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24226"/>
  <xr:revisionPtr revIDLastSave="0" documentId="13_ncr:1_{6E1A9523-D112-44B7-B679-FC8BEE0A9747}" xr6:coauthVersionLast="47" xr6:coauthVersionMax="47" xr10:uidLastSave="{00000000-0000-0000-0000-000000000000}"/>
  <bookViews>
    <workbookView xWindow="-120" yWindow="-120" windowWidth="29040" windowHeight="15840" tabRatio="877" firstSheet="2" activeTab="11" xr2:uid="{00000000-000D-0000-FFFF-FFFF00000000}"/>
  </bookViews>
  <sheets>
    <sheet name="总纲" sheetId="1" r:id="rId1"/>
    <sheet name="纲要" sheetId="2" r:id="rId2"/>
    <sheet name="节奏总纲" sheetId="27" r:id="rId3"/>
    <sheet name="圣人" sheetId="3" r:id="rId4"/>
    <sheet name="爵位" sheetId="11" r:id="rId5"/>
    <sheet name="士兵训练" sheetId="4" r:id="rId6"/>
    <sheet name="功能-大地图城池-附加属性" sheetId="7" r:id="rId7"/>
    <sheet name="养成属性buff汇总" sheetId="38" r:id="rId8"/>
    <sheet name="士兵属性" sheetId="12" r:id="rId9"/>
    <sheet name="武将属性" sheetId="5" r:id="rId10"/>
    <sheet name="战法技能效用" sheetId="21" r:id="rId11"/>
    <sheet name="攻城值" sheetId="9" r:id="rId12"/>
    <sheet name="带兵数" sheetId="8" r:id="rId13"/>
    <sheet name="职业属性对比" sheetId="6" r:id="rId14"/>
    <sheet name="非r将兵属性验证" sheetId="19" r:id="rId15"/>
    <sheet name="小r将兵属性验证" sheetId="23" r:id="rId16"/>
    <sheet name="中r将兵属性验证" sheetId="24" r:id="rId17"/>
    <sheet name="大r将兵属性验证" sheetId="25" r:id="rId18"/>
    <sheet name="超r将兵属性验证" sheetId="26" r:id="rId19"/>
    <sheet name="各R部队能量汇总" sheetId="34" r:id="rId20"/>
    <sheet name="消耗转换战力汇总" sheetId="22" r:id="rId21"/>
    <sheet name="战力汇总" sheetId="20" r:id="rId22"/>
    <sheet name="将兵属性对比验证" sheetId="31" state="hidden" r:id="rId23"/>
    <sheet name="将兵攻城值对比验证" sheetId="15" state="hidden" r:id="rId24"/>
    <sheet name="各职业士兵属性" sheetId="17" state="hidden" r:id="rId25"/>
    <sheet name="实力验证" sheetId="30" r:id="rId26"/>
    <sheet name="实力验证（按等级）" sheetId="35" r:id="rId27"/>
    <sheet name="索引信息" sheetId="37" r:id="rId28"/>
    <sheet name="各r兵营医馆情况" sheetId="36" r:id="rId29"/>
  </sheets>
  <functionGroups builtInGroupCount="19"/>
  <externalReferences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6" i="9" l="1"/>
  <c r="K6" i="9"/>
  <c r="L6" i="9"/>
  <c r="M6" i="9"/>
  <c r="N6" i="9"/>
  <c r="J7" i="9"/>
  <c r="K7" i="9"/>
  <c r="L7" i="9"/>
  <c r="M7" i="9"/>
  <c r="N7" i="9"/>
  <c r="J8" i="9"/>
  <c r="K8" i="9"/>
  <c r="L8" i="9"/>
  <c r="M8" i="9"/>
  <c r="N8" i="9"/>
  <c r="J9" i="9"/>
  <c r="K9" i="9"/>
  <c r="L9" i="9"/>
  <c r="M9" i="9"/>
  <c r="N9" i="9"/>
  <c r="J10" i="9"/>
  <c r="K10" i="9"/>
  <c r="L10" i="9"/>
  <c r="M10" i="9"/>
  <c r="N10" i="9"/>
  <c r="J11" i="9"/>
  <c r="K11" i="9"/>
  <c r="L11" i="9"/>
  <c r="M11" i="9"/>
  <c r="N11" i="9"/>
  <c r="J12" i="9"/>
  <c r="K12" i="9"/>
  <c r="L12" i="9"/>
  <c r="M12" i="9"/>
  <c r="N12" i="9"/>
  <c r="J13" i="9"/>
  <c r="K13" i="9"/>
  <c r="L13" i="9"/>
  <c r="M13" i="9"/>
  <c r="N13" i="9"/>
  <c r="J14" i="9"/>
  <c r="K14" i="9"/>
  <c r="L14" i="9"/>
  <c r="M14" i="9"/>
  <c r="N14" i="9"/>
  <c r="J15" i="9"/>
  <c r="K15" i="9"/>
  <c r="L15" i="9"/>
  <c r="M15" i="9"/>
  <c r="N15" i="9"/>
  <c r="J16" i="9"/>
  <c r="K16" i="9"/>
  <c r="L16" i="9"/>
  <c r="M16" i="9"/>
  <c r="N16" i="9"/>
  <c r="J17" i="9"/>
  <c r="K17" i="9"/>
  <c r="L17" i="9"/>
  <c r="M17" i="9"/>
  <c r="N17" i="9"/>
  <c r="J18" i="9"/>
  <c r="K18" i="9"/>
  <c r="L18" i="9"/>
  <c r="M18" i="9"/>
  <c r="N18" i="9"/>
  <c r="J19" i="9"/>
  <c r="K19" i="9"/>
  <c r="L19" i="9"/>
  <c r="M19" i="9"/>
  <c r="N19" i="9"/>
  <c r="J20" i="9"/>
  <c r="K20" i="9"/>
  <c r="L20" i="9"/>
  <c r="M20" i="9"/>
  <c r="N20" i="9"/>
  <c r="J21" i="9"/>
  <c r="K21" i="9"/>
  <c r="L21" i="9"/>
  <c r="M21" i="9"/>
  <c r="N21" i="9"/>
  <c r="J22" i="9"/>
  <c r="K22" i="9"/>
  <c r="L22" i="9"/>
  <c r="M22" i="9"/>
  <c r="N22" i="9"/>
  <c r="J23" i="9"/>
  <c r="K23" i="9"/>
  <c r="L23" i="9"/>
  <c r="M23" i="9"/>
  <c r="N23" i="9"/>
  <c r="J24" i="9"/>
  <c r="K24" i="9"/>
  <c r="L24" i="9"/>
  <c r="M24" i="9"/>
  <c r="N24" i="9"/>
  <c r="J25" i="9"/>
  <c r="K25" i="9"/>
  <c r="L25" i="9"/>
  <c r="M25" i="9"/>
  <c r="N25" i="9"/>
  <c r="J26" i="9"/>
  <c r="K26" i="9"/>
  <c r="L26" i="9"/>
  <c r="M26" i="9"/>
  <c r="N26" i="9"/>
  <c r="J27" i="9"/>
  <c r="K27" i="9"/>
  <c r="L27" i="9"/>
  <c r="M27" i="9"/>
  <c r="N27" i="9"/>
  <c r="J28" i="9"/>
  <c r="K28" i="9"/>
  <c r="L28" i="9"/>
  <c r="M28" i="9"/>
  <c r="N28" i="9"/>
  <c r="J29" i="9"/>
  <c r="K29" i="9"/>
  <c r="L29" i="9"/>
  <c r="M29" i="9"/>
  <c r="N29" i="9"/>
  <c r="J30" i="9"/>
  <c r="K30" i="9"/>
  <c r="L30" i="9"/>
  <c r="M30" i="9"/>
  <c r="N30" i="9"/>
  <c r="J31" i="9"/>
  <c r="K31" i="9"/>
  <c r="L31" i="9"/>
  <c r="M31" i="9"/>
  <c r="N31" i="9"/>
  <c r="J32" i="9"/>
  <c r="K32" i="9"/>
  <c r="L32" i="9"/>
  <c r="M32" i="9"/>
  <c r="N32" i="9"/>
  <c r="J33" i="9"/>
  <c r="K33" i="9"/>
  <c r="L33" i="9"/>
  <c r="M33" i="9"/>
  <c r="N33" i="9"/>
  <c r="J34" i="9"/>
  <c r="K34" i="9"/>
  <c r="L34" i="9"/>
  <c r="M34" i="9"/>
  <c r="N34" i="9"/>
  <c r="J35" i="9"/>
  <c r="K35" i="9"/>
  <c r="L35" i="9"/>
  <c r="M35" i="9"/>
  <c r="N35" i="9"/>
  <c r="J36" i="9"/>
  <c r="K36" i="9"/>
  <c r="L36" i="9"/>
  <c r="M36" i="9"/>
  <c r="N36" i="9"/>
  <c r="J37" i="9"/>
  <c r="K37" i="9"/>
  <c r="L37" i="9"/>
  <c r="M37" i="9"/>
  <c r="N37" i="9"/>
  <c r="J38" i="9"/>
  <c r="K38" i="9"/>
  <c r="L38" i="9"/>
  <c r="M38" i="9"/>
  <c r="N38" i="9"/>
  <c r="J39" i="9"/>
  <c r="K39" i="9"/>
  <c r="L39" i="9"/>
  <c r="M39" i="9"/>
  <c r="N39" i="9"/>
  <c r="J40" i="9"/>
  <c r="K40" i="9"/>
  <c r="L40" i="9"/>
  <c r="M40" i="9"/>
  <c r="N40" i="9"/>
  <c r="J41" i="9"/>
  <c r="K41" i="9"/>
  <c r="L41" i="9"/>
  <c r="M41" i="9"/>
  <c r="N41" i="9"/>
  <c r="J42" i="9"/>
  <c r="K42" i="9"/>
  <c r="L42" i="9"/>
  <c r="M42" i="9"/>
  <c r="N42" i="9"/>
  <c r="J43" i="9"/>
  <c r="K43" i="9"/>
  <c r="L43" i="9"/>
  <c r="M43" i="9"/>
  <c r="N43" i="9"/>
  <c r="J44" i="9"/>
  <c r="K44" i="9"/>
  <c r="L44" i="9"/>
  <c r="M44" i="9"/>
  <c r="N44" i="9"/>
  <c r="J45" i="9"/>
  <c r="K45" i="9"/>
  <c r="L45" i="9"/>
  <c r="M45" i="9"/>
  <c r="N45" i="9"/>
  <c r="J46" i="9"/>
  <c r="K46" i="9"/>
  <c r="L46" i="9"/>
  <c r="M46" i="9"/>
  <c r="N46" i="9"/>
  <c r="J47" i="9"/>
  <c r="K47" i="9"/>
  <c r="L47" i="9"/>
  <c r="M47" i="9"/>
  <c r="N47" i="9"/>
  <c r="J48" i="9"/>
  <c r="K48" i="9"/>
  <c r="L48" i="9"/>
  <c r="M48" i="9"/>
  <c r="N48" i="9"/>
  <c r="J49" i="9"/>
  <c r="K49" i="9"/>
  <c r="L49" i="9"/>
  <c r="M49" i="9"/>
  <c r="N49" i="9"/>
  <c r="J50" i="9"/>
  <c r="K50" i="9"/>
  <c r="L50" i="9"/>
  <c r="M50" i="9"/>
  <c r="N50" i="9"/>
  <c r="J51" i="9"/>
  <c r="K51" i="9"/>
  <c r="L51" i="9"/>
  <c r="M51" i="9"/>
  <c r="N51" i="9"/>
  <c r="J52" i="9"/>
  <c r="K52" i="9"/>
  <c r="L52" i="9"/>
  <c r="M52" i="9"/>
  <c r="N52" i="9"/>
  <c r="J53" i="9"/>
  <c r="K53" i="9"/>
  <c r="L53" i="9"/>
  <c r="M53" i="9"/>
  <c r="N53" i="9"/>
  <c r="J54" i="9"/>
  <c r="K54" i="9"/>
  <c r="L54" i="9"/>
  <c r="M54" i="9"/>
  <c r="N54" i="9"/>
  <c r="J55" i="9"/>
  <c r="K55" i="9"/>
  <c r="L55" i="9"/>
  <c r="M55" i="9"/>
  <c r="N55" i="9"/>
  <c r="J56" i="9"/>
  <c r="K56" i="9"/>
  <c r="L56" i="9"/>
  <c r="M56" i="9"/>
  <c r="N56" i="9"/>
  <c r="J57" i="9"/>
  <c r="K57" i="9"/>
  <c r="L57" i="9"/>
  <c r="M57" i="9"/>
  <c r="N57" i="9"/>
  <c r="J58" i="9"/>
  <c r="K58" i="9"/>
  <c r="L58" i="9"/>
  <c r="M58" i="9"/>
  <c r="N58" i="9"/>
  <c r="J59" i="9"/>
  <c r="K59" i="9"/>
  <c r="L59" i="9"/>
  <c r="M59" i="9"/>
  <c r="N59" i="9"/>
  <c r="J60" i="9"/>
  <c r="K60" i="9"/>
  <c r="L60" i="9"/>
  <c r="M60" i="9"/>
  <c r="N60" i="9"/>
  <c r="J61" i="9"/>
  <c r="K61" i="9"/>
  <c r="L61" i="9"/>
  <c r="M61" i="9"/>
  <c r="N61" i="9"/>
  <c r="J62" i="9"/>
  <c r="K62" i="9"/>
  <c r="L62" i="9"/>
  <c r="M62" i="9"/>
  <c r="N62" i="9"/>
  <c r="J63" i="9"/>
  <c r="K63" i="9"/>
  <c r="L63" i="9"/>
  <c r="M63" i="9"/>
  <c r="N63" i="9"/>
  <c r="J64" i="9"/>
  <c r="K64" i="9"/>
  <c r="L64" i="9"/>
  <c r="M64" i="9"/>
  <c r="N64" i="9"/>
  <c r="J65" i="9"/>
  <c r="K65" i="9"/>
  <c r="L65" i="9"/>
  <c r="M65" i="9"/>
  <c r="N65" i="9"/>
  <c r="J66" i="9"/>
  <c r="K66" i="9"/>
  <c r="L66" i="9"/>
  <c r="M66" i="9"/>
  <c r="N66" i="9"/>
  <c r="J67" i="9"/>
  <c r="K67" i="9"/>
  <c r="L67" i="9"/>
  <c r="M67" i="9"/>
  <c r="N67" i="9"/>
  <c r="J68" i="9"/>
  <c r="K68" i="9"/>
  <c r="L68" i="9"/>
  <c r="M68" i="9"/>
  <c r="N68" i="9"/>
  <c r="J69" i="9"/>
  <c r="K69" i="9"/>
  <c r="L69" i="9"/>
  <c r="M69" i="9"/>
  <c r="N69" i="9"/>
  <c r="J70" i="9"/>
  <c r="K70" i="9"/>
  <c r="L70" i="9"/>
  <c r="M70" i="9"/>
  <c r="N70" i="9"/>
  <c r="J71" i="9"/>
  <c r="K71" i="9"/>
  <c r="L71" i="9"/>
  <c r="M71" i="9"/>
  <c r="N71" i="9"/>
  <c r="J72" i="9"/>
  <c r="K72" i="9"/>
  <c r="L72" i="9"/>
  <c r="M72" i="9"/>
  <c r="N72" i="9"/>
  <c r="J73" i="9"/>
  <c r="K73" i="9"/>
  <c r="L73" i="9"/>
  <c r="M73" i="9"/>
  <c r="N73" i="9"/>
  <c r="J74" i="9"/>
  <c r="K74" i="9"/>
  <c r="L74" i="9"/>
  <c r="M74" i="9"/>
  <c r="N74" i="9"/>
  <c r="J75" i="9"/>
  <c r="K75" i="9"/>
  <c r="L75" i="9"/>
  <c r="M75" i="9"/>
  <c r="N75" i="9"/>
  <c r="J76" i="9"/>
  <c r="K76" i="9"/>
  <c r="L76" i="9"/>
  <c r="M76" i="9"/>
  <c r="N76" i="9"/>
  <c r="J77" i="9"/>
  <c r="K77" i="9"/>
  <c r="L77" i="9"/>
  <c r="M77" i="9"/>
  <c r="N77" i="9"/>
  <c r="J78" i="9"/>
  <c r="K78" i="9"/>
  <c r="L78" i="9"/>
  <c r="M78" i="9"/>
  <c r="N78" i="9"/>
  <c r="J79" i="9"/>
  <c r="K79" i="9"/>
  <c r="L79" i="9"/>
  <c r="M79" i="9"/>
  <c r="N79" i="9"/>
  <c r="J80" i="9"/>
  <c r="K80" i="9"/>
  <c r="L80" i="9"/>
  <c r="M80" i="9"/>
  <c r="N80" i="9"/>
  <c r="J81" i="9"/>
  <c r="K81" i="9"/>
  <c r="L81" i="9"/>
  <c r="M81" i="9"/>
  <c r="N81" i="9"/>
  <c r="J82" i="9"/>
  <c r="K82" i="9"/>
  <c r="L82" i="9"/>
  <c r="M82" i="9"/>
  <c r="N82" i="9"/>
  <c r="J83" i="9"/>
  <c r="K83" i="9"/>
  <c r="L83" i="9"/>
  <c r="M83" i="9"/>
  <c r="N83" i="9"/>
  <c r="J84" i="9"/>
  <c r="K84" i="9"/>
  <c r="L84" i="9"/>
  <c r="M84" i="9"/>
  <c r="N84" i="9"/>
  <c r="J85" i="9"/>
  <c r="K85" i="9"/>
  <c r="L85" i="9"/>
  <c r="M85" i="9"/>
  <c r="N85" i="9"/>
  <c r="J86" i="9"/>
  <c r="K86" i="9"/>
  <c r="L86" i="9"/>
  <c r="M86" i="9"/>
  <c r="N86" i="9"/>
  <c r="J87" i="9"/>
  <c r="K87" i="9"/>
  <c r="L87" i="9"/>
  <c r="M87" i="9"/>
  <c r="N87" i="9"/>
  <c r="J88" i="9"/>
  <c r="K88" i="9"/>
  <c r="L88" i="9"/>
  <c r="M88" i="9"/>
  <c r="N88" i="9"/>
  <c r="J89" i="9"/>
  <c r="K89" i="9"/>
  <c r="L89" i="9"/>
  <c r="M89" i="9"/>
  <c r="N89" i="9"/>
  <c r="J90" i="9"/>
  <c r="K90" i="9"/>
  <c r="L90" i="9"/>
  <c r="M90" i="9"/>
  <c r="N90" i="9"/>
  <c r="J91" i="9"/>
  <c r="K91" i="9"/>
  <c r="L91" i="9"/>
  <c r="M91" i="9"/>
  <c r="N91" i="9"/>
  <c r="J92" i="9"/>
  <c r="K92" i="9"/>
  <c r="L92" i="9"/>
  <c r="M92" i="9"/>
  <c r="N92" i="9"/>
  <c r="J93" i="9"/>
  <c r="K93" i="9"/>
  <c r="L93" i="9"/>
  <c r="M93" i="9"/>
  <c r="N93" i="9"/>
  <c r="J94" i="9"/>
  <c r="K94" i="9"/>
  <c r="L94" i="9"/>
  <c r="M94" i="9"/>
  <c r="N94" i="9"/>
  <c r="J95" i="9"/>
  <c r="K95" i="9"/>
  <c r="L95" i="9"/>
  <c r="M95" i="9"/>
  <c r="N95" i="9"/>
  <c r="J96" i="9"/>
  <c r="K96" i="9"/>
  <c r="L96" i="9"/>
  <c r="M96" i="9"/>
  <c r="N96" i="9"/>
  <c r="J97" i="9"/>
  <c r="K97" i="9"/>
  <c r="L97" i="9"/>
  <c r="M97" i="9"/>
  <c r="N97" i="9"/>
  <c r="J98" i="9"/>
  <c r="K98" i="9"/>
  <c r="L98" i="9"/>
  <c r="M98" i="9"/>
  <c r="N98" i="9"/>
  <c r="J99" i="9"/>
  <c r="K99" i="9"/>
  <c r="L99" i="9"/>
  <c r="M99" i="9"/>
  <c r="N99" i="9"/>
  <c r="J100" i="9"/>
  <c r="K100" i="9"/>
  <c r="L100" i="9"/>
  <c r="M100" i="9"/>
  <c r="N100" i="9"/>
  <c r="J101" i="9"/>
  <c r="K101" i="9"/>
  <c r="L101" i="9"/>
  <c r="M101" i="9"/>
  <c r="N101" i="9"/>
  <c r="J102" i="9"/>
  <c r="K102" i="9"/>
  <c r="L102" i="9"/>
  <c r="M102" i="9"/>
  <c r="N102" i="9"/>
  <c r="J103" i="9"/>
  <c r="K103" i="9"/>
  <c r="L103" i="9"/>
  <c r="M103" i="9"/>
  <c r="N103" i="9"/>
  <c r="J104" i="9"/>
  <c r="K104" i="9"/>
  <c r="L104" i="9"/>
  <c r="M104" i="9"/>
  <c r="N104" i="9"/>
  <c r="J105" i="9"/>
  <c r="K105" i="9"/>
  <c r="L105" i="9"/>
  <c r="M105" i="9"/>
  <c r="N105" i="9"/>
  <c r="J106" i="9"/>
  <c r="K106" i="9"/>
  <c r="L106" i="9"/>
  <c r="M106" i="9"/>
  <c r="N106" i="9"/>
  <c r="J107" i="9"/>
  <c r="K107" i="9"/>
  <c r="L107" i="9"/>
  <c r="M107" i="9"/>
  <c r="N107" i="9"/>
  <c r="J108" i="9"/>
  <c r="K108" i="9"/>
  <c r="L108" i="9"/>
  <c r="M108" i="9"/>
  <c r="N108" i="9"/>
  <c r="J109" i="9"/>
  <c r="K109" i="9"/>
  <c r="L109" i="9"/>
  <c r="M109" i="9"/>
  <c r="N109" i="9"/>
  <c r="J110" i="9"/>
  <c r="K110" i="9"/>
  <c r="L110" i="9"/>
  <c r="M110" i="9"/>
  <c r="N110" i="9"/>
  <c r="J111" i="9"/>
  <c r="K111" i="9"/>
  <c r="L111" i="9"/>
  <c r="M111" i="9"/>
  <c r="N111" i="9"/>
  <c r="J112" i="9"/>
  <c r="K112" i="9"/>
  <c r="L112" i="9"/>
  <c r="M112" i="9"/>
  <c r="N112" i="9"/>
  <c r="J113" i="9"/>
  <c r="K113" i="9"/>
  <c r="L113" i="9"/>
  <c r="M113" i="9"/>
  <c r="N113" i="9"/>
  <c r="J114" i="9"/>
  <c r="K114" i="9"/>
  <c r="L114" i="9"/>
  <c r="M114" i="9"/>
  <c r="N114" i="9"/>
  <c r="J115" i="9"/>
  <c r="K115" i="9"/>
  <c r="L115" i="9"/>
  <c r="M115" i="9"/>
  <c r="N115" i="9"/>
  <c r="J116" i="9"/>
  <c r="K116" i="9"/>
  <c r="L116" i="9"/>
  <c r="M116" i="9"/>
  <c r="N116" i="9"/>
  <c r="J117" i="9"/>
  <c r="K117" i="9"/>
  <c r="L117" i="9"/>
  <c r="M117" i="9"/>
  <c r="N117" i="9"/>
  <c r="J118" i="9"/>
  <c r="K118" i="9"/>
  <c r="L118" i="9"/>
  <c r="M118" i="9"/>
  <c r="N118" i="9"/>
  <c r="J119" i="9"/>
  <c r="K119" i="9"/>
  <c r="L119" i="9"/>
  <c r="M119" i="9"/>
  <c r="N119" i="9"/>
  <c r="J120" i="9"/>
  <c r="K120" i="9"/>
  <c r="L120" i="9"/>
  <c r="M120" i="9"/>
  <c r="N120" i="9"/>
  <c r="J121" i="9"/>
  <c r="K121" i="9"/>
  <c r="L121" i="9"/>
  <c r="M121" i="9"/>
  <c r="N121" i="9"/>
  <c r="J122" i="9"/>
  <c r="K122" i="9"/>
  <c r="L122" i="9"/>
  <c r="M122" i="9"/>
  <c r="N122" i="9"/>
  <c r="J123" i="9"/>
  <c r="K123" i="9"/>
  <c r="L123" i="9"/>
  <c r="M123" i="9"/>
  <c r="N123" i="9"/>
  <c r="J124" i="9"/>
  <c r="K124" i="9"/>
  <c r="L124" i="9"/>
  <c r="M124" i="9"/>
  <c r="N124" i="9"/>
  <c r="J125" i="9"/>
  <c r="K125" i="9"/>
  <c r="L125" i="9"/>
  <c r="M125" i="9"/>
  <c r="N125" i="9"/>
  <c r="J126" i="9"/>
  <c r="K126" i="9"/>
  <c r="L126" i="9"/>
  <c r="M126" i="9"/>
  <c r="N126" i="9"/>
  <c r="J127" i="9"/>
  <c r="K127" i="9"/>
  <c r="L127" i="9"/>
  <c r="M127" i="9"/>
  <c r="N127" i="9"/>
  <c r="J128" i="9"/>
  <c r="K128" i="9"/>
  <c r="L128" i="9"/>
  <c r="M128" i="9"/>
  <c r="N128" i="9"/>
  <c r="J129" i="9"/>
  <c r="K129" i="9"/>
  <c r="L129" i="9"/>
  <c r="M129" i="9"/>
  <c r="N129" i="9"/>
  <c r="J130" i="9"/>
  <c r="K130" i="9"/>
  <c r="L130" i="9"/>
  <c r="M130" i="9"/>
  <c r="N130" i="9"/>
  <c r="J131" i="9"/>
  <c r="K131" i="9"/>
  <c r="L131" i="9"/>
  <c r="M131" i="9"/>
  <c r="N131" i="9"/>
  <c r="J132" i="9"/>
  <c r="K132" i="9"/>
  <c r="L132" i="9"/>
  <c r="M132" i="9"/>
  <c r="N132" i="9"/>
  <c r="J133" i="9"/>
  <c r="K133" i="9"/>
  <c r="L133" i="9"/>
  <c r="M133" i="9"/>
  <c r="N133" i="9"/>
  <c r="J134" i="9"/>
  <c r="K134" i="9"/>
  <c r="L134" i="9"/>
  <c r="M134" i="9"/>
  <c r="N134" i="9"/>
  <c r="J135" i="9"/>
  <c r="K135" i="9"/>
  <c r="L135" i="9"/>
  <c r="M135" i="9"/>
  <c r="N135" i="9"/>
  <c r="J136" i="9"/>
  <c r="K136" i="9"/>
  <c r="L136" i="9"/>
  <c r="M136" i="9"/>
  <c r="N136" i="9"/>
  <c r="J137" i="9"/>
  <c r="K137" i="9"/>
  <c r="L137" i="9"/>
  <c r="M137" i="9"/>
  <c r="N137" i="9"/>
  <c r="J138" i="9"/>
  <c r="K138" i="9"/>
  <c r="L138" i="9"/>
  <c r="M138" i="9"/>
  <c r="N138" i="9"/>
  <c r="J139" i="9"/>
  <c r="K139" i="9"/>
  <c r="L139" i="9"/>
  <c r="M139" i="9"/>
  <c r="N139" i="9"/>
  <c r="J140" i="9"/>
  <c r="K140" i="9"/>
  <c r="L140" i="9"/>
  <c r="M140" i="9"/>
  <c r="N140" i="9"/>
  <c r="J141" i="9"/>
  <c r="K141" i="9"/>
  <c r="L141" i="9"/>
  <c r="M141" i="9"/>
  <c r="N141" i="9"/>
  <c r="J142" i="9"/>
  <c r="K142" i="9"/>
  <c r="L142" i="9"/>
  <c r="M142" i="9"/>
  <c r="N142" i="9"/>
  <c r="J143" i="9"/>
  <c r="K143" i="9"/>
  <c r="L143" i="9"/>
  <c r="M143" i="9"/>
  <c r="N143" i="9"/>
  <c r="J144" i="9"/>
  <c r="K144" i="9"/>
  <c r="L144" i="9"/>
  <c r="M144" i="9"/>
  <c r="N144" i="9"/>
  <c r="J145" i="9"/>
  <c r="K145" i="9"/>
  <c r="L145" i="9"/>
  <c r="M145" i="9"/>
  <c r="N145" i="9"/>
  <c r="J146" i="9"/>
  <c r="K146" i="9"/>
  <c r="L146" i="9"/>
  <c r="M146" i="9"/>
  <c r="N146" i="9"/>
  <c r="J147" i="9"/>
  <c r="K147" i="9"/>
  <c r="L147" i="9"/>
  <c r="M147" i="9"/>
  <c r="N147" i="9"/>
  <c r="J148" i="9"/>
  <c r="K148" i="9"/>
  <c r="L148" i="9"/>
  <c r="M148" i="9"/>
  <c r="N148" i="9"/>
  <c r="J149" i="9"/>
  <c r="K149" i="9"/>
  <c r="L149" i="9"/>
  <c r="M149" i="9"/>
  <c r="N149" i="9"/>
  <c r="J150" i="9"/>
  <c r="K150" i="9"/>
  <c r="L150" i="9"/>
  <c r="M150" i="9"/>
  <c r="N150" i="9"/>
  <c r="J151" i="9"/>
  <c r="K151" i="9"/>
  <c r="L151" i="9"/>
  <c r="M151" i="9"/>
  <c r="N151" i="9"/>
  <c r="J152" i="9"/>
  <c r="K152" i="9"/>
  <c r="L152" i="9"/>
  <c r="M152" i="9"/>
  <c r="N152" i="9"/>
  <c r="J153" i="9"/>
  <c r="K153" i="9"/>
  <c r="L153" i="9"/>
  <c r="M153" i="9"/>
  <c r="N153" i="9"/>
  <c r="J154" i="9"/>
  <c r="K154" i="9"/>
  <c r="L154" i="9"/>
  <c r="M154" i="9"/>
  <c r="N154" i="9"/>
  <c r="J155" i="9"/>
  <c r="K155" i="9"/>
  <c r="L155" i="9"/>
  <c r="M155" i="9"/>
  <c r="N155" i="9"/>
  <c r="J156" i="9"/>
  <c r="K156" i="9"/>
  <c r="L156" i="9"/>
  <c r="M156" i="9"/>
  <c r="N156" i="9"/>
  <c r="J157" i="9"/>
  <c r="K157" i="9"/>
  <c r="L157" i="9"/>
  <c r="M157" i="9"/>
  <c r="N157" i="9"/>
  <c r="J158" i="9"/>
  <c r="K158" i="9"/>
  <c r="L158" i="9"/>
  <c r="M158" i="9"/>
  <c r="N158" i="9"/>
  <c r="J159" i="9"/>
  <c r="K159" i="9"/>
  <c r="L159" i="9"/>
  <c r="M159" i="9"/>
  <c r="N159" i="9"/>
  <c r="J160" i="9"/>
  <c r="K160" i="9"/>
  <c r="L160" i="9"/>
  <c r="M160" i="9"/>
  <c r="N160" i="9"/>
  <c r="J161" i="9"/>
  <c r="K161" i="9"/>
  <c r="L161" i="9"/>
  <c r="M161" i="9"/>
  <c r="N161" i="9"/>
  <c r="J162" i="9"/>
  <c r="K162" i="9"/>
  <c r="L162" i="9"/>
  <c r="M162" i="9"/>
  <c r="N162" i="9"/>
  <c r="J163" i="9"/>
  <c r="K163" i="9"/>
  <c r="L163" i="9"/>
  <c r="M163" i="9"/>
  <c r="N163" i="9"/>
  <c r="J164" i="9"/>
  <c r="K164" i="9"/>
  <c r="L164" i="9"/>
  <c r="M164" i="9"/>
  <c r="N164" i="9"/>
  <c r="K5" i="9"/>
  <c r="L5" i="9"/>
  <c r="M5" i="9"/>
  <c r="N5" i="9"/>
  <c r="J5" i="9"/>
  <c r="E5" i="8"/>
  <c r="F5" i="8"/>
  <c r="G5" i="8"/>
  <c r="H5" i="8"/>
  <c r="E6" i="8"/>
  <c r="F6" i="8"/>
  <c r="G6" i="8"/>
  <c r="H6" i="8"/>
  <c r="E7" i="8"/>
  <c r="F7" i="8"/>
  <c r="G7" i="8"/>
  <c r="H7" i="8"/>
  <c r="E8" i="8"/>
  <c r="F8" i="8"/>
  <c r="G8" i="8"/>
  <c r="H8" i="8"/>
  <c r="E9" i="8"/>
  <c r="F9" i="8"/>
  <c r="G9" i="8"/>
  <c r="H9" i="8"/>
  <c r="E10" i="8"/>
  <c r="F10" i="8"/>
  <c r="G10" i="8"/>
  <c r="H10" i="8"/>
  <c r="E11" i="8"/>
  <c r="F11" i="8"/>
  <c r="G11" i="8"/>
  <c r="H11" i="8"/>
  <c r="E12" i="8"/>
  <c r="F12" i="8"/>
  <c r="G12" i="8"/>
  <c r="H12" i="8"/>
  <c r="E13" i="8"/>
  <c r="F13" i="8"/>
  <c r="G13" i="8"/>
  <c r="H13" i="8"/>
  <c r="E14" i="8"/>
  <c r="F14" i="8"/>
  <c r="G14" i="8"/>
  <c r="H14" i="8"/>
  <c r="E15" i="8"/>
  <c r="F15" i="8"/>
  <c r="G15" i="8"/>
  <c r="H15" i="8"/>
  <c r="E16" i="8"/>
  <c r="F16" i="8"/>
  <c r="G16" i="8"/>
  <c r="H16" i="8"/>
  <c r="E17" i="8"/>
  <c r="F17" i="8"/>
  <c r="G17" i="8"/>
  <c r="H17" i="8"/>
  <c r="E18" i="8"/>
  <c r="F18" i="8"/>
  <c r="G18" i="8"/>
  <c r="H18" i="8"/>
  <c r="E19" i="8"/>
  <c r="F19" i="8"/>
  <c r="G19" i="8"/>
  <c r="H19" i="8"/>
  <c r="E20" i="8"/>
  <c r="F20" i="8"/>
  <c r="G20" i="8"/>
  <c r="H20" i="8"/>
  <c r="E21" i="8"/>
  <c r="F21" i="8"/>
  <c r="G21" i="8"/>
  <c r="H21" i="8"/>
  <c r="E22" i="8"/>
  <c r="F22" i="8"/>
  <c r="G22" i="8"/>
  <c r="H22" i="8"/>
  <c r="E23" i="8"/>
  <c r="F23" i="8"/>
  <c r="G23" i="8"/>
  <c r="H23" i="8"/>
  <c r="E24" i="8"/>
  <c r="F24" i="8"/>
  <c r="G24" i="8"/>
  <c r="H24" i="8"/>
  <c r="E25" i="8"/>
  <c r="F25" i="8"/>
  <c r="G25" i="8"/>
  <c r="H25" i="8"/>
  <c r="E26" i="8"/>
  <c r="F26" i="8"/>
  <c r="G26" i="8"/>
  <c r="H26" i="8"/>
  <c r="E27" i="8"/>
  <c r="F27" i="8"/>
  <c r="G27" i="8"/>
  <c r="H27" i="8"/>
  <c r="E28" i="8"/>
  <c r="F28" i="8"/>
  <c r="G28" i="8"/>
  <c r="H28" i="8"/>
  <c r="E29" i="8"/>
  <c r="F29" i="8"/>
  <c r="G29" i="8"/>
  <c r="H29" i="8"/>
  <c r="E30" i="8"/>
  <c r="F30" i="8"/>
  <c r="G30" i="8"/>
  <c r="H30" i="8"/>
  <c r="E31" i="8"/>
  <c r="F31" i="8"/>
  <c r="G31" i="8"/>
  <c r="H31" i="8"/>
  <c r="E32" i="8"/>
  <c r="F32" i="8"/>
  <c r="G32" i="8"/>
  <c r="H32" i="8"/>
  <c r="E33" i="8"/>
  <c r="F33" i="8"/>
  <c r="G33" i="8"/>
  <c r="H33" i="8"/>
  <c r="E34" i="8"/>
  <c r="F34" i="8"/>
  <c r="G34" i="8"/>
  <c r="H34" i="8"/>
  <c r="E35" i="8"/>
  <c r="F35" i="8"/>
  <c r="G35" i="8"/>
  <c r="H35" i="8"/>
  <c r="E36" i="8"/>
  <c r="F36" i="8"/>
  <c r="G36" i="8"/>
  <c r="H36" i="8"/>
  <c r="E37" i="8"/>
  <c r="F37" i="8"/>
  <c r="G37" i="8"/>
  <c r="H37" i="8"/>
  <c r="E38" i="8"/>
  <c r="F38" i="8"/>
  <c r="G38" i="8"/>
  <c r="H38" i="8"/>
  <c r="E39" i="8"/>
  <c r="F39" i="8"/>
  <c r="G39" i="8"/>
  <c r="H39" i="8"/>
  <c r="E40" i="8"/>
  <c r="F40" i="8"/>
  <c r="G40" i="8"/>
  <c r="H40" i="8"/>
  <c r="E41" i="8"/>
  <c r="F41" i="8"/>
  <c r="G41" i="8"/>
  <c r="H41" i="8"/>
  <c r="E42" i="8"/>
  <c r="F42" i="8"/>
  <c r="G42" i="8"/>
  <c r="H42" i="8"/>
  <c r="E43" i="8"/>
  <c r="F43" i="8"/>
  <c r="G43" i="8"/>
  <c r="H43" i="8"/>
  <c r="E44" i="8"/>
  <c r="F44" i="8"/>
  <c r="G44" i="8"/>
  <c r="H44" i="8"/>
  <c r="E45" i="8"/>
  <c r="F45" i="8"/>
  <c r="G45" i="8"/>
  <c r="H45" i="8"/>
  <c r="E46" i="8"/>
  <c r="F46" i="8"/>
  <c r="G46" i="8"/>
  <c r="H46" i="8"/>
  <c r="E47" i="8"/>
  <c r="F47" i="8"/>
  <c r="G47" i="8"/>
  <c r="H47" i="8"/>
  <c r="E48" i="8"/>
  <c r="F48" i="8"/>
  <c r="G48" i="8"/>
  <c r="H48" i="8"/>
  <c r="E49" i="8"/>
  <c r="F49" i="8"/>
  <c r="G49" i="8"/>
  <c r="H49" i="8"/>
  <c r="E50" i="8"/>
  <c r="F50" i="8"/>
  <c r="G50" i="8"/>
  <c r="H50" i="8"/>
  <c r="E51" i="8"/>
  <c r="F51" i="8"/>
  <c r="G51" i="8"/>
  <c r="H51" i="8"/>
  <c r="E52" i="8"/>
  <c r="F52" i="8"/>
  <c r="G52" i="8"/>
  <c r="H52" i="8"/>
  <c r="E53" i="8"/>
  <c r="F53" i="8"/>
  <c r="G53" i="8"/>
  <c r="H53" i="8"/>
  <c r="E54" i="8"/>
  <c r="F54" i="8"/>
  <c r="G54" i="8"/>
  <c r="H54" i="8"/>
  <c r="E55" i="8"/>
  <c r="F55" i="8"/>
  <c r="G55" i="8"/>
  <c r="H55" i="8"/>
  <c r="E56" i="8"/>
  <c r="F56" i="8"/>
  <c r="G56" i="8"/>
  <c r="H56" i="8"/>
  <c r="E57" i="8"/>
  <c r="F57" i="8"/>
  <c r="G57" i="8"/>
  <c r="H57" i="8"/>
  <c r="D58" i="8"/>
  <c r="E58" i="8"/>
  <c r="F58" i="8"/>
  <c r="G58" i="8"/>
  <c r="H58" i="8"/>
  <c r="E59" i="8"/>
  <c r="F59" i="8"/>
  <c r="G59" i="8"/>
  <c r="H59" i="8"/>
  <c r="E60" i="8"/>
  <c r="F60" i="8"/>
  <c r="G60" i="8"/>
  <c r="E61" i="8"/>
  <c r="F61" i="8"/>
  <c r="G61" i="8"/>
  <c r="D62" i="8"/>
  <c r="E62" i="8"/>
  <c r="F62" i="8"/>
  <c r="E63" i="8"/>
  <c r="E64" i="8"/>
  <c r="E4" i="8"/>
  <c r="F4" i="8"/>
  <c r="G4" i="8"/>
  <c r="H4" i="8"/>
  <c r="C154" i="9"/>
  <c r="D154" i="9"/>
  <c r="E154" i="9"/>
  <c r="F154" i="9"/>
  <c r="G154" i="9"/>
  <c r="C155" i="9"/>
  <c r="D155" i="9"/>
  <c r="E155" i="9"/>
  <c r="F155" i="9"/>
  <c r="G155" i="9"/>
  <c r="C156" i="9"/>
  <c r="D156" i="9"/>
  <c r="E156" i="9"/>
  <c r="F156" i="9"/>
  <c r="G156" i="9"/>
  <c r="C157" i="9"/>
  <c r="D157" i="9"/>
  <c r="E157" i="9"/>
  <c r="F157" i="9"/>
  <c r="G157" i="9"/>
  <c r="C158" i="9"/>
  <c r="D158" i="9"/>
  <c r="E158" i="9"/>
  <c r="F158" i="9"/>
  <c r="G158" i="9"/>
  <c r="C159" i="9"/>
  <c r="D159" i="9"/>
  <c r="E159" i="9"/>
  <c r="F159" i="9"/>
  <c r="G159" i="9"/>
  <c r="C160" i="9"/>
  <c r="D160" i="9"/>
  <c r="E160" i="9"/>
  <c r="F160" i="9"/>
  <c r="G160" i="9"/>
  <c r="C161" i="9"/>
  <c r="D161" i="9"/>
  <c r="E161" i="9"/>
  <c r="F161" i="9"/>
  <c r="G161" i="9"/>
  <c r="C162" i="9"/>
  <c r="D162" i="9"/>
  <c r="E162" i="9"/>
  <c r="F162" i="9"/>
  <c r="G162" i="9"/>
  <c r="C163" i="9"/>
  <c r="D163" i="9"/>
  <c r="E163" i="9"/>
  <c r="F163" i="9"/>
  <c r="G163" i="9"/>
  <c r="C164" i="9"/>
  <c r="D164" i="9"/>
  <c r="E164" i="9"/>
  <c r="F164" i="9"/>
  <c r="G164" i="9"/>
  <c r="C104" i="9"/>
  <c r="D104" i="9"/>
  <c r="E104" i="9"/>
  <c r="F104" i="9"/>
  <c r="G104" i="9"/>
  <c r="C105" i="9"/>
  <c r="D105" i="9"/>
  <c r="E105" i="9"/>
  <c r="F105" i="9"/>
  <c r="G105" i="9"/>
  <c r="C106" i="9"/>
  <c r="D106" i="9"/>
  <c r="E106" i="9"/>
  <c r="F106" i="9"/>
  <c r="G106" i="9"/>
  <c r="C107" i="9"/>
  <c r="D107" i="9"/>
  <c r="E107" i="9"/>
  <c r="F107" i="9"/>
  <c r="G107" i="9"/>
  <c r="C108" i="9"/>
  <c r="D108" i="9"/>
  <c r="E108" i="9"/>
  <c r="F108" i="9"/>
  <c r="G108" i="9"/>
  <c r="C109" i="9"/>
  <c r="D109" i="9"/>
  <c r="E109" i="9"/>
  <c r="F109" i="9"/>
  <c r="G109" i="9"/>
  <c r="C110" i="9"/>
  <c r="D110" i="9"/>
  <c r="E110" i="9"/>
  <c r="F110" i="9"/>
  <c r="G110" i="9"/>
  <c r="C111" i="9"/>
  <c r="D111" i="9"/>
  <c r="E111" i="9"/>
  <c r="F111" i="9"/>
  <c r="G111" i="9"/>
  <c r="C112" i="9"/>
  <c r="D112" i="9"/>
  <c r="E112" i="9"/>
  <c r="F112" i="9"/>
  <c r="G112" i="9"/>
  <c r="C113" i="9"/>
  <c r="D113" i="9"/>
  <c r="E113" i="9"/>
  <c r="F113" i="9"/>
  <c r="G113" i="9"/>
  <c r="C114" i="9"/>
  <c r="D114" i="9"/>
  <c r="E114" i="9"/>
  <c r="F114" i="9"/>
  <c r="G114" i="9"/>
  <c r="C115" i="9"/>
  <c r="D115" i="9"/>
  <c r="E115" i="9"/>
  <c r="F115" i="9"/>
  <c r="G115" i="9"/>
  <c r="C116" i="9"/>
  <c r="D116" i="9"/>
  <c r="E116" i="9"/>
  <c r="F116" i="9"/>
  <c r="G116" i="9"/>
  <c r="C117" i="9"/>
  <c r="D117" i="9"/>
  <c r="E117" i="9"/>
  <c r="F117" i="9"/>
  <c r="G117" i="9"/>
  <c r="C118" i="9"/>
  <c r="D118" i="9"/>
  <c r="E118" i="9"/>
  <c r="F118" i="9"/>
  <c r="G118" i="9"/>
  <c r="C119" i="9"/>
  <c r="D119" i="9"/>
  <c r="E119" i="9"/>
  <c r="F119" i="9"/>
  <c r="G119" i="9"/>
  <c r="C120" i="9"/>
  <c r="D120" i="9"/>
  <c r="E120" i="9"/>
  <c r="F120" i="9"/>
  <c r="G120" i="9"/>
  <c r="C121" i="9"/>
  <c r="D121" i="9"/>
  <c r="E121" i="9"/>
  <c r="F121" i="9"/>
  <c r="G121" i="9"/>
  <c r="C122" i="9"/>
  <c r="D122" i="9"/>
  <c r="E122" i="9"/>
  <c r="F122" i="9"/>
  <c r="G122" i="9"/>
  <c r="C123" i="9"/>
  <c r="D123" i="9"/>
  <c r="E123" i="9"/>
  <c r="F123" i="9"/>
  <c r="G123" i="9"/>
  <c r="C124" i="9"/>
  <c r="D124" i="9"/>
  <c r="E124" i="9"/>
  <c r="F124" i="9"/>
  <c r="G124" i="9"/>
  <c r="C125" i="9"/>
  <c r="D125" i="9"/>
  <c r="E125" i="9"/>
  <c r="F125" i="9"/>
  <c r="G125" i="9"/>
  <c r="C126" i="9"/>
  <c r="D126" i="9"/>
  <c r="E126" i="9"/>
  <c r="F126" i="9"/>
  <c r="G126" i="9"/>
  <c r="C127" i="9"/>
  <c r="D127" i="9"/>
  <c r="E127" i="9"/>
  <c r="F127" i="9"/>
  <c r="G127" i="9"/>
  <c r="C128" i="9"/>
  <c r="D128" i="9"/>
  <c r="E128" i="9"/>
  <c r="F128" i="9"/>
  <c r="G128" i="9"/>
  <c r="C129" i="9"/>
  <c r="D129" i="9"/>
  <c r="E129" i="9"/>
  <c r="F129" i="9"/>
  <c r="G129" i="9"/>
  <c r="C130" i="9"/>
  <c r="D130" i="9"/>
  <c r="E130" i="9"/>
  <c r="F130" i="9"/>
  <c r="G130" i="9"/>
  <c r="C131" i="9"/>
  <c r="D131" i="9"/>
  <c r="E131" i="9"/>
  <c r="F131" i="9"/>
  <c r="G131" i="9"/>
  <c r="C132" i="9"/>
  <c r="D132" i="9"/>
  <c r="E132" i="9"/>
  <c r="F132" i="9"/>
  <c r="G132" i="9"/>
  <c r="C133" i="9"/>
  <c r="D133" i="9"/>
  <c r="E133" i="9"/>
  <c r="F133" i="9"/>
  <c r="G133" i="9"/>
  <c r="C134" i="9"/>
  <c r="D134" i="9"/>
  <c r="E134" i="9"/>
  <c r="F134" i="9"/>
  <c r="G134" i="9"/>
  <c r="C135" i="9"/>
  <c r="D135" i="9"/>
  <c r="E135" i="9"/>
  <c r="F135" i="9"/>
  <c r="G135" i="9"/>
  <c r="C136" i="9"/>
  <c r="D136" i="9"/>
  <c r="E136" i="9"/>
  <c r="F136" i="9"/>
  <c r="G136" i="9"/>
  <c r="C137" i="9"/>
  <c r="D137" i="9"/>
  <c r="E137" i="9"/>
  <c r="F137" i="9"/>
  <c r="G137" i="9"/>
  <c r="C138" i="9"/>
  <c r="D138" i="9"/>
  <c r="E138" i="9"/>
  <c r="F138" i="9"/>
  <c r="G138" i="9"/>
  <c r="C139" i="9"/>
  <c r="D139" i="9"/>
  <c r="E139" i="9"/>
  <c r="F139" i="9"/>
  <c r="G139" i="9"/>
  <c r="C140" i="9"/>
  <c r="D140" i="9"/>
  <c r="E140" i="9"/>
  <c r="F140" i="9"/>
  <c r="G140" i="9"/>
  <c r="C141" i="9"/>
  <c r="D141" i="9"/>
  <c r="E141" i="9"/>
  <c r="F141" i="9"/>
  <c r="G141" i="9"/>
  <c r="C142" i="9"/>
  <c r="D142" i="9"/>
  <c r="E142" i="9"/>
  <c r="F142" i="9"/>
  <c r="G142" i="9"/>
  <c r="C143" i="9"/>
  <c r="D143" i="9"/>
  <c r="E143" i="9"/>
  <c r="F143" i="9"/>
  <c r="G143" i="9"/>
  <c r="C144" i="9"/>
  <c r="D144" i="9"/>
  <c r="E144" i="9"/>
  <c r="F144" i="9"/>
  <c r="G144" i="9"/>
  <c r="C145" i="9"/>
  <c r="D145" i="9"/>
  <c r="E145" i="9"/>
  <c r="F145" i="9"/>
  <c r="G145" i="9"/>
  <c r="C146" i="9"/>
  <c r="D146" i="9"/>
  <c r="E146" i="9"/>
  <c r="F146" i="9"/>
  <c r="G146" i="9"/>
  <c r="C147" i="9"/>
  <c r="D147" i="9"/>
  <c r="E147" i="9"/>
  <c r="F147" i="9"/>
  <c r="G147" i="9"/>
  <c r="C148" i="9"/>
  <c r="D148" i="9"/>
  <c r="E148" i="9"/>
  <c r="F148" i="9"/>
  <c r="G148" i="9"/>
  <c r="C149" i="9"/>
  <c r="D149" i="9"/>
  <c r="E149" i="9"/>
  <c r="F149" i="9"/>
  <c r="G149" i="9"/>
  <c r="C150" i="9"/>
  <c r="D150" i="9"/>
  <c r="E150" i="9"/>
  <c r="F150" i="9"/>
  <c r="G150" i="9"/>
  <c r="C151" i="9"/>
  <c r="D151" i="9"/>
  <c r="E151" i="9"/>
  <c r="F151" i="9"/>
  <c r="G151" i="9"/>
  <c r="C152" i="9"/>
  <c r="D152" i="9"/>
  <c r="E152" i="9"/>
  <c r="F152" i="9"/>
  <c r="G152" i="9"/>
  <c r="C153" i="9"/>
  <c r="D153" i="9"/>
  <c r="E153" i="9"/>
  <c r="F153" i="9"/>
  <c r="G153" i="9"/>
  <c r="L9" i="12"/>
  <c r="D6" i="12"/>
  <c r="L6" i="12" s="1"/>
  <c r="E6" i="12"/>
  <c r="F6" i="12"/>
  <c r="G6" i="12"/>
  <c r="H6" i="12"/>
  <c r="D7" i="12"/>
  <c r="L7" i="12" s="1"/>
  <c r="E7" i="12"/>
  <c r="F7" i="12"/>
  <c r="G7" i="12"/>
  <c r="H7" i="12"/>
  <c r="D8" i="12"/>
  <c r="L8" i="12" s="1"/>
  <c r="E8" i="12"/>
  <c r="F8" i="12"/>
  <c r="G8" i="12"/>
  <c r="H8" i="12"/>
  <c r="D9" i="12"/>
  <c r="E9" i="12"/>
  <c r="F9" i="12"/>
  <c r="G9" i="12"/>
  <c r="H9" i="12"/>
  <c r="D10" i="12"/>
  <c r="L10" i="12" s="1"/>
  <c r="E10" i="12"/>
  <c r="F10" i="12"/>
  <c r="G10" i="12"/>
  <c r="H10" i="12"/>
  <c r="D11" i="12"/>
  <c r="L11" i="12" s="1"/>
  <c r="E11" i="12"/>
  <c r="F11" i="12"/>
  <c r="G11" i="12"/>
  <c r="H11" i="12"/>
  <c r="D12" i="12"/>
  <c r="L12" i="12" s="1"/>
  <c r="E12" i="12"/>
  <c r="F12" i="12"/>
  <c r="G12" i="12"/>
  <c r="H12" i="12"/>
  <c r="D13" i="12"/>
  <c r="L13" i="12" s="1"/>
  <c r="E13" i="12"/>
  <c r="F13" i="12"/>
  <c r="G13" i="12"/>
  <c r="H13" i="12"/>
  <c r="D14" i="12"/>
  <c r="L14" i="12" s="1"/>
  <c r="E14" i="12"/>
  <c r="F14" i="12"/>
  <c r="G14" i="12"/>
  <c r="H14" i="12"/>
  <c r="D15" i="12"/>
  <c r="L15" i="12" s="1"/>
  <c r="E15" i="12"/>
  <c r="F15" i="12"/>
  <c r="G15" i="12"/>
  <c r="H15" i="12"/>
  <c r="D16" i="12"/>
  <c r="L16" i="12" s="1"/>
  <c r="E16" i="12"/>
  <c r="F16" i="12"/>
  <c r="G16" i="12"/>
  <c r="H16" i="12"/>
  <c r="D17" i="12"/>
  <c r="L17" i="12" s="1"/>
  <c r="E17" i="12"/>
  <c r="F17" i="12"/>
  <c r="G17" i="12"/>
  <c r="H17" i="12"/>
  <c r="D18" i="12"/>
  <c r="L18" i="12" s="1"/>
  <c r="E18" i="12"/>
  <c r="F18" i="12"/>
  <c r="G18" i="12"/>
  <c r="H18" i="12"/>
  <c r="D19" i="12"/>
  <c r="L19" i="12" s="1"/>
  <c r="E19" i="12"/>
  <c r="F19" i="12"/>
  <c r="G19" i="12"/>
  <c r="H19" i="12"/>
  <c r="D20" i="12"/>
  <c r="L20" i="12" s="1"/>
  <c r="E20" i="12"/>
  <c r="F20" i="12"/>
  <c r="G20" i="12"/>
  <c r="H20" i="12"/>
  <c r="D21" i="12"/>
  <c r="L21" i="12" s="1"/>
  <c r="E21" i="12"/>
  <c r="F21" i="12"/>
  <c r="G21" i="12"/>
  <c r="H21" i="12"/>
  <c r="D22" i="12"/>
  <c r="L22" i="12" s="1"/>
  <c r="E22" i="12"/>
  <c r="F22" i="12"/>
  <c r="G22" i="12"/>
  <c r="H22" i="12"/>
  <c r="D23" i="12"/>
  <c r="L23" i="12" s="1"/>
  <c r="E23" i="12"/>
  <c r="F23" i="12"/>
  <c r="G23" i="12"/>
  <c r="H23" i="12"/>
  <c r="D24" i="12"/>
  <c r="L24" i="12" s="1"/>
  <c r="E24" i="12"/>
  <c r="F24" i="12"/>
  <c r="G24" i="12"/>
  <c r="H24" i="12"/>
  <c r="D25" i="12"/>
  <c r="L25" i="12" s="1"/>
  <c r="E25" i="12"/>
  <c r="F25" i="12"/>
  <c r="G25" i="12"/>
  <c r="H25" i="12"/>
  <c r="D26" i="12"/>
  <c r="L26" i="12" s="1"/>
  <c r="E26" i="12"/>
  <c r="F26" i="12"/>
  <c r="G26" i="12"/>
  <c r="H26" i="12"/>
  <c r="D27" i="12"/>
  <c r="L27" i="12" s="1"/>
  <c r="E27" i="12"/>
  <c r="F27" i="12"/>
  <c r="G27" i="12"/>
  <c r="H27" i="12"/>
  <c r="D28" i="12"/>
  <c r="L28" i="12" s="1"/>
  <c r="E28" i="12"/>
  <c r="F28" i="12"/>
  <c r="G28" i="12"/>
  <c r="H28" i="12"/>
  <c r="D29" i="12"/>
  <c r="L29" i="12" s="1"/>
  <c r="E29" i="12"/>
  <c r="F29" i="12"/>
  <c r="G29" i="12"/>
  <c r="H29" i="12"/>
  <c r="D30" i="12"/>
  <c r="L30" i="12" s="1"/>
  <c r="E30" i="12"/>
  <c r="F30" i="12"/>
  <c r="G30" i="12"/>
  <c r="H30" i="12"/>
  <c r="D31" i="12"/>
  <c r="L31" i="12" s="1"/>
  <c r="E31" i="12"/>
  <c r="F31" i="12"/>
  <c r="G31" i="12"/>
  <c r="H31" i="12"/>
  <c r="D32" i="12"/>
  <c r="L32" i="12" s="1"/>
  <c r="E32" i="12"/>
  <c r="F32" i="12"/>
  <c r="G32" i="12"/>
  <c r="H32" i="12"/>
  <c r="D33" i="12"/>
  <c r="L33" i="12" s="1"/>
  <c r="E33" i="12"/>
  <c r="F33" i="12"/>
  <c r="G33" i="12"/>
  <c r="H33" i="12"/>
  <c r="D34" i="12"/>
  <c r="L34" i="12" s="1"/>
  <c r="E34" i="12"/>
  <c r="F34" i="12"/>
  <c r="G34" i="12"/>
  <c r="H34" i="12"/>
  <c r="D35" i="12"/>
  <c r="L35" i="12" s="1"/>
  <c r="E35" i="12"/>
  <c r="F35" i="12"/>
  <c r="G35" i="12"/>
  <c r="H35" i="12"/>
  <c r="D36" i="12"/>
  <c r="L36" i="12" s="1"/>
  <c r="E36" i="12"/>
  <c r="F36" i="12"/>
  <c r="G36" i="12"/>
  <c r="H36" i="12"/>
  <c r="D37" i="12"/>
  <c r="L37" i="12" s="1"/>
  <c r="E37" i="12"/>
  <c r="F37" i="12"/>
  <c r="G37" i="12"/>
  <c r="H37" i="12"/>
  <c r="D38" i="12"/>
  <c r="L38" i="12" s="1"/>
  <c r="E38" i="12"/>
  <c r="F38" i="12"/>
  <c r="G38" i="12"/>
  <c r="H38" i="12"/>
  <c r="D39" i="12"/>
  <c r="L39" i="12" s="1"/>
  <c r="E39" i="12"/>
  <c r="F39" i="12"/>
  <c r="G39" i="12"/>
  <c r="H39" i="12"/>
  <c r="D40" i="12"/>
  <c r="L40" i="12" s="1"/>
  <c r="E40" i="12"/>
  <c r="F40" i="12"/>
  <c r="G40" i="12"/>
  <c r="H40" i="12"/>
  <c r="D41" i="12"/>
  <c r="L41" i="12" s="1"/>
  <c r="E41" i="12"/>
  <c r="F41" i="12"/>
  <c r="G41" i="12"/>
  <c r="H41" i="12"/>
  <c r="D42" i="12"/>
  <c r="L42" i="12" s="1"/>
  <c r="E42" i="12"/>
  <c r="F42" i="12"/>
  <c r="G42" i="12"/>
  <c r="H42" i="12"/>
  <c r="D43" i="12"/>
  <c r="L43" i="12" s="1"/>
  <c r="E43" i="12"/>
  <c r="F43" i="12"/>
  <c r="G43" i="12"/>
  <c r="H43" i="12"/>
  <c r="D44" i="12"/>
  <c r="L44" i="12" s="1"/>
  <c r="E44" i="12"/>
  <c r="F44" i="12"/>
  <c r="G44" i="12"/>
  <c r="H44" i="12"/>
  <c r="D45" i="12"/>
  <c r="L45" i="12" s="1"/>
  <c r="E45" i="12"/>
  <c r="F45" i="12"/>
  <c r="G45" i="12"/>
  <c r="H45" i="12"/>
  <c r="D46" i="12"/>
  <c r="L46" i="12" s="1"/>
  <c r="E46" i="12"/>
  <c r="F46" i="12"/>
  <c r="G46" i="12"/>
  <c r="H46" i="12"/>
  <c r="D47" i="12"/>
  <c r="L47" i="12" s="1"/>
  <c r="E47" i="12"/>
  <c r="F47" i="12"/>
  <c r="G47" i="12"/>
  <c r="H47" i="12"/>
  <c r="D48" i="12"/>
  <c r="L48" i="12" s="1"/>
  <c r="E48" i="12"/>
  <c r="F48" i="12"/>
  <c r="G48" i="12"/>
  <c r="H48" i="12"/>
  <c r="D49" i="12"/>
  <c r="L49" i="12" s="1"/>
  <c r="E49" i="12"/>
  <c r="F49" i="12"/>
  <c r="G49" i="12"/>
  <c r="H49" i="12"/>
  <c r="D50" i="12"/>
  <c r="L50" i="12" s="1"/>
  <c r="E50" i="12"/>
  <c r="F50" i="12"/>
  <c r="G50" i="12"/>
  <c r="H50" i="12"/>
  <c r="D51" i="12"/>
  <c r="L51" i="12" s="1"/>
  <c r="E51" i="12"/>
  <c r="F51" i="12"/>
  <c r="G51" i="12"/>
  <c r="H51" i="12"/>
  <c r="D52" i="12"/>
  <c r="L52" i="12" s="1"/>
  <c r="E52" i="12"/>
  <c r="F52" i="12"/>
  <c r="G52" i="12"/>
  <c r="H52" i="12"/>
  <c r="D53" i="12"/>
  <c r="L53" i="12" s="1"/>
  <c r="E53" i="12"/>
  <c r="F53" i="12"/>
  <c r="G53" i="12"/>
  <c r="H53" i="12"/>
  <c r="D54" i="12"/>
  <c r="L54" i="12" s="1"/>
  <c r="E54" i="12"/>
  <c r="F54" i="12"/>
  <c r="G54" i="12"/>
  <c r="H54" i="12"/>
  <c r="D55" i="12"/>
  <c r="L55" i="12" s="1"/>
  <c r="E55" i="12"/>
  <c r="F55" i="12"/>
  <c r="G55" i="12"/>
  <c r="H55" i="12"/>
  <c r="D56" i="12"/>
  <c r="L56" i="12" s="1"/>
  <c r="E56" i="12"/>
  <c r="F56" i="12"/>
  <c r="G56" i="12"/>
  <c r="H56" i="12"/>
  <c r="D57" i="12"/>
  <c r="L57" i="12" s="1"/>
  <c r="E57" i="12"/>
  <c r="F57" i="12"/>
  <c r="G57" i="12"/>
  <c r="H57" i="12"/>
  <c r="D58" i="12"/>
  <c r="L58" i="12" s="1"/>
  <c r="E58" i="12"/>
  <c r="F58" i="12"/>
  <c r="G58" i="12"/>
  <c r="H58" i="12"/>
  <c r="D59" i="12"/>
  <c r="L59" i="12" s="1"/>
  <c r="E59" i="12"/>
  <c r="F59" i="12"/>
  <c r="G59" i="12"/>
  <c r="H59" i="12"/>
  <c r="D60" i="12"/>
  <c r="L60" i="12" s="1"/>
  <c r="E60" i="12"/>
  <c r="F60" i="12"/>
  <c r="G60" i="12"/>
  <c r="H60" i="12"/>
  <c r="D61" i="12"/>
  <c r="L61" i="12" s="1"/>
  <c r="E61" i="12"/>
  <c r="F61" i="12"/>
  <c r="G61" i="12"/>
  <c r="H61" i="12"/>
  <c r="D62" i="12"/>
  <c r="L62" i="12" s="1"/>
  <c r="E62" i="12"/>
  <c r="F62" i="12"/>
  <c r="G62" i="12"/>
  <c r="H62" i="12"/>
  <c r="D63" i="12"/>
  <c r="L63" i="12" s="1"/>
  <c r="E63" i="12"/>
  <c r="F63" i="12"/>
  <c r="G63" i="12"/>
  <c r="H63" i="12"/>
  <c r="D64" i="12"/>
  <c r="L64" i="12" s="1"/>
  <c r="E64" i="12"/>
  <c r="F64" i="12"/>
  <c r="G64" i="12"/>
  <c r="H64" i="12"/>
  <c r="D65" i="12"/>
  <c r="L65" i="12" s="1"/>
  <c r="E65" i="12"/>
  <c r="F65" i="12"/>
  <c r="G65" i="12"/>
  <c r="H65" i="12"/>
  <c r="D66" i="12"/>
  <c r="L66" i="12" s="1"/>
  <c r="E66" i="12"/>
  <c r="F66" i="12"/>
  <c r="G66" i="12"/>
  <c r="H66" i="12"/>
  <c r="D67" i="12"/>
  <c r="L67" i="12" s="1"/>
  <c r="E67" i="12"/>
  <c r="F67" i="12"/>
  <c r="G67" i="12"/>
  <c r="H67" i="12"/>
  <c r="D68" i="12"/>
  <c r="L68" i="12" s="1"/>
  <c r="E68" i="12"/>
  <c r="F68" i="12"/>
  <c r="G68" i="12"/>
  <c r="H68" i="12"/>
  <c r="D69" i="12"/>
  <c r="L69" i="12" s="1"/>
  <c r="E69" i="12"/>
  <c r="F69" i="12"/>
  <c r="G69" i="12"/>
  <c r="H69" i="12"/>
  <c r="D70" i="12"/>
  <c r="L70" i="12" s="1"/>
  <c r="E70" i="12"/>
  <c r="F70" i="12"/>
  <c r="G70" i="12"/>
  <c r="H70" i="12"/>
  <c r="D71" i="12"/>
  <c r="L71" i="12" s="1"/>
  <c r="E71" i="12"/>
  <c r="F71" i="12"/>
  <c r="G71" i="12"/>
  <c r="H71" i="12"/>
  <c r="D72" i="12"/>
  <c r="L72" i="12" s="1"/>
  <c r="E72" i="12"/>
  <c r="F72" i="12"/>
  <c r="G72" i="12"/>
  <c r="H72" i="12"/>
  <c r="D73" i="12"/>
  <c r="L73" i="12" s="1"/>
  <c r="E73" i="12"/>
  <c r="F73" i="12"/>
  <c r="G73" i="12"/>
  <c r="H73" i="12"/>
  <c r="D74" i="12"/>
  <c r="L74" i="12" s="1"/>
  <c r="E74" i="12"/>
  <c r="F74" i="12"/>
  <c r="G74" i="12"/>
  <c r="H74" i="12"/>
  <c r="D75" i="12"/>
  <c r="L75" i="12" s="1"/>
  <c r="E75" i="12"/>
  <c r="F75" i="12"/>
  <c r="G75" i="12"/>
  <c r="H75" i="12"/>
  <c r="D76" i="12"/>
  <c r="L76" i="12" s="1"/>
  <c r="E76" i="12"/>
  <c r="F76" i="12"/>
  <c r="G76" i="12"/>
  <c r="H76" i="12"/>
  <c r="D77" i="12"/>
  <c r="L77" i="12" s="1"/>
  <c r="E77" i="12"/>
  <c r="F77" i="12"/>
  <c r="G77" i="12"/>
  <c r="H77" i="12"/>
  <c r="D78" i="12"/>
  <c r="L78" i="12" s="1"/>
  <c r="E78" i="12"/>
  <c r="F78" i="12"/>
  <c r="G78" i="12"/>
  <c r="H78" i="12"/>
  <c r="D79" i="12"/>
  <c r="L79" i="12" s="1"/>
  <c r="E79" i="12"/>
  <c r="F79" i="12"/>
  <c r="G79" i="12"/>
  <c r="H79" i="12"/>
  <c r="D80" i="12"/>
  <c r="L80" i="12" s="1"/>
  <c r="E80" i="12"/>
  <c r="F80" i="12"/>
  <c r="G80" i="12"/>
  <c r="H80" i="12"/>
  <c r="D81" i="12"/>
  <c r="L81" i="12" s="1"/>
  <c r="E81" i="12"/>
  <c r="F81" i="12"/>
  <c r="G81" i="12"/>
  <c r="H81" i="12"/>
  <c r="D82" i="12"/>
  <c r="L82" i="12" s="1"/>
  <c r="E82" i="12"/>
  <c r="F82" i="12"/>
  <c r="G82" i="12"/>
  <c r="H82" i="12"/>
  <c r="D83" i="12"/>
  <c r="L83" i="12" s="1"/>
  <c r="E83" i="12"/>
  <c r="F83" i="12"/>
  <c r="G83" i="12"/>
  <c r="H83" i="12"/>
  <c r="D84" i="12"/>
  <c r="L84" i="12" s="1"/>
  <c r="E84" i="12"/>
  <c r="F84" i="12"/>
  <c r="G84" i="12"/>
  <c r="H84" i="12"/>
  <c r="D85" i="12"/>
  <c r="L85" i="12" s="1"/>
  <c r="E85" i="12"/>
  <c r="F85" i="12"/>
  <c r="G85" i="12"/>
  <c r="H85" i="12"/>
  <c r="D86" i="12"/>
  <c r="L86" i="12" s="1"/>
  <c r="E86" i="12"/>
  <c r="F86" i="12"/>
  <c r="G86" i="12"/>
  <c r="H86" i="12"/>
  <c r="D87" i="12"/>
  <c r="L87" i="12" s="1"/>
  <c r="E87" i="12"/>
  <c r="F87" i="12"/>
  <c r="G87" i="12"/>
  <c r="H87" i="12"/>
  <c r="D88" i="12"/>
  <c r="L88" i="12" s="1"/>
  <c r="E88" i="12"/>
  <c r="F88" i="12"/>
  <c r="G88" i="12"/>
  <c r="H88" i="12"/>
  <c r="D89" i="12"/>
  <c r="L89" i="12" s="1"/>
  <c r="E89" i="12"/>
  <c r="F89" i="12"/>
  <c r="G89" i="12"/>
  <c r="H89" i="12"/>
  <c r="D90" i="12"/>
  <c r="L90" i="12" s="1"/>
  <c r="E90" i="12"/>
  <c r="F90" i="12"/>
  <c r="G90" i="12"/>
  <c r="H90" i="12"/>
  <c r="D91" i="12"/>
  <c r="L91" i="12" s="1"/>
  <c r="E91" i="12"/>
  <c r="F91" i="12"/>
  <c r="G91" i="12"/>
  <c r="H91" i="12"/>
  <c r="D92" i="12"/>
  <c r="L92" i="12" s="1"/>
  <c r="E92" i="12"/>
  <c r="F92" i="12"/>
  <c r="G92" i="12"/>
  <c r="H92" i="12"/>
  <c r="D93" i="12"/>
  <c r="L93" i="12" s="1"/>
  <c r="E93" i="12"/>
  <c r="F93" i="12"/>
  <c r="G93" i="12"/>
  <c r="H93" i="12"/>
  <c r="D94" i="12"/>
  <c r="L94" i="12" s="1"/>
  <c r="E94" i="12"/>
  <c r="F94" i="12"/>
  <c r="G94" i="12"/>
  <c r="H94" i="12"/>
  <c r="D95" i="12"/>
  <c r="L95" i="12" s="1"/>
  <c r="E95" i="12"/>
  <c r="F95" i="12"/>
  <c r="G95" i="12"/>
  <c r="H95" i="12"/>
  <c r="D96" i="12"/>
  <c r="L96" i="12" s="1"/>
  <c r="E96" i="12"/>
  <c r="F96" i="12"/>
  <c r="G96" i="12"/>
  <c r="H96" i="12"/>
  <c r="D97" i="12"/>
  <c r="L97" i="12" s="1"/>
  <c r="E97" i="12"/>
  <c r="F97" i="12"/>
  <c r="G97" i="12"/>
  <c r="H97" i="12"/>
  <c r="D98" i="12"/>
  <c r="L98" i="12" s="1"/>
  <c r="E98" i="12"/>
  <c r="F98" i="12"/>
  <c r="G98" i="12"/>
  <c r="H98" i="12"/>
  <c r="D99" i="12"/>
  <c r="L99" i="12" s="1"/>
  <c r="E99" i="12"/>
  <c r="F99" i="12"/>
  <c r="G99" i="12"/>
  <c r="H99" i="12"/>
  <c r="D100" i="12"/>
  <c r="L100" i="12" s="1"/>
  <c r="E100" i="12"/>
  <c r="F100" i="12"/>
  <c r="G100" i="12"/>
  <c r="H100" i="12"/>
  <c r="D101" i="12"/>
  <c r="L101" i="12" s="1"/>
  <c r="E101" i="12"/>
  <c r="F101" i="12"/>
  <c r="G101" i="12"/>
  <c r="H101" i="12"/>
  <c r="D102" i="12"/>
  <c r="L102" i="12" s="1"/>
  <c r="E102" i="12"/>
  <c r="F102" i="12"/>
  <c r="G102" i="12"/>
  <c r="H102" i="12"/>
  <c r="D103" i="12"/>
  <c r="L103" i="12" s="1"/>
  <c r="E103" i="12"/>
  <c r="F103" i="12"/>
  <c r="G103" i="12"/>
  <c r="H103" i="12"/>
  <c r="D104" i="12"/>
  <c r="L104" i="12" s="1"/>
  <c r="E104" i="12"/>
  <c r="F104" i="12"/>
  <c r="G104" i="12"/>
  <c r="H104" i="12"/>
  <c r="D105" i="12"/>
  <c r="L105" i="12" s="1"/>
  <c r="E105" i="12"/>
  <c r="F105" i="12"/>
  <c r="G105" i="12"/>
  <c r="H105" i="12"/>
  <c r="D106" i="12"/>
  <c r="L106" i="12" s="1"/>
  <c r="E106" i="12"/>
  <c r="F106" i="12"/>
  <c r="G106" i="12"/>
  <c r="H106" i="12"/>
  <c r="D107" i="12"/>
  <c r="L107" i="12" s="1"/>
  <c r="E107" i="12"/>
  <c r="F107" i="12"/>
  <c r="G107" i="12"/>
  <c r="H107" i="12"/>
  <c r="D108" i="12"/>
  <c r="L108" i="12" s="1"/>
  <c r="E108" i="12"/>
  <c r="F108" i="12"/>
  <c r="G108" i="12"/>
  <c r="H108" i="12"/>
  <c r="D109" i="12"/>
  <c r="L109" i="12" s="1"/>
  <c r="E109" i="12"/>
  <c r="F109" i="12"/>
  <c r="G109" i="12"/>
  <c r="H109" i="12"/>
  <c r="D110" i="12"/>
  <c r="L110" i="12" s="1"/>
  <c r="E110" i="12"/>
  <c r="F110" i="12"/>
  <c r="G110" i="12"/>
  <c r="H110" i="12"/>
  <c r="D111" i="12"/>
  <c r="L111" i="12" s="1"/>
  <c r="E111" i="12"/>
  <c r="F111" i="12"/>
  <c r="G111" i="12"/>
  <c r="H111" i="12"/>
  <c r="D112" i="12"/>
  <c r="L112" i="12" s="1"/>
  <c r="E112" i="12"/>
  <c r="F112" i="12"/>
  <c r="G112" i="12"/>
  <c r="H112" i="12"/>
  <c r="D113" i="12"/>
  <c r="L113" i="12" s="1"/>
  <c r="E113" i="12"/>
  <c r="F113" i="12"/>
  <c r="G113" i="12"/>
  <c r="H113" i="12"/>
  <c r="D114" i="12"/>
  <c r="L114" i="12" s="1"/>
  <c r="E114" i="12"/>
  <c r="F114" i="12"/>
  <c r="G114" i="12"/>
  <c r="H114" i="12"/>
  <c r="D115" i="12"/>
  <c r="L115" i="12" s="1"/>
  <c r="E115" i="12"/>
  <c r="F115" i="12"/>
  <c r="G115" i="12"/>
  <c r="H115" i="12"/>
  <c r="D116" i="12"/>
  <c r="L116" i="12" s="1"/>
  <c r="E116" i="12"/>
  <c r="F116" i="12"/>
  <c r="G116" i="12"/>
  <c r="H116" i="12"/>
  <c r="D117" i="12"/>
  <c r="L117" i="12" s="1"/>
  <c r="E117" i="12"/>
  <c r="F117" i="12"/>
  <c r="G117" i="12"/>
  <c r="H117" i="12"/>
  <c r="D118" i="12"/>
  <c r="L118" i="12" s="1"/>
  <c r="E118" i="12"/>
  <c r="F118" i="12"/>
  <c r="G118" i="12"/>
  <c r="H118" i="12"/>
  <c r="D119" i="12"/>
  <c r="L119" i="12" s="1"/>
  <c r="E119" i="12"/>
  <c r="F119" i="12"/>
  <c r="G119" i="12"/>
  <c r="H119" i="12"/>
  <c r="D120" i="12"/>
  <c r="L120" i="12" s="1"/>
  <c r="E120" i="12"/>
  <c r="F120" i="12"/>
  <c r="G120" i="12"/>
  <c r="H120" i="12"/>
  <c r="D121" i="12"/>
  <c r="L121" i="12" s="1"/>
  <c r="E121" i="12"/>
  <c r="F121" i="12"/>
  <c r="G121" i="12"/>
  <c r="H121" i="12"/>
  <c r="D122" i="12"/>
  <c r="L122" i="12" s="1"/>
  <c r="E122" i="12"/>
  <c r="F122" i="12"/>
  <c r="G122" i="12"/>
  <c r="H122" i="12"/>
  <c r="D123" i="12"/>
  <c r="L123" i="12" s="1"/>
  <c r="E123" i="12"/>
  <c r="F123" i="12"/>
  <c r="G123" i="12"/>
  <c r="H123" i="12"/>
  <c r="D124" i="12"/>
  <c r="L124" i="12" s="1"/>
  <c r="E124" i="12"/>
  <c r="F124" i="12"/>
  <c r="G124" i="12"/>
  <c r="H124" i="12"/>
  <c r="D125" i="12"/>
  <c r="L125" i="12" s="1"/>
  <c r="E125" i="12"/>
  <c r="F125" i="12"/>
  <c r="G125" i="12"/>
  <c r="H125" i="12"/>
  <c r="D126" i="12"/>
  <c r="L126" i="12" s="1"/>
  <c r="E126" i="12"/>
  <c r="F126" i="12"/>
  <c r="G126" i="12"/>
  <c r="H126" i="12"/>
  <c r="D127" i="12"/>
  <c r="L127" i="12" s="1"/>
  <c r="E127" i="12"/>
  <c r="F127" i="12"/>
  <c r="G127" i="12"/>
  <c r="H127" i="12"/>
  <c r="D128" i="12"/>
  <c r="L128" i="12" s="1"/>
  <c r="E128" i="12"/>
  <c r="F128" i="12"/>
  <c r="G128" i="12"/>
  <c r="H128" i="12"/>
  <c r="D129" i="12"/>
  <c r="L129" i="12" s="1"/>
  <c r="E129" i="12"/>
  <c r="F129" i="12"/>
  <c r="G129" i="12"/>
  <c r="H129" i="12"/>
  <c r="D130" i="12"/>
  <c r="L130" i="12" s="1"/>
  <c r="E130" i="12"/>
  <c r="F130" i="12"/>
  <c r="G130" i="12"/>
  <c r="H130" i="12"/>
  <c r="D131" i="12"/>
  <c r="L131" i="12" s="1"/>
  <c r="E131" i="12"/>
  <c r="F131" i="12"/>
  <c r="G131" i="12"/>
  <c r="H131" i="12"/>
  <c r="D132" i="12"/>
  <c r="L132" i="12" s="1"/>
  <c r="E132" i="12"/>
  <c r="F132" i="12"/>
  <c r="G132" i="12"/>
  <c r="H132" i="12"/>
  <c r="D133" i="12"/>
  <c r="L133" i="12" s="1"/>
  <c r="E133" i="12"/>
  <c r="F133" i="12"/>
  <c r="G133" i="12"/>
  <c r="H133" i="12"/>
  <c r="D134" i="12"/>
  <c r="L134" i="12" s="1"/>
  <c r="E134" i="12"/>
  <c r="F134" i="12"/>
  <c r="G134" i="12"/>
  <c r="H134" i="12"/>
  <c r="D135" i="12"/>
  <c r="L135" i="12" s="1"/>
  <c r="E135" i="12"/>
  <c r="F135" i="12"/>
  <c r="G135" i="12"/>
  <c r="H135" i="12"/>
  <c r="D136" i="12"/>
  <c r="L136" i="12" s="1"/>
  <c r="E136" i="12"/>
  <c r="F136" i="12"/>
  <c r="G136" i="12"/>
  <c r="H136" i="12"/>
  <c r="D137" i="12"/>
  <c r="L137" i="12" s="1"/>
  <c r="E137" i="12"/>
  <c r="F137" i="12"/>
  <c r="G137" i="12"/>
  <c r="H137" i="12"/>
  <c r="D138" i="12"/>
  <c r="L138" i="12" s="1"/>
  <c r="E138" i="12"/>
  <c r="F138" i="12"/>
  <c r="G138" i="12"/>
  <c r="H138" i="12"/>
  <c r="D139" i="12"/>
  <c r="L139" i="12" s="1"/>
  <c r="E139" i="12"/>
  <c r="F139" i="12"/>
  <c r="G139" i="12"/>
  <c r="H139" i="12"/>
  <c r="D140" i="12"/>
  <c r="L140" i="12" s="1"/>
  <c r="E140" i="12"/>
  <c r="F140" i="12"/>
  <c r="G140" i="12"/>
  <c r="H140" i="12"/>
  <c r="D141" i="12"/>
  <c r="L141" i="12" s="1"/>
  <c r="E141" i="12"/>
  <c r="F141" i="12"/>
  <c r="G141" i="12"/>
  <c r="H141" i="12"/>
  <c r="D142" i="12"/>
  <c r="L142" i="12" s="1"/>
  <c r="E142" i="12"/>
  <c r="F142" i="12"/>
  <c r="G142" i="12"/>
  <c r="H142" i="12"/>
  <c r="D143" i="12"/>
  <c r="L143" i="12" s="1"/>
  <c r="E143" i="12"/>
  <c r="F143" i="12"/>
  <c r="G143" i="12"/>
  <c r="H143" i="12"/>
  <c r="D144" i="12"/>
  <c r="L144" i="12" s="1"/>
  <c r="E144" i="12"/>
  <c r="F144" i="12"/>
  <c r="G144" i="12"/>
  <c r="H144" i="12"/>
  <c r="D145" i="12"/>
  <c r="L145" i="12" s="1"/>
  <c r="E145" i="12"/>
  <c r="F145" i="12"/>
  <c r="G145" i="12"/>
  <c r="H145" i="12"/>
  <c r="D146" i="12"/>
  <c r="L146" i="12" s="1"/>
  <c r="E146" i="12"/>
  <c r="F146" i="12"/>
  <c r="G146" i="12"/>
  <c r="H146" i="12"/>
  <c r="D147" i="12"/>
  <c r="L147" i="12" s="1"/>
  <c r="E147" i="12"/>
  <c r="F147" i="12"/>
  <c r="G147" i="12"/>
  <c r="H147" i="12"/>
  <c r="D148" i="12"/>
  <c r="L148" i="12" s="1"/>
  <c r="E148" i="12"/>
  <c r="F148" i="12"/>
  <c r="G148" i="12"/>
  <c r="H148" i="12"/>
  <c r="D149" i="12"/>
  <c r="L149" i="12" s="1"/>
  <c r="E149" i="12"/>
  <c r="F149" i="12"/>
  <c r="G149" i="12"/>
  <c r="H149" i="12"/>
  <c r="D150" i="12"/>
  <c r="L150" i="12" s="1"/>
  <c r="E150" i="12"/>
  <c r="F150" i="12"/>
  <c r="G150" i="12"/>
  <c r="H150" i="12"/>
  <c r="D151" i="12"/>
  <c r="L151" i="12" s="1"/>
  <c r="E151" i="12"/>
  <c r="F151" i="12"/>
  <c r="G151" i="12"/>
  <c r="H151" i="12"/>
  <c r="D152" i="12"/>
  <c r="L152" i="12" s="1"/>
  <c r="E152" i="12"/>
  <c r="F152" i="12"/>
  <c r="G152" i="12"/>
  <c r="H152" i="12"/>
  <c r="D153" i="12"/>
  <c r="L153" i="12" s="1"/>
  <c r="E153" i="12"/>
  <c r="F153" i="12"/>
  <c r="G153" i="12"/>
  <c r="H153" i="12"/>
  <c r="D154" i="12"/>
  <c r="L154" i="12" s="1"/>
  <c r="E154" i="12"/>
  <c r="F154" i="12"/>
  <c r="G154" i="12"/>
  <c r="H154" i="12"/>
  <c r="D155" i="12"/>
  <c r="L155" i="12" s="1"/>
  <c r="E155" i="12"/>
  <c r="F155" i="12"/>
  <c r="G155" i="12"/>
  <c r="H155" i="12"/>
  <c r="D156" i="12"/>
  <c r="L156" i="12" s="1"/>
  <c r="E156" i="12"/>
  <c r="F156" i="12"/>
  <c r="G156" i="12"/>
  <c r="H156" i="12"/>
  <c r="D157" i="12"/>
  <c r="L157" i="12" s="1"/>
  <c r="E157" i="12"/>
  <c r="F157" i="12"/>
  <c r="G157" i="12"/>
  <c r="H157" i="12"/>
  <c r="D158" i="12"/>
  <c r="L158" i="12" s="1"/>
  <c r="E158" i="12"/>
  <c r="F158" i="12"/>
  <c r="G158" i="12"/>
  <c r="H158" i="12"/>
  <c r="D159" i="12"/>
  <c r="L159" i="12" s="1"/>
  <c r="E159" i="12"/>
  <c r="F159" i="12"/>
  <c r="G159" i="12"/>
  <c r="H159" i="12"/>
  <c r="D160" i="12"/>
  <c r="L160" i="12" s="1"/>
  <c r="E160" i="12"/>
  <c r="F160" i="12"/>
  <c r="G160" i="12"/>
  <c r="H160" i="12"/>
  <c r="D161" i="12"/>
  <c r="L161" i="12" s="1"/>
  <c r="E161" i="12"/>
  <c r="F161" i="12"/>
  <c r="G161" i="12"/>
  <c r="H161" i="12"/>
  <c r="D162" i="12"/>
  <c r="L162" i="12" s="1"/>
  <c r="E162" i="12"/>
  <c r="F162" i="12"/>
  <c r="G162" i="12"/>
  <c r="H162" i="12"/>
  <c r="D163" i="12"/>
  <c r="L163" i="12" s="1"/>
  <c r="E163" i="12"/>
  <c r="F163" i="12"/>
  <c r="G163" i="12"/>
  <c r="H163" i="12"/>
  <c r="D164" i="12"/>
  <c r="L164" i="12" s="1"/>
  <c r="E164" i="12"/>
  <c r="F164" i="12"/>
  <c r="G164" i="12"/>
  <c r="H164" i="12"/>
  <c r="E5" i="12"/>
  <c r="F5" i="12"/>
  <c r="G5" i="12"/>
  <c r="H5" i="12"/>
  <c r="D5" i="12"/>
  <c r="L5" i="12" s="1"/>
  <c r="L58" i="8" l="1"/>
  <c r="L62" i="8"/>
  <c r="H148" i="8"/>
  <c r="E147" i="8"/>
  <c r="G145" i="8"/>
  <c r="D144" i="8"/>
  <c r="F142" i="8"/>
  <c r="H140" i="8"/>
  <c r="E139" i="8"/>
  <c r="G137" i="8"/>
  <c r="D136" i="8"/>
  <c r="F134" i="8"/>
  <c r="H132" i="8"/>
  <c r="E131" i="8"/>
  <c r="G129" i="8"/>
  <c r="D128" i="8"/>
  <c r="F126" i="8"/>
  <c r="H124" i="8"/>
  <c r="E123" i="8"/>
  <c r="G121" i="8"/>
  <c r="D120" i="8"/>
  <c r="F118" i="8"/>
  <c r="H116" i="8"/>
  <c r="E115" i="8"/>
  <c r="G113" i="8"/>
  <c r="D112" i="8"/>
  <c r="F110" i="8"/>
  <c r="E107" i="8"/>
  <c r="D104" i="8"/>
  <c r="F102" i="8"/>
  <c r="E99" i="8"/>
  <c r="F94" i="8"/>
  <c r="E91" i="8"/>
  <c r="G89" i="8"/>
  <c r="F86" i="8"/>
  <c r="E83" i="8"/>
  <c r="D80" i="8"/>
  <c r="H76" i="8"/>
  <c r="G73" i="8"/>
  <c r="F70" i="8"/>
  <c r="E67" i="8"/>
  <c r="D163" i="8"/>
  <c r="F161" i="8"/>
  <c r="H159" i="8"/>
  <c r="E158" i="8"/>
  <c r="G156" i="8"/>
  <c r="D155" i="8"/>
  <c r="F153" i="8"/>
  <c r="H151" i="8"/>
  <c r="E150" i="8"/>
  <c r="G148" i="8"/>
  <c r="D147" i="8"/>
  <c r="F145" i="8"/>
  <c r="H143" i="8"/>
  <c r="E142" i="8"/>
  <c r="G140" i="8"/>
  <c r="D139" i="8"/>
  <c r="F137" i="8"/>
  <c r="H135" i="8"/>
  <c r="E134" i="8"/>
  <c r="G132" i="8"/>
  <c r="D131" i="8"/>
  <c r="F129" i="8"/>
  <c r="H127" i="8"/>
  <c r="E126" i="8"/>
  <c r="G124" i="8"/>
  <c r="D123" i="8"/>
  <c r="F121" i="8"/>
  <c r="H119" i="8"/>
  <c r="E118" i="8"/>
  <c r="G116" i="8"/>
  <c r="D115" i="8"/>
  <c r="F113" i="8"/>
  <c r="H111" i="8"/>
  <c r="E110" i="8"/>
  <c r="G108" i="8"/>
  <c r="D107" i="8"/>
  <c r="F105" i="8"/>
  <c r="H103" i="8"/>
  <c r="E102" i="8"/>
  <c r="G100" i="8"/>
  <c r="D99" i="8"/>
  <c r="F97" i="8"/>
  <c r="H95" i="8"/>
  <c r="E94" i="8"/>
  <c r="G92" i="8"/>
  <c r="D91" i="8"/>
  <c r="F89" i="8"/>
  <c r="H87" i="8"/>
  <c r="E86" i="8"/>
  <c r="G84" i="8"/>
  <c r="D83" i="8"/>
  <c r="F81" i="8"/>
  <c r="H79" i="8"/>
  <c r="E78" i="8"/>
  <c r="G76" i="8"/>
  <c r="D75" i="8"/>
  <c r="F73" i="8"/>
  <c r="H71" i="8"/>
  <c r="E70" i="8"/>
  <c r="G68" i="8"/>
  <c r="D67" i="8"/>
  <c r="F65" i="8"/>
  <c r="H63" i="8"/>
  <c r="H108" i="8"/>
  <c r="G105" i="8"/>
  <c r="H100" i="8"/>
  <c r="G97" i="8"/>
  <c r="D96" i="8"/>
  <c r="H92" i="8"/>
  <c r="D88" i="8"/>
  <c r="H84" i="8"/>
  <c r="G81" i="8"/>
  <c r="F78" i="8"/>
  <c r="E75" i="8"/>
  <c r="D72" i="8"/>
  <c r="H68" i="8"/>
  <c r="G65" i="8"/>
  <c r="H60" i="8"/>
  <c r="H162" i="8"/>
  <c r="E161" i="8"/>
  <c r="G159" i="8"/>
  <c r="D158" i="8"/>
  <c r="F156" i="8"/>
  <c r="H154" i="8"/>
  <c r="E153" i="8"/>
  <c r="G151" i="8"/>
  <c r="D150" i="8"/>
  <c r="F148" i="8"/>
  <c r="H146" i="8"/>
  <c r="E145" i="8"/>
  <c r="G143" i="8"/>
  <c r="D142" i="8"/>
  <c r="F140" i="8"/>
  <c r="H138" i="8"/>
  <c r="E137" i="8"/>
  <c r="G135" i="8"/>
  <c r="D134" i="8"/>
  <c r="F132" i="8"/>
  <c r="H130" i="8"/>
  <c r="E129" i="8"/>
  <c r="G127" i="8"/>
  <c r="D126" i="8"/>
  <c r="F124" i="8"/>
  <c r="H122" i="8"/>
  <c r="E121" i="8"/>
  <c r="G119" i="8"/>
  <c r="D118" i="8"/>
  <c r="F116" i="8"/>
  <c r="H114" i="8"/>
  <c r="E113" i="8"/>
  <c r="G111" i="8"/>
  <c r="D110" i="8"/>
  <c r="F108" i="8"/>
  <c r="H106" i="8"/>
  <c r="E105" i="8"/>
  <c r="G103" i="8"/>
  <c r="D102" i="8"/>
  <c r="F100" i="8"/>
  <c r="H98" i="8"/>
  <c r="E97" i="8"/>
  <c r="G95" i="8"/>
  <c r="D94" i="8"/>
  <c r="F92" i="8"/>
  <c r="H90" i="8"/>
  <c r="E89" i="8"/>
  <c r="G87" i="8"/>
  <c r="D86" i="8"/>
  <c r="F84" i="8"/>
  <c r="H82" i="8"/>
  <c r="E81" i="8"/>
  <c r="G79" i="8"/>
  <c r="D78" i="8"/>
  <c r="F76" i="8"/>
  <c r="H74" i="8"/>
  <c r="E73" i="8"/>
  <c r="G71" i="8"/>
  <c r="D70" i="8"/>
  <c r="F68" i="8"/>
  <c r="H66" i="8"/>
  <c r="E65" i="8"/>
  <c r="G63" i="8"/>
  <c r="G161" i="8"/>
  <c r="F158" i="8"/>
  <c r="E155" i="8"/>
  <c r="F159" i="8"/>
  <c r="D153" i="8"/>
  <c r="G146" i="8"/>
  <c r="E140" i="8"/>
  <c r="H133" i="8"/>
  <c r="F127" i="8"/>
  <c r="D121" i="8"/>
  <c r="G114" i="8"/>
  <c r="E108" i="8"/>
  <c r="H101" i="8"/>
  <c r="D97" i="8"/>
  <c r="G90" i="8"/>
  <c r="E84" i="8"/>
  <c r="H77" i="8"/>
  <c r="E68" i="8"/>
  <c r="H61" i="8"/>
  <c r="F162" i="8"/>
  <c r="H160" i="8"/>
  <c r="E159" i="8"/>
  <c r="G157" i="8"/>
  <c r="D156" i="8"/>
  <c r="F154" i="8"/>
  <c r="H152" i="8"/>
  <c r="E151" i="8"/>
  <c r="G149" i="8"/>
  <c r="D148" i="8"/>
  <c r="F146" i="8"/>
  <c r="H144" i="8"/>
  <c r="E143" i="8"/>
  <c r="G141" i="8"/>
  <c r="D140" i="8"/>
  <c r="F138" i="8"/>
  <c r="H136" i="8"/>
  <c r="E135" i="8"/>
  <c r="G133" i="8"/>
  <c r="D132" i="8"/>
  <c r="F130" i="8"/>
  <c r="H128" i="8"/>
  <c r="E127" i="8"/>
  <c r="G125" i="8"/>
  <c r="D124" i="8"/>
  <c r="F122" i="8"/>
  <c r="H120" i="8"/>
  <c r="E119" i="8"/>
  <c r="G117" i="8"/>
  <c r="D116" i="8"/>
  <c r="F114" i="8"/>
  <c r="H112" i="8"/>
  <c r="E111" i="8"/>
  <c r="G109" i="8"/>
  <c r="D108" i="8"/>
  <c r="F106" i="8"/>
  <c r="H104" i="8"/>
  <c r="E103" i="8"/>
  <c r="G101" i="8"/>
  <c r="D100" i="8"/>
  <c r="F98" i="8"/>
  <c r="H96" i="8"/>
  <c r="E95" i="8"/>
  <c r="G93" i="8"/>
  <c r="D92" i="8"/>
  <c r="F90" i="8"/>
  <c r="H88" i="8"/>
  <c r="E87" i="8"/>
  <c r="G85" i="8"/>
  <c r="D84" i="8"/>
  <c r="F82" i="8"/>
  <c r="H80" i="8"/>
  <c r="E79" i="8"/>
  <c r="G77" i="8"/>
  <c r="D76" i="8"/>
  <c r="F74" i="8"/>
  <c r="H72" i="8"/>
  <c r="E71" i="8"/>
  <c r="G69" i="8"/>
  <c r="D68" i="8"/>
  <c r="F66" i="8"/>
  <c r="H64" i="8"/>
  <c r="E163" i="8"/>
  <c r="H156" i="8"/>
  <c r="D152" i="8"/>
  <c r="G162" i="8"/>
  <c r="E156" i="8"/>
  <c r="H149" i="8"/>
  <c r="F143" i="8"/>
  <c r="D137" i="8"/>
  <c r="G130" i="8"/>
  <c r="E124" i="8"/>
  <c r="F119" i="8"/>
  <c r="D113" i="8"/>
  <c r="G106" i="8"/>
  <c r="E100" i="8"/>
  <c r="E92" i="8"/>
  <c r="H85" i="8"/>
  <c r="F79" i="8"/>
  <c r="D73" i="8"/>
  <c r="G66" i="8"/>
  <c r="H163" i="8"/>
  <c r="E162" i="8"/>
  <c r="G160" i="8"/>
  <c r="D159" i="8"/>
  <c r="F157" i="8"/>
  <c r="H155" i="8"/>
  <c r="E154" i="8"/>
  <c r="G152" i="8"/>
  <c r="D151" i="8"/>
  <c r="F149" i="8"/>
  <c r="H147" i="8"/>
  <c r="E146" i="8"/>
  <c r="G144" i="8"/>
  <c r="D143" i="8"/>
  <c r="F141" i="8"/>
  <c r="H139" i="8"/>
  <c r="E138" i="8"/>
  <c r="G136" i="8"/>
  <c r="D135" i="8"/>
  <c r="F133" i="8"/>
  <c r="H131" i="8"/>
  <c r="E130" i="8"/>
  <c r="G128" i="8"/>
  <c r="D127" i="8"/>
  <c r="F125" i="8"/>
  <c r="H123" i="8"/>
  <c r="E122" i="8"/>
  <c r="G120" i="8"/>
  <c r="D119" i="8"/>
  <c r="F117" i="8"/>
  <c r="H115" i="8"/>
  <c r="E114" i="8"/>
  <c r="G112" i="8"/>
  <c r="D111" i="8"/>
  <c r="F109" i="8"/>
  <c r="H107" i="8"/>
  <c r="E106" i="8"/>
  <c r="G104" i="8"/>
  <c r="D103" i="8"/>
  <c r="F101" i="8"/>
  <c r="H99" i="8"/>
  <c r="E98" i="8"/>
  <c r="G96" i="8"/>
  <c r="D95" i="8"/>
  <c r="F93" i="8"/>
  <c r="H91" i="8"/>
  <c r="E90" i="8"/>
  <c r="G88" i="8"/>
  <c r="D87" i="8"/>
  <c r="F85" i="8"/>
  <c r="H83" i="8"/>
  <c r="E82" i="8"/>
  <c r="G80" i="8"/>
  <c r="D79" i="8"/>
  <c r="F77" i="8"/>
  <c r="H75" i="8"/>
  <c r="E74" i="8"/>
  <c r="G72" i="8"/>
  <c r="D71" i="8"/>
  <c r="F69" i="8"/>
  <c r="H67" i="8"/>
  <c r="E66" i="8"/>
  <c r="G64" i="8"/>
  <c r="D160" i="8"/>
  <c r="G153" i="8"/>
  <c r="H157" i="8"/>
  <c r="F151" i="8"/>
  <c r="D145" i="8"/>
  <c r="G138" i="8"/>
  <c r="E132" i="8"/>
  <c r="H125" i="8"/>
  <c r="H117" i="8"/>
  <c r="F111" i="8"/>
  <c r="F103" i="8"/>
  <c r="F95" i="8"/>
  <c r="D89" i="8"/>
  <c r="G82" i="8"/>
  <c r="E76" i="8"/>
  <c r="H69" i="8"/>
  <c r="G163" i="8"/>
  <c r="D162" i="8"/>
  <c r="F160" i="8"/>
  <c r="H158" i="8"/>
  <c r="E157" i="8"/>
  <c r="G155" i="8"/>
  <c r="D154" i="8"/>
  <c r="F152" i="8"/>
  <c r="H150" i="8"/>
  <c r="E149" i="8"/>
  <c r="G147" i="8"/>
  <c r="D146" i="8"/>
  <c r="F144" i="8"/>
  <c r="H142" i="8"/>
  <c r="E141" i="8"/>
  <c r="G139" i="8"/>
  <c r="D138" i="8"/>
  <c r="F136" i="8"/>
  <c r="H134" i="8"/>
  <c r="E133" i="8"/>
  <c r="G131" i="8"/>
  <c r="D130" i="8"/>
  <c r="F128" i="8"/>
  <c r="H126" i="8"/>
  <c r="E125" i="8"/>
  <c r="G123" i="8"/>
  <c r="D122" i="8"/>
  <c r="F120" i="8"/>
  <c r="H118" i="8"/>
  <c r="E117" i="8"/>
  <c r="G115" i="8"/>
  <c r="D114" i="8"/>
  <c r="F112" i="8"/>
  <c r="H110" i="8"/>
  <c r="E109" i="8"/>
  <c r="G107" i="8"/>
  <c r="D106" i="8"/>
  <c r="F104" i="8"/>
  <c r="H102" i="8"/>
  <c r="E101" i="8"/>
  <c r="G99" i="8"/>
  <c r="D98" i="8"/>
  <c r="F96" i="8"/>
  <c r="H94" i="8"/>
  <c r="E93" i="8"/>
  <c r="G91" i="8"/>
  <c r="D90" i="8"/>
  <c r="F88" i="8"/>
  <c r="H86" i="8"/>
  <c r="E85" i="8"/>
  <c r="G83" i="8"/>
  <c r="D82" i="8"/>
  <c r="F80" i="8"/>
  <c r="H78" i="8"/>
  <c r="E77" i="8"/>
  <c r="G75" i="8"/>
  <c r="D74" i="8"/>
  <c r="F72" i="8"/>
  <c r="H70" i="8"/>
  <c r="E69" i="8"/>
  <c r="G67" i="8"/>
  <c r="D66" i="8"/>
  <c r="F64" i="8"/>
  <c r="H62" i="8"/>
  <c r="F150" i="8"/>
  <c r="D161" i="8"/>
  <c r="G154" i="8"/>
  <c r="E148" i="8"/>
  <c r="H141" i="8"/>
  <c r="F135" i="8"/>
  <c r="D129" i="8"/>
  <c r="G122" i="8"/>
  <c r="E116" i="8"/>
  <c r="H109" i="8"/>
  <c r="D105" i="8"/>
  <c r="G98" i="8"/>
  <c r="H93" i="8"/>
  <c r="F87" i="8"/>
  <c r="D81" i="8"/>
  <c r="G74" i="8"/>
  <c r="F71" i="8"/>
  <c r="F63" i="8"/>
  <c r="F163" i="8"/>
  <c r="H161" i="8"/>
  <c r="E160" i="8"/>
  <c r="G158" i="8"/>
  <c r="D157" i="8"/>
  <c r="F155" i="8"/>
  <c r="H153" i="8"/>
  <c r="E152" i="8"/>
  <c r="G150" i="8"/>
  <c r="D149" i="8"/>
  <c r="F147" i="8"/>
  <c r="H145" i="8"/>
  <c r="E144" i="8"/>
  <c r="G142" i="8"/>
  <c r="D141" i="8"/>
  <c r="F139" i="8"/>
  <c r="H137" i="8"/>
  <c r="E136" i="8"/>
  <c r="G134" i="8"/>
  <c r="D133" i="8"/>
  <c r="F131" i="8"/>
  <c r="H129" i="8"/>
  <c r="E128" i="8"/>
  <c r="G126" i="8"/>
  <c r="D125" i="8"/>
  <c r="F123" i="8"/>
  <c r="H121" i="8"/>
  <c r="E120" i="8"/>
  <c r="G118" i="8"/>
  <c r="D117" i="8"/>
  <c r="F115" i="8"/>
  <c r="H113" i="8"/>
  <c r="E112" i="8"/>
  <c r="G110" i="8"/>
  <c r="D109" i="8"/>
  <c r="F107" i="8"/>
  <c r="H105" i="8"/>
  <c r="E104" i="8"/>
  <c r="G102" i="8"/>
  <c r="D101" i="8"/>
  <c r="F99" i="8"/>
  <c r="H97" i="8"/>
  <c r="E96" i="8"/>
  <c r="G94" i="8"/>
  <c r="D93" i="8"/>
  <c r="F91" i="8"/>
  <c r="H89" i="8"/>
  <c r="E88" i="8"/>
  <c r="G86" i="8"/>
  <c r="D85" i="8"/>
  <c r="F83" i="8"/>
  <c r="H81" i="8"/>
  <c r="E80" i="8"/>
  <c r="G78" i="8"/>
  <c r="D77" i="8"/>
  <c r="F75" i="8"/>
  <c r="H73" i="8"/>
  <c r="E72" i="8"/>
  <c r="G70" i="8"/>
  <c r="D69" i="8"/>
  <c r="F67" i="8"/>
  <c r="H65" i="8"/>
  <c r="G62" i="8"/>
  <c r="D61" i="8"/>
  <c r="D56" i="8"/>
  <c r="D48" i="8"/>
  <c r="D40" i="8"/>
  <c r="D32" i="8"/>
  <c r="D24" i="8"/>
  <c r="D16" i="8"/>
  <c r="D8" i="8"/>
  <c r="D4" i="8"/>
  <c r="D34" i="8"/>
  <c r="D53" i="8"/>
  <c r="D63" i="8"/>
  <c r="D59" i="8"/>
  <c r="D51" i="8"/>
  <c r="D43" i="8"/>
  <c r="D35" i="8"/>
  <c r="D27" i="8"/>
  <c r="D19" i="8"/>
  <c r="D11" i="8"/>
  <c r="D54" i="8"/>
  <c r="D46" i="8"/>
  <c r="D38" i="8"/>
  <c r="D30" i="8"/>
  <c r="D22" i="8"/>
  <c r="D14" i="8"/>
  <c r="D6" i="8"/>
  <c r="D57" i="8"/>
  <c r="D49" i="8"/>
  <c r="D41" i="8"/>
  <c r="D33" i="8"/>
  <c r="D25" i="8"/>
  <c r="D17" i="8"/>
  <c r="D9" i="8"/>
  <c r="N62" i="8"/>
  <c r="D52" i="8"/>
  <c r="D44" i="8"/>
  <c r="D36" i="8"/>
  <c r="D28" i="8"/>
  <c r="D20" i="8"/>
  <c r="D12" i="8"/>
  <c r="D65" i="8"/>
  <c r="D55" i="8"/>
  <c r="D47" i="8"/>
  <c r="D39" i="8"/>
  <c r="D31" i="8"/>
  <c r="D23" i="8"/>
  <c r="D15" i="8"/>
  <c r="D7" i="8"/>
  <c r="D60" i="8"/>
  <c r="N58" i="8"/>
  <c r="D50" i="8"/>
  <c r="D42" i="8"/>
  <c r="D26" i="8"/>
  <c r="D18" i="8"/>
  <c r="D10" i="8"/>
  <c r="D64" i="8"/>
  <c r="D45" i="8"/>
  <c r="D37" i="8"/>
  <c r="D29" i="8"/>
  <c r="D21" i="8"/>
  <c r="D13" i="8"/>
  <c r="D5" i="8"/>
  <c r="AI5" i="21"/>
  <c r="AH5" i="21"/>
  <c r="L45" i="8" l="1"/>
  <c r="L4" i="8"/>
  <c r="L98" i="8"/>
  <c r="L108" i="8"/>
  <c r="L72" i="8"/>
  <c r="L83" i="8"/>
  <c r="L12" i="8"/>
  <c r="L8" i="8"/>
  <c r="L87" i="8"/>
  <c r="L123" i="8"/>
  <c r="L136" i="8"/>
  <c r="L14" i="8"/>
  <c r="L7" i="8"/>
  <c r="L22" i="8"/>
  <c r="L77" i="8"/>
  <c r="L138" i="8"/>
  <c r="L151" i="8"/>
  <c r="L148" i="8"/>
  <c r="L158" i="8"/>
  <c r="L10" i="8"/>
  <c r="L15" i="8"/>
  <c r="L25" i="8"/>
  <c r="L30" i="8"/>
  <c r="L43" i="8"/>
  <c r="L16" i="8"/>
  <c r="L117" i="8"/>
  <c r="L114" i="8"/>
  <c r="L160" i="8"/>
  <c r="L127" i="8"/>
  <c r="L152" i="8"/>
  <c r="L124" i="8"/>
  <c r="L70" i="8"/>
  <c r="L134" i="8"/>
  <c r="L99" i="8"/>
  <c r="L163" i="8"/>
  <c r="L112" i="8"/>
  <c r="L60" i="8"/>
  <c r="L61" i="8"/>
  <c r="L97" i="8"/>
  <c r="L118" i="8"/>
  <c r="L64" i="8"/>
  <c r="L17" i="8"/>
  <c r="L35" i="8"/>
  <c r="L141" i="8"/>
  <c r="L74" i="8"/>
  <c r="L113" i="8"/>
  <c r="L84" i="8"/>
  <c r="L153" i="8"/>
  <c r="L94" i="8"/>
  <c r="L5" i="8"/>
  <c r="L18" i="8"/>
  <c r="L23" i="8"/>
  <c r="L28" i="8"/>
  <c r="L33" i="8"/>
  <c r="L38" i="8"/>
  <c r="L51" i="8"/>
  <c r="L24" i="8"/>
  <c r="L93" i="8"/>
  <c r="L157" i="8"/>
  <c r="L81" i="8"/>
  <c r="L129" i="8"/>
  <c r="L90" i="8"/>
  <c r="L154" i="8"/>
  <c r="L103" i="8"/>
  <c r="L73" i="8"/>
  <c r="L100" i="8"/>
  <c r="L110" i="8"/>
  <c r="L75" i="8"/>
  <c r="L139" i="8"/>
  <c r="L65" i="8"/>
  <c r="L13" i="8"/>
  <c r="L36" i="8"/>
  <c r="L59" i="8"/>
  <c r="L66" i="8"/>
  <c r="L130" i="8"/>
  <c r="L79" i="8"/>
  <c r="L115" i="8"/>
  <c r="L42" i="8"/>
  <c r="L49" i="8"/>
  <c r="L40" i="8"/>
  <c r="L109" i="8"/>
  <c r="L106" i="8"/>
  <c r="L89" i="8"/>
  <c r="L145" i="8"/>
  <c r="L119" i="8"/>
  <c r="L137" i="8"/>
  <c r="L116" i="8"/>
  <c r="L126" i="8"/>
  <c r="L88" i="8"/>
  <c r="L91" i="8"/>
  <c r="L155" i="8"/>
  <c r="L27" i="8"/>
  <c r="L101" i="8"/>
  <c r="L147" i="8"/>
  <c r="L26" i="8"/>
  <c r="L46" i="8"/>
  <c r="L69" i="8"/>
  <c r="L21" i="8"/>
  <c r="L39" i="8"/>
  <c r="L44" i="8"/>
  <c r="L54" i="8"/>
  <c r="L63" i="8"/>
  <c r="L29" i="8"/>
  <c r="L50" i="8"/>
  <c r="L47" i="8"/>
  <c r="L52" i="8"/>
  <c r="L57" i="8"/>
  <c r="L11" i="8"/>
  <c r="L53" i="8"/>
  <c r="L48" i="8"/>
  <c r="L85" i="8"/>
  <c r="L149" i="8"/>
  <c r="L82" i="8"/>
  <c r="L146" i="8"/>
  <c r="N145" i="8"/>
  <c r="L95" i="8"/>
  <c r="L159" i="8"/>
  <c r="L92" i="8"/>
  <c r="L156" i="8"/>
  <c r="L102" i="8"/>
  <c r="L67" i="8"/>
  <c r="L131" i="8"/>
  <c r="L144" i="8"/>
  <c r="L9" i="8"/>
  <c r="L161" i="8"/>
  <c r="L162" i="8"/>
  <c r="L111" i="8"/>
  <c r="L31" i="8"/>
  <c r="L41" i="8"/>
  <c r="L32" i="8"/>
  <c r="L133" i="8"/>
  <c r="L143" i="8"/>
  <c r="L76" i="8"/>
  <c r="L140" i="8"/>
  <c r="L121" i="8"/>
  <c r="L86" i="8"/>
  <c r="L150" i="8"/>
  <c r="L128" i="8"/>
  <c r="L37" i="8"/>
  <c r="L55" i="8"/>
  <c r="L6" i="8"/>
  <c r="L19" i="8"/>
  <c r="L56" i="8"/>
  <c r="L125" i="8"/>
  <c r="L105" i="8"/>
  <c r="L122" i="8"/>
  <c r="L71" i="8"/>
  <c r="L135" i="8"/>
  <c r="L68" i="8"/>
  <c r="L132" i="8"/>
  <c r="L78" i="8"/>
  <c r="L142" i="8"/>
  <c r="L96" i="8"/>
  <c r="L107" i="8"/>
  <c r="L80" i="8"/>
  <c r="L104" i="8"/>
  <c r="L120" i="8"/>
  <c r="L34" i="8"/>
  <c r="N34" i="8"/>
  <c r="L20" i="8"/>
  <c r="N20" i="8"/>
  <c r="N28" i="8"/>
  <c r="N11" i="8"/>
  <c r="N83" i="8"/>
  <c r="N50" i="8"/>
  <c r="N21" i="8"/>
  <c r="N57" i="8"/>
  <c r="N115" i="8"/>
  <c r="N128" i="8"/>
  <c r="N19" i="8"/>
  <c r="N88" i="8"/>
  <c r="N99" i="8"/>
  <c r="N147" i="8"/>
  <c r="N4" i="8"/>
  <c r="N142" i="8"/>
  <c r="N64" i="8"/>
  <c r="N47" i="8"/>
  <c r="N10" i="8"/>
  <c r="N67" i="8"/>
  <c r="N23" i="8"/>
  <c r="N41" i="8"/>
  <c r="N43" i="8"/>
  <c r="N30" i="8"/>
  <c r="N51" i="8"/>
  <c r="N120" i="8"/>
  <c r="N25" i="8"/>
  <c r="N38" i="8"/>
  <c r="N59" i="8"/>
  <c r="N110" i="8"/>
  <c r="N134" i="8"/>
  <c r="N29" i="8"/>
  <c r="N6" i="8"/>
  <c r="N27" i="8"/>
  <c r="N161" i="8"/>
  <c r="N163" i="8"/>
  <c r="N112" i="8"/>
  <c r="N15" i="8"/>
  <c r="N33" i="8"/>
  <c r="N46" i="8"/>
  <c r="N102" i="8"/>
  <c r="N42" i="8"/>
  <c r="N52" i="8"/>
  <c r="N14" i="8"/>
  <c r="N53" i="8"/>
  <c r="N81" i="8"/>
  <c r="N113" i="8"/>
  <c r="N97" i="8"/>
  <c r="N131" i="8"/>
  <c r="N5" i="8"/>
  <c r="N37" i="8"/>
  <c r="N31" i="8"/>
  <c r="N9" i="8"/>
  <c r="N8" i="8"/>
  <c r="N95" i="8"/>
  <c r="N127" i="8"/>
  <c r="N45" i="8"/>
  <c r="N7" i="8"/>
  <c r="N39" i="8"/>
  <c r="N12" i="8"/>
  <c r="N17" i="8"/>
  <c r="N49" i="8"/>
  <c r="N22" i="8"/>
  <c r="N35" i="8"/>
  <c r="N63" i="8"/>
  <c r="N16" i="8"/>
  <c r="N48" i="8"/>
  <c r="N77" i="8"/>
  <c r="N109" i="8"/>
  <c r="N141" i="8"/>
  <c r="N74" i="8"/>
  <c r="N106" i="8"/>
  <c r="N138" i="8"/>
  <c r="N89" i="8"/>
  <c r="N87" i="8"/>
  <c r="N119" i="8"/>
  <c r="N151" i="8"/>
  <c r="N137" i="8"/>
  <c r="N84" i="8"/>
  <c r="N116" i="8"/>
  <c r="N148" i="8"/>
  <c r="N94" i="8"/>
  <c r="N126" i="8"/>
  <c r="N158" i="8"/>
  <c r="N72" i="8"/>
  <c r="N96" i="8"/>
  <c r="N104" i="8"/>
  <c r="N55" i="8"/>
  <c r="N60" i="8"/>
  <c r="N24" i="8"/>
  <c r="N56" i="8"/>
  <c r="N69" i="8"/>
  <c r="N101" i="8"/>
  <c r="N133" i="8"/>
  <c r="N105" i="8"/>
  <c r="N66" i="8"/>
  <c r="N98" i="8"/>
  <c r="N130" i="8"/>
  <c r="N162" i="8"/>
  <c r="N79" i="8"/>
  <c r="N111" i="8"/>
  <c r="N143" i="8"/>
  <c r="N76" i="8"/>
  <c r="N108" i="8"/>
  <c r="N140" i="8"/>
  <c r="N86" i="8"/>
  <c r="N118" i="8"/>
  <c r="N150" i="8"/>
  <c r="N153" i="8"/>
  <c r="N91" i="8"/>
  <c r="N123" i="8"/>
  <c r="N155" i="8"/>
  <c r="N32" i="8"/>
  <c r="N61" i="8"/>
  <c r="N93" i="8"/>
  <c r="N125" i="8"/>
  <c r="N157" i="8"/>
  <c r="N90" i="8"/>
  <c r="N122" i="8"/>
  <c r="N154" i="8"/>
  <c r="N71" i="8"/>
  <c r="N103" i="8"/>
  <c r="N135" i="8"/>
  <c r="N73" i="8"/>
  <c r="N68" i="8"/>
  <c r="N100" i="8"/>
  <c r="N132" i="8"/>
  <c r="N78" i="8"/>
  <c r="N144" i="8"/>
  <c r="N65" i="8"/>
  <c r="N36" i="8"/>
  <c r="N114" i="8"/>
  <c r="N146" i="8"/>
  <c r="N159" i="8"/>
  <c r="N152" i="8"/>
  <c r="N92" i="8"/>
  <c r="N124" i="8"/>
  <c r="N156" i="8"/>
  <c r="N121" i="8"/>
  <c r="N70" i="8"/>
  <c r="N136" i="8"/>
  <c r="N18" i="8"/>
  <c r="N40" i="8"/>
  <c r="N85" i="8"/>
  <c r="N117" i="8"/>
  <c r="N149" i="8"/>
  <c r="N82" i="8"/>
  <c r="N160" i="8"/>
  <c r="N13" i="8"/>
  <c r="N26" i="8"/>
  <c r="N44" i="8"/>
  <c r="N54" i="8"/>
  <c r="N129" i="8"/>
  <c r="N75" i="8"/>
  <c r="N107" i="8"/>
  <c r="N139" i="8"/>
  <c r="N80" i="8"/>
  <c r="AM202" i="20"/>
  <c r="AK202" i="20"/>
  <c r="AI202" i="20"/>
  <c r="O202" i="20"/>
  <c r="H202" i="20"/>
  <c r="AM201" i="20"/>
  <c r="AK201" i="20"/>
  <c r="AI201" i="20"/>
  <c r="O201" i="20"/>
  <c r="H201" i="20"/>
  <c r="AM200" i="20"/>
  <c r="AK200" i="20"/>
  <c r="AI200" i="20"/>
  <c r="O200" i="20"/>
  <c r="H200" i="20"/>
  <c r="AM199" i="20"/>
  <c r="AK199" i="20"/>
  <c r="AI199" i="20"/>
  <c r="O199" i="20"/>
  <c r="H199" i="20"/>
  <c r="AM198" i="20"/>
  <c r="AK198" i="20"/>
  <c r="AI198" i="20"/>
  <c r="O198" i="20"/>
  <c r="H198" i="20"/>
  <c r="AM197" i="20"/>
  <c r="AK197" i="20"/>
  <c r="AI197" i="20"/>
  <c r="O197" i="20"/>
  <c r="H197" i="20"/>
  <c r="AM196" i="20"/>
  <c r="AK196" i="20"/>
  <c r="AI196" i="20"/>
  <c r="O196" i="20"/>
  <c r="H196" i="20"/>
  <c r="AM195" i="20"/>
  <c r="AK195" i="20"/>
  <c r="AI195" i="20"/>
  <c r="O195" i="20"/>
  <c r="H195" i="20"/>
  <c r="AM194" i="20"/>
  <c r="AK194" i="20"/>
  <c r="AI194" i="20"/>
  <c r="O194" i="20"/>
  <c r="H194" i="20"/>
  <c r="AM193" i="20"/>
  <c r="AK193" i="20"/>
  <c r="AI193" i="20"/>
  <c r="O193" i="20"/>
  <c r="H193" i="20"/>
  <c r="AM192" i="20"/>
  <c r="AK192" i="20"/>
  <c r="AI192" i="20"/>
  <c r="O192" i="20"/>
  <c r="H192" i="20"/>
  <c r="AM191" i="20"/>
  <c r="AK191" i="20"/>
  <c r="AI191" i="20"/>
  <c r="O191" i="20"/>
  <c r="H191" i="20"/>
  <c r="AM190" i="20"/>
  <c r="AK190" i="20"/>
  <c r="AI190" i="20"/>
  <c r="O190" i="20"/>
  <c r="H190" i="20"/>
  <c r="AM189" i="20"/>
  <c r="AK189" i="20"/>
  <c r="AI189" i="20"/>
  <c r="O189" i="20"/>
  <c r="H189" i="20"/>
  <c r="AM188" i="20"/>
  <c r="AK188" i="20"/>
  <c r="AI188" i="20"/>
  <c r="O188" i="20"/>
  <c r="H188" i="20"/>
  <c r="AM187" i="20"/>
  <c r="AK187" i="20"/>
  <c r="AI187" i="20"/>
  <c r="O187" i="20"/>
  <c r="H187" i="20"/>
  <c r="AM157" i="20"/>
  <c r="AK157" i="20"/>
  <c r="AI157" i="20"/>
  <c r="O157" i="20"/>
  <c r="H157" i="20"/>
  <c r="AM156" i="20"/>
  <c r="AK156" i="20"/>
  <c r="AI156" i="20"/>
  <c r="O156" i="20"/>
  <c r="H156" i="20"/>
  <c r="AM155" i="20"/>
  <c r="AK155" i="20"/>
  <c r="AI155" i="20"/>
  <c r="O155" i="20"/>
  <c r="H155" i="20"/>
  <c r="AM154" i="20"/>
  <c r="AK154" i="20"/>
  <c r="AI154" i="20"/>
  <c r="O154" i="20"/>
  <c r="H154" i="20"/>
  <c r="AM153" i="20"/>
  <c r="AK153" i="20"/>
  <c r="AI153" i="20"/>
  <c r="O153" i="20"/>
  <c r="H153" i="20"/>
  <c r="AM152" i="20"/>
  <c r="AK152" i="20"/>
  <c r="AI152" i="20"/>
  <c r="O152" i="20"/>
  <c r="H152" i="20"/>
  <c r="AM151" i="20"/>
  <c r="AK151" i="20"/>
  <c r="AI151" i="20"/>
  <c r="O151" i="20"/>
  <c r="H151" i="20"/>
  <c r="AM150" i="20"/>
  <c r="AK150" i="20"/>
  <c r="AI150" i="20"/>
  <c r="O150" i="20"/>
  <c r="H150" i="20"/>
  <c r="AM149" i="20"/>
  <c r="AK149" i="20"/>
  <c r="AI149" i="20"/>
  <c r="O149" i="20"/>
  <c r="H149" i="20"/>
  <c r="AM148" i="20"/>
  <c r="AK148" i="20"/>
  <c r="AI148" i="20"/>
  <c r="O148" i="20"/>
  <c r="H148" i="20"/>
  <c r="AM147" i="20"/>
  <c r="AK147" i="20"/>
  <c r="AI147" i="20"/>
  <c r="O147" i="20"/>
  <c r="H147" i="20"/>
  <c r="AM146" i="20"/>
  <c r="AK146" i="20"/>
  <c r="AI146" i="20"/>
  <c r="O146" i="20"/>
  <c r="H146" i="20"/>
  <c r="AM145" i="20"/>
  <c r="AK145" i="20"/>
  <c r="AI145" i="20"/>
  <c r="O145" i="20"/>
  <c r="H145" i="20"/>
  <c r="AM144" i="20"/>
  <c r="AK144" i="20"/>
  <c r="AI144" i="20"/>
  <c r="O144" i="20"/>
  <c r="H144" i="20"/>
  <c r="AM143" i="20"/>
  <c r="AK143" i="20"/>
  <c r="AI143" i="20"/>
  <c r="O143" i="20"/>
  <c r="H143" i="20"/>
  <c r="AM142" i="20"/>
  <c r="AK142" i="20"/>
  <c r="AI142" i="20"/>
  <c r="O142" i="20"/>
  <c r="H142" i="20"/>
  <c r="AM112" i="20"/>
  <c r="AK112" i="20"/>
  <c r="AI112" i="20"/>
  <c r="O112" i="20"/>
  <c r="H112" i="20"/>
  <c r="AM111" i="20"/>
  <c r="AK111" i="20"/>
  <c r="AI111" i="20"/>
  <c r="O111" i="20"/>
  <c r="H111" i="20"/>
  <c r="AM110" i="20"/>
  <c r="AK110" i="20"/>
  <c r="AI110" i="20"/>
  <c r="O110" i="20"/>
  <c r="H110" i="20"/>
  <c r="AM109" i="20"/>
  <c r="AK109" i="20"/>
  <c r="AI109" i="20"/>
  <c r="O109" i="20"/>
  <c r="H109" i="20"/>
  <c r="E109" i="20"/>
  <c r="AM108" i="20"/>
  <c r="AK108" i="20"/>
  <c r="AI108" i="20"/>
  <c r="O108" i="20"/>
  <c r="H108" i="20"/>
  <c r="AM107" i="20"/>
  <c r="AK107" i="20"/>
  <c r="AI107" i="20"/>
  <c r="O107" i="20"/>
  <c r="H107" i="20"/>
  <c r="AM106" i="20"/>
  <c r="AK106" i="20"/>
  <c r="AI106" i="20"/>
  <c r="O106" i="20"/>
  <c r="H106" i="20"/>
  <c r="AM105" i="20"/>
  <c r="AK105" i="20"/>
  <c r="AI105" i="20"/>
  <c r="O105" i="20"/>
  <c r="H105" i="20"/>
  <c r="AM104" i="20"/>
  <c r="AK104" i="20"/>
  <c r="AI104" i="20"/>
  <c r="O104" i="20"/>
  <c r="H104" i="20"/>
  <c r="AM103" i="20"/>
  <c r="AK103" i="20"/>
  <c r="AI103" i="20"/>
  <c r="O103" i="20"/>
  <c r="H103" i="20"/>
  <c r="AM102" i="20"/>
  <c r="AK102" i="20"/>
  <c r="AI102" i="20"/>
  <c r="O102" i="20"/>
  <c r="H102" i="20"/>
  <c r="AM101" i="20"/>
  <c r="AK101" i="20"/>
  <c r="AI101" i="20"/>
  <c r="O101" i="20"/>
  <c r="H101" i="20"/>
  <c r="AM100" i="20"/>
  <c r="AK100" i="20"/>
  <c r="AI100" i="20"/>
  <c r="O100" i="20"/>
  <c r="H100" i="20"/>
  <c r="AM99" i="20"/>
  <c r="AK99" i="20"/>
  <c r="AI99" i="20"/>
  <c r="O99" i="20"/>
  <c r="H99" i="20"/>
  <c r="AM98" i="20"/>
  <c r="AK98" i="20"/>
  <c r="AI98" i="20"/>
  <c r="O98" i="20"/>
  <c r="H98" i="20"/>
  <c r="AM97" i="20"/>
  <c r="AK97" i="20"/>
  <c r="AI97" i="20"/>
  <c r="O97" i="20"/>
  <c r="H97" i="20"/>
  <c r="AM67" i="20"/>
  <c r="AK67" i="20"/>
  <c r="AI67" i="20"/>
  <c r="O67" i="20"/>
  <c r="H67" i="20"/>
  <c r="AM66" i="20"/>
  <c r="AK66" i="20"/>
  <c r="AI66" i="20"/>
  <c r="O66" i="20"/>
  <c r="H66" i="20"/>
  <c r="AM65" i="20"/>
  <c r="AK65" i="20"/>
  <c r="AI65" i="20"/>
  <c r="O65" i="20"/>
  <c r="H65" i="20"/>
  <c r="AM64" i="20"/>
  <c r="AK64" i="20"/>
  <c r="AI64" i="20"/>
  <c r="O64" i="20"/>
  <c r="H64" i="20"/>
  <c r="AM63" i="20"/>
  <c r="AK63" i="20"/>
  <c r="AI63" i="20"/>
  <c r="O63" i="20"/>
  <c r="H63" i="20"/>
  <c r="AM62" i="20"/>
  <c r="AK62" i="20"/>
  <c r="AI62" i="20"/>
  <c r="O62" i="20"/>
  <c r="H62" i="20"/>
  <c r="AM61" i="20"/>
  <c r="AK61" i="20"/>
  <c r="AI61" i="20"/>
  <c r="O61" i="20"/>
  <c r="H61" i="20"/>
  <c r="AM60" i="20"/>
  <c r="AK60" i="20"/>
  <c r="AI60" i="20"/>
  <c r="O60" i="20"/>
  <c r="H60" i="20"/>
  <c r="AM59" i="20"/>
  <c r="AK59" i="20"/>
  <c r="AI59" i="20"/>
  <c r="O59" i="20"/>
  <c r="H59" i="20"/>
  <c r="AM58" i="20"/>
  <c r="AK58" i="20"/>
  <c r="AI58" i="20"/>
  <c r="O58" i="20"/>
  <c r="H58" i="20"/>
  <c r="AM57" i="20"/>
  <c r="AK57" i="20"/>
  <c r="AI57" i="20"/>
  <c r="O57" i="20"/>
  <c r="H57" i="20"/>
  <c r="AM56" i="20"/>
  <c r="AK56" i="20"/>
  <c r="AI56" i="20"/>
  <c r="O56" i="20"/>
  <c r="H56" i="20"/>
  <c r="AM55" i="20"/>
  <c r="AK55" i="20"/>
  <c r="AI55" i="20"/>
  <c r="O55" i="20"/>
  <c r="H55" i="20"/>
  <c r="AM54" i="20"/>
  <c r="AK54" i="20"/>
  <c r="AI54" i="20"/>
  <c r="O54" i="20"/>
  <c r="H54" i="20"/>
  <c r="AM53" i="20"/>
  <c r="AK53" i="20"/>
  <c r="AI53" i="20"/>
  <c r="O53" i="20"/>
  <c r="H53" i="20"/>
  <c r="AM52" i="20"/>
  <c r="AK52" i="20"/>
  <c r="AI52" i="20"/>
  <c r="O52" i="20"/>
  <c r="H52" i="20"/>
  <c r="AI8" i="20" l="1"/>
  <c r="AI9" i="20"/>
  <c r="AI10" i="20"/>
  <c r="AI11" i="20"/>
  <c r="AI12" i="20"/>
  <c r="AI13" i="20"/>
  <c r="AI14" i="20"/>
  <c r="AI15" i="20"/>
  <c r="AI16" i="20"/>
  <c r="AI17" i="20"/>
  <c r="AI18" i="20"/>
  <c r="AI19" i="20"/>
  <c r="AI20" i="20"/>
  <c r="AI21" i="20"/>
  <c r="AI22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7" i="20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BP197" i="20" l="1"/>
  <c r="BD197" i="20"/>
  <c r="BE197" i="20"/>
  <c r="BQ197" i="20"/>
  <c r="DL197" i="20"/>
  <c r="DS197" i="20"/>
  <c r="BP198" i="20"/>
  <c r="BD198" i="20"/>
  <c r="BE198" i="20"/>
  <c r="BQ198" i="20"/>
  <c r="DL198" i="20"/>
  <c r="DS198" i="20"/>
  <c r="BP199" i="20"/>
  <c r="BD199" i="20"/>
  <c r="BE199" i="20"/>
  <c r="BQ199" i="20"/>
  <c r="DL199" i="20"/>
  <c r="DS199" i="20"/>
  <c r="BP200" i="20"/>
  <c r="BD200" i="20"/>
  <c r="BE200" i="20"/>
  <c r="BQ200" i="20"/>
  <c r="DL200" i="20"/>
  <c r="DS200" i="20"/>
  <c r="BP201" i="20"/>
  <c r="BD201" i="20"/>
  <c r="BE201" i="20"/>
  <c r="BQ201" i="20"/>
  <c r="DK201" i="20"/>
  <c r="DL201" i="20"/>
  <c r="DM201" i="20"/>
  <c r="DS201" i="20"/>
  <c r="BP202" i="20"/>
  <c r="BD202" i="20"/>
  <c r="BE202" i="20"/>
  <c r="BQ202" i="20"/>
  <c r="DK202" i="20"/>
  <c r="DL202" i="20"/>
  <c r="DM202" i="20"/>
  <c r="DS202" i="20"/>
  <c r="BP152" i="20"/>
  <c r="BD152" i="20"/>
  <c r="BE152" i="20"/>
  <c r="BQ152" i="20"/>
  <c r="DK152" i="20"/>
  <c r="DL152" i="20"/>
  <c r="DM152" i="20"/>
  <c r="DS152" i="20"/>
  <c r="BP153" i="20"/>
  <c r="BD153" i="20"/>
  <c r="BE153" i="20"/>
  <c r="BQ153" i="20"/>
  <c r="DK153" i="20"/>
  <c r="DL153" i="20"/>
  <c r="DM153" i="20"/>
  <c r="DS153" i="20"/>
  <c r="BP154" i="20"/>
  <c r="BD154" i="20"/>
  <c r="BE154" i="20"/>
  <c r="BQ154" i="20"/>
  <c r="DK154" i="20"/>
  <c r="DL154" i="20"/>
  <c r="DM154" i="20"/>
  <c r="DS154" i="20"/>
  <c r="BP155" i="20"/>
  <c r="BD155" i="20"/>
  <c r="BE155" i="20"/>
  <c r="BQ155" i="20"/>
  <c r="DK155" i="20"/>
  <c r="DL155" i="20"/>
  <c r="DM155" i="20"/>
  <c r="DS155" i="20"/>
  <c r="BD156" i="20"/>
  <c r="BE156" i="20"/>
  <c r="BQ156" i="20"/>
  <c r="DK156" i="20"/>
  <c r="DL156" i="20"/>
  <c r="DM156" i="20"/>
  <c r="DS156" i="20"/>
  <c r="BP157" i="20"/>
  <c r="BD157" i="20"/>
  <c r="BE157" i="20"/>
  <c r="BQ157" i="20"/>
  <c r="DK157" i="20"/>
  <c r="DL157" i="20"/>
  <c r="DM157" i="20"/>
  <c r="DR157" i="20"/>
  <c r="DS157" i="20"/>
  <c r="BP107" i="20"/>
  <c r="BD107" i="20"/>
  <c r="BE107" i="20"/>
  <c r="BQ107" i="20"/>
  <c r="DF107" i="20"/>
  <c r="DT107" i="20" s="1"/>
  <c r="DK107" i="20"/>
  <c r="DL107" i="20"/>
  <c r="DM107" i="20"/>
  <c r="DR107" i="20"/>
  <c r="DS107" i="20"/>
  <c r="BP108" i="20"/>
  <c r="BD108" i="20"/>
  <c r="BE108" i="20"/>
  <c r="BQ108" i="20"/>
  <c r="DF108" i="20"/>
  <c r="DT108" i="20" s="1"/>
  <c r="DK108" i="20"/>
  <c r="DL108" i="20"/>
  <c r="DM108" i="20"/>
  <c r="DR108" i="20"/>
  <c r="DS108" i="20"/>
  <c r="BP109" i="20"/>
  <c r="BD109" i="20"/>
  <c r="BE109" i="20"/>
  <c r="BQ109" i="20"/>
  <c r="DF109" i="20"/>
  <c r="DT109" i="20" s="1"/>
  <c r="DK109" i="20"/>
  <c r="DL109" i="20"/>
  <c r="DM109" i="20"/>
  <c r="DR109" i="20"/>
  <c r="DS109" i="20"/>
  <c r="BP110" i="20"/>
  <c r="BD110" i="20"/>
  <c r="BE110" i="20"/>
  <c r="BQ110" i="20"/>
  <c r="DF110" i="20"/>
  <c r="DT110" i="20" s="1"/>
  <c r="DK110" i="20"/>
  <c r="DL110" i="20"/>
  <c r="DM110" i="20"/>
  <c r="DR110" i="20"/>
  <c r="DS110" i="20"/>
  <c r="BP111" i="20"/>
  <c r="BD111" i="20"/>
  <c r="BE111" i="20"/>
  <c r="BQ111" i="20"/>
  <c r="DF111" i="20"/>
  <c r="DT111" i="20" s="1"/>
  <c r="DK111" i="20"/>
  <c r="DL111" i="20"/>
  <c r="DM111" i="20"/>
  <c r="DR111" i="20"/>
  <c r="DS111" i="20"/>
  <c r="BP112" i="20"/>
  <c r="BD112" i="20"/>
  <c r="BE112" i="20"/>
  <c r="BQ112" i="20"/>
  <c r="DF112" i="20"/>
  <c r="DT112" i="20" s="1"/>
  <c r="DK112" i="20"/>
  <c r="DL112" i="20"/>
  <c r="DM112" i="20"/>
  <c r="DR112" i="20"/>
  <c r="DS112" i="20"/>
  <c r="BP62" i="20"/>
  <c r="BD62" i="20"/>
  <c r="BE62" i="20"/>
  <c r="BQ62" i="20"/>
  <c r="DF62" i="20"/>
  <c r="DT62" i="20" s="1"/>
  <c r="DK62" i="20"/>
  <c r="DL62" i="20"/>
  <c r="DM62" i="20"/>
  <c r="DR62" i="20"/>
  <c r="DS62" i="20"/>
  <c r="BP63" i="20"/>
  <c r="BD63" i="20"/>
  <c r="BE63" i="20"/>
  <c r="BQ63" i="20"/>
  <c r="DF63" i="20"/>
  <c r="DT63" i="20" s="1"/>
  <c r="DK63" i="20"/>
  <c r="DL63" i="20"/>
  <c r="DM63" i="20"/>
  <c r="DR63" i="20"/>
  <c r="DS63" i="20"/>
  <c r="BP64" i="20"/>
  <c r="BD64" i="20"/>
  <c r="BE64" i="20"/>
  <c r="BQ64" i="20"/>
  <c r="DF64" i="20"/>
  <c r="DT64" i="20" s="1"/>
  <c r="DK64" i="20"/>
  <c r="DL64" i="20"/>
  <c r="DM64" i="20"/>
  <c r="DR64" i="20"/>
  <c r="DS64" i="20"/>
  <c r="BP65" i="20"/>
  <c r="BD65" i="20"/>
  <c r="BE65" i="20"/>
  <c r="BQ65" i="20"/>
  <c r="DF65" i="20"/>
  <c r="DT65" i="20" s="1"/>
  <c r="DK65" i="20"/>
  <c r="DL65" i="20"/>
  <c r="DM65" i="20"/>
  <c r="DR65" i="20"/>
  <c r="DS65" i="20"/>
  <c r="BP66" i="20"/>
  <c r="BD66" i="20"/>
  <c r="BE66" i="20"/>
  <c r="BQ66" i="20"/>
  <c r="DF66" i="20"/>
  <c r="DT66" i="20" s="1"/>
  <c r="DK66" i="20"/>
  <c r="DL66" i="20"/>
  <c r="DM66" i="20"/>
  <c r="DR66" i="20"/>
  <c r="DS66" i="20"/>
  <c r="BP67" i="20"/>
  <c r="BD67" i="20"/>
  <c r="BE67" i="20"/>
  <c r="BQ67" i="20"/>
  <c r="DF67" i="20"/>
  <c r="DT67" i="20" s="1"/>
  <c r="DK67" i="20"/>
  <c r="DL67" i="20"/>
  <c r="DM67" i="20"/>
  <c r="DR67" i="20"/>
  <c r="DS67" i="20"/>
  <c r="H17" i="20"/>
  <c r="O17" i="20"/>
  <c r="BD17" i="20"/>
  <c r="BE17" i="20"/>
  <c r="H18" i="20"/>
  <c r="O18" i="20"/>
  <c r="BD18" i="20"/>
  <c r="BE18" i="20"/>
  <c r="H19" i="20"/>
  <c r="O19" i="20"/>
  <c r="BD19" i="20"/>
  <c r="BE19" i="20"/>
  <c r="H20" i="20"/>
  <c r="O20" i="20"/>
  <c r="BD20" i="20"/>
  <c r="BE20" i="20"/>
  <c r="H21" i="20"/>
  <c r="O21" i="20"/>
  <c r="BD21" i="20"/>
  <c r="BE21" i="20"/>
  <c r="H22" i="20"/>
  <c r="O22" i="20"/>
  <c r="BD22" i="20"/>
  <c r="BE22" i="20"/>
  <c r="AI7" i="20"/>
  <c r="BF198" i="20" l="1"/>
  <c r="BF110" i="20"/>
  <c r="BF199" i="20"/>
  <c r="BF157" i="20"/>
  <c r="BF200" i="20"/>
  <c r="BF111" i="20"/>
  <c r="BF155" i="20"/>
  <c r="BF65" i="20"/>
  <c r="BF63" i="20"/>
  <c r="BF154" i="20"/>
  <c r="BF22" i="20"/>
  <c r="BF202" i="20"/>
  <c r="BF112" i="20"/>
  <c r="BF108" i="20"/>
  <c r="BF153" i="20"/>
  <c r="BF201" i="20"/>
  <c r="BF64" i="20"/>
  <c r="BF156" i="20"/>
  <c r="BF66" i="20"/>
  <c r="BF18" i="20"/>
  <c r="BF109" i="20"/>
  <c r="BF67" i="20"/>
  <c r="BR153" i="20"/>
  <c r="BR65" i="20"/>
  <c r="BR200" i="20"/>
  <c r="BR202" i="20"/>
  <c r="BR112" i="20"/>
  <c r="BR109" i="20"/>
  <c r="BR110" i="20"/>
  <c r="BR154" i="20"/>
  <c r="BR155" i="20"/>
  <c r="BR67" i="20"/>
  <c r="BR111" i="20"/>
  <c r="BR201" i="20"/>
  <c r="BR63" i="20"/>
  <c r="BR198" i="20"/>
  <c r="BR64" i="20"/>
  <c r="BR199" i="20"/>
  <c r="BP156" i="20"/>
  <c r="BR66" i="20"/>
  <c r="BR108" i="20"/>
  <c r="BF19" i="20"/>
  <c r="BF21" i="20"/>
  <c r="BF20" i="20"/>
  <c r="BR156" i="20" l="1"/>
  <c r="BR157" i="20"/>
  <c r="AD162" i="5" l="1"/>
  <c r="AE162" i="5"/>
  <c r="AF162" i="5"/>
  <c r="AG162" i="5"/>
  <c r="AH162" i="5"/>
  <c r="AD163" i="5"/>
  <c r="AE163" i="5"/>
  <c r="AF163" i="5"/>
  <c r="AG163" i="5"/>
  <c r="AH163" i="5"/>
  <c r="AD164" i="5"/>
  <c r="AE164" i="5"/>
  <c r="AF164" i="5"/>
  <c r="AG164" i="5"/>
  <c r="AH164" i="5"/>
  <c r="AD137" i="5"/>
  <c r="AE137" i="5"/>
  <c r="AF137" i="5"/>
  <c r="AG137" i="5"/>
  <c r="AH137" i="5"/>
  <c r="AD138" i="5"/>
  <c r="AE138" i="5"/>
  <c r="AF138" i="5"/>
  <c r="AG138" i="5"/>
  <c r="AH138" i="5"/>
  <c r="AD139" i="5"/>
  <c r="AE139" i="5"/>
  <c r="AF139" i="5"/>
  <c r="AG139" i="5"/>
  <c r="AH139" i="5"/>
  <c r="AD140" i="5"/>
  <c r="AK140" i="5" s="1"/>
  <c r="AE140" i="5"/>
  <c r="AF140" i="5"/>
  <c r="AG140" i="5"/>
  <c r="AH140" i="5"/>
  <c r="AD141" i="5"/>
  <c r="AE141" i="5"/>
  <c r="AF141" i="5"/>
  <c r="AG141" i="5"/>
  <c r="AH141" i="5"/>
  <c r="AD142" i="5"/>
  <c r="AE142" i="5"/>
  <c r="AF142" i="5"/>
  <c r="AG142" i="5"/>
  <c r="AH142" i="5"/>
  <c r="AD143" i="5"/>
  <c r="AE143" i="5"/>
  <c r="AF143" i="5"/>
  <c r="AG143" i="5"/>
  <c r="AH143" i="5"/>
  <c r="AD144" i="5"/>
  <c r="AE144" i="5"/>
  <c r="AF144" i="5"/>
  <c r="AG144" i="5"/>
  <c r="AH144" i="5"/>
  <c r="AD145" i="5"/>
  <c r="AE145" i="5"/>
  <c r="AF145" i="5"/>
  <c r="AG145" i="5"/>
  <c r="AH145" i="5"/>
  <c r="AD146" i="5"/>
  <c r="AE146" i="5"/>
  <c r="AF146" i="5"/>
  <c r="AG146" i="5"/>
  <c r="AH146" i="5"/>
  <c r="AD147" i="5"/>
  <c r="AK147" i="5" s="1"/>
  <c r="AE147" i="5"/>
  <c r="AF147" i="5"/>
  <c r="AG147" i="5"/>
  <c r="AH147" i="5"/>
  <c r="AD148" i="5"/>
  <c r="AE148" i="5"/>
  <c r="AF148" i="5"/>
  <c r="AG148" i="5"/>
  <c r="AH148" i="5"/>
  <c r="AD149" i="5"/>
  <c r="AE149" i="5"/>
  <c r="AF149" i="5"/>
  <c r="AG149" i="5"/>
  <c r="AH149" i="5"/>
  <c r="AD150" i="5"/>
  <c r="AE150" i="5"/>
  <c r="AF150" i="5"/>
  <c r="AG150" i="5"/>
  <c r="AH150" i="5"/>
  <c r="AD151" i="5"/>
  <c r="AE151" i="5"/>
  <c r="AF151" i="5"/>
  <c r="AG151" i="5"/>
  <c r="AH151" i="5"/>
  <c r="AD152" i="5"/>
  <c r="AE152" i="5"/>
  <c r="AF152" i="5"/>
  <c r="AG152" i="5"/>
  <c r="AH152" i="5"/>
  <c r="AD153" i="5"/>
  <c r="AE153" i="5"/>
  <c r="AF153" i="5"/>
  <c r="AG153" i="5"/>
  <c r="AH153" i="5"/>
  <c r="AD154" i="5"/>
  <c r="AE154" i="5"/>
  <c r="AF154" i="5"/>
  <c r="AG154" i="5"/>
  <c r="AH154" i="5"/>
  <c r="AD155" i="5"/>
  <c r="AE155" i="5"/>
  <c r="AF155" i="5"/>
  <c r="AG155" i="5"/>
  <c r="AH155" i="5"/>
  <c r="AD156" i="5"/>
  <c r="AE156" i="5"/>
  <c r="AF156" i="5"/>
  <c r="AG156" i="5"/>
  <c r="AH156" i="5"/>
  <c r="AD157" i="5"/>
  <c r="AE157" i="5"/>
  <c r="AF157" i="5"/>
  <c r="AG157" i="5"/>
  <c r="AH157" i="5"/>
  <c r="AD158" i="5"/>
  <c r="AE158" i="5"/>
  <c r="AF158" i="5"/>
  <c r="AG158" i="5"/>
  <c r="AH158" i="5"/>
  <c r="AD159" i="5"/>
  <c r="AE159" i="5"/>
  <c r="AF159" i="5"/>
  <c r="AG159" i="5"/>
  <c r="AH159" i="5"/>
  <c r="AD160" i="5"/>
  <c r="AE160" i="5"/>
  <c r="AF160" i="5"/>
  <c r="AG160" i="5"/>
  <c r="AH160" i="5"/>
  <c r="AD161" i="5"/>
  <c r="AE161" i="5"/>
  <c r="AF161" i="5"/>
  <c r="AG161" i="5"/>
  <c r="AH161" i="5"/>
  <c r="AD105" i="5"/>
  <c r="AE105" i="5"/>
  <c r="AF105" i="5"/>
  <c r="AG105" i="5"/>
  <c r="AH105" i="5"/>
  <c r="AD106" i="5"/>
  <c r="AE106" i="5"/>
  <c r="AF106" i="5"/>
  <c r="AG106" i="5"/>
  <c r="AH106" i="5"/>
  <c r="AD107" i="5"/>
  <c r="AE107" i="5"/>
  <c r="AF107" i="5"/>
  <c r="AG107" i="5"/>
  <c r="AH107" i="5"/>
  <c r="AD108" i="5"/>
  <c r="AE108" i="5"/>
  <c r="AF108" i="5"/>
  <c r="AG108" i="5"/>
  <c r="AH108" i="5"/>
  <c r="AD109" i="5"/>
  <c r="AE109" i="5"/>
  <c r="AF109" i="5"/>
  <c r="AG109" i="5"/>
  <c r="AH109" i="5"/>
  <c r="AD110" i="5"/>
  <c r="AE110" i="5"/>
  <c r="AF110" i="5"/>
  <c r="AG110" i="5"/>
  <c r="AH110" i="5"/>
  <c r="AD111" i="5"/>
  <c r="AE111" i="5"/>
  <c r="AF111" i="5"/>
  <c r="AG111" i="5"/>
  <c r="AH111" i="5"/>
  <c r="AD112" i="5"/>
  <c r="AE112" i="5"/>
  <c r="AF112" i="5"/>
  <c r="AG112" i="5"/>
  <c r="AH112" i="5"/>
  <c r="AD113" i="5"/>
  <c r="AE113" i="5"/>
  <c r="AF113" i="5"/>
  <c r="AG113" i="5"/>
  <c r="AH113" i="5"/>
  <c r="AD114" i="5"/>
  <c r="AE114" i="5"/>
  <c r="AF114" i="5"/>
  <c r="AG114" i="5"/>
  <c r="AH114" i="5"/>
  <c r="AD115" i="5"/>
  <c r="AE115" i="5"/>
  <c r="AF115" i="5"/>
  <c r="AG115" i="5"/>
  <c r="AH115" i="5"/>
  <c r="AD116" i="5"/>
  <c r="AE116" i="5"/>
  <c r="AF116" i="5"/>
  <c r="AG116" i="5"/>
  <c r="AH116" i="5"/>
  <c r="AD117" i="5"/>
  <c r="AE117" i="5"/>
  <c r="AF117" i="5"/>
  <c r="AG117" i="5"/>
  <c r="AH117" i="5"/>
  <c r="AD118" i="5"/>
  <c r="AE118" i="5"/>
  <c r="AF118" i="5"/>
  <c r="AG118" i="5"/>
  <c r="AH118" i="5"/>
  <c r="AD119" i="5"/>
  <c r="AE119" i="5"/>
  <c r="AF119" i="5"/>
  <c r="AG119" i="5"/>
  <c r="AH119" i="5"/>
  <c r="AD120" i="5"/>
  <c r="AE120" i="5"/>
  <c r="AF120" i="5"/>
  <c r="AG120" i="5"/>
  <c r="AH120" i="5"/>
  <c r="AD121" i="5"/>
  <c r="AE121" i="5"/>
  <c r="AF121" i="5"/>
  <c r="AG121" i="5"/>
  <c r="AH121" i="5"/>
  <c r="AD122" i="5"/>
  <c r="AE122" i="5"/>
  <c r="AF122" i="5"/>
  <c r="AG122" i="5"/>
  <c r="AH122" i="5"/>
  <c r="AD123" i="5"/>
  <c r="AE123" i="5"/>
  <c r="AF123" i="5"/>
  <c r="AG123" i="5"/>
  <c r="AH123" i="5"/>
  <c r="AD124" i="5"/>
  <c r="AE124" i="5"/>
  <c r="AF124" i="5"/>
  <c r="AG124" i="5"/>
  <c r="AH124" i="5"/>
  <c r="AD125" i="5"/>
  <c r="AE125" i="5"/>
  <c r="AF125" i="5"/>
  <c r="AG125" i="5"/>
  <c r="AH125" i="5"/>
  <c r="AD126" i="5"/>
  <c r="AE126" i="5"/>
  <c r="AF126" i="5"/>
  <c r="AG126" i="5"/>
  <c r="AH126" i="5"/>
  <c r="AD127" i="5"/>
  <c r="AE127" i="5"/>
  <c r="AF127" i="5"/>
  <c r="AG127" i="5"/>
  <c r="AH127" i="5"/>
  <c r="AD128" i="5"/>
  <c r="AE128" i="5"/>
  <c r="AF128" i="5"/>
  <c r="AG128" i="5"/>
  <c r="AH128" i="5"/>
  <c r="AD129" i="5"/>
  <c r="AE129" i="5"/>
  <c r="AF129" i="5"/>
  <c r="AG129" i="5"/>
  <c r="AH129" i="5"/>
  <c r="AD130" i="5"/>
  <c r="AE130" i="5"/>
  <c r="AF130" i="5"/>
  <c r="AG130" i="5"/>
  <c r="AH130" i="5"/>
  <c r="AD131" i="5"/>
  <c r="AE131" i="5"/>
  <c r="AF131" i="5"/>
  <c r="AG131" i="5"/>
  <c r="AH131" i="5"/>
  <c r="AD132" i="5"/>
  <c r="AE132" i="5"/>
  <c r="AF132" i="5"/>
  <c r="AG132" i="5"/>
  <c r="AH132" i="5"/>
  <c r="AD133" i="5"/>
  <c r="AK133" i="5" s="1"/>
  <c r="AE133" i="5"/>
  <c r="AF133" i="5"/>
  <c r="AG133" i="5"/>
  <c r="AH133" i="5"/>
  <c r="AD134" i="5"/>
  <c r="AE134" i="5"/>
  <c r="AF134" i="5"/>
  <c r="AG134" i="5"/>
  <c r="AH134" i="5"/>
  <c r="AD135" i="5"/>
  <c r="AE135" i="5"/>
  <c r="AF135" i="5"/>
  <c r="AG135" i="5"/>
  <c r="AH135" i="5"/>
  <c r="AD136" i="5"/>
  <c r="AE136" i="5"/>
  <c r="AF136" i="5"/>
  <c r="AG136" i="5"/>
  <c r="AH136" i="5"/>
  <c r="P137" i="24" l="1"/>
  <c r="Q137" i="24"/>
  <c r="P132" i="26"/>
  <c r="Q132" i="26"/>
  <c r="P129" i="23"/>
  <c r="Q129" i="23"/>
  <c r="Q123" i="23"/>
  <c r="P123" i="23"/>
  <c r="P118" i="24"/>
  <c r="Q118" i="24"/>
  <c r="Q113" i="25"/>
  <c r="P113" i="25"/>
  <c r="P163" i="24"/>
  <c r="Q163" i="24"/>
  <c r="P151" i="24"/>
  <c r="Q151" i="24"/>
  <c r="P145" i="25"/>
  <c r="Q145" i="25"/>
  <c r="Q143" i="23"/>
  <c r="P143" i="23"/>
  <c r="Q164" i="23"/>
  <c r="P164" i="23"/>
  <c r="P138" i="24"/>
  <c r="Q138" i="24"/>
  <c r="P137" i="23"/>
  <c r="Q137" i="23"/>
  <c r="AK134" i="5"/>
  <c r="P136" i="19"/>
  <c r="Q136" i="19"/>
  <c r="Q135" i="19"/>
  <c r="P135" i="19"/>
  <c r="Q133" i="26"/>
  <c r="P133" i="26"/>
  <c r="P132" i="25"/>
  <c r="Q132" i="25"/>
  <c r="P131" i="24"/>
  <c r="Q131" i="24"/>
  <c r="P130" i="23"/>
  <c r="Q130" i="23"/>
  <c r="AK127" i="5"/>
  <c r="P129" i="19"/>
  <c r="Q129" i="19"/>
  <c r="P127" i="26"/>
  <c r="Q127" i="26"/>
  <c r="P126" i="25"/>
  <c r="Q126" i="25"/>
  <c r="P125" i="24"/>
  <c r="Q125" i="24"/>
  <c r="P124" i="23"/>
  <c r="Q124" i="23"/>
  <c r="AK121" i="5"/>
  <c r="P123" i="19"/>
  <c r="Q123" i="19"/>
  <c r="P121" i="26"/>
  <c r="Q121" i="26"/>
  <c r="P120" i="25"/>
  <c r="Q120" i="25"/>
  <c r="Q119" i="24"/>
  <c r="P119" i="24"/>
  <c r="P118" i="23"/>
  <c r="Q118" i="23"/>
  <c r="AK115" i="5"/>
  <c r="P117" i="19"/>
  <c r="Q117" i="19"/>
  <c r="P115" i="26"/>
  <c r="Q115" i="26"/>
  <c r="P114" i="25"/>
  <c r="Q114" i="25"/>
  <c r="P113" i="24"/>
  <c r="Q113" i="24"/>
  <c r="P112" i="23"/>
  <c r="Q112" i="23"/>
  <c r="AK109" i="5"/>
  <c r="P111" i="19"/>
  <c r="Q111" i="19"/>
  <c r="P109" i="26"/>
  <c r="Q109" i="26"/>
  <c r="Q108" i="25"/>
  <c r="P108" i="25"/>
  <c r="P107" i="24"/>
  <c r="Q107" i="24"/>
  <c r="P163" i="23"/>
  <c r="Q163" i="23"/>
  <c r="AK160" i="5"/>
  <c r="P162" i="19"/>
  <c r="Q162" i="19"/>
  <c r="Q160" i="26"/>
  <c r="P160" i="26"/>
  <c r="P159" i="25"/>
  <c r="Q159" i="25"/>
  <c r="P158" i="24"/>
  <c r="Q158" i="24"/>
  <c r="P157" i="23"/>
  <c r="Q157" i="23"/>
  <c r="AK154" i="5"/>
  <c r="P156" i="19"/>
  <c r="Q156" i="19"/>
  <c r="P154" i="26"/>
  <c r="Q154" i="26"/>
  <c r="P153" i="25"/>
  <c r="Q153" i="25"/>
  <c r="P152" i="24"/>
  <c r="Q152" i="24"/>
  <c r="P151" i="23"/>
  <c r="Q151" i="23"/>
  <c r="AK148" i="5"/>
  <c r="P150" i="19"/>
  <c r="Q150" i="19"/>
  <c r="P149" i="19"/>
  <c r="Q149" i="19"/>
  <c r="P147" i="26"/>
  <c r="Q147" i="26"/>
  <c r="P146" i="25"/>
  <c r="Q146" i="25"/>
  <c r="P145" i="24"/>
  <c r="Q145" i="24"/>
  <c r="P144" i="23"/>
  <c r="Q144" i="23"/>
  <c r="AK141" i="5"/>
  <c r="P143" i="19"/>
  <c r="Q143" i="19"/>
  <c r="Q142" i="19"/>
  <c r="P142" i="19"/>
  <c r="P140" i="26"/>
  <c r="Q140" i="26"/>
  <c r="Q139" i="25"/>
  <c r="P139" i="25"/>
  <c r="P166" i="24"/>
  <c r="Q166" i="24"/>
  <c r="P165" i="23"/>
  <c r="Q165" i="23"/>
  <c r="AK162" i="5"/>
  <c r="P164" i="19"/>
  <c r="Q164" i="19"/>
  <c r="P138" i="25"/>
  <c r="Q138" i="25"/>
  <c r="P135" i="23"/>
  <c r="Q135" i="23"/>
  <c r="AK126" i="5"/>
  <c r="Q128" i="19"/>
  <c r="P128" i="19"/>
  <c r="Q120" i="26"/>
  <c r="P120" i="26"/>
  <c r="AK114" i="5"/>
  <c r="Q116" i="19"/>
  <c r="P116" i="19"/>
  <c r="P162" i="23"/>
  <c r="Q162" i="23"/>
  <c r="P159" i="26"/>
  <c r="Q159" i="26"/>
  <c r="P157" i="24"/>
  <c r="Q157" i="24"/>
  <c r="P153" i="26"/>
  <c r="Q153" i="26"/>
  <c r="P149" i="23"/>
  <c r="Q149" i="23"/>
  <c r="P144" i="24"/>
  <c r="Q144" i="24"/>
  <c r="Q166" i="25"/>
  <c r="P166" i="25"/>
  <c r="P138" i="23"/>
  <c r="Q138" i="23"/>
  <c r="AK135" i="5"/>
  <c r="P137" i="19"/>
  <c r="Q137" i="19"/>
  <c r="P134" i="26"/>
  <c r="Q134" i="26"/>
  <c r="P133" i="25"/>
  <c r="Q133" i="25"/>
  <c r="P132" i="24"/>
  <c r="Q132" i="24"/>
  <c r="P131" i="23"/>
  <c r="Q131" i="23"/>
  <c r="AK128" i="5"/>
  <c r="P130" i="19"/>
  <c r="Q130" i="19"/>
  <c r="P128" i="26"/>
  <c r="Q128" i="26"/>
  <c r="P127" i="25"/>
  <c r="Q127" i="25"/>
  <c r="P126" i="24"/>
  <c r="Q126" i="24"/>
  <c r="Q125" i="23"/>
  <c r="P125" i="23"/>
  <c r="AK122" i="5"/>
  <c r="P124" i="19"/>
  <c r="Q124" i="19"/>
  <c r="P122" i="26"/>
  <c r="Q122" i="26"/>
  <c r="P121" i="25"/>
  <c r="Q121" i="25"/>
  <c r="P120" i="24"/>
  <c r="Q120" i="24"/>
  <c r="P119" i="23"/>
  <c r="Q119" i="23"/>
  <c r="AK116" i="5"/>
  <c r="Q118" i="19"/>
  <c r="P118" i="19"/>
  <c r="P116" i="26"/>
  <c r="Q116" i="26"/>
  <c r="Q115" i="25"/>
  <c r="P115" i="25"/>
  <c r="P114" i="24"/>
  <c r="Q114" i="24"/>
  <c r="Q113" i="23"/>
  <c r="P113" i="23"/>
  <c r="AK110" i="5"/>
  <c r="Q112" i="19"/>
  <c r="P112" i="19"/>
  <c r="Q110" i="26"/>
  <c r="P110" i="26"/>
  <c r="P109" i="25"/>
  <c r="Q109" i="25"/>
  <c r="P108" i="24"/>
  <c r="Q108" i="24"/>
  <c r="P107" i="23"/>
  <c r="Q107" i="23"/>
  <c r="AK161" i="5"/>
  <c r="P163" i="19"/>
  <c r="Q163" i="19"/>
  <c r="P161" i="26"/>
  <c r="Q161" i="26"/>
  <c r="P160" i="25"/>
  <c r="Q160" i="25"/>
  <c r="Q159" i="24"/>
  <c r="P159" i="24"/>
  <c r="P158" i="23"/>
  <c r="Q158" i="23"/>
  <c r="AK155" i="5"/>
  <c r="P157" i="19"/>
  <c r="Q157" i="19"/>
  <c r="P155" i="26"/>
  <c r="Q155" i="26"/>
  <c r="P154" i="25"/>
  <c r="Q154" i="25"/>
  <c r="P153" i="24"/>
  <c r="Q153" i="24"/>
  <c r="P152" i="23"/>
  <c r="Q152" i="23"/>
  <c r="AK149" i="5"/>
  <c r="P151" i="19"/>
  <c r="Q151" i="19"/>
  <c r="Q148" i="26"/>
  <c r="P148" i="26"/>
  <c r="P147" i="25"/>
  <c r="Q147" i="25"/>
  <c r="P146" i="24"/>
  <c r="Q146" i="24"/>
  <c r="P145" i="23"/>
  <c r="Q145" i="23"/>
  <c r="AK142" i="5"/>
  <c r="Q144" i="19"/>
  <c r="P144" i="19"/>
  <c r="P141" i="26"/>
  <c r="Q141" i="26"/>
  <c r="P140" i="25"/>
  <c r="Q140" i="25"/>
  <c r="P139" i="24"/>
  <c r="Q139" i="24"/>
  <c r="P166" i="23"/>
  <c r="Q166" i="23"/>
  <c r="AK163" i="5"/>
  <c r="Q165" i="19"/>
  <c r="P165" i="19"/>
  <c r="P124" i="24"/>
  <c r="Q124" i="24"/>
  <c r="P119" i="25"/>
  <c r="Q119" i="25"/>
  <c r="P111" i="23"/>
  <c r="Q111" i="23"/>
  <c r="P107" i="25"/>
  <c r="Q107" i="25"/>
  <c r="AK159" i="5"/>
  <c r="P161" i="19"/>
  <c r="Q161" i="19"/>
  <c r="AK153" i="5"/>
  <c r="P155" i="19"/>
  <c r="Q155" i="19"/>
  <c r="P150" i="23"/>
  <c r="Q150" i="23"/>
  <c r="Q146" i="26"/>
  <c r="P146" i="26"/>
  <c r="AK139" i="5"/>
  <c r="P141" i="19"/>
  <c r="Q141" i="19"/>
  <c r="P139" i="26"/>
  <c r="Q139" i="26"/>
  <c r="AK136" i="5"/>
  <c r="P138" i="19"/>
  <c r="Q138" i="19"/>
  <c r="P136" i="26"/>
  <c r="Q136" i="26"/>
  <c r="Q135" i="26"/>
  <c r="P135" i="26"/>
  <c r="P134" i="25"/>
  <c r="Q134" i="25"/>
  <c r="P133" i="24"/>
  <c r="Q133" i="24"/>
  <c r="Q132" i="23"/>
  <c r="P132" i="23"/>
  <c r="AK129" i="5"/>
  <c r="P131" i="19"/>
  <c r="Q131" i="19"/>
  <c r="Q129" i="26"/>
  <c r="P129" i="26"/>
  <c r="P128" i="25"/>
  <c r="Q128" i="25"/>
  <c r="P127" i="24"/>
  <c r="Q127" i="24"/>
  <c r="P126" i="23"/>
  <c r="Q126" i="23"/>
  <c r="AK123" i="5"/>
  <c r="P125" i="19"/>
  <c r="Q125" i="19"/>
  <c r="Q123" i="26"/>
  <c r="P123" i="26"/>
  <c r="P122" i="25"/>
  <c r="Q122" i="25"/>
  <c r="P121" i="24"/>
  <c r="Q121" i="24"/>
  <c r="P120" i="23"/>
  <c r="Q120" i="23"/>
  <c r="AK117" i="5"/>
  <c r="P119" i="19"/>
  <c r="Q119" i="19"/>
  <c r="P117" i="26"/>
  <c r="Q117" i="26"/>
  <c r="P116" i="25"/>
  <c r="Q116" i="25"/>
  <c r="P115" i="24"/>
  <c r="Q115" i="24"/>
  <c r="P114" i="23"/>
  <c r="Q114" i="23"/>
  <c r="AK111" i="5"/>
  <c r="P113" i="19"/>
  <c r="Q113" i="19"/>
  <c r="P111" i="26"/>
  <c r="Q111" i="26"/>
  <c r="P110" i="25"/>
  <c r="Q110" i="25"/>
  <c r="P109" i="24"/>
  <c r="Q109" i="24"/>
  <c r="P108" i="23"/>
  <c r="Q108" i="23"/>
  <c r="AK105" i="5"/>
  <c r="P107" i="19"/>
  <c r="Q107" i="19"/>
  <c r="Q162" i="26"/>
  <c r="P162" i="26"/>
  <c r="P161" i="25"/>
  <c r="Q161" i="25"/>
  <c r="P160" i="24"/>
  <c r="Q160" i="24"/>
  <c r="P159" i="23"/>
  <c r="Q159" i="23"/>
  <c r="AK156" i="5"/>
  <c r="P158" i="19"/>
  <c r="Q158" i="19"/>
  <c r="Q156" i="26"/>
  <c r="P156" i="26"/>
  <c r="P155" i="25"/>
  <c r="Q155" i="25"/>
  <c r="P154" i="24"/>
  <c r="Q154" i="24"/>
  <c r="P153" i="23"/>
  <c r="Q153" i="23"/>
  <c r="AK150" i="5"/>
  <c r="P152" i="19"/>
  <c r="Q152" i="19"/>
  <c r="P150" i="26"/>
  <c r="Q150" i="26"/>
  <c r="P149" i="26"/>
  <c r="Q149" i="26"/>
  <c r="P148" i="25"/>
  <c r="Q148" i="25"/>
  <c r="P147" i="24"/>
  <c r="Q147" i="24"/>
  <c r="P146" i="23"/>
  <c r="Q146" i="23"/>
  <c r="AK143" i="5"/>
  <c r="P145" i="19"/>
  <c r="Q145" i="19"/>
  <c r="P143" i="26"/>
  <c r="Q143" i="26"/>
  <c r="Q142" i="26"/>
  <c r="P142" i="26"/>
  <c r="Q141" i="25"/>
  <c r="P141" i="25"/>
  <c r="P140" i="24"/>
  <c r="Q140" i="24"/>
  <c r="P139" i="23"/>
  <c r="Q139" i="23"/>
  <c r="AK164" i="5"/>
  <c r="P166" i="19"/>
  <c r="Q166" i="19"/>
  <c r="Q164" i="26"/>
  <c r="P164" i="26"/>
  <c r="Q136" i="23"/>
  <c r="P136" i="23"/>
  <c r="P130" i="24"/>
  <c r="Q130" i="24"/>
  <c r="P125" i="25"/>
  <c r="Q125" i="25"/>
  <c r="P117" i="23"/>
  <c r="Q117" i="23"/>
  <c r="Q114" i="26"/>
  <c r="P114" i="26"/>
  <c r="P108" i="26"/>
  <c r="Q108" i="26"/>
  <c r="P156" i="23"/>
  <c r="Q156" i="23"/>
  <c r="Q152" i="25"/>
  <c r="P152" i="25"/>
  <c r="AK146" i="5"/>
  <c r="Q148" i="19"/>
  <c r="P148" i="19"/>
  <c r="P137" i="26"/>
  <c r="Q137" i="26"/>
  <c r="P136" i="25"/>
  <c r="Q136" i="25"/>
  <c r="P135" i="25"/>
  <c r="Q135" i="25"/>
  <c r="P134" i="24"/>
  <c r="Q134" i="24"/>
  <c r="P133" i="23"/>
  <c r="Q133" i="23"/>
  <c r="AK130" i="5"/>
  <c r="P132" i="19"/>
  <c r="Q132" i="19"/>
  <c r="P130" i="26"/>
  <c r="Q130" i="26"/>
  <c r="P129" i="25"/>
  <c r="Q129" i="25"/>
  <c r="P128" i="24"/>
  <c r="Q128" i="24"/>
  <c r="Q127" i="23"/>
  <c r="P127" i="23"/>
  <c r="AK124" i="5"/>
  <c r="P126" i="19"/>
  <c r="Q126" i="19"/>
  <c r="P124" i="26"/>
  <c r="Q124" i="26"/>
  <c r="P123" i="25"/>
  <c r="Q123" i="25"/>
  <c r="P122" i="24"/>
  <c r="Q122" i="24"/>
  <c r="P121" i="23"/>
  <c r="Q121" i="23"/>
  <c r="AK118" i="5"/>
  <c r="P120" i="19"/>
  <c r="Q120" i="19"/>
  <c r="P118" i="26"/>
  <c r="Q118" i="26"/>
  <c r="Q117" i="25"/>
  <c r="P117" i="25"/>
  <c r="P116" i="24"/>
  <c r="Q116" i="24"/>
  <c r="P115" i="23"/>
  <c r="Q115" i="23"/>
  <c r="AK112" i="5"/>
  <c r="P114" i="19"/>
  <c r="Q114" i="19"/>
  <c r="Q112" i="26"/>
  <c r="P112" i="26"/>
  <c r="P111" i="25"/>
  <c r="Q111" i="25"/>
  <c r="P110" i="24"/>
  <c r="Q110" i="24"/>
  <c r="P109" i="23"/>
  <c r="Q109" i="23"/>
  <c r="AK106" i="5"/>
  <c r="P108" i="19"/>
  <c r="Q108" i="19"/>
  <c r="P163" i="26"/>
  <c r="Q163" i="26"/>
  <c r="Q162" i="25"/>
  <c r="P162" i="25"/>
  <c r="P161" i="24"/>
  <c r="Q161" i="24"/>
  <c r="Q160" i="23"/>
  <c r="P160" i="23"/>
  <c r="AK157" i="5"/>
  <c r="P159" i="19"/>
  <c r="Q159" i="19"/>
  <c r="P157" i="26"/>
  <c r="Q157" i="26"/>
  <c r="Q156" i="25"/>
  <c r="P156" i="25"/>
  <c r="P155" i="24"/>
  <c r="Q155" i="24"/>
  <c r="P154" i="23"/>
  <c r="Q154" i="23"/>
  <c r="AK151" i="5"/>
  <c r="P153" i="19"/>
  <c r="Q153" i="19"/>
  <c r="P151" i="26"/>
  <c r="Q151" i="26"/>
  <c r="Q150" i="25"/>
  <c r="P150" i="25"/>
  <c r="P149" i="25"/>
  <c r="Q149" i="25"/>
  <c r="P148" i="24"/>
  <c r="Q148" i="24"/>
  <c r="Q147" i="23"/>
  <c r="P147" i="23"/>
  <c r="AK144" i="5"/>
  <c r="Q146" i="19"/>
  <c r="P146" i="19"/>
  <c r="P144" i="26"/>
  <c r="Q144" i="26"/>
  <c r="Q143" i="25"/>
  <c r="P143" i="25"/>
  <c r="P142" i="25"/>
  <c r="Q142" i="25"/>
  <c r="P141" i="24"/>
  <c r="Q141" i="24"/>
  <c r="P140" i="23"/>
  <c r="Q140" i="23"/>
  <c r="AK137" i="5"/>
  <c r="P139" i="19"/>
  <c r="Q139" i="19"/>
  <c r="P165" i="26"/>
  <c r="Q165" i="26"/>
  <c r="P164" i="25"/>
  <c r="Q164" i="25"/>
  <c r="AK132" i="5"/>
  <c r="P134" i="19"/>
  <c r="Q134" i="19"/>
  <c r="P131" i="25"/>
  <c r="Q131" i="25"/>
  <c r="P126" i="26"/>
  <c r="Q126" i="26"/>
  <c r="AK120" i="5"/>
  <c r="Q122" i="19"/>
  <c r="P122" i="19"/>
  <c r="P112" i="24"/>
  <c r="Q112" i="24"/>
  <c r="AK108" i="5"/>
  <c r="P110" i="19"/>
  <c r="Q110" i="19"/>
  <c r="P158" i="25"/>
  <c r="Q158" i="25"/>
  <c r="P142" i="23"/>
  <c r="Q142" i="23"/>
  <c r="P165" i="24"/>
  <c r="Q165" i="24"/>
  <c r="P138" i="26"/>
  <c r="Q138" i="26"/>
  <c r="P137" i="25"/>
  <c r="Q137" i="25"/>
  <c r="P136" i="24"/>
  <c r="Q136" i="24"/>
  <c r="P135" i="24"/>
  <c r="Q135" i="24"/>
  <c r="Q134" i="23"/>
  <c r="P134" i="23"/>
  <c r="AK131" i="5"/>
  <c r="Q133" i="19"/>
  <c r="P133" i="19"/>
  <c r="P131" i="26"/>
  <c r="Q131" i="26"/>
  <c r="P130" i="25"/>
  <c r="Q130" i="25"/>
  <c r="P129" i="24"/>
  <c r="Q129" i="24"/>
  <c r="P128" i="23"/>
  <c r="Q128" i="23"/>
  <c r="AK125" i="5"/>
  <c r="P127" i="19"/>
  <c r="Q127" i="19"/>
  <c r="Q125" i="26"/>
  <c r="P125" i="26"/>
  <c r="P124" i="25"/>
  <c r="Q124" i="25"/>
  <c r="P123" i="24"/>
  <c r="Q123" i="24"/>
  <c r="P122" i="23"/>
  <c r="Q122" i="23"/>
  <c r="AK119" i="5"/>
  <c r="P121" i="19"/>
  <c r="Q121" i="19"/>
  <c r="P119" i="26"/>
  <c r="Q119" i="26"/>
  <c r="P118" i="25"/>
  <c r="Q118" i="25"/>
  <c r="Q117" i="24"/>
  <c r="P117" i="24"/>
  <c r="P116" i="23"/>
  <c r="Q116" i="23"/>
  <c r="AK113" i="5"/>
  <c r="P115" i="19"/>
  <c r="Q115" i="19"/>
  <c r="P113" i="26"/>
  <c r="Q113" i="26"/>
  <c r="P112" i="25"/>
  <c r="Q112" i="25"/>
  <c r="Q111" i="24"/>
  <c r="P111" i="24"/>
  <c r="P110" i="23"/>
  <c r="Q110" i="23"/>
  <c r="AK107" i="5"/>
  <c r="P109" i="19"/>
  <c r="Q109" i="19"/>
  <c r="P107" i="26"/>
  <c r="Q107" i="26"/>
  <c r="P163" i="25"/>
  <c r="Q163" i="25"/>
  <c r="P162" i="24"/>
  <c r="Q162" i="24"/>
  <c r="P161" i="23"/>
  <c r="Q161" i="23"/>
  <c r="AK158" i="5"/>
  <c r="P160" i="19"/>
  <c r="Q160" i="19"/>
  <c r="P158" i="26"/>
  <c r="Q158" i="26"/>
  <c r="P157" i="25"/>
  <c r="Q157" i="25"/>
  <c r="P156" i="24"/>
  <c r="Q156" i="24"/>
  <c r="P155" i="23"/>
  <c r="Q155" i="23"/>
  <c r="AK152" i="5"/>
  <c r="P154" i="19"/>
  <c r="Q154" i="19"/>
  <c r="P152" i="26"/>
  <c r="Q152" i="26"/>
  <c r="P151" i="25"/>
  <c r="Q151" i="25"/>
  <c r="P150" i="24"/>
  <c r="Q150" i="24"/>
  <c r="P149" i="24"/>
  <c r="Q149" i="24"/>
  <c r="P148" i="23"/>
  <c r="Q148" i="23"/>
  <c r="AK145" i="5"/>
  <c r="P147" i="19"/>
  <c r="Q147" i="19"/>
  <c r="P145" i="26"/>
  <c r="Q145" i="26"/>
  <c r="P144" i="25"/>
  <c r="Q144" i="25"/>
  <c r="P143" i="24"/>
  <c r="Q143" i="24"/>
  <c r="P142" i="24"/>
  <c r="Q142" i="24"/>
  <c r="P141" i="23"/>
  <c r="Q141" i="23"/>
  <c r="AK138" i="5"/>
  <c r="P140" i="19"/>
  <c r="Q140" i="19"/>
  <c r="Q166" i="26"/>
  <c r="P166" i="26"/>
  <c r="P165" i="25"/>
  <c r="Q165" i="25"/>
  <c r="P164" i="24"/>
  <c r="Q164" i="24"/>
  <c r="O6" i="12" l="1"/>
  <c r="P6" i="12"/>
  <c r="Q6" i="12"/>
  <c r="R6" i="12"/>
  <c r="S6" i="12"/>
  <c r="O7" i="12"/>
  <c r="P7" i="12"/>
  <c r="Q7" i="12"/>
  <c r="R7" i="12"/>
  <c r="S7" i="12"/>
  <c r="O8" i="12"/>
  <c r="P8" i="12"/>
  <c r="Q8" i="12"/>
  <c r="R8" i="12"/>
  <c r="S8" i="12"/>
  <c r="O9" i="12"/>
  <c r="P9" i="12"/>
  <c r="Q9" i="12"/>
  <c r="R9" i="12"/>
  <c r="S9" i="12"/>
  <c r="O10" i="12"/>
  <c r="P10" i="12"/>
  <c r="Q10" i="12"/>
  <c r="R10" i="12"/>
  <c r="S10" i="12"/>
  <c r="O11" i="12"/>
  <c r="P11" i="12"/>
  <c r="Q11" i="12"/>
  <c r="R11" i="12"/>
  <c r="S11" i="12"/>
  <c r="O12" i="12"/>
  <c r="P12" i="12"/>
  <c r="Q12" i="12"/>
  <c r="R12" i="12"/>
  <c r="S12" i="12"/>
  <c r="O13" i="12"/>
  <c r="P13" i="12"/>
  <c r="Q13" i="12"/>
  <c r="R13" i="12"/>
  <c r="S13" i="12"/>
  <c r="O14" i="12"/>
  <c r="P14" i="12"/>
  <c r="Q14" i="12"/>
  <c r="R14" i="12"/>
  <c r="S14" i="12"/>
  <c r="O15" i="12"/>
  <c r="P15" i="12"/>
  <c r="Q15" i="12"/>
  <c r="R15" i="12"/>
  <c r="S15" i="12"/>
  <c r="O16" i="12"/>
  <c r="P16" i="12"/>
  <c r="Q16" i="12"/>
  <c r="R16" i="12"/>
  <c r="S16" i="12"/>
  <c r="O17" i="12"/>
  <c r="P17" i="12"/>
  <c r="Q17" i="12"/>
  <c r="R17" i="12"/>
  <c r="S17" i="12"/>
  <c r="O18" i="12"/>
  <c r="P18" i="12"/>
  <c r="Q18" i="12"/>
  <c r="R18" i="12"/>
  <c r="S18" i="12"/>
  <c r="O19" i="12"/>
  <c r="P19" i="12"/>
  <c r="Q19" i="12"/>
  <c r="R19" i="12"/>
  <c r="S19" i="12"/>
  <c r="O20" i="12"/>
  <c r="P20" i="12"/>
  <c r="Q20" i="12"/>
  <c r="R20" i="12"/>
  <c r="S20" i="12"/>
  <c r="O21" i="12"/>
  <c r="P21" i="12"/>
  <c r="Q21" i="12"/>
  <c r="R21" i="12"/>
  <c r="S21" i="12"/>
  <c r="O22" i="12"/>
  <c r="P22" i="12"/>
  <c r="Q22" i="12"/>
  <c r="R22" i="12"/>
  <c r="S22" i="12"/>
  <c r="O23" i="12"/>
  <c r="P23" i="12"/>
  <c r="Q23" i="12"/>
  <c r="R23" i="12"/>
  <c r="S23" i="12"/>
  <c r="O24" i="12"/>
  <c r="P24" i="12"/>
  <c r="Q24" i="12"/>
  <c r="R24" i="12"/>
  <c r="S24" i="12"/>
  <c r="O25" i="12"/>
  <c r="P25" i="12"/>
  <c r="Q25" i="12"/>
  <c r="R25" i="12"/>
  <c r="S25" i="12"/>
  <c r="O26" i="12"/>
  <c r="P26" i="12"/>
  <c r="Q26" i="12"/>
  <c r="R26" i="12"/>
  <c r="S26" i="12"/>
  <c r="O27" i="12"/>
  <c r="P27" i="12"/>
  <c r="Q27" i="12"/>
  <c r="R27" i="12"/>
  <c r="S27" i="12"/>
  <c r="O28" i="12"/>
  <c r="P28" i="12"/>
  <c r="Q28" i="12"/>
  <c r="R28" i="12"/>
  <c r="S28" i="12"/>
  <c r="O29" i="12"/>
  <c r="P29" i="12"/>
  <c r="Q29" i="12"/>
  <c r="R29" i="12"/>
  <c r="S29" i="12"/>
  <c r="O30" i="12"/>
  <c r="P30" i="12"/>
  <c r="Q30" i="12"/>
  <c r="R30" i="12"/>
  <c r="S30" i="12"/>
  <c r="O31" i="12"/>
  <c r="P31" i="12"/>
  <c r="Q31" i="12"/>
  <c r="R31" i="12"/>
  <c r="S31" i="12"/>
  <c r="O32" i="12"/>
  <c r="P32" i="12"/>
  <c r="Q32" i="12"/>
  <c r="R32" i="12"/>
  <c r="S32" i="12"/>
  <c r="O33" i="12"/>
  <c r="P33" i="12"/>
  <c r="Q33" i="12"/>
  <c r="R33" i="12"/>
  <c r="S33" i="12"/>
  <c r="O34" i="12"/>
  <c r="P34" i="12"/>
  <c r="Q34" i="12"/>
  <c r="R34" i="12"/>
  <c r="S34" i="12"/>
  <c r="O35" i="12"/>
  <c r="P35" i="12"/>
  <c r="Q35" i="12"/>
  <c r="R35" i="12"/>
  <c r="S35" i="12"/>
  <c r="O36" i="12"/>
  <c r="P36" i="12"/>
  <c r="Q36" i="12"/>
  <c r="R36" i="12"/>
  <c r="S36" i="12"/>
  <c r="O37" i="12"/>
  <c r="P37" i="12"/>
  <c r="Q37" i="12"/>
  <c r="R37" i="12"/>
  <c r="S37" i="12"/>
  <c r="O38" i="12"/>
  <c r="P38" i="12"/>
  <c r="Q38" i="12"/>
  <c r="R38" i="12"/>
  <c r="S38" i="12"/>
  <c r="O39" i="12"/>
  <c r="P39" i="12"/>
  <c r="Q39" i="12"/>
  <c r="R39" i="12"/>
  <c r="S39" i="12"/>
  <c r="O40" i="12"/>
  <c r="P40" i="12"/>
  <c r="Q40" i="12"/>
  <c r="R40" i="12"/>
  <c r="S40" i="12"/>
  <c r="O41" i="12"/>
  <c r="P41" i="12"/>
  <c r="Q41" i="12"/>
  <c r="R41" i="12"/>
  <c r="S41" i="12"/>
  <c r="O42" i="12"/>
  <c r="P42" i="12"/>
  <c r="Q42" i="12"/>
  <c r="R42" i="12"/>
  <c r="S42" i="12"/>
  <c r="O43" i="12"/>
  <c r="P43" i="12"/>
  <c r="Q43" i="12"/>
  <c r="R43" i="12"/>
  <c r="S43" i="12"/>
  <c r="O44" i="12"/>
  <c r="P44" i="12"/>
  <c r="Q44" i="12"/>
  <c r="R44" i="12"/>
  <c r="S44" i="12"/>
  <c r="O45" i="12"/>
  <c r="P45" i="12"/>
  <c r="Q45" i="12"/>
  <c r="R45" i="12"/>
  <c r="S45" i="12"/>
  <c r="O46" i="12"/>
  <c r="P46" i="12"/>
  <c r="Q46" i="12"/>
  <c r="R46" i="12"/>
  <c r="S46" i="12"/>
  <c r="O47" i="12"/>
  <c r="P47" i="12"/>
  <c r="Q47" i="12"/>
  <c r="R47" i="12"/>
  <c r="S47" i="12"/>
  <c r="O48" i="12"/>
  <c r="P48" i="12"/>
  <c r="Q48" i="12"/>
  <c r="R48" i="12"/>
  <c r="S48" i="12"/>
  <c r="O49" i="12"/>
  <c r="P49" i="12"/>
  <c r="Q49" i="12"/>
  <c r="R49" i="12"/>
  <c r="S49" i="12"/>
  <c r="O50" i="12"/>
  <c r="P50" i="12"/>
  <c r="Q50" i="12"/>
  <c r="R50" i="12"/>
  <c r="S50" i="12"/>
  <c r="O51" i="12"/>
  <c r="P51" i="12"/>
  <c r="Q51" i="12"/>
  <c r="R51" i="12"/>
  <c r="S51" i="12"/>
  <c r="O52" i="12"/>
  <c r="P52" i="12"/>
  <c r="Q52" i="12"/>
  <c r="R52" i="12"/>
  <c r="S52" i="12"/>
  <c r="O53" i="12"/>
  <c r="P53" i="12"/>
  <c r="Q53" i="12"/>
  <c r="R53" i="12"/>
  <c r="S53" i="12"/>
  <c r="O54" i="12"/>
  <c r="P54" i="12"/>
  <c r="Q54" i="12"/>
  <c r="R54" i="12"/>
  <c r="S54" i="12"/>
  <c r="O55" i="12"/>
  <c r="P55" i="12"/>
  <c r="Q55" i="12"/>
  <c r="R55" i="12"/>
  <c r="S55" i="12"/>
  <c r="O56" i="12"/>
  <c r="P56" i="12"/>
  <c r="Q56" i="12"/>
  <c r="R56" i="12"/>
  <c r="S56" i="12"/>
  <c r="O57" i="12"/>
  <c r="P57" i="12"/>
  <c r="Q57" i="12"/>
  <c r="R57" i="12"/>
  <c r="S57" i="12"/>
  <c r="O58" i="12"/>
  <c r="P58" i="12"/>
  <c r="Q58" i="12"/>
  <c r="R58" i="12"/>
  <c r="S58" i="12"/>
  <c r="O59" i="12"/>
  <c r="P59" i="12"/>
  <c r="Q59" i="12"/>
  <c r="R59" i="12"/>
  <c r="S59" i="12"/>
  <c r="O60" i="12"/>
  <c r="P60" i="12"/>
  <c r="Q60" i="12"/>
  <c r="R60" i="12"/>
  <c r="S60" i="12"/>
  <c r="O61" i="12"/>
  <c r="P61" i="12"/>
  <c r="Q61" i="12"/>
  <c r="R61" i="12"/>
  <c r="S61" i="12"/>
  <c r="O62" i="12"/>
  <c r="P62" i="12"/>
  <c r="Q62" i="12"/>
  <c r="R62" i="12"/>
  <c r="S62" i="12"/>
  <c r="O63" i="12"/>
  <c r="P63" i="12"/>
  <c r="Q63" i="12"/>
  <c r="R63" i="12"/>
  <c r="S63" i="12"/>
  <c r="O64" i="12"/>
  <c r="P64" i="12"/>
  <c r="Q64" i="12"/>
  <c r="R64" i="12"/>
  <c r="S64" i="12"/>
  <c r="O65" i="12"/>
  <c r="P65" i="12"/>
  <c r="Q65" i="12"/>
  <c r="R65" i="12"/>
  <c r="S65" i="12"/>
  <c r="O66" i="12"/>
  <c r="P66" i="12"/>
  <c r="Q66" i="12"/>
  <c r="R66" i="12"/>
  <c r="S66" i="12"/>
  <c r="O67" i="12"/>
  <c r="P67" i="12"/>
  <c r="Q67" i="12"/>
  <c r="R67" i="12"/>
  <c r="S67" i="12"/>
  <c r="O68" i="12"/>
  <c r="P68" i="12"/>
  <c r="Q68" i="12"/>
  <c r="R68" i="12"/>
  <c r="S68" i="12"/>
  <c r="O69" i="12"/>
  <c r="P69" i="12"/>
  <c r="Q69" i="12"/>
  <c r="R69" i="12"/>
  <c r="S69" i="12"/>
  <c r="O70" i="12"/>
  <c r="P70" i="12"/>
  <c r="Q70" i="12"/>
  <c r="R70" i="12"/>
  <c r="S70" i="12"/>
  <c r="O71" i="12"/>
  <c r="P71" i="12"/>
  <c r="Q71" i="12"/>
  <c r="R71" i="12"/>
  <c r="S71" i="12"/>
  <c r="O72" i="12"/>
  <c r="P72" i="12"/>
  <c r="Q72" i="12"/>
  <c r="R72" i="12"/>
  <c r="S72" i="12"/>
  <c r="O73" i="12"/>
  <c r="P73" i="12"/>
  <c r="Q73" i="12"/>
  <c r="R73" i="12"/>
  <c r="S73" i="12"/>
  <c r="O74" i="12"/>
  <c r="P74" i="12"/>
  <c r="Q74" i="12"/>
  <c r="R74" i="12"/>
  <c r="S74" i="12"/>
  <c r="O75" i="12"/>
  <c r="P75" i="12"/>
  <c r="Q75" i="12"/>
  <c r="R75" i="12"/>
  <c r="S75" i="12"/>
  <c r="O76" i="12"/>
  <c r="P76" i="12"/>
  <c r="Q76" i="12"/>
  <c r="R76" i="12"/>
  <c r="S76" i="12"/>
  <c r="O77" i="12"/>
  <c r="P77" i="12"/>
  <c r="Q77" i="12"/>
  <c r="R77" i="12"/>
  <c r="S77" i="12"/>
  <c r="O78" i="12"/>
  <c r="P78" i="12"/>
  <c r="Q78" i="12"/>
  <c r="R78" i="12"/>
  <c r="S78" i="12"/>
  <c r="O79" i="12"/>
  <c r="P79" i="12"/>
  <c r="Q79" i="12"/>
  <c r="R79" i="12"/>
  <c r="S79" i="12"/>
  <c r="O80" i="12"/>
  <c r="P80" i="12"/>
  <c r="Q80" i="12"/>
  <c r="R80" i="12"/>
  <c r="S80" i="12"/>
  <c r="O81" i="12"/>
  <c r="P81" i="12"/>
  <c r="Q81" i="12"/>
  <c r="R81" i="12"/>
  <c r="S81" i="12"/>
  <c r="O82" i="12"/>
  <c r="P82" i="12"/>
  <c r="Q82" i="12"/>
  <c r="R82" i="12"/>
  <c r="S82" i="12"/>
  <c r="O83" i="12"/>
  <c r="P83" i="12"/>
  <c r="Q83" i="12"/>
  <c r="R83" i="12"/>
  <c r="S83" i="12"/>
  <c r="O84" i="12"/>
  <c r="P84" i="12"/>
  <c r="Q84" i="12"/>
  <c r="R84" i="12"/>
  <c r="S84" i="12"/>
  <c r="O85" i="12"/>
  <c r="P85" i="12"/>
  <c r="Q85" i="12"/>
  <c r="R85" i="12"/>
  <c r="S85" i="12"/>
  <c r="O86" i="12"/>
  <c r="P86" i="12"/>
  <c r="Q86" i="12"/>
  <c r="R86" i="12"/>
  <c r="S86" i="12"/>
  <c r="O87" i="12"/>
  <c r="P87" i="12"/>
  <c r="Q87" i="12"/>
  <c r="R87" i="12"/>
  <c r="S87" i="12"/>
  <c r="O88" i="12"/>
  <c r="P88" i="12"/>
  <c r="Q88" i="12"/>
  <c r="R88" i="12"/>
  <c r="S88" i="12"/>
  <c r="O89" i="12"/>
  <c r="P89" i="12"/>
  <c r="Q89" i="12"/>
  <c r="R89" i="12"/>
  <c r="S89" i="12"/>
  <c r="O90" i="12"/>
  <c r="P90" i="12"/>
  <c r="Q90" i="12"/>
  <c r="R90" i="12"/>
  <c r="S90" i="12"/>
  <c r="O91" i="12"/>
  <c r="P91" i="12"/>
  <c r="Q91" i="12"/>
  <c r="R91" i="12"/>
  <c r="S91" i="12"/>
  <c r="O92" i="12"/>
  <c r="P92" i="12"/>
  <c r="Q92" i="12"/>
  <c r="R92" i="12"/>
  <c r="S92" i="12"/>
  <c r="O93" i="12"/>
  <c r="P93" i="12"/>
  <c r="Q93" i="12"/>
  <c r="R93" i="12"/>
  <c r="S93" i="12"/>
  <c r="O94" i="12"/>
  <c r="P94" i="12"/>
  <c r="Q94" i="12"/>
  <c r="R94" i="12"/>
  <c r="S94" i="12"/>
  <c r="O95" i="12"/>
  <c r="P95" i="12"/>
  <c r="Q95" i="12"/>
  <c r="R95" i="12"/>
  <c r="S95" i="12"/>
  <c r="O96" i="12"/>
  <c r="P96" i="12"/>
  <c r="Q96" i="12"/>
  <c r="R96" i="12"/>
  <c r="S96" i="12"/>
  <c r="O97" i="12"/>
  <c r="P97" i="12"/>
  <c r="Q97" i="12"/>
  <c r="R97" i="12"/>
  <c r="S97" i="12"/>
  <c r="O98" i="12"/>
  <c r="P98" i="12"/>
  <c r="Q98" i="12"/>
  <c r="R98" i="12"/>
  <c r="S98" i="12"/>
  <c r="O99" i="12"/>
  <c r="P99" i="12"/>
  <c r="Q99" i="12"/>
  <c r="R99" i="12"/>
  <c r="S99" i="12"/>
  <c r="O100" i="12"/>
  <c r="P100" i="12"/>
  <c r="Q100" i="12"/>
  <c r="R100" i="12"/>
  <c r="S100" i="12"/>
  <c r="O101" i="12"/>
  <c r="P101" i="12"/>
  <c r="Q101" i="12"/>
  <c r="R101" i="12"/>
  <c r="S101" i="12"/>
  <c r="O102" i="12"/>
  <c r="P102" i="12"/>
  <c r="Q102" i="12"/>
  <c r="R102" i="12"/>
  <c r="S102" i="12"/>
  <c r="O103" i="12"/>
  <c r="P103" i="12"/>
  <c r="Q103" i="12"/>
  <c r="R103" i="12"/>
  <c r="S103" i="12"/>
  <c r="O104" i="12"/>
  <c r="P104" i="12"/>
  <c r="Q104" i="12"/>
  <c r="R104" i="12"/>
  <c r="S104" i="12"/>
  <c r="O105" i="12"/>
  <c r="P105" i="12"/>
  <c r="Q105" i="12"/>
  <c r="R105" i="12"/>
  <c r="S105" i="12"/>
  <c r="O106" i="12"/>
  <c r="P106" i="12"/>
  <c r="Q106" i="12"/>
  <c r="R106" i="12"/>
  <c r="S106" i="12"/>
  <c r="O107" i="12"/>
  <c r="P107" i="12"/>
  <c r="Q107" i="12"/>
  <c r="R107" i="12"/>
  <c r="S107" i="12"/>
  <c r="O108" i="12"/>
  <c r="P108" i="12"/>
  <c r="Q108" i="12"/>
  <c r="R108" i="12"/>
  <c r="S108" i="12"/>
  <c r="O109" i="12"/>
  <c r="P109" i="12"/>
  <c r="Q109" i="12"/>
  <c r="R109" i="12"/>
  <c r="S109" i="12"/>
  <c r="O110" i="12"/>
  <c r="P110" i="12"/>
  <c r="Q110" i="12"/>
  <c r="R110" i="12"/>
  <c r="S110" i="12"/>
  <c r="O111" i="12"/>
  <c r="P111" i="12"/>
  <c r="Q111" i="12"/>
  <c r="R111" i="12"/>
  <c r="S111" i="12"/>
  <c r="O112" i="12"/>
  <c r="P112" i="12"/>
  <c r="Q112" i="12"/>
  <c r="R112" i="12"/>
  <c r="S112" i="12"/>
  <c r="O113" i="12"/>
  <c r="P113" i="12"/>
  <c r="Q113" i="12"/>
  <c r="R113" i="12"/>
  <c r="S113" i="12"/>
  <c r="O114" i="12"/>
  <c r="P114" i="12"/>
  <c r="Q114" i="12"/>
  <c r="R114" i="12"/>
  <c r="S114" i="12"/>
  <c r="O115" i="12"/>
  <c r="P115" i="12"/>
  <c r="Q115" i="12"/>
  <c r="R115" i="12"/>
  <c r="S115" i="12"/>
  <c r="O116" i="12"/>
  <c r="P116" i="12"/>
  <c r="Q116" i="12"/>
  <c r="R116" i="12"/>
  <c r="S116" i="12"/>
  <c r="O117" i="12"/>
  <c r="P117" i="12"/>
  <c r="Q117" i="12"/>
  <c r="R117" i="12"/>
  <c r="S117" i="12"/>
  <c r="O118" i="12"/>
  <c r="P118" i="12"/>
  <c r="Q118" i="12"/>
  <c r="R118" i="12"/>
  <c r="S118" i="12"/>
  <c r="O119" i="12"/>
  <c r="P119" i="12"/>
  <c r="Q119" i="12"/>
  <c r="R119" i="12"/>
  <c r="S119" i="12"/>
  <c r="O120" i="12"/>
  <c r="V120" i="12" s="1"/>
  <c r="P120" i="12"/>
  <c r="Q120" i="12"/>
  <c r="R120" i="12"/>
  <c r="S120" i="12"/>
  <c r="O121" i="12"/>
  <c r="P121" i="12"/>
  <c r="Q121" i="12"/>
  <c r="R121" i="12"/>
  <c r="S121" i="12"/>
  <c r="O122" i="12"/>
  <c r="P122" i="12"/>
  <c r="Q122" i="12"/>
  <c r="R122" i="12"/>
  <c r="S122" i="12"/>
  <c r="O123" i="12"/>
  <c r="P123" i="12"/>
  <c r="Q123" i="12"/>
  <c r="R123" i="12"/>
  <c r="S123" i="12"/>
  <c r="O124" i="12"/>
  <c r="P124" i="12"/>
  <c r="Q124" i="12"/>
  <c r="R124" i="12"/>
  <c r="S124" i="12"/>
  <c r="O125" i="12"/>
  <c r="P125" i="12"/>
  <c r="Q125" i="12"/>
  <c r="R125" i="12"/>
  <c r="S125" i="12"/>
  <c r="O126" i="12"/>
  <c r="P126" i="12"/>
  <c r="Q126" i="12"/>
  <c r="R126" i="12"/>
  <c r="S126" i="12"/>
  <c r="O127" i="12"/>
  <c r="P127" i="12"/>
  <c r="Q127" i="12"/>
  <c r="R127" i="12"/>
  <c r="S127" i="12"/>
  <c r="O128" i="12"/>
  <c r="P128" i="12"/>
  <c r="Q128" i="12"/>
  <c r="R128" i="12"/>
  <c r="S128" i="12"/>
  <c r="O129" i="12"/>
  <c r="V129" i="12" s="1"/>
  <c r="P129" i="12"/>
  <c r="Q129" i="12"/>
  <c r="R129" i="12"/>
  <c r="S129" i="12"/>
  <c r="O130" i="12"/>
  <c r="P130" i="12"/>
  <c r="Q130" i="12"/>
  <c r="R130" i="12"/>
  <c r="S130" i="12"/>
  <c r="O131" i="12"/>
  <c r="P131" i="12"/>
  <c r="Q131" i="12"/>
  <c r="R131" i="12"/>
  <c r="S131" i="12"/>
  <c r="O132" i="12"/>
  <c r="V132" i="12" s="1"/>
  <c r="P132" i="12"/>
  <c r="Q132" i="12"/>
  <c r="R132" i="12"/>
  <c r="S132" i="12"/>
  <c r="O133" i="12"/>
  <c r="P133" i="12"/>
  <c r="Q133" i="12"/>
  <c r="R133" i="12"/>
  <c r="S133" i="12"/>
  <c r="O134" i="12"/>
  <c r="P134" i="12"/>
  <c r="Q134" i="12"/>
  <c r="R134" i="12"/>
  <c r="S134" i="12"/>
  <c r="O135" i="12"/>
  <c r="P135" i="12"/>
  <c r="Q135" i="12"/>
  <c r="R135" i="12"/>
  <c r="S135" i="12"/>
  <c r="O136" i="12"/>
  <c r="P136" i="12"/>
  <c r="Q136" i="12"/>
  <c r="R136" i="12"/>
  <c r="S136" i="12"/>
  <c r="O137" i="12"/>
  <c r="P137" i="12"/>
  <c r="Q137" i="12"/>
  <c r="R137" i="12"/>
  <c r="S137" i="12"/>
  <c r="O138" i="12"/>
  <c r="V138" i="12" s="1"/>
  <c r="P138" i="12"/>
  <c r="Q138" i="12"/>
  <c r="R138" i="12"/>
  <c r="S138" i="12"/>
  <c r="O139" i="12"/>
  <c r="P139" i="12"/>
  <c r="Q139" i="12"/>
  <c r="R139" i="12"/>
  <c r="S139" i="12"/>
  <c r="O140" i="12"/>
  <c r="P140" i="12"/>
  <c r="Q140" i="12"/>
  <c r="R140" i="12"/>
  <c r="S140" i="12"/>
  <c r="O141" i="12"/>
  <c r="V141" i="12" s="1"/>
  <c r="P141" i="12"/>
  <c r="Q141" i="12"/>
  <c r="R141" i="12"/>
  <c r="S141" i="12"/>
  <c r="O142" i="12"/>
  <c r="P142" i="12"/>
  <c r="Q142" i="12"/>
  <c r="R142" i="12"/>
  <c r="S142" i="12"/>
  <c r="O143" i="12"/>
  <c r="P143" i="12"/>
  <c r="Q143" i="12"/>
  <c r="R143" i="12"/>
  <c r="S143" i="12"/>
  <c r="O144" i="12"/>
  <c r="V144" i="12" s="1"/>
  <c r="P144" i="12"/>
  <c r="Q144" i="12"/>
  <c r="R144" i="12"/>
  <c r="S144" i="12"/>
  <c r="O145" i="12"/>
  <c r="P145" i="12"/>
  <c r="Q145" i="12"/>
  <c r="R145" i="12"/>
  <c r="S145" i="12"/>
  <c r="O146" i="12"/>
  <c r="V146" i="12" s="1"/>
  <c r="P146" i="12"/>
  <c r="Q146" i="12"/>
  <c r="R146" i="12"/>
  <c r="S146" i="12"/>
  <c r="O147" i="12"/>
  <c r="P147" i="12"/>
  <c r="Q147" i="12"/>
  <c r="R147" i="12"/>
  <c r="S147" i="12"/>
  <c r="O148" i="12"/>
  <c r="P148" i="12"/>
  <c r="Q148" i="12"/>
  <c r="R148" i="12"/>
  <c r="S148" i="12"/>
  <c r="O149" i="12"/>
  <c r="P149" i="12"/>
  <c r="Q149" i="12"/>
  <c r="R149" i="12"/>
  <c r="S149" i="12"/>
  <c r="O150" i="12"/>
  <c r="V150" i="12" s="1"/>
  <c r="P150" i="12"/>
  <c r="Q150" i="12"/>
  <c r="R150" i="12"/>
  <c r="S150" i="12"/>
  <c r="O151" i="12"/>
  <c r="P151" i="12"/>
  <c r="Q151" i="12"/>
  <c r="R151" i="12"/>
  <c r="S151" i="12"/>
  <c r="O152" i="12"/>
  <c r="P152" i="12"/>
  <c r="Q152" i="12"/>
  <c r="R152" i="12"/>
  <c r="S152" i="12"/>
  <c r="O153" i="12"/>
  <c r="V153" i="12" s="1"/>
  <c r="P153" i="12"/>
  <c r="Q153" i="12"/>
  <c r="R153" i="12"/>
  <c r="S153" i="12"/>
  <c r="O154" i="12"/>
  <c r="P154" i="12"/>
  <c r="Q154" i="12"/>
  <c r="R154" i="12"/>
  <c r="S154" i="12"/>
  <c r="O155" i="12"/>
  <c r="P155" i="12"/>
  <c r="Q155" i="12"/>
  <c r="R155" i="12"/>
  <c r="S155" i="12"/>
  <c r="O156" i="12"/>
  <c r="V156" i="12" s="1"/>
  <c r="P156" i="12"/>
  <c r="Q156" i="12"/>
  <c r="R156" i="12"/>
  <c r="S156" i="12"/>
  <c r="O157" i="12"/>
  <c r="P157" i="12"/>
  <c r="Q157" i="12"/>
  <c r="R157" i="12"/>
  <c r="S157" i="12"/>
  <c r="O158" i="12"/>
  <c r="P158" i="12"/>
  <c r="Q158" i="12"/>
  <c r="R158" i="12"/>
  <c r="S158" i="12"/>
  <c r="O159" i="12"/>
  <c r="P159" i="12"/>
  <c r="Q159" i="12"/>
  <c r="R159" i="12"/>
  <c r="S159" i="12"/>
  <c r="O160" i="12"/>
  <c r="P160" i="12"/>
  <c r="Q160" i="12"/>
  <c r="R160" i="12"/>
  <c r="S160" i="12"/>
  <c r="O161" i="12"/>
  <c r="P161" i="12"/>
  <c r="Q161" i="12"/>
  <c r="R161" i="12"/>
  <c r="S161" i="12"/>
  <c r="O162" i="12"/>
  <c r="V162" i="12" s="1"/>
  <c r="P162" i="12"/>
  <c r="Q162" i="12"/>
  <c r="R162" i="12"/>
  <c r="S162" i="12"/>
  <c r="O163" i="12"/>
  <c r="P163" i="12"/>
  <c r="Q163" i="12"/>
  <c r="R163" i="12"/>
  <c r="S163" i="12"/>
  <c r="O164" i="12"/>
  <c r="P164" i="12"/>
  <c r="Q164" i="12"/>
  <c r="R164" i="12"/>
  <c r="S164" i="12"/>
  <c r="C163" i="38"/>
  <c r="D163" i="38"/>
  <c r="E163" i="38"/>
  <c r="F163" i="38"/>
  <c r="G163" i="38"/>
  <c r="I163" i="38"/>
  <c r="O163" i="38"/>
  <c r="P163" i="38"/>
  <c r="Q163" i="38"/>
  <c r="R163" i="38"/>
  <c r="S163" i="38"/>
  <c r="U163" i="38"/>
  <c r="V163" i="38"/>
  <c r="W163" i="38"/>
  <c r="X163" i="38"/>
  <c r="Y163" i="38"/>
  <c r="AA163" i="38"/>
  <c r="C164" i="38"/>
  <c r="D164" i="38"/>
  <c r="E164" i="38"/>
  <c r="F164" i="38"/>
  <c r="G164" i="38"/>
  <c r="I164" i="38"/>
  <c r="O164" i="38"/>
  <c r="P164" i="38"/>
  <c r="Q164" i="38"/>
  <c r="R164" i="38"/>
  <c r="S164" i="38"/>
  <c r="U164" i="38"/>
  <c r="V164" i="38"/>
  <c r="W164" i="38"/>
  <c r="X164" i="38"/>
  <c r="Y164" i="38"/>
  <c r="AA164" i="38"/>
  <c r="C165" i="38"/>
  <c r="D165" i="38"/>
  <c r="E165" i="38"/>
  <c r="F165" i="38"/>
  <c r="G165" i="38"/>
  <c r="I165" i="38"/>
  <c r="O165" i="38"/>
  <c r="P165" i="38"/>
  <c r="Q165" i="38"/>
  <c r="R165" i="38"/>
  <c r="S165" i="38"/>
  <c r="U165" i="38"/>
  <c r="V165" i="38"/>
  <c r="W165" i="38"/>
  <c r="X165" i="38"/>
  <c r="Y165" i="38"/>
  <c r="AA165" i="38"/>
  <c r="C153" i="38"/>
  <c r="D153" i="38"/>
  <c r="E153" i="38"/>
  <c r="F153" i="38"/>
  <c r="G153" i="38"/>
  <c r="I153" i="38"/>
  <c r="O153" i="38"/>
  <c r="P153" i="38"/>
  <c r="Q153" i="38"/>
  <c r="R153" i="38"/>
  <c r="S153" i="38"/>
  <c r="U153" i="38"/>
  <c r="V153" i="38"/>
  <c r="W153" i="38"/>
  <c r="X153" i="38"/>
  <c r="Y153" i="38"/>
  <c r="AA153" i="38"/>
  <c r="C154" i="38"/>
  <c r="D154" i="38"/>
  <c r="E154" i="38"/>
  <c r="F154" i="38"/>
  <c r="G154" i="38"/>
  <c r="I154" i="38"/>
  <c r="O154" i="38"/>
  <c r="P154" i="38"/>
  <c r="Q154" i="38"/>
  <c r="R154" i="38"/>
  <c r="S154" i="38"/>
  <c r="U154" i="38"/>
  <c r="V154" i="38"/>
  <c r="W154" i="38"/>
  <c r="X154" i="38"/>
  <c r="Y154" i="38"/>
  <c r="AA154" i="38"/>
  <c r="C155" i="38"/>
  <c r="D155" i="38"/>
  <c r="E155" i="38"/>
  <c r="F155" i="38"/>
  <c r="G155" i="38"/>
  <c r="I155" i="38"/>
  <c r="O155" i="38"/>
  <c r="P155" i="38"/>
  <c r="Q155" i="38"/>
  <c r="R155" i="38"/>
  <c r="S155" i="38"/>
  <c r="U155" i="38"/>
  <c r="V155" i="38"/>
  <c r="W155" i="38"/>
  <c r="X155" i="38"/>
  <c r="Y155" i="38"/>
  <c r="AA155" i="38"/>
  <c r="C156" i="38"/>
  <c r="D156" i="38"/>
  <c r="E156" i="38"/>
  <c r="F156" i="38"/>
  <c r="G156" i="38"/>
  <c r="I156" i="38"/>
  <c r="O156" i="38"/>
  <c r="P156" i="38"/>
  <c r="Q156" i="38"/>
  <c r="R156" i="38"/>
  <c r="S156" i="38"/>
  <c r="U156" i="38"/>
  <c r="V156" i="38"/>
  <c r="W156" i="38"/>
  <c r="X156" i="38"/>
  <c r="Y156" i="38"/>
  <c r="AA156" i="38"/>
  <c r="C157" i="38"/>
  <c r="D157" i="38"/>
  <c r="E157" i="38"/>
  <c r="F157" i="38"/>
  <c r="G157" i="38"/>
  <c r="I157" i="38"/>
  <c r="O157" i="38"/>
  <c r="P157" i="38"/>
  <c r="Q157" i="38"/>
  <c r="R157" i="38"/>
  <c r="S157" i="38"/>
  <c r="U157" i="38"/>
  <c r="V157" i="38"/>
  <c r="W157" i="38"/>
  <c r="X157" i="38"/>
  <c r="Y157" i="38"/>
  <c r="AA157" i="38"/>
  <c r="C158" i="38"/>
  <c r="D158" i="38"/>
  <c r="E158" i="38"/>
  <c r="F158" i="38"/>
  <c r="G158" i="38"/>
  <c r="I158" i="38"/>
  <c r="O158" i="38"/>
  <c r="P158" i="38"/>
  <c r="Q158" i="38"/>
  <c r="R158" i="38"/>
  <c r="S158" i="38"/>
  <c r="U158" i="38"/>
  <c r="V158" i="38"/>
  <c r="W158" i="38"/>
  <c r="X158" i="38"/>
  <c r="Y158" i="38"/>
  <c r="AA158" i="38"/>
  <c r="C159" i="38"/>
  <c r="D159" i="38"/>
  <c r="E159" i="38"/>
  <c r="F159" i="38"/>
  <c r="G159" i="38"/>
  <c r="I159" i="38"/>
  <c r="O159" i="38"/>
  <c r="P159" i="38"/>
  <c r="Q159" i="38"/>
  <c r="R159" i="38"/>
  <c r="S159" i="38"/>
  <c r="U159" i="38"/>
  <c r="V159" i="38"/>
  <c r="W159" i="38"/>
  <c r="X159" i="38"/>
  <c r="Y159" i="38"/>
  <c r="AA159" i="38"/>
  <c r="C160" i="38"/>
  <c r="D160" i="38"/>
  <c r="E160" i="38"/>
  <c r="F160" i="38"/>
  <c r="G160" i="38"/>
  <c r="I160" i="38"/>
  <c r="O160" i="38"/>
  <c r="P160" i="38"/>
  <c r="Q160" i="38"/>
  <c r="R160" i="38"/>
  <c r="S160" i="38"/>
  <c r="U160" i="38"/>
  <c r="V160" i="38"/>
  <c r="W160" i="38"/>
  <c r="X160" i="38"/>
  <c r="Y160" i="38"/>
  <c r="AA160" i="38"/>
  <c r="C161" i="38"/>
  <c r="D161" i="38"/>
  <c r="E161" i="38"/>
  <c r="F161" i="38"/>
  <c r="G161" i="38"/>
  <c r="I161" i="38"/>
  <c r="O161" i="38"/>
  <c r="P161" i="38"/>
  <c r="Q161" i="38"/>
  <c r="R161" i="38"/>
  <c r="S161" i="38"/>
  <c r="U161" i="38"/>
  <c r="V161" i="38"/>
  <c r="W161" i="38"/>
  <c r="X161" i="38"/>
  <c r="Y161" i="38"/>
  <c r="AA161" i="38"/>
  <c r="C162" i="38"/>
  <c r="D162" i="38"/>
  <c r="E162" i="38"/>
  <c r="F162" i="38"/>
  <c r="G162" i="38"/>
  <c r="I162" i="38"/>
  <c r="O162" i="38"/>
  <c r="P162" i="38"/>
  <c r="Q162" i="38"/>
  <c r="R162" i="38"/>
  <c r="S162" i="38"/>
  <c r="U162" i="38"/>
  <c r="V162" i="38"/>
  <c r="W162" i="38"/>
  <c r="X162" i="38"/>
  <c r="Y162" i="38"/>
  <c r="AA162" i="38"/>
  <c r="C135" i="38"/>
  <c r="D135" i="38"/>
  <c r="E135" i="38"/>
  <c r="F135" i="38"/>
  <c r="G135" i="38"/>
  <c r="I135" i="38"/>
  <c r="O135" i="38"/>
  <c r="P135" i="38"/>
  <c r="Q135" i="38"/>
  <c r="R135" i="38"/>
  <c r="S135" i="38"/>
  <c r="U135" i="38"/>
  <c r="V135" i="38"/>
  <c r="W135" i="38"/>
  <c r="X135" i="38"/>
  <c r="Y135" i="38"/>
  <c r="AA135" i="38"/>
  <c r="C136" i="38"/>
  <c r="D136" i="38"/>
  <c r="E136" i="38"/>
  <c r="F136" i="38"/>
  <c r="G136" i="38"/>
  <c r="I136" i="38"/>
  <c r="O136" i="38"/>
  <c r="P136" i="38"/>
  <c r="Q136" i="38"/>
  <c r="R136" i="38"/>
  <c r="S136" i="38"/>
  <c r="U136" i="38"/>
  <c r="V136" i="38"/>
  <c r="W136" i="38"/>
  <c r="X136" i="38"/>
  <c r="Y136" i="38"/>
  <c r="AA136" i="38"/>
  <c r="C137" i="38"/>
  <c r="D137" i="38"/>
  <c r="E137" i="38"/>
  <c r="F137" i="38"/>
  <c r="G137" i="38"/>
  <c r="I137" i="38"/>
  <c r="O137" i="38"/>
  <c r="P137" i="38"/>
  <c r="Q137" i="38"/>
  <c r="R137" i="38"/>
  <c r="S137" i="38"/>
  <c r="U137" i="38"/>
  <c r="V137" i="38"/>
  <c r="W137" i="38"/>
  <c r="X137" i="38"/>
  <c r="Y137" i="38"/>
  <c r="AA137" i="38"/>
  <c r="C138" i="38"/>
  <c r="D138" i="38"/>
  <c r="E138" i="38"/>
  <c r="F138" i="38"/>
  <c r="G138" i="38"/>
  <c r="I138" i="38"/>
  <c r="O138" i="38"/>
  <c r="P138" i="38"/>
  <c r="Q138" i="38"/>
  <c r="R138" i="38"/>
  <c r="S138" i="38"/>
  <c r="U138" i="38"/>
  <c r="V138" i="38"/>
  <c r="W138" i="38"/>
  <c r="X138" i="38"/>
  <c r="Y138" i="38"/>
  <c r="AA138" i="38"/>
  <c r="C139" i="38"/>
  <c r="D139" i="38"/>
  <c r="E139" i="38"/>
  <c r="F139" i="38"/>
  <c r="G139" i="38"/>
  <c r="I139" i="38"/>
  <c r="O139" i="38"/>
  <c r="P139" i="38"/>
  <c r="Q139" i="38"/>
  <c r="R139" i="38"/>
  <c r="S139" i="38"/>
  <c r="U139" i="38"/>
  <c r="V139" i="38"/>
  <c r="W139" i="38"/>
  <c r="X139" i="38"/>
  <c r="Y139" i="38"/>
  <c r="AA139" i="38"/>
  <c r="C140" i="38"/>
  <c r="D140" i="38"/>
  <c r="E140" i="38"/>
  <c r="F140" i="38"/>
  <c r="G140" i="38"/>
  <c r="I140" i="38"/>
  <c r="O140" i="38"/>
  <c r="P140" i="38"/>
  <c r="Q140" i="38"/>
  <c r="R140" i="38"/>
  <c r="S140" i="38"/>
  <c r="U140" i="38"/>
  <c r="V140" i="38"/>
  <c r="W140" i="38"/>
  <c r="X140" i="38"/>
  <c r="Y140" i="38"/>
  <c r="AA140" i="38"/>
  <c r="C141" i="38"/>
  <c r="D141" i="38"/>
  <c r="E141" i="38"/>
  <c r="F141" i="38"/>
  <c r="G141" i="38"/>
  <c r="I141" i="38"/>
  <c r="O141" i="38"/>
  <c r="P141" i="38"/>
  <c r="Q141" i="38"/>
  <c r="R141" i="38"/>
  <c r="S141" i="38"/>
  <c r="U141" i="38"/>
  <c r="V141" i="38"/>
  <c r="W141" i="38"/>
  <c r="X141" i="38"/>
  <c r="Y141" i="38"/>
  <c r="AA141" i="38"/>
  <c r="C142" i="38"/>
  <c r="D142" i="38"/>
  <c r="E142" i="38"/>
  <c r="F142" i="38"/>
  <c r="G142" i="38"/>
  <c r="I142" i="38"/>
  <c r="O142" i="38"/>
  <c r="P142" i="38"/>
  <c r="Q142" i="38"/>
  <c r="R142" i="38"/>
  <c r="S142" i="38"/>
  <c r="U142" i="38"/>
  <c r="V142" i="38"/>
  <c r="W142" i="38"/>
  <c r="X142" i="38"/>
  <c r="Y142" i="38"/>
  <c r="AA142" i="38"/>
  <c r="C143" i="38"/>
  <c r="D143" i="38"/>
  <c r="E143" i="38"/>
  <c r="F143" i="38"/>
  <c r="G143" i="38"/>
  <c r="I143" i="38"/>
  <c r="O143" i="38"/>
  <c r="P143" i="38"/>
  <c r="Q143" i="38"/>
  <c r="R143" i="38"/>
  <c r="S143" i="38"/>
  <c r="U143" i="38"/>
  <c r="V143" i="38"/>
  <c r="W143" i="38"/>
  <c r="X143" i="38"/>
  <c r="Y143" i="38"/>
  <c r="AA143" i="38"/>
  <c r="C144" i="38"/>
  <c r="D144" i="38"/>
  <c r="E144" i="38"/>
  <c r="F144" i="38"/>
  <c r="G144" i="38"/>
  <c r="I144" i="38"/>
  <c r="O144" i="38"/>
  <c r="P144" i="38"/>
  <c r="Q144" i="38"/>
  <c r="R144" i="38"/>
  <c r="S144" i="38"/>
  <c r="U144" i="38"/>
  <c r="V144" i="38"/>
  <c r="W144" i="38"/>
  <c r="X144" i="38"/>
  <c r="Y144" i="38"/>
  <c r="AA144" i="38"/>
  <c r="C145" i="38"/>
  <c r="D145" i="38"/>
  <c r="E145" i="38"/>
  <c r="F145" i="38"/>
  <c r="G145" i="38"/>
  <c r="I145" i="38"/>
  <c r="O145" i="38"/>
  <c r="P145" i="38"/>
  <c r="Q145" i="38"/>
  <c r="R145" i="38"/>
  <c r="S145" i="38"/>
  <c r="U145" i="38"/>
  <c r="V145" i="38"/>
  <c r="W145" i="38"/>
  <c r="X145" i="38"/>
  <c r="Y145" i="38"/>
  <c r="AA145" i="38"/>
  <c r="C146" i="38"/>
  <c r="D146" i="38"/>
  <c r="E146" i="38"/>
  <c r="F146" i="38"/>
  <c r="G146" i="38"/>
  <c r="I146" i="38"/>
  <c r="O146" i="38"/>
  <c r="P146" i="38"/>
  <c r="Q146" i="38"/>
  <c r="R146" i="38"/>
  <c r="S146" i="38"/>
  <c r="U146" i="38"/>
  <c r="V146" i="38"/>
  <c r="W146" i="38"/>
  <c r="X146" i="38"/>
  <c r="Y146" i="38"/>
  <c r="AA146" i="38"/>
  <c r="C147" i="38"/>
  <c r="D147" i="38"/>
  <c r="E147" i="38"/>
  <c r="F147" i="38"/>
  <c r="G147" i="38"/>
  <c r="I147" i="38"/>
  <c r="O147" i="38"/>
  <c r="P147" i="38"/>
  <c r="Q147" i="38"/>
  <c r="R147" i="38"/>
  <c r="S147" i="38"/>
  <c r="U147" i="38"/>
  <c r="V147" i="38"/>
  <c r="W147" i="38"/>
  <c r="X147" i="38"/>
  <c r="Y147" i="38"/>
  <c r="AA147" i="38"/>
  <c r="C148" i="38"/>
  <c r="D148" i="38"/>
  <c r="E148" i="38"/>
  <c r="F148" i="38"/>
  <c r="G148" i="38"/>
  <c r="I148" i="38"/>
  <c r="O148" i="38"/>
  <c r="P148" i="38"/>
  <c r="Q148" i="38"/>
  <c r="R148" i="38"/>
  <c r="S148" i="38"/>
  <c r="U148" i="38"/>
  <c r="V148" i="38"/>
  <c r="W148" i="38"/>
  <c r="X148" i="38"/>
  <c r="Y148" i="38"/>
  <c r="AA148" i="38"/>
  <c r="C149" i="38"/>
  <c r="D149" i="38"/>
  <c r="E149" i="38"/>
  <c r="F149" i="38"/>
  <c r="G149" i="38"/>
  <c r="I149" i="38"/>
  <c r="O149" i="38"/>
  <c r="P149" i="38"/>
  <c r="Q149" i="38"/>
  <c r="R149" i="38"/>
  <c r="S149" i="38"/>
  <c r="U149" i="38"/>
  <c r="V149" i="38"/>
  <c r="W149" i="38"/>
  <c r="X149" i="38"/>
  <c r="Y149" i="38"/>
  <c r="AA149" i="38"/>
  <c r="C150" i="38"/>
  <c r="D150" i="38"/>
  <c r="E150" i="38"/>
  <c r="F150" i="38"/>
  <c r="G150" i="38"/>
  <c r="I150" i="38"/>
  <c r="O150" i="38"/>
  <c r="P150" i="38"/>
  <c r="Q150" i="38"/>
  <c r="R150" i="38"/>
  <c r="S150" i="38"/>
  <c r="U150" i="38"/>
  <c r="V150" i="38"/>
  <c r="W150" i="38"/>
  <c r="X150" i="38"/>
  <c r="Y150" i="38"/>
  <c r="AA150" i="38"/>
  <c r="C151" i="38"/>
  <c r="D151" i="38"/>
  <c r="E151" i="38"/>
  <c r="F151" i="38"/>
  <c r="G151" i="38"/>
  <c r="I151" i="38"/>
  <c r="O151" i="38"/>
  <c r="P151" i="38"/>
  <c r="Q151" i="38"/>
  <c r="R151" i="38"/>
  <c r="S151" i="38"/>
  <c r="U151" i="38"/>
  <c r="V151" i="38"/>
  <c r="W151" i="38"/>
  <c r="X151" i="38"/>
  <c r="Y151" i="38"/>
  <c r="AA151" i="38"/>
  <c r="C152" i="38"/>
  <c r="D152" i="38"/>
  <c r="E152" i="38"/>
  <c r="F152" i="38"/>
  <c r="G152" i="38"/>
  <c r="I152" i="38"/>
  <c r="O152" i="38"/>
  <c r="P152" i="38"/>
  <c r="Q152" i="38"/>
  <c r="R152" i="38"/>
  <c r="S152" i="38"/>
  <c r="U152" i="38"/>
  <c r="V152" i="38"/>
  <c r="W152" i="38"/>
  <c r="X152" i="38"/>
  <c r="Y152" i="38"/>
  <c r="AA152" i="38"/>
  <c r="C106" i="38"/>
  <c r="D106" i="38"/>
  <c r="E106" i="38"/>
  <c r="F106" i="38"/>
  <c r="G106" i="38"/>
  <c r="I106" i="38"/>
  <c r="O106" i="38"/>
  <c r="P106" i="38"/>
  <c r="Q106" i="38"/>
  <c r="R106" i="38"/>
  <c r="S106" i="38"/>
  <c r="U106" i="38"/>
  <c r="V106" i="38"/>
  <c r="W106" i="38"/>
  <c r="X106" i="38"/>
  <c r="Y106" i="38"/>
  <c r="AA106" i="38"/>
  <c r="C107" i="38"/>
  <c r="D107" i="38"/>
  <c r="E107" i="38"/>
  <c r="F107" i="38"/>
  <c r="G107" i="38"/>
  <c r="I107" i="38"/>
  <c r="O107" i="38"/>
  <c r="P107" i="38"/>
  <c r="Q107" i="38"/>
  <c r="R107" i="38"/>
  <c r="S107" i="38"/>
  <c r="U107" i="38"/>
  <c r="V107" i="38"/>
  <c r="W107" i="38"/>
  <c r="X107" i="38"/>
  <c r="Y107" i="38"/>
  <c r="AA107" i="38"/>
  <c r="C108" i="38"/>
  <c r="D108" i="38"/>
  <c r="E108" i="38"/>
  <c r="F108" i="38"/>
  <c r="G108" i="38"/>
  <c r="I108" i="38"/>
  <c r="O108" i="38"/>
  <c r="P108" i="38"/>
  <c r="Q108" i="38"/>
  <c r="R108" i="38"/>
  <c r="S108" i="38"/>
  <c r="U108" i="38"/>
  <c r="V108" i="38"/>
  <c r="W108" i="38"/>
  <c r="X108" i="38"/>
  <c r="Y108" i="38"/>
  <c r="AA108" i="38"/>
  <c r="C109" i="38"/>
  <c r="D109" i="38"/>
  <c r="E109" i="38"/>
  <c r="F109" i="38"/>
  <c r="G109" i="38"/>
  <c r="I109" i="38"/>
  <c r="O109" i="38"/>
  <c r="P109" i="38"/>
  <c r="Q109" i="38"/>
  <c r="R109" i="38"/>
  <c r="S109" i="38"/>
  <c r="U109" i="38"/>
  <c r="V109" i="38"/>
  <c r="W109" i="38"/>
  <c r="X109" i="38"/>
  <c r="Y109" i="38"/>
  <c r="AA109" i="38"/>
  <c r="C110" i="38"/>
  <c r="D110" i="38"/>
  <c r="E110" i="38"/>
  <c r="F110" i="38"/>
  <c r="G110" i="38"/>
  <c r="I110" i="38"/>
  <c r="O110" i="38"/>
  <c r="P110" i="38"/>
  <c r="Q110" i="38"/>
  <c r="R110" i="38"/>
  <c r="S110" i="38"/>
  <c r="U110" i="38"/>
  <c r="V110" i="38"/>
  <c r="W110" i="38"/>
  <c r="X110" i="38"/>
  <c r="Y110" i="38"/>
  <c r="AA110" i="38"/>
  <c r="C111" i="38"/>
  <c r="D111" i="38"/>
  <c r="E111" i="38"/>
  <c r="F111" i="38"/>
  <c r="G111" i="38"/>
  <c r="I111" i="38"/>
  <c r="O111" i="38"/>
  <c r="P111" i="38"/>
  <c r="Q111" i="38"/>
  <c r="R111" i="38"/>
  <c r="S111" i="38"/>
  <c r="U111" i="38"/>
  <c r="V111" i="38"/>
  <c r="W111" i="38"/>
  <c r="X111" i="38"/>
  <c r="Y111" i="38"/>
  <c r="AA111" i="38"/>
  <c r="C112" i="38"/>
  <c r="D112" i="38"/>
  <c r="E112" i="38"/>
  <c r="F112" i="38"/>
  <c r="G112" i="38"/>
  <c r="I112" i="38"/>
  <c r="O112" i="38"/>
  <c r="P112" i="38"/>
  <c r="Q112" i="38"/>
  <c r="R112" i="38"/>
  <c r="S112" i="38"/>
  <c r="U112" i="38"/>
  <c r="V112" i="38"/>
  <c r="W112" i="38"/>
  <c r="X112" i="38"/>
  <c r="Y112" i="38"/>
  <c r="AA112" i="38"/>
  <c r="C113" i="38"/>
  <c r="D113" i="38"/>
  <c r="E113" i="38"/>
  <c r="F113" i="38"/>
  <c r="G113" i="38"/>
  <c r="I113" i="38"/>
  <c r="O113" i="38"/>
  <c r="P113" i="38"/>
  <c r="Q113" i="38"/>
  <c r="R113" i="38"/>
  <c r="S113" i="38"/>
  <c r="U113" i="38"/>
  <c r="V113" i="38"/>
  <c r="W113" i="38"/>
  <c r="X113" i="38"/>
  <c r="Y113" i="38"/>
  <c r="AA113" i="38"/>
  <c r="C114" i="38"/>
  <c r="D114" i="38"/>
  <c r="E114" i="38"/>
  <c r="F114" i="38"/>
  <c r="G114" i="38"/>
  <c r="I114" i="38"/>
  <c r="O114" i="38"/>
  <c r="P114" i="38"/>
  <c r="Q114" i="38"/>
  <c r="R114" i="38"/>
  <c r="S114" i="38"/>
  <c r="U114" i="38"/>
  <c r="V114" i="38"/>
  <c r="W114" i="38"/>
  <c r="X114" i="38"/>
  <c r="Y114" i="38"/>
  <c r="AA114" i="38"/>
  <c r="C115" i="38"/>
  <c r="D115" i="38"/>
  <c r="E115" i="38"/>
  <c r="F115" i="38"/>
  <c r="G115" i="38"/>
  <c r="I115" i="38"/>
  <c r="O115" i="38"/>
  <c r="P115" i="38"/>
  <c r="Q115" i="38"/>
  <c r="R115" i="38"/>
  <c r="S115" i="38"/>
  <c r="U115" i="38"/>
  <c r="V115" i="38"/>
  <c r="W115" i="38"/>
  <c r="X115" i="38"/>
  <c r="Y115" i="38"/>
  <c r="AA115" i="38"/>
  <c r="C116" i="38"/>
  <c r="D116" i="38"/>
  <c r="E116" i="38"/>
  <c r="F116" i="38"/>
  <c r="G116" i="38"/>
  <c r="I116" i="38"/>
  <c r="O116" i="38"/>
  <c r="P116" i="38"/>
  <c r="Q116" i="38"/>
  <c r="R116" i="38"/>
  <c r="S116" i="38"/>
  <c r="U116" i="38"/>
  <c r="V116" i="38"/>
  <c r="W116" i="38"/>
  <c r="X116" i="38"/>
  <c r="Y116" i="38"/>
  <c r="AA116" i="38"/>
  <c r="C117" i="38"/>
  <c r="D117" i="38"/>
  <c r="E117" i="38"/>
  <c r="F117" i="38"/>
  <c r="G117" i="38"/>
  <c r="I117" i="38"/>
  <c r="O117" i="38"/>
  <c r="P117" i="38"/>
  <c r="Q117" i="38"/>
  <c r="R117" i="38"/>
  <c r="S117" i="38"/>
  <c r="U117" i="38"/>
  <c r="V117" i="38"/>
  <c r="W117" i="38"/>
  <c r="X117" i="38"/>
  <c r="Y117" i="38"/>
  <c r="AA117" i="38"/>
  <c r="C118" i="38"/>
  <c r="D118" i="38"/>
  <c r="E118" i="38"/>
  <c r="F118" i="38"/>
  <c r="G118" i="38"/>
  <c r="I118" i="38"/>
  <c r="O118" i="38"/>
  <c r="P118" i="38"/>
  <c r="Q118" i="38"/>
  <c r="R118" i="38"/>
  <c r="S118" i="38"/>
  <c r="U118" i="38"/>
  <c r="V118" i="38"/>
  <c r="W118" i="38"/>
  <c r="X118" i="38"/>
  <c r="Y118" i="38"/>
  <c r="AA118" i="38"/>
  <c r="C119" i="38"/>
  <c r="D119" i="38"/>
  <c r="E119" i="38"/>
  <c r="F119" i="38"/>
  <c r="G119" i="38"/>
  <c r="I119" i="38"/>
  <c r="O119" i="38"/>
  <c r="P119" i="38"/>
  <c r="Q119" i="38"/>
  <c r="R119" i="38"/>
  <c r="S119" i="38"/>
  <c r="U119" i="38"/>
  <c r="V119" i="38"/>
  <c r="W119" i="38"/>
  <c r="X119" i="38"/>
  <c r="Y119" i="38"/>
  <c r="AA119" i="38"/>
  <c r="C120" i="38"/>
  <c r="D120" i="38"/>
  <c r="E120" i="38"/>
  <c r="F120" i="38"/>
  <c r="G120" i="38"/>
  <c r="I120" i="38"/>
  <c r="O120" i="38"/>
  <c r="P120" i="38"/>
  <c r="Q120" i="38"/>
  <c r="R120" i="38"/>
  <c r="S120" i="38"/>
  <c r="U120" i="38"/>
  <c r="V120" i="38"/>
  <c r="W120" i="38"/>
  <c r="X120" i="38"/>
  <c r="Y120" i="38"/>
  <c r="AA120" i="38"/>
  <c r="C121" i="38"/>
  <c r="D121" i="38"/>
  <c r="E121" i="38"/>
  <c r="F121" i="38"/>
  <c r="G121" i="38"/>
  <c r="I121" i="38"/>
  <c r="O121" i="38"/>
  <c r="P121" i="38"/>
  <c r="Q121" i="38"/>
  <c r="R121" i="38"/>
  <c r="S121" i="38"/>
  <c r="U121" i="38"/>
  <c r="V121" i="38"/>
  <c r="W121" i="38"/>
  <c r="X121" i="38"/>
  <c r="Y121" i="38"/>
  <c r="AA121" i="38"/>
  <c r="C122" i="38"/>
  <c r="D122" i="38"/>
  <c r="E122" i="38"/>
  <c r="F122" i="38"/>
  <c r="G122" i="38"/>
  <c r="I122" i="38"/>
  <c r="O122" i="38"/>
  <c r="P122" i="38"/>
  <c r="Q122" i="38"/>
  <c r="R122" i="38"/>
  <c r="S122" i="38"/>
  <c r="U122" i="38"/>
  <c r="V122" i="38"/>
  <c r="W122" i="38"/>
  <c r="X122" i="38"/>
  <c r="Y122" i="38"/>
  <c r="AA122" i="38"/>
  <c r="C123" i="38"/>
  <c r="D123" i="38"/>
  <c r="E123" i="38"/>
  <c r="F123" i="38"/>
  <c r="G123" i="38"/>
  <c r="I123" i="38"/>
  <c r="O123" i="38"/>
  <c r="P123" i="38"/>
  <c r="Q123" i="38"/>
  <c r="R123" i="38"/>
  <c r="S123" i="38"/>
  <c r="U123" i="38"/>
  <c r="V123" i="38"/>
  <c r="W123" i="38"/>
  <c r="X123" i="38"/>
  <c r="Y123" i="38"/>
  <c r="AA123" i="38"/>
  <c r="C124" i="38"/>
  <c r="D124" i="38"/>
  <c r="E124" i="38"/>
  <c r="F124" i="38"/>
  <c r="G124" i="38"/>
  <c r="I124" i="38"/>
  <c r="O124" i="38"/>
  <c r="P124" i="38"/>
  <c r="Q124" i="38"/>
  <c r="R124" i="38"/>
  <c r="S124" i="38"/>
  <c r="U124" i="38"/>
  <c r="V124" i="38"/>
  <c r="W124" i="38"/>
  <c r="X124" i="38"/>
  <c r="Y124" i="38"/>
  <c r="AA124" i="38"/>
  <c r="C125" i="38"/>
  <c r="D125" i="38"/>
  <c r="E125" i="38"/>
  <c r="F125" i="38"/>
  <c r="G125" i="38"/>
  <c r="I125" i="38"/>
  <c r="O125" i="38"/>
  <c r="P125" i="38"/>
  <c r="Q125" i="38"/>
  <c r="R125" i="38"/>
  <c r="S125" i="38"/>
  <c r="U125" i="38"/>
  <c r="V125" i="38"/>
  <c r="W125" i="38"/>
  <c r="X125" i="38"/>
  <c r="Y125" i="38"/>
  <c r="AA125" i="38"/>
  <c r="C126" i="38"/>
  <c r="D126" i="38"/>
  <c r="E126" i="38"/>
  <c r="F126" i="38"/>
  <c r="G126" i="38"/>
  <c r="I126" i="38"/>
  <c r="O126" i="38"/>
  <c r="P126" i="38"/>
  <c r="Q126" i="38"/>
  <c r="R126" i="38"/>
  <c r="S126" i="38"/>
  <c r="U126" i="38"/>
  <c r="V126" i="38"/>
  <c r="W126" i="38"/>
  <c r="X126" i="38"/>
  <c r="Y126" i="38"/>
  <c r="AA126" i="38"/>
  <c r="C127" i="38"/>
  <c r="D127" i="38"/>
  <c r="E127" i="38"/>
  <c r="F127" i="38"/>
  <c r="G127" i="38"/>
  <c r="I127" i="38"/>
  <c r="O127" i="38"/>
  <c r="P127" i="38"/>
  <c r="Q127" i="38"/>
  <c r="R127" i="38"/>
  <c r="S127" i="38"/>
  <c r="U127" i="38"/>
  <c r="V127" i="38"/>
  <c r="W127" i="38"/>
  <c r="X127" i="38"/>
  <c r="Y127" i="38"/>
  <c r="AA127" i="38"/>
  <c r="C128" i="38"/>
  <c r="D128" i="38"/>
  <c r="E128" i="38"/>
  <c r="F128" i="38"/>
  <c r="G128" i="38"/>
  <c r="I128" i="38"/>
  <c r="O128" i="38"/>
  <c r="P128" i="38"/>
  <c r="Q128" i="38"/>
  <c r="R128" i="38"/>
  <c r="S128" i="38"/>
  <c r="U128" i="38"/>
  <c r="V128" i="38"/>
  <c r="W128" i="38"/>
  <c r="X128" i="38"/>
  <c r="Y128" i="38"/>
  <c r="AA128" i="38"/>
  <c r="C129" i="38"/>
  <c r="D129" i="38"/>
  <c r="E129" i="38"/>
  <c r="F129" i="38"/>
  <c r="G129" i="38"/>
  <c r="I129" i="38"/>
  <c r="O129" i="38"/>
  <c r="P129" i="38"/>
  <c r="Q129" i="38"/>
  <c r="R129" i="38"/>
  <c r="S129" i="38"/>
  <c r="U129" i="38"/>
  <c r="V129" i="38"/>
  <c r="W129" i="38"/>
  <c r="X129" i="38"/>
  <c r="Y129" i="38"/>
  <c r="AA129" i="38"/>
  <c r="C130" i="38"/>
  <c r="D130" i="38"/>
  <c r="E130" i="38"/>
  <c r="F130" i="38"/>
  <c r="G130" i="38"/>
  <c r="I130" i="38"/>
  <c r="O130" i="38"/>
  <c r="P130" i="38"/>
  <c r="Q130" i="38"/>
  <c r="R130" i="38"/>
  <c r="S130" i="38"/>
  <c r="U130" i="38"/>
  <c r="V130" i="38"/>
  <c r="W130" i="38"/>
  <c r="X130" i="38"/>
  <c r="Y130" i="38"/>
  <c r="AA130" i="38"/>
  <c r="C131" i="38"/>
  <c r="D131" i="38"/>
  <c r="E131" i="38"/>
  <c r="F131" i="38"/>
  <c r="G131" i="38"/>
  <c r="I131" i="38"/>
  <c r="O131" i="38"/>
  <c r="P131" i="38"/>
  <c r="Q131" i="38"/>
  <c r="R131" i="38"/>
  <c r="S131" i="38"/>
  <c r="U131" i="38"/>
  <c r="V131" i="38"/>
  <c r="W131" i="38"/>
  <c r="X131" i="38"/>
  <c r="Y131" i="38"/>
  <c r="AA131" i="38"/>
  <c r="C132" i="38"/>
  <c r="D132" i="38"/>
  <c r="E132" i="38"/>
  <c r="F132" i="38"/>
  <c r="G132" i="38"/>
  <c r="I132" i="38"/>
  <c r="O132" i="38"/>
  <c r="P132" i="38"/>
  <c r="Q132" i="38"/>
  <c r="R132" i="38"/>
  <c r="S132" i="38"/>
  <c r="U132" i="38"/>
  <c r="V132" i="38"/>
  <c r="W132" i="38"/>
  <c r="X132" i="38"/>
  <c r="Y132" i="38"/>
  <c r="AA132" i="38"/>
  <c r="C133" i="38"/>
  <c r="D133" i="38"/>
  <c r="E133" i="38"/>
  <c r="F133" i="38"/>
  <c r="G133" i="38"/>
  <c r="I133" i="38"/>
  <c r="O133" i="38"/>
  <c r="P133" i="38"/>
  <c r="Q133" i="38"/>
  <c r="R133" i="38"/>
  <c r="S133" i="38"/>
  <c r="U133" i="38"/>
  <c r="V133" i="38"/>
  <c r="W133" i="38"/>
  <c r="X133" i="38"/>
  <c r="Y133" i="38"/>
  <c r="AA133" i="38"/>
  <c r="C134" i="38"/>
  <c r="D134" i="38"/>
  <c r="E134" i="38"/>
  <c r="F134" i="38"/>
  <c r="G134" i="38"/>
  <c r="I134" i="38"/>
  <c r="O134" i="38"/>
  <c r="P134" i="38"/>
  <c r="Q134" i="38"/>
  <c r="R134" i="38"/>
  <c r="S134" i="38"/>
  <c r="U134" i="38"/>
  <c r="V134" i="38"/>
  <c r="W134" i="38"/>
  <c r="X134" i="38"/>
  <c r="Y134" i="38"/>
  <c r="AA134" i="38"/>
  <c r="Z54" i="27"/>
  <c r="AA54" i="27"/>
  <c r="AB54" i="27"/>
  <c r="AC54" i="27"/>
  <c r="AD54" i="27"/>
  <c r="AE54" i="27"/>
  <c r="Z55" i="27"/>
  <c r="AA55" i="27"/>
  <c r="AB55" i="27"/>
  <c r="AC55" i="27"/>
  <c r="AD55" i="27"/>
  <c r="AE55" i="27"/>
  <c r="Z56" i="27"/>
  <c r="AA56" i="27"/>
  <c r="AB56" i="27"/>
  <c r="AC56" i="27"/>
  <c r="AD56" i="27"/>
  <c r="AE56" i="27"/>
  <c r="Z57" i="27"/>
  <c r="AA57" i="27"/>
  <c r="AB57" i="27"/>
  <c r="AC57" i="27"/>
  <c r="AD57" i="27"/>
  <c r="AE57" i="27"/>
  <c r="Z58" i="27"/>
  <c r="AA58" i="27"/>
  <c r="AB58" i="27"/>
  <c r="AC58" i="27"/>
  <c r="AD58" i="27"/>
  <c r="AE58" i="27"/>
  <c r="Z59" i="27"/>
  <c r="AA59" i="27"/>
  <c r="AB59" i="27"/>
  <c r="AC59" i="27"/>
  <c r="AD59" i="27"/>
  <c r="AE59" i="27"/>
  <c r="Z60" i="27"/>
  <c r="AA60" i="27"/>
  <c r="AB60" i="27"/>
  <c r="AC60" i="27"/>
  <c r="AD60" i="27"/>
  <c r="AE60" i="27"/>
  <c r="Z61" i="27"/>
  <c r="AA61" i="27"/>
  <c r="AB61" i="27"/>
  <c r="AC61" i="27"/>
  <c r="AD61" i="27"/>
  <c r="AE61" i="27"/>
  <c r="Z62" i="27"/>
  <c r="AA62" i="27"/>
  <c r="AB62" i="27"/>
  <c r="AC62" i="27"/>
  <c r="AD62" i="27"/>
  <c r="AE62" i="27"/>
  <c r="Z63" i="27"/>
  <c r="AA63" i="27"/>
  <c r="AB63" i="27"/>
  <c r="AC63" i="27"/>
  <c r="AD63" i="27"/>
  <c r="AE63" i="27"/>
  <c r="Z64" i="27"/>
  <c r="AA64" i="27"/>
  <c r="AB64" i="27"/>
  <c r="AC64" i="27"/>
  <c r="AD64" i="27"/>
  <c r="AE64" i="27"/>
  <c r="Z65" i="27"/>
  <c r="AA65" i="27"/>
  <c r="AB65" i="27"/>
  <c r="AC65" i="27"/>
  <c r="AD65" i="27"/>
  <c r="AE65" i="27"/>
  <c r="Z66" i="27"/>
  <c r="AA66" i="27"/>
  <c r="AB66" i="27"/>
  <c r="AC66" i="27"/>
  <c r="AD66" i="27"/>
  <c r="AE66" i="27"/>
  <c r="Z67" i="27"/>
  <c r="AA67" i="27"/>
  <c r="AB67" i="27"/>
  <c r="AC67" i="27"/>
  <c r="AD67" i="27"/>
  <c r="AE67" i="27"/>
  <c r="Z68" i="27"/>
  <c r="AA68" i="27"/>
  <c r="AB68" i="27"/>
  <c r="AC68" i="27"/>
  <c r="AD68" i="27"/>
  <c r="AE68" i="27"/>
  <c r="Z69" i="27"/>
  <c r="AA69" i="27"/>
  <c r="AB69" i="27"/>
  <c r="AC69" i="27"/>
  <c r="AD69" i="27"/>
  <c r="AE69" i="27"/>
  <c r="Z70" i="27"/>
  <c r="AA70" i="27"/>
  <c r="AB70" i="27"/>
  <c r="AC70" i="27"/>
  <c r="AD70" i="27"/>
  <c r="AE70" i="27"/>
  <c r="Z71" i="27"/>
  <c r="AA71" i="27"/>
  <c r="AB71" i="27"/>
  <c r="AC71" i="27"/>
  <c r="AD71" i="27"/>
  <c r="AE71" i="27"/>
  <c r="Z72" i="27"/>
  <c r="AA72" i="27"/>
  <c r="AB72" i="27"/>
  <c r="AC72" i="27"/>
  <c r="AD72" i="27"/>
  <c r="AE72" i="27"/>
  <c r="Z73" i="27"/>
  <c r="AA73" i="27"/>
  <c r="AB73" i="27"/>
  <c r="AC73" i="27"/>
  <c r="AD73" i="27"/>
  <c r="AE73" i="27"/>
  <c r="Z74" i="27"/>
  <c r="AA74" i="27"/>
  <c r="AB74" i="27"/>
  <c r="AC74" i="27"/>
  <c r="AD74" i="27"/>
  <c r="AE74" i="27"/>
  <c r="Z75" i="27"/>
  <c r="AA75" i="27"/>
  <c r="AB75" i="27"/>
  <c r="AC75" i="27"/>
  <c r="AD75" i="27"/>
  <c r="AE75" i="27"/>
  <c r="Z76" i="27"/>
  <c r="AA76" i="27"/>
  <c r="AB76" i="27"/>
  <c r="AC76" i="27"/>
  <c r="AD76" i="27"/>
  <c r="AE76" i="27"/>
  <c r="Z77" i="27"/>
  <c r="AA77" i="27"/>
  <c r="AB77" i="27"/>
  <c r="AC77" i="27"/>
  <c r="AD77" i="27"/>
  <c r="AE77" i="27"/>
  <c r="Z78" i="27"/>
  <c r="AA78" i="27"/>
  <c r="AB78" i="27"/>
  <c r="AC78" i="27"/>
  <c r="AD78" i="27"/>
  <c r="AE78" i="27"/>
  <c r="Z79" i="27"/>
  <c r="AA79" i="27"/>
  <c r="AB79" i="27"/>
  <c r="AC79" i="27"/>
  <c r="AD79" i="27"/>
  <c r="AE79" i="27"/>
  <c r="Z80" i="27"/>
  <c r="AA80" i="27"/>
  <c r="AB80" i="27"/>
  <c r="AC80" i="27"/>
  <c r="AD80" i="27"/>
  <c r="AE80" i="27"/>
  <c r="Z81" i="27"/>
  <c r="AA81" i="27"/>
  <c r="AB81" i="27"/>
  <c r="AC81" i="27"/>
  <c r="AD81" i="27"/>
  <c r="AE81" i="27"/>
  <c r="Z82" i="27"/>
  <c r="AA82" i="27"/>
  <c r="AB82" i="27"/>
  <c r="AC82" i="27"/>
  <c r="AD82" i="27"/>
  <c r="AE82" i="27"/>
  <c r="Z83" i="27"/>
  <c r="AA83" i="27"/>
  <c r="AB83" i="27"/>
  <c r="AC83" i="27"/>
  <c r="AD83" i="27"/>
  <c r="AE83" i="27"/>
  <c r="B159" i="27"/>
  <c r="D159" i="27"/>
  <c r="E159" i="27"/>
  <c r="F159" i="27"/>
  <c r="G159" i="27"/>
  <c r="H159" i="27"/>
  <c r="K159" i="27"/>
  <c r="B160" i="27"/>
  <c r="D160" i="27"/>
  <c r="E160" i="27"/>
  <c r="F160" i="27"/>
  <c r="G160" i="27"/>
  <c r="H160" i="27"/>
  <c r="K160" i="27"/>
  <c r="L160" i="27"/>
  <c r="M160" i="27"/>
  <c r="N160" i="27"/>
  <c r="O160" i="27"/>
  <c r="B161" i="27"/>
  <c r="D161" i="27"/>
  <c r="E161" i="27"/>
  <c r="F161" i="27"/>
  <c r="G161" i="27"/>
  <c r="H161" i="27"/>
  <c r="K161" i="27"/>
  <c r="L161" i="27"/>
  <c r="M161" i="27"/>
  <c r="N161" i="27"/>
  <c r="O161" i="27"/>
  <c r="B162" i="27"/>
  <c r="D162" i="27"/>
  <c r="E162" i="27"/>
  <c r="F162" i="27"/>
  <c r="G162" i="27"/>
  <c r="H162" i="27"/>
  <c r="K162" i="27"/>
  <c r="L162" i="27"/>
  <c r="M162" i="27"/>
  <c r="N162" i="27"/>
  <c r="O162" i="27"/>
  <c r="B163" i="27"/>
  <c r="D163" i="27"/>
  <c r="E163" i="27"/>
  <c r="F163" i="27"/>
  <c r="G163" i="27"/>
  <c r="H163" i="27"/>
  <c r="K163" i="27"/>
  <c r="L163" i="27"/>
  <c r="M163" i="27"/>
  <c r="N163" i="27"/>
  <c r="O163" i="27"/>
  <c r="B114" i="27"/>
  <c r="D114" i="27"/>
  <c r="K114" i="27"/>
  <c r="B115" i="27"/>
  <c r="D115" i="27"/>
  <c r="K115" i="27"/>
  <c r="B116" i="27"/>
  <c r="D116" i="27"/>
  <c r="K116" i="27"/>
  <c r="B117" i="27"/>
  <c r="D117" i="27"/>
  <c r="K117" i="27"/>
  <c r="B118" i="27"/>
  <c r="D118" i="27"/>
  <c r="K118" i="27"/>
  <c r="B119" i="27"/>
  <c r="D119" i="27"/>
  <c r="K119" i="27"/>
  <c r="B120" i="27"/>
  <c r="D120" i="27"/>
  <c r="K120" i="27"/>
  <c r="B121" i="27"/>
  <c r="D121" i="27"/>
  <c r="K121" i="27"/>
  <c r="B122" i="27"/>
  <c r="D122" i="27"/>
  <c r="K122" i="27"/>
  <c r="B123" i="27"/>
  <c r="D123" i="27"/>
  <c r="K123" i="27"/>
  <c r="B124" i="27"/>
  <c r="D124" i="27"/>
  <c r="K124" i="27"/>
  <c r="B125" i="27"/>
  <c r="D125" i="27"/>
  <c r="K125" i="27"/>
  <c r="B126" i="27"/>
  <c r="D126" i="27"/>
  <c r="K126" i="27"/>
  <c r="B127" i="27"/>
  <c r="D127" i="27"/>
  <c r="K127" i="27"/>
  <c r="B128" i="27"/>
  <c r="D128" i="27"/>
  <c r="K128" i="27"/>
  <c r="B129" i="27"/>
  <c r="D129" i="27"/>
  <c r="K129" i="27"/>
  <c r="B130" i="27"/>
  <c r="D130" i="27"/>
  <c r="K130" i="27"/>
  <c r="B131" i="27"/>
  <c r="D131" i="27"/>
  <c r="K131" i="27"/>
  <c r="B132" i="27"/>
  <c r="D132" i="27"/>
  <c r="K132" i="27"/>
  <c r="B133" i="27"/>
  <c r="D133" i="27"/>
  <c r="K133" i="27"/>
  <c r="B134" i="27"/>
  <c r="D134" i="27"/>
  <c r="K134" i="27"/>
  <c r="B135" i="27"/>
  <c r="D135" i="27"/>
  <c r="K135" i="27"/>
  <c r="B136" i="27"/>
  <c r="D136" i="27"/>
  <c r="K136" i="27"/>
  <c r="B137" i="27"/>
  <c r="D137" i="27"/>
  <c r="K137" i="27"/>
  <c r="B138" i="27"/>
  <c r="D138" i="27"/>
  <c r="K138" i="27"/>
  <c r="B139" i="27"/>
  <c r="D139" i="27"/>
  <c r="K139" i="27"/>
  <c r="B140" i="27"/>
  <c r="D140" i="27"/>
  <c r="K140" i="27"/>
  <c r="B141" i="27"/>
  <c r="D141" i="27"/>
  <c r="K141" i="27"/>
  <c r="B142" i="27"/>
  <c r="D142" i="27"/>
  <c r="K142" i="27"/>
  <c r="B143" i="27"/>
  <c r="D143" i="27"/>
  <c r="K143" i="27"/>
  <c r="B144" i="27"/>
  <c r="D144" i="27"/>
  <c r="K144" i="27"/>
  <c r="B145" i="27"/>
  <c r="D145" i="27"/>
  <c r="K145" i="27"/>
  <c r="B146" i="27"/>
  <c r="D146" i="27"/>
  <c r="K146" i="27"/>
  <c r="B147" i="27"/>
  <c r="D147" i="27"/>
  <c r="K147" i="27"/>
  <c r="B148" i="27"/>
  <c r="D148" i="27"/>
  <c r="K148" i="27"/>
  <c r="B149" i="27"/>
  <c r="D149" i="27"/>
  <c r="K149" i="27"/>
  <c r="B150" i="27"/>
  <c r="D150" i="27"/>
  <c r="K150" i="27"/>
  <c r="B151" i="27"/>
  <c r="D151" i="27"/>
  <c r="K151" i="27"/>
  <c r="B152" i="27"/>
  <c r="D152" i="27"/>
  <c r="K152" i="27"/>
  <c r="B153" i="27"/>
  <c r="D153" i="27"/>
  <c r="K153" i="27"/>
  <c r="B154" i="27"/>
  <c r="D154" i="27"/>
  <c r="K154" i="27"/>
  <c r="B155" i="27"/>
  <c r="D155" i="27"/>
  <c r="K155" i="27"/>
  <c r="B156" i="27"/>
  <c r="D156" i="27"/>
  <c r="K156" i="27"/>
  <c r="B157" i="27"/>
  <c r="D157" i="27"/>
  <c r="K157" i="27"/>
  <c r="B158" i="27"/>
  <c r="D158" i="27"/>
  <c r="K158" i="27"/>
  <c r="BD84" i="7"/>
  <c r="BD63" i="7"/>
  <c r="BD17" i="7"/>
  <c r="BD40" i="7"/>
  <c r="BD16" i="7"/>
  <c r="BD62" i="7"/>
  <c r="BD18" i="7"/>
  <c r="BD108" i="7"/>
  <c r="BD42" i="7"/>
  <c r="BD64" i="7"/>
  <c r="BD88" i="7"/>
  <c r="BD110" i="7"/>
  <c r="BD85" i="7"/>
  <c r="BD86" i="7"/>
  <c r="BD38" i="7"/>
  <c r="BD19" i="7"/>
  <c r="BD39" i="7"/>
  <c r="BD41" i="7"/>
  <c r="BD107" i="7"/>
  <c r="BD15" i="7"/>
  <c r="BD111" i="7"/>
  <c r="BD61" i="7"/>
  <c r="BD87" i="7"/>
  <c r="BD65" i="7"/>
  <c r="BD109" i="7"/>
  <c r="BU133" i="12" l="1"/>
  <c r="CG133" i="5"/>
  <c r="BU127" i="12"/>
  <c r="CG127" i="5"/>
  <c r="CG121" i="5"/>
  <c r="BU121" i="12"/>
  <c r="BU115" i="12"/>
  <c r="CG115" i="5"/>
  <c r="BU109" i="12"/>
  <c r="CG109" i="5"/>
  <c r="CG150" i="5"/>
  <c r="BU150" i="12"/>
  <c r="BU144" i="12"/>
  <c r="CG144" i="5"/>
  <c r="CG138" i="5"/>
  <c r="BU138" i="12"/>
  <c r="CG160" i="5"/>
  <c r="BU160" i="12"/>
  <c r="CG154" i="5"/>
  <c r="BU154" i="12"/>
  <c r="CG128" i="5"/>
  <c r="BU128" i="12"/>
  <c r="CG122" i="5"/>
  <c r="BU122" i="12"/>
  <c r="CG116" i="5"/>
  <c r="BU116" i="12"/>
  <c r="CG110" i="5"/>
  <c r="BU110" i="12"/>
  <c r="BU151" i="12"/>
  <c r="CG151" i="5"/>
  <c r="BU145" i="12"/>
  <c r="CG145" i="5"/>
  <c r="CG139" i="5"/>
  <c r="BU139" i="12"/>
  <c r="CG161" i="5"/>
  <c r="BU161" i="12"/>
  <c r="CG155" i="5"/>
  <c r="BU155" i="12"/>
  <c r="CG162" i="5"/>
  <c r="BU162" i="12"/>
  <c r="BU129" i="12"/>
  <c r="CG129" i="5"/>
  <c r="BU123" i="12"/>
  <c r="CG123" i="5"/>
  <c r="BU117" i="12"/>
  <c r="CG117" i="5"/>
  <c r="BU111" i="12"/>
  <c r="CG111" i="5"/>
  <c r="BU105" i="12"/>
  <c r="CG105" i="5"/>
  <c r="CG146" i="5"/>
  <c r="BU146" i="12"/>
  <c r="CG140" i="5"/>
  <c r="BU140" i="12"/>
  <c r="CG134" i="5"/>
  <c r="BU134" i="12"/>
  <c r="BU156" i="12"/>
  <c r="CG156" i="5"/>
  <c r="BU163" i="12"/>
  <c r="CG163" i="5"/>
  <c r="CG130" i="5"/>
  <c r="BU130" i="12"/>
  <c r="BU124" i="12"/>
  <c r="CG124" i="5"/>
  <c r="CG118" i="5"/>
  <c r="BU118" i="12"/>
  <c r="CG112" i="5"/>
  <c r="BU112" i="12"/>
  <c r="CG106" i="5"/>
  <c r="BU106" i="12"/>
  <c r="BU147" i="12"/>
  <c r="CG147" i="5"/>
  <c r="BU141" i="12"/>
  <c r="CG141" i="5"/>
  <c r="CG135" i="5"/>
  <c r="BU135" i="12"/>
  <c r="CG157" i="5"/>
  <c r="BU157" i="12"/>
  <c r="CG164" i="5"/>
  <c r="BU164" i="12"/>
  <c r="CG131" i="5"/>
  <c r="BU131" i="12"/>
  <c r="CG125" i="5"/>
  <c r="BU125" i="12"/>
  <c r="CG119" i="5"/>
  <c r="BU119" i="12"/>
  <c r="CG113" i="5"/>
  <c r="BU113" i="12"/>
  <c r="CG107" i="5"/>
  <c r="BU107" i="12"/>
  <c r="CG148" i="5"/>
  <c r="BU148" i="12"/>
  <c r="CG142" i="5"/>
  <c r="BU142" i="12"/>
  <c r="BU136" i="12"/>
  <c r="CG136" i="5"/>
  <c r="CG158" i="5"/>
  <c r="BU158" i="12"/>
  <c r="CG152" i="5"/>
  <c r="BU152" i="12"/>
  <c r="CG132" i="5"/>
  <c r="BU132" i="12"/>
  <c r="CG126" i="5"/>
  <c r="BU126" i="12"/>
  <c r="CG120" i="5"/>
  <c r="BU120" i="12"/>
  <c r="CG114" i="5"/>
  <c r="BU114" i="12"/>
  <c r="CG108" i="5"/>
  <c r="BU108" i="12"/>
  <c r="CG149" i="5"/>
  <c r="BU149" i="12"/>
  <c r="CG143" i="5"/>
  <c r="BU143" i="12"/>
  <c r="CG137" i="5"/>
  <c r="BU137" i="12"/>
  <c r="BU159" i="12"/>
  <c r="CG159" i="5"/>
  <c r="BU153" i="12"/>
  <c r="CG153" i="5"/>
  <c r="AJ160" i="23"/>
  <c r="AI160" i="23"/>
  <c r="AJ155" i="24"/>
  <c r="AI155" i="24"/>
  <c r="AJ149" i="24"/>
  <c r="AI149" i="24"/>
  <c r="AI145" i="26"/>
  <c r="AJ145" i="26"/>
  <c r="V139" i="12"/>
  <c r="AI141" i="19"/>
  <c r="AJ141" i="19"/>
  <c r="V133" i="12"/>
  <c r="AI135" i="19"/>
  <c r="AJ135" i="19"/>
  <c r="AI131" i="24"/>
  <c r="AJ131" i="24"/>
  <c r="AI125" i="24"/>
  <c r="AJ125" i="24"/>
  <c r="AI120" i="25"/>
  <c r="AJ120" i="25"/>
  <c r="AI115" i="26"/>
  <c r="AJ115" i="26"/>
  <c r="AI109" i="26"/>
  <c r="AJ109" i="26"/>
  <c r="V164" i="12"/>
  <c r="AI166" i="19"/>
  <c r="AJ166" i="19"/>
  <c r="AJ164" i="26"/>
  <c r="AI164" i="26"/>
  <c r="AI163" i="25"/>
  <c r="AJ163" i="25"/>
  <c r="AJ162" i="24"/>
  <c r="AI162" i="24"/>
  <c r="AI161" i="23"/>
  <c r="AJ161" i="23"/>
  <c r="V158" i="12"/>
  <c r="AI160" i="19"/>
  <c r="AJ160" i="19"/>
  <c r="AI158" i="26"/>
  <c r="AJ158" i="26"/>
  <c r="AJ157" i="25"/>
  <c r="AI157" i="25"/>
  <c r="AI156" i="24"/>
  <c r="AJ156" i="24"/>
  <c r="AI155" i="23"/>
  <c r="AJ155" i="23"/>
  <c r="AI154" i="19"/>
  <c r="AJ154" i="19"/>
  <c r="AI152" i="26"/>
  <c r="AJ152" i="26"/>
  <c r="AI151" i="25"/>
  <c r="AJ151" i="25"/>
  <c r="AI150" i="24"/>
  <c r="AJ150" i="24"/>
  <c r="AJ149" i="23"/>
  <c r="AI149" i="23"/>
  <c r="AI148" i="19"/>
  <c r="AJ148" i="19"/>
  <c r="AI146" i="26"/>
  <c r="AJ146" i="26"/>
  <c r="AI145" i="25"/>
  <c r="AJ145" i="25"/>
  <c r="AI144" i="24"/>
  <c r="AJ144" i="24"/>
  <c r="AJ143" i="23"/>
  <c r="AI143" i="23"/>
  <c r="AJ142" i="19"/>
  <c r="AI142" i="19"/>
  <c r="AI140" i="26"/>
  <c r="AJ140" i="26"/>
  <c r="AJ139" i="25"/>
  <c r="AI139" i="25"/>
  <c r="AI138" i="24"/>
  <c r="AJ138" i="24"/>
  <c r="AI137" i="23"/>
  <c r="AJ137" i="23"/>
  <c r="AI136" i="19"/>
  <c r="AJ136" i="19"/>
  <c r="AI134" i="26"/>
  <c r="AJ134" i="26"/>
  <c r="AJ133" i="25"/>
  <c r="AI133" i="25"/>
  <c r="AI132" i="24"/>
  <c r="AJ132" i="24"/>
  <c r="AI131" i="23"/>
  <c r="AJ131" i="23"/>
  <c r="V128" i="12"/>
  <c r="AI130" i="19"/>
  <c r="AJ130" i="19"/>
  <c r="AI128" i="26"/>
  <c r="AJ128" i="26"/>
  <c r="AI127" i="25"/>
  <c r="AJ127" i="25"/>
  <c r="AI126" i="24"/>
  <c r="AJ126" i="24"/>
  <c r="AJ125" i="23"/>
  <c r="AI125" i="23"/>
  <c r="V122" i="12"/>
  <c r="AI124" i="19"/>
  <c r="AJ124" i="19"/>
  <c r="AI122" i="26"/>
  <c r="AJ122" i="26"/>
  <c r="AI121" i="25"/>
  <c r="AJ121" i="25"/>
  <c r="AI120" i="24"/>
  <c r="AJ120" i="24"/>
  <c r="AI119" i="23"/>
  <c r="AJ119" i="23"/>
  <c r="V116" i="12"/>
  <c r="AJ118" i="19"/>
  <c r="AI118" i="19"/>
  <c r="AI116" i="26"/>
  <c r="AJ116" i="26"/>
  <c r="AJ115" i="25"/>
  <c r="AI115" i="25"/>
  <c r="AI114" i="24"/>
  <c r="AJ114" i="24"/>
  <c r="AI113" i="23"/>
  <c r="AJ113" i="23"/>
  <c r="V110" i="12"/>
  <c r="AJ112" i="19"/>
  <c r="AI112" i="19"/>
  <c r="AI110" i="26"/>
  <c r="AJ110" i="26"/>
  <c r="AI109" i="25"/>
  <c r="AJ109" i="25"/>
  <c r="AI108" i="24"/>
  <c r="AJ108" i="24"/>
  <c r="AI107" i="23"/>
  <c r="AJ107" i="23"/>
  <c r="AI163" i="26"/>
  <c r="AJ163" i="26"/>
  <c r="V151" i="12"/>
  <c r="AI153" i="19"/>
  <c r="AJ153" i="19"/>
  <c r="AI126" i="25"/>
  <c r="AJ126" i="25"/>
  <c r="AI165" i="26"/>
  <c r="AJ165" i="26"/>
  <c r="AI164" i="25"/>
  <c r="AJ164" i="25"/>
  <c r="AI163" i="24"/>
  <c r="AJ163" i="24"/>
  <c r="AI162" i="23"/>
  <c r="AJ162" i="23"/>
  <c r="V159" i="12"/>
  <c r="AI161" i="19"/>
  <c r="AJ161" i="19"/>
  <c r="AI159" i="26"/>
  <c r="AJ159" i="26"/>
  <c r="AI158" i="25"/>
  <c r="AJ158" i="25"/>
  <c r="AI157" i="24"/>
  <c r="AJ157" i="24"/>
  <c r="AI156" i="23"/>
  <c r="AJ156" i="23"/>
  <c r="AI155" i="19"/>
  <c r="AJ155" i="19"/>
  <c r="AI153" i="26"/>
  <c r="AJ153" i="26"/>
  <c r="AJ152" i="25"/>
  <c r="AI152" i="25"/>
  <c r="AI151" i="24"/>
  <c r="AJ151" i="24"/>
  <c r="AI150" i="23"/>
  <c r="AJ150" i="23"/>
  <c r="V147" i="12"/>
  <c r="AI149" i="19"/>
  <c r="AJ149" i="19"/>
  <c r="AI147" i="26"/>
  <c r="AJ147" i="26"/>
  <c r="AI146" i="25"/>
  <c r="AJ146" i="25"/>
  <c r="AI145" i="24"/>
  <c r="AJ145" i="24"/>
  <c r="AI144" i="23"/>
  <c r="AJ144" i="23"/>
  <c r="AI143" i="19"/>
  <c r="AJ143" i="19"/>
  <c r="AI141" i="26"/>
  <c r="AJ141" i="26"/>
  <c r="AI140" i="25"/>
  <c r="AJ140" i="25"/>
  <c r="AI139" i="24"/>
  <c r="AJ139" i="24"/>
  <c r="AI138" i="23"/>
  <c r="AJ138" i="23"/>
  <c r="V135" i="12"/>
  <c r="AI137" i="19"/>
  <c r="AJ137" i="19"/>
  <c r="AJ135" i="26"/>
  <c r="AI135" i="26"/>
  <c r="AI134" i="25"/>
  <c r="AJ134" i="25"/>
  <c r="AI133" i="24"/>
  <c r="AJ133" i="24"/>
  <c r="AJ132" i="23"/>
  <c r="AI132" i="23"/>
  <c r="AI131" i="19"/>
  <c r="AJ131" i="19"/>
  <c r="AJ129" i="26"/>
  <c r="AI129" i="26"/>
  <c r="AI128" i="25"/>
  <c r="AJ128" i="25"/>
  <c r="AI127" i="24"/>
  <c r="AJ127" i="24"/>
  <c r="AI126" i="23"/>
  <c r="AJ126" i="23"/>
  <c r="V123" i="12"/>
  <c r="AI125" i="19"/>
  <c r="AJ125" i="19"/>
  <c r="AJ123" i="26"/>
  <c r="AI123" i="26"/>
  <c r="AI122" i="25"/>
  <c r="AJ122" i="25"/>
  <c r="AI121" i="24"/>
  <c r="AJ121" i="24"/>
  <c r="AI120" i="23"/>
  <c r="AJ120" i="23"/>
  <c r="V117" i="12"/>
  <c r="AI119" i="19"/>
  <c r="AJ119" i="19"/>
  <c r="AI117" i="26"/>
  <c r="AJ117" i="26"/>
  <c r="AI116" i="25"/>
  <c r="AJ116" i="25"/>
  <c r="AI115" i="24"/>
  <c r="AJ115" i="24"/>
  <c r="AI114" i="23"/>
  <c r="AJ114" i="23"/>
  <c r="V111" i="12"/>
  <c r="AI113" i="19"/>
  <c r="AJ113" i="19"/>
  <c r="AI111" i="26"/>
  <c r="AJ111" i="26"/>
  <c r="AJ110" i="25"/>
  <c r="AI110" i="25"/>
  <c r="AI109" i="24"/>
  <c r="AJ109" i="24"/>
  <c r="AI108" i="23"/>
  <c r="AJ108" i="23"/>
  <c r="V105" i="12"/>
  <c r="AJ107" i="19"/>
  <c r="AI107" i="19"/>
  <c r="AI162" i="25"/>
  <c r="AJ162" i="25"/>
  <c r="AI157" i="26"/>
  <c r="AJ157" i="26"/>
  <c r="AJ150" i="25"/>
  <c r="AI150" i="25"/>
  <c r="AJ144" i="25"/>
  <c r="AI144" i="25"/>
  <c r="AI139" i="26"/>
  <c r="AJ139" i="26"/>
  <c r="AJ133" i="26"/>
  <c r="AI133" i="26"/>
  <c r="V127" i="12"/>
  <c r="AI129" i="19"/>
  <c r="AJ129" i="19"/>
  <c r="V121" i="12"/>
  <c r="AI123" i="19"/>
  <c r="AJ123" i="19"/>
  <c r="AI118" i="23"/>
  <c r="AJ118" i="23"/>
  <c r="AI112" i="23"/>
  <c r="AJ112" i="23"/>
  <c r="AJ108" i="25"/>
  <c r="AI108" i="25"/>
  <c r="V140" i="12"/>
  <c r="AJ166" i="26"/>
  <c r="AI166" i="26"/>
  <c r="AI165" i="25"/>
  <c r="AJ165" i="25"/>
  <c r="AJ164" i="24"/>
  <c r="AI164" i="24"/>
  <c r="AI163" i="23"/>
  <c r="AJ163" i="23"/>
  <c r="V160" i="12"/>
  <c r="AI162" i="19"/>
  <c r="AJ162" i="19"/>
  <c r="AI160" i="26"/>
  <c r="AJ160" i="26"/>
  <c r="AI159" i="25"/>
  <c r="AJ159" i="25"/>
  <c r="AI158" i="24"/>
  <c r="AJ158" i="24"/>
  <c r="AI157" i="23"/>
  <c r="AJ157" i="23"/>
  <c r="V154" i="12"/>
  <c r="AI156" i="19"/>
  <c r="AJ156" i="19"/>
  <c r="AI154" i="26"/>
  <c r="AJ154" i="26"/>
  <c r="AI153" i="25"/>
  <c r="AJ153" i="25"/>
  <c r="AI152" i="24"/>
  <c r="AJ152" i="24"/>
  <c r="AI151" i="23"/>
  <c r="AJ151" i="23"/>
  <c r="V148" i="12"/>
  <c r="AI150" i="19"/>
  <c r="AJ150" i="19"/>
  <c r="AI148" i="26"/>
  <c r="AJ148" i="26"/>
  <c r="AI147" i="25"/>
  <c r="AJ147" i="25"/>
  <c r="AI146" i="24"/>
  <c r="AJ146" i="24"/>
  <c r="AJ145" i="23"/>
  <c r="AI145" i="23"/>
  <c r="V142" i="12"/>
  <c r="AJ144" i="19"/>
  <c r="AI144" i="19"/>
  <c r="AJ142" i="26"/>
  <c r="AI142" i="26"/>
  <c r="AI141" i="25"/>
  <c r="AJ141" i="25"/>
  <c r="AI140" i="24"/>
  <c r="AJ140" i="24"/>
  <c r="AI139" i="23"/>
  <c r="AJ139" i="23"/>
  <c r="V136" i="12"/>
  <c r="AI138" i="19"/>
  <c r="AJ138" i="19"/>
  <c r="AI136" i="26"/>
  <c r="AJ136" i="26"/>
  <c r="AJ135" i="25"/>
  <c r="AI135" i="25"/>
  <c r="AJ134" i="24"/>
  <c r="AI134" i="24"/>
  <c r="AI133" i="23"/>
  <c r="AJ133" i="23"/>
  <c r="V130" i="12"/>
  <c r="AI132" i="19"/>
  <c r="AJ132" i="19"/>
  <c r="AI130" i="26"/>
  <c r="AJ130" i="26"/>
  <c r="AJ129" i="25"/>
  <c r="AI129" i="25"/>
  <c r="AI128" i="24"/>
  <c r="AJ128" i="24"/>
  <c r="AJ127" i="23"/>
  <c r="AI127" i="23"/>
  <c r="V124" i="12"/>
  <c r="AI126" i="19"/>
  <c r="AJ126" i="19"/>
  <c r="AI124" i="26"/>
  <c r="AJ124" i="26"/>
  <c r="AJ123" i="25"/>
  <c r="AI123" i="25"/>
  <c r="AI122" i="24"/>
  <c r="AJ122" i="24"/>
  <c r="AI121" i="23"/>
  <c r="AJ121" i="23"/>
  <c r="V118" i="12"/>
  <c r="AI120" i="19"/>
  <c r="AJ120" i="19"/>
  <c r="AI118" i="26"/>
  <c r="AJ118" i="26"/>
  <c r="AJ117" i="25"/>
  <c r="AI117" i="25"/>
  <c r="AI116" i="24"/>
  <c r="AJ116" i="24"/>
  <c r="AI115" i="23"/>
  <c r="AJ115" i="23"/>
  <c r="V112" i="12"/>
  <c r="AI114" i="19"/>
  <c r="AJ114" i="19"/>
  <c r="AI112" i="26"/>
  <c r="AJ112" i="26"/>
  <c r="AI111" i="25"/>
  <c r="AJ111" i="25"/>
  <c r="AI110" i="24"/>
  <c r="AJ110" i="24"/>
  <c r="AI109" i="23"/>
  <c r="AJ109" i="23"/>
  <c r="V106" i="12"/>
  <c r="AI108" i="19"/>
  <c r="AJ108" i="19"/>
  <c r="AJ166" i="23"/>
  <c r="AI166" i="23"/>
  <c r="AI161" i="24"/>
  <c r="AJ161" i="24"/>
  <c r="AI154" i="23"/>
  <c r="AJ154" i="23"/>
  <c r="AI148" i="23"/>
  <c r="AJ148" i="23"/>
  <c r="AJ143" i="24"/>
  <c r="AI143" i="24"/>
  <c r="AI138" i="25"/>
  <c r="AJ138" i="25"/>
  <c r="AJ136" i="23"/>
  <c r="AI136" i="23"/>
  <c r="AI130" i="23"/>
  <c r="AJ130" i="23"/>
  <c r="AI124" i="23"/>
  <c r="AJ124" i="23"/>
  <c r="AJ119" i="24"/>
  <c r="AI119" i="24"/>
  <c r="AJ113" i="24"/>
  <c r="AI113" i="24"/>
  <c r="AJ107" i="24"/>
  <c r="AI107" i="24"/>
  <c r="V152" i="12"/>
  <c r="AJ166" i="25"/>
  <c r="AI166" i="25"/>
  <c r="AI165" i="24"/>
  <c r="AJ165" i="24"/>
  <c r="AI164" i="23"/>
  <c r="AJ164" i="23"/>
  <c r="V161" i="12"/>
  <c r="AJ163" i="19"/>
  <c r="AI163" i="19"/>
  <c r="AI161" i="26"/>
  <c r="AJ161" i="26"/>
  <c r="AJ160" i="25"/>
  <c r="AI160" i="25"/>
  <c r="AJ159" i="24"/>
  <c r="AI159" i="24"/>
  <c r="AI158" i="23"/>
  <c r="AJ158" i="23"/>
  <c r="V155" i="12"/>
  <c r="AI157" i="19"/>
  <c r="AJ157" i="19"/>
  <c r="AI155" i="26"/>
  <c r="AJ155" i="26"/>
  <c r="AI154" i="25"/>
  <c r="AJ154" i="25"/>
  <c r="AI153" i="24"/>
  <c r="AJ153" i="24"/>
  <c r="AI152" i="23"/>
  <c r="AJ152" i="23"/>
  <c r="V149" i="12"/>
  <c r="AI151" i="19"/>
  <c r="AJ151" i="19"/>
  <c r="AJ149" i="26"/>
  <c r="AI149" i="26"/>
  <c r="AJ148" i="25"/>
  <c r="AI148" i="25"/>
  <c r="AI147" i="24"/>
  <c r="AJ147" i="24"/>
  <c r="AI146" i="23"/>
  <c r="AJ146" i="23"/>
  <c r="V143" i="12"/>
  <c r="AI145" i="19"/>
  <c r="AJ145" i="19"/>
  <c r="AI143" i="26"/>
  <c r="AJ143" i="26"/>
  <c r="AI142" i="25"/>
  <c r="AJ142" i="25"/>
  <c r="AI141" i="24"/>
  <c r="AJ141" i="24"/>
  <c r="AI140" i="23"/>
  <c r="AJ140" i="23"/>
  <c r="V137" i="12"/>
  <c r="AI139" i="19"/>
  <c r="AJ139" i="19"/>
  <c r="AJ137" i="26"/>
  <c r="AI137" i="26"/>
  <c r="AI136" i="25"/>
  <c r="AJ136" i="25"/>
  <c r="AI135" i="24"/>
  <c r="AJ135" i="24"/>
  <c r="AI134" i="23"/>
  <c r="AJ134" i="23"/>
  <c r="V131" i="12"/>
  <c r="AJ133" i="19"/>
  <c r="AI133" i="19"/>
  <c r="AJ131" i="26"/>
  <c r="AI131" i="26"/>
  <c r="AI130" i="25"/>
  <c r="AJ130" i="25"/>
  <c r="AI129" i="24"/>
  <c r="AJ129" i="24"/>
  <c r="AI128" i="23"/>
  <c r="AJ128" i="23"/>
  <c r="V125" i="12"/>
  <c r="AI127" i="19"/>
  <c r="AJ127" i="19"/>
  <c r="AI125" i="26"/>
  <c r="AJ125" i="26"/>
  <c r="AI124" i="25"/>
  <c r="AJ124" i="25"/>
  <c r="AI123" i="24"/>
  <c r="AJ123" i="24"/>
  <c r="AI122" i="23"/>
  <c r="AJ122" i="23"/>
  <c r="V119" i="12"/>
  <c r="AI121" i="19"/>
  <c r="AJ121" i="19"/>
  <c r="AI119" i="26"/>
  <c r="AJ119" i="26"/>
  <c r="AI118" i="25"/>
  <c r="AJ118" i="25"/>
  <c r="AI117" i="24"/>
  <c r="AJ117" i="24"/>
  <c r="AI116" i="23"/>
  <c r="AJ116" i="23"/>
  <c r="V113" i="12"/>
  <c r="AI115" i="19"/>
  <c r="AJ115" i="19"/>
  <c r="AI113" i="26"/>
  <c r="AJ113" i="26"/>
  <c r="AI112" i="25"/>
  <c r="AJ112" i="25"/>
  <c r="AJ111" i="24"/>
  <c r="AI111" i="24"/>
  <c r="AI110" i="23"/>
  <c r="AJ110" i="23"/>
  <c r="V107" i="12"/>
  <c r="AI109" i="19"/>
  <c r="AJ109" i="19"/>
  <c r="AJ107" i="26"/>
  <c r="AI107" i="26"/>
  <c r="V163" i="12"/>
  <c r="AJ165" i="19"/>
  <c r="AI165" i="19"/>
  <c r="V157" i="12"/>
  <c r="AI159" i="19"/>
  <c r="AJ159" i="19"/>
  <c r="AI156" i="25"/>
  <c r="AJ156" i="25"/>
  <c r="AI151" i="26"/>
  <c r="AJ151" i="26"/>
  <c r="V145" i="12"/>
  <c r="AI147" i="19"/>
  <c r="AJ147" i="19"/>
  <c r="AI142" i="23"/>
  <c r="AJ142" i="23"/>
  <c r="AJ137" i="24"/>
  <c r="AI137" i="24"/>
  <c r="AI132" i="25"/>
  <c r="AJ132" i="25"/>
  <c r="AJ127" i="26"/>
  <c r="AI127" i="26"/>
  <c r="AI121" i="26"/>
  <c r="AJ121" i="26"/>
  <c r="V115" i="12"/>
  <c r="AI117" i="19"/>
  <c r="AJ117" i="19"/>
  <c r="AI114" i="25"/>
  <c r="AJ114" i="25"/>
  <c r="V109" i="12"/>
  <c r="AI111" i="19"/>
  <c r="AJ111" i="19"/>
  <c r="V134" i="12"/>
  <c r="AJ166" i="24"/>
  <c r="AI166" i="24"/>
  <c r="AI165" i="23"/>
  <c r="AJ165" i="23"/>
  <c r="AI164" i="19"/>
  <c r="AJ164" i="19"/>
  <c r="AJ162" i="26"/>
  <c r="AI162" i="26"/>
  <c r="AI161" i="25"/>
  <c r="AJ161" i="25"/>
  <c r="AI160" i="24"/>
  <c r="AJ160" i="24"/>
  <c r="AI159" i="23"/>
  <c r="AJ159" i="23"/>
  <c r="AI158" i="19"/>
  <c r="AJ158" i="19"/>
  <c r="AJ156" i="26"/>
  <c r="AI156" i="26"/>
  <c r="AI155" i="25"/>
  <c r="AJ155" i="25"/>
  <c r="AI154" i="24"/>
  <c r="AJ154" i="24"/>
  <c r="AI153" i="23"/>
  <c r="AJ153" i="23"/>
  <c r="AI152" i="19"/>
  <c r="AJ152" i="19"/>
  <c r="AI150" i="26"/>
  <c r="AJ150" i="26"/>
  <c r="AI149" i="25"/>
  <c r="AJ149" i="25"/>
  <c r="AI148" i="24"/>
  <c r="AJ148" i="24"/>
  <c r="AJ147" i="23"/>
  <c r="AI147" i="23"/>
  <c r="AJ146" i="19"/>
  <c r="AI146" i="19"/>
  <c r="AI144" i="26"/>
  <c r="AJ144" i="26"/>
  <c r="AI143" i="25"/>
  <c r="AJ143" i="25"/>
  <c r="AI142" i="24"/>
  <c r="AJ142" i="24"/>
  <c r="AI141" i="23"/>
  <c r="AJ141" i="23"/>
  <c r="AI140" i="19"/>
  <c r="AJ140" i="19"/>
  <c r="AI138" i="26"/>
  <c r="AJ138" i="26"/>
  <c r="AJ137" i="25"/>
  <c r="AI137" i="25"/>
  <c r="AJ136" i="24"/>
  <c r="AI136" i="24"/>
  <c r="AI135" i="23"/>
  <c r="AJ135" i="23"/>
  <c r="AI134" i="19"/>
  <c r="AJ134" i="19"/>
  <c r="AI132" i="26"/>
  <c r="AJ132" i="26"/>
  <c r="AJ131" i="25"/>
  <c r="AI131" i="25"/>
  <c r="AI130" i="24"/>
  <c r="AJ130" i="24"/>
  <c r="AI129" i="23"/>
  <c r="AJ129" i="23"/>
  <c r="V126" i="12"/>
  <c r="AI128" i="19"/>
  <c r="AJ128" i="19"/>
  <c r="AI126" i="26"/>
  <c r="AJ126" i="26"/>
  <c r="AJ125" i="25"/>
  <c r="AI125" i="25"/>
  <c r="AI124" i="24"/>
  <c r="AJ124" i="24"/>
  <c r="AI123" i="23"/>
  <c r="AJ123" i="23"/>
  <c r="AI122" i="19"/>
  <c r="AJ122" i="19"/>
  <c r="AI120" i="26"/>
  <c r="AJ120" i="26"/>
  <c r="AJ119" i="25"/>
  <c r="AI119" i="25"/>
  <c r="AI118" i="24"/>
  <c r="AJ118" i="24"/>
  <c r="AI117" i="23"/>
  <c r="AJ117" i="23"/>
  <c r="V114" i="12"/>
  <c r="AI116" i="19"/>
  <c r="AJ116" i="19"/>
  <c r="AJ114" i="26"/>
  <c r="AI114" i="26"/>
  <c r="AI113" i="25"/>
  <c r="AJ113" i="25"/>
  <c r="AI112" i="24"/>
  <c r="AJ112" i="24"/>
  <c r="AI111" i="23"/>
  <c r="AJ111" i="23"/>
  <c r="V108" i="12"/>
  <c r="AI110" i="19"/>
  <c r="AJ110" i="19"/>
  <c r="AI108" i="26"/>
  <c r="AJ108" i="26"/>
  <c r="AI107" i="25"/>
  <c r="AJ107" i="25"/>
  <c r="BG128" i="5"/>
  <c r="R130" i="19" s="1"/>
  <c r="S130" i="19" s="1"/>
  <c r="AV128" i="12"/>
  <c r="AK130" i="19" s="1"/>
  <c r="AL130" i="19" s="1"/>
  <c r="BG145" i="5"/>
  <c r="R147" i="19" s="1"/>
  <c r="S147" i="19" s="1"/>
  <c r="AV145" i="12"/>
  <c r="AK147" i="19" s="1"/>
  <c r="AL147" i="19" s="1"/>
  <c r="AV161" i="12"/>
  <c r="AK163" i="19" s="1"/>
  <c r="AL163" i="19" s="1"/>
  <c r="BG161" i="5"/>
  <c r="R163" i="19" s="1"/>
  <c r="S163" i="19" s="1"/>
  <c r="AV129" i="12"/>
  <c r="AK131" i="19" s="1"/>
  <c r="AL131" i="19" s="1"/>
  <c r="BG129" i="5"/>
  <c r="R131" i="19" s="1"/>
  <c r="S131" i="19" s="1"/>
  <c r="BG123" i="5"/>
  <c r="R125" i="19" s="1"/>
  <c r="S125" i="19" s="1"/>
  <c r="AV123" i="12"/>
  <c r="AK125" i="19" s="1"/>
  <c r="AL125" i="19" s="1"/>
  <c r="BG117" i="5"/>
  <c r="R119" i="19" s="1"/>
  <c r="S119" i="19" s="1"/>
  <c r="AV117" i="12"/>
  <c r="AK119" i="19" s="1"/>
  <c r="AL119" i="19" s="1"/>
  <c r="BG111" i="5"/>
  <c r="R113" i="19" s="1"/>
  <c r="S113" i="19" s="1"/>
  <c r="AV111" i="12"/>
  <c r="AK113" i="19" s="1"/>
  <c r="AL113" i="19" s="1"/>
  <c r="BG105" i="5"/>
  <c r="R107" i="19" s="1"/>
  <c r="S107" i="19" s="1"/>
  <c r="AV105" i="12"/>
  <c r="AK107" i="19" s="1"/>
  <c r="AL107" i="19" s="1"/>
  <c r="BG146" i="5"/>
  <c r="R148" i="19" s="1"/>
  <c r="S148" i="19" s="1"/>
  <c r="AV146" i="12"/>
  <c r="AK148" i="19" s="1"/>
  <c r="AL148" i="19" s="1"/>
  <c r="BG140" i="5"/>
  <c r="R142" i="19" s="1"/>
  <c r="S142" i="19" s="1"/>
  <c r="AV140" i="12"/>
  <c r="AK142" i="19" s="1"/>
  <c r="AL142" i="19" s="1"/>
  <c r="BG134" i="5"/>
  <c r="R136" i="19" s="1"/>
  <c r="S136" i="19" s="1"/>
  <c r="AV134" i="12"/>
  <c r="AK136" i="19" s="1"/>
  <c r="AL136" i="19" s="1"/>
  <c r="AV156" i="12"/>
  <c r="AK158" i="19" s="1"/>
  <c r="AL158" i="19" s="1"/>
  <c r="BG156" i="5"/>
  <c r="R158" i="19" s="1"/>
  <c r="S158" i="19" s="1"/>
  <c r="BG163" i="5"/>
  <c r="R165" i="19" s="1"/>
  <c r="S165" i="19" s="1"/>
  <c r="AV163" i="12"/>
  <c r="AK165" i="19" s="1"/>
  <c r="AL165" i="19" s="1"/>
  <c r="AV155" i="12"/>
  <c r="AK157" i="19" s="1"/>
  <c r="AL157" i="19" s="1"/>
  <c r="BG155" i="5"/>
  <c r="R157" i="19" s="1"/>
  <c r="S157" i="19" s="1"/>
  <c r="BG162" i="5"/>
  <c r="R164" i="19" s="1"/>
  <c r="S164" i="19" s="1"/>
  <c r="AV162" i="12"/>
  <c r="AK164" i="19" s="1"/>
  <c r="AL164" i="19" s="1"/>
  <c r="BG130" i="5"/>
  <c r="R132" i="19" s="1"/>
  <c r="S132" i="19" s="1"/>
  <c r="AV130" i="12"/>
  <c r="AK132" i="19" s="1"/>
  <c r="AL132" i="19" s="1"/>
  <c r="AV124" i="12"/>
  <c r="AK126" i="19" s="1"/>
  <c r="AL126" i="19" s="1"/>
  <c r="BG124" i="5"/>
  <c r="R126" i="19" s="1"/>
  <c r="S126" i="19" s="1"/>
  <c r="AV118" i="12"/>
  <c r="AK120" i="19" s="1"/>
  <c r="AL120" i="19" s="1"/>
  <c r="BG118" i="5"/>
  <c r="R120" i="19" s="1"/>
  <c r="S120" i="19" s="1"/>
  <c r="BG112" i="5"/>
  <c r="R114" i="19" s="1"/>
  <c r="S114" i="19" s="1"/>
  <c r="AV112" i="12"/>
  <c r="AK114" i="19" s="1"/>
  <c r="AL114" i="19" s="1"/>
  <c r="AV106" i="12"/>
  <c r="AK108" i="19" s="1"/>
  <c r="AL108" i="19" s="1"/>
  <c r="BG106" i="5"/>
  <c r="R108" i="19" s="1"/>
  <c r="S108" i="19" s="1"/>
  <c r="BG147" i="5"/>
  <c r="R149" i="19" s="1"/>
  <c r="S149" i="19" s="1"/>
  <c r="AV147" i="12"/>
  <c r="AK149" i="19" s="1"/>
  <c r="AL149" i="19" s="1"/>
  <c r="AV141" i="12"/>
  <c r="AK143" i="19" s="1"/>
  <c r="AL143" i="19" s="1"/>
  <c r="BG141" i="5"/>
  <c r="R143" i="19" s="1"/>
  <c r="S143" i="19" s="1"/>
  <c r="BG135" i="5"/>
  <c r="R137" i="19" s="1"/>
  <c r="S137" i="19" s="1"/>
  <c r="AV135" i="12"/>
  <c r="AK137" i="19" s="1"/>
  <c r="AL137" i="19" s="1"/>
  <c r="AV157" i="12"/>
  <c r="AK159" i="19" s="1"/>
  <c r="AL159" i="19" s="1"/>
  <c r="BG157" i="5"/>
  <c r="R159" i="19" s="1"/>
  <c r="S159" i="19" s="1"/>
  <c r="AV164" i="12"/>
  <c r="AK166" i="19" s="1"/>
  <c r="AL166" i="19" s="1"/>
  <c r="BG164" i="5"/>
  <c r="R166" i="19" s="1"/>
  <c r="S166" i="19" s="1"/>
  <c r="BG131" i="5"/>
  <c r="R133" i="19" s="1"/>
  <c r="S133" i="19" s="1"/>
  <c r="AV131" i="12"/>
  <c r="AK133" i="19" s="1"/>
  <c r="AL133" i="19" s="1"/>
  <c r="BG125" i="5"/>
  <c r="R127" i="19" s="1"/>
  <c r="S127" i="19" s="1"/>
  <c r="AV125" i="12"/>
  <c r="AK127" i="19" s="1"/>
  <c r="AL127" i="19" s="1"/>
  <c r="BG119" i="5"/>
  <c r="R121" i="19" s="1"/>
  <c r="S121" i="19" s="1"/>
  <c r="AV119" i="12"/>
  <c r="AK121" i="19" s="1"/>
  <c r="AL121" i="19" s="1"/>
  <c r="AV113" i="12"/>
  <c r="AK115" i="19" s="1"/>
  <c r="AL115" i="19" s="1"/>
  <c r="BG113" i="5"/>
  <c r="R115" i="19" s="1"/>
  <c r="S115" i="19" s="1"/>
  <c r="BG107" i="5"/>
  <c r="R109" i="19" s="1"/>
  <c r="S109" i="19" s="1"/>
  <c r="AV107" i="12"/>
  <c r="AK109" i="19" s="1"/>
  <c r="AL109" i="19" s="1"/>
  <c r="AV148" i="12"/>
  <c r="AK150" i="19" s="1"/>
  <c r="AL150" i="19" s="1"/>
  <c r="BG148" i="5"/>
  <c r="R150" i="19" s="1"/>
  <c r="S150" i="19" s="1"/>
  <c r="BG142" i="5"/>
  <c r="R144" i="19" s="1"/>
  <c r="S144" i="19" s="1"/>
  <c r="AV142" i="12"/>
  <c r="AK144" i="19" s="1"/>
  <c r="AL144" i="19" s="1"/>
  <c r="AV136" i="12"/>
  <c r="AK138" i="19" s="1"/>
  <c r="AL138" i="19" s="1"/>
  <c r="BG136" i="5"/>
  <c r="R138" i="19" s="1"/>
  <c r="S138" i="19" s="1"/>
  <c r="AV158" i="12"/>
  <c r="AK160" i="19" s="1"/>
  <c r="AL160" i="19" s="1"/>
  <c r="BG158" i="5"/>
  <c r="R160" i="19" s="1"/>
  <c r="S160" i="19" s="1"/>
  <c r="BG152" i="5"/>
  <c r="R154" i="19" s="1"/>
  <c r="S154" i="19" s="1"/>
  <c r="AV152" i="12"/>
  <c r="AK154" i="19" s="1"/>
  <c r="AL154" i="19" s="1"/>
  <c r="BG122" i="5"/>
  <c r="R124" i="19" s="1"/>
  <c r="S124" i="19" s="1"/>
  <c r="AV122" i="12"/>
  <c r="AK124" i="19" s="1"/>
  <c r="AL124" i="19" s="1"/>
  <c r="AV116" i="12"/>
  <c r="AK118" i="19" s="1"/>
  <c r="AL118" i="19" s="1"/>
  <c r="BG116" i="5"/>
  <c r="R118" i="19" s="1"/>
  <c r="S118" i="19" s="1"/>
  <c r="BG110" i="5"/>
  <c r="R112" i="19" s="1"/>
  <c r="S112" i="19" s="1"/>
  <c r="AV110" i="12"/>
  <c r="AK112" i="19" s="1"/>
  <c r="AL112" i="19" s="1"/>
  <c r="AV151" i="12"/>
  <c r="AK153" i="19" s="1"/>
  <c r="AL153" i="19" s="1"/>
  <c r="BG151" i="5"/>
  <c r="R153" i="19" s="1"/>
  <c r="S153" i="19" s="1"/>
  <c r="BG132" i="5"/>
  <c r="R134" i="19" s="1"/>
  <c r="S134" i="19" s="1"/>
  <c r="AV132" i="12"/>
  <c r="AK134" i="19" s="1"/>
  <c r="AL134" i="19" s="1"/>
  <c r="AV126" i="12"/>
  <c r="AK128" i="19" s="1"/>
  <c r="AL128" i="19" s="1"/>
  <c r="BG126" i="5"/>
  <c r="R128" i="19" s="1"/>
  <c r="S128" i="19" s="1"/>
  <c r="BG120" i="5"/>
  <c r="R122" i="19" s="1"/>
  <c r="S122" i="19" s="1"/>
  <c r="AV120" i="12"/>
  <c r="AK122" i="19" s="1"/>
  <c r="AL122" i="19" s="1"/>
  <c r="BG114" i="5"/>
  <c r="R116" i="19" s="1"/>
  <c r="S116" i="19" s="1"/>
  <c r="AV114" i="12"/>
  <c r="AK116" i="19" s="1"/>
  <c r="AL116" i="19" s="1"/>
  <c r="AV108" i="12"/>
  <c r="AK110" i="19" s="1"/>
  <c r="AL110" i="19" s="1"/>
  <c r="BG108" i="5"/>
  <c r="R110" i="19" s="1"/>
  <c r="S110" i="19" s="1"/>
  <c r="AV149" i="12"/>
  <c r="AK151" i="19" s="1"/>
  <c r="AL151" i="19" s="1"/>
  <c r="BG149" i="5"/>
  <c r="R151" i="19" s="1"/>
  <c r="S151" i="19" s="1"/>
  <c r="AV143" i="12"/>
  <c r="AK145" i="19" s="1"/>
  <c r="AL145" i="19" s="1"/>
  <c r="BG143" i="5"/>
  <c r="R145" i="19" s="1"/>
  <c r="S145" i="19" s="1"/>
  <c r="BG137" i="5"/>
  <c r="R139" i="19" s="1"/>
  <c r="S139" i="19" s="1"/>
  <c r="AV137" i="12"/>
  <c r="AK139" i="19" s="1"/>
  <c r="AL139" i="19" s="1"/>
  <c r="BG159" i="5"/>
  <c r="R161" i="19" s="1"/>
  <c r="S161" i="19" s="1"/>
  <c r="AV159" i="12"/>
  <c r="AK161" i="19" s="1"/>
  <c r="AL161" i="19" s="1"/>
  <c r="AV153" i="12"/>
  <c r="AK155" i="19" s="1"/>
  <c r="AL155" i="19" s="1"/>
  <c r="BG153" i="5"/>
  <c r="R155" i="19" s="1"/>
  <c r="S155" i="19" s="1"/>
  <c r="BG139" i="5"/>
  <c r="R141" i="19" s="1"/>
  <c r="S141" i="19" s="1"/>
  <c r="AV139" i="12"/>
  <c r="AK141" i="19" s="1"/>
  <c r="AL141" i="19" s="1"/>
  <c r="BG133" i="5"/>
  <c r="R135" i="19" s="1"/>
  <c r="S135" i="19" s="1"/>
  <c r="AV133" i="12"/>
  <c r="AK135" i="19" s="1"/>
  <c r="AL135" i="19" s="1"/>
  <c r="BG127" i="5"/>
  <c r="R129" i="19" s="1"/>
  <c r="S129" i="19" s="1"/>
  <c r="AV127" i="12"/>
  <c r="AK129" i="19" s="1"/>
  <c r="AL129" i="19" s="1"/>
  <c r="BG121" i="5"/>
  <c r="R123" i="19" s="1"/>
  <c r="S123" i="19" s="1"/>
  <c r="AV121" i="12"/>
  <c r="AK123" i="19" s="1"/>
  <c r="AL123" i="19" s="1"/>
  <c r="AV115" i="12"/>
  <c r="AK117" i="19" s="1"/>
  <c r="AL117" i="19" s="1"/>
  <c r="BG115" i="5"/>
  <c r="R117" i="19" s="1"/>
  <c r="S117" i="19" s="1"/>
  <c r="BG109" i="5"/>
  <c r="R111" i="19" s="1"/>
  <c r="S111" i="19" s="1"/>
  <c r="AV109" i="12"/>
  <c r="AK111" i="19" s="1"/>
  <c r="AL111" i="19" s="1"/>
  <c r="BG150" i="5"/>
  <c r="R152" i="19" s="1"/>
  <c r="S152" i="19" s="1"/>
  <c r="AV150" i="12"/>
  <c r="AK152" i="19" s="1"/>
  <c r="AL152" i="19" s="1"/>
  <c r="BG144" i="5"/>
  <c r="R146" i="19" s="1"/>
  <c r="S146" i="19" s="1"/>
  <c r="AV144" i="12"/>
  <c r="AK146" i="19" s="1"/>
  <c r="AL146" i="19" s="1"/>
  <c r="AV138" i="12"/>
  <c r="AK140" i="19" s="1"/>
  <c r="AL140" i="19" s="1"/>
  <c r="BG138" i="5"/>
  <c r="R140" i="19" s="1"/>
  <c r="S140" i="19" s="1"/>
  <c r="AV160" i="12"/>
  <c r="AK162" i="19" s="1"/>
  <c r="AL162" i="19" s="1"/>
  <c r="BG160" i="5"/>
  <c r="R162" i="19" s="1"/>
  <c r="S162" i="19" s="1"/>
  <c r="BG154" i="5"/>
  <c r="R156" i="19" s="1"/>
  <c r="S156" i="19" s="1"/>
  <c r="AV154" i="12"/>
  <c r="AK156" i="19" s="1"/>
  <c r="AL156" i="19" s="1"/>
  <c r="BS160" i="5" l="1"/>
  <c r="BN160" i="5"/>
  <c r="BM160" i="5"/>
  <c r="BH150" i="12"/>
  <c r="BB150" i="12"/>
  <c r="BC150" i="12"/>
  <c r="BC121" i="12"/>
  <c r="BH121" i="12"/>
  <c r="BB121" i="12"/>
  <c r="BB139" i="12"/>
  <c r="BC139" i="12"/>
  <c r="BH139" i="12"/>
  <c r="BH120" i="12"/>
  <c r="BC120" i="12"/>
  <c r="BB120" i="12"/>
  <c r="BS151" i="5"/>
  <c r="BN151" i="5"/>
  <c r="BM151" i="5"/>
  <c r="BS116" i="5"/>
  <c r="BN116" i="5"/>
  <c r="BM116" i="5"/>
  <c r="BM158" i="5"/>
  <c r="BN158" i="5"/>
  <c r="BS158" i="5"/>
  <c r="BS148" i="5"/>
  <c r="BN148" i="5"/>
  <c r="BM148" i="5"/>
  <c r="BB119" i="12"/>
  <c r="BC119" i="12"/>
  <c r="BH119" i="12"/>
  <c r="BM157" i="5"/>
  <c r="BN157" i="5"/>
  <c r="BS157" i="5"/>
  <c r="BB147" i="12"/>
  <c r="BC147" i="12"/>
  <c r="BH147" i="12"/>
  <c r="BM118" i="5"/>
  <c r="BN118" i="5"/>
  <c r="BS118" i="5"/>
  <c r="BM156" i="5"/>
  <c r="BN156" i="5"/>
  <c r="BS156" i="5"/>
  <c r="BH146" i="12"/>
  <c r="BC146" i="12"/>
  <c r="BB146" i="12"/>
  <c r="BH117" i="12"/>
  <c r="BC117" i="12"/>
  <c r="BB117" i="12"/>
  <c r="BM161" i="5"/>
  <c r="BN161" i="5"/>
  <c r="BS161" i="5"/>
  <c r="BB145" i="12"/>
  <c r="BC145" i="12"/>
  <c r="BH145" i="12"/>
  <c r="BB160" i="12"/>
  <c r="BH160" i="12"/>
  <c r="BC160" i="12"/>
  <c r="BM150" i="5"/>
  <c r="BN150" i="5"/>
  <c r="BS150" i="5"/>
  <c r="BM121" i="5"/>
  <c r="BN121" i="5"/>
  <c r="BS121" i="5"/>
  <c r="BM139" i="5"/>
  <c r="BN139" i="5"/>
  <c r="BS139" i="5"/>
  <c r="BS159" i="5"/>
  <c r="BM159" i="5"/>
  <c r="BN159" i="5"/>
  <c r="BH149" i="12"/>
  <c r="BB149" i="12"/>
  <c r="BC149" i="12"/>
  <c r="BM120" i="5"/>
  <c r="BN120" i="5"/>
  <c r="BS120" i="5"/>
  <c r="BH151" i="12"/>
  <c r="BB151" i="12"/>
  <c r="BC151" i="12"/>
  <c r="BB116" i="12"/>
  <c r="BC116" i="12"/>
  <c r="BH116" i="12"/>
  <c r="BC158" i="12"/>
  <c r="BH158" i="12"/>
  <c r="BB158" i="12"/>
  <c r="BB148" i="12"/>
  <c r="BC148" i="12"/>
  <c r="BH148" i="12"/>
  <c r="BM119" i="5"/>
  <c r="BN119" i="5"/>
  <c r="BS119" i="5"/>
  <c r="BH157" i="12"/>
  <c r="BB157" i="12"/>
  <c r="BC157" i="12"/>
  <c r="BS147" i="5"/>
  <c r="BM147" i="5"/>
  <c r="BN147" i="5"/>
  <c r="BC118" i="12"/>
  <c r="BH118" i="12"/>
  <c r="BB118" i="12"/>
  <c r="BH156" i="12"/>
  <c r="BC156" i="12"/>
  <c r="BB156" i="12"/>
  <c r="BS146" i="5"/>
  <c r="BM146" i="5"/>
  <c r="BN146" i="5"/>
  <c r="BM117" i="5"/>
  <c r="BS117" i="5"/>
  <c r="BN117" i="5"/>
  <c r="BH161" i="12"/>
  <c r="BC161" i="12"/>
  <c r="BB161" i="12"/>
  <c r="BM145" i="5"/>
  <c r="BN145" i="5"/>
  <c r="BS145" i="5"/>
  <c r="BB154" i="12"/>
  <c r="BH154" i="12"/>
  <c r="BC154" i="12"/>
  <c r="BH144" i="12"/>
  <c r="BC144" i="12"/>
  <c r="BB144" i="12"/>
  <c r="BS115" i="5"/>
  <c r="BM115" i="5"/>
  <c r="BN115" i="5"/>
  <c r="BH133" i="12"/>
  <c r="BB133" i="12"/>
  <c r="BC133" i="12"/>
  <c r="BS153" i="5"/>
  <c r="BM153" i="5"/>
  <c r="BN153" i="5"/>
  <c r="BM143" i="5"/>
  <c r="BN143" i="5"/>
  <c r="BS143" i="5"/>
  <c r="BH114" i="12"/>
  <c r="BB114" i="12"/>
  <c r="BC114" i="12"/>
  <c r="BH132" i="12"/>
  <c r="BB132" i="12"/>
  <c r="BC132" i="12"/>
  <c r="BB110" i="12"/>
  <c r="BC110" i="12"/>
  <c r="BH110" i="12"/>
  <c r="BB122" i="12"/>
  <c r="BC122" i="12"/>
  <c r="BH122" i="12"/>
  <c r="BB152" i="12"/>
  <c r="BC152" i="12"/>
  <c r="BH152" i="12"/>
  <c r="BB142" i="12"/>
  <c r="BC142" i="12"/>
  <c r="BH142" i="12"/>
  <c r="BM113" i="5"/>
  <c r="BN113" i="5"/>
  <c r="BS113" i="5"/>
  <c r="BB131" i="12"/>
  <c r="BH131" i="12"/>
  <c r="BC131" i="12"/>
  <c r="BM164" i="5"/>
  <c r="BN164" i="5"/>
  <c r="BS164" i="5"/>
  <c r="BS141" i="5"/>
  <c r="BM141" i="5"/>
  <c r="BN141" i="5"/>
  <c r="BB112" i="12"/>
  <c r="BC112" i="12"/>
  <c r="BH112" i="12"/>
  <c r="BC130" i="12"/>
  <c r="BH130" i="12"/>
  <c r="BB130" i="12"/>
  <c r="BM155" i="5"/>
  <c r="BN155" i="5"/>
  <c r="BS155" i="5"/>
  <c r="BH163" i="12"/>
  <c r="BB163" i="12"/>
  <c r="BC163" i="12"/>
  <c r="BB140" i="12"/>
  <c r="BC140" i="12"/>
  <c r="BH140" i="12"/>
  <c r="BH111" i="12"/>
  <c r="BC111" i="12"/>
  <c r="BB111" i="12"/>
  <c r="BM129" i="5"/>
  <c r="BN129" i="5"/>
  <c r="BS129" i="5"/>
  <c r="BM149" i="5"/>
  <c r="BN149" i="5"/>
  <c r="BS149" i="5"/>
  <c r="BS154" i="5"/>
  <c r="BN154" i="5"/>
  <c r="BM154" i="5"/>
  <c r="BM144" i="5"/>
  <c r="BS144" i="5"/>
  <c r="BN144" i="5"/>
  <c r="BH115" i="12"/>
  <c r="BC115" i="12"/>
  <c r="BB115" i="12"/>
  <c r="BN133" i="5"/>
  <c r="BS133" i="5"/>
  <c r="BM133" i="5"/>
  <c r="BB153" i="12"/>
  <c r="BC153" i="12"/>
  <c r="BH153" i="12"/>
  <c r="BH143" i="12"/>
  <c r="BC143" i="12"/>
  <c r="BB143" i="12"/>
  <c r="BM114" i="5"/>
  <c r="BN114" i="5"/>
  <c r="BS114" i="5"/>
  <c r="BM132" i="5"/>
  <c r="BN132" i="5"/>
  <c r="BS132" i="5"/>
  <c r="BS110" i="5"/>
  <c r="BN110" i="5"/>
  <c r="BM110" i="5"/>
  <c r="BS122" i="5"/>
  <c r="BN122" i="5"/>
  <c r="BM122" i="5"/>
  <c r="BM152" i="5"/>
  <c r="BN152" i="5"/>
  <c r="BS152" i="5"/>
  <c r="BS142" i="5"/>
  <c r="BN142" i="5"/>
  <c r="BM142" i="5"/>
  <c r="BB113" i="12"/>
  <c r="BC113" i="12"/>
  <c r="BH113" i="12"/>
  <c r="BM131" i="5"/>
  <c r="BN131" i="5"/>
  <c r="BS131" i="5"/>
  <c r="BB164" i="12"/>
  <c r="BC164" i="12"/>
  <c r="BH164" i="12"/>
  <c r="BB141" i="12"/>
  <c r="BC141" i="12"/>
  <c r="BH141" i="12"/>
  <c r="BN112" i="5"/>
  <c r="BS112" i="5"/>
  <c r="BM112" i="5"/>
  <c r="BM130" i="5"/>
  <c r="BN130" i="5"/>
  <c r="BS130" i="5"/>
  <c r="BH155" i="12"/>
  <c r="BC155" i="12"/>
  <c r="BB155" i="12"/>
  <c r="BM163" i="5"/>
  <c r="BN163" i="5"/>
  <c r="BS163" i="5"/>
  <c r="BS140" i="5"/>
  <c r="BN140" i="5"/>
  <c r="BM140" i="5"/>
  <c r="BM111" i="5"/>
  <c r="BN111" i="5"/>
  <c r="BS111" i="5"/>
  <c r="BH129" i="12"/>
  <c r="BC129" i="12"/>
  <c r="BB129" i="12"/>
  <c r="BB159" i="12"/>
  <c r="BH159" i="12"/>
  <c r="BC159" i="12"/>
  <c r="BM138" i="5"/>
  <c r="BN138" i="5"/>
  <c r="BS138" i="5"/>
  <c r="BB109" i="12"/>
  <c r="BC109" i="12"/>
  <c r="BH109" i="12"/>
  <c r="BB127" i="12"/>
  <c r="BC127" i="12"/>
  <c r="BH127" i="12"/>
  <c r="BB137" i="12"/>
  <c r="BH137" i="12"/>
  <c r="BC137" i="12"/>
  <c r="BM108" i="5"/>
  <c r="BS108" i="5"/>
  <c r="BN108" i="5"/>
  <c r="BM126" i="5"/>
  <c r="BS126" i="5"/>
  <c r="BN126" i="5"/>
  <c r="BM136" i="5"/>
  <c r="BS136" i="5"/>
  <c r="BN136" i="5"/>
  <c r="BB107" i="12"/>
  <c r="BC107" i="12"/>
  <c r="BH107" i="12"/>
  <c r="BB125" i="12"/>
  <c r="BH125" i="12"/>
  <c r="BC125" i="12"/>
  <c r="BH135" i="12"/>
  <c r="BC135" i="12"/>
  <c r="BB135" i="12"/>
  <c r="BM106" i="5"/>
  <c r="BS106" i="5"/>
  <c r="BN106" i="5"/>
  <c r="BM124" i="5"/>
  <c r="BN124" i="5"/>
  <c r="BS124" i="5"/>
  <c r="BH162" i="12"/>
  <c r="BB162" i="12"/>
  <c r="BC162" i="12"/>
  <c r="BB134" i="12"/>
  <c r="BC134" i="12"/>
  <c r="BH134" i="12"/>
  <c r="BH105" i="12"/>
  <c r="BC105" i="12"/>
  <c r="BB105" i="12"/>
  <c r="BH123" i="12"/>
  <c r="BC123" i="12"/>
  <c r="BB123" i="12"/>
  <c r="BB128" i="12"/>
  <c r="BH128" i="12"/>
  <c r="BC128" i="12"/>
  <c r="BB138" i="12"/>
  <c r="BC138" i="12"/>
  <c r="BH138" i="12"/>
  <c r="BM109" i="5"/>
  <c r="BN109" i="5"/>
  <c r="BS109" i="5"/>
  <c r="BM127" i="5"/>
  <c r="BN127" i="5"/>
  <c r="BS127" i="5"/>
  <c r="BM137" i="5"/>
  <c r="BN137" i="5"/>
  <c r="BS137" i="5"/>
  <c r="BH108" i="12"/>
  <c r="BC108" i="12"/>
  <c r="BB108" i="12"/>
  <c r="BH126" i="12"/>
  <c r="BC126" i="12"/>
  <c r="BB126" i="12"/>
  <c r="BH136" i="12"/>
  <c r="BC136" i="12"/>
  <c r="BB136" i="12"/>
  <c r="BM107" i="5"/>
  <c r="BN107" i="5"/>
  <c r="BS107" i="5"/>
  <c r="BM125" i="5"/>
  <c r="BN125" i="5"/>
  <c r="BS125" i="5"/>
  <c r="BM135" i="5"/>
  <c r="BS135" i="5"/>
  <c r="BN135" i="5"/>
  <c r="BB106" i="12"/>
  <c r="BC106" i="12"/>
  <c r="BH106" i="12"/>
  <c r="BB124" i="12"/>
  <c r="BC124" i="12"/>
  <c r="BH124" i="12"/>
  <c r="BM162" i="5"/>
  <c r="BS162" i="5"/>
  <c r="BN162" i="5"/>
  <c r="BS134" i="5"/>
  <c r="BN134" i="5"/>
  <c r="BM134" i="5"/>
  <c r="BN105" i="5"/>
  <c r="BS105" i="5"/>
  <c r="BM105" i="5"/>
  <c r="BM123" i="5"/>
  <c r="BN123" i="5"/>
  <c r="BS123" i="5"/>
  <c r="BS128" i="5"/>
  <c r="BN128" i="5"/>
  <c r="BM128" i="5"/>
  <c r="U7" i="38"/>
  <c r="V7" i="38"/>
  <c r="W7" i="38"/>
  <c r="X7" i="38"/>
  <c r="Y7" i="38"/>
  <c r="U8" i="38"/>
  <c r="V8" i="38"/>
  <c r="W8" i="38"/>
  <c r="X8" i="38"/>
  <c r="Y8" i="38"/>
  <c r="U9" i="38"/>
  <c r="V9" i="38"/>
  <c r="W9" i="38"/>
  <c r="X9" i="38"/>
  <c r="Y9" i="38"/>
  <c r="U10" i="38"/>
  <c r="V10" i="38"/>
  <c r="W10" i="38"/>
  <c r="X10" i="38"/>
  <c r="Y10" i="38"/>
  <c r="U11" i="38"/>
  <c r="V11" i="38"/>
  <c r="W11" i="38"/>
  <c r="X11" i="38"/>
  <c r="Y11" i="38"/>
  <c r="U12" i="38"/>
  <c r="V12" i="38"/>
  <c r="W12" i="38"/>
  <c r="X12" i="38"/>
  <c r="Y12" i="38"/>
  <c r="U13" i="38"/>
  <c r="V13" i="38"/>
  <c r="W13" i="38"/>
  <c r="X13" i="38"/>
  <c r="Y13" i="38"/>
  <c r="U14" i="38"/>
  <c r="V14" i="38"/>
  <c r="W14" i="38"/>
  <c r="X14" i="38"/>
  <c r="Y14" i="38"/>
  <c r="U15" i="38"/>
  <c r="V15" i="38"/>
  <c r="W15" i="38"/>
  <c r="X15" i="38"/>
  <c r="Y15" i="38"/>
  <c r="U16" i="38"/>
  <c r="V16" i="38"/>
  <c r="W16" i="38"/>
  <c r="X16" i="38"/>
  <c r="Y16" i="38"/>
  <c r="U17" i="38"/>
  <c r="V17" i="38"/>
  <c r="W17" i="38"/>
  <c r="X17" i="38"/>
  <c r="Y17" i="38"/>
  <c r="U18" i="38"/>
  <c r="V18" i="38"/>
  <c r="W18" i="38"/>
  <c r="X18" i="38"/>
  <c r="Y18" i="38"/>
  <c r="U19" i="38"/>
  <c r="V19" i="38"/>
  <c r="W19" i="38"/>
  <c r="X19" i="38"/>
  <c r="Y19" i="38"/>
  <c r="U20" i="38"/>
  <c r="V20" i="38"/>
  <c r="W20" i="38"/>
  <c r="X20" i="38"/>
  <c r="Y20" i="38"/>
  <c r="U21" i="38"/>
  <c r="V21" i="38"/>
  <c r="W21" i="38"/>
  <c r="X21" i="38"/>
  <c r="Y21" i="38"/>
  <c r="U22" i="38"/>
  <c r="V22" i="38"/>
  <c r="W22" i="38"/>
  <c r="X22" i="38"/>
  <c r="Y22" i="38"/>
  <c r="U23" i="38"/>
  <c r="V23" i="38"/>
  <c r="W23" i="38"/>
  <c r="X23" i="38"/>
  <c r="Y23" i="38"/>
  <c r="U24" i="38"/>
  <c r="V24" i="38"/>
  <c r="W24" i="38"/>
  <c r="X24" i="38"/>
  <c r="Y24" i="38"/>
  <c r="U25" i="38"/>
  <c r="V25" i="38"/>
  <c r="W25" i="38"/>
  <c r="X25" i="38"/>
  <c r="Y25" i="38"/>
  <c r="U26" i="38"/>
  <c r="V26" i="38"/>
  <c r="W26" i="38"/>
  <c r="X26" i="38"/>
  <c r="Y26" i="38"/>
  <c r="U27" i="38"/>
  <c r="V27" i="38"/>
  <c r="W27" i="38"/>
  <c r="X27" i="38"/>
  <c r="Y27" i="38"/>
  <c r="U28" i="38"/>
  <c r="V28" i="38"/>
  <c r="W28" i="38"/>
  <c r="X28" i="38"/>
  <c r="Y28" i="38"/>
  <c r="U29" i="38"/>
  <c r="V29" i="38"/>
  <c r="W29" i="38"/>
  <c r="X29" i="38"/>
  <c r="Y29" i="38"/>
  <c r="U30" i="38"/>
  <c r="V30" i="38"/>
  <c r="W30" i="38"/>
  <c r="X30" i="38"/>
  <c r="Y30" i="38"/>
  <c r="U31" i="38"/>
  <c r="V31" i="38"/>
  <c r="W31" i="38"/>
  <c r="X31" i="38"/>
  <c r="Y31" i="38"/>
  <c r="U32" i="38"/>
  <c r="V32" i="38"/>
  <c r="W32" i="38"/>
  <c r="X32" i="38"/>
  <c r="Y32" i="38"/>
  <c r="U33" i="38"/>
  <c r="V33" i="38"/>
  <c r="W33" i="38"/>
  <c r="X33" i="38"/>
  <c r="Y33" i="38"/>
  <c r="U34" i="38"/>
  <c r="V34" i="38"/>
  <c r="W34" i="38"/>
  <c r="X34" i="38"/>
  <c r="Y34" i="38"/>
  <c r="U35" i="38"/>
  <c r="V35" i="38"/>
  <c r="W35" i="38"/>
  <c r="X35" i="38"/>
  <c r="Y35" i="38"/>
  <c r="U36" i="38"/>
  <c r="V36" i="38"/>
  <c r="W36" i="38"/>
  <c r="X36" i="38"/>
  <c r="Y36" i="38"/>
  <c r="U37" i="38"/>
  <c r="V37" i="38"/>
  <c r="W37" i="38"/>
  <c r="X37" i="38"/>
  <c r="Y37" i="38"/>
  <c r="U38" i="38"/>
  <c r="V38" i="38"/>
  <c r="W38" i="38"/>
  <c r="X38" i="38"/>
  <c r="Y38" i="38"/>
  <c r="U39" i="38"/>
  <c r="V39" i="38"/>
  <c r="W39" i="38"/>
  <c r="X39" i="38"/>
  <c r="Y39" i="38"/>
  <c r="U40" i="38"/>
  <c r="V40" i="38"/>
  <c r="W40" i="38"/>
  <c r="X40" i="38"/>
  <c r="Y40" i="38"/>
  <c r="U41" i="38"/>
  <c r="V41" i="38"/>
  <c r="W41" i="38"/>
  <c r="X41" i="38"/>
  <c r="Y41" i="38"/>
  <c r="U42" i="38"/>
  <c r="V42" i="38"/>
  <c r="W42" i="38"/>
  <c r="X42" i="38"/>
  <c r="Y42" i="38"/>
  <c r="U43" i="38"/>
  <c r="V43" i="38"/>
  <c r="W43" i="38"/>
  <c r="X43" i="38"/>
  <c r="Y43" i="38"/>
  <c r="U44" i="38"/>
  <c r="V44" i="38"/>
  <c r="W44" i="38"/>
  <c r="X44" i="38"/>
  <c r="Y44" i="38"/>
  <c r="U45" i="38"/>
  <c r="V45" i="38"/>
  <c r="W45" i="38"/>
  <c r="X45" i="38"/>
  <c r="Y45" i="38"/>
  <c r="U46" i="38"/>
  <c r="V46" i="38"/>
  <c r="W46" i="38"/>
  <c r="X46" i="38"/>
  <c r="Y46" i="38"/>
  <c r="U47" i="38"/>
  <c r="V47" i="38"/>
  <c r="W47" i="38"/>
  <c r="X47" i="38"/>
  <c r="Y47" i="38"/>
  <c r="U48" i="38"/>
  <c r="V48" i="38"/>
  <c r="W48" i="38"/>
  <c r="X48" i="38"/>
  <c r="Y48" i="38"/>
  <c r="U49" i="38"/>
  <c r="V49" i="38"/>
  <c r="W49" i="38"/>
  <c r="X49" i="38"/>
  <c r="Y49" i="38"/>
  <c r="U50" i="38"/>
  <c r="V50" i="38"/>
  <c r="W50" i="38"/>
  <c r="X50" i="38"/>
  <c r="Y50" i="38"/>
  <c r="U51" i="38"/>
  <c r="V51" i="38"/>
  <c r="W51" i="38"/>
  <c r="X51" i="38"/>
  <c r="Y51" i="38"/>
  <c r="U52" i="38"/>
  <c r="V52" i="38"/>
  <c r="W52" i="38"/>
  <c r="X52" i="38"/>
  <c r="Y52" i="38"/>
  <c r="U53" i="38"/>
  <c r="V53" i="38"/>
  <c r="W53" i="38"/>
  <c r="X53" i="38"/>
  <c r="Y53" i="38"/>
  <c r="U54" i="38"/>
  <c r="V54" i="38"/>
  <c r="W54" i="38"/>
  <c r="X54" i="38"/>
  <c r="Y54" i="38"/>
  <c r="U55" i="38"/>
  <c r="V55" i="38"/>
  <c r="W55" i="38"/>
  <c r="X55" i="38"/>
  <c r="Y55" i="38"/>
  <c r="U56" i="38"/>
  <c r="V56" i="38"/>
  <c r="W56" i="38"/>
  <c r="X56" i="38"/>
  <c r="Y56" i="38"/>
  <c r="U57" i="38"/>
  <c r="V57" i="38"/>
  <c r="W57" i="38"/>
  <c r="X57" i="38"/>
  <c r="Y57" i="38"/>
  <c r="U58" i="38"/>
  <c r="V58" i="38"/>
  <c r="W58" i="38"/>
  <c r="X58" i="38"/>
  <c r="Y58" i="38"/>
  <c r="U59" i="38"/>
  <c r="V59" i="38"/>
  <c r="W59" i="38"/>
  <c r="X59" i="38"/>
  <c r="Y59" i="38"/>
  <c r="U60" i="38"/>
  <c r="V60" i="38"/>
  <c r="W60" i="38"/>
  <c r="X60" i="38"/>
  <c r="Y60" i="38"/>
  <c r="U61" i="38"/>
  <c r="V61" i="38"/>
  <c r="W61" i="38"/>
  <c r="X61" i="38"/>
  <c r="Y61" i="38"/>
  <c r="U62" i="38"/>
  <c r="V62" i="38"/>
  <c r="W62" i="38"/>
  <c r="X62" i="38"/>
  <c r="Y62" i="38"/>
  <c r="U63" i="38"/>
  <c r="V63" i="38"/>
  <c r="W63" i="38"/>
  <c r="X63" i="38"/>
  <c r="Y63" i="38"/>
  <c r="U64" i="38"/>
  <c r="V64" i="38"/>
  <c r="W64" i="38"/>
  <c r="X64" i="38"/>
  <c r="Y64" i="38"/>
  <c r="U65" i="38"/>
  <c r="V65" i="38"/>
  <c r="W65" i="38"/>
  <c r="X65" i="38"/>
  <c r="Y65" i="38"/>
  <c r="U66" i="38"/>
  <c r="V66" i="38"/>
  <c r="W66" i="38"/>
  <c r="X66" i="38"/>
  <c r="Y66" i="38"/>
  <c r="U67" i="38"/>
  <c r="V67" i="38"/>
  <c r="W67" i="38"/>
  <c r="X67" i="38"/>
  <c r="Y67" i="38"/>
  <c r="U68" i="38"/>
  <c r="V68" i="38"/>
  <c r="W68" i="38"/>
  <c r="X68" i="38"/>
  <c r="Y68" i="38"/>
  <c r="U69" i="38"/>
  <c r="V69" i="38"/>
  <c r="W69" i="38"/>
  <c r="X69" i="38"/>
  <c r="Y69" i="38"/>
  <c r="U70" i="38"/>
  <c r="V70" i="38"/>
  <c r="W70" i="38"/>
  <c r="X70" i="38"/>
  <c r="Y70" i="38"/>
  <c r="U71" i="38"/>
  <c r="V71" i="38"/>
  <c r="W71" i="38"/>
  <c r="X71" i="38"/>
  <c r="Y71" i="38"/>
  <c r="U72" i="38"/>
  <c r="V72" i="38"/>
  <c r="W72" i="38"/>
  <c r="X72" i="38"/>
  <c r="Y72" i="38"/>
  <c r="U73" i="38"/>
  <c r="V73" i="38"/>
  <c r="W73" i="38"/>
  <c r="X73" i="38"/>
  <c r="Y73" i="38"/>
  <c r="U74" i="38"/>
  <c r="V74" i="38"/>
  <c r="W74" i="38"/>
  <c r="X74" i="38"/>
  <c r="Y74" i="38"/>
  <c r="U75" i="38"/>
  <c r="V75" i="38"/>
  <c r="W75" i="38"/>
  <c r="X75" i="38"/>
  <c r="Y75" i="38"/>
  <c r="U76" i="38"/>
  <c r="V76" i="38"/>
  <c r="W76" i="38"/>
  <c r="X76" i="38"/>
  <c r="Y76" i="38"/>
  <c r="U77" i="38"/>
  <c r="V77" i="38"/>
  <c r="W77" i="38"/>
  <c r="X77" i="38"/>
  <c r="Y77" i="38"/>
  <c r="U78" i="38"/>
  <c r="V78" i="38"/>
  <c r="W78" i="38"/>
  <c r="X78" i="38"/>
  <c r="Y78" i="38"/>
  <c r="U79" i="38"/>
  <c r="V79" i="38"/>
  <c r="W79" i="38"/>
  <c r="X79" i="38"/>
  <c r="Y79" i="38"/>
  <c r="U80" i="38"/>
  <c r="V80" i="38"/>
  <c r="W80" i="38"/>
  <c r="X80" i="38"/>
  <c r="Y80" i="38"/>
  <c r="U81" i="38"/>
  <c r="V81" i="38"/>
  <c r="W81" i="38"/>
  <c r="X81" i="38"/>
  <c r="Y81" i="38"/>
  <c r="U82" i="38"/>
  <c r="V82" i="38"/>
  <c r="W82" i="38"/>
  <c r="X82" i="38"/>
  <c r="Y82" i="38"/>
  <c r="U83" i="38"/>
  <c r="V83" i="38"/>
  <c r="W83" i="38"/>
  <c r="X83" i="38"/>
  <c r="Y83" i="38"/>
  <c r="U84" i="38"/>
  <c r="V84" i="38"/>
  <c r="W84" i="38"/>
  <c r="X84" i="38"/>
  <c r="Y84" i="38"/>
  <c r="U85" i="38"/>
  <c r="V85" i="38"/>
  <c r="W85" i="38"/>
  <c r="X85" i="38"/>
  <c r="Y85" i="38"/>
  <c r="U86" i="38"/>
  <c r="V86" i="38"/>
  <c r="W86" i="38"/>
  <c r="X86" i="38"/>
  <c r="Y86" i="38"/>
  <c r="U87" i="38"/>
  <c r="V87" i="38"/>
  <c r="W87" i="38"/>
  <c r="X87" i="38"/>
  <c r="Y87" i="38"/>
  <c r="U88" i="38"/>
  <c r="V88" i="38"/>
  <c r="W88" i="38"/>
  <c r="X88" i="38"/>
  <c r="Y88" i="38"/>
  <c r="U89" i="38"/>
  <c r="V89" i="38"/>
  <c r="W89" i="38"/>
  <c r="X89" i="38"/>
  <c r="Y89" i="38"/>
  <c r="U90" i="38"/>
  <c r="V90" i="38"/>
  <c r="W90" i="38"/>
  <c r="X90" i="38"/>
  <c r="Y90" i="38"/>
  <c r="U91" i="38"/>
  <c r="V91" i="38"/>
  <c r="W91" i="38"/>
  <c r="X91" i="38"/>
  <c r="Y91" i="38"/>
  <c r="U92" i="38"/>
  <c r="V92" i="38"/>
  <c r="W92" i="38"/>
  <c r="X92" i="38"/>
  <c r="Y92" i="38"/>
  <c r="U93" i="38"/>
  <c r="V93" i="38"/>
  <c r="W93" i="38"/>
  <c r="X93" i="38"/>
  <c r="Y93" i="38"/>
  <c r="U94" i="38"/>
  <c r="V94" i="38"/>
  <c r="W94" i="38"/>
  <c r="X94" i="38"/>
  <c r="Y94" i="38"/>
  <c r="U95" i="38"/>
  <c r="V95" i="38"/>
  <c r="W95" i="38"/>
  <c r="X95" i="38"/>
  <c r="Y95" i="38"/>
  <c r="U96" i="38"/>
  <c r="V96" i="38"/>
  <c r="W96" i="38"/>
  <c r="X96" i="38"/>
  <c r="Y96" i="38"/>
  <c r="U97" i="38"/>
  <c r="V97" i="38"/>
  <c r="W97" i="38"/>
  <c r="X97" i="38"/>
  <c r="Y97" i="38"/>
  <c r="U98" i="38"/>
  <c r="V98" i="38"/>
  <c r="W98" i="38"/>
  <c r="X98" i="38"/>
  <c r="Y98" i="38"/>
  <c r="U99" i="38"/>
  <c r="V99" i="38"/>
  <c r="W99" i="38"/>
  <c r="X99" i="38"/>
  <c r="Y99" i="38"/>
  <c r="U100" i="38"/>
  <c r="V100" i="38"/>
  <c r="W100" i="38"/>
  <c r="X100" i="38"/>
  <c r="Y100" i="38"/>
  <c r="U101" i="38"/>
  <c r="V101" i="38"/>
  <c r="W101" i="38"/>
  <c r="X101" i="38"/>
  <c r="Y101" i="38"/>
  <c r="U102" i="38"/>
  <c r="V102" i="38"/>
  <c r="W102" i="38"/>
  <c r="X102" i="38"/>
  <c r="Y102" i="38"/>
  <c r="U103" i="38"/>
  <c r="V103" i="38"/>
  <c r="W103" i="38"/>
  <c r="X103" i="38"/>
  <c r="Y103" i="38"/>
  <c r="U104" i="38"/>
  <c r="V104" i="38"/>
  <c r="W104" i="38"/>
  <c r="X104" i="38"/>
  <c r="Y104" i="38"/>
  <c r="U105" i="38"/>
  <c r="V105" i="38"/>
  <c r="W105" i="38"/>
  <c r="X105" i="38"/>
  <c r="Y105" i="38"/>
  <c r="V6" i="38"/>
  <c r="W6" i="38"/>
  <c r="X6" i="38"/>
  <c r="Y6" i="38"/>
  <c r="U6" i="38"/>
  <c r="O7" i="38"/>
  <c r="P7" i="38"/>
  <c r="Q7" i="38"/>
  <c r="R7" i="38"/>
  <c r="S7" i="38"/>
  <c r="O8" i="38"/>
  <c r="P8" i="38"/>
  <c r="Q8" i="38"/>
  <c r="R8" i="38"/>
  <c r="S8" i="38"/>
  <c r="O9" i="38"/>
  <c r="P9" i="38"/>
  <c r="Q9" i="38"/>
  <c r="R9" i="38"/>
  <c r="S9" i="38"/>
  <c r="O10" i="38"/>
  <c r="P10" i="38"/>
  <c r="Q10" i="38"/>
  <c r="R10" i="38"/>
  <c r="S10" i="38"/>
  <c r="O11" i="38"/>
  <c r="P11" i="38"/>
  <c r="Q11" i="38"/>
  <c r="R11" i="38"/>
  <c r="S11" i="38"/>
  <c r="O12" i="38"/>
  <c r="P12" i="38"/>
  <c r="Q12" i="38"/>
  <c r="R12" i="38"/>
  <c r="S12" i="38"/>
  <c r="O13" i="38"/>
  <c r="P13" i="38"/>
  <c r="Q13" i="38"/>
  <c r="R13" i="38"/>
  <c r="S13" i="38"/>
  <c r="O14" i="38"/>
  <c r="P14" i="38"/>
  <c r="Q14" i="38"/>
  <c r="R14" i="38"/>
  <c r="S14" i="38"/>
  <c r="O15" i="38"/>
  <c r="P15" i="38"/>
  <c r="Q15" i="38"/>
  <c r="R15" i="38"/>
  <c r="S15" i="38"/>
  <c r="O16" i="38"/>
  <c r="P16" i="38"/>
  <c r="Q16" i="38"/>
  <c r="R16" i="38"/>
  <c r="S16" i="38"/>
  <c r="O17" i="38"/>
  <c r="P17" i="38"/>
  <c r="Q17" i="38"/>
  <c r="R17" i="38"/>
  <c r="S17" i="38"/>
  <c r="O18" i="38"/>
  <c r="P18" i="38"/>
  <c r="Q18" i="38"/>
  <c r="R18" i="38"/>
  <c r="S18" i="38"/>
  <c r="O19" i="38"/>
  <c r="P19" i="38"/>
  <c r="Q19" i="38"/>
  <c r="R19" i="38"/>
  <c r="S19" i="38"/>
  <c r="O20" i="38"/>
  <c r="P20" i="38"/>
  <c r="Q20" i="38"/>
  <c r="R20" i="38"/>
  <c r="S20" i="38"/>
  <c r="O21" i="38"/>
  <c r="P21" i="38"/>
  <c r="Q21" i="38"/>
  <c r="R21" i="38"/>
  <c r="S21" i="38"/>
  <c r="O22" i="38"/>
  <c r="P22" i="38"/>
  <c r="Q22" i="38"/>
  <c r="R22" i="38"/>
  <c r="S22" i="38"/>
  <c r="O23" i="38"/>
  <c r="P23" i="38"/>
  <c r="Q23" i="38"/>
  <c r="R23" i="38"/>
  <c r="S23" i="38"/>
  <c r="O24" i="38"/>
  <c r="P24" i="38"/>
  <c r="Q24" i="38"/>
  <c r="R24" i="38"/>
  <c r="S24" i="38"/>
  <c r="O25" i="38"/>
  <c r="P25" i="38"/>
  <c r="Q25" i="38"/>
  <c r="R25" i="38"/>
  <c r="S25" i="38"/>
  <c r="O26" i="38"/>
  <c r="P26" i="38"/>
  <c r="Q26" i="38"/>
  <c r="R26" i="38"/>
  <c r="S26" i="38"/>
  <c r="O27" i="38"/>
  <c r="P27" i="38"/>
  <c r="Q27" i="38"/>
  <c r="R27" i="38"/>
  <c r="S27" i="38"/>
  <c r="O28" i="38"/>
  <c r="P28" i="38"/>
  <c r="Q28" i="38"/>
  <c r="R28" i="38"/>
  <c r="S28" i="38"/>
  <c r="O29" i="38"/>
  <c r="P29" i="38"/>
  <c r="Q29" i="38"/>
  <c r="R29" i="38"/>
  <c r="S29" i="38"/>
  <c r="O30" i="38"/>
  <c r="P30" i="38"/>
  <c r="Q30" i="38"/>
  <c r="R30" i="38"/>
  <c r="S30" i="38"/>
  <c r="O31" i="38"/>
  <c r="P31" i="38"/>
  <c r="Q31" i="38"/>
  <c r="R31" i="38"/>
  <c r="S31" i="38"/>
  <c r="O32" i="38"/>
  <c r="P32" i="38"/>
  <c r="Q32" i="38"/>
  <c r="R32" i="38"/>
  <c r="S32" i="38"/>
  <c r="O33" i="38"/>
  <c r="P33" i="38"/>
  <c r="Q33" i="38"/>
  <c r="R33" i="38"/>
  <c r="S33" i="38"/>
  <c r="O34" i="38"/>
  <c r="P34" i="38"/>
  <c r="Q34" i="38"/>
  <c r="R34" i="38"/>
  <c r="S34" i="38"/>
  <c r="O35" i="38"/>
  <c r="P35" i="38"/>
  <c r="Q35" i="38"/>
  <c r="R35" i="38"/>
  <c r="S35" i="38"/>
  <c r="O36" i="38"/>
  <c r="P36" i="38"/>
  <c r="Q36" i="38"/>
  <c r="R36" i="38"/>
  <c r="S36" i="38"/>
  <c r="O37" i="38"/>
  <c r="P37" i="38"/>
  <c r="Q37" i="38"/>
  <c r="R37" i="38"/>
  <c r="S37" i="38"/>
  <c r="O38" i="38"/>
  <c r="P38" i="38"/>
  <c r="Q38" i="38"/>
  <c r="R38" i="38"/>
  <c r="S38" i="38"/>
  <c r="O39" i="38"/>
  <c r="P39" i="38"/>
  <c r="Q39" i="38"/>
  <c r="R39" i="38"/>
  <c r="S39" i="38"/>
  <c r="O40" i="38"/>
  <c r="P40" i="38"/>
  <c r="Q40" i="38"/>
  <c r="R40" i="38"/>
  <c r="S40" i="38"/>
  <c r="O41" i="38"/>
  <c r="P41" i="38"/>
  <c r="Q41" i="38"/>
  <c r="R41" i="38"/>
  <c r="S41" i="38"/>
  <c r="O42" i="38"/>
  <c r="P42" i="38"/>
  <c r="Q42" i="38"/>
  <c r="R42" i="38"/>
  <c r="S42" i="38"/>
  <c r="O43" i="38"/>
  <c r="P43" i="38"/>
  <c r="Q43" i="38"/>
  <c r="R43" i="38"/>
  <c r="S43" i="38"/>
  <c r="O44" i="38"/>
  <c r="P44" i="38"/>
  <c r="Q44" i="38"/>
  <c r="R44" i="38"/>
  <c r="S44" i="38"/>
  <c r="O45" i="38"/>
  <c r="P45" i="38"/>
  <c r="Q45" i="38"/>
  <c r="R45" i="38"/>
  <c r="S45" i="38"/>
  <c r="O46" i="38"/>
  <c r="P46" i="38"/>
  <c r="Q46" i="38"/>
  <c r="R46" i="38"/>
  <c r="S46" i="38"/>
  <c r="O47" i="38"/>
  <c r="P47" i="38"/>
  <c r="Q47" i="38"/>
  <c r="R47" i="38"/>
  <c r="S47" i="38"/>
  <c r="O48" i="38"/>
  <c r="P48" i="38"/>
  <c r="Q48" i="38"/>
  <c r="R48" i="38"/>
  <c r="S48" i="38"/>
  <c r="O49" i="38"/>
  <c r="P49" i="38"/>
  <c r="Q49" i="38"/>
  <c r="R49" i="38"/>
  <c r="S49" i="38"/>
  <c r="O50" i="38"/>
  <c r="P50" i="38"/>
  <c r="Q50" i="38"/>
  <c r="R50" i="38"/>
  <c r="S50" i="38"/>
  <c r="O51" i="38"/>
  <c r="P51" i="38"/>
  <c r="Q51" i="38"/>
  <c r="R51" i="38"/>
  <c r="S51" i="38"/>
  <c r="O52" i="38"/>
  <c r="P52" i="38"/>
  <c r="Q52" i="38"/>
  <c r="R52" i="38"/>
  <c r="S52" i="38"/>
  <c r="O53" i="38"/>
  <c r="P53" i="38"/>
  <c r="Q53" i="38"/>
  <c r="R53" i="38"/>
  <c r="S53" i="38"/>
  <c r="O54" i="38"/>
  <c r="P54" i="38"/>
  <c r="Q54" i="38"/>
  <c r="R54" i="38"/>
  <c r="S54" i="38"/>
  <c r="O55" i="38"/>
  <c r="P55" i="38"/>
  <c r="Q55" i="38"/>
  <c r="R55" i="38"/>
  <c r="S55" i="38"/>
  <c r="O56" i="38"/>
  <c r="P56" i="38"/>
  <c r="Q56" i="38"/>
  <c r="R56" i="38"/>
  <c r="S56" i="38"/>
  <c r="O57" i="38"/>
  <c r="P57" i="38"/>
  <c r="Q57" i="38"/>
  <c r="R57" i="38"/>
  <c r="S57" i="38"/>
  <c r="O58" i="38"/>
  <c r="P58" i="38"/>
  <c r="Q58" i="38"/>
  <c r="R58" i="38"/>
  <c r="S58" i="38"/>
  <c r="O59" i="38"/>
  <c r="P59" i="38"/>
  <c r="Q59" i="38"/>
  <c r="R59" i="38"/>
  <c r="S59" i="38"/>
  <c r="O60" i="38"/>
  <c r="P60" i="38"/>
  <c r="Q60" i="38"/>
  <c r="R60" i="38"/>
  <c r="S60" i="38"/>
  <c r="O61" i="38"/>
  <c r="P61" i="38"/>
  <c r="Q61" i="38"/>
  <c r="R61" i="38"/>
  <c r="S61" i="38"/>
  <c r="O62" i="38"/>
  <c r="P62" i="38"/>
  <c r="Q62" i="38"/>
  <c r="R62" i="38"/>
  <c r="S62" i="38"/>
  <c r="O63" i="38"/>
  <c r="P63" i="38"/>
  <c r="Q63" i="38"/>
  <c r="R63" i="38"/>
  <c r="S63" i="38"/>
  <c r="O64" i="38"/>
  <c r="P64" i="38"/>
  <c r="Q64" i="38"/>
  <c r="R64" i="38"/>
  <c r="S64" i="38"/>
  <c r="O65" i="38"/>
  <c r="P65" i="38"/>
  <c r="Q65" i="38"/>
  <c r="R65" i="38"/>
  <c r="S65" i="38"/>
  <c r="O66" i="38"/>
  <c r="P66" i="38"/>
  <c r="Q66" i="38"/>
  <c r="R66" i="38"/>
  <c r="S66" i="38"/>
  <c r="O67" i="38"/>
  <c r="P67" i="38"/>
  <c r="Q67" i="38"/>
  <c r="R67" i="38"/>
  <c r="S67" i="38"/>
  <c r="O68" i="38"/>
  <c r="P68" i="38"/>
  <c r="Q68" i="38"/>
  <c r="R68" i="38"/>
  <c r="S68" i="38"/>
  <c r="O69" i="38"/>
  <c r="P69" i="38"/>
  <c r="Q69" i="38"/>
  <c r="R69" i="38"/>
  <c r="S69" i="38"/>
  <c r="O70" i="38"/>
  <c r="P70" i="38"/>
  <c r="Q70" i="38"/>
  <c r="R70" i="38"/>
  <c r="S70" i="38"/>
  <c r="O71" i="38"/>
  <c r="P71" i="38"/>
  <c r="Q71" i="38"/>
  <c r="R71" i="38"/>
  <c r="S71" i="38"/>
  <c r="O72" i="38"/>
  <c r="P72" i="38"/>
  <c r="Q72" i="38"/>
  <c r="R72" i="38"/>
  <c r="S72" i="38"/>
  <c r="O73" i="38"/>
  <c r="P73" i="38"/>
  <c r="Q73" i="38"/>
  <c r="R73" i="38"/>
  <c r="S73" i="38"/>
  <c r="O74" i="38"/>
  <c r="P74" i="38"/>
  <c r="Q74" i="38"/>
  <c r="R74" i="38"/>
  <c r="S74" i="38"/>
  <c r="O75" i="38"/>
  <c r="P75" i="38"/>
  <c r="Q75" i="38"/>
  <c r="R75" i="38"/>
  <c r="S75" i="38"/>
  <c r="O76" i="38"/>
  <c r="P76" i="38"/>
  <c r="Q76" i="38"/>
  <c r="R76" i="38"/>
  <c r="S76" i="38"/>
  <c r="O77" i="38"/>
  <c r="P77" i="38"/>
  <c r="Q77" i="38"/>
  <c r="R77" i="38"/>
  <c r="S77" i="38"/>
  <c r="O78" i="38"/>
  <c r="P78" i="38"/>
  <c r="Q78" i="38"/>
  <c r="R78" i="38"/>
  <c r="S78" i="38"/>
  <c r="O79" i="38"/>
  <c r="P79" i="38"/>
  <c r="Q79" i="38"/>
  <c r="R79" i="38"/>
  <c r="S79" i="38"/>
  <c r="O80" i="38"/>
  <c r="P80" i="38"/>
  <c r="Q80" i="38"/>
  <c r="R80" i="38"/>
  <c r="S80" i="38"/>
  <c r="O81" i="38"/>
  <c r="P81" i="38"/>
  <c r="Q81" i="38"/>
  <c r="R81" i="38"/>
  <c r="S81" i="38"/>
  <c r="O82" i="38"/>
  <c r="P82" i="38"/>
  <c r="Q82" i="38"/>
  <c r="R82" i="38"/>
  <c r="S82" i="38"/>
  <c r="O83" i="38"/>
  <c r="P83" i="38"/>
  <c r="Q83" i="38"/>
  <c r="R83" i="38"/>
  <c r="S83" i="38"/>
  <c r="O84" i="38"/>
  <c r="P84" i="38"/>
  <c r="Q84" i="38"/>
  <c r="R84" i="38"/>
  <c r="S84" i="38"/>
  <c r="O85" i="38"/>
  <c r="P85" i="38"/>
  <c r="Q85" i="38"/>
  <c r="R85" i="38"/>
  <c r="S85" i="38"/>
  <c r="O86" i="38"/>
  <c r="P86" i="38"/>
  <c r="Q86" i="38"/>
  <c r="R86" i="38"/>
  <c r="S86" i="38"/>
  <c r="O87" i="38"/>
  <c r="P87" i="38"/>
  <c r="Q87" i="38"/>
  <c r="R87" i="38"/>
  <c r="S87" i="38"/>
  <c r="O88" i="38"/>
  <c r="P88" i="38"/>
  <c r="Q88" i="38"/>
  <c r="R88" i="38"/>
  <c r="S88" i="38"/>
  <c r="O89" i="38"/>
  <c r="P89" i="38"/>
  <c r="Q89" i="38"/>
  <c r="R89" i="38"/>
  <c r="S89" i="38"/>
  <c r="O90" i="38"/>
  <c r="P90" i="38"/>
  <c r="Q90" i="38"/>
  <c r="R90" i="38"/>
  <c r="S90" i="38"/>
  <c r="O91" i="38"/>
  <c r="P91" i="38"/>
  <c r="Q91" i="38"/>
  <c r="R91" i="38"/>
  <c r="S91" i="38"/>
  <c r="O92" i="38"/>
  <c r="P92" i="38"/>
  <c r="Q92" i="38"/>
  <c r="R92" i="38"/>
  <c r="S92" i="38"/>
  <c r="O93" i="38"/>
  <c r="P93" i="38"/>
  <c r="Q93" i="38"/>
  <c r="R93" i="38"/>
  <c r="S93" i="38"/>
  <c r="O94" i="38"/>
  <c r="P94" i="38"/>
  <c r="Q94" i="38"/>
  <c r="R94" i="38"/>
  <c r="S94" i="38"/>
  <c r="O95" i="38"/>
  <c r="P95" i="38"/>
  <c r="Q95" i="38"/>
  <c r="R95" i="38"/>
  <c r="S95" i="38"/>
  <c r="O96" i="38"/>
  <c r="P96" i="38"/>
  <c r="Q96" i="38"/>
  <c r="R96" i="38"/>
  <c r="S96" i="38"/>
  <c r="O97" i="38"/>
  <c r="P97" i="38"/>
  <c r="Q97" i="38"/>
  <c r="R97" i="38"/>
  <c r="S97" i="38"/>
  <c r="O98" i="38"/>
  <c r="P98" i="38"/>
  <c r="Q98" i="38"/>
  <c r="R98" i="38"/>
  <c r="S98" i="38"/>
  <c r="O99" i="38"/>
  <c r="P99" i="38"/>
  <c r="Q99" i="38"/>
  <c r="R99" i="38"/>
  <c r="S99" i="38"/>
  <c r="O100" i="38"/>
  <c r="P100" i="38"/>
  <c r="Q100" i="38"/>
  <c r="R100" i="38"/>
  <c r="S100" i="38"/>
  <c r="O101" i="38"/>
  <c r="P101" i="38"/>
  <c r="Q101" i="38"/>
  <c r="R101" i="38"/>
  <c r="S101" i="38"/>
  <c r="O102" i="38"/>
  <c r="P102" i="38"/>
  <c r="Q102" i="38"/>
  <c r="R102" i="38"/>
  <c r="S102" i="38"/>
  <c r="O103" i="38"/>
  <c r="P103" i="38"/>
  <c r="Q103" i="38"/>
  <c r="R103" i="38"/>
  <c r="S103" i="38"/>
  <c r="O104" i="38"/>
  <c r="P104" i="38"/>
  <c r="Q104" i="38"/>
  <c r="R104" i="38"/>
  <c r="S104" i="38"/>
  <c r="O105" i="38"/>
  <c r="P105" i="38"/>
  <c r="Q105" i="38"/>
  <c r="R105" i="38"/>
  <c r="S105" i="38"/>
  <c r="P6" i="38"/>
  <c r="Q6" i="38"/>
  <c r="R6" i="38"/>
  <c r="S6" i="38"/>
  <c r="O6" i="38"/>
  <c r="BZ123" i="5" l="1"/>
  <c r="BY123" i="5"/>
  <c r="BN124" i="12"/>
  <c r="BO124" i="12"/>
  <c r="BY109" i="5"/>
  <c r="BZ109" i="5"/>
  <c r="BO113" i="12"/>
  <c r="BN113" i="12"/>
  <c r="BY114" i="5"/>
  <c r="BZ114" i="5"/>
  <c r="BY155" i="5"/>
  <c r="BZ155" i="5"/>
  <c r="BY113" i="5"/>
  <c r="BZ113" i="5"/>
  <c r="BN152" i="12"/>
  <c r="BO152" i="12"/>
  <c r="BN110" i="12"/>
  <c r="BO110" i="12"/>
  <c r="BN148" i="12"/>
  <c r="BO148" i="12"/>
  <c r="BY120" i="5"/>
  <c r="BZ120" i="5"/>
  <c r="BY157" i="5"/>
  <c r="BZ157" i="5"/>
  <c r="BN106" i="12"/>
  <c r="BO106" i="12"/>
  <c r="BY125" i="5"/>
  <c r="BZ125" i="5"/>
  <c r="BY127" i="5"/>
  <c r="BZ127" i="5"/>
  <c r="BN138" i="12"/>
  <c r="BO138" i="12"/>
  <c r="BN134" i="12"/>
  <c r="BO134" i="12"/>
  <c r="BY124" i="5"/>
  <c r="BZ124" i="5"/>
  <c r="BN107" i="12"/>
  <c r="BO107" i="12"/>
  <c r="BN109" i="12"/>
  <c r="BO109" i="12"/>
  <c r="BY111" i="5"/>
  <c r="BZ111" i="5"/>
  <c r="BY163" i="5"/>
  <c r="BZ163" i="5"/>
  <c r="BY130" i="5"/>
  <c r="BZ130" i="5"/>
  <c r="BN141" i="12"/>
  <c r="BO141" i="12"/>
  <c r="BY131" i="5"/>
  <c r="BZ131" i="5"/>
  <c r="BY132" i="5"/>
  <c r="BZ132" i="5"/>
  <c r="BY149" i="5"/>
  <c r="BZ149" i="5"/>
  <c r="BN142" i="12"/>
  <c r="BO142" i="12"/>
  <c r="BN122" i="12"/>
  <c r="BO122" i="12"/>
  <c r="BY143" i="5"/>
  <c r="BZ143" i="5"/>
  <c r="BY145" i="5"/>
  <c r="BZ145" i="5"/>
  <c r="BZ119" i="5"/>
  <c r="BY119" i="5"/>
  <c r="BY139" i="5"/>
  <c r="BZ139" i="5"/>
  <c r="BY150" i="5"/>
  <c r="BZ150" i="5"/>
  <c r="BN145" i="12"/>
  <c r="BO145" i="12"/>
  <c r="BY156" i="5"/>
  <c r="BZ156" i="5"/>
  <c r="BN147" i="12"/>
  <c r="BO147" i="12"/>
  <c r="BO119" i="12"/>
  <c r="BN119" i="12"/>
  <c r="BY158" i="5"/>
  <c r="BZ158" i="5"/>
  <c r="BN139" i="12"/>
  <c r="BO139" i="12"/>
  <c r="BY107" i="5"/>
  <c r="BZ107" i="5"/>
  <c r="BY138" i="5"/>
  <c r="BZ138" i="5"/>
  <c r="BY152" i="5"/>
  <c r="BZ152" i="5"/>
  <c r="BN140" i="12"/>
  <c r="BO140" i="12"/>
  <c r="BY164" i="5"/>
  <c r="BZ164" i="5"/>
  <c r="BN116" i="12"/>
  <c r="BO116" i="12"/>
  <c r="BY121" i="5"/>
  <c r="BZ121" i="5"/>
  <c r="BY105" i="5"/>
  <c r="BZ105" i="5"/>
  <c r="BY162" i="5"/>
  <c r="BZ162" i="5"/>
  <c r="BY126" i="5"/>
  <c r="BZ126" i="5"/>
  <c r="BO137" i="12"/>
  <c r="BN137" i="12"/>
  <c r="BN159" i="12"/>
  <c r="BO159" i="12"/>
  <c r="BY133" i="5"/>
  <c r="BZ133" i="5"/>
  <c r="BY144" i="5"/>
  <c r="BZ144" i="5"/>
  <c r="BN130" i="12"/>
  <c r="BO130" i="12"/>
  <c r="BN131" i="12"/>
  <c r="BO131" i="12"/>
  <c r="BY117" i="5"/>
  <c r="BZ117" i="5"/>
  <c r="BN158" i="12"/>
  <c r="BO158" i="12"/>
  <c r="BZ128" i="5"/>
  <c r="BY128" i="5"/>
  <c r="BN136" i="12"/>
  <c r="BO136" i="12"/>
  <c r="BN108" i="12"/>
  <c r="BO108" i="12"/>
  <c r="BO123" i="12"/>
  <c r="BN123" i="12"/>
  <c r="BO135" i="12"/>
  <c r="BN135" i="12"/>
  <c r="BZ142" i="5"/>
  <c r="BY142" i="5"/>
  <c r="BZ122" i="5"/>
  <c r="BY122" i="5"/>
  <c r="BO143" i="12"/>
  <c r="BN143" i="12"/>
  <c r="BN111" i="12"/>
  <c r="BO111" i="12"/>
  <c r="BO163" i="12"/>
  <c r="BN163" i="12"/>
  <c r="BY141" i="5"/>
  <c r="BZ141" i="5"/>
  <c r="BN132" i="12"/>
  <c r="BO132" i="12"/>
  <c r="BN133" i="12"/>
  <c r="BO133" i="12"/>
  <c r="BN144" i="12"/>
  <c r="BO144" i="12"/>
  <c r="BN156" i="12"/>
  <c r="BO156" i="12"/>
  <c r="BY147" i="5"/>
  <c r="BZ147" i="5"/>
  <c r="BN151" i="12"/>
  <c r="BO151" i="12"/>
  <c r="BO149" i="12"/>
  <c r="BN149" i="12"/>
  <c r="BO117" i="12"/>
  <c r="BN117" i="12"/>
  <c r="BY151" i="5"/>
  <c r="BZ151" i="5"/>
  <c r="BN150" i="12"/>
  <c r="BO150" i="12"/>
  <c r="BY137" i="5"/>
  <c r="BZ137" i="5"/>
  <c r="BN127" i="12"/>
  <c r="BO127" i="12"/>
  <c r="BN164" i="12"/>
  <c r="BO164" i="12"/>
  <c r="BN153" i="12"/>
  <c r="BO153" i="12"/>
  <c r="BY129" i="5"/>
  <c r="BZ129" i="5"/>
  <c r="BN112" i="12"/>
  <c r="BO112" i="12"/>
  <c r="BY161" i="5"/>
  <c r="BZ161" i="5"/>
  <c r="BY118" i="5"/>
  <c r="BZ118" i="5"/>
  <c r="BY135" i="5"/>
  <c r="BZ135" i="5"/>
  <c r="BN128" i="12"/>
  <c r="BO128" i="12"/>
  <c r="BY106" i="5"/>
  <c r="BZ106" i="5"/>
  <c r="BN125" i="12"/>
  <c r="BO125" i="12"/>
  <c r="BY136" i="5"/>
  <c r="BZ136" i="5"/>
  <c r="BY108" i="5"/>
  <c r="BZ108" i="5"/>
  <c r="BY112" i="5"/>
  <c r="BZ112" i="5"/>
  <c r="BO154" i="12"/>
  <c r="BN154" i="12"/>
  <c r="BN118" i="12"/>
  <c r="BO118" i="12"/>
  <c r="BN160" i="12"/>
  <c r="BO160" i="12"/>
  <c r="BN121" i="12"/>
  <c r="BO121" i="12"/>
  <c r="BZ134" i="5"/>
  <c r="BY134" i="5"/>
  <c r="BN126" i="12"/>
  <c r="BO126" i="12"/>
  <c r="BN105" i="12"/>
  <c r="BO105" i="12"/>
  <c r="BN162" i="12"/>
  <c r="BO162" i="12"/>
  <c r="BN129" i="12"/>
  <c r="BO129" i="12"/>
  <c r="BZ140" i="5"/>
  <c r="BY140" i="5"/>
  <c r="BO155" i="12"/>
  <c r="BN155" i="12"/>
  <c r="BZ110" i="5"/>
  <c r="BY110" i="5"/>
  <c r="BN115" i="12"/>
  <c r="BO115" i="12"/>
  <c r="BZ154" i="5"/>
  <c r="BY154" i="5"/>
  <c r="BN114" i="12"/>
  <c r="BO114" i="12"/>
  <c r="BY153" i="5"/>
  <c r="BZ153" i="5"/>
  <c r="BY115" i="5"/>
  <c r="BZ115" i="5"/>
  <c r="BN161" i="12"/>
  <c r="BO161" i="12"/>
  <c r="BY146" i="5"/>
  <c r="BZ146" i="5"/>
  <c r="BO157" i="12"/>
  <c r="BN157" i="12"/>
  <c r="BY159" i="5"/>
  <c r="BZ159" i="5"/>
  <c r="BN146" i="12"/>
  <c r="BO146" i="12"/>
  <c r="BZ148" i="5"/>
  <c r="BY148" i="5"/>
  <c r="BZ116" i="5"/>
  <c r="BY116" i="5"/>
  <c r="BN120" i="12"/>
  <c r="BO120" i="12"/>
  <c r="BZ160" i="5"/>
  <c r="BY160" i="5"/>
  <c r="AA6" i="38"/>
  <c r="CG5" i="5" s="1"/>
  <c r="AA7" i="38"/>
  <c r="BU6" i="12" s="1"/>
  <c r="AA8" i="38"/>
  <c r="BU7" i="12" s="1"/>
  <c r="AA9" i="38"/>
  <c r="AA10" i="38"/>
  <c r="BU9" i="12" s="1"/>
  <c r="AA11" i="38"/>
  <c r="BU10" i="12" s="1"/>
  <c r="AA12" i="38"/>
  <c r="CG11" i="5" s="1"/>
  <c r="AA13" i="38"/>
  <c r="BU12" i="12" s="1"/>
  <c r="AA14" i="38"/>
  <c r="BU13" i="12" s="1"/>
  <c r="AA15" i="38"/>
  <c r="BU14" i="12" s="1"/>
  <c r="AA16" i="38"/>
  <c r="BU15" i="12" s="1"/>
  <c r="AA17" i="38"/>
  <c r="AA18" i="38"/>
  <c r="CG17" i="5" s="1"/>
  <c r="AA19" i="38"/>
  <c r="BU18" i="12" s="1"/>
  <c r="AA20" i="38"/>
  <c r="CG19" i="5" s="1"/>
  <c r="AA21" i="38"/>
  <c r="BU20" i="12" s="1"/>
  <c r="AA22" i="38"/>
  <c r="BU21" i="12" s="1"/>
  <c r="AA23" i="38"/>
  <c r="BU22" i="12" s="1"/>
  <c r="AA24" i="38"/>
  <c r="BU23" i="12" s="1"/>
  <c r="AA25" i="38"/>
  <c r="AA26" i="38"/>
  <c r="BU25" i="12" s="1"/>
  <c r="AA27" i="38"/>
  <c r="BU26" i="12" s="1"/>
  <c r="AA28" i="38"/>
  <c r="CG27" i="5" s="1"/>
  <c r="AA29" i="38"/>
  <c r="BU28" i="12" s="1"/>
  <c r="AA30" i="38"/>
  <c r="BU29" i="12" s="1"/>
  <c r="AA31" i="38"/>
  <c r="BU30" i="12" s="1"/>
  <c r="AA32" i="38"/>
  <c r="BU31" i="12" s="1"/>
  <c r="AA33" i="38"/>
  <c r="AA34" i="38"/>
  <c r="BU33" i="12" s="1"/>
  <c r="AA35" i="38"/>
  <c r="BU34" i="12" s="1"/>
  <c r="AA36" i="38"/>
  <c r="CG35" i="5" s="1"/>
  <c r="AA37" i="38"/>
  <c r="BU36" i="12" s="1"/>
  <c r="AA38" i="38"/>
  <c r="BU37" i="12" s="1"/>
  <c r="AA39" i="38"/>
  <c r="BU38" i="12" s="1"/>
  <c r="AA40" i="38"/>
  <c r="BU39" i="12" s="1"/>
  <c r="AA41" i="38"/>
  <c r="AA42" i="38"/>
  <c r="CG41" i="5" s="1"/>
  <c r="AA43" i="38"/>
  <c r="BU42" i="12" s="1"/>
  <c r="AA44" i="38"/>
  <c r="CG43" i="5" s="1"/>
  <c r="AA45" i="38"/>
  <c r="BU44" i="12" s="1"/>
  <c r="AA46" i="38"/>
  <c r="BU45" i="12" s="1"/>
  <c r="AA47" i="38"/>
  <c r="BU46" i="12" s="1"/>
  <c r="AA48" i="38"/>
  <c r="BU47" i="12" s="1"/>
  <c r="AA49" i="38"/>
  <c r="BU48" i="12" s="1"/>
  <c r="AA50" i="38"/>
  <c r="CG49" i="5" s="1"/>
  <c r="AA51" i="38"/>
  <c r="BU50" i="12" s="1"/>
  <c r="AA52" i="38"/>
  <c r="BU51" i="12" s="1"/>
  <c r="AA53" i="38"/>
  <c r="BU52" i="12" s="1"/>
  <c r="AA54" i="38"/>
  <c r="BU53" i="12" s="1"/>
  <c r="AA55" i="38"/>
  <c r="BU54" i="12" s="1"/>
  <c r="AA56" i="38"/>
  <c r="BU55" i="12" s="1"/>
  <c r="AA57" i="38"/>
  <c r="BU56" i="12" s="1"/>
  <c r="AA58" i="38"/>
  <c r="CG57" i="5" s="1"/>
  <c r="AA59" i="38"/>
  <c r="BU58" i="12" s="1"/>
  <c r="AA60" i="38"/>
  <c r="BU59" i="12" s="1"/>
  <c r="AA61" i="38"/>
  <c r="BU60" i="12" s="1"/>
  <c r="AA62" i="38"/>
  <c r="BU61" i="12" s="1"/>
  <c r="AA63" i="38"/>
  <c r="BU62" i="12" s="1"/>
  <c r="AA64" i="38"/>
  <c r="BU63" i="12" s="1"/>
  <c r="AA65" i="38"/>
  <c r="BU64" i="12" s="1"/>
  <c r="AA66" i="38"/>
  <c r="CG65" i="5" s="1"/>
  <c r="AA67" i="38"/>
  <c r="BU66" i="12" s="1"/>
  <c r="AA68" i="38"/>
  <c r="CG67" i="5" s="1"/>
  <c r="AA69" i="38"/>
  <c r="BU68" i="12" s="1"/>
  <c r="AA70" i="38"/>
  <c r="BU69" i="12" s="1"/>
  <c r="AA71" i="38"/>
  <c r="BU70" i="12" s="1"/>
  <c r="AA72" i="38"/>
  <c r="BU71" i="12" s="1"/>
  <c r="AA73" i="38"/>
  <c r="BU72" i="12" s="1"/>
  <c r="AA74" i="38"/>
  <c r="CG73" i="5" s="1"/>
  <c r="AA75" i="38"/>
  <c r="BU74" i="12" s="1"/>
  <c r="AA76" i="38"/>
  <c r="CG75" i="5" s="1"/>
  <c r="AA77" i="38"/>
  <c r="BU76" i="12" s="1"/>
  <c r="AA78" i="38"/>
  <c r="BU77" i="12" s="1"/>
  <c r="AA79" i="38"/>
  <c r="BU78" i="12" s="1"/>
  <c r="AA80" i="38"/>
  <c r="BU79" i="12" s="1"/>
  <c r="AA81" i="38"/>
  <c r="BU80" i="12" s="1"/>
  <c r="AA82" i="38"/>
  <c r="CG81" i="5" s="1"/>
  <c r="AA83" i="38"/>
  <c r="BU82" i="12" s="1"/>
  <c r="AA84" i="38"/>
  <c r="BU83" i="12" s="1"/>
  <c r="AA85" i="38"/>
  <c r="BU84" i="12" s="1"/>
  <c r="AA86" i="38"/>
  <c r="BU85" i="12" s="1"/>
  <c r="AA87" i="38"/>
  <c r="CG86" i="5" s="1"/>
  <c r="AA88" i="38"/>
  <c r="BU87" i="12" s="1"/>
  <c r="AA89" i="38"/>
  <c r="CG88" i="5" s="1"/>
  <c r="AA90" i="38"/>
  <c r="CG89" i="5" s="1"/>
  <c r="AA91" i="38"/>
  <c r="CG90" i="5" s="1"/>
  <c r="AA92" i="38"/>
  <c r="BU91" i="12" s="1"/>
  <c r="AA93" i="38"/>
  <c r="BU92" i="12" s="1"/>
  <c r="AA94" i="38"/>
  <c r="BU93" i="12" s="1"/>
  <c r="AA95" i="38"/>
  <c r="CG94" i="5" s="1"/>
  <c r="AA96" i="38"/>
  <c r="BU95" i="12" s="1"/>
  <c r="AA97" i="38"/>
  <c r="CG96" i="5" s="1"/>
  <c r="AA98" i="38"/>
  <c r="CG97" i="5" s="1"/>
  <c r="AA99" i="38"/>
  <c r="BU98" i="12" s="1"/>
  <c r="AA100" i="38"/>
  <c r="CG99" i="5" s="1"/>
  <c r="AA101" i="38"/>
  <c r="BU100" i="12" s="1"/>
  <c r="AA102" i="38"/>
  <c r="CG101" i="5" s="1"/>
  <c r="AA103" i="38"/>
  <c r="CG102" i="5" s="1"/>
  <c r="AA104" i="38"/>
  <c r="BU103" i="12" s="1"/>
  <c r="AA105" i="38"/>
  <c r="BU104" i="12" s="1"/>
  <c r="CG25" i="5" l="1"/>
  <c r="BU101" i="12"/>
  <c r="BU97" i="12"/>
  <c r="CG84" i="5"/>
  <c r="CG31" i="5"/>
  <c r="CG76" i="5"/>
  <c r="BU5" i="12"/>
  <c r="CG68" i="5"/>
  <c r="CG92" i="5"/>
  <c r="CG44" i="5"/>
  <c r="CG37" i="5"/>
  <c r="CG100" i="5"/>
  <c r="CG52" i="5"/>
  <c r="CG6" i="5"/>
  <c r="BU57" i="12"/>
  <c r="CG60" i="5"/>
  <c r="CG33" i="5"/>
  <c r="CG29" i="5"/>
  <c r="CG23" i="5"/>
  <c r="CG103" i="5"/>
  <c r="CG95" i="5"/>
  <c r="CG87" i="5"/>
  <c r="CG79" i="5"/>
  <c r="CG71" i="5"/>
  <c r="CG63" i="5"/>
  <c r="CG55" i="5"/>
  <c r="CG47" i="5"/>
  <c r="CG22" i="5"/>
  <c r="CG20" i="5"/>
  <c r="CG18" i="5"/>
  <c r="BU90" i="12"/>
  <c r="BU88" i="12"/>
  <c r="BU86" i="12"/>
  <c r="BU75" i="12"/>
  <c r="BU43" i="12"/>
  <c r="BU11" i="12"/>
  <c r="CG98" i="5"/>
  <c r="CG82" i="5"/>
  <c r="CG74" i="5"/>
  <c r="CG66" i="5"/>
  <c r="CG58" i="5"/>
  <c r="CG50" i="5"/>
  <c r="CG42" i="5"/>
  <c r="CG9" i="5"/>
  <c r="CG7" i="5"/>
  <c r="BU81" i="12"/>
  <c r="BU49" i="12"/>
  <c r="BU17" i="12"/>
  <c r="CG93" i="5"/>
  <c r="CG85" i="5"/>
  <c r="CG77" i="5"/>
  <c r="CG69" i="5"/>
  <c r="CG61" i="5"/>
  <c r="CG53" i="5"/>
  <c r="CG45" i="5"/>
  <c r="CG38" i="5"/>
  <c r="CG30" i="5"/>
  <c r="CG28" i="5"/>
  <c r="CG26" i="5"/>
  <c r="BU96" i="12"/>
  <c r="BU94" i="12"/>
  <c r="BU67" i="12"/>
  <c r="BU35" i="12"/>
  <c r="BU99" i="12"/>
  <c r="CG104" i="5"/>
  <c r="CG80" i="5"/>
  <c r="CG72" i="5"/>
  <c r="CG64" i="5"/>
  <c r="CG56" i="5"/>
  <c r="CG48" i="5"/>
  <c r="CG36" i="5"/>
  <c r="CG15" i="5"/>
  <c r="CG13" i="5"/>
  <c r="BU73" i="12"/>
  <c r="BU41" i="12"/>
  <c r="CG91" i="5"/>
  <c r="CG59" i="5"/>
  <c r="CG51" i="5"/>
  <c r="CG34" i="5"/>
  <c r="BU102" i="12"/>
  <c r="BU27" i="12"/>
  <c r="CG83" i="5"/>
  <c r="CG78" i="5"/>
  <c r="CG70" i="5"/>
  <c r="CG62" i="5"/>
  <c r="CG54" i="5"/>
  <c r="CG46" i="5"/>
  <c r="CG21" i="5"/>
  <c r="BU89" i="12"/>
  <c r="BU65" i="12"/>
  <c r="BU40" i="12"/>
  <c r="CG40" i="5"/>
  <c r="BU32" i="12"/>
  <c r="CG32" i="5"/>
  <c r="BU24" i="12"/>
  <c r="CG24" i="5"/>
  <c r="BU16" i="12"/>
  <c r="CG16" i="5"/>
  <c r="BU8" i="12"/>
  <c r="CG8" i="5"/>
  <c r="CG39" i="5"/>
  <c r="CG14" i="5"/>
  <c r="CG12" i="5"/>
  <c r="CG10" i="5"/>
  <c r="BU19" i="12"/>
  <c r="Z37" i="27" l="1"/>
  <c r="AA37" i="27"/>
  <c r="AB37" i="27"/>
  <c r="AC37" i="27"/>
  <c r="AD37" i="27"/>
  <c r="AE37" i="27"/>
  <c r="Z38" i="27"/>
  <c r="AA38" i="27"/>
  <c r="AB38" i="27"/>
  <c r="AC38" i="27"/>
  <c r="AD38" i="27"/>
  <c r="AE38" i="27"/>
  <c r="Z39" i="27"/>
  <c r="AA39" i="27"/>
  <c r="AB39" i="27"/>
  <c r="AC39" i="27"/>
  <c r="AD39" i="27"/>
  <c r="AE39" i="27"/>
  <c r="Z40" i="27"/>
  <c r="AA40" i="27"/>
  <c r="AB40" i="27"/>
  <c r="AC40" i="27"/>
  <c r="AD40" i="27"/>
  <c r="AE40" i="27"/>
  <c r="Z41" i="27"/>
  <c r="AA41" i="27"/>
  <c r="AB41" i="27"/>
  <c r="AC41" i="27"/>
  <c r="AD41" i="27"/>
  <c r="AE41" i="27"/>
  <c r="Z42" i="27"/>
  <c r="AA42" i="27"/>
  <c r="AB42" i="27"/>
  <c r="AC42" i="27"/>
  <c r="AD42" i="27"/>
  <c r="AE42" i="27"/>
  <c r="Z43" i="27"/>
  <c r="AA43" i="27"/>
  <c r="AB43" i="27"/>
  <c r="AC43" i="27"/>
  <c r="AD43" i="27"/>
  <c r="AE43" i="27"/>
  <c r="Z44" i="27"/>
  <c r="AA44" i="27"/>
  <c r="AB44" i="27"/>
  <c r="AC44" i="27"/>
  <c r="AD44" i="27"/>
  <c r="AE44" i="27"/>
  <c r="Z45" i="27"/>
  <c r="AA45" i="27"/>
  <c r="AB45" i="27"/>
  <c r="AC45" i="27"/>
  <c r="AD45" i="27"/>
  <c r="AE45" i="27"/>
  <c r="Z46" i="27"/>
  <c r="AA46" i="27"/>
  <c r="AB46" i="27"/>
  <c r="AC46" i="27"/>
  <c r="AD46" i="27"/>
  <c r="AE46" i="27"/>
  <c r="Z47" i="27"/>
  <c r="AA47" i="27"/>
  <c r="AB47" i="27"/>
  <c r="AC47" i="27"/>
  <c r="AD47" i="27"/>
  <c r="AE47" i="27"/>
  <c r="Z48" i="27"/>
  <c r="AA48" i="27"/>
  <c r="AB48" i="27"/>
  <c r="AC48" i="27"/>
  <c r="AD48" i="27"/>
  <c r="AE48" i="27"/>
  <c r="Z49" i="27"/>
  <c r="AA49" i="27"/>
  <c r="AB49" i="27"/>
  <c r="AC49" i="27"/>
  <c r="AD49" i="27"/>
  <c r="AE49" i="27"/>
  <c r="Z50" i="27"/>
  <c r="AA50" i="27"/>
  <c r="AB50" i="27"/>
  <c r="AC50" i="27"/>
  <c r="AD50" i="27"/>
  <c r="AE50" i="27"/>
  <c r="Z51" i="27"/>
  <c r="AA51" i="27"/>
  <c r="AB51" i="27"/>
  <c r="AC51" i="27"/>
  <c r="AD51" i="27"/>
  <c r="AE51" i="27"/>
  <c r="Z52" i="27"/>
  <c r="AA52" i="27"/>
  <c r="AB52" i="27"/>
  <c r="AC52" i="27"/>
  <c r="AD52" i="27"/>
  <c r="AE52" i="27"/>
  <c r="Z53" i="27"/>
  <c r="AA53" i="27"/>
  <c r="AB53" i="27"/>
  <c r="AC53" i="27"/>
  <c r="AD53" i="27"/>
  <c r="AE53" i="27"/>
  <c r="Z5" i="27"/>
  <c r="AA5" i="27"/>
  <c r="AB5" i="27"/>
  <c r="AC5" i="27"/>
  <c r="AD5" i="27"/>
  <c r="AE5" i="27"/>
  <c r="Z6" i="27"/>
  <c r="AA6" i="27"/>
  <c r="AB6" i="27"/>
  <c r="AC6" i="27"/>
  <c r="AD6" i="27"/>
  <c r="AE6" i="27"/>
  <c r="Z7" i="27"/>
  <c r="AA7" i="27"/>
  <c r="AB7" i="27"/>
  <c r="AC7" i="27"/>
  <c r="AD7" i="27"/>
  <c r="AE7" i="27"/>
  <c r="Z8" i="27"/>
  <c r="AA8" i="27"/>
  <c r="AB8" i="27"/>
  <c r="AC8" i="27"/>
  <c r="AD8" i="27"/>
  <c r="AE8" i="27"/>
  <c r="Z9" i="27"/>
  <c r="AA9" i="27"/>
  <c r="AB9" i="27"/>
  <c r="AC9" i="27"/>
  <c r="AD9" i="27"/>
  <c r="AE9" i="27"/>
  <c r="Z10" i="27"/>
  <c r="AA10" i="27"/>
  <c r="AB10" i="27"/>
  <c r="AC10" i="27"/>
  <c r="AD10" i="27"/>
  <c r="AE10" i="27"/>
  <c r="Z11" i="27"/>
  <c r="AA11" i="27"/>
  <c r="AB11" i="27"/>
  <c r="AC11" i="27"/>
  <c r="AD11" i="27"/>
  <c r="AE11" i="27"/>
  <c r="Z12" i="27"/>
  <c r="AA12" i="27"/>
  <c r="AB12" i="27"/>
  <c r="AC12" i="27"/>
  <c r="AD12" i="27"/>
  <c r="AE12" i="27"/>
  <c r="Z13" i="27"/>
  <c r="AA13" i="27"/>
  <c r="AB13" i="27"/>
  <c r="AC13" i="27"/>
  <c r="AD13" i="27"/>
  <c r="AE13" i="27"/>
  <c r="Z14" i="27"/>
  <c r="AA14" i="27"/>
  <c r="AB14" i="27"/>
  <c r="AC14" i="27"/>
  <c r="AD14" i="27"/>
  <c r="AE14" i="27"/>
  <c r="Z15" i="27"/>
  <c r="AA15" i="27"/>
  <c r="AB15" i="27"/>
  <c r="AC15" i="27"/>
  <c r="AD15" i="27"/>
  <c r="AE15" i="27"/>
  <c r="Z16" i="27"/>
  <c r="AA16" i="27"/>
  <c r="AB16" i="27"/>
  <c r="AC16" i="27"/>
  <c r="AD16" i="27"/>
  <c r="AE16" i="27"/>
  <c r="Z17" i="27"/>
  <c r="AA17" i="27"/>
  <c r="AB17" i="27"/>
  <c r="AC17" i="27"/>
  <c r="AD17" i="27"/>
  <c r="AE17" i="27"/>
  <c r="Z18" i="27"/>
  <c r="AA18" i="27"/>
  <c r="AB18" i="27"/>
  <c r="AC18" i="27"/>
  <c r="AD18" i="27"/>
  <c r="AE18" i="27"/>
  <c r="Z19" i="27"/>
  <c r="AA19" i="27"/>
  <c r="AB19" i="27"/>
  <c r="AC19" i="27"/>
  <c r="AD19" i="27"/>
  <c r="AE19" i="27"/>
  <c r="Z20" i="27"/>
  <c r="AA20" i="27"/>
  <c r="AB20" i="27"/>
  <c r="AC20" i="27"/>
  <c r="AD20" i="27"/>
  <c r="AE20" i="27"/>
  <c r="Z21" i="27"/>
  <c r="AA21" i="27"/>
  <c r="AB21" i="27"/>
  <c r="AC21" i="27"/>
  <c r="AD21" i="27"/>
  <c r="AE21" i="27"/>
  <c r="Z22" i="27"/>
  <c r="AA22" i="27"/>
  <c r="AB22" i="27"/>
  <c r="AC22" i="27"/>
  <c r="AD22" i="27"/>
  <c r="AE22" i="27"/>
  <c r="Z23" i="27"/>
  <c r="AA23" i="27"/>
  <c r="AB23" i="27"/>
  <c r="AC23" i="27"/>
  <c r="AD23" i="27"/>
  <c r="AE23" i="27"/>
  <c r="Z24" i="27"/>
  <c r="AA24" i="27"/>
  <c r="AB24" i="27"/>
  <c r="AC24" i="27"/>
  <c r="AD24" i="27"/>
  <c r="AE24" i="27"/>
  <c r="Z25" i="27"/>
  <c r="AA25" i="27"/>
  <c r="AB25" i="27"/>
  <c r="AC25" i="27"/>
  <c r="AD25" i="27"/>
  <c r="AE25" i="27"/>
  <c r="Z26" i="27"/>
  <c r="AA26" i="27"/>
  <c r="AB26" i="27"/>
  <c r="AC26" i="27"/>
  <c r="AD26" i="27"/>
  <c r="AE26" i="27"/>
  <c r="Z27" i="27"/>
  <c r="AA27" i="27"/>
  <c r="AB27" i="27"/>
  <c r="AC27" i="27"/>
  <c r="AD27" i="27"/>
  <c r="AE27" i="27"/>
  <c r="Z28" i="27"/>
  <c r="AA28" i="27"/>
  <c r="AB28" i="27"/>
  <c r="AC28" i="27"/>
  <c r="AD28" i="27"/>
  <c r="AE28" i="27"/>
  <c r="Z29" i="27"/>
  <c r="AA29" i="27"/>
  <c r="AB29" i="27"/>
  <c r="AC29" i="27"/>
  <c r="AD29" i="27"/>
  <c r="AE29" i="27"/>
  <c r="Z30" i="27"/>
  <c r="AA30" i="27"/>
  <c r="AB30" i="27"/>
  <c r="AC30" i="27"/>
  <c r="AD30" i="27"/>
  <c r="AE30" i="27"/>
  <c r="Z31" i="27"/>
  <c r="AA31" i="27"/>
  <c r="AB31" i="27"/>
  <c r="AC31" i="27"/>
  <c r="AD31" i="27"/>
  <c r="AE31" i="27"/>
  <c r="Z32" i="27"/>
  <c r="AA32" i="27"/>
  <c r="AB32" i="27"/>
  <c r="AC32" i="27"/>
  <c r="AD32" i="27"/>
  <c r="AE32" i="27"/>
  <c r="Z33" i="27"/>
  <c r="AA33" i="27"/>
  <c r="AB33" i="27"/>
  <c r="AC33" i="27"/>
  <c r="AD33" i="27"/>
  <c r="AE33" i="27"/>
  <c r="Z34" i="27"/>
  <c r="AA34" i="27"/>
  <c r="AB34" i="27"/>
  <c r="AC34" i="27"/>
  <c r="AD34" i="27"/>
  <c r="AE34" i="27"/>
  <c r="Z35" i="27"/>
  <c r="AA35" i="27"/>
  <c r="AB35" i="27"/>
  <c r="AC35" i="27"/>
  <c r="AD35" i="27"/>
  <c r="AE35" i="27"/>
  <c r="Z36" i="27"/>
  <c r="AA36" i="27"/>
  <c r="AB36" i="27"/>
  <c r="AC36" i="27"/>
  <c r="AD36" i="27"/>
  <c r="AE36" i="27"/>
  <c r="Z4" i="27"/>
  <c r="AA4" i="27"/>
  <c r="AB4" i="27"/>
  <c r="AC4" i="27"/>
  <c r="AD4" i="27"/>
  <c r="AE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32" i="27"/>
  <c r="R33" i="27"/>
  <c r="R34" i="27"/>
  <c r="R35" i="27"/>
  <c r="R36" i="27"/>
  <c r="R37" i="27"/>
  <c r="R38" i="27"/>
  <c r="R39" i="27"/>
  <c r="R40" i="27"/>
  <c r="R41" i="27"/>
  <c r="R42" i="27"/>
  <c r="R43" i="27"/>
  <c r="R44" i="27"/>
  <c r="R45" i="27"/>
  <c r="R46" i="27"/>
  <c r="R47" i="27"/>
  <c r="R48" i="27"/>
  <c r="R49" i="27"/>
  <c r="R50" i="27"/>
  <c r="R51" i="27"/>
  <c r="R52" i="27"/>
  <c r="R53" i="27"/>
  <c r="R54" i="27"/>
  <c r="R55" i="27"/>
  <c r="R56" i="27"/>
  <c r="R57" i="27"/>
  <c r="R58" i="27"/>
  <c r="R59" i="27"/>
  <c r="R60" i="27"/>
  <c r="R61" i="27"/>
  <c r="R62" i="27"/>
  <c r="R63" i="27"/>
  <c r="R64" i="27"/>
  <c r="R65" i="27"/>
  <c r="R66" i="27"/>
  <c r="R67" i="27"/>
  <c r="R68" i="27"/>
  <c r="R69" i="27"/>
  <c r="R70" i="27"/>
  <c r="R71" i="27"/>
  <c r="R72" i="27"/>
  <c r="R73" i="27"/>
  <c r="R74" i="27"/>
  <c r="R75" i="27"/>
  <c r="R76" i="27"/>
  <c r="R77" i="27"/>
  <c r="R78" i="27"/>
  <c r="R79" i="27"/>
  <c r="R80" i="27"/>
  <c r="R81" i="27"/>
  <c r="R82" i="27"/>
  <c r="R83" i="27"/>
  <c r="R84" i="27"/>
  <c r="R85" i="27"/>
  <c r="R86" i="27"/>
  <c r="R87" i="27"/>
  <c r="R88" i="27"/>
  <c r="R89" i="27"/>
  <c r="R90" i="27"/>
  <c r="R91" i="27"/>
  <c r="R92" i="27"/>
  <c r="R93" i="27"/>
  <c r="R94" i="27"/>
  <c r="R95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R109" i="27"/>
  <c r="R110" i="27"/>
  <c r="R111" i="27"/>
  <c r="R112" i="27"/>
  <c r="R113" i="27"/>
  <c r="R114" i="27"/>
  <c r="R115" i="27"/>
  <c r="R116" i="27"/>
  <c r="R117" i="27"/>
  <c r="R118" i="27"/>
  <c r="R119" i="27"/>
  <c r="R120" i="27"/>
  <c r="R121" i="27"/>
  <c r="R122" i="27"/>
  <c r="R123" i="27"/>
  <c r="R124" i="27"/>
  <c r="R125" i="27"/>
  <c r="R126" i="27"/>
  <c r="R127" i="27"/>
  <c r="R128" i="27"/>
  <c r="R129" i="27"/>
  <c r="R130" i="27"/>
  <c r="R131" i="27"/>
  <c r="R132" i="27"/>
  <c r="R133" i="27"/>
  <c r="R134" i="27"/>
  <c r="R135" i="27"/>
  <c r="R136" i="27"/>
  <c r="R137" i="27"/>
  <c r="R138" i="27"/>
  <c r="R139" i="27"/>
  <c r="R140" i="27"/>
  <c r="R141" i="27"/>
  <c r="R142" i="27"/>
  <c r="R143" i="27"/>
  <c r="R144" i="27"/>
  <c r="R145" i="27"/>
  <c r="R146" i="27"/>
  <c r="R147" i="27"/>
  <c r="R148" i="27"/>
  <c r="R149" i="27"/>
  <c r="R150" i="27"/>
  <c r="R151" i="27"/>
  <c r="R152" i="27"/>
  <c r="R153" i="27"/>
  <c r="R154" i="27"/>
  <c r="R155" i="27"/>
  <c r="R156" i="27"/>
  <c r="R157" i="27"/>
  <c r="R158" i="27"/>
  <c r="R159" i="27"/>
  <c r="R160" i="27"/>
  <c r="R161" i="27"/>
  <c r="R162" i="27"/>
  <c r="R163" i="27"/>
  <c r="R164" i="27"/>
  <c r="R165" i="27"/>
  <c r="R166" i="27"/>
  <c r="R167" i="27"/>
  <c r="R168" i="27"/>
  <c r="R169" i="27"/>
  <c r="R170" i="27"/>
  <c r="R171" i="27"/>
  <c r="R172" i="27"/>
  <c r="R173" i="27"/>
  <c r="R174" i="27"/>
  <c r="R175" i="27"/>
  <c r="R176" i="27"/>
  <c r="R177" i="27"/>
  <c r="R178" i="27"/>
  <c r="R179" i="27"/>
  <c r="R180" i="27"/>
  <c r="R181" i="27"/>
  <c r="R182" i="27"/>
  <c r="R183" i="27"/>
  <c r="R184" i="27"/>
  <c r="R185" i="27"/>
  <c r="R186" i="27"/>
  <c r="R187" i="27"/>
  <c r="R188" i="27"/>
  <c r="R189" i="27"/>
  <c r="R190" i="27"/>
  <c r="R191" i="27"/>
  <c r="R192" i="27"/>
  <c r="R193" i="27"/>
  <c r="R194" i="27"/>
  <c r="R195" i="27"/>
  <c r="R196" i="27"/>
  <c r="R197" i="27"/>
  <c r="R198" i="27"/>
  <c r="R199" i="27"/>
  <c r="R200" i="27"/>
  <c r="R201" i="27"/>
  <c r="R202" i="27"/>
  <c r="R203" i="27"/>
  <c r="R204" i="27"/>
  <c r="R205" i="27"/>
  <c r="R206" i="27"/>
  <c r="R207" i="27"/>
  <c r="R208" i="27"/>
  <c r="R209" i="27"/>
  <c r="R210" i="27"/>
  <c r="R211" i="27"/>
  <c r="R212" i="27"/>
  <c r="R213" i="27"/>
  <c r="R214" i="27"/>
  <c r="R215" i="27"/>
  <c r="R216" i="27"/>
  <c r="R217" i="27"/>
  <c r="R218" i="27"/>
  <c r="R219" i="27"/>
  <c r="R220" i="27"/>
  <c r="R221" i="27"/>
  <c r="R222" i="27"/>
  <c r="R223" i="27"/>
  <c r="R224" i="27"/>
  <c r="R225" i="27"/>
  <c r="R226" i="27"/>
  <c r="R227" i="27"/>
  <c r="R228" i="27"/>
  <c r="R229" i="27"/>
  <c r="R230" i="27"/>
  <c r="R231" i="27"/>
  <c r="R232" i="27"/>
  <c r="R233" i="27"/>
  <c r="R234" i="27"/>
  <c r="R235" i="27"/>
  <c r="R236" i="27"/>
  <c r="R237" i="27"/>
  <c r="R238" i="27"/>
  <c r="R239" i="27"/>
  <c r="R240" i="27"/>
  <c r="R241" i="27"/>
  <c r="R242" i="27"/>
  <c r="R243" i="27"/>
  <c r="R244" i="27"/>
  <c r="R245" i="27"/>
  <c r="R246" i="27"/>
  <c r="R247" i="27"/>
  <c r="R248" i="27"/>
  <c r="R249" i="27"/>
  <c r="R250" i="27"/>
  <c r="R251" i="27"/>
  <c r="R252" i="27"/>
  <c r="R253" i="27"/>
  <c r="R254" i="27"/>
  <c r="R255" i="27"/>
  <c r="R256" i="27"/>
  <c r="R257" i="27"/>
  <c r="R258" i="27"/>
  <c r="R259" i="27"/>
  <c r="R260" i="27"/>
  <c r="R261" i="27"/>
  <c r="R262" i="27"/>
  <c r="R263" i="27"/>
  <c r="R264" i="27"/>
  <c r="R265" i="27"/>
  <c r="R266" i="27"/>
  <c r="R267" i="27"/>
  <c r="R268" i="27"/>
  <c r="R269" i="27"/>
  <c r="R270" i="27"/>
  <c r="R271" i="27"/>
  <c r="R272" i="27"/>
  <c r="R273" i="27"/>
  <c r="R274" i="27"/>
  <c r="R275" i="27"/>
  <c r="R276" i="27"/>
  <c r="R277" i="27"/>
  <c r="R278" i="27"/>
  <c r="R279" i="27"/>
  <c r="R280" i="27"/>
  <c r="R281" i="27"/>
  <c r="R282" i="27"/>
  <c r="R283" i="27"/>
  <c r="R284" i="27"/>
  <c r="R285" i="27"/>
  <c r="R286" i="27"/>
  <c r="R287" i="27"/>
  <c r="R288" i="27"/>
  <c r="R289" i="27"/>
  <c r="R290" i="27"/>
  <c r="R291" i="27"/>
  <c r="R292" i="27"/>
  <c r="R293" i="27"/>
  <c r="R294" i="27"/>
  <c r="R295" i="27"/>
  <c r="R296" i="27"/>
  <c r="R297" i="27"/>
  <c r="R298" i="27"/>
  <c r="R299" i="27"/>
  <c r="R300" i="27"/>
  <c r="R301" i="27"/>
  <c r="R302" i="27"/>
  <c r="R303" i="27"/>
  <c r="R304" i="27"/>
  <c r="R305" i="27"/>
  <c r="R306" i="27"/>
  <c r="R307" i="27"/>
  <c r="R308" i="27"/>
  <c r="R309" i="27"/>
  <c r="R310" i="27"/>
  <c r="R311" i="27"/>
  <c r="R312" i="27"/>
  <c r="R313" i="27"/>
  <c r="R314" i="27"/>
  <c r="R315" i="27"/>
  <c r="R316" i="27"/>
  <c r="R317" i="27"/>
  <c r="R318" i="27"/>
  <c r="R319" i="27"/>
  <c r="R320" i="27"/>
  <c r="R321" i="27"/>
  <c r="R322" i="27"/>
  <c r="R323" i="27"/>
  <c r="R324" i="27"/>
  <c r="R325" i="27"/>
  <c r="R326" i="27"/>
  <c r="R327" i="27"/>
  <c r="R328" i="27"/>
  <c r="R329" i="27"/>
  <c r="R330" i="27"/>
  <c r="R331" i="27"/>
  <c r="R332" i="27"/>
  <c r="R333" i="27"/>
  <c r="R334" i="27"/>
  <c r="R335" i="27"/>
  <c r="R336" i="27"/>
  <c r="R337" i="27"/>
  <c r="R338" i="27"/>
  <c r="R339" i="27"/>
  <c r="R340" i="27"/>
  <c r="R341" i="27"/>
  <c r="R342" i="27"/>
  <c r="R343" i="27"/>
  <c r="R344" i="27"/>
  <c r="R345" i="27"/>
  <c r="R346" i="27"/>
  <c r="R347" i="27"/>
  <c r="R348" i="27"/>
  <c r="R349" i="27"/>
  <c r="R350" i="27"/>
  <c r="R351" i="27"/>
  <c r="R352" i="27"/>
  <c r="R353" i="27"/>
  <c r="R354" i="27"/>
  <c r="R355" i="27"/>
  <c r="R356" i="27"/>
  <c r="R357" i="27"/>
  <c r="R358" i="27"/>
  <c r="R359" i="27"/>
  <c r="R360" i="27"/>
  <c r="R361" i="27"/>
  <c r="R362" i="27"/>
  <c r="R363" i="27"/>
  <c r="AD7" i="37"/>
  <c r="AE7" i="37"/>
  <c r="AF7" i="37"/>
  <c r="AD8" i="37"/>
  <c r="AE8" i="37"/>
  <c r="AF8" i="37"/>
  <c r="AD9" i="37"/>
  <c r="AE9" i="37"/>
  <c r="AF9" i="37"/>
  <c r="AD10" i="37"/>
  <c r="AE10" i="37"/>
  <c r="AF10" i="37"/>
  <c r="AD11" i="37"/>
  <c r="AE11" i="37"/>
  <c r="AF11" i="37"/>
  <c r="AD12" i="37"/>
  <c r="AE12" i="37"/>
  <c r="AF12" i="37"/>
  <c r="AD13" i="37"/>
  <c r="AE13" i="37"/>
  <c r="AF13" i="37"/>
  <c r="AD14" i="37"/>
  <c r="AE14" i="37"/>
  <c r="AF14" i="37"/>
  <c r="AD15" i="37"/>
  <c r="AE15" i="37"/>
  <c r="AF15" i="37"/>
  <c r="AD16" i="37"/>
  <c r="AE16" i="37"/>
  <c r="AF16" i="37"/>
  <c r="AD17" i="37"/>
  <c r="AE17" i="37"/>
  <c r="AF17" i="37"/>
  <c r="AD18" i="37"/>
  <c r="AE18" i="37"/>
  <c r="AF18" i="37"/>
  <c r="AD19" i="37"/>
  <c r="AE19" i="37"/>
  <c r="AF19" i="37"/>
  <c r="AD20" i="37"/>
  <c r="AE20" i="37"/>
  <c r="AF20" i="37"/>
  <c r="AD21" i="37"/>
  <c r="AE21" i="37"/>
  <c r="AF21" i="37"/>
  <c r="AD22" i="37"/>
  <c r="AE22" i="37"/>
  <c r="AF22" i="37"/>
  <c r="AD23" i="37"/>
  <c r="AE23" i="37"/>
  <c r="AF23" i="37"/>
  <c r="AD24" i="37"/>
  <c r="AE24" i="37"/>
  <c r="AF24" i="37"/>
  <c r="AD25" i="37"/>
  <c r="AE25" i="37"/>
  <c r="AF25" i="37"/>
  <c r="AD26" i="37"/>
  <c r="AE26" i="37"/>
  <c r="AF26" i="37"/>
  <c r="AD27" i="37"/>
  <c r="AE27" i="37"/>
  <c r="AF27" i="37"/>
  <c r="AD28" i="37"/>
  <c r="AE28" i="37"/>
  <c r="AF28" i="37"/>
  <c r="AD29" i="37"/>
  <c r="AE29" i="37"/>
  <c r="AF29" i="37"/>
  <c r="AD30" i="37"/>
  <c r="AE30" i="37"/>
  <c r="AF30" i="37"/>
  <c r="AD31" i="37"/>
  <c r="AE31" i="37"/>
  <c r="AF31" i="37"/>
  <c r="AD32" i="37"/>
  <c r="AE32" i="37"/>
  <c r="AF32" i="37"/>
  <c r="AD33" i="37"/>
  <c r="AE33" i="37"/>
  <c r="AF33" i="37"/>
  <c r="AD34" i="37"/>
  <c r="AE34" i="37"/>
  <c r="AF34" i="37"/>
  <c r="AD35" i="37"/>
  <c r="AE35" i="37"/>
  <c r="AF35" i="37"/>
  <c r="AD36" i="37"/>
  <c r="AE36" i="37"/>
  <c r="AF36" i="37"/>
  <c r="AD37" i="37"/>
  <c r="AE37" i="37"/>
  <c r="AF37" i="37"/>
  <c r="AD38" i="37"/>
  <c r="AE38" i="37"/>
  <c r="AF38" i="37"/>
  <c r="AD39" i="37"/>
  <c r="AE39" i="37"/>
  <c r="AF39" i="37"/>
  <c r="AD40" i="37"/>
  <c r="AE40" i="37"/>
  <c r="AF40" i="37"/>
  <c r="AD41" i="37"/>
  <c r="AE41" i="37"/>
  <c r="AF41" i="37"/>
  <c r="AD42" i="37"/>
  <c r="AE42" i="37"/>
  <c r="AF42" i="37"/>
  <c r="AD43" i="37"/>
  <c r="AE43" i="37"/>
  <c r="AF43" i="37"/>
  <c r="AD44" i="37"/>
  <c r="AE44" i="37"/>
  <c r="AF44" i="37"/>
  <c r="AD45" i="37"/>
  <c r="AE45" i="37"/>
  <c r="AF45" i="37"/>
  <c r="AD46" i="37"/>
  <c r="AE46" i="37"/>
  <c r="AF46" i="37"/>
  <c r="AD47" i="37"/>
  <c r="AE47" i="37"/>
  <c r="AF47" i="37"/>
  <c r="AD48" i="37"/>
  <c r="AE48" i="37"/>
  <c r="AF48" i="37"/>
  <c r="AD49" i="37"/>
  <c r="AE49" i="37"/>
  <c r="AF49" i="37"/>
  <c r="AD50" i="37"/>
  <c r="AE50" i="37"/>
  <c r="AF50" i="37"/>
  <c r="AD51" i="37"/>
  <c r="AE51" i="37"/>
  <c r="AF51" i="37"/>
  <c r="AD52" i="37"/>
  <c r="AE52" i="37"/>
  <c r="AF52" i="37"/>
  <c r="AD53" i="37"/>
  <c r="AE53" i="37"/>
  <c r="AF53" i="37"/>
  <c r="AD54" i="37"/>
  <c r="AE54" i="37"/>
  <c r="AF54" i="37"/>
  <c r="AD55" i="37"/>
  <c r="AE55" i="37"/>
  <c r="AF55" i="37"/>
  <c r="AE6" i="37"/>
  <c r="AF6" i="37"/>
  <c r="AD6" i="37"/>
  <c r="I7" i="37" l="1"/>
  <c r="I8" i="37"/>
  <c r="I9" i="37"/>
  <c r="I10" i="37"/>
  <c r="I11" i="37"/>
  <c r="I12" i="37"/>
  <c r="I13" i="37"/>
  <c r="I14" i="37"/>
  <c r="I15" i="37"/>
  <c r="I16" i="37"/>
  <c r="I17" i="37"/>
  <c r="I18" i="37"/>
  <c r="I19" i="37"/>
  <c r="I20" i="37"/>
  <c r="I21" i="37"/>
  <c r="I22" i="37"/>
  <c r="I23" i="37"/>
  <c r="I24" i="37"/>
  <c r="I25" i="37"/>
  <c r="I6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B6" i="7" l="1"/>
  <c r="D6" i="7"/>
  <c r="E6" i="7"/>
  <c r="F6" i="7"/>
  <c r="G6" i="7"/>
  <c r="H6" i="7"/>
  <c r="I6" i="7"/>
  <c r="B7" i="7"/>
  <c r="E7" i="7"/>
  <c r="F7" i="7"/>
  <c r="G7" i="7"/>
  <c r="H7" i="7"/>
  <c r="I7" i="7"/>
  <c r="B8" i="7"/>
  <c r="F8" i="7"/>
  <c r="G8" i="7"/>
  <c r="H8" i="7"/>
  <c r="I8" i="7"/>
  <c r="B9" i="7"/>
  <c r="G9" i="7"/>
  <c r="H9" i="7"/>
  <c r="I9" i="7"/>
  <c r="B10" i="7"/>
  <c r="H10" i="7"/>
  <c r="I10" i="7"/>
  <c r="B11" i="7"/>
  <c r="I11" i="7"/>
  <c r="B12" i="7"/>
  <c r="C5" i="7"/>
  <c r="D5" i="7"/>
  <c r="E5" i="7"/>
  <c r="F5" i="7"/>
  <c r="G5" i="7"/>
  <c r="H5" i="7"/>
  <c r="I5" i="7"/>
  <c r="B5" i="7"/>
  <c r="B4" i="27" l="1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3" i="27"/>
  <c r="N7" i="26" l="1"/>
  <c r="N7" i="25"/>
  <c r="N7" i="24"/>
  <c r="N7" i="23"/>
  <c r="O7" i="23" l="1"/>
  <c r="O7" i="24"/>
  <c r="O7" i="25"/>
  <c r="O7" i="26"/>
  <c r="AM7" i="19"/>
  <c r="N7" i="19"/>
  <c r="O7" i="19" l="1"/>
  <c r="H16" i="20" l="1"/>
  <c r="H15" i="20"/>
  <c r="H14" i="20"/>
  <c r="H13" i="20"/>
  <c r="H12" i="20"/>
  <c r="H11" i="20"/>
  <c r="H10" i="20"/>
  <c r="H9" i="20"/>
  <c r="H8" i="20"/>
  <c r="H7" i="20"/>
  <c r="AF7" i="24" l="1"/>
  <c r="M21" i="7" l="1"/>
  <c r="N21" i="7"/>
  <c r="O21" i="7"/>
  <c r="P21" i="7"/>
  <c r="Q21" i="7"/>
  <c r="L21" i="7"/>
  <c r="K21" i="7"/>
  <c r="AH7" i="26" l="1"/>
  <c r="AG7" i="26"/>
  <c r="AF7" i="26"/>
  <c r="AH7" i="25"/>
  <c r="AG7" i="25"/>
  <c r="AF7" i="25"/>
  <c r="AH7" i="24"/>
  <c r="AG7" i="24"/>
  <c r="AH7" i="23"/>
  <c r="AG7" i="23"/>
  <c r="AF7" i="23"/>
  <c r="AH7" i="19" l="1"/>
  <c r="AG7" i="19"/>
  <c r="AB5" i="35" l="1"/>
  <c r="AA5" i="35"/>
  <c r="Z5" i="35"/>
  <c r="Y5" i="35"/>
  <c r="X5" i="35"/>
  <c r="BB8" i="5" l="1"/>
  <c r="BB6" i="5" l="1"/>
  <c r="AF7" i="19" l="1"/>
  <c r="D12" i="17" l="1"/>
  <c r="D13" i="17"/>
  <c r="E13" i="17"/>
  <c r="D14" i="17"/>
  <c r="E14" i="17"/>
  <c r="D15" i="17"/>
  <c r="E15" i="17"/>
  <c r="E12" i="17"/>
  <c r="F19" i="17" l="1"/>
  <c r="G19" i="17"/>
  <c r="F20" i="17" l="1"/>
  <c r="G20" i="17"/>
  <c r="F21" i="17"/>
  <c r="G21" i="17"/>
  <c r="F22" i="17"/>
  <c r="G22" i="17"/>
  <c r="D28" i="7" l="1"/>
  <c r="E28" i="7"/>
  <c r="F28" i="7"/>
  <c r="G28" i="7"/>
  <c r="H28" i="7"/>
  <c r="I28" i="7"/>
  <c r="C28" i="7"/>
  <c r="I29" i="7" l="1"/>
  <c r="H29" i="7"/>
  <c r="G29" i="7"/>
  <c r="F29" i="7"/>
  <c r="E29" i="7"/>
  <c r="D29" i="7"/>
  <c r="C29" i="7"/>
  <c r="AI4" i="21" l="1"/>
  <c r="U9" i="17" l="1"/>
  <c r="U8" i="17"/>
  <c r="U7" i="17"/>
  <c r="U6" i="17"/>
  <c r="K12" i="7"/>
  <c r="G24" i="4"/>
  <c r="E24" i="4"/>
  <c r="C24" i="4"/>
  <c r="G23" i="4"/>
  <c r="E23" i="4"/>
  <c r="C23" i="4"/>
  <c r="G22" i="4"/>
  <c r="E22" i="4"/>
  <c r="C22" i="4"/>
  <c r="G21" i="4"/>
  <c r="E21" i="4"/>
  <c r="C21" i="4"/>
  <c r="G20" i="4"/>
  <c r="E20" i="4"/>
  <c r="C20" i="4"/>
  <c r="G19" i="4"/>
  <c r="E19" i="4"/>
  <c r="C19" i="4"/>
  <c r="G18" i="4"/>
  <c r="E18" i="4"/>
  <c r="C18" i="4"/>
  <c r="G17" i="4"/>
  <c r="E17" i="4"/>
  <c r="C17" i="4"/>
  <c r="G16" i="4"/>
  <c r="E16" i="4"/>
  <c r="C16" i="4"/>
  <c r="G15" i="4"/>
  <c r="E15" i="4"/>
  <c r="C15" i="4"/>
  <c r="G14" i="4"/>
  <c r="E14" i="4"/>
  <c r="C14" i="4"/>
  <c r="G13" i="4"/>
  <c r="E13" i="4"/>
  <c r="C13" i="4"/>
  <c r="G12" i="4"/>
  <c r="E12" i="4"/>
  <c r="C12" i="4"/>
  <c r="G11" i="4"/>
  <c r="E11" i="4"/>
  <c r="C11" i="4"/>
  <c r="G10" i="4"/>
  <c r="E10" i="4"/>
  <c r="C10" i="4"/>
  <c r="G9" i="4"/>
  <c r="E9" i="4"/>
  <c r="C9" i="4"/>
  <c r="G8" i="4"/>
  <c r="E8" i="4"/>
  <c r="C8" i="4"/>
  <c r="G7" i="4"/>
  <c r="E7" i="4"/>
  <c r="C7" i="4"/>
  <c r="G6" i="4"/>
  <c r="E6" i="4"/>
  <c r="C6" i="4"/>
  <c r="G5" i="4"/>
  <c r="E5" i="4"/>
  <c r="C5" i="4"/>
  <c r="K113" i="27"/>
  <c r="D113" i="27"/>
  <c r="K112" i="27"/>
  <c r="D112" i="27"/>
  <c r="K111" i="27"/>
  <c r="D111" i="27"/>
  <c r="K110" i="27"/>
  <c r="D110" i="27"/>
  <c r="K109" i="27"/>
  <c r="D109" i="27"/>
  <c r="K108" i="27"/>
  <c r="D108" i="27"/>
  <c r="K107" i="27"/>
  <c r="D107" i="27"/>
  <c r="K106" i="27"/>
  <c r="D106" i="27"/>
  <c r="K105" i="27"/>
  <c r="D105" i="27"/>
  <c r="K104" i="27"/>
  <c r="D104" i="27"/>
  <c r="K103" i="27"/>
  <c r="D103" i="27"/>
  <c r="K102" i="27"/>
  <c r="D102" i="27"/>
  <c r="K101" i="27"/>
  <c r="D101" i="27"/>
  <c r="K100" i="27"/>
  <c r="D100" i="27"/>
  <c r="K99" i="27"/>
  <c r="D99" i="27"/>
  <c r="K98" i="27"/>
  <c r="D98" i="27"/>
  <c r="K97" i="27"/>
  <c r="D97" i="27"/>
  <c r="K96" i="27"/>
  <c r="D96" i="27"/>
  <c r="K95" i="27"/>
  <c r="D95" i="27"/>
  <c r="K94" i="27"/>
  <c r="D94" i="27"/>
  <c r="O93" i="27"/>
  <c r="N93" i="27"/>
  <c r="L93" i="27"/>
  <c r="K93" i="27"/>
  <c r="H93" i="27"/>
  <c r="G93" i="27"/>
  <c r="E93" i="27"/>
  <c r="D93" i="27"/>
  <c r="O92" i="27"/>
  <c r="N92" i="27"/>
  <c r="M92" i="27"/>
  <c r="L92" i="27"/>
  <c r="K92" i="27"/>
  <c r="H92" i="27"/>
  <c r="G92" i="27"/>
  <c r="F92" i="27"/>
  <c r="E92" i="27"/>
  <c r="D92" i="27"/>
  <c r="O91" i="27"/>
  <c r="N91" i="27"/>
  <c r="M91" i="27"/>
  <c r="L91" i="27"/>
  <c r="K91" i="27"/>
  <c r="H91" i="27"/>
  <c r="G91" i="27"/>
  <c r="F91" i="27"/>
  <c r="E91" i="27"/>
  <c r="D91" i="27"/>
  <c r="O90" i="27"/>
  <c r="N90" i="27"/>
  <c r="M90" i="27"/>
  <c r="L90" i="27"/>
  <c r="K90" i="27"/>
  <c r="H90" i="27"/>
  <c r="G90" i="27"/>
  <c r="F90" i="27"/>
  <c r="E90" i="27"/>
  <c r="D90" i="27"/>
  <c r="O89" i="27"/>
  <c r="N89" i="27"/>
  <c r="M89" i="27"/>
  <c r="L89" i="27"/>
  <c r="K89" i="27"/>
  <c r="H89" i="27"/>
  <c r="G89" i="27"/>
  <c r="F89" i="27"/>
  <c r="E89" i="27"/>
  <c r="D89" i="27"/>
  <c r="O88" i="27"/>
  <c r="N88" i="27"/>
  <c r="M88" i="27"/>
  <c r="L88" i="27"/>
  <c r="K88" i="27"/>
  <c r="H88" i="27"/>
  <c r="G88" i="27"/>
  <c r="F88" i="27"/>
  <c r="E88" i="27"/>
  <c r="D88" i="27"/>
  <c r="O87" i="27"/>
  <c r="N87" i="27"/>
  <c r="M87" i="27"/>
  <c r="L87" i="27"/>
  <c r="K87" i="27"/>
  <c r="H87" i="27"/>
  <c r="G87" i="27"/>
  <c r="F87" i="27"/>
  <c r="E87" i="27"/>
  <c r="D87" i="27"/>
  <c r="O86" i="27"/>
  <c r="N86" i="27"/>
  <c r="M86" i="27"/>
  <c r="L86" i="27"/>
  <c r="K86" i="27"/>
  <c r="H86" i="27"/>
  <c r="G86" i="27"/>
  <c r="F86" i="27"/>
  <c r="E86" i="27"/>
  <c r="D86" i="27"/>
  <c r="O85" i="27"/>
  <c r="N85" i="27"/>
  <c r="M85" i="27"/>
  <c r="L85" i="27"/>
  <c r="K85" i="27"/>
  <c r="H85" i="27"/>
  <c r="G85" i="27"/>
  <c r="F85" i="27"/>
  <c r="E85" i="27"/>
  <c r="D85" i="27"/>
  <c r="O84" i="27"/>
  <c r="N84" i="27"/>
  <c r="M84" i="27"/>
  <c r="L84" i="27"/>
  <c r="K84" i="27"/>
  <c r="H84" i="27"/>
  <c r="G84" i="27"/>
  <c r="F84" i="27"/>
  <c r="E84" i="27"/>
  <c r="D84" i="27"/>
  <c r="O83" i="27"/>
  <c r="N83" i="27"/>
  <c r="M83" i="27"/>
  <c r="L83" i="27"/>
  <c r="K83" i="27"/>
  <c r="H83" i="27"/>
  <c r="G83" i="27"/>
  <c r="F83" i="27"/>
  <c r="E83" i="27"/>
  <c r="D83" i="27"/>
  <c r="O82" i="27"/>
  <c r="N82" i="27"/>
  <c r="M82" i="27"/>
  <c r="L82" i="27"/>
  <c r="K82" i="27"/>
  <c r="H82" i="27"/>
  <c r="G82" i="27"/>
  <c r="F82" i="27"/>
  <c r="E82" i="27"/>
  <c r="D82" i="27"/>
  <c r="O81" i="27"/>
  <c r="N81" i="27"/>
  <c r="M81" i="27"/>
  <c r="L81" i="27"/>
  <c r="K81" i="27"/>
  <c r="H81" i="27"/>
  <c r="G81" i="27"/>
  <c r="F81" i="27"/>
  <c r="E81" i="27"/>
  <c r="D81" i="27"/>
  <c r="O80" i="27"/>
  <c r="N80" i="27"/>
  <c r="M80" i="27"/>
  <c r="L80" i="27"/>
  <c r="K80" i="27"/>
  <c r="H80" i="27"/>
  <c r="G80" i="27"/>
  <c r="F80" i="27"/>
  <c r="E80" i="27"/>
  <c r="D80" i="27"/>
  <c r="O79" i="27"/>
  <c r="N79" i="27"/>
  <c r="M79" i="27"/>
  <c r="L79" i="27"/>
  <c r="K79" i="27"/>
  <c r="H79" i="27"/>
  <c r="G79" i="27"/>
  <c r="F79" i="27"/>
  <c r="E79" i="27"/>
  <c r="D79" i="27"/>
  <c r="O78" i="27"/>
  <c r="N78" i="27"/>
  <c r="M78" i="27"/>
  <c r="L78" i="27"/>
  <c r="K78" i="27"/>
  <c r="H78" i="27"/>
  <c r="G78" i="27"/>
  <c r="F78" i="27"/>
  <c r="E78" i="27"/>
  <c r="D78" i="27"/>
  <c r="O77" i="27"/>
  <c r="N77" i="27"/>
  <c r="M77" i="27"/>
  <c r="L77" i="27"/>
  <c r="K77" i="27"/>
  <c r="H77" i="27"/>
  <c r="G77" i="27"/>
  <c r="F77" i="27"/>
  <c r="E77" i="27"/>
  <c r="D77" i="27"/>
  <c r="O76" i="27"/>
  <c r="N76" i="27"/>
  <c r="M76" i="27"/>
  <c r="L76" i="27"/>
  <c r="K76" i="27"/>
  <c r="H76" i="27"/>
  <c r="G76" i="27"/>
  <c r="F76" i="27"/>
  <c r="E76" i="27"/>
  <c r="D76" i="27"/>
  <c r="O75" i="27"/>
  <c r="N75" i="27"/>
  <c r="M75" i="27"/>
  <c r="L75" i="27"/>
  <c r="K75" i="27"/>
  <c r="H75" i="27"/>
  <c r="G75" i="27"/>
  <c r="F75" i="27"/>
  <c r="E75" i="27"/>
  <c r="D75" i="27"/>
  <c r="O74" i="27"/>
  <c r="N74" i="27"/>
  <c r="M74" i="27"/>
  <c r="L74" i="27"/>
  <c r="K74" i="27"/>
  <c r="H74" i="27"/>
  <c r="G74" i="27"/>
  <c r="F74" i="27"/>
  <c r="E74" i="27"/>
  <c r="D74" i="27"/>
  <c r="O73" i="27"/>
  <c r="N73" i="27"/>
  <c r="M73" i="27"/>
  <c r="L73" i="27"/>
  <c r="K73" i="27"/>
  <c r="H73" i="27"/>
  <c r="G73" i="27"/>
  <c r="F73" i="27"/>
  <c r="E73" i="27"/>
  <c r="D73" i="27"/>
  <c r="O72" i="27"/>
  <c r="N72" i="27"/>
  <c r="M72" i="27"/>
  <c r="L72" i="27"/>
  <c r="K72" i="27"/>
  <c r="H72" i="27"/>
  <c r="G72" i="27"/>
  <c r="F72" i="27"/>
  <c r="E72" i="27"/>
  <c r="D72" i="27"/>
  <c r="O71" i="27"/>
  <c r="N71" i="27"/>
  <c r="M71" i="27"/>
  <c r="L71" i="27"/>
  <c r="K71" i="27"/>
  <c r="H71" i="27"/>
  <c r="G71" i="27"/>
  <c r="F71" i="27"/>
  <c r="E71" i="27"/>
  <c r="D71" i="27"/>
  <c r="O70" i="27"/>
  <c r="N70" i="27"/>
  <c r="M70" i="27"/>
  <c r="L70" i="27"/>
  <c r="K70" i="27"/>
  <c r="H70" i="27"/>
  <c r="G70" i="27"/>
  <c r="F70" i="27"/>
  <c r="E70" i="27"/>
  <c r="D70" i="27"/>
  <c r="O69" i="27"/>
  <c r="N69" i="27"/>
  <c r="M69" i="27"/>
  <c r="L69" i="27"/>
  <c r="K69" i="27"/>
  <c r="H69" i="27"/>
  <c r="G69" i="27"/>
  <c r="F69" i="27"/>
  <c r="E69" i="27"/>
  <c r="D69" i="27"/>
  <c r="O68" i="27"/>
  <c r="N68" i="27"/>
  <c r="M68" i="27"/>
  <c r="L68" i="27"/>
  <c r="K68" i="27"/>
  <c r="H68" i="27"/>
  <c r="G68" i="27"/>
  <c r="F68" i="27"/>
  <c r="E68" i="27"/>
  <c r="D68" i="27"/>
  <c r="O67" i="27"/>
  <c r="N67" i="27"/>
  <c r="M67" i="27"/>
  <c r="L67" i="27"/>
  <c r="K67" i="27"/>
  <c r="H67" i="27"/>
  <c r="G67" i="27"/>
  <c r="F67" i="27"/>
  <c r="E67" i="27"/>
  <c r="D67" i="27"/>
  <c r="O66" i="27"/>
  <c r="N66" i="27"/>
  <c r="M66" i="27"/>
  <c r="L66" i="27"/>
  <c r="K66" i="27"/>
  <c r="H66" i="27"/>
  <c r="G66" i="27"/>
  <c r="F66" i="27"/>
  <c r="E66" i="27"/>
  <c r="D66" i="27"/>
  <c r="O65" i="27"/>
  <c r="N65" i="27"/>
  <c r="M65" i="27"/>
  <c r="L65" i="27"/>
  <c r="K65" i="27"/>
  <c r="H65" i="27"/>
  <c r="G65" i="27"/>
  <c r="F65" i="27"/>
  <c r="E65" i="27"/>
  <c r="D65" i="27"/>
  <c r="O64" i="27"/>
  <c r="N64" i="27"/>
  <c r="M64" i="27"/>
  <c r="L64" i="27"/>
  <c r="K64" i="27"/>
  <c r="H64" i="27"/>
  <c r="G64" i="27"/>
  <c r="F64" i="27"/>
  <c r="E64" i="27"/>
  <c r="D64" i="27"/>
  <c r="O63" i="27"/>
  <c r="N63" i="27"/>
  <c r="M63" i="27"/>
  <c r="L63" i="27"/>
  <c r="K63" i="27"/>
  <c r="H63" i="27"/>
  <c r="G63" i="27"/>
  <c r="F63" i="27"/>
  <c r="E63" i="27"/>
  <c r="D63" i="27"/>
  <c r="O62" i="27"/>
  <c r="N62" i="27"/>
  <c r="M62" i="27"/>
  <c r="L62" i="27"/>
  <c r="K62" i="27"/>
  <c r="H62" i="27"/>
  <c r="G62" i="27"/>
  <c r="F62" i="27"/>
  <c r="E62" i="27"/>
  <c r="D62" i="27"/>
  <c r="O61" i="27"/>
  <c r="N61" i="27"/>
  <c r="M61" i="27"/>
  <c r="L61" i="27"/>
  <c r="K61" i="27"/>
  <c r="H61" i="27"/>
  <c r="G61" i="27"/>
  <c r="F61" i="27"/>
  <c r="E61" i="27"/>
  <c r="D61" i="27"/>
  <c r="O60" i="27"/>
  <c r="N60" i="27"/>
  <c r="M60" i="27"/>
  <c r="L60" i="27"/>
  <c r="K60" i="27"/>
  <c r="H60" i="27"/>
  <c r="G60" i="27"/>
  <c r="F60" i="27"/>
  <c r="E60" i="27"/>
  <c r="D60" i="27"/>
  <c r="O59" i="27"/>
  <c r="N59" i="27"/>
  <c r="M59" i="27"/>
  <c r="K59" i="27"/>
  <c r="H59" i="27"/>
  <c r="G59" i="27"/>
  <c r="F59" i="27"/>
  <c r="E59" i="27"/>
  <c r="D59" i="27"/>
  <c r="O58" i="27"/>
  <c r="N58" i="27"/>
  <c r="M58" i="27"/>
  <c r="K58" i="27"/>
  <c r="H58" i="27"/>
  <c r="G58" i="27"/>
  <c r="F58" i="27"/>
  <c r="D58" i="27"/>
  <c r="O57" i="27"/>
  <c r="N57" i="27"/>
  <c r="M57" i="27"/>
  <c r="L57" i="27"/>
  <c r="K57" i="27"/>
  <c r="H57" i="27"/>
  <c r="G57" i="27"/>
  <c r="F57" i="27"/>
  <c r="E57" i="27"/>
  <c r="D57" i="27"/>
  <c r="O56" i="27"/>
  <c r="N56" i="27"/>
  <c r="M56" i="27"/>
  <c r="L56" i="27"/>
  <c r="K56" i="27"/>
  <c r="H56" i="27"/>
  <c r="G56" i="27"/>
  <c r="F56" i="27"/>
  <c r="E56" i="27"/>
  <c r="D56" i="27"/>
  <c r="O55" i="27"/>
  <c r="N55" i="27"/>
  <c r="M55" i="27"/>
  <c r="L55" i="27"/>
  <c r="K55" i="27"/>
  <c r="H55" i="27"/>
  <c r="G55" i="27"/>
  <c r="F55" i="27"/>
  <c r="E55" i="27"/>
  <c r="D55" i="27"/>
  <c r="O54" i="27"/>
  <c r="N54" i="27"/>
  <c r="M54" i="27"/>
  <c r="L54" i="27"/>
  <c r="K54" i="27"/>
  <c r="H54" i="27"/>
  <c r="G54" i="27"/>
  <c r="F54" i="27"/>
  <c r="E54" i="27"/>
  <c r="D54" i="27"/>
  <c r="O53" i="27"/>
  <c r="N53" i="27"/>
  <c r="M53" i="27"/>
  <c r="L53" i="27"/>
  <c r="K53" i="27"/>
  <c r="H53" i="27"/>
  <c r="G53" i="27"/>
  <c r="F53" i="27"/>
  <c r="E53" i="27"/>
  <c r="D53" i="27"/>
  <c r="O52" i="27"/>
  <c r="N52" i="27"/>
  <c r="M52" i="27"/>
  <c r="L52" i="27"/>
  <c r="K52" i="27"/>
  <c r="H52" i="27"/>
  <c r="G52" i="27"/>
  <c r="F52" i="27"/>
  <c r="E52" i="27"/>
  <c r="D52" i="27"/>
  <c r="O51" i="27"/>
  <c r="N51" i="27"/>
  <c r="M51" i="27"/>
  <c r="L51" i="27"/>
  <c r="K51" i="27"/>
  <c r="H51" i="27"/>
  <c r="G51" i="27"/>
  <c r="F51" i="27"/>
  <c r="E51" i="27"/>
  <c r="D51" i="27"/>
  <c r="O50" i="27"/>
  <c r="N50" i="27"/>
  <c r="M50" i="27"/>
  <c r="L50" i="27"/>
  <c r="K50" i="27"/>
  <c r="H50" i="27"/>
  <c r="G50" i="27"/>
  <c r="F50" i="27"/>
  <c r="E50" i="27"/>
  <c r="D50" i="27"/>
  <c r="O49" i="27"/>
  <c r="N49" i="27"/>
  <c r="M49" i="27"/>
  <c r="L49" i="27"/>
  <c r="K49" i="27"/>
  <c r="H49" i="27"/>
  <c r="G49" i="27"/>
  <c r="F49" i="27"/>
  <c r="E49" i="27"/>
  <c r="D49" i="27"/>
  <c r="O48" i="27"/>
  <c r="N48" i="27"/>
  <c r="M48" i="27"/>
  <c r="L48" i="27"/>
  <c r="K48" i="27"/>
  <c r="H48" i="27"/>
  <c r="G48" i="27"/>
  <c r="F48" i="27"/>
  <c r="E48" i="27"/>
  <c r="D48" i="27"/>
  <c r="O47" i="27"/>
  <c r="N47" i="27"/>
  <c r="M47" i="27"/>
  <c r="L47" i="27"/>
  <c r="K47" i="27"/>
  <c r="H47" i="27"/>
  <c r="G47" i="27"/>
  <c r="F47" i="27"/>
  <c r="E47" i="27"/>
  <c r="D47" i="27"/>
  <c r="O46" i="27"/>
  <c r="N46" i="27"/>
  <c r="M46" i="27"/>
  <c r="L46" i="27"/>
  <c r="K46" i="27"/>
  <c r="H46" i="27"/>
  <c r="G46" i="27"/>
  <c r="F46" i="27"/>
  <c r="E46" i="27"/>
  <c r="D46" i="27"/>
  <c r="O45" i="27"/>
  <c r="N45" i="27"/>
  <c r="M45" i="27"/>
  <c r="L45" i="27"/>
  <c r="K45" i="27"/>
  <c r="H45" i="27"/>
  <c r="G45" i="27"/>
  <c r="F45" i="27"/>
  <c r="E45" i="27"/>
  <c r="D45" i="27"/>
  <c r="O44" i="27"/>
  <c r="N44" i="27"/>
  <c r="M44" i="27"/>
  <c r="L44" i="27"/>
  <c r="K44" i="27"/>
  <c r="H44" i="27"/>
  <c r="G44" i="27"/>
  <c r="F44" i="27"/>
  <c r="E44" i="27"/>
  <c r="D44" i="27"/>
  <c r="O43" i="27"/>
  <c r="N43" i="27"/>
  <c r="M43" i="27"/>
  <c r="L43" i="27"/>
  <c r="K43" i="27"/>
  <c r="H43" i="27"/>
  <c r="G43" i="27"/>
  <c r="F43" i="27"/>
  <c r="E43" i="27"/>
  <c r="D43" i="27"/>
  <c r="O42" i="27"/>
  <c r="N42" i="27"/>
  <c r="M42" i="27"/>
  <c r="L42" i="27"/>
  <c r="K42" i="27"/>
  <c r="H42" i="27"/>
  <c r="G42" i="27"/>
  <c r="F42" i="27"/>
  <c r="E42" i="27"/>
  <c r="D42" i="27"/>
  <c r="O41" i="27"/>
  <c r="N41" i="27"/>
  <c r="M41" i="27"/>
  <c r="L41" i="27"/>
  <c r="K41" i="27"/>
  <c r="H41" i="27"/>
  <c r="G41" i="27"/>
  <c r="F41" i="27"/>
  <c r="E41" i="27"/>
  <c r="D41" i="27"/>
  <c r="O40" i="27"/>
  <c r="N40" i="27"/>
  <c r="M40" i="27"/>
  <c r="L40" i="27"/>
  <c r="K40" i="27"/>
  <c r="H40" i="27"/>
  <c r="G40" i="27"/>
  <c r="F40" i="27"/>
  <c r="E40" i="27"/>
  <c r="D40" i="27"/>
  <c r="O39" i="27"/>
  <c r="N39" i="27"/>
  <c r="M39" i="27"/>
  <c r="L39" i="27"/>
  <c r="K39" i="27"/>
  <c r="H39" i="27"/>
  <c r="G39" i="27"/>
  <c r="F39" i="27"/>
  <c r="E39" i="27"/>
  <c r="D39" i="27"/>
  <c r="O38" i="27"/>
  <c r="N38" i="27"/>
  <c r="M38" i="27"/>
  <c r="L38" i="27"/>
  <c r="K38" i="27"/>
  <c r="H38" i="27"/>
  <c r="G38" i="27"/>
  <c r="F38" i="27"/>
  <c r="E38" i="27"/>
  <c r="D38" i="27"/>
  <c r="O37" i="27"/>
  <c r="N37" i="27"/>
  <c r="M37" i="27"/>
  <c r="L37" i="27"/>
  <c r="K37" i="27"/>
  <c r="H37" i="27"/>
  <c r="G37" i="27"/>
  <c r="F37" i="27"/>
  <c r="E37" i="27"/>
  <c r="D37" i="27"/>
  <c r="O36" i="27"/>
  <c r="N36" i="27"/>
  <c r="M36" i="27"/>
  <c r="L36" i="27"/>
  <c r="K36" i="27"/>
  <c r="H36" i="27"/>
  <c r="G36" i="27"/>
  <c r="F36" i="27"/>
  <c r="E36" i="27"/>
  <c r="D36" i="27"/>
  <c r="O35" i="27"/>
  <c r="N35" i="27"/>
  <c r="M35" i="27"/>
  <c r="L35" i="27"/>
  <c r="K35" i="27"/>
  <c r="H35" i="27"/>
  <c r="G35" i="27"/>
  <c r="F35" i="27"/>
  <c r="E35" i="27"/>
  <c r="D35" i="27"/>
  <c r="O34" i="27"/>
  <c r="N34" i="27"/>
  <c r="M34" i="27"/>
  <c r="L34" i="27"/>
  <c r="K34" i="27"/>
  <c r="H34" i="27"/>
  <c r="G34" i="27"/>
  <c r="F34" i="27"/>
  <c r="E34" i="27"/>
  <c r="D34" i="27"/>
  <c r="O33" i="27"/>
  <c r="N33" i="27"/>
  <c r="M33" i="27"/>
  <c r="L33" i="27"/>
  <c r="K33" i="27"/>
  <c r="H33" i="27"/>
  <c r="G33" i="27"/>
  <c r="F33" i="27"/>
  <c r="E33" i="27"/>
  <c r="D33" i="27"/>
  <c r="O32" i="27"/>
  <c r="N32" i="27"/>
  <c r="M32" i="27"/>
  <c r="L32" i="27"/>
  <c r="K32" i="27"/>
  <c r="H32" i="27"/>
  <c r="G32" i="27"/>
  <c r="F32" i="27"/>
  <c r="E32" i="27"/>
  <c r="D32" i="27"/>
  <c r="O31" i="27"/>
  <c r="N31" i="27"/>
  <c r="M31" i="27"/>
  <c r="L31" i="27"/>
  <c r="K31" i="27"/>
  <c r="H31" i="27"/>
  <c r="G31" i="27"/>
  <c r="F31" i="27"/>
  <c r="E31" i="27"/>
  <c r="D31" i="27"/>
  <c r="O30" i="27"/>
  <c r="N30" i="27"/>
  <c r="M30" i="27"/>
  <c r="L30" i="27"/>
  <c r="K30" i="27"/>
  <c r="H30" i="27"/>
  <c r="G30" i="27"/>
  <c r="F30" i="27"/>
  <c r="E30" i="27"/>
  <c r="D30" i="27"/>
  <c r="O29" i="27"/>
  <c r="N29" i="27"/>
  <c r="M29" i="27"/>
  <c r="L29" i="27"/>
  <c r="K29" i="27"/>
  <c r="H29" i="27"/>
  <c r="G29" i="27"/>
  <c r="F29" i="27"/>
  <c r="E29" i="27"/>
  <c r="D29" i="27"/>
  <c r="O28" i="27"/>
  <c r="N28" i="27"/>
  <c r="M28" i="27"/>
  <c r="L28" i="27"/>
  <c r="K28" i="27"/>
  <c r="H28" i="27"/>
  <c r="G28" i="27"/>
  <c r="F28" i="27"/>
  <c r="E28" i="27"/>
  <c r="D28" i="27"/>
  <c r="O27" i="27"/>
  <c r="N27" i="27"/>
  <c r="M27" i="27"/>
  <c r="L27" i="27"/>
  <c r="K27" i="27"/>
  <c r="H27" i="27"/>
  <c r="G27" i="27"/>
  <c r="F27" i="27"/>
  <c r="E27" i="27"/>
  <c r="D27" i="27"/>
  <c r="O26" i="27"/>
  <c r="N26" i="27"/>
  <c r="M26" i="27"/>
  <c r="L26" i="27"/>
  <c r="K26" i="27"/>
  <c r="H26" i="27"/>
  <c r="G26" i="27"/>
  <c r="F26" i="27"/>
  <c r="E26" i="27"/>
  <c r="D26" i="27"/>
  <c r="O25" i="27"/>
  <c r="N25" i="27"/>
  <c r="M25" i="27"/>
  <c r="L25" i="27"/>
  <c r="K25" i="27"/>
  <c r="H25" i="27"/>
  <c r="G25" i="27"/>
  <c r="F25" i="27"/>
  <c r="E25" i="27"/>
  <c r="D25" i="27"/>
  <c r="O24" i="27"/>
  <c r="N24" i="27"/>
  <c r="M24" i="27"/>
  <c r="L24" i="27"/>
  <c r="K24" i="27"/>
  <c r="H24" i="27"/>
  <c r="G24" i="27"/>
  <c r="F24" i="27"/>
  <c r="E24" i="27"/>
  <c r="D24" i="27"/>
  <c r="O23" i="27"/>
  <c r="N23" i="27"/>
  <c r="M23" i="27"/>
  <c r="L23" i="27"/>
  <c r="K23" i="27"/>
  <c r="H23" i="27"/>
  <c r="G23" i="27"/>
  <c r="F23" i="27"/>
  <c r="E23" i="27"/>
  <c r="D23" i="27"/>
  <c r="O22" i="27"/>
  <c r="N22" i="27"/>
  <c r="M22" i="27"/>
  <c r="L22" i="27"/>
  <c r="K22" i="27"/>
  <c r="H22" i="27"/>
  <c r="G22" i="27"/>
  <c r="F22" i="27"/>
  <c r="E22" i="27"/>
  <c r="D22" i="27"/>
  <c r="O21" i="27"/>
  <c r="N21" i="27"/>
  <c r="M21" i="27"/>
  <c r="L21" i="27"/>
  <c r="K21" i="27"/>
  <c r="H21" i="27"/>
  <c r="G21" i="27"/>
  <c r="F21" i="27"/>
  <c r="E21" i="27"/>
  <c r="D21" i="27"/>
  <c r="O20" i="27"/>
  <c r="N20" i="27"/>
  <c r="M20" i="27"/>
  <c r="L20" i="27"/>
  <c r="K20" i="27"/>
  <c r="H20" i="27"/>
  <c r="G20" i="27"/>
  <c r="F20" i="27"/>
  <c r="E20" i="27"/>
  <c r="D20" i="27"/>
  <c r="O19" i="27"/>
  <c r="N19" i="27"/>
  <c r="M19" i="27"/>
  <c r="L19" i="27"/>
  <c r="K19" i="27"/>
  <c r="H19" i="27"/>
  <c r="G19" i="27"/>
  <c r="F19" i="27"/>
  <c r="E19" i="27"/>
  <c r="D19" i="27"/>
  <c r="O18" i="27"/>
  <c r="N18" i="27"/>
  <c r="M18" i="27"/>
  <c r="L18" i="27"/>
  <c r="K18" i="27"/>
  <c r="H18" i="27"/>
  <c r="G18" i="27"/>
  <c r="F18" i="27"/>
  <c r="E18" i="27"/>
  <c r="D18" i="27"/>
  <c r="O17" i="27"/>
  <c r="N17" i="27"/>
  <c r="M17" i="27"/>
  <c r="L17" i="27"/>
  <c r="K17" i="27"/>
  <c r="H17" i="27"/>
  <c r="G17" i="27"/>
  <c r="F17" i="27"/>
  <c r="E17" i="27"/>
  <c r="D17" i="27"/>
  <c r="O16" i="27"/>
  <c r="N16" i="27"/>
  <c r="M16" i="27"/>
  <c r="L16" i="27"/>
  <c r="K16" i="27"/>
  <c r="H16" i="27"/>
  <c r="G16" i="27"/>
  <c r="F16" i="27"/>
  <c r="E16" i="27"/>
  <c r="D16" i="27"/>
  <c r="O15" i="27"/>
  <c r="N15" i="27"/>
  <c r="M15" i="27"/>
  <c r="L15" i="27"/>
  <c r="K15" i="27"/>
  <c r="H15" i="27"/>
  <c r="G15" i="27"/>
  <c r="F15" i="27"/>
  <c r="E15" i="27"/>
  <c r="D15" i="27"/>
  <c r="O14" i="27"/>
  <c r="N14" i="27"/>
  <c r="M14" i="27"/>
  <c r="L14" i="27"/>
  <c r="K14" i="27"/>
  <c r="H14" i="27"/>
  <c r="G14" i="27"/>
  <c r="F14" i="27"/>
  <c r="E14" i="27"/>
  <c r="D14" i="27"/>
  <c r="O13" i="27"/>
  <c r="N13" i="27"/>
  <c r="M13" i="27"/>
  <c r="L13" i="27"/>
  <c r="K13" i="27"/>
  <c r="H13" i="27"/>
  <c r="G13" i="27"/>
  <c r="F13" i="27"/>
  <c r="E13" i="27"/>
  <c r="D13" i="27"/>
  <c r="O12" i="27"/>
  <c r="N12" i="27"/>
  <c r="M12" i="27"/>
  <c r="L12" i="27"/>
  <c r="K12" i="27"/>
  <c r="H12" i="27"/>
  <c r="G12" i="27"/>
  <c r="F12" i="27"/>
  <c r="E12" i="27"/>
  <c r="D12" i="27"/>
  <c r="O11" i="27"/>
  <c r="N11" i="27"/>
  <c r="M11" i="27"/>
  <c r="L11" i="27"/>
  <c r="K11" i="27"/>
  <c r="H11" i="27"/>
  <c r="G11" i="27"/>
  <c r="F11" i="27"/>
  <c r="E11" i="27"/>
  <c r="D11" i="27"/>
  <c r="O10" i="27"/>
  <c r="N10" i="27"/>
  <c r="M10" i="27"/>
  <c r="K10" i="27"/>
  <c r="H10" i="27"/>
  <c r="G10" i="27"/>
  <c r="F10" i="27"/>
  <c r="E10" i="27"/>
  <c r="D10" i="27"/>
  <c r="O9" i="27"/>
  <c r="N9" i="27"/>
  <c r="M9" i="27"/>
  <c r="K9" i="27"/>
  <c r="H9" i="27"/>
  <c r="G9" i="27"/>
  <c r="F9" i="27"/>
  <c r="D9" i="27"/>
  <c r="O8" i="27"/>
  <c r="N8" i="27"/>
  <c r="M8" i="27"/>
  <c r="L8" i="27"/>
  <c r="K8" i="27"/>
  <c r="H8" i="27"/>
  <c r="G8" i="27"/>
  <c r="F8" i="27"/>
  <c r="E8" i="27"/>
  <c r="D8" i="27"/>
  <c r="O7" i="27"/>
  <c r="N7" i="27"/>
  <c r="M7" i="27"/>
  <c r="L7" i="27"/>
  <c r="K7" i="27"/>
  <c r="H7" i="27"/>
  <c r="G7" i="27"/>
  <c r="F7" i="27"/>
  <c r="E7" i="27"/>
  <c r="D7" i="27"/>
  <c r="O6" i="27"/>
  <c r="N6" i="27"/>
  <c r="M6" i="27"/>
  <c r="L6" i="27"/>
  <c r="K6" i="27"/>
  <c r="H6" i="27"/>
  <c r="G6" i="27"/>
  <c r="F6" i="27"/>
  <c r="E6" i="27"/>
  <c r="D6" i="27"/>
  <c r="O5" i="27"/>
  <c r="N5" i="27"/>
  <c r="M5" i="27"/>
  <c r="K5" i="27"/>
  <c r="H5" i="27"/>
  <c r="G5" i="27"/>
  <c r="F5" i="27"/>
  <c r="E5" i="27"/>
  <c r="D5" i="27"/>
  <c r="O4" i="27"/>
  <c r="N4" i="27"/>
  <c r="M4" i="27"/>
  <c r="K4" i="27"/>
  <c r="H4" i="27"/>
  <c r="G4" i="27"/>
  <c r="F4" i="27"/>
  <c r="E4" i="27"/>
  <c r="D4" i="27"/>
  <c r="P5" i="7" l="1"/>
  <c r="K7" i="7"/>
  <c r="K10" i="7"/>
  <c r="K5" i="7"/>
  <c r="K8" i="7"/>
  <c r="K11" i="7"/>
  <c r="K6" i="7"/>
  <c r="K9" i="7"/>
  <c r="F16" i="7"/>
  <c r="I16" i="7"/>
  <c r="D16" i="7"/>
  <c r="H16" i="7"/>
  <c r="G16" i="7"/>
  <c r="C16" i="7"/>
  <c r="E16" i="7"/>
  <c r="L11" i="1" l="1"/>
  <c r="D11" i="1"/>
  <c r="D8" i="1"/>
  <c r="G60" i="1" l="1"/>
  <c r="G61" i="1"/>
  <c r="G59" i="1"/>
  <c r="N15" i="1"/>
  <c r="N14" i="1"/>
  <c r="N13" i="1"/>
  <c r="G12" i="1"/>
  <c r="N8" i="1"/>
  <c r="N9" i="1"/>
  <c r="N10" i="1"/>
  <c r="N11" i="1"/>
  <c r="N7" i="1"/>
  <c r="H12" i="1"/>
  <c r="N12" i="1" l="1"/>
  <c r="M5" i="7" l="1"/>
  <c r="N5" i="7" l="1"/>
  <c r="L5" i="7" l="1"/>
  <c r="E58" i="27" l="1"/>
  <c r="E9" i="27" l="1"/>
  <c r="L59" i="27"/>
  <c r="L9" i="27" l="1"/>
  <c r="L10" i="27"/>
  <c r="L4" i="27"/>
  <c r="L5" i="27"/>
  <c r="L58" i="27"/>
  <c r="BQ97" i="20" l="1"/>
  <c r="BQ101" i="20"/>
  <c r="BQ106" i="20"/>
  <c r="BQ104" i="20"/>
  <c r="BQ102" i="20"/>
  <c r="BQ103" i="20"/>
  <c r="BQ105" i="20"/>
  <c r="BQ100" i="20"/>
  <c r="BQ187" i="20"/>
  <c r="BQ142" i="20"/>
  <c r="BQ143" i="20"/>
  <c r="BQ98" i="20"/>
  <c r="BQ55" i="20"/>
  <c r="BQ54" i="20"/>
  <c r="BQ144" i="20"/>
  <c r="BQ145" i="20"/>
  <c r="BQ190" i="20"/>
  <c r="BQ53" i="20"/>
  <c r="BQ99" i="20"/>
  <c r="BQ56" i="20"/>
  <c r="BQ57" i="20"/>
  <c r="BQ60" i="20"/>
  <c r="BQ61" i="20"/>
  <c r="BQ58" i="20"/>
  <c r="BQ59" i="20"/>
  <c r="BQ188" i="20"/>
  <c r="BQ52" i="20"/>
  <c r="BQ189" i="20"/>
  <c r="BQ146" i="20"/>
  <c r="BQ147" i="20"/>
  <c r="BQ150" i="20"/>
  <c r="BQ149" i="20"/>
  <c r="BQ151" i="20"/>
  <c r="BQ148" i="20"/>
  <c r="BQ191" i="20"/>
  <c r="BQ195" i="20"/>
  <c r="BQ192" i="20"/>
  <c r="BQ193" i="20"/>
  <c r="BQ196" i="20"/>
  <c r="BQ194" i="20"/>
  <c r="V8" i="17" l="1"/>
  <c r="V7" i="17"/>
  <c r="V6" i="17"/>
  <c r="V9" i="17"/>
  <c r="Q6" i="17" l="1"/>
  <c r="Q7" i="17"/>
  <c r="Q8" i="17"/>
  <c r="Q9" i="17"/>
  <c r="M7" i="17" l="1"/>
  <c r="M9" i="17"/>
  <c r="M6" i="17"/>
  <c r="M8" i="17"/>
  <c r="BE97" i="20" l="1"/>
  <c r="BE188" i="20"/>
  <c r="BE187" i="20"/>
  <c r="BE7" i="20"/>
  <c r="BE52" i="20"/>
  <c r="BE142" i="20"/>
  <c r="X7" i="7"/>
  <c r="U18" i="7"/>
  <c r="X12" i="7"/>
  <c r="W21" i="7"/>
  <c r="X5" i="7"/>
  <c r="Y9" i="7"/>
  <c r="AH28" i="7"/>
  <c r="U6" i="7"/>
  <c r="AA14" i="7"/>
  <c r="AC13" i="7"/>
  <c r="AE13" i="7"/>
  <c r="AC10" i="7"/>
  <c r="AC7" i="7"/>
  <c r="T5" i="7"/>
  <c r="AD11" i="7"/>
  <c r="T13" i="7"/>
  <c r="AD16" i="7"/>
  <c r="AB7" i="7"/>
  <c r="AH23" i="7"/>
  <c r="Y10" i="7"/>
  <c r="X13" i="7"/>
  <c r="AG5" i="7"/>
  <c r="U8" i="7"/>
  <c r="AF5" i="7"/>
  <c r="AE6" i="7"/>
  <c r="AC8" i="7"/>
  <c r="AH9" i="7"/>
  <c r="AG11" i="7"/>
  <c r="V18" i="7"/>
  <c r="BD96" i="7"/>
  <c r="Z18" i="7"/>
  <c r="Y5" i="7"/>
  <c r="X30" i="7"/>
  <c r="AC18" i="7"/>
  <c r="Z6" i="7"/>
  <c r="W17" i="7"/>
  <c r="AH27" i="7"/>
  <c r="X24" i="7"/>
  <c r="X11" i="7"/>
  <c r="U9" i="7"/>
  <c r="AA16" i="7"/>
  <c r="W9" i="7"/>
  <c r="T8" i="7"/>
  <c r="V8" i="7"/>
  <c r="Z11" i="7"/>
  <c r="BD97" i="7"/>
  <c r="AF17" i="7"/>
  <c r="W7" i="7"/>
  <c r="AG19" i="7"/>
  <c r="AB15" i="7"/>
  <c r="T10" i="7"/>
  <c r="U7" i="7"/>
  <c r="AA5" i="7"/>
  <c r="AA9" i="7"/>
  <c r="AH29" i="7"/>
  <c r="AH10" i="7"/>
  <c r="T7" i="7"/>
  <c r="Z9" i="7"/>
  <c r="AA15" i="7"/>
  <c r="X9" i="7"/>
  <c r="U12" i="7"/>
  <c r="AE8" i="7"/>
  <c r="T11" i="7"/>
  <c r="W5" i="7"/>
  <c r="AH22" i="7"/>
  <c r="AC17" i="7"/>
  <c r="AB18" i="7"/>
  <c r="W20" i="7"/>
  <c r="Y16" i="7"/>
  <c r="AC21" i="7"/>
  <c r="X17" i="7"/>
  <c r="Y8" i="7"/>
  <c r="AB10" i="7"/>
  <c r="AD5" i="7"/>
  <c r="Z17" i="7"/>
  <c r="AG7" i="7"/>
  <c r="Y14" i="7"/>
  <c r="AG18" i="7"/>
  <c r="Y6" i="7"/>
  <c r="AC28" i="7"/>
  <c r="BD27" i="7"/>
  <c r="V7" i="7"/>
  <c r="AH14" i="7"/>
  <c r="W11" i="7"/>
  <c r="V20" i="7"/>
  <c r="W22" i="7"/>
  <c r="Z10" i="7"/>
  <c r="AD15" i="7"/>
  <c r="AG6" i="7"/>
  <c r="AB23" i="7"/>
  <c r="AC25" i="7"/>
  <c r="AA17" i="7"/>
  <c r="BD73" i="7"/>
  <c r="Z16" i="7"/>
  <c r="U14" i="7"/>
  <c r="AC20" i="7"/>
  <c r="X15" i="7"/>
  <c r="Z13" i="7"/>
  <c r="U17" i="7"/>
  <c r="AE15" i="7"/>
  <c r="AE17" i="7"/>
  <c r="AG10" i="7"/>
  <c r="AC5" i="7"/>
  <c r="AD12" i="7"/>
  <c r="X14" i="7"/>
  <c r="AF15" i="7"/>
  <c r="AF10" i="7"/>
  <c r="X26" i="7"/>
  <c r="AA13" i="7"/>
  <c r="AB20" i="7"/>
  <c r="X18" i="7"/>
  <c r="AB14" i="7"/>
  <c r="AG17" i="7"/>
  <c r="U10" i="7"/>
  <c r="AB22" i="7"/>
  <c r="AC14" i="7"/>
  <c r="AH17" i="7"/>
  <c r="AG21" i="7"/>
  <c r="V15" i="7"/>
  <c r="Z14" i="7"/>
  <c r="AB19" i="7"/>
  <c r="T9" i="7"/>
  <c r="AH8" i="7"/>
  <c r="AH24" i="7"/>
  <c r="AB12" i="7"/>
  <c r="X20" i="7"/>
  <c r="AF19" i="7"/>
  <c r="Z5" i="7"/>
  <c r="AC22" i="7"/>
  <c r="AE14" i="7"/>
  <c r="AF11" i="7"/>
  <c r="AC19" i="7"/>
  <c r="V13" i="7"/>
  <c r="AE7" i="7"/>
  <c r="AA7" i="7"/>
  <c r="AH18" i="7"/>
  <c r="W13" i="7"/>
  <c r="AA10" i="7"/>
  <c r="AH11" i="7"/>
  <c r="AG22" i="7"/>
  <c r="AF13" i="7"/>
  <c r="AA12" i="7"/>
  <c r="X23" i="7"/>
  <c r="AH6" i="7"/>
  <c r="AG13" i="7"/>
  <c r="W23" i="7"/>
  <c r="AH20" i="7"/>
  <c r="Y7" i="7"/>
  <c r="AE10" i="7"/>
  <c r="W6" i="7"/>
  <c r="AC27" i="7"/>
  <c r="AH15" i="7"/>
  <c r="X27" i="7"/>
  <c r="AE16" i="7"/>
  <c r="AE5" i="7"/>
  <c r="AH7" i="7"/>
  <c r="AC9" i="7"/>
  <c r="AE12" i="7"/>
  <c r="AE11" i="7"/>
  <c r="AH25" i="7"/>
  <c r="U5" i="7"/>
  <c r="AF9" i="7"/>
  <c r="X16" i="7"/>
  <c r="AG9" i="7"/>
  <c r="AA6" i="7"/>
  <c r="U15" i="7"/>
  <c r="AC24" i="7"/>
  <c r="U16" i="7"/>
  <c r="X19" i="7"/>
  <c r="W12" i="7"/>
  <c r="AG23" i="7"/>
  <c r="Y11" i="7"/>
  <c r="BD50" i="7"/>
  <c r="W16" i="7"/>
  <c r="AF12" i="7"/>
  <c r="AD9" i="7"/>
  <c r="AB11" i="7"/>
  <c r="AC16" i="7"/>
  <c r="AD8" i="7"/>
  <c r="T17" i="7"/>
  <c r="X28" i="7"/>
  <c r="X25" i="7"/>
  <c r="AF14" i="7"/>
  <c r="AH5" i="7"/>
  <c r="AG16" i="7"/>
  <c r="AC30" i="7"/>
  <c r="AF18" i="7"/>
  <c r="AA18" i="7"/>
  <c r="V9" i="7"/>
  <c r="AG15" i="7"/>
  <c r="V14" i="7"/>
  <c r="AD13" i="7"/>
  <c r="AB16" i="7"/>
  <c r="AH16" i="7"/>
  <c r="X8" i="7"/>
  <c r="AE9" i="7"/>
  <c r="AG20" i="7"/>
  <c r="Z7" i="7"/>
  <c r="W14" i="7"/>
  <c r="AB5" i="7"/>
  <c r="Y17" i="7"/>
  <c r="AF7" i="7"/>
  <c r="AD10" i="7"/>
  <c r="X29" i="7"/>
  <c r="T6" i="7"/>
  <c r="AC12" i="7"/>
  <c r="T16" i="7"/>
  <c r="AC29" i="7"/>
  <c r="W18" i="7"/>
  <c r="AG14" i="7"/>
  <c r="AD6" i="7"/>
  <c r="Y15" i="7"/>
  <c r="AH30" i="7"/>
  <c r="Y13" i="7"/>
  <c r="AE18" i="7"/>
  <c r="W19" i="7"/>
  <c r="T12" i="7"/>
  <c r="X21" i="7"/>
  <c r="X6" i="7"/>
  <c r="AD17" i="7"/>
  <c r="AF20" i="7"/>
  <c r="AC23" i="7"/>
  <c r="V17" i="7"/>
  <c r="AH12" i="7"/>
  <c r="AA11" i="7"/>
  <c r="AH19" i="7"/>
  <c r="Y12" i="7"/>
  <c r="BD4" i="7"/>
  <c r="V6" i="7"/>
  <c r="AB17" i="7"/>
  <c r="AG12" i="7"/>
  <c r="AH21" i="7"/>
  <c r="V10" i="7"/>
  <c r="AB9" i="7"/>
  <c r="Z12" i="7"/>
  <c r="X22" i="7"/>
  <c r="T15" i="7"/>
  <c r="AB21" i="7"/>
  <c r="U13" i="7"/>
  <c r="V16" i="7"/>
  <c r="AD14" i="7"/>
  <c r="AC6" i="7"/>
  <c r="AB6" i="7"/>
  <c r="W8" i="7"/>
  <c r="AA20" i="7"/>
  <c r="AD7" i="7"/>
  <c r="AB8" i="7"/>
  <c r="AB13" i="7"/>
  <c r="AH26" i="7"/>
  <c r="V11" i="7"/>
  <c r="AA8" i="7"/>
  <c r="AA19" i="7"/>
  <c r="Z15" i="7"/>
  <c r="X10" i="7"/>
  <c r="V19" i="7"/>
  <c r="W10" i="7"/>
  <c r="V12" i="7"/>
  <c r="V5" i="7"/>
  <c r="AC11" i="7"/>
  <c r="T14" i="7"/>
  <c r="W15" i="7"/>
  <c r="AF8" i="7"/>
  <c r="Z8" i="7"/>
  <c r="AH13" i="7"/>
  <c r="AG8" i="7"/>
  <c r="AF6" i="7"/>
  <c r="U11" i="7"/>
  <c r="AC26" i="7"/>
  <c r="AC15" i="7"/>
  <c r="AF16" i="7"/>
  <c r="AV96" i="7" l="1"/>
  <c r="AV97" i="7"/>
  <c r="AT73" i="7"/>
  <c r="AU73" i="7"/>
  <c r="AT4" i="7"/>
  <c r="AU4" i="7"/>
  <c r="AS4" i="7"/>
  <c r="AV50" i="7"/>
  <c r="AU96" i="7"/>
  <c r="AT96" i="7"/>
  <c r="AS27" i="7"/>
  <c r="AS73" i="7"/>
  <c r="AS96" i="7"/>
  <c r="AU27" i="7"/>
  <c r="AT27" i="7"/>
  <c r="AV73" i="7"/>
  <c r="AT50" i="7"/>
  <c r="AU50" i="7"/>
  <c r="AV27" i="7"/>
  <c r="AT97" i="7"/>
  <c r="AU97" i="7"/>
  <c r="AS50" i="7"/>
  <c r="AV4" i="7"/>
  <c r="AS97" i="7"/>
  <c r="BE9" i="20"/>
  <c r="BE10" i="20"/>
  <c r="BE12" i="20"/>
  <c r="BE15" i="20"/>
  <c r="BE13" i="20"/>
  <c r="BE14" i="20"/>
  <c r="BE16" i="20"/>
  <c r="BE8" i="20" l="1"/>
  <c r="BE11" i="20"/>
  <c r="R4" i="27" l="1"/>
  <c r="BE143" i="20" l="1"/>
  <c r="BE53" i="20"/>
  <c r="BE189" i="20"/>
  <c r="BE98" i="20"/>
  <c r="BE104" i="20" l="1"/>
  <c r="BE194" i="20"/>
  <c r="BE106" i="20"/>
  <c r="BE149" i="20"/>
  <c r="BE60" i="20"/>
  <c r="BE100" i="20"/>
  <c r="BE56" i="20"/>
  <c r="BE190" i="20"/>
  <c r="BE145" i="20"/>
  <c r="BE54" i="20"/>
  <c r="BE144" i="20"/>
  <c r="BE192" i="20"/>
  <c r="BE57" i="20"/>
  <c r="BE58" i="20"/>
  <c r="BE102" i="20"/>
  <c r="BE59" i="20"/>
  <c r="BE103" i="20"/>
  <c r="BE191" i="20"/>
  <c r="BE99" i="20"/>
  <c r="BE196" i="20"/>
  <c r="BE105" i="20"/>
  <c r="BE101" i="20"/>
  <c r="BE195" i="20"/>
  <c r="BE55" i="20"/>
  <c r="BE146" i="20"/>
  <c r="BE193" i="20"/>
  <c r="BE151" i="20"/>
  <c r="BE148" i="20"/>
  <c r="BE147" i="20"/>
  <c r="BE150" i="20"/>
  <c r="BE61" i="20"/>
  <c r="AF56" i="5" l="1"/>
  <c r="AE48" i="5"/>
  <c r="AF67" i="5"/>
  <c r="AH46" i="5"/>
  <c r="AF65" i="5"/>
  <c r="AE31" i="5"/>
  <c r="AF48" i="5"/>
  <c r="AE77" i="5"/>
  <c r="AG66" i="5"/>
  <c r="AH39" i="5"/>
  <c r="AD56" i="5"/>
  <c r="V56" i="12"/>
  <c r="AH72" i="5"/>
  <c r="AF52" i="5"/>
  <c r="AG72" i="5"/>
  <c r="AE17" i="5"/>
  <c r="AH73" i="5"/>
  <c r="AF54" i="5"/>
  <c r="AG48" i="5"/>
  <c r="AG63" i="5"/>
  <c r="AF61" i="5"/>
  <c r="AG88" i="5"/>
  <c r="AE32" i="5"/>
  <c r="AG37" i="5"/>
  <c r="V33" i="12"/>
  <c r="AD33" i="5"/>
  <c r="AK33" i="5" s="1"/>
  <c r="AE91" i="5"/>
  <c r="AE47" i="5"/>
  <c r="AF63" i="5"/>
  <c r="V90" i="12"/>
  <c r="AD90" i="5"/>
  <c r="AK90" i="5" s="1"/>
  <c r="AD36" i="5"/>
  <c r="AK36" i="5" s="1"/>
  <c r="AD49" i="5"/>
  <c r="AK49" i="5" s="1"/>
  <c r="AH74" i="5"/>
  <c r="V48" i="12"/>
  <c r="AD48" i="5"/>
  <c r="AK48" i="5" s="1"/>
  <c r="AD42" i="5"/>
  <c r="AK42" i="5" s="1"/>
  <c r="AD61" i="5"/>
  <c r="V61" i="12"/>
  <c r="AD35" i="5"/>
  <c r="AK35" i="5" s="1"/>
  <c r="AF60" i="5"/>
  <c r="AG41" i="5"/>
  <c r="AG45" i="5"/>
  <c r="AE33" i="5"/>
  <c r="AF55" i="5"/>
  <c r="V11" i="12"/>
  <c r="AD11" i="5"/>
  <c r="AF37" i="5"/>
  <c r="AD55" i="5"/>
  <c r="AK55" i="5" s="1"/>
  <c r="V55" i="12"/>
  <c r="AE45" i="5"/>
  <c r="AH49" i="5"/>
  <c r="AG91" i="5"/>
  <c r="AD74" i="5"/>
  <c r="AK74" i="5" s="1"/>
  <c r="V74" i="12"/>
  <c r="AG60" i="5"/>
  <c r="AH79" i="5"/>
  <c r="AH65" i="5"/>
  <c r="AH63" i="5"/>
  <c r="AH38" i="5"/>
  <c r="AG62" i="5"/>
  <c r="AG71" i="5"/>
  <c r="AE89" i="5"/>
  <c r="AE63" i="5"/>
  <c r="AH78" i="5"/>
  <c r="V72" i="12"/>
  <c r="AD72" i="5"/>
  <c r="AK72" i="5" s="1"/>
  <c r="AF47" i="5"/>
  <c r="AH80" i="5"/>
  <c r="AD29" i="5"/>
  <c r="AK29" i="5" s="1"/>
  <c r="AE36" i="5"/>
  <c r="AF62" i="5"/>
  <c r="AF53" i="5"/>
  <c r="AF36" i="5"/>
  <c r="AH66" i="5"/>
  <c r="AF77" i="5"/>
  <c r="AD8" i="5"/>
  <c r="AK8" i="5" s="1"/>
  <c r="V8" i="12"/>
  <c r="AD46" i="5"/>
  <c r="AK46" i="5" s="1"/>
  <c r="AH53" i="5"/>
  <c r="AH61" i="5"/>
  <c r="AF41" i="5"/>
  <c r="AF82" i="5"/>
  <c r="AE46" i="5"/>
  <c r="AF46" i="5"/>
  <c r="AD32" i="5"/>
  <c r="V32" i="12"/>
  <c r="AF51" i="5"/>
  <c r="AF64" i="5"/>
  <c r="AE40" i="5"/>
  <c r="AE53" i="5"/>
  <c r="AG43" i="5"/>
  <c r="AH86" i="5"/>
  <c r="AF102" i="5"/>
  <c r="AE59" i="5"/>
  <c r="V30" i="12"/>
  <c r="AD30" i="5"/>
  <c r="AK30" i="5" s="1"/>
  <c r="AF35" i="5"/>
  <c r="AD52" i="5"/>
  <c r="AK52" i="5" s="1"/>
  <c r="V52" i="12"/>
  <c r="AG50" i="5"/>
  <c r="AH54" i="5"/>
  <c r="AE57" i="5"/>
  <c r="AE58" i="5"/>
  <c r="AE37" i="5"/>
  <c r="AG61" i="5"/>
  <c r="AE34" i="5"/>
  <c r="AE50" i="5"/>
  <c r="AE9" i="5"/>
  <c r="AG68" i="5"/>
  <c r="AH81" i="5"/>
  <c r="AG42" i="5"/>
  <c r="AE60" i="5"/>
  <c r="AG47" i="5"/>
  <c r="AE49" i="5"/>
  <c r="AE56" i="5"/>
  <c r="AF45" i="5"/>
  <c r="AH57" i="5"/>
  <c r="AE35" i="5"/>
  <c r="V40" i="12"/>
  <c r="AD40" i="5"/>
  <c r="AK40" i="5" s="1"/>
  <c r="AF66" i="5"/>
  <c r="AH75" i="5"/>
  <c r="AE52" i="5"/>
  <c r="AH55" i="5"/>
  <c r="V58" i="12"/>
  <c r="AD58" i="5"/>
  <c r="AD38" i="5"/>
  <c r="AK38" i="5" s="1"/>
  <c r="V38" i="12"/>
  <c r="AG46" i="5"/>
  <c r="AG51" i="5"/>
  <c r="AE62" i="5"/>
  <c r="AE88" i="5"/>
  <c r="AE54" i="5"/>
  <c r="AG58" i="5"/>
  <c r="AF33" i="5"/>
  <c r="AF14" i="5"/>
  <c r="AE66" i="5"/>
  <c r="V60" i="12"/>
  <c r="AD60" i="5"/>
  <c r="AK60" i="5" s="1"/>
  <c r="AD43" i="5"/>
  <c r="AK43" i="5" s="1"/>
  <c r="V43" i="12"/>
  <c r="AD44" i="5"/>
  <c r="AK44" i="5" s="1"/>
  <c r="V44" i="12"/>
  <c r="AG57" i="5"/>
  <c r="AH70" i="5"/>
  <c r="AE44" i="5"/>
  <c r="AG38" i="5"/>
  <c r="AE61" i="5"/>
  <c r="V39" i="12"/>
  <c r="AD39" i="5"/>
  <c r="AK39" i="5" s="1"/>
  <c r="AH50" i="5"/>
  <c r="AG53" i="5"/>
  <c r="AD31" i="5"/>
  <c r="AK31" i="5" s="1"/>
  <c r="V31" i="12"/>
  <c r="AF40" i="5"/>
  <c r="AH51" i="5"/>
  <c r="AG39" i="5"/>
  <c r="AF50" i="5"/>
  <c r="AG64" i="5"/>
  <c r="AD51" i="5"/>
  <c r="AK51" i="5" s="1"/>
  <c r="AF39" i="5"/>
  <c r="S5" i="12"/>
  <c r="AH5" i="5"/>
  <c r="AG65" i="5"/>
  <c r="AE39" i="5"/>
  <c r="AD57" i="5"/>
  <c r="AK57" i="5" s="1"/>
  <c r="AH67" i="5"/>
  <c r="AH62" i="5"/>
  <c r="AD28" i="5"/>
  <c r="AK28" i="5" s="1"/>
  <c r="V28" i="12"/>
  <c r="AH58" i="5"/>
  <c r="AE86" i="5"/>
  <c r="V54" i="12"/>
  <c r="AD54" i="5"/>
  <c r="AK54" i="5" s="1"/>
  <c r="AF34" i="5"/>
  <c r="AE41" i="5"/>
  <c r="AH64" i="5"/>
  <c r="AF59" i="5"/>
  <c r="AH95" i="5"/>
  <c r="AF43" i="5"/>
  <c r="V41" i="12"/>
  <c r="AD41" i="5"/>
  <c r="AK41" i="5" s="1"/>
  <c r="AH52" i="5"/>
  <c r="AE38" i="5"/>
  <c r="V45" i="12"/>
  <c r="AD45" i="5"/>
  <c r="AH59" i="5"/>
  <c r="AE55" i="5"/>
  <c r="AH82" i="5"/>
  <c r="AF38" i="5"/>
  <c r="AD50" i="5"/>
  <c r="AK50" i="5" s="1"/>
  <c r="V50" i="12"/>
  <c r="AD94" i="5"/>
  <c r="AK94" i="5" s="1"/>
  <c r="AG56" i="5"/>
  <c r="AG40" i="5"/>
  <c r="AH77" i="5"/>
  <c r="AF42" i="5"/>
  <c r="AF58" i="5"/>
  <c r="AG44" i="5"/>
  <c r="AE10" i="5"/>
  <c r="V59" i="12"/>
  <c r="AD59" i="5"/>
  <c r="AK59" i="5" s="1"/>
  <c r="AG49" i="5"/>
  <c r="AG70" i="5"/>
  <c r="AF57" i="5"/>
  <c r="AH60" i="5"/>
  <c r="AG69" i="5"/>
  <c r="AH68" i="5"/>
  <c r="AF68" i="5"/>
  <c r="AF88" i="5"/>
  <c r="AF29" i="5"/>
  <c r="V47" i="12"/>
  <c r="AD47" i="5"/>
  <c r="AK47" i="5" s="1"/>
  <c r="AG59" i="5"/>
  <c r="AE79" i="5"/>
  <c r="AH69" i="5"/>
  <c r="AF44" i="5"/>
  <c r="AE43" i="5"/>
  <c r="AG28" i="5"/>
  <c r="AF49" i="5"/>
  <c r="AG54" i="5"/>
  <c r="AF22" i="5"/>
  <c r="AH26" i="5"/>
  <c r="AE30" i="5"/>
  <c r="AH45" i="5"/>
  <c r="AH101" i="5"/>
  <c r="AE102" i="5"/>
  <c r="AF103" i="5"/>
  <c r="AD37" i="5"/>
  <c r="AK37" i="5" s="1"/>
  <c r="V37" i="12"/>
  <c r="AE51" i="5"/>
  <c r="AH97" i="5"/>
  <c r="AG55" i="5"/>
  <c r="AG83" i="5"/>
  <c r="AF85" i="5"/>
  <c r="AF7" i="5"/>
  <c r="AF74" i="5"/>
  <c r="AF76" i="5"/>
  <c r="AG33" i="5"/>
  <c r="AF80" i="5"/>
  <c r="AF89" i="5"/>
  <c r="AE81" i="5"/>
  <c r="AG85" i="5"/>
  <c r="AF15" i="5"/>
  <c r="AH48" i="5"/>
  <c r="AD97" i="5"/>
  <c r="AK97" i="5" s="1"/>
  <c r="V97" i="12"/>
  <c r="AD26" i="5"/>
  <c r="AK26" i="5" s="1"/>
  <c r="V26" i="12"/>
  <c r="V70" i="12"/>
  <c r="AD70" i="5"/>
  <c r="AK70" i="5" s="1"/>
  <c r="AE70" i="5"/>
  <c r="AE16" i="5"/>
  <c r="AG17" i="5"/>
  <c r="AG9" i="5"/>
  <c r="AH43" i="5"/>
  <c r="AF96" i="5"/>
  <c r="AF70" i="5"/>
  <c r="AH30" i="5"/>
  <c r="AG15" i="5"/>
  <c r="AE101" i="5"/>
  <c r="V87" i="12"/>
  <c r="AD87" i="5"/>
  <c r="AK87" i="5" s="1"/>
  <c r="AE24" i="5"/>
  <c r="AE73" i="5"/>
  <c r="AH71" i="5"/>
  <c r="V53" i="12"/>
  <c r="AD53" i="5"/>
  <c r="AK53" i="5" s="1"/>
  <c r="AG67" i="5"/>
  <c r="AG100" i="5"/>
  <c r="AH76" i="5"/>
  <c r="AE13" i="5"/>
  <c r="V63" i="12"/>
  <c r="AD63" i="5"/>
  <c r="AF71" i="5"/>
  <c r="V27" i="12"/>
  <c r="AD27" i="5"/>
  <c r="AK27" i="5" s="1"/>
  <c r="AD80" i="5"/>
  <c r="AK80" i="5" s="1"/>
  <c r="V80" i="12"/>
  <c r="AE93" i="5"/>
  <c r="AE68" i="5"/>
  <c r="V15" i="12"/>
  <c r="AD15" i="5"/>
  <c r="AK15" i="5" s="1"/>
  <c r="AD104" i="5"/>
  <c r="AK104" i="5" s="1"/>
  <c r="V104" i="12"/>
  <c r="AE85" i="5"/>
  <c r="AG18" i="5"/>
  <c r="AF24" i="5"/>
  <c r="AE42" i="5"/>
  <c r="AH102" i="5"/>
  <c r="AH22" i="5"/>
  <c r="AD34" i="5"/>
  <c r="AK34" i="5" s="1"/>
  <c r="V34" i="12"/>
  <c r="V96" i="12"/>
  <c r="AD96" i="5"/>
  <c r="AK96" i="5" s="1"/>
  <c r="V76" i="12"/>
  <c r="AD76" i="5"/>
  <c r="AK76" i="5" s="1"/>
  <c r="AG86" i="5"/>
  <c r="AG97" i="5"/>
  <c r="AE69" i="5"/>
  <c r="AH93" i="5"/>
  <c r="V24" i="12"/>
  <c r="AD24" i="5"/>
  <c r="AK24" i="5" s="1"/>
  <c r="AD73" i="5"/>
  <c r="AK73" i="5" s="1"/>
  <c r="V73" i="12"/>
  <c r="AG24" i="5"/>
  <c r="AD13" i="5"/>
  <c r="AK13" i="5" s="1"/>
  <c r="V13" i="12"/>
  <c r="AF21" i="5"/>
  <c r="AE18" i="5"/>
  <c r="AE95" i="5"/>
  <c r="AG52" i="5"/>
  <c r="AE76" i="5"/>
  <c r="AG84" i="5"/>
  <c r="AH56" i="5"/>
  <c r="AH27" i="5"/>
  <c r="AF73" i="5"/>
  <c r="AE7" i="5"/>
  <c r="V84" i="12"/>
  <c r="AD84" i="5"/>
  <c r="AK84" i="5" s="1"/>
  <c r="AG23" i="5"/>
  <c r="AE22" i="5"/>
  <c r="AE83" i="5"/>
  <c r="AE23" i="5"/>
  <c r="AG21" i="5"/>
  <c r="AG95" i="5"/>
  <c r="AG27" i="5"/>
  <c r="AG93" i="5"/>
  <c r="AG5" i="5"/>
  <c r="R5" i="12"/>
  <c r="AH99" i="5"/>
  <c r="AF20" i="5"/>
  <c r="AH15" i="5"/>
  <c r="AH44" i="5"/>
  <c r="AF75" i="5"/>
  <c r="AH47" i="5"/>
  <c r="AH9" i="5"/>
  <c r="AE27" i="5"/>
  <c r="AH103" i="5"/>
  <c r="AG73" i="5"/>
  <c r="AH20" i="5"/>
  <c r="V102" i="12"/>
  <c r="AD102" i="5"/>
  <c r="AK102" i="5" s="1"/>
  <c r="AG103" i="5"/>
  <c r="AH8" i="5"/>
  <c r="AF9" i="5"/>
  <c r="AG36" i="5"/>
  <c r="AH100" i="5"/>
  <c r="AE8" i="5"/>
  <c r="AE64" i="5"/>
  <c r="AF81" i="5"/>
  <c r="AH24" i="5"/>
  <c r="AE28" i="5"/>
  <c r="AE98" i="5"/>
  <c r="AF72" i="5"/>
  <c r="AD98" i="5"/>
  <c r="AK98" i="5" s="1"/>
  <c r="AG82" i="5"/>
  <c r="V99" i="12"/>
  <c r="AD99" i="5"/>
  <c r="AK99" i="5" s="1"/>
  <c r="AF30" i="5"/>
  <c r="AE96" i="5"/>
  <c r="AH14" i="5"/>
  <c r="AD20" i="5"/>
  <c r="AK20" i="5" s="1"/>
  <c r="V20" i="12"/>
  <c r="AF32" i="5"/>
  <c r="AF79" i="5"/>
  <c r="AE19" i="5"/>
  <c r="AF97" i="5"/>
  <c r="AF8" i="5"/>
  <c r="AE65" i="5"/>
  <c r="V78" i="12"/>
  <c r="AD78" i="5"/>
  <c r="AK78" i="5" s="1"/>
  <c r="AD25" i="5"/>
  <c r="AK25" i="5" s="1"/>
  <c r="V25" i="12"/>
  <c r="AG94" i="5"/>
  <c r="AD82" i="5"/>
  <c r="AK82" i="5" s="1"/>
  <c r="V82" i="12"/>
  <c r="V75" i="12"/>
  <c r="AD75" i="5"/>
  <c r="AK75" i="5" s="1"/>
  <c r="AE97" i="5"/>
  <c r="AG79" i="5"/>
  <c r="AE75" i="5"/>
  <c r="AD89" i="5"/>
  <c r="AK89" i="5" s="1"/>
  <c r="AH25" i="5"/>
  <c r="AG74" i="5"/>
  <c r="AF94" i="5"/>
  <c r="AF17" i="5"/>
  <c r="AH12" i="5"/>
  <c r="AF98" i="5"/>
  <c r="AE15" i="5"/>
  <c r="AG96" i="5"/>
  <c r="AH40" i="5"/>
  <c r="AD6" i="5"/>
  <c r="AK6" i="5" s="1"/>
  <c r="AG20" i="5"/>
  <c r="AE72" i="5"/>
  <c r="AG81" i="5"/>
  <c r="AD14" i="5"/>
  <c r="AK14" i="5" s="1"/>
  <c r="V14" i="12"/>
  <c r="AG90" i="5"/>
  <c r="V21" i="12"/>
  <c r="AD21" i="5"/>
  <c r="AG8" i="5"/>
  <c r="AH32" i="5"/>
  <c r="AH83" i="5"/>
  <c r="AH42" i="5"/>
  <c r="AH7" i="5"/>
  <c r="AE80" i="5"/>
  <c r="AG29" i="5"/>
  <c r="V9" i="12"/>
  <c r="AD9" i="5"/>
  <c r="AK9" i="5" s="1"/>
  <c r="AG7" i="5"/>
  <c r="AE78" i="5"/>
  <c r="AE82" i="5"/>
  <c r="AG16" i="5"/>
  <c r="AF26" i="5"/>
  <c r="V17" i="12"/>
  <c r="AD17" i="5"/>
  <c r="AK17" i="5" s="1"/>
  <c r="AF16" i="5"/>
  <c r="AH89" i="5"/>
  <c r="AH92" i="5"/>
  <c r="V12" i="12"/>
  <c r="AD12" i="5"/>
  <c r="AG101" i="5"/>
  <c r="AF19" i="5"/>
  <c r="AH35" i="5"/>
  <c r="AE103" i="5"/>
  <c r="AE14" i="5"/>
  <c r="AG13" i="5"/>
  <c r="AE11" i="5"/>
  <c r="AG35" i="5"/>
  <c r="V23" i="12"/>
  <c r="AD23" i="5"/>
  <c r="AK23" i="5" s="1"/>
  <c r="AF28" i="5"/>
  <c r="AH85" i="5"/>
  <c r="AD68" i="5"/>
  <c r="AK68" i="5" s="1"/>
  <c r="AG22" i="5"/>
  <c r="AH13" i="5"/>
  <c r="AF18" i="5"/>
  <c r="AG14" i="5"/>
  <c r="AH21" i="5"/>
  <c r="AH87" i="5"/>
  <c r="AG80" i="5"/>
  <c r="AG77" i="5"/>
  <c r="V83" i="12"/>
  <c r="AD83" i="5"/>
  <c r="AK83" i="5" s="1"/>
  <c r="P5" i="12"/>
  <c r="AE5" i="5"/>
  <c r="AE90" i="5"/>
  <c r="AH88" i="5"/>
  <c r="AF101" i="5"/>
  <c r="AD95" i="5"/>
  <c r="AE84" i="5"/>
  <c r="AH28" i="5"/>
  <c r="AD92" i="5"/>
  <c r="AK92" i="5" s="1"/>
  <c r="V92" i="12"/>
  <c r="AF6" i="5"/>
  <c r="AE71" i="5"/>
  <c r="AH6" i="5"/>
  <c r="AD86" i="5"/>
  <c r="AK86" i="5" s="1"/>
  <c r="V86" i="12"/>
  <c r="AG12" i="5"/>
  <c r="AG6" i="5"/>
  <c r="AD19" i="5"/>
  <c r="AK19" i="5" s="1"/>
  <c r="V19" i="12"/>
  <c r="AG26" i="5"/>
  <c r="AE104" i="5"/>
  <c r="AG99" i="5"/>
  <c r="AG31" i="5"/>
  <c r="AH16" i="5"/>
  <c r="AE25" i="5"/>
  <c r="AG10" i="5"/>
  <c r="AH37" i="5"/>
  <c r="V66" i="12"/>
  <c r="AD66" i="5"/>
  <c r="AK66" i="5" s="1"/>
  <c r="AG11" i="5"/>
  <c r="AH94" i="5"/>
  <c r="V101" i="12"/>
  <c r="AD101" i="5"/>
  <c r="AK101" i="5" s="1"/>
  <c r="V88" i="12"/>
  <c r="AD88" i="5"/>
  <c r="AK88" i="5" s="1"/>
  <c r="AG92" i="5"/>
  <c r="AH96" i="5"/>
  <c r="AD103" i="5"/>
  <c r="AK103" i="5" s="1"/>
  <c r="AE100" i="5"/>
  <c r="AF69" i="5"/>
  <c r="AF25" i="5"/>
  <c r="AF78" i="5"/>
  <c r="AD100" i="5"/>
  <c r="V100" i="12"/>
  <c r="AD91" i="5"/>
  <c r="AK91" i="5" s="1"/>
  <c r="V91" i="12"/>
  <c r="AF95" i="5"/>
  <c r="AF5" i="5"/>
  <c r="Q5" i="12"/>
  <c r="AF11" i="5"/>
  <c r="AH98" i="5"/>
  <c r="AE99" i="5"/>
  <c r="AH90" i="5"/>
  <c r="O5" i="12"/>
  <c r="V5" i="12" s="1"/>
  <c r="AD5" i="5"/>
  <c r="AK5" i="5" s="1"/>
  <c r="AF104" i="5"/>
  <c r="AE29" i="5"/>
  <c r="AH11" i="5"/>
  <c r="AF10" i="5"/>
  <c r="AH31" i="5"/>
  <c r="AD67" i="5"/>
  <c r="AK67" i="5" s="1"/>
  <c r="V67" i="12"/>
  <c r="AH18" i="5"/>
  <c r="V93" i="12"/>
  <c r="AD93" i="5"/>
  <c r="AK93" i="5" s="1"/>
  <c r="V65" i="12"/>
  <c r="AD65" i="5"/>
  <c r="AK65" i="5" s="1"/>
  <c r="AG78" i="5"/>
  <c r="AH17" i="5"/>
  <c r="AF92" i="5"/>
  <c r="AG102" i="5"/>
  <c r="AF27" i="5"/>
  <c r="V81" i="12"/>
  <c r="AD81" i="5"/>
  <c r="AE67" i="5"/>
  <c r="AF31" i="5"/>
  <c r="AH33" i="5"/>
  <c r="AF90" i="5"/>
  <c r="AG19" i="5"/>
  <c r="AH23" i="5"/>
  <c r="AF93" i="5"/>
  <c r="AH104" i="5"/>
  <c r="AD22" i="5"/>
  <c r="AK22" i="5" s="1"/>
  <c r="V22" i="12"/>
  <c r="AD7" i="5"/>
  <c r="AK7" i="5" s="1"/>
  <c r="V7" i="12"/>
  <c r="AG76" i="5"/>
  <c r="AE94" i="5"/>
  <c r="AE20" i="5"/>
  <c r="AF99" i="5"/>
  <c r="AF12" i="5"/>
  <c r="AH19" i="5"/>
  <c r="AG104" i="5"/>
  <c r="V64" i="12"/>
  <c r="AD64" i="5"/>
  <c r="AK64" i="5" s="1"/>
  <c r="AD85" i="5"/>
  <c r="AK85" i="5" s="1"/>
  <c r="AF23" i="5"/>
  <c r="AF86" i="5"/>
  <c r="AG87" i="5"/>
  <c r="AE74" i="5"/>
  <c r="AE12" i="5"/>
  <c r="AD79" i="5"/>
  <c r="AK79" i="5" s="1"/>
  <c r="V79" i="12"/>
  <c r="AG25" i="5"/>
  <c r="AE6" i="5"/>
  <c r="AF87" i="5"/>
  <c r="V69" i="12"/>
  <c r="AD69" i="5"/>
  <c r="AK69" i="5" s="1"/>
  <c r="AG32" i="5"/>
  <c r="AE87" i="5"/>
  <c r="AH29" i="5"/>
  <c r="AE26" i="5"/>
  <c r="AE92" i="5"/>
  <c r="AF91" i="5"/>
  <c r="AH10" i="5"/>
  <c r="AH36" i="5"/>
  <c r="AG98" i="5"/>
  <c r="V77" i="12"/>
  <c r="AD77" i="5"/>
  <c r="AK77" i="5" s="1"/>
  <c r="V18" i="12"/>
  <c r="AD18" i="5"/>
  <c r="AK18" i="5" s="1"/>
  <c r="AF13" i="5"/>
  <c r="AG30" i="5"/>
  <c r="AD62" i="5"/>
  <c r="V62" i="12"/>
  <c r="V10" i="12"/>
  <c r="AD10" i="5"/>
  <c r="AK10" i="5" s="1"/>
  <c r="AG75" i="5"/>
  <c r="AE21" i="5"/>
  <c r="AG34" i="5"/>
  <c r="V71" i="12"/>
  <c r="AD71" i="5"/>
  <c r="AH34" i="5"/>
  <c r="AF83" i="5"/>
  <c r="AF84" i="5"/>
  <c r="AH91" i="5"/>
  <c r="AH84" i="5"/>
  <c r="AD16" i="5"/>
  <c r="AK16" i="5" s="1"/>
  <c r="V16" i="12"/>
  <c r="AH41" i="5"/>
  <c r="AF100" i="5"/>
  <c r="AG89" i="5"/>
  <c r="DO155" i="20" l="1"/>
  <c r="DH64" i="20"/>
  <c r="DH67" i="20"/>
  <c r="DO199" i="20"/>
  <c r="DO201" i="20"/>
  <c r="DO202" i="20"/>
  <c r="DH155" i="20"/>
  <c r="DH108" i="20"/>
  <c r="DH111" i="20"/>
  <c r="DO63" i="20"/>
  <c r="DO66" i="20"/>
  <c r="DO197" i="20"/>
  <c r="DH199" i="20"/>
  <c r="DH201" i="20"/>
  <c r="DH202" i="20"/>
  <c r="DO156" i="20"/>
  <c r="DO157" i="20"/>
  <c r="DH63" i="20"/>
  <c r="DH66" i="20"/>
  <c r="DH197" i="20"/>
  <c r="DO198" i="20"/>
  <c r="DO200" i="20"/>
  <c r="DO152" i="20"/>
  <c r="DO153" i="20"/>
  <c r="DO154" i="20"/>
  <c r="DH156" i="20"/>
  <c r="DH157" i="20"/>
  <c r="DO65" i="20"/>
  <c r="DH198" i="20"/>
  <c r="DH200" i="20"/>
  <c r="DH152" i="20"/>
  <c r="DH153" i="20"/>
  <c r="DH154" i="20"/>
  <c r="DO107" i="20"/>
  <c r="DO109" i="20"/>
  <c r="DO112" i="20"/>
  <c r="DO62" i="20"/>
  <c r="DH65" i="20"/>
  <c r="DH107" i="20"/>
  <c r="DH109" i="20"/>
  <c r="DO110" i="20"/>
  <c r="DH112" i="20"/>
  <c r="DH62" i="20"/>
  <c r="DO64" i="20"/>
  <c r="DO67" i="20"/>
  <c r="DO108" i="20"/>
  <c r="DH110" i="20"/>
  <c r="DO111" i="20"/>
  <c r="P36" i="25"/>
  <c r="Q36" i="25"/>
  <c r="P98" i="26"/>
  <c r="Q98" i="26"/>
  <c r="P30" i="26"/>
  <c r="Q30" i="26"/>
  <c r="AI18" i="25"/>
  <c r="AJ18" i="25"/>
  <c r="Q81" i="25"/>
  <c r="P81" i="25"/>
  <c r="P11" i="24"/>
  <c r="Q11" i="24"/>
  <c r="Q7" i="25"/>
  <c r="P7" i="25"/>
  <c r="P78" i="23"/>
  <c r="Q78" i="23"/>
  <c r="AI32" i="26"/>
  <c r="AJ32" i="26"/>
  <c r="P78" i="24"/>
  <c r="Q78" i="24"/>
  <c r="AI81" i="23"/>
  <c r="AJ81" i="23"/>
  <c r="AI84" i="26"/>
  <c r="AJ84" i="26"/>
  <c r="AI41" i="25"/>
  <c r="AJ41" i="25"/>
  <c r="P48" i="25"/>
  <c r="Q48" i="25"/>
  <c r="AJ37" i="24"/>
  <c r="AI37" i="24"/>
  <c r="P65" i="23"/>
  <c r="Q65" i="23"/>
  <c r="P48" i="26"/>
  <c r="Q48" i="26"/>
  <c r="AI23" i="23"/>
  <c r="AJ23" i="23"/>
  <c r="P14" i="23"/>
  <c r="Q14" i="23"/>
  <c r="AI19" i="26"/>
  <c r="AJ19" i="26"/>
  <c r="P16" i="25"/>
  <c r="Q16" i="25"/>
  <c r="AI10" i="25"/>
  <c r="AJ10" i="25"/>
  <c r="P17" i="26"/>
  <c r="Q17" i="26"/>
  <c r="P23" i="24"/>
  <c r="Q23" i="24"/>
  <c r="P15" i="23"/>
  <c r="Q15" i="23"/>
  <c r="AI79" i="26"/>
  <c r="AJ79" i="26"/>
  <c r="AI54" i="23"/>
  <c r="AJ54" i="23"/>
  <c r="Q39" i="23"/>
  <c r="P39" i="23"/>
  <c r="P45" i="25"/>
  <c r="Q45" i="25"/>
  <c r="AJ84" i="24"/>
  <c r="AI84" i="24"/>
  <c r="P40" i="26"/>
  <c r="Q40" i="26"/>
  <c r="AI47" i="23"/>
  <c r="AJ47" i="23"/>
  <c r="P93" i="23"/>
  <c r="Q93" i="23"/>
  <c r="AI48" i="26"/>
  <c r="AJ48" i="26"/>
  <c r="P91" i="25"/>
  <c r="Q91" i="25"/>
  <c r="P86" i="26"/>
  <c r="Q86" i="26"/>
  <c r="P36" i="26"/>
  <c r="Q36" i="26"/>
  <c r="P23" i="23"/>
  <c r="Q23" i="23"/>
  <c r="AI32" i="25"/>
  <c r="AJ32" i="25"/>
  <c r="P100" i="25"/>
  <c r="Q100" i="25"/>
  <c r="AJ93" i="24"/>
  <c r="AI93" i="24"/>
  <c r="P89" i="23"/>
  <c r="Q89" i="23"/>
  <c r="P8" i="23"/>
  <c r="Q8" i="23"/>
  <c r="AI14" i="23"/>
  <c r="AJ14" i="23"/>
  <c r="P88" i="24"/>
  <c r="Q88" i="24"/>
  <c r="P106" i="25"/>
  <c r="Q106" i="25"/>
  <c r="AI22" i="23"/>
  <c r="AJ22" i="23"/>
  <c r="AI25" i="26"/>
  <c r="AJ25" i="26"/>
  <c r="Q33" i="24"/>
  <c r="P33" i="24"/>
  <c r="Q29" i="24"/>
  <c r="P29" i="24"/>
  <c r="P19" i="26"/>
  <c r="Q19" i="26"/>
  <c r="P20" i="26"/>
  <c r="Q20" i="26"/>
  <c r="P13" i="26"/>
  <c r="Q13" i="26"/>
  <c r="AI92" i="26"/>
  <c r="AJ92" i="26"/>
  <c r="P102" i="23"/>
  <c r="Q102" i="23"/>
  <c r="AI94" i="25"/>
  <c r="AJ94" i="25"/>
  <c r="AI13" i="25"/>
  <c r="AJ13" i="25"/>
  <c r="P12" i="25"/>
  <c r="Q12" i="25"/>
  <c r="AI101" i="25"/>
  <c r="AJ101" i="25"/>
  <c r="AI8" i="25"/>
  <c r="AJ8" i="25"/>
  <c r="AI73" i="23"/>
  <c r="AJ73" i="23"/>
  <c r="P86" i="23"/>
  <c r="Q86" i="23"/>
  <c r="AI90" i="26"/>
  <c r="AJ90" i="26"/>
  <c r="P79" i="25"/>
  <c r="Q79" i="25"/>
  <c r="AI16" i="25"/>
  <c r="AJ16" i="25"/>
  <c r="AI37" i="25"/>
  <c r="AJ37" i="25"/>
  <c r="P105" i="23"/>
  <c r="Q105" i="23"/>
  <c r="P18" i="24"/>
  <c r="Q18" i="24"/>
  <c r="Q84" i="23"/>
  <c r="P84" i="23"/>
  <c r="AI31" i="25"/>
  <c r="AJ31" i="25"/>
  <c r="AI44" i="26"/>
  <c r="AJ44" i="26"/>
  <c r="P74" i="23"/>
  <c r="Q74" i="23"/>
  <c r="P98" i="25"/>
  <c r="Q98" i="25"/>
  <c r="P14" i="26"/>
  <c r="Q14" i="26"/>
  <c r="P27" i="26"/>
  <c r="Q27" i="26"/>
  <c r="P99" i="23"/>
  <c r="Q99" i="23"/>
  <c r="AI10" i="24"/>
  <c r="AJ10" i="24"/>
  <c r="AI34" i="24"/>
  <c r="AJ34" i="24"/>
  <c r="AJ98" i="23"/>
  <c r="AI98" i="23"/>
  <c r="AI30" i="23"/>
  <c r="AJ30" i="23"/>
  <c r="P10" i="23"/>
  <c r="Q10" i="23"/>
  <c r="AI10" i="26"/>
  <c r="AJ10" i="26"/>
  <c r="P75" i="25"/>
  <c r="Q75" i="25"/>
  <c r="AI11" i="26"/>
  <c r="AJ11" i="26"/>
  <c r="AI17" i="26"/>
  <c r="AJ17" i="26"/>
  <c r="AI95" i="25"/>
  <c r="AJ95" i="25"/>
  <c r="Q25" i="23"/>
  <c r="P25" i="23"/>
  <c r="AI29" i="26"/>
  <c r="AJ29" i="26"/>
  <c r="AI54" i="25"/>
  <c r="AJ54" i="25"/>
  <c r="AI88" i="25"/>
  <c r="AJ88" i="25"/>
  <c r="AI24" i="26"/>
  <c r="AJ24" i="26"/>
  <c r="AI26" i="24"/>
  <c r="AJ26" i="24"/>
  <c r="AI15" i="23"/>
  <c r="AJ15" i="23"/>
  <c r="AI72" i="24"/>
  <c r="AJ72" i="24"/>
  <c r="P11" i="25"/>
  <c r="Q11" i="25"/>
  <c r="AJ91" i="24"/>
  <c r="AI91" i="24"/>
  <c r="AJ76" i="24"/>
  <c r="AI76" i="24"/>
  <c r="AI57" i="25"/>
  <c r="AJ57" i="25"/>
  <c r="AI47" i="26"/>
  <c r="AJ47" i="26"/>
  <c r="P56" i="25"/>
  <c r="Q56" i="25"/>
  <c r="AI45" i="23"/>
  <c r="AJ45" i="23"/>
  <c r="Q61" i="25"/>
  <c r="P61" i="25"/>
  <c r="AJ70" i="24"/>
  <c r="AI70" i="24"/>
  <c r="Q59" i="24"/>
  <c r="P59" i="24"/>
  <c r="AJ12" i="23"/>
  <c r="AI12" i="23"/>
  <c r="P79" i="26"/>
  <c r="Q79" i="26"/>
  <c r="AI57" i="23"/>
  <c r="AJ57" i="23"/>
  <c r="P54" i="26"/>
  <c r="Q54" i="26"/>
  <c r="P97" i="26"/>
  <c r="Q97" i="26"/>
  <c r="P36" i="24"/>
  <c r="Q36" i="24"/>
  <c r="Q41" i="23"/>
  <c r="P41" i="23"/>
  <c r="AI53" i="26"/>
  <c r="AJ53" i="26"/>
  <c r="AI52" i="26"/>
  <c r="AJ52" i="26"/>
  <c r="P46" i="23"/>
  <c r="Q46" i="23"/>
  <c r="P35" i="24"/>
  <c r="Q35" i="24"/>
  <c r="AJ64" i="23"/>
  <c r="AI64" i="23"/>
  <c r="P77" i="26"/>
  <c r="Q77" i="26"/>
  <c r="Q37" i="23"/>
  <c r="P37" i="23"/>
  <c r="P51" i="23"/>
  <c r="Q51" i="23"/>
  <c r="P83" i="26"/>
  <c r="Q83" i="26"/>
  <c r="Q52" i="23"/>
  <c r="P52" i="23"/>
  <c r="AI39" i="23"/>
  <c r="AJ39" i="23"/>
  <c r="AI45" i="25"/>
  <c r="AJ45" i="25"/>
  <c r="Q53" i="24"/>
  <c r="P53" i="24"/>
  <c r="P84" i="24"/>
  <c r="Q84" i="24"/>
  <c r="AI68" i="26"/>
  <c r="AJ68" i="26"/>
  <c r="P38" i="23"/>
  <c r="Q38" i="23"/>
  <c r="P91" i="23"/>
  <c r="Q91" i="23"/>
  <c r="P65" i="26"/>
  <c r="Q65" i="26"/>
  <c r="P47" i="23"/>
  <c r="Q47" i="23"/>
  <c r="AI57" i="24"/>
  <c r="AJ57" i="24"/>
  <c r="AJ62" i="24"/>
  <c r="AI62" i="24"/>
  <c r="AI93" i="23"/>
  <c r="AJ93" i="23"/>
  <c r="P90" i="25"/>
  <c r="Q90" i="25"/>
  <c r="AI56" i="24"/>
  <c r="AJ56" i="24"/>
  <c r="AI74" i="25"/>
  <c r="AJ74" i="25"/>
  <c r="AI50" i="24"/>
  <c r="AJ50" i="24"/>
  <c r="Q69" i="24"/>
  <c r="P69" i="24"/>
  <c r="AI89" i="24"/>
  <c r="AJ89" i="24"/>
  <c r="AI95" i="24"/>
  <c r="AJ95" i="24"/>
  <c r="P71" i="24"/>
  <c r="Q71" i="24"/>
  <c r="AI39" i="26"/>
  <c r="AJ39" i="26"/>
  <c r="AI8" i="26"/>
  <c r="AJ8" i="26"/>
  <c r="AI23" i="26"/>
  <c r="AJ23" i="26"/>
  <c r="AI103" i="25"/>
  <c r="AJ103" i="25"/>
  <c r="P10" i="25"/>
  <c r="Q10" i="25"/>
  <c r="AI76" i="25"/>
  <c r="AJ76" i="25"/>
  <c r="AI67" i="23"/>
  <c r="AJ67" i="23"/>
  <c r="AI66" i="23"/>
  <c r="AJ66" i="23"/>
  <c r="P46" i="26"/>
  <c r="Q46" i="26"/>
  <c r="AI23" i="24"/>
  <c r="AJ23" i="24"/>
  <c r="AI50" i="26"/>
  <c r="AJ50" i="26"/>
  <c r="P103" i="26"/>
  <c r="Q103" i="26"/>
  <c r="P62" i="26"/>
  <c r="Q62" i="26"/>
  <c r="AJ40" i="23"/>
  <c r="AI40" i="23"/>
  <c r="AJ90" i="23"/>
  <c r="AI90" i="23"/>
  <c r="P11" i="23"/>
  <c r="Q11" i="23"/>
  <c r="AI51" i="26"/>
  <c r="AJ51" i="26"/>
  <c r="AI19" i="23"/>
  <c r="AJ19" i="23"/>
  <c r="AI86" i="26"/>
  <c r="AJ86" i="26"/>
  <c r="AI89" i="23"/>
  <c r="AJ89" i="23"/>
  <c r="AI20" i="26"/>
  <c r="AJ20" i="26"/>
  <c r="Q101" i="25"/>
  <c r="P101" i="25"/>
  <c r="AI30" i="26"/>
  <c r="AJ30" i="26"/>
  <c r="AI18" i="24"/>
  <c r="AJ18" i="24"/>
  <c r="AI42" i="26"/>
  <c r="AJ42" i="26"/>
  <c r="P10" i="24"/>
  <c r="Q10" i="24"/>
  <c r="P11" i="26"/>
  <c r="Q11" i="26"/>
  <c r="AI78" i="23"/>
  <c r="AJ78" i="23"/>
  <c r="P24" i="26"/>
  <c r="Q24" i="26"/>
  <c r="P76" i="24"/>
  <c r="Q76" i="24"/>
  <c r="AI61" i="25"/>
  <c r="AJ61" i="25"/>
  <c r="P57" i="23"/>
  <c r="Q57" i="23"/>
  <c r="P53" i="26"/>
  <c r="Q53" i="26"/>
  <c r="P58" i="23"/>
  <c r="Q58" i="23"/>
  <c r="AJ53" i="24"/>
  <c r="AI53" i="24"/>
  <c r="AI64" i="24"/>
  <c r="AJ64" i="24"/>
  <c r="AI62" i="25"/>
  <c r="AJ62" i="25"/>
  <c r="Q57" i="24"/>
  <c r="P57" i="24"/>
  <c r="P62" i="24"/>
  <c r="Q62" i="24"/>
  <c r="P56" i="24"/>
  <c r="Q56" i="24"/>
  <c r="AI100" i="25"/>
  <c r="AJ100" i="25"/>
  <c r="AI106" i="25"/>
  <c r="AJ106" i="25"/>
  <c r="P25" i="26"/>
  <c r="Q25" i="26"/>
  <c r="P80" i="25"/>
  <c r="Q80" i="25"/>
  <c r="AI31" i="23"/>
  <c r="AJ31" i="23"/>
  <c r="P92" i="26"/>
  <c r="Q92" i="26"/>
  <c r="AJ7" i="24"/>
  <c r="AI7" i="24"/>
  <c r="P80" i="24"/>
  <c r="Q80" i="24"/>
  <c r="AJ102" i="23"/>
  <c r="AI102" i="23"/>
  <c r="P13" i="25"/>
  <c r="Q13" i="25"/>
  <c r="P27" i="23"/>
  <c r="Q27" i="23"/>
  <c r="AJ106" i="23"/>
  <c r="AI106" i="23"/>
  <c r="P14" i="25"/>
  <c r="Q14" i="25"/>
  <c r="P73" i="23"/>
  <c r="Q73" i="23"/>
  <c r="AI86" i="23"/>
  <c r="AJ86" i="23"/>
  <c r="Q92" i="23"/>
  <c r="P92" i="23"/>
  <c r="P82" i="25"/>
  <c r="Q82" i="25"/>
  <c r="AJ20" i="24"/>
  <c r="AI20" i="24"/>
  <c r="P37" i="25"/>
  <c r="Q37" i="25"/>
  <c r="AI105" i="23"/>
  <c r="AJ105" i="23"/>
  <c r="AJ84" i="23"/>
  <c r="AI84" i="23"/>
  <c r="P31" i="25"/>
  <c r="Q31" i="25"/>
  <c r="P44" i="26"/>
  <c r="Q44" i="26"/>
  <c r="AI74" i="23"/>
  <c r="AJ74" i="23"/>
  <c r="AI98" i="25"/>
  <c r="AJ98" i="25"/>
  <c r="P19" i="24"/>
  <c r="Q19" i="24"/>
  <c r="AI27" i="26"/>
  <c r="AJ27" i="26"/>
  <c r="AI99" i="23"/>
  <c r="AJ99" i="23"/>
  <c r="P99" i="24"/>
  <c r="Q99" i="24"/>
  <c r="P32" i="24"/>
  <c r="Q32" i="24"/>
  <c r="AI26" i="26"/>
  <c r="AJ26" i="26"/>
  <c r="P102" i="26"/>
  <c r="Q102" i="26"/>
  <c r="AI75" i="25"/>
  <c r="AJ75" i="25"/>
  <c r="AI49" i="26"/>
  <c r="AJ49" i="26"/>
  <c r="P22" i="24"/>
  <c r="Q22" i="24"/>
  <c r="P29" i="25"/>
  <c r="Q29" i="25"/>
  <c r="AI25" i="23"/>
  <c r="AJ25" i="23"/>
  <c r="P54" i="25"/>
  <c r="Q54" i="25"/>
  <c r="P95" i="26"/>
  <c r="Q95" i="26"/>
  <c r="AI104" i="26"/>
  <c r="AJ104" i="26"/>
  <c r="P20" i="25"/>
  <c r="Q20" i="25"/>
  <c r="P78" i="26"/>
  <c r="Q78" i="26"/>
  <c r="AI73" i="26"/>
  <c r="AJ73" i="26"/>
  <c r="P72" i="24"/>
  <c r="Q72" i="24"/>
  <c r="AI11" i="25"/>
  <c r="AJ11" i="25"/>
  <c r="AI17" i="24"/>
  <c r="AJ17" i="24"/>
  <c r="P82" i="24"/>
  <c r="Q82" i="24"/>
  <c r="Q9" i="24"/>
  <c r="P9" i="24"/>
  <c r="Q57" i="25"/>
  <c r="P57" i="25"/>
  <c r="Q105" i="24"/>
  <c r="P105" i="24"/>
  <c r="P32" i="23"/>
  <c r="Q32" i="23"/>
  <c r="AI56" i="25"/>
  <c r="AJ56" i="25"/>
  <c r="P46" i="24"/>
  <c r="Q46" i="24"/>
  <c r="P70" i="26"/>
  <c r="Q70" i="26"/>
  <c r="AI72" i="25"/>
  <c r="AJ72" i="25"/>
  <c r="P46" i="25"/>
  <c r="Q46" i="25"/>
  <c r="AI42" i="25"/>
  <c r="AJ42" i="25"/>
  <c r="AI54" i="26"/>
  <c r="AJ54" i="26"/>
  <c r="Q61" i="24"/>
  <c r="P61" i="24"/>
  <c r="AI64" i="26"/>
  <c r="AJ64" i="26"/>
  <c r="AI67" i="25"/>
  <c r="AJ67" i="25"/>
  <c r="AI66" i="25"/>
  <c r="AJ66" i="25"/>
  <c r="AI42" i="24"/>
  <c r="AJ42" i="24"/>
  <c r="P72" i="26"/>
  <c r="Q72" i="26"/>
  <c r="AI60" i="25"/>
  <c r="AJ60" i="25"/>
  <c r="Q64" i="23"/>
  <c r="P64" i="23"/>
  <c r="AI77" i="26"/>
  <c r="AJ77" i="26"/>
  <c r="AI37" i="23"/>
  <c r="AJ37" i="23"/>
  <c r="AI51" i="23"/>
  <c r="AJ51" i="23"/>
  <c r="AI83" i="26"/>
  <c r="AJ83" i="26"/>
  <c r="P52" i="25"/>
  <c r="Q52" i="25"/>
  <c r="AI61" i="23"/>
  <c r="AJ61" i="23"/>
  <c r="AI55" i="23"/>
  <c r="AJ55" i="23"/>
  <c r="P43" i="24"/>
  <c r="Q43" i="24"/>
  <c r="P68" i="26"/>
  <c r="Q68" i="26"/>
  <c r="AI38" i="23"/>
  <c r="AJ38" i="23"/>
  <c r="AI91" i="23"/>
  <c r="AJ91" i="23"/>
  <c r="AI65" i="26"/>
  <c r="AJ65" i="26"/>
  <c r="AI35" i="23"/>
  <c r="AJ35" i="23"/>
  <c r="P63" i="24"/>
  <c r="Q63" i="24"/>
  <c r="AJ54" i="24"/>
  <c r="AI54" i="24"/>
  <c r="P41" i="26"/>
  <c r="Q41" i="26"/>
  <c r="P50" i="24"/>
  <c r="Q50" i="24"/>
  <c r="AJ69" i="24"/>
  <c r="AI69" i="24"/>
  <c r="AI12" i="26"/>
  <c r="AJ12" i="26"/>
  <c r="P78" i="25"/>
  <c r="Q78" i="25"/>
  <c r="P42" i="26"/>
  <c r="Q42" i="26"/>
  <c r="AI81" i="24"/>
  <c r="AJ81" i="24"/>
  <c r="Q29" i="23"/>
  <c r="P29" i="23"/>
  <c r="AI45" i="26"/>
  <c r="AJ45" i="26"/>
  <c r="P83" i="23"/>
  <c r="Q83" i="23"/>
  <c r="P24" i="24"/>
  <c r="Q24" i="24"/>
  <c r="P44" i="24"/>
  <c r="Q44" i="24"/>
  <c r="AI60" i="26"/>
  <c r="AJ60" i="26"/>
  <c r="AI40" i="25"/>
  <c r="AJ40" i="25"/>
  <c r="P44" i="25"/>
  <c r="Q44" i="25"/>
  <c r="P55" i="26"/>
  <c r="Q55" i="26"/>
  <c r="AI50" i="25"/>
  <c r="AJ50" i="25"/>
  <c r="AI35" i="26"/>
  <c r="AJ35" i="26"/>
  <c r="AI13" i="26"/>
  <c r="AJ13" i="26"/>
  <c r="P94" i="25"/>
  <c r="Q94" i="25"/>
  <c r="P8" i="26"/>
  <c r="Q8" i="26"/>
  <c r="P16" i="23"/>
  <c r="Q16" i="23"/>
  <c r="AI9" i="26"/>
  <c r="AJ9" i="26"/>
  <c r="P34" i="24"/>
  <c r="Q34" i="24"/>
  <c r="AI10" i="23"/>
  <c r="AJ10" i="23"/>
  <c r="P22" i="26"/>
  <c r="Q22" i="26"/>
  <c r="P25" i="25"/>
  <c r="Q25" i="25"/>
  <c r="P88" i="25"/>
  <c r="Q88" i="25"/>
  <c r="P50" i="26"/>
  <c r="Q50" i="26"/>
  <c r="P47" i="26"/>
  <c r="Q47" i="26"/>
  <c r="P70" i="24"/>
  <c r="Q70" i="24"/>
  <c r="AI97" i="26"/>
  <c r="AJ97" i="26"/>
  <c r="P52" i="26"/>
  <c r="Q52" i="26"/>
  <c r="P56" i="26"/>
  <c r="Q56" i="26"/>
  <c r="AI49" i="24"/>
  <c r="AJ49" i="24"/>
  <c r="AJ102" i="24"/>
  <c r="AI102" i="24"/>
  <c r="Q77" i="25"/>
  <c r="P77" i="25"/>
  <c r="AJ76" i="23"/>
  <c r="AI76" i="23"/>
  <c r="P102" i="24"/>
  <c r="Q102" i="24"/>
  <c r="P93" i="26"/>
  <c r="Q93" i="26"/>
  <c r="AI77" i="25"/>
  <c r="AJ77" i="25"/>
  <c r="P15" i="24"/>
  <c r="Q15" i="24"/>
  <c r="P94" i="23"/>
  <c r="Q94" i="23"/>
  <c r="AI34" i="25"/>
  <c r="AJ34" i="25"/>
  <c r="AI27" i="25"/>
  <c r="AJ27" i="25"/>
  <c r="Q76" i="23"/>
  <c r="P76" i="23"/>
  <c r="Q25" i="24"/>
  <c r="P25" i="24"/>
  <c r="P21" i="26"/>
  <c r="Q21" i="26"/>
  <c r="P21" i="25"/>
  <c r="Q21" i="25"/>
  <c r="P104" i="25"/>
  <c r="Q104" i="25"/>
  <c r="AI80" i="25"/>
  <c r="AJ80" i="25"/>
  <c r="P31" i="23"/>
  <c r="Q31" i="23"/>
  <c r="AI101" i="23"/>
  <c r="AJ101" i="23"/>
  <c r="P7" i="24"/>
  <c r="Q7" i="24"/>
  <c r="AI80" i="24"/>
  <c r="AJ80" i="24"/>
  <c r="AI27" i="23"/>
  <c r="AJ27" i="23"/>
  <c r="P106" i="23"/>
  <c r="Q106" i="23"/>
  <c r="AI14" i="25"/>
  <c r="AJ14" i="25"/>
  <c r="AI8" i="24"/>
  <c r="AJ8" i="24"/>
  <c r="AJ92" i="23"/>
  <c r="AI92" i="23"/>
  <c r="AI82" i="25"/>
  <c r="AJ82" i="25"/>
  <c r="P20" i="24"/>
  <c r="Q20" i="24"/>
  <c r="P87" i="26"/>
  <c r="Q87" i="26"/>
  <c r="AI13" i="23"/>
  <c r="AJ13" i="23"/>
  <c r="AI37" i="26"/>
  <c r="AJ37" i="26"/>
  <c r="Q80" i="23"/>
  <c r="P80" i="23"/>
  <c r="AI82" i="23"/>
  <c r="AJ82" i="23"/>
  <c r="AI85" i="26"/>
  <c r="AJ85" i="26"/>
  <c r="P92" i="25"/>
  <c r="Q92" i="25"/>
  <c r="P22" i="25"/>
  <c r="Q22" i="25"/>
  <c r="AJ19" i="24"/>
  <c r="AI19" i="24"/>
  <c r="AJ99" i="24"/>
  <c r="AI99" i="24"/>
  <c r="AI32" i="24"/>
  <c r="AJ32" i="24"/>
  <c r="P74" i="24"/>
  <c r="Q74" i="24"/>
  <c r="P26" i="26"/>
  <c r="Q26" i="26"/>
  <c r="AI102" i="26"/>
  <c r="AJ102" i="26"/>
  <c r="Q105" i="25"/>
  <c r="P105" i="25"/>
  <c r="P49" i="26"/>
  <c r="Q49" i="26"/>
  <c r="AJ22" i="24"/>
  <c r="AI22" i="24"/>
  <c r="AI29" i="25"/>
  <c r="AJ29" i="25"/>
  <c r="P85" i="23"/>
  <c r="Q85" i="23"/>
  <c r="Q9" i="23"/>
  <c r="P9" i="23"/>
  <c r="AI58" i="26"/>
  <c r="AJ58" i="26"/>
  <c r="P97" i="23"/>
  <c r="Q97" i="23"/>
  <c r="P26" i="25"/>
  <c r="Q26" i="25"/>
  <c r="AI95" i="26"/>
  <c r="AJ95" i="26"/>
  <c r="P104" i="26"/>
  <c r="Q104" i="26"/>
  <c r="AI20" i="25"/>
  <c r="AJ20" i="25"/>
  <c r="AI70" i="23"/>
  <c r="AJ70" i="23"/>
  <c r="Q73" i="24"/>
  <c r="P73" i="24"/>
  <c r="AI78" i="26"/>
  <c r="AJ78" i="26"/>
  <c r="P73" i="26"/>
  <c r="Q73" i="26"/>
  <c r="P103" i="23"/>
  <c r="Q103" i="23"/>
  <c r="AI19" i="25"/>
  <c r="AJ19" i="25"/>
  <c r="Q17" i="24"/>
  <c r="P17" i="24"/>
  <c r="AI82" i="24"/>
  <c r="AJ82" i="24"/>
  <c r="AI9" i="24"/>
  <c r="AJ9" i="24"/>
  <c r="P99" i="26"/>
  <c r="Q99" i="26"/>
  <c r="AI105" i="24"/>
  <c r="AJ105" i="24"/>
  <c r="AJ32" i="23"/>
  <c r="AI32" i="23"/>
  <c r="P51" i="24"/>
  <c r="Q51" i="24"/>
  <c r="AJ46" i="24"/>
  <c r="AI46" i="24"/>
  <c r="AI70" i="26"/>
  <c r="AJ70" i="26"/>
  <c r="P72" i="25"/>
  <c r="Q72" i="25"/>
  <c r="AI46" i="25"/>
  <c r="AJ46" i="25"/>
  <c r="P42" i="25"/>
  <c r="Q42" i="25"/>
  <c r="AI61" i="26"/>
  <c r="AJ61" i="26"/>
  <c r="AJ61" i="24"/>
  <c r="AI61" i="24"/>
  <c r="P64" i="26"/>
  <c r="Q64" i="26"/>
  <c r="P67" i="25"/>
  <c r="Q67" i="25"/>
  <c r="P66" i="25"/>
  <c r="Q66" i="25"/>
  <c r="P42" i="24"/>
  <c r="Q42" i="24"/>
  <c r="AI72" i="26"/>
  <c r="AJ72" i="26"/>
  <c r="P60" i="25"/>
  <c r="Q60" i="25"/>
  <c r="P59" i="26"/>
  <c r="Q59" i="26"/>
  <c r="AI49" i="25"/>
  <c r="AJ49" i="25"/>
  <c r="Q60" i="23"/>
  <c r="P60" i="23"/>
  <c r="AI52" i="25"/>
  <c r="AJ52" i="25"/>
  <c r="P61" i="23"/>
  <c r="Q61" i="23"/>
  <c r="P55" i="23"/>
  <c r="Q55" i="23"/>
  <c r="AJ43" i="24"/>
  <c r="AI43" i="24"/>
  <c r="P38" i="24"/>
  <c r="Q38" i="24"/>
  <c r="AI73" i="25"/>
  <c r="AJ73" i="25"/>
  <c r="AI67" i="26"/>
  <c r="AJ67" i="26"/>
  <c r="P35" i="23"/>
  <c r="Q35" i="23"/>
  <c r="AI76" i="26"/>
  <c r="AJ76" i="26"/>
  <c r="AI65" i="24"/>
  <c r="AJ65" i="24"/>
  <c r="AI63" i="24"/>
  <c r="AJ63" i="24"/>
  <c r="P75" i="26"/>
  <c r="Q75" i="26"/>
  <c r="P54" i="24"/>
  <c r="Q54" i="24"/>
  <c r="AI41" i="26"/>
  <c r="AJ41" i="26"/>
  <c r="Q33" i="23"/>
  <c r="P33" i="23"/>
  <c r="P50" i="23"/>
  <c r="Q50" i="23"/>
  <c r="AI89" i="25"/>
  <c r="AJ89" i="25"/>
  <c r="P35" i="26"/>
  <c r="Q35" i="26"/>
  <c r="P12" i="24"/>
  <c r="Q12" i="24"/>
  <c r="AI33" i="25"/>
  <c r="AJ33" i="25"/>
  <c r="P9" i="26"/>
  <c r="Q9" i="26"/>
  <c r="AI16" i="26"/>
  <c r="AJ16" i="26"/>
  <c r="AI25" i="25"/>
  <c r="AJ25" i="25"/>
  <c r="AI99" i="25"/>
  <c r="AJ99" i="25"/>
  <c r="AI26" i="23"/>
  <c r="AJ26" i="23"/>
  <c r="P53" i="23"/>
  <c r="Q53" i="23"/>
  <c r="P43" i="23"/>
  <c r="Q43" i="23"/>
  <c r="AJ58" i="23"/>
  <c r="AI58" i="23"/>
  <c r="P88" i="26"/>
  <c r="Q88" i="26"/>
  <c r="Q49" i="24"/>
  <c r="P49" i="24"/>
  <c r="P43" i="25"/>
  <c r="Q43" i="25"/>
  <c r="P79" i="23"/>
  <c r="Q79" i="23"/>
  <c r="P32" i="25"/>
  <c r="Q32" i="25"/>
  <c r="AJ29" i="24"/>
  <c r="AI29" i="24"/>
  <c r="AJ13" i="24"/>
  <c r="AI13" i="24"/>
  <c r="P8" i="25"/>
  <c r="Q8" i="25"/>
  <c r="P18" i="25"/>
  <c r="Q18" i="25"/>
  <c r="AI14" i="26"/>
  <c r="AJ14" i="26"/>
  <c r="P96" i="25"/>
  <c r="Q96" i="25"/>
  <c r="P10" i="26"/>
  <c r="Q10" i="26"/>
  <c r="P29" i="26"/>
  <c r="Q29" i="26"/>
  <c r="P26" i="24"/>
  <c r="Q26" i="24"/>
  <c r="AJ72" i="23"/>
  <c r="AI72" i="23"/>
  <c r="AI41" i="23"/>
  <c r="AJ41" i="23"/>
  <c r="AI36" i="26"/>
  <c r="AJ36" i="26"/>
  <c r="AJ94" i="23"/>
  <c r="AI94" i="23"/>
  <c r="AI88" i="24"/>
  <c r="AJ88" i="24"/>
  <c r="AI33" i="24"/>
  <c r="AJ33" i="24"/>
  <c r="AI43" i="26"/>
  <c r="AJ43" i="26"/>
  <c r="AI93" i="26"/>
  <c r="AJ93" i="26"/>
  <c r="AI15" i="24"/>
  <c r="AJ15" i="24"/>
  <c r="AI38" i="26"/>
  <c r="AJ38" i="26"/>
  <c r="AJ28" i="23"/>
  <c r="AI28" i="23"/>
  <c r="P27" i="25"/>
  <c r="Q27" i="25"/>
  <c r="AI25" i="24"/>
  <c r="AJ25" i="24"/>
  <c r="AI21" i="26"/>
  <c r="AJ21" i="26"/>
  <c r="Q96" i="23"/>
  <c r="P96" i="23"/>
  <c r="P106" i="26"/>
  <c r="Q106" i="26"/>
  <c r="AI21" i="25"/>
  <c r="AJ21" i="25"/>
  <c r="P69" i="23"/>
  <c r="Q69" i="23"/>
  <c r="AI104" i="25"/>
  <c r="AJ104" i="25"/>
  <c r="P33" i="26"/>
  <c r="Q33" i="26"/>
  <c r="P101" i="23"/>
  <c r="Q101" i="23"/>
  <c r="Q97" i="24"/>
  <c r="P97" i="24"/>
  <c r="P27" i="24"/>
  <c r="Q27" i="24"/>
  <c r="P18" i="26"/>
  <c r="Q18" i="26"/>
  <c r="P28" i="25"/>
  <c r="Q28" i="25"/>
  <c r="P8" i="24"/>
  <c r="Q8" i="24"/>
  <c r="Q7" i="23"/>
  <c r="P7" i="23"/>
  <c r="P89" i="26"/>
  <c r="Q89" i="26"/>
  <c r="P15" i="26"/>
  <c r="Q15" i="26"/>
  <c r="AI87" i="26"/>
  <c r="AJ87" i="26"/>
  <c r="Q13" i="23"/>
  <c r="P13" i="23"/>
  <c r="P37" i="26"/>
  <c r="Q37" i="26"/>
  <c r="P94" i="26"/>
  <c r="Q94" i="26"/>
  <c r="AJ80" i="23"/>
  <c r="AI80" i="23"/>
  <c r="P82" i="23"/>
  <c r="Q82" i="23"/>
  <c r="P85" i="26"/>
  <c r="Q85" i="26"/>
  <c r="AI92" i="25"/>
  <c r="AJ92" i="25"/>
  <c r="AI22" i="25"/>
  <c r="AJ22" i="25"/>
  <c r="AI17" i="23"/>
  <c r="AJ17" i="23"/>
  <c r="AI96" i="24"/>
  <c r="AJ96" i="24"/>
  <c r="Q21" i="23"/>
  <c r="P21" i="23"/>
  <c r="AI74" i="24"/>
  <c r="AJ74" i="24"/>
  <c r="AJ83" i="24"/>
  <c r="AI83" i="24"/>
  <c r="P38" i="25"/>
  <c r="Q38" i="25"/>
  <c r="AI105" i="25"/>
  <c r="AJ105" i="25"/>
  <c r="P105" i="26"/>
  <c r="Q105" i="26"/>
  <c r="AJ77" i="24"/>
  <c r="AI77" i="24"/>
  <c r="P101" i="26"/>
  <c r="Q101" i="26"/>
  <c r="AI97" i="25"/>
  <c r="AJ97" i="25"/>
  <c r="AI85" i="23"/>
  <c r="AJ85" i="23"/>
  <c r="AI9" i="23"/>
  <c r="AJ9" i="23"/>
  <c r="P58" i="26"/>
  <c r="Q58" i="26"/>
  <c r="AI97" i="23"/>
  <c r="AJ97" i="23"/>
  <c r="AI26" i="25"/>
  <c r="AJ26" i="25"/>
  <c r="AI71" i="23"/>
  <c r="AJ71" i="23"/>
  <c r="P87" i="23"/>
  <c r="Q87" i="23"/>
  <c r="P70" i="23"/>
  <c r="Q70" i="23"/>
  <c r="AI73" i="24"/>
  <c r="AJ73" i="24"/>
  <c r="AI102" i="25"/>
  <c r="AJ102" i="25"/>
  <c r="P75" i="23"/>
  <c r="Q75" i="23"/>
  <c r="AI103" i="23"/>
  <c r="AJ103" i="23"/>
  <c r="P98" i="24"/>
  <c r="Q98" i="24"/>
  <c r="P19" i="25"/>
  <c r="Q19" i="25"/>
  <c r="P87" i="25"/>
  <c r="Q87" i="25"/>
  <c r="P35" i="25"/>
  <c r="Q35" i="25"/>
  <c r="Q87" i="24"/>
  <c r="P87" i="24"/>
  <c r="AI99" i="26"/>
  <c r="AJ99" i="26"/>
  <c r="Q104" i="23"/>
  <c r="P104" i="23"/>
  <c r="P28" i="26"/>
  <c r="Q28" i="26"/>
  <c r="AJ51" i="24"/>
  <c r="AI51" i="24"/>
  <c r="P71" i="26"/>
  <c r="Q71" i="26"/>
  <c r="P31" i="24"/>
  <c r="Q31" i="24"/>
  <c r="P71" i="25"/>
  <c r="Q71" i="25"/>
  <c r="P51" i="25"/>
  <c r="Q51" i="25"/>
  <c r="AJ60" i="24"/>
  <c r="AI60" i="24"/>
  <c r="P40" i="24"/>
  <c r="Q40" i="24"/>
  <c r="P61" i="26"/>
  <c r="Q61" i="26"/>
  <c r="P66" i="26"/>
  <c r="Q66" i="26"/>
  <c r="AJ88" i="23"/>
  <c r="AI88" i="23"/>
  <c r="P69" i="26"/>
  <c r="Q69" i="26"/>
  <c r="Q7" i="26"/>
  <c r="P7" i="26"/>
  <c r="P52" i="24"/>
  <c r="Q52" i="24"/>
  <c r="P63" i="23"/>
  <c r="Q63" i="23"/>
  <c r="P59" i="25"/>
  <c r="Q59" i="25"/>
  <c r="Q68" i="23"/>
  <c r="P68" i="23"/>
  <c r="Q56" i="23"/>
  <c r="P56" i="23"/>
  <c r="Q53" i="25"/>
  <c r="P53" i="25"/>
  <c r="AI59" i="26"/>
  <c r="AJ59" i="26"/>
  <c r="Q49" i="25"/>
  <c r="P49" i="25"/>
  <c r="P70" i="25"/>
  <c r="Q70" i="25"/>
  <c r="P36" i="23"/>
  <c r="Q36" i="23"/>
  <c r="AJ60" i="23"/>
  <c r="AI60" i="23"/>
  <c r="AI104" i="24"/>
  <c r="AJ104" i="24"/>
  <c r="P42" i="23"/>
  <c r="Q42" i="23"/>
  <c r="AI48" i="24"/>
  <c r="AJ48" i="24"/>
  <c r="P63" i="26"/>
  <c r="Q63" i="26"/>
  <c r="AJ38" i="24"/>
  <c r="AI38" i="24"/>
  <c r="AI80" i="26"/>
  <c r="AJ80" i="26"/>
  <c r="Q73" i="25"/>
  <c r="P73" i="25"/>
  <c r="P67" i="26"/>
  <c r="Q67" i="26"/>
  <c r="Q93" i="25"/>
  <c r="P93" i="25"/>
  <c r="P39" i="24"/>
  <c r="Q39" i="24"/>
  <c r="P47" i="25"/>
  <c r="Q47" i="25"/>
  <c r="P76" i="26"/>
  <c r="Q76" i="26"/>
  <c r="Q65" i="24"/>
  <c r="P65" i="24"/>
  <c r="AI39" i="25"/>
  <c r="AJ39" i="25"/>
  <c r="Q65" i="25"/>
  <c r="P65" i="25"/>
  <c r="AI75" i="26"/>
  <c r="AJ75" i="26"/>
  <c r="AI74" i="26"/>
  <c r="AJ74" i="26"/>
  <c r="P68" i="25"/>
  <c r="Q68" i="25"/>
  <c r="AI33" i="23"/>
  <c r="AJ33" i="23"/>
  <c r="AI50" i="23"/>
  <c r="AJ50" i="23"/>
  <c r="P31" i="26"/>
  <c r="Q31" i="26"/>
  <c r="AJ101" i="24"/>
  <c r="AI101" i="24"/>
  <c r="AI96" i="26"/>
  <c r="AJ96" i="26"/>
  <c r="AJ16" i="23"/>
  <c r="AI16" i="23"/>
  <c r="P83" i="25"/>
  <c r="Q83" i="25"/>
  <c r="AI96" i="25"/>
  <c r="AJ96" i="25"/>
  <c r="AI22" i="26"/>
  <c r="AJ22" i="26"/>
  <c r="AJ44" i="23"/>
  <c r="AI44" i="23"/>
  <c r="Q72" i="23"/>
  <c r="P72" i="23"/>
  <c r="AI58" i="25"/>
  <c r="AJ58" i="25"/>
  <c r="Q41" i="24"/>
  <c r="P41" i="24"/>
  <c r="AI16" i="24"/>
  <c r="AJ16" i="24"/>
  <c r="P54" i="23"/>
  <c r="Q54" i="23"/>
  <c r="P63" i="25"/>
  <c r="Q63" i="25"/>
  <c r="P66" i="24"/>
  <c r="Q66" i="24"/>
  <c r="P64" i="24"/>
  <c r="Q64" i="24"/>
  <c r="P62" i="25"/>
  <c r="Q62" i="25"/>
  <c r="P34" i="23"/>
  <c r="Q34" i="23"/>
  <c r="AI91" i="25"/>
  <c r="AJ91" i="25"/>
  <c r="Q93" i="24"/>
  <c r="P93" i="24"/>
  <c r="Q101" i="24"/>
  <c r="P101" i="24"/>
  <c r="AI12" i="25"/>
  <c r="AJ12" i="25"/>
  <c r="AI79" i="25"/>
  <c r="AJ79" i="25"/>
  <c r="P103" i="25"/>
  <c r="Q103" i="25"/>
  <c r="AI83" i="25"/>
  <c r="AJ83" i="25"/>
  <c r="P98" i="23"/>
  <c r="Q98" i="23"/>
  <c r="Q85" i="25"/>
  <c r="P85" i="25"/>
  <c r="AJ59" i="24"/>
  <c r="AI59" i="24"/>
  <c r="AJ35" i="24"/>
  <c r="AI35" i="24"/>
  <c r="AJ52" i="23"/>
  <c r="AI52" i="23"/>
  <c r="AI90" i="25"/>
  <c r="AJ90" i="25"/>
  <c r="P34" i="25"/>
  <c r="Q34" i="25"/>
  <c r="P22" i="23"/>
  <c r="Q22" i="23"/>
  <c r="P43" i="26"/>
  <c r="Q43" i="26"/>
  <c r="P86" i="24"/>
  <c r="Q86" i="24"/>
  <c r="P38" i="26"/>
  <c r="Q38" i="26"/>
  <c r="P28" i="23"/>
  <c r="Q28" i="23"/>
  <c r="AJ14" i="24"/>
  <c r="AI14" i="24"/>
  <c r="AJ96" i="23"/>
  <c r="AI96" i="23"/>
  <c r="AI106" i="26"/>
  <c r="AJ106" i="26"/>
  <c r="AJ92" i="24"/>
  <c r="AI92" i="24"/>
  <c r="AI69" i="23"/>
  <c r="AJ69" i="23"/>
  <c r="P94" i="24"/>
  <c r="Q94" i="24"/>
  <c r="AI33" i="26"/>
  <c r="AJ33" i="26"/>
  <c r="P106" i="24"/>
  <c r="Q106" i="24"/>
  <c r="AI100" i="26"/>
  <c r="AJ100" i="26"/>
  <c r="AI97" i="24"/>
  <c r="AJ97" i="24"/>
  <c r="AJ27" i="24"/>
  <c r="AI27" i="24"/>
  <c r="AI18" i="26"/>
  <c r="AJ18" i="26"/>
  <c r="AI28" i="25"/>
  <c r="AJ28" i="25"/>
  <c r="P103" i="24"/>
  <c r="Q103" i="24"/>
  <c r="AJ7" i="23"/>
  <c r="AI7" i="23"/>
  <c r="AI89" i="26"/>
  <c r="AJ89" i="26"/>
  <c r="AI15" i="26"/>
  <c r="AJ15" i="26"/>
  <c r="AJ30" i="24"/>
  <c r="AI30" i="24"/>
  <c r="P15" i="25"/>
  <c r="Q15" i="25"/>
  <c r="Q21" i="24"/>
  <c r="P21" i="24"/>
  <c r="AI94" i="26"/>
  <c r="AJ94" i="26"/>
  <c r="P28" i="24"/>
  <c r="Q28" i="24"/>
  <c r="AI9" i="25"/>
  <c r="AJ9" i="25"/>
  <c r="AI34" i="26"/>
  <c r="AJ34" i="26"/>
  <c r="Q17" i="23"/>
  <c r="P17" i="23"/>
  <c r="P96" i="24"/>
  <c r="Q96" i="24"/>
  <c r="AI77" i="23"/>
  <c r="AJ77" i="23"/>
  <c r="AI21" i="23"/>
  <c r="AJ21" i="23"/>
  <c r="AJ100" i="23"/>
  <c r="AI100" i="23"/>
  <c r="P83" i="24"/>
  <c r="Q83" i="24"/>
  <c r="AI38" i="25"/>
  <c r="AJ38" i="25"/>
  <c r="AI105" i="26"/>
  <c r="AJ105" i="26"/>
  <c r="Q77" i="24"/>
  <c r="P77" i="24"/>
  <c r="AI101" i="26"/>
  <c r="AJ101" i="26"/>
  <c r="Q97" i="25"/>
  <c r="P97" i="25"/>
  <c r="P24" i="23"/>
  <c r="Q24" i="23"/>
  <c r="P75" i="24"/>
  <c r="Q75" i="24"/>
  <c r="P86" i="25"/>
  <c r="Q86" i="25"/>
  <c r="P20" i="23"/>
  <c r="Q20" i="23"/>
  <c r="P71" i="23"/>
  <c r="Q71" i="23"/>
  <c r="AI87" i="23"/>
  <c r="AJ87" i="23"/>
  <c r="AI95" i="23"/>
  <c r="AJ95" i="23"/>
  <c r="P102" i="25"/>
  <c r="Q102" i="25"/>
  <c r="AI75" i="23"/>
  <c r="AJ75" i="23"/>
  <c r="P17" i="25"/>
  <c r="Q17" i="25"/>
  <c r="AI98" i="24"/>
  <c r="AJ98" i="24"/>
  <c r="P18" i="23"/>
  <c r="Q18" i="23"/>
  <c r="AI87" i="25"/>
  <c r="AJ87" i="25"/>
  <c r="AI35" i="25"/>
  <c r="AJ35" i="25"/>
  <c r="AI87" i="24"/>
  <c r="AJ87" i="24"/>
  <c r="AJ104" i="23"/>
  <c r="AI104" i="23"/>
  <c r="AI28" i="26"/>
  <c r="AJ28" i="26"/>
  <c r="AI30" i="25"/>
  <c r="AJ30" i="25"/>
  <c r="AI71" i="26"/>
  <c r="AJ71" i="26"/>
  <c r="AI31" i="24"/>
  <c r="AJ31" i="24"/>
  <c r="AI71" i="25"/>
  <c r="AJ71" i="25"/>
  <c r="AI51" i="25"/>
  <c r="AJ51" i="25"/>
  <c r="P60" i="24"/>
  <c r="Q60" i="24"/>
  <c r="AI40" i="24"/>
  <c r="AJ40" i="24"/>
  <c r="Q45" i="24"/>
  <c r="P45" i="24"/>
  <c r="AI66" i="26"/>
  <c r="AJ66" i="26"/>
  <c r="Q88" i="23"/>
  <c r="P88" i="23"/>
  <c r="AI69" i="26"/>
  <c r="AJ69" i="26"/>
  <c r="AJ7" i="26"/>
  <c r="AI7" i="26"/>
  <c r="AJ52" i="24"/>
  <c r="AI52" i="24"/>
  <c r="AI63" i="23"/>
  <c r="AJ63" i="23"/>
  <c r="AI59" i="25"/>
  <c r="AJ59" i="25"/>
  <c r="AJ68" i="23"/>
  <c r="AI68" i="23"/>
  <c r="AJ56" i="23"/>
  <c r="AI56" i="23"/>
  <c r="AI53" i="25"/>
  <c r="AJ53" i="25"/>
  <c r="P57" i="26"/>
  <c r="Q57" i="26"/>
  <c r="AJ68" i="24"/>
  <c r="AI68" i="24"/>
  <c r="AI47" i="24"/>
  <c r="AJ47" i="24"/>
  <c r="P62" i="23"/>
  <c r="Q62" i="23"/>
  <c r="AI70" i="25"/>
  <c r="AJ70" i="25"/>
  <c r="AJ36" i="23"/>
  <c r="AI36" i="23"/>
  <c r="AI59" i="23"/>
  <c r="AJ59" i="23"/>
  <c r="P104" i="24"/>
  <c r="Q104" i="24"/>
  <c r="AI42" i="23"/>
  <c r="AJ42" i="23"/>
  <c r="P48" i="24"/>
  <c r="Q48" i="24"/>
  <c r="AI63" i="26"/>
  <c r="AJ63" i="26"/>
  <c r="P79" i="24"/>
  <c r="Q79" i="24"/>
  <c r="Q55" i="24"/>
  <c r="P55" i="24"/>
  <c r="P82" i="26"/>
  <c r="Q82" i="26"/>
  <c r="P80" i="26"/>
  <c r="Q80" i="26"/>
  <c r="P64" i="25"/>
  <c r="Q64" i="25"/>
  <c r="P81" i="26"/>
  <c r="Q81" i="26"/>
  <c r="AI93" i="25"/>
  <c r="AJ93" i="25"/>
  <c r="AI39" i="24"/>
  <c r="AJ39" i="24"/>
  <c r="AI47" i="25"/>
  <c r="AJ47" i="25"/>
  <c r="AI49" i="23"/>
  <c r="AJ49" i="23"/>
  <c r="P39" i="25"/>
  <c r="Q39" i="25"/>
  <c r="AI65" i="25"/>
  <c r="AJ65" i="25"/>
  <c r="P74" i="26"/>
  <c r="Q74" i="26"/>
  <c r="AI68" i="25"/>
  <c r="AJ68" i="25"/>
  <c r="P67" i="24"/>
  <c r="Q67" i="24"/>
  <c r="P58" i="24"/>
  <c r="Q58" i="24"/>
  <c r="Q85" i="24"/>
  <c r="P85" i="24"/>
  <c r="Q13" i="24"/>
  <c r="P13" i="24"/>
  <c r="P24" i="25"/>
  <c r="Q24" i="25"/>
  <c r="P91" i="26"/>
  <c r="Q91" i="26"/>
  <c r="AJ100" i="24"/>
  <c r="AI100" i="24"/>
  <c r="P84" i="25"/>
  <c r="Q84" i="25"/>
  <c r="AI23" i="25"/>
  <c r="AJ23" i="25"/>
  <c r="AI69" i="25"/>
  <c r="AJ69" i="25"/>
  <c r="AI85" i="25"/>
  <c r="AJ85" i="25"/>
  <c r="P90" i="24"/>
  <c r="Q90" i="24"/>
  <c r="P55" i="25"/>
  <c r="Q55" i="25"/>
  <c r="AI56" i="26"/>
  <c r="AJ56" i="26"/>
  <c r="AJ48" i="23"/>
  <c r="AI48" i="23"/>
  <c r="AI40" i="26"/>
  <c r="AJ40" i="26"/>
  <c r="AJ85" i="24"/>
  <c r="AI85" i="24"/>
  <c r="Q89" i="24"/>
  <c r="P89" i="24"/>
  <c r="P95" i="24"/>
  <c r="Q95" i="24"/>
  <c r="P90" i="26"/>
  <c r="Q90" i="26"/>
  <c r="AI81" i="25"/>
  <c r="AJ81" i="25"/>
  <c r="P30" i="23"/>
  <c r="Q30" i="23"/>
  <c r="P95" i="25"/>
  <c r="Q95" i="25"/>
  <c r="P32" i="26"/>
  <c r="Q32" i="26"/>
  <c r="P91" i="24"/>
  <c r="Q91" i="24"/>
  <c r="Q45" i="23"/>
  <c r="P45" i="23"/>
  <c r="P12" i="23"/>
  <c r="Q12" i="23"/>
  <c r="P40" i="23"/>
  <c r="Q40" i="23"/>
  <c r="AJ36" i="24"/>
  <c r="AI36" i="24"/>
  <c r="AI46" i="23"/>
  <c r="AJ46" i="23"/>
  <c r="AI44" i="25"/>
  <c r="AJ44" i="25"/>
  <c r="P74" i="25"/>
  <c r="Q74" i="25"/>
  <c r="AJ8" i="23"/>
  <c r="AI8" i="23"/>
  <c r="AJ86" i="24"/>
  <c r="AI86" i="24"/>
  <c r="AI36" i="25"/>
  <c r="AJ36" i="25"/>
  <c r="P12" i="26"/>
  <c r="Q12" i="26"/>
  <c r="AI31" i="26"/>
  <c r="AJ31" i="26"/>
  <c r="Q89" i="25"/>
  <c r="P89" i="25"/>
  <c r="P14" i="24"/>
  <c r="Q14" i="24"/>
  <c r="AI78" i="25"/>
  <c r="AJ78" i="25"/>
  <c r="P92" i="24"/>
  <c r="Q92" i="24"/>
  <c r="AJ94" i="24"/>
  <c r="AI94" i="24"/>
  <c r="AJ12" i="24"/>
  <c r="AI12" i="24"/>
  <c r="AI106" i="24"/>
  <c r="AJ106" i="24"/>
  <c r="P100" i="26"/>
  <c r="Q100" i="26"/>
  <c r="AI71" i="24"/>
  <c r="AJ71" i="24"/>
  <c r="AI98" i="26"/>
  <c r="AJ98" i="26"/>
  <c r="P96" i="26"/>
  <c r="Q96" i="26"/>
  <c r="P39" i="26"/>
  <c r="Q39" i="26"/>
  <c r="P33" i="25"/>
  <c r="Q33" i="25"/>
  <c r="AI103" i="24"/>
  <c r="AJ103" i="24"/>
  <c r="P23" i="26"/>
  <c r="Q23" i="26"/>
  <c r="AI24" i="25"/>
  <c r="AJ24" i="25"/>
  <c r="P30" i="24"/>
  <c r="Q30" i="24"/>
  <c r="AI15" i="25"/>
  <c r="AJ15" i="25"/>
  <c r="AJ21" i="24"/>
  <c r="AI21" i="24"/>
  <c r="AI91" i="26"/>
  <c r="AJ91" i="26"/>
  <c r="AJ28" i="24"/>
  <c r="AI28" i="24"/>
  <c r="P9" i="25"/>
  <c r="Q9" i="25"/>
  <c r="P34" i="26"/>
  <c r="Q34" i="26"/>
  <c r="P100" i="24"/>
  <c r="Q100" i="24"/>
  <c r="P76" i="25"/>
  <c r="Q76" i="25"/>
  <c r="P77" i="23"/>
  <c r="Q77" i="23"/>
  <c r="P67" i="23"/>
  <c r="Q67" i="23"/>
  <c r="Q81" i="24"/>
  <c r="P81" i="24"/>
  <c r="P16" i="26"/>
  <c r="Q16" i="26"/>
  <c r="AI84" i="25"/>
  <c r="AJ84" i="25"/>
  <c r="Q100" i="23"/>
  <c r="P100" i="23"/>
  <c r="P66" i="23"/>
  <c r="Q66" i="23"/>
  <c r="AJ11" i="24"/>
  <c r="AI11" i="24"/>
  <c r="AI29" i="23"/>
  <c r="AJ29" i="23"/>
  <c r="AI46" i="26"/>
  <c r="AJ46" i="26"/>
  <c r="AJ7" i="25"/>
  <c r="AI7" i="25"/>
  <c r="P23" i="25"/>
  <c r="Q23" i="25"/>
  <c r="AJ24" i="23"/>
  <c r="AI24" i="23"/>
  <c r="AJ75" i="24"/>
  <c r="AI75" i="24"/>
  <c r="AI86" i="25"/>
  <c r="AJ86" i="25"/>
  <c r="AJ20" i="23"/>
  <c r="AI20" i="23"/>
  <c r="P99" i="25"/>
  <c r="Q99" i="25"/>
  <c r="P44" i="23"/>
  <c r="Q44" i="23"/>
  <c r="P95" i="23"/>
  <c r="Q95" i="23"/>
  <c r="Q69" i="25"/>
  <c r="P69" i="25"/>
  <c r="P26" i="23"/>
  <c r="Q26" i="23"/>
  <c r="AI17" i="25"/>
  <c r="AJ17" i="25"/>
  <c r="P45" i="26"/>
  <c r="Q45" i="26"/>
  <c r="AI18" i="23"/>
  <c r="AJ18" i="23"/>
  <c r="AI83" i="23"/>
  <c r="AJ83" i="23"/>
  <c r="AJ78" i="24"/>
  <c r="AI78" i="24"/>
  <c r="AI53" i="23"/>
  <c r="AJ53" i="23"/>
  <c r="AI103" i="26"/>
  <c r="AJ103" i="26"/>
  <c r="AI24" i="24"/>
  <c r="AJ24" i="24"/>
  <c r="P30" i="25"/>
  <c r="Q30" i="25"/>
  <c r="P81" i="23"/>
  <c r="Q81" i="23"/>
  <c r="AI90" i="24"/>
  <c r="AJ90" i="24"/>
  <c r="AI62" i="26"/>
  <c r="AJ62" i="26"/>
  <c r="AJ44" i="24"/>
  <c r="AI44" i="24"/>
  <c r="P58" i="25"/>
  <c r="Q58" i="25"/>
  <c r="P84" i="26"/>
  <c r="Q84" i="26"/>
  <c r="AJ45" i="24"/>
  <c r="AI45" i="24"/>
  <c r="AI43" i="23"/>
  <c r="AJ43" i="23"/>
  <c r="P60" i="26"/>
  <c r="Q60" i="26"/>
  <c r="AI41" i="24"/>
  <c r="AJ41" i="24"/>
  <c r="P41" i="25"/>
  <c r="Q41" i="25"/>
  <c r="AI55" i="25"/>
  <c r="AJ55" i="25"/>
  <c r="P40" i="25"/>
  <c r="Q40" i="25"/>
  <c r="P16" i="24"/>
  <c r="Q16" i="24"/>
  <c r="P90" i="23"/>
  <c r="Q90" i="23"/>
  <c r="AI48" i="25"/>
  <c r="AJ48" i="25"/>
  <c r="AI57" i="26"/>
  <c r="AJ57" i="26"/>
  <c r="P68" i="24"/>
  <c r="Q68" i="24"/>
  <c r="P47" i="24"/>
  <c r="Q47" i="24"/>
  <c r="AI62" i="23"/>
  <c r="AJ62" i="23"/>
  <c r="AI11" i="23"/>
  <c r="AJ11" i="23"/>
  <c r="AI63" i="25"/>
  <c r="AJ63" i="25"/>
  <c r="P59" i="23"/>
  <c r="Q59" i="23"/>
  <c r="Q37" i="24"/>
  <c r="P37" i="24"/>
  <c r="AI88" i="26"/>
  <c r="AJ88" i="26"/>
  <c r="AI66" i="24"/>
  <c r="AJ66" i="24"/>
  <c r="Q48" i="23"/>
  <c r="P48" i="23"/>
  <c r="AI55" i="26"/>
  <c r="AJ55" i="26"/>
  <c r="AI79" i="24"/>
  <c r="AJ79" i="24"/>
  <c r="AI55" i="24"/>
  <c r="AJ55" i="24"/>
  <c r="AI82" i="26"/>
  <c r="AJ82" i="26"/>
  <c r="AI65" i="23"/>
  <c r="AJ65" i="23"/>
  <c r="AI64" i="25"/>
  <c r="AJ64" i="25"/>
  <c r="AI81" i="26"/>
  <c r="AJ81" i="26"/>
  <c r="P51" i="26"/>
  <c r="Q51" i="26"/>
  <c r="AI43" i="25"/>
  <c r="AJ43" i="25"/>
  <c r="P49" i="23"/>
  <c r="Q49" i="23"/>
  <c r="AI34" i="23"/>
  <c r="AJ34" i="23"/>
  <c r="P50" i="25"/>
  <c r="Q50" i="25"/>
  <c r="Q19" i="23"/>
  <c r="P19" i="23"/>
  <c r="AI79" i="23"/>
  <c r="AJ79" i="23"/>
  <c r="AJ67" i="24"/>
  <c r="AI67" i="24"/>
  <c r="AI58" i="24"/>
  <c r="AJ58" i="24"/>
  <c r="AI87" i="19"/>
  <c r="AJ87" i="19"/>
  <c r="P83" i="19"/>
  <c r="Q83" i="19"/>
  <c r="Q97" i="19"/>
  <c r="P97" i="19"/>
  <c r="Q47" i="19"/>
  <c r="P47" i="19"/>
  <c r="AJ59" i="19"/>
  <c r="AI59" i="19"/>
  <c r="AI53" i="19"/>
  <c r="AJ53" i="19"/>
  <c r="Q34" i="19"/>
  <c r="P34" i="19"/>
  <c r="AI48" i="19"/>
  <c r="AJ48" i="19"/>
  <c r="P13" i="19"/>
  <c r="Q13" i="19"/>
  <c r="Q63" i="19"/>
  <c r="P63" i="19"/>
  <c r="AI44" i="19"/>
  <c r="AJ44" i="19"/>
  <c r="AJ38" i="19"/>
  <c r="AI38" i="19"/>
  <c r="P58" i="19"/>
  <c r="Q58" i="19"/>
  <c r="Q64" i="19"/>
  <c r="P64" i="19"/>
  <c r="AI100" i="19"/>
  <c r="AJ100" i="19"/>
  <c r="AI18" i="19"/>
  <c r="AJ18" i="19"/>
  <c r="AJ73" i="19"/>
  <c r="AI73" i="19"/>
  <c r="P12" i="19"/>
  <c r="Q12" i="19"/>
  <c r="Q79" i="19"/>
  <c r="P79" i="19"/>
  <c r="P87" i="19"/>
  <c r="Q87" i="19"/>
  <c r="AJ24" i="19"/>
  <c r="AI24" i="19"/>
  <c r="AI83" i="19"/>
  <c r="AJ83" i="19"/>
  <c r="AI93" i="19"/>
  <c r="AJ93" i="19"/>
  <c r="P105" i="19"/>
  <c r="Q105" i="19"/>
  <c r="P103" i="19"/>
  <c r="Q103" i="19"/>
  <c r="Q68" i="19"/>
  <c r="P68" i="19"/>
  <c r="AJ21" i="19"/>
  <c r="AI21" i="19"/>
  <c r="AI94" i="19"/>
  <c r="AJ94" i="19"/>
  <c r="AI97" i="19"/>
  <c r="AJ97" i="19"/>
  <c r="Q70" i="19"/>
  <c r="P70" i="19"/>
  <c r="Q25" i="19"/>
  <c r="P25" i="19"/>
  <c r="AJ14" i="19"/>
  <c r="AI14" i="19"/>
  <c r="Q19" i="19"/>
  <c r="P19" i="19"/>
  <c r="Q11" i="19"/>
  <c r="P11" i="19"/>
  <c r="AJ23" i="19"/>
  <c r="AI23" i="19"/>
  <c r="Q101" i="19"/>
  <c r="P101" i="19"/>
  <c r="Q100" i="19"/>
  <c r="P100" i="19"/>
  <c r="AI15" i="19"/>
  <c r="AJ15" i="19"/>
  <c r="AI75" i="19"/>
  <c r="AJ75" i="19"/>
  <c r="Q26" i="19"/>
  <c r="P26" i="19"/>
  <c r="Q106" i="19"/>
  <c r="P106" i="19"/>
  <c r="Q17" i="19"/>
  <c r="P17" i="19"/>
  <c r="AJ29" i="19"/>
  <c r="AI29" i="19"/>
  <c r="AJ65" i="19"/>
  <c r="AI65" i="19"/>
  <c r="P49" i="19"/>
  <c r="Q49" i="19"/>
  <c r="Q96" i="19"/>
  <c r="P96" i="19"/>
  <c r="P52" i="19"/>
  <c r="Q52" i="19"/>
  <c r="AI47" i="19"/>
  <c r="AJ47" i="19"/>
  <c r="AI60" i="19"/>
  <c r="AJ60" i="19"/>
  <c r="Q31" i="19"/>
  <c r="P31" i="19"/>
  <c r="P74" i="19"/>
  <c r="Q74" i="19"/>
  <c r="AJ13" i="19"/>
  <c r="AI13" i="19"/>
  <c r="P37" i="19"/>
  <c r="Q37" i="19"/>
  <c r="AI51" i="19"/>
  <c r="AJ51" i="19"/>
  <c r="Q73" i="19"/>
  <c r="P73" i="19"/>
  <c r="AI8" i="19"/>
  <c r="AJ8" i="19"/>
  <c r="P18" i="19"/>
  <c r="Q18" i="19"/>
  <c r="AI12" i="19"/>
  <c r="AJ12" i="19"/>
  <c r="AJ79" i="19"/>
  <c r="AI79" i="19"/>
  <c r="P24" i="19"/>
  <c r="Q24" i="19"/>
  <c r="P95" i="19"/>
  <c r="Q95" i="19"/>
  <c r="AI69" i="19"/>
  <c r="AJ69" i="19"/>
  <c r="Q93" i="19"/>
  <c r="P93" i="19"/>
  <c r="Q90" i="19"/>
  <c r="P90" i="19"/>
  <c r="AJ103" i="19"/>
  <c r="AI103" i="19"/>
  <c r="AJ68" i="19"/>
  <c r="AI68" i="19"/>
  <c r="Q21" i="19"/>
  <c r="P21" i="19"/>
  <c r="P94" i="19"/>
  <c r="Q94" i="19"/>
  <c r="AJ25" i="19"/>
  <c r="AI25" i="19"/>
  <c r="AI19" i="19"/>
  <c r="AJ19" i="19"/>
  <c r="AI11" i="19"/>
  <c r="AJ11" i="19"/>
  <c r="AJ84" i="19"/>
  <c r="AI84" i="19"/>
  <c r="AI22" i="19"/>
  <c r="AJ22" i="19"/>
  <c r="AI101" i="19"/>
  <c r="AJ101" i="19"/>
  <c r="P104" i="19"/>
  <c r="Q104" i="19"/>
  <c r="Q15" i="19"/>
  <c r="P15" i="19"/>
  <c r="Q75" i="19"/>
  <c r="P75" i="19"/>
  <c r="AI26" i="19"/>
  <c r="AJ26" i="19"/>
  <c r="AJ17" i="19"/>
  <c r="AI17" i="19"/>
  <c r="AJ82" i="19"/>
  <c r="AI82" i="19"/>
  <c r="Q55" i="19"/>
  <c r="P55" i="19"/>
  <c r="AJ28" i="19"/>
  <c r="AI28" i="19"/>
  <c r="AJ49" i="19"/>
  <c r="AI49" i="19"/>
  <c r="Q61" i="19"/>
  <c r="P61" i="19"/>
  <c r="P56" i="19"/>
  <c r="Q56" i="19"/>
  <c r="AI30" i="19"/>
  <c r="AJ30" i="19"/>
  <c r="P62" i="19"/>
  <c r="Q62" i="19"/>
  <c r="AI40" i="19"/>
  <c r="AJ40" i="19"/>
  <c r="AI10" i="19"/>
  <c r="AJ10" i="19"/>
  <c r="AI31" i="19"/>
  <c r="AJ31" i="19"/>
  <c r="AJ74" i="19"/>
  <c r="AI74" i="19"/>
  <c r="AI37" i="19"/>
  <c r="AJ37" i="19"/>
  <c r="Q51" i="19"/>
  <c r="P51" i="19"/>
  <c r="P35" i="19"/>
  <c r="Q35" i="19"/>
  <c r="AI96" i="19"/>
  <c r="AJ96" i="19"/>
  <c r="AK62" i="5"/>
  <c r="P20" i="19"/>
  <c r="Q20" i="19"/>
  <c r="P71" i="19"/>
  <c r="Q71" i="19"/>
  <c r="AJ9" i="19"/>
  <c r="AI9" i="19"/>
  <c r="AJ95" i="19"/>
  <c r="AI95" i="19"/>
  <c r="Q69" i="19"/>
  <c r="P69" i="19"/>
  <c r="Q7" i="19"/>
  <c r="P7" i="19"/>
  <c r="AJ90" i="19"/>
  <c r="AI90" i="19"/>
  <c r="AJ88" i="19"/>
  <c r="AI88" i="19"/>
  <c r="AI16" i="19"/>
  <c r="AJ16" i="19"/>
  <c r="P77" i="19"/>
  <c r="Q77" i="19"/>
  <c r="P84" i="19"/>
  <c r="Q84" i="19"/>
  <c r="Q80" i="19"/>
  <c r="P80" i="19"/>
  <c r="Q22" i="19"/>
  <c r="P22" i="19"/>
  <c r="AJ104" i="19"/>
  <c r="AI104" i="19"/>
  <c r="Q98" i="19"/>
  <c r="P98" i="19"/>
  <c r="AI36" i="19"/>
  <c r="AJ36" i="19"/>
  <c r="P82" i="19"/>
  <c r="Q82" i="19"/>
  <c r="AI55" i="19"/>
  <c r="AJ55" i="19"/>
  <c r="P72" i="19"/>
  <c r="Q72" i="19"/>
  <c r="Q28" i="19"/>
  <c r="P28" i="19"/>
  <c r="AJ61" i="19"/>
  <c r="AI61" i="19"/>
  <c r="Q43" i="19"/>
  <c r="P43" i="19"/>
  <c r="AJ56" i="19"/>
  <c r="AI56" i="19"/>
  <c r="Q30" i="19"/>
  <c r="P30" i="19"/>
  <c r="Q41" i="19"/>
  <c r="P41" i="19"/>
  <c r="AI46" i="19"/>
  <c r="AJ46" i="19"/>
  <c r="AI62" i="19"/>
  <c r="AJ62" i="19"/>
  <c r="Q40" i="19"/>
  <c r="P40" i="19"/>
  <c r="P42" i="19"/>
  <c r="Q42" i="19"/>
  <c r="AJ54" i="19"/>
  <c r="AI54" i="19"/>
  <c r="P10" i="19"/>
  <c r="Q10" i="19"/>
  <c r="AI76" i="19"/>
  <c r="AJ76" i="19"/>
  <c r="Q92" i="19"/>
  <c r="P92" i="19"/>
  <c r="AI35" i="19"/>
  <c r="AJ35" i="19"/>
  <c r="P102" i="19"/>
  <c r="Q102" i="19"/>
  <c r="AJ105" i="19"/>
  <c r="AI105" i="19"/>
  <c r="AI85" i="19"/>
  <c r="AJ85" i="19"/>
  <c r="AJ70" i="19"/>
  <c r="AI70" i="19"/>
  <c r="Q14" i="19"/>
  <c r="P14" i="19"/>
  <c r="P23" i="19"/>
  <c r="Q23" i="19"/>
  <c r="AI91" i="19"/>
  <c r="AJ91" i="19"/>
  <c r="P60" i="19"/>
  <c r="Q60" i="19"/>
  <c r="AK71" i="5"/>
  <c r="AJ20" i="19"/>
  <c r="AI20" i="19"/>
  <c r="AJ71" i="19"/>
  <c r="AI71" i="19"/>
  <c r="AI81" i="19"/>
  <c r="AJ81" i="19"/>
  <c r="V85" i="12"/>
  <c r="P9" i="19"/>
  <c r="Q9" i="19"/>
  <c r="AK81" i="5"/>
  <c r="Q67" i="19"/>
  <c r="P67" i="19"/>
  <c r="AJ7" i="19"/>
  <c r="AI7" i="19"/>
  <c r="AK100" i="5"/>
  <c r="V103" i="12"/>
  <c r="Q88" i="19"/>
  <c r="P88" i="19"/>
  <c r="V95" i="12"/>
  <c r="V68" i="12"/>
  <c r="AK12" i="5"/>
  <c r="AK21" i="5"/>
  <c r="Q16" i="19"/>
  <c r="P16" i="19"/>
  <c r="V6" i="12"/>
  <c r="V89" i="12"/>
  <c r="AI77" i="19"/>
  <c r="AJ77" i="19"/>
  <c r="AI80" i="19"/>
  <c r="AJ80" i="19"/>
  <c r="V98" i="12"/>
  <c r="Q86" i="19"/>
  <c r="P86" i="19"/>
  <c r="AI98" i="19"/>
  <c r="AJ98" i="19"/>
  <c r="P36" i="19"/>
  <c r="Q36" i="19"/>
  <c r="Q89" i="19"/>
  <c r="P89" i="19"/>
  <c r="AI72" i="19"/>
  <c r="AJ72" i="19"/>
  <c r="AJ99" i="19"/>
  <c r="AI99" i="19"/>
  <c r="AJ39" i="19"/>
  <c r="AI39" i="19"/>
  <c r="V94" i="12"/>
  <c r="AK45" i="5"/>
  <c r="AI43" i="19"/>
  <c r="AJ43" i="19"/>
  <c r="V57" i="12"/>
  <c r="V51" i="12"/>
  <c r="AJ33" i="19"/>
  <c r="AI33" i="19"/>
  <c r="AJ41" i="19"/>
  <c r="AI41" i="19"/>
  <c r="P46" i="19"/>
  <c r="Q46" i="19"/>
  <c r="AI45" i="19"/>
  <c r="AJ45" i="19"/>
  <c r="AK58" i="5"/>
  <c r="AJ42" i="19"/>
  <c r="AI42" i="19"/>
  <c r="P54" i="19"/>
  <c r="Q54" i="19"/>
  <c r="P32" i="19"/>
  <c r="Q32" i="19"/>
  <c r="AK32" i="5"/>
  <c r="V46" i="12"/>
  <c r="P76" i="19"/>
  <c r="Q76" i="19"/>
  <c r="AJ57" i="19"/>
  <c r="AI57" i="19"/>
  <c r="AK61" i="5"/>
  <c r="V42" i="12"/>
  <c r="Q50" i="19"/>
  <c r="P50" i="19"/>
  <c r="V36" i="12"/>
  <c r="AI92" i="19"/>
  <c r="AJ92" i="19"/>
  <c r="AK56" i="5"/>
  <c r="AI66" i="19"/>
  <c r="AJ66" i="19"/>
  <c r="P27" i="19"/>
  <c r="Q27" i="19"/>
  <c r="AI78" i="19"/>
  <c r="AJ78" i="19"/>
  <c r="AJ106" i="19"/>
  <c r="AI106" i="19"/>
  <c r="P29" i="19"/>
  <c r="Q29" i="19"/>
  <c r="Q65" i="19"/>
  <c r="P65" i="19"/>
  <c r="AI52" i="19"/>
  <c r="AJ52" i="19"/>
  <c r="AI64" i="19"/>
  <c r="AJ64" i="19"/>
  <c r="P81" i="19"/>
  <c r="Q81" i="19"/>
  <c r="Q66" i="19"/>
  <c r="P66" i="19"/>
  <c r="AJ67" i="19"/>
  <c r="AI67" i="19"/>
  <c r="AJ102" i="19"/>
  <c r="AI102" i="19"/>
  <c r="AK95" i="5"/>
  <c r="P85" i="19"/>
  <c r="Q85" i="19"/>
  <c r="P8" i="19"/>
  <c r="Q8" i="19"/>
  <c r="Q91" i="19"/>
  <c r="P91" i="19"/>
  <c r="AJ27" i="19"/>
  <c r="AI27" i="19"/>
  <c r="AI86" i="19"/>
  <c r="AJ86" i="19"/>
  <c r="Q78" i="19"/>
  <c r="P78" i="19"/>
  <c r="AK63" i="5"/>
  <c r="AJ89" i="19"/>
  <c r="AI89" i="19"/>
  <c r="P99" i="19"/>
  <c r="Q99" i="19"/>
  <c r="Q39" i="19"/>
  <c r="P39" i="19"/>
  <c r="Q59" i="19"/>
  <c r="P59" i="19"/>
  <c r="Q53" i="19"/>
  <c r="P53" i="19"/>
  <c r="P33" i="19"/>
  <c r="Q33" i="19"/>
  <c r="Q45" i="19"/>
  <c r="P45" i="19"/>
  <c r="AJ32" i="19"/>
  <c r="AI32" i="19"/>
  <c r="AJ34" i="19"/>
  <c r="AI34" i="19"/>
  <c r="Q48" i="19"/>
  <c r="P48" i="19"/>
  <c r="V29" i="12"/>
  <c r="P57" i="19"/>
  <c r="Q57" i="19"/>
  <c r="AK11" i="5"/>
  <c r="V35" i="12"/>
  <c r="AI63" i="19"/>
  <c r="AJ63" i="19"/>
  <c r="P44" i="19"/>
  <c r="Q44" i="19"/>
  <c r="AI50" i="19"/>
  <c r="AJ50" i="19"/>
  <c r="V49" i="12"/>
  <c r="Q38" i="19"/>
  <c r="P38" i="19"/>
  <c r="AJ58" i="19"/>
  <c r="AI58" i="19"/>
  <c r="G7" i="34" l="1"/>
  <c r="F7" i="34"/>
  <c r="I7" i="34"/>
  <c r="H7" i="34"/>
  <c r="E7" i="34"/>
  <c r="K7" i="34" s="1"/>
  <c r="O7" i="34" l="1"/>
  <c r="M7" i="34"/>
  <c r="N7" i="34"/>
  <c r="L7" i="34"/>
  <c r="BD52" i="20" l="1"/>
  <c r="BF83" i="20" l="1"/>
  <c r="BF85" i="20"/>
  <c r="BF86" i="20"/>
  <c r="BF84" i="20"/>
  <c r="BF87" i="20"/>
  <c r="BF82" i="20"/>
  <c r="BD187" i="20"/>
  <c r="BD53" i="20"/>
  <c r="BF73" i="20" s="1"/>
  <c r="BD142" i="20"/>
  <c r="BF174" i="20" l="1"/>
  <c r="BF177" i="20"/>
  <c r="BF176" i="20"/>
  <c r="BF175" i="20"/>
  <c r="BF172" i="20"/>
  <c r="BF173" i="20"/>
  <c r="BD143" i="20"/>
  <c r="BF163" i="20" s="1"/>
  <c r="BF53" i="20"/>
  <c r="BD188" i="20"/>
  <c r="BF188" i="20" l="1"/>
  <c r="BF143" i="20"/>
  <c r="BD54" i="20" l="1"/>
  <c r="BF74" i="20" s="1"/>
  <c r="BD189" i="20"/>
  <c r="BD144" i="20"/>
  <c r="BF164" i="20" s="1"/>
  <c r="BD190" i="20" l="1"/>
  <c r="BF54" i="20"/>
  <c r="BD55" i="20"/>
  <c r="BF75" i="20" s="1"/>
  <c r="BD145" i="20"/>
  <c r="BF165" i="20" s="1"/>
  <c r="BF144" i="20"/>
  <c r="BF189" i="20"/>
  <c r="BF55" i="20" l="1"/>
  <c r="BD146" i="20"/>
  <c r="BF166" i="20" s="1"/>
  <c r="BD191" i="20"/>
  <c r="BF145" i="20"/>
  <c r="BF190" i="20"/>
  <c r="BD56" i="20"/>
  <c r="BF76" i="20" s="1"/>
  <c r="BD147" i="20" l="1"/>
  <c r="BF167" i="20" s="1"/>
  <c r="BF56" i="20"/>
  <c r="BD192" i="20"/>
  <c r="BD57" i="20"/>
  <c r="BF77" i="20" s="1"/>
  <c r="BF146" i="20"/>
  <c r="BF191" i="20"/>
  <c r="BF147" i="20" l="1"/>
  <c r="BD193" i="20"/>
  <c r="BF57" i="20"/>
  <c r="BF192" i="20"/>
  <c r="BD58" i="20"/>
  <c r="BF78" i="20" s="1"/>
  <c r="BD148" i="20" l="1"/>
  <c r="BF168" i="20" s="1"/>
  <c r="BF193" i="20"/>
  <c r="BF58" i="20"/>
  <c r="BF148" i="20" l="1"/>
  <c r="BD59" i="20" l="1"/>
  <c r="BF79" i="20" s="1"/>
  <c r="BF59" i="20" l="1"/>
  <c r="BD194" i="20"/>
  <c r="BD149" i="20"/>
  <c r="BF169" i="20" s="1"/>
  <c r="BF149" i="20" l="1"/>
  <c r="BF194" i="20"/>
  <c r="BD61" i="20" l="1"/>
  <c r="BD60" i="20"/>
  <c r="BF80" i="20" s="1"/>
  <c r="BD150" i="20"/>
  <c r="BF170" i="20" s="1"/>
  <c r="BD151" i="20"/>
  <c r="BD196" i="20"/>
  <c r="BD195" i="20"/>
  <c r="BF197" i="20" l="1"/>
  <c r="BF152" i="20"/>
  <c r="BF171" i="20"/>
  <c r="BF62" i="20"/>
  <c r="BF81" i="20"/>
  <c r="BF150" i="20"/>
  <c r="BF151" i="20"/>
  <c r="BF61" i="20"/>
  <c r="BF196" i="20"/>
  <c r="BF60" i="20"/>
  <c r="BF195" i="20"/>
  <c r="K4" i="8" l="1"/>
  <c r="F14" i="37" l="1"/>
  <c r="E14" i="37"/>
  <c r="F15" i="37"/>
  <c r="E8" i="37"/>
  <c r="D14" i="37"/>
  <c r="F7" i="37"/>
  <c r="D7" i="37"/>
  <c r="E11" i="37"/>
  <c r="D15" i="37"/>
  <c r="C15" i="37"/>
  <c r="F13" i="37"/>
  <c r="C7" i="37"/>
  <c r="C8" i="37"/>
  <c r="G10" i="37"/>
  <c r="D9" i="37"/>
  <c r="E12" i="37"/>
  <c r="C10" i="37"/>
  <c r="D13" i="37"/>
  <c r="E10" i="37"/>
  <c r="F12" i="37"/>
  <c r="G8" i="37"/>
  <c r="F9" i="37"/>
  <c r="G11" i="37"/>
  <c r="D6" i="37"/>
  <c r="G13" i="37"/>
  <c r="C14" i="37"/>
  <c r="F11" i="37"/>
  <c r="D11" i="37"/>
  <c r="E6" i="37"/>
  <c r="D8" i="37"/>
  <c r="G12" i="37"/>
  <c r="E15" i="37"/>
  <c r="C11" i="37"/>
  <c r="E7" i="37"/>
  <c r="G15" i="37"/>
  <c r="C12" i="37"/>
  <c r="D10" i="37"/>
  <c r="F6" i="37"/>
  <c r="F10" i="37"/>
  <c r="G9" i="37"/>
  <c r="C13" i="37"/>
  <c r="C6" i="37"/>
  <c r="G14" i="37"/>
  <c r="F8" i="37"/>
  <c r="C9" i="37"/>
  <c r="G7" i="37"/>
  <c r="G6" i="37"/>
  <c r="E13" i="37"/>
  <c r="E9" i="37"/>
  <c r="D12" i="37"/>
  <c r="DK142" i="20" l="1"/>
  <c r="DK143" i="20" l="1"/>
  <c r="DK144" i="20" l="1"/>
  <c r="DK145" i="20" l="1"/>
  <c r="BH226" i="19"/>
  <c r="BR78" i="25"/>
  <c r="BI69" i="23"/>
  <c r="BQ215" i="23"/>
  <c r="BI221" i="19"/>
  <c r="BQ59" i="19"/>
  <c r="BH174" i="23"/>
  <c r="BR316" i="19"/>
  <c r="BH97" i="23"/>
  <c r="BI121" i="24"/>
  <c r="BQ197" i="23"/>
  <c r="BI45" i="24"/>
  <c r="BR62" i="19"/>
  <c r="BI136" i="19"/>
  <c r="BQ26" i="23"/>
  <c r="BH121" i="25"/>
  <c r="BR76" i="19"/>
  <c r="BR258" i="19"/>
  <c r="BH56" i="23"/>
  <c r="BR121" i="23"/>
  <c r="BI9" i="24"/>
  <c r="BI94" i="24"/>
  <c r="BR190" i="19"/>
  <c r="BQ347" i="19"/>
  <c r="BH64" i="23"/>
  <c r="BI162" i="19"/>
  <c r="BH137" i="24"/>
  <c r="BI131" i="23"/>
  <c r="BI33" i="23"/>
  <c r="BH21" i="25"/>
  <c r="BI47" i="26"/>
  <c r="BQ332" i="19"/>
  <c r="BI42" i="23"/>
  <c r="BR17" i="19"/>
  <c r="BR115" i="25"/>
  <c r="BR88" i="24"/>
  <c r="BI19" i="23"/>
  <c r="BQ173" i="24"/>
  <c r="BR128" i="25"/>
  <c r="BR260" i="19"/>
  <c r="BQ10" i="25"/>
  <c r="BR237" i="19"/>
  <c r="BR92" i="25"/>
  <c r="BQ70" i="24"/>
  <c r="BQ99" i="19"/>
  <c r="BQ43" i="26"/>
  <c r="BI169" i="24"/>
  <c r="BH157" i="19"/>
  <c r="BR113" i="24"/>
  <c r="BI67" i="19"/>
  <c r="BI313" i="19"/>
  <c r="BI29" i="19"/>
  <c r="BH54" i="26"/>
  <c r="BQ124" i="24"/>
  <c r="BH124" i="23"/>
  <c r="BR195" i="23"/>
  <c r="BQ42" i="26"/>
  <c r="BH105" i="25"/>
  <c r="BI64" i="19"/>
  <c r="BI171" i="23"/>
  <c r="BI102" i="25"/>
  <c r="BR283" i="19"/>
  <c r="BQ95" i="25"/>
  <c r="BQ188" i="19"/>
  <c r="BR103" i="23"/>
  <c r="BH87" i="19"/>
  <c r="BR54" i="26"/>
  <c r="BH35" i="25"/>
  <c r="BI13" i="23"/>
  <c r="BH165" i="24"/>
  <c r="BR268" i="19"/>
  <c r="BI10" i="19"/>
  <c r="BQ45" i="19"/>
  <c r="BR23" i="26"/>
  <c r="BI77" i="23"/>
  <c r="BQ56" i="19"/>
  <c r="BQ160" i="24"/>
  <c r="BR67" i="23"/>
  <c r="BI183" i="19"/>
  <c r="BH72" i="25"/>
  <c r="BR339" i="19"/>
  <c r="BI167" i="24"/>
  <c r="BH74" i="23"/>
  <c r="BQ134" i="23"/>
  <c r="BI55" i="19"/>
  <c r="BR32" i="26"/>
  <c r="BH155" i="24"/>
  <c r="BH121" i="23"/>
  <c r="BI113" i="25"/>
  <c r="BH181" i="19"/>
  <c r="BR91" i="24"/>
  <c r="BQ78" i="25"/>
  <c r="BI34" i="26"/>
  <c r="BR111" i="19"/>
  <c r="BR37" i="23"/>
  <c r="BR109" i="23"/>
  <c r="BR133" i="23"/>
  <c r="BR83" i="19"/>
  <c r="BR211" i="23"/>
  <c r="BH130" i="24"/>
  <c r="BR79" i="19"/>
  <c r="BR124" i="19"/>
  <c r="BR90" i="19"/>
  <c r="BR27" i="19"/>
  <c r="BI200" i="23"/>
  <c r="BH139" i="24"/>
  <c r="BR197" i="19"/>
  <c r="BH163" i="23"/>
  <c r="BH40" i="23"/>
  <c r="BR121" i="19"/>
  <c r="BH133" i="25"/>
  <c r="BI88" i="24"/>
  <c r="BQ9" i="19"/>
  <c r="BI199" i="23"/>
  <c r="BH56" i="19"/>
  <c r="BQ170" i="19"/>
  <c r="BI43" i="23"/>
  <c r="BI156" i="23"/>
  <c r="BR49" i="24"/>
  <c r="BR213" i="23"/>
  <c r="BQ66" i="25"/>
  <c r="BH27" i="26"/>
  <c r="BH57" i="26"/>
  <c r="BR123" i="24"/>
  <c r="BQ80" i="23"/>
  <c r="BH101" i="19"/>
  <c r="BQ275" i="19"/>
  <c r="BH158" i="24"/>
  <c r="BR195" i="19"/>
  <c r="BQ29" i="23"/>
  <c r="BR246" i="19"/>
  <c r="BR266" i="19"/>
  <c r="BR171" i="24"/>
  <c r="BI280" i="19"/>
  <c r="BR216" i="23"/>
  <c r="BQ43" i="24"/>
  <c r="BQ93" i="23"/>
  <c r="BQ67" i="19"/>
  <c r="BI90" i="24"/>
  <c r="BR31" i="24"/>
  <c r="BH253" i="19"/>
  <c r="BQ17" i="23"/>
  <c r="BH36" i="25"/>
  <c r="BR215" i="19"/>
  <c r="BH220" i="19"/>
  <c r="BI72" i="24"/>
  <c r="BH15" i="26"/>
  <c r="BR170" i="24"/>
  <c r="BR78" i="23"/>
  <c r="BR25" i="19"/>
  <c r="BH214" i="23"/>
  <c r="BI80" i="24"/>
  <c r="BQ214" i="23"/>
  <c r="BQ71" i="25"/>
  <c r="BH100" i="24"/>
  <c r="BR64" i="23"/>
  <c r="BQ297" i="19"/>
  <c r="BR101" i="23"/>
  <c r="BI365" i="19"/>
  <c r="BQ10" i="19"/>
  <c r="BH145" i="19"/>
  <c r="BQ79" i="19"/>
  <c r="BQ172" i="23"/>
  <c r="BH85" i="23"/>
  <c r="BR212" i="23"/>
  <c r="BI21" i="25"/>
  <c r="BI197" i="23"/>
  <c r="BR33" i="24"/>
  <c r="BQ171" i="24"/>
  <c r="BH29" i="25"/>
  <c r="BQ31" i="23"/>
  <c r="BR167" i="23"/>
  <c r="BI57" i="23"/>
  <c r="BI37" i="23"/>
  <c r="BI229" i="19"/>
  <c r="BQ261" i="19"/>
  <c r="BH66" i="25"/>
  <c r="BR126" i="19"/>
  <c r="BQ96" i="19"/>
  <c r="BR277" i="19"/>
  <c r="BQ38" i="25"/>
  <c r="BH338" i="19"/>
  <c r="BI99" i="25"/>
  <c r="BI32" i="25"/>
  <c r="BQ94" i="19"/>
  <c r="BH18" i="24"/>
  <c r="BI121" i="25"/>
  <c r="BI54" i="24"/>
  <c r="BQ123" i="23"/>
  <c r="BR50" i="19"/>
  <c r="BI40" i="25"/>
  <c r="BH148" i="19"/>
  <c r="BH88" i="19"/>
  <c r="BR354" i="19"/>
  <c r="BH24" i="26"/>
  <c r="BQ176" i="23"/>
  <c r="BR63" i="25"/>
  <c r="BH130" i="19"/>
  <c r="BI265" i="19"/>
  <c r="BI23" i="24"/>
  <c r="BH206" i="19"/>
  <c r="BR43" i="24"/>
  <c r="BR250" i="19"/>
  <c r="BI106" i="23"/>
  <c r="BQ16" i="25"/>
  <c r="BQ262" i="19"/>
  <c r="BH124" i="25"/>
  <c r="BR345" i="19"/>
  <c r="BQ19" i="25"/>
  <c r="BH35" i="26"/>
  <c r="BR21" i="19"/>
  <c r="BH111" i="23"/>
  <c r="BH169" i="19"/>
  <c r="BR8" i="19"/>
  <c r="BI19" i="24"/>
  <c r="BH172" i="19"/>
  <c r="BR103" i="24"/>
  <c r="BI25" i="25"/>
  <c r="BH83" i="25"/>
  <c r="BH64" i="24"/>
  <c r="BI7" i="24"/>
  <c r="BR90" i="25"/>
  <c r="BH61" i="19"/>
  <c r="BI51" i="24"/>
  <c r="BQ45" i="24"/>
  <c r="BI215" i="19"/>
  <c r="BR61" i="25"/>
  <c r="BQ136" i="24"/>
  <c r="BQ76" i="19"/>
  <c r="BR147" i="24"/>
  <c r="BR222" i="19"/>
  <c r="BQ50" i="23"/>
  <c r="BI145" i="24"/>
  <c r="BI181" i="19"/>
  <c r="BR92" i="23"/>
  <c r="BH176" i="23"/>
  <c r="BR310" i="19"/>
  <c r="BQ277" i="19"/>
  <c r="BR33" i="19"/>
  <c r="BR21" i="23"/>
  <c r="BH74" i="25"/>
  <c r="BI91" i="25"/>
  <c r="BI97" i="25"/>
  <c r="BQ60" i="24"/>
  <c r="BR166" i="24"/>
  <c r="BQ39" i="25"/>
  <c r="BI13" i="19"/>
  <c r="BI66" i="23"/>
  <c r="BR221" i="19"/>
  <c r="BI104" i="19"/>
  <c r="BH12" i="26"/>
  <c r="BQ178" i="24"/>
  <c r="BQ191" i="19"/>
  <c r="BQ90" i="24"/>
  <c r="BQ72" i="24"/>
  <c r="BH324" i="19"/>
  <c r="BI191" i="19"/>
  <c r="BH299" i="19"/>
  <c r="BR12" i="25"/>
  <c r="BQ359" i="19"/>
  <c r="BR114" i="19"/>
  <c r="BR57" i="24"/>
  <c r="BI79" i="19"/>
  <c r="BI22" i="24"/>
  <c r="BH54" i="24"/>
  <c r="BQ72" i="19"/>
  <c r="BR23" i="24"/>
  <c r="BR13" i="25"/>
  <c r="BH99" i="23"/>
  <c r="BR57" i="19"/>
  <c r="BI78" i="23"/>
  <c r="BR270" i="19"/>
  <c r="BR168" i="19"/>
  <c r="BQ33" i="19"/>
  <c r="BR79" i="24"/>
  <c r="BQ251" i="19"/>
  <c r="BQ366" i="19"/>
  <c r="BR67" i="25"/>
  <c r="BH161" i="19"/>
  <c r="BI163" i="23"/>
  <c r="BH206" i="23"/>
  <c r="BH98" i="19"/>
  <c r="BR70" i="23"/>
  <c r="BR290" i="19"/>
  <c r="BR220" i="23"/>
  <c r="BQ51" i="26"/>
  <c r="BR109" i="19"/>
  <c r="BQ138" i="23"/>
  <c r="BH65" i="24"/>
  <c r="BQ161" i="24"/>
  <c r="BI110" i="25"/>
  <c r="BR150" i="24"/>
  <c r="BH171" i="24"/>
  <c r="BH57" i="25"/>
  <c r="BI23" i="19"/>
  <c r="BR156" i="24"/>
  <c r="BI41" i="23"/>
  <c r="BQ41" i="23"/>
  <c r="BH67" i="24"/>
  <c r="BI78" i="25"/>
  <c r="BH82" i="25"/>
  <c r="BR192" i="23"/>
  <c r="BH11" i="23"/>
  <c r="BR19" i="23"/>
  <c r="BQ134" i="24"/>
  <c r="BH78" i="19"/>
  <c r="BI50" i="23"/>
  <c r="BQ99" i="23"/>
  <c r="BH205" i="19"/>
  <c r="BQ72" i="25"/>
  <c r="BH137" i="23"/>
  <c r="BH109" i="23"/>
  <c r="BR355" i="19"/>
  <c r="BH61" i="24"/>
  <c r="BQ97" i="25"/>
  <c r="BR168" i="24"/>
  <c r="BR126" i="25"/>
  <c r="BR64" i="19"/>
  <c r="BH160" i="19"/>
  <c r="BI170" i="19"/>
  <c r="BI121" i="23"/>
  <c r="BR129" i="23"/>
  <c r="BR15" i="24"/>
  <c r="BH232" i="19"/>
  <c r="BR322" i="19"/>
  <c r="BH92" i="23"/>
  <c r="BI199" i="19"/>
  <c r="BI84" i="25"/>
  <c r="BH19" i="25"/>
  <c r="BH107" i="25"/>
  <c r="BI209" i="19"/>
  <c r="BH25" i="25"/>
  <c r="BH52" i="24"/>
  <c r="BR65" i="19"/>
  <c r="BR14" i="25"/>
  <c r="BH132" i="24"/>
  <c r="BR330" i="19"/>
  <c r="BI154" i="23"/>
  <c r="BQ118" i="23"/>
  <c r="BR208" i="23"/>
  <c r="BI10" i="25"/>
  <c r="BR348" i="19"/>
  <c r="BR151" i="19"/>
  <c r="BH208" i="23"/>
  <c r="BR120" i="23"/>
  <c r="BR28" i="24"/>
  <c r="BI134" i="23"/>
  <c r="BI51" i="23"/>
  <c r="BQ102" i="25"/>
  <c r="BI113" i="19"/>
  <c r="BQ41" i="25"/>
  <c r="BQ129" i="19"/>
  <c r="BQ183" i="19"/>
  <c r="BI73" i="24"/>
  <c r="BI202" i="23"/>
  <c r="BI122" i="24"/>
  <c r="BH129" i="25"/>
  <c r="BQ339" i="19"/>
  <c r="BR9" i="26"/>
  <c r="BI32" i="19"/>
  <c r="BQ83" i="19"/>
  <c r="BQ174" i="19"/>
  <c r="BI127" i="23"/>
  <c r="BH77" i="25"/>
  <c r="BI109" i="23"/>
  <c r="BQ20" i="23"/>
  <c r="BR63" i="23"/>
  <c r="BI171" i="24"/>
  <c r="BQ26" i="19"/>
  <c r="BR57" i="23"/>
  <c r="BQ187" i="23"/>
  <c r="BQ139" i="24"/>
  <c r="BI30" i="19"/>
  <c r="BQ162" i="24"/>
  <c r="BR25" i="24"/>
  <c r="BI65" i="25"/>
  <c r="BR201" i="23"/>
  <c r="BI74" i="24"/>
  <c r="BQ27" i="24"/>
  <c r="BH108" i="24"/>
  <c r="BH99" i="24"/>
  <c r="BI115" i="19"/>
  <c r="BR187" i="19"/>
  <c r="BQ15" i="24"/>
  <c r="BQ305" i="19"/>
  <c r="BR43" i="23"/>
  <c r="BQ62" i="26"/>
  <c r="BH32" i="24"/>
  <c r="BQ74" i="25"/>
  <c r="BQ289" i="19"/>
  <c r="BH133" i="23"/>
  <c r="BQ134" i="19"/>
  <c r="BH84" i="23"/>
  <c r="BR27" i="25"/>
  <c r="BR89" i="19"/>
  <c r="BH76" i="23"/>
  <c r="BH192" i="23"/>
  <c r="BH111" i="24"/>
  <c r="BH20" i="24"/>
  <c r="BI159" i="24"/>
  <c r="BQ17" i="19"/>
  <c r="BR285" i="19"/>
  <c r="BH103" i="24"/>
  <c r="BH55" i="24"/>
  <c r="BH335" i="19"/>
  <c r="BQ361" i="19"/>
  <c r="BH120" i="25"/>
  <c r="BQ76" i="24"/>
  <c r="BR346" i="19"/>
  <c r="BH208" i="19"/>
  <c r="BQ113" i="25"/>
  <c r="BI272" i="19"/>
  <c r="BR56" i="25"/>
  <c r="BI7" i="26"/>
  <c r="BR219" i="19"/>
  <c r="BR59" i="25"/>
  <c r="BQ163" i="24"/>
  <c r="BI45" i="19"/>
  <c r="BQ36" i="25"/>
  <c r="BR25" i="23"/>
  <c r="BI348" i="19"/>
  <c r="BQ105" i="19"/>
  <c r="BH96" i="24"/>
  <c r="BH45" i="24"/>
  <c r="BR199" i="19"/>
  <c r="BR68" i="25"/>
  <c r="BH265" i="19"/>
  <c r="BQ35" i="26"/>
  <c r="BR24" i="24"/>
  <c r="BH50" i="24"/>
  <c r="BH129" i="23"/>
  <c r="BI36" i="19"/>
  <c r="BH271" i="19"/>
  <c r="BQ31" i="25"/>
  <c r="BI143" i="19"/>
  <c r="BI157" i="19"/>
  <c r="BR110" i="19"/>
  <c r="BH64" i="25"/>
  <c r="BQ158" i="23"/>
  <c r="BI92" i="23"/>
  <c r="BH234" i="19"/>
  <c r="BQ15" i="26"/>
  <c r="BI71" i="25"/>
  <c r="BI246" i="19"/>
  <c r="BH159" i="23"/>
  <c r="BQ161" i="23"/>
  <c r="BQ234" i="19"/>
  <c r="BR51" i="19"/>
  <c r="BI170" i="24"/>
  <c r="BI170" i="23"/>
  <c r="BQ58" i="19"/>
  <c r="BI55" i="25"/>
  <c r="BH138" i="23"/>
  <c r="BR14" i="24"/>
  <c r="BQ295" i="19"/>
  <c r="BQ122" i="19"/>
  <c r="BR200" i="23"/>
  <c r="BH92" i="19"/>
  <c r="BQ177" i="19"/>
  <c r="BI80" i="19"/>
  <c r="BQ19" i="23"/>
  <c r="BI9" i="19"/>
  <c r="BR96" i="25"/>
  <c r="BR324" i="19"/>
  <c r="BI97" i="23"/>
  <c r="BI174" i="19"/>
  <c r="BI108" i="24"/>
  <c r="BI8" i="19"/>
  <c r="BI295" i="19"/>
  <c r="BI349" i="19"/>
  <c r="BR67" i="24"/>
  <c r="BI83" i="24"/>
  <c r="BR295" i="19"/>
  <c r="BQ137" i="24"/>
  <c r="BH91" i="19"/>
  <c r="BH136" i="19"/>
  <c r="BR103" i="25"/>
  <c r="BH248" i="19"/>
  <c r="BR104" i="23"/>
  <c r="BQ35" i="19"/>
  <c r="BH183" i="19"/>
  <c r="BH177" i="24"/>
  <c r="BQ121" i="25"/>
  <c r="BH160" i="24"/>
  <c r="BR200" i="19"/>
  <c r="BR158" i="19"/>
  <c r="BH48" i="24"/>
  <c r="BQ181" i="19"/>
  <c r="BH164" i="19"/>
  <c r="BR32" i="25"/>
  <c r="BH113" i="24"/>
  <c r="BR20" i="25"/>
  <c r="BR127" i="23"/>
  <c r="BQ12" i="24"/>
  <c r="BH84" i="19"/>
  <c r="BH68" i="23"/>
  <c r="BR166" i="19"/>
  <c r="BI78" i="24"/>
  <c r="BI119" i="25"/>
  <c r="BR63" i="26"/>
  <c r="BI15" i="23"/>
  <c r="BH102" i="24"/>
  <c r="BR28" i="26"/>
  <c r="BH8" i="26"/>
  <c r="BQ133" i="19"/>
  <c r="BH22" i="24"/>
  <c r="BH197" i="23"/>
  <c r="BH119" i="23"/>
  <c r="BQ216" i="19"/>
  <c r="BI56" i="25"/>
  <c r="BI120" i="25"/>
  <c r="BI154" i="24"/>
  <c r="BI55" i="24"/>
  <c r="BH116" i="25"/>
  <c r="BR34" i="26"/>
  <c r="BR226" i="19"/>
  <c r="BI142" i="19"/>
  <c r="BI32" i="23"/>
  <c r="BQ44" i="26"/>
  <c r="BI40" i="26"/>
  <c r="BI110" i="23"/>
  <c r="BI228" i="19"/>
  <c r="BI353" i="19"/>
  <c r="BI144" i="19"/>
  <c r="BQ10" i="23"/>
  <c r="BQ164" i="24"/>
  <c r="BR7" i="25"/>
  <c r="BR175" i="19"/>
  <c r="BI28" i="23"/>
  <c r="BR203" i="19"/>
  <c r="BR102" i="24"/>
  <c r="BH43" i="25"/>
  <c r="BI96" i="19"/>
  <c r="BR247" i="19"/>
  <c r="BI358" i="19"/>
  <c r="BR10" i="26"/>
  <c r="BQ49" i="26"/>
  <c r="BQ132" i="23"/>
  <c r="BR71" i="26"/>
  <c r="BR60" i="19"/>
  <c r="BQ68" i="25"/>
  <c r="BR54" i="23"/>
  <c r="BQ88" i="25"/>
  <c r="BR163" i="19"/>
  <c r="BR63" i="19"/>
  <c r="BI89" i="25"/>
  <c r="BH67" i="26"/>
  <c r="BI188" i="23"/>
  <c r="BH240" i="19"/>
  <c r="BI44" i="19"/>
  <c r="BR18" i="24"/>
  <c r="BQ54" i="24"/>
  <c r="BI259" i="19"/>
  <c r="BH31" i="26"/>
  <c r="BR108" i="25"/>
  <c r="BH197" i="19"/>
  <c r="BH102" i="25"/>
  <c r="BH213" i="19"/>
  <c r="BR85" i="24"/>
  <c r="BI79" i="25"/>
  <c r="BR232" i="19"/>
  <c r="BH28" i="25"/>
  <c r="BQ84" i="25"/>
  <c r="BR154" i="23"/>
  <c r="BR87" i="25"/>
  <c r="BH322" i="19"/>
  <c r="BI100" i="25"/>
  <c r="BQ88" i="19"/>
  <c r="BQ110" i="25"/>
  <c r="BQ16" i="19"/>
  <c r="BR99" i="25"/>
  <c r="BI15" i="19"/>
  <c r="BR25" i="25"/>
  <c r="BR188" i="23"/>
  <c r="BI107" i="24"/>
  <c r="BI235" i="19"/>
  <c r="BQ211" i="23"/>
  <c r="BQ47" i="24"/>
  <c r="BQ213" i="23"/>
  <c r="BH35" i="19"/>
  <c r="BI64" i="23"/>
  <c r="BQ50" i="26"/>
  <c r="BR21" i="24"/>
  <c r="BQ94" i="24"/>
  <c r="BI281" i="19"/>
  <c r="BI169" i="19"/>
  <c r="BH346" i="19"/>
  <c r="BR80" i="24"/>
  <c r="BI70" i="26"/>
  <c r="BQ182" i="23"/>
  <c r="BI366" i="19"/>
  <c r="BQ100" i="19"/>
  <c r="BI26" i="25"/>
  <c r="BI117" i="25"/>
  <c r="BI89" i="19"/>
  <c r="BR72" i="24"/>
  <c r="BR59" i="24"/>
  <c r="BI252" i="19"/>
  <c r="BQ125" i="23"/>
  <c r="BQ41" i="26"/>
  <c r="BH66" i="26"/>
  <c r="BQ36" i="19"/>
  <c r="BI63" i="26"/>
  <c r="BI89" i="23"/>
  <c r="BQ211" i="19"/>
  <c r="BI102" i="23"/>
  <c r="BR336" i="19"/>
  <c r="BI53" i="25"/>
  <c r="BQ120" i="23"/>
  <c r="BQ95" i="23"/>
  <c r="BH75" i="24"/>
  <c r="BH146" i="24"/>
  <c r="BR12" i="23"/>
  <c r="BH99" i="19"/>
  <c r="BI132" i="24"/>
  <c r="BQ62" i="25"/>
  <c r="BH231" i="19"/>
  <c r="BI80" i="23"/>
  <c r="BI183" i="23"/>
  <c r="BR152" i="24"/>
  <c r="BH9" i="25"/>
  <c r="BH114" i="25"/>
  <c r="BH303" i="19"/>
  <c r="BQ99" i="24"/>
  <c r="BQ102" i="19"/>
  <c r="BH302" i="19"/>
  <c r="BR301" i="19"/>
  <c r="BQ144" i="23"/>
  <c r="BH162" i="23"/>
  <c r="BH92" i="25"/>
  <c r="BR97" i="25"/>
  <c r="BQ220" i="19"/>
  <c r="BQ49" i="23"/>
  <c r="BR30" i="19"/>
  <c r="BI77" i="19"/>
  <c r="BH95" i="23"/>
  <c r="BH71" i="26"/>
  <c r="BQ186" i="23"/>
  <c r="BH109" i="19"/>
  <c r="BI113" i="24"/>
  <c r="BR73" i="25"/>
  <c r="BH210" i="19"/>
  <c r="BH114" i="23"/>
  <c r="BQ64" i="26"/>
  <c r="BH86" i="23"/>
  <c r="BR363" i="19"/>
  <c r="BQ14" i="23"/>
  <c r="BR130" i="19"/>
  <c r="BH61" i="26"/>
  <c r="BQ193" i="23"/>
  <c r="BQ45" i="25"/>
  <c r="BI86" i="24"/>
  <c r="BQ137" i="23"/>
  <c r="BR11" i="26"/>
  <c r="BH68" i="19"/>
  <c r="BR32" i="19"/>
  <c r="BR210" i="23"/>
  <c r="BQ140" i="24"/>
  <c r="BQ105" i="23"/>
  <c r="BH158" i="23"/>
  <c r="BR141" i="23"/>
  <c r="BR174" i="23"/>
  <c r="BR253" i="19"/>
  <c r="BR29" i="19"/>
  <c r="BI69" i="25"/>
  <c r="BQ9" i="23"/>
  <c r="BR68" i="24"/>
  <c r="BI42" i="26"/>
  <c r="BQ250" i="19"/>
  <c r="BR153" i="23"/>
  <c r="BR113" i="23"/>
  <c r="BQ360" i="19"/>
  <c r="BI206" i="23"/>
  <c r="BQ152" i="23"/>
  <c r="BH199" i="19"/>
  <c r="BR128" i="23"/>
  <c r="BQ176" i="24"/>
  <c r="BI250" i="19"/>
  <c r="BR56" i="23"/>
  <c r="BI98" i="24"/>
  <c r="BQ151" i="19"/>
  <c r="BR159" i="24"/>
  <c r="BR117" i="25"/>
  <c r="BQ118" i="19"/>
  <c r="BI159" i="19"/>
  <c r="BQ120" i="19"/>
  <c r="BQ299" i="19"/>
  <c r="BH175" i="19"/>
  <c r="BI59" i="24"/>
  <c r="BQ266" i="19"/>
  <c r="BQ24" i="26"/>
  <c r="BH12" i="25"/>
  <c r="BH340" i="19"/>
  <c r="BR94" i="19"/>
  <c r="BH89" i="24"/>
  <c r="BH10" i="25"/>
  <c r="BQ145" i="24"/>
  <c r="BR46" i="23"/>
  <c r="BH115" i="23"/>
  <c r="BQ133" i="25"/>
  <c r="BH33" i="23"/>
  <c r="BQ39" i="26"/>
  <c r="BR47" i="19"/>
  <c r="BI20" i="24"/>
  <c r="BR170" i="23"/>
  <c r="BR13" i="24"/>
  <c r="BI185" i="23"/>
  <c r="BI48" i="23"/>
  <c r="BI43" i="19"/>
  <c r="BI158" i="19"/>
  <c r="BI68" i="19"/>
  <c r="BQ51" i="19"/>
  <c r="BI65" i="26"/>
  <c r="BQ81" i="24"/>
  <c r="BH117" i="25"/>
  <c r="BI253" i="19"/>
  <c r="BH50" i="19"/>
  <c r="BR150" i="23"/>
  <c r="BQ116" i="24"/>
  <c r="BQ14" i="19"/>
  <c r="BI128" i="25"/>
  <c r="BQ223" i="19"/>
  <c r="BH75" i="25"/>
  <c r="BI257" i="19"/>
  <c r="BH114" i="19"/>
  <c r="BQ13" i="24"/>
  <c r="BQ113" i="19"/>
  <c r="BH86" i="25"/>
  <c r="BQ68" i="24"/>
  <c r="BQ126" i="25"/>
  <c r="BI81" i="24"/>
  <c r="BR198" i="19"/>
  <c r="BQ69" i="23"/>
  <c r="BR64" i="25"/>
  <c r="BR100" i="19"/>
  <c r="BQ340" i="19"/>
  <c r="BI77" i="24"/>
  <c r="BQ138" i="24"/>
  <c r="BH171" i="23"/>
  <c r="BR43" i="25"/>
  <c r="BR204" i="19"/>
  <c r="BH108" i="23"/>
  <c r="BR279" i="19"/>
  <c r="BI350" i="19"/>
  <c r="BH272" i="19"/>
  <c r="BI110" i="19"/>
  <c r="BR162" i="23"/>
  <c r="BH118" i="24"/>
  <c r="BH70" i="25"/>
  <c r="BR229" i="19"/>
  <c r="BR154" i="19"/>
  <c r="BH83" i="23"/>
  <c r="BQ18" i="24"/>
  <c r="BQ112" i="25"/>
  <c r="BQ152" i="19"/>
  <c r="BR91" i="25"/>
  <c r="BI101" i="25"/>
  <c r="BI46" i="23"/>
  <c r="BQ190" i="19"/>
  <c r="BI37" i="24"/>
  <c r="BR74" i="19"/>
  <c r="BR42" i="24"/>
  <c r="BR75" i="25"/>
  <c r="BR235" i="19"/>
  <c r="BH76" i="19"/>
  <c r="BI143" i="24"/>
  <c r="BR40" i="26"/>
  <c r="BI309" i="19"/>
  <c r="BI119" i="23"/>
  <c r="BR72" i="25"/>
  <c r="BI85" i="25"/>
  <c r="BI212" i="19"/>
  <c r="BI29" i="24"/>
  <c r="BH298" i="19"/>
  <c r="BI226" i="19"/>
  <c r="BH98" i="24"/>
  <c r="BR26" i="24"/>
  <c r="BQ365" i="19"/>
  <c r="BH71" i="23"/>
  <c r="BQ74" i="24"/>
  <c r="BH108" i="25"/>
  <c r="BI18" i="24"/>
  <c r="BH72" i="19"/>
  <c r="BR58" i="25"/>
  <c r="BH236" i="19"/>
  <c r="BH100" i="25"/>
  <c r="BR156" i="23"/>
  <c r="BQ131" i="23"/>
  <c r="BI92" i="25"/>
  <c r="BQ63" i="19"/>
  <c r="BR123" i="23"/>
  <c r="BH74" i="24"/>
  <c r="BQ81" i="23"/>
  <c r="BH18" i="26"/>
  <c r="BI145" i="23"/>
  <c r="BR196" i="19"/>
  <c r="BR80" i="25"/>
  <c r="BQ23" i="24"/>
  <c r="BR304" i="19"/>
  <c r="BI310" i="19"/>
  <c r="BR291" i="19"/>
  <c r="BR164" i="23"/>
  <c r="BH65" i="23"/>
  <c r="BI127" i="25"/>
  <c r="BQ74" i="26"/>
  <c r="BI8" i="24"/>
  <c r="BR31" i="25"/>
  <c r="BH132" i="25"/>
  <c r="BI308" i="19"/>
  <c r="BI305" i="19"/>
  <c r="BH143" i="24"/>
  <c r="BQ15" i="23"/>
  <c r="BR257" i="19"/>
  <c r="BR57" i="25"/>
  <c r="BR17" i="23"/>
  <c r="BH42" i="25"/>
  <c r="BQ63" i="24"/>
  <c r="BH14" i="25"/>
  <c r="BR141" i="24"/>
  <c r="BH75" i="19"/>
  <c r="BR44" i="24"/>
  <c r="BQ24" i="24"/>
  <c r="BH105" i="19"/>
  <c r="BQ108" i="23"/>
  <c r="BQ329" i="19"/>
  <c r="BH32" i="19"/>
  <c r="BH26" i="25"/>
  <c r="BR75" i="24"/>
  <c r="BH60" i="23"/>
  <c r="BH131" i="19"/>
  <c r="BI106" i="19"/>
  <c r="BQ166" i="19"/>
  <c r="BQ11" i="26"/>
  <c r="BQ15" i="25"/>
  <c r="BH294" i="19"/>
  <c r="BQ42" i="24"/>
  <c r="BH217" i="23"/>
  <c r="BH221" i="23"/>
  <c r="BH90" i="24"/>
  <c r="BH112" i="23"/>
  <c r="BI73" i="25"/>
  <c r="BQ85" i="25"/>
  <c r="BQ52" i="23"/>
  <c r="BH102" i="23"/>
  <c r="BI342" i="19"/>
  <c r="BQ121" i="23"/>
  <c r="BR133" i="19"/>
  <c r="BI164" i="23"/>
  <c r="BQ129" i="24"/>
  <c r="BR151" i="23"/>
  <c r="BI14" i="26"/>
  <c r="BR13" i="19"/>
  <c r="BI63" i="23"/>
  <c r="BH275" i="19"/>
  <c r="BH105" i="23"/>
  <c r="BQ67" i="25"/>
  <c r="BQ290" i="19"/>
  <c r="BQ123" i="19"/>
  <c r="BI128" i="19"/>
  <c r="BH141" i="23"/>
  <c r="BR191" i="19"/>
  <c r="BI118" i="23"/>
  <c r="BR31" i="19"/>
  <c r="BI45" i="26"/>
  <c r="BR134" i="24"/>
  <c r="BH167" i="19"/>
  <c r="BR53" i="25"/>
  <c r="BR161" i="23"/>
  <c r="BI31" i="24"/>
  <c r="BI94" i="19"/>
  <c r="BQ118" i="24"/>
  <c r="BH356" i="19"/>
  <c r="BH365" i="19"/>
  <c r="BR114" i="23"/>
  <c r="BH12" i="23"/>
  <c r="BR193" i="23"/>
  <c r="BI196" i="19"/>
  <c r="BR54" i="24"/>
  <c r="BI124" i="24"/>
  <c r="BQ50" i="25"/>
  <c r="BH163" i="19"/>
  <c r="BQ68" i="23"/>
  <c r="BR20" i="23"/>
  <c r="BR113" i="25"/>
  <c r="BH94" i="19"/>
  <c r="BI84" i="23"/>
  <c r="BQ20" i="26"/>
  <c r="BQ91" i="25"/>
  <c r="BR127" i="25"/>
  <c r="BH49" i="26"/>
  <c r="BH355" i="19"/>
  <c r="BH171" i="19"/>
  <c r="BH159" i="19"/>
  <c r="BQ47" i="26"/>
  <c r="BQ303" i="19"/>
  <c r="BR154" i="24"/>
  <c r="BQ40" i="25"/>
  <c r="BQ37" i="25"/>
  <c r="BQ204" i="19"/>
  <c r="BH326" i="19"/>
  <c r="BH107" i="23"/>
  <c r="BR41" i="24"/>
  <c r="BI13" i="24"/>
  <c r="BI35" i="23"/>
  <c r="BR71" i="23"/>
  <c r="BQ117" i="19"/>
  <c r="BH198" i="19"/>
  <c r="BI174" i="24"/>
  <c r="BR351" i="19"/>
  <c r="BQ344" i="19"/>
  <c r="BH79" i="25"/>
  <c r="BR153" i="19"/>
  <c r="BH312" i="19"/>
  <c r="BH96" i="25"/>
  <c r="BI158" i="24"/>
  <c r="BH46" i="19"/>
  <c r="BR140" i="23"/>
  <c r="BI208" i="19"/>
  <c r="BR49" i="25"/>
  <c r="BI153" i="24"/>
  <c r="BQ73" i="26"/>
  <c r="BQ11" i="24"/>
  <c r="BI75" i="23"/>
  <c r="BH37" i="23"/>
  <c r="BH70" i="26"/>
  <c r="BI112" i="23"/>
  <c r="BR337" i="19"/>
  <c r="BI343" i="19"/>
  <c r="BQ77" i="23"/>
  <c r="BH201" i="19"/>
  <c r="BQ108" i="19"/>
  <c r="BH306" i="19"/>
  <c r="BQ241" i="19"/>
  <c r="BQ301" i="19"/>
  <c r="BR95" i="19"/>
  <c r="BI270" i="19"/>
  <c r="BH87" i="23"/>
  <c r="BR120" i="25"/>
  <c r="BR84" i="23"/>
  <c r="BH216" i="23"/>
  <c r="BI58" i="26"/>
  <c r="BI167" i="19"/>
  <c r="BR56" i="26"/>
  <c r="BR49" i="19"/>
  <c r="BQ40" i="24"/>
  <c r="BR202" i="19"/>
  <c r="BQ31" i="24"/>
  <c r="BI64" i="26"/>
  <c r="BH134" i="23"/>
  <c r="BR137" i="23"/>
  <c r="BR74" i="24"/>
  <c r="BH24" i="25"/>
  <c r="BH218" i="23"/>
  <c r="BI357" i="19"/>
  <c r="BI75" i="24"/>
  <c r="BQ306" i="19"/>
  <c r="BI40" i="23"/>
  <c r="BR189" i="19"/>
  <c r="BH307" i="19"/>
  <c r="BR35" i="24"/>
  <c r="BR70" i="19"/>
  <c r="BI150" i="24"/>
  <c r="BI238" i="19"/>
  <c r="BR110" i="25"/>
  <c r="BR299" i="19"/>
  <c r="BI61" i="23"/>
  <c r="BR64" i="24"/>
  <c r="BR16" i="24"/>
  <c r="BR12" i="26"/>
  <c r="BH314" i="19"/>
  <c r="BH143" i="23"/>
  <c r="BQ114" i="19"/>
  <c r="BI333" i="19"/>
  <c r="BQ95" i="19"/>
  <c r="BI12" i="26"/>
  <c r="BR93" i="23"/>
  <c r="BR90" i="24"/>
  <c r="BQ205" i="23"/>
  <c r="BQ180" i="23"/>
  <c r="BH144" i="19"/>
  <c r="BI24" i="26"/>
  <c r="BR69" i="25"/>
  <c r="BH70" i="23"/>
  <c r="BH56" i="24"/>
  <c r="BR146" i="23"/>
  <c r="BI58" i="25"/>
  <c r="BQ175" i="23"/>
  <c r="BI214" i="19"/>
  <c r="BI27" i="19"/>
  <c r="BI165" i="23"/>
  <c r="BQ86" i="19"/>
  <c r="BH48" i="19"/>
  <c r="BQ100" i="25"/>
  <c r="BR177" i="23"/>
  <c r="BQ335" i="19"/>
  <c r="BH80" i="19"/>
  <c r="BH192" i="19"/>
  <c r="BH204" i="19"/>
  <c r="BQ157" i="23"/>
  <c r="BR81" i="19"/>
  <c r="BH50" i="25"/>
  <c r="BQ49" i="25"/>
  <c r="BQ53" i="26"/>
  <c r="BQ185" i="23"/>
  <c r="BI14" i="24"/>
  <c r="BH105" i="24"/>
  <c r="BR149" i="19"/>
  <c r="BH320" i="19"/>
  <c r="BI133" i="23"/>
  <c r="BR76" i="25"/>
  <c r="BQ127" i="25"/>
  <c r="BH203" i="23"/>
  <c r="BR216" i="19"/>
  <c r="BR111" i="25"/>
  <c r="BI131" i="19"/>
  <c r="BI40" i="19"/>
  <c r="BH152" i="24"/>
  <c r="BH78" i="25"/>
  <c r="BH41" i="24"/>
  <c r="BQ75" i="24"/>
  <c r="BQ162" i="23"/>
  <c r="BI261" i="19"/>
  <c r="BR317" i="19"/>
  <c r="BH170" i="19"/>
  <c r="BI24" i="24"/>
  <c r="BH50" i="23"/>
  <c r="BR112" i="25"/>
  <c r="BR146" i="24"/>
  <c r="BH106" i="19"/>
  <c r="BI93" i="23"/>
  <c r="BH28" i="24"/>
  <c r="BI176" i="19"/>
  <c r="BH95" i="24"/>
  <c r="BQ313" i="19"/>
  <c r="BR71" i="24"/>
  <c r="BH319" i="19"/>
  <c r="BI146" i="23"/>
  <c r="BI95" i="23"/>
  <c r="BH162" i="24"/>
  <c r="BQ123" i="24"/>
  <c r="BQ12" i="26"/>
  <c r="BQ44" i="25"/>
  <c r="BQ53" i="24"/>
  <c r="BR78" i="24"/>
  <c r="BR122" i="19"/>
  <c r="BI150" i="19"/>
  <c r="BI175" i="23"/>
  <c r="BQ119" i="25"/>
  <c r="BI326" i="19"/>
  <c r="BQ93" i="24"/>
  <c r="BH131" i="24"/>
  <c r="BR94" i="23"/>
  <c r="BH309" i="19"/>
  <c r="BH152" i="23"/>
  <c r="BI20" i="19"/>
  <c r="BH125" i="23"/>
  <c r="BR20" i="26"/>
  <c r="BR12" i="24"/>
  <c r="BQ219" i="23"/>
  <c r="BR142" i="24"/>
  <c r="BI151" i="24"/>
  <c r="BQ88" i="24"/>
  <c r="BH7" i="19"/>
  <c r="BI92" i="19"/>
  <c r="BI30" i="24"/>
  <c r="BQ353" i="19"/>
  <c r="BR26" i="19"/>
  <c r="BH68" i="25"/>
  <c r="BQ32" i="19"/>
  <c r="BI35" i="25"/>
  <c r="BI277" i="19"/>
  <c r="BQ30" i="23"/>
  <c r="BI73" i="23"/>
  <c r="BR181" i="23"/>
  <c r="BI303" i="19"/>
  <c r="BR77" i="23"/>
  <c r="BQ17" i="25"/>
  <c r="BQ8" i="24"/>
  <c r="BR15" i="23"/>
  <c r="BI39" i="26"/>
  <c r="BI111" i="24"/>
  <c r="BH250" i="19"/>
  <c r="BQ50" i="19"/>
  <c r="BR157" i="24"/>
  <c r="BQ246" i="19"/>
  <c r="BQ64" i="24"/>
  <c r="BH147" i="19"/>
  <c r="BI266" i="19"/>
  <c r="BQ65" i="24"/>
  <c r="BI25" i="23"/>
  <c r="BH124" i="19"/>
  <c r="BH73" i="25"/>
  <c r="BH39" i="26"/>
  <c r="BH12" i="19"/>
  <c r="BH104" i="23"/>
  <c r="BQ338" i="19"/>
  <c r="BH151" i="19"/>
  <c r="BQ64" i="19"/>
  <c r="BH7" i="24"/>
  <c r="BH103" i="23"/>
  <c r="BR26" i="23"/>
  <c r="BH119" i="24"/>
  <c r="BH9" i="26"/>
  <c r="BI7" i="23"/>
  <c r="BQ18" i="26"/>
  <c r="BQ110" i="24"/>
  <c r="BH37" i="25"/>
  <c r="BI36" i="23"/>
  <c r="BQ145" i="23"/>
  <c r="BH37" i="26"/>
  <c r="BH152" i="19"/>
  <c r="BI111" i="19"/>
  <c r="BR16" i="26"/>
  <c r="BI344" i="19"/>
  <c r="BI188" i="19"/>
  <c r="BQ106" i="24"/>
  <c r="BI275" i="19"/>
  <c r="BH53" i="25"/>
  <c r="BI57" i="26"/>
  <c r="BI109" i="19"/>
  <c r="BR74" i="23"/>
  <c r="BI19" i="19"/>
  <c r="BI98" i="23"/>
  <c r="BQ38" i="24"/>
  <c r="BR361" i="19"/>
  <c r="BR93" i="24"/>
  <c r="BR217" i="23"/>
  <c r="BQ308" i="19"/>
  <c r="BQ107" i="23"/>
  <c r="BR36" i="23"/>
  <c r="BH207" i="23"/>
  <c r="BQ89" i="25"/>
  <c r="BQ23" i="19"/>
  <c r="BI105" i="23"/>
  <c r="BH24" i="23"/>
  <c r="BI182" i="19"/>
  <c r="BH115" i="25"/>
  <c r="BR146" i="19"/>
  <c r="BR36" i="25"/>
  <c r="BI56" i="19"/>
  <c r="BI10" i="23"/>
  <c r="BH106" i="24"/>
  <c r="BH193" i="19"/>
  <c r="BI323" i="19"/>
  <c r="BI179" i="24"/>
  <c r="BH55" i="19"/>
  <c r="BH123" i="23"/>
  <c r="BQ44" i="23"/>
  <c r="BQ183" i="23"/>
  <c r="BI85" i="19"/>
  <c r="BQ149" i="19"/>
  <c r="BH65" i="25"/>
  <c r="BH191" i="19"/>
  <c r="BI93" i="25"/>
  <c r="BQ24" i="25"/>
  <c r="BH76" i="24"/>
  <c r="BI164" i="19"/>
  <c r="BH131" i="25"/>
  <c r="BQ184" i="23"/>
  <c r="BI34" i="23"/>
  <c r="BR33" i="23"/>
  <c r="BH273" i="19"/>
  <c r="BH126" i="23"/>
  <c r="BI134" i="19"/>
  <c r="BQ24" i="23"/>
  <c r="BI285" i="19"/>
  <c r="BR15" i="25"/>
  <c r="BQ139" i="23"/>
  <c r="BH90" i="19"/>
  <c r="BH184" i="19"/>
  <c r="BR28" i="25"/>
  <c r="BH23" i="19"/>
  <c r="BQ167" i="23"/>
  <c r="BR259" i="19"/>
  <c r="BH313" i="19"/>
  <c r="BH292" i="19"/>
  <c r="BQ36" i="26"/>
  <c r="BI20" i="26"/>
  <c r="BI78" i="19"/>
  <c r="BH52" i="25"/>
  <c r="BR35" i="19"/>
  <c r="BQ330" i="19"/>
  <c r="BI63" i="25"/>
  <c r="BI248" i="19"/>
  <c r="BH119" i="19"/>
  <c r="BQ30" i="19"/>
  <c r="BI237" i="19"/>
  <c r="BH10" i="24"/>
  <c r="BH9" i="19"/>
  <c r="BH293" i="19"/>
  <c r="BH59" i="24"/>
  <c r="BQ9" i="24"/>
  <c r="BI82" i="19"/>
  <c r="BR178" i="19"/>
  <c r="BR65" i="24"/>
  <c r="BQ109" i="24"/>
  <c r="BI134" i="25"/>
  <c r="BH60" i="19"/>
  <c r="BH186" i="19"/>
  <c r="BR186" i="19"/>
  <c r="BQ37" i="23"/>
  <c r="BR193" i="19"/>
  <c r="BI80" i="25"/>
  <c r="BH59" i="23"/>
  <c r="BI22" i="23"/>
  <c r="BR77" i="19"/>
  <c r="BQ77" i="19"/>
  <c r="BH14" i="23"/>
  <c r="BQ105" i="24"/>
  <c r="BI287" i="19"/>
  <c r="BI302" i="19"/>
  <c r="BI161" i="23"/>
  <c r="BR55" i="23"/>
  <c r="BH364" i="19"/>
  <c r="BH111" i="19"/>
  <c r="BH73" i="23"/>
  <c r="BQ17" i="26"/>
  <c r="BQ257" i="19"/>
  <c r="BH106" i="25"/>
  <c r="BQ18" i="23"/>
  <c r="BQ40" i="26"/>
  <c r="BQ207" i="19"/>
  <c r="BH18" i="25"/>
  <c r="BR39" i="26"/>
  <c r="BI50" i="26"/>
  <c r="BQ84" i="24"/>
  <c r="BR352" i="19"/>
  <c r="BH170" i="23"/>
  <c r="BH16" i="24"/>
  <c r="BH18" i="23"/>
  <c r="BI38" i="24"/>
  <c r="BR105" i="23"/>
  <c r="BH47" i="25"/>
  <c r="BH181" i="23"/>
  <c r="BH155" i="19"/>
  <c r="BQ30" i="26"/>
  <c r="BH74" i="26"/>
  <c r="BR115" i="19"/>
  <c r="BR44" i="26"/>
  <c r="BQ31" i="26"/>
  <c r="BQ115" i="19"/>
  <c r="BI115" i="23"/>
  <c r="BH107" i="19"/>
  <c r="BH257" i="19"/>
  <c r="BQ200" i="19"/>
  <c r="BR50" i="24"/>
  <c r="BQ132" i="24"/>
  <c r="BI163" i="19"/>
  <c r="BQ81" i="25"/>
  <c r="BQ164" i="19"/>
  <c r="BQ142" i="24"/>
  <c r="BR48" i="19"/>
  <c r="BI119" i="19"/>
  <c r="BQ286" i="19"/>
  <c r="BR79" i="25"/>
  <c r="BH116" i="23"/>
  <c r="BI10" i="24"/>
  <c r="BQ116" i="23"/>
  <c r="BQ62" i="24"/>
  <c r="BH58" i="26"/>
  <c r="BI51" i="25"/>
  <c r="BI278" i="19"/>
  <c r="BH52" i="19"/>
  <c r="BI61" i="24"/>
  <c r="BH38" i="26"/>
  <c r="BH177" i="19"/>
  <c r="BI210" i="19"/>
  <c r="BH128" i="19"/>
  <c r="BQ187" i="19"/>
  <c r="BQ16" i="26"/>
  <c r="BQ13" i="26"/>
  <c r="BR106" i="23"/>
  <c r="BR173" i="24"/>
  <c r="BI105" i="24"/>
  <c r="BR148" i="24"/>
  <c r="BH80" i="25"/>
  <c r="BR107" i="24"/>
  <c r="BQ173" i="23"/>
  <c r="BQ11" i="25"/>
  <c r="BR38" i="25"/>
  <c r="BH101" i="23"/>
  <c r="BI54" i="26"/>
  <c r="BR40" i="25"/>
  <c r="BR108" i="24"/>
  <c r="BQ66" i="24"/>
  <c r="BR87" i="19"/>
  <c r="BQ294" i="19"/>
  <c r="BI269" i="19"/>
  <c r="BR272" i="19"/>
  <c r="BQ346" i="19"/>
  <c r="BH103" i="19"/>
  <c r="BI232" i="19"/>
  <c r="BR50" i="23"/>
  <c r="BQ60" i="26"/>
  <c r="BI135" i="19"/>
  <c r="BQ112" i="24"/>
  <c r="BR110" i="24"/>
  <c r="BH11" i="25"/>
  <c r="BQ68" i="26"/>
  <c r="BR116" i="24"/>
  <c r="BI274" i="19"/>
  <c r="BI108" i="25"/>
  <c r="BR49" i="26"/>
  <c r="BR281" i="19"/>
  <c r="BQ97" i="19"/>
  <c r="BQ34" i="23"/>
  <c r="BQ90" i="25"/>
  <c r="BR127" i="19"/>
  <c r="BR73" i="19"/>
  <c r="BQ88" i="23"/>
  <c r="BQ71" i="23"/>
  <c r="BI11" i="24"/>
  <c r="BH245" i="19"/>
  <c r="BH25" i="19"/>
  <c r="BQ130" i="19"/>
  <c r="BR38" i="23"/>
  <c r="BR273" i="19"/>
  <c r="BQ120" i="24"/>
  <c r="BH71" i="24"/>
  <c r="BH88" i="25"/>
  <c r="BR124" i="23"/>
  <c r="BI82" i="25"/>
  <c r="BQ363" i="19"/>
  <c r="BQ159" i="19"/>
  <c r="BR69" i="24"/>
  <c r="BI97" i="24"/>
  <c r="BQ108" i="24"/>
  <c r="BH185" i="23"/>
  <c r="BH19" i="26"/>
  <c r="BI42" i="25"/>
  <c r="BH211" i="23"/>
  <c r="BR214" i="19"/>
  <c r="BQ201" i="23"/>
  <c r="BH90" i="25"/>
  <c r="BR108" i="19"/>
  <c r="BQ124" i="19"/>
  <c r="BH362" i="19"/>
  <c r="BR155" i="19"/>
  <c r="BQ282" i="19"/>
  <c r="BH17" i="26"/>
  <c r="BI264" i="19"/>
  <c r="BH194" i="23"/>
  <c r="BH37" i="24"/>
  <c r="BI52" i="23"/>
  <c r="BI73" i="26"/>
  <c r="BH150" i="19"/>
  <c r="BI47" i="23"/>
  <c r="BI186" i="19"/>
  <c r="BR82" i="19"/>
  <c r="BI83" i="25"/>
  <c r="BI96" i="24"/>
  <c r="BQ117" i="25"/>
  <c r="BH173" i="19"/>
  <c r="BI50" i="24"/>
  <c r="BQ62" i="23"/>
  <c r="BR302" i="19"/>
  <c r="BR88" i="25"/>
  <c r="BQ149" i="24"/>
  <c r="BH125" i="19"/>
  <c r="BH104" i="19"/>
  <c r="BR7" i="24"/>
  <c r="BQ111" i="23"/>
  <c r="BR17" i="24"/>
  <c r="BQ35" i="24"/>
  <c r="BQ75" i="19"/>
  <c r="BQ37" i="26"/>
  <c r="BQ52" i="19"/>
  <c r="BH200" i="23"/>
  <c r="BI52" i="26"/>
  <c r="BH21" i="26"/>
  <c r="BI12" i="19"/>
  <c r="BQ108" i="25"/>
  <c r="BQ55" i="24"/>
  <c r="BH174" i="19"/>
  <c r="BQ86" i="24"/>
  <c r="BR101" i="19"/>
  <c r="BQ179" i="24"/>
  <c r="BQ125" i="24"/>
  <c r="BI162" i="24"/>
  <c r="BH23" i="24"/>
  <c r="BH259" i="19"/>
  <c r="BQ302" i="19"/>
  <c r="BQ125" i="25"/>
  <c r="BQ169" i="19"/>
  <c r="BR39" i="23"/>
  <c r="BQ96" i="23"/>
  <c r="BR135" i="23"/>
  <c r="BI91" i="23"/>
  <c r="BI56" i="24"/>
  <c r="BI109" i="25"/>
  <c r="BI45" i="23"/>
  <c r="BR89" i="25"/>
  <c r="BH30" i="25"/>
  <c r="BQ52" i="24"/>
  <c r="BQ55" i="23"/>
  <c r="BI66" i="26"/>
  <c r="BQ146" i="19"/>
  <c r="BH321" i="19"/>
  <c r="BR131" i="25"/>
  <c r="BI22" i="26"/>
  <c r="BH42" i="19"/>
  <c r="BR210" i="19"/>
  <c r="BI60" i="24"/>
  <c r="BR165" i="24"/>
  <c r="BR99" i="19"/>
  <c r="BQ224" i="19"/>
  <c r="BH126" i="24"/>
  <c r="BH76" i="25"/>
  <c r="BI307" i="19"/>
  <c r="BH27" i="25"/>
  <c r="BI35" i="24"/>
  <c r="BR169" i="19"/>
  <c r="BR130" i="24"/>
  <c r="BQ323" i="19"/>
  <c r="BR20" i="24"/>
  <c r="BR238" i="19"/>
  <c r="BI44" i="23"/>
  <c r="BQ237" i="19"/>
  <c r="BI324" i="19"/>
  <c r="BQ309" i="19"/>
  <c r="BI67" i="23"/>
  <c r="BR184" i="19"/>
  <c r="BI207" i="19"/>
  <c r="BQ317" i="19"/>
  <c r="BH129" i="19"/>
  <c r="BH311" i="19"/>
  <c r="BR97" i="24"/>
  <c r="BI76" i="25"/>
  <c r="BH286" i="19"/>
  <c r="BR318" i="19"/>
  <c r="BH39" i="24"/>
  <c r="BQ22" i="23"/>
  <c r="BH190" i="23"/>
  <c r="BI224" i="19"/>
  <c r="BH143" i="19"/>
  <c r="BH212" i="23"/>
  <c r="BQ17" i="24"/>
  <c r="BR145" i="23"/>
  <c r="BI141" i="24"/>
  <c r="BH112" i="19"/>
  <c r="BH140" i="23"/>
  <c r="BR18" i="26"/>
  <c r="BH45" i="25"/>
  <c r="BH361" i="19"/>
  <c r="BI43" i="24"/>
  <c r="BR123" i="25"/>
  <c r="BI180" i="19"/>
  <c r="BI105" i="25"/>
  <c r="BQ73" i="19"/>
  <c r="BH28" i="19"/>
  <c r="BH65" i="19"/>
  <c r="BR68" i="19"/>
  <c r="BI205" i="23"/>
  <c r="BI70" i="23"/>
  <c r="BH100" i="23"/>
  <c r="BI8" i="23"/>
  <c r="BQ156" i="23"/>
  <c r="BR109" i="25"/>
  <c r="BR136" i="19"/>
  <c r="BQ331" i="19"/>
  <c r="BQ154" i="19"/>
  <c r="BR173" i="23"/>
  <c r="BR244" i="19"/>
  <c r="BQ35" i="23"/>
  <c r="BQ271" i="19"/>
  <c r="BR96" i="24"/>
  <c r="BH120" i="23"/>
  <c r="BH138" i="24"/>
  <c r="BH16" i="25"/>
  <c r="BH133" i="19"/>
  <c r="BH122" i="23"/>
  <c r="BR217" i="19"/>
  <c r="BI201" i="19"/>
  <c r="BR297" i="19"/>
  <c r="BH62" i="25"/>
  <c r="BI111" i="23"/>
  <c r="BR171" i="23"/>
  <c r="BQ131" i="25"/>
  <c r="BH69" i="26"/>
  <c r="BQ19" i="24"/>
  <c r="BI304" i="19"/>
  <c r="BQ172" i="19"/>
  <c r="BQ32" i="24"/>
  <c r="BH14" i="24"/>
  <c r="BI37" i="25"/>
  <c r="BR86" i="19"/>
  <c r="BI154" i="19"/>
  <c r="BH110" i="25"/>
  <c r="BR73" i="26"/>
  <c r="BR36" i="24"/>
  <c r="BR307" i="19"/>
  <c r="BR358" i="19"/>
  <c r="BH24" i="24"/>
  <c r="BI101" i="24"/>
  <c r="BQ66" i="26"/>
  <c r="BI69" i="26"/>
  <c r="BR284" i="19"/>
  <c r="BQ342" i="19"/>
  <c r="BR118" i="23"/>
  <c r="BQ94" i="25"/>
  <c r="BR159" i="23"/>
  <c r="BR165" i="19"/>
  <c r="BQ65" i="25"/>
  <c r="BH196" i="23"/>
  <c r="BQ218" i="23"/>
  <c r="BI215" i="23"/>
  <c r="BI27" i="23"/>
  <c r="BI315" i="19"/>
  <c r="BQ38" i="23"/>
  <c r="BQ131" i="24"/>
  <c r="BQ8" i="19"/>
  <c r="BH215" i="19"/>
  <c r="BH318" i="19"/>
  <c r="BI244" i="19"/>
  <c r="BI71" i="19"/>
  <c r="BH97" i="24"/>
  <c r="BR106" i="25"/>
  <c r="BR333" i="19"/>
  <c r="BR105" i="25"/>
  <c r="BQ214" i="19"/>
  <c r="BQ18" i="25"/>
  <c r="BQ128" i="24"/>
  <c r="BI92" i="24"/>
  <c r="BR138" i="19"/>
  <c r="BQ208" i="19"/>
  <c r="BI113" i="23"/>
  <c r="BR51" i="26"/>
  <c r="BR314" i="19"/>
  <c r="BH86" i="19"/>
  <c r="BR10" i="19"/>
  <c r="BR199" i="23"/>
  <c r="BR11" i="19"/>
  <c r="BR164" i="24"/>
  <c r="BH127" i="25"/>
  <c r="BR18" i="19"/>
  <c r="BH102" i="19"/>
  <c r="BR72" i="23"/>
  <c r="BH145" i="24"/>
  <c r="BH153" i="19"/>
  <c r="BQ358" i="19"/>
  <c r="BH360" i="19"/>
  <c r="BR34" i="23"/>
  <c r="BR117" i="23"/>
  <c r="BQ122" i="24"/>
  <c r="BH31" i="23"/>
  <c r="BQ168" i="24"/>
  <c r="BI139" i="24"/>
  <c r="BH61" i="23"/>
  <c r="BH118" i="19"/>
  <c r="BI56" i="26"/>
  <c r="BH33" i="24"/>
  <c r="BR172" i="19"/>
  <c r="BI117" i="23"/>
  <c r="BI212" i="23"/>
  <c r="BH205" i="23"/>
  <c r="BQ55" i="19"/>
  <c r="BR251" i="19"/>
  <c r="BI161" i="19"/>
  <c r="BH86" i="24"/>
  <c r="BH55" i="26"/>
  <c r="BI166" i="23"/>
  <c r="BR100" i="23"/>
  <c r="BH179" i="19"/>
  <c r="BQ240" i="19"/>
  <c r="BR40" i="23"/>
  <c r="BI156" i="19"/>
  <c r="BQ165" i="24"/>
  <c r="BI140" i="24"/>
  <c r="BQ210" i="19"/>
  <c r="BR81" i="23"/>
  <c r="BH15" i="24"/>
  <c r="BI346" i="19"/>
  <c r="BH214" i="19"/>
  <c r="BH336" i="19"/>
  <c r="BR129" i="24"/>
  <c r="BR24" i="19"/>
  <c r="BQ283" i="19"/>
  <c r="BH54" i="25"/>
  <c r="BI146" i="24"/>
  <c r="BH44" i="23"/>
  <c r="BH60" i="24"/>
  <c r="BR158" i="23"/>
  <c r="BR17" i="26"/>
  <c r="BI71" i="26"/>
  <c r="BI133" i="24"/>
  <c r="BR164" i="19"/>
  <c r="BI115" i="25"/>
  <c r="BR119" i="24"/>
  <c r="BI115" i="24"/>
  <c r="BQ192" i="19"/>
  <c r="BQ212" i="23"/>
  <c r="BQ22" i="24"/>
  <c r="BI128" i="23"/>
  <c r="BI251" i="19"/>
  <c r="BQ39" i="23"/>
  <c r="BI263" i="19"/>
  <c r="BR57" i="26"/>
  <c r="BI139" i="19"/>
  <c r="BR245" i="19"/>
  <c r="BH48" i="26"/>
  <c r="BQ49" i="19"/>
  <c r="BI203" i="19"/>
  <c r="BQ23" i="23"/>
  <c r="BI158" i="23"/>
  <c r="BR365" i="19"/>
  <c r="BQ92" i="24"/>
  <c r="BI160" i="19"/>
  <c r="BQ186" i="19"/>
  <c r="BI136" i="24"/>
  <c r="BH26" i="23"/>
  <c r="BH119" i="25"/>
  <c r="BR134" i="23"/>
  <c r="BQ51" i="25"/>
  <c r="BQ171" i="19"/>
  <c r="BR53" i="19"/>
  <c r="BH63" i="24"/>
  <c r="BI130" i="24"/>
  <c r="BI27" i="24"/>
  <c r="BQ14" i="25"/>
  <c r="BR252" i="19"/>
  <c r="BQ66" i="19"/>
  <c r="BQ312" i="19"/>
  <c r="BI361" i="19"/>
  <c r="BH146" i="19"/>
  <c r="BQ78" i="23"/>
  <c r="BR343" i="19"/>
  <c r="BR350" i="19"/>
  <c r="BH141" i="24"/>
  <c r="BI128" i="24"/>
  <c r="BR170" i="19"/>
  <c r="BI286" i="19"/>
  <c r="BI288" i="19"/>
  <c r="BI39" i="23"/>
  <c r="BI74" i="25"/>
  <c r="BR254" i="19"/>
  <c r="BH79" i="23"/>
  <c r="BI204" i="19"/>
  <c r="BR294" i="19"/>
  <c r="BI249" i="19"/>
  <c r="BI196" i="23"/>
  <c r="BR43" i="19"/>
  <c r="BR347" i="19"/>
  <c r="BH73" i="26"/>
  <c r="BQ151" i="24"/>
  <c r="BI190" i="23"/>
  <c r="BR128" i="24"/>
  <c r="BH237" i="19"/>
  <c r="BI61" i="19"/>
  <c r="BH45" i="19"/>
  <c r="BH190" i="19"/>
  <c r="BR58" i="23"/>
  <c r="BI59" i="23"/>
  <c r="BR117" i="19"/>
  <c r="BH58" i="23"/>
  <c r="BI59" i="19"/>
  <c r="BQ135" i="19"/>
  <c r="BH153" i="23"/>
  <c r="BH177" i="23"/>
  <c r="BR81" i="25"/>
  <c r="BH342" i="19"/>
  <c r="BQ33" i="23"/>
  <c r="BR177" i="24"/>
  <c r="BQ110" i="23"/>
  <c r="BQ288" i="19"/>
  <c r="BI243" i="19"/>
  <c r="BI202" i="19"/>
  <c r="BR27" i="23"/>
  <c r="BR59" i="19"/>
  <c r="BH22" i="26"/>
  <c r="BI119" i="24"/>
  <c r="BR135" i="24"/>
  <c r="BI11" i="19"/>
  <c r="BR35" i="23"/>
  <c r="BH357" i="19"/>
  <c r="BR84" i="24"/>
  <c r="BH23" i="23"/>
  <c r="BQ174" i="24"/>
  <c r="BH7" i="25"/>
  <c r="BI176" i="24"/>
  <c r="BH238" i="19"/>
  <c r="BH300" i="19"/>
  <c r="BI214" i="23"/>
  <c r="BR107" i="19"/>
  <c r="BR265" i="19"/>
  <c r="BR39" i="19"/>
  <c r="BR303" i="19"/>
  <c r="BH201" i="23"/>
  <c r="BH110" i="19"/>
  <c r="BQ268" i="19"/>
  <c r="BI67" i="24"/>
  <c r="BR36" i="26"/>
  <c r="BQ79" i="25"/>
  <c r="BQ127" i="23"/>
  <c r="BR300" i="19"/>
  <c r="BH51" i="19"/>
  <c r="BR53" i="23"/>
  <c r="BQ178" i="23"/>
  <c r="BQ55" i="25"/>
  <c r="BQ134" i="25"/>
  <c r="BI297" i="19"/>
  <c r="BI91" i="19"/>
  <c r="BR109" i="24"/>
  <c r="BI54" i="25"/>
  <c r="BR30" i="24"/>
  <c r="BR147" i="19"/>
  <c r="BQ33" i="24"/>
  <c r="BQ82" i="24"/>
  <c r="BH358" i="19"/>
  <c r="BI174" i="23"/>
  <c r="BR74" i="25"/>
  <c r="BI28" i="24"/>
  <c r="BI109" i="24"/>
  <c r="BQ169" i="24"/>
  <c r="BQ38" i="19"/>
  <c r="BR50" i="25"/>
  <c r="BQ132" i="25"/>
  <c r="BQ167" i="24"/>
  <c r="BH51" i="25"/>
  <c r="BI126" i="25"/>
  <c r="BQ152" i="24"/>
  <c r="BQ122" i="25"/>
  <c r="BR205" i="23"/>
  <c r="BR71" i="19"/>
  <c r="BQ184" i="19"/>
  <c r="BI192" i="19"/>
  <c r="BI84" i="24"/>
  <c r="BH230" i="19"/>
  <c r="BH47" i="24"/>
  <c r="BH154" i="24"/>
  <c r="BR38" i="24"/>
  <c r="BH166" i="19"/>
  <c r="BR14" i="23"/>
  <c r="BR61" i="23"/>
  <c r="BR228" i="19"/>
  <c r="BQ199" i="19"/>
  <c r="BH140" i="24"/>
  <c r="BQ75" i="25"/>
  <c r="BI18" i="23"/>
  <c r="BI66" i="24"/>
  <c r="BQ20" i="24"/>
  <c r="BR335" i="19"/>
  <c r="BH89" i="23"/>
  <c r="BR139" i="19"/>
  <c r="BQ180" i="19"/>
  <c r="BI124" i="23"/>
  <c r="BH52" i="26"/>
  <c r="BI24" i="23"/>
  <c r="BI360" i="19"/>
  <c r="BI35" i="26"/>
  <c r="BR196" i="23"/>
  <c r="BI317" i="19"/>
  <c r="BQ76" i="26"/>
  <c r="BH159" i="24"/>
  <c r="BH124" i="24"/>
  <c r="BR26" i="25"/>
  <c r="BH116" i="24"/>
  <c r="BQ32" i="23"/>
  <c r="BR149" i="23"/>
  <c r="BH46" i="23"/>
  <c r="BI178" i="23"/>
  <c r="BR122" i="24"/>
  <c r="BQ177" i="23"/>
  <c r="BQ334" i="19"/>
  <c r="BH352" i="19"/>
  <c r="BR320" i="19"/>
  <c r="BH63" i="19"/>
  <c r="BQ227" i="19"/>
  <c r="BR157" i="23"/>
  <c r="BQ218" i="19"/>
  <c r="BH59" i="19"/>
  <c r="BR332" i="19"/>
  <c r="BI48" i="25"/>
  <c r="BH101" i="25"/>
  <c r="BH21" i="19"/>
  <c r="BR274" i="19"/>
  <c r="BI222" i="19"/>
  <c r="BI36" i="26"/>
  <c r="BI194" i="19"/>
  <c r="BR138" i="23"/>
  <c r="BI108" i="23"/>
  <c r="BQ208" i="23"/>
  <c r="BQ142" i="23"/>
  <c r="BQ43" i="23"/>
  <c r="BR309" i="19"/>
  <c r="BQ7" i="25"/>
  <c r="BH153" i="24"/>
  <c r="BI21" i="26"/>
  <c r="BH316" i="19"/>
  <c r="BI130" i="25"/>
  <c r="BR62" i="23"/>
  <c r="BI132" i="25"/>
  <c r="BI230" i="19"/>
  <c r="BR97" i="23"/>
  <c r="BR96" i="23"/>
  <c r="BQ125" i="19"/>
  <c r="BR173" i="19"/>
  <c r="BR240" i="19"/>
  <c r="BQ315" i="19"/>
  <c r="BI28" i="19"/>
  <c r="BI185" i="19"/>
  <c r="BQ72" i="26"/>
  <c r="BR48" i="24"/>
  <c r="BR157" i="19"/>
  <c r="BR233" i="19"/>
  <c r="BI351" i="19"/>
  <c r="BI13" i="25"/>
  <c r="BR75" i="19"/>
  <c r="BR46" i="19"/>
  <c r="BH20" i="23"/>
  <c r="BQ362" i="19"/>
  <c r="BQ63" i="23"/>
  <c r="BQ65" i="26"/>
  <c r="BH58" i="25"/>
  <c r="BH10" i="26"/>
  <c r="BI195" i="23"/>
  <c r="BQ167" i="19"/>
  <c r="BH71" i="25"/>
  <c r="BI48" i="19"/>
  <c r="BQ351" i="19"/>
  <c r="BI23" i="25"/>
  <c r="BQ73" i="23"/>
  <c r="BR24" i="25"/>
  <c r="BI116" i="19"/>
  <c r="BH282" i="19"/>
  <c r="BR11" i="24"/>
  <c r="BI52" i="19"/>
  <c r="BR12" i="19"/>
  <c r="BI242" i="19"/>
  <c r="BI94" i="23"/>
  <c r="BR51" i="25"/>
  <c r="BQ71" i="24"/>
  <c r="BI168" i="19"/>
  <c r="BH20" i="19"/>
  <c r="BH66" i="23"/>
  <c r="BI37" i="19"/>
  <c r="BQ276" i="19"/>
  <c r="BH88" i="23"/>
  <c r="BH20" i="25"/>
  <c r="BR91" i="23"/>
  <c r="BH45" i="26"/>
  <c r="BR37" i="19"/>
  <c r="BH146" i="23"/>
  <c r="BH26" i="24"/>
  <c r="BI76" i="26"/>
  <c r="BR67" i="26"/>
  <c r="BR152" i="23"/>
  <c r="BQ185" i="19"/>
  <c r="BR278" i="19"/>
  <c r="BQ94" i="23"/>
  <c r="BR94" i="24"/>
  <c r="BH110" i="24"/>
  <c r="BR161" i="24"/>
  <c r="BH44" i="25"/>
  <c r="BH49" i="23"/>
  <c r="BI337" i="19"/>
  <c r="BQ144" i="19"/>
  <c r="BR338" i="19"/>
  <c r="BR129" i="19"/>
  <c r="BQ155" i="19"/>
  <c r="BI217" i="23"/>
  <c r="BI166" i="24"/>
  <c r="BQ43" i="25"/>
  <c r="BR104" i="19"/>
  <c r="BQ42" i="23"/>
  <c r="BQ156" i="24"/>
  <c r="BQ42" i="19"/>
  <c r="BR53" i="26"/>
  <c r="BR342" i="19"/>
  <c r="BH327" i="19"/>
  <c r="BH128" i="24"/>
  <c r="BI164" i="24"/>
  <c r="BI15" i="24"/>
  <c r="BI29" i="26"/>
  <c r="BH200" i="19"/>
  <c r="BR44" i="19"/>
  <c r="BQ203" i="23"/>
  <c r="BI103" i="23"/>
  <c r="BH209" i="19"/>
  <c r="BQ139" i="19"/>
  <c r="BH198" i="23"/>
  <c r="BQ117" i="24"/>
  <c r="BR17" i="25"/>
  <c r="BH297" i="19"/>
  <c r="BH89" i="19"/>
  <c r="BQ84" i="23"/>
  <c r="BQ159" i="24"/>
  <c r="BQ244" i="19"/>
  <c r="BH27" i="19"/>
  <c r="BQ121" i="19"/>
  <c r="BQ98" i="19"/>
  <c r="BQ54" i="25"/>
  <c r="BH78" i="24"/>
  <c r="BR276" i="19"/>
  <c r="BQ16" i="24"/>
  <c r="BQ159" i="23"/>
  <c r="BI157" i="24"/>
  <c r="BI296" i="19"/>
  <c r="BH241" i="19"/>
  <c r="BR29" i="24"/>
  <c r="BH95" i="25"/>
  <c r="BQ70" i="25"/>
  <c r="BH83" i="24"/>
  <c r="BR55" i="24"/>
  <c r="BH172" i="23"/>
  <c r="BI137" i="23"/>
  <c r="BI284" i="19"/>
  <c r="BR183" i="23"/>
  <c r="BQ61" i="19"/>
  <c r="BI16" i="25"/>
  <c r="BI254" i="19"/>
  <c r="BH30" i="24"/>
  <c r="BR23" i="25"/>
  <c r="BQ26" i="25"/>
  <c r="BI55" i="23"/>
  <c r="BR89" i="24"/>
  <c r="BH115" i="24"/>
  <c r="BQ89" i="19"/>
  <c r="BQ265" i="19"/>
  <c r="BR120" i="19"/>
  <c r="BI26" i="24"/>
  <c r="BR344" i="19"/>
  <c r="BI155" i="24"/>
  <c r="BI39" i="25"/>
  <c r="BQ135" i="23"/>
  <c r="BI219" i="23"/>
  <c r="BH55" i="23"/>
  <c r="BI91" i="24"/>
  <c r="BR163" i="23"/>
  <c r="BI192" i="23"/>
  <c r="BR41" i="25"/>
  <c r="BH96" i="23"/>
  <c r="BQ198" i="23"/>
  <c r="BQ98" i="23"/>
  <c r="BR282" i="19"/>
  <c r="BR242" i="19"/>
  <c r="BI179" i="19"/>
  <c r="BH63" i="25"/>
  <c r="BQ44" i="24"/>
  <c r="BQ117" i="23"/>
  <c r="BH229" i="19"/>
  <c r="BQ285" i="19"/>
  <c r="BQ147" i="19"/>
  <c r="BR116" i="23"/>
  <c r="BH147" i="23"/>
  <c r="BQ80" i="24"/>
  <c r="BQ60" i="23"/>
  <c r="BI59" i="26"/>
  <c r="BR45" i="24"/>
  <c r="BI13" i="26"/>
  <c r="BR115" i="24"/>
  <c r="BR30" i="26"/>
  <c r="BI198" i="19"/>
  <c r="BI74" i="26"/>
  <c r="BR55" i="25"/>
  <c r="BH25" i="23"/>
  <c r="BI137" i="19"/>
  <c r="BQ153" i="23"/>
  <c r="BR315" i="19"/>
  <c r="BR51" i="23"/>
  <c r="BI352" i="19"/>
  <c r="BI247" i="19"/>
  <c r="BH333" i="19"/>
  <c r="BH149" i="19"/>
  <c r="BH55" i="25"/>
  <c r="BQ12" i="25"/>
  <c r="BH33" i="19"/>
  <c r="BQ130" i="24"/>
  <c r="BI40" i="24"/>
  <c r="BI32" i="26"/>
  <c r="BQ80" i="19"/>
  <c r="BQ91" i="24"/>
  <c r="BH80" i="23"/>
  <c r="BR46" i="25"/>
  <c r="BI52" i="24"/>
  <c r="BR77" i="25"/>
  <c r="BQ27" i="26"/>
  <c r="BI332" i="19"/>
  <c r="BI101" i="23"/>
  <c r="BQ111" i="19"/>
  <c r="BI75" i="19"/>
  <c r="BI363" i="19"/>
  <c r="BI177" i="24"/>
  <c r="BH315" i="19"/>
  <c r="BH145" i="23"/>
  <c r="BI72" i="19"/>
  <c r="BI143" i="23"/>
  <c r="BH88" i="24"/>
  <c r="BQ84" i="19"/>
  <c r="BR224" i="19"/>
  <c r="BR206" i="19"/>
  <c r="BI54" i="23"/>
  <c r="BR179" i="23"/>
  <c r="BQ59" i="25"/>
  <c r="BR209" i="23"/>
  <c r="BH185" i="19"/>
  <c r="BQ92" i="25"/>
  <c r="BH281" i="19"/>
  <c r="BI53" i="26"/>
  <c r="BQ101" i="24"/>
  <c r="BI107" i="19"/>
  <c r="BQ45" i="23"/>
  <c r="BI345" i="19"/>
  <c r="BH267" i="19"/>
  <c r="BR63" i="24"/>
  <c r="BQ57" i="25"/>
  <c r="BH101" i="24"/>
  <c r="BI27" i="26"/>
  <c r="BR51" i="24"/>
  <c r="BH339" i="19"/>
  <c r="BI62" i="23"/>
  <c r="BI49" i="26"/>
  <c r="BI15" i="26"/>
  <c r="BR158" i="24"/>
  <c r="BH127" i="23"/>
  <c r="BQ51" i="23"/>
  <c r="BR175" i="23"/>
  <c r="BH290" i="19"/>
  <c r="BI239" i="19"/>
  <c r="BQ141" i="24"/>
  <c r="BR45" i="23"/>
  <c r="BI184" i="23"/>
  <c r="BQ85" i="23"/>
  <c r="BI321" i="19"/>
  <c r="BR75" i="26"/>
  <c r="BQ212" i="19"/>
  <c r="BQ25" i="24"/>
  <c r="BR162" i="19"/>
  <c r="BI356" i="19"/>
  <c r="BR156" i="19"/>
  <c r="BQ69" i="24"/>
  <c r="BR311" i="19"/>
  <c r="BI7" i="25"/>
  <c r="BR349" i="19"/>
  <c r="BH49" i="24"/>
  <c r="BR66" i="26"/>
  <c r="BI290" i="19"/>
  <c r="BQ90" i="19"/>
  <c r="BR328" i="19"/>
  <c r="BR180" i="19"/>
  <c r="BI86" i="19"/>
  <c r="BQ76" i="25"/>
  <c r="BR202" i="23"/>
  <c r="BH194" i="19"/>
  <c r="BI46" i="26"/>
  <c r="BQ130" i="25"/>
  <c r="BH94" i="25"/>
  <c r="BI12" i="24"/>
  <c r="BI262" i="19"/>
  <c r="BH291" i="19"/>
  <c r="BR66" i="19"/>
  <c r="BI47" i="19"/>
  <c r="BH98" i="23"/>
  <c r="BQ28" i="19"/>
  <c r="BH366" i="19"/>
  <c r="BI41" i="24"/>
  <c r="BH127" i="19"/>
  <c r="BR85" i="25"/>
  <c r="BI68" i="24"/>
  <c r="BQ207" i="23"/>
  <c r="BR23" i="23"/>
  <c r="BH34" i="24"/>
  <c r="BR194" i="19"/>
  <c r="BH244" i="19"/>
  <c r="BQ101" i="23"/>
  <c r="BI117" i="24"/>
  <c r="BR80" i="19"/>
  <c r="BR29" i="23"/>
  <c r="BH15" i="25"/>
  <c r="BQ230" i="19"/>
  <c r="BQ258" i="19"/>
  <c r="BH34" i="23"/>
  <c r="BR122" i="25"/>
  <c r="BH9" i="24"/>
  <c r="BQ102" i="24"/>
  <c r="BQ49" i="24"/>
  <c r="BR125" i="25"/>
  <c r="BQ345" i="19"/>
  <c r="BQ93" i="25"/>
  <c r="BI173" i="19"/>
  <c r="BH117" i="24"/>
  <c r="BI125" i="25"/>
  <c r="BI241" i="19"/>
  <c r="BH26" i="26"/>
  <c r="BI208" i="23"/>
  <c r="BR18" i="23"/>
  <c r="BQ104" i="25"/>
  <c r="BR83" i="24"/>
  <c r="BI14" i="19"/>
  <c r="BQ54" i="19"/>
  <c r="BI256" i="19"/>
  <c r="BQ102" i="23"/>
  <c r="BR160" i="24"/>
  <c r="BI60" i="23"/>
  <c r="BR58" i="19"/>
  <c r="BI20" i="23"/>
  <c r="BQ70" i="19"/>
  <c r="BQ86" i="25"/>
  <c r="BR19" i="25"/>
  <c r="BI85" i="24"/>
  <c r="BQ128" i="23"/>
  <c r="BH123" i="24"/>
  <c r="BH39" i="25"/>
  <c r="BR31" i="23"/>
  <c r="BI207" i="23"/>
  <c r="BH268" i="19"/>
  <c r="BR144" i="24"/>
  <c r="BQ34" i="19"/>
  <c r="BH80" i="24"/>
  <c r="BQ196" i="19"/>
  <c r="BQ148" i="23"/>
  <c r="BR140" i="19"/>
  <c r="BQ79" i="23"/>
  <c r="BQ56" i="23"/>
  <c r="BI39" i="24"/>
  <c r="BH78" i="23"/>
  <c r="BR7" i="26"/>
  <c r="BI88" i="23"/>
  <c r="BI9" i="26"/>
  <c r="BI43" i="25"/>
  <c r="BH53" i="19"/>
  <c r="BQ172" i="24"/>
  <c r="BQ28" i="24"/>
  <c r="BQ311" i="19"/>
  <c r="BQ252" i="19"/>
  <c r="BQ162" i="19"/>
  <c r="BH29" i="19"/>
  <c r="BR46" i="24"/>
  <c r="BH139" i="23"/>
  <c r="BI52" i="25"/>
  <c r="BR38" i="26"/>
  <c r="BQ198" i="19"/>
  <c r="BH176" i="24"/>
  <c r="BI198" i="23"/>
  <c r="BI218" i="19"/>
  <c r="BH32" i="26"/>
  <c r="BQ47" i="23"/>
  <c r="BI44" i="26"/>
  <c r="BH172" i="24"/>
  <c r="BH187" i="23"/>
  <c r="BI51" i="26"/>
  <c r="BR42" i="26"/>
  <c r="BQ29" i="25"/>
  <c r="BI258" i="19"/>
  <c r="BH288" i="19"/>
  <c r="BI85" i="23"/>
  <c r="BH148" i="23"/>
  <c r="BI330" i="19"/>
  <c r="BR159" i="19"/>
  <c r="BR215" i="23"/>
  <c r="BR7" i="19"/>
  <c r="BH289" i="19"/>
  <c r="BI191" i="23"/>
  <c r="BR220" i="19"/>
  <c r="BQ147" i="24"/>
  <c r="BH20" i="26"/>
  <c r="BR263" i="19"/>
  <c r="BQ319" i="19"/>
  <c r="BH175" i="24"/>
  <c r="BH38" i="23"/>
  <c r="BQ77" i="25"/>
  <c r="BI122" i="23"/>
  <c r="BQ92" i="19"/>
  <c r="BH142" i="19"/>
  <c r="BQ70" i="26"/>
  <c r="BQ119" i="19"/>
  <c r="BH130" i="25"/>
  <c r="BI87" i="24"/>
  <c r="BR182" i="23"/>
  <c r="BQ83" i="23"/>
  <c r="BR69" i="26"/>
  <c r="BI61" i="26"/>
  <c r="BI99" i="24"/>
  <c r="BQ71" i="26"/>
  <c r="BI339" i="19"/>
  <c r="BI58" i="24"/>
  <c r="BQ90" i="23"/>
  <c r="BR248" i="19"/>
  <c r="BQ255" i="19"/>
  <c r="BR100" i="25"/>
  <c r="BH349" i="19"/>
  <c r="BR123" i="19"/>
  <c r="BI77" i="25"/>
  <c r="BR359" i="19"/>
  <c r="BI81" i="19"/>
  <c r="BH239" i="19"/>
  <c r="BQ106" i="23"/>
  <c r="BR62" i="26"/>
  <c r="BI76" i="24"/>
  <c r="BR130" i="23"/>
  <c r="BI217" i="19"/>
  <c r="BR61" i="19"/>
  <c r="BR8" i="26"/>
  <c r="BI218" i="23"/>
  <c r="BI75" i="26"/>
  <c r="BQ58" i="25"/>
  <c r="BH14" i="19"/>
  <c r="BR83" i="25"/>
  <c r="BI43" i="26"/>
  <c r="BQ160" i="23"/>
  <c r="BR22" i="26"/>
  <c r="BR218" i="23"/>
  <c r="BH59" i="25"/>
  <c r="BH17" i="19"/>
  <c r="BH128" i="25"/>
  <c r="BR86" i="24"/>
  <c r="BI189" i="19"/>
  <c r="BH120" i="19"/>
  <c r="BQ280" i="19"/>
  <c r="BI67" i="26"/>
  <c r="BI116" i="24"/>
  <c r="BH138" i="19"/>
  <c r="BR14" i="19"/>
  <c r="BR32" i="24"/>
  <c r="BR11" i="23"/>
  <c r="BR107" i="25"/>
  <c r="BR87" i="23"/>
  <c r="BI172" i="19"/>
  <c r="BR362" i="19"/>
  <c r="BQ27" i="25"/>
  <c r="BH276" i="19"/>
  <c r="BR78" i="19"/>
  <c r="BQ174" i="23"/>
  <c r="BQ166" i="23"/>
  <c r="BQ278" i="19"/>
  <c r="BQ112" i="19"/>
  <c r="BH135" i="24"/>
  <c r="BH178" i="19"/>
  <c r="BI139" i="23"/>
  <c r="BH266" i="19"/>
  <c r="BQ235" i="19"/>
  <c r="BH223" i="19"/>
  <c r="BR22" i="23"/>
  <c r="BH180" i="19"/>
  <c r="BH54" i="19"/>
  <c r="BR9" i="24"/>
  <c r="BH279" i="19"/>
  <c r="BR60" i="25"/>
  <c r="BR27" i="26"/>
  <c r="BR139" i="24"/>
  <c r="BQ32" i="26"/>
  <c r="BI68" i="26"/>
  <c r="BQ291" i="19"/>
  <c r="BH193" i="23"/>
  <c r="BH44" i="26"/>
  <c r="BQ135" i="24"/>
  <c r="BH22" i="23"/>
  <c r="BH57" i="24"/>
  <c r="BH21" i="23"/>
  <c r="BH212" i="19"/>
  <c r="BQ298" i="19"/>
  <c r="BQ85" i="19"/>
  <c r="BI210" i="23"/>
  <c r="BI58" i="23"/>
  <c r="BH36" i="26"/>
  <c r="BQ201" i="19"/>
  <c r="BH169" i="24"/>
  <c r="BI225" i="19"/>
  <c r="BI94" i="25"/>
  <c r="BQ110" i="19"/>
  <c r="BR308" i="19"/>
  <c r="BR288" i="19"/>
  <c r="BH63" i="26"/>
  <c r="BQ34" i="24"/>
  <c r="BH204" i="23"/>
  <c r="BQ168" i="23"/>
  <c r="BI21" i="23"/>
  <c r="BI103" i="19"/>
  <c r="BR48" i="23"/>
  <c r="BI148" i="19"/>
  <c r="BI130" i="19"/>
  <c r="BH66" i="19"/>
  <c r="BQ318" i="19"/>
  <c r="BR293" i="19"/>
  <c r="BH41" i="26"/>
  <c r="BQ221" i="23"/>
  <c r="BQ25" i="26"/>
  <c r="BR182" i="19"/>
  <c r="BH173" i="24"/>
  <c r="BH32" i="25"/>
  <c r="BQ61" i="24"/>
  <c r="BI60" i="26"/>
  <c r="BR176" i="24"/>
  <c r="BH22" i="19"/>
  <c r="BH167" i="23"/>
  <c r="BH27" i="24"/>
  <c r="BH89" i="25"/>
  <c r="BI33" i="19"/>
  <c r="BI152" i="23"/>
  <c r="BI132" i="23"/>
  <c r="BI150" i="23"/>
  <c r="BQ233" i="19"/>
  <c r="BQ56" i="25"/>
  <c r="BI133" i="25"/>
  <c r="BH12" i="24"/>
  <c r="BR128" i="19"/>
  <c r="BR194" i="23"/>
  <c r="BH29" i="23"/>
  <c r="BR264" i="19"/>
  <c r="BR24" i="23"/>
  <c r="BR47" i="24"/>
  <c r="BQ71" i="19"/>
  <c r="BH216" i="19"/>
  <c r="BQ293" i="19"/>
  <c r="BR261" i="19"/>
  <c r="BR239" i="19"/>
  <c r="BI316" i="19"/>
  <c r="BH41" i="23"/>
  <c r="BR114" i="24"/>
  <c r="BQ128" i="19"/>
  <c r="BI15" i="25"/>
  <c r="BR165" i="23"/>
  <c r="BH42" i="23"/>
  <c r="BH69" i="25"/>
  <c r="BH91" i="24"/>
  <c r="BQ213" i="19"/>
  <c r="BH125" i="25"/>
  <c r="BQ189" i="19"/>
  <c r="BH100" i="19"/>
  <c r="BR76" i="24"/>
  <c r="BQ148" i="24"/>
  <c r="BI231" i="19"/>
  <c r="BH308" i="19"/>
  <c r="BI111" i="25"/>
  <c r="BI335" i="19"/>
  <c r="BQ197" i="19"/>
  <c r="BH13" i="23"/>
  <c r="BI123" i="24"/>
  <c r="BI95" i="25"/>
  <c r="BH26" i="19"/>
  <c r="BH82" i="23"/>
  <c r="BR289" i="19"/>
  <c r="BR118" i="19"/>
  <c r="BH156" i="23"/>
  <c r="BH213" i="23"/>
  <c r="BQ148" i="19"/>
  <c r="BR155" i="24"/>
  <c r="BR143" i="19"/>
  <c r="BH209" i="23"/>
  <c r="BQ171" i="23"/>
  <c r="BR148" i="23"/>
  <c r="BI167" i="23"/>
  <c r="BQ115" i="25"/>
  <c r="BQ100" i="23"/>
  <c r="BR65" i="25"/>
  <c r="BH50" i="26"/>
  <c r="BQ75" i="23"/>
  <c r="BH126" i="25"/>
  <c r="BR62" i="24"/>
  <c r="BI301" i="19"/>
  <c r="BI8" i="25"/>
  <c r="BH148" i="24"/>
  <c r="BH41" i="19"/>
  <c r="BH108" i="19"/>
  <c r="BR163" i="24"/>
  <c r="BR124" i="25"/>
  <c r="BH251" i="19"/>
  <c r="BI279" i="19"/>
  <c r="BQ107" i="24"/>
  <c r="BI165" i="24"/>
  <c r="BI26" i="26"/>
  <c r="BR16" i="19"/>
  <c r="BH23" i="25"/>
  <c r="BH129" i="24"/>
  <c r="BH170" i="24"/>
  <c r="BI282" i="19"/>
  <c r="BQ11" i="23"/>
  <c r="BQ81" i="19"/>
  <c r="BI138" i="24"/>
  <c r="BQ85" i="24"/>
  <c r="BI120" i="19"/>
  <c r="BR13" i="23"/>
  <c r="BH150" i="24"/>
  <c r="BQ144" i="24"/>
  <c r="BR329" i="19"/>
  <c r="BR133" i="25"/>
  <c r="BI108" i="19"/>
  <c r="BI112" i="25"/>
  <c r="BR33" i="26"/>
  <c r="BH345" i="19"/>
  <c r="BI90" i="25"/>
  <c r="BQ30" i="24"/>
  <c r="BQ113" i="23"/>
  <c r="BQ141" i="23"/>
  <c r="BR42" i="23"/>
  <c r="BH48" i="23"/>
  <c r="BH109" i="24"/>
  <c r="BI18" i="19"/>
  <c r="BI178" i="19"/>
  <c r="BQ74" i="19"/>
  <c r="BI37" i="26"/>
  <c r="BI160" i="24"/>
  <c r="BQ356" i="19"/>
  <c r="BR99" i="24"/>
  <c r="BH347" i="19"/>
  <c r="BH144" i="24"/>
  <c r="BH8" i="23"/>
  <c r="BH93" i="23"/>
  <c r="BQ96" i="24"/>
  <c r="BH151" i="24"/>
  <c r="BH46" i="24"/>
  <c r="BH255" i="19"/>
  <c r="BQ324" i="19"/>
  <c r="BH261" i="19"/>
  <c r="BR9" i="23"/>
  <c r="BH199" i="23"/>
  <c r="BI165" i="19"/>
  <c r="BH180" i="23"/>
  <c r="BQ25" i="19"/>
  <c r="BI136" i="23"/>
  <c r="BQ27" i="19"/>
  <c r="BI289" i="19"/>
  <c r="BH61" i="25"/>
  <c r="BQ222" i="19"/>
  <c r="BH162" i="19"/>
  <c r="BR140" i="24"/>
  <c r="BR162" i="24"/>
  <c r="BQ111" i="24"/>
  <c r="BR106" i="19"/>
  <c r="BR141" i="19"/>
  <c r="BR321" i="19"/>
  <c r="BH144" i="23"/>
  <c r="BI144" i="23"/>
  <c r="BI173" i="24"/>
  <c r="BR190" i="23"/>
  <c r="BI298" i="19"/>
  <c r="BI144" i="24"/>
  <c r="BI160" i="23"/>
  <c r="BI114" i="24"/>
  <c r="BH215" i="23"/>
  <c r="BI221" i="23"/>
  <c r="BR189" i="23"/>
  <c r="BQ354" i="19"/>
  <c r="BH93" i="25"/>
  <c r="BI147" i="23"/>
  <c r="BI127" i="24"/>
  <c r="BH56" i="25"/>
  <c r="BQ34" i="26"/>
  <c r="BR102" i="25"/>
  <c r="BH111" i="25"/>
  <c r="BI16" i="23"/>
  <c r="BR84" i="19"/>
  <c r="BR131" i="19"/>
  <c r="BR151" i="24"/>
  <c r="BH81" i="25"/>
  <c r="BH112" i="25"/>
  <c r="BH110" i="23"/>
  <c r="BI19" i="25"/>
  <c r="BI127" i="19"/>
  <c r="BI112" i="19"/>
  <c r="BI57" i="19"/>
  <c r="BQ322" i="19"/>
  <c r="BR152" i="19"/>
  <c r="BH225" i="19"/>
  <c r="BH49" i="25"/>
  <c r="BQ128" i="25"/>
  <c r="BI100" i="24"/>
  <c r="BR44" i="23"/>
  <c r="BQ103" i="24"/>
  <c r="BR119" i="19"/>
  <c r="BQ150" i="19"/>
  <c r="BH175" i="23"/>
  <c r="BI32" i="24"/>
  <c r="BH13" i="19"/>
  <c r="BI18" i="25"/>
  <c r="BQ12" i="19"/>
  <c r="BI155" i="23"/>
  <c r="BQ146" i="23"/>
  <c r="BR107" i="23"/>
  <c r="BI328" i="19"/>
  <c r="BQ43" i="19"/>
  <c r="BR70" i="26"/>
  <c r="BH38" i="25"/>
  <c r="BR115" i="23"/>
  <c r="BR139" i="23"/>
  <c r="BI25" i="24"/>
  <c r="BI22" i="25"/>
  <c r="BH359" i="19"/>
  <c r="BH104" i="25"/>
  <c r="BH68" i="26"/>
  <c r="BI211" i="23"/>
  <c r="BH189" i="23"/>
  <c r="BQ27" i="23"/>
  <c r="BH7" i="23"/>
  <c r="BR9" i="19"/>
  <c r="BH30" i="19"/>
  <c r="BI204" i="23"/>
  <c r="BR59" i="23"/>
  <c r="BR89" i="23"/>
  <c r="BH258" i="19"/>
  <c r="BI24" i="19"/>
  <c r="BI29" i="23"/>
  <c r="BH39" i="19"/>
  <c r="BQ124" i="25"/>
  <c r="BI16" i="26"/>
  <c r="BR145" i="24"/>
  <c r="BQ87" i="24"/>
  <c r="BH164" i="24"/>
  <c r="BQ75" i="26"/>
  <c r="BQ70" i="23"/>
  <c r="BQ29" i="19"/>
  <c r="BR56" i="24"/>
  <c r="BQ107" i="19"/>
  <c r="BQ37" i="24"/>
  <c r="BQ67" i="26"/>
  <c r="BQ87" i="19"/>
  <c r="BQ41" i="19"/>
  <c r="BH67" i="23"/>
  <c r="BI189" i="23"/>
  <c r="BQ29" i="26"/>
  <c r="BI86" i="25"/>
  <c r="BH40" i="24"/>
  <c r="BR133" i="24"/>
  <c r="BH79" i="24"/>
  <c r="BI34" i="19"/>
  <c r="BQ106" i="25"/>
  <c r="BQ21" i="24"/>
  <c r="BR169" i="23"/>
  <c r="BQ13" i="25"/>
  <c r="BH305" i="19"/>
  <c r="BQ269" i="19"/>
  <c r="BH350" i="19"/>
  <c r="BQ113" i="24"/>
  <c r="BR127" i="24"/>
  <c r="BQ8" i="25"/>
  <c r="BI84" i="19"/>
  <c r="BQ78" i="24"/>
  <c r="BI62" i="19"/>
  <c r="BR231" i="19"/>
  <c r="BH134" i="25"/>
  <c r="BQ182" i="19"/>
  <c r="BQ189" i="23"/>
  <c r="BQ173" i="19"/>
  <c r="BI149" i="19"/>
  <c r="BI42" i="24"/>
  <c r="BI122" i="19"/>
  <c r="BR71" i="25"/>
  <c r="BH71" i="19"/>
  <c r="BI17" i="19"/>
  <c r="BI48" i="26"/>
  <c r="BH252" i="19"/>
  <c r="BQ50" i="24"/>
  <c r="BR207" i="19"/>
  <c r="BR138" i="24"/>
  <c r="BI172" i="23"/>
  <c r="BI69" i="19"/>
  <c r="BQ61" i="26"/>
  <c r="BQ194" i="23"/>
  <c r="BQ59" i="26"/>
  <c r="BI223" i="19"/>
  <c r="BQ21" i="25"/>
  <c r="BQ109" i="25"/>
  <c r="BH118" i="23"/>
  <c r="BI195" i="19"/>
  <c r="BH354" i="19"/>
  <c r="BQ44" i="19"/>
  <c r="BH154" i="19"/>
  <c r="BH285" i="19"/>
  <c r="BH67" i="19"/>
  <c r="BI355" i="19"/>
  <c r="BI234" i="19"/>
  <c r="BI79" i="24"/>
  <c r="BH195" i="19"/>
  <c r="BH32" i="23"/>
  <c r="BQ26" i="24"/>
  <c r="BQ96" i="25"/>
  <c r="BR68" i="26"/>
  <c r="BI87" i="19"/>
  <c r="BH70" i="24"/>
  <c r="BI88" i="19"/>
  <c r="BI100" i="23"/>
  <c r="BR41" i="26"/>
  <c r="BH43" i="24"/>
  <c r="BQ310" i="19"/>
  <c r="BQ219" i="19"/>
  <c r="BR91" i="19"/>
  <c r="BI17" i="24"/>
  <c r="BQ124" i="23"/>
  <c r="BQ163" i="23"/>
  <c r="BR179" i="19"/>
  <c r="BR208" i="19"/>
  <c r="BI7" i="19"/>
  <c r="BQ179" i="19"/>
  <c r="BH203" i="19"/>
  <c r="BH134" i="24"/>
  <c r="BQ105" i="25"/>
  <c r="BQ82" i="25"/>
  <c r="BR33" i="25"/>
  <c r="BH70" i="19"/>
  <c r="BI338" i="19"/>
  <c r="BR16" i="25"/>
  <c r="BH163" i="24"/>
  <c r="BQ19" i="26"/>
  <c r="BH57" i="19"/>
  <c r="BI211" i="19"/>
  <c r="BH344" i="19"/>
  <c r="BR176" i="23"/>
  <c r="BQ136" i="19"/>
  <c r="BQ154" i="23"/>
  <c r="BR52" i="26"/>
  <c r="BI260" i="19"/>
  <c r="BH227" i="19"/>
  <c r="BH41" i="25"/>
  <c r="BR52" i="25"/>
  <c r="BH331" i="19"/>
  <c r="BR172" i="24"/>
  <c r="BR137" i="24"/>
  <c r="BQ101" i="25"/>
  <c r="BI61" i="25"/>
  <c r="BI131" i="25"/>
  <c r="BR22" i="24"/>
  <c r="BH310" i="19"/>
  <c r="BR98" i="19"/>
  <c r="BH13" i="25"/>
  <c r="BQ61" i="23"/>
  <c r="BI90" i="23"/>
  <c r="BR134" i="25"/>
  <c r="BQ63" i="26"/>
  <c r="BI17" i="26"/>
  <c r="BH221" i="19"/>
  <c r="BI102" i="24"/>
  <c r="BQ66" i="23"/>
  <c r="BR60" i="26"/>
  <c r="BH11" i="19"/>
  <c r="BI334" i="19"/>
  <c r="BQ247" i="19"/>
  <c r="BR101" i="25"/>
  <c r="BI38" i="23"/>
  <c r="BR298" i="19"/>
  <c r="BI93" i="19"/>
  <c r="BH49" i="19"/>
  <c r="BI76" i="19"/>
  <c r="BI227" i="19"/>
  <c r="BI65" i="19"/>
  <c r="BR44" i="25"/>
  <c r="BI151" i="19"/>
  <c r="BI125" i="24"/>
  <c r="BI129" i="25"/>
  <c r="BQ114" i="24"/>
  <c r="BH219" i="19"/>
  <c r="BH16" i="19"/>
  <c r="BH46" i="25"/>
  <c r="BI58" i="19"/>
  <c r="BQ202" i="19"/>
  <c r="BR112" i="23"/>
  <c r="BI70" i="24"/>
  <c r="BQ217" i="19"/>
  <c r="BH35" i="24"/>
  <c r="BR29" i="26"/>
  <c r="BH139" i="19"/>
  <c r="BR40" i="19"/>
  <c r="BH165" i="23"/>
  <c r="BQ176" i="19"/>
  <c r="BR34" i="25"/>
  <c r="BR30" i="25"/>
  <c r="BR155" i="23"/>
  <c r="BI327" i="19"/>
  <c r="BQ58" i="26"/>
  <c r="BR28" i="19"/>
  <c r="BR76" i="26"/>
  <c r="BI116" i="25"/>
  <c r="BH195" i="23"/>
  <c r="BI197" i="19"/>
  <c r="BH142" i="23"/>
  <c r="BQ79" i="24"/>
  <c r="BI176" i="23"/>
  <c r="BH182" i="23"/>
  <c r="BH189" i="19"/>
  <c r="BI273" i="19"/>
  <c r="BQ267" i="19"/>
  <c r="BR22" i="19"/>
  <c r="BQ112" i="23"/>
  <c r="BH328" i="19"/>
  <c r="BH133" i="24"/>
  <c r="BQ14" i="26"/>
  <c r="BH219" i="23"/>
  <c r="BQ8" i="26"/>
  <c r="BQ103" i="25"/>
  <c r="BI26" i="19"/>
  <c r="BR356" i="19"/>
  <c r="BI140" i="23"/>
  <c r="BR132" i="19"/>
  <c r="BI33" i="24"/>
  <c r="BQ256" i="19"/>
  <c r="BR136" i="24"/>
  <c r="BH295" i="19"/>
  <c r="BH57" i="23"/>
  <c r="BQ8" i="23"/>
  <c r="BI99" i="19"/>
  <c r="BQ12" i="23"/>
  <c r="BQ127" i="19"/>
  <c r="BH51" i="24"/>
  <c r="BR204" i="23"/>
  <c r="BQ249" i="19"/>
  <c r="BR45" i="19"/>
  <c r="BI47" i="25"/>
  <c r="BH269" i="19"/>
  <c r="BH113" i="19"/>
  <c r="BI220" i="23"/>
  <c r="BR209" i="19"/>
  <c r="BI9" i="23"/>
  <c r="BI18" i="26"/>
  <c r="BI318" i="19"/>
  <c r="BI54" i="19"/>
  <c r="BR47" i="26"/>
  <c r="BQ260" i="19"/>
  <c r="BH24" i="19"/>
  <c r="BI42" i="19"/>
  <c r="BH117" i="19"/>
  <c r="BQ33" i="25"/>
  <c r="BR79" i="23"/>
  <c r="BI146" i="19"/>
  <c r="BQ364" i="19"/>
  <c r="BH122" i="25"/>
  <c r="BQ83" i="24"/>
  <c r="BI163" i="24"/>
  <c r="BH81" i="24"/>
  <c r="BI103" i="24"/>
  <c r="BI138" i="23"/>
  <c r="BI177" i="23"/>
  <c r="BI131" i="24"/>
  <c r="BI117" i="19"/>
  <c r="BI101" i="19"/>
  <c r="BR10" i="25"/>
  <c r="BI133" i="19"/>
  <c r="BR134" i="19"/>
  <c r="BH69" i="19"/>
  <c r="BI267" i="19"/>
  <c r="BR88" i="19"/>
  <c r="BR119" i="23"/>
  <c r="BI329" i="19"/>
  <c r="BI129" i="24"/>
  <c r="BR61" i="24"/>
  <c r="BR111" i="24"/>
  <c r="BH151" i="23"/>
  <c r="BQ87" i="23"/>
  <c r="BI156" i="24"/>
  <c r="BQ156" i="19"/>
  <c r="BQ178" i="19"/>
  <c r="BQ204" i="23"/>
  <c r="BI63" i="24"/>
  <c r="BH106" i="23"/>
  <c r="BR95" i="23"/>
  <c r="BH58" i="19"/>
  <c r="BR48" i="26"/>
  <c r="BQ40" i="19"/>
  <c r="BQ57" i="19"/>
  <c r="BH44" i="19"/>
  <c r="BI44" i="24"/>
  <c r="BI129" i="19"/>
  <c r="BI26" i="23"/>
  <c r="BR255" i="19"/>
  <c r="BH174" i="24"/>
  <c r="BQ151" i="23"/>
  <c r="BQ91" i="19"/>
  <c r="BI46" i="25"/>
  <c r="BQ53" i="19"/>
  <c r="BR26" i="26"/>
  <c r="BH85" i="25"/>
  <c r="BR19" i="26"/>
  <c r="BR366" i="19"/>
  <c r="BH84" i="25"/>
  <c r="BI220" i="19"/>
  <c r="BR353" i="19"/>
  <c r="BI213" i="23"/>
  <c r="BQ9" i="25"/>
  <c r="BQ57" i="24"/>
  <c r="BQ31" i="19"/>
  <c r="BR236" i="19"/>
  <c r="BI70" i="19"/>
  <c r="BH256" i="19"/>
  <c r="BH179" i="23"/>
  <c r="BQ34" i="25"/>
  <c r="BQ122" i="23"/>
  <c r="BR186" i="23"/>
  <c r="BI81" i="23"/>
  <c r="BI30" i="23"/>
  <c r="BI319" i="19"/>
  <c r="BR205" i="19"/>
  <c r="BH45" i="23"/>
  <c r="BH81" i="23"/>
  <c r="BR125" i="23"/>
  <c r="BR83" i="23"/>
  <c r="BH60" i="25"/>
  <c r="BH63" i="23"/>
  <c r="BQ165" i="23"/>
  <c r="BR360" i="19"/>
  <c r="BH150" i="23"/>
  <c r="BQ107" i="25"/>
  <c r="BR166" i="23"/>
  <c r="BH127" i="24"/>
  <c r="BR18" i="25"/>
  <c r="BR86" i="25"/>
  <c r="BR267" i="19"/>
  <c r="BI125" i="19"/>
  <c r="BH19" i="19"/>
  <c r="BQ53" i="25"/>
  <c r="BI276" i="19"/>
  <c r="BQ316" i="19"/>
  <c r="BI102" i="19"/>
  <c r="BI122" i="25"/>
  <c r="BQ72" i="23"/>
  <c r="BQ74" i="23"/>
  <c r="BH157" i="23"/>
  <c r="BR39" i="24"/>
  <c r="BQ281" i="19"/>
  <c r="BQ225" i="19"/>
  <c r="BI68" i="23"/>
  <c r="BR185" i="19"/>
  <c r="BQ215" i="19"/>
  <c r="BQ13" i="23"/>
  <c r="BR153" i="24"/>
  <c r="BR37" i="26"/>
  <c r="BR13" i="26"/>
  <c r="BR31" i="26"/>
  <c r="BI38" i="26"/>
  <c r="BQ46" i="19"/>
  <c r="BQ41" i="24"/>
  <c r="BQ65" i="23"/>
  <c r="BI142" i="24"/>
  <c r="BR8" i="25"/>
  <c r="BR29" i="25"/>
  <c r="BI182" i="23"/>
  <c r="BR119" i="25"/>
  <c r="BI72" i="26"/>
  <c r="BQ264" i="19"/>
  <c r="BI159" i="23"/>
  <c r="BH16" i="26"/>
  <c r="BQ56" i="24"/>
  <c r="BH69" i="24"/>
  <c r="BR148" i="19"/>
  <c r="BI193" i="19"/>
  <c r="BH187" i="19"/>
  <c r="BQ95" i="24"/>
  <c r="BR39" i="25"/>
  <c r="BQ59" i="23"/>
  <c r="BR136" i="23"/>
  <c r="BI116" i="23"/>
  <c r="BH128" i="23"/>
  <c r="BH65" i="26"/>
  <c r="BQ138" i="19"/>
  <c r="BH166" i="23"/>
  <c r="BQ36" i="23"/>
  <c r="BQ320" i="19"/>
  <c r="BR11" i="25"/>
  <c r="BQ25" i="23"/>
  <c r="BQ46" i="26"/>
  <c r="BR187" i="23"/>
  <c r="BQ55" i="26"/>
  <c r="BI59" i="25"/>
  <c r="BH217" i="19"/>
  <c r="BH132" i="23"/>
  <c r="BH113" i="25"/>
  <c r="BQ37" i="19"/>
  <c r="BH48" i="25"/>
  <c r="BH56" i="26"/>
  <c r="BQ104" i="19"/>
  <c r="BQ103" i="19"/>
  <c r="BI175" i="19"/>
  <c r="BQ254" i="19"/>
  <c r="BH130" i="23"/>
  <c r="BI64" i="24"/>
  <c r="BQ11" i="19"/>
  <c r="BQ143" i="19"/>
  <c r="BQ273" i="19"/>
  <c r="BR85" i="23"/>
  <c r="BQ145" i="19"/>
  <c r="BH233" i="19"/>
  <c r="BH117" i="23"/>
  <c r="BR19" i="24"/>
  <c r="BQ304" i="19"/>
  <c r="BH92" i="24"/>
  <c r="BI245" i="19"/>
  <c r="BI341" i="19"/>
  <c r="BQ47" i="19"/>
  <c r="BH104" i="24"/>
  <c r="BI152" i="19"/>
  <c r="BH168" i="19"/>
  <c r="BR223" i="19"/>
  <c r="BH46" i="26"/>
  <c r="BR93" i="19"/>
  <c r="BR218" i="19"/>
  <c r="BQ292" i="19"/>
  <c r="BH134" i="19"/>
  <c r="BR206" i="23"/>
  <c r="BI11" i="23"/>
  <c r="BQ104" i="24"/>
  <c r="BH81" i="19"/>
  <c r="BH122" i="19"/>
  <c r="BR357" i="19"/>
  <c r="BI46" i="19"/>
  <c r="BH202" i="19"/>
  <c r="BQ217" i="23"/>
  <c r="BI49" i="19"/>
  <c r="BQ326" i="19"/>
  <c r="BI27" i="25"/>
  <c r="BR147" i="23"/>
  <c r="BI29" i="25"/>
  <c r="BI16" i="19"/>
  <c r="BI271" i="19"/>
  <c r="BR54" i="25"/>
  <c r="BH68" i="24"/>
  <c r="BR326" i="19"/>
  <c r="BI86" i="23"/>
  <c r="BR66" i="23"/>
  <c r="BR52" i="23"/>
  <c r="BR132" i="24"/>
  <c r="BR160" i="23"/>
  <c r="BI114" i="25"/>
  <c r="BI130" i="23"/>
  <c r="BH284" i="19"/>
  <c r="BI125" i="23"/>
  <c r="BQ100" i="24"/>
  <c r="BR120" i="24"/>
  <c r="BI41" i="26"/>
  <c r="BI106" i="25"/>
  <c r="BI44" i="25"/>
  <c r="BI74" i="19"/>
  <c r="BI123" i="19"/>
  <c r="BQ93" i="19"/>
  <c r="BQ127" i="24"/>
  <c r="BR98" i="23"/>
  <c r="BH85" i="24"/>
  <c r="BQ45" i="26"/>
  <c r="BQ160" i="19"/>
  <c r="BQ137" i="19"/>
  <c r="BI157" i="23"/>
  <c r="BQ169" i="23"/>
  <c r="BH186" i="23"/>
  <c r="BQ229" i="19"/>
  <c r="BI161" i="24"/>
  <c r="BH182" i="19"/>
  <c r="BH21" i="24"/>
  <c r="BR112" i="19"/>
  <c r="BR177" i="19"/>
  <c r="BR144" i="19"/>
  <c r="BR211" i="19"/>
  <c r="BI96" i="23"/>
  <c r="BI320" i="19"/>
  <c r="BH280" i="19"/>
  <c r="BR64" i="26"/>
  <c r="BI152" i="24"/>
  <c r="BR117" i="24"/>
  <c r="BH348" i="19"/>
  <c r="BI171" i="19"/>
  <c r="BI299" i="19"/>
  <c r="BI135" i="23"/>
  <c r="BH19" i="24"/>
  <c r="BQ141" i="19"/>
  <c r="BR49" i="23"/>
  <c r="BR198" i="23"/>
  <c r="BI67" i="25"/>
  <c r="BR275" i="19"/>
  <c r="BH176" i="19"/>
  <c r="BI76" i="23"/>
  <c r="BH242" i="19"/>
  <c r="BI74" i="23"/>
  <c r="BQ64" i="23"/>
  <c r="BH72" i="23"/>
  <c r="BR55" i="26"/>
  <c r="BR105" i="19"/>
  <c r="BI255" i="19"/>
  <c r="BI82" i="23"/>
  <c r="BR179" i="24"/>
  <c r="BH254" i="19"/>
  <c r="BQ38" i="26"/>
  <c r="BR207" i="23"/>
  <c r="BI99" i="23"/>
  <c r="BH18" i="19"/>
  <c r="BR80" i="23"/>
  <c r="BH84" i="24"/>
  <c r="BR118" i="24"/>
  <c r="BQ129" i="25"/>
  <c r="BR101" i="24"/>
  <c r="BQ111" i="25"/>
  <c r="BI149" i="24"/>
  <c r="BR112" i="24"/>
  <c r="BH30" i="26"/>
  <c r="BR36" i="19"/>
  <c r="BH75" i="26"/>
  <c r="BQ10" i="24"/>
  <c r="BH149" i="24"/>
  <c r="BH332" i="19"/>
  <c r="BR104" i="24"/>
  <c r="BQ28" i="26"/>
  <c r="BQ132" i="19"/>
  <c r="BI173" i="23"/>
  <c r="BI96" i="25"/>
  <c r="BI8" i="26"/>
  <c r="BI178" i="24"/>
  <c r="BQ65" i="19"/>
  <c r="BQ221" i="19"/>
  <c r="BR58" i="24"/>
  <c r="BI57" i="24"/>
  <c r="BQ238" i="19"/>
  <c r="BR66" i="24"/>
  <c r="BR24" i="26"/>
  <c r="BQ39" i="19"/>
  <c r="BR287" i="19"/>
  <c r="BI123" i="25"/>
  <c r="BQ73" i="24"/>
  <c r="BR334" i="19"/>
  <c r="BQ321" i="19"/>
  <c r="BR82" i="24"/>
  <c r="BR149" i="24"/>
  <c r="BQ355" i="19"/>
  <c r="BR61" i="26"/>
  <c r="BI34" i="25"/>
  <c r="BR100" i="24"/>
  <c r="BR98" i="24"/>
  <c r="BH114" i="24"/>
  <c r="BI112" i="24"/>
  <c r="BI121" i="19"/>
  <c r="BR38" i="19"/>
  <c r="BH109" i="25"/>
  <c r="BQ142" i="19"/>
  <c r="BH202" i="23"/>
  <c r="BH47" i="23"/>
  <c r="BQ357" i="19"/>
  <c r="BQ92" i="23"/>
  <c r="BH140" i="19"/>
  <c r="BH131" i="23"/>
  <c r="BI153" i="19"/>
  <c r="BR65" i="23"/>
  <c r="BI98" i="19"/>
  <c r="BI216" i="19"/>
  <c r="BH210" i="23"/>
  <c r="BI28" i="25"/>
  <c r="BI233" i="19"/>
  <c r="BQ153" i="19"/>
  <c r="BH243" i="19"/>
  <c r="BH35" i="23"/>
  <c r="BH135" i="19"/>
  <c r="BR40" i="24"/>
  <c r="BH301" i="19"/>
  <c r="BI65" i="24"/>
  <c r="BQ155" i="23"/>
  <c r="BR121" i="25"/>
  <c r="BI124" i="19"/>
  <c r="BQ48" i="19"/>
  <c r="BH95" i="19"/>
  <c r="BH277" i="19"/>
  <c r="BQ22" i="26"/>
  <c r="BR192" i="19"/>
  <c r="BQ19" i="19"/>
  <c r="BQ57" i="26"/>
  <c r="BI107" i="23"/>
  <c r="BI12" i="25"/>
  <c r="BH207" i="19"/>
  <c r="BQ48" i="23"/>
  <c r="BH184" i="23"/>
  <c r="BI147" i="24"/>
  <c r="BQ236" i="19"/>
  <c r="BR41" i="23"/>
  <c r="BH44" i="24"/>
  <c r="BI83" i="23"/>
  <c r="BR37" i="25"/>
  <c r="BR213" i="19"/>
  <c r="BI124" i="25"/>
  <c r="BR197" i="23"/>
  <c r="BH169" i="23"/>
  <c r="BR97" i="19"/>
  <c r="BR14" i="26"/>
  <c r="BH74" i="19"/>
  <c r="BR341" i="19"/>
  <c r="BH15" i="23"/>
  <c r="BQ64" i="25"/>
  <c r="BQ98" i="24"/>
  <c r="BH37" i="19"/>
  <c r="BI126" i="23"/>
  <c r="BQ166" i="24"/>
  <c r="BH135" i="23"/>
  <c r="BH94" i="24"/>
  <c r="BQ60" i="19"/>
  <c r="BI180" i="23"/>
  <c r="BQ243" i="19"/>
  <c r="BQ155" i="24"/>
  <c r="BH40" i="26"/>
  <c r="BR130" i="25"/>
  <c r="BQ7" i="23"/>
  <c r="BR126" i="24"/>
  <c r="BH87" i="25"/>
  <c r="BQ83" i="25"/>
  <c r="BI187" i="19"/>
  <c r="BR108" i="23"/>
  <c r="BQ89" i="23"/>
  <c r="BI62" i="26"/>
  <c r="BI359" i="19"/>
  <c r="BI312" i="19"/>
  <c r="BR286" i="19"/>
  <c r="BR180" i="23"/>
  <c r="BI179" i="23"/>
  <c r="BR144" i="23"/>
  <c r="BQ245" i="19"/>
  <c r="BH7" i="26"/>
  <c r="BQ325" i="19"/>
  <c r="BH224" i="19"/>
  <c r="BQ191" i="23"/>
  <c r="BH25" i="26"/>
  <c r="BI72" i="25"/>
  <c r="BQ349" i="19"/>
  <c r="BQ161" i="19"/>
  <c r="BQ26" i="26"/>
  <c r="BH52" i="23"/>
  <c r="BI103" i="25"/>
  <c r="BI10" i="26"/>
  <c r="BI22" i="19"/>
  <c r="BR306" i="19"/>
  <c r="BQ168" i="19"/>
  <c r="BI46" i="24"/>
  <c r="BR16" i="23"/>
  <c r="BR132" i="23"/>
  <c r="BR171" i="19"/>
  <c r="BH62" i="24"/>
  <c r="BQ69" i="25"/>
  <c r="BI194" i="23"/>
  <c r="BI69" i="24"/>
  <c r="BI14" i="25"/>
  <c r="BI49" i="25"/>
  <c r="BH83" i="19"/>
  <c r="BI120" i="24"/>
  <c r="BR69" i="23"/>
  <c r="BH249" i="19"/>
  <c r="BR45" i="25"/>
  <c r="BR214" i="23"/>
  <c r="BH69" i="23"/>
  <c r="BR67" i="19"/>
  <c r="BQ327" i="19"/>
  <c r="BI104" i="25"/>
  <c r="BR105" i="24"/>
  <c r="BI362" i="19"/>
  <c r="BH167" i="24"/>
  <c r="BI51" i="19"/>
  <c r="BR185" i="23"/>
  <c r="BQ163" i="19"/>
  <c r="BQ18" i="19"/>
  <c r="BR116" i="19"/>
  <c r="BI114" i="19"/>
  <c r="BR110" i="23"/>
  <c r="BR50" i="26"/>
  <c r="BR77" i="24"/>
  <c r="BH85" i="19"/>
  <c r="BH178" i="23"/>
  <c r="BR34" i="24"/>
  <c r="BI175" i="24"/>
  <c r="BQ109" i="23"/>
  <c r="BQ203" i="19"/>
  <c r="BH15" i="19"/>
  <c r="BH188" i="19"/>
  <c r="BI90" i="19"/>
  <c r="BQ131" i="19"/>
  <c r="BH166" i="24"/>
  <c r="BI71" i="23"/>
  <c r="BR93" i="25"/>
  <c r="BQ30" i="25"/>
  <c r="BR65" i="26"/>
  <c r="BQ129" i="23"/>
  <c r="BR82" i="25"/>
  <c r="BI49" i="24"/>
  <c r="BH42" i="24"/>
  <c r="BI153" i="23"/>
  <c r="BH17" i="25"/>
  <c r="BI294" i="19"/>
  <c r="BH161" i="24"/>
  <c r="BH39" i="23"/>
  <c r="BI135" i="24"/>
  <c r="BR114" i="25"/>
  <c r="BH126" i="19"/>
  <c r="BI203" i="23"/>
  <c r="BR340" i="19"/>
  <c r="BR183" i="19"/>
  <c r="BI87" i="23"/>
  <c r="BQ147" i="23"/>
  <c r="BR143" i="24"/>
  <c r="BH79" i="19"/>
  <c r="BQ196" i="23"/>
  <c r="BR280" i="19"/>
  <c r="BI120" i="23"/>
  <c r="BI75" i="25"/>
  <c r="BR47" i="23"/>
  <c r="BR66" i="25"/>
  <c r="BQ68" i="19"/>
  <c r="BH157" i="24"/>
  <c r="BR137" i="19"/>
  <c r="BQ343" i="19"/>
  <c r="BH103" i="25"/>
  <c r="BH330" i="19"/>
  <c r="BR92" i="19"/>
  <c r="BI17" i="23"/>
  <c r="BI53" i="23"/>
  <c r="BI11" i="26"/>
  <c r="BQ15" i="19"/>
  <c r="BR167" i="19"/>
  <c r="BI39" i="19"/>
  <c r="BI38" i="25"/>
  <c r="BQ86" i="23"/>
  <c r="BH137" i="19"/>
  <c r="BI100" i="19"/>
  <c r="BR72" i="19"/>
  <c r="BH168" i="24"/>
  <c r="BR142" i="19"/>
  <c r="BI57" i="25"/>
  <c r="BQ21" i="26"/>
  <c r="BR88" i="23"/>
  <c r="BH58" i="24"/>
  <c r="BQ48" i="24"/>
  <c r="BH96" i="19"/>
  <c r="BI184" i="19"/>
  <c r="BI82" i="24"/>
  <c r="BQ97" i="23"/>
  <c r="BQ47" i="25"/>
  <c r="BR58" i="26"/>
  <c r="BI21" i="19"/>
  <c r="BQ67" i="23"/>
  <c r="BH23" i="26"/>
  <c r="BI106" i="24"/>
  <c r="BR21" i="25"/>
  <c r="BQ59" i="24"/>
  <c r="BI49" i="23"/>
  <c r="BR95" i="24"/>
  <c r="BQ157" i="24"/>
  <c r="BR181" i="19"/>
  <c r="BR234" i="19"/>
  <c r="BI292" i="19"/>
  <c r="BI12" i="23"/>
  <c r="BI36" i="25"/>
  <c r="BQ54" i="23"/>
  <c r="BQ143" i="23"/>
  <c r="BI53" i="24"/>
  <c r="BH75" i="23"/>
  <c r="BQ149" i="23"/>
  <c r="BQ7" i="19"/>
  <c r="BI236" i="19"/>
  <c r="BQ157" i="19"/>
  <c r="BR43" i="26"/>
  <c r="BQ177" i="24"/>
  <c r="BR15" i="19"/>
  <c r="BH136" i="23"/>
  <c r="BH147" i="24"/>
  <c r="BR175" i="24"/>
  <c r="BI98" i="25"/>
  <c r="BI33" i="25"/>
  <c r="BQ259" i="19"/>
  <c r="BI36" i="24"/>
  <c r="BH98" i="25"/>
  <c r="BR191" i="23"/>
  <c r="BH33" i="25"/>
  <c r="BI168" i="24"/>
  <c r="BI73" i="19"/>
  <c r="BI213" i="19"/>
  <c r="BI314" i="19"/>
  <c r="BI47" i="24"/>
  <c r="BQ62" i="19"/>
  <c r="BQ231" i="19"/>
  <c r="BI60" i="19"/>
  <c r="BH53" i="26"/>
  <c r="BH196" i="19"/>
  <c r="BH351" i="19"/>
  <c r="BQ216" i="23"/>
  <c r="BH220" i="23"/>
  <c r="BH43" i="19"/>
  <c r="BI138" i="19"/>
  <c r="BI291" i="19"/>
  <c r="BH235" i="19"/>
  <c r="BH53" i="24"/>
  <c r="BI268" i="19"/>
  <c r="BR35" i="25"/>
  <c r="BI65" i="23"/>
  <c r="BI31" i="25"/>
  <c r="BQ307" i="19"/>
  <c r="BR126" i="23"/>
  <c r="BH136" i="24"/>
  <c r="BI11" i="25"/>
  <c r="BQ130" i="23"/>
  <c r="BQ48" i="26"/>
  <c r="BH67" i="25"/>
  <c r="BH62" i="26"/>
  <c r="BH264" i="19"/>
  <c r="BI322" i="19"/>
  <c r="BQ209" i="23"/>
  <c r="BI62" i="25"/>
  <c r="BI17" i="25"/>
  <c r="BH211" i="19"/>
  <c r="BQ272" i="19"/>
  <c r="BR7" i="23"/>
  <c r="BQ101" i="19"/>
  <c r="BR312" i="19"/>
  <c r="BR243" i="19"/>
  <c r="BR145" i="19"/>
  <c r="BQ89" i="24"/>
  <c r="BH28" i="26"/>
  <c r="BR73" i="24"/>
  <c r="BI126" i="24"/>
  <c r="BI205" i="19"/>
  <c r="BQ199" i="23"/>
  <c r="BH8" i="19"/>
  <c r="BH11" i="24"/>
  <c r="BH40" i="25"/>
  <c r="BH17" i="24"/>
  <c r="BR15" i="26"/>
  <c r="BH97" i="25"/>
  <c r="BQ337" i="19"/>
  <c r="BH158" i="19"/>
  <c r="BQ140" i="19"/>
  <c r="BI33" i="26"/>
  <c r="BQ114" i="25"/>
  <c r="BR116" i="25"/>
  <c r="BH34" i="25"/>
  <c r="BQ78" i="19"/>
  <c r="BR269" i="19"/>
  <c r="BI30" i="26"/>
  <c r="BQ118" i="25"/>
  <c r="BQ228" i="19"/>
  <c r="BQ170" i="24"/>
  <c r="BR132" i="25"/>
  <c r="BH173" i="23"/>
  <c r="BH97" i="19"/>
  <c r="BI148" i="24"/>
  <c r="BR125" i="19"/>
  <c r="BR53" i="24"/>
  <c r="BR102" i="19"/>
  <c r="BI68" i="25"/>
  <c r="BQ104" i="23"/>
  <c r="BR84" i="25"/>
  <c r="BI169" i="23"/>
  <c r="BR174" i="24"/>
  <c r="BQ296" i="19"/>
  <c r="BR319" i="19"/>
  <c r="BR70" i="24"/>
  <c r="BR99" i="23"/>
  <c r="BR86" i="23"/>
  <c r="BH132" i="19"/>
  <c r="BR42" i="19"/>
  <c r="BQ175" i="19"/>
  <c r="BQ52" i="26"/>
  <c r="BI95" i="19"/>
  <c r="BI216" i="23"/>
  <c r="BH40" i="19"/>
  <c r="BR150" i="19"/>
  <c r="BR25" i="26"/>
  <c r="BQ33" i="26"/>
  <c r="BH29" i="24"/>
  <c r="BR95" i="25"/>
  <c r="BQ61" i="25"/>
  <c r="BQ25" i="25"/>
  <c r="BR22" i="25"/>
  <c r="BH123" i="25"/>
  <c r="BH155" i="23"/>
  <c r="BI66" i="19"/>
  <c r="BI147" i="19"/>
  <c r="BR20" i="19"/>
  <c r="BR34" i="19"/>
  <c r="BH353" i="19"/>
  <c r="BH160" i="23"/>
  <c r="BR81" i="24"/>
  <c r="BQ120" i="25"/>
  <c r="BQ119" i="24"/>
  <c r="BH363" i="19"/>
  <c r="BR122" i="23"/>
  <c r="BQ115" i="24"/>
  <c r="BI53" i="19"/>
  <c r="BH14" i="26"/>
  <c r="BQ21" i="23"/>
  <c r="BH115" i="19"/>
  <c r="BQ165" i="19"/>
  <c r="BQ69" i="26"/>
  <c r="BR121" i="24"/>
  <c r="BR124" i="24"/>
  <c r="BI118" i="25"/>
  <c r="BI190" i="19"/>
  <c r="BR10" i="23"/>
  <c r="BI162" i="23"/>
  <c r="BI140" i="19"/>
  <c r="BI129" i="23"/>
  <c r="BI71" i="24"/>
  <c r="BQ287" i="19"/>
  <c r="BH325" i="19"/>
  <c r="BI50" i="19"/>
  <c r="BI63" i="19"/>
  <c r="BQ91" i="23"/>
  <c r="BQ190" i="23"/>
  <c r="BH53" i="23"/>
  <c r="BQ119" i="23"/>
  <c r="BH28" i="23"/>
  <c r="BR225" i="19"/>
  <c r="BR106" i="24"/>
  <c r="BI148" i="23"/>
  <c r="BR23" i="19"/>
  <c r="BH29" i="26"/>
  <c r="BQ136" i="23"/>
  <c r="BR35" i="26"/>
  <c r="BH43" i="23"/>
  <c r="BI201" i="23"/>
  <c r="BR292" i="19"/>
  <c r="BI89" i="24"/>
  <c r="BQ220" i="23"/>
  <c r="BH304" i="19"/>
  <c r="BQ314" i="19"/>
  <c r="BI81" i="25"/>
  <c r="BQ82" i="23"/>
  <c r="BH188" i="23"/>
  <c r="BQ7" i="26"/>
  <c r="BH51" i="23"/>
  <c r="BR111" i="23"/>
  <c r="BR69" i="19"/>
  <c r="BH246" i="19"/>
  <c r="BH77" i="19"/>
  <c r="BH123" i="19"/>
  <c r="BH116" i="19"/>
  <c r="BH9" i="23"/>
  <c r="BH73" i="19"/>
  <c r="BH31" i="25"/>
  <c r="BI14" i="23"/>
  <c r="BH118" i="25"/>
  <c r="BQ46" i="23"/>
  <c r="BR172" i="23"/>
  <c r="BH31" i="19"/>
  <c r="BQ16" i="23"/>
  <c r="BR82" i="23"/>
  <c r="BI145" i="19"/>
  <c r="BQ336" i="19"/>
  <c r="BR60" i="24"/>
  <c r="BH64" i="26"/>
  <c r="BI325" i="19"/>
  <c r="BR8" i="23"/>
  <c r="BQ80" i="25"/>
  <c r="BH329" i="19"/>
  <c r="BR72" i="26"/>
  <c r="BH10" i="19"/>
  <c r="BR178" i="23"/>
  <c r="BI72" i="23"/>
  <c r="BI41" i="19"/>
  <c r="BR19" i="19"/>
  <c r="BR227" i="19"/>
  <c r="BH34" i="19"/>
  <c r="BR46" i="26"/>
  <c r="BH16" i="23"/>
  <c r="BH36" i="19"/>
  <c r="BH94" i="23"/>
  <c r="BQ23" i="25"/>
  <c r="BH270" i="19"/>
  <c r="BH113" i="23"/>
  <c r="BH178" i="24"/>
  <c r="BI142" i="23"/>
  <c r="BI34" i="24"/>
  <c r="BQ210" i="23"/>
  <c r="BI95" i="24"/>
  <c r="BI66" i="25"/>
  <c r="BQ114" i="23"/>
  <c r="BR87" i="24"/>
  <c r="BQ200" i="23"/>
  <c r="BI151" i="23"/>
  <c r="BR94" i="25"/>
  <c r="BH122" i="24"/>
  <c r="BH60" i="26"/>
  <c r="BQ195" i="19"/>
  <c r="BR167" i="24"/>
  <c r="BQ232" i="19"/>
  <c r="BH43" i="26"/>
  <c r="BI300" i="19"/>
  <c r="BI206" i="19"/>
  <c r="BH17" i="23"/>
  <c r="BI141" i="19"/>
  <c r="BQ226" i="19"/>
  <c r="BR188" i="19"/>
  <c r="BQ274" i="19"/>
  <c r="BQ20" i="25"/>
  <c r="BI41" i="25"/>
  <c r="BI181" i="23"/>
  <c r="BQ175" i="24"/>
  <c r="BH334" i="19"/>
  <c r="BQ352" i="19"/>
  <c r="BR74" i="26"/>
  <c r="BQ32" i="25"/>
  <c r="BH191" i="23"/>
  <c r="BH91" i="25"/>
  <c r="BH165" i="19"/>
  <c r="BR10" i="24"/>
  <c r="BH183" i="23"/>
  <c r="BH25" i="24"/>
  <c r="BR331" i="19"/>
  <c r="BI137" i="24"/>
  <c r="BQ146" i="24"/>
  <c r="BI88" i="25"/>
  <c r="BQ350" i="19"/>
  <c r="BQ29" i="24"/>
  <c r="BQ333" i="19"/>
  <c r="BI50" i="25"/>
  <c r="BH62" i="23"/>
  <c r="BQ205" i="19"/>
  <c r="BQ279" i="19"/>
  <c r="BI23" i="26"/>
  <c r="BI38" i="19"/>
  <c r="BQ116" i="19"/>
  <c r="BR113" i="19"/>
  <c r="BH323" i="19"/>
  <c r="BI56" i="23"/>
  <c r="BH8" i="24"/>
  <c r="BQ239" i="19"/>
  <c r="BI31" i="26"/>
  <c r="BH47" i="26"/>
  <c r="BH27" i="23"/>
  <c r="BH283" i="19"/>
  <c r="BH36" i="23"/>
  <c r="BR60" i="23"/>
  <c r="BQ46" i="25"/>
  <c r="BQ194" i="19"/>
  <c r="BQ153" i="24"/>
  <c r="BH30" i="23"/>
  <c r="BR296" i="19"/>
  <c r="BH260" i="19"/>
  <c r="BQ133" i="24"/>
  <c r="BR68" i="23"/>
  <c r="BR42" i="25"/>
  <c r="BH156" i="19"/>
  <c r="BH66" i="24"/>
  <c r="BH154" i="23"/>
  <c r="BH262" i="19"/>
  <c r="BH72" i="24"/>
  <c r="BI107" i="25"/>
  <c r="BQ133" i="23"/>
  <c r="BQ248" i="19"/>
  <c r="BI219" i="19"/>
  <c r="BI172" i="24"/>
  <c r="BR96" i="19"/>
  <c r="BQ253" i="19"/>
  <c r="BI168" i="23"/>
  <c r="BI45" i="25"/>
  <c r="BI87" i="25"/>
  <c r="BI283" i="19"/>
  <c r="BI123" i="23"/>
  <c r="BR323" i="19"/>
  <c r="BI141" i="23"/>
  <c r="BH341" i="19"/>
  <c r="BH62" i="19"/>
  <c r="BH10" i="23"/>
  <c r="BQ73" i="25"/>
  <c r="BQ348" i="19"/>
  <c r="BI134" i="24"/>
  <c r="BH121" i="19"/>
  <c r="BH91" i="23"/>
  <c r="BQ22" i="25"/>
  <c r="BI28" i="26"/>
  <c r="BQ202" i="23"/>
  <c r="BI166" i="19"/>
  <c r="BI149" i="23"/>
  <c r="BI200" i="19"/>
  <c r="BR47" i="25"/>
  <c r="BR55" i="19"/>
  <c r="BH73" i="24"/>
  <c r="BH11" i="26"/>
  <c r="BI336" i="19"/>
  <c r="BH19" i="23"/>
  <c r="BR70" i="25"/>
  <c r="BI105" i="19"/>
  <c r="BR103" i="19"/>
  <c r="BH54" i="23"/>
  <c r="BR135" i="19"/>
  <c r="BR256" i="19"/>
  <c r="BQ126" i="24"/>
  <c r="BI104" i="24"/>
  <c r="BQ67" i="24"/>
  <c r="BH87" i="24"/>
  <c r="BI155" i="19"/>
  <c r="BI70" i="25"/>
  <c r="BH82" i="19"/>
  <c r="BR37" i="24"/>
  <c r="BR131" i="24"/>
  <c r="BI126" i="19"/>
  <c r="BQ154" i="24"/>
  <c r="BI354" i="19"/>
  <c r="BQ13" i="19"/>
  <c r="BR219" i="23"/>
  <c r="BR313" i="19"/>
  <c r="BH228" i="19"/>
  <c r="BQ103" i="23"/>
  <c r="BQ28" i="25"/>
  <c r="BI186" i="23"/>
  <c r="BQ20" i="19"/>
  <c r="BQ23" i="26"/>
  <c r="BR176" i="19"/>
  <c r="BH278" i="19"/>
  <c r="BI364" i="19"/>
  <c r="BH222" i="19"/>
  <c r="BR32" i="23"/>
  <c r="BQ341" i="19"/>
  <c r="BH263" i="19"/>
  <c r="BH38" i="19"/>
  <c r="BQ39" i="24"/>
  <c r="BI118" i="24"/>
  <c r="BQ284" i="19"/>
  <c r="BH343" i="19"/>
  <c r="BQ158" i="19"/>
  <c r="BQ60" i="25"/>
  <c r="BI306" i="19"/>
  <c r="BQ195" i="23"/>
  <c r="BI240" i="19"/>
  <c r="BR178" i="24"/>
  <c r="BH107" i="24"/>
  <c r="BR92" i="24"/>
  <c r="BH47" i="19"/>
  <c r="BQ181" i="23"/>
  <c r="BI21" i="24"/>
  <c r="BR75" i="23"/>
  <c r="BQ46" i="24"/>
  <c r="BI62" i="24"/>
  <c r="BR90" i="23"/>
  <c r="BQ158" i="24"/>
  <c r="BR325" i="19"/>
  <c r="BQ328" i="19"/>
  <c r="BH93" i="19"/>
  <c r="BH218" i="19"/>
  <c r="BI209" i="23"/>
  <c r="BR184" i="23"/>
  <c r="BQ164" i="23"/>
  <c r="BQ209" i="19"/>
  <c r="BR305" i="19"/>
  <c r="BI110" i="24"/>
  <c r="BQ52" i="25"/>
  <c r="BQ193" i="19"/>
  <c r="BQ56" i="26"/>
  <c r="BQ53" i="23"/>
  <c r="BQ36" i="24"/>
  <c r="BH8" i="25"/>
  <c r="BR102" i="23"/>
  <c r="BR28" i="23"/>
  <c r="BQ106" i="19"/>
  <c r="BR8" i="24"/>
  <c r="BH156" i="24"/>
  <c r="BI16" i="24"/>
  <c r="BI48" i="24"/>
  <c r="BQ35" i="25"/>
  <c r="BR241" i="19"/>
  <c r="BR262" i="19"/>
  <c r="BQ192" i="23"/>
  <c r="BR168" i="23"/>
  <c r="BI118" i="19"/>
  <c r="BR327" i="19"/>
  <c r="BH34" i="26"/>
  <c r="BQ116" i="25"/>
  <c r="BI187" i="23"/>
  <c r="BR230" i="19"/>
  <c r="BR45" i="26"/>
  <c r="BQ150" i="23"/>
  <c r="BQ179" i="23"/>
  <c r="BQ76" i="23"/>
  <c r="BR118" i="25"/>
  <c r="BI193" i="23"/>
  <c r="BH317" i="19"/>
  <c r="BR131" i="23"/>
  <c r="BR52" i="24"/>
  <c r="BQ21" i="19"/>
  <c r="BQ58" i="23"/>
  <c r="BH51" i="26"/>
  <c r="BI31" i="23"/>
  <c r="BI93" i="24"/>
  <c r="BQ121" i="24"/>
  <c r="BQ42" i="25"/>
  <c r="BH287" i="19"/>
  <c r="BQ69" i="19"/>
  <c r="BH77" i="24"/>
  <c r="BI83" i="19"/>
  <c r="BR203" i="23"/>
  <c r="BI104" i="23"/>
  <c r="BH42" i="26"/>
  <c r="BH141" i="19"/>
  <c r="BR52" i="19"/>
  <c r="BR85" i="19"/>
  <c r="BI311" i="19"/>
  <c r="BQ54" i="26"/>
  <c r="BI30" i="25"/>
  <c r="BI177" i="19"/>
  <c r="BH82" i="24"/>
  <c r="BR30" i="23"/>
  <c r="BH31" i="24"/>
  <c r="BQ77" i="24"/>
  <c r="BQ82" i="19"/>
  <c r="BH13" i="26"/>
  <c r="BQ143" i="24"/>
  <c r="BI132" i="19"/>
  <c r="BH22" i="25"/>
  <c r="BI114" i="23"/>
  <c r="BI331" i="19"/>
  <c r="BQ22" i="19"/>
  <c r="BR271" i="19"/>
  <c r="BI293" i="19"/>
  <c r="BQ206" i="23"/>
  <c r="BQ109" i="19"/>
  <c r="BH161" i="23"/>
  <c r="BH64" i="19"/>
  <c r="BH77" i="23"/>
  <c r="BQ10" i="26"/>
  <c r="BR364" i="19"/>
  <c r="BH164" i="23"/>
  <c r="BI24" i="25"/>
  <c r="BQ126" i="19"/>
  <c r="BQ99" i="25"/>
  <c r="BH179" i="24"/>
  <c r="BR169" i="24"/>
  <c r="BI60" i="25"/>
  <c r="BR125" i="24"/>
  <c r="BQ300" i="19"/>
  <c r="BQ28" i="23"/>
  <c r="BQ51" i="24"/>
  <c r="BR76" i="23"/>
  <c r="BH76" i="26"/>
  <c r="BI79" i="23"/>
  <c r="BQ14" i="24"/>
  <c r="BR48" i="25"/>
  <c r="BH142" i="24"/>
  <c r="BQ206" i="19"/>
  <c r="BI20" i="25"/>
  <c r="BH149" i="23"/>
  <c r="BI31" i="19"/>
  <c r="BR59" i="26"/>
  <c r="BI19" i="26"/>
  <c r="BQ188" i="23"/>
  <c r="BH36" i="24"/>
  <c r="BQ170" i="23"/>
  <c r="BQ140" i="23"/>
  <c r="BI97" i="19"/>
  <c r="BR21" i="26"/>
  <c r="BH38" i="24"/>
  <c r="BH168" i="23"/>
  <c r="BH296" i="19"/>
  <c r="BH90" i="23"/>
  <c r="BR174" i="19"/>
  <c r="BH125" i="24"/>
  <c r="BQ97" i="24"/>
  <c r="BQ9" i="26"/>
  <c r="BI23" i="23"/>
  <c r="BQ123" i="25"/>
  <c r="BR27" i="24"/>
  <c r="BQ270" i="19"/>
  <c r="BI55" i="26"/>
  <c r="BI347" i="19"/>
  <c r="BI35" i="19"/>
  <c r="BH72" i="26"/>
  <c r="BQ242" i="19"/>
  <c r="BH112" i="24"/>
  <c r="BQ115" i="23"/>
  <c r="BR142" i="23"/>
  <c r="BH121" i="24"/>
  <c r="BQ87" i="25"/>
  <c r="BR73" i="23"/>
  <c r="BR104" i="25"/>
  <c r="BR249" i="19"/>
  <c r="BR56" i="19"/>
  <c r="BR160" i="19"/>
  <c r="BQ58" i="24"/>
  <c r="BR9" i="25"/>
  <c r="BH274" i="19"/>
  <c r="BH59" i="26"/>
  <c r="BR98" i="25"/>
  <c r="BI64" i="25"/>
  <c r="BQ40" i="23"/>
  <c r="BQ63" i="25"/>
  <c r="BR201" i="19"/>
  <c r="BQ48" i="25"/>
  <c r="BQ263" i="19"/>
  <c r="BR129" i="25"/>
  <c r="BH120" i="24"/>
  <c r="BI9" i="25"/>
  <c r="BI25" i="26"/>
  <c r="BR62" i="25"/>
  <c r="BQ57" i="23"/>
  <c r="BH247" i="19"/>
  <c r="BR221" i="23"/>
  <c r="BQ7" i="24"/>
  <c r="BQ24" i="19"/>
  <c r="BR41" i="19"/>
  <c r="BH337" i="19"/>
  <c r="BH13" i="24"/>
  <c r="BR54" i="19"/>
  <c r="BQ98" i="25"/>
  <c r="BR143" i="23"/>
  <c r="BH33" i="26"/>
  <c r="BH99" i="25"/>
  <c r="BR212" i="19"/>
  <c r="BI25" i="19"/>
  <c r="BQ126" i="23"/>
  <c r="BH93" i="24"/>
  <c r="BR161" i="19"/>
  <c r="BQ150" i="24"/>
  <c r="BI340" i="19"/>
  <c r="DK146" i="20" l="1"/>
  <c r="DK147" i="20" l="1"/>
  <c r="DK148" i="20" l="1"/>
  <c r="DK149" i="20" l="1"/>
  <c r="DK150" i="20" l="1"/>
  <c r="DK151" i="20" l="1"/>
  <c r="C23" i="38" l="1"/>
  <c r="E25" i="38"/>
  <c r="I102" i="38"/>
  <c r="C17" i="38"/>
  <c r="E40" i="38"/>
  <c r="E36" i="38"/>
  <c r="E86" i="38"/>
  <c r="I35" i="38"/>
  <c r="C44" i="38"/>
  <c r="G60" i="38"/>
  <c r="C45" i="38"/>
  <c r="D32" i="38"/>
  <c r="G81" i="38"/>
  <c r="F59" i="38"/>
  <c r="I94" i="38"/>
  <c r="E83" i="38"/>
  <c r="G26" i="38"/>
  <c r="I101" i="38"/>
  <c r="I103" i="38"/>
  <c r="F21" i="38"/>
  <c r="D74" i="38"/>
  <c r="E72" i="38"/>
  <c r="E69" i="38"/>
  <c r="G105" i="38"/>
  <c r="E28" i="38"/>
  <c r="D16" i="38"/>
  <c r="G47" i="38"/>
  <c r="F32" i="38"/>
  <c r="C91" i="38"/>
  <c r="I58" i="38"/>
  <c r="C22" i="38"/>
  <c r="D68" i="38"/>
  <c r="I100" i="38"/>
  <c r="F74" i="38"/>
  <c r="C42" i="38"/>
  <c r="I104" i="38"/>
  <c r="F39" i="38"/>
  <c r="C73" i="38"/>
  <c r="E102" i="38"/>
  <c r="I97" i="38"/>
  <c r="C29" i="38"/>
  <c r="G43" i="38"/>
  <c r="E13" i="38"/>
  <c r="G97" i="38"/>
  <c r="G104" i="38"/>
  <c r="I62" i="38"/>
  <c r="G87" i="38"/>
  <c r="I75" i="38"/>
  <c r="D70" i="38"/>
  <c r="F13" i="38"/>
  <c r="G39" i="38"/>
  <c r="F53" i="38"/>
  <c r="D71" i="38"/>
  <c r="I91" i="38"/>
  <c r="G18" i="38"/>
  <c r="D23" i="38"/>
  <c r="D52" i="38"/>
  <c r="E80" i="38"/>
  <c r="F89" i="38"/>
  <c r="D40" i="38"/>
  <c r="I68" i="38"/>
  <c r="I72" i="38"/>
  <c r="D79" i="38"/>
  <c r="D81" i="38"/>
  <c r="G27" i="38"/>
  <c r="F82" i="38"/>
  <c r="E11" i="38"/>
  <c r="D55" i="38"/>
  <c r="C102" i="38"/>
  <c r="I23" i="38"/>
  <c r="C39" i="38"/>
  <c r="C84" i="38"/>
  <c r="D45" i="38"/>
  <c r="G12" i="38"/>
  <c r="E39" i="38"/>
  <c r="G49" i="38"/>
  <c r="I78" i="38"/>
  <c r="I83" i="38"/>
  <c r="C79" i="38"/>
  <c r="C88" i="38"/>
  <c r="I79" i="38"/>
  <c r="I99" i="38"/>
  <c r="I17" i="38"/>
  <c r="I37" i="38"/>
  <c r="C81" i="38"/>
  <c r="G65" i="38"/>
  <c r="E67" i="38"/>
  <c r="G59" i="38"/>
  <c r="C93" i="38"/>
  <c r="C33" i="38"/>
  <c r="E18" i="38"/>
  <c r="D90" i="38"/>
  <c r="F44" i="38"/>
  <c r="E47" i="38"/>
  <c r="C62" i="38"/>
  <c r="C26" i="38"/>
  <c r="E74" i="38"/>
  <c r="G51" i="38"/>
  <c r="E32" i="38"/>
  <c r="G61" i="38"/>
  <c r="C103" i="38"/>
  <c r="D39" i="38"/>
  <c r="E16" i="38"/>
  <c r="C20" i="38"/>
  <c r="C16" i="38"/>
  <c r="D85" i="38"/>
  <c r="G74" i="38"/>
  <c r="F72" i="38"/>
  <c r="D62" i="38"/>
  <c r="D104" i="38"/>
  <c r="C77" i="38"/>
  <c r="E81" i="38"/>
  <c r="E104" i="38"/>
  <c r="I86" i="38"/>
  <c r="C18" i="38"/>
  <c r="G40" i="38"/>
  <c r="C101" i="38"/>
  <c r="I61" i="38"/>
  <c r="E52" i="38"/>
  <c r="E58" i="38"/>
  <c r="F29" i="38"/>
  <c r="E17" i="38"/>
  <c r="G67" i="38"/>
  <c r="G80" i="38"/>
  <c r="I80" i="38"/>
  <c r="E38" i="38"/>
  <c r="I16" i="38"/>
  <c r="D31" i="38"/>
  <c r="C86" i="38"/>
  <c r="G84" i="38"/>
  <c r="I90" i="38"/>
  <c r="F93" i="38"/>
  <c r="G63" i="38"/>
  <c r="G66" i="38"/>
  <c r="AV79" i="12" l="1"/>
  <c r="BG79" i="5"/>
  <c r="AV60" i="12"/>
  <c r="BG60" i="5"/>
  <c r="AV16" i="12"/>
  <c r="BG16" i="5"/>
  <c r="BG78" i="5"/>
  <c r="AV78" i="12"/>
  <c r="BG71" i="5"/>
  <c r="AV71" i="12"/>
  <c r="AV96" i="12"/>
  <c r="BG96" i="5"/>
  <c r="BG103" i="5"/>
  <c r="AV103" i="12"/>
  <c r="BG77" i="5"/>
  <c r="AV77" i="12"/>
  <c r="AV102" i="12"/>
  <c r="BG102" i="5"/>
  <c r="BG89" i="5"/>
  <c r="AV89" i="12"/>
  <c r="BG67" i="5"/>
  <c r="AV67" i="12"/>
  <c r="BG93" i="5"/>
  <c r="AV93" i="12"/>
  <c r="BG36" i="5"/>
  <c r="AV36" i="12"/>
  <c r="AV34" i="12"/>
  <c r="BG34" i="5"/>
  <c r="BG101" i="5"/>
  <c r="AV101" i="12"/>
  <c r="BG15" i="5"/>
  <c r="AV15" i="12"/>
  <c r="AV98" i="12"/>
  <c r="BG98" i="5"/>
  <c r="BG22" i="5"/>
  <c r="AV22" i="12"/>
  <c r="AV57" i="12"/>
  <c r="BG57" i="5"/>
  <c r="BG82" i="5"/>
  <c r="AV82" i="12"/>
  <c r="AV74" i="12"/>
  <c r="BG74" i="5"/>
  <c r="BG61" i="5"/>
  <c r="AV61" i="12"/>
  <c r="BG99" i="5"/>
  <c r="AV99" i="12"/>
  <c r="BG100" i="5"/>
  <c r="AV100" i="12"/>
  <c r="BG90" i="5"/>
  <c r="AV90" i="12"/>
  <c r="BG85" i="5"/>
  <c r="AV85" i="12"/>
  <c r="BC99" i="12" l="1"/>
  <c r="BH99" i="12"/>
  <c r="AK101" i="19"/>
  <c r="AL101" i="19" s="1"/>
  <c r="BB99" i="12"/>
  <c r="BC15" i="12"/>
  <c r="BH15" i="12"/>
  <c r="AK17" i="19"/>
  <c r="AL17" i="19" s="1"/>
  <c r="BB15" i="12"/>
  <c r="BC89" i="12"/>
  <c r="BH89" i="12"/>
  <c r="AK91" i="19"/>
  <c r="AL91" i="19" s="1"/>
  <c r="BB89" i="12"/>
  <c r="BM102" i="5"/>
  <c r="BN102" i="5"/>
  <c r="BS102" i="5"/>
  <c r="R104" i="19"/>
  <c r="S104" i="19" s="1"/>
  <c r="BN16" i="5"/>
  <c r="BS16" i="5"/>
  <c r="R18" i="19"/>
  <c r="S18" i="19" s="1"/>
  <c r="BM16" i="5"/>
  <c r="BN99" i="5"/>
  <c r="BS99" i="5"/>
  <c r="R101" i="19"/>
  <c r="S101" i="19" s="1"/>
  <c r="BM99" i="5"/>
  <c r="BN15" i="5"/>
  <c r="BS15" i="5"/>
  <c r="R17" i="19"/>
  <c r="S17" i="19" s="1"/>
  <c r="BM15" i="5"/>
  <c r="BN89" i="5"/>
  <c r="BS89" i="5"/>
  <c r="R91" i="19"/>
  <c r="S91" i="19" s="1"/>
  <c r="BM89" i="5"/>
  <c r="BC102" i="12"/>
  <c r="BH102" i="12"/>
  <c r="AK104" i="19"/>
  <c r="AL104" i="19" s="1"/>
  <c r="BB102" i="12"/>
  <c r="BC16" i="12"/>
  <c r="BH16" i="12"/>
  <c r="AK18" i="19"/>
  <c r="AL18" i="19" s="1"/>
  <c r="BB16" i="12"/>
  <c r="BC85" i="12"/>
  <c r="BH85" i="12"/>
  <c r="AK87" i="19"/>
  <c r="AL87" i="19" s="1"/>
  <c r="BB85" i="12"/>
  <c r="BB100" i="12"/>
  <c r="BC100" i="12"/>
  <c r="BH100" i="12"/>
  <c r="AK102" i="19"/>
  <c r="AL102" i="19" s="1"/>
  <c r="BC61" i="12"/>
  <c r="BH61" i="12"/>
  <c r="AK63" i="19"/>
  <c r="AL63" i="19" s="1"/>
  <c r="BB61" i="12"/>
  <c r="BC82" i="12"/>
  <c r="BH82" i="12"/>
  <c r="AK84" i="19"/>
  <c r="AL84" i="19" s="1"/>
  <c r="BB82" i="12"/>
  <c r="BN98" i="5"/>
  <c r="BS98" i="5"/>
  <c r="R100" i="19"/>
  <c r="S100" i="19" s="1"/>
  <c r="BM98" i="5"/>
  <c r="BC36" i="12"/>
  <c r="BH36" i="12"/>
  <c r="AK38" i="19"/>
  <c r="AL38" i="19" s="1"/>
  <c r="BB36" i="12"/>
  <c r="BC71" i="12"/>
  <c r="BH71" i="12"/>
  <c r="AK73" i="19"/>
  <c r="AL73" i="19" s="1"/>
  <c r="BB71" i="12"/>
  <c r="BN85" i="5"/>
  <c r="BS85" i="5"/>
  <c r="R87" i="19"/>
  <c r="S87" i="19" s="1"/>
  <c r="BM85" i="5"/>
  <c r="BN100" i="5"/>
  <c r="BS100" i="5"/>
  <c r="R102" i="19"/>
  <c r="S102" i="19" s="1"/>
  <c r="BM100" i="5"/>
  <c r="BN61" i="5"/>
  <c r="BS61" i="5"/>
  <c r="R63" i="19"/>
  <c r="S63" i="19" s="1"/>
  <c r="BM61" i="5"/>
  <c r="BN82" i="5"/>
  <c r="BS82" i="5"/>
  <c r="R84" i="19"/>
  <c r="S84" i="19" s="1"/>
  <c r="BM82" i="5"/>
  <c r="BC98" i="12"/>
  <c r="BH98" i="12"/>
  <c r="AK100" i="19"/>
  <c r="AL100" i="19" s="1"/>
  <c r="BB98" i="12"/>
  <c r="BN36" i="5"/>
  <c r="BS36" i="5"/>
  <c r="R38" i="19"/>
  <c r="S38" i="19" s="1"/>
  <c r="BM36" i="5"/>
  <c r="BM71" i="5"/>
  <c r="BN71" i="5"/>
  <c r="BS71" i="5"/>
  <c r="R73" i="19"/>
  <c r="S73" i="19" s="1"/>
  <c r="BC90" i="12"/>
  <c r="BH90" i="12"/>
  <c r="AK92" i="19"/>
  <c r="AL92" i="19" s="1"/>
  <c r="BB90" i="12"/>
  <c r="BN74" i="5"/>
  <c r="BS74" i="5"/>
  <c r="R76" i="19"/>
  <c r="S76" i="19" s="1"/>
  <c r="BM74" i="5"/>
  <c r="BC101" i="12"/>
  <c r="BH101" i="12"/>
  <c r="AK103" i="19"/>
  <c r="AL103" i="19" s="1"/>
  <c r="BB101" i="12"/>
  <c r="BC77" i="12"/>
  <c r="BH77" i="12"/>
  <c r="AK79" i="19"/>
  <c r="AL79" i="19" s="1"/>
  <c r="BB77" i="12"/>
  <c r="BC103" i="12"/>
  <c r="BH103" i="12"/>
  <c r="AK105" i="19"/>
  <c r="AL105" i="19" s="1"/>
  <c r="BB103" i="12"/>
  <c r="BN60" i="5"/>
  <c r="BS60" i="5"/>
  <c r="R62" i="19"/>
  <c r="S62" i="19" s="1"/>
  <c r="BM60" i="5"/>
  <c r="BN90" i="5"/>
  <c r="BS90" i="5"/>
  <c r="R92" i="19"/>
  <c r="S92" i="19" s="1"/>
  <c r="BM90" i="5"/>
  <c r="BB74" i="12"/>
  <c r="BC74" i="12"/>
  <c r="BH74" i="12"/>
  <c r="AK76" i="19"/>
  <c r="AL76" i="19" s="1"/>
  <c r="BN101" i="5"/>
  <c r="BS101" i="5"/>
  <c r="R103" i="19"/>
  <c r="S103" i="19" s="1"/>
  <c r="BM101" i="5"/>
  <c r="BN77" i="5"/>
  <c r="BS77" i="5"/>
  <c r="R79" i="19"/>
  <c r="S79" i="19" s="1"/>
  <c r="BM77" i="5"/>
  <c r="BN103" i="5"/>
  <c r="BS103" i="5"/>
  <c r="R105" i="19"/>
  <c r="S105" i="19" s="1"/>
  <c r="BM103" i="5"/>
  <c r="BC60" i="12"/>
  <c r="BH60" i="12"/>
  <c r="AK62" i="19"/>
  <c r="AL62" i="19" s="1"/>
  <c r="BB60" i="12"/>
  <c r="BN57" i="5"/>
  <c r="BS57" i="5"/>
  <c r="R59" i="19"/>
  <c r="S59" i="19" s="1"/>
  <c r="BM57" i="5"/>
  <c r="BC22" i="12"/>
  <c r="BH22" i="12"/>
  <c r="AK24" i="19"/>
  <c r="AL24" i="19" s="1"/>
  <c r="BB22" i="12"/>
  <c r="BM34" i="5"/>
  <c r="BN34" i="5"/>
  <c r="BS34" i="5"/>
  <c r="R36" i="19"/>
  <c r="S36" i="19" s="1"/>
  <c r="BC93" i="12"/>
  <c r="BH93" i="12"/>
  <c r="AK95" i="19"/>
  <c r="AL95" i="19" s="1"/>
  <c r="BB93" i="12"/>
  <c r="BC67" i="12"/>
  <c r="BH67" i="12"/>
  <c r="AK69" i="19"/>
  <c r="AL69" i="19" s="1"/>
  <c r="BB67" i="12"/>
  <c r="BN96" i="5"/>
  <c r="BS96" i="5"/>
  <c r="R98" i="19"/>
  <c r="S98" i="19" s="1"/>
  <c r="BM96" i="5"/>
  <c r="BC78" i="12"/>
  <c r="BH78" i="12"/>
  <c r="AK80" i="19"/>
  <c r="AL80" i="19" s="1"/>
  <c r="BB78" i="12"/>
  <c r="BM79" i="5"/>
  <c r="BN79" i="5"/>
  <c r="BS79" i="5"/>
  <c r="R81" i="19"/>
  <c r="S81" i="19" s="1"/>
  <c r="BC57" i="12"/>
  <c r="BH57" i="12"/>
  <c r="AK59" i="19"/>
  <c r="AL59" i="19" s="1"/>
  <c r="BB57" i="12"/>
  <c r="BM22" i="5"/>
  <c r="BN22" i="5"/>
  <c r="BS22" i="5"/>
  <c r="R24" i="19"/>
  <c r="S24" i="19" s="1"/>
  <c r="BC34" i="12"/>
  <c r="BH34" i="12"/>
  <c r="AK36" i="19"/>
  <c r="BB34" i="12"/>
  <c r="BN93" i="5"/>
  <c r="BS93" i="5"/>
  <c r="R95" i="19"/>
  <c r="S95" i="19" s="1"/>
  <c r="BM93" i="5"/>
  <c r="BN67" i="5"/>
  <c r="BS67" i="5"/>
  <c r="R69" i="19"/>
  <c r="S69" i="19" s="1"/>
  <c r="BM67" i="5"/>
  <c r="BC96" i="12"/>
  <c r="BH96" i="12"/>
  <c r="AK98" i="19"/>
  <c r="AL98" i="19" s="1"/>
  <c r="BB96" i="12"/>
  <c r="BN78" i="5"/>
  <c r="BS78" i="5"/>
  <c r="R80" i="19"/>
  <c r="S80" i="19" s="1"/>
  <c r="BM78" i="5"/>
  <c r="BC79" i="12"/>
  <c r="BH79" i="12"/>
  <c r="AK81" i="19"/>
  <c r="AL81" i="19" s="1"/>
  <c r="BB79" i="12"/>
  <c r="BZ78" i="5" l="1"/>
  <c r="BY78" i="5"/>
  <c r="BO96" i="12"/>
  <c r="BN96" i="12"/>
  <c r="AL36" i="19"/>
  <c r="BZ57" i="5"/>
  <c r="BY57" i="5"/>
  <c r="BO77" i="12"/>
  <c r="BN77" i="12"/>
  <c r="BO90" i="12"/>
  <c r="BN90" i="12"/>
  <c r="BZ71" i="5"/>
  <c r="BY71" i="5"/>
  <c r="BZ82" i="5"/>
  <c r="BY82" i="5"/>
  <c r="BO85" i="12"/>
  <c r="BN85" i="12"/>
  <c r="BZ102" i="5"/>
  <c r="BY102" i="5"/>
  <c r="BO15" i="12"/>
  <c r="BN15" i="12"/>
  <c r="BZ67" i="5"/>
  <c r="BY67" i="5"/>
  <c r="BO34" i="12"/>
  <c r="BN34" i="12"/>
  <c r="BZ60" i="5"/>
  <c r="BY60" i="5"/>
  <c r="BO100" i="12"/>
  <c r="BN100" i="12"/>
  <c r="BO57" i="12"/>
  <c r="BN57" i="12"/>
  <c r="BZ77" i="5"/>
  <c r="BY77" i="5"/>
  <c r="BZ90" i="5"/>
  <c r="BY90" i="5"/>
  <c r="BZ36" i="5"/>
  <c r="BY36" i="5"/>
  <c r="BZ98" i="5"/>
  <c r="BY98" i="5"/>
  <c r="BO60" i="12"/>
  <c r="BN60" i="12"/>
  <c r="BZ74" i="5"/>
  <c r="BY74" i="5"/>
  <c r="BZ79" i="5"/>
  <c r="BY79" i="5"/>
  <c r="BO93" i="12"/>
  <c r="BN93" i="12"/>
  <c r="BO74" i="12"/>
  <c r="BN74" i="12"/>
  <c r="BO103" i="12"/>
  <c r="BN103" i="12"/>
  <c r="BO82" i="12"/>
  <c r="BN82" i="12"/>
  <c r="BZ89" i="5"/>
  <c r="BY89" i="5"/>
  <c r="BZ99" i="5"/>
  <c r="BY99" i="5"/>
  <c r="BZ61" i="5"/>
  <c r="BY61" i="5"/>
  <c r="BO71" i="12"/>
  <c r="BN71" i="12"/>
  <c r="BZ93" i="5"/>
  <c r="BY93" i="5"/>
  <c r="BZ103" i="5"/>
  <c r="BY103" i="5"/>
  <c r="BO36" i="12"/>
  <c r="BN36" i="12"/>
  <c r="BO79" i="12"/>
  <c r="BN79" i="12"/>
  <c r="BO22" i="12"/>
  <c r="BN22" i="12"/>
  <c r="BO101" i="12"/>
  <c r="BN101" i="12"/>
  <c r="BO16" i="12"/>
  <c r="BN16" i="12"/>
  <c r="BZ22" i="5"/>
  <c r="BY22" i="5"/>
  <c r="BZ85" i="5"/>
  <c r="BY85" i="5"/>
  <c r="BZ15" i="5"/>
  <c r="BY15" i="5"/>
  <c r="BO89" i="12"/>
  <c r="BN89" i="12"/>
  <c r="BO99" i="12"/>
  <c r="BN99" i="12"/>
  <c r="BZ101" i="5"/>
  <c r="BY101" i="5"/>
  <c r="BO61" i="12"/>
  <c r="BN61" i="12"/>
  <c r="BO102" i="12"/>
  <c r="BN102" i="12"/>
  <c r="BO78" i="12"/>
  <c r="BN78" i="12"/>
  <c r="BZ96" i="5"/>
  <c r="BY96" i="5"/>
  <c r="BZ34" i="5"/>
  <c r="BY34" i="5"/>
  <c r="BO98" i="12"/>
  <c r="BN98" i="12"/>
  <c r="BZ100" i="5"/>
  <c r="BY100" i="5"/>
  <c r="BO67" i="12"/>
  <c r="BN67" i="12"/>
  <c r="BZ16" i="5"/>
  <c r="BY16" i="5"/>
  <c r="D34" i="38" l="1"/>
  <c r="C41" i="38"/>
  <c r="G11" i="38"/>
  <c r="D75" i="38"/>
  <c r="F24" i="38"/>
  <c r="E45" i="38"/>
  <c r="C30" i="38"/>
  <c r="F62" i="38"/>
  <c r="C50" i="38"/>
  <c r="E6" i="38"/>
  <c r="D89" i="38"/>
  <c r="C25" i="38"/>
  <c r="F12" i="38"/>
  <c r="F60" i="38"/>
  <c r="G62" i="38"/>
  <c r="D50" i="38"/>
  <c r="D29" i="38"/>
  <c r="C70" i="38"/>
  <c r="G103" i="38"/>
  <c r="D26" i="38"/>
  <c r="G70" i="38"/>
  <c r="F48" i="38"/>
  <c r="G25" i="38"/>
  <c r="D99" i="38"/>
  <c r="E56" i="38"/>
  <c r="E14" i="38"/>
  <c r="C35" i="38"/>
  <c r="I65" i="38"/>
  <c r="I41" i="38"/>
  <c r="F26" i="38"/>
  <c r="D86" i="38"/>
  <c r="D88" i="38"/>
  <c r="D102" i="38"/>
  <c r="I44" i="38"/>
  <c r="E95" i="38"/>
  <c r="E98" i="38"/>
  <c r="E7" i="38"/>
  <c r="F27" i="38"/>
  <c r="D92" i="38"/>
  <c r="G96" i="38"/>
  <c r="D24" i="38"/>
  <c r="G82" i="38"/>
  <c r="E76" i="38"/>
  <c r="C90" i="38"/>
  <c r="F56" i="38"/>
  <c r="D65" i="38"/>
  <c r="D35" i="38"/>
  <c r="E92" i="38"/>
  <c r="F95" i="38"/>
  <c r="D46" i="38"/>
  <c r="D83" i="38"/>
  <c r="G89" i="38"/>
  <c r="D38" i="38"/>
  <c r="I88" i="38"/>
  <c r="C89" i="38"/>
  <c r="I76" i="38"/>
  <c r="G85" i="38"/>
  <c r="I54" i="38"/>
  <c r="I8" i="38"/>
  <c r="C51" i="38"/>
  <c r="C48" i="38"/>
  <c r="G36" i="38"/>
  <c r="D101" i="38"/>
  <c r="F58" i="38"/>
  <c r="G76" i="38"/>
  <c r="I87" i="38"/>
  <c r="D17" i="38"/>
  <c r="D27" i="38"/>
  <c r="F103" i="38"/>
  <c r="E97" i="38"/>
  <c r="C75" i="38"/>
  <c r="F47" i="38"/>
  <c r="G13" i="38"/>
  <c r="G98" i="38"/>
  <c r="F66" i="38"/>
  <c r="E22" i="38"/>
  <c r="F37" i="38"/>
  <c r="C64" i="38"/>
  <c r="E64" i="38"/>
  <c r="F84" i="38"/>
  <c r="E73" i="38"/>
  <c r="D25" i="38"/>
  <c r="G23" i="38"/>
  <c r="F105" i="38"/>
  <c r="G92" i="38"/>
  <c r="I50" i="38"/>
  <c r="I21" i="38"/>
  <c r="C82" i="38"/>
  <c r="C67" i="38"/>
  <c r="C100" i="38"/>
  <c r="F73" i="38"/>
  <c r="G57" i="38"/>
  <c r="I49" i="38"/>
  <c r="F20" i="38"/>
  <c r="E87" i="38"/>
  <c r="D48" i="38"/>
  <c r="D53" i="38"/>
  <c r="D57" i="38"/>
  <c r="C9" i="38"/>
  <c r="C85" i="38"/>
  <c r="E61" i="38"/>
  <c r="D66" i="38"/>
  <c r="F90" i="38"/>
  <c r="E20" i="38"/>
  <c r="E68" i="38"/>
  <c r="E70" i="38"/>
  <c r="G99" i="38"/>
  <c r="E42" i="38"/>
  <c r="C34" i="38"/>
  <c r="E23" i="38"/>
  <c r="I31" i="38"/>
  <c r="G29" i="38"/>
  <c r="D93" i="38"/>
  <c r="F28" i="38"/>
  <c r="F50" i="38"/>
  <c r="I70" i="38"/>
  <c r="D47" i="38"/>
  <c r="D69" i="38"/>
  <c r="G24" i="38"/>
  <c r="C83" i="38"/>
  <c r="C24" i="38"/>
  <c r="F63" i="38"/>
  <c r="E62" i="38"/>
  <c r="F7" i="38"/>
  <c r="F68" i="38"/>
  <c r="D43" i="38"/>
  <c r="D19" i="38"/>
  <c r="D60" i="38"/>
  <c r="F54" i="38"/>
  <c r="I47" i="38"/>
  <c r="C56" i="38"/>
  <c r="G100" i="38"/>
  <c r="F23" i="38"/>
  <c r="E34" i="38"/>
  <c r="I89" i="38"/>
  <c r="F97" i="38"/>
  <c r="I98" i="38"/>
  <c r="E88" i="38"/>
  <c r="D64" i="38"/>
  <c r="F102" i="38"/>
  <c r="D80" i="38"/>
  <c r="G77" i="38"/>
  <c r="F78" i="38"/>
  <c r="G86" i="38"/>
  <c r="E41" i="38"/>
  <c r="F88" i="38"/>
  <c r="F81" i="38"/>
  <c r="D21" i="38"/>
  <c r="G95" i="38"/>
  <c r="I66" i="38"/>
  <c r="F46" i="38"/>
  <c r="G91" i="38"/>
  <c r="D42" i="38"/>
  <c r="D33" i="38"/>
  <c r="F9" i="38"/>
  <c r="G58" i="38"/>
  <c r="D56" i="38"/>
  <c r="I24" i="38"/>
  <c r="I73" i="38"/>
  <c r="F70" i="38"/>
  <c r="I85" i="38"/>
  <c r="D18" i="38"/>
  <c r="F15" i="38"/>
  <c r="G19" i="38"/>
  <c r="I84" i="38"/>
  <c r="D9" i="38"/>
  <c r="E48" i="38"/>
  <c r="C28" i="38"/>
  <c r="D10" i="38"/>
  <c r="E91" i="38"/>
  <c r="C74" i="38"/>
  <c r="D100" i="38"/>
  <c r="C92" i="38"/>
  <c r="C80" i="38"/>
  <c r="I64" i="38"/>
  <c r="I12" i="38"/>
  <c r="G32" i="38"/>
  <c r="I92" i="38"/>
  <c r="C78" i="38"/>
  <c r="I59" i="38"/>
  <c r="D12" i="38"/>
  <c r="D61" i="38"/>
  <c r="I74" i="38"/>
  <c r="E59" i="38"/>
  <c r="I40" i="38"/>
  <c r="E35" i="38"/>
  <c r="I46" i="38"/>
  <c r="I95" i="38"/>
  <c r="F16" i="38"/>
  <c r="C7" i="38"/>
  <c r="F101" i="38"/>
  <c r="D78" i="38"/>
  <c r="F49" i="38"/>
  <c r="G56" i="38"/>
  <c r="F87" i="38"/>
  <c r="I39" i="38"/>
  <c r="D72" i="38"/>
  <c r="F55" i="38"/>
  <c r="F67" i="38"/>
  <c r="I77" i="38"/>
  <c r="E27" i="38"/>
  <c r="I42" i="38"/>
  <c r="E19" i="38"/>
  <c r="F8" i="38"/>
  <c r="G79" i="38"/>
  <c r="D54" i="38"/>
  <c r="I22" i="38"/>
  <c r="G71" i="38"/>
  <c r="G55" i="38"/>
  <c r="F6" i="38"/>
  <c r="D73" i="38"/>
  <c r="E24" i="38"/>
  <c r="E46" i="38"/>
  <c r="C55" i="38"/>
  <c r="G44" i="38"/>
  <c r="D49" i="38"/>
  <c r="I26" i="38"/>
  <c r="G30" i="38"/>
  <c r="C19" i="38"/>
  <c r="E37" i="38"/>
  <c r="I63" i="38"/>
  <c r="G22" i="38"/>
  <c r="F36" i="38"/>
  <c r="D11" i="38"/>
  <c r="F19" i="38"/>
  <c r="E63" i="38"/>
  <c r="C21" i="38"/>
  <c r="D22" i="38"/>
  <c r="C58" i="38"/>
  <c r="F85" i="38"/>
  <c r="G31" i="38"/>
  <c r="G8" i="38"/>
  <c r="E43" i="38"/>
  <c r="G73" i="38"/>
  <c r="G15" i="38"/>
  <c r="C72" i="38"/>
  <c r="D30" i="38"/>
  <c r="E54" i="38"/>
  <c r="C13" i="38"/>
  <c r="C68" i="38"/>
  <c r="D36" i="38"/>
  <c r="D76" i="38"/>
  <c r="E44" i="38"/>
  <c r="G88" i="38"/>
  <c r="F14" i="38"/>
  <c r="I93" i="38"/>
  <c r="D67" i="38"/>
  <c r="I11" i="38"/>
  <c r="C46" i="38"/>
  <c r="G68" i="38"/>
  <c r="E60" i="38"/>
  <c r="C10" i="38"/>
  <c r="C94" i="38"/>
  <c r="I71" i="38"/>
  <c r="E79" i="38"/>
  <c r="I82" i="38"/>
  <c r="E9" i="38"/>
  <c r="E75" i="38"/>
  <c r="C12" i="38"/>
  <c r="I27" i="38"/>
  <c r="I56" i="38"/>
  <c r="E65" i="38"/>
  <c r="F77" i="38"/>
  <c r="E31" i="38"/>
  <c r="E55" i="38"/>
  <c r="E77" i="38"/>
  <c r="C69" i="38"/>
  <c r="G38" i="38"/>
  <c r="E71" i="38"/>
  <c r="C54" i="38"/>
  <c r="F31" i="38"/>
  <c r="D105" i="38"/>
  <c r="F64" i="38"/>
  <c r="C37" i="38"/>
  <c r="G69" i="38"/>
  <c r="D94" i="38"/>
  <c r="C14" i="38"/>
  <c r="G93" i="38"/>
  <c r="G54" i="38"/>
  <c r="E101" i="38"/>
  <c r="F99" i="38"/>
  <c r="I28" i="38"/>
  <c r="I10" i="38"/>
  <c r="F34" i="38"/>
  <c r="E84" i="38"/>
  <c r="I33" i="38"/>
  <c r="I15" i="38"/>
  <c r="I32" i="38"/>
  <c r="F11" i="38"/>
  <c r="C66" i="38"/>
  <c r="E90" i="38"/>
  <c r="C99" i="38"/>
  <c r="D91" i="38"/>
  <c r="F75" i="38"/>
  <c r="F51" i="38"/>
  <c r="I69" i="38"/>
  <c r="C76" i="38"/>
  <c r="D7" i="38"/>
  <c r="I7" i="38"/>
  <c r="D82" i="38"/>
  <c r="D103" i="38"/>
  <c r="D41" i="38"/>
  <c r="C97" i="38"/>
  <c r="C87" i="38"/>
  <c r="D98" i="38"/>
  <c r="E12" i="38"/>
  <c r="G53" i="38"/>
  <c r="F40" i="38"/>
  <c r="G101" i="38"/>
  <c r="E8" i="38"/>
  <c r="I55" i="38"/>
  <c r="C11" i="38"/>
  <c r="F22" i="38"/>
  <c r="D51" i="38"/>
  <c r="F35" i="38"/>
  <c r="G46" i="38"/>
  <c r="C31" i="38"/>
  <c r="F100" i="38"/>
  <c r="E78" i="38"/>
  <c r="C43" i="38"/>
  <c r="E26" i="38"/>
  <c r="C65" i="38"/>
  <c r="C49" i="38"/>
  <c r="C15" i="38"/>
  <c r="E89" i="38"/>
  <c r="C61" i="38"/>
  <c r="F25" i="38"/>
  <c r="E50" i="38"/>
  <c r="I67" i="38"/>
  <c r="I30" i="38"/>
  <c r="D97" i="38"/>
  <c r="F69" i="38"/>
  <c r="D63" i="38"/>
  <c r="D44" i="38"/>
  <c r="I9" i="38"/>
  <c r="I20" i="38"/>
  <c r="E29" i="38"/>
  <c r="G7" i="38"/>
  <c r="I14" i="38"/>
  <c r="E96" i="38"/>
  <c r="I45" i="38"/>
  <c r="G21" i="38"/>
  <c r="G20" i="38"/>
  <c r="I81" i="38"/>
  <c r="D13" i="38"/>
  <c r="C71" i="38"/>
  <c r="E21" i="38"/>
  <c r="F98" i="38"/>
  <c r="G45" i="38"/>
  <c r="E51" i="38"/>
  <c r="I57" i="38"/>
  <c r="C36" i="38"/>
  <c r="G37" i="38"/>
  <c r="E105" i="38"/>
  <c r="G48" i="38"/>
  <c r="I60" i="38"/>
  <c r="C53" i="38"/>
  <c r="G75" i="38"/>
  <c r="E100" i="38"/>
  <c r="D84" i="38"/>
  <c r="F10" i="38"/>
  <c r="G90" i="38"/>
  <c r="C59" i="38"/>
  <c r="E57" i="38"/>
  <c r="F57" i="38"/>
  <c r="I25" i="38"/>
  <c r="F86" i="38"/>
  <c r="E94" i="38"/>
  <c r="G10" i="38"/>
  <c r="E82" i="38"/>
  <c r="F79" i="38"/>
  <c r="G17" i="38"/>
  <c r="F91" i="38"/>
  <c r="F83" i="38"/>
  <c r="I48" i="38"/>
  <c r="G35" i="38"/>
  <c r="E53" i="38"/>
  <c r="F33" i="38"/>
  <c r="F76" i="38"/>
  <c r="F65" i="38"/>
  <c r="E99" i="38"/>
  <c r="G9" i="38"/>
  <c r="C95" i="38"/>
  <c r="D58" i="38"/>
  <c r="F38" i="38"/>
  <c r="D15" i="38"/>
  <c r="I36" i="38"/>
  <c r="F71" i="38"/>
  <c r="C96" i="38"/>
  <c r="C98" i="38"/>
  <c r="G28" i="38"/>
  <c r="E66" i="38"/>
  <c r="G50" i="38"/>
  <c r="I52" i="38"/>
  <c r="F43" i="38"/>
  <c r="C47" i="38"/>
  <c r="G52" i="38"/>
  <c r="I18" i="38"/>
  <c r="G83" i="38"/>
  <c r="G6" i="38"/>
  <c r="F18" i="38"/>
  <c r="G94" i="38"/>
  <c r="E85" i="38"/>
  <c r="E93" i="38"/>
  <c r="I6" i="38"/>
  <c r="E10" i="38"/>
  <c r="C60" i="38"/>
  <c r="C63" i="38"/>
  <c r="G16" i="38"/>
  <c r="C40" i="38"/>
  <c r="C105" i="38"/>
  <c r="C27" i="38"/>
  <c r="G64" i="38"/>
  <c r="I34" i="38"/>
  <c r="C52" i="38"/>
  <c r="D8" i="38"/>
  <c r="E33" i="38"/>
  <c r="D77" i="38"/>
  <c r="F104" i="38"/>
  <c r="G33" i="38"/>
  <c r="C57" i="38"/>
  <c r="C38" i="38"/>
  <c r="D20" i="38"/>
  <c r="F45" i="38"/>
  <c r="I38" i="38"/>
  <c r="E103" i="38"/>
  <c r="D87" i="38"/>
  <c r="I105" i="38"/>
  <c r="F30" i="38"/>
  <c r="I96" i="38"/>
  <c r="F42" i="38"/>
  <c r="D28" i="38"/>
  <c r="I53" i="38"/>
  <c r="F80" i="38"/>
  <c r="G14" i="38"/>
  <c r="G72" i="38"/>
  <c r="I13" i="38"/>
  <c r="C8" i="38"/>
  <c r="G78" i="38"/>
  <c r="I51" i="38"/>
  <c r="E15" i="38"/>
  <c r="F96" i="38"/>
  <c r="F61" i="38"/>
  <c r="G34" i="38"/>
  <c r="G41" i="38"/>
  <c r="I19" i="38"/>
  <c r="D96" i="38"/>
  <c r="E49" i="38"/>
  <c r="E30" i="38"/>
  <c r="F41" i="38"/>
  <c r="F17" i="38"/>
  <c r="F52" i="38"/>
  <c r="D59" i="38"/>
  <c r="F92" i="38"/>
  <c r="F94" i="38"/>
  <c r="D6" i="38"/>
  <c r="C32" i="38"/>
  <c r="G102" i="38"/>
  <c r="C6" i="38"/>
  <c r="I43" i="38"/>
  <c r="G42" i="38"/>
  <c r="C104" i="38"/>
  <c r="D37" i="38"/>
  <c r="D14" i="38"/>
  <c r="I29" i="38"/>
  <c r="D95" i="38"/>
  <c r="BG18" i="5" l="1"/>
  <c r="AV18" i="12"/>
  <c r="AV52" i="12"/>
  <c r="BG52" i="5"/>
  <c r="BG62" i="5"/>
  <c r="AV62" i="12"/>
  <c r="BG42" i="5"/>
  <c r="AV42" i="12"/>
  <c r="BG17" i="5"/>
  <c r="AV17" i="12"/>
  <c r="AV68" i="12"/>
  <c r="BG68" i="5"/>
  <c r="AV63" i="12"/>
  <c r="BG63" i="5"/>
  <c r="BG7" i="5"/>
  <c r="AV7" i="12"/>
  <c r="AV44" i="12"/>
  <c r="BG44" i="5"/>
  <c r="BG54" i="5"/>
  <c r="AV54" i="12"/>
  <c r="AV6" i="12"/>
  <c r="BG6" i="5"/>
  <c r="AV32" i="12"/>
  <c r="BG32" i="5"/>
  <c r="AV27" i="12"/>
  <c r="BG27" i="5"/>
  <c r="BG26" i="5"/>
  <c r="AV26" i="12"/>
  <c r="BG45" i="5"/>
  <c r="AV45" i="12"/>
  <c r="BG73" i="5"/>
  <c r="AV73" i="12"/>
  <c r="AV91" i="12"/>
  <c r="BG91" i="5"/>
  <c r="BG84" i="5"/>
  <c r="AV84" i="12"/>
  <c r="BG23" i="5"/>
  <c r="AV23" i="12"/>
  <c r="AV88" i="12"/>
  <c r="BG88" i="5"/>
  <c r="AV37" i="12"/>
  <c r="BG37" i="5"/>
  <c r="AV59" i="12"/>
  <c r="BG59" i="5"/>
  <c r="BG66" i="5"/>
  <c r="AV66" i="12"/>
  <c r="AV31" i="12"/>
  <c r="BG31" i="5"/>
  <c r="AV81" i="12"/>
  <c r="BG81" i="5"/>
  <c r="BG46" i="5"/>
  <c r="AV46" i="12"/>
  <c r="AV75" i="12"/>
  <c r="BG75" i="5"/>
  <c r="BG12" i="5"/>
  <c r="AV12" i="12"/>
  <c r="BG33" i="5"/>
  <c r="AV33" i="12"/>
  <c r="AV56" i="12"/>
  <c r="BG56" i="5"/>
  <c r="BG83" i="5"/>
  <c r="AV83" i="12"/>
  <c r="BG49" i="5"/>
  <c r="AV49" i="12"/>
  <c r="BG40" i="5"/>
  <c r="AV40" i="12"/>
  <c r="BG104" i="5"/>
  <c r="AV104" i="12"/>
  <c r="AV92" i="12"/>
  <c r="BG92" i="5"/>
  <c r="AV41" i="12"/>
  <c r="BG41" i="5"/>
  <c r="BG69" i="5"/>
  <c r="AV69" i="12"/>
  <c r="BG28" i="5"/>
  <c r="AV28" i="12"/>
  <c r="AV80" i="12"/>
  <c r="BG80" i="5"/>
  <c r="AV19" i="12"/>
  <c r="BG19" i="5"/>
  <c r="AV21" i="12"/>
  <c r="BG21" i="5"/>
  <c r="AV38" i="12"/>
  <c r="BG38" i="5"/>
  <c r="AV65" i="12"/>
  <c r="BG65" i="5"/>
  <c r="BG30" i="5"/>
  <c r="AV30" i="12"/>
  <c r="BG43" i="5"/>
  <c r="AV43" i="12"/>
  <c r="BG50" i="5"/>
  <c r="AV50" i="12"/>
  <c r="AV24" i="12"/>
  <c r="BG24" i="5"/>
  <c r="AV55" i="12"/>
  <c r="BG55" i="5"/>
  <c r="BG48" i="5"/>
  <c r="AV48" i="12"/>
  <c r="BG58" i="5"/>
  <c r="AV58" i="12"/>
  <c r="AV11" i="12"/>
  <c r="BG11" i="5"/>
  <c r="BG97" i="5"/>
  <c r="AV97" i="12"/>
  <c r="BG87" i="5"/>
  <c r="AV87" i="12"/>
  <c r="AV95" i="12"/>
  <c r="BG95" i="5"/>
  <c r="BG51" i="5"/>
  <c r="AV51" i="12"/>
  <c r="BG14" i="5"/>
  <c r="AV14" i="12"/>
  <c r="BG9" i="5"/>
  <c r="AV9" i="12"/>
  <c r="AV70" i="12"/>
  <c r="BG70" i="5"/>
  <c r="BG10" i="5"/>
  <c r="AV10" i="12"/>
  <c r="AV94" i="12"/>
  <c r="BG94" i="5"/>
  <c r="BG39" i="5"/>
  <c r="AV39" i="12"/>
  <c r="AV72" i="12"/>
  <c r="BG72" i="5"/>
  <c r="AV64" i="12"/>
  <c r="BG64" i="5"/>
  <c r="AV35" i="12"/>
  <c r="BG35" i="5"/>
  <c r="BG47" i="5"/>
  <c r="AV47" i="12"/>
  <c r="AV13" i="12"/>
  <c r="BG13" i="5"/>
  <c r="AV29" i="12"/>
  <c r="BG29" i="5"/>
  <c r="BG25" i="5"/>
  <c r="AV25" i="12"/>
  <c r="BG20" i="5"/>
  <c r="AV20" i="12"/>
  <c r="BG53" i="5"/>
  <c r="AV53" i="12"/>
  <c r="AV5" i="12"/>
  <c r="BG5" i="5"/>
  <c r="AV8" i="12"/>
  <c r="BG8" i="5"/>
  <c r="AV76" i="12"/>
  <c r="BG76" i="5"/>
  <c r="BG86" i="5"/>
  <c r="AV86" i="12"/>
  <c r="BN13" i="5" l="1"/>
  <c r="BS13" i="5"/>
  <c r="R15" i="19"/>
  <c r="S15" i="19" s="1"/>
  <c r="BM13" i="5"/>
  <c r="BN35" i="5"/>
  <c r="BS35" i="5"/>
  <c r="R37" i="19"/>
  <c r="S37" i="19" s="1"/>
  <c r="BM35" i="5"/>
  <c r="BN64" i="5"/>
  <c r="BS64" i="5"/>
  <c r="R66" i="19"/>
  <c r="S66" i="19" s="1"/>
  <c r="BM64" i="5"/>
  <c r="BM72" i="5"/>
  <c r="BN72" i="5"/>
  <c r="BS72" i="5"/>
  <c r="R74" i="19"/>
  <c r="S74" i="19" s="1"/>
  <c r="BM70" i="5"/>
  <c r="BN70" i="5"/>
  <c r="BS70" i="5"/>
  <c r="R72" i="19"/>
  <c r="S72" i="19" s="1"/>
  <c r="BC58" i="12"/>
  <c r="BH58" i="12"/>
  <c r="AK60" i="19"/>
  <c r="AL60" i="19" s="1"/>
  <c r="BB58" i="12"/>
  <c r="BN65" i="5"/>
  <c r="BS65" i="5"/>
  <c r="R67" i="19"/>
  <c r="S67" i="19" s="1"/>
  <c r="BM65" i="5"/>
  <c r="BM38" i="5"/>
  <c r="BN38" i="5"/>
  <c r="BS38" i="5"/>
  <c r="R40" i="19"/>
  <c r="S40" i="19" s="1"/>
  <c r="BN80" i="5"/>
  <c r="BS80" i="5"/>
  <c r="R82" i="19"/>
  <c r="S82" i="19" s="1"/>
  <c r="BM80" i="5"/>
  <c r="BC69" i="12"/>
  <c r="BH69" i="12"/>
  <c r="AK71" i="19"/>
  <c r="AL71" i="19" s="1"/>
  <c r="BB69" i="12"/>
  <c r="BC104" i="12"/>
  <c r="BH104" i="12"/>
  <c r="AK106" i="19"/>
  <c r="AL106" i="19" s="1"/>
  <c r="BB104" i="12"/>
  <c r="BC40" i="12"/>
  <c r="BH40" i="12"/>
  <c r="AK42" i="19"/>
  <c r="AL42" i="19" s="1"/>
  <c r="BB40" i="12"/>
  <c r="BC49" i="12"/>
  <c r="BH49" i="12"/>
  <c r="AK51" i="19"/>
  <c r="AL51" i="19" s="1"/>
  <c r="BB49" i="12"/>
  <c r="BM59" i="5"/>
  <c r="BN59" i="5"/>
  <c r="BS59" i="5"/>
  <c r="R61" i="19"/>
  <c r="S61" i="19" s="1"/>
  <c r="BC23" i="12"/>
  <c r="BH23" i="12"/>
  <c r="AK25" i="19"/>
  <c r="AL25" i="19" s="1"/>
  <c r="BB23" i="12"/>
  <c r="BB73" i="12"/>
  <c r="BC73" i="12"/>
  <c r="BH73" i="12"/>
  <c r="AK75" i="19"/>
  <c r="AL75" i="19" s="1"/>
  <c r="BC26" i="12"/>
  <c r="BH26" i="12"/>
  <c r="AK28" i="19"/>
  <c r="AL28" i="19" s="1"/>
  <c r="BB26" i="12"/>
  <c r="BN27" i="5"/>
  <c r="BS27" i="5"/>
  <c r="R29" i="19"/>
  <c r="S29" i="19" s="1"/>
  <c r="BM27" i="5"/>
  <c r="BN44" i="5"/>
  <c r="BS44" i="5"/>
  <c r="R46" i="19"/>
  <c r="S46" i="19" s="1"/>
  <c r="BM44" i="5"/>
  <c r="BN68" i="5"/>
  <c r="BS68" i="5"/>
  <c r="R70" i="19"/>
  <c r="S70" i="19" s="1"/>
  <c r="BM68" i="5"/>
  <c r="BC13" i="12"/>
  <c r="BH13" i="12"/>
  <c r="AK15" i="19"/>
  <c r="AL15" i="19" s="1"/>
  <c r="BB13" i="12"/>
  <c r="BC35" i="12"/>
  <c r="BH35" i="12"/>
  <c r="AK37" i="19"/>
  <c r="AL37" i="19" s="1"/>
  <c r="BB35" i="12"/>
  <c r="BC64" i="12"/>
  <c r="BH64" i="12"/>
  <c r="AK66" i="19"/>
  <c r="BB64" i="12"/>
  <c r="BC72" i="12"/>
  <c r="BH72" i="12"/>
  <c r="AK74" i="19"/>
  <c r="AL74" i="19" s="1"/>
  <c r="BB72" i="12"/>
  <c r="BC70" i="12"/>
  <c r="BH70" i="12"/>
  <c r="AK72" i="19"/>
  <c r="AL72" i="19" s="1"/>
  <c r="BB70" i="12"/>
  <c r="BM58" i="5"/>
  <c r="BN58" i="5"/>
  <c r="BS58" i="5"/>
  <c r="R60" i="19"/>
  <c r="S60" i="19" s="1"/>
  <c r="BB65" i="12"/>
  <c r="BC65" i="12"/>
  <c r="BH65" i="12"/>
  <c r="AK67" i="19"/>
  <c r="AL67" i="19" s="1"/>
  <c r="BC38" i="12"/>
  <c r="BH38" i="12"/>
  <c r="AK40" i="19"/>
  <c r="AL40" i="19" s="1"/>
  <c r="BB38" i="12"/>
  <c r="BC80" i="12"/>
  <c r="BH80" i="12"/>
  <c r="AK82" i="19"/>
  <c r="AL82" i="19" s="1"/>
  <c r="BB80" i="12"/>
  <c r="BN69" i="5"/>
  <c r="BS69" i="5"/>
  <c r="R71" i="19"/>
  <c r="S71" i="19" s="1"/>
  <c r="BM69" i="5"/>
  <c r="BN104" i="5"/>
  <c r="BS104" i="5"/>
  <c r="R106" i="19"/>
  <c r="S106" i="19" s="1"/>
  <c r="BM104" i="5"/>
  <c r="BM40" i="5"/>
  <c r="BN40" i="5"/>
  <c r="BS40" i="5"/>
  <c r="R42" i="19"/>
  <c r="S42" i="19" s="1"/>
  <c r="BN49" i="5"/>
  <c r="BS49" i="5"/>
  <c r="R51" i="19"/>
  <c r="S51" i="19" s="1"/>
  <c r="BM49" i="5"/>
  <c r="BC59" i="12"/>
  <c r="BH59" i="12"/>
  <c r="AK61" i="19"/>
  <c r="AL61" i="19" s="1"/>
  <c r="BB59" i="12"/>
  <c r="BN23" i="5"/>
  <c r="BS23" i="5"/>
  <c r="R25" i="19"/>
  <c r="S25" i="19" s="1"/>
  <c r="BM23" i="5"/>
  <c r="BN73" i="5"/>
  <c r="BS73" i="5"/>
  <c r="R75" i="19"/>
  <c r="S75" i="19" s="1"/>
  <c r="BM73" i="5"/>
  <c r="BN26" i="5"/>
  <c r="BS26" i="5"/>
  <c r="R28" i="19"/>
  <c r="S28" i="19" s="1"/>
  <c r="BM26" i="5"/>
  <c r="BC27" i="12"/>
  <c r="BH27" i="12"/>
  <c r="AK29" i="19"/>
  <c r="AL29" i="19" s="1"/>
  <c r="BB27" i="12"/>
  <c r="BC44" i="12"/>
  <c r="BH44" i="12"/>
  <c r="AK46" i="19"/>
  <c r="BB44" i="12"/>
  <c r="BC68" i="12"/>
  <c r="BH68" i="12"/>
  <c r="AK70" i="19"/>
  <c r="AL70" i="19" s="1"/>
  <c r="BB68" i="12"/>
  <c r="BC20" i="12"/>
  <c r="BH20" i="12"/>
  <c r="AK22" i="19"/>
  <c r="AL22" i="19" s="1"/>
  <c r="BB20" i="12"/>
  <c r="BC25" i="12"/>
  <c r="BH25" i="12"/>
  <c r="AK27" i="19"/>
  <c r="AL27" i="19" s="1"/>
  <c r="BB25" i="12"/>
  <c r="BC39" i="12"/>
  <c r="BH39" i="12"/>
  <c r="AK41" i="19"/>
  <c r="AL41" i="19" s="1"/>
  <c r="BB39" i="12"/>
  <c r="BC9" i="12"/>
  <c r="BH9" i="12"/>
  <c r="AK11" i="19"/>
  <c r="AL11" i="19" s="1"/>
  <c r="BB9" i="12"/>
  <c r="BN55" i="5"/>
  <c r="BS55" i="5"/>
  <c r="R57" i="19"/>
  <c r="S57" i="19" s="1"/>
  <c r="BM55" i="5"/>
  <c r="BN24" i="5"/>
  <c r="BS24" i="5"/>
  <c r="R26" i="19"/>
  <c r="S26" i="19" s="1"/>
  <c r="BM24" i="5"/>
  <c r="BN21" i="5"/>
  <c r="BS21" i="5"/>
  <c r="R23" i="19"/>
  <c r="S23" i="19" s="1"/>
  <c r="BM21" i="5"/>
  <c r="BC83" i="12"/>
  <c r="BH83" i="12"/>
  <c r="AK85" i="19"/>
  <c r="AL85" i="19" s="1"/>
  <c r="BB83" i="12"/>
  <c r="BC12" i="12"/>
  <c r="BH12" i="12"/>
  <c r="AK14" i="19"/>
  <c r="AL14" i="19" s="1"/>
  <c r="BB12" i="12"/>
  <c r="BM75" i="5"/>
  <c r="BN75" i="5"/>
  <c r="BS75" i="5"/>
  <c r="R77" i="19"/>
  <c r="S77" i="19" s="1"/>
  <c r="BC46" i="12"/>
  <c r="BH46" i="12"/>
  <c r="AK48" i="19"/>
  <c r="AL48" i="19" s="1"/>
  <c r="BB46" i="12"/>
  <c r="BN81" i="5"/>
  <c r="BS81" i="5"/>
  <c r="R83" i="19"/>
  <c r="S83" i="19" s="1"/>
  <c r="BM81" i="5"/>
  <c r="BB84" i="12"/>
  <c r="BC84" i="12"/>
  <c r="BH84" i="12"/>
  <c r="AK86" i="19"/>
  <c r="BC45" i="12"/>
  <c r="BH45" i="12"/>
  <c r="AK47" i="19"/>
  <c r="AL47" i="19" s="1"/>
  <c r="BB45" i="12"/>
  <c r="BN32" i="5"/>
  <c r="BS32" i="5"/>
  <c r="R34" i="19"/>
  <c r="S34" i="19" s="1"/>
  <c r="BM32" i="5"/>
  <c r="BC7" i="12"/>
  <c r="BH7" i="12"/>
  <c r="AK9" i="19"/>
  <c r="AL9" i="19" s="1"/>
  <c r="BB7" i="12"/>
  <c r="BC42" i="12"/>
  <c r="BH42" i="12"/>
  <c r="AK44" i="19"/>
  <c r="AL44" i="19" s="1"/>
  <c r="BB42" i="12"/>
  <c r="BC62" i="12"/>
  <c r="BH62" i="12"/>
  <c r="AK64" i="19"/>
  <c r="AL64" i="19" s="1"/>
  <c r="BB62" i="12"/>
  <c r="BN52" i="5"/>
  <c r="BS52" i="5"/>
  <c r="R54" i="19"/>
  <c r="S54" i="19" s="1"/>
  <c r="BM52" i="5"/>
  <c r="BN20" i="5"/>
  <c r="BS20" i="5"/>
  <c r="R22" i="19"/>
  <c r="S22" i="19" s="1"/>
  <c r="BM20" i="5"/>
  <c r="BN25" i="5"/>
  <c r="BS25" i="5"/>
  <c r="R27" i="19"/>
  <c r="S27" i="19" s="1"/>
  <c r="BM25" i="5"/>
  <c r="BN39" i="5"/>
  <c r="BS39" i="5"/>
  <c r="R41" i="19"/>
  <c r="S41" i="19" s="1"/>
  <c r="BM39" i="5"/>
  <c r="BN9" i="5"/>
  <c r="BS9" i="5"/>
  <c r="R11" i="19"/>
  <c r="S11" i="19" s="1"/>
  <c r="BM9" i="5"/>
  <c r="BC55" i="12"/>
  <c r="BH55" i="12"/>
  <c r="AK57" i="19"/>
  <c r="AL57" i="19" s="1"/>
  <c r="BB55" i="12"/>
  <c r="BC24" i="12"/>
  <c r="BH24" i="12"/>
  <c r="AK26" i="19"/>
  <c r="AL26" i="19" s="1"/>
  <c r="BB24" i="12"/>
  <c r="BC21" i="12"/>
  <c r="BH21" i="12"/>
  <c r="AK23" i="19"/>
  <c r="AL23" i="19" s="1"/>
  <c r="BB21" i="12"/>
  <c r="BN83" i="5"/>
  <c r="BS83" i="5"/>
  <c r="R85" i="19"/>
  <c r="S85" i="19" s="1"/>
  <c r="BM83" i="5"/>
  <c r="BN12" i="5"/>
  <c r="BS12" i="5"/>
  <c r="R14" i="19"/>
  <c r="S14" i="19" s="1"/>
  <c r="BM12" i="5"/>
  <c r="BC75" i="12"/>
  <c r="BH75" i="12"/>
  <c r="AK77" i="19"/>
  <c r="AL77" i="19" s="1"/>
  <c r="BB75" i="12"/>
  <c r="BN46" i="5"/>
  <c r="BS46" i="5"/>
  <c r="R48" i="19"/>
  <c r="S48" i="19" s="1"/>
  <c r="BM46" i="5"/>
  <c r="BC81" i="12"/>
  <c r="BH81" i="12"/>
  <c r="AK83" i="19"/>
  <c r="AL83" i="19" s="1"/>
  <c r="BB81" i="12"/>
  <c r="BN84" i="5"/>
  <c r="BS84" i="5"/>
  <c r="R86" i="19"/>
  <c r="S86" i="19" s="1"/>
  <c r="BM84" i="5"/>
  <c r="BN45" i="5"/>
  <c r="BS45" i="5"/>
  <c r="R47" i="19"/>
  <c r="S47" i="19" s="1"/>
  <c r="BM45" i="5"/>
  <c r="BC32" i="12"/>
  <c r="BH32" i="12"/>
  <c r="AK34" i="19"/>
  <c r="AL34" i="19" s="1"/>
  <c r="BB32" i="12"/>
  <c r="BN7" i="5"/>
  <c r="BS7" i="5"/>
  <c r="R9" i="19"/>
  <c r="S9" i="19" s="1"/>
  <c r="BM7" i="5"/>
  <c r="BN42" i="5"/>
  <c r="BS42" i="5"/>
  <c r="R44" i="19"/>
  <c r="S44" i="19" s="1"/>
  <c r="BM42" i="5"/>
  <c r="BN62" i="5"/>
  <c r="BS62" i="5"/>
  <c r="R64" i="19"/>
  <c r="S64" i="19" s="1"/>
  <c r="BM62" i="5"/>
  <c r="BB52" i="12"/>
  <c r="BC52" i="12"/>
  <c r="BH52" i="12"/>
  <c r="AK54" i="19"/>
  <c r="AL54" i="19" s="1"/>
  <c r="BC47" i="12"/>
  <c r="BH47" i="12"/>
  <c r="AK49" i="19"/>
  <c r="AL49" i="19" s="1"/>
  <c r="BB47" i="12"/>
  <c r="BN94" i="5"/>
  <c r="BS94" i="5"/>
  <c r="R96" i="19"/>
  <c r="S96" i="19" s="1"/>
  <c r="BM94" i="5"/>
  <c r="BC14" i="12"/>
  <c r="BH14" i="12"/>
  <c r="AK16" i="19"/>
  <c r="BB14" i="12"/>
  <c r="BC87" i="12"/>
  <c r="BH87" i="12"/>
  <c r="AK89" i="19"/>
  <c r="AL89" i="19" s="1"/>
  <c r="BB87" i="12"/>
  <c r="BC48" i="12"/>
  <c r="BH48" i="12"/>
  <c r="AK50" i="19"/>
  <c r="AL50" i="19" s="1"/>
  <c r="BB48" i="12"/>
  <c r="BC50" i="12"/>
  <c r="BH50" i="12"/>
  <c r="AK52" i="19"/>
  <c r="AL52" i="19" s="1"/>
  <c r="BB50" i="12"/>
  <c r="BC30" i="12"/>
  <c r="BH30" i="12"/>
  <c r="AK32" i="19"/>
  <c r="AL32" i="19" s="1"/>
  <c r="BB30" i="12"/>
  <c r="BN41" i="5"/>
  <c r="BS41" i="5"/>
  <c r="R43" i="19"/>
  <c r="S43" i="19" s="1"/>
  <c r="BM41" i="5"/>
  <c r="BC66" i="12"/>
  <c r="BH66" i="12"/>
  <c r="AK68" i="19"/>
  <c r="AL68" i="19" s="1"/>
  <c r="BB66" i="12"/>
  <c r="BM88" i="5"/>
  <c r="BN88" i="5"/>
  <c r="BS88" i="5"/>
  <c r="R90" i="19"/>
  <c r="S90" i="19" s="1"/>
  <c r="BM6" i="5"/>
  <c r="BN6" i="5"/>
  <c r="BS6" i="5"/>
  <c r="R8" i="19"/>
  <c r="S8" i="19" s="1"/>
  <c r="BC17" i="12"/>
  <c r="BH17" i="12"/>
  <c r="AK19" i="19"/>
  <c r="AL19" i="19" s="1"/>
  <c r="BB17" i="12"/>
  <c r="BC18" i="12"/>
  <c r="BH18" i="12"/>
  <c r="AK20" i="19"/>
  <c r="AL20" i="19" s="1"/>
  <c r="BB18" i="12"/>
  <c r="BM47" i="5"/>
  <c r="BN47" i="5"/>
  <c r="BS47" i="5"/>
  <c r="R49" i="19"/>
  <c r="S49" i="19" s="1"/>
  <c r="BC94" i="12"/>
  <c r="BH94" i="12"/>
  <c r="AK96" i="19"/>
  <c r="AL96" i="19" s="1"/>
  <c r="BB94" i="12"/>
  <c r="BM14" i="5"/>
  <c r="BN14" i="5"/>
  <c r="BS14" i="5"/>
  <c r="R16" i="19"/>
  <c r="S16" i="19" s="1"/>
  <c r="BM87" i="5"/>
  <c r="BN87" i="5"/>
  <c r="BS87" i="5"/>
  <c r="R89" i="19"/>
  <c r="S89" i="19" s="1"/>
  <c r="BN48" i="5"/>
  <c r="BS48" i="5"/>
  <c r="R50" i="19"/>
  <c r="S50" i="19" s="1"/>
  <c r="BM48" i="5"/>
  <c r="BM50" i="5"/>
  <c r="BN50" i="5"/>
  <c r="BS50" i="5"/>
  <c r="R52" i="19"/>
  <c r="S52" i="19" s="1"/>
  <c r="BN30" i="5"/>
  <c r="BS30" i="5"/>
  <c r="R32" i="19"/>
  <c r="S32" i="19" s="1"/>
  <c r="BM30" i="5"/>
  <c r="BC41" i="12"/>
  <c r="BH41" i="12"/>
  <c r="AK43" i="19"/>
  <c r="AL43" i="19" s="1"/>
  <c r="BB41" i="12"/>
  <c r="BN66" i="5"/>
  <c r="BS66" i="5"/>
  <c r="R68" i="19"/>
  <c r="S68" i="19" s="1"/>
  <c r="BM66" i="5"/>
  <c r="BC88" i="12"/>
  <c r="BH88" i="12"/>
  <c r="AK90" i="19"/>
  <c r="AL90" i="19" s="1"/>
  <c r="BB88" i="12"/>
  <c r="BC6" i="12"/>
  <c r="BH6" i="12"/>
  <c r="AK8" i="19"/>
  <c r="AL8" i="19" s="1"/>
  <c r="BB6" i="12"/>
  <c r="BN17" i="5"/>
  <c r="BS17" i="5"/>
  <c r="R19" i="19"/>
  <c r="S19" i="19" s="1"/>
  <c r="BM17" i="5"/>
  <c r="BN18" i="5"/>
  <c r="BS18" i="5"/>
  <c r="R20" i="19"/>
  <c r="S20" i="19" s="1"/>
  <c r="BM18" i="5"/>
  <c r="BC86" i="12"/>
  <c r="BH86" i="12"/>
  <c r="AK88" i="19"/>
  <c r="AL88" i="19" s="1"/>
  <c r="BB86" i="12"/>
  <c r="BN76" i="5"/>
  <c r="BS76" i="5"/>
  <c r="R78" i="19"/>
  <c r="S78" i="19" s="1"/>
  <c r="BM76" i="5"/>
  <c r="R10" i="19"/>
  <c r="S10" i="19" s="1"/>
  <c r="BN8" i="5"/>
  <c r="BS8" i="5"/>
  <c r="BM8" i="5"/>
  <c r="BS5" i="5"/>
  <c r="BN5" i="5"/>
  <c r="R7" i="19"/>
  <c r="S7" i="19" s="1"/>
  <c r="BM5" i="5"/>
  <c r="BC53" i="12"/>
  <c r="BH53" i="12"/>
  <c r="AK55" i="19"/>
  <c r="AL55" i="19" s="1"/>
  <c r="BB53" i="12"/>
  <c r="BN29" i="5"/>
  <c r="BS29" i="5"/>
  <c r="R31" i="19"/>
  <c r="S31" i="19" s="1"/>
  <c r="BM29" i="5"/>
  <c r="BC10" i="12"/>
  <c r="BH10" i="12"/>
  <c r="AK12" i="19"/>
  <c r="AL12" i="19" s="1"/>
  <c r="BB10" i="12"/>
  <c r="BC51" i="12"/>
  <c r="BH51" i="12"/>
  <c r="AK53" i="19"/>
  <c r="AL53" i="19" s="1"/>
  <c r="BB51" i="12"/>
  <c r="BN95" i="5"/>
  <c r="BS95" i="5"/>
  <c r="R97" i="19"/>
  <c r="S97" i="19" s="1"/>
  <c r="BM95" i="5"/>
  <c r="BB97" i="12"/>
  <c r="BC97" i="12"/>
  <c r="BH97" i="12"/>
  <c r="AK99" i="19"/>
  <c r="AL99" i="19" s="1"/>
  <c r="BN11" i="5"/>
  <c r="BS11" i="5"/>
  <c r="R13" i="19"/>
  <c r="S13" i="19" s="1"/>
  <c r="BM11" i="5"/>
  <c r="BC43" i="12"/>
  <c r="BH43" i="12"/>
  <c r="AK45" i="19"/>
  <c r="AL45" i="19" s="1"/>
  <c r="BB43" i="12"/>
  <c r="BN19" i="5"/>
  <c r="BS19" i="5"/>
  <c r="R21" i="19"/>
  <c r="S21" i="19" s="1"/>
  <c r="BM19" i="5"/>
  <c r="BC28" i="12"/>
  <c r="BH28" i="12"/>
  <c r="AK30" i="19"/>
  <c r="AL30" i="19" s="1"/>
  <c r="BB28" i="12"/>
  <c r="BN92" i="5"/>
  <c r="BS92" i="5"/>
  <c r="R94" i="19"/>
  <c r="S94" i="19" s="1"/>
  <c r="BM92" i="5"/>
  <c r="BM56" i="5"/>
  <c r="BN56" i="5"/>
  <c r="BS56" i="5"/>
  <c r="R58" i="19"/>
  <c r="S58" i="19" s="1"/>
  <c r="BC33" i="12"/>
  <c r="BH33" i="12"/>
  <c r="AK35" i="19"/>
  <c r="AL35" i="19" s="1"/>
  <c r="BB33" i="12"/>
  <c r="BN31" i="5"/>
  <c r="BS31" i="5"/>
  <c r="R33" i="19"/>
  <c r="S33" i="19" s="1"/>
  <c r="BM31" i="5"/>
  <c r="BN37" i="5"/>
  <c r="BS37" i="5"/>
  <c r="R39" i="19"/>
  <c r="S39" i="19" s="1"/>
  <c r="BM37" i="5"/>
  <c r="BM91" i="5"/>
  <c r="BN91" i="5"/>
  <c r="BS91" i="5"/>
  <c r="R93" i="19"/>
  <c r="S93" i="19" s="1"/>
  <c r="BC54" i="12"/>
  <c r="BH54" i="12"/>
  <c r="AK56" i="19"/>
  <c r="AL56" i="19" s="1"/>
  <c r="BB54" i="12"/>
  <c r="BM63" i="5"/>
  <c r="BN63" i="5"/>
  <c r="BS63" i="5"/>
  <c r="R65" i="19"/>
  <c r="S65" i="19" s="1"/>
  <c r="BN86" i="5"/>
  <c r="BS86" i="5"/>
  <c r="R88" i="19"/>
  <c r="S88" i="19" s="1"/>
  <c r="BM86" i="5"/>
  <c r="BB76" i="12"/>
  <c r="BC76" i="12"/>
  <c r="BH76" i="12"/>
  <c r="AK78" i="19"/>
  <c r="AL78" i="19" s="1"/>
  <c r="BC8" i="12"/>
  <c r="BH8" i="12"/>
  <c r="AK10" i="19"/>
  <c r="AL10" i="19" s="1"/>
  <c r="BB8" i="12"/>
  <c r="BH5" i="12"/>
  <c r="BC5" i="12"/>
  <c r="AK7" i="19"/>
  <c r="AL7" i="19" s="1"/>
  <c r="BB5" i="12"/>
  <c r="BN53" i="5"/>
  <c r="BS53" i="5"/>
  <c r="R55" i="19"/>
  <c r="S55" i="19" s="1"/>
  <c r="BM53" i="5"/>
  <c r="BC29" i="12"/>
  <c r="BH29" i="12"/>
  <c r="AK31" i="19"/>
  <c r="AL31" i="19" s="1"/>
  <c r="BB29" i="12"/>
  <c r="BN10" i="5"/>
  <c r="BS10" i="5"/>
  <c r="R12" i="19"/>
  <c r="S12" i="19" s="1"/>
  <c r="BM10" i="5"/>
  <c r="BM51" i="5"/>
  <c r="BN51" i="5"/>
  <c r="BS51" i="5"/>
  <c r="R53" i="19"/>
  <c r="S53" i="19" s="1"/>
  <c r="BC95" i="12"/>
  <c r="BH95" i="12"/>
  <c r="AK97" i="19"/>
  <c r="AL97" i="19" s="1"/>
  <c r="BB95" i="12"/>
  <c r="BN97" i="5"/>
  <c r="BS97" i="5"/>
  <c r="R99" i="19"/>
  <c r="S99" i="19" s="1"/>
  <c r="BM97" i="5"/>
  <c r="BC11" i="12"/>
  <c r="BH11" i="12"/>
  <c r="AK13" i="19"/>
  <c r="AL13" i="19" s="1"/>
  <c r="BB11" i="12"/>
  <c r="BN43" i="5"/>
  <c r="BS43" i="5"/>
  <c r="R45" i="19"/>
  <c r="S45" i="19" s="1"/>
  <c r="BM43" i="5"/>
  <c r="BC19" i="12"/>
  <c r="BH19" i="12"/>
  <c r="AK21" i="19"/>
  <c r="AL21" i="19" s="1"/>
  <c r="BB19" i="12"/>
  <c r="BN28" i="5"/>
  <c r="BS28" i="5"/>
  <c r="R30" i="19"/>
  <c r="S30" i="19" s="1"/>
  <c r="BM28" i="5"/>
  <c r="BC92" i="12"/>
  <c r="BH92" i="12"/>
  <c r="AK94" i="19"/>
  <c r="AL94" i="19" s="1"/>
  <c r="BB92" i="12"/>
  <c r="BC56" i="12"/>
  <c r="BH56" i="12"/>
  <c r="AK58" i="19"/>
  <c r="AL58" i="19" s="1"/>
  <c r="BB56" i="12"/>
  <c r="BN33" i="5"/>
  <c r="BS33" i="5"/>
  <c r="R35" i="19"/>
  <c r="S35" i="19" s="1"/>
  <c r="BM33" i="5"/>
  <c r="BC31" i="12"/>
  <c r="BH31" i="12"/>
  <c r="AK33" i="19"/>
  <c r="AL33" i="19" s="1"/>
  <c r="BB31" i="12"/>
  <c r="BC37" i="12"/>
  <c r="BH37" i="12"/>
  <c r="AK39" i="19"/>
  <c r="AL39" i="19" s="1"/>
  <c r="BB37" i="12"/>
  <c r="BC91" i="12"/>
  <c r="BH91" i="12"/>
  <c r="AK93" i="19"/>
  <c r="AL93" i="19" s="1"/>
  <c r="BB91" i="12"/>
  <c r="BM54" i="5"/>
  <c r="BN54" i="5"/>
  <c r="BS54" i="5"/>
  <c r="R56" i="19"/>
  <c r="S56" i="19" s="1"/>
  <c r="BC63" i="12"/>
  <c r="BH63" i="12"/>
  <c r="AK65" i="19"/>
  <c r="AL65" i="19" s="1"/>
  <c r="BB63" i="12"/>
  <c r="BO76" i="12" l="1"/>
  <c r="BN76" i="12"/>
  <c r="BZ92" i="5"/>
  <c r="BY92" i="5"/>
  <c r="BO51" i="12"/>
  <c r="BN51" i="12"/>
  <c r="BO6" i="12"/>
  <c r="BN6" i="12"/>
  <c r="BO88" i="12"/>
  <c r="BN88" i="12"/>
  <c r="BZ66" i="5"/>
  <c r="BY66" i="5"/>
  <c r="BO14" i="12"/>
  <c r="BN14" i="12"/>
  <c r="BZ45" i="5"/>
  <c r="BY45" i="5"/>
  <c r="BZ81" i="5"/>
  <c r="BY81" i="5"/>
  <c r="BZ21" i="5"/>
  <c r="BY21" i="5"/>
  <c r="BZ55" i="5"/>
  <c r="BY55" i="5"/>
  <c r="BO35" i="12"/>
  <c r="BN35" i="12"/>
  <c r="BO69" i="12"/>
  <c r="BN69" i="12"/>
  <c r="BZ80" i="5"/>
  <c r="BY80" i="5"/>
  <c r="BO5" i="12"/>
  <c r="BN5" i="12"/>
  <c r="BO86" i="12"/>
  <c r="BN86" i="12"/>
  <c r="BZ47" i="5"/>
  <c r="BY47" i="5"/>
  <c r="BO81" i="12"/>
  <c r="BN81" i="12"/>
  <c r="BO75" i="12"/>
  <c r="BN75" i="12"/>
  <c r="BO21" i="12"/>
  <c r="BN21" i="12"/>
  <c r="BO55" i="12"/>
  <c r="BN55" i="12"/>
  <c r="BO27" i="12"/>
  <c r="BN27" i="12"/>
  <c r="BZ104" i="5"/>
  <c r="BY104" i="5"/>
  <c r="BO49" i="12"/>
  <c r="BN49" i="12"/>
  <c r="BO95" i="12"/>
  <c r="BN95" i="12"/>
  <c r="BZ91" i="5"/>
  <c r="BY91" i="5"/>
  <c r="AL86" i="19"/>
  <c r="BZ69" i="5"/>
  <c r="BY69" i="5"/>
  <c r="BO80" i="12"/>
  <c r="BN80" i="12"/>
  <c r="BO23" i="12"/>
  <c r="BN23" i="12"/>
  <c r="BZ59" i="5"/>
  <c r="BY59" i="5"/>
  <c r="BZ65" i="5"/>
  <c r="BY65" i="5"/>
  <c r="BZ64" i="5"/>
  <c r="BY64" i="5"/>
  <c r="BO56" i="12"/>
  <c r="BN56" i="12"/>
  <c r="BO29" i="12"/>
  <c r="BN29" i="12"/>
  <c r="BZ63" i="5"/>
  <c r="BY63" i="5"/>
  <c r="BZ37" i="5"/>
  <c r="BY37" i="5"/>
  <c r="BO33" i="12"/>
  <c r="BN33" i="12"/>
  <c r="BZ48" i="5"/>
  <c r="BY48" i="5"/>
  <c r="BZ87" i="5"/>
  <c r="BY87" i="5"/>
  <c r="BO18" i="12"/>
  <c r="BN18" i="12"/>
  <c r="BZ41" i="5"/>
  <c r="BY41" i="5"/>
  <c r="BZ32" i="5"/>
  <c r="BY32" i="5"/>
  <c r="BO84" i="12"/>
  <c r="BN84" i="12"/>
  <c r="BO20" i="12"/>
  <c r="BN20" i="12"/>
  <c r="BZ49" i="5"/>
  <c r="BY49" i="5"/>
  <c r="BO65" i="12"/>
  <c r="BN65" i="12"/>
  <c r="AL66" i="19"/>
  <c r="BZ68" i="5"/>
  <c r="BY68" i="5"/>
  <c r="BZ72" i="5"/>
  <c r="BY72" i="5"/>
  <c r="BZ13" i="5"/>
  <c r="BY13" i="5"/>
  <c r="BO19" i="12"/>
  <c r="BN19" i="12"/>
  <c r="BZ97" i="5"/>
  <c r="BY97" i="5"/>
  <c r="BZ10" i="5"/>
  <c r="BY10" i="5"/>
  <c r="BZ53" i="5"/>
  <c r="BY53" i="5"/>
  <c r="BZ11" i="5"/>
  <c r="BY11" i="5"/>
  <c r="BZ17" i="5"/>
  <c r="BY17" i="5"/>
  <c r="BO94" i="12"/>
  <c r="BN94" i="12"/>
  <c r="BO50" i="12"/>
  <c r="BN50" i="12"/>
  <c r="BO32" i="12"/>
  <c r="BN32" i="12"/>
  <c r="BZ20" i="5"/>
  <c r="BY20" i="5"/>
  <c r="BO42" i="12"/>
  <c r="BN42" i="12"/>
  <c r="BZ24" i="5"/>
  <c r="BY24" i="5"/>
  <c r="BZ23" i="5"/>
  <c r="BY23" i="5"/>
  <c r="BO64" i="12"/>
  <c r="BN64" i="12"/>
  <c r="BO26" i="12"/>
  <c r="BN26" i="12"/>
  <c r="BZ28" i="5"/>
  <c r="BY28" i="5"/>
  <c r="BO8" i="12"/>
  <c r="BN8" i="12"/>
  <c r="BO54" i="12"/>
  <c r="BN54" i="12"/>
  <c r="BZ14" i="5"/>
  <c r="BY14" i="5"/>
  <c r="BZ6" i="5"/>
  <c r="BY6" i="5"/>
  <c r="BZ88" i="5"/>
  <c r="BY88" i="5"/>
  <c r="BO30" i="12"/>
  <c r="BN30" i="12"/>
  <c r="BZ42" i="5"/>
  <c r="BY42" i="5"/>
  <c r="BZ84" i="5"/>
  <c r="BY84" i="5"/>
  <c r="BO24" i="12"/>
  <c r="BN24" i="12"/>
  <c r="BO12" i="12"/>
  <c r="BN12" i="12"/>
  <c r="BO39" i="12"/>
  <c r="BN39" i="12"/>
  <c r="BO68" i="12"/>
  <c r="BN68" i="12"/>
  <c r="BO59" i="12"/>
  <c r="BN59" i="12"/>
  <c r="BO13" i="12"/>
  <c r="BN13" i="12"/>
  <c r="BZ70" i="5"/>
  <c r="BY70" i="5"/>
  <c r="BO31" i="12"/>
  <c r="BN31" i="12"/>
  <c r="BZ43" i="5"/>
  <c r="BY43" i="5"/>
  <c r="BZ51" i="5"/>
  <c r="BY51" i="5"/>
  <c r="BZ5" i="5"/>
  <c r="BY5" i="5"/>
  <c r="BZ76" i="5"/>
  <c r="BY76" i="5"/>
  <c r="BO66" i="12"/>
  <c r="BN66" i="12"/>
  <c r="BZ12" i="5"/>
  <c r="BY12" i="5"/>
  <c r="BZ39" i="5"/>
  <c r="BY39" i="5"/>
  <c r="BO7" i="12"/>
  <c r="BN7" i="12"/>
  <c r="BZ26" i="5"/>
  <c r="BY26" i="5"/>
  <c r="BO72" i="12"/>
  <c r="BN72" i="12"/>
  <c r="BZ44" i="5"/>
  <c r="BY44" i="5"/>
  <c r="BO40" i="12"/>
  <c r="BN40" i="12"/>
  <c r="BO92" i="12"/>
  <c r="BN92" i="12"/>
  <c r="BZ56" i="5"/>
  <c r="BY56" i="5"/>
  <c r="BZ95" i="5"/>
  <c r="BY95" i="5"/>
  <c r="BZ7" i="5"/>
  <c r="BY7" i="5"/>
  <c r="BO62" i="12"/>
  <c r="BN62" i="12"/>
  <c r="BO46" i="12"/>
  <c r="BN46" i="12"/>
  <c r="BO9" i="12"/>
  <c r="BN9" i="12"/>
  <c r="AL46" i="19"/>
  <c r="BZ40" i="5"/>
  <c r="BY40" i="5"/>
  <c r="BZ86" i="5"/>
  <c r="BY86" i="5"/>
  <c r="BO97" i="12"/>
  <c r="BN97" i="12"/>
  <c r="BZ29" i="5"/>
  <c r="BY29" i="5"/>
  <c r="BO47" i="12"/>
  <c r="BN47" i="12"/>
  <c r="BO52" i="12"/>
  <c r="BN52" i="12"/>
  <c r="BZ62" i="5"/>
  <c r="BY62" i="5"/>
  <c r="BZ46" i="5"/>
  <c r="BY46" i="5"/>
  <c r="BZ9" i="5"/>
  <c r="BY9" i="5"/>
  <c r="BZ52" i="5"/>
  <c r="BY52" i="5"/>
  <c r="BO83" i="12"/>
  <c r="BN83" i="12"/>
  <c r="BO25" i="12"/>
  <c r="BN25" i="12"/>
  <c r="BO44" i="12"/>
  <c r="BN44" i="12"/>
  <c r="BO70" i="12"/>
  <c r="BN70" i="12"/>
  <c r="BO73" i="12"/>
  <c r="BN73" i="12"/>
  <c r="BZ38" i="5"/>
  <c r="BY38" i="5"/>
  <c r="BZ19" i="5"/>
  <c r="BY19" i="5"/>
  <c r="BO10" i="12"/>
  <c r="BN10" i="12"/>
  <c r="BO53" i="12"/>
  <c r="BN53" i="12"/>
  <c r="BZ8" i="5"/>
  <c r="BY8" i="5"/>
  <c r="BZ18" i="5"/>
  <c r="BY18" i="5"/>
  <c r="BO41" i="12"/>
  <c r="BN41" i="12"/>
  <c r="BZ50" i="5"/>
  <c r="BY50" i="5"/>
  <c r="BO48" i="12"/>
  <c r="BN48" i="12"/>
  <c r="BZ83" i="5"/>
  <c r="BY83" i="5"/>
  <c r="BZ25" i="5"/>
  <c r="BY25" i="5"/>
  <c r="BO58" i="12"/>
  <c r="BN58" i="12"/>
  <c r="BO91" i="12"/>
  <c r="BN91" i="12"/>
  <c r="BO37" i="12"/>
  <c r="BN37" i="12"/>
  <c r="BZ33" i="5"/>
  <c r="BY33" i="5"/>
  <c r="BO28" i="12"/>
  <c r="BN28" i="12"/>
  <c r="BO17" i="12"/>
  <c r="BN17" i="12"/>
  <c r="BO87" i="12"/>
  <c r="BN87" i="12"/>
  <c r="BZ94" i="5"/>
  <c r="BY94" i="5"/>
  <c r="BZ58" i="5"/>
  <c r="BY58" i="5"/>
  <c r="BZ35" i="5"/>
  <c r="BY35" i="5"/>
  <c r="BO63" i="12"/>
  <c r="BN63" i="12"/>
  <c r="BZ54" i="5"/>
  <c r="BY54" i="5"/>
  <c r="BO11" i="12"/>
  <c r="BN11" i="12"/>
  <c r="BZ31" i="5"/>
  <c r="BY31" i="5"/>
  <c r="BO43" i="12"/>
  <c r="BN43" i="12"/>
  <c r="BZ30" i="5"/>
  <c r="BY30" i="5"/>
  <c r="AL16" i="19"/>
  <c r="BO45" i="12"/>
  <c r="BN45" i="12"/>
  <c r="BZ75" i="5"/>
  <c r="BY75" i="5"/>
  <c r="BZ73" i="5"/>
  <c r="BY73" i="5"/>
  <c r="BO38" i="12"/>
  <c r="BN38" i="12"/>
  <c r="BZ27" i="5"/>
  <c r="BY27" i="5"/>
  <c r="BO104" i="12"/>
  <c r="BN104" i="12"/>
  <c r="DM142" i="20" l="1"/>
  <c r="DM143" i="20" l="1"/>
  <c r="DM144" i="20" l="1"/>
  <c r="DM145" i="20" l="1"/>
  <c r="DM146" i="20" l="1"/>
  <c r="DM147" i="20" l="1"/>
  <c r="DM148" i="20" l="1"/>
  <c r="DM149" i="20" l="1"/>
  <c r="DM150" i="20" l="1"/>
  <c r="DM151" i="20"/>
  <c r="O7" i="20" l="1"/>
  <c r="BP97" i="20" l="1"/>
  <c r="BP98" i="20"/>
  <c r="BP142" i="20"/>
  <c r="BP187" i="20"/>
  <c r="BP52" i="20"/>
  <c r="O8" i="20"/>
  <c r="BR172" i="20" l="1"/>
  <c r="BR177" i="20"/>
  <c r="BR175" i="20"/>
  <c r="BR174" i="20"/>
  <c r="BR173" i="20"/>
  <c r="BR176" i="20"/>
  <c r="BR83" i="20"/>
  <c r="BR85" i="20"/>
  <c r="BR82" i="20"/>
  <c r="BR86" i="20"/>
  <c r="BR87" i="20"/>
  <c r="BR84" i="20"/>
  <c r="BR129" i="20"/>
  <c r="BR131" i="20"/>
  <c r="BR127" i="20"/>
  <c r="BR128" i="20"/>
  <c r="BR130" i="20"/>
  <c r="BR132" i="20"/>
  <c r="BR118" i="20"/>
  <c r="BR98" i="20"/>
  <c r="BP188" i="20"/>
  <c r="BP143" i="20"/>
  <c r="BR163" i="20" s="1"/>
  <c r="BP53" i="20"/>
  <c r="BR73" i="20" s="1"/>
  <c r="BP99" i="20"/>
  <c r="BR119" i="20" s="1"/>
  <c r="O9" i="20"/>
  <c r="BR53" i="20" l="1"/>
  <c r="BR188" i="20"/>
  <c r="BP189" i="20"/>
  <c r="BP54" i="20"/>
  <c r="BR74" i="20" s="1"/>
  <c r="BP100" i="20"/>
  <c r="BR120" i="20" s="1"/>
  <c r="BR99" i="20"/>
  <c r="BR143" i="20"/>
  <c r="BP144" i="20"/>
  <c r="BR164" i="20" s="1"/>
  <c r="O10" i="20"/>
  <c r="BR189" i="20" l="1"/>
  <c r="BP101" i="20"/>
  <c r="BR121" i="20" s="1"/>
  <c r="BR144" i="20"/>
  <c r="BR100" i="20"/>
  <c r="BP55" i="20"/>
  <c r="BR75" i="20" s="1"/>
  <c r="BP145" i="20"/>
  <c r="BR165" i="20" s="1"/>
  <c r="BP190" i="20"/>
  <c r="BR54" i="20"/>
  <c r="O11" i="20"/>
  <c r="BR145" i="20" l="1"/>
  <c r="BP56" i="20"/>
  <c r="BR76" i="20" s="1"/>
  <c r="BR101" i="20"/>
  <c r="BP102" i="20"/>
  <c r="BR122" i="20" s="1"/>
  <c r="BP146" i="20"/>
  <c r="BR166" i="20" s="1"/>
  <c r="BP191" i="20"/>
  <c r="BR190" i="20"/>
  <c r="BR55" i="20"/>
  <c r="O12" i="20"/>
  <c r="BP57" i="20" l="1"/>
  <c r="BR77" i="20" s="1"/>
  <c r="BR146" i="20"/>
  <c r="BR102" i="20"/>
  <c r="BR56" i="20"/>
  <c r="BP147" i="20"/>
  <c r="BR167" i="20" s="1"/>
  <c r="BP192" i="20"/>
  <c r="BP103" i="20"/>
  <c r="BR123" i="20" s="1"/>
  <c r="BR191" i="20"/>
  <c r="O13" i="20"/>
  <c r="BP148" i="20" l="1"/>
  <c r="BR168" i="20" s="1"/>
  <c r="BR103" i="20"/>
  <c r="BR147" i="20"/>
  <c r="BP58" i="20"/>
  <c r="BR78" i="20" s="1"/>
  <c r="BP104" i="20"/>
  <c r="BR124" i="20" s="1"/>
  <c r="BP193" i="20"/>
  <c r="BR192" i="20"/>
  <c r="BR57" i="20"/>
  <c r="O14" i="20"/>
  <c r="BP194" i="20" l="1"/>
  <c r="BR58" i="20"/>
  <c r="BP105" i="20"/>
  <c r="BR125" i="20" s="1"/>
  <c r="BR193" i="20"/>
  <c r="BP149" i="20"/>
  <c r="BR169" i="20" s="1"/>
  <c r="BR104" i="20"/>
  <c r="BP195" i="20"/>
  <c r="BP59" i="20"/>
  <c r="BR79" i="20" s="1"/>
  <c r="BR148" i="20"/>
  <c r="O15" i="20"/>
  <c r="BR59" i="20" l="1"/>
  <c r="BP60" i="20"/>
  <c r="BR80" i="20" s="1"/>
  <c r="BR149" i="20"/>
  <c r="BP106" i="20"/>
  <c r="BR126" i="20" s="1"/>
  <c r="BP150" i="20"/>
  <c r="BR170" i="20" s="1"/>
  <c r="BR195" i="20"/>
  <c r="BR105" i="20"/>
  <c r="BR194" i="20"/>
  <c r="O16" i="20"/>
  <c r="BR107" i="20" l="1"/>
  <c r="BP61" i="20"/>
  <c r="BR81" i="20" s="1"/>
  <c r="BP151" i="20"/>
  <c r="BR171" i="20" s="1"/>
  <c r="BR60" i="20"/>
  <c r="BR106" i="20"/>
  <c r="BP196" i="20"/>
  <c r="BR150" i="20"/>
  <c r="BR152" i="20" l="1"/>
  <c r="BR62" i="20"/>
  <c r="BR197" i="20"/>
  <c r="BR196" i="20"/>
  <c r="BR151" i="20"/>
  <c r="BR61" i="20"/>
  <c r="BD106" i="20" l="1"/>
  <c r="BD105" i="20"/>
  <c r="BD104" i="20"/>
  <c r="BD103" i="20"/>
  <c r="BD102" i="20"/>
  <c r="BD100" i="20"/>
  <c r="BD101" i="20"/>
  <c r="BD99" i="20"/>
  <c r="BD98" i="20"/>
  <c r="BD97" i="20"/>
  <c r="BF131" i="20" l="1"/>
  <c r="BF128" i="20"/>
  <c r="BF132" i="20"/>
  <c r="BF129" i="20"/>
  <c r="BF127" i="20"/>
  <c r="BF130" i="20"/>
  <c r="BF120" i="20"/>
  <c r="BF123" i="20"/>
  <c r="BF124" i="20"/>
  <c r="BF125" i="20"/>
  <c r="BF122" i="20"/>
  <c r="BF118" i="20"/>
  <c r="BF119" i="20"/>
  <c r="BF121" i="20"/>
  <c r="BF107" i="20"/>
  <c r="BF126" i="20"/>
  <c r="BF98" i="20"/>
  <c r="BF99" i="20"/>
  <c r="BF105" i="20"/>
  <c r="BF100" i="20"/>
  <c r="BF102" i="20"/>
  <c r="BF103" i="20"/>
  <c r="BF104" i="20"/>
  <c r="BF101" i="20"/>
  <c r="BF106" i="20"/>
  <c r="AK7" i="20" l="1"/>
  <c r="N7" i="20" l="1"/>
  <c r="N8" i="20"/>
  <c r="N9" i="20" l="1"/>
  <c r="N10" i="20" l="1"/>
  <c r="N12" i="20"/>
  <c r="N11" i="20"/>
  <c r="N13" i="20" l="1"/>
  <c r="N14" i="20" l="1"/>
  <c r="N15" i="20" l="1"/>
  <c r="N16" i="20" l="1"/>
  <c r="N17" i="20" l="1"/>
  <c r="N18" i="20" l="1"/>
  <c r="N19" i="20" l="1"/>
  <c r="N20" i="20" l="1"/>
  <c r="N21" i="20" l="1"/>
  <c r="N22" i="20"/>
  <c r="N194" i="20" l="1"/>
  <c r="N52" i="20" l="1"/>
  <c r="N195" i="20" l="1"/>
  <c r="N142" i="20"/>
  <c r="N53" i="20"/>
  <c r="N187" i="20"/>
  <c r="N143" i="20"/>
  <c r="N97" i="20"/>
  <c r="N98" i="20" l="1"/>
  <c r="N188" i="20"/>
  <c r="N54" i="20"/>
  <c r="N144" i="20"/>
  <c r="N196" i="20"/>
  <c r="N55" i="20" l="1"/>
  <c r="N189" i="20"/>
  <c r="N99" i="20"/>
  <c r="N145" i="20"/>
  <c r="N190" i="20" l="1"/>
  <c r="N56" i="20"/>
  <c r="N100" i="20"/>
  <c r="N197" i="20"/>
  <c r="N146" i="20"/>
  <c r="N57" i="20" l="1"/>
  <c r="N191" i="20"/>
  <c r="N101" i="20"/>
  <c r="N147" i="20"/>
  <c r="N193" i="20"/>
  <c r="N102" i="20" l="1"/>
  <c r="N58" i="20"/>
  <c r="N148" i="20"/>
  <c r="N198" i="20"/>
  <c r="N192" i="20" l="1"/>
  <c r="N59" i="20"/>
  <c r="N103" i="20"/>
  <c r="N149" i="20"/>
  <c r="N104" i="20" l="1"/>
  <c r="N60" i="20"/>
  <c r="N150" i="20"/>
  <c r="N199" i="20" l="1"/>
  <c r="N61" i="20"/>
  <c r="N105" i="20"/>
  <c r="N151" i="20"/>
  <c r="N62" i="20" l="1"/>
  <c r="N106" i="20"/>
  <c r="N200" i="20"/>
  <c r="N152" i="20"/>
  <c r="N107" i="20" l="1"/>
  <c r="N63" i="20"/>
  <c r="N153" i="20"/>
  <c r="N64" i="20" l="1"/>
  <c r="N108" i="20"/>
  <c r="N154" i="20"/>
  <c r="N201" i="20"/>
  <c r="N202" i="20" l="1"/>
  <c r="N109" i="20"/>
  <c r="N65" i="20"/>
  <c r="N155" i="20"/>
  <c r="N67" i="20" l="1"/>
  <c r="N66" i="20"/>
  <c r="N110" i="20"/>
  <c r="N157" i="20"/>
  <c r="N156" i="20"/>
  <c r="N112" i="20" l="1"/>
  <c r="N111" i="20"/>
  <c r="AL54" i="20" l="1"/>
  <c r="BT54" i="20" s="1"/>
  <c r="AL52" i="20"/>
  <c r="BT52" i="20" s="1"/>
  <c r="AL55" i="20"/>
  <c r="BT55" i="20" s="1"/>
  <c r="AL53" i="20"/>
  <c r="BT53" i="20" s="1"/>
  <c r="AL13" i="20" l="1"/>
  <c r="BT13" i="20" s="1"/>
  <c r="AL7" i="20"/>
  <c r="BT7" i="20" s="1"/>
  <c r="AL9" i="20"/>
  <c r="BT9" i="20" s="1"/>
  <c r="AL8" i="20"/>
  <c r="BT8" i="20" s="1"/>
  <c r="AL56" i="20"/>
  <c r="BT56" i="20" s="1"/>
  <c r="AL11" i="20"/>
  <c r="BT11" i="20" s="1"/>
  <c r="AL14" i="20"/>
  <c r="BT14" i="20" s="1"/>
  <c r="AL10" i="20"/>
  <c r="BT10" i="20" s="1"/>
  <c r="AL12" i="20"/>
  <c r="BT12" i="20" s="1"/>
  <c r="AL100" i="20" l="1"/>
  <c r="BT100" i="20" s="1"/>
  <c r="AL57" i="20"/>
  <c r="BT57" i="20" s="1"/>
  <c r="AL98" i="20"/>
  <c r="BT98" i="20" s="1"/>
  <c r="AL58" i="20"/>
  <c r="BT58" i="20" s="1"/>
  <c r="AL59" i="20"/>
  <c r="BT59" i="20" s="1"/>
  <c r="AL99" i="20"/>
  <c r="BT99" i="20" s="1"/>
  <c r="AL97" i="20"/>
  <c r="BT97" i="20" s="1"/>
  <c r="AL102" i="20" l="1"/>
  <c r="BT102" i="20" s="1"/>
  <c r="AL101" i="20"/>
  <c r="BT101" i="20" s="1"/>
  <c r="AL104" i="20"/>
  <c r="BT104" i="20" s="1"/>
  <c r="AL103" i="20"/>
  <c r="BT103" i="20" s="1"/>
  <c r="AL189" i="20" l="1"/>
  <c r="BT189" i="20" s="1"/>
  <c r="AL145" i="20"/>
  <c r="BT145" i="20" s="1"/>
  <c r="AL190" i="20"/>
  <c r="BT190" i="20" s="1"/>
  <c r="AL144" i="20"/>
  <c r="BT144" i="20" s="1"/>
  <c r="AL187" i="20"/>
  <c r="BT187" i="20" s="1"/>
  <c r="AL188" i="20"/>
  <c r="BT188" i="20" s="1"/>
  <c r="AL143" i="20"/>
  <c r="BT143" i="20" s="1"/>
  <c r="AL142" i="20"/>
  <c r="BT142" i="20" s="1"/>
  <c r="AL146" i="20" l="1"/>
  <c r="BT146" i="20" s="1"/>
  <c r="AL193" i="20"/>
  <c r="BT193" i="20" s="1"/>
  <c r="AL149" i="20"/>
  <c r="BT149" i="20" s="1"/>
  <c r="AL195" i="20"/>
  <c r="BT195" i="20" s="1"/>
  <c r="AL148" i="20"/>
  <c r="BT148" i="20" s="1"/>
  <c r="AL192" i="20"/>
  <c r="BT192" i="20" s="1"/>
  <c r="AL194" i="20"/>
  <c r="BT194" i="20" s="1"/>
  <c r="AL147" i="20"/>
  <c r="BT147" i="20" s="1"/>
  <c r="AL150" i="20"/>
  <c r="BT150" i="20" s="1"/>
  <c r="AL191" i="20"/>
  <c r="BT191" i="20" s="1"/>
  <c r="AL196" i="20" l="1"/>
  <c r="BT196" i="20" s="1"/>
  <c r="AL105" i="20" l="1"/>
  <c r="BT105" i="20" s="1"/>
  <c r="AL60" i="20" l="1"/>
  <c r="BT60" i="20" s="1"/>
  <c r="AL15" i="20" l="1"/>
  <c r="BT15" i="20" s="1"/>
  <c r="AL199" i="20" l="1"/>
  <c r="BT199" i="20" s="1"/>
  <c r="AL197" i="20" l="1"/>
  <c r="BT197" i="20" s="1"/>
  <c r="AL202" i="20"/>
  <c r="BT202" i="20" s="1"/>
  <c r="AL200" i="20"/>
  <c r="BT200" i="20" s="1"/>
  <c r="AL198" i="20"/>
  <c r="BT198" i="20" s="1"/>
  <c r="AL201" i="20"/>
  <c r="BT201" i="20" s="1"/>
  <c r="AL151" i="20" l="1"/>
  <c r="BT151" i="20" s="1"/>
  <c r="P7" i="20" l="1"/>
  <c r="E7" i="22" l="1"/>
  <c r="AX7" i="20"/>
  <c r="G7" i="22"/>
  <c r="P8" i="20"/>
  <c r="AL106" i="20"/>
  <c r="BT106" i="20" s="1"/>
  <c r="I7" i="22" l="1"/>
  <c r="AX8" i="20"/>
  <c r="E8" i="22"/>
  <c r="G8" i="22"/>
  <c r="P9" i="20"/>
  <c r="I8" i="22" l="1"/>
  <c r="AX9" i="20"/>
  <c r="E9" i="22"/>
  <c r="G9" i="22"/>
  <c r="P10" i="20"/>
  <c r="I9" i="22" l="1"/>
  <c r="E10" i="22"/>
  <c r="G10" i="22"/>
  <c r="AX10" i="20"/>
  <c r="P11" i="20"/>
  <c r="AL61" i="20"/>
  <c r="BT61" i="20" s="1"/>
  <c r="I10" i="22" l="1"/>
  <c r="AX11" i="20"/>
  <c r="G11" i="22"/>
  <c r="E11" i="22"/>
  <c r="P12" i="20"/>
  <c r="I11" i="22" l="1"/>
  <c r="AX12" i="20"/>
  <c r="G12" i="22"/>
  <c r="E12" i="22"/>
  <c r="P13" i="20"/>
  <c r="AL155" i="20"/>
  <c r="BT155" i="20" s="1"/>
  <c r="AL154" i="20"/>
  <c r="BT154" i="20" s="1"/>
  <c r="AL152" i="20"/>
  <c r="BT152" i="20" s="1"/>
  <c r="AL156" i="20"/>
  <c r="BT156" i="20" s="1"/>
  <c r="AL153" i="20"/>
  <c r="BT153" i="20" s="1"/>
  <c r="AL16" i="20"/>
  <c r="BT16" i="20" s="1"/>
  <c r="AL157" i="20"/>
  <c r="BT157" i="20" s="1"/>
  <c r="I12" i="22" l="1"/>
  <c r="E13" i="22"/>
  <c r="AX13" i="20"/>
  <c r="G13" i="22"/>
  <c r="I13" i="22" l="1"/>
  <c r="AL108" i="20"/>
  <c r="BT108" i="20" s="1"/>
  <c r="AL110" i="20"/>
  <c r="BT110" i="20" s="1"/>
  <c r="AL109" i="20"/>
  <c r="BT109" i="20" s="1"/>
  <c r="P14" i="20" l="1"/>
  <c r="AL112" i="20"/>
  <c r="BT112" i="20" s="1"/>
  <c r="AL107" i="20"/>
  <c r="BT107" i="20" s="1"/>
  <c r="AL111" i="20"/>
  <c r="BT111" i="20" s="1"/>
  <c r="G14" i="22" l="1"/>
  <c r="AX14" i="20"/>
  <c r="E14" i="22"/>
  <c r="I14" i="22" l="1"/>
  <c r="AL67" i="20"/>
  <c r="BT67" i="20" s="1"/>
  <c r="AL66" i="20"/>
  <c r="BT66" i="20" s="1"/>
  <c r="AL62" i="20"/>
  <c r="BT62" i="20" s="1"/>
  <c r="AL65" i="20"/>
  <c r="BT65" i="20" s="1"/>
  <c r="AL64" i="20"/>
  <c r="BT64" i="20" s="1"/>
  <c r="AL63" i="20"/>
  <c r="BT63" i="20" s="1"/>
  <c r="AL19" i="20" l="1"/>
  <c r="BT19" i="20" s="1"/>
  <c r="AL21" i="20"/>
  <c r="BT21" i="20" s="1"/>
  <c r="AL22" i="20"/>
  <c r="BT22" i="20" s="1"/>
  <c r="AL20" i="20"/>
  <c r="BT20" i="20" s="1"/>
  <c r="AL18" i="20"/>
  <c r="BT18" i="20" s="1"/>
  <c r="AL17" i="20"/>
  <c r="BT17" i="20" s="1"/>
  <c r="P15" i="20" l="1"/>
  <c r="AX15" i="20" l="1"/>
  <c r="G15" i="22"/>
  <c r="E15" i="22"/>
  <c r="I15" i="22" l="1"/>
  <c r="P16" i="20" l="1"/>
  <c r="AX16" i="20" l="1"/>
  <c r="G16" i="22"/>
  <c r="E16" i="22"/>
  <c r="I16" i="22" l="1"/>
  <c r="P17" i="20" l="1"/>
  <c r="AX17" i="20" s="1"/>
  <c r="P18" i="20" l="1"/>
  <c r="AX18" i="20" s="1"/>
  <c r="P19" i="20" l="1"/>
  <c r="AX19" i="20" s="1"/>
  <c r="P20" i="20" l="1"/>
  <c r="AX20" i="20" s="1"/>
  <c r="P22" i="20" l="1"/>
  <c r="AX22" i="20" s="1"/>
  <c r="P21" i="20"/>
  <c r="AX21" i="20" s="1"/>
  <c r="P187" i="20" l="1"/>
  <c r="AX187" i="20" s="1"/>
  <c r="P188" i="20"/>
  <c r="AX188" i="20" s="1"/>
  <c r="P97" i="20"/>
  <c r="AX97" i="20" s="1"/>
  <c r="P142" i="20" l="1"/>
  <c r="AX142" i="20" s="1"/>
  <c r="P98" i="20"/>
  <c r="AX98" i="20" s="1"/>
  <c r="P189" i="20"/>
  <c r="AX189" i="20" s="1"/>
  <c r="P52" i="20"/>
  <c r="AX52" i="20" s="1"/>
  <c r="P143" i="20" l="1"/>
  <c r="AX143" i="20" s="1"/>
  <c r="P53" i="20"/>
  <c r="AX53" i="20" s="1"/>
  <c r="P190" i="20"/>
  <c r="AX190" i="20" s="1"/>
  <c r="P99" i="20"/>
  <c r="AX99" i="20" s="1"/>
  <c r="P144" i="20" l="1"/>
  <c r="AX144" i="20" s="1"/>
  <c r="P100" i="20"/>
  <c r="AX100" i="20" s="1"/>
  <c r="P191" i="20"/>
  <c r="AX191" i="20" s="1"/>
  <c r="P54" i="20"/>
  <c r="AX54" i="20" s="1"/>
  <c r="P145" i="20" l="1"/>
  <c r="AX145" i="20" s="1"/>
  <c r="P55" i="20"/>
  <c r="AX55" i="20" s="1"/>
  <c r="P192" i="20"/>
  <c r="AX192" i="20" s="1"/>
  <c r="P101" i="20"/>
  <c r="AX101" i="20" s="1"/>
  <c r="P146" i="20" l="1"/>
  <c r="AX146" i="20" s="1"/>
  <c r="P102" i="20"/>
  <c r="AX102" i="20" s="1"/>
  <c r="P193" i="20"/>
  <c r="AX193" i="20" s="1"/>
  <c r="P56" i="20"/>
  <c r="AX56" i="20" s="1"/>
  <c r="P147" i="20" l="1"/>
  <c r="AX147" i="20" s="1"/>
  <c r="P57" i="20"/>
  <c r="AX57" i="20" s="1"/>
  <c r="P194" i="20"/>
  <c r="AX194" i="20" s="1"/>
  <c r="P103" i="20"/>
  <c r="AX103" i="20" s="1"/>
  <c r="P148" i="20" l="1"/>
  <c r="AX148" i="20" s="1"/>
  <c r="P104" i="20"/>
  <c r="AX104" i="20" s="1"/>
  <c r="P195" i="20"/>
  <c r="AX195" i="20" s="1"/>
  <c r="P58" i="20"/>
  <c r="AX58" i="20" s="1"/>
  <c r="P149" i="20" l="1"/>
  <c r="AX149" i="20" s="1"/>
  <c r="P59" i="20"/>
  <c r="AX59" i="20" s="1"/>
  <c r="P196" i="20"/>
  <c r="AX196" i="20" s="1"/>
  <c r="P105" i="20"/>
  <c r="AX105" i="20" s="1"/>
  <c r="P150" i="20" l="1"/>
  <c r="AX150" i="20" s="1"/>
  <c r="P106" i="20"/>
  <c r="AX106" i="20" s="1"/>
  <c r="P197" i="20"/>
  <c r="AX197" i="20" s="1"/>
  <c r="P60" i="20"/>
  <c r="AX60" i="20" s="1"/>
  <c r="P151" i="20" l="1"/>
  <c r="AX151" i="20" s="1"/>
  <c r="P61" i="20"/>
  <c r="AX61" i="20" s="1"/>
  <c r="P198" i="20"/>
  <c r="AX198" i="20" s="1"/>
  <c r="P107" i="20"/>
  <c r="AX107" i="20" s="1"/>
  <c r="P152" i="20" l="1"/>
  <c r="AX152" i="20" s="1"/>
  <c r="P108" i="20"/>
  <c r="AX108" i="20" s="1"/>
  <c r="P199" i="20"/>
  <c r="AX199" i="20" s="1"/>
  <c r="P62" i="20"/>
  <c r="AX62" i="20" s="1"/>
  <c r="P153" i="20" l="1"/>
  <c r="AX153" i="20" s="1"/>
  <c r="P63" i="20"/>
  <c r="AX63" i="20" s="1"/>
  <c r="P200" i="20"/>
  <c r="AX200" i="20" s="1"/>
  <c r="P109" i="20"/>
  <c r="AX109" i="20" s="1"/>
  <c r="P154" i="20" l="1"/>
  <c r="AX154" i="20" s="1"/>
  <c r="P110" i="20"/>
  <c r="AX110" i="20" s="1"/>
  <c r="P202" i="20"/>
  <c r="AX202" i="20" s="1"/>
  <c r="P201" i="20"/>
  <c r="AX201" i="20" s="1"/>
  <c r="P64" i="20"/>
  <c r="AX64" i="20" s="1"/>
  <c r="P155" i="20" l="1"/>
  <c r="AX155" i="20" s="1"/>
  <c r="P65" i="20"/>
  <c r="AX65" i="20" s="1"/>
  <c r="P112" i="20"/>
  <c r="AX112" i="20" s="1"/>
  <c r="P111" i="20"/>
  <c r="AX111" i="20" s="1"/>
  <c r="P157" i="20" l="1"/>
  <c r="AX157" i="20" s="1"/>
  <c r="P156" i="20"/>
  <c r="AX156" i="20" s="1"/>
  <c r="P67" i="20"/>
  <c r="AX67" i="20" s="1"/>
  <c r="P66" i="20"/>
  <c r="AX66" i="20" s="1"/>
  <c r="D7" i="20" l="1"/>
  <c r="D8" i="20"/>
  <c r="D7" i="22" l="1"/>
  <c r="D8" i="22"/>
  <c r="D9" i="20"/>
  <c r="D9" i="22" l="1"/>
  <c r="D10" i="20"/>
  <c r="D10" i="22" l="1"/>
  <c r="D11" i="20"/>
  <c r="D11" i="22" l="1"/>
  <c r="D12" i="20"/>
  <c r="D12" i="22" l="1"/>
  <c r="D13" i="20"/>
  <c r="D13" i="22" l="1"/>
  <c r="D14" i="20" l="1"/>
  <c r="D14" i="22" l="1"/>
  <c r="D15" i="20" l="1"/>
  <c r="D15" i="22" l="1"/>
  <c r="D16" i="20" l="1"/>
  <c r="D16" i="22" l="1"/>
  <c r="D17" i="20" l="1"/>
  <c r="D18" i="20" l="1"/>
  <c r="D19" i="20" l="1"/>
  <c r="D20" i="20" l="1"/>
  <c r="D21" i="20" l="1"/>
  <c r="D22" i="20"/>
  <c r="D52" i="20" l="1"/>
  <c r="D142" i="20"/>
  <c r="D144" i="20" l="1"/>
  <c r="D97" i="20"/>
  <c r="D187" i="20"/>
  <c r="D143" i="20"/>
  <c r="D53" i="20"/>
  <c r="D189" i="20" l="1"/>
  <c r="D145" i="20"/>
  <c r="D188" i="20"/>
  <c r="D54" i="20"/>
  <c r="D98" i="20"/>
  <c r="D99" i="20" l="1"/>
  <c r="DM187" i="20"/>
  <c r="D146" i="20"/>
  <c r="D190" i="20"/>
  <c r="D55" i="20"/>
  <c r="DM188" i="20" l="1"/>
  <c r="D100" i="20"/>
  <c r="D147" i="20"/>
  <c r="D191" i="20"/>
  <c r="D56" i="20"/>
  <c r="D101" i="20" l="1"/>
  <c r="DM189" i="20"/>
  <c r="D148" i="20"/>
  <c r="D192" i="20"/>
  <c r="D57" i="20"/>
  <c r="DM190" i="20" l="1"/>
  <c r="D102" i="20"/>
  <c r="D193" i="20"/>
  <c r="D149" i="20"/>
  <c r="D58" i="20"/>
  <c r="DM191" i="20" l="1"/>
  <c r="D103" i="20"/>
  <c r="D150" i="20"/>
  <c r="D194" i="20"/>
  <c r="D59" i="20"/>
  <c r="D104" i="20" l="1"/>
  <c r="DM192" i="20"/>
  <c r="D195" i="20"/>
  <c r="D151" i="20"/>
  <c r="D60" i="20"/>
  <c r="D105" i="20" l="1"/>
  <c r="DM193" i="20"/>
  <c r="D152" i="20"/>
  <c r="D196" i="20"/>
  <c r="D61" i="20"/>
  <c r="DM194" i="20" l="1"/>
  <c r="D106" i="20"/>
  <c r="D197" i="20"/>
  <c r="D153" i="20"/>
  <c r="D62" i="20"/>
  <c r="DM195" i="20" l="1"/>
  <c r="D107" i="20"/>
  <c r="D154" i="20"/>
  <c r="D198" i="20"/>
  <c r="D63" i="20"/>
  <c r="D108" i="20" l="1"/>
  <c r="DM196" i="20"/>
  <c r="D199" i="20"/>
  <c r="D155" i="20"/>
  <c r="D64" i="20"/>
  <c r="DM197" i="20" l="1"/>
  <c r="D109" i="20"/>
  <c r="D156" i="20"/>
  <c r="D157" i="20"/>
  <c r="D200" i="20"/>
  <c r="D65" i="20"/>
  <c r="D110" i="20" l="1"/>
  <c r="DM198" i="20"/>
  <c r="D201" i="20"/>
  <c r="D202" i="20"/>
  <c r="D67" i="20"/>
  <c r="D66" i="20"/>
  <c r="DM199" i="20" l="1"/>
  <c r="D111" i="20"/>
  <c r="DM200" i="20"/>
  <c r="D112" i="20"/>
  <c r="H24" i="4" l="1"/>
  <c r="I24" i="4"/>
  <c r="J24" i="4"/>
  <c r="K24" i="4"/>
  <c r="D24" i="4" l="1"/>
  <c r="F24" i="4" l="1"/>
  <c r="H156" i="27" l="1"/>
  <c r="G155" i="27"/>
  <c r="H154" i="27" l="1"/>
  <c r="G154" i="27"/>
  <c r="G157" i="27"/>
  <c r="G156" i="27"/>
  <c r="H158" i="27"/>
  <c r="H155" i="27"/>
  <c r="G158" i="27"/>
  <c r="H157" i="27"/>
  <c r="O155" i="27" l="1"/>
  <c r="N155" i="27"/>
  <c r="N156" i="27"/>
  <c r="O158" i="27"/>
  <c r="N157" i="27"/>
  <c r="N158" i="27"/>
  <c r="O159" i="27"/>
  <c r="N159" i="27"/>
  <c r="O156" i="27"/>
  <c r="O157" i="27"/>
  <c r="H6" i="4" l="1"/>
  <c r="I6" i="4"/>
  <c r="J6" i="4"/>
  <c r="K6" i="4"/>
  <c r="H7" i="4"/>
  <c r="I7" i="4"/>
  <c r="J7" i="4"/>
  <c r="K7" i="4"/>
  <c r="H8" i="4"/>
  <c r="I8" i="4"/>
  <c r="J8" i="4"/>
  <c r="K8" i="4"/>
  <c r="H9" i="4"/>
  <c r="I9" i="4"/>
  <c r="J9" i="4"/>
  <c r="K9" i="4"/>
  <c r="H10" i="4"/>
  <c r="I10" i="4"/>
  <c r="J10" i="4"/>
  <c r="K10" i="4"/>
  <c r="H11" i="4"/>
  <c r="I11" i="4"/>
  <c r="J11" i="4"/>
  <c r="K11" i="4"/>
  <c r="H12" i="4"/>
  <c r="I12" i="4"/>
  <c r="J12" i="4"/>
  <c r="K12" i="4"/>
  <c r="H13" i="4"/>
  <c r="I13" i="4"/>
  <c r="J13" i="4"/>
  <c r="K13" i="4"/>
  <c r="H14" i="4"/>
  <c r="I14" i="4"/>
  <c r="J14" i="4"/>
  <c r="K14" i="4"/>
  <c r="H15" i="4"/>
  <c r="I15" i="4"/>
  <c r="J15" i="4"/>
  <c r="K15" i="4"/>
  <c r="H16" i="4"/>
  <c r="I16" i="4"/>
  <c r="J16" i="4"/>
  <c r="K16" i="4"/>
  <c r="H17" i="4"/>
  <c r="I17" i="4"/>
  <c r="J17" i="4"/>
  <c r="K17" i="4"/>
  <c r="H18" i="4"/>
  <c r="I18" i="4"/>
  <c r="J18" i="4"/>
  <c r="K18" i="4"/>
  <c r="H19" i="4"/>
  <c r="I19" i="4"/>
  <c r="J19" i="4"/>
  <c r="K19" i="4"/>
  <c r="I5" i="4"/>
  <c r="J5" i="4"/>
  <c r="K5" i="4"/>
  <c r="H5" i="4"/>
  <c r="F99" i="27" l="1"/>
  <c r="G100" i="27"/>
  <c r="F109" i="27"/>
  <c r="G95" i="27"/>
  <c r="G99" i="27"/>
  <c r="H99" i="27"/>
  <c r="E100" i="27"/>
  <c r="F98" i="27"/>
  <c r="G108" i="27"/>
  <c r="F100" i="27"/>
  <c r="H102" i="27"/>
  <c r="E99" i="27"/>
  <c r="H100" i="27"/>
  <c r="G103" i="27"/>
  <c r="F96" i="27"/>
  <c r="G107" i="27"/>
  <c r="G96" i="27"/>
  <c r="E111" i="27"/>
  <c r="E103" i="27"/>
  <c r="E96" i="27"/>
  <c r="H96" i="27"/>
  <c r="H97" i="27"/>
  <c r="H103" i="27"/>
  <c r="G109" i="27"/>
  <c r="E108" i="27"/>
  <c r="F97" i="27"/>
  <c r="F103" i="27"/>
  <c r="E98" i="27"/>
  <c r="F93" i="27"/>
  <c r="D13" i="4"/>
  <c r="D6" i="4"/>
  <c r="D21" i="4"/>
  <c r="D11" i="4"/>
  <c r="D23" i="4"/>
  <c r="D15" i="4"/>
  <c r="D10" i="4"/>
  <c r="D18" i="4"/>
  <c r="D9" i="4"/>
  <c r="D22" i="4"/>
  <c r="D14" i="4"/>
  <c r="D8" i="4"/>
  <c r="D7" i="4"/>
  <c r="D17" i="4"/>
  <c r="D20" i="4"/>
  <c r="D5" i="4"/>
  <c r="D12" i="4"/>
  <c r="D19" i="4"/>
  <c r="K22" i="4"/>
  <c r="K20" i="4"/>
  <c r="J22" i="4"/>
  <c r="J20" i="4"/>
  <c r="I22" i="4"/>
  <c r="I20" i="4"/>
  <c r="H22" i="4"/>
  <c r="H20" i="4"/>
  <c r="K23" i="4"/>
  <c r="K21" i="4"/>
  <c r="J23" i="4"/>
  <c r="J21" i="4"/>
  <c r="I23" i="4"/>
  <c r="I21" i="4"/>
  <c r="H23" i="4"/>
  <c r="H21" i="4"/>
  <c r="D16" i="4" l="1"/>
  <c r="F19" i="4"/>
  <c r="F13" i="4"/>
  <c r="F7" i="4"/>
  <c r="F18" i="4"/>
  <c r="F12" i="4"/>
  <c r="F6" i="4"/>
  <c r="F23" i="4"/>
  <c r="F17" i="4"/>
  <c r="F11" i="4"/>
  <c r="F22" i="4"/>
  <c r="F16" i="4"/>
  <c r="F10" i="4"/>
  <c r="F21" i="4"/>
  <c r="F15" i="4"/>
  <c r="F9" i="4"/>
  <c r="F20" i="4"/>
  <c r="F14" i="4"/>
  <c r="F8" i="4"/>
  <c r="G104" i="27" l="1"/>
  <c r="F107" i="27"/>
  <c r="H114" i="27"/>
  <c r="H126" i="27"/>
  <c r="E115" i="27"/>
  <c r="G127" i="27"/>
  <c r="H139" i="27"/>
  <c r="H122" i="27"/>
  <c r="G152" i="27"/>
  <c r="E117" i="27"/>
  <c r="G129" i="27"/>
  <c r="H147" i="27"/>
  <c r="G131" i="27"/>
  <c r="G118" i="27"/>
  <c r="H130" i="27"/>
  <c r="G125" i="27"/>
  <c r="F108" i="27"/>
  <c r="F94" i="27"/>
  <c r="H111" i="27"/>
  <c r="F110" i="27"/>
  <c r="N109" i="27"/>
  <c r="O100" i="27"/>
  <c r="G106" i="27"/>
  <c r="F102" i="27"/>
  <c r="G114" i="27"/>
  <c r="G126" i="27"/>
  <c r="H144" i="27"/>
  <c r="G145" i="27"/>
  <c r="H116" i="27"/>
  <c r="E122" i="27"/>
  <c r="G140" i="27"/>
  <c r="G147" i="27"/>
  <c r="E119" i="27"/>
  <c r="E112" i="27"/>
  <c r="E118" i="27"/>
  <c r="G130" i="27"/>
  <c r="H148" i="27"/>
  <c r="H125" i="27"/>
  <c r="E94" i="27"/>
  <c r="N100" i="27"/>
  <c r="H106" i="27"/>
  <c r="G102" i="27"/>
  <c r="E120" i="27"/>
  <c r="G144" i="27"/>
  <c r="H127" i="27"/>
  <c r="G116" i="27"/>
  <c r="H140" i="27"/>
  <c r="H123" i="27"/>
  <c r="H135" i="27"/>
  <c r="H149" i="27"/>
  <c r="G112" i="27"/>
  <c r="G148" i="27"/>
  <c r="F101" i="27"/>
  <c r="E113" i="27"/>
  <c r="F125" i="27"/>
  <c r="E95" i="27"/>
  <c r="E102" i="27"/>
  <c r="H115" i="27"/>
  <c r="L100" i="27"/>
  <c r="H110" i="27"/>
  <c r="H132" i="27"/>
  <c r="G121" i="27"/>
  <c r="G133" i="27"/>
  <c r="H145" i="27"/>
  <c r="F116" i="27"/>
  <c r="G128" i="27"/>
  <c r="G123" i="27"/>
  <c r="G135" i="27"/>
  <c r="H153" i="27"/>
  <c r="H98" i="27"/>
  <c r="H119" i="27"/>
  <c r="G149" i="27"/>
  <c r="H112" i="27"/>
  <c r="H124" i="27"/>
  <c r="H101" i="27"/>
  <c r="G101" i="27"/>
  <c r="H113" i="27"/>
  <c r="G94" i="27"/>
  <c r="H95" i="27"/>
  <c r="O97" i="27"/>
  <c r="O103" i="27"/>
  <c r="E104" i="27"/>
  <c r="E105" i="27"/>
  <c r="G105" i="27"/>
  <c r="N96" i="27"/>
  <c r="L99" i="27"/>
  <c r="N108" i="27"/>
  <c r="E110" i="27"/>
  <c r="H120" i="27"/>
  <c r="G132" i="27"/>
  <c r="H150" i="27"/>
  <c r="F121" i="27"/>
  <c r="G151" i="27"/>
  <c r="H128" i="27"/>
  <c r="G146" i="27"/>
  <c r="E123" i="27"/>
  <c r="G153" i="27"/>
  <c r="G119" i="27"/>
  <c r="F112" i="27"/>
  <c r="G124" i="27"/>
  <c r="G136" i="27"/>
  <c r="G113" i="27"/>
  <c r="H137" i="27"/>
  <c r="F104" i="27"/>
  <c r="H105" i="27"/>
  <c r="M98" i="27"/>
  <c r="F114" i="27"/>
  <c r="F120" i="27"/>
  <c r="G150" i="27"/>
  <c r="E121" i="27"/>
  <c r="H133" i="27"/>
  <c r="E116" i="27"/>
  <c r="H117" i="27"/>
  <c r="F123" i="27"/>
  <c r="H141" i="27"/>
  <c r="F119" i="27"/>
  <c r="F106" i="27"/>
  <c r="H118" i="27"/>
  <c r="F124" i="27"/>
  <c r="E101" i="27"/>
  <c r="F113" i="27"/>
  <c r="G137" i="27"/>
  <c r="E107" i="27"/>
  <c r="E109" i="27"/>
  <c r="G97" i="27"/>
  <c r="H107" i="27"/>
  <c r="F105" i="27"/>
  <c r="M99" i="27"/>
  <c r="E114" i="27"/>
  <c r="G120" i="27"/>
  <c r="H138" i="27"/>
  <c r="G115" i="27"/>
  <c r="G139" i="27"/>
  <c r="H151" i="27"/>
  <c r="G122" i="27"/>
  <c r="H134" i="27"/>
  <c r="H146" i="27"/>
  <c r="G117" i="27"/>
  <c r="G141" i="27"/>
  <c r="G143" i="27"/>
  <c r="E106" i="27"/>
  <c r="E124" i="27"/>
  <c r="H142" i="27"/>
  <c r="H94" i="27"/>
  <c r="G111" i="27"/>
  <c r="G110" i="27"/>
  <c r="H136" i="27"/>
  <c r="E97" i="27"/>
  <c r="F111" i="27"/>
  <c r="G98" i="27"/>
  <c r="M100" i="27"/>
  <c r="M97" i="27"/>
  <c r="H104" i="27"/>
  <c r="G138" i="27"/>
  <c r="F115" i="27"/>
  <c r="H121" i="27"/>
  <c r="F122" i="27"/>
  <c r="G134" i="27"/>
  <c r="H152" i="27"/>
  <c r="F117" i="27"/>
  <c r="H129" i="27"/>
  <c r="H143" i="27"/>
  <c r="H131" i="27"/>
  <c r="F118" i="27"/>
  <c r="G142" i="27"/>
  <c r="E125" i="27"/>
  <c r="H109" i="27"/>
  <c r="H108" i="27"/>
  <c r="F95" i="27"/>
  <c r="M93" i="27"/>
  <c r="BH184" i="24"/>
  <c r="BH224" i="23"/>
  <c r="BH77" i="26"/>
  <c r="BQ183" i="24"/>
  <c r="BI77" i="26"/>
  <c r="BH136" i="25"/>
  <c r="BH181" i="24"/>
  <c r="BR227" i="23"/>
  <c r="BI223" i="23"/>
  <c r="BI186" i="24"/>
  <c r="BQ224" i="23"/>
  <c r="BR186" i="24"/>
  <c r="BI226" i="23"/>
  <c r="BQ182" i="24"/>
  <c r="BQ180" i="24"/>
  <c r="BQ184" i="24"/>
  <c r="BR183" i="24"/>
  <c r="BI225" i="23"/>
  <c r="BI135" i="25"/>
  <c r="BR226" i="23"/>
  <c r="BR135" i="25"/>
  <c r="BH225" i="23"/>
  <c r="BH223" i="23"/>
  <c r="BQ136" i="25"/>
  <c r="BQ225" i="23"/>
  <c r="BI224" i="23"/>
  <c r="BH222" i="23"/>
  <c r="BQ185" i="24"/>
  <c r="BR182" i="24"/>
  <c r="BH186" i="24"/>
  <c r="BH135" i="25"/>
  <c r="BR184" i="24"/>
  <c r="BI181" i="24"/>
  <c r="BI180" i="24"/>
  <c r="BR136" i="25"/>
  <c r="BQ135" i="25"/>
  <c r="BQ77" i="26"/>
  <c r="BQ78" i="26"/>
  <c r="BH226" i="23"/>
  <c r="BR185" i="24"/>
  <c r="BR224" i="23"/>
  <c r="BH227" i="23"/>
  <c r="BQ222" i="23"/>
  <c r="BI184" i="24"/>
  <c r="BH185" i="24"/>
  <c r="BR181" i="24"/>
  <c r="BI136" i="25"/>
  <c r="BQ186" i="24"/>
  <c r="BI222" i="23"/>
  <c r="BR77" i="26"/>
  <c r="BI137" i="25"/>
  <c r="BQ181" i="24"/>
  <c r="BH182" i="24"/>
  <c r="BR225" i="23"/>
  <c r="BQ223" i="23"/>
  <c r="BQ227" i="23"/>
  <c r="BH180" i="24"/>
  <c r="BI182" i="24"/>
  <c r="BR180" i="24"/>
  <c r="BH183" i="24"/>
  <c r="BR223" i="23"/>
  <c r="BH137" i="25"/>
  <c r="BH78" i="26"/>
  <c r="BR78" i="26"/>
  <c r="BR137" i="25"/>
  <c r="BR222" i="23"/>
  <c r="BI227" i="23"/>
  <c r="BI185" i="24"/>
  <c r="BQ226" i="23"/>
  <c r="BI78" i="26"/>
  <c r="BI183" i="24"/>
  <c r="BQ137" i="25"/>
  <c r="N101" i="27" l="1"/>
  <c r="L158" i="38"/>
  <c r="L165" i="38"/>
  <c r="AD163" i="38"/>
  <c r="AD160" i="38"/>
  <c r="L161" i="38"/>
  <c r="AD159" i="38"/>
  <c r="AD158" i="38"/>
  <c r="AD161" i="38"/>
  <c r="L159" i="38"/>
  <c r="AD164" i="38"/>
  <c r="L163" i="38"/>
  <c r="L162" i="38"/>
  <c r="AD162" i="38"/>
  <c r="L164" i="38"/>
  <c r="L48" i="38"/>
  <c r="L147" i="38"/>
  <c r="AD165" i="38"/>
  <c r="L124" i="38"/>
  <c r="AD64" i="38"/>
  <c r="AD42" i="38"/>
  <c r="L31" i="38"/>
  <c r="AD53" i="38"/>
  <c r="AD6" i="38"/>
  <c r="L58" i="38"/>
  <c r="L70" i="38"/>
  <c r="AD51" i="38"/>
  <c r="L61" i="38"/>
  <c r="AD108" i="38"/>
  <c r="L54" i="38"/>
  <c r="L102" i="38"/>
  <c r="L35" i="38"/>
  <c r="L50" i="38"/>
  <c r="AD24" i="38"/>
  <c r="L63" i="38"/>
  <c r="L62" i="38"/>
  <c r="AD154" i="38"/>
  <c r="L101" i="38"/>
  <c r="AD44" i="38"/>
  <c r="AD157" i="38"/>
  <c r="AD61" i="38"/>
  <c r="AD73" i="38"/>
  <c r="L64" i="38"/>
  <c r="L96" i="38"/>
  <c r="L106" i="38"/>
  <c r="L103" i="38"/>
  <c r="AD11" i="38"/>
  <c r="L22" i="38"/>
  <c r="AD116" i="38"/>
  <c r="AD115" i="38"/>
  <c r="AD149" i="38"/>
  <c r="AD143" i="38"/>
  <c r="AD30" i="38"/>
  <c r="L143" i="38"/>
  <c r="L17" i="38"/>
  <c r="L85" i="38"/>
  <c r="AD37" i="38"/>
  <c r="L110" i="38"/>
  <c r="L92" i="38"/>
  <c r="AD126" i="38"/>
  <c r="AD128" i="38"/>
  <c r="AD76" i="38"/>
  <c r="AD92" i="38"/>
  <c r="AD105" i="38"/>
  <c r="L104" i="38"/>
  <c r="AD152" i="38"/>
  <c r="L125" i="38"/>
  <c r="L6" i="38"/>
  <c r="AD95" i="38"/>
  <c r="L86" i="38"/>
  <c r="L129" i="38"/>
  <c r="AD32" i="38"/>
  <c r="AD62" i="38"/>
  <c r="L121" i="38"/>
  <c r="AD104" i="38"/>
  <c r="AD98" i="38"/>
  <c r="L13" i="38"/>
  <c r="L105" i="38"/>
  <c r="AD91" i="38"/>
  <c r="L133" i="38"/>
  <c r="L139" i="38"/>
  <c r="L146" i="38"/>
  <c r="AD60" i="38"/>
  <c r="AD156" i="38"/>
  <c r="AD100" i="38"/>
  <c r="AD87" i="38"/>
  <c r="AD88" i="38"/>
  <c r="AD135" i="38"/>
  <c r="AD14" i="38"/>
  <c r="L43" i="38"/>
  <c r="L30" i="38"/>
  <c r="L157" i="38"/>
  <c r="L49" i="38"/>
  <c r="L38" i="38"/>
  <c r="AD83" i="38"/>
  <c r="AD136" i="38"/>
  <c r="L34" i="38"/>
  <c r="AD10" i="38"/>
  <c r="AD43" i="38"/>
  <c r="L77" i="38"/>
  <c r="L141" i="38"/>
  <c r="L93" i="38"/>
  <c r="L65" i="38"/>
  <c r="AD109" i="38"/>
  <c r="L69" i="38"/>
  <c r="L113" i="38"/>
  <c r="L136" i="38"/>
  <c r="L149" i="38"/>
  <c r="AD74" i="38"/>
  <c r="AD45" i="38"/>
  <c r="L144" i="38"/>
  <c r="AD72" i="38"/>
  <c r="AD20" i="38"/>
  <c r="AD52" i="38"/>
  <c r="L122" i="38"/>
  <c r="AD47" i="38"/>
  <c r="L155" i="38"/>
  <c r="L145" i="38"/>
  <c r="AD40" i="38"/>
  <c r="L8" i="38"/>
  <c r="AD48" i="38"/>
  <c r="L127" i="38"/>
  <c r="AD137" i="38"/>
  <c r="L100" i="38"/>
  <c r="L16" i="38"/>
  <c r="AD84" i="38"/>
  <c r="L111" i="38"/>
  <c r="AD9" i="38"/>
  <c r="L94" i="38"/>
  <c r="L88" i="38"/>
  <c r="L26" i="38"/>
  <c r="AD97" i="38"/>
  <c r="AD121" i="38"/>
  <c r="AD113" i="38"/>
  <c r="L109" i="38"/>
  <c r="AD133" i="38"/>
  <c r="AD50" i="38"/>
  <c r="AD89" i="38"/>
  <c r="L151" i="38"/>
  <c r="AD86" i="38"/>
  <c r="AD124" i="38"/>
  <c r="L115" i="38"/>
  <c r="L23" i="38"/>
  <c r="AD26" i="38"/>
  <c r="L75" i="38"/>
  <c r="L52" i="38"/>
  <c r="L108" i="38"/>
  <c r="AD129" i="38"/>
  <c r="L107" i="38"/>
  <c r="AD54" i="38"/>
  <c r="AD59" i="38"/>
  <c r="AD63" i="38"/>
  <c r="AD81" i="38"/>
  <c r="AD19" i="38"/>
  <c r="AD110" i="38"/>
  <c r="L128" i="38"/>
  <c r="AD118" i="38"/>
  <c r="AD22" i="38"/>
  <c r="L67" i="38"/>
  <c r="AD90" i="38"/>
  <c r="L60" i="38"/>
  <c r="L51" i="38"/>
  <c r="L46" i="38"/>
  <c r="AD29" i="38"/>
  <c r="AD82" i="38"/>
  <c r="L154" i="38"/>
  <c r="AD114" i="38"/>
  <c r="AD112" i="38"/>
  <c r="AD107" i="38"/>
  <c r="L78" i="38"/>
  <c r="AD67" i="38"/>
  <c r="L55" i="38"/>
  <c r="L45" i="38"/>
  <c r="AD138" i="38"/>
  <c r="L84" i="38"/>
  <c r="AD8" i="38"/>
  <c r="L7" i="38"/>
  <c r="AD41" i="38"/>
  <c r="AD25" i="38"/>
  <c r="L66" i="38"/>
  <c r="AD117" i="38"/>
  <c r="L25" i="38"/>
  <c r="AD93" i="38"/>
  <c r="AD69" i="38"/>
  <c r="AD132" i="38"/>
  <c r="L97" i="38"/>
  <c r="AD101" i="38"/>
  <c r="L33" i="38"/>
  <c r="L47" i="38"/>
  <c r="L18" i="38"/>
  <c r="L12" i="38"/>
  <c r="L142" i="38"/>
  <c r="L76" i="38"/>
  <c r="L44" i="38"/>
  <c r="L24" i="38"/>
  <c r="AD119" i="38"/>
  <c r="L156" i="38"/>
  <c r="AD102" i="38"/>
  <c r="L132" i="38"/>
  <c r="L82" i="38"/>
  <c r="AD78" i="38"/>
  <c r="L134" i="38"/>
  <c r="L90" i="38"/>
  <c r="L152" i="38"/>
  <c r="AD144" i="38"/>
  <c r="L27" i="38"/>
  <c r="AD153" i="38"/>
  <c r="L119" i="38"/>
  <c r="AD68" i="38"/>
  <c r="L74" i="38"/>
  <c r="AD16" i="38"/>
  <c r="L15" i="38"/>
  <c r="L126" i="38"/>
  <c r="AD94" i="38"/>
  <c r="AD39" i="38"/>
  <c r="AD145" i="38"/>
  <c r="L68" i="38"/>
  <c r="L160" i="38"/>
  <c r="L41" i="38"/>
  <c r="L57" i="38"/>
  <c r="AD28" i="38"/>
  <c r="L79" i="38"/>
  <c r="AD148" i="38"/>
  <c r="AD142" i="38"/>
  <c r="AD123" i="38"/>
  <c r="AD18" i="38"/>
  <c r="AD106" i="38"/>
  <c r="L29" i="38"/>
  <c r="AD56" i="38"/>
  <c r="L56" i="38"/>
  <c r="AD46" i="38"/>
  <c r="L71" i="38"/>
  <c r="AD79" i="38"/>
  <c r="AD23" i="38"/>
  <c r="L153" i="38"/>
  <c r="AD99" i="38"/>
  <c r="AD49" i="38"/>
  <c r="AD65" i="38"/>
  <c r="L91" i="38"/>
  <c r="AD27" i="38"/>
  <c r="AD151" i="38"/>
  <c r="L95" i="38"/>
  <c r="L87" i="38"/>
  <c r="AD21" i="38"/>
  <c r="AD17" i="38"/>
  <c r="L42" i="38"/>
  <c r="AD146" i="38"/>
  <c r="L135" i="38"/>
  <c r="L120" i="38"/>
  <c r="L138" i="38"/>
  <c r="L118" i="38"/>
  <c r="AD125" i="38"/>
  <c r="L117" i="38"/>
  <c r="AD38" i="38"/>
  <c r="L80" i="38"/>
  <c r="AD33" i="38"/>
  <c r="AD103" i="38"/>
  <c r="L140" i="38"/>
  <c r="AD131" i="38"/>
  <c r="L36" i="38"/>
  <c r="AD85" i="38"/>
  <c r="L130" i="38"/>
  <c r="L148" i="38"/>
  <c r="L53" i="38"/>
  <c r="L28" i="38"/>
  <c r="L150" i="38"/>
  <c r="L20" i="38"/>
  <c r="L99" i="38"/>
  <c r="AD134" i="38"/>
  <c r="AD140" i="38"/>
  <c r="L72" i="38"/>
  <c r="L81" i="38"/>
  <c r="AD122" i="38"/>
  <c r="L116" i="38"/>
  <c r="AD58" i="38"/>
  <c r="AD120" i="38"/>
  <c r="AD150" i="38"/>
  <c r="L39" i="38"/>
  <c r="AD75" i="38"/>
  <c r="AD12" i="38"/>
  <c r="L9" i="38"/>
  <c r="L83" i="38"/>
  <c r="L14" i="38"/>
  <c r="AD13" i="38"/>
  <c r="L89" i="38"/>
  <c r="AD96" i="38"/>
  <c r="L73" i="38"/>
  <c r="AD111" i="38"/>
  <c r="L114" i="38"/>
  <c r="AD71" i="38"/>
  <c r="AD55" i="38"/>
  <c r="L40" i="38"/>
  <c r="L59" i="38"/>
  <c r="L137" i="38"/>
  <c r="AD70" i="38"/>
  <c r="AD36" i="38"/>
  <c r="AD66" i="38"/>
  <c r="AD80" i="38"/>
  <c r="L37" i="38"/>
  <c r="AD15" i="38"/>
  <c r="L98" i="38"/>
  <c r="AD77" i="38"/>
  <c r="AD130" i="38"/>
  <c r="AD31" i="38"/>
  <c r="AD147" i="38"/>
  <c r="AD155" i="38"/>
  <c r="AD34" i="38"/>
  <c r="AD127" i="38"/>
  <c r="L10" i="38"/>
  <c r="L112" i="38"/>
  <c r="L11" i="38"/>
  <c r="L123" i="38"/>
  <c r="AD35" i="38"/>
  <c r="AD57" i="38"/>
  <c r="L21" i="38"/>
  <c r="AD7" i="38"/>
  <c r="L19" i="38"/>
  <c r="AD141" i="38"/>
  <c r="L32" i="38"/>
  <c r="L131" i="38"/>
  <c r="AD139" i="38"/>
  <c r="M158" i="38"/>
  <c r="AE159" i="38"/>
  <c r="M9" i="38"/>
  <c r="M35" i="38"/>
  <c r="AE38" i="38"/>
  <c r="AE41" i="38"/>
  <c r="M10" i="38"/>
  <c r="M159" i="38"/>
  <c r="M165" i="38"/>
  <c r="AE160" i="38"/>
  <c r="M8" i="38"/>
  <c r="M34" i="38"/>
  <c r="AE34" i="38"/>
  <c r="M164" i="38"/>
  <c r="M47" i="38"/>
  <c r="M32" i="38"/>
  <c r="M43" i="38"/>
  <c r="AE42" i="38"/>
  <c r="AE33" i="38"/>
  <c r="AE39" i="38"/>
  <c r="M161" i="38"/>
  <c r="AE7" i="38"/>
  <c r="AE165" i="38"/>
  <c r="M40" i="38"/>
  <c r="AE28" i="38"/>
  <c r="AE31" i="38"/>
  <c r="AE44" i="38"/>
  <c r="M27" i="38"/>
  <c r="AE43" i="38"/>
  <c r="AE11" i="38"/>
  <c r="AE29" i="38"/>
  <c r="AE47" i="38"/>
  <c r="M93" i="38"/>
  <c r="AE36" i="38"/>
  <c r="AE140" i="38"/>
  <c r="AE88" i="38"/>
  <c r="AE153" i="38"/>
  <c r="M112" i="38"/>
  <c r="M44" i="38"/>
  <c r="M157" i="38"/>
  <c r="M51" i="38"/>
  <c r="M38" i="38"/>
  <c r="M91" i="38"/>
  <c r="M132" i="38"/>
  <c r="AE113" i="38"/>
  <c r="M74" i="38"/>
  <c r="AE30" i="38"/>
  <c r="AE157" i="38"/>
  <c r="M137" i="38"/>
  <c r="AE61" i="38"/>
  <c r="M89" i="38"/>
  <c r="AE74" i="38"/>
  <c r="M111" i="38"/>
  <c r="M78" i="38"/>
  <c r="AE115" i="38"/>
  <c r="M113" i="38"/>
  <c r="AE132" i="38"/>
  <c r="M98" i="38"/>
  <c r="M87" i="38"/>
  <c r="AE141" i="38"/>
  <c r="AE58" i="38"/>
  <c r="M148" i="38"/>
  <c r="AE119" i="38"/>
  <c r="M144" i="38"/>
  <c r="AE84" i="38"/>
  <c r="M105" i="38"/>
  <c r="M146" i="38"/>
  <c r="M79" i="38"/>
  <c r="AE114" i="38"/>
  <c r="AE162" i="38"/>
  <c r="AE150" i="38"/>
  <c r="M147" i="38"/>
  <c r="M71" i="38"/>
  <c r="AE81" i="38"/>
  <c r="M122" i="38"/>
  <c r="AE97" i="38"/>
  <c r="M135" i="38"/>
  <c r="M126" i="38"/>
  <c r="AE144" i="38"/>
  <c r="M17" i="38"/>
  <c r="AE79" i="38"/>
  <c r="M156" i="38"/>
  <c r="M39" i="38"/>
  <c r="M26" i="38"/>
  <c r="M80" i="38"/>
  <c r="AE63" i="38"/>
  <c r="AE85" i="38"/>
  <c r="M90" i="38"/>
  <c r="M130" i="38"/>
  <c r="AE86" i="38"/>
  <c r="M68" i="38"/>
  <c r="M29" i="38"/>
  <c r="M152" i="38"/>
  <c r="AE93" i="38"/>
  <c r="M142" i="38"/>
  <c r="M127" i="38"/>
  <c r="AE154" i="38"/>
  <c r="AE89" i="38"/>
  <c r="AE100" i="38"/>
  <c r="AE155" i="38"/>
  <c r="AE117" i="38"/>
  <c r="M85" i="38"/>
  <c r="M54" i="38"/>
  <c r="M102" i="38"/>
  <c r="M116" i="38"/>
  <c r="AE134" i="38"/>
  <c r="AE94" i="38"/>
  <c r="M136" i="38"/>
  <c r="M86" i="38"/>
  <c r="M108" i="38"/>
  <c r="AE101" i="38"/>
  <c r="M106" i="38"/>
  <c r="AE50" i="38"/>
  <c r="AE99" i="38"/>
  <c r="AE137" i="38"/>
  <c r="AE78" i="38"/>
  <c r="AE161" i="38"/>
  <c r="AE142" i="38"/>
  <c r="AE107" i="38"/>
  <c r="M92" i="38"/>
  <c r="AE163" i="38"/>
  <c r="M134" i="38"/>
  <c r="M20" i="38"/>
  <c r="M61" i="38"/>
  <c r="AE126" i="38"/>
  <c r="M94" i="38"/>
  <c r="AE73" i="38"/>
  <c r="AE91" i="38"/>
  <c r="AE148" i="38"/>
  <c r="M149" i="38"/>
  <c r="M103" i="38"/>
  <c r="M59" i="38"/>
  <c r="AE80" i="38"/>
  <c r="AE37" i="38"/>
  <c r="M62" i="38"/>
  <c r="M11" i="38"/>
  <c r="AE62" i="38"/>
  <c r="M37" i="38"/>
  <c r="M97" i="38"/>
  <c r="AE127" i="38"/>
  <c r="M65" i="38"/>
  <c r="M22" i="38"/>
  <c r="AE22" i="38"/>
  <c r="M45" i="38"/>
  <c r="AE133" i="38"/>
  <c r="M49" i="38"/>
  <c r="M153" i="38"/>
  <c r="AE67" i="38"/>
  <c r="AE76" i="38"/>
  <c r="M133" i="38"/>
  <c r="AE51" i="38"/>
  <c r="M129" i="38"/>
  <c r="M140" i="38"/>
  <c r="AE6" i="38"/>
  <c r="AE95" i="38"/>
  <c r="M139" i="38"/>
  <c r="AE35" i="38"/>
  <c r="M21" i="38"/>
  <c r="M125" i="38"/>
  <c r="M67" i="38"/>
  <c r="M151" i="38"/>
  <c r="AE125" i="38"/>
  <c r="M66" i="38"/>
  <c r="AE46" i="38"/>
  <c r="AE69" i="38"/>
  <c r="M56" i="38"/>
  <c r="AE26" i="38"/>
  <c r="AE68" i="38"/>
  <c r="M52" i="38"/>
  <c r="AE65" i="38"/>
  <c r="M12" i="38"/>
  <c r="M118" i="38"/>
  <c r="AE105" i="38"/>
  <c r="M75" i="38"/>
  <c r="AE98" i="38"/>
  <c r="AE8" i="38"/>
  <c r="AE121" i="38"/>
  <c r="M95" i="38"/>
  <c r="AE124" i="38"/>
  <c r="AE16" i="38"/>
  <c r="AE128" i="38"/>
  <c r="M28" i="38"/>
  <c r="AE108" i="38"/>
  <c r="M96" i="38"/>
  <c r="M64" i="38"/>
  <c r="M31" i="38"/>
  <c r="AE53" i="38"/>
  <c r="M77" i="38"/>
  <c r="AE9" i="38"/>
  <c r="AE147" i="38"/>
  <c r="M82" i="38"/>
  <c r="M81" i="38"/>
  <c r="M124" i="38"/>
  <c r="M138" i="38"/>
  <c r="M33" i="38"/>
  <c r="AE12" i="38"/>
  <c r="AE102" i="38"/>
  <c r="AE13" i="38"/>
  <c r="AE152" i="38"/>
  <c r="AE45" i="38"/>
  <c r="M70" i="38"/>
  <c r="AE23" i="38"/>
  <c r="AE71" i="38"/>
  <c r="M160" i="38"/>
  <c r="M23" i="38"/>
  <c r="AE164" i="38"/>
  <c r="M120" i="38"/>
  <c r="AE64" i="38"/>
  <c r="M63" i="38"/>
  <c r="AE149" i="38"/>
  <c r="M100" i="38"/>
  <c r="M143" i="38"/>
  <c r="AE87" i="38"/>
  <c r="M145" i="38"/>
  <c r="M117" i="38"/>
  <c r="AE59" i="38"/>
  <c r="AE32" i="38"/>
  <c r="M46" i="38"/>
  <c r="M42" i="38"/>
  <c r="AE96" i="38"/>
  <c r="AE156" i="38"/>
  <c r="AE92" i="38"/>
  <c r="AE66" i="38"/>
  <c r="AE90" i="38"/>
  <c r="AE48" i="38"/>
  <c r="M50" i="38"/>
  <c r="AE135" i="38"/>
  <c r="AE83" i="38"/>
  <c r="M163" i="38"/>
  <c r="M123" i="38"/>
  <c r="AE40" i="38"/>
  <c r="AE77" i="38"/>
  <c r="M128" i="38"/>
  <c r="AE123" i="38"/>
  <c r="AE27" i="38"/>
  <c r="AE138" i="38"/>
  <c r="M60" i="38"/>
  <c r="M41" i="38"/>
  <c r="M73" i="38"/>
  <c r="AE49" i="38"/>
  <c r="AE54" i="38"/>
  <c r="M24" i="38"/>
  <c r="AE130" i="38"/>
  <c r="M13" i="38"/>
  <c r="AE25" i="38"/>
  <c r="AE55" i="38"/>
  <c r="AE17" i="38"/>
  <c r="M76" i="38"/>
  <c r="AE52" i="38"/>
  <c r="AE143" i="38"/>
  <c r="M131" i="38"/>
  <c r="AE118" i="38"/>
  <c r="M154" i="38"/>
  <c r="AE60" i="38"/>
  <c r="M121" i="38"/>
  <c r="M109" i="38"/>
  <c r="AE104" i="38"/>
  <c r="AE21" i="38"/>
  <c r="AE106" i="38"/>
  <c r="M58" i="38"/>
  <c r="AE129" i="38"/>
  <c r="AE131" i="38"/>
  <c r="AE24" i="38"/>
  <c r="AE10" i="38"/>
  <c r="M53" i="38"/>
  <c r="M48" i="38"/>
  <c r="AE82" i="38"/>
  <c r="AE112" i="38"/>
  <c r="M55" i="38"/>
  <c r="M69" i="38"/>
  <c r="M14" i="38"/>
  <c r="M30" i="38"/>
  <c r="M36" i="38"/>
  <c r="AE57" i="38"/>
  <c r="AE70" i="38"/>
  <c r="AE20" i="38"/>
  <c r="AE146" i="38"/>
  <c r="M155" i="38"/>
  <c r="M15" i="38"/>
  <c r="M83" i="38"/>
  <c r="AE15" i="38"/>
  <c r="M57" i="38"/>
  <c r="AE19" i="38"/>
  <c r="AE56" i="38"/>
  <c r="M110" i="38"/>
  <c r="M162" i="38"/>
  <c r="M7" i="38"/>
  <c r="AE158" i="38"/>
  <c r="M88" i="38"/>
  <c r="AE72" i="38"/>
  <c r="M101" i="38"/>
  <c r="M72" i="38"/>
  <c r="AE136" i="38"/>
  <c r="M84" i="38"/>
  <c r="M107" i="38"/>
  <c r="AE109" i="38"/>
  <c r="M141" i="38"/>
  <c r="M104" i="38"/>
  <c r="M99" i="38"/>
  <c r="AE151" i="38"/>
  <c r="M115" i="38"/>
  <c r="AE122" i="38"/>
  <c r="AE111" i="38"/>
  <c r="AE116" i="38"/>
  <c r="M114" i="38"/>
  <c r="AE139" i="38"/>
  <c r="AE110" i="38"/>
  <c r="M150" i="38"/>
  <c r="AE75" i="38"/>
  <c r="M119" i="38"/>
  <c r="AE145" i="38"/>
  <c r="AE120" i="38"/>
  <c r="AE103" i="38"/>
  <c r="M19" i="38"/>
  <c r="M25" i="38"/>
  <c r="M16" i="38"/>
  <c r="AE18" i="38"/>
  <c r="M18" i="38"/>
  <c r="AE14" i="38"/>
  <c r="M6" i="38"/>
  <c r="N106" i="27"/>
  <c r="N113" i="27"/>
  <c r="O141" i="27"/>
  <c r="O111" i="27"/>
  <c r="N97" i="27"/>
  <c r="L106" i="27"/>
  <c r="N107" i="27"/>
  <c r="O134" i="27"/>
  <c r="O154" i="27"/>
  <c r="O133" i="27"/>
  <c r="O142" i="27"/>
  <c r="O123" i="27"/>
  <c r="M118" i="27"/>
  <c r="O116" i="27"/>
  <c r="O113" i="27"/>
  <c r="O99" i="27"/>
  <c r="L119" i="27"/>
  <c r="M107" i="27"/>
  <c r="L107" i="27"/>
  <c r="O145" i="27"/>
  <c r="O146" i="27"/>
  <c r="L94" i="27"/>
  <c r="N105" i="27"/>
  <c r="O101" i="27"/>
  <c r="M116" i="27"/>
  <c r="M124" i="27"/>
  <c r="O151" i="27"/>
  <c r="L113" i="27"/>
  <c r="L108" i="27"/>
  <c r="N112" i="27"/>
  <c r="M104" i="27"/>
  <c r="L103" i="27"/>
  <c r="N154" i="27"/>
  <c r="O153" i="27"/>
  <c r="O136" i="27"/>
  <c r="N152" i="27"/>
  <c r="M121" i="27"/>
  <c r="N133" i="27"/>
  <c r="N145" i="27"/>
  <c r="O138" i="27"/>
  <c r="O148" i="27"/>
  <c r="N127" i="27"/>
  <c r="N136" i="27"/>
  <c r="M120" i="27"/>
  <c r="O126" i="27"/>
  <c r="O140" i="27"/>
  <c r="M117" i="27"/>
  <c r="M95" i="27"/>
  <c r="O96" i="27"/>
  <c r="M103" i="27"/>
  <c r="L101" i="27"/>
  <c r="N153" i="27"/>
  <c r="M113" i="27"/>
  <c r="L121" i="27"/>
  <c r="L124" i="27"/>
  <c r="N146" i="27"/>
  <c r="N115" i="27"/>
  <c r="L114" i="27"/>
  <c r="O115" i="27"/>
  <c r="N114" i="27"/>
  <c r="M101" i="27"/>
  <c r="N121" i="27"/>
  <c r="N134" i="27"/>
  <c r="L110" i="27"/>
  <c r="N103" i="27"/>
  <c r="M109" i="27"/>
  <c r="M119" i="27"/>
  <c r="O139" i="27"/>
  <c r="O95" i="27"/>
  <c r="N120" i="27"/>
  <c r="L95" i="27"/>
  <c r="N111" i="27"/>
  <c r="M105" i="27"/>
  <c r="N110" i="27"/>
  <c r="M106" i="27"/>
  <c r="O105" i="27"/>
  <c r="O106" i="27"/>
  <c r="O110" i="27"/>
  <c r="O147" i="27"/>
  <c r="N151" i="27"/>
  <c r="N148" i="27"/>
  <c r="N123" i="27"/>
  <c r="M115" i="27"/>
  <c r="N118" i="27"/>
  <c r="O150" i="27"/>
  <c r="N141" i="27"/>
  <c r="N138" i="27"/>
  <c r="L112" i="27"/>
  <c r="N130" i="27"/>
  <c r="O98" i="27"/>
  <c r="M114" i="27"/>
  <c r="N128" i="27"/>
  <c r="N132" i="27"/>
  <c r="L120" i="27"/>
  <c r="N102" i="27"/>
  <c r="M96" i="27"/>
  <c r="L111" i="27"/>
  <c r="O112" i="27"/>
  <c r="N147" i="27"/>
  <c r="M111" i="27"/>
  <c r="N94" i="27"/>
  <c r="O130" i="27"/>
  <c r="O127" i="27"/>
  <c r="N142" i="27"/>
  <c r="O117" i="27"/>
  <c r="O144" i="27"/>
  <c r="N131" i="27"/>
  <c r="N126" i="27"/>
  <c r="N135" i="27"/>
  <c r="N119" i="27"/>
  <c r="O135" i="27"/>
  <c r="N124" i="27"/>
  <c r="L96" i="27"/>
  <c r="L109" i="27"/>
  <c r="O131" i="27"/>
  <c r="L116" i="27"/>
  <c r="O120" i="27"/>
  <c r="O149" i="27"/>
  <c r="O143" i="27"/>
  <c r="O102" i="27"/>
  <c r="O107" i="27"/>
  <c r="N150" i="27"/>
  <c r="L125" i="27"/>
  <c r="L104" i="27"/>
  <c r="L98" i="27"/>
  <c r="M112" i="27"/>
  <c r="N99" i="27"/>
  <c r="L123" i="27"/>
  <c r="N140" i="27"/>
  <c r="O114" i="27"/>
  <c r="O119" i="27"/>
  <c r="O122" i="27"/>
  <c r="O129" i="27"/>
  <c r="N137" i="27"/>
  <c r="L117" i="27"/>
  <c r="N149" i="27"/>
  <c r="N144" i="27"/>
  <c r="O109" i="27"/>
  <c r="N95" i="27"/>
  <c r="L97" i="27"/>
  <c r="N98" i="27"/>
  <c r="N129" i="27"/>
  <c r="M123" i="27"/>
  <c r="O118" i="27"/>
  <c r="M122" i="27"/>
  <c r="L105" i="27"/>
  <c r="O94" i="27"/>
  <c r="L102" i="27"/>
  <c r="M110" i="27"/>
  <c r="O108" i="27"/>
  <c r="N104" i="27"/>
  <c r="N117" i="27"/>
  <c r="L115" i="27"/>
  <c r="L118" i="27"/>
  <c r="L122" i="27"/>
  <c r="M125" i="27"/>
  <c r="N116" i="27"/>
  <c r="O125" i="27"/>
  <c r="O152" i="27"/>
  <c r="N125" i="27"/>
  <c r="N139" i="27"/>
  <c r="N122" i="27"/>
  <c r="O137" i="27"/>
  <c r="M102" i="27"/>
  <c r="O124" i="27"/>
  <c r="N143" i="27"/>
  <c r="M108" i="27"/>
  <c r="O104" i="27"/>
  <c r="O128" i="27"/>
  <c r="O121" i="27"/>
  <c r="O132" i="27"/>
  <c r="M94" i="27"/>
  <c r="BX36" i="12" l="1"/>
  <c r="CJ36" i="5"/>
  <c r="CK115" i="5"/>
  <c r="BY115" i="12"/>
  <c r="BY157" i="12"/>
  <c r="CK157" i="5"/>
  <c r="BY9" i="12"/>
  <c r="CK9" i="5"/>
  <c r="BY76" i="12"/>
  <c r="CK76" i="5"/>
  <c r="BY58" i="12"/>
  <c r="CK58" i="5"/>
  <c r="CK7" i="5"/>
  <c r="BY7" i="12"/>
  <c r="AZ128" i="12"/>
  <c r="BK128" i="5"/>
  <c r="AZ101" i="12"/>
  <c r="BK101" i="5"/>
  <c r="AZ146" i="12"/>
  <c r="BK146" i="5"/>
  <c r="BK158" i="5"/>
  <c r="AZ158" i="12"/>
  <c r="AY27" i="12"/>
  <c r="BJ27" i="5"/>
  <c r="CJ150" i="5"/>
  <c r="BX150" i="12"/>
  <c r="BX77" i="12"/>
  <c r="CJ77" i="5"/>
  <c r="CJ60" i="5"/>
  <c r="BX60" i="12"/>
  <c r="AZ6" i="12"/>
  <c r="BK6" i="5"/>
  <c r="BY65" i="12"/>
  <c r="CK65" i="5"/>
  <c r="BK124" i="5"/>
  <c r="AZ124" i="12"/>
  <c r="BK53" i="5"/>
  <c r="AZ53" i="12"/>
  <c r="BY114" i="12"/>
  <c r="CK114" i="5"/>
  <c r="CK164" i="5"/>
  <c r="BY164" i="12"/>
  <c r="BX110" i="12"/>
  <c r="CJ110" i="5"/>
  <c r="BX141" i="12"/>
  <c r="CJ141" i="5"/>
  <c r="AY7" i="12"/>
  <c r="BJ7" i="5"/>
  <c r="CJ157" i="5"/>
  <c r="BX157" i="12"/>
  <c r="AZ17" i="12"/>
  <c r="BK17" i="5"/>
  <c r="AZ118" i="12"/>
  <c r="BK118" i="5"/>
  <c r="BY121" i="12"/>
  <c r="CK121" i="5"/>
  <c r="AZ83" i="12"/>
  <c r="BK83" i="5"/>
  <c r="AZ161" i="12"/>
  <c r="BK161" i="5"/>
  <c r="AZ154" i="12"/>
  <c r="BK154" i="5"/>
  <c r="BK68" i="5"/>
  <c r="AZ68" i="12"/>
  <c r="CK130" i="5"/>
  <c r="BY130" i="12"/>
  <c r="BY59" i="12"/>
  <c r="CK59" i="5"/>
  <c r="BY54" i="12"/>
  <c r="CK54" i="5"/>
  <c r="BK40" i="5"/>
  <c r="AZ40" i="12"/>
  <c r="BK122" i="5"/>
  <c r="AZ122" i="12"/>
  <c r="BY91" i="12"/>
  <c r="CK91" i="5"/>
  <c r="AZ144" i="12"/>
  <c r="BK144" i="5"/>
  <c r="BY163" i="12"/>
  <c r="CK163" i="5"/>
  <c r="BY12" i="12"/>
  <c r="CK12" i="5"/>
  <c r="BY146" i="12"/>
  <c r="CK146" i="5"/>
  <c r="AZ27" i="12"/>
  <c r="BK27" i="5"/>
  <c r="BK74" i="5"/>
  <c r="AZ74" i="12"/>
  <c r="AZ55" i="12"/>
  <c r="BK55" i="5"/>
  <c r="AZ20" i="12"/>
  <c r="BK20" i="5"/>
  <c r="BK132" i="5"/>
  <c r="AZ132" i="12"/>
  <c r="BK21" i="5"/>
  <c r="AZ21" i="12"/>
  <c r="BY36" i="12"/>
  <c r="CK36" i="5"/>
  <c r="BK93" i="5"/>
  <c r="AZ93" i="12"/>
  <c r="BY141" i="12"/>
  <c r="CK141" i="5"/>
  <c r="BK107" i="5"/>
  <c r="AZ107" i="12"/>
  <c r="AZ84" i="12"/>
  <c r="BK84" i="5"/>
  <c r="BY92" i="12"/>
  <c r="CK92" i="5"/>
  <c r="BY62" i="12"/>
  <c r="CK62" i="5"/>
  <c r="BK125" i="5"/>
  <c r="AZ125" i="12"/>
  <c r="CK161" i="5"/>
  <c r="BY161" i="12"/>
  <c r="AZ147" i="12"/>
  <c r="BK147" i="5"/>
  <c r="AZ77" i="12"/>
  <c r="BK77" i="5"/>
  <c r="AZ73" i="12"/>
  <c r="BK73" i="5"/>
  <c r="BK111" i="5"/>
  <c r="AZ111" i="12"/>
  <c r="BY10" i="12"/>
  <c r="CK10" i="5"/>
  <c r="BY6" i="12"/>
  <c r="CK6" i="5"/>
  <c r="AZ163" i="12"/>
  <c r="BK163" i="5"/>
  <c r="BY40" i="12"/>
  <c r="CK40" i="5"/>
  <c r="BJ31" i="5"/>
  <c r="AY31" i="12"/>
  <c r="BJ10" i="5"/>
  <c r="AY10" i="12"/>
  <c r="BX129" i="12"/>
  <c r="CJ129" i="5"/>
  <c r="BX69" i="12"/>
  <c r="CJ69" i="5"/>
  <c r="BJ72" i="5"/>
  <c r="AY72" i="12"/>
  <c r="CJ74" i="5"/>
  <c r="BX74" i="12"/>
  <c r="BJ71" i="5"/>
  <c r="AY71" i="12"/>
  <c r="BJ147" i="5"/>
  <c r="AY147" i="12"/>
  <c r="BJ79" i="5"/>
  <c r="AY79" i="12"/>
  <c r="BX145" i="12"/>
  <c r="CJ145" i="5"/>
  <c r="AY90" i="12"/>
  <c r="BJ90" i="5"/>
  <c r="BX45" i="12"/>
  <c r="CJ45" i="5"/>
  <c r="CJ147" i="5"/>
  <c r="BX147" i="12"/>
  <c r="BX38" i="12"/>
  <c r="CJ38" i="5"/>
  <c r="BX152" i="12"/>
  <c r="CJ152" i="5"/>
  <c r="BJ131" i="5"/>
  <c r="AY131" i="12"/>
  <c r="BJ11" i="5"/>
  <c r="AY11" i="12"/>
  <c r="CJ92" i="5"/>
  <c r="BX92" i="12"/>
  <c r="AY83" i="12"/>
  <c r="BJ83" i="5"/>
  <c r="BX113" i="12"/>
  <c r="CJ113" i="5"/>
  <c r="AY66" i="12"/>
  <c r="BJ66" i="5"/>
  <c r="CJ58" i="5"/>
  <c r="BX58" i="12"/>
  <c r="BJ22" i="5"/>
  <c r="AY22" i="12"/>
  <c r="BJ108" i="5"/>
  <c r="AY108" i="12"/>
  <c r="AY110" i="12"/>
  <c r="BJ110" i="5"/>
  <c r="BX39" i="12"/>
  <c r="CJ39" i="5"/>
  <c r="BJ143" i="5"/>
  <c r="AY143" i="12"/>
  <c r="AY64" i="12"/>
  <c r="BJ64" i="5"/>
  <c r="CJ82" i="5"/>
  <c r="BX82" i="12"/>
  <c r="CJ87" i="5"/>
  <c r="BX87" i="12"/>
  <c r="CJ90" i="5"/>
  <c r="BX90" i="12"/>
  <c r="AY128" i="12"/>
  <c r="BJ128" i="5"/>
  <c r="BX91" i="12"/>
  <c r="CJ91" i="5"/>
  <c r="BJ16" i="5"/>
  <c r="AY16" i="12"/>
  <c r="CJ10" i="5"/>
  <c r="BX10" i="12"/>
  <c r="BX43" i="12"/>
  <c r="CJ43" i="5"/>
  <c r="AY101" i="12"/>
  <c r="BJ101" i="5"/>
  <c r="BX52" i="12"/>
  <c r="CJ52" i="5"/>
  <c r="AY163" i="12"/>
  <c r="BJ163" i="5"/>
  <c r="CJ158" i="5"/>
  <c r="BX158" i="12"/>
  <c r="AZ29" i="12"/>
  <c r="BK29" i="5"/>
  <c r="CK89" i="5"/>
  <c r="BY89" i="12"/>
  <c r="AZ80" i="12"/>
  <c r="BK80" i="5"/>
  <c r="AZ44" i="12"/>
  <c r="BK44" i="5"/>
  <c r="AZ105" i="12"/>
  <c r="BK105" i="5"/>
  <c r="AZ16" i="12"/>
  <c r="BK16" i="5"/>
  <c r="BY156" i="12"/>
  <c r="CK156" i="5"/>
  <c r="BY46" i="12"/>
  <c r="CK46" i="5"/>
  <c r="BX34" i="12"/>
  <c r="CJ34" i="5"/>
  <c r="BJ113" i="5"/>
  <c r="AY113" i="12"/>
  <c r="BJ119" i="5"/>
  <c r="AY119" i="12"/>
  <c r="AY67" i="12"/>
  <c r="BJ67" i="5"/>
  <c r="BX67" i="12"/>
  <c r="CJ67" i="5"/>
  <c r="BX131" i="12"/>
  <c r="CJ131" i="5"/>
  <c r="AY59" i="12"/>
  <c r="BJ59" i="5"/>
  <c r="BJ74" i="5"/>
  <c r="AY74" i="12"/>
  <c r="BX49" i="12"/>
  <c r="CJ49" i="5"/>
  <c r="BX47" i="12"/>
  <c r="CJ47" i="5"/>
  <c r="BJ68" i="5"/>
  <c r="AY68" i="12"/>
  <c r="BJ138" i="5"/>
  <c r="AY138" i="12"/>
  <c r="BJ103" i="5"/>
  <c r="AY103" i="12"/>
  <c r="CJ160" i="5"/>
  <c r="BX160" i="12"/>
  <c r="BY13" i="12"/>
  <c r="CK13" i="5"/>
  <c r="BK13" i="5"/>
  <c r="AZ13" i="12"/>
  <c r="AZ72" i="12"/>
  <c r="BK72" i="5"/>
  <c r="BK81" i="5"/>
  <c r="AZ81" i="12"/>
  <c r="BY50" i="12"/>
  <c r="CK50" i="5"/>
  <c r="AZ141" i="12"/>
  <c r="BK141" i="5"/>
  <c r="BK43" i="5"/>
  <c r="AZ43" i="12"/>
  <c r="BJ122" i="5"/>
  <c r="AY122" i="12"/>
  <c r="BJ80" i="5"/>
  <c r="AY80" i="12"/>
  <c r="BX26" i="12"/>
  <c r="CJ26" i="5"/>
  <c r="BJ141" i="5"/>
  <c r="AY141" i="12"/>
  <c r="CJ111" i="5"/>
  <c r="BX111" i="12"/>
  <c r="BX8" i="12"/>
  <c r="CJ8" i="5"/>
  <c r="CJ135" i="5"/>
  <c r="BX135" i="12"/>
  <c r="CJ134" i="5"/>
  <c r="BX134" i="12"/>
  <c r="BJ132" i="5"/>
  <c r="AY132" i="12"/>
  <c r="BX31" i="12"/>
  <c r="CJ31" i="5"/>
  <c r="BX104" i="12"/>
  <c r="CJ104" i="5"/>
  <c r="BJ84" i="5"/>
  <c r="AY84" i="12"/>
  <c r="BJ47" i="5"/>
  <c r="AY47" i="12"/>
  <c r="BY17" i="12"/>
  <c r="CK17" i="5"/>
  <c r="BY74" i="12"/>
  <c r="CK74" i="5"/>
  <c r="AZ114" i="12"/>
  <c r="BK114" i="5"/>
  <c r="BY135" i="12"/>
  <c r="CK135" i="5"/>
  <c r="AZ109" i="12"/>
  <c r="BK109" i="5"/>
  <c r="BY145" i="12"/>
  <c r="CK145" i="5"/>
  <c r="AZ54" i="12"/>
  <c r="BK54" i="5"/>
  <c r="CK128" i="5"/>
  <c r="BY128" i="12"/>
  <c r="AZ153" i="12"/>
  <c r="BK153" i="5"/>
  <c r="BY24" i="12"/>
  <c r="CK24" i="5"/>
  <c r="AZ59" i="12"/>
  <c r="BK59" i="5"/>
  <c r="AZ162" i="12"/>
  <c r="BK162" i="5"/>
  <c r="BY155" i="12"/>
  <c r="CK155" i="5"/>
  <c r="BY86" i="12"/>
  <c r="CK86" i="5"/>
  <c r="BK22" i="5"/>
  <c r="AZ22" i="12"/>
  <c r="CK101" i="5"/>
  <c r="BY101" i="12"/>
  <c r="BY8" i="12"/>
  <c r="CK8" i="5"/>
  <c r="BY127" i="12"/>
  <c r="CK127" i="5"/>
  <c r="BY104" i="12"/>
  <c r="CK104" i="5"/>
  <c r="BY68" i="12"/>
  <c r="CK68" i="5"/>
  <c r="BY34" i="12"/>
  <c r="CK34" i="5"/>
  <c r="BY75" i="12"/>
  <c r="CK75" i="5"/>
  <c r="AZ64" i="12"/>
  <c r="BK64" i="5"/>
  <c r="CK79" i="5"/>
  <c r="BY79" i="12"/>
  <c r="CK125" i="5"/>
  <c r="BY125" i="12"/>
  <c r="CK160" i="5"/>
  <c r="BY160" i="12"/>
  <c r="AZ85" i="12"/>
  <c r="BK85" i="5"/>
  <c r="CK116" i="5"/>
  <c r="BY116" i="12"/>
  <c r="BK151" i="5"/>
  <c r="AZ151" i="12"/>
  <c r="BK79" i="5"/>
  <c r="AZ79" i="12"/>
  <c r="AZ134" i="12"/>
  <c r="BK134" i="5"/>
  <c r="BY113" i="12"/>
  <c r="CK113" i="5"/>
  <c r="BY57" i="12"/>
  <c r="CK57" i="5"/>
  <c r="AZ110" i="12"/>
  <c r="BK110" i="5"/>
  <c r="CK112" i="5"/>
  <c r="BY112" i="12"/>
  <c r="CK152" i="5"/>
  <c r="BY152" i="12"/>
  <c r="BY42" i="12"/>
  <c r="CK42" i="5"/>
  <c r="AZ160" i="12"/>
  <c r="BK160" i="5"/>
  <c r="BY33" i="12"/>
  <c r="CK33" i="5"/>
  <c r="CK37" i="5"/>
  <c r="BY37" i="12"/>
  <c r="CJ140" i="5"/>
  <c r="BX140" i="12"/>
  <c r="BJ111" i="5"/>
  <c r="AY111" i="12"/>
  <c r="BX76" i="12"/>
  <c r="CJ76" i="5"/>
  <c r="AY136" i="12"/>
  <c r="BJ136" i="5"/>
  <c r="CJ95" i="5"/>
  <c r="BX95" i="12"/>
  <c r="AY38" i="12"/>
  <c r="BJ38" i="5"/>
  <c r="BX139" i="12"/>
  <c r="CJ139" i="5"/>
  <c r="BJ129" i="5"/>
  <c r="AY129" i="12"/>
  <c r="BX37" i="12"/>
  <c r="CJ37" i="5"/>
  <c r="AY41" i="12"/>
  <c r="BJ41" i="5"/>
  <c r="BX64" i="12"/>
  <c r="CJ64" i="5"/>
  <c r="BJ55" i="5"/>
  <c r="AY55" i="12"/>
  <c r="BJ78" i="5"/>
  <c r="AY78" i="12"/>
  <c r="BX93" i="12"/>
  <c r="CJ93" i="5"/>
  <c r="BJ26" i="5"/>
  <c r="AY26" i="12"/>
  <c r="BX101" i="12"/>
  <c r="CJ101" i="5"/>
  <c r="AY17" i="12"/>
  <c r="BJ17" i="5"/>
  <c r="BJ24" i="5"/>
  <c r="AY24" i="12"/>
  <c r="BX137" i="12"/>
  <c r="CJ137" i="5"/>
  <c r="BJ153" i="5"/>
  <c r="AY153" i="12"/>
  <c r="BX21" i="12"/>
  <c r="CJ21" i="5"/>
  <c r="BX53" i="12"/>
  <c r="CJ53" i="5"/>
  <c r="AY114" i="12"/>
  <c r="BJ114" i="5"/>
  <c r="CJ112" i="5"/>
  <c r="BX112" i="12"/>
  <c r="BX83" i="12"/>
  <c r="CJ83" i="5"/>
  <c r="BJ144" i="5"/>
  <c r="AY144" i="12"/>
  <c r="BX44" i="12"/>
  <c r="CJ44" i="5"/>
  <c r="BJ92" i="5"/>
  <c r="AY92" i="12"/>
  <c r="BJ37" i="5"/>
  <c r="AY37" i="12"/>
  <c r="BX86" i="12"/>
  <c r="CJ86" i="5"/>
  <c r="BJ104" i="5"/>
  <c r="AY104" i="12"/>
  <c r="AY85" i="12"/>
  <c r="BJ85" i="5"/>
  <c r="BX75" i="12"/>
  <c r="CJ75" i="5"/>
  <c r="AY142" i="12"/>
  <c r="BJ142" i="5"/>
  <c r="BJ102" i="5"/>
  <c r="AY102" i="12"/>
  <c r="BJ100" i="5"/>
  <c r="AY100" i="12"/>
  <c r="BJ53" i="5"/>
  <c r="AY53" i="12"/>
  <c r="AY30" i="12"/>
  <c r="BJ30" i="5"/>
  <c r="BX161" i="12"/>
  <c r="CJ161" i="5"/>
  <c r="AY160" i="12"/>
  <c r="BJ160" i="5"/>
  <c r="BK82" i="5"/>
  <c r="AZ82" i="12"/>
  <c r="BY48" i="12"/>
  <c r="CK48" i="5"/>
  <c r="BY44" i="12"/>
  <c r="CK44" i="5"/>
  <c r="BY67" i="12"/>
  <c r="CK67" i="5"/>
  <c r="AZ10" i="12"/>
  <c r="BK10" i="5"/>
  <c r="BK126" i="5"/>
  <c r="AZ126" i="12"/>
  <c r="AZ143" i="12"/>
  <c r="BK143" i="5"/>
  <c r="AZ31" i="12"/>
  <c r="BK31" i="5"/>
  <c r="BX65" i="12"/>
  <c r="CJ65" i="5"/>
  <c r="BX78" i="12"/>
  <c r="CJ78" i="5"/>
  <c r="BJ57" i="5"/>
  <c r="AY57" i="12"/>
  <c r="BY144" i="12"/>
  <c r="CK144" i="5"/>
  <c r="AZ120" i="12"/>
  <c r="BK120" i="5"/>
  <c r="AZ116" i="12"/>
  <c r="BK116" i="5"/>
  <c r="BY97" i="12"/>
  <c r="CK97" i="5"/>
  <c r="BY72" i="12"/>
  <c r="CK72" i="5"/>
  <c r="BY84" i="12"/>
  <c r="CK84" i="5"/>
  <c r="CK29" i="5"/>
  <c r="BY29" i="12"/>
  <c r="AY130" i="12"/>
  <c r="BJ130" i="5"/>
  <c r="BX11" i="12"/>
  <c r="CJ11" i="5"/>
  <c r="AY70" i="12"/>
  <c r="BJ70" i="5"/>
  <c r="CJ68" i="5"/>
  <c r="BX68" i="12"/>
  <c r="BX62" i="12"/>
  <c r="CJ62" i="5"/>
  <c r="BX108" i="12"/>
  <c r="CJ108" i="5"/>
  <c r="CJ5" i="5"/>
  <c r="BX5" i="12"/>
  <c r="BK15" i="5"/>
  <c r="AZ15" i="12"/>
  <c r="AZ149" i="12"/>
  <c r="BK149" i="5"/>
  <c r="BY150" i="12"/>
  <c r="CK150" i="5"/>
  <c r="AZ71" i="12"/>
  <c r="BK71" i="5"/>
  <c r="CK55" i="5"/>
  <c r="BY55" i="12"/>
  <c r="BY19" i="12"/>
  <c r="CK19" i="5"/>
  <c r="CK111" i="5"/>
  <c r="BY111" i="12"/>
  <c r="BK57" i="5"/>
  <c r="AZ57" i="12"/>
  <c r="CK117" i="5"/>
  <c r="BY117" i="12"/>
  <c r="BK12" i="5"/>
  <c r="AZ12" i="12"/>
  <c r="BY137" i="12"/>
  <c r="CK137" i="5"/>
  <c r="BY82" i="12"/>
  <c r="CK82" i="5"/>
  <c r="CK95" i="5"/>
  <c r="BY95" i="12"/>
  <c r="AZ142" i="12"/>
  <c r="BK142" i="5"/>
  <c r="BK159" i="5"/>
  <c r="AZ159" i="12"/>
  <c r="BY11" i="12"/>
  <c r="CK11" i="5"/>
  <c r="AZ76" i="12"/>
  <c r="BK76" i="5"/>
  <c r="CK15" i="5"/>
  <c r="BY15" i="12"/>
  <c r="BK117" i="5"/>
  <c r="AZ117" i="12"/>
  <c r="CK45" i="5"/>
  <c r="BY45" i="12"/>
  <c r="AZ138" i="12"/>
  <c r="BK138" i="5"/>
  <c r="BY66" i="12"/>
  <c r="CK66" i="5"/>
  <c r="BY126" i="12"/>
  <c r="CK126" i="5"/>
  <c r="BK58" i="5"/>
  <c r="AZ58" i="12"/>
  <c r="AZ60" i="12"/>
  <c r="BK60" i="5"/>
  <c r="CK77" i="5"/>
  <c r="BY77" i="12"/>
  <c r="AZ135" i="12"/>
  <c r="BK135" i="5"/>
  <c r="BY154" i="12"/>
  <c r="CK154" i="5"/>
  <c r="BK28" i="5"/>
  <c r="AZ28" i="12"/>
  <c r="AZ25" i="12"/>
  <c r="BK25" i="5"/>
  <c r="BY96" i="12"/>
  <c r="CK96" i="5"/>
  <c r="BK78" i="5"/>
  <c r="AZ78" i="12"/>
  <c r="CK140" i="5"/>
  <c r="BY140" i="12"/>
  <c r="BY73" i="12"/>
  <c r="CK73" i="5"/>
  <c r="BK131" i="5"/>
  <c r="AZ131" i="12"/>
  <c r="CK87" i="5"/>
  <c r="BY87" i="12"/>
  <c r="BK26" i="5"/>
  <c r="AZ26" i="12"/>
  <c r="BY38" i="12"/>
  <c r="CK38" i="5"/>
  <c r="AZ33" i="12"/>
  <c r="BK33" i="5"/>
  <c r="AZ34" i="12"/>
  <c r="BK34" i="5"/>
  <c r="BJ18" i="5"/>
  <c r="AY18" i="12"/>
  <c r="AY9" i="12"/>
  <c r="BJ9" i="5"/>
  <c r="AY97" i="12"/>
  <c r="BJ97" i="5"/>
  <c r="BJ58" i="5"/>
  <c r="AY58" i="12"/>
  <c r="BJ88" i="5"/>
  <c r="AY88" i="12"/>
  <c r="BX149" i="12"/>
  <c r="CJ149" i="5"/>
  <c r="CJ133" i="5"/>
  <c r="BX133" i="12"/>
  <c r="BX84" i="12"/>
  <c r="CJ84" i="5"/>
  <c r="AY116" i="12"/>
  <c r="BJ116" i="5"/>
  <c r="BX16" i="12"/>
  <c r="CJ16" i="5"/>
  <c r="BX48" i="12"/>
  <c r="CJ48" i="5"/>
  <c r="BX55" i="12"/>
  <c r="CJ55" i="5"/>
  <c r="BX27" i="12"/>
  <c r="CJ27" i="5"/>
  <c r="AY125" i="12"/>
  <c r="BJ125" i="5"/>
  <c r="CJ143" i="5"/>
  <c r="BX143" i="12"/>
  <c r="BJ155" i="5"/>
  <c r="AY155" i="12"/>
  <c r="BJ46" i="5"/>
  <c r="AY46" i="12"/>
  <c r="CJ116" i="5"/>
  <c r="BX116" i="12"/>
  <c r="BJ44" i="5"/>
  <c r="AY44" i="12"/>
  <c r="BX81" i="12"/>
  <c r="CJ81" i="5"/>
  <c r="CJ117" i="5"/>
  <c r="BX117" i="12"/>
  <c r="AY106" i="12"/>
  <c r="BJ106" i="5"/>
  <c r="CJ123" i="5"/>
  <c r="BX123" i="12"/>
  <c r="CJ120" i="5"/>
  <c r="BX120" i="12"/>
  <c r="AY15" i="12"/>
  <c r="BJ15" i="5"/>
  <c r="AY154" i="12"/>
  <c r="BJ154" i="5"/>
  <c r="BX73" i="12"/>
  <c r="CJ73" i="5"/>
  <c r="BJ140" i="5"/>
  <c r="AY140" i="12"/>
  <c r="BJ48" i="5"/>
  <c r="AY48" i="12"/>
  <c r="BX99" i="12"/>
  <c r="CJ99" i="5"/>
  <c r="AY12" i="12"/>
  <c r="BJ12" i="5"/>
  <c r="CJ94" i="5"/>
  <c r="BX94" i="12"/>
  <c r="CJ127" i="5"/>
  <c r="BX127" i="12"/>
  <c r="BX29" i="12"/>
  <c r="CJ29" i="5"/>
  <c r="BJ105" i="5"/>
  <c r="AY105" i="12"/>
  <c r="CJ153" i="5"/>
  <c r="BX153" i="12"/>
  <c r="BX107" i="12"/>
  <c r="CJ107" i="5"/>
  <c r="CJ41" i="5"/>
  <c r="BX41" i="12"/>
  <c r="BJ161" i="5"/>
  <c r="AY161" i="12"/>
  <c r="BX159" i="12"/>
  <c r="CJ159" i="5"/>
  <c r="CK119" i="5"/>
  <c r="BY119" i="12"/>
  <c r="AZ108" i="12"/>
  <c r="BK108" i="5"/>
  <c r="BK95" i="5"/>
  <c r="AZ95" i="12"/>
  <c r="AZ91" i="12"/>
  <c r="BK91" i="5"/>
  <c r="BK156" i="5"/>
  <c r="AZ156" i="12"/>
  <c r="BJ8" i="5"/>
  <c r="AY8" i="12"/>
  <c r="BJ49" i="5"/>
  <c r="AY49" i="12"/>
  <c r="AZ14" i="12"/>
  <c r="BK14" i="5"/>
  <c r="BK119" i="5"/>
  <c r="AZ119" i="12"/>
  <c r="BY25" i="12"/>
  <c r="CK25" i="5"/>
  <c r="CK106" i="5"/>
  <c r="BY106" i="12"/>
  <c r="CK118" i="5"/>
  <c r="BY118" i="12"/>
  <c r="AZ46" i="12"/>
  <c r="BK46" i="5"/>
  <c r="BX35" i="12"/>
  <c r="CJ35" i="5"/>
  <c r="BJ134" i="5"/>
  <c r="AY134" i="12"/>
  <c r="BX144" i="12"/>
  <c r="CJ144" i="5"/>
  <c r="BX7" i="12"/>
  <c r="CJ7" i="5"/>
  <c r="BX132" i="12"/>
  <c r="CJ132" i="5"/>
  <c r="BJ21" i="5"/>
  <c r="AY21" i="12"/>
  <c r="BK24" i="5"/>
  <c r="AZ24" i="12"/>
  <c r="CK109" i="5"/>
  <c r="BY109" i="12"/>
  <c r="BK98" i="5"/>
  <c r="AZ98" i="12"/>
  <c r="BK100" i="5"/>
  <c r="AZ100" i="12"/>
  <c r="BY18" i="12"/>
  <c r="CK18" i="5"/>
  <c r="CK69" i="5"/>
  <c r="BY69" i="12"/>
  <c r="BY81" i="12"/>
  <c r="CK81" i="5"/>
  <c r="CK105" i="5"/>
  <c r="BY105" i="12"/>
  <c r="AZ130" i="12"/>
  <c r="BK130" i="5"/>
  <c r="BY129" i="12"/>
  <c r="CK129" i="5"/>
  <c r="BY26" i="12"/>
  <c r="CK26" i="5"/>
  <c r="CK134" i="5"/>
  <c r="BY134" i="12"/>
  <c r="BK41" i="5"/>
  <c r="AZ41" i="12"/>
  <c r="BK99" i="5"/>
  <c r="AZ99" i="12"/>
  <c r="BY70" i="12"/>
  <c r="CK70" i="5"/>
  <c r="BK32" i="5"/>
  <c r="AZ32" i="12"/>
  <c r="BY52" i="12"/>
  <c r="CK52" i="5"/>
  <c r="CK123" i="5"/>
  <c r="BY123" i="12"/>
  <c r="BK11" i="5"/>
  <c r="AZ11" i="12"/>
  <c r="AZ65" i="12"/>
  <c r="BK65" i="5"/>
  <c r="BY94" i="12"/>
  <c r="CK94" i="5"/>
  <c r="BK152" i="5"/>
  <c r="AZ152" i="12"/>
  <c r="AZ96" i="12"/>
  <c r="BK96" i="5"/>
  <c r="AZ102" i="12"/>
  <c r="BK102" i="5"/>
  <c r="AZ19" i="12"/>
  <c r="BK19" i="5"/>
  <c r="CK136" i="5"/>
  <c r="BY136" i="12"/>
  <c r="CK93" i="5"/>
  <c r="BY93" i="12"/>
  <c r="BY99" i="12"/>
  <c r="CK99" i="5"/>
  <c r="BK67" i="5"/>
  <c r="AZ67" i="12"/>
  <c r="AZ38" i="12"/>
  <c r="BK38" i="5"/>
  <c r="BK121" i="5"/>
  <c r="AZ121" i="12"/>
  <c r="BK145" i="5"/>
  <c r="AZ145" i="12"/>
  <c r="AZ86" i="12"/>
  <c r="BK86" i="5"/>
  <c r="BK88" i="5"/>
  <c r="AZ88" i="12"/>
  <c r="AZ90" i="12"/>
  <c r="BK90" i="5"/>
  <c r="BY139" i="12"/>
  <c r="CK139" i="5"/>
  <c r="BY43" i="12"/>
  <c r="CK43" i="5"/>
  <c r="BY32" i="12"/>
  <c r="CK32" i="5"/>
  <c r="AZ7" i="12"/>
  <c r="BK7" i="5"/>
  <c r="BK8" i="5"/>
  <c r="AZ8" i="12"/>
  <c r="BX6" i="12"/>
  <c r="CJ6" i="5"/>
  <c r="BX126" i="12"/>
  <c r="CJ126" i="5"/>
  <c r="BX14" i="12"/>
  <c r="CJ14" i="5"/>
  <c r="AY39" i="12"/>
  <c r="BJ39" i="5"/>
  <c r="CJ12" i="5"/>
  <c r="BX12" i="12"/>
  <c r="CJ119" i="5"/>
  <c r="BX119" i="12"/>
  <c r="AY98" i="12"/>
  <c r="BJ98" i="5"/>
  <c r="BJ35" i="5"/>
  <c r="AY35" i="12"/>
  <c r="BX124" i="12"/>
  <c r="CJ124" i="5"/>
  <c r="CJ20" i="5"/>
  <c r="BX20" i="12"/>
  <c r="CJ98" i="5"/>
  <c r="BX98" i="12"/>
  <c r="BJ28" i="5"/>
  <c r="AY28" i="12"/>
  <c r="AY56" i="12"/>
  <c r="BJ56" i="5"/>
  <c r="AY14" i="12"/>
  <c r="BJ14" i="5"/>
  <c r="BJ151" i="5"/>
  <c r="AY151" i="12"/>
  <c r="CJ118" i="5"/>
  <c r="BX118" i="12"/>
  <c r="BJ32" i="5"/>
  <c r="AY32" i="12"/>
  <c r="BJ65" i="5"/>
  <c r="AY65" i="12"/>
  <c r="BJ54" i="5"/>
  <c r="AY54" i="12"/>
  <c r="CJ28" i="5"/>
  <c r="BX28" i="12"/>
  <c r="BJ127" i="5"/>
  <c r="AY127" i="12"/>
  <c r="BX128" i="12"/>
  <c r="CJ128" i="5"/>
  <c r="BX85" i="12"/>
  <c r="CJ85" i="5"/>
  <c r="BX96" i="12"/>
  <c r="CJ96" i="5"/>
  <c r="AY99" i="12"/>
  <c r="BJ99" i="5"/>
  <c r="BX46" i="12"/>
  <c r="CJ46" i="5"/>
  <c r="BJ148" i="5"/>
  <c r="AY148" i="12"/>
  <c r="AY76" i="12"/>
  <c r="BJ76" i="5"/>
  <c r="AY156" i="12"/>
  <c r="BJ156" i="5"/>
  <c r="BX155" i="12"/>
  <c r="CJ155" i="5"/>
  <c r="BX97" i="12"/>
  <c r="CJ97" i="5"/>
  <c r="AY5" i="12"/>
  <c r="BJ5" i="5"/>
  <c r="BX125" i="12"/>
  <c r="CJ125" i="5"/>
  <c r="CJ142" i="5"/>
  <c r="BX142" i="12"/>
  <c r="AY95" i="12"/>
  <c r="BJ95" i="5"/>
  <c r="BJ61" i="5"/>
  <c r="AY61" i="12"/>
  <c r="AY60" i="12"/>
  <c r="BJ60" i="5"/>
  <c r="BX63" i="12"/>
  <c r="CJ63" i="5"/>
  <c r="AY162" i="12"/>
  <c r="BJ162" i="5"/>
  <c r="CJ162" i="5"/>
  <c r="BX162" i="12"/>
  <c r="AZ5" i="12"/>
  <c r="BK5" i="5"/>
  <c r="BY108" i="12"/>
  <c r="CK108" i="5"/>
  <c r="BK75" i="5"/>
  <c r="AZ75" i="12"/>
  <c r="BY63" i="12"/>
  <c r="CK63" i="5"/>
  <c r="AZ66" i="12"/>
  <c r="BK66" i="5"/>
  <c r="BY90" i="12"/>
  <c r="CK90" i="5"/>
  <c r="BK89" i="5"/>
  <c r="AZ89" i="12"/>
  <c r="AZ112" i="12"/>
  <c r="BK112" i="5"/>
  <c r="AZ39" i="12"/>
  <c r="BK39" i="5"/>
  <c r="CJ138" i="5"/>
  <c r="BX138" i="12"/>
  <c r="BX146" i="12"/>
  <c r="CJ146" i="5"/>
  <c r="CJ121" i="5"/>
  <c r="BX121" i="12"/>
  <c r="CJ102" i="5"/>
  <c r="BX102" i="12"/>
  <c r="CJ122" i="5"/>
  <c r="BX122" i="12"/>
  <c r="BJ75" i="5"/>
  <c r="AY75" i="12"/>
  <c r="AY6" i="12"/>
  <c r="BJ6" i="5"/>
  <c r="CJ106" i="5"/>
  <c r="BX106" i="12"/>
  <c r="BX80" i="12"/>
  <c r="CJ80" i="5"/>
  <c r="AY93" i="12"/>
  <c r="BJ93" i="5"/>
  <c r="BX19" i="12"/>
  <c r="CJ19" i="5"/>
  <c r="AY33" i="12"/>
  <c r="BJ33" i="5"/>
  <c r="BX13" i="12"/>
  <c r="CJ13" i="5"/>
  <c r="BX61" i="12"/>
  <c r="CJ61" i="5"/>
  <c r="AY146" i="12"/>
  <c r="BJ146" i="5"/>
  <c r="BK106" i="5"/>
  <c r="AZ106" i="12"/>
  <c r="BY16" i="12"/>
  <c r="CK16" i="5"/>
  <c r="BY151" i="12"/>
  <c r="CK151" i="5"/>
  <c r="BY21" i="12"/>
  <c r="CK21" i="5"/>
  <c r="BY143" i="12"/>
  <c r="CK143" i="5"/>
  <c r="AZ9" i="12"/>
  <c r="BK9" i="5"/>
  <c r="AY52" i="12"/>
  <c r="BJ52" i="5"/>
  <c r="BJ81" i="5"/>
  <c r="AY81" i="12"/>
  <c r="CJ89" i="5"/>
  <c r="BX89" i="12"/>
  <c r="BX71" i="12"/>
  <c r="CJ71" i="5"/>
  <c r="BX156" i="12"/>
  <c r="CJ156" i="5"/>
  <c r="AZ18" i="12"/>
  <c r="BK18" i="5"/>
  <c r="CK138" i="5"/>
  <c r="BY138" i="12"/>
  <c r="BK103" i="5"/>
  <c r="AZ103" i="12"/>
  <c r="BY71" i="12"/>
  <c r="CK71" i="5"/>
  <c r="AZ56" i="12"/>
  <c r="BK56" i="5"/>
  <c r="BY56" i="12"/>
  <c r="CK56" i="5"/>
  <c r="AZ47" i="12"/>
  <c r="BK47" i="5"/>
  <c r="CK20" i="5"/>
  <c r="BY20" i="12"/>
  <c r="CK142" i="5"/>
  <c r="BY142" i="12"/>
  <c r="AZ23" i="12"/>
  <c r="BK23" i="5"/>
  <c r="CK122" i="5"/>
  <c r="BY122" i="12"/>
  <c r="BK49" i="5"/>
  <c r="AZ49" i="12"/>
  <c r="AZ45" i="12"/>
  <c r="BK45" i="5"/>
  <c r="BY148" i="12"/>
  <c r="CK148" i="5"/>
  <c r="BY22" i="12"/>
  <c r="CK22" i="5"/>
  <c r="BK137" i="5"/>
  <c r="AZ137" i="12"/>
  <c r="BK30" i="5"/>
  <c r="AZ30" i="12"/>
  <c r="AZ94" i="12"/>
  <c r="BK94" i="5"/>
  <c r="BY64" i="12"/>
  <c r="CK64" i="5"/>
  <c r="BY124" i="12"/>
  <c r="CK124" i="5"/>
  <c r="BY5" i="12"/>
  <c r="CK5" i="5"/>
  <c r="AZ48" i="12"/>
  <c r="BK48" i="5"/>
  <c r="AZ36" i="12"/>
  <c r="BK36" i="5"/>
  <c r="BK148" i="5"/>
  <c r="AZ148" i="12"/>
  <c r="AZ133" i="12"/>
  <c r="BK133" i="5"/>
  <c r="CK98" i="5"/>
  <c r="BY98" i="12"/>
  <c r="BY133" i="12"/>
  <c r="CK133" i="5"/>
  <c r="BY88" i="12"/>
  <c r="CK88" i="5"/>
  <c r="CK85" i="5"/>
  <c r="BY85" i="12"/>
  <c r="BK155" i="5"/>
  <c r="AZ155" i="12"/>
  <c r="BY80" i="12"/>
  <c r="CK80" i="5"/>
  <c r="BK104" i="5"/>
  <c r="AZ104" i="12"/>
  <c r="BK97" i="5"/>
  <c r="AZ97" i="12"/>
  <c r="BY60" i="12"/>
  <c r="CK60" i="5"/>
  <c r="BK37" i="5"/>
  <c r="AZ37" i="12"/>
  <c r="BY35" i="12"/>
  <c r="CK35" i="5"/>
  <c r="BY30" i="12"/>
  <c r="CK30" i="5"/>
  <c r="BY41" i="12"/>
  <c r="CK41" i="5"/>
  <c r="CK159" i="5"/>
  <c r="BY159" i="12"/>
  <c r="BY158" i="12"/>
  <c r="CK158" i="5"/>
  <c r="BJ20" i="5"/>
  <c r="AY20" i="12"/>
  <c r="CJ33" i="5"/>
  <c r="BX33" i="12"/>
  <c r="AY36" i="12"/>
  <c r="BJ36" i="5"/>
  <c r="BX54" i="12"/>
  <c r="CJ54" i="5"/>
  <c r="AY13" i="12"/>
  <c r="BJ13" i="5"/>
  <c r="BX57" i="12"/>
  <c r="CJ57" i="5"/>
  <c r="AY19" i="12"/>
  <c r="BJ19" i="5"/>
  <c r="CJ130" i="5"/>
  <c r="BX130" i="12"/>
  <c r="AY117" i="12"/>
  <c r="BJ117" i="5"/>
  <c r="BJ86" i="5"/>
  <c r="AY86" i="12"/>
  <c r="AY152" i="12"/>
  <c r="BJ152" i="5"/>
  <c r="CJ105" i="5"/>
  <c r="BX105" i="12"/>
  <c r="AY40" i="12"/>
  <c r="BJ40" i="5"/>
  <c r="BX15" i="12"/>
  <c r="CJ15" i="5"/>
  <c r="AY89" i="12"/>
  <c r="BJ89" i="5"/>
  <c r="AY23" i="12"/>
  <c r="BJ23" i="5"/>
  <c r="CJ100" i="5"/>
  <c r="BX100" i="12"/>
  <c r="BX24" i="12"/>
  <c r="CJ24" i="5"/>
  <c r="CJ66" i="5"/>
  <c r="BX66" i="12"/>
  <c r="BJ45" i="5"/>
  <c r="AY45" i="12"/>
  <c r="BX109" i="12"/>
  <c r="CJ109" i="5"/>
  <c r="BJ107" i="5"/>
  <c r="AY107" i="12"/>
  <c r="AY150" i="12"/>
  <c r="BJ150" i="5"/>
  <c r="BJ25" i="5"/>
  <c r="AY25" i="12"/>
  <c r="BX136" i="12"/>
  <c r="CJ136" i="5"/>
  <c r="AY121" i="12"/>
  <c r="BJ121" i="5"/>
  <c r="AY135" i="12"/>
  <c r="BJ135" i="5"/>
  <c r="CJ42" i="5"/>
  <c r="BX42" i="12"/>
  <c r="BJ29" i="5"/>
  <c r="AY29" i="12"/>
  <c r="BX59" i="12"/>
  <c r="CJ59" i="5"/>
  <c r="BX103" i="12"/>
  <c r="CJ103" i="5"/>
  <c r="BJ124" i="5"/>
  <c r="AY124" i="12"/>
  <c r="AY91" i="12"/>
  <c r="BJ91" i="5"/>
  <c r="CJ148" i="5"/>
  <c r="BX148" i="12"/>
  <c r="BJ63" i="5"/>
  <c r="AY63" i="12"/>
  <c r="AY62" i="12"/>
  <c r="BJ62" i="5"/>
  <c r="CJ50" i="5"/>
  <c r="BX50" i="12"/>
  <c r="AY123" i="12"/>
  <c r="BJ123" i="5"/>
  <c r="BX163" i="12"/>
  <c r="CJ163" i="5"/>
  <c r="AY164" i="12"/>
  <c r="BJ164" i="5"/>
  <c r="BX115" i="12"/>
  <c r="CJ115" i="5"/>
  <c r="CK110" i="5"/>
  <c r="BY110" i="12"/>
  <c r="CK23" i="5"/>
  <c r="BY23" i="12"/>
  <c r="BY39" i="12"/>
  <c r="CK39" i="5"/>
  <c r="CK107" i="5"/>
  <c r="BY107" i="12"/>
  <c r="BK61" i="5"/>
  <c r="AZ61" i="12"/>
  <c r="CK100" i="5"/>
  <c r="BY100" i="12"/>
  <c r="CK149" i="5"/>
  <c r="BY149" i="12"/>
  <c r="CK28" i="5"/>
  <c r="BY28" i="12"/>
  <c r="BX30" i="12"/>
  <c r="CJ30" i="5"/>
  <c r="BX32" i="12"/>
  <c r="CJ32" i="5"/>
  <c r="BJ118" i="5"/>
  <c r="AY118" i="12"/>
  <c r="BX25" i="12"/>
  <c r="CJ25" i="5"/>
  <c r="BJ34" i="5"/>
  <c r="AY34" i="12"/>
  <c r="CK102" i="5"/>
  <c r="BY102" i="12"/>
  <c r="AZ113" i="12"/>
  <c r="BK113" i="5"/>
  <c r="BK140" i="5"/>
  <c r="AZ140" i="12"/>
  <c r="BK87" i="5"/>
  <c r="AZ87" i="12"/>
  <c r="BY14" i="12"/>
  <c r="CK14" i="5"/>
  <c r="AZ35" i="12"/>
  <c r="BK35" i="5"/>
  <c r="BK52" i="5"/>
  <c r="AZ52" i="12"/>
  <c r="BY103" i="12"/>
  <c r="CK103" i="5"/>
  <c r="BY51" i="12"/>
  <c r="CK51" i="5"/>
  <c r="CK53" i="5"/>
  <c r="BY53" i="12"/>
  <c r="BK127" i="5"/>
  <c r="AZ127" i="12"/>
  <c r="CK47" i="5"/>
  <c r="BY47" i="12"/>
  <c r="CK31" i="5"/>
  <c r="BY31" i="12"/>
  <c r="AZ62" i="12"/>
  <c r="BK62" i="5"/>
  <c r="AZ69" i="12"/>
  <c r="BK69" i="5"/>
  <c r="BK123" i="5"/>
  <c r="AZ123" i="12"/>
  <c r="AZ63" i="12"/>
  <c r="BK63" i="5"/>
  <c r="BY120" i="12"/>
  <c r="CK120" i="5"/>
  <c r="BK51" i="5"/>
  <c r="AZ51" i="12"/>
  <c r="AZ150" i="12"/>
  <c r="BK150" i="5"/>
  <c r="AZ139" i="12"/>
  <c r="BK139" i="5"/>
  <c r="CK132" i="5"/>
  <c r="BY132" i="12"/>
  <c r="CK61" i="5"/>
  <c r="BY61" i="12"/>
  <c r="CK147" i="5"/>
  <c r="BY147" i="12"/>
  <c r="CK162" i="5"/>
  <c r="BY162" i="12"/>
  <c r="BY49" i="12"/>
  <c r="CK49" i="5"/>
  <c r="AZ115" i="12"/>
  <c r="BK115" i="5"/>
  <c r="BY153" i="12"/>
  <c r="CK153" i="5"/>
  <c r="AZ129" i="12"/>
  <c r="BK129" i="5"/>
  <c r="BY78" i="12"/>
  <c r="CK78" i="5"/>
  <c r="BK70" i="5"/>
  <c r="AZ70" i="12"/>
  <c r="BY83" i="12"/>
  <c r="CK83" i="5"/>
  <c r="BY131" i="12"/>
  <c r="CK131" i="5"/>
  <c r="BK136" i="5"/>
  <c r="AZ136" i="12"/>
  <c r="AZ50" i="12"/>
  <c r="BK50" i="5"/>
  <c r="AZ92" i="12"/>
  <c r="BK92" i="5"/>
  <c r="BY27" i="12"/>
  <c r="CK27" i="5"/>
  <c r="AZ42" i="12"/>
  <c r="BK42" i="5"/>
  <c r="AZ164" i="12"/>
  <c r="BK164" i="5"/>
  <c r="AZ157" i="12"/>
  <c r="BK157" i="5"/>
  <c r="BX56" i="12"/>
  <c r="CJ56" i="5"/>
  <c r="CJ154" i="5"/>
  <c r="BX154" i="12"/>
  <c r="BX79" i="12"/>
  <c r="CJ79" i="5"/>
  <c r="BX70" i="12"/>
  <c r="CJ70" i="5"/>
  <c r="AY82" i="12"/>
  <c r="BJ82" i="5"/>
  <c r="BJ115" i="5"/>
  <c r="AY115" i="12"/>
  <c r="AY149" i="12"/>
  <c r="BJ149" i="5"/>
  <c r="AY139" i="12"/>
  <c r="BJ139" i="5"/>
  <c r="BJ137" i="5"/>
  <c r="AY137" i="12"/>
  <c r="BJ94" i="5"/>
  <c r="AY94" i="12"/>
  <c r="BX22" i="12"/>
  <c r="CJ22" i="5"/>
  <c r="BX17" i="12"/>
  <c r="CJ17" i="5"/>
  <c r="AY159" i="12"/>
  <c r="BJ159" i="5"/>
  <c r="BJ73" i="5"/>
  <c r="AY73" i="12"/>
  <c r="BJ133" i="5"/>
  <c r="AY133" i="12"/>
  <c r="AY43" i="12"/>
  <c r="BJ43" i="5"/>
  <c r="AY96" i="12"/>
  <c r="BJ96" i="5"/>
  <c r="BX40" i="12"/>
  <c r="CJ40" i="5"/>
  <c r="AY77" i="12"/>
  <c r="BJ77" i="5"/>
  <c r="BJ50" i="5"/>
  <c r="AY50" i="12"/>
  <c r="BX18" i="12"/>
  <c r="CJ18" i="5"/>
  <c r="BJ51" i="5"/>
  <c r="AY51" i="12"/>
  <c r="BX88" i="12"/>
  <c r="CJ88" i="5"/>
  <c r="BJ87" i="5"/>
  <c r="AY87" i="12"/>
  <c r="BJ126" i="5"/>
  <c r="AY126" i="12"/>
  <c r="BX51" i="12"/>
  <c r="CJ51" i="5"/>
  <c r="BJ112" i="5"/>
  <c r="AY112" i="12"/>
  <c r="CJ9" i="5"/>
  <c r="BX9" i="12"/>
  <c r="AY42" i="12"/>
  <c r="BJ42" i="5"/>
  <c r="AY145" i="12"/>
  <c r="BJ145" i="5"/>
  <c r="AY120" i="12"/>
  <c r="BJ120" i="5"/>
  <c r="CJ151" i="5"/>
  <c r="BX151" i="12"/>
  <c r="AY109" i="12"/>
  <c r="BJ109" i="5"/>
  <c r="BX114" i="12"/>
  <c r="CJ114" i="5"/>
  <c r="BX72" i="12"/>
  <c r="CJ72" i="5"/>
  <c r="BX23" i="12"/>
  <c r="CJ23" i="5"/>
  <c r="BJ69" i="5"/>
  <c r="AY69" i="12"/>
  <c r="BX164" i="12"/>
  <c r="CJ164" i="5"/>
  <c r="AY158" i="12"/>
  <c r="BJ158" i="5"/>
  <c r="AY157" i="12"/>
  <c r="BJ157" i="5"/>
  <c r="BV69" i="5" l="1"/>
  <c r="R71" i="25"/>
  <c r="BV77" i="5"/>
  <c r="R79" i="25"/>
  <c r="BW127" i="5"/>
  <c r="R129" i="26"/>
  <c r="AK63" i="26"/>
  <c r="AL63" i="26" s="1"/>
  <c r="BL61" i="12"/>
  <c r="BW37" i="5"/>
  <c r="R39" i="26"/>
  <c r="BK156" i="12"/>
  <c r="AK158" i="25"/>
  <c r="AL158" i="25" s="1"/>
  <c r="BL121" i="12"/>
  <c r="AK123" i="26"/>
  <c r="AL123" i="26" s="1"/>
  <c r="BW46" i="5"/>
  <c r="R48" i="26"/>
  <c r="BK46" i="12"/>
  <c r="AK48" i="25"/>
  <c r="AL48" i="25" s="1"/>
  <c r="BL142" i="12"/>
  <c r="AK144" i="26"/>
  <c r="AL144" i="26" s="1"/>
  <c r="BV38" i="5"/>
  <c r="R40" i="25"/>
  <c r="BL151" i="12"/>
  <c r="AK153" i="26"/>
  <c r="AL153" i="26" s="1"/>
  <c r="BL13" i="12"/>
  <c r="AK15" i="26"/>
  <c r="AL15" i="26" s="1"/>
  <c r="BV163" i="5"/>
  <c r="R165" i="25"/>
  <c r="BK64" i="12"/>
  <c r="AK66" i="25"/>
  <c r="AL66" i="25" s="1"/>
  <c r="BW73" i="5"/>
  <c r="R75" i="26"/>
  <c r="BW20" i="5"/>
  <c r="R22" i="26"/>
  <c r="BW158" i="5"/>
  <c r="R160" i="26"/>
  <c r="BK145" i="12"/>
  <c r="AK147" i="25"/>
  <c r="AL147" i="25" s="1"/>
  <c r="BL70" i="12"/>
  <c r="AK72" i="26"/>
  <c r="AL72" i="26" s="1"/>
  <c r="BL62" i="12"/>
  <c r="AK64" i="26"/>
  <c r="AL64" i="26" s="1"/>
  <c r="BV86" i="5"/>
  <c r="R88" i="25"/>
  <c r="BK93" i="12"/>
  <c r="AK95" i="25"/>
  <c r="AL95" i="25" s="1"/>
  <c r="BK99" i="12"/>
  <c r="AK101" i="25"/>
  <c r="AL101" i="25" s="1"/>
  <c r="BL65" i="12"/>
  <c r="AK67" i="26"/>
  <c r="AL67" i="26" s="1"/>
  <c r="AK102" i="26"/>
  <c r="AL102" i="26" s="1"/>
  <c r="BL100" i="12"/>
  <c r="BL119" i="12"/>
  <c r="AK121" i="26"/>
  <c r="AL121" i="26" s="1"/>
  <c r="BK105" i="12"/>
  <c r="AK107" i="25"/>
  <c r="AL107" i="25" s="1"/>
  <c r="BK125" i="12"/>
  <c r="AK127" i="25"/>
  <c r="AL127" i="25" s="1"/>
  <c r="BW131" i="5"/>
  <c r="R133" i="26"/>
  <c r="BL149" i="12"/>
  <c r="AK151" i="26"/>
  <c r="AL151" i="26" s="1"/>
  <c r="R33" i="26"/>
  <c r="BW31" i="5"/>
  <c r="BV102" i="5"/>
  <c r="R104" i="25"/>
  <c r="BW151" i="5"/>
  <c r="R153" i="26"/>
  <c r="BL114" i="12"/>
  <c r="AK116" i="26"/>
  <c r="AL116" i="26" s="1"/>
  <c r="BV113" i="5"/>
  <c r="R115" i="25"/>
  <c r="BK163" i="12"/>
  <c r="AK165" i="25"/>
  <c r="AL165" i="25" s="1"/>
  <c r="AK81" i="25"/>
  <c r="AL81" i="25" s="1"/>
  <c r="BK79" i="12"/>
  <c r="BL73" i="12"/>
  <c r="AK75" i="26"/>
  <c r="AL75" i="26" s="1"/>
  <c r="BV133" i="5"/>
  <c r="R135" i="25"/>
  <c r="BL35" i="12"/>
  <c r="AK37" i="26"/>
  <c r="AL37" i="26" s="1"/>
  <c r="BK40" i="12"/>
  <c r="AK42" i="25"/>
  <c r="AL42" i="25" s="1"/>
  <c r="AK51" i="26"/>
  <c r="AL51" i="26" s="1"/>
  <c r="BL49" i="12"/>
  <c r="BK76" i="12"/>
  <c r="AK78" i="25"/>
  <c r="AL78" i="25" s="1"/>
  <c r="BW38" i="5"/>
  <c r="R40" i="26"/>
  <c r="R27" i="26"/>
  <c r="BW25" i="5"/>
  <c r="AK33" i="26"/>
  <c r="AL33" i="26" s="1"/>
  <c r="BL31" i="12"/>
  <c r="BK104" i="12"/>
  <c r="AK106" i="25"/>
  <c r="AL106" i="25" s="1"/>
  <c r="BV78" i="5"/>
  <c r="R80" i="25"/>
  <c r="R155" i="26"/>
  <c r="BW153" i="5"/>
  <c r="BK108" i="12"/>
  <c r="AK110" i="25"/>
  <c r="AL110" i="25" s="1"/>
  <c r="BW77" i="5"/>
  <c r="R79" i="26"/>
  <c r="BV158" i="5"/>
  <c r="R160" i="25"/>
  <c r="BK42" i="12"/>
  <c r="AK44" i="25"/>
  <c r="AL44" i="25" s="1"/>
  <c r="BV51" i="5"/>
  <c r="R53" i="25"/>
  <c r="BK73" i="12"/>
  <c r="AK75" i="25"/>
  <c r="AL75" i="25" s="1"/>
  <c r="BK139" i="12"/>
  <c r="AK141" i="25"/>
  <c r="AL141" i="25" s="1"/>
  <c r="BK82" i="12"/>
  <c r="AK84" i="25"/>
  <c r="AL84" i="25" s="1"/>
  <c r="AK44" i="26"/>
  <c r="AL44" i="26" s="1"/>
  <c r="BL42" i="12"/>
  <c r="BL136" i="12"/>
  <c r="AK138" i="26"/>
  <c r="AL138" i="26" s="1"/>
  <c r="BW115" i="5"/>
  <c r="R117" i="26"/>
  <c r="BW150" i="5"/>
  <c r="R152" i="26"/>
  <c r="BW113" i="5"/>
  <c r="R115" i="26"/>
  <c r="BK123" i="12"/>
  <c r="AK125" i="25"/>
  <c r="AL125" i="25" s="1"/>
  <c r="AK137" i="25"/>
  <c r="AL137" i="25" s="1"/>
  <c r="BK135" i="12"/>
  <c r="BK45" i="12"/>
  <c r="AK47" i="25"/>
  <c r="AL47" i="25" s="1"/>
  <c r="BV23" i="5"/>
  <c r="R25" i="25"/>
  <c r="BV117" i="5"/>
  <c r="R119" i="25"/>
  <c r="BV13" i="5"/>
  <c r="R15" i="25"/>
  <c r="BK20" i="12"/>
  <c r="AK22" i="25"/>
  <c r="AL22" i="25" s="1"/>
  <c r="BL97" i="12"/>
  <c r="AK99" i="26"/>
  <c r="AL99" i="26" s="1"/>
  <c r="BL155" i="12"/>
  <c r="AK157" i="26"/>
  <c r="AL157" i="26" s="1"/>
  <c r="BW36" i="5"/>
  <c r="R38" i="26"/>
  <c r="BW137" i="5"/>
  <c r="R139" i="26"/>
  <c r="BW49" i="5"/>
  <c r="R51" i="26"/>
  <c r="AK83" i="25"/>
  <c r="AL83" i="25" s="1"/>
  <c r="BK81" i="12"/>
  <c r="BW106" i="5"/>
  <c r="R108" i="26"/>
  <c r="BK162" i="12"/>
  <c r="AK164" i="25"/>
  <c r="AL164" i="25" s="1"/>
  <c r="BK95" i="12"/>
  <c r="AK97" i="25"/>
  <c r="AL97" i="25" s="1"/>
  <c r="AK58" i="25"/>
  <c r="AL58" i="25" s="1"/>
  <c r="BK56" i="12"/>
  <c r="BL86" i="12"/>
  <c r="AK88" i="26"/>
  <c r="AL88" i="26" s="1"/>
  <c r="BL38" i="12"/>
  <c r="AK40" i="26"/>
  <c r="AL40" i="26" s="1"/>
  <c r="BW11" i="5"/>
  <c r="R13" i="26"/>
  <c r="BL98" i="12"/>
  <c r="AK100" i="26"/>
  <c r="AL100" i="26" s="1"/>
  <c r="BK21" i="12"/>
  <c r="AK23" i="25"/>
  <c r="AL23" i="25" s="1"/>
  <c r="BW14" i="5"/>
  <c r="R16" i="26"/>
  <c r="BW156" i="5"/>
  <c r="R158" i="26"/>
  <c r="BK155" i="12"/>
  <c r="AK157" i="25"/>
  <c r="AL157" i="25" s="1"/>
  <c r="BV116" i="5"/>
  <c r="R118" i="25"/>
  <c r="BK88" i="12"/>
  <c r="AK90" i="25"/>
  <c r="AL90" i="25" s="1"/>
  <c r="AK20" i="25"/>
  <c r="AL20" i="25" s="1"/>
  <c r="BK18" i="12"/>
  <c r="BL26" i="12"/>
  <c r="AK28" i="26"/>
  <c r="AL28" i="26" s="1"/>
  <c r="AK27" i="26"/>
  <c r="AL27" i="26" s="1"/>
  <c r="BL25" i="12"/>
  <c r="BL117" i="12"/>
  <c r="AK119" i="26"/>
  <c r="AL119" i="26" s="1"/>
  <c r="AK59" i="26"/>
  <c r="AL59" i="26" s="1"/>
  <c r="BL57" i="12"/>
  <c r="BW71" i="5"/>
  <c r="R73" i="26"/>
  <c r="BW15" i="5"/>
  <c r="R17" i="26"/>
  <c r="BK57" i="12"/>
  <c r="AK59" i="25"/>
  <c r="AL59" i="25" s="1"/>
  <c r="BK53" i="12"/>
  <c r="AK55" i="25"/>
  <c r="AL55" i="25" s="1"/>
  <c r="BV142" i="5"/>
  <c r="R144" i="25"/>
  <c r="BV104" i="5"/>
  <c r="R106" i="25"/>
  <c r="BK153" i="12"/>
  <c r="AK155" i="25"/>
  <c r="AL155" i="25" s="1"/>
  <c r="AK57" i="25"/>
  <c r="AL57" i="25" s="1"/>
  <c r="BK55" i="12"/>
  <c r="BV111" i="5"/>
  <c r="R113" i="25"/>
  <c r="BW160" i="5"/>
  <c r="R162" i="26"/>
  <c r="R136" i="26"/>
  <c r="BW134" i="5"/>
  <c r="BW162" i="5"/>
  <c r="R164" i="26"/>
  <c r="AK155" i="26"/>
  <c r="AL155" i="26" s="1"/>
  <c r="BL153" i="12"/>
  <c r="BW109" i="5"/>
  <c r="R111" i="26"/>
  <c r="BV84" i="5"/>
  <c r="R86" i="25"/>
  <c r="BK122" i="12"/>
  <c r="AK124" i="25"/>
  <c r="AL124" i="25" s="1"/>
  <c r="BV138" i="5"/>
  <c r="R140" i="25"/>
  <c r="R76" i="25"/>
  <c r="BV74" i="5"/>
  <c r="BK67" i="12"/>
  <c r="AK69" i="25"/>
  <c r="AL69" i="25" s="1"/>
  <c r="R107" i="26"/>
  <c r="BW105" i="5"/>
  <c r="BW29" i="5"/>
  <c r="R31" i="26"/>
  <c r="BV16" i="5"/>
  <c r="R18" i="25"/>
  <c r="BV143" i="5"/>
  <c r="R145" i="25"/>
  <c r="BV108" i="5"/>
  <c r="R110" i="25"/>
  <c r="BK131" i="12"/>
  <c r="AK133" i="25"/>
  <c r="AL133" i="25" s="1"/>
  <c r="BV72" i="5"/>
  <c r="R74" i="25"/>
  <c r="BV31" i="5"/>
  <c r="R33" i="25"/>
  <c r="AK79" i="26"/>
  <c r="AL79" i="26" s="1"/>
  <c r="BL77" i="12"/>
  <c r="R127" i="26"/>
  <c r="BW125" i="5"/>
  <c r="BL107" i="12"/>
  <c r="AK109" i="26"/>
  <c r="AL109" i="26" s="1"/>
  <c r="BL21" i="12"/>
  <c r="AK23" i="26"/>
  <c r="AL23" i="26" s="1"/>
  <c r="BL55" i="12"/>
  <c r="AK57" i="26"/>
  <c r="AL57" i="26" s="1"/>
  <c r="BW118" i="5"/>
  <c r="R120" i="26"/>
  <c r="BV7" i="5"/>
  <c r="R9" i="25"/>
  <c r="BL146" i="12"/>
  <c r="AK148" i="26"/>
  <c r="AL148" i="26" s="1"/>
  <c r="BV145" i="5"/>
  <c r="R147" i="25"/>
  <c r="BW50" i="5"/>
  <c r="R52" i="26"/>
  <c r="R64" i="26"/>
  <c r="BW62" i="5"/>
  <c r="BV124" i="5"/>
  <c r="R126" i="25"/>
  <c r="BK86" i="12"/>
  <c r="AK88" i="25"/>
  <c r="AL88" i="25" s="1"/>
  <c r="BL9" i="12"/>
  <c r="AK11" i="26"/>
  <c r="AL11" i="26" s="1"/>
  <c r="BL112" i="12"/>
  <c r="AK114" i="26"/>
  <c r="AL114" i="26" s="1"/>
  <c r="BV65" i="5"/>
  <c r="R67" i="25"/>
  <c r="BV8" i="5"/>
  <c r="R10" i="25"/>
  <c r="BL131" i="12"/>
  <c r="AK133" i="26"/>
  <c r="AL133" i="26" s="1"/>
  <c r="BL124" i="12"/>
  <c r="AK126" i="26"/>
  <c r="AL126" i="26" s="1"/>
  <c r="BV115" i="5"/>
  <c r="R117" i="25"/>
  <c r="R37" i="26"/>
  <c r="BW35" i="5"/>
  <c r="R65" i="25"/>
  <c r="BV63" i="5"/>
  <c r="BL89" i="12"/>
  <c r="AK91" i="26"/>
  <c r="AL91" i="26" s="1"/>
  <c r="BV76" i="5"/>
  <c r="R78" i="25"/>
  <c r="BW88" i="5"/>
  <c r="R90" i="26"/>
  <c r="BV140" i="5"/>
  <c r="R142" i="25"/>
  <c r="BW124" i="5"/>
  <c r="R126" i="26"/>
  <c r="BV42" i="5"/>
  <c r="R44" i="25"/>
  <c r="BW70" i="5"/>
  <c r="R72" i="26"/>
  <c r="BL18" i="12"/>
  <c r="AK20" i="26"/>
  <c r="AL20" i="26" s="1"/>
  <c r="BW89" i="5"/>
  <c r="R91" i="26"/>
  <c r="BV32" i="5"/>
  <c r="R34" i="25"/>
  <c r="BL96" i="12"/>
  <c r="AK98" i="26"/>
  <c r="AL98" i="26" s="1"/>
  <c r="BW100" i="5"/>
  <c r="R102" i="26"/>
  <c r="BL156" i="12"/>
  <c r="AK158" i="26"/>
  <c r="AL158" i="26" s="1"/>
  <c r="AK11" i="25"/>
  <c r="AL11" i="25" s="1"/>
  <c r="BK9" i="12"/>
  <c r="BK17" i="12"/>
  <c r="AK19" i="25"/>
  <c r="AL19" i="25" s="1"/>
  <c r="BK111" i="12"/>
  <c r="AK113" i="25"/>
  <c r="AL113" i="25" s="1"/>
  <c r="BK74" i="12"/>
  <c r="AK76" i="25"/>
  <c r="AL76" i="25" s="1"/>
  <c r="BK16" i="12"/>
  <c r="AK18" i="25"/>
  <c r="AL18" i="25" s="1"/>
  <c r="R81" i="25"/>
  <c r="BV79" i="5"/>
  <c r="BK158" i="12"/>
  <c r="AK160" i="25"/>
  <c r="AL160" i="25" s="1"/>
  <c r="BK126" i="12"/>
  <c r="AK128" i="25"/>
  <c r="AL128" i="25" s="1"/>
  <c r="R98" i="25"/>
  <c r="BV96" i="5"/>
  <c r="BV73" i="5"/>
  <c r="R75" i="25"/>
  <c r="BK94" i="12"/>
  <c r="AK96" i="25"/>
  <c r="AL96" i="25" s="1"/>
  <c r="BW136" i="5"/>
  <c r="R138" i="26"/>
  <c r="BL115" i="12"/>
  <c r="AK117" i="26"/>
  <c r="AL117" i="26" s="1"/>
  <c r="BL150" i="12"/>
  <c r="AK152" i="26"/>
  <c r="AL152" i="26" s="1"/>
  <c r="BL123" i="12"/>
  <c r="AK125" i="26"/>
  <c r="AL125" i="26" s="1"/>
  <c r="BL113" i="12"/>
  <c r="AK115" i="26"/>
  <c r="AL115" i="26" s="1"/>
  <c r="BK118" i="12"/>
  <c r="AK120" i="25"/>
  <c r="AL120" i="25" s="1"/>
  <c r="BV91" i="5"/>
  <c r="R93" i="25"/>
  <c r="BV150" i="5"/>
  <c r="R152" i="25"/>
  <c r="BV45" i="5"/>
  <c r="R47" i="25"/>
  <c r="BK23" i="12"/>
  <c r="AK25" i="25"/>
  <c r="AL25" i="25" s="1"/>
  <c r="AK119" i="25"/>
  <c r="AL119" i="25" s="1"/>
  <c r="BK117" i="12"/>
  <c r="BK13" i="12"/>
  <c r="AK15" i="25"/>
  <c r="AL15" i="25" s="1"/>
  <c r="BV20" i="5"/>
  <c r="R22" i="25"/>
  <c r="BW97" i="5"/>
  <c r="R99" i="26"/>
  <c r="BW155" i="5"/>
  <c r="R157" i="26"/>
  <c r="BL36" i="12"/>
  <c r="AK38" i="26"/>
  <c r="AL38" i="26" s="1"/>
  <c r="BW47" i="5"/>
  <c r="R49" i="26"/>
  <c r="BV81" i="5"/>
  <c r="R83" i="25"/>
  <c r="BV33" i="5"/>
  <c r="R35" i="25"/>
  <c r="BW39" i="5"/>
  <c r="R41" i="26"/>
  <c r="BK148" i="12"/>
  <c r="AK150" i="25"/>
  <c r="AL150" i="25" s="1"/>
  <c r="BK28" i="12"/>
  <c r="AK30" i="25"/>
  <c r="AL30" i="25" s="1"/>
  <c r="BK35" i="12"/>
  <c r="AK37" i="25"/>
  <c r="AL37" i="25" s="1"/>
  <c r="R41" i="25"/>
  <c r="BV39" i="5"/>
  <c r="BL8" i="12"/>
  <c r="AK10" i="26"/>
  <c r="AL10" i="26" s="1"/>
  <c r="AK69" i="26"/>
  <c r="AL69" i="26" s="1"/>
  <c r="BL67" i="12"/>
  <c r="BW19" i="5"/>
  <c r="R21" i="26"/>
  <c r="BL152" i="12"/>
  <c r="AK154" i="26"/>
  <c r="AL154" i="26" s="1"/>
  <c r="BL99" i="12"/>
  <c r="AK101" i="26"/>
  <c r="AL101" i="26" s="1"/>
  <c r="BW98" i="5"/>
  <c r="R100" i="26"/>
  <c r="BV21" i="5"/>
  <c r="R23" i="25"/>
  <c r="BK134" i="12"/>
  <c r="AK136" i="25"/>
  <c r="AL136" i="25" s="1"/>
  <c r="BL14" i="12"/>
  <c r="AK16" i="26"/>
  <c r="AL16" i="26" s="1"/>
  <c r="R93" i="26"/>
  <c r="BW91" i="5"/>
  <c r="BK44" i="12"/>
  <c r="AK46" i="25"/>
  <c r="AL46" i="25" s="1"/>
  <c r="BV155" i="5"/>
  <c r="R157" i="25"/>
  <c r="BK116" i="12"/>
  <c r="AK118" i="25"/>
  <c r="AL118" i="25" s="1"/>
  <c r="BV88" i="5"/>
  <c r="R90" i="25"/>
  <c r="BV18" i="5"/>
  <c r="R20" i="25"/>
  <c r="R28" i="26"/>
  <c r="BW26" i="5"/>
  <c r="BL28" i="12"/>
  <c r="AK30" i="26"/>
  <c r="AL30" i="26" s="1"/>
  <c r="BW117" i="5"/>
  <c r="R119" i="26"/>
  <c r="BL159" i="12"/>
  <c r="AK161" i="26"/>
  <c r="AL161" i="26" s="1"/>
  <c r="BW57" i="5"/>
  <c r="R59" i="26"/>
  <c r="AK73" i="26"/>
  <c r="AL73" i="26" s="1"/>
  <c r="BL71" i="12"/>
  <c r="BV70" i="5"/>
  <c r="R72" i="25"/>
  <c r="BW116" i="5"/>
  <c r="R118" i="26"/>
  <c r="BV57" i="5"/>
  <c r="R59" i="25"/>
  <c r="BW143" i="5"/>
  <c r="R145" i="26"/>
  <c r="BV53" i="5"/>
  <c r="R55" i="25"/>
  <c r="BK142" i="12"/>
  <c r="AK144" i="25"/>
  <c r="AL144" i="25" s="1"/>
  <c r="R116" i="25"/>
  <c r="BV114" i="5"/>
  <c r="BV153" i="5"/>
  <c r="R155" i="25"/>
  <c r="R57" i="25"/>
  <c r="BV55" i="5"/>
  <c r="BK129" i="12"/>
  <c r="AK131" i="25"/>
  <c r="AL131" i="25" s="1"/>
  <c r="BL160" i="12"/>
  <c r="AK162" i="26"/>
  <c r="AL162" i="26" s="1"/>
  <c r="BW110" i="5"/>
  <c r="R112" i="26"/>
  <c r="AK136" i="26"/>
  <c r="AL136" i="26" s="1"/>
  <c r="BL134" i="12"/>
  <c r="BW85" i="5"/>
  <c r="R87" i="26"/>
  <c r="BW64" i="5"/>
  <c r="R66" i="26"/>
  <c r="BL22" i="12"/>
  <c r="AK24" i="26"/>
  <c r="AL24" i="26" s="1"/>
  <c r="BL162" i="12"/>
  <c r="AK164" i="26"/>
  <c r="AL164" i="26" s="1"/>
  <c r="BL109" i="12"/>
  <c r="AK111" i="26"/>
  <c r="AL111" i="26" s="1"/>
  <c r="BK141" i="12"/>
  <c r="AK143" i="25"/>
  <c r="AL143" i="25" s="1"/>
  <c r="BV122" i="5"/>
  <c r="R124" i="25"/>
  <c r="BL81" i="12"/>
  <c r="AK83" i="26"/>
  <c r="AL83" i="26" s="1"/>
  <c r="AK70" i="25"/>
  <c r="AL70" i="25" s="1"/>
  <c r="BK68" i="12"/>
  <c r="BV59" i="5"/>
  <c r="R61" i="25"/>
  <c r="BL105" i="12"/>
  <c r="AK107" i="26"/>
  <c r="AL107" i="26" s="1"/>
  <c r="BL29" i="12"/>
  <c r="AK31" i="26"/>
  <c r="AL31" i="26" s="1"/>
  <c r="BV101" i="5"/>
  <c r="R103" i="25"/>
  <c r="BK22" i="12"/>
  <c r="AK24" i="25"/>
  <c r="AL24" i="25" s="1"/>
  <c r="BV83" i="5"/>
  <c r="R85" i="25"/>
  <c r="BV131" i="5"/>
  <c r="R133" i="25"/>
  <c r="BK147" i="12"/>
  <c r="AK149" i="25"/>
  <c r="AL149" i="25" s="1"/>
  <c r="BW107" i="5"/>
  <c r="R109" i="26"/>
  <c r="R23" i="26"/>
  <c r="BW21" i="5"/>
  <c r="BL74" i="12"/>
  <c r="AK76" i="26"/>
  <c r="AL76" i="26" s="1"/>
  <c r="AK124" i="26"/>
  <c r="AL124" i="26" s="1"/>
  <c r="BL122" i="12"/>
  <c r="BW161" i="5"/>
  <c r="R163" i="26"/>
  <c r="BL118" i="12"/>
  <c r="AK120" i="26"/>
  <c r="AL120" i="26" s="1"/>
  <c r="AK9" i="25"/>
  <c r="AL9" i="25" s="1"/>
  <c r="BK7" i="12"/>
  <c r="BW6" i="5"/>
  <c r="R8" i="26"/>
  <c r="R29" i="25"/>
  <c r="BV27" i="5"/>
  <c r="BW101" i="5"/>
  <c r="R103" i="26"/>
  <c r="BV109" i="5"/>
  <c r="R111" i="25"/>
  <c r="BW164" i="5"/>
  <c r="R166" i="26"/>
  <c r="BW139" i="5"/>
  <c r="R141" i="26"/>
  <c r="BL140" i="12"/>
  <c r="AK142" i="26"/>
  <c r="AL142" i="26" s="1"/>
  <c r="BK36" i="12"/>
  <c r="AK38" i="25"/>
  <c r="AL38" i="25" s="1"/>
  <c r="BW56" i="5"/>
  <c r="R58" i="26"/>
  <c r="BV5" i="5"/>
  <c r="R7" i="25"/>
  <c r="BV14" i="5"/>
  <c r="R16" i="25"/>
  <c r="R67" i="26"/>
  <c r="BW65" i="5"/>
  <c r="BL130" i="12"/>
  <c r="AK132" i="26"/>
  <c r="AL132" i="26" s="1"/>
  <c r="BK161" i="12"/>
  <c r="AK163" i="25"/>
  <c r="AL163" i="25" s="1"/>
  <c r="BK15" i="12"/>
  <c r="AK17" i="25"/>
  <c r="AL17" i="25" s="1"/>
  <c r="BK97" i="12"/>
  <c r="AK99" i="25"/>
  <c r="AL99" i="25" s="1"/>
  <c r="BW58" i="5"/>
  <c r="R60" i="26"/>
  <c r="BW12" i="5"/>
  <c r="R14" i="26"/>
  <c r="BW126" i="5"/>
  <c r="R128" i="26"/>
  <c r="BK85" i="12"/>
  <c r="AK87" i="25"/>
  <c r="AL87" i="25" s="1"/>
  <c r="BK41" i="12"/>
  <c r="AK43" i="25"/>
  <c r="AL43" i="25" s="1"/>
  <c r="BK47" i="12"/>
  <c r="AK49" i="25"/>
  <c r="AL49" i="25" s="1"/>
  <c r="BW141" i="5"/>
  <c r="R143" i="26"/>
  <c r="BK113" i="12"/>
  <c r="AK115" i="25"/>
  <c r="AL115" i="25" s="1"/>
  <c r="BK128" i="12"/>
  <c r="AK130" i="25"/>
  <c r="AL130" i="25" s="1"/>
  <c r="BK11" i="12"/>
  <c r="AK13" i="25"/>
  <c r="AL13" i="25" s="1"/>
  <c r="BL163" i="12"/>
  <c r="AK165" i="26"/>
  <c r="AL165" i="26" s="1"/>
  <c r="BW84" i="5"/>
  <c r="R86" i="26"/>
  <c r="BK133" i="12"/>
  <c r="AK135" i="25"/>
  <c r="AL135" i="25" s="1"/>
  <c r="BW140" i="5"/>
  <c r="R142" i="26"/>
  <c r="BK25" i="12"/>
  <c r="AK27" i="25"/>
  <c r="AL27" i="25" s="1"/>
  <c r="BL45" i="12"/>
  <c r="AK47" i="26"/>
  <c r="AL47" i="26" s="1"/>
  <c r="BV75" i="5"/>
  <c r="R77" i="25"/>
  <c r="BV61" i="5"/>
  <c r="R63" i="25"/>
  <c r="BK127" i="12"/>
  <c r="AK129" i="25"/>
  <c r="AL129" i="25" s="1"/>
  <c r="BW96" i="5"/>
  <c r="R98" i="26"/>
  <c r="BW108" i="5"/>
  <c r="R110" i="26"/>
  <c r="BV30" i="5"/>
  <c r="R32" i="25"/>
  <c r="R19" i="25"/>
  <c r="BV17" i="5"/>
  <c r="BV80" i="5"/>
  <c r="R82" i="25"/>
  <c r="BK66" i="12"/>
  <c r="AK68" i="25"/>
  <c r="AL68" i="25" s="1"/>
  <c r="BW42" i="5"/>
  <c r="R44" i="26"/>
  <c r="BV135" i="5"/>
  <c r="R137" i="25"/>
  <c r="BW148" i="5"/>
  <c r="R150" i="26"/>
  <c r="BV95" i="5"/>
  <c r="R97" i="25"/>
  <c r="AK13" i="26"/>
  <c r="AL13" i="26" s="1"/>
  <c r="BL11" i="12"/>
  <c r="BL108" i="12"/>
  <c r="AK110" i="26"/>
  <c r="AL110" i="26" s="1"/>
  <c r="BL135" i="12"/>
  <c r="AK137" i="26"/>
  <c r="AL137" i="26" s="1"/>
  <c r="BK130" i="12"/>
  <c r="AK132" i="25"/>
  <c r="AL132" i="25" s="1"/>
  <c r="BW82" i="5"/>
  <c r="R84" i="26"/>
  <c r="R134" i="25"/>
  <c r="BV132" i="5"/>
  <c r="BK138" i="12"/>
  <c r="AK140" i="25"/>
  <c r="AL140" i="25" s="1"/>
  <c r="BK31" i="12"/>
  <c r="AK33" i="25"/>
  <c r="AL33" i="25" s="1"/>
  <c r="BL154" i="12"/>
  <c r="AK156" i="26"/>
  <c r="AL156" i="26" s="1"/>
  <c r="BV120" i="5"/>
  <c r="R122" i="25"/>
  <c r="BV126" i="5"/>
  <c r="R128" i="25"/>
  <c r="BK96" i="12"/>
  <c r="AK98" i="25"/>
  <c r="AL98" i="25" s="1"/>
  <c r="BV94" i="5"/>
  <c r="R96" i="25"/>
  <c r="BV149" i="5"/>
  <c r="R151" i="25"/>
  <c r="BW157" i="5"/>
  <c r="R159" i="26"/>
  <c r="AK53" i="26"/>
  <c r="AL53" i="26" s="1"/>
  <c r="BL51" i="12"/>
  <c r="BW123" i="5"/>
  <c r="R125" i="26"/>
  <c r="AK89" i="26"/>
  <c r="AL89" i="26" s="1"/>
  <c r="BL87" i="12"/>
  <c r="BV118" i="5"/>
  <c r="R120" i="25"/>
  <c r="BV164" i="5"/>
  <c r="R166" i="25"/>
  <c r="BK91" i="12"/>
  <c r="AK93" i="25"/>
  <c r="AL93" i="25" s="1"/>
  <c r="BK29" i="12"/>
  <c r="AK31" i="25"/>
  <c r="AL31" i="25" s="1"/>
  <c r="BV121" i="5"/>
  <c r="R123" i="25"/>
  <c r="BK150" i="12"/>
  <c r="AK152" i="25"/>
  <c r="AL152" i="25" s="1"/>
  <c r="R91" i="25"/>
  <c r="BV89" i="5"/>
  <c r="BW48" i="5"/>
  <c r="R50" i="26"/>
  <c r="BW94" i="5"/>
  <c r="R96" i="26"/>
  <c r="BL47" i="12"/>
  <c r="AK49" i="26"/>
  <c r="AL49" i="26" s="1"/>
  <c r="BL103" i="12"/>
  <c r="AK105" i="26"/>
  <c r="AL105" i="26" s="1"/>
  <c r="R54" i="25"/>
  <c r="BV52" i="5"/>
  <c r="AK35" i="25"/>
  <c r="AL35" i="25" s="1"/>
  <c r="BK33" i="12"/>
  <c r="BL39" i="12"/>
  <c r="AK41" i="26"/>
  <c r="AL41" i="26" s="1"/>
  <c r="BW66" i="5"/>
  <c r="R68" i="26"/>
  <c r="BW5" i="5"/>
  <c r="R7" i="26"/>
  <c r="BV148" i="5"/>
  <c r="R150" i="25"/>
  <c r="BK54" i="12"/>
  <c r="AK56" i="25"/>
  <c r="AL56" i="25" s="1"/>
  <c r="BV28" i="5"/>
  <c r="R30" i="25"/>
  <c r="BV35" i="5"/>
  <c r="R37" i="25"/>
  <c r="AK41" i="25"/>
  <c r="AL41" i="25" s="1"/>
  <c r="BK39" i="12"/>
  <c r="R10" i="26"/>
  <c r="BW8" i="5"/>
  <c r="BL145" i="12"/>
  <c r="AK147" i="26"/>
  <c r="AL147" i="26" s="1"/>
  <c r="BW67" i="5"/>
  <c r="R69" i="26"/>
  <c r="BL19" i="12"/>
  <c r="AK21" i="26"/>
  <c r="AL21" i="26" s="1"/>
  <c r="BW152" i="5"/>
  <c r="R154" i="26"/>
  <c r="R101" i="26"/>
  <c r="BW99" i="5"/>
  <c r="BV134" i="5"/>
  <c r="R136" i="25"/>
  <c r="AK51" i="25"/>
  <c r="AL51" i="25" s="1"/>
  <c r="BK49" i="12"/>
  <c r="AK93" i="26"/>
  <c r="AL93" i="26" s="1"/>
  <c r="BL91" i="12"/>
  <c r="BK48" i="12"/>
  <c r="AK50" i="25"/>
  <c r="AL50" i="25" s="1"/>
  <c r="BV154" i="5"/>
  <c r="R156" i="25"/>
  <c r="BV44" i="5"/>
  <c r="R46" i="25"/>
  <c r="AK60" i="25"/>
  <c r="AL60" i="25" s="1"/>
  <c r="BK58" i="12"/>
  <c r="BW34" i="5"/>
  <c r="R36" i="26"/>
  <c r="BW28" i="5"/>
  <c r="R30" i="26"/>
  <c r="R62" i="26"/>
  <c r="BW60" i="5"/>
  <c r="BW159" i="5"/>
  <c r="R161" i="26"/>
  <c r="BK70" i="12"/>
  <c r="AK72" i="25"/>
  <c r="AL72" i="25" s="1"/>
  <c r="BL116" i="12"/>
  <c r="AK118" i="26"/>
  <c r="AL118" i="26" s="1"/>
  <c r="BL143" i="12"/>
  <c r="AK145" i="26"/>
  <c r="AL145" i="26" s="1"/>
  <c r="BV160" i="5"/>
  <c r="R162" i="25"/>
  <c r="BK100" i="12"/>
  <c r="AK102" i="25"/>
  <c r="AL102" i="25" s="1"/>
  <c r="BK144" i="12"/>
  <c r="AK146" i="25"/>
  <c r="AL146" i="25" s="1"/>
  <c r="BK114" i="12"/>
  <c r="AK116" i="25"/>
  <c r="AL116" i="25" s="1"/>
  <c r="BK26" i="12"/>
  <c r="AK28" i="25"/>
  <c r="AL28" i="25" s="1"/>
  <c r="BV129" i="5"/>
  <c r="R131" i="25"/>
  <c r="BV136" i="5"/>
  <c r="R138" i="25"/>
  <c r="BL110" i="12"/>
  <c r="AK112" i="26"/>
  <c r="AL112" i="26" s="1"/>
  <c r="AK81" i="26"/>
  <c r="AL81" i="26" s="1"/>
  <c r="BL79" i="12"/>
  <c r="BL85" i="12"/>
  <c r="AK87" i="26"/>
  <c r="AL87" i="26" s="1"/>
  <c r="BL64" i="12"/>
  <c r="AK66" i="26"/>
  <c r="AL66" i="26" s="1"/>
  <c r="R24" i="26"/>
  <c r="BW22" i="5"/>
  <c r="BW59" i="5"/>
  <c r="R61" i="26"/>
  <c r="BV141" i="5"/>
  <c r="R143" i="25"/>
  <c r="AK45" i="26"/>
  <c r="AL45" i="26" s="1"/>
  <c r="BL43" i="12"/>
  <c r="BW81" i="5"/>
  <c r="R83" i="26"/>
  <c r="BV68" i="5"/>
  <c r="R70" i="25"/>
  <c r="BK59" i="12"/>
  <c r="AK61" i="25"/>
  <c r="AL61" i="25" s="1"/>
  <c r="BK119" i="12"/>
  <c r="AK121" i="25"/>
  <c r="AL121" i="25" s="1"/>
  <c r="R46" i="26"/>
  <c r="BW44" i="5"/>
  <c r="AK103" i="25"/>
  <c r="AL103" i="25" s="1"/>
  <c r="BK101" i="12"/>
  <c r="BV22" i="5"/>
  <c r="R24" i="25"/>
  <c r="BK83" i="12"/>
  <c r="AK85" i="25"/>
  <c r="AL85" i="25" s="1"/>
  <c r="BV90" i="5"/>
  <c r="R92" i="25"/>
  <c r="BV147" i="5"/>
  <c r="R149" i="25"/>
  <c r="BW147" i="5"/>
  <c r="R149" i="26"/>
  <c r="BW74" i="5"/>
  <c r="R76" i="26"/>
  <c r="R124" i="26"/>
  <c r="BW122" i="5"/>
  <c r="BL161" i="12"/>
  <c r="AK163" i="26"/>
  <c r="AL163" i="26" s="1"/>
  <c r="BW17" i="5"/>
  <c r="R19" i="26"/>
  <c r="BL53" i="12"/>
  <c r="AK55" i="26"/>
  <c r="AL55" i="26" s="1"/>
  <c r="BL6" i="12"/>
  <c r="AK8" i="26"/>
  <c r="AL8" i="26" s="1"/>
  <c r="AK29" i="25"/>
  <c r="AL29" i="25" s="1"/>
  <c r="BK27" i="12"/>
  <c r="BL101" i="12"/>
  <c r="AK103" i="26"/>
  <c r="AL103" i="26" s="1"/>
  <c r="BV157" i="5"/>
  <c r="R159" i="25"/>
  <c r="BV137" i="5"/>
  <c r="R139" i="25"/>
  <c r="BV34" i="5"/>
  <c r="R36" i="25"/>
  <c r="BK63" i="12"/>
  <c r="AK65" i="25"/>
  <c r="AL65" i="25" s="1"/>
  <c r="BV107" i="5"/>
  <c r="R109" i="25"/>
  <c r="BK19" i="12"/>
  <c r="AK21" i="25"/>
  <c r="AL21" i="25" s="1"/>
  <c r="BW45" i="5"/>
  <c r="R47" i="26"/>
  <c r="BK75" i="12"/>
  <c r="AK77" i="25"/>
  <c r="AL77" i="25" s="1"/>
  <c r="BV99" i="5"/>
  <c r="R101" i="25"/>
  <c r="BL88" i="12"/>
  <c r="AK90" i="26"/>
  <c r="AL90" i="26" s="1"/>
  <c r="BL32" i="12"/>
  <c r="AK34" i="26"/>
  <c r="AL34" i="26" s="1"/>
  <c r="BW24" i="5"/>
  <c r="R26" i="26"/>
  <c r="BV125" i="5"/>
  <c r="R127" i="25"/>
  <c r="BL33" i="12"/>
  <c r="AK35" i="26"/>
  <c r="AL35" i="26" s="1"/>
  <c r="BL120" i="12"/>
  <c r="AK122" i="26"/>
  <c r="AL122" i="26" s="1"/>
  <c r="BK102" i="12"/>
  <c r="AK104" i="25"/>
  <c r="AL104" i="25" s="1"/>
  <c r="R26" i="25"/>
  <c r="BV24" i="5"/>
  <c r="BW114" i="5"/>
  <c r="R116" i="26"/>
  <c r="BK80" i="12"/>
  <c r="AK82" i="25"/>
  <c r="AL82" i="25" s="1"/>
  <c r="BW16" i="5"/>
  <c r="R18" i="26"/>
  <c r="BV66" i="5"/>
  <c r="R68" i="25"/>
  <c r="BK10" i="12"/>
  <c r="AK12" i="25"/>
  <c r="AL12" i="25" s="1"/>
  <c r="BL144" i="12"/>
  <c r="AK146" i="26"/>
  <c r="AL146" i="26" s="1"/>
  <c r="BK109" i="12"/>
  <c r="AK111" i="25"/>
  <c r="AL111" i="25" s="1"/>
  <c r="BL50" i="12"/>
  <c r="AK52" i="26"/>
  <c r="AL52" i="26" s="1"/>
  <c r="BL139" i="12"/>
  <c r="AK141" i="26"/>
  <c r="AL141" i="26" s="1"/>
  <c r="BW61" i="5"/>
  <c r="R63" i="26"/>
  <c r="BV40" i="5"/>
  <c r="R42" i="25"/>
  <c r="BW18" i="5"/>
  <c r="R20" i="26"/>
  <c r="BK5" i="12"/>
  <c r="AK7" i="25"/>
  <c r="AL7" i="25" s="1"/>
  <c r="BK14" i="12"/>
  <c r="AK16" i="25"/>
  <c r="AL16" i="25" s="1"/>
  <c r="BW121" i="5"/>
  <c r="R123" i="26"/>
  <c r="R34" i="26"/>
  <c r="BW32" i="5"/>
  <c r="BL46" i="12"/>
  <c r="AK48" i="26"/>
  <c r="AL48" i="26" s="1"/>
  <c r="BV161" i="5"/>
  <c r="R163" i="25"/>
  <c r="BV46" i="5"/>
  <c r="R48" i="25"/>
  <c r="BL82" i="12"/>
  <c r="AK84" i="26"/>
  <c r="AL84" i="26" s="1"/>
  <c r="BK38" i="12"/>
  <c r="AK40" i="25"/>
  <c r="AL40" i="25" s="1"/>
  <c r="BK132" i="12"/>
  <c r="AK134" i="25"/>
  <c r="AL134" i="25" s="1"/>
  <c r="BW13" i="5"/>
  <c r="R15" i="26"/>
  <c r="BL16" i="12"/>
  <c r="AK18" i="26"/>
  <c r="AL18" i="26" s="1"/>
  <c r="BL20" i="12"/>
  <c r="AK22" i="26"/>
  <c r="AL22" i="26" s="1"/>
  <c r="BW154" i="5"/>
  <c r="R156" i="26"/>
  <c r="R84" i="25"/>
  <c r="BV82" i="5"/>
  <c r="BV25" i="5"/>
  <c r="R27" i="25"/>
  <c r="BV162" i="5"/>
  <c r="R164" i="25"/>
  <c r="R58" i="25"/>
  <c r="BV56" i="5"/>
  <c r="BW86" i="5"/>
  <c r="R88" i="26"/>
  <c r="R107" i="25"/>
  <c r="BV105" i="5"/>
  <c r="BL15" i="12"/>
  <c r="AK17" i="26"/>
  <c r="AL17" i="26" s="1"/>
  <c r="BL10" i="12"/>
  <c r="AK12" i="26"/>
  <c r="AL12" i="26" s="1"/>
  <c r="BK143" i="12"/>
  <c r="AK145" i="25"/>
  <c r="AL145" i="25" s="1"/>
  <c r="AK127" i="26"/>
  <c r="AL127" i="26" s="1"/>
  <c r="BL125" i="12"/>
  <c r="BW146" i="5"/>
  <c r="R148" i="26"/>
  <c r="BK120" i="12"/>
  <c r="AK122" i="25"/>
  <c r="AL122" i="25" s="1"/>
  <c r="AK89" i="25"/>
  <c r="AL89" i="25" s="1"/>
  <c r="BK87" i="12"/>
  <c r="AK52" i="25"/>
  <c r="AL52" i="25" s="1"/>
  <c r="BK50" i="12"/>
  <c r="BV43" i="5"/>
  <c r="R45" i="25"/>
  <c r="BV159" i="5"/>
  <c r="R161" i="25"/>
  <c r="BK149" i="12"/>
  <c r="AK151" i="25"/>
  <c r="AL151" i="25" s="1"/>
  <c r="BL157" i="12"/>
  <c r="AK159" i="26"/>
  <c r="AL159" i="26" s="1"/>
  <c r="BW92" i="5"/>
  <c r="R94" i="26"/>
  <c r="BW129" i="5"/>
  <c r="R131" i="26"/>
  <c r="BW51" i="5"/>
  <c r="R53" i="26"/>
  <c r="BW69" i="5"/>
  <c r="R71" i="26"/>
  <c r="BW87" i="5"/>
  <c r="R89" i="26"/>
  <c r="BK164" i="12"/>
  <c r="AK166" i="25"/>
  <c r="AL166" i="25" s="1"/>
  <c r="BV62" i="5"/>
  <c r="R64" i="25"/>
  <c r="R31" i="25"/>
  <c r="BV29" i="5"/>
  <c r="AK123" i="25"/>
  <c r="AL123" i="25" s="1"/>
  <c r="BK121" i="12"/>
  <c r="BK89" i="12"/>
  <c r="AK91" i="25"/>
  <c r="AL91" i="25" s="1"/>
  <c r="BV152" i="5"/>
  <c r="R154" i="25"/>
  <c r="BL104" i="12"/>
  <c r="AK106" i="26"/>
  <c r="AL106" i="26" s="1"/>
  <c r="BW133" i="5"/>
  <c r="R135" i="26"/>
  <c r="AK50" i="26"/>
  <c r="AL50" i="26" s="1"/>
  <c r="BL48" i="12"/>
  <c r="BL94" i="12"/>
  <c r="AK96" i="26"/>
  <c r="AL96" i="26" s="1"/>
  <c r="BW23" i="5"/>
  <c r="R25" i="26"/>
  <c r="BW103" i="5"/>
  <c r="R105" i="26"/>
  <c r="BK52" i="12"/>
  <c r="AK54" i="25"/>
  <c r="AL54" i="25" s="1"/>
  <c r="BV146" i="5"/>
  <c r="R148" i="25"/>
  <c r="BV6" i="5"/>
  <c r="R8" i="25"/>
  <c r="BL66" i="12"/>
  <c r="AK68" i="26"/>
  <c r="AL68" i="26" s="1"/>
  <c r="AK7" i="26"/>
  <c r="AL7" i="26" s="1"/>
  <c r="BL5" i="12"/>
  <c r="R62" i="25"/>
  <c r="BV60" i="5"/>
  <c r="BV54" i="5"/>
  <c r="R56" i="25"/>
  <c r="BK151" i="12"/>
  <c r="AK153" i="25"/>
  <c r="AL153" i="25" s="1"/>
  <c r="BV98" i="5"/>
  <c r="R100" i="25"/>
  <c r="R9" i="26"/>
  <c r="BW7" i="5"/>
  <c r="BW90" i="5"/>
  <c r="R92" i="26"/>
  <c r="BW145" i="5"/>
  <c r="R147" i="26"/>
  <c r="BL41" i="12"/>
  <c r="AK43" i="26"/>
  <c r="AL43" i="26" s="1"/>
  <c r="BV49" i="5"/>
  <c r="R51" i="25"/>
  <c r="BL95" i="12"/>
  <c r="AK97" i="26"/>
  <c r="AL97" i="26" s="1"/>
  <c r="R50" i="25"/>
  <c r="BV48" i="5"/>
  <c r="BK154" i="12"/>
  <c r="AK156" i="25"/>
  <c r="AL156" i="25" s="1"/>
  <c r="BV106" i="5"/>
  <c r="R108" i="25"/>
  <c r="R60" i="25"/>
  <c r="BV58" i="5"/>
  <c r="BL34" i="12"/>
  <c r="AK36" i="26"/>
  <c r="AL36" i="26" s="1"/>
  <c r="BL78" i="12"/>
  <c r="AK80" i="26"/>
  <c r="AL80" i="26" s="1"/>
  <c r="AK62" i="26"/>
  <c r="AL62" i="26" s="1"/>
  <c r="BL60" i="12"/>
  <c r="BW138" i="5"/>
  <c r="R140" i="26"/>
  <c r="BK160" i="12"/>
  <c r="AK162" i="25"/>
  <c r="AL162" i="25" s="1"/>
  <c r="BV100" i="5"/>
  <c r="R102" i="25"/>
  <c r="BK37" i="12"/>
  <c r="AK39" i="25"/>
  <c r="AL39" i="25" s="1"/>
  <c r="BV144" i="5"/>
  <c r="R146" i="25"/>
  <c r="R28" i="25"/>
  <c r="BV26" i="5"/>
  <c r="BK136" i="12"/>
  <c r="AK138" i="25"/>
  <c r="AL138" i="25" s="1"/>
  <c r="R81" i="26"/>
  <c r="BW79" i="5"/>
  <c r="BL59" i="12"/>
  <c r="AK61" i="26"/>
  <c r="AL61" i="26" s="1"/>
  <c r="R56" i="26"/>
  <c r="BW54" i="5"/>
  <c r="R45" i="26"/>
  <c r="BW43" i="5"/>
  <c r="BW72" i="5"/>
  <c r="R74" i="26"/>
  <c r="BV119" i="5"/>
  <c r="R121" i="25"/>
  <c r="BL44" i="12"/>
  <c r="AK46" i="26"/>
  <c r="AL46" i="26" s="1"/>
  <c r="BK90" i="12"/>
  <c r="AK92" i="25"/>
  <c r="AL92" i="25" s="1"/>
  <c r="BK71" i="12"/>
  <c r="AK73" i="25"/>
  <c r="AL73" i="25" s="1"/>
  <c r="BL111" i="12"/>
  <c r="AK113" i="26"/>
  <c r="AL113" i="26" s="1"/>
  <c r="BL147" i="12"/>
  <c r="AK149" i="26"/>
  <c r="AL149" i="26" s="1"/>
  <c r="BL132" i="12"/>
  <c r="AK134" i="26"/>
  <c r="AL134" i="26" s="1"/>
  <c r="BW27" i="5"/>
  <c r="R29" i="26"/>
  <c r="BL40" i="12"/>
  <c r="AK42" i="26"/>
  <c r="AL42" i="26" s="1"/>
  <c r="BL68" i="12"/>
  <c r="AK70" i="26"/>
  <c r="AL70" i="26" s="1"/>
  <c r="BW83" i="5"/>
  <c r="R85" i="26"/>
  <c r="BL17" i="12"/>
  <c r="AK19" i="26"/>
  <c r="AL19" i="26" s="1"/>
  <c r="BW53" i="5"/>
  <c r="R55" i="26"/>
  <c r="R114" i="25"/>
  <c r="BV112" i="5"/>
  <c r="BK115" i="12"/>
  <c r="AK117" i="25"/>
  <c r="AL117" i="25" s="1"/>
  <c r="R54" i="26"/>
  <c r="BW52" i="5"/>
  <c r="BW30" i="5"/>
  <c r="R32" i="26"/>
  <c r="BV93" i="5"/>
  <c r="R95" i="25"/>
  <c r="BK61" i="12"/>
  <c r="AK63" i="25"/>
  <c r="AL63" i="25" s="1"/>
  <c r="AK104" i="26"/>
  <c r="AL104" i="26" s="1"/>
  <c r="BL102" i="12"/>
  <c r="BK140" i="12"/>
  <c r="AK142" i="25"/>
  <c r="AL142" i="25" s="1"/>
  <c r="AK78" i="26"/>
  <c r="AL78" i="26" s="1"/>
  <c r="BL76" i="12"/>
  <c r="BW149" i="5"/>
  <c r="R151" i="26"/>
  <c r="BK92" i="12"/>
  <c r="AK94" i="25"/>
  <c r="AL94" i="25" s="1"/>
  <c r="BV103" i="5"/>
  <c r="R105" i="25"/>
  <c r="AK82" i="26"/>
  <c r="AL82" i="26" s="1"/>
  <c r="BL80" i="12"/>
  <c r="BK110" i="12"/>
  <c r="AK112" i="25"/>
  <c r="AL112" i="25" s="1"/>
  <c r="R95" i="26"/>
  <c r="BW93" i="5"/>
  <c r="BL128" i="12"/>
  <c r="AK130" i="26"/>
  <c r="AL130" i="26" s="1"/>
  <c r="BK157" i="12"/>
  <c r="AK159" i="25"/>
  <c r="AL159" i="25" s="1"/>
  <c r="BK77" i="12"/>
  <c r="AK79" i="25"/>
  <c r="AL79" i="25" s="1"/>
  <c r="BL164" i="12"/>
  <c r="AK166" i="26"/>
  <c r="AL166" i="26" s="1"/>
  <c r="BW63" i="5"/>
  <c r="R65" i="26"/>
  <c r="BL148" i="12"/>
  <c r="AK150" i="26"/>
  <c r="AL150" i="26" s="1"/>
  <c r="BL56" i="12"/>
  <c r="AK58" i="26"/>
  <c r="AL58" i="26" s="1"/>
  <c r="BL75" i="12"/>
  <c r="AK77" i="26"/>
  <c r="AL77" i="26" s="1"/>
  <c r="AK34" i="25"/>
  <c r="AL34" i="25" s="1"/>
  <c r="BK32" i="12"/>
  <c r="BV12" i="5"/>
  <c r="R14" i="25"/>
  <c r="R11" i="25"/>
  <c r="BV9" i="5"/>
  <c r="BW135" i="5"/>
  <c r="R137" i="26"/>
  <c r="R132" i="25"/>
  <c r="BV130" i="5"/>
  <c r="R12" i="26"/>
  <c r="BW10" i="5"/>
  <c r="BV92" i="5"/>
  <c r="R94" i="25"/>
  <c r="BK78" i="12"/>
  <c r="AK80" i="25"/>
  <c r="AL80" i="25" s="1"/>
  <c r="BV47" i="5"/>
  <c r="R49" i="25"/>
  <c r="BL141" i="12"/>
  <c r="AK143" i="26"/>
  <c r="AL143" i="26" s="1"/>
  <c r="BV11" i="5"/>
  <c r="R13" i="25"/>
  <c r="R12" i="25"/>
  <c r="BV10" i="5"/>
  <c r="AK86" i="26"/>
  <c r="AL86" i="26" s="1"/>
  <c r="BL84" i="12"/>
  <c r="BK51" i="12"/>
  <c r="AK53" i="25"/>
  <c r="AL53" i="25" s="1"/>
  <c r="BV139" i="5"/>
  <c r="R141" i="25"/>
  <c r="BL63" i="12"/>
  <c r="AK65" i="26"/>
  <c r="AL65" i="26" s="1"/>
  <c r="BV123" i="5"/>
  <c r="R125" i="25"/>
  <c r="BL137" i="12"/>
  <c r="AK139" i="26"/>
  <c r="AL139" i="26" s="1"/>
  <c r="BL106" i="12"/>
  <c r="AK108" i="26"/>
  <c r="AL108" i="26" s="1"/>
  <c r="R77" i="26"/>
  <c r="BW75" i="5"/>
  <c r="BV127" i="5"/>
  <c r="R129" i="25"/>
  <c r="BW119" i="5"/>
  <c r="R121" i="26"/>
  <c r="BK12" i="12"/>
  <c r="AK14" i="25"/>
  <c r="AL14" i="25" s="1"/>
  <c r="BK30" i="12"/>
  <c r="AK32" i="25"/>
  <c r="AL32" i="25" s="1"/>
  <c r="BK84" i="12"/>
  <c r="AK86" i="25"/>
  <c r="AL86" i="25" s="1"/>
  <c r="BV67" i="5"/>
  <c r="R69" i="25"/>
  <c r="BK72" i="12"/>
  <c r="AK74" i="25"/>
  <c r="AL74" i="25" s="1"/>
  <c r="BW55" i="5"/>
  <c r="R57" i="26"/>
  <c r="BK69" i="12"/>
  <c r="AK71" i="25"/>
  <c r="AL71" i="25" s="1"/>
  <c r="BK112" i="12"/>
  <c r="AK114" i="25"/>
  <c r="AL114" i="25" s="1"/>
  <c r="BV87" i="5"/>
  <c r="R89" i="25"/>
  <c r="R52" i="25"/>
  <c r="BV50" i="5"/>
  <c r="BK43" i="12"/>
  <c r="AK45" i="25"/>
  <c r="AL45" i="25" s="1"/>
  <c r="BK159" i="12"/>
  <c r="AK161" i="25"/>
  <c r="AL161" i="25" s="1"/>
  <c r="BK137" i="12"/>
  <c r="AK139" i="25"/>
  <c r="AL139" i="25" s="1"/>
  <c r="BL92" i="12"/>
  <c r="AK94" i="26"/>
  <c r="AL94" i="26" s="1"/>
  <c r="BL129" i="12"/>
  <c r="AK131" i="26"/>
  <c r="AL131" i="26" s="1"/>
  <c r="BL69" i="12"/>
  <c r="AK71" i="26"/>
  <c r="AL71" i="26" s="1"/>
  <c r="BL127" i="12"/>
  <c r="AK129" i="26"/>
  <c r="AL129" i="26" s="1"/>
  <c r="AK54" i="26"/>
  <c r="AL54" i="26" s="1"/>
  <c r="BL52" i="12"/>
  <c r="BK34" i="12"/>
  <c r="AK36" i="25"/>
  <c r="AL36" i="25" s="1"/>
  <c r="AK64" i="25"/>
  <c r="AL64" i="25" s="1"/>
  <c r="BK62" i="12"/>
  <c r="BK124" i="12"/>
  <c r="AK126" i="25"/>
  <c r="AL126" i="25" s="1"/>
  <c r="BK107" i="12"/>
  <c r="AK109" i="25"/>
  <c r="AL109" i="25" s="1"/>
  <c r="BK152" i="12"/>
  <c r="AK154" i="25"/>
  <c r="AL154" i="25" s="1"/>
  <c r="BV19" i="5"/>
  <c r="R21" i="25"/>
  <c r="BV36" i="5"/>
  <c r="R38" i="25"/>
  <c r="BL37" i="12"/>
  <c r="AK39" i="26"/>
  <c r="AL39" i="26" s="1"/>
  <c r="BW104" i="5"/>
  <c r="R106" i="26"/>
  <c r="BL133" i="12"/>
  <c r="AK135" i="26"/>
  <c r="AL135" i="26" s="1"/>
  <c r="BL30" i="12"/>
  <c r="AK32" i="26"/>
  <c r="AL32" i="26" s="1"/>
  <c r="BL23" i="12"/>
  <c r="AK25" i="26"/>
  <c r="AL25" i="26" s="1"/>
  <c r="BW9" i="5"/>
  <c r="R11" i="26"/>
  <c r="BK146" i="12"/>
  <c r="AK148" i="25"/>
  <c r="AL148" i="25" s="1"/>
  <c r="BK6" i="12"/>
  <c r="AK8" i="25"/>
  <c r="AL8" i="25" s="1"/>
  <c r="BW112" i="5"/>
  <c r="R114" i="26"/>
  <c r="AK62" i="25"/>
  <c r="AL62" i="25" s="1"/>
  <c r="BK60" i="12"/>
  <c r="BV156" i="5"/>
  <c r="R158" i="25"/>
  <c r="AK67" i="25"/>
  <c r="AL67" i="25" s="1"/>
  <c r="BK65" i="12"/>
  <c r="BV151" i="5"/>
  <c r="R153" i="25"/>
  <c r="BK98" i="12"/>
  <c r="AK100" i="25"/>
  <c r="AL100" i="25" s="1"/>
  <c r="AK9" i="26"/>
  <c r="AL9" i="26" s="1"/>
  <c r="BL7" i="12"/>
  <c r="BL90" i="12"/>
  <c r="AK92" i="26"/>
  <c r="AL92" i="26" s="1"/>
  <c r="BW102" i="5"/>
  <c r="R104" i="26"/>
  <c r="R43" i="26"/>
  <c r="BW41" i="5"/>
  <c r="BW130" i="5"/>
  <c r="R132" i="26"/>
  <c r="BL24" i="12"/>
  <c r="AK26" i="26"/>
  <c r="AL26" i="26" s="1"/>
  <c r="BK8" i="12"/>
  <c r="AK10" i="25"/>
  <c r="AL10" i="25" s="1"/>
  <c r="BW95" i="5"/>
  <c r="R97" i="26"/>
  <c r="BV15" i="5"/>
  <c r="R17" i="25"/>
  <c r="BK106" i="12"/>
  <c r="AK108" i="25"/>
  <c r="AL108" i="25" s="1"/>
  <c r="R99" i="25"/>
  <c r="BV97" i="5"/>
  <c r="BW33" i="5"/>
  <c r="R35" i="26"/>
  <c r="BW78" i="5"/>
  <c r="R80" i="26"/>
  <c r="BL58" i="12"/>
  <c r="AK60" i="26"/>
  <c r="AL60" i="26" s="1"/>
  <c r="BL138" i="12"/>
  <c r="AK140" i="26"/>
  <c r="AL140" i="26" s="1"/>
  <c r="BW76" i="5"/>
  <c r="R78" i="26"/>
  <c r="BW142" i="5"/>
  <c r="R144" i="26"/>
  <c r="BL12" i="12"/>
  <c r="AK14" i="26"/>
  <c r="AL14" i="26" s="1"/>
  <c r="R122" i="26"/>
  <c r="BW120" i="5"/>
  <c r="BL126" i="12"/>
  <c r="AK128" i="26"/>
  <c r="AL128" i="26" s="1"/>
  <c r="BV85" i="5"/>
  <c r="R87" i="25"/>
  <c r="R39" i="25"/>
  <c r="BV37" i="5"/>
  <c r="AK26" i="25"/>
  <c r="AL26" i="25" s="1"/>
  <c r="BK24" i="12"/>
  <c r="BV41" i="5"/>
  <c r="R43" i="25"/>
  <c r="AK56" i="26"/>
  <c r="AL56" i="26" s="1"/>
  <c r="BL54" i="12"/>
  <c r="BL72" i="12"/>
  <c r="AK74" i="26"/>
  <c r="AL74" i="26" s="1"/>
  <c r="BK103" i="12"/>
  <c r="AK105" i="25"/>
  <c r="AL105" i="25" s="1"/>
  <c r="R82" i="26"/>
  <c r="BW80" i="5"/>
  <c r="BV128" i="5"/>
  <c r="R130" i="25"/>
  <c r="BV64" i="5"/>
  <c r="R66" i="25"/>
  <c r="BV110" i="5"/>
  <c r="R112" i="25"/>
  <c r="R73" i="25"/>
  <c r="BV71" i="5"/>
  <c r="BW163" i="5"/>
  <c r="R165" i="26"/>
  <c r="BW111" i="5"/>
  <c r="R113" i="26"/>
  <c r="AK95" i="26"/>
  <c r="AL95" i="26" s="1"/>
  <c r="BL93" i="12"/>
  <c r="BW132" i="5"/>
  <c r="R134" i="26"/>
  <c r="BL27" i="12"/>
  <c r="AK29" i="26"/>
  <c r="AL29" i="26" s="1"/>
  <c r="BW144" i="5"/>
  <c r="R146" i="26"/>
  <c r="BW40" i="5"/>
  <c r="R42" i="26"/>
  <c r="BW68" i="5"/>
  <c r="R70" i="26"/>
  <c r="BL83" i="12"/>
  <c r="AK85" i="26"/>
  <c r="AL85" i="26" s="1"/>
  <c r="BL158" i="12"/>
  <c r="AK160" i="26"/>
  <c r="AL160" i="26" s="1"/>
  <c r="BW128" i="5"/>
  <c r="R130" i="26"/>
  <c r="V363" i="27" l="1"/>
  <c r="U363" i="27"/>
  <c r="S130" i="26"/>
  <c r="S42" i="26"/>
  <c r="S112" i="25"/>
  <c r="S104" i="26"/>
  <c r="S153" i="25"/>
  <c r="S114" i="26"/>
  <c r="S57" i="26"/>
  <c r="S137" i="26"/>
  <c r="S29" i="26"/>
  <c r="S74" i="26"/>
  <c r="S108" i="25"/>
  <c r="S51" i="25"/>
  <c r="S148" i="25"/>
  <c r="S154" i="25"/>
  <c r="S64" i="25"/>
  <c r="S53" i="26"/>
  <c r="S88" i="26"/>
  <c r="S15" i="26"/>
  <c r="S48" i="25"/>
  <c r="S123" i="26"/>
  <c r="S42" i="25"/>
  <c r="S18" i="26"/>
  <c r="S26" i="26"/>
  <c r="S19" i="26"/>
  <c r="S149" i="26"/>
  <c r="S24" i="25"/>
  <c r="S143" i="25"/>
  <c r="S131" i="25"/>
  <c r="S36" i="26"/>
  <c r="S30" i="25"/>
  <c r="S68" i="26"/>
  <c r="S125" i="26"/>
  <c r="S96" i="25"/>
  <c r="S84" i="26"/>
  <c r="S44" i="26"/>
  <c r="S32" i="25"/>
  <c r="S63" i="25"/>
  <c r="S142" i="26"/>
  <c r="S14" i="26"/>
  <c r="S7" i="25"/>
  <c r="S141" i="26"/>
  <c r="S163" i="26"/>
  <c r="S109" i="26"/>
  <c r="S61" i="25"/>
  <c r="S66" i="26"/>
  <c r="S59" i="25"/>
  <c r="S59" i="26"/>
  <c r="S157" i="25"/>
  <c r="S41" i="26"/>
  <c r="S152" i="25"/>
  <c r="S102" i="26"/>
  <c r="S142" i="25"/>
  <c r="S52" i="26"/>
  <c r="S120" i="26"/>
  <c r="S31" i="26"/>
  <c r="S140" i="25"/>
  <c r="S113" i="25"/>
  <c r="S144" i="25"/>
  <c r="S73" i="26"/>
  <c r="S119" i="25"/>
  <c r="S79" i="26"/>
  <c r="S135" i="25"/>
  <c r="S115" i="25"/>
  <c r="S75" i="26"/>
  <c r="S48" i="26"/>
  <c r="S122" i="26"/>
  <c r="S99" i="25"/>
  <c r="S52" i="25"/>
  <c r="S77" i="26"/>
  <c r="S12" i="25"/>
  <c r="S95" i="26"/>
  <c r="S54" i="26"/>
  <c r="S81" i="26"/>
  <c r="S9" i="26"/>
  <c r="S62" i="25"/>
  <c r="S84" i="25"/>
  <c r="S101" i="26"/>
  <c r="S91" i="25"/>
  <c r="S29" i="25"/>
  <c r="S116" i="25"/>
  <c r="S28" i="26"/>
  <c r="S41" i="25"/>
  <c r="S65" i="25"/>
  <c r="S127" i="26"/>
  <c r="S33" i="26"/>
  <c r="S38" i="25"/>
  <c r="S89" i="25"/>
  <c r="S94" i="25"/>
  <c r="S77" i="25"/>
  <c r="S60" i="26"/>
  <c r="S35" i="25"/>
  <c r="S147" i="25"/>
  <c r="S13" i="26"/>
  <c r="S51" i="26"/>
  <c r="S53" i="25"/>
  <c r="S129" i="26"/>
  <c r="S39" i="25"/>
  <c r="S11" i="25"/>
  <c r="S45" i="26"/>
  <c r="S58" i="25"/>
  <c r="S10" i="26"/>
  <c r="S81" i="25"/>
  <c r="S37" i="26"/>
  <c r="S107" i="26"/>
  <c r="S166" i="26"/>
  <c r="S20" i="25"/>
  <c r="S157" i="26"/>
  <c r="S75" i="25"/>
  <c r="S90" i="26"/>
  <c r="S25" i="25"/>
  <c r="S165" i="26"/>
  <c r="S130" i="25"/>
  <c r="S87" i="25"/>
  <c r="S144" i="26"/>
  <c r="S80" i="26"/>
  <c r="S17" i="25"/>
  <c r="S132" i="26"/>
  <c r="S158" i="25"/>
  <c r="S21" i="25"/>
  <c r="S69" i="25"/>
  <c r="S121" i="26"/>
  <c r="S14" i="25"/>
  <c r="S95" i="25"/>
  <c r="S147" i="26"/>
  <c r="S105" i="26"/>
  <c r="S135" i="26"/>
  <c r="S89" i="26"/>
  <c r="S94" i="26"/>
  <c r="S45" i="25"/>
  <c r="S148" i="26"/>
  <c r="S164" i="25"/>
  <c r="S116" i="26"/>
  <c r="S139" i="25"/>
  <c r="S92" i="25"/>
  <c r="S83" i="26"/>
  <c r="S46" i="25"/>
  <c r="S150" i="25"/>
  <c r="S96" i="26"/>
  <c r="S123" i="25"/>
  <c r="S120" i="25"/>
  <c r="S159" i="26"/>
  <c r="S128" i="25"/>
  <c r="S150" i="26"/>
  <c r="S82" i="25"/>
  <c r="S98" i="26"/>
  <c r="S86" i="26"/>
  <c r="S111" i="25"/>
  <c r="S133" i="25"/>
  <c r="S55" i="25"/>
  <c r="S72" i="25"/>
  <c r="S119" i="26"/>
  <c r="S90" i="25"/>
  <c r="S100" i="26"/>
  <c r="S83" i="25"/>
  <c r="S99" i="26"/>
  <c r="S34" i="25"/>
  <c r="S44" i="25"/>
  <c r="S78" i="25"/>
  <c r="S117" i="25"/>
  <c r="S67" i="25"/>
  <c r="S126" i="25"/>
  <c r="S33" i="25"/>
  <c r="S145" i="25"/>
  <c r="S86" i="25"/>
  <c r="S16" i="26"/>
  <c r="S139" i="26"/>
  <c r="S152" i="26"/>
  <c r="S153" i="26"/>
  <c r="S133" i="26"/>
  <c r="S88" i="25"/>
  <c r="S160" i="26"/>
  <c r="S165" i="25"/>
  <c r="S79" i="25"/>
  <c r="S113" i="26"/>
  <c r="S131" i="26"/>
  <c r="S156" i="26"/>
  <c r="S36" i="25"/>
  <c r="S61" i="26"/>
  <c r="S166" i="25"/>
  <c r="S58" i="26"/>
  <c r="S87" i="26"/>
  <c r="S23" i="25"/>
  <c r="S12" i="26"/>
  <c r="S114" i="25"/>
  <c r="S56" i="26"/>
  <c r="S28" i="25"/>
  <c r="S50" i="25"/>
  <c r="S124" i="26"/>
  <c r="S46" i="26"/>
  <c r="S24" i="26"/>
  <c r="S62" i="26"/>
  <c r="S67" i="26"/>
  <c r="S57" i="25"/>
  <c r="S93" i="26"/>
  <c r="S98" i="25"/>
  <c r="S136" i="26"/>
  <c r="S155" i="26"/>
  <c r="S27" i="26"/>
  <c r="S146" i="26"/>
  <c r="S141" i="25"/>
  <c r="S163" i="25"/>
  <c r="S63" i="26"/>
  <c r="S47" i="26"/>
  <c r="S70" i="25"/>
  <c r="S162" i="25"/>
  <c r="S154" i="26"/>
  <c r="S97" i="25"/>
  <c r="S8" i="26"/>
  <c r="S118" i="26"/>
  <c r="S72" i="26"/>
  <c r="S164" i="26"/>
  <c r="S158" i="26"/>
  <c r="S40" i="25"/>
  <c r="S70" i="26"/>
  <c r="S134" i="26"/>
  <c r="S43" i="25"/>
  <c r="S78" i="26"/>
  <c r="S35" i="26"/>
  <c r="S97" i="26"/>
  <c r="S11" i="26"/>
  <c r="S106" i="26"/>
  <c r="S129" i="25"/>
  <c r="S125" i="25"/>
  <c r="S49" i="25"/>
  <c r="S65" i="26"/>
  <c r="S105" i="25"/>
  <c r="S32" i="26"/>
  <c r="S55" i="26"/>
  <c r="S121" i="25"/>
  <c r="S146" i="25"/>
  <c r="S140" i="26"/>
  <c r="S92" i="26"/>
  <c r="S56" i="25"/>
  <c r="S8" i="25"/>
  <c r="S25" i="26"/>
  <c r="S71" i="26"/>
  <c r="S27" i="25"/>
  <c r="S20" i="26"/>
  <c r="S68" i="25"/>
  <c r="S127" i="25"/>
  <c r="S101" i="25"/>
  <c r="S109" i="25"/>
  <c r="S159" i="25"/>
  <c r="S76" i="26"/>
  <c r="S138" i="25"/>
  <c r="S30" i="26"/>
  <c r="S156" i="25"/>
  <c r="S136" i="25"/>
  <c r="S69" i="26"/>
  <c r="S37" i="25"/>
  <c r="S7" i="26"/>
  <c r="S50" i="26"/>
  <c r="S151" i="25"/>
  <c r="S122" i="25"/>
  <c r="S137" i="25"/>
  <c r="S143" i="26"/>
  <c r="S128" i="26"/>
  <c r="S16" i="25"/>
  <c r="S103" i="26"/>
  <c r="S85" i="25"/>
  <c r="S124" i="25"/>
  <c r="S112" i="26"/>
  <c r="S155" i="25"/>
  <c r="S145" i="26"/>
  <c r="S49" i="26"/>
  <c r="S22" i="25"/>
  <c r="S47" i="25"/>
  <c r="S138" i="26"/>
  <c r="S91" i="26"/>
  <c r="S126" i="26"/>
  <c r="S9" i="25"/>
  <c r="S74" i="25"/>
  <c r="S18" i="25"/>
  <c r="S111" i="26"/>
  <c r="S162" i="26"/>
  <c r="S106" i="25"/>
  <c r="S17" i="26"/>
  <c r="S118" i="25"/>
  <c r="S108" i="26"/>
  <c r="S38" i="26"/>
  <c r="S15" i="25"/>
  <c r="S117" i="26"/>
  <c r="S160" i="25"/>
  <c r="S80" i="25"/>
  <c r="S40" i="26"/>
  <c r="S104" i="25"/>
  <c r="S22" i="26"/>
  <c r="S39" i="26"/>
  <c r="S71" i="25"/>
  <c r="S66" i="25"/>
  <c r="S13" i="25"/>
  <c r="S151" i="26"/>
  <c r="S85" i="26"/>
  <c r="S102" i="25"/>
  <c r="S100" i="25"/>
  <c r="S161" i="25"/>
  <c r="S149" i="25"/>
  <c r="S161" i="26"/>
  <c r="S110" i="26"/>
  <c r="S103" i="25"/>
  <c r="S21" i="26"/>
  <c r="S93" i="25"/>
  <c r="S10" i="25"/>
  <c r="S110" i="25"/>
  <c r="S115" i="26"/>
  <c r="S73" i="25"/>
  <c r="S82" i="26"/>
  <c r="S43" i="26"/>
  <c r="S132" i="25"/>
  <c r="S60" i="25"/>
  <c r="S31" i="25"/>
  <c r="S107" i="25"/>
  <c r="S34" i="26"/>
  <c r="S26" i="25"/>
  <c r="S54" i="25"/>
  <c r="S134" i="25"/>
  <c r="S19" i="25"/>
  <c r="S23" i="26"/>
  <c r="S64" i="26"/>
  <c r="S76" i="25"/>
  <c r="F5" i="4" l="1"/>
  <c r="V189" i="27" l="1"/>
  <c r="U252" i="27"/>
  <c r="U241" i="27"/>
  <c r="U293" i="27"/>
  <c r="V175" i="27"/>
  <c r="V242" i="27"/>
  <c r="V229" i="27"/>
  <c r="U12" i="27"/>
  <c r="V199" i="27"/>
  <c r="U255" i="27"/>
  <c r="U126" i="27"/>
  <c r="V249" i="27"/>
  <c r="U237" i="27"/>
  <c r="U240" i="27"/>
  <c r="V143" i="27"/>
  <c r="U268" i="27"/>
  <c r="V234" i="27"/>
  <c r="U181" i="27"/>
  <c r="V69" i="27"/>
  <c r="V71" i="27"/>
  <c r="U288" i="27"/>
  <c r="V318" i="27"/>
  <c r="V327" i="27"/>
  <c r="U145" i="27"/>
  <c r="V227" i="27"/>
  <c r="V200" i="27"/>
  <c r="U223" i="27"/>
  <c r="V196" i="27"/>
  <c r="V96" i="27"/>
  <c r="U336" i="27"/>
  <c r="U72" i="27"/>
  <c r="V287" i="27"/>
  <c r="U111" i="27"/>
  <c r="V112" i="27"/>
  <c r="U196" i="27"/>
  <c r="V48" i="27"/>
  <c r="V167" i="27"/>
  <c r="U245" i="27"/>
  <c r="V344" i="27"/>
  <c r="V56" i="27"/>
  <c r="U227" i="27"/>
  <c r="V351" i="27"/>
  <c r="U134" i="27"/>
  <c r="V303" i="27"/>
  <c r="U65" i="27"/>
  <c r="V50" i="27"/>
  <c r="U146" i="27"/>
  <c r="U221" i="27"/>
  <c r="U107" i="27"/>
  <c r="U67" i="27"/>
  <c r="U48" i="27"/>
  <c r="U119" i="27"/>
  <c r="V194" i="27"/>
  <c r="U339" i="27"/>
  <c r="V267" i="27"/>
  <c r="V209" i="27"/>
  <c r="U116" i="27"/>
  <c r="U49" i="27"/>
  <c r="V54" i="27"/>
  <c r="V328" i="27"/>
  <c r="V40" i="27"/>
  <c r="U109" i="27"/>
  <c r="U92" i="27"/>
  <c r="U8" i="27"/>
  <c r="V358" i="27"/>
  <c r="V182" i="27"/>
  <c r="U214" i="27"/>
  <c r="V221" i="27"/>
  <c r="U22" i="27"/>
  <c r="V334" i="27"/>
  <c r="U206" i="27"/>
  <c r="V274" i="27"/>
  <c r="U164" i="27"/>
  <c r="U28" i="27"/>
  <c r="V305" i="27"/>
  <c r="U131" i="27"/>
  <c r="V147" i="27"/>
  <c r="U69" i="27"/>
  <c r="U319" i="27"/>
  <c r="V343" i="27"/>
  <c r="U232" i="27"/>
  <c r="V192" i="27"/>
  <c r="V77" i="27"/>
  <c r="U324" i="27"/>
  <c r="U334" i="27"/>
  <c r="V144" i="27"/>
  <c r="V276" i="27"/>
  <c r="U298" i="27"/>
  <c r="U294" i="27"/>
  <c r="V128" i="27"/>
  <c r="V123" i="27"/>
  <c r="U174" i="27"/>
  <c r="V224" i="27"/>
  <c r="U340" i="27"/>
  <c r="V183" i="27"/>
  <c r="U218" i="27"/>
  <c r="U207" i="27"/>
  <c r="V146" i="27"/>
  <c r="V81" i="27"/>
  <c r="U242" i="27"/>
  <c r="V163" i="27"/>
  <c r="V90" i="27"/>
  <c r="U285" i="27"/>
  <c r="U308" i="27"/>
  <c r="U335" i="27"/>
  <c r="V226" i="27"/>
  <c r="V44" i="27"/>
  <c r="V65" i="27"/>
  <c r="U332" i="27"/>
  <c r="U186" i="27"/>
  <c r="V245" i="27"/>
  <c r="U230" i="27"/>
  <c r="U73" i="27"/>
  <c r="V246" i="27"/>
  <c r="V353" i="27"/>
  <c r="V270" i="27"/>
  <c r="V170" i="27"/>
  <c r="V162" i="27"/>
  <c r="U161" i="27"/>
  <c r="V10" i="27"/>
  <c r="V212" i="27"/>
  <c r="V336" i="27"/>
  <c r="V186" i="27"/>
  <c r="U264" i="27"/>
  <c r="U275" i="27"/>
  <c r="U272" i="27"/>
  <c r="U114" i="27"/>
  <c r="U41" i="27"/>
  <c r="U89" i="27"/>
  <c r="U42" i="27"/>
  <c r="V247" i="27"/>
  <c r="U153" i="27"/>
  <c r="U95" i="27"/>
  <c r="V250" i="27"/>
  <c r="U247" i="27"/>
  <c r="U79" i="27"/>
  <c r="V142" i="27"/>
  <c r="V76" i="27"/>
  <c r="U144" i="27"/>
  <c r="V94" i="27"/>
  <c r="V88" i="27"/>
  <c r="V6" i="27"/>
  <c r="U46" i="27"/>
  <c r="U23" i="27"/>
  <c r="V111" i="27"/>
  <c r="U246" i="27"/>
  <c r="U88" i="27"/>
  <c r="U169" i="27"/>
  <c r="V133" i="27"/>
  <c r="V99" i="27"/>
  <c r="U287" i="27"/>
  <c r="U26" i="27"/>
  <c r="U304" i="27"/>
  <c r="U318" i="27"/>
  <c r="U300" i="27"/>
  <c r="V213" i="27"/>
  <c r="U160" i="27"/>
  <c r="U108" i="27"/>
  <c r="V306" i="27"/>
  <c r="U280" i="27"/>
  <c r="V261" i="27"/>
  <c r="U297" i="27"/>
  <c r="V232" i="27"/>
  <c r="V85" i="27"/>
  <c r="U158" i="27"/>
  <c r="V58" i="27"/>
  <c r="V63" i="27"/>
  <c r="V131" i="27"/>
  <c r="U105" i="27"/>
  <c r="U24" i="27"/>
  <c r="V320" i="27"/>
  <c r="U106" i="27"/>
  <c r="U254" i="27"/>
  <c r="U27" i="27"/>
  <c r="U59" i="27"/>
  <c r="V208" i="27"/>
  <c r="U357" i="27"/>
  <c r="U270" i="27"/>
  <c r="V294" i="27"/>
  <c r="V107" i="27"/>
  <c r="U236" i="27"/>
  <c r="U76" i="27"/>
  <c r="V302" i="27"/>
  <c r="U85" i="27"/>
  <c r="V115" i="27"/>
  <c r="U187" i="27"/>
  <c r="V331" i="27"/>
  <c r="U292" i="27"/>
  <c r="U217" i="27"/>
  <c r="U269" i="27"/>
  <c r="V244" i="27"/>
  <c r="U235" i="27"/>
  <c r="U259" i="27"/>
  <c r="U167" i="27"/>
  <c r="V210" i="27"/>
  <c r="V92" i="27"/>
  <c r="U135" i="27"/>
  <c r="V150" i="27"/>
  <c r="U353" i="27"/>
  <c r="V110" i="27"/>
  <c r="U39" i="27"/>
  <c r="U152" i="27"/>
  <c r="V34" i="27"/>
  <c r="V266" i="27"/>
  <c r="U203" i="27"/>
  <c r="V243" i="27"/>
  <c r="U273" i="27"/>
  <c r="V228" i="27"/>
  <c r="U197" i="27"/>
  <c r="V122" i="27"/>
  <c r="V9" i="27"/>
  <c r="U150" i="27"/>
  <c r="V103" i="27"/>
  <c r="U226" i="27"/>
  <c r="U188" i="27"/>
  <c r="V259" i="27"/>
  <c r="U149" i="27"/>
  <c r="V264" i="27"/>
  <c r="V117" i="27"/>
  <c r="V135" i="27"/>
  <c r="U360" i="27"/>
  <c r="V286" i="27"/>
  <c r="V118" i="27"/>
  <c r="V341" i="27"/>
  <c r="U29" i="27"/>
  <c r="V138" i="27"/>
  <c r="U307" i="27"/>
  <c r="U256" i="27"/>
  <c r="V160" i="27"/>
  <c r="U321" i="27"/>
  <c r="U193" i="27"/>
  <c r="V46" i="27"/>
  <c r="V354" i="27"/>
  <c r="U208" i="27"/>
  <c r="V25" i="27"/>
  <c r="V350" i="27"/>
  <c r="U326" i="27"/>
  <c r="V116" i="27"/>
  <c r="U58" i="27"/>
  <c r="V255" i="27"/>
  <c r="V36" i="27"/>
  <c r="U249" i="27"/>
  <c r="U121" i="27"/>
  <c r="U192" i="27"/>
  <c r="U14" i="27"/>
  <c r="U248" i="27"/>
  <c r="V307" i="27"/>
  <c r="V14" i="27"/>
  <c r="V159" i="27"/>
  <c r="U338" i="27"/>
  <c r="V27" i="27"/>
  <c r="U325" i="27"/>
  <c r="U18" i="27"/>
  <c r="U312" i="27"/>
  <c r="U122" i="27"/>
  <c r="V154" i="27"/>
  <c r="U45" i="27"/>
  <c r="U361" i="27"/>
  <c r="V335" i="27"/>
  <c r="U333" i="27"/>
  <c r="V220" i="27"/>
  <c r="U6" i="27"/>
  <c r="V292" i="27"/>
  <c r="U271" i="27"/>
  <c r="U260" i="27"/>
  <c r="V359" i="27"/>
  <c r="V342" i="27"/>
  <c r="U354" i="27"/>
  <c r="V233" i="27"/>
  <c r="U7" i="27"/>
  <c r="V321" i="27"/>
  <c r="V357" i="27"/>
  <c r="U310" i="27"/>
  <c r="V64" i="27"/>
  <c r="U115" i="27"/>
  <c r="U337" i="27"/>
  <c r="V268" i="27"/>
  <c r="U47" i="27"/>
  <c r="V148" i="27"/>
  <c r="U37" i="27"/>
  <c r="V325" i="27"/>
  <c r="U53" i="27"/>
  <c r="V17" i="27"/>
  <c r="V20" i="27"/>
  <c r="U162" i="27"/>
  <c r="U317" i="27"/>
  <c r="U52" i="27"/>
  <c r="V240" i="27"/>
  <c r="U309" i="27"/>
  <c r="U102" i="27"/>
  <c r="V87" i="27"/>
  <c r="U189" i="27"/>
  <c r="V269" i="27"/>
  <c r="V237" i="27"/>
  <c r="U261" i="27"/>
  <c r="V330" i="27"/>
  <c r="U356" i="27"/>
  <c r="V329" i="27"/>
  <c r="V260" i="27"/>
  <c r="U215" i="27"/>
  <c r="V215" i="27"/>
  <c r="U201" i="27"/>
  <c r="V262" i="27"/>
  <c r="V348" i="27"/>
  <c r="U157" i="27"/>
  <c r="U81" i="27"/>
  <c r="U216" i="27"/>
  <c r="U156" i="27"/>
  <c r="V347" i="27"/>
  <c r="U276" i="27"/>
  <c r="U180" i="27"/>
  <c r="V149" i="27"/>
  <c r="V43" i="27"/>
  <c r="V89" i="27"/>
  <c r="U4" i="27"/>
  <c r="V79" i="27"/>
  <c r="U124" i="27"/>
  <c r="V45" i="27"/>
  <c r="V21" i="27"/>
  <c r="U344" i="27"/>
  <c r="V257" i="27"/>
  <c r="U211" i="27"/>
  <c r="V360" i="27"/>
  <c r="U5" i="27"/>
  <c r="U71" i="27"/>
  <c r="V309" i="27"/>
  <c r="V235" i="27"/>
  <c r="U176" i="27"/>
  <c r="U301" i="27"/>
  <c r="V248" i="27"/>
  <c r="U86" i="27"/>
  <c r="V346" i="27"/>
  <c r="U289" i="27"/>
  <c r="V139" i="27"/>
  <c r="U82" i="27"/>
  <c r="U141" i="27"/>
  <c r="V231" i="27"/>
  <c r="V205" i="27"/>
  <c r="V83" i="27"/>
  <c r="U19" i="27"/>
  <c r="U257" i="27"/>
  <c r="V157" i="27"/>
  <c r="V289" i="27"/>
  <c r="V193" i="27"/>
  <c r="U94" i="27"/>
  <c r="V37" i="27"/>
  <c r="U251" i="27"/>
  <c r="U209" i="27"/>
  <c r="V33" i="27"/>
  <c r="V95" i="27"/>
  <c r="U299" i="27"/>
  <c r="V38" i="27"/>
  <c r="U231" i="27"/>
  <c r="U182" i="27"/>
  <c r="V78" i="27"/>
  <c r="U21" i="27"/>
  <c r="V86" i="27"/>
  <c r="U168" i="27"/>
  <c r="V173" i="27"/>
  <c r="V168" i="27"/>
  <c r="U30" i="27"/>
  <c r="U78" i="27"/>
  <c r="U120" i="27"/>
  <c r="V41" i="27"/>
  <c r="V293" i="27"/>
  <c r="V311" i="27"/>
  <c r="U97" i="27"/>
  <c r="V277" i="27"/>
  <c r="V105" i="27"/>
  <c r="U151" i="27"/>
  <c r="V136" i="27"/>
  <c r="U129" i="27"/>
  <c r="V74" i="27"/>
  <c r="V42" i="27"/>
  <c r="V12" i="27"/>
  <c r="U185" i="27"/>
  <c r="V256" i="27"/>
  <c r="V339" i="27"/>
  <c r="U55" i="27"/>
  <c r="V185" i="27"/>
  <c r="U313" i="27"/>
  <c r="V153" i="27"/>
  <c r="U234" i="27"/>
  <c r="U250" i="27"/>
  <c r="V211" i="27"/>
  <c r="V217" i="27"/>
  <c r="U70" i="27"/>
  <c r="V16" i="27"/>
  <c r="U228" i="27"/>
  <c r="U210" i="27"/>
  <c r="V174" i="27"/>
  <c r="U306" i="27"/>
  <c r="U267" i="27"/>
  <c r="V119" i="27"/>
  <c r="U172" i="27"/>
  <c r="U262" i="27"/>
  <c r="V315" i="27"/>
  <c r="U222" i="27"/>
  <c r="U43" i="27"/>
  <c r="U38" i="27"/>
  <c r="U61" i="27"/>
  <c r="U36" i="27"/>
  <c r="V171" i="27"/>
  <c r="V265" i="27"/>
  <c r="U281" i="27"/>
  <c r="V35" i="27"/>
  <c r="U179" i="27"/>
  <c r="U329" i="27"/>
  <c r="U266" i="27"/>
  <c r="V114" i="27"/>
  <c r="V299" i="27"/>
  <c r="U314" i="27"/>
  <c r="V18" i="27"/>
  <c r="V204" i="27"/>
  <c r="U349" i="27"/>
  <c r="V140" i="27"/>
  <c r="U282" i="27"/>
  <c r="V216" i="27"/>
  <c r="V198" i="27"/>
  <c r="U17" i="27"/>
  <c r="U87" i="27"/>
  <c r="V349" i="27"/>
  <c r="V284" i="27"/>
  <c r="U101" i="27"/>
  <c r="V102" i="27"/>
  <c r="V296" i="27"/>
  <c r="U77" i="27"/>
  <c r="V206" i="27"/>
  <c r="U68" i="27"/>
  <c r="U362" i="27"/>
  <c r="V23" i="27"/>
  <c r="U341" i="27"/>
  <c r="V108" i="27"/>
  <c r="V178" i="27"/>
  <c r="U170" i="27"/>
  <c r="U127" i="27"/>
  <c r="V271" i="27"/>
  <c r="U148" i="27"/>
  <c r="V218" i="27"/>
  <c r="U125" i="27"/>
  <c r="U352" i="27"/>
  <c r="V187" i="27"/>
  <c r="U290" i="27"/>
  <c r="U138" i="27"/>
  <c r="V7" i="27"/>
  <c r="V280" i="27"/>
  <c r="V28" i="27"/>
  <c r="V362" i="27"/>
  <c r="U243" i="27"/>
  <c r="U159" i="27"/>
  <c r="U194" i="27"/>
  <c r="V120" i="27"/>
  <c r="V238" i="27"/>
  <c r="V225" i="27"/>
  <c r="V127" i="27"/>
  <c r="U60" i="27"/>
  <c r="V126" i="27"/>
  <c r="V68" i="27"/>
  <c r="V252" i="27"/>
  <c r="U238" i="27"/>
  <c r="V19" i="27"/>
  <c r="U202" i="27"/>
  <c r="U34" i="27"/>
  <c r="V176" i="27"/>
  <c r="U140" i="27"/>
  <c r="V310" i="27"/>
  <c r="U219" i="27"/>
  <c r="V332" i="27"/>
  <c r="U302" i="27"/>
  <c r="U93" i="27"/>
  <c r="V26" i="27"/>
  <c r="U20" i="27"/>
  <c r="U62" i="27"/>
  <c r="V152" i="27"/>
  <c r="V304" i="27"/>
  <c r="U130" i="27"/>
  <c r="U359" i="27"/>
  <c r="V134" i="27"/>
  <c r="V129" i="27"/>
  <c r="U199" i="27"/>
  <c r="U132" i="27"/>
  <c r="U84" i="27"/>
  <c r="V73" i="27"/>
  <c r="U177" i="27"/>
  <c r="V75" i="27"/>
  <c r="U305" i="27"/>
  <c r="V180" i="27"/>
  <c r="U173" i="27"/>
  <c r="V191" i="27"/>
  <c r="V5" i="27"/>
  <c r="U244" i="27"/>
  <c r="U142" i="27"/>
  <c r="U327" i="27"/>
  <c r="V273" i="27"/>
  <c r="V297" i="27"/>
  <c r="V100" i="27"/>
  <c r="U284" i="27"/>
  <c r="U323" i="27"/>
  <c r="U15" i="27"/>
  <c r="V51" i="27"/>
  <c r="U198" i="27"/>
  <c r="U178" i="27"/>
  <c r="V356" i="27"/>
  <c r="V132" i="27"/>
  <c r="V91" i="27"/>
  <c r="U183" i="27"/>
  <c r="U66" i="27"/>
  <c r="V8" i="27"/>
  <c r="U190" i="27"/>
  <c r="V29" i="27"/>
  <c r="U100" i="27"/>
  <c r="V30" i="27"/>
  <c r="V165" i="27"/>
  <c r="U346" i="27"/>
  <c r="V254" i="27"/>
  <c r="V4" i="27"/>
  <c r="U330" i="27"/>
  <c r="U166" i="27"/>
  <c r="V239" i="27"/>
  <c r="V219" i="27"/>
  <c r="V62" i="27"/>
  <c r="U204" i="27"/>
  <c r="V251" i="27"/>
  <c r="U258" i="27"/>
  <c r="U104" i="27"/>
  <c r="U205" i="27"/>
  <c r="V53" i="27"/>
  <c r="U35" i="27"/>
  <c r="V324" i="27"/>
  <c r="U291" i="27"/>
  <c r="U233" i="27"/>
  <c r="V279" i="27"/>
  <c r="V214" i="27"/>
  <c r="U136" i="27"/>
  <c r="U31" i="27"/>
  <c r="V72" i="27"/>
  <c r="V223" i="27"/>
  <c r="V184" i="27"/>
  <c r="U320" i="27"/>
  <c r="U56" i="27"/>
  <c r="U303" i="27"/>
  <c r="V283" i="27"/>
  <c r="U9" i="27"/>
  <c r="V156" i="27"/>
  <c r="U171" i="27"/>
  <c r="V295" i="27"/>
  <c r="U11" i="27"/>
  <c r="V322" i="27"/>
  <c r="V197" i="27"/>
  <c r="V24" i="27"/>
  <c r="V298" i="27"/>
  <c r="U165" i="27"/>
  <c r="V49" i="27"/>
  <c r="V39" i="27"/>
  <c r="V22" i="27"/>
  <c r="U286" i="27"/>
  <c r="U315" i="27"/>
  <c r="V93" i="27"/>
  <c r="V326" i="27"/>
  <c r="V121" i="27"/>
  <c r="U358" i="27"/>
  <c r="V141" i="27"/>
  <c r="U279" i="27"/>
  <c r="V188" i="27"/>
  <c r="V288" i="27"/>
  <c r="U345" i="27"/>
  <c r="U195" i="27"/>
  <c r="U200" i="27"/>
  <c r="V15" i="27"/>
  <c r="U331" i="27"/>
  <c r="V181" i="27"/>
  <c r="V113" i="27"/>
  <c r="U118" i="27"/>
  <c r="U155" i="27"/>
  <c r="V124" i="27"/>
  <c r="U83" i="27"/>
  <c r="V104" i="27"/>
  <c r="U143" i="27"/>
  <c r="V179" i="27"/>
  <c r="U147" i="27"/>
  <c r="V201" i="27"/>
  <c r="V300" i="27"/>
  <c r="V172" i="27"/>
  <c r="V241" i="27"/>
  <c r="V52" i="27"/>
  <c r="U128" i="27"/>
  <c r="V130" i="27"/>
  <c r="U99" i="27"/>
  <c r="U239" i="27"/>
  <c r="V13" i="27"/>
  <c r="U225" i="27"/>
  <c r="V355" i="27"/>
  <c r="U54" i="27"/>
  <c r="V137" i="27"/>
  <c r="U322" i="27"/>
  <c r="U274" i="27"/>
  <c r="V352" i="27"/>
  <c r="V319" i="27"/>
  <c r="V47" i="27"/>
  <c r="U154" i="27"/>
  <c r="U139" i="27"/>
  <c r="V125" i="27"/>
  <c r="V97" i="27"/>
  <c r="V361" i="27"/>
  <c r="U103" i="27"/>
  <c r="V333" i="27"/>
  <c r="V55" i="27"/>
  <c r="U316" i="27"/>
  <c r="V106" i="27"/>
  <c r="U16" i="27"/>
  <c r="U40" i="27"/>
  <c r="V60" i="27"/>
  <c r="U117" i="27"/>
  <c r="U295" i="27"/>
  <c r="V177" i="27"/>
  <c r="U220" i="27"/>
  <c r="V11" i="27"/>
  <c r="V317" i="27"/>
  <c r="U98" i="27"/>
  <c r="V301" i="27"/>
  <c r="U112" i="27"/>
  <c r="V285" i="27"/>
  <c r="U347" i="27"/>
  <c r="U137" i="27"/>
  <c r="V101" i="27"/>
  <c r="V345" i="27"/>
  <c r="U263" i="27"/>
  <c r="V67" i="27"/>
  <c r="U350" i="27"/>
  <c r="V323" i="27"/>
  <c r="U343" i="27"/>
  <c r="V290" i="27"/>
  <c r="U110" i="27"/>
  <c r="U355" i="27"/>
  <c r="U311" i="27"/>
  <c r="U342" i="27"/>
  <c r="U277" i="27"/>
  <c r="V308" i="27"/>
  <c r="U191" i="27"/>
  <c r="U283" i="27"/>
  <c r="V155" i="27"/>
  <c r="V57" i="27"/>
  <c r="U44" i="27"/>
  <c r="V275" i="27"/>
  <c r="U133" i="27"/>
  <c r="V281" i="27"/>
  <c r="U33" i="27"/>
  <c r="V258" i="27"/>
  <c r="U96" i="27"/>
  <c r="U175" i="27"/>
  <c r="V169" i="27"/>
  <c r="V84" i="27"/>
  <c r="U64" i="27"/>
  <c r="V166" i="27"/>
  <c r="V314" i="27"/>
  <c r="V291" i="27"/>
  <c r="V316" i="27"/>
  <c r="U163" i="27"/>
  <c r="V158" i="27"/>
  <c r="U113" i="27"/>
  <c r="V31" i="27"/>
  <c r="U212" i="27"/>
  <c r="U123" i="27"/>
  <c r="U63" i="27"/>
  <c r="U184" i="27"/>
  <c r="U224" i="27"/>
  <c r="U278" i="27"/>
  <c r="V32" i="27"/>
  <c r="V340" i="27"/>
  <c r="V164" i="27"/>
  <c r="V61" i="27"/>
  <c r="V338" i="27"/>
  <c r="U328" i="27"/>
  <c r="V272" i="27"/>
  <c r="U253" i="27"/>
  <c r="V66" i="27"/>
  <c r="U90" i="27"/>
  <c r="V59" i="27"/>
  <c r="V263" i="27"/>
  <c r="V278" i="27"/>
  <c r="V70" i="27"/>
  <c r="U75" i="27"/>
  <c r="V80" i="27"/>
  <c r="U265" i="27"/>
  <c r="V161" i="27"/>
  <c r="V312" i="27"/>
  <c r="U32" i="27"/>
  <c r="U51" i="27"/>
  <c r="V230" i="27"/>
  <c r="U25" i="27"/>
  <c r="V253" i="27"/>
  <c r="U296" i="27"/>
  <c r="U91" i="27"/>
  <c r="V145" i="27"/>
  <c r="V82" i="27"/>
  <c r="V190" i="27"/>
  <c r="V337" i="27"/>
  <c r="U74" i="27"/>
  <c r="V109" i="27"/>
  <c r="U50" i="27"/>
  <c r="U351" i="27"/>
  <c r="V98" i="27"/>
  <c r="V207" i="27"/>
  <c r="U348" i="27"/>
  <c r="V202" i="27"/>
  <c r="U229" i="27"/>
  <c r="U13" i="27"/>
  <c r="V195" i="27"/>
  <c r="U213" i="27"/>
  <c r="V222" i="27"/>
  <c r="U57" i="27"/>
  <c r="V313" i="27"/>
  <c r="V236" i="27"/>
  <c r="V203" i="27"/>
  <c r="U80" i="27"/>
  <c r="V151" i="27"/>
  <c r="V282" i="27"/>
  <c r="U10" i="27"/>
  <c r="C6" i="7" l="1"/>
  <c r="BI190" i="24"/>
  <c r="BR208" i="26"/>
  <c r="BI304" i="25"/>
  <c r="BR263" i="24"/>
  <c r="BI183" i="25"/>
  <c r="BQ345" i="25"/>
  <c r="BH201" i="25"/>
  <c r="BR215" i="24"/>
  <c r="BI219" i="25"/>
  <c r="BQ213" i="24"/>
  <c r="BI258" i="26"/>
  <c r="BH273" i="25"/>
  <c r="BR266" i="23"/>
  <c r="BH289" i="23"/>
  <c r="BQ340" i="24"/>
  <c r="BH191" i="25"/>
  <c r="BH206" i="26"/>
  <c r="BQ349" i="26"/>
  <c r="BH267" i="24"/>
  <c r="BI363" i="23"/>
  <c r="BQ330" i="24"/>
  <c r="BQ292" i="23"/>
  <c r="BR89" i="26"/>
  <c r="BI359" i="24"/>
  <c r="BQ356" i="23"/>
  <c r="BQ102" i="26"/>
  <c r="BI356" i="25"/>
  <c r="BI210" i="24"/>
  <c r="BH168" i="26"/>
  <c r="BR292" i="24"/>
  <c r="BI339" i="25"/>
  <c r="BH87" i="26"/>
  <c r="BR362" i="26"/>
  <c r="BQ217" i="25"/>
  <c r="BI255" i="24"/>
  <c r="BR293" i="25"/>
  <c r="BI320" i="25"/>
  <c r="BR212" i="24"/>
  <c r="BQ351" i="25"/>
  <c r="BH345" i="26"/>
  <c r="BI321" i="26"/>
  <c r="BI313" i="26"/>
  <c r="BH146" i="26"/>
  <c r="BQ361" i="24"/>
  <c r="BH180" i="25"/>
  <c r="BI241" i="23"/>
  <c r="BH221" i="24"/>
  <c r="BQ287" i="25"/>
  <c r="BH159" i="26"/>
  <c r="BI80" i="26"/>
  <c r="BQ156" i="25"/>
  <c r="BI206" i="25"/>
  <c r="BI246" i="24"/>
  <c r="BH250" i="23"/>
  <c r="BR325" i="26"/>
  <c r="BQ356" i="26"/>
  <c r="BR156" i="26"/>
  <c r="BH365" i="26"/>
  <c r="BI161" i="26"/>
  <c r="BR294" i="26"/>
  <c r="BI282" i="23"/>
  <c r="BH253" i="23"/>
  <c r="BI150" i="25"/>
  <c r="BQ241" i="25"/>
  <c r="BI295" i="24"/>
  <c r="BQ271" i="24"/>
  <c r="BH148" i="25"/>
  <c r="BI329" i="26"/>
  <c r="BH196" i="25"/>
  <c r="BR309" i="25"/>
  <c r="BR232" i="24"/>
  <c r="BI188" i="26"/>
  <c r="BQ89" i="26"/>
  <c r="BH311" i="24"/>
  <c r="BQ97" i="26"/>
  <c r="BH177" i="26"/>
  <c r="BH276" i="25"/>
  <c r="BR249" i="24"/>
  <c r="BR183" i="26"/>
  <c r="BH137" i="26"/>
  <c r="BH231" i="23"/>
  <c r="BR240" i="25"/>
  <c r="BQ125" i="26"/>
  <c r="BQ295" i="24"/>
  <c r="BR206" i="25"/>
  <c r="BI308" i="25"/>
  <c r="BH267" i="26"/>
  <c r="BR152" i="26"/>
  <c r="BI337" i="23"/>
  <c r="BI221" i="26"/>
  <c r="BR176" i="25"/>
  <c r="BI268" i="25"/>
  <c r="BR245" i="23"/>
  <c r="BR193" i="26"/>
  <c r="BQ320" i="26"/>
  <c r="BQ171" i="25"/>
  <c r="BH269" i="26"/>
  <c r="BI149" i="26"/>
  <c r="BR215" i="26"/>
  <c r="BQ180" i="26"/>
  <c r="BI366" i="23"/>
  <c r="BQ216" i="26"/>
  <c r="BQ309" i="23"/>
  <c r="BI142" i="25"/>
  <c r="BI270" i="24"/>
  <c r="BQ311" i="25"/>
  <c r="BQ277" i="25"/>
  <c r="BI265" i="24"/>
  <c r="BQ283" i="24"/>
  <c r="BH321" i="23"/>
  <c r="BR313" i="25"/>
  <c r="BR248" i="23"/>
  <c r="BR337" i="26"/>
  <c r="BI309" i="24"/>
  <c r="BR158" i="26"/>
  <c r="BQ316" i="23"/>
  <c r="BH272" i="23"/>
  <c r="BI281" i="25"/>
  <c r="BQ184" i="25"/>
  <c r="BI143" i="26"/>
  <c r="BR139" i="25"/>
  <c r="BI363" i="25"/>
  <c r="BH227" i="26"/>
  <c r="BQ309" i="24"/>
  <c r="BR108" i="26"/>
  <c r="BH246" i="24"/>
  <c r="BR198" i="25"/>
  <c r="BI357" i="24"/>
  <c r="BI175" i="25"/>
  <c r="BI229" i="26"/>
  <c r="BQ236" i="25"/>
  <c r="BH283" i="23"/>
  <c r="BR239" i="24"/>
  <c r="BR79" i="26"/>
  <c r="BI360" i="23"/>
  <c r="BI212" i="24"/>
  <c r="BI245" i="25"/>
  <c r="BI214" i="24"/>
  <c r="BH215" i="26"/>
  <c r="BH90" i="26"/>
  <c r="BQ269" i="26"/>
  <c r="BQ292" i="24"/>
  <c r="BI255" i="25"/>
  <c r="BH180" i="26"/>
  <c r="BI344" i="23"/>
  <c r="BH153" i="25"/>
  <c r="BQ252" i="23"/>
  <c r="BI218" i="25"/>
  <c r="BI285" i="23"/>
  <c r="BI277" i="25"/>
  <c r="BQ340" i="23"/>
  <c r="BI134" i="26"/>
  <c r="BQ270" i="23"/>
  <c r="BQ291" i="23"/>
  <c r="BQ274" i="24"/>
  <c r="BR347" i="26"/>
  <c r="BI191" i="26"/>
  <c r="BR363" i="23"/>
  <c r="BR365" i="25"/>
  <c r="BI346" i="26"/>
  <c r="BQ149" i="25"/>
  <c r="BR167" i="26"/>
  <c r="BI349" i="23"/>
  <c r="BR237" i="23"/>
  <c r="BR191" i="26"/>
  <c r="BR317" i="23"/>
  <c r="BR289" i="25"/>
  <c r="BH251" i="25"/>
  <c r="BI158" i="25"/>
  <c r="BH120" i="26"/>
  <c r="BQ205" i="25"/>
  <c r="BI318" i="25"/>
  <c r="BQ362" i="25"/>
  <c r="BI304" i="24"/>
  <c r="BQ314" i="24"/>
  <c r="BQ165" i="25"/>
  <c r="BQ327" i="24"/>
  <c r="BR356" i="23"/>
  <c r="BI344" i="26"/>
  <c r="BH240" i="25"/>
  <c r="BI302" i="23"/>
  <c r="BQ282" i="26"/>
  <c r="BH270" i="26"/>
  <c r="BQ257" i="23"/>
  <c r="BI355" i="25"/>
  <c r="BI258" i="24"/>
  <c r="BH333" i="26"/>
  <c r="BQ218" i="25"/>
  <c r="BH289" i="25"/>
  <c r="BI86" i="26"/>
  <c r="BI316" i="26"/>
  <c r="BI263" i="26"/>
  <c r="BH203" i="24"/>
  <c r="BR255" i="24"/>
  <c r="BQ271" i="23"/>
  <c r="BI300" i="25"/>
  <c r="BQ289" i="23"/>
  <c r="BR167" i="25"/>
  <c r="BR351" i="25"/>
  <c r="BH200" i="24"/>
  <c r="BI245" i="24"/>
  <c r="BQ321" i="24"/>
  <c r="BH301" i="23"/>
  <c r="BQ319" i="23"/>
  <c r="BQ222" i="26"/>
  <c r="BR207" i="26"/>
  <c r="BI294" i="26"/>
  <c r="BQ99" i="26"/>
  <c r="BI209" i="24"/>
  <c r="BH365" i="25"/>
  <c r="BQ244" i="26"/>
  <c r="BQ240" i="25"/>
  <c r="BI283" i="25"/>
  <c r="BQ204" i="26"/>
  <c r="BI223" i="24"/>
  <c r="BR341" i="26"/>
  <c r="BI185" i="26"/>
  <c r="BI243" i="24"/>
  <c r="BH233" i="24"/>
  <c r="BI351" i="23"/>
  <c r="BR179" i="26"/>
  <c r="BI348" i="24"/>
  <c r="BQ112" i="26"/>
  <c r="BR330" i="24"/>
  <c r="BI357" i="26"/>
  <c r="BH226" i="24"/>
  <c r="BH182" i="26"/>
  <c r="BR229" i="26"/>
  <c r="BI128" i="26"/>
  <c r="BI268" i="26"/>
  <c r="BR299" i="25"/>
  <c r="BI146" i="26"/>
  <c r="BQ242" i="26"/>
  <c r="BI182" i="25"/>
  <c r="BH239" i="24"/>
  <c r="BH322" i="26"/>
  <c r="BI365" i="24"/>
  <c r="BQ214" i="25"/>
  <c r="BH320" i="25"/>
  <c r="BH315" i="25"/>
  <c r="BH205" i="26"/>
  <c r="BQ279" i="24"/>
  <c r="BQ308" i="25"/>
  <c r="BR302" i="25"/>
  <c r="BR333" i="24"/>
  <c r="BI283" i="24"/>
  <c r="BH235" i="24"/>
  <c r="BI243" i="23"/>
  <c r="BR200" i="24"/>
  <c r="BQ314" i="25"/>
  <c r="BQ114" i="26"/>
  <c r="BI101" i="26"/>
  <c r="BQ278" i="25"/>
  <c r="BQ287" i="24"/>
  <c r="BR262" i="23"/>
  <c r="BH228" i="24"/>
  <c r="BH310" i="26"/>
  <c r="BI284" i="26"/>
  <c r="BQ360" i="26"/>
  <c r="BR263" i="25"/>
  <c r="BH352" i="26"/>
  <c r="BQ240" i="24"/>
  <c r="BQ254" i="25"/>
  <c r="BH232" i="26"/>
  <c r="BH349" i="26"/>
  <c r="BI364" i="23"/>
  <c r="BH294" i="25"/>
  <c r="BQ329" i="24"/>
  <c r="BI281" i="26"/>
  <c r="BR298" i="23"/>
  <c r="BR295" i="24"/>
  <c r="BR279" i="25"/>
  <c r="BH364" i="24"/>
  <c r="BR151" i="26"/>
  <c r="BR228" i="23"/>
  <c r="BR170" i="26"/>
  <c r="BI144" i="25"/>
  <c r="BR107" i="26"/>
  <c r="BH230" i="25"/>
  <c r="BR299" i="24"/>
  <c r="BQ325" i="26"/>
  <c r="BI320" i="26"/>
  <c r="BQ272" i="26"/>
  <c r="BH110" i="26"/>
  <c r="BQ202" i="24"/>
  <c r="BR179" i="25"/>
  <c r="BQ256" i="26"/>
  <c r="BR292" i="23"/>
  <c r="BR181" i="25"/>
  <c r="BH166" i="26"/>
  <c r="BH174" i="26"/>
  <c r="BQ164" i="25"/>
  <c r="BI214" i="26"/>
  <c r="BI244" i="23"/>
  <c r="BR205" i="26"/>
  <c r="BI196" i="26"/>
  <c r="BI311" i="24"/>
  <c r="BR365" i="23"/>
  <c r="BR344" i="23"/>
  <c r="BH245" i="23"/>
  <c r="BQ193" i="24"/>
  <c r="BQ180" i="25"/>
  <c r="BQ228" i="23"/>
  <c r="BI216" i="25"/>
  <c r="BQ318" i="24"/>
  <c r="BI121" i="26"/>
  <c r="BR214" i="25"/>
  <c r="BQ259" i="25"/>
  <c r="BH149" i="25"/>
  <c r="BH324" i="25"/>
  <c r="BR291" i="25"/>
  <c r="BI115" i="26"/>
  <c r="BR251" i="24"/>
  <c r="BQ338" i="24"/>
  <c r="BR219" i="24"/>
  <c r="BR260" i="25"/>
  <c r="BI192" i="24"/>
  <c r="BR331" i="26"/>
  <c r="BH287" i="26"/>
  <c r="BQ219" i="25"/>
  <c r="BR340" i="25"/>
  <c r="BH304" i="25"/>
  <c r="BQ348" i="25"/>
  <c r="BQ82" i="26"/>
  <c r="BR236" i="25"/>
  <c r="BI276" i="23"/>
  <c r="BR358" i="24"/>
  <c r="BI286" i="23"/>
  <c r="BH97" i="26"/>
  <c r="BH207" i="24"/>
  <c r="BI83" i="26"/>
  <c r="BH366" i="24"/>
  <c r="BI354" i="26"/>
  <c r="BI208" i="25"/>
  <c r="BI224" i="24"/>
  <c r="BH305" i="25"/>
  <c r="BH190" i="25"/>
  <c r="BH233" i="23"/>
  <c r="BR147" i="25"/>
  <c r="BR224" i="25"/>
  <c r="BI142" i="26"/>
  <c r="BI262" i="23"/>
  <c r="BI172" i="25"/>
  <c r="BR275" i="24"/>
  <c r="BI216" i="24"/>
  <c r="BI327" i="25"/>
  <c r="BI178" i="25"/>
  <c r="BH307" i="26"/>
  <c r="BR268" i="24"/>
  <c r="BH317" i="24"/>
  <c r="BH211" i="24"/>
  <c r="BQ310" i="24"/>
  <c r="BR214" i="26"/>
  <c r="BI139" i="26"/>
  <c r="BH265" i="26"/>
  <c r="BR277" i="26"/>
  <c r="BQ295" i="25"/>
  <c r="BH258" i="26"/>
  <c r="BI278" i="23"/>
  <c r="BH206" i="24"/>
  <c r="BH99" i="26"/>
  <c r="BR234" i="23"/>
  <c r="BR288" i="25"/>
  <c r="BQ335" i="24"/>
  <c r="BQ295" i="26"/>
  <c r="BH270" i="23"/>
  <c r="BQ190" i="25"/>
  <c r="BQ273" i="24"/>
  <c r="BR182" i="26"/>
  <c r="BQ197" i="24"/>
  <c r="BR173" i="26"/>
  <c r="BI287" i="25"/>
  <c r="BH257" i="24"/>
  <c r="BQ220" i="25"/>
  <c r="BH363" i="23"/>
  <c r="BH248" i="24"/>
  <c r="BQ283" i="26"/>
  <c r="BI333" i="25"/>
  <c r="BH260" i="25"/>
  <c r="BI92" i="26"/>
  <c r="BH179" i="26"/>
  <c r="BH340" i="25"/>
  <c r="BQ238" i="23"/>
  <c r="BQ301" i="25"/>
  <c r="BQ288" i="26"/>
  <c r="BQ248" i="23"/>
  <c r="BR244" i="26"/>
  <c r="BQ86" i="26"/>
  <c r="BR263" i="26"/>
  <c r="BQ331" i="26"/>
  <c r="BI280" i="26"/>
  <c r="BH312" i="25"/>
  <c r="BH238" i="23"/>
  <c r="BR259" i="23"/>
  <c r="BH358" i="26"/>
  <c r="BH229" i="23"/>
  <c r="BR186" i="25"/>
  <c r="BH317" i="25"/>
  <c r="BI286" i="25"/>
  <c r="BH325" i="23"/>
  <c r="BR149" i="25"/>
  <c r="BQ285" i="25"/>
  <c r="BQ355" i="26"/>
  <c r="BI205" i="25"/>
  <c r="BQ221" i="26"/>
  <c r="BQ333" i="26"/>
  <c r="BH261" i="25"/>
  <c r="BQ178" i="25"/>
  <c r="BQ226" i="25"/>
  <c r="BR195" i="25"/>
  <c r="BR157" i="25"/>
  <c r="BQ210" i="24"/>
  <c r="BI329" i="24"/>
  <c r="BH313" i="23"/>
  <c r="BQ176" i="26"/>
  <c r="BQ181" i="25"/>
  <c r="BR296" i="25"/>
  <c r="BI324" i="25"/>
  <c r="BR220" i="25"/>
  <c r="BH342" i="25"/>
  <c r="BR168" i="26"/>
  <c r="BR296" i="23"/>
  <c r="BR268" i="26"/>
  <c r="BH319" i="24"/>
  <c r="BI98" i="26"/>
  <c r="BQ255" i="24"/>
  <c r="BQ286" i="25"/>
  <c r="BR305" i="26"/>
  <c r="BI313" i="25"/>
  <c r="BI325" i="23"/>
  <c r="BI198" i="26"/>
  <c r="BI314" i="25"/>
  <c r="BQ325" i="23"/>
  <c r="BH175" i="25"/>
  <c r="BI192" i="26"/>
  <c r="BI104" i="26"/>
  <c r="BI186" i="25"/>
  <c r="BQ83" i="26"/>
  <c r="BQ305" i="25"/>
  <c r="BH144" i="25"/>
  <c r="BR193" i="24"/>
  <c r="BH189" i="26"/>
  <c r="BI340" i="26"/>
  <c r="BH354" i="26"/>
  <c r="BQ166" i="26"/>
  <c r="BH327" i="24"/>
  <c r="BR208" i="25"/>
  <c r="BI331" i="23"/>
  <c r="BR272" i="24"/>
  <c r="BI99" i="26"/>
  <c r="BQ193" i="26"/>
  <c r="BI193" i="25"/>
  <c r="BQ164" i="26"/>
  <c r="BQ332" i="24"/>
  <c r="BI307" i="24"/>
  <c r="BI273" i="23"/>
  <c r="BI226" i="26"/>
  <c r="BH160" i="25"/>
  <c r="BR278" i="26"/>
  <c r="BQ327" i="23"/>
  <c r="BH294" i="24"/>
  <c r="BI111" i="26"/>
  <c r="BH256" i="24"/>
  <c r="BH176" i="25"/>
  <c r="BH321" i="24"/>
  <c r="BH268" i="23"/>
  <c r="BI199" i="25"/>
  <c r="BQ238" i="25"/>
  <c r="BH157" i="25"/>
  <c r="BH303" i="23"/>
  <c r="BR362" i="25"/>
  <c r="BQ203" i="25"/>
  <c r="BR232" i="26"/>
  <c r="BQ251" i="24"/>
  <c r="BI301" i="25"/>
  <c r="BR355" i="26"/>
  <c r="BQ137" i="26"/>
  <c r="BR309" i="26"/>
  <c r="BR265" i="26"/>
  <c r="BH364" i="26"/>
  <c r="BI118" i="26"/>
  <c r="BR188" i="24"/>
  <c r="BQ259" i="24"/>
  <c r="BI248" i="25"/>
  <c r="BH314" i="23"/>
  <c r="BH182" i="25"/>
  <c r="BI311" i="23"/>
  <c r="BH274" i="24"/>
  <c r="BQ290" i="26"/>
  <c r="BR226" i="24"/>
  <c r="BI217" i="24"/>
  <c r="BH215" i="24"/>
  <c r="BQ334" i="25"/>
  <c r="BR160" i="25"/>
  <c r="BR142" i="25"/>
  <c r="BH155" i="25"/>
  <c r="BQ339" i="26"/>
  <c r="BR217" i="26"/>
  <c r="BQ220" i="24"/>
  <c r="BR243" i="26"/>
  <c r="BQ224" i="24"/>
  <c r="BI326" i="26"/>
  <c r="BI340" i="23"/>
  <c r="BH253" i="24"/>
  <c r="BR258" i="26"/>
  <c r="BR211" i="25"/>
  <c r="BI201" i="26"/>
  <c r="BH208" i="25"/>
  <c r="BH106" i="26"/>
  <c r="BR184" i="26"/>
  <c r="BR211" i="24"/>
  <c r="BR347" i="25"/>
  <c r="BI213" i="24"/>
  <c r="BR331" i="23"/>
  <c r="BR305" i="25"/>
  <c r="BR211" i="26"/>
  <c r="BQ350" i="26"/>
  <c r="BH336" i="24"/>
  <c r="BI366" i="24"/>
  <c r="BI282" i="26"/>
  <c r="BH228" i="26"/>
  <c r="BR237" i="24"/>
  <c r="BR238" i="26"/>
  <c r="BR282" i="23"/>
  <c r="BQ230" i="24"/>
  <c r="BR359" i="24"/>
  <c r="BI238" i="23"/>
  <c r="BQ364" i="26"/>
  <c r="BH266" i="24"/>
  <c r="BI310" i="26"/>
  <c r="BH233" i="26"/>
  <c r="BI297" i="24"/>
  <c r="BI362" i="23"/>
  <c r="BH165" i="26"/>
  <c r="BI129" i="26"/>
  <c r="BI306" i="23"/>
  <c r="BI103" i="26"/>
  <c r="BH309" i="26"/>
  <c r="BR244" i="23"/>
  <c r="BQ135" i="26"/>
  <c r="BH247" i="23"/>
  <c r="BQ282" i="24"/>
  <c r="BR297" i="26"/>
  <c r="BH362" i="23"/>
  <c r="BI257" i="25"/>
  <c r="BR353" i="23"/>
  <c r="BR163" i="26"/>
  <c r="BH148" i="26"/>
  <c r="BR120" i="26"/>
  <c r="BQ303" i="24"/>
  <c r="BH326" i="24"/>
  <c r="BQ262" i="26"/>
  <c r="BR277" i="23"/>
  <c r="BI247" i="25"/>
  <c r="BQ302" i="25"/>
  <c r="BR308" i="26"/>
  <c r="BQ207" i="24"/>
  <c r="BQ290" i="23"/>
  <c r="BR356" i="26"/>
  <c r="BR105" i="26"/>
  <c r="BR201" i="24"/>
  <c r="BR114" i="26"/>
  <c r="BR353" i="26"/>
  <c r="BR219" i="26"/>
  <c r="BR178" i="26"/>
  <c r="BR241" i="23"/>
  <c r="BQ256" i="23"/>
  <c r="BR302" i="26"/>
  <c r="BR363" i="24"/>
  <c r="BH313" i="24"/>
  <c r="BH293" i="23"/>
  <c r="BQ136" i="26"/>
  <c r="BI230" i="26"/>
  <c r="BQ353" i="23"/>
  <c r="BI328" i="26"/>
  <c r="BH256" i="23"/>
  <c r="BI119" i="26"/>
  <c r="BR336" i="23"/>
  <c r="BR275" i="26"/>
  <c r="BH253" i="25"/>
  <c r="BQ356" i="24"/>
  <c r="BI232" i="24"/>
  <c r="BI175" i="26"/>
  <c r="BH288" i="26"/>
  <c r="BR235" i="23"/>
  <c r="BH241" i="26"/>
  <c r="BR280" i="25"/>
  <c r="BI303" i="26"/>
  <c r="BH190" i="26"/>
  <c r="BR322" i="25"/>
  <c r="BI364" i="25"/>
  <c r="BI309" i="25"/>
  <c r="BH304" i="26"/>
  <c r="BR213" i="25"/>
  <c r="BR212" i="26"/>
  <c r="BQ341" i="23"/>
  <c r="BI355" i="23"/>
  <c r="BI330" i="23"/>
  <c r="BH320" i="23"/>
  <c r="BR242" i="24"/>
  <c r="BR313" i="23"/>
  <c r="BR343" i="23"/>
  <c r="BH342" i="24"/>
  <c r="BQ365" i="26"/>
  <c r="BH304" i="23"/>
  <c r="BR281" i="24"/>
  <c r="BQ218" i="24"/>
  <c r="BH356" i="24"/>
  <c r="BR248" i="24"/>
  <c r="BI254" i="25"/>
  <c r="BR320" i="26"/>
  <c r="BI280" i="25"/>
  <c r="BI347" i="24"/>
  <c r="BQ283" i="25"/>
  <c r="BI298" i="26"/>
  <c r="BH169" i="26"/>
  <c r="BQ201" i="25"/>
  <c r="BQ265" i="23"/>
  <c r="BH303" i="25"/>
  <c r="BQ210" i="25"/>
  <c r="BQ239" i="26"/>
  <c r="BH127" i="26"/>
  <c r="BH319" i="25"/>
  <c r="BQ325" i="25"/>
  <c r="BH326" i="25"/>
  <c r="BH347" i="24"/>
  <c r="BH322" i="24"/>
  <c r="BH286" i="26"/>
  <c r="BR221" i="25"/>
  <c r="BQ358" i="26"/>
  <c r="BI159" i="25"/>
  <c r="BH240" i="26"/>
  <c r="BR196" i="25"/>
  <c r="BH164" i="25"/>
  <c r="BQ345" i="26"/>
  <c r="BI238" i="26"/>
  <c r="BH224" i="26"/>
  <c r="BR207" i="24"/>
  <c r="BR300" i="26"/>
  <c r="BH366" i="25"/>
  <c r="BR333" i="26"/>
  <c r="BH354" i="23"/>
  <c r="BH360" i="24"/>
  <c r="BI360" i="25"/>
  <c r="BH235" i="25"/>
  <c r="BI309" i="26"/>
  <c r="BR276" i="24"/>
  <c r="BQ127" i="26"/>
  <c r="BQ272" i="25"/>
  <c r="BR319" i="23"/>
  <c r="BQ342" i="23"/>
  <c r="BI332" i="23"/>
  <c r="BQ322" i="26"/>
  <c r="BI335" i="23"/>
  <c r="BR330" i="25"/>
  <c r="BH209" i="24"/>
  <c r="BH349" i="25"/>
  <c r="BH337" i="25"/>
  <c r="BI323" i="25"/>
  <c r="BQ274" i="23"/>
  <c r="BQ333" i="24"/>
  <c r="BI275" i="26"/>
  <c r="BQ187" i="26"/>
  <c r="BI267" i="26"/>
  <c r="BH356" i="23"/>
  <c r="BI307" i="25"/>
  <c r="BI358" i="23"/>
  <c r="BQ146" i="25"/>
  <c r="BI305" i="25"/>
  <c r="BI199" i="24"/>
  <c r="BI163" i="26"/>
  <c r="BR308" i="25"/>
  <c r="BH361" i="25"/>
  <c r="BH181" i="26"/>
  <c r="BQ257" i="24"/>
  <c r="BR236" i="26"/>
  <c r="BR222" i="26"/>
  <c r="BQ269" i="24"/>
  <c r="BQ288" i="23"/>
  <c r="BH208" i="24"/>
  <c r="BH104" i="26"/>
  <c r="BH281" i="23"/>
  <c r="BQ177" i="26"/>
  <c r="BR289" i="23"/>
  <c r="BI168" i="25"/>
  <c r="BH263" i="24"/>
  <c r="BH299" i="24"/>
  <c r="BI231" i="24"/>
  <c r="BQ225" i="25"/>
  <c r="BI97" i="26"/>
  <c r="BH337" i="23"/>
  <c r="BH92" i="26"/>
  <c r="BR305" i="23"/>
  <c r="BI323" i="24"/>
  <c r="BQ243" i="25"/>
  <c r="BQ268" i="25"/>
  <c r="BR171" i="25"/>
  <c r="BH351" i="24"/>
  <c r="BI360" i="24"/>
  <c r="BH213" i="26"/>
  <c r="BQ254" i="26"/>
  <c r="BR250" i="23"/>
  <c r="BQ153" i="26"/>
  <c r="BH88" i="26"/>
  <c r="BI202" i="24"/>
  <c r="BQ150" i="25"/>
  <c r="BI131" i="26"/>
  <c r="BH91" i="26"/>
  <c r="BR257" i="24"/>
  <c r="BQ337" i="23"/>
  <c r="BQ217" i="26"/>
  <c r="BR206" i="24"/>
  <c r="BR315" i="25"/>
  <c r="BR336" i="26"/>
  <c r="BR147" i="26"/>
  <c r="BI292" i="23"/>
  <c r="BI321" i="24"/>
  <c r="BI331" i="24"/>
  <c r="BQ232" i="25"/>
  <c r="BR350" i="24"/>
  <c r="BH231" i="24"/>
  <c r="BH83" i="26"/>
  <c r="BQ195" i="25"/>
  <c r="BR234" i="26"/>
  <c r="BQ352" i="23"/>
  <c r="BQ267" i="25"/>
  <c r="BR204" i="24"/>
  <c r="BQ327" i="26"/>
  <c r="BH217" i="24"/>
  <c r="BI273" i="25"/>
  <c r="BR276" i="26"/>
  <c r="BI267" i="25"/>
  <c r="BI232" i="23"/>
  <c r="BI353" i="23"/>
  <c r="BQ260" i="24"/>
  <c r="BR268" i="23"/>
  <c r="BR116" i="26"/>
  <c r="BH165" i="25"/>
  <c r="BI329" i="25"/>
  <c r="BI263" i="23"/>
  <c r="BH82" i="26"/>
  <c r="BQ233" i="25"/>
  <c r="BQ245" i="26"/>
  <c r="BH269" i="25"/>
  <c r="BH221" i="26"/>
  <c r="BQ192" i="24"/>
  <c r="BR282" i="26"/>
  <c r="BR347" i="24"/>
  <c r="BR355" i="25"/>
  <c r="BQ171" i="26"/>
  <c r="BR337" i="23"/>
  <c r="BH261" i="23"/>
  <c r="BQ294" i="25"/>
  <c r="BR327" i="26"/>
  <c r="BR270" i="25"/>
  <c r="BI328" i="23"/>
  <c r="BI294" i="23"/>
  <c r="BI353" i="26"/>
  <c r="BH218" i="25"/>
  <c r="BI324" i="24"/>
  <c r="BQ286" i="23"/>
  <c r="BR140" i="26"/>
  <c r="BQ357" i="26"/>
  <c r="BI288" i="25"/>
  <c r="BQ187" i="25"/>
  <c r="BH258" i="25"/>
  <c r="BR182" i="25"/>
  <c r="BQ155" i="25"/>
  <c r="BI105" i="26"/>
  <c r="BI354" i="24"/>
  <c r="BI256" i="25"/>
  <c r="BQ322" i="25"/>
  <c r="BH235" i="23"/>
  <c r="BR197" i="25"/>
  <c r="BH241" i="23"/>
  <c r="BR141" i="26"/>
  <c r="BR359" i="23"/>
  <c r="BI225" i="24"/>
  <c r="BH185" i="26"/>
  <c r="BQ175" i="25"/>
  <c r="BH323" i="26"/>
  <c r="BR314" i="24"/>
  <c r="BH286" i="23"/>
  <c r="BH325" i="26"/>
  <c r="BH276" i="24"/>
  <c r="BR264" i="26"/>
  <c r="BQ326" i="26"/>
  <c r="BR354" i="26"/>
  <c r="BR363" i="26"/>
  <c r="BQ101" i="26"/>
  <c r="BI352" i="23"/>
  <c r="BQ349" i="25"/>
  <c r="BQ266" i="23"/>
  <c r="BI288" i="24"/>
  <c r="BQ362" i="23"/>
  <c r="BI240" i="23"/>
  <c r="BR361" i="24"/>
  <c r="BI326" i="24"/>
  <c r="BI244" i="25"/>
  <c r="BQ302" i="23"/>
  <c r="BR232" i="23"/>
  <c r="BR357" i="23"/>
  <c r="BH306" i="24"/>
  <c r="BH203" i="25"/>
  <c r="BR222" i="25"/>
  <c r="BH305" i="23"/>
  <c r="BH145" i="25"/>
  <c r="BH212" i="26"/>
  <c r="BQ277" i="23"/>
  <c r="BI211" i="25"/>
  <c r="BQ167" i="26"/>
  <c r="BI308" i="26"/>
  <c r="BR343" i="25"/>
  <c r="BR221" i="24"/>
  <c r="BI261" i="26"/>
  <c r="BI246" i="25"/>
  <c r="BQ243" i="24"/>
  <c r="BR311" i="26"/>
  <c r="BR203" i="26"/>
  <c r="BQ293" i="26"/>
  <c r="BQ279" i="26"/>
  <c r="BI322" i="24"/>
  <c r="BI209" i="25"/>
  <c r="BR335" i="23"/>
  <c r="BQ340" i="25"/>
  <c r="BH318" i="25"/>
  <c r="BH251" i="23"/>
  <c r="BR306" i="26"/>
  <c r="BR350" i="25"/>
  <c r="BI154" i="25"/>
  <c r="BH209" i="26"/>
  <c r="BH140" i="25"/>
  <c r="BR255" i="25"/>
  <c r="BI318" i="24"/>
  <c r="BI229" i="23"/>
  <c r="BH105" i="26"/>
  <c r="BI167" i="26"/>
  <c r="BQ363" i="26"/>
  <c r="BR291" i="26"/>
  <c r="BQ268" i="26"/>
  <c r="BR348" i="26"/>
  <c r="BH290" i="25"/>
  <c r="BQ139" i="26"/>
  <c r="BQ126" i="26"/>
  <c r="BR329" i="25"/>
  <c r="BH153" i="26"/>
  <c r="BI233" i="23"/>
  <c r="BR90" i="26"/>
  <c r="BH190" i="24"/>
  <c r="BQ317" i="23"/>
  <c r="BR112" i="26"/>
  <c r="BQ115" i="26"/>
  <c r="BH259" i="25"/>
  <c r="BQ213" i="25"/>
  <c r="BQ341" i="25"/>
  <c r="BR230" i="26"/>
  <c r="BQ199" i="25"/>
  <c r="BI338" i="26"/>
  <c r="BQ307" i="23"/>
  <c r="BQ140" i="25"/>
  <c r="BH178" i="26"/>
  <c r="BR323" i="24"/>
  <c r="BH249" i="25"/>
  <c r="BQ363" i="24"/>
  <c r="BQ211" i="26"/>
  <c r="BH268" i="25"/>
  <c r="BR155" i="25"/>
  <c r="BR306" i="25"/>
  <c r="BR345" i="25"/>
  <c r="BQ252" i="26"/>
  <c r="BR209" i="24"/>
  <c r="BH142" i="26"/>
  <c r="BH336" i="23"/>
  <c r="BI149" i="25"/>
  <c r="BH265" i="25"/>
  <c r="BI106" i="26"/>
  <c r="BH309" i="24"/>
  <c r="BR304" i="24"/>
  <c r="BH306" i="23"/>
  <c r="BR272" i="26"/>
  <c r="BH320" i="24"/>
  <c r="BI238" i="25"/>
  <c r="BR251" i="23"/>
  <c r="BR358" i="26"/>
  <c r="BQ317" i="26"/>
  <c r="BI296" i="25"/>
  <c r="BH357" i="23"/>
  <c r="BI172" i="26"/>
  <c r="BR246" i="24"/>
  <c r="BQ146" i="26"/>
  <c r="BH266" i="26"/>
  <c r="BH208" i="26"/>
  <c r="BH249" i="23"/>
  <c r="BI341" i="24"/>
  <c r="BR329" i="24"/>
  <c r="BR241" i="26"/>
  <c r="BI264" i="23"/>
  <c r="BQ342" i="26"/>
  <c r="BH322" i="23"/>
  <c r="BH293" i="24"/>
  <c r="BR186" i="26"/>
  <c r="BQ214" i="24"/>
  <c r="BQ232" i="24"/>
  <c r="BQ263" i="24"/>
  <c r="BR341" i="25"/>
  <c r="BR80" i="26"/>
  <c r="BI249" i="23"/>
  <c r="BI358" i="25"/>
  <c r="BQ111" i="26"/>
  <c r="BR298" i="26"/>
  <c r="BH358" i="23"/>
  <c r="BH251" i="24"/>
  <c r="BI351" i="24"/>
  <c r="BR248" i="26"/>
  <c r="BQ261" i="25"/>
  <c r="BH242" i="23"/>
  <c r="BH357" i="25"/>
  <c r="BI93" i="26"/>
  <c r="BQ354" i="23"/>
  <c r="BR361" i="23"/>
  <c r="BI205" i="24"/>
  <c r="BQ341" i="26"/>
  <c r="BR96" i="26"/>
  <c r="BH301" i="24"/>
  <c r="BR153" i="26"/>
  <c r="BQ128" i="26"/>
  <c r="BR299" i="26"/>
  <c r="BH161" i="26"/>
  <c r="BH229" i="25"/>
  <c r="BR334" i="24"/>
  <c r="BR123" i="26"/>
  <c r="BQ238" i="26"/>
  <c r="BR209" i="26"/>
  <c r="BI235" i="26"/>
  <c r="BI290" i="26"/>
  <c r="BR266" i="24"/>
  <c r="BR102" i="26"/>
  <c r="BQ163" i="26"/>
  <c r="BR352" i="26"/>
  <c r="BI338" i="23"/>
  <c r="BR294" i="23"/>
  <c r="BH222" i="24"/>
  <c r="BR213" i="26"/>
  <c r="BI267" i="23"/>
  <c r="BQ246" i="25"/>
  <c r="BI274" i="23"/>
  <c r="BR261" i="24"/>
  <c r="BR284" i="23"/>
  <c r="BQ301" i="24"/>
  <c r="BR285" i="25"/>
  <c r="BQ344" i="26"/>
  <c r="BH240" i="24"/>
  <c r="BH79" i="26"/>
  <c r="BR271" i="24"/>
  <c r="BR284" i="26"/>
  <c r="BI293" i="24"/>
  <c r="BR283" i="23"/>
  <c r="BI124" i="26"/>
  <c r="BH277" i="23"/>
  <c r="BH293" i="25"/>
  <c r="BI239" i="25"/>
  <c r="BI319" i="26"/>
  <c r="BI252" i="26"/>
  <c r="BI239" i="26"/>
  <c r="BI216" i="26"/>
  <c r="BH193" i="24"/>
  <c r="BI195" i="25"/>
  <c r="BR137" i="26"/>
  <c r="BH366" i="23"/>
  <c r="BI213" i="26"/>
  <c r="BQ253" i="26"/>
  <c r="BR342" i="25"/>
  <c r="BQ226" i="26"/>
  <c r="BR266" i="26"/>
  <c r="BR300" i="25"/>
  <c r="BH324" i="26"/>
  <c r="BR360" i="24"/>
  <c r="BR296" i="26"/>
  <c r="BI197" i="24"/>
  <c r="BR245" i="25"/>
  <c r="BQ251" i="25"/>
  <c r="BQ359" i="25"/>
  <c r="BR335" i="26"/>
  <c r="BI350" i="23"/>
  <c r="BQ208" i="26"/>
  <c r="BI177" i="25"/>
  <c r="BH300" i="23"/>
  <c r="BI168" i="26"/>
  <c r="BR159" i="26"/>
  <c r="BH348" i="25"/>
  <c r="BR129" i="26"/>
  <c r="BQ228" i="26"/>
  <c r="BI284" i="25"/>
  <c r="BH331" i="26"/>
  <c r="BH285" i="26"/>
  <c r="BI233" i="26"/>
  <c r="BQ206" i="25"/>
  <c r="BQ331" i="24"/>
  <c r="BQ165" i="26"/>
  <c r="BQ316" i="26"/>
  <c r="BI308" i="24"/>
  <c r="BR358" i="23"/>
  <c r="BI239" i="23"/>
  <c r="BI258" i="23"/>
  <c r="BI116" i="26"/>
  <c r="BQ324" i="24"/>
  <c r="BH301" i="26"/>
  <c r="BH313" i="26"/>
  <c r="BI341" i="26"/>
  <c r="BI324" i="26"/>
  <c r="BR243" i="23"/>
  <c r="BR267" i="26"/>
  <c r="BQ247" i="26"/>
  <c r="BQ291" i="26"/>
  <c r="BR364" i="25"/>
  <c r="BI291" i="26"/>
  <c r="BQ296" i="26"/>
  <c r="BQ90" i="26"/>
  <c r="BH341" i="24"/>
  <c r="BR87" i="26"/>
  <c r="BH163" i="25"/>
  <c r="BI195" i="26"/>
  <c r="BH242" i="25"/>
  <c r="BI331" i="25"/>
  <c r="BH236" i="23"/>
  <c r="BQ196" i="24"/>
  <c r="BH310" i="24"/>
  <c r="BR317" i="25"/>
  <c r="BR325" i="24"/>
  <c r="BR273" i="24"/>
  <c r="BR269" i="26"/>
  <c r="BH297" i="26"/>
  <c r="BR231" i="26"/>
  <c r="BQ189" i="26"/>
  <c r="BH188" i="26"/>
  <c r="BR164" i="26"/>
  <c r="BH193" i="26"/>
  <c r="BR265" i="24"/>
  <c r="BR163" i="25"/>
  <c r="BI161" i="25"/>
  <c r="BH297" i="24"/>
  <c r="BQ287" i="23"/>
  <c r="BI274" i="26"/>
  <c r="BH333" i="24"/>
  <c r="BH162" i="26"/>
  <c r="BR205" i="24"/>
  <c r="BR304" i="23"/>
  <c r="BQ318" i="26"/>
  <c r="BR130" i="26"/>
  <c r="BI184" i="25"/>
  <c r="BQ285" i="26"/>
  <c r="BH84" i="26"/>
  <c r="BR321" i="23"/>
  <c r="BR353" i="25"/>
  <c r="BR128" i="26"/>
  <c r="BH293" i="26"/>
  <c r="BI315" i="26"/>
  <c r="BH351" i="25"/>
  <c r="BQ305" i="23"/>
  <c r="BI346" i="23"/>
  <c r="BH297" i="23"/>
  <c r="BI155" i="25"/>
  <c r="BI353" i="24"/>
  <c r="BQ268" i="23"/>
  <c r="BQ92" i="26"/>
  <c r="BQ365" i="23"/>
  <c r="BH264" i="26"/>
  <c r="BR350" i="26"/>
  <c r="BR219" i="25"/>
  <c r="BI249" i="24"/>
  <c r="BH280" i="23"/>
  <c r="BI334" i="26"/>
  <c r="BR335" i="24"/>
  <c r="BI225" i="26"/>
  <c r="BQ253" i="24"/>
  <c r="BR261" i="25"/>
  <c r="BI187" i="26"/>
  <c r="BH199" i="25"/>
  <c r="BR172" i="26"/>
  <c r="BQ364" i="23"/>
  <c r="BH197" i="26"/>
  <c r="BR361" i="25"/>
  <c r="BR328" i="24"/>
  <c r="BI292" i="24"/>
  <c r="BI361" i="25"/>
  <c r="BQ263" i="25"/>
  <c r="BI318" i="26"/>
  <c r="BI275" i="24"/>
  <c r="BQ284" i="25"/>
  <c r="BQ352" i="25"/>
  <c r="BQ175" i="26"/>
  <c r="BQ294" i="26"/>
  <c r="BR243" i="25"/>
  <c r="BI352" i="26"/>
  <c r="BQ221" i="24"/>
  <c r="BH216" i="24"/>
  <c r="BH308" i="24"/>
  <c r="BI277" i="26"/>
  <c r="BH237" i="25"/>
  <c r="BQ316" i="24"/>
  <c r="BR248" i="25"/>
  <c r="BQ362" i="26"/>
  <c r="BH115" i="26"/>
  <c r="BI190" i="25"/>
  <c r="BQ91" i="26"/>
  <c r="BQ329" i="25"/>
  <c r="BR267" i="24"/>
  <c r="BQ310" i="26"/>
  <c r="BQ230" i="26"/>
  <c r="BH122" i="26"/>
  <c r="BR150" i="25"/>
  <c r="BH138" i="25"/>
  <c r="BQ334" i="26"/>
  <c r="BQ202" i="25"/>
  <c r="BI220" i="25"/>
  <c r="BH250" i="24"/>
  <c r="BR337" i="24"/>
  <c r="BI351" i="25"/>
  <c r="BR143" i="26"/>
  <c r="BQ275" i="23"/>
  <c r="BH332" i="25"/>
  <c r="BQ119" i="26"/>
  <c r="BR318" i="25"/>
  <c r="BH280" i="24"/>
  <c r="BQ361" i="25"/>
  <c r="BQ353" i="26"/>
  <c r="BR279" i="23"/>
  <c r="BH185" i="25"/>
  <c r="BQ293" i="24"/>
  <c r="BR210" i="25"/>
  <c r="BR340" i="24"/>
  <c r="BH317" i="26"/>
  <c r="BI270" i="26"/>
  <c r="BR339" i="26"/>
  <c r="BQ346" i="26"/>
  <c r="BI246" i="23"/>
  <c r="BQ332" i="25"/>
  <c r="BQ357" i="23"/>
  <c r="BH252" i="24"/>
  <c r="BI171" i="25"/>
  <c r="BR249" i="23"/>
  <c r="BH291" i="25"/>
  <c r="BH160" i="26"/>
  <c r="BR236" i="23"/>
  <c r="BH257" i="25"/>
  <c r="BH327" i="23"/>
  <c r="BR312" i="24"/>
  <c r="BH252" i="25"/>
  <c r="BH96" i="26"/>
  <c r="BI279" i="25"/>
  <c r="BR260" i="24"/>
  <c r="BQ236" i="24"/>
  <c r="BR327" i="24"/>
  <c r="BI230" i="25"/>
  <c r="BI264" i="26"/>
  <c r="BH267" i="23"/>
  <c r="BI248" i="26"/>
  <c r="BH149" i="26"/>
  <c r="BQ352" i="24"/>
  <c r="BQ179" i="25"/>
  <c r="BQ237" i="26"/>
  <c r="BQ358" i="24"/>
  <c r="BI349" i="26"/>
  <c r="BI334" i="25"/>
  <c r="BI343" i="23"/>
  <c r="BR203" i="25"/>
  <c r="BI138" i="26"/>
  <c r="BH309" i="23"/>
  <c r="BQ345" i="24"/>
  <c r="BH207" i="26"/>
  <c r="BH116" i="26"/>
  <c r="BR351" i="26"/>
  <c r="BH200" i="25"/>
  <c r="BH146" i="25"/>
  <c r="BI296" i="26"/>
  <c r="BI235" i="25"/>
  <c r="BQ151" i="26"/>
  <c r="BI255" i="23"/>
  <c r="BQ366" i="25"/>
  <c r="BH169" i="25"/>
  <c r="BQ212" i="26"/>
  <c r="BR177" i="25"/>
  <c r="BQ296" i="24"/>
  <c r="BH181" i="25"/>
  <c r="BQ230" i="25"/>
  <c r="BI224" i="26"/>
  <c r="BI219" i="26"/>
  <c r="BR204" i="25"/>
  <c r="BR169" i="26"/>
  <c r="BI252" i="24"/>
  <c r="BH348" i="24"/>
  <c r="BR170" i="25"/>
  <c r="BQ153" i="25"/>
  <c r="BR279" i="24"/>
  <c r="BQ308" i="23"/>
  <c r="BI255" i="26"/>
  <c r="BH162" i="25"/>
  <c r="BH136" i="26"/>
  <c r="BH249" i="26"/>
  <c r="BQ195" i="24"/>
  <c r="BH291" i="24"/>
  <c r="BQ255" i="23"/>
  <c r="BH353" i="26"/>
  <c r="BQ276" i="23"/>
  <c r="BH294" i="26"/>
  <c r="BR330" i="26"/>
  <c r="BH217" i="25"/>
  <c r="BQ300" i="26"/>
  <c r="BR100" i="26"/>
  <c r="BH315" i="24"/>
  <c r="BR277" i="25"/>
  <c r="BQ226" i="24"/>
  <c r="BH111" i="26"/>
  <c r="BQ324" i="23"/>
  <c r="BQ116" i="26"/>
  <c r="BH334" i="26"/>
  <c r="BR213" i="24"/>
  <c r="BH86" i="26"/>
  <c r="BR301" i="23"/>
  <c r="BI337" i="24"/>
  <c r="BQ178" i="26"/>
  <c r="BQ255" i="26"/>
  <c r="BH328" i="24"/>
  <c r="BH316" i="25"/>
  <c r="BR145" i="25"/>
  <c r="BQ173" i="25"/>
  <c r="BI304" i="26"/>
  <c r="BR230" i="24"/>
  <c r="BR326" i="25"/>
  <c r="BR146" i="26"/>
  <c r="BI247" i="23"/>
  <c r="BH359" i="24"/>
  <c r="BH98" i="26"/>
  <c r="BH300" i="25"/>
  <c r="BI273" i="24"/>
  <c r="BQ148" i="26"/>
  <c r="BQ330" i="25"/>
  <c r="BH249" i="24"/>
  <c r="BH238" i="24"/>
  <c r="BI322" i="26"/>
  <c r="BH364" i="23"/>
  <c r="BQ251" i="26"/>
  <c r="BQ306" i="26"/>
  <c r="BQ179" i="26"/>
  <c r="BI215" i="24"/>
  <c r="BQ309" i="25"/>
  <c r="BI217" i="26"/>
  <c r="BH323" i="23"/>
  <c r="BR168" i="25"/>
  <c r="BQ323" i="23"/>
  <c r="BR93" i="26"/>
  <c r="BH291" i="26"/>
  <c r="BQ184" i="26"/>
  <c r="BQ94" i="26"/>
  <c r="BR364" i="26"/>
  <c r="BR252" i="25"/>
  <c r="BH100" i="26"/>
  <c r="BR256" i="26"/>
  <c r="BI96" i="26"/>
  <c r="BQ365" i="25"/>
  <c r="BI310" i="23"/>
  <c r="BQ296" i="25"/>
  <c r="BH85" i="26"/>
  <c r="BH315" i="26"/>
  <c r="BH331" i="24"/>
  <c r="BQ329" i="26"/>
  <c r="BR363" i="25"/>
  <c r="BR231" i="25"/>
  <c r="BI147" i="26"/>
  <c r="BR189" i="25"/>
  <c r="BR332" i="24"/>
  <c r="BR97" i="26"/>
  <c r="BI344" i="24"/>
  <c r="BI347" i="26"/>
  <c r="BI82" i="26"/>
  <c r="BQ342" i="25"/>
  <c r="BR349" i="24"/>
  <c r="BI361" i="24"/>
  <c r="BI180" i="25"/>
  <c r="BQ281" i="24"/>
  <c r="BH264" i="24"/>
  <c r="BI247" i="26"/>
  <c r="BQ289" i="26"/>
  <c r="BH317" i="23"/>
  <c r="BI359" i="26"/>
  <c r="BI336" i="25"/>
  <c r="BR334" i="26"/>
  <c r="BR339" i="23"/>
  <c r="BQ272" i="24"/>
  <c r="BQ205" i="26"/>
  <c r="BH338" i="25"/>
  <c r="BR275" i="23"/>
  <c r="BI227" i="26"/>
  <c r="BI251" i="25"/>
  <c r="BI150" i="26"/>
  <c r="BR99" i="26"/>
  <c r="BI309" i="23"/>
  <c r="BR319" i="24"/>
  <c r="BI271" i="25"/>
  <c r="BQ161" i="26"/>
  <c r="BI240" i="24"/>
  <c r="BR247" i="24"/>
  <c r="BQ262" i="23"/>
  <c r="BQ345" i="23"/>
  <c r="BH273" i="23"/>
  <c r="BH360" i="25"/>
  <c r="BH344" i="23"/>
  <c r="BQ241" i="26"/>
  <c r="BR302" i="23"/>
  <c r="BH123" i="26"/>
  <c r="BH312" i="24"/>
  <c r="BR84" i="26"/>
  <c r="BQ169" i="26"/>
  <c r="BI355" i="26"/>
  <c r="BQ284" i="24"/>
  <c r="BQ333" i="23"/>
  <c r="BI237" i="23"/>
  <c r="BI190" i="26"/>
  <c r="BR287" i="25"/>
  <c r="BQ344" i="24"/>
  <c r="BR196" i="26"/>
  <c r="BH173" i="26"/>
  <c r="BR237" i="25"/>
  <c r="BH147" i="25"/>
  <c r="BI272" i="26"/>
  <c r="BH295" i="23"/>
  <c r="BI314" i="23"/>
  <c r="BR261" i="26"/>
  <c r="BH359" i="26"/>
  <c r="BI366" i="26"/>
  <c r="BI123" i="26"/>
  <c r="BI222" i="24"/>
  <c r="BR106" i="26"/>
  <c r="BR187" i="24"/>
  <c r="BH310" i="23"/>
  <c r="BH187" i="24"/>
  <c r="BQ249" i="24"/>
  <c r="BQ301" i="23"/>
  <c r="BQ356" i="25"/>
  <c r="BR287" i="23"/>
  <c r="BQ190" i="24"/>
  <c r="BR297" i="24"/>
  <c r="BH250" i="26"/>
  <c r="BH285" i="24"/>
  <c r="BI240" i="26"/>
  <c r="BH126" i="26"/>
  <c r="BH344" i="25"/>
  <c r="BR314" i="23"/>
  <c r="BI290" i="23"/>
  <c r="BH296" i="25"/>
  <c r="BR283" i="24"/>
  <c r="BQ279" i="23"/>
  <c r="BR289" i="24"/>
  <c r="BQ235" i="25"/>
  <c r="BH324" i="24"/>
  <c r="BH188" i="25"/>
  <c r="BI311" i="26"/>
  <c r="BR285" i="26"/>
  <c r="BQ197" i="26"/>
  <c r="BQ315" i="23"/>
  <c r="BI148" i="26"/>
  <c r="BR285" i="24"/>
  <c r="BH259" i="23"/>
  <c r="BQ258" i="23"/>
  <c r="BQ213" i="26"/>
  <c r="BQ289" i="24"/>
  <c r="BR270" i="24"/>
  <c r="BH261" i="26"/>
  <c r="BQ350" i="24"/>
  <c r="BQ201" i="24"/>
  <c r="BQ328" i="26"/>
  <c r="BR230" i="23"/>
  <c r="BQ297" i="25"/>
  <c r="BR254" i="26"/>
  <c r="BH359" i="23"/>
  <c r="BI212" i="26"/>
  <c r="BH264" i="23"/>
  <c r="BQ238" i="24"/>
  <c r="BR277" i="24"/>
  <c r="BH213" i="24"/>
  <c r="BI277" i="24"/>
  <c r="BH277" i="25"/>
  <c r="BR361" i="26"/>
  <c r="BR314" i="25"/>
  <c r="BI342" i="26"/>
  <c r="BQ339" i="23"/>
  <c r="BH285" i="25"/>
  <c r="BR234" i="24"/>
  <c r="BQ162" i="26"/>
  <c r="BR338" i="26"/>
  <c r="BQ145" i="25"/>
  <c r="BI173" i="26"/>
  <c r="BH229" i="24"/>
  <c r="BH204" i="24"/>
  <c r="BR244" i="24"/>
  <c r="BI276" i="24"/>
  <c r="BI278" i="24"/>
  <c r="BQ258" i="26"/>
  <c r="BI305" i="23"/>
  <c r="BI315" i="24"/>
  <c r="BR290" i="25"/>
  <c r="BR366" i="26"/>
  <c r="BH279" i="23"/>
  <c r="BQ250" i="23"/>
  <c r="BQ318" i="23"/>
  <c r="BH170" i="26"/>
  <c r="BQ207" i="26"/>
  <c r="BH202" i="25"/>
  <c r="BR142" i="26"/>
  <c r="BR201" i="26"/>
  <c r="BR257" i="26"/>
  <c r="BH292" i="26"/>
  <c r="BQ247" i="25"/>
  <c r="BI285" i="25"/>
  <c r="BH245" i="26"/>
  <c r="BH197" i="24"/>
  <c r="BQ344" i="25"/>
  <c r="BR231" i="23"/>
  <c r="BH147" i="26"/>
  <c r="BH280" i="26"/>
  <c r="BR268" i="25"/>
  <c r="BI187" i="24"/>
  <c r="BH298" i="24"/>
  <c r="BI363" i="24"/>
  <c r="BH283" i="25"/>
  <c r="BI202" i="25"/>
  <c r="BR216" i="25"/>
  <c r="BR273" i="26"/>
  <c r="BR196" i="24"/>
  <c r="BR85" i="26"/>
  <c r="BR232" i="25"/>
  <c r="BH133" i="26"/>
  <c r="BR329" i="26"/>
  <c r="BR117" i="26"/>
  <c r="BR317" i="26"/>
  <c r="BI281" i="23"/>
  <c r="BI207" i="25"/>
  <c r="BH156" i="25"/>
  <c r="BI220" i="26"/>
  <c r="BR272" i="25"/>
  <c r="BH311" i="23"/>
  <c r="BQ236" i="26"/>
  <c r="BR247" i="25"/>
  <c r="BR355" i="23"/>
  <c r="BH287" i="25"/>
  <c r="BI313" i="24"/>
  <c r="BI234" i="23"/>
  <c r="BH199" i="26"/>
  <c r="BI330" i="25"/>
  <c r="BR325" i="25"/>
  <c r="BI333" i="26"/>
  <c r="BH107" i="26"/>
  <c r="BQ212" i="25"/>
  <c r="BH241" i="24"/>
  <c r="BR332" i="26"/>
  <c r="BR256" i="23"/>
  <c r="BH145" i="26"/>
  <c r="BH171" i="25"/>
  <c r="BI350" i="26"/>
  <c r="BH329" i="24"/>
  <c r="BQ98" i="26"/>
  <c r="BQ138" i="26"/>
  <c r="BH159" i="25"/>
  <c r="BR165" i="25"/>
  <c r="BI235" i="24"/>
  <c r="BQ231" i="23"/>
  <c r="BR280" i="23"/>
  <c r="BI79" i="26"/>
  <c r="BR161" i="25"/>
  <c r="BR319" i="26"/>
  <c r="BR249" i="26"/>
  <c r="BI278" i="25"/>
  <c r="BQ189" i="24"/>
  <c r="BI272" i="23"/>
  <c r="BI262" i="25"/>
  <c r="BR332" i="25"/>
  <c r="BH316" i="26"/>
  <c r="BH274" i="26"/>
  <c r="BH234" i="25"/>
  <c r="BR321" i="24"/>
  <c r="BQ305" i="26"/>
  <c r="BI348" i="23"/>
  <c r="BQ322" i="24"/>
  <c r="BR238" i="23"/>
  <c r="BH234" i="26"/>
  <c r="BH358" i="25"/>
  <c r="BI198" i="25"/>
  <c r="BR216" i="26"/>
  <c r="BR156" i="25"/>
  <c r="BH313" i="25"/>
  <c r="BI307" i="26"/>
  <c r="BR354" i="25"/>
  <c r="BQ162" i="25"/>
  <c r="BH248" i="25"/>
  <c r="BI290" i="24"/>
  <c r="BQ297" i="23"/>
  <c r="BI226" i="24"/>
  <c r="BR189" i="24"/>
  <c r="BR160" i="26"/>
  <c r="BH271" i="26"/>
  <c r="BQ233" i="24"/>
  <c r="BR241" i="24"/>
  <c r="BI204" i="26"/>
  <c r="BQ313" i="25"/>
  <c r="BH198" i="26"/>
  <c r="BI251" i="26"/>
  <c r="BI312" i="24"/>
  <c r="BR262" i="25"/>
  <c r="BI336" i="23"/>
  <c r="BI330" i="26"/>
  <c r="BH325" i="24"/>
  <c r="BI278" i="26"/>
  <c r="BH202" i="26"/>
  <c r="BH210" i="26"/>
  <c r="BR324" i="26"/>
  <c r="BQ241" i="23"/>
  <c r="BH222" i="26"/>
  <c r="BR359" i="26"/>
  <c r="BI195" i="24"/>
  <c r="BI325" i="26"/>
  <c r="BQ278" i="23"/>
  <c r="BR125" i="26"/>
  <c r="BR252" i="26"/>
  <c r="BQ234" i="26"/>
  <c r="BH195" i="26"/>
  <c r="BH214" i="24"/>
  <c r="BR210" i="26"/>
  <c r="BQ194" i="24"/>
  <c r="BQ340" i="26"/>
  <c r="BI248" i="23"/>
  <c r="BH152" i="25"/>
  <c r="BH255" i="23"/>
  <c r="BR328" i="25"/>
  <c r="BQ322" i="23"/>
  <c r="BQ230" i="23"/>
  <c r="BH363" i="25"/>
  <c r="BI220" i="24"/>
  <c r="BH318" i="24"/>
  <c r="BI169" i="26"/>
  <c r="BH295" i="25"/>
  <c r="BQ202" i="26"/>
  <c r="BQ302" i="26"/>
  <c r="BQ300" i="24"/>
  <c r="BQ270" i="24"/>
  <c r="BR151" i="25"/>
  <c r="BI312" i="25"/>
  <c r="BI293" i="23"/>
  <c r="BQ143" i="26"/>
  <c r="BH261" i="24"/>
  <c r="BR169" i="25"/>
  <c r="BH213" i="25"/>
  <c r="BI196" i="25"/>
  <c r="BI249" i="26"/>
  <c r="BI218" i="26"/>
  <c r="BH117" i="26"/>
  <c r="BI298" i="23"/>
  <c r="BI280" i="24"/>
  <c r="BH268" i="24"/>
  <c r="BR95" i="26"/>
  <c r="BR255" i="26"/>
  <c r="BH154" i="25"/>
  <c r="BQ79" i="26"/>
  <c r="BH273" i="24"/>
  <c r="BQ243" i="23"/>
  <c r="BQ200" i="24"/>
  <c r="BR189" i="26"/>
  <c r="BQ324" i="26"/>
  <c r="BH292" i="24"/>
  <c r="BR315" i="23"/>
  <c r="BQ333" i="25"/>
  <c r="BH263" i="25"/>
  <c r="BR210" i="24"/>
  <c r="BR144" i="26"/>
  <c r="BI315" i="23"/>
  <c r="BH155" i="26"/>
  <c r="BQ229" i="25"/>
  <c r="BH300" i="26"/>
  <c r="BQ293" i="23"/>
  <c r="BH305" i="24"/>
  <c r="BI302" i="24"/>
  <c r="BR330" i="23"/>
  <c r="BH256" i="25"/>
  <c r="BR183" i="25"/>
  <c r="BQ122" i="26"/>
  <c r="BQ366" i="24"/>
  <c r="BI358" i="24"/>
  <c r="BI241" i="24"/>
  <c r="BR195" i="24"/>
  <c r="BR250" i="26"/>
  <c r="BH163" i="26"/>
  <c r="BH343" i="25"/>
  <c r="BI162" i="26"/>
  <c r="BH337" i="24"/>
  <c r="BQ176" i="25"/>
  <c r="BR223" i="25"/>
  <c r="BH244" i="23"/>
  <c r="BI88" i="26"/>
  <c r="BI324" i="23"/>
  <c r="BQ315" i="25"/>
  <c r="BI231" i="25"/>
  <c r="BH336" i="26"/>
  <c r="BR239" i="26"/>
  <c r="BH274" i="25"/>
  <c r="BQ198" i="26"/>
  <c r="BH189" i="24"/>
  <c r="BR284" i="25"/>
  <c r="BI154" i="26"/>
  <c r="BQ278" i="26"/>
  <c r="BQ257" i="26"/>
  <c r="BR205" i="25"/>
  <c r="BQ144" i="25"/>
  <c r="BI242" i="26"/>
  <c r="BI197" i="25"/>
  <c r="BH287" i="24"/>
  <c r="BI109" i="26"/>
  <c r="BR301" i="25"/>
  <c r="BI263" i="24"/>
  <c r="BI140" i="25"/>
  <c r="BQ188" i="25"/>
  <c r="BQ229" i="26"/>
  <c r="BH275" i="24"/>
  <c r="BQ317" i="24"/>
  <c r="BI200" i="24"/>
  <c r="BQ313" i="23"/>
  <c r="BH277" i="26"/>
  <c r="BQ228" i="25"/>
  <c r="BI256" i="26"/>
  <c r="BR343" i="24"/>
  <c r="BH252" i="23"/>
  <c r="BQ260" i="26"/>
  <c r="BQ252" i="25"/>
  <c r="BQ353" i="24"/>
  <c r="BQ338" i="23"/>
  <c r="BR241" i="25"/>
  <c r="BQ182" i="26"/>
  <c r="BI323" i="26"/>
  <c r="BR271" i="26"/>
  <c r="BR265" i="23"/>
  <c r="BH326" i="26"/>
  <c r="BI171" i="26"/>
  <c r="BH356" i="26"/>
  <c r="BQ124" i="26"/>
  <c r="BR255" i="23"/>
  <c r="BH288" i="25"/>
  <c r="BQ196" i="25"/>
  <c r="BR274" i="23"/>
  <c r="BH167" i="25"/>
  <c r="BR228" i="24"/>
  <c r="BI289" i="23"/>
  <c r="BQ260" i="23"/>
  <c r="BR229" i="25"/>
  <c r="BI356" i="23"/>
  <c r="BR190" i="26"/>
  <c r="BR324" i="25"/>
  <c r="BQ103" i="26"/>
  <c r="BQ246" i="24"/>
  <c r="BR82" i="26"/>
  <c r="BI332" i="24"/>
  <c r="BH307" i="25"/>
  <c r="BH142" i="25"/>
  <c r="BI362" i="25"/>
  <c r="BR303" i="23"/>
  <c r="BQ304" i="23"/>
  <c r="BR287" i="26"/>
  <c r="BR197" i="24"/>
  <c r="BQ197" i="25"/>
  <c r="BR153" i="25"/>
  <c r="BH365" i="23"/>
  <c r="BR187" i="25"/>
  <c r="BH363" i="26"/>
  <c r="BI222" i="25"/>
  <c r="BQ198" i="24"/>
  <c r="BH350" i="23"/>
  <c r="BQ318" i="25"/>
  <c r="BR274" i="26"/>
  <c r="BQ100" i="26"/>
  <c r="BI231" i="26"/>
  <c r="BR118" i="26"/>
  <c r="BR161" i="26"/>
  <c r="BQ269" i="25"/>
  <c r="BI362" i="24"/>
  <c r="BH304" i="24"/>
  <c r="BQ275" i="26"/>
  <c r="BI365" i="23"/>
  <c r="BI227" i="25"/>
  <c r="BQ237" i="24"/>
  <c r="BH290" i="26"/>
  <c r="BH236" i="25"/>
  <c r="BR270" i="23"/>
  <c r="BR173" i="25"/>
  <c r="BR175" i="25"/>
  <c r="BR323" i="26"/>
  <c r="BI299" i="26"/>
  <c r="BI206" i="26"/>
  <c r="BI188" i="25"/>
  <c r="BI156" i="26"/>
  <c r="BI205" i="26"/>
  <c r="BH284" i="24"/>
  <c r="BR312" i="23"/>
  <c r="BQ190" i="26"/>
  <c r="BQ325" i="24"/>
  <c r="BQ224" i="26"/>
  <c r="BI256" i="24"/>
  <c r="BQ228" i="24"/>
  <c r="BI233" i="24"/>
  <c r="BQ237" i="23"/>
  <c r="BI302" i="25"/>
  <c r="BQ212" i="24"/>
  <c r="BQ216" i="25"/>
  <c r="BI114" i="26"/>
  <c r="BH203" i="26"/>
  <c r="BQ352" i="26"/>
  <c r="BQ328" i="24"/>
  <c r="BI261" i="24"/>
  <c r="BI238" i="24"/>
  <c r="BQ320" i="24"/>
  <c r="BR192" i="26"/>
  <c r="BR347" i="23"/>
  <c r="BH239" i="26"/>
  <c r="BQ249" i="26"/>
  <c r="BH346" i="25"/>
  <c r="BI345" i="23"/>
  <c r="BI243" i="25"/>
  <c r="BQ221" i="25"/>
  <c r="BH282" i="24"/>
  <c r="BI285" i="24"/>
  <c r="BI357" i="25"/>
  <c r="BH255" i="24"/>
  <c r="BQ186" i="25"/>
  <c r="BH258" i="24"/>
  <c r="BR344" i="26"/>
  <c r="BH227" i="25"/>
  <c r="BQ248" i="26"/>
  <c r="BQ260" i="25"/>
  <c r="BH164" i="26"/>
  <c r="BQ194" i="26"/>
  <c r="BR166" i="26"/>
  <c r="BI259" i="26"/>
  <c r="BI252" i="23"/>
  <c r="BH129" i="26"/>
  <c r="BI194" i="25"/>
  <c r="BH267" i="25"/>
  <c r="BR113" i="26"/>
  <c r="BQ348" i="23"/>
  <c r="BH166" i="25"/>
  <c r="BH138" i="26"/>
  <c r="BR320" i="24"/>
  <c r="BH262" i="25"/>
  <c r="BQ350" i="25"/>
  <c r="BI340" i="24"/>
  <c r="BR281" i="23"/>
  <c r="BQ327" i="25"/>
  <c r="BH318" i="26"/>
  <c r="BH121" i="26"/>
  <c r="BI290" i="25"/>
  <c r="BI301" i="26"/>
  <c r="BI235" i="23"/>
  <c r="BR293" i="23"/>
  <c r="BQ246" i="23"/>
  <c r="BR215" i="25"/>
  <c r="BI292" i="25"/>
  <c r="BR358" i="25"/>
  <c r="BH254" i="26"/>
  <c r="BI203" i="26"/>
  <c r="BI140" i="26"/>
  <c r="BH125" i="26"/>
  <c r="BR94" i="26"/>
  <c r="BI269" i="24"/>
  <c r="BR301" i="26"/>
  <c r="BQ300" i="25"/>
  <c r="BR200" i="25"/>
  <c r="BQ298" i="24"/>
  <c r="BQ326" i="24"/>
  <c r="BQ303" i="26"/>
  <c r="BQ337" i="26"/>
  <c r="BH303" i="24"/>
  <c r="BQ159" i="25"/>
  <c r="BH172" i="25"/>
  <c r="BI228" i="23"/>
  <c r="BQ264" i="25"/>
  <c r="BQ275" i="24"/>
  <c r="BR261" i="23"/>
  <c r="BI136" i="26"/>
  <c r="BH222" i="25"/>
  <c r="BR157" i="26"/>
  <c r="BI189" i="26"/>
  <c r="BQ141" i="25"/>
  <c r="BH342" i="23"/>
  <c r="BR362" i="23"/>
  <c r="BH247" i="26"/>
  <c r="BI311" i="25"/>
  <c r="BR326" i="26"/>
  <c r="BH141" i="26"/>
  <c r="BR171" i="26"/>
  <c r="BR253" i="25"/>
  <c r="BI318" i="23"/>
  <c r="BH334" i="23"/>
  <c r="BH177" i="25"/>
  <c r="BH227" i="24"/>
  <c r="BI342" i="23"/>
  <c r="BH354" i="24"/>
  <c r="BR86" i="26"/>
  <c r="BH328" i="23"/>
  <c r="BQ240" i="23"/>
  <c r="BH239" i="23"/>
  <c r="BI94" i="26"/>
  <c r="BR260" i="26"/>
  <c r="BH246" i="23"/>
  <c r="BR184" i="25"/>
  <c r="BI178" i="26"/>
  <c r="BI333" i="24"/>
  <c r="BH191" i="26"/>
  <c r="BI328" i="25"/>
  <c r="BQ277" i="24"/>
  <c r="BR341" i="23"/>
  <c r="BH114" i="26"/>
  <c r="BH296" i="23"/>
  <c r="BQ263" i="23"/>
  <c r="BQ300" i="23"/>
  <c r="BR228" i="26"/>
  <c r="BH183" i="26"/>
  <c r="BQ310" i="23"/>
  <c r="BI130" i="26"/>
  <c r="BI200" i="26"/>
  <c r="BI236" i="25"/>
  <c r="BR321" i="25"/>
  <c r="BQ354" i="26"/>
  <c r="BR326" i="24"/>
  <c r="BI107" i="26"/>
  <c r="BR278" i="24"/>
  <c r="BI335" i="25"/>
  <c r="BQ343" i="23"/>
  <c r="BQ222" i="25"/>
  <c r="BR328" i="26"/>
  <c r="BQ217" i="24"/>
  <c r="BH288" i="24"/>
  <c r="BQ250" i="25"/>
  <c r="BI222" i="26"/>
  <c r="BI272" i="25"/>
  <c r="BH218" i="26"/>
  <c r="BQ177" i="25"/>
  <c r="BR237" i="26"/>
  <c r="BH279" i="25"/>
  <c r="BR346" i="26"/>
  <c r="BH161" i="25"/>
  <c r="BI300" i="23"/>
  <c r="BI240" i="25"/>
  <c r="BH309" i="25"/>
  <c r="BI208" i="24"/>
  <c r="BQ296" i="23"/>
  <c r="BR357" i="25"/>
  <c r="BR306" i="23"/>
  <c r="BR104" i="26"/>
  <c r="BH234" i="23"/>
  <c r="BR315" i="24"/>
  <c r="BQ361" i="23"/>
  <c r="BQ291" i="24"/>
  <c r="BI295" i="26"/>
  <c r="BH239" i="25"/>
  <c r="BI239" i="24"/>
  <c r="BQ272" i="23"/>
  <c r="BQ234" i="25"/>
  <c r="BR92" i="26"/>
  <c r="BI173" i="25"/>
  <c r="BH108" i="26"/>
  <c r="BI191" i="24"/>
  <c r="BI226" i="25"/>
  <c r="BQ182" i="25"/>
  <c r="BQ259" i="26"/>
  <c r="BH226" i="25"/>
  <c r="BQ276" i="24"/>
  <c r="BQ308" i="24"/>
  <c r="BH212" i="25"/>
  <c r="BH234" i="24"/>
  <c r="BI100" i="26"/>
  <c r="BQ366" i="23"/>
  <c r="BQ270" i="25"/>
  <c r="BI322" i="23"/>
  <c r="BR225" i="26"/>
  <c r="BQ209" i="25"/>
  <c r="BI295" i="23"/>
  <c r="BR310" i="25"/>
  <c r="BI266" i="25"/>
  <c r="BI246" i="26"/>
  <c r="BH357" i="24"/>
  <c r="BR285" i="23"/>
  <c r="BR342" i="26"/>
  <c r="BH359" i="25"/>
  <c r="BI133" i="26"/>
  <c r="BR214" i="24"/>
  <c r="BI81" i="26"/>
  <c r="BI228" i="25"/>
  <c r="BH225" i="26"/>
  <c r="BQ232" i="26"/>
  <c r="BQ219" i="26"/>
  <c r="BR324" i="24"/>
  <c r="BI148" i="25"/>
  <c r="BH229" i="26"/>
  <c r="BH353" i="24"/>
  <c r="BQ88" i="26"/>
  <c r="BQ355" i="24"/>
  <c r="BI250" i="24"/>
  <c r="BI283" i="23"/>
  <c r="BR335" i="25"/>
  <c r="BQ283" i="23"/>
  <c r="BR323" i="23"/>
  <c r="BQ158" i="26"/>
  <c r="BR307" i="25"/>
  <c r="BH273" i="26"/>
  <c r="BI146" i="25"/>
  <c r="BQ160" i="25"/>
  <c r="BQ218" i="26"/>
  <c r="BR245" i="24"/>
  <c r="BI262" i="24"/>
  <c r="BR278" i="23"/>
  <c r="BR291" i="24"/>
  <c r="BI112" i="26"/>
  <c r="BH216" i="25"/>
  <c r="BQ321" i="26"/>
  <c r="BI90" i="26"/>
  <c r="BQ264" i="23"/>
  <c r="BR235" i="25"/>
  <c r="BR333" i="23"/>
  <c r="BR254" i="23"/>
  <c r="BH158" i="26"/>
  <c r="BR283" i="25"/>
  <c r="BR365" i="26"/>
  <c r="BQ244" i="24"/>
  <c r="BH187" i="25"/>
  <c r="BQ247" i="24"/>
  <c r="BQ231" i="25"/>
  <c r="BQ143" i="25"/>
  <c r="BI352" i="25"/>
  <c r="BH209" i="25"/>
  <c r="BH331" i="23"/>
  <c r="BI127" i="26"/>
  <c r="BQ208" i="24"/>
  <c r="BR292" i="26"/>
  <c r="BI84" i="26"/>
  <c r="BQ219" i="24"/>
  <c r="BI304" i="23"/>
  <c r="BR198" i="26"/>
  <c r="BH318" i="23"/>
  <c r="BH328" i="26"/>
  <c r="BR242" i="26"/>
  <c r="BH192" i="24"/>
  <c r="BI305" i="24"/>
  <c r="BQ203" i="24"/>
  <c r="BQ96" i="26"/>
  <c r="BQ284" i="26"/>
  <c r="BH94" i="26"/>
  <c r="BH253" i="26"/>
  <c r="BI339" i="24"/>
  <c r="BH206" i="25"/>
  <c r="BQ284" i="23"/>
  <c r="BQ323" i="26"/>
  <c r="BQ265" i="26"/>
  <c r="BI201" i="24"/>
  <c r="BQ222" i="24"/>
  <c r="BQ183" i="26"/>
  <c r="BH305" i="26"/>
  <c r="BH212" i="24"/>
  <c r="BQ209" i="26"/>
  <c r="BR313" i="26"/>
  <c r="BH328" i="25"/>
  <c r="BQ349" i="24"/>
  <c r="BR279" i="26"/>
  <c r="BQ261" i="26"/>
  <c r="BI250" i="25"/>
  <c r="BI300" i="24"/>
  <c r="BI89" i="26"/>
  <c r="BH280" i="25"/>
  <c r="BQ242" i="24"/>
  <c r="BR274" i="24"/>
  <c r="BI260" i="23"/>
  <c r="BH224" i="24"/>
  <c r="BH269" i="24"/>
  <c r="BQ297" i="24"/>
  <c r="BQ311" i="24"/>
  <c r="BR263" i="23"/>
  <c r="BR136" i="26"/>
  <c r="BQ267" i="26"/>
  <c r="BR344" i="24"/>
  <c r="BI166" i="25"/>
  <c r="BR306" i="24"/>
  <c r="BH242" i="26"/>
  <c r="BI308" i="23"/>
  <c r="BR303" i="24"/>
  <c r="BH140" i="26"/>
  <c r="BQ104" i="26"/>
  <c r="BQ199" i="24"/>
  <c r="BR111" i="26"/>
  <c r="BH184" i="25"/>
  <c r="BQ211" i="25"/>
  <c r="BR342" i="24"/>
  <c r="BQ236" i="23"/>
  <c r="BI332" i="26"/>
  <c r="BI361" i="23"/>
  <c r="BH287" i="23"/>
  <c r="BI348" i="25"/>
  <c r="BR199" i="24"/>
  <c r="BH340" i="23"/>
  <c r="BR258" i="23"/>
  <c r="BH335" i="24"/>
  <c r="BR293" i="24"/>
  <c r="BH260" i="26"/>
  <c r="BI87" i="26"/>
  <c r="BQ343" i="26"/>
  <c r="BQ350" i="23"/>
  <c r="BI237" i="25"/>
  <c r="BR203" i="24"/>
  <c r="BQ320" i="23"/>
  <c r="BH346" i="26"/>
  <c r="BI250" i="23"/>
  <c r="BH241" i="25"/>
  <c r="BR164" i="25"/>
  <c r="BQ196" i="26"/>
  <c r="BQ121" i="26"/>
  <c r="BQ154" i="26"/>
  <c r="BR334" i="25"/>
  <c r="BR310" i="26"/>
  <c r="BQ265" i="24"/>
  <c r="BR178" i="25"/>
  <c r="BQ303" i="23"/>
  <c r="BR155" i="26"/>
  <c r="BI158" i="26"/>
  <c r="BQ225" i="24"/>
  <c r="BR135" i="26"/>
  <c r="BR316" i="26"/>
  <c r="BI151" i="25"/>
  <c r="BI181" i="25"/>
  <c r="BH158" i="25"/>
  <c r="BR188" i="26"/>
  <c r="BQ109" i="26"/>
  <c r="BQ261" i="23"/>
  <c r="BR339" i="25"/>
  <c r="BI275" i="23"/>
  <c r="BI139" i="25"/>
  <c r="BH361" i="23"/>
  <c r="BQ215" i="24"/>
  <c r="BQ267" i="24"/>
  <c r="BI332" i="25"/>
  <c r="BQ312" i="26"/>
  <c r="BI268" i="24"/>
  <c r="BQ319" i="26"/>
  <c r="BH335" i="25"/>
  <c r="BQ337" i="24"/>
  <c r="BI259" i="25"/>
  <c r="BR202" i="25"/>
  <c r="BH284" i="26"/>
  <c r="BR320" i="25"/>
  <c r="BH80" i="26"/>
  <c r="BR229" i="23"/>
  <c r="BH260" i="23"/>
  <c r="BI274" i="24"/>
  <c r="BQ306" i="24"/>
  <c r="BR317" i="24"/>
  <c r="BI267" i="24"/>
  <c r="BQ363" i="25"/>
  <c r="BI242" i="24"/>
  <c r="BR243" i="24"/>
  <c r="BH319" i="23"/>
  <c r="BQ193" i="25"/>
  <c r="BH211" i="26"/>
  <c r="BH220" i="24"/>
  <c r="BQ266" i="24"/>
  <c r="BR320" i="23"/>
  <c r="BI354" i="25"/>
  <c r="BQ233" i="26"/>
  <c r="BI336" i="26"/>
  <c r="BH236" i="24"/>
  <c r="BR281" i="25"/>
  <c r="BI113" i="26"/>
  <c r="BH332" i="26"/>
  <c r="BH300" i="24"/>
  <c r="BI187" i="25"/>
  <c r="BI152" i="26"/>
  <c r="BR292" i="25"/>
  <c r="BQ282" i="25"/>
  <c r="BI286" i="26"/>
  <c r="BH226" i="26"/>
  <c r="BQ312" i="25"/>
  <c r="BQ154" i="25"/>
  <c r="BQ255" i="25"/>
  <c r="BI280" i="23"/>
  <c r="BI165" i="25"/>
  <c r="BQ344" i="23"/>
  <c r="BI241" i="26"/>
  <c r="BR217" i="25"/>
  <c r="BI343" i="24"/>
  <c r="BI364" i="24"/>
  <c r="BQ245" i="23"/>
  <c r="BQ335" i="23"/>
  <c r="BI214" i="25"/>
  <c r="BI334" i="23"/>
  <c r="BI218" i="24"/>
  <c r="BH354" i="25"/>
  <c r="BQ85" i="26"/>
  <c r="BH307" i="23"/>
  <c r="BH329" i="23"/>
  <c r="BQ241" i="24"/>
  <c r="BI342" i="25"/>
  <c r="BQ341" i="24"/>
  <c r="BR240" i="23"/>
  <c r="BI228" i="26"/>
  <c r="BI292" i="26"/>
  <c r="BI160" i="25"/>
  <c r="BI221" i="25"/>
  <c r="BH284" i="23"/>
  <c r="BI237" i="26"/>
  <c r="BR275" i="25"/>
  <c r="BI221" i="24"/>
  <c r="BI334" i="24"/>
  <c r="BR177" i="26"/>
  <c r="BH289" i="26"/>
  <c r="BI102" i="26"/>
  <c r="BI338" i="25"/>
  <c r="BQ336" i="25"/>
  <c r="BR226" i="26"/>
  <c r="BQ281" i="23"/>
  <c r="BH286" i="24"/>
  <c r="BQ81" i="26"/>
  <c r="BI303" i="23"/>
  <c r="BH301" i="25"/>
  <c r="BH191" i="24"/>
  <c r="BQ338" i="26"/>
  <c r="BR334" i="23"/>
  <c r="BH266" i="25"/>
  <c r="BI210" i="25"/>
  <c r="BR349" i="23"/>
  <c r="BI259" i="24"/>
  <c r="BI204" i="25"/>
  <c r="BH302" i="23"/>
  <c r="BQ168" i="25"/>
  <c r="BQ334" i="24"/>
  <c r="BR83" i="26"/>
  <c r="BI352" i="24"/>
  <c r="BI353" i="25"/>
  <c r="BR316" i="23"/>
  <c r="BQ189" i="25"/>
  <c r="BR349" i="25"/>
  <c r="BQ223" i="24"/>
  <c r="BQ335" i="26"/>
  <c r="BH297" i="25"/>
  <c r="BR231" i="24"/>
  <c r="BR299" i="23"/>
  <c r="BQ256" i="25"/>
  <c r="BH248" i="23"/>
  <c r="BR315" i="26"/>
  <c r="BQ93" i="26"/>
  <c r="BQ188" i="24"/>
  <c r="BQ326" i="25"/>
  <c r="BQ227" i="25"/>
  <c r="BR345" i="23"/>
  <c r="BI170" i="25"/>
  <c r="BR252" i="24"/>
  <c r="BR132" i="26"/>
  <c r="BH353" i="25"/>
  <c r="BH170" i="25"/>
  <c r="BH259" i="24"/>
  <c r="BI355" i="24"/>
  <c r="BQ148" i="25"/>
  <c r="BR227" i="25"/>
  <c r="BQ273" i="25"/>
  <c r="BQ337" i="25"/>
  <c r="BI365" i="25"/>
  <c r="BH352" i="25"/>
  <c r="BQ134" i="26"/>
  <c r="BR227" i="26"/>
  <c r="BQ142" i="26"/>
  <c r="BQ289" i="25"/>
  <c r="BR352" i="24"/>
  <c r="BI320" i="23"/>
  <c r="BR271" i="23"/>
  <c r="BI215" i="26"/>
  <c r="BR307" i="26"/>
  <c r="BQ273" i="26"/>
  <c r="BH321" i="26"/>
  <c r="BI253" i="25"/>
  <c r="BQ244" i="25"/>
  <c r="BQ299" i="25"/>
  <c r="BR311" i="25"/>
  <c r="BR325" i="23"/>
  <c r="BQ253" i="23"/>
  <c r="BR360" i="23"/>
  <c r="BH357" i="26"/>
  <c r="BI297" i="26"/>
  <c r="BI132" i="26"/>
  <c r="BH223" i="26"/>
  <c r="BI362" i="26"/>
  <c r="BQ291" i="25"/>
  <c r="BQ349" i="23"/>
  <c r="BH173" i="25"/>
  <c r="BI160" i="26"/>
  <c r="BH248" i="26"/>
  <c r="BQ347" i="26"/>
  <c r="BQ191" i="25"/>
  <c r="BI191" i="25"/>
  <c r="BH210" i="24"/>
  <c r="BR233" i="23"/>
  <c r="BH271" i="24"/>
  <c r="BR204" i="26"/>
  <c r="BQ245" i="24"/>
  <c r="BH194" i="26"/>
  <c r="BI243" i="26"/>
  <c r="BH345" i="23"/>
  <c r="BH141" i="25"/>
  <c r="BI244" i="24"/>
  <c r="BQ195" i="26"/>
  <c r="BI312" i="23"/>
  <c r="BQ181" i="26"/>
  <c r="BR240" i="26"/>
  <c r="BQ277" i="26"/>
  <c r="BQ314" i="26"/>
  <c r="BQ130" i="26"/>
  <c r="BQ191" i="24"/>
  <c r="BI182" i="26"/>
  <c r="BI340" i="25"/>
  <c r="BI347" i="23"/>
  <c r="BR340" i="23"/>
  <c r="BH255" i="26"/>
  <c r="BI95" i="26"/>
  <c r="BI259" i="23"/>
  <c r="BH201" i="24"/>
  <c r="BQ286" i="26"/>
  <c r="BQ229" i="24"/>
  <c r="BH326" i="23"/>
  <c r="BQ204" i="24"/>
  <c r="BH268" i="26"/>
  <c r="BR264" i="25"/>
  <c r="BR221" i="26"/>
  <c r="BH314" i="25"/>
  <c r="BH186" i="25"/>
  <c r="BI338" i="24"/>
  <c r="BR348" i="25"/>
  <c r="BQ331" i="25"/>
  <c r="BI176" i="26"/>
  <c r="BQ354" i="25"/>
  <c r="BR259" i="25"/>
  <c r="BI325" i="25"/>
  <c r="BH194" i="25"/>
  <c r="BH339" i="25"/>
  <c r="BQ234" i="23"/>
  <c r="BI363" i="26"/>
  <c r="BR236" i="24"/>
  <c r="BR119" i="26"/>
  <c r="BI313" i="23"/>
  <c r="BI323" i="23"/>
  <c r="BI339" i="26"/>
  <c r="BI231" i="23"/>
  <c r="BI347" i="25"/>
  <c r="BI122" i="26"/>
  <c r="BI306" i="24"/>
  <c r="BH210" i="25"/>
  <c r="BQ336" i="24"/>
  <c r="BR165" i="26"/>
  <c r="BR323" i="25"/>
  <c r="BQ186" i="26"/>
  <c r="BI335" i="26"/>
  <c r="BH275" i="23"/>
  <c r="BI333" i="23"/>
  <c r="BR246" i="23"/>
  <c r="BH332" i="24"/>
  <c r="BR348" i="23"/>
  <c r="BI228" i="24"/>
  <c r="BR297" i="25"/>
  <c r="BH272" i="25"/>
  <c r="BR194" i="24"/>
  <c r="BH298" i="25"/>
  <c r="BQ147" i="26"/>
  <c r="BH332" i="23"/>
  <c r="BH216" i="26"/>
  <c r="BI265" i="23"/>
  <c r="BH235" i="26"/>
  <c r="BQ214" i="26"/>
  <c r="BH258" i="23"/>
  <c r="BR138" i="26"/>
  <c r="BR202" i="26"/>
  <c r="BI254" i="24"/>
  <c r="BH230" i="24"/>
  <c r="BQ364" i="24"/>
  <c r="BI162" i="25"/>
  <c r="BQ207" i="25"/>
  <c r="BH335" i="26"/>
  <c r="BR307" i="24"/>
  <c r="BI269" i="26"/>
  <c r="BH263" i="26"/>
  <c r="BQ227" i="24"/>
  <c r="BR276" i="25"/>
  <c r="BR354" i="24"/>
  <c r="BQ288" i="24"/>
  <c r="BQ152" i="25"/>
  <c r="BH356" i="25"/>
  <c r="BR290" i="23"/>
  <c r="BI144" i="26"/>
  <c r="BH320" i="26"/>
  <c r="BQ258" i="24"/>
  <c r="BR269" i="23"/>
  <c r="BQ346" i="25"/>
  <c r="BR289" i="26"/>
  <c r="BQ107" i="26"/>
  <c r="BI185" i="25"/>
  <c r="BH132" i="26"/>
  <c r="BQ307" i="25"/>
  <c r="BH331" i="25"/>
  <c r="BQ360" i="25"/>
  <c r="BI184" i="26"/>
  <c r="BH201" i="26"/>
  <c r="BR286" i="24"/>
  <c r="BH278" i="25"/>
  <c r="BH243" i="26"/>
  <c r="BQ285" i="23"/>
  <c r="BQ152" i="26"/>
  <c r="BQ360" i="24"/>
  <c r="BI303" i="24"/>
  <c r="BR190" i="25"/>
  <c r="BQ141" i="26"/>
  <c r="BH312" i="23"/>
  <c r="BQ172" i="26"/>
  <c r="BH316" i="23"/>
  <c r="BQ262" i="25"/>
  <c r="BI164" i="26"/>
  <c r="BQ265" i="25"/>
  <c r="BI155" i="26"/>
  <c r="BH329" i="26"/>
  <c r="BH279" i="24"/>
  <c r="BI174" i="26"/>
  <c r="BQ144" i="26"/>
  <c r="BQ304" i="24"/>
  <c r="BH243" i="24"/>
  <c r="BQ357" i="25"/>
  <c r="BH285" i="23"/>
  <c r="BQ227" i="26"/>
  <c r="BI194" i="26"/>
  <c r="BR198" i="24"/>
  <c r="BQ271" i="25"/>
  <c r="BI305" i="26"/>
  <c r="BR356" i="24"/>
  <c r="BQ205" i="24"/>
  <c r="BI261" i="25"/>
  <c r="BQ299" i="24"/>
  <c r="BH298" i="26"/>
  <c r="BR295" i="23"/>
  <c r="BR346" i="23"/>
  <c r="BR280" i="24"/>
  <c r="BQ140" i="26"/>
  <c r="BR166" i="25"/>
  <c r="BH220" i="26"/>
  <c r="BI177" i="26"/>
  <c r="BH257" i="26"/>
  <c r="BI199" i="26"/>
  <c r="BH204" i="25"/>
  <c r="BH278" i="24"/>
  <c r="BI230" i="24"/>
  <c r="BH223" i="25"/>
  <c r="BH358" i="24"/>
  <c r="BI252" i="25"/>
  <c r="BR138" i="25"/>
  <c r="BI319" i="23"/>
  <c r="BI299" i="24"/>
  <c r="BR348" i="24"/>
  <c r="BR307" i="23"/>
  <c r="BQ87" i="26"/>
  <c r="BR259" i="24"/>
  <c r="BR336" i="24"/>
  <c r="BR253" i="24"/>
  <c r="BH278" i="23"/>
  <c r="BR288" i="26"/>
  <c r="BQ303" i="25"/>
  <c r="BR318" i="26"/>
  <c r="BQ243" i="26"/>
  <c r="BQ161" i="25"/>
  <c r="BI346" i="25"/>
  <c r="BI356" i="24"/>
  <c r="BH275" i="26"/>
  <c r="BI264" i="25"/>
  <c r="BQ253" i="25"/>
  <c r="BR246" i="25"/>
  <c r="BQ229" i="23"/>
  <c r="BH188" i="24"/>
  <c r="BI299" i="23"/>
  <c r="BH211" i="25"/>
  <c r="BI174" i="25"/>
  <c r="BQ319" i="24"/>
  <c r="BI200" i="25"/>
  <c r="BH242" i="24"/>
  <c r="BH265" i="23"/>
  <c r="BR254" i="24"/>
  <c r="BQ267" i="23"/>
  <c r="BR225" i="24"/>
  <c r="BQ200" i="25"/>
  <c r="BQ358" i="25"/>
  <c r="BQ257" i="25"/>
  <c r="BQ332" i="26"/>
  <c r="BQ312" i="23"/>
  <c r="BR190" i="24"/>
  <c r="BR312" i="26"/>
  <c r="BR309" i="24"/>
  <c r="BH259" i="26"/>
  <c r="BR149" i="26"/>
  <c r="BI227" i="24"/>
  <c r="BH230" i="26"/>
  <c r="BR144" i="25"/>
  <c r="BH193" i="25"/>
  <c r="BI141" i="26"/>
  <c r="BH302" i="26"/>
  <c r="BH348" i="23"/>
  <c r="BR352" i="23"/>
  <c r="BI236" i="26"/>
  <c r="BI269" i="23"/>
  <c r="BR251" i="25"/>
  <c r="BQ157" i="25"/>
  <c r="BH144" i="26"/>
  <c r="BI314" i="26"/>
  <c r="BQ231" i="24"/>
  <c r="BQ276" i="26"/>
  <c r="BQ298" i="26"/>
  <c r="BH247" i="25"/>
  <c r="BH150" i="26"/>
  <c r="BH168" i="25"/>
  <c r="BI153" i="25"/>
  <c r="BH262" i="24"/>
  <c r="BI164" i="25"/>
  <c r="BI303" i="25"/>
  <c r="BH355" i="23"/>
  <c r="BR346" i="25"/>
  <c r="BR256" i="25"/>
  <c r="BH344" i="24"/>
  <c r="BH307" i="24"/>
  <c r="BH311" i="26"/>
  <c r="BI341" i="25"/>
  <c r="BQ170" i="25"/>
  <c r="BH143" i="25"/>
  <c r="BQ138" i="25"/>
  <c r="BQ264" i="24"/>
  <c r="BQ335" i="25"/>
  <c r="BR281" i="26"/>
  <c r="BI271" i="24"/>
  <c r="BQ298" i="25"/>
  <c r="BH232" i="24"/>
  <c r="BR290" i="24"/>
  <c r="BQ351" i="26"/>
  <c r="BQ336" i="23"/>
  <c r="BQ106" i="26"/>
  <c r="BR225" i="25"/>
  <c r="BR140" i="25"/>
  <c r="BR267" i="23"/>
  <c r="BH295" i="24"/>
  <c r="BQ355" i="23"/>
  <c r="BH325" i="25"/>
  <c r="BQ348" i="24"/>
  <c r="BI272" i="24"/>
  <c r="BQ251" i="23"/>
  <c r="BI327" i="26"/>
  <c r="BH256" i="26"/>
  <c r="BR250" i="25"/>
  <c r="BH290" i="23"/>
  <c r="BI179" i="25"/>
  <c r="BH219" i="25"/>
  <c r="BI244" i="26"/>
  <c r="BQ307" i="24"/>
  <c r="BH135" i="26"/>
  <c r="BI285" i="26"/>
  <c r="BQ299" i="26"/>
  <c r="BQ275" i="25"/>
  <c r="BQ216" i="24"/>
  <c r="BH308" i="23"/>
  <c r="BQ360" i="23"/>
  <c r="BI291" i="23"/>
  <c r="BQ362" i="24"/>
  <c r="BR291" i="23"/>
  <c r="BR253" i="26"/>
  <c r="BR351" i="24"/>
  <c r="BH330" i="23"/>
  <c r="BR244" i="25"/>
  <c r="BQ347" i="25"/>
  <c r="BI286" i="24"/>
  <c r="BH291" i="23"/>
  <c r="BH306" i="26"/>
  <c r="BI284" i="23"/>
  <c r="BR313" i="24"/>
  <c r="BQ273" i="23"/>
  <c r="BI181" i="26"/>
  <c r="BQ250" i="26"/>
  <c r="BR286" i="25"/>
  <c r="BH263" i="23"/>
  <c r="BH333" i="23"/>
  <c r="BH101" i="26"/>
  <c r="BQ132" i="26"/>
  <c r="BR262" i="24"/>
  <c r="BI208" i="26"/>
  <c r="BR304" i="26"/>
  <c r="BH250" i="25"/>
  <c r="BI291" i="25"/>
  <c r="BR249" i="25"/>
  <c r="BR318" i="23"/>
  <c r="BQ313" i="26"/>
  <c r="BR141" i="25"/>
  <c r="BI329" i="23"/>
  <c r="BH171" i="26"/>
  <c r="BI316" i="23"/>
  <c r="BR159" i="25"/>
  <c r="BQ353" i="25"/>
  <c r="BQ276" i="25"/>
  <c r="BH266" i="23"/>
  <c r="BQ306" i="25"/>
  <c r="BR303" i="25"/>
  <c r="BH207" i="25"/>
  <c r="BI288" i="26"/>
  <c r="BH183" i="25"/>
  <c r="BI212" i="25"/>
  <c r="BH310" i="25"/>
  <c r="BH347" i="25"/>
  <c r="BQ262" i="24"/>
  <c r="BQ208" i="25"/>
  <c r="BI189" i="25"/>
  <c r="BR331" i="24"/>
  <c r="BI180" i="26"/>
  <c r="BI250" i="26"/>
  <c r="BH271" i="23"/>
  <c r="BH319" i="26"/>
  <c r="BQ129" i="26"/>
  <c r="BR223" i="26"/>
  <c r="BQ234" i="24"/>
  <c r="BR223" i="24"/>
  <c r="BR257" i="25"/>
  <c r="BH223" i="24"/>
  <c r="BR180" i="25"/>
  <c r="BR126" i="26"/>
  <c r="BH270" i="24"/>
  <c r="BH343" i="26"/>
  <c r="BQ359" i="24"/>
  <c r="BI361" i="26"/>
  <c r="BQ310" i="25"/>
  <c r="BR260" i="23"/>
  <c r="BI298" i="24"/>
  <c r="BI281" i="24"/>
  <c r="BR309" i="23"/>
  <c r="BH130" i="26"/>
  <c r="BR272" i="23"/>
  <c r="BR316" i="24"/>
  <c r="BQ274" i="26"/>
  <c r="BR264" i="24"/>
  <c r="BR341" i="24"/>
  <c r="BQ233" i="23"/>
  <c r="BQ302" i="24"/>
  <c r="BH215" i="25"/>
  <c r="BR300" i="24"/>
  <c r="BH246" i="26"/>
  <c r="BH334" i="24"/>
  <c r="BI296" i="23"/>
  <c r="BH172" i="26"/>
  <c r="BH281" i="24"/>
  <c r="BI360" i="26"/>
  <c r="BH184" i="26"/>
  <c r="BQ351" i="24"/>
  <c r="BQ315" i="24"/>
  <c r="BQ239" i="24"/>
  <c r="BH337" i="26"/>
  <c r="BQ199" i="26"/>
  <c r="BI204" i="24"/>
  <c r="BI330" i="24"/>
  <c r="BH360" i="23"/>
  <c r="BR202" i="24"/>
  <c r="BR174" i="26"/>
  <c r="BQ200" i="26"/>
  <c r="BI143" i="25"/>
  <c r="BI233" i="25"/>
  <c r="BR366" i="23"/>
  <c r="BQ307" i="26"/>
  <c r="BQ174" i="26"/>
  <c r="BR283" i="26"/>
  <c r="BR293" i="26"/>
  <c r="BI141" i="25"/>
  <c r="BQ210" i="26"/>
  <c r="BI317" i="24"/>
  <c r="BH338" i="26"/>
  <c r="BR252" i="23"/>
  <c r="BI306" i="26"/>
  <c r="BQ343" i="25"/>
  <c r="BH282" i="25"/>
  <c r="BI282" i="25"/>
  <c r="BR238" i="24"/>
  <c r="BR242" i="25"/>
  <c r="BR340" i="26"/>
  <c r="BH128" i="26"/>
  <c r="BH330" i="26"/>
  <c r="BI264" i="24"/>
  <c r="BR327" i="23"/>
  <c r="BH351" i="23"/>
  <c r="BI327" i="24"/>
  <c r="BI234" i="24"/>
  <c r="BI337" i="26"/>
  <c r="BH237" i="24"/>
  <c r="BH296" i="26"/>
  <c r="BH284" i="25"/>
  <c r="BR352" i="25"/>
  <c r="BQ348" i="26"/>
  <c r="BH352" i="23"/>
  <c r="BI169" i="25"/>
  <c r="BH295" i="26"/>
  <c r="BQ254" i="24"/>
  <c r="BR146" i="25"/>
  <c r="BH224" i="25"/>
  <c r="BQ185" i="26"/>
  <c r="BR154" i="25"/>
  <c r="BI266" i="24"/>
  <c r="BI125" i="26"/>
  <c r="BI193" i="26"/>
  <c r="BH312" i="26"/>
  <c r="BR233" i="24"/>
  <c r="BR233" i="25"/>
  <c r="BI320" i="24"/>
  <c r="BH262" i="23"/>
  <c r="BI211" i="26"/>
  <c r="BQ346" i="24"/>
  <c r="BI138" i="25"/>
  <c r="BH260" i="24"/>
  <c r="BH244" i="25"/>
  <c r="BH232" i="25"/>
  <c r="BQ120" i="26"/>
  <c r="BR240" i="24"/>
  <c r="BH349" i="24"/>
  <c r="BI153" i="26"/>
  <c r="BR282" i="24"/>
  <c r="BI261" i="23"/>
  <c r="BH339" i="23"/>
  <c r="BQ204" i="25"/>
  <c r="BQ160" i="26"/>
  <c r="BH294" i="23"/>
  <c r="BQ211" i="24"/>
  <c r="BH195" i="24"/>
  <c r="BI186" i="26"/>
  <c r="BQ95" i="26"/>
  <c r="BR328" i="23"/>
  <c r="BR218" i="24"/>
  <c r="BR145" i="26"/>
  <c r="BH139" i="25"/>
  <c r="BR245" i="26"/>
  <c r="BI179" i="26"/>
  <c r="BH228" i="23"/>
  <c r="BQ278" i="24"/>
  <c r="BR269" i="24"/>
  <c r="BQ169" i="25"/>
  <c r="BH109" i="26"/>
  <c r="BI301" i="24"/>
  <c r="BI354" i="23"/>
  <c r="BH315" i="23"/>
  <c r="BR322" i="24"/>
  <c r="BQ280" i="25"/>
  <c r="BQ308" i="26"/>
  <c r="BR304" i="25"/>
  <c r="BR342" i="23"/>
  <c r="BR122" i="26"/>
  <c r="BI207" i="26"/>
  <c r="BI288" i="23"/>
  <c r="BR192" i="24"/>
  <c r="BQ316" i="25"/>
  <c r="BI291" i="24"/>
  <c r="BH282" i="23"/>
  <c r="BI271" i="26"/>
  <c r="BQ156" i="26"/>
  <c r="BI269" i="25"/>
  <c r="BH233" i="25"/>
  <c r="BR187" i="26"/>
  <c r="BI223" i="26"/>
  <c r="BR127" i="26"/>
  <c r="BQ323" i="25"/>
  <c r="BI345" i="26"/>
  <c r="BH205" i="24"/>
  <c r="BR148" i="25"/>
  <c r="BR294" i="25"/>
  <c r="BH228" i="25"/>
  <c r="BI274" i="25"/>
  <c r="BR366" i="24"/>
  <c r="BR256" i="24"/>
  <c r="BQ313" i="24"/>
  <c r="BH179" i="25"/>
  <c r="BH204" i="26"/>
  <c r="BR258" i="24"/>
  <c r="BH344" i="26"/>
  <c r="BI248" i="24"/>
  <c r="BI234" i="26"/>
  <c r="BR296" i="24"/>
  <c r="BR257" i="23"/>
  <c r="BI283" i="26"/>
  <c r="BR247" i="26"/>
  <c r="BQ142" i="25"/>
  <c r="BR209" i="25"/>
  <c r="BH225" i="25"/>
  <c r="BI157" i="26"/>
  <c r="BH343" i="24"/>
  <c r="BH283" i="24"/>
  <c r="BH338" i="24"/>
  <c r="BR207" i="25"/>
  <c r="BI217" i="25"/>
  <c r="BQ305" i="24"/>
  <c r="BQ168" i="26"/>
  <c r="BH175" i="26"/>
  <c r="BQ334" i="23"/>
  <c r="BH238" i="26"/>
  <c r="BR139" i="26"/>
  <c r="BQ191" i="26"/>
  <c r="BQ239" i="23"/>
  <c r="BH81" i="26"/>
  <c r="BH336" i="25"/>
  <c r="BI194" i="24"/>
  <c r="BR346" i="24"/>
  <c r="BI260" i="25"/>
  <c r="BQ281" i="25"/>
  <c r="BH308" i="25"/>
  <c r="BH214" i="26"/>
  <c r="BI210" i="26"/>
  <c r="BR194" i="25"/>
  <c r="BQ173" i="26"/>
  <c r="BH338" i="23"/>
  <c r="BI266" i="23"/>
  <c r="BI328" i="24"/>
  <c r="BR239" i="25"/>
  <c r="BQ311" i="23"/>
  <c r="BQ263" i="26"/>
  <c r="BQ355" i="25"/>
  <c r="BH131" i="26"/>
  <c r="BQ183" i="25"/>
  <c r="BI296" i="24"/>
  <c r="BI224" i="25"/>
  <c r="BH276" i="26"/>
  <c r="BI256" i="23"/>
  <c r="BR259" i="26"/>
  <c r="BR253" i="23"/>
  <c r="BQ235" i="26"/>
  <c r="BR276" i="23"/>
  <c r="BI265" i="26"/>
  <c r="BR326" i="23"/>
  <c r="BI229" i="24"/>
  <c r="BQ194" i="25"/>
  <c r="BR224" i="26"/>
  <c r="BI254" i="26"/>
  <c r="BH220" i="25"/>
  <c r="BR345" i="26"/>
  <c r="BQ192" i="25"/>
  <c r="BH139" i="26"/>
  <c r="BH225" i="24"/>
  <c r="BR354" i="23"/>
  <c r="BH292" i="23"/>
  <c r="BQ254" i="23"/>
  <c r="BH347" i="26"/>
  <c r="BR343" i="26"/>
  <c r="BH200" i="26"/>
  <c r="BI326" i="23"/>
  <c r="BR287" i="24"/>
  <c r="BH340" i="24"/>
  <c r="BQ336" i="26"/>
  <c r="BR338" i="23"/>
  <c r="BI157" i="25"/>
  <c r="BI273" i="26"/>
  <c r="BI343" i="25"/>
  <c r="BR316" i="25"/>
  <c r="BI279" i="26"/>
  <c r="BI254" i="23"/>
  <c r="BR308" i="23"/>
  <c r="BR185" i="26"/>
  <c r="BR286" i="26"/>
  <c r="BI241" i="25"/>
  <c r="BQ242" i="25"/>
  <c r="BI165" i="26"/>
  <c r="BH243" i="23"/>
  <c r="BI345" i="25"/>
  <c r="BR360" i="25"/>
  <c r="BH272" i="26"/>
  <c r="BH189" i="25"/>
  <c r="BH355" i="26"/>
  <c r="BR321" i="26"/>
  <c r="BI297" i="25"/>
  <c r="BI197" i="26"/>
  <c r="BI236" i="24"/>
  <c r="BQ118" i="26"/>
  <c r="BR278" i="25"/>
  <c r="BI247" i="24"/>
  <c r="BH347" i="23"/>
  <c r="BR351" i="23"/>
  <c r="BH314" i="26"/>
  <c r="BR258" i="25"/>
  <c r="BH240" i="23"/>
  <c r="BH342" i="26"/>
  <c r="BI287" i="24"/>
  <c r="BQ247" i="23"/>
  <c r="BR199" i="25"/>
  <c r="BI331" i="26"/>
  <c r="BH316" i="24"/>
  <c r="BI137" i="26"/>
  <c r="BQ187" i="24"/>
  <c r="BH151" i="25"/>
  <c r="BI260" i="26"/>
  <c r="BI262" i="26"/>
  <c r="BH272" i="24"/>
  <c r="BQ250" i="24"/>
  <c r="BR238" i="25"/>
  <c r="BI277" i="23"/>
  <c r="BH333" i="25"/>
  <c r="BQ314" i="23"/>
  <c r="BH103" i="26"/>
  <c r="BR222" i="24"/>
  <c r="BH112" i="26"/>
  <c r="BH243" i="25"/>
  <c r="BI321" i="25"/>
  <c r="BH290" i="24"/>
  <c r="BR220" i="26"/>
  <c r="BQ332" i="23"/>
  <c r="BI298" i="25"/>
  <c r="BR200" i="26"/>
  <c r="BI271" i="23"/>
  <c r="BR154" i="26"/>
  <c r="BR300" i="23"/>
  <c r="BH157" i="26"/>
  <c r="BH143" i="26"/>
  <c r="BR218" i="26"/>
  <c r="BH89" i="26"/>
  <c r="BR251" i="26"/>
  <c r="BI232" i="26"/>
  <c r="BI279" i="23"/>
  <c r="BH199" i="24"/>
  <c r="BR250" i="24"/>
  <c r="BI346" i="24"/>
  <c r="BH341" i="25"/>
  <c r="BI276" i="26"/>
  <c r="BQ304" i="26"/>
  <c r="BR298" i="24"/>
  <c r="BH350" i="25"/>
  <c r="BR220" i="24"/>
  <c r="BQ170" i="26"/>
  <c r="BH330" i="25"/>
  <c r="BI349" i="25"/>
  <c r="BH281" i="26"/>
  <c r="BR191" i="24"/>
  <c r="BQ244" i="23"/>
  <c r="BH330" i="24"/>
  <c r="BH134" i="26"/>
  <c r="BI299" i="25"/>
  <c r="BI306" i="25"/>
  <c r="BH340" i="26"/>
  <c r="BI209" i="26"/>
  <c r="BH299" i="26"/>
  <c r="BQ224" i="25"/>
  <c r="BR234" i="25"/>
  <c r="BH341" i="26"/>
  <c r="BI213" i="25"/>
  <c r="BR308" i="24"/>
  <c r="BQ174" i="25"/>
  <c r="BQ279" i="25"/>
  <c r="BI282" i="24"/>
  <c r="BI276" i="25"/>
  <c r="BH288" i="23"/>
  <c r="BI312" i="26"/>
  <c r="BQ298" i="23"/>
  <c r="BI145" i="26"/>
  <c r="BR322" i="23"/>
  <c r="BH219" i="24"/>
  <c r="BH339" i="24"/>
  <c r="BH311" i="25"/>
  <c r="BI242" i="23"/>
  <c r="BI251" i="24"/>
  <c r="BH282" i="26"/>
  <c r="BR290" i="26"/>
  <c r="BQ354" i="24"/>
  <c r="BQ215" i="25"/>
  <c r="BI348" i="26"/>
  <c r="BI356" i="26"/>
  <c r="BI275" i="25"/>
  <c r="BH269" i="23"/>
  <c r="BH118" i="26"/>
  <c r="BR218" i="25"/>
  <c r="BI215" i="25"/>
  <c r="BI341" i="23"/>
  <c r="BI349" i="24"/>
  <c r="BI365" i="26"/>
  <c r="BH205" i="25"/>
  <c r="BI268" i="23"/>
  <c r="BR193" i="25"/>
  <c r="BI219" i="24"/>
  <c r="BI145" i="25"/>
  <c r="BQ261" i="24"/>
  <c r="BI359" i="25"/>
  <c r="BH321" i="25"/>
  <c r="BQ157" i="26"/>
  <c r="BH302" i="24"/>
  <c r="BI198" i="24"/>
  <c r="BQ206" i="24"/>
  <c r="BR310" i="23"/>
  <c r="BQ131" i="26"/>
  <c r="BI253" i="23"/>
  <c r="BI258" i="25"/>
  <c r="BQ248" i="24"/>
  <c r="BQ339" i="24"/>
  <c r="BI326" i="25"/>
  <c r="BR246" i="26"/>
  <c r="BQ84" i="26"/>
  <c r="BQ167" i="25"/>
  <c r="BR194" i="26"/>
  <c r="BH93" i="26"/>
  <c r="BI236" i="23"/>
  <c r="BR150" i="26"/>
  <c r="BI325" i="24"/>
  <c r="BQ346" i="23"/>
  <c r="BR273" i="23"/>
  <c r="BI265" i="25"/>
  <c r="BR174" i="25"/>
  <c r="BH355" i="25"/>
  <c r="BH262" i="26"/>
  <c r="BH360" i="26"/>
  <c r="BI302" i="26"/>
  <c r="BI257" i="23"/>
  <c r="BH251" i="26"/>
  <c r="BH345" i="24"/>
  <c r="BI225" i="25"/>
  <c r="BI196" i="24"/>
  <c r="BI251" i="23"/>
  <c r="BH124" i="26"/>
  <c r="BH195" i="25"/>
  <c r="BQ105" i="26"/>
  <c r="BI294" i="24"/>
  <c r="BR175" i="26"/>
  <c r="BH247" i="24"/>
  <c r="BQ363" i="23"/>
  <c r="BQ249" i="25"/>
  <c r="BQ248" i="25"/>
  <c r="BR134" i="26"/>
  <c r="BI300" i="26"/>
  <c r="BI270" i="23"/>
  <c r="BQ315" i="26"/>
  <c r="BH230" i="23"/>
  <c r="BH322" i="25"/>
  <c r="BR284" i="24"/>
  <c r="BH346" i="23"/>
  <c r="BI345" i="24"/>
  <c r="BR143" i="25"/>
  <c r="BQ239" i="25"/>
  <c r="BR101" i="26"/>
  <c r="BH323" i="25"/>
  <c r="BH350" i="24"/>
  <c r="BQ287" i="26"/>
  <c r="BH334" i="25"/>
  <c r="BR355" i="24"/>
  <c r="BR333" i="25"/>
  <c r="BH292" i="25"/>
  <c r="BR109" i="26"/>
  <c r="BH192" i="26"/>
  <c r="BR103" i="26"/>
  <c r="BR110" i="26"/>
  <c r="BH346" i="24"/>
  <c r="BQ365" i="24"/>
  <c r="BI263" i="25"/>
  <c r="BR329" i="23"/>
  <c r="BQ317" i="25"/>
  <c r="BR345" i="24"/>
  <c r="BH363" i="24"/>
  <c r="BI91" i="26"/>
  <c r="BQ292" i="26"/>
  <c r="BI301" i="23"/>
  <c r="BR185" i="25"/>
  <c r="BI319" i="25"/>
  <c r="BQ326" i="23"/>
  <c r="BH365" i="24"/>
  <c r="BR269" i="25"/>
  <c r="BR208" i="24"/>
  <c r="BR310" i="24"/>
  <c r="BQ297" i="26"/>
  <c r="BR339" i="24"/>
  <c r="BI203" i="24"/>
  <c r="BH102" i="26"/>
  <c r="BI279" i="24"/>
  <c r="BQ321" i="23"/>
  <c r="BQ357" i="24"/>
  <c r="BR338" i="25"/>
  <c r="BH324" i="23"/>
  <c r="BH214" i="25"/>
  <c r="BQ113" i="26"/>
  <c r="BI351" i="26"/>
  <c r="BQ220" i="26"/>
  <c r="BR274" i="25"/>
  <c r="BR362" i="24"/>
  <c r="BI183" i="26"/>
  <c r="BH350" i="26"/>
  <c r="BQ242" i="23"/>
  <c r="BR121" i="26"/>
  <c r="BQ319" i="25"/>
  <c r="BR337" i="25"/>
  <c r="BH186" i="26"/>
  <c r="BH366" i="26"/>
  <c r="BQ324" i="25"/>
  <c r="BQ290" i="25"/>
  <c r="BH217" i="26"/>
  <c r="BQ231" i="26"/>
  <c r="BH352" i="24"/>
  <c r="BR305" i="24"/>
  <c r="BI295" i="25"/>
  <c r="BI242" i="25"/>
  <c r="BR264" i="23"/>
  <c r="BR324" i="23"/>
  <c r="BQ343" i="24"/>
  <c r="BH362" i="26"/>
  <c r="BQ301" i="26"/>
  <c r="BI147" i="25"/>
  <c r="BQ292" i="25"/>
  <c r="BR191" i="25"/>
  <c r="BQ117" i="26"/>
  <c r="BH348" i="26"/>
  <c r="BI337" i="25"/>
  <c r="BQ235" i="23"/>
  <c r="BR230" i="25"/>
  <c r="BR228" i="25"/>
  <c r="BH167" i="26"/>
  <c r="BQ108" i="26"/>
  <c r="BI310" i="25"/>
  <c r="BQ321" i="25"/>
  <c r="BH255" i="25"/>
  <c r="BR98" i="26"/>
  <c r="BI108" i="26"/>
  <c r="BH218" i="24"/>
  <c r="BI206" i="24"/>
  <c r="BI260" i="24"/>
  <c r="BQ280" i="23"/>
  <c r="BI201" i="25"/>
  <c r="BI316" i="25"/>
  <c r="BR148" i="26"/>
  <c r="BR322" i="26"/>
  <c r="BR124" i="26"/>
  <c r="BH289" i="24"/>
  <c r="BQ240" i="26"/>
  <c r="BI339" i="23"/>
  <c r="BQ159" i="26"/>
  <c r="BQ347" i="23"/>
  <c r="BQ151" i="25"/>
  <c r="BQ347" i="24"/>
  <c r="BH219" i="26"/>
  <c r="BH254" i="24"/>
  <c r="BR195" i="26"/>
  <c r="BH244" i="24"/>
  <c r="BH198" i="25"/>
  <c r="BQ366" i="26"/>
  <c r="BR359" i="25"/>
  <c r="BR88" i="26"/>
  <c r="BQ280" i="24"/>
  <c r="BI237" i="24"/>
  <c r="BI270" i="25"/>
  <c r="BI245" i="26"/>
  <c r="BH178" i="25"/>
  <c r="BH327" i="26"/>
  <c r="BH244" i="26"/>
  <c r="BR312" i="25"/>
  <c r="BI135" i="26"/>
  <c r="BR303" i="26"/>
  <c r="BR217" i="24"/>
  <c r="BQ149" i="26"/>
  <c r="BI230" i="23"/>
  <c r="BQ299" i="23"/>
  <c r="BI156" i="25"/>
  <c r="BQ223" i="25"/>
  <c r="BI284" i="24"/>
  <c r="BQ295" i="23"/>
  <c r="BI110" i="26"/>
  <c r="BI126" i="26"/>
  <c r="BI287" i="23"/>
  <c r="BH298" i="23"/>
  <c r="BH303" i="26"/>
  <c r="BH364" i="25"/>
  <c r="BQ358" i="23"/>
  <c r="BI315" i="25"/>
  <c r="BR162" i="26"/>
  <c r="BR273" i="25"/>
  <c r="BR176" i="26"/>
  <c r="BI307" i="23"/>
  <c r="BI319" i="24"/>
  <c r="BH271" i="25"/>
  <c r="BH192" i="25"/>
  <c r="BH252" i="26"/>
  <c r="BI257" i="24"/>
  <c r="BI289" i="26"/>
  <c r="BQ364" i="25"/>
  <c r="BQ304" i="25"/>
  <c r="BH264" i="25"/>
  <c r="BH238" i="25"/>
  <c r="BR262" i="26"/>
  <c r="BR239" i="23"/>
  <c r="BH187" i="26"/>
  <c r="BI335" i="24"/>
  <c r="BQ123" i="26"/>
  <c r="BH276" i="23"/>
  <c r="BR365" i="24"/>
  <c r="BR181" i="26"/>
  <c r="BQ163" i="25"/>
  <c r="BQ223" i="26"/>
  <c r="BI342" i="24"/>
  <c r="BR206" i="26"/>
  <c r="BR327" i="25"/>
  <c r="BR233" i="26"/>
  <c r="BH278" i="26"/>
  <c r="BR350" i="23"/>
  <c r="BH299" i="25"/>
  <c r="BQ215" i="26"/>
  <c r="BR235" i="26"/>
  <c r="BH198" i="24"/>
  <c r="BI317" i="26"/>
  <c r="BQ339" i="25"/>
  <c r="BQ206" i="26"/>
  <c r="BR229" i="24"/>
  <c r="BH355" i="24"/>
  <c r="BQ328" i="23"/>
  <c r="BQ274" i="25"/>
  <c r="BR357" i="26"/>
  <c r="BI344" i="25"/>
  <c r="BH362" i="25"/>
  <c r="BI350" i="24"/>
  <c r="BQ209" i="24"/>
  <c r="BR360" i="26"/>
  <c r="BH335" i="23"/>
  <c r="BH353" i="23"/>
  <c r="BQ252" i="24"/>
  <c r="BH257" i="23"/>
  <c r="BQ110" i="26"/>
  <c r="BH349" i="23"/>
  <c r="BR295" i="26"/>
  <c r="BH202" i="24"/>
  <c r="BI310" i="24"/>
  <c r="BI357" i="23"/>
  <c r="BI203" i="25"/>
  <c r="BH281" i="25"/>
  <c r="BQ293" i="25"/>
  <c r="BQ311" i="26"/>
  <c r="BR162" i="25"/>
  <c r="BI176" i="25"/>
  <c r="BH154" i="26"/>
  <c r="BQ351" i="23"/>
  <c r="BI358" i="26"/>
  <c r="BQ185" i="25"/>
  <c r="BH246" i="25"/>
  <c r="BR271" i="25"/>
  <c r="BR227" i="24"/>
  <c r="BI359" i="23"/>
  <c r="BQ264" i="26"/>
  <c r="BR356" i="25"/>
  <c r="BH196" i="26"/>
  <c r="BQ282" i="23"/>
  <c r="BQ285" i="24"/>
  <c r="BQ235" i="24"/>
  <c r="BI159" i="26"/>
  <c r="BH237" i="23"/>
  <c r="BQ270" i="26"/>
  <c r="BI193" i="24"/>
  <c r="BH283" i="26"/>
  <c r="BR295" i="25"/>
  <c r="BR212" i="25"/>
  <c r="BQ294" i="23"/>
  <c r="BQ225" i="26"/>
  <c r="BR349" i="26"/>
  <c r="BH265" i="24"/>
  <c r="BH274" i="23"/>
  <c r="BH286" i="25"/>
  <c r="BR336" i="25"/>
  <c r="BQ330" i="26"/>
  <c r="BI188" i="24"/>
  <c r="BI322" i="25"/>
  <c r="BI297" i="23"/>
  <c r="BR226" i="25"/>
  <c r="BI117" i="26"/>
  <c r="BH327" i="25"/>
  <c r="BI257" i="26"/>
  <c r="BR364" i="24"/>
  <c r="BQ359" i="23"/>
  <c r="BH306" i="25"/>
  <c r="BR353" i="24"/>
  <c r="BQ155" i="26"/>
  <c r="BH314" i="24"/>
  <c r="BQ259" i="23"/>
  <c r="BQ361" i="26"/>
  <c r="BR318" i="24"/>
  <c r="BQ342" i="24"/>
  <c r="BQ256" i="24"/>
  <c r="BH299" i="23"/>
  <c r="BR131" i="26"/>
  <c r="BI207" i="24"/>
  <c r="BI316" i="24"/>
  <c r="BQ158" i="25"/>
  <c r="BQ201" i="26"/>
  <c r="BH254" i="25"/>
  <c r="BR288" i="24"/>
  <c r="BR266" i="25"/>
  <c r="BI211" i="24"/>
  <c r="BR288" i="23"/>
  <c r="BH296" i="24"/>
  <c r="BI202" i="26"/>
  <c r="BI366" i="25"/>
  <c r="BH270" i="25"/>
  <c r="BI314" i="24"/>
  <c r="BH351" i="26"/>
  <c r="BR172" i="25"/>
  <c r="BI245" i="23"/>
  <c r="BI152" i="25"/>
  <c r="BQ188" i="26"/>
  <c r="BQ288" i="25"/>
  <c r="BQ192" i="26"/>
  <c r="BH323" i="24"/>
  <c r="BI223" i="25"/>
  <c r="BH237" i="26"/>
  <c r="BQ172" i="25"/>
  <c r="BH329" i="25"/>
  <c r="BR254" i="25"/>
  <c r="BH362" i="24"/>
  <c r="BQ281" i="26"/>
  <c r="BQ232" i="23"/>
  <c r="BR201" i="25"/>
  <c r="BQ198" i="25"/>
  <c r="BH95" i="26"/>
  <c r="BR267" i="25"/>
  <c r="BI234" i="25"/>
  <c r="BR91" i="26"/>
  <c r="BH113" i="26"/>
  <c r="BR314" i="26"/>
  <c r="BQ266" i="26"/>
  <c r="BH361" i="26"/>
  <c r="BI163" i="25"/>
  <c r="BI229" i="25"/>
  <c r="BQ258" i="25"/>
  <c r="BH231" i="25"/>
  <c r="BQ80" i="26"/>
  <c r="BR297" i="23"/>
  <c r="BH308" i="26"/>
  <c r="BH275" i="25"/>
  <c r="BR158" i="25"/>
  <c r="BR319" i="25"/>
  <c r="BR301" i="24"/>
  <c r="BH245" i="24"/>
  <c r="BH343" i="23"/>
  <c r="BQ147" i="25"/>
  <c r="BR338" i="24"/>
  <c r="BQ294" i="24"/>
  <c r="BQ280" i="26"/>
  <c r="BR311" i="23"/>
  <c r="BH236" i="26"/>
  <c r="BR242" i="23"/>
  <c r="BQ133" i="26"/>
  <c r="BH232" i="23"/>
  <c r="BQ203" i="26"/>
  <c r="BQ359" i="26"/>
  <c r="BQ237" i="25"/>
  <c r="BI364" i="26"/>
  <c r="BQ309" i="26"/>
  <c r="BI266" i="26"/>
  <c r="BI253" i="24"/>
  <c r="BR302" i="24"/>
  <c r="BH119" i="26"/>
  <c r="BR298" i="25"/>
  <c r="BH339" i="26"/>
  <c r="BI289" i="25"/>
  <c r="BR188" i="25"/>
  <c r="BH277" i="24"/>
  <c r="BH197" i="25"/>
  <c r="BI327" i="23"/>
  <c r="BI289" i="24"/>
  <c r="BI293" i="26"/>
  <c r="BI343" i="26"/>
  <c r="BI294" i="25"/>
  <c r="BI253" i="26"/>
  <c r="BQ268" i="24"/>
  <c r="BQ266" i="25"/>
  <c r="BR282" i="25"/>
  <c r="BI350" i="25"/>
  <c r="BH245" i="25"/>
  <c r="BR180" i="26"/>
  <c r="BQ328" i="25"/>
  <c r="BR152" i="25"/>
  <c r="BQ166" i="25"/>
  <c r="BH341" i="23"/>
  <c r="BQ320" i="25"/>
  <c r="BH221" i="25"/>
  <c r="BR265" i="25"/>
  <c r="BQ323" i="24"/>
  <c r="BH231" i="26"/>
  <c r="BQ145" i="26"/>
  <c r="BQ139" i="25"/>
  <c r="BR364" i="23"/>
  <c r="BR115" i="26"/>
  <c r="BR332" i="23"/>
  <c r="BR224" i="24"/>
  <c r="BQ330" i="23"/>
  <c r="BR344" i="25"/>
  <c r="BR235" i="24"/>
  <c r="BR294" i="24"/>
  <c r="BI166" i="26"/>
  <c r="BQ150" i="26"/>
  <c r="BI321" i="23"/>
  <c r="BR331" i="25"/>
  <c r="BR270" i="26"/>
  <c r="BI287" i="26"/>
  <c r="BI249" i="25"/>
  <c r="BH361" i="24"/>
  <c r="BI170" i="26"/>
  <c r="BH151" i="26"/>
  <c r="BQ271" i="26"/>
  <c r="BR366" i="25"/>
  <c r="BI120" i="26"/>
  <c r="BR247" i="23"/>
  <c r="BQ338" i="25"/>
  <c r="BQ290" i="24"/>
  <c r="BQ329" i="23"/>
  <c r="BR216" i="24"/>
  <c r="BR286" i="23"/>
  <c r="BR133" i="26"/>
  <c r="BI317" i="25"/>
  <c r="BI293" i="25"/>
  <c r="BH196" i="24"/>
  <c r="BR197" i="26"/>
  <c r="BQ312" i="24"/>
  <c r="BI167" i="25"/>
  <c r="BI189" i="24"/>
  <c r="BH150" i="25"/>
  <c r="BQ249" i="23"/>
  <c r="BR192" i="25"/>
  <c r="BH254" i="23"/>
  <c r="BH156" i="26"/>
  <c r="BI151" i="26"/>
  <c r="BQ245" i="25"/>
  <c r="BH174" i="25"/>
  <c r="BI192" i="25"/>
  <c r="BR280" i="26"/>
  <c r="BQ269" i="23"/>
  <c r="BR357" i="24"/>
  <c r="BR81" i="26"/>
  <c r="BQ286" i="24"/>
  <c r="BH194" i="24"/>
  <c r="BH345" i="25"/>
  <c r="BQ306" i="23"/>
  <c r="BR199" i="26"/>
  <c r="BI232" i="25"/>
  <c r="BH152" i="26"/>
  <c r="BQ331" i="23"/>
  <c r="BR311" i="24"/>
  <c r="BQ246" i="26"/>
  <c r="BH279" i="26"/>
  <c r="BI336" i="24"/>
  <c r="BI317" i="23"/>
  <c r="BH302" i="25"/>
  <c r="BI85" i="26"/>
  <c r="BH176" i="26"/>
  <c r="P6" i="7" l="1"/>
  <c r="L6" i="7"/>
  <c r="N6" i="7"/>
  <c r="M6" i="7"/>
  <c r="F9" i="7"/>
  <c r="D7" i="7" l="1"/>
  <c r="G10" i="7" l="1"/>
  <c r="E8" i="7" l="1"/>
  <c r="H11" i="7"/>
  <c r="I12" i="7" l="1"/>
  <c r="E155" i="27" l="1"/>
  <c r="E136" i="27"/>
  <c r="E150" i="27"/>
  <c r="E158" i="27"/>
  <c r="E132" i="27"/>
  <c r="E145" i="27"/>
  <c r="E131" i="27"/>
  <c r="E140" i="27"/>
  <c r="E146" i="27"/>
  <c r="E133" i="27"/>
  <c r="E127" i="27"/>
  <c r="E149" i="27"/>
  <c r="E144" i="27"/>
  <c r="E130" i="27"/>
  <c r="E142" i="27"/>
  <c r="E147" i="27"/>
  <c r="E148" i="27"/>
  <c r="E157" i="27"/>
  <c r="E156" i="27"/>
  <c r="E153" i="27"/>
  <c r="E143" i="27"/>
  <c r="E141" i="27"/>
  <c r="E135" i="27"/>
  <c r="E134" i="27"/>
  <c r="E137" i="27"/>
  <c r="E129" i="27"/>
  <c r="E138" i="27"/>
  <c r="E151" i="27"/>
  <c r="E126" i="27"/>
  <c r="E139" i="27"/>
  <c r="E152" i="27"/>
  <c r="E128" i="27"/>
  <c r="E154" i="27"/>
  <c r="AB161" i="38" l="1"/>
  <c r="AB46" i="38"/>
  <c r="J165" i="38"/>
  <c r="AB163" i="38"/>
  <c r="AB107" i="38"/>
  <c r="AB74" i="38"/>
  <c r="J141" i="38"/>
  <c r="J119" i="38"/>
  <c r="J74" i="38"/>
  <c r="J107" i="38"/>
  <c r="AB48" i="38"/>
  <c r="AB102" i="38"/>
  <c r="J65" i="38"/>
  <c r="AB52" i="38"/>
  <c r="J73" i="38"/>
  <c r="J59" i="38"/>
  <c r="AB59" i="38"/>
  <c r="AB160" i="38"/>
  <c r="AB136" i="38"/>
  <c r="AB154" i="38"/>
  <c r="J110" i="38"/>
  <c r="AB112" i="38"/>
  <c r="AB138" i="38"/>
  <c r="J133" i="38"/>
  <c r="J72" i="38"/>
  <c r="J163" i="38"/>
  <c r="AB118" i="38"/>
  <c r="J52" i="38"/>
  <c r="J98" i="38"/>
  <c r="AB40" i="38"/>
  <c r="AB98" i="38"/>
  <c r="J126" i="38"/>
  <c r="J150" i="38"/>
  <c r="J64" i="38"/>
  <c r="J140" i="38"/>
  <c r="J117" i="38"/>
  <c r="J42" i="38"/>
  <c r="AB37" i="38"/>
  <c r="AB132" i="38"/>
  <c r="J157" i="38"/>
  <c r="J53" i="38"/>
  <c r="J147" i="38"/>
  <c r="AB31" i="38"/>
  <c r="J37" i="38"/>
  <c r="J38" i="38"/>
  <c r="J151" i="38"/>
  <c r="AB121" i="38"/>
  <c r="J146" i="38"/>
  <c r="AB108" i="38"/>
  <c r="J104" i="38"/>
  <c r="AB24" i="38"/>
  <c r="J109" i="38"/>
  <c r="J69" i="38"/>
  <c r="AB57" i="38"/>
  <c r="AB141" i="38"/>
  <c r="J158" i="38"/>
  <c r="AB140" i="38"/>
  <c r="AB117" i="38"/>
  <c r="AB144" i="38"/>
  <c r="J164" i="38"/>
  <c r="AB61" i="38"/>
  <c r="AB162" i="38"/>
  <c r="AB105" i="38"/>
  <c r="AB158" i="38"/>
  <c r="J131" i="38"/>
  <c r="AB123" i="38"/>
  <c r="AB110" i="38"/>
  <c r="AB30" i="38"/>
  <c r="J14" i="38"/>
  <c r="AB20" i="38"/>
  <c r="J11" i="38"/>
  <c r="J139" i="38"/>
  <c r="AB65" i="38"/>
  <c r="AB33" i="38"/>
  <c r="AB36" i="38"/>
  <c r="J144" i="38"/>
  <c r="J143" i="38"/>
  <c r="AB156" i="38"/>
  <c r="J58" i="38"/>
  <c r="J124" i="38"/>
  <c r="AB139" i="38"/>
  <c r="AB128" i="38"/>
  <c r="J51" i="38"/>
  <c r="J155" i="38"/>
  <c r="AB97" i="38"/>
  <c r="J99" i="38"/>
  <c r="AB147" i="38"/>
  <c r="J152" i="38"/>
  <c r="J46" i="38"/>
  <c r="AB38" i="38"/>
  <c r="J48" i="38"/>
  <c r="AB115" i="38"/>
  <c r="J16" i="38"/>
  <c r="J45" i="38"/>
  <c r="AB53" i="38"/>
  <c r="J130" i="38"/>
  <c r="AB55" i="38"/>
  <c r="J111" i="38"/>
  <c r="J138" i="38"/>
  <c r="J161" i="38"/>
  <c r="AB165" i="38"/>
  <c r="J60" i="38"/>
  <c r="J13" i="38"/>
  <c r="AB42" i="38"/>
  <c r="AB159" i="38"/>
  <c r="AB122" i="38"/>
  <c r="J34" i="38"/>
  <c r="J128" i="38"/>
  <c r="J32" i="38"/>
  <c r="J121" i="38"/>
  <c r="AB71" i="38"/>
  <c r="J129" i="38"/>
  <c r="J154" i="38"/>
  <c r="AB114" i="38"/>
  <c r="J134" i="38"/>
  <c r="AB69" i="38"/>
  <c r="J27" i="38"/>
  <c r="AB12" i="38"/>
  <c r="AB100" i="38"/>
  <c r="AB41" i="38"/>
  <c r="AB119" i="38"/>
  <c r="AB164" i="38"/>
  <c r="AB17" i="38"/>
  <c r="AB125" i="38"/>
  <c r="J105" i="38"/>
  <c r="J145" i="38"/>
  <c r="AB157" i="38"/>
  <c r="AB19" i="38"/>
  <c r="AB63" i="38"/>
  <c r="J33" i="38"/>
  <c r="J47" i="38"/>
  <c r="AB8" i="38"/>
  <c r="J70" i="38"/>
  <c r="AB13" i="38"/>
  <c r="AB45" i="38"/>
  <c r="J102" i="38"/>
  <c r="AB99" i="38"/>
  <c r="J123" i="38"/>
  <c r="J23" i="38"/>
  <c r="J20" i="38"/>
  <c r="AB21" i="38"/>
  <c r="J24" i="38"/>
  <c r="AB60" i="38"/>
  <c r="AB47" i="38"/>
  <c r="AB10" i="38"/>
  <c r="J71" i="38"/>
  <c r="J122" i="38"/>
  <c r="AB70" i="38"/>
  <c r="AB35" i="38"/>
  <c r="J159" i="38"/>
  <c r="J40" i="38"/>
  <c r="AB131" i="38"/>
  <c r="J39" i="38"/>
  <c r="AB44" i="38"/>
  <c r="AB109" i="38"/>
  <c r="AB62" i="38"/>
  <c r="AB129" i="38"/>
  <c r="J112" i="38"/>
  <c r="AB137" i="38"/>
  <c r="AB16" i="38"/>
  <c r="AB68" i="38"/>
  <c r="AB130" i="38"/>
  <c r="AB111" i="38"/>
  <c r="J30" i="38"/>
  <c r="AB104" i="38"/>
  <c r="AB23" i="38"/>
  <c r="J25" i="38"/>
  <c r="AB58" i="38"/>
  <c r="AB49" i="38"/>
  <c r="AB146" i="38"/>
  <c r="J103" i="38"/>
  <c r="AB43" i="38"/>
  <c r="AB7" i="38"/>
  <c r="J67" i="38"/>
  <c r="AB14" i="38"/>
  <c r="J55" i="38"/>
  <c r="AB56" i="38"/>
  <c r="J68" i="38"/>
  <c r="J7" i="38"/>
  <c r="J26" i="38"/>
  <c r="AB11" i="38"/>
  <c r="J142" i="38"/>
  <c r="J66" i="38"/>
  <c r="AB25" i="38"/>
  <c r="AB148" i="38"/>
  <c r="J57" i="38"/>
  <c r="AB29" i="38"/>
  <c r="J19" i="38"/>
  <c r="AB103" i="38"/>
  <c r="J49" i="38"/>
  <c r="AB72" i="38"/>
  <c r="J89" i="38"/>
  <c r="J106" i="38"/>
  <c r="J75" i="38"/>
  <c r="AB93" i="38"/>
  <c r="AB80" i="38"/>
  <c r="AB89" i="38"/>
  <c r="J9" i="38"/>
  <c r="AB9" i="38"/>
  <c r="J90" i="38"/>
  <c r="J43" i="38"/>
  <c r="J162" i="38"/>
  <c r="J6" i="38"/>
  <c r="J149" i="38"/>
  <c r="AB73" i="38"/>
  <c r="AB27" i="38"/>
  <c r="AB96" i="38"/>
  <c r="AB85" i="38"/>
  <c r="AB83" i="38"/>
  <c r="J87" i="38"/>
  <c r="AB151" i="38"/>
  <c r="J125" i="38"/>
  <c r="AB82" i="38"/>
  <c r="J118" i="38"/>
  <c r="J93" i="38"/>
  <c r="J29" i="38"/>
  <c r="AB91" i="38"/>
  <c r="AB153" i="38"/>
  <c r="J18" i="38"/>
  <c r="J31" i="38"/>
  <c r="AB87" i="38"/>
  <c r="J96" i="38"/>
  <c r="AB77" i="38"/>
  <c r="J76" i="38"/>
  <c r="AB75" i="38"/>
  <c r="AB76" i="38"/>
  <c r="AB39" i="38"/>
  <c r="J132" i="38"/>
  <c r="J113" i="38"/>
  <c r="J8" i="38"/>
  <c r="AB90" i="38"/>
  <c r="AB79" i="38"/>
  <c r="AB94" i="38"/>
  <c r="AB150" i="38"/>
  <c r="J108" i="38"/>
  <c r="J61" i="38"/>
  <c r="J21" i="38"/>
  <c r="AB22" i="38"/>
  <c r="J101" i="38"/>
  <c r="AB81" i="38"/>
  <c r="J136" i="38"/>
  <c r="J97" i="38"/>
  <c r="J28" i="38"/>
  <c r="AB95" i="38"/>
  <c r="AB84" i="38"/>
  <c r="J116" i="38"/>
  <c r="AB155" i="38"/>
  <c r="AB26" i="38"/>
  <c r="J12" i="38"/>
  <c r="AB18" i="38"/>
  <c r="AB51" i="38"/>
  <c r="J17" i="38"/>
  <c r="J44" i="38"/>
  <c r="J137" i="38"/>
  <c r="AB67" i="38"/>
  <c r="J78" i="38"/>
  <c r="AB145" i="38"/>
  <c r="J10" i="38"/>
  <c r="AB6" i="38"/>
  <c r="J22" i="38"/>
  <c r="AB149" i="38"/>
  <c r="J84" i="38"/>
  <c r="AB15" i="38"/>
  <c r="J77" i="38"/>
  <c r="AB86" i="38"/>
  <c r="J83" i="38"/>
  <c r="AB88" i="38"/>
  <c r="J91" i="38"/>
  <c r="J160" i="38"/>
  <c r="AB50" i="38"/>
  <c r="AB28" i="38"/>
  <c r="J15" i="38"/>
  <c r="J63" i="38"/>
  <c r="J35" i="38"/>
  <c r="AB92" i="38"/>
  <c r="J82" i="38"/>
  <c r="J92" i="38"/>
  <c r="J80" i="38"/>
  <c r="J95" i="38"/>
  <c r="J86" i="38"/>
  <c r="J94" i="38"/>
  <c r="J85" i="38"/>
  <c r="AB78" i="38"/>
  <c r="J88" i="38"/>
  <c r="AB143" i="38"/>
  <c r="AB126" i="38"/>
  <c r="AB64" i="38"/>
  <c r="J36" i="38"/>
  <c r="J50" i="38"/>
  <c r="J153" i="38"/>
  <c r="AB127" i="38"/>
  <c r="AB54" i="38"/>
  <c r="AB116" i="38"/>
  <c r="J115" i="38"/>
  <c r="AB152" i="38"/>
  <c r="AB134" i="38"/>
  <c r="J41" i="38"/>
  <c r="J148" i="38"/>
  <c r="J135" i="38"/>
  <c r="J62" i="38"/>
  <c r="J156" i="38"/>
  <c r="J114" i="38"/>
  <c r="AB34" i="38"/>
  <c r="AB135" i="38"/>
  <c r="J56" i="38"/>
  <c r="J100" i="38"/>
  <c r="AB133" i="38"/>
  <c r="AB66" i="38"/>
  <c r="J120" i="38"/>
  <c r="AB113" i="38"/>
  <c r="AB124" i="38"/>
  <c r="AB32" i="38"/>
  <c r="AB142" i="38"/>
  <c r="J54" i="38"/>
  <c r="AB101" i="38"/>
  <c r="AB106" i="38"/>
  <c r="J127" i="38"/>
  <c r="AB120" i="38"/>
  <c r="J81" i="38"/>
  <c r="J79" i="38"/>
  <c r="S31" i="27"/>
  <c r="S224" i="27"/>
  <c r="S207" i="27"/>
  <c r="S187" i="27"/>
  <c r="S5" i="27"/>
  <c r="S44" i="27"/>
  <c r="S170" i="27"/>
  <c r="S287" i="27"/>
  <c r="S199" i="27"/>
  <c r="S225" i="27"/>
  <c r="S131" i="27"/>
  <c r="S198" i="27"/>
  <c r="S262" i="27"/>
  <c r="S28" i="27"/>
  <c r="S351" i="27"/>
  <c r="S116" i="27"/>
  <c r="S67" i="27"/>
  <c r="S325" i="27"/>
  <c r="S196" i="27"/>
  <c r="S55" i="27"/>
  <c r="S302" i="27"/>
  <c r="S60" i="27"/>
  <c r="S282" i="27"/>
  <c r="S103" i="27"/>
  <c r="S42" i="27"/>
  <c r="S308" i="27"/>
  <c r="S211" i="27"/>
  <c r="S217" i="27"/>
  <c r="S210" i="27"/>
  <c r="S183" i="27"/>
  <c r="S292" i="27"/>
  <c r="S88" i="27"/>
  <c r="S17" i="27"/>
  <c r="S63" i="27"/>
  <c r="S270" i="27"/>
  <c r="S215" i="27"/>
  <c r="S297" i="27"/>
  <c r="S252" i="27"/>
  <c r="S318" i="27"/>
  <c r="S100" i="27"/>
  <c r="S343" i="27"/>
  <c r="S18" i="27"/>
  <c r="S85" i="27"/>
  <c r="S304" i="27"/>
  <c r="S155" i="27"/>
  <c r="S45" i="27"/>
  <c r="S96" i="27"/>
  <c r="S298" i="27"/>
  <c r="S223" i="27"/>
  <c r="S336" i="27"/>
  <c r="S129" i="27"/>
  <c r="S181" i="27"/>
  <c r="S267" i="27"/>
  <c r="S205" i="27"/>
  <c r="S342" i="27"/>
  <c r="S309" i="27"/>
  <c r="S97" i="27"/>
  <c r="S139" i="27"/>
  <c r="S266" i="27"/>
  <c r="S329" i="27"/>
  <c r="S303" i="27"/>
  <c r="S179" i="27"/>
  <c r="S331" i="27"/>
  <c r="S330" i="27"/>
  <c r="S94" i="27"/>
  <c r="S78" i="27"/>
  <c r="S257" i="27"/>
  <c r="S144" i="27"/>
  <c r="S182" i="27"/>
  <c r="S40" i="27"/>
  <c r="S141" i="27"/>
  <c r="S71" i="27"/>
  <c r="S135" i="27"/>
  <c r="S26" i="27"/>
  <c r="S280" i="27"/>
  <c r="S83" i="27"/>
  <c r="S360" i="27"/>
  <c r="S226" i="27"/>
  <c r="S327" i="27"/>
  <c r="S29" i="27"/>
  <c r="S35" i="27"/>
  <c r="S15" i="27"/>
  <c r="S16" i="27"/>
  <c r="S281" i="27"/>
  <c r="S254" i="27"/>
  <c r="S235" i="27"/>
  <c r="S106" i="27"/>
  <c r="S236" i="27"/>
  <c r="S166" i="27"/>
  <c r="S19" i="27"/>
  <c r="S75" i="27"/>
  <c r="S132" i="27"/>
  <c r="S47" i="27"/>
  <c r="S346" i="27"/>
  <c r="S305" i="27"/>
  <c r="S220" i="27"/>
  <c r="S260" i="27"/>
  <c r="S206" i="27"/>
  <c r="S130" i="27"/>
  <c r="S39" i="27"/>
  <c r="S117" i="27"/>
  <c r="S137" i="27"/>
  <c r="S146" i="27"/>
  <c r="S99" i="27"/>
  <c r="S32" i="27"/>
  <c r="S190" i="27"/>
  <c r="S151" i="27"/>
  <c r="S246" i="27"/>
  <c r="S38" i="27"/>
  <c r="S112" i="27"/>
  <c r="S138" i="27"/>
  <c r="S212" i="27"/>
  <c r="S289" i="27"/>
  <c r="S108" i="27"/>
  <c r="S22" i="27"/>
  <c r="S177" i="27"/>
  <c r="S14" i="27"/>
  <c r="S104" i="27"/>
  <c r="S355" i="27"/>
  <c r="S41" i="27"/>
  <c r="S312" i="27"/>
  <c r="S253" i="27"/>
  <c r="S255" i="27"/>
  <c r="S283" i="27"/>
  <c r="S221" i="27"/>
  <c r="S57" i="27"/>
  <c r="S34" i="27"/>
  <c r="S352" i="27"/>
  <c r="S232" i="27"/>
  <c r="S245" i="27"/>
  <c r="S339" i="27"/>
  <c r="S311" i="27"/>
  <c r="S162" i="27"/>
  <c r="S335" i="27"/>
  <c r="S272" i="27"/>
  <c r="S175" i="27"/>
  <c r="S25" i="27"/>
  <c r="S90" i="27"/>
  <c r="S323" i="27"/>
  <c r="S313" i="27"/>
  <c r="S74" i="27"/>
  <c r="S128" i="27"/>
  <c r="S58" i="27"/>
  <c r="S95" i="27"/>
  <c r="S23" i="27"/>
  <c r="S87" i="27"/>
  <c r="S143" i="27"/>
  <c r="S89" i="27"/>
  <c r="S125" i="27"/>
  <c r="S192" i="27"/>
  <c r="S274" i="27"/>
  <c r="S362" i="27"/>
  <c r="S258" i="27"/>
  <c r="S341" i="27"/>
  <c r="S54" i="27"/>
  <c r="S173" i="27"/>
  <c r="S264" i="27"/>
  <c r="S363" i="27"/>
  <c r="S52" i="27"/>
  <c r="S348" i="27"/>
  <c r="S167" i="27"/>
  <c r="S316" i="27"/>
  <c r="S154" i="27"/>
  <c r="S61" i="27"/>
  <c r="S65" i="27"/>
  <c r="S159" i="27"/>
  <c r="S265" i="27"/>
  <c r="S247" i="27"/>
  <c r="S359" i="27"/>
  <c r="S30" i="27"/>
  <c r="S344" i="27"/>
  <c r="S13" i="27"/>
  <c r="S70" i="27"/>
  <c r="S79" i="27"/>
  <c r="S118" i="27"/>
  <c r="S249" i="27"/>
  <c r="S209" i="27"/>
  <c r="S301" i="27"/>
  <c r="S189" i="27"/>
  <c r="S279" i="27"/>
  <c r="S185" i="27"/>
  <c r="S256" i="27"/>
  <c r="S84" i="27"/>
  <c r="S251" i="27"/>
  <c r="S4" i="27"/>
  <c r="S347" i="27"/>
  <c r="S243" i="27"/>
  <c r="S51" i="27"/>
  <c r="S259" i="27"/>
  <c r="S194" i="27"/>
  <c r="S233" i="27"/>
  <c r="S124" i="27"/>
  <c r="S27" i="27"/>
  <c r="S10" i="27"/>
  <c r="S153" i="27"/>
  <c r="S299" i="27"/>
  <c r="S92" i="27"/>
  <c r="S222" i="27"/>
  <c r="S241" i="27"/>
  <c r="S354" i="27"/>
  <c r="S37" i="27"/>
  <c r="S93" i="27"/>
  <c r="S317" i="27"/>
  <c r="S290" i="27"/>
  <c r="S293" i="27"/>
  <c r="S7" i="27"/>
  <c r="S142" i="27"/>
  <c r="S36" i="27"/>
  <c r="S169" i="27"/>
  <c r="S73" i="27"/>
  <c r="S11" i="27"/>
  <c r="S238" i="27"/>
  <c r="S195" i="27"/>
  <c r="S228" i="27"/>
  <c r="S300" i="27"/>
  <c r="S186" i="27"/>
  <c r="S237" i="27"/>
  <c r="S82" i="27"/>
  <c r="S66" i="27"/>
  <c r="S86" i="27"/>
  <c r="S164" i="27"/>
  <c r="S326" i="27"/>
  <c r="S240" i="27"/>
  <c r="S201" i="27"/>
  <c r="S107" i="27"/>
  <c r="S284" i="27"/>
  <c r="S122" i="27"/>
  <c r="S227" i="27"/>
  <c r="S204" i="27"/>
  <c r="S81" i="27"/>
  <c r="S119" i="27"/>
  <c r="S321" i="27"/>
  <c r="S202" i="27"/>
  <c r="S307" i="27"/>
  <c r="S145" i="27"/>
  <c r="S230" i="27"/>
  <c r="S278" i="27"/>
  <c r="S76" i="27"/>
  <c r="S216" i="27"/>
  <c r="S332" i="27"/>
  <c r="S200" i="27"/>
  <c r="S113" i="27"/>
  <c r="S191" i="27"/>
  <c r="S277" i="27"/>
  <c r="S69" i="27"/>
  <c r="S21" i="27"/>
  <c r="S315" i="27"/>
  <c r="S62" i="27"/>
  <c r="S149" i="27"/>
  <c r="S350" i="27"/>
  <c r="S101" i="27"/>
  <c r="S244" i="27"/>
  <c r="S314" i="27"/>
  <c r="S197" i="27"/>
  <c r="S126" i="27"/>
  <c r="S184" i="27"/>
  <c r="S168" i="27"/>
  <c r="S180" i="27"/>
  <c r="S239" i="27"/>
  <c r="S161" i="27"/>
  <c r="S219" i="27"/>
  <c r="S102" i="27"/>
  <c r="S33" i="27"/>
  <c r="S6" i="27"/>
  <c r="S123" i="27"/>
  <c r="S229" i="27"/>
  <c r="S268" i="27"/>
  <c r="S285" i="27"/>
  <c r="S295" i="27"/>
  <c r="S214" i="27"/>
  <c r="S234" i="27"/>
  <c r="S334" i="27"/>
  <c r="S109" i="27"/>
  <c r="S357" i="27"/>
  <c r="S120" i="27"/>
  <c r="S176" i="27"/>
  <c r="S310" i="27"/>
  <c r="S337" i="27"/>
  <c r="S286" i="27"/>
  <c r="S98" i="27"/>
  <c r="S77" i="27"/>
  <c r="S127" i="27"/>
  <c r="S114" i="27"/>
  <c r="S68" i="27"/>
  <c r="S269" i="27"/>
  <c r="S203" i="27"/>
  <c r="S59" i="27"/>
  <c r="S263" i="27"/>
  <c r="S333" i="27"/>
  <c r="S110" i="27"/>
  <c r="S24" i="27"/>
  <c r="S193" i="27"/>
  <c r="S361" i="27"/>
  <c r="S148" i="27"/>
  <c r="S276" i="27"/>
  <c r="S156" i="27"/>
  <c r="S91" i="27"/>
  <c r="S8" i="27"/>
  <c r="S150" i="27"/>
  <c r="S152" i="27"/>
  <c r="S140" i="27"/>
  <c r="S275" i="27"/>
  <c r="S160" i="27"/>
  <c r="S273" i="27"/>
  <c r="S20" i="27"/>
  <c r="S353" i="27"/>
  <c r="S133" i="27"/>
  <c r="S213" i="27"/>
  <c r="S111" i="27"/>
  <c r="S158" i="27"/>
  <c r="S105" i="27"/>
  <c r="S358" i="27"/>
  <c r="S50" i="27"/>
  <c r="S296" i="27"/>
  <c r="S136" i="27"/>
  <c r="S134" i="27"/>
  <c r="S250" i="27"/>
  <c r="S147" i="27"/>
  <c r="S80" i="27"/>
  <c r="S121" i="27"/>
  <c r="S157" i="27"/>
  <c r="S294" i="27"/>
  <c r="S306" i="27"/>
  <c r="S322" i="27"/>
  <c r="S9" i="27"/>
  <c r="S165" i="27"/>
  <c r="S288" i="27"/>
  <c r="S178" i="27"/>
  <c r="S271" i="27"/>
  <c r="S53" i="27"/>
  <c r="S261" i="27"/>
  <c r="S242" i="27"/>
  <c r="S319" i="27"/>
  <c r="S338" i="27"/>
  <c r="S208" i="27"/>
  <c r="S72" i="27"/>
  <c r="S218" i="27"/>
  <c r="S291" i="27"/>
  <c r="S349" i="27"/>
  <c r="S356" i="27"/>
  <c r="S64" i="27"/>
  <c r="S231" i="27"/>
  <c r="S163" i="27"/>
  <c r="S48" i="27"/>
  <c r="S115" i="27"/>
  <c r="S49" i="27"/>
  <c r="S46" i="27"/>
  <c r="S320" i="27"/>
  <c r="S340" i="27"/>
  <c r="S174" i="27"/>
  <c r="S328" i="27"/>
  <c r="S324" i="27"/>
  <c r="S172" i="27"/>
  <c r="S345" i="27"/>
  <c r="S248" i="27"/>
  <c r="S188" i="27"/>
  <c r="S56" i="27"/>
  <c r="S171" i="27"/>
  <c r="S12" i="27"/>
  <c r="S43" i="27"/>
  <c r="F126" i="27"/>
  <c r="F129" i="27"/>
  <c r="F151" i="27"/>
  <c r="L154" i="27"/>
  <c r="F145" i="27"/>
  <c r="F148" i="27"/>
  <c r="F143" i="27"/>
  <c r="L156" i="27"/>
  <c r="F157" i="27"/>
  <c r="F155" i="27"/>
  <c r="L152" i="27"/>
  <c r="L148" i="27"/>
  <c r="F131" i="27"/>
  <c r="L139" i="27"/>
  <c r="L142" i="27"/>
  <c r="L150" i="27"/>
  <c r="F150" i="27"/>
  <c r="F130" i="27"/>
  <c r="L130" i="27"/>
  <c r="F156" i="27"/>
  <c r="L147" i="27"/>
  <c r="L128" i="27"/>
  <c r="F133" i="27"/>
  <c r="F134" i="27"/>
  <c r="F152" i="27"/>
  <c r="F132" i="27"/>
  <c r="L127" i="27"/>
  <c r="L140" i="27"/>
  <c r="F136" i="27"/>
  <c r="L135" i="27"/>
  <c r="F144" i="27"/>
  <c r="L157" i="27"/>
  <c r="L144" i="27"/>
  <c r="L136" i="27"/>
  <c r="F140" i="27"/>
  <c r="F154" i="27"/>
  <c r="F138" i="27"/>
  <c r="L137" i="27"/>
  <c r="L158" i="27"/>
  <c r="L132" i="27"/>
  <c r="L149" i="27"/>
  <c r="F147" i="27"/>
  <c r="F153" i="27"/>
  <c r="L133" i="27"/>
  <c r="F127" i="27"/>
  <c r="L151" i="27"/>
  <c r="F149" i="27"/>
  <c r="L143" i="27"/>
  <c r="F142" i="27"/>
  <c r="F135" i="27"/>
  <c r="L129" i="27"/>
  <c r="L131" i="27"/>
  <c r="F139" i="27"/>
  <c r="F137" i="27"/>
  <c r="L138" i="27"/>
  <c r="F141" i="27"/>
  <c r="L153" i="27"/>
  <c r="L155" i="27"/>
  <c r="L159" i="27"/>
  <c r="L141" i="27"/>
  <c r="F158" i="27"/>
  <c r="L134" i="27"/>
  <c r="L145" i="27"/>
  <c r="L126" i="27"/>
  <c r="F146" i="27"/>
  <c r="L146" i="27"/>
  <c r="F128" i="27"/>
  <c r="T292" i="27"/>
  <c r="T158" i="27"/>
  <c r="T288" i="27"/>
  <c r="T181" i="27"/>
  <c r="T21" i="27"/>
  <c r="T248" i="27"/>
  <c r="T348" i="27"/>
  <c r="T81" i="27"/>
  <c r="T171" i="27"/>
  <c r="T89" i="27"/>
  <c r="T224" i="27"/>
  <c r="T221" i="27"/>
  <c r="T275" i="27"/>
  <c r="T110" i="27"/>
  <c r="T105" i="27"/>
  <c r="T4" i="27"/>
  <c r="T142" i="27"/>
  <c r="T218" i="27"/>
  <c r="T25" i="27"/>
  <c r="T64" i="27"/>
  <c r="T162" i="27"/>
  <c r="T343" i="27"/>
  <c r="T53" i="27"/>
  <c r="T23" i="27"/>
  <c r="T35" i="27"/>
  <c r="T87" i="27"/>
  <c r="T305" i="27"/>
  <c r="T342" i="27"/>
  <c r="T44" i="27"/>
  <c r="T321" i="27"/>
  <c r="T362" i="27"/>
  <c r="T153" i="27"/>
  <c r="T293" i="27"/>
  <c r="T48" i="27"/>
  <c r="T233" i="27"/>
  <c r="T285" i="27"/>
  <c r="T184" i="27"/>
  <c r="T131" i="27"/>
  <c r="T51" i="27"/>
  <c r="T319" i="27"/>
  <c r="T106" i="27"/>
  <c r="T212" i="27"/>
  <c r="T121" i="27"/>
  <c r="T8" i="27"/>
  <c r="T210" i="27"/>
  <c r="T69" i="27"/>
  <c r="T294" i="27"/>
  <c r="T213" i="27"/>
  <c r="T72" i="27"/>
  <c r="T185" i="27"/>
  <c r="T28" i="27"/>
  <c r="T120" i="27"/>
  <c r="T133" i="27"/>
  <c r="T302" i="27"/>
  <c r="T196" i="27"/>
  <c r="T357" i="27"/>
  <c r="T175" i="27"/>
  <c r="T219" i="27"/>
  <c r="T206" i="27"/>
  <c r="T27" i="27"/>
  <c r="T174" i="27"/>
  <c r="T15" i="27"/>
  <c r="T262" i="27"/>
  <c r="T67" i="27"/>
  <c r="T178" i="27"/>
  <c r="T122" i="27"/>
  <c r="T40" i="27"/>
  <c r="T279" i="27"/>
  <c r="T11" i="27"/>
  <c r="T26" i="27"/>
  <c r="T144" i="27"/>
  <c r="T9" i="27"/>
  <c r="T226" i="27"/>
  <c r="T128" i="27"/>
  <c r="T168" i="27"/>
  <c r="T220" i="27"/>
  <c r="T165" i="27"/>
  <c r="T341" i="27"/>
  <c r="T68" i="27"/>
  <c r="T200" i="27"/>
  <c r="T164" i="27"/>
  <c r="T238" i="27"/>
  <c r="T77" i="27"/>
  <c r="T204" i="27"/>
  <c r="T80" i="27"/>
  <c r="T307" i="27"/>
  <c r="T232" i="27"/>
  <c r="T355" i="27"/>
  <c r="T71" i="27"/>
  <c r="T225" i="27"/>
  <c r="T256" i="27"/>
  <c r="T217" i="27"/>
  <c r="T39" i="27"/>
  <c r="T193" i="27"/>
  <c r="T61" i="27"/>
  <c r="T16" i="27"/>
  <c r="T46" i="27"/>
  <c r="T261" i="27"/>
  <c r="T250" i="27"/>
  <c r="T83" i="27"/>
  <c r="T327" i="27"/>
  <c r="T277" i="27"/>
  <c r="T84" i="27"/>
  <c r="T314" i="27"/>
  <c r="T38" i="27"/>
  <c r="T301" i="27"/>
  <c r="T195" i="27"/>
  <c r="T264" i="27"/>
  <c r="T103" i="27"/>
  <c r="T257" i="27"/>
  <c r="T246" i="27"/>
  <c r="T347" i="27"/>
  <c r="T119" i="27"/>
  <c r="T284" i="27"/>
  <c r="T143" i="27"/>
  <c r="T227" i="27"/>
  <c r="T215" i="27"/>
  <c r="T191" i="27"/>
  <c r="T166" i="27"/>
  <c r="T132" i="27"/>
  <c r="T167" i="27"/>
  <c r="T187" i="27"/>
  <c r="T52" i="27"/>
  <c r="T331" i="27"/>
  <c r="T286" i="27"/>
  <c r="T37" i="27"/>
  <c r="T326" i="27"/>
  <c r="T271" i="27"/>
  <c r="T236" i="27"/>
  <c r="T313" i="27"/>
  <c r="T18" i="27"/>
  <c r="T177" i="27"/>
  <c r="T129" i="27"/>
  <c r="T209" i="27"/>
  <c r="T230" i="27"/>
  <c r="T55" i="27"/>
  <c r="T300" i="27"/>
  <c r="T127" i="27"/>
  <c r="T289" i="27"/>
  <c r="T109" i="27"/>
  <c r="T272" i="27"/>
  <c r="T235" i="27"/>
  <c r="T12" i="27"/>
  <c r="T45" i="27"/>
  <c r="T333" i="27"/>
  <c r="T115" i="27"/>
  <c r="T297" i="27"/>
  <c r="T205" i="27"/>
  <c r="T276" i="27"/>
  <c r="T148" i="27"/>
  <c r="T65" i="27"/>
  <c r="T332" i="27"/>
  <c r="T237" i="27"/>
  <c r="T304" i="27"/>
  <c r="T161" i="27"/>
  <c r="T24" i="27"/>
  <c r="T31" i="27"/>
  <c r="T223" i="27"/>
  <c r="T90" i="27"/>
  <c r="T159" i="27"/>
  <c r="T296" i="27"/>
  <c r="T58" i="27"/>
  <c r="T241" i="27"/>
  <c r="T354" i="27"/>
  <c r="T320" i="27"/>
  <c r="T344" i="27"/>
  <c r="T147" i="27"/>
  <c r="T207" i="27"/>
  <c r="T253" i="27"/>
  <c r="T318" i="27"/>
  <c r="T338" i="27"/>
  <c r="T239" i="27"/>
  <c r="T82" i="27"/>
  <c r="T268" i="27"/>
  <c r="T14" i="27"/>
  <c r="T98" i="27"/>
  <c r="T263" i="27"/>
  <c r="T299" i="27"/>
  <c r="T85" i="27"/>
  <c r="T259" i="27"/>
  <c r="T208" i="27"/>
  <c r="T359" i="27"/>
  <c r="T92" i="27"/>
  <c r="T56" i="27"/>
  <c r="T260" i="27"/>
  <c r="T194" i="27"/>
  <c r="T243" i="27"/>
  <c r="T287" i="27"/>
  <c r="T186" i="27"/>
  <c r="T139" i="27"/>
  <c r="T270" i="27"/>
  <c r="T335" i="27"/>
  <c r="T214" i="27"/>
  <c r="T278" i="27"/>
  <c r="T138" i="27"/>
  <c r="T78" i="27"/>
  <c r="T303" i="27"/>
  <c r="T198" i="27"/>
  <c r="T96" i="27"/>
  <c r="T329" i="27"/>
  <c r="T353" i="27"/>
  <c r="T140" i="27"/>
  <c r="T176" i="27"/>
  <c r="T134" i="27"/>
  <c r="T149" i="27"/>
  <c r="T316" i="27"/>
  <c r="T358" i="27"/>
  <c r="T188" i="27"/>
  <c r="T91" i="27"/>
  <c r="T34" i="27"/>
  <c r="T290" i="27"/>
  <c r="T20" i="27"/>
  <c r="T252" i="27"/>
  <c r="T265" i="27"/>
  <c r="T145" i="27"/>
  <c r="T306" i="27"/>
  <c r="T309" i="27"/>
  <c r="T266" i="27"/>
  <c r="T126" i="27"/>
  <c r="T108" i="27"/>
  <c r="T100" i="27"/>
  <c r="T311" i="27"/>
  <c r="T94" i="27"/>
  <c r="T99" i="27"/>
  <c r="T29" i="27"/>
  <c r="T340" i="27"/>
  <c r="T295" i="27"/>
  <c r="T179" i="27"/>
  <c r="T30" i="27"/>
  <c r="T79" i="27"/>
  <c r="T267" i="27"/>
  <c r="T350" i="27"/>
  <c r="T88" i="27"/>
  <c r="T107" i="27"/>
  <c r="T189" i="27"/>
  <c r="T336" i="27"/>
  <c r="T114" i="27"/>
  <c r="T60" i="27"/>
  <c r="T43" i="27"/>
  <c r="T169" i="27"/>
  <c r="T269" i="27"/>
  <c r="T315" i="27"/>
  <c r="T197" i="27"/>
  <c r="T231" i="27"/>
  <c r="T274" i="27"/>
  <c r="T154" i="27"/>
  <c r="T124" i="27"/>
  <c r="T93" i="27"/>
  <c r="T54" i="27"/>
  <c r="T49" i="27"/>
  <c r="T151" i="27"/>
  <c r="T13" i="27"/>
  <c r="T222" i="27"/>
  <c r="T346" i="27"/>
  <c r="T75" i="27"/>
  <c r="T86" i="27"/>
  <c r="T10" i="27"/>
  <c r="T351" i="27"/>
  <c r="T361" i="27"/>
  <c r="T203" i="27"/>
  <c r="T123" i="27"/>
  <c r="T216" i="27"/>
  <c r="T190" i="27"/>
  <c r="T182" i="27"/>
  <c r="T199" i="27"/>
  <c r="T211" i="27"/>
  <c r="T36" i="27"/>
  <c r="T258" i="27"/>
  <c r="T146" i="27"/>
  <c r="T42" i="27"/>
  <c r="T325" i="27"/>
  <c r="T283" i="27"/>
  <c r="T202" i="27"/>
  <c r="T101" i="27"/>
  <c r="T70" i="27"/>
  <c r="T102" i="27"/>
  <c r="T244" i="27"/>
  <c r="T130" i="27"/>
  <c r="T273" i="27"/>
  <c r="T50" i="27"/>
  <c r="T298" i="27"/>
  <c r="T192" i="27"/>
  <c r="T73" i="27"/>
  <c r="T136" i="27"/>
  <c r="T317" i="27"/>
  <c r="T240" i="27"/>
  <c r="T322" i="27"/>
  <c r="T242" i="27"/>
  <c r="T157" i="27"/>
  <c r="T155" i="27"/>
  <c r="T97" i="27"/>
  <c r="T201" i="27"/>
  <c r="T183" i="27"/>
  <c r="T150" i="27"/>
  <c r="T113" i="27"/>
  <c r="T324" i="27"/>
  <c r="T6" i="27"/>
  <c r="T281" i="27"/>
  <c r="T135" i="27"/>
  <c r="T172" i="27"/>
  <c r="T249" i="27"/>
  <c r="T360" i="27"/>
  <c r="T255" i="27"/>
  <c r="T141" i="27"/>
  <c r="T352" i="27"/>
  <c r="T104" i="27"/>
  <c r="T111" i="27"/>
  <c r="T356" i="27"/>
  <c r="T323" i="27"/>
  <c r="T76" i="27"/>
  <c r="T32" i="27"/>
  <c r="T254" i="27"/>
  <c r="T137" i="27"/>
  <c r="T7" i="27"/>
  <c r="T95" i="27"/>
  <c r="T17" i="27"/>
  <c r="T125" i="27"/>
  <c r="T41" i="27"/>
  <c r="T19" i="27"/>
  <c r="T339" i="27"/>
  <c r="T74" i="27"/>
  <c r="T62" i="27"/>
  <c r="T330" i="27"/>
  <c r="T228" i="27"/>
  <c r="T291" i="27"/>
  <c r="T47" i="27"/>
  <c r="T310" i="27"/>
  <c r="T247" i="27"/>
  <c r="T363" i="27"/>
  <c r="T334" i="27"/>
  <c r="T63" i="27"/>
  <c r="T116" i="27"/>
  <c r="T66" i="27"/>
  <c r="T349" i="27"/>
  <c r="T156" i="27"/>
  <c r="T282" i="27"/>
  <c r="T245" i="27"/>
  <c r="T163" i="27"/>
  <c r="T5" i="27"/>
  <c r="T173" i="27"/>
  <c r="T312" i="27"/>
  <c r="T251" i="27"/>
  <c r="T118" i="27"/>
  <c r="T229" i="27"/>
  <c r="T59" i="27"/>
  <c r="T117" i="27"/>
  <c r="T180" i="27"/>
  <c r="T112" i="27"/>
  <c r="T328" i="27"/>
  <c r="T160" i="27"/>
  <c r="T345" i="27"/>
  <c r="T152" i="27"/>
  <c r="T22" i="27"/>
  <c r="T234" i="27"/>
  <c r="T57" i="27"/>
  <c r="T308" i="27"/>
  <c r="T33" i="27"/>
  <c r="T337" i="27"/>
  <c r="T280" i="27"/>
  <c r="T170" i="27"/>
  <c r="K159" i="38" l="1"/>
  <c r="AC141" i="38"/>
  <c r="K161" i="38"/>
  <c r="AC124" i="38"/>
  <c r="AC144" i="38"/>
  <c r="K130" i="38"/>
  <c r="K135" i="38"/>
  <c r="AC118" i="38"/>
  <c r="AC128" i="38"/>
  <c r="AC126" i="38"/>
  <c r="K143" i="38"/>
  <c r="AC158" i="38"/>
  <c r="AC152" i="38"/>
  <c r="K162" i="38"/>
  <c r="K140" i="38"/>
  <c r="K144" i="38"/>
  <c r="AC148" i="38"/>
  <c r="K126" i="38"/>
  <c r="K164" i="38"/>
  <c r="AC154" i="38"/>
  <c r="K158" i="38"/>
  <c r="AC156" i="38"/>
  <c r="K119" i="38"/>
  <c r="AC149" i="38"/>
  <c r="K137" i="38"/>
  <c r="AC161" i="38"/>
  <c r="K45" i="38"/>
  <c r="K43" i="38"/>
  <c r="AC10" i="38"/>
  <c r="AC136" i="38"/>
  <c r="AC160" i="38"/>
  <c r="AC15" i="38"/>
  <c r="K37" i="38"/>
  <c r="AC159" i="38"/>
  <c r="AC34" i="38"/>
  <c r="AC50" i="38"/>
  <c r="K128" i="38"/>
  <c r="K131" i="38"/>
  <c r="AC9" i="38"/>
  <c r="K163" i="38"/>
  <c r="AC142" i="38"/>
  <c r="K36" i="38"/>
  <c r="AC153" i="38"/>
  <c r="K153" i="38"/>
  <c r="K138" i="38"/>
  <c r="K151" i="38"/>
  <c r="K152" i="38"/>
  <c r="AC24" i="38"/>
  <c r="AC16" i="38"/>
  <c r="AC37" i="38"/>
  <c r="AC26" i="38"/>
  <c r="K50" i="38"/>
  <c r="K49" i="38"/>
  <c r="AC40" i="38"/>
  <c r="AC41" i="38"/>
  <c r="AC155" i="38"/>
  <c r="K19" i="38"/>
  <c r="AC127" i="38"/>
  <c r="K123" i="38"/>
  <c r="AC21" i="38"/>
  <c r="K120" i="38"/>
  <c r="AC117" i="38"/>
  <c r="K145" i="38"/>
  <c r="AC163" i="38"/>
  <c r="AC150" i="38"/>
  <c r="AC145" i="38"/>
  <c r="K127" i="38"/>
  <c r="AC6" i="38"/>
  <c r="AC29" i="38"/>
  <c r="AC42" i="38"/>
  <c r="AC125" i="38"/>
  <c r="K165" i="38"/>
  <c r="K29" i="38"/>
  <c r="AC47" i="38"/>
  <c r="AC20" i="38"/>
  <c r="AC164" i="38"/>
  <c r="K22" i="38"/>
  <c r="K157" i="38"/>
  <c r="K160" i="38"/>
  <c r="K146" i="38"/>
  <c r="K121" i="38"/>
  <c r="AC162" i="38"/>
  <c r="AC119" i="38"/>
  <c r="K47" i="38"/>
  <c r="AC143" i="38"/>
  <c r="AC44" i="38"/>
  <c r="AC49" i="38"/>
  <c r="AC35" i="38"/>
  <c r="K156" i="38"/>
  <c r="AC51" i="38"/>
  <c r="K17" i="38"/>
  <c r="K118" i="38"/>
  <c r="AC130" i="38"/>
  <c r="K30" i="38"/>
  <c r="K117" i="38"/>
  <c r="AC135" i="38"/>
  <c r="K154" i="38"/>
  <c r="AC13" i="38"/>
  <c r="K125" i="38"/>
  <c r="AC12" i="38"/>
  <c r="K11" i="38"/>
  <c r="AC147" i="38"/>
  <c r="K122" i="38"/>
  <c r="K142" i="38"/>
  <c r="K51" i="38"/>
  <c r="K41" i="38"/>
  <c r="K64" i="38"/>
  <c r="K134" i="38"/>
  <c r="AC67" i="38"/>
  <c r="K42" i="38"/>
  <c r="K10" i="38"/>
  <c r="AC7" i="38"/>
  <c r="K8" i="38"/>
  <c r="AC36" i="38"/>
  <c r="K132" i="38"/>
  <c r="K136" i="38"/>
  <c r="AC64" i="38"/>
  <c r="K149" i="38"/>
  <c r="K54" i="38"/>
  <c r="K133" i="38"/>
  <c r="K35" i="38"/>
  <c r="K65" i="38"/>
  <c r="K63" i="38"/>
  <c r="K60" i="38"/>
  <c r="AC30" i="38"/>
  <c r="AC60" i="38"/>
  <c r="AC48" i="38"/>
  <c r="K148" i="38"/>
  <c r="K33" i="38"/>
  <c r="AC19" i="38"/>
  <c r="K39" i="38"/>
  <c r="AC139" i="38"/>
  <c r="K139" i="38"/>
  <c r="K58" i="38"/>
  <c r="AC65" i="38"/>
  <c r="K147" i="38"/>
  <c r="K141" i="38"/>
  <c r="AC146" i="38"/>
  <c r="AC165" i="38"/>
  <c r="AC134" i="38"/>
  <c r="K155" i="38"/>
  <c r="K129" i="38"/>
  <c r="AC157" i="38"/>
  <c r="AC31" i="38"/>
  <c r="AC39" i="38"/>
  <c r="K56" i="38"/>
  <c r="K150" i="38"/>
  <c r="K21" i="38"/>
  <c r="K48" i="38"/>
  <c r="AC33" i="38"/>
  <c r="K14" i="38"/>
  <c r="K12" i="38"/>
  <c r="AC133" i="38"/>
  <c r="AC138" i="38"/>
  <c r="K124" i="38"/>
  <c r="K9" i="38"/>
  <c r="AC23" i="38"/>
  <c r="AC25" i="38"/>
  <c r="K7" i="38"/>
  <c r="AC120" i="38"/>
  <c r="K52" i="38"/>
  <c r="K25" i="38"/>
  <c r="K28" i="38"/>
  <c r="K40" i="38"/>
  <c r="AC73" i="38"/>
  <c r="AC132" i="38"/>
  <c r="K15" i="38"/>
  <c r="AC27" i="38"/>
  <c r="K69" i="38"/>
  <c r="AC62" i="38"/>
  <c r="AC122" i="38"/>
  <c r="K32" i="38"/>
  <c r="AC61" i="38"/>
  <c r="AC129" i="38"/>
  <c r="AC18" i="38"/>
  <c r="AC151" i="38"/>
  <c r="AC68" i="38"/>
  <c r="AC55" i="38"/>
  <c r="K31" i="38"/>
  <c r="K34" i="38"/>
  <c r="AC131" i="38"/>
  <c r="AC121" i="38"/>
  <c r="AC45" i="38"/>
  <c r="AC140" i="38"/>
  <c r="AC69" i="38"/>
  <c r="AC123" i="38"/>
  <c r="AC57" i="38"/>
  <c r="K53" i="38"/>
  <c r="AC46" i="38"/>
  <c r="AC28" i="38"/>
  <c r="AC38" i="38"/>
  <c r="AC22" i="38"/>
  <c r="K46" i="38"/>
  <c r="K18" i="38"/>
  <c r="AC32" i="38"/>
  <c r="K59" i="38"/>
  <c r="AC137" i="38"/>
  <c r="AC17" i="38"/>
  <c r="K13" i="38"/>
  <c r="K38" i="38"/>
  <c r="K57" i="38"/>
  <c r="AC52" i="38"/>
  <c r="AC8" i="38"/>
  <c r="K27" i="38"/>
  <c r="K16" i="38"/>
  <c r="K71" i="38"/>
  <c r="K26" i="38"/>
  <c r="K6" i="38"/>
  <c r="K20" i="38"/>
  <c r="K23" i="38"/>
  <c r="AC11" i="38"/>
  <c r="AC14" i="38"/>
  <c r="K24" i="38"/>
  <c r="AC43" i="38"/>
  <c r="K44" i="38"/>
  <c r="AC58" i="38"/>
  <c r="K73" i="38"/>
  <c r="AC54" i="38"/>
  <c r="K66" i="38"/>
  <c r="K62" i="38"/>
  <c r="K70" i="38"/>
  <c r="AC56" i="38"/>
  <c r="AC72" i="38"/>
  <c r="K67" i="38"/>
  <c r="K68" i="38"/>
  <c r="K72" i="38"/>
  <c r="K55" i="38"/>
  <c r="AC63" i="38"/>
  <c r="K61" i="38"/>
  <c r="AC53" i="38"/>
  <c r="AC59" i="38"/>
  <c r="AC70" i="38"/>
  <c r="AC66" i="38"/>
  <c r="AC71" i="38"/>
  <c r="K112" i="38"/>
  <c r="K113" i="38"/>
  <c r="K90" i="38"/>
  <c r="K104" i="38"/>
  <c r="K89" i="38"/>
  <c r="AC78" i="38"/>
  <c r="AC84" i="38"/>
  <c r="AC115" i="38"/>
  <c r="AC109" i="38"/>
  <c r="K97" i="38"/>
  <c r="AC95" i="38"/>
  <c r="AC112" i="38"/>
  <c r="AC94" i="38"/>
  <c r="AC88" i="38"/>
  <c r="K76" i="38"/>
  <c r="K102" i="38"/>
  <c r="AC93" i="38"/>
  <c r="AC91" i="38"/>
  <c r="AC77" i="38"/>
  <c r="AC75" i="38"/>
  <c r="AC102" i="38"/>
  <c r="K93" i="38"/>
  <c r="AC101" i="38"/>
  <c r="K87" i="38"/>
  <c r="AC85" i="38"/>
  <c r="AC96" i="38"/>
  <c r="K99" i="38"/>
  <c r="K114" i="38"/>
  <c r="AC103" i="38"/>
  <c r="AC90" i="38"/>
  <c r="AC74" i="38"/>
  <c r="AC113" i="38"/>
  <c r="K88" i="38"/>
  <c r="AC116" i="38"/>
  <c r="K81" i="38"/>
  <c r="K78" i="38"/>
  <c r="K80" i="38"/>
  <c r="K82" i="38"/>
  <c r="K107" i="38"/>
  <c r="AC86" i="38"/>
  <c r="AC92" i="38"/>
  <c r="AC106" i="38"/>
  <c r="K108" i="38"/>
  <c r="AC98" i="38"/>
  <c r="K74" i="38"/>
  <c r="AC87" i="38"/>
  <c r="K116" i="38"/>
  <c r="AC104" i="38"/>
  <c r="K95" i="38"/>
  <c r="K101" i="38"/>
  <c r="AC80" i="38"/>
  <c r="AC83" i="38"/>
  <c r="AC107" i="38"/>
  <c r="K75" i="38"/>
  <c r="K111" i="38"/>
  <c r="K86" i="38"/>
  <c r="AC89" i="38"/>
  <c r="K92" i="38"/>
  <c r="K96" i="38"/>
  <c r="K103" i="38"/>
  <c r="AC79" i="38"/>
  <c r="K85" i="38"/>
  <c r="K83" i="38"/>
  <c r="K115" i="38"/>
  <c r="AC81" i="38"/>
  <c r="AC114" i="38"/>
  <c r="AC111" i="38"/>
  <c r="AC99" i="38"/>
  <c r="K79" i="38"/>
  <c r="K109" i="38"/>
  <c r="K105" i="38"/>
  <c r="K77" i="38"/>
  <c r="K98" i="38"/>
  <c r="K110" i="38"/>
  <c r="AC82" i="38"/>
  <c r="AC110" i="38"/>
  <c r="K100" i="38"/>
  <c r="AC100" i="38"/>
  <c r="K84" i="38"/>
  <c r="AC108" i="38"/>
  <c r="K94" i="38"/>
  <c r="AC105" i="38"/>
  <c r="K91" i="38"/>
  <c r="AC76" i="38"/>
  <c r="K106" i="38"/>
  <c r="AC97" i="38"/>
  <c r="M132" i="27"/>
  <c r="AW78" i="12"/>
  <c r="BH78" i="5"/>
  <c r="AW14" i="12"/>
  <c r="BH14" i="5"/>
  <c r="BV80" i="12"/>
  <c r="CH80" i="5"/>
  <c r="BH89" i="5"/>
  <c r="AW89" i="12"/>
  <c r="BV130" i="12"/>
  <c r="CH130" i="5"/>
  <c r="BH128" i="5"/>
  <c r="AW128" i="12"/>
  <c r="BH123" i="5"/>
  <c r="AW123" i="12"/>
  <c r="AW157" i="12"/>
  <c r="BH157" i="5"/>
  <c r="BH80" i="5"/>
  <c r="AW80" i="12"/>
  <c r="CH123" i="5"/>
  <c r="BV123" i="12"/>
  <c r="BV33" i="12"/>
  <c r="CH33" i="5"/>
  <c r="BV151" i="12"/>
  <c r="CH151" i="5"/>
  <c r="BV63" i="12"/>
  <c r="CH63" i="5"/>
  <c r="BH94" i="5"/>
  <c r="AW94" i="12"/>
  <c r="BV27" i="12"/>
  <c r="CH27" i="5"/>
  <c r="CH14" i="5"/>
  <c r="BV14" i="12"/>
  <c r="BV66" i="12"/>
  <c r="CH66" i="5"/>
  <c r="BV154" i="12"/>
  <c r="CH154" i="5"/>
  <c r="AW100" i="12"/>
  <c r="BH100" i="5"/>
  <c r="CH89" i="5"/>
  <c r="BV89" i="12"/>
  <c r="CH76" i="5"/>
  <c r="BV76" i="12"/>
  <c r="BH92" i="5"/>
  <c r="AW92" i="12"/>
  <c r="BV95" i="12"/>
  <c r="CH95" i="5"/>
  <c r="BV8" i="12"/>
  <c r="CH8" i="5"/>
  <c r="BV71" i="12"/>
  <c r="CH71" i="5"/>
  <c r="AW65" i="12"/>
  <c r="BH65" i="5"/>
  <c r="BV13" i="12"/>
  <c r="CH13" i="5"/>
  <c r="BH24" i="5"/>
  <c r="AW24" i="12"/>
  <c r="CH136" i="5"/>
  <c r="BV136" i="12"/>
  <c r="AW39" i="12"/>
  <c r="BH39" i="5"/>
  <c r="BV59" i="12"/>
  <c r="CH59" i="5"/>
  <c r="CH44" i="5"/>
  <c r="BV44" i="12"/>
  <c r="CH156" i="5"/>
  <c r="BV156" i="12"/>
  <c r="BV99" i="12"/>
  <c r="CH99" i="5"/>
  <c r="BV70" i="12"/>
  <c r="CH70" i="5"/>
  <c r="AW12" i="12"/>
  <c r="BH12" i="5"/>
  <c r="CH52" i="5"/>
  <c r="BV52" i="12"/>
  <c r="CH146" i="5"/>
  <c r="BV146" i="12"/>
  <c r="BH57" i="5"/>
  <c r="AW57" i="12"/>
  <c r="BH10" i="5"/>
  <c r="AW10" i="12"/>
  <c r="BV104" i="12"/>
  <c r="CH104" i="5"/>
  <c r="CH140" i="5"/>
  <c r="BV140" i="12"/>
  <c r="CH120" i="5"/>
  <c r="BV120" i="12"/>
  <c r="CH131" i="5"/>
  <c r="BV131" i="12"/>
  <c r="BV97" i="12"/>
  <c r="CH97" i="5"/>
  <c r="CH137" i="5"/>
  <c r="BV137" i="12"/>
  <c r="BH72" i="5"/>
  <c r="AW72" i="12"/>
  <c r="M135" i="27"/>
  <c r="M158" i="27"/>
  <c r="BH76" i="5"/>
  <c r="AW76" i="12"/>
  <c r="CH84" i="5"/>
  <c r="BV84" i="12"/>
  <c r="BH145" i="5"/>
  <c r="AW145" i="12"/>
  <c r="M143" i="27"/>
  <c r="BH140" i="5"/>
  <c r="AW140" i="12"/>
  <c r="M139" i="27"/>
  <c r="M156" i="27"/>
  <c r="M142" i="27"/>
  <c r="M155" i="27"/>
  <c r="M146" i="27"/>
  <c r="M130" i="27"/>
  <c r="BV119" i="12"/>
  <c r="CH119" i="5"/>
  <c r="BV112" i="12"/>
  <c r="CH112" i="5"/>
  <c r="AW113" i="12"/>
  <c r="BH113" i="5"/>
  <c r="AW114" i="12"/>
  <c r="BH114" i="5"/>
  <c r="BV125" i="12"/>
  <c r="CH125" i="5"/>
  <c r="BH79" i="5"/>
  <c r="AW79" i="12"/>
  <c r="BV49" i="12"/>
  <c r="CH49" i="5"/>
  <c r="BH83" i="5"/>
  <c r="AW83" i="12"/>
  <c r="AW136" i="12"/>
  <c r="BH136" i="5"/>
  <c r="BH115" i="5"/>
  <c r="AW115" i="12"/>
  <c r="BV21" i="12"/>
  <c r="CH21" i="5"/>
  <c r="BH7" i="5"/>
  <c r="AW7" i="12"/>
  <c r="BH95" i="5"/>
  <c r="AW95" i="12"/>
  <c r="AW117" i="12"/>
  <c r="BH117" i="5"/>
  <c r="BV26" i="12"/>
  <c r="CH26" i="5"/>
  <c r="AW8" i="12"/>
  <c r="BH8" i="5"/>
  <c r="AW48" i="12"/>
  <c r="BH48" i="5"/>
  <c r="BH141" i="5"/>
  <c r="AW141" i="12"/>
  <c r="BH66" i="5"/>
  <c r="AW66" i="12"/>
  <c r="CH22" i="5"/>
  <c r="BV22" i="12"/>
  <c r="BH111" i="5"/>
  <c r="AW111" i="12"/>
  <c r="BH158" i="5"/>
  <c r="AW158" i="12"/>
  <c r="BH23" i="5"/>
  <c r="AW23" i="12"/>
  <c r="BV12" i="12"/>
  <c r="CH12" i="5"/>
  <c r="BH144" i="5"/>
  <c r="AW144" i="12"/>
  <c r="BV11" i="12"/>
  <c r="CH11" i="5"/>
  <c r="AW120" i="12"/>
  <c r="BH120" i="5"/>
  <c r="AW59" i="12"/>
  <c r="BH59" i="5"/>
  <c r="AW44" i="12"/>
  <c r="BH44" i="5"/>
  <c r="BH98" i="5"/>
  <c r="AW98" i="12"/>
  <c r="CH155" i="5"/>
  <c r="BV155" i="12"/>
  <c r="BV19" i="12"/>
  <c r="CH19" i="5"/>
  <c r="CH161" i="5"/>
  <c r="BV161" i="12"/>
  <c r="BV56" i="12"/>
  <c r="CH56" i="5"/>
  <c r="AW150" i="12"/>
  <c r="BH150" i="5"/>
  <c r="CH36" i="5"/>
  <c r="BV36" i="12"/>
  <c r="BV39" i="12"/>
  <c r="CH39" i="5"/>
  <c r="CH111" i="5"/>
  <c r="BV111" i="12"/>
  <c r="BV51" i="12"/>
  <c r="CH51" i="5"/>
  <c r="BV73" i="12"/>
  <c r="CH73" i="5"/>
  <c r="M141" i="27"/>
  <c r="BV134" i="12"/>
  <c r="CH134" i="5"/>
  <c r="AW156" i="12"/>
  <c r="BH156" i="5"/>
  <c r="M145" i="27"/>
  <c r="M138" i="27"/>
  <c r="BH126" i="5"/>
  <c r="AW126" i="12"/>
  <c r="AW119" i="12"/>
  <c r="BH119" i="5"/>
  <c r="AW155" i="12"/>
  <c r="BH155" i="5"/>
  <c r="CH115" i="5"/>
  <c r="BV115" i="12"/>
  <c r="BV142" i="12"/>
  <c r="CH142" i="5"/>
  <c r="BH91" i="5"/>
  <c r="AW91" i="12"/>
  <c r="AW159" i="12"/>
  <c r="BH159" i="5"/>
  <c r="BV148" i="12"/>
  <c r="CH148" i="5"/>
  <c r="AW43" i="12"/>
  <c r="BH43" i="5"/>
  <c r="BV83" i="12"/>
  <c r="CH83" i="5"/>
  <c r="AW20" i="12"/>
  <c r="BH20" i="5"/>
  <c r="BH112" i="5"/>
  <c r="AW112" i="12"/>
  <c r="CH86" i="5"/>
  <c r="BV86" i="12"/>
  <c r="BV81" i="12"/>
  <c r="CH81" i="5"/>
  <c r="BV72" i="12"/>
  <c r="CH72" i="5"/>
  <c r="CH88" i="5"/>
  <c r="BV88" i="12"/>
  <c r="CH102" i="5"/>
  <c r="BV102" i="12"/>
  <c r="BV10" i="12"/>
  <c r="CH10" i="5"/>
  <c r="CH6" i="5"/>
  <c r="BV6" i="12"/>
  <c r="BV103" i="12"/>
  <c r="CH103" i="5"/>
  <c r="CH128" i="5"/>
  <c r="BV128" i="12"/>
  <c r="BV34" i="12"/>
  <c r="CH34" i="5"/>
  <c r="BV20" i="12"/>
  <c r="CH20" i="5"/>
  <c r="BH69" i="5"/>
  <c r="AW69" i="12"/>
  <c r="BH104" i="5"/>
  <c r="AW104" i="12"/>
  <c r="BH26" i="5"/>
  <c r="AW26" i="12"/>
  <c r="AW31" i="12"/>
  <c r="BH31" i="5"/>
  <c r="CH164" i="5"/>
  <c r="BV164" i="12"/>
  <c r="BH15" i="5"/>
  <c r="AW15" i="12"/>
  <c r="CH96" i="5"/>
  <c r="BV96" i="12"/>
  <c r="AW142" i="12"/>
  <c r="BH142" i="5"/>
  <c r="BH13" i="5"/>
  <c r="AW13" i="12"/>
  <c r="CH60" i="5"/>
  <c r="BV60" i="12"/>
  <c r="BH68" i="5"/>
  <c r="AW68" i="12"/>
  <c r="AW37" i="12"/>
  <c r="BH37" i="5"/>
  <c r="AW41" i="12"/>
  <c r="BH41" i="5"/>
  <c r="AW97" i="12"/>
  <c r="BH97" i="5"/>
  <c r="BH109" i="5"/>
  <c r="AW109" i="12"/>
  <c r="BH64" i="5"/>
  <c r="AW64" i="12"/>
  <c r="BV106" i="12"/>
  <c r="CH106" i="5"/>
  <c r="M128" i="27"/>
  <c r="BV31" i="12"/>
  <c r="CH31" i="5"/>
  <c r="CH133" i="5"/>
  <c r="BV133" i="12"/>
  <c r="BV25" i="12"/>
  <c r="CH25" i="5"/>
  <c r="BH88" i="5"/>
  <c r="AW88" i="12"/>
  <c r="BV15" i="12"/>
  <c r="CH15" i="5"/>
  <c r="BV18" i="12"/>
  <c r="CH18" i="5"/>
  <c r="BH151" i="5"/>
  <c r="AW151" i="12"/>
  <c r="BH58" i="5"/>
  <c r="AW58" i="12"/>
  <c r="M131" i="27"/>
  <c r="M150" i="27"/>
  <c r="M140" i="27"/>
  <c r="CH105" i="5"/>
  <c r="BV105" i="12"/>
  <c r="BV65" i="12"/>
  <c r="CH65" i="5"/>
  <c r="BH61" i="5"/>
  <c r="AW61" i="12"/>
  <c r="BV53" i="12"/>
  <c r="CH53" i="5"/>
  <c r="AW87" i="12"/>
  <c r="BH87" i="5"/>
  <c r="AW81" i="12"/>
  <c r="BH81" i="5"/>
  <c r="AW90" i="12"/>
  <c r="BH90" i="5"/>
  <c r="BH21" i="5"/>
  <c r="AW21" i="12"/>
  <c r="AW16" i="12"/>
  <c r="BH16" i="5"/>
  <c r="CH94" i="5"/>
  <c r="BV94" i="12"/>
  <c r="AW60" i="12"/>
  <c r="BH60" i="5"/>
  <c r="BH131" i="5"/>
  <c r="AW131" i="12"/>
  <c r="BH30" i="5"/>
  <c r="AW30" i="12"/>
  <c r="AW124" i="12"/>
  <c r="BH124" i="5"/>
  <c r="AW148" i="12"/>
  <c r="BH148" i="5"/>
  <c r="BV79" i="12"/>
  <c r="CH79" i="5"/>
  <c r="BH18" i="5"/>
  <c r="AW18" i="12"/>
  <c r="BH25" i="5"/>
  <c r="AW25" i="12"/>
  <c r="BV42" i="12"/>
  <c r="CH42" i="5"/>
  <c r="BH29" i="5"/>
  <c r="AW29" i="12"/>
  <c r="BV61" i="12"/>
  <c r="CH61" i="5"/>
  <c r="BV69" i="12"/>
  <c r="CH69" i="5"/>
  <c r="AW19" i="12"/>
  <c r="BH19" i="5"/>
  <c r="BV7" i="12"/>
  <c r="CH7" i="5"/>
  <c r="BV124" i="12"/>
  <c r="CH124" i="5"/>
  <c r="CH68" i="5"/>
  <c r="BV68" i="12"/>
  <c r="BH127" i="5"/>
  <c r="AW127" i="12"/>
  <c r="AW160" i="12"/>
  <c r="BH160" i="5"/>
  <c r="BV114" i="12"/>
  <c r="CH114" i="5"/>
  <c r="AW154" i="12"/>
  <c r="BH154" i="5"/>
  <c r="BH143" i="5"/>
  <c r="AW143" i="12"/>
  <c r="BV29" i="12"/>
  <c r="CH29" i="5"/>
  <c r="AW163" i="12"/>
  <c r="BH163" i="5"/>
  <c r="AW108" i="12"/>
  <c r="BH108" i="5"/>
  <c r="BH36" i="5"/>
  <c r="AW36" i="12"/>
  <c r="BH116" i="5"/>
  <c r="AW116" i="12"/>
  <c r="AW51" i="12"/>
  <c r="BH51" i="5"/>
  <c r="CH153" i="5"/>
  <c r="BV153" i="12"/>
  <c r="BV101" i="12"/>
  <c r="CH101" i="5"/>
  <c r="BV162" i="12"/>
  <c r="CH162" i="5"/>
  <c r="BH77" i="5"/>
  <c r="AW77" i="12"/>
  <c r="BH28" i="5"/>
  <c r="AW28" i="12"/>
  <c r="BV24" i="12"/>
  <c r="CH24" i="5"/>
  <c r="BV46" i="12"/>
  <c r="CH46" i="5"/>
  <c r="BV40" i="12"/>
  <c r="CH40" i="5"/>
  <c r="BH129" i="5"/>
  <c r="AW129" i="12"/>
  <c r="AW132" i="12"/>
  <c r="BH132" i="5"/>
  <c r="M149" i="27"/>
  <c r="M147" i="27"/>
  <c r="M133" i="27"/>
  <c r="M157" i="27"/>
  <c r="CH100" i="5"/>
  <c r="BV100" i="12"/>
  <c r="CH132" i="5"/>
  <c r="BV132" i="12"/>
  <c r="BH134" i="5"/>
  <c r="AW134" i="12"/>
  <c r="CH126" i="5"/>
  <c r="BV126" i="12"/>
  <c r="BV77" i="12"/>
  <c r="CH77" i="5"/>
  <c r="BV91" i="12"/>
  <c r="CH91" i="5"/>
  <c r="BV87" i="12"/>
  <c r="CH87" i="5"/>
  <c r="CH5" i="5"/>
  <c r="BV5" i="12"/>
  <c r="BV50" i="12"/>
  <c r="CH50" i="5"/>
  <c r="AW27" i="12"/>
  <c r="BH27" i="5"/>
  <c r="BH107" i="5"/>
  <c r="AW107" i="12"/>
  <c r="BV38" i="12"/>
  <c r="CH38" i="5"/>
  <c r="AW17" i="12"/>
  <c r="BH17" i="5"/>
  <c r="CH150" i="5"/>
  <c r="BV150" i="12"/>
  <c r="BH5" i="5"/>
  <c r="AW5" i="12"/>
  <c r="CH92" i="5"/>
  <c r="BV92" i="12"/>
  <c r="BV28" i="12"/>
  <c r="CH28" i="5"/>
  <c r="BH6" i="5"/>
  <c r="AW6" i="12"/>
  <c r="BH102" i="5"/>
  <c r="AW102" i="12"/>
  <c r="BV110" i="12"/>
  <c r="CH110" i="5"/>
  <c r="BV108" i="12"/>
  <c r="CH108" i="5"/>
  <c r="BH121" i="5"/>
  <c r="AW121" i="12"/>
  <c r="AW22" i="12"/>
  <c r="BH22" i="5"/>
  <c r="BH46" i="5"/>
  <c r="AW46" i="12"/>
  <c r="BV16" i="12"/>
  <c r="CH16" i="5"/>
  <c r="AW133" i="12"/>
  <c r="BH133" i="5"/>
  <c r="AW33" i="12"/>
  <c r="BH33" i="5"/>
  <c r="BH137" i="5"/>
  <c r="AW137" i="12"/>
  <c r="BH47" i="5"/>
  <c r="AW47" i="12"/>
  <c r="BH50" i="5"/>
  <c r="AW50" i="12"/>
  <c r="CH35" i="5"/>
  <c r="BV35" i="12"/>
  <c r="CH109" i="5"/>
  <c r="BV109" i="12"/>
  <c r="CH143" i="5"/>
  <c r="BV143" i="12"/>
  <c r="BV23" i="12"/>
  <c r="CH23" i="5"/>
  <c r="CH30" i="5"/>
  <c r="BV30" i="12"/>
  <c r="BH139" i="5"/>
  <c r="AW139" i="12"/>
  <c r="CH117" i="5"/>
  <c r="BV117" i="12"/>
  <c r="CH135" i="5"/>
  <c r="BV135" i="12"/>
  <c r="BV47" i="12"/>
  <c r="CH47" i="5"/>
  <c r="AW164" i="12"/>
  <c r="BH164" i="5"/>
  <c r="M134" i="27"/>
  <c r="M136" i="27"/>
  <c r="AW85" i="12"/>
  <c r="BH85" i="5"/>
  <c r="BV78" i="12"/>
  <c r="CH78" i="5"/>
  <c r="BV57" i="12"/>
  <c r="CH57" i="5"/>
  <c r="AW125" i="12"/>
  <c r="BH125" i="5"/>
  <c r="M137" i="27"/>
  <c r="M144" i="27"/>
  <c r="M152" i="27"/>
  <c r="M153" i="27"/>
  <c r="BH53" i="5"/>
  <c r="AW53" i="12"/>
  <c r="AW99" i="12"/>
  <c r="BH99" i="5"/>
  <c r="BH147" i="5"/>
  <c r="AW147" i="12"/>
  <c r="BH152" i="5"/>
  <c r="AW152" i="12"/>
  <c r="BH84" i="5"/>
  <c r="AW84" i="12"/>
  <c r="BH34" i="5"/>
  <c r="AW34" i="12"/>
  <c r="AW82" i="12"/>
  <c r="BH82" i="5"/>
  <c r="AW9" i="12"/>
  <c r="BH9" i="5"/>
  <c r="BV17" i="12"/>
  <c r="CH17" i="5"/>
  <c r="BH96" i="5"/>
  <c r="AW96" i="12"/>
  <c r="CH149" i="5"/>
  <c r="BV149" i="12"/>
  <c r="BV75" i="12"/>
  <c r="CH75" i="5"/>
  <c r="BV152" i="12"/>
  <c r="CH152" i="5"/>
  <c r="AW86" i="12"/>
  <c r="BH86" i="5"/>
  <c r="BH161" i="5"/>
  <c r="AW161" i="12"/>
  <c r="BH74" i="5"/>
  <c r="AW74" i="12"/>
  <c r="BH56" i="5"/>
  <c r="AW56" i="12"/>
  <c r="AW67" i="12"/>
  <c r="BH67" i="5"/>
  <c r="BV145" i="12"/>
  <c r="CH145" i="5"/>
  <c r="BV129" i="12"/>
  <c r="CH129" i="5"/>
  <c r="BV43" i="12"/>
  <c r="CH43" i="5"/>
  <c r="AW70" i="12"/>
  <c r="BH70" i="5"/>
  <c r="AW122" i="12"/>
  <c r="BH122" i="5"/>
  <c r="BH32" i="5"/>
  <c r="AW32" i="12"/>
  <c r="BV163" i="12"/>
  <c r="CH163" i="5"/>
  <c r="CH113" i="5"/>
  <c r="BV113" i="12"/>
  <c r="CH121" i="5"/>
  <c r="BV121" i="12"/>
  <c r="BH110" i="5"/>
  <c r="AW110" i="12"/>
  <c r="BV37" i="12"/>
  <c r="CH37" i="5"/>
  <c r="CH127" i="5"/>
  <c r="BV127" i="12"/>
  <c r="BV32" i="12"/>
  <c r="CH32" i="5"/>
  <c r="CH122" i="5"/>
  <c r="BV122" i="12"/>
  <c r="BV116" i="12"/>
  <c r="CH116" i="5"/>
  <c r="BH103" i="5"/>
  <c r="AW103" i="12"/>
  <c r="BH146" i="5"/>
  <c r="AW146" i="12"/>
  <c r="BH63" i="5"/>
  <c r="AW63" i="12"/>
  <c r="BH162" i="5"/>
  <c r="AW162" i="12"/>
  <c r="BV159" i="12"/>
  <c r="CH159" i="5"/>
  <c r="AW106" i="12"/>
  <c r="BH106" i="5"/>
  <c r="BV45" i="12"/>
  <c r="CH45" i="5"/>
  <c r="AW35" i="12"/>
  <c r="BH35" i="5"/>
  <c r="BH75" i="5"/>
  <c r="AW75" i="12"/>
  <c r="BH54" i="5"/>
  <c r="AW54" i="12"/>
  <c r="BH101" i="5"/>
  <c r="AW101" i="12"/>
  <c r="BV41" i="12"/>
  <c r="CH41" i="5"/>
  <c r="AW138" i="12"/>
  <c r="BH138" i="5"/>
  <c r="CH157" i="5"/>
  <c r="BV157" i="12"/>
  <c r="AW118" i="12"/>
  <c r="BH118" i="5"/>
  <c r="M151" i="27"/>
  <c r="M154" i="27"/>
  <c r="M127" i="27"/>
  <c r="M148" i="27"/>
  <c r="M129" i="27"/>
  <c r="M159" i="27"/>
  <c r="M126" i="27"/>
  <c r="CH141" i="5"/>
  <c r="BV141" i="12"/>
  <c r="AW55" i="12"/>
  <c r="BH55" i="5"/>
  <c r="AW40" i="12"/>
  <c r="BH40" i="5"/>
  <c r="BH49" i="5"/>
  <c r="AW49" i="12"/>
  <c r="BH93" i="5"/>
  <c r="AW93" i="12"/>
  <c r="AW62" i="12"/>
  <c r="BH62" i="5"/>
  <c r="BV85" i="12"/>
  <c r="CH85" i="5"/>
  <c r="CH144" i="5"/>
  <c r="BV144" i="12"/>
  <c r="AW11" i="12"/>
  <c r="BH11" i="5"/>
  <c r="BH135" i="5"/>
  <c r="AW135" i="12"/>
  <c r="BV93" i="12"/>
  <c r="CH93" i="5"/>
  <c r="BV74" i="12"/>
  <c r="CH74" i="5"/>
  <c r="BV90" i="12"/>
  <c r="CH90" i="5"/>
  <c r="BV82" i="12"/>
  <c r="CH82" i="5"/>
  <c r="BH42" i="5"/>
  <c r="AW42" i="12"/>
  <c r="BH105" i="5"/>
  <c r="AW105" i="12"/>
  <c r="CH147" i="5"/>
  <c r="BV147" i="12"/>
  <c r="BV55" i="12"/>
  <c r="CH55" i="5"/>
  <c r="BV48" i="12"/>
  <c r="CH48" i="5"/>
  <c r="BV67" i="12"/>
  <c r="CH67" i="5"/>
  <c r="AW38" i="12"/>
  <c r="BH38" i="5"/>
  <c r="BV9" i="12"/>
  <c r="CH9" i="5"/>
  <c r="BV98" i="12"/>
  <c r="CH98" i="5"/>
  <c r="CH62" i="5"/>
  <c r="BV62" i="12"/>
  <c r="BV118" i="12"/>
  <c r="CH118" i="5"/>
  <c r="BH153" i="5"/>
  <c r="AW153" i="12"/>
  <c r="CH158" i="5"/>
  <c r="BV158" i="12"/>
  <c r="CH54" i="5"/>
  <c r="BV54" i="12"/>
  <c r="AW45" i="12"/>
  <c r="BH45" i="5"/>
  <c r="CH138" i="5"/>
  <c r="BV138" i="12"/>
  <c r="BV64" i="12"/>
  <c r="CH64" i="5"/>
  <c r="AW130" i="12"/>
  <c r="BH130" i="5"/>
  <c r="BV139" i="12"/>
  <c r="CH139" i="5"/>
  <c r="CH107" i="5"/>
  <c r="BV107" i="12"/>
  <c r="AW52" i="12"/>
  <c r="BH52" i="5"/>
  <c r="BH149" i="5"/>
  <c r="AW149" i="12"/>
  <c r="AW71" i="12"/>
  <c r="BH71" i="5"/>
  <c r="BV58" i="12"/>
  <c r="CH58" i="5"/>
  <c r="BH73" i="5"/>
  <c r="AW73" i="12"/>
  <c r="BV160" i="12"/>
  <c r="CH160" i="5"/>
  <c r="BI71" i="12" l="1"/>
  <c r="AK73" i="23"/>
  <c r="AL73" i="23" s="1"/>
  <c r="BI105" i="12"/>
  <c r="AK107" i="23"/>
  <c r="AL107" i="23" s="1"/>
  <c r="BT62" i="5"/>
  <c r="R64" i="23"/>
  <c r="BT101" i="5"/>
  <c r="R103" i="23"/>
  <c r="BT35" i="5"/>
  <c r="R37" i="23"/>
  <c r="BI146" i="12"/>
  <c r="AK148" i="23"/>
  <c r="AL148" i="23" s="1"/>
  <c r="BI110" i="12"/>
  <c r="AK112" i="23"/>
  <c r="AL112" i="23" s="1"/>
  <c r="AK72" i="23"/>
  <c r="AL72" i="23" s="1"/>
  <c r="BI70" i="12"/>
  <c r="BT67" i="5"/>
  <c r="R69" i="23"/>
  <c r="BI34" i="12"/>
  <c r="AK36" i="23"/>
  <c r="AL36" i="23" s="1"/>
  <c r="BT53" i="5"/>
  <c r="R55" i="23"/>
  <c r="BI133" i="12"/>
  <c r="AK135" i="23"/>
  <c r="AL135" i="23" s="1"/>
  <c r="BI22" i="12"/>
  <c r="AK24" i="23"/>
  <c r="AL24" i="23" s="1"/>
  <c r="BT17" i="5"/>
  <c r="R19" i="23"/>
  <c r="R29" i="23"/>
  <c r="BT27" i="5"/>
  <c r="BT134" i="5"/>
  <c r="R136" i="23"/>
  <c r="BI129" i="12"/>
  <c r="AK131" i="23"/>
  <c r="AL131" i="23" s="1"/>
  <c r="BT36" i="5"/>
  <c r="R38" i="23"/>
  <c r="BI30" i="12"/>
  <c r="AK32" i="23"/>
  <c r="AL32" i="23" s="1"/>
  <c r="BI87" i="12"/>
  <c r="AK89" i="23"/>
  <c r="AL89" i="23" s="1"/>
  <c r="BT151" i="5"/>
  <c r="R153" i="23"/>
  <c r="BI109" i="12"/>
  <c r="AK111" i="23"/>
  <c r="AL111" i="23" s="1"/>
  <c r="BT69" i="5"/>
  <c r="R71" i="23"/>
  <c r="BI112" i="12"/>
  <c r="AK114" i="23"/>
  <c r="AL114" i="23" s="1"/>
  <c r="R45" i="23"/>
  <c r="BT43" i="5"/>
  <c r="BI91" i="12"/>
  <c r="AK93" i="23"/>
  <c r="AL93" i="23" s="1"/>
  <c r="BI155" i="12"/>
  <c r="AK157" i="23"/>
  <c r="AL157" i="23" s="1"/>
  <c r="R100" i="23"/>
  <c r="BT98" i="5"/>
  <c r="BT120" i="5"/>
  <c r="R122" i="23"/>
  <c r="AK113" i="23"/>
  <c r="AL113" i="23" s="1"/>
  <c r="BI111" i="12"/>
  <c r="BI141" i="12"/>
  <c r="AK143" i="23"/>
  <c r="AL143" i="23" s="1"/>
  <c r="BI140" i="12"/>
  <c r="AK142" i="23"/>
  <c r="AL142" i="23" s="1"/>
  <c r="R26" i="23"/>
  <c r="BT24" i="5"/>
  <c r="BT94" i="5"/>
  <c r="R96" i="23"/>
  <c r="BI157" i="12"/>
  <c r="AK159" i="23"/>
  <c r="AL159" i="23" s="1"/>
  <c r="BI14" i="12"/>
  <c r="AK16" i="23"/>
  <c r="AL16" i="23" s="1"/>
  <c r="CI96" i="5"/>
  <c r="BW96" i="12"/>
  <c r="BW99" i="12"/>
  <c r="CI99" i="5"/>
  <c r="AX108" i="12"/>
  <c r="BI108" i="5"/>
  <c r="BI84" i="5"/>
  <c r="AX84" i="12"/>
  <c r="BI74" i="5"/>
  <c r="AX74" i="12"/>
  <c r="BW86" i="12"/>
  <c r="CI86" i="5"/>
  <c r="BI81" i="5"/>
  <c r="AX81" i="12"/>
  <c r="CI89" i="5"/>
  <c r="BW89" i="12"/>
  <c r="BI92" i="5"/>
  <c r="AX92" i="12"/>
  <c r="CI87" i="5"/>
  <c r="BW87" i="12"/>
  <c r="BW77" i="12"/>
  <c r="CI77" i="5"/>
  <c r="BW69" i="12"/>
  <c r="CI69" i="5"/>
  <c r="BI66" i="5"/>
  <c r="AX66" i="12"/>
  <c r="BW57" i="12"/>
  <c r="CI57" i="5"/>
  <c r="BI5" i="5"/>
  <c r="AX5" i="12"/>
  <c r="BI37" i="5"/>
  <c r="AX37" i="12"/>
  <c r="BW21" i="12"/>
  <c r="CI21" i="5"/>
  <c r="CI139" i="5"/>
  <c r="BW139" i="12"/>
  <c r="BW150" i="12"/>
  <c r="CI150" i="5"/>
  <c r="BW26" i="12"/>
  <c r="CI26" i="5"/>
  <c r="BW119" i="12"/>
  <c r="CI119" i="5"/>
  <c r="BI11" i="5"/>
  <c r="AX11" i="12"/>
  <c r="BW30" i="12"/>
  <c r="CI30" i="5"/>
  <c r="AX146" i="12"/>
  <c r="BI146" i="5"/>
  <c r="BI147" i="5"/>
  <c r="AX147" i="12"/>
  <c r="AX132" i="12"/>
  <c r="BI132" i="5"/>
  <c r="BW6" i="12"/>
  <c r="CI6" i="5"/>
  <c r="BI141" i="5"/>
  <c r="AX141" i="12"/>
  <c r="CI134" i="5"/>
  <c r="BW134" i="12"/>
  <c r="BW34" i="12"/>
  <c r="CI34" i="5"/>
  <c r="AX145" i="12"/>
  <c r="BI145" i="5"/>
  <c r="BI164" i="5"/>
  <c r="AX164" i="12"/>
  <c r="CI162" i="5"/>
  <c r="BW162" i="12"/>
  <c r="BW154" i="12"/>
  <c r="CI154" i="5"/>
  <c r="CI23" i="5"/>
  <c r="BW23" i="12"/>
  <c r="AX162" i="12"/>
  <c r="BI162" i="5"/>
  <c r="BW14" i="12"/>
  <c r="CI14" i="5"/>
  <c r="BW148" i="12"/>
  <c r="CI148" i="5"/>
  <c r="AX143" i="12"/>
  <c r="BI143" i="5"/>
  <c r="CI117" i="5"/>
  <c r="BW117" i="12"/>
  <c r="BT105" i="5"/>
  <c r="R107" i="23"/>
  <c r="BT11" i="5"/>
  <c r="R13" i="23"/>
  <c r="BI62" i="12"/>
  <c r="AK64" i="23"/>
  <c r="AL64" i="23" s="1"/>
  <c r="R42" i="23"/>
  <c r="BT40" i="5"/>
  <c r="BI35" i="12"/>
  <c r="AK37" i="23"/>
  <c r="AL37" i="23" s="1"/>
  <c r="BT146" i="5"/>
  <c r="R148" i="23"/>
  <c r="BT110" i="5"/>
  <c r="R112" i="23"/>
  <c r="AK34" i="23"/>
  <c r="AL34" i="23" s="1"/>
  <c r="BI32" i="12"/>
  <c r="BI67" i="12"/>
  <c r="AK69" i="23"/>
  <c r="AL69" i="23" s="1"/>
  <c r="AK163" i="23"/>
  <c r="AL163" i="23" s="1"/>
  <c r="BI161" i="12"/>
  <c r="BT34" i="5"/>
  <c r="R36" i="23"/>
  <c r="BI147" i="12"/>
  <c r="AK149" i="23"/>
  <c r="AL149" i="23" s="1"/>
  <c r="BI137" i="12"/>
  <c r="AK139" i="23"/>
  <c r="AL139" i="23" s="1"/>
  <c r="BI102" i="12"/>
  <c r="AK104" i="23"/>
  <c r="AL104" i="23" s="1"/>
  <c r="AK19" i="23"/>
  <c r="AL19" i="23" s="1"/>
  <c r="BI17" i="12"/>
  <c r="BI27" i="12"/>
  <c r="AK29" i="23"/>
  <c r="AL29" i="23" s="1"/>
  <c r="BT129" i="5"/>
  <c r="R131" i="23"/>
  <c r="BI28" i="12"/>
  <c r="AK30" i="23"/>
  <c r="AL30" i="23" s="1"/>
  <c r="BT51" i="5"/>
  <c r="R53" i="23"/>
  <c r="BT30" i="5"/>
  <c r="R32" i="23"/>
  <c r="R92" i="23"/>
  <c r="BT90" i="5"/>
  <c r="BT109" i="5"/>
  <c r="R111" i="23"/>
  <c r="BT37" i="5"/>
  <c r="R39" i="23"/>
  <c r="BI13" i="12"/>
  <c r="AK15" i="23"/>
  <c r="AL15" i="23" s="1"/>
  <c r="BI15" i="12"/>
  <c r="AK17" i="23"/>
  <c r="AL17" i="23" s="1"/>
  <c r="BI26" i="12"/>
  <c r="AK28" i="23"/>
  <c r="AL28" i="23" s="1"/>
  <c r="BT112" i="5"/>
  <c r="R114" i="23"/>
  <c r="BI43" i="12"/>
  <c r="AK45" i="23"/>
  <c r="AL45" i="23" s="1"/>
  <c r="BT91" i="5"/>
  <c r="R93" i="23"/>
  <c r="BI120" i="12"/>
  <c r="AK122" i="23"/>
  <c r="AL122" i="23" s="1"/>
  <c r="BT111" i="5"/>
  <c r="R113" i="23"/>
  <c r="BT141" i="5"/>
  <c r="R143" i="23"/>
  <c r="BI7" i="12"/>
  <c r="AK9" i="23"/>
  <c r="AL9" i="23" s="1"/>
  <c r="BT136" i="5"/>
  <c r="R138" i="23"/>
  <c r="BI79" i="12"/>
  <c r="AK81" i="23"/>
  <c r="AL81" i="23" s="1"/>
  <c r="BT113" i="5"/>
  <c r="R115" i="23"/>
  <c r="BT140" i="5"/>
  <c r="R142" i="23"/>
  <c r="BI76" i="12"/>
  <c r="AK78" i="23"/>
  <c r="AL78" i="23" s="1"/>
  <c r="BI105" i="5"/>
  <c r="AX105" i="12"/>
  <c r="BI99" i="5"/>
  <c r="AX99" i="12"/>
  <c r="BI78" i="5"/>
  <c r="AX78" i="12"/>
  <c r="CI78" i="5"/>
  <c r="BW78" i="12"/>
  <c r="BW106" i="12"/>
  <c r="CI106" i="5"/>
  <c r="BI73" i="5"/>
  <c r="AX73" i="12"/>
  <c r="AX79" i="12"/>
  <c r="BI79" i="5"/>
  <c r="CI102" i="5"/>
  <c r="BW102" i="12"/>
  <c r="CI101" i="5"/>
  <c r="BW101" i="12"/>
  <c r="BW93" i="12"/>
  <c r="CI93" i="5"/>
  <c r="BI88" i="5"/>
  <c r="AX88" i="12"/>
  <c r="BW58" i="12"/>
  <c r="CI58" i="5"/>
  <c r="CI71" i="5"/>
  <c r="BW71" i="12"/>
  <c r="AX43" i="12"/>
  <c r="BI43" i="5"/>
  <c r="AX25" i="12"/>
  <c r="BI25" i="5"/>
  <c r="AX12" i="12"/>
  <c r="BI12" i="5"/>
  <c r="BW37" i="12"/>
  <c r="CI37" i="5"/>
  <c r="BW44" i="12"/>
  <c r="CI44" i="5"/>
  <c r="CI17" i="5"/>
  <c r="BW17" i="12"/>
  <c r="AX14" i="12"/>
  <c r="BI14" i="5"/>
  <c r="AX6" i="12"/>
  <c r="BI6" i="5"/>
  <c r="BI13" i="5"/>
  <c r="AX13" i="12"/>
  <c r="CI156" i="5"/>
  <c r="BW156" i="12"/>
  <c r="BW64" i="12"/>
  <c r="CI64" i="5"/>
  <c r="CI47" i="5"/>
  <c r="BW47" i="12"/>
  <c r="AX53" i="12"/>
  <c r="BI53" i="5"/>
  <c r="AX9" i="12"/>
  <c r="BI9" i="5"/>
  <c r="BI121" i="5"/>
  <c r="AX121" i="12"/>
  <c r="BI116" i="5"/>
  <c r="AX116" i="12"/>
  <c r="BW48" i="12"/>
  <c r="CI48" i="5"/>
  <c r="AX159" i="12"/>
  <c r="BI159" i="5"/>
  <c r="BW124" i="12"/>
  <c r="CI124" i="5"/>
  <c r="AX144" i="12"/>
  <c r="BI144" i="5"/>
  <c r="BW40" i="12"/>
  <c r="CI40" i="5"/>
  <c r="BI151" i="5"/>
  <c r="AX151" i="12"/>
  <c r="BW8" i="12"/>
  <c r="CI8" i="5"/>
  <c r="CI159" i="5"/>
  <c r="BW159" i="12"/>
  <c r="AX118" i="12"/>
  <c r="BI118" i="5"/>
  <c r="BI139" i="5"/>
  <c r="AX139" i="12"/>
  <c r="BI134" i="5"/>
  <c r="AX134" i="12"/>
  <c r="BI73" i="12"/>
  <c r="AK75" i="23"/>
  <c r="AL75" i="23" s="1"/>
  <c r="BI149" i="12"/>
  <c r="AK151" i="23"/>
  <c r="AL151" i="23" s="1"/>
  <c r="BI153" i="12"/>
  <c r="AK155" i="23"/>
  <c r="AL155" i="23" s="1"/>
  <c r="BI11" i="12"/>
  <c r="AK13" i="23"/>
  <c r="AL13" i="23" s="1"/>
  <c r="BI40" i="12"/>
  <c r="AK42" i="23"/>
  <c r="AL42" i="23" s="1"/>
  <c r="BT138" i="5"/>
  <c r="R140" i="23"/>
  <c r="AK56" i="23"/>
  <c r="AL56" i="23" s="1"/>
  <c r="BI54" i="12"/>
  <c r="BI162" i="12"/>
  <c r="AK164" i="23"/>
  <c r="AL164" i="23" s="1"/>
  <c r="BT32" i="5"/>
  <c r="R34" i="23"/>
  <c r="BT161" i="5"/>
  <c r="R163" i="23"/>
  <c r="BT9" i="5"/>
  <c r="R11" i="23"/>
  <c r="BT147" i="5"/>
  <c r="R149" i="23"/>
  <c r="R139" i="23"/>
  <c r="BT137" i="5"/>
  <c r="BI121" i="12"/>
  <c r="AK123" i="23"/>
  <c r="AL123" i="23" s="1"/>
  <c r="BT102" i="5"/>
  <c r="R104" i="23"/>
  <c r="BT28" i="5"/>
  <c r="R30" i="23"/>
  <c r="BI51" i="12"/>
  <c r="AK53" i="23"/>
  <c r="AL53" i="23" s="1"/>
  <c r="R110" i="23"/>
  <c r="BT108" i="5"/>
  <c r="BI143" i="12"/>
  <c r="AK145" i="23"/>
  <c r="AL145" i="23" s="1"/>
  <c r="BT160" i="5"/>
  <c r="R162" i="23"/>
  <c r="BI25" i="12"/>
  <c r="AK27" i="23"/>
  <c r="AL27" i="23" s="1"/>
  <c r="R150" i="23"/>
  <c r="BT148" i="5"/>
  <c r="AK92" i="23"/>
  <c r="AL92" i="23" s="1"/>
  <c r="BI90" i="12"/>
  <c r="BI37" i="12"/>
  <c r="AK39" i="23"/>
  <c r="AL39" i="23" s="1"/>
  <c r="BT13" i="5"/>
  <c r="R15" i="23"/>
  <c r="R17" i="23"/>
  <c r="BT15" i="5"/>
  <c r="BT26" i="5"/>
  <c r="R28" i="23"/>
  <c r="BT119" i="5"/>
  <c r="R121" i="23"/>
  <c r="BT156" i="5"/>
  <c r="R158" i="23"/>
  <c r="BT44" i="5"/>
  <c r="R46" i="23"/>
  <c r="AK25" i="23"/>
  <c r="AL25" i="23" s="1"/>
  <c r="BI23" i="12"/>
  <c r="BT7" i="5"/>
  <c r="R9" i="23"/>
  <c r="BI136" i="12"/>
  <c r="AK138" i="23"/>
  <c r="AL138" i="23" s="1"/>
  <c r="BT79" i="5"/>
  <c r="R81" i="23"/>
  <c r="BI113" i="12"/>
  <c r="AK115" i="23"/>
  <c r="AL115" i="23" s="1"/>
  <c r="BT76" i="5"/>
  <c r="R78" i="23"/>
  <c r="R41" i="23"/>
  <c r="BT39" i="5"/>
  <c r="AK82" i="23"/>
  <c r="AL82" i="23" s="1"/>
  <c r="BI80" i="12"/>
  <c r="BI123" i="12"/>
  <c r="AK125" i="23"/>
  <c r="AL125" i="23" s="1"/>
  <c r="BI89" i="12"/>
  <c r="AK91" i="23"/>
  <c r="AL91" i="23" s="1"/>
  <c r="R80" i="23"/>
  <c r="BT78" i="5"/>
  <c r="CI75" i="5"/>
  <c r="BW75" i="12"/>
  <c r="BW109" i="12"/>
  <c r="CI109" i="5"/>
  <c r="CI98" i="5"/>
  <c r="BW98" i="12"/>
  <c r="BI102" i="5"/>
  <c r="AX102" i="12"/>
  <c r="BW82" i="12"/>
  <c r="CI82" i="5"/>
  <c r="CI97" i="5"/>
  <c r="BW97" i="12"/>
  <c r="BI77" i="5"/>
  <c r="AX77" i="12"/>
  <c r="AX113" i="12"/>
  <c r="BI113" i="5"/>
  <c r="CI74" i="5"/>
  <c r="BW74" i="12"/>
  <c r="BW111" i="12"/>
  <c r="CI111" i="5"/>
  <c r="AX103" i="12"/>
  <c r="BI103" i="5"/>
  <c r="BW52" i="12"/>
  <c r="CI52" i="5"/>
  <c r="CI55" i="5"/>
  <c r="BW55" i="12"/>
  <c r="BW42" i="12"/>
  <c r="CI42" i="5"/>
  <c r="BI70" i="5"/>
  <c r="AX70" i="12"/>
  <c r="BW16" i="12"/>
  <c r="CI16" i="5"/>
  <c r="BW27" i="12"/>
  <c r="CI27" i="5"/>
  <c r="BW120" i="12"/>
  <c r="CI120" i="5"/>
  <c r="CI128" i="5"/>
  <c r="BW128" i="12"/>
  <c r="BW131" i="12"/>
  <c r="CI131" i="5"/>
  <c r="BW24" i="12"/>
  <c r="CI24" i="5"/>
  <c r="BW32" i="12"/>
  <c r="CI32" i="5"/>
  <c r="BI128" i="5"/>
  <c r="AX128" i="12"/>
  <c r="AX57" i="12"/>
  <c r="BI57" i="5"/>
  <c r="BW59" i="12"/>
  <c r="CI59" i="5"/>
  <c r="AX148" i="12"/>
  <c r="BI148" i="5"/>
  <c r="AX41" i="12"/>
  <c r="BI41" i="5"/>
  <c r="BW146" i="12"/>
  <c r="CI146" i="5"/>
  <c r="BI29" i="5"/>
  <c r="AX29" i="12"/>
  <c r="BW43" i="12"/>
  <c r="CI43" i="5"/>
  <c r="BI156" i="5"/>
  <c r="AX156" i="12"/>
  <c r="CI41" i="5"/>
  <c r="BW41" i="12"/>
  <c r="CI116" i="5"/>
  <c r="BW116" i="12"/>
  <c r="BW39" i="12"/>
  <c r="CI39" i="5"/>
  <c r="BI150" i="5"/>
  <c r="AX150" i="12"/>
  <c r="AX130" i="12"/>
  <c r="BI130" i="5"/>
  <c r="BW135" i="12"/>
  <c r="CI135" i="5"/>
  <c r="CI155" i="5"/>
  <c r="BW155" i="12"/>
  <c r="BI161" i="5"/>
  <c r="AX161" i="12"/>
  <c r="BI129" i="5"/>
  <c r="AX129" i="12"/>
  <c r="BT73" i="5"/>
  <c r="R75" i="23"/>
  <c r="BT149" i="5"/>
  <c r="R151" i="23"/>
  <c r="BT45" i="5"/>
  <c r="R47" i="23"/>
  <c r="BT153" i="5"/>
  <c r="R155" i="23"/>
  <c r="AK44" i="23"/>
  <c r="AL44" i="23" s="1"/>
  <c r="BI42" i="12"/>
  <c r="AK95" i="23"/>
  <c r="AL95" i="23" s="1"/>
  <c r="BI93" i="12"/>
  <c r="BI138" i="12"/>
  <c r="AK140" i="23"/>
  <c r="AL140" i="23" s="1"/>
  <c r="R56" i="23"/>
  <c r="BT54" i="5"/>
  <c r="BT162" i="5"/>
  <c r="R164" i="23"/>
  <c r="BI103" i="12"/>
  <c r="AK105" i="23"/>
  <c r="AL105" i="23" s="1"/>
  <c r="BI56" i="12"/>
  <c r="AK58" i="23"/>
  <c r="AL58" i="23" s="1"/>
  <c r="AK11" i="23"/>
  <c r="AL11" i="23" s="1"/>
  <c r="BI9" i="12"/>
  <c r="AK86" i="23"/>
  <c r="AL86" i="23" s="1"/>
  <c r="BI84" i="12"/>
  <c r="BI50" i="12"/>
  <c r="AK52" i="23"/>
  <c r="AL52" i="23" s="1"/>
  <c r="BT121" i="5"/>
  <c r="R123" i="23"/>
  <c r="BI5" i="12"/>
  <c r="AK7" i="23"/>
  <c r="AL7" i="23" s="1"/>
  <c r="BI108" i="12"/>
  <c r="AK110" i="23"/>
  <c r="AL110" i="23" s="1"/>
  <c r="BT143" i="5"/>
  <c r="R145" i="23"/>
  <c r="BI160" i="12"/>
  <c r="AK162" i="23"/>
  <c r="AL162" i="23" s="1"/>
  <c r="BT25" i="5"/>
  <c r="R27" i="23"/>
  <c r="AK150" i="23"/>
  <c r="AL150" i="23" s="1"/>
  <c r="BI148" i="12"/>
  <c r="BI131" i="12"/>
  <c r="AK133" i="23"/>
  <c r="AL133" i="23" s="1"/>
  <c r="BT16" i="5"/>
  <c r="R18" i="23"/>
  <c r="BT97" i="5"/>
  <c r="R99" i="23"/>
  <c r="BT20" i="5"/>
  <c r="R22" i="23"/>
  <c r="BI119" i="12"/>
  <c r="AK121" i="23"/>
  <c r="AL121" i="23" s="1"/>
  <c r="BI156" i="12"/>
  <c r="AK158" i="23"/>
  <c r="AL158" i="23" s="1"/>
  <c r="BI44" i="12"/>
  <c r="AK46" i="23"/>
  <c r="AL46" i="23" s="1"/>
  <c r="R25" i="23"/>
  <c r="BT23" i="5"/>
  <c r="R50" i="23"/>
  <c r="BT48" i="5"/>
  <c r="BT117" i="5"/>
  <c r="R119" i="23"/>
  <c r="BI10" i="12"/>
  <c r="AK12" i="23"/>
  <c r="AL12" i="23" s="1"/>
  <c r="BI39" i="12"/>
  <c r="AK41" i="23"/>
  <c r="AL41" i="23" s="1"/>
  <c r="R82" i="23"/>
  <c r="BT80" i="5"/>
  <c r="BT123" i="5"/>
  <c r="R125" i="23"/>
  <c r="BT89" i="5"/>
  <c r="R91" i="23"/>
  <c r="AK80" i="23"/>
  <c r="AL80" i="23" s="1"/>
  <c r="BI78" i="12"/>
  <c r="AX90" i="12"/>
  <c r="BI90" i="5"/>
  <c r="CI81" i="5"/>
  <c r="BW81" i="12"/>
  <c r="CI110" i="5"/>
  <c r="BW110" i="12"/>
  <c r="BI95" i="5"/>
  <c r="AX95" i="12"/>
  <c r="BW79" i="12"/>
  <c r="CI79" i="5"/>
  <c r="BI107" i="5"/>
  <c r="AX107" i="12"/>
  <c r="BI80" i="5"/>
  <c r="AX80" i="12"/>
  <c r="BI98" i="5"/>
  <c r="AX98" i="12"/>
  <c r="BW76" i="12"/>
  <c r="CI76" i="5"/>
  <c r="CI94" i="5"/>
  <c r="BW94" i="12"/>
  <c r="AX89" i="12"/>
  <c r="BI89" i="5"/>
  <c r="BI60" i="5"/>
  <c r="AX60" i="12"/>
  <c r="BI69" i="5"/>
  <c r="AX69" i="12"/>
  <c r="BI23" i="5"/>
  <c r="AX23" i="12"/>
  <c r="BI15" i="5"/>
  <c r="AX15" i="12"/>
  <c r="BW136" i="12"/>
  <c r="CI136" i="5"/>
  <c r="BW45" i="12"/>
  <c r="CI45" i="5"/>
  <c r="BW130" i="12"/>
  <c r="CI130" i="5"/>
  <c r="BW60" i="12"/>
  <c r="CI60" i="5"/>
  <c r="BW72" i="12"/>
  <c r="CI72" i="5"/>
  <c r="CI22" i="5"/>
  <c r="BW22" i="12"/>
  <c r="AX47" i="12"/>
  <c r="BI47" i="5"/>
  <c r="BI154" i="5"/>
  <c r="AX154" i="12"/>
  <c r="BI138" i="5"/>
  <c r="AX138" i="12"/>
  <c r="BW29" i="12"/>
  <c r="CI29" i="5"/>
  <c r="CI63" i="5"/>
  <c r="BW63" i="12"/>
  <c r="BW66" i="12"/>
  <c r="CI66" i="5"/>
  <c r="AX10" i="12"/>
  <c r="BI10" i="5"/>
  <c r="BW129" i="12"/>
  <c r="CI129" i="5"/>
  <c r="BW142" i="12"/>
  <c r="CI142" i="5"/>
  <c r="AX21" i="12"/>
  <c r="BI21" i="5"/>
  <c r="BW28" i="12"/>
  <c r="CI28" i="5"/>
  <c r="BI119" i="5"/>
  <c r="AX119" i="12"/>
  <c r="AX48" i="12"/>
  <c r="BI48" i="5"/>
  <c r="BI137" i="5"/>
  <c r="AX137" i="12"/>
  <c r="BI127" i="5"/>
  <c r="AX127" i="12"/>
  <c r="CI9" i="5"/>
  <c r="BW9" i="12"/>
  <c r="BI157" i="5"/>
  <c r="AX157" i="12"/>
  <c r="BW151" i="12"/>
  <c r="CI151" i="5"/>
  <c r="BW143" i="12"/>
  <c r="CI143" i="5"/>
  <c r="BT130" i="5"/>
  <c r="R132" i="23"/>
  <c r="BI45" i="12"/>
  <c r="AK47" i="23"/>
  <c r="AL47" i="23" s="1"/>
  <c r="BT42" i="5"/>
  <c r="R44" i="23"/>
  <c r="BT93" i="5"/>
  <c r="R95" i="23"/>
  <c r="R57" i="23"/>
  <c r="BT55" i="5"/>
  <c r="BT103" i="5"/>
  <c r="R105" i="23"/>
  <c r="BT122" i="5"/>
  <c r="R124" i="23"/>
  <c r="BT56" i="5"/>
  <c r="R58" i="23"/>
  <c r="BT86" i="5"/>
  <c r="R88" i="23"/>
  <c r="BT84" i="5"/>
  <c r="R86" i="23"/>
  <c r="BT99" i="5"/>
  <c r="R101" i="23"/>
  <c r="BT85" i="5"/>
  <c r="R87" i="23"/>
  <c r="BT50" i="5"/>
  <c r="R52" i="23"/>
  <c r="BT33" i="5"/>
  <c r="R35" i="23"/>
  <c r="AK48" i="23"/>
  <c r="AL48" i="23" s="1"/>
  <c r="BI46" i="12"/>
  <c r="AK8" i="23"/>
  <c r="AL8" i="23" s="1"/>
  <c r="BI6" i="12"/>
  <c r="BT5" i="5"/>
  <c r="R7" i="23"/>
  <c r="BI77" i="12"/>
  <c r="AK79" i="23"/>
  <c r="AL79" i="23" s="1"/>
  <c r="BI116" i="12"/>
  <c r="AK118" i="23"/>
  <c r="AL118" i="23" s="1"/>
  <c r="BT131" i="5"/>
  <c r="R133" i="23"/>
  <c r="BI16" i="12"/>
  <c r="AK18" i="23"/>
  <c r="AL18" i="23" s="1"/>
  <c r="BT81" i="5"/>
  <c r="R83" i="23"/>
  <c r="BI61" i="12"/>
  <c r="AK63" i="23"/>
  <c r="AL63" i="23" s="1"/>
  <c r="BI58" i="12"/>
  <c r="AK60" i="23"/>
  <c r="AL60" i="23" s="1"/>
  <c r="AK99" i="23"/>
  <c r="AL99" i="23" s="1"/>
  <c r="BI97" i="12"/>
  <c r="BI68" i="12"/>
  <c r="AK70" i="23"/>
  <c r="AL70" i="23" s="1"/>
  <c r="BT142" i="5"/>
  <c r="R144" i="23"/>
  <c r="BI104" i="12"/>
  <c r="AK106" i="23"/>
  <c r="AL106" i="23" s="1"/>
  <c r="BI20" i="12"/>
  <c r="AK22" i="23"/>
  <c r="AL22" i="23" s="1"/>
  <c r="BT150" i="5"/>
  <c r="R152" i="23"/>
  <c r="AK50" i="23"/>
  <c r="AL50" i="23" s="1"/>
  <c r="BI48" i="12"/>
  <c r="BI117" i="12"/>
  <c r="AK119" i="23"/>
  <c r="AL119" i="23" s="1"/>
  <c r="BI83" i="12"/>
  <c r="AK85" i="23"/>
  <c r="AL85" i="23" s="1"/>
  <c r="BI145" i="12"/>
  <c r="AK147" i="23"/>
  <c r="AL147" i="23" s="1"/>
  <c r="AK74" i="23"/>
  <c r="AL74" i="23" s="1"/>
  <c r="BI72" i="12"/>
  <c r="BT10" i="5"/>
  <c r="R12" i="23"/>
  <c r="BT65" i="5"/>
  <c r="R67" i="23"/>
  <c r="BT100" i="5"/>
  <c r="R102" i="23"/>
  <c r="BW104" i="12"/>
  <c r="CI104" i="5"/>
  <c r="BI109" i="5"/>
  <c r="AX109" i="12"/>
  <c r="BW113" i="12"/>
  <c r="CI113" i="5"/>
  <c r="AX91" i="12"/>
  <c r="BI91" i="5"/>
  <c r="AX100" i="12"/>
  <c r="BI100" i="5"/>
  <c r="BW105" i="12"/>
  <c r="CI105" i="5"/>
  <c r="BW115" i="12"/>
  <c r="CI115" i="5"/>
  <c r="CI95" i="5"/>
  <c r="BW95" i="12"/>
  <c r="CI90" i="5"/>
  <c r="BW90" i="12"/>
  <c r="AX96" i="12"/>
  <c r="BI96" i="5"/>
  <c r="AX112" i="12"/>
  <c r="BI112" i="5"/>
  <c r="BW62" i="12"/>
  <c r="CI62" i="5"/>
  <c r="BI61" i="5"/>
  <c r="AX61" i="12"/>
  <c r="BW13" i="12"/>
  <c r="CI13" i="5"/>
  <c r="BI26" i="5"/>
  <c r="AX26" i="12"/>
  <c r="AX58" i="12"/>
  <c r="BI58" i="5"/>
  <c r="AX52" i="12"/>
  <c r="BI52" i="5"/>
  <c r="BI33" i="5"/>
  <c r="AX33" i="12"/>
  <c r="AX31" i="12"/>
  <c r="BI31" i="5"/>
  <c r="AX39" i="12"/>
  <c r="BI39" i="5"/>
  <c r="BI8" i="5"/>
  <c r="AX8" i="12"/>
  <c r="BI20" i="5"/>
  <c r="AX20" i="12"/>
  <c r="CI133" i="5"/>
  <c r="BW133" i="12"/>
  <c r="CI138" i="5"/>
  <c r="BW138" i="12"/>
  <c r="BI59" i="5"/>
  <c r="AX59" i="12"/>
  <c r="BI135" i="5"/>
  <c r="AX135" i="12"/>
  <c r="BI133" i="5"/>
  <c r="AX133" i="12"/>
  <c r="BW11" i="12"/>
  <c r="CI11" i="5"/>
  <c r="BI117" i="5"/>
  <c r="AX117" i="12"/>
  <c r="BI46" i="5"/>
  <c r="AX46" i="12"/>
  <c r="CI163" i="5"/>
  <c r="BW163" i="12"/>
  <c r="CI5" i="5"/>
  <c r="BW5" i="12"/>
  <c r="BW20" i="12"/>
  <c r="CI20" i="5"/>
  <c r="BI49" i="5"/>
  <c r="AX49" i="12"/>
  <c r="AX152" i="12"/>
  <c r="BI152" i="5"/>
  <c r="CI49" i="5"/>
  <c r="BW49" i="12"/>
  <c r="BI42" i="5"/>
  <c r="AX42" i="12"/>
  <c r="BW153" i="12"/>
  <c r="CI153" i="5"/>
  <c r="CI157" i="5"/>
  <c r="BW157" i="12"/>
  <c r="BW123" i="12"/>
  <c r="CI123" i="5"/>
  <c r="BT52" i="5"/>
  <c r="R54" i="23"/>
  <c r="BI130" i="12"/>
  <c r="AK132" i="23"/>
  <c r="AL132" i="23" s="1"/>
  <c r="BT38" i="5"/>
  <c r="R40" i="23"/>
  <c r="AK57" i="23"/>
  <c r="AL57" i="23" s="1"/>
  <c r="BI55" i="12"/>
  <c r="BT118" i="5"/>
  <c r="R120" i="23"/>
  <c r="AK77" i="23"/>
  <c r="AL77" i="23" s="1"/>
  <c r="BI75" i="12"/>
  <c r="BT106" i="5"/>
  <c r="R108" i="23"/>
  <c r="BI63" i="12"/>
  <c r="AK65" i="23"/>
  <c r="AL65" i="23" s="1"/>
  <c r="BI122" i="12"/>
  <c r="AK124" i="23"/>
  <c r="AL124" i="23" s="1"/>
  <c r="BI86" i="12"/>
  <c r="AK88" i="23"/>
  <c r="AL88" i="23" s="1"/>
  <c r="BI96" i="12"/>
  <c r="AK98" i="23"/>
  <c r="AL98" i="23" s="1"/>
  <c r="BT82" i="5"/>
  <c r="R84" i="23"/>
  <c r="BI99" i="12"/>
  <c r="AK101" i="23"/>
  <c r="AL101" i="23" s="1"/>
  <c r="BT125" i="5"/>
  <c r="R127" i="23"/>
  <c r="BI85" i="12"/>
  <c r="AK87" i="23"/>
  <c r="AL87" i="23" s="1"/>
  <c r="BT164" i="5"/>
  <c r="R166" i="23"/>
  <c r="BI33" i="12"/>
  <c r="AK35" i="23"/>
  <c r="AL35" i="23" s="1"/>
  <c r="R48" i="23"/>
  <c r="BT46" i="5"/>
  <c r="BT6" i="5"/>
  <c r="R8" i="23"/>
  <c r="BI107" i="12"/>
  <c r="AK109" i="23"/>
  <c r="AL109" i="23" s="1"/>
  <c r="BT132" i="5"/>
  <c r="R134" i="23"/>
  <c r="BT77" i="5"/>
  <c r="R79" i="23"/>
  <c r="BT116" i="5"/>
  <c r="R118" i="23"/>
  <c r="BT163" i="5"/>
  <c r="R165" i="23"/>
  <c r="BT154" i="5"/>
  <c r="R156" i="23"/>
  <c r="BI127" i="12"/>
  <c r="AK129" i="23"/>
  <c r="AL129" i="23" s="1"/>
  <c r="BI29" i="12"/>
  <c r="AK31" i="23"/>
  <c r="AL31" i="23" s="1"/>
  <c r="BI18" i="12"/>
  <c r="AK20" i="23"/>
  <c r="AL20" i="23" s="1"/>
  <c r="BT124" i="5"/>
  <c r="R126" i="23"/>
  <c r="BI81" i="12"/>
  <c r="AK83" i="23"/>
  <c r="AL83" i="23" s="1"/>
  <c r="BT61" i="5"/>
  <c r="R63" i="23"/>
  <c r="R60" i="23"/>
  <c r="BT58" i="5"/>
  <c r="BI64" i="12"/>
  <c r="AK66" i="23"/>
  <c r="AL66" i="23" s="1"/>
  <c r="BT68" i="5"/>
  <c r="R70" i="23"/>
  <c r="BI142" i="12"/>
  <c r="AK144" i="23"/>
  <c r="AL144" i="23" s="1"/>
  <c r="BT104" i="5"/>
  <c r="R106" i="23"/>
  <c r="BT159" i="5"/>
  <c r="R161" i="23"/>
  <c r="BI126" i="12"/>
  <c r="AK128" i="23"/>
  <c r="AL128" i="23" s="1"/>
  <c r="BI150" i="12"/>
  <c r="AK152" i="23"/>
  <c r="AL152" i="23" s="1"/>
  <c r="BT59" i="5"/>
  <c r="R61" i="23"/>
  <c r="BI144" i="12"/>
  <c r="AK146" i="23"/>
  <c r="AL146" i="23" s="1"/>
  <c r="BI158" i="12"/>
  <c r="AK160" i="23"/>
  <c r="AL160" i="23" s="1"/>
  <c r="BI66" i="12"/>
  <c r="AK68" i="23"/>
  <c r="AL68" i="23" s="1"/>
  <c r="BT83" i="5"/>
  <c r="R85" i="23"/>
  <c r="BT145" i="5"/>
  <c r="R147" i="23"/>
  <c r="R74" i="23"/>
  <c r="BT72" i="5"/>
  <c r="BT12" i="5"/>
  <c r="R14" i="23"/>
  <c r="BI65" i="12"/>
  <c r="AK67" i="23"/>
  <c r="AL67" i="23" s="1"/>
  <c r="BI92" i="12"/>
  <c r="AK94" i="23"/>
  <c r="AL94" i="23" s="1"/>
  <c r="BI100" i="12"/>
  <c r="AK102" i="23"/>
  <c r="AL102" i="23" s="1"/>
  <c r="BI128" i="12"/>
  <c r="AK130" i="23"/>
  <c r="AL130" i="23" s="1"/>
  <c r="AX93" i="12"/>
  <c r="BI93" i="5"/>
  <c r="AX97" i="12"/>
  <c r="BI97" i="5"/>
  <c r="BW80" i="12"/>
  <c r="CI80" i="5"/>
  <c r="BW88" i="12"/>
  <c r="CI88" i="5"/>
  <c r="BI94" i="5"/>
  <c r="AX94" i="12"/>
  <c r="BW91" i="12"/>
  <c r="CI91" i="5"/>
  <c r="AX87" i="12"/>
  <c r="BI87" i="5"/>
  <c r="BW84" i="12"/>
  <c r="CI84" i="5"/>
  <c r="CI92" i="5"/>
  <c r="BW92" i="12"/>
  <c r="CI108" i="5"/>
  <c r="BW108" i="12"/>
  <c r="AX111" i="12"/>
  <c r="BI111" i="5"/>
  <c r="BI54" i="5"/>
  <c r="AX54" i="12"/>
  <c r="AX65" i="12"/>
  <c r="BI65" i="5"/>
  <c r="BW10" i="12"/>
  <c r="CI10" i="5"/>
  <c r="BW7" i="12"/>
  <c r="CI7" i="5"/>
  <c r="BW31" i="12"/>
  <c r="CI31" i="5"/>
  <c r="BW56" i="12"/>
  <c r="CI56" i="5"/>
  <c r="AX30" i="12"/>
  <c r="BI30" i="5"/>
  <c r="CI121" i="5"/>
  <c r="BW121" i="12"/>
  <c r="AX27" i="12"/>
  <c r="BI27" i="5"/>
  <c r="BI123" i="5"/>
  <c r="AX123" i="12"/>
  <c r="AX149" i="12"/>
  <c r="BI149" i="5"/>
  <c r="CI164" i="5"/>
  <c r="BW164" i="12"/>
  <c r="BI38" i="5"/>
  <c r="AX38" i="12"/>
  <c r="BI62" i="5"/>
  <c r="AX62" i="12"/>
  <c r="BI131" i="5"/>
  <c r="AX131" i="12"/>
  <c r="AX63" i="12"/>
  <c r="BI63" i="5"/>
  <c r="BI124" i="5"/>
  <c r="AX124" i="12"/>
  <c r="AX16" i="12"/>
  <c r="BI16" i="5"/>
  <c r="BW118" i="12"/>
  <c r="CI118" i="5"/>
  <c r="BW19" i="12"/>
  <c r="CI19" i="5"/>
  <c r="BI126" i="5"/>
  <c r="AX126" i="12"/>
  <c r="BI122" i="5"/>
  <c r="AX122" i="12"/>
  <c r="CI25" i="5"/>
  <c r="BW25" i="12"/>
  <c r="CI152" i="5"/>
  <c r="BW152" i="12"/>
  <c r="CI33" i="5"/>
  <c r="BW33" i="12"/>
  <c r="AX44" i="12"/>
  <c r="BI44" i="5"/>
  <c r="AX163" i="12"/>
  <c r="BI163" i="5"/>
  <c r="AX142" i="12"/>
  <c r="BI142" i="5"/>
  <c r="AX160" i="12"/>
  <c r="BI160" i="5"/>
  <c r="AK54" i="23"/>
  <c r="AL54" i="23" s="1"/>
  <c r="BI52" i="12"/>
  <c r="BI38" i="12"/>
  <c r="AK40" i="23"/>
  <c r="AL40" i="23" s="1"/>
  <c r="BI135" i="12"/>
  <c r="AK137" i="23"/>
  <c r="AL137" i="23" s="1"/>
  <c r="BI49" i="12"/>
  <c r="AK51" i="23"/>
  <c r="AL51" i="23" s="1"/>
  <c r="BI118" i="12"/>
  <c r="AK120" i="23"/>
  <c r="AL120" i="23" s="1"/>
  <c r="R77" i="23"/>
  <c r="BT75" i="5"/>
  <c r="BI106" i="12"/>
  <c r="AK108" i="23"/>
  <c r="AL108" i="23" s="1"/>
  <c r="R65" i="23"/>
  <c r="BT63" i="5"/>
  <c r="AK76" i="23"/>
  <c r="AL76" i="23" s="1"/>
  <c r="BI74" i="12"/>
  <c r="BT96" i="5"/>
  <c r="R98" i="23"/>
  <c r="BI82" i="12"/>
  <c r="AK84" i="23"/>
  <c r="AL84" i="23" s="1"/>
  <c r="BI152" i="12"/>
  <c r="AK154" i="23"/>
  <c r="AL154" i="23" s="1"/>
  <c r="BI125" i="12"/>
  <c r="AK127" i="23"/>
  <c r="AL127" i="23" s="1"/>
  <c r="BI164" i="12"/>
  <c r="AK166" i="23"/>
  <c r="AL166" i="23" s="1"/>
  <c r="BI139" i="12"/>
  <c r="AK141" i="23"/>
  <c r="AL141" i="23" s="1"/>
  <c r="AK49" i="23"/>
  <c r="AL49" i="23" s="1"/>
  <c r="BI47" i="12"/>
  <c r="BT107" i="5"/>
  <c r="R109" i="23"/>
  <c r="BI132" i="12"/>
  <c r="AK134" i="23"/>
  <c r="AL134" i="23" s="1"/>
  <c r="BI163" i="12"/>
  <c r="AK165" i="23"/>
  <c r="AL165" i="23" s="1"/>
  <c r="BI154" i="12"/>
  <c r="AK156" i="23"/>
  <c r="AL156" i="23" s="1"/>
  <c r="BT127" i="5"/>
  <c r="R129" i="23"/>
  <c r="BT19" i="5"/>
  <c r="R21" i="23"/>
  <c r="BT29" i="5"/>
  <c r="R31" i="23"/>
  <c r="R20" i="23"/>
  <c r="BT18" i="5"/>
  <c r="BI124" i="12"/>
  <c r="AK126" i="23"/>
  <c r="AL126" i="23" s="1"/>
  <c r="R62" i="23"/>
  <c r="BT60" i="5"/>
  <c r="BI21" i="12"/>
  <c r="AK23" i="23"/>
  <c r="AL23" i="23" s="1"/>
  <c r="BI88" i="12"/>
  <c r="AK90" i="23"/>
  <c r="AL90" i="23" s="1"/>
  <c r="BT64" i="5"/>
  <c r="R66" i="23"/>
  <c r="BT41" i="5"/>
  <c r="R43" i="23"/>
  <c r="BT31" i="5"/>
  <c r="R33" i="23"/>
  <c r="BI159" i="12"/>
  <c r="AK161" i="23"/>
  <c r="AL161" i="23" s="1"/>
  <c r="BT126" i="5"/>
  <c r="R128" i="23"/>
  <c r="AK61" i="23"/>
  <c r="AL61" i="23" s="1"/>
  <c r="BI59" i="12"/>
  <c r="BT144" i="5"/>
  <c r="R146" i="23"/>
  <c r="BT158" i="5"/>
  <c r="R160" i="23"/>
  <c r="R68" i="23"/>
  <c r="BT66" i="5"/>
  <c r="BT8" i="5"/>
  <c r="R10" i="23"/>
  <c r="AK97" i="23"/>
  <c r="AL97" i="23" s="1"/>
  <c r="BI95" i="12"/>
  <c r="BI115" i="12"/>
  <c r="AK117" i="23"/>
  <c r="AL117" i="23" s="1"/>
  <c r="BT114" i="5"/>
  <c r="R116" i="23"/>
  <c r="AK59" i="23"/>
  <c r="AL59" i="23" s="1"/>
  <c r="BI57" i="12"/>
  <c r="BI12" i="12"/>
  <c r="AK14" i="23"/>
  <c r="AL14" i="23" s="1"/>
  <c r="R94" i="23"/>
  <c r="BT92" i="5"/>
  <c r="BT128" i="5"/>
  <c r="R130" i="23"/>
  <c r="CI107" i="5"/>
  <c r="BW107" i="12"/>
  <c r="AX76" i="12"/>
  <c r="BI76" i="5"/>
  <c r="BI114" i="5"/>
  <c r="AX114" i="12"/>
  <c r="AX85" i="12"/>
  <c r="BI85" i="5"/>
  <c r="CI103" i="5"/>
  <c r="BW103" i="12"/>
  <c r="CI85" i="5"/>
  <c r="BW85" i="12"/>
  <c r="BW112" i="12"/>
  <c r="CI112" i="5"/>
  <c r="BI86" i="5"/>
  <c r="AX86" i="12"/>
  <c r="BI101" i="5"/>
  <c r="AX101" i="12"/>
  <c r="CI114" i="5"/>
  <c r="BW114" i="12"/>
  <c r="BW70" i="12"/>
  <c r="CI70" i="5"/>
  <c r="AX71" i="12"/>
  <c r="BI71" i="5"/>
  <c r="BW53" i="12"/>
  <c r="CI53" i="5"/>
  <c r="AX22" i="12"/>
  <c r="BI22" i="5"/>
  <c r="BW51" i="12"/>
  <c r="CI51" i="5"/>
  <c r="AX17" i="12"/>
  <c r="BI17" i="5"/>
  <c r="CI122" i="5"/>
  <c r="BW122" i="12"/>
  <c r="BW54" i="12"/>
  <c r="CI54" i="5"/>
  <c r="BW61" i="12"/>
  <c r="CI61" i="5"/>
  <c r="AX24" i="12"/>
  <c r="BI24" i="5"/>
  <c r="BW137" i="12"/>
  <c r="CI137" i="5"/>
  <c r="AX55" i="12"/>
  <c r="BI55" i="5"/>
  <c r="BW145" i="12"/>
  <c r="CI145" i="5"/>
  <c r="BW18" i="12"/>
  <c r="CI18" i="5"/>
  <c r="BI64" i="5"/>
  <c r="AX64" i="12"/>
  <c r="BW35" i="12"/>
  <c r="CI35" i="5"/>
  <c r="AX40" i="12"/>
  <c r="BI40" i="5"/>
  <c r="BW12" i="12"/>
  <c r="CI12" i="5"/>
  <c r="BW50" i="12"/>
  <c r="CI50" i="5"/>
  <c r="BW161" i="12"/>
  <c r="CI161" i="5"/>
  <c r="BW46" i="12"/>
  <c r="CI46" i="5"/>
  <c r="CI144" i="5"/>
  <c r="BW144" i="12"/>
  <c r="CI126" i="5"/>
  <c r="BW126" i="12"/>
  <c r="BW36" i="12"/>
  <c r="CI36" i="5"/>
  <c r="AX35" i="12"/>
  <c r="BI35" i="5"/>
  <c r="CI158" i="5"/>
  <c r="BW158" i="12"/>
  <c r="BW160" i="12"/>
  <c r="CI160" i="5"/>
  <c r="BI125" i="5"/>
  <c r="AX125" i="12"/>
  <c r="CI125" i="5"/>
  <c r="BW125" i="12"/>
  <c r="CI140" i="5"/>
  <c r="BW140" i="12"/>
  <c r="R73" i="23"/>
  <c r="BT71" i="5"/>
  <c r="BT135" i="5"/>
  <c r="R137" i="23"/>
  <c r="BT49" i="5"/>
  <c r="R51" i="23"/>
  <c r="BI101" i="12"/>
  <c r="AK103" i="23"/>
  <c r="AL103" i="23" s="1"/>
  <c r="R72" i="23"/>
  <c r="BT70" i="5"/>
  <c r="BT74" i="5"/>
  <c r="R76" i="23"/>
  <c r="BT152" i="5"/>
  <c r="R154" i="23"/>
  <c r="BI53" i="12"/>
  <c r="AK55" i="23"/>
  <c r="AL55" i="23" s="1"/>
  <c r="BT139" i="5"/>
  <c r="R141" i="23"/>
  <c r="R49" i="23"/>
  <c r="BT47" i="5"/>
  <c r="BT133" i="5"/>
  <c r="R135" i="23"/>
  <c r="BT22" i="5"/>
  <c r="R24" i="23"/>
  <c r="BI134" i="12"/>
  <c r="AK136" i="23"/>
  <c r="AL136" i="23" s="1"/>
  <c r="BI36" i="12"/>
  <c r="AK38" i="23"/>
  <c r="AL38" i="23" s="1"/>
  <c r="BI19" i="12"/>
  <c r="AK21" i="23"/>
  <c r="AL21" i="23" s="1"/>
  <c r="AK62" i="23"/>
  <c r="AL62" i="23" s="1"/>
  <c r="BI60" i="12"/>
  <c r="BT21" i="5"/>
  <c r="R23" i="23"/>
  <c r="BT87" i="5"/>
  <c r="R89" i="23"/>
  <c r="AK153" i="23"/>
  <c r="AL153" i="23" s="1"/>
  <c r="BI151" i="12"/>
  <c r="BT88" i="5"/>
  <c r="R90" i="23"/>
  <c r="BI41" i="12"/>
  <c r="AK43" i="23"/>
  <c r="AL43" i="23" s="1"/>
  <c r="BI31" i="12"/>
  <c r="AK33" i="23"/>
  <c r="AL33" i="23" s="1"/>
  <c r="BI69" i="12"/>
  <c r="AK71" i="23"/>
  <c r="AL71" i="23" s="1"/>
  <c r="BT155" i="5"/>
  <c r="R157" i="23"/>
  <c r="BI98" i="12"/>
  <c r="AK100" i="23"/>
  <c r="AL100" i="23" s="1"/>
  <c r="BI8" i="12"/>
  <c r="AK10" i="23"/>
  <c r="AL10" i="23" s="1"/>
  <c r="BT95" i="5"/>
  <c r="R97" i="23"/>
  <c r="BT115" i="5"/>
  <c r="R117" i="23"/>
  <c r="BI114" i="12"/>
  <c r="AK116" i="23"/>
  <c r="AL116" i="23" s="1"/>
  <c r="R59" i="23"/>
  <c r="BT57" i="5"/>
  <c r="AK26" i="23"/>
  <c r="AL26" i="23" s="1"/>
  <c r="BI24" i="12"/>
  <c r="BI94" i="12"/>
  <c r="AK96" i="23"/>
  <c r="AL96" i="23" s="1"/>
  <c r="BT157" i="5"/>
  <c r="R159" i="23"/>
  <c r="BT14" i="5"/>
  <c r="R16" i="23"/>
  <c r="BI83" i="5"/>
  <c r="AX83" i="12"/>
  <c r="BI104" i="5"/>
  <c r="AX104" i="12"/>
  <c r="BI82" i="5"/>
  <c r="AX82" i="12"/>
  <c r="BI110" i="5"/>
  <c r="AX110" i="12"/>
  <c r="AX115" i="12"/>
  <c r="BI115" i="5"/>
  <c r="BI106" i="5"/>
  <c r="AX106" i="12"/>
  <c r="BW73" i="12"/>
  <c r="CI73" i="5"/>
  <c r="CI100" i="5"/>
  <c r="BW100" i="12"/>
  <c r="BI75" i="5"/>
  <c r="AX75" i="12"/>
  <c r="CI83" i="5"/>
  <c r="BW83" i="12"/>
  <c r="BW65" i="12"/>
  <c r="CI65" i="5"/>
  <c r="BI67" i="5"/>
  <c r="AX67" i="12"/>
  <c r="AX72" i="12"/>
  <c r="BI72" i="5"/>
  <c r="AX19" i="12"/>
  <c r="BI19" i="5"/>
  <c r="AX56" i="12"/>
  <c r="BI56" i="5"/>
  <c r="AX45" i="12"/>
  <c r="BI45" i="5"/>
  <c r="BW68" i="12"/>
  <c r="CI68" i="5"/>
  <c r="BW67" i="12"/>
  <c r="CI67" i="5"/>
  <c r="AX68" i="12"/>
  <c r="BI68" i="5"/>
  <c r="BI51" i="5"/>
  <c r="AX51" i="12"/>
  <c r="CI132" i="5"/>
  <c r="BW132" i="12"/>
  <c r="BW38" i="12"/>
  <c r="CI38" i="5"/>
  <c r="BI140" i="5"/>
  <c r="AX140" i="12"/>
  <c r="BI32" i="5"/>
  <c r="AX32" i="12"/>
  <c r="BI34" i="5"/>
  <c r="AX34" i="12"/>
  <c r="BI7" i="5"/>
  <c r="AX7" i="12"/>
  <c r="AX50" i="12"/>
  <c r="BI50" i="5"/>
  <c r="AX153" i="12"/>
  <c r="BI153" i="5"/>
  <c r="BI155" i="5"/>
  <c r="AX155" i="12"/>
  <c r="BI120" i="5"/>
  <c r="AX120" i="12"/>
  <c r="AX28" i="12"/>
  <c r="BI28" i="5"/>
  <c r="BW149" i="12"/>
  <c r="CI149" i="5"/>
  <c r="BI18" i="5"/>
  <c r="AX18" i="12"/>
  <c r="BW15" i="12"/>
  <c r="CI15" i="5"/>
  <c r="CI141" i="5"/>
  <c r="BW141" i="12"/>
  <c r="BI36" i="5"/>
  <c r="AX36" i="12"/>
  <c r="BI136" i="5"/>
  <c r="AX136" i="12"/>
  <c r="CI147" i="5"/>
  <c r="BW147" i="12"/>
  <c r="CI127" i="5"/>
  <c r="BW127" i="12"/>
  <c r="AX158" i="12"/>
  <c r="BI158" i="5"/>
  <c r="AK138" i="24" l="1"/>
  <c r="AL138" i="24" s="1"/>
  <c r="BJ136" i="12"/>
  <c r="R112" i="24"/>
  <c r="S112" i="24" s="1"/>
  <c r="BU110" i="5"/>
  <c r="S165" i="23"/>
  <c r="BJ8" i="12"/>
  <c r="AK10" i="24"/>
  <c r="AL10" i="24" s="1"/>
  <c r="S164" i="23"/>
  <c r="BU103" i="5"/>
  <c r="R105" i="24"/>
  <c r="S105" i="24" s="1"/>
  <c r="S136" i="23"/>
  <c r="BJ153" i="12"/>
  <c r="AK155" i="24"/>
  <c r="AL155" i="24" s="1"/>
  <c r="S160" i="23"/>
  <c r="S109" i="23"/>
  <c r="BJ126" i="12"/>
  <c r="AK128" i="24"/>
  <c r="AL128" i="24" s="1"/>
  <c r="S60" i="23"/>
  <c r="S158" i="23"/>
  <c r="BJ78" i="12"/>
  <c r="AK80" i="24"/>
  <c r="AL80" i="24" s="1"/>
  <c r="BJ158" i="12"/>
  <c r="AK160" i="24"/>
  <c r="AL160" i="24" s="1"/>
  <c r="BJ18" i="12"/>
  <c r="AK20" i="24"/>
  <c r="AL20" i="24" s="1"/>
  <c r="BJ120" i="12"/>
  <c r="AK122" i="24"/>
  <c r="AL122" i="24" s="1"/>
  <c r="BU34" i="5"/>
  <c r="R36" i="24"/>
  <c r="BJ68" i="12"/>
  <c r="AK70" i="24"/>
  <c r="AL70" i="24" s="1"/>
  <c r="BJ72" i="12"/>
  <c r="AK74" i="24"/>
  <c r="AL74" i="24" s="1"/>
  <c r="BU106" i="5"/>
  <c r="R108" i="24"/>
  <c r="S108" i="24" s="1"/>
  <c r="BU83" i="5"/>
  <c r="R85" i="24"/>
  <c r="S85" i="24" s="1"/>
  <c r="BU55" i="5"/>
  <c r="R57" i="24"/>
  <c r="BU71" i="5"/>
  <c r="R73" i="24"/>
  <c r="BU101" i="5"/>
  <c r="R103" i="24"/>
  <c r="S94" i="23"/>
  <c r="BU163" i="5"/>
  <c r="R165" i="24"/>
  <c r="BU126" i="5"/>
  <c r="R128" i="24"/>
  <c r="BU131" i="5"/>
  <c r="R133" i="24"/>
  <c r="BU27" i="5"/>
  <c r="R29" i="24"/>
  <c r="R67" i="24"/>
  <c r="BU65" i="5"/>
  <c r="BJ87" i="12"/>
  <c r="AK89" i="24"/>
  <c r="AL89" i="24" s="1"/>
  <c r="S14" i="23"/>
  <c r="S63" i="23"/>
  <c r="S118" i="23"/>
  <c r="S8" i="23"/>
  <c r="S108" i="23"/>
  <c r="S40" i="23"/>
  <c r="BU33" i="5"/>
  <c r="R35" i="24"/>
  <c r="AK28" i="24"/>
  <c r="AL28" i="24" s="1"/>
  <c r="BJ26" i="12"/>
  <c r="R102" i="24"/>
  <c r="S102" i="24" s="1"/>
  <c r="BU100" i="5"/>
  <c r="BU109" i="5"/>
  <c r="R111" i="24"/>
  <c r="S12" i="23"/>
  <c r="S133" i="23"/>
  <c r="S87" i="23"/>
  <c r="S58" i="23"/>
  <c r="S132" i="23"/>
  <c r="BU157" i="5"/>
  <c r="R159" i="24"/>
  <c r="BU137" i="5"/>
  <c r="R139" i="24"/>
  <c r="BU47" i="5"/>
  <c r="R49" i="24"/>
  <c r="R17" i="24"/>
  <c r="BU15" i="5"/>
  <c r="BJ60" i="12"/>
  <c r="AK62" i="24"/>
  <c r="AL62" i="24" s="1"/>
  <c r="BU107" i="5"/>
  <c r="R109" i="24"/>
  <c r="S109" i="24" s="1"/>
  <c r="S91" i="23"/>
  <c r="S99" i="23"/>
  <c r="S27" i="23"/>
  <c r="S155" i="23"/>
  <c r="BU156" i="5"/>
  <c r="R158" i="24"/>
  <c r="AK79" i="24"/>
  <c r="AL79" i="24" s="1"/>
  <c r="BJ77" i="12"/>
  <c r="BU102" i="5"/>
  <c r="R104" i="24"/>
  <c r="S104" i="24" s="1"/>
  <c r="S80" i="23"/>
  <c r="S41" i="23"/>
  <c r="S139" i="23"/>
  <c r="R120" i="24"/>
  <c r="BU118" i="5"/>
  <c r="BU151" i="5"/>
  <c r="R153" i="24"/>
  <c r="BJ53" i="12"/>
  <c r="AK55" i="24"/>
  <c r="AL55" i="24" s="1"/>
  <c r="BJ13" i="12"/>
  <c r="AK15" i="24"/>
  <c r="AL15" i="24" s="1"/>
  <c r="AK14" i="24"/>
  <c r="AL14" i="24" s="1"/>
  <c r="BJ12" i="12"/>
  <c r="AK75" i="24"/>
  <c r="AL75" i="24" s="1"/>
  <c r="BJ73" i="12"/>
  <c r="BU78" i="5"/>
  <c r="R80" i="24"/>
  <c r="S80" i="24" s="1"/>
  <c r="BU143" i="5"/>
  <c r="R145" i="24"/>
  <c r="AK164" i="24"/>
  <c r="AL164" i="24" s="1"/>
  <c r="BJ162" i="12"/>
  <c r="BJ164" i="12"/>
  <c r="AK166" i="24"/>
  <c r="AL166" i="24" s="1"/>
  <c r="BJ132" i="12"/>
  <c r="AK134" i="24"/>
  <c r="AL134" i="24" s="1"/>
  <c r="BU37" i="5"/>
  <c r="R39" i="24"/>
  <c r="BU66" i="5"/>
  <c r="R68" i="24"/>
  <c r="BJ92" i="12"/>
  <c r="AK94" i="24"/>
  <c r="AL94" i="24" s="1"/>
  <c r="BJ108" i="12"/>
  <c r="AK110" i="24"/>
  <c r="AL110" i="24" s="1"/>
  <c r="S71" i="23"/>
  <c r="S55" i="23"/>
  <c r="S64" i="23"/>
  <c r="R155" i="24"/>
  <c r="BU153" i="5"/>
  <c r="S73" i="23"/>
  <c r="BU17" i="5"/>
  <c r="R19" i="24"/>
  <c r="AK113" i="24"/>
  <c r="AL113" i="24" s="1"/>
  <c r="BJ111" i="12"/>
  <c r="S61" i="23"/>
  <c r="BU42" i="5"/>
  <c r="R44" i="24"/>
  <c r="BJ58" i="12"/>
  <c r="AK60" i="24"/>
  <c r="AL60" i="24" s="1"/>
  <c r="BU119" i="5"/>
  <c r="R121" i="24"/>
  <c r="BJ150" i="12"/>
  <c r="AK152" i="24"/>
  <c r="AL152" i="24" s="1"/>
  <c r="BJ102" i="12"/>
  <c r="AK104" i="24"/>
  <c r="AL104" i="24" s="1"/>
  <c r="BJ116" i="12"/>
  <c r="AK118" i="24"/>
  <c r="AL118" i="24" s="1"/>
  <c r="AK45" i="24"/>
  <c r="AL45" i="24" s="1"/>
  <c r="BJ43" i="12"/>
  <c r="BJ146" i="12"/>
  <c r="AK148" i="24"/>
  <c r="AL148" i="24" s="1"/>
  <c r="BU81" i="5"/>
  <c r="R83" i="24"/>
  <c r="S83" i="24" s="1"/>
  <c r="S103" i="23"/>
  <c r="BU158" i="5"/>
  <c r="R160" i="24"/>
  <c r="BJ106" i="12"/>
  <c r="AK108" i="24"/>
  <c r="AL108" i="24" s="1"/>
  <c r="S157" i="23"/>
  <c r="S129" i="23"/>
  <c r="BJ93" i="12"/>
  <c r="AK95" i="24"/>
  <c r="AL95" i="24" s="1"/>
  <c r="AK109" i="24"/>
  <c r="AL109" i="24" s="1"/>
  <c r="BJ107" i="12"/>
  <c r="BJ156" i="12"/>
  <c r="AK158" i="24"/>
  <c r="AL158" i="24" s="1"/>
  <c r="S34" i="23"/>
  <c r="BU53" i="5"/>
  <c r="R55" i="24"/>
  <c r="S111" i="23"/>
  <c r="S112" i="23"/>
  <c r="BJ36" i="12"/>
  <c r="AK38" i="24"/>
  <c r="AL38" i="24" s="1"/>
  <c r="BU18" i="5"/>
  <c r="R20" i="24"/>
  <c r="BU120" i="5"/>
  <c r="R122" i="24"/>
  <c r="BU50" i="5"/>
  <c r="R52" i="24"/>
  <c r="BU56" i="5"/>
  <c r="R58" i="24"/>
  <c r="AK77" i="24"/>
  <c r="AL77" i="24" s="1"/>
  <c r="BJ75" i="12"/>
  <c r="AK84" i="24"/>
  <c r="AL84" i="24" s="1"/>
  <c r="BJ82" i="12"/>
  <c r="S97" i="23"/>
  <c r="S135" i="23"/>
  <c r="S154" i="23"/>
  <c r="S51" i="23"/>
  <c r="BJ64" i="12"/>
  <c r="AK66" i="24"/>
  <c r="AL66" i="24" s="1"/>
  <c r="BJ55" i="12"/>
  <c r="AK57" i="24"/>
  <c r="AL57" i="24" s="1"/>
  <c r="AK73" i="24"/>
  <c r="AL73" i="24" s="1"/>
  <c r="BJ71" i="12"/>
  <c r="BU76" i="5"/>
  <c r="R78" i="24"/>
  <c r="S78" i="24" s="1"/>
  <c r="S146" i="23"/>
  <c r="S33" i="23"/>
  <c r="BJ163" i="12"/>
  <c r="AK165" i="24"/>
  <c r="AL165" i="24" s="1"/>
  <c r="AK126" i="24"/>
  <c r="AL126" i="24" s="1"/>
  <c r="BJ124" i="12"/>
  <c r="BJ27" i="12"/>
  <c r="AK29" i="24"/>
  <c r="AL29" i="24" s="1"/>
  <c r="AK67" i="24"/>
  <c r="AL67" i="24" s="1"/>
  <c r="BJ65" i="12"/>
  <c r="BJ117" i="12"/>
  <c r="AK119" i="24"/>
  <c r="AL119" i="24" s="1"/>
  <c r="BJ135" i="12"/>
  <c r="AK137" i="24"/>
  <c r="AL137" i="24" s="1"/>
  <c r="BU39" i="5"/>
  <c r="R41" i="24"/>
  <c r="R28" i="24"/>
  <c r="BU26" i="5"/>
  <c r="BU112" i="5"/>
  <c r="R114" i="24"/>
  <c r="BJ100" i="12"/>
  <c r="AK102" i="24"/>
  <c r="AL102" i="24" s="1"/>
  <c r="S57" i="23"/>
  <c r="BU10" i="5"/>
  <c r="R12" i="24"/>
  <c r="BJ47" i="12"/>
  <c r="AK49" i="24"/>
  <c r="AL49" i="24" s="1"/>
  <c r="BU60" i="5"/>
  <c r="R62" i="24"/>
  <c r="S56" i="23"/>
  <c r="BJ129" i="12"/>
  <c r="AK131" i="24"/>
  <c r="AL131" i="24" s="1"/>
  <c r="R43" i="24"/>
  <c r="BU41" i="5"/>
  <c r="BU57" i="5"/>
  <c r="R59" i="24"/>
  <c r="R79" i="24"/>
  <c r="BU77" i="5"/>
  <c r="S78" i="23"/>
  <c r="S9" i="23"/>
  <c r="S121" i="23"/>
  <c r="S162" i="23"/>
  <c r="S30" i="23"/>
  <c r="S149" i="23"/>
  <c r="AK120" i="24"/>
  <c r="AL120" i="24" s="1"/>
  <c r="BJ118" i="12"/>
  <c r="BU159" i="5"/>
  <c r="R161" i="24"/>
  <c r="BJ121" i="12"/>
  <c r="AK123" i="24"/>
  <c r="AL123" i="24" s="1"/>
  <c r="BU13" i="5"/>
  <c r="R15" i="24"/>
  <c r="R75" i="24"/>
  <c r="S75" i="24" s="1"/>
  <c r="BU73" i="5"/>
  <c r="S142" i="23"/>
  <c r="S93" i="23"/>
  <c r="S131" i="23"/>
  <c r="S148" i="23"/>
  <c r="S13" i="23"/>
  <c r="BJ143" i="12"/>
  <c r="AK145" i="24"/>
  <c r="AL145" i="24" s="1"/>
  <c r="R166" i="24"/>
  <c r="BU164" i="5"/>
  <c r="BU92" i="5"/>
  <c r="R94" i="24"/>
  <c r="S94" i="24" s="1"/>
  <c r="S29" i="23"/>
  <c r="BJ24" i="12"/>
  <c r="AK26" i="24"/>
  <c r="AL26" i="24" s="1"/>
  <c r="S62" i="23"/>
  <c r="BU38" i="5"/>
  <c r="R40" i="24"/>
  <c r="S106" i="23"/>
  <c r="S84" i="23"/>
  <c r="BJ46" i="12"/>
  <c r="AK48" i="24"/>
  <c r="AL48" i="24" s="1"/>
  <c r="BJ96" i="12"/>
  <c r="AK98" i="24"/>
  <c r="AL98" i="24" s="1"/>
  <c r="R71" i="24"/>
  <c r="BU69" i="5"/>
  <c r="S150" i="23"/>
  <c r="AK36" i="24"/>
  <c r="AL36" i="24" s="1"/>
  <c r="BJ34" i="12"/>
  <c r="BU87" i="5"/>
  <c r="R89" i="24"/>
  <c r="BJ33" i="12"/>
  <c r="AK35" i="24"/>
  <c r="AL35" i="24" s="1"/>
  <c r="BJ109" i="12"/>
  <c r="AK111" i="24"/>
  <c r="AL111" i="24" s="1"/>
  <c r="BJ137" i="12"/>
  <c r="AK139" i="24"/>
  <c r="AL139" i="24" s="1"/>
  <c r="AK17" i="24"/>
  <c r="AL17" i="24" s="1"/>
  <c r="BJ15" i="12"/>
  <c r="BJ66" i="12"/>
  <c r="AK68" i="24"/>
  <c r="AL68" i="24" s="1"/>
  <c r="BU36" i="5"/>
  <c r="R38" i="24"/>
  <c r="AK52" i="24"/>
  <c r="AL52" i="24" s="1"/>
  <c r="BJ50" i="12"/>
  <c r="AK34" i="24"/>
  <c r="AL34" i="24" s="1"/>
  <c r="BJ32" i="12"/>
  <c r="BJ56" i="12"/>
  <c r="AK58" i="24"/>
  <c r="AL58" i="24" s="1"/>
  <c r="BJ67" i="12"/>
  <c r="AK69" i="24"/>
  <c r="AL69" i="24" s="1"/>
  <c r="R77" i="24"/>
  <c r="S77" i="24" s="1"/>
  <c r="BU75" i="5"/>
  <c r="BU115" i="5"/>
  <c r="R117" i="24"/>
  <c r="S117" i="24" s="1"/>
  <c r="R84" i="24"/>
  <c r="S84" i="24" s="1"/>
  <c r="BU82" i="5"/>
  <c r="R66" i="24"/>
  <c r="BU64" i="5"/>
  <c r="BJ86" i="12"/>
  <c r="AK88" i="24"/>
  <c r="AL88" i="24" s="1"/>
  <c r="AK78" i="24"/>
  <c r="AL78" i="24" s="1"/>
  <c r="BJ76" i="12"/>
  <c r="S20" i="23"/>
  <c r="S65" i="23"/>
  <c r="BU160" i="5"/>
  <c r="R162" i="24"/>
  <c r="R126" i="24"/>
  <c r="BU124" i="5"/>
  <c r="BJ62" i="12"/>
  <c r="AK64" i="24"/>
  <c r="AL64" i="24" s="1"/>
  <c r="BU149" i="5"/>
  <c r="R151" i="24"/>
  <c r="S70" i="23"/>
  <c r="S79" i="23"/>
  <c r="S127" i="23"/>
  <c r="BU152" i="5"/>
  <c r="R154" i="24"/>
  <c r="BU117" i="5"/>
  <c r="R119" i="24"/>
  <c r="BU135" i="5"/>
  <c r="R137" i="24"/>
  <c r="BJ39" i="12"/>
  <c r="AK41" i="24"/>
  <c r="AL41" i="24" s="1"/>
  <c r="BU52" i="5"/>
  <c r="R54" i="24"/>
  <c r="BJ112" i="12"/>
  <c r="AK114" i="24"/>
  <c r="AL114" i="24" s="1"/>
  <c r="S144" i="23"/>
  <c r="S101" i="23"/>
  <c r="S124" i="23"/>
  <c r="S95" i="23"/>
  <c r="BU48" i="5"/>
  <c r="R50" i="24"/>
  <c r="R23" i="24"/>
  <c r="BU21" i="5"/>
  <c r="BJ10" i="12"/>
  <c r="AK12" i="24"/>
  <c r="AL12" i="24" s="1"/>
  <c r="BJ138" i="12"/>
  <c r="AK140" i="24"/>
  <c r="AL140" i="24" s="1"/>
  <c r="BJ23" i="12"/>
  <c r="AK25" i="24"/>
  <c r="AL25" i="24" s="1"/>
  <c r="BJ98" i="12"/>
  <c r="AK100" i="24"/>
  <c r="AL100" i="24" s="1"/>
  <c r="S125" i="23"/>
  <c r="S119" i="23"/>
  <c r="S18" i="23"/>
  <c r="S123" i="23"/>
  <c r="S47" i="23"/>
  <c r="BU129" i="5"/>
  <c r="R131" i="24"/>
  <c r="BJ41" i="12"/>
  <c r="AK43" i="24"/>
  <c r="AL43" i="24" s="1"/>
  <c r="BJ57" i="12"/>
  <c r="AK59" i="24"/>
  <c r="AL59" i="24" s="1"/>
  <c r="AK136" i="24"/>
  <c r="AL136" i="24" s="1"/>
  <c r="BJ134" i="12"/>
  <c r="BJ159" i="12"/>
  <c r="AK161" i="24"/>
  <c r="AL161" i="24" s="1"/>
  <c r="BU121" i="5"/>
  <c r="R123" i="24"/>
  <c r="BU25" i="5"/>
  <c r="R27" i="24"/>
  <c r="BJ99" i="12"/>
  <c r="AK101" i="24"/>
  <c r="AL101" i="24" s="1"/>
  <c r="S92" i="23"/>
  <c r="BJ141" i="12"/>
  <c r="AK143" i="24"/>
  <c r="AL143" i="24" s="1"/>
  <c r="BJ147" i="12"/>
  <c r="AK149" i="24"/>
  <c r="AL149" i="24" s="1"/>
  <c r="AK13" i="24"/>
  <c r="AL13" i="24" s="1"/>
  <c r="BJ11" i="12"/>
  <c r="AK7" i="24"/>
  <c r="AL7" i="24" s="1"/>
  <c r="BJ5" i="12"/>
  <c r="BJ74" i="12"/>
  <c r="AK76" i="24"/>
  <c r="AL76" i="24" s="1"/>
  <c r="S96" i="23"/>
  <c r="S38" i="23"/>
  <c r="S19" i="23"/>
  <c r="BU140" i="5"/>
  <c r="R142" i="24"/>
  <c r="BU114" i="5"/>
  <c r="R116" i="24"/>
  <c r="R18" i="24"/>
  <c r="BU16" i="5"/>
  <c r="BU93" i="5"/>
  <c r="R95" i="24"/>
  <c r="S95" i="24" s="1"/>
  <c r="R63" i="24"/>
  <c r="BU61" i="5"/>
  <c r="R97" i="24"/>
  <c r="S97" i="24" s="1"/>
  <c r="BU95" i="5"/>
  <c r="BU70" i="5"/>
  <c r="R72" i="24"/>
  <c r="BU72" i="5"/>
  <c r="R74" i="24"/>
  <c r="S117" i="23"/>
  <c r="BJ101" i="12"/>
  <c r="AK103" i="24"/>
  <c r="AL103" i="24" s="1"/>
  <c r="AK18" i="24"/>
  <c r="AL18" i="24" s="1"/>
  <c r="BJ16" i="12"/>
  <c r="BU46" i="5"/>
  <c r="R48" i="24"/>
  <c r="AK105" i="24"/>
  <c r="AL105" i="24" s="1"/>
  <c r="BJ103" i="12"/>
  <c r="BJ151" i="12"/>
  <c r="AK153" i="24"/>
  <c r="AL153" i="24" s="1"/>
  <c r="BJ14" i="12"/>
  <c r="AK16" i="24"/>
  <c r="AL16" i="24" s="1"/>
  <c r="BJ155" i="12"/>
  <c r="AK157" i="24"/>
  <c r="AL157" i="24" s="1"/>
  <c r="R34" i="24"/>
  <c r="BU32" i="5"/>
  <c r="BU67" i="5"/>
  <c r="R69" i="24"/>
  <c r="BJ115" i="12"/>
  <c r="AK117" i="24"/>
  <c r="AL117" i="24" s="1"/>
  <c r="S16" i="23"/>
  <c r="S89" i="23"/>
  <c r="S76" i="23"/>
  <c r="S137" i="23"/>
  <c r="BU35" i="5"/>
  <c r="R37" i="24"/>
  <c r="R24" i="24"/>
  <c r="BU22" i="5"/>
  <c r="R88" i="24"/>
  <c r="S88" i="24" s="1"/>
  <c r="BU86" i="5"/>
  <c r="BU85" i="5"/>
  <c r="R87" i="24"/>
  <c r="S10" i="23"/>
  <c r="S43" i="23"/>
  <c r="S31" i="23"/>
  <c r="BJ160" i="12"/>
  <c r="AK162" i="24"/>
  <c r="AL162" i="24" s="1"/>
  <c r="BU44" i="5"/>
  <c r="R46" i="24"/>
  <c r="R64" i="24"/>
  <c r="BU62" i="5"/>
  <c r="BJ149" i="12"/>
  <c r="AK151" i="24"/>
  <c r="AL151" i="24" s="1"/>
  <c r="AK56" i="24"/>
  <c r="AL56" i="24" s="1"/>
  <c r="BJ54" i="12"/>
  <c r="BU97" i="5"/>
  <c r="R99" i="24"/>
  <c r="S99" i="24" s="1"/>
  <c r="S74" i="23"/>
  <c r="S48" i="23"/>
  <c r="BJ152" i="12"/>
  <c r="AK154" i="24"/>
  <c r="AL154" i="24" s="1"/>
  <c r="BJ20" i="12"/>
  <c r="AK22" i="24"/>
  <c r="AL22" i="24" s="1"/>
  <c r="BJ52" i="12"/>
  <c r="AK54" i="24"/>
  <c r="AL54" i="24" s="1"/>
  <c r="BU91" i="5"/>
  <c r="R93" i="24"/>
  <c r="BJ48" i="12"/>
  <c r="AK50" i="24"/>
  <c r="AL50" i="24" s="1"/>
  <c r="BJ21" i="12"/>
  <c r="AK23" i="24"/>
  <c r="AL23" i="24" s="1"/>
  <c r="BU138" i="5"/>
  <c r="R140" i="24"/>
  <c r="R25" i="24"/>
  <c r="BU23" i="5"/>
  <c r="R91" i="24"/>
  <c r="BU89" i="5"/>
  <c r="BU98" i="5"/>
  <c r="R100" i="24"/>
  <c r="S100" i="24" s="1"/>
  <c r="BU130" i="5"/>
  <c r="R132" i="24"/>
  <c r="S28" i="23"/>
  <c r="S104" i="23"/>
  <c r="S11" i="23"/>
  <c r="BU134" i="5"/>
  <c r="R136" i="24"/>
  <c r="R8" i="24"/>
  <c r="BU6" i="5"/>
  <c r="AK27" i="24"/>
  <c r="AL27" i="24" s="1"/>
  <c r="BJ25" i="12"/>
  <c r="R101" i="24"/>
  <c r="S101" i="24" s="1"/>
  <c r="BU99" i="5"/>
  <c r="S115" i="23"/>
  <c r="S143" i="23"/>
  <c r="S32" i="23"/>
  <c r="S107" i="23"/>
  <c r="BU145" i="5"/>
  <c r="R147" i="24"/>
  <c r="BU141" i="5"/>
  <c r="R143" i="24"/>
  <c r="BU147" i="5"/>
  <c r="R149" i="24"/>
  <c r="BU11" i="5"/>
  <c r="R13" i="24"/>
  <c r="BU5" i="5"/>
  <c r="R7" i="24"/>
  <c r="BU74" i="5"/>
  <c r="R76" i="24"/>
  <c r="BU45" i="5"/>
  <c r="R47" i="24"/>
  <c r="S68" i="23"/>
  <c r="S77" i="23"/>
  <c r="BU123" i="5"/>
  <c r="R125" i="24"/>
  <c r="BU49" i="5"/>
  <c r="R51" i="24"/>
  <c r="S67" i="23"/>
  <c r="S52" i="23"/>
  <c r="BU154" i="5"/>
  <c r="R156" i="24"/>
  <c r="BU80" i="5"/>
  <c r="R82" i="24"/>
  <c r="S82" i="24" s="1"/>
  <c r="S75" i="23"/>
  <c r="S17" i="23"/>
  <c r="BU139" i="5"/>
  <c r="R141" i="24"/>
  <c r="BU14" i="5"/>
  <c r="R16" i="24"/>
  <c r="S42" i="23"/>
  <c r="BJ45" i="12"/>
  <c r="AK47" i="24"/>
  <c r="AL47" i="24" s="1"/>
  <c r="BJ83" i="12"/>
  <c r="AK85" i="24"/>
  <c r="AL85" i="24" s="1"/>
  <c r="S24" i="23"/>
  <c r="BU133" i="5"/>
  <c r="R135" i="24"/>
  <c r="S25" i="23"/>
  <c r="BU150" i="5"/>
  <c r="R152" i="24"/>
  <c r="BU12" i="5"/>
  <c r="R14" i="24"/>
  <c r="S36" i="23"/>
  <c r="BU155" i="5"/>
  <c r="R157" i="24"/>
  <c r="BJ7" i="12"/>
  <c r="AK9" i="24"/>
  <c r="AL9" i="24" s="1"/>
  <c r="BJ51" i="12"/>
  <c r="AK53" i="24"/>
  <c r="AL53" i="24" s="1"/>
  <c r="R21" i="24"/>
  <c r="BU19" i="5"/>
  <c r="BJ104" i="12"/>
  <c r="AK106" i="24"/>
  <c r="AL106" i="24" s="1"/>
  <c r="S59" i="23"/>
  <c r="S49" i="23"/>
  <c r="BJ125" i="12"/>
  <c r="AK127" i="24"/>
  <c r="AL127" i="24" s="1"/>
  <c r="BJ35" i="12"/>
  <c r="AK37" i="24"/>
  <c r="AL37" i="24" s="1"/>
  <c r="R42" i="24"/>
  <c r="BU40" i="5"/>
  <c r="BJ22" i="12"/>
  <c r="AK24" i="24"/>
  <c r="AL24" i="24" s="1"/>
  <c r="AK87" i="24"/>
  <c r="AL87" i="24" s="1"/>
  <c r="BJ85" i="12"/>
  <c r="BJ44" i="12"/>
  <c r="AK46" i="24"/>
  <c r="AL46" i="24" s="1"/>
  <c r="AK124" i="24"/>
  <c r="AL124" i="24" s="1"/>
  <c r="BJ122" i="12"/>
  <c r="BU63" i="5"/>
  <c r="R65" i="24"/>
  <c r="BU54" i="5"/>
  <c r="R56" i="24"/>
  <c r="BJ94" i="12"/>
  <c r="AK96" i="24"/>
  <c r="AL96" i="24" s="1"/>
  <c r="BJ97" i="12"/>
  <c r="AK99" i="24"/>
  <c r="AL99" i="24" s="1"/>
  <c r="S147" i="23"/>
  <c r="S161" i="23"/>
  <c r="S126" i="23"/>
  <c r="S156" i="23"/>
  <c r="S134" i="23"/>
  <c r="S120" i="23"/>
  <c r="S54" i="23"/>
  <c r="BJ59" i="12"/>
  <c r="AK61" i="24"/>
  <c r="AL61" i="24" s="1"/>
  <c r="R22" i="24"/>
  <c r="BU20" i="5"/>
  <c r="BU31" i="5"/>
  <c r="R33" i="24"/>
  <c r="BJ91" i="12"/>
  <c r="AK93" i="24"/>
  <c r="AL93" i="24" s="1"/>
  <c r="S102" i="23"/>
  <c r="S152" i="23"/>
  <c r="S83" i="23"/>
  <c r="S35" i="23"/>
  <c r="S86" i="23"/>
  <c r="S105" i="23"/>
  <c r="S44" i="23"/>
  <c r="AK129" i="24"/>
  <c r="AL129" i="24" s="1"/>
  <c r="BJ127" i="12"/>
  <c r="AK91" i="24"/>
  <c r="AL91" i="24" s="1"/>
  <c r="BJ89" i="12"/>
  <c r="R92" i="24"/>
  <c r="S92" i="24" s="1"/>
  <c r="BU90" i="5"/>
  <c r="S145" i="23"/>
  <c r="S151" i="23"/>
  <c r="AK163" i="24"/>
  <c r="AL163" i="24" s="1"/>
  <c r="BJ161" i="12"/>
  <c r="BJ130" i="12"/>
  <c r="AK132" i="24"/>
  <c r="AL132" i="24" s="1"/>
  <c r="BJ29" i="12"/>
  <c r="AK31" i="24"/>
  <c r="AL31" i="24" s="1"/>
  <c r="BU148" i="5"/>
  <c r="R150" i="24"/>
  <c r="BJ128" i="12"/>
  <c r="AK130" i="24"/>
  <c r="AL130" i="24" s="1"/>
  <c r="R115" i="24"/>
  <c r="BU113" i="5"/>
  <c r="BU144" i="5"/>
  <c r="R146" i="24"/>
  <c r="BU9" i="5"/>
  <c r="R11" i="24"/>
  <c r="AK8" i="24"/>
  <c r="AL8" i="24" s="1"/>
  <c r="BJ6" i="12"/>
  <c r="BJ88" i="12"/>
  <c r="AK90" i="24"/>
  <c r="AL90" i="24" s="1"/>
  <c r="BJ105" i="12"/>
  <c r="AK107" i="24"/>
  <c r="AL107" i="24" s="1"/>
  <c r="BJ145" i="12"/>
  <c r="AK147" i="24"/>
  <c r="AL147" i="24" s="1"/>
  <c r="S122" i="23"/>
  <c r="S153" i="23"/>
  <c r="S69" i="23"/>
  <c r="S37" i="23"/>
  <c r="BJ28" i="12"/>
  <c r="AK30" i="24"/>
  <c r="AL30" i="24" s="1"/>
  <c r="S72" i="23"/>
  <c r="AK144" i="24"/>
  <c r="AL144" i="24" s="1"/>
  <c r="BJ142" i="12"/>
  <c r="BJ30" i="12"/>
  <c r="AK32" i="24"/>
  <c r="AL32" i="24" s="1"/>
  <c r="S85" i="23"/>
  <c r="S166" i="23"/>
  <c r="BJ133" i="12"/>
  <c r="AK135" i="24"/>
  <c r="AL135" i="24" s="1"/>
  <c r="S7" i="23"/>
  <c r="S88" i="23"/>
  <c r="S22" i="23"/>
  <c r="S110" i="23"/>
  <c r="BJ79" i="12"/>
  <c r="AK81" i="24"/>
  <c r="AL81" i="24" s="1"/>
  <c r="R86" i="24"/>
  <c r="S86" i="24" s="1"/>
  <c r="BU84" i="5"/>
  <c r="R138" i="24"/>
  <c r="BU136" i="5"/>
  <c r="BU68" i="5"/>
  <c r="R70" i="24"/>
  <c r="S90" i="23"/>
  <c r="AK19" i="24"/>
  <c r="AL19" i="24" s="1"/>
  <c r="BJ17" i="12"/>
  <c r="BJ131" i="12"/>
  <c r="AK133" i="24"/>
  <c r="AL133" i="24" s="1"/>
  <c r="BU8" i="5"/>
  <c r="R10" i="24"/>
  <c r="BJ157" i="12"/>
  <c r="AK159" i="24"/>
  <c r="AL159" i="24" s="1"/>
  <c r="S15" i="23"/>
  <c r="BU116" i="5"/>
  <c r="R118" i="24"/>
  <c r="S138" i="23"/>
  <c r="R164" i="24"/>
  <c r="BU162" i="5"/>
  <c r="BU132" i="5"/>
  <c r="R134" i="24"/>
  <c r="AK39" i="24"/>
  <c r="AL39" i="24" s="1"/>
  <c r="BJ37" i="12"/>
  <c r="BU108" i="5"/>
  <c r="R110" i="24"/>
  <c r="S100" i="23"/>
  <c r="BU28" i="5"/>
  <c r="R30" i="24"/>
  <c r="R9" i="24"/>
  <c r="BU7" i="5"/>
  <c r="BJ140" i="12"/>
  <c r="AK142" i="24"/>
  <c r="AL142" i="24" s="1"/>
  <c r="BU51" i="5"/>
  <c r="R53" i="24"/>
  <c r="BJ19" i="12"/>
  <c r="AK21" i="24"/>
  <c r="AL21" i="24" s="1"/>
  <c r="BJ110" i="12"/>
  <c r="AK112" i="24"/>
  <c r="AL112" i="24" s="1"/>
  <c r="BU104" i="5"/>
  <c r="R106" i="24"/>
  <c r="S106" i="24" s="1"/>
  <c r="S159" i="23"/>
  <c r="S23" i="23"/>
  <c r="S141" i="23"/>
  <c r="BU125" i="5"/>
  <c r="R127" i="24"/>
  <c r="AK42" i="24"/>
  <c r="AL42" i="24" s="1"/>
  <c r="BJ40" i="12"/>
  <c r="R26" i="24"/>
  <c r="BU24" i="5"/>
  <c r="AK116" i="24"/>
  <c r="AL116" i="24" s="1"/>
  <c r="BJ114" i="12"/>
  <c r="S130" i="23"/>
  <c r="S116" i="23"/>
  <c r="S128" i="23"/>
  <c r="S66" i="23"/>
  <c r="S21" i="23"/>
  <c r="S98" i="23"/>
  <c r="BU142" i="5"/>
  <c r="R144" i="24"/>
  <c r="BU122" i="5"/>
  <c r="R124" i="24"/>
  <c r="BJ63" i="12"/>
  <c r="AK65" i="24"/>
  <c r="AL65" i="24" s="1"/>
  <c r="BJ38" i="12"/>
  <c r="AK40" i="24"/>
  <c r="AL40" i="24" s="1"/>
  <c r="BJ123" i="12"/>
  <c r="AK125" i="24"/>
  <c r="AL125" i="24" s="1"/>
  <c r="BU30" i="5"/>
  <c r="R32" i="24"/>
  <c r="BU111" i="5"/>
  <c r="R113" i="24"/>
  <c r="BU94" i="5"/>
  <c r="R96" i="24"/>
  <c r="BJ42" i="12"/>
  <c r="AK44" i="24"/>
  <c r="AL44" i="24" s="1"/>
  <c r="BJ49" i="12"/>
  <c r="AK51" i="24"/>
  <c r="AL51" i="24" s="1"/>
  <c r="BU59" i="5"/>
  <c r="R61" i="24"/>
  <c r="BJ31" i="12"/>
  <c r="AK33" i="24"/>
  <c r="AL33" i="24" s="1"/>
  <c r="BU58" i="5"/>
  <c r="R60" i="24"/>
  <c r="BJ61" i="12"/>
  <c r="AK63" i="24"/>
  <c r="AL63" i="24" s="1"/>
  <c r="R98" i="24"/>
  <c r="S98" i="24" s="1"/>
  <c r="BU96" i="5"/>
  <c r="R129" i="24"/>
  <c r="BU127" i="5"/>
  <c r="BJ119" i="12"/>
  <c r="AK121" i="24"/>
  <c r="AL121" i="24" s="1"/>
  <c r="BJ154" i="12"/>
  <c r="AK156" i="24"/>
  <c r="AL156" i="24" s="1"/>
  <c r="AK71" i="24"/>
  <c r="AL71" i="24" s="1"/>
  <c r="BJ69" i="12"/>
  <c r="BJ80" i="12"/>
  <c r="AK82" i="24"/>
  <c r="AL82" i="24" s="1"/>
  <c r="BJ95" i="12"/>
  <c r="AK97" i="24"/>
  <c r="AL97" i="24" s="1"/>
  <c r="BJ90" i="12"/>
  <c r="AK92" i="24"/>
  <c r="AL92" i="24" s="1"/>
  <c r="S82" i="23"/>
  <c r="S50" i="23"/>
  <c r="BU161" i="5"/>
  <c r="R163" i="24"/>
  <c r="BU29" i="5"/>
  <c r="R31" i="24"/>
  <c r="BJ148" i="12"/>
  <c r="AK150" i="24"/>
  <c r="AL150" i="24" s="1"/>
  <c r="BU128" i="5"/>
  <c r="R130" i="24"/>
  <c r="BJ70" i="12"/>
  <c r="AK72" i="24"/>
  <c r="AL72" i="24" s="1"/>
  <c r="BJ113" i="12"/>
  <c r="AK115" i="24"/>
  <c r="AL115" i="24" s="1"/>
  <c r="S81" i="23"/>
  <c r="S46" i="23"/>
  <c r="S163" i="23"/>
  <c r="S140" i="23"/>
  <c r="BJ139" i="12"/>
  <c r="AK141" i="24"/>
  <c r="AL141" i="24" s="1"/>
  <c r="BJ144" i="12"/>
  <c r="AK146" i="24"/>
  <c r="AL146" i="24" s="1"/>
  <c r="BJ9" i="12"/>
  <c r="AK11" i="24"/>
  <c r="AL11" i="24" s="1"/>
  <c r="BU43" i="5"/>
  <c r="R45" i="24"/>
  <c r="BU88" i="5"/>
  <c r="R90" i="24"/>
  <c r="S90" i="24" s="1"/>
  <c r="BU79" i="5"/>
  <c r="R81" i="24"/>
  <c r="S81" i="24" s="1"/>
  <c r="BU105" i="5"/>
  <c r="R107" i="24"/>
  <c r="S107" i="24" s="1"/>
  <c r="S113" i="23"/>
  <c r="S114" i="23"/>
  <c r="S39" i="23"/>
  <c r="S53" i="23"/>
  <c r="BU146" i="5"/>
  <c r="R148" i="24"/>
  <c r="AK83" i="24"/>
  <c r="AL83" i="24" s="1"/>
  <c r="BJ81" i="12"/>
  <c r="AK86" i="24"/>
  <c r="AL86" i="24" s="1"/>
  <c r="BJ84" i="12"/>
  <c r="S26" i="23"/>
  <c r="S45" i="23"/>
  <c r="S147" i="24" l="1"/>
  <c r="S131" i="24"/>
  <c r="S114" i="24"/>
  <c r="S33" i="24"/>
  <c r="S91" i="24"/>
  <c r="S166" i="24"/>
  <c r="S43" i="24"/>
  <c r="S17" i="24"/>
  <c r="S67" i="24"/>
  <c r="S9" i="24"/>
  <c r="S138" i="24"/>
  <c r="S21" i="24"/>
  <c r="S135" i="24"/>
  <c r="S13" i="24"/>
  <c r="S136" i="24"/>
  <c r="S93" i="24"/>
  <c r="S69" i="24"/>
  <c r="S72" i="24"/>
  <c r="S54" i="24"/>
  <c r="S154" i="24"/>
  <c r="S151" i="24"/>
  <c r="S38" i="24"/>
  <c r="S12" i="24"/>
  <c r="S58" i="24"/>
  <c r="S158" i="24"/>
  <c r="S49" i="24"/>
  <c r="S111" i="24"/>
  <c r="S29" i="24"/>
  <c r="S36" i="24"/>
  <c r="S87" i="24"/>
  <c r="S48" i="24"/>
  <c r="S148" i="24"/>
  <c r="S124" i="24"/>
  <c r="S8" i="24"/>
  <c r="S163" i="24"/>
  <c r="S60" i="24"/>
  <c r="S144" i="24"/>
  <c r="S30" i="24"/>
  <c r="S134" i="24"/>
  <c r="S65" i="24"/>
  <c r="S25" i="24"/>
  <c r="S18" i="24"/>
  <c r="S66" i="24"/>
  <c r="S28" i="24"/>
  <c r="S155" i="24"/>
  <c r="S7" i="24"/>
  <c r="S162" i="24"/>
  <c r="S145" i="24"/>
  <c r="S146" i="24"/>
  <c r="S26" i="24"/>
  <c r="S115" i="24"/>
  <c r="S22" i="24"/>
  <c r="S14" i="24"/>
  <c r="S16" i="24"/>
  <c r="S51" i="24"/>
  <c r="S47" i="24"/>
  <c r="S149" i="24"/>
  <c r="S132" i="24"/>
  <c r="S140" i="24"/>
  <c r="S116" i="24"/>
  <c r="S27" i="24"/>
  <c r="S161" i="24"/>
  <c r="S41" i="24"/>
  <c r="S52" i="24"/>
  <c r="S55" i="24"/>
  <c r="S160" i="24"/>
  <c r="S121" i="24"/>
  <c r="S153" i="24"/>
  <c r="S139" i="24"/>
  <c r="S133" i="24"/>
  <c r="S103" i="24"/>
  <c r="S74" i="24"/>
  <c r="S119" i="24"/>
  <c r="S15" i="24"/>
  <c r="S20" i="24"/>
  <c r="S39" i="24"/>
  <c r="S165" i="24"/>
  <c r="S45" i="24"/>
  <c r="S32" i="24"/>
  <c r="S118" i="24"/>
  <c r="S56" i="24"/>
  <c r="S130" i="24"/>
  <c r="S96" i="24"/>
  <c r="S53" i="24"/>
  <c r="S64" i="24"/>
  <c r="S24" i="24"/>
  <c r="S34" i="24"/>
  <c r="S23" i="24"/>
  <c r="S71" i="24"/>
  <c r="S79" i="24"/>
  <c r="S57" i="24"/>
  <c r="S31" i="24"/>
  <c r="S129" i="24"/>
  <c r="S164" i="24"/>
  <c r="S42" i="24"/>
  <c r="S152" i="24"/>
  <c r="S141" i="24"/>
  <c r="S156" i="24"/>
  <c r="S125" i="24"/>
  <c r="S76" i="24"/>
  <c r="S143" i="24"/>
  <c r="S46" i="24"/>
  <c r="S37" i="24"/>
  <c r="S142" i="24"/>
  <c r="S123" i="24"/>
  <c r="S50" i="24"/>
  <c r="S137" i="24"/>
  <c r="S89" i="24"/>
  <c r="S40" i="24"/>
  <c r="S59" i="24"/>
  <c r="S62" i="24"/>
  <c r="S122" i="24"/>
  <c r="S19" i="24"/>
  <c r="S68" i="24"/>
  <c r="S159" i="24"/>
  <c r="S128" i="24"/>
  <c r="S73" i="24"/>
  <c r="S44" i="24"/>
  <c r="S35" i="24"/>
  <c r="S61" i="24"/>
  <c r="S113" i="24"/>
  <c r="S127" i="24"/>
  <c r="S110" i="24"/>
  <c r="S10" i="24"/>
  <c r="S70" i="24"/>
  <c r="S11" i="24"/>
  <c r="S150" i="24"/>
  <c r="S157" i="24"/>
  <c r="S63" i="24"/>
  <c r="S126" i="24"/>
  <c r="S120" i="24"/>
  <c r="R6" i="17" l="1"/>
  <c r="R7" i="17"/>
  <c r="R8" i="17"/>
  <c r="R9" i="17"/>
  <c r="N9" i="17"/>
  <c r="N6" i="17"/>
  <c r="N8" i="17"/>
  <c r="N7" i="17"/>
  <c r="F24" i="37" l="1"/>
  <c r="E24" i="37"/>
  <c r="F25" i="37"/>
  <c r="E18" i="37"/>
  <c r="D24" i="37"/>
  <c r="F17" i="37"/>
  <c r="D17" i="37"/>
  <c r="E21" i="37"/>
  <c r="D25" i="37"/>
  <c r="C25" i="37"/>
  <c r="F23" i="37"/>
  <c r="C17" i="37"/>
  <c r="C18" i="37"/>
  <c r="G20" i="37"/>
  <c r="D19" i="37"/>
  <c r="E22" i="37"/>
  <c r="C20" i="37"/>
  <c r="D23" i="37"/>
  <c r="E20" i="37"/>
  <c r="F22" i="37"/>
  <c r="G18" i="37"/>
  <c r="F19" i="37"/>
  <c r="G21" i="37"/>
  <c r="D16" i="37"/>
  <c r="G23" i="37"/>
  <c r="C24" i="37"/>
  <c r="F21" i="37"/>
  <c r="D21" i="37"/>
  <c r="E16" i="37"/>
  <c r="D18" i="37"/>
  <c r="G22" i="37"/>
  <c r="E25" i="37"/>
  <c r="C21" i="37"/>
  <c r="E17" i="37"/>
  <c r="G25" i="37"/>
  <c r="C22" i="37"/>
  <c r="D20" i="37"/>
  <c r="F16" i="37"/>
  <c r="F20" i="37"/>
  <c r="G19" i="37"/>
  <c r="C23" i="37"/>
  <c r="C16" i="37"/>
  <c r="G24" i="37"/>
  <c r="F18" i="37"/>
  <c r="C19" i="37"/>
  <c r="G17" i="37"/>
  <c r="G16" i="37"/>
  <c r="E23" i="37"/>
  <c r="E19" i="37"/>
  <c r="D22" i="37"/>
  <c r="P31" i="15" l="1"/>
  <c r="Q31" i="15"/>
  <c r="R31" i="15"/>
  <c r="O31" i="15"/>
  <c r="N31" i="15"/>
  <c r="N8" i="15"/>
  <c r="R8" i="15"/>
  <c r="Q8" i="15"/>
  <c r="O8" i="15"/>
  <c r="P8" i="15"/>
  <c r="N100" i="15"/>
  <c r="P100" i="15"/>
  <c r="Q100" i="15"/>
  <c r="R100" i="15"/>
  <c r="O100" i="15"/>
  <c r="Q68" i="15"/>
  <c r="P68" i="15"/>
  <c r="N68" i="15"/>
  <c r="R68" i="15"/>
  <c r="O68" i="15"/>
  <c r="O88" i="15"/>
  <c r="R88" i="15"/>
  <c r="Q88" i="15"/>
  <c r="P88" i="15"/>
  <c r="N88" i="15"/>
  <c r="R29" i="15"/>
  <c r="O29" i="15"/>
  <c r="P29" i="15"/>
  <c r="Q29" i="15"/>
  <c r="N29" i="15"/>
  <c r="O9" i="15"/>
  <c r="N9" i="15"/>
  <c r="Q9" i="15"/>
  <c r="R9" i="15"/>
  <c r="P9" i="15"/>
  <c r="R18" i="15"/>
  <c r="P18" i="15"/>
  <c r="N18" i="15"/>
  <c r="Q18" i="15"/>
  <c r="O18" i="15"/>
  <c r="R84" i="15"/>
  <c r="Q84" i="15"/>
  <c r="N84" i="15"/>
  <c r="O84" i="15"/>
  <c r="P84" i="15"/>
  <c r="P21" i="15"/>
  <c r="N21" i="15"/>
  <c r="O21" i="15"/>
  <c r="R21" i="15"/>
  <c r="Q21" i="15"/>
  <c r="P78" i="15"/>
  <c r="N78" i="15"/>
  <c r="R78" i="15"/>
  <c r="O78" i="15"/>
  <c r="Q78" i="15"/>
  <c r="R43" i="15"/>
  <c r="Q43" i="15"/>
  <c r="N43" i="15"/>
  <c r="O43" i="15"/>
  <c r="P43" i="15"/>
  <c r="Q33" i="15"/>
  <c r="O33" i="15"/>
  <c r="P33" i="15"/>
  <c r="R33" i="15"/>
  <c r="N33" i="15"/>
  <c r="Q49" i="15"/>
  <c r="R49" i="15"/>
  <c r="O49" i="15"/>
  <c r="P49" i="15"/>
  <c r="N49" i="15"/>
  <c r="P44" i="15"/>
  <c r="R44" i="15"/>
  <c r="Q44" i="15"/>
  <c r="O44" i="15"/>
  <c r="N44" i="15"/>
  <c r="P37" i="15"/>
  <c r="O37" i="15"/>
  <c r="R37" i="15"/>
  <c r="N37" i="15"/>
  <c r="Q37" i="15"/>
  <c r="Q34" i="15"/>
  <c r="N34" i="15"/>
  <c r="P34" i="15"/>
  <c r="O34" i="15"/>
  <c r="R34" i="15"/>
  <c r="R65" i="15"/>
  <c r="P65" i="15"/>
  <c r="N65" i="15"/>
  <c r="O65" i="15"/>
  <c r="Q65" i="15"/>
  <c r="Q22" i="15"/>
  <c r="R22" i="15"/>
  <c r="P22" i="15"/>
  <c r="N22" i="15"/>
  <c r="O22" i="15"/>
  <c r="N50" i="15"/>
  <c r="P50" i="15"/>
  <c r="O50" i="15"/>
  <c r="Q50" i="15"/>
  <c r="R50" i="15"/>
  <c r="R86" i="15"/>
  <c r="Q86" i="15"/>
  <c r="P86" i="15"/>
  <c r="O86" i="15"/>
  <c r="N86" i="15"/>
  <c r="O56" i="15"/>
  <c r="P56" i="15"/>
  <c r="N56" i="15"/>
  <c r="R56" i="15"/>
  <c r="Q56" i="15"/>
  <c r="O15" i="15"/>
  <c r="Q15" i="15"/>
  <c r="P15" i="15"/>
  <c r="R15" i="15"/>
  <c r="N15" i="15"/>
  <c r="P52" i="15"/>
  <c r="N52" i="15"/>
  <c r="R52" i="15"/>
  <c r="O52" i="15"/>
  <c r="Q52" i="15"/>
  <c r="P92" i="15"/>
  <c r="Q92" i="15"/>
  <c r="N92" i="15"/>
  <c r="O92" i="15"/>
  <c r="R92" i="15"/>
  <c r="R57" i="15"/>
  <c r="P57" i="15"/>
  <c r="Q57" i="15"/>
  <c r="O57" i="15"/>
  <c r="N57" i="15"/>
  <c r="N54" i="15"/>
  <c r="Q54" i="15"/>
  <c r="R54" i="15"/>
  <c r="P54" i="15"/>
  <c r="O54" i="15"/>
  <c r="P36" i="15"/>
  <c r="N36" i="15"/>
  <c r="Q36" i="15"/>
  <c r="R36" i="15"/>
  <c r="O36" i="15"/>
  <c r="O12" i="15"/>
  <c r="Q12" i="15"/>
  <c r="N12" i="15"/>
  <c r="R12" i="15"/>
  <c r="P12" i="15"/>
  <c r="R60" i="15"/>
  <c r="Q60" i="15"/>
  <c r="P60" i="15"/>
  <c r="N60" i="15"/>
  <c r="O60" i="15"/>
  <c r="N11" i="15"/>
  <c r="O11" i="15"/>
  <c r="Q11" i="15"/>
  <c r="P11" i="15"/>
  <c r="R11" i="15"/>
  <c r="N13" i="15"/>
  <c r="P13" i="15"/>
  <c r="R13" i="15"/>
  <c r="O13" i="15"/>
  <c r="Q13" i="15"/>
  <c r="O94" i="15"/>
  <c r="Q94" i="15"/>
  <c r="R94" i="15"/>
  <c r="P94" i="15"/>
  <c r="N94" i="15"/>
  <c r="P32" i="15"/>
  <c r="R32" i="15"/>
  <c r="N32" i="15"/>
  <c r="O32" i="15"/>
  <c r="Q32" i="15"/>
  <c r="R61" i="15"/>
  <c r="P61" i="15"/>
  <c r="Q61" i="15"/>
  <c r="O61" i="15"/>
  <c r="N61" i="15"/>
  <c r="P28" i="15"/>
  <c r="N28" i="15"/>
  <c r="O28" i="15"/>
  <c r="Q28" i="15"/>
  <c r="R28" i="15"/>
  <c r="R87" i="15"/>
  <c r="P87" i="15"/>
  <c r="Q87" i="15"/>
  <c r="O87" i="15"/>
  <c r="N87" i="15"/>
  <c r="P62" i="15"/>
  <c r="O62" i="15"/>
  <c r="N62" i="15"/>
  <c r="Q62" i="15"/>
  <c r="R62" i="15"/>
  <c r="P71" i="15"/>
  <c r="O71" i="15"/>
  <c r="R71" i="15"/>
  <c r="Q71" i="15"/>
  <c r="N71" i="15"/>
  <c r="Q80" i="15"/>
  <c r="R80" i="15"/>
  <c r="N80" i="15"/>
  <c r="O80" i="15"/>
  <c r="P80" i="15"/>
  <c r="P41" i="15"/>
  <c r="O41" i="15"/>
  <c r="Q41" i="15"/>
  <c r="N41" i="15"/>
  <c r="R41" i="15"/>
  <c r="R6" i="15"/>
  <c r="P6" i="15"/>
  <c r="Q6" i="15"/>
  <c r="N6" i="15"/>
  <c r="O6" i="15"/>
  <c r="P23" i="15"/>
  <c r="N23" i="15"/>
  <c r="Q23" i="15"/>
  <c r="R23" i="15"/>
  <c r="O23" i="15"/>
  <c r="P51" i="15"/>
  <c r="N51" i="15"/>
  <c r="O51" i="15"/>
  <c r="R51" i="15"/>
  <c r="Q51" i="15"/>
  <c r="R76" i="15"/>
  <c r="O76" i="15"/>
  <c r="P76" i="15"/>
  <c r="Q76" i="15"/>
  <c r="N76" i="15"/>
  <c r="N77" i="15"/>
  <c r="O77" i="15"/>
  <c r="Q77" i="15"/>
  <c r="R77" i="15"/>
  <c r="P77" i="15"/>
  <c r="R89" i="15"/>
  <c r="Q89" i="15"/>
  <c r="O89" i="15"/>
  <c r="P89" i="15"/>
  <c r="N89" i="15"/>
  <c r="Q103" i="15"/>
  <c r="P103" i="15"/>
  <c r="O103" i="15"/>
  <c r="R103" i="15"/>
  <c r="N103" i="15"/>
  <c r="Q7" i="15"/>
  <c r="R7" i="15"/>
  <c r="P7" i="15"/>
  <c r="O7" i="15"/>
  <c r="N7" i="15"/>
  <c r="Q20" i="15"/>
  <c r="O20" i="15"/>
  <c r="P20" i="15"/>
  <c r="N20" i="15"/>
  <c r="R20" i="15"/>
  <c r="P40" i="15"/>
  <c r="O40" i="15"/>
  <c r="N40" i="15"/>
  <c r="Q40" i="15"/>
  <c r="R40" i="15"/>
  <c r="R14" i="15"/>
  <c r="O14" i="15"/>
  <c r="N14" i="15"/>
  <c r="P14" i="15"/>
  <c r="Q14" i="15"/>
  <c r="R19" i="15"/>
  <c r="N19" i="15"/>
  <c r="P19" i="15"/>
  <c r="O19" i="15"/>
  <c r="Q19" i="15"/>
  <c r="N59" i="15"/>
  <c r="Q59" i="15"/>
  <c r="P59" i="15"/>
  <c r="R59" i="15"/>
  <c r="O59" i="15"/>
  <c r="P98" i="15"/>
  <c r="R98" i="15"/>
  <c r="Q98" i="15"/>
  <c r="N98" i="15"/>
  <c r="O98" i="15"/>
  <c r="Q82" i="15"/>
  <c r="N82" i="15"/>
  <c r="R82" i="15"/>
  <c r="O82" i="15"/>
  <c r="P82" i="15"/>
  <c r="P70" i="15"/>
  <c r="R70" i="15"/>
  <c r="Q70" i="15"/>
  <c r="N70" i="15"/>
  <c r="O70" i="15"/>
  <c r="Q66" i="15"/>
  <c r="N66" i="15"/>
  <c r="P66" i="15"/>
  <c r="R66" i="15"/>
  <c r="O66" i="15"/>
  <c r="R75" i="15"/>
  <c r="N75" i="15"/>
  <c r="P75" i="15"/>
  <c r="O75" i="15"/>
  <c r="Q75" i="15"/>
  <c r="R90" i="15"/>
  <c r="Q90" i="15"/>
  <c r="P90" i="15"/>
  <c r="N90" i="15"/>
  <c r="O90" i="15"/>
  <c r="Q16" i="15"/>
  <c r="R16" i="15"/>
  <c r="O16" i="15"/>
  <c r="P16" i="15"/>
  <c r="N16" i="15"/>
  <c r="O58" i="15"/>
  <c r="R58" i="15"/>
  <c r="P58" i="15"/>
  <c r="Q58" i="15"/>
  <c r="N58" i="15"/>
  <c r="O72" i="15"/>
  <c r="N72" i="15"/>
  <c r="P72" i="15"/>
  <c r="Q72" i="15"/>
  <c r="R72" i="15"/>
  <c r="R30" i="15"/>
  <c r="Q30" i="15"/>
  <c r="P30" i="15"/>
  <c r="O30" i="15"/>
  <c r="N30" i="15"/>
  <c r="N67" i="15"/>
  <c r="O67" i="15"/>
  <c r="Q67" i="15"/>
  <c r="R67" i="15"/>
  <c r="P67" i="15"/>
  <c r="P93" i="15"/>
  <c r="O93" i="15"/>
  <c r="Q93" i="15"/>
  <c r="R93" i="15"/>
  <c r="N93" i="15"/>
  <c r="O79" i="15"/>
  <c r="Q79" i="15"/>
  <c r="N79" i="15"/>
  <c r="P79" i="15"/>
  <c r="R79" i="15"/>
  <c r="P81" i="15"/>
  <c r="N81" i="15"/>
  <c r="R81" i="15"/>
  <c r="O81" i="15"/>
  <c r="Q81" i="15"/>
  <c r="O47" i="15"/>
  <c r="P47" i="15"/>
  <c r="Q47" i="15"/>
  <c r="N47" i="15"/>
  <c r="R47" i="15"/>
  <c r="Q48" i="15"/>
  <c r="R48" i="15"/>
  <c r="N48" i="15"/>
  <c r="O48" i="15"/>
  <c r="P48" i="15"/>
  <c r="P55" i="15"/>
  <c r="N55" i="15"/>
  <c r="R55" i="15"/>
  <c r="O55" i="15"/>
  <c r="Q55" i="15"/>
  <c r="N64" i="15"/>
  <c r="Q64" i="15"/>
  <c r="R64" i="15"/>
  <c r="O64" i="15"/>
  <c r="P64" i="15"/>
  <c r="N38" i="15"/>
  <c r="R38" i="15"/>
  <c r="Q38" i="15"/>
  <c r="P38" i="15"/>
  <c r="O38" i="15"/>
  <c r="Q99" i="15"/>
  <c r="P99" i="15"/>
  <c r="O99" i="15"/>
  <c r="R99" i="15"/>
  <c r="N99" i="15"/>
  <c r="O45" i="15"/>
  <c r="R45" i="15"/>
  <c r="N45" i="15"/>
  <c r="P45" i="15"/>
  <c r="Q45" i="15"/>
  <c r="R39" i="15"/>
  <c r="N39" i="15"/>
  <c r="P39" i="15"/>
  <c r="O39" i="15"/>
  <c r="Q39" i="15"/>
  <c r="Q27" i="15"/>
  <c r="N27" i="15"/>
  <c r="R27" i="15"/>
  <c r="O27" i="15"/>
  <c r="P27" i="15"/>
  <c r="R25" i="15"/>
  <c r="P25" i="15"/>
  <c r="Q25" i="15"/>
  <c r="O25" i="15"/>
  <c r="N25" i="15"/>
  <c r="R26" i="15"/>
  <c r="O26" i="15"/>
  <c r="Q26" i="15"/>
  <c r="P26" i="15"/>
  <c r="N26" i="15"/>
  <c r="O74" i="15"/>
  <c r="P74" i="15"/>
  <c r="N74" i="15"/>
  <c r="R74" i="15"/>
  <c r="Q74" i="15"/>
  <c r="R96" i="15"/>
  <c r="N96" i="15"/>
  <c r="Q96" i="15"/>
  <c r="P96" i="15"/>
  <c r="O96" i="15"/>
  <c r="P95" i="15"/>
  <c r="O95" i="15"/>
  <c r="N95" i="15"/>
  <c r="Q95" i="15"/>
  <c r="R95" i="15"/>
  <c r="O10" i="15"/>
  <c r="Q10" i="15"/>
  <c r="R10" i="15"/>
  <c r="N10" i="15"/>
  <c r="P10" i="15"/>
  <c r="Q73" i="15"/>
  <c r="N73" i="15"/>
  <c r="O73" i="15"/>
  <c r="R73" i="15"/>
  <c r="P73" i="15"/>
  <c r="R91" i="15"/>
  <c r="N91" i="15"/>
  <c r="Q91" i="15"/>
  <c r="O91" i="15"/>
  <c r="P91" i="15"/>
  <c r="O104" i="15"/>
  <c r="N104" i="15"/>
  <c r="Q104" i="15"/>
  <c r="P104" i="15"/>
  <c r="R104" i="15"/>
  <c r="P101" i="15"/>
  <c r="Q101" i="15"/>
  <c r="R101" i="15"/>
  <c r="O101" i="15"/>
  <c r="N101" i="15"/>
  <c r="O63" i="15"/>
  <c r="N63" i="15"/>
  <c r="P63" i="15"/>
  <c r="Q63" i="15"/>
  <c r="R63" i="15"/>
  <c r="P85" i="15"/>
  <c r="Q85" i="15"/>
  <c r="N85" i="15"/>
  <c r="O85" i="15"/>
  <c r="R85" i="15"/>
  <c r="O24" i="15"/>
  <c r="N24" i="15"/>
  <c r="Q24" i="15"/>
  <c r="P24" i="15"/>
  <c r="R24" i="15"/>
  <c r="P102" i="15"/>
  <c r="R102" i="15"/>
  <c r="N102" i="15"/>
  <c r="Q102" i="15"/>
  <c r="O102" i="15"/>
  <c r="N42" i="15"/>
  <c r="Q42" i="15"/>
  <c r="P42" i="15"/>
  <c r="O42" i="15"/>
  <c r="R42" i="15"/>
  <c r="R53" i="15"/>
  <c r="P53" i="15"/>
  <c r="N53" i="15"/>
  <c r="Q53" i="15"/>
  <c r="O53" i="15"/>
  <c r="Q97" i="15"/>
  <c r="N97" i="15"/>
  <c r="P97" i="15"/>
  <c r="R97" i="15"/>
  <c r="O97" i="15"/>
  <c r="P17" i="15"/>
  <c r="N17" i="15"/>
  <c r="O17" i="15"/>
  <c r="Q17" i="15"/>
  <c r="R17" i="15"/>
  <c r="R35" i="15"/>
  <c r="Q35" i="15"/>
  <c r="N35" i="15"/>
  <c r="O35" i="15"/>
  <c r="P35" i="15"/>
  <c r="R69" i="15"/>
  <c r="Q69" i="15"/>
  <c r="O69" i="15"/>
  <c r="N69" i="15"/>
  <c r="P69" i="15"/>
  <c r="N5" i="15"/>
  <c r="P5" i="15"/>
  <c r="O5" i="15"/>
  <c r="Q5" i="15"/>
  <c r="R5" i="15"/>
  <c r="Q83" i="15"/>
  <c r="R83" i="15"/>
  <c r="O83" i="15"/>
  <c r="P83" i="15"/>
  <c r="N83" i="15"/>
  <c r="O46" i="15"/>
  <c r="P46" i="15"/>
  <c r="Q46" i="15"/>
  <c r="R46" i="15"/>
  <c r="N46" i="15"/>
  <c r="AF142" i="20" l="1"/>
  <c r="BN142" i="20" s="1"/>
  <c r="AF97" i="20"/>
  <c r="BN97" i="20" s="1"/>
  <c r="AF7" i="20"/>
  <c r="BN7" i="20" s="1"/>
  <c r="AF187" i="20"/>
  <c r="BN187" i="20" s="1"/>
  <c r="AF52" i="20"/>
  <c r="BN52" i="20" s="1"/>
  <c r="AS5" i="17" l="1"/>
  <c r="AA5" i="17"/>
  <c r="AG5" i="17"/>
  <c r="AM5" i="17"/>
  <c r="AG8" i="17"/>
  <c r="AA8" i="17"/>
  <c r="AS8" i="17"/>
  <c r="AM8" i="17"/>
  <c r="AM6" i="17"/>
  <c r="AA6" i="17"/>
  <c r="AS6" i="17"/>
  <c r="AG6" i="17"/>
  <c r="AM7" i="17"/>
  <c r="AS7" i="17"/>
  <c r="AA7" i="17"/>
  <c r="AG7" i="17"/>
  <c r="AF143" i="20"/>
  <c r="BN143" i="20" s="1"/>
  <c r="AF98" i="20"/>
  <c r="BN98" i="20" s="1"/>
  <c r="AF53" i="20"/>
  <c r="BN53" i="20" s="1"/>
  <c r="AF188" i="20"/>
  <c r="BN188" i="20" s="1"/>
  <c r="AN5" i="17" l="1"/>
  <c r="AP5" i="17" s="1"/>
  <c r="AT5" i="17"/>
  <c r="AV5" i="17" s="1"/>
  <c r="AB5" i="17"/>
  <c r="AD5" i="17" s="1"/>
  <c r="AH5" i="17"/>
  <c r="AJ5" i="17" s="1"/>
  <c r="AB8" i="17"/>
  <c r="AN8" i="17"/>
  <c r="AT8" i="17"/>
  <c r="AH8" i="17"/>
  <c r="BC8" i="17" s="1"/>
  <c r="BG8" i="17" s="1"/>
  <c r="AN6" i="17"/>
  <c r="AB6" i="17"/>
  <c r="BB6" i="17" s="1"/>
  <c r="AH6" i="17"/>
  <c r="AT6" i="17"/>
  <c r="AO5" i="17"/>
  <c r="AI5" i="17"/>
  <c r="AC5" i="17"/>
  <c r="AT7" i="17"/>
  <c r="AB7" i="17"/>
  <c r="BB7" i="17" s="1"/>
  <c r="AN7" i="17"/>
  <c r="BD7" i="17" s="1"/>
  <c r="AH7" i="17"/>
  <c r="BC7" i="17" s="1"/>
  <c r="BG7" i="17" s="1"/>
  <c r="AU5" i="17"/>
  <c r="AF99" i="20"/>
  <c r="BN99" i="20" s="1"/>
  <c r="AF144" i="20"/>
  <c r="BN144" i="20" s="1"/>
  <c r="BD5" i="17" l="1"/>
  <c r="BE5" i="17"/>
  <c r="AW5" i="17"/>
  <c r="AK5" i="17"/>
  <c r="BB5" i="17"/>
  <c r="AE5" i="17"/>
  <c r="AQ5" i="17"/>
  <c r="BC5" i="17"/>
  <c r="BG5" i="17" s="1"/>
  <c r="BH7" i="17"/>
  <c r="BF7" i="17"/>
  <c r="BE7" i="17"/>
  <c r="BI7" i="17" s="1"/>
  <c r="BD8" i="17"/>
  <c r="BH8" i="17" s="1"/>
  <c r="BE6" i="17"/>
  <c r="BB8" i="17"/>
  <c r="BF8" i="17" s="1"/>
  <c r="BC6" i="17"/>
  <c r="BG6" i="17" s="1"/>
  <c r="BD6" i="17"/>
  <c r="BE8" i="17"/>
  <c r="BI8" i="17" s="1"/>
  <c r="AF189" i="20"/>
  <c r="BN189" i="20" s="1"/>
  <c r="AF145" i="20"/>
  <c r="BN145" i="20" s="1"/>
  <c r="BH5" i="17" l="1"/>
  <c r="BF5" i="17"/>
  <c r="BI5" i="17"/>
  <c r="BH6" i="17"/>
  <c r="BF6" i="17"/>
  <c r="BI6" i="17"/>
  <c r="AF190" i="20"/>
  <c r="BN190" i="20" s="1"/>
  <c r="AF191" i="20" l="1"/>
  <c r="BN191" i="20" s="1"/>
  <c r="AF192" i="20" l="1"/>
  <c r="BN192" i="20" s="1"/>
  <c r="AF193" i="20" l="1"/>
  <c r="BN193" i="20" s="1"/>
  <c r="AF146" i="20"/>
  <c r="BN146" i="20" s="1"/>
  <c r="AF100" i="20"/>
  <c r="BN100" i="20" s="1"/>
  <c r="AF54" i="20"/>
  <c r="BN54" i="20" s="1"/>
  <c r="AF8" i="20"/>
  <c r="BN8" i="20" s="1"/>
  <c r="AM31" i="17" l="1"/>
  <c r="AA31" i="17"/>
  <c r="AG31" i="17"/>
  <c r="AS31" i="17"/>
  <c r="AG69" i="17"/>
  <c r="AS69" i="17"/>
  <c r="AM69" i="17"/>
  <c r="AA69" i="17"/>
  <c r="AA33" i="17"/>
  <c r="AM33" i="17"/>
  <c r="AG33" i="17"/>
  <c r="AS33" i="17"/>
  <c r="AG46" i="17"/>
  <c r="AM46" i="17"/>
  <c r="AA46" i="17"/>
  <c r="AS46" i="17"/>
  <c r="AG53" i="17"/>
  <c r="AA53" i="17"/>
  <c r="AM53" i="17"/>
  <c r="AS53" i="17"/>
  <c r="AG23" i="17"/>
  <c r="AM23" i="17"/>
  <c r="AA23" i="17"/>
  <c r="AS23" i="17"/>
  <c r="AM43" i="17"/>
  <c r="AA43" i="17"/>
  <c r="AG43" i="17"/>
  <c r="AS43" i="17"/>
  <c r="AM63" i="17"/>
  <c r="AA63" i="17"/>
  <c r="AS63" i="17"/>
  <c r="AG63" i="17"/>
  <c r="AM59" i="17"/>
  <c r="AA59" i="17"/>
  <c r="AS59" i="17"/>
  <c r="AG59" i="17"/>
  <c r="AS76" i="17"/>
  <c r="AM76" i="17"/>
  <c r="AA76" i="17"/>
  <c r="AG76" i="17"/>
  <c r="AA20" i="17"/>
  <c r="AG20" i="17"/>
  <c r="AS20" i="17"/>
  <c r="AM20" i="17"/>
  <c r="AA65" i="17"/>
  <c r="AS65" i="17"/>
  <c r="AM65" i="17"/>
  <c r="AG65" i="17"/>
  <c r="AS52" i="17"/>
  <c r="AG52" i="17"/>
  <c r="AM52" i="17"/>
  <c r="AA52" i="17"/>
  <c r="AG83" i="17"/>
  <c r="AM83" i="17"/>
  <c r="AS83" i="17"/>
  <c r="AA83" i="17"/>
  <c r="AA67" i="17"/>
  <c r="AG67" i="17"/>
  <c r="AS67" i="17"/>
  <c r="AM67" i="17"/>
  <c r="AA66" i="17"/>
  <c r="AS66" i="17"/>
  <c r="AM66" i="17"/>
  <c r="AG66" i="17"/>
  <c r="AG10" i="17"/>
  <c r="AM10" i="17"/>
  <c r="AA10" i="17"/>
  <c r="AS10" i="17"/>
  <c r="AM50" i="17"/>
  <c r="AA50" i="17"/>
  <c r="AG50" i="17"/>
  <c r="AS50" i="17"/>
  <c r="AS55" i="17"/>
  <c r="AG55" i="17"/>
  <c r="AM55" i="17"/>
  <c r="AA55" i="17"/>
  <c r="AG73" i="17"/>
  <c r="AS73" i="17"/>
  <c r="AA73" i="17"/>
  <c r="AM73" i="17"/>
  <c r="AS27" i="17"/>
  <c r="AA27" i="17"/>
  <c r="AG27" i="17"/>
  <c r="AM27" i="17"/>
  <c r="AA29" i="17"/>
  <c r="AS29" i="17"/>
  <c r="AM29" i="17"/>
  <c r="AG29" i="17"/>
  <c r="AA70" i="17"/>
  <c r="AS70" i="17"/>
  <c r="AG70" i="17"/>
  <c r="AM70" i="17"/>
  <c r="AS22" i="17"/>
  <c r="AG22" i="17"/>
  <c r="AM22" i="17"/>
  <c r="AA22" i="17"/>
  <c r="AS48" i="17"/>
  <c r="AG48" i="17"/>
  <c r="AA48" i="17"/>
  <c r="AM48" i="17"/>
  <c r="AG12" i="17"/>
  <c r="AM12" i="17"/>
  <c r="AA12" i="17"/>
  <c r="AS12" i="17"/>
  <c r="AG34" i="17"/>
  <c r="AM34" i="17"/>
  <c r="AS34" i="17"/>
  <c r="AA34" i="17"/>
  <c r="AG38" i="17"/>
  <c r="AA38" i="17"/>
  <c r="AS38" i="17"/>
  <c r="AM38" i="17"/>
  <c r="AG58" i="17"/>
  <c r="AS58" i="17"/>
  <c r="AA58" i="17"/>
  <c r="AM58" i="17"/>
  <c r="AM32" i="17"/>
  <c r="AS32" i="17"/>
  <c r="AA32" i="17"/>
  <c r="AG32" i="17"/>
  <c r="AM44" i="17"/>
  <c r="AG44" i="17"/>
  <c r="AA44" i="17"/>
  <c r="AS44" i="17"/>
  <c r="AS62" i="17"/>
  <c r="AG62" i="17"/>
  <c r="AA62" i="17"/>
  <c r="AM62" i="17"/>
  <c r="AS35" i="17"/>
  <c r="AM35" i="17"/>
  <c r="AG35" i="17"/>
  <c r="AA35" i="17"/>
  <c r="AM49" i="17"/>
  <c r="AS49" i="17"/>
  <c r="AG49" i="17"/>
  <c r="AA49" i="17"/>
  <c r="AS81" i="17"/>
  <c r="AA81" i="17"/>
  <c r="AM81" i="17"/>
  <c r="AG81" i="17"/>
  <c r="AS74" i="17"/>
  <c r="AG74" i="17"/>
  <c r="AM74" i="17"/>
  <c r="AA74" i="17"/>
  <c r="AS18" i="17"/>
  <c r="AM18" i="17"/>
  <c r="AA18" i="17"/>
  <c r="AG18" i="17"/>
  <c r="AS36" i="17"/>
  <c r="AM36" i="17"/>
  <c r="AA36" i="17"/>
  <c r="AG36" i="17"/>
  <c r="AS15" i="17"/>
  <c r="AM15" i="17"/>
  <c r="AG15" i="17"/>
  <c r="AA15" i="17"/>
  <c r="AA82" i="17"/>
  <c r="AG82" i="17"/>
  <c r="AM82" i="17"/>
  <c r="AS82" i="17"/>
  <c r="AS40" i="17"/>
  <c r="AA40" i="17"/>
  <c r="AG40" i="17"/>
  <c r="AM40" i="17"/>
  <c r="AS41" i="17"/>
  <c r="AM41" i="17"/>
  <c r="AA41" i="17"/>
  <c r="AG41" i="17"/>
  <c r="AM68" i="17"/>
  <c r="AG68" i="17"/>
  <c r="AS68" i="17"/>
  <c r="AA68" i="17"/>
  <c r="AS64" i="17"/>
  <c r="AG64" i="17"/>
  <c r="AA64" i="17"/>
  <c r="AM64" i="17"/>
  <c r="AG37" i="17"/>
  <c r="AM37" i="17"/>
  <c r="AS37" i="17"/>
  <c r="AA37" i="17"/>
  <c r="AG24" i="17"/>
  <c r="AS24" i="17"/>
  <c r="AM24" i="17"/>
  <c r="AA24" i="17"/>
  <c r="AS71" i="17"/>
  <c r="AG71" i="17"/>
  <c r="AM71" i="17"/>
  <c r="AA71" i="17"/>
  <c r="AM78" i="17"/>
  <c r="AA78" i="17"/>
  <c r="AS78" i="17"/>
  <c r="AG78" i="17"/>
  <c r="AS47" i="17"/>
  <c r="AA47" i="17"/>
  <c r="AM47" i="17"/>
  <c r="AG47" i="17"/>
  <c r="AS28" i="17"/>
  <c r="AM28" i="17"/>
  <c r="AA28" i="17"/>
  <c r="AG28" i="17"/>
  <c r="AM17" i="17"/>
  <c r="AS17" i="17"/>
  <c r="AG17" i="17"/>
  <c r="AA17" i="17"/>
  <c r="AG54" i="17"/>
  <c r="AS54" i="17"/>
  <c r="AA54" i="17"/>
  <c r="AM54" i="17"/>
  <c r="AM19" i="17"/>
  <c r="AS19" i="17"/>
  <c r="AA19" i="17"/>
  <c r="AG19" i="17"/>
  <c r="AM72" i="17"/>
  <c r="AA72" i="17"/>
  <c r="AG72" i="17"/>
  <c r="AS72" i="17"/>
  <c r="AS61" i="17"/>
  <c r="AG61" i="17"/>
  <c r="AA61" i="17"/>
  <c r="AM61" i="17"/>
  <c r="AS11" i="17"/>
  <c r="AM11" i="17"/>
  <c r="AA11" i="17"/>
  <c r="AG11" i="17"/>
  <c r="AM42" i="17"/>
  <c r="AG42" i="17"/>
  <c r="AS42" i="17"/>
  <c r="AA42" i="17"/>
  <c r="AM45" i="17"/>
  <c r="AG45" i="17"/>
  <c r="AA45" i="17"/>
  <c r="AS45" i="17"/>
  <c r="AS57" i="17"/>
  <c r="AG57" i="17"/>
  <c r="AM57" i="17"/>
  <c r="AA57" i="17"/>
  <c r="AA30" i="17"/>
  <c r="AM30" i="17"/>
  <c r="AS30" i="17"/>
  <c r="AG30" i="17"/>
  <c r="AA75" i="17"/>
  <c r="AS75" i="17"/>
  <c r="AG75" i="17"/>
  <c r="AM75" i="17"/>
  <c r="AM60" i="17"/>
  <c r="AG60" i="17"/>
  <c r="AA60" i="17"/>
  <c r="AS60" i="17"/>
  <c r="AG16" i="17"/>
  <c r="AS16" i="17"/>
  <c r="AM16" i="17"/>
  <c r="AA16" i="17"/>
  <c r="AA25" i="17"/>
  <c r="AM25" i="17"/>
  <c r="AG25" i="17"/>
  <c r="AS25" i="17"/>
  <c r="AM77" i="17"/>
  <c r="AG77" i="17"/>
  <c r="AA77" i="17"/>
  <c r="AS77" i="17"/>
  <c r="AM9" i="17"/>
  <c r="AA9" i="17"/>
  <c r="AS9" i="17"/>
  <c r="AG9" i="17"/>
  <c r="AM13" i="17"/>
  <c r="AA13" i="17"/>
  <c r="AS13" i="17"/>
  <c r="AG13" i="17"/>
  <c r="AM39" i="17"/>
  <c r="AA39" i="17"/>
  <c r="AS39" i="17"/>
  <c r="AG39" i="17"/>
  <c r="AG14" i="17"/>
  <c r="AM14" i="17"/>
  <c r="AS14" i="17"/>
  <c r="AA14" i="17"/>
  <c r="AG21" i="17"/>
  <c r="AS21" i="17"/>
  <c r="AA21" i="17"/>
  <c r="AM21" i="17"/>
  <c r="AS80" i="17"/>
  <c r="AM80" i="17"/>
  <c r="AA80" i="17"/>
  <c r="AG80" i="17"/>
  <c r="AS84" i="17"/>
  <c r="AG84" i="17"/>
  <c r="AA84" i="17"/>
  <c r="AM84" i="17"/>
  <c r="AS26" i="17"/>
  <c r="AG26" i="17"/>
  <c r="AA26" i="17"/>
  <c r="AM26" i="17"/>
  <c r="AA79" i="17"/>
  <c r="AG79" i="17"/>
  <c r="AS79" i="17"/>
  <c r="AM79" i="17"/>
  <c r="AM51" i="17"/>
  <c r="AA51" i="17"/>
  <c r="AS51" i="17"/>
  <c r="AG51" i="17"/>
  <c r="AG56" i="17"/>
  <c r="AM56" i="17"/>
  <c r="AS56" i="17"/>
  <c r="AA56" i="17"/>
  <c r="AF194" i="20"/>
  <c r="BN194" i="20" s="1"/>
  <c r="AF55" i="20"/>
  <c r="BN55" i="20" s="1"/>
  <c r="AF101" i="20"/>
  <c r="BN101" i="20" s="1"/>
  <c r="AF147" i="20"/>
  <c r="BN147" i="20" s="1"/>
  <c r="AF9" i="20"/>
  <c r="BN9" i="20" s="1"/>
  <c r="AH17" i="17" l="1"/>
  <c r="BC17" i="17" s="1"/>
  <c r="BG17" i="17" s="1"/>
  <c r="AT17" i="17"/>
  <c r="AN17" i="17"/>
  <c r="AB17" i="17"/>
  <c r="BB17" i="17" s="1"/>
  <c r="AH26" i="17"/>
  <c r="AB26" i="17"/>
  <c r="BB26" i="17" s="1"/>
  <c r="AT26" i="17"/>
  <c r="BE26" i="17" s="1"/>
  <c r="AN26" i="17"/>
  <c r="BD26" i="17" s="1"/>
  <c r="AB23" i="17"/>
  <c r="AH23" i="17"/>
  <c r="BC23" i="17" s="1"/>
  <c r="BG23" i="17" s="1"/>
  <c r="AT23" i="17"/>
  <c r="BE23" i="17" s="1"/>
  <c r="AN23" i="17"/>
  <c r="BD23" i="17" s="1"/>
  <c r="AH51" i="17"/>
  <c r="AN51" i="17"/>
  <c r="BD51" i="17" s="1"/>
  <c r="AT51" i="17"/>
  <c r="BE51" i="17" s="1"/>
  <c r="AB51" i="17"/>
  <c r="BB51" i="17" s="1"/>
  <c r="AT14" i="17"/>
  <c r="BE14" i="17" s="1"/>
  <c r="AH14" i="17"/>
  <c r="BC14" i="17" s="1"/>
  <c r="BG14" i="17" s="1"/>
  <c r="AB14" i="17"/>
  <c r="BB14" i="17" s="1"/>
  <c r="AN14" i="17"/>
  <c r="AN77" i="17"/>
  <c r="AT77" i="17"/>
  <c r="BE77" i="17" s="1"/>
  <c r="AH77" i="17"/>
  <c r="BC77" i="17" s="1"/>
  <c r="BG77" i="17" s="1"/>
  <c r="AB77" i="17"/>
  <c r="BB77" i="17" s="1"/>
  <c r="AH35" i="17"/>
  <c r="AB35" i="17"/>
  <c r="BB35" i="17" s="1"/>
  <c r="AT35" i="17"/>
  <c r="BE35" i="17" s="1"/>
  <c r="AN35" i="17"/>
  <c r="AH37" i="17"/>
  <c r="BC37" i="17" s="1"/>
  <c r="BG37" i="17" s="1"/>
  <c r="AT37" i="17"/>
  <c r="AB37" i="17"/>
  <c r="BB37" i="17" s="1"/>
  <c r="AN37" i="17"/>
  <c r="BD37" i="17" s="1"/>
  <c r="AH84" i="17"/>
  <c r="AN84" i="17"/>
  <c r="AT84" i="17"/>
  <c r="BE84" i="17" s="1"/>
  <c r="AB84" i="17"/>
  <c r="AB34" i="17"/>
  <c r="AT34" i="17"/>
  <c r="BE34" i="17" s="1"/>
  <c r="AN34" i="17"/>
  <c r="BD34" i="17" s="1"/>
  <c r="AH34" i="17"/>
  <c r="BC34" i="17" s="1"/>
  <c r="BG34" i="17" s="1"/>
  <c r="AB38" i="17"/>
  <c r="BB38" i="17" s="1"/>
  <c r="AN38" i="17"/>
  <c r="BD38" i="17" s="1"/>
  <c r="AH38" i="17"/>
  <c r="BC38" i="17" s="1"/>
  <c r="BG38" i="17" s="1"/>
  <c r="AT38" i="17"/>
  <c r="BE38" i="17" s="1"/>
  <c r="AH49" i="17"/>
  <c r="AT49" i="17"/>
  <c r="AB49" i="17"/>
  <c r="AN49" i="17"/>
  <c r="BD49" i="17" s="1"/>
  <c r="AH59" i="17"/>
  <c r="BC59" i="17" s="1"/>
  <c r="BG59" i="17" s="1"/>
  <c r="AT59" i="17"/>
  <c r="BE59" i="17" s="1"/>
  <c r="AN59" i="17"/>
  <c r="AB59" i="17"/>
  <c r="AB67" i="17"/>
  <c r="BB67" i="17" s="1"/>
  <c r="AN67" i="17"/>
  <c r="BD67" i="17" s="1"/>
  <c r="AT67" i="17"/>
  <c r="BE67" i="17" s="1"/>
  <c r="AH67" i="17"/>
  <c r="BC67" i="17" s="1"/>
  <c r="BG67" i="17" s="1"/>
  <c r="AH74" i="17"/>
  <c r="BC74" i="17" s="1"/>
  <c r="BG74" i="17" s="1"/>
  <c r="AT74" i="17"/>
  <c r="BE74" i="17" s="1"/>
  <c r="AB74" i="17"/>
  <c r="AN74" i="17"/>
  <c r="BD74" i="17" s="1"/>
  <c r="AT29" i="17"/>
  <c r="BE29" i="17" s="1"/>
  <c r="AN29" i="17"/>
  <c r="BD29" i="17" s="1"/>
  <c r="AH29" i="17"/>
  <c r="BC29" i="17" s="1"/>
  <c r="BG29" i="17" s="1"/>
  <c r="AB29" i="17"/>
  <c r="BB29" i="17" s="1"/>
  <c r="AT76" i="17"/>
  <c r="BE76" i="17" s="1"/>
  <c r="AN76" i="17"/>
  <c r="BD76" i="17" s="1"/>
  <c r="AB76" i="17"/>
  <c r="BB76" i="17" s="1"/>
  <c r="AH76" i="17"/>
  <c r="AB56" i="17"/>
  <c r="BB56" i="17" s="1"/>
  <c r="AT56" i="17"/>
  <c r="AN56" i="17"/>
  <c r="AH56" i="17"/>
  <c r="AN53" i="17"/>
  <c r="BD53" i="17" s="1"/>
  <c r="AB53" i="17"/>
  <c r="AT53" i="17"/>
  <c r="BE53" i="17" s="1"/>
  <c r="AH53" i="17"/>
  <c r="AB47" i="17"/>
  <c r="AH47" i="17"/>
  <c r="AN47" i="17"/>
  <c r="BD47" i="17" s="1"/>
  <c r="AT47" i="17"/>
  <c r="BE47" i="17" s="1"/>
  <c r="AT31" i="17"/>
  <c r="BE31" i="17" s="1"/>
  <c r="AH31" i="17"/>
  <c r="BC31" i="17" s="1"/>
  <c r="BG31" i="17" s="1"/>
  <c r="AB31" i="17"/>
  <c r="AN31" i="17"/>
  <c r="BD31" i="17" s="1"/>
  <c r="AT45" i="17"/>
  <c r="BE45" i="17" s="1"/>
  <c r="AB45" i="17"/>
  <c r="BB45" i="17" s="1"/>
  <c r="AH45" i="17"/>
  <c r="BC45" i="17" s="1"/>
  <c r="BG45" i="17" s="1"/>
  <c r="AN45" i="17"/>
  <c r="BC49" i="17"/>
  <c r="BG49" i="17" s="1"/>
  <c r="AT15" i="17"/>
  <c r="AB15" i="17"/>
  <c r="BB15" i="17" s="1"/>
  <c r="AH15" i="17"/>
  <c r="AN15" i="17"/>
  <c r="AT22" i="17"/>
  <c r="AB22" i="17"/>
  <c r="BB22" i="17" s="1"/>
  <c r="AH22" i="17"/>
  <c r="BC22" i="17" s="1"/>
  <c r="BG22" i="17" s="1"/>
  <c r="AN22" i="17"/>
  <c r="AB48" i="17"/>
  <c r="BB48" i="17" s="1"/>
  <c r="AN48" i="17"/>
  <c r="AH48" i="17"/>
  <c r="BC48" i="17" s="1"/>
  <c r="BG48" i="17" s="1"/>
  <c r="AT48" i="17"/>
  <c r="BE48" i="17" s="1"/>
  <c r="AB28" i="17"/>
  <c r="AH28" i="17"/>
  <c r="BC28" i="17" s="1"/>
  <c r="BG28" i="17" s="1"/>
  <c r="AT28" i="17"/>
  <c r="BE28" i="17" s="1"/>
  <c r="AN28" i="17"/>
  <c r="AB44" i="17"/>
  <c r="BB44" i="17" s="1"/>
  <c r="AT44" i="17"/>
  <c r="AH44" i="17"/>
  <c r="BC44" i="17" s="1"/>
  <c r="BG44" i="17" s="1"/>
  <c r="AN44" i="17"/>
  <c r="BD44" i="17" s="1"/>
  <c r="AH18" i="17"/>
  <c r="AN18" i="17"/>
  <c r="BD18" i="17" s="1"/>
  <c r="AB18" i="17"/>
  <c r="BB18" i="17" s="1"/>
  <c r="AT18" i="17"/>
  <c r="AN42" i="17"/>
  <c r="AB42" i="17"/>
  <c r="BB42" i="17" s="1"/>
  <c r="AH42" i="17"/>
  <c r="BC42" i="17" s="1"/>
  <c r="BG42" i="17" s="1"/>
  <c r="AT42" i="17"/>
  <c r="AB19" i="17"/>
  <c r="BB19" i="17" s="1"/>
  <c r="AT19" i="17"/>
  <c r="AN19" i="17"/>
  <c r="AH19" i="17"/>
  <c r="AB78" i="17"/>
  <c r="AT78" i="17"/>
  <c r="AH78" i="17"/>
  <c r="AN78" i="17"/>
  <c r="BD78" i="17" s="1"/>
  <c r="AH33" i="17"/>
  <c r="BC33" i="17" s="1"/>
  <c r="BG33" i="17" s="1"/>
  <c r="AB33" i="17"/>
  <c r="BB33" i="17" s="1"/>
  <c r="AN33" i="17"/>
  <c r="BD33" i="17" s="1"/>
  <c r="AT33" i="17"/>
  <c r="BE33" i="17" s="1"/>
  <c r="AB11" i="17"/>
  <c r="BB11" i="17" s="1"/>
  <c r="AH11" i="17"/>
  <c r="AT11" i="17"/>
  <c r="AN11" i="17"/>
  <c r="AT82" i="17"/>
  <c r="BE82" i="17" s="1"/>
  <c r="AH82" i="17"/>
  <c r="AN82" i="17"/>
  <c r="AB82" i="17"/>
  <c r="AB75" i="17"/>
  <c r="BB75" i="17" s="1"/>
  <c r="AH75" i="17"/>
  <c r="BC75" i="17" s="1"/>
  <c r="BG75" i="17" s="1"/>
  <c r="AN75" i="17"/>
  <c r="AT75" i="17"/>
  <c r="BE75" i="17" s="1"/>
  <c r="AT69" i="17"/>
  <c r="AN69" i="17"/>
  <c r="BD69" i="17" s="1"/>
  <c r="AH69" i="17"/>
  <c r="BC69" i="17" s="1"/>
  <c r="BG69" i="17" s="1"/>
  <c r="AB69" i="17"/>
  <c r="BB69" i="17" s="1"/>
  <c r="AH70" i="17"/>
  <c r="BC70" i="17" s="1"/>
  <c r="BG70" i="17" s="1"/>
  <c r="AT70" i="17"/>
  <c r="BE70" i="17" s="1"/>
  <c r="AB70" i="17"/>
  <c r="BB70" i="17" s="1"/>
  <c r="AN70" i="17"/>
  <c r="AH27" i="17"/>
  <c r="AT27" i="17"/>
  <c r="AN27" i="17"/>
  <c r="AB27" i="17"/>
  <c r="BB27" i="17" s="1"/>
  <c r="AB71" i="17"/>
  <c r="BB71" i="17" s="1"/>
  <c r="AN71" i="17"/>
  <c r="BD71" i="17" s="1"/>
  <c r="AH71" i="17"/>
  <c r="AT71" i="17"/>
  <c r="BE71" i="17" s="1"/>
  <c r="AB39" i="17"/>
  <c r="AN39" i="17"/>
  <c r="BD39" i="17" s="1"/>
  <c r="AT39" i="17"/>
  <c r="AH39" i="17"/>
  <c r="BC39" i="17" s="1"/>
  <c r="BG39" i="17" s="1"/>
  <c r="AH63" i="17"/>
  <c r="BC63" i="17" s="1"/>
  <c r="BG63" i="17" s="1"/>
  <c r="AT63" i="17"/>
  <c r="BE63" i="17" s="1"/>
  <c r="AB63" i="17"/>
  <c r="AN63" i="17"/>
  <c r="AH80" i="17"/>
  <c r="BC80" i="17" s="1"/>
  <c r="BG80" i="17" s="1"/>
  <c r="AT80" i="17"/>
  <c r="BE80" i="17" s="1"/>
  <c r="AN80" i="17"/>
  <c r="BD80" i="17" s="1"/>
  <c r="AB80" i="17"/>
  <c r="BB80" i="17" s="1"/>
  <c r="AT57" i="17"/>
  <c r="AN57" i="17"/>
  <c r="AH57" i="17"/>
  <c r="AB57" i="17"/>
  <c r="AT36" i="17"/>
  <c r="AB36" i="17"/>
  <c r="BB36" i="17" s="1"/>
  <c r="AN36" i="17"/>
  <c r="BD36" i="17" s="1"/>
  <c r="AH36" i="17"/>
  <c r="AH58" i="17"/>
  <c r="AN58" i="17"/>
  <c r="BD58" i="17" s="1"/>
  <c r="AT58" i="17"/>
  <c r="AB58" i="17"/>
  <c r="AH20" i="17"/>
  <c r="BC20" i="17" s="1"/>
  <c r="BG20" i="17" s="1"/>
  <c r="AT20" i="17"/>
  <c r="AN20" i="17"/>
  <c r="AB20" i="17"/>
  <c r="BB20" i="17" s="1"/>
  <c r="AH61" i="17"/>
  <c r="AN61" i="17"/>
  <c r="BD61" i="17" s="1"/>
  <c r="AB61" i="17"/>
  <c r="BB61" i="17" s="1"/>
  <c r="AT61" i="17"/>
  <c r="BE61" i="17" s="1"/>
  <c r="AN21" i="17"/>
  <c r="BD21" i="17" s="1"/>
  <c r="AB21" i="17"/>
  <c r="BB21" i="17" s="1"/>
  <c r="AH21" i="17"/>
  <c r="AT21" i="17"/>
  <c r="AB9" i="17"/>
  <c r="AT9" i="17"/>
  <c r="AN9" i="17"/>
  <c r="AH9" i="17"/>
  <c r="AB68" i="17"/>
  <c r="AN68" i="17"/>
  <c r="BD68" i="17" s="1"/>
  <c r="AH68" i="17"/>
  <c r="BC68" i="17" s="1"/>
  <c r="BG68" i="17" s="1"/>
  <c r="AT68" i="17"/>
  <c r="AH54" i="17"/>
  <c r="BC54" i="17" s="1"/>
  <c r="BG54" i="17" s="1"/>
  <c r="AT54" i="17"/>
  <c r="AN54" i="17"/>
  <c r="AB54" i="17"/>
  <c r="AH25" i="17"/>
  <c r="BC25" i="17" s="1"/>
  <c r="BG25" i="17" s="1"/>
  <c r="AT25" i="17"/>
  <c r="BE25" i="17" s="1"/>
  <c r="AB25" i="17"/>
  <c r="BB25" i="17" s="1"/>
  <c r="AN25" i="17"/>
  <c r="AN50" i="17"/>
  <c r="BD50" i="17" s="1"/>
  <c r="AB50" i="17"/>
  <c r="AH50" i="17"/>
  <c r="BC50" i="17" s="1"/>
  <c r="BG50" i="17" s="1"/>
  <c r="AT50" i="17"/>
  <c r="BE50" i="17" s="1"/>
  <c r="AH41" i="17"/>
  <c r="BC41" i="17" s="1"/>
  <c r="BG41" i="17" s="1"/>
  <c r="AT41" i="17"/>
  <c r="AN41" i="17"/>
  <c r="AB41" i="17"/>
  <c r="BB41" i="17" s="1"/>
  <c r="AH40" i="17"/>
  <c r="AT40" i="17"/>
  <c r="BE40" i="17" s="1"/>
  <c r="AB40" i="17"/>
  <c r="BB40" i="17" s="1"/>
  <c r="AN40" i="17"/>
  <c r="AH10" i="17"/>
  <c r="BC10" i="17" s="1"/>
  <c r="BG10" i="17" s="1"/>
  <c r="AT10" i="17"/>
  <c r="BE10" i="17" s="1"/>
  <c r="AN10" i="17"/>
  <c r="AB10" i="17"/>
  <c r="AT73" i="17"/>
  <c r="BE73" i="17" s="1"/>
  <c r="AB73" i="17"/>
  <c r="BB73" i="17" s="1"/>
  <c r="AN73" i="17"/>
  <c r="BD73" i="17" s="1"/>
  <c r="AH73" i="17"/>
  <c r="AT81" i="17"/>
  <c r="BE81" i="17" s="1"/>
  <c r="AN81" i="17"/>
  <c r="AH81" i="17"/>
  <c r="BC81" i="17" s="1"/>
  <c r="BG81" i="17" s="1"/>
  <c r="AB81" i="17"/>
  <c r="BB81" i="17" s="1"/>
  <c r="AB52" i="17"/>
  <c r="BB52" i="17" s="1"/>
  <c r="AH52" i="17"/>
  <c r="BC52" i="17" s="1"/>
  <c r="BG52" i="17" s="1"/>
  <c r="AN52" i="17"/>
  <c r="AT52" i="17"/>
  <c r="BE52" i="17" s="1"/>
  <c r="AB13" i="17"/>
  <c r="AN13" i="17"/>
  <c r="BD13" i="17" s="1"/>
  <c r="AT13" i="17"/>
  <c r="BE13" i="17" s="1"/>
  <c r="AH13" i="17"/>
  <c r="AH60" i="17"/>
  <c r="BC60" i="17" s="1"/>
  <c r="BG60" i="17" s="1"/>
  <c r="AT60" i="17"/>
  <c r="AB60" i="17"/>
  <c r="AN60" i="17"/>
  <c r="AH30" i="17"/>
  <c r="BC30" i="17" s="1"/>
  <c r="AT30" i="17"/>
  <c r="AN30" i="17"/>
  <c r="AB30" i="17"/>
  <c r="BB30" i="17" s="1"/>
  <c r="AT24" i="17"/>
  <c r="BE24" i="17" s="1"/>
  <c r="AH24" i="17"/>
  <c r="BC24" i="17" s="1"/>
  <c r="BG24" i="17" s="1"/>
  <c r="AB24" i="17"/>
  <c r="AN24" i="17"/>
  <c r="AT64" i="17"/>
  <c r="BE64" i="17" s="1"/>
  <c r="AB64" i="17"/>
  <c r="AN64" i="17"/>
  <c r="BD64" i="17" s="1"/>
  <c r="AH64" i="17"/>
  <c r="AB62" i="17"/>
  <c r="AH62" i="17"/>
  <c r="AN62" i="17"/>
  <c r="AT62" i="17"/>
  <c r="BC57" i="17"/>
  <c r="BG57" i="17" s="1"/>
  <c r="BE17" i="17"/>
  <c r="AB32" i="17"/>
  <c r="AT32" i="17"/>
  <c r="BE32" i="17" s="1"/>
  <c r="AN32" i="17"/>
  <c r="BD32" i="17" s="1"/>
  <c r="AH32" i="17"/>
  <c r="BC32" i="17" s="1"/>
  <c r="BG32" i="17" s="1"/>
  <c r="AH72" i="17"/>
  <c r="AT72" i="17"/>
  <c r="AB72" i="17"/>
  <c r="AN72" i="17"/>
  <c r="AH16" i="17"/>
  <c r="BC16" i="17" s="1"/>
  <c r="BG16" i="17" s="1"/>
  <c r="AT16" i="17"/>
  <c r="AB16" i="17"/>
  <c r="BB16" i="17" s="1"/>
  <c r="AN16" i="17"/>
  <c r="AB79" i="17"/>
  <c r="AT79" i="17"/>
  <c r="BE79" i="17" s="1"/>
  <c r="AN79" i="17"/>
  <c r="AH79" i="17"/>
  <c r="AH46" i="17"/>
  <c r="AT46" i="17"/>
  <c r="BE46" i="17" s="1"/>
  <c r="AN46" i="17"/>
  <c r="AB46" i="17"/>
  <c r="AB43" i="17"/>
  <c r="AN43" i="17"/>
  <c r="BD43" i="17" s="1"/>
  <c r="AT43" i="17"/>
  <c r="BE43" i="17" s="1"/>
  <c r="AH43" i="17"/>
  <c r="BC43" i="17" s="1"/>
  <c r="BG43" i="17" s="1"/>
  <c r="AT55" i="17"/>
  <c r="BE55" i="17" s="1"/>
  <c r="AN55" i="17"/>
  <c r="BD55" i="17" s="1"/>
  <c r="AH55" i="17"/>
  <c r="BC55" i="17" s="1"/>
  <c r="BG55" i="17" s="1"/>
  <c r="AB55" i="17"/>
  <c r="AH83" i="17"/>
  <c r="BC83" i="17" s="1"/>
  <c r="BG83" i="17" s="1"/>
  <c r="AB83" i="17"/>
  <c r="AT83" i="17"/>
  <c r="BE83" i="17" s="1"/>
  <c r="AN83" i="17"/>
  <c r="AT65" i="17"/>
  <c r="BE65" i="17" s="1"/>
  <c r="AB65" i="17"/>
  <c r="AN65" i="17"/>
  <c r="BD65" i="17" s="1"/>
  <c r="AH65" i="17"/>
  <c r="BC65" i="17" s="1"/>
  <c r="BG65" i="17" s="1"/>
  <c r="AN66" i="17"/>
  <c r="AT66" i="17"/>
  <c r="AB66" i="17"/>
  <c r="BB66" i="17" s="1"/>
  <c r="AH66" i="17"/>
  <c r="BC66" i="17" s="1"/>
  <c r="BG66" i="17" s="1"/>
  <c r="AB12" i="17"/>
  <c r="BB12" i="17" s="1"/>
  <c r="AH12" i="17"/>
  <c r="BC12" i="17" s="1"/>
  <c r="BG12" i="17" s="1"/>
  <c r="AT12" i="17"/>
  <c r="AN12" i="17"/>
  <c r="BD77" i="17"/>
  <c r="AF195" i="20"/>
  <c r="BN195" i="20" s="1"/>
  <c r="AF56" i="20"/>
  <c r="BN56" i="20" s="1"/>
  <c r="AF102" i="20"/>
  <c r="BN102" i="20" s="1"/>
  <c r="AF148" i="20"/>
  <c r="BN148" i="20" s="1"/>
  <c r="AF10" i="20"/>
  <c r="BN10" i="20" s="1"/>
  <c r="BH68" i="17" l="1"/>
  <c r="BI31" i="17"/>
  <c r="BF33" i="17"/>
  <c r="BH37" i="17"/>
  <c r="BH31" i="17"/>
  <c r="BH44" i="17"/>
  <c r="BH77" i="17"/>
  <c r="BI80" i="17"/>
  <c r="BI83" i="17"/>
  <c r="BF22" i="17"/>
  <c r="BF17" i="17"/>
  <c r="BI17" i="17"/>
  <c r="BH69" i="17"/>
  <c r="BI52" i="17"/>
  <c r="BF16" i="17"/>
  <c r="BF80" i="17"/>
  <c r="BH80" i="17"/>
  <c r="BI25" i="17"/>
  <c r="BH49" i="17"/>
  <c r="BH34" i="17"/>
  <c r="BF37" i="17"/>
  <c r="BI34" i="17"/>
  <c r="BH33" i="17"/>
  <c r="BI43" i="17"/>
  <c r="BF44" i="17"/>
  <c r="BH74" i="17"/>
  <c r="BF67" i="17"/>
  <c r="BI59" i="17"/>
  <c r="BI48" i="17"/>
  <c r="BF75" i="17"/>
  <c r="BF12" i="17"/>
  <c r="BF66" i="17"/>
  <c r="BI75" i="17"/>
  <c r="BI10" i="17"/>
  <c r="BI23" i="17"/>
  <c r="BH65" i="17"/>
  <c r="BI65" i="17"/>
  <c r="BF41" i="17"/>
  <c r="BF25" i="17"/>
  <c r="BI50" i="17"/>
  <c r="BF52" i="17"/>
  <c r="BF42" i="17"/>
  <c r="BH55" i="17"/>
  <c r="BI77" i="17"/>
  <c r="BI45" i="17"/>
  <c r="BI70" i="17"/>
  <c r="BI24" i="17"/>
  <c r="BI63" i="17"/>
  <c r="BI81" i="17"/>
  <c r="BI55" i="17"/>
  <c r="BF81" i="17"/>
  <c r="BH50" i="17"/>
  <c r="BH39" i="17"/>
  <c r="BC9" i="17"/>
  <c r="BG9" i="17" s="1"/>
  <c r="BE36" i="17"/>
  <c r="BH67" i="17"/>
  <c r="BE42" i="17"/>
  <c r="BI42" i="17" s="1"/>
  <c r="BI74" i="17"/>
  <c r="BC15" i="17"/>
  <c r="BG15" i="17" s="1"/>
  <c r="BC76" i="17"/>
  <c r="BG76" i="17" s="1"/>
  <c r="BB49" i="17"/>
  <c r="BF49" i="17" s="1"/>
  <c r="BC78" i="17"/>
  <c r="BG78" i="17" s="1"/>
  <c r="BB84" i="17"/>
  <c r="BD35" i="17"/>
  <c r="BB23" i="17"/>
  <c r="BF23" i="17" s="1"/>
  <c r="BD17" i="17"/>
  <c r="BH17" i="17" s="1"/>
  <c r="BB10" i="17"/>
  <c r="BF10" i="17" s="1"/>
  <c r="BD9" i="17"/>
  <c r="BE20" i="17"/>
  <c r="BI20" i="17" s="1"/>
  <c r="BE27" i="17"/>
  <c r="BB82" i="17"/>
  <c r="BE69" i="17"/>
  <c r="BI69" i="17" s="1"/>
  <c r="BB50" i="17"/>
  <c r="BF50" i="17" s="1"/>
  <c r="BF38" i="17"/>
  <c r="BE22" i="17"/>
  <c r="BI22" i="17" s="1"/>
  <c r="BB60" i="17"/>
  <c r="BF60" i="17" s="1"/>
  <c r="BB53" i="17"/>
  <c r="BE49" i="17"/>
  <c r="BI49" i="17" s="1"/>
  <c r="BD14" i="17"/>
  <c r="BH14" i="17" s="1"/>
  <c r="BC51" i="17"/>
  <c r="BG51" i="17" s="1"/>
  <c r="BC21" i="17"/>
  <c r="BG21" i="17" s="1"/>
  <c r="BH43" i="17"/>
  <c r="BD66" i="17"/>
  <c r="BH66" i="17" s="1"/>
  <c r="BB46" i="17"/>
  <c r="BB43" i="17"/>
  <c r="BF43" i="17" s="1"/>
  <c r="BE60" i="17"/>
  <c r="BI60" i="17" s="1"/>
  <c r="BE62" i="17"/>
  <c r="BD10" i="17"/>
  <c r="BH10" i="17" s="1"/>
  <c r="BI14" i="17"/>
  <c r="BE21" i="17"/>
  <c r="BC27" i="17"/>
  <c r="BG27" i="17" s="1"/>
  <c r="BC84" i="17"/>
  <c r="BG84" i="17" s="1"/>
  <c r="BB78" i="17"/>
  <c r="BC18" i="17"/>
  <c r="BG18" i="17" s="1"/>
  <c r="BI28" i="17"/>
  <c r="BE15" i="17"/>
  <c r="BB64" i="17"/>
  <c r="BC72" i="17"/>
  <c r="BG72" i="17" s="1"/>
  <c r="BB59" i="17"/>
  <c r="BF59" i="17" s="1"/>
  <c r="BB83" i="17"/>
  <c r="BF83" i="17" s="1"/>
  <c r="BD62" i="17"/>
  <c r="BD84" i="17"/>
  <c r="BC71" i="17"/>
  <c r="BG71" i="17" s="1"/>
  <c r="BD46" i="17"/>
  <c r="BI32" i="17"/>
  <c r="BC82" i="17"/>
  <c r="BG82" i="17" s="1"/>
  <c r="BD42" i="17"/>
  <c r="BH42" i="17" s="1"/>
  <c r="BD48" i="17"/>
  <c r="BH48" i="17" s="1"/>
  <c r="BH32" i="17"/>
  <c r="BF30" i="17"/>
  <c r="BG30" i="17"/>
  <c r="BE37" i="17"/>
  <c r="BI37" i="17" s="1"/>
  <c r="BD12" i="17"/>
  <c r="BH12" i="17" s="1"/>
  <c r="BD30" i="17"/>
  <c r="BH30" i="17" s="1"/>
  <c r="BD59" i="17"/>
  <c r="BH59" i="17" s="1"/>
  <c r="BE12" i="17"/>
  <c r="BI12" i="17" s="1"/>
  <c r="BB79" i="17"/>
  <c r="BC13" i="17"/>
  <c r="BG13" i="17" s="1"/>
  <c r="BD81" i="17"/>
  <c r="BH81" i="17" s="1"/>
  <c r="BD16" i="17"/>
  <c r="BH16" i="17" s="1"/>
  <c r="BE41" i="17"/>
  <c r="BI41" i="17" s="1"/>
  <c r="BB54" i="17"/>
  <c r="BF54" i="17" s="1"/>
  <c r="BB58" i="17"/>
  <c r="BE39" i="17"/>
  <c r="BI39" i="17" s="1"/>
  <c r="BI33" i="17"/>
  <c r="BD20" i="17"/>
  <c r="BH20" i="17" s="1"/>
  <c r="BD11" i="17"/>
  <c r="BC79" i="17"/>
  <c r="BG79" i="17" s="1"/>
  <c r="BD19" i="17"/>
  <c r="BD28" i="17"/>
  <c r="BH28" i="17" s="1"/>
  <c r="BD63" i="17"/>
  <c r="BH63" i="17" s="1"/>
  <c r="BI38" i="17"/>
  <c r="BE9" i="17"/>
  <c r="BB34" i="17"/>
  <c r="BF34" i="17" s="1"/>
  <c r="BB55" i="17"/>
  <c r="BF55" i="17" s="1"/>
  <c r="BC46" i="17"/>
  <c r="BG46" i="17" s="1"/>
  <c r="BB62" i="17"/>
  <c r="BD52" i="17"/>
  <c r="BH52" i="17" s="1"/>
  <c r="BC35" i="17"/>
  <c r="BG35" i="17" s="1"/>
  <c r="BE68" i="17"/>
  <c r="BI68" i="17" s="1"/>
  <c r="BD25" i="17"/>
  <c r="BH25" i="17" s="1"/>
  <c r="BD54" i="17"/>
  <c r="BH54" i="17" s="1"/>
  <c r="BE58" i="17"/>
  <c r="BF69" i="17"/>
  <c r="BD27" i="17"/>
  <c r="BD40" i="17"/>
  <c r="BB57" i="17"/>
  <c r="BF57" i="17" s="1"/>
  <c r="BE11" i="17"/>
  <c r="BH23" i="17"/>
  <c r="BD83" i="17"/>
  <c r="BH83" i="17" s="1"/>
  <c r="BI29" i="17"/>
  <c r="BC62" i="17"/>
  <c r="BG62" i="17" s="1"/>
  <c r="BD41" i="17"/>
  <c r="BH41" i="17" s="1"/>
  <c r="BB72" i="17"/>
  <c r="BE19" i="17"/>
  <c r="BE78" i="17"/>
  <c r="BF45" i="17"/>
  <c r="BD56" i="17"/>
  <c r="BB74" i="17"/>
  <c r="BF74" i="17" s="1"/>
  <c r="BE72" i="17"/>
  <c r="BD60" i="17"/>
  <c r="BH60" i="17" s="1"/>
  <c r="BB31" i="17"/>
  <c r="BF31" i="17" s="1"/>
  <c r="BC64" i="17"/>
  <c r="BG64" i="17" s="1"/>
  <c r="BD45" i="17"/>
  <c r="BH45" i="17" s="1"/>
  <c r="BF77" i="17"/>
  <c r="BE54" i="17"/>
  <c r="BI54" i="17" s="1"/>
  <c r="BB68" i="17"/>
  <c r="BF68" i="17" s="1"/>
  <c r="BD57" i="17"/>
  <c r="BH57" i="17" s="1"/>
  <c r="BB39" i="17"/>
  <c r="BF39" i="17" s="1"/>
  <c r="BF14" i="17"/>
  <c r="BB9" i="17"/>
  <c r="BF29" i="17"/>
  <c r="BD22" i="17"/>
  <c r="BH22" i="17" s="1"/>
  <c r="BD82" i="17"/>
  <c r="BC47" i="17"/>
  <c r="BG47" i="17" s="1"/>
  <c r="BE56" i="17"/>
  <c r="BH38" i="17"/>
  <c r="BB24" i="17"/>
  <c r="BF24" i="17" s="1"/>
  <c r="BD79" i="17"/>
  <c r="BD24" i="17"/>
  <c r="BH24" i="17" s="1"/>
  <c r="BC40" i="17"/>
  <c r="BG40" i="17" s="1"/>
  <c r="BD72" i="17"/>
  <c r="BB32" i="17"/>
  <c r="BF32" i="17" s="1"/>
  <c r="BC61" i="17"/>
  <c r="BG61" i="17" s="1"/>
  <c r="BE16" i="17"/>
  <c r="BI16" i="17" s="1"/>
  <c r="BC26" i="17"/>
  <c r="BG26" i="17" s="1"/>
  <c r="BB13" i="17"/>
  <c r="BI67" i="17"/>
  <c r="BF48" i="17"/>
  <c r="BF20" i="17"/>
  <c r="BC58" i="17"/>
  <c r="BG58" i="17" s="1"/>
  <c r="BE57" i="17"/>
  <c r="BI57" i="17" s="1"/>
  <c r="BF70" i="17"/>
  <c r="BD70" i="17"/>
  <c r="BH70" i="17" s="1"/>
  <c r="BC19" i="17"/>
  <c r="BG19" i="17" s="1"/>
  <c r="BD75" i="17"/>
  <c r="BH75" i="17" s="1"/>
  <c r="BB63" i="17"/>
  <c r="BF63" i="17" s="1"/>
  <c r="BE66" i="17"/>
  <c r="BI66" i="17" s="1"/>
  <c r="BE18" i="17"/>
  <c r="BE44" i="17"/>
  <c r="BI44" i="17" s="1"/>
  <c r="BD15" i="17"/>
  <c r="BH29" i="17"/>
  <c r="BB28" i="17"/>
  <c r="BF28" i="17" s="1"/>
  <c r="BE30" i="17"/>
  <c r="BI30" i="17" s="1"/>
  <c r="BB47" i="17"/>
  <c r="BC53" i="17"/>
  <c r="BG53" i="17" s="1"/>
  <c r="BB65" i="17"/>
  <c r="BF65" i="17" s="1"/>
  <c r="BC36" i="17"/>
  <c r="BG36" i="17" s="1"/>
  <c r="BC11" i="17"/>
  <c r="BG11" i="17" s="1"/>
  <c r="BC73" i="17"/>
  <c r="BG73" i="17" s="1"/>
  <c r="BC56" i="17"/>
  <c r="BG56" i="17" s="1"/>
  <c r="AF196" i="20"/>
  <c r="BN196" i="20" s="1"/>
  <c r="AF57" i="20"/>
  <c r="BN57" i="20" s="1"/>
  <c r="AF149" i="20"/>
  <c r="BN149" i="20" s="1"/>
  <c r="AF103" i="20"/>
  <c r="BN103" i="20" s="1"/>
  <c r="AF11" i="20"/>
  <c r="BN11" i="20" s="1"/>
  <c r="BH27" i="17" l="1"/>
  <c r="BH84" i="17"/>
  <c r="BH72" i="17"/>
  <c r="BF72" i="17"/>
  <c r="BI72" i="17"/>
  <c r="BI9" i="17"/>
  <c r="BF35" i="17"/>
  <c r="BI35" i="17"/>
  <c r="BF9" i="17"/>
  <c r="BH9" i="17"/>
  <c r="BF27" i="17"/>
  <c r="BF78" i="17"/>
  <c r="BI18" i="17"/>
  <c r="BH78" i="17"/>
  <c r="BH82" i="17"/>
  <c r="BI78" i="17"/>
  <c r="BH21" i="17"/>
  <c r="BI21" i="17"/>
  <c r="BH51" i="17"/>
  <c r="BF76" i="17"/>
  <c r="BF21" i="17"/>
  <c r="BI51" i="17"/>
  <c r="BH15" i="17"/>
  <c r="BH79" i="17"/>
  <c r="BF47" i="17"/>
  <c r="BF13" i="17"/>
  <c r="BI15" i="17"/>
  <c r="BF15" i="17"/>
  <c r="BH76" i="17"/>
  <c r="BI56" i="17"/>
  <c r="BH56" i="17"/>
  <c r="BH40" i="17"/>
  <c r="BH18" i="17"/>
  <c r="BF71" i="17"/>
  <c r="BH58" i="17"/>
  <c r="BI73" i="17"/>
  <c r="BI79" i="17"/>
  <c r="BI47" i="17"/>
  <c r="BF11" i="17"/>
  <c r="BI53" i="17"/>
  <c r="BI11" i="17"/>
  <c r="BF19" i="17"/>
  <c r="BH46" i="17"/>
  <c r="BH53" i="17"/>
  <c r="BI26" i="17"/>
  <c r="BI27" i="17"/>
  <c r="BI64" i="17"/>
  <c r="BF84" i="17"/>
  <c r="BI82" i="17"/>
  <c r="BH61" i="17"/>
  <c r="BH11" i="17"/>
  <c r="BF64" i="17"/>
  <c r="BF46" i="17"/>
  <c r="BF51" i="17"/>
  <c r="BI71" i="17"/>
  <c r="BF36" i="17"/>
  <c r="BI46" i="17"/>
  <c r="BH36" i="17"/>
  <c r="BF26" i="17"/>
  <c r="BH47" i="17"/>
  <c r="BI40" i="17"/>
  <c r="BF82" i="17"/>
  <c r="BI84" i="17"/>
  <c r="BI13" i="17"/>
  <c r="BI76" i="17"/>
  <c r="BI58" i="17"/>
  <c r="BF62" i="17"/>
  <c r="BF58" i="17"/>
  <c r="BF79" i="17"/>
  <c r="BH62" i="17"/>
  <c r="BF53" i="17"/>
  <c r="BH26" i="17"/>
  <c r="BF40" i="17"/>
  <c r="BH35" i="17"/>
  <c r="BH71" i="17"/>
  <c r="BF56" i="17"/>
  <c r="BF73" i="17"/>
  <c r="BF61" i="17"/>
  <c r="BH73" i="17"/>
  <c r="BI19" i="17"/>
  <c r="BH19" i="17"/>
  <c r="BF18" i="17"/>
  <c r="BI61" i="17"/>
  <c r="BI62" i="17"/>
  <c r="BI36" i="17"/>
  <c r="BH13" i="17"/>
  <c r="BH64" i="17"/>
  <c r="AF197" i="20"/>
  <c r="BN197" i="20" s="1"/>
  <c r="AF104" i="20"/>
  <c r="BN104" i="20" s="1"/>
  <c r="AF58" i="20"/>
  <c r="BN58" i="20" s="1"/>
  <c r="AF12" i="20"/>
  <c r="BN12" i="20" s="1"/>
  <c r="AF150" i="20"/>
  <c r="BN150" i="20" s="1"/>
  <c r="K20" i="7" l="1"/>
  <c r="AF198" i="20"/>
  <c r="BN198" i="20" s="1"/>
  <c r="AF105" i="20"/>
  <c r="BN105" i="20" s="1"/>
  <c r="AF59" i="20"/>
  <c r="BN59" i="20" s="1"/>
  <c r="AF151" i="20"/>
  <c r="BN151" i="20" s="1"/>
  <c r="AF13" i="20"/>
  <c r="BN13" i="20" s="1"/>
  <c r="AF199" i="20" l="1"/>
  <c r="BN199" i="20" s="1"/>
  <c r="AF152" i="20"/>
  <c r="BN152" i="20" s="1"/>
  <c r="AF106" i="20"/>
  <c r="BN106" i="20" s="1"/>
  <c r="AF14" i="20"/>
  <c r="BN14" i="20" s="1"/>
  <c r="AF60" i="20"/>
  <c r="BN60" i="20" s="1"/>
  <c r="AF200" i="20" l="1"/>
  <c r="BN200" i="20" s="1"/>
  <c r="AF107" i="20"/>
  <c r="BN107" i="20" s="1"/>
  <c r="AF61" i="20"/>
  <c r="BN61" i="20" s="1"/>
  <c r="AF15" i="20"/>
  <c r="BN15" i="20" s="1"/>
  <c r="AF153" i="20"/>
  <c r="BN153" i="20" s="1"/>
  <c r="AF202" i="20" l="1"/>
  <c r="BN202" i="20" s="1"/>
  <c r="AF201" i="20"/>
  <c r="BN201" i="20" s="1"/>
  <c r="AF62" i="20"/>
  <c r="BN62" i="20" s="1"/>
  <c r="AF154" i="20"/>
  <c r="BN154" i="20" s="1"/>
  <c r="AF16" i="20"/>
  <c r="BN16" i="20" s="1"/>
  <c r="AF108" i="20"/>
  <c r="BN108" i="20" s="1"/>
  <c r="AF17" i="20" l="1"/>
  <c r="BN17" i="20" s="1"/>
  <c r="AF109" i="20"/>
  <c r="BN109" i="20" s="1"/>
  <c r="AF155" i="20"/>
  <c r="BN155" i="20" s="1"/>
  <c r="AF63" i="20"/>
  <c r="BN63" i="20" s="1"/>
  <c r="AF157" i="20" l="1"/>
  <c r="BN157" i="20" s="1"/>
  <c r="AF156" i="20"/>
  <c r="BN156" i="20" s="1"/>
  <c r="AF18" i="20"/>
  <c r="BN18" i="20" s="1"/>
  <c r="AF64" i="20"/>
  <c r="BN64" i="20" s="1"/>
  <c r="AF110" i="20"/>
  <c r="BN110" i="20" s="1"/>
  <c r="AF111" i="20" l="1"/>
  <c r="BN111" i="20" s="1"/>
  <c r="AF112" i="20"/>
  <c r="BN112" i="20" s="1"/>
  <c r="AF19" i="20"/>
  <c r="BN19" i="20" s="1"/>
  <c r="AF65" i="20"/>
  <c r="BN65" i="20" s="1"/>
  <c r="AF67" i="20" l="1"/>
  <c r="BN67" i="20" s="1"/>
  <c r="AF66" i="20"/>
  <c r="BN66" i="20" s="1"/>
  <c r="AF20" i="20"/>
  <c r="BN20" i="20" s="1"/>
  <c r="AF22" i="20" l="1"/>
  <c r="BN22" i="20" s="1"/>
  <c r="AF21" i="20"/>
  <c r="BN21" i="20" s="1"/>
  <c r="AO146" i="20" l="1"/>
  <c r="AO147" i="20"/>
  <c r="AO142" i="20"/>
  <c r="AO56" i="20"/>
  <c r="AO57" i="20"/>
  <c r="AO52" i="20"/>
  <c r="AN188" i="20"/>
  <c r="AN189" i="20"/>
  <c r="AN190" i="20"/>
  <c r="AN191" i="20"/>
  <c r="AN192" i="20"/>
  <c r="AN187" i="20"/>
  <c r="AN143" i="20"/>
  <c r="AN144" i="20"/>
  <c r="AN145" i="20"/>
  <c r="AN146" i="20"/>
  <c r="AN147" i="20"/>
  <c r="AN142" i="20"/>
  <c r="AN98" i="20"/>
  <c r="AN99" i="20"/>
  <c r="AN100" i="20"/>
  <c r="AN101" i="20"/>
  <c r="AN102" i="20"/>
  <c r="AN97" i="20"/>
  <c r="AN53" i="20"/>
  <c r="AN54" i="20"/>
  <c r="AN55" i="20"/>
  <c r="AN56" i="20"/>
  <c r="AN57" i="20"/>
  <c r="AN52" i="20"/>
  <c r="AN8" i="20"/>
  <c r="AN9" i="20"/>
  <c r="AN10" i="20"/>
  <c r="AN11" i="20"/>
  <c r="AN12" i="20"/>
  <c r="AN7" i="20"/>
  <c r="BW57" i="20" l="1"/>
  <c r="BW56" i="20"/>
  <c r="BW142" i="20"/>
  <c r="BW146" i="20"/>
  <c r="BW52" i="20"/>
  <c r="AO54" i="20"/>
  <c r="BW54" i="20" s="1"/>
  <c r="AO144" i="20"/>
  <c r="BW144" i="20" s="1"/>
  <c r="AO145" i="20"/>
  <c r="BW145" i="20" s="1"/>
  <c r="BW147" i="20"/>
  <c r="AO55" i="20"/>
  <c r="BW55" i="20" s="1"/>
  <c r="AO53" i="20"/>
  <c r="BW53" i="20" s="1"/>
  <c r="AO143" i="20"/>
  <c r="BW143" i="20" s="1"/>
  <c r="AO7" i="20"/>
  <c r="BW7" i="20" s="1"/>
  <c r="AO97" i="20"/>
  <c r="BW97" i="20" s="1"/>
  <c r="AO187" i="20"/>
  <c r="BW187" i="20" s="1"/>
  <c r="AO12" i="20"/>
  <c r="BW12" i="20" s="1"/>
  <c r="AO102" i="20"/>
  <c r="BW102" i="20" s="1"/>
  <c r="AO192" i="20"/>
  <c r="BW192" i="20" s="1"/>
  <c r="AO11" i="20"/>
  <c r="BW11" i="20" s="1"/>
  <c r="AO101" i="20"/>
  <c r="BW101" i="20" s="1"/>
  <c r="AO191" i="20"/>
  <c r="BW191" i="20" s="1"/>
  <c r="AO10" i="20"/>
  <c r="BW10" i="20" s="1"/>
  <c r="AO100" i="20"/>
  <c r="BW100" i="20" s="1"/>
  <c r="AO190" i="20"/>
  <c r="BW190" i="20" s="1"/>
  <c r="AO9" i="20"/>
  <c r="BW9" i="20" s="1"/>
  <c r="AO99" i="20"/>
  <c r="BW99" i="20" s="1"/>
  <c r="AO189" i="20"/>
  <c r="BW189" i="20" s="1"/>
  <c r="AO8" i="20"/>
  <c r="BW8" i="20" s="1"/>
  <c r="AO98" i="20"/>
  <c r="BW98" i="20" s="1"/>
  <c r="AO188" i="20"/>
  <c r="BW188" i="20" s="1"/>
  <c r="AN15" i="20" l="1"/>
  <c r="AN106" i="20"/>
  <c r="AN197" i="20"/>
  <c r="AN21" i="20"/>
  <c r="AN112" i="20"/>
  <c r="AN60" i="20"/>
  <c r="AN151" i="20"/>
  <c r="AN66" i="20"/>
  <c r="AN157" i="20"/>
  <c r="AN14" i="20"/>
  <c r="AN105" i="20"/>
  <c r="AN196" i="20"/>
  <c r="AN20" i="20"/>
  <c r="AN111" i="20"/>
  <c r="AN202" i="20"/>
  <c r="AN59" i="20"/>
  <c r="AN150" i="20"/>
  <c r="AO65" i="20"/>
  <c r="AN65" i="20"/>
  <c r="AN156" i="20"/>
  <c r="AN13" i="20"/>
  <c r="AN104" i="20"/>
  <c r="AN195" i="20"/>
  <c r="AN19" i="20"/>
  <c r="AN110" i="20"/>
  <c r="AN201" i="20"/>
  <c r="AN58" i="20"/>
  <c r="AN149" i="20"/>
  <c r="AN64" i="20"/>
  <c r="AN155" i="20"/>
  <c r="AO103" i="20"/>
  <c r="AN103" i="20"/>
  <c r="AN194" i="20"/>
  <c r="AN18" i="20"/>
  <c r="AN109" i="20"/>
  <c r="AN200" i="20"/>
  <c r="AN148" i="20"/>
  <c r="AN63" i="20"/>
  <c r="AN154" i="20"/>
  <c r="AN193" i="20"/>
  <c r="AN17" i="20"/>
  <c r="AN108" i="20"/>
  <c r="AN199" i="20"/>
  <c r="AN62" i="20"/>
  <c r="AN153" i="20"/>
  <c r="AN16" i="20"/>
  <c r="AN107" i="20"/>
  <c r="AN198" i="20"/>
  <c r="AN22" i="20"/>
  <c r="AN61" i="20"/>
  <c r="AN152" i="20"/>
  <c r="AN67" i="20"/>
  <c r="BW103" i="20" l="1"/>
  <c r="BW65" i="20"/>
  <c r="AO148" i="20"/>
  <c r="BW148" i="20" s="1"/>
  <c r="AO197" i="20"/>
  <c r="BW197" i="20" s="1"/>
  <c r="AO112" i="20"/>
  <c r="BW112" i="20" s="1"/>
  <c r="AO59" i="20"/>
  <c r="BW59" i="20" s="1"/>
  <c r="AO21" i="20"/>
  <c r="BW21" i="20" s="1"/>
  <c r="AO18" i="20"/>
  <c r="BW18" i="20" s="1"/>
  <c r="AO66" i="20"/>
  <c r="BW66" i="20" s="1"/>
  <c r="AO63" i="20"/>
  <c r="BW63" i="20" s="1"/>
  <c r="AO64" i="20"/>
  <c r="BW64" i="20" s="1"/>
  <c r="AO110" i="20"/>
  <c r="BW110" i="20" s="1"/>
  <c r="AO13" i="20"/>
  <c r="BW13" i="20" s="1"/>
  <c r="AO196" i="20"/>
  <c r="BW196" i="20" s="1"/>
  <c r="AO194" i="20"/>
  <c r="BW194" i="20" s="1"/>
  <c r="AO19" i="20"/>
  <c r="BW19" i="20" s="1"/>
  <c r="AO156" i="20"/>
  <c r="BW156" i="20" s="1"/>
  <c r="AO105" i="20"/>
  <c r="BW105" i="20" s="1"/>
  <c r="AO151" i="20"/>
  <c r="BW151" i="20" s="1"/>
  <c r="AO149" i="20"/>
  <c r="BW149" i="20" s="1"/>
  <c r="AO61" i="20"/>
  <c r="BW61" i="20" s="1"/>
  <c r="AO153" i="20"/>
  <c r="BW153" i="20" s="1"/>
  <c r="AO193" i="20"/>
  <c r="BW193" i="20" s="1"/>
  <c r="AO58" i="20"/>
  <c r="BW58" i="20" s="1"/>
  <c r="AO195" i="20"/>
  <c r="BW195" i="20" s="1"/>
  <c r="AO60" i="20"/>
  <c r="BW60" i="20" s="1"/>
  <c r="AO106" i="20"/>
  <c r="BW106" i="20" s="1"/>
  <c r="AO16" i="20"/>
  <c r="BW16" i="20" s="1"/>
  <c r="AO17" i="20"/>
  <c r="BW17" i="20" s="1"/>
  <c r="AO200" i="20"/>
  <c r="BW200" i="20" s="1"/>
  <c r="AO198" i="20"/>
  <c r="BW198" i="20" s="1"/>
  <c r="AO62" i="20"/>
  <c r="BW62" i="20" s="1"/>
  <c r="AO111" i="20"/>
  <c r="BW111" i="20" s="1"/>
  <c r="AO14" i="20"/>
  <c r="BW14" i="20" s="1"/>
  <c r="AO22" i="20"/>
  <c r="BW22" i="20" s="1"/>
  <c r="AO67" i="20"/>
  <c r="BW67" i="20" s="1"/>
  <c r="AO107" i="20"/>
  <c r="BW107" i="20" s="1"/>
  <c r="AO109" i="20"/>
  <c r="BW109" i="20" s="1"/>
  <c r="AO155" i="20"/>
  <c r="BW155" i="20" s="1"/>
  <c r="AO104" i="20"/>
  <c r="BW104" i="20" s="1"/>
  <c r="AO20" i="20"/>
  <c r="BW20" i="20" s="1"/>
  <c r="AO157" i="20"/>
  <c r="BW157" i="20" s="1"/>
  <c r="AO108" i="20"/>
  <c r="BW108" i="20" s="1"/>
  <c r="AO202" i="20"/>
  <c r="BW202" i="20" s="1"/>
  <c r="AO152" i="20"/>
  <c r="BW152" i="20" s="1"/>
  <c r="AO154" i="20"/>
  <c r="BW154" i="20" s="1"/>
  <c r="AO201" i="20"/>
  <c r="BW201" i="20" s="1"/>
  <c r="AO199" i="20"/>
  <c r="BW199" i="20" s="1"/>
  <c r="AO150" i="20"/>
  <c r="BW150" i="20" s="1"/>
  <c r="AO15" i="20"/>
  <c r="BW15" i="20" s="1"/>
  <c r="S97" i="20" l="1"/>
  <c r="S187" i="20"/>
  <c r="S142" i="20"/>
  <c r="S52" i="20"/>
  <c r="T53" i="20" l="1"/>
  <c r="T52" i="20"/>
  <c r="BV52" i="20" s="1"/>
  <c r="T188" i="20"/>
  <c r="T187" i="20"/>
  <c r="BV187" i="20" s="1"/>
  <c r="T143" i="20"/>
  <c r="T142" i="20"/>
  <c r="BV142" i="20" s="1"/>
  <c r="T98" i="20"/>
  <c r="T97" i="20"/>
  <c r="S7" i="20"/>
  <c r="S53" i="20"/>
  <c r="S143" i="20"/>
  <c r="S188" i="20"/>
  <c r="S98" i="20"/>
  <c r="BV53" i="20" l="1"/>
  <c r="BX53" i="20" s="1"/>
  <c r="BV143" i="20"/>
  <c r="BX163" i="20" s="1"/>
  <c r="BV98" i="20"/>
  <c r="BV188" i="20"/>
  <c r="BV97" i="20"/>
  <c r="BX208" i="20"/>
  <c r="BX188" i="20"/>
  <c r="BX143" i="20"/>
  <c r="BX118" i="20"/>
  <c r="T8" i="20"/>
  <c r="T7" i="20"/>
  <c r="S8" i="20"/>
  <c r="BX73" i="20" l="1"/>
  <c r="BV8" i="20"/>
  <c r="BX98" i="20"/>
  <c r="BV7" i="20"/>
  <c r="BX8" i="20" l="1"/>
  <c r="BX28" i="20"/>
  <c r="T189" i="20" l="1"/>
  <c r="S189" i="20"/>
  <c r="S54" i="20"/>
  <c r="S99" i="20"/>
  <c r="S144" i="20"/>
  <c r="BV189" i="20" l="1"/>
  <c r="BX209" i="20" s="1"/>
  <c r="T54" i="20"/>
  <c r="BV54" i="20" s="1"/>
  <c r="T144" i="20"/>
  <c r="BV144" i="20" s="1"/>
  <c r="T99" i="20"/>
  <c r="BV99" i="20" s="1"/>
  <c r="T9" i="20"/>
  <c r="S9" i="20"/>
  <c r="S100" i="20"/>
  <c r="S190" i="20"/>
  <c r="S145" i="20"/>
  <c r="S55" i="20"/>
  <c r="BX189" i="20" l="1"/>
  <c r="BV9" i="20"/>
  <c r="BX29" i="20" s="1"/>
  <c r="BX164" i="20"/>
  <c r="BX144" i="20"/>
  <c r="BX74" i="20"/>
  <c r="BX54" i="20"/>
  <c r="BX99" i="20"/>
  <c r="BX119" i="20"/>
  <c r="T146" i="20"/>
  <c r="T145" i="20"/>
  <c r="BV145" i="20" s="1"/>
  <c r="T56" i="20"/>
  <c r="T55" i="20"/>
  <c r="BV55" i="20" s="1"/>
  <c r="T191" i="20"/>
  <c r="T190" i="20"/>
  <c r="BV190" i="20" s="1"/>
  <c r="T101" i="20"/>
  <c r="T100" i="20"/>
  <c r="BV100" i="20" s="1"/>
  <c r="S191" i="20"/>
  <c r="S56" i="20"/>
  <c r="S146" i="20"/>
  <c r="S10" i="20"/>
  <c r="S101" i="20"/>
  <c r="BV191" i="20" l="1"/>
  <c r="BV56" i="20"/>
  <c r="BV101" i="20"/>
  <c r="BX9" i="20"/>
  <c r="BX101" i="20"/>
  <c r="BX121" i="20"/>
  <c r="BV146" i="20"/>
  <c r="BX191" i="20"/>
  <c r="BX211" i="20"/>
  <c r="BX75" i="20"/>
  <c r="BX55" i="20"/>
  <c r="BX100" i="20"/>
  <c r="BX120" i="20"/>
  <c r="BX76" i="20"/>
  <c r="BX56" i="20"/>
  <c r="BX210" i="20"/>
  <c r="BX190" i="20"/>
  <c r="BX145" i="20"/>
  <c r="BX165" i="20"/>
  <c r="T10" i="20"/>
  <c r="S11" i="20"/>
  <c r="BX166" i="20" l="1"/>
  <c r="BX146" i="20"/>
  <c r="BV10" i="20"/>
  <c r="T11" i="20"/>
  <c r="S12" i="20"/>
  <c r="BX10" i="20" l="1"/>
  <c r="BX30" i="20"/>
  <c r="BV11" i="20"/>
  <c r="T12" i="20"/>
  <c r="S13" i="20"/>
  <c r="BX11" i="20" l="1"/>
  <c r="BX31" i="20"/>
  <c r="BV12" i="20"/>
  <c r="BX32" i="20" s="1"/>
  <c r="T13" i="20"/>
  <c r="S14" i="20"/>
  <c r="BX12" i="20" l="1"/>
  <c r="BV13" i="20"/>
  <c r="T15" i="20"/>
  <c r="T14" i="20"/>
  <c r="S15" i="20"/>
  <c r="BV15" i="20" l="1"/>
  <c r="BX35" i="20" s="1"/>
  <c r="BX13" i="20"/>
  <c r="BX33" i="20"/>
  <c r="BV14" i="20"/>
  <c r="BX14" i="20" l="1"/>
  <c r="BX34" i="20"/>
  <c r="BX15" i="20"/>
  <c r="T16" i="20" l="1"/>
  <c r="S16" i="20"/>
  <c r="BV16" i="20" l="1"/>
  <c r="S17" i="20"/>
  <c r="BX16" i="20" l="1"/>
  <c r="BX36" i="20"/>
  <c r="T17" i="20"/>
  <c r="S18" i="20"/>
  <c r="BV17" i="20" l="1"/>
  <c r="T18" i="20"/>
  <c r="S19" i="20"/>
  <c r="BX17" i="20" l="1"/>
  <c r="BX37" i="20"/>
  <c r="BV18" i="20"/>
  <c r="T19" i="20"/>
  <c r="S20" i="20"/>
  <c r="BV19" i="20" l="1"/>
  <c r="BX18" i="20"/>
  <c r="BX38" i="20"/>
  <c r="T20" i="20"/>
  <c r="S21" i="20"/>
  <c r="BX19" i="20" l="1"/>
  <c r="BX39" i="20"/>
  <c r="BV20" i="20"/>
  <c r="T22" i="20"/>
  <c r="T21" i="20"/>
  <c r="BV21" i="20" l="1"/>
  <c r="BX21" i="20" s="1"/>
  <c r="BX20" i="20"/>
  <c r="BX40" i="20"/>
  <c r="S22" i="20"/>
  <c r="BX41" i="20" l="1"/>
  <c r="BV22" i="20"/>
  <c r="BX22" i="20" l="1"/>
  <c r="BX42" i="20"/>
  <c r="S147" i="20" l="1"/>
  <c r="T147" i="20" l="1"/>
  <c r="BV147" i="20" s="1"/>
  <c r="S148" i="20"/>
  <c r="BX147" i="20" l="1"/>
  <c r="BX167" i="20"/>
  <c r="T148" i="20"/>
  <c r="BV148" i="20" s="1"/>
  <c r="S149" i="20"/>
  <c r="BX168" i="20" l="1"/>
  <c r="BX148" i="20"/>
  <c r="T149" i="20"/>
  <c r="BV149" i="20" s="1"/>
  <c r="S150" i="20"/>
  <c r="BX169" i="20" l="1"/>
  <c r="BX149" i="20"/>
  <c r="T150" i="20"/>
  <c r="BV150" i="20" s="1"/>
  <c r="S151" i="20"/>
  <c r="BX170" i="20" l="1"/>
  <c r="BX150" i="20"/>
  <c r="T151" i="20"/>
  <c r="BV151" i="20" s="1"/>
  <c r="S152" i="20"/>
  <c r="BX151" i="20" l="1"/>
  <c r="BX171" i="20"/>
  <c r="T152" i="20"/>
  <c r="BV152" i="20" s="1"/>
  <c r="S153" i="20"/>
  <c r="BX152" i="20" l="1"/>
  <c r="BX172" i="20"/>
  <c r="T153" i="20"/>
  <c r="BV153" i="20" s="1"/>
  <c r="S154" i="20"/>
  <c r="S192" i="20"/>
  <c r="BX153" i="20" l="1"/>
  <c r="BX173" i="20"/>
  <c r="T154" i="20"/>
  <c r="BV154" i="20" s="1"/>
  <c r="T193" i="20"/>
  <c r="T192" i="20"/>
  <c r="BV192" i="20" s="1"/>
  <c r="S155" i="20"/>
  <c r="S193" i="20"/>
  <c r="BV193" i="20" l="1"/>
  <c r="BX213" i="20" s="1"/>
  <c r="BX212" i="20"/>
  <c r="BX192" i="20"/>
  <c r="BX174" i="20"/>
  <c r="BX154" i="20"/>
  <c r="T155" i="20"/>
  <c r="BV155" i="20" s="1"/>
  <c r="S156" i="20"/>
  <c r="S194" i="20"/>
  <c r="BX193" i="20" l="1"/>
  <c r="T194" i="20"/>
  <c r="BV194" i="20" s="1"/>
  <c r="BX175" i="20"/>
  <c r="BX155" i="20"/>
  <c r="T195" i="20"/>
  <c r="T157" i="20"/>
  <c r="T156" i="20"/>
  <c r="BV156" i="20" s="1"/>
  <c r="S57" i="20"/>
  <c r="S195" i="20"/>
  <c r="BV195" i="20" l="1"/>
  <c r="BX214" i="20"/>
  <c r="BX194" i="20"/>
  <c r="BX176" i="20"/>
  <c r="BX156" i="20"/>
  <c r="T196" i="20"/>
  <c r="T57" i="20"/>
  <c r="BX215" i="20"/>
  <c r="BX195" i="20"/>
  <c r="S157" i="20"/>
  <c r="BV157" i="20" s="1"/>
  <c r="S102" i="20"/>
  <c r="S196" i="20"/>
  <c r="S58" i="20"/>
  <c r="BV196" i="20" l="1"/>
  <c r="BX216" i="20" s="1"/>
  <c r="BV57" i="20"/>
  <c r="T102" i="20"/>
  <c r="BV102" i="20" s="1"/>
  <c r="BX157" i="20"/>
  <c r="BX177" i="20"/>
  <c r="T58" i="20"/>
  <c r="BV58" i="20" s="1"/>
  <c r="T197" i="20"/>
  <c r="S103" i="20"/>
  <c r="S197" i="20"/>
  <c r="S59" i="20"/>
  <c r="BX196" i="20" l="1"/>
  <c r="BX77" i="20"/>
  <c r="BX57" i="20"/>
  <c r="BX58" i="20"/>
  <c r="BX78" i="20"/>
  <c r="BX102" i="20"/>
  <c r="BX122" i="20"/>
  <c r="T103" i="20"/>
  <c r="BV103" i="20" s="1"/>
  <c r="T59" i="20"/>
  <c r="BV59" i="20" s="1"/>
  <c r="T198" i="20"/>
  <c r="BV197" i="20"/>
  <c r="S104" i="20"/>
  <c r="S198" i="20"/>
  <c r="S60" i="20"/>
  <c r="BX123" i="20" l="1"/>
  <c r="BX103" i="20"/>
  <c r="T199" i="20"/>
  <c r="BV198" i="20"/>
  <c r="T60" i="20"/>
  <c r="BV60" i="20" s="1"/>
  <c r="BX79" i="20"/>
  <c r="BX59" i="20"/>
  <c r="T104" i="20"/>
  <c r="BV104" i="20" s="1"/>
  <c r="BX217" i="20"/>
  <c r="BX197" i="20"/>
  <c r="S199" i="20"/>
  <c r="S61" i="20"/>
  <c r="S105" i="20"/>
  <c r="BV199" i="20" l="1"/>
  <c r="BX199" i="20" s="1"/>
  <c r="BX124" i="20"/>
  <c r="BX104" i="20"/>
  <c r="T105" i="20"/>
  <c r="BV105" i="20" s="1"/>
  <c r="T61" i="20"/>
  <c r="BV61" i="20" s="1"/>
  <c r="BX60" i="20"/>
  <c r="BX80" i="20"/>
  <c r="BX218" i="20"/>
  <c r="BX198" i="20"/>
  <c r="T200" i="20"/>
  <c r="S200" i="20"/>
  <c r="S62" i="20"/>
  <c r="S106" i="20"/>
  <c r="BX219" i="20" l="1"/>
  <c r="BV200" i="20"/>
  <c r="BX200" i="20" s="1"/>
  <c r="BX125" i="20"/>
  <c r="BX105" i="20"/>
  <c r="T62" i="20"/>
  <c r="BV62" i="20" s="1"/>
  <c r="BX81" i="20"/>
  <c r="BX61" i="20"/>
  <c r="T106" i="20"/>
  <c r="BV106" i="20" s="1"/>
  <c r="T202" i="20"/>
  <c r="T201" i="20"/>
  <c r="S107" i="20"/>
  <c r="S63" i="20"/>
  <c r="S201" i="20"/>
  <c r="BX220" i="20" l="1"/>
  <c r="BX62" i="20"/>
  <c r="BX82" i="20"/>
  <c r="T107" i="20"/>
  <c r="BV107" i="20" s="1"/>
  <c r="BX106" i="20"/>
  <c r="BX126" i="20"/>
  <c r="T63" i="20"/>
  <c r="BV201" i="20"/>
  <c r="S64" i="20"/>
  <c r="S108" i="20"/>
  <c r="BX107" i="20" l="1"/>
  <c r="BX127" i="20"/>
  <c r="T64" i="20"/>
  <c r="BV64" i="20" s="1"/>
  <c r="S202" i="20"/>
  <c r="BV202" i="20" s="1"/>
  <c r="T108" i="20"/>
  <c r="BV108" i="20" s="1"/>
  <c r="BX201" i="20"/>
  <c r="BX221" i="20"/>
  <c r="BV63" i="20"/>
  <c r="S65" i="20"/>
  <c r="S109" i="20"/>
  <c r="BX64" i="20" l="1"/>
  <c r="BX84" i="20"/>
  <c r="T65" i="20"/>
  <c r="BV65" i="20" s="1"/>
  <c r="BX128" i="20"/>
  <c r="BX108" i="20"/>
  <c r="T109" i="20"/>
  <c r="BV109" i="20" s="1"/>
  <c r="BX222" i="20"/>
  <c r="BX202" i="20"/>
  <c r="BX83" i="20"/>
  <c r="BX63" i="20"/>
  <c r="S66" i="20"/>
  <c r="S110" i="20"/>
  <c r="BX129" i="20" l="1"/>
  <c r="BX109" i="20"/>
  <c r="BX85" i="20"/>
  <c r="BX65" i="20"/>
  <c r="T110" i="20"/>
  <c r="BV110" i="20" s="1"/>
  <c r="T67" i="20"/>
  <c r="T66" i="20"/>
  <c r="BV66" i="20" s="1"/>
  <c r="S111" i="20"/>
  <c r="BX110" i="20" l="1"/>
  <c r="BX130" i="20"/>
  <c r="T112" i="20"/>
  <c r="T111" i="20"/>
  <c r="BV111" i="20" s="1"/>
  <c r="BX66" i="20"/>
  <c r="BX86" i="20"/>
  <c r="S67" i="20"/>
  <c r="BV67" i="20" s="1"/>
  <c r="BX67" i="20" l="1"/>
  <c r="BX87" i="20"/>
  <c r="BX131" i="20"/>
  <c r="BX111" i="20"/>
  <c r="S112" i="20"/>
  <c r="BV112" i="20" s="1"/>
  <c r="BX132" i="20" l="1"/>
  <c r="BX112" i="20"/>
  <c r="K112" i="8" l="1"/>
  <c r="K158" i="8"/>
  <c r="K145" i="8"/>
  <c r="K143" i="8" l="1"/>
  <c r="K123" i="8"/>
  <c r="K114" i="8"/>
  <c r="K117" i="8"/>
  <c r="K136" i="8"/>
  <c r="AM108" i="25"/>
  <c r="AM138" i="26"/>
  <c r="AM149" i="25"/>
  <c r="K109" i="8"/>
  <c r="AM159" i="23"/>
  <c r="AM113" i="23"/>
  <c r="AM160" i="26"/>
  <c r="AM141" i="23"/>
  <c r="K108" i="8"/>
  <c r="AM123" i="26"/>
  <c r="AM166" i="23"/>
  <c r="AM117" i="25"/>
  <c r="AM128" i="24"/>
  <c r="Z126" i="35" s="1"/>
  <c r="AM134" i="25"/>
  <c r="AA132" i="35" s="1"/>
  <c r="AM123" i="23"/>
  <c r="K141" i="8"/>
  <c r="AM140" i="26"/>
  <c r="AB138" i="35" s="1"/>
  <c r="AM154" i="23"/>
  <c r="AM150" i="24"/>
  <c r="AM150" i="23"/>
  <c r="AM154" i="26"/>
  <c r="AM119" i="23"/>
  <c r="AM136" i="25"/>
  <c r="AM111" i="25"/>
  <c r="AM132" i="23"/>
  <c r="Y130" i="35" s="1"/>
  <c r="AM127" i="24"/>
  <c r="K148" i="8"/>
  <c r="AM154" i="24"/>
  <c r="K128" i="8"/>
  <c r="AM112" i="26"/>
  <c r="AM155" i="23"/>
  <c r="AM142" i="25"/>
  <c r="K147" i="8"/>
  <c r="AM149" i="24"/>
  <c r="AM151" i="25"/>
  <c r="AM147" i="23"/>
  <c r="AM129" i="25"/>
  <c r="AA127" i="35" s="1"/>
  <c r="AM123" i="24"/>
  <c r="AM119" i="26"/>
  <c r="AM129" i="23"/>
  <c r="K131" i="8"/>
  <c r="AM113" i="26"/>
  <c r="AM112" i="24"/>
  <c r="AM120" i="24"/>
  <c r="AM125" i="23"/>
  <c r="Y123" i="35" s="1"/>
  <c r="AM155" i="26"/>
  <c r="AM121" i="25"/>
  <c r="AM165" i="25"/>
  <c r="AM164" i="26"/>
  <c r="AM157" i="26"/>
  <c r="AM150" i="25"/>
  <c r="AM118" i="24"/>
  <c r="AM145" i="24"/>
  <c r="Z143" i="35" s="1"/>
  <c r="AM133" i="24"/>
  <c r="AM133" i="26"/>
  <c r="AM152" i="24"/>
  <c r="K138" i="8"/>
  <c r="K159" i="8"/>
  <c r="AM109" i="26"/>
  <c r="AM111" i="24"/>
  <c r="AM148" i="24"/>
  <c r="Z146" i="35" s="1"/>
  <c r="AM144" i="23"/>
  <c r="Y142" i="35" s="1"/>
  <c r="AM126" i="23"/>
  <c r="AM140" i="25"/>
  <c r="K106" i="8"/>
  <c r="AM110" i="26"/>
  <c r="AM153" i="25"/>
  <c r="AM144" i="25"/>
  <c r="AM117" i="24"/>
  <c r="Z115" i="35" s="1"/>
  <c r="AM165" i="24"/>
  <c r="AM136" i="23"/>
  <c r="AM127" i="25"/>
  <c r="AM120" i="23"/>
  <c r="Y118" i="35" s="1"/>
  <c r="AM137" i="24"/>
  <c r="AM147" i="26"/>
  <c r="AM122" i="25"/>
  <c r="AM166" i="26"/>
  <c r="AB164" i="35" s="1"/>
  <c r="AM109" i="24"/>
  <c r="AM110" i="24"/>
  <c r="AM162" i="25"/>
  <c r="AM146" i="23"/>
  <c r="Y144" i="35" s="1"/>
  <c r="AM116" i="26"/>
  <c r="AM141" i="25"/>
  <c r="K105" i="8"/>
  <c r="AM124" i="25"/>
  <c r="AA122" i="35" s="1"/>
  <c r="AM114" i="24"/>
  <c r="AM119" i="25"/>
  <c r="AM125" i="26"/>
  <c r="K149" i="8"/>
  <c r="AM113" i="24"/>
  <c r="K153" i="8"/>
  <c r="AM141" i="24"/>
  <c r="AM139" i="26"/>
  <c r="K135" i="8"/>
  <c r="AM145" i="23"/>
  <c r="K163" i="8"/>
  <c r="K107" i="8"/>
  <c r="AM143" i="23"/>
  <c r="AM111" i="23"/>
  <c r="K125" i="8"/>
  <c r="K115" i="8"/>
  <c r="AM159" i="25"/>
  <c r="AM122" i="26"/>
  <c r="K113" i="8"/>
  <c r="AM147" i="25"/>
  <c r="K146" i="8"/>
  <c r="K157" i="8"/>
  <c r="K133" i="8"/>
  <c r="AM150" i="26"/>
  <c r="AM118" i="25"/>
  <c r="AM107" i="24"/>
  <c r="AM132" i="24"/>
  <c r="AM118" i="26"/>
  <c r="AB116" i="35" s="1"/>
  <c r="AM133" i="23"/>
  <c r="AM140" i="23"/>
  <c r="AM163" i="25"/>
  <c r="AM142" i="24"/>
  <c r="AM118" i="23"/>
  <c r="AM166" i="24"/>
  <c r="AM153" i="23"/>
  <c r="AM131" i="26"/>
  <c r="AM125" i="25"/>
  <c r="AM131" i="23"/>
  <c r="AM130" i="24"/>
  <c r="AM129" i="24"/>
  <c r="Z127" i="35" s="1"/>
  <c r="AM117" i="26"/>
  <c r="AB115" i="35" s="1"/>
  <c r="K130" i="8"/>
  <c r="AM115" i="26"/>
  <c r="AM134" i="23"/>
  <c r="AM159" i="26"/>
  <c r="K161" i="8"/>
  <c r="AM136" i="24"/>
  <c r="AM163" i="26"/>
  <c r="AM158" i="24"/>
  <c r="Z156" i="35" s="1"/>
  <c r="AM157" i="23"/>
  <c r="AM115" i="25"/>
  <c r="AM149" i="23"/>
  <c r="Y147" i="35" s="1"/>
  <c r="AM147" i="24"/>
  <c r="K137" i="8"/>
  <c r="AM156" i="26"/>
  <c r="AM153" i="26"/>
  <c r="AB151" i="35" s="1"/>
  <c r="AM135" i="24"/>
  <c r="AM161" i="26"/>
  <c r="AM152" i="26"/>
  <c r="AM146" i="24"/>
  <c r="Z144" i="35" s="1"/>
  <c r="AM151" i="24"/>
  <c r="AM121" i="23"/>
  <c r="AM120" i="25"/>
  <c r="AM138" i="23"/>
  <c r="AM128" i="23"/>
  <c r="AM146" i="26"/>
  <c r="AM156" i="25"/>
  <c r="K126" i="8"/>
  <c r="AM143" i="24"/>
  <c r="AM125" i="24"/>
  <c r="AM131" i="24"/>
  <c r="AM162" i="23"/>
  <c r="Y160" i="35" s="1"/>
  <c r="AM151" i="23"/>
  <c r="K119" i="8"/>
  <c r="AM138" i="25"/>
  <c r="AM162" i="26"/>
  <c r="AM121" i="24"/>
  <c r="Z119" i="35" s="1"/>
  <c r="AM107" i="26"/>
  <c r="AM121" i="26"/>
  <c r="AM144" i="26"/>
  <c r="AM122" i="23"/>
  <c r="AM143" i="26"/>
  <c r="AM127" i="23"/>
  <c r="K129" i="8"/>
  <c r="K127" i="8"/>
  <c r="AM109" i="23"/>
  <c r="AM122" i="24"/>
  <c r="AM155" i="24"/>
  <c r="Z153" i="35" s="1"/>
  <c r="AM107" i="23"/>
  <c r="AM166" i="25"/>
  <c r="AM108" i="24"/>
  <c r="AM132" i="25"/>
  <c r="AM134" i="24"/>
  <c r="AM164" i="25"/>
  <c r="AM114" i="26"/>
  <c r="AM146" i="25"/>
  <c r="K156" i="8"/>
  <c r="AM123" i="25"/>
  <c r="AM160" i="23"/>
  <c r="K140" i="8"/>
  <c r="AM126" i="24"/>
  <c r="AM158" i="25"/>
  <c r="AM161" i="23"/>
  <c r="AM163" i="23"/>
  <c r="Y161" i="35" s="1"/>
  <c r="AM164" i="24"/>
  <c r="AM137" i="26"/>
  <c r="AM154" i="25"/>
  <c r="AM161" i="24"/>
  <c r="AM107" i="25"/>
  <c r="K121" i="8"/>
  <c r="AM161" i="25"/>
  <c r="AM126" i="25"/>
  <c r="AA124" i="35" s="1"/>
  <c r="AM148" i="26"/>
  <c r="AM160" i="24"/>
  <c r="K144" i="8"/>
  <c r="AM111" i="26"/>
  <c r="AB109" i="35" s="1"/>
  <c r="AM156" i="24"/>
  <c r="AM145" i="25"/>
  <c r="K104" i="8"/>
  <c r="AM131" i="25"/>
  <c r="AM155" i="25"/>
  <c r="AA153" i="35" s="1"/>
  <c r="K120" i="8"/>
  <c r="AM117" i="23"/>
  <c r="AM156" i="23"/>
  <c r="Y154" i="35" s="1"/>
  <c r="AM164" i="23"/>
  <c r="AM135" i="23"/>
  <c r="AM109" i="25"/>
  <c r="AM136" i="26"/>
  <c r="AB134" i="35" s="1"/>
  <c r="AM134" i="26"/>
  <c r="AM110" i="23"/>
  <c r="AM137" i="23"/>
  <c r="AM157" i="25"/>
  <c r="AA155" i="35" s="1"/>
  <c r="AM135" i="25"/>
  <c r="AM115" i="24"/>
  <c r="AM139" i="23"/>
  <c r="K155" i="8"/>
  <c r="K124" i="8"/>
  <c r="K111" i="8"/>
  <c r="AM159" i="24"/>
  <c r="AM128" i="25"/>
  <c r="AM149" i="26"/>
  <c r="K160" i="8"/>
  <c r="AM116" i="24"/>
  <c r="K162" i="8"/>
  <c r="AM133" i="25"/>
  <c r="K154" i="8"/>
  <c r="AM116" i="25"/>
  <c r="AM130" i="25"/>
  <c r="AM139" i="24"/>
  <c r="AM132" i="26"/>
  <c r="AM126" i="26"/>
  <c r="AM127" i="26"/>
  <c r="K132" i="8"/>
  <c r="AM130" i="26"/>
  <c r="AM142" i="26"/>
  <c r="AM115" i="23"/>
  <c r="AM145" i="26"/>
  <c r="AM113" i="25"/>
  <c r="AM120" i="26"/>
  <c r="AM160" i="25"/>
  <c r="AM124" i="23"/>
  <c r="AM163" i="24"/>
  <c r="AM142" i="23"/>
  <c r="K122" i="8"/>
  <c r="AM162" i="24"/>
  <c r="K139" i="8"/>
  <c r="K150" i="8"/>
  <c r="AM153" i="24"/>
  <c r="AM143" i="25"/>
  <c r="AM148" i="23"/>
  <c r="AM165" i="26"/>
  <c r="AM144" i="24"/>
  <c r="AM141" i="26"/>
  <c r="AM116" i="23"/>
  <c r="K134" i="8"/>
  <c r="AM137" i="25"/>
  <c r="AM151" i="26"/>
  <c r="AM138" i="24"/>
  <c r="AM135" i="26"/>
  <c r="AM157" i="24"/>
  <c r="AM158" i="26"/>
  <c r="AM108" i="26"/>
  <c r="AM124" i="24"/>
  <c r="AM112" i="25"/>
  <c r="AM139" i="25"/>
  <c r="K151" i="8"/>
  <c r="AM158" i="23"/>
  <c r="AM152" i="23"/>
  <c r="AM124" i="26"/>
  <c r="K110" i="8"/>
  <c r="AM140" i="24"/>
  <c r="AM129" i="26"/>
  <c r="K152" i="8"/>
  <c r="AM114" i="23"/>
  <c r="K118" i="8"/>
  <c r="K116" i="8"/>
  <c r="K142" i="8"/>
  <c r="AM148" i="25"/>
  <c r="AM112" i="23"/>
  <c r="AM110" i="25"/>
  <c r="AA108" i="35" s="1"/>
  <c r="AM114" i="25"/>
  <c r="AM128" i="26"/>
  <c r="AM130" i="23"/>
  <c r="AM165" i="23"/>
  <c r="AM108" i="23"/>
  <c r="AM119" i="24"/>
  <c r="AM152" i="25"/>
  <c r="AM120" i="19"/>
  <c r="AM147" i="19"/>
  <c r="Y124" i="35"/>
  <c r="AM122" i="19"/>
  <c r="Z128" i="35"/>
  <c r="AA120" i="35"/>
  <c r="AM130" i="19"/>
  <c r="AB112" i="35"/>
  <c r="AM115" i="19"/>
  <c r="AB159" i="35"/>
  <c r="AM148" i="19"/>
  <c r="AM124" i="19"/>
  <c r="AM109" i="19"/>
  <c r="Y115" i="35"/>
  <c r="AM146" i="19"/>
  <c r="AM114" i="19"/>
  <c r="Y155" i="35"/>
  <c r="AM145" i="19"/>
  <c r="Y126" i="35"/>
  <c r="AM142" i="19"/>
  <c r="AM162" i="19"/>
  <c r="AM107" i="19"/>
  <c r="Z129" i="35"/>
  <c r="Y135" i="35"/>
  <c r="AB123" i="35"/>
  <c r="AM156" i="19"/>
  <c r="AA152" i="35"/>
  <c r="AM118" i="19"/>
  <c r="Y157" i="35"/>
  <c r="AB158" i="35"/>
  <c r="AA129" i="35"/>
  <c r="AA109" i="35"/>
  <c r="AM132" i="19"/>
  <c r="AM139" i="19"/>
  <c r="Y145" i="35"/>
  <c r="AB137" i="35"/>
  <c r="Z116" i="35"/>
  <c r="AM136" i="19"/>
  <c r="Z109" i="35"/>
  <c r="Y121" i="35"/>
  <c r="Y134" i="35"/>
  <c r="Z152" i="35"/>
  <c r="AM150" i="19"/>
  <c r="AM163" i="19"/>
  <c r="AM134" i="19"/>
  <c r="AA163" i="35"/>
  <c r="AM110" i="19"/>
  <c r="AM141" i="19"/>
  <c r="AM123" i="19"/>
  <c r="Z140" i="35"/>
  <c r="Z164" i="35"/>
  <c r="AB129" i="35"/>
  <c r="AM127" i="19"/>
  <c r="Z134" i="35"/>
  <c r="AM159" i="19"/>
  <c r="Y158" i="35"/>
  <c r="AM126" i="19"/>
  <c r="AB162" i="35"/>
  <c r="AA118" i="35"/>
  <c r="AM116" i="19"/>
  <c r="AM111" i="19"/>
  <c r="AM129" i="19"/>
  <c r="Z130" i="35"/>
  <c r="AA138" i="35"/>
  <c r="AA136" i="35"/>
  <c r="AM154" i="19"/>
  <c r="AM119" i="19"/>
  <c r="AM165" i="19"/>
  <c r="AA114" i="35"/>
  <c r="AM166" i="19"/>
  <c r="AA159" i="35"/>
  <c r="Y136" i="35"/>
  <c r="Z150" i="35"/>
  <c r="AM160" i="19"/>
  <c r="AM161" i="19"/>
  <c r="AM137" i="19"/>
  <c r="Y108" i="35"/>
  <c r="Y125" i="35"/>
  <c r="Y137" i="35"/>
  <c r="Z120" i="35"/>
  <c r="AB117" i="35"/>
  <c r="AM140" i="19"/>
  <c r="AM143" i="19"/>
  <c r="AB150" i="35"/>
  <c r="AM128" i="19"/>
  <c r="AM112" i="19"/>
  <c r="Y146" i="35"/>
  <c r="AM117" i="19"/>
  <c r="AB133" i="35"/>
  <c r="Z122" i="35"/>
  <c r="AA117" i="35"/>
  <c r="Y127" i="35"/>
  <c r="AA144" i="35"/>
  <c r="AB135" i="35"/>
  <c r="AB140" i="35"/>
  <c r="Y111" i="35"/>
  <c r="AM149" i="19"/>
  <c r="AA115" i="35"/>
  <c r="Z142" i="35"/>
  <c r="AB152" i="35"/>
  <c r="AA134" i="35"/>
  <c r="AM158" i="19"/>
  <c r="AM155" i="19"/>
  <c r="AA113" i="35"/>
  <c r="Z159" i="35"/>
  <c r="AA157" i="35"/>
  <c r="AM125" i="19"/>
  <c r="AA125" i="35"/>
  <c r="AM151" i="19"/>
  <c r="AM133" i="19"/>
  <c r="AM164" i="19"/>
  <c r="AM121" i="19"/>
  <c r="AM152" i="19"/>
  <c r="AM157" i="19"/>
  <c r="AM138" i="19"/>
  <c r="AA119" i="35"/>
  <c r="AM135" i="19"/>
  <c r="AA106" i="35"/>
  <c r="AM153" i="19"/>
  <c r="AB148" i="35"/>
  <c r="Z105" i="35"/>
  <c r="AM144" i="19"/>
  <c r="Y151" i="35"/>
  <c r="AM131" i="19"/>
  <c r="Y132" i="35"/>
  <c r="AM113" i="19"/>
  <c r="AM108" i="19"/>
  <c r="Z114" i="35"/>
  <c r="AA121" i="35"/>
  <c r="Y143" i="35"/>
  <c r="BS329" i="26"/>
  <c r="BS314" i="26"/>
  <c r="BS303" i="26"/>
  <c r="BS334" i="26"/>
  <c r="BS352" i="26"/>
  <c r="BS337" i="26"/>
  <c r="BS350" i="26"/>
  <c r="BS313" i="26"/>
  <c r="BS365" i="26"/>
  <c r="BS316" i="26"/>
  <c r="BS325" i="26"/>
  <c r="BS342" i="26"/>
  <c r="BS336" i="26"/>
  <c r="BS318" i="26"/>
  <c r="BS355" i="26"/>
  <c r="BS306" i="26"/>
  <c r="BS341" i="26"/>
  <c r="BS328" i="26"/>
  <c r="BS301" i="26"/>
  <c r="BS363" i="26"/>
  <c r="BS319" i="26"/>
  <c r="BS349" i="26"/>
  <c r="BS312" i="26"/>
  <c r="BS346" i="26"/>
  <c r="BS310" i="26"/>
  <c r="BS361" i="26"/>
  <c r="BS340" i="26"/>
  <c r="BS359" i="26"/>
  <c r="BS353" i="26"/>
  <c r="BS347" i="26"/>
  <c r="BS326" i="26"/>
  <c r="BS308" i="26"/>
  <c r="BS320" i="26"/>
  <c r="BS305" i="26"/>
  <c r="BS309" i="26"/>
  <c r="BS343" i="26"/>
  <c r="BS307" i="26"/>
  <c r="BS345" i="26"/>
  <c r="BS330" i="26"/>
  <c r="BS357" i="26"/>
  <c r="BS300" i="26"/>
  <c r="BS304" i="26"/>
  <c r="BS362" i="26"/>
  <c r="BS335" i="26"/>
  <c r="BS360" i="26"/>
  <c r="BS354" i="26"/>
  <c r="BS315" i="26"/>
  <c r="BS333" i="26"/>
  <c r="BS324" i="26"/>
  <c r="BS323" i="26"/>
  <c r="BS366" i="26"/>
  <c r="BS317" i="26"/>
  <c r="BS327" i="26"/>
  <c r="BS332" i="26"/>
  <c r="BS339" i="26"/>
  <c r="BS321" i="26"/>
  <c r="BS338" i="26"/>
  <c r="BS358" i="26"/>
  <c r="BS348" i="26"/>
  <c r="BS311" i="26"/>
  <c r="BS344" i="26"/>
  <c r="BS331" i="26"/>
  <c r="BS356" i="26"/>
  <c r="BS302" i="26"/>
  <c r="BS322" i="26"/>
  <c r="BS351" i="26"/>
  <c r="BS364" i="26"/>
  <c r="AA146" i="35" l="1"/>
  <c r="Y129" i="35"/>
  <c r="Z145" i="35"/>
  <c r="Z125" i="35"/>
  <c r="Z113" i="35"/>
  <c r="AA162" i="35"/>
  <c r="Y119" i="35"/>
  <c r="Y109" i="35"/>
  <c r="AB145" i="35"/>
  <c r="Z110" i="35"/>
  <c r="AA147" i="35"/>
  <c r="AA105" i="35"/>
  <c r="Y131" i="35"/>
  <c r="Y141" i="35"/>
  <c r="Z135" i="35"/>
  <c r="AB136" i="35"/>
  <c r="Y163" i="35"/>
  <c r="AA145" i="35"/>
  <c r="AA111" i="35"/>
  <c r="Y133" i="35"/>
  <c r="AA156" i="35"/>
  <c r="Y107" i="35"/>
  <c r="AA139" i="35"/>
  <c r="AA151" i="35"/>
  <c r="AA148" i="35"/>
  <c r="Z148" i="35"/>
  <c r="AB143" i="35"/>
  <c r="AA133" i="35"/>
  <c r="AA123" i="35"/>
  <c r="AB155" i="35"/>
  <c r="Y152" i="35"/>
  <c r="AA143" i="35"/>
  <c r="AB107" i="35"/>
  <c r="AA149" i="35"/>
  <c r="Y164" i="35"/>
  <c r="Y162" i="35"/>
  <c r="Z124" i="35"/>
  <c r="Z149" i="35"/>
  <c r="Z111" i="35"/>
  <c r="AB108" i="35"/>
  <c r="AB111" i="35"/>
  <c r="Z161" i="35"/>
  <c r="AB144" i="35"/>
  <c r="AB120" i="35"/>
  <c r="Z108" i="35"/>
  <c r="AB131" i="35"/>
  <c r="Y153" i="35"/>
  <c r="Z121" i="35"/>
  <c r="AA137" i="35"/>
  <c r="AB146" i="35"/>
  <c r="Z112" i="35"/>
  <c r="AB110" i="35"/>
  <c r="Y105" i="35"/>
  <c r="AA116" i="35"/>
  <c r="Z107" i="35"/>
  <c r="Z131" i="35"/>
  <c r="Y149" i="35"/>
  <c r="AB149" i="35"/>
  <c r="Z160" i="35"/>
  <c r="AB147" i="35"/>
  <c r="AB132" i="35"/>
  <c r="Z154" i="35"/>
  <c r="Z162" i="35"/>
  <c r="Z132" i="35"/>
  <c r="Y120" i="35"/>
  <c r="Z141" i="35"/>
  <c r="Z133" i="35"/>
  <c r="AB157" i="35"/>
  <c r="Y116" i="35"/>
  <c r="AB114" i="35"/>
  <c r="Z163" i="35"/>
  <c r="AB153" i="35"/>
  <c r="Z147" i="35"/>
  <c r="Y117" i="35"/>
  <c r="AB121" i="35"/>
  <c r="AA130" i="35"/>
  <c r="Y110" i="35"/>
  <c r="Y156" i="35"/>
  <c r="Y140" i="35"/>
  <c r="AB124" i="35"/>
  <c r="Z157" i="35"/>
  <c r="AA107" i="35"/>
  <c r="Y159" i="35"/>
  <c r="Z106" i="35"/>
  <c r="AA154" i="35"/>
  <c r="AB154" i="35"/>
  <c r="AB113" i="35"/>
  <c r="AA161" i="35"/>
  <c r="Z139" i="35"/>
  <c r="AA160" i="35"/>
  <c r="AA142" i="35"/>
  <c r="Z118" i="35"/>
  <c r="AA140" i="35"/>
  <c r="Y148" i="35"/>
  <c r="Y139" i="35"/>
  <c r="Y114" i="35"/>
  <c r="AB130" i="35"/>
  <c r="AB139" i="35"/>
  <c r="AB105" i="35"/>
  <c r="AB118" i="35"/>
  <c r="AB156" i="35"/>
  <c r="AA141" i="35"/>
  <c r="AA131" i="35"/>
  <c r="AB127" i="35"/>
  <c r="Z151" i="35"/>
  <c r="Y113" i="35"/>
  <c r="Y112" i="35"/>
  <c r="Z158" i="35"/>
  <c r="AA164" i="35"/>
  <c r="Y128" i="35"/>
  <c r="AB126" i="35"/>
  <c r="Z136" i="35"/>
  <c r="AB141" i="35"/>
  <c r="Z123" i="35"/>
  <c r="Y106" i="35"/>
  <c r="AB122" i="35"/>
  <c r="AA150" i="35"/>
  <c r="AA135" i="35"/>
  <c r="AA112" i="35"/>
  <c r="Z138" i="35"/>
  <c r="Y150" i="35"/>
  <c r="Z137" i="35"/>
  <c r="AB125" i="35"/>
  <c r="AB106" i="35"/>
  <c r="AB161" i="35"/>
  <c r="AB142" i="35"/>
  <c r="AB128" i="35"/>
  <c r="AB119" i="35"/>
  <c r="AA158" i="35"/>
  <c r="Z117" i="35"/>
  <c r="AA110" i="35"/>
  <c r="AA126" i="35"/>
  <c r="Y138" i="35"/>
  <c r="AA128" i="35"/>
  <c r="AB160" i="35"/>
  <c r="AB163" i="35"/>
  <c r="Z155" i="35"/>
  <c r="Y122" i="35"/>
  <c r="X150" i="35"/>
  <c r="X153" i="35"/>
  <c r="X114" i="35"/>
  <c r="X124" i="35"/>
  <c r="X139" i="35"/>
  <c r="X154" i="35"/>
  <c r="X140" i="35"/>
  <c r="X111" i="35"/>
  <c r="X149" i="35"/>
  <c r="X135" i="35"/>
  <c r="X125" i="35"/>
  <c r="X148" i="35"/>
  <c r="X115" i="35"/>
  <c r="X141" i="35"/>
  <c r="X163" i="35"/>
  <c r="X132" i="35"/>
  <c r="X137" i="35"/>
  <c r="X144" i="35"/>
  <c r="X113" i="35"/>
  <c r="X133" i="35"/>
  <c r="X156" i="35"/>
  <c r="X147" i="35"/>
  <c r="X110" i="35"/>
  <c r="X145" i="35"/>
  <c r="X129" i="35"/>
  <c r="X117" i="35"/>
  <c r="X122" i="35"/>
  <c r="X128" i="35"/>
  <c r="X142" i="35"/>
  <c r="X119" i="35"/>
  <c r="X126" i="35"/>
  <c r="X159" i="35"/>
  <c r="X152" i="35"/>
  <c r="X157" i="35"/>
  <c r="X121" i="35"/>
  <c r="X143" i="35"/>
  <c r="X120" i="35"/>
  <c r="X136" i="35"/>
  <c r="X161" i="35"/>
  <c r="X130" i="35"/>
  <c r="X105" i="35"/>
  <c r="X107" i="35"/>
  <c r="X162" i="35"/>
  <c r="X123" i="35"/>
  <c r="X118" i="35"/>
  <c r="X106" i="35"/>
  <c r="X158" i="35"/>
  <c r="X164" i="35"/>
  <c r="X108" i="35"/>
  <c r="X138" i="35"/>
  <c r="X127" i="35"/>
  <c r="X151" i="35"/>
  <c r="X155" i="35"/>
  <c r="X134" i="35"/>
  <c r="X160" i="35"/>
  <c r="X112" i="35"/>
  <c r="X146" i="35"/>
  <c r="X131" i="35"/>
  <c r="X109" i="35"/>
  <c r="X116" i="35"/>
  <c r="F83" i="9" l="1"/>
  <c r="J83" i="15"/>
  <c r="F51" i="9"/>
  <c r="J51" i="15"/>
  <c r="G29" i="15"/>
  <c r="C29" i="9"/>
  <c r="C93" i="9"/>
  <c r="G93" i="15"/>
  <c r="C21" i="9"/>
  <c r="G21" i="15"/>
  <c r="H59" i="15"/>
  <c r="D59" i="9"/>
  <c r="C72" i="9"/>
  <c r="G72" i="15"/>
  <c r="H48" i="15"/>
  <c r="D48" i="9"/>
  <c r="E95" i="9"/>
  <c r="I95" i="15"/>
  <c r="G84" i="9"/>
  <c r="K84" i="15"/>
  <c r="Y12" i="15" s="1"/>
  <c r="F17" i="9"/>
  <c r="J17" i="15"/>
  <c r="H53" i="15"/>
  <c r="D53" i="9"/>
  <c r="J65" i="15"/>
  <c r="F65" i="9"/>
  <c r="G24" i="15"/>
  <c r="U6" i="15" s="1"/>
  <c r="C24" i="9"/>
  <c r="G80" i="9"/>
  <c r="K80" i="15"/>
  <c r="J74" i="15"/>
  <c r="X11" i="15" s="1"/>
  <c r="F74" i="9"/>
  <c r="D26" i="9"/>
  <c r="H26" i="15"/>
  <c r="D11" i="9"/>
  <c r="H11" i="15"/>
  <c r="J100" i="15"/>
  <c r="F100" i="9"/>
  <c r="F94" i="9"/>
  <c r="J94" i="15"/>
  <c r="J18" i="15"/>
  <c r="F18" i="9"/>
  <c r="F19" i="9"/>
  <c r="J19" i="15"/>
  <c r="I74" i="15"/>
  <c r="W11" i="15" s="1"/>
  <c r="E74" i="9"/>
  <c r="G55" i="9"/>
  <c r="K55" i="15"/>
  <c r="E96" i="9"/>
  <c r="I96" i="15"/>
  <c r="C65" i="9"/>
  <c r="G65" i="15"/>
  <c r="C66" i="9"/>
  <c r="G66" i="15"/>
  <c r="J92" i="15"/>
  <c r="F92" i="9"/>
  <c r="G44" i="9"/>
  <c r="K44" i="15"/>
  <c r="Y8" i="15" s="1"/>
  <c r="G14" i="15"/>
  <c r="U5" i="15" s="1"/>
  <c r="C14" i="9"/>
  <c r="E26" i="9"/>
  <c r="I26" i="15"/>
  <c r="C56" i="9"/>
  <c r="G56" i="15"/>
  <c r="F35" i="9"/>
  <c r="J35" i="15"/>
  <c r="C7" i="9"/>
  <c r="G7" i="15"/>
  <c r="G38" i="9"/>
  <c r="K38" i="15"/>
  <c r="G57" i="15"/>
  <c r="C57" i="9"/>
  <c r="F72" i="9"/>
  <c r="J72" i="15"/>
  <c r="H97" i="15"/>
  <c r="D97" i="9"/>
  <c r="G101" i="9"/>
  <c r="K101" i="15"/>
  <c r="G54" i="9"/>
  <c r="K54" i="15"/>
  <c r="Y9" i="15" s="1"/>
  <c r="D36" i="9"/>
  <c r="H36" i="15"/>
  <c r="J27" i="15"/>
  <c r="F27" i="9"/>
  <c r="I97" i="15"/>
  <c r="E97" i="9"/>
  <c r="C90" i="9"/>
  <c r="G90" i="15"/>
  <c r="I101" i="15"/>
  <c r="E101" i="9"/>
  <c r="D49" i="9"/>
  <c r="H49" i="15"/>
  <c r="K59" i="15"/>
  <c r="G59" i="9"/>
  <c r="I55" i="15"/>
  <c r="E55" i="9"/>
  <c r="E41" i="9"/>
  <c r="I41" i="15"/>
  <c r="H98" i="15"/>
  <c r="D98" i="9"/>
  <c r="G34" i="9"/>
  <c r="K34" i="15"/>
  <c r="Y7" i="15" s="1"/>
  <c r="G57" i="9"/>
  <c r="K57" i="15"/>
  <c r="G74" i="9"/>
  <c r="K74" i="15"/>
  <c r="Y11" i="15" s="1"/>
  <c r="G48" i="15"/>
  <c r="C48" i="9"/>
  <c r="G21" i="9"/>
  <c r="K21" i="15"/>
  <c r="I23" i="15"/>
  <c r="E23" i="9"/>
  <c r="C46" i="9"/>
  <c r="G46" i="15"/>
  <c r="E33" i="9"/>
  <c r="I33" i="15"/>
  <c r="K77" i="15"/>
  <c r="G77" i="9"/>
  <c r="D82" i="9"/>
  <c r="H82" i="15"/>
  <c r="I37" i="15"/>
  <c r="E37" i="9"/>
  <c r="C99" i="9"/>
  <c r="G99" i="15"/>
  <c r="F24" i="9"/>
  <c r="J24" i="15"/>
  <c r="X6" i="15" s="1"/>
  <c r="G19" i="9"/>
  <c r="K19" i="15"/>
  <c r="G86" i="9"/>
  <c r="K86" i="15"/>
  <c r="K16" i="15"/>
  <c r="G16" i="9"/>
  <c r="F73" i="9"/>
  <c r="J73" i="15"/>
  <c r="E98" i="9"/>
  <c r="I98" i="15"/>
  <c r="E78" i="9"/>
  <c r="I78" i="15"/>
  <c r="D40" i="9"/>
  <c r="H40" i="15"/>
  <c r="G102" i="15"/>
  <c r="C102" i="9"/>
  <c r="D83" i="9"/>
  <c r="H83" i="15"/>
  <c r="I11" i="15"/>
  <c r="E11" i="9"/>
  <c r="I73" i="15"/>
  <c r="E73" i="9"/>
  <c r="K78" i="15"/>
  <c r="G78" i="9"/>
  <c r="J63" i="15"/>
  <c r="F63" i="9"/>
  <c r="I38" i="15"/>
  <c r="E38" i="9"/>
  <c r="G89" i="9"/>
  <c r="K89" i="15"/>
  <c r="I62" i="15"/>
  <c r="E62" i="9"/>
  <c r="D15" i="9"/>
  <c r="H15" i="15"/>
  <c r="G85" i="9"/>
  <c r="K85" i="15"/>
  <c r="G91" i="9"/>
  <c r="K91" i="15"/>
  <c r="H87" i="15"/>
  <c r="D87" i="9"/>
  <c r="F66" i="9"/>
  <c r="J66" i="15"/>
  <c r="K24" i="15"/>
  <c r="Y6" i="15" s="1"/>
  <c r="G24" i="9"/>
  <c r="K68" i="15"/>
  <c r="G68" i="9"/>
  <c r="D22" i="9"/>
  <c r="H22" i="15"/>
  <c r="D45" i="9"/>
  <c r="H45" i="15"/>
  <c r="G88" i="9"/>
  <c r="K88" i="15"/>
  <c r="G77" i="15"/>
  <c r="C77" i="9"/>
  <c r="I72" i="15"/>
  <c r="E72" i="9"/>
  <c r="I35" i="15"/>
  <c r="E35" i="9"/>
  <c r="C28" i="9"/>
  <c r="G28" i="15"/>
  <c r="D68" i="9"/>
  <c r="H68" i="15"/>
  <c r="H90" i="15"/>
  <c r="D90" i="9"/>
  <c r="G70" i="9"/>
  <c r="K70" i="15"/>
  <c r="D100" i="9"/>
  <c r="H100" i="15"/>
  <c r="F48" i="9"/>
  <c r="J48" i="15"/>
  <c r="I36" i="15"/>
  <c r="E36" i="9"/>
  <c r="I99" i="15"/>
  <c r="E99" i="9"/>
  <c r="G31" i="15"/>
  <c r="C31" i="9"/>
  <c r="F54" i="9"/>
  <c r="J54" i="15"/>
  <c r="X9" i="15" s="1"/>
  <c r="C37" i="9"/>
  <c r="G37" i="15"/>
  <c r="J53" i="15"/>
  <c r="F53" i="9"/>
  <c r="G101" i="15"/>
  <c r="C101" i="9"/>
  <c r="E53" i="9"/>
  <c r="I53" i="15"/>
  <c r="G84" i="15"/>
  <c r="U12" i="15" s="1"/>
  <c r="C84" i="9"/>
  <c r="K67" i="15"/>
  <c r="G67" i="9"/>
  <c r="G62" i="15"/>
  <c r="C62" i="9"/>
  <c r="K65" i="15"/>
  <c r="G65" i="9"/>
  <c r="C95" i="9"/>
  <c r="G95" i="15"/>
  <c r="I81" i="15"/>
  <c r="E81" i="9"/>
  <c r="G58" i="15"/>
  <c r="C58" i="9"/>
  <c r="J95" i="15"/>
  <c r="F95" i="9"/>
  <c r="I71" i="15"/>
  <c r="E71" i="9"/>
  <c r="H78" i="15"/>
  <c r="D78" i="9"/>
  <c r="G64" i="15"/>
  <c r="U10" i="15" s="1"/>
  <c r="C64" i="9"/>
  <c r="G30" i="15"/>
  <c r="C30" i="9"/>
  <c r="C53" i="9"/>
  <c r="G53" i="15"/>
  <c r="E48" i="9"/>
  <c r="I48" i="15"/>
  <c r="G94" i="9"/>
  <c r="K94" i="15"/>
  <c r="C5" i="9"/>
  <c r="G5" i="15"/>
  <c r="G69" i="15"/>
  <c r="C69" i="9"/>
  <c r="G88" i="15"/>
  <c r="C88" i="9"/>
  <c r="E59" i="9"/>
  <c r="I59" i="15"/>
  <c r="K75" i="15"/>
  <c r="G75" i="9"/>
  <c r="H64" i="15"/>
  <c r="V10" i="15" s="1"/>
  <c r="D64" i="9"/>
  <c r="G97" i="9"/>
  <c r="K97" i="15"/>
  <c r="D29" i="9"/>
  <c r="H29" i="15"/>
  <c r="D51" i="9"/>
  <c r="H51" i="15"/>
  <c r="F101" i="9"/>
  <c r="J101" i="15"/>
  <c r="I15" i="15"/>
  <c r="E15" i="9"/>
  <c r="H27" i="15"/>
  <c r="D27" i="9"/>
  <c r="I54" i="15"/>
  <c r="W9" i="15" s="1"/>
  <c r="E54" i="9"/>
  <c r="K93" i="15"/>
  <c r="G93" i="9"/>
  <c r="H12" i="15"/>
  <c r="D12" i="9"/>
  <c r="K22" i="15"/>
  <c r="G22" i="9"/>
  <c r="F20" i="9"/>
  <c r="J20" i="15"/>
  <c r="G44" i="15"/>
  <c r="U8" i="15" s="1"/>
  <c r="C44" i="9"/>
  <c r="F39" i="9"/>
  <c r="J39" i="15"/>
  <c r="G81" i="15"/>
  <c r="C81" i="9"/>
  <c r="F5" i="9"/>
  <c r="J5" i="15"/>
  <c r="I52" i="15"/>
  <c r="E52" i="9"/>
  <c r="J8" i="15"/>
  <c r="F8" i="9"/>
  <c r="J32" i="15"/>
  <c r="F32" i="9"/>
  <c r="G74" i="15"/>
  <c r="U11" i="15" s="1"/>
  <c r="C74" i="9"/>
  <c r="G100" i="9"/>
  <c r="K100" i="15"/>
  <c r="J79" i="15"/>
  <c r="F79" i="9"/>
  <c r="I21" i="15"/>
  <c r="E21" i="9"/>
  <c r="G46" i="9"/>
  <c r="K46" i="15"/>
  <c r="G97" i="15"/>
  <c r="C97" i="9"/>
  <c r="G71" i="9"/>
  <c r="K71" i="15"/>
  <c r="D89" i="9"/>
  <c r="H89" i="15"/>
  <c r="H65" i="15"/>
  <c r="D65" i="9"/>
  <c r="H10" i="15"/>
  <c r="D10" i="9"/>
  <c r="F26" i="9"/>
  <c r="J26" i="15"/>
  <c r="D63" i="9"/>
  <c r="H63" i="15"/>
  <c r="G79" i="9"/>
  <c r="K79" i="15"/>
  <c r="K95" i="15"/>
  <c r="G95" i="9"/>
  <c r="C59" i="9"/>
  <c r="G59" i="15"/>
  <c r="H17" i="15"/>
  <c r="D17" i="9"/>
  <c r="I6" i="15"/>
  <c r="E6" i="9"/>
  <c r="K11" i="15"/>
  <c r="G11" i="9"/>
  <c r="K63" i="15"/>
  <c r="G63" i="9"/>
  <c r="K42" i="15"/>
  <c r="G42" i="9"/>
  <c r="C47" i="9"/>
  <c r="G47" i="15"/>
  <c r="J49" i="15"/>
  <c r="F49" i="9"/>
  <c r="E90" i="9"/>
  <c r="I90" i="15"/>
  <c r="I69" i="15"/>
  <c r="E69" i="9"/>
  <c r="K60" i="15"/>
  <c r="G60" i="9"/>
  <c r="F82" i="9"/>
  <c r="J82" i="15"/>
  <c r="J104" i="15"/>
  <c r="C87" i="9"/>
  <c r="G87" i="15"/>
  <c r="G34" i="15"/>
  <c r="U7" i="15" s="1"/>
  <c r="C34" i="9"/>
  <c r="I29" i="15"/>
  <c r="E29" i="9"/>
  <c r="D38" i="9"/>
  <c r="H38" i="15"/>
  <c r="H32" i="15"/>
  <c r="D32" i="9"/>
  <c r="E18" i="9"/>
  <c r="I18" i="15"/>
  <c r="K104" i="15"/>
  <c r="I100" i="15"/>
  <c r="E100" i="9"/>
  <c r="H81" i="15"/>
  <c r="D81" i="9"/>
  <c r="J46" i="15"/>
  <c r="F46" i="9"/>
  <c r="D8" i="9"/>
  <c r="H8" i="15"/>
  <c r="K58" i="15"/>
  <c r="G58" i="9"/>
  <c r="H61" i="15"/>
  <c r="D61" i="9"/>
  <c r="G41" i="15"/>
  <c r="C41" i="9"/>
  <c r="I10" i="15"/>
  <c r="E10" i="9"/>
  <c r="E88" i="9"/>
  <c r="I88" i="15"/>
  <c r="I83" i="15"/>
  <c r="E83" i="9"/>
  <c r="I80" i="15"/>
  <c r="E80" i="9"/>
  <c r="C82" i="9"/>
  <c r="G82" i="15"/>
  <c r="D62" i="9"/>
  <c r="H62" i="15"/>
  <c r="H39" i="15"/>
  <c r="D39" i="9"/>
  <c r="H84" i="15"/>
  <c r="V12" i="15" s="1"/>
  <c r="D84" i="9"/>
  <c r="E17" i="9"/>
  <c r="I17" i="15"/>
  <c r="C68" i="9"/>
  <c r="G68" i="15"/>
  <c r="E67" i="9"/>
  <c r="I67" i="15"/>
  <c r="F77" i="9"/>
  <c r="J77" i="15"/>
  <c r="I93" i="15"/>
  <c r="E93" i="9"/>
  <c r="H5" i="15"/>
  <c r="D5" i="9"/>
  <c r="F9" i="9"/>
  <c r="J9" i="15"/>
  <c r="J86" i="15"/>
  <c r="F86" i="9"/>
  <c r="G98" i="9"/>
  <c r="K98" i="15"/>
  <c r="C61" i="9"/>
  <c r="G61" i="15"/>
  <c r="K14" i="15"/>
  <c r="Y5" i="15" s="1"/>
  <c r="G14" i="9"/>
  <c r="I104" i="15"/>
  <c r="I42" i="15"/>
  <c r="E42" i="9"/>
  <c r="D44" i="9"/>
  <c r="H44" i="15"/>
  <c r="V8" i="15" s="1"/>
  <c r="H88" i="15"/>
  <c r="D88" i="9"/>
  <c r="K43" i="15"/>
  <c r="G43" i="9"/>
  <c r="H16" i="15"/>
  <c r="D16" i="9"/>
  <c r="F67" i="9"/>
  <c r="J67" i="15"/>
  <c r="H56" i="15"/>
  <c r="D56" i="9"/>
  <c r="C12" i="9"/>
  <c r="G12" i="15"/>
  <c r="E16" i="9"/>
  <c r="I16" i="15"/>
  <c r="E75" i="9"/>
  <c r="I75" i="15"/>
  <c r="C63" i="9"/>
  <c r="G63" i="15"/>
  <c r="C10" i="9"/>
  <c r="G10" i="15"/>
  <c r="D58" i="9"/>
  <c r="H58" i="15"/>
  <c r="K10" i="15"/>
  <c r="G10" i="9"/>
  <c r="H23" i="15"/>
  <c r="D23" i="9"/>
  <c r="G39" i="9"/>
  <c r="K39" i="15"/>
  <c r="G69" i="9"/>
  <c r="K69" i="15"/>
  <c r="H86" i="15"/>
  <c r="D86" i="9"/>
  <c r="G30" i="9"/>
  <c r="K30" i="15"/>
  <c r="E85" i="9"/>
  <c r="I85" i="15"/>
  <c r="E103" i="9"/>
  <c r="I103" i="15"/>
  <c r="J31" i="15"/>
  <c r="F31" i="9"/>
  <c r="H41" i="15"/>
  <c r="D41" i="9"/>
  <c r="F80" i="9"/>
  <c r="J80" i="15"/>
  <c r="F90" i="9"/>
  <c r="J90" i="15"/>
  <c r="E87" i="9"/>
  <c r="I87" i="15"/>
  <c r="K5" i="15"/>
  <c r="G5" i="9"/>
  <c r="E58" i="9"/>
  <c r="I58" i="15"/>
  <c r="I40" i="15"/>
  <c r="E40" i="9"/>
  <c r="D91" i="9"/>
  <c r="H91" i="15"/>
  <c r="I102" i="15"/>
  <c r="E102" i="9"/>
  <c r="D47" i="9"/>
  <c r="H47" i="15"/>
  <c r="F56" i="9"/>
  <c r="J56" i="15"/>
  <c r="K76" i="15"/>
  <c r="G76" i="9"/>
  <c r="G73" i="9"/>
  <c r="K73" i="15"/>
  <c r="D92" i="9"/>
  <c r="H92" i="15"/>
  <c r="D33" i="9"/>
  <c r="H33" i="15"/>
  <c r="J44" i="15"/>
  <c r="X8" i="15" s="1"/>
  <c r="F44" i="9"/>
  <c r="H79" i="15"/>
  <c r="D79" i="9"/>
  <c r="D14" i="9"/>
  <c r="H14" i="15"/>
  <c r="V5" i="15" s="1"/>
  <c r="E86" i="9"/>
  <c r="I86" i="15"/>
  <c r="H75" i="15"/>
  <c r="D75" i="9"/>
  <c r="J89" i="15"/>
  <c r="F89" i="9"/>
  <c r="C52" i="9"/>
  <c r="G52" i="15"/>
  <c r="I47" i="15"/>
  <c r="E47" i="9"/>
  <c r="E32" i="9"/>
  <c r="I32" i="15"/>
  <c r="H46" i="15"/>
  <c r="D46" i="9"/>
  <c r="H21" i="15"/>
  <c r="D21" i="9"/>
  <c r="D24" i="9"/>
  <c r="H24" i="15"/>
  <c r="V6" i="15" s="1"/>
  <c r="H102" i="15"/>
  <c r="D102" i="9"/>
  <c r="J55" i="15"/>
  <c r="F55" i="9"/>
  <c r="D43" i="9"/>
  <c r="H43" i="15"/>
  <c r="K26" i="15"/>
  <c r="G26" i="9"/>
  <c r="C42" i="9"/>
  <c r="G42" i="15"/>
  <c r="J76" i="15"/>
  <c r="F76" i="9"/>
  <c r="I49" i="15"/>
  <c r="E49" i="9"/>
  <c r="J103" i="15"/>
  <c r="F103" i="9"/>
  <c r="G71" i="15"/>
  <c r="C71" i="9"/>
  <c r="G32" i="15"/>
  <c r="C32" i="9"/>
  <c r="D85" i="9"/>
  <c r="H85" i="15"/>
  <c r="K36" i="15"/>
  <c r="G36" i="9"/>
  <c r="I68" i="15"/>
  <c r="E68" i="9"/>
  <c r="J84" i="15"/>
  <c r="X12" i="15" s="1"/>
  <c r="F84" i="9"/>
  <c r="I27" i="15"/>
  <c r="E27" i="9"/>
  <c r="H95" i="15"/>
  <c r="D95" i="9"/>
  <c r="F36" i="9"/>
  <c r="J36" i="15"/>
  <c r="H25" i="15"/>
  <c r="D25" i="9"/>
  <c r="C75" i="9"/>
  <c r="G75" i="15"/>
  <c r="G52" i="9"/>
  <c r="K52" i="15"/>
  <c r="G64" i="9"/>
  <c r="K64" i="15"/>
  <c r="Y10" i="15" s="1"/>
  <c r="K20" i="15"/>
  <c r="G20" i="9"/>
  <c r="G55" i="15"/>
  <c r="C55" i="9"/>
  <c r="J50" i="15"/>
  <c r="F50" i="9"/>
  <c r="J37" i="15"/>
  <c r="F37" i="9"/>
  <c r="K45" i="15"/>
  <c r="G45" i="9"/>
  <c r="I24" i="15"/>
  <c r="W6" i="15" s="1"/>
  <c r="E24" i="9"/>
  <c r="G18" i="9"/>
  <c r="K18" i="15"/>
  <c r="H76" i="15"/>
  <c r="D76" i="9"/>
  <c r="K66" i="15"/>
  <c r="G66" i="9"/>
  <c r="E56" i="9"/>
  <c r="I56" i="15"/>
  <c r="D55" i="9"/>
  <c r="H55" i="15"/>
  <c r="F52" i="9"/>
  <c r="J52" i="15"/>
  <c r="D37" i="9"/>
  <c r="H37" i="15"/>
  <c r="J69" i="15"/>
  <c r="F69" i="9"/>
  <c r="J13" i="15"/>
  <c r="F13" i="9"/>
  <c r="K47" i="15"/>
  <c r="G47" i="9"/>
  <c r="D28" i="9"/>
  <c r="H28" i="15"/>
  <c r="G61" i="9"/>
  <c r="K61" i="15"/>
  <c r="C25" i="9"/>
  <c r="G25" i="15"/>
  <c r="H96" i="15"/>
  <c r="D96" i="9"/>
  <c r="G67" i="15"/>
  <c r="C67" i="9"/>
  <c r="H101" i="15"/>
  <c r="D101" i="9"/>
  <c r="D80" i="9"/>
  <c r="H80" i="15"/>
  <c r="K17" i="15"/>
  <c r="G17" i="9"/>
  <c r="K33" i="15"/>
  <c r="G33" i="9"/>
  <c r="G98" i="15"/>
  <c r="C98" i="9"/>
  <c r="E66" i="9"/>
  <c r="I66" i="15"/>
  <c r="C38" i="9"/>
  <c r="G38" i="15"/>
  <c r="E13" i="9"/>
  <c r="I13" i="15"/>
  <c r="C18" i="9"/>
  <c r="G18" i="15"/>
  <c r="G37" i="9"/>
  <c r="K37" i="15"/>
  <c r="C78" i="9"/>
  <c r="G78" i="15"/>
  <c r="D71" i="9"/>
  <c r="H71" i="15"/>
  <c r="H54" i="15"/>
  <c r="V9" i="15" s="1"/>
  <c r="D54" i="9"/>
  <c r="G80" i="15"/>
  <c r="C80" i="9"/>
  <c r="E77" i="9"/>
  <c r="I77" i="15"/>
  <c r="J75" i="15"/>
  <c r="F75" i="9"/>
  <c r="H104" i="15"/>
  <c r="D19" i="9"/>
  <c r="H19" i="15"/>
  <c r="J61" i="15"/>
  <c r="F61" i="9"/>
  <c r="G22" i="15"/>
  <c r="C22" i="9"/>
  <c r="J93" i="15"/>
  <c r="F93" i="9"/>
  <c r="G103" i="9"/>
  <c r="K103" i="15"/>
  <c r="G73" i="15"/>
  <c r="C73" i="9"/>
  <c r="E8" i="9"/>
  <c r="I8" i="15"/>
  <c r="K7" i="15"/>
  <c r="G7" i="9"/>
  <c r="E60" i="9"/>
  <c r="I60" i="15"/>
  <c r="G43" i="15"/>
  <c r="C43" i="9"/>
  <c r="I89" i="15"/>
  <c r="E89" i="9"/>
  <c r="C54" i="9"/>
  <c r="G54" i="15"/>
  <c r="U9" i="15" s="1"/>
  <c r="I84" i="15"/>
  <c r="W12" i="15" s="1"/>
  <c r="E84" i="9"/>
  <c r="F78" i="9"/>
  <c r="J78" i="15"/>
  <c r="J14" i="15"/>
  <c r="X5" i="15" s="1"/>
  <c r="F14" i="9"/>
  <c r="D60" i="9"/>
  <c r="H60" i="15"/>
  <c r="D103" i="9"/>
  <c r="H103" i="15"/>
  <c r="I43" i="15"/>
  <c r="E43" i="9"/>
  <c r="K99" i="15"/>
  <c r="G99" i="9"/>
  <c r="G104" i="15"/>
  <c r="K41" i="15"/>
  <c r="G41" i="9"/>
  <c r="J45" i="15"/>
  <c r="F45" i="9"/>
  <c r="F25" i="9"/>
  <c r="J25" i="15"/>
  <c r="E92" i="9"/>
  <c r="I92" i="15"/>
  <c r="F57" i="9"/>
  <c r="J57" i="15"/>
  <c r="I7" i="15"/>
  <c r="E7" i="9"/>
  <c r="C89" i="9"/>
  <c r="G89" i="15"/>
  <c r="G94" i="15"/>
  <c r="C94" i="9"/>
  <c r="G17" i="15"/>
  <c r="C17" i="9"/>
  <c r="E70" i="9"/>
  <c r="I70" i="15"/>
  <c r="J47" i="15"/>
  <c r="F47" i="9"/>
  <c r="I31" i="15"/>
  <c r="E31" i="9"/>
  <c r="J42" i="15"/>
  <c r="F42" i="9"/>
  <c r="J6" i="15"/>
  <c r="F6" i="9"/>
  <c r="K87" i="15"/>
  <c r="G87" i="9"/>
  <c r="J70" i="15"/>
  <c r="F70" i="9"/>
  <c r="F102" i="9"/>
  <c r="J102" i="15"/>
  <c r="I30" i="15"/>
  <c r="E30" i="9"/>
  <c r="J16" i="15"/>
  <c r="F16" i="9"/>
  <c r="H72" i="15"/>
  <c r="D72" i="9"/>
  <c r="F21" i="9"/>
  <c r="J21" i="15"/>
  <c r="G48" i="9"/>
  <c r="K48" i="15"/>
  <c r="D99" i="9"/>
  <c r="H99" i="15"/>
  <c r="K32" i="15"/>
  <c r="G32" i="9"/>
  <c r="G39" i="15"/>
  <c r="C39" i="9"/>
  <c r="D73" i="9"/>
  <c r="H73" i="15"/>
  <c r="F62" i="9"/>
  <c r="J62" i="15"/>
  <c r="I5" i="15"/>
  <c r="E5" i="9"/>
  <c r="G25" i="9"/>
  <c r="K25" i="15"/>
  <c r="K51" i="15"/>
  <c r="G51" i="9"/>
  <c r="D30" i="9"/>
  <c r="H30" i="15"/>
  <c r="C23" i="9"/>
  <c r="G23" i="15"/>
  <c r="J11" i="15"/>
  <c r="F11" i="9"/>
  <c r="J15" i="15"/>
  <c r="F15" i="9"/>
  <c r="G12" i="9"/>
  <c r="K12" i="15"/>
  <c r="K23" i="15"/>
  <c r="G23" i="9"/>
  <c r="E14" i="9"/>
  <c r="I14" i="15"/>
  <c r="W5" i="15" s="1"/>
  <c r="C45" i="9"/>
  <c r="G45" i="15"/>
  <c r="I91" i="15"/>
  <c r="E91" i="9"/>
  <c r="G8" i="9"/>
  <c r="K8" i="15"/>
  <c r="E20" i="9"/>
  <c r="I20" i="15"/>
  <c r="C15" i="9"/>
  <c r="G15" i="15"/>
  <c r="I12" i="15"/>
  <c r="E12" i="9"/>
  <c r="E63" i="9"/>
  <c r="I63" i="15"/>
  <c r="F7" i="9"/>
  <c r="J7" i="15"/>
  <c r="K29" i="15"/>
  <c r="G29" i="9"/>
  <c r="G36" i="15"/>
  <c r="C36" i="9"/>
  <c r="E9" i="9"/>
  <c r="I9" i="15"/>
  <c r="J87" i="15"/>
  <c r="F87" i="9"/>
  <c r="E22" i="9"/>
  <c r="I22" i="15"/>
  <c r="J64" i="15"/>
  <c r="X10" i="15" s="1"/>
  <c r="F64" i="9"/>
  <c r="F98" i="9"/>
  <c r="J98" i="15"/>
  <c r="I94" i="15"/>
  <c r="E94" i="9"/>
  <c r="J97" i="15"/>
  <c r="F97" i="9"/>
  <c r="E51" i="9"/>
  <c r="I51" i="15"/>
  <c r="F34" i="9"/>
  <c r="J34" i="15"/>
  <c r="X7" i="15" s="1"/>
  <c r="I57" i="15"/>
  <c r="E57" i="9"/>
  <c r="G15" i="9"/>
  <c r="K15" i="15"/>
  <c r="H6" i="15"/>
  <c r="D6" i="9"/>
  <c r="I25" i="15"/>
  <c r="E25" i="9"/>
  <c r="I65" i="15"/>
  <c r="E65" i="9"/>
  <c r="C76" i="9"/>
  <c r="G76" i="15"/>
  <c r="F60" i="9"/>
  <c r="J60" i="15"/>
  <c r="D77" i="9"/>
  <c r="H77" i="15"/>
  <c r="C91" i="9"/>
  <c r="G91" i="15"/>
  <c r="I61" i="15"/>
  <c r="E61" i="9"/>
  <c r="K9" i="15"/>
  <c r="G9" i="9"/>
  <c r="G20" i="15"/>
  <c r="C20" i="9"/>
  <c r="G16" i="15"/>
  <c r="C16" i="9"/>
  <c r="C83" i="9"/>
  <c r="G83" i="15"/>
  <c r="G49" i="9"/>
  <c r="K49" i="15"/>
  <c r="F40" i="9"/>
  <c r="J40" i="15"/>
  <c r="G9" i="15"/>
  <c r="C9" i="9"/>
  <c r="E82" i="9"/>
  <c r="I82" i="15"/>
  <c r="I50" i="15"/>
  <c r="E50" i="9"/>
  <c r="C33" i="9"/>
  <c r="G33" i="15"/>
  <c r="K92" i="15"/>
  <c r="G92" i="9"/>
  <c r="G13" i="9"/>
  <c r="K13" i="15"/>
  <c r="J43" i="15"/>
  <c r="F43" i="9"/>
  <c r="F12" i="9"/>
  <c r="J12" i="15"/>
  <c r="G86" i="15"/>
  <c r="C86" i="9"/>
  <c r="G79" i="15"/>
  <c r="C79" i="9"/>
  <c r="G92" i="15"/>
  <c r="C92" i="9"/>
  <c r="J96" i="15"/>
  <c r="F96" i="9"/>
  <c r="D70" i="9"/>
  <c r="H70" i="15"/>
  <c r="G6" i="9"/>
  <c r="K6" i="15"/>
  <c r="H13" i="15"/>
  <c r="D13" i="9"/>
  <c r="G35" i="15"/>
  <c r="C35" i="9"/>
  <c r="C6" i="9"/>
  <c r="G6" i="15"/>
  <c r="E19" i="9"/>
  <c r="I19" i="15"/>
  <c r="D57" i="9"/>
  <c r="H57" i="15"/>
  <c r="H18" i="15"/>
  <c r="D18" i="9"/>
  <c r="J99" i="15"/>
  <c r="F99" i="9"/>
  <c r="G62" i="9"/>
  <c r="K62" i="15"/>
  <c r="K35" i="15"/>
  <c r="G35" i="9"/>
  <c r="D52" i="9"/>
  <c r="H52" i="15"/>
  <c r="D31" i="9"/>
  <c r="H31" i="15"/>
  <c r="H42" i="15"/>
  <c r="D42" i="9"/>
  <c r="F10" i="9"/>
  <c r="J10" i="15"/>
  <c r="F59" i="9"/>
  <c r="J59" i="15"/>
  <c r="D34" i="9"/>
  <c r="H34" i="15"/>
  <c r="V7" i="15" s="1"/>
  <c r="K72" i="15"/>
  <c r="G72" i="9"/>
  <c r="G50" i="15"/>
  <c r="C50" i="9"/>
  <c r="G102" i="9"/>
  <c r="K102" i="15"/>
  <c r="G51" i="15"/>
  <c r="C51" i="9"/>
  <c r="I64" i="15"/>
  <c r="W10" i="15" s="1"/>
  <c r="E64" i="9"/>
  <c r="H67" i="15"/>
  <c r="D67" i="9"/>
  <c r="G103" i="15"/>
  <c r="C103" i="9"/>
  <c r="I46" i="15"/>
  <c r="E46" i="9"/>
  <c r="F85" i="9"/>
  <c r="J85" i="15"/>
  <c r="E44" i="9"/>
  <c r="I44" i="15"/>
  <c r="W8" i="15" s="1"/>
  <c r="C100" i="9"/>
  <c r="G100" i="15"/>
  <c r="F88" i="9"/>
  <c r="J88" i="15"/>
  <c r="F68" i="9"/>
  <c r="J68" i="15"/>
  <c r="H9" i="15"/>
  <c r="D9" i="9"/>
  <c r="C11" i="9"/>
  <c r="G11" i="15"/>
  <c r="J58" i="15"/>
  <c r="F58" i="9"/>
  <c r="G96" i="15"/>
  <c r="C96" i="9"/>
  <c r="G60" i="15"/>
  <c r="C60" i="9"/>
  <c r="K96" i="15"/>
  <c r="G96" i="9"/>
  <c r="H35" i="15"/>
  <c r="D35" i="9"/>
  <c r="H74" i="15"/>
  <c r="V11" i="15" s="1"/>
  <c r="D74" i="9"/>
  <c r="H69" i="15"/>
  <c r="D69" i="9"/>
  <c r="J28" i="15"/>
  <c r="F28" i="9"/>
  <c r="J30" i="15"/>
  <c r="F30" i="9"/>
  <c r="J22" i="15"/>
  <c r="F22" i="9"/>
  <c r="K27" i="15"/>
  <c r="G27" i="9"/>
  <c r="F71" i="9"/>
  <c r="J71" i="15"/>
  <c r="D50" i="9"/>
  <c r="H50" i="15"/>
  <c r="F41" i="9"/>
  <c r="J41" i="15"/>
  <c r="K83" i="15"/>
  <c r="G83" i="9"/>
  <c r="I76" i="15"/>
  <c r="E76" i="9"/>
  <c r="F81" i="9"/>
  <c r="J81" i="15"/>
  <c r="D94" i="9"/>
  <c r="H94" i="15"/>
  <c r="G28" i="9"/>
  <c r="K28" i="15"/>
  <c r="K31" i="15"/>
  <c r="G31" i="9"/>
  <c r="G49" i="15"/>
  <c r="C49" i="9"/>
  <c r="G50" i="9"/>
  <c r="K50" i="15"/>
  <c r="I45" i="15"/>
  <c r="E45" i="9"/>
  <c r="K40" i="15"/>
  <c r="G40" i="9"/>
  <c r="G19" i="15"/>
  <c r="C19" i="9"/>
  <c r="I28" i="15"/>
  <c r="E28" i="9"/>
  <c r="D20" i="9"/>
  <c r="H20" i="15"/>
  <c r="F33" i="9"/>
  <c r="J33" i="15"/>
  <c r="H66" i="15"/>
  <c r="D66" i="9"/>
  <c r="K53" i="15"/>
  <c r="G53" i="9"/>
  <c r="E79" i="9"/>
  <c r="I79" i="15"/>
  <c r="G40" i="15"/>
  <c r="C40" i="9"/>
  <c r="K81" i="15"/>
  <c r="G81" i="9"/>
  <c r="H7" i="15"/>
  <c r="D7" i="9"/>
  <c r="C85" i="9"/>
  <c r="G85" i="15"/>
  <c r="F29" i="9"/>
  <c r="J29" i="15"/>
  <c r="K90" i="15"/>
  <c r="G90" i="9"/>
  <c r="C27" i="9"/>
  <c r="G27" i="15"/>
  <c r="F91" i="9"/>
  <c r="J91" i="15"/>
  <c r="E39" i="9"/>
  <c r="I39" i="15"/>
  <c r="G82" i="9"/>
  <c r="K82" i="15"/>
  <c r="H93" i="15"/>
  <c r="D93" i="9"/>
  <c r="K56" i="15"/>
  <c r="G56" i="9"/>
  <c r="G26" i="15"/>
  <c r="C26" i="9"/>
  <c r="C8" i="9"/>
  <c r="G8" i="15"/>
  <c r="G70" i="15"/>
  <c r="C70" i="9"/>
  <c r="J38" i="15"/>
  <c r="F38" i="9"/>
  <c r="C13" i="9"/>
  <c r="G13" i="15"/>
  <c r="J23" i="15"/>
  <c r="F23" i="9"/>
  <c r="E34" i="9"/>
  <c r="I34" i="15"/>
  <c r="W7" i="15" s="1"/>
  <c r="AC9" i="20"/>
  <c r="AY9" i="20" s="1"/>
  <c r="AC12" i="20"/>
  <c r="AY12" i="20" s="1"/>
  <c r="AC7" i="20"/>
  <c r="AY7" i="20" s="1"/>
  <c r="AC13" i="20"/>
  <c r="AY13" i="20" s="1"/>
  <c r="AC8" i="20"/>
  <c r="AY8" i="20" s="1"/>
  <c r="AC10" i="20"/>
  <c r="AY10" i="20" s="1"/>
  <c r="AC14" i="20"/>
  <c r="AY14" i="20" s="1"/>
  <c r="AC11" i="20"/>
  <c r="AY11" i="20" s="1"/>
  <c r="K37" i="8" l="1"/>
  <c r="K68" i="8"/>
  <c r="K103" i="8"/>
  <c r="K47" i="8"/>
  <c r="K75" i="8"/>
  <c r="K44" i="8"/>
  <c r="K30" i="8"/>
  <c r="K92" i="8"/>
  <c r="K40" i="8"/>
  <c r="K87" i="8"/>
  <c r="K19" i="8"/>
  <c r="K82" i="8"/>
  <c r="K46" i="8"/>
  <c r="K84" i="8"/>
  <c r="K52" i="8"/>
  <c r="K13" i="8"/>
  <c r="K93" i="8"/>
  <c r="K88" i="8"/>
  <c r="AM73" i="26"/>
  <c r="AM74" i="24"/>
  <c r="K65" i="8"/>
  <c r="AM57" i="24"/>
  <c r="AM75" i="24"/>
  <c r="AM27" i="24"/>
  <c r="AM48" i="26"/>
  <c r="AM45" i="25"/>
  <c r="AM89" i="24"/>
  <c r="K83" i="8"/>
  <c r="AM35" i="25"/>
  <c r="AM103" i="26"/>
  <c r="AM34" i="24"/>
  <c r="AM95" i="26"/>
  <c r="AM33" i="23"/>
  <c r="AM61" i="24"/>
  <c r="AM25" i="24"/>
  <c r="AM32" i="26"/>
  <c r="AM65" i="24"/>
  <c r="K77" i="8"/>
  <c r="AM77" i="25"/>
  <c r="AM102" i="25"/>
  <c r="AM20" i="23"/>
  <c r="AM26" i="26"/>
  <c r="AB24" i="35" s="1"/>
  <c r="AM17" i="25"/>
  <c r="AM42" i="25"/>
  <c r="AM60" i="25"/>
  <c r="AM24" i="26"/>
  <c r="AM56" i="26"/>
  <c r="AM85" i="24"/>
  <c r="AM101" i="24"/>
  <c r="AM78" i="26"/>
  <c r="AM104" i="26"/>
  <c r="AM19" i="25"/>
  <c r="AM69" i="26"/>
  <c r="AM98" i="25"/>
  <c r="AM90" i="25"/>
  <c r="AM52" i="25"/>
  <c r="AM89" i="26"/>
  <c r="AB87" i="35" s="1"/>
  <c r="AM53" i="26"/>
  <c r="AM33" i="26"/>
  <c r="K51" i="8"/>
  <c r="K39" i="8"/>
  <c r="AM74" i="23"/>
  <c r="K18" i="8"/>
  <c r="AM60" i="26"/>
  <c r="AM18" i="23"/>
  <c r="Y16" i="35" s="1"/>
  <c r="AM20" i="25"/>
  <c r="AA18" i="35" s="1"/>
  <c r="K96" i="8"/>
  <c r="AM31" i="25"/>
  <c r="K35" i="8"/>
  <c r="AM18" i="25"/>
  <c r="K31" i="8"/>
  <c r="AM53" i="23"/>
  <c r="AM78" i="24"/>
  <c r="AM64" i="24"/>
  <c r="Z62" i="35" s="1"/>
  <c r="AM35" i="24"/>
  <c r="AM19" i="24"/>
  <c r="AM44" i="23"/>
  <c r="AM86" i="26"/>
  <c r="AM56" i="25"/>
  <c r="AM27" i="26"/>
  <c r="AM37" i="26"/>
  <c r="AM35" i="26"/>
  <c r="AM96" i="25"/>
  <c r="AM22" i="26"/>
  <c r="AM105" i="25"/>
  <c r="AM23" i="24"/>
  <c r="K32" i="8"/>
  <c r="AM32" i="24"/>
  <c r="K98" i="8"/>
  <c r="AM80" i="24"/>
  <c r="Z78" i="35" s="1"/>
  <c r="K45" i="8"/>
  <c r="AM34" i="25"/>
  <c r="AM30" i="26"/>
  <c r="AM27" i="23"/>
  <c r="AM28" i="26"/>
  <c r="AM102" i="26"/>
  <c r="AM73" i="24"/>
  <c r="AM50" i="25"/>
  <c r="AA48" i="35" s="1"/>
  <c r="AM78" i="25"/>
  <c r="AM88" i="24"/>
  <c r="AM52" i="23"/>
  <c r="AM104" i="23"/>
  <c r="AM65" i="23"/>
  <c r="K69" i="8"/>
  <c r="AM62" i="23"/>
  <c r="Y60" i="35" s="1"/>
  <c r="AM24" i="24"/>
  <c r="AM55" i="26"/>
  <c r="AM53" i="24"/>
  <c r="AM98" i="26"/>
  <c r="AM99" i="26"/>
  <c r="AM47" i="23"/>
  <c r="AM79" i="25"/>
  <c r="K73" i="8"/>
  <c r="AM43" i="23"/>
  <c r="Y41" i="35" s="1"/>
  <c r="K49" i="8"/>
  <c r="AM97" i="26"/>
  <c r="AM90" i="26"/>
  <c r="K17" i="8"/>
  <c r="AM69" i="24"/>
  <c r="AM30" i="25"/>
  <c r="AM66" i="26"/>
  <c r="AM87" i="24"/>
  <c r="AM42" i="24"/>
  <c r="AM41" i="24"/>
  <c r="AM84" i="26"/>
  <c r="AM103" i="25"/>
  <c r="AM77" i="23"/>
  <c r="AM104" i="24"/>
  <c r="AM77" i="26"/>
  <c r="K20" i="8"/>
  <c r="K95" i="8"/>
  <c r="AM44" i="24"/>
  <c r="AM28" i="23"/>
  <c r="AM63" i="26"/>
  <c r="AM46" i="25"/>
  <c r="AM102" i="23"/>
  <c r="AM50" i="26"/>
  <c r="AM48" i="25"/>
  <c r="AA46" i="35" s="1"/>
  <c r="AM51" i="25"/>
  <c r="AM83" i="26"/>
  <c r="AM97" i="25"/>
  <c r="AM93" i="25"/>
  <c r="AM51" i="26"/>
  <c r="AM23" i="25"/>
  <c r="AM42" i="26"/>
  <c r="AM20" i="26"/>
  <c r="AM58" i="24"/>
  <c r="AM75" i="26"/>
  <c r="AM85" i="23"/>
  <c r="AM79" i="23"/>
  <c r="AM49" i="25"/>
  <c r="AM65" i="26"/>
  <c r="AM96" i="26"/>
  <c r="AM59" i="24"/>
  <c r="AM81" i="26"/>
  <c r="K89" i="8"/>
  <c r="K27" i="8"/>
  <c r="AM29" i="24"/>
  <c r="AM41" i="23"/>
  <c r="AM53" i="25"/>
  <c r="AM87" i="23"/>
  <c r="Y85" i="35" s="1"/>
  <c r="AM59" i="23"/>
  <c r="K55" i="8"/>
  <c r="AM25" i="26"/>
  <c r="AM106" i="26"/>
  <c r="AM99" i="23"/>
  <c r="K63" i="8"/>
  <c r="AM57" i="25"/>
  <c r="K54" i="8"/>
  <c r="AM81" i="23"/>
  <c r="AM98" i="23"/>
  <c r="AM32" i="25"/>
  <c r="K102" i="8"/>
  <c r="AM71" i="26"/>
  <c r="AM37" i="23"/>
  <c r="K23" i="8"/>
  <c r="AM46" i="26"/>
  <c r="AB44" i="35" s="1"/>
  <c r="AM100" i="24"/>
  <c r="K56" i="8"/>
  <c r="AM106" i="25"/>
  <c r="AM105" i="23"/>
  <c r="AM92" i="26"/>
  <c r="AM37" i="25"/>
  <c r="AM39" i="23"/>
  <c r="AM70" i="25"/>
  <c r="AA68" i="35" s="1"/>
  <c r="AM52" i="24"/>
  <c r="K78" i="8"/>
  <c r="K72" i="8"/>
  <c r="AM40" i="25"/>
  <c r="AM34" i="23"/>
  <c r="AM25" i="25"/>
  <c r="AM17" i="23"/>
  <c r="AM25" i="23"/>
  <c r="K81" i="8"/>
  <c r="K70" i="8"/>
  <c r="AM45" i="23"/>
  <c r="AM45" i="26"/>
  <c r="AM82" i="24"/>
  <c r="AM95" i="23"/>
  <c r="AM66" i="25"/>
  <c r="AM29" i="25"/>
  <c r="AM38" i="25"/>
  <c r="K26" i="8"/>
  <c r="AM95" i="25"/>
  <c r="AM21" i="26"/>
  <c r="K61" i="8"/>
  <c r="AM17" i="26"/>
  <c r="AM69" i="25"/>
  <c r="AM82" i="26"/>
  <c r="AB80" i="35" s="1"/>
  <c r="AM22" i="24"/>
  <c r="K99" i="8"/>
  <c r="K66" i="8"/>
  <c r="AM79" i="26"/>
  <c r="AM54" i="26"/>
  <c r="AM28" i="24"/>
  <c r="K90" i="8"/>
  <c r="AM104" i="25"/>
  <c r="AA102" i="35" s="1"/>
  <c r="AM23" i="23"/>
  <c r="AM62" i="24"/>
  <c r="AM91" i="23"/>
  <c r="AM79" i="24"/>
  <c r="K34" i="8"/>
  <c r="AM26" i="25"/>
  <c r="AM49" i="23"/>
  <c r="AM54" i="25"/>
  <c r="AM105" i="24"/>
  <c r="AM83" i="23"/>
  <c r="AM19" i="26"/>
  <c r="AM78" i="23"/>
  <c r="AM82" i="25"/>
  <c r="AM77" i="24"/>
  <c r="AM19" i="23"/>
  <c r="AM91" i="26"/>
  <c r="AM49" i="24"/>
  <c r="Z47" i="35" s="1"/>
  <c r="AM58" i="23"/>
  <c r="AM63" i="24"/>
  <c r="AM23" i="26"/>
  <c r="AM73" i="25"/>
  <c r="AM58" i="26"/>
  <c r="AM67" i="23"/>
  <c r="AM27" i="25"/>
  <c r="AM50" i="24"/>
  <c r="K42" i="8"/>
  <c r="AM94" i="23"/>
  <c r="AM59" i="26"/>
  <c r="AM89" i="25"/>
  <c r="K22" i="8"/>
  <c r="AM86" i="25"/>
  <c r="AM88" i="26"/>
  <c r="AM39" i="25"/>
  <c r="K76" i="8"/>
  <c r="AM93" i="23"/>
  <c r="K16" i="8"/>
  <c r="AM39" i="26"/>
  <c r="AM92" i="25"/>
  <c r="AM48" i="23"/>
  <c r="K50" i="8"/>
  <c r="K60" i="8"/>
  <c r="AM21" i="24"/>
  <c r="K97" i="8"/>
  <c r="AM31" i="23"/>
  <c r="AM38" i="24"/>
  <c r="AM36" i="25"/>
  <c r="AM99" i="25"/>
  <c r="AM92" i="24"/>
  <c r="AM99" i="24"/>
  <c r="Z97" i="35" s="1"/>
  <c r="K59" i="8"/>
  <c r="AM97" i="23"/>
  <c r="AM91" i="25"/>
  <c r="AM105" i="26"/>
  <c r="AM48" i="24"/>
  <c r="AM49" i="26"/>
  <c r="AM65" i="25"/>
  <c r="AA63" i="35" s="1"/>
  <c r="AM84" i="25"/>
  <c r="K100" i="8"/>
  <c r="AM67" i="24"/>
  <c r="AM85" i="26"/>
  <c r="AM41" i="26"/>
  <c r="AM68" i="25"/>
  <c r="AM70" i="24"/>
  <c r="K62" i="8"/>
  <c r="AM80" i="23"/>
  <c r="AM70" i="23"/>
  <c r="AM69" i="23"/>
  <c r="AM54" i="24"/>
  <c r="AM43" i="25"/>
  <c r="AM32" i="23"/>
  <c r="AM70" i="26"/>
  <c r="AM60" i="24"/>
  <c r="AM101" i="25"/>
  <c r="AM72" i="23"/>
  <c r="AM71" i="24"/>
  <c r="K24" i="8"/>
  <c r="AM55" i="23"/>
  <c r="AM24" i="25"/>
  <c r="AM93" i="24"/>
  <c r="K101" i="8"/>
  <c r="K80" i="8"/>
  <c r="AM22" i="25"/>
  <c r="AM94" i="24"/>
  <c r="AM72" i="25"/>
  <c r="AM83" i="24"/>
  <c r="K14" i="8"/>
  <c r="AM94" i="25"/>
  <c r="AM38" i="23"/>
  <c r="Y36" i="35" s="1"/>
  <c r="AM40" i="26"/>
  <c r="AB38" i="35" s="1"/>
  <c r="AM60" i="23"/>
  <c r="AM64" i="26"/>
  <c r="K94" i="8"/>
  <c r="AM62" i="25"/>
  <c r="K64" i="8"/>
  <c r="AM63" i="25"/>
  <c r="AM103" i="23"/>
  <c r="AM36" i="26"/>
  <c r="AM88" i="23"/>
  <c r="AM71" i="25"/>
  <c r="AM84" i="23"/>
  <c r="AM57" i="26"/>
  <c r="AM100" i="23"/>
  <c r="AM54" i="23"/>
  <c r="K29" i="8"/>
  <c r="AM64" i="25"/>
  <c r="AM18" i="24"/>
  <c r="K79" i="8"/>
  <c r="K21" i="8"/>
  <c r="AM45" i="24"/>
  <c r="AM74" i="25"/>
  <c r="AM73" i="23"/>
  <c r="AM80" i="25"/>
  <c r="AA78" i="35" s="1"/>
  <c r="K38" i="8"/>
  <c r="AM31" i="26"/>
  <c r="AM68" i="26"/>
  <c r="AM21" i="23"/>
  <c r="AM18" i="26"/>
  <c r="AM100" i="25"/>
  <c r="AM17" i="24"/>
  <c r="AM58" i="25"/>
  <c r="AM34" i="26"/>
  <c r="AM31" i="24"/>
  <c r="AM44" i="25"/>
  <c r="AM95" i="24"/>
  <c r="Z93" i="35" s="1"/>
  <c r="AM55" i="25"/>
  <c r="AM98" i="24"/>
  <c r="AM47" i="26"/>
  <c r="K41" i="8"/>
  <c r="AM100" i="26"/>
  <c r="AM82" i="23"/>
  <c r="AM81" i="25"/>
  <c r="AM20" i="24"/>
  <c r="AM55" i="24"/>
  <c r="AM89" i="23"/>
  <c r="AM87" i="26"/>
  <c r="AM91" i="24"/>
  <c r="K43" i="8"/>
  <c r="K58" i="8"/>
  <c r="AM87" i="25"/>
  <c r="AM47" i="25"/>
  <c r="K25" i="8"/>
  <c r="AM90" i="24"/>
  <c r="AM38" i="26"/>
  <c r="K67" i="8"/>
  <c r="AM67" i="25"/>
  <c r="AA65" i="35" s="1"/>
  <c r="AM61" i="23"/>
  <c r="AM103" i="24"/>
  <c r="AM30" i="24"/>
  <c r="AM33" i="25"/>
  <c r="AM43" i="24"/>
  <c r="AM51" i="23"/>
  <c r="K28" i="8"/>
  <c r="AM52" i="26"/>
  <c r="AM72" i="26"/>
  <c r="AM39" i="24"/>
  <c r="AM51" i="24"/>
  <c r="AM67" i="26"/>
  <c r="AM94" i="26"/>
  <c r="AM29" i="23"/>
  <c r="AM68" i="24"/>
  <c r="AM93" i="26"/>
  <c r="AM47" i="24"/>
  <c r="K15" i="8"/>
  <c r="AM22" i="23"/>
  <c r="AM101" i="23"/>
  <c r="AM62" i="26"/>
  <c r="AM28" i="25"/>
  <c r="AM76" i="25"/>
  <c r="AM72" i="24"/>
  <c r="AM33" i="24"/>
  <c r="AM90" i="23"/>
  <c r="AM84" i="24"/>
  <c r="K48" i="8"/>
  <c r="K74" i="8"/>
  <c r="AM74" i="26"/>
  <c r="AM102" i="24"/>
  <c r="AM43" i="26"/>
  <c r="AM83" i="25"/>
  <c r="AM61" i="26"/>
  <c r="AM80" i="26"/>
  <c r="AM40" i="24"/>
  <c r="AM21" i="25"/>
  <c r="K57" i="8"/>
  <c r="AM92" i="23"/>
  <c r="K36" i="8"/>
  <c r="AM75" i="23"/>
  <c r="AM101" i="26"/>
  <c r="K71" i="8"/>
  <c r="AM41" i="25"/>
  <c r="AM88" i="25"/>
  <c r="AM24" i="23"/>
  <c r="AM59" i="25"/>
  <c r="AM29" i="26"/>
  <c r="AM61" i="25"/>
  <c r="AM30" i="23"/>
  <c r="K91" i="8"/>
  <c r="K33" i="8"/>
  <c r="AM68" i="23"/>
  <c r="AM42" i="23"/>
  <c r="AM35" i="23"/>
  <c r="Y33" i="35" s="1"/>
  <c r="K86" i="8"/>
  <c r="K85" i="8"/>
  <c r="AM71" i="23"/>
  <c r="AM37" i="24"/>
  <c r="AM40" i="23"/>
  <c r="AM76" i="26"/>
  <c r="AM57" i="23"/>
  <c r="AM50" i="23"/>
  <c r="AM97" i="24"/>
  <c r="AM64" i="23"/>
  <c r="AM81" i="24"/>
  <c r="AM63" i="23"/>
  <c r="AM75" i="25"/>
  <c r="AM85" i="25"/>
  <c r="K53" i="8"/>
  <c r="AM44" i="26"/>
  <c r="AA97" i="20"/>
  <c r="BH97" i="20" s="1"/>
  <c r="AZ33" i="20"/>
  <c r="AZ13" i="20"/>
  <c r="AM83" i="19"/>
  <c r="AM68" i="19"/>
  <c r="AM86" i="19"/>
  <c r="AF40" i="12"/>
  <c r="AB40" i="12"/>
  <c r="AE40" i="12"/>
  <c r="AC40" i="12"/>
  <c r="AD40" i="12"/>
  <c r="AM50" i="19"/>
  <c r="Z23" i="35"/>
  <c r="AM67" i="19"/>
  <c r="AM66" i="23"/>
  <c r="AM20" i="19"/>
  <c r="AM53" i="19"/>
  <c r="AM86" i="23"/>
  <c r="AM22" i="19"/>
  <c r="AM66" i="24"/>
  <c r="AM94" i="19"/>
  <c r="AM88" i="19"/>
  <c r="AM78" i="19"/>
  <c r="AZ32" i="20"/>
  <c r="AZ12" i="20"/>
  <c r="AA58" i="35"/>
  <c r="AM77" i="19"/>
  <c r="AM82" i="19"/>
  <c r="AM29" i="19"/>
  <c r="AM54" i="19"/>
  <c r="AM69" i="19"/>
  <c r="AM48" i="19"/>
  <c r="AM25" i="19"/>
  <c r="AB34" i="12"/>
  <c r="AM26" i="19"/>
  <c r="AE34" i="12"/>
  <c r="AF34" i="12"/>
  <c r="AC34" i="12"/>
  <c r="AD34" i="12"/>
  <c r="AM81" i="19"/>
  <c r="AM24" i="19"/>
  <c r="AM96" i="24"/>
  <c r="Y62" i="35"/>
  <c r="AB36" i="12"/>
  <c r="AE36" i="12"/>
  <c r="AM46" i="19"/>
  <c r="AD36" i="12"/>
  <c r="AC36" i="12"/>
  <c r="AF36" i="12"/>
  <c r="AM92" i="19"/>
  <c r="AB37" i="12"/>
  <c r="AE37" i="12"/>
  <c r="AM56" i="19"/>
  <c r="AF37" i="12"/>
  <c r="AC37" i="12"/>
  <c r="AD37" i="12"/>
  <c r="AZ34" i="20"/>
  <c r="AZ14" i="20"/>
  <c r="AZ8" i="20"/>
  <c r="AZ28" i="20"/>
  <c r="AM91" i="19"/>
  <c r="Y57" i="35"/>
  <c r="AB53" i="35"/>
  <c r="AM80" i="19"/>
  <c r="AM38" i="19"/>
  <c r="AM106" i="19"/>
  <c r="AM40" i="19"/>
  <c r="AA94" i="35"/>
  <c r="AM76" i="24"/>
  <c r="AM104" i="19"/>
  <c r="AM58" i="19"/>
  <c r="AM71" i="19"/>
  <c r="AM36" i="24"/>
  <c r="AM96" i="23"/>
  <c r="AM52" i="19"/>
  <c r="Z85" i="35"/>
  <c r="Z40" i="35"/>
  <c r="AM32" i="19"/>
  <c r="AM100" i="19"/>
  <c r="AM73" i="19"/>
  <c r="AM43" i="19"/>
  <c r="AM85" i="19"/>
  <c r="AB79" i="35"/>
  <c r="AZ11" i="20"/>
  <c r="AZ31" i="20"/>
  <c r="AM17" i="19"/>
  <c r="AM45" i="19"/>
  <c r="AM46" i="24"/>
  <c r="AM105" i="19"/>
  <c r="AM18" i="19"/>
  <c r="AM19" i="19"/>
  <c r="Z16" i="35"/>
  <c r="AM26" i="24"/>
  <c r="AM65" i="19"/>
  <c r="AM27" i="19"/>
  <c r="AZ29" i="20"/>
  <c r="AZ9" i="20"/>
  <c r="AM28" i="19"/>
  <c r="AM33" i="19"/>
  <c r="AM57" i="19"/>
  <c r="AM90" i="19"/>
  <c r="AM59" i="19"/>
  <c r="AM84" i="19"/>
  <c r="AB67" i="35"/>
  <c r="AM95" i="19"/>
  <c r="AM62" i="19"/>
  <c r="AM47" i="19"/>
  <c r="Y73" i="35"/>
  <c r="Y19" i="35"/>
  <c r="AM99" i="19"/>
  <c r="AM55" i="19"/>
  <c r="AM106" i="23"/>
  <c r="AM87" i="19"/>
  <c r="AM106" i="24"/>
  <c r="AB70" i="35"/>
  <c r="AM23" i="19"/>
  <c r="AM60" i="19"/>
  <c r="AM49" i="19"/>
  <c r="AM96" i="19"/>
  <c r="Y70" i="35"/>
  <c r="AZ30" i="20"/>
  <c r="AZ10" i="20"/>
  <c r="AM35" i="19"/>
  <c r="Z87" i="35"/>
  <c r="AM97" i="19"/>
  <c r="AM26" i="23"/>
  <c r="AM72" i="19"/>
  <c r="AM56" i="24"/>
  <c r="AM79" i="19"/>
  <c r="AF39" i="12"/>
  <c r="AC39" i="12"/>
  <c r="AD39" i="12"/>
  <c r="AB39" i="12"/>
  <c r="AM76" i="19"/>
  <c r="AE39" i="12"/>
  <c r="AM63" i="19"/>
  <c r="AM98" i="19"/>
  <c r="AM41" i="19"/>
  <c r="AM42" i="19"/>
  <c r="AM93" i="19"/>
  <c r="AB35" i="12"/>
  <c r="AC35" i="12"/>
  <c r="AE35" i="12"/>
  <c r="AM36" i="19"/>
  <c r="AD35" i="12"/>
  <c r="AF35" i="12"/>
  <c r="AA76" i="35"/>
  <c r="AM51" i="19"/>
  <c r="AM75" i="19"/>
  <c r="AM86" i="24"/>
  <c r="AB29" i="35"/>
  <c r="AM74" i="19"/>
  <c r="AM102" i="19"/>
  <c r="AA42" i="35"/>
  <c r="Z33" i="35"/>
  <c r="AM44" i="19"/>
  <c r="AM36" i="23"/>
  <c r="AM61" i="19"/>
  <c r="AB71" i="35"/>
  <c r="AM70" i="19"/>
  <c r="AM31" i="19"/>
  <c r="AM46" i="23"/>
  <c r="AB33" i="12"/>
  <c r="AE33" i="12"/>
  <c r="AF33" i="12"/>
  <c r="AD33" i="12"/>
  <c r="AC33" i="12"/>
  <c r="Y29" i="35"/>
  <c r="Y43" i="35"/>
  <c r="Z39" i="35"/>
  <c r="AM76" i="23"/>
  <c r="AB31" i="35"/>
  <c r="AM34" i="19"/>
  <c r="Z17" i="35"/>
  <c r="Y80" i="35"/>
  <c r="AM37" i="19"/>
  <c r="AA52" i="35"/>
  <c r="AM101" i="19"/>
  <c r="Z72" i="35"/>
  <c r="AE38" i="12"/>
  <c r="AB38" i="12"/>
  <c r="AC38" i="12"/>
  <c r="AD38" i="12"/>
  <c r="AF38" i="12"/>
  <c r="AM66" i="19"/>
  <c r="AM39" i="19"/>
  <c r="AM64" i="19"/>
  <c r="AM21" i="19"/>
  <c r="AM103" i="19"/>
  <c r="AM56" i="23"/>
  <c r="Z56" i="35"/>
  <c r="AM89" i="19"/>
  <c r="AM30" i="19"/>
  <c r="AA83" i="35" l="1"/>
  <c r="AB74" i="35"/>
  <c r="Y66" i="35"/>
  <c r="AA86" i="35"/>
  <c r="AA19" i="35"/>
  <c r="AB60" i="35"/>
  <c r="Z88" i="35"/>
  <c r="AA98" i="35"/>
  <c r="AA72" i="35"/>
  <c r="Y98" i="35"/>
  <c r="Y30" i="35"/>
  <c r="Z46" i="35"/>
  <c r="AA34" i="35"/>
  <c r="AA90" i="35"/>
  <c r="AB56" i="35"/>
  <c r="AA24" i="35"/>
  <c r="Z26" i="35"/>
  <c r="AB15" i="35"/>
  <c r="AA23" i="35"/>
  <c r="AA35" i="35"/>
  <c r="Y35" i="35"/>
  <c r="Y39" i="35"/>
  <c r="AA47" i="35"/>
  <c r="AB49" i="35"/>
  <c r="AA44" i="35"/>
  <c r="Y75" i="35"/>
  <c r="Z67" i="35"/>
  <c r="AB26" i="35"/>
  <c r="AA54" i="35"/>
  <c r="AA88" i="35"/>
  <c r="AB54" i="35"/>
  <c r="AA75" i="35"/>
  <c r="Z32" i="35"/>
  <c r="Z73" i="35"/>
  <c r="AA74" i="35"/>
  <c r="AB40" i="35"/>
  <c r="Z66" i="35"/>
  <c r="AA31" i="35"/>
  <c r="Z53" i="35"/>
  <c r="AA53" i="35"/>
  <c r="AB55" i="35"/>
  <c r="Y53" i="35"/>
  <c r="AA41" i="35"/>
  <c r="AB103" i="35"/>
  <c r="Z36" i="35"/>
  <c r="AB37" i="35"/>
  <c r="AA87" i="35"/>
  <c r="AB52" i="35"/>
  <c r="Z80" i="35"/>
  <c r="AB90" i="35"/>
  <c r="AB69" i="35"/>
  <c r="Y77" i="35"/>
  <c r="AB61" i="35"/>
  <c r="AA101" i="35"/>
  <c r="Y102" i="35"/>
  <c r="Z21" i="35"/>
  <c r="AB84" i="35"/>
  <c r="AA16" i="35"/>
  <c r="AA96" i="35"/>
  <c r="AB101" i="35"/>
  <c r="Y48" i="35"/>
  <c r="Y61" i="35"/>
  <c r="Z82" i="35"/>
  <c r="Y20" i="35"/>
  <c r="Z49" i="35"/>
  <c r="Z28" i="35"/>
  <c r="AA45" i="35"/>
  <c r="Y82" i="35"/>
  <c r="Z52" i="35"/>
  <c r="AA89" i="35"/>
  <c r="AB57" i="35"/>
  <c r="AB21" i="35"/>
  <c r="Y76" i="35"/>
  <c r="Z77" i="35"/>
  <c r="AB77" i="35"/>
  <c r="AB43" i="35"/>
  <c r="AA38" i="35"/>
  <c r="Y103" i="35"/>
  <c r="AB104" i="35"/>
  <c r="Y83" i="35"/>
  <c r="AA95" i="35"/>
  <c r="Y26" i="35"/>
  <c r="AB82" i="35"/>
  <c r="AB88" i="35"/>
  <c r="AB96" i="35"/>
  <c r="Y50" i="35"/>
  <c r="AB28" i="35"/>
  <c r="Y42" i="35"/>
  <c r="Z63" i="35"/>
  <c r="AA33" i="35"/>
  <c r="Y23" i="35"/>
  <c r="Y69" i="35"/>
  <c r="Y28" i="35"/>
  <c r="Y88" i="35"/>
  <c r="Z37" i="35"/>
  <c r="Z101" i="35"/>
  <c r="AA69" i="35"/>
  <c r="Z69" i="35"/>
  <c r="Y67" i="35"/>
  <c r="Z65" i="35"/>
  <c r="Y95" i="35"/>
  <c r="Y92" i="35"/>
  <c r="AB17" i="35"/>
  <c r="Y89" i="35"/>
  <c r="AA93" i="35"/>
  <c r="AA104" i="35"/>
  <c r="AA30" i="35"/>
  <c r="AB73" i="35"/>
  <c r="Z42" i="35"/>
  <c r="Z51" i="35"/>
  <c r="Z86" i="35"/>
  <c r="AA32" i="35"/>
  <c r="AB20" i="35"/>
  <c r="AA17" i="35"/>
  <c r="AA40" i="35"/>
  <c r="AB30" i="35"/>
  <c r="AB89" i="35"/>
  <c r="Y31" i="35"/>
  <c r="Y18" i="35"/>
  <c r="AB86" i="35"/>
  <c r="Z89" i="35"/>
  <c r="AA59" i="35"/>
  <c r="AA81" i="35"/>
  <c r="Z29" i="35"/>
  <c r="Y86" i="35"/>
  <c r="AA20" i="35"/>
  <c r="Z19" i="35"/>
  <c r="Y56" i="35"/>
  <c r="Y81" i="35"/>
  <c r="Z60" i="35"/>
  <c r="Y96" i="35"/>
  <c r="AB48" i="35"/>
  <c r="AB75" i="35"/>
  <c r="Z99" i="35"/>
  <c r="Z95" i="35"/>
  <c r="AB27" i="35"/>
  <c r="AA62" i="35"/>
  <c r="AA99" i="35"/>
  <c r="Y78" i="35"/>
  <c r="AA37" i="35"/>
  <c r="Z103" i="35"/>
  <c r="Z20" i="35"/>
  <c r="AA36" i="35"/>
  <c r="Z50" i="35"/>
  <c r="Z98" i="35"/>
  <c r="AB33" i="35"/>
  <c r="AB76" i="35"/>
  <c r="Z59" i="35"/>
  <c r="Y90" i="35"/>
  <c r="AB94" i="35"/>
  <c r="AA27" i="35"/>
  <c r="AB35" i="35"/>
  <c r="Z100" i="35"/>
  <c r="Y55" i="35"/>
  <c r="Y22" i="35"/>
  <c r="Y27" i="35"/>
  <c r="AB36" i="35"/>
  <c r="Z15" i="35"/>
  <c r="AA61" i="35"/>
  <c r="AA92" i="35"/>
  <c r="AB68" i="35"/>
  <c r="Z68" i="35"/>
  <c r="AA97" i="35"/>
  <c r="Y46" i="35"/>
  <c r="Y17" i="35"/>
  <c r="AA67" i="35"/>
  <c r="AM8" i="23"/>
  <c r="AM9" i="23" s="1"/>
  <c r="Y37" i="35"/>
  <c r="AA55" i="35"/>
  <c r="AA51" i="35"/>
  <c r="AB63" i="35"/>
  <c r="AA21" i="35"/>
  <c r="Y100" i="35"/>
  <c r="AA77" i="35"/>
  <c r="AB100" i="35"/>
  <c r="Z30" i="35"/>
  <c r="Y51" i="35"/>
  <c r="AB58" i="35"/>
  <c r="AA50" i="35"/>
  <c r="Z83" i="35"/>
  <c r="AA100" i="35"/>
  <c r="AM8" i="26"/>
  <c r="Y15" i="35"/>
  <c r="Z79" i="35"/>
  <c r="Y40" i="35"/>
  <c r="AB72" i="35"/>
  <c r="Y49" i="35"/>
  <c r="AA85" i="35"/>
  <c r="AB66" i="35"/>
  <c r="Y52" i="35"/>
  <c r="AB62" i="35"/>
  <c r="Z91" i="35"/>
  <c r="AB47" i="35"/>
  <c r="AA84" i="35"/>
  <c r="Z61" i="35"/>
  <c r="Y47" i="35"/>
  <c r="AA64" i="35"/>
  <c r="AB23" i="35"/>
  <c r="AB81" i="35"/>
  <c r="Z102" i="35"/>
  <c r="AB95" i="35"/>
  <c r="AB25" i="35"/>
  <c r="AA29" i="35"/>
  <c r="AB93" i="35"/>
  <c r="Z45" i="35"/>
  <c r="Z41" i="35"/>
  <c r="Z96" i="35"/>
  <c r="Y58" i="35"/>
  <c r="AA22" i="35"/>
  <c r="Y68" i="35"/>
  <c r="Y93" i="35"/>
  <c r="AA49" i="35"/>
  <c r="Y63" i="35"/>
  <c r="AA15" i="35"/>
  <c r="Z31" i="35"/>
  <c r="AB92" i="35"/>
  <c r="Y59" i="35"/>
  <c r="Y87" i="35"/>
  <c r="AA66" i="35"/>
  <c r="Z75" i="35"/>
  <c r="Y45" i="35"/>
  <c r="AB102" i="35"/>
  <c r="Y38" i="35"/>
  <c r="Z70" i="35"/>
  <c r="AB65" i="35"/>
  <c r="AB34" i="35"/>
  <c r="Z81" i="35"/>
  <c r="AB39" i="35"/>
  <c r="Z48" i="35"/>
  <c r="AA80" i="35"/>
  <c r="Y21" i="35"/>
  <c r="Y79" i="35"/>
  <c r="Z27" i="35"/>
  <c r="AB18" i="35"/>
  <c r="AB97" i="35"/>
  <c r="Y72" i="35"/>
  <c r="AA43" i="35"/>
  <c r="AB42" i="35"/>
  <c r="Z35" i="35"/>
  <c r="AA57" i="35"/>
  <c r="AB78" i="35"/>
  <c r="Z18" i="35"/>
  <c r="AA56" i="35"/>
  <c r="Y101" i="35"/>
  <c r="AA70" i="35"/>
  <c r="Z58" i="35"/>
  <c r="AB83" i="35"/>
  <c r="Z90" i="35"/>
  <c r="AA25" i="35"/>
  <c r="AB19" i="35"/>
  <c r="AB64" i="35"/>
  <c r="Z71" i="35"/>
  <c r="AA103" i="35"/>
  <c r="Z76" i="35"/>
  <c r="AB46" i="35"/>
  <c r="Z92" i="35"/>
  <c r="Y91" i="35"/>
  <c r="AA28" i="35"/>
  <c r="Z25" i="35"/>
  <c r="AA39" i="35"/>
  <c r="AB41" i="35"/>
  <c r="Y99" i="35"/>
  <c r="AB50" i="35"/>
  <c r="AB98" i="35"/>
  <c r="AA82" i="35"/>
  <c r="AA71" i="35"/>
  <c r="Y32" i="35"/>
  <c r="Y97" i="35"/>
  <c r="Z57" i="35"/>
  <c r="AA91" i="35"/>
  <c r="Z22" i="35"/>
  <c r="Y25" i="35"/>
  <c r="AB51" i="35"/>
  <c r="AB22" i="35"/>
  <c r="Z55" i="35"/>
  <c r="AM8" i="25"/>
  <c r="Z38" i="35"/>
  <c r="AM8" i="24"/>
  <c r="Z43" i="35"/>
  <c r="AA60" i="35"/>
  <c r="AB16" i="35"/>
  <c r="Y65" i="35"/>
  <c r="AB32" i="35"/>
  <c r="AB85" i="35"/>
  <c r="AA73" i="35"/>
  <c r="Y71" i="35"/>
  <c r="AA79" i="35"/>
  <c r="AB45" i="35"/>
  <c r="AB91" i="35"/>
  <c r="AB99" i="35"/>
  <c r="AB59" i="35"/>
  <c r="AA26" i="35"/>
  <c r="AA142" i="20"/>
  <c r="BH142" i="20" s="1"/>
  <c r="AA187" i="20"/>
  <c r="BH187" i="20" s="1"/>
  <c r="AA7" i="20"/>
  <c r="BH7" i="20" s="1"/>
  <c r="X35" i="35"/>
  <c r="X68" i="35"/>
  <c r="X94" i="35"/>
  <c r="X57" i="35"/>
  <c r="X30" i="35"/>
  <c r="X36" i="35"/>
  <c r="Y84" i="35"/>
  <c r="X87" i="35"/>
  <c r="X19" i="35"/>
  <c r="X64" i="35"/>
  <c r="X49" i="35"/>
  <c r="X39" i="35"/>
  <c r="Y24" i="35"/>
  <c r="X58" i="35"/>
  <c r="Y104" i="35"/>
  <c r="X55" i="35"/>
  <c r="X15" i="35"/>
  <c r="AM8" i="19"/>
  <c r="X83" i="35"/>
  <c r="Y94" i="35"/>
  <c r="X89" i="35"/>
  <c r="X54" i="35"/>
  <c r="X67" i="35"/>
  <c r="X52" i="35"/>
  <c r="Z64" i="35"/>
  <c r="X66" i="35"/>
  <c r="Y34" i="35"/>
  <c r="X91" i="35"/>
  <c r="X95" i="35"/>
  <c r="X21" i="35"/>
  <c r="K5" i="8"/>
  <c r="X102" i="35"/>
  <c r="X38" i="35"/>
  <c r="X62" i="35"/>
  <c r="Y44" i="35"/>
  <c r="X77" i="35"/>
  <c r="X82" i="35"/>
  <c r="X75" i="35"/>
  <c r="X42" i="35"/>
  <c r="Z104" i="35"/>
  <c r="X53" i="35"/>
  <c r="X56" i="35"/>
  <c r="X104" i="35"/>
  <c r="X27" i="35"/>
  <c r="X86" i="35"/>
  <c r="Y54" i="35"/>
  <c r="X59" i="35"/>
  <c r="Z84" i="35"/>
  <c r="X96" i="35"/>
  <c r="Z24" i="35"/>
  <c r="X17" i="35"/>
  <c r="X90" i="35"/>
  <c r="X20" i="35"/>
  <c r="X81" i="35"/>
  <c r="X99" i="35"/>
  <c r="X100" i="35"/>
  <c r="X74" i="35"/>
  <c r="Z54" i="35"/>
  <c r="X47" i="35"/>
  <c r="X31" i="35"/>
  <c r="X103" i="35"/>
  <c r="X41" i="35"/>
  <c r="Z34" i="35"/>
  <c r="X46" i="35"/>
  <c r="X51" i="35"/>
  <c r="X101" i="35"/>
  <c r="X37" i="35"/>
  <c r="X34" i="35"/>
  <c r="X45" i="35"/>
  <c r="X69" i="35"/>
  <c r="Z74" i="35"/>
  <c r="X24" i="35"/>
  <c r="X18" i="35"/>
  <c r="X84" i="35"/>
  <c r="X61" i="35"/>
  <c r="X71" i="35"/>
  <c r="X76" i="35"/>
  <c r="X92" i="35"/>
  <c r="X48" i="35"/>
  <c r="X32" i="35"/>
  <c r="Y74" i="35"/>
  <c r="X72" i="35"/>
  <c r="X70" i="35"/>
  <c r="X97" i="35"/>
  <c r="X93" i="35"/>
  <c r="X26" i="35"/>
  <c r="X25" i="35"/>
  <c r="X63" i="35"/>
  <c r="X50" i="35"/>
  <c r="X78" i="35"/>
  <c r="Z94" i="35"/>
  <c r="X79" i="35"/>
  <c r="X28" i="35"/>
  <c r="X29" i="35"/>
  <c r="X40" i="35"/>
  <c r="X33" i="35"/>
  <c r="X85" i="35"/>
  <c r="X16" i="35"/>
  <c r="Z44" i="35"/>
  <c r="X98" i="35"/>
  <c r="X44" i="35"/>
  <c r="X22" i="35"/>
  <c r="X23" i="35"/>
  <c r="Y64" i="35"/>
  <c r="X73" i="35"/>
  <c r="X60" i="35"/>
  <c r="X88" i="35"/>
  <c r="X43" i="35"/>
  <c r="X80" i="35"/>
  <c r="X65" i="35"/>
  <c r="Y6" i="35" l="1"/>
  <c r="AA6" i="35"/>
  <c r="AM9" i="26"/>
  <c r="AM10" i="23"/>
  <c r="AM11" i="23" s="1"/>
  <c r="AB6" i="35"/>
  <c r="Y7" i="35"/>
  <c r="Y8" i="35"/>
  <c r="AM10" i="26"/>
  <c r="AM9" i="24"/>
  <c r="AM9" i="25"/>
  <c r="Z6" i="35"/>
  <c r="AB7" i="35"/>
  <c r="AM9" i="19"/>
  <c r="AA52" i="20"/>
  <c r="BH52" i="20" s="1"/>
  <c r="AA98" i="20"/>
  <c r="BH98" i="20" s="1"/>
  <c r="X6" i="35"/>
  <c r="K6" i="8"/>
  <c r="AC15" i="20"/>
  <c r="AY15" i="20" s="1"/>
  <c r="AM10" i="25" l="1"/>
  <c r="AM11" i="25" s="1"/>
  <c r="Z7" i="35"/>
  <c r="AM11" i="26"/>
  <c r="AB9" i="35" s="1"/>
  <c r="AB8" i="35"/>
  <c r="AM10" i="24"/>
  <c r="AA7" i="35"/>
  <c r="X7" i="35"/>
  <c r="Y9" i="35"/>
  <c r="AM12" i="23"/>
  <c r="AM10" i="19"/>
  <c r="K7" i="8"/>
  <c r="AA53" i="20"/>
  <c r="BH53" i="20" s="1"/>
  <c r="AA143" i="20"/>
  <c r="BH143" i="20" s="1"/>
  <c r="AA188" i="20"/>
  <c r="BH188" i="20" s="1"/>
  <c r="AZ35" i="20"/>
  <c r="AZ15" i="20"/>
  <c r="AA8" i="35" l="1"/>
  <c r="Z8" i="35"/>
  <c r="Y10" i="35"/>
  <c r="AM12" i="26"/>
  <c r="AM11" i="24"/>
  <c r="AM13" i="23"/>
  <c r="X8" i="35"/>
  <c r="AM11" i="19"/>
  <c r="AA9" i="35"/>
  <c r="AM12" i="25"/>
  <c r="AA8" i="20"/>
  <c r="BH8" i="20" s="1"/>
  <c r="K8" i="8"/>
  <c r="AC102" i="20"/>
  <c r="AY102" i="20" s="1"/>
  <c r="AC101" i="20"/>
  <c r="AY101" i="20" s="1"/>
  <c r="AC100" i="20"/>
  <c r="AY100" i="20" s="1"/>
  <c r="AC99" i="20"/>
  <c r="AY99" i="20" s="1"/>
  <c r="AC97" i="20"/>
  <c r="AY97" i="20" s="1"/>
  <c r="AC98" i="20"/>
  <c r="AY98" i="20" s="1"/>
  <c r="X9" i="35" l="1"/>
  <c r="AM13" i="26"/>
  <c r="AM14" i="26" s="1"/>
  <c r="Y11" i="35"/>
  <c r="AB10" i="35"/>
  <c r="Z9" i="35"/>
  <c r="AM12" i="24"/>
  <c r="AM12" i="19"/>
  <c r="AM13" i="19" s="1"/>
  <c r="AM14" i="23"/>
  <c r="AM15" i="23" s="1"/>
  <c r="AA10" i="35"/>
  <c r="AM13" i="25"/>
  <c r="K9" i="8"/>
  <c r="AZ118" i="20"/>
  <c r="AZ98" i="20"/>
  <c r="AZ119" i="20"/>
  <c r="AZ99" i="20"/>
  <c r="AZ100" i="20"/>
  <c r="AZ120" i="20"/>
  <c r="AZ121" i="20"/>
  <c r="AZ101" i="20"/>
  <c r="AZ122" i="20"/>
  <c r="AZ102" i="20"/>
  <c r="AC16" i="20"/>
  <c r="AY16" i="20" s="1"/>
  <c r="AB11" i="35" l="1"/>
  <c r="Y12" i="35"/>
  <c r="X10" i="35"/>
  <c r="Z10" i="35"/>
  <c r="AM13" i="24"/>
  <c r="AA11" i="35"/>
  <c r="AM14" i="25"/>
  <c r="K10" i="8"/>
  <c r="Y13" i="35"/>
  <c r="AM16" i="23"/>
  <c r="AB12" i="35"/>
  <c r="AM15" i="26"/>
  <c r="AZ16" i="20"/>
  <c r="AZ36" i="20"/>
  <c r="X11" i="35"/>
  <c r="AM14" i="19"/>
  <c r="AM14" i="24" l="1"/>
  <c r="Z11" i="35"/>
  <c r="AM15" i="25"/>
  <c r="AA12" i="35"/>
  <c r="AB13" i="35"/>
  <c r="AM16" i="26"/>
  <c r="K11" i="8"/>
  <c r="Y14" i="35"/>
  <c r="X12" i="35"/>
  <c r="AM15" i="19"/>
  <c r="AC145" i="20"/>
  <c r="AY145" i="20" s="1"/>
  <c r="AC143" i="20"/>
  <c r="AY143" i="20" s="1"/>
  <c r="AC144" i="20"/>
  <c r="AY144" i="20" s="1"/>
  <c r="AC147" i="20"/>
  <c r="AY147" i="20" s="1"/>
  <c r="AC142" i="20"/>
  <c r="AY142" i="20" s="1"/>
  <c r="AC146" i="20"/>
  <c r="AY146" i="20" s="1"/>
  <c r="AC148" i="20"/>
  <c r="AY148" i="20" s="1"/>
  <c r="AC149" i="20"/>
  <c r="AY149" i="20" s="1"/>
  <c r="AC150" i="20"/>
  <c r="AY150" i="20" s="1"/>
  <c r="AC151" i="20"/>
  <c r="AY151" i="20" s="1"/>
  <c r="Z12" i="35" l="1"/>
  <c r="AM15" i="24"/>
  <c r="AA13" i="35"/>
  <c r="AM16" i="25"/>
  <c r="AZ145" i="20"/>
  <c r="AZ165" i="20"/>
  <c r="AZ144" i="20"/>
  <c r="AZ164" i="20"/>
  <c r="AZ170" i="20"/>
  <c r="AZ150" i="20"/>
  <c r="K12" i="8"/>
  <c r="AZ151" i="20"/>
  <c r="AZ171" i="20"/>
  <c r="AZ168" i="20"/>
  <c r="AZ148" i="20"/>
  <c r="AB14" i="35"/>
  <c r="AZ167" i="20"/>
  <c r="AZ147" i="20"/>
  <c r="AZ146" i="20"/>
  <c r="AZ166" i="20"/>
  <c r="AZ149" i="20"/>
  <c r="AZ169" i="20"/>
  <c r="X13" i="35"/>
  <c r="AM16" i="19"/>
  <c r="AZ163" i="20"/>
  <c r="AZ143" i="20"/>
  <c r="AC17" i="20"/>
  <c r="AY17" i="20" s="1"/>
  <c r="AC152" i="20"/>
  <c r="AY152" i="20" s="1"/>
  <c r="AC60" i="20"/>
  <c r="AY60" i="20" s="1"/>
  <c r="AC61" i="20"/>
  <c r="AY61" i="20" s="1"/>
  <c r="AC59" i="20"/>
  <c r="AY59" i="20" s="1"/>
  <c r="AC58" i="20"/>
  <c r="AY58" i="20" s="1"/>
  <c r="AC57" i="20"/>
  <c r="AY57" i="20" s="1"/>
  <c r="AC53" i="20"/>
  <c r="AY53" i="20" s="1"/>
  <c r="AC56" i="20"/>
  <c r="AY56" i="20" s="1"/>
  <c r="AC55" i="20"/>
  <c r="AY55" i="20" s="1"/>
  <c r="AC54" i="20"/>
  <c r="AY54" i="20" s="1"/>
  <c r="AC52" i="20"/>
  <c r="AY52" i="20" s="1"/>
  <c r="AC63" i="20"/>
  <c r="AY63" i="20" s="1"/>
  <c r="AC62" i="20"/>
  <c r="AY62" i="20" s="1"/>
  <c r="BS344" i="23"/>
  <c r="BS55" i="26"/>
  <c r="BS223" i="19"/>
  <c r="BS31" i="26"/>
  <c r="BS347" i="23"/>
  <c r="BS289" i="24"/>
  <c r="BS13" i="26"/>
  <c r="BS308" i="23"/>
  <c r="BS187" i="24"/>
  <c r="BS169" i="23"/>
  <c r="BS176" i="25"/>
  <c r="BS159" i="19"/>
  <c r="BS311" i="24"/>
  <c r="BS263" i="25"/>
  <c r="BS85" i="24"/>
  <c r="BS290" i="24"/>
  <c r="BS227" i="19"/>
  <c r="BS170" i="23"/>
  <c r="BS258" i="24"/>
  <c r="BS41" i="25"/>
  <c r="BS99" i="19"/>
  <c r="BS286" i="19"/>
  <c r="BS131" i="25"/>
  <c r="BS225" i="24"/>
  <c r="BS19" i="23"/>
  <c r="BS76" i="24"/>
  <c r="BS22" i="24"/>
  <c r="BS272" i="24"/>
  <c r="BS208" i="19"/>
  <c r="BS101" i="25"/>
  <c r="BS52" i="19"/>
  <c r="BS351" i="23"/>
  <c r="BS164" i="26"/>
  <c r="BS253" i="26"/>
  <c r="BS165" i="26"/>
  <c r="BS73" i="19"/>
  <c r="BS153" i="23"/>
  <c r="BS301" i="19"/>
  <c r="BS82" i="26"/>
  <c r="BS51" i="23"/>
  <c r="BS13" i="23"/>
  <c r="BS260" i="23"/>
  <c r="BS331" i="25"/>
  <c r="BS226" i="24"/>
  <c r="BS365" i="19"/>
  <c r="BS11" i="23"/>
  <c r="BS251" i="26"/>
  <c r="BS60" i="25"/>
  <c r="BS67" i="24"/>
  <c r="BS356" i="24"/>
  <c r="BS318" i="25"/>
  <c r="BS283" i="24"/>
  <c r="BS253" i="19"/>
  <c r="BS307" i="19"/>
  <c r="BS48" i="26"/>
  <c r="BS362" i="23"/>
  <c r="BS200" i="24"/>
  <c r="BS184" i="24"/>
  <c r="BS10" i="24"/>
  <c r="BS319" i="19"/>
  <c r="BS172" i="26"/>
  <c r="BS181" i="26"/>
  <c r="BS194" i="19"/>
  <c r="BS53" i="24"/>
  <c r="BS287" i="25"/>
  <c r="BS194" i="23"/>
  <c r="BS91" i="24"/>
  <c r="BS53" i="25"/>
  <c r="BS57" i="23"/>
  <c r="BS142" i="23"/>
  <c r="BS223" i="23"/>
  <c r="BS241" i="26"/>
  <c r="BS121" i="25"/>
  <c r="BS249" i="25"/>
  <c r="BS136" i="26"/>
  <c r="BS106" i="23"/>
  <c r="BS276" i="25"/>
  <c r="BS17" i="26"/>
  <c r="BS103" i="25"/>
  <c r="BS62" i="19"/>
  <c r="BS299" i="25"/>
  <c r="BS192" i="19"/>
  <c r="BS40" i="23"/>
  <c r="BS235" i="24"/>
  <c r="BS76" i="26"/>
  <c r="BS354" i="24"/>
  <c r="BS209" i="26"/>
  <c r="BS43" i="24"/>
  <c r="BS289" i="25"/>
  <c r="BS260" i="26"/>
  <c r="BS189" i="24"/>
  <c r="BS72" i="23"/>
  <c r="BS163" i="23"/>
  <c r="BS142" i="24"/>
  <c r="BS74" i="19"/>
  <c r="BS97" i="26"/>
  <c r="BS96" i="23"/>
  <c r="BS257" i="23"/>
  <c r="BS218" i="23"/>
  <c r="BS49" i="25"/>
  <c r="BS93" i="25"/>
  <c r="BS189" i="25"/>
  <c r="BS182" i="24"/>
  <c r="BS294" i="25"/>
  <c r="BS219" i="23"/>
  <c r="BS337" i="23"/>
  <c r="BS321" i="19"/>
  <c r="BS97" i="24"/>
  <c r="BS277" i="26"/>
  <c r="BS186" i="24"/>
  <c r="BS227" i="23"/>
  <c r="BS339" i="23"/>
  <c r="BS308" i="24"/>
  <c r="BS283" i="26"/>
  <c r="BS67" i="19"/>
  <c r="BS355" i="24"/>
  <c r="BS124" i="24"/>
  <c r="BS315" i="19"/>
  <c r="BS90" i="19"/>
  <c r="BS59" i="25"/>
  <c r="BS31" i="19"/>
  <c r="BS302" i="19"/>
  <c r="BS212" i="25"/>
  <c r="BS178" i="26"/>
  <c r="BS213" i="25"/>
  <c r="BS174" i="26"/>
  <c r="BS236" i="23"/>
  <c r="BS224" i="19"/>
  <c r="BS58" i="23"/>
  <c r="BS237" i="19"/>
  <c r="BS38" i="24"/>
  <c r="BS52" i="23"/>
  <c r="BS38" i="26"/>
  <c r="BS207" i="26"/>
  <c r="BS121" i="24"/>
  <c r="BS272" i="19"/>
  <c r="BS56" i="26"/>
  <c r="BS81" i="23"/>
  <c r="BS87" i="19"/>
  <c r="BS134" i="26"/>
  <c r="BS213" i="19"/>
  <c r="BS229" i="24"/>
  <c r="BS151" i="19"/>
  <c r="BS77" i="26"/>
  <c r="BS155" i="24"/>
  <c r="BS268" i="19"/>
  <c r="BS100" i="24"/>
  <c r="BS72" i="24"/>
  <c r="BS49" i="26"/>
  <c r="BS271" i="24"/>
  <c r="BS128" i="25"/>
  <c r="BS340" i="25"/>
  <c r="BS132" i="23"/>
  <c r="BS11" i="24"/>
  <c r="BS333" i="23"/>
  <c r="BS186" i="26"/>
  <c r="BS203" i="23"/>
  <c r="BS211" i="19"/>
  <c r="BS122" i="26"/>
  <c r="BS297" i="25"/>
  <c r="BS242" i="26"/>
  <c r="BS310" i="23"/>
  <c r="BS70" i="25"/>
  <c r="BS26" i="25"/>
  <c r="BS266" i="23"/>
  <c r="BS255" i="25"/>
  <c r="BS157" i="25"/>
  <c r="BS130" i="26"/>
  <c r="BS133" i="23"/>
  <c r="BS14" i="23"/>
  <c r="BS153" i="26"/>
  <c r="BS201" i="26"/>
  <c r="BS47" i="26"/>
  <c r="BS110" i="19"/>
  <c r="BS65" i="19"/>
  <c r="BS317" i="19"/>
  <c r="BS323" i="23"/>
  <c r="BS286" i="23"/>
  <c r="BS17" i="19"/>
  <c r="BS117" i="24"/>
  <c r="BS9" i="24"/>
  <c r="BS165" i="25"/>
  <c r="BS144" i="23"/>
  <c r="BS107" i="25"/>
  <c r="BS59" i="24"/>
  <c r="BS145" i="19"/>
  <c r="BS309" i="23"/>
  <c r="BS180" i="25"/>
  <c r="BS249" i="19"/>
  <c r="BS81" i="25"/>
  <c r="BS313" i="24"/>
  <c r="BS245" i="23"/>
  <c r="BS24" i="24"/>
  <c r="BS26" i="19"/>
  <c r="BS160" i="25"/>
  <c r="BS97" i="25"/>
  <c r="BS112" i="26"/>
  <c r="BS143" i="24"/>
  <c r="BS300" i="24"/>
  <c r="BS327" i="23"/>
  <c r="BS345" i="25"/>
  <c r="BS177" i="19"/>
  <c r="BS54" i="26"/>
  <c r="BS33" i="24"/>
  <c r="BS34" i="24"/>
  <c r="BS254" i="26"/>
  <c r="BS254" i="23"/>
  <c r="BS102" i="25"/>
  <c r="BS83" i="19"/>
  <c r="BS331" i="23"/>
  <c r="BS300" i="19"/>
  <c r="BS144" i="19"/>
  <c r="BS166" i="25"/>
  <c r="BS297" i="26"/>
  <c r="BS112" i="19"/>
  <c r="BS213" i="24"/>
  <c r="BS20" i="23"/>
  <c r="BS319" i="23"/>
  <c r="BS33" i="26"/>
  <c r="BS282" i="26"/>
  <c r="BS232" i="26"/>
  <c r="BS110" i="26"/>
  <c r="BS77" i="19"/>
  <c r="BS260" i="24"/>
  <c r="BS137" i="19"/>
  <c r="BS78" i="23"/>
  <c r="BS82" i="23"/>
  <c r="BS229" i="26"/>
  <c r="BS280" i="24"/>
  <c r="BS132" i="24"/>
  <c r="BS61" i="23"/>
  <c r="BS8" i="24"/>
  <c r="BS31" i="24"/>
  <c r="BS167" i="24"/>
  <c r="BS364" i="24"/>
  <c r="BS89" i="19"/>
  <c r="BS292" i="25"/>
  <c r="BS335" i="23"/>
  <c r="BS57" i="26"/>
  <c r="BS357" i="19"/>
  <c r="BS346" i="24"/>
  <c r="BS319" i="24"/>
  <c r="BS284" i="25"/>
  <c r="BS130" i="23"/>
  <c r="BS152" i="26"/>
  <c r="BS28" i="25"/>
  <c r="BS225" i="26"/>
  <c r="BS362" i="25"/>
  <c r="BS244" i="25"/>
  <c r="BS248" i="23"/>
  <c r="BS285" i="23"/>
  <c r="BS144" i="25"/>
  <c r="BS331" i="24"/>
  <c r="BS213" i="26"/>
  <c r="BS50" i="24"/>
  <c r="BS43" i="25"/>
  <c r="BS185" i="25"/>
  <c r="BS9" i="19"/>
  <c r="BS23" i="25"/>
  <c r="BS236" i="26"/>
  <c r="BS235" i="25"/>
  <c r="BS27" i="26"/>
  <c r="BS343" i="23"/>
  <c r="BS262" i="24"/>
  <c r="BS291" i="24"/>
  <c r="BS255" i="26"/>
  <c r="BS309" i="25"/>
  <c r="BS282" i="23"/>
  <c r="BS326" i="23"/>
  <c r="BS57" i="25"/>
  <c r="BS46" i="24"/>
  <c r="BS341" i="23"/>
  <c r="BS360" i="24"/>
  <c r="BS178" i="24"/>
  <c r="BS148" i="23"/>
  <c r="BS145" i="26"/>
  <c r="BS71" i="25"/>
  <c r="BS94" i="26"/>
  <c r="BS260" i="25"/>
  <c r="BS154" i="25"/>
  <c r="BS155" i="25"/>
  <c r="BS274" i="19"/>
  <c r="BS255" i="24"/>
  <c r="BS50" i="25"/>
  <c r="BS172" i="25"/>
  <c r="BS191" i="19"/>
  <c r="BS131" i="26"/>
  <c r="BS47" i="23"/>
  <c r="BS266" i="25"/>
  <c r="BS202" i="23"/>
  <c r="BS90" i="25"/>
  <c r="BS266" i="26"/>
  <c r="BS100" i="26"/>
  <c r="BS265" i="24"/>
  <c r="BS257" i="26"/>
  <c r="BS87" i="23"/>
  <c r="BS328" i="19"/>
  <c r="BS352" i="25"/>
  <c r="BS66" i="25"/>
  <c r="BS148" i="24"/>
  <c r="BS155" i="19"/>
  <c r="BS190" i="19"/>
  <c r="BS184" i="19"/>
  <c r="BS131" i="23"/>
  <c r="BS177" i="25"/>
  <c r="BS324" i="19"/>
  <c r="BS83" i="24"/>
  <c r="BS156" i="23"/>
  <c r="BS159" i="24"/>
  <c r="BS37" i="23"/>
  <c r="BS11" i="25"/>
  <c r="BS77" i="24"/>
  <c r="BS82" i="24"/>
  <c r="BS13" i="24"/>
  <c r="BS350" i="24"/>
  <c r="BS344" i="19"/>
  <c r="BS237" i="23"/>
  <c r="BS188" i="19"/>
  <c r="BS80" i="23"/>
  <c r="BS224" i="26"/>
  <c r="BS361" i="19"/>
  <c r="BS216" i="19"/>
  <c r="BS280" i="23"/>
  <c r="BS110" i="25"/>
  <c r="BS363" i="23"/>
  <c r="BS291" i="26"/>
  <c r="BS60" i="23"/>
  <c r="BS327" i="24"/>
  <c r="BS333" i="24"/>
  <c r="BS279" i="23"/>
  <c r="BS42" i="24"/>
  <c r="BS274" i="25"/>
  <c r="BS149" i="24"/>
  <c r="BS261" i="25"/>
  <c r="BS21" i="25"/>
  <c r="BS23" i="26"/>
  <c r="BS127" i="24"/>
  <c r="BS291" i="19"/>
  <c r="BS217" i="19"/>
  <c r="BS130" i="25"/>
  <c r="BS136" i="19"/>
  <c r="BS219" i="19"/>
  <c r="BS299" i="26"/>
  <c r="BS149" i="25"/>
  <c r="BS366" i="19"/>
  <c r="BS28" i="19"/>
  <c r="BS272" i="25"/>
  <c r="BS179" i="19"/>
  <c r="BS220" i="19"/>
  <c r="BS125" i="19"/>
  <c r="BS190" i="24"/>
  <c r="BS231" i="19"/>
  <c r="BS349" i="24"/>
  <c r="BS342" i="23"/>
  <c r="BS285" i="25"/>
  <c r="BS268" i="23"/>
  <c r="BS268" i="24"/>
  <c r="BS282" i="24"/>
  <c r="BS281" i="24"/>
  <c r="BS35" i="25"/>
  <c r="BS199" i="25"/>
  <c r="BS174" i="24"/>
  <c r="BS126" i="26"/>
  <c r="BS56" i="19"/>
  <c r="BS157" i="24"/>
  <c r="BS137" i="23"/>
  <c r="BS112" i="24"/>
  <c r="BS164" i="24"/>
  <c r="BS60" i="24"/>
  <c r="BS221" i="24"/>
  <c r="BS36" i="19"/>
  <c r="BS18" i="19"/>
  <c r="BS326" i="24"/>
  <c r="BS39" i="26"/>
  <c r="BS24" i="23"/>
  <c r="BS348" i="25"/>
  <c r="BS359" i="24"/>
  <c r="BS11" i="19"/>
  <c r="BS115" i="24"/>
  <c r="BS329" i="24"/>
  <c r="BS193" i="19"/>
  <c r="BS140" i="23"/>
  <c r="BS166" i="26"/>
  <c r="BS234" i="24"/>
  <c r="BS256" i="19"/>
  <c r="BS210" i="23"/>
  <c r="BS295" i="23"/>
  <c r="BS64" i="23"/>
  <c r="BS243" i="23"/>
  <c r="BS325" i="25"/>
  <c r="BS185" i="19"/>
  <c r="BS33" i="23"/>
  <c r="BS80" i="26"/>
  <c r="BS321" i="25"/>
  <c r="BS274" i="24"/>
  <c r="BS189" i="23"/>
  <c r="BS273" i="25"/>
  <c r="BS34" i="25"/>
  <c r="BS113" i="26"/>
  <c r="BS253" i="23"/>
  <c r="BS128" i="24"/>
  <c r="BS46" i="25"/>
  <c r="BS49" i="19"/>
  <c r="BS70" i="26"/>
  <c r="BS230" i="19"/>
  <c r="BS266" i="19"/>
  <c r="BS21" i="23"/>
  <c r="BS256" i="25"/>
  <c r="BS125" i="26"/>
  <c r="BS209" i="24"/>
  <c r="BS182" i="19"/>
  <c r="BS200" i="25"/>
  <c r="BS149" i="26"/>
  <c r="BS245" i="19"/>
  <c r="BS306" i="24"/>
  <c r="BS259" i="24"/>
  <c r="BS147" i="23"/>
  <c r="BS292" i="26"/>
  <c r="BS198" i="26"/>
  <c r="BS51" i="24"/>
  <c r="BS192" i="24"/>
  <c r="BS66" i="26"/>
  <c r="BS216" i="24"/>
  <c r="BS80" i="24"/>
  <c r="BS353" i="19"/>
  <c r="BS74" i="24"/>
  <c r="BS173" i="25"/>
  <c r="BS174" i="25"/>
  <c r="BS228" i="23"/>
  <c r="BS226" i="23"/>
  <c r="BS62" i="25"/>
  <c r="BS240" i="25"/>
  <c r="BS148" i="26"/>
  <c r="BS252" i="19"/>
  <c r="BS288" i="19"/>
  <c r="BS313" i="23"/>
  <c r="BS130" i="24"/>
  <c r="BS65" i="23"/>
  <c r="BS277" i="19"/>
  <c r="BS183" i="23"/>
  <c r="BS254" i="24"/>
  <c r="BS349" i="19"/>
  <c r="BS126" i="19"/>
  <c r="BS259" i="19"/>
  <c r="BS123" i="23"/>
  <c r="BS326" i="19"/>
  <c r="BS228" i="24"/>
  <c r="BS248" i="19"/>
  <c r="BS152" i="23"/>
  <c r="BS116" i="26"/>
  <c r="BS58" i="24"/>
  <c r="BS281" i="19"/>
  <c r="BS297" i="19"/>
  <c r="BS212" i="19"/>
  <c r="BS359" i="25"/>
  <c r="BS9" i="26"/>
  <c r="BS239" i="25"/>
  <c r="BS314" i="19"/>
  <c r="BS310" i="24"/>
  <c r="BS89" i="25"/>
  <c r="BS52" i="25"/>
  <c r="BS138" i="25"/>
  <c r="BS275" i="25"/>
  <c r="BS208" i="24"/>
  <c r="BS346" i="19"/>
  <c r="BS308" i="25"/>
  <c r="BS13" i="19"/>
  <c r="BS202" i="19"/>
  <c r="BS89" i="23"/>
  <c r="BS54" i="24"/>
  <c r="BS43" i="23"/>
  <c r="BS58" i="19"/>
  <c r="BS200" i="19"/>
  <c r="BS93" i="26"/>
  <c r="BS360" i="19"/>
  <c r="BS127" i="26"/>
  <c r="BS347" i="19"/>
  <c r="BS32" i="25"/>
  <c r="BS108" i="25"/>
  <c r="BS135" i="24"/>
  <c r="BS79" i="25"/>
  <c r="BS211" i="23"/>
  <c r="BS285" i="26"/>
  <c r="BS357" i="23"/>
  <c r="BS314" i="25"/>
  <c r="BS219" i="24"/>
  <c r="BS203" i="24"/>
  <c r="BS222" i="24"/>
  <c r="BS322" i="23"/>
  <c r="BS251" i="19"/>
  <c r="BS218" i="19"/>
  <c r="BS216" i="25"/>
  <c r="BS294" i="24"/>
  <c r="BS163" i="19"/>
  <c r="BS136" i="25"/>
  <c r="BS142" i="25"/>
  <c r="BS250" i="25"/>
  <c r="BS234" i="26"/>
  <c r="BS70" i="24"/>
  <c r="BS341" i="25"/>
  <c r="BS188" i="25"/>
  <c r="BS354" i="19"/>
  <c r="BS292" i="24"/>
  <c r="BS233" i="26"/>
  <c r="BS298" i="23"/>
  <c r="BS22" i="25"/>
  <c r="BS115" i="23"/>
  <c r="BS101" i="19"/>
  <c r="BS275" i="23"/>
  <c r="BS304" i="23"/>
  <c r="BS338" i="19"/>
  <c r="BS190" i="23"/>
  <c r="BS54" i="23"/>
  <c r="BS246" i="23"/>
  <c r="BS58" i="26"/>
  <c r="BS86" i="25"/>
  <c r="BS270" i="25"/>
  <c r="BS104" i="25"/>
  <c r="BS15" i="25"/>
  <c r="BS346" i="25"/>
  <c r="BS330" i="24"/>
  <c r="BS241" i="23"/>
  <c r="BS204" i="26"/>
  <c r="BS189" i="26"/>
  <c r="BS255" i="23"/>
  <c r="BS19" i="19"/>
  <c r="BS87" i="26"/>
  <c r="BS201" i="19"/>
  <c r="BS256" i="23"/>
  <c r="BS133" i="19"/>
  <c r="BS284" i="19"/>
  <c r="BS125" i="23"/>
  <c r="BS297" i="23"/>
  <c r="BS95" i="19"/>
  <c r="BS323" i="24"/>
  <c r="BS131" i="24"/>
  <c r="BS237" i="25"/>
  <c r="BS63" i="26"/>
  <c r="BS151" i="26"/>
  <c r="BS98" i="25"/>
  <c r="BS190" i="26"/>
  <c r="BS353" i="25"/>
  <c r="BS16" i="19"/>
  <c r="BS119" i="23"/>
  <c r="BS261" i="24"/>
  <c r="BS289" i="26"/>
  <c r="BS44" i="19"/>
  <c r="BS150" i="23"/>
  <c r="BS279" i="25"/>
  <c r="BS203" i="19"/>
  <c r="BS109" i="25"/>
  <c r="BS118" i="25"/>
  <c r="BS141" i="23"/>
  <c r="BS221" i="25"/>
  <c r="BS128" i="26"/>
  <c r="BS184" i="23"/>
  <c r="BS17" i="24"/>
  <c r="BS45" i="25"/>
  <c r="BS201" i="24"/>
  <c r="BS68" i="23"/>
  <c r="BS70" i="19"/>
  <c r="BS165" i="23"/>
  <c r="BS88" i="19"/>
  <c r="BS183" i="25"/>
  <c r="BS134" i="25"/>
  <c r="BS20" i="19"/>
  <c r="BS126" i="24"/>
  <c r="BS227" i="25"/>
  <c r="BS44" i="26"/>
  <c r="BS313" i="25"/>
  <c r="BS124" i="19"/>
  <c r="BS332" i="24"/>
  <c r="BS44" i="23"/>
  <c r="BS164" i="25"/>
  <c r="BS335" i="24"/>
  <c r="BS220" i="26"/>
  <c r="BS307" i="24"/>
  <c r="BS152" i="25"/>
  <c r="BS336" i="24"/>
  <c r="BS360" i="25"/>
  <c r="BS21" i="19"/>
  <c r="BS272" i="26"/>
  <c r="BS242" i="25"/>
  <c r="BS102" i="24"/>
  <c r="BS241" i="25"/>
  <c r="BS96" i="24"/>
  <c r="BS343" i="19"/>
  <c r="BS309" i="19"/>
  <c r="BS39" i="23"/>
  <c r="BS137" i="26"/>
  <c r="BS176" i="24"/>
  <c r="BS62" i="26"/>
  <c r="BS276" i="26"/>
  <c r="BS10" i="26"/>
  <c r="BS230" i="24"/>
  <c r="BS338" i="23"/>
  <c r="BS282" i="25"/>
  <c r="BS160" i="19"/>
  <c r="BS228" i="26"/>
  <c r="BS41" i="19"/>
  <c r="BS108" i="24"/>
  <c r="BS350" i="25"/>
  <c r="BS159" i="26"/>
  <c r="BS304" i="24"/>
  <c r="BS293" i="25"/>
  <c r="BS63" i="23"/>
  <c r="BS141" i="26"/>
  <c r="BS265" i="25"/>
  <c r="BS161" i="19"/>
  <c r="BS261" i="26"/>
  <c r="BS352" i="23"/>
  <c r="BS318" i="19"/>
  <c r="BS188" i="23"/>
  <c r="BS223" i="24"/>
  <c r="BS113" i="25"/>
  <c r="BS226" i="25"/>
  <c r="BS102" i="19"/>
  <c r="BS330" i="19"/>
  <c r="BS92" i="24"/>
  <c r="BS285" i="24"/>
  <c r="BS316" i="23"/>
  <c r="BS42" i="26"/>
  <c r="BS25" i="19"/>
  <c r="BS187" i="23"/>
  <c r="BS243" i="24"/>
  <c r="BS83" i="26"/>
  <c r="BS118" i="19"/>
  <c r="BS85" i="25"/>
  <c r="BS74" i="25"/>
  <c r="BS232" i="25"/>
  <c r="BS204" i="23"/>
  <c r="BS116" i="19"/>
  <c r="BS238" i="19"/>
  <c r="BS128" i="23"/>
  <c r="BS37" i="19"/>
  <c r="BS67" i="25"/>
  <c r="BS98" i="19"/>
  <c r="BS25" i="25"/>
  <c r="BS90" i="26"/>
  <c r="BS280" i="26"/>
  <c r="BS204" i="25"/>
  <c r="BS263" i="24"/>
  <c r="BS175" i="25"/>
  <c r="BS176" i="26"/>
  <c r="BS342" i="24"/>
  <c r="BS242" i="23"/>
  <c r="BS263" i="26"/>
  <c r="BS249" i="26"/>
  <c r="BS182" i="23"/>
  <c r="BS32" i="24"/>
  <c r="BS55" i="19"/>
  <c r="BS252" i="26"/>
  <c r="BS240" i="23"/>
  <c r="BS365" i="25"/>
  <c r="BS329" i="19"/>
  <c r="BS126" i="25"/>
  <c r="BS244" i="26"/>
  <c r="BS82" i="19"/>
  <c r="BS277" i="24"/>
  <c r="BS346" i="23"/>
  <c r="BS118" i="26"/>
  <c r="BS257" i="19"/>
  <c r="BS92" i="26"/>
  <c r="BS262" i="23"/>
  <c r="BS8" i="23"/>
  <c r="BS179" i="26"/>
  <c r="BS353" i="23"/>
  <c r="BS101" i="24"/>
  <c r="BS319" i="25"/>
  <c r="BS114" i="24"/>
  <c r="BS162" i="24"/>
  <c r="BS262" i="19"/>
  <c r="BS273" i="24"/>
  <c r="BS47" i="25"/>
  <c r="BS45" i="23"/>
  <c r="BS211" i="24"/>
  <c r="BS250" i="24"/>
  <c r="BS154" i="23"/>
  <c r="BS191" i="24"/>
  <c r="BS139" i="23"/>
  <c r="BS178" i="19"/>
  <c r="BS107" i="23"/>
  <c r="BS119" i="24"/>
  <c r="BS256" i="26"/>
  <c r="BS96" i="25"/>
  <c r="BS55" i="24"/>
  <c r="BS184" i="26"/>
  <c r="BS91" i="25"/>
  <c r="BS161" i="26"/>
  <c r="BS195" i="19"/>
  <c r="BS8" i="25"/>
  <c r="BS250" i="23"/>
  <c r="BS79" i="26"/>
  <c r="BS93" i="23"/>
  <c r="BS211" i="26"/>
  <c r="BS116" i="24"/>
  <c r="BS29" i="26"/>
  <c r="BS267" i="26"/>
  <c r="BS356" i="19"/>
  <c r="BS97" i="19"/>
  <c r="BS321" i="23"/>
  <c r="BS357" i="25"/>
  <c r="BS267" i="24"/>
  <c r="BS298" i="24"/>
  <c r="BS213" i="23"/>
  <c r="BS120" i="25"/>
  <c r="BS225" i="25"/>
  <c r="BS167" i="25"/>
  <c r="BS315" i="25"/>
  <c r="BS192" i="25"/>
  <c r="BS142" i="19"/>
  <c r="BS254" i="19"/>
  <c r="BS193" i="25"/>
  <c r="BS283" i="19"/>
  <c r="BS303" i="23"/>
  <c r="BS156" i="25"/>
  <c r="BS175" i="19"/>
  <c r="BS192" i="26"/>
  <c r="BS91" i="26"/>
  <c r="BS214" i="25"/>
  <c r="BS87" i="24"/>
  <c r="BS120" i="23"/>
  <c r="BS337" i="19"/>
  <c r="BS112" i="25"/>
  <c r="BS90" i="23"/>
  <c r="BS150" i="24"/>
  <c r="BS278" i="26"/>
  <c r="BS342" i="19"/>
  <c r="BS92" i="19"/>
  <c r="BS220" i="25"/>
  <c r="BS206" i="25"/>
  <c r="BS363" i="19"/>
  <c r="BS188" i="24"/>
  <c r="BS122" i="24"/>
  <c r="BS35" i="23"/>
  <c r="BS161" i="25"/>
  <c r="BS191" i="26"/>
  <c r="BS179" i="25"/>
  <c r="BS76" i="19"/>
  <c r="BS339" i="19"/>
  <c r="BS95" i="23"/>
  <c r="BS354" i="23"/>
  <c r="BS39" i="19"/>
  <c r="BS169" i="25"/>
  <c r="BS203" i="25"/>
  <c r="BS138" i="19"/>
  <c r="BS345" i="23"/>
  <c r="BS169" i="19"/>
  <c r="BS150" i="25"/>
  <c r="BS75" i="23"/>
  <c r="BS302" i="23"/>
  <c r="BS87" i="25"/>
  <c r="BS286" i="24"/>
  <c r="BS98" i="24"/>
  <c r="BS12" i="19"/>
  <c r="BS299" i="23"/>
  <c r="BS162" i="23"/>
  <c r="BS185" i="26"/>
  <c r="BS239" i="26"/>
  <c r="BS216" i="23"/>
  <c r="BS222" i="19"/>
  <c r="BS261" i="19"/>
  <c r="BS13" i="25"/>
  <c r="BS290" i="19"/>
  <c r="BS220" i="24"/>
  <c r="BS125" i="24"/>
  <c r="BS66" i="23"/>
  <c r="BS244" i="24"/>
  <c r="BS356" i="23"/>
  <c r="BS73" i="26"/>
  <c r="BS24" i="25"/>
  <c r="BS305" i="24"/>
  <c r="BS71" i="26"/>
  <c r="BS119" i="25"/>
  <c r="BS139" i="26"/>
  <c r="BS320" i="23"/>
  <c r="BS305" i="23"/>
  <c r="BS82" i="25"/>
  <c r="BS317" i="23"/>
  <c r="BS252" i="25"/>
  <c r="BS78" i="26"/>
  <c r="BS334" i="19"/>
  <c r="BS146" i="26"/>
  <c r="BS245" i="26"/>
  <c r="BS40" i="25"/>
  <c r="BS211" i="25"/>
  <c r="BS35" i="19"/>
  <c r="BS111" i="24"/>
  <c r="BS320" i="24"/>
  <c r="BS311" i="19"/>
  <c r="BS167" i="19"/>
  <c r="BS163" i="24"/>
  <c r="BS307" i="23"/>
  <c r="BS347" i="25"/>
  <c r="BS246" i="19"/>
  <c r="BS55" i="23"/>
  <c r="BS147" i="26"/>
  <c r="BS154" i="26"/>
  <c r="BS14" i="25"/>
  <c r="BS221" i="19"/>
  <c r="BS73" i="25"/>
  <c r="BS284" i="23"/>
  <c r="BS7" i="19"/>
  <c r="BS183" i="24"/>
  <c r="BS33" i="25"/>
  <c r="BS324" i="24"/>
  <c r="BS67" i="23"/>
  <c r="BS118" i="24"/>
  <c r="BS303" i="25"/>
  <c r="BS196" i="26"/>
  <c r="BS282" i="19"/>
  <c r="BS51" i="19"/>
  <c r="BS96" i="26"/>
  <c r="BS101" i="23"/>
  <c r="BS113" i="23"/>
  <c r="BS267" i="19"/>
  <c r="BS37" i="26"/>
  <c r="BS233" i="19"/>
  <c r="BS262" i="26"/>
  <c r="BS106" i="19"/>
  <c r="BS62" i="23"/>
  <c r="BS125" i="25"/>
  <c r="BS122" i="19"/>
  <c r="BS359" i="23"/>
  <c r="BS335" i="25"/>
  <c r="BS146" i="24"/>
  <c r="BS150" i="19"/>
  <c r="BS243" i="25"/>
  <c r="BS54" i="25"/>
  <c r="BS245" i="24"/>
  <c r="BS295" i="24"/>
  <c r="BS103" i="24"/>
  <c r="BS343" i="25"/>
  <c r="BS31" i="25"/>
  <c r="BS143" i="26"/>
  <c r="BS75" i="24"/>
  <c r="BS140" i="24"/>
  <c r="BS308" i="19"/>
  <c r="BS140" i="26"/>
  <c r="BS265" i="26"/>
  <c r="BS115" i="26"/>
  <c r="BS173" i="23"/>
  <c r="BS162" i="19"/>
  <c r="BS134" i="23"/>
  <c r="BS15" i="19"/>
  <c r="BS88" i="25"/>
  <c r="BS220" i="23"/>
  <c r="BS106" i="25"/>
  <c r="BS333" i="19"/>
  <c r="BS99" i="25"/>
  <c r="BS104" i="26"/>
  <c r="BS129" i="26"/>
  <c r="BS326" i="25"/>
  <c r="BS27" i="23"/>
  <c r="BS160" i="24"/>
  <c r="BS64" i="24"/>
  <c r="BS109" i="23"/>
  <c r="BS340" i="23"/>
  <c r="BS68" i="19"/>
  <c r="BS72" i="25"/>
  <c r="BS60" i="26"/>
  <c r="BS83" i="25"/>
  <c r="BS353" i="24"/>
  <c r="BS288" i="25"/>
  <c r="BS215" i="24"/>
  <c r="BS359" i="19"/>
  <c r="BS74" i="26"/>
  <c r="BS73" i="24"/>
  <c r="BS300" i="25"/>
  <c r="BS302" i="25"/>
  <c r="BS284" i="26"/>
  <c r="BS214" i="24"/>
  <c r="BS212" i="26"/>
  <c r="BS241" i="24"/>
  <c r="BS47" i="19"/>
  <c r="BS318" i="24"/>
  <c r="BS182" i="25"/>
  <c r="BS85" i="26"/>
  <c r="BS22" i="23"/>
  <c r="BS210" i="24"/>
  <c r="BS191" i="23"/>
  <c r="BS322" i="24"/>
  <c r="BS171" i="25"/>
  <c r="BS30" i="19"/>
  <c r="BS331" i="19"/>
  <c r="BS311" i="23"/>
  <c r="BS40" i="26"/>
  <c r="BS115" i="19"/>
  <c r="BS10" i="23"/>
  <c r="BS197" i="19"/>
  <c r="BS78" i="25"/>
  <c r="BS263" i="19"/>
  <c r="BS231" i="26"/>
  <c r="BS228" i="25"/>
  <c r="BS193" i="26"/>
  <c r="BS170" i="24"/>
  <c r="BS283" i="25"/>
  <c r="BS349" i="25"/>
  <c r="BS133" i="24"/>
  <c r="BS152" i="24"/>
  <c r="BS102" i="23"/>
  <c r="BS344" i="24"/>
  <c r="BS269" i="26"/>
  <c r="BS119" i="26"/>
  <c r="BS340" i="19"/>
  <c r="BS183" i="19"/>
  <c r="BS210" i="26"/>
  <c r="BS129" i="25"/>
  <c r="BS240" i="24"/>
  <c r="BS166" i="19"/>
  <c r="BS313" i="19"/>
  <c r="BS39" i="25"/>
  <c r="BS30" i="24"/>
  <c r="BS152" i="19"/>
  <c r="BS151" i="25"/>
  <c r="BS341" i="19"/>
  <c r="BS341" i="24"/>
  <c r="BS49" i="24"/>
  <c r="BS186" i="19"/>
  <c r="BS158" i="25"/>
  <c r="BS146" i="25"/>
  <c r="BS84" i="25"/>
  <c r="BS208" i="23"/>
  <c r="BS275" i="24"/>
  <c r="BS149" i="23"/>
  <c r="BS153" i="19"/>
  <c r="BS141" i="24"/>
  <c r="BS9" i="25"/>
  <c r="BS352" i="24"/>
  <c r="BS362" i="24"/>
  <c r="BS42" i="23"/>
  <c r="BS255" i="19"/>
  <c r="BS135" i="25"/>
  <c r="BS7" i="26"/>
  <c r="BS328" i="23"/>
  <c r="BS48" i="19"/>
  <c r="BS264" i="25"/>
  <c r="BS241" i="19"/>
  <c r="BS209" i="23"/>
  <c r="BS200" i="26"/>
  <c r="BS239" i="23"/>
  <c r="BS204" i="24"/>
  <c r="BS75" i="26"/>
  <c r="BS206" i="23"/>
  <c r="BS231" i="23"/>
  <c r="BS155" i="23"/>
  <c r="BS325" i="23"/>
  <c r="BS274" i="23"/>
  <c r="BS317" i="25"/>
  <c r="BS246" i="24"/>
  <c r="BS16" i="24"/>
  <c r="BS279" i="24"/>
  <c r="BS116" i="23"/>
  <c r="BS210" i="25"/>
  <c r="BS205" i="25"/>
  <c r="BS364" i="23"/>
  <c r="BS218" i="24"/>
  <c r="BS127" i="19"/>
  <c r="BS100" i="25"/>
  <c r="BS8" i="19"/>
  <c r="BS273" i="19"/>
  <c r="BS238" i="24"/>
  <c r="BS236" i="19"/>
  <c r="BS281" i="23"/>
  <c r="BS159" i="25"/>
  <c r="BS94" i="25"/>
  <c r="BS109" i="24"/>
  <c r="BS258" i="25"/>
  <c r="BS137" i="24"/>
  <c r="BS36" i="23"/>
  <c r="BS261" i="23"/>
  <c r="BS179" i="24"/>
  <c r="BS215" i="23"/>
  <c r="BS250" i="19"/>
  <c r="BS76" i="23"/>
  <c r="BS158" i="26"/>
  <c r="BS267" i="25"/>
  <c r="BS351" i="19"/>
  <c r="BS222" i="23"/>
  <c r="BS165" i="19"/>
  <c r="BS69" i="25"/>
  <c r="BS81" i="24"/>
  <c r="BS48" i="24"/>
  <c r="BS146" i="23"/>
  <c r="BS230" i="26"/>
  <c r="BS183" i="26"/>
  <c r="BS295" i="19"/>
  <c r="BS157" i="23"/>
  <c r="BS310" i="19"/>
  <c r="BS146" i="19"/>
  <c r="BS286" i="26"/>
  <c r="BS237" i="24"/>
  <c r="BS195" i="26"/>
  <c r="BS348" i="23"/>
  <c r="BS98" i="23"/>
  <c r="BS287" i="24"/>
  <c r="BS43" i="26"/>
  <c r="BS248" i="24"/>
  <c r="BS132" i="19"/>
  <c r="BS16" i="23"/>
  <c r="BS171" i="23"/>
  <c r="BS44" i="25"/>
  <c r="BS107" i="24"/>
  <c r="BS177" i="24"/>
  <c r="BS304" i="25"/>
  <c r="BS178" i="25"/>
  <c r="BS215" i="26"/>
  <c r="BS105" i="19"/>
  <c r="BS79" i="24"/>
  <c r="BS336" i="23"/>
  <c r="BS198" i="23"/>
  <c r="BS138" i="26"/>
  <c r="BS151" i="24"/>
  <c r="BS124" i="23"/>
  <c r="BS120" i="19"/>
  <c r="BS265" i="19"/>
  <c r="BS53" i="19"/>
  <c r="BS18" i="25"/>
  <c r="BS145" i="25"/>
  <c r="BS259" i="26"/>
  <c r="BS148" i="19"/>
  <c r="BS107" i="26"/>
  <c r="BS236" i="25"/>
  <c r="BS217" i="25"/>
  <c r="BS247" i="26"/>
  <c r="BS312" i="23"/>
  <c r="BS12" i="25"/>
  <c r="BS287" i="19"/>
  <c r="BS168" i="19"/>
  <c r="BS30" i="25"/>
  <c r="BS80" i="25"/>
  <c r="BS61" i="24"/>
  <c r="BS322" i="25"/>
  <c r="BS215" i="19"/>
  <c r="BS287" i="26"/>
  <c r="BS83" i="23"/>
  <c r="BS124" i="25"/>
  <c r="BS48" i="25"/>
  <c r="BS166" i="24"/>
  <c r="BS69" i="24"/>
  <c r="BS344" i="25"/>
  <c r="BS123" i="19"/>
  <c r="BS293" i="24"/>
  <c r="BS168" i="26"/>
  <c r="BS59" i="23"/>
  <c r="BS168" i="23"/>
  <c r="BS27" i="25"/>
  <c r="BS202" i="25"/>
  <c r="BS332" i="19"/>
  <c r="BS314" i="23"/>
  <c r="BS117" i="26"/>
  <c r="BS114" i="23"/>
  <c r="BS10" i="19"/>
  <c r="BS16" i="25"/>
  <c r="BS26" i="23"/>
  <c r="BS205" i="23"/>
  <c r="BS89" i="26"/>
  <c r="BS73" i="23"/>
  <c r="BS88" i="26"/>
  <c r="BS27" i="19"/>
  <c r="BS12" i="23"/>
  <c r="BS140" i="19"/>
  <c r="BS117" i="23"/>
  <c r="BS29" i="19"/>
  <c r="BS29" i="23"/>
  <c r="BS298" i="19"/>
  <c r="BS270" i="26"/>
  <c r="BS133" i="25"/>
  <c r="BS195" i="25"/>
  <c r="BS243" i="19"/>
  <c r="BS105" i="24"/>
  <c r="BS58" i="25"/>
  <c r="BS51" i="26"/>
  <c r="BS158" i="19"/>
  <c r="BS78" i="19"/>
  <c r="BS164" i="23"/>
  <c r="BS122" i="23"/>
  <c r="BS173" i="19"/>
  <c r="BS225" i="23"/>
  <c r="BS106" i="24"/>
  <c r="BS306" i="23"/>
  <c r="BS147" i="25"/>
  <c r="BS235" i="23"/>
  <c r="BS86" i="24"/>
  <c r="BS64" i="19"/>
  <c r="BS294" i="26"/>
  <c r="BS111" i="25"/>
  <c r="BS132" i="26"/>
  <c r="BS127" i="23"/>
  <c r="BS136" i="24"/>
  <c r="BS269" i="25"/>
  <c r="BS63" i="24"/>
  <c r="BS32" i="23"/>
  <c r="BS324" i="25"/>
  <c r="BS292" i="23"/>
  <c r="BS270" i="19"/>
  <c r="BS41" i="26"/>
  <c r="BS77" i="23"/>
  <c r="BS136" i="23"/>
  <c r="BS61" i="26"/>
  <c r="BS33" i="19"/>
  <c r="BS17" i="25"/>
  <c r="BS351" i="24"/>
  <c r="BS45" i="26"/>
  <c r="BS239" i="19"/>
  <c r="BS361" i="24"/>
  <c r="BS25" i="26"/>
  <c r="BS244" i="19"/>
  <c r="BS277" i="23"/>
  <c r="BS109" i="26"/>
  <c r="BS217" i="23"/>
  <c r="BS306" i="25"/>
  <c r="BS96" i="19"/>
  <c r="BS199" i="23"/>
  <c r="BS26" i="24"/>
  <c r="BS205" i="24"/>
  <c r="BS306" i="19"/>
  <c r="BS294" i="23"/>
  <c r="BS221" i="26"/>
  <c r="BS187" i="26"/>
  <c r="BS217" i="24"/>
  <c r="BS28" i="24"/>
  <c r="BS232" i="19"/>
  <c r="BS315" i="24"/>
  <c r="BS52" i="24"/>
  <c r="BS101" i="26"/>
  <c r="BS115" i="25"/>
  <c r="BS199" i="19"/>
  <c r="BS114" i="26"/>
  <c r="BS270" i="24"/>
  <c r="BS267" i="23"/>
  <c r="BS118" i="23"/>
  <c r="BS276" i="24"/>
  <c r="BS85" i="23"/>
  <c r="BS337" i="25"/>
  <c r="BS323" i="25"/>
  <c r="BS316" i="19"/>
  <c r="BS53" i="26"/>
  <c r="BS168" i="25"/>
  <c r="BS126" i="23"/>
  <c r="BS46" i="23"/>
  <c r="BS51" i="25"/>
  <c r="BS52" i="26"/>
  <c r="BS187" i="19"/>
  <c r="BS109" i="19"/>
  <c r="BS294" i="19"/>
  <c r="BS121" i="19"/>
  <c r="BS139" i="24"/>
  <c r="BS257" i="24"/>
  <c r="BS84" i="19"/>
  <c r="BS332" i="25"/>
  <c r="BS178" i="23"/>
  <c r="BS108" i="19"/>
  <c r="BS171" i="26"/>
  <c r="BS206" i="26"/>
  <c r="BS171" i="19"/>
  <c r="BS263" i="23"/>
  <c r="BS301" i="24"/>
  <c r="BS29" i="24"/>
  <c r="BS46" i="26"/>
  <c r="BS80" i="19"/>
  <c r="BS264" i="23"/>
  <c r="BS166" i="23"/>
  <c r="BS161" i="24"/>
  <c r="BS329" i="25"/>
  <c r="BS185" i="23"/>
  <c r="BS271" i="23"/>
  <c r="BS198" i="19"/>
  <c r="BS273" i="23"/>
  <c r="BS190" i="25"/>
  <c r="BS295" i="25"/>
  <c r="BS90" i="24"/>
  <c r="BS69" i="23"/>
  <c r="BS134" i="19"/>
  <c r="BS81" i="19"/>
  <c r="BS239" i="24"/>
  <c r="BS247" i="25"/>
  <c r="BS130" i="19"/>
  <c r="BS249" i="24"/>
  <c r="BS24" i="19"/>
  <c r="BS97" i="23"/>
  <c r="BS123" i="26"/>
  <c r="BS233" i="25"/>
  <c r="BS268" i="25"/>
  <c r="BS291" i="25"/>
  <c r="BS201" i="23"/>
  <c r="BS275" i="26"/>
  <c r="BS199" i="26"/>
  <c r="BS116" i="25"/>
  <c r="BS99" i="23"/>
  <c r="BS256" i="24"/>
  <c r="BS37" i="25"/>
  <c r="BS355" i="25"/>
  <c r="BS110" i="23"/>
  <c r="BS160" i="26"/>
  <c r="BS145" i="23"/>
  <c r="BS113" i="19"/>
  <c r="BS14" i="19"/>
  <c r="BS24" i="26"/>
  <c r="BS227" i="26"/>
  <c r="BS298" i="25"/>
  <c r="BS251" i="23"/>
  <c r="BS85" i="19"/>
  <c r="BS349" i="23"/>
  <c r="BS89" i="24"/>
  <c r="BS11" i="26"/>
  <c r="BS249" i="23"/>
  <c r="BS155" i="26"/>
  <c r="BS205" i="26"/>
  <c r="BS302" i="24"/>
  <c r="BS170" i="19"/>
  <c r="BS207" i="23"/>
  <c r="BS296" i="19"/>
  <c r="BS30" i="26"/>
  <c r="BS291" i="23"/>
  <c r="BS160" i="23"/>
  <c r="BS20" i="26"/>
  <c r="BS221" i="23"/>
  <c r="BS35" i="26"/>
  <c r="BS120" i="24"/>
  <c r="BS138" i="23"/>
  <c r="BS345" i="19"/>
  <c r="BS333" i="25"/>
  <c r="BS171" i="24"/>
  <c r="BS334" i="23"/>
  <c r="BS141" i="25"/>
  <c r="BS104" i="23"/>
  <c r="BS208" i="25"/>
  <c r="BS68" i="25"/>
  <c r="BS110" i="24"/>
  <c r="BS197" i="25"/>
  <c r="BS163" i="26"/>
  <c r="BS316" i="24"/>
  <c r="BS216" i="26"/>
  <c r="BS305" i="19"/>
  <c r="BS208" i="26"/>
  <c r="BS71" i="19"/>
  <c r="BS63" i="19"/>
  <c r="BS147" i="19"/>
  <c r="BS20" i="25"/>
  <c r="BS218" i="26"/>
  <c r="BS21" i="24"/>
  <c r="BS209" i="19"/>
  <c r="BS74" i="23"/>
  <c r="BS72" i="26"/>
  <c r="BS49" i="23"/>
  <c r="BS258" i="26"/>
  <c r="BS88" i="24"/>
  <c r="BS364" i="19"/>
  <c r="BS207" i="24"/>
  <c r="BS131" i="19"/>
  <c r="BS301" i="25"/>
  <c r="BS350" i="19"/>
  <c r="BS135" i="19"/>
  <c r="BS278" i="25"/>
  <c r="BS158" i="23"/>
  <c r="BS113" i="24"/>
  <c r="BS179" i="23"/>
  <c r="BS257" i="25"/>
  <c r="BS168" i="24"/>
  <c r="BS18" i="26"/>
  <c r="BS260" i="19"/>
  <c r="BS175" i="24"/>
  <c r="BS169" i="26"/>
  <c r="BS59" i="26"/>
  <c r="BS25" i="23"/>
  <c r="BS46" i="19"/>
  <c r="BS174" i="23"/>
  <c r="BS336" i="25"/>
  <c r="BS71" i="24"/>
  <c r="BS316" i="25"/>
  <c r="BS65" i="24"/>
  <c r="BS18" i="23"/>
  <c r="BS258" i="19"/>
  <c r="BS50" i="19"/>
  <c r="BS312" i="25"/>
  <c r="BS181" i="23"/>
  <c r="BS351" i="25"/>
  <c r="BS173" i="24"/>
  <c r="BS54" i="19"/>
  <c r="BS47" i="24"/>
  <c r="BS328" i="24"/>
  <c r="BS334" i="25"/>
  <c r="BS365" i="23"/>
  <c r="BS238" i="23"/>
  <c r="BS12" i="26"/>
  <c r="BS158" i="24"/>
  <c r="BS40" i="24"/>
  <c r="BS102" i="26"/>
  <c r="BS224" i="23"/>
  <c r="BS34" i="23"/>
  <c r="BS210" i="19"/>
  <c r="BS99" i="26"/>
  <c r="BS199" i="24"/>
  <c r="BS323" i="19"/>
  <c r="BS177" i="26"/>
  <c r="BS305" i="25"/>
  <c r="BS342" i="25"/>
  <c r="BS193" i="24"/>
  <c r="BS173" i="26"/>
  <c r="BS48" i="23"/>
  <c r="BS176" i="19"/>
  <c r="BS181" i="24"/>
  <c r="BS277" i="25"/>
  <c r="BS86" i="19"/>
  <c r="BS205" i="19"/>
  <c r="BS75" i="19"/>
  <c r="BS363" i="24"/>
  <c r="BS34" i="26"/>
  <c r="BS153" i="24"/>
  <c r="BS107" i="19"/>
  <c r="BS301" i="23"/>
  <c r="BS355" i="23"/>
  <c r="BS121" i="23"/>
  <c r="BS234" i="23"/>
  <c r="BS180" i="24"/>
  <c r="BS270" i="23"/>
  <c r="BS196" i="23"/>
  <c r="BS142" i="26"/>
  <c r="BS243" i="26"/>
  <c r="BS180" i="23"/>
  <c r="BS69" i="19"/>
  <c r="BS143" i="25"/>
  <c r="BS25" i="24"/>
  <c r="BS186" i="23"/>
  <c r="BS114" i="25"/>
  <c r="BS337" i="24"/>
  <c r="BS338" i="25"/>
  <c r="BS327" i="25"/>
  <c r="BS325" i="24"/>
  <c r="BS135" i="26"/>
  <c r="BS72" i="19"/>
  <c r="BS206" i="24"/>
  <c r="BS147" i="24"/>
  <c r="BS276" i="19"/>
  <c r="BS164" i="19"/>
  <c r="BS165" i="24"/>
  <c r="BS21" i="26"/>
  <c r="BS19" i="25"/>
  <c r="BS65" i="25"/>
  <c r="BS259" i="23"/>
  <c r="BS95" i="26"/>
  <c r="BS17" i="23"/>
  <c r="BS104" i="19"/>
  <c r="BS218" i="25"/>
  <c r="BS269" i="24"/>
  <c r="BS68" i="26"/>
  <c r="BS328" i="25"/>
  <c r="BS317" i="24"/>
  <c r="BS223" i="26"/>
  <c r="BS32" i="26"/>
  <c r="BS215" i="25"/>
  <c r="BS133" i="26"/>
  <c r="BS251" i="24"/>
  <c r="BS312" i="19"/>
  <c r="BS144" i="24"/>
  <c r="BS339" i="24"/>
  <c r="BS180" i="19"/>
  <c r="BS88" i="23"/>
  <c r="BS28" i="23"/>
  <c r="BS79" i="23"/>
  <c r="BS159" i="23"/>
  <c r="BS358" i="19"/>
  <c r="BS262" i="25"/>
  <c r="BS191" i="25"/>
  <c r="BS69" i="26"/>
  <c r="BS145" i="24"/>
  <c r="BS207" i="19"/>
  <c r="BS217" i="26"/>
  <c r="BS129" i="19"/>
  <c r="BS275" i="19"/>
  <c r="BS182" i="26"/>
  <c r="BS189" i="19"/>
  <c r="BS76" i="25"/>
  <c r="BS234" i="25"/>
  <c r="BS334" i="24"/>
  <c r="BS45" i="24"/>
  <c r="BS195" i="24"/>
  <c r="BS231" i="25"/>
  <c r="BS59" i="19"/>
  <c r="BS209" i="25"/>
  <c r="BS36" i="24"/>
  <c r="BS352" i="19"/>
  <c r="BS299" i="24"/>
  <c r="BS84" i="24"/>
  <c r="BS295" i="26"/>
  <c r="BS71" i="23"/>
  <c r="BS279" i="19"/>
  <c r="BS53" i="23"/>
  <c r="BS100" i="19"/>
  <c r="BS94" i="23"/>
  <c r="BS327" i="19"/>
  <c r="BS151" i="23"/>
  <c r="BS284" i="24"/>
  <c r="BS288" i="26"/>
  <c r="BS212" i="24"/>
  <c r="BS245" i="25"/>
  <c r="BS194" i="25"/>
  <c r="BS248" i="26"/>
  <c r="BS269" i="19"/>
  <c r="BS281" i="26"/>
  <c r="BS361" i="25"/>
  <c r="BS198" i="24"/>
  <c r="BS315" i="23"/>
  <c r="BS14" i="26"/>
  <c r="BS70" i="23"/>
  <c r="BS172" i="24"/>
  <c r="BS197" i="23"/>
  <c r="BS117" i="19"/>
  <c r="BS10" i="25"/>
  <c r="BS8" i="26"/>
  <c r="BS200" i="23"/>
  <c r="BS288" i="24"/>
  <c r="BS157" i="19"/>
  <c r="BS92" i="25"/>
  <c r="BS172" i="23"/>
  <c r="BS242" i="24"/>
  <c r="BS259" i="25"/>
  <c r="BS236" i="24"/>
  <c r="BS38" i="25"/>
  <c r="BS196" i="25"/>
  <c r="BS149" i="19"/>
  <c r="BS283" i="23"/>
  <c r="BS111" i="26"/>
  <c r="BS108" i="26"/>
  <c r="BS264" i="19"/>
  <c r="BS247" i="19"/>
  <c r="BS272" i="23"/>
  <c r="BS7" i="24"/>
  <c r="BS246" i="25"/>
  <c r="BS330" i="23"/>
  <c r="BS357" i="24"/>
  <c r="BS22" i="26"/>
  <c r="BS321" i="24"/>
  <c r="BS264" i="26"/>
  <c r="BS228" i="19"/>
  <c r="BS234" i="19"/>
  <c r="BS247" i="23"/>
  <c r="BS314" i="24"/>
  <c r="BS348" i="19"/>
  <c r="BS193" i="23"/>
  <c r="BS56" i="23"/>
  <c r="BS296" i="23"/>
  <c r="BS224" i="25"/>
  <c r="BS264" i="24"/>
  <c r="BS123" i="24"/>
  <c r="BS244" i="23"/>
  <c r="BS42" i="19"/>
  <c r="BS356" i="25"/>
  <c r="BS75" i="25"/>
  <c r="BS348" i="24"/>
  <c r="BS336" i="19"/>
  <c r="BS296" i="25"/>
  <c r="BS91" i="23"/>
  <c r="BS194" i="26"/>
  <c r="BS271" i="19"/>
  <c r="BS311" i="25"/>
  <c r="BS195" i="23"/>
  <c r="BS225" i="19"/>
  <c r="BS202" i="24"/>
  <c r="BS23" i="19"/>
  <c r="BS204" i="19"/>
  <c r="BS299" i="19"/>
  <c r="BS206" i="19"/>
  <c r="BS27" i="24"/>
  <c r="BS214" i="19"/>
  <c r="BS60" i="19"/>
  <c r="BS162" i="25"/>
  <c r="BS156" i="19"/>
  <c r="BS137" i="25"/>
  <c r="BS364" i="25"/>
  <c r="BS172" i="19"/>
  <c r="BS254" i="25"/>
  <c r="BS148" i="25"/>
  <c r="BS55" i="25"/>
  <c r="BS290" i="25"/>
  <c r="BS358" i="24"/>
  <c r="BS36" i="25"/>
  <c r="BS360" i="23"/>
  <c r="BS181" i="19"/>
  <c r="BS347" i="24"/>
  <c r="BS177" i="23"/>
  <c r="BS19" i="24"/>
  <c r="BS50" i="26"/>
  <c r="BS156" i="26"/>
  <c r="BS253" i="25"/>
  <c r="BS57" i="24"/>
  <c r="BS105" i="23"/>
  <c r="BS181" i="25"/>
  <c r="BS134" i="24"/>
  <c r="BS31" i="23"/>
  <c r="BS202" i="26"/>
  <c r="BS203" i="26"/>
  <c r="BS103" i="26"/>
  <c r="BS28" i="26"/>
  <c r="BS129" i="24"/>
  <c r="BS289" i="19"/>
  <c r="BS86" i="26"/>
  <c r="BS61" i="25"/>
  <c r="BS150" i="26"/>
  <c r="BS238" i="25"/>
  <c r="BS129" i="23"/>
  <c r="BS309" i="24"/>
  <c r="BS157" i="26"/>
  <c r="BS18" i="24"/>
  <c r="BS278" i="19"/>
  <c r="BS30" i="23"/>
  <c r="BS141" i="19"/>
  <c r="BS287" i="23"/>
  <c r="BS186" i="25"/>
  <c r="BS32" i="19"/>
  <c r="BS219" i="25"/>
  <c r="BS66" i="24"/>
  <c r="BS232" i="23"/>
  <c r="BS66" i="19"/>
  <c r="BS29" i="25"/>
  <c r="BS174" i="19"/>
  <c r="BS106" i="26"/>
  <c r="BS224" i="24"/>
  <c r="BS320" i="25"/>
  <c r="BS23" i="23"/>
  <c r="BS290" i="23"/>
  <c r="BS281" i="25"/>
  <c r="BS288" i="23"/>
  <c r="BS64" i="25"/>
  <c r="BS99" i="24"/>
  <c r="BS240" i="26"/>
  <c r="BS280" i="19"/>
  <c r="BS233" i="24"/>
  <c r="BS226" i="19"/>
  <c r="BS105" i="26"/>
  <c r="BS108" i="23"/>
  <c r="BS258" i="23"/>
  <c r="BS298" i="26"/>
  <c r="BS38" i="19"/>
  <c r="BS38" i="23"/>
  <c r="BS214" i="23"/>
  <c r="BS227" i="24"/>
  <c r="BS248" i="25"/>
  <c r="BS64" i="26"/>
  <c r="BS175" i="26"/>
  <c r="BS37" i="24"/>
  <c r="BS61" i="19"/>
  <c r="BS350" i="23"/>
  <c r="BS79" i="19"/>
  <c r="BS135" i="23"/>
  <c r="BS185" i="24"/>
  <c r="BS50" i="23"/>
  <c r="BS198" i="25"/>
  <c r="BS271" i="25"/>
  <c r="BS271" i="26"/>
  <c r="BS41" i="24"/>
  <c r="BS123" i="25"/>
  <c r="BS252" i="23"/>
  <c r="BS230" i="25"/>
  <c r="BS289" i="23"/>
  <c r="BS229" i="25"/>
  <c r="BS81" i="26"/>
  <c r="BS77" i="25"/>
  <c r="BS312" i="24"/>
  <c r="BS40" i="19"/>
  <c r="BS235" i="19"/>
  <c r="BS144" i="26"/>
  <c r="BS222" i="26"/>
  <c r="BS41" i="23"/>
  <c r="BS43" i="19"/>
  <c r="BS15" i="26"/>
  <c r="BS192" i="23"/>
  <c r="BS122" i="25"/>
  <c r="BS355" i="19"/>
  <c r="BS65" i="26"/>
  <c r="BS36" i="26"/>
  <c r="BS229" i="23"/>
  <c r="BS231" i="24"/>
  <c r="BS127" i="25"/>
  <c r="BS120" i="26"/>
  <c r="BS237" i="26"/>
  <c r="BS330" i="25"/>
  <c r="BS304" i="19"/>
  <c r="BS67" i="26"/>
  <c r="BS111" i="23"/>
  <c r="BS16" i="26"/>
  <c r="BS119" i="19"/>
  <c r="BS23" i="24"/>
  <c r="BS103" i="23"/>
  <c r="BS310" i="25"/>
  <c r="BS293" i="23"/>
  <c r="BS124" i="26"/>
  <c r="BS207" i="25"/>
  <c r="BS161" i="23"/>
  <c r="BS167" i="26"/>
  <c r="BS140" i="25"/>
  <c r="BS285" i="19"/>
  <c r="BS265" i="23"/>
  <c r="BS15" i="24"/>
  <c r="BS132" i="25"/>
  <c r="BS128" i="19"/>
  <c r="BS92" i="23"/>
  <c r="BS100" i="23"/>
  <c r="BS366" i="25"/>
  <c r="BS303" i="24"/>
  <c r="BS15" i="23"/>
  <c r="BS296" i="24"/>
  <c r="BS250" i="26"/>
  <c r="BS251" i="25"/>
  <c r="BS44" i="24"/>
  <c r="BS229" i="19"/>
  <c r="BS154" i="19"/>
  <c r="BS345" i="24"/>
  <c r="BS340" i="24"/>
  <c r="BS19" i="26"/>
  <c r="BS293" i="19"/>
  <c r="BS230" i="23"/>
  <c r="BS296" i="26"/>
  <c r="BS235" i="26"/>
  <c r="BS278" i="24"/>
  <c r="BS7" i="25"/>
  <c r="BS278" i="23"/>
  <c r="BS354" i="25"/>
  <c r="BS91" i="19"/>
  <c r="BS105" i="25"/>
  <c r="BS176" i="23"/>
  <c r="BS12" i="24"/>
  <c r="BS197" i="26"/>
  <c r="BS247" i="24"/>
  <c r="BS180" i="26"/>
  <c r="BS363" i="25"/>
  <c r="BS56" i="25"/>
  <c r="BS14" i="24"/>
  <c r="BS286" i="25"/>
  <c r="BS268" i="26"/>
  <c r="BS212" i="23"/>
  <c r="BS201" i="25"/>
  <c r="BS280" i="25"/>
  <c r="BS57" i="19"/>
  <c r="BS273" i="26"/>
  <c r="BS238" i="26"/>
  <c r="BS297" i="24"/>
  <c r="BS156" i="24"/>
  <c r="BS93" i="19"/>
  <c r="BS197" i="24"/>
  <c r="BS98" i="26"/>
  <c r="BS26" i="26"/>
  <c r="BS95" i="25"/>
  <c r="BS111" i="19"/>
  <c r="BS117" i="25"/>
  <c r="BS169" i="24"/>
  <c r="BS114" i="19"/>
  <c r="BS7" i="23"/>
  <c r="BS252" i="24"/>
  <c r="BS335" i="19"/>
  <c r="BS170" i="25"/>
  <c r="BS274" i="26"/>
  <c r="BS39" i="24"/>
  <c r="BS290" i="26"/>
  <c r="BS86" i="23"/>
  <c r="BS366" i="23"/>
  <c r="BS93" i="24"/>
  <c r="BS279" i="26"/>
  <c r="BS175" i="23"/>
  <c r="BS153" i="25"/>
  <c r="BS325" i="19"/>
  <c r="BS358" i="25"/>
  <c r="BS94" i="19"/>
  <c r="BS143" i="23"/>
  <c r="BS163" i="25"/>
  <c r="BS329" i="23"/>
  <c r="BS196" i="19"/>
  <c r="BS154" i="24"/>
  <c r="BS320" i="19"/>
  <c r="BS121" i="26"/>
  <c r="BS20" i="24"/>
  <c r="BS300" i="23"/>
  <c r="BS35" i="24"/>
  <c r="BS246" i="26"/>
  <c r="BS167" i="23"/>
  <c r="BS269" i="23"/>
  <c r="BS139" i="19"/>
  <c r="BS62" i="24"/>
  <c r="BS343" i="24"/>
  <c r="BS34" i="19"/>
  <c r="BS339" i="25"/>
  <c r="BS84" i="23"/>
  <c r="BS139" i="25"/>
  <c r="BS240" i="19"/>
  <c r="BS95" i="24"/>
  <c r="BS45" i="19"/>
  <c r="BS194" i="24"/>
  <c r="BS292" i="19"/>
  <c r="BS303" i="19"/>
  <c r="BS143" i="19"/>
  <c r="BS276" i="23"/>
  <c r="BS219" i="26"/>
  <c r="BS22" i="19"/>
  <c r="BS338" i="24"/>
  <c r="BS84" i="26"/>
  <c r="BS78" i="24"/>
  <c r="BS188" i="26"/>
  <c r="BS170" i="26"/>
  <c r="BS242" i="19"/>
  <c r="BS104" i="24"/>
  <c r="BS223" i="25"/>
  <c r="BS138" i="24"/>
  <c r="BS222" i="25"/>
  <c r="BS232" i="24"/>
  <c r="BS42" i="25"/>
  <c r="BS318" i="23"/>
  <c r="BS187" i="25"/>
  <c r="BS112" i="23"/>
  <c r="BS366" i="24"/>
  <c r="BS307" i="25"/>
  <c r="BS253" i="24"/>
  <c r="BS56" i="24"/>
  <c r="BS266" i="24"/>
  <c r="BS184" i="25"/>
  <c r="BS365" i="24"/>
  <c r="BS214" i="26"/>
  <c r="BS103" i="19"/>
  <c r="BS196" i="24"/>
  <c r="BS9" i="23"/>
  <c r="BS361" i="23"/>
  <c r="BS322" i="19"/>
  <c r="BS332" i="23"/>
  <c r="BS226" i="26"/>
  <c r="BS94" i="24"/>
  <c r="BS324" i="23"/>
  <c r="BS162" i="26"/>
  <c r="BS63" i="25"/>
  <c r="BS358" i="23"/>
  <c r="BS68" i="24"/>
  <c r="BS233" i="23"/>
  <c r="BS362" i="19"/>
  <c r="BS293" i="26"/>
  <c r="Z13" i="35" l="1"/>
  <c r="AM16" i="24"/>
  <c r="AA14" i="35"/>
  <c r="AZ37" i="20"/>
  <c r="AZ17" i="20"/>
  <c r="X14" i="35"/>
  <c r="AZ56" i="20"/>
  <c r="AZ76" i="20"/>
  <c r="AZ53" i="20"/>
  <c r="AZ73" i="20"/>
  <c r="AZ57" i="20"/>
  <c r="AZ77" i="20"/>
  <c r="AZ83" i="20"/>
  <c r="AZ63" i="20"/>
  <c r="AZ54" i="20"/>
  <c r="AZ74" i="20"/>
  <c r="AZ58" i="20"/>
  <c r="AZ78" i="20"/>
  <c r="AZ60" i="20"/>
  <c r="AZ80" i="20"/>
  <c r="AZ59" i="20"/>
  <c r="AZ79" i="20"/>
  <c r="AZ75" i="20"/>
  <c r="AZ55" i="20"/>
  <c r="AZ61" i="20"/>
  <c r="AZ81" i="20"/>
  <c r="AZ82" i="20"/>
  <c r="AZ62" i="20"/>
  <c r="AZ172" i="20"/>
  <c r="AZ152" i="20"/>
  <c r="Z14" i="35" l="1"/>
  <c r="AC103" i="20"/>
  <c r="AY103" i="20" s="1"/>
  <c r="AC197" i="20"/>
  <c r="AY197" i="20" s="1"/>
  <c r="AC198" i="20"/>
  <c r="AY198" i="20" s="1"/>
  <c r="AC187" i="20"/>
  <c r="AY187" i="20" s="1"/>
  <c r="AC189" i="20"/>
  <c r="AY189" i="20" s="1"/>
  <c r="AC190" i="20"/>
  <c r="AY190" i="20" s="1"/>
  <c r="AC192" i="20"/>
  <c r="AY192" i="20" s="1"/>
  <c r="AC191" i="20"/>
  <c r="AY191" i="20" s="1"/>
  <c r="AC188" i="20"/>
  <c r="AY188" i="20" s="1"/>
  <c r="AC193" i="20"/>
  <c r="AY193" i="20" s="1"/>
  <c r="AC194" i="20"/>
  <c r="AY194" i="20" s="1"/>
  <c r="AC195" i="20"/>
  <c r="AY195" i="20" s="1"/>
  <c r="AC196" i="20"/>
  <c r="AY196" i="20" s="1"/>
  <c r="AA144" i="20" l="1"/>
  <c r="BH144" i="20" s="1"/>
  <c r="AA189" i="20"/>
  <c r="BH189" i="20" s="1"/>
  <c r="AZ196" i="20"/>
  <c r="AZ216" i="20"/>
  <c r="AZ103" i="20"/>
  <c r="AZ123" i="20"/>
  <c r="AZ214" i="20"/>
  <c r="AZ194" i="20"/>
  <c r="AZ188" i="20"/>
  <c r="AZ208" i="20"/>
  <c r="AZ191" i="20"/>
  <c r="AZ211" i="20"/>
  <c r="AZ195" i="20"/>
  <c r="AZ215" i="20"/>
  <c r="AZ192" i="20"/>
  <c r="AZ212" i="20"/>
  <c r="AZ193" i="20"/>
  <c r="AZ213" i="20"/>
  <c r="AZ190" i="20"/>
  <c r="AZ210" i="20"/>
  <c r="AZ189" i="20"/>
  <c r="AZ209" i="20"/>
  <c r="AZ198" i="20"/>
  <c r="AZ218" i="20"/>
  <c r="AZ217" i="20"/>
  <c r="AZ197" i="20"/>
  <c r="AC153" i="20"/>
  <c r="AY153" i="20" s="1"/>
  <c r="AC18" i="20"/>
  <c r="AY18" i="20" s="1"/>
  <c r="AC64" i="20"/>
  <c r="AY64" i="20" s="1"/>
  <c r="AA9" i="20" l="1"/>
  <c r="BH9" i="20" s="1"/>
  <c r="AA99" i="20"/>
  <c r="BH99" i="20" s="1"/>
  <c r="AA54" i="20"/>
  <c r="BH54" i="20" s="1"/>
  <c r="AZ84" i="20"/>
  <c r="AZ64" i="20"/>
  <c r="AZ18" i="20"/>
  <c r="AZ38" i="20"/>
  <c r="AZ153" i="20"/>
  <c r="AZ173" i="20"/>
  <c r="AC104" i="20"/>
  <c r="AY104" i="20" s="1"/>
  <c r="AZ124" i="20" l="1"/>
  <c r="AZ104" i="20"/>
  <c r="AC199" i="20"/>
  <c r="AY199" i="20" s="1"/>
  <c r="AZ219" i="20" l="1"/>
  <c r="AZ199" i="20"/>
  <c r="AC154" i="20"/>
  <c r="AY154" i="20" s="1"/>
  <c r="AC19" i="20"/>
  <c r="AY19" i="20" s="1"/>
  <c r="AC105" i="20"/>
  <c r="AY105" i="20" s="1"/>
  <c r="AC65" i="20"/>
  <c r="AY65" i="20" s="1"/>
  <c r="AZ39" i="20" l="1"/>
  <c r="AZ19" i="20"/>
  <c r="AZ105" i="20"/>
  <c r="AZ125" i="20"/>
  <c r="AZ154" i="20"/>
  <c r="AZ174" i="20"/>
  <c r="AZ85" i="20"/>
  <c r="AZ65" i="20"/>
  <c r="AC200" i="20"/>
  <c r="AY200" i="20" s="1"/>
  <c r="DR201" i="20"/>
  <c r="AZ220" i="20" l="1"/>
  <c r="AZ200" i="20"/>
  <c r="AC106" i="20"/>
  <c r="AY106" i="20" s="1"/>
  <c r="DR202" i="20"/>
  <c r="AZ126" i="20" l="1"/>
  <c r="AZ106" i="20"/>
  <c r="AC155" i="20"/>
  <c r="AY155" i="20" s="1"/>
  <c r="AC20" i="20"/>
  <c r="AY20" i="20" s="1"/>
  <c r="AC66" i="20"/>
  <c r="AY66" i="20" s="1"/>
  <c r="AZ40" i="20" l="1"/>
  <c r="AZ20" i="20"/>
  <c r="AZ155" i="20"/>
  <c r="AZ175" i="20"/>
  <c r="AZ66" i="20"/>
  <c r="AZ86" i="20"/>
  <c r="AC201" i="20"/>
  <c r="AY201" i="20" s="1"/>
  <c r="AC107" i="20"/>
  <c r="AY107" i="20" s="1"/>
  <c r="AZ107" i="20" l="1"/>
  <c r="AZ127" i="20"/>
  <c r="AZ201" i="20"/>
  <c r="AZ221" i="20"/>
  <c r="AC156" i="20"/>
  <c r="AY156" i="20" s="1"/>
  <c r="AC67" i="20"/>
  <c r="AY67" i="20" s="1"/>
  <c r="AA190" i="20" l="1"/>
  <c r="BH190" i="20" s="1"/>
  <c r="AA145" i="20"/>
  <c r="BH145" i="20" s="1"/>
  <c r="AZ156" i="20"/>
  <c r="AZ176" i="20"/>
  <c r="AZ67" i="20"/>
  <c r="AZ87" i="20"/>
  <c r="AC21" i="20"/>
  <c r="AY21" i="20" s="1"/>
  <c r="AC108" i="20"/>
  <c r="AY108" i="20" s="1"/>
  <c r="AA10" i="20" l="1"/>
  <c r="BH10" i="20" s="1"/>
  <c r="AA55" i="20"/>
  <c r="BH55" i="20" s="1"/>
  <c r="AA100" i="20"/>
  <c r="BH100" i="20" s="1"/>
  <c r="AZ128" i="20"/>
  <c r="AZ108" i="20"/>
  <c r="AZ21" i="20"/>
  <c r="AZ41" i="20"/>
  <c r="AC157" i="20"/>
  <c r="AY157" i="20" s="1"/>
  <c r="AC202" i="20"/>
  <c r="AY202" i="20" s="1"/>
  <c r="AZ202" i="20" l="1"/>
  <c r="AZ222" i="20"/>
  <c r="AZ177" i="20"/>
  <c r="AZ157" i="20"/>
  <c r="AC22" i="20"/>
  <c r="AY22" i="20" s="1"/>
  <c r="AC109" i="20"/>
  <c r="AY109" i="20" s="1"/>
  <c r="AZ129" i="20" l="1"/>
  <c r="AZ109" i="20"/>
  <c r="DR142" i="20"/>
  <c r="AZ22" i="20"/>
  <c r="AZ42" i="20"/>
  <c r="DR143" i="20" l="1"/>
  <c r="AC110" i="20"/>
  <c r="AY110" i="20" s="1"/>
  <c r="AZ130" i="20" l="1"/>
  <c r="AZ110" i="20"/>
  <c r="DR144" i="20"/>
  <c r="DR145" i="20" l="1"/>
  <c r="AC111" i="20"/>
  <c r="AY111" i="20" s="1"/>
  <c r="AZ131" i="20" l="1"/>
  <c r="AZ111" i="20"/>
  <c r="DR146" i="20"/>
  <c r="AC112" i="20"/>
  <c r="AY112" i="20" s="1"/>
  <c r="DR147" i="20" l="1"/>
  <c r="AZ112" i="20"/>
  <c r="AZ132" i="20"/>
  <c r="DR148" i="20" l="1"/>
  <c r="AA191" i="20" l="1"/>
  <c r="BH191" i="20" s="1"/>
  <c r="AA146" i="20"/>
  <c r="BH146" i="20" s="1"/>
  <c r="DR149" i="20"/>
  <c r="AA56" i="20" l="1"/>
  <c r="BH56" i="20" s="1"/>
  <c r="AA11" i="20"/>
  <c r="BH11" i="20" s="1"/>
  <c r="AA101" i="20"/>
  <c r="BH101" i="20" s="1"/>
  <c r="DR150" i="20"/>
  <c r="DR151" i="20" l="1"/>
  <c r="DR152" i="20" l="1"/>
  <c r="DR153" i="20" l="1"/>
  <c r="DR154" i="20" l="1"/>
  <c r="DR156" i="20"/>
  <c r="DR155" i="20" l="1"/>
  <c r="AA192" i="20" l="1"/>
  <c r="BH192" i="20" s="1"/>
  <c r="AA102" i="20"/>
  <c r="BH102" i="20" s="1"/>
  <c r="AA57" i="20"/>
  <c r="BH57" i="20" s="1"/>
  <c r="AA147" i="20"/>
  <c r="BH147" i="20" s="1"/>
  <c r="AA12" i="20" l="1"/>
  <c r="BH12" i="20" s="1"/>
  <c r="AA148" i="20" l="1"/>
  <c r="BH148" i="20" s="1"/>
  <c r="AA193" i="20"/>
  <c r="BH193" i="20" s="1"/>
  <c r="AA13" i="20" l="1"/>
  <c r="BH13" i="20" s="1"/>
  <c r="AA58" i="20"/>
  <c r="BH58" i="20" s="1"/>
  <c r="AA103" i="20"/>
  <c r="BH103" i="20" s="1"/>
  <c r="AA104" i="20" l="1"/>
  <c r="BH104" i="20" s="1"/>
  <c r="AA14" i="20"/>
  <c r="BH14" i="20" s="1"/>
  <c r="AA194" i="20" l="1"/>
  <c r="BH194" i="20" s="1"/>
  <c r="AA149" i="20"/>
  <c r="BH149" i="20" s="1"/>
  <c r="AA59" i="20" l="1"/>
  <c r="BH59" i="20" s="1"/>
  <c r="AA60" i="20" l="1"/>
  <c r="BH60" i="20" s="1"/>
  <c r="AA105" i="20"/>
  <c r="BH105" i="20" s="1"/>
  <c r="AA15" i="20" l="1"/>
  <c r="BH15" i="20" s="1"/>
  <c r="AA16" i="20" l="1"/>
  <c r="BH16" i="20" s="1"/>
  <c r="AA150" i="20"/>
  <c r="BH150" i="20" s="1"/>
  <c r="AA61" i="20" l="1"/>
  <c r="BH61" i="20" s="1"/>
  <c r="AA106" i="20" l="1"/>
  <c r="BH106" i="20" s="1"/>
  <c r="AA195" i="20" l="1"/>
  <c r="BH195" i="20" s="1"/>
  <c r="AA17" i="20" l="1"/>
  <c r="BH17" i="20" s="1"/>
  <c r="AA151" i="20"/>
  <c r="BH151" i="20" s="1"/>
  <c r="AA62" i="20" l="1"/>
  <c r="BH62" i="20" s="1"/>
  <c r="AA107" i="20" l="1"/>
  <c r="BH107" i="20" s="1"/>
  <c r="AA63" i="20" l="1"/>
  <c r="BH63" i="20" s="1"/>
  <c r="AA197" i="20"/>
  <c r="BH197" i="20" s="1"/>
  <c r="AA196" i="20"/>
  <c r="BH196" i="20" s="1"/>
  <c r="AA108" i="20"/>
  <c r="BH108" i="20" s="1"/>
  <c r="AA18" i="20"/>
  <c r="BH18" i="20" s="1"/>
  <c r="AA153" i="20" l="1"/>
  <c r="BH153" i="20" s="1"/>
  <c r="AA198" i="20"/>
  <c r="BH198" i="20" s="1"/>
  <c r="AA152" i="20"/>
  <c r="BH152" i="20" s="1"/>
  <c r="AA109" i="20" l="1"/>
  <c r="BH109" i="20" s="1"/>
  <c r="AA154" i="20"/>
  <c r="BH154" i="20" s="1"/>
  <c r="AA19" i="20"/>
  <c r="BH19" i="20" s="1"/>
  <c r="AA64" i="20"/>
  <c r="BH64" i="20" s="1"/>
  <c r="AA199" i="20" l="1"/>
  <c r="BH199" i="20" s="1"/>
  <c r="AA200" i="20" l="1"/>
  <c r="BH200" i="20" s="1"/>
  <c r="AA155" i="20" l="1"/>
  <c r="BH155" i="20" s="1"/>
  <c r="AA20" i="20"/>
  <c r="BH20" i="20" s="1"/>
  <c r="AA65" i="20"/>
  <c r="BH65" i="20" s="1"/>
  <c r="AA110" i="20"/>
  <c r="BH110" i="20" s="1"/>
  <c r="AA156" i="20" l="1"/>
  <c r="BH156" i="20" s="1"/>
  <c r="AA111" i="20"/>
  <c r="BH111" i="20" s="1"/>
  <c r="AA201" i="20"/>
  <c r="BH201" i="20" s="1"/>
  <c r="AA66" i="20" l="1"/>
  <c r="BH66" i="20" s="1"/>
  <c r="AA21" i="20"/>
  <c r="BH21" i="20" s="1"/>
  <c r="AA202" i="20" l="1"/>
  <c r="BH202" i="20" s="1"/>
  <c r="AA22" i="20"/>
  <c r="BH22" i="20" s="1"/>
  <c r="AA67" i="20"/>
  <c r="BH67" i="20" s="1"/>
  <c r="AA157" i="20"/>
  <c r="BH157" i="20" s="1"/>
  <c r="AA112" i="20"/>
  <c r="BH112" i="20" s="1"/>
  <c r="J97" i="20" l="1"/>
  <c r="J142" i="20"/>
  <c r="K142" i="20"/>
  <c r="J143" i="20"/>
  <c r="J7" i="20"/>
  <c r="J98" i="20"/>
  <c r="K97" i="20"/>
  <c r="K7" i="20"/>
  <c r="J8" i="20"/>
  <c r="BM142" i="20" l="1"/>
  <c r="BM7" i="20"/>
  <c r="BM97" i="20"/>
  <c r="J187" i="20"/>
  <c r="K187" i="20"/>
  <c r="K98" i="20"/>
  <c r="BM98" i="20" s="1"/>
  <c r="J144" i="20"/>
  <c r="J9" i="20"/>
  <c r="J99" i="20"/>
  <c r="K8" i="20"/>
  <c r="BM8" i="20" s="1"/>
  <c r="K52" i="20"/>
  <c r="J52" i="20"/>
  <c r="K143" i="20"/>
  <c r="BM143" i="20" s="1"/>
  <c r="BM187" i="20" l="1"/>
  <c r="J188" i="20"/>
  <c r="K188" i="20"/>
  <c r="BM52" i="20"/>
  <c r="BO8" i="20"/>
  <c r="BO28" i="20"/>
  <c r="J145" i="20"/>
  <c r="BO163" i="20"/>
  <c r="BO143" i="20"/>
  <c r="J100" i="20"/>
  <c r="J10" i="20"/>
  <c r="K99" i="20"/>
  <c r="BM99" i="20" s="1"/>
  <c r="BO118" i="20"/>
  <c r="BO98" i="20"/>
  <c r="K9" i="20"/>
  <c r="BM9" i="20" s="1"/>
  <c r="J53" i="20"/>
  <c r="K144" i="20"/>
  <c r="BM144" i="20" s="1"/>
  <c r="K53" i="20"/>
  <c r="BM188" i="20" l="1"/>
  <c r="BO208" i="20" s="1"/>
  <c r="BM53" i="20"/>
  <c r="BO73" i="20" s="1"/>
  <c r="K189" i="20"/>
  <c r="J189" i="20"/>
  <c r="K54" i="20"/>
  <c r="BO9" i="20"/>
  <c r="BO29" i="20"/>
  <c r="BO119" i="20"/>
  <c r="BO99" i="20"/>
  <c r="K10" i="20"/>
  <c r="BM10" i="20" s="1"/>
  <c r="K100" i="20"/>
  <c r="BM100" i="20" s="1"/>
  <c r="BO144" i="20"/>
  <c r="BO164" i="20"/>
  <c r="K145" i="20"/>
  <c r="BM145" i="20" s="1"/>
  <c r="J11" i="20"/>
  <c r="J101" i="20"/>
  <c r="J146" i="20"/>
  <c r="J54" i="20"/>
  <c r="BO188" i="20" l="1"/>
  <c r="BM189" i="20"/>
  <c r="BO189" i="20" s="1"/>
  <c r="BO53" i="20"/>
  <c r="K190" i="20"/>
  <c r="J190" i="20"/>
  <c r="BO120" i="20"/>
  <c r="BO100" i="20"/>
  <c r="K101" i="20"/>
  <c r="BM101" i="20" s="1"/>
  <c r="J147" i="20"/>
  <c r="K146" i="20"/>
  <c r="BM146" i="20" s="1"/>
  <c r="BO30" i="20"/>
  <c r="BO10" i="20"/>
  <c r="BO165" i="20"/>
  <c r="BO145" i="20"/>
  <c r="K11" i="20"/>
  <c r="BM11" i="20" s="1"/>
  <c r="K55" i="20"/>
  <c r="J102" i="20"/>
  <c r="BM54" i="20"/>
  <c r="J55" i="20"/>
  <c r="J12" i="20"/>
  <c r="BO209" i="20" l="1"/>
  <c r="J191" i="20"/>
  <c r="K191" i="20"/>
  <c r="BM190" i="20"/>
  <c r="BO101" i="20"/>
  <c r="BO121" i="20"/>
  <c r="J103" i="20"/>
  <c r="K147" i="20"/>
  <c r="BM147" i="20" s="1"/>
  <c r="DF147" i="20"/>
  <c r="DT147" i="20" s="1"/>
  <c r="K102" i="20"/>
  <c r="BM102" i="20" s="1"/>
  <c r="BM55" i="20"/>
  <c r="K56" i="20"/>
  <c r="BO166" i="20"/>
  <c r="BO146" i="20"/>
  <c r="J56" i="20"/>
  <c r="K12" i="20"/>
  <c r="BM12" i="20" s="1"/>
  <c r="J148" i="20"/>
  <c r="J13" i="20"/>
  <c r="BO74" i="20"/>
  <c r="BO54" i="20"/>
  <c r="BO31" i="20"/>
  <c r="BO11" i="20"/>
  <c r="BM191" i="20" l="1"/>
  <c r="BO211" i="20" s="1"/>
  <c r="BO210" i="20"/>
  <c r="BO190" i="20"/>
  <c r="K192" i="20"/>
  <c r="J192" i="20"/>
  <c r="J14" i="20"/>
  <c r="J57" i="20"/>
  <c r="K148" i="20"/>
  <c r="BM148" i="20" s="1"/>
  <c r="DF148" i="20"/>
  <c r="DT148" i="20" s="1"/>
  <c r="BO75" i="20"/>
  <c r="BO55" i="20"/>
  <c r="BO147" i="20"/>
  <c r="BO167" i="20"/>
  <c r="J149" i="20"/>
  <c r="K13" i="20"/>
  <c r="BM13" i="20" s="1"/>
  <c r="K57" i="20"/>
  <c r="BO102" i="20"/>
  <c r="BO122" i="20"/>
  <c r="J104" i="20"/>
  <c r="BO32" i="20"/>
  <c r="BO12" i="20"/>
  <c r="BM56" i="20"/>
  <c r="K103" i="20"/>
  <c r="BM103" i="20" s="1"/>
  <c r="BO191" i="20" l="1"/>
  <c r="K193" i="20"/>
  <c r="BM192" i="20"/>
  <c r="J193" i="20"/>
  <c r="BM57" i="20"/>
  <c r="BO57" i="20" s="1"/>
  <c r="J58" i="20"/>
  <c r="K14" i="20"/>
  <c r="BM14" i="20" s="1"/>
  <c r="BO168" i="20"/>
  <c r="BO148" i="20"/>
  <c r="K104" i="20"/>
  <c r="BM104" i="20" s="1"/>
  <c r="J105" i="20"/>
  <c r="BO13" i="20"/>
  <c r="BO33" i="20"/>
  <c r="K149" i="20"/>
  <c r="BM149" i="20" s="1"/>
  <c r="DF149" i="20"/>
  <c r="DT149" i="20" s="1"/>
  <c r="J15" i="20"/>
  <c r="BO123" i="20"/>
  <c r="BO103" i="20"/>
  <c r="BO56" i="20"/>
  <c r="BO76" i="20"/>
  <c r="J150" i="20"/>
  <c r="K58" i="20"/>
  <c r="BM58" i="20" l="1"/>
  <c r="BO78" i="20" s="1"/>
  <c r="BM193" i="20"/>
  <c r="K194" i="20"/>
  <c r="J194" i="20"/>
  <c r="BO192" i="20"/>
  <c r="BO212" i="20"/>
  <c r="BO77" i="20"/>
  <c r="BO169" i="20"/>
  <c r="BO149" i="20"/>
  <c r="BO104" i="20"/>
  <c r="BO124" i="20"/>
  <c r="K59" i="20"/>
  <c r="K150" i="20"/>
  <c r="BM150" i="20" s="1"/>
  <c r="DF150" i="20"/>
  <c r="DT150" i="20" s="1"/>
  <c r="K105" i="20"/>
  <c r="BM105" i="20" s="1"/>
  <c r="J59" i="20"/>
  <c r="J151" i="20"/>
  <c r="J16" i="20"/>
  <c r="K15" i="20"/>
  <c r="BM15" i="20" s="1"/>
  <c r="J106" i="20"/>
  <c r="BO14" i="20"/>
  <c r="BO34" i="20"/>
  <c r="BO58" i="20" l="1"/>
  <c r="J195" i="20"/>
  <c r="K195" i="20"/>
  <c r="BM194" i="20"/>
  <c r="BO193" i="20"/>
  <c r="BO213" i="20"/>
  <c r="BM59" i="20"/>
  <c r="BO59" i="20" s="1"/>
  <c r="J107" i="20"/>
  <c r="BO105" i="20"/>
  <c r="BO125" i="20"/>
  <c r="K16" i="20"/>
  <c r="BM16" i="20" s="1"/>
  <c r="K106" i="20"/>
  <c r="BM106" i="20" s="1"/>
  <c r="BO15" i="20"/>
  <c r="BO35" i="20"/>
  <c r="J152" i="20"/>
  <c r="BO170" i="20"/>
  <c r="BO150" i="20"/>
  <c r="J17" i="20"/>
  <c r="K151" i="20"/>
  <c r="BM151" i="20" s="1"/>
  <c r="DF151" i="20"/>
  <c r="DT151" i="20" s="1"/>
  <c r="J60" i="20"/>
  <c r="K60" i="20"/>
  <c r="BO214" i="20" l="1"/>
  <c r="BO194" i="20"/>
  <c r="J196" i="20"/>
  <c r="K196" i="20"/>
  <c r="BM195" i="20"/>
  <c r="BO79" i="20"/>
  <c r="BM60" i="20"/>
  <c r="BO80" i="20" s="1"/>
  <c r="J61" i="20"/>
  <c r="J18" i="20"/>
  <c r="K17" i="20"/>
  <c r="BM17" i="20" s="1"/>
  <c r="BO16" i="20"/>
  <c r="BO36" i="20"/>
  <c r="BO151" i="20"/>
  <c r="BO171" i="20"/>
  <c r="J108" i="20"/>
  <c r="K61" i="20"/>
  <c r="K152" i="20"/>
  <c r="BM152" i="20" s="1"/>
  <c r="DF152" i="20"/>
  <c r="DT152" i="20" s="1"/>
  <c r="J153" i="20"/>
  <c r="BO126" i="20"/>
  <c r="BO106" i="20"/>
  <c r="K107" i="20"/>
  <c r="BM107" i="20" s="1"/>
  <c r="BO195" i="20" l="1"/>
  <c r="BO215" i="20"/>
  <c r="J197" i="20"/>
  <c r="BM196" i="20"/>
  <c r="K197" i="20"/>
  <c r="BO60" i="20"/>
  <c r="BM61" i="20"/>
  <c r="BO61" i="20" s="1"/>
  <c r="J154" i="20"/>
  <c r="K18" i="20"/>
  <c r="BM18" i="20" s="1"/>
  <c r="BO107" i="20"/>
  <c r="BO127" i="20"/>
  <c r="BO37" i="20"/>
  <c r="BO17" i="20"/>
  <c r="K108" i="20"/>
  <c r="BM108" i="20" s="1"/>
  <c r="K153" i="20"/>
  <c r="BM153" i="20" s="1"/>
  <c r="DF153" i="20"/>
  <c r="DT153" i="20" s="1"/>
  <c r="J109" i="20"/>
  <c r="BO152" i="20"/>
  <c r="BO172" i="20"/>
  <c r="J19" i="20"/>
  <c r="K62" i="20"/>
  <c r="J62" i="20"/>
  <c r="BM197" i="20" l="1"/>
  <c r="BO197" i="20" s="1"/>
  <c r="BO81" i="20"/>
  <c r="J198" i="20"/>
  <c r="K198" i="20"/>
  <c r="BO196" i="20"/>
  <c r="BO216" i="20"/>
  <c r="BM62" i="20"/>
  <c r="BO62" i="20" s="1"/>
  <c r="J110" i="20"/>
  <c r="K154" i="20"/>
  <c r="BM154" i="20" s="1"/>
  <c r="DF154" i="20"/>
  <c r="DT154" i="20" s="1"/>
  <c r="J63" i="20"/>
  <c r="BO153" i="20"/>
  <c r="BO173" i="20"/>
  <c r="J155" i="20"/>
  <c r="BO128" i="20"/>
  <c r="BO108" i="20"/>
  <c r="K19" i="20"/>
  <c r="BM19" i="20" s="1"/>
  <c r="K63" i="20"/>
  <c r="J20" i="20"/>
  <c r="K109" i="20"/>
  <c r="BM109" i="20" s="1"/>
  <c r="BO38" i="20"/>
  <c r="BO18" i="20"/>
  <c r="BO217" i="20" l="1"/>
  <c r="J199" i="20"/>
  <c r="K199" i="20"/>
  <c r="BM198" i="20"/>
  <c r="BO82" i="20"/>
  <c r="BM63" i="20"/>
  <c r="BO83" i="20" s="1"/>
  <c r="K110" i="20"/>
  <c r="BM110" i="20" s="1"/>
  <c r="BO39" i="20"/>
  <c r="BO19" i="20"/>
  <c r="J112" i="20"/>
  <c r="J111" i="20"/>
  <c r="J22" i="20"/>
  <c r="J21" i="20"/>
  <c r="J64" i="20"/>
  <c r="K64" i="20"/>
  <c r="J157" i="20"/>
  <c r="J156" i="20"/>
  <c r="BO154" i="20"/>
  <c r="BO174" i="20"/>
  <c r="BO129" i="20"/>
  <c r="BO109" i="20"/>
  <c r="K20" i="20"/>
  <c r="BM20" i="20" s="1"/>
  <c r="K155" i="20"/>
  <c r="BM155" i="20" s="1"/>
  <c r="DF155" i="20"/>
  <c r="DT155" i="20" s="1"/>
  <c r="BO63" i="20" l="1"/>
  <c r="BO198" i="20"/>
  <c r="BO218" i="20"/>
  <c r="J200" i="20"/>
  <c r="K200" i="20"/>
  <c r="BM199" i="20"/>
  <c r="BO175" i="20"/>
  <c r="BO155" i="20"/>
  <c r="K156" i="20"/>
  <c r="BM156" i="20" s="1"/>
  <c r="DF156" i="20"/>
  <c r="DT156" i="20" s="1"/>
  <c r="J65" i="20"/>
  <c r="K22" i="20"/>
  <c r="BM22" i="20" s="1"/>
  <c r="K21" i="20"/>
  <c r="BM21" i="20" s="1"/>
  <c r="BO130" i="20"/>
  <c r="BO110" i="20"/>
  <c r="BO40" i="20"/>
  <c r="BO20" i="20"/>
  <c r="K112" i="20"/>
  <c r="BM112" i="20" s="1"/>
  <c r="K111" i="20"/>
  <c r="BM111" i="20" s="1"/>
  <c r="K65" i="20"/>
  <c r="BM64" i="20"/>
  <c r="BO219" i="20" l="1"/>
  <c r="BO199" i="20"/>
  <c r="J202" i="20"/>
  <c r="J201" i="20"/>
  <c r="BM200" i="20"/>
  <c r="K201" i="20"/>
  <c r="DF201" i="20"/>
  <c r="DT201" i="20" s="1"/>
  <c r="BM65" i="20"/>
  <c r="BO85" i="20" s="1"/>
  <c r="K157" i="20"/>
  <c r="BM157" i="20" s="1"/>
  <c r="DF157" i="20"/>
  <c r="DT157" i="20" s="1"/>
  <c r="BO111" i="20"/>
  <c r="BO131" i="20"/>
  <c r="BO41" i="20"/>
  <c r="BO21" i="20"/>
  <c r="BO156" i="20"/>
  <c r="BO176" i="20"/>
  <c r="BO64" i="20"/>
  <c r="BO84" i="20"/>
  <c r="BO132" i="20"/>
  <c r="BO112" i="20"/>
  <c r="BO42" i="20"/>
  <c r="BO22" i="20"/>
  <c r="J67" i="20"/>
  <c r="J66" i="20"/>
  <c r="K67" i="20"/>
  <c r="K66" i="20"/>
  <c r="BO65" i="20" l="1"/>
  <c r="BM201" i="20"/>
  <c r="BO201" i="20" s="1"/>
  <c r="BO200" i="20"/>
  <c r="BO220" i="20"/>
  <c r="K202" i="20"/>
  <c r="DF202" i="20"/>
  <c r="DT202" i="20" s="1"/>
  <c r="BM67" i="20"/>
  <c r="BO87" i="20" s="1"/>
  <c r="BM66" i="20"/>
  <c r="BO66" i="20" s="1"/>
  <c r="BO157" i="20"/>
  <c r="BO177" i="20"/>
  <c r="BO221" i="20" l="1"/>
  <c r="BM202" i="20"/>
  <c r="BO67" i="20"/>
  <c r="BO86" i="20"/>
  <c r="BO202" i="20" l="1"/>
  <c r="BO222" i="20"/>
  <c r="K5" i="12" l="1"/>
  <c r="J5" i="12"/>
  <c r="AH65" i="26"/>
  <c r="AG65" i="26"/>
  <c r="AH65" i="25"/>
  <c r="AG65" i="25"/>
  <c r="AG65" i="24"/>
  <c r="AH65" i="24"/>
  <c r="K63" i="12"/>
  <c r="AH64" i="26"/>
  <c r="AG64" i="26"/>
  <c r="AH64" i="25"/>
  <c r="AG64" i="25"/>
  <c r="AG64" i="24"/>
  <c r="AH64" i="24"/>
  <c r="K62" i="12"/>
  <c r="J62" i="12"/>
  <c r="AH64" i="19"/>
  <c r="AH64" i="23"/>
  <c r="AG64" i="19"/>
  <c r="AG64" i="23"/>
  <c r="AG63" i="26"/>
  <c r="AH63" i="26"/>
  <c r="AH63" i="25"/>
  <c r="AG63" i="25"/>
  <c r="AG63" i="24"/>
  <c r="AH63" i="24"/>
  <c r="K61" i="12"/>
  <c r="J61" i="12"/>
  <c r="AG63" i="23"/>
  <c r="AH63" i="23"/>
  <c r="AH63" i="19"/>
  <c r="AG63" i="19"/>
  <c r="AG62" i="26"/>
  <c r="AH62" i="26"/>
  <c r="AG62" i="25"/>
  <c r="AH62" i="25"/>
  <c r="AH62" i="24"/>
  <c r="AG62" i="24"/>
  <c r="K60" i="12"/>
  <c r="J60" i="12"/>
  <c r="AG62" i="19"/>
  <c r="AG62" i="23"/>
  <c r="AH62" i="23"/>
  <c r="AH62" i="19"/>
  <c r="AH61" i="26"/>
  <c r="AG61" i="26"/>
  <c r="AG61" i="25"/>
  <c r="AH61" i="25"/>
  <c r="AH61" i="24"/>
  <c r="AG61" i="24"/>
  <c r="K59" i="12"/>
  <c r="AH61" i="19"/>
  <c r="AG61" i="19"/>
  <c r="AG61" i="23"/>
  <c r="J59" i="12"/>
  <c r="AH61" i="23"/>
  <c r="AG60" i="26"/>
  <c r="AH60" i="26"/>
  <c r="AH60" i="25"/>
  <c r="AG60" i="25"/>
  <c r="AG60" i="24"/>
  <c r="AH60" i="24"/>
  <c r="K58" i="12"/>
  <c r="AG59" i="26"/>
  <c r="AH59" i="26"/>
  <c r="AG59" i="25"/>
  <c r="AH59" i="25"/>
  <c r="AG59" i="24"/>
  <c r="AH59" i="24"/>
  <c r="K57" i="12"/>
  <c r="J57" i="12"/>
  <c r="AH59" i="19"/>
  <c r="AH59" i="23"/>
  <c r="AG59" i="19"/>
  <c r="AG59" i="23"/>
  <c r="AG58" i="26"/>
  <c r="AH58" i="26"/>
  <c r="AH58" i="25"/>
  <c r="AG58" i="25"/>
  <c r="AG58" i="24"/>
  <c r="AH58" i="24"/>
  <c r="K56" i="12"/>
  <c r="AG58" i="23"/>
  <c r="AH58" i="19"/>
  <c r="AH58" i="23"/>
  <c r="J56" i="12"/>
  <c r="AG58" i="19"/>
  <c r="AG57" i="26"/>
  <c r="AH57" i="26"/>
  <c r="AH57" i="25"/>
  <c r="AG57" i="25"/>
  <c r="AH57" i="24"/>
  <c r="AG57" i="24"/>
  <c r="K55" i="12"/>
  <c r="J55" i="12"/>
  <c r="AH57" i="23"/>
  <c r="AH57" i="19"/>
  <c r="AG57" i="19"/>
  <c r="AG57" i="23"/>
  <c r="AG56" i="26"/>
  <c r="AF11" i="12"/>
  <c r="AF24" i="12"/>
  <c r="AH56" i="26"/>
  <c r="AE11" i="12"/>
  <c r="AG56" i="25"/>
  <c r="AE24" i="12"/>
  <c r="AH56" i="25"/>
  <c r="AG56" i="24"/>
  <c r="AH56" i="24"/>
  <c r="AD11" i="12"/>
  <c r="AD24" i="12"/>
  <c r="AC11" i="12"/>
  <c r="AC24" i="12"/>
  <c r="K54" i="12"/>
  <c r="AG55" i="26"/>
  <c r="AH55" i="26"/>
  <c r="AH55" i="25"/>
  <c r="AG55" i="25"/>
  <c r="AG55" i="24"/>
  <c r="AH55" i="24"/>
  <c r="K53" i="12"/>
  <c r="J53" i="12"/>
  <c r="AH55" i="23"/>
  <c r="AG55" i="23"/>
  <c r="AG55" i="19"/>
  <c r="AH55" i="19"/>
  <c r="AG54" i="26"/>
  <c r="AH54" i="26"/>
  <c r="AG54" i="25"/>
  <c r="AH54" i="25"/>
  <c r="AH54" i="24"/>
  <c r="AG54" i="24"/>
  <c r="K52" i="12"/>
  <c r="AG54" i="19"/>
  <c r="AH54" i="19"/>
  <c r="J52" i="12"/>
  <c r="AH54" i="23"/>
  <c r="AG54" i="23"/>
  <c r="AH53" i="26"/>
  <c r="AG53" i="26"/>
  <c r="AG53" i="25"/>
  <c r="AH53" i="25"/>
  <c r="AG53" i="24"/>
  <c r="AH53" i="24"/>
  <c r="K51" i="12"/>
  <c r="AH52" i="26"/>
  <c r="AG52" i="26"/>
  <c r="AG52" i="25"/>
  <c r="AH52" i="25"/>
  <c r="AG52" i="24"/>
  <c r="AH52" i="24"/>
  <c r="K50" i="12"/>
  <c r="AH52" i="19"/>
  <c r="AG52" i="23"/>
  <c r="AH52" i="23"/>
  <c r="AG52" i="19"/>
  <c r="J50" i="12"/>
  <c r="AG51" i="26"/>
  <c r="AH51" i="26"/>
  <c r="AH51" i="25"/>
  <c r="AG51" i="25"/>
  <c r="AG51" i="24"/>
  <c r="AH51" i="24"/>
  <c r="K49" i="12"/>
  <c r="AG51" i="19"/>
  <c r="AG51" i="23"/>
  <c r="AH51" i="23"/>
  <c r="AH51" i="19"/>
  <c r="J49" i="12"/>
  <c r="AH50" i="26"/>
  <c r="AG50" i="26"/>
  <c r="AG50" i="25"/>
  <c r="AH50" i="25"/>
  <c r="AH50" i="24"/>
  <c r="AG50" i="24"/>
  <c r="K48" i="12"/>
  <c r="J48" i="12"/>
  <c r="AG50" i="19"/>
  <c r="AH50" i="19"/>
  <c r="AG50" i="23"/>
  <c r="AH50" i="23"/>
  <c r="AH49" i="26"/>
  <c r="AG49" i="26"/>
  <c r="AH49" i="25"/>
  <c r="AG49" i="25"/>
  <c r="AH49" i="24"/>
  <c r="AG49" i="24"/>
  <c r="K47" i="12"/>
  <c r="AG49" i="19"/>
  <c r="AG49" i="23"/>
  <c r="AH49" i="23"/>
  <c r="J47" i="12"/>
  <c r="AH49" i="19"/>
  <c r="AH48" i="26"/>
  <c r="AG48" i="26"/>
  <c r="AH48" i="25"/>
  <c r="AG48" i="25"/>
  <c r="AG48" i="24"/>
  <c r="AH48" i="24"/>
  <c r="K46" i="12"/>
  <c r="J46" i="12"/>
  <c r="AG48" i="19"/>
  <c r="AH48" i="23"/>
  <c r="AG48" i="23"/>
  <c r="AH48" i="19"/>
  <c r="AH47" i="26"/>
  <c r="AG47" i="26"/>
  <c r="AG47" i="25"/>
  <c r="AH47" i="25"/>
  <c r="AG47" i="24"/>
  <c r="AH47" i="24"/>
  <c r="K45" i="12"/>
  <c r="AH47" i="19"/>
  <c r="AH47" i="23"/>
  <c r="AG47" i="23"/>
  <c r="J45" i="12"/>
  <c r="AG47" i="19"/>
  <c r="AG46" i="26"/>
  <c r="AH46" i="26"/>
  <c r="AF10" i="12"/>
  <c r="AF23" i="12"/>
  <c r="AE10" i="12"/>
  <c r="AG46" i="25"/>
  <c r="AH46" i="25"/>
  <c r="AE23" i="12"/>
  <c r="AD23" i="12"/>
  <c r="AG46" i="24"/>
  <c r="AD10" i="12"/>
  <c r="AH46" i="24"/>
  <c r="AC10" i="12"/>
  <c r="AC23" i="12"/>
  <c r="K44" i="12"/>
  <c r="AH45" i="26"/>
  <c r="AG45" i="26"/>
  <c r="AH45" i="25"/>
  <c r="AG45" i="25"/>
  <c r="AG45" i="24"/>
  <c r="AH45" i="24"/>
  <c r="K43" i="12"/>
  <c r="J43" i="12"/>
  <c r="AG45" i="19"/>
  <c r="AG45" i="23"/>
  <c r="AH45" i="23"/>
  <c r="AH45" i="19"/>
  <c r="AG44" i="26"/>
  <c r="AH44" i="26"/>
  <c r="AG44" i="25"/>
  <c r="AH44" i="25"/>
  <c r="AG44" i="24"/>
  <c r="AH44" i="24"/>
  <c r="K42" i="12"/>
  <c r="J42" i="12"/>
  <c r="AH44" i="19"/>
  <c r="AG44" i="23"/>
  <c r="AH44" i="23"/>
  <c r="AG44" i="19"/>
  <c r="AH43" i="26"/>
  <c r="AG43" i="26"/>
  <c r="AH43" i="25"/>
  <c r="AG43" i="25"/>
  <c r="AH43" i="24"/>
  <c r="AG43" i="24"/>
  <c r="K41" i="12"/>
  <c r="AH43" i="19"/>
  <c r="AG43" i="23"/>
  <c r="J41" i="12"/>
  <c r="AG43" i="19"/>
  <c r="AH43" i="23"/>
  <c r="AH42" i="26"/>
  <c r="AG42" i="26"/>
  <c r="AG42" i="25"/>
  <c r="AH42" i="25"/>
  <c r="AG42" i="24"/>
  <c r="AH42" i="24"/>
  <c r="K40" i="12"/>
  <c r="J40" i="12"/>
  <c r="AH42" i="19"/>
  <c r="AG42" i="19"/>
  <c r="AH42" i="23"/>
  <c r="AG42" i="23"/>
  <c r="AG41" i="26"/>
  <c r="AH41" i="26"/>
  <c r="AH41" i="25"/>
  <c r="AG41" i="25"/>
  <c r="AG41" i="24"/>
  <c r="AH41" i="24"/>
  <c r="K39" i="12"/>
  <c r="AG40" i="26"/>
  <c r="AH40" i="26"/>
  <c r="AH40" i="25"/>
  <c r="AG40" i="25"/>
  <c r="AH40" i="24"/>
  <c r="AG40" i="24"/>
  <c r="K38" i="12"/>
  <c r="AH40" i="19"/>
  <c r="AG40" i="19"/>
  <c r="AH40" i="23"/>
  <c r="AG40" i="23"/>
  <c r="J38" i="12"/>
  <c r="AH39" i="26"/>
  <c r="AG39" i="26"/>
  <c r="AG39" i="25"/>
  <c r="AH39" i="25"/>
  <c r="AH39" i="24"/>
  <c r="AG39" i="24"/>
  <c r="K37" i="12"/>
  <c r="AG39" i="19"/>
  <c r="AH39" i="19"/>
  <c r="AH39" i="23"/>
  <c r="AG39" i="23"/>
  <c r="J37" i="12"/>
  <c r="AG38" i="26"/>
  <c r="AH38" i="26"/>
  <c r="AH38" i="25"/>
  <c r="AG38" i="25"/>
  <c r="AG38" i="24"/>
  <c r="AH38" i="24"/>
  <c r="K36" i="12"/>
  <c r="AH38" i="23"/>
  <c r="AG38" i="23"/>
  <c r="AG38" i="19"/>
  <c r="J36" i="12"/>
  <c r="AH38" i="19"/>
  <c r="AG37" i="26"/>
  <c r="AH37" i="26"/>
  <c r="AG37" i="25"/>
  <c r="AH37" i="25"/>
  <c r="AH37" i="24"/>
  <c r="AG37" i="24"/>
  <c r="K35" i="12"/>
  <c r="AF22" i="12"/>
  <c r="AH36" i="26"/>
  <c r="AG36" i="26"/>
  <c r="AF9" i="12"/>
  <c r="AG36" i="25"/>
  <c r="AE22" i="12"/>
  <c r="AE9" i="12"/>
  <c r="AH36" i="25"/>
  <c r="AH36" i="24"/>
  <c r="AD9" i="12"/>
  <c r="AG36" i="24"/>
  <c r="AD22" i="12"/>
  <c r="AC22" i="12"/>
  <c r="AC9" i="12"/>
  <c r="K34" i="12"/>
  <c r="J34" i="12"/>
  <c r="AB22" i="12"/>
  <c r="AH36" i="19"/>
  <c r="AH36" i="23"/>
  <c r="AG36" i="23"/>
  <c r="AG36" i="19"/>
  <c r="AB9" i="12"/>
  <c r="AH35" i="26"/>
  <c r="AG35" i="26"/>
  <c r="AG35" i="25"/>
  <c r="AH35" i="25"/>
  <c r="AG35" i="24"/>
  <c r="AH35" i="24"/>
  <c r="K33" i="12"/>
  <c r="AH34" i="26"/>
  <c r="AG34" i="26"/>
  <c r="AH34" i="25"/>
  <c r="AG34" i="25"/>
  <c r="AG34" i="24"/>
  <c r="AH34" i="24"/>
  <c r="K32" i="12"/>
  <c r="AH34" i="23"/>
  <c r="J32" i="12"/>
  <c r="AG34" i="23"/>
  <c r="AG34" i="19"/>
  <c r="AH34" i="19"/>
  <c r="AH33" i="26"/>
  <c r="AG33" i="26"/>
  <c r="AH33" i="25"/>
  <c r="AG33" i="25"/>
  <c r="AG33" i="24"/>
  <c r="AH33" i="24"/>
  <c r="K31" i="12"/>
  <c r="J31" i="12"/>
  <c r="AG33" i="19"/>
  <c r="AH33" i="19"/>
  <c r="AH33" i="23"/>
  <c r="AG33" i="23"/>
  <c r="AH32" i="26"/>
  <c r="AG32" i="26"/>
  <c r="AH32" i="25"/>
  <c r="AG32" i="25"/>
  <c r="AG32" i="24"/>
  <c r="AH32" i="24"/>
  <c r="K30" i="12"/>
  <c r="J30" i="12"/>
  <c r="AG32" i="19"/>
  <c r="AG32" i="23"/>
  <c r="AH32" i="19"/>
  <c r="AH32" i="23"/>
  <c r="AH31" i="26"/>
  <c r="AG31" i="26"/>
  <c r="AH31" i="25"/>
  <c r="AG31" i="25"/>
  <c r="AH31" i="24"/>
  <c r="AG31" i="24"/>
  <c r="K29" i="12"/>
  <c r="AG31" i="23"/>
  <c r="AH31" i="19"/>
  <c r="J29" i="12"/>
  <c r="AH31" i="23"/>
  <c r="AG31" i="19"/>
  <c r="AG30" i="26"/>
  <c r="AH30" i="26"/>
  <c r="AH30" i="25"/>
  <c r="AG30" i="25"/>
  <c r="AG30" i="24"/>
  <c r="AH30" i="24"/>
  <c r="K28" i="12"/>
  <c r="J28" i="12"/>
  <c r="AG30" i="23"/>
  <c r="AH30" i="23"/>
  <c r="AG30" i="19"/>
  <c r="AH30" i="19"/>
  <c r="AG29" i="26"/>
  <c r="AH29" i="26"/>
  <c r="AH29" i="25"/>
  <c r="AG29" i="25"/>
  <c r="AG29" i="24"/>
  <c r="AH29" i="24"/>
  <c r="K27" i="12"/>
  <c r="AG28" i="26"/>
  <c r="AH28" i="26"/>
  <c r="AG28" i="25"/>
  <c r="AH28" i="25"/>
  <c r="AG28" i="24"/>
  <c r="AH28" i="24"/>
  <c r="K26" i="12"/>
  <c r="J26" i="12"/>
  <c r="AG28" i="19"/>
  <c r="AH28" i="23"/>
  <c r="AH28" i="19"/>
  <c r="AG28" i="23"/>
  <c r="AG27" i="26"/>
  <c r="AH27" i="26"/>
  <c r="AG27" i="25"/>
  <c r="AH27" i="25"/>
  <c r="AG27" i="24"/>
  <c r="AH27" i="24"/>
  <c r="K25" i="12"/>
  <c r="AF8" i="12"/>
  <c r="AH26" i="26"/>
  <c r="AG26" i="26"/>
  <c r="AF21" i="12"/>
  <c r="AE8" i="12"/>
  <c r="AG26" i="25"/>
  <c r="AH26" i="25"/>
  <c r="AE21" i="12"/>
  <c r="AD21" i="12"/>
  <c r="AH26" i="24"/>
  <c r="AG26" i="24"/>
  <c r="AD8" i="12"/>
  <c r="AC8" i="12"/>
  <c r="AC21" i="12"/>
  <c r="K24" i="12"/>
  <c r="J24" i="12"/>
  <c r="AB21" i="12"/>
  <c r="AH26" i="23"/>
  <c r="AB8" i="12"/>
  <c r="AG26" i="23"/>
  <c r="AH26" i="19"/>
  <c r="AG26" i="19"/>
  <c r="AG25" i="26"/>
  <c r="AH25" i="26"/>
  <c r="AG25" i="25"/>
  <c r="AH25" i="25"/>
  <c r="AH25" i="24"/>
  <c r="AG25" i="24"/>
  <c r="K23" i="12"/>
  <c r="AH25" i="23"/>
  <c r="AG25" i="23"/>
  <c r="J23" i="12"/>
  <c r="AH25" i="19"/>
  <c r="AG25" i="19"/>
  <c r="AG24" i="26"/>
  <c r="AH24" i="26"/>
  <c r="AH24" i="25"/>
  <c r="AG24" i="25"/>
  <c r="AH24" i="24"/>
  <c r="AG24" i="24"/>
  <c r="K22" i="12"/>
  <c r="J22" i="12"/>
  <c r="AG24" i="23"/>
  <c r="AH24" i="19"/>
  <c r="AH24" i="23"/>
  <c r="AG24" i="19"/>
  <c r="AG23" i="26"/>
  <c r="AH23" i="26"/>
  <c r="AH23" i="25"/>
  <c r="AG23" i="25"/>
  <c r="AG23" i="24"/>
  <c r="AH23" i="24"/>
  <c r="K21" i="12"/>
  <c r="J21" i="12"/>
  <c r="AG23" i="23"/>
  <c r="AG23" i="19"/>
  <c r="AH23" i="19"/>
  <c r="AH23" i="23"/>
  <c r="AH22" i="26"/>
  <c r="AG22" i="26"/>
  <c r="AH22" i="25"/>
  <c r="AG22" i="25"/>
  <c r="AH22" i="24"/>
  <c r="AG22" i="24"/>
  <c r="K20" i="12"/>
  <c r="J20" i="12"/>
  <c r="AH22" i="19"/>
  <c r="AG22" i="23"/>
  <c r="AH22" i="23"/>
  <c r="AG22" i="19"/>
  <c r="AG21" i="26"/>
  <c r="AH21" i="26"/>
  <c r="AG21" i="25"/>
  <c r="AH21" i="25"/>
  <c r="AH21" i="24"/>
  <c r="AG21" i="24"/>
  <c r="K19" i="12"/>
  <c r="J19" i="12"/>
  <c r="AG21" i="23"/>
  <c r="AH21" i="23"/>
  <c r="AG21" i="19"/>
  <c r="AH21" i="19"/>
  <c r="AH20" i="26"/>
  <c r="AG20" i="26"/>
  <c r="AG20" i="25"/>
  <c r="AH20" i="25"/>
  <c r="AG20" i="24"/>
  <c r="AH20" i="24"/>
  <c r="K18" i="12"/>
  <c r="J18" i="12"/>
  <c r="AH20" i="23"/>
  <c r="AH20" i="19"/>
  <c r="AG20" i="19"/>
  <c r="AG20" i="23"/>
  <c r="AG19" i="26"/>
  <c r="AH19" i="26"/>
  <c r="AG19" i="25"/>
  <c r="AH19" i="25"/>
  <c r="AH19" i="24"/>
  <c r="AG19" i="24"/>
  <c r="K17" i="12"/>
  <c r="J17" i="12"/>
  <c r="AH19" i="19"/>
  <c r="AG19" i="19"/>
  <c r="AH19" i="23"/>
  <c r="AG19" i="23"/>
  <c r="AG18" i="26"/>
  <c r="AH18" i="26"/>
  <c r="AG18" i="25"/>
  <c r="AH18" i="25"/>
  <c r="AH18" i="24"/>
  <c r="AG18" i="24"/>
  <c r="K16" i="12"/>
  <c r="AH18" i="19"/>
  <c r="J16" i="12"/>
  <c r="AG18" i="23"/>
  <c r="AH18" i="23"/>
  <c r="AG18" i="19"/>
  <c r="AG17" i="26"/>
  <c r="AH17" i="26"/>
  <c r="AH8" i="26" s="1"/>
  <c r="AH9" i="26" s="1"/>
  <c r="AH10" i="26" s="1"/>
  <c r="AH11" i="26" s="1"/>
  <c r="AH12" i="26" s="1"/>
  <c r="AH13" i="26" s="1"/>
  <c r="AH14" i="26" s="1"/>
  <c r="AH15" i="26" s="1"/>
  <c r="AH16" i="26" s="1"/>
  <c r="AG17" i="25"/>
  <c r="AH17" i="25"/>
  <c r="AH8" i="25" s="1"/>
  <c r="AH9" i="25" s="1"/>
  <c r="AH10" i="25" s="1"/>
  <c r="AH11" i="25" s="1"/>
  <c r="AH12" i="25" s="1"/>
  <c r="AH13" i="25" s="1"/>
  <c r="AH14" i="25" s="1"/>
  <c r="AH15" i="25" s="1"/>
  <c r="AH16" i="25" s="1"/>
  <c r="AG17" i="24"/>
  <c r="AH17" i="24"/>
  <c r="AH8" i="24" s="1"/>
  <c r="AH9" i="24" s="1"/>
  <c r="AH10" i="24" s="1"/>
  <c r="AH11" i="24" s="1"/>
  <c r="AH12" i="24" s="1"/>
  <c r="AH13" i="24" s="1"/>
  <c r="AH14" i="24" s="1"/>
  <c r="AH15" i="24" s="1"/>
  <c r="AH16" i="24" s="1"/>
  <c r="K15" i="12"/>
  <c r="AF20" i="12"/>
  <c r="AF7" i="12"/>
  <c r="AE20" i="12"/>
  <c r="AE7" i="12"/>
  <c r="AD7" i="12"/>
  <c r="AD20" i="12"/>
  <c r="AC7" i="12"/>
  <c r="AC20" i="12"/>
  <c r="K14" i="12"/>
  <c r="J14" i="12"/>
  <c r="AB7" i="12"/>
  <c r="AB20" i="12"/>
  <c r="J13" i="12"/>
  <c r="J12" i="12"/>
  <c r="J11" i="12"/>
  <c r="J10" i="12"/>
  <c r="J9" i="12"/>
  <c r="J8" i="12"/>
  <c r="J7" i="12"/>
  <c r="J6" i="12"/>
  <c r="BO13" i="24"/>
  <c r="BP38" i="24"/>
  <c r="BP18" i="19"/>
  <c r="BP28" i="24"/>
  <c r="BP51" i="19"/>
  <c r="BP18" i="23"/>
  <c r="BP52" i="19"/>
  <c r="BP13" i="26"/>
  <c r="BO60" i="19"/>
  <c r="BP27" i="24"/>
  <c r="BP43" i="19"/>
  <c r="BP20" i="26"/>
  <c r="BP53" i="19"/>
  <c r="BO23" i="19"/>
  <c r="BO10" i="24"/>
  <c r="BO15" i="25"/>
  <c r="BP60" i="19"/>
  <c r="BP27" i="19"/>
  <c r="BP26" i="25"/>
  <c r="BP16" i="26"/>
  <c r="BP7" i="24"/>
  <c r="BP14" i="24"/>
  <c r="BP21" i="23"/>
  <c r="BO16" i="24"/>
  <c r="BO7" i="24"/>
  <c r="BO18" i="26"/>
  <c r="BO22" i="25"/>
  <c r="BP19" i="26"/>
  <c r="BO26" i="25"/>
  <c r="BO10" i="23"/>
  <c r="BO36" i="25"/>
  <c r="BO9" i="24"/>
  <c r="BP56" i="19"/>
  <c r="BP28" i="19"/>
  <c r="BP21" i="25"/>
  <c r="BP42" i="19"/>
  <c r="BP7" i="26"/>
  <c r="BP28" i="25"/>
  <c r="BO18" i="25"/>
  <c r="BO27" i="19"/>
  <c r="BO12" i="26"/>
  <c r="BO43" i="19"/>
  <c r="BP30" i="24"/>
  <c r="BP9" i="26"/>
  <c r="BO10" i="25"/>
  <c r="BO25" i="24"/>
  <c r="BO33" i="24"/>
  <c r="BO21" i="23"/>
  <c r="BP35" i="25"/>
  <c r="BO19" i="26"/>
  <c r="BO26" i="19"/>
  <c r="BO16" i="23"/>
  <c r="BP46" i="24"/>
  <c r="BO11" i="23"/>
  <c r="BO30" i="25"/>
  <c r="BP33" i="25"/>
  <c r="BO31" i="25"/>
  <c r="BP14" i="25"/>
  <c r="BP9" i="25"/>
  <c r="BO59" i="19"/>
  <c r="BP37" i="24"/>
  <c r="BP11" i="23"/>
  <c r="BO28" i="25"/>
  <c r="BO24" i="24"/>
  <c r="BO19" i="19"/>
  <c r="BO13" i="25"/>
  <c r="BP55" i="19"/>
  <c r="BP14" i="23"/>
  <c r="BP32" i="25"/>
  <c r="BP14" i="26"/>
  <c r="BO8" i="24"/>
  <c r="BP36" i="24"/>
  <c r="BP12" i="26"/>
  <c r="BP25" i="19"/>
  <c r="BO18" i="23"/>
  <c r="BO14" i="23"/>
  <c r="BP52" i="23"/>
  <c r="BP26" i="19"/>
  <c r="BP34" i="19"/>
  <c r="BP18" i="26"/>
  <c r="BP40" i="24"/>
  <c r="BP41" i="24"/>
  <c r="BP22" i="25"/>
  <c r="BO41" i="19"/>
  <c r="BP24" i="19"/>
  <c r="BO21" i="26"/>
  <c r="BP58" i="19"/>
  <c r="BO37" i="23"/>
  <c r="BO48" i="23"/>
  <c r="BP23" i="23"/>
  <c r="BP23" i="25"/>
  <c r="BO15" i="26"/>
  <c r="BO51" i="19"/>
  <c r="BP44" i="19"/>
  <c r="BO18" i="19"/>
  <c r="BP16" i="25"/>
  <c r="BP11" i="26"/>
  <c r="BO16" i="25"/>
  <c r="BO28" i="19"/>
  <c r="BP26" i="23"/>
  <c r="BO49" i="23"/>
  <c r="BO7" i="25"/>
  <c r="BP38" i="23"/>
  <c r="BP19" i="19"/>
  <c r="BO32" i="25"/>
  <c r="BO9" i="25"/>
  <c r="BP22" i="26"/>
  <c r="BO24" i="19"/>
  <c r="BP48" i="23"/>
  <c r="BP32" i="24"/>
  <c r="BO42" i="24"/>
  <c r="BP37" i="23"/>
  <c r="BO36" i="24"/>
  <c r="BP57" i="19"/>
  <c r="BO40" i="24"/>
  <c r="BO16" i="26"/>
  <c r="BO34" i="19"/>
  <c r="BO52" i="23"/>
  <c r="BO35" i="25"/>
  <c r="BP46" i="23"/>
  <c r="BO51" i="23"/>
  <c r="BP12" i="25"/>
  <c r="BO44" i="24"/>
  <c r="BO24" i="23"/>
  <c r="BP15" i="25"/>
  <c r="BP25" i="25"/>
  <c r="BO39" i="24"/>
  <c r="BO11" i="26"/>
  <c r="BP17" i="24"/>
  <c r="BP10" i="25"/>
  <c r="BO15" i="24"/>
  <c r="BO30" i="24"/>
  <c r="BO20" i="26"/>
  <c r="BO42" i="19"/>
  <c r="BO13" i="26"/>
  <c r="BO36" i="23"/>
  <c r="BP9" i="24"/>
  <c r="BO22" i="24"/>
  <c r="BP10" i="23"/>
  <c r="BO17" i="23"/>
  <c r="BP27" i="25"/>
  <c r="BO14" i="26"/>
  <c r="BO35" i="23"/>
  <c r="BP7" i="25"/>
  <c r="BP30" i="23"/>
  <c r="BO8" i="25"/>
  <c r="BO34" i="25"/>
  <c r="BP45" i="24"/>
  <c r="BO46" i="24"/>
  <c r="BP22" i="23"/>
  <c r="BP11" i="24"/>
  <c r="BO17" i="25"/>
  <c r="BP8" i="26"/>
  <c r="BP18" i="25"/>
  <c r="BP33" i="24"/>
  <c r="BO29" i="19"/>
  <c r="BO23" i="23"/>
  <c r="BP44" i="24"/>
  <c r="BO14" i="25"/>
  <c r="BO34" i="24"/>
  <c r="BP43" i="24"/>
  <c r="BP17" i="25"/>
  <c r="BO17" i="24"/>
  <c r="BO35" i="24"/>
  <c r="BP8" i="24"/>
  <c r="BO33" i="19"/>
  <c r="BO22" i="23"/>
  <c r="BP13" i="25"/>
  <c r="BO8" i="26"/>
  <c r="BO27" i="25"/>
  <c r="BO15" i="19"/>
  <c r="BO46" i="23"/>
  <c r="BP23" i="26"/>
  <c r="BP35" i="23"/>
  <c r="BO55" i="19"/>
  <c r="BO33" i="25"/>
  <c r="BP20" i="24"/>
  <c r="BP25" i="24"/>
  <c r="BP30" i="25"/>
  <c r="BP19" i="25"/>
  <c r="BO11" i="19"/>
  <c r="BO57" i="19"/>
  <c r="BO8" i="23"/>
  <c r="BO23" i="24"/>
  <c r="BO26" i="24"/>
  <c r="BO50" i="23"/>
  <c r="BP24" i="23"/>
  <c r="BP39" i="24"/>
  <c r="BO40" i="19"/>
  <c r="BP21" i="24"/>
  <c r="BP35" i="24"/>
  <c r="BO23" i="25"/>
  <c r="BO27" i="24"/>
  <c r="BP29" i="19"/>
  <c r="BO11" i="24"/>
  <c r="BO25" i="25"/>
  <c r="BP8" i="25"/>
  <c r="BP34" i="24"/>
  <c r="BP36" i="25"/>
  <c r="BP47" i="23"/>
  <c r="BO31" i="24"/>
  <c r="BO20" i="24"/>
  <c r="BP15" i="19"/>
  <c r="BO19" i="25"/>
  <c r="BP40" i="19"/>
  <c r="BO26" i="23"/>
  <c r="BP31" i="25"/>
  <c r="BP33" i="19"/>
  <c r="BO11" i="25"/>
  <c r="BO14" i="24"/>
  <c r="BP15" i="24"/>
  <c r="BP10" i="26"/>
  <c r="BO52" i="19"/>
  <c r="BP23" i="24"/>
  <c r="BO39" i="23"/>
  <c r="BP10" i="24"/>
  <c r="BO54" i="19"/>
  <c r="BO29" i="24"/>
  <c r="BO7" i="26"/>
  <c r="BP42" i="24"/>
  <c r="BP17" i="23"/>
  <c r="BP54" i="19"/>
  <c r="BP26" i="24"/>
  <c r="BP11" i="25"/>
  <c r="BO53" i="19"/>
  <c r="BO44" i="19"/>
  <c r="BP22" i="24"/>
  <c r="BP50" i="23"/>
  <c r="BP23" i="19"/>
  <c r="BO21" i="25"/>
  <c r="BP41" i="19"/>
  <c r="BO9" i="26"/>
  <c r="BO41" i="24"/>
  <c r="BO20" i="25"/>
  <c r="BP39" i="23"/>
  <c r="BP25" i="23"/>
  <c r="BO58" i="19"/>
  <c r="BO28" i="24"/>
  <c r="BP20" i="25"/>
  <c r="BP16" i="24"/>
  <c r="BO32" i="24"/>
  <c r="BP19" i="24"/>
  <c r="BO47" i="23"/>
  <c r="BP8" i="19"/>
  <c r="BO10" i="26"/>
  <c r="BO38" i="23"/>
  <c r="BP29" i="25"/>
  <c r="BP18" i="24"/>
  <c r="BO8" i="19"/>
  <c r="BO21" i="24"/>
  <c r="BP31" i="24"/>
  <c r="BP51" i="23"/>
  <c r="BO12" i="24"/>
  <c r="BP36" i="23"/>
  <c r="BP29" i="24"/>
  <c r="BO56" i="19"/>
  <c r="BP13" i="24"/>
  <c r="BO30" i="23"/>
  <c r="BO24" i="25"/>
  <c r="BP24" i="25"/>
  <c r="BP16" i="23"/>
  <c r="BO45" i="24"/>
  <c r="BO22" i="26"/>
  <c r="BP34" i="25"/>
  <c r="BP24" i="24"/>
  <c r="BP59" i="19"/>
  <c r="BO25" i="19"/>
  <c r="BO38" i="24"/>
  <c r="BP21" i="26"/>
  <c r="BO37" i="24"/>
  <c r="BO23" i="26"/>
  <c r="BP11" i="19"/>
  <c r="BO29" i="25"/>
  <c r="BP17" i="26"/>
  <c r="BO17" i="26"/>
  <c r="BO12" i="25"/>
  <c r="BP15" i="26"/>
  <c r="BO18" i="24"/>
  <c r="BO43" i="24"/>
  <c r="BP8" i="23"/>
  <c r="BP12" i="24"/>
  <c r="BO25" i="23"/>
  <c r="BP49" i="23"/>
  <c r="BO19" i="24"/>
  <c r="K6" i="12" l="1"/>
  <c r="K9" i="12"/>
  <c r="K13" i="12"/>
  <c r="K7" i="12"/>
  <c r="K10" i="12"/>
  <c r="K11" i="12"/>
  <c r="K12" i="12"/>
  <c r="K8" i="12"/>
  <c r="AG17" i="19"/>
  <c r="AG17" i="23"/>
  <c r="AH17" i="23"/>
  <c r="J15" i="12"/>
  <c r="AH17" i="19"/>
  <c r="AG8" i="24"/>
  <c r="AG8" i="25"/>
  <c r="AG8" i="26"/>
  <c r="AO16" i="17"/>
  <c r="AU16" i="17"/>
  <c r="AC16" i="17"/>
  <c r="AI16" i="17"/>
  <c r="AJ16" i="17"/>
  <c r="AD16" i="17"/>
  <c r="AV16" i="17"/>
  <c r="AP16" i="17"/>
  <c r="AO17" i="17"/>
  <c r="AC17" i="17"/>
  <c r="AI17" i="17"/>
  <c r="AU17" i="17"/>
  <c r="AJ17" i="17"/>
  <c r="AV17" i="17"/>
  <c r="AP17" i="17"/>
  <c r="AD17" i="17"/>
  <c r="AI18" i="17"/>
  <c r="AU18" i="17"/>
  <c r="AC18" i="17"/>
  <c r="AO18" i="17"/>
  <c r="AD18" i="17"/>
  <c r="AP18" i="17"/>
  <c r="AJ18" i="17"/>
  <c r="AV18" i="17"/>
  <c r="AP19" i="17"/>
  <c r="AJ19" i="17"/>
  <c r="AV19" i="17"/>
  <c r="AD19" i="17"/>
  <c r="AO19" i="17"/>
  <c r="AU19" i="17"/>
  <c r="AC19" i="17"/>
  <c r="AI19" i="17"/>
  <c r="AU20" i="17"/>
  <c r="AC20" i="17"/>
  <c r="AI20" i="17"/>
  <c r="AO20" i="17"/>
  <c r="AD20" i="17"/>
  <c r="AV20" i="17"/>
  <c r="AJ20" i="17"/>
  <c r="AP20" i="17"/>
  <c r="AD21" i="17"/>
  <c r="AP21" i="17"/>
  <c r="AV21" i="17"/>
  <c r="AJ21" i="17"/>
  <c r="AU21" i="17"/>
  <c r="AC21" i="17"/>
  <c r="AO21" i="17"/>
  <c r="AI21" i="17"/>
  <c r="AI22" i="17"/>
  <c r="AU22" i="17"/>
  <c r="AC22" i="17"/>
  <c r="AO22" i="17"/>
  <c r="AJ22" i="17"/>
  <c r="AD22" i="17"/>
  <c r="AP22" i="17"/>
  <c r="AV22" i="17"/>
  <c r="AC23" i="17"/>
  <c r="AU23" i="17"/>
  <c r="AI23" i="17"/>
  <c r="AO23" i="17"/>
  <c r="AP23" i="17"/>
  <c r="AV23" i="17"/>
  <c r="AJ23" i="17"/>
  <c r="AD23" i="17"/>
  <c r="AU24" i="17"/>
  <c r="AC24" i="17"/>
  <c r="AI24" i="17"/>
  <c r="AO24" i="17"/>
  <c r="AV24" i="17"/>
  <c r="AP24" i="17"/>
  <c r="AJ24" i="17"/>
  <c r="AD24" i="17"/>
  <c r="AG27" i="23"/>
  <c r="AH27" i="23"/>
  <c r="AH27" i="19"/>
  <c r="J25" i="12"/>
  <c r="AG27" i="19"/>
  <c r="AV26" i="17"/>
  <c r="AP26" i="17"/>
  <c r="AD26" i="17"/>
  <c r="AJ26" i="17"/>
  <c r="AO26" i="17"/>
  <c r="AU26" i="17"/>
  <c r="AI26" i="17"/>
  <c r="AC26" i="17"/>
  <c r="J27" i="12"/>
  <c r="AG29" i="23"/>
  <c r="AH29" i="19"/>
  <c r="AG29" i="19"/>
  <c r="AH29" i="23"/>
  <c r="AJ28" i="17"/>
  <c r="AV28" i="17"/>
  <c r="AP28" i="17"/>
  <c r="AD28" i="17"/>
  <c r="AO28" i="17"/>
  <c r="AC28" i="17"/>
  <c r="AI28" i="17"/>
  <c r="AU28" i="17"/>
  <c r="AC29" i="17"/>
  <c r="AU29" i="17"/>
  <c r="AI29" i="17"/>
  <c r="AO29" i="17"/>
  <c r="AP29" i="17"/>
  <c r="AV29" i="17"/>
  <c r="AJ29" i="17"/>
  <c r="AD29" i="17"/>
  <c r="AD30" i="17"/>
  <c r="AP30" i="17"/>
  <c r="AJ30" i="17"/>
  <c r="AV30" i="17"/>
  <c r="AC30" i="17"/>
  <c r="AO30" i="17"/>
  <c r="AU30" i="17"/>
  <c r="AI30" i="17"/>
  <c r="AJ31" i="17"/>
  <c r="AV31" i="17"/>
  <c r="AD31" i="17"/>
  <c r="AP31" i="17"/>
  <c r="AI31" i="17"/>
  <c r="AU31" i="17"/>
  <c r="AO31" i="17"/>
  <c r="AC31" i="17"/>
  <c r="AP32" i="17"/>
  <c r="AV32" i="17"/>
  <c r="AD32" i="17"/>
  <c r="AJ32" i="17"/>
  <c r="AI32" i="17"/>
  <c r="AU32" i="17"/>
  <c r="AC32" i="17"/>
  <c r="AO32" i="17"/>
  <c r="J33" i="12"/>
  <c r="AH35" i="19"/>
  <c r="AH35" i="23"/>
  <c r="AG35" i="23"/>
  <c r="AG35" i="19"/>
  <c r="AC34" i="17"/>
  <c r="AO34" i="17"/>
  <c r="AU34" i="17"/>
  <c r="AI34" i="17"/>
  <c r="AJ34" i="17"/>
  <c r="AP34" i="17"/>
  <c r="AD34" i="17"/>
  <c r="AV34" i="17"/>
  <c r="J35" i="12"/>
  <c r="AG37" i="19"/>
  <c r="AH37" i="23"/>
  <c r="AH37" i="19"/>
  <c r="AG37" i="23"/>
  <c r="AJ36" i="17"/>
  <c r="AP36" i="17"/>
  <c r="AD36" i="17"/>
  <c r="AV36" i="17"/>
  <c r="AI36" i="17"/>
  <c r="AU36" i="17"/>
  <c r="AC36" i="17"/>
  <c r="AO36" i="17"/>
  <c r="AD37" i="17"/>
  <c r="AP37" i="17"/>
  <c r="AV37" i="17"/>
  <c r="AJ37" i="17"/>
  <c r="AC37" i="17"/>
  <c r="AO37" i="17"/>
  <c r="AU37" i="17"/>
  <c r="AI37" i="17"/>
  <c r="AO38" i="17"/>
  <c r="AI38" i="17"/>
  <c r="AC38" i="17"/>
  <c r="AU38" i="17"/>
  <c r="AP38" i="17"/>
  <c r="AD38" i="17"/>
  <c r="AJ38" i="17"/>
  <c r="AV38" i="17"/>
  <c r="J39" i="12"/>
  <c r="AH41" i="19"/>
  <c r="AG41" i="19"/>
  <c r="AG41" i="23"/>
  <c r="AH41" i="23"/>
  <c r="AC40" i="17"/>
  <c r="AI40" i="17"/>
  <c r="AU40" i="17"/>
  <c r="AO40" i="17"/>
  <c r="AD40" i="17"/>
  <c r="AV40" i="17"/>
  <c r="AP40" i="17"/>
  <c r="AJ40" i="17"/>
  <c r="AC41" i="17"/>
  <c r="AU41" i="17"/>
  <c r="AO41" i="17"/>
  <c r="AI41" i="17"/>
  <c r="AP41" i="17"/>
  <c r="AD41" i="17"/>
  <c r="AJ41" i="17"/>
  <c r="AV41" i="17"/>
  <c r="AO42" i="17"/>
  <c r="AU42" i="17"/>
  <c r="AC42" i="17"/>
  <c r="AI42" i="17"/>
  <c r="AV42" i="17"/>
  <c r="AP42" i="17"/>
  <c r="AJ42" i="17"/>
  <c r="AD42" i="17"/>
  <c r="AD43" i="17"/>
  <c r="AV43" i="17"/>
  <c r="AJ43" i="17"/>
  <c r="AP43" i="17"/>
  <c r="AI43" i="17"/>
  <c r="AC43" i="17"/>
  <c r="AO43" i="17"/>
  <c r="AU43" i="17"/>
  <c r="J44" i="12"/>
  <c r="AG46" i="23"/>
  <c r="AB10" i="12"/>
  <c r="AG46" i="19"/>
  <c r="AB23" i="12"/>
  <c r="AH46" i="19"/>
  <c r="AH46" i="23"/>
  <c r="AI45" i="17"/>
  <c r="AC45" i="17"/>
  <c r="AO45" i="17"/>
  <c r="AU45" i="17"/>
  <c r="AJ45" i="17"/>
  <c r="AV45" i="17"/>
  <c r="AP45" i="17"/>
  <c r="AD45" i="17"/>
  <c r="AD46" i="17"/>
  <c r="AV46" i="17"/>
  <c r="AP46" i="17"/>
  <c r="AJ46" i="17"/>
  <c r="AC46" i="17"/>
  <c r="AI46" i="17"/>
  <c r="AO46" i="17"/>
  <c r="AU46" i="17"/>
  <c r="AV47" i="17"/>
  <c r="AJ47" i="17"/>
  <c r="AP47" i="17"/>
  <c r="AD47" i="17"/>
  <c r="AO47" i="17"/>
  <c r="AI47" i="17"/>
  <c r="AC47" i="17"/>
  <c r="AU47" i="17"/>
  <c r="AP48" i="17"/>
  <c r="AD48" i="17"/>
  <c r="AV48" i="17"/>
  <c r="AJ48" i="17"/>
  <c r="AC48" i="17"/>
  <c r="AU48" i="17"/>
  <c r="AO48" i="17"/>
  <c r="AI48" i="17"/>
  <c r="AD49" i="17"/>
  <c r="AV49" i="17"/>
  <c r="AJ49" i="17"/>
  <c r="AP49" i="17"/>
  <c r="AI49" i="17"/>
  <c r="AU49" i="17"/>
  <c r="AC49" i="17"/>
  <c r="AO49" i="17"/>
  <c r="AC50" i="17"/>
  <c r="AI50" i="17"/>
  <c r="AO50" i="17"/>
  <c r="AU50" i="17"/>
  <c r="AJ50" i="17"/>
  <c r="AV50" i="17"/>
  <c r="AD50" i="17"/>
  <c r="AP50" i="17"/>
  <c r="AG53" i="23"/>
  <c r="AH53" i="23"/>
  <c r="AH53" i="19"/>
  <c r="AG53" i="19"/>
  <c r="J51" i="12"/>
  <c r="AJ52" i="17"/>
  <c r="AD52" i="17"/>
  <c r="AV52" i="17"/>
  <c r="AP52" i="17"/>
  <c r="AC52" i="17"/>
  <c r="AI52" i="17"/>
  <c r="AU52" i="17"/>
  <c r="AO52" i="17"/>
  <c r="AJ53" i="17"/>
  <c r="AP53" i="17"/>
  <c r="AV53" i="17"/>
  <c r="AD53" i="17"/>
  <c r="AI53" i="17"/>
  <c r="AO53" i="17"/>
  <c r="AU53" i="17"/>
  <c r="AC53" i="17"/>
  <c r="AB24" i="12"/>
  <c r="AG56" i="19"/>
  <c r="AH56" i="19"/>
  <c r="AB11" i="12"/>
  <c r="AH56" i="23"/>
  <c r="J54" i="12"/>
  <c r="AG56" i="23"/>
  <c r="AI55" i="17"/>
  <c r="AO55" i="17"/>
  <c r="AU55" i="17"/>
  <c r="AC55" i="17"/>
  <c r="AD55" i="17"/>
  <c r="AJ55" i="17"/>
  <c r="AP55" i="17"/>
  <c r="AV55" i="17"/>
  <c r="AU56" i="17"/>
  <c r="AO56" i="17"/>
  <c r="AC56" i="17"/>
  <c r="AI56" i="17"/>
  <c r="AJ56" i="17"/>
  <c r="AD56" i="17"/>
  <c r="AP56" i="17"/>
  <c r="AV56" i="17"/>
  <c r="AO57" i="17"/>
  <c r="AU57" i="17"/>
  <c r="AC57" i="17"/>
  <c r="AI57" i="17"/>
  <c r="AP57" i="17"/>
  <c r="AJ57" i="17"/>
  <c r="AV57" i="17"/>
  <c r="AD57" i="17"/>
  <c r="AH60" i="19"/>
  <c r="AG60" i="23"/>
  <c r="AG60" i="19"/>
  <c r="J58" i="12"/>
  <c r="AH60" i="23"/>
  <c r="AU59" i="17"/>
  <c r="AC59" i="17"/>
  <c r="AI59" i="17"/>
  <c r="AO59" i="17"/>
  <c r="AV59" i="17"/>
  <c r="AP59" i="17"/>
  <c r="AJ59" i="17"/>
  <c r="AD59" i="17"/>
  <c r="AD60" i="17"/>
  <c r="AP60" i="17"/>
  <c r="AJ60" i="17"/>
  <c r="AV60" i="17"/>
  <c r="AO60" i="17"/>
  <c r="AC60" i="17"/>
  <c r="AU60" i="17"/>
  <c r="AI60" i="17"/>
  <c r="AU61" i="17"/>
  <c r="AC61" i="17"/>
  <c r="AO61" i="17"/>
  <c r="AI61" i="17"/>
  <c r="AP61" i="17"/>
  <c r="AV61" i="17"/>
  <c r="AD61" i="17"/>
  <c r="AJ61" i="17"/>
  <c r="AC62" i="17"/>
  <c r="AI62" i="17"/>
  <c r="AO62" i="17"/>
  <c r="AU62" i="17"/>
  <c r="AP62" i="17"/>
  <c r="AJ62" i="17"/>
  <c r="AV62" i="17"/>
  <c r="AD62" i="17"/>
  <c r="J63" i="12"/>
  <c r="AH65" i="19"/>
  <c r="AH65" i="23"/>
  <c r="AG65" i="19"/>
  <c r="AG65" i="23"/>
  <c r="BP13" i="19"/>
  <c r="BP16" i="19"/>
  <c r="BP49" i="19"/>
  <c r="BP9" i="19"/>
  <c r="BP46" i="19"/>
  <c r="BO38" i="19"/>
  <c r="BP62" i="19"/>
  <c r="BO63" i="19"/>
  <c r="BP12" i="19"/>
  <c r="BP22" i="19"/>
  <c r="BO36" i="19"/>
  <c r="BP29" i="23"/>
  <c r="BP36" i="19"/>
  <c r="BO22" i="19"/>
  <c r="BO64" i="19"/>
  <c r="BP42" i="23"/>
  <c r="BP9" i="23"/>
  <c r="BP54" i="23"/>
  <c r="BP21" i="19"/>
  <c r="BO31" i="19"/>
  <c r="BO50" i="19"/>
  <c r="BO55" i="23"/>
  <c r="BO43" i="23"/>
  <c r="BO15" i="23"/>
  <c r="BO37" i="19"/>
  <c r="BO32" i="23"/>
  <c r="BP20" i="19"/>
  <c r="BP34" i="23"/>
  <c r="BO7" i="23"/>
  <c r="BP12" i="23"/>
  <c r="BO19" i="23"/>
  <c r="BP28" i="23"/>
  <c r="BO31" i="23"/>
  <c r="BO33" i="23"/>
  <c r="BO61" i="19"/>
  <c r="BO27" i="23"/>
  <c r="BP32" i="23"/>
  <c r="BP38" i="19"/>
  <c r="BO14" i="19"/>
  <c r="BO41" i="23"/>
  <c r="BP61" i="19"/>
  <c r="BP15" i="23"/>
  <c r="BP17" i="19"/>
  <c r="BP33" i="23"/>
  <c r="BP44" i="23"/>
  <c r="BP7" i="23"/>
  <c r="BO12" i="23"/>
  <c r="BP47" i="19"/>
  <c r="BO30" i="19"/>
  <c r="BO32" i="19"/>
  <c r="BP43" i="23"/>
  <c r="BP20" i="23"/>
  <c r="BO53" i="23"/>
  <c r="BP31" i="23"/>
  <c r="BO46" i="19"/>
  <c r="BO13" i="19"/>
  <c r="BO9" i="19"/>
  <c r="BP53" i="23"/>
  <c r="BO45" i="23"/>
  <c r="BP27" i="23"/>
  <c r="BO48" i="19"/>
  <c r="BP13" i="23"/>
  <c r="BO10" i="19"/>
  <c r="BP37" i="19"/>
  <c r="BP55" i="23"/>
  <c r="BO42" i="23"/>
  <c r="BO28" i="23"/>
  <c r="BO20" i="23"/>
  <c r="BP39" i="19"/>
  <c r="BP30" i="19"/>
  <c r="BP10" i="19"/>
  <c r="BP32" i="19"/>
  <c r="BP41" i="23"/>
  <c r="BP19" i="23"/>
  <c r="BP31" i="19"/>
  <c r="BO12" i="19"/>
  <c r="BO54" i="23"/>
  <c r="BO16" i="19"/>
  <c r="BO9" i="23"/>
  <c r="BP50" i="19"/>
  <c r="BO44" i="23"/>
  <c r="BO29" i="23"/>
  <c r="BO47" i="19"/>
  <c r="BP63" i="19"/>
  <c r="BO21" i="19"/>
  <c r="BP35" i="19"/>
  <c r="BP14" i="19"/>
  <c r="BP48" i="19"/>
  <c r="BO62" i="19"/>
  <c r="BO20" i="19"/>
  <c r="BO40" i="23"/>
  <c r="BO49" i="19"/>
  <c r="BO13" i="23"/>
  <c r="BO39" i="19"/>
  <c r="BP64" i="19"/>
  <c r="BP40" i="23"/>
  <c r="BO34" i="23"/>
  <c r="BO17" i="19"/>
  <c r="BO35" i="19"/>
  <c r="BP45" i="23"/>
  <c r="BP45" i="19"/>
  <c r="BO45" i="19"/>
  <c r="AK59" i="17" l="1"/>
  <c r="AK37" i="17"/>
  <c r="AQ52" i="17"/>
  <c r="AE46" i="17"/>
  <c r="AQ59" i="17"/>
  <c r="AW24" i="17"/>
  <c r="AK48" i="17"/>
  <c r="AW41" i="17"/>
  <c r="AW37" i="17"/>
  <c r="AK50" i="17"/>
  <c r="AW48" i="17"/>
  <c r="AE49" i="17"/>
  <c r="AW49" i="17"/>
  <c r="AW60" i="17"/>
  <c r="AK60" i="17"/>
  <c r="AE36" i="17"/>
  <c r="AK31" i="17"/>
  <c r="AK23" i="17"/>
  <c r="AE41" i="17"/>
  <c r="AW19" i="17"/>
  <c r="AK61" i="17"/>
  <c r="AE37" i="17"/>
  <c r="AQ19" i="17"/>
  <c r="AW52" i="17"/>
  <c r="AW31" i="17"/>
  <c r="AW17" i="17"/>
  <c r="AK56" i="17"/>
  <c r="AQ49" i="17"/>
  <c r="AE42" i="17"/>
  <c r="AE56" i="17"/>
  <c r="AE50" i="17"/>
  <c r="AW61" i="17"/>
  <c r="AQ56" i="17"/>
  <c r="AK22" i="17"/>
  <c r="AW47" i="17"/>
  <c r="AQ23" i="17"/>
  <c r="AE59" i="17"/>
  <c r="AQ60" i="17"/>
  <c r="AW59" i="17"/>
  <c r="AE52" i="17"/>
  <c r="AK47" i="17"/>
  <c r="AK38" i="17"/>
  <c r="AQ26" i="17"/>
  <c r="AE21" i="17"/>
  <c r="AQ38" i="17"/>
  <c r="AW21" i="17"/>
  <c r="AK52" i="17"/>
  <c r="AW50" i="17"/>
  <c r="AK30" i="17"/>
  <c r="AQ50" i="17"/>
  <c r="AE47" i="17"/>
  <c r="AK41" i="17"/>
  <c r="AK17" i="17"/>
  <c r="AQ61" i="17"/>
  <c r="AQ41" i="17"/>
  <c r="AQ37" i="17"/>
  <c r="AE17" i="17"/>
  <c r="AE60" i="17"/>
  <c r="AW56" i="17"/>
  <c r="AK49" i="17"/>
  <c r="AQ47" i="17"/>
  <c r="AW62" i="17"/>
  <c r="AW55" i="17"/>
  <c r="AW23" i="17"/>
  <c r="AG9" i="25"/>
  <c r="AQ45" i="17"/>
  <c r="AK40" i="17"/>
  <c r="AQ34" i="17"/>
  <c r="AE32" i="17"/>
  <c r="AE29" i="17"/>
  <c r="AE45" i="17"/>
  <c r="AE34" i="17"/>
  <c r="AE28" i="17"/>
  <c r="AQ24" i="17"/>
  <c r="AK32" i="17"/>
  <c r="AQ28" i="17"/>
  <c r="AQ62" i="17"/>
  <c r="AW57" i="17"/>
  <c r="AQ55" i="17"/>
  <c r="AQ46" i="17"/>
  <c r="AW45" i="17"/>
  <c r="AW43" i="17"/>
  <c r="AW40" i="17"/>
  <c r="AQ36" i="17"/>
  <c r="AW34" i="17"/>
  <c r="AQ32" i="17"/>
  <c r="AQ30" i="17"/>
  <c r="AW29" i="17"/>
  <c r="AW28" i="17"/>
  <c r="AE18" i="17"/>
  <c r="AK62" i="17"/>
  <c r="AQ57" i="17"/>
  <c r="AK55" i="17"/>
  <c r="AQ48" i="17"/>
  <c r="AK46" i="17"/>
  <c r="AW42" i="17"/>
  <c r="AE30" i="17"/>
  <c r="AK28" i="17"/>
  <c r="AQ20" i="17"/>
  <c r="AE62" i="17"/>
  <c r="AE53" i="17"/>
  <c r="AQ43" i="17"/>
  <c r="AE40" i="17"/>
  <c r="AW32" i="17"/>
  <c r="AE26" i="17"/>
  <c r="AQ22" i="17"/>
  <c r="AK21" i="17"/>
  <c r="AW18" i="17"/>
  <c r="AK16" i="17"/>
  <c r="AW53" i="17"/>
  <c r="AE48" i="17"/>
  <c r="AK45" i="17"/>
  <c r="AE43" i="17"/>
  <c r="AQ42" i="17"/>
  <c r="AW38" i="17"/>
  <c r="AW36" i="17"/>
  <c r="AK26" i="17"/>
  <c r="AK24" i="17"/>
  <c r="AE22" i="17"/>
  <c r="AQ21" i="17"/>
  <c r="AK20" i="17"/>
  <c r="AK18" i="17"/>
  <c r="AE16" i="17"/>
  <c r="AQ53" i="17"/>
  <c r="AK43" i="17"/>
  <c r="AK36" i="17"/>
  <c r="AE31" i="17"/>
  <c r="AW26" i="17"/>
  <c r="AE24" i="17"/>
  <c r="AW22" i="17"/>
  <c r="AE20" i="17"/>
  <c r="AK19" i="17"/>
  <c r="AW16" i="17"/>
  <c r="AK53" i="17"/>
  <c r="AE38" i="17"/>
  <c r="AQ31" i="17"/>
  <c r="AW20" i="17"/>
  <c r="AE19" i="17"/>
  <c r="AQ16" i="17"/>
  <c r="AG9" i="24"/>
  <c r="AE61" i="17"/>
  <c r="AK57" i="17"/>
  <c r="AE55" i="17"/>
  <c r="AQ29" i="17"/>
  <c r="AQ17" i="17"/>
  <c r="AE57" i="17"/>
  <c r="AW46" i="17"/>
  <c r="AK42" i="17"/>
  <c r="AQ40" i="17"/>
  <c r="AK34" i="17"/>
  <c r="AW30" i="17"/>
  <c r="AK29" i="17"/>
  <c r="AE23" i="17"/>
  <c r="AQ18" i="17"/>
  <c r="AU63" i="17"/>
  <c r="AC63" i="17"/>
  <c r="AI63" i="17"/>
  <c r="AO63" i="17"/>
  <c r="AV63" i="17"/>
  <c r="AP63" i="17"/>
  <c r="AJ63" i="17"/>
  <c r="AD63" i="17"/>
  <c r="AU58" i="17"/>
  <c r="AO58" i="17"/>
  <c r="AI58" i="17"/>
  <c r="AC58" i="17"/>
  <c r="AV58" i="17"/>
  <c r="AD58" i="17"/>
  <c r="AJ58" i="17"/>
  <c r="AP58" i="17"/>
  <c r="AP54" i="17"/>
  <c r="AV54" i="17"/>
  <c r="AD54" i="17"/>
  <c r="AJ54" i="17"/>
  <c r="AU54" i="17"/>
  <c r="AC54" i="17"/>
  <c r="AO54" i="17"/>
  <c r="AI54" i="17"/>
  <c r="AU51" i="17"/>
  <c r="AO51" i="17"/>
  <c r="AI51" i="17"/>
  <c r="AC51" i="17"/>
  <c r="AP51" i="17"/>
  <c r="AJ51" i="17"/>
  <c r="AV51" i="17"/>
  <c r="AD51" i="17"/>
  <c r="AD44" i="17"/>
  <c r="AJ44" i="17"/>
  <c r="AV44" i="17"/>
  <c r="AP44" i="17"/>
  <c r="AO44" i="17"/>
  <c r="AU44" i="17"/>
  <c r="AI44" i="17"/>
  <c r="AC44" i="17"/>
  <c r="AU39" i="17"/>
  <c r="AI39" i="17"/>
  <c r="AC39" i="17"/>
  <c r="AO39" i="17"/>
  <c r="AJ39" i="17"/>
  <c r="AV39" i="17"/>
  <c r="AD39" i="17"/>
  <c r="AP39" i="17"/>
  <c r="AP35" i="17"/>
  <c r="AJ35" i="17"/>
  <c r="AD35" i="17"/>
  <c r="AV35" i="17"/>
  <c r="AO35" i="17"/>
  <c r="AC35" i="17"/>
  <c r="AU35" i="17"/>
  <c r="AI35" i="17"/>
  <c r="AO33" i="17"/>
  <c r="AC33" i="17"/>
  <c r="AI33" i="17"/>
  <c r="AU33" i="17"/>
  <c r="AP33" i="17"/>
  <c r="AJ33" i="17"/>
  <c r="AV33" i="17"/>
  <c r="AD33" i="17"/>
  <c r="AU27" i="17"/>
  <c r="AC27" i="17"/>
  <c r="AI27" i="17"/>
  <c r="AO27" i="17"/>
  <c r="AJ27" i="17"/>
  <c r="AD27" i="17"/>
  <c r="AV27" i="17"/>
  <c r="AP27" i="17"/>
  <c r="AU25" i="17"/>
  <c r="AO25" i="17"/>
  <c r="AI25" i="17"/>
  <c r="AC25" i="17"/>
  <c r="AJ25" i="17"/>
  <c r="AP25" i="17"/>
  <c r="AV25" i="17"/>
  <c r="AD25" i="17"/>
  <c r="AG9" i="26"/>
  <c r="AJ15" i="17"/>
  <c r="AP15" i="17"/>
  <c r="AD15" i="17"/>
  <c r="AH8" i="19"/>
  <c r="AV15" i="17"/>
  <c r="AH8" i="23"/>
  <c r="AH9" i="23" s="1"/>
  <c r="AH10" i="23" s="1"/>
  <c r="AH11" i="23" s="1"/>
  <c r="AH12" i="23" s="1"/>
  <c r="AH13" i="23" s="1"/>
  <c r="AH14" i="23" s="1"/>
  <c r="AH15" i="23" s="1"/>
  <c r="AH16" i="23" s="1"/>
  <c r="AG8" i="23"/>
  <c r="AI15" i="17"/>
  <c r="AO15" i="17"/>
  <c r="AU15" i="17"/>
  <c r="AG8" i="19"/>
  <c r="AC15" i="17"/>
  <c r="AQ44" i="17" l="1"/>
  <c r="AQ15" i="17"/>
  <c r="AE35" i="17"/>
  <c r="AW63" i="17"/>
  <c r="AQ63" i="17"/>
  <c r="AE63" i="17"/>
  <c r="AG10" i="25"/>
  <c r="AE15" i="17"/>
  <c r="AW54" i="17"/>
  <c r="AK63" i="17"/>
  <c r="AK15" i="17"/>
  <c r="AE27" i="17"/>
  <c r="AW27" i="17"/>
  <c r="AK44" i="17"/>
  <c r="AW44" i="17"/>
  <c r="AQ39" i="17"/>
  <c r="AK58" i="17"/>
  <c r="AQ25" i="17"/>
  <c r="AW35" i="17"/>
  <c r="AW51" i="17"/>
  <c r="AE54" i="17"/>
  <c r="AQ58" i="17"/>
  <c r="AW15" i="17"/>
  <c r="AK27" i="17"/>
  <c r="AQ33" i="17"/>
  <c r="AE44" i="17"/>
  <c r="AG10" i="24"/>
  <c r="AE39" i="17"/>
  <c r="AE51" i="17"/>
  <c r="AE25" i="17"/>
  <c r="AW33" i="17"/>
  <c r="AK51" i="17"/>
  <c r="AK54" i="17"/>
  <c r="AE58" i="17"/>
  <c r="AK25" i="17"/>
  <c r="AK35" i="17"/>
  <c r="AK39" i="17"/>
  <c r="AQ51" i="17"/>
  <c r="AQ54" i="17"/>
  <c r="AW39" i="17"/>
  <c r="AW25" i="17"/>
  <c r="AK33" i="17"/>
  <c r="AW58" i="17"/>
  <c r="AQ27" i="17"/>
  <c r="AE33" i="17"/>
  <c r="AQ35" i="17"/>
  <c r="AG9" i="19"/>
  <c r="AU6" i="17"/>
  <c r="AI6" i="17"/>
  <c r="AC6" i="17"/>
  <c r="AO6" i="17"/>
  <c r="AG9" i="23"/>
  <c r="AH9" i="19"/>
  <c r="AH10" i="19" s="1"/>
  <c r="AH11" i="19" s="1"/>
  <c r="AH12" i="19" s="1"/>
  <c r="AH13" i="19" s="1"/>
  <c r="AH14" i="19" s="1"/>
  <c r="AH15" i="19" s="1"/>
  <c r="AH16" i="19" s="1"/>
  <c r="AD14" i="17" s="1"/>
  <c r="AD6" i="17"/>
  <c r="AJ6" i="17"/>
  <c r="AV6" i="17"/>
  <c r="AP6" i="17"/>
  <c r="AG11" i="25"/>
  <c r="AG10" i="26"/>
  <c r="BP7" i="19"/>
  <c r="AV8" i="17" l="1"/>
  <c r="AP11" i="17"/>
  <c r="AD13" i="17"/>
  <c r="AD8" i="17"/>
  <c r="AV11" i="17"/>
  <c r="AV13" i="17"/>
  <c r="AD11" i="17"/>
  <c r="AP9" i="17"/>
  <c r="AJ11" i="17"/>
  <c r="AJ14" i="17"/>
  <c r="AJ9" i="17"/>
  <c r="AP14" i="17"/>
  <c r="AG11" i="24"/>
  <c r="AD9" i="17"/>
  <c r="AV12" i="17"/>
  <c r="AV14" i="17"/>
  <c r="AQ6" i="17"/>
  <c r="AV9" i="17"/>
  <c r="AD12" i="17"/>
  <c r="AE6" i="17"/>
  <c r="AP10" i="17"/>
  <c r="AJ12" i="17"/>
  <c r="AK6" i="17"/>
  <c r="AV10" i="17"/>
  <c r="AP12" i="17"/>
  <c r="AJ10" i="17"/>
  <c r="AG10" i="23"/>
  <c r="AJ8" i="17"/>
  <c r="AD10" i="17"/>
  <c r="AJ13" i="17"/>
  <c r="AW6" i="17"/>
  <c r="AP8" i="17"/>
  <c r="AP13" i="17"/>
  <c r="AG11" i="26"/>
  <c r="AG12" i="25"/>
  <c r="AJ7" i="17"/>
  <c r="AV7" i="17"/>
  <c r="AP7" i="17"/>
  <c r="AD7" i="17"/>
  <c r="AG10" i="19"/>
  <c r="AC7" i="17"/>
  <c r="AO7" i="17"/>
  <c r="AI7" i="17"/>
  <c r="AU7" i="17"/>
  <c r="AK7" i="17" l="1"/>
  <c r="AQ7" i="17"/>
  <c r="AE7" i="17"/>
  <c r="AG12" i="26"/>
  <c r="AG13" i="25"/>
  <c r="AG12" i="24"/>
  <c r="AW7" i="17"/>
  <c r="AG11" i="23"/>
  <c r="AG11" i="19"/>
  <c r="AU8" i="17"/>
  <c r="AW8" i="17" s="1"/>
  <c r="AC8" i="17"/>
  <c r="AE8" i="17" s="1"/>
  <c r="AI8" i="17"/>
  <c r="AK8" i="17" s="1"/>
  <c r="AO8" i="17"/>
  <c r="AQ8" i="17" s="1"/>
  <c r="AG12" i="19" l="1"/>
  <c r="AC9" i="17"/>
  <c r="AE9" i="17" s="1"/>
  <c r="AO9" i="17"/>
  <c r="AQ9" i="17" s="1"/>
  <c r="AU9" i="17"/>
  <c r="AW9" i="17" s="1"/>
  <c r="AI9" i="17"/>
  <c r="AK9" i="17" s="1"/>
  <c r="AG13" i="26"/>
  <c r="AG12" i="23"/>
  <c r="AG13" i="24"/>
  <c r="AG14" i="25"/>
  <c r="AG14" i="26" l="1"/>
  <c r="AG14" i="24"/>
  <c r="AG15" i="25"/>
  <c r="AG13" i="19"/>
  <c r="AU10" i="17"/>
  <c r="AW10" i="17" s="1"/>
  <c r="AI10" i="17"/>
  <c r="AK10" i="17" s="1"/>
  <c r="AO10" i="17"/>
  <c r="AQ10" i="17" s="1"/>
  <c r="AC10" i="17"/>
  <c r="AE10" i="17" s="1"/>
  <c r="AG13" i="23"/>
  <c r="AG14" i="23" l="1"/>
  <c r="AG15" i="26"/>
  <c r="AG15" i="24"/>
  <c r="AG16" i="25"/>
  <c r="AG14" i="19"/>
  <c r="AU11" i="17"/>
  <c r="AW11" i="17" s="1"/>
  <c r="AC11" i="17"/>
  <c r="AE11" i="17" s="1"/>
  <c r="AI11" i="17"/>
  <c r="AK11" i="17" s="1"/>
  <c r="AO11" i="17"/>
  <c r="AQ11" i="17" s="1"/>
  <c r="AG16" i="24" l="1"/>
  <c r="AG16" i="26"/>
  <c r="AG15" i="19"/>
  <c r="AU12" i="17"/>
  <c r="AW12" i="17" s="1"/>
  <c r="AO12" i="17"/>
  <c r="AQ12" i="17" s="1"/>
  <c r="AI12" i="17"/>
  <c r="AK12" i="17" s="1"/>
  <c r="AC12" i="17"/>
  <c r="AE12" i="17" s="1"/>
  <c r="AG15" i="23"/>
  <c r="AG16" i="19" l="1"/>
  <c r="AO13" i="17"/>
  <c r="AQ13" i="17" s="1"/>
  <c r="AU13" i="17"/>
  <c r="AW13" i="17" s="1"/>
  <c r="AI13" i="17"/>
  <c r="AK13" i="17" s="1"/>
  <c r="AC13" i="17"/>
  <c r="AE13" i="17" s="1"/>
  <c r="AG16" i="23"/>
  <c r="BO7" i="19"/>
  <c r="AU14" i="17" l="1"/>
  <c r="AW14" i="17" s="1"/>
  <c r="AC14" i="17"/>
  <c r="AE14" i="17" s="1"/>
  <c r="AO14" i="17"/>
  <c r="AQ14" i="17" s="1"/>
  <c r="AI14" i="17"/>
  <c r="AK14" i="17" s="1"/>
  <c r="U187" i="20" l="1"/>
  <c r="U142" i="20"/>
  <c r="U7" i="20"/>
  <c r="BY7" i="20" l="1"/>
  <c r="BY142" i="20"/>
  <c r="BY187" i="20"/>
  <c r="U8" i="20"/>
  <c r="U143" i="20"/>
  <c r="BY143" i="20" l="1"/>
  <c r="BY8" i="20"/>
  <c r="U9" i="20"/>
  <c r="U188" i="20"/>
  <c r="U189" i="20"/>
  <c r="U144" i="20"/>
  <c r="U10" i="20"/>
  <c r="BY188" i="20" l="1"/>
  <c r="BY9" i="20"/>
  <c r="BY189" i="20"/>
  <c r="BY144" i="20"/>
  <c r="BY10" i="20"/>
  <c r="U190" i="20"/>
  <c r="U145" i="20"/>
  <c r="U11" i="20"/>
  <c r="BY11" i="20" l="1"/>
  <c r="BY190" i="20"/>
  <c r="BY145" i="20"/>
  <c r="U191" i="20"/>
  <c r="U146" i="20"/>
  <c r="BY146" i="20" l="1"/>
  <c r="BY191" i="20"/>
  <c r="U52" i="20" l="1"/>
  <c r="BY52" i="20" l="1"/>
  <c r="U53" i="20"/>
  <c r="BY53" i="20" l="1"/>
  <c r="U54" i="20"/>
  <c r="BY54" i="20" l="1"/>
  <c r="U55" i="20"/>
  <c r="BY55" i="20" l="1"/>
  <c r="U56" i="20"/>
  <c r="BY56" i="20" l="1"/>
  <c r="U97" i="20" l="1"/>
  <c r="BY97" i="20" l="1"/>
  <c r="U98" i="20"/>
  <c r="BY98" i="20" l="1"/>
  <c r="U99" i="20"/>
  <c r="BY99" i="20" l="1"/>
  <c r="U100" i="20"/>
  <c r="BY100" i="20" l="1"/>
  <c r="U101" i="20"/>
  <c r="BY101" i="20" l="1"/>
  <c r="K87" i="12" l="1"/>
  <c r="AG94" i="23"/>
  <c r="K94" i="12"/>
  <c r="K86" i="12"/>
  <c r="K90" i="12"/>
  <c r="AH86" i="19"/>
  <c r="K77" i="12"/>
  <c r="K97" i="12"/>
  <c r="AH90" i="23"/>
  <c r="AG84" i="23"/>
  <c r="J79" i="12"/>
  <c r="K74" i="12"/>
  <c r="J75" i="12"/>
  <c r="AG78" i="23"/>
  <c r="K83" i="12"/>
  <c r="K81" i="12"/>
  <c r="K91" i="12"/>
  <c r="AH88" i="23"/>
  <c r="AH88" i="19"/>
  <c r="AG88" i="19"/>
  <c r="K85" i="12"/>
  <c r="J85" i="12"/>
  <c r="AG87" i="23"/>
  <c r="AH87" i="19"/>
  <c r="AG87" i="19"/>
  <c r="AH87" i="23"/>
  <c r="K80" i="12"/>
  <c r="AG92" i="19"/>
  <c r="J90" i="12"/>
  <c r="K78" i="12"/>
  <c r="K89" i="12"/>
  <c r="J74" i="12"/>
  <c r="K93" i="12"/>
  <c r="J76" i="12"/>
  <c r="AG78" i="19"/>
  <c r="AH78" i="23"/>
  <c r="AH78" i="19"/>
  <c r="K70" i="12"/>
  <c r="AH72" i="19"/>
  <c r="AG72" i="23"/>
  <c r="AG72" i="19"/>
  <c r="AH72" i="23"/>
  <c r="J70" i="12"/>
  <c r="K65" i="12"/>
  <c r="K71" i="12"/>
  <c r="AH73" i="23"/>
  <c r="AH73" i="19"/>
  <c r="AG73" i="23"/>
  <c r="J71" i="12"/>
  <c r="AG73" i="19"/>
  <c r="K64" i="12"/>
  <c r="J64" i="12"/>
  <c r="AG66" i="19"/>
  <c r="AH66" i="23"/>
  <c r="AG66" i="23"/>
  <c r="AH66" i="19"/>
  <c r="AB25" i="12"/>
  <c r="AB12" i="12"/>
  <c r="K66" i="12"/>
  <c r="K69" i="12"/>
  <c r="K67" i="12"/>
  <c r="J67" i="12"/>
  <c r="AG69" i="23"/>
  <c r="AG69" i="19"/>
  <c r="AH69" i="23"/>
  <c r="AH69" i="19"/>
  <c r="K68" i="12"/>
  <c r="J68" i="12"/>
  <c r="AG70" i="23"/>
  <c r="AH70" i="23"/>
  <c r="AH70" i="19"/>
  <c r="AG70" i="19"/>
  <c r="K73" i="12"/>
  <c r="AG75" i="23"/>
  <c r="AG75" i="19"/>
  <c r="AH75" i="23"/>
  <c r="J73" i="12"/>
  <c r="AH75" i="19"/>
  <c r="K72" i="12"/>
  <c r="BO290" i="19"/>
  <c r="BO299" i="19"/>
  <c r="BO283" i="19"/>
  <c r="BO78" i="23"/>
  <c r="BO282" i="19"/>
  <c r="BP291" i="19"/>
  <c r="BP259" i="23"/>
  <c r="BP65" i="19"/>
  <c r="BP268" i="19"/>
  <c r="BP263" i="19"/>
  <c r="BP60" i="23"/>
  <c r="BO105" i="19"/>
  <c r="BP250" i="23"/>
  <c r="BP297" i="19"/>
  <c r="BP58" i="23"/>
  <c r="BP247" i="23"/>
  <c r="BP279" i="19"/>
  <c r="BP56" i="23"/>
  <c r="BP267" i="19"/>
  <c r="BO103" i="19"/>
  <c r="BP282" i="19"/>
  <c r="BO56" i="23"/>
  <c r="BO287" i="19"/>
  <c r="BP266" i="19"/>
  <c r="BP254" i="23"/>
  <c r="BP273" i="19"/>
  <c r="BP248" i="23"/>
  <c r="BP272" i="19"/>
  <c r="BP270" i="19"/>
  <c r="BO280" i="19"/>
  <c r="BO85" i="19"/>
  <c r="BP294" i="19"/>
  <c r="BO86" i="19"/>
  <c r="BO297" i="19"/>
  <c r="BP257" i="23"/>
  <c r="BP66" i="19"/>
  <c r="BP90" i="23"/>
  <c r="BP104" i="19"/>
  <c r="BP86" i="19"/>
  <c r="BP255" i="23"/>
  <c r="BO286" i="19"/>
  <c r="BO107" i="19"/>
  <c r="BP265" i="19"/>
  <c r="BP245" i="23"/>
  <c r="BP271" i="19"/>
  <c r="BO87" i="19"/>
  <c r="BP285" i="19"/>
  <c r="BP277" i="19"/>
  <c r="BP92" i="23"/>
  <c r="BP281" i="19"/>
  <c r="BP299" i="19"/>
  <c r="BP67" i="19"/>
  <c r="BP87" i="19"/>
  <c r="BP57" i="23"/>
  <c r="BP59" i="23"/>
  <c r="BO67" i="19"/>
  <c r="BO289" i="19"/>
  <c r="BO93" i="23"/>
  <c r="BO296" i="19"/>
  <c r="BO291" i="19"/>
  <c r="BP89" i="19"/>
  <c r="BO285" i="19"/>
  <c r="BO91" i="23"/>
  <c r="BP296" i="19"/>
  <c r="BP88" i="19"/>
  <c r="BP244" i="23"/>
  <c r="BO294" i="19"/>
  <c r="BO288" i="19"/>
  <c r="BO92" i="23"/>
  <c r="BP280" i="19"/>
  <c r="BP258" i="23"/>
  <c r="BP77" i="23"/>
  <c r="BO76" i="23"/>
  <c r="BP249" i="23"/>
  <c r="BP276" i="19"/>
  <c r="BP287" i="19"/>
  <c r="BP261" i="19"/>
  <c r="BP84" i="19"/>
  <c r="BP243" i="23"/>
  <c r="BP295" i="19"/>
  <c r="BO298" i="19"/>
  <c r="BO89" i="19"/>
  <c r="BP91" i="23"/>
  <c r="BO57" i="23"/>
  <c r="BP290" i="19"/>
  <c r="BP274" i="19"/>
  <c r="BP293" i="19"/>
  <c r="BO84" i="19"/>
  <c r="BP264" i="19"/>
  <c r="BO60" i="23"/>
  <c r="BO284" i="19"/>
  <c r="BP289" i="19"/>
  <c r="BO281" i="19"/>
  <c r="BO66" i="19"/>
  <c r="BP105" i="19"/>
  <c r="BO88" i="19"/>
  <c r="BP246" i="23"/>
  <c r="BO295" i="19"/>
  <c r="BO106" i="19"/>
  <c r="BO90" i="23"/>
  <c r="BO58" i="23"/>
  <c r="BO77" i="23"/>
  <c r="BP76" i="23"/>
  <c r="BO104" i="19"/>
  <c r="BP275" i="19"/>
  <c r="BP292" i="19"/>
  <c r="BP78" i="23"/>
  <c r="BP288" i="19"/>
  <c r="BP106" i="19"/>
  <c r="BP256" i="23"/>
  <c r="BP85" i="19"/>
  <c r="BP283" i="19"/>
  <c r="BP68" i="19"/>
  <c r="BO65" i="19"/>
  <c r="BP251" i="23"/>
  <c r="BP93" i="23"/>
  <c r="BP107" i="19"/>
  <c r="BP262" i="19"/>
  <c r="BP103" i="19"/>
  <c r="BO292" i="19"/>
  <c r="BO59" i="23"/>
  <c r="BP75" i="23"/>
  <c r="BP253" i="23"/>
  <c r="BP286" i="19"/>
  <c r="BO108" i="19"/>
  <c r="BP284" i="19"/>
  <c r="BP278" i="19"/>
  <c r="BO75" i="23"/>
  <c r="BO293" i="19"/>
  <c r="BP252" i="23"/>
  <c r="BP108" i="19"/>
  <c r="BP298" i="19"/>
  <c r="BP269" i="19"/>
  <c r="BO68" i="19"/>
  <c r="AH77" i="19" l="1"/>
  <c r="K75" i="12"/>
  <c r="K76" i="12"/>
  <c r="AH96" i="19"/>
  <c r="AG96" i="19"/>
  <c r="AG96" i="23"/>
  <c r="J94" i="12"/>
  <c r="AH96" i="23"/>
  <c r="AH79" i="23"/>
  <c r="AH79" i="19"/>
  <c r="AJ77" i="17" s="1"/>
  <c r="J92" i="12"/>
  <c r="AH92" i="19"/>
  <c r="AG92" i="23"/>
  <c r="AH92" i="23"/>
  <c r="AG88" i="23"/>
  <c r="J86" i="12"/>
  <c r="K82" i="12"/>
  <c r="AG90" i="19"/>
  <c r="K88" i="12"/>
  <c r="J82" i="12"/>
  <c r="AG79" i="23"/>
  <c r="AG79" i="19"/>
  <c r="AG76" i="19"/>
  <c r="J77" i="12"/>
  <c r="K92" i="12"/>
  <c r="AB13" i="12"/>
  <c r="AG99" i="19"/>
  <c r="AH76" i="19"/>
  <c r="J97" i="12"/>
  <c r="AB14" i="12"/>
  <c r="AG89" i="19"/>
  <c r="AH84" i="23"/>
  <c r="AH99" i="19"/>
  <c r="J84" i="12"/>
  <c r="AG84" i="19"/>
  <c r="AG99" i="23"/>
  <c r="AB27" i="12"/>
  <c r="AH84" i="19"/>
  <c r="AP82" i="17" s="1"/>
  <c r="AH99" i="23"/>
  <c r="K84" i="12"/>
  <c r="AG76" i="23"/>
  <c r="J88" i="12"/>
  <c r="AH138" i="23"/>
  <c r="AG130" i="19"/>
  <c r="J146" i="12"/>
  <c r="K154" i="12"/>
  <c r="J102" i="12"/>
  <c r="AG164" i="23"/>
  <c r="K98" i="12"/>
  <c r="AH111" i="25"/>
  <c r="J99" i="12"/>
  <c r="K110" i="12"/>
  <c r="K106" i="12"/>
  <c r="K145" i="12"/>
  <c r="K121" i="12"/>
  <c r="AG119" i="23"/>
  <c r="AG166" i="25"/>
  <c r="J108" i="12"/>
  <c r="K105" i="12"/>
  <c r="J124" i="12"/>
  <c r="AG118" i="19"/>
  <c r="J103" i="12"/>
  <c r="J159" i="12"/>
  <c r="AG103" i="19"/>
  <c r="AH113" i="25"/>
  <c r="K155" i="12"/>
  <c r="AG125" i="23"/>
  <c r="K164" i="12"/>
  <c r="AG150" i="23"/>
  <c r="AH135" i="23"/>
  <c r="K163" i="12"/>
  <c r="K137" i="12"/>
  <c r="J100" i="12"/>
  <c r="AH137" i="23"/>
  <c r="AG163" i="19"/>
  <c r="AH121" i="19"/>
  <c r="K95" i="12"/>
  <c r="AG136" i="23"/>
  <c r="K160" i="12"/>
  <c r="AH144" i="23"/>
  <c r="K113" i="12"/>
  <c r="J157" i="12"/>
  <c r="AB26" i="12"/>
  <c r="AH89" i="23"/>
  <c r="AH76" i="23"/>
  <c r="J87" i="12"/>
  <c r="AH77" i="23"/>
  <c r="AH86" i="23"/>
  <c r="AH89" i="19"/>
  <c r="K79" i="12"/>
  <c r="AG77" i="23"/>
  <c r="AG81" i="19"/>
  <c r="AH90" i="19"/>
  <c r="AG86" i="23"/>
  <c r="AH94" i="23"/>
  <c r="AG89" i="23"/>
  <c r="AG77" i="19"/>
  <c r="AH81" i="23"/>
  <c r="AG90" i="23"/>
  <c r="AG86" i="19"/>
  <c r="AG94" i="19"/>
  <c r="AH81" i="19"/>
  <c r="AH94" i="19"/>
  <c r="AG81" i="23"/>
  <c r="K144" i="12"/>
  <c r="AG138" i="19"/>
  <c r="K122" i="12"/>
  <c r="J128" i="12"/>
  <c r="AH130" i="19"/>
  <c r="K143" i="12"/>
  <c r="K126" i="12"/>
  <c r="K141" i="12"/>
  <c r="K153" i="12"/>
  <c r="K150" i="12"/>
  <c r="AH148" i="23"/>
  <c r="AG156" i="19"/>
  <c r="AG156" i="23"/>
  <c r="K138" i="12"/>
  <c r="K112" i="12"/>
  <c r="K115" i="12"/>
  <c r="AG111" i="25"/>
  <c r="K151" i="12"/>
  <c r="J110" i="12"/>
  <c r="K152" i="12"/>
  <c r="AG147" i="19"/>
  <c r="AG147" i="23"/>
  <c r="K117" i="12"/>
  <c r="AH119" i="23"/>
  <c r="J117" i="12"/>
  <c r="K139" i="12"/>
  <c r="K104" i="12"/>
  <c r="AG110" i="23"/>
  <c r="AH110" i="19"/>
  <c r="K158" i="12"/>
  <c r="K109" i="12"/>
  <c r="J105" i="12"/>
  <c r="K114" i="12"/>
  <c r="K140" i="12"/>
  <c r="K132" i="12"/>
  <c r="K127" i="12"/>
  <c r="K111" i="12"/>
  <c r="AH113" i="23"/>
  <c r="J111" i="12"/>
  <c r="AH113" i="19"/>
  <c r="AG113" i="23"/>
  <c r="AG113" i="19"/>
  <c r="AH110" i="25"/>
  <c r="AG110" i="25"/>
  <c r="J101" i="12"/>
  <c r="AG103" i="23"/>
  <c r="K118" i="12"/>
  <c r="AG113" i="25"/>
  <c r="AG166" i="19"/>
  <c r="AH166" i="23"/>
  <c r="K96" i="12"/>
  <c r="AG139" i="19"/>
  <c r="K107" i="12"/>
  <c r="K149" i="12"/>
  <c r="AH102" i="23"/>
  <c r="K135" i="12"/>
  <c r="J135" i="12"/>
  <c r="AG137" i="23"/>
  <c r="K129" i="12"/>
  <c r="J119" i="12"/>
  <c r="AH121" i="23"/>
  <c r="AG121" i="19"/>
  <c r="K156" i="12"/>
  <c r="AH136" i="23"/>
  <c r="AG136" i="19"/>
  <c r="AG162" i="23"/>
  <c r="AH162" i="23"/>
  <c r="K125" i="12"/>
  <c r="AH127" i="19"/>
  <c r="AG127" i="19"/>
  <c r="J125" i="12"/>
  <c r="AG127" i="23"/>
  <c r="AH127" i="23"/>
  <c r="K120" i="12"/>
  <c r="K130" i="12"/>
  <c r="K147" i="12"/>
  <c r="K131" i="12"/>
  <c r="AH74" i="23"/>
  <c r="AH74" i="19"/>
  <c r="AG74" i="23"/>
  <c r="J72" i="12"/>
  <c r="AG74" i="19"/>
  <c r="AD73" i="17"/>
  <c r="AP73" i="17"/>
  <c r="AV73" i="17"/>
  <c r="AJ73" i="17"/>
  <c r="AU73" i="17"/>
  <c r="AO73" i="17"/>
  <c r="AI73" i="17"/>
  <c r="AC73" i="17"/>
  <c r="AC68" i="17"/>
  <c r="AI68" i="17"/>
  <c r="AU68" i="17"/>
  <c r="AO68" i="17"/>
  <c r="AV68" i="17"/>
  <c r="AD68" i="17"/>
  <c r="AJ68" i="17"/>
  <c r="AP68" i="17"/>
  <c r="AJ67" i="17"/>
  <c r="AD67" i="17"/>
  <c r="AV67" i="17"/>
  <c r="AP67" i="17"/>
  <c r="AO67" i="17"/>
  <c r="AU67" i="17"/>
  <c r="AI67" i="17"/>
  <c r="AC67" i="17"/>
  <c r="J69" i="12"/>
  <c r="AH71" i="23"/>
  <c r="AG71" i="19"/>
  <c r="AG71" i="23"/>
  <c r="AH71" i="19"/>
  <c r="J66" i="12"/>
  <c r="AG68" i="19"/>
  <c r="AH68" i="19"/>
  <c r="AH68" i="23"/>
  <c r="AG68" i="23"/>
  <c r="AD64" i="17"/>
  <c r="AV64" i="17"/>
  <c r="AP64" i="17"/>
  <c r="AJ64" i="17"/>
  <c r="AU64" i="17"/>
  <c r="AO64" i="17"/>
  <c r="AC64" i="17"/>
  <c r="AI64" i="17"/>
  <c r="AO71" i="17"/>
  <c r="AC71" i="17"/>
  <c r="AI71" i="17"/>
  <c r="AU71" i="17"/>
  <c r="AP71" i="17"/>
  <c r="AD71" i="17"/>
  <c r="AJ71" i="17"/>
  <c r="AV71" i="17"/>
  <c r="AH67" i="19"/>
  <c r="J65" i="12"/>
  <c r="AG67" i="19"/>
  <c r="AG67" i="23"/>
  <c r="AH67" i="23"/>
  <c r="AO70" i="17"/>
  <c r="AU70" i="17"/>
  <c r="AC70" i="17"/>
  <c r="AI70" i="17"/>
  <c r="AJ70" i="17"/>
  <c r="AP70" i="17"/>
  <c r="AD70" i="17"/>
  <c r="AV70" i="17"/>
  <c r="AP76" i="17"/>
  <c r="AJ76" i="17"/>
  <c r="AV76" i="17"/>
  <c r="AD76" i="17"/>
  <c r="AI76" i="17"/>
  <c r="AC76" i="17"/>
  <c r="AU76" i="17"/>
  <c r="AO76" i="17"/>
  <c r="J93" i="12"/>
  <c r="AG95" i="23"/>
  <c r="AH95" i="23"/>
  <c r="AG95" i="19"/>
  <c r="AH95" i="19"/>
  <c r="AJ75" i="17"/>
  <c r="AP75" i="17"/>
  <c r="AD75" i="17"/>
  <c r="AV75" i="17"/>
  <c r="AI75" i="17"/>
  <c r="AC75" i="17"/>
  <c r="AO75" i="17"/>
  <c r="AU75" i="17"/>
  <c r="AO74" i="17"/>
  <c r="AC74" i="17"/>
  <c r="AI74" i="17"/>
  <c r="AJ74" i="17"/>
  <c r="AV74" i="17"/>
  <c r="AD74" i="17"/>
  <c r="AP74" i="17"/>
  <c r="AH91" i="19"/>
  <c r="AG91" i="23"/>
  <c r="J89" i="12"/>
  <c r="AH91" i="23"/>
  <c r="AG91" i="19"/>
  <c r="AH80" i="23"/>
  <c r="J78" i="12"/>
  <c r="AG80" i="19"/>
  <c r="AH80" i="19"/>
  <c r="AG80" i="23"/>
  <c r="AJ84" i="17"/>
  <c r="AP84" i="17"/>
  <c r="AD84" i="17"/>
  <c r="AV84" i="17"/>
  <c r="J80" i="12"/>
  <c r="AH82" i="19"/>
  <c r="AH82" i="23"/>
  <c r="AG82" i="19"/>
  <c r="AG82" i="23"/>
  <c r="J91" i="12"/>
  <c r="AH93" i="23"/>
  <c r="AG93" i="19"/>
  <c r="AG93" i="23"/>
  <c r="AH93" i="19"/>
  <c r="AH83" i="23"/>
  <c r="AG83" i="19"/>
  <c r="AH83" i="19"/>
  <c r="AG83" i="23"/>
  <c r="J81" i="12"/>
  <c r="J83" i="12"/>
  <c r="AH85" i="19"/>
  <c r="AG85" i="23"/>
  <c r="AG85" i="19"/>
  <c r="AH85" i="23"/>
  <c r="BP151" i="19"/>
  <c r="BP146" i="19"/>
  <c r="BO275" i="23"/>
  <c r="BO344" i="23"/>
  <c r="BO199" i="19"/>
  <c r="BP348" i="19"/>
  <c r="BO112" i="19"/>
  <c r="BP340" i="23"/>
  <c r="BO349" i="23"/>
  <c r="BO261" i="23"/>
  <c r="BP360" i="19"/>
  <c r="BP101" i="19"/>
  <c r="BP355" i="19"/>
  <c r="BP159" i="19"/>
  <c r="BO187" i="19"/>
  <c r="BP71" i="23"/>
  <c r="BP138" i="23"/>
  <c r="BO88" i="23"/>
  <c r="BP244" i="19"/>
  <c r="BP241" i="23"/>
  <c r="BO223" i="23"/>
  <c r="BO234" i="23"/>
  <c r="BO271" i="23"/>
  <c r="BP346" i="23"/>
  <c r="BO173" i="23"/>
  <c r="BP152" i="23"/>
  <c r="BP199" i="23"/>
  <c r="BP283" i="23"/>
  <c r="BP163" i="23"/>
  <c r="BP303" i="23"/>
  <c r="BO261" i="19"/>
  <c r="BO174" i="19"/>
  <c r="BP99" i="19"/>
  <c r="BP274" i="23"/>
  <c r="BO216" i="23"/>
  <c r="BO138" i="19"/>
  <c r="BP254" i="19"/>
  <c r="BO327" i="23"/>
  <c r="BP245" i="19"/>
  <c r="BP252" i="19"/>
  <c r="BO79" i="19"/>
  <c r="BP359" i="19"/>
  <c r="BP349" i="23"/>
  <c r="BP107" i="23"/>
  <c r="BO273" i="19"/>
  <c r="BP186" i="23"/>
  <c r="BO267" i="23"/>
  <c r="BO214" i="19"/>
  <c r="BP177" i="19"/>
  <c r="BP136" i="19"/>
  <c r="BO144" i="23"/>
  <c r="BO313" i="23"/>
  <c r="BP114" i="23"/>
  <c r="BP222" i="23"/>
  <c r="BO265" i="19"/>
  <c r="BP346" i="19"/>
  <c r="BP236" i="23"/>
  <c r="BP363" i="23"/>
  <c r="BP234" i="19"/>
  <c r="BP186" i="19"/>
  <c r="BO244" i="23"/>
  <c r="BO239" i="23"/>
  <c r="BO224" i="19"/>
  <c r="BO343" i="19"/>
  <c r="BO200" i="23"/>
  <c r="BO106" i="23"/>
  <c r="BP154" i="19"/>
  <c r="BO287" i="23"/>
  <c r="BO123" i="19"/>
  <c r="BO312" i="19"/>
  <c r="BO105" i="23"/>
  <c r="BO225" i="19"/>
  <c r="BO352" i="19"/>
  <c r="BO200" i="19"/>
  <c r="BP317" i="23"/>
  <c r="BP128" i="23"/>
  <c r="BP330" i="19"/>
  <c r="BO225" i="23"/>
  <c r="BO217" i="19"/>
  <c r="BO177" i="23"/>
  <c r="BO231" i="23"/>
  <c r="BO229" i="23"/>
  <c r="BP290" i="23"/>
  <c r="BO135" i="19"/>
  <c r="BP359" i="23"/>
  <c r="BP261" i="23"/>
  <c r="BP365" i="23"/>
  <c r="BO251" i="19"/>
  <c r="BP73" i="23"/>
  <c r="BP119" i="19"/>
  <c r="BP345" i="23"/>
  <c r="BP337" i="23"/>
  <c r="BP176" i="23"/>
  <c r="BP334" i="23"/>
  <c r="BP228" i="23"/>
  <c r="BO166" i="19"/>
  <c r="BP262" i="23"/>
  <c r="BO171" i="19"/>
  <c r="BO202" i="23"/>
  <c r="BP82" i="19"/>
  <c r="BP221" i="19"/>
  <c r="BP175" i="23"/>
  <c r="BP289" i="23"/>
  <c r="BO229" i="19"/>
  <c r="BO147" i="19"/>
  <c r="BO331" i="23"/>
  <c r="BP153" i="23"/>
  <c r="BO130" i="23"/>
  <c r="BP113" i="23"/>
  <c r="BO308" i="23"/>
  <c r="BO234" i="19"/>
  <c r="BP201" i="19"/>
  <c r="BP233" i="19"/>
  <c r="BO246" i="19"/>
  <c r="BP96" i="23"/>
  <c r="BP81" i="19"/>
  <c r="BP302" i="19"/>
  <c r="BO175" i="23"/>
  <c r="BO307" i="19"/>
  <c r="BP340" i="19"/>
  <c r="BP231" i="19"/>
  <c r="BO334" i="23"/>
  <c r="BO285" i="23"/>
  <c r="BP81" i="23"/>
  <c r="BP226" i="19"/>
  <c r="BO96" i="19"/>
  <c r="BP137" i="19"/>
  <c r="BO208" i="23"/>
  <c r="BP77" i="19"/>
  <c r="BP149" i="23"/>
  <c r="BO247" i="23"/>
  <c r="BP133" i="19"/>
  <c r="BP132" i="23"/>
  <c r="BP158" i="19"/>
  <c r="BO232" i="23"/>
  <c r="BO162" i="23"/>
  <c r="BP91" i="19"/>
  <c r="BP238" i="23"/>
  <c r="BO101" i="19"/>
  <c r="BP239" i="19"/>
  <c r="BP217" i="19"/>
  <c r="BP144" i="19"/>
  <c r="BO83" i="23"/>
  <c r="BO303" i="19"/>
  <c r="BO173" i="19"/>
  <c r="BP93" i="19"/>
  <c r="BO238" i="19"/>
  <c r="BO317" i="23"/>
  <c r="BO326" i="23"/>
  <c r="BO243" i="19"/>
  <c r="BO209" i="19"/>
  <c r="BO243" i="23"/>
  <c r="BP189" i="23"/>
  <c r="BO272" i="23"/>
  <c r="BP180" i="23"/>
  <c r="BO146" i="23"/>
  <c r="BO98" i="23"/>
  <c r="BP318" i="23"/>
  <c r="BP241" i="19"/>
  <c r="BO107" i="23"/>
  <c r="BP299" i="23"/>
  <c r="BO93" i="19"/>
  <c r="BO176" i="19"/>
  <c r="BO207" i="23"/>
  <c r="BO297" i="23"/>
  <c r="BP216" i="23"/>
  <c r="BP162" i="19"/>
  <c r="BO212" i="23"/>
  <c r="BO90" i="19"/>
  <c r="BO139" i="23"/>
  <c r="BO348" i="23"/>
  <c r="BO73" i="23"/>
  <c r="BO205" i="19"/>
  <c r="BP158" i="23"/>
  <c r="BO176" i="23"/>
  <c r="BO267" i="19"/>
  <c r="BO206" i="23"/>
  <c r="BP175" i="19"/>
  <c r="BO349" i="19"/>
  <c r="BO122" i="23"/>
  <c r="BP344" i="23"/>
  <c r="BP62" i="23"/>
  <c r="BP265" i="23"/>
  <c r="BO108" i="23"/>
  <c r="BP209" i="23"/>
  <c r="BO162" i="19"/>
  <c r="BO169" i="19"/>
  <c r="BO165" i="23"/>
  <c r="BO279" i="19"/>
  <c r="BP333" i="19"/>
  <c r="BP197" i="19"/>
  <c r="BO161" i="19"/>
  <c r="BO137" i="23"/>
  <c r="BO245" i="19"/>
  <c r="BP230" i="19"/>
  <c r="BP211" i="19"/>
  <c r="BP360" i="23"/>
  <c r="BP301" i="23"/>
  <c r="BO221" i="19"/>
  <c r="BO169" i="23"/>
  <c r="BO219" i="23"/>
  <c r="BO341" i="19"/>
  <c r="BO114" i="23"/>
  <c r="BP277" i="23"/>
  <c r="BO346" i="19"/>
  <c r="BO184" i="23"/>
  <c r="BO312" i="23"/>
  <c r="BO210" i="19"/>
  <c r="BP292" i="23"/>
  <c r="BP182" i="19"/>
  <c r="BO235" i="23"/>
  <c r="BO231" i="19"/>
  <c r="BP256" i="19"/>
  <c r="BO78" i="19"/>
  <c r="BO259" i="23"/>
  <c r="BO187" i="23"/>
  <c r="BO99" i="19"/>
  <c r="BO201" i="23"/>
  <c r="BP224" i="23"/>
  <c r="BP65" i="23"/>
  <c r="BP202" i="23"/>
  <c r="BP131" i="19"/>
  <c r="BP296" i="23"/>
  <c r="BO133" i="23"/>
  <c r="BO76" i="19"/>
  <c r="BP300" i="23"/>
  <c r="BO144" i="19"/>
  <c r="BO272" i="19"/>
  <c r="BP109" i="19"/>
  <c r="BO365" i="19"/>
  <c r="BO135" i="23"/>
  <c r="BP267" i="23"/>
  <c r="BP206" i="23"/>
  <c r="BP324" i="19"/>
  <c r="BP110" i="23"/>
  <c r="BO195" i="19"/>
  <c r="BO311" i="23"/>
  <c r="BO159" i="19"/>
  <c r="BP105" i="23"/>
  <c r="BO89" i="23"/>
  <c r="BP316" i="23"/>
  <c r="BP185" i="23"/>
  <c r="BO236" i="23"/>
  <c r="BO304" i="19"/>
  <c r="BO282" i="23"/>
  <c r="BO188" i="19"/>
  <c r="BP132" i="19"/>
  <c r="BP180" i="19"/>
  <c r="BO273" i="23"/>
  <c r="BO215" i="19"/>
  <c r="BP288" i="23"/>
  <c r="BP322" i="23"/>
  <c r="BO112" i="23"/>
  <c r="BO213" i="19"/>
  <c r="BP349" i="19"/>
  <c r="BP147" i="23"/>
  <c r="BP305" i="23"/>
  <c r="BO152" i="23"/>
  <c r="BO97" i="19"/>
  <c r="BO342" i="19"/>
  <c r="BO182" i="19"/>
  <c r="BO181" i="19"/>
  <c r="BO339" i="23"/>
  <c r="BO83" i="19"/>
  <c r="BP162" i="23"/>
  <c r="BO99" i="23"/>
  <c r="BP61" i="23"/>
  <c r="BP213" i="19"/>
  <c r="BO95" i="23"/>
  <c r="BP225" i="23"/>
  <c r="BP257" i="19"/>
  <c r="BP188" i="19"/>
  <c r="BO353" i="23"/>
  <c r="BP358" i="23"/>
  <c r="BP145" i="19"/>
  <c r="BP83" i="19"/>
  <c r="BO165" i="19"/>
  <c r="BO181" i="23"/>
  <c r="BO80" i="19"/>
  <c r="BO198" i="19"/>
  <c r="BO168" i="19"/>
  <c r="BO133" i="19"/>
  <c r="BP220" i="19"/>
  <c r="BP94" i="23"/>
  <c r="BO240" i="23"/>
  <c r="BO103" i="23"/>
  <c r="BO324" i="19"/>
  <c r="BP125" i="19"/>
  <c r="BP191" i="19"/>
  <c r="BO129" i="23"/>
  <c r="BO300" i="23"/>
  <c r="BP304" i="23"/>
  <c r="BP193" i="23"/>
  <c r="BO328" i="19"/>
  <c r="BO178" i="23"/>
  <c r="BP324" i="23"/>
  <c r="BP111" i="23"/>
  <c r="BP124" i="23"/>
  <c r="BO276" i="19"/>
  <c r="BP211" i="23"/>
  <c r="BP85" i="23"/>
  <c r="BP239" i="23"/>
  <c r="BO350" i="19"/>
  <c r="BO194" i="19"/>
  <c r="BO296" i="23"/>
  <c r="BO305" i="23"/>
  <c r="BP174" i="19"/>
  <c r="BP156" i="19"/>
  <c r="BO263" i="19"/>
  <c r="BP142" i="23"/>
  <c r="BO189" i="19"/>
  <c r="BP69" i="23"/>
  <c r="BP323" i="23"/>
  <c r="BO184" i="19"/>
  <c r="BO204" i="23"/>
  <c r="BP185" i="19"/>
  <c r="BO270" i="19"/>
  <c r="BP117" i="23"/>
  <c r="BP153" i="19"/>
  <c r="BP72" i="23"/>
  <c r="BO246" i="23"/>
  <c r="BO359" i="23"/>
  <c r="BO262" i="19"/>
  <c r="BO137" i="19"/>
  <c r="BP179" i="19"/>
  <c r="BP234" i="23"/>
  <c r="BP167" i="23"/>
  <c r="BP183" i="19"/>
  <c r="BP243" i="19"/>
  <c r="BO276" i="23"/>
  <c r="BP113" i="19"/>
  <c r="BO321" i="19"/>
  <c r="BP301" i="19"/>
  <c r="BP194" i="23"/>
  <c r="BO330" i="19"/>
  <c r="BO253" i="19"/>
  <c r="BO131" i="23"/>
  <c r="BO291" i="23"/>
  <c r="BO151" i="23"/>
  <c r="BO295" i="23"/>
  <c r="BP326" i="23"/>
  <c r="BO195" i="23"/>
  <c r="BO145" i="23"/>
  <c r="BP82" i="23"/>
  <c r="BO101" i="23"/>
  <c r="BO193" i="19"/>
  <c r="BO279" i="23"/>
  <c r="BO219" i="19"/>
  <c r="BP348" i="23"/>
  <c r="BP325" i="23"/>
  <c r="BO192" i="19"/>
  <c r="BP242" i="19"/>
  <c r="BP126" i="19"/>
  <c r="BP351" i="23"/>
  <c r="BO102" i="23"/>
  <c r="BO72" i="23"/>
  <c r="BO125" i="23"/>
  <c r="BO126" i="19"/>
  <c r="BO64" i="23"/>
  <c r="BP312" i="19"/>
  <c r="BO132" i="19"/>
  <c r="BO345" i="19"/>
  <c r="BP69" i="19"/>
  <c r="BP135" i="19"/>
  <c r="BP92" i="19"/>
  <c r="BP210" i="23"/>
  <c r="BO266" i="23"/>
  <c r="BP109" i="23"/>
  <c r="BP155" i="19"/>
  <c r="BO211" i="19"/>
  <c r="BO94" i="23"/>
  <c r="BO160" i="19"/>
  <c r="BO311" i="19"/>
  <c r="BO192" i="23"/>
  <c r="BP310" i="23"/>
  <c r="BO180" i="23"/>
  <c r="BP215" i="19"/>
  <c r="BP356" i="19"/>
  <c r="BP74" i="23"/>
  <c r="BP315" i="19"/>
  <c r="BP103" i="23"/>
  <c r="BO82" i="23"/>
  <c r="BO164" i="23"/>
  <c r="BO286" i="23"/>
  <c r="BO94" i="19"/>
  <c r="BP217" i="23"/>
  <c r="BO318" i="23"/>
  <c r="BP197" i="23"/>
  <c r="BO354" i="19"/>
  <c r="BP111" i="19"/>
  <c r="BP343" i="23"/>
  <c r="BO223" i="19"/>
  <c r="BP203" i="19"/>
  <c r="BP321" i="19"/>
  <c r="BP268" i="23"/>
  <c r="BP187" i="19"/>
  <c r="BO172" i="23"/>
  <c r="BO360" i="19"/>
  <c r="BO166" i="23"/>
  <c r="BP240" i="19"/>
  <c r="BP294" i="23"/>
  <c r="BP200" i="23"/>
  <c r="BP328" i="19"/>
  <c r="BP76" i="19"/>
  <c r="BO136" i="23"/>
  <c r="BO315" i="23"/>
  <c r="BP115" i="23"/>
  <c r="BP338" i="19"/>
  <c r="BO340" i="23"/>
  <c r="BP146" i="23"/>
  <c r="BP312" i="23"/>
  <c r="BO114" i="19"/>
  <c r="BO256" i="19"/>
  <c r="BP208" i="19"/>
  <c r="BP143" i="19"/>
  <c r="BP164" i="23"/>
  <c r="BP338" i="23"/>
  <c r="BO168" i="23"/>
  <c r="BP125" i="23"/>
  <c r="BP272" i="23"/>
  <c r="BP97" i="23"/>
  <c r="BO280" i="23"/>
  <c r="BO81" i="19"/>
  <c r="BP310" i="19"/>
  <c r="BP264" i="23"/>
  <c r="BO156" i="23"/>
  <c r="BO233" i="23"/>
  <c r="BO351" i="23"/>
  <c r="BP134" i="23"/>
  <c r="BP298" i="23"/>
  <c r="BO197" i="19"/>
  <c r="BP86" i="23"/>
  <c r="BO143" i="23"/>
  <c r="BP201" i="23"/>
  <c r="BP169" i="23"/>
  <c r="BP351" i="19"/>
  <c r="BO109" i="23"/>
  <c r="BO354" i="23"/>
  <c r="BO136" i="19"/>
  <c r="BO145" i="19"/>
  <c r="BP196" i="19"/>
  <c r="BO148" i="23"/>
  <c r="BP318" i="19"/>
  <c r="BP181" i="23"/>
  <c r="BO170" i="23"/>
  <c r="BO62" i="23"/>
  <c r="BO116" i="23"/>
  <c r="BO218" i="19"/>
  <c r="BO134" i="19"/>
  <c r="BO309" i="19"/>
  <c r="BP279" i="23"/>
  <c r="BP71" i="19"/>
  <c r="BO186" i="23"/>
  <c r="BP336" i="19"/>
  <c r="BO211" i="23"/>
  <c r="BO362" i="19"/>
  <c r="BP275" i="23"/>
  <c r="BO257" i="19"/>
  <c r="BP145" i="23"/>
  <c r="BO271" i="19"/>
  <c r="BO100" i="23"/>
  <c r="BP339" i="19"/>
  <c r="BP223" i="19"/>
  <c r="BO115" i="23"/>
  <c r="BO305" i="19"/>
  <c r="BO326" i="19"/>
  <c r="BO248" i="19"/>
  <c r="BO289" i="23"/>
  <c r="BO97" i="23"/>
  <c r="BO117" i="19"/>
  <c r="BO61" i="23"/>
  <c r="BP196" i="23"/>
  <c r="BO127" i="19"/>
  <c r="BP270" i="23"/>
  <c r="BP329" i="23"/>
  <c r="BP328" i="23"/>
  <c r="BP184" i="19"/>
  <c r="BO174" i="23"/>
  <c r="BP220" i="23"/>
  <c r="BP170" i="19"/>
  <c r="BP129" i="23"/>
  <c r="BO260" i="19"/>
  <c r="BO262" i="23"/>
  <c r="BO154" i="19"/>
  <c r="BP260" i="19"/>
  <c r="BO245" i="23"/>
  <c r="BO117" i="23"/>
  <c r="BO222" i="23"/>
  <c r="BP339" i="23"/>
  <c r="BP363" i="19"/>
  <c r="BO199" i="23"/>
  <c r="BP353" i="23"/>
  <c r="BO362" i="23"/>
  <c r="BP205" i="19"/>
  <c r="BP130" i="19"/>
  <c r="BO237" i="19"/>
  <c r="BP304" i="19"/>
  <c r="BO233" i="19"/>
  <c r="BP309" i="19"/>
  <c r="BO156" i="19"/>
  <c r="BO303" i="23"/>
  <c r="BP313" i="19"/>
  <c r="BP181" i="19"/>
  <c r="BO104" i="23"/>
  <c r="BP248" i="19"/>
  <c r="BP362" i="19"/>
  <c r="BO71" i="19"/>
  <c r="BO140" i="23"/>
  <c r="BO118" i="23"/>
  <c r="BO336" i="19"/>
  <c r="BP202" i="19"/>
  <c r="BP242" i="23"/>
  <c r="BO314" i="19"/>
  <c r="BO352" i="23"/>
  <c r="BO240" i="19"/>
  <c r="BP335" i="23"/>
  <c r="BP95" i="23"/>
  <c r="BP134" i="19"/>
  <c r="BP365" i="19"/>
  <c r="BP342" i="19"/>
  <c r="BO220" i="19"/>
  <c r="BP207" i="23"/>
  <c r="BO254" i="19"/>
  <c r="BO67" i="23"/>
  <c r="BP345" i="19"/>
  <c r="BO265" i="23"/>
  <c r="BO74" i="23"/>
  <c r="BP232" i="23"/>
  <c r="BO191" i="19"/>
  <c r="BP314" i="23"/>
  <c r="BP171" i="23"/>
  <c r="BO217" i="23"/>
  <c r="BO361" i="23"/>
  <c r="BO355" i="23"/>
  <c r="BP209" i="19"/>
  <c r="BP311" i="23"/>
  <c r="BO193" i="23"/>
  <c r="BP258" i="19"/>
  <c r="BP307" i="23"/>
  <c r="BO175" i="19"/>
  <c r="BP148" i="19"/>
  <c r="BP131" i="23"/>
  <c r="BP266" i="23"/>
  <c r="BP161" i="19"/>
  <c r="BO256" i="23"/>
  <c r="BP128" i="19"/>
  <c r="BO364" i="23"/>
  <c r="BO275" i="19"/>
  <c r="BP95" i="19"/>
  <c r="BO228" i="23"/>
  <c r="BO324" i="23"/>
  <c r="BP313" i="23"/>
  <c r="BO283" i="23"/>
  <c r="BP206" i="19"/>
  <c r="BP155" i="23"/>
  <c r="BP224" i="19"/>
  <c r="BP347" i="19"/>
  <c r="BO208" i="19"/>
  <c r="BP308" i="19"/>
  <c r="BP136" i="23"/>
  <c r="BP212" i="23"/>
  <c r="BO314" i="23"/>
  <c r="BP214" i="23"/>
  <c r="BP255" i="19"/>
  <c r="BP219" i="19"/>
  <c r="BO81" i="23"/>
  <c r="BP79" i="19"/>
  <c r="BP130" i="23"/>
  <c r="BP228" i="19"/>
  <c r="BO95" i="19"/>
  <c r="BO333" i="23"/>
  <c r="BP213" i="23"/>
  <c r="BP221" i="23"/>
  <c r="BO179" i="23"/>
  <c r="BP121" i="19"/>
  <c r="BP83" i="23"/>
  <c r="BO198" i="23"/>
  <c r="BP160" i="23"/>
  <c r="BO82" i="19"/>
  <c r="BO356" i="19"/>
  <c r="BO264" i="19"/>
  <c r="BP151" i="23"/>
  <c r="BP141" i="19"/>
  <c r="BP157" i="19"/>
  <c r="BO301" i="19"/>
  <c r="BP187" i="23"/>
  <c r="BO268" i="19"/>
  <c r="BP341" i="19"/>
  <c r="BO336" i="23"/>
  <c r="BO149" i="19"/>
  <c r="BO292" i="23"/>
  <c r="BO307" i="23"/>
  <c r="BP320" i="19"/>
  <c r="BP282" i="23"/>
  <c r="BO177" i="19"/>
  <c r="BP171" i="19"/>
  <c r="BO309" i="23"/>
  <c r="BP352" i="23"/>
  <c r="BP232" i="19"/>
  <c r="BO252" i="19"/>
  <c r="BO306" i="19"/>
  <c r="BO304" i="23"/>
  <c r="BO85" i="23"/>
  <c r="BP150" i="23"/>
  <c r="BP323" i="19"/>
  <c r="BP337" i="19"/>
  <c r="BO218" i="23"/>
  <c r="BP112" i="19"/>
  <c r="BP260" i="23"/>
  <c r="BO221" i="23"/>
  <c r="BP319" i="23"/>
  <c r="BO77" i="19"/>
  <c r="BO213" i="23"/>
  <c r="BO252" i="23"/>
  <c r="BP295" i="23"/>
  <c r="BP70" i="23"/>
  <c r="BP188" i="23"/>
  <c r="BP226" i="23"/>
  <c r="BO332" i="23"/>
  <c r="BO203" i="23"/>
  <c r="BP193" i="19"/>
  <c r="BP361" i="23"/>
  <c r="BO332" i="19"/>
  <c r="BP273" i="23"/>
  <c r="BO74" i="19"/>
  <c r="BO122" i="19"/>
  <c r="BO220" i="23"/>
  <c r="BP222" i="19"/>
  <c r="BO189" i="23"/>
  <c r="BP122" i="23"/>
  <c r="BP344" i="19"/>
  <c r="BP253" i="19"/>
  <c r="BO142" i="19"/>
  <c r="BO241" i="19"/>
  <c r="BP165" i="23"/>
  <c r="BP137" i="23"/>
  <c r="BO230" i="19"/>
  <c r="BO255" i="19"/>
  <c r="BO167" i="23"/>
  <c r="BP321" i="23"/>
  <c r="BP89" i="23"/>
  <c r="BO313" i="19"/>
  <c r="BO323" i="23"/>
  <c r="BO357" i="23"/>
  <c r="BP124" i="19"/>
  <c r="BP123" i="23"/>
  <c r="BO212" i="19"/>
  <c r="BP154" i="23"/>
  <c r="BP70" i="19"/>
  <c r="BP355" i="23"/>
  <c r="BP127" i="19"/>
  <c r="BP166" i="19"/>
  <c r="BO320" i="19"/>
  <c r="BP271" i="23"/>
  <c r="BO185" i="23"/>
  <c r="BO343" i="23"/>
  <c r="BO157" i="19"/>
  <c r="BO353" i="19"/>
  <c r="BO249" i="19"/>
  <c r="BO131" i="19"/>
  <c r="BP140" i="19"/>
  <c r="BO98" i="19"/>
  <c r="BP291" i="23"/>
  <c r="BP216" i="19"/>
  <c r="BP286" i="23"/>
  <c r="BO185" i="19"/>
  <c r="BO148" i="19"/>
  <c r="BO163" i="19"/>
  <c r="BO361" i="19"/>
  <c r="BP94" i="19"/>
  <c r="BO249" i="23"/>
  <c r="BO294" i="23"/>
  <c r="BO183" i="23"/>
  <c r="BO251" i="23"/>
  <c r="BP195" i="19"/>
  <c r="BP347" i="23"/>
  <c r="BP218" i="19"/>
  <c r="BP247" i="19"/>
  <c r="BP168" i="19"/>
  <c r="BP159" i="23"/>
  <c r="BP150" i="19"/>
  <c r="BO110" i="19"/>
  <c r="BO258" i="23"/>
  <c r="BP210" i="19"/>
  <c r="BO339" i="19"/>
  <c r="BO113" i="19"/>
  <c r="BO207" i="19"/>
  <c r="BO109" i="19"/>
  <c r="BP332" i="23"/>
  <c r="BO75" i="19"/>
  <c r="BO250" i="19"/>
  <c r="BO365" i="23"/>
  <c r="BO128" i="23"/>
  <c r="BO359" i="19"/>
  <c r="BO100" i="19"/>
  <c r="BO141" i="23"/>
  <c r="BP357" i="23"/>
  <c r="BO299" i="23"/>
  <c r="BP300" i="19"/>
  <c r="BO196" i="23"/>
  <c r="BO319" i="23"/>
  <c r="BP126" i="23"/>
  <c r="BP200" i="19"/>
  <c r="BP64" i="23"/>
  <c r="BP331" i="19"/>
  <c r="BO170" i="19"/>
  <c r="BO364" i="19"/>
  <c r="BP66" i="23"/>
  <c r="BO167" i="19"/>
  <c r="BO171" i="23"/>
  <c r="BO172" i="19"/>
  <c r="BP287" i="23"/>
  <c r="BO132" i="23"/>
  <c r="BO248" i="23"/>
  <c r="BO269" i="19"/>
  <c r="BP357" i="19"/>
  <c r="BP329" i="19"/>
  <c r="BO163" i="23"/>
  <c r="BO356" i="23"/>
  <c r="BP281" i="23"/>
  <c r="BP223" i="23"/>
  <c r="BP102" i="19"/>
  <c r="BO190" i="23"/>
  <c r="BO338" i="23"/>
  <c r="BP229" i="19"/>
  <c r="BP116" i="19"/>
  <c r="BO63" i="23"/>
  <c r="BO270" i="23"/>
  <c r="BO277" i="19"/>
  <c r="BP79" i="23"/>
  <c r="BP354" i="19"/>
  <c r="BP172" i="23"/>
  <c r="BO141" i="19"/>
  <c r="BP174" i="23"/>
  <c r="BO226" i="19"/>
  <c r="BP205" i="23"/>
  <c r="BO206" i="19"/>
  <c r="BP184" i="23"/>
  <c r="BP98" i="23"/>
  <c r="BP129" i="19"/>
  <c r="BP100" i="23"/>
  <c r="BP198" i="23"/>
  <c r="BP333" i="23"/>
  <c r="BP73" i="19"/>
  <c r="BO281" i="23"/>
  <c r="BP119" i="23"/>
  <c r="BP161" i="23"/>
  <c r="BP110" i="19"/>
  <c r="BP322" i="19"/>
  <c r="BO159" i="23"/>
  <c r="BO92" i="19"/>
  <c r="BO348" i="19"/>
  <c r="BP114" i="19"/>
  <c r="BP364" i="19"/>
  <c r="BO227" i="23"/>
  <c r="BO258" i="19"/>
  <c r="BO210" i="23"/>
  <c r="BO302" i="23"/>
  <c r="BP142" i="19"/>
  <c r="BO284" i="23"/>
  <c r="BO205" i="23"/>
  <c r="BP183" i="23"/>
  <c r="BP335" i="19"/>
  <c r="BP163" i="19"/>
  <c r="BP343" i="19"/>
  <c r="BO341" i="23"/>
  <c r="BP112" i="23"/>
  <c r="BP366" i="23"/>
  <c r="BO366" i="19"/>
  <c r="BP139" i="23"/>
  <c r="BP229" i="23"/>
  <c r="BO146" i="19"/>
  <c r="BP285" i="23"/>
  <c r="BP297" i="23"/>
  <c r="BO268" i="23"/>
  <c r="BP123" i="19"/>
  <c r="BO335" i="19"/>
  <c r="BO347" i="23"/>
  <c r="BO149" i="23"/>
  <c r="BO91" i="19"/>
  <c r="BP139" i="19"/>
  <c r="BP325" i="19"/>
  <c r="BO80" i="23"/>
  <c r="BP331" i="23"/>
  <c r="BO290" i="23"/>
  <c r="BP115" i="19"/>
  <c r="BP227" i="19"/>
  <c r="BO142" i="23"/>
  <c r="BO274" i="19"/>
  <c r="BP179" i="23"/>
  <c r="BP227" i="23"/>
  <c r="BP284" i="23"/>
  <c r="BO125" i="19"/>
  <c r="BP334" i="19"/>
  <c r="BO227" i="19"/>
  <c r="BP358" i="19"/>
  <c r="BO129" i="19"/>
  <c r="BP198" i="19"/>
  <c r="BO197" i="23"/>
  <c r="BP238" i="19"/>
  <c r="BO70" i="19"/>
  <c r="BP314" i="19"/>
  <c r="BP354" i="23"/>
  <c r="BO66" i="23"/>
  <c r="BO293" i="23"/>
  <c r="BP192" i="23"/>
  <c r="BP309" i="23"/>
  <c r="BP116" i="23"/>
  <c r="BO201" i="19"/>
  <c r="BO123" i="23"/>
  <c r="BO315" i="19"/>
  <c r="BP149" i="19"/>
  <c r="BO244" i="19"/>
  <c r="BP250" i="19"/>
  <c r="BP140" i="23"/>
  <c r="BO331" i="19"/>
  <c r="BP280" i="23"/>
  <c r="BO259" i="19"/>
  <c r="BP199" i="19"/>
  <c r="BP96" i="19"/>
  <c r="BO236" i="19"/>
  <c r="BP293" i="23"/>
  <c r="BP218" i="23"/>
  <c r="BO138" i="23"/>
  <c r="BO128" i="19"/>
  <c r="BP350" i="19"/>
  <c r="BO360" i="23"/>
  <c r="BP135" i="23"/>
  <c r="BP173" i="19"/>
  <c r="BO153" i="23"/>
  <c r="BO228" i="19"/>
  <c r="BO222" i="19"/>
  <c r="BO102" i="19"/>
  <c r="BP219" i="23"/>
  <c r="BP108" i="23"/>
  <c r="BO288" i="23"/>
  <c r="BO157" i="23"/>
  <c r="BO335" i="23"/>
  <c r="BP195" i="23"/>
  <c r="BO274" i="23"/>
  <c r="BO319" i="19"/>
  <c r="BO182" i="23"/>
  <c r="BO278" i="19"/>
  <c r="BP306" i="19"/>
  <c r="BO151" i="19"/>
  <c r="BO337" i="23"/>
  <c r="BO342" i="23"/>
  <c r="BO263" i="23"/>
  <c r="BO183" i="19"/>
  <c r="BO269" i="23"/>
  <c r="BP63" i="23"/>
  <c r="BP167" i="19"/>
  <c r="BO329" i="19"/>
  <c r="BP160" i="19"/>
  <c r="BO121" i="23"/>
  <c r="BO154" i="23"/>
  <c r="BO161" i="23"/>
  <c r="BO116" i="19"/>
  <c r="BP311" i="19"/>
  <c r="BO204" i="19"/>
  <c r="BP332" i="19"/>
  <c r="BP182" i="23"/>
  <c r="BO333" i="19"/>
  <c r="BO310" i="23"/>
  <c r="BO358" i="19"/>
  <c r="BP302" i="23"/>
  <c r="BP350" i="23"/>
  <c r="BO363" i="19"/>
  <c r="BO355" i="19"/>
  <c r="BO119" i="23"/>
  <c r="BP251" i="19"/>
  <c r="BO250" i="23"/>
  <c r="BO325" i="19"/>
  <c r="BO178" i="19"/>
  <c r="BO264" i="23"/>
  <c r="BP233" i="23"/>
  <c r="BO110" i="23"/>
  <c r="BP127" i="23"/>
  <c r="BP204" i="23"/>
  <c r="BO301" i="23"/>
  <c r="BO160" i="23"/>
  <c r="BP98" i="19"/>
  <c r="BO96" i="23"/>
  <c r="BO153" i="19"/>
  <c r="BO266" i="19"/>
  <c r="BP215" i="23"/>
  <c r="BO70" i="23"/>
  <c r="BO143" i="19"/>
  <c r="BO164" i="19"/>
  <c r="BP166" i="23"/>
  <c r="BP88" i="23"/>
  <c r="BO216" i="19"/>
  <c r="BP144" i="23"/>
  <c r="BO111" i="23"/>
  <c r="BP192" i="19"/>
  <c r="BP72" i="19"/>
  <c r="BO337" i="19"/>
  <c r="BO113" i="23"/>
  <c r="BO351" i="19"/>
  <c r="BO260" i="23"/>
  <c r="BP194" i="19"/>
  <c r="BP75" i="19"/>
  <c r="BP320" i="23"/>
  <c r="BP319" i="19"/>
  <c r="BO120" i="23"/>
  <c r="BP330" i="23"/>
  <c r="BP269" i="23"/>
  <c r="BP90" i="19"/>
  <c r="BP177" i="23"/>
  <c r="BP361" i="19"/>
  <c r="BO134" i="23"/>
  <c r="BP212" i="19"/>
  <c r="BO179" i="19"/>
  <c r="BO155" i="19"/>
  <c r="BP120" i="19"/>
  <c r="BO334" i="19"/>
  <c r="BO237" i="23"/>
  <c r="BP276" i="23"/>
  <c r="BO347" i="19"/>
  <c r="BO214" i="23"/>
  <c r="BP67" i="23"/>
  <c r="BP80" i="19"/>
  <c r="BO203" i="19"/>
  <c r="BP169" i="19"/>
  <c r="BP106" i="23"/>
  <c r="BO329" i="23"/>
  <c r="BO84" i="23"/>
  <c r="BP84" i="23"/>
  <c r="BO224" i="23"/>
  <c r="BP190" i="19"/>
  <c r="BP117" i="19"/>
  <c r="BP259" i="19"/>
  <c r="BO358" i="23"/>
  <c r="BO79" i="23"/>
  <c r="BP191" i="23"/>
  <c r="BO190" i="19"/>
  <c r="BO152" i="19"/>
  <c r="BO257" i="23"/>
  <c r="BO124" i="23"/>
  <c r="BP143" i="23"/>
  <c r="BO65" i="23"/>
  <c r="BO69" i="23"/>
  <c r="BO345" i="23"/>
  <c r="BP102" i="23"/>
  <c r="BP327" i="23"/>
  <c r="BO194" i="23"/>
  <c r="BP133" i="23"/>
  <c r="BO196" i="19"/>
  <c r="BP178" i="19"/>
  <c r="BO158" i="23"/>
  <c r="BP173" i="23"/>
  <c r="BP152" i="19"/>
  <c r="BP147" i="19"/>
  <c r="BP176" i="19"/>
  <c r="BO186" i="19"/>
  <c r="BP341" i="23"/>
  <c r="BP237" i="23"/>
  <c r="BP236" i="19"/>
  <c r="BP342" i="23"/>
  <c r="BO226" i="23"/>
  <c r="BO180" i="19"/>
  <c r="BO321" i="23"/>
  <c r="BO127" i="23"/>
  <c r="BP156" i="23"/>
  <c r="BO71" i="23"/>
  <c r="BP170" i="23"/>
  <c r="BP118" i="19"/>
  <c r="BP246" i="19"/>
  <c r="BO322" i="19"/>
  <c r="BP78" i="19"/>
  <c r="BP237" i="19"/>
  <c r="BO209" i="23"/>
  <c r="BO115" i="19"/>
  <c r="BO344" i="19"/>
  <c r="BP235" i="23"/>
  <c r="BP87" i="23"/>
  <c r="BP362" i="23"/>
  <c r="BO119" i="19"/>
  <c r="BP249" i="19"/>
  <c r="BO73" i="19"/>
  <c r="BP366" i="19"/>
  <c r="BO325" i="23"/>
  <c r="BO238" i="23"/>
  <c r="BO242" i="23"/>
  <c r="BO239" i="19"/>
  <c r="BO316" i="23"/>
  <c r="BP240" i="23"/>
  <c r="BP101" i="23"/>
  <c r="BP120" i="23"/>
  <c r="BO302" i="19"/>
  <c r="BO87" i="23"/>
  <c r="BO328" i="23"/>
  <c r="BO322" i="23"/>
  <c r="BP306" i="23"/>
  <c r="BP99" i="23"/>
  <c r="BO241" i="23"/>
  <c r="BP235" i="19"/>
  <c r="BO118" i="19"/>
  <c r="BO317" i="19"/>
  <c r="BP303" i="19"/>
  <c r="BP225" i="19"/>
  <c r="BO120" i="19"/>
  <c r="BP336" i="23"/>
  <c r="BO155" i="23"/>
  <c r="BP326" i="19"/>
  <c r="BP118" i="23"/>
  <c r="BO139" i="19"/>
  <c r="BP165" i="19"/>
  <c r="BP141" i="23"/>
  <c r="BP352" i="19"/>
  <c r="BO300" i="19"/>
  <c r="BO310" i="19"/>
  <c r="BP148" i="23"/>
  <c r="BP172" i="19"/>
  <c r="BO191" i="23"/>
  <c r="BO235" i="19"/>
  <c r="BO346" i="23"/>
  <c r="BO277" i="23"/>
  <c r="BP278" i="23"/>
  <c r="BP104" i="23"/>
  <c r="BO150" i="19"/>
  <c r="BP208" i="23"/>
  <c r="BP327" i="19"/>
  <c r="BO320" i="23"/>
  <c r="BO68" i="23"/>
  <c r="BP189" i="19"/>
  <c r="BO126" i="23"/>
  <c r="BO150" i="23"/>
  <c r="BO254" i="23"/>
  <c r="BP164" i="19"/>
  <c r="BP317" i="19"/>
  <c r="BP204" i="19"/>
  <c r="BO242" i="19"/>
  <c r="BP364" i="23"/>
  <c r="BO215" i="23"/>
  <c r="BO86" i="23"/>
  <c r="BP316" i="19"/>
  <c r="BP230" i="23"/>
  <c r="BP305" i="19"/>
  <c r="BP97" i="19"/>
  <c r="BO158" i="19"/>
  <c r="BO111" i="19"/>
  <c r="BO121" i="19"/>
  <c r="BO130" i="19"/>
  <c r="BO327" i="19"/>
  <c r="BO253" i="23"/>
  <c r="BO318" i="19"/>
  <c r="BP157" i="23"/>
  <c r="BP231" i="23"/>
  <c r="BP207" i="19"/>
  <c r="BP190" i="23"/>
  <c r="BO306" i="23"/>
  <c r="BO363" i="23"/>
  <c r="BO316" i="19"/>
  <c r="BP100" i="19"/>
  <c r="BP168" i="23"/>
  <c r="BO278" i="23"/>
  <c r="BP353" i="19"/>
  <c r="BO247" i="19"/>
  <c r="BO340" i="19"/>
  <c r="BP203" i="23"/>
  <c r="BO69" i="19"/>
  <c r="BO147" i="23"/>
  <c r="BP121" i="23"/>
  <c r="BO308" i="19"/>
  <c r="BO232" i="19"/>
  <c r="BP178" i="23"/>
  <c r="BO124" i="19"/>
  <c r="BO202" i="19"/>
  <c r="BP138" i="19"/>
  <c r="BP74" i="19"/>
  <c r="BO338" i="19"/>
  <c r="BO323" i="19"/>
  <c r="BP307" i="19"/>
  <c r="BO230" i="23"/>
  <c r="BO357" i="19"/>
  <c r="BO330" i="23"/>
  <c r="BP315" i="23"/>
  <c r="BP308" i="23"/>
  <c r="BP68" i="23"/>
  <c r="BO350" i="23"/>
  <c r="BO140" i="19"/>
  <c r="BP122" i="19"/>
  <c r="BP356" i="23"/>
  <c r="BO188" i="23"/>
  <c r="BO72" i="19"/>
  <c r="BO298" i="23"/>
  <c r="BO255" i="23"/>
  <c r="BP214" i="19"/>
  <c r="BP263" i="23"/>
  <c r="BO366" i="23"/>
  <c r="BP80" i="23"/>
  <c r="AO84" i="17" l="1"/>
  <c r="AU79" i="17"/>
  <c r="AU74" i="17"/>
  <c r="AU77" i="17"/>
  <c r="AI77" i="17"/>
  <c r="AO77" i="17"/>
  <c r="AG97" i="19"/>
  <c r="AU84" i="17"/>
  <c r="AW84" i="17" s="1"/>
  <c r="K161" i="12"/>
  <c r="AI84" i="17"/>
  <c r="AK84" i="17" s="1"/>
  <c r="AH97" i="19"/>
  <c r="AH166" i="25"/>
  <c r="AC84" i="17"/>
  <c r="AE84" i="17" s="1"/>
  <c r="AP77" i="17"/>
  <c r="AQ77" i="17" s="1"/>
  <c r="AO79" i="17"/>
  <c r="AD77" i="17"/>
  <c r="AC79" i="17"/>
  <c r="AV77" i="17"/>
  <c r="AI79" i="17"/>
  <c r="AH97" i="23"/>
  <c r="AH159" i="19"/>
  <c r="J161" i="12"/>
  <c r="AG102" i="23"/>
  <c r="AG150" i="19"/>
  <c r="AG123" i="23"/>
  <c r="AG101" i="23"/>
  <c r="K128" i="12"/>
  <c r="AH159" i="23"/>
  <c r="AH163" i="23"/>
  <c r="K148" i="12"/>
  <c r="AH103" i="19"/>
  <c r="K108" i="12"/>
  <c r="AH123" i="19"/>
  <c r="AG101" i="19"/>
  <c r="AH104" i="19"/>
  <c r="K157" i="12"/>
  <c r="AH163" i="19"/>
  <c r="K101" i="12"/>
  <c r="AH107" i="23"/>
  <c r="AG123" i="19"/>
  <c r="K99" i="12"/>
  <c r="AH104" i="23"/>
  <c r="AH138" i="19"/>
  <c r="J121" i="12"/>
  <c r="AG104" i="19"/>
  <c r="AQ67" i="17"/>
  <c r="J160" i="12"/>
  <c r="J137" i="12"/>
  <c r="AH125" i="19"/>
  <c r="AH107" i="19"/>
  <c r="K102" i="12"/>
  <c r="AG105" i="23"/>
  <c r="AH150" i="23"/>
  <c r="AH105" i="23"/>
  <c r="AH150" i="19"/>
  <c r="K103" i="12"/>
  <c r="AG144" i="19"/>
  <c r="AG102" i="19"/>
  <c r="AH125" i="23"/>
  <c r="AG112" i="19"/>
  <c r="AH102" i="19"/>
  <c r="K123" i="12"/>
  <c r="AH112" i="23"/>
  <c r="AH118" i="23"/>
  <c r="AV82" i="17"/>
  <c r="K100" i="12"/>
  <c r="AG157" i="23"/>
  <c r="AG112" i="23"/>
  <c r="AD82" i="17"/>
  <c r="J155" i="12"/>
  <c r="AH112" i="19"/>
  <c r="AC77" i="17"/>
  <c r="AJ82" i="17"/>
  <c r="AH148" i="19"/>
  <c r="AG125" i="19"/>
  <c r="K146" i="12"/>
  <c r="AG148" i="19"/>
  <c r="AG126" i="23"/>
  <c r="AG159" i="19"/>
  <c r="J134" i="12"/>
  <c r="K119" i="12"/>
  <c r="AG135" i="23"/>
  <c r="AH101" i="19"/>
  <c r="AW64" i="17"/>
  <c r="AG159" i="23"/>
  <c r="K134" i="12"/>
  <c r="AH101" i="23"/>
  <c r="J142" i="12"/>
  <c r="AG157" i="19"/>
  <c r="K159" i="12"/>
  <c r="AG138" i="23"/>
  <c r="AG144" i="23"/>
  <c r="AH139" i="19"/>
  <c r="J164" i="12"/>
  <c r="AH157" i="19"/>
  <c r="AH119" i="19"/>
  <c r="J154" i="12"/>
  <c r="AE75" i="17"/>
  <c r="AH139" i="23"/>
  <c r="AG166" i="23"/>
  <c r="AH157" i="23"/>
  <c r="AH105" i="19"/>
  <c r="AH110" i="23"/>
  <c r="AG119" i="19"/>
  <c r="AH156" i="23"/>
  <c r="AH136" i="19"/>
  <c r="AG121" i="23"/>
  <c r="AG139" i="23"/>
  <c r="AH166" i="19"/>
  <c r="AG105" i="19"/>
  <c r="AG110" i="19"/>
  <c r="AH156" i="19"/>
  <c r="AG164" i="19"/>
  <c r="AQ73" i="17"/>
  <c r="AH126" i="19"/>
  <c r="AK70" i="17"/>
  <c r="AK75" i="17"/>
  <c r="AH144" i="19"/>
  <c r="AH135" i="19"/>
  <c r="K124" i="12"/>
  <c r="AH147" i="19"/>
  <c r="J136" i="12"/>
  <c r="AK76" i="17"/>
  <c r="K142" i="12"/>
  <c r="AH137" i="19"/>
  <c r="AG135" i="19"/>
  <c r="AH147" i="23"/>
  <c r="K136" i="12"/>
  <c r="AK73" i="17"/>
  <c r="AH162" i="19"/>
  <c r="J95" i="12"/>
  <c r="AG137" i="19"/>
  <c r="K133" i="12"/>
  <c r="AG107" i="19"/>
  <c r="J145" i="12"/>
  <c r="AQ84" i="17"/>
  <c r="AQ76" i="17"/>
  <c r="AG162" i="19"/>
  <c r="AG97" i="23"/>
  <c r="J148" i="12"/>
  <c r="J123" i="12"/>
  <c r="AG107" i="23"/>
  <c r="AG104" i="23"/>
  <c r="AG148" i="23"/>
  <c r="AE64" i="17"/>
  <c r="J113" i="12"/>
  <c r="AG163" i="23"/>
  <c r="AH103" i="23"/>
  <c r="AH126" i="23"/>
  <c r="AH123" i="23"/>
  <c r="AW75" i="17"/>
  <c r="J133" i="12"/>
  <c r="AG126" i="19"/>
  <c r="K162" i="12"/>
  <c r="AG115" i="19"/>
  <c r="AH118" i="19"/>
  <c r="AG100" i="19"/>
  <c r="AK77" i="17"/>
  <c r="AH115" i="23"/>
  <c r="AG118" i="23"/>
  <c r="AH100" i="19"/>
  <c r="AH115" i="19"/>
  <c r="J116" i="12"/>
  <c r="AH100" i="23"/>
  <c r="AG115" i="23"/>
  <c r="K116" i="12"/>
  <c r="J98" i="12"/>
  <c r="AE73" i="17"/>
  <c r="AG100" i="23"/>
  <c r="AH130" i="23"/>
  <c r="AU82" i="17"/>
  <c r="AW82" i="17" s="1"/>
  <c r="AK67" i="17"/>
  <c r="AH165" i="19"/>
  <c r="AE70" i="17"/>
  <c r="AQ64" i="17"/>
  <c r="AW67" i="17"/>
  <c r="AG165" i="19"/>
  <c r="AH164" i="23"/>
  <c r="AG130" i="23"/>
  <c r="AI82" i="17"/>
  <c r="J163" i="12"/>
  <c r="AH164" i="19"/>
  <c r="AC82" i="17"/>
  <c r="AG165" i="23"/>
  <c r="J162" i="12"/>
  <c r="AO82" i="17"/>
  <c r="AQ82" i="17" s="1"/>
  <c r="AH165" i="23"/>
  <c r="AG105" i="25"/>
  <c r="AH137" i="26"/>
  <c r="AG107" i="25"/>
  <c r="AH92" i="25"/>
  <c r="AH97" i="25"/>
  <c r="AG99" i="25"/>
  <c r="AH88" i="25"/>
  <c r="AH100" i="25"/>
  <c r="AG163" i="26"/>
  <c r="AH149" i="26"/>
  <c r="AG148" i="26"/>
  <c r="AH153" i="26"/>
  <c r="AH90" i="25"/>
  <c r="AG139" i="26"/>
  <c r="AG130" i="26"/>
  <c r="AH95" i="25"/>
  <c r="AH96" i="25"/>
  <c r="AG143" i="26"/>
  <c r="AG104" i="25"/>
  <c r="AH164" i="26"/>
  <c r="AG138" i="26"/>
  <c r="AH106" i="25"/>
  <c r="AG159" i="26"/>
  <c r="AG114" i="25"/>
  <c r="AG155" i="26"/>
  <c r="AH147" i="26"/>
  <c r="AH84" i="24"/>
  <c r="AH115" i="25"/>
  <c r="AG140" i="26"/>
  <c r="AH93" i="25"/>
  <c r="AH116" i="25"/>
  <c r="AG98" i="25"/>
  <c r="AG141" i="26"/>
  <c r="AH132" i="26"/>
  <c r="AH89" i="25"/>
  <c r="AH103" i="25"/>
  <c r="AG154" i="26"/>
  <c r="AG152" i="26"/>
  <c r="AH145" i="26"/>
  <c r="AG134" i="26"/>
  <c r="AH85" i="24"/>
  <c r="AG157" i="26"/>
  <c r="AH165" i="26"/>
  <c r="AH156" i="26"/>
  <c r="AH150" i="26"/>
  <c r="AH144" i="26"/>
  <c r="AK64" i="17"/>
  <c r="AE67" i="17"/>
  <c r="J106" i="12"/>
  <c r="AG108" i="19"/>
  <c r="AP79" i="17"/>
  <c r="AQ79" i="17" s="1"/>
  <c r="AW70" i="17"/>
  <c r="AQ68" i="17"/>
  <c r="AW73" i="17"/>
  <c r="AH108" i="23"/>
  <c r="AV79" i="17"/>
  <c r="AQ70" i="17"/>
  <c r="AW68" i="17"/>
  <c r="AH108" i="19"/>
  <c r="AQ75" i="17"/>
  <c r="AJ79" i="17"/>
  <c r="AK68" i="17"/>
  <c r="AH161" i="23"/>
  <c r="AG108" i="23"/>
  <c r="AD79" i="17"/>
  <c r="AK74" i="17"/>
  <c r="AW71" i="17"/>
  <c r="AH161" i="19"/>
  <c r="AW74" i="17"/>
  <c r="AW76" i="17"/>
  <c r="AK71" i="17"/>
  <c r="AE68" i="17"/>
  <c r="AG161" i="23"/>
  <c r="AE74" i="17"/>
  <c r="AE76" i="17"/>
  <c r="AE71" i="17"/>
  <c r="AG161" i="19"/>
  <c r="AQ74" i="17"/>
  <c r="AQ71" i="17"/>
  <c r="AG137" i="26"/>
  <c r="AG92" i="25"/>
  <c r="AH131" i="26"/>
  <c r="AG131" i="26"/>
  <c r="AH94" i="25"/>
  <c r="AG94" i="25"/>
  <c r="AH151" i="26"/>
  <c r="AG151" i="26"/>
  <c r="AG88" i="25"/>
  <c r="AG166" i="26"/>
  <c r="AH166" i="26"/>
  <c r="AG153" i="26"/>
  <c r="AH136" i="26"/>
  <c r="AG136" i="26"/>
  <c r="AG108" i="25"/>
  <c r="AH108" i="25"/>
  <c r="AH104" i="25"/>
  <c r="AG106" i="25"/>
  <c r="AG129" i="26"/>
  <c r="AH129" i="26"/>
  <c r="AH128" i="26"/>
  <c r="AG128" i="26"/>
  <c r="AG93" i="25"/>
  <c r="AH142" i="26"/>
  <c r="AG142" i="26"/>
  <c r="AH141" i="26"/>
  <c r="AG132" i="26"/>
  <c r="AG127" i="26"/>
  <c r="AH127" i="26"/>
  <c r="AG117" i="25"/>
  <c r="AH117" i="25"/>
  <c r="AH102" i="25"/>
  <c r="AG102" i="25"/>
  <c r="AG150" i="26"/>
  <c r="AG160" i="26"/>
  <c r="AH160" i="26"/>
  <c r="AC12" i="12"/>
  <c r="AC25" i="12"/>
  <c r="AG74" i="24"/>
  <c r="AH74" i="24"/>
  <c r="AH75" i="24"/>
  <c r="AG75" i="24"/>
  <c r="AH67" i="26"/>
  <c r="AG67" i="26"/>
  <c r="AG73" i="26"/>
  <c r="AH73" i="26"/>
  <c r="AH69" i="26"/>
  <c r="AG69" i="26"/>
  <c r="AF25" i="12"/>
  <c r="AF12" i="12"/>
  <c r="AH66" i="26"/>
  <c r="AG66" i="26"/>
  <c r="AH72" i="26"/>
  <c r="AG72" i="26"/>
  <c r="AG75" i="26"/>
  <c r="AH75" i="26"/>
  <c r="AH74" i="26"/>
  <c r="AG74" i="26"/>
  <c r="AH68" i="26"/>
  <c r="AG68" i="26"/>
  <c r="AH70" i="26"/>
  <c r="AG70" i="26"/>
  <c r="AH71" i="26"/>
  <c r="AG71" i="26"/>
  <c r="AC83" i="17"/>
  <c r="AU83" i="17"/>
  <c r="AI83" i="17"/>
  <c r="AO83" i="17"/>
  <c r="AV83" i="17"/>
  <c r="AD83" i="17"/>
  <c r="AP83" i="17"/>
  <c r="AJ83" i="17"/>
  <c r="AV81" i="17"/>
  <c r="AJ81" i="17"/>
  <c r="AD81" i="17"/>
  <c r="AP81" i="17"/>
  <c r="AU81" i="17"/>
  <c r="AO81" i="17"/>
  <c r="AC81" i="17"/>
  <c r="AI81" i="17"/>
  <c r="AI80" i="17"/>
  <c r="AU80" i="17"/>
  <c r="AO80" i="17"/>
  <c r="AC80" i="17"/>
  <c r="AD80" i="17"/>
  <c r="AP80" i="17"/>
  <c r="AJ80" i="17"/>
  <c r="AV80" i="17"/>
  <c r="AV78" i="17"/>
  <c r="AP78" i="17"/>
  <c r="AJ78" i="17"/>
  <c r="AD78" i="17"/>
  <c r="AI78" i="17"/>
  <c r="AU78" i="17"/>
  <c r="AO78" i="17"/>
  <c r="AC78" i="17"/>
  <c r="AU65" i="17"/>
  <c r="AI65" i="17"/>
  <c r="AC65" i="17"/>
  <c r="AO65" i="17"/>
  <c r="AD65" i="17"/>
  <c r="AV65" i="17"/>
  <c r="AP65" i="17"/>
  <c r="AJ65" i="17"/>
  <c r="AV66" i="17"/>
  <c r="AD66" i="17"/>
  <c r="AJ66" i="17"/>
  <c r="AP66" i="17"/>
  <c r="AU66" i="17"/>
  <c r="AC66" i="17"/>
  <c r="AI66" i="17"/>
  <c r="AO66" i="17"/>
  <c r="AJ69" i="17"/>
  <c r="AD69" i="17"/>
  <c r="AV69" i="17"/>
  <c r="AP69" i="17"/>
  <c r="AU69" i="17"/>
  <c r="AI69" i="17"/>
  <c r="AO69" i="17"/>
  <c r="AC69" i="17"/>
  <c r="AO72" i="17"/>
  <c r="AI72" i="17"/>
  <c r="AC72" i="17"/>
  <c r="AU72" i="17"/>
  <c r="AD72" i="17"/>
  <c r="AP72" i="17"/>
  <c r="AV72" i="17"/>
  <c r="AJ72" i="17"/>
  <c r="J131" i="12"/>
  <c r="AH133" i="19"/>
  <c r="AG133" i="23"/>
  <c r="AG133" i="19"/>
  <c r="AH133" i="23"/>
  <c r="J147" i="12"/>
  <c r="AG149" i="19"/>
  <c r="AG149" i="23"/>
  <c r="AH149" i="19"/>
  <c r="AH149" i="23"/>
  <c r="J130" i="12"/>
  <c r="AH132" i="19"/>
  <c r="AG132" i="19"/>
  <c r="AG132" i="23"/>
  <c r="AH132" i="23"/>
  <c r="AH122" i="23"/>
  <c r="AG122" i="23"/>
  <c r="J120" i="12"/>
  <c r="AG122" i="19"/>
  <c r="AH122" i="19"/>
  <c r="AH158" i="19"/>
  <c r="AG158" i="23"/>
  <c r="AG158" i="19"/>
  <c r="J156" i="12"/>
  <c r="AH158" i="23"/>
  <c r="J129" i="12"/>
  <c r="AH131" i="23"/>
  <c r="AH131" i="19"/>
  <c r="AG131" i="19"/>
  <c r="AG131" i="23"/>
  <c r="AG151" i="23"/>
  <c r="AH151" i="19"/>
  <c r="J149" i="12"/>
  <c r="AG151" i="19"/>
  <c r="AH151" i="23"/>
  <c r="AH109" i="19"/>
  <c r="AH109" i="23"/>
  <c r="AG109" i="23"/>
  <c r="J107" i="12"/>
  <c r="AG109" i="19"/>
  <c r="AG98" i="19"/>
  <c r="AH98" i="23"/>
  <c r="J96" i="12"/>
  <c r="AG98" i="23"/>
  <c r="AH98" i="19"/>
  <c r="J118" i="12"/>
  <c r="AG120" i="23"/>
  <c r="AH120" i="23"/>
  <c r="AG120" i="19"/>
  <c r="AH120" i="19"/>
  <c r="AH129" i="19"/>
  <c r="AG129" i="23"/>
  <c r="AG129" i="19"/>
  <c r="AH129" i="23"/>
  <c r="J127" i="12"/>
  <c r="AG134" i="23"/>
  <c r="J132" i="12"/>
  <c r="AH134" i="23"/>
  <c r="AG134" i="19"/>
  <c r="AH134" i="19"/>
  <c r="AG142" i="23"/>
  <c r="AH142" i="19"/>
  <c r="AH142" i="23"/>
  <c r="AG142" i="19"/>
  <c r="J140" i="12"/>
  <c r="AG116" i="19"/>
  <c r="J114" i="12"/>
  <c r="AH116" i="23"/>
  <c r="AH116" i="19"/>
  <c r="AG116" i="23"/>
  <c r="AH111" i="19"/>
  <c r="J109" i="12"/>
  <c r="AG111" i="23"/>
  <c r="AG111" i="19"/>
  <c r="AH111" i="23"/>
  <c r="J158" i="12"/>
  <c r="AH160" i="23"/>
  <c r="AG160" i="19"/>
  <c r="AG160" i="23"/>
  <c r="AH160" i="19"/>
  <c r="AG106" i="19"/>
  <c r="AH106" i="23"/>
  <c r="AG106" i="23"/>
  <c r="AH106" i="19"/>
  <c r="J104" i="12"/>
  <c r="J139" i="12"/>
  <c r="AH141" i="23"/>
  <c r="AG141" i="19"/>
  <c r="AH141" i="19"/>
  <c r="AG141" i="23"/>
  <c r="AH154" i="19"/>
  <c r="AG154" i="19"/>
  <c r="J152" i="12"/>
  <c r="AH154" i="23"/>
  <c r="AG154" i="23"/>
  <c r="AG153" i="23"/>
  <c r="AH153" i="23"/>
  <c r="AH153" i="19"/>
  <c r="J151" i="12"/>
  <c r="AG153" i="19"/>
  <c r="AG117" i="19"/>
  <c r="AH117" i="19"/>
  <c r="J115" i="12"/>
  <c r="AG117" i="23"/>
  <c r="AH117" i="23"/>
  <c r="AH114" i="23"/>
  <c r="AG114" i="23"/>
  <c r="J112" i="12"/>
  <c r="AH114" i="19"/>
  <c r="AG114" i="19"/>
  <c r="J138" i="12"/>
  <c r="AH140" i="19"/>
  <c r="AG140" i="19"/>
  <c r="AG140" i="23"/>
  <c r="AH140" i="23"/>
  <c r="J150" i="12"/>
  <c r="AH152" i="19"/>
  <c r="AH152" i="23"/>
  <c r="AG152" i="23"/>
  <c r="AG152" i="19"/>
  <c r="AH155" i="19"/>
  <c r="AG155" i="23"/>
  <c r="AG155" i="19"/>
  <c r="J153" i="12"/>
  <c r="AH155" i="23"/>
  <c r="J141" i="12"/>
  <c r="AG143" i="23"/>
  <c r="AH143" i="23"/>
  <c r="AG143" i="19"/>
  <c r="AH143" i="19"/>
  <c r="AG128" i="19"/>
  <c r="AH128" i="23"/>
  <c r="AH128" i="19"/>
  <c r="J126" i="12"/>
  <c r="AG128" i="23"/>
  <c r="AH145" i="23"/>
  <c r="J143" i="12"/>
  <c r="AH145" i="19"/>
  <c r="AG145" i="19"/>
  <c r="AG145" i="23"/>
  <c r="AG124" i="19"/>
  <c r="AH124" i="19"/>
  <c r="AH124" i="23"/>
  <c r="J122" i="12"/>
  <c r="AG124" i="23"/>
  <c r="AH146" i="19"/>
  <c r="J144" i="12"/>
  <c r="AG146" i="23"/>
  <c r="AH146" i="23"/>
  <c r="AG146" i="19"/>
  <c r="AP187" i="20"/>
  <c r="BZ187" i="20" s="1"/>
  <c r="AP142" i="20"/>
  <c r="BZ142" i="20" s="1"/>
  <c r="AP52" i="20"/>
  <c r="BZ52" i="20" s="1"/>
  <c r="BP212" i="25"/>
  <c r="BP225" i="25"/>
  <c r="BO303" i="25"/>
  <c r="BO86" i="24"/>
  <c r="BP88" i="24"/>
  <c r="BP223" i="25"/>
  <c r="BP250" i="25"/>
  <c r="BP31" i="26"/>
  <c r="BO305" i="25"/>
  <c r="BO304" i="25"/>
  <c r="BP178" i="25"/>
  <c r="BO214" i="25"/>
  <c r="BP219" i="25"/>
  <c r="BP270" i="25"/>
  <c r="BP162" i="25"/>
  <c r="BP211" i="25"/>
  <c r="BP269" i="25"/>
  <c r="BP248" i="25"/>
  <c r="BO317" i="25"/>
  <c r="BP37" i="26"/>
  <c r="BP245" i="25"/>
  <c r="BO217" i="25"/>
  <c r="BP239" i="25"/>
  <c r="BP26" i="26"/>
  <c r="BP230" i="25"/>
  <c r="BP165" i="25"/>
  <c r="BP263" i="25"/>
  <c r="BP241" i="25"/>
  <c r="BP176" i="25"/>
  <c r="BO314" i="25"/>
  <c r="BP159" i="25"/>
  <c r="BP240" i="25"/>
  <c r="BP169" i="25"/>
  <c r="BP86" i="24"/>
  <c r="BP24" i="26"/>
  <c r="BO301" i="25"/>
  <c r="BO209" i="25"/>
  <c r="BO85" i="24"/>
  <c r="BP209" i="25"/>
  <c r="BO37" i="26"/>
  <c r="BP33" i="26"/>
  <c r="BP215" i="25"/>
  <c r="BP278" i="25"/>
  <c r="BO35" i="26"/>
  <c r="BP28" i="26"/>
  <c r="BP170" i="25"/>
  <c r="BP253" i="25"/>
  <c r="BO38" i="26"/>
  <c r="BP38" i="26"/>
  <c r="BP231" i="25"/>
  <c r="BO27" i="26"/>
  <c r="BP232" i="25"/>
  <c r="BP158" i="25"/>
  <c r="BP166" i="25"/>
  <c r="BO218" i="25"/>
  <c r="BP251" i="25"/>
  <c r="BP249" i="25"/>
  <c r="BP174" i="25"/>
  <c r="BP217" i="25"/>
  <c r="BP267" i="25"/>
  <c r="BO34" i="26"/>
  <c r="BP222" i="25"/>
  <c r="BP177" i="25"/>
  <c r="BO36" i="26"/>
  <c r="BP257" i="25"/>
  <c r="BP254" i="25"/>
  <c r="BO312" i="25"/>
  <c r="BO222" i="25"/>
  <c r="BP32" i="26"/>
  <c r="BP34" i="26"/>
  <c r="BP164" i="24"/>
  <c r="BP229" i="25"/>
  <c r="BP165" i="24"/>
  <c r="BP266" i="25"/>
  <c r="BP244" i="25"/>
  <c r="BP220" i="25"/>
  <c r="BP214" i="25"/>
  <c r="BP168" i="25"/>
  <c r="BP247" i="25"/>
  <c r="BP30" i="26"/>
  <c r="BP210" i="25"/>
  <c r="BP255" i="25"/>
  <c r="BP175" i="25"/>
  <c r="BP157" i="25"/>
  <c r="BP171" i="25"/>
  <c r="BO31" i="26"/>
  <c r="BP163" i="25"/>
  <c r="BP260" i="25"/>
  <c r="BP272" i="25"/>
  <c r="BP227" i="25"/>
  <c r="BP233" i="25"/>
  <c r="BO26" i="26"/>
  <c r="BO308" i="25"/>
  <c r="BP36" i="26"/>
  <c r="BO300" i="25"/>
  <c r="BP243" i="25"/>
  <c r="BO29" i="26"/>
  <c r="BP242" i="25"/>
  <c r="BO302" i="25"/>
  <c r="BP234" i="25"/>
  <c r="BP238" i="25"/>
  <c r="BP275" i="25"/>
  <c r="BP166" i="24"/>
  <c r="BP87" i="24"/>
  <c r="BP85" i="24"/>
  <c r="BP252" i="25"/>
  <c r="BO221" i="25"/>
  <c r="BO215" i="25"/>
  <c r="BP173" i="25"/>
  <c r="BP213" i="25"/>
  <c r="BO310" i="25"/>
  <c r="BP273" i="25"/>
  <c r="BO313" i="25"/>
  <c r="BP218" i="25"/>
  <c r="BO212" i="25"/>
  <c r="BP261" i="25"/>
  <c r="BO30" i="26"/>
  <c r="BP265" i="25"/>
  <c r="BO307" i="25"/>
  <c r="BP277" i="25"/>
  <c r="BO32" i="26"/>
  <c r="BO87" i="24"/>
  <c r="BO216" i="25"/>
  <c r="BP235" i="25"/>
  <c r="BP268" i="25"/>
  <c r="BP264" i="25"/>
  <c r="BP164" i="25"/>
  <c r="BP167" i="25"/>
  <c r="BO88" i="24"/>
  <c r="BO213" i="25"/>
  <c r="BP256" i="25"/>
  <c r="BP216" i="25"/>
  <c r="BP237" i="25"/>
  <c r="BO311" i="25"/>
  <c r="BP258" i="25"/>
  <c r="BO299" i="25"/>
  <c r="BP25" i="26"/>
  <c r="BP172" i="25"/>
  <c r="BP224" i="25"/>
  <c r="BP35" i="26"/>
  <c r="BP271" i="25"/>
  <c r="BP246" i="25"/>
  <c r="BO309" i="25"/>
  <c r="BP236" i="25"/>
  <c r="BO25" i="26"/>
  <c r="BO315" i="25"/>
  <c r="BO316" i="25"/>
  <c r="BO33" i="26"/>
  <c r="BP262" i="25"/>
  <c r="BP228" i="25"/>
  <c r="BP274" i="25"/>
  <c r="BP161" i="25"/>
  <c r="BO28" i="26"/>
  <c r="BO24" i="26"/>
  <c r="BO210" i="25"/>
  <c r="BP259" i="25"/>
  <c r="BP160" i="25"/>
  <c r="BO211" i="25"/>
  <c r="BP221" i="25"/>
  <c r="BO220" i="25"/>
  <c r="BP276" i="25"/>
  <c r="BP27" i="26"/>
  <c r="BO219" i="25"/>
  <c r="BP226" i="25"/>
  <c r="BO306" i="25"/>
  <c r="BP29" i="26"/>
  <c r="BO298" i="25"/>
  <c r="AW79" i="17" l="1"/>
  <c r="AW77" i="17"/>
  <c r="AK79" i="17"/>
  <c r="AE82" i="17"/>
  <c r="AG144" i="26"/>
  <c r="AH148" i="26"/>
  <c r="AH98" i="25"/>
  <c r="AE77" i="17"/>
  <c r="AH134" i="26"/>
  <c r="AH107" i="25"/>
  <c r="AG103" i="25"/>
  <c r="AG97" i="25"/>
  <c r="AG149" i="26"/>
  <c r="AE79" i="17"/>
  <c r="AG147" i="26"/>
  <c r="AH130" i="26"/>
  <c r="AK82" i="17"/>
  <c r="AH163" i="26"/>
  <c r="AG96" i="25"/>
  <c r="AG115" i="25"/>
  <c r="AG164" i="26"/>
  <c r="AW78" i="17"/>
  <c r="AH143" i="26"/>
  <c r="AH152" i="26"/>
  <c r="AQ78" i="17"/>
  <c r="AH99" i="25"/>
  <c r="AG89" i="25"/>
  <c r="AG116" i="25"/>
  <c r="AH159" i="26"/>
  <c r="AH138" i="26"/>
  <c r="AE78" i="17"/>
  <c r="AG165" i="26"/>
  <c r="AG84" i="24"/>
  <c r="AH139" i="26"/>
  <c r="AW65" i="17"/>
  <c r="AH105" i="25"/>
  <c r="AH157" i="26"/>
  <c r="AG90" i="25"/>
  <c r="AG100" i="25"/>
  <c r="AK80" i="17"/>
  <c r="AQ83" i="17"/>
  <c r="AH140" i="26"/>
  <c r="AQ81" i="17"/>
  <c r="AG156" i="26"/>
  <c r="AG145" i="26"/>
  <c r="AE83" i="17"/>
  <c r="AC27" i="12"/>
  <c r="AC14" i="12"/>
  <c r="AC26" i="12"/>
  <c r="AC13" i="12"/>
  <c r="AG146" i="26"/>
  <c r="AH146" i="26"/>
  <c r="AG158" i="26"/>
  <c r="AH158" i="26"/>
  <c r="AG112" i="25"/>
  <c r="AH112" i="25"/>
  <c r="AG161" i="26"/>
  <c r="AH161" i="26"/>
  <c r="AG135" i="26"/>
  <c r="AH135" i="26"/>
  <c r="AG133" i="26"/>
  <c r="AH133" i="26"/>
  <c r="AG101" i="25"/>
  <c r="AH101" i="25"/>
  <c r="AG109" i="25"/>
  <c r="AH109" i="25"/>
  <c r="AG91" i="25"/>
  <c r="AH91" i="25"/>
  <c r="AH154" i="26"/>
  <c r="AG95" i="25"/>
  <c r="AG85" i="24"/>
  <c r="AE69" i="17"/>
  <c r="AQ69" i="17"/>
  <c r="AH155" i="26"/>
  <c r="AE66" i="17"/>
  <c r="AH114" i="25"/>
  <c r="AQ72" i="17"/>
  <c r="AG162" i="26"/>
  <c r="AH162" i="26"/>
  <c r="AG118" i="25"/>
  <c r="AH118" i="25"/>
  <c r="AK81" i="17"/>
  <c r="AE81" i="17"/>
  <c r="AW81" i="17"/>
  <c r="AH81" i="25"/>
  <c r="AH86" i="25"/>
  <c r="AG142" i="25"/>
  <c r="AG93" i="26"/>
  <c r="AG123" i="25"/>
  <c r="AH78" i="26"/>
  <c r="AH79" i="26"/>
  <c r="AH90" i="26"/>
  <c r="AH144" i="25"/>
  <c r="AH82" i="25"/>
  <c r="AH85" i="26"/>
  <c r="AH138" i="25"/>
  <c r="AH148" i="25"/>
  <c r="AG78" i="25"/>
  <c r="AH152" i="25"/>
  <c r="AG96" i="26"/>
  <c r="AH132" i="25"/>
  <c r="AH121" i="26"/>
  <c r="AH85" i="25"/>
  <c r="AG150" i="25"/>
  <c r="AH100" i="26"/>
  <c r="AG115" i="26"/>
  <c r="AG108" i="26"/>
  <c r="AG163" i="25"/>
  <c r="AH88" i="26"/>
  <c r="AG112" i="26"/>
  <c r="AH118" i="26"/>
  <c r="AG156" i="25"/>
  <c r="AH145" i="25"/>
  <c r="AH135" i="25"/>
  <c r="AG128" i="25"/>
  <c r="AH161" i="25"/>
  <c r="AH158" i="25"/>
  <c r="AG119" i="26"/>
  <c r="AG80" i="25"/>
  <c r="AG120" i="26"/>
  <c r="AG83" i="25"/>
  <c r="AG98" i="26"/>
  <c r="AG84" i="25"/>
  <c r="AG159" i="25"/>
  <c r="AG114" i="26"/>
  <c r="AH94" i="26"/>
  <c r="AG125" i="26"/>
  <c r="AG122" i="26"/>
  <c r="AG116" i="26"/>
  <c r="AH137" i="25"/>
  <c r="AH162" i="25"/>
  <c r="AG153" i="25"/>
  <c r="AG131" i="25"/>
  <c r="AG143" i="25"/>
  <c r="AG147" i="25"/>
  <c r="AH125" i="25"/>
  <c r="AH160" i="25"/>
  <c r="AH110" i="26"/>
  <c r="AH83" i="26"/>
  <c r="AG123" i="26"/>
  <c r="AG165" i="25"/>
  <c r="AH107" i="26"/>
  <c r="AH101" i="26"/>
  <c r="AG146" i="25"/>
  <c r="AG117" i="26"/>
  <c r="AH102" i="26"/>
  <c r="AG79" i="25"/>
  <c r="AH124" i="25"/>
  <c r="AH113" i="26"/>
  <c r="AG87" i="25"/>
  <c r="AG82" i="26"/>
  <c r="AG151" i="25"/>
  <c r="AG136" i="25"/>
  <c r="AH87" i="26"/>
  <c r="AH89" i="26"/>
  <c r="AH97" i="26"/>
  <c r="AG84" i="26"/>
  <c r="AH120" i="25"/>
  <c r="AG104" i="26"/>
  <c r="AG81" i="26"/>
  <c r="AH139" i="25"/>
  <c r="AH91" i="26"/>
  <c r="AH126" i="26"/>
  <c r="AG133" i="25"/>
  <c r="AH77" i="25"/>
  <c r="AG111" i="26"/>
  <c r="AG99" i="26"/>
  <c r="AE14" i="12"/>
  <c r="AH106" i="26"/>
  <c r="AG134" i="25"/>
  <c r="AG95" i="26"/>
  <c r="AG109" i="26"/>
  <c r="AH105" i="26"/>
  <c r="AH80" i="26"/>
  <c r="AG103" i="26"/>
  <c r="AG86" i="26"/>
  <c r="AG157" i="25"/>
  <c r="AE72" i="17"/>
  <c r="AQ66" i="17"/>
  <c r="AK83" i="17"/>
  <c r="AK69" i="17"/>
  <c r="AK66" i="17"/>
  <c r="AQ65" i="17"/>
  <c r="AE80" i="17"/>
  <c r="AW83" i="17"/>
  <c r="AK72" i="17"/>
  <c r="AW69" i="17"/>
  <c r="AE65" i="17"/>
  <c r="AQ80" i="17"/>
  <c r="AW66" i="17"/>
  <c r="AK65" i="17"/>
  <c r="AW80" i="17"/>
  <c r="AK78" i="17"/>
  <c r="AW72" i="17"/>
  <c r="AH141" i="25"/>
  <c r="AG141" i="25"/>
  <c r="AH142" i="25"/>
  <c r="AG154" i="25"/>
  <c r="AH154" i="25"/>
  <c r="AH96" i="26"/>
  <c r="AG132" i="25"/>
  <c r="AH108" i="26"/>
  <c r="AH163" i="25"/>
  <c r="AH112" i="26"/>
  <c r="AG158" i="25"/>
  <c r="AH119" i="26"/>
  <c r="AH84" i="25"/>
  <c r="AH122" i="26"/>
  <c r="AG137" i="25"/>
  <c r="AH143" i="25"/>
  <c r="AH122" i="25"/>
  <c r="AG122" i="25"/>
  <c r="AH121" i="25"/>
  <c r="AG121" i="25"/>
  <c r="AG155" i="25"/>
  <c r="AH155" i="25"/>
  <c r="AH151" i="25"/>
  <c r="AH119" i="25"/>
  <c r="AG119" i="25"/>
  <c r="AG124" i="26"/>
  <c r="AH124" i="26"/>
  <c r="AG140" i="25"/>
  <c r="AH140" i="25"/>
  <c r="AH134" i="25"/>
  <c r="AG72" i="25"/>
  <c r="AH72" i="25"/>
  <c r="AH69" i="25"/>
  <c r="AG69" i="25"/>
  <c r="AG73" i="25"/>
  <c r="AH73" i="25"/>
  <c r="AG74" i="25"/>
  <c r="AH74" i="25"/>
  <c r="AH67" i="25"/>
  <c r="AG67" i="25"/>
  <c r="AE25" i="12"/>
  <c r="AE12" i="12"/>
  <c r="AH66" i="25"/>
  <c r="AG66" i="25"/>
  <c r="AG71" i="25"/>
  <c r="AH71" i="25"/>
  <c r="AG68" i="25"/>
  <c r="AH68" i="25"/>
  <c r="AG70" i="25"/>
  <c r="AH70" i="25"/>
  <c r="AH75" i="25"/>
  <c r="AG75" i="25"/>
  <c r="AP143" i="20"/>
  <c r="BZ143" i="20" s="1"/>
  <c r="AP53" i="20"/>
  <c r="BZ53" i="20" s="1"/>
  <c r="AP188" i="20"/>
  <c r="BZ188" i="20" s="1"/>
  <c r="BO284" i="25"/>
  <c r="BO285" i="25"/>
  <c r="BO294" i="25"/>
  <c r="BP282" i="25"/>
  <c r="BP290" i="25"/>
  <c r="BP329" i="25"/>
  <c r="BP314" i="26"/>
  <c r="BP185" i="25"/>
  <c r="BP290" i="26"/>
  <c r="BO234" i="25"/>
  <c r="BO190" i="25"/>
  <c r="BP85" i="26"/>
  <c r="BO362" i="25"/>
  <c r="BP52" i="26"/>
  <c r="BP315" i="25"/>
  <c r="BP133" i="25"/>
  <c r="BP352" i="25"/>
  <c r="BP51" i="26"/>
  <c r="BO86" i="25"/>
  <c r="BP323" i="25"/>
  <c r="BP304" i="25"/>
  <c r="BP42" i="25"/>
  <c r="BP101" i="26"/>
  <c r="BP309" i="25"/>
  <c r="BO193" i="25"/>
  <c r="BP63" i="25"/>
  <c r="BO188" i="25"/>
  <c r="BP201" i="25"/>
  <c r="BO232" i="25"/>
  <c r="BP299" i="25"/>
  <c r="BP356" i="25"/>
  <c r="BO204" i="25"/>
  <c r="BP320" i="25"/>
  <c r="BP348" i="25"/>
  <c r="BP137" i="25"/>
  <c r="BO333" i="25"/>
  <c r="BO336" i="25"/>
  <c r="BO355" i="25"/>
  <c r="BO64" i="25"/>
  <c r="BP39" i="25"/>
  <c r="BP103" i="26"/>
  <c r="BO156" i="25"/>
  <c r="BP206" i="25"/>
  <c r="BP46" i="25"/>
  <c r="BP336" i="25"/>
  <c r="BP300" i="25"/>
  <c r="BP277" i="26"/>
  <c r="BO167" i="26"/>
  <c r="BP319" i="26"/>
  <c r="BP279" i="26"/>
  <c r="BO173" i="26"/>
  <c r="BP99" i="26"/>
  <c r="BO324" i="25"/>
  <c r="BP324" i="25"/>
  <c r="BO325" i="25"/>
  <c r="BP188" i="25"/>
  <c r="BO55" i="25"/>
  <c r="BP301" i="26"/>
  <c r="BO263" i="25"/>
  <c r="BO341" i="25"/>
  <c r="BO46" i="25"/>
  <c r="BO61" i="25"/>
  <c r="BP293" i="26"/>
  <c r="BO238" i="26"/>
  <c r="BP127" i="25"/>
  <c r="BP298" i="26"/>
  <c r="BO343" i="25"/>
  <c r="BO152" i="25"/>
  <c r="BP309" i="26"/>
  <c r="BP272" i="26"/>
  <c r="BO297" i="25"/>
  <c r="BO288" i="25"/>
  <c r="BO286" i="25"/>
  <c r="BP279" i="25"/>
  <c r="BP291" i="25"/>
  <c r="BP59" i="25"/>
  <c r="BO228" i="25"/>
  <c r="BO237" i="26"/>
  <c r="BP284" i="26"/>
  <c r="BO205" i="25"/>
  <c r="BO357" i="25"/>
  <c r="BO323" i="25"/>
  <c r="BO172" i="26"/>
  <c r="BO169" i="26"/>
  <c r="BP316" i="26"/>
  <c r="BO230" i="26"/>
  <c r="BO176" i="25"/>
  <c r="BO243" i="25"/>
  <c r="BP97" i="26"/>
  <c r="BO231" i="25"/>
  <c r="BP193" i="25"/>
  <c r="BO353" i="25"/>
  <c r="BO195" i="25"/>
  <c r="BO194" i="25"/>
  <c r="BP313" i="26"/>
  <c r="BP337" i="25"/>
  <c r="BO65" i="25"/>
  <c r="BP302" i="25"/>
  <c r="BO241" i="25"/>
  <c r="BO39" i="25"/>
  <c r="BO189" i="25"/>
  <c r="BP102" i="25"/>
  <c r="BO196" i="25"/>
  <c r="BO170" i="26"/>
  <c r="BP274" i="26"/>
  <c r="BP360" i="25"/>
  <c r="BP281" i="26"/>
  <c r="BP64" i="25"/>
  <c r="BO87" i="25"/>
  <c r="BP303" i="26"/>
  <c r="BP94" i="26"/>
  <c r="BO250" i="25"/>
  <c r="BO154" i="25"/>
  <c r="BP40" i="25"/>
  <c r="BO238" i="25"/>
  <c r="BO242" i="25"/>
  <c r="BO361" i="25"/>
  <c r="BP307" i="26"/>
  <c r="BP62" i="25"/>
  <c r="BO161" i="25"/>
  <c r="BP271" i="26"/>
  <c r="BP204" i="25"/>
  <c r="BP327" i="25"/>
  <c r="BP333" i="25"/>
  <c r="BO349" i="25"/>
  <c r="BP54" i="25"/>
  <c r="BP306" i="26"/>
  <c r="BO331" i="25"/>
  <c r="BO232" i="26"/>
  <c r="BO267" i="25"/>
  <c r="BP91" i="26"/>
  <c r="BO224" i="25"/>
  <c r="BO185" i="25"/>
  <c r="BO37" i="25"/>
  <c r="BO59" i="26"/>
  <c r="BP105" i="26"/>
  <c r="BO233" i="26"/>
  <c r="BO283" i="25"/>
  <c r="BO293" i="25"/>
  <c r="BP289" i="25"/>
  <c r="BP292" i="25"/>
  <c r="BP293" i="25"/>
  <c r="BP194" i="25"/>
  <c r="BO202" i="25"/>
  <c r="BO350" i="25"/>
  <c r="BO252" i="25"/>
  <c r="BP346" i="25"/>
  <c r="BO62" i="25"/>
  <c r="BO236" i="26"/>
  <c r="BP308" i="25"/>
  <c r="BO366" i="25"/>
  <c r="BP43" i="25"/>
  <c r="BP300" i="26"/>
  <c r="BO244" i="25"/>
  <c r="BP86" i="26"/>
  <c r="BP310" i="26"/>
  <c r="BP314" i="25"/>
  <c r="BP301" i="25"/>
  <c r="BO172" i="25"/>
  <c r="BP53" i="25"/>
  <c r="BO50" i="25"/>
  <c r="BP65" i="25"/>
  <c r="BO334" i="25"/>
  <c r="BO318" i="25"/>
  <c r="BO197" i="25"/>
  <c r="BP130" i="25"/>
  <c r="BO342" i="25"/>
  <c r="BP289" i="26"/>
  <c r="BO165" i="24"/>
  <c r="BP307" i="25"/>
  <c r="BO207" i="25"/>
  <c r="BO223" i="25"/>
  <c r="BP340" i="25"/>
  <c r="BP351" i="25"/>
  <c r="BP298" i="25"/>
  <c r="BP305" i="25"/>
  <c r="BP288" i="26"/>
  <c r="BP311" i="25"/>
  <c r="BO351" i="25"/>
  <c r="BP331" i="25"/>
  <c r="BO338" i="25"/>
  <c r="BO278" i="25"/>
  <c r="BO150" i="25"/>
  <c r="BP363" i="25"/>
  <c r="BO168" i="26"/>
  <c r="BO155" i="25"/>
  <c r="BP88" i="26"/>
  <c r="BP124" i="25"/>
  <c r="BO160" i="25"/>
  <c r="BP192" i="25"/>
  <c r="BP358" i="25"/>
  <c r="BP197" i="25"/>
  <c r="BO321" i="25"/>
  <c r="BO187" i="25"/>
  <c r="BP345" i="25"/>
  <c r="BO40" i="25"/>
  <c r="BO270" i="25"/>
  <c r="BO345" i="25"/>
  <c r="BP104" i="26"/>
  <c r="BO182" i="25"/>
  <c r="BP191" i="25"/>
  <c r="BP89" i="26"/>
  <c r="BO90" i="25"/>
  <c r="BP275" i="26"/>
  <c r="BP325" i="25"/>
  <c r="BO296" i="25"/>
  <c r="BO279" i="25"/>
  <c r="BP281" i="25"/>
  <c r="BP294" i="25"/>
  <c r="BP286" i="25"/>
  <c r="BP125" i="25"/>
  <c r="BO158" i="25"/>
  <c r="BO335" i="25"/>
  <c r="BP93" i="26"/>
  <c r="BP287" i="26"/>
  <c r="BP186" i="25"/>
  <c r="BO164" i="26"/>
  <c r="BP349" i="25"/>
  <c r="BP37" i="25"/>
  <c r="BP285" i="26"/>
  <c r="BP106" i="26"/>
  <c r="BP44" i="25"/>
  <c r="BO166" i="25"/>
  <c r="BO147" i="25"/>
  <c r="BP264" i="26"/>
  <c r="BP350" i="25"/>
  <c r="BO241" i="26"/>
  <c r="BO251" i="25"/>
  <c r="BO346" i="25"/>
  <c r="BO89" i="25"/>
  <c r="BP38" i="25"/>
  <c r="BO166" i="26"/>
  <c r="BO327" i="25"/>
  <c r="BO233" i="25"/>
  <c r="BP184" i="25"/>
  <c r="BO258" i="25"/>
  <c r="BO66" i="25"/>
  <c r="BO56" i="25"/>
  <c r="BP199" i="25"/>
  <c r="BO85" i="25"/>
  <c r="BO332" i="25"/>
  <c r="BP266" i="26"/>
  <c r="BP315" i="26"/>
  <c r="BP269" i="26"/>
  <c r="BP270" i="26"/>
  <c r="BO43" i="25"/>
  <c r="BO274" i="25"/>
  <c r="BO54" i="25"/>
  <c r="BP58" i="25"/>
  <c r="BO114" i="25"/>
  <c r="BO45" i="25"/>
  <c r="BO237" i="25"/>
  <c r="BO235" i="26"/>
  <c r="BO322" i="25"/>
  <c r="BO276" i="25"/>
  <c r="BO58" i="25"/>
  <c r="BO171" i="25"/>
  <c r="BP366" i="25"/>
  <c r="BO165" i="25"/>
  <c r="BP87" i="26"/>
  <c r="BO180" i="25"/>
  <c r="BO254" i="25"/>
  <c r="BO329" i="25"/>
  <c r="BO44" i="25"/>
  <c r="BO359" i="25"/>
  <c r="BP208" i="25"/>
  <c r="BP95" i="26"/>
  <c r="BO164" i="25"/>
  <c r="BP57" i="25"/>
  <c r="BP104" i="25"/>
  <c r="BO260" i="25"/>
  <c r="BO245" i="26"/>
  <c r="BO175" i="25"/>
  <c r="BO295" i="25"/>
  <c r="BO292" i="25"/>
  <c r="BP288" i="25"/>
  <c r="BP287" i="25"/>
  <c r="BP284" i="25"/>
  <c r="BO227" i="25"/>
  <c r="BP319" i="25"/>
  <c r="BO168" i="25"/>
  <c r="BO328" i="25"/>
  <c r="BP90" i="26"/>
  <c r="BO159" i="25"/>
  <c r="BO247" i="25"/>
  <c r="BP312" i="26"/>
  <c r="BO344" i="25"/>
  <c r="BO52" i="25"/>
  <c r="BO174" i="25"/>
  <c r="BP187" i="25"/>
  <c r="BP189" i="25"/>
  <c r="BO225" i="25"/>
  <c r="BO256" i="25"/>
  <c r="BO326" i="25"/>
  <c r="BO153" i="25"/>
  <c r="BP96" i="26"/>
  <c r="BP198" i="25"/>
  <c r="BO166" i="24"/>
  <c r="BO265" i="25"/>
  <c r="BO38" i="25"/>
  <c r="BO231" i="26"/>
  <c r="BO203" i="25"/>
  <c r="BO229" i="25"/>
  <c r="BP357" i="25"/>
  <c r="BO352" i="25"/>
  <c r="BP347" i="25"/>
  <c r="BO84" i="25"/>
  <c r="BP354" i="25"/>
  <c r="BO253" i="25"/>
  <c r="BP355" i="25"/>
  <c r="BO358" i="25"/>
  <c r="BO287" i="25"/>
  <c r="BO289" i="25"/>
  <c r="BP295" i="25"/>
  <c r="BP285" i="25"/>
  <c r="BO234" i="26"/>
  <c r="BP330" i="25"/>
  <c r="BP304" i="26"/>
  <c r="BO174" i="26"/>
  <c r="BP51" i="25"/>
  <c r="BP41" i="25"/>
  <c r="BO245" i="25"/>
  <c r="BO88" i="25"/>
  <c r="BP132" i="25"/>
  <c r="BO360" i="25"/>
  <c r="BO242" i="26"/>
  <c r="BO240" i="25"/>
  <c r="BO262" i="25"/>
  <c r="BO184" i="25"/>
  <c r="BO269" i="25"/>
  <c r="BP205" i="25"/>
  <c r="BP283" i="26"/>
  <c r="BO239" i="26"/>
  <c r="BO41" i="25"/>
  <c r="BO148" i="25"/>
  <c r="BP129" i="25"/>
  <c r="BP56" i="25"/>
  <c r="BO115" i="25"/>
  <c r="BO272" i="25"/>
  <c r="BO57" i="25"/>
  <c r="BP295" i="26"/>
  <c r="BO330" i="25"/>
  <c r="BP318" i="26"/>
  <c r="BP364" i="25"/>
  <c r="BO67" i="25"/>
  <c r="BO48" i="25"/>
  <c r="BO199" i="25"/>
  <c r="BP98" i="26"/>
  <c r="BP182" i="25"/>
  <c r="BP276" i="26"/>
  <c r="BO261" i="25"/>
  <c r="BP123" i="25"/>
  <c r="BP84" i="26"/>
  <c r="BP341" i="25"/>
  <c r="BP267" i="26"/>
  <c r="BP134" i="25"/>
  <c r="BP299" i="26"/>
  <c r="BO151" i="25"/>
  <c r="BO191" i="25"/>
  <c r="BP334" i="25"/>
  <c r="BP311" i="26"/>
  <c r="BP183" i="25"/>
  <c r="BP136" i="25"/>
  <c r="BP106" i="25"/>
  <c r="BO275" i="25"/>
  <c r="BP344" i="25"/>
  <c r="BP200" i="25"/>
  <c r="BP180" i="25"/>
  <c r="BP297" i="26"/>
  <c r="BP313" i="25"/>
  <c r="BO181" i="25"/>
  <c r="BO53" i="25"/>
  <c r="BO255" i="25"/>
  <c r="BP100" i="25"/>
  <c r="BO201" i="25"/>
  <c r="BP268" i="26"/>
  <c r="BO58" i="26"/>
  <c r="BO200" i="25"/>
  <c r="BO281" i="25"/>
  <c r="BO290" i="25"/>
  <c r="BP280" i="25"/>
  <c r="BP296" i="25"/>
  <c r="BP292" i="26"/>
  <c r="BO244" i="26"/>
  <c r="BO206" i="25"/>
  <c r="BP294" i="26"/>
  <c r="BP102" i="26"/>
  <c r="BP317" i="26"/>
  <c r="BP342" i="25"/>
  <c r="BP302" i="26"/>
  <c r="BO192" i="25"/>
  <c r="BP135" i="25"/>
  <c r="BP50" i="25"/>
  <c r="BP92" i="26"/>
  <c r="BP296" i="26"/>
  <c r="BP202" i="25"/>
  <c r="BP128" i="25"/>
  <c r="BP47" i="25"/>
  <c r="BO163" i="25"/>
  <c r="BO266" i="25"/>
  <c r="BO59" i="25"/>
  <c r="BP359" i="25"/>
  <c r="BP54" i="26"/>
  <c r="BO268" i="25"/>
  <c r="BO356" i="25"/>
  <c r="BO249" i="25"/>
  <c r="BO63" i="25"/>
  <c r="BO91" i="25"/>
  <c r="BP190" i="25"/>
  <c r="BP122" i="25"/>
  <c r="BP335" i="25"/>
  <c r="BP316" i="25"/>
  <c r="BP343" i="25"/>
  <c r="BP101" i="25"/>
  <c r="BP181" i="25"/>
  <c r="BO208" i="25"/>
  <c r="BO230" i="25"/>
  <c r="BO259" i="25"/>
  <c r="BO347" i="25"/>
  <c r="BO49" i="25"/>
  <c r="BO47" i="25"/>
  <c r="BO60" i="25"/>
  <c r="BP49" i="25"/>
  <c r="BP361" i="25"/>
  <c r="BO339" i="25"/>
  <c r="BP196" i="25"/>
  <c r="BP305" i="26"/>
  <c r="BP53" i="26"/>
  <c r="BP303" i="25"/>
  <c r="BO246" i="25"/>
  <c r="BO248" i="25"/>
  <c r="BO183" i="25"/>
  <c r="BO364" i="25"/>
  <c r="BO240" i="26"/>
  <c r="BP203" i="25"/>
  <c r="BO246" i="26"/>
  <c r="BP100" i="26"/>
  <c r="BO178" i="25"/>
  <c r="BP306" i="25"/>
  <c r="BO320" i="25"/>
  <c r="BO273" i="25"/>
  <c r="BP103" i="25"/>
  <c r="BO51" i="25"/>
  <c r="BO42" i="25"/>
  <c r="BP107" i="26"/>
  <c r="BO92" i="25"/>
  <c r="BP362" i="25"/>
  <c r="BO282" i="25"/>
  <c r="BO291" i="25"/>
  <c r="BO280" i="25"/>
  <c r="BP297" i="25"/>
  <c r="BP283" i="25"/>
  <c r="BP338" i="25"/>
  <c r="BP321" i="25"/>
  <c r="BP265" i="26"/>
  <c r="BP55" i="25"/>
  <c r="BP280" i="26"/>
  <c r="BP273" i="26"/>
  <c r="BP332" i="25"/>
  <c r="BO169" i="25"/>
  <c r="BP317" i="25"/>
  <c r="BP45" i="25"/>
  <c r="BO236" i="25"/>
  <c r="BP322" i="25"/>
  <c r="BO198" i="25"/>
  <c r="BP328" i="25"/>
  <c r="BO235" i="25"/>
  <c r="BO149" i="25"/>
  <c r="BO226" i="25"/>
  <c r="BP131" i="25"/>
  <c r="BO363" i="25"/>
  <c r="BP308" i="26"/>
  <c r="BP195" i="25"/>
  <c r="BO348" i="25"/>
  <c r="BP339" i="25"/>
  <c r="BP291" i="26"/>
  <c r="BP310" i="25"/>
  <c r="BP179" i="25"/>
  <c r="BP286" i="26"/>
  <c r="BO170" i="25"/>
  <c r="BP326" i="25"/>
  <c r="BO340" i="25"/>
  <c r="BO173" i="25"/>
  <c r="BP60" i="25"/>
  <c r="BO337" i="25"/>
  <c r="BO239" i="25"/>
  <c r="BP61" i="25"/>
  <c r="BO179" i="25"/>
  <c r="BO271" i="25"/>
  <c r="BO162" i="25"/>
  <c r="BO354" i="25"/>
  <c r="BO171" i="26"/>
  <c r="BO319" i="25"/>
  <c r="BP318" i="25"/>
  <c r="BO164" i="24"/>
  <c r="BO177" i="25"/>
  <c r="BP126" i="25"/>
  <c r="BP282" i="26"/>
  <c r="BP278" i="26"/>
  <c r="BP312" i="25"/>
  <c r="BP207" i="25"/>
  <c r="BP50" i="26"/>
  <c r="BP365" i="25"/>
  <c r="BO365" i="25"/>
  <c r="BP105" i="25"/>
  <c r="BP52" i="25"/>
  <c r="BO257" i="25"/>
  <c r="BO277" i="25"/>
  <c r="BO157" i="25"/>
  <c r="BO243" i="26"/>
  <c r="BO165" i="26"/>
  <c r="BO167" i="25"/>
  <c r="BP108" i="26"/>
  <c r="BP353" i="25"/>
  <c r="BO264" i="25"/>
  <c r="BO186" i="25"/>
  <c r="BP48" i="25"/>
  <c r="AH123" i="26" l="1"/>
  <c r="AG138" i="25"/>
  <c r="AG118" i="26"/>
  <c r="AG78" i="26"/>
  <c r="AH104" i="26"/>
  <c r="AH150" i="25"/>
  <c r="AG100" i="26"/>
  <c r="AG107" i="26"/>
  <c r="AG81" i="25"/>
  <c r="AG80" i="26"/>
  <c r="AH165" i="25"/>
  <c r="AH125" i="26"/>
  <c r="AG145" i="25"/>
  <c r="AG90" i="26"/>
  <c r="AG113" i="26"/>
  <c r="AH120" i="26"/>
  <c r="AH78" i="25"/>
  <c r="AG79" i="26"/>
  <c r="AG89" i="26"/>
  <c r="AH147" i="25"/>
  <c r="AG148" i="25"/>
  <c r="AG124" i="25"/>
  <c r="AH80" i="25"/>
  <c r="AG120" i="25"/>
  <c r="AH93" i="26"/>
  <c r="AH133" i="25"/>
  <c r="AH159" i="25"/>
  <c r="AG110" i="26"/>
  <c r="AG121" i="26"/>
  <c r="AH157" i="25"/>
  <c r="AH117" i="26"/>
  <c r="AG85" i="26"/>
  <c r="AH83" i="25"/>
  <c r="AH115" i="26"/>
  <c r="AE27" i="12"/>
  <c r="AG106" i="26"/>
  <c r="AH116" i="26"/>
  <c r="AH82" i="26"/>
  <c r="AG76" i="25"/>
  <c r="AE13" i="12"/>
  <c r="AG88" i="26"/>
  <c r="AE26" i="12"/>
  <c r="AH87" i="25"/>
  <c r="AG162" i="25"/>
  <c r="AG161" i="25"/>
  <c r="AG86" i="25"/>
  <c r="AG105" i="26"/>
  <c r="AH109" i="26"/>
  <c r="AG83" i="26"/>
  <c r="AH123" i="25"/>
  <c r="AG126" i="26"/>
  <c r="AG87" i="26"/>
  <c r="AG91" i="26"/>
  <c r="AH136" i="25"/>
  <c r="AG160" i="25"/>
  <c r="AH76" i="25"/>
  <c r="AG101" i="26"/>
  <c r="AH131" i="25"/>
  <c r="AH98" i="26"/>
  <c r="AH86" i="26"/>
  <c r="AG139" i="25"/>
  <c r="AH84" i="26"/>
  <c r="AH153" i="25"/>
  <c r="AG94" i="26"/>
  <c r="AH156" i="25"/>
  <c r="AG152" i="25"/>
  <c r="AG82" i="25"/>
  <c r="AH146" i="25"/>
  <c r="AH95" i="26"/>
  <c r="AH99" i="26"/>
  <c r="AH81" i="26"/>
  <c r="AH111" i="26"/>
  <c r="AH79" i="25"/>
  <c r="AH128" i="25"/>
  <c r="CA188" i="20"/>
  <c r="CA208" i="20"/>
  <c r="CA53" i="20"/>
  <c r="CA73" i="20"/>
  <c r="CA143" i="20"/>
  <c r="CA163" i="20"/>
  <c r="AH149" i="25"/>
  <c r="AG149" i="25"/>
  <c r="AG129" i="25"/>
  <c r="AH129" i="25"/>
  <c r="AG164" i="25"/>
  <c r="AH164" i="25"/>
  <c r="AH130" i="25"/>
  <c r="AG130" i="25"/>
  <c r="AG126" i="25"/>
  <c r="AH126" i="25"/>
  <c r="AH92" i="26"/>
  <c r="AG92" i="26"/>
  <c r="AH127" i="25"/>
  <c r="AG127" i="25"/>
  <c r="AF14" i="12"/>
  <c r="AF13" i="12"/>
  <c r="AF27" i="12"/>
  <c r="AG76" i="26"/>
  <c r="AF26" i="12"/>
  <c r="AH76" i="26"/>
  <c r="AG77" i="26"/>
  <c r="AH77" i="26"/>
  <c r="AH103" i="26"/>
  <c r="AG77" i="25"/>
  <c r="AG97" i="26"/>
  <c r="AG102" i="26"/>
  <c r="AG125" i="25"/>
  <c r="AH114" i="26"/>
  <c r="AG135" i="25"/>
  <c r="AG85" i="25"/>
  <c r="AG144" i="25"/>
  <c r="AP144" i="20"/>
  <c r="BZ144" i="20" s="1"/>
  <c r="AP54" i="20"/>
  <c r="BZ54" i="20" s="1"/>
  <c r="AP189" i="20"/>
  <c r="BZ189" i="20" s="1"/>
  <c r="BO94" i="25"/>
  <c r="BO175" i="26"/>
  <c r="BO179" i="26"/>
  <c r="BP98" i="25"/>
  <c r="BO70" i="26"/>
  <c r="BP260" i="26"/>
  <c r="BP257" i="26"/>
  <c r="BP143" i="25"/>
  <c r="BP94" i="25"/>
  <c r="BO62" i="26"/>
  <c r="BP153" i="26"/>
  <c r="BO123" i="26"/>
  <c r="BO127" i="25"/>
  <c r="BP41" i="26"/>
  <c r="BO324" i="26"/>
  <c r="BO361" i="26"/>
  <c r="BP211" i="26"/>
  <c r="BO291" i="26"/>
  <c r="BO284" i="26"/>
  <c r="BP181" i="26"/>
  <c r="BO102" i="25"/>
  <c r="BO249" i="26"/>
  <c r="BP136" i="26"/>
  <c r="BO65" i="26"/>
  <c r="BP140" i="25"/>
  <c r="BO104" i="25"/>
  <c r="BP149" i="26"/>
  <c r="BO146" i="26"/>
  <c r="BO227" i="26"/>
  <c r="BO224" i="26"/>
  <c r="BO46" i="26"/>
  <c r="BO266" i="26"/>
  <c r="BP352" i="26"/>
  <c r="BO205" i="26"/>
  <c r="BO135" i="26"/>
  <c r="BP72" i="25"/>
  <c r="BP253" i="26"/>
  <c r="BO248" i="26"/>
  <c r="BO106" i="26"/>
  <c r="BP112" i="26"/>
  <c r="BP330" i="26"/>
  <c r="BP78" i="26"/>
  <c r="BO282" i="26"/>
  <c r="BO331" i="26"/>
  <c r="BO278" i="26"/>
  <c r="BP223" i="26"/>
  <c r="BO267" i="26"/>
  <c r="BP251" i="26"/>
  <c r="BO161" i="26"/>
  <c r="BO279" i="26"/>
  <c r="BP355" i="26"/>
  <c r="BP204" i="26"/>
  <c r="BP39" i="26"/>
  <c r="BO105" i="25"/>
  <c r="BO340" i="26"/>
  <c r="BO45" i="26"/>
  <c r="BO289" i="26"/>
  <c r="BO83" i="25"/>
  <c r="BO114" i="26"/>
  <c r="BO107" i="25"/>
  <c r="BP148" i="26"/>
  <c r="BP337" i="26"/>
  <c r="BP115" i="26"/>
  <c r="BO79" i="26"/>
  <c r="BO292" i="26"/>
  <c r="BO349" i="26"/>
  <c r="BO138" i="25"/>
  <c r="BO365" i="26"/>
  <c r="BO130" i="25"/>
  <c r="BO42" i="26"/>
  <c r="BO222" i="26"/>
  <c r="BP113" i="26"/>
  <c r="BP83" i="25"/>
  <c r="BO140" i="25"/>
  <c r="BO215" i="26"/>
  <c r="BO217" i="26"/>
  <c r="BP117" i="25"/>
  <c r="BO136" i="26"/>
  <c r="BO223" i="26"/>
  <c r="BO272" i="26"/>
  <c r="BP360" i="26"/>
  <c r="BO91" i="26"/>
  <c r="BO197" i="26"/>
  <c r="BO81" i="26"/>
  <c r="BO333" i="26"/>
  <c r="BO366" i="26"/>
  <c r="BO298" i="26"/>
  <c r="BO106" i="25"/>
  <c r="BP95" i="25"/>
  <c r="BP326" i="26"/>
  <c r="BP113" i="25"/>
  <c r="BO78" i="25"/>
  <c r="BP132" i="26"/>
  <c r="BO84" i="26"/>
  <c r="BO348" i="26"/>
  <c r="BP115" i="25"/>
  <c r="BO125" i="25"/>
  <c r="BP107" i="25"/>
  <c r="BO265" i="26"/>
  <c r="BO155" i="26"/>
  <c r="BO140" i="26"/>
  <c r="BO163" i="26"/>
  <c r="BO295" i="26"/>
  <c r="BO214" i="26"/>
  <c r="BO287" i="26"/>
  <c r="BO160" i="26"/>
  <c r="BP143" i="26"/>
  <c r="BO121" i="25"/>
  <c r="BP127" i="26"/>
  <c r="BO142" i="26"/>
  <c r="BO251" i="26"/>
  <c r="BO341" i="26"/>
  <c r="BO297" i="26"/>
  <c r="BP111" i="26"/>
  <c r="BO351" i="26"/>
  <c r="BP79" i="25"/>
  <c r="BO178" i="26"/>
  <c r="BO56" i="26"/>
  <c r="BP99" i="25"/>
  <c r="BO75" i="26"/>
  <c r="BP256" i="26"/>
  <c r="BP254" i="26"/>
  <c r="BO216" i="26"/>
  <c r="BO108" i="26"/>
  <c r="BP224" i="26"/>
  <c r="BP249" i="26"/>
  <c r="BO358" i="26"/>
  <c r="BP79" i="26"/>
  <c r="BO259" i="26"/>
  <c r="BO212" i="26"/>
  <c r="BO293" i="26"/>
  <c r="BO228" i="26"/>
  <c r="BP124" i="26"/>
  <c r="BP139" i="26"/>
  <c r="BP350" i="26"/>
  <c r="BP248" i="26"/>
  <c r="BP153" i="25"/>
  <c r="BP122" i="26"/>
  <c r="BP196" i="26"/>
  <c r="BP49" i="26"/>
  <c r="BP178" i="26"/>
  <c r="BP138" i="25"/>
  <c r="BO86" i="26"/>
  <c r="BP201" i="26"/>
  <c r="BO357" i="26"/>
  <c r="BO362" i="26"/>
  <c r="BP240" i="26"/>
  <c r="BO188" i="26"/>
  <c r="BO76" i="25"/>
  <c r="BP46" i="26"/>
  <c r="BO347" i="26"/>
  <c r="BO125" i="26"/>
  <c r="BO66" i="26"/>
  <c r="BP206" i="26"/>
  <c r="BO95" i="26"/>
  <c r="BP217" i="26"/>
  <c r="BP172" i="26"/>
  <c r="BP63" i="26"/>
  <c r="BO68" i="25"/>
  <c r="BO134" i="26"/>
  <c r="BP197" i="26"/>
  <c r="BP134" i="26"/>
  <c r="BP336" i="26"/>
  <c r="BO186" i="26"/>
  <c r="BP152" i="25"/>
  <c r="BP335" i="26"/>
  <c r="BP141" i="25"/>
  <c r="BO111" i="25"/>
  <c r="BO95" i="25"/>
  <c r="BP77" i="25"/>
  <c r="BO181" i="26"/>
  <c r="BO55" i="26"/>
  <c r="BO100" i="26"/>
  <c r="BO74" i="26"/>
  <c r="BP255" i="26"/>
  <c r="BO82" i="25"/>
  <c r="BO310" i="26"/>
  <c r="BO154" i="26"/>
  <c r="BO108" i="25"/>
  <c r="BP163" i="26"/>
  <c r="BO48" i="26"/>
  <c r="BO138" i="26"/>
  <c r="BO117" i="26"/>
  <c r="BP82" i="26"/>
  <c r="BP68" i="26"/>
  <c r="BO79" i="25"/>
  <c r="BO142" i="25"/>
  <c r="BO116" i="25"/>
  <c r="BP82" i="25"/>
  <c r="BO123" i="25"/>
  <c r="BP128" i="26"/>
  <c r="BP190" i="26"/>
  <c r="BP66" i="26"/>
  <c r="BP221" i="26"/>
  <c r="BP158" i="26"/>
  <c r="BO124" i="25"/>
  <c r="BP230" i="26"/>
  <c r="BP76" i="26"/>
  <c r="BP154" i="25"/>
  <c r="BO264" i="26"/>
  <c r="BP189" i="26"/>
  <c r="BO258" i="26"/>
  <c r="BO120" i="25"/>
  <c r="BP320" i="26"/>
  <c r="BO262" i="26"/>
  <c r="BO117" i="25"/>
  <c r="BP92" i="25"/>
  <c r="BP91" i="25"/>
  <c r="BO80" i="25"/>
  <c r="BO352" i="26"/>
  <c r="BP344" i="26"/>
  <c r="BP242" i="26"/>
  <c r="BO75" i="25"/>
  <c r="BP252" i="26"/>
  <c r="BO78" i="26"/>
  <c r="BO261" i="26"/>
  <c r="BO90" i="26"/>
  <c r="BP208" i="26"/>
  <c r="BO322" i="26"/>
  <c r="BO100" i="25"/>
  <c r="BO190" i="26"/>
  <c r="BO305" i="26"/>
  <c r="BP126" i="26"/>
  <c r="BP97" i="25"/>
  <c r="BP324" i="26"/>
  <c r="BP137" i="26"/>
  <c r="BP89" i="25"/>
  <c r="BP109" i="25"/>
  <c r="BO283" i="26"/>
  <c r="BO317" i="26"/>
  <c r="BO146" i="25"/>
  <c r="BP321" i="26"/>
  <c r="BP118" i="25"/>
  <c r="BO149" i="26"/>
  <c r="BO299" i="26"/>
  <c r="BO128" i="25"/>
  <c r="BP342" i="26"/>
  <c r="BO329" i="26"/>
  <c r="BP70" i="26"/>
  <c r="BP343" i="26"/>
  <c r="BO112" i="26"/>
  <c r="BP205" i="26"/>
  <c r="BP160" i="26"/>
  <c r="BP179" i="26"/>
  <c r="BO103" i="26"/>
  <c r="BP195" i="26"/>
  <c r="BO210" i="26"/>
  <c r="BP185" i="26"/>
  <c r="BO130" i="26"/>
  <c r="BO136" i="25"/>
  <c r="BO360" i="26"/>
  <c r="BO256" i="26"/>
  <c r="BO128" i="26"/>
  <c r="BO115" i="26"/>
  <c r="BP66" i="25"/>
  <c r="BP130" i="26"/>
  <c r="BO300" i="26"/>
  <c r="BO124" i="26"/>
  <c r="BP182" i="26"/>
  <c r="BP150" i="25"/>
  <c r="BO109" i="26"/>
  <c r="BO314" i="26"/>
  <c r="BO201" i="26"/>
  <c r="BO309" i="26"/>
  <c r="BO77" i="26"/>
  <c r="BO109" i="25"/>
  <c r="BP192" i="26"/>
  <c r="BP176" i="26"/>
  <c r="BO158" i="26"/>
  <c r="BO255" i="26"/>
  <c r="BP110" i="25"/>
  <c r="BO263" i="26"/>
  <c r="BO39" i="26"/>
  <c r="BO330" i="26"/>
  <c r="BO118" i="26"/>
  <c r="BP333" i="26"/>
  <c r="BP207" i="26"/>
  <c r="BO342" i="26"/>
  <c r="BO286" i="26"/>
  <c r="BP191" i="26"/>
  <c r="BO131" i="25"/>
  <c r="BO270" i="26"/>
  <c r="BO151" i="26"/>
  <c r="BP165" i="26"/>
  <c r="BP87" i="25"/>
  <c r="BP69" i="25"/>
  <c r="BO70" i="25"/>
  <c r="BO96" i="25"/>
  <c r="BP78" i="25"/>
  <c r="BO182" i="26"/>
  <c r="BO57" i="26"/>
  <c r="BO96" i="26"/>
  <c r="BO73" i="26"/>
  <c r="BP258" i="26"/>
  <c r="BO363" i="26"/>
  <c r="BP173" i="26"/>
  <c r="BO64" i="26"/>
  <c r="BP233" i="26"/>
  <c r="BO103" i="25"/>
  <c r="BO159" i="26"/>
  <c r="BP232" i="26"/>
  <c r="BP114" i="25"/>
  <c r="BP169" i="26"/>
  <c r="BO81" i="25"/>
  <c r="BO268" i="26"/>
  <c r="BO269" i="26"/>
  <c r="BP72" i="26"/>
  <c r="BO157" i="26"/>
  <c r="BP68" i="25"/>
  <c r="BP73" i="26"/>
  <c r="BO40" i="26"/>
  <c r="BP86" i="25"/>
  <c r="BP161" i="26"/>
  <c r="BO150" i="26"/>
  <c r="BO221" i="26"/>
  <c r="BO119" i="25"/>
  <c r="BO137" i="26"/>
  <c r="BP186" i="26"/>
  <c r="BO350" i="26"/>
  <c r="BO107" i="26"/>
  <c r="BP215" i="26"/>
  <c r="BO73" i="25"/>
  <c r="BO355" i="26"/>
  <c r="BP43" i="26"/>
  <c r="BO301" i="26"/>
  <c r="BP349" i="26"/>
  <c r="BO49" i="26"/>
  <c r="BP193" i="26"/>
  <c r="BP142" i="26"/>
  <c r="BP202" i="26"/>
  <c r="BP45" i="26"/>
  <c r="BP199" i="26"/>
  <c r="BO315" i="26"/>
  <c r="BO323" i="26"/>
  <c r="BP184" i="26"/>
  <c r="BO211" i="26"/>
  <c r="BP167" i="26"/>
  <c r="BO359" i="26"/>
  <c r="BO196" i="26"/>
  <c r="BO132" i="25"/>
  <c r="BO302" i="26"/>
  <c r="BP116" i="26"/>
  <c r="BO104" i="26"/>
  <c r="BP117" i="26"/>
  <c r="BO308" i="26"/>
  <c r="BP357" i="26"/>
  <c r="BP327" i="26"/>
  <c r="BO296" i="26"/>
  <c r="BP131" i="26"/>
  <c r="BP71" i="25"/>
  <c r="BP238" i="26"/>
  <c r="BO80" i="26"/>
  <c r="BP353" i="26"/>
  <c r="BO290" i="26"/>
  <c r="BP245" i="26"/>
  <c r="BP162" i="26"/>
  <c r="BP109" i="26"/>
  <c r="BO332" i="26"/>
  <c r="BO118" i="25"/>
  <c r="BP229" i="26"/>
  <c r="BP147" i="26"/>
  <c r="BO319" i="26"/>
  <c r="BO281" i="26"/>
  <c r="BP149" i="25"/>
  <c r="BO126" i="25"/>
  <c r="BO89" i="26"/>
  <c r="BP174" i="26"/>
  <c r="BO47" i="26"/>
  <c r="BP73" i="25"/>
  <c r="BO213" i="26"/>
  <c r="BP216" i="26"/>
  <c r="BO113" i="25"/>
  <c r="BP364" i="26"/>
  <c r="BP366" i="26"/>
  <c r="BP209" i="26"/>
  <c r="BP362" i="26"/>
  <c r="BP218" i="26"/>
  <c r="BP67" i="25"/>
  <c r="BO318" i="26"/>
  <c r="BO63" i="26"/>
  <c r="BP67" i="26"/>
  <c r="BO334" i="26"/>
  <c r="BO135" i="25"/>
  <c r="BO69" i="26"/>
  <c r="BO220" i="26"/>
  <c r="BP90" i="25"/>
  <c r="BO129" i="26"/>
  <c r="BP47" i="26"/>
  <c r="BO122" i="26"/>
  <c r="BP225" i="26"/>
  <c r="BP154" i="26"/>
  <c r="BP55" i="26"/>
  <c r="BO257" i="26"/>
  <c r="BO204" i="26"/>
  <c r="BO198" i="26"/>
  <c r="BO74" i="25"/>
  <c r="BO137" i="25"/>
  <c r="BP171" i="26"/>
  <c r="BP346" i="26"/>
  <c r="BO275" i="26"/>
  <c r="BO126" i="26"/>
  <c r="BP187" i="26"/>
  <c r="BO94" i="26"/>
  <c r="BO97" i="25"/>
  <c r="BP80" i="25"/>
  <c r="BO177" i="26"/>
  <c r="BO53" i="26"/>
  <c r="BO97" i="26"/>
  <c r="BO71" i="26"/>
  <c r="BP262" i="26"/>
  <c r="BP56" i="26"/>
  <c r="BO326" i="26"/>
  <c r="BO260" i="26"/>
  <c r="BO338" i="26"/>
  <c r="BO250" i="26"/>
  <c r="BO207" i="26"/>
  <c r="BP328" i="26"/>
  <c r="BO83" i="26"/>
  <c r="BP237" i="26"/>
  <c r="BP358" i="26"/>
  <c r="BP227" i="26"/>
  <c r="BP175" i="26"/>
  <c r="BO139" i="25"/>
  <c r="BP83" i="26"/>
  <c r="BO303" i="26"/>
  <c r="BO87" i="26"/>
  <c r="BP198" i="26"/>
  <c r="BO44" i="26"/>
  <c r="BP59" i="26"/>
  <c r="BP60" i="26"/>
  <c r="BP239" i="26"/>
  <c r="BP231" i="26"/>
  <c r="BP144" i="25"/>
  <c r="BO72" i="25"/>
  <c r="BP348" i="26"/>
  <c r="BO354" i="26"/>
  <c r="BP183" i="26"/>
  <c r="BP65" i="26"/>
  <c r="BP142" i="25"/>
  <c r="BO364" i="26"/>
  <c r="BO229" i="26"/>
  <c r="BO162" i="26"/>
  <c r="BO111" i="26"/>
  <c r="BO316" i="26"/>
  <c r="BP210" i="26"/>
  <c r="BO93" i="25"/>
  <c r="BP81" i="25"/>
  <c r="BO183" i="26"/>
  <c r="BO52" i="26"/>
  <c r="BO98" i="26"/>
  <c r="BO72" i="26"/>
  <c r="BP261" i="26"/>
  <c r="BO306" i="26"/>
  <c r="BO335" i="26"/>
  <c r="BP61" i="26"/>
  <c r="BO133" i="26"/>
  <c r="BO200" i="26"/>
  <c r="BO209" i="26"/>
  <c r="BO206" i="26"/>
  <c r="BP152" i="26"/>
  <c r="BO119" i="26"/>
  <c r="BP150" i="26"/>
  <c r="BP243" i="26"/>
  <c r="BO105" i="26"/>
  <c r="BO134" i="25"/>
  <c r="BO92" i="26"/>
  <c r="BO127" i="26"/>
  <c r="BP188" i="26"/>
  <c r="BP48" i="26"/>
  <c r="BP339" i="26"/>
  <c r="BP212" i="26"/>
  <c r="BO194" i="26"/>
  <c r="BP74" i="26"/>
  <c r="BP155" i="25"/>
  <c r="BO356" i="26"/>
  <c r="BP80" i="26"/>
  <c r="BP356" i="26"/>
  <c r="BO71" i="25"/>
  <c r="BP334" i="26"/>
  <c r="BP119" i="26"/>
  <c r="BO121" i="26"/>
  <c r="BO271" i="26"/>
  <c r="BP42" i="26"/>
  <c r="BO339" i="26"/>
  <c r="BP93" i="25"/>
  <c r="BO93" i="26"/>
  <c r="BO273" i="26"/>
  <c r="BP88" i="25"/>
  <c r="BP203" i="26"/>
  <c r="BP119" i="25"/>
  <c r="BO68" i="26"/>
  <c r="BP194" i="26"/>
  <c r="BP138" i="26"/>
  <c r="BP108" i="25"/>
  <c r="BO226" i="26"/>
  <c r="BP69" i="26"/>
  <c r="BO274" i="26"/>
  <c r="BO116" i="26"/>
  <c r="BO132" i="26"/>
  <c r="BO325" i="26"/>
  <c r="BO139" i="26"/>
  <c r="BP44" i="26"/>
  <c r="BP148" i="25"/>
  <c r="BO141" i="25"/>
  <c r="BP139" i="25"/>
  <c r="BO110" i="25"/>
  <c r="BO327" i="26"/>
  <c r="BP325" i="26"/>
  <c r="BO313" i="26"/>
  <c r="BP151" i="26"/>
  <c r="BP359" i="26"/>
  <c r="BP120" i="26"/>
  <c r="BP133" i="26"/>
  <c r="BP159" i="26"/>
  <c r="BO353" i="26"/>
  <c r="BO156" i="26"/>
  <c r="BO153" i="26"/>
  <c r="BO191" i="26"/>
  <c r="BP332" i="26"/>
  <c r="BP228" i="26"/>
  <c r="BP234" i="26"/>
  <c r="BO307" i="26"/>
  <c r="BO113" i="26"/>
  <c r="BP121" i="25"/>
  <c r="BO85" i="26"/>
  <c r="BO133" i="25"/>
  <c r="BP40" i="26"/>
  <c r="BO320" i="26"/>
  <c r="BP147" i="25"/>
  <c r="BP241" i="26"/>
  <c r="BO99" i="25"/>
  <c r="BO185" i="26"/>
  <c r="BO101" i="26"/>
  <c r="BO253" i="26"/>
  <c r="BO88" i="26"/>
  <c r="BP340" i="26"/>
  <c r="BO276" i="26"/>
  <c r="BO41" i="26"/>
  <c r="BP164" i="26"/>
  <c r="BP76" i="25"/>
  <c r="BO189" i="26"/>
  <c r="BO311" i="26"/>
  <c r="BP121" i="26"/>
  <c r="BO219" i="26"/>
  <c r="BO122" i="25"/>
  <c r="BP180" i="26"/>
  <c r="BO112" i="25"/>
  <c r="BO144" i="25"/>
  <c r="BP58" i="26"/>
  <c r="BP363" i="26"/>
  <c r="BP220" i="26"/>
  <c r="BP247" i="26"/>
  <c r="BP111" i="25"/>
  <c r="BP246" i="26"/>
  <c r="BP145" i="25"/>
  <c r="BO345" i="26"/>
  <c r="BP146" i="25"/>
  <c r="BP235" i="26"/>
  <c r="BO98" i="25"/>
  <c r="BO180" i="26"/>
  <c r="BO176" i="26"/>
  <c r="BO51" i="26"/>
  <c r="BO99" i="26"/>
  <c r="BO76" i="26"/>
  <c r="BP259" i="26"/>
  <c r="BO192" i="26"/>
  <c r="BO102" i="26"/>
  <c r="BO82" i="26"/>
  <c r="BP244" i="26"/>
  <c r="BP120" i="25"/>
  <c r="BO337" i="26"/>
  <c r="BO343" i="26"/>
  <c r="BO129" i="25"/>
  <c r="BP114" i="26"/>
  <c r="BO280" i="26"/>
  <c r="BP157" i="26"/>
  <c r="BP74" i="25"/>
  <c r="BO61" i="26"/>
  <c r="BP129" i="26"/>
  <c r="BO203" i="26"/>
  <c r="BO60" i="26"/>
  <c r="BP156" i="25"/>
  <c r="BO288" i="26"/>
  <c r="BP112" i="25"/>
  <c r="BO247" i="26"/>
  <c r="BP323" i="26"/>
  <c r="BO145" i="26"/>
  <c r="BO131" i="26"/>
  <c r="BP57" i="26"/>
  <c r="BP361" i="26"/>
  <c r="BO43" i="26"/>
  <c r="BO143" i="25"/>
  <c r="BP125" i="26"/>
  <c r="BP226" i="26"/>
  <c r="BO148" i="26"/>
  <c r="BP146" i="26"/>
  <c r="BO294" i="26"/>
  <c r="BP64" i="26"/>
  <c r="BO195" i="26"/>
  <c r="BP331" i="26"/>
  <c r="BO328" i="26"/>
  <c r="BP168" i="26"/>
  <c r="BP338" i="26"/>
  <c r="BO312" i="26"/>
  <c r="BP345" i="26"/>
  <c r="BP70" i="25"/>
  <c r="BO144" i="26"/>
  <c r="BP365" i="26"/>
  <c r="BO225" i="26"/>
  <c r="BO218" i="26"/>
  <c r="BP200" i="26"/>
  <c r="BP151" i="25"/>
  <c r="BP110" i="26"/>
  <c r="BP170" i="26"/>
  <c r="BO77" i="25"/>
  <c r="BO143" i="26"/>
  <c r="BO254" i="26"/>
  <c r="BO202" i="26"/>
  <c r="BP155" i="26"/>
  <c r="BP71" i="26"/>
  <c r="BO120" i="26"/>
  <c r="BP144" i="26"/>
  <c r="BP141" i="26"/>
  <c r="BP85" i="25"/>
  <c r="BP75" i="26"/>
  <c r="BP213" i="26"/>
  <c r="BP96" i="25"/>
  <c r="BO208" i="26"/>
  <c r="BP135" i="26"/>
  <c r="BP116" i="25"/>
  <c r="BO101" i="25"/>
  <c r="BP322" i="26"/>
  <c r="BP177" i="26"/>
  <c r="BO110" i="26"/>
  <c r="BP75" i="25"/>
  <c r="BP62" i="26"/>
  <c r="BO152" i="26"/>
  <c r="BP354" i="26"/>
  <c r="BP236" i="26"/>
  <c r="BO199" i="26"/>
  <c r="BP250" i="26"/>
  <c r="BO336" i="26"/>
  <c r="BO184" i="26"/>
  <c r="BO54" i="26"/>
  <c r="BO50" i="26"/>
  <c r="BP263" i="26"/>
  <c r="BO147" i="26"/>
  <c r="BP84" i="25"/>
  <c r="BO304" i="26"/>
  <c r="BO193" i="26"/>
  <c r="BP156" i="26"/>
  <c r="BP145" i="26"/>
  <c r="BP222" i="26"/>
  <c r="BO321" i="26"/>
  <c r="BO344" i="26"/>
  <c r="BP329" i="26"/>
  <c r="BP77" i="26"/>
  <c r="BO285" i="26"/>
  <c r="BP351" i="26"/>
  <c r="BO69" i="25"/>
  <c r="BP219" i="26"/>
  <c r="BP81" i="26"/>
  <c r="BP123" i="26"/>
  <c r="BP140" i="26"/>
  <c r="BO67" i="26"/>
  <c r="BP166" i="26"/>
  <c r="BP341" i="26"/>
  <c r="BP118" i="26"/>
  <c r="BO141" i="26"/>
  <c r="BO346" i="26"/>
  <c r="BO277" i="26"/>
  <c r="BO145" i="25"/>
  <c r="BP347" i="26"/>
  <c r="BO187" i="26"/>
  <c r="BO252" i="26"/>
  <c r="BP214" i="26"/>
  <c r="CA189" i="20" l="1"/>
  <c r="CA209" i="20"/>
  <c r="CA74" i="20"/>
  <c r="CA54" i="20"/>
  <c r="CA144" i="20"/>
  <c r="CA164" i="20"/>
  <c r="AP55" i="20"/>
  <c r="BZ55" i="20" s="1"/>
  <c r="AP145" i="20"/>
  <c r="BZ145" i="20" s="1"/>
  <c r="AP190" i="20"/>
  <c r="BZ190" i="20" s="1"/>
  <c r="U57" i="20" l="1"/>
  <c r="BY57" i="20" s="1"/>
  <c r="U192" i="20"/>
  <c r="BY192" i="20" s="1"/>
  <c r="CA190" i="20"/>
  <c r="CA210" i="20"/>
  <c r="CA145" i="20"/>
  <c r="CA165" i="20"/>
  <c r="CA75" i="20"/>
  <c r="CA55" i="20"/>
  <c r="AP191" i="20"/>
  <c r="BZ191" i="20" s="1"/>
  <c r="U147" i="20" l="1"/>
  <c r="BY147" i="20" s="1"/>
  <c r="CA191" i="20"/>
  <c r="CA211" i="20"/>
  <c r="AP56" i="20"/>
  <c r="BZ56" i="20" s="1"/>
  <c r="AP146" i="20"/>
  <c r="BZ146" i="20" s="1"/>
  <c r="CA146" i="20" l="1"/>
  <c r="CA166" i="20"/>
  <c r="CA56" i="20"/>
  <c r="CA76" i="20"/>
  <c r="U58" i="20"/>
  <c r="BY58" i="20" l="1"/>
  <c r="U59" i="20"/>
  <c r="U148" i="20"/>
  <c r="U149" i="20"/>
  <c r="U60" i="20" l="1"/>
  <c r="BY149" i="20"/>
  <c r="BY148" i="20"/>
  <c r="BY59" i="20"/>
  <c r="U193" i="20"/>
  <c r="BY60" i="20" l="1"/>
  <c r="U150" i="20"/>
  <c r="BY150" i="20" s="1"/>
  <c r="U61" i="20"/>
  <c r="BY61" i="20" s="1"/>
  <c r="BY193" i="20"/>
  <c r="U194" i="20"/>
  <c r="U195" i="20" l="1"/>
  <c r="BY194" i="20"/>
  <c r="U151" i="20"/>
  <c r="U62" i="20"/>
  <c r="BY195" i="20" l="1"/>
  <c r="U196" i="20"/>
  <c r="BY196" i="20" s="1"/>
  <c r="BY62" i="20"/>
  <c r="U152" i="20"/>
  <c r="BY151" i="20"/>
  <c r="U63" i="20"/>
  <c r="U153" i="20" l="1"/>
  <c r="BY153" i="20" s="1"/>
  <c r="BY152" i="20"/>
  <c r="U197" i="20"/>
  <c r="U64" i="20"/>
  <c r="BY63" i="20"/>
  <c r="U198" i="20" l="1"/>
  <c r="BY198" i="20" s="1"/>
  <c r="U154" i="20"/>
  <c r="BY64" i="20"/>
  <c r="BY197" i="20"/>
  <c r="U65" i="20"/>
  <c r="U155" i="20" l="1"/>
  <c r="BY154" i="20"/>
  <c r="U66" i="20"/>
  <c r="U67" i="20"/>
  <c r="BY65" i="20"/>
  <c r="U199" i="20"/>
  <c r="BY155" i="20" l="1"/>
  <c r="U157" i="20"/>
  <c r="U200" i="20"/>
  <c r="BY199" i="20"/>
  <c r="U156" i="20"/>
  <c r="BY67" i="20"/>
  <c r="BY157" i="20"/>
  <c r="BY66" i="20"/>
  <c r="U202" i="20" l="1"/>
  <c r="BY202" i="20" s="1"/>
  <c r="BY200" i="20"/>
  <c r="BY156" i="20"/>
  <c r="U201" i="20"/>
  <c r="BY201" i="20" l="1"/>
  <c r="AP57" i="20" l="1"/>
  <c r="BZ57" i="20" s="1"/>
  <c r="AP147" i="20"/>
  <c r="BZ147" i="20" s="1"/>
  <c r="AP192" i="20"/>
  <c r="BZ192" i="20" s="1"/>
  <c r="CA57" i="20" l="1"/>
  <c r="CA77" i="20"/>
  <c r="CA167" i="20"/>
  <c r="CA147" i="20"/>
  <c r="CA192" i="20"/>
  <c r="CA212" i="20"/>
  <c r="AP193" i="20"/>
  <c r="BZ193" i="20" s="1"/>
  <c r="AP58" i="20"/>
  <c r="BZ58" i="20" s="1"/>
  <c r="AP148" i="20"/>
  <c r="BZ148" i="20" s="1"/>
  <c r="CA148" i="20" l="1"/>
  <c r="CA168" i="20"/>
  <c r="CA213" i="20"/>
  <c r="CA193" i="20"/>
  <c r="CA58" i="20"/>
  <c r="CA78" i="20"/>
  <c r="AP59" i="20"/>
  <c r="BZ59" i="20" s="1"/>
  <c r="AP194" i="20"/>
  <c r="BZ194" i="20" s="1"/>
  <c r="AP149" i="20"/>
  <c r="BZ149" i="20" s="1"/>
  <c r="CA214" i="20" l="1"/>
  <c r="CA194" i="20"/>
  <c r="CA169" i="20"/>
  <c r="CA149" i="20"/>
  <c r="CA79" i="20"/>
  <c r="CA59" i="20"/>
  <c r="AP60" i="20"/>
  <c r="BZ60" i="20" s="1"/>
  <c r="AP195" i="20"/>
  <c r="BZ195" i="20" s="1"/>
  <c r="AP150" i="20"/>
  <c r="BZ150" i="20" s="1"/>
  <c r="CA215" i="20" l="1"/>
  <c r="CA195" i="20"/>
  <c r="CA60" i="20"/>
  <c r="CA80" i="20"/>
  <c r="CA170" i="20"/>
  <c r="CA150" i="20"/>
  <c r="AP196" i="20"/>
  <c r="BZ196" i="20" s="1"/>
  <c r="AP151" i="20"/>
  <c r="BZ151" i="20" s="1"/>
  <c r="AP61" i="20" l="1"/>
  <c r="BZ61" i="20" s="1"/>
  <c r="CA61" i="20" s="1"/>
  <c r="CA171" i="20"/>
  <c r="CA151" i="20"/>
  <c r="CA196" i="20"/>
  <c r="CA216" i="20"/>
  <c r="AP62" i="20"/>
  <c r="BZ62" i="20" s="1"/>
  <c r="AP197" i="20"/>
  <c r="BZ197" i="20" s="1"/>
  <c r="CA81" i="20" l="1"/>
  <c r="CA217" i="20"/>
  <c r="CA197" i="20"/>
  <c r="CA62" i="20"/>
  <c r="CA82" i="20"/>
  <c r="AP152" i="20"/>
  <c r="BZ152" i="20" s="1"/>
  <c r="AP153" i="20" l="1"/>
  <c r="BZ153" i="20" s="1"/>
  <c r="CA153" i="20" s="1"/>
  <c r="CA152" i="20"/>
  <c r="CA172" i="20"/>
  <c r="AP63" i="20"/>
  <c r="BZ63" i="20" s="1"/>
  <c r="AP198" i="20"/>
  <c r="BZ198" i="20" s="1"/>
  <c r="AP199" i="20"/>
  <c r="BZ199" i="20" s="1"/>
  <c r="CA173" i="20" l="1"/>
  <c r="AP64" i="20"/>
  <c r="BZ64" i="20" s="1"/>
  <c r="CA84" i="20" s="1"/>
  <c r="CA83" i="20"/>
  <c r="CA63" i="20"/>
  <c r="CA219" i="20"/>
  <c r="CA199" i="20"/>
  <c r="U12" i="20"/>
  <c r="BY12" i="20" s="1"/>
  <c r="AP154" i="20"/>
  <c r="BZ154" i="20" s="1"/>
  <c r="CA218" i="20"/>
  <c r="CA198" i="20"/>
  <c r="AP200" i="20"/>
  <c r="BZ200" i="20" s="1"/>
  <c r="CA64" i="20" l="1"/>
  <c r="CA220" i="20"/>
  <c r="CA200" i="20"/>
  <c r="AP155" i="20"/>
  <c r="BZ155" i="20" s="1"/>
  <c r="CA154" i="20"/>
  <c r="CA174" i="20"/>
  <c r="U13" i="20"/>
  <c r="AP65" i="20"/>
  <c r="BZ65" i="20" s="1"/>
  <c r="AP201" i="20"/>
  <c r="BZ201" i="20" s="1"/>
  <c r="AP202" i="20"/>
  <c r="BZ202" i="20" s="1"/>
  <c r="AP67" i="20"/>
  <c r="BZ67" i="20" s="1"/>
  <c r="AP156" i="20"/>
  <c r="BZ156" i="20" s="1"/>
  <c r="CA201" i="20" l="1"/>
  <c r="CA221" i="20"/>
  <c r="CA65" i="20"/>
  <c r="CA85" i="20"/>
  <c r="CA222" i="20"/>
  <c r="CA202" i="20"/>
  <c r="CA176" i="20"/>
  <c r="CA156" i="20"/>
  <c r="CA87" i="20"/>
  <c r="AP66" i="20"/>
  <c r="BZ66" i="20" s="1"/>
  <c r="CA67" i="20" s="1"/>
  <c r="CA175" i="20"/>
  <c r="CA155" i="20"/>
  <c r="U14" i="20"/>
  <c r="BY13" i="20"/>
  <c r="AP157" i="20"/>
  <c r="BZ157" i="20" s="1"/>
  <c r="U15" i="20" l="1"/>
  <c r="CA86" i="20"/>
  <c r="CA66" i="20"/>
  <c r="CA157" i="20"/>
  <c r="CA177" i="20"/>
  <c r="BY14" i="20"/>
  <c r="BY15" i="20"/>
  <c r="U16" i="20" l="1"/>
  <c r="BY16" i="20" s="1"/>
  <c r="U17" i="20" l="1"/>
  <c r="U18" i="20" l="1"/>
  <c r="BY18" i="20" s="1"/>
  <c r="BY17" i="20"/>
  <c r="U19" i="20" l="1"/>
  <c r="U20" i="20" l="1"/>
  <c r="BY19" i="20"/>
  <c r="BY20" i="20"/>
  <c r="U21" i="20" l="1"/>
  <c r="U22" i="20"/>
  <c r="BY21" i="20" l="1"/>
  <c r="BY22" i="20"/>
  <c r="AH94" i="24" l="1"/>
  <c r="AH92" i="24"/>
  <c r="AH111" i="24"/>
  <c r="AG97" i="24"/>
  <c r="AG107" i="24"/>
  <c r="AH96" i="24"/>
  <c r="AH106" i="24"/>
  <c r="AG88" i="24"/>
  <c r="AG104" i="24"/>
  <c r="AH95" i="24"/>
  <c r="AG109" i="24"/>
  <c r="AG166" i="24"/>
  <c r="AH113" i="24"/>
  <c r="AG101" i="24"/>
  <c r="AH87" i="24"/>
  <c r="AG102" i="24"/>
  <c r="AH91" i="24"/>
  <c r="AG103" i="24"/>
  <c r="AG86" i="24"/>
  <c r="AG108" i="24"/>
  <c r="AH110" i="24"/>
  <c r="AG110" i="24"/>
  <c r="AH100" i="24"/>
  <c r="AG100" i="24"/>
  <c r="AG105" i="24"/>
  <c r="AH105" i="24"/>
  <c r="AH99" i="24"/>
  <c r="AG99" i="24"/>
  <c r="AG106" i="24"/>
  <c r="AH90" i="24"/>
  <c r="AG90" i="24"/>
  <c r="AH98" i="24"/>
  <c r="AG98" i="24"/>
  <c r="AH89" i="24"/>
  <c r="AG89" i="24"/>
  <c r="AG93" i="24"/>
  <c r="AH93" i="24"/>
  <c r="AH108" i="24"/>
  <c r="AG112" i="24"/>
  <c r="AH112" i="24"/>
  <c r="BP289" i="24"/>
  <c r="BO171" i="24"/>
  <c r="BP276" i="24"/>
  <c r="BP267" i="24"/>
  <c r="BP229" i="24"/>
  <c r="BO223" i="24"/>
  <c r="BP252" i="24"/>
  <c r="BP321" i="24"/>
  <c r="BP272" i="24"/>
  <c r="BP292" i="24"/>
  <c r="BO234" i="24"/>
  <c r="BP171" i="24"/>
  <c r="BP297" i="24"/>
  <c r="BP231" i="24"/>
  <c r="BP279" i="24"/>
  <c r="BP295" i="24"/>
  <c r="BP251" i="24"/>
  <c r="BP296" i="24"/>
  <c r="BO231" i="24"/>
  <c r="BP235" i="24"/>
  <c r="BP325" i="24"/>
  <c r="BP326" i="24"/>
  <c r="BO214" i="24"/>
  <c r="BP228" i="24"/>
  <c r="BP309" i="24"/>
  <c r="BP301" i="24"/>
  <c r="BP287" i="24"/>
  <c r="BO168" i="24"/>
  <c r="BP317" i="24"/>
  <c r="BP281" i="24"/>
  <c r="BP266" i="24"/>
  <c r="BP324" i="24"/>
  <c r="BO230" i="24"/>
  <c r="BO167" i="24"/>
  <c r="BP336" i="24"/>
  <c r="BP283" i="24"/>
  <c r="BP242" i="24"/>
  <c r="BP308" i="24"/>
  <c r="BP172" i="24"/>
  <c r="BP339" i="24"/>
  <c r="BO229" i="24"/>
  <c r="BP319" i="24"/>
  <c r="BP300" i="24"/>
  <c r="BO172" i="24"/>
  <c r="BP302" i="24"/>
  <c r="BP329" i="24"/>
  <c r="BP313" i="24"/>
  <c r="BP265" i="24"/>
  <c r="BP174" i="24"/>
  <c r="BO227" i="24"/>
  <c r="BP310" i="24"/>
  <c r="BP173" i="24"/>
  <c r="BP245" i="24"/>
  <c r="BP262" i="24"/>
  <c r="BP263" i="24"/>
  <c r="BP233" i="24"/>
  <c r="BO219" i="24"/>
  <c r="BP291" i="24"/>
  <c r="BO218" i="24"/>
  <c r="BP328" i="24"/>
  <c r="BO174" i="24"/>
  <c r="BP293" i="24"/>
  <c r="BP258" i="24"/>
  <c r="BP254" i="24"/>
  <c r="BP278" i="24"/>
  <c r="BP327" i="24"/>
  <c r="BO176" i="24"/>
  <c r="BO238" i="24"/>
  <c r="BP318" i="24"/>
  <c r="BO215" i="24"/>
  <c r="BP243" i="24"/>
  <c r="BP335" i="24"/>
  <c r="BP312" i="24"/>
  <c r="BP261" i="24"/>
  <c r="BO222" i="24"/>
  <c r="BP286" i="24"/>
  <c r="BP294" i="24"/>
  <c r="BP338" i="24"/>
  <c r="BP255" i="24"/>
  <c r="BP298" i="24"/>
  <c r="BP337" i="24"/>
  <c r="BP234" i="24"/>
  <c r="BP311" i="24"/>
  <c r="BO216" i="24"/>
  <c r="BP240" i="24"/>
  <c r="BO177" i="24"/>
  <c r="BP282" i="24"/>
  <c r="BP246" i="24"/>
  <c r="BP244" i="24"/>
  <c r="BP249" i="24"/>
  <c r="BP320" i="24"/>
  <c r="BP264" i="24"/>
  <c r="BO228" i="24"/>
  <c r="BO233" i="24"/>
  <c r="BP275" i="24"/>
  <c r="BO225" i="24"/>
  <c r="BP268" i="24"/>
  <c r="BP333" i="24"/>
  <c r="BP316" i="24"/>
  <c r="BP270" i="24"/>
  <c r="BP288" i="24"/>
  <c r="BP239" i="24"/>
  <c r="BP269" i="24"/>
  <c r="BP290" i="24"/>
  <c r="BP273" i="24"/>
  <c r="BP170" i="24"/>
  <c r="BP299" i="24"/>
  <c r="BO178" i="24"/>
  <c r="BP277" i="24"/>
  <c r="BO236" i="24"/>
  <c r="BP304" i="24"/>
  <c r="BP314" i="24"/>
  <c r="BP247" i="24"/>
  <c r="BP280" i="24"/>
  <c r="BP342" i="24"/>
  <c r="BP322" i="24"/>
  <c r="BP168" i="24"/>
  <c r="BP271" i="24"/>
  <c r="BP341" i="24"/>
  <c r="BO173" i="24"/>
  <c r="BO217" i="24"/>
  <c r="BP303" i="24"/>
  <c r="BO226" i="24"/>
  <c r="BP323" i="24"/>
  <c r="BP259" i="24"/>
  <c r="BP257" i="24"/>
  <c r="BP285" i="24"/>
  <c r="BP274" i="24"/>
  <c r="BO221" i="24"/>
  <c r="BP330" i="24"/>
  <c r="BP250" i="24"/>
  <c r="BP236" i="24"/>
  <c r="BO237" i="24"/>
  <c r="BP315" i="24"/>
  <c r="BP332" i="24"/>
  <c r="BP230" i="24"/>
  <c r="BO224" i="24"/>
  <c r="BP306" i="24"/>
  <c r="BP238" i="24"/>
  <c r="BO170" i="24"/>
  <c r="BP253" i="24"/>
  <c r="BP331" i="24"/>
  <c r="BO169" i="24"/>
  <c r="BO179" i="24"/>
  <c r="BO220" i="24"/>
  <c r="BO235" i="24"/>
  <c r="BP256" i="24"/>
  <c r="BP260" i="24"/>
  <c r="BP334" i="24"/>
  <c r="BP237" i="24"/>
  <c r="BP305" i="24"/>
  <c r="BO175" i="24"/>
  <c r="BP248" i="24"/>
  <c r="BP232" i="24"/>
  <c r="BO232" i="24"/>
  <c r="BP340" i="24"/>
  <c r="BP284" i="24"/>
  <c r="BP241" i="24"/>
  <c r="BO239" i="24"/>
  <c r="BP307" i="24"/>
  <c r="BP169" i="24"/>
  <c r="BP167" i="24"/>
  <c r="AG94" i="24" l="1"/>
  <c r="AG111" i="24"/>
  <c r="AG113" i="24"/>
  <c r="AH86" i="24"/>
  <c r="AH104" i="24"/>
  <c r="AH109" i="24"/>
  <c r="AH166" i="24"/>
  <c r="AG95" i="24"/>
  <c r="AH103" i="24"/>
  <c r="AG96" i="24"/>
  <c r="AH107" i="24"/>
  <c r="AH97" i="24"/>
  <c r="AH102" i="24"/>
  <c r="AG91" i="24"/>
  <c r="AG87" i="24"/>
  <c r="AH101" i="24"/>
  <c r="AG92" i="24"/>
  <c r="AH88" i="24"/>
  <c r="AG161" i="24"/>
  <c r="AH129" i="24"/>
  <c r="AG149" i="24"/>
  <c r="AH82" i="24"/>
  <c r="AG160" i="24"/>
  <c r="AG119" i="24"/>
  <c r="AH157" i="24"/>
  <c r="AG144" i="24"/>
  <c r="AH79" i="24"/>
  <c r="AG130" i="24"/>
  <c r="AG120" i="24"/>
  <c r="AH163" i="24"/>
  <c r="AH121" i="24"/>
  <c r="AG154" i="24"/>
  <c r="AG158" i="24"/>
  <c r="AG156" i="24"/>
  <c r="AH133" i="24"/>
  <c r="AH152" i="24"/>
  <c r="AH117" i="24"/>
  <c r="AG80" i="24"/>
  <c r="AH139" i="24"/>
  <c r="AH116" i="24"/>
  <c r="AH132" i="24"/>
  <c r="AH137" i="24"/>
  <c r="AG83" i="24"/>
  <c r="AH159" i="24"/>
  <c r="AH153" i="24"/>
  <c r="AH150" i="24"/>
  <c r="AH128" i="24"/>
  <c r="AG134" i="24"/>
  <c r="AH118" i="24"/>
  <c r="AG122" i="24"/>
  <c r="AG114" i="24"/>
  <c r="AG78" i="24"/>
  <c r="AH147" i="24"/>
  <c r="AG115" i="24"/>
  <c r="AH124" i="24"/>
  <c r="AH123" i="24"/>
  <c r="AH143" i="24"/>
  <c r="AH135" i="24"/>
  <c r="AG142" i="24"/>
  <c r="AG151" i="24"/>
  <c r="AH77" i="24"/>
  <c r="AH138" i="24"/>
  <c r="AH164" i="24"/>
  <c r="AH148" i="24"/>
  <c r="AH146" i="24"/>
  <c r="AG125" i="24"/>
  <c r="AH145" i="24"/>
  <c r="AH127" i="24"/>
  <c r="AD14" i="12"/>
  <c r="AH141" i="24"/>
  <c r="AG81" i="24"/>
  <c r="AG155" i="24"/>
  <c r="AH131" i="24"/>
  <c r="AG140" i="24"/>
  <c r="AH140" i="24"/>
  <c r="AH161" i="24"/>
  <c r="AG162" i="24"/>
  <c r="AH162" i="24"/>
  <c r="AH158" i="24"/>
  <c r="AG126" i="24"/>
  <c r="AH126" i="24"/>
  <c r="AH80" i="24"/>
  <c r="AG116" i="24"/>
  <c r="AG132" i="24"/>
  <c r="AH165" i="24"/>
  <c r="AG165" i="24"/>
  <c r="AG136" i="24"/>
  <c r="AH136" i="24"/>
  <c r="AG164" i="24"/>
  <c r="AG76" i="24"/>
  <c r="AD13" i="12"/>
  <c r="AH70" i="24"/>
  <c r="AG70" i="24"/>
  <c r="AG67" i="24"/>
  <c r="AH67" i="24"/>
  <c r="AH68" i="24"/>
  <c r="AG68" i="24"/>
  <c r="AG69" i="24"/>
  <c r="AH69" i="24"/>
  <c r="AG66" i="24"/>
  <c r="AH66" i="24"/>
  <c r="AD12" i="12"/>
  <c r="AD25" i="12"/>
  <c r="AH71" i="24"/>
  <c r="AG71" i="24"/>
  <c r="AG72" i="24"/>
  <c r="AH72" i="24"/>
  <c r="AG73" i="24"/>
  <c r="AH73" i="24"/>
  <c r="BP187" i="24"/>
  <c r="BP192" i="24"/>
  <c r="BP196" i="24"/>
  <c r="BO305" i="24"/>
  <c r="BO301" i="24"/>
  <c r="BO247" i="24"/>
  <c r="BO205" i="24"/>
  <c r="BO73" i="24"/>
  <c r="BP75" i="24"/>
  <c r="BO72" i="24"/>
  <c r="BO246" i="24"/>
  <c r="BO133" i="24"/>
  <c r="BP66" i="24"/>
  <c r="BO63" i="24"/>
  <c r="BO77" i="24"/>
  <c r="BO162" i="24"/>
  <c r="BO47" i="24"/>
  <c r="BO358" i="24"/>
  <c r="BP64" i="24"/>
  <c r="BO127" i="24"/>
  <c r="BP352" i="24"/>
  <c r="BO60" i="24"/>
  <c r="BO334" i="24"/>
  <c r="BO270" i="24"/>
  <c r="BO258" i="24"/>
  <c r="BO343" i="24"/>
  <c r="BP70" i="24"/>
  <c r="BP215" i="24"/>
  <c r="BP226" i="24"/>
  <c r="BP349" i="24"/>
  <c r="BP222" i="24"/>
  <c r="BP218" i="24"/>
  <c r="BP203" i="24"/>
  <c r="BO261" i="24"/>
  <c r="BO283" i="24"/>
  <c r="BO65" i="24"/>
  <c r="BO300" i="24"/>
  <c r="BO265" i="24"/>
  <c r="BO206" i="24"/>
  <c r="BO288" i="24"/>
  <c r="BO352" i="24"/>
  <c r="BP214" i="24"/>
  <c r="BO249" i="24"/>
  <c r="BP53" i="24"/>
  <c r="BO59" i="24"/>
  <c r="BO331" i="24"/>
  <c r="BP361" i="24"/>
  <c r="BO360" i="24"/>
  <c r="BP207" i="24"/>
  <c r="BO332" i="24"/>
  <c r="BO211" i="24"/>
  <c r="BP344" i="24"/>
  <c r="BP69" i="24"/>
  <c r="BP47" i="24"/>
  <c r="BP176" i="24"/>
  <c r="BP189" i="24"/>
  <c r="BP182" i="24"/>
  <c r="BO317" i="24"/>
  <c r="BO315" i="24"/>
  <c r="BO339" i="24"/>
  <c r="BO299" i="24"/>
  <c r="BP347" i="24"/>
  <c r="BO273" i="24"/>
  <c r="BO195" i="24"/>
  <c r="BP221" i="24"/>
  <c r="BO359" i="24"/>
  <c r="BO251" i="24"/>
  <c r="BO203" i="24"/>
  <c r="BO253" i="24"/>
  <c r="BO298" i="24"/>
  <c r="BO196" i="24"/>
  <c r="BO54" i="24"/>
  <c r="BP63" i="24"/>
  <c r="BO80" i="24"/>
  <c r="BO355" i="24"/>
  <c r="BP198" i="24"/>
  <c r="BP190" i="24"/>
  <c r="BP194" i="24"/>
  <c r="BO316" i="24"/>
  <c r="BO304" i="24"/>
  <c r="BO262" i="24"/>
  <c r="BO297" i="24"/>
  <c r="BO128" i="24"/>
  <c r="BP355" i="24"/>
  <c r="BO293" i="24"/>
  <c r="BP78" i="24"/>
  <c r="BP123" i="24"/>
  <c r="BP68" i="24"/>
  <c r="BO243" i="24"/>
  <c r="BP84" i="24"/>
  <c r="BO336" i="24"/>
  <c r="BP364" i="24"/>
  <c r="BP223" i="24"/>
  <c r="BP77" i="24"/>
  <c r="BO240" i="24"/>
  <c r="BO181" i="24"/>
  <c r="BO242" i="24"/>
  <c r="BP350" i="24"/>
  <c r="BO71" i="24"/>
  <c r="BP50" i="24"/>
  <c r="BP358" i="24"/>
  <c r="BO344" i="24"/>
  <c r="BO269" i="24"/>
  <c r="BO91" i="24"/>
  <c r="BO364" i="24"/>
  <c r="BP83" i="24"/>
  <c r="BP354" i="24"/>
  <c r="BO57" i="24"/>
  <c r="BP179" i="24"/>
  <c r="BP181" i="24"/>
  <c r="BP197" i="24"/>
  <c r="BO308" i="24"/>
  <c r="BO306" i="24"/>
  <c r="BO329" i="24"/>
  <c r="BO131" i="24"/>
  <c r="BO266" i="24"/>
  <c r="BO66" i="24"/>
  <c r="BO156" i="24"/>
  <c r="BP67" i="24"/>
  <c r="BP79" i="24"/>
  <c r="BO202" i="24"/>
  <c r="BO212" i="24"/>
  <c r="BO254" i="24"/>
  <c r="BO56" i="24"/>
  <c r="BP208" i="24"/>
  <c r="BO319" i="24"/>
  <c r="BP76" i="24"/>
  <c r="BO69" i="24"/>
  <c r="BP211" i="24"/>
  <c r="BO67" i="24"/>
  <c r="BO260" i="24"/>
  <c r="BO263" i="24"/>
  <c r="BP213" i="24"/>
  <c r="BP353" i="24"/>
  <c r="BO252" i="24"/>
  <c r="BO241" i="24"/>
  <c r="BO347" i="24"/>
  <c r="BO188" i="24"/>
  <c r="BO278" i="24"/>
  <c r="BO204" i="24"/>
  <c r="BP71" i="24"/>
  <c r="BP199" i="24"/>
  <c r="BO183" i="24"/>
  <c r="BO256" i="24"/>
  <c r="BP119" i="24"/>
  <c r="BO294" i="24"/>
  <c r="BO284" i="24"/>
  <c r="BP224" i="24"/>
  <c r="BO295" i="24"/>
  <c r="BO157" i="24"/>
  <c r="BO180" i="24"/>
  <c r="BP204" i="24"/>
  <c r="BO349" i="24"/>
  <c r="BO346" i="24"/>
  <c r="BO89" i="24"/>
  <c r="BO90" i="24"/>
  <c r="BO197" i="24"/>
  <c r="BO276" i="24"/>
  <c r="BO182" i="24"/>
  <c r="BO186" i="24"/>
  <c r="BO50" i="24"/>
  <c r="BP72" i="24"/>
  <c r="BP175" i="24"/>
  <c r="BP178" i="24"/>
  <c r="BP180" i="24"/>
  <c r="BO302" i="24"/>
  <c r="BO307" i="24"/>
  <c r="BO158" i="24"/>
  <c r="BP54" i="24"/>
  <c r="BO64" i="24"/>
  <c r="BO198" i="24"/>
  <c r="BO250" i="24"/>
  <c r="BP209" i="24"/>
  <c r="BO61" i="24"/>
  <c r="BP49" i="24"/>
  <c r="BP359" i="24"/>
  <c r="BO129" i="24"/>
  <c r="BP48" i="24"/>
  <c r="BO191" i="24"/>
  <c r="BO193" i="24"/>
  <c r="BO210" i="24"/>
  <c r="BO70" i="24"/>
  <c r="BO58" i="24"/>
  <c r="BO267" i="24"/>
  <c r="BO244" i="24"/>
  <c r="BP220" i="24"/>
  <c r="BO189" i="24"/>
  <c r="BP183" i="24"/>
  <c r="BP188" i="24"/>
  <c r="BP195" i="24"/>
  <c r="BO309" i="24"/>
  <c r="BO311" i="24"/>
  <c r="BO312" i="24"/>
  <c r="BP357" i="24"/>
  <c r="BO53" i="24"/>
  <c r="BP348" i="24"/>
  <c r="BP351" i="24"/>
  <c r="BO68" i="24"/>
  <c r="BP219" i="24"/>
  <c r="BO340" i="24"/>
  <c r="BO287" i="24"/>
  <c r="BO132" i="24"/>
  <c r="BO93" i="24"/>
  <c r="BO245" i="24"/>
  <c r="BP80" i="24"/>
  <c r="BO323" i="24"/>
  <c r="BO271" i="24"/>
  <c r="BO79" i="24"/>
  <c r="BP202" i="24"/>
  <c r="BO335" i="24"/>
  <c r="BP366" i="24"/>
  <c r="BO51" i="24"/>
  <c r="BP52" i="24"/>
  <c r="BO322" i="24"/>
  <c r="BO255" i="24"/>
  <c r="BO125" i="24"/>
  <c r="BO160" i="24"/>
  <c r="BO213" i="24"/>
  <c r="BO82" i="24"/>
  <c r="BP65" i="24"/>
  <c r="BP124" i="24"/>
  <c r="BO81" i="24"/>
  <c r="BO363" i="24"/>
  <c r="BO341" i="24"/>
  <c r="BO84" i="24"/>
  <c r="BP73" i="24"/>
  <c r="BP58" i="24"/>
  <c r="BP62" i="24"/>
  <c r="BP118" i="24"/>
  <c r="BO361" i="24"/>
  <c r="BP57" i="24"/>
  <c r="BP206" i="24"/>
  <c r="BO357" i="24"/>
  <c r="BO184" i="24"/>
  <c r="BP82" i="24"/>
  <c r="BO290" i="24"/>
  <c r="BP360" i="24"/>
  <c r="BP205" i="24"/>
  <c r="BO351" i="24"/>
  <c r="BO282" i="24"/>
  <c r="BP193" i="24"/>
  <c r="BP184" i="24"/>
  <c r="BP191" i="24"/>
  <c r="BO310" i="24"/>
  <c r="BO314" i="24"/>
  <c r="BO318" i="24"/>
  <c r="BO324" i="24"/>
  <c r="BO342" i="24"/>
  <c r="BO78" i="24"/>
  <c r="BO208" i="24"/>
  <c r="BP120" i="24"/>
  <c r="BO277" i="24"/>
  <c r="BO185" i="24"/>
  <c r="BO327" i="24"/>
  <c r="BO268" i="24"/>
  <c r="BP51" i="24"/>
  <c r="BP365" i="24"/>
  <c r="BP216" i="24"/>
  <c r="BO328" i="24"/>
  <c r="BO350" i="24"/>
  <c r="BO326" i="24"/>
  <c r="BO259" i="24"/>
  <c r="BO190" i="24"/>
  <c r="BP225" i="24"/>
  <c r="BP89" i="24"/>
  <c r="BO207" i="24"/>
  <c r="BO187" i="24"/>
  <c r="BO345" i="24"/>
  <c r="BO264" i="24"/>
  <c r="BO83" i="24"/>
  <c r="BO280" i="24"/>
  <c r="BO281" i="24"/>
  <c r="BO75" i="24"/>
  <c r="BO286" i="24"/>
  <c r="BO199" i="24"/>
  <c r="BO155" i="24"/>
  <c r="BO161" i="24"/>
  <c r="BP363" i="24"/>
  <c r="BO321" i="24"/>
  <c r="BO325" i="24"/>
  <c r="BO365" i="24"/>
  <c r="BP61" i="24"/>
  <c r="BP227" i="24"/>
  <c r="BO320" i="24"/>
  <c r="BO285" i="24"/>
  <c r="BO348" i="24"/>
  <c r="BO366" i="24"/>
  <c r="BO126" i="24"/>
  <c r="BO192" i="24"/>
  <c r="BO291" i="24"/>
  <c r="BO292" i="24"/>
  <c r="BO49" i="24"/>
  <c r="BO274" i="24"/>
  <c r="BP186" i="24"/>
  <c r="BP177" i="24"/>
  <c r="BP185" i="24"/>
  <c r="BO313" i="24"/>
  <c r="BO303" i="24"/>
  <c r="BP210" i="24"/>
  <c r="BO362" i="24"/>
  <c r="BO76" i="24"/>
  <c r="BP117" i="24"/>
  <c r="BP55" i="24"/>
  <c r="BO257" i="24"/>
  <c r="BP217" i="24"/>
  <c r="BP121" i="24"/>
  <c r="BO296" i="24"/>
  <c r="BP346" i="24"/>
  <c r="BO201" i="24"/>
  <c r="BP81" i="24"/>
  <c r="BO163" i="24"/>
  <c r="BO289" i="24"/>
  <c r="BP74" i="24"/>
  <c r="BO74" i="24"/>
  <c r="BO272" i="24"/>
  <c r="BO338" i="24"/>
  <c r="BO55" i="24"/>
  <c r="BO275" i="24"/>
  <c r="BP345" i="24"/>
  <c r="BO337" i="24"/>
  <c r="BO353" i="24"/>
  <c r="BP212" i="24"/>
  <c r="BO209" i="24"/>
  <c r="BP200" i="24"/>
  <c r="BP362" i="24"/>
  <c r="BP56" i="24"/>
  <c r="BP356" i="24"/>
  <c r="BP201" i="24"/>
  <c r="BO62" i="24"/>
  <c r="BP59" i="24"/>
  <c r="BO92" i="24"/>
  <c r="BO330" i="24"/>
  <c r="BO356" i="24"/>
  <c r="BO333" i="24"/>
  <c r="BP122" i="24"/>
  <c r="BP60" i="24"/>
  <c r="BO279" i="24"/>
  <c r="BO52" i="24"/>
  <c r="BO159" i="24"/>
  <c r="BO248" i="24"/>
  <c r="BO200" i="24"/>
  <c r="BP343" i="24"/>
  <c r="BO48" i="24"/>
  <c r="BO194" i="24"/>
  <c r="BO130" i="24"/>
  <c r="BO354" i="24"/>
  <c r="AG159" i="24" l="1"/>
  <c r="AG163" i="24"/>
  <c r="AH120" i="24"/>
  <c r="AH142" i="24"/>
  <c r="AG148" i="24"/>
  <c r="AG129" i="24"/>
  <c r="AG133" i="24"/>
  <c r="AG138" i="24"/>
  <c r="AG137" i="24"/>
  <c r="AH76" i="24"/>
  <c r="AD26" i="12"/>
  <c r="AG79" i="24"/>
  <c r="AG147" i="24"/>
  <c r="AH154" i="24"/>
  <c r="AG157" i="24"/>
  <c r="AH78" i="24"/>
  <c r="AG121" i="24"/>
  <c r="AH114" i="24"/>
  <c r="AD27" i="12"/>
  <c r="AG143" i="24"/>
  <c r="AG153" i="24"/>
  <c r="AG146" i="24"/>
  <c r="AG123" i="24"/>
  <c r="AH83" i="24"/>
  <c r="AH160" i="24"/>
  <c r="AH149" i="24"/>
  <c r="AH81" i="24"/>
  <c r="AG139" i="24"/>
  <c r="AH155" i="24"/>
  <c r="AG145" i="24"/>
  <c r="AG77" i="24"/>
  <c r="AG124" i="24"/>
  <c r="AG118" i="24"/>
  <c r="AG117" i="24"/>
  <c r="AG131" i="24"/>
  <c r="AH125" i="24"/>
  <c r="AH151" i="24"/>
  <c r="AH115" i="24"/>
  <c r="AH134" i="24"/>
  <c r="AH119" i="24"/>
  <c r="AH122" i="24"/>
  <c r="AG82" i="24"/>
  <c r="AG150" i="24"/>
  <c r="AH156" i="24"/>
  <c r="AH130" i="24"/>
  <c r="AG127" i="24"/>
  <c r="AG141" i="24"/>
  <c r="AG135" i="24"/>
  <c r="AG128" i="24"/>
  <c r="AG152" i="24"/>
  <c r="AH144" i="24"/>
  <c r="AP97" i="20"/>
  <c r="BZ97" i="20" s="1"/>
  <c r="BO110" i="24"/>
  <c r="BO115" i="24"/>
  <c r="BP96" i="24"/>
  <c r="BP134" i="24"/>
  <c r="BO99" i="24"/>
  <c r="BP106" i="24"/>
  <c r="BO96" i="24"/>
  <c r="BP150" i="24"/>
  <c r="BP142" i="24"/>
  <c r="BP154" i="24"/>
  <c r="BO147" i="24"/>
  <c r="BO154" i="24"/>
  <c r="BP104" i="24"/>
  <c r="BP159" i="24"/>
  <c r="BO142" i="24"/>
  <c r="BP116" i="24"/>
  <c r="BO104" i="24"/>
  <c r="BO116" i="24"/>
  <c r="BO124" i="24"/>
  <c r="BP94" i="24"/>
  <c r="BO103" i="24"/>
  <c r="BP147" i="24"/>
  <c r="BP112" i="24"/>
  <c r="BO148" i="24"/>
  <c r="BP148" i="24"/>
  <c r="BP135" i="24"/>
  <c r="BP125" i="24"/>
  <c r="BO134" i="24"/>
  <c r="BP136" i="24"/>
  <c r="BP105" i="24"/>
  <c r="BP138" i="24"/>
  <c r="BP143" i="24"/>
  <c r="BO144" i="24"/>
  <c r="BP126" i="24"/>
  <c r="BO113" i="24"/>
  <c r="BO111" i="24"/>
  <c r="BP102" i="24"/>
  <c r="BP130" i="24"/>
  <c r="BP146" i="24"/>
  <c r="BO149" i="24"/>
  <c r="BO94" i="24"/>
  <c r="BO101" i="24"/>
  <c r="BO152" i="24"/>
  <c r="BO150" i="24"/>
  <c r="BP128" i="24"/>
  <c r="BP107" i="24"/>
  <c r="BP163" i="24"/>
  <c r="BO100" i="24"/>
  <c r="BP149" i="24"/>
  <c r="BP155" i="24"/>
  <c r="BP108" i="24"/>
  <c r="BO119" i="24"/>
  <c r="BP100" i="24"/>
  <c r="BP97" i="24"/>
  <c r="BO137" i="24"/>
  <c r="BP144" i="24"/>
  <c r="BP115" i="24"/>
  <c r="BP139" i="24"/>
  <c r="BO135" i="24"/>
  <c r="BP127" i="24"/>
  <c r="BO105" i="24"/>
  <c r="BO145" i="24"/>
  <c r="BO143" i="24"/>
  <c r="BP133" i="24"/>
  <c r="BO106" i="24"/>
  <c r="BP95" i="24"/>
  <c r="BP114" i="24"/>
  <c r="BO118" i="24"/>
  <c r="BO123" i="24"/>
  <c r="BP99" i="24"/>
  <c r="BP90" i="24"/>
  <c r="BP103" i="24"/>
  <c r="BP145" i="24"/>
  <c r="BP158" i="24"/>
  <c r="BO102" i="24"/>
  <c r="BO146" i="24"/>
  <c r="BP132" i="24"/>
  <c r="BO107" i="24"/>
  <c r="BO98" i="24"/>
  <c r="BP129" i="24"/>
  <c r="BO97" i="24"/>
  <c r="BO136" i="24"/>
  <c r="BP153" i="24"/>
  <c r="BO122" i="24"/>
  <c r="BP156" i="24"/>
  <c r="BO121" i="24"/>
  <c r="BO114" i="24"/>
  <c r="BP101" i="24"/>
  <c r="BP93" i="24"/>
  <c r="BP157" i="24"/>
  <c r="BO109" i="24"/>
  <c r="BP137" i="24"/>
  <c r="BO138" i="24"/>
  <c r="BO108" i="24"/>
  <c r="BO141" i="24"/>
  <c r="BP111" i="24"/>
  <c r="BO95" i="24"/>
  <c r="BP141" i="24"/>
  <c r="BO112" i="24"/>
  <c r="BP162" i="24"/>
  <c r="BO140" i="24"/>
  <c r="BO117" i="24"/>
  <c r="BO120" i="24"/>
  <c r="BP92" i="24"/>
  <c r="BP98" i="24"/>
  <c r="BP109" i="24"/>
  <c r="BP113" i="24"/>
  <c r="BP152" i="24"/>
  <c r="BP140" i="24"/>
  <c r="BO153" i="24"/>
  <c r="BP161" i="24"/>
  <c r="BO151" i="24"/>
  <c r="BP131" i="24"/>
  <c r="BP151" i="24"/>
  <c r="BP110" i="24"/>
  <c r="BP160" i="24"/>
  <c r="BP91" i="24"/>
  <c r="BO139" i="24"/>
  <c r="AP98" i="20" l="1"/>
  <c r="BZ98" i="20" s="1"/>
  <c r="AP99" i="20"/>
  <c r="BZ99" i="20" s="1"/>
  <c r="CA99" i="20" l="1"/>
  <c r="CA119" i="20"/>
  <c r="CA98" i="20"/>
  <c r="CA118" i="20"/>
  <c r="AP100" i="20"/>
  <c r="BZ100" i="20" s="1"/>
  <c r="CA100" i="20" l="1"/>
  <c r="CA120" i="20"/>
  <c r="U102" i="20"/>
  <c r="AP101" i="20"/>
  <c r="BZ101" i="20" s="1"/>
  <c r="BY102" i="20" l="1"/>
  <c r="CA101" i="20"/>
  <c r="CA121" i="20"/>
  <c r="AP7" i="20"/>
  <c r="BZ7" i="20" s="1"/>
  <c r="AP102" i="20"/>
  <c r="BZ102" i="20" s="1"/>
  <c r="CA102" i="20" s="1"/>
  <c r="U103" i="20" l="1"/>
  <c r="BY103" i="20" s="1"/>
  <c r="CA122" i="20"/>
  <c r="AP8" i="20"/>
  <c r="BZ8" i="20" s="1"/>
  <c r="AP103" i="20" l="1"/>
  <c r="BZ103" i="20" s="1"/>
  <c r="CA123" i="20" s="1"/>
  <c r="CA28" i="20"/>
  <c r="CA8" i="20"/>
  <c r="AP9" i="20"/>
  <c r="BZ9" i="20" s="1"/>
  <c r="U104" i="20"/>
  <c r="CA103" i="20" l="1"/>
  <c r="U105" i="20"/>
  <c r="BY105" i="20" s="1"/>
  <c r="CA29" i="20"/>
  <c r="CA9" i="20"/>
  <c r="AP10" i="20"/>
  <c r="BZ10" i="20" s="1"/>
  <c r="BY104" i="20"/>
  <c r="CA30" i="20" l="1"/>
  <c r="CA10" i="20"/>
  <c r="AP11" i="20"/>
  <c r="BZ11" i="20" s="1"/>
  <c r="U106" i="20"/>
  <c r="BY106" i="20" s="1"/>
  <c r="U107" i="20"/>
  <c r="AP12" i="20" l="1"/>
  <c r="BZ12" i="20" s="1"/>
  <c r="CA11" i="20"/>
  <c r="CA31" i="20"/>
  <c r="BY107" i="20"/>
  <c r="U108" i="20" l="1"/>
  <c r="BY108" i="20" s="1"/>
  <c r="AP13" i="20"/>
  <c r="BZ13" i="20" s="1"/>
  <c r="CA12" i="20"/>
  <c r="CA32" i="20"/>
  <c r="CA13" i="20" l="1"/>
  <c r="CA33" i="20"/>
  <c r="AP14" i="20"/>
  <c r="BZ14" i="20" s="1"/>
  <c r="U109" i="20"/>
  <c r="BY109" i="20" l="1"/>
  <c r="U110" i="20"/>
  <c r="BY110" i="20" s="1"/>
  <c r="CA34" i="20"/>
  <c r="CA14" i="20"/>
  <c r="AP15" i="20"/>
  <c r="BZ15" i="20" s="1"/>
  <c r="AP16" i="20" l="1"/>
  <c r="BZ16" i="20" s="1"/>
  <c r="CA35" i="20"/>
  <c r="CA15" i="20"/>
  <c r="U111" i="20"/>
  <c r="U112" i="20"/>
  <c r="BY111" i="20" l="1"/>
  <c r="CA16" i="20"/>
  <c r="CA36" i="20"/>
  <c r="AP17" i="20"/>
  <c r="BZ17" i="20" s="1"/>
  <c r="CA37" i="20" s="1"/>
  <c r="BY112" i="20"/>
  <c r="CA17" i="20" l="1"/>
  <c r="AP18" i="20"/>
  <c r="BZ18" i="20" s="1"/>
  <c r="AP104" i="20"/>
  <c r="BZ104" i="20" s="1"/>
  <c r="CA104" i="20" l="1"/>
  <c r="CA124" i="20"/>
  <c r="AP19" i="20"/>
  <c r="BZ19" i="20" s="1"/>
  <c r="CA18" i="20"/>
  <c r="CA38" i="20"/>
  <c r="CA39" i="20" l="1"/>
  <c r="CA19" i="20"/>
  <c r="AP20" i="20"/>
  <c r="BZ20" i="20" s="1"/>
  <c r="CA40" i="20" l="1"/>
  <c r="CA20" i="20"/>
  <c r="AP22" i="20"/>
  <c r="BZ22" i="20" s="1"/>
  <c r="AP21" i="20"/>
  <c r="BZ21" i="20" s="1"/>
  <c r="CA21" i="20" l="1"/>
  <c r="CA41" i="20"/>
  <c r="CA42" i="20"/>
  <c r="CA22" i="20"/>
  <c r="AP105" i="20" l="1"/>
  <c r="BZ105" i="20" s="1"/>
  <c r="CA105" i="20" l="1"/>
  <c r="CA125" i="20"/>
  <c r="AP106" i="20" l="1"/>
  <c r="BZ106" i="20" s="1"/>
  <c r="CA106" i="20" l="1"/>
  <c r="CA126" i="20"/>
  <c r="AP107" i="20" l="1"/>
  <c r="BZ107" i="20" s="1"/>
  <c r="CA127" i="20" l="1"/>
  <c r="CA107" i="20"/>
  <c r="AP108" i="20" l="1"/>
  <c r="BZ108" i="20" s="1"/>
  <c r="CA128" i="20" l="1"/>
  <c r="CA108" i="20"/>
  <c r="AP109" i="20"/>
  <c r="BZ109" i="20" s="1"/>
  <c r="CA109" i="20" l="1"/>
  <c r="CA129" i="20"/>
  <c r="AP110" i="20"/>
  <c r="BZ110" i="20" s="1"/>
  <c r="CA110" i="20" l="1"/>
  <c r="CA130" i="20"/>
  <c r="AP111" i="20"/>
  <c r="BZ111" i="20" s="1"/>
  <c r="AP112" i="20"/>
  <c r="BZ112" i="20" s="1"/>
  <c r="CA131" i="20" l="1"/>
  <c r="CA111" i="20"/>
  <c r="CA132" i="20"/>
  <c r="CA112" i="20"/>
  <c r="AQ189" i="20" l="1"/>
  <c r="CF189" i="20" s="1"/>
  <c r="AQ200" i="20"/>
  <c r="CF200" i="20" s="1"/>
  <c r="AQ148" i="20"/>
  <c r="CF148" i="20" s="1"/>
  <c r="AQ104" i="20"/>
  <c r="CF104" i="20" s="1"/>
  <c r="AQ9" i="20"/>
  <c r="CF9" i="20" s="1"/>
  <c r="AQ21" i="20"/>
  <c r="CF21" i="20" s="1"/>
  <c r="AQ56" i="20"/>
  <c r="CF56" i="20" s="1"/>
  <c r="AQ188" i="20"/>
  <c r="CF188" i="20" s="1"/>
  <c r="AQ201" i="20"/>
  <c r="CF201" i="20" s="1"/>
  <c r="AQ149" i="20"/>
  <c r="CF149" i="20" s="1"/>
  <c r="AQ105" i="20"/>
  <c r="CF105" i="20" s="1"/>
  <c r="AQ10" i="20"/>
  <c r="CF10" i="20" s="1"/>
  <c r="AQ22" i="20"/>
  <c r="CF22" i="20" s="1"/>
  <c r="AQ57" i="20"/>
  <c r="CF57" i="20" s="1"/>
  <c r="AQ191" i="20"/>
  <c r="CF191" i="20" s="1"/>
  <c r="AQ202" i="20"/>
  <c r="CF202" i="20" s="1"/>
  <c r="AQ150" i="20"/>
  <c r="CF150" i="20" s="1"/>
  <c r="AQ106" i="20"/>
  <c r="CF106" i="20" s="1"/>
  <c r="AQ11" i="20"/>
  <c r="CF11" i="20" s="1"/>
  <c r="AQ58" i="20"/>
  <c r="CF58" i="20" s="1"/>
  <c r="AQ190" i="20"/>
  <c r="CF190" i="20" s="1"/>
  <c r="AQ151" i="20"/>
  <c r="CF151" i="20" s="1"/>
  <c r="AQ107" i="20"/>
  <c r="CF107" i="20" s="1"/>
  <c r="AQ12" i="20"/>
  <c r="CF12" i="20" s="1"/>
  <c r="AQ59" i="20"/>
  <c r="CF59" i="20" s="1"/>
  <c r="AQ192" i="20"/>
  <c r="CF192" i="20" s="1"/>
  <c r="AQ152" i="20"/>
  <c r="CF152" i="20" s="1"/>
  <c r="AQ108" i="20"/>
  <c r="CF108" i="20" s="1"/>
  <c r="AQ13" i="20"/>
  <c r="CF13" i="20" s="1"/>
  <c r="AQ60" i="20"/>
  <c r="CF60" i="20" s="1"/>
  <c r="AQ193" i="20"/>
  <c r="CF193" i="20" s="1"/>
  <c r="AQ153" i="20"/>
  <c r="CF153" i="20" s="1"/>
  <c r="AQ97" i="20"/>
  <c r="CF97" i="20" s="1"/>
  <c r="AQ110" i="20"/>
  <c r="CF110" i="20" s="1"/>
  <c r="AQ14" i="20"/>
  <c r="CF14" i="20" s="1"/>
  <c r="AQ61" i="20"/>
  <c r="CF61" i="20" s="1"/>
  <c r="AQ194" i="20"/>
  <c r="CF194" i="20" s="1"/>
  <c r="AQ142" i="20"/>
  <c r="CF142" i="20" s="1"/>
  <c r="AQ154" i="20"/>
  <c r="CF154" i="20" s="1"/>
  <c r="AQ99" i="20"/>
  <c r="CF99" i="20" s="1"/>
  <c r="AQ109" i="20"/>
  <c r="CF109" i="20" s="1"/>
  <c r="AQ15" i="20"/>
  <c r="CF15" i="20" s="1"/>
  <c r="AQ62" i="20"/>
  <c r="CF62" i="20" s="1"/>
  <c r="AQ195" i="20"/>
  <c r="CF195" i="20" s="1"/>
  <c r="AQ145" i="20"/>
  <c r="CF145" i="20" s="1"/>
  <c r="AQ156" i="20"/>
  <c r="CF156" i="20" s="1"/>
  <c r="AQ100" i="20"/>
  <c r="CF100" i="20" s="1"/>
  <c r="AQ111" i="20"/>
  <c r="CF111" i="20" s="1"/>
  <c r="AQ16" i="20"/>
  <c r="CF16" i="20" s="1"/>
  <c r="AQ63" i="20"/>
  <c r="CF63" i="20" s="1"/>
  <c r="AQ196" i="20"/>
  <c r="CF196" i="20" s="1"/>
  <c r="AQ144" i="20"/>
  <c r="CF144" i="20" s="1"/>
  <c r="AQ155" i="20"/>
  <c r="CF155" i="20" s="1"/>
  <c r="AQ98" i="20"/>
  <c r="CF98" i="20" s="1"/>
  <c r="AQ112" i="20"/>
  <c r="CF112" i="20" s="1"/>
  <c r="AQ17" i="20"/>
  <c r="CF17" i="20" s="1"/>
  <c r="AQ52" i="20"/>
  <c r="CF52" i="20" s="1"/>
  <c r="AQ65" i="20"/>
  <c r="CF65" i="20" s="1"/>
  <c r="AQ197" i="20"/>
  <c r="CF197" i="20" s="1"/>
  <c r="AQ143" i="20"/>
  <c r="CF143" i="20" s="1"/>
  <c r="AQ157" i="20"/>
  <c r="CF157" i="20" s="1"/>
  <c r="AQ101" i="20"/>
  <c r="CF101" i="20" s="1"/>
  <c r="AQ18" i="20"/>
  <c r="CF18" i="20" s="1"/>
  <c r="AQ55" i="20"/>
  <c r="CF55" i="20" s="1"/>
  <c r="AQ66" i="20"/>
  <c r="CF66" i="20" s="1"/>
  <c r="AQ198" i="20"/>
  <c r="CF198" i="20" s="1"/>
  <c r="AQ146" i="20"/>
  <c r="CF146" i="20" s="1"/>
  <c r="AQ102" i="20"/>
  <c r="CF102" i="20" s="1"/>
  <c r="AQ7" i="20"/>
  <c r="CF7" i="20" s="1"/>
  <c r="AQ19" i="20"/>
  <c r="CF19" i="20" s="1"/>
  <c r="AQ54" i="20"/>
  <c r="CF54" i="20" s="1"/>
  <c r="AQ64" i="20"/>
  <c r="CF64" i="20" s="1"/>
  <c r="AQ187" i="20"/>
  <c r="CF187" i="20" s="1"/>
  <c r="AQ199" i="20"/>
  <c r="CF199" i="20" s="1"/>
  <c r="AQ147" i="20"/>
  <c r="CF147" i="20" s="1"/>
  <c r="AQ103" i="20"/>
  <c r="CF103" i="20" s="1"/>
  <c r="AQ8" i="20"/>
  <c r="CF8" i="20" s="1"/>
  <c r="AQ20" i="20"/>
  <c r="CF20" i="20" s="1"/>
  <c r="AQ53" i="20"/>
  <c r="CF53" i="20" s="1"/>
  <c r="AQ67" i="20"/>
  <c r="CF67" i="20" s="1"/>
  <c r="V52" i="20" l="1"/>
  <c r="V187" i="20" l="1"/>
  <c r="CE52" i="20"/>
  <c r="V7" i="20"/>
  <c r="V53" i="20"/>
  <c r="V142" i="20"/>
  <c r="V97" i="20"/>
  <c r="V54" i="20" l="1"/>
  <c r="CE142" i="20"/>
  <c r="V143" i="20"/>
  <c r="CE53" i="20"/>
  <c r="CE97" i="20"/>
  <c r="V98" i="20"/>
  <c r="CE7" i="20"/>
  <c r="V9" i="20"/>
  <c r="V8" i="20"/>
  <c r="CE187" i="20"/>
  <c r="V188" i="20"/>
  <c r="CE8" i="20" l="1"/>
  <c r="CE9" i="20"/>
  <c r="CE143" i="20"/>
  <c r="V144" i="20"/>
  <c r="CG53" i="20"/>
  <c r="CG73" i="20"/>
  <c r="CE98" i="20"/>
  <c r="CE188" i="20"/>
  <c r="V99" i="20"/>
  <c r="CE54" i="20"/>
  <c r="V189" i="20"/>
  <c r="V55" i="20"/>
  <c r="V56" i="20" l="1"/>
  <c r="V190" i="20"/>
  <c r="CG188" i="20"/>
  <c r="CG208" i="20"/>
  <c r="CE189" i="20"/>
  <c r="CE55" i="20"/>
  <c r="CG54" i="20"/>
  <c r="CG74" i="20"/>
  <c r="CG163" i="20"/>
  <c r="CG143" i="20"/>
  <c r="CG118" i="20"/>
  <c r="CG98" i="20"/>
  <c r="CE144" i="20"/>
  <c r="CE99" i="20"/>
  <c r="V100" i="20"/>
  <c r="CG29" i="20"/>
  <c r="CG9" i="20"/>
  <c r="V145" i="20"/>
  <c r="CG28" i="20"/>
  <c r="CG8" i="20"/>
  <c r="CG119" i="20" l="1"/>
  <c r="CG99" i="20"/>
  <c r="CG164" i="20"/>
  <c r="CG144" i="20"/>
  <c r="V101" i="20"/>
  <c r="CE145" i="20"/>
  <c r="CE100" i="20"/>
  <c r="V146" i="20"/>
  <c r="CE190" i="20"/>
  <c r="CG55" i="20"/>
  <c r="CG75" i="20"/>
  <c r="V191" i="20"/>
  <c r="CE56" i="20"/>
  <c r="CG209" i="20"/>
  <c r="CG189" i="20"/>
  <c r="V57" i="20"/>
  <c r="V102" i="20" l="1"/>
  <c r="V58" i="20"/>
  <c r="CG100" i="20"/>
  <c r="CG120" i="20"/>
  <c r="CG56" i="20"/>
  <c r="CG76" i="20"/>
  <c r="CG190" i="20"/>
  <c r="CG210" i="20"/>
  <c r="V192" i="20"/>
  <c r="CE191" i="20"/>
  <c r="CG145" i="20"/>
  <c r="CG165" i="20"/>
  <c r="CE57" i="20"/>
  <c r="CE146" i="20"/>
  <c r="V147" i="20"/>
  <c r="CE101" i="20"/>
  <c r="CG146" i="20" l="1"/>
  <c r="CG166" i="20"/>
  <c r="CG211" i="20"/>
  <c r="CG191" i="20"/>
  <c r="CE58" i="20"/>
  <c r="CE147" i="20"/>
  <c r="V59" i="20"/>
  <c r="CG57" i="20"/>
  <c r="CG77" i="20"/>
  <c r="V148" i="20"/>
  <c r="CG121" i="20"/>
  <c r="CG101" i="20"/>
  <c r="CE192" i="20"/>
  <c r="CE102" i="20"/>
  <c r="V193" i="20"/>
  <c r="V103" i="20"/>
  <c r="CG122" i="20" l="1"/>
  <c r="CG102" i="20"/>
  <c r="CG78" i="20"/>
  <c r="CG58" i="20"/>
  <c r="CG192" i="20"/>
  <c r="CG212" i="20"/>
  <c r="CE59" i="20"/>
  <c r="CE148" i="20"/>
  <c r="V60" i="20"/>
  <c r="CE103" i="20"/>
  <c r="V149" i="20"/>
  <c r="V104" i="20"/>
  <c r="CE193" i="20"/>
  <c r="V194" i="20"/>
  <c r="CG167" i="20"/>
  <c r="CG147" i="20"/>
  <c r="V61" i="20" l="1"/>
  <c r="CE104" i="20"/>
  <c r="CG168" i="20"/>
  <c r="CG148" i="20"/>
  <c r="CE149" i="20"/>
  <c r="V150" i="20"/>
  <c r="CG193" i="20"/>
  <c r="CG213" i="20"/>
  <c r="CE194" i="20"/>
  <c r="V195" i="20"/>
  <c r="CG103" i="20"/>
  <c r="CG123" i="20"/>
  <c r="CG59" i="20"/>
  <c r="CG79" i="20"/>
  <c r="V105" i="20"/>
  <c r="CE60" i="20"/>
  <c r="CG149" i="20" l="1"/>
  <c r="CG169" i="20"/>
  <c r="CG60" i="20"/>
  <c r="CG80" i="20"/>
  <c r="CE105" i="20"/>
  <c r="V106" i="20"/>
  <c r="CG104" i="20"/>
  <c r="CG124" i="20"/>
  <c r="V62" i="20"/>
  <c r="CE150" i="20"/>
  <c r="CE61" i="20"/>
  <c r="CE195" i="20"/>
  <c r="V151" i="20"/>
  <c r="V196" i="20"/>
  <c r="CG194" i="20"/>
  <c r="CG214" i="20"/>
  <c r="CG105" i="20" l="1"/>
  <c r="CG125" i="20"/>
  <c r="CG170" i="20"/>
  <c r="CG150" i="20"/>
  <c r="CE62" i="20"/>
  <c r="V107" i="20"/>
  <c r="V197" i="20"/>
  <c r="CE151" i="20"/>
  <c r="CE196" i="20"/>
  <c r="V152" i="20"/>
  <c r="CG215" i="20"/>
  <c r="CG195" i="20"/>
  <c r="V63" i="20"/>
  <c r="CG61" i="20"/>
  <c r="CG81" i="20"/>
  <c r="CE106" i="20"/>
  <c r="CG82" i="20" l="1"/>
  <c r="CG62" i="20"/>
  <c r="CG106" i="20"/>
  <c r="CG126" i="20"/>
  <c r="CG171" i="20"/>
  <c r="CG151" i="20"/>
  <c r="CE197" i="20"/>
  <c r="CE152" i="20"/>
  <c r="V198" i="20"/>
  <c r="V153" i="20"/>
  <c r="CG216" i="20"/>
  <c r="CG196" i="20"/>
  <c r="V64" i="20"/>
  <c r="CE107" i="20"/>
  <c r="V108" i="20"/>
  <c r="CE63" i="20"/>
  <c r="V109" i="20" l="1"/>
  <c r="CE64" i="20"/>
  <c r="CG63" i="20"/>
  <c r="CG83" i="20"/>
  <c r="V65" i="20"/>
  <c r="CG172" i="20"/>
  <c r="CG152" i="20"/>
  <c r="CE108" i="20"/>
  <c r="CE153" i="20"/>
  <c r="V154" i="20"/>
  <c r="CG217" i="20"/>
  <c r="CG197" i="20"/>
  <c r="CG127" i="20"/>
  <c r="CG107" i="20"/>
  <c r="CE198" i="20"/>
  <c r="V199" i="20"/>
  <c r="V155" i="20" l="1"/>
  <c r="CG108" i="20"/>
  <c r="CG128" i="20"/>
  <c r="CG198" i="20"/>
  <c r="CG218" i="20"/>
  <c r="CE65" i="20"/>
  <c r="CG84" i="20"/>
  <c r="CG64" i="20"/>
  <c r="CG153" i="20"/>
  <c r="CG173" i="20"/>
  <c r="V67" i="20"/>
  <c r="V66" i="20"/>
  <c r="V200" i="20"/>
  <c r="CE199" i="20"/>
  <c r="CE109" i="20"/>
  <c r="CE154" i="20"/>
  <c r="V110" i="20"/>
  <c r="CE67" i="20" l="1"/>
  <c r="CG65" i="20"/>
  <c r="CG85" i="20"/>
  <c r="CG109" i="20"/>
  <c r="CG129" i="20"/>
  <c r="CG174" i="20"/>
  <c r="CG154" i="20"/>
  <c r="CG219" i="20"/>
  <c r="CG199" i="20"/>
  <c r="CE200" i="20"/>
  <c r="V202" i="20"/>
  <c r="V201" i="20"/>
  <c r="CE110" i="20"/>
  <c r="CE155" i="20"/>
  <c r="V157" i="20"/>
  <c r="V156" i="20"/>
  <c r="V112" i="20"/>
  <c r="V111" i="20"/>
  <c r="CE66" i="20"/>
  <c r="CE111" i="20" l="1"/>
  <c r="CE112" i="20"/>
  <c r="CE202" i="20"/>
  <c r="CE156" i="20"/>
  <c r="CE157" i="20"/>
  <c r="CG86" i="20"/>
  <c r="CG66" i="20"/>
  <c r="CG155" i="20"/>
  <c r="CG175" i="20"/>
  <c r="CG130" i="20"/>
  <c r="CG110" i="20"/>
  <c r="CG200" i="20"/>
  <c r="CG220" i="20"/>
  <c r="CG67" i="20"/>
  <c r="CG87" i="20"/>
  <c r="CE201" i="20"/>
  <c r="CG202" i="20" l="1"/>
  <c r="CG222" i="20"/>
  <c r="CG112" i="20"/>
  <c r="CG132" i="20"/>
  <c r="CG157" i="20"/>
  <c r="CG177" i="20"/>
  <c r="CG221" i="20"/>
  <c r="CG201" i="20"/>
  <c r="CG131" i="20"/>
  <c r="CG111" i="20"/>
  <c r="CG176" i="20"/>
  <c r="CG156" i="20"/>
  <c r="V10" i="20" l="1"/>
  <c r="CE10" i="20" l="1"/>
  <c r="V11" i="20"/>
  <c r="V12" i="20" l="1"/>
  <c r="CE11" i="20"/>
  <c r="CG30" i="20"/>
  <c r="CG10" i="20"/>
  <c r="V13" i="20" l="1"/>
  <c r="CG11" i="20"/>
  <c r="CG31" i="20"/>
  <c r="CE12" i="20"/>
  <c r="CG32" i="20" l="1"/>
  <c r="CG12" i="20"/>
  <c r="CE13" i="20"/>
  <c r="V14" i="20"/>
  <c r="V15" i="20" l="1"/>
  <c r="CE14" i="20"/>
  <c r="CG33" i="20"/>
  <c r="CG13" i="20"/>
  <c r="V16" i="20" l="1"/>
  <c r="CE15" i="20"/>
  <c r="CG34" i="20"/>
  <c r="CG14" i="20"/>
  <c r="V17" i="20" l="1"/>
  <c r="CG15" i="20"/>
  <c r="CG35" i="20"/>
  <c r="CE16" i="20"/>
  <c r="V18" i="20" l="1"/>
  <c r="CG36" i="20"/>
  <c r="CG16" i="20"/>
  <c r="CE17" i="20"/>
  <c r="CE18" i="20" l="1"/>
  <c r="V19" i="20"/>
  <c r="CG17" i="20"/>
  <c r="CG37" i="20"/>
  <c r="CG18" i="20" l="1"/>
  <c r="CG38" i="20"/>
  <c r="CE19" i="20"/>
  <c r="V20" i="20"/>
  <c r="V22" i="20" l="1"/>
  <c r="V21" i="20"/>
  <c r="CE20" i="20"/>
  <c r="CG19" i="20"/>
  <c r="CG39" i="20"/>
  <c r="CG20" i="20" l="1"/>
  <c r="CG40" i="20"/>
  <c r="CE22" i="20"/>
  <c r="CE21" i="20"/>
  <c r="CG21" i="20" l="1"/>
  <c r="CG41" i="20"/>
  <c r="CG22" i="20"/>
  <c r="CG42" i="20"/>
  <c r="AS194" i="20" l="1"/>
  <c r="AS15" i="20"/>
  <c r="BQ15" i="20" s="1"/>
  <c r="AS14" i="20"/>
  <c r="BQ14" i="20" s="1"/>
  <c r="AS64" i="20"/>
  <c r="AS65" i="20"/>
  <c r="AS9" i="20"/>
  <c r="BQ9" i="20" s="1"/>
  <c r="AS8" i="20"/>
  <c r="BQ8" i="20" s="1"/>
  <c r="AS56" i="20"/>
  <c r="AS67" i="20"/>
  <c r="AS61" i="20"/>
  <c r="AS142" i="20"/>
  <c r="AS157" i="20"/>
  <c r="AS109" i="20"/>
  <c r="AS59" i="20"/>
  <c r="AS22" i="20"/>
  <c r="BQ22" i="20" s="1"/>
  <c r="AS147" i="20"/>
  <c r="AS107" i="20"/>
  <c r="AS13" i="20"/>
  <c r="BQ13" i="20" s="1"/>
  <c r="AS10" i="20"/>
  <c r="BQ10" i="20" s="1"/>
  <c r="AS66" i="20"/>
  <c r="AS104" i="20"/>
  <c r="AS152" i="20"/>
  <c r="AS52" i="20"/>
  <c r="AS98" i="20"/>
  <c r="AS97" i="20"/>
  <c r="AS60" i="20"/>
  <c r="AS99" i="20"/>
  <c r="AS111" i="20"/>
  <c r="AS63" i="20"/>
  <c r="AS7" i="20"/>
  <c r="BQ7" i="20" s="1"/>
  <c r="AS187" i="20"/>
  <c r="AS62" i="20" l="1"/>
  <c r="AS12" i="20"/>
  <c r="BQ12" i="20" s="1"/>
  <c r="AS199" i="20"/>
  <c r="AS149" i="20"/>
  <c r="AS19" i="20"/>
  <c r="BQ19" i="20" s="1"/>
  <c r="AS17" i="20"/>
  <c r="BQ17" i="20" s="1"/>
  <c r="AS155" i="20"/>
  <c r="AS148" i="20"/>
  <c r="AS153" i="20"/>
  <c r="AS143" i="20"/>
  <c r="AS189" i="20"/>
  <c r="AS145" i="20"/>
  <c r="AS195" i="20"/>
  <c r="AS144" i="20"/>
  <c r="AS196" i="20"/>
  <c r="AS55" i="20"/>
  <c r="AS112" i="20"/>
  <c r="AS105" i="20"/>
  <c r="AS190" i="20"/>
  <c r="AS201" i="20"/>
  <c r="AS202" i="20"/>
  <c r="AS20" i="20"/>
  <c r="BQ20" i="20" s="1"/>
  <c r="AS58" i="20"/>
  <c r="AS192" i="20"/>
  <c r="AS100" i="20"/>
  <c r="AS108" i="20"/>
  <c r="AS200" i="20"/>
  <c r="AS57" i="20"/>
  <c r="AS110" i="20"/>
  <c r="AS151" i="20"/>
  <c r="AS156" i="20"/>
  <c r="AS193" i="20"/>
  <c r="AS197" i="20"/>
  <c r="AS102" i="20"/>
  <c r="AS21" i="20"/>
  <c r="BQ21" i="20" s="1"/>
  <c r="AS103" i="20"/>
  <c r="AS11" i="20"/>
  <c r="BQ11" i="20" s="1"/>
  <c r="AS18" i="20"/>
  <c r="BQ18" i="20" s="1"/>
  <c r="AS16" i="20"/>
  <c r="BQ16" i="20" s="1"/>
  <c r="AS150" i="20"/>
  <c r="AS54" i="20"/>
  <c r="AS146" i="20"/>
  <c r="AS198" i="20"/>
  <c r="AS53" i="20"/>
  <c r="AS188" i="20"/>
  <c r="AS191" i="20"/>
  <c r="AS106" i="20"/>
  <c r="AS101" i="20"/>
  <c r="AS154" i="20"/>
  <c r="Q187" i="20" l="1"/>
  <c r="R187" i="20"/>
  <c r="Q188" i="20" l="1"/>
  <c r="BS187" i="20"/>
  <c r="Q97" i="20"/>
  <c r="R97" i="20"/>
  <c r="R188" i="20"/>
  <c r="X187" i="20"/>
  <c r="BS188" i="20" l="1"/>
  <c r="BS97" i="20"/>
  <c r="R189" i="20"/>
  <c r="Q142" i="20"/>
  <c r="Q98" i="20"/>
  <c r="R98" i="20"/>
  <c r="Q52" i="20"/>
  <c r="BU188" i="20"/>
  <c r="Q189" i="20"/>
  <c r="X97" i="20"/>
  <c r="X188" i="20"/>
  <c r="BS98" i="20" l="1"/>
  <c r="BU98" i="20" s="1"/>
  <c r="BS189" i="20"/>
  <c r="BU189" i="20" s="1"/>
  <c r="R142" i="20"/>
  <c r="BS142" i="20" s="1"/>
  <c r="R99" i="20"/>
  <c r="R190" i="20"/>
  <c r="R52" i="20"/>
  <c r="BS52" i="20" s="1"/>
  <c r="BU118" i="20"/>
  <c r="Q53" i="20"/>
  <c r="Q99" i="20"/>
  <c r="Q190" i="20"/>
  <c r="Q143" i="20"/>
  <c r="X142" i="20"/>
  <c r="X189" i="20"/>
  <c r="X52" i="20"/>
  <c r="X98" i="20"/>
  <c r="BS190" i="20" l="1"/>
  <c r="BU190" i="20" s="1"/>
  <c r="R53" i="20"/>
  <c r="BS53" i="20" s="1"/>
  <c r="Q191" i="20"/>
  <c r="R7" i="20"/>
  <c r="R191" i="20"/>
  <c r="BS191" i="20" s="1"/>
  <c r="Q100" i="20"/>
  <c r="R100" i="20"/>
  <c r="BS99" i="20"/>
  <c r="Q7" i="20"/>
  <c r="Q54" i="20"/>
  <c r="Q144" i="20"/>
  <c r="R143" i="20"/>
  <c r="BS143" i="20" s="1"/>
  <c r="X99" i="20"/>
  <c r="X53" i="20"/>
  <c r="X190" i="20"/>
  <c r="X7" i="20"/>
  <c r="X143" i="20"/>
  <c r="BF39" i="20" l="1"/>
  <c r="BF212" i="20"/>
  <c r="BF215" i="20"/>
  <c r="BF217" i="20"/>
  <c r="BF37" i="20"/>
  <c r="BF214" i="20"/>
  <c r="BF216" i="20"/>
  <c r="BF219" i="20"/>
  <c r="BF38" i="20"/>
  <c r="BF40" i="20"/>
  <c r="BF209" i="20"/>
  <c r="BF222" i="20"/>
  <c r="BF41" i="20"/>
  <c r="BF208" i="20"/>
  <c r="BF218" i="20"/>
  <c r="BF221" i="20"/>
  <c r="BF220" i="20"/>
  <c r="BF42" i="20"/>
  <c r="BF210" i="20"/>
  <c r="BF213" i="20"/>
  <c r="BF211" i="20"/>
  <c r="BS7" i="20"/>
  <c r="BU211" i="20" s="1"/>
  <c r="BU163" i="20"/>
  <c r="BU143" i="20"/>
  <c r="R192" i="20"/>
  <c r="Q55" i="20"/>
  <c r="BU191" i="20"/>
  <c r="R8" i="20"/>
  <c r="Q8" i="20"/>
  <c r="Q192" i="20"/>
  <c r="BU99" i="20"/>
  <c r="BU119" i="20"/>
  <c r="R144" i="20"/>
  <c r="BS144" i="20" s="1"/>
  <c r="R101" i="20"/>
  <c r="R54" i="20"/>
  <c r="BS54" i="20" s="1"/>
  <c r="Q145" i="20"/>
  <c r="BS100" i="20"/>
  <c r="BU53" i="20"/>
  <c r="BU73" i="20"/>
  <c r="Q101" i="20"/>
  <c r="X191" i="20"/>
  <c r="X144" i="20"/>
  <c r="X54" i="20"/>
  <c r="X8" i="20"/>
  <c r="X100" i="20"/>
  <c r="BP7" i="20"/>
  <c r="BU210" i="20" l="1"/>
  <c r="BU209" i="20"/>
  <c r="BF8" i="20"/>
  <c r="BF28" i="20"/>
  <c r="BU208" i="20"/>
  <c r="BS192" i="20"/>
  <c r="BS101" i="20"/>
  <c r="R9" i="20"/>
  <c r="Q102" i="20"/>
  <c r="R145" i="20"/>
  <c r="BS145" i="20" s="1"/>
  <c r="BU144" i="20"/>
  <c r="BU164" i="20"/>
  <c r="BU100" i="20"/>
  <c r="BU120" i="20"/>
  <c r="Q193" i="20"/>
  <c r="Q56" i="20"/>
  <c r="Q146" i="20"/>
  <c r="R193" i="20"/>
  <c r="Q9" i="20"/>
  <c r="BU54" i="20"/>
  <c r="BU74" i="20"/>
  <c r="BU192" i="20"/>
  <c r="BU212" i="20"/>
  <c r="R55" i="20"/>
  <c r="BS55" i="20" s="1"/>
  <c r="R102" i="20"/>
  <c r="BS102" i="20" s="1"/>
  <c r="BS8" i="20"/>
  <c r="X55" i="20"/>
  <c r="X192" i="20"/>
  <c r="X101" i="20"/>
  <c r="X145" i="20"/>
  <c r="X9" i="20"/>
  <c r="BR209" i="20"/>
  <c r="BR214" i="20"/>
  <c r="BR212" i="20"/>
  <c r="BR219" i="20"/>
  <c r="BR221" i="20"/>
  <c r="BR217" i="20"/>
  <c r="BR208" i="20"/>
  <c r="BR216" i="20"/>
  <c r="BR213" i="20"/>
  <c r="BR218" i="20"/>
  <c r="BR215" i="20"/>
  <c r="BR220" i="20"/>
  <c r="BR210" i="20"/>
  <c r="BR222" i="20"/>
  <c r="BR211" i="20"/>
  <c r="BP8" i="20"/>
  <c r="BS9" i="20" l="1"/>
  <c r="BF9" i="20"/>
  <c r="BF29" i="20"/>
  <c r="BU55" i="20"/>
  <c r="BU75" i="20"/>
  <c r="BU8" i="20"/>
  <c r="BU28" i="20"/>
  <c r="BS193" i="20"/>
  <c r="BU9" i="20"/>
  <c r="BU29" i="20"/>
  <c r="R103" i="20"/>
  <c r="R194" i="20"/>
  <c r="R56" i="20"/>
  <c r="BS56" i="20" s="1"/>
  <c r="Q147" i="20"/>
  <c r="BU102" i="20"/>
  <c r="BU122" i="20"/>
  <c r="R146" i="20"/>
  <c r="BS146" i="20" s="1"/>
  <c r="BU145" i="20"/>
  <c r="BU165" i="20"/>
  <c r="Q57" i="20"/>
  <c r="R10" i="20"/>
  <c r="Q103" i="20"/>
  <c r="Q10" i="20"/>
  <c r="BS10" i="20" s="1"/>
  <c r="Q194" i="20"/>
  <c r="BU101" i="20"/>
  <c r="BU121" i="20"/>
  <c r="X10" i="20"/>
  <c r="X146" i="20"/>
  <c r="X102" i="20"/>
  <c r="X193" i="20"/>
  <c r="X56" i="20"/>
  <c r="BP9" i="20"/>
  <c r="BR28" i="20"/>
  <c r="BR8" i="20"/>
  <c r="BF30" i="20" l="1"/>
  <c r="BF10" i="20"/>
  <c r="BS194" i="20"/>
  <c r="Q195" i="20"/>
  <c r="BU56" i="20"/>
  <c r="BU76" i="20"/>
  <c r="Q58" i="20"/>
  <c r="R195" i="20"/>
  <c r="BU30" i="20"/>
  <c r="BU10" i="20"/>
  <c r="BU194" i="20"/>
  <c r="BU214" i="20"/>
  <c r="Q11" i="20"/>
  <c r="R104" i="20"/>
  <c r="R147" i="20"/>
  <c r="BS147" i="20" s="1"/>
  <c r="BS103" i="20"/>
  <c r="Q104" i="20"/>
  <c r="BU213" i="20"/>
  <c r="BU193" i="20"/>
  <c r="R11" i="20"/>
  <c r="Q148" i="20"/>
  <c r="BU146" i="20"/>
  <c r="BU166" i="20"/>
  <c r="R57" i="20"/>
  <c r="BS57" i="20" s="1"/>
  <c r="X103" i="20"/>
  <c r="X57" i="20"/>
  <c r="X11" i="20"/>
  <c r="X194" i="20"/>
  <c r="X147" i="20"/>
  <c r="BP10" i="20"/>
  <c r="BR29" i="20"/>
  <c r="BR9" i="20"/>
  <c r="BS104" i="20" l="1"/>
  <c r="BU124" i="20" s="1"/>
  <c r="BF31" i="20"/>
  <c r="BF11" i="20"/>
  <c r="Q105" i="20"/>
  <c r="BU57" i="20"/>
  <c r="BU77" i="20"/>
  <c r="BU103" i="20"/>
  <c r="BU123" i="20"/>
  <c r="R196" i="20"/>
  <c r="R148" i="20"/>
  <c r="BS148" i="20" s="1"/>
  <c r="Q149" i="20"/>
  <c r="R105" i="20"/>
  <c r="BS105" i="20" s="1"/>
  <c r="Q59" i="20"/>
  <c r="BS11" i="20"/>
  <c r="BU147" i="20"/>
  <c r="BU167" i="20"/>
  <c r="BU104" i="20"/>
  <c r="R12" i="20"/>
  <c r="Q12" i="20"/>
  <c r="BS195" i="20"/>
  <c r="R58" i="20"/>
  <c r="BS58" i="20" s="1"/>
  <c r="Q196" i="20"/>
  <c r="X12" i="20"/>
  <c r="X195" i="20"/>
  <c r="X58" i="20"/>
  <c r="X148" i="20"/>
  <c r="X104" i="20"/>
  <c r="BR10" i="20"/>
  <c r="BR30" i="20"/>
  <c r="BP11" i="20"/>
  <c r="BS196" i="20" l="1"/>
  <c r="BF32" i="20"/>
  <c r="BF12" i="20"/>
  <c r="BU148" i="20"/>
  <c r="BU168" i="20"/>
  <c r="Q150" i="20"/>
  <c r="Q197" i="20"/>
  <c r="R149" i="20"/>
  <c r="BS149" i="20" s="1"/>
  <c r="R59" i="20"/>
  <c r="BS59" i="20" s="1"/>
  <c r="BU31" i="20"/>
  <c r="BU11" i="20"/>
  <c r="R197" i="20"/>
  <c r="Q60" i="20"/>
  <c r="BU195" i="20"/>
  <c r="BU215" i="20"/>
  <c r="BS12" i="20"/>
  <c r="Q13" i="20"/>
  <c r="BU105" i="20"/>
  <c r="BU125" i="20"/>
  <c r="BU58" i="20"/>
  <c r="BU78" i="20"/>
  <c r="R106" i="20"/>
  <c r="BS106" i="20" s="1"/>
  <c r="BU196" i="20"/>
  <c r="BU216" i="20"/>
  <c r="R13" i="20"/>
  <c r="Q106" i="20"/>
  <c r="X105" i="20"/>
  <c r="X59" i="20"/>
  <c r="X149" i="20"/>
  <c r="X196" i="20"/>
  <c r="X13" i="20"/>
  <c r="BP12" i="20"/>
  <c r="BR11" i="20"/>
  <c r="BR31" i="20"/>
  <c r="BF33" i="20" l="1"/>
  <c r="BF13" i="20"/>
  <c r="Q14" i="20"/>
  <c r="BU59" i="20"/>
  <c r="BU79" i="20"/>
  <c r="R14" i="20"/>
  <c r="R60" i="20"/>
  <c r="BS60" i="20" s="1"/>
  <c r="BU12" i="20"/>
  <c r="BU32" i="20"/>
  <c r="R150" i="20"/>
  <c r="BU149" i="20"/>
  <c r="BU169" i="20"/>
  <c r="BS197" i="20"/>
  <c r="BU106" i="20"/>
  <c r="BU126" i="20"/>
  <c r="Q198" i="20"/>
  <c r="Q61" i="20"/>
  <c r="BS150" i="20"/>
  <c r="R198" i="20"/>
  <c r="Q151" i="20"/>
  <c r="R107" i="20"/>
  <c r="Q107" i="20"/>
  <c r="BS13" i="20"/>
  <c r="X150" i="20"/>
  <c r="X14" i="20"/>
  <c r="X197" i="20"/>
  <c r="X60" i="20"/>
  <c r="X106" i="20"/>
  <c r="BP13" i="20"/>
  <c r="BR12" i="20"/>
  <c r="BR32" i="20"/>
  <c r="BF34" i="20" l="1"/>
  <c r="BF14" i="20"/>
  <c r="BS198" i="20"/>
  <c r="BU13" i="20"/>
  <c r="BU33" i="20"/>
  <c r="R151" i="20"/>
  <c r="BS151" i="20" s="1"/>
  <c r="Q62" i="20"/>
  <c r="Q108" i="20"/>
  <c r="R61" i="20"/>
  <c r="BS61" i="20" s="1"/>
  <c r="BS107" i="20"/>
  <c r="BU60" i="20"/>
  <c r="BU80" i="20"/>
  <c r="Q199" i="20"/>
  <c r="R15" i="20"/>
  <c r="Q152" i="20"/>
  <c r="BU197" i="20"/>
  <c r="BU217" i="20"/>
  <c r="R108" i="20"/>
  <c r="R199" i="20"/>
  <c r="BS14" i="20"/>
  <c r="BU198" i="20"/>
  <c r="BU218" i="20"/>
  <c r="Q15" i="20"/>
  <c r="BS15" i="20" s="1"/>
  <c r="BU150" i="20"/>
  <c r="BU170" i="20"/>
  <c r="X61" i="20"/>
  <c r="X198" i="20"/>
  <c r="X107" i="20"/>
  <c r="X15" i="20"/>
  <c r="X151" i="20"/>
  <c r="BR33" i="20"/>
  <c r="BR13" i="20"/>
  <c r="BP14" i="20"/>
  <c r="BF35" i="20" l="1"/>
  <c r="BF15" i="20"/>
  <c r="BU15" i="20"/>
  <c r="BU35" i="20"/>
  <c r="BU61" i="20"/>
  <c r="BU81" i="20"/>
  <c r="Q16" i="20"/>
  <c r="R62" i="20"/>
  <c r="BS62" i="20" s="1"/>
  <c r="Q153" i="20"/>
  <c r="BU151" i="20"/>
  <c r="BU171" i="20"/>
  <c r="Q109" i="20"/>
  <c r="R16" i="20"/>
  <c r="BU14" i="20"/>
  <c r="BU34" i="20"/>
  <c r="Q63" i="20"/>
  <c r="Q200" i="20"/>
  <c r="BS199" i="20"/>
  <c r="R109" i="20"/>
  <c r="BS108" i="20"/>
  <c r="R152" i="20"/>
  <c r="BS152" i="20" s="1"/>
  <c r="R200" i="20"/>
  <c r="BU107" i="20"/>
  <c r="BU127" i="20"/>
  <c r="X152" i="20"/>
  <c r="X16" i="20"/>
  <c r="X108" i="20"/>
  <c r="X199" i="20"/>
  <c r="X62" i="20"/>
  <c r="BP15" i="20"/>
  <c r="BR14" i="20"/>
  <c r="BR34" i="20"/>
  <c r="BS200" i="20" l="1"/>
  <c r="BF36" i="20"/>
  <c r="BF16" i="20"/>
  <c r="BF17" i="20"/>
  <c r="BS109" i="20"/>
  <c r="BU109" i="20" s="1"/>
  <c r="BU152" i="20"/>
  <c r="BU172" i="20"/>
  <c r="Q154" i="20"/>
  <c r="R202" i="20"/>
  <c r="R201" i="20"/>
  <c r="BU200" i="20"/>
  <c r="BU220" i="20"/>
  <c r="R63" i="20"/>
  <c r="BS63" i="20" s="1"/>
  <c r="Q64" i="20"/>
  <c r="R153" i="20"/>
  <c r="BS153" i="20" s="1"/>
  <c r="BU62" i="20"/>
  <c r="BU82" i="20"/>
  <c r="BU108" i="20"/>
  <c r="BU128" i="20"/>
  <c r="BS16" i="20"/>
  <c r="R17" i="20"/>
  <c r="Q17" i="20"/>
  <c r="R110" i="20"/>
  <c r="BU219" i="20"/>
  <c r="BU199" i="20"/>
  <c r="Q110" i="20"/>
  <c r="Q201" i="20"/>
  <c r="BS201" i="20" s="1"/>
  <c r="BU129" i="20"/>
  <c r="X63" i="20"/>
  <c r="X200" i="20"/>
  <c r="X109" i="20"/>
  <c r="X17" i="20"/>
  <c r="X153" i="20"/>
  <c r="BR15" i="20"/>
  <c r="BR35" i="20"/>
  <c r="BP16" i="20"/>
  <c r="Q65" i="20" l="1"/>
  <c r="Q202" i="20"/>
  <c r="BS202" i="20" s="1"/>
  <c r="R18" i="20"/>
  <c r="R64" i="20"/>
  <c r="BS64" i="20" s="1"/>
  <c r="BU63" i="20"/>
  <c r="BU83" i="20"/>
  <c r="BU201" i="20"/>
  <c r="BU221" i="20"/>
  <c r="BS110" i="20"/>
  <c r="BU16" i="20"/>
  <c r="BU36" i="20"/>
  <c r="Q111" i="20"/>
  <c r="R111" i="20"/>
  <c r="R112" i="20"/>
  <c r="R154" i="20"/>
  <c r="BS154" i="20" s="1"/>
  <c r="Q155" i="20"/>
  <c r="BU153" i="20"/>
  <c r="BU173" i="20"/>
  <c r="BS17" i="20"/>
  <c r="Q18" i="20"/>
  <c r="X154" i="20"/>
  <c r="X18" i="20"/>
  <c r="X110" i="20"/>
  <c r="X202" i="20"/>
  <c r="X201" i="20"/>
  <c r="X64" i="20"/>
  <c r="BP17" i="20"/>
  <c r="BR16" i="20"/>
  <c r="BR36" i="20"/>
  <c r="BS18" i="20" l="1"/>
  <c r="BU154" i="20"/>
  <c r="BU174" i="20"/>
  <c r="R155" i="20"/>
  <c r="BS155" i="20" s="1"/>
  <c r="BU18" i="20"/>
  <c r="BU38" i="20"/>
  <c r="R65" i="20"/>
  <c r="BS65" i="20" s="1"/>
  <c r="Q19" i="20"/>
  <c r="BS19" i="20" s="1"/>
  <c r="BU64" i="20"/>
  <c r="BU84" i="20"/>
  <c r="BS111" i="20"/>
  <c r="BU37" i="20"/>
  <c r="BU17" i="20"/>
  <c r="R19" i="20"/>
  <c r="Q112" i="20"/>
  <c r="BS112" i="20" s="1"/>
  <c r="BU222" i="20"/>
  <c r="BU202" i="20"/>
  <c r="BU110" i="20"/>
  <c r="BU130" i="20"/>
  <c r="Q156" i="20"/>
  <c r="Q66" i="20"/>
  <c r="X65" i="20"/>
  <c r="X112" i="20"/>
  <c r="X111" i="20"/>
  <c r="X19" i="20"/>
  <c r="X155" i="20"/>
  <c r="BP18" i="20"/>
  <c r="BR17" i="20"/>
  <c r="BR37" i="20"/>
  <c r="BU155" i="20" l="1"/>
  <c r="BU175" i="20"/>
  <c r="BU39" i="20"/>
  <c r="BU19" i="20"/>
  <c r="Q20" i="20"/>
  <c r="BU112" i="20"/>
  <c r="BU132" i="20"/>
  <c r="R66" i="20"/>
  <c r="BS66" i="20" s="1"/>
  <c r="R67" i="20"/>
  <c r="BU65" i="20"/>
  <c r="BU85" i="20"/>
  <c r="R20" i="20"/>
  <c r="Q67" i="20"/>
  <c r="R156" i="20"/>
  <c r="BS156" i="20" s="1"/>
  <c r="R157" i="20"/>
  <c r="Q157" i="20"/>
  <c r="BS157" i="20" s="1"/>
  <c r="BU111" i="20"/>
  <c r="BU131" i="20"/>
  <c r="X157" i="20"/>
  <c r="X156" i="20"/>
  <c r="X20" i="20"/>
  <c r="X67" i="20"/>
  <c r="X66" i="20"/>
  <c r="BR18" i="20"/>
  <c r="BR38" i="20"/>
  <c r="BP19" i="20"/>
  <c r="BS20" i="20" l="1"/>
  <c r="BU156" i="20"/>
  <c r="BU176" i="20"/>
  <c r="BU66" i="20"/>
  <c r="BU86" i="20"/>
  <c r="BU20" i="20"/>
  <c r="BU40" i="20"/>
  <c r="Q21" i="20"/>
  <c r="BS21" i="20" s="1"/>
  <c r="BS67" i="20"/>
  <c r="BU157" i="20"/>
  <c r="BU177" i="20"/>
  <c r="R22" i="20"/>
  <c r="R21" i="20"/>
  <c r="X22" i="20"/>
  <c r="X21" i="20"/>
  <c r="BR19" i="20"/>
  <c r="BR39" i="20"/>
  <c r="BP20" i="20"/>
  <c r="Q22" i="20" l="1"/>
  <c r="BS22" i="20" s="1"/>
  <c r="BU67" i="20"/>
  <c r="BU87" i="20"/>
  <c r="BU41" i="20"/>
  <c r="BU21" i="20"/>
  <c r="BR20" i="20"/>
  <c r="BR40" i="20"/>
  <c r="BP21" i="20"/>
  <c r="BP22" i="20"/>
  <c r="BU22" i="20" l="1"/>
  <c r="BU42" i="20"/>
  <c r="BR42" i="20"/>
  <c r="BR22" i="20"/>
  <c r="BR21" i="20"/>
  <c r="BR41" i="20"/>
  <c r="AR98" i="20" l="1"/>
  <c r="CC98" i="20" s="1"/>
  <c r="AR110" i="20"/>
  <c r="CC110" i="20" s="1"/>
  <c r="AR99" i="20"/>
  <c r="CC99" i="20" s="1"/>
  <c r="AR111" i="20"/>
  <c r="CC111" i="20" s="1"/>
  <c r="AR100" i="20"/>
  <c r="CC100" i="20" s="1"/>
  <c r="AR112" i="20"/>
  <c r="CC112" i="20" s="1"/>
  <c r="AR101" i="20"/>
  <c r="CC101" i="20" s="1"/>
  <c r="AR102" i="20"/>
  <c r="CC102" i="20" s="1"/>
  <c r="AR103" i="20"/>
  <c r="CC103" i="20" s="1"/>
  <c r="AR104" i="20"/>
  <c r="CC104" i="20" s="1"/>
  <c r="AR105" i="20"/>
  <c r="CC105" i="20" s="1"/>
  <c r="AR106" i="20"/>
  <c r="CC106" i="20" s="1"/>
  <c r="AR107" i="20"/>
  <c r="CC107" i="20" s="1"/>
  <c r="AR108" i="20"/>
  <c r="CC108" i="20" s="1"/>
  <c r="AR109" i="20"/>
  <c r="CC109" i="20" s="1"/>
  <c r="AR97" i="20"/>
  <c r="CC97" i="20" s="1"/>
  <c r="AR53" i="20"/>
  <c r="CC53" i="20" s="1"/>
  <c r="AR65" i="20"/>
  <c r="CC65" i="20" s="1"/>
  <c r="AR54" i="20"/>
  <c r="CC54" i="20" s="1"/>
  <c r="AR66" i="20"/>
  <c r="CC66" i="20" s="1"/>
  <c r="AR67" i="20"/>
  <c r="CC67" i="20" s="1"/>
  <c r="AR55" i="20"/>
  <c r="CC55" i="20" s="1"/>
  <c r="AR56" i="20"/>
  <c r="CC56" i="20" s="1"/>
  <c r="AR57" i="20"/>
  <c r="CC57" i="20" s="1"/>
  <c r="AR58" i="20"/>
  <c r="CC58" i="20" s="1"/>
  <c r="AR59" i="20"/>
  <c r="CC59" i="20" s="1"/>
  <c r="AR62" i="20"/>
  <c r="CC62" i="20" s="1"/>
  <c r="AR64" i="20"/>
  <c r="CC64" i="20" s="1"/>
  <c r="AR60" i="20"/>
  <c r="CC60" i="20" s="1"/>
  <c r="AR63" i="20"/>
  <c r="CC63" i="20" s="1"/>
  <c r="AR61" i="20"/>
  <c r="CC61" i="20" s="1"/>
  <c r="AR52" i="20"/>
  <c r="CC52" i="20" s="1"/>
  <c r="AR188" i="20"/>
  <c r="CC188" i="20" s="1"/>
  <c r="AR200" i="20"/>
  <c r="CC200" i="20" s="1"/>
  <c r="AR201" i="20"/>
  <c r="CC201" i="20" s="1"/>
  <c r="AR189" i="20"/>
  <c r="CC189" i="20" s="1"/>
  <c r="AR190" i="20"/>
  <c r="CC190" i="20" s="1"/>
  <c r="AR202" i="20"/>
  <c r="CC202" i="20" s="1"/>
  <c r="AR194" i="20"/>
  <c r="CC194" i="20" s="1"/>
  <c r="AR191" i="20"/>
  <c r="CC191" i="20" s="1"/>
  <c r="AR199" i="20"/>
  <c r="CC199" i="20" s="1"/>
  <c r="AR192" i="20"/>
  <c r="CC192" i="20" s="1"/>
  <c r="AR195" i="20"/>
  <c r="CC195" i="20" s="1"/>
  <c r="AR193" i="20"/>
  <c r="CC193" i="20" s="1"/>
  <c r="AR196" i="20"/>
  <c r="CC196" i="20" s="1"/>
  <c r="AR197" i="20"/>
  <c r="CC197" i="20" s="1"/>
  <c r="AR198" i="20"/>
  <c r="CC198" i="20" s="1"/>
  <c r="AR187" i="20"/>
  <c r="CC187" i="20" s="1"/>
  <c r="AR8" i="20"/>
  <c r="CC8" i="20" s="1"/>
  <c r="AR20" i="20"/>
  <c r="CC20" i="20" s="1"/>
  <c r="AR11" i="20"/>
  <c r="CC11" i="20" s="1"/>
  <c r="AR12" i="20"/>
  <c r="CC12" i="20" s="1"/>
  <c r="AR9" i="20"/>
  <c r="CC9" i="20" s="1"/>
  <c r="AR13" i="20"/>
  <c r="CC13" i="20" s="1"/>
  <c r="AR14" i="20"/>
  <c r="CC14" i="20" s="1"/>
  <c r="AR22" i="20"/>
  <c r="CC22" i="20" s="1"/>
  <c r="AR19" i="20"/>
  <c r="CC19" i="20" s="1"/>
  <c r="AR10" i="20"/>
  <c r="CC10" i="20" s="1"/>
  <c r="AR15" i="20"/>
  <c r="CC15" i="20" s="1"/>
  <c r="AR16" i="20"/>
  <c r="CC16" i="20" s="1"/>
  <c r="AR17" i="20"/>
  <c r="CC17" i="20" s="1"/>
  <c r="AR18" i="20"/>
  <c r="CC18" i="20" s="1"/>
  <c r="AR21" i="20"/>
  <c r="CC21" i="20" s="1"/>
  <c r="AR7" i="20"/>
  <c r="CC7" i="20" s="1"/>
  <c r="AR143" i="20"/>
  <c r="CC143" i="20" s="1"/>
  <c r="AR155" i="20"/>
  <c r="CC155" i="20" s="1"/>
  <c r="AR153" i="20"/>
  <c r="CC153" i="20" s="1"/>
  <c r="AR144" i="20"/>
  <c r="CC144" i="20" s="1"/>
  <c r="AR156" i="20"/>
  <c r="CC156" i="20" s="1"/>
  <c r="AR145" i="20"/>
  <c r="CC145" i="20" s="1"/>
  <c r="AR157" i="20"/>
  <c r="CC157" i="20" s="1"/>
  <c r="AR146" i="20"/>
  <c r="CC146" i="20" s="1"/>
  <c r="AR147" i="20"/>
  <c r="CC147" i="20" s="1"/>
  <c r="AR148" i="20"/>
  <c r="CC148" i="20" s="1"/>
  <c r="AR149" i="20"/>
  <c r="CC149" i="20" s="1"/>
  <c r="AR150" i="20"/>
  <c r="CC150" i="20" s="1"/>
  <c r="AR154" i="20"/>
  <c r="CC154" i="20" s="1"/>
  <c r="AR151" i="20"/>
  <c r="CC151" i="20" s="1"/>
  <c r="AR152" i="20"/>
  <c r="CC152" i="20" s="1"/>
  <c r="AR142" i="20"/>
  <c r="CC142" i="20" s="1"/>
  <c r="W97" i="20" l="1"/>
  <c r="W7" i="20"/>
  <c r="W8" i="20" l="1"/>
  <c r="CB8" i="20" s="1"/>
  <c r="CB7" i="20"/>
  <c r="CB97" i="20"/>
  <c r="W187" i="20"/>
  <c r="CB187" i="20" s="1"/>
  <c r="W142" i="20"/>
  <c r="W52" i="20"/>
  <c r="W53" i="20"/>
  <c r="W98" i="20"/>
  <c r="W143" i="20"/>
  <c r="W188" i="20"/>
  <c r="CD28" i="20" l="1"/>
  <c r="CD8" i="20"/>
  <c r="W9" i="20"/>
  <c r="CB52" i="20"/>
  <c r="CB142" i="20"/>
  <c r="CB53" i="20"/>
  <c r="W54" i="20"/>
  <c r="CB98" i="20"/>
  <c r="W99" i="20"/>
  <c r="CB143" i="20"/>
  <c r="W144" i="20"/>
  <c r="W189" i="20"/>
  <c r="CB188" i="20"/>
  <c r="CB9" i="20" l="1"/>
  <c r="W10" i="20"/>
  <c r="CB54" i="20"/>
  <c r="W55" i="20"/>
  <c r="CD53" i="20"/>
  <c r="CD73" i="20"/>
  <c r="CB99" i="20"/>
  <c r="W100" i="20"/>
  <c r="CD98" i="20"/>
  <c r="CD118" i="20"/>
  <c r="CB144" i="20"/>
  <c r="W145" i="20"/>
  <c r="CD163" i="20"/>
  <c r="CD143" i="20"/>
  <c r="CB189" i="20"/>
  <c r="W190" i="20"/>
  <c r="CD188" i="20"/>
  <c r="CD208" i="20"/>
  <c r="CB10" i="20" l="1"/>
  <c r="W11" i="20"/>
  <c r="CD29" i="20"/>
  <c r="CD9" i="20"/>
  <c r="CB55" i="20"/>
  <c r="W56" i="20"/>
  <c r="CD54" i="20"/>
  <c r="CD74" i="20"/>
  <c r="CB100" i="20"/>
  <c r="W101" i="20"/>
  <c r="CD99" i="20"/>
  <c r="CD119" i="20"/>
  <c r="CB145" i="20"/>
  <c r="W146" i="20"/>
  <c r="CD164" i="20"/>
  <c r="CD144" i="20"/>
  <c r="CB190" i="20"/>
  <c r="W191" i="20"/>
  <c r="CD189" i="20"/>
  <c r="CD209" i="20"/>
  <c r="CB11" i="20" l="1"/>
  <c r="W12" i="20"/>
  <c r="CD10" i="20"/>
  <c r="CD30" i="20"/>
  <c r="CB56" i="20"/>
  <c r="W57" i="20"/>
  <c r="CD75" i="20"/>
  <c r="CD55" i="20"/>
  <c r="CB101" i="20"/>
  <c r="W102" i="20"/>
  <c r="CD100" i="20"/>
  <c r="CD120" i="20"/>
  <c r="CB146" i="20"/>
  <c r="W147" i="20"/>
  <c r="CD145" i="20"/>
  <c r="CD165" i="20"/>
  <c r="W192" i="20"/>
  <c r="CB191" i="20"/>
  <c r="CD190" i="20"/>
  <c r="CD210" i="20"/>
  <c r="CB12" i="20" l="1"/>
  <c r="W13" i="20"/>
  <c r="CD31" i="20"/>
  <c r="CD11" i="20"/>
  <c r="CB57" i="20"/>
  <c r="W58" i="20"/>
  <c r="CD56" i="20"/>
  <c r="CD76" i="20"/>
  <c r="CB102" i="20"/>
  <c r="W103" i="20"/>
  <c r="CD101" i="20"/>
  <c r="CD121" i="20"/>
  <c r="CB147" i="20"/>
  <c r="W148" i="20"/>
  <c r="CD166" i="20"/>
  <c r="CD146" i="20"/>
  <c r="CD191" i="20"/>
  <c r="CD211" i="20"/>
  <c r="CB192" i="20"/>
  <c r="W193" i="20"/>
  <c r="CB13" i="20" l="1"/>
  <c r="W14" i="20"/>
  <c r="CD32" i="20"/>
  <c r="CD12" i="20"/>
  <c r="CB58" i="20"/>
  <c r="W59" i="20"/>
  <c r="CD57" i="20"/>
  <c r="CD77" i="20"/>
  <c r="CB103" i="20"/>
  <c r="W104" i="20"/>
  <c r="CD102" i="20"/>
  <c r="CD122" i="20"/>
  <c r="CB148" i="20"/>
  <c r="W149" i="20"/>
  <c r="CD147" i="20"/>
  <c r="CD167" i="20"/>
  <c r="W194" i="20"/>
  <c r="CB193" i="20"/>
  <c r="CD192" i="20"/>
  <c r="CD212" i="20"/>
  <c r="CB14" i="20" l="1"/>
  <c r="W15" i="20"/>
  <c r="CD13" i="20"/>
  <c r="CD33" i="20"/>
  <c r="CB59" i="20"/>
  <c r="W60" i="20"/>
  <c r="CD78" i="20"/>
  <c r="CD58" i="20"/>
  <c r="CB104" i="20"/>
  <c r="W105" i="20"/>
  <c r="CD123" i="20"/>
  <c r="CD103" i="20"/>
  <c r="CB149" i="20"/>
  <c r="W150" i="20"/>
  <c r="CD148" i="20"/>
  <c r="CD168" i="20"/>
  <c r="W195" i="20"/>
  <c r="CB194" i="20"/>
  <c r="CD193" i="20"/>
  <c r="CD213" i="20"/>
  <c r="CB15" i="20" l="1"/>
  <c r="W16" i="20"/>
  <c r="CD14" i="20"/>
  <c r="CD34" i="20"/>
  <c r="CB60" i="20"/>
  <c r="W61" i="20"/>
  <c r="CD59" i="20"/>
  <c r="CD79" i="20"/>
  <c r="CB105" i="20"/>
  <c r="W106" i="20"/>
  <c r="CD124" i="20"/>
  <c r="CD104" i="20"/>
  <c r="CB150" i="20"/>
  <c r="W151" i="20"/>
  <c r="CD169" i="20"/>
  <c r="CD149" i="20"/>
  <c r="CD194" i="20"/>
  <c r="CD214" i="20"/>
  <c r="W196" i="20"/>
  <c r="CB195" i="20"/>
  <c r="CB16" i="20" l="1"/>
  <c r="W17" i="20"/>
  <c r="CD15" i="20"/>
  <c r="CD35" i="20"/>
  <c r="CB61" i="20"/>
  <c r="W62" i="20"/>
  <c r="CD60" i="20"/>
  <c r="CD80" i="20"/>
  <c r="CB106" i="20"/>
  <c r="W107" i="20"/>
  <c r="CD105" i="20"/>
  <c r="CD125" i="20"/>
  <c r="CB151" i="20"/>
  <c r="W152" i="20"/>
  <c r="CD170" i="20"/>
  <c r="CD150" i="20"/>
  <c r="CD195" i="20"/>
  <c r="CD215" i="20"/>
  <c r="W197" i="20"/>
  <c r="CB196" i="20"/>
  <c r="CB17" i="20" l="1"/>
  <c r="W18" i="20"/>
  <c r="CD36" i="20"/>
  <c r="CD16" i="20"/>
  <c r="CB62" i="20"/>
  <c r="W63" i="20"/>
  <c r="CD61" i="20"/>
  <c r="CD81" i="20"/>
  <c r="CB107" i="20"/>
  <c r="W108" i="20"/>
  <c r="CD106" i="20"/>
  <c r="CD126" i="20"/>
  <c r="CB152" i="20"/>
  <c r="W153" i="20"/>
  <c r="CD171" i="20"/>
  <c r="CD151" i="20"/>
  <c r="CB197" i="20"/>
  <c r="W198" i="20"/>
  <c r="CD196" i="20"/>
  <c r="CD216" i="20"/>
  <c r="CB18" i="20" l="1"/>
  <c r="W19" i="20"/>
  <c r="CD17" i="20"/>
  <c r="CD37" i="20"/>
  <c r="CB63" i="20"/>
  <c r="W64" i="20"/>
  <c r="CD82" i="20"/>
  <c r="CD62" i="20"/>
  <c r="CB108" i="20"/>
  <c r="W109" i="20"/>
  <c r="CD127" i="20"/>
  <c r="CD107" i="20"/>
  <c r="CB153" i="20"/>
  <c r="W154" i="20"/>
  <c r="CD172" i="20"/>
  <c r="CD152" i="20"/>
  <c r="W199" i="20"/>
  <c r="CB198" i="20"/>
  <c r="CD197" i="20"/>
  <c r="CD217" i="20"/>
  <c r="CB19" i="20" l="1"/>
  <c r="W20" i="20"/>
  <c r="CD18" i="20"/>
  <c r="CD38" i="20"/>
  <c r="CB64" i="20"/>
  <c r="W65" i="20"/>
  <c r="CD83" i="20"/>
  <c r="CD63" i="20"/>
  <c r="CB109" i="20"/>
  <c r="W110" i="20"/>
  <c r="CD108" i="20"/>
  <c r="CD128" i="20"/>
  <c r="CB154" i="20"/>
  <c r="W155" i="20"/>
  <c r="CD173" i="20"/>
  <c r="CD153" i="20"/>
  <c r="CD198" i="20"/>
  <c r="CD218" i="20"/>
  <c r="W200" i="20"/>
  <c r="CB199" i="20"/>
  <c r="CB20" i="20" l="1"/>
  <c r="W22" i="20"/>
  <c r="W21" i="20"/>
  <c r="CD19" i="20"/>
  <c r="CD39" i="20"/>
  <c r="CB65" i="20"/>
  <c r="W67" i="20"/>
  <c r="W66" i="20"/>
  <c r="CD84" i="20"/>
  <c r="CD64" i="20"/>
  <c r="CB110" i="20"/>
  <c r="W112" i="20"/>
  <c r="W111" i="20"/>
  <c r="CD129" i="20"/>
  <c r="CD109" i="20"/>
  <c r="CB155" i="20"/>
  <c r="W157" i="20"/>
  <c r="W156" i="20"/>
  <c r="CD174" i="20"/>
  <c r="CD154" i="20"/>
  <c r="CD199" i="20"/>
  <c r="CD219" i="20"/>
  <c r="W202" i="20"/>
  <c r="W201" i="20"/>
  <c r="CB200" i="20"/>
  <c r="CB21" i="20" l="1"/>
  <c r="CB22" i="20"/>
  <c r="CD40" i="20"/>
  <c r="CD20" i="20"/>
  <c r="CB66" i="20"/>
  <c r="CB67" i="20"/>
  <c r="CD85" i="20"/>
  <c r="CD65" i="20"/>
  <c r="CB111" i="20"/>
  <c r="CB112" i="20"/>
  <c r="CD110" i="20"/>
  <c r="CD130" i="20"/>
  <c r="CB156" i="20"/>
  <c r="CB157" i="20"/>
  <c r="CD155" i="20"/>
  <c r="CD175" i="20"/>
  <c r="CB202" i="20"/>
  <c r="CB201" i="20"/>
  <c r="CD200" i="20"/>
  <c r="CD220" i="20"/>
  <c r="CD22" i="20" l="1"/>
  <c r="CD42" i="20"/>
  <c r="CD21" i="20"/>
  <c r="CD41" i="20"/>
  <c r="CD67" i="20"/>
  <c r="CD87" i="20"/>
  <c r="CD86" i="20"/>
  <c r="CD66" i="20"/>
  <c r="CD112" i="20"/>
  <c r="CD132" i="20"/>
  <c r="CD111" i="20"/>
  <c r="CD131" i="20"/>
  <c r="CD157" i="20"/>
  <c r="CD177" i="20"/>
  <c r="CD176" i="20"/>
  <c r="CD156" i="20"/>
  <c r="CD201" i="20"/>
  <c r="CD221" i="20"/>
  <c r="CD202" i="20"/>
  <c r="CD222" i="20"/>
  <c r="AG7" i="20" l="1"/>
  <c r="BK7" i="20" s="1"/>
  <c r="AG8" i="20" l="1"/>
  <c r="BK8" i="20" s="1"/>
  <c r="AG9" i="20" l="1"/>
  <c r="BK9" i="20" s="1"/>
  <c r="AG10" i="20" l="1"/>
  <c r="BK10" i="20" s="1"/>
  <c r="AG11" i="20" l="1"/>
  <c r="BK11" i="20" s="1"/>
  <c r="AG12" i="20" l="1"/>
  <c r="BK12" i="20" s="1"/>
  <c r="AG13" i="20" l="1"/>
  <c r="BK13" i="20" s="1"/>
  <c r="AG15" i="20" l="1"/>
  <c r="BK15" i="20" s="1"/>
  <c r="AG14" i="20"/>
  <c r="BK14" i="20" s="1"/>
  <c r="AG16" i="20" l="1"/>
  <c r="BK16" i="20" s="1"/>
  <c r="AG17" i="20" l="1"/>
  <c r="BK17" i="20" s="1"/>
  <c r="AG18" i="20" l="1"/>
  <c r="BK18" i="20" s="1"/>
  <c r="AG19" i="20" l="1"/>
  <c r="BK19" i="20" s="1"/>
  <c r="AG20" i="20" l="1"/>
  <c r="BK20" i="20" s="1"/>
  <c r="AG22" i="20" l="1"/>
  <c r="BK22" i="20" s="1"/>
  <c r="AG21" i="20"/>
  <c r="BK21" i="20" s="1"/>
  <c r="AG52" i="20" l="1"/>
  <c r="BK52" i="20" s="1"/>
  <c r="AG53" i="20" l="1"/>
  <c r="BK53" i="20" s="1"/>
  <c r="AG54" i="20" l="1"/>
  <c r="BK54" i="20" s="1"/>
  <c r="AG97" i="20"/>
  <c r="BK97" i="20" s="1"/>
  <c r="AG143" i="20" l="1"/>
  <c r="BK143" i="20" s="1"/>
  <c r="AG55" i="20"/>
  <c r="BK55" i="20" s="1"/>
  <c r="AG142" i="20"/>
  <c r="BK142" i="20" s="1"/>
  <c r="AG188" i="20" l="1"/>
  <c r="BK188" i="20" s="1"/>
  <c r="AG56" i="20"/>
  <c r="BK56" i="20" s="1"/>
  <c r="AG144" i="20"/>
  <c r="BK144" i="20" s="1"/>
  <c r="AG187" i="20"/>
  <c r="BK187" i="20" s="1"/>
  <c r="AG57" i="20" l="1"/>
  <c r="BK57" i="20" s="1"/>
  <c r="AG189" i="20"/>
  <c r="BK189" i="20" s="1"/>
  <c r="AG145" i="20" l="1"/>
  <c r="BK145" i="20" s="1"/>
  <c r="AG58" i="20"/>
  <c r="BK58" i="20" s="1"/>
  <c r="AG190" i="20"/>
  <c r="BK190" i="20" s="1"/>
  <c r="AG146" i="20" l="1"/>
  <c r="BK146" i="20" s="1"/>
  <c r="AG191" i="20"/>
  <c r="BK191" i="20" s="1"/>
  <c r="AG59" i="20"/>
  <c r="BK59" i="20" s="1"/>
  <c r="AG147" i="20" l="1"/>
  <c r="BK147" i="20" s="1"/>
  <c r="AG192" i="20"/>
  <c r="BK192" i="20" s="1"/>
  <c r="AG60" i="20"/>
  <c r="BK60" i="20" s="1"/>
  <c r="AG148" i="20" l="1"/>
  <c r="BK148" i="20" s="1"/>
  <c r="AG61" i="20"/>
  <c r="BK61" i="20" s="1"/>
  <c r="AG193" i="20"/>
  <c r="BK193" i="20" s="1"/>
  <c r="AG149" i="20" l="1"/>
  <c r="BK149" i="20" s="1"/>
  <c r="AG194" i="20"/>
  <c r="BK194" i="20" s="1"/>
  <c r="AG62" i="20"/>
  <c r="BK62" i="20" s="1"/>
  <c r="AG150" i="20" l="1"/>
  <c r="BK150" i="20" s="1"/>
  <c r="AG195" i="20"/>
  <c r="BK195" i="20" s="1"/>
  <c r="AG63" i="20"/>
  <c r="BK63" i="20" s="1"/>
  <c r="AG151" i="20" l="1"/>
  <c r="BK151" i="20" s="1"/>
  <c r="AG64" i="20"/>
  <c r="BK64" i="20" s="1"/>
  <c r="AG196" i="20"/>
  <c r="BK196" i="20" s="1"/>
  <c r="AG152" i="20" l="1"/>
  <c r="BK152" i="20" s="1"/>
  <c r="AG197" i="20"/>
  <c r="BK197" i="20" s="1"/>
  <c r="AG65" i="20"/>
  <c r="BK65" i="20" s="1"/>
  <c r="AG153" i="20" l="1"/>
  <c r="BK153" i="20" s="1"/>
  <c r="AG198" i="20"/>
  <c r="BK198" i="20" s="1"/>
  <c r="AG66" i="20"/>
  <c r="BK66" i="20" s="1"/>
  <c r="AG67" i="20" l="1"/>
  <c r="BK67" i="20" s="1"/>
  <c r="AG154" i="20"/>
  <c r="BK154" i="20" s="1"/>
  <c r="AG155" i="20"/>
  <c r="BK155" i="20" s="1"/>
  <c r="AG199" i="20"/>
  <c r="BK199" i="20" s="1"/>
  <c r="AG200" i="20" l="1"/>
  <c r="BK200" i="20" s="1"/>
  <c r="AG157" i="20"/>
  <c r="BK157" i="20" s="1"/>
  <c r="AG156" i="20"/>
  <c r="BK156" i="20" s="1"/>
  <c r="AG202" i="20" l="1"/>
  <c r="BK202" i="20" s="1"/>
  <c r="AG201" i="20"/>
  <c r="BK201" i="20" s="1"/>
  <c r="BD11" i="20" l="1"/>
  <c r="BD10" i="20"/>
  <c r="BD8" i="20"/>
  <c r="BD9" i="20"/>
  <c r="BD16" i="20"/>
  <c r="BD15" i="20"/>
  <c r="BD14" i="20"/>
  <c r="BD13" i="20"/>
  <c r="BD12" i="20"/>
  <c r="BD7" i="20"/>
  <c r="AG98" i="20" l="1"/>
  <c r="BK98" i="20" s="1"/>
  <c r="AG99" i="20" l="1"/>
  <c r="BK99" i="20" s="1"/>
  <c r="AG100" i="20" l="1"/>
  <c r="BK100" i="20" s="1"/>
  <c r="AG101" i="20" l="1"/>
  <c r="BK101" i="20" s="1"/>
  <c r="AG102" i="20" l="1"/>
  <c r="BK102" i="20" s="1"/>
  <c r="AG103" i="20" l="1"/>
  <c r="BK103" i="20" s="1"/>
  <c r="AG104" i="20" l="1"/>
  <c r="BK104" i="20" s="1"/>
  <c r="AG105" i="20" l="1"/>
  <c r="BK105" i="20" s="1"/>
  <c r="AG106" i="20" l="1"/>
  <c r="BK106" i="20" s="1"/>
  <c r="AG107" i="20" l="1"/>
  <c r="BK107" i="20" s="1"/>
  <c r="AG108" i="20" l="1"/>
  <c r="BK108" i="20" s="1"/>
  <c r="AG109" i="20" l="1"/>
  <c r="BK109" i="20" s="1"/>
  <c r="AG110" i="20" l="1"/>
  <c r="BK110" i="20" s="1"/>
  <c r="AG111" i="20" l="1"/>
  <c r="BK111" i="20" s="1"/>
  <c r="AG112" i="20"/>
  <c r="BK112" i="20" s="1"/>
  <c r="F12" i="7" l="1"/>
  <c r="E12" i="7"/>
  <c r="C12" i="7"/>
  <c r="G12" i="7"/>
  <c r="D12" i="7"/>
  <c r="P12" i="7" l="1"/>
  <c r="H12" i="7"/>
  <c r="M12" i="7" s="1"/>
  <c r="BD11" i="7"/>
  <c r="BD14" i="7"/>
  <c r="AB109" i="7"/>
  <c r="Z93" i="7"/>
  <c r="AC147" i="7"/>
  <c r="Y118" i="7"/>
  <c r="AA78" i="7"/>
  <c r="Y129" i="7"/>
  <c r="Y158" i="7"/>
  <c r="Z101" i="7"/>
  <c r="Y75" i="7"/>
  <c r="Y134" i="7"/>
  <c r="Y126" i="7"/>
  <c r="Z67" i="7"/>
  <c r="Y73" i="7"/>
  <c r="AB92" i="7"/>
  <c r="Z80" i="7"/>
  <c r="AC89" i="7"/>
  <c r="AC99" i="7"/>
  <c r="Z110" i="7"/>
  <c r="AC150" i="7"/>
  <c r="Y139" i="7"/>
  <c r="AC145" i="7"/>
  <c r="Y150" i="7"/>
  <c r="AC94" i="7"/>
  <c r="AA81" i="7"/>
  <c r="Y92" i="7"/>
  <c r="AA115" i="7"/>
  <c r="Y164" i="7"/>
  <c r="AC91" i="7"/>
  <c r="AB164" i="7"/>
  <c r="Z131" i="7"/>
  <c r="AB127" i="7"/>
  <c r="Z75" i="7"/>
  <c r="AC134" i="7"/>
  <c r="Z140" i="7"/>
  <c r="AA76" i="7"/>
  <c r="AB153" i="7"/>
  <c r="AB104" i="7"/>
  <c r="Z152" i="7"/>
  <c r="AA157" i="7"/>
  <c r="AB76" i="7"/>
  <c r="Z121" i="7"/>
  <c r="AB84" i="7"/>
  <c r="Z144" i="7"/>
  <c r="AB135" i="7"/>
  <c r="AA153" i="7"/>
  <c r="Z95" i="7"/>
  <c r="Y116" i="7"/>
  <c r="AA69" i="7"/>
  <c r="Y102" i="7"/>
  <c r="Z88" i="7"/>
  <c r="Z76" i="7"/>
  <c r="AA72" i="7"/>
  <c r="BD106" i="7"/>
  <c r="Y159" i="7"/>
  <c r="AB150" i="7"/>
  <c r="Y136" i="7"/>
  <c r="Z70" i="7"/>
  <c r="Y79" i="7"/>
  <c r="Z82" i="7"/>
  <c r="AC114" i="7"/>
  <c r="Z137" i="7"/>
  <c r="AA99" i="7"/>
  <c r="Y90" i="7"/>
  <c r="Z66" i="7"/>
  <c r="BD10" i="7"/>
  <c r="BD13" i="7"/>
  <c r="AB159" i="7"/>
  <c r="Y98" i="7"/>
  <c r="AB148" i="7"/>
  <c r="AA125" i="7"/>
  <c r="AC120" i="7"/>
  <c r="AC97" i="7"/>
  <c r="Y83" i="7"/>
  <c r="Z96" i="7"/>
  <c r="AA146" i="7"/>
  <c r="AB97" i="7"/>
  <c r="AA91" i="7"/>
  <c r="AB107" i="7"/>
  <c r="AB102" i="7"/>
  <c r="Y121" i="7"/>
  <c r="AB115" i="7"/>
  <c r="Y162" i="7"/>
  <c r="Z65" i="7"/>
  <c r="AA143" i="7"/>
  <c r="AC155" i="7"/>
  <c r="Z134" i="7"/>
  <c r="Z154" i="7"/>
  <c r="AB161" i="7"/>
  <c r="AB117" i="7"/>
  <c r="AC103" i="7"/>
  <c r="AA137" i="7"/>
  <c r="Z159" i="7"/>
  <c r="Y124" i="7"/>
  <c r="AB116" i="7"/>
  <c r="AA107" i="7"/>
  <c r="Y128" i="7"/>
  <c r="AC158" i="7"/>
  <c r="AB141" i="7"/>
  <c r="AC101" i="7"/>
  <c r="AB108" i="7"/>
  <c r="AB121" i="7"/>
  <c r="Z158" i="7"/>
  <c r="AA82" i="7"/>
  <c r="Y110" i="7"/>
  <c r="Z105" i="7"/>
  <c r="Y138" i="7"/>
  <c r="AC90" i="7"/>
  <c r="AA84" i="7"/>
  <c r="AC122" i="7"/>
  <c r="Z100" i="7"/>
  <c r="Y142" i="7"/>
  <c r="AB85" i="7"/>
  <c r="AA119" i="7"/>
  <c r="Z124" i="7"/>
  <c r="Z83" i="7"/>
  <c r="AC106" i="7"/>
  <c r="AB125" i="7"/>
  <c r="AC163" i="7"/>
  <c r="AB137" i="7"/>
  <c r="AA104" i="7"/>
  <c r="AB96" i="7"/>
  <c r="AB122" i="7"/>
  <c r="AA134" i="7"/>
  <c r="AA122" i="7"/>
  <c r="BD9" i="7"/>
  <c r="BD33" i="7"/>
  <c r="BD37" i="7"/>
  <c r="AB120" i="7"/>
  <c r="AB101" i="7"/>
  <c r="AC128" i="7"/>
  <c r="Z86" i="7"/>
  <c r="AA117" i="7"/>
  <c r="Z78" i="7"/>
  <c r="Z151" i="7"/>
  <c r="AC115" i="7"/>
  <c r="AA109" i="7"/>
  <c r="AA70" i="7"/>
  <c r="Z122" i="7"/>
  <c r="AB132" i="7"/>
  <c r="Y133" i="7"/>
  <c r="Y93" i="7"/>
  <c r="AB156" i="7"/>
  <c r="Z127" i="7"/>
  <c r="Z68" i="7"/>
  <c r="Y135" i="7"/>
  <c r="Y89" i="7"/>
  <c r="AA112" i="7"/>
  <c r="Y137" i="7"/>
  <c r="AB144" i="7"/>
  <c r="Z163" i="7"/>
  <c r="Z145" i="7"/>
  <c r="Y91" i="7"/>
  <c r="AA163" i="7"/>
  <c r="Z109" i="7"/>
  <c r="Z129" i="7"/>
  <c r="AB129" i="7"/>
  <c r="AB130" i="7"/>
  <c r="AA86" i="7"/>
  <c r="AC148" i="7"/>
  <c r="AA148" i="7"/>
  <c r="AC125" i="7"/>
  <c r="AA139" i="7"/>
  <c r="Y86" i="7"/>
  <c r="AC154" i="7"/>
  <c r="Y87" i="7"/>
  <c r="AC138" i="7"/>
  <c r="Y125" i="7"/>
  <c r="Z72" i="7"/>
  <c r="AC142" i="7"/>
  <c r="AA74" i="7"/>
  <c r="Y77" i="7"/>
  <c r="Z125" i="7"/>
  <c r="Z150" i="7"/>
  <c r="AA116" i="7"/>
  <c r="AC105" i="7"/>
  <c r="Y112" i="7"/>
  <c r="AA88" i="7"/>
  <c r="AA80" i="7"/>
  <c r="AA156" i="7"/>
  <c r="AC126" i="7"/>
  <c r="Y115" i="7"/>
  <c r="AB87" i="7"/>
  <c r="Z108" i="7"/>
  <c r="Z69" i="7"/>
  <c r="Y120" i="7"/>
  <c r="AA83" i="7"/>
  <c r="Z156" i="7"/>
  <c r="AC108" i="7"/>
  <c r="Z103" i="7"/>
  <c r="AA151" i="7"/>
  <c r="AC84" i="7"/>
  <c r="BD57" i="7"/>
  <c r="BD34" i="7"/>
  <c r="BD83" i="7"/>
  <c r="AB113" i="7"/>
  <c r="AC111" i="7"/>
  <c r="AA140" i="7"/>
  <c r="AA152" i="7"/>
  <c r="AC93" i="7"/>
  <c r="Y144" i="7"/>
  <c r="AB106" i="7"/>
  <c r="Z74" i="7"/>
  <c r="AB72" i="7"/>
  <c r="AA126" i="7"/>
  <c r="AA155" i="7"/>
  <c r="AA100" i="7"/>
  <c r="Z79" i="7"/>
  <c r="Y149" i="7"/>
  <c r="AB103" i="7"/>
  <c r="AB139" i="7"/>
  <c r="AA141" i="7"/>
  <c r="AC135" i="7"/>
  <c r="AC160" i="7"/>
  <c r="AA162" i="7"/>
  <c r="AC127" i="7"/>
  <c r="Y71" i="7"/>
  <c r="Y64" i="7"/>
  <c r="AB95" i="7"/>
  <c r="AB145" i="7"/>
  <c r="AA68" i="7"/>
  <c r="Y72" i="7"/>
  <c r="AA133" i="7"/>
  <c r="AA93" i="7"/>
  <c r="AA97" i="7"/>
  <c r="Y151" i="7"/>
  <c r="Y96" i="7"/>
  <c r="Y132" i="7"/>
  <c r="Z87" i="7"/>
  <c r="AB75" i="7"/>
  <c r="AB80" i="7"/>
  <c r="AA114" i="7"/>
  <c r="AA147" i="7"/>
  <c r="Y155" i="7"/>
  <c r="Y113" i="7"/>
  <c r="Z71" i="7"/>
  <c r="Y63" i="7"/>
  <c r="AB131" i="7"/>
  <c r="Z112" i="7"/>
  <c r="AC139" i="7"/>
  <c r="Y66" i="7"/>
  <c r="AB160" i="7"/>
  <c r="AC100" i="7"/>
  <c r="Z111" i="7"/>
  <c r="AA105" i="7"/>
  <c r="AC81" i="7"/>
  <c r="Y117" i="7"/>
  <c r="AA111" i="7"/>
  <c r="Z157" i="7"/>
  <c r="AB110" i="7"/>
  <c r="Z98" i="7"/>
  <c r="BD82" i="7"/>
  <c r="BD79" i="7"/>
  <c r="BD103" i="7"/>
  <c r="Y141" i="7"/>
  <c r="AC104" i="7"/>
  <c r="Z104" i="7"/>
  <c r="AA92" i="7"/>
  <c r="AA102" i="7"/>
  <c r="Z147" i="7"/>
  <c r="Z84" i="7"/>
  <c r="AA142" i="7"/>
  <c r="Z148" i="7"/>
  <c r="AC102" i="7"/>
  <c r="AA124" i="7"/>
  <c r="Y153" i="7"/>
  <c r="AC143" i="7"/>
  <c r="AB79" i="7"/>
  <c r="AB82" i="7"/>
  <c r="AA138" i="7"/>
  <c r="AB147" i="7"/>
  <c r="Z119" i="7"/>
  <c r="AC121" i="7"/>
  <c r="AC124" i="7"/>
  <c r="AB83" i="7"/>
  <c r="AB114" i="7"/>
  <c r="AA145" i="7"/>
  <c r="AA131" i="7"/>
  <c r="Z92" i="7"/>
  <c r="Y65" i="7"/>
  <c r="AA75" i="7"/>
  <c r="Z153" i="7"/>
  <c r="AB126" i="7"/>
  <c r="AA159" i="7"/>
  <c r="Z133" i="7"/>
  <c r="AB78" i="7"/>
  <c r="Y140" i="7"/>
  <c r="Z73" i="7"/>
  <c r="AB90" i="7"/>
  <c r="Z146" i="7"/>
  <c r="Y103" i="7"/>
  <c r="AB112" i="7"/>
  <c r="Z142" i="7"/>
  <c r="Y97" i="7"/>
  <c r="AC83" i="7"/>
  <c r="Z115" i="7"/>
  <c r="AB88" i="7"/>
  <c r="AB146" i="7"/>
  <c r="AB91" i="7"/>
  <c r="AA101" i="7"/>
  <c r="Y100" i="7"/>
  <c r="Y95" i="7"/>
  <c r="AC137" i="7"/>
  <c r="AA149" i="7"/>
  <c r="AA160" i="7"/>
  <c r="Z94" i="7"/>
  <c r="AA71" i="7"/>
  <c r="Y119" i="7"/>
  <c r="Z149" i="7"/>
  <c r="AA128" i="7"/>
  <c r="BD80" i="7"/>
  <c r="BD12" i="7"/>
  <c r="BD59" i="7"/>
  <c r="AC112" i="7"/>
  <c r="Y163" i="7"/>
  <c r="Y68" i="7"/>
  <c r="AA90" i="7"/>
  <c r="AB81" i="7"/>
  <c r="AB154" i="7"/>
  <c r="AA106" i="7"/>
  <c r="Y78" i="7"/>
  <c r="AA120" i="7"/>
  <c r="AC141" i="7"/>
  <c r="Y76" i="7"/>
  <c r="AB143" i="7"/>
  <c r="AB99" i="7"/>
  <c r="Y74" i="7"/>
  <c r="Z106" i="7"/>
  <c r="AC161" i="7"/>
  <c r="AB140" i="7"/>
  <c r="Y146" i="7"/>
  <c r="AB74" i="7"/>
  <c r="AC87" i="7"/>
  <c r="AC92" i="7"/>
  <c r="Z136" i="7"/>
  <c r="AA164" i="7"/>
  <c r="AC131" i="7"/>
  <c r="Y80" i="7"/>
  <c r="Z77" i="7"/>
  <c r="Y127" i="7"/>
  <c r="AC151" i="7"/>
  <c r="AC117" i="7"/>
  <c r="AC149" i="7"/>
  <c r="AB163" i="7"/>
  <c r="AC144" i="7"/>
  <c r="Y101" i="7"/>
  <c r="Y69" i="7"/>
  <c r="Z155" i="7"/>
  <c r="Y154" i="7"/>
  <c r="AB77" i="7"/>
  <c r="Y88" i="7"/>
  <c r="Y156" i="7"/>
  <c r="AA110" i="7"/>
  <c r="AB105" i="7"/>
  <c r="AA108" i="7"/>
  <c r="AA135" i="7"/>
  <c r="AC164" i="7"/>
  <c r="Z118" i="7"/>
  <c r="AC153" i="7"/>
  <c r="Z102" i="7"/>
  <c r="Z81" i="7"/>
  <c r="AA87" i="7"/>
  <c r="Z132" i="7"/>
  <c r="AA98" i="7"/>
  <c r="BD35" i="7"/>
  <c r="AC116" i="7"/>
  <c r="AA161" i="7"/>
  <c r="AB98" i="7"/>
  <c r="AB152" i="7"/>
  <c r="AC162" i="7"/>
  <c r="AA113" i="7"/>
  <c r="Y161" i="7"/>
  <c r="BD81" i="7"/>
  <c r="BD56" i="7"/>
  <c r="BD105" i="7"/>
  <c r="AB124" i="7"/>
  <c r="AB155" i="7"/>
  <c r="Z99" i="7"/>
  <c r="Z97" i="7"/>
  <c r="AC98" i="7"/>
  <c r="AB73" i="7"/>
  <c r="AC132" i="7"/>
  <c r="AB119" i="7"/>
  <c r="AB134" i="7"/>
  <c r="AC82" i="7"/>
  <c r="Z143" i="7"/>
  <c r="AC118" i="7"/>
  <c r="AC109" i="7"/>
  <c r="Z120" i="7"/>
  <c r="Y105" i="7"/>
  <c r="AA118" i="7"/>
  <c r="Y85" i="7"/>
  <c r="Y104" i="7"/>
  <c r="AB100" i="7"/>
  <c r="Y81" i="7"/>
  <c r="AB123" i="7"/>
  <c r="Y152" i="7"/>
  <c r="AA132" i="7"/>
  <c r="AC133" i="7"/>
  <c r="AA94" i="7"/>
  <c r="AC157" i="7"/>
  <c r="AB111" i="7"/>
  <c r="AA89" i="7"/>
  <c r="Y148" i="7"/>
  <c r="AB157" i="7"/>
  <c r="Z130" i="7"/>
  <c r="AA129" i="7"/>
  <c r="Z160" i="7"/>
  <c r="Y82" i="7"/>
  <c r="AC156" i="7"/>
  <c r="AC152" i="7"/>
  <c r="AA96" i="7"/>
  <c r="Z138" i="7"/>
  <c r="AC136" i="7"/>
  <c r="Y67" i="7"/>
  <c r="AC159" i="7"/>
  <c r="AC88" i="7"/>
  <c r="Z113" i="7"/>
  <c r="AC129" i="7"/>
  <c r="Y84" i="7"/>
  <c r="AC140" i="7"/>
  <c r="AC95" i="7"/>
  <c r="Y130" i="7"/>
  <c r="Z91" i="7"/>
  <c r="Z107" i="7"/>
  <c r="AC85" i="7"/>
  <c r="BD58" i="7"/>
  <c r="Z90" i="7"/>
  <c r="AB133" i="7"/>
  <c r="AC123" i="7"/>
  <c r="AC86" i="7"/>
  <c r="AB149" i="7"/>
  <c r="AB93" i="7"/>
  <c r="AC107" i="7"/>
  <c r="BD36" i="7"/>
  <c r="BD104" i="7"/>
  <c r="AA123" i="7"/>
  <c r="Z85" i="7"/>
  <c r="Z139" i="7"/>
  <c r="AB151" i="7"/>
  <c r="Y143" i="7"/>
  <c r="Y160" i="7"/>
  <c r="AB162" i="7"/>
  <c r="AA130" i="7"/>
  <c r="AA136" i="7"/>
  <c r="Y99" i="7"/>
  <c r="AC130" i="7"/>
  <c r="Y94" i="7"/>
  <c r="AB89" i="7"/>
  <c r="AC113" i="7"/>
  <c r="AB94" i="7"/>
  <c r="Z114" i="7"/>
  <c r="Y109" i="7"/>
  <c r="Z89" i="7"/>
  <c r="Y111" i="7"/>
  <c r="AA85" i="7"/>
  <c r="AA127" i="7"/>
  <c r="AC146" i="7"/>
  <c r="AA150" i="7"/>
  <c r="AA79" i="7"/>
  <c r="AA73" i="7"/>
  <c r="Z126" i="7"/>
  <c r="AA95" i="7"/>
  <c r="Z162" i="7"/>
  <c r="AB136" i="7"/>
  <c r="Z161" i="7"/>
  <c r="Z123" i="7"/>
  <c r="AC119" i="7"/>
  <c r="AA77" i="7"/>
  <c r="Z117" i="7"/>
  <c r="Z164" i="7"/>
  <c r="Y147" i="7"/>
  <c r="Y107" i="7"/>
  <c r="AA121" i="7"/>
  <c r="AB128" i="7"/>
  <c r="AA103" i="7"/>
  <c r="AA158" i="7"/>
  <c r="AB142" i="7"/>
  <c r="Y157" i="7"/>
  <c r="Y123" i="7"/>
  <c r="Y70" i="7"/>
  <c r="Y114" i="7"/>
  <c r="AA144" i="7"/>
  <c r="Z116" i="7"/>
  <c r="AC96" i="7"/>
  <c r="Y145" i="7"/>
  <c r="Y108" i="7"/>
  <c r="AC110" i="7"/>
  <c r="BD60" i="7"/>
  <c r="AB138" i="7"/>
  <c r="Y131" i="7"/>
  <c r="AB158" i="7"/>
  <c r="AB86" i="7"/>
  <c r="AB118" i="7"/>
  <c r="Z135" i="7"/>
  <c r="Y106" i="7"/>
  <c r="AA154" i="7"/>
  <c r="Y122" i="7"/>
  <c r="Z141" i="7"/>
  <c r="Z128" i="7"/>
  <c r="AV106" i="7" l="1"/>
  <c r="AV103" i="7"/>
  <c r="AV64" i="7"/>
  <c r="AV62" i="7"/>
  <c r="AV59" i="7"/>
  <c r="AV35" i="7"/>
  <c r="AV38" i="7"/>
  <c r="AV63" i="7"/>
  <c r="AV14" i="7"/>
  <c r="AV11" i="7"/>
  <c r="AV111" i="7"/>
  <c r="AV56" i="7"/>
  <c r="AV40" i="7"/>
  <c r="AV57" i="7"/>
  <c r="AV80" i="7"/>
  <c r="AV60" i="7"/>
  <c r="AV110" i="7"/>
  <c r="AV82" i="7"/>
  <c r="AV18" i="7"/>
  <c r="AV42" i="7"/>
  <c r="AV108" i="7"/>
  <c r="AV109" i="7"/>
  <c r="AV88" i="7"/>
  <c r="AV15" i="7"/>
  <c r="AV19" i="7"/>
  <c r="AV58" i="7"/>
  <c r="AV65" i="7"/>
  <c r="AV9" i="7"/>
  <c r="AV104" i="7"/>
  <c r="AV83" i="7"/>
  <c r="AV86" i="7"/>
  <c r="AV41" i="7"/>
  <c r="AV107" i="7"/>
  <c r="AV39" i="7"/>
  <c r="AV79" i="7"/>
  <c r="AV13" i="7"/>
  <c r="AV37" i="7"/>
  <c r="AV81" i="7"/>
  <c r="AV10" i="7"/>
  <c r="AV12" i="7"/>
  <c r="AV61" i="7"/>
  <c r="AV16" i="7"/>
  <c r="AV85" i="7"/>
  <c r="AV33" i="7"/>
  <c r="AV34" i="7"/>
  <c r="AV87" i="7"/>
  <c r="AV17" i="7"/>
  <c r="AV36" i="7"/>
  <c r="AV105" i="7"/>
  <c r="AV84" i="7"/>
  <c r="L12" i="7"/>
  <c r="N12" i="7"/>
  <c r="C8" i="7"/>
  <c r="D9" i="7"/>
  <c r="C9" i="7"/>
  <c r="X138" i="7"/>
  <c r="T64" i="7"/>
  <c r="U108" i="7"/>
  <c r="V114" i="7"/>
  <c r="W153" i="7"/>
  <c r="V81" i="7"/>
  <c r="X155" i="7"/>
  <c r="V126" i="7"/>
  <c r="T121" i="7"/>
  <c r="U82" i="7"/>
  <c r="V95" i="7"/>
  <c r="W80" i="7"/>
  <c r="X110" i="7"/>
  <c r="X135" i="7"/>
  <c r="V110" i="7"/>
  <c r="U88" i="7"/>
  <c r="V87" i="7"/>
  <c r="T98" i="7"/>
  <c r="T109" i="7"/>
  <c r="U120" i="7"/>
  <c r="T150" i="7"/>
  <c r="T164" i="7"/>
  <c r="W93" i="7"/>
  <c r="T145" i="7"/>
  <c r="W133" i="7"/>
  <c r="V108" i="7"/>
  <c r="U125" i="7"/>
  <c r="U100" i="7"/>
  <c r="V137" i="7"/>
  <c r="T147" i="7"/>
  <c r="U69" i="7"/>
  <c r="T93" i="7"/>
  <c r="W75" i="7"/>
  <c r="W158" i="7"/>
  <c r="X93" i="7"/>
  <c r="T140" i="7"/>
  <c r="X85" i="7"/>
  <c r="X149" i="7"/>
  <c r="U105" i="7"/>
  <c r="X133" i="7"/>
  <c r="T134" i="7"/>
  <c r="W136" i="7"/>
  <c r="T158" i="7"/>
  <c r="T83" i="7"/>
  <c r="V162" i="7"/>
  <c r="W85" i="7"/>
  <c r="T114" i="7"/>
  <c r="V164" i="7"/>
  <c r="V116" i="7"/>
  <c r="AF108" i="7"/>
  <c r="AH120" i="7"/>
  <c r="AF125" i="7"/>
  <c r="AH105" i="7"/>
  <c r="AE93" i="7"/>
  <c r="AD84" i="7"/>
  <c r="AD81" i="7"/>
  <c r="AF141" i="7"/>
  <c r="AF118" i="7"/>
  <c r="AG144" i="7"/>
  <c r="AD138" i="7"/>
  <c r="AD158" i="7"/>
  <c r="AH110" i="7"/>
  <c r="AH148" i="7"/>
  <c r="AG151" i="7"/>
  <c r="AE164" i="7"/>
  <c r="AE154" i="7"/>
  <c r="AF148" i="7"/>
  <c r="AD70" i="7"/>
  <c r="AE149" i="7"/>
  <c r="AG163" i="7"/>
  <c r="AF147" i="7"/>
  <c r="AH164" i="7"/>
  <c r="AH107" i="7"/>
  <c r="T137" i="7"/>
  <c r="V127" i="7"/>
  <c r="X106" i="7"/>
  <c r="T96" i="7"/>
  <c r="X92" i="7"/>
  <c r="AE126" i="7"/>
  <c r="AG162" i="7"/>
  <c r="AF74" i="7"/>
  <c r="AE100" i="7"/>
  <c r="AG127" i="7"/>
  <c r="AG91" i="7"/>
  <c r="AE156" i="7"/>
  <c r="AH104" i="7"/>
  <c r="AH84" i="7"/>
  <c r="AF155" i="7"/>
  <c r="AF137" i="7"/>
  <c r="U136" i="7"/>
  <c r="AF156" i="7"/>
  <c r="AG153" i="7"/>
  <c r="AF80" i="7"/>
  <c r="AF96" i="7"/>
  <c r="AE104" i="7"/>
  <c r="AG124" i="7"/>
  <c r="AH102" i="7"/>
  <c r="AF70" i="7"/>
  <c r="AF117" i="7"/>
  <c r="AG133" i="7"/>
  <c r="AE150" i="7"/>
  <c r="AF132" i="7"/>
  <c r="AG139" i="7"/>
  <c r="AH129" i="7"/>
  <c r="AG154" i="7"/>
  <c r="AH111" i="7"/>
  <c r="W95" i="7"/>
  <c r="V72" i="7"/>
  <c r="X151" i="7"/>
  <c r="T157" i="7"/>
  <c r="T63" i="7"/>
  <c r="X121" i="7"/>
  <c r="V74" i="7"/>
  <c r="U110" i="7"/>
  <c r="W109" i="7"/>
  <c r="X87" i="7"/>
  <c r="T144" i="7"/>
  <c r="T74" i="7"/>
  <c r="U72" i="7"/>
  <c r="X113" i="7"/>
  <c r="U147" i="7"/>
  <c r="T68" i="7"/>
  <c r="T65" i="7"/>
  <c r="X163" i="7"/>
  <c r="X118" i="7"/>
  <c r="T149" i="7"/>
  <c r="W139" i="7"/>
  <c r="W118" i="7"/>
  <c r="V88" i="7"/>
  <c r="U83" i="7"/>
  <c r="X160" i="7"/>
  <c r="V163" i="7"/>
  <c r="X164" i="7"/>
  <c r="V96" i="7"/>
  <c r="T136" i="7"/>
  <c r="X154" i="7"/>
  <c r="T80" i="7"/>
  <c r="V147" i="7"/>
  <c r="V131" i="7"/>
  <c r="U81" i="7"/>
  <c r="V139" i="7"/>
  <c r="U162" i="7"/>
  <c r="X117" i="7"/>
  <c r="V118" i="7"/>
  <c r="T71" i="7"/>
  <c r="U122" i="7"/>
  <c r="V123" i="7"/>
  <c r="X153" i="7"/>
  <c r="X84" i="7"/>
  <c r="X95" i="7"/>
  <c r="W141" i="7"/>
  <c r="X122" i="7"/>
  <c r="W119" i="7"/>
  <c r="X86" i="7"/>
  <c r="T70" i="7"/>
  <c r="V75" i="7"/>
  <c r="X128" i="7"/>
  <c r="W101" i="7"/>
  <c r="W74" i="7"/>
  <c r="T81" i="7"/>
  <c r="V107" i="7"/>
  <c r="X156" i="7"/>
  <c r="U132" i="7"/>
  <c r="U107" i="7"/>
  <c r="T146" i="7"/>
  <c r="V135" i="7"/>
  <c r="AE144" i="7"/>
  <c r="AF145" i="7"/>
  <c r="AD113" i="7"/>
  <c r="AG147" i="7"/>
  <c r="AF129" i="7"/>
  <c r="AH118" i="7"/>
  <c r="AG150" i="7"/>
  <c r="AE86" i="7"/>
  <c r="AD96" i="7"/>
  <c r="AF146" i="7"/>
  <c r="AF130" i="7"/>
  <c r="AG115" i="7"/>
  <c r="AF68" i="7"/>
  <c r="AD108" i="7"/>
  <c r="AF109" i="7"/>
  <c r="AH114" i="7"/>
  <c r="AG135" i="7"/>
  <c r="AH113" i="7"/>
  <c r="U112" i="7"/>
  <c r="T110" i="7"/>
  <c r="U139" i="7"/>
  <c r="V146" i="7"/>
  <c r="V156" i="7"/>
  <c r="AG89" i="7"/>
  <c r="AD99" i="7"/>
  <c r="AE157" i="7"/>
  <c r="AF114" i="7"/>
  <c r="AF82" i="7"/>
  <c r="AE151" i="7"/>
  <c r="AF92" i="7"/>
  <c r="AD109" i="7"/>
  <c r="AF164" i="7"/>
  <c r="AF121" i="7"/>
  <c r="W114" i="7"/>
  <c r="AD151" i="7"/>
  <c r="AE117" i="7"/>
  <c r="AF112" i="7"/>
  <c r="AG90" i="7"/>
  <c r="AE114" i="7"/>
  <c r="AD100" i="7"/>
  <c r="AH144" i="7"/>
  <c r="AE70" i="7"/>
  <c r="AH88" i="7"/>
  <c r="AF106" i="7"/>
  <c r="AG146" i="7"/>
  <c r="AD83" i="7"/>
  <c r="AH155" i="7"/>
  <c r="X90" i="7"/>
  <c r="T138" i="7"/>
  <c r="V102" i="7"/>
  <c r="T105" i="7"/>
  <c r="T102" i="7"/>
  <c r="X107" i="7"/>
  <c r="W148" i="7"/>
  <c r="V136" i="7"/>
  <c r="W73" i="7"/>
  <c r="U127" i="7"/>
  <c r="U161" i="7"/>
  <c r="U151" i="7"/>
  <c r="U115" i="7"/>
  <c r="X147" i="7"/>
  <c r="T73" i="7"/>
  <c r="U92" i="7"/>
  <c r="V130" i="7"/>
  <c r="X141" i="7"/>
  <c r="U89" i="7"/>
  <c r="X125" i="7"/>
  <c r="W94" i="7"/>
  <c r="X103" i="7"/>
  <c r="W116" i="7"/>
  <c r="W137" i="7"/>
  <c r="X162" i="7"/>
  <c r="W128" i="7"/>
  <c r="T155" i="7"/>
  <c r="U99" i="7"/>
  <c r="X101" i="7"/>
  <c r="V104" i="7"/>
  <c r="V138" i="7"/>
  <c r="U145" i="7"/>
  <c r="X115" i="7"/>
  <c r="T67" i="7"/>
  <c r="X108" i="7"/>
  <c r="AD91" i="7"/>
  <c r="AD93" i="7"/>
  <c r="AE115" i="7"/>
  <c r="AD160" i="7"/>
  <c r="AF73" i="7"/>
  <c r="AH139" i="7"/>
  <c r="AH97" i="7"/>
  <c r="AD148" i="7"/>
  <c r="U129" i="7"/>
  <c r="AF91" i="7"/>
  <c r="AD86" i="7"/>
  <c r="AH160" i="7"/>
  <c r="AF136" i="7"/>
  <c r="AE121" i="7"/>
  <c r="AH125" i="7"/>
  <c r="AH142" i="7"/>
  <c r="AD136" i="7"/>
  <c r="AG129" i="7"/>
  <c r="AG85" i="7"/>
  <c r="AF150" i="7"/>
  <c r="AH115" i="7"/>
  <c r="AE74" i="7"/>
  <c r="AH83" i="7"/>
  <c r="AF103" i="7"/>
  <c r="W129" i="7"/>
  <c r="W111" i="7"/>
  <c r="W106" i="7"/>
  <c r="V71" i="7"/>
  <c r="U87" i="7"/>
  <c r="X82" i="7"/>
  <c r="X119" i="7"/>
  <c r="U118" i="7"/>
  <c r="W143" i="7"/>
  <c r="X148" i="7"/>
  <c r="U155" i="7"/>
  <c r="X150" i="7"/>
  <c r="X97" i="7"/>
  <c r="X98" i="7"/>
  <c r="U80" i="7"/>
  <c r="X104" i="7"/>
  <c r="W84" i="7"/>
  <c r="U97" i="7"/>
  <c r="X123" i="7"/>
  <c r="V143" i="7"/>
  <c r="V161" i="7"/>
  <c r="X142" i="7"/>
  <c r="W156" i="7"/>
  <c r="U149" i="7"/>
  <c r="V125" i="7"/>
  <c r="T85" i="7"/>
  <c r="W122" i="7"/>
  <c r="V99" i="7"/>
  <c r="V153" i="7"/>
  <c r="U66" i="7"/>
  <c r="X145" i="7"/>
  <c r="T154" i="7"/>
  <c r="V76" i="7"/>
  <c r="V100" i="7"/>
  <c r="W144" i="7"/>
  <c r="V68" i="7"/>
  <c r="V80" i="7"/>
  <c r="U106" i="7"/>
  <c r="U78" i="7"/>
  <c r="V79" i="7"/>
  <c r="V92" i="7"/>
  <c r="T108" i="7"/>
  <c r="W78" i="7"/>
  <c r="W107" i="7"/>
  <c r="U160" i="7"/>
  <c r="W147" i="7"/>
  <c r="X152" i="7"/>
  <c r="U95" i="7"/>
  <c r="X157" i="7"/>
  <c r="W126" i="7"/>
  <c r="X124" i="7"/>
  <c r="V159" i="7"/>
  <c r="T120" i="7"/>
  <c r="AD154" i="7"/>
  <c r="AF94" i="7"/>
  <c r="AF99" i="7"/>
  <c r="AE137" i="7"/>
  <c r="AG137" i="7"/>
  <c r="AF142" i="7"/>
  <c r="AD139" i="7"/>
  <c r="AF140" i="7"/>
  <c r="AE91" i="7"/>
  <c r="AE82" i="7"/>
  <c r="AG97" i="7"/>
  <c r="AE119" i="7"/>
  <c r="AD78" i="7"/>
  <c r="AD67" i="7"/>
  <c r="U98" i="7"/>
  <c r="W97" i="7"/>
  <c r="W112" i="7"/>
  <c r="W160" i="7"/>
  <c r="V109" i="7"/>
  <c r="X112" i="7"/>
  <c r="T131" i="7"/>
  <c r="U65" i="7"/>
  <c r="U142" i="7"/>
  <c r="U84" i="7"/>
  <c r="V124" i="7"/>
  <c r="T159" i="7"/>
  <c r="X129" i="7"/>
  <c r="U135" i="7"/>
  <c r="U93" i="7"/>
  <c r="U140" i="7"/>
  <c r="T89" i="7"/>
  <c r="X143" i="7"/>
  <c r="X116" i="7"/>
  <c r="V70" i="7"/>
  <c r="U85" i="7"/>
  <c r="W89" i="7"/>
  <c r="V112" i="7"/>
  <c r="V149" i="7"/>
  <c r="W77" i="7"/>
  <c r="W81" i="7"/>
  <c r="T88" i="7"/>
  <c r="U126" i="7"/>
  <c r="W108" i="7"/>
  <c r="T79" i="7"/>
  <c r="U124" i="7"/>
  <c r="W135" i="7"/>
  <c r="T135" i="7"/>
  <c r="X158" i="7"/>
  <c r="V94" i="7"/>
  <c r="U128" i="7"/>
  <c r="T66" i="7"/>
  <c r="X130" i="7"/>
  <c r="V84" i="7"/>
  <c r="U94" i="7"/>
  <c r="T117" i="7"/>
  <c r="U138" i="7"/>
  <c r="W124" i="7"/>
  <c r="U159" i="7"/>
  <c r="T86" i="7"/>
  <c r="W115" i="7"/>
  <c r="V121" i="7"/>
  <c r="T107" i="7"/>
  <c r="U111" i="7"/>
  <c r="X109" i="7"/>
  <c r="W134" i="7"/>
  <c r="U133" i="7"/>
  <c r="U134" i="7"/>
  <c r="W127" i="7"/>
  <c r="W161" i="7"/>
  <c r="U70" i="7"/>
  <c r="X81" i="7"/>
  <c r="W98" i="7"/>
  <c r="W142" i="7"/>
  <c r="AG84" i="7"/>
  <c r="AE136" i="7"/>
  <c r="AE71" i="7"/>
  <c r="AG102" i="7"/>
  <c r="AH96" i="7"/>
  <c r="AG142" i="7"/>
  <c r="AD75" i="7"/>
  <c r="AE146" i="7"/>
  <c r="AH89" i="7"/>
  <c r="AG73" i="7"/>
  <c r="AE131" i="7"/>
  <c r="AF88" i="7"/>
  <c r="AF90" i="7"/>
  <c r="AE118" i="7"/>
  <c r="AE66" i="7"/>
  <c r="AH93" i="7"/>
  <c r="AG77" i="7"/>
  <c r="AH123" i="7"/>
  <c r="AG152" i="7"/>
  <c r="V157" i="7"/>
  <c r="U131" i="7"/>
  <c r="T76" i="7"/>
  <c r="V132" i="7"/>
  <c r="T123" i="7"/>
  <c r="X89" i="7"/>
  <c r="U153" i="7"/>
  <c r="W164" i="7"/>
  <c r="U121" i="7"/>
  <c r="X99" i="7"/>
  <c r="X161" i="7"/>
  <c r="W121" i="7"/>
  <c r="V111" i="7"/>
  <c r="W120" i="7"/>
  <c r="W117" i="7"/>
  <c r="U117" i="7"/>
  <c r="T100" i="7"/>
  <c r="W125" i="7"/>
  <c r="X144" i="7"/>
  <c r="U77" i="7"/>
  <c r="V82" i="7"/>
  <c r="X159" i="7"/>
  <c r="T122" i="7"/>
  <c r="U68" i="7"/>
  <c r="W152" i="7"/>
  <c r="X131" i="7"/>
  <c r="U144" i="7"/>
  <c r="W103" i="7"/>
  <c r="U102" i="7"/>
  <c r="V160" i="7"/>
  <c r="V69" i="7"/>
  <c r="T148" i="7"/>
  <c r="T127" i="7"/>
  <c r="T99" i="7"/>
  <c r="W99" i="7"/>
  <c r="T129" i="7"/>
  <c r="T77" i="7"/>
  <c r="X83" i="7"/>
  <c r="V150" i="7"/>
  <c r="W123" i="7"/>
  <c r="V145" i="7"/>
  <c r="X126" i="7"/>
  <c r="W102" i="7"/>
  <c r="W154" i="7"/>
  <c r="V133" i="7"/>
  <c r="W72" i="7"/>
  <c r="V97" i="7"/>
  <c r="T91" i="7"/>
  <c r="X88" i="7"/>
  <c r="W162" i="7"/>
  <c r="V117" i="7"/>
  <c r="V140" i="7"/>
  <c r="W96" i="7"/>
  <c r="T163" i="7"/>
  <c r="T125" i="7"/>
  <c r="T142" i="7"/>
  <c r="T118" i="7"/>
  <c r="V141" i="7"/>
  <c r="U130" i="7"/>
  <c r="AE153" i="7"/>
  <c r="AG88" i="7"/>
  <c r="AD66" i="7"/>
  <c r="AD161" i="7"/>
  <c r="AD98" i="7"/>
  <c r="AF93" i="7"/>
  <c r="AG104" i="7"/>
  <c r="AF95" i="7"/>
  <c r="AF163" i="7"/>
  <c r="AE158" i="7"/>
  <c r="AD95" i="7"/>
  <c r="AH108" i="7"/>
  <c r="AD131" i="7"/>
  <c r="AG156" i="7"/>
  <c r="AD127" i="7"/>
  <c r="AD87" i="7"/>
  <c r="AH109" i="7"/>
  <c r="AE139" i="7"/>
  <c r="AF124" i="7"/>
  <c r="AE94" i="7"/>
  <c r="AD114" i="7"/>
  <c r="AH151" i="7"/>
  <c r="AE84" i="7"/>
  <c r="AG112" i="7"/>
  <c r="AF144" i="7"/>
  <c r="AH127" i="7"/>
  <c r="AE159" i="7"/>
  <c r="AE79" i="7"/>
  <c r="AG116" i="7"/>
  <c r="AG86" i="7"/>
  <c r="AD89" i="7"/>
  <c r="AD126" i="7"/>
  <c r="AF78" i="7"/>
  <c r="AD92" i="7"/>
  <c r="AD129" i="7"/>
  <c r="AE109" i="7"/>
  <c r="AE98" i="7"/>
  <c r="AG164" i="7"/>
  <c r="AD125" i="7"/>
  <c r="AF105" i="7"/>
  <c r="AG110" i="7"/>
  <c r="AD128" i="7"/>
  <c r="AH150" i="7"/>
  <c r="AF128" i="7"/>
  <c r="AH101" i="7"/>
  <c r="AE76" i="7"/>
  <c r="AE87" i="7"/>
  <c r="AG92" i="7"/>
  <c r="AF87" i="7"/>
  <c r="AD74" i="7"/>
  <c r="AE135" i="7"/>
  <c r="AG74" i="7"/>
  <c r="AE147" i="7"/>
  <c r="AH81" i="7"/>
  <c r="AH106" i="7"/>
  <c r="AD155" i="7"/>
  <c r="AG100" i="7"/>
  <c r="AD145" i="7"/>
  <c r="AF85" i="7"/>
  <c r="AG75" i="7"/>
  <c r="V129" i="7"/>
  <c r="AD147" i="7"/>
  <c r="AH87" i="7"/>
  <c r="AF115" i="7"/>
  <c r="AH92" i="7"/>
  <c r="AE69" i="7"/>
  <c r="AE125" i="7"/>
  <c r="AG117" i="7"/>
  <c r="AD105" i="7"/>
  <c r="AE68" i="7"/>
  <c r="AE132" i="7"/>
  <c r="AF107" i="7"/>
  <c r="AG106" i="7"/>
  <c r="AH163" i="7"/>
  <c r="AG125" i="7"/>
  <c r="AE92" i="7"/>
  <c r="AF119" i="7"/>
  <c r="AH137" i="7"/>
  <c r="AG83" i="7"/>
  <c r="AF151" i="7"/>
  <c r="AE83" i="7"/>
  <c r="AE129" i="7"/>
  <c r="V134" i="7"/>
  <c r="T106" i="7"/>
  <c r="U156" i="7"/>
  <c r="T95" i="7"/>
  <c r="T78" i="7"/>
  <c r="AG80" i="7"/>
  <c r="AD144" i="7"/>
  <c r="AH158" i="7"/>
  <c r="AH95" i="7"/>
  <c r="AF104" i="7"/>
  <c r="AF135" i="7"/>
  <c r="AH145" i="7"/>
  <c r="AH156" i="7"/>
  <c r="AD68" i="7"/>
  <c r="AD65" i="7"/>
  <c r="X136" i="7"/>
  <c r="AD121" i="7"/>
  <c r="AE75" i="7"/>
  <c r="AG126" i="7"/>
  <c r="AE141" i="7"/>
  <c r="AE148" i="7"/>
  <c r="AF143" i="7"/>
  <c r="AD159" i="7"/>
  <c r="AD142" i="7"/>
  <c r="AG143" i="7"/>
  <c r="AE65" i="7"/>
  <c r="AD64" i="7"/>
  <c r="AG160" i="7"/>
  <c r="AG131" i="7"/>
  <c r="AG93" i="7"/>
  <c r="AE127" i="7"/>
  <c r="U73" i="7"/>
  <c r="W105" i="7"/>
  <c r="W92" i="7"/>
  <c r="V158" i="7"/>
  <c r="V73" i="7"/>
  <c r="W91" i="7"/>
  <c r="U152" i="7"/>
  <c r="V152" i="7"/>
  <c r="W155" i="7"/>
  <c r="W150" i="7"/>
  <c r="X134" i="7"/>
  <c r="V144" i="7"/>
  <c r="V122" i="7"/>
  <c r="W100" i="7"/>
  <c r="T152" i="7"/>
  <c r="T143" i="7"/>
  <c r="T90" i="7"/>
  <c r="V113" i="7"/>
  <c r="T126" i="7"/>
  <c r="X127" i="7"/>
  <c r="U141" i="7"/>
  <c r="U104" i="7"/>
  <c r="V103" i="7"/>
  <c r="V93" i="7"/>
  <c r="T151" i="7"/>
  <c r="T84" i="7"/>
  <c r="X111" i="7"/>
  <c r="W90" i="7"/>
  <c r="U148" i="7"/>
  <c r="U86" i="7"/>
  <c r="T82" i="7"/>
  <c r="T113" i="7"/>
  <c r="T133" i="7"/>
  <c r="T156" i="7"/>
  <c r="T119" i="7"/>
  <c r="T141" i="7"/>
  <c r="V91" i="7"/>
  <c r="U123" i="7"/>
  <c r="T162" i="7"/>
  <c r="V106" i="7"/>
  <c r="W159" i="7"/>
  <c r="T104" i="7"/>
  <c r="U75" i="7"/>
  <c r="T139" i="7"/>
  <c r="X91" i="7"/>
  <c r="T116" i="7"/>
  <c r="V101" i="7"/>
  <c r="X105" i="7"/>
  <c r="W76" i="7"/>
  <c r="W79" i="7"/>
  <c r="W132" i="7"/>
  <c r="W146" i="7"/>
  <c r="V154" i="7"/>
  <c r="U103" i="7"/>
  <c r="T72" i="7"/>
  <c r="W110" i="7"/>
  <c r="U90" i="7"/>
  <c r="U76" i="7"/>
  <c r="V90" i="7"/>
  <c r="AG138" i="7"/>
  <c r="AE120" i="7"/>
  <c r="AE85" i="7"/>
  <c r="AG118" i="7"/>
  <c r="AD141" i="7"/>
  <c r="AH124" i="7"/>
  <c r="AF139" i="7"/>
  <c r="AF111" i="7"/>
  <c r="AF84" i="7"/>
  <c r="AF81" i="7"/>
  <c r="AG78" i="7"/>
  <c r="AD143" i="7"/>
  <c r="AF110" i="7"/>
  <c r="AF162" i="7"/>
  <c r="AH152" i="7"/>
  <c r="AE128" i="7"/>
  <c r="AF102" i="7"/>
  <c r="AD123" i="7"/>
  <c r="AD133" i="7"/>
  <c r="AE89" i="7"/>
  <c r="AD140" i="7"/>
  <c r="AD134" i="7"/>
  <c r="AE108" i="7"/>
  <c r="AE95" i="7"/>
  <c r="AH98" i="7"/>
  <c r="AH130" i="7"/>
  <c r="AD122" i="7"/>
  <c r="AG140" i="7"/>
  <c r="AF149" i="7"/>
  <c r="AG130" i="7"/>
  <c r="AF161" i="7"/>
  <c r="AD146" i="7"/>
  <c r="AE142" i="7"/>
  <c r="AD72" i="7"/>
  <c r="AE133" i="7"/>
  <c r="AF127" i="7"/>
  <c r="AE161" i="7"/>
  <c r="AF77" i="7"/>
  <c r="AG141" i="7"/>
  <c r="AG79" i="7"/>
  <c r="AD110" i="7"/>
  <c r="AF116" i="7"/>
  <c r="AD76" i="7"/>
  <c r="AD90" i="7"/>
  <c r="AG155" i="7"/>
  <c r="AG107" i="7"/>
  <c r="AD103" i="7"/>
  <c r="AH128" i="7"/>
  <c r="AD120" i="7"/>
  <c r="AG120" i="7"/>
  <c r="AE102" i="7"/>
  <c r="AE111" i="7"/>
  <c r="AG161" i="7"/>
  <c r="AF160" i="7"/>
  <c r="AE163" i="7"/>
  <c r="AF101" i="7"/>
  <c r="AE96" i="7"/>
  <c r="AG108" i="7"/>
  <c r="AE90" i="7"/>
  <c r="AD94" i="7"/>
  <c r="X139" i="7"/>
  <c r="X132" i="7"/>
  <c r="T87" i="7"/>
  <c r="U67" i="7"/>
  <c r="AE143" i="7"/>
  <c r="AE72" i="7"/>
  <c r="AD69" i="7"/>
  <c r="AH116" i="7"/>
  <c r="AE67" i="7"/>
  <c r="AH161" i="7"/>
  <c r="AG81" i="7"/>
  <c r="AH86" i="7"/>
  <c r="AD97" i="7"/>
  <c r="AF79" i="7"/>
  <c r="AH91" i="7"/>
  <c r="AH153" i="7"/>
  <c r="AF138" i="7"/>
  <c r="AD137" i="7"/>
  <c r="AH136" i="7"/>
  <c r="AD153" i="7"/>
  <c r="AD150" i="7"/>
  <c r="AG159" i="7"/>
  <c r="AG103" i="7"/>
  <c r="AE123" i="7"/>
  <c r="AG72" i="7"/>
  <c r="AE103" i="7"/>
  <c r="AH135" i="7"/>
  <c r="AH126" i="7"/>
  <c r="AD104" i="7"/>
  <c r="W83" i="7"/>
  <c r="T160" i="7"/>
  <c r="T94" i="7"/>
  <c r="U158" i="7"/>
  <c r="AD163" i="7"/>
  <c r="AF122" i="7"/>
  <c r="AE106" i="7"/>
  <c r="AF133" i="7"/>
  <c r="AE73" i="7"/>
  <c r="AG105" i="7"/>
  <c r="AG95" i="7"/>
  <c r="AG123" i="7"/>
  <c r="V119" i="7"/>
  <c r="AD152" i="7"/>
  <c r="AE80" i="7"/>
  <c r="AD71" i="7"/>
  <c r="AD162" i="7"/>
  <c r="AH119" i="7"/>
  <c r="AD130" i="7"/>
  <c r="AH122" i="7"/>
  <c r="AD79" i="7"/>
  <c r="AE155" i="7"/>
  <c r="AG109" i="7"/>
  <c r="AG145" i="7"/>
  <c r="AH141" i="7"/>
  <c r="AE78" i="7"/>
  <c r="T112" i="7"/>
  <c r="T97" i="7"/>
  <c r="W131" i="7"/>
  <c r="T128" i="7"/>
  <c r="T115" i="7"/>
  <c r="V155" i="7"/>
  <c r="T124" i="7"/>
  <c r="V77" i="7"/>
  <c r="U113" i="7"/>
  <c r="T161" i="7"/>
  <c r="U137" i="7"/>
  <c r="T132" i="7"/>
  <c r="X137" i="7"/>
  <c r="T75" i="7"/>
  <c r="X120" i="7"/>
  <c r="U150" i="7"/>
  <c r="T153" i="7"/>
  <c r="W82" i="7"/>
  <c r="U74" i="7"/>
  <c r="X96" i="7"/>
  <c r="V142" i="7"/>
  <c r="U143" i="7"/>
  <c r="V85" i="7"/>
  <c r="W113" i="7"/>
  <c r="X146" i="7"/>
  <c r="T101" i="7"/>
  <c r="U164" i="7"/>
  <c r="T130" i="7"/>
  <c r="W87" i="7"/>
  <c r="V78" i="7"/>
  <c r="V151" i="7"/>
  <c r="U109" i="7"/>
  <c r="W138" i="7"/>
  <c r="U71" i="7"/>
  <c r="W130" i="7"/>
  <c r="U79" i="7"/>
  <c r="V148" i="7"/>
  <c r="U91" i="7"/>
  <c r="U163" i="7"/>
  <c r="W145" i="7"/>
  <c r="W149" i="7"/>
  <c r="U101" i="7"/>
  <c r="V120" i="7"/>
  <c r="V115" i="7"/>
  <c r="V83" i="7"/>
  <c r="U114" i="7"/>
  <c r="V89" i="7"/>
  <c r="W163" i="7"/>
  <c r="V86" i="7"/>
  <c r="U116" i="7"/>
  <c r="T92" i="7"/>
  <c r="W86" i="7"/>
  <c r="T103" i="7"/>
  <c r="X114" i="7"/>
  <c r="V128" i="7"/>
  <c r="T111" i="7"/>
  <c r="V105" i="7"/>
  <c r="U96" i="7"/>
  <c r="U154" i="7"/>
  <c r="U119" i="7"/>
  <c r="AF76" i="7"/>
  <c r="AD149" i="7"/>
  <c r="AE101" i="7"/>
  <c r="AG94" i="7"/>
  <c r="AD118" i="7"/>
  <c r="AD107" i="7"/>
  <c r="AD115" i="7"/>
  <c r="AF75" i="7"/>
  <c r="AD164" i="7"/>
  <c r="AH133" i="7"/>
  <c r="AF131" i="7"/>
  <c r="AG136" i="7"/>
  <c r="AE160" i="7"/>
  <c r="AG134" i="7"/>
  <c r="AE110" i="7"/>
  <c r="AD77" i="7"/>
  <c r="AG96" i="7"/>
  <c r="AH131" i="7"/>
  <c r="AE162" i="7"/>
  <c r="AG128" i="7"/>
  <c r="AD106" i="7"/>
  <c r="AF134" i="7"/>
  <c r="AD132" i="7"/>
  <c r="AF72" i="7"/>
  <c r="AG76" i="7"/>
  <c r="AG132" i="7"/>
  <c r="AH154" i="7"/>
  <c r="AG98" i="7"/>
  <c r="AF126" i="7"/>
  <c r="AE112" i="7"/>
  <c r="AE140" i="7"/>
  <c r="AE145" i="7"/>
  <c r="AH85" i="7"/>
  <c r="AF113" i="7"/>
  <c r="AD82" i="7"/>
  <c r="AD112" i="7"/>
  <c r="AD102" i="7"/>
  <c r="AH162" i="7"/>
  <c r="AD88" i="7"/>
  <c r="AE77" i="7"/>
  <c r="AF154" i="7"/>
  <c r="AH112" i="7"/>
  <c r="AG114" i="7"/>
  <c r="AD157" i="7"/>
  <c r="AF71" i="7"/>
  <c r="AE113" i="7"/>
  <c r="AF152" i="7"/>
  <c r="AH99" i="7"/>
  <c r="AE152" i="7"/>
  <c r="AE97" i="7"/>
  <c r="AE124" i="7"/>
  <c r="AF123" i="7"/>
  <c r="AE122" i="7"/>
  <c r="AH147" i="7"/>
  <c r="AH103" i="7"/>
  <c r="AG157" i="7"/>
  <c r="AH134" i="7"/>
  <c r="AG101" i="7"/>
  <c r="AG113" i="7"/>
  <c r="W157" i="7"/>
  <c r="T69" i="7"/>
  <c r="U157" i="7"/>
  <c r="W104" i="7"/>
  <c r="V98" i="7"/>
  <c r="X102" i="7"/>
  <c r="AE105" i="7"/>
  <c r="AH159" i="7"/>
  <c r="AD156" i="7"/>
  <c r="AH117" i="7"/>
  <c r="AE116" i="7"/>
  <c r="AF97" i="7"/>
  <c r="AF89" i="7"/>
  <c r="AG82" i="7"/>
  <c r="AF83" i="7"/>
  <c r="AF159" i="7"/>
  <c r="AE107" i="7"/>
  <c r="AE99" i="7"/>
  <c r="AF100" i="7"/>
  <c r="AF120" i="7"/>
  <c r="AE88" i="7"/>
  <c r="AE138" i="7"/>
  <c r="AG87" i="7"/>
  <c r="AG111" i="7"/>
  <c r="AD124" i="7"/>
  <c r="AH149" i="7"/>
  <c r="AD80" i="7"/>
  <c r="AF153" i="7"/>
  <c r="AD85" i="7"/>
  <c r="AG99" i="7"/>
  <c r="AG122" i="7"/>
  <c r="AD63" i="7"/>
  <c r="AH143" i="7"/>
  <c r="AF98" i="7"/>
  <c r="AF157" i="7"/>
  <c r="AH140" i="7"/>
  <c r="U146" i="7"/>
  <c r="W140" i="7"/>
  <c r="X140" i="7"/>
  <c r="X100" i="7"/>
  <c r="W88" i="7"/>
  <c r="W151" i="7"/>
  <c r="AG119" i="7"/>
  <c r="AG149" i="7"/>
  <c r="AE134" i="7"/>
  <c r="AH138" i="7"/>
  <c r="AH121" i="7"/>
  <c r="AG121" i="7"/>
  <c r="AD135" i="7"/>
  <c r="AF86" i="7"/>
  <c r="AH90" i="7"/>
  <c r="AF158" i="7"/>
  <c r="AG148" i="7"/>
  <c r="AH100" i="7"/>
  <c r="X94" i="7"/>
  <c r="AH132" i="7"/>
  <c r="AD101" i="7"/>
  <c r="AH82" i="7"/>
  <c r="AD73" i="7"/>
  <c r="AD119" i="7"/>
  <c r="AH157" i="7"/>
  <c r="AH146" i="7"/>
  <c r="AE130" i="7"/>
  <c r="AD117" i="7"/>
  <c r="AH94" i="7"/>
  <c r="AF69" i="7"/>
  <c r="AG158" i="7"/>
  <c r="AD116" i="7"/>
  <c r="AE81" i="7"/>
  <c r="AD111" i="7"/>
  <c r="AT12" i="7" l="1"/>
  <c r="AU12" i="7"/>
  <c r="AU109" i="7"/>
  <c r="AT109" i="7"/>
  <c r="AU108" i="7"/>
  <c r="AT108" i="7"/>
  <c r="AT13" i="7"/>
  <c r="AU13" i="7"/>
  <c r="AU87" i="7"/>
  <c r="AT87" i="7"/>
  <c r="AU111" i="7"/>
  <c r="AT111" i="7"/>
  <c r="AU79" i="7"/>
  <c r="AT79" i="7"/>
  <c r="AU38" i="7"/>
  <c r="AT38" i="7"/>
  <c r="AU10" i="7"/>
  <c r="AT10" i="7"/>
  <c r="AT103" i="7"/>
  <c r="AU103" i="7"/>
  <c r="AU65" i="7"/>
  <c r="AT65" i="7"/>
  <c r="AU106" i="7"/>
  <c r="AT106" i="7"/>
  <c r="AT105" i="7"/>
  <c r="AU105" i="7"/>
  <c r="AU83" i="7"/>
  <c r="AT83" i="7"/>
  <c r="AU37" i="7"/>
  <c r="AT37" i="7"/>
  <c r="AT86" i="7"/>
  <c r="AU86" i="7"/>
  <c r="AT64" i="7"/>
  <c r="AU64" i="7"/>
  <c r="AT33" i="7"/>
  <c r="AU33" i="7"/>
  <c r="AU88" i="7"/>
  <c r="AT88" i="7"/>
  <c r="AT84" i="7"/>
  <c r="AU84" i="7"/>
  <c r="AU9" i="7"/>
  <c r="AT9" i="7"/>
  <c r="AU59" i="7"/>
  <c r="AT59" i="7"/>
  <c r="AU110" i="7"/>
  <c r="AT110" i="7"/>
  <c r="AT11" i="7"/>
  <c r="AU11" i="7"/>
  <c r="AU63" i="7"/>
  <c r="AT63" i="7"/>
  <c r="AU36" i="7"/>
  <c r="AT36" i="7"/>
  <c r="AU41" i="7"/>
  <c r="AT41" i="7"/>
  <c r="AT34" i="7"/>
  <c r="AU34" i="7"/>
  <c r="AT62" i="7"/>
  <c r="AU62" i="7"/>
  <c r="AT16" i="7"/>
  <c r="AU16" i="7"/>
  <c r="AT60" i="7"/>
  <c r="AU60" i="7"/>
  <c r="AU14" i="7"/>
  <c r="AT14" i="7"/>
  <c r="AU35" i="7"/>
  <c r="AT35" i="7"/>
  <c r="AT61" i="7"/>
  <c r="AU61" i="7"/>
  <c r="AU42" i="7"/>
  <c r="AT42" i="7"/>
  <c r="AT104" i="7"/>
  <c r="AU104" i="7"/>
  <c r="AT85" i="7"/>
  <c r="AU85" i="7"/>
  <c r="AU56" i="7"/>
  <c r="AT56" i="7"/>
  <c r="AT39" i="7"/>
  <c r="AU39" i="7"/>
  <c r="AU17" i="7"/>
  <c r="AT17" i="7"/>
  <c r="AU19" i="7"/>
  <c r="AT19" i="7"/>
  <c r="AU57" i="7"/>
  <c r="AT57" i="7"/>
  <c r="AT15" i="7"/>
  <c r="AU15" i="7"/>
  <c r="AT82" i="7"/>
  <c r="AU82" i="7"/>
  <c r="AT107" i="7"/>
  <c r="AU107" i="7"/>
  <c r="AU81" i="7"/>
  <c r="AT81" i="7"/>
  <c r="AT58" i="7"/>
  <c r="AU58" i="7"/>
  <c r="AU40" i="7"/>
  <c r="AT40" i="7"/>
  <c r="AU80" i="7"/>
  <c r="AT80" i="7"/>
  <c r="AT18" i="7"/>
  <c r="AU18" i="7"/>
  <c r="AS41" i="7"/>
  <c r="AS65" i="7"/>
  <c r="AS82" i="7"/>
  <c r="AS106" i="7"/>
  <c r="AS64" i="7"/>
  <c r="AS39" i="7"/>
  <c r="AS83" i="7"/>
  <c r="AS79" i="7"/>
  <c r="AS14" i="7"/>
  <c r="AS104" i="7"/>
  <c r="AS85" i="7"/>
  <c r="AS107" i="7"/>
  <c r="AS12" i="7"/>
  <c r="AS37" i="7"/>
  <c r="AS87" i="7"/>
  <c r="AS84" i="7"/>
  <c r="AS103" i="7"/>
  <c r="AS16" i="7"/>
  <c r="AS13" i="7"/>
  <c r="AS35" i="7"/>
  <c r="AS57" i="7"/>
  <c r="AS58" i="7"/>
  <c r="AS86" i="7"/>
  <c r="AS59" i="7"/>
  <c r="AS18" i="7"/>
  <c r="AS38" i="7"/>
  <c r="AS110" i="7"/>
  <c r="AS40" i="7"/>
  <c r="AS111" i="7"/>
  <c r="AS42" i="7"/>
  <c r="AS11" i="7"/>
  <c r="AS81" i="7"/>
  <c r="AS62" i="7"/>
  <c r="AS36" i="7"/>
  <c r="AS19" i="7"/>
  <c r="AS109" i="7"/>
  <c r="AS33" i="7"/>
  <c r="AS80" i="7"/>
  <c r="AS105" i="7"/>
  <c r="AS63" i="7"/>
  <c r="AS10" i="7"/>
  <c r="AS108" i="7"/>
  <c r="AS61" i="7"/>
  <c r="AS17" i="7"/>
  <c r="AS34" i="7"/>
  <c r="AS88" i="7"/>
  <c r="AS56" i="7"/>
  <c r="AS15" i="7"/>
  <c r="AS60" i="7"/>
  <c r="AS9" i="7"/>
  <c r="E11" i="7"/>
  <c r="F11" i="7"/>
  <c r="D11" i="7"/>
  <c r="C10" i="7"/>
  <c r="D10" i="7"/>
  <c r="E10" i="7"/>
  <c r="E9" i="7"/>
  <c r="M9" i="7" s="1"/>
  <c r="D8" i="7"/>
  <c r="P8" i="7" s="1"/>
  <c r="C7" i="7"/>
  <c r="P9" i="7" l="1"/>
  <c r="L9" i="7"/>
  <c r="L7" i="7"/>
  <c r="M7" i="7"/>
  <c r="P7" i="7"/>
  <c r="N7" i="7"/>
  <c r="C11" i="7"/>
  <c r="N9" i="7"/>
  <c r="M8" i="7"/>
  <c r="N8" i="7"/>
  <c r="L8" i="7"/>
  <c r="G11" i="7"/>
  <c r="F10" i="7"/>
  <c r="L10" i="7" s="1"/>
  <c r="BD6" i="7"/>
  <c r="AA37" i="7"/>
  <c r="Y33" i="7"/>
  <c r="Y36" i="7"/>
  <c r="AD38" i="7"/>
  <c r="AG46" i="7"/>
  <c r="AD33" i="7"/>
  <c r="AE41" i="7"/>
  <c r="T23" i="7"/>
  <c r="X42" i="7"/>
  <c r="V32" i="7"/>
  <c r="V31" i="7"/>
  <c r="W27" i="7"/>
  <c r="T28" i="7"/>
  <c r="V39" i="7"/>
  <c r="X48" i="7"/>
  <c r="AA25" i="7"/>
  <c r="Z32" i="7"/>
  <c r="BD98" i="7"/>
  <c r="AG33" i="7"/>
  <c r="AD21" i="7"/>
  <c r="V46" i="7"/>
  <c r="Z19" i="7"/>
  <c r="X50" i="7"/>
  <c r="AG24" i="7"/>
  <c r="U31" i="7"/>
  <c r="AH32" i="7"/>
  <c r="U43" i="7"/>
  <c r="X57" i="7"/>
  <c r="Z35" i="7"/>
  <c r="Z37" i="7"/>
  <c r="Z41" i="7"/>
  <c r="AA36" i="7"/>
  <c r="AC52" i="7"/>
  <c r="AF42" i="7"/>
  <c r="AF43" i="7"/>
  <c r="AD35" i="7"/>
  <c r="AG40" i="7"/>
  <c r="AD34" i="7"/>
  <c r="U30" i="7"/>
  <c r="U33" i="7"/>
  <c r="U29" i="7"/>
  <c r="X35" i="7"/>
  <c r="X37" i="7"/>
  <c r="X39" i="7"/>
  <c r="V25" i="7"/>
  <c r="X46" i="7"/>
  <c r="W47" i="7"/>
  <c r="U34" i="7"/>
  <c r="W41" i="7"/>
  <c r="V38" i="7"/>
  <c r="Y29" i="7"/>
  <c r="Y20" i="7"/>
  <c r="Z25" i="7"/>
  <c r="AC41" i="7"/>
  <c r="AB33" i="7"/>
  <c r="Y30" i="7"/>
  <c r="AC40" i="7"/>
  <c r="Z24" i="7"/>
  <c r="AB24" i="7"/>
  <c r="BD28" i="7"/>
  <c r="AD28" i="7"/>
  <c r="AD20" i="7"/>
  <c r="AF22" i="7"/>
  <c r="AE29" i="7"/>
  <c r="AD24" i="7"/>
  <c r="AD27" i="7"/>
  <c r="AD22" i="7"/>
  <c r="AH45" i="7"/>
  <c r="U45" i="7"/>
  <c r="T47" i="7"/>
  <c r="V51" i="7"/>
  <c r="V50" i="7"/>
  <c r="W38" i="7"/>
  <c r="V33" i="7"/>
  <c r="Z31" i="7"/>
  <c r="AD31" i="7"/>
  <c r="AC53" i="7"/>
  <c r="T34" i="7"/>
  <c r="AG47" i="7"/>
  <c r="T31" i="7"/>
  <c r="U23" i="7"/>
  <c r="U38" i="7"/>
  <c r="X49" i="7"/>
  <c r="AB37" i="7"/>
  <c r="AB39" i="7"/>
  <c r="AC44" i="7"/>
  <c r="AA35" i="7"/>
  <c r="Z21" i="7"/>
  <c r="AG39" i="7"/>
  <c r="AG38" i="7"/>
  <c r="AH42" i="7"/>
  <c r="AE19" i="7"/>
  <c r="AH40" i="7"/>
  <c r="AE30" i="7"/>
  <c r="W54" i="7"/>
  <c r="T40" i="7"/>
  <c r="AC35" i="7"/>
  <c r="AA38" i="7"/>
  <c r="AD23" i="7"/>
  <c r="Z38" i="7"/>
  <c r="AC48" i="7"/>
  <c r="AB47" i="7"/>
  <c r="AC51" i="7"/>
  <c r="Y37" i="7"/>
  <c r="AC56" i="7"/>
  <c r="AE37" i="7"/>
  <c r="AG43" i="7"/>
  <c r="AE35" i="7"/>
  <c r="AD32" i="7"/>
  <c r="W24" i="7"/>
  <c r="U21" i="7"/>
  <c r="T22" i="7"/>
  <c r="U26" i="7"/>
  <c r="U20" i="7"/>
  <c r="W33" i="7"/>
  <c r="W42" i="7"/>
  <c r="T35" i="7"/>
  <c r="AC34" i="7"/>
  <c r="AA30" i="7"/>
  <c r="AC45" i="7"/>
  <c r="AB32" i="7"/>
  <c r="BD52" i="7"/>
  <c r="AF24" i="7"/>
  <c r="AG30" i="7"/>
  <c r="T41" i="7"/>
  <c r="X62" i="7"/>
  <c r="AB45" i="7"/>
  <c r="AE28" i="7"/>
  <c r="W48" i="7"/>
  <c r="AG36" i="7"/>
  <c r="AB43" i="7"/>
  <c r="AC50" i="7"/>
  <c r="AA41" i="7"/>
  <c r="AB41" i="7"/>
  <c r="Z39" i="7"/>
  <c r="AH52" i="7"/>
  <c r="AF38" i="7"/>
  <c r="AF39" i="7"/>
  <c r="AE39" i="7"/>
  <c r="V22" i="7"/>
  <c r="V21" i="7"/>
  <c r="U22" i="7"/>
  <c r="X32" i="7"/>
  <c r="X34" i="7"/>
  <c r="T27" i="7"/>
  <c r="V30" i="7"/>
  <c r="V26" i="7"/>
  <c r="W25" i="7"/>
  <c r="W40" i="7"/>
  <c r="T39" i="7"/>
  <c r="T36" i="7"/>
  <c r="V42" i="7"/>
  <c r="AC36" i="7"/>
  <c r="AC37" i="7"/>
  <c r="AB30" i="7"/>
  <c r="Y22" i="7"/>
  <c r="AC47" i="7"/>
  <c r="AC43" i="7"/>
  <c r="AA27" i="7"/>
  <c r="AB28" i="7"/>
  <c r="AA34" i="7"/>
  <c r="BD51" i="7"/>
  <c r="AF33" i="7"/>
  <c r="AF27" i="7"/>
  <c r="AG35" i="7"/>
  <c r="AH35" i="7"/>
  <c r="AE20" i="7"/>
  <c r="AH43" i="7"/>
  <c r="AG25" i="7"/>
  <c r="V45" i="7"/>
  <c r="V44" i="7"/>
  <c r="X64" i="7"/>
  <c r="X58" i="7"/>
  <c r="W51" i="7"/>
  <c r="W39" i="7"/>
  <c r="Z28" i="7"/>
  <c r="AF31" i="7"/>
  <c r="AE31" i="7"/>
  <c r="Z36" i="7"/>
  <c r="T38" i="7"/>
  <c r="AH53" i="7"/>
  <c r="U25" i="7"/>
  <c r="T21" i="7"/>
  <c r="T37" i="7"/>
  <c r="X56" i="7"/>
  <c r="Z26" i="7"/>
  <c r="Y23" i="7"/>
  <c r="AA22" i="7"/>
  <c r="AA23" i="7"/>
  <c r="BD75" i="7"/>
  <c r="AH38" i="7"/>
  <c r="AE27" i="7"/>
  <c r="AF35" i="7"/>
  <c r="AF30" i="7"/>
  <c r="U49" i="7"/>
  <c r="T45" i="7"/>
  <c r="W53" i="7"/>
  <c r="Y27" i="7"/>
  <c r="AG37" i="7"/>
  <c r="U44" i="7"/>
  <c r="AB35" i="7"/>
  <c r="AA39" i="7"/>
  <c r="AA42" i="7"/>
  <c r="Y38" i="7"/>
  <c r="AC54" i="7"/>
  <c r="AH48" i="7"/>
  <c r="AE36" i="7"/>
  <c r="AE38" i="7"/>
  <c r="AE34" i="7"/>
  <c r="T20" i="7"/>
  <c r="U27" i="7"/>
  <c r="W32" i="7"/>
  <c r="W37" i="7"/>
  <c r="V34" i="7"/>
  <c r="T18" i="7"/>
  <c r="W28" i="7"/>
  <c r="T32" i="7"/>
  <c r="X51" i="7"/>
  <c r="AA24" i="7"/>
  <c r="Z22" i="7"/>
  <c r="AB29" i="7"/>
  <c r="AC46" i="7"/>
  <c r="AD29" i="7"/>
  <c r="AF29" i="7"/>
  <c r="AE25" i="7"/>
  <c r="AG31" i="7"/>
  <c r="U42" i="7"/>
  <c r="X63" i="7"/>
  <c r="X60" i="7"/>
  <c r="AE32" i="7"/>
  <c r="AF28" i="7"/>
  <c r="T26" i="7"/>
  <c r="BD76" i="7"/>
  <c r="Y35" i="7"/>
  <c r="AB42" i="7"/>
  <c r="Z34" i="7"/>
  <c r="AB40" i="7"/>
  <c r="AD39" i="7"/>
  <c r="AF40" i="7"/>
  <c r="AH50" i="7"/>
  <c r="AH56" i="7"/>
  <c r="AE40" i="7"/>
  <c r="X45" i="7"/>
  <c r="X44" i="7"/>
  <c r="V23" i="7"/>
  <c r="U32" i="7"/>
  <c r="V29" i="7"/>
  <c r="X41" i="7"/>
  <c r="W36" i="7"/>
  <c r="T24" i="7"/>
  <c r="X53" i="7"/>
  <c r="V36" i="7"/>
  <c r="W44" i="7"/>
  <c r="U35" i="7"/>
  <c r="X52" i="7"/>
  <c r="Z29" i="7"/>
  <c r="AB34" i="7"/>
  <c r="AC38" i="7"/>
  <c r="AB27" i="7"/>
  <c r="AB25" i="7"/>
  <c r="AA29" i="7"/>
  <c r="AC33" i="7"/>
  <c r="AA33" i="7"/>
  <c r="BD99" i="7"/>
  <c r="AE23" i="7"/>
  <c r="W56" i="7"/>
  <c r="BD29" i="7"/>
  <c r="Z40" i="7"/>
  <c r="Y39" i="7"/>
  <c r="AC49" i="7"/>
  <c r="AA43" i="7"/>
  <c r="AH51" i="7"/>
  <c r="AH54" i="7"/>
  <c r="AF41" i="7"/>
  <c r="AG42" i="7"/>
  <c r="AG45" i="7"/>
  <c r="X47" i="7"/>
  <c r="V24" i="7"/>
  <c r="T19" i="7"/>
  <c r="W26" i="7"/>
  <c r="X33" i="7"/>
  <c r="T25" i="7"/>
  <c r="T29" i="7"/>
  <c r="U19" i="7"/>
  <c r="W46" i="7"/>
  <c r="W43" i="7"/>
  <c r="U40" i="7"/>
  <c r="V41" i="7"/>
  <c r="U39" i="7"/>
  <c r="AC31" i="7"/>
  <c r="Z27" i="7"/>
  <c r="AA31" i="7"/>
  <c r="Y26" i="7"/>
  <c r="AA28" i="7"/>
  <c r="AC42" i="7"/>
  <c r="AA21" i="7"/>
  <c r="Y25" i="7"/>
  <c r="BD5" i="7"/>
  <c r="AH36" i="7"/>
  <c r="AD30" i="7"/>
  <c r="AH47" i="7"/>
  <c r="AG34" i="7"/>
  <c r="AD25" i="7"/>
  <c r="AH34" i="7"/>
  <c r="AE21" i="7"/>
  <c r="AH33" i="7"/>
  <c r="T44" i="7"/>
  <c r="U47" i="7"/>
  <c r="T43" i="7"/>
  <c r="U46" i="7"/>
  <c r="T42" i="7"/>
  <c r="W52" i="7"/>
  <c r="V35" i="7"/>
  <c r="AB26" i="7"/>
  <c r="AF34" i="7"/>
  <c r="AD18" i="7"/>
  <c r="AH55" i="7"/>
  <c r="X55" i="7"/>
  <c r="AG44" i="7"/>
  <c r="U37" i="7"/>
  <c r="AB38" i="7"/>
  <c r="AA32" i="7"/>
  <c r="Z33" i="7"/>
  <c r="AF25" i="7"/>
  <c r="AE24" i="7"/>
  <c r="V49" i="7"/>
  <c r="V47" i="7"/>
  <c r="U24" i="7"/>
  <c r="AG27" i="7"/>
  <c r="V28" i="7"/>
  <c r="W45" i="7"/>
  <c r="V43" i="7"/>
  <c r="AH31" i="7"/>
  <c r="T33" i="7"/>
  <c r="BD100" i="7"/>
  <c r="AA40" i="7"/>
  <c r="Y34" i="7"/>
  <c r="AB44" i="7"/>
  <c r="AB46" i="7"/>
  <c r="AF37" i="7"/>
  <c r="AD36" i="7"/>
  <c r="AF36" i="7"/>
  <c r="AG41" i="7"/>
  <c r="AH49" i="7"/>
  <c r="X40" i="7"/>
  <c r="U28" i="7"/>
  <c r="X36" i="7"/>
  <c r="W29" i="7"/>
  <c r="W35" i="7"/>
  <c r="W31" i="7"/>
  <c r="W30" i="7"/>
  <c r="T30" i="7"/>
  <c r="U41" i="7"/>
  <c r="X54" i="7"/>
  <c r="V37" i="7"/>
  <c r="U36" i="7"/>
  <c r="Y21" i="7"/>
  <c r="Y31" i="7"/>
  <c r="Z23" i="7"/>
  <c r="Y24" i="7"/>
  <c r="AB31" i="7"/>
  <c r="AC39" i="7"/>
  <c r="AB36" i="7"/>
  <c r="Y28" i="7"/>
  <c r="AC32" i="7"/>
  <c r="BD74" i="7"/>
  <c r="AF26" i="7"/>
  <c r="AG26" i="7"/>
  <c r="AD19" i="7"/>
  <c r="AF23" i="7"/>
  <c r="AH46" i="7"/>
  <c r="AH37" i="7"/>
  <c r="AH41" i="7"/>
  <c r="AG28" i="7"/>
  <c r="X61" i="7"/>
  <c r="T46" i="7"/>
  <c r="V48" i="7"/>
  <c r="X59" i="7"/>
  <c r="W55" i="7"/>
  <c r="X31" i="7"/>
  <c r="W34" i="7"/>
  <c r="Z20" i="7"/>
  <c r="AE33" i="7"/>
  <c r="AF21" i="7"/>
  <c r="AD37" i="7"/>
  <c r="AC55" i="7"/>
  <c r="V27" i="7"/>
  <c r="X38" i="7"/>
  <c r="V40" i="7"/>
  <c r="Y18" i="7"/>
  <c r="Y19" i="7"/>
  <c r="Z30" i="7"/>
  <c r="AA26" i="7"/>
  <c r="AG32" i="7"/>
  <c r="AH44" i="7"/>
  <c r="AF32" i="7"/>
  <c r="AE22" i="7"/>
  <c r="U48" i="7"/>
  <c r="W49" i="7"/>
  <c r="X43" i="7"/>
  <c r="Y32" i="7"/>
  <c r="AG29" i="7"/>
  <c r="AH39" i="7"/>
  <c r="AE26" i="7"/>
  <c r="W50" i="7"/>
  <c r="AD26" i="7"/>
  <c r="N11" i="7" l="1"/>
  <c r="AS6" i="7"/>
  <c r="AT74" i="7"/>
  <c r="AU74" i="7"/>
  <c r="AU52" i="7"/>
  <c r="AT52" i="7"/>
  <c r="AS75" i="7"/>
  <c r="AS28" i="7"/>
  <c r="AS101" i="7"/>
  <c r="AS77" i="7"/>
  <c r="AS30" i="7"/>
  <c r="AS53" i="7"/>
  <c r="AS7" i="7"/>
  <c r="AT28" i="7"/>
  <c r="AU28" i="7"/>
  <c r="AU98" i="7"/>
  <c r="AT98" i="7"/>
  <c r="AU51" i="7"/>
  <c r="AT51" i="7"/>
  <c r="AT5" i="7"/>
  <c r="AU5" i="7"/>
  <c r="AT75" i="7"/>
  <c r="AU75" i="7"/>
  <c r="AU99" i="7"/>
  <c r="AT99" i="7"/>
  <c r="AV52" i="7"/>
  <c r="AV74" i="7"/>
  <c r="AV28" i="7"/>
  <c r="AV99" i="7"/>
  <c r="AV5" i="7"/>
  <c r="AV75" i="7"/>
  <c r="AV51" i="7"/>
  <c r="AV98" i="7"/>
  <c r="AS76" i="7"/>
  <c r="AS29" i="7"/>
  <c r="AS100" i="7"/>
  <c r="AS5" i="7"/>
  <c r="AS52" i="7"/>
  <c r="AS98" i="7"/>
  <c r="AS51" i="7"/>
  <c r="AS99" i="7"/>
  <c r="AS74" i="7"/>
  <c r="AU6" i="7"/>
  <c r="AT6" i="7"/>
  <c r="AT76" i="7"/>
  <c r="AU76" i="7"/>
  <c r="AT29" i="7"/>
  <c r="AU29" i="7"/>
  <c r="AU100" i="7"/>
  <c r="AT100" i="7"/>
  <c r="AV100" i="7"/>
  <c r="AV76" i="7"/>
  <c r="AV29" i="7"/>
  <c r="AV6" i="7"/>
  <c r="L11" i="7"/>
  <c r="P11" i="7"/>
  <c r="M11" i="7"/>
  <c r="M10" i="7"/>
  <c r="P10" i="7"/>
  <c r="N10" i="7"/>
  <c r="AD62" i="7"/>
  <c r="AH76" i="7"/>
  <c r="AF65" i="7"/>
  <c r="AH80" i="7"/>
  <c r="AF60" i="7"/>
  <c r="AG65" i="7"/>
  <c r="AH78" i="7"/>
  <c r="AG66" i="7"/>
  <c r="AD60" i="7"/>
  <c r="AE59" i="7"/>
  <c r="AH75" i="7"/>
  <c r="AE62" i="7"/>
  <c r="AD57" i="7"/>
  <c r="AG71" i="7"/>
  <c r="AF67" i="7"/>
  <c r="AG67" i="7"/>
  <c r="AD59" i="7"/>
  <c r="AE60" i="7"/>
  <c r="AH74" i="7"/>
  <c r="AG69" i="7"/>
  <c r="AF62" i="7"/>
  <c r="AF61" i="7"/>
  <c r="AG68" i="7"/>
  <c r="AD56" i="7"/>
  <c r="AE64" i="7"/>
  <c r="AH77" i="7"/>
  <c r="AD61" i="7"/>
  <c r="AE58" i="7"/>
  <c r="AF63" i="7"/>
  <c r="AG70" i="7"/>
  <c r="AF64" i="7"/>
  <c r="AF66" i="7"/>
  <c r="AH73" i="7"/>
  <c r="AD58" i="7"/>
  <c r="AH79" i="7"/>
  <c r="AE63" i="7"/>
  <c r="AE61" i="7"/>
  <c r="Y62" i="7"/>
  <c r="Z43" i="7"/>
  <c r="AF49" i="7"/>
  <c r="AH68" i="7"/>
  <c r="V55" i="7"/>
  <c r="W66" i="7"/>
  <c r="Y50" i="7"/>
  <c r="AG53" i="7"/>
  <c r="AG58" i="7"/>
  <c r="BD30" i="7"/>
  <c r="V61" i="7"/>
  <c r="AC80" i="7"/>
  <c r="AB55" i="7"/>
  <c r="AA55" i="7"/>
  <c r="AH57" i="7"/>
  <c r="AE51" i="7"/>
  <c r="V59" i="7"/>
  <c r="X70" i="7"/>
  <c r="V60" i="7"/>
  <c r="AB50" i="7"/>
  <c r="AC66" i="7"/>
  <c r="AF47" i="7"/>
  <c r="AH71" i="7"/>
  <c r="T52" i="7"/>
  <c r="X80" i="7"/>
  <c r="Y43" i="7"/>
  <c r="AF50" i="7"/>
  <c r="AH66" i="7"/>
  <c r="X68" i="7"/>
  <c r="U60" i="7"/>
  <c r="AB68" i="7"/>
  <c r="AA60" i="7"/>
  <c r="Y58" i="7"/>
  <c r="AB66" i="7"/>
  <c r="Z42" i="7"/>
  <c r="AA49" i="7"/>
  <c r="AC59" i="7"/>
  <c r="AC58" i="7"/>
  <c r="Z44" i="7"/>
  <c r="Z53" i="7"/>
  <c r="AE44" i="7"/>
  <c r="AE47" i="7"/>
  <c r="AD48" i="7"/>
  <c r="U57" i="7"/>
  <c r="Z62" i="7"/>
  <c r="BD32" i="7"/>
  <c r="AF44" i="7"/>
  <c r="BD77" i="7"/>
  <c r="W69" i="7"/>
  <c r="AC78" i="7"/>
  <c r="Z49" i="7"/>
  <c r="AB64" i="7"/>
  <c r="AD47" i="7"/>
  <c r="BD101" i="7"/>
  <c r="X74" i="7"/>
  <c r="Y48" i="7"/>
  <c r="AF45" i="7"/>
  <c r="U52" i="7"/>
  <c r="U59" i="7"/>
  <c r="AD51" i="7"/>
  <c r="AH65" i="7"/>
  <c r="T48" i="7"/>
  <c r="T56" i="7"/>
  <c r="AC64" i="7"/>
  <c r="AH61" i="7"/>
  <c r="BD7" i="7"/>
  <c r="BD102" i="7"/>
  <c r="X72" i="7"/>
  <c r="AG56" i="7"/>
  <c r="W63" i="7"/>
  <c r="T61" i="7"/>
  <c r="BD55" i="7"/>
  <c r="AB65" i="7"/>
  <c r="AB70" i="7"/>
  <c r="AC77" i="7"/>
  <c r="AA46" i="7"/>
  <c r="Y52" i="7"/>
  <c r="AA57" i="7"/>
  <c r="AH69" i="7"/>
  <c r="X71" i="7"/>
  <c r="AC75" i="7"/>
  <c r="AA61" i="7"/>
  <c r="AA66" i="7"/>
  <c r="AA64" i="7"/>
  <c r="AC57" i="7"/>
  <c r="AC63" i="7"/>
  <c r="Y41" i="7"/>
  <c r="Z46" i="7"/>
  <c r="Z45" i="7"/>
  <c r="Z55" i="7"/>
  <c r="AC70" i="7"/>
  <c r="Y51" i="7"/>
  <c r="Z57" i="7"/>
  <c r="AA52" i="7"/>
  <c r="AG50" i="7"/>
  <c r="AH63" i="7"/>
  <c r="AH62" i="7"/>
  <c r="AG49" i="7"/>
  <c r="AF51" i="7"/>
  <c r="AH70" i="7"/>
  <c r="AF53" i="7"/>
  <c r="AD55" i="7"/>
  <c r="AG57" i="7"/>
  <c r="AF52" i="7"/>
  <c r="BD53" i="7"/>
  <c r="W61" i="7"/>
  <c r="V53" i="7"/>
  <c r="U53" i="7"/>
  <c r="V56" i="7"/>
  <c r="X69" i="7"/>
  <c r="U61" i="7"/>
  <c r="U63" i="7"/>
  <c r="W68" i="7"/>
  <c r="V65" i="7"/>
  <c r="T59" i="7"/>
  <c r="Y59" i="7"/>
  <c r="X76" i="7"/>
  <c r="AA51" i="7"/>
  <c r="AE45" i="7"/>
  <c r="AF57" i="7"/>
  <c r="W60" i="7"/>
  <c r="V64" i="7"/>
  <c r="AB57" i="7"/>
  <c r="AE57" i="7"/>
  <c r="BD78" i="7"/>
  <c r="U62" i="7"/>
  <c r="Y57" i="7"/>
  <c r="Y44" i="7"/>
  <c r="Y53" i="7"/>
  <c r="AD46" i="7"/>
  <c r="AH67" i="7"/>
  <c r="T50" i="7"/>
  <c r="AC74" i="7"/>
  <c r="AB56" i="7"/>
  <c r="AB52" i="7"/>
  <c r="AH58" i="7"/>
  <c r="AD49" i="7"/>
  <c r="X78" i="7"/>
  <c r="AB48" i="7"/>
  <c r="AA56" i="7"/>
  <c r="AF58" i="7"/>
  <c r="T51" i="7"/>
  <c r="AB67" i="7"/>
  <c r="Z64" i="7"/>
  <c r="Y61" i="7"/>
  <c r="Y56" i="7"/>
  <c r="Z61" i="7"/>
  <c r="AA45" i="7"/>
  <c r="Y40" i="7"/>
  <c r="AC61" i="7"/>
  <c r="Y42" i="7"/>
  <c r="Z47" i="7"/>
  <c r="Z50" i="7"/>
  <c r="Z54" i="7"/>
  <c r="Z56" i="7"/>
  <c r="AC71" i="7"/>
  <c r="AC65" i="7"/>
  <c r="AG52" i="7"/>
  <c r="AG54" i="7"/>
  <c r="AH59" i="7"/>
  <c r="AE43" i="7"/>
  <c r="AD44" i="7"/>
  <c r="AD53" i="7"/>
  <c r="AE52" i="7"/>
  <c r="AH72" i="7"/>
  <c r="AF54" i="7"/>
  <c r="AG61" i="7"/>
  <c r="BD54" i="7"/>
  <c r="U55" i="7"/>
  <c r="X67" i="7"/>
  <c r="W64" i="7"/>
  <c r="T55" i="7"/>
  <c r="T49" i="7"/>
  <c r="U64" i="7"/>
  <c r="V62" i="7"/>
  <c r="X73" i="7"/>
  <c r="T62" i="7"/>
  <c r="AB63" i="7"/>
  <c r="AB51" i="7"/>
  <c r="Z51" i="7"/>
  <c r="AD43" i="7"/>
  <c r="AE46" i="7"/>
  <c r="AF59" i="7"/>
  <c r="BD8" i="7"/>
  <c r="W57" i="7"/>
  <c r="V63" i="7"/>
  <c r="AC68" i="7"/>
  <c r="AD42" i="7"/>
  <c r="AE50" i="7"/>
  <c r="U56" i="7"/>
  <c r="T54" i="7"/>
  <c r="V67" i="7"/>
  <c r="Y60" i="7"/>
  <c r="AA44" i="7"/>
  <c r="AA53" i="7"/>
  <c r="AH64" i="7"/>
  <c r="AD50" i="7"/>
  <c r="W59" i="7"/>
  <c r="W67" i="7"/>
  <c r="X75" i="7"/>
  <c r="AA62" i="7"/>
  <c r="Y49" i="7"/>
  <c r="AG48" i="7"/>
  <c r="AD54" i="7"/>
  <c r="X66" i="7"/>
  <c r="AA65" i="7"/>
  <c r="Y55" i="7"/>
  <c r="AG64" i="7"/>
  <c r="V66" i="7"/>
  <c r="AC79" i="7"/>
  <c r="AB69" i="7"/>
  <c r="AC73" i="7"/>
  <c r="AB71" i="7"/>
  <c r="AB49" i="7"/>
  <c r="AB53" i="7"/>
  <c r="AC60" i="7"/>
  <c r="Z48" i="7"/>
  <c r="Y45" i="7"/>
  <c r="AC72" i="7"/>
  <c r="AA59" i="7"/>
  <c r="AB58" i="7"/>
  <c r="AA58" i="7"/>
  <c r="AB59" i="7"/>
  <c r="AD45" i="7"/>
  <c r="AH60" i="7"/>
  <c r="AF48" i="7"/>
  <c r="AE49" i="7"/>
  <c r="AG51" i="7"/>
  <c r="AE55" i="7"/>
  <c r="AF56" i="7"/>
  <c r="AE54" i="7"/>
  <c r="AE56" i="7"/>
  <c r="AG59" i="7"/>
  <c r="BD31" i="7"/>
  <c r="U54" i="7"/>
  <c r="U50" i="7"/>
  <c r="V57" i="7"/>
  <c r="U51" i="7"/>
  <c r="T53" i="7"/>
  <c r="T60" i="7"/>
  <c r="W71" i="7"/>
  <c r="U58" i="7"/>
  <c r="X77" i="7"/>
  <c r="AA67" i="7"/>
  <c r="AB61" i="7"/>
  <c r="Z63" i="7"/>
  <c r="AC76" i="7"/>
  <c r="Z59" i="7"/>
  <c r="Y47" i="7"/>
  <c r="AA47" i="7"/>
  <c r="Y54" i="7"/>
  <c r="AA54" i="7"/>
  <c r="AC67" i="7"/>
  <c r="AD40" i="7"/>
  <c r="AD41" i="7"/>
  <c r="AD52" i="7"/>
  <c r="AF55" i="7"/>
  <c r="X65" i="7"/>
  <c r="V54" i="7"/>
  <c r="X79" i="7"/>
  <c r="Z60" i="7"/>
  <c r="AB62" i="7"/>
  <c r="AE42" i="7"/>
  <c r="AG60" i="7"/>
  <c r="V58" i="7"/>
  <c r="W62" i="7"/>
  <c r="T58" i="7"/>
  <c r="Z52" i="7"/>
  <c r="AA63" i="7"/>
  <c r="AA48" i="7"/>
  <c r="AA50" i="7"/>
  <c r="AC69" i="7"/>
  <c r="AF46" i="7"/>
  <c r="AE53" i="7"/>
  <c r="V52" i="7"/>
  <c r="W65" i="7"/>
  <c r="Z58" i="7"/>
  <c r="AB54" i="7"/>
  <c r="Y46" i="7"/>
  <c r="AB60" i="7"/>
  <c r="AE48" i="7"/>
  <c r="AG62" i="7"/>
  <c r="W58" i="7"/>
  <c r="T57" i="7"/>
  <c r="AC62" i="7"/>
  <c r="AG55" i="7"/>
  <c r="AG63" i="7"/>
  <c r="W70" i="7"/>
  <c r="AT55" i="7" l="1"/>
  <c r="AU55" i="7"/>
  <c r="AU32" i="7"/>
  <c r="AT32" i="7"/>
  <c r="AU102" i="7"/>
  <c r="AT102" i="7"/>
  <c r="AV102" i="7"/>
  <c r="AS102" i="7"/>
  <c r="AS55" i="7"/>
  <c r="AS32" i="7"/>
  <c r="AS8" i="7"/>
  <c r="AS54" i="7"/>
  <c r="AS78" i="7"/>
  <c r="AS31" i="7"/>
  <c r="AU54" i="7"/>
  <c r="AT54" i="7"/>
  <c r="AU31" i="7"/>
  <c r="AT31" i="7"/>
  <c r="AU78" i="7"/>
  <c r="AT78" i="7"/>
  <c r="AU8" i="7"/>
  <c r="AT8" i="7"/>
  <c r="AT7" i="7"/>
  <c r="AU7" i="7"/>
  <c r="AU101" i="7"/>
  <c r="AT101" i="7"/>
  <c r="AU77" i="7"/>
  <c r="AT77" i="7"/>
  <c r="AU30" i="7"/>
  <c r="AT30" i="7"/>
  <c r="AT53" i="7"/>
  <c r="AU53" i="7"/>
  <c r="AV78" i="7"/>
  <c r="AV54" i="7"/>
  <c r="AV31" i="7"/>
  <c r="AV8" i="7"/>
  <c r="AV30" i="7"/>
  <c r="AV101" i="7"/>
  <c r="AV7" i="7"/>
  <c r="AV77" i="7"/>
  <c r="AV53" i="7"/>
  <c r="AV55" i="7"/>
  <c r="AV32" i="7"/>
  <c r="AA105" i="37"/>
  <c r="Z105" i="37"/>
  <c r="Y105" i="37"/>
  <c r="W105" i="37"/>
  <c r="X105" i="37"/>
  <c r="N105" i="37"/>
  <c r="S105" i="37"/>
  <c r="P105" i="37"/>
  <c r="U105" i="37"/>
  <c r="M105" i="37"/>
  <c r="R105" i="37"/>
  <c r="O105" i="37"/>
  <c r="T105" i="37"/>
  <c r="Q105" i="37"/>
  <c r="V105" i="37"/>
  <c r="M104" i="36"/>
  <c r="E104" i="36"/>
  <c r="R104" i="36"/>
  <c r="D104" i="36"/>
  <c r="F104" i="36"/>
  <c r="G104" i="36"/>
  <c r="L104" i="36"/>
  <c r="Q104" i="36"/>
  <c r="K104" i="36"/>
  <c r="H104" i="36"/>
  <c r="P104" i="36"/>
  <c r="I104" i="36"/>
  <c r="N104" i="36"/>
  <c r="O104" i="36"/>
  <c r="J104" i="36"/>
  <c r="W18" i="37" l="1"/>
  <c r="X14" i="37"/>
  <c r="Y6" i="37"/>
  <c r="AA51" i="37"/>
  <c r="AA65" i="37"/>
  <c r="AA80" i="37"/>
  <c r="W61" i="37"/>
  <c r="X93" i="37"/>
  <c r="R6" i="37"/>
  <c r="W91" i="37"/>
  <c r="W55" i="37"/>
  <c r="X8" i="37"/>
  <c r="AA85" i="37"/>
  <c r="Y50" i="37"/>
  <c r="Z10" i="37"/>
  <c r="Z66" i="37"/>
  <c r="AA9" i="37"/>
  <c r="Z39" i="37"/>
  <c r="Y58" i="37"/>
  <c r="X71" i="37"/>
  <c r="Y31" i="37"/>
  <c r="X56" i="37"/>
  <c r="X82" i="37"/>
  <c r="Z68" i="37"/>
  <c r="AA86" i="37"/>
  <c r="W28" i="37"/>
  <c r="Z87" i="37"/>
  <c r="W27" i="37"/>
  <c r="W69" i="37"/>
  <c r="W20" i="37"/>
  <c r="W48" i="37"/>
  <c r="AA43" i="37"/>
  <c r="Z21" i="37"/>
  <c r="Y99" i="37"/>
  <c r="AA60" i="37"/>
  <c r="Z88" i="37"/>
  <c r="X86" i="37"/>
  <c r="W58" i="37"/>
  <c r="W103" i="37"/>
  <c r="Y103" i="37"/>
  <c r="AA103" i="37"/>
  <c r="X103" i="37"/>
  <c r="Z103" i="37"/>
  <c r="X74" i="37"/>
  <c r="W74" i="37"/>
  <c r="AA74" i="37"/>
  <c r="Y74" i="37"/>
  <c r="Z74" i="37"/>
  <c r="Y36" i="37"/>
  <c r="W36" i="37"/>
  <c r="Z36" i="37"/>
  <c r="X36" i="37"/>
  <c r="AA36" i="37"/>
  <c r="AA59" i="37"/>
  <c r="Y59" i="37"/>
  <c r="Z59" i="37"/>
  <c r="W59" i="37"/>
  <c r="X59" i="37"/>
  <c r="X39" i="37"/>
  <c r="AA39" i="37"/>
  <c r="Z34" i="37"/>
  <c r="X34" i="37"/>
  <c r="W34" i="37"/>
  <c r="Y34" i="37"/>
  <c r="AA34" i="37"/>
  <c r="Y66" i="37"/>
  <c r="Y54" i="37"/>
  <c r="AA54" i="37"/>
  <c r="Z54" i="37"/>
  <c r="W54" i="37"/>
  <c r="X54" i="37"/>
  <c r="Z16" i="37"/>
  <c r="X16" i="37"/>
  <c r="Y16" i="37"/>
  <c r="AA16" i="37"/>
  <c r="W16" i="37"/>
  <c r="X26" i="37"/>
  <c r="Y26" i="37"/>
  <c r="AA26" i="37"/>
  <c r="W26" i="37"/>
  <c r="Z26" i="37"/>
  <c r="X44" i="37"/>
  <c r="W44" i="37"/>
  <c r="Z44" i="37"/>
  <c r="Y44" i="37"/>
  <c r="AA44" i="37"/>
  <c r="Y93" i="37"/>
  <c r="W93" i="37"/>
  <c r="AA77" i="37"/>
  <c r="W77" i="37"/>
  <c r="Y77" i="37"/>
  <c r="X77" i="37"/>
  <c r="Z77" i="37"/>
  <c r="X99" i="37"/>
  <c r="AA17" i="37"/>
  <c r="Z17" i="37"/>
  <c r="W17" i="37"/>
  <c r="X17" i="37"/>
  <c r="Y17" i="37"/>
  <c r="W25" i="37"/>
  <c r="X25" i="37"/>
  <c r="Y25" i="37"/>
  <c r="Z25" i="37"/>
  <c r="AA25" i="37"/>
  <c r="W67" i="37"/>
  <c r="X67" i="37"/>
  <c r="Z67" i="37"/>
  <c r="Y67" i="37"/>
  <c r="AA67" i="37"/>
  <c r="Y57" i="37"/>
  <c r="AA57" i="37"/>
  <c r="X57" i="37"/>
  <c r="Z57" i="37"/>
  <c r="W57" i="37"/>
  <c r="Z102" i="37"/>
  <c r="AA102" i="37"/>
  <c r="W102" i="37"/>
  <c r="X102" i="37"/>
  <c r="Y102" i="37"/>
  <c r="W10" i="37"/>
  <c r="AA24" i="37"/>
  <c r="W24" i="37"/>
  <c r="Z24" i="37"/>
  <c r="Y24" i="37"/>
  <c r="X24" i="37"/>
  <c r="W7" i="37"/>
  <c r="X7" i="37"/>
  <c r="Z7" i="37"/>
  <c r="AA7" i="37"/>
  <c r="Y7" i="37"/>
  <c r="X98" i="37"/>
  <c r="Y98" i="37"/>
  <c r="W98" i="37"/>
  <c r="AA98" i="37"/>
  <c r="Z98" i="37"/>
  <c r="Y15" i="37"/>
  <c r="W15" i="37"/>
  <c r="X15" i="37"/>
  <c r="Z15" i="37"/>
  <c r="AA15" i="37"/>
  <c r="Z51" i="37"/>
  <c r="X38" i="37"/>
  <c r="AA38" i="37"/>
  <c r="W38" i="37"/>
  <c r="Y38" i="37"/>
  <c r="Z38" i="37"/>
  <c r="AA41" i="37"/>
  <c r="X41" i="37"/>
  <c r="Z41" i="37"/>
  <c r="Y41" i="37"/>
  <c r="W41" i="37"/>
  <c r="Z70" i="37"/>
  <c r="W70" i="37"/>
  <c r="Y70" i="37"/>
  <c r="X70" i="37"/>
  <c r="AA70" i="37"/>
  <c r="Y21" i="37"/>
  <c r="X21" i="37"/>
  <c r="W21" i="37"/>
  <c r="Y43" i="37"/>
  <c r="AA101" i="37"/>
  <c r="X101" i="37"/>
  <c r="W101" i="37"/>
  <c r="Z101" i="37"/>
  <c r="Y101" i="37"/>
  <c r="Z85" i="37"/>
  <c r="Y33" i="37"/>
  <c r="Z33" i="37"/>
  <c r="AA33" i="37"/>
  <c r="X33" i="37"/>
  <c r="W33" i="37"/>
  <c r="Z52" i="37"/>
  <c r="X52" i="37"/>
  <c r="AA52" i="37"/>
  <c r="W52" i="37"/>
  <c r="Y52" i="37"/>
  <c r="W73" i="37"/>
  <c r="AA73" i="37"/>
  <c r="Y73" i="37"/>
  <c r="X73" i="37"/>
  <c r="Z73" i="37"/>
  <c r="Z22" i="37"/>
  <c r="W22" i="37"/>
  <c r="X22" i="37"/>
  <c r="Y22" i="37"/>
  <c r="AA22" i="37"/>
  <c r="Y80" i="37"/>
  <c r="X78" i="37"/>
  <c r="Z78" i="37"/>
  <c r="W78" i="37"/>
  <c r="Y78" i="37"/>
  <c r="AA78" i="37"/>
  <c r="AA83" i="37"/>
  <c r="Z83" i="37"/>
  <c r="X83" i="37"/>
  <c r="W83" i="37"/>
  <c r="Y83" i="37"/>
  <c r="Z20" i="37"/>
  <c r="AA20" i="37"/>
  <c r="Y75" i="37"/>
  <c r="X75" i="37"/>
  <c r="W75" i="37"/>
  <c r="AA75" i="37"/>
  <c r="Z75" i="37"/>
  <c r="AA27" i="37"/>
  <c r="AA87" i="37"/>
  <c r="X42" i="37"/>
  <c r="Y42" i="37"/>
  <c r="AA42" i="37"/>
  <c r="W42" i="37"/>
  <c r="Z42" i="37"/>
  <c r="AA47" i="37"/>
  <c r="Y47" i="37"/>
  <c r="W47" i="37"/>
  <c r="X47" i="37"/>
  <c r="Z47" i="37"/>
  <c r="W37" i="37"/>
  <c r="AA37" i="37"/>
  <c r="X37" i="37"/>
  <c r="Z37" i="37"/>
  <c r="Y37" i="37"/>
  <c r="Z90" i="37"/>
  <c r="AA90" i="37"/>
  <c r="Y90" i="37"/>
  <c r="W90" i="37"/>
  <c r="X90" i="37"/>
  <c r="Z76" i="37"/>
  <c r="AA76" i="37"/>
  <c r="W76" i="37"/>
  <c r="X76" i="37"/>
  <c r="Y76" i="37"/>
  <c r="Z40" i="37"/>
  <c r="AA40" i="37"/>
  <c r="Y40" i="37"/>
  <c r="W40" i="37"/>
  <c r="X40" i="37"/>
  <c r="AA35" i="37"/>
  <c r="W35" i="37"/>
  <c r="Y35" i="37"/>
  <c r="X35" i="37"/>
  <c r="Z35" i="37"/>
  <c r="W14" i="37"/>
  <c r="Y81" i="37"/>
  <c r="W81" i="37"/>
  <c r="X81" i="37"/>
  <c r="Z81" i="37"/>
  <c r="AA81" i="37"/>
  <c r="AA29" i="37"/>
  <c r="X29" i="37"/>
  <c r="W29" i="37"/>
  <c r="Y29" i="37"/>
  <c r="Z29" i="37"/>
  <c r="Z18" i="37"/>
  <c r="Z46" i="37"/>
  <c r="Y46" i="37"/>
  <c r="X46" i="37"/>
  <c r="W46" i="37"/>
  <c r="AA46" i="37"/>
  <c r="Z65" i="37"/>
  <c r="Z100" i="37"/>
  <c r="W100" i="37"/>
  <c r="X100" i="37"/>
  <c r="Y100" i="37"/>
  <c r="AA100" i="37"/>
  <c r="W84" i="37"/>
  <c r="Y84" i="37"/>
  <c r="X84" i="37"/>
  <c r="AA84" i="37"/>
  <c r="Z84" i="37"/>
  <c r="AA11" i="37"/>
  <c r="X11" i="37"/>
  <c r="Y11" i="37"/>
  <c r="Z11" i="37"/>
  <c r="W11" i="37"/>
  <c r="W19" i="37"/>
  <c r="X19" i="37"/>
  <c r="AA19" i="37"/>
  <c r="Y19" i="37"/>
  <c r="Z19" i="37"/>
  <c r="Y45" i="37"/>
  <c r="W45" i="37"/>
  <c r="AA45" i="37"/>
  <c r="X45" i="37"/>
  <c r="Z45" i="37"/>
  <c r="AA23" i="37"/>
  <c r="Y23" i="37"/>
  <c r="X23" i="37"/>
  <c r="Z23" i="37"/>
  <c r="W23" i="37"/>
  <c r="AA89" i="37"/>
  <c r="Z89" i="37"/>
  <c r="W89" i="37"/>
  <c r="Y89" i="37"/>
  <c r="X89" i="37"/>
  <c r="W97" i="37"/>
  <c r="Z97" i="37"/>
  <c r="AA97" i="37"/>
  <c r="X97" i="37"/>
  <c r="Y97" i="37"/>
  <c r="X62" i="37"/>
  <c r="Y62" i="37"/>
  <c r="Z62" i="37"/>
  <c r="W62" i="37"/>
  <c r="AA62" i="37"/>
  <c r="AA95" i="37"/>
  <c r="Y95" i="37"/>
  <c r="Z95" i="37"/>
  <c r="X95" i="37"/>
  <c r="W95" i="37"/>
  <c r="Z28" i="37"/>
  <c r="Y28" i="37"/>
  <c r="X28" i="37"/>
  <c r="AA96" i="37"/>
  <c r="W96" i="37"/>
  <c r="Y96" i="37"/>
  <c r="X96" i="37"/>
  <c r="Z96" i="37"/>
  <c r="Y8" i="37"/>
  <c r="Z8" i="37"/>
  <c r="Z30" i="37"/>
  <c r="X30" i="37"/>
  <c r="AA30" i="37"/>
  <c r="W30" i="37"/>
  <c r="Y30" i="37"/>
  <c r="W49" i="37"/>
  <c r="Y49" i="37"/>
  <c r="X49" i="37"/>
  <c r="AA49" i="37"/>
  <c r="Z49" i="37"/>
  <c r="AA55" i="37"/>
  <c r="Y63" i="37"/>
  <c r="AA63" i="37"/>
  <c r="W63" i="37"/>
  <c r="Z63" i="37"/>
  <c r="X63" i="37"/>
  <c r="Y72" i="37"/>
  <c r="X72" i="37"/>
  <c r="AA72" i="37"/>
  <c r="Z72" i="37"/>
  <c r="W72" i="37"/>
  <c r="X92" i="37"/>
  <c r="Z92" i="37"/>
  <c r="Y92" i="37"/>
  <c r="W92" i="37"/>
  <c r="AA92" i="37"/>
  <c r="Z94" i="37"/>
  <c r="W94" i="37"/>
  <c r="X94" i="37"/>
  <c r="AA94" i="37"/>
  <c r="Y94" i="37"/>
  <c r="W79" i="37"/>
  <c r="Z79" i="37"/>
  <c r="X79" i="37"/>
  <c r="Y79" i="37"/>
  <c r="AA79" i="37"/>
  <c r="AA68" i="37"/>
  <c r="Z82" i="37"/>
  <c r="Z64" i="37"/>
  <c r="AA64" i="37"/>
  <c r="Y64" i="37"/>
  <c r="W64" i="37"/>
  <c r="X64" i="37"/>
  <c r="AA31" i="37"/>
  <c r="Z71" i="37"/>
  <c r="X32" i="37"/>
  <c r="W32" i="37"/>
  <c r="Z32" i="37"/>
  <c r="Y32" i="37"/>
  <c r="AA32" i="37"/>
  <c r="X104" i="37"/>
  <c r="W104" i="37"/>
  <c r="Z104" i="37"/>
  <c r="Y104" i="37"/>
  <c r="AA104" i="37"/>
  <c r="AA53" i="37"/>
  <c r="Z53" i="37"/>
  <c r="X53" i="37"/>
  <c r="W53" i="37"/>
  <c r="Y53" i="37"/>
  <c r="W12" i="37"/>
  <c r="AA12" i="37"/>
  <c r="X12" i="37"/>
  <c r="Y12" i="37"/>
  <c r="Z12" i="37"/>
  <c r="W13" i="37"/>
  <c r="Y13" i="37"/>
  <c r="X13" i="37"/>
  <c r="Z13" i="37"/>
  <c r="AA13" i="37"/>
  <c r="R75" i="36"/>
  <c r="R93" i="36"/>
  <c r="N47" i="36"/>
  <c r="N74" i="36"/>
  <c r="Q71" i="36"/>
  <c r="P25" i="36"/>
  <c r="O61" i="36"/>
  <c r="N19" i="36"/>
  <c r="R102" i="36"/>
  <c r="Q37" i="36"/>
  <c r="N93" i="36"/>
  <c r="O91" i="36"/>
  <c r="N80" i="36"/>
  <c r="O31" i="36"/>
  <c r="P41" i="36"/>
  <c r="N76" i="36"/>
  <c r="Q75" i="36"/>
  <c r="Q46" i="36"/>
  <c r="N101" i="36"/>
  <c r="N34" i="36"/>
  <c r="R95" i="36"/>
  <c r="Q102" i="36"/>
  <c r="Q99" i="36"/>
  <c r="R50" i="36"/>
  <c r="Q40" i="36"/>
  <c r="N48" i="36"/>
  <c r="N35" i="36"/>
  <c r="Q69" i="36"/>
  <c r="Q25" i="36"/>
  <c r="P83" i="36"/>
  <c r="N36" i="36"/>
  <c r="N66" i="36"/>
  <c r="O94" i="36"/>
  <c r="P69" i="36"/>
  <c r="O52" i="36"/>
  <c r="R58" i="36"/>
  <c r="Q62" i="36"/>
  <c r="N56" i="36"/>
  <c r="R84" i="36"/>
  <c r="Q78" i="36"/>
  <c r="R36" i="36"/>
  <c r="R86" i="36"/>
  <c r="Q73" i="36"/>
  <c r="P89" i="36"/>
  <c r="N95" i="36"/>
  <c r="N39" i="36"/>
  <c r="R30" i="36"/>
  <c r="O56" i="36"/>
  <c r="P44" i="36"/>
  <c r="Q15" i="36"/>
  <c r="Q53" i="36"/>
  <c r="O92" i="36"/>
  <c r="P53" i="36"/>
  <c r="N88" i="36"/>
  <c r="O98" i="36"/>
  <c r="Q72" i="36"/>
  <c r="R83" i="36"/>
  <c r="P37" i="36"/>
  <c r="P23" i="36"/>
  <c r="Q12" i="36"/>
  <c r="R62" i="36"/>
  <c r="Q14" i="36"/>
  <c r="Q36" i="36"/>
  <c r="N94" i="36"/>
  <c r="Q21" i="36"/>
  <c r="N6" i="36"/>
  <c r="Q10" i="36"/>
  <c r="R15" i="36"/>
  <c r="Q43" i="36"/>
  <c r="R10" i="36"/>
  <c r="R67" i="36"/>
  <c r="R43" i="36"/>
  <c r="R100" i="36"/>
  <c r="R54" i="36"/>
  <c r="Q6" i="36"/>
  <c r="R45" i="36"/>
  <c r="O85" i="36"/>
  <c r="O20" i="36"/>
  <c r="R32" i="36"/>
  <c r="N10" i="36"/>
  <c r="Q67" i="36"/>
  <c r="Q86" i="36"/>
  <c r="Q103" i="36"/>
  <c r="N91" i="36"/>
  <c r="O80" i="36"/>
  <c r="O101" i="36"/>
  <c r="R72" i="36"/>
  <c r="Q65" i="36"/>
  <c r="P10" i="36"/>
  <c r="P39" i="36"/>
  <c r="N13" i="36"/>
  <c r="O99" i="36"/>
  <c r="Q32" i="36"/>
  <c r="P63" i="36"/>
  <c r="R85" i="36"/>
  <c r="P40" i="36"/>
  <c r="N89" i="36"/>
  <c r="O13" i="36"/>
  <c r="P74" i="36"/>
  <c r="P62" i="36"/>
  <c r="O24" i="36"/>
  <c r="Q89" i="36"/>
  <c r="R39" i="36"/>
  <c r="R71" i="36"/>
  <c r="P14" i="36"/>
  <c r="P65" i="36"/>
  <c r="N73" i="36"/>
  <c r="Q84" i="36"/>
  <c r="N72" i="36"/>
  <c r="O16" i="36"/>
  <c r="N14" i="36"/>
  <c r="P48" i="36"/>
  <c r="Q76" i="36"/>
  <c r="N46" i="36"/>
  <c r="N22" i="36"/>
  <c r="N43" i="36"/>
  <c r="R99" i="36"/>
  <c r="O73" i="36"/>
  <c r="P100" i="36"/>
  <c r="P22" i="36"/>
  <c r="R96" i="36"/>
  <c r="P76" i="36"/>
  <c r="Q39" i="36"/>
  <c r="R74" i="36"/>
  <c r="R66" i="36"/>
  <c r="O75" i="36"/>
  <c r="Q34" i="36"/>
  <c r="Q93" i="36"/>
  <c r="P96" i="36"/>
  <c r="P46" i="36"/>
  <c r="Q28" i="36"/>
  <c r="P103" i="36"/>
  <c r="N58" i="36"/>
  <c r="O100" i="36"/>
  <c r="R42" i="36"/>
  <c r="R29" i="36"/>
  <c r="O23" i="36"/>
  <c r="Q80" i="36"/>
  <c r="O74" i="36"/>
  <c r="Q20" i="36"/>
  <c r="P20" i="36"/>
  <c r="P18" i="36"/>
  <c r="O78" i="36"/>
  <c r="R40" i="36"/>
  <c r="R48" i="36"/>
  <c r="P66" i="36"/>
  <c r="N75" i="36"/>
  <c r="P93" i="36"/>
  <c r="N63" i="36"/>
  <c r="O69" i="36"/>
  <c r="Q96" i="36"/>
  <c r="O35" i="36"/>
  <c r="O51" i="36"/>
  <c r="O88" i="36"/>
  <c r="R94" i="36"/>
  <c r="Q87" i="36"/>
  <c r="N103" i="36"/>
  <c r="O37" i="36"/>
  <c r="O95" i="36"/>
  <c r="R73" i="36"/>
  <c r="R23" i="36"/>
  <c r="O89" i="36"/>
  <c r="P51" i="36"/>
  <c r="R53" i="36"/>
  <c r="Q77" i="36"/>
  <c r="Q27" i="36"/>
  <c r="N45" i="36"/>
  <c r="O63" i="36"/>
  <c r="O34" i="36"/>
  <c r="R64" i="36"/>
  <c r="N97" i="36"/>
  <c r="Q45" i="36"/>
  <c r="N83" i="36"/>
  <c r="O103" i="36"/>
  <c r="P33" i="36"/>
  <c r="O76" i="36"/>
  <c r="O40" i="36"/>
  <c r="Q83" i="36"/>
  <c r="Q18" i="36"/>
  <c r="P5" i="36"/>
  <c r="O97" i="36"/>
  <c r="N9" i="36"/>
  <c r="R91" i="36"/>
  <c r="O29" i="36"/>
  <c r="N15" i="36"/>
  <c r="P7" i="36"/>
  <c r="O38" i="36"/>
  <c r="Q38" i="36"/>
  <c r="N62" i="36"/>
  <c r="O58" i="36"/>
  <c r="R77" i="36"/>
  <c r="P12" i="36"/>
  <c r="R76" i="36"/>
  <c r="R21" i="36"/>
  <c r="N27" i="36"/>
  <c r="N41" i="36"/>
  <c r="N57" i="36"/>
  <c r="R38" i="36"/>
  <c r="P43" i="36"/>
  <c r="P80" i="36"/>
  <c r="N54" i="36"/>
  <c r="P6" i="36"/>
  <c r="O12" i="36"/>
  <c r="R78" i="36"/>
  <c r="R59" i="36"/>
  <c r="O32" i="36"/>
  <c r="O15" i="36"/>
  <c r="R41" i="36"/>
  <c r="R69" i="36"/>
  <c r="Q33" i="36"/>
  <c r="I5" i="36"/>
  <c r="Q50" i="36"/>
  <c r="R82" i="36"/>
  <c r="R26" i="36"/>
  <c r="N60" i="36"/>
  <c r="Q9" i="36"/>
  <c r="O81" i="36"/>
  <c r="N102" i="36"/>
  <c r="P58" i="36"/>
  <c r="N33" i="36"/>
  <c r="O53" i="36"/>
  <c r="R25" i="36"/>
  <c r="P92" i="36"/>
  <c r="R16" i="36"/>
  <c r="Q24" i="36"/>
  <c r="R56" i="36"/>
  <c r="O6" i="36"/>
  <c r="Q97" i="36"/>
  <c r="R37" i="36"/>
  <c r="N40" i="36"/>
  <c r="N20" i="36"/>
  <c r="P32" i="36"/>
  <c r="N51" i="36"/>
  <c r="N21" i="36"/>
  <c r="P77" i="36"/>
  <c r="R19" i="36"/>
  <c r="O41" i="36"/>
  <c r="O46" i="36"/>
  <c r="R89" i="36"/>
  <c r="P75" i="36"/>
  <c r="P34" i="36"/>
  <c r="R80" i="36"/>
  <c r="P45" i="36"/>
  <c r="P99" i="36"/>
  <c r="O10" i="36"/>
  <c r="O22" i="36"/>
  <c r="N96" i="36"/>
  <c r="N61" i="36"/>
  <c r="P27" i="36"/>
  <c r="Q7" i="36"/>
  <c r="O62" i="36"/>
  <c r="P91" i="36"/>
  <c r="N78" i="36"/>
  <c r="R63" i="36"/>
  <c r="Q31" i="36"/>
  <c r="R52" i="36"/>
  <c r="P11" i="36"/>
  <c r="N24" i="36"/>
  <c r="P36" i="36"/>
  <c r="Q91" i="36"/>
  <c r="P15" i="36"/>
  <c r="Q41" i="36"/>
  <c r="Q11" i="36"/>
  <c r="Q51" i="36"/>
  <c r="P88" i="36"/>
  <c r="P73" i="36"/>
  <c r="O55" i="36"/>
  <c r="O36" i="36"/>
  <c r="P31" i="36"/>
  <c r="R101" i="36"/>
  <c r="R34" i="36"/>
  <c r="Q63" i="36"/>
  <c r="R31" i="36"/>
  <c r="P16" i="36"/>
  <c r="P102" i="36"/>
  <c r="N69" i="36"/>
  <c r="N11" i="36"/>
  <c r="P56" i="36"/>
  <c r="P21" i="36"/>
  <c r="R88" i="36"/>
  <c r="R28" i="36"/>
  <c r="P97" i="36"/>
  <c r="Q17" i="36"/>
  <c r="R103" i="36"/>
  <c r="Q35" i="36"/>
  <c r="Q29" i="36"/>
  <c r="P82" i="36"/>
  <c r="Q48" i="36"/>
  <c r="N92" i="36"/>
  <c r="R46" i="36"/>
  <c r="O70" i="36"/>
  <c r="O82" i="36"/>
  <c r="N71" i="36"/>
  <c r="N29" i="36"/>
  <c r="N16" i="36"/>
  <c r="Q94" i="36"/>
  <c r="Q88" i="36"/>
  <c r="Q66" i="36"/>
  <c r="O66" i="36"/>
  <c r="P28" i="36"/>
  <c r="N28" i="36"/>
  <c r="Q56" i="36"/>
  <c r="N32" i="36"/>
  <c r="O33" i="36"/>
  <c r="Q19" i="36"/>
  <c r="O77" i="36"/>
  <c r="R6" i="36"/>
  <c r="P52" i="36"/>
  <c r="R18" i="36"/>
  <c r="N77" i="36"/>
  <c r="O71" i="36"/>
  <c r="Q100" i="36"/>
  <c r="R22" i="36"/>
  <c r="N25" i="36"/>
  <c r="O14" i="36"/>
  <c r="N18" i="36"/>
  <c r="O93" i="36"/>
  <c r="O39" i="36"/>
  <c r="Q81" i="36"/>
  <c r="N37" i="36"/>
  <c r="O43" i="36"/>
  <c r="O44" i="36"/>
  <c r="Q44" i="36"/>
  <c r="O72" i="36"/>
  <c r="P61" i="36"/>
  <c r="P101" i="36"/>
  <c r="N26" i="36"/>
  <c r="N100" i="36"/>
  <c r="P42" i="36"/>
  <c r="Q82" i="36"/>
  <c r="R35" i="36"/>
  <c r="R51" i="36"/>
  <c r="O28" i="36"/>
  <c r="P78" i="36"/>
  <c r="O27" i="36"/>
  <c r="N82" i="36"/>
  <c r="Q95" i="36"/>
  <c r="O48" i="36"/>
  <c r="N12" i="36"/>
  <c r="Q101" i="36"/>
  <c r="N68" i="36"/>
  <c r="R14" i="36"/>
  <c r="N99" i="36"/>
  <c r="O11" i="36"/>
  <c r="N17" i="36"/>
  <c r="Q23" i="36"/>
  <c r="R24" i="36"/>
  <c r="P49" i="36"/>
  <c r="O18" i="36"/>
  <c r="R79" i="36"/>
  <c r="P30" i="36"/>
  <c r="N23" i="36"/>
  <c r="Q64" i="36"/>
  <c r="O45" i="36"/>
  <c r="O83" i="36"/>
  <c r="Q52" i="36"/>
  <c r="R11" i="36"/>
  <c r="O102" i="36"/>
  <c r="P72" i="36"/>
  <c r="Q74" i="36"/>
  <c r="N90" i="36"/>
  <c r="P79" i="36"/>
  <c r="N53" i="36"/>
  <c r="R61" i="36"/>
  <c r="Q58" i="36"/>
  <c r="Q70" i="36"/>
  <c r="P57" i="36"/>
  <c r="P35" i="36"/>
  <c r="Q22" i="36"/>
  <c r="Q61" i="36"/>
  <c r="P29" i="36"/>
  <c r="P71" i="36"/>
  <c r="R12" i="36"/>
  <c r="O21" i="36"/>
  <c r="R97" i="36"/>
  <c r="P24" i="36"/>
  <c r="N31" i="36"/>
  <c r="R33" i="36"/>
  <c r="P98" i="36"/>
  <c r="P95" i="36"/>
  <c r="O25" i="36"/>
  <c r="R44" i="36"/>
  <c r="N44" i="36"/>
  <c r="O7" i="36"/>
  <c r="R8" i="36"/>
  <c r="N52" i="36"/>
  <c r="O96" i="36"/>
  <c r="P94" i="36"/>
  <c r="Q16" i="36"/>
  <c r="Z43" i="37" l="1"/>
  <c r="W50" i="37"/>
  <c r="AA93" i="37"/>
  <c r="AA66" i="37"/>
  <c r="Z9" i="37"/>
  <c r="AA82" i="37"/>
  <c r="X69" i="37"/>
  <c r="W82" i="37"/>
  <c r="AA8" i="37"/>
  <c r="AA28" i="37"/>
  <c r="Z69" i="37"/>
  <c r="X20" i="37"/>
  <c r="W43" i="37"/>
  <c r="AA50" i="37"/>
  <c r="X10" i="37"/>
  <c r="Z99" i="37"/>
  <c r="Z93" i="37"/>
  <c r="X66" i="37"/>
  <c r="W9" i="37"/>
  <c r="Y39" i="37"/>
  <c r="Y82" i="37"/>
  <c r="Y69" i="37"/>
  <c r="X50" i="37"/>
  <c r="AA10" i="37"/>
  <c r="W99" i="37"/>
  <c r="W66" i="37"/>
  <c r="Y9" i="37"/>
  <c r="W8" i="37"/>
  <c r="AA69" i="37"/>
  <c r="Y20" i="37"/>
  <c r="X43" i="37"/>
  <c r="AA21" i="37"/>
  <c r="Z50" i="37"/>
  <c r="Y10" i="37"/>
  <c r="AA99" i="37"/>
  <c r="X9" i="37"/>
  <c r="W39" i="37"/>
  <c r="X61" i="37"/>
  <c r="W71" i="37"/>
  <c r="W31" i="37"/>
  <c r="Y56" i="37"/>
  <c r="Y68" i="37"/>
  <c r="AA91" i="37"/>
  <c r="Z55" i="37"/>
  <c r="W65" i="37"/>
  <c r="Y18" i="37"/>
  <c r="X6" i="37"/>
  <c r="Y14" i="37"/>
  <c r="X87" i="37"/>
  <c r="Y27" i="37"/>
  <c r="X80" i="37"/>
  <c r="Y85" i="37"/>
  <c r="W51" i="37"/>
  <c r="Z58" i="37"/>
  <c r="Z61" i="37"/>
  <c r="AA71" i="37"/>
  <c r="AA56" i="37"/>
  <c r="W68" i="37"/>
  <c r="Z91" i="37"/>
  <c r="Y55" i="37"/>
  <c r="Y65" i="37"/>
  <c r="X18" i="37"/>
  <c r="W6" i="37"/>
  <c r="Z14" i="37"/>
  <c r="Y87" i="37"/>
  <c r="W85" i="37"/>
  <c r="Y51" i="37"/>
  <c r="Z86" i="37"/>
  <c r="AA61" i="37"/>
  <c r="Z31" i="37"/>
  <c r="W56" i="37"/>
  <c r="X68" i="37"/>
  <c r="Y91" i="37"/>
  <c r="X55" i="37"/>
  <c r="X65" i="37"/>
  <c r="AA6" i="37"/>
  <c r="AA14" i="37"/>
  <c r="Z27" i="37"/>
  <c r="W80" i="37"/>
  <c r="AA88" i="37"/>
  <c r="AA58" i="37"/>
  <c r="Y86" i="37"/>
  <c r="Y61" i="37"/>
  <c r="Y71" i="37"/>
  <c r="X31" i="37"/>
  <c r="Z56" i="37"/>
  <c r="X91" i="37"/>
  <c r="AA18" i="37"/>
  <c r="Z6" i="37"/>
  <c r="W87" i="37"/>
  <c r="X27" i="37"/>
  <c r="Z80" i="37"/>
  <c r="X85" i="37"/>
  <c r="X51" i="37"/>
  <c r="X88" i="37"/>
  <c r="X58" i="37"/>
  <c r="W86" i="37"/>
  <c r="Z48" i="37"/>
  <c r="Z60" i="37"/>
  <c r="W88" i="37"/>
  <c r="Y48" i="37"/>
  <c r="Y60" i="37"/>
  <c r="Y88" i="37"/>
  <c r="AA48" i="37"/>
  <c r="W60" i="37"/>
  <c r="X48" i="37"/>
  <c r="X60" i="37"/>
  <c r="R5" i="36"/>
  <c r="O17" i="36"/>
  <c r="R49" i="36"/>
  <c r="N67" i="36"/>
  <c r="R55" i="36"/>
  <c r="O26" i="36"/>
  <c r="Q30" i="36"/>
  <c r="P47" i="36"/>
  <c r="P64" i="36"/>
  <c r="N8" i="36"/>
  <c r="O8" i="36"/>
  <c r="O50" i="36"/>
  <c r="Q5" i="36"/>
  <c r="N84" i="36"/>
  <c r="O49" i="36"/>
  <c r="O86" i="36"/>
  <c r="R60" i="36"/>
  <c r="P26" i="36"/>
  <c r="P17" i="36"/>
  <c r="R98" i="36"/>
  <c r="P90" i="36"/>
  <c r="Q47" i="36"/>
  <c r="P50" i="36"/>
  <c r="O9" i="36"/>
  <c r="Q49" i="36"/>
  <c r="O42" i="36"/>
  <c r="O59" i="36"/>
  <c r="P67" i="36"/>
  <c r="Q55" i="36"/>
  <c r="N59" i="36"/>
  <c r="Q8" i="36"/>
  <c r="O54" i="36"/>
  <c r="N87" i="36"/>
  <c r="N70" i="36"/>
  <c r="R57" i="36"/>
  <c r="N49" i="36"/>
  <c r="O19" i="36"/>
  <c r="N7" i="36"/>
  <c r="R90" i="36"/>
  <c r="P8" i="36"/>
  <c r="O68" i="36"/>
  <c r="Q60" i="36"/>
  <c r="N38" i="36"/>
  <c r="R13" i="36"/>
  <c r="Q92" i="36"/>
  <c r="P54" i="36"/>
  <c r="Q26" i="36"/>
  <c r="N42" i="36"/>
  <c r="P85" i="36"/>
  <c r="N64" i="36"/>
  <c r="O5" i="36"/>
  <c r="O60" i="36"/>
  <c r="N86" i="36"/>
  <c r="Q68" i="36"/>
  <c r="O57" i="36"/>
  <c r="P84" i="36"/>
  <c r="O87" i="36"/>
  <c r="Q79" i="36"/>
  <c r="P60" i="36"/>
  <c r="O64" i="36"/>
  <c r="R68" i="36"/>
  <c r="N65" i="36"/>
  <c r="N50" i="36"/>
  <c r="P19" i="36"/>
  <c r="N81" i="36"/>
  <c r="Q98" i="36"/>
  <c r="R20" i="36"/>
  <c r="N30" i="36"/>
  <c r="P13" i="36"/>
  <c r="R70" i="36"/>
  <c r="Q13" i="36"/>
  <c r="O67" i="36"/>
  <c r="R87" i="36"/>
  <c r="R17" i="36"/>
  <c r="R47" i="36"/>
  <c r="O47" i="36"/>
  <c r="Q42" i="36"/>
  <c r="P9" i="36"/>
  <c r="N55" i="36"/>
  <c r="N79" i="36"/>
  <c r="N5" i="36"/>
  <c r="O30" i="36"/>
  <c r="P81" i="36"/>
  <c r="Q90" i="36"/>
  <c r="P38" i="36"/>
  <c r="P70" i="36"/>
  <c r="Q54" i="36"/>
  <c r="R92" i="36"/>
  <c r="R81" i="36"/>
  <c r="N98" i="36"/>
  <c r="P68" i="36"/>
  <c r="R65" i="36"/>
  <c r="P87" i="36"/>
  <c r="O65" i="36"/>
  <c r="R9" i="36"/>
  <c r="Q57" i="36"/>
  <c r="O90" i="36"/>
  <c r="Q59" i="36"/>
  <c r="O84" i="36"/>
  <c r="R7" i="36"/>
  <c r="O79" i="36"/>
  <c r="P86" i="36"/>
  <c r="P55" i="36"/>
  <c r="N85" i="36"/>
  <c r="R27" i="36"/>
  <c r="Q85" i="36"/>
  <c r="P59" i="36"/>
  <c r="R12" i="37" l="1"/>
  <c r="S12" i="37"/>
  <c r="U12" i="37"/>
  <c r="T12" i="37"/>
  <c r="V12" i="37"/>
  <c r="U46" i="37"/>
  <c r="V46" i="37"/>
  <c r="S46" i="37"/>
  <c r="R46" i="37"/>
  <c r="T46" i="37"/>
  <c r="V29" i="37"/>
  <c r="R29" i="37"/>
  <c r="T29" i="37"/>
  <c r="S29" i="37"/>
  <c r="U29" i="37"/>
  <c r="U22" i="37"/>
  <c r="V22" i="37"/>
  <c r="S22" i="37"/>
  <c r="R22" i="37"/>
  <c r="T22" i="37"/>
  <c r="R55" i="37"/>
  <c r="S55" i="37"/>
  <c r="T55" i="37"/>
  <c r="V55" i="37"/>
  <c r="U55" i="37"/>
  <c r="R66" i="37"/>
  <c r="S66" i="37"/>
  <c r="U66" i="37"/>
  <c r="T66" i="37"/>
  <c r="V66" i="37"/>
  <c r="R102" i="37"/>
  <c r="S102" i="37"/>
  <c r="U102" i="37"/>
  <c r="T102" i="37"/>
  <c r="V102" i="37"/>
  <c r="V41" i="37"/>
  <c r="R41" i="37"/>
  <c r="T41" i="37"/>
  <c r="S41" i="37"/>
  <c r="U41" i="37"/>
  <c r="T99" i="37"/>
  <c r="U99" i="37"/>
  <c r="V99" i="37"/>
  <c r="R99" i="37"/>
  <c r="S99" i="37"/>
  <c r="M41" i="37"/>
  <c r="N41" i="37"/>
  <c r="O41" i="37"/>
  <c r="Q41" i="37"/>
  <c r="P41" i="37"/>
  <c r="U88" i="37"/>
  <c r="V88" i="37"/>
  <c r="S88" i="37"/>
  <c r="R88" i="37"/>
  <c r="T88" i="37"/>
  <c r="V23" i="37"/>
  <c r="R23" i="37"/>
  <c r="T23" i="37"/>
  <c r="S23" i="37"/>
  <c r="U23" i="37"/>
  <c r="M34" i="37"/>
  <c r="N34" i="37"/>
  <c r="P34" i="37"/>
  <c r="O34" i="37"/>
  <c r="Q34" i="37"/>
  <c r="V11" i="37"/>
  <c r="R11" i="37"/>
  <c r="T11" i="37"/>
  <c r="S11" i="37"/>
  <c r="U11" i="37"/>
  <c r="M83" i="37"/>
  <c r="N83" i="37"/>
  <c r="O83" i="37"/>
  <c r="Q83" i="37"/>
  <c r="P83" i="37"/>
  <c r="P44" i="37"/>
  <c r="Q44" i="37"/>
  <c r="N44" i="37"/>
  <c r="M44" i="37"/>
  <c r="O44" i="37"/>
  <c r="N78" i="37"/>
  <c r="O78" i="37"/>
  <c r="P78" i="37"/>
  <c r="Q78" i="37"/>
  <c r="M78" i="37"/>
  <c r="S38" i="37"/>
  <c r="T38" i="37"/>
  <c r="U38" i="37"/>
  <c r="V38" i="37"/>
  <c r="R38" i="37"/>
  <c r="M59" i="37"/>
  <c r="N59" i="37"/>
  <c r="O59" i="37"/>
  <c r="Q59" i="37"/>
  <c r="P59" i="37"/>
  <c r="P26" i="37"/>
  <c r="Q26" i="37"/>
  <c r="N26" i="37"/>
  <c r="M26" i="37"/>
  <c r="O26" i="37"/>
  <c r="O73" i="37"/>
  <c r="P73" i="37"/>
  <c r="Q73" i="37"/>
  <c r="M73" i="37"/>
  <c r="N73" i="37"/>
  <c r="Q99" i="37"/>
  <c r="M99" i="37"/>
  <c r="O99" i="37"/>
  <c r="N99" i="37"/>
  <c r="P99" i="37"/>
  <c r="M28" i="37"/>
  <c r="N28" i="37"/>
  <c r="P28" i="37"/>
  <c r="O28" i="37"/>
  <c r="Q28" i="37"/>
  <c r="U64" i="37"/>
  <c r="V64" i="37"/>
  <c r="S64" i="37"/>
  <c r="R64" i="37"/>
  <c r="T64" i="37"/>
  <c r="N30" i="37"/>
  <c r="O30" i="37"/>
  <c r="P30" i="37"/>
  <c r="Q30" i="37"/>
  <c r="M30" i="37"/>
  <c r="R19" i="37"/>
  <c r="S19" i="37"/>
  <c r="T19" i="37"/>
  <c r="V19" i="37"/>
  <c r="U19" i="37"/>
  <c r="T51" i="37"/>
  <c r="U51" i="37"/>
  <c r="V51" i="37"/>
  <c r="R51" i="37"/>
  <c r="S51" i="37"/>
  <c r="S80" i="37"/>
  <c r="T80" i="37"/>
  <c r="U80" i="37"/>
  <c r="R80" i="37"/>
  <c r="V80" i="37"/>
  <c r="V59" i="37"/>
  <c r="R59" i="37"/>
  <c r="T59" i="37"/>
  <c r="S59" i="37"/>
  <c r="U59" i="37"/>
  <c r="M23" i="37"/>
  <c r="N23" i="37"/>
  <c r="O23" i="37"/>
  <c r="Q23" i="37"/>
  <c r="P23" i="37"/>
  <c r="M70" i="37"/>
  <c r="N70" i="37"/>
  <c r="P70" i="37"/>
  <c r="O70" i="37"/>
  <c r="Q70" i="37"/>
  <c r="Q39" i="37"/>
  <c r="M39" i="37"/>
  <c r="O39" i="37"/>
  <c r="N39" i="37"/>
  <c r="P39" i="37"/>
  <c r="S86" i="37"/>
  <c r="T86" i="37"/>
  <c r="U86" i="37"/>
  <c r="V86" i="37"/>
  <c r="R86" i="37"/>
  <c r="M40" i="37"/>
  <c r="N40" i="37"/>
  <c r="P40" i="37"/>
  <c r="O40" i="37"/>
  <c r="Q40" i="37"/>
  <c r="Q87" i="37"/>
  <c r="M87" i="37"/>
  <c r="O87" i="37"/>
  <c r="N87" i="37"/>
  <c r="P87" i="37"/>
  <c r="O61" i="37"/>
  <c r="P61" i="37"/>
  <c r="Q61" i="37"/>
  <c r="M61" i="37"/>
  <c r="N61" i="37"/>
  <c r="S50" i="37"/>
  <c r="T50" i="37"/>
  <c r="U50" i="37"/>
  <c r="V50" i="37"/>
  <c r="R50" i="37"/>
  <c r="Q51" i="37"/>
  <c r="M51" i="37"/>
  <c r="O51" i="37"/>
  <c r="N51" i="37"/>
  <c r="P51" i="37"/>
  <c r="M52" i="37"/>
  <c r="N52" i="37"/>
  <c r="P52" i="37"/>
  <c r="O52" i="37"/>
  <c r="Q52" i="37"/>
  <c r="Q75" i="37"/>
  <c r="M75" i="37"/>
  <c r="O75" i="37"/>
  <c r="N75" i="37"/>
  <c r="P75" i="37"/>
  <c r="V101" i="37"/>
  <c r="R101" i="37"/>
  <c r="T101" i="37"/>
  <c r="S101" i="37"/>
  <c r="U101" i="37"/>
  <c r="O49" i="37"/>
  <c r="P49" i="37"/>
  <c r="Q49" i="37"/>
  <c r="M49" i="37"/>
  <c r="N49" i="37"/>
  <c r="U52" i="37"/>
  <c r="V52" i="37"/>
  <c r="S52" i="37"/>
  <c r="R52" i="37"/>
  <c r="T52" i="37"/>
  <c r="N54" i="37"/>
  <c r="O54" i="37"/>
  <c r="P54" i="37"/>
  <c r="M54" i="37"/>
  <c r="Q54" i="37"/>
  <c r="Q33" i="37"/>
  <c r="M33" i="37"/>
  <c r="O33" i="37"/>
  <c r="N33" i="37"/>
  <c r="P33" i="37"/>
  <c r="M76" i="37"/>
  <c r="N76" i="37"/>
  <c r="P76" i="37"/>
  <c r="O76" i="37"/>
  <c r="Q76" i="37"/>
  <c r="M16" i="37"/>
  <c r="N16" i="37"/>
  <c r="P16" i="37"/>
  <c r="O16" i="37"/>
  <c r="Q16" i="37"/>
  <c r="O19" i="37"/>
  <c r="P19" i="37"/>
  <c r="Q19" i="37"/>
  <c r="M19" i="37"/>
  <c r="N19" i="37"/>
  <c r="P98" i="37"/>
  <c r="Q98" i="37"/>
  <c r="N98" i="37"/>
  <c r="M98" i="37"/>
  <c r="O98" i="37"/>
  <c r="P38" i="37"/>
  <c r="Q38" i="37"/>
  <c r="N38" i="37"/>
  <c r="M38" i="37"/>
  <c r="O38" i="37"/>
  <c r="O9" i="37"/>
  <c r="P9" i="37"/>
  <c r="Q9" i="37"/>
  <c r="M9" i="37"/>
  <c r="N9" i="37"/>
  <c r="R7" i="37"/>
  <c r="S7" i="37"/>
  <c r="T7" i="37"/>
  <c r="V7" i="37"/>
  <c r="U7" i="37"/>
  <c r="T15" i="37"/>
  <c r="U15" i="37"/>
  <c r="V15" i="37"/>
  <c r="R15" i="37"/>
  <c r="S15" i="37"/>
  <c r="S74" i="37"/>
  <c r="T74" i="37"/>
  <c r="U74" i="37"/>
  <c r="V74" i="37"/>
  <c r="R74" i="37"/>
  <c r="U34" i="37"/>
  <c r="V34" i="37"/>
  <c r="S34" i="37"/>
  <c r="R34" i="37"/>
  <c r="T34" i="37"/>
  <c r="N42" i="37"/>
  <c r="O42" i="37"/>
  <c r="P42" i="37"/>
  <c r="Q42" i="37"/>
  <c r="M42" i="37"/>
  <c r="V77" i="37"/>
  <c r="R77" i="37"/>
  <c r="T77" i="37"/>
  <c r="S77" i="37"/>
  <c r="U77" i="37"/>
  <c r="M71" i="37"/>
  <c r="N71" i="37"/>
  <c r="O71" i="37"/>
  <c r="Q71" i="37"/>
  <c r="P71" i="37"/>
  <c r="S104" i="37"/>
  <c r="T104" i="37"/>
  <c r="U104" i="37"/>
  <c r="V104" i="37"/>
  <c r="R104" i="37"/>
  <c r="M82" i="37"/>
  <c r="N82" i="37"/>
  <c r="P82" i="37"/>
  <c r="O82" i="37"/>
  <c r="Q82" i="37"/>
  <c r="N18" i="37"/>
  <c r="O18" i="37"/>
  <c r="P18" i="37"/>
  <c r="M18" i="37"/>
  <c r="Q18" i="37"/>
  <c r="U76" i="37"/>
  <c r="V76" i="37"/>
  <c r="S76" i="37"/>
  <c r="R76" i="37"/>
  <c r="T76" i="37"/>
  <c r="R72" i="37"/>
  <c r="S72" i="37"/>
  <c r="U72" i="37"/>
  <c r="T72" i="37"/>
  <c r="V72" i="37"/>
  <c r="Q69" i="37"/>
  <c r="M69" i="37"/>
  <c r="O69" i="37"/>
  <c r="N69" i="37"/>
  <c r="P69" i="37"/>
  <c r="Q93" i="37"/>
  <c r="M93" i="37"/>
  <c r="O93" i="37"/>
  <c r="N93" i="37"/>
  <c r="P93" i="37"/>
  <c r="R24" i="37"/>
  <c r="S24" i="37"/>
  <c r="U24" i="37"/>
  <c r="T24" i="37"/>
  <c r="V24" i="37"/>
  <c r="R84" i="37"/>
  <c r="S84" i="37"/>
  <c r="U84" i="37"/>
  <c r="T84" i="37"/>
  <c r="V84" i="37"/>
  <c r="T45" i="37"/>
  <c r="U45" i="37"/>
  <c r="V45" i="37"/>
  <c r="R45" i="37"/>
  <c r="S45" i="37"/>
  <c r="P56" i="37"/>
  <c r="Q56" i="37"/>
  <c r="N56" i="37"/>
  <c r="M56" i="37"/>
  <c r="O56" i="37"/>
  <c r="S98" i="37"/>
  <c r="T98" i="37"/>
  <c r="U98" i="37"/>
  <c r="R98" i="37"/>
  <c r="V98" i="37"/>
  <c r="O43" i="37"/>
  <c r="P43" i="37"/>
  <c r="Q43" i="37"/>
  <c r="M43" i="37"/>
  <c r="N43" i="37"/>
  <c r="S14" i="37"/>
  <c r="T14" i="37"/>
  <c r="U14" i="37"/>
  <c r="V14" i="37"/>
  <c r="R14" i="37"/>
  <c r="O79" i="37"/>
  <c r="P79" i="37"/>
  <c r="Q79" i="37"/>
  <c r="M79" i="37"/>
  <c r="N79" i="37"/>
  <c r="T27" i="37"/>
  <c r="U27" i="37"/>
  <c r="V27" i="37"/>
  <c r="R27" i="37"/>
  <c r="S27" i="37"/>
  <c r="U82" i="37"/>
  <c r="V82" i="37"/>
  <c r="S82" i="37"/>
  <c r="R82" i="37"/>
  <c r="T82" i="37"/>
  <c r="M22" i="37"/>
  <c r="N22" i="37"/>
  <c r="P22" i="37"/>
  <c r="O22" i="37"/>
  <c r="Q22" i="37"/>
  <c r="M95" i="37"/>
  <c r="N95" i="37"/>
  <c r="O95" i="37"/>
  <c r="Q95" i="37"/>
  <c r="P95" i="37"/>
  <c r="N96" i="37"/>
  <c r="O96" i="37"/>
  <c r="P96" i="37"/>
  <c r="Q96" i="37"/>
  <c r="M96" i="37"/>
  <c r="R61" i="37"/>
  <c r="S61" i="37"/>
  <c r="T61" i="37"/>
  <c r="V61" i="37"/>
  <c r="U61" i="37"/>
  <c r="M101" i="37"/>
  <c r="N101" i="37"/>
  <c r="O101" i="37"/>
  <c r="Q101" i="37"/>
  <c r="P101" i="37"/>
  <c r="T63" i="37"/>
  <c r="U63" i="37"/>
  <c r="V63" i="37"/>
  <c r="R63" i="37"/>
  <c r="S63" i="37"/>
  <c r="Q81" i="37"/>
  <c r="M81" i="37"/>
  <c r="O81" i="37"/>
  <c r="N81" i="37"/>
  <c r="P81" i="37"/>
  <c r="P68" i="37"/>
  <c r="Q68" i="37"/>
  <c r="N68" i="37"/>
  <c r="M68" i="37"/>
  <c r="O68" i="37"/>
  <c r="S26" i="37"/>
  <c r="T26" i="37"/>
  <c r="U26" i="37"/>
  <c r="R26" i="37"/>
  <c r="V26" i="37"/>
  <c r="V35" i="37"/>
  <c r="R35" i="37"/>
  <c r="T35" i="37"/>
  <c r="S35" i="37"/>
  <c r="U35" i="37"/>
  <c r="O85" i="37"/>
  <c r="P85" i="37"/>
  <c r="Q85" i="37"/>
  <c r="M85" i="37"/>
  <c r="N85" i="37"/>
  <c r="P104" i="37"/>
  <c r="Q104" i="37"/>
  <c r="N104" i="37"/>
  <c r="M104" i="37"/>
  <c r="O104" i="37"/>
  <c r="V47" i="37"/>
  <c r="R47" i="37"/>
  <c r="T47" i="37"/>
  <c r="S47" i="37"/>
  <c r="U47" i="37"/>
  <c r="N12" i="37"/>
  <c r="O12" i="37"/>
  <c r="P12" i="37"/>
  <c r="Q12" i="37"/>
  <c r="M12" i="37"/>
  <c r="S44" i="37"/>
  <c r="T44" i="37"/>
  <c r="U44" i="37"/>
  <c r="R44" i="37"/>
  <c r="V44" i="37"/>
  <c r="S32" i="37"/>
  <c r="T32" i="37"/>
  <c r="U32" i="37"/>
  <c r="V32" i="37"/>
  <c r="R32" i="37"/>
  <c r="U100" i="37"/>
  <c r="V100" i="37"/>
  <c r="S100" i="37"/>
  <c r="R100" i="37"/>
  <c r="T100" i="37"/>
  <c r="N24" i="37"/>
  <c r="O24" i="37"/>
  <c r="P24" i="37"/>
  <c r="Q24" i="37"/>
  <c r="M24" i="37"/>
  <c r="P74" i="37"/>
  <c r="Q74" i="37"/>
  <c r="N74" i="37"/>
  <c r="M74" i="37"/>
  <c r="O74" i="37"/>
  <c r="R30" i="37"/>
  <c r="S30" i="37"/>
  <c r="U30" i="37"/>
  <c r="T30" i="37"/>
  <c r="V30" i="37"/>
  <c r="M64" i="37"/>
  <c r="N64" i="37"/>
  <c r="P64" i="37"/>
  <c r="O64" i="37"/>
  <c r="Q64" i="37"/>
  <c r="T69" i="37"/>
  <c r="U69" i="37"/>
  <c r="V69" i="37"/>
  <c r="R69" i="37"/>
  <c r="S69" i="37"/>
  <c r="O103" i="37"/>
  <c r="P103" i="37"/>
  <c r="Q103" i="37"/>
  <c r="M103" i="37"/>
  <c r="N103" i="37"/>
  <c r="N48" i="37"/>
  <c r="O48" i="37"/>
  <c r="P48" i="37"/>
  <c r="Q48" i="37"/>
  <c r="M48" i="37"/>
  <c r="M77" i="37"/>
  <c r="N77" i="37"/>
  <c r="O77" i="37"/>
  <c r="Q77" i="37"/>
  <c r="P77" i="37"/>
  <c r="M11" i="37"/>
  <c r="N11" i="37"/>
  <c r="O11" i="37"/>
  <c r="Q11" i="37"/>
  <c r="P11" i="37"/>
  <c r="P20" i="37"/>
  <c r="Q20" i="37"/>
  <c r="N20" i="37"/>
  <c r="M20" i="37"/>
  <c r="O20" i="37"/>
  <c r="M46" i="37"/>
  <c r="N46" i="37"/>
  <c r="P46" i="37"/>
  <c r="O46" i="37"/>
  <c r="Q46" i="37"/>
  <c r="M65" i="37"/>
  <c r="N65" i="37"/>
  <c r="O65" i="37"/>
  <c r="Q65" i="37"/>
  <c r="P65" i="37"/>
  <c r="V95" i="37"/>
  <c r="R95" i="37"/>
  <c r="T95" i="37"/>
  <c r="S95" i="37"/>
  <c r="U95" i="37"/>
  <c r="P32" i="37"/>
  <c r="Q32" i="37"/>
  <c r="N32" i="37"/>
  <c r="M32" i="37"/>
  <c r="O32" i="37"/>
  <c r="T39" i="37"/>
  <c r="U39" i="37"/>
  <c r="V39" i="37"/>
  <c r="R39" i="37"/>
  <c r="S39" i="37"/>
  <c r="O13" i="37"/>
  <c r="P13" i="37"/>
  <c r="Q13" i="37"/>
  <c r="M13" i="37"/>
  <c r="N13" i="37"/>
  <c r="M58" i="37"/>
  <c r="N58" i="37"/>
  <c r="P58" i="37"/>
  <c r="O58" i="37"/>
  <c r="Q58" i="37"/>
  <c r="R25" i="37"/>
  <c r="S25" i="37"/>
  <c r="T25" i="37"/>
  <c r="V25" i="37"/>
  <c r="U25" i="37"/>
  <c r="S68" i="37"/>
  <c r="T68" i="37"/>
  <c r="U68" i="37"/>
  <c r="V68" i="37"/>
  <c r="R68" i="37"/>
  <c r="S56" i="37"/>
  <c r="T56" i="37"/>
  <c r="U56" i="37"/>
  <c r="V56" i="37"/>
  <c r="R56" i="37"/>
  <c r="O37" i="37"/>
  <c r="P37" i="37"/>
  <c r="Q37" i="37"/>
  <c r="M37" i="37"/>
  <c r="N37" i="37"/>
  <c r="T33" i="37"/>
  <c r="U33" i="37"/>
  <c r="V33" i="37"/>
  <c r="R33" i="37"/>
  <c r="S33" i="37"/>
  <c r="R43" i="37"/>
  <c r="S43" i="37"/>
  <c r="T43" i="37"/>
  <c r="V43" i="37"/>
  <c r="U43" i="37"/>
  <c r="N90" i="37"/>
  <c r="O90" i="37"/>
  <c r="P90" i="37"/>
  <c r="M90" i="37"/>
  <c r="Q90" i="37"/>
  <c r="M17" i="37"/>
  <c r="N17" i="37"/>
  <c r="O17" i="37"/>
  <c r="Q17" i="37"/>
  <c r="P17" i="37"/>
  <c r="M10" i="37"/>
  <c r="N10" i="37"/>
  <c r="P10" i="37"/>
  <c r="O10" i="37"/>
  <c r="Q10" i="37"/>
  <c r="R90" i="37"/>
  <c r="S90" i="37"/>
  <c r="U90" i="37"/>
  <c r="T90" i="37"/>
  <c r="V90" i="37"/>
  <c r="R85" i="37"/>
  <c r="S85" i="37"/>
  <c r="T85" i="37"/>
  <c r="V85" i="37"/>
  <c r="U85" i="37"/>
  <c r="U58" i="37"/>
  <c r="V58" i="37"/>
  <c r="S58" i="37"/>
  <c r="R58" i="37"/>
  <c r="T58" i="37"/>
  <c r="M53" i="37"/>
  <c r="N53" i="37"/>
  <c r="O53" i="37"/>
  <c r="Q53" i="37"/>
  <c r="P53" i="37"/>
  <c r="M88" i="37"/>
  <c r="N88" i="37"/>
  <c r="P88" i="37"/>
  <c r="O88" i="37"/>
  <c r="Q88" i="37"/>
  <c r="N8" i="37"/>
  <c r="O8" i="37"/>
  <c r="Q8" i="37"/>
  <c r="M8" i="37"/>
  <c r="P8" i="37"/>
  <c r="T9" i="37"/>
  <c r="U9" i="37"/>
  <c r="V9" i="37"/>
  <c r="R9" i="37"/>
  <c r="S9" i="37"/>
  <c r="O31" i="37"/>
  <c r="P31" i="37"/>
  <c r="Q31" i="37"/>
  <c r="M31" i="37"/>
  <c r="N31" i="37"/>
  <c r="M29" i="37"/>
  <c r="N29" i="37"/>
  <c r="O29" i="37"/>
  <c r="Q29" i="37"/>
  <c r="P29" i="37"/>
  <c r="N36" i="37"/>
  <c r="O36" i="37"/>
  <c r="P36" i="37"/>
  <c r="M36" i="37"/>
  <c r="Q36" i="37"/>
  <c r="P86" i="37"/>
  <c r="Q86" i="37"/>
  <c r="N86" i="37"/>
  <c r="M86" i="37"/>
  <c r="O86" i="37"/>
  <c r="V71" i="37"/>
  <c r="R71" i="37"/>
  <c r="T71" i="37"/>
  <c r="S71" i="37"/>
  <c r="U71" i="37"/>
  <c r="U70" i="37"/>
  <c r="V70" i="37"/>
  <c r="S70" i="37"/>
  <c r="R70" i="37"/>
  <c r="T70" i="37"/>
  <c r="Q21" i="37"/>
  <c r="M21" i="37"/>
  <c r="O21" i="37"/>
  <c r="N21" i="37"/>
  <c r="P21" i="37"/>
  <c r="P62" i="37"/>
  <c r="Q62" i="37"/>
  <c r="N62" i="37"/>
  <c r="M62" i="37"/>
  <c r="O62" i="37"/>
  <c r="R42" i="37"/>
  <c r="S42" i="37"/>
  <c r="U42" i="37"/>
  <c r="T42" i="37"/>
  <c r="V42" i="37"/>
  <c r="S62" i="37"/>
  <c r="T62" i="37"/>
  <c r="U62" i="37"/>
  <c r="R62" i="37"/>
  <c r="V62" i="37"/>
  <c r="P14" i="37"/>
  <c r="Q14" i="37"/>
  <c r="N14" i="37"/>
  <c r="M14" i="37"/>
  <c r="O14" i="37"/>
  <c r="T87" i="37"/>
  <c r="U87" i="37"/>
  <c r="V87" i="37"/>
  <c r="R87" i="37"/>
  <c r="S87" i="37"/>
  <c r="R91" i="37"/>
  <c r="S91" i="37"/>
  <c r="T91" i="37"/>
  <c r="V91" i="37"/>
  <c r="U91" i="37"/>
  <c r="S8" i="37"/>
  <c r="T8" i="37"/>
  <c r="U8" i="37"/>
  <c r="R8" i="37"/>
  <c r="V8" i="37"/>
  <c r="P50" i="37"/>
  <c r="Q50" i="37"/>
  <c r="N50" i="37"/>
  <c r="M50" i="37"/>
  <c r="O50" i="37"/>
  <c r="V89" i="37"/>
  <c r="R89" i="37"/>
  <c r="T89" i="37"/>
  <c r="S89" i="37"/>
  <c r="U89" i="37"/>
  <c r="T75" i="37"/>
  <c r="U75" i="37"/>
  <c r="V75" i="37"/>
  <c r="R75" i="37"/>
  <c r="S75" i="37"/>
  <c r="R54" i="37"/>
  <c r="S54" i="37"/>
  <c r="U54" i="37"/>
  <c r="T54" i="37"/>
  <c r="V54" i="37"/>
  <c r="M35" i="37"/>
  <c r="N35" i="37"/>
  <c r="O35" i="37"/>
  <c r="Q35" i="37"/>
  <c r="P35" i="37"/>
  <c r="R48" i="37"/>
  <c r="S48" i="37"/>
  <c r="U48" i="37"/>
  <c r="T48" i="37"/>
  <c r="V48" i="37"/>
  <c r="V53" i="37"/>
  <c r="R53" i="37"/>
  <c r="T53" i="37"/>
  <c r="S53" i="37"/>
  <c r="U53" i="37"/>
  <c r="O67" i="37"/>
  <c r="P67" i="37"/>
  <c r="Q67" i="37"/>
  <c r="M67" i="37"/>
  <c r="N67" i="37"/>
  <c r="T81" i="37"/>
  <c r="U81" i="37"/>
  <c r="V81" i="37"/>
  <c r="R81" i="37"/>
  <c r="S81" i="37"/>
  <c r="R79" i="37"/>
  <c r="S79" i="37"/>
  <c r="T79" i="37"/>
  <c r="V79" i="37"/>
  <c r="U79" i="37"/>
  <c r="V65" i="37"/>
  <c r="R65" i="37"/>
  <c r="T65" i="37"/>
  <c r="S65" i="37"/>
  <c r="U65" i="37"/>
  <c r="T57" i="37"/>
  <c r="U57" i="37"/>
  <c r="V57" i="37"/>
  <c r="R57" i="37"/>
  <c r="S57" i="37"/>
  <c r="R36" i="37"/>
  <c r="S36" i="37"/>
  <c r="U36" i="37"/>
  <c r="T36" i="37"/>
  <c r="V36" i="37"/>
  <c r="V6" i="37"/>
  <c r="T6" i="37"/>
  <c r="S6" i="37"/>
  <c r="U6" i="37"/>
  <c r="O91" i="37"/>
  <c r="P91" i="37"/>
  <c r="Q91" i="37"/>
  <c r="M91" i="37"/>
  <c r="N91" i="37"/>
  <c r="U40" i="37"/>
  <c r="V40" i="37"/>
  <c r="S40" i="37"/>
  <c r="R40" i="37"/>
  <c r="T40" i="37"/>
  <c r="M100" i="37"/>
  <c r="N100" i="37"/>
  <c r="P100" i="37"/>
  <c r="O100" i="37"/>
  <c r="Q100" i="37"/>
  <c r="O55" i="37"/>
  <c r="P55" i="37"/>
  <c r="Q55" i="37"/>
  <c r="M55" i="37"/>
  <c r="N55" i="37"/>
  <c r="O25" i="37"/>
  <c r="P25" i="37"/>
  <c r="Q25" i="37"/>
  <c r="M25" i="37"/>
  <c r="N25" i="37"/>
  <c r="Q57" i="37"/>
  <c r="M57" i="37"/>
  <c r="O57" i="37"/>
  <c r="N57" i="37"/>
  <c r="P57" i="37"/>
  <c r="N60" i="37"/>
  <c r="O60" i="37"/>
  <c r="P60" i="37"/>
  <c r="Q60" i="37"/>
  <c r="M60" i="37"/>
  <c r="Q15" i="37"/>
  <c r="M15" i="37"/>
  <c r="O15" i="37"/>
  <c r="N15" i="37"/>
  <c r="P15" i="37"/>
  <c r="R18" i="37"/>
  <c r="S18" i="37"/>
  <c r="U18" i="37"/>
  <c r="T18" i="37"/>
  <c r="V18" i="37"/>
  <c r="P92" i="37"/>
  <c r="Q92" i="37"/>
  <c r="N92" i="37"/>
  <c r="M92" i="37"/>
  <c r="O92" i="37"/>
  <c r="Q27" i="37"/>
  <c r="M27" i="37"/>
  <c r="O27" i="37"/>
  <c r="N27" i="37"/>
  <c r="P27" i="37"/>
  <c r="V83" i="37"/>
  <c r="R83" i="37"/>
  <c r="T83" i="37"/>
  <c r="S83" i="37"/>
  <c r="U83" i="37"/>
  <c r="N102" i="37"/>
  <c r="O102" i="37"/>
  <c r="P102" i="37"/>
  <c r="Q102" i="37"/>
  <c r="M102" i="37"/>
  <c r="N84" i="37"/>
  <c r="O84" i="37"/>
  <c r="P84" i="37"/>
  <c r="Q84" i="37"/>
  <c r="M84" i="37"/>
  <c r="N66" i="37"/>
  <c r="O66" i="37"/>
  <c r="P66" i="37"/>
  <c r="Q66" i="37"/>
  <c r="M66" i="37"/>
  <c r="S92" i="37"/>
  <c r="T92" i="37"/>
  <c r="U92" i="37"/>
  <c r="V92" i="37"/>
  <c r="R92" i="37"/>
  <c r="U10" i="37"/>
  <c r="V10" i="37"/>
  <c r="S10" i="37"/>
  <c r="R10" i="37"/>
  <c r="T10" i="37"/>
  <c r="R13" i="37"/>
  <c r="S13" i="37"/>
  <c r="T13" i="37"/>
  <c r="V13" i="37"/>
  <c r="U13" i="37"/>
  <c r="N6" i="37"/>
  <c r="O6" i="37"/>
  <c r="Q6" i="37"/>
  <c r="P6" i="37"/>
  <c r="M6" i="37"/>
  <c r="T21" i="37"/>
  <c r="U21" i="37"/>
  <c r="V21" i="37"/>
  <c r="R21" i="37"/>
  <c r="S21" i="37"/>
  <c r="V17" i="37"/>
  <c r="R17" i="37"/>
  <c r="T17" i="37"/>
  <c r="S17" i="37"/>
  <c r="U17" i="37"/>
  <c r="Q45" i="37"/>
  <c r="M45" i="37"/>
  <c r="O45" i="37"/>
  <c r="N45" i="37"/>
  <c r="P45" i="37"/>
  <c r="U94" i="37"/>
  <c r="V94" i="37"/>
  <c r="S94" i="37"/>
  <c r="R94" i="37"/>
  <c r="T94" i="37"/>
  <c r="U16" i="37"/>
  <c r="V16" i="37"/>
  <c r="S16" i="37"/>
  <c r="R16" i="37"/>
  <c r="T16" i="37"/>
  <c r="U28" i="37"/>
  <c r="V28" i="37"/>
  <c r="S28" i="37"/>
  <c r="R28" i="37"/>
  <c r="T28" i="37"/>
  <c r="R96" i="37"/>
  <c r="S96" i="37"/>
  <c r="U96" i="37"/>
  <c r="T96" i="37"/>
  <c r="V96" i="37"/>
  <c r="R78" i="37"/>
  <c r="S78" i="37"/>
  <c r="U78" i="37"/>
  <c r="T78" i="37"/>
  <c r="V78" i="37"/>
  <c r="Q63" i="37"/>
  <c r="M63" i="37"/>
  <c r="O63" i="37"/>
  <c r="N63" i="37"/>
  <c r="P63" i="37"/>
  <c r="R37" i="37"/>
  <c r="S37" i="37"/>
  <c r="T37" i="37"/>
  <c r="V37" i="37"/>
  <c r="U37" i="37"/>
  <c r="N72" i="37"/>
  <c r="O72" i="37"/>
  <c r="P72" i="37"/>
  <c r="M72" i="37"/>
  <c r="Q72" i="37"/>
  <c r="M47" i="37"/>
  <c r="N47" i="37"/>
  <c r="O47" i="37"/>
  <c r="Q47" i="37"/>
  <c r="P47" i="37"/>
  <c r="R97" i="37"/>
  <c r="S97" i="37"/>
  <c r="T97" i="37"/>
  <c r="V97" i="37"/>
  <c r="U97" i="37"/>
  <c r="R31" i="37"/>
  <c r="S31" i="37"/>
  <c r="T31" i="37"/>
  <c r="V31" i="37"/>
  <c r="U31" i="37"/>
  <c r="R73" i="37"/>
  <c r="S73" i="37"/>
  <c r="T73" i="37"/>
  <c r="V73" i="37"/>
  <c r="U73" i="37"/>
  <c r="R67" i="37"/>
  <c r="S67" i="37"/>
  <c r="T67" i="37"/>
  <c r="V67" i="37"/>
  <c r="U67" i="37"/>
  <c r="R60" i="37"/>
  <c r="S60" i="37"/>
  <c r="U60" i="37"/>
  <c r="T60" i="37"/>
  <c r="V60" i="37"/>
  <c r="O97" i="37"/>
  <c r="P97" i="37"/>
  <c r="Q97" i="37"/>
  <c r="M97" i="37"/>
  <c r="N97" i="37"/>
  <c r="P80" i="37"/>
  <c r="Q80" i="37"/>
  <c r="N80" i="37"/>
  <c r="M80" i="37"/>
  <c r="O80" i="37"/>
  <c r="R49" i="37"/>
  <c r="S49" i="37"/>
  <c r="T49" i="37"/>
  <c r="V49" i="37"/>
  <c r="U49" i="37"/>
  <c r="S20" i="37"/>
  <c r="T20" i="37"/>
  <c r="U20" i="37"/>
  <c r="V20" i="37"/>
  <c r="R20" i="37"/>
  <c r="T93" i="37"/>
  <c r="U93" i="37"/>
  <c r="V93" i="37"/>
  <c r="R93" i="37"/>
  <c r="S93" i="37"/>
  <c r="M94" i="37"/>
  <c r="N94" i="37"/>
  <c r="P94" i="37"/>
  <c r="O94" i="37"/>
  <c r="Q94" i="37"/>
  <c r="M7" i="37"/>
  <c r="N7" i="37"/>
  <c r="P7" i="37"/>
  <c r="O7" i="37"/>
  <c r="Q7" i="37"/>
  <c r="R103" i="37"/>
  <c r="S103" i="37"/>
  <c r="T103" i="37"/>
  <c r="V103" i="37"/>
  <c r="U103" i="37"/>
  <c r="M89" i="37"/>
  <c r="N89" i="37"/>
  <c r="O89" i="37"/>
  <c r="Q89" i="37"/>
  <c r="P89" i="37"/>
  <c r="F18" i="36"/>
  <c r="L79" i="36"/>
  <c r="L55" i="36"/>
  <c r="G50" i="36"/>
  <c r="D62" i="36"/>
  <c r="H63" i="36"/>
  <c r="H25" i="36"/>
  <c r="J78" i="36"/>
  <c r="I49" i="36"/>
  <c r="L101" i="36"/>
  <c r="L41" i="36"/>
  <c r="I85" i="36"/>
  <c r="E86" i="36"/>
  <c r="L74" i="36"/>
  <c r="I39" i="36"/>
  <c r="H32" i="36"/>
  <c r="G103" i="36"/>
  <c r="L48" i="36"/>
  <c r="G81" i="36"/>
  <c r="J26" i="36"/>
  <c r="D103" i="36"/>
  <c r="H12" i="36"/>
  <c r="L70" i="36"/>
  <c r="M64" i="36"/>
  <c r="I16" i="36"/>
  <c r="F6" i="36"/>
  <c r="E36" i="36"/>
  <c r="M98" i="36"/>
  <c r="F85" i="36"/>
  <c r="I100" i="36"/>
  <c r="G5" i="36"/>
  <c r="M6" i="36"/>
  <c r="K10" i="36"/>
  <c r="I50" i="36"/>
  <c r="J28" i="36"/>
  <c r="L82" i="36"/>
  <c r="F50" i="36"/>
  <c r="F14" i="36"/>
  <c r="E97" i="36"/>
  <c r="J72" i="36"/>
  <c r="M42" i="36"/>
  <c r="F86" i="36"/>
  <c r="J48" i="36"/>
  <c r="D89" i="36"/>
  <c r="J50" i="36"/>
  <c r="D59" i="36"/>
  <c r="J23" i="36"/>
  <c r="H6" i="36"/>
  <c r="F66" i="36"/>
  <c r="G87" i="36"/>
  <c r="H18" i="36"/>
  <c r="F64" i="36"/>
  <c r="M38" i="36"/>
  <c r="F22" i="36"/>
  <c r="I69" i="36"/>
  <c r="G10" i="36"/>
  <c r="F29" i="36"/>
  <c r="D101" i="36"/>
  <c r="M34" i="36"/>
  <c r="L21" i="36"/>
  <c r="E6" i="36"/>
  <c r="G84" i="36"/>
  <c r="L54" i="36"/>
  <c r="J69" i="36"/>
  <c r="D30" i="36"/>
  <c r="J80" i="36"/>
  <c r="I93" i="36"/>
  <c r="K97" i="36"/>
  <c r="J92" i="36"/>
  <c r="I38" i="36"/>
  <c r="K64" i="36"/>
  <c r="J83" i="36"/>
  <c r="I18" i="36"/>
  <c r="D31" i="36"/>
  <c r="I32" i="36"/>
  <c r="G38" i="36"/>
  <c r="L59" i="36"/>
  <c r="F30" i="36"/>
  <c r="G16" i="36"/>
  <c r="K48" i="36"/>
  <c r="K18" i="36"/>
  <c r="D17" i="36"/>
  <c r="I55" i="36"/>
  <c r="J53" i="36"/>
  <c r="F5" i="36"/>
  <c r="H68" i="36"/>
  <c r="G28" i="36"/>
  <c r="D70" i="36"/>
  <c r="M24" i="36"/>
  <c r="J102" i="36"/>
  <c r="H57" i="36"/>
  <c r="E75" i="36"/>
  <c r="E94" i="36"/>
  <c r="K26" i="36"/>
  <c r="F72" i="36"/>
  <c r="H48" i="36"/>
  <c r="H23" i="36"/>
  <c r="K70" i="36"/>
  <c r="J20" i="36"/>
  <c r="E21" i="36"/>
  <c r="K49" i="36"/>
  <c r="E42" i="36"/>
  <c r="D98" i="36"/>
  <c r="I67" i="36"/>
  <c r="M11" i="36"/>
  <c r="I92" i="36"/>
  <c r="D8" i="36"/>
  <c r="G34" i="36"/>
  <c r="K79" i="36"/>
  <c r="E33" i="36"/>
  <c r="I26" i="36"/>
  <c r="F43" i="36"/>
  <c r="J25" i="36"/>
  <c r="K17" i="36"/>
  <c r="G75" i="36"/>
  <c r="L95" i="36"/>
  <c r="J87" i="36"/>
  <c r="M36" i="36"/>
  <c r="E78" i="36"/>
  <c r="E35" i="36"/>
  <c r="I15" i="36"/>
  <c r="J76" i="36"/>
  <c r="D21" i="36"/>
  <c r="J91" i="36"/>
  <c r="J24" i="36"/>
  <c r="I73" i="36"/>
  <c r="E92" i="36"/>
  <c r="G101" i="36"/>
  <c r="G35" i="36"/>
  <c r="J6" i="36"/>
  <c r="D79" i="36"/>
  <c r="F61" i="36"/>
  <c r="D39" i="36"/>
  <c r="E56" i="36"/>
  <c r="L73" i="36"/>
  <c r="L38" i="36"/>
  <c r="G26" i="36"/>
  <c r="J75" i="36"/>
  <c r="K13" i="36"/>
  <c r="D71" i="36"/>
  <c r="J62" i="36"/>
  <c r="I8" i="36"/>
  <c r="E17" i="36"/>
  <c r="E48" i="36"/>
  <c r="L75" i="36"/>
  <c r="G21" i="36"/>
  <c r="F11" i="36"/>
  <c r="M67" i="36"/>
  <c r="F20" i="36"/>
  <c r="I56" i="36"/>
  <c r="J15" i="36"/>
  <c r="H40" i="36"/>
  <c r="H61" i="36"/>
  <c r="E72" i="36"/>
  <c r="I64" i="36"/>
  <c r="I14" i="36"/>
  <c r="I48" i="36"/>
  <c r="M32" i="36"/>
  <c r="G82" i="36"/>
  <c r="M84" i="36"/>
  <c r="M26" i="36"/>
  <c r="G77" i="36"/>
  <c r="L14" i="36"/>
  <c r="M93" i="36"/>
  <c r="G92" i="36"/>
  <c r="M94" i="36"/>
  <c r="M47" i="36"/>
  <c r="F97" i="36"/>
  <c r="K14" i="36"/>
  <c r="I41" i="36"/>
  <c r="L100" i="36"/>
  <c r="I96" i="36"/>
  <c r="H80" i="36"/>
  <c r="J103" i="36"/>
  <c r="L66" i="36"/>
  <c r="I82" i="36"/>
  <c r="J86" i="36"/>
  <c r="I59" i="36"/>
  <c r="E46" i="36"/>
  <c r="I99" i="36"/>
  <c r="E98" i="36"/>
  <c r="F9" i="36"/>
  <c r="E50" i="36"/>
  <c r="J95" i="36"/>
  <c r="D64" i="36"/>
  <c r="L63" i="36"/>
  <c r="K44" i="36"/>
  <c r="H19" i="36"/>
  <c r="H77" i="36"/>
  <c r="L80" i="36"/>
  <c r="M9" i="36"/>
  <c r="F88" i="36"/>
  <c r="E87" i="36"/>
  <c r="I43" i="36"/>
  <c r="E85" i="36"/>
  <c r="J57" i="36"/>
  <c r="H38" i="36"/>
  <c r="G14" i="36"/>
  <c r="J100" i="36"/>
  <c r="E20" i="36"/>
  <c r="M73" i="36"/>
  <c r="J10" i="36"/>
  <c r="G43" i="36"/>
  <c r="M22" i="36"/>
  <c r="G100" i="36"/>
  <c r="F56" i="36"/>
  <c r="K47" i="36"/>
  <c r="F7" i="36"/>
  <c r="M89" i="36"/>
  <c r="D22" i="36"/>
  <c r="E63" i="36"/>
  <c r="M62" i="36"/>
  <c r="L6" i="36"/>
  <c r="L7" i="36"/>
  <c r="G52" i="36"/>
  <c r="H49" i="36"/>
  <c r="E69" i="36"/>
  <c r="J89" i="36"/>
  <c r="D12" i="36"/>
  <c r="F24" i="36"/>
  <c r="L57" i="36"/>
  <c r="H36" i="36"/>
  <c r="F69" i="36"/>
  <c r="J94" i="36"/>
  <c r="I51" i="36"/>
  <c r="M49" i="36"/>
  <c r="D90" i="36"/>
  <c r="J12" i="36"/>
  <c r="F28" i="36"/>
  <c r="J68" i="36"/>
  <c r="M101" i="36"/>
  <c r="D66" i="36"/>
  <c r="F68" i="36"/>
  <c r="E82" i="36"/>
  <c r="J35" i="36"/>
  <c r="G37" i="36"/>
  <c r="M95" i="36"/>
  <c r="G55" i="36"/>
  <c r="K19" i="36"/>
  <c r="J77" i="36"/>
  <c r="D78" i="36"/>
  <c r="M69" i="36"/>
  <c r="L45" i="36"/>
  <c r="L9" i="36"/>
  <c r="G61" i="36"/>
  <c r="M88" i="36"/>
  <c r="H97" i="36"/>
  <c r="D92" i="36"/>
  <c r="E95" i="36"/>
  <c r="M43" i="36"/>
  <c r="G36" i="36"/>
  <c r="I61" i="36"/>
  <c r="G56" i="36"/>
  <c r="K77" i="36"/>
  <c r="G98" i="36"/>
  <c r="D34" i="36"/>
  <c r="E60" i="36"/>
  <c r="F91" i="36"/>
  <c r="I83" i="36"/>
  <c r="F77" i="36"/>
  <c r="L64" i="36"/>
  <c r="D48" i="36"/>
  <c r="M18" i="36"/>
  <c r="E59" i="36"/>
  <c r="K31" i="36"/>
  <c r="L44" i="36"/>
  <c r="H79" i="36"/>
  <c r="M25" i="36"/>
  <c r="E88" i="36"/>
  <c r="L20" i="36"/>
  <c r="M81" i="36"/>
  <c r="E91" i="36"/>
  <c r="L35" i="36"/>
  <c r="F17" i="36"/>
  <c r="K63" i="36"/>
  <c r="M68" i="36"/>
  <c r="K96" i="36"/>
  <c r="K102" i="36"/>
  <c r="L86" i="36"/>
  <c r="K72" i="36"/>
  <c r="E38" i="36"/>
  <c r="E43" i="36"/>
  <c r="F62" i="36"/>
  <c r="K22" i="36"/>
  <c r="J52" i="36"/>
  <c r="H8" i="36"/>
  <c r="D96" i="36"/>
  <c r="F89" i="36"/>
  <c r="H21" i="36"/>
  <c r="K91" i="36"/>
  <c r="L61" i="36"/>
  <c r="G22" i="36"/>
  <c r="E101" i="36"/>
  <c r="E84" i="36"/>
  <c r="L10" i="36"/>
  <c r="J73" i="36"/>
  <c r="H45" i="36"/>
  <c r="J11" i="36"/>
  <c r="I86" i="36"/>
  <c r="F75" i="36"/>
  <c r="H44" i="36"/>
  <c r="H11" i="36"/>
  <c r="L89" i="36"/>
  <c r="D58" i="36"/>
  <c r="F65" i="36"/>
  <c r="H55" i="36"/>
  <c r="F78" i="36"/>
  <c r="D43" i="36"/>
  <c r="F82" i="36"/>
  <c r="H43" i="36"/>
  <c r="J84" i="36"/>
  <c r="M12" i="36"/>
  <c r="F33" i="36"/>
  <c r="J58" i="36"/>
  <c r="E32" i="36"/>
  <c r="G68" i="36"/>
  <c r="F80" i="36"/>
  <c r="H102" i="36"/>
  <c r="H16" i="36"/>
  <c r="D61" i="36"/>
  <c r="K80" i="36"/>
  <c r="L15" i="36"/>
  <c r="L85" i="36"/>
  <c r="H83" i="36"/>
  <c r="J36" i="36"/>
  <c r="L60" i="36"/>
  <c r="G88" i="36"/>
  <c r="L34" i="36"/>
  <c r="D11" i="36"/>
  <c r="F98" i="36"/>
  <c r="L23" i="36"/>
  <c r="K61" i="36"/>
  <c r="L102" i="36"/>
  <c r="M75" i="36"/>
  <c r="K83" i="36"/>
  <c r="K71" i="36"/>
  <c r="J21" i="36"/>
  <c r="K103" i="36"/>
  <c r="H74" i="36"/>
  <c r="L92" i="36"/>
  <c r="L46" i="36"/>
  <c r="M30" i="36"/>
  <c r="G66" i="36"/>
  <c r="J19" i="36"/>
  <c r="L96" i="36"/>
  <c r="K55" i="36"/>
  <c r="H86" i="36"/>
  <c r="L17" i="36"/>
  <c r="D94" i="36"/>
  <c r="D38" i="36"/>
  <c r="D5" i="36"/>
  <c r="L83" i="36"/>
  <c r="E93" i="36"/>
  <c r="L31" i="36"/>
  <c r="I10" i="36"/>
  <c r="M51" i="36"/>
  <c r="F102" i="36"/>
  <c r="H59" i="36"/>
  <c r="D7" i="36"/>
  <c r="G72" i="36"/>
  <c r="E81" i="36"/>
  <c r="E13" i="36"/>
  <c r="F37" i="36"/>
  <c r="M23" i="36"/>
  <c r="M60" i="36"/>
  <c r="G73" i="36"/>
  <c r="G89" i="36"/>
  <c r="L90" i="36"/>
  <c r="G91" i="36"/>
  <c r="H71" i="36"/>
  <c r="D60" i="36"/>
  <c r="E24" i="36"/>
  <c r="G18" i="36"/>
  <c r="J93" i="36"/>
  <c r="K60" i="36"/>
  <c r="I34" i="36"/>
  <c r="E62" i="36"/>
  <c r="K38" i="36"/>
  <c r="J41" i="36"/>
  <c r="J54" i="36"/>
  <c r="F44" i="36"/>
  <c r="I25" i="36"/>
  <c r="F19" i="36"/>
  <c r="H9" i="36"/>
  <c r="L22" i="36"/>
  <c r="E71" i="36"/>
  <c r="F103" i="36"/>
  <c r="K40" i="36"/>
  <c r="F26" i="36"/>
  <c r="I81" i="36"/>
  <c r="L8" i="36"/>
  <c r="G12" i="36"/>
  <c r="I21" i="36"/>
  <c r="M80" i="36"/>
  <c r="M79" i="36"/>
  <c r="J65" i="36"/>
  <c r="H89" i="36"/>
  <c r="D23" i="36"/>
  <c r="E53" i="36"/>
  <c r="E29" i="36"/>
  <c r="J17" i="36"/>
  <c r="F55" i="36"/>
  <c r="D36" i="36"/>
  <c r="H20" i="36"/>
  <c r="K46" i="36"/>
  <c r="L87" i="36"/>
  <c r="J5" i="36"/>
  <c r="F53" i="36"/>
  <c r="J59" i="36"/>
  <c r="L12" i="36"/>
  <c r="H42" i="36"/>
  <c r="J31" i="36"/>
  <c r="L76" i="36"/>
  <c r="L94" i="36"/>
  <c r="J90" i="36"/>
  <c r="G69" i="36"/>
  <c r="F48" i="36"/>
  <c r="M78" i="36"/>
  <c r="F38" i="36"/>
  <c r="H53" i="36"/>
  <c r="K21" i="36"/>
  <c r="M19" i="36"/>
  <c r="M50" i="36"/>
  <c r="M33" i="36"/>
  <c r="F83" i="36"/>
  <c r="G90" i="36"/>
  <c r="D85" i="36"/>
  <c r="H15" i="36"/>
  <c r="J16" i="36"/>
  <c r="M29" i="36"/>
  <c r="H75" i="36"/>
  <c r="G46" i="36"/>
  <c r="I62" i="36"/>
  <c r="F92" i="36"/>
  <c r="F12" i="36"/>
  <c r="D95" i="36"/>
  <c r="D24" i="36"/>
  <c r="I90" i="36"/>
  <c r="G6" i="36"/>
  <c r="F101" i="36"/>
  <c r="M16" i="36"/>
  <c r="J7" i="36"/>
  <c r="H84" i="36"/>
  <c r="K6" i="36"/>
  <c r="M44" i="36"/>
  <c r="L62" i="36"/>
  <c r="F76" i="36"/>
  <c r="K89" i="36"/>
  <c r="K74" i="36"/>
  <c r="E26" i="36"/>
  <c r="I72" i="36"/>
  <c r="G8" i="36"/>
  <c r="K16" i="36"/>
  <c r="D68" i="36"/>
  <c r="D37" i="36"/>
  <c r="K32" i="36"/>
  <c r="K5" i="36"/>
  <c r="M10" i="36"/>
  <c r="I47" i="36"/>
  <c r="M82" i="36"/>
  <c r="L81" i="36"/>
  <c r="D9" i="36"/>
  <c r="E76" i="36"/>
  <c r="G96" i="36"/>
  <c r="J70" i="36"/>
  <c r="L58" i="36"/>
  <c r="I19" i="36"/>
  <c r="G76" i="36"/>
  <c r="M63" i="36"/>
  <c r="L30" i="36"/>
  <c r="L68" i="36"/>
  <c r="M28" i="36"/>
  <c r="K8" i="36"/>
  <c r="G53" i="36"/>
  <c r="D88" i="36"/>
  <c r="G41" i="36"/>
  <c r="K100" i="36"/>
  <c r="E41" i="36"/>
  <c r="H5" i="36"/>
  <c r="D52" i="36"/>
  <c r="H51" i="36"/>
  <c r="L19" i="36"/>
  <c r="E103" i="36"/>
  <c r="L11" i="36"/>
  <c r="F59" i="36"/>
  <c r="E64" i="36"/>
  <c r="D29" i="36"/>
  <c r="E65" i="36"/>
  <c r="K75" i="36"/>
  <c r="D53" i="36"/>
  <c r="E102" i="36"/>
  <c r="F87" i="36"/>
  <c r="D33" i="36"/>
  <c r="M86" i="36"/>
  <c r="K50" i="36"/>
  <c r="M91" i="36"/>
  <c r="H78" i="36"/>
  <c r="G9" i="36"/>
  <c r="K57" i="36"/>
  <c r="F90" i="36"/>
  <c r="G32" i="36"/>
  <c r="F8" i="36"/>
  <c r="F47" i="36"/>
  <c r="K36" i="36"/>
  <c r="I35" i="36"/>
  <c r="E25" i="36"/>
  <c r="E90" i="36"/>
  <c r="K24" i="36"/>
  <c r="D19" i="36"/>
  <c r="L37" i="36"/>
  <c r="G39" i="36"/>
  <c r="E37" i="36"/>
  <c r="G42" i="36"/>
  <c r="J34" i="36"/>
  <c r="E45" i="36"/>
  <c r="L84" i="36"/>
  <c r="F13" i="36"/>
  <c r="L56" i="36"/>
  <c r="D26" i="36"/>
  <c r="G62" i="36"/>
  <c r="K101" i="36"/>
  <c r="F35" i="36"/>
  <c r="L103" i="36"/>
  <c r="F46" i="36"/>
  <c r="F21" i="36"/>
  <c r="E96" i="36"/>
  <c r="D20" i="36"/>
  <c r="E18" i="36"/>
  <c r="K15" i="36"/>
  <c r="J43" i="36"/>
  <c r="G51" i="36"/>
  <c r="H91" i="36"/>
  <c r="M61" i="36"/>
  <c r="H92" i="36"/>
  <c r="D86" i="36"/>
  <c r="I23" i="36"/>
  <c r="L26" i="36"/>
  <c r="J33" i="36"/>
  <c r="K66" i="36"/>
  <c r="D72" i="36"/>
  <c r="K85" i="36"/>
  <c r="F51" i="36"/>
  <c r="L98" i="36"/>
  <c r="L53" i="36"/>
  <c r="D81" i="36"/>
  <c r="J85" i="36"/>
  <c r="M53" i="36"/>
  <c r="I103" i="36"/>
  <c r="D50" i="36"/>
  <c r="K68" i="36"/>
  <c r="H65" i="36"/>
  <c r="H30" i="36"/>
  <c r="F23" i="36"/>
  <c r="J30" i="36"/>
  <c r="M20" i="36"/>
  <c r="L93" i="36"/>
  <c r="E83" i="36"/>
  <c r="H17" i="36"/>
  <c r="D75" i="36"/>
  <c r="G93" i="36"/>
  <c r="I33" i="36"/>
  <c r="J97" i="36"/>
  <c r="G80" i="36"/>
  <c r="G19" i="36"/>
  <c r="M57" i="36"/>
  <c r="K53" i="36"/>
  <c r="D83" i="36"/>
  <c r="M66" i="36"/>
  <c r="K23" i="36"/>
  <c r="H96" i="36"/>
  <c r="H67" i="36"/>
  <c r="D46" i="36"/>
  <c r="J8" i="36"/>
  <c r="M72" i="36"/>
  <c r="F74" i="36"/>
  <c r="F93" i="36"/>
  <c r="K28" i="36"/>
  <c r="M5" i="36"/>
  <c r="J29" i="36"/>
  <c r="J42" i="36"/>
  <c r="G40" i="36"/>
  <c r="M56" i="36"/>
  <c r="I44" i="36"/>
  <c r="D63" i="36"/>
  <c r="E16" i="36"/>
  <c r="K73" i="36"/>
  <c r="I102" i="36"/>
  <c r="L24" i="36"/>
  <c r="D77" i="36"/>
  <c r="H13" i="36"/>
  <c r="K25" i="36"/>
  <c r="I11" i="36"/>
  <c r="E12" i="36"/>
  <c r="J44" i="36"/>
  <c r="K33" i="36"/>
  <c r="E77" i="36"/>
  <c r="H60" i="36"/>
  <c r="F41" i="36"/>
  <c r="G7" i="36"/>
  <c r="K94" i="36"/>
  <c r="E22" i="36"/>
  <c r="L16" i="36"/>
  <c r="K84" i="36"/>
  <c r="D74" i="36"/>
  <c r="L72" i="36"/>
  <c r="H95" i="36"/>
  <c r="E58" i="36"/>
  <c r="I79" i="36"/>
  <c r="K9" i="36"/>
  <c r="L18" i="36"/>
  <c r="H66" i="36"/>
  <c r="M100" i="36"/>
  <c r="M77" i="36"/>
  <c r="I46" i="36"/>
  <c r="H29" i="36"/>
  <c r="G59" i="36"/>
  <c r="K12" i="36"/>
  <c r="L71" i="36"/>
  <c r="I80" i="36"/>
  <c r="J32" i="36"/>
  <c r="I45" i="36"/>
  <c r="H69" i="36"/>
  <c r="E19" i="36"/>
  <c r="I74" i="36"/>
  <c r="F25" i="36"/>
  <c r="G44" i="36"/>
  <c r="G25" i="36"/>
  <c r="F60" i="36"/>
  <c r="I6" i="36"/>
  <c r="I13" i="36"/>
  <c r="H103" i="36"/>
  <c r="E31" i="36"/>
  <c r="F52" i="36"/>
  <c r="K90" i="36"/>
  <c r="M35" i="36"/>
  <c r="G83" i="36"/>
  <c r="G71" i="36"/>
  <c r="J37" i="36"/>
  <c r="J74" i="36"/>
  <c r="K62" i="36"/>
  <c r="I22" i="36"/>
  <c r="D73" i="36"/>
  <c r="M71" i="36"/>
  <c r="J56" i="36"/>
  <c r="I75" i="36"/>
  <c r="K92" i="36"/>
  <c r="I7" i="36"/>
  <c r="H70" i="36"/>
  <c r="L27" i="36"/>
  <c r="I36" i="36"/>
  <c r="J101" i="36"/>
  <c r="E57" i="36"/>
  <c r="L5" i="36"/>
  <c r="L88" i="36"/>
  <c r="I98" i="36"/>
  <c r="L13" i="36"/>
  <c r="I40" i="36"/>
  <c r="M41" i="36"/>
  <c r="K82" i="36"/>
  <c r="K11" i="36"/>
  <c r="M58" i="36"/>
  <c r="H56" i="36"/>
  <c r="M70" i="36"/>
  <c r="G13" i="36"/>
  <c r="H93" i="36"/>
  <c r="D32" i="36"/>
  <c r="F49" i="36"/>
  <c r="D91" i="36"/>
  <c r="F100" i="36"/>
  <c r="J45" i="36"/>
  <c r="G49" i="36"/>
  <c r="E100" i="36"/>
  <c r="H24" i="36"/>
  <c r="M45" i="36"/>
  <c r="L28" i="36"/>
  <c r="K54" i="36"/>
  <c r="I101" i="36"/>
  <c r="J40" i="36"/>
  <c r="E40" i="36"/>
  <c r="K87" i="36"/>
  <c r="G33" i="36"/>
  <c r="D82" i="36"/>
  <c r="K37" i="36"/>
  <c r="G58" i="36"/>
  <c r="H72" i="36"/>
  <c r="D27" i="36"/>
  <c r="I63" i="36"/>
  <c r="J18" i="36"/>
  <c r="K58" i="36"/>
  <c r="D69" i="36"/>
  <c r="E39" i="36"/>
  <c r="G86" i="36"/>
  <c r="L49" i="36"/>
  <c r="D51" i="36"/>
  <c r="E74" i="36"/>
  <c r="G48" i="36"/>
  <c r="K51" i="36"/>
  <c r="F32" i="36"/>
  <c r="D15" i="36"/>
  <c r="D18" i="36"/>
  <c r="H37" i="36"/>
  <c r="E8" i="36"/>
  <c r="M14" i="36"/>
  <c r="L33" i="36"/>
  <c r="H41" i="36"/>
  <c r="E70" i="36"/>
  <c r="G17" i="36"/>
  <c r="I71" i="36"/>
  <c r="E68" i="36"/>
  <c r="M83" i="36"/>
  <c r="E55" i="36"/>
  <c r="F42" i="36"/>
  <c r="M13" i="36"/>
  <c r="K81" i="36"/>
  <c r="F94" i="36"/>
  <c r="I60" i="36"/>
  <c r="H100" i="36"/>
  <c r="D80" i="36"/>
  <c r="F67" i="36"/>
  <c r="K34" i="36"/>
  <c r="J46" i="36"/>
  <c r="K43" i="36"/>
  <c r="I31" i="36"/>
  <c r="G23" i="36"/>
  <c r="I29" i="36"/>
  <c r="F63" i="36"/>
  <c r="G102" i="36"/>
  <c r="D47" i="36"/>
  <c r="F10" i="36"/>
  <c r="D45" i="36"/>
  <c r="H64" i="36"/>
  <c r="H31" i="36"/>
  <c r="J38" i="36"/>
  <c r="G57" i="36"/>
  <c r="J67" i="36"/>
  <c r="M55" i="36"/>
  <c r="L32" i="36"/>
  <c r="L42" i="36"/>
  <c r="F16" i="36"/>
  <c r="I89" i="36"/>
  <c r="E52" i="36"/>
  <c r="H87" i="36"/>
  <c r="M8" i="36"/>
  <c r="D28" i="36"/>
  <c r="D35" i="36"/>
  <c r="I70" i="36"/>
  <c r="K69" i="36"/>
  <c r="E61" i="36"/>
  <c r="J61" i="36"/>
  <c r="D13" i="36"/>
  <c r="M7" i="36"/>
  <c r="K88" i="36"/>
  <c r="I53" i="36"/>
  <c r="H34" i="36"/>
  <c r="I52" i="36"/>
  <c r="E66" i="36"/>
  <c r="K78" i="36"/>
  <c r="K56" i="36"/>
  <c r="K35" i="36"/>
  <c r="H90" i="36"/>
  <c r="D99" i="36"/>
  <c r="D56" i="36"/>
  <c r="H26" i="36"/>
  <c r="J82" i="36"/>
  <c r="D65" i="36"/>
  <c r="J9" i="36"/>
  <c r="E5" i="36"/>
  <c r="I20" i="36"/>
  <c r="D44" i="36"/>
  <c r="K93" i="36"/>
  <c r="J27" i="36"/>
  <c r="I77" i="36"/>
  <c r="F71" i="36"/>
  <c r="K30" i="36"/>
  <c r="I66" i="36"/>
  <c r="K59" i="36"/>
  <c r="M92" i="36"/>
  <c r="D6" i="36"/>
  <c r="M102" i="36"/>
  <c r="H58" i="36"/>
  <c r="G54" i="36"/>
  <c r="E80" i="36"/>
  <c r="M40" i="36"/>
  <c r="G99" i="36"/>
  <c r="J13" i="36"/>
  <c r="K41" i="36"/>
  <c r="F36" i="36"/>
  <c r="M87" i="36"/>
  <c r="I88" i="36"/>
  <c r="G64" i="36"/>
  <c r="L36" i="36"/>
  <c r="G97" i="36"/>
  <c r="H81" i="36"/>
  <c r="I87" i="36"/>
  <c r="D41" i="36"/>
  <c r="H50" i="36"/>
  <c r="I76" i="36"/>
  <c r="D42" i="36"/>
  <c r="L25" i="36"/>
  <c r="F45" i="36"/>
  <c r="H7" i="36"/>
  <c r="J47" i="36"/>
  <c r="L91" i="36"/>
  <c r="F79" i="36"/>
  <c r="G67" i="36"/>
  <c r="G15" i="36"/>
  <c r="G63" i="36"/>
  <c r="F34" i="36"/>
  <c r="L78" i="36"/>
  <c r="G11" i="36"/>
  <c r="E30" i="36"/>
  <c r="F27" i="36"/>
  <c r="E67" i="36"/>
  <c r="K7" i="36"/>
  <c r="G85" i="36"/>
  <c r="I78" i="36"/>
  <c r="J99" i="36"/>
  <c r="D55" i="36"/>
  <c r="I84" i="36"/>
  <c r="H46" i="36"/>
  <c r="J51" i="36"/>
  <c r="H85" i="36"/>
  <c r="F57" i="36"/>
  <c r="D14" i="36"/>
  <c r="D84" i="36"/>
  <c r="H39" i="36"/>
  <c r="I30" i="36"/>
  <c r="K29" i="36"/>
  <c r="G29" i="36"/>
  <c r="I91" i="36"/>
  <c r="D67" i="36"/>
  <c r="M54" i="36"/>
  <c r="G30" i="36"/>
  <c r="J63" i="36"/>
  <c r="K39" i="36"/>
  <c r="D87" i="36"/>
  <c r="M27" i="36"/>
  <c r="L65" i="36"/>
  <c r="E23" i="36"/>
  <c r="G95" i="36"/>
  <c r="K98" i="36"/>
  <c r="L69" i="36"/>
  <c r="E9" i="36"/>
  <c r="G70" i="36"/>
  <c r="G78" i="36"/>
  <c r="F84" i="36"/>
  <c r="I94" i="36"/>
  <c r="H28" i="36"/>
  <c r="L52" i="36"/>
  <c r="I12" i="36"/>
  <c r="D93" i="36"/>
  <c r="H47" i="36"/>
  <c r="L77" i="36"/>
  <c r="K42" i="36"/>
  <c r="L50" i="36"/>
  <c r="D54" i="36"/>
  <c r="H98" i="36"/>
  <c r="G24" i="36"/>
  <c r="M17" i="36"/>
  <c r="H101" i="36"/>
  <c r="D100" i="36"/>
  <c r="G27" i="36"/>
  <c r="L47" i="36"/>
  <c r="J49" i="36"/>
  <c r="M15" i="36"/>
  <c r="H76" i="36"/>
  <c r="M37" i="36"/>
  <c r="J39" i="36"/>
  <c r="D10" i="36"/>
  <c r="H82" i="36"/>
  <c r="M52" i="36"/>
  <c r="L51" i="36"/>
  <c r="J96" i="36"/>
  <c r="K86" i="36"/>
  <c r="H73" i="36"/>
  <c r="H62" i="36"/>
  <c r="G79" i="36"/>
  <c r="F96" i="36"/>
  <c r="K27" i="36"/>
  <c r="M76" i="36"/>
  <c r="E11" i="36"/>
  <c r="J22" i="36"/>
  <c r="L39" i="36"/>
  <c r="I97" i="36"/>
  <c r="H10" i="36"/>
  <c r="F99" i="36"/>
  <c r="J81" i="36"/>
  <c r="G47" i="36"/>
  <c r="L67" i="36"/>
  <c r="D102" i="36"/>
  <c r="F31" i="36"/>
  <c r="M85" i="36"/>
  <c r="K76" i="36"/>
  <c r="I95" i="36"/>
  <c r="M46" i="36"/>
  <c r="H52" i="36"/>
  <c r="D16" i="36"/>
  <c r="J14" i="36"/>
  <c r="H33" i="36"/>
  <c r="F58" i="36"/>
  <c r="E10" i="36"/>
  <c r="D25" i="36"/>
  <c r="M90" i="36"/>
  <c r="M99" i="36"/>
  <c r="F95" i="36"/>
  <c r="G60" i="36"/>
  <c r="E34" i="36"/>
  <c r="G31" i="36"/>
  <c r="L40" i="36"/>
  <c r="E27" i="36"/>
  <c r="E51" i="36"/>
  <c r="F70" i="36"/>
  <c r="H94" i="36"/>
  <c r="L43" i="36"/>
  <c r="K67" i="36"/>
  <c r="E28" i="36"/>
  <c r="J88" i="36"/>
  <c r="E99" i="36"/>
  <c r="I9" i="36"/>
  <c r="J66" i="36"/>
  <c r="F15" i="36"/>
  <c r="M96" i="36"/>
  <c r="I24" i="36"/>
  <c r="I65" i="36"/>
  <c r="I57" i="36"/>
  <c r="J98" i="36"/>
  <c r="I58" i="36"/>
  <c r="K99" i="36"/>
  <c r="I17" i="36"/>
  <c r="E44" i="36"/>
  <c r="M31" i="36"/>
  <c r="F39" i="36"/>
  <c r="M103" i="36"/>
  <c r="J55" i="36"/>
  <c r="M97" i="36"/>
  <c r="K45" i="36"/>
  <c r="E49" i="36"/>
  <c r="I28" i="36"/>
  <c r="F40" i="36"/>
  <c r="G74" i="36"/>
  <c r="J60" i="36"/>
  <c r="L99" i="36"/>
  <c r="H35" i="36"/>
  <c r="E54" i="36"/>
  <c r="M59" i="36"/>
  <c r="F54" i="36"/>
  <c r="H27" i="36"/>
  <c r="D49" i="36"/>
  <c r="I42" i="36"/>
  <c r="D40" i="36"/>
  <c r="G45" i="36"/>
  <c r="K95" i="36"/>
  <c r="J64" i="36"/>
  <c r="K65" i="36"/>
  <c r="H88" i="36"/>
  <c r="D97" i="36"/>
  <c r="J79" i="36"/>
  <c r="J71" i="36"/>
  <c r="E89" i="36"/>
  <c r="K52" i="36"/>
  <c r="E79" i="36"/>
  <c r="I54" i="36"/>
  <c r="M39" i="36"/>
  <c r="M21" i="36"/>
  <c r="I68" i="36"/>
  <c r="F81" i="36"/>
  <c r="H14" i="36"/>
  <c r="E14" i="36"/>
  <c r="I37" i="36"/>
  <c r="G20" i="36"/>
  <c r="D57" i="36"/>
  <c r="H54" i="36"/>
  <c r="M48" i="36"/>
  <c r="L29" i="36"/>
  <c r="E15" i="36"/>
  <c r="D76" i="36"/>
  <c r="I27" i="36"/>
  <c r="K20" i="36"/>
  <c r="F73" i="36"/>
  <c r="M74" i="36"/>
  <c r="H99" i="36"/>
  <c r="G65" i="36"/>
  <c r="E47" i="36"/>
  <c r="L97" i="36"/>
  <c r="M65" i="36"/>
  <c r="H22" i="36"/>
  <c r="E7" i="36"/>
  <c r="E73" i="36"/>
  <c r="G94" i="36"/>
  <c r="J7" i="22" l="1"/>
  <c r="J8" i="22"/>
  <c r="J10" i="22"/>
  <c r="J9" i="22"/>
  <c r="AA104" i="30" l="1"/>
  <c r="AA97" i="30"/>
  <c r="AA98" i="30"/>
  <c r="AA106" i="30"/>
  <c r="AA96" i="30"/>
  <c r="AA101" i="30"/>
  <c r="AA102" i="30"/>
  <c r="AA103" i="30"/>
  <c r="AA99" i="30"/>
  <c r="AA105" i="30"/>
  <c r="AA108" i="30"/>
  <c r="AA95" i="30"/>
  <c r="AA92" i="30"/>
  <c r="AA90" i="30"/>
  <c r="AA91" i="30"/>
  <c r="AA93" i="30"/>
  <c r="AA94" i="30"/>
  <c r="AA51" i="30"/>
  <c r="AA48" i="30"/>
  <c r="AA49" i="30"/>
  <c r="AA50" i="30"/>
  <c r="AA53" i="30"/>
  <c r="AA52" i="30"/>
  <c r="AA142" i="30"/>
  <c r="AA151" i="30"/>
  <c r="AA149" i="30"/>
  <c r="AA145" i="30"/>
  <c r="AA147" i="30"/>
  <c r="AA144" i="30"/>
  <c r="AA138" i="30"/>
  <c r="AA150" i="30"/>
  <c r="AA146" i="30"/>
  <c r="AA87" i="30"/>
  <c r="AA89" i="30"/>
  <c r="AA86" i="30"/>
  <c r="AA54" i="30"/>
  <c r="AA55" i="30"/>
  <c r="AA56" i="30"/>
  <c r="AA319" i="30"/>
  <c r="AA332" i="30"/>
  <c r="AA327" i="30"/>
  <c r="AA334" i="30"/>
  <c r="AA339" i="30"/>
  <c r="AA324" i="30"/>
  <c r="AA338" i="30"/>
  <c r="AA330" i="30"/>
  <c r="AA321" i="30"/>
  <c r="AA328" i="30"/>
  <c r="AA337" i="30"/>
  <c r="AA336" i="30"/>
  <c r="AA331" i="30"/>
  <c r="AA326" i="30"/>
  <c r="AA329" i="30"/>
  <c r="AA320" i="30"/>
  <c r="AA325" i="30"/>
  <c r="AA341" i="30"/>
  <c r="AA39" i="30"/>
  <c r="AA173" i="30"/>
  <c r="AA176" i="30"/>
  <c r="AA182" i="30"/>
  <c r="AA166" i="30"/>
  <c r="AA162" i="30"/>
  <c r="AA171" i="30"/>
  <c r="AA175" i="30"/>
  <c r="AA177" i="30"/>
  <c r="AA165" i="30"/>
  <c r="AA170" i="30"/>
  <c r="AA174" i="30"/>
  <c r="AA185" i="30"/>
  <c r="AA167" i="30"/>
  <c r="AA139" i="30"/>
  <c r="AA136" i="30"/>
  <c r="AA140" i="30"/>
  <c r="AA137" i="30"/>
  <c r="AA141" i="30"/>
  <c r="AA132" i="30"/>
  <c r="AA133" i="30"/>
  <c r="AA198" i="30"/>
  <c r="AA192" i="30"/>
  <c r="AA188" i="30"/>
  <c r="AA196" i="30"/>
  <c r="AA187" i="30"/>
  <c r="AA197" i="30"/>
  <c r="AA194" i="30"/>
  <c r="AA186" i="30"/>
  <c r="AA190" i="30"/>
  <c r="AA70" i="30"/>
  <c r="AA73" i="30"/>
  <c r="AA65" i="30"/>
  <c r="AA69" i="30"/>
  <c r="AA72" i="30"/>
  <c r="AA66" i="30"/>
  <c r="AA235" i="30"/>
  <c r="AA241" i="30"/>
  <c r="AA230" i="30"/>
  <c r="AA221" i="30"/>
  <c r="AA239" i="30"/>
  <c r="AA218" i="30"/>
  <c r="AA226" i="30"/>
  <c r="AA227" i="30"/>
  <c r="AA233" i="30"/>
  <c r="AA236" i="30"/>
  <c r="AA238" i="30"/>
  <c r="AA79" i="30"/>
  <c r="AA81" i="30"/>
  <c r="AA83" i="30"/>
  <c r="AA82" i="30"/>
  <c r="AA272" i="30"/>
  <c r="AA274" i="30"/>
  <c r="AA268" i="30"/>
  <c r="AA264" i="30"/>
  <c r="AA269" i="30"/>
  <c r="AA270" i="30"/>
  <c r="AA255" i="30"/>
  <c r="AA247" i="30"/>
  <c r="AA271" i="30"/>
  <c r="AA43" i="30"/>
  <c r="AA44" i="30"/>
  <c r="AA45" i="30"/>
  <c r="AA47" i="30"/>
  <c r="AA116" i="30"/>
  <c r="AA123" i="30"/>
  <c r="AA121" i="30"/>
  <c r="AA113" i="30"/>
  <c r="AA120" i="30"/>
  <c r="AA74" i="30"/>
  <c r="AA78" i="30"/>
  <c r="AA249" i="30"/>
  <c r="AA246" i="30"/>
  <c r="AA243" i="30"/>
  <c r="AA251" i="30"/>
  <c r="AA254" i="30"/>
  <c r="AA250" i="30"/>
  <c r="AA258" i="30"/>
  <c r="AA217" i="30"/>
  <c r="AA223" i="30"/>
  <c r="AA222" i="30"/>
  <c r="AA224" i="30"/>
  <c r="AA213" i="30"/>
  <c r="AA199" i="30"/>
  <c r="AA208" i="30"/>
  <c r="AA216" i="30"/>
  <c r="AA201" i="30"/>
  <c r="AA130" i="30"/>
  <c r="AA128" i="30"/>
  <c r="AA125" i="30"/>
  <c r="AA68" i="30"/>
  <c r="AA63" i="30"/>
  <c r="AA172" i="30"/>
  <c r="AA163" i="30"/>
  <c r="AA156" i="30"/>
  <c r="AA293" i="30"/>
  <c r="AA288" i="30"/>
  <c r="AA295" i="30"/>
  <c r="AA305" i="30"/>
  <c r="AA300" i="30"/>
  <c r="AA303" i="30"/>
  <c r="AA306" i="30"/>
  <c r="AA315" i="30"/>
  <c r="AA169" i="30"/>
  <c r="AA210" i="30"/>
  <c r="AA161" i="30"/>
  <c r="AA219" i="30"/>
  <c r="AA212" i="30"/>
  <c r="AA64" i="30"/>
  <c r="AA100" i="30"/>
  <c r="AA229" i="30"/>
  <c r="AA135" i="30"/>
  <c r="AA107" i="30"/>
  <c r="AA57" i="30"/>
  <c r="AA267" i="30"/>
  <c r="AA323" i="30"/>
  <c r="AA318" i="30"/>
  <c r="AA312" i="30"/>
  <c r="AA335" i="30"/>
  <c r="AA117" i="30"/>
  <c r="AA41" i="30"/>
  <c r="AA84" i="30"/>
  <c r="AA42" i="30"/>
  <c r="AA214" i="30"/>
  <c r="AA202" i="30"/>
  <c r="AA191" i="30"/>
  <c r="AA259" i="30"/>
  <c r="AA195" i="30"/>
  <c r="AA75" i="30"/>
  <c r="AA279" i="30"/>
  <c r="AA285" i="30"/>
  <c r="AA342" i="30"/>
  <c r="AA85" i="30"/>
  <c r="AA71" i="30"/>
  <c r="AA112" i="30"/>
  <c r="J14" i="22"/>
  <c r="AA88" i="30"/>
  <c r="AA189" i="30"/>
  <c r="AA248" i="30"/>
  <c r="AA127" i="30"/>
  <c r="AA253" i="30"/>
  <c r="AA193" i="30"/>
  <c r="AA257" i="30"/>
  <c r="AA164" i="30"/>
  <c r="AA184" i="30"/>
  <c r="AA225" i="30"/>
  <c r="AA232" i="30"/>
  <c r="AA154" i="30"/>
  <c r="AA157" i="30"/>
  <c r="AA158" i="30"/>
  <c r="AA203" i="30"/>
  <c r="AA206" i="30"/>
  <c r="AA61" i="30"/>
  <c r="AA240" i="30"/>
  <c r="AA231" i="30"/>
  <c r="AA143" i="30"/>
  <c r="AA134" i="30"/>
  <c r="AA59" i="30"/>
  <c r="AA296" i="30"/>
  <c r="AA292" i="30"/>
  <c r="AA322" i="30"/>
  <c r="AA340" i="30"/>
  <c r="AA307" i="30"/>
  <c r="AA333" i="30"/>
  <c r="AA122" i="30"/>
  <c r="AA76" i="30"/>
  <c r="AA309" i="30"/>
  <c r="AA256" i="30"/>
  <c r="AA160" i="30"/>
  <c r="AA148" i="30"/>
  <c r="AA275" i="30"/>
  <c r="AA8" i="30"/>
  <c r="AA181" i="30"/>
  <c r="AA183" i="30"/>
  <c r="AA46" i="30"/>
  <c r="AA119" i="30"/>
  <c r="AA80" i="30"/>
  <c r="AA179" i="30"/>
  <c r="AA124" i="30"/>
  <c r="AA265" i="30"/>
  <c r="AA297" i="30"/>
  <c r="AA316" i="30"/>
  <c r="AA118" i="30"/>
  <c r="AA67" i="30"/>
  <c r="AA245" i="30"/>
  <c r="AA58" i="30"/>
  <c r="AA168" i="30"/>
  <c r="AA159" i="30"/>
  <c r="AA153" i="30"/>
  <c r="AA220" i="30"/>
  <c r="AA215" i="30"/>
  <c r="AA209" i="30"/>
  <c r="AA62" i="30"/>
  <c r="AA237" i="30"/>
  <c r="AA234" i="30"/>
  <c r="AA178" i="30"/>
  <c r="AA276" i="30"/>
  <c r="AA277" i="30"/>
  <c r="AA301" i="30"/>
  <c r="AA310" i="30"/>
  <c r="AA111" i="30"/>
  <c r="AA77" i="30"/>
  <c r="AA180" i="30"/>
  <c r="AA273" i="30"/>
  <c r="AA290" i="30"/>
  <c r="AA126" i="30"/>
  <c r="AA228" i="30"/>
  <c r="AA261" i="30"/>
  <c r="AA266" i="30"/>
  <c r="AA294" i="30"/>
  <c r="AA260" i="30"/>
  <c r="AA129" i="30"/>
  <c r="AA244" i="30"/>
  <c r="AA207" i="30"/>
  <c r="AA262" i="30"/>
  <c r="AA287" i="30"/>
  <c r="AA109" i="30"/>
  <c r="AA317" i="30"/>
  <c r="AA263" i="30"/>
  <c r="AA289" i="30"/>
  <c r="AA278" i="30"/>
  <c r="AA110" i="30"/>
  <c r="AA280" i="30"/>
  <c r="AA114" i="30"/>
  <c r="AA40" i="30"/>
  <c r="AA155" i="30"/>
  <c r="AA281" i="30"/>
  <c r="AA308" i="30"/>
  <c r="AA115" i="30"/>
  <c r="AA205" i="30"/>
  <c r="AA284" i="30"/>
  <c r="AA200" i="30"/>
  <c r="J11" i="22"/>
  <c r="AA302" i="30"/>
  <c r="J12" i="22"/>
  <c r="AA152" i="30"/>
  <c r="AA204" i="30"/>
  <c r="AA282" i="30"/>
  <c r="AA286" i="30"/>
  <c r="AA298" i="30"/>
  <c r="AA211" i="30"/>
  <c r="AA313" i="30"/>
  <c r="AA60" i="30"/>
  <c r="AA291" i="30"/>
  <c r="AA314" i="30"/>
  <c r="AA304" i="30"/>
  <c r="AA311" i="30"/>
  <c r="AA283" i="30"/>
  <c r="AA299" i="30"/>
  <c r="J13" i="22"/>
  <c r="AF131" i="30" l="1"/>
  <c r="AF130" i="30"/>
  <c r="AF129" i="30"/>
  <c r="AF138" i="30"/>
  <c r="AF139" i="30"/>
  <c r="AF142" i="30"/>
  <c r="AF137" i="30"/>
  <c r="AF133" i="30"/>
  <c r="AF141" i="30"/>
  <c r="AF128" i="30"/>
  <c r="AF127" i="30"/>
  <c r="AF134" i="30"/>
  <c r="AF140" i="30"/>
  <c r="AF125" i="30"/>
  <c r="AF135" i="30"/>
  <c r="AF126" i="30"/>
  <c r="AF136" i="30"/>
  <c r="AF117" i="30"/>
  <c r="AF124" i="30"/>
  <c r="AF118" i="30"/>
  <c r="AF120" i="30"/>
  <c r="AF113" i="30"/>
  <c r="AF110" i="30"/>
  <c r="AF111" i="30"/>
  <c r="AF115" i="30"/>
  <c r="AF116" i="30"/>
  <c r="AF112" i="30"/>
  <c r="AF123" i="30"/>
  <c r="AF114" i="30"/>
  <c r="AA33" i="30"/>
  <c r="AA32" i="30"/>
  <c r="AF212" i="30"/>
  <c r="AF210" i="30"/>
  <c r="AF205" i="30"/>
  <c r="AF209" i="30"/>
  <c r="AF191" i="30"/>
  <c r="AF192" i="30"/>
  <c r="AF202" i="30"/>
  <c r="AF207" i="30"/>
  <c r="AF203" i="30"/>
  <c r="AF200" i="30"/>
  <c r="AF211" i="30"/>
  <c r="AF206" i="30"/>
  <c r="AF199" i="30"/>
  <c r="AF193" i="30"/>
  <c r="AF187" i="30"/>
  <c r="AF350" i="30"/>
  <c r="AF351" i="30"/>
  <c r="AF348" i="30"/>
  <c r="AF352" i="30"/>
  <c r="AF357" i="30"/>
  <c r="AF354" i="30"/>
  <c r="AF355" i="30"/>
  <c r="AF340" i="30"/>
  <c r="AF341" i="30"/>
  <c r="AF346" i="30"/>
  <c r="AF345" i="30"/>
  <c r="AF339" i="30"/>
  <c r="AF353" i="30"/>
  <c r="AF356" i="30"/>
  <c r="AF342" i="30"/>
  <c r="AF360" i="30"/>
  <c r="AF349" i="30"/>
  <c r="AF344" i="30"/>
  <c r="AF347" i="30"/>
  <c r="AF182" i="30"/>
  <c r="AF181" i="30"/>
  <c r="AF185" i="30"/>
  <c r="AF177" i="30"/>
  <c r="AF166" i="30"/>
  <c r="AF174" i="30"/>
  <c r="AF186" i="30"/>
  <c r="AF167" i="30"/>
  <c r="AF175" i="30"/>
  <c r="AF176" i="30"/>
  <c r="AF165" i="30"/>
  <c r="AA31" i="30"/>
  <c r="AA30" i="30"/>
  <c r="AA28" i="30"/>
  <c r="AA29" i="30"/>
  <c r="AF190" i="30"/>
  <c r="AF194" i="30"/>
  <c r="AF196" i="30"/>
  <c r="AF188" i="30"/>
  <c r="AF189" i="30"/>
  <c r="AF260" i="30"/>
  <c r="AF277" i="30"/>
  <c r="AF261" i="30"/>
  <c r="AF274" i="30"/>
  <c r="AF250" i="30"/>
  <c r="AF253" i="30"/>
  <c r="AF254" i="30"/>
  <c r="AF259" i="30"/>
  <c r="AF248" i="30"/>
  <c r="AF256" i="30"/>
  <c r="AF263" i="30"/>
  <c r="AF252" i="30"/>
  <c r="AF149" i="30"/>
  <c r="AF143" i="30"/>
  <c r="AF150" i="30"/>
  <c r="AF151" i="30"/>
  <c r="AF156" i="30"/>
  <c r="AF157" i="30"/>
  <c r="AA15" i="30"/>
  <c r="AF281" i="30"/>
  <c r="AF298" i="30"/>
  <c r="AF291" i="30"/>
  <c r="AF284" i="30"/>
  <c r="AF283" i="30"/>
  <c r="AF231" i="30"/>
  <c r="AF238" i="30"/>
  <c r="AF232" i="30"/>
  <c r="AF230" i="30"/>
  <c r="AF236" i="30"/>
  <c r="AF309" i="30"/>
  <c r="AF305" i="30"/>
  <c r="AF313" i="30"/>
  <c r="AF246" i="30"/>
  <c r="AF257" i="30"/>
  <c r="AF216" i="30"/>
  <c r="AF219" i="30"/>
  <c r="AF119" i="30"/>
  <c r="AF294" i="30"/>
  <c r="AF98" i="30"/>
  <c r="AF244" i="30"/>
  <c r="AF301" i="30"/>
  <c r="AF308" i="30"/>
  <c r="AF292" i="30"/>
  <c r="AF121" i="30"/>
  <c r="AF148" i="30"/>
  <c r="AF132" i="30"/>
  <c r="AF222" i="30"/>
  <c r="AF160" i="30"/>
  <c r="AF208" i="30"/>
  <c r="AA37" i="30"/>
  <c r="AA19" i="30"/>
  <c r="AF288" i="30"/>
  <c r="AF322" i="30"/>
  <c r="AF240" i="30"/>
  <c r="AF169" i="30"/>
  <c r="AF170" i="30"/>
  <c r="AF272" i="30"/>
  <c r="AF215" i="30"/>
  <c r="AA348" i="30"/>
  <c r="AF330" i="30"/>
  <c r="AF183" i="30"/>
  <c r="AF276" i="30"/>
  <c r="AF103" i="30"/>
  <c r="AF122" i="30"/>
  <c r="AA360" i="30"/>
  <c r="AF321" i="30"/>
  <c r="AF358" i="30"/>
  <c r="AF159" i="30"/>
  <c r="AF228" i="30"/>
  <c r="AF201" i="30"/>
  <c r="AF245" i="30"/>
  <c r="AF359" i="30"/>
  <c r="AF153" i="30"/>
  <c r="AF197" i="30"/>
  <c r="AF270" i="30"/>
  <c r="AF198" i="30"/>
  <c r="AF275" i="30"/>
  <c r="AF312" i="30"/>
  <c r="AF319" i="30"/>
  <c r="AF302" i="30"/>
  <c r="AF286" i="30"/>
  <c r="AF282" i="30"/>
  <c r="AF147" i="30"/>
  <c r="AF226" i="30"/>
  <c r="AF180" i="30"/>
  <c r="AF204" i="30"/>
  <c r="AA35" i="30"/>
  <c r="AA18" i="30"/>
  <c r="AF297" i="30"/>
  <c r="AF323" i="30"/>
  <c r="AF179" i="30"/>
  <c r="AF158" i="30"/>
  <c r="AA366" i="30"/>
  <c r="AF223" i="30"/>
  <c r="AA353" i="30"/>
  <c r="AF184" i="30"/>
  <c r="AF161" i="30"/>
  <c r="AF144" i="30"/>
  <c r="AF343" i="30"/>
  <c r="AF213" i="30"/>
  <c r="AF271" i="30"/>
  <c r="AF173" i="30"/>
  <c r="AF333" i="30"/>
  <c r="AF168" i="30"/>
  <c r="AF320" i="30"/>
  <c r="AA361" i="30"/>
  <c r="AF237" i="30"/>
  <c r="AF178" i="30"/>
  <c r="AF195" i="30"/>
  <c r="AF225" i="30"/>
  <c r="AA363" i="30"/>
  <c r="AA22" i="30"/>
  <c r="AF273" i="30"/>
  <c r="AA359" i="30"/>
  <c r="AA11" i="30"/>
  <c r="AA347" i="30"/>
  <c r="AF306" i="30"/>
  <c r="AF164" i="30"/>
  <c r="AF296" i="30"/>
  <c r="AF279" i="30"/>
  <c r="AF146" i="30"/>
  <c r="AF214" i="30"/>
  <c r="AF239" i="30"/>
  <c r="AA345" i="30"/>
  <c r="AF171" i="30"/>
  <c r="AF172" i="30"/>
  <c r="AF265" i="30"/>
  <c r="AA362" i="30"/>
  <c r="AF337" i="30"/>
  <c r="AA346" i="30"/>
  <c r="AA252" i="30"/>
  <c r="AF152" i="30"/>
  <c r="AF331" i="30"/>
  <c r="AF307" i="30"/>
  <c r="AF293" i="30"/>
  <c r="AF299" i="30"/>
  <c r="AF255" i="30"/>
  <c r="AA26" i="30"/>
  <c r="AA21" i="30"/>
  <c r="AF290" i="30"/>
  <c r="AF268" i="30"/>
  <c r="AF241" i="30"/>
  <c r="AF224" i="30"/>
  <c r="AF329" i="30"/>
  <c r="AF280" i="30"/>
  <c r="AF220" i="30"/>
  <c r="AF324" i="30"/>
  <c r="AF145" i="30"/>
  <c r="AF97" i="30"/>
  <c r="AF251" i="30"/>
  <c r="AA351" i="30"/>
  <c r="AF258" i="30"/>
  <c r="AF162" i="30"/>
  <c r="AF242" i="30"/>
  <c r="AA365" i="30"/>
  <c r="AA350" i="30"/>
  <c r="AF262" i="30"/>
  <c r="AF104" i="30"/>
  <c r="AF332" i="30"/>
  <c r="AA349" i="30"/>
  <c r="AA354" i="30"/>
  <c r="AA352" i="30"/>
  <c r="AA7" i="30"/>
  <c r="AF289" i="30"/>
  <c r="AF278" i="30"/>
  <c r="AF285" i="30"/>
  <c r="AF303" i="30"/>
  <c r="AF314" i="30"/>
  <c r="AF249" i="30"/>
  <c r="AF154" i="30"/>
  <c r="AA25" i="30"/>
  <c r="AF108" i="30"/>
  <c r="AF264" i="30"/>
  <c r="AF99" i="30"/>
  <c r="AF221" i="30"/>
  <c r="AF317" i="30"/>
  <c r="AA131" i="30"/>
  <c r="AF227" i="30"/>
  <c r="AF218" i="30"/>
  <c r="AF304" i="30"/>
  <c r="AF243" i="30"/>
  <c r="AF335" i="30"/>
  <c r="AF269" i="30"/>
  <c r="AF247" i="30"/>
  <c r="AF267" i="30"/>
  <c r="AF266" i="30"/>
  <c r="AA24" i="30"/>
  <c r="AA34" i="30"/>
  <c r="AF327" i="30"/>
  <c r="AA358" i="30"/>
  <c r="AA355" i="30"/>
  <c r="AA242" i="30"/>
  <c r="AF295" i="30"/>
  <c r="AF163" i="30"/>
  <c r="AF287" i="30"/>
  <c r="AF105" i="30"/>
  <c r="AF233" i="30"/>
  <c r="AF229" i="30"/>
  <c r="AF315" i="30"/>
  <c r="AF234" i="30"/>
  <c r="AF300" i="30"/>
  <c r="AF326" i="30"/>
  <c r="AF235" i="30"/>
  <c r="AF334" i="30"/>
  <c r="AF217" i="30"/>
  <c r="AF155" i="30"/>
  <c r="AF336" i="30"/>
  <c r="AA364" i="30"/>
  <c r="AA38" i="30"/>
  <c r="AF310" i="30"/>
  <c r="AF318" i="30"/>
  <c r="AF100" i="30"/>
  <c r="AF109" i="30"/>
  <c r="AF338" i="30"/>
  <c r="AF107" i="30"/>
  <c r="AF106" i="30"/>
  <c r="AF316" i="30"/>
  <c r="AF102" i="30"/>
  <c r="AF311" i="30"/>
  <c r="AA357" i="30"/>
  <c r="AA13" i="30"/>
  <c r="AA12" i="30"/>
  <c r="AF325" i="30"/>
  <c r="AA356" i="30"/>
  <c r="AA343" i="30"/>
  <c r="AF328" i="30"/>
  <c r="AA344" i="30"/>
  <c r="AA10" i="30"/>
  <c r="AA9" i="30"/>
  <c r="AK187" i="30" l="1"/>
  <c r="AK170" i="30"/>
  <c r="AK191" i="30"/>
  <c r="AK182" i="30"/>
  <c r="AK177" i="30"/>
  <c r="AK189" i="30"/>
  <c r="AK184" i="30"/>
  <c r="AK176" i="30"/>
  <c r="AK173" i="30"/>
  <c r="AK181" i="30"/>
  <c r="AK188" i="30"/>
  <c r="AK174" i="30"/>
  <c r="AK180" i="30"/>
  <c r="AK183" i="30"/>
  <c r="AK169" i="30"/>
  <c r="AK168" i="30"/>
  <c r="AK178" i="30"/>
  <c r="AK186" i="30"/>
  <c r="AK171" i="30"/>
  <c r="AK172" i="30"/>
  <c r="AK179" i="30"/>
  <c r="AK348" i="30"/>
  <c r="AK343" i="30"/>
  <c r="AK347" i="30"/>
  <c r="AK359" i="30"/>
  <c r="AK354" i="30"/>
  <c r="AK353" i="30"/>
  <c r="AK342" i="30"/>
  <c r="AK358" i="30"/>
  <c r="AK349" i="30"/>
  <c r="AK360" i="30"/>
  <c r="AK357" i="30"/>
  <c r="AK355" i="30"/>
  <c r="AK344" i="30"/>
  <c r="AK352" i="30"/>
  <c r="AK340" i="30"/>
  <c r="AK351" i="30"/>
  <c r="AF34" i="30"/>
  <c r="AF35" i="30"/>
  <c r="AF37" i="30"/>
  <c r="AP123" i="30"/>
  <c r="AP129" i="30"/>
  <c r="AP120" i="30"/>
  <c r="AP122" i="30"/>
  <c r="AP127" i="30"/>
  <c r="AP126" i="30"/>
  <c r="AP124" i="30"/>
  <c r="AP125" i="30"/>
  <c r="AP118" i="30"/>
  <c r="AP115" i="30"/>
  <c r="AP119" i="30"/>
  <c r="AP325" i="30"/>
  <c r="AP320" i="30"/>
  <c r="AP340" i="30"/>
  <c r="AP341" i="30"/>
  <c r="AP323" i="30"/>
  <c r="AP330" i="30"/>
  <c r="AP327" i="30"/>
  <c r="AP321" i="30"/>
  <c r="AP333" i="30"/>
  <c r="AP335" i="30"/>
  <c r="AP328" i="30"/>
  <c r="AP338" i="30"/>
  <c r="AP337" i="30"/>
  <c r="AF25" i="30"/>
  <c r="AF23" i="30"/>
  <c r="AP136" i="30"/>
  <c r="AP131" i="30"/>
  <c r="AP132" i="30"/>
  <c r="AP144" i="30"/>
  <c r="AP142" i="30"/>
  <c r="AP139" i="30"/>
  <c r="AP140" i="30"/>
  <c r="AP135" i="30"/>
  <c r="AP143" i="30"/>
  <c r="AP134" i="30"/>
  <c r="AP137" i="30"/>
  <c r="AP133" i="30"/>
  <c r="AK153" i="30"/>
  <c r="AK149" i="30"/>
  <c r="AK147" i="30"/>
  <c r="AK151" i="30"/>
  <c r="AK155" i="30"/>
  <c r="AK150" i="30"/>
  <c r="AK142" i="30"/>
  <c r="AK156" i="30"/>
  <c r="AK140" i="30"/>
  <c r="AK144" i="30"/>
  <c r="AK148" i="30"/>
  <c r="AK326" i="30"/>
  <c r="AK328" i="30"/>
  <c r="AK336" i="30"/>
  <c r="AK329" i="30"/>
  <c r="AK325" i="30"/>
  <c r="AK324" i="30"/>
  <c r="AK330" i="30"/>
  <c r="AK333" i="30"/>
  <c r="AK331" i="30"/>
  <c r="AK318" i="30"/>
  <c r="AK337" i="30"/>
  <c r="AK321" i="30"/>
  <c r="AK334" i="30"/>
  <c r="AK327" i="30"/>
  <c r="AK338" i="30"/>
  <c r="AK332" i="30"/>
  <c r="AK307" i="30"/>
  <c r="AK308" i="30"/>
  <c r="AK311" i="30"/>
  <c r="AK303" i="30"/>
  <c r="AK304" i="30"/>
  <c r="AK297" i="30"/>
  <c r="AK317" i="30"/>
  <c r="AK285" i="30"/>
  <c r="AK315" i="30"/>
  <c r="AK300" i="30"/>
  <c r="AK302" i="30"/>
  <c r="AK290" i="30"/>
  <c r="AK292" i="30"/>
  <c r="AK280" i="30"/>
  <c r="AK301" i="30"/>
  <c r="AK314" i="30"/>
  <c r="AK305" i="30"/>
  <c r="AK281" i="30"/>
  <c r="AK284" i="30"/>
  <c r="AK306" i="30"/>
  <c r="AK298" i="30"/>
  <c r="AK299" i="30"/>
  <c r="AK288" i="30"/>
  <c r="AK287" i="30"/>
  <c r="AK293" i="30"/>
  <c r="AK316" i="30"/>
  <c r="AK310" i="30"/>
  <c r="AK100" i="30"/>
  <c r="AK103" i="30"/>
  <c r="AK102" i="30"/>
  <c r="AK101" i="30"/>
  <c r="AK105" i="30"/>
  <c r="AK104" i="30"/>
  <c r="AK106" i="30"/>
  <c r="AF53" i="30"/>
  <c r="AF52" i="30"/>
  <c r="AF49" i="30"/>
  <c r="AP230" i="30"/>
  <c r="AP232" i="30"/>
  <c r="AP242" i="30"/>
  <c r="AP245" i="30"/>
  <c r="AP239" i="30"/>
  <c r="AP216" i="30"/>
  <c r="AP241" i="30"/>
  <c r="AP237" i="30"/>
  <c r="AP215" i="30"/>
  <c r="AP220" i="30"/>
  <c r="AP234" i="30"/>
  <c r="AP214" i="30"/>
  <c r="AP244" i="30"/>
  <c r="AP246" i="30"/>
  <c r="AP225" i="30"/>
  <c r="AP219" i="30"/>
  <c r="AP235" i="30"/>
  <c r="AP236" i="30"/>
  <c r="AP227" i="30"/>
  <c r="AP229" i="30"/>
  <c r="AP238" i="30"/>
  <c r="AP213" i="30"/>
  <c r="AP243" i="30"/>
  <c r="AP217" i="30"/>
  <c r="AP222" i="30"/>
  <c r="AF66" i="30"/>
  <c r="AF69" i="30"/>
  <c r="AF68" i="30"/>
  <c r="AF64" i="30"/>
  <c r="AK276" i="30"/>
  <c r="AK261" i="30"/>
  <c r="AK262" i="30"/>
  <c r="AK257" i="30"/>
  <c r="AK260" i="30"/>
  <c r="AK266" i="30"/>
  <c r="AK272" i="30"/>
  <c r="AK249" i="30"/>
  <c r="AK269" i="30"/>
  <c r="AK247" i="30"/>
  <c r="AK264" i="30"/>
  <c r="AK256" i="30"/>
  <c r="AK255" i="30"/>
  <c r="AK274" i="30"/>
  <c r="AK263" i="30"/>
  <c r="AK277" i="30"/>
  <c r="AK248" i="30"/>
  <c r="AK250" i="30"/>
  <c r="AK259" i="30"/>
  <c r="AK252" i="30"/>
  <c r="AK271" i="30"/>
  <c r="AK258" i="30"/>
  <c r="AK273" i="30"/>
  <c r="AP153" i="30"/>
  <c r="AP150" i="30"/>
  <c r="AP148" i="30"/>
  <c r="AP152" i="30"/>
  <c r="AP146" i="30"/>
  <c r="AP151" i="30"/>
  <c r="AF88" i="30"/>
  <c r="AF85" i="30"/>
  <c r="AF86" i="30"/>
  <c r="AF80" i="30"/>
  <c r="AF89" i="30"/>
  <c r="AF63" i="30"/>
  <c r="AF58" i="30"/>
  <c r="AF61" i="30"/>
  <c r="AP195" i="30"/>
  <c r="AP190" i="30"/>
  <c r="AP187" i="30"/>
  <c r="AP181" i="30"/>
  <c r="AP188" i="30"/>
  <c r="AP185" i="30"/>
  <c r="AP186" i="30"/>
  <c r="AP177" i="30"/>
  <c r="AP192" i="30"/>
  <c r="AP189" i="30"/>
  <c r="AP184" i="30"/>
  <c r="AP198" i="30"/>
  <c r="AK138" i="30"/>
  <c r="AK146" i="30"/>
  <c r="AF57" i="30"/>
  <c r="AF60" i="30"/>
  <c r="AF54" i="30"/>
  <c r="AF55" i="30"/>
  <c r="AK115" i="30"/>
  <c r="AK118" i="30"/>
  <c r="AK117" i="30"/>
  <c r="AK119" i="30"/>
  <c r="AF27" i="30"/>
  <c r="AF28" i="30"/>
  <c r="AP318" i="30"/>
  <c r="AP305" i="30"/>
  <c r="AP300" i="30"/>
  <c r="AP306" i="30"/>
  <c r="AP313" i="30"/>
  <c r="AP304" i="30"/>
  <c r="AP307" i="30"/>
  <c r="AP310" i="30"/>
  <c r="AP287" i="30"/>
  <c r="AP289" i="30"/>
  <c r="AP281" i="30"/>
  <c r="AF33" i="30"/>
  <c r="AF32" i="30"/>
  <c r="AF31" i="30"/>
  <c r="AK132" i="30"/>
  <c r="AK122" i="30"/>
  <c r="AK124" i="30"/>
  <c r="AK130" i="30"/>
  <c r="AK123" i="30"/>
  <c r="AK137" i="30"/>
  <c r="AK135" i="30"/>
  <c r="AP278" i="30"/>
  <c r="AP274" i="30"/>
  <c r="AP271" i="30"/>
  <c r="AP276" i="30"/>
  <c r="AP270" i="30"/>
  <c r="AP266" i="30"/>
  <c r="AP280" i="30"/>
  <c r="AP279" i="30"/>
  <c r="AP275" i="30"/>
  <c r="AK195" i="30"/>
  <c r="AK199" i="30"/>
  <c r="AK194" i="30"/>
  <c r="AK203" i="30"/>
  <c r="AK192" i="30"/>
  <c r="AK201" i="30"/>
  <c r="AK200" i="30"/>
  <c r="AK197" i="30"/>
  <c r="AK205" i="30"/>
  <c r="AP109" i="30"/>
  <c r="AP113" i="30"/>
  <c r="AP104" i="30"/>
  <c r="AP112" i="30"/>
  <c r="AF70" i="30"/>
  <c r="AF71" i="30"/>
  <c r="AF72" i="30"/>
  <c r="AP298" i="30"/>
  <c r="AP291" i="30"/>
  <c r="AP294" i="30"/>
  <c r="AP285" i="30"/>
  <c r="AP292" i="30"/>
  <c r="AP286" i="30"/>
  <c r="AP202" i="30"/>
  <c r="AP199" i="30"/>
  <c r="AP209" i="30"/>
  <c r="AP211" i="30"/>
  <c r="AP210" i="30"/>
  <c r="AP204" i="30"/>
  <c r="AF42" i="30"/>
  <c r="AF41" i="30"/>
  <c r="AK113" i="30"/>
  <c r="AK109" i="30"/>
  <c r="AK111" i="30"/>
  <c r="AP258" i="30"/>
  <c r="AP255" i="30"/>
  <c r="AP259" i="30"/>
  <c r="AP249" i="30"/>
  <c r="AP261" i="30"/>
  <c r="AP260" i="30"/>
  <c r="AP263" i="30"/>
  <c r="AP254" i="30"/>
  <c r="AP257" i="30"/>
  <c r="AP251" i="30"/>
  <c r="AP262" i="30"/>
  <c r="AP247" i="30"/>
  <c r="AK165" i="30"/>
  <c r="AK157" i="30"/>
  <c r="AP163" i="30"/>
  <c r="AP154" i="30"/>
  <c r="AP167" i="30"/>
  <c r="AP160" i="30"/>
  <c r="AP170" i="30"/>
  <c r="AP116" i="30"/>
  <c r="AP117" i="30"/>
  <c r="AP226" i="30"/>
  <c r="AP218" i="30"/>
  <c r="AP224" i="30"/>
  <c r="AF82" i="30"/>
  <c r="AF81" i="30"/>
  <c r="AF83" i="30"/>
  <c r="AF79" i="30"/>
  <c r="AF77" i="30"/>
  <c r="AP336" i="30"/>
  <c r="AP339" i="30"/>
  <c r="AP326" i="30"/>
  <c r="AP332" i="30"/>
  <c r="AP331" i="30"/>
  <c r="AP334" i="30"/>
  <c r="AK279" i="30"/>
  <c r="AK289" i="30"/>
  <c r="AK294" i="30"/>
  <c r="AK286" i="30"/>
  <c r="AP179" i="30"/>
  <c r="AP176" i="30"/>
  <c r="AP175" i="30"/>
  <c r="AK226" i="30"/>
  <c r="AK217" i="30"/>
  <c r="AK219" i="30"/>
  <c r="AK233" i="30"/>
  <c r="AK235" i="30"/>
  <c r="AK236" i="30"/>
  <c r="AP102" i="30"/>
  <c r="AP105" i="30"/>
  <c r="AP108" i="30"/>
  <c r="AK346" i="30"/>
  <c r="AK350" i="30"/>
  <c r="AK361" i="30"/>
  <c r="AK339" i="30"/>
  <c r="AK131" i="30"/>
  <c r="AK175" i="30"/>
  <c r="AK159" i="30"/>
  <c r="AK185" i="30"/>
  <c r="AK154" i="30"/>
  <c r="AK139" i="30"/>
  <c r="AK145" i="30"/>
  <c r="AF73" i="30"/>
  <c r="AF48" i="30"/>
  <c r="AK335" i="30"/>
  <c r="AP168" i="30"/>
  <c r="AP173" i="30"/>
  <c r="AP269" i="30"/>
  <c r="AP264" i="30"/>
  <c r="AP267" i="30"/>
  <c r="AK341" i="30"/>
  <c r="AK356" i="30"/>
  <c r="AK345" i="30"/>
  <c r="AK309" i="30"/>
  <c r="AK296" i="30"/>
  <c r="AF36" i="30"/>
  <c r="AP114" i="30"/>
  <c r="AK239" i="30"/>
  <c r="AP147" i="30"/>
  <c r="AK120" i="30"/>
  <c r="AP207" i="30"/>
  <c r="AP196" i="30"/>
  <c r="AP223" i="30"/>
  <c r="AF38" i="30"/>
  <c r="AP324" i="30"/>
  <c r="AP329" i="30"/>
  <c r="AP317" i="30"/>
  <c r="AP312" i="30"/>
  <c r="AK108" i="30"/>
  <c r="AK278" i="30"/>
  <c r="AK282" i="30"/>
  <c r="AP240" i="30"/>
  <c r="AP182" i="30"/>
  <c r="AF65" i="30"/>
  <c r="AK214" i="30"/>
  <c r="AP130" i="30"/>
  <c r="AP161" i="30"/>
  <c r="AP141" i="30"/>
  <c r="AF30" i="30"/>
  <c r="AK275" i="30"/>
  <c r="AP322" i="30"/>
  <c r="AK190" i="30"/>
  <c r="AK164" i="30"/>
  <c r="AP284" i="30"/>
  <c r="AP248" i="30"/>
  <c r="AK253" i="30"/>
  <c r="AP206" i="30"/>
  <c r="AK246" i="30"/>
  <c r="AF24" i="30"/>
  <c r="AP138" i="30"/>
  <c r="AK320" i="30"/>
  <c r="AK211" i="30"/>
  <c r="AK231" i="30"/>
  <c r="AP121" i="30"/>
  <c r="AF366" i="30"/>
  <c r="AK251" i="30"/>
  <c r="AK245" i="30"/>
  <c r="AF75" i="30"/>
  <c r="AP303" i="30"/>
  <c r="AK215" i="30"/>
  <c r="AP315" i="30"/>
  <c r="AP178" i="30"/>
  <c r="AP221" i="30"/>
  <c r="AF101" i="30"/>
  <c r="AP231" i="30"/>
  <c r="AK196" i="30"/>
  <c r="AK213" i="30"/>
  <c r="AK166" i="30"/>
  <c r="AK152" i="30"/>
  <c r="AK141" i="30"/>
  <c r="AK143" i="30"/>
  <c r="AF67" i="30"/>
  <c r="AF50" i="30"/>
  <c r="AK319" i="30"/>
  <c r="AP159" i="30"/>
  <c r="AP174" i="30"/>
  <c r="AP299" i="30"/>
  <c r="AP297" i="30"/>
  <c r="AP268" i="30"/>
  <c r="AK312" i="30"/>
  <c r="AK313" i="30"/>
  <c r="AK283" i="30"/>
  <c r="AK221" i="30"/>
  <c r="AP145" i="30"/>
  <c r="AK116" i="30"/>
  <c r="AP194" i="30"/>
  <c r="AP208" i="30"/>
  <c r="AP228" i="30"/>
  <c r="AF40" i="30"/>
  <c r="AP311" i="30"/>
  <c r="AP319" i="30"/>
  <c r="AF51" i="30"/>
  <c r="AK295" i="30"/>
  <c r="AK291" i="30"/>
  <c r="AP233" i="30"/>
  <c r="AK134" i="30"/>
  <c r="AF62" i="30"/>
  <c r="AK229" i="30"/>
  <c r="AP155" i="30"/>
  <c r="AK323" i="30"/>
  <c r="AF87" i="30"/>
  <c r="AK270" i="30"/>
  <c r="AK322" i="30"/>
  <c r="AP171" i="30"/>
  <c r="AK228" i="30"/>
  <c r="AK267" i="30"/>
  <c r="AK158" i="30"/>
  <c r="AP265" i="30"/>
  <c r="AP201" i="30"/>
  <c r="AK223" i="30"/>
  <c r="AF84" i="30"/>
  <c r="AP272" i="30"/>
  <c r="AP162" i="30"/>
  <c r="AP256" i="30"/>
  <c r="AP200" i="30"/>
  <c r="AF22" i="30"/>
  <c r="AP309" i="30"/>
  <c r="AK265" i="30"/>
  <c r="AK244" i="30"/>
  <c r="AK268" i="30"/>
  <c r="AK127" i="30"/>
  <c r="AK110" i="30"/>
  <c r="AK216" i="30"/>
  <c r="AK212" i="30"/>
  <c r="AK210" i="30"/>
  <c r="AF26" i="30"/>
  <c r="AP103" i="30"/>
  <c r="AF361" i="30"/>
  <c r="AP252" i="30"/>
  <c r="AK254" i="30"/>
  <c r="AF365" i="30"/>
  <c r="AK160" i="30"/>
  <c r="AF74" i="30"/>
  <c r="AP158" i="30"/>
  <c r="AP172" i="30"/>
  <c r="AP273" i="30"/>
  <c r="AP296" i="30"/>
  <c r="AP290" i="30"/>
  <c r="AF59" i="30"/>
  <c r="AK238" i="30"/>
  <c r="AP149" i="30"/>
  <c r="AK121" i="30"/>
  <c r="AP197" i="30"/>
  <c r="AF39" i="30"/>
  <c r="AP314" i="30"/>
  <c r="AP302" i="30"/>
  <c r="AK133" i="30"/>
  <c r="AK207" i="30"/>
  <c r="AK227" i="30"/>
  <c r="AF46" i="30"/>
  <c r="AP253" i="30"/>
  <c r="AP164" i="30"/>
  <c r="AP107" i="30"/>
  <c r="AP180" i="30"/>
  <c r="AP282" i="30"/>
  <c r="AF12" i="30"/>
  <c r="AP193" i="30"/>
  <c r="AK241" i="30"/>
  <c r="AP301" i="30"/>
  <c r="AF19" i="30"/>
  <c r="AK242" i="30"/>
  <c r="AP183" i="30"/>
  <c r="AP191" i="30"/>
  <c r="AK209" i="30"/>
  <c r="AP106" i="30"/>
  <c r="AF364" i="30"/>
  <c r="AF363" i="30"/>
  <c r="AF95" i="30"/>
  <c r="AF362" i="30"/>
  <c r="AA23" i="30"/>
  <c r="AF11" i="30"/>
  <c r="AK163" i="30"/>
  <c r="AK136" i="30"/>
  <c r="AF43" i="30"/>
  <c r="AP169" i="30"/>
  <c r="AP293" i="30"/>
  <c r="AP295" i="30"/>
  <c r="AP277" i="30"/>
  <c r="AP288" i="30"/>
  <c r="AK243" i="30"/>
  <c r="AK114" i="30"/>
  <c r="AP212" i="30"/>
  <c r="AF78" i="30"/>
  <c r="AP308" i="30"/>
  <c r="AK129" i="30"/>
  <c r="AK202" i="30"/>
  <c r="AK222" i="30"/>
  <c r="AF47" i="30"/>
  <c r="AK107" i="30"/>
  <c r="AF56" i="30"/>
  <c r="AP250" i="30"/>
  <c r="AK112" i="30"/>
  <c r="AP283" i="30"/>
  <c r="AK125" i="30"/>
  <c r="AP316" i="30"/>
  <c r="AK198" i="30"/>
  <c r="AK230" i="30"/>
  <c r="AK126" i="30"/>
  <c r="AK193" i="30"/>
  <c r="AK128" i="30"/>
  <c r="AP110" i="30"/>
  <c r="AF16" i="30"/>
  <c r="AF90" i="30"/>
  <c r="AK218" i="30"/>
  <c r="AK204" i="30"/>
  <c r="AF18" i="30"/>
  <c r="AA27" i="30"/>
  <c r="AK161" i="30"/>
  <c r="AF44" i="30"/>
  <c r="AP166" i="30"/>
  <c r="AK224" i="30"/>
  <c r="AP205" i="30"/>
  <c r="AF76" i="30"/>
  <c r="AK220" i="30"/>
  <c r="AF91" i="30"/>
  <c r="AK237" i="30"/>
  <c r="AP157" i="30"/>
  <c r="AP165" i="30"/>
  <c r="AF92" i="30"/>
  <c r="AP203" i="30"/>
  <c r="AF45" i="30"/>
  <c r="AF94" i="30"/>
  <c r="AA14" i="30"/>
  <c r="AK162" i="30"/>
  <c r="AK167" i="30"/>
  <c r="AP156" i="30"/>
  <c r="AK240" i="30"/>
  <c r="AK206" i="30"/>
  <c r="AK225" i="30"/>
  <c r="AF93" i="30"/>
  <c r="AK208" i="30"/>
  <c r="AF15" i="30"/>
  <c r="AF96" i="30"/>
  <c r="AK234" i="30"/>
  <c r="AK232" i="30"/>
  <c r="AF20" i="30"/>
  <c r="AF17" i="30"/>
  <c r="AA20" i="30"/>
  <c r="AF9" i="30"/>
  <c r="AA16" i="30"/>
  <c r="AF14" i="30"/>
  <c r="AA36" i="30"/>
  <c r="AA17" i="30"/>
  <c r="AK21" i="30" l="1"/>
  <c r="AK30" i="30"/>
  <c r="AK28" i="30"/>
  <c r="AP50" i="30"/>
  <c r="AP48" i="30"/>
  <c r="AP49" i="30"/>
  <c r="AP27" i="30"/>
  <c r="AP28" i="30"/>
  <c r="AP52" i="30"/>
  <c r="AP54" i="30"/>
  <c r="AP51" i="30"/>
  <c r="AK36" i="30"/>
  <c r="AK35" i="30"/>
  <c r="AK82" i="30"/>
  <c r="AK83" i="30"/>
  <c r="AK81" i="30"/>
  <c r="AK84" i="30"/>
  <c r="AK80" i="30"/>
  <c r="AK86" i="30"/>
  <c r="AK85" i="30"/>
  <c r="AK69" i="30"/>
  <c r="AK70" i="30"/>
  <c r="AK65" i="30"/>
  <c r="AK68" i="30"/>
  <c r="AK64" i="30"/>
  <c r="AK72" i="30"/>
  <c r="AK75" i="30"/>
  <c r="AK74" i="30"/>
  <c r="AK73" i="30"/>
  <c r="AK76" i="30"/>
  <c r="AP22" i="30"/>
  <c r="AP23" i="30"/>
  <c r="AP29" i="30"/>
  <c r="AP30" i="30"/>
  <c r="AP36" i="30"/>
  <c r="AP35" i="30"/>
  <c r="AP73" i="30"/>
  <c r="AP71" i="30"/>
  <c r="AP67" i="30"/>
  <c r="AP70" i="30"/>
  <c r="AP69" i="30"/>
  <c r="AP68" i="30"/>
  <c r="AK25" i="30"/>
  <c r="AK26" i="30"/>
  <c r="AK51" i="30"/>
  <c r="AK50" i="30"/>
  <c r="AK42" i="30"/>
  <c r="AK41" i="30"/>
  <c r="AK39" i="30"/>
  <c r="AK43" i="30"/>
  <c r="AK40" i="30"/>
  <c r="AP86" i="30"/>
  <c r="AP89" i="30"/>
  <c r="AP84" i="30"/>
  <c r="AP80" i="30"/>
  <c r="AP87" i="30"/>
  <c r="AP92" i="30"/>
  <c r="AP95" i="30"/>
  <c r="AP93" i="30"/>
  <c r="AP91" i="30"/>
  <c r="AP94" i="30"/>
  <c r="AK78" i="30"/>
  <c r="AK77" i="30"/>
  <c r="AK79" i="30"/>
  <c r="AK96" i="30"/>
  <c r="AK97" i="30"/>
  <c r="AK93" i="30"/>
  <c r="AK99" i="30"/>
  <c r="AK34" i="30"/>
  <c r="AK31" i="30"/>
  <c r="AP60" i="30"/>
  <c r="AP58" i="30"/>
  <c r="AP55" i="30"/>
  <c r="AP57" i="30"/>
  <c r="AK58" i="30"/>
  <c r="AK53" i="30"/>
  <c r="AK54" i="30"/>
  <c r="AK56" i="30"/>
  <c r="AP83" i="30"/>
  <c r="AP77" i="30"/>
  <c r="AP79" i="30"/>
  <c r="AP75" i="30"/>
  <c r="AP76" i="30"/>
  <c r="AP81" i="30"/>
  <c r="AP45" i="30"/>
  <c r="AP42" i="30"/>
  <c r="AK92" i="30"/>
  <c r="AK91" i="30"/>
  <c r="AK67" i="30"/>
  <c r="AK66" i="30"/>
  <c r="AP61" i="30"/>
  <c r="AP47" i="30"/>
  <c r="AK95" i="30"/>
  <c r="AP359" i="30"/>
  <c r="AK32" i="30"/>
  <c r="AK71" i="30"/>
  <c r="AP17" i="30"/>
  <c r="AK52" i="30"/>
  <c r="AP85" i="30"/>
  <c r="AP64" i="30"/>
  <c r="AP59" i="30"/>
  <c r="AP66" i="30"/>
  <c r="AK29" i="30"/>
  <c r="AP46" i="30"/>
  <c r="AK47" i="30"/>
  <c r="AP72" i="30"/>
  <c r="AK59" i="30"/>
  <c r="AK49" i="30"/>
  <c r="AP21" i="30"/>
  <c r="AK19" i="30"/>
  <c r="AK57" i="30"/>
  <c r="AK61" i="30"/>
  <c r="AP33" i="30"/>
  <c r="AK362" i="30"/>
  <c r="AK33" i="30"/>
  <c r="AP32" i="30"/>
  <c r="AP351" i="30"/>
  <c r="AK38" i="30"/>
  <c r="AP358" i="30"/>
  <c r="AK365" i="30"/>
  <c r="AP19" i="30"/>
  <c r="AP111" i="30"/>
  <c r="AP38" i="30"/>
  <c r="AP96" i="30"/>
  <c r="AK23" i="30"/>
  <c r="AP12" i="30"/>
  <c r="AK60" i="30"/>
  <c r="AK44" i="30"/>
  <c r="AP350" i="30"/>
  <c r="AK55" i="30"/>
  <c r="AP88" i="30"/>
  <c r="AP62" i="30"/>
  <c r="AP56" i="30"/>
  <c r="AP39" i="30"/>
  <c r="AP44" i="30"/>
  <c r="AK48" i="30"/>
  <c r="AP74" i="30"/>
  <c r="AK46" i="30"/>
  <c r="AK88" i="30"/>
  <c r="AP37" i="30"/>
  <c r="AP352" i="30"/>
  <c r="AP349" i="30"/>
  <c r="AK89" i="30"/>
  <c r="AP90" i="30"/>
  <c r="AP8" i="30"/>
  <c r="AP363" i="30"/>
  <c r="AP356" i="30"/>
  <c r="AP100" i="30"/>
  <c r="AP354" i="30"/>
  <c r="AP40" i="30"/>
  <c r="AP347" i="30"/>
  <c r="AK90" i="30"/>
  <c r="AK94" i="30"/>
  <c r="AP78" i="30"/>
  <c r="AP82" i="30"/>
  <c r="AP63" i="30"/>
  <c r="AK63" i="30"/>
  <c r="AP41" i="30"/>
  <c r="AP43" i="30"/>
  <c r="AK87" i="30"/>
  <c r="AP98" i="30"/>
  <c r="AP14" i="30"/>
  <c r="AK363" i="30"/>
  <c r="AK7" i="30"/>
  <c r="AK18" i="30"/>
  <c r="AK98" i="30"/>
  <c r="AP9" i="30"/>
  <c r="AP345" i="30"/>
  <c r="AK9" i="30"/>
  <c r="AP15" i="30"/>
  <c r="AK17" i="30"/>
  <c r="AK24" i="30"/>
  <c r="AP366" i="30"/>
  <c r="AP343" i="30"/>
  <c r="AP364" i="30"/>
  <c r="AF8" i="30"/>
  <c r="AK14" i="30"/>
  <c r="AK62" i="30"/>
  <c r="AP18" i="30"/>
  <c r="AK37" i="30"/>
  <c r="AP365" i="30"/>
  <c r="AF7" i="30"/>
  <c r="AP362" i="30"/>
  <c r="AK366" i="30"/>
  <c r="AK16" i="30"/>
  <c r="AP20" i="30"/>
  <c r="AF29" i="30"/>
  <c r="AP97" i="30"/>
  <c r="AK364" i="30"/>
  <c r="AP101" i="30"/>
  <c r="AK45" i="30"/>
  <c r="AP16" i="30"/>
  <c r="AP360" i="30"/>
  <c r="AP346" i="30"/>
  <c r="AP344" i="30"/>
  <c r="AF10" i="30"/>
  <c r="AP65" i="30"/>
  <c r="AP361" i="30"/>
  <c r="AP357" i="30"/>
  <c r="AP353" i="30"/>
  <c r="AP348" i="30"/>
  <c r="AK15" i="30"/>
  <c r="AP342" i="30"/>
  <c r="AP355" i="30"/>
  <c r="AP128" i="30"/>
  <c r="AF21" i="30"/>
  <c r="AF13" i="30"/>
  <c r="J15" i="22"/>
  <c r="AP10" i="30" l="1"/>
  <c r="AP13" i="30"/>
  <c r="AK11" i="30"/>
  <c r="AK20" i="30"/>
  <c r="AP11" i="30"/>
  <c r="AK12" i="30"/>
  <c r="AK27" i="30"/>
  <c r="AK10" i="30"/>
  <c r="AP24" i="30"/>
  <c r="AP34" i="30"/>
  <c r="AK13" i="30"/>
  <c r="AP7" i="30"/>
  <c r="AP99" i="30"/>
  <c r="AP53" i="30"/>
  <c r="AK8" i="30"/>
  <c r="AP26" i="30"/>
  <c r="AP31" i="30"/>
  <c r="AP25" i="30"/>
  <c r="AK22" i="30"/>
  <c r="J16" i="22" l="1"/>
  <c r="Y10" i="20" l="1"/>
  <c r="AV10" i="20" s="1"/>
  <c r="Y9" i="20"/>
  <c r="AV9" i="20" s="1"/>
  <c r="Y15" i="20"/>
  <c r="AV15" i="20" s="1"/>
  <c r="Y21" i="20"/>
  <c r="AV21" i="20" s="1"/>
  <c r="Y16" i="20"/>
  <c r="AV16" i="20" s="1"/>
  <c r="Y14" i="20"/>
  <c r="AV14" i="20" s="1"/>
  <c r="Y19" i="20"/>
  <c r="AV19" i="20" s="1"/>
  <c r="Y22" i="20"/>
  <c r="AV22" i="20" s="1"/>
  <c r="Y7" i="20"/>
  <c r="AV7" i="20" s="1"/>
  <c r="Y11" i="20"/>
  <c r="AV11" i="20" s="1"/>
  <c r="Y13" i="20"/>
  <c r="AV13" i="20" s="1"/>
  <c r="Y8" i="20"/>
  <c r="AV8" i="20" s="1"/>
  <c r="Y17" i="20"/>
  <c r="AV17" i="20" s="1"/>
  <c r="Y12" i="20"/>
  <c r="AV12" i="20" s="1"/>
  <c r="Y18" i="20"/>
  <c r="AV18" i="20" s="1"/>
  <c r="Y20" i="20"/>
  <c r="AV20" i="20" s="1"/>
  <c r="Y66" i="20" l="1"/>
  <c r="AV66" i="20" s="1"/>
  <c r="Y56" i="20"/>
  <c r="AV56" i="20" s="1"/>
  <c r="Y65" i="20"/>
  <c r="AV65" i="20" s="1"/>
  <c r="Y52" i="20"/>
  <c r="AV52" i="20" s="1"/>
  <c r="Y54" i="20"/>
  <c r="AV54" i="20" s="1"/>
  <c r="Y64" i="20"/>
  <c r="AV64" i="20" s="1"/>
  <c r="Y53" i="20"/>
  <c r="AV53" i="20" s="1"/>
  <c r="Y63" i="20"/>
  <c r="AV63" i="20" s="1"/>
  <c r="Y62" i="20"/>
  <c r="AV62" i="20" s="1"/>
  <c r="Y59" i="20"/>
  <c r="AV59" i="20" s="1"/>
  <c r="Y57" i="20"/>
  <c r="AV57" i="20" s="1"/>
  <c r="Y60" i="20"/>
  <c r="AV60" i="20" s="1"/>
  <c r="Y67" i="20"/>
  <c r="AV67" i="20" s="1"/>
  <c r="Y61" i="20"/>
  <c r="AV61" i="20" s="1"/>
  <c r="Y58" i="20"/>
  <c r="AV58" i="20" s="1"/>
  <c r="Y55" i="20"/>
  <c r="AV55" i="20" s="1"/>
  <c r="Y101" i="20" l="1"/>
  <c r="AV101" i="20" s="1"/>
  <c r="Y105" i="20"/>
  <c r="AV105" i="20" s="1"/>
  <c r="Y110" i="20"/>
  <c r="AV110" i="20" s="1"/>
  <c r="Y99" i="20"/>
  <c r="AV99" i="20" s="1"/>
  <c r="Y111" i="20"/>
  <c r="AV111" i="20" s="1"/>
  <c r="Y103" i="20"/>
  <c r="AV103" i="20" s="1"/>
  <c r="Y108" i="20"/>
  <c r="AV108" i="20" s="1"/>
  <c r="Y112" i="20"/>
  <c r="AV112" i="20" s="1"/>
  <c r="Y109" i="20"/>
  <c r="AV109" i="20" s="1"/>
  <c r="Y100" i="20"/>
  <c r="AV100" i="20" s="1"/>
  <c r="Y106" i="20"/>
  <c r="AV106" i="20" s="1"/>
  <c r="Y98" i="20"/>
  <c r="AV98" i="20" s="1"/>
  <c r="Y102" i="20"/>
  <c r="AV102" i="20" s="1"/>
  <c r="Y107" i="20"/>
  <c r="AV107" i="20" s="1"/>
  <c r="Y97" i="20"/>
  <c r="AV97" i="20" s="1"/>
  <c r="Y104" i="20"/>
  <c r="AV104" i="20" s="1"/>
  <c r="Y157" i="20" l="1"/>
  <c r="AV157" i="20" s="1"/>
  <c r="Y153" i="20"/>
  <c r="AV153" i="20" s="1"/>
  <c r="Y155" i="20"/>
  <c r="AV155" i="20" s="1"/>
  <c r="Y189" i="20"/>
  <c r="AV189" i="20" s="1"/>
  <c r="Y145" i="20"/>
  <c r="AV145" i="20" s="1"/>
  <c r="Y190" i="20"/>
  <c r="AV190" i="20" s="1"/>
  <c r="Y156" i="20"/>
  <c r="AV156" i="20" s="1"/>
  <c r="Y201" i="20"/>
  <c r="AV201" i="20" s="1"/>
  <c r="Y144" i="20"/>
  <c r="AV144" i="20" s="1"/>
  <c r="Y192" i="20"/>
  <c r="AV192" i="20" s="1"/>
  <c r="Y142" i="20"/>
  <c r="AV142" i="20" s="1"/>
  <c r="Y195" i="20"/>
  <c r="AV195" i="20" s="1"/>
  <c r="Y194" i="20"/>
  <c r="AV194" i="20" s="1"/>
  <c r="Y187" i="20"/>
  <c r="AV187" i="20" s="1"/>
  <c r="Y148" i="20"/>
  <c r="AV148" i="20" s="1"/>
  <c r="Y202" i="20"/>
  <c r="AV202" i="20" s="1"/>
  <c r="Y152" i="20"/>
  <c r="AV152" i="20" s="1"/>
  <c r="Y198" i="20"/>
  <c r="AV198" i="20" s="1"/>
  <c r="Y150" i="20"/>
  <c r="AV150" i="20" s="1"/>
  <c r="Y147" i="20"/>
  <c r="AV147" i="20" s="1"/>
  <c r="Y193" i="20"/>
  <c r="AV193" i="20" s="1"/>
  <c r="Y146" i="20"/>
  <c r="AV146" i="20" s="1"/>
  <c r="Y196" i="20"/>
  <c r="AV196" i="20" s="1"/>
  <c r="Y191" i="20"/>
  <c r="AV191" i="20" s="1"/>
  <c r="Y200" i="20"/>
  <c r="AV200" i="20" s="1"/>
  <c r="Y188" i="20"/>
  <c r="AV188" i="20" s="1"/>
  <c r="Y154" i="20"/>
  <c r="AV154" i="20" s="1"/>
  <c r="Y197" i="20"/>
  <c r="AV197" i="20" s="1"/>
  <c r="Y143" i="20"/>
  <c r="AV143" i="20" s="1"/>
  <c r="Y151" i="20"/>
  <c r="AV151" i="20" s="1"/>
  <c r="Y199" i="20"/>
  <c r="AV199" i="20" s="1"/>
  <c r="Y149" i="20"/>
  <c r="AV149" i="20" s="1"/>
  <c r="T8" i="21" l="1"/>
  <c r="AB8" i="21" s="1"/>
  <c r="T6" i="21"/>
  <c r="AB6" i="21" s="1"/>
  <c r="T10" i="21"/>
  <c r="AB10" i="21" s="1"/>
  <c r="T12" i="21"/>
  <c r="AB12" i="21" s="1"/>
  <c r="T7" i="21"/>
  <c r="AB7" i="21" s="1"/>
  <c r="T13" i="21"/>
  <c r="AB13" i="21" s="1"/>
  <c r="T5" i="21"/>
  <c r="AB5" i="21" s="1"/>
  <c r="T11" i="21"/>
  <c r="AB11" i="21" s="1"/>
  <c r="T9" i="21"/>
  <c r="AB9" i="21" s="1"/>
  <c r="U10" i="21" l="1"/>
  <c r="U11" i="21"/>
  <c r="D5" i="21"/>
  <c r="J5" i="21" s="1"/>
  <c r="T32" i="21"/>
  <c r="AB32" i="21" s="1"/>
  <c r="T27" i="21"/>
  <c r="AB27" i="21" s="1"/>
  <c r="T23" i="21"/>
  <c r="AB23" i="21" s="1"/>
  <c r="T31" i="21"/>
  <c r="AB31" i="21" s="1"/>
  <c r="U12" i="21"/>
  <c r="T26" i="21"/>
  <c r="AB26" i="21" s="1"/>
  <c r="T29" i="21"/>
  <c r="AB29" i="21" s="1"/>
  <c r="U13" i="21"/>
  <c r="T15" i="21"/>
  <c r="AB15" i="21" s="1"/>
  <c r="D11" i="21"/>
  <c r="J11" i="21" s="1"/>
  <c r="T17" i="21"/>
  <c r="AB17" i="21" s="1"/>
  <c r="D7" i="21"/>
  <c r="J7" i="21" s="1"/>
  <c r="D6" i="21"/>
  <c r="J6" i="21" s="1"/>
  <c r="T14" i="21"/>
  <c r="AB14" i="21" s="1"/>
  <c r="T18" i="21"/>
  <c r="AB18" i="21" s="1"/>
  <c r="T22" i="21"/>
  <c r="AB22" i="21" s="1"/>
  <c r="T30" i="21"/>
  <c r="AB30" i="21" s="1"/>
  <c r="D10" i="21"/>
  <c r="J10" i="21" s="1"/>
  <c r="D12" i="21"/>
  <c r="J12" i="21" s="1"/>
  <c r="T20" i="21"/>
  <c r="AB20" i="21" s="1"/>
  <c r="U6" i="21"/>
  <c r="U7" i="21"/>
  <c r="T21" i="21"/>
  <c r="AB21" i="21" s="1"/>
  <c r="U8" i="21"/>
  <c r="T19" i="21"/>
  <c r="AB19" i="21" s="1"/>
  <c r="D13" i="21"/>
  <c r="J13" i="21" s="1"/>
  <c r="U5" i="21"/>
  <c r="T28" i="21"/>
  <c r="AB28" i="21" s="1"/>
  <c r="D9" i="21"/>
  <c r="J9" i="21" s="1"/>
  <c r="T25" i="21"/>
  <c r="AB25" i="21" s="1"/>
  <c r="T16" i="21"/>
  <c r="AB16" i="21" s="1"/>
  <c r="T24" i="21"/>
  <c r="AB24" i="21" s="1"/>
  <c r="D8" i="21"/>
  <c r="J8" i="21" s="1"/>
  <c r="U9" i="21"/>
  <c r="AE11" i="21"/>
  <c r="AD11" i="21"/>
  <c r="AC11" i="21"/>
  <c r="AA11" i="21"/>
  <c r="Z11" i="21"/>
  <c r="AE12" i="21"/>
  <c r="AC12" i="21"/>
  <c r="Z12" i="21"/>
  <c r="AA12" i="21"/>
  <c r="AD12" i="21"/>
  <c r="AD5" i="21"/>
  <c r="AC5" i="21"/>
  <c r="AA5" i="21"/>
  <c r="AE5" i="21"/>
  <c r="Z5" i="21"/>
  <c r="AE10" i="21"/>
  <c r="AA10" i="21"/>
  <c r="AC10" i="21"/>
  <c r="AD10" i="21"/>
  <c r="Z10" i="21"/>
  <c r="AE13" i="21"/>
  <c r="AC13" i="21"/>
  <c r="Z13" i="21"/>
  <c r="AD13" i="21"/>
  <c r="AA13" i="21"/>
  <c r="AE6" i="21"/>
  <c r="AA6" i="21"/>
  <c r="AD6" i="21"/>
  <c r="Z6" i="21"/>
  <c r="AC6" i="21"/>
  <c r="AE9" i="21"/>
  <c r="AC9" i="21"/>
  <c r="AD9" i="21"/>
  <c r="Z9" i="21"/>
  <c r="AA9" i="21"/>
  <c r="AE7" i="21"/>
  <c r="AC7" i="21"/>
  <c r="AA7" i="21"/>
  <c r="AD7" i="21"/>
  <c r="Z7" i="21"/>
  <c r="AE8" i="21"/>
  <c r="AD8" i="21"/>
  <c r="AC8" i="21"/>
  <c r="AA8" i="21"/>
  <c r="Z8" i="21"/>
  <c r="D11" i="5" l="1"/>
  <c r="V23" i="21"/>
  <c r="U19" i="21"/>
  <c r="C10" i="5"/>
  <c r="I10" i="5" s="1"/>
  <c r="T35" i="21"/>
  <c r="AB35" i="21" s="1"/>
  <c r="T37" i="21"/>
  <c r="AB37" i="21" s="1"/>
  <c r="V19" i="21"/>
  <c r="E10" i="21"/>
  <c r="D16" i="21"/>
  <c r="J16" i="21" s="1"/>
  <c r="V15" i="21"/>
  <c r="E10" i="5"/>
  <c r="E6" i="21"/>
  <c r="V21" i="21"/>
  <c r="C9" i="5"/>
  <c r="I9" i="5" s="1"/>
  <c r="V10" i="21"/>
  <c r="D18" i="21"/>
  <c r="J18" i="21" s="1"/>
  <c r="E8" i="5"/>
  <c r="V22" i="21"/>
  <c r="D17" i="21"/>
  <c r="J17" i="21" s="1"/>
  <c r="D20" i="21"/>
  <c r="J20" i="21" s="1"/>
  <c r="D21" i="21"/>
  <c r="J21" i="21" s="1"/>
  <c r="D9" i="5"/>
  <c r="T33" i="21"/>
  <c r="AB33" i="21" s="1"/>
  <c r="D23" i="21"/>
  <c r="J23" i="21" s="1"/>
  <c r="E5" i="5"/>
  <c r="V5" i="21"/>
  <c r="U18" i="21"/>
  <c r="C5" i="5"/>
  <c r="I5" i="5" s="1"/>
  <c r="C11" i="5"/>
  <c r="I11" i="5" s="1"/>
  <c r="E6" i="5"/>
  <c r="V14" i="21"/>
  <c r="V9" i="21"/>
  <c r="V18" i="21"/>
  <c r="E11" i="5"/>
  <c r="U15" i="21"/>
  <c r="V13" i="21"/>
  <c r="E13" i="5"/>
  <c r="C13" i="5"/>
  <c r="I13" i="5" s="1"/>
  <c r="U17" i="21"/>
  <c r="V17" i="21"/>
  <c r="E14" i="5"/>
  <c r="U16" i="21"/>
  <c r="D15" i="21"/>
  <c r="J15" i="21" s="1"/>
  <c r="U20" i="21"/>
  <c r="E9" i="21"/>
  <c r="U23" i="21"/>
  <c r="D22" i="21"/>
  <c r="J22" i="21" s="1"/>
  <c r="V20" i="21"/>
  <c r="E5" i="21"/>
  <c r="U22" i="21"/>
  <c r="T36" i="21"/>
  <c r="AB36" i="21" s="1"/>
  <c r="D19" i="21"/>
  <c r="J19" i="21" s="1"/>
  <c r="D8" i="5"/>
  <c r="E13" i="21"/>
  <c r="D13" i="5"/>
  <c r="T34" i="21"/>
  <c r="AB34" i="21" s="1"/>
  <c r="D5" i="5"/>
  <c r="E7" i="21"/>
  <c r="D7" i="5"/>
  <c r="E12" i="21"/>
  <c r="E7" i="5"/>
  <c r="V6" i="21"/>
  <c r="D10" i="5"/>
  <c r="D6" i="5"/>
  <c r="D12" i="5"/>
  <c r="C6" i="5"/>
  <c r="I6" i="5" s="1"/>
  <c r="C8" i="5"/>
  <c r="I8" i="5" s="1"/>
  <c r="U21" i="21"/>
  <c r="V16" i="21"/>
  <c r="C12" i="5"/>
  <c r="I12" i="5" s="1"/>
  <c r="U14" i="21"/>
  <c r="D14" i="21"/>
  <c r="J14" i="21" s="1"/>
  <c r="E12" i="5"/>
  <c r="E8" i="21"/>
  <c r="V8" i="21"/>
  <c r="E9" i="5"/>
  <c r="V7" i="21"/>
  <c r="V11" i="21"/>
  <c r="V12" i="21"/>
  <c r="C7" i="5"/>
  <c r="I7" i="5" s="1"/>
  <c r="E11" i="21"/>
  <c r="T38" i="21"/>
  <c r="AB38" i="21" s="1"/>
  <c r="AE19" i="21"/>
  <c r="AD19" i="21"/>
  <c r="AA19" i="21"/>
  <c r="AC19" i="21"/>
  <c r="Z19" i="21"/>
  <c r="Z29" i="21"/>
  <c r="AC29" i="21"/>
  <c r="AE29" i="21"/>
  <c r="AA29" i="21"/>
  <c r="AD29" i="21"/>
  <c r="N8" i="21"/>
  <c r="L8" i="21"/>
  <c r="M8" i="21"/>
  <c r="K8" i="21"/>
  <c r="AK8" i="21" s="1"/>
  <c r="N9" i="21"/>
  <c r="M9" i="21"/>
  <c r="L9" i="21"/>
  <c r="K9" i="21"/>
  <c r="AQ9" i="21" s="1"/>
  <c r="AN11" i="19" s="1"/>
  <c r="S9" i="35" s="1"/>
  <c r="N12" i="21"/>
  <c r="M12" i="21"/>
  <c r="L12" i="21"/>
  <c r="K12" i="21"/>
  <c r="AQ12" i="21" s="1"/>
  <c r="AN14" i="19" s="1"/>
  <c r="S12" i="35" s="1"/>
  <c r="AE18" i="21"/>
  <c r="AD18" i="21"/>
  <c r="AC18" i="21"/>
  <c r="AA18" i="21"/>
  <c r="Z18" i="21"/>
  <c r="AE17" i="21"/>
  <c r="AA17" i="21"/>
  <c r="AD17" i="21"/>
  <c r="Z17" i="21"/>
  <c r="AC17" i="21"/>
  <c r="AE27" i="21"/>
  <c r="AD27" i="21"/>
  <c r="AA27" i="21"/>
  <c r="Z27" i="21"/>
  <c r="AC27" i="21"/>
  <c r="AE26" i="21"/>
  <c r="AD26" i="21"/>
  <c r="AC26" i="21"/>
  <c r="Z26" i="21"/>
  <c r="AA26" i="21"/>
  <c r="AE24" i="21"/>
  <c r="AA24" i="21"/>
  <c r="Z24" i="21"/>
  <c r="AD24" i="21"/>
  <c r="AC24" i="21"/>
  <c r="AE28" i="21"/>
  <c r="AD28" i="21"/>
  <c r="Z28" i="21"/>
  <c r="AA28" i="21"/>
  <c r="AC28" i="21"/>
  <c r="AE21" i="21"/>
  <c r="Z21" i="21"/>
  <c r="AA21" i="21"/>
  <c r="AD21" i="21"/>
  <c r="AC21" i="21"/>
  <c r="N10" i="21"/>
  <c r="K10" i="21"/>
  <c r="AQ10" i="21" s="1"/>
  <c r="AN12" i="19" s="1"/>
  <c r="S10" i="35" s="1"/>
  <c r="L10" i="21"/>
  <c r="M10" i="21"/>
  <c r="AD14" i="21"/>
  <c r="AE14" i="21"/>
  <c r="Z14" i="21"/>
  <c r="AC14" i="21"/>
  <c r="AA14" i="21"/>
  <c r="N11" i="21"/>
  <c r="M11" i="21"/>
  <c r="L11" i="21"/>
  <c r="K11" i="21"/>
  <c r="AK11" i="21" s="1"/>
  <c r="AA32" i="21"/>
  <c r="Z32" i="21"/>
  <c r="AE32" i="21"/>
  <c r="AD32" i="21"/>
  <c r="AC32" i="21"/>
  <c r="AE16" i="21"/>
  <c r="Z16" i="21"/>
  <c r="AC16" i="21"/>
  <c r="AA16" i="21"/>
  <c r="AD16" i="21"/>
  <c r="AD30" i="21"/>
  <c r="AE30" i="21"/>
  <c r="AC30" i="21"/>
  <c r="AA30" i="21"/>
  <c r="Z30" i="21"/>
  <c r="N6" i="21"/>
  <c r="M6" i="21"/>
  <c r="K6" i="21"/>
  <c r="AQ6" i="21" s="1"/>
  <c r="AN8" i="19" s="1"/>
  <c r="S6" i="35" s="1"/>
  <c r="L6" i="21"/>
  <c r="AE15" i="21"/>
  <c r="AD15" i="21"/>
  <c r="AA15" i="21"/>
  <c r="AC15" i="21"/>
  <c r="Z15" i="21"/>
  <c r="AE31" i="21"/>
  <c r="AA31" i="21"/>
  <c r="AC31" i="21"/>
  <c r="AD31" i="21"/>
  <c r="Z31" i="21"/>
  <c r="N5" i="21"/>
  <c r="L5" i="21"/>
  <c r="M5" i="21"/>
  <c r="K5" i="21"/>
  <c r="AQ5" i="21" s="1"/>
  <c r="AN7" i="19" s="1"/>
  <c r="N13" i="21"/>
  <c r="L13" i="21"/>
  <c r="K13" i="21"/>
  <c r="AK13" i="21" s="1"/>
  <c r="M13" i="21"/>
  <c r="AE25" i="21"/>
  <c r="AA25" i="21"/>
  <c r="Z25" i="21"/>
  <c r="AD25" i="21"/>
  <c r="AC25" i="21"/>
  <c r="AE20" i="21"/>
  <c r="AC20" i="21"/>
  <c r="AA20" i="21"/>
  <c r="Z20" i="21"/>
  <c r="AD20" i="21"/>
  <c r="AE22" i="21"/>
  <c r="AC22" i="21"/>
  <c r="AA22" i="21"/>
  <c r="AD22" i="21"/>
  <c r="Z22" i="21"/>
  <c r="N7" i="21"/>
  <c r="M7" i="21"/>
  <c r="K7" i="21"/>
  <c r="AK7" i="21" s="1"/>
  <c r="L7" i="21"/>
  <c r="AE23" i="21"/>
  <c r="Z23" i="21"/>
  <c r="AA23" i="21"/>
  <c r="AD23" i="21"/>
  <c r="AC23" i="21"/>
  <c r="AD7" i="20"/>
  <c r="BB7" i="20" s="1"/>
  <c r="AD52" i="20"/>
  <c r="BB52" i="20" s="1"/>
  <c r="AD97" i="20"/>
  <c r="BB97" i="20" s="1"/>
  <c r="AD53" i="20"/>
  <c r="BB53" i="20" s="1"/>
  <c r="AD8" i="20"/>
  <c r="BB8" i="20" s="1"/>
  <c r="AK6" i="21" l="1"/>
  <c r="T8" i="19" s="1"/>
  <c r="N6" i="35" s="1"/>
  <c r="AK9" i="21"/>
  <c r="T11" i="19" s="1"/>
  <c r="AQ11" i="21"/>
  <c r="AN13" i="19" s="1"/>
  <c r="S11" i="35" s="1"/>
  <c r="AQ13" i="21"/>
  <c r="AN15" i="19" s="1"/>
  <c r="S13" i="35" s="1"/>
  <c r="AK5" i="21"/>
  <c r="T7" i="19" s="1"/>
  <c r="AQ8" i="21"/>
  <c r="AN10" i="19" s="1"/>
  <c r="S8" i="35" s="1"/>
  <c r="V31" i="21"/>
  <c r="F14" i="5"/>
  <c r="G5" i="5"/>
  <c r="C15" i="5"/>
  <c r="I15" i="5" s="1"/>
  <c r="C22" i="5"/>
  <c r="I22" i="5" s="1"/>
  <c r="T40" i="21"/>
  <c r="C16" i="5"/>
  <c r="I16" i="5" s="1"/>
  <c r="U28" i="21"/>
  <c r="X12" i="21"/>
  <c r="V29" i="21"/>
  <c r="C14" i="5"/>
  <c r="I14" i="5" s="1"/>
  <c r="C20" i="5"/>
  <c r="I20" i="5" s="1"/>
  <c r="F10" i="21"/>
  <c r="F12" i="21"/>
  <c r="U27" i="21"/>
  <c r="E18" i="5"/>
  <c r="G6" i="5"/>
  <c r="E20" i="5"/>
  <c r="T42" i="21"/>
  <c r="AB42" i="21" s="1"/>
  <c r="E23" i="5"/>
  <c r="V27" i="21"/>
  <c r="U24" i="21"/>
  <c r="T43" i="21"/>
  <c r="AB43" i="21" s="1"/>
  <c r="C21" i="5"/>
  <c r="V25" i="21"/>
  <c r="F13" i="21"/>
  <c r="F8" i="5"/>
  <c r="F7" i="5"/>
  <c r="D17" i="5"/>
  <c r="D16" i="5"/>
  <c r="C19" i="5"/>
  <c r="F13" i="5"/>
  <c r="V26" i="21"/>
  <c r="G13" i="5"/>
  <c r="D20" i="5"/>
  <c r="E22" i="5"/>
  <c r="C17" i="5"/>
  <c r="I17" i="5" s="1"/>
  <c r="D21" i="5"/>
  <c r="E17" i="5"/>
  <c r="V24" i="21"/>
  <c r="U29" i="21"/>
  <c r="D19" i="5"/>
  <c r="F6" i="5"/>
  <c r="G11" i="5"/>
  <c r="T41" i="21"/>
  <c r="X13" i="21"/>
  <c r="F11" i="5"/>
  <c r="D23" i="5"/>
  <c r="F8" i="21"/>
  <c r="F9" i="5"/>
  <c r="F14" i="21"/>
  <c r="G8" i="5"/>
  <c r="D22" i="5"/>
  <c r="G12" i="5"/>
  <c r="X14" i="21"/>
  <c r="X8" i="21"/>
  <c r="F6" i="21"/>
  <c r="V28" i="21"/>
  <c r="E16" i="5"/>
  <c r="G9" i="5"/>
  <c r="U30" i="21"/>
  <c r="X10" i="21"/>
  <c r="G7" i="5"/>
  <c r="X9" i="21"/>
  <c r="U26" i="21"/>
  <c r="F10" i="5"/>
  <c r="D15" i="5"/>
  <c r="G14" i="5"/>
  <c r="F5" i="5"/>
  <c r="V30" i="21"/>
  <c r="D18" i="5"/>
  <c r="F11" i="21"/>
  <c r="C23" i="5"/>
  <c r="I23" i="5" s="1"/>
  <c r="D14" i="5"/>
  <c r="G10" i="5"/>
  <c r="F12" i="5"/>
  <c r="F5" i="21"/>
  <c r="E15" i="5"/>
  <c r="X5" i="21"/>
  <c r="X6" i="21"/>
  <c r="C18" i="5"/>
  <c r="I18" i="5" s="1"/>
  <c r="T39" i="21"/>
  <c r="E19" i="5"/>
  <c r="F9" i="21"/>
  <c r="E21" i="5"/>
  <c r="X11" i="21"/>
  <c r="X7" i="21"/>
  <c r="U25" i="21"/>
  <c r="U31" i="21"/>
  <c r="F7" i="21"/>
  <c r="T9" i="19"/>
  <c r="N7" i="35" s="1"/>
  <c r="AQ7" i="21"/>
  <c r="AN9" i="19" s="1"/>
  <c r="S7" i="35" s="1"/>
  <c r="T15" i="19"/>
  <c r="AW13" i="21"/>
  <c r="S5" i="35"/>
  <c r="AO7" i="19"/>
  <c r="AK10" i="21"/>
  <c r="AR13" i="21"/>
  <c r="AN15" i="23" s="1"/>
  <c r="T13" i="35" s="1"/>
  <c r="AL13" i="21"/>
  <c r="AD33" i="21"/>
  <c r="AE33" i="21"/>
  <c r="Z33" i="21"/>
  <c r="AA33" i="21"/>
  <c r="AC33" i="21"/>
  <c r="AL6" i="21"/>
  <c r="AR6" i="21"/>
  <c r="AN8" i="23" s="1"/>
  <c r="T6" i="35" s="1"/>
  <c r="AE37" i="21"/>
  <c r="AA37" i="21"/>
  <c r="AC37" i="21"/>
  <c r="Z37" i="21"/>
  <c r="AD37" i="21"/>
  <c r="J7" i="5"/>
  <c r="M7" i="5"/>
  <c r="L7" i="5"/>
  <c r="N7" i="5"/>
  <c r="K7" i="5"/>
  <c r="J8" i="5"/>
  <c r="K8" i="5"/>
  <c r="M8" i="5"/>
  <c r="N8" i="5"/>
  <c r="L8" i="5"/>
  <c r="AR12" i="21"/>
  <c r="AN14" i="23" s="1"/>
  <c r="T12" i="35" s="1"/>
  <c r="AL12" i="21"/>
  <c r="AT7" i="5"/>
  <c r="J5" i="5"/>
  <c r="M5" i="5"/>
  <c r="N5" i="5"/>
  <c r="K5" i="5"/>
  <c r="L5" i="5"/>
  <c r="AK12" i="21"/>
  <c r="N14" i="21"/>
  <c r="L14" i="21"/>
  <c r="M14" i="21"/>
  <c r="K14" i="21"/>
  <c r="AQ14" i="21" s="1"/>
  <c r="AN16" i="19" s="1"/>
  <c r="N22" i="21"/>
  <c r="K22" i="21"/>
  <c r="AK22" i="21" s="1"/>
  <c r="M22" i="21"/>
  <c r="L22" i="21"/>
  <c r="AC35" i="21"/>
  <c r="Z35" i="21"/>
  <c r="AE35" i="21"/>
  <c r="AA35" i="21"/>
  <c r="AD35" i="21"/>
  <c r="J6" i="5"/>
  <c r="M6" i="5"/>
  <c r="L6" i="5"/>
  <c r="K6" i="5"/>
  <c r="N6" i="5"/>
  <c r="AL7" i="21"/>
  <c r="AR7" i="21"/>
  <c r="AN9" i="23" s="1"/>
  <c r="T7" i="35" s="1"/>
  <c r="N19" i="21"/>
  <c r="L19" i="21"/>
  <c r="M19" i="21"/>
  <c r="K19" i="21"/>
  <c r="AK19" i="21" s="1"/>
  <c r="N21" i="21"/>
  <c r="K21" i="21"/>
  <c r="AK21" i="21" s="1"/>
  <c r="L21" i="21"/>
  <c r="M21" i="21"/>
  <c r="N18" i="21"/>
  <c r="M18" i="21"/>
  <c r="L18" i="21"/>
  <c r="K18" i="21"/>
  <c r="AK18" i="21" s="1"/>
  <c r="T13" i="19"/>
  <c r="AL9" i="21"/>
  <c r="AR9" i="21"/>
  <c r="AN11" i="23" s="1"/>
  <c r="T9" i="35" s="1"/>
  <c r="N16" i="21"/>
  <c r="K16" i="21"/>
  <c r="AK16" i="21" s="1"/>
  <c r="M16" i="21"/>
  <c r="L16" i="21"/>
  <c r="J10" i="5"/>
  <c r="L10" i="5"/>
  <c r="K10" i="5"/>
  <c r="N10" i="5"/>
  <c r="M10" i="5"/>
  <c r="J12" i="5"/>
  <c r="N12" i="5"/>
  <c r="K12" i="5"/>
  <c r="L12" i="5"/>
  <c r="M12" i="5"/>
  <c r="AE36" i="21"/>
  <c r="Z36" i="21"/>
  <c r="AA36" i="21"/>
  <c r="AD36" i="21"/>
  <c r="AC36" i="21"/>
  <c r="J13" i="5"/>
  <c r="M13" i="5"/>
  <c r="L13" i="5"/>
  <c r="K13" i="5"/>
  <c r="N13" i="5"/>
  <c r="N20" i="21"/>
  <c r="M20" i="21"/>
  <c r="L20" i="21"/>
  <c r="K20" i="21"/>
  <c r="AK20" i="21" s="1"/>
  <c r="AR10" i="21"/>
  <c r="AN12" i="23" s="1"/>
  <c r="T10" i="35" s="1"/>
  <c r="AL10" i="21"/>
  <c r="AD38" i="21"/>
  <c r="Z38" i="21"/>
  <c r="AA38" i="21"/>
  <c r="AC38" i="21"/>
  <c r="AE38" i="21"/>
  <c r="AE34" i="21"/>
  <c r="AC34" i="21"/>
  <c r="Z34" i="21"/>
  <c r="AA34" i="21"/>
  <c r="AD34" i="21"/>
  <c r="N23" i="21"/>
  <c r="M23" i="21"/>
  <c r="L23" i="21"/>
  <c r="K23" i="21"/>
  <c r="AK23" i="21" s="1"/>
  <c r="J9" i="5"/>
  <c r="N9" i="5"/>
  <c r="M9" i="5"/>
  <c r="L9" i="5"/>
  <c r="K9" i="5"/>
  <c r="AW5" i="21"/>
  <c r="T10" i="19"/>
  <c r="AL11" i="21"/>
  <c r="AR11" i="21"/>
  <c r="AN13" i="23" s="1"/>
  <c r="T11" i="35" s="1"/>
  <c r="AR8" i="21"/>
  <c r="AN10" i="23" s="1"/>
  <c r="T8" i="35" s="1"/>
  <c r="AL8" i="21"/>
  <c r="AR5" i="21"/>
  <c r="AN7" i="23" s="1"/>
  <c r="AL5" i="21"/>
  <c r="N15" i="21"/>
  <c r="M15" i="21"/>
  <c r="K15" i="21"/>
  <c r="AQ15" i="21" s="1"/>
  <c r="AN17" i="19" s="1"/>
  <c r="S15" i="35" s="1"/>
  <c r="L15" i="21"/>
  <c r="J11" i="5"/>
  <c r="M11" i="5"/>
  <c r="K11" i="5"/>
  <c r="N11" i="5"/>
  <c r="L11" i="5"/>
  <c r="N17" i="21"/>
  <c r="M17" i="21"/>
  <c r="L17" i="21"/>
  <c r="K17" i="21"/>
  <c r="AQ17" i="21" s="1"/>
  <c r="AN19" i="19" s="1"/>
  <c r="S17" i="35" s="1"/>
  <c r="AD9" i="20"/>
  <c r="BB9" i="20" s="1"/>
  <c r="AD54" i="20"/>
  <c r="BB54" i="20" s="1"/>
  <c r="BT7" i="19"/>
  <c r="AW6" i="21" l="1"/>
  <c r="AW9" i="21"/>
  <c r="AW11" i="21"/>
  <c r="AK17" i="21"/>
  <c r="AQ23" i="21"/>
  <c r="AN25" i="19" s="1"/>
  <c r="S23" i="35" s="1"/>
  <c r="AK14" i="21"/>
  <c r="T16" i="19" s="1"/>
  <c r="S14" i="35"/>
  <c r="AV7" i="5"/>
  <c r="AK15" i="21"/>
  <c r="AW15" i="21" s="1"/>
  <c r="AU7" i="5"/>
  <c r="AQ16" i="21"/>
  <c r="AN18" i="19" s="1"/>
  <c r="S16" i="35" s="1"/>
  <c r="AQ19" i="21"/>
  <c r="AN21" i="19" s="1"/>
  <c r="AW8" i="21"/>
  <c r="C25" i="5"/>
  <c r="I25" i="5" s="1"/>
  <c r="X24" i="21"/>
  <c r="D24" i="21"/>
  <c r="J24" i="21" s="1"/>
  <c r="W8" i="21"/>
  <c r="D30" i="21"/>
  <c r="J30" i="21" s="1"/>
  <c r="C29" i="5"/>
  <c r="I29" i="5" s="1"/>
  <c r="D32" i="21"/>
  <c r="J32" i="21" s="1"/>
  <c r="W10" i="21"/>
  <c r="W12" i="21"/>
  <c r="C32" i="5"/>
  <c r="I32" i="5" s="1"/>
  <c r="T47" i="21"/>
  <c r="AB47" i="21" s="1"/>
  <c r="H6" i="21"/>
  <c r="U38" i="21"/>
  <c r="H14" i="21"/>
  <c r="E33" i="21"/>
  <c r="E27" i="5"/>
  <c r="E31" i="21"/>
  <c r="U37" i="21"/>
  <c r="E29" i="21"/>
  <c r="D31" i="21"/>
  <c r="J31" i="21" s="1"/>
  <c r="E25" i="5"/>
  <c r="H7" i="21"/>
  <c r="E31" i="5"/>
  <c r="C24" i="5"/>
  <c r="I24" i="5" s="1"/>
  <c r="E38" i="21"/>
  <c r="X28" i="21"/>
  <c r="E29" i="5"/>
  <c r="X26" i="21"/>
  <c r="C31" i="5"/>
  <c r="I31" i="5" s="1"/>
  <c r="U36" i="21"/>
  <c r="V37" i="21"/>
  <c r="X15" i="21"/>
  <c r="E16" i="21"/>
  <c r="X23" i="21"/>
  <c r="X25" i="21"/>
  <c r="W9" i="21"/>
  <c r="D28" i="5"/>
  <c r="D35" i="21"/>
  <c r="J35" i="21" s="1"/>
  <c r="U32" i="21"/>
  <c r="D27" i="5"/>
  <c r="D30" i="5"/>
  <c r="E22" i="21"/>
  <c r="D24" i="5"/>
  <c r="E24" i="21"/>
  <c r="D37" i="21"/>
  <c r="J37" i="21" s="1"/>
  <c r="E15" i="21"/>
  <c r="X30" i="21"/>
  <c r="D38" i="21"/>
  <c r="J38" i="21" s="1"/>
  <c r="V34" i="21"/>
  <c r="W6" i="21"/>
  <c r="W14" i="21"/>
  <c r="E26" i="21"/>
  <c r="H8" i="21"/>
  <c r="H13" i="21"/>
  <c r="X22" i="21"/>
  <c r="E20" i="21"/>
  <c r="AR20" i="21" s="1"/>
  <c r="AN22" i="23" s="1"/>
  <c r="T20" i="35" s="1"/>
  <c r="V36" i="21"/>
  <c r="D25" i="5"/>
  <c r="X21" i="21"/>
  <c r="V38" i="21"/>
  <c r="D26" i="21"/>
  <c r="J26" i="21" s="1"/>
  <c r="U33" i="21"/>
  <c r="D26" i="5"/>
  <c r="U34" i="21"/>
  <c r="D25" i="21"/>
  <c r="J25" i="21" s="1"/>
  <c r="D36" i="21"/>
  <c r="J36" i="21" s="1"/>
  <c r="X29" i="21"/>
  <c r="X18" i="21"/>
  <c r="C30" i="5"/>
  <c r="I30" i="5" s="1"/>
  <c r="D29" i="21"/>
  <c r="J29" i="21" s="1"/>
  <c r="W7" i="21"/>
  <c r="E14" i="21"/>
  <c r="V35" i="21"/>
  <c r="T46" i="21"/>
  <c r="AB46" i="21" s="1"/>
  <c r="X17" i="21"/>
  <c r="E34" i="21"/>
  <c r="H9" i="21"/>
  <c r="V32" i="21"/>
  <c r="W11" i="21"/>
  <c r="E24" i="5"/>
  <c r="W13" i="21"/>
  <c r="E28" i="5"/>
  <c r="U35" i="21"/>
  <c r="C28" i="5"/>
  <c r="I28" i="5" s="1"/>
  <c r="E19" i="21"/>
  <c r="H11" i="21"/>
  <c r="E17" i="21"/>
  <c r="AR17" i="21" s="1"/>
  <c r="AN19" i="23" s="1"/>
  <c r="T17" i="35" s="1"/>
  <c r="D28" i="21"/>
  <c r="J28" i="21" s="1"/>
  <c r="W5" i="21"/>
  <c r="E28" i="21"/>
  <c r="E36" i="21"/>
  <c r="E21" i="21"/>
  <c r="E37" i="21"/>
  <c r="X31" i="21"/>
  <c r="C27" i="5"/>
  <c r="I27" i="5" s="1"/>
  <c r="X16" i="21"/>
  <c r="E30" i="21"/>
  <c r="E32" i="21"/>
  <c r="X20" i="21"/>
  <c r="D29" i="5"/>
  <c r="E18" i="21"/>
  <c r="D31" i="5"/>
  <c r="V33" i="21"/>
  <c r="X19" i="21"/>
  <c r="E30" i="5"/>
  <c r="E26" i="5"/>
  <c r="E23" i="21"/>
  <c r="D27" i="21"/>
  <c r="J27" i="21" s="1"/>
  <c r="H5" i="21"/>
  <c r="E35" i="21"/>
  <c r="E27" i="21"/>
  <c r="D34" i="21"/>
  <c r="J34" i="21" s="1"/>
  <c r="D33" i="21"/>
  <c r="J33" i="21" s="1"/>
  <c r="X27" i="21"/>
  <c r="H12" i="21"/>
  <c r="E25" i="21"/>
  <c r="C26" i="5"/>
  <c r="I26" i="5" s="1"/>
  <c r="T44" i="21"/>
  <c r="AB44" i="21" s="1"/>
  <c r="T45" i="21"/>
  <c r="AB45" i="21" s="1"/>
  <c r="H10" i="21"/>
  <c r="T20" i="19"/>
  <c r="T22" i="19"/>
  <c r="T24" i="19"/>
  <c r="T23" i="19"/>
  <c r="T21" i="19"/>
  <c r="K5" i="31"/>
  <c r="I5" i="35"/>
  <c r="T5" i="35"/>
  <c r="AO7" i="23"/>
  <c r="AQ21" i="21"/>
  <c r="AN23" i="19" s="1"/>
  <c r="S21" i="35" s="1"/>
  <c r="AQ22" i="21"/>
  <c r="AN24" i="19" s="1"/>
  <c r="S22" i="35" s="1"/>
  <c r="AS7" i="5"/>
  <c r="M17" i="23"/>
  <c r="AF17" i="23"/>
  <c r="AF18" i="24"/>
  <c r="M18" i="24"/>
  <c r="AM14" i="21"/>
  <c r="AS14" i="21"/>
  <c r="AN16" i="24" s="1"/>
  <c r="U14" i="35" s="1"/>
  <c r="J17" i="5"/>
  <c r="M19" i="19"/>
  <c r="L17" i="5"/>
  <c r="AF19" i="19"/>
  <c r="AO19" i="19" s="1"/>
  <c r="K17" i="5"/>
  <c r="M17" i="5"/>
  <c r="N17" i="5"/>
  <c r="AF18" i="23"/>
  <c r="M18" i="23"/>
  <c r="J14" i="5"/>
  <c r="AR7" i="5"/>
  <c r="K14" i="5"/>
  <c r="N14" i="5"/>
  <c r="L14" i="5"/>
  <c r="M14" i="5"/>
  <c r="AE40" i="21"/>
  <c r="Z40" i="21"/>
  <c r="AC40" i="21"/>
  <c r="AA40" i="21"/>
  <c r="AD40" i="21"/>
  <c r="T10" i="23"/>
  <c r="O8" i="35" s="1"/>
  <c r="AX8" i="21"/>
  <c r="T25" i="19"/>
  <c r="T12" i="23"/>
  <c r="O10" i="35" s="1"/>
  <c r="AX10" i="21"/>
  <c r="J18" i="5"/>
  <c r="M18" i="5"/>
  <c r="M20" i="19"/>
  <c r="N18" i="5"/>
  <c r="AF20" i="19"/>
  <c r="L18" i="5"/>
  <c r="K18" i="5"/>
  <c r="M24" i="24"/>
  <c r="AF24" i="24"/>
  <c r="M19" i="23"/>
  <c r="AF19" i="23"/>
  <c r="Z43" i="21"/>
  <c r="AC43" i="21"/>
  <c r="AA43" i="21"/>
  <c r="AD43" i="21"/>
  <c r="AE43" i="21"/>
  <c r="M20" i="24"/>
  <c r="AF20" i="24"/>
  <c r="J22" i="5"/>
  <c r="M22" i="5"/>
  <c r="M24" i="19"/>
  <c r="N22" i="5"/>
  <c r="AF24" i="19"/>
  <c r="L22" i="5"/>
  <c r="K22" i="5"/>
  <c r="T18" i="19"/>
  <c r="AX12" i="21"/>
  <c r="T14" i="23"/>
  <c r="O12" i="35" s="1"/>
  <c r="J19" i="5"/>
  <c r="K19" i="5"/>
  <c r="AF21" i="19"/>
  <c r="L19" i="5"/>
  <c r="M21" i="19"/>
  <c r="N19" i="5"/>
  <c r="M19" i="5"/>
  <c r="U7" i="19"/>
  <c r="AU7" i="19" s="1"/>
  <c r="AV7" i="19" s="1"/>
  <c r="N5" i="35"/>
  <c r="AQ18" i="21"/>
  <c r="AN20" i="19" s="1"/>
  <c r="S18" i="35" s="1"/>
  <c r="N13" i="35"/>
  <c r="J23" i="5"/>
  <c r="M23" i="5"/>
  <c r="K23" i="5"/>
  <c r="L23" i="5"/>
  <c r="AF25" i="19"/>
  <c r="AO25" i="19" s="1"/>
  <c r="M25" i="19"/>
  <c r="N23" i="5"/>
  <c r="AM6" i="21"/>
  <c r="AS6" i="21"/>
  <c r="AN8" i="24" s="1"/>
  <c r="U6" i="35" s="1"/>
  <c r="AS8" i="21"/>
  <c r="AN10" i="24" s="1"/>
  <c r="U8" i="35" s="1"/>
  <c r="AM8" i="21"/>
  <c r="M21" i="23"/>
  <c r="AF21" i="23"/>
  <c r="M22" i="23"/>
  <c r="AF22" i="23"/>
  <c r="J21" i="5"/>
  <c r="AF23" i="19"/>
  <c r="N21" i="5"/>
  <c r="L21" i="5"/>
  <c r="M23" i="19"/>
  <c r="M21" i="5"/>
  <c r="K21" i="5"/>
  <c r="AQ20" i="21"/>
  <c r="AN22" i="19" s="1"/>
  <c r="S20" i="35" s="1"/>
  <c r="AX13" i="21"/>
  <c r="T15" i="23"/>
  <c r="O13" i="35" s="1"/>
  <c r="AF23" i="24"/>
  <c r="M23" i="24"/>
  <c r="AS11" i="21"/>
  <c r="AN13" i="24" s="1"/>
  <c r="U11" i="35" s="1"/>
  <c r="AM11" i="21"/>
  <c r="AF25" i="23"/>
  <c r="M25" i="23"/>
  <c r="AS12" i="21"/>
  <c r="AN14" i="24" s="1"/>
  <c r="U12" i="35" s="1"/>
  <c r="AM12" i="21"/>
  <c r="J15" i="5"/>
  <c r="M15" i="5"/>
  <c r="M17" i="19"/>
  <c r="AF17" i="19"/>
  <c r="L15" i="5"/>
  <c r="K15" i="5"/>
  <c r="N15" i="5"/>
  <c r="AE39" i="21"/>
  <c r="AA39" i="21"/>
  <c r="Z39" i="21"/>
  <c r="AD39" i="21"/>
  <c r="AC39" i="21"/>
  <c r="AF22" i="24"/>
  <c r="M22" i="24"/>
  <c r="T13" i="23"/>
  <c r="O11" i="35" s="1"/>
  <c r="AX11" i="21"/>
  <c r="N9" i="35"/>
  <c r="AW7" i="21"/>
  <c r="AM9" i="21"/>
  <c r="AS9" i="21"/>
  <c r="AN11" i="24" s="1"/>
  <c r="U9" i="35" s="1"/>
  <c r="AF17" i="24"/>
  <c r="M17" i="24"/>
  <c r="M20" i="23"/>
  <c r="AF20" i="23"/>
  <c r="AM13" i="21"/>
  <c r="AS13" i="21"/>
  <c r="AN15" i="24" s="1"/>
  <c r="U13" i="35" s="1"/>
  <c r="AF25" i="24"/>
  <c r="M25" i="24"/>
  <c r="AM10" i="21"/>
  <c r="AS10" i="21"/>
  <c r="AN12" i="24" s="1"/>
  <c r="U10" i="35" s="1"/>
  <c r="T7" i="23"/>
  <c r="AX5" i="21"/>
  <c r="N11" i="35"/>
  <c r="AE41" i="21"/>
  <c r="AA41" i="21"/>
  <c r="AD41" i="21"/>
  <c r="Z41" i="21"/>
  <c r="AC41" i="21"/>
  <c r="AX9" i="21"/>
  <c r="T11" i="23"/>
  <c r="O9" i="35" s="1"/>
  <c r="T9" i="23"/>
  <c r="O7" i="35" s="1"/>
  <c r="AX7" i="21"/>
  <c r="T14" i="19"/>
  <c r="AW12" i="21"/>
  <c r="T8" i="23"/>
  <c r="O6" i="35" s="1"/>
  <c r="AX6" i="21"/>
  <c r="T12" i="19"/>
  <c r="AW10" i="21"/>
  <c r="M21" i="24"/>
  <c r="AF21" i="24"/>
  <c r="AM5" i="21"/>
  <c r="AS5" i="21"/>
  <c r="AN7" i="24" s="1"/>
  <c r="M19" i="24"/>
  <c r="AF19" i="24"/>
  <c r="J16" i="5"/>
  <c r="M16" i="5"/>
  <c r="N16" i="5"/>
  <c r="M18" i="19"/>
  <c r="L16" i="5"/>
  <c r="K16" i="5"/>
  <c r="AF18" i="19"/>
  <c r="T19" i="19"/>
  <c r="AW17" i="21"/>
  <c r="N8" i="35"/>
  <c r="AS7" i="21"/>
  <c r="AN9" i="24" s="1"/>
  <c r="U7" i="35" s="1"/>
  <c r="AM7" i="21"/>
  <c r="AB39" i="21"/>
  <c r="M24" i="23"/>
  <c r="AF24" i="23"/>
  <c r="AB41" i="21"/>
  <c r="AF23" i="23"/>
  <c r="M23" i="23"/>
  <c r="I19" i="5"/>
  <c r="I21" i="5"/>
  <c r="AE42" i="21"/>
  <c r="Z42" i="21"/>
  <c r="AA42" i="21"/>
  <c r="AD42" i="21"/>
  <c r="AC42" i="21"/>
  <c r="J20" i="5"/>
  <c r="M22" i="19"/>
  <c r="AF22" i="19"/>
  <c r="K20" i="5"/>
  <c r="N20" i="5"/>
  <c r="M20" i="5"/>
  <c r="L20" i="5"/>
  <c r="AB40" i="21"/>
  <c r="AD98" i="20"/>
  <c r="BB98" i="20" s="1"/>
  <c r="AD142" i="20"/>
  <c r="BB142" i="20" s="1"/>
  <c r="AD187" i="20"/>
  <c r="BB187" i="20" s="1"/>
  <c r="BT8" i="19"/>
  <c r="BJ8" i="19"/>
  <c r="BE8" i="23"/>
  <c r="BE7" i="23"/>
  <c r="BN7" i="23"/>
  <c r="BE8" i="19"/>
  <c r="BN7" i="24"/>
  <c r="BE7" i="24"/>
  <c r="BN8" i="19"/>
  <c r="BN8" i="23"/>
  <c r="AW14" i="21" l="1"/>
  <c r="AO24" i="19"/>
  <c r="AW23" i="21"/>
  <c r="AW19" i="21"/>
  <c r="AO18" i="19"/>
  <c r="I16" i="35" s="1"/>
  <c r="AO22" i="19"/>
  <c r="AW16" i="21"/>
  <c r="T17" i="19"/>
  <c r="N15" i="35" s="1"/>
  <c r="AW22" i="21"/>
  <c r="S19" i="35"/>
  <c r="AL20" i="21"/>
  <c r="AX20" i="21" s="1"/>
  <c r="AS7" i="19"/>
  <c r="AT7" i="19" s="1"/>
  <c r="AO21" i="19"/>
  <c r="I19" i="35" s="1"/>
  <c r="AQ7" i="19"/>
  <c r="AO19" i="23"/>
  <c r="AW18" i="21"/>
  <c r="AR7" i="19"/>
  <c r="AO22" i="23"/>
  <c r="L20" i="31" s="1"/>
  <c r="AW7" i="19"/>
  <c r="F19" i="5"/>
  <c r="D36" i="5"/>
  <c r="U40" i="21"/>
  <c r="G23" i="5"/>
  <c r="W18" i="21"/>
  <c r="V40" i="21"/>
  <c r="G21" i="5"/>
  <c r="D41" i="21"/>
  <c r="F18" i="5"/>
  <c r="F17" i="5"/>
  <c r="W16" i="21"/>
  <c r="E41" i="21"/>
  <c r="V41" i="21"/>
  <c r="C34" i="5"/>
  <c r="I34" i="5" s="1"/>
  <c r="X37" i="21"/>
  <c r="F23" i="5"/>
  <c r="D38" i="5"/>
  <c r="C35" i="5"/>
  <c r="I35" i="5" s="1"/>
  <c r="D34" i="5"/>
  <c r="G7" i="21"/>
  <c r="D42" i="21"/>
  <c r="E40" i="21"/>
  <c r="G5" i="21"/>
  <c r="U42" i="21"/>
  <c r="D40" i="21"/>
  <c r="J40" i="21" s="1"/>
  <c r="W21" i="21"/>
  <c r="V43" i="21"/>
  <c r="G17" i="5"/>
  <c r="C36" i="5"/>
  <c r="I36" i="5" s="1"/>
  <c r="V42" i="21"/>
  <c r="F20" i="21"/>
  <c r="W15" i="21"/>
  <c r="C33" i="5"/>
  <c r="I33" i="5" s="1"/>
  <c r="X32" i="21"/>
  <c r="G15" i="5"/>
  <c r="T52" i="21"/>
  <c r="AB52" i="21" s="1"/>
  <c r="W19" i="21"/>
  <c r="T48" i="21"/>
  <c r="AB48" i="21" s="1"/>
  <c r="G12" i="21"/>
  <c r="E42" i="21"/>
  <c r="F18" i="21"/>
  <c r="X36" i="21"/>
  <c r="F23" i="21"/>
  <c r="W22" i="21"/>
  <c r="G20" i="5"/>
  <c r="D43" i="21"/>
  <c r="J43" i="21" s="1"/>
  <c r="G11" i="21"/>
  <c r="C38" i="5"/>
  <c r="I38" i="5" s="1"/>
  <c r="F15" i="21"/>
  <c r="T50" i="21"/>
  <c r="AB50" i="21" s="1"/>
  <c r="V39" i="21"/>
  <c r="W23" i="21"/>
  <c r="W17" i="21"/>
  <c r="F22" i="5"/>
  <c r="G22" i="5"/>
  <c r="X34" i="21"/>
  <c r="G14" i="21"/>
  <c r="G10" i="21"/>
  <c r="E32" i="5"/>
  <c r="U39" i="21"/>
  <c r="E39" i="21"/>
  <c r="X35" i="21"/>
  <c r="E36" i="5"/>
  <c r="T53" i="21"/>
  <c r="AB53" i="21" s="1"/>
  <c r="C37" i="5"/>
  <c r="I37" i="5" s="1"/>
  <c r="D35" i="5"/>
  <c r="G13" i="21"/>
  <c r="F21" i="5"/>
  <c r="E37" i="5"/>
  <c r="F21" i="21"/>
  <c r="G16" i="5"/>
  <c r="G9" i="21"/>
  <c r="G6" i="21"/>
  <c r="F22" i="21"/>
  <c r="E35" i="5"/>
  <c r="F16" i="5"/>
  <c r="W20" i="21"/>
  <c r="F16" i="21"/>
  <c r="F20" i="5"/>
  <c r="G18" i="5"/>
  <c r="U41" i="21"/>
  <c r="G8" i="21"/>
  <c r="U43" i="21"/>
  <c r="E43" i="21"/>
  <c r="T49" i="21"/>
  <c r="AB49" i="21" s="1"/>
  <c r="F19" i="21"/>
  <c r="G19" i="5"/>
  <c r="E33" i="5"/>
  <c r="F15" i="5"/>
  <c r="T51" i="21"/>
  <c r="AB51" i="21" s="1"/>
  <c r="D39" i="21"/>
  <c r="J39" i="21" s="1"/>
  <c r="D33" i="5"/>
  <c r="F17" i="21"/>
  <c r="E38" i="5"/>
  <c r="D37" i="5"/>
  <c r="E34" i="5"/>
  <c r="X33" i="21"/>
  <c r="D32" i="5"/>
  <c r="N17" i="35"/>
  <c r="N14" i="35"/>
  <c r="AY9" i="21"/>
  <c r="T11" i="24"/>
  <c r="P9" i="35" s="1"/>
  <c r="M8" i="23"/>
  <c r="AP7" i="19"/>
  <c r="AW21" i="21"/>
  <c r="AC44" i="21"/>
  <c r="AE44" i="21"/>
  <c r="AA44" i="21"/>
  <c r="AD44" i="21"/>
  <c r="Z44" i="21"/>
  <c r="AF28" i="24"/>
  <c r="M28" i="24"/>
  <c r="AU9" i="21"/>
  <c r="AN11" i="26" s="1"/>
  <c r="W9" i="35" s="1"/>
  <c r="AO9" i="21"/>
  <c r="N37" i="21"/>
  <c r="M37" i="21"/>
  <c r="L37" i="21"/>
  <c r="K37" i="21"/>
  <c r="AQ37" i="21" s="1"/>
  <c r="AN39" i="19" s="1"/>
  <c r="N35" i="21"/>
  <c r="M35" i="21"/>
  <c r="L35" i="21"/>
  <c r="K35" i="21"/>
  <c r="AK35" i="21" s="1"/>
  <c r="J24" i="5"/>
  <c r="AR8" i="5"/>
  <c r="N24" i="5"/>
  <c r="L24" i="5"/>
  <c r="K24" i="5"/>
  <c r="M24" i="5"/>
  <c r="M26" i="19"/>
  <c r="AF26" i="19"/>
  <c r="I20" i="35"/>
  <c r="K20" i="31"/>
  <c r="T9" i="24"/>
  <c r="P7" i="35" s="1"/>
  <c r="AY7" i="21"/>
  <c r="AO23" i="19"/>
  <c r="AO20" i="19"/>
  <c r="N23" i="35"/>
  <c r="AL17" i="21"/>
  <c r="AX7" i="19"/>
  <c r="N21" i="35"/>
  <c r="N34" i="21"/>
  <c r="M34" i="21"/>
  <c r="L34" i="21"/>
  <c r="K34" i="21"/>
  <c r="AK34" i="21" s="1"/>
  <c r="M32" i="24"/>
  <c r="AF32" i="24"/>
  <c r="J28" i="5"/>
  <c r="N28" i="5"/>
  <c r="AF30" i="19"/>
  <c r="M28" i="5"/>
  <c r="L28" i="5"/>
  <c r="K28" i="5"/>
  <c r="M30" i="19"/>
  <c r="N29" i="21"/>
  <c r="L29" i="21"/>
  <c r="K29" i="21"/>
  <c r="AQ29" i="21" s="1"/>
  <c r="AN31" i="19" s="1"/>
  <c r="M29" i="21"/>
  <c r="N25" i="21"/>
  <c r="M25" i="21"/>
  <c r="K25" i="21"/>
  <c r="AR25" i="21" s="1"/>
  <c r="AN27" i="23" s="1"/>
  <c r="L25" i="21"/>
  <c r="AF27" i="23"/>
  <c r="M27" i="23"/>
  <c r="M30" i="23"/>
  <c r="AF30" i="23"/>
  <c r="AF33" i="24"/>
  <c r="M33" i="24"/>
  <c r="AF29" i="24"/>
  <c r="M29" i="24"/>
  <c r="J32" i="5"/>
  <c r="M32" i="5"/>
  <c r="AF34" i="19"/>
  <c r="M34" i="19"/>
  <c r="N32" i="5"/>
  <c r="K32" i="5"/>
  <c r="L32" i="5"/>
  <c r="N30" i="21"/>
  <c r="M30" i="21"/>
  <c r="K30" i="21"/>
  <c r="AR30" i="21" s="1"/>
  <c r="AN32" i="23" s="1"/>
  <c r="T30" i="35" s="1"/>
  <c r="L30" i="21"/>
  <c r="U5" i="35"/>
  <c r="AO7" i="24"/>
  <c r="T15" i="24"/>
  <c r="P13" i="35" s="1"/>
  <c r="AY13" i="21"/>
  <c r="T8" i="24"/>
  <c r="P6" i="35" s="1"/>
  <c r="AY6" i="21"/>
  <c r="J26" i="5"/>
  <c r="N26" i="5"/>
  <c r="M28" i="19"/>
  <c r="K26" i="5"/>
  <c r="L26" i="5"/>
  <c r="M26" i="5"/>
  <c r="AF28" i="19"/>
  <c r="AF26" i="23"/>
  <c r="M26" i="23"/>
  <c r="AS8" i="5"/>
  <c r="J31" i="5"/>
  <c r="AF33" i="19"/>
  <c r="L31" i="5"/>
  <c r="M31" i="5"/>
  <c r="N31" i="5"/>
  <c r="K31" i="5"/>
  <c r="M33" i="19"/>
  <c r="AU7" i="21"/>
  <c r="AN9" i="26" s="1"/>
  <c r="W7" i="35" s="1"/>
  <c r="AO7" i="21"/>
  <c r="T7" i="24"/>
  <c r="AY5" i="21"/>
  <c r="N12" i="35"/>
  <c r="AF8" i="19"/>
  <c r="AO8" i="19" s="1"/>
  <c r="AO17" i="19"/>
  <c r="T13" i="24"/>
  <c r="P11" i="35" s="1"/>
  <c r="AY11" i="21"/>
  <c r="L17" i="31"/>
  <c r="J17" i="35"/>
  <c r="N22" i="35"/>
  <c r="AF30" i="24"/>
  <c r="M30" i="24"/>
  <c r="J30" i="5"/>
  <c r="M32" i="19"/>
  <c r="K30" i="5"/>
  <c r="M30" i="5"/>
  <c r="L30" i="5"/>
  <c r="AF32" i="19"/>
  <c r="N30" i="5"/>
  <c r="M28" i="23"/>
  <c r="AF28" i="23"/>
  <c r="AL22" i="21"/>
  <c r="AR22" i="21"/>
  <c r="AN24" i="23" s="1"/>
  <c r="T22" i="35" s="1"/>
  <c r="M27" i="24"/>
  <c r="AF27" i="24"/>
  <c r="AU14" i="21"/>
  <c r="AN16" i="26" s="1"/>
  <c r="W14" i="35" s="1"/>
  <c r="AO14" i="21"/>
  <c r="O5" i="35"/>
  <c r="U7" i="23"/>
  <c r="AU7" i="23" s="1"/>
  <c r="AV7" i="23" s="1"/>
  <c r="M8" i="19"/>
  <c r="N16" i="35"/>
  <c r="T16" i="24"/>
  <c r="P14" i="35" s="1"/>
  <c r="AY14" i="21"/>
  <c r="BA7" i="19"/>
  <c r="AW20" i="21"/>
  <c r="AO10" i="21"/>
  <c r="AU10" i="21"/>
  <c r="AN12" i="26" s="1"/>
  <c r="W10" i="35" s="1"/>
  <c r="AU12" i="21"/>
  <c r="AN14" i="26" s="1"/>
  <c r="W12" i="35" s="1"/>
  <c r="AO12" i="21"/>
  <c r="AO5" i="21"/>
  <c r="AU5" i="21"/>
  <c r="AN7" i="26" s="1"/>
  <c r="M33" i="23"/>
  <c r="AF33" i="23"/>
  <c r="J27" i="5"/>
  <c r="K27" i="5"/>
  <c r="M27" i="5"/>
  <c r="AF29" i="19"/>
  <c r="L27" i="5"/>
  <c r="N27" i="5"/>
  <c r="M29" i="19"/>
  <c r="N28" i="21"/>
  <c r="K28" i="21"/>
  <c r="AL28" i="21" s="1"/>
  <c r="L28" i="21"/>
  <c r="M28" i="21"/>
  <c r="AE46" i="21"/>
  <c r="AD46" i="21"/>
  <c r="AA46" i="21"/>
  <c r="AC46" i="21"/>
  <c r="Z46" i="21"/>
  <c r="N38" i="21"/>
  <c r="L38" i="21"/>
  <c r="M38" i="21"/>
  <c r="K38" i="21"/>
  <c r="AL38" i="21" s="1"/>
  <c r="AF32" i="23"/>
  <c r="M32" i="23"/>
  <c r="M31" i="24"/>
  <c r="AF31" i="24"/>
  <c r="N24" i="21"/>
  <c r="M24" i="21"/>
  <c r="L24" i="21"/>
  <c r="K24" i="21"/>
  <c r="AK24" i="21" s="1"/>
  <c r="M8" i="24"/>
  <c r="I23" i="35"/>
  <c r="K23" i="31"/>
  <c r="I17" i="35"/>
  <c r="K17" i="31"/>
  <c r="N20" i="35"/>
  <c r="AL18" i="21"/>
  <c r="AR18" i="21"/>
  <c r="AN20" i="23" s="1"/>
  <c r="T18" i="35" s="1"/>
  <c r="AF26" i="24"/>
  <c r="M26" i="24"/>
  <c r="AT8" i="5"/>
  <c r="AU13" i="21"/>
  <c r="AN15" i="26" s="1"/>
  <c r="W13" i="35" s="1"/>
  <c r="AO13" i="21"/>
  <c r="M29" i="23"/>
  <c r="AF29" i="23"/>
  <c r="AR16" i="21"/>
  <c r="AN18" i="23" s="1"/>
  <c r="T16" i="35" s="1"/>
  <c r="AL16" i="21"/>
  <c r="N31" i="21"/>
  <c r="M31" i="21"/>
  <c r="L31" i="21"/>
  <c r="K31" i="21"/>
  <c r="AK31" i="21" s="1"/>
  <c r="AO6" i="21"/>
  <c r="AU6" i="21"/>
  <c r="AN8" i="26" s="1"/>
  <c r="W6" i="35" s="1"/>
  <c r="N32" i="21"/>
  <c r="M32" i="21"/>
  <c r="K32" i="21"/>
  <c r="AK32" i="21" s="1"/>
  <c r="L32" i="21"/>
  <c r="T12" i="24"/>
  <c r="P10" i="35" s="1"/>
  <c r="AY10" i="21"/>
  <c r="AF8" i="24"/>
  <c r="AO8" i="24" s="1"/>
  <c r="AE45" i="21"/>
  <c r="AD45" i="21"/>
  <c r="AA45" i="21"/>
  <c r="AC45" i="21"/>
  <c r="Z45" i="21"/>
  <c r="N27" i="21"/>
  <c r="K27" i="21"/>
  <c r="AQ27" i="21" s="1"/>
  <c r="AN29" i="19" s="1"/>
  <c r="L27" i="21"/>
  <c r="M27" i="21"/>
  <c r="AF31" i="23"/>
  <c r="M31" i="23"/>
  <c r="AU11" i="21"/>
  <c r="AN13" i="26" s="1"/>
  <c r="W11" i="35" s="1"/>
  <c r="AO11" i="21"/>
  <c r="AR14" i="21"/>
  <c r="AN16" i="23" s="1"/>
  <c r="T14" i="35" s="1"/>
  <c r="AL14" i="21"/>
  <c r="N26" i="21"/>
  <c r="K26" i="21"/>
  <c r="AQ26" i="21" s="1"/>
  <c r="AN28" i="19" s="1"/>
  <c r="S26" i="35" s="1"/>
  <c r="L26" i="21"/>
  <c r="M26" i="21"/>
  <c r="AO8" i="21"/>
  <c r="AU8" i="21"/>
  <c r="AN10" i="26" s="1"/>
  <c r="W8" i="35" s="1"/>
  <c r="AL15" i="21"/>
  <c r="AR15" i="21"/>
  <c r="AN17" i="23" s="1"/>
  <c r="N10" i="35"/>
  <c r="T14" i="24"/>
  <c r="P12" i="35" s="1"/>
  <c r="AY12" i="21"/>
  <c r="T10" i="24"/>
  <c r="P8" i="35" s="1"/>
  <c r="AY8" i="21"/>
  <c r="V7" i="19"/>
  <c r="BY7" i="19" s="1"/>
  <c r="Y7" i="19"/>
  <c r="AC7" i="19"/>
  <c r="CD7" i="19" s="1"/>
  <c r="X7" i="19"/>
  <c r="CA7" i="19" s="1"/>
  <c r="D5" i="31"/>
  <c r="W7" i="19"/>
  <c r="D5" i="35"/>
  <c r="AA7" i="19"/>
  <c r="AB7" i="19" s="1"/>
  <c r="I22" i="35"/>
  <c r="K22" i="31"/>
  <c r="AF8" i="23"/>
  <c r="AO8" i="23" s="1"/>
  <c r="J5" i="35"/>
  <c r="L5" i="31"/>
  <c r="AZ7" i="19"/>
  <c r="N19" i="35"/>
  <c r="N18" i="35"/>
  <c r="N33" i="21"/>
  <c r="L33" i="21"/>
  <c r="K33" i="21"/>
  <c r="AK33" i="21" s="1"/>
  <c r="M33" i="21"/>
  <c r="AR23" i="21"/>
  <c r="AN25" i="23" s="1"/>
  <c r="T23" i="35" s="1"/>
  <c r="AL23" i="21"/>
  <c r="AL21" i="21"/>
  <c r="AR21" i="21"/>
  <c r="AN23" i="23" s="1"/>
  <c r="AL19" i="21"/>
  <c r="AR19" i="21"/>
  <c r="AN21" i="23" s="1"/>
  <c r="T19" i="35" s="1"/>
  <c r="N36" i="21"/>
  <c r="M36" i="21"/>
  <c r="L36" i="21"/>
  <c r="K36" i="21"/>
  <c r="AL36" i="21" s="1"/>
  <c r="AD47" i="21"/>
  <c r="AC47" i="21"/>
  <c r="Z47" i="21"/>
  <c r="AA47" i="21"/>
  <c r="AE47" i="21"/>
  <c r="J29" i="5"/>
  <c r="N29" i="5"/>
  <c r="K29" i="5"/>
  <c r="L29" i="5"/>
  <c r="AF31" i="19"/>
  <c r="M31" i="19"/>
  <c r="M29" i="5"/>
  <c r="J25" i="5"/>
  <c r="K25" i="5"/>
  <c r="M27" i="19"/>
  <c r="M25" i="5"/>
  <c r="N25" i="5"/>
  <c r="AF27" i="19"/>
  <c r="L25" i="5"/>
  <c r="AD99" i="20"/>
  <c r="BB99" i="20" s="1"/>
  <c r="AD10" i="20"/>
  <c r="BB10" i="20" s="1"/>
  <c r="AD55" i="20"/>
  <c r="BB55" i="20" s="1"/>
  <c r="BT7" i="23"/>
  <c r="BT8" i="23"/>
  <c r="BJ7" i="19"/>
  <c r="BE9" i="23"/>
  <c r="BN9" i="23"/>
  <c r="BE10" i="23"/>
  <c r="BN9" i="19"/>
  <c r="BN9" i="24"/>
  <c r="AG5" i="35"/>
  <c r="BN10" i="23"/>
  <c r="BU8" i="19"/>
  <c r="BE10" i="19"/>
  <c r="BE9" i="24"/>
  <c r="BN8" i="24"/>
  <c r="BE11" i="19"/>
  <c r="BN10" i="19"/>
  <c r="BE8" i="24"/>
  <c r="BE9" i="19"/>
  <c r="BN11" i="19"/>
  <c r="AR35" i="21" l="1"/>
  <c r="AN37" i="23" s="1"/>
  <c r="T35" i="35" s="1"/>
  <c r="K16" i="31"/>
  <c r="AQ32" i="21"/>
  <c r="AN34" i="19" s="1"/>
  <c r="AL35" i="21"/>
  <c r="AL29" i="21"/>
  <c r="AR29" i="21"/>
  <c r="AN31" i="23" s="1"/>
  <c r="T29" i="35" s="1"/>
  <c r="AK28" i="21"/>
  <c r="T30" i="19" s="1"/>
  <c r="AR33" i="21"/>
  <c r="AN35" i="23" s="1"/>
  <c r="T33" i="35" s="1"/>
  <c r="BZ7" i="19"/>
  <c r="AQ33" i="21"/>
  <c r="AN35" i="19" s="1"/>
  <c r="AQ35" i="21"/>
  <c r="AN37" i="19" s="1"/>
  <c r="AQ36" i="21"/>
  <c r="AN38" i="19" s="1"/>
  <c r="S27" i="35"/>
  <c r="K19" i="31"/>
  <c r="AK38" i="21"/>
  <c r="AR34" i="21"/>
  <c r="AN36" i="23" s="1"/>
  <c r="AR28" i="21"/>
  <c r="AN30" i="23" s="1"/>
  <c r="AO30" i="23" s="1"/>
  <c r="J28" i="35" s="1"/>
  <c r="M9" i="23"/>
  <c r="AR37" i="21"/>
  <c r="AN39" i="23" s="1"/>
  <c r="S35" i="35"/>
  <c r="T22" i="23"/>
  <c r="O20" i="35" s="1"/>
  <c r="S37" i="35"/>
  <c r="S29" i="35"/>
  <c r="S32" i="35"/>
  <c r="T25" i="35"/>
  <c r="M9" i="19"/>
  <c r="AK36" i="21"/>
  <c r="T21" i="35"/>
  <c r="T15" i="35"/>
  <c r="M9" i="24"/>
  <c r="AR26" i="21"/>
  <c r="AN28" i="23" s="1"/>
  <c r="AO28" i="23" s="1"/>
  <c r="J26" i="35" s="1"/>
  <c r="AO17" i="23"/>
  <c r="L15" i="31" s="1"/>
  <c r="AL37" i="21"/>
  <c r="T39" i="23" s="1"/>
  <c r="AK25" i="21"/>
  <c r="T27" i="19" s="1"/>
  <c r="AR36" i="21"/>
  <c r="AN38" i="23" s="1"/>
  <c r="AO24" i="23"/>
  <c r="J22" i="35" s="1"/>
  <c r="AQ30" i="21"/>
  <c r="AN32" i="19" s="1"/>
  <c r="AO32" i="19" s="1"/>
  <c r="AL26" i="21"/>
  <c r="AK26" i="21"/>
  <c r="T28" i="19" s="1"/>
  <c r="AF9" i="19"/>
  <c r="AO9" i="19" s="1"/>
  <c r="I7" i="35" s="1"/>
  <c r="D8" i="30"/>
  <c r="AF9" i="23"/>
  <c r="AO9" i="23" s="1"/>
  <c r="AR38" i="21"/>
  <c r="AN40" i="23" s="1"/>
  <c r="AK27" i="21"/>
  <c r="AW27" i="21" s="1"/>
  <c r="AQ31" i="21"/>
  <c r="AN33" i="19" s="1"/>
  <c r="S31" i="35" s="1"/>
  <c r="AQ38" i="21"/>
  <c r="AN40" i="19" s="1"/>
  <c r="AL31" i="21"/>
  <c r="AF9" i="24"/>
  <c r="AO9" i="24" s="1"/>
  <c r="K7" i="35" s="1"/>
  <c r="AK30" i="21"/>
  <c r="T32" i="19" s="1"/>
  <c r="J20" i="35"/>
  <c r="AL27" i="21"/>
  <c r="T29" i="23" s="1"/>
  <c r="O27" i="35" s="1"/>
  <c r="AK29" i="21"/>
  <c r="T31" i="19" s="1"/>
  <c r="AQ34" i="21"/>
  <c r="AN36" i="19" s="1"/>
  <c r="AK37" i="21"/>
  <c r="T39" i="19" s="1"/>
  <c r="H19" i="21"/>
  <c r="X42" i="21"/>
  <c r="H18" i="21"/>
  <c r="D44" i="21"/>
  <c r="J44" i="21" s="1"/>
  <c r="G28" i="5"/>
  <c r="C42" i="5"/>
  <c r="I42" i="5" s="1"/>
  <c r="W25" i="21"/>
  <c r="E43" i="5"/>
  <c r="E41" i="5"/>
  <c r="G21" i="21"/>
  <c r="D47" i="21"/>
  <c r="J47" i="21" s="1"/>
  <c r="F24" i="5"/>
  <c r="G18" i="21"/>
  <c r="F28" i="5"/>
  <c r="F30" i="5"/>
  <c r="W28" i="21"/>
  <c r="F30" i="21"/>
  <c r="T55" i="21"/>
  <c r="AB55" i="21" s="1"/>
  <c r="F26" i="21"/>
  <c r="F25" i="21"/>
  <c r="C40" i="5"/>
  <c r="I40" i="5" s="1"/>
  <c r="D40" i="5"/>
  <c r="W31" i="21"/>
  <c r="X41" i="21"/>
  <c r="T54" i="21"/>
  <c r="AB54" i="21" s="1"/>
  <c r="F31" i="5"/>
  <c r="F28" i="21"/>
  <c r="G17" i="21"/>
  <c r="E39" i="5"/>
  <c r="F29" i="5"/>
  <c r="G26" i="5"/>
  <c r="X39" i="21"/>
  <c r="H22" i="21"/>
  <c r="U45" i="21"/>
  <c r="C39" i="5"/>
  <c r="I39" i="5" s="1"/>
  <c r="U47" i="21"/>
  <c r="U44" i="21"/>
  <c r="W24" i="21"/>
  <c r="E46" i="21"/>
  <c r="G25" i="5"/>
  <c r="V47" i="21"/>
  <c r="H15" i="21"/>
  <c r="G29" i="5"/>
  <c r="F31" i="21"/>
  <c r="G23" i="21"/>
  <c r="E44" i="21"/>
  <c r="H21" i="21"/>
  <c r="U46" i="21"/>
  <c r="G31" i="5"/>
  <c r="F26" i="5"/>
  <c r="D39" i="5"/>
  <c r="D46" i="21"/>
  <c r="J46" i="21" s="1"/>
  <c r="G15" i="21"/>
  <c r="H16" i="21"/>
  <c r="C41" i="5"/>
  <c r="I41" i="5" s="1"/>
  <c r="X40" i="21"/>
  <c r="F27" i="21"/>
  <c r="E40" i="5"/>
  <c r="W26" i="21"/>
  <c r="H23" i="21"/>
  <c r="G19" i="21"/>
  <c r="F29" i="21"/>
  <c r="W27" i="21"/>
  <c r="E47" i="21"/>
  <c r="X38" i="21"/>
  <c r="H20" i="21"/>
  <c r="H17" i="21"/>
  <c r="E42" i="5"/>
  <c r="T56" i="21"/>
  <c r="AB56" i="21" s="1"/>
  <c r="G30" i="5"/>
  <c r="G27" i="5"/>
  <c r="T57" i="21"/>
  <c r="AB57" i="21" s="1"/>
  <c r="C43" i="5"/>
  <c r="I43" i="5" s="1"/>
  <c r="G16" i="21"/>
  <c r="F27" i="5"/>
  <c r="D41" i="5"/>
  <c r="V44" i="21"/>
  <c r="W30" i="21"/>
  <c r="G24" i="5"/>
  <c r="D43" i="5"/>
  <c r="W29" i="21"/>
  <c r="F25" i="5"/>
  <c r="V45" i="21"/>
  <c r="G20" i="21"/>
  <c r="D42" i="5"/>
  <c r="G22" i="21"/>
  <c r="F24" i="21"/>
  <c r="V46" i="21"/>
  <c r="E45" i="21"/>
  <c r="D45" i="21"/>
  <c r="J45" i="21" s="1"/>
  <c r="T37" i="19"/>
  <c r="AW35" i="21"/>
  <c r="T35" i="19"/>
  <c r="T33" i="19"/>
  <c r="T30" i="23"/>
  <c r="T36" i="19"/>
  <c r="T34" i="19"/>
  <c r="AW32" i="21"/>
  <c r="T26" i="19"/>
  <c r="T38" i="23"/>
  <c r="O36" i="35" s="1"/>
  <c r="AX36" i="21"/>
  <c r="AZ7" i="23"/>
  <c r="X7" i="23"/>
  <c r="E5" i="35"/>
  <c r="W7" i="23"/>
  <c r="V7" i="23"/>
  <c r="Y7" i="23"/>
  <c r="Z7" i="23" s="1"/>
  <c r="E5" i="31"/>
  <c r="AC7" i="23"/>
  <c r="AA7" i="23"/>
  <c r="AB7" i="23" s="1"/>
  <c r="AM22" i="21"/>
  <c r="AS22" i="21"/>
  <c r="AN24" i="24" s="1"/>
  <c r="T23" i="23"/>
  <c r="AX21" i="21"/>
  <c r="AQ7" i="23"/>
  <c r="T13" i="26"/>
  <c r="R11" i="35" s="1"/>
  <c r="BA11" i="21"/>
  <c r="T18" i="23"/>
  <c r="O16" i="35" s="1"/>
  <c r="AX16" i="21"/>
  <c r="AL33" i="21"/>
  <c r="AO33" i="19"/>
  <c r="AR27" i="21"/>
  <c r="AN29" i="23" s="1"/>
  <c r="T27" i="35" s="1"/>
  <c r="AO34" i="19"/>
  <c r="AQ25" i="21"/>
  <c r="AN27" i="19" s="1"/>
  <c r="S25" i="35" s="1"/>
  <c r="AL30" i="21"/>
  <c r="AR31" i="21"/>
  <c r="AN33" i="23" s="1"/>
  <c r="AF40" i="24"/>
  <c r="M40" i="24"/>
  <c r="M35" i="24"/>
  <c r="AF35" i="24"/>
  <c r="AN6" i="21"/>
  <c r="AT6" i="21"/>
  <c r="AN8" i="25" s="1"/>
  <c r="V6" i="35" s="1"/>
  <c r="M34" i="24"/>
  <c r="AF34" i="24"/>
  <c r="N43" i="21"/>
  <c r="M43" i="21"/>
  <c r="K43" i="21"/>
  <c r="AK43" i="21" s="1"/>
  <c r="L43" i="21"/>
  <c r="J33" i="5"/>
  <c r="K33" i="5"/>
  <c r="AF35" i="19"/>
  <c r="L33" i="5"/>
  <c r="N33" i="5"/>
  <c r="M35" i="19"/>
  <c r="M33" i="5"/>
  <c r="AN7" i="21"/>
  <c r="AT7" i="21"/>
  <c r="AN9" i="25" s="1"/>
  <c r="V7" i="35" s="1"/>
  <c r="J34" i="5"/>
  <c r="K34" i="5"/>
  <c r="L34" i="5"/>
  <c r="M36" i="19"/>
  <c r="M34" i="5"/>
  <c r="AR9" i="5"/>
  <c r="AF36" i="19"/>
  <c r="N34" i="5"/>
  <c r="AF23" i="26"/>
  <c r="M23" i="26"/>
  <c r="AF39" i="23"/>
  <c r="M39" i="23"/>
  <c r="N42" i="21"/>
  <c r="M42" i="21"/>
  <c r="K42" i="21"/>
  <c r="L42" i="21"/>
  <c r="T25" i="23"/>
  <c r="O23" i="35" s="1"/>
  <c r="AX23" i="21"/>
  <c r="AR7" i="23"/>
  <c r="L6" i="31"/>
  <c r="J6" i="35"/>
  <c r="T40" i="23"/>
  <c r="T8" i="26"/>
  <c r="R6" i="35" s="1"/>
  <c r="BA6" i="21"/>
  <c r="W5" i="35"/>
  <c r="AO7" i="26"/>
  <c r="T16" i="26"/>
  <c r="R14" i="35" s="1"/>
  <c r="BA14" i="21"/>
  <c r="T9" i="26"/>
  <c r="R7" i="35" s="1"/>
  <c r="BA7" i="21"/>
  <c r="AO28" i="19"/>
  <c r="K18" i="31"/>
  <c r="I18" i="35"/>
  <c r="AR32" i="21"/>
  <c r="AN34" i="23" s="1"/>
  <c r="T32" i="35" s="1"/>
  <c r="AM17" i="21"/>
  <c r="AS17" i="21"/>
  <c r="AN19" i="24" s="1"/>
  <c r="M21" i="26"/>
  <c r="AF21" i="26"/>
  <c r="M20" i="26"/>
  <c r="AF20" i="26"/>
  <c r="AN9" i="21"/>
  <c r="AT9" i="21"/>
  <c r="AN11" i="25" s="1"/>
  <c r="V9" i="35" s="1"/>
  <c r="J37" i="5"/>
  <c r="L37" i="5"/>
  <c r="K37" i="5"/>
  <c r="AF39" i="19"/>
  <c r="M39" i="19"/>
  <c r="M37" i="5"/>
  <c r="N37" i="5"/>
  <c r="AN10" i="21"/>
  <c r="AT10" i="21"/>
  <c r="AN12" i="25" s="1"/>
  <c r="V10" i="35" s="1"/>
  <c r="M22" i="26"/>
  <c r="AF22" i="26"/>
  <c r="AE48" i="21"/>
  <c r="AD48" i="21"/>
  <c r="Z48" i="21"/>
  <c r="AA48" i="21"/>
  <c r="AC48" i="21"/>
  <c r="AS9" i="5"/>
  <c r="AF36" i="23"/>
  <c r="M36" i="23"/>
  <c r="AN12" i="21"/>
  <c r="AT12" i="21"/>
  <c r="AN14" i="25" s="1"/>
  <c r="V12" i="35" s="1"/>
  <c r="BA7" i="23"/>
  <c r="BA5" i="21"/>
  <c r="T7" i="26"/>
  <c r="P5" i="35"/>
  <c r="U7" i="24"/>
  <c r="AZ7" i="24" s="1"/>
  <c r="AO25" i="23"/>
  <c r="AL32" i="21"/>
  <c r="AF35" i="23"/>
  <c r="M35" i="23"/>
  <c r="AS19" i="21"/>
  <c r="AN21" i="24" s="1"/>
  <c r="AM19" i="21"/>
  <c r="M22" i="25"/>
  <c r="AF22" i="25"/>
  <c r="AF18" i="26"/>
  <c r="M18" i="26"/>
  <c r="AN14" i="21"/>
  <c r="AT14" i="21"/>
  <c r="AN16" i="25" s="1"/>
  <c r="V14" i="35" s="1"/>
  <c r="AE50" i="21"/>
  <c r="AD50" i="21"/>
  <c r="AC50" i="21"/>
  <c r="AA50" i="21"/>
  <c r="Z50" i="21"/>
  <c r="AM20" i="21"/>
  <c r="AS20" i="21"/>
  <c r="AN22" i="24" s="1"/>
  <c r="N40" i="21"/>
  <c r="L40" i="21"/>
  <c r="K40" i="21"/>
  <c r="AR40" i="21" s="1"/>
  <c r="AN42" i="23" s="1"/>
  <c r="M40" i="21"/>
  <c r="K21" i="31"/>
  <c r="I21" i="35"/>
  <c r="AF37" i="23"/>
  <c r="M37" i="23"/>
  <c r="AO31" i="19"/>
  <c r="AS7" i="23"/>
  <c r="AT7" i="23" s="1"/>
  <c r="T17" i="23"/>
  <c r="AX15" i="21"/>
  <c r="AQ28" i="21"/>
  <c r="AN30" i="19" s="1"/>
  <c r="AO29" i="19"/>
  <c r="T14" i="26"/>
  <c r="R12" i="35" s="1"/>
  <c r="BA12" i="21"/>
  <c r="T37" i="23"/>
  <c r="AX35" i="21"/>
  <c r="AR24" i="21"/>
  <c r="AN26" i="23" s="1"/>
  <c r="T24" i="35" s="1"/>
  <c r="AS16" i="21"/>
  <c r="AN18" i="24" s="1"/>
  <c r="AM16" i="21"/>
  <c r="AS21" i="21"/>
  <c r="AN23" i="24" s="1"/>
  <c r="AM21" i="21"/>
  <c r="AC53" i="21"/>
  <c r="AD53" i="21"/>
  <c r="AE53" i="21"/>
  <c r="Z53" i="21"/>
  <c r="AA53" i="21"/>
  <c r="AS15" i="21"/>
  <c r="AN17" i="24" s="1"/>
  <c r="AM15" i="21"/>
  <c r="AM23" i="21"/>
  <c r="AS23" i="21"/>
  <c r="AN25" i="24" s="1"/>
  <c r="J35" i="5"/>
  <c r="M35" i="5"/>
  <c r="L35" i="5"/>
  <c r="K35" i="5"/>
  <c r="N35" i="5"/>
  <c r="AF37" i="19"/>
  <c r="M37" i="19"/>
  <c r="AF25" i="26"/>
  <c r="M25" i="26"/>
  <c r="T38" i="19"/>
  <c r="AW36" i="21"/>
  <c r="CB7" i="19"/>
  <c r="Z7" i="19"/>
  <c r="CC7" i="19" s="1"/>
  <c r="AO33" i="23"/>
  <c r="AF17" i="25"/>
  <c r="M17" i="25"/>
  <c r="N41" i="21"/>
  <c r="M41" i="21"/>
  <c r="K41" i="21"/>
  <c r="L41" i="21"/>
  <c r="AX7" i="23"/>
  <c r="T15" i="26"/>
  <c r="R13" i="35" s="1"/>
  <c r="BA13" i="21"/>
  <c r="T20" i="23"/>
  <c r="O18" i="35" s="1"/>
  <c r="AX18" i="21"/>
  <c r="AO21" i="23"/>
  <c r="I15" i="35"/>
  <c r="K15" i="31"/>
  <c r="AL24" i="21"/>
  <c r="M34" i="23"/>
  <c r="AF34" i="23"/>
  <c r="N39" i="21"/>
  <c r="L39" i="21"/>
  <c r="K39" i="21"/>
  <c r="AQ39" i="21" s="1"/>
  <c r="AN41" i="19" s="1"/>
  <c r="M39" i="21"/>
  <c r="AE49" i="21"/>
  <c r="AA49" i="21"/>
  <c r="AC49" i="21"/>
  <c r="Z49" i="21"/>
  <c r="AD49" i="21"/>
  <c r="M39" i="24"/>
  <c r="AF39" i="24"/>
  <c r="AF38" i="24"/>
  <c r="M38" i="24"/>
  <c r="AF24" i="26"/>
  <c r="M24" i="26"/>
  <c r="AE52" i="21"/>
  <c r="Z52" i="21"/>
  <c r="AC52" i="21"/>
  <c r="AD52" i="21"/>
  <c r="AA52" i="21"/>
  <c r="AN5" i="21"/>
  <c r="AT5" i="21"/>
  <c r="AN7" i="25" s="1"/>
  <c r="AF40" i="23"/>
  <c r="M40" i="23"/>
  <c r="AF19" i="25"/>
  <c r="M19" i="25"/>
  <c r="J7" i="35"/>
  <c r="L7" i="31"/>
  <c r="AW7" i="23"/>
  <c r="T10" i="26"/>
  <c r="R8" i="35" s="1"/>
  <c r="BA8" i="21"/>
  <c r="AO31" i="23"/>
  <c r="AQ24" i="21"/>
  <c r="AN26" i="19" s="1"/>
  <c r="AO23" i="23"/>
  <c r="AL25" i="21"/>
  <c r="K6" i="31"/>
  <c r="I6" i="35"/>
  <c r="AL34" i="21"/>
  <c r="T19" i="23"/>
  <c r="O17" i="35" s="1"/>
  <c r="AX17" i="21"/>
  <c r="T11" i="26"/>
  <c r="R9" i="35" s="1"/>
  <c r="BA9" i="21"/>
  <c r="M10" i="23"/>
  <c r="AF18" i="25"/>
  <c r="M18" i="25"/>
  <c r="M23" i="25"/>
  <c r="AF23" i="25"/>
  <c r="AF24" i="25"/>
  <c r="M24" i="25"/>
  <c r="J38" i="5"/>
  <c r="M38" i="5"/>
  <c r="L38" i="5"/>
  <c r="N38" i="5"/>
  <c r="M40" i="19"/>
  <c r="AF40" i="19"/>
  <c r="K38" i="5"/>
  <c r="AM18" i="21"/>
  <c r="AS18" i="21"/>
  <c r="AN20" i="24" s="1"/>
  <c r="M17" i="26"/>
  <c r="AF17" i="26"/>
  <c r="J36" i="5"/>
  <c r="K36" i="5"/>
  <c r="M36" i="5"/>
  <c r="AF38" i="19"/>
  <c r="AO38" i="19" s="1"/>
  <c r="N36" i="5"/>
  <c r="M38" i="19"/>
  <c r="L36" i="5"/>
  <c r="M25" i="25"/>
  <c r="AF25" i="25"/>
  <c r="AF20" i="25"/>
  <c r="M20" i="25"/>
  <c r="M38" i="23"/>
  <c r="AF38" i="23"/>
  <c r="AO38" i="23" s="1"/>
  <c r="M5" i="31"/>
  <c r="K5" i="35"/>
  <c r="AN8" i="21"/>
  <c r="AT8" i="21"/>
  <c r="AN10" i="25" s="1"/>
  <c r="V8" i="35" s="1"/>
  <c r="T21" i="23"/>
  <c r="O19" i="35" s="1"/>
  <c r="AX19" i="21"/>
  <c r="AP7" i="23"/>
  <c r="AF10" i="23"/>
  <c r="T31" i="23"/>
  <c r="O29" i="35" s="1"/>
  <c r="T16" i="23"/>
  <c r="O14" i="35" s="1"/>
  <c r="AX14" i="21"/>
  <c r="K6" i="35"/>
  <c r="M6" i="31"/>
  <c r="AO32" i="23"/>
  <c r="T12" i="26"/>
  <c r="R10" i="35" s="1"/>
  <c r="BA10" i="21"/>
  <c r="T24" i="23"/>
  <c r="O22" i="35" s="1"/>
  <c r="AX22" i="21"/>
  <c r="AO20" i="23"/>
  <c r="AO27" i="23"/>
  <c r="AO18" i="23"/>
  <c r="M36" i="24"/>
  <c r="AT9" i="5"/>
  <c r="AF36" i="24"/>
  <c r="AE51" i="21"/>
  <c r="AD51" i="21"/>
  <c r="Z51" i="21"/>
  <c r="AA51" i="21"/>
  <c r="AC51" i="21"/>
  <c r="AF37" i="24"/>
  <c r="M37" i="24"/>
  <c r="AN13" i="21"/>
  <c r="AT13" i="21"/>
  <c r="AN15" i="25" s="1"/>
  <c r="V13" i="35" s="1"/>
  <c r="AT11" i="21"/>
  <c r="AN13" i="25" s="1"/>
  <c r="V11" i="35" s="1"/>
  <c r="AN11" i="21"/>
  <c r="M19" i="26"/>
  <c r="AF19" i="26"/>
  <c r="J42" i="21"/>
  <c r="J41" i="21"/>
  <c r="M21" i="25"/>
  <c r="AF21" i="25"/>
  <c r="AD143" i="20"/>
  <c r="BB143" i="20" s="1"/>
  <c r="AD188" i="20"/>
  <c r="BB188" i="20" s="1"/>
  <c r="AD100" i="20"/>
  <c r="BB100" i="20" s="1"/>
  <c r="BT12" i="19"/>
  <c r="BJ10" i="23"/>
  <c r="BT10" i="19"/>
  <c r="BT9" i="19"/>
  <c r="BT11" i="19"/>
  <c r="BT7" i="24"/>
  <c r="BJ11" i="19"/>
  <c r="BT12" i="23"/>
  <c r="BJ14" i="19"/>
  <c r="BJ13" i="19"/>
  <c r="BT10" i="23"/>
  <c r="BT9" i="23"/>
  <c r="BT14" i="19"/>
  <c r="BT15" i="19"/>
  <c r="BT16" i="19"/>
  <c r="BT13" i="19"/>
  <c r="BJ12" i="19"/>
  <c r="BJ13" i="23"/>
  <c r="BJ9" i="19"/>
  <c r="BT14" i="23"/>
  <c r="BT13" i="23"/>
  <c r="BT11" i="23"/>
  <c r="BJ8" i="23"/>
  <c r="BJ7" i="23"/>
  <c r="BJ14" i="23"/>
  <c r="BN13" i="19"/>
  <c r="BN13" i="23"/>
  <c r="BN12" i="19"/>
  <c r="BE13" i="19"/>
  <c r="BE14" i="23"/>
  <c r="BE12" i="24"/>
  <c r="BU11" i="19"/>
  <c r="BN7" i="25"/>
  <c r="BN12" i="23"/>
  <c r="BN12" i="24"/>
  <c r="BE13" i="23"/>
  <c r="BE11" i="23"/>
  <c r="BN15" i="19"/>
  <c r="BE7" i="25"/>
  <c r="BN14" i="19"/>
  <c r="BN10" i="24"/>
  <c r="BE11" i="24"/>
  <c r="BU9" i="23"/>
  <c r="BU8" i="23"/>
  <c r="BE12" i="19"/>
  <c r="AH5" i="35"/>
  <c r="BN14" i="23"/>
  <c r="BU10" i="23"/>
  <c r="BE15" i="19"/>
  <c r="BE14" i="19"/>
  <c r="BN11" i="24"/>
  <c r="BE12" i="23"/>
  <c r="BE10" i="24"/>
  <c r="BN11" i="23"/>
  <c r="BU7" i="23"/>
  <c r="AO36" i="23" l="1"/>
  <c r="K7" i="31"/>
  <c r="AX26" i="21"/>
  <c r="AW38" i="21"/>
  <c r="J15" i="35"/>
  <c r="T40" i="19"/>
  <c r="AO29" i="23"/>
  <c r="AX29" i="21"/>
  <c r="AW7" i="24"/>
  <c r="T28" i="23"/>
  <c r="O26" i="35" s="1"/>
  <c r="AX37" i="21"/>
  <c r="AX28" i="21"/>
  <c r="AR39" i="21"/>
  <c r="AN41" i="23" s="1"/>
  <c r="AL39" i="21"/>
  <c r="T41" i="23" s="1"/>
  <c r="L22" i="31"/>
  <c r="AW29" i="21"/>
  <c r="AW34" i="21"/>
  <c r="AW30" i="21"/>
  <c r="AW31" i="21"/>
  <c r="AW26" i="21"/>
  <c r="AF10" i="19"/>
  <c r="AO10" i="19" s="1"/>
  <c r="I8" i="35" s="1"/>
  <c r="AW33" i="21"/>
  <c r="AX31" i="21"/>
  <c r="S33" i="35"/>
  <c r="O37" i="35"/>
  <c r="O15" i="35"/>
  <c r="O21" i="35"/>
  <c r="O38" i="35"/>
  <c r="T33" i="23"/>
  <c r="T29" i="19"/>
  <c r="N27" i="35" s="1"/>
  <c r="T31" i="35"/>
  <c r="T36" i="35"/>
  <c r="T37" i="35"/>
  <c r="M10" i="24"/>
  <c r="AX7" i="24"/>
  <c r="O35" i="35"/>
  <c r="T40" i="35"/>
  <c r="S34" i="35"/>
  <c r="S38" i="35"/>
  <c r="S36" i="35"/>
  <c r="T26" i="35"/>
  <c r="T28" i="35"/>
  <c r="T34" i="35"/>
  <c r="AW37" i="21"/>
  <c r="S30" i="35"/>
  <c r="AK42" i="21"/>
  <c r="T44" i="19" s="1"/>
  <c r="S24" i="35"/>
  <c r="S39" i="35"/>
  <c r="S28" i="35"/>
  <c r="O28" i="35"/>
  <c r="T38" i="35"/>
  <c r="M10" i="19"/>
  <c r="AR7" i="24"/>
  <c r="AQ7" i="24"/>
  <c r="AU7" i="24"/>
  <c r="AV7" i="24" s="1"/>
  <c r="BA7" i="24"/>
  <c r="AX38" i="21"/>
  <c r="AP7" i="24"/>
  <c r="L26" i="31"/>
  <c r="AS7" i="24"/>
  <c r="AT7" i="24" s="1"/>
  <c r="CJ7" i="19"/>
  <c r="H8" i="30"/>
  <c r="D11" i="30"/>
  <c r="H10" i="30"/>
  <c r="H9" i="30"/>
  <c r="H7" i="30"/>
  <c r="AO39" i="19"/>
  <c r="K37" i="31" s="1"/>
  <c r="AO34" i="23"/>
  <c r="J32" i="35" s="1"/>
  <c r="AO40" i="23"/>
  <c r="L38" i="31" s="1"/>
  <c r="AO35" i="19"/>
  <c r="I33" i="35" s="1"/>
  <c r="L28" i="31"/>
  <c r="AO37" i="19"/>
  <c r="K35" i="31" s="1"/>
  <c r="AO40" i="19"/>
  <c r="I38" i="35" s="1"/>
  <c r="AO37" i="23"/>
  <c r="J35" i="35" s="1"/>
  <c r="AO39" i="23"/>
  <c r="J37" i="35" s="1"/>
  <c r="AO35" i="23"/>
  <c r="J33" i="35" s="1"/>
  <c r="AO36" i="19"/>
  <c r="K34" i="31" s="1"/>
  <c r="AO30" i="19"/>
  <c r="K28" i="31" s="1"/>
  <c r="M7" i="31"/>
  <c r="AF10" i="24"/>
  <c r="AO10" i="24" s="1"/>
  <c r="CK7" i="19"/>
  <c r="AL40" i="21"/>
  <c r="T42" i="23" s="1"/>
  <c r="AR41" i="21"/>
  <c r="AN43" i="23" s="1"/>
  <c r="AR43" i="21"/>
  <c r="AN45" i="23" s="1"/>
  <c r="CH7" i="19"/>
  <c r="AO26" i="23"/>
  <c r="L24" i="31" s="1"/>
  <c r="AL43" i="21"/>
  <c r="T45" i="23" s="1"/>
  <c r="AW28" i="21"/>
  <c r="AQ43" i="21"/>
  <c r="AN45" i="19" s="1"/>
  <c r="AK40" i="21"/>
  <c r="T42" i="19" s="1"/>
  <c r="CF7" i="19"/>
  <c r="AO27" i="19"/>
  <c r="I25" i="35" s="1"/>
  <c r="AQ40" i="21"/>
  <c r="AN42" i="19" s="1"/>
  <c r="AW25" i="21"/>
  <c r="V48" i="21"/>
  <c r="U51" i="21"/>
  <c r="G26" i="21"/>
  <c r="T59" i="21"/>
  <c r="AB59" i="21" s="1"/>
  <c r="W36" i="21"/>
  <c r="E49" i="21"/>
  <c r="G27" i="21"/>
  <c r="G25" i="21"/>
  <c r="T61" i="21"/>
  <c r="AB61" i="21" s="1"/>
  <c r="H30" i="21"/>
  <c r="U52" i="21"/>
  <c r="V52" i="21"/>
  <c r="D45" i="5"/>
  <c r="G24" i="21"/>
  <c r="F35" i="5"/>
  <c r="D49" i="21"/>
  <c r="J49" i="21" s="1"/>
  <c r="H28" i="21"/>
  <c r="V49" i="21"/>
  <c r="E50" i="21"/>
  <c r="D44" i="5"/>
  <c r="G37" i="5"/>
  <c r="F37" i="5"/>
  <c r="C45" i="5"/>
  <c r="I45" i="5" s="1"/>
  <c r="W34" i="21"/>
  <c r="E48" i="21"/>
  <c r="D47" i="5"/>
  <c r="E51" i="21"/>
  <c r="F37" i="21"/>
  <c r="U48" i="21"/>
  <c r="G29" i="21"/>
  <c r="U50" i="21"/>
  <c r="W33" i="21"/>
  <c r="G28" i="21"/>
  <c r="W37" i="21"/>
  <c r="F38" i="21"/>
  <c r="G34" i="5"/>
  <c r="T58" i="21"/>
  <c r="AB58" i="21" s="1"/>
  <c r="D50" i="21"/>
  <c r="J50" i="21" s="1"/>
  <c r="H26" i="21"/>
  <c r="X46" i="21"/>
  <c r="G33" i="5"/>
  <c r="T60" i="21"/>
  <c r="AB60" i="21" s="1"/>
  <c r="F33" i="21"/>
  <c r="X45" i="21"/>
  <c r="E53" i="21"/>
  <c r="G30" i="21"/>
  <c r="C47" i="5"/>
  <c r="I47" i="5" s="1"/>
  <c r="F35" i="21"/>
  <c r="V51" i="21"/>
  <c r="W32" i="21"/>
  <c r="T63" i="21"/>
  <c r="AB63" i="21" s="1"/>
  <c r="E52" i="21"/>
  <c r="T62" i="21"/>
  <c r="AB62" i="21" s="1"/>
  <c r="C46" i="5"/>
  <c r="I46" i="5" s="1"/>
  <c r="G31" i="21"/>
  <c r="F36" i="5"/>
  <c r="H25" i="21"/>
  <c r="F36" i="21"/>
  <c r="D51" i="21"/>
  <c r="J51" i="21" s="1"/>
  <c r="V53" i="21"/>
  <c r="H27" i="21"/>
  <c r="D53" i="21"/>
  <c r="J53" i="21" s="1"/>
  <c r="D48" i="21"/>
  <c r="J48" i="21" s="1"/>
  <c r="X44" i="21"/>
  <c r="H31" i="21"/>
  <c r="H29" i="21"/>
  <c r="H24" i="21"/>
  <c r="D46" i="5"/>
  <c r="F34" i="21"/>
  <c r="F32" i="5"/>
  <c r="C44" i="5"/>
  <c r="I44" i="5" s="1"/>
  <c r="F33" i="5"/>
  <c r="F34" i="5"/>
  <c r="V50" i="21"/>
  <c r="X43" i="21"/>
  <c r="G36" i="5"/>
  <c r="G32" i="5"/>
  <c r="D52" i="21"/>
  <c r="J52" i="21" s="1"/>
  <c r="U53" i="21"/>
  <c r="G35" i="5"/>
  <c r="W35" i="21"/>
  <c r="F32" i="21"/>
  <c r="U49" i="21"/>
  <c r="AF32" i="26"/>
  <c r="M32" i="26"/>
  <c r="AL42" i="21"/>
  <c r="K36" i="31"/>
  <c r="I36" i="35"/>
  <c r="AK39" i="21"/>
  <c r="AQ41" i="21"/>
  <c r="AN43" i="19" s="1"/>
  <c r="AY19" i="21"/>
  <c r="T21" i="24"/>
  <c r="P19" i="35" s="1"/>
  <c r="N28" i="35"/>
  <c r="AQ42" i="21"/>
  <c r="AN44" i="19" s="1"/>
  <c r="T45" i="19"/>
  <c r="T8" i="25"/>
  <c r="Q6" i="35" s="1"/>
  <c r="AZ6" i="21"/>
  <c r="M29" i="25"/>
  <c r="AF29" i="25"/>
  <c r="AM29" i="21"/>
  <c r="AS29" i="21"/>
  <c r="AN31" i="24" s="1"/>
  <c r="J41" i="5"/>
  <c r="AF43" i="19"/>
  <c r="K41" i="5"/>
  <c r="N41" i="5"/>
  <c r="M43" i="19"/>
  <c r="L41" i="5"/>
  <c r="M41" i="5"/>
  <c r="AF27" i="26"/>
  <c r="M27" i="26"/>
  <c r="AU22" i="21"/>
  <c r="AN24" i="26" s="1"/>
  <c r="W22" i="35" s="1"/>
  <c r="AO22" i="21"/>
  <c r="AS26" i="21"/>
  <c r="AN28" i="24" s="1"/>
  <c r="AM26" i="21"/>
  <c r="AF26" i="25"/>
  <c r="AU8" i="5"/>
  <c r="M26" i="25"/>
  <c r="J42" i="5"/>
  <c r="M44" i="19"/>
  <c r="N42" i="5"/>
  <c r="M42" i="5"/>
  <c r="AF44" i="19"/>
  <c r="L42" i="5"/>
  <c r="K42" i="5"/>
  <c r="L18" i="31"/>
  <c r="J18" i="35"/>
  <c r="T32" i="23"/>
  <c r="O30" i="35" s="1"/>
  <c r="AX30" i="21"/>
  <c r="AN20" i="21"/>
  <c r="AT20" i="21"/>
  <c r="AN22" i="25" s="1"/>
  <c r="V20" i="35" s="1"/>
  <c r="AN18" i="21"/>
  <c r="AT18" i="21"/>
  <c r="AN20" i="25" s="1"/>
  <c r="V18" i="35" s="1"/>
  <c r="AR42" i="21"/>
  <c r="AN44" i="23" s="1"/>
  <c r="N29" i="35"/>
  <c r="AO10" i="23"/>
  <c r="AF11" i="23"/>
  <c r="T27" i="23"/>
  <c r="AX25" i="21"/>
  <c r="AK41" i="21"/>
  <c r="U23" i="35"/>
  <c r="AO25" i="24"/>
  <c r="AL41" i="21"/>
  <c r="U20" i="35"/>
  <c r="AO22" i="24"/>
  <c r="U19" i="35"/>
  <c r="AO21" i="24"/>
  <c r="K30" i="31"/>
  <c r="I30" i="35"/>
  <c r="N25" i="35"/>
  <c r="AX27" i="21"/>
  <c r="N45" i="21"/>
  <c r="M45" i="21"/>
  <c r="L45" i="21"/>
  <c r="K45" i="21"/>
  <c r="AK45" i="21" s="1"/>
  <c r="AF27" i="25"/>
  <c r="M27" i="25"/>
  <c r="AN16" i="21"/>
  <c r="AT16" i="21"/>
  <c r="AN18" i="25" s="1"/>
  <c r="V16" i="35" s="1"/>
  <c r="Z56" i="21"/>
  <c r="AC56" i="21"/>
  <c r="AE56" i="21"/>
  <c r="AD56" i="21"/>
  <c r="AA56" i="21"/>
  <c r="AN19" i="21"/>
  <c r="AT19" i="21"/>
  <c r="AN21" i="25" s="1"/>
  <c r="AO16" i="21"/>
  <c r="AU16" i="21"/>
  <c r="AN18" i="26" s="1"/>
  <c r="W16" i="35" s="1"/>
  <c r="AU21" i="21"/>
  <c r="AN23" i="26" s="1"/>
  <c r="W21" i="35" s="1"/>
  <c r="AO21" i="21"/>
  <c r="Z54" i="21"/>
  <c r="AC54" i="21"/>
  <c r="AD54" i="21"/>
  <c r="AA54" i="21"/>
  <c r="AE54" i="21"/>
  <c r="M30" i="26"/>
  <c r="AF30" i="26"/>
  <c r="J30" i="35"/>
  <c r="L30" i="31"/>
  <c r="M11" i="23"/>
  <c r="N34" i="35"/>
  <c r="N35" i="35"/>
  <c r="AZ11" i="21"/>
  <c r="T13" i="25"/>
  <c r="Q11" i="35" s="1"/>
  <c r="L25" i="31"/>
  <c r="J25" i="35"/>
  <c r="AZ8" i="21"/>
  <c r="T10" i="25"/>
  <c r="Q8" i="35" s="1"/>
  <c r="L21" i="31"/>
  <c r="J21" i="35"/>
  <c r="T25" i="24"/>
  <c r="AY23" i="21"/>
  <c r="T23" i="24"/>
  <c r="P21" i="35" s="1"/>
  <c r="AY21" i="21"/>
  <c r="T22" i="24"/>
  <c r="P20" i="35" s="1"/>
  <c r="AY20" i="21"/>
  <c r="L23" i="31"/>
  <c r="J23" i="35"/>
  <c r="L27" i="31"/>
  <c r="J27" i="35"/>
  <c r="J34" i="35"/>
  <c r="L34" i="31"/>
  <c r="U17" i="35"/>
  <c r="AO19" i="24"/>
  <c r="K26" i="31"/>
  <c r="I26" i="35"/>
  <c r="AW24" i="21"/>
  <c r="AF44" i="24"/>
  <c r="M44" i="24"/>
  <c r="AU23" i="21"/>
  <c r="AN25" i="26" s="1"/>
  <c r="W23" i="35" s="1"/>
  <c r="AO23" i="21"/>
  <c r="AN15" i="21"/>
  <c r="AT15" i="21"/>
  <c r="AN17" i="25" s="1"/>
  <c r="V15" i="35" s="1"/>
  <c r="M28" i="26"/>
  <c r="AF28" i="26"/>
  <c r="AC55" i="21"/>
  <c r="AA55" i="21"/>
  <c r="AD55" i="21"/>
  <c r="Z55" i="21"/>
  <c r="AE55" i="21"/>
  <c r="N47" i="21"/>
  <c r="M47" i="21"/>
  <c r="L47" i="21"/>
  <c r="K47" i="21"/>
  <c r="AQ47" i="21" s="1"/>
  <c r="AN49" i="19" s="1"/>
  <c r="L37" i="31"/>
  <c r="T9" i="25"/>
  <c r="Q7" i="35" s="1"/>
  <c r="AZ7" i="21"/>
  <c r="AS25" i="21"/>
  <c r="AN27" i="24" s="1"/>
  <c r="AM25" i="21"/>
  <c r="J31" i="35"/>
  <c r="L31" i="31"/>
  <c r="I35" i="35"/>
  <c r="T17" i="24"/>
  <c r="P15" i="35" s="1"/>
  <c r="AY15" i="21"/>
  <c r="U21" i="35"/>
  <c r="AO23" i="24"/>
  <c r="AZ14" i="21"/>
  <c r="T16" i="25"/>
  <c r="Q14" i="35" s="1"/>
  <c r="T19" i="24"/>
  <c r="P17" i="35" s="1"/>
  <c r="AY17" i="21"/>
  <c r="O5" i="31"/>
  <c r="M5" i="35"/>
  <c r="N26" i="35"/>
  <c r="I32" i="35"/>
  <c r="K32" i="31"/>
  <c r="N38" i="35"/>
  <c r="N24" i="35"/>
  <c r="N31" i="35"/>
  <c r="M45" i="23"/>
  <c r="AF45" i="23"/>
  <c r="J43" i="5"/>
  <c r="N43" i="5"/>
  <c r="K43" i="5"/>
  <c r="AF45" i="19"/>
  <c r="M45" i="19"/>
  <c r="L43" i="5"/>
  <c r="M43" i="5"/>
  <c r="AO17" i="21"/>
  <c r="AU17" i="21"/>
  <c r="AN19" i="26" s="1"/>
  <c r="W17" i="35" s="1"/>
  <c r="AN23" i="21"/>
  <c r="AT23" i="21"/>
  <c r="AN25" i="25" s="1"/>
  <c r="V23" i="35" s="1"/>
  <c r="AF31" i="25"/>
  <c r="M31" i="25"/>
  <c r="AM30" i="21"/>
  <c r="AS30" i="21"/>
  <c r="AN32" i="24" s="1"/>
  <c r="AN21" i="21"/>
  <c r="AT21" i="21"/>
  <c r="AN23" i="25" s="1"/>
  <c r="V21" i="35" s="1"/>
  <c r="N44" i="21"/>
  <c r="M44" i="21"/>
  <c r="K44" i="21"/>
  <c r="AQ44" i="21" s="1"/>
  <c r="AN46" i="19" s="1"/>
  <c r="L44" i="21"/>
  <c r="T15" i="25"/>
  <c r="Q13" i="35" s="1"/>
  <c r="AZ13" i="21"/>
  <c r="M43" i="23"/>
  <c r="AF43" i="23"/>
  <c r="AF8" i="26"/>
  <c r="AO8" i="26" s="1"/>
  <c r="T36" i="23"/>
  <c r="O34" i="35" s="1"/>
  <c r="AX34" i="21"/>
  <c r="T26" i="23"/>
  <c r="O24" i="35" s="1"/>
  <c r="AX24" i="21"/>
  <c r="U15" i="35"/>
  <c r="AO17" i="24"/>
  <c r="T18" i="24"/>
  <c r="AY16" i="21"/>
  <c r="T34" i="23"/>
  <c r="O32" i="35" s="1"/>
  <c r="AX32" i="21"/>
  <c r="AA7" i="24"/>
  <c r="AB7" i="24" s="1"/>
  <c r="X7" i="24"/>
  <c r="Y7" i="24"/>
  <c r="Z7" i="24" s="1"/>
  <c r="W7" i="24"/>
  <c r="AC7" i="24"/>
  <c r="V7" i="24"/>
  <c r="K19" i="7" s="1"/>
  <c r="F5" i="35"/>
  <c r="F5" i="31"/>
  <c r="T14" i="25"/>
  <c r="Q12" i="35" s="1"/>
  <c r="AZ12" i="21"/>
  <c r="T12" i="25"/>
  <c r="Q10" i="35" s="1"/>
  <c r="AZ10" i="21"/>
  <c r="U22" i="35"/>
  <c r="AO24" i="24"/>
  <c r="AS24" i="21"/>
  <c r="AN26" i="24" s="1"/>
  <c r="AM24" i="21"/>
  <c r="AF26" i="26"/>
  <c r="M26" i="26"/>
  <c r="AV8" i="5"/>
  <c r="AU20" i="21"/>
  <c r="AN22" i="26" s="1"/>
  <c r="W20" i="35" s="1"/>
  <c r="AO20" i="21"/>
  <c r="AF42" i="24"/>
  <c r="M42" i="24"/>
  <c r="N46" i="21"/>
  <c r="M46" i="21"/>
  <c r="K46" i="21"/>
  <c r="AL46" i="21" s="1"/>
  <c r="L46" i="21"/>
  <c r="AS31" i="21"/>
  <c r="AN33" i="24" s="1"/>
  <c r="AM31" i="21"/>
  <c r="AF41" i="24"/>
  <c r="M41" i="24"/>
  <c r="M42" i="23"/>
  <c r="AF42" i="23"/>
  <c r="AF43" i="24"/>
  <c r="M43" i="24"/>
  <c r="AO18" i="21"/>
  <c r="AU18" i="21"/>
  <c r="AN20" i="26" s="1"/>
  <c r="W18" i="35" s="1"/>
  <c r="T20" i="24"/>
  <c r="P18" i="35" s="1"/>
  <c r="AY18" i="21"/>
  <c r="AF8" i="25"/>
  <c r="AO8" i="25" s="1"/>
  <c r="I29" i="35"/>
  <c r="K29" i="31"/>
  <c r="M33" i="25"/>
  <c r="AF33" i="25"/>
  <c r="N30" i="35"/>
  <c r="M8" i="26"/>
  <c r="L19" i="31"/>
  <c r="J19" i="35"/>
  <c r="CI7" i="19"/>
  <c r="U16" i="35"/>
  <c r="AO18" i="24"/>
  <c r="K27" i="31"/>
  <c r="I27" i="35"/>
  <c r="CG7" i="19"/>
  <c r="N37" i="35"/>
  <c r="U7" i="26"/>
  <c r="AR7" i="26" s="1"/>
  <c r="R5" i="35"/>
  <c r="T11" i="25"/>
  <c r="Q9" i="35" s="1"/>
  <c r="AZ9" i="21"/>
  <c r="AO26" i="19"/>
  <c r="K31" i="31"/>
  <c r="I31" i="35"/>
  <c r="T24" i="24"/>
  <c r="P22" i="35" s="1"/>
  <c r="AY22" i="21"/>
  <c r="N32" i="35"/>
  <c r="N33" i="35"/>
  <c r="AT22" i="21"/>
  <c r="AN24" i="25" s="1"/>
  <c r="V22" i="35" s="1"/>
  <c r="AN22" i="21"/>
  <c r="AE57" i="21"/>
  <c r="Z57" i="21"/>
  <c r="AD57" i="21"/>
  <c r="AC57" i="21"/>
  <c r="AA57" i="21"/>
  <c r="AM27" i="21"/>
  <c r="AS27" i="21"/>
  <c r="AN29" i="24" s="1"/>
  <c r="M41" i="23"/>
  <c r="AF41" i="23"/>
  <c r="AF31" i="26"/>
  <c r="M31" i="26"/>
  <c r="AN17" i="21"/>
  <c r="AT17" i="21"/>
  <c r="AN19" i="25" s="1"/>
  <c r="V17" i="35" s="1"/>
  <c r="AF32" i="25"/>
  <c r="M32" i="25"/>
  <c r="M45" i="24"/>
  <c r="AF45" i="24"/>
  <c r="J16" i="35"/>
  <c r="L16" i="31"/>
  <c r="AZ5" i="21"/>
  <c r="T7" i="25"/>
  <c r="N36" i="35"/>
  <c r="M33" i="26"/>
  <c r="AF33" i="26"/>
  <c r="L36" i="31"/>
  <c r="J36" i="35"/>
  <c r="U18" i="35"/>
  <c r="AO20" i="24"/>
  <c r="L29" i="31"/>
  <c r="J29" i="35"/>
  <c r="AO7" i="25"/>
  <c r="V5" i="35"/>
  <c r="M8" i="25"/>
  <c r="T35" i="23"/>
  <c r="AX33" i="21"/>
  <c r="M44" i="23"/>
  <c r="AF44" i="23"/>
  <c r="M29" i="26"/>
  <c r="AF29" i="26"/>
  <c r="M28" i="25"/>
  <c r="AF28" i="25"/>
  <c r="AU15" i="21"/>
  <c r="AN17" i="26" s="1"/>
  <c r="W15" i="35" s="1"/>
  <c r="AO15" i="21"/>
  <c r="J39" i="5"/>
  <c r="AF41" i="19"/>
  <c r="N39" i="5"/>
  <c r="M41" i="19"/>
  <c r="L39" i="5"/>
  <c r="K39" i="5"/>
  <c r="M39" i="5"/>
  <c r="AM28" i="21"/>
  <c r="AS28" i="21"/>
  <c r="AN30" i="24" s="1"/>
  <c r="J40" i="5"/>
  <c r="L40" i="5"/>
  <c r="AF42" i="19"/>
  <c r="K40" i="5"/>
  <c r="M42" i="19"/>
  <c r="M40" i="5"/>
  <c r="N40" i="5"/>
  <c r="AF30" i="25"/>
  <c r="M30" i="25"/>
  <c r="AO19" i="21"/>
  <c r="AU19" i="21"/>
  <c r="AN21" i="26" s="1"/>
  <c r="W19" i="35" s="1"/>
  <c r="AD56" i="20"/>
  <c r="BB56" i="20" s="1"/>
  <c r="AD11" i="20"/>
  <c r="BB11" i="20" s="1"/>
  <c r="AD144" i="20"/>
  <c r="BB144" i="20" s="1"/>
  <c r="AD189" i="20"/>
  <c r="BB189" i="20" s="1"/>
  <c r="BJ15" i="19"/>
  <c r="BT15" i="23"/>
  <c r="BJ11" i="23"/>
  <c r="BT20" i="19"/>
  <c r="BJ12" i="23"/>
  <c r="BT18" i="23"/>
  <c r="BT7" i="25"/>
  <c r="BT17" i="19"/>
  <c r="BT19" i="19"/>
  <c r="BT16" i="23"/>
  <c r="BT17" i="23"/>
  <c r="BJ7" i="24"/>
  <c r="BT8" i="24"/>
  <c r="BT18" i="19"/>
  <c r="BT9" i="24"/>
  <c r="BJ10" i="19"/>
  <c r="BJ9" i="23"/>
  <c r="BJ15" i="23"/>
  <c r="BJ19" i="19"/>
  <c r="BE18" i="23"/>
  <c r="BN15" i="23"/>
  <c r="BU15" i="19"/>
  <c r="BU12" i="23"/>
  <c r="BU9" i="19"/>
  <c r="AI5" i="35"/>
  <c r="BN19" i="19"/>
  <c r="BE16" i="19"/>
  <c r="BU14" i="23"/>
  <c r="BN7" i="26"/>
  <c r="BE18" i="19"/>
  <c r="BN13" i="24"/>
  <c r="BU12" i="19"/>
  <c r="BN14" i="24"/>
  <c r="BU13" i="23"/>
  <c r="BE16" i="23"/>
  <c r="BN16" i="19"/>
  <c r="BE15" i="23"/>
  <c r="BE17" i="19"/>
  <c r="BU10" i="19"/>
  <c r="BN16" i="24"/>
  <c r="BE17" i="23"/>
  <c r="BU7" i="24"/>
  <c r="BN17" i="19"/>
  <c r="BE15" i="24"/>
  <c r="BN15" i="24"/>
  <c r="BN17" i="23"/>
  <c r="BN18" i="19"/>
  <c r="BU14" i="19"/>
  <c r="BE13" i="24"/>
  <c r="BN8" i="25"/>
  <c r="BU13" i="19"/>
  <c r="BE8" i="25"/>
  <c r="BN16" i="23"/>
  <c r="BE19" i="19"/>
  <c r="BE16" i="24"/>
  <c r="BE14" i="24"/>
  <c r="BN18" i="23"/>
  <c r="BE7" i="26"/>
  <c r="BU11" i="23"/>
  <c r="AW43" i="21" l="1"/>
  <c r="AX43" i="21"/>
  <c r="AX39" i="21"/>
  <c r="T39" i="35"/>
  <c r="J24" i="35"/>
  <c r="I28" i="35"/>
  <c r="K33" i="31"/>
  <c r="AO24" i="26"/>
  <c r="AO18" i="26"/>
  <c r="M16" i="35" s="1"/>
  <c r="AO23" i="26"/>
  <c r="O21" i="31" s="1"/>
  <c r="AF11" i="24"/>
  <c r="AO11" i="24" s="1"/>
  <c r="AF11" i="19"/>
  <c r="AO11" i="19" s="1"/>
  <c r="AX40" i="21"/>
  <c r="L35" i="31"/>
  <c r="K8" i="31"/>
  <c r="AO18" i="25"/>
  <c r="O43" i="35"/>
  <c r="S47" i="35"/>
  <c r="M11" i="24"/>
  <c r="O39" i="35"/>
  <c r="AR45" i="21"/>
  <c r="AN47" i="23" s="1"/>
  <c r="O25" i="35"/>
  <c r="S41" i="35"/>
  <c r="AW42" i="21"/>
  <c r="T43" i="35"/>
  <c r="M9" i="25"/>
  <c r="M10" i="25" s="1"/>
  <c r="J38" i="35"/>
  <c r="P16" i="35"/>
  <c r="S44" i="35"/>
  <c r="P23" i="35"/>
  <c r="I34" i="35"/>
  <c r="T41" i="35"/>
  <c r="S42" i="35"/>
  <c r="S40" i="35"/>
  <c r="V19" i="35"/>
  <c r="T42" i="35"/>
  <c r="M11" i="19"/>
  <c r="O33" i="35"/>
  <c r="AO42" i="19"/>
  <c r="M9" i="26"/>
  <c r="O40" i="35"/>
  <c r="AW40" i="21"/>
  <c r="S43" i="35"/>
  <c r="O31" i="35"/>
  <c r="AO19" i="26"/>
  <c r="O17" i="31" s="1"/>
  <c r="AO22" i="25"/>
  <c r="N20" i="31" s="1"/>
  <c r="AL45" i="21"/>
  <c r="AQ45" i="21"/>
  <c r="AN47" i="19" s="1"/>
  <c r="L33" i="31"/>
  <c r="L32" i="31"/>
  <c r="I37" i="35"/>
  <c r="K25" i="31"/>
  <c r="D9" i="30"/>
  <c r="D13" i="30"/>
  <c r="H12" i="30"/>
  <c r="H11" i="30"/>
  <c r="L7" i="30"/>
  <c r="H14" i="30"/>
  <c r="D15" i="30"/>
  <c r="H13" i="30"/>
  <c r="D14" i="30"/>
  <c r="D10" i="30"/>
  <c r="D12" i="30"/>
  <c r="AO41" i="19"/>
  <c r="K39" i="31" s="1"/>
  <c r="AO42" i="23"/>
  <c r="J40" i="35" s="1"/>
  <c r="AO44" i="23"/>
  <c r="J42" i="35" s="1"/>
  <c r="K38" i="31"/>
  <c r="AO45" i="23"/>
  <c r="L43" i="31" s="1"/>
  <c r="AO41" i="23"/>
  <c r="L39" i="31" s="1"/>
  <c r="AO45" i="19"/>
  <c r="I43" i="35" s="1"/>
  <c r="AO43" i="19"/>
  <c r="AF9" i="25"/>
  <c r="AO9" i="25" s="1"/>
  <c r="L7" i="35" s="1"/>
  <c r="AK46" i="21"/>
  <c r="AO17" i="25"/>
  <c r="L15" i="35" s="1"/>
  <c r="AK47" i="21"/>
  <c r="AW47" i="21" s="1"/>
  <c r="AO43" i="23"/>
  <c r="J41" i="35" s="1"/>
  <c r="AL47" i="21"/>
  <c r="T49" i="23" s="1"/>
  <c r="AO20" i="26"/>
  <c r="M18" i="35" s="1"/>
  <c r="AR47" i="21"/>
  <c r="AN49" i="23" s="1"/>
  <c r="AQ46" i="21"/>
  <c r="AN48" i="19" s="1"/>
  <c r="T68" i="21"/>
  <c r="AB68" i="21" s="1"/>
  <c r="X49" i="21"/>
  <c r="W39" i="21"/>
  <c r="H35" i="21"/>
  <c r="X52" i="21"/>
  <c r="U55" i="21"/>
  <c r="F38" i="5"/>
  <c r="E47" i="5"/>
  <c r="E54" i="21"/>
  <c r="D51" i="5"/>
  <c r="X47" i="21"/>
  <c r="E57" i="21"/>
  <c r="E46" i="5"/>
  <c r="F40" i="5"/>
  <c r="U56" i="21"/>
  <c r="T69" i="21"/>
  <c r="AB69" i="21" s="1"/>
  <c r="C53" i="5"/>
  <c r="I53" i="5" s="1"/>
  <c r="W41" i="21"/>
  <c r="F42" i="21"/>
  <c r="T64" i="21"/>
  <c r="AB64" i="21" s="1"/>
  <c r="E48" i="5"/>
  <c r="G33" i="21"/>
  <c r="G32" i="21"/>
  <c r="U54" i="21"/>
  <c r="T66" i="21"/>
  <c r="AB66" i="21" s="1"/>
  <c r="T65" i="21"/>
  <c r="AB65" i="21" s="1"/>
  <c r="D48" i="5"/>
  <c r="X48" i="21"/>
  <c r="G38" i="5"/>
  <c r="U57" i="21"/>
  <c r="H36" i="21"/>
  <c r="E52" i="5"/>
  <c r="G41" i="5"/>
  <c r="F43" i="21"/>
  <c r="G34" i="21"/>
  <c r="T67" i="21"/>
  <c r="AB67" i="21" s="1"/>
  <c r="G36" i="21"/>
  <c r="C49" i="5"/>
  <c r="I49" i="5" s="1"/>
  <c r="E49" i="5"/>
  <c r="F41" i="5"/>
  <c r="C52" i="5"/>
  <c r="I52" i="5" s="1"/>
  <c r="D56" i="21"/>
  <c r="J56" i="21" s="1"/>
  <c r="V54" i="21"/>
  <c r="F39" i="5"/>
  <c r="G35" i="21"/>
  <c r="X50" i="21"/>
  <c r="D55" i="21"/>
  <c r="J55" i="21" s="1"/>
  <c r="E50" i="5"/>
  <c r="C51" i="5"/>
  <c r="I51" i="5" s="1"/>
  <c r="H32" i="21"/>
  <c r="G39" i="5"/>
  <c r="W40" i="21"/>
  <c r="D50" i="5"/>
  <c r="D53" i="5"/>
  <c r="F39" i="21"/>
  <c r="E45" i="5"/>
  <c r="C50" i="5"/>
  <c r="I50" i="5" s="1"/>
  <c r="F41" i="21"/>
  <c r="E51" i="5"/>
  <c r="D49" i="5"/>
  <c r="X51" i="21"/>
  <c r="G42" i="5"/>
  <c r="H37" i="21"/>
  <c r="V56" i="21"/>
  <c r="E56" i="21"/>
  <c r="H34" i="21"/>
  <c r="F40" i="21"/>
  <c r="D54" i="21"/>
  <c r="J54" i="21" s="1"/>
  <c r="D52" i="5"/>
  <c r="W42" i="21"/>
  <c r="W38" i="21"/>
  <c r="D57" i="21"/>
  <c r="J57" i="21" s="1"/>
  <c r="E53" i="5"/>
  <c r="F43" i="5"/>
  <c r="G40" i="5"/>
  <c r="E55" i="21"/>
  <c r="E44" i="5"/>
  <c r="W43" i="21"/>
  <c r="V55" i="21"/>
  <c r="G37" i="21"/>
  <c r="H33" i="21"/>
  <c r="F42" i="5"/>
  <c r="C48" i="5"/>
  <c r="I48" i="5" s="1"/>
  <c r="T47" i="19"/>
  <c r="T21" i="26"/>
  <c r="R19" i="35" s="1"/>
  <c r="BA19" i="21"/>
  <c r="N5" i="31"/>
  <c r="L5" i="35"/>
  <c r="AZ22" i="21"/>
  <c r="T24" i="25"/>
  <c r="Q22" i="35" s="1"/>
  <c r="K24" i="31"/>
  <c r="I24" i="35"/>
  <c r="T48" i="23"/>
  <c r="AZ21" i="21"/>
  <c r="T23" i="25"/>
  <c r="Q21" i="35" s="1"/>
  <c r="T19" i="26"/>
  <c r="R17" i="35" s="1"/>
  <c r="BA17" i="21"/>
  <c r="AQ7" i="26"/>
  <c r="T17" i="25"/>
  <c r="Q15" i="35" s="1"/>
  <c r="AZ15" i="21"/>
  <c r="K17" i="35"/>
  <c r="M17" i="31"/>
  <c r="AR46" i="21"/>
  <c r="AN48" i="23" s="1"/>
  <c r="T43" i="19"/>
  <c r="AW41" i="21"/>
  <c r="AO21" i="26"/>
  <c r="M37" i="26"/>
  <c r="AF37" i="26"/>
  <c r="AU9" i="5"/>
  <c r="AF36" i="25"/>
  <c r="M36" i="25"/>
  <c r="AU29" i="21"/>
  <c r="AN31" i="26" s="1"/>
  <c r="W29" i="35" s="1"/>
  <c r="AO29" i="21"/>
  <c r="J46" i="5"/>
  <c r="M46" i="5"/>
  <c r="L46" i="5"/>
  <c r="M48" i="19"/>
  <c r="K46" i="5"/>
  <c r="AF48" i="19"/>
  <c r="N46" i="5"/>
  <c r="AS35" i="21"/>
  <c r="AN37" i="24" s="1"/>
  <c r="AM35" i="21"/>
  <c r="AE60" i="21"/>
  <c r="AD60" i="21"/>
  <c r="AC60" i="21"/>
  <c r="AA60" i="21"/>
  <c r="Z60" i="21"/>
  <c r="M36" i="26"/>
  <c r="AF36" i="26"/>
  <c r="AV9" i="5"/>
  <c r="AS37" i="21"/>
  <c r="AN39" i="24" s="1"/>
  <c r="AM37" i="21"/>
  <c r="AF39" i="26"/>
  <c r="M39" i="26"/>
  <c r="AN24" i="21"/>
  <c r="AT24" i="21"/>
  <c r="AN26" i="25" s="1"/>
  <c r="V24" i="35" s="1"/>
  <c r="AN27" i="21"/>
  <c r="AT27" i="21"/>
  <c r="AN29" i="25" s="1"/>
  <c r="V27" i="35" s="1"/>
  <c r="U27" i="35"/>
  <c r="AO29" i="24"/>
  <c r="AK44" i="21"/>
  <c r="U30" i="35"/>
  <c r="AO32" i="24"/>
  <c r="AS7" i="26"/>
  <c r="AT7" i="26" s="1"/>
  <c r="M21" i="31"/>
  <c r="K21" i="35"/>
  <c r="T25" i="26"/>
  <c r="R23" i="35" s="1"/>
  <c r="BA23" i="21"/>
  <c r="AO25" i="25"/>
  <c r="AO21" i="25"/>
  <c r="T23" i="26"/>
  <c r="R21" i="35" s="1"/>
  <c r="BA21" i="21"/>
  <c r="M20" i="31"/>
  <c r="K20" i="35"/>
  <c r="AO20" i="25"/>
  <c r="AO44" i="19"/>
  <c r="T28" i="24"/>
  <c r="P26" i="35" s="1"/>
  <c r="AY26" i="21"/>
  <c r="AO24" i="25"/>
  <c r="M35" i="25"/>
  <c r="AF35" i="25"/>
  <c r="AU31" i="21"/>
  <c r="AN33" i="26" s="1"/>
  <c r="W31" i="35" s="1"/>
  <c r="AO31" i="21"/>
  <c r="AF35" i="26"/>
  <c r="M35" i="26"/>
  <c r="AM38" i="21"/>
  <c r="AS38" i="21"/>
  <c r="AN40" i="24" s="1"/>
  <c r="M46" i="23"/>
  <c r="AS10" i="5"/>
  <c r="AF46" i="23"/>
  <c r="M47" i="23"/>
  <c r="AF47" i="23"/>
  <c r="U28" i="35"/>
  <c r="AO30" i="24"/>
  <c r="T29" i="24"/>
  <c r="AY27" i="21"/>
  <c r="K15" i="35"/>
  <c r="M15" i="31"/>
  <c r="L16" i="35"/>
  <c r="N16" i="31"/>
  <c r="AO17" i="26"/>
  <c r="T32" i="24"/>
  <c r="P30" i="35" s="1"/>
  <c r="AY30" i="21"/>
  <c r="AU7" i="26"/>
  <c r="AV7" i="26" s="1"/>
  <c r="N40" i="35"/>
  <c r="AO11" i="23"/>
  <c r="AF12" i="23"/>
  <c r="U26" i="35"/>
  <c r="AO28" i="24"/>
  <c r="N51" i="21"/>
  <c r="M51" i="21"/>
  <c r="L51" i="21"/>
  <c r="K51" i="21"/>
  <c r="AL51" i="21" s="1"/>
  <c r="AA62" i="21"/>
  <c r="AC62" i="21"/>
  <c r="AE62" i="21"/>
  <c r="Z62" i="21"/>
  <c r="AD62" i="21"/>
  <c r="J47" i="5"/>
  <c r="M49" i="19"/>
  <c r="K47" i="5"/>
  <c r="N47" i="5"/>
  <c r="AF49" i="19"/>
  <c r="M47" i="5"/>
  <c r="L47" i="5"/>
  <c r="AF49" i="23"/>
  <c r="M49" i="23"/>
  <c r="T30" i="24"/>
  <c r="P28" i="35" s="1"/>
  <c r="AY28" i="21"/>
  <c r="T17" i="26"/>
  <c r="R15" i="35" s="1"/>
  <c r="BA15" i="21"/>
  <c r="AF10" i="25"/>
  <c r="T33" i="24"/>
  <c r="AY31" i="21"/>
  <c r="AF9" i="26"/>
  <c r="AW7" i="26"/>
  <c r="M12" i="23"/>
  <c r="T43" i="23"/>
  <c r="AX41" i="21"/>
  <c r="L8" i="31"/>
  <c r="J8" i="35"/>
  <c r="T24" i="26"/>
  <c r="R22" i="35" s="1"/>
  <c r="BA22" i="21"/>
  <c r="N52" i="21"/>
  <c r="M52" i="21"/>
  <c r="L52" i="21"/>
  <c r="K52" i="21"/>
  <c r="AK52" i="21" s="1"/>
  <c r="J44" i="5"/>
  <c r="L44" i="5"/>
  <c r="M44" i="5"/>
  <c r="K44" i="5"/>
  <c r="AR10" i="5"/>
  <c r="AF46" i="19"/>
  <c r="M46" i="19"/>
  <c r="N44" i="5"/>
  <c r="AS36" i="21"/>
  <c r="AN38" i="24" s="1"/>
  <c r="AM36" i="21"/>
  <c r="AN30" i="21"/>
  <c r="AT30" i="21"/>
  <c r="AN32" i="25" s="1"/>
  <c r="V30" i="35" s="1"/>
  <c r="AO26" i="21"/>
  <c r="AU26" i="21"/>
  <c r="AN28" i="26" s="1"/>
  <c r="W26" i="35" s="1"/>
  <c r="AN28" i="21"/>
  <c r="AT28" i="21"/>
  <c r="AN30" i="25" s="1"/>
  <c r="V28" i="35" s="1"/>
  <c r="T19" i="25"/>
  <c r="Q17" i="35" s="1"/>
  <c r="AZ17" i="21"/>
  <c r="T20" i="26"/>
  <c r="R18" i="35" s="1"/>
  <c r="BA18" i="21"/>
  <c r="U31" i="35"/>
  <c r="AO33" i="24"/>
  <c r="T26" i="24"/>
  <c r="AY24" i="21"/>
  <c r="M6" i="35"/>
  <c r="O6" i="31"/>
  <c r="AO19" i="25"/>
  <c r="T18" i="26"/>
  <c r="R16" i="35" s="1"/>
  <c r="BA16" i="21"/>
  <c r="M23" i="31"/>
  <c r="K23" i="35"/>
  <c r="T20" i="25"/>
  <c r="Q18" i="35" s="1"/>
  <c r="AZ18" i="21"/>
  <c r="K41" i="31"/>
  <c r="I41" i="35"/>
  <c r="N42" i="35"/>
  <c r="M34" i="26"/>
  <c r="AF34" i="26"/>
  <c r="AF34" i="25"/>
  <c r="M34" i="25"/>
  <c r="N48" i="21"/>
  <c r="M48" i="21"/>
  <c r="L48" i="21"/>
  <c r="K48" i="21"/>
  <c r="AL48" i="21" s="1"/>
  <c r="AU25" i="21"/>
  <c r="AN27" i="26" s="1"/>
  <c r="AO25" i="21"/>
  <c r="AU28" i="21"/>
  <c r="AN30" i="26" s="1"/>
  <c r="W28" i="35" s="1"/>
  <c r="AO28" i="21"/>
  <c r="AU30" i="21"/>
  <c r="AN32" i="26" s="1"/>
  <c r="W30" i="35" s="1"/>
  <c r="AO30" i="21"/>
  <c r="AA59" i="21"/>
  <c r="AE59" i="21"/>
  <c r="Z59" i="21"/>
  <c r="AC59" i="21"/>
  <c r="AD59" i="21"/>
  <c r="M22" i="35"/>
  <c r="O22" i="31"/>
  <c r="M21" i="35"/>
  <c r="AX7" i="26"/>
  <c r="AC7" i="26"/>
  <c r="V7" i="26"/>
  <c r="Y7" i="26"/>
  <c r="Z7" i="26" s="1"/>
  <c r="W7" i="26"/>
  <c r="H5" i="31"/>
  <c r="X7" i="26"/>
  <c r="H5" i="35"/>
  <c r="AA7" i="26"/>
  <c r="AB7" i="26" s="1"/>
  <c r="T22" i="26"/>
  <c r="R20" i="35" s="1"/>
  <c r="BA20" i="21"/>
  <c r="U24" i="35"/>
  <c r="AO26" i="24"/>
  <c r="AP7" i="26"/>
  <c r="T27" i="24"/>
  <c r="P25" i="35" s="1"/>
  <c r="AY25" i="21"/>
  <c r="AL44" i="21"/>
  <c r="T47" i="23"/>
  <c r="K8" i="35"/>
  <c r="M8" i="31"/>
  <c r="T18" i="25"/>
  <c r="Q16" i="35" s="1"/>
  <c r="AZ16" i="21"/>
  <c r="M19" i="31"/>
  <c r="K19" i="35"/>
  <c r="AO23" i="25"/>
  <c r="T44" i="23"/>
  <c r="AX42" i="21"/>
  <c r="AF38" i="26"/>
  <c r="M38" i="26"/>
  <c r="AM34" i="21"/>
  <c r="AS34" i="21"/>
  <c r="AN36" i="24" s="1"/>
  <c r="AF38" i="25"/>
  <c r="M38" i="25"/>
  <c r="AE63" i="21"/>
  <c r="AC63" i="21"/>
  <c r="Z63" i="21"/>
  <c r="AA63" i="21"/>
  <c r="AD63" i="21"/>
  <c r="N50" i="21"/>
  <c r="L50" i="21"/>
  <c r="K50" i="21"/>
  <c r="AR50" i="21" s="1"/>
  <c r="AN52" i="23" s="1"/>
  <c r="M50" i="21"/>
  <c r="AN26" i="21"/>
  <c r="AT26" i="21"/>
  <c r="AN28" i="25" s="1"/>
  <c r="Q5" i="35"/>
  <c r="U7" i="25"/>
  <c r="AZ7" i="25" s="1"/>
  <c r="M16" i="31"/>
  <c r="K16" i="35"/>
  <c r="L6" i="35"/>
  <c r="N6" i="31"/>
  <c r="T48" i="19"/>
  <c r="AW46" i="21"/>
  <c r="T25" i="25"/>
  <c r="Q23" i="35" s="1"/>
  <c r="AZ23" i="21"/>
  <c r="BA7" i="26"/>
  <c r="U25" i="35"/>
  <c r="AO27" i="24"/>
  <c r="AR44" i="21"/>
  <c r="AN46" i="23" s="1"/>
  <c r="T21" i="25"/>
  <c r="AZ19" i="21"/>
  <c r="AZ20" i="21"/>
  <c r="T22" i="25"/>
  <c r="Q20" i="35" s="1"/>
  <c r="U29" i="35"/>
  <c r="AO31" i="24"/>
  <c r="N43" i="35"/>
  <c r="AS32" i="21"/>
  <c r="AN34" i="24" s="1"/>
  <c r="AM32" i="21"/>
  <c r="AF48" i="23"/>
  <c r="M48" i="23"/>
  <c r="N53" i="21"/>
  <c r="M53" i="21"/>
  <c r="K53" i="21"/>
  <c r="AL53" i="21" s="1"/>
  <c r="L53" i="21"/>
  <c r="AN31" i="21"/>
  <c r="AT31" i="21"/>
  <c r="AN33" i="25" s="1"/>
  <c r="AM33" i="21"/>
  <c r="AS33" i="21"/>
  <c r="AN35" i="24" s="1"/>
  <c r="AN29" i="21"/>
  <c r="AT29" i="21"/>
  <c r="AN31" i="25" s="1"/>
  <c r="V29" i="35" s="1"/>
  <c r="J45" i="5"/>
  <c r="AF47" i="19"/>
  <c r="M47" i="19"/>
  <c r="N45" i="5"/>
  <c r="K45" i="5"/>
  <c r="L45" i="5"/>
  <c r="M45" i="5"/>
  <c r="N49" i="21"/>
  <c r="M49" i="21"/>
  <c r="K49" i="21"/>
  <c r="AQ49" i="21" s="1"/>
  <c r="AN51" i="19" s="1"/>
  <c r="L49" i="21"/>
  <c r="AE61" i="21"/>
  <c r="AD61" i="21"/>
  <c r="AC61" i="21"/>
  <c r="Z61" i="21"/>
  <c r="AA61" i="21"/>
  <c r="I40" i="35"/>
  <c r="K40" i="31"/>
  <c r="K18" i="35"/>
  <c r="M18" i="31"/>
  <c r="I9" i="35"/>
  <c r="K9" i="31"/>
  <c r="L40" i="31"/>
  <c r="M22" i="31"/>
  <c r="K22" i="35"/>
  <c r="AZ7" i="26"/>
  <c r="AO22" i="26"/>
  <c r="AO25" i="26"/>
  <c r="T31" i="24"/>
  <c r="P29" i="35" s="1"/>
  <c r="AY29" i="21"/>
  <c r="T41" i="19"/>
  <c r="AW39" i="21"/>
  <c r="AO24" i="21"/>
  <c r="AU24" i="21"/>
  <c r="AN26" i="26" s="1"/>
  <c r="W24" i="35" s="1"/>
  <c r="AU27" i="21"/>
  <c r="AN29" i="26" s="1"/>
  <c r="W27" i="35" s="1"/>
  <c r="AO27" i="21"/>
  <c r="AE58" i="21"/>
  <c r="AD58" i="21"/>
  <c r="AC58" i="21"/>
  <c r="AA58" i="21"/>
  <c r="Z58" i="21"/>
  <c r="M39" i="25"/>
  <c r="AF39" i="25"/>
  <c r="M37" i="25"/>
  <c r="AF37" i="25"/>
  <c r="AN25" i="21"/>
  <c r="AT25" i="21"/>
  <c r="AN27" i="25" s="1"/>
  <c r="V25" i="35" s="1"/>
  <c r="AD101" i="20"/>
  <c r="BB101" i="20" s="1"/>
  <c r="AD12" i="20"/>
  <c r="BB12" i="20" s="1"/>
  <c r="AD57" i="20"/>
  <c r="BB57" i="20" s="1"/>
  <c r="BJ8" i="24"/>
  <c r="BT11" i="24"/>
  <c r="BJ18" i="19"/>
  <c r="BT22" i="19"/>
  <c r="BT21" i="19"/>
  <c r="BT23" i="19"/>
  <c r="BT24" i="19"/>
  <c r="BJ9" i="24"/>
  <c r="BJ23" i="19"/>
  <c r="BT8" i="25"/>
  <c r="BJ16" i="19"/>
  <c r="BJ17" i="19"/>
  <c r="BJ22" i="23"/>
  <c r="BT7" i="26"/>
  <c r="BT19" i="23"/>
  <c r="BT20" i="23"/>
  <c r="BT10" i="24"/>
  <c r="BJ7" i="25"/>
  <c r="BJ16" i="23"/>
  <c r="BJ17" i="23"/>
  <c r="BJ18" i="23"/>
  <c r="BT12" i="24"/>
  <c r="BJ21" i="23"/>
  <c r="BT22" i="23"/>
  <c r="BT21" i="23"/>
  <c r="BE22" i="23"/>
  <c r="BE21" i="23"/>
  <c r="BE10" i="25"/>
  <c r="BN22" i="19"/>
  <c r="BU7" i="25"/>
  <c r="BN9" i="25"/>
  <c r="BN19" i="23"/>
  <c r="BN20" i="23"/>
  <c r="BE21" i="19"/>
  <c r="BN8" i="26"/>
  <c r="BU17" i="23"/>
  <c r="BN20" i="19"/>
  <c r="BN21" i="19"/>
  <c r="BE23" i="19"/>
  <c r="BU18" i="23"/>
  <c r="BE22" i="19"/>
  <c r="BN21" i="23"/>
  <c r="BE19" i="23"/>
  <c r="BU9" i="24"/>
  <c r="BU8" i="24"/>
  <c r="BE20" i="19"/>
  <c r="BU18" i="19"/>
  <c r="BN23" i="19"/>
  <c r="BU16" i="23"/>
  <c r="BE20" i="23"/>
  <c r="BU15" i="23"/>
  <c r="BN22" i="23"/>
  <c r="BN24" i="19"/>
  <c r="AK5" i="35"/>
  <c r="BN10" i="25"/>
  <c r="BU16" i="19"/>
  <c r="BE8" i="26"/>
  <c r="BE9" i="25"/>
  <c r="BU17" i="19"/>
  <c r="BE24" i="19"/>
  <c r="BU19" i="19"/>
  <c r="O16" i="31" l="1"/>
  <c r="J43" i="35"/>
  <c r="AF12" i="24"/>
  <c r="M17" i="35"/>
  <c r="T49" i="19"/>
  <c r="AW45" i="21"/>
  <c r="AF12" i="19"/>
  <c r="L42" i="31"/>
  <c r="N15" i="31"/>
  <c r="AK53" i="21"/>
  <c r="T55" i="19" s="1"/>
  <c r="O47" i="35"/>
  <c r="T45" i="35"/>
  <c r="T46" i="35"/>
  <c r="K43" i="31"/>
  <c r="M12" i="24"/>
  <c r="L20" i="35"/>
  <c r="V31" i="35"/>
  <c r="T50" i="35"/>
  <c r="O45" i="35"/>
  <c r="O42" i="35"/>
  <c r="AX45" i="21"/>
  <c r="O41" i="35"/>
  <c r="Q19" i="35"/>
  <c r="S49" i="35"/>
  <c r="T44" i="35"/>
  <c r="AO31" i="26"/>
  <c r="O29" i="31" s="1"/>
  <c r="W25" i="35"/>
  <c r="O46" i="35"/>
  <c r="V26" i="35"/>
  <c r="M12" i="19"/>
  <c r="AO32" i="26"/>
  <c r="M30" i="35" s="1"/>
  <c r="J39" i="35"/>
  <c r="O18" i="31"/>
  <c r="AL52" i="21"/>
  <c r="T54" i="23" s="1"/>
  <c r="P27" i="35"/>
  <c r="S46" i="35"/>
  <c r="S45" i="35"/>
  <c r="P24" i="35"/>
  <c r="P31" i="35"/>
  <c r="M10" i="26"/>
  <c r="M11" i="26" s="1"/>
  <c r="T47" i="35"/>
  <c r="I39" i="35"/>
  <c r="N7" i="31"/>
  <c r="P7" i="30"/>
  <c r="H17" i="30"/>
  <c r="H16" i="30"/>
  <c r="D19" i="30"/>
  <c r="D17" i="30"/>
  <c r="D16" i="30"/>
  <c r="L8" i="30"/>
  <c r="L9" i="30"/>
  <c r="D18" i="30"/>
  <c r="H18" i="30"/>
  <c r="H15" i="30"/>
  <c r="L41" i="31"/>
  <c r="AO47" i="23"/>
  <c r="L45" i="31" s="1"/>
  <c r="AO48" i="19"/>
  <c r="K46" i="31" s="1"/>
  <c r="AO47" i="19"/>
  <c r="I45" i="35" s="1"/>
  <c r="AO46" i="19"/>
  <c r="K44" i="31" s="1"/>
  <c r="AO49" i="19"/>
  <c r="K47" i="31" s="1"/>
  <c r="AO48" i="23"/>
  <c r="L46" i="31" s="1"/>
  <c r="AQ53" i="21"/>
  <c r="AN55" i="19" s="1"/>
  <c r="AR48" i="21"/>
  <c r="AN50" i="23" s="1"/>
  <c r="AX47" i="21"/>
  <c r="AO49" i="23"/>
  <c r="J47" i="35" s="1"/>
  <c r="AX46" i="21"/>
  <c r="AO27" i="26"/>
  <c r="M25" i="35" s="1"/>
  <c r="H42" i="21"/>
  <c r="G39" i="21"/>
  <c r="E60" i="21"/>
  <c r="E59" i="21"/>
  <c r="H39" i="21"/>
  <c r="F45" i="21"/>
  <c r="X55" i="21"/>
  <c r="H40" i="21"/>
  <c r="H38" i="21"/>
  <c r="W45" i="21"/>
  <c r="V59" i="21"/>
  <c r="G41" i="21"/>
  <c r="G42" i="21"/>
  <c r="F44" i="5"/>
  <c r="D55" i="5"/>
  <c r="F46" i="21"/>
  <c r="V57" i="21"/>
  <c r="U61" i="21"/>
  <c r="G40" i="21"/>
  <c r="W44" i="21"/>
  <c r="D57" i="5"/>
  <c r="W46" i="21"/>
  <c r="E61" i="21"/>
  <c r="D62" i="21"/>
  <c r="E56" i="5"/>
  <c r="G44" i="5"/>
  <c r="C56" i="5"/>
  <c r="I56" i="5" s="1"/>
  <c r="X54" i="21"/>
  <c r="U63" i="21"/>
  <c r="F47" i="21"/>
  <c r="D59" i="21"/>
  <c r="J59" i="21" s="1"/>
  <c r="E55" i="5"/>
  <c r="F44" i="21"/>
  <c r="D61" i="21"/>
  <c r="J61" i="21" s="1"/>
  <c r="H41" i="21"/>
  <c r="E62" i="21"/>
  <c r="V60" i="21"/>
  <c r="D54" i="5"/>
  <c r="G43" i="5"/>
  <c r="U58" i="21"/>
  <c r="E58" i="21"/>
  <c r="D63" i="21"/>
  <c r="J63" i="21" s="1"/>
  <c r="X53" i="21"/>
  <c r="V62" i="21"/>
  <c r="V63" i="21"/>
  <c r="T73" i="21"/>
  <c r="AB73" i="21" s="1"/>
  <c r="G38" i="21"/>
  <c r="T70" i="21"/>
  <c r="AB70" i="21" s="1"/>
  <c r="U60" i="21"/>
  <c r="G46" i="5"/>
  <c r="F45" i="5"/>
  <c r="T71" i="21"/>
  <c r="AB71" i="21" s="1"/>
  <c r="C55" i="5"/>
  <c r="I55" i="5" s="1"/>
  <c r="G43" i="21"/>
  <c r="T72" i="21"/>
  <c r="V61" i="21"/>
  <c r="U62" i="21"/>
  <c r="C54" i="5"/>
  <c r="I54" i="5" s="1"/>
  <c r="D60" i="21"/>
  <c r="J60" i="21" s="1"/>
  <c r="V58" i="21"/>
  <c r="F46" i="5"/>
  <c r="E63" i="21"/>
  <c r="E54" i="5"/>
  <c r="D56" i="5"/>
  <c r="G45" i="5"/>
  <c r="C57" i="5"/>
  <c r="I57" i="5" s="1"/>
  <c r="U59" i="21"/>
  <c r="D58" i="21"/>
  <c r="J58" i="21" s="1"/>
  <c r="T55" i="23"/>
  <c r="T54" i="19"/>
  <c r="T53" i="23"/>
  <c r="AK49" i="21"/>
  <c r="T46" i="23"/>
  <c r="AX44" i="21"/>
  <c r="AR53" i="21"/>
  <c r="AN55" i="23" s="1"/>
  <c r="M9" i="31"/>
  <c r="K9" i="35"/>
  <c r="AZ30" i="21"/>
  <c r="T32" i="25"/>
  <c r="Q30" i="35" s="1"/>
  <c r="AO32" i="25"/>
  <c r="U38" i="35"/>
  <c r="AO40" i="24"/>
  <c r="AO30" i="26"/>
  <c r="AO29" i="26"/>
  <c r="T39" i="24"/>
  <c r="P37" i="35" s="1"/>
  <c r="AY37" i="21"/>
  <c r="AX7" i="25"/>
  <c r="AU33" i="21"/>
  <c r="AN35" i="26" s="1"/>
  <c r="AO33" i="21"/>
  <c r="AF55" i="24"/>
  <c r="M55" i="24"/>
  <c r="AS40" i="21"/>
  <c r="AN42" i="24" s="1"/>
  <c r="AM40" i="21"/>
  <c r="M53" i="24"/>
  <c r="AF53" i="24"/>
  <c r="M43" i="25"/>
  <c r="AF43" i="25"/>
  <c r="AM43" i="21"/>
  <c r="AS43" i="21"/>
  <c r="AN45" i="24" s="1"/>
  <c r="AF40" i="25"/>
  <c r="M40" i="25"/>
  <c r="N39" i="35"/>
  <c r="T33" i="25"/>
  <c r="AZ31" i="21"/>
  <c r="M29" i="31"/>
  <c r="K29" i="35"/>
  <c r="K25" i="35"/>
  <c r="M25" i="31"/>
  <c r="AR52" i="21"/>
  <c r="AN54" i="23" s="1"/>
  <c r="AO30" i="25"/>
  <c r="AY38" i="21"/>
  <c r="T40" i="24"/>
  <c r="N22" i="31"/>
  <c r="L22" i="35"/>
  <c r="I42" i="35"/>
  <c r="K42" i="31"/>
  <c r="L19" i="35"/>
  <c r="N19" i="31"/>
  <c r="T29" i="25"/>
  <c r="Q27" i="35" s="1"/>
  <c r="AZ27" i="21"/>
  <c r="U37" i="35"/>
  <c r="AO39" i="24"/>
  <c r="AP7" i="25"/>
  <c r="AN37" i="21"/>
  <c r="AT37" i="21"/>
  <c r="AN39" i="25" s="1"/>
  <c r="AU34" i="21"/>
  <c r="AN36" i="26" s="1"/>
  <c r="W34" i="35" s="1"/>
  <c r="AO34" i="21"/>
  <c r="AS41" i="21"/>
  <c r="AN43" i="24" s="1"/>
  <c r="AM41" i="21"/>
  <c r="M41" i="26"/>
  <c r="AF41" i="26"/>
  <c r="AN35" i="21"/>
  <c r="AT35" i="21"/>
  <c r="AN37" i="25" s="1"/>
  <c r="V35" i="35" s="1"/>
  <c r="AF51" i="24"/>
  <c r="M51" i="24"/>
  <c r="M43" i="26"/>
  <c r="AF43" i="26"/>
  <c r="AE65" i="21"/>
  <c r="Z65" i="21"/>
  <c r="AD65" i="21"/>
  <c r="AA65" i="21"/>
  <c r="AC65" i="21"/>
  <c r="AE64" i="21"/>
  <c r="Z64" i="21"/>
  <c r="AD64" i="21"/>
  <c r="AC64" i="21"/>
  <c r="AA64" i="21"/>
  <c r="M42" i="25"/>
  <c r="AF42" i="25"/>
  <c r="T34" i="24"/>
  <c r="AY32" i="21"/>
  <c r="BA25" i="21"/>
  <c r="T27" i="26"/>
  <c r="L17" i="35"/>
  <c r="N17" i="31"/>
  <c r="M13" i="23"/>
  <c r="AO46" i="23"/>
  <c r="N18" i="31"/>
  <c r="L18" i="35"/>
  <c r="N23" i="31"/>
  <c r="L23" i="35"/>
  <c r="AY35" i="21"/>
  <c r="T37" i="24"/>
  <c r="P35" i="35" s="1"/>
  <c r="M19" i="35"/>
  <c r="O19" i="31"/>
  <c r="AR7" i="25"/>
  <c r="N57" i="21"/>
  <c r="M57" i="21"/>
  <c r="K57" i="21"/>
  <c r="AQ57" i="21" s="1"/>
  <c r="AN59" i="19" s="1"/>
  <c r="L57" i="21"/>
  <c r="AU32" i="21"/>
  <c r="AN34" i="26" s="1"/>
  <c r="W32" i="35" s="1"/>
  <c r="AO32" i="21"/>
  <c r="M41" i="25"/>
  <c r="AF41" i="25"/>
  <c r="AF54" i="24"/>
  <c r="M54" i="24"/>
  <c r="AS42" i="21"/>
  <c r="AN44" i="24" s="1"/>
  <c r="AM42" i="21"/>
  <c r="AF48" i="24"/>
  <c r="M48" i="24"/>
  <c r="T26" i="26"/>
  <c r="R24" i="35" s="1"/>
  <c r="BA24" i="21"/>
  <c r="U32" i="35"/>
  <c r="AO34" i="24"/>
  <c r="T28" i="25"/>
  <c r="AZ26" i="21"/>
  <c r="U34" i="35"/>
  <c r="AO36" i="24"/>
  <c r="AO28" i="25"/>
  <c r="T38" i="24"/>
  <c r="AY36" i="21"/>
  <c r="K26" i="35"/>
  <c r="M26" i="31"/>
  <c r="AO26" i="26"/>
  <c r="U35" i="35"/>
  <c r="AO37" i="24"/>
  <c r="T31" i="26"/>
  <c r="R29" i="35" s="1"/>
  <c r="BA29" i="21"/>
  <c r="AO29" i="25"/>
  <c r="AW7" i="25"/>
  <c r="M11" i="25"/>
  <c r="N45" i="35"/>
  <c r="J50" i="5"/>
  <c r="M50" i="5"/>
  <c r="N50" i="5"/>
  <c r="K50" i="5"/>
  <c r="M52" i="19"/>
  <c r="AF52" i="19"/>
  <c r="L50" i="5"/>
  <c r="J49" i="5"/>
  <c r="M49" i="5"/>
  <c r="N49" i="5"/>
  <c r="L49" i="5"/>
  <c r="K49" i="5"/>
  <c r="AF51" i="19"/>
  <c r="M51" i="19"/>
  <c r="AO36" i="21"/>
  <c r="AU36" i="21"/>
  <c r="AN38" i="26" s="1"/>
  <c r="W36" i="35" s="1"/>
  <c r="AA66" i="21"/>
  <c r="Z66" i="21"/>
  <c r="AD66" i="21"/>
  <c r="AE66" i="21"/>
  <c r="AC66" i="21"/>
  <c r="AO35" i="21"/>
  <c r="AU35" i="21"/>
  <c r="AN37" i="26" s="1"/>
  <c r="W35" i="35" s="1"/>
  <c r="T27" i="25"/>
  <c r="Q25" i="35" s="1"/>
  <c r="AZ25" i="21"/>
  <c r="M23" i="35"/>
  <c r="O23" i="31"/>
  <c r="AQ50" i="21"/>
  <c r="AN52" i="19" s="1"/>
  <c r="T36" i="24"/>
  <c r="P34" i="35" s="1"/>
  <c r="AY34" i="21"/>
  <c r="L21" i="35"/>
  <c r="N21" i="31"/>
  <c r="T32" i="26"/>
  <c r="R30" i="35" s="1"/>
  <c r="BA30" i="21"/>
  <c r="AK48" i="21"/>
  <c r="T30" i="25"/>
  <c r="Q28" i="35" s="1"/>
  <c r="AZ28" i="21"/>
  <c r="U36" i="35"/>
  <c r="AO38" i="24"/>
  <c r="AO10" i="25"/>
  <c r="AF11" i="25"/>
  <c r="AL49" i="21"/>
  <c r="T33" i="26"/>
  <c r="R31" i="35" s="1"/>
  <c r="BA31" i="21"/>
  <c r="AO26" i="25"/>
  <c r="AF46" i="24"/>
  <c r="M46" i="24"/>
  <c r="AT10" i="5"/>
  <c r="AO37" i="21"/>
  <c r="AU37" i="21"/>
  <c r="AN39" i="26" s="1"/>
  <c r="W37" i="35" s="1"/>
  <c r="M47" i="24"/>
  <c r="AF47" i="24"/>
  <c r="J51" i="5"/>
  <c r="AF53" i="19"/>
  <c r="K51" i="5"/>
  <c r="M53" i="19"/>
  <c r="N51" i="5"/>
  <c r="M51" i="5"/>
  <c r="L51" i="5"/>
  <c r="AN36" i="21"/>
  <c r="AT36" i="21"/>
  <c r="AN38" i="25" s="1"/>
  <c r="V36" i="35" s="1"/>
  <c r="M20" i="35"/>
  <c r="O20" i="31"/>
  <c r="T31" i="25"/>
  <c r="Q29" i="35" s="1"/>
  <c r="AZ29" i="21"/>
  <c r="AU7" i="25"/>
  <c r="AV7" i="25" s="1"/>
  <c r="W7" i="25"/>
  <c r="Y7" i="25"/>
  <c r="Z7" i="25" s="1"/>
  <c r="AC7" i="25"/>
  <c r="G5" i="31"/>
  <c r="G5" i="35"/>
  <c r="X7" i="25"/>
  <c r="AA7" i="25"/>
  <c r="AB7" i="25" s="1"/>
  <c r="V7" i="25"/>
  <c r="AK50" i="21"/>
  <c r="M24" i="31"/>
  <c r="K24" i="35"/>
  <c r="AQ48" i="21"/>
  <c r="AN50" i="19" s="1"/>
  <c r="AQ52" i="21"/>
  <c r="AN54" i="19" s="1"/>
  <c r="AO33" i="25"/>
  <c r="AL50" i="21"/>
  <c r="AK51" i="21"/>
  <c r="O15" i="31"/>
  <c r="M15" i="35"/>
  <c r="AR49" i="21"/>
  <c r="AN51" i="23" s="1"/>
  <c r="AO28" i="26"/>
  <c r="M30" i="31"/>
  <c r="K30" i="35"/>
  <c r="T26" i="25"/>
  <c r="Q24" i="35" s="1"/>
  <c r="AZ24" i="21"/>
  <c r="AS7" i="25"/>
  <c r="AT7" i="25" s="1"/>
  <c r="M54" i="23"/>
  <c r="AF54" i="23"/>
  <c r="M44" i="26"/>
  <c r="AF44" i="26"/>
  <c r="AS39" i="21"/>
  <c r="AN41" i="24" s="1"/>
  <c r="AM39" i="21"/>
  <c r="M52" i="24"/>
  <c r="AF52" i="24"/>
  <c r="N56" i="21"/>
  <c r="M56" i="21"/>
  <c r="L56" i="21"/>
  <c r="K56" i="21"/>
  <c r="AR56" i="21" s="1"/>
  <c r="AN58" i="23" s="1"/>
  <c r="M40" i="26"/>
  <c r="AF40" i="26"/>
  <c r="AN32" i="21"/>
  <c r="AT32" i="21"/>
  <c r="AN34" i="25" s="1"/>
  <c r="J53" i="5"/>
  <c r="M53" i="5"/>
  <c r="K53" i="5"/>
  <c r="N53" i="5"/>
  <c r="L53" i="5"/>
  <c r="M55" i="19"/>
  <c r="AF55" i="19"/>
  <c r="M53" i="23"/>
  <c r="AF53" i="23"/>
  <c r="T29" i="26"/>
  <c r="R27" i="35" s="1"/>
  <c r="BA27" i="21"/>
  <c r="AO27" i="25"/>
  <c r="U33" i="35"/>
  <c r="AO35" i="24"/>
  <c r="T30" i="26"/>
  <c r="R28" i="35" s="1"/>
  <c r="BA28" i="21"/>
  <c r="T50" i="23"/>
  <c r="AX48" i="21"/>
  <c r="AO31" i="25"/>
  <c r="K31" i="35"/>
  <c r="M31" i="31"/>
  <c r="T28" i="26"/>
  <c r="R26" i="35" s="1"/>
  <c r="BA26" i="21"/>
  <c r="AQ51" i="21"/>
  <c r="AN53" i="19" s="1"/>
  <c r="AO12" i="23"/>
  <c r="AF13" i="23"/>
  <c r="J45" i="35"/>
  <c r="AR51" i="21"/>
  <c r="AN53" i="23" s="1"/>
  <c r="M27" i="31"/>
  <c r="K27" i="35"/>
  <c r="N41" i="35"/>
  <c r="AO33" i="26"/>
  <c r="AQ7" i="25"/>
  <c r="J48" i="5"/>
  <c r="K48" i="5"/>
  <c r="AF50" i="19"/>
  <c r="M50" i="19"/>
  <c r="L48" i="5"/>
  <c r="M48" i="5"/>
  <c r="N48" i="5"/>
  <c r="AF42" i="26"/>
  <c r="M42" i="26"/>
  <c r="AF55" i="23"/>
  <c r="M55" i="23"/>
  <c r="AD67" i="21"/>
  <c r="AE67" i="21"/>
  <c r="AA67" i="21"/>
  <c r="Z67" i="21"/>
  <c r="AC67" i="21"/>
  <c r="AN33" i="21"/>
  <c r="AT33" i="21"/>
  <c r="AN35" i="25" s="1"/>
  <c r="V33" i="35" s="1"/>
  <c r="T35" i="24"/>
  <c r="AY33" i="21"/>
  <c r="N47" i="35"/>
  <c r="N46" i="35"/>
  <c r="AO12" i="24"/>
  <c r="AF13" i="24"/>
  <c r="AO9" i="26"/>
  <c r="AF10" i="26"/>
  <c r="L9" i="31"/>
  <c r="J9" i="35"/>
  <c r="K28" i="35"/>
  <c r="M28" i="31"/>
  <c r="T46" i="19"/>
  <c r="AW44" i="21"/>
  <c r="BA7" i="25"/>
  <c r="AF44" i="25"/>
  <c r="M44" i="25"/>
  <c r="M45" i="25"/>
  <c r="AF45" i="25"/>
  <c r="N54" i="21"/>
  <c r="M54" i="21"/>
  <c r="K54" i="21"/>
  <c r="AR54" i="21" s="1"/>
  <c r="AN56" i="23" s="1"/>
  <c r="L54" i="21"/>
  <c r="AF51" i="23"/>
  <c r="M51" i="23"/>
  <c r="AF52" i="23"/>
  <c r="M52" i="23"/>
  <c r="N55" i="21"/>
  <c r="M55" i="21"/>
  <c r="L55" i="21"/>
  <c r="K55" i="21"/>
  <c r="AK55" i="21" s="1"/>
  <c r="J52" i="5"/>
  <c r="M54" i="19"/>
  <c r="M52" i="5"/>
  <c r="AF54" i="19"/>
  <c r="K52" i="5"/>
  <c r="L52" i="5"/>
  <c r="N52" i="5"/>
  <c r="AN34" i="21"/>
  <c r="AT34" i="21"/>
  <c r="AN36" i="25" s="1"/>
  <c r="AF50" i="23"/>
  <c r="M50" i="23"/>
  <c r="M50" i="24"/>
  <c r="AF50" i="24"/>
  <c r="AD69" i="21"/>
  <c r="AA69" i="21"/>
  <c r="Z69" i="21"/>
  <c r="AE69" i="21"/>
  <c r="AC69" i="21"/>
  <c r="M49" i="24"/>
  <c r="AF49" i="24"/>
  <c r="AE68" i="21"/>
  <c r="AD68" i="21"/>
  <c r="AA68" i="21"/>
  <c r="Z68" i="21"/>
  <c r="AC68" i="21"/>
  <c r="AD145" i="20"/>
  <c r="BB145" i="20" s="1"/>
  <c r="AD190" i="20"/>
  <c r="BB190" i="20" s="1"/>
  <c r="BJ24" i="19"/>
  <c r="BT16" i="24"/>
  <c r="BJ20" i="19"/>
  <c r="BJ22" i="19"/>
  <c r="BJ21" i="19"/>
  <c r="BJ29" i="23"/>
  <c r="BJ28" i="23"/>
  <c r="BT27" i="23"/>
  <c r="BT29" i="23"/>
  <c r="BT28" i="23"/>
  <c r="BT8" i="26"/>
  <c r="BT32" i="23"/>
  <c r="BT33" i="23"/>
  <c r="BT15" i="24"/>
  <c r="BJ10" i="24"/>
  <c r="BJ31" i="23"/>
  <c r="BJ30" i="23"/>
  <c r="BT25" i="23"/>
  <c r="BT26" i="23"/>
  <c r="BT31" i="19"/>
  <c r="BT32" i="19"/>
  <c r="BT10" i="25"/>
  <c r="BJ11" i="24"/>
  <c r="BT23" i="23"/>
  <c r="BT24" i="23"/>
  <c r="BT26" i="19"/>
  <c r="BT25" i="19"/>
  <c r="BT27" i="19"/>
  <c r="BJ23" i="23"/>
  <c r="BJ34" i="19"/>
  <c r="BJ33" i="19"/>
  <c r="BJ8" i="25"/>
  <c r="BT29" i="19"/>
  <c r="BT28" i="19"/>
  <c r="BT30" i="19"/>
  <c r="BT9" i="25"/>
  <c r="BJ12" i="24"/>
  <c r="BT34" i="19"/>
  <c r="BT33" i="19"/>
  <c r="BT13" i="24"/>
  <c r="BT14" i="24"/>
  <c r="BT30" i="23"/>
  <c r="BT31" i="23"/>
  <c r="BJ7" i="26"/>
  <c r="BJ19" i="23"/>
  <c r="BJ20" i="23"/>
  <c r="BE25" i="24"/>
  <c r="BN27" i="19"/>
  <c r="BU19" i="23"/>
  <c r="BE25" i="19"/>
  <c r="BN28" i="23"/>
  <c r="BN9" i="26"/>
  <c r="BN13" i="25"/>
  <c r="BE13" i="25"/>
  <c r="BU21" i="19"/>
  <c r="BE34" i="19"/>
  <c r="BE24" i="24"/>
  <c r="BE27" i="23"/>
  <c r="BE26" i="19"/>
  <c r="BN23" i="23"/>
  <c r="BE27" i="19"/>
  <c r="BN11" i="25"/>
  <c r="BU12" i="24"/>
  <c r="BN33" i="19"/>
  <c r="BE32" i="19"/>
  <c r="BN21" i="24"/>
  <c r="BN12" i="25"/>
  <c r="BE26" i="24"/>
  <c r="BE23" i="23"/>
  <c r="BN17" i="24"/>
  <c r="BU10" i="24"/>
  <c r="BN32" i="19"/>
  <c r="BN25" i="19"/>
  <c r="BE18" i="24"/>
  <c r="BU20" i="23"/>
  <c r="BU7" i="26"/>
  <c r="BE19" i="24"/>
  <c r="BN22" i="24"/>
  <c r="BN24" i="23"/>
  <c r="BE17" i="24"/>
  <c r="BE21" i="24"/>
  <c r="BE30" i="23"/>
  <c r="BE12" i="25"/>
  <c r="BN26" i="24"/>
  <c r="BN30" i="19"/>
  <c r="BE24" i="23"/>
  <c r="BU11" i="24"/>
  <c r="BE9" i="26"/>
  <c r="BN31" i="19"/>
  <c r="BN24" i="24"/>
  <c r="BN19" i="24"/>
  <c r="BE33" i="19"/>
  <c r="BE11" i="25"/>
  <c r="BE31" i="19"/>
  <c r="BN26" i="23"/>
  <c r="BN23" i="24"/>
  <c r="BN20" i="24"/>
  <c r="BE31" i="23"/>
  <c r="BN30" i="23"/>
  <c r="BE30" i="19"/>
  <c r="BE28" i="19"/>
  <c r="BU23" i="19"/>
  <c r="BE20" i="24"/>
  <c r="BE26" i="23"/>
  <c r="BE23" i="24"/>
  <c r="BU22" i="23"/>
  <c r="BN29" i="23"/>
  <c r="BN18" i="24"/>
  <c r="BN27" i="23"/>
  <c r="BU21" i="23"/>
  <c r="AJ5" i="35"/>
  <c r="BN26" i="19"/>
  <c r="BN25" i="24"/>
  <c r="BE28" i="23"/>
  <c r="BN31" i="23"/>
  <c r="BN29" i="19"/>
  <c r="BE29" i="19"/>
  <c r="BE22" i="24"/>
  <c r="BU20" i="19"/>
  <c r="BE25" i="23"/>
  <c r="BN28" i="19"/>
  <c r="BE29" i="23"/>
  <c r="BU22" i="19"/>
  <c r="BU24" i="19"/>
  <c r="BN25" i="23"/>
  <c r="BN34" i="19"/>
  <c r="BU8" i="25"/>
  <c r="K45" i="31" l="1"/>
  <c r="AL57" i="21"/>
  <c r="AO39" i="26"/>
  <c r="M29" i="35"/>
  <c r="AF13" i="19"/>
  <c r="AO12" i="19"/>
  <c r="AW53" i="21"/>
  <c r="O44" i="35"/>
  <c r="R25" i="35"/>
  <c r="T52" i="35"/>
  <c r="I44" i="35"/>
  <c r="T56" i="35"/>
  <c r="S52" i="35"/>
  <c r="O30" i="31"/>
  <c r="P36" i="35"/>
  <c r="O25" i="31"/>
  <c r="O53" i="35"/>
  <c r="V32" i="35"/>
  <c r="T54" i="35"/>
  <c r="S50" i="35"/>
  <c r="Q26" i="35"/>
  <c r="V37" i="35"/>
  <c r="Q31" i="35"/>
  <c r="O48" i="35"/>
  <c r="S48" i="35"/>
  <c r="AX52" i="21"/>
  <c r="T48" i="35"/>
  <c r="P33" i="35"/>
  <c r="V34" i="35"/>
  <c r="S51" i="35"/>
  <c r="T49" i="35"/>
  <c r="O52" i="35"/>
  <c r="P32" i="35"/>
  <c r="P38" i="35"/>
  <c r="T53" i="35"/>
  <c r="S53" i="35"/>
  <c r="W33" i="35"/>
  <c r="AO38" i="26"/>
  <c r="M36" i="35" s="1"/>
  <c r="AO39" i="25"/>
  <c r="L37" i="35" s="1"/>
  <c r="T51" i="35"/>
  <c r="O51" i="35"/>
  <c r="AQ54" i="21"/>
  <c r="AN56" i="19" s="1"/>
  <c r="AO37" i="25"/>
  <c r="N35" i="31" s="1"/>
  <c r="S57" i="35"/>
  <c r="M13" i="19"/>
  <c r="M13" i="24"/>
  <c r="AL54" i="21"/>
  <c r="AQ56" i="21"/>
  <c r="AN58" i="19" s="1"/>
  <c r="I46" i="35"/>
  <c r="J46" i="35"/>
  <c r="L47" i="31"/>
  <c r="L10" i="30"/>
  <c r="T7" i="30"/>
  <c r="D21" i="30"/>
  <c r="D22" i="30"/>
  <c r="D20" i="30"/>
  <c r="L11" i="30"/>
  <c r="D23" i="30"/>
  <c r="P8" i="30"/>
  <c r="D24" i="30"/>
  <c r="H21" i="30"/>
  <c r="H20" i="30"/>
  <c r="H19" i="30"/>
  <c r="L12" i="30"/>
  <c r="H22" i="30"/>
  <c r="AO50" i="23"/>
  <c r="J48" i="35" s="1"/>
  <c r="AO55" i="23"/>
  <c r="L53" i="31" s="1"/>
  <c r="I47" i="35"/>
  <c r="AO52" i="23"/>
  <c r="L50" i="31" s="1"/>
  <c r="AO54" i="23"/>
  <c r="L52" i="31" s="1"/>
  <c r="AO54" i="19"/>
  <c r="K52" i="31" s="1"/>
  <c r="AO50" i="19"/>
  <c r="I48" i="35" s="1"/>
  <c r="AO55" i="19"/>
  <c r="K53" i="31" s="1"/>
  <c r="AO51" i="19"/>
  <c r="I49" i="35" s="1"/>
  <c r="AO34" i="26"/>
  <c r="O32" i="31" s="1"/>
  <c r="AO36" i="26"/>
  <c r="O34" i="31" s="1"/>
  <c r="AR57" i="21"/>
  <c r="AN59" i="23" s="1"/>
  <c r="AO52" i="19"/>
  <c r="K50" i="31" s="1"/>
  <c r="AO35" i="26"/>
  <c r="O33" i="31" s="1"/>
  <c r="AK57" i="21"/>
  <c r="AW57" i="21" s="1"/>
  <c r="AO51" i="23"/>
  <c r="L49" i="31" s="1"/>
  <c r="AK56" i="21"/>
  <c r="T58" i="19" s="1"/>
  <c r="X59" i="21"/>
  <c r="V67" i="21"/>
  <c r="G51" i="5"/>
  <c r="D68" i="21"/>
  <c r="J68" i="21" s="1"/>
  <c r="D69" i="21"/>
  <c r="J69" i="21" s="1"/>
  <c r="W50" i="21"/>
  <c r="T76" i="21"/>
  <c r="AB76" i="21" s="1"/>
  <c r="U66" i="21"/>
  <c r="E67" i="21"/>
  <c r="E61" i="5"/>
  <c r="E68" i="21"/>
  <c r="G48" i="5"/>
  <c r="D62" i="5"/>
  <c r="D65" i="21"/>
  <c r="J65" i="21" s="1"/>
  <c r="U68" i="21"/>
  <c r="F50" i="21"/>
  <c r="H43" i="21"/>
  <c r="F49" i="5"/>
  <c r="G45" i="21"/>
  <c r="X57" i="21"/>
  <c r="E59" i="5"/>
  <c r="C62" i="5"/>
  <c r="I62" i="5" s="1"/>
  <c r="D59" i="5"/>
  <c r="V64" i="21"/>
  <c r="H45" i="21"/>
  <c r="G47" i="5"/>
  <c r="D61" i="5"/>
  <c r="W48" i="21"/>
  <c r="E58" i="5"/>
  <c r="F47" i="5"/>
  <c r="U67" i="21"/>
  <c r="H44" i="21"/>
  <c r="W49" i="21"/>
  <c r="X56" i="21"/>
  <c r="W47" i="21"/>
  <c r="D64" i="21"/>
  <c r="J64" i="21" s="1"/>
  <c r="F51" i="5"/>
  <c r="G50" i="5"/>
  <c r="X60" i="21"/>
  <c r="D63" i="5"/>
  <c r="F52" i="21"/>
  <c r="V65" i="21"/>
  <c r="U65" i="21"/>
  <c r="C59" i="5"/>
  <c r="I59" i="5" s="1"/>
  <c r="E65" i="21"/>
  <c r="T74" i="21"/>
  <c r="AB74" i="21" s="1"/>
  <c r="G44" i="21"/>
  <c r="E63" i="5"/>
  <c r="H46" i="21"/>
  <c r="F48" i="21"/>
  <c r="V66" i="21"/>
  <c r="F51" i="21"/>
  <c r="C60" i="5"/>
  <c r="I60" i="5" s="1"/>
  <c r="D66" i="21"/>
  <c r="J66" i="21" s="1"/>
  <c r="U64" i="21"/>
  <c r="D58" i="5"/>
  <c r="C61" i="5"/>
  <c r="I61" i="5" s="1"/>
  <c r="E60" i="5"/>
  <c r="E62" i="5"/>
  <c r="T75" i="21"/>
  <c r="AB75" i="21" s="1"/>
  <c r="F49" i="21"/>
  <c r="E57" i="5"/>
  <c r="X61" i="21"/>
  <c r="V68" i="21"/>
  <c r="F53" i="21"/>
  <c r="D60" i="5"/>
  <c r="C63" i="5"/>
  <c r="I63" i="5" s="1"/>
  <c r="F52" i="5"/>
  <c r="F48" i="5"/>
  <c r="E64" i="21"/>
  <c r="X62" i="21"/>
  <c r="D67" i="21"/>
  <c r="J67" i="21" s="1"/>
  <c r="C58" i="5"/>
  <c r="I58" i="5" s="1"/>
  <c r="W52" i="21"/>
  <c r="G49" i="5"/>
  <c r="E66" i="21"/>
  <c r="X58" i="21"/>
  <c r="G52" i="5"/>
  <c r="W51" i="21"/>
  <c r="G46" i="21"/>
  <c r="F50" i="5"/>
  <c r="T57" i="19"/>
  <c r="K10" i="35"/>
  <c r="M10" i="31"/>
  <c r="T35" i="25"/>
  <c r="Q33" i="35" s="1"/>
  <c r="AZ33" i="21"/>
  <c r="N29" i="31"/>
  <c r="L29" i="35"/>
  <c r="U39" i="35"/>
  <c r="AO41" i="24"/>
  <c r="T52" i="23"/>
  <c r="AX50" i="21"/>
  <c r="T38" i="25"/>
  <c r="Q36" i="35" s="1"/>
  <c r="AZ36" i="21"/>
  <c r="K36" i="35"/>
  <c r="M36" i="31"/>
  <c r="L27" i="35"/>
  <c r="N27" i="31"/>
  <c r="O24" i="31"/>
  <c r="M24" i="35"/>
  <c r="K32" i="35"/>
  <c r="M32" i="31"/>
  <c r="T44" i="24"/>
  <c r="AY42" i="21"/>
  <c r="AL56" i="21"/>
  <c r="AY41" i="21"/>
  <c r="T43" i="24"/>
  <c r="M12" i="26"/>
  <c r="M28" i="35"/>
  <c r="O28" i="31"/>
  <c r="AX51" i="21"/>
  <c r="AD72" i="21"/>
  <c r="AC72" i="21"/>
  <c r="AA72" i="21"/>
  <c r="Z72" i="21"/>
  <c r="AE72" i="21"/>
  <c r="AS47" i="21"/>
  <c r="AN49" i="24" s="1"/>
  <c r="AO49" i="24" s="1"/>
  <c r="AM47" i="21"/>
  <c r="N62" i="21"/>
  <c r="L62" i="21"/>
  <c r="K62" i="21"/>
  <c r="M62" i="21"/>
  <c r="AM46" i="21"/>
  <c r="AS46" i="21"/>
  <c r="AN48" i="24" s="1"/>
  <c r="AO48" i="24" s="1"/>
  <c r="AO40" i="21"/>
  <c r="AU40" i="21"/>
  <c r="AN42" i="26" s="1"/>
  <c r="W40" i="35" s="1"/>
  <c r="J50" i="35"/>
  <c r="AO13" i="23"/>
  <c r="AF14" i="23"/>
  <c r="O36" i="31"/>
  <c r="N31" i="31"/>
  <c r="L31" i="35"/>
  <c r="L24" i="35"/>
  <c r="N24" i="31"/>
  <c r="U42" i="35"/>
  <c r="AO44" i="24"/>
  <c r="U41" i="35"/>
  <c r="AO43" i="24"/>
  <c r="M38" i="31"/>
  <c r="K38" i="35"/>
  <c r="AO38" i="25"/>
  <c r="AN43" i="21"/>
  <c r="AT43" i="21"/>
  <c r="AN45" i="25" s="1"/>
  <c r="AO41" i="21"/>
  <c r="AU41" i="21"/>
  <c r="AN43" i="26" s="1"/>
  <c r="W41" i="35" s="1"/>
  <c r="AF57" i="23"/>
  <c r="M57" i="23"/>
  <c r="T36" i="25"/>
  <c r="AZ34" i="21"/>
  <c r="AQ55" i="21"/>
  <c r="AN57" i="19" s="1"/>
  <c r="AO10" i="26"/>
  <c r="AF11" i="26"/>
  <c r="O31" i="31"/>
  <c r="M31" i="35"/>
  <c r="L10" i="31"/>
  <c r="J10" i="35"/>
  <c r="AO53" i="23"/>
  <c r="M26" i="35"/>
  <c r="O26" i="31"/>
  <c r="AX49" i="21"/>
  <c r="T51" i="23"/>
  <c r="BA35" i="21"/>
  <c r="T37" i="26"/>
  <c r="R35" i="35" s="1"/>
  <c r="AO34" i="25"/>
  <c r="T42" i="24"/>
  <c r="P40" i="35" s="1"/>
  <c r="AY40" i="21"/>
  <c r="AW52" i="21"/>
  <c r="J57" i="5"/>
  <c r="AF59" i="19"/>
  <c r="K57" i="5"/>
  <c r="L57" i="5"/>
  <c r="N57" i="5"/>
  <c r="M59" i="19"/>
  <c r="M57" i="5"/>
  <c r="N60" i="21"/>
  <c r="M60" i="21"/>
  <c r="K60" i="21"/>
  <c r="AK60" i="21" s="1"/>
  <c r="L60" i="21"/>
  <c r="AE70" i="21"/>
  <c r="AA70" i="21"/>
  <c r="AD70" i="21"/>
  <c r="Z70" i="21"/>
  <c r="AC70" i="21"/>
  <c r="N63" i="21"/>
  <c r="M63" i="21"/>
  <c r="L63" i="21"/>
  <c r="K63" i="21"/>
  <c r="AK63" i="21" s="1"/>
  <c r="M46" i="25"/>
  <c r="AU10" i="5"/>
  <c r="AF46" i="25"/>
  <c r="AS45" i="21"/>
  <c r="AN47" i="24" s="1"/>
  <c r="AM45" i="21"/>
  <c r="O37" i="31"/>
  <c r="M37" i="35"/>
  <c r="O7" i="31"/>
  <c r="M7" i="35"/>
  <c r="N37" i="31"/>
  <c r="AO35" i="25"/>
  <c r="M33" i="31"/>
  <c r="K33" i="35"/>
  <c r="T52" i="19"/>
  <c r="AW50" i="21"/>
  <c r="T39" i="26"/>
  <c r="R37" i="35" s="1"/>
  <c r="BA37" i="21"/>
  <c r="AX57" i="21"/>
  <c r="T59" i="23"/>
  <c r="T38" i="26"/>
  <c r="R36" i="35" s="1"/>
  <c r="BA36" i="21"/>
  <c r="L26" i="35"/>
  <c r="N26" i="31"/>
  <c r="N53" i="35"/>
  <c r="M37" i="31"/>
  <c r="K37" i="35"/>
  <c r="U40" i="35"/>
  <c r="AO42" i="24"/>
  <c r="N52" i="35"/>
  <c r="M47" i="26"/>
  <c r="AF47" i="26"/>
  <c r="J55" i="5"/>
  <c r="AF57" i="19"/>
  <c r="N55" i="5"/>
  <c r="K55" i="5"/>
  <c r="M55" i="5"/>
  <c r="M57" i="19"/>
  <c r="L55" i="5"/>
  <c r="AN38" i="21"/>
  <c r="AT38" i="21"/>
  <c r="AN40" i="25" s="1"/>
  <c r="N61" i="21"/>
  <c r="M61" i="21"/>
  <c r="L61" i="21"/>
  <c r="K61" i="21"/>
  <c r="AQ61" i="21" s="1"/>
  <c r="AN63" i="19" s="1"/>
  <c r="M59" i="23"/>
  <c r="AF59" i="23"/>
  <c r="AN42" i="21"/>
  <c r="AT42" i="21"/>
  <c r="AN44" i="25" s="1"/>
  <c r="AO39" i="21"/>
  <c r="AU39" i="21"/>
  <c r="AN41" i="26" s="1"/>
  <c r="W39" i="35" s="1"/>
  <c r="T34" i="25"/>
  <c r="AZ32" i="21"/>
  <c r="M12" i="25"/>
  <c r="K35" i="35"/>
  <c r="M35" i="31"/>
  <c r="T36" i="26"/>
  <c r="R34" i="35" s="1"/>
  <c r="BA34" i="21"/>
  <c r="L28" i="35"/>
  <c r="N28" i="31"/>
  <c r="U43" i="35"/>
  <c r="AO45" i="24"/>
  <c r="AO37" i="26"/>
  <c r="N30" i="31"/>
  <c r="L30" i="35"/>
  <c r="AX53" i="21"/>
  <c r="AF58" i="23"/>
  <c r="M58" i="23"/>
  <c r="J54" i="5"/>
  <c r="L54" i="5"/>
  <c r="M56" i="19"/>
  <c r="K54" i="5"/>
  <c r="AF56" i="19"/>
  <c r="N54" i="5"/>
  <c r="M54" i="5"/>
  <c r="AR11" i="5"/>
  <c r="AS44" i="21"/>
  <c r="AN46" i="24" s="1"/>
  <c r="AM44" i="21"/>
  <c r="J56" i="5"/>
  <c r="K56" i="5"/>
  <c r="M58" i="19"/>
  <c r="N56" i="5"/>
  <c r="L56" i="5"/>
  <c r="M56" i="5"/>
  <c r="AF58" i="19"/>
  <c r="AN41" i="21"/>
  <c r="AT41" i="21"/>
  <c r="AN43" i="25" s="1"/>
  <c r="V41" i="35" s="1"/>
  <c r="AK54" i="21"/>
  <c r="N44" i="35"/>
  <c r="AO36" i="25"/>
  <c r="N25" i="31"/>
  <c r="L25" i="35"/>
  <c r="AR55" i="21"/>
  <c r="AN57" i="23" s="1"/>
  <c r="L35" i="35"/>
  <c r="AO11" i="25"/>
  <c r="AF12" i="25"/>
  <c r="K34" i="35"/>
  <c r="M34" i="31"/>
  <c r="AZ35" i="21"/>
  <c r="T37" i="25"/>
  <c r="Q35" i="35" s="1"/>
  <c r="T45" i="24"/>
  <c r="P43" i="35" s="1"/>
  <c r="AY43" i="21"/>
  <c r="T51" i="19"/>
  <c r="AW49" i="21"/>
  <c r="M56" i="24"/>
  <c r="AF56" i="24"/>
  <c r="AT11" i="5"/>
  <c r="AE71" i="21"/>
  <c r="AC71" i="21"/>
  <c r="AD71" i="21"/>
  <c r="Z71" i="21"/>
  <c r="AA71" i="21"/>
  <c r="AE73" i="21"/>
  <c r="AD73" i="21"/>
  <c r="AA73" i="21"/>
  <c r="Z73" i="21"/>
  <c r="AC73" i="21"/>
  <c r="AF45" i="26"/>
  <c r="M45" i="26"/>
  <c r="M57" i="24"/>
  <c r="AF57" i="24"/>
  <c r="M46" i="26"/>
  <c r="AV10" i="5"/>
  <c r="AF46" i="26"/>
  <c r="AN40" i="21"/>
  <c r="AT40" i="21"/>
  <c r="AN42" i="25" s="1"/>
  <c r="AX54" i="21"/>
  <c r="T56" i="23"/>
  <c r="AL55" i="21"/>
  <c r="AO53" i="19"/>
  <c r="L8" i="35"/>
  <c r="N8" i="31"/>
  <c r="BA32" i="21"/>
  <c r="T34" i="26"/>
  <c r="R32" i="35" s="1"/>
  <c r="L44" i="31"/>
  <c r="J44" i="35"/>
  <c r="AO43" i="25"/>
  <c r="T35" i="26"/>
  <c r="BA33" i="21"/>
  <c r="M47" i="25"/>
  <c r="AF47" i="25"/>
  <c r="M56" i="23"/>
  <c r="AF56" i="23"/>
  <c r="AS11" i="5"/>
  <c r="AF58" i="24"/>
  <c r="M58" i="24"/>
  <c r="AN39" i="21"/>
  <c r="AT39" i="21"/>
  <c r="AN41" i="25" s="1"/>
  <c r="V39" i="35" s="1"/>
  <c r="AO13" i="24"/>
  <c r="AF14" i="24"/>
  <c r="J53" i="35"/>
  <c r="AY39" i="21"/>
  <c r="T41" i="24"/>
  <c r="T53" i="19"/>
  <c r="AW51" i="21"/>
  <c r="T50" i="19"/>
  <c r="AW48" i="21"/>
  <c r="M14" i="23"/>
  <c r="T39" i="25"/>
  <c r="AZ37" i="21"/>
  <c r="M27" i="35"/>
  <c r="O27" i="31"/>
  <c r="N58" i="21"/>
  <c r="M58" i="21"/>
  <c r="L58" i="21"/>
  <c r="K58" i="21"/>
  <c r="AQ58" i="21" s="1"/>
  <c r="AN60" i="19" s="1"/>
  <c r="M48" i="25"/>
  <c r="AF48" i="25"/>
  <c r="AB72" i="21"/>
  <c r="AF48" i="26"/>
  <c r="M48" i="26"/>
  <c r="N59" i="21"/>
  <c r="L59" i="21"/>
  <c r="K59" i="21"/>
  <c r="AL59" i="21" s="1"/>
  <c r="M59" i="21"/>
  <c r="J62" i="21"/>
  <c r="AU38" i="21"/>
  <c r="AN40" i="26" s="1"/>
  <c r="AO38" i="21"/>
  <c r="AU42" i="21"/>
  <c r="AN44" i="26" s="1"/>
  <c r="AO42" i="21"/>
  <c r="AD102" i="20"/>
  <c r="BB102" i="20" s="1"/>
  <c r="AD146" i="20"/>
  <c r="BB146" i="20" s="1"/>
  <c r="AD13" i="20"/>
  <c r="BB13" i="20" s="1"/>
  <c r="AD58" i="20"/>
  <c r="BB58" i="20" s="1"/>
  <c r="BT38" i="23"/>
  <c r="BT39" i="23"/>
  <c r="BJ27" i="23"/>
  <c r="BJ15" i="24"/>
  <c r="BT17" i="24"/>
  <c r="BJ8" i="26"/>
  <c r="BJ33" i="23"/>
  <c r="BJ32" i="23"/>
  <c r="BJ30" i="19"/>
  <c r="BT11" i="25"/>
  <c r="BT13" i="25"/>
  <c r="BT34" i="23"/>
  <c r="BT37" i="23"/>
  <c r="BT36" i="23"/>
  <c r="BT35" i="23"/>
  <c r="BJ40" i="19"/>
  <c r="BJ41" i="19"/>
  <c r="BJ24" i="23"/>
  <c r="BJ26" i="23"/>
  <c r="BJ25" i="23"/>
  <c r="BT18" i="24"/>
  <c r="BT44" i="19"/>
  <c r="BT43" i="19"/>
  <c r="BT42" i="19"/>
  <c r="BT19" i="24"/>
  <c r="BJ13" i="24"/>
  <c r="BJ14" i="24"/>
  <c r="BT47" i="19"/>
  <c r="BT45" i="19"/>
  <c r="BT46" i="19"/>
  <c r="BJ28" i="19"/>
  <c r="BJ29" i="19"/>
  <c r="BT40" i="19"/>
  <c r="BT41" i="19"/>
  <c r="BJ26" i="19"/>
  <c r="BJ25" i="19"/>
  <c r="BJ27" i="19"/>
  <c r="BT36" i="19"/>
  <c r="BT35" i="19"/>
  <c r="BT38" i="19"/>
  <c r="BT39" i="19"/>
  <c r="BT37" i="19"/>
  <c r="BJ9" i="25"/>
  <c r="BT9" i="26"/>
  <c r="BJ16" i="24"/>
  <c r="BJ10" i="25"/>
  <c r="BT12" i="25"/>
  <c r="BJ32" i="19"/>
  <c r="BJ31" i="19"/>
  <c r="BN39" i="23"/>
  <c r="BU15" i="24"/>
  <c r="BE30" i="24"/>
  <c r="BE41" i="19"/>
  <c r="BE28" i="24"/>
  <c r="BU8" i="26"/>
  <c r="BU9" i="25"/>
  <c r="BE42" i="19"/>
  <c r="BE34" i="23"/>
  <c r="BN32" i="23"/>
  <c r="BU30" i="19"/>
  <c r="BU13" i="24"/>
  <c r="BU29" i="19"/>
  <c r="BE35" i="23"/>
  <c r="BE44" i="19"/>
  <c r="BU31" i="23"/>
  <c r="BU26" i="19"/>
  <c r="BU24" i="23"/>
  <c r="BU23" i="23"/>
  <c r="BN27" i="24"/>
  <c r="BN28" i="24"/>
  <c r="BN11" i="26"/>
  <c r="BE37" i="23"/>
  <c r="BN43" i="19"/>
  <c r="BU31" i="19"/>
  <c r="BU25" i="19"/>
  <c r="BE37" i="19"/>
  <c r="BU25" i="23"/>
  <c r="BN35" i="19"/>
  <c r="BU16" i="24"/>
  <c r="BN14" i="25"/>
  <c r="BN29" i="24"/>
  <c r="BE38" i="23"/>
  <c r="BN30" i="24"/>
  <c r="BN44" i="19"/>
  <c r="BU32" i="19"/>
  <c r="BU27" i="19"/>
  <c r="BE39" i="19"/>
  <c r="BU26" i="23"/>
  <c r="BN38" i="19"/>
  <c r="BN39" i="19"/>
  <c r="BN41" i="19"/>
  <c r="BU28" i="19"/>
  <c r="BN37" i="23"/>
  <c r="BU10" i="25"/>
  <c r="BE11" i="26"/>
  <c r="BN10" i="26"/>
  <c r="BE39" i="23"/>
  <c r="BN31" i="24"/>
  <c r="BN42" i="19"/>
  <c r="BU33" i="19"/>
  <c r="BU28" i="23"/>
  <c r="BN15" i="25"/>
  <c r="BE33" i="23"/>
  <c r="BN37" i="19"/>
  <c r="BN35" i="23"/>
  <c r="BE40" i="19"/>
  <c r="BE36" i="19"/>
  <c r="BN36" i="23"/>
  <c r="BU14" i="24"/>
  <c r="BN40" i="19"/>
  <c r="BN36" i="19"/>
  <c r="BN38" i="23"/>
  <c r="BU27" i="23"/>
  <c r="BE31" i="24"/>
  <c r="BE15" i="25"/>
  <c r="BE27" i="24"/>
  <c r="BU34" i="19"/>
  <c r="BU29" i="23"/>
  <c r="BE14" i="25"/>
  <c r="BE32" i="23"/>
  <c r="BN33" i="23"/>
  <c r="BE10" i="26"/>
  <c r="BE29" i="24"/>
  <c r="BE43" i="19"/>
  <c r="BN34" i="23"/>
  <c r="BU19" i="24"/>
  <c r="BU30" i="23"/>
  <c r="BE35" i="19"/>
  <c r="BE36" i="23"/>
  <c r="BE38" i="19"/>
  <c r="AR60" i="21" l="1"/>
  <c r="AN62" i="23" s="1"/>
  <c r="T60" i="35" s="1"/>
  <c r="L48" i="31"/>
  <c r="I53" i="35"/>
  <c r="J49" i="35"/>
  <c r="AL60" i="21"/>
  <c r="T62" i="23" s="1"/>
  <c r="K10" i="31"/>
  <c r="I10" i="35"/>
  <c r="AF14" i="19"/>
  <c r="AO13" i="19"/>
  <c r="K48" i="31"/>
  <c r="T59" i="19"/>
  <c r="N57" i="35" s="1"/>
  <c r="AK59" i="21"/>
  <c r="T61" i="19" s="1"/>
  <c r="AQ60" i="21"/>
  <c r="AN62" i="19" s="1"/>
  <c r="S60" i="35" s="1"/>
  <c r="V40" i="35"/>
  <c r="O57" i="35"/>
  <c r="Q34" i="35"/>
  <c r="U47" i="35"/>
  <c r="P42" i="35"/>
  <c r="W38" i="35"/>
  <c r="Q32" i="35"/>
  <c r="S54" i="35"/>
  <c r="S55" i="35"/>
  <c r="S58" i="35"/>
  <c r="P39" i="35"/>
  <c r="AL63" i="21"/>
  <c r="T65" i="23" s="1"/>
  <c r="U46" i="35"/>
  <c r="S56" i="35"/>
  <c r="S61" i="35"/>
  <c r="U45" i="35"/>
  <c r="O49" i="35"/>
  <c r="V43" i="35"/>
  <c r="M14" i="19"/>
  <c r="M34" i="35"/>
  <c r="AW56" i="21"/>
  <c r="M32" i="35"/>
  <c r="T55" i="35"/>
  <c r="V42" i="35"/>
  <c r="V38" i="35"/>
  <c r="M14" i="24"/>
  <c r="Q37" i="35"/>
  <c r="AR63" i="21"/>
  <c r="AN65" i="23" s="1"/>
  <c r="O54" i="35"/>
  <c r="W42" i="35"/>
  <c r="R33" i="35"/>
  <c r="U44" i="35"/>
  <c r="P41" i="35"/>
  <c r="O50" i="35"/>
  <c r="T57" i="35"/>
  <c r="J52" i="35"/>
  <c r="L16" i="30"/>
  <c r="H24" i="30"/>
  <c r="H23" i="30"/>
  <c r="D28" i="30"/>
  <c r="D29" i="30"/>
  <c r="H26" i="30"/>
  <c r="H25" i="30"/>
  <c r="P10" i="30"/>
  <c r="P9" i="30"/>
  <c r="H29" i="30"/>
  <c r="H28" i="30"/>
  <c r="D27" i="30"/>
  <c r="D25" i="30"/>
  <c r="D26" i="30"/>
  <c r="L14" i="30"/>
  <c r="L13" i="30"/>
  <c r="T8" i="30"/>
  <c r="D34" i="30"/>
  <c r="D33" i="30"/>
  <c r="D32" i="30"/>
  <c r="D31" i="30"/>
  <c r="H31" i="30"/>
  <c r="H30" i="30"/>
  <c r="D30" i="30"/>
  <c r="L15" i="30"/>
  <c r="H27" i="30"/>
  <c r="L19" i="30"/>
  <c r="AO56" i="23"/>
  <c r="L54" i="31" s="1"/>
  <c r="I52" i="35"/>
  <c r="M33" i="35"/>
  <c r="AO58" i="19"/>
  <c r="K56" i="31" s="1"/>
  <c r="I50" i="35"/>
  <c r="K49" i="31"/>
  <c r="AO58" i="23"/>
  <c r="L56" i="31" s="1"/>
  <c r="AO59" i="23"/>
  <c r="J57" i="35" s="1"/>
  <c r="AO56" i="19"/>
  <c r="I54" i="35" s="1"/>
  <c r="AO59" i="19"/>
  <c r="K57" i="31" s="1"/>
  <c r="AO41" i="26"/>
  <c r="O39" i="31" s="1"/>
  <c r="AO44" i="25"/>
  <c r="L42" i="35" s="1"/>
  <c r="AO57" i="19"/>
  <c r="K55" i="31" s="1"/>
  <c r="AL62" i="21"/>
  <c r="T64" i="23" s="1"/>
  <c r="AQ59" i="21"/>
  <c r="AN61" i="19" s="1"/>
  <c r="AO43" i="26"/>
  <c r="M41" i="35" s="1"/>
  <c r="X63" i="21"/>
  <c r="G47" i="21"/>
  <c r="V73" i="21"/>
  <c r="U72" i="21"/>
  <c r="D72" i="21"/>
  <c r="J72" i="21" s="1"/>
  <c r="D68" i="5"/>
  <c r="E70" i="21"/>
  <c r="X65" i="21"/>
  <c r="H50" i="21"/>
  <c r="C69" i="5"/>
  <c r="I69" i="5" s="1"/>
  <c r="X66" i="21"/>
  <c r="F53" i="5"/>
  <c r="G52" i="21"/>
  <c r="D73" i="21"/>
  <c r="E64" i="5"/>
  <c r="E71" i="21"/>
  <c r="U69" i="21"/>
  <c r="D64" i="5"/>
  <c r="F54" i="5"/>
  <c r="V69" i="21"/>
  <c r="C67" i="5"/>
  <c r="D71" i="21"/>
  <c r="J71" i="21" s="1"/>
  <c r="F54" i="21"/>
  <c r="C66" i="5"/>
  <c r="I66" i="5" s="1"/>
  <c r="W53" i="21"/>
  <c r="H48" i="21"/>
  <c r="F56" i="21"/>
  <c r="F55" i="21"/>
  <c r="G51" i="21"/>
  <c r="T78" i="21"/>
  <c r="AB78" i="21" s="1"/>
  <c r="G48" i="21"/>
  <c r="G50" i="21"/>
  <c r="F55" i="5"/>
  <c r="T77" i="21"/>
  <c r="AB77" i="21" s="1"/>
  <c r="G53" i="5"/>
  <c r="H49" i="21"/>
  <c r="W55" i="21"/>
  <c r="E68" i="5"/>
  <c r="H51" i="21"/>
  <c r="H52" i="21"/>
  <c r="D70" i="21"/>
  <c r="J70" i="21" s="1"/>
  <c r="C64" i="5"/>
  <c r="I64" i="5" s="1"/>
  <c r="V71" i="21"/>
  <c r="X68" i="21"/>
  <c r="C65" i="5"/>
  <c r="I65" i="5" s="1"/>
  <c r="X67" i="21"/>
  <c r="X64" i="21"/>
  <c r="E72" i="21"/>
  <c r="U71" i="21"/>
  <c r="E67" i="5"/>
  <c r="V70" i="21"/>
  <c r="G55" i="5"/>
  <c r="U70" i="21"/>
  <c r="V72" i="21"/>
  <c r="D67" i="5"/>
  <c r="H47" i="21"/>
  <c r="E65" i="5"/>
  <c r="G54" i="5"/>
  <c r="W56" i="21"/>
  <c r="E66" i="5"/>
  <c r="F56" i="5"/>
  <c r="D66" i="5"/>
  <c r="G49" i="21"/>
  <c r="D65" i="5"/>
  <c r="E69" i="21"/>
  <c r="W54" i="21"/>
  <c r="C68" i="5"/>
  <c r="I68" i="5" s="1"/>
  <c r="T65" i="19"/>
  <c r="T61" i="23"/>
  <c r="T62" i="19"/>
  <c r="M46" i="31"/>
  <c r="K46" i="35"/>
  <c r="K11" i="35"/>
  <c r="M11" i="31"/>
  <c r="T43" i="25"/>
  <c r="Q41" i="35" s="1"/>
  <c r="AZ41" i="21"/>
  <c r="T44" i="25"/>
  <c r="AZ42" i="21"/>
  <c r="AQ63" i="21"/>
  <c r="AN65" i="19" s="1"/>
  <c r="J51" i="35"/>
  <c r="L51" i="31"/>
  <c r="M8" i="35"/>
  <c r="O8" i="31"/>
  <c r="AO57" i="23"/>
  <c r="AO42" i="26"/>
  <c r="T48" i="24"/>
  <c r="AY46" i="21"/>
  <c r="AW55" i="21"/>
  <c r="M52" i="25"/>
  <c r="AF52" i="25"/>
  <c r="AF65" i="24"/>
  <c r="M65" i="24"/>
  <c r="M63" i="23"/>
  <c r="AF63" i="23"/>
  <c r="M64" i="23"/>
  <c r="AF64" i="23"/>
  <c r="L41" i="35"/>
  <c r="N41" i="31"/>
  <c r="AL58" i="21"/>
  <c r="K40" i="35"/>
  <c r="M40" i="31"/>
  <c r="AO45" i="25"/>
  <c r="AL61" i="21"/>
  <c r="AK62" i="21"/>
  <c r="AR62" i="21"/>
  <c r="AN64" i="23" s="1"/>
  <c r="N55" i="35"/>
  <c r="AN46" i="21"/>
  <c r="AT46" i="21"/>
  <c r="AN48" i="25" s="1"/>
  <c r="J58" i="5"/>
  <c r="M60" i="19"/>
  <c r="N58" i="5"/>
  <c r="AF60" i="19"/>
  <c r="K58" i="5"/>
  <c r="L58" i="5"/>
  <c r="M58" i="5"/>
  <c r="J63" i="5"/>
  <c r="L63" i="5"/>
  <c r="N63" i="5"/>
  <c r="AF65" i="19"/>
  <c r="M65" i="19"/>
  <c r="K63" i="5"/>
  <c r="M63" i="5"/>
  <c r="AE75" i="21"/>
  <c r="AD75" i="21"/>
  <c r="AA75" i="21"/>
  <c r="AC75" i="21"/>
  <c r="Z75" i="21"/>
  <c r="N66" i="21"/>
  <c r="M66" i="21"/>
  <c r="L66" i="21"/>
  <c r="K66" i="21"/>
  <c r="AK66" i="21" s="1"/>
  <c r="AT44" i="21"/>
  <c r="AN46" i="25" s="1"/>
  <c r="AN44" i="21"/>
  <c r="AM52" i="21"/>
  <c r="AS52" i="21"/>
  <c r="AN54" i="24" s="1"/>
  <c r="AF49" i="26"/>
  <c r="M49" i="26"/>
  <c r="AN45" i="21"/>
  <c r="AT45" i="21"/>
  <c r="AN47" i="25" s="1"/>
  <c r="M50" i="26"/>
  <c r="AF50" i="26"/>
  <c r="N48" i="35"/>
  <c r="N56" i="35"/>
  <c r="T41" i="25"/>
  <c r="Q39" i="35" s="1"/>
  <c r="AZ39" i="21"/>
  <c r="AZ40" i="21"/>
  <c r="T42" i="25"/>
  <c r="N49" i="35"/>
  <c r="T46" i="24"/>
  <c r="AY44" i="21"/>
  <c r="M35" i="35"/>
  <c r="O35" i="31"/>
  <c r="AR58" i="21"/>
  <c r="AN60" i="23" s="1"/>
  <c r="AR61" i="21"/>
  <c r="AN63" i="23" s="1"/>
  <c r="AO44" i="26"/>
  <c r="AQ62" i="21"/>
  <c r="AN64" i="19" s="1"/>
  <c r="M62" i="23"/>
  <c r="AF62" i="23"/>
  <c r="AF64" i="24"/>
  <c r="M64" i="24"/>
  <c r="M65" i="23"/>
  <c r="AF65" i="23"/>
  <c r="AO45" i="21"/>
  <c r="AU45" i="21"/>
  <c r="AN47" i="26" s="1"/>
  <c r="AF51" i="25"/>
  <c r="M51" i="25"/>
  <c r="N69" i="21"/>
  <c r="L69" i="21"/>
  <c r="K69" i="21"/>
  <c r="AQ69" i="21" s="1"/>
  <c r="AN71" i="19" s="1"/>
  <c r="M69" i="21"/>
  <c r="BA42" i="21"/>
  <c r="T44" i="26"/>
  <c r="AK58" i="21"/>
  <c r="K51" i="31"/>
  <c r="I51" i="35"/>
  <c r="M13" i="25"/>
  <c r="AK61" i="21"/>
  <c r="AO40" i="25"/>
  <c r="T47" i="24"/>
  <c r="AY45" i="21"/>
  <c r="N32" i="31"/>
  <c r="L32" i="35"/>
  <c r="K42" i="35"/>
  <c r="M42" i="31"/>
  <c r="AF54" i="26"/>
  <c r="M54" i="26"/>
  <c r="N67" i="21"/>
  <c r="K67" i="21"/>
  <c r="AQ67" i="21" s="1"/>
  <c r="AN69" i="19" s="1"/>
  <c r="M67" i="21"/>
  <c r="L67" i="21"/>
  <c r="AM53" i="21"/>
  <c r="AS53" i="21"/>
  <c r="AN55" i="24" s="1"/>
  <c r="AF62" i="24"/>
  <c r="M62" i="24"/>
  <c r="J60" i="5"/>
  <c r="N60" i="5"/>
  <c r="K60" i="5"/>
  <c r="AF62" i="19"/>
  <c r="M60" i="5"/>
  <c r="L60" i="5"/>
  <c r="M62" i="19"/>
  <c r="AC74" i="21"/>
  <c r="AD74" i="21"/>
  <c r="Z74" i="21"/>
  <c r="AE74" i="21"/>
  <c r="AA74" i="21"/>
  <c r="AO44" i="21"/>
  <c r="AU44" i="21"/>
  <c r="AN46" i="26" s="1"/>
  <c r="W44" i="35" s="1"/>
  <c r="AU43" i="21"/>
  <c r="AN45" i="26" s="1"/>
  <c r="AO43" i="21"/>
  <c r="AF63" i="24"/>
  <c r="M63" i="24"/>
  <c r="T57" i="23"/>
  <c r="AX55" i="21"/>
  <c r="AO40" i="26"/>
  <c r="K47" i="35"/>
  <c r="M47" i="31"/>
  <c r="T40" i="25"/>
  <c r="AZ38" i="21"/>
  <c r="BA41" i="21"/>
  <c r="T43" i="26"/>
  <c r="R41" i="35" s="1"/>
  <c r="M13" i="26"/>
  <c r="M39" i="31"/>
  <c r="K39" i="35"/>
  <c r="AM51" i="21"/>
  <c r="AS51" i="21"/>
  <c r="AN53" i="24" s="1"/>
  <c r="AF52" i="26"/>
  <c r="M52" i="26"/>
  <c r="M61" i="23"/>
  <c r="AF61" i="23"/>
  <c r="AM50" i="21"/>
  <c r="AS50" i="21"/>
  <c r="AN52" i="24" s="1"/>
  <c r="N68" i="21"/>
  <c r="M68" i="21"/>
  <c r="L68" i="21"/>
  <c r="K68" i="21"/>
  <c r="AR68" i="21" s="1"/>
  <c r="AN70" i="23" s="1"/>
  <c r="T40" i="26"/>
  <c r="BA38" i="21"/>
  <c r="M15" i="23"/>
  <c r="AO12" i="25"/>
  <c r="AF13" i="25"/>
  <c r="AR59" i="21"/>
  <c r="AN61" i="23" s="1"/>
  <c r="K43" i="35"/>
  <c r="M43" i="31"/>
  <c r="N50" i="35"/>
  <c r="AO46" i="24"/>
  <c r="J61" i="5"/>
  <c r="L61" i="5"/>
  <c r="M61" i="5"/>
  <c r="K61" i="5"/>
  <c r="N61" i="5"/>
  <c r="AF63" i="19"/>
  <c r="M63" i="19"/>
  <c r="M53" i="25"/>
  <c r="AF53" i="25"/>
  <c r="M49" i="25"/>
  <c r="AF49" i="25"/>
  <c r="AF53" i="26"/>
  <c r="M53" i="26"/>
  <c r="N51" i="35"/>
  <c r="N9" i="31"/>
  <c r="L9" i="35"/>
  <c r="T56" i="19"/>
  <c r="AW54" i="21"/>
  <c r="AO42" i="25"/>
  <c r="BA39" i="21"/>
  <c r="T41" i="26"/>
  <c r="R39" i="35" s="1"/>
  <c r="L33" i="35"/>
  <c r="N33" i="31"/>
  <c r="T45" i="25"/>
  <c r="AZ43" i="21"/>
  <c r="K41" i="35"/>
  <c r="M41" i="31"/>
  <c r="AO14" i="23"/>
  <c r="AF15" i="23"/>
  <c r="T42" i="26"/>
  <c r="R40" i="35" s="1"/>
  <c r="BA40" i="21"/>
  <c r="T58" i="23"/>
  <c r="AX56" i="21"/>
  <c r="AO47" i="24"/>
  <c r="M51" i="26"/>
  <c r="AF51" i="26"/>
  <c r="AF50" i="25"/>
  <c r="M50" i="25"/>
  <c r="M59" i="24"/>
  <c r="AF59" i="24"/>
  <c r="AF60" i="23"/>
  <c r="M60" i="23"/>
  <c r="AM48" i="21"/>
  <c r="AS48" i="21"/>
  <c r="AN50" i="24" s="1"/>
  <c r="J59" i="5"/>
  <c r="K59" i="5"/>
  <c r="M59" i="5"/>
  <c r="N59" i="5"/>
  <c r="AF61" i="19"/>
  <c r="L59" i="5"/>
  <c r="M61" i="19"/>
  <c r="M60" i="24"/>
  <c r="AF60" i="24"/>
  <c r="J62" i="5"/>
  <c r="L62" i="5"/>
  <c r="N62" i="5"/>
  <c r="K62" i="5"/>
  <c r="AF64" i="19"/>
  <c r="M64" i="19"/>
  <c r="M62" i="5"/>
  <c r="AO14" i="24"/>
  <c r="AF15" i="24"/>
  <c r="L34" i="35"/>
  <c r="N34" i="31"/>
  <c r="AO41" i="25"/>
  <c r="AO11" i="26"/>
  <c r="AF12" i="26"/>
  <c r="N36" i="31"/>
  <c r="L36" i="35"/>
  <c r="J11" i="35"/>
  <c r="L11" i="31"/>
  <c r="T49" i="24"/>
  <c r="AY47" i="21"/>
  <c r="AF54" i="25"/>
  <c r="M54" i="25"/>
  <c r="AM49" i="21"/>
  <c r="AS49" i="21"/>
  <c r="AN51" i="24" s="1"/>
  <c r="AU46" i="21"/>
  <c r="AN48" i="26" s="1"/>
  <c r="W46" i="35" s="1"/>
  <c r="AO46" i="21"/>
  <c r="N64" i="21"/>
  <c r="L64" i="21"/>
  <c r="M64" i="21"/>
  <c r="K64" i="21"/>
  <c r="AK64" i="21" s="1"/>
  <c r="AF61" i="24"/>
  <c r="M61" i="24"/>
  <c r="N65" i="21"/>
  <c r="K65" i="21"/>
  <c r="AR65" i="21" s="1"/>
  <c r="AN67" i="23" s="1"/>
  <c r="M65" i="21"/>
  <c r="L65" i="21"/>
  <c r="AE76" i="21"/>
  <c r="AC76" i="21"/>
  <c r="Z76" i="21"/>
  <c r="AA76" i="21"/>
  <c r="AD76" i="21"/>
  <c r="AD191" i="20"/>
  <c r="BB191" i="20" s="1"/>
  <c r="BT56" i="19"/>
  <c r="BT54" i="19"/>
  <c r="BT55" i="19"/>
  <c r="BJ42" i="19"/>
  <c r="BJ43" i="19"/>
  <c r="BJ44" i="19"/>
  <c r="BT15" i="25"/>
  <c r="BJ12" i="25"/>
  <c r="BT55" i="23"/>
  <c r="BT54" i="23"/>
  <c r="BT56" i="23"/>
  <c r="BJ19" i="24"/>
  <c r="BT48" i="23"/>
  <c r="BT49" i="23"/>
  <c r="BT50" i="23"/>
  <c r="BT51" i="23"/>
  <c r="BT52" i="23"/>
  <c r="BT53" i="23"/>
  <c r="BJ47" i="23"/>
  <c r="BJ45" i="23"/>
  <c r="BJ46" i="23"/>
  <c r="BT14" i="25"/>
  <c r="BT60" i="19"/>
  <c r="BT58" i="19"/>
  <c r="BT57" i="19"/>
  <c r="BT59" i="19"/>
  <c r="BT63" i="19"/>
  <c r="BT62" i="19"/>
  <c r="BT61" i="19"/>
  <c r="BT64" i="19"/>
  <c r="BT11" i="26"/>
  <c r="BT10" i="26"/>
  <c r="BT22" i="24"/>
  <c r="BJ18" i="24"/>
  <c r="BT41" i="23"/>
  <c r="BT40" i="23"/>
  <c r="BT44" i="23"/>
  <c r="BT42" i="23"/>
  <c r="BT43" i="23"/>
  <c r="BJ9" i="26"/>
  <c r="BT48" i="19"/>
  <c r="BT50" i="19"/>
  <c r="BT49" i="19"/>
  <c r="BT53" i="19"/>
  <c r="BT52" i="19"/>
  <c r="BT51" i="19"/>
  <c r="BJ51" i="19"/>
  <c r="BJ52" i="19"/>
  <c r="BJ53" i="19"/>
  <c r="BJ17" i="24"/>
  <c r="BT23" i="24"/>
  <c r="BT20" i="24"/>
  <c r="BT21" i="24"/>
  <c r="BJ38" i="23"/>
  <c r="BJ39" i="23"/>
  <c r="BJ54" i="23"/>
  <c r="BJ56" i="23"/>
  <c r="BJ55" i="23"/>
  <c r="BJ13" i="25"/>
  <c r="BT26" i="24"/>
  <c r="BJ11" i="25"/>
  <c r="BT24" i="24"/>
  <c r="BT25" i="24"/>
  <c r="BT47" i="23"/>
  <c r="BT45" i="23"/>
  <c r="BT46" i="23"/>
  <c r="BJ35" i="19"/>
  <c r="BJ36" i="19"/>
  <c r="BJ37" i="19"/>
  <c r="BJ39" i="19"/>
  <c r="BJ38" i="19"/>
  <c r="BJ34" i="23"/>
  <c r="BJ36" i="23"/>
  <c r="BJ37" i="23"/>
  <c r="BJ35" i="23"/>
  <c r="BE55" i="23"/>
  <c r="BE17" i="25"/>
  <c r="BE59" i="19"/>
  <c r="BN43" i="23"/>
  <c r="BE45" i="23"/>
  <c r="BE49" i="23"/>
  <c r="BN34" i="24"/>
  <c r="BE45" i="24"/>
  <c r="BE47" i="23"/>
  <c r="BE53" i="19"/>
  <c r="BN51" i="19"/>
  <c r="BN38" i="24"/>
  <c r="BN39" i="24"/>
  <c r="BN16" i="25"/>
  <c r="BN42" i="24"/>
  <c r="BE64" i="19"/>
  <c r="BN46" i="19"/>
  <c r="BE48" i="23"/>
  <c r="BU38" i="19"/>
  <c r="BE56" i="19"/>
  <c r="BE61" i="19"/>
  <c r="BN47" i="19"/>
  <c r="BE50" i="23"/>
  <c r="BE32" i="24"/>
  <c r="BE52" i="19"/>
  <c r="BN50" i="23"/>
  <c r="BU33" i="23"/>
  <c r="BN54" i="23"/>
  <c r="BU12" i="25"/>
  <c r="BN53" i="19"/>
  <c r="BN13" i="26"/>
  <c r="BE43" i="23"/>
  <c r="BU43" i="19"/>
  <c r="BE20" i="25"/>
  <c r="BU40" i="19"/>
  <c r="BE50" i="19"/>
  <c r="BN36" i="24"/>
  <c r="BE54" i="19"/>
  <c r="BE63" i="19"/>
  <c r="BN45" i="19"/>
  <c r="BN18" i="25"/>
  <c r="BE34" i="24"/>
  <c r="BE51" i="19"/>
  <c r="BE18" i="25"/>
  <c r="BU32" i="23"/>
  <c r="BN56" i="23"/>
  <c r="BN40" i="23"/>
  <c r="BN54" i="19"/>
  <c r="BU17" i="24"/>
  <c r="BE42" i="23"/>
  <c r="BU42" i="19"/>
  <c r="BU41" i="19"/>
  <c r="BE49" i="19"/>
  <c r="BN37" i="24"/>
  <c r="BN12" i="26"/>
  <c r="BN33" i="24"/>
  <c r="BE47" i="24"/>
  <c r="BE13" i="26"/>
  <c r="BN51" i="23"/>
  <c r="BU37" i="19"/>
  <c r="BE41" i="23"/>
  <c r="BN20" i="25"/>
  <c r="BN48" i="23"/>
  <c r="BE40" i="23"/>
  <c r="BN17" i="25"/>
  <c r="BE37" i="24"/>
  <c r="BE46" i="23"/>
  <c r="BE52" i="23"/>
  <c r="BE55" i="19"/>
  <c r="BU39" i="23"/>
  <c r="BN48" i="19"/>
  <c r="BU11" i="25"/>
  <c r="BE35" i="24"/>
  <c r="BE54" i="23"/>
  <c r="BN44" i="24"/>
  <c r="BU34" i="23"/>
  <c r="BN55" i="23"/>
  <c r="BN41" i="23"/>
  <c r="BN55" i="19"/>
  <c r="BN59" i="19"/>
  <c r="BE44" i="23"/>
  <c r="BU44" i="19"/>
  <c r="BE36" i="24"/>
  <c r="BU36" i="23"/>
  <c r="BE48" i="19"/>
  <c r="BN57" i="19"/>
  <c r="BE16" i="25"/>
  <c r="BN50" i="19"/>
  <c r="BE57" i="19"/>
  <c r="BU36" i="19"/>
  <c r="BN46" i="24"/>
  <c r="BE19" i="25"/>
  <c r="BU35" i="23"/>
  <c r="BN40" i="24"/>
  <c r="BE41" i="24"/>
  <c r="BU39" i="19"/>
  <c r="BU18" i="24"/>
  <c r="BE45" i="19"/>
  <c r="BN41" i="24"/>
  <c r="BE58" i="19"/>
  <c r="BN52" i="19"/>
  <c r="BE47" i="19"/>
  <c r="BN35" i="24"/>
  <c r="BE46" i="24"/>
  <c r="BE46" i="19"/>
  <c r="BE51" i="23"/>
  <c r="BU9" i="26"/>
  <c r="BU38" i="23"/>
  <c r="BN49" i="19"/>
  <c r="BE40" i="24"/>
  <c r="BE60" i="19"/>
  <c r="BE56" i="23"/>
  <c r="BN43" i="24"/>
  <c r="BU35" i="19"/>
  <c r="BN45" i="24"/>
  <c r="BN44" i="23"/>
  <c r="BN56" i="19"/>
  <c r="BN58" i="19"/>
  <c r="BN63" i="19"/>
  <c r="BU13" i="25"/>
  <c r="BE39" i="24"/>
  <c r="BU37" i="23"/>
  <c r="BN47" i="23"/>
  <c r="BN64" i="19"/>
  <c r="BE53" i="23"/>
  <c r="BN53" i="23"/>
  <c r="BE42" i="24"/>
  <c r="BN32" i="24"/>
  <c r="BN42" i="23"/>
  <c r="BN60" i="19"/>
  <c r="BN62" i="19"/>
  <c r="BE38" i="24"/>
  <c r="BN46" i="23"/>
  <c r="BN52" i="23"/>
  <c r="BE12" i="26"/>
  <c r="BN47" i="24"/>
  <c r="BN61" i="19"/>
  <c r="BN45" i="23"/>
  <c r="BE62" i="19"/>
  <c r="BN49" i="23"/>
  <c r="BE43" i="24"/>
  <c r="BN19" i="25"/>
  <c r="BE33" i="24"/>
  <c r="BE44" i="24"/>
  <c r="I57" i="35" l="1"/>
  <c r="K54" i="31"/>
  <c r="J54" i="35"/>
  <c r="AW60" i="21"/>
  <c r="AX60" i="21"/>
  <c r="AW59" i="21"/>
  <c r="J56" i="35"/>
  <c r="L57" i="31"/>
  <c r="AX63" i="21"/>
  <c r="I11" i="35"/>
  <c r="K11" i="31"/>
  <c r="AO14" i="19"/>
  <c r="AF15" i="19"/>
  <c r="AQ64" i="21"/>
  <c r="AN66" i="19" s="1"/>
  <c r="S64" i="35" s="1"/>
  <c r="S69" i="35"/>
  <c r="O55" i="35"/>
  <c r="T68" i="35"/>
  <c r="M15" i="19"/>
  <c r="T59" i="35"/>
  <c r="Q38" i="35"/>
  <c r="S67" i="35"/>
  <c r="Q42" i="35"/>
  <c r="O62" i="35"/>
  <c r="O56" i="35"/>
  <c r="T65" i="35"/>
  <c r="O63" i="35"/>
  <c r="O41" i="31"/>
  <c r="P44" i="35"/>
  <c r="S59" i="35"/>
  <c r="Q43" i="35"/>
  <c r="R38" i="35"/>
  <c r="T58" i="35"/>
  <c r="S63" i="35"/>
  <c r="P45" i="35"/>
  <c r="R42" i="35"/>
  <c r="W43" i="35"/>
  <c r="AK69" i="21"/>
  <c r="W45" i="35"/>
  <c r="S62" i="35"/>
  <c r="V44" i="35"/>
  <c r="V46" i="35"/>
  <c r="O59" i="35"/>
  <c r="T61" i="35"/>
  <c r="P46" i="35"/>
  <c r="T62" i="35"/>
  <c r="M15" i="24"/>
  <c r="P47" i="35"/>
  <c r="T63" i="35"/>
  <c r="O60" i="35"/>
  <c r="Q40" i="35"/>
  <c r="V45" i="35"/>
  <c r="AL64" i="21"/>
  <c r="T66" i="23" s="1"/>
  <c r="AR64" i="21"/>
  <c r="AN66" i="23" s="1"/>
  <c r="AW63" i="21"/>
  <c r="N42" i="31"/>
  <c r="I56" i="35"/>
  <c r="H35" i="30"/>
  <c r="H37" i="30"/>
  <c r="H36" i="30"/>
  <c r="D41" i="30"/>
  <c r="D40" i="30"/>
  <c r="P13" i="30"/>
  <c r="D44" i="30"/>
  <c r="D42" i="30"/>
  <c r="D43" i="30"/>
  <c r="L18" i="30"/>
  <c r="L17" i="30"/>
  <c r="P12" i="30"/>
  <c r="D38" i="30"/>
  <c r="D37" i="30"/>
  <c r="D39" i="30"/>
  <c r="D36" i="30"/>
  <c r="D35" i="30"/>
  <c r="H34" i="30"/>
  <c r="H32" i="30"/>
  <c r="H33" i="30"/>
  <c r="P11" i="30"/>
  <c r="H38" i="30"/>
  <c r="H39" i="30"/>
  <c r="T9" i="30"/>
  <c r="I55" i="35"/>
  <c r="AO65" i="23"/>
  <c r="J63" i="35" s="1"/>
  <c r="M39" i="35"/>
  <c r="AO62" i="19"/>
  <c r="I60" i="35" s="1"/>
  <c r="AO61" i="19"/>
  <c r="K59" i="31" s="1"/>
  <c r="AO60" i="23"/>
  <c r="L58" i="31" s="1"/>
  <c r="AO62" i="23"/>
  <c r="J60" i="35" s="1"/>
  <c r="AO60" i="19"/>
  <c r="I58" i="35" s="1"/>
  <c r="AO64" i="19"/>
  <c r="K62" i="31" s="1"/>
  <c r="AO63" i="19"/>
  <c r="I61" i="35" s="1"/>
  <c r="AO65" i="19"/>
  <c r="I63" i="35" s="1"/>
  <c r="AO47" i="26"/>
  <c r="O45" i="31" s="1"/>
  <c r="AQ66" i="21"/>
  <c r="AN68" i="19" s="1"/>
  <c r="AO48" i="25"/>
  <c r="N46" i="31" s="1"/>
  <c r="AR66" i="21"/>
  <c r="AN68" i="23" s="1"/>
  <c r="AL66" i="21"/>
  <c r="T68" i="23" s="1"/>
  <c r="F60" i="5"/>
  <c r="T81" i="21"/>
  <c r="AB81" i="21" s="1"/>
  <c r="X71" i="21"/>
  <c r="H53" i="21"/>
  <c r="C73" i="5"/>
  <c r="I73" i="5" s="1"/>
  <c r="G53" i="21"/>
  <c r="F60" i="21"/>
  <c r="V75" i="21"/>
  <c r="F57" i="21"/>
  <c r="D69" i="5"/>
  <c r="F62" i="5"/>
  <c r="E71" i="5"/>
  <c r="G56" i="21"/>
  <c r="W58" i="21"/>
  <c r="G56" i="5"/>
  <c r="F59" i="21"/>
  <c r="D76" i="21"/>
  <c r="J76" i="21" s="1"/>
  <c r="U73" i="21"/>
  <c r="V76" i="21"/>
  <c r="W61" i="21"/>
  <c r="E75" i="21"/>
  <c r="H55" i="21"/>
  <c r="F63" i="21"/>
  <c r="U76" i="21"/>
  <c r="E73" i="21"/>
  <c r="G59" i="5"/>
  <c r="G61" i="5"/>
  <c r="X70" i="21"/>
  <c r="W59" i="21"/>
  <c r="F61" i="5"/>
  <c r="G60" i="5"/>
  <c r="G58" i="5"/>
  <c r="T80" i="21"/>
  <c r="AB80" i="21" s="1"/>
  <c r="G57" i="5"/>
  <c r="H54" i="21"/>
  <c r="D75" i="21"/>
  <c r="E70" i="5"/>
  <c r="F62" i="21"/>
  <c r="F61" i="21"/>
  <c r="G55" i="21"/>
  <c r="F58" i="21"/>
  <c r="D74" i="21"/>
  <c r="J74" i="21" s="1"/>
  <c r="C70" i="5"/>
  <c r="I70" i="5" s="1"/>
  <c r="E76" i="21"/>
  <c r="E69" i="5"/>
  <c r="D72" i="5"/>
  <c r="C71" i="5"/>
  <c r="I71" i="5" s="1"/>
  <c r="F58" i="5"/>
  <c r="E74" i="21"/>
  <c r="U74" i="21"/>
  <c r="T79" i="21"/>
  <c r="AB79" i="21" s="1"/>
  <c r="F57" i="5"/>
  <c r="C72" i="5"/>
  <c r="I72" i="5" s="1"/>
  <c r="F59" i="5"/>
  <c r="D71" i="5"/>
  <c r="E72" i="5"/>
  <c r="X69" i="21"/>
  <c r="E73" i="5"/>
  <c r="W57" i="21"/>
  <c r="D70" i="5"/>
  <c r="V74" i="21"/>
  <c r="U75" i="21"/>
  <c r="G62" i="5"/>
  <c r="X72" i="21"/>
  <c r="W60" i="21"/>
  <c r="W62" i="21"/>
  <c r="G54" i="21"/>
  <c r="T66" i="19"/>
  <c r="T68" i="19"/>
  <c r="AQ65" i="21"/>
  <c r="AN67" i="19" s="1"/>
  <c r="U49" i="35"/>
  <c r="AO51" i="24"/>
  <c r="AO15" i="24"/>
  <c r="AF16" i="24"/>
  <c r="AO16" i="24" s="1"/>
  <c r="M45" i="31"/>
  <c r="K45" i="35"/>
  <c r="AL67" i="21"/>
  <c r="AL65" i="21"/>
  <c r="M14" i="26"/>
  <c r="O38" i="31"/>
  <c r="M38" i="35"/>
  <c r="AK67" i="21"/>
  <c r="T63" i="23"/>
  <c r="AX61" i="21"/>
  <c r="AO45" i="26"/>
  <c r="N59" i="35"/>
  <c r="AF68" i="24"/>
  <c r="M68" i="24"/>
  <c r="M57" i="26"/>
  <c r="AF57" i="26"/>
  <c r="J65" i="5"/>
  <c r="M67" i="19"/>
  <c r="L65" i="5"/>
  <c r="M65" i="5"/>
  <c r="N65" i="5"/>
  <c r="AF67" i="19"/>
  <c r="K65" i="5"/>
  <c r="AU51" i="21"/>
  <c r="AN53" i="26" s="1"/>
  <c r="W51" i="35" s="1"/>
  <c r="AO51" i="21"/>
  <c r="AN50" i="21"/>
  <c r="AT50" i="21"/>
  <c r="AN52" i="25" s="1"/>
  <c r="AN52" i="21"/>
  <c r="AT52" i="21"/>
  <c r="AN54" i="25" s="1"/>
  <c r="M70" i="23"/>
  <c r="AF70" i="23"/>
  <c r="T50" i="24"/>
  <c r="AY48" i="21"/>
  <c r="N63" i="35"/>
  <c r="AF57" i="25"/>
  <c r="M57" i="25"/>
  <c r="N73" i="21"/>
  <c r="K73" i="21"/>
  <c r="M73" i="21"/>
  <c r="L73" i="21"/>
  <c r="AK65" i="21"/>
  <c r="AY49" i="21"/>
  <c r="T51" i="24"/>
  <c r="K12" i="35"/>
  <c r="M12" i="31"/>
  <c r="N40" i="31"/>
  <c r="L40" i="35"/>
  <c r="AO13" i="25"/>
  <c r="AF14" i="25"/>
  <c r="AR67" i="21"/>
  <c r="AN69" i="23" s="1"/>
  <c r="L38" i="35"/>
  <c r="N38" i="31"/>
  <c r="N43" i="31"/>
  <c r="L43" i="35"/>
  <c r="AX62" i="21"/>
  <c r="J68" i="5"/>
  <c r="L68" i="5"/>
  <c r="AF70" i="19"/>
  <c r="M70" i="19"/>
  <c r="K68" i="5"/>
  <c r="N68" i="5"/>
  <c r="M68" i="5"/>
  <c r="M70" i="24"/>
  <c r="AF70" i="24"/>
  <c r="AN48" i="21"/>
  <c r="AT48" i="21"/>
  <c r="AN50" i="25" s="1"/>
  <c r="M56" i="25"/>
  <c r="AF56" i="25"/>
  <c r="AU11" i="5"/>
  <c r="AF55" i="25"/>
  <c r="M55" i="25"/>
  <c r="O9" i="31"/>
  <c r="M9" i="35"/>
  <c r="T46" i="26"/>
  <c r="R44" i="35" s="1"/>
  <c r="BA44" i="21"/>
  <c r="AY53" i="21"/>
  <c r="T55" i="24"/>
  <c r="T47" i="25"/>
  <c r="AZ45" i="21"/>
  <c r="AF58" i="25"/>
  <c r="M58" i="25"/>
  <c r="AU52" i="21"/>
  <c r="AN54" i="26" s="1"/>
  <c r="AO52" i="21"/>
  <c r="AU48" i="21"/>
  <c r="AN50" i="26" s="1"/>
  <c r="W48" i="35" s="1"/>
  <c r="AO48" i="21"/>
  <c r="L39" i="35"/>
  <c r="N39" i="31"/>
  <c r="K44" i="35"/>
  <c r="M44" i="31"/>
  <c r="N10" i="31"/>
  <c r="L10" i="35"/>
  <c r="AK68" i="21"/>
  <c r="U50" i="35"/>
  <c r="AO52" i="24"/>
  <c r="U51" i="35"/>
  <c r="AO53" i="24"/>
  <c r="T45" i="26"/>
  <c r="BA43" i="21"/>
  <c r="T63" i="19"/>
  <c r="AW61" i="21"/>
  <c r="AO46" i="26"/>
  <c r="T60" i="19"/>
  <c r="AW58" i="21"/>
  <c r="T47" i="26"/>
  <c r="BA45" i="21"/>
  <c r="U52" i="35"/>
  <c r="AO54" i="24"/>
  <c r="T48" i="25"/>
  <c r="AZ46" i="21"/>
  <c r="AO64" i="23"/>
  <c r="M56" i="26"/>
  <c r="AF56" i="26"/>
  <c r="AV11" i="5"/>
  <c r="M69" i="24"/>
  <c r="AF69" i="24"/>
  <c r="J66" i="5"/>
  <c r="L66" i="5"/>
  <c r="M68" i="19"/>
  <c r="K66" i="5"/>
  <c r="AF68" i="19"/>
  <c r="N66" i="5"/>
  <c r="M66" i="5"/>
  <c r="M66" i="23"/>
  <c r="AF66" i="23"/>
  <c r="AS12" i="5"/>
  <c r="N72" i="21"/>
  <c r="M72" i="21"/>
  <c r="K72" i="21"/>
  <c r="AQ72" i="21" s="1"/>
  <c r="AN74" i="19" s="1"/>
  <c r="L72" i="21"/>
  <c r="AO54" i="26"/>
  <c r="T71" i="19"/>
  <c r="AW69" i="21"/>
  <c r="J67" i="5"/>
  <c r="L67" i="5"/>
  <c r="AF69" i="19"/>
  <c r="K67" i="5"/>
  <c r="M67" i="5"/>
  <c r="N67" i="5"/>
  <c r="M69" i="19"/>
  <c r="N54" i="35"/>
  <c r="AQ68" i="21"/>
  <c r="AN70" i="19" s="1"/>
  <c r="AY50" i="21"/>
  <c r="T52" i="24"/>
  <c r="T53" i="24"/>
  <c r="AY51" i="21"/>
  <c r="M14" i="25"/>
  <c r="AO47" i="25"/>
  <c r="T54" i="24"/>
  <c r="AY52" i="21"/>
  <c r="N60" i="35"/>
  <c r="AL69" i="21"/>
  <c r="AR69" i="21"/>
  <c r="AN71" i="23" s="1"/>
  <c r="AF67" i="24"/>
  <c r="M67" i="24"/>
  <c r="AU49" i="21"/>
  <c r="AN51" i="26" s="1"/>
  <c r="W49" i="35" s="1"/>
  <c r="AO49" i="21"/>
  <c r="AA78" i="21"/>
  <c r="Z78" i="21"/>
  <c r="AC78" i="21"/>
  <c r="AE78" i="21"/>
  <c r="AD78" i="21"/>
  <c r="AM54" i="21"/>
  <c r="AS54" i="21"/>
  <c r="AN56" i="24" s="1"/>
  <c r="AO61" i="23"/>
  <c r="O42" i="31"/>
  <c r="M42" i="35"/>
  <c r="AO63" i="23"/>
  <c r="AX59" i="21"/>
  <c r="AF67" i="23"/>
  <c r="M67" i="23"/>
  <c r="AU47" i="21"/>
  <c r="AN49" i="26" s="1"/>
  <c r="AO47" i="21"/>
  <c r="J64" i="5"/>
  <c r="AF66" i="19"/>
  <c r="AR12" i="5"/>
  <c r="M66" i="19"/>
  <c r="L64" i="5"/>
  <c r="K64" i="5"/>
  <c r="M64" i="5"/>
  <c r="N64" i="5"/>
  <c r="M55" i="26"/>
  <c r="AF55" i="26"/>
  <c r="AN51" i="21"/>
  <c r="AT51" i="21"/>
  <c r="AN53" i="25" s="1"/>
  <c r="J69" i="5"/>
  <c r="AF71" i="19"/>
  <c r="M71" i="19"/>
  <c r="L69" i="5"/>
  <c r="M69" i="5"/>
  <c r="N69" i="5"/>
  <c r="K69" i="5"/>
  <c r="AO48" i="26"/>
  <c r="AO50" i="25"/>
  <c r="AO15" i="23"/>
  <c r="AF16" i="23"/>
  <c r="AO16" i="23" s="1"/>
  <c r="M16" i="23"/>
  <c r="AL68" i="21"/>
  <c r="AX58" i="21"/>
  <c r="T60" i="23"/>
  <c r="O40" i="31"/>
  <c r="M40" i="35"/>
  <c r="AN49" i="21"/>
  <c r="AT49" i="21"/>
  <c r="AN51" i="25" s="1"/>
  <c r="AF69" i="23"/>
  <c r="M69" i="23"/>
  <c r="AM55" i="21"/>
  <c r="AS55" i="21"/>
  <c r="AN57" i="24" s="1"/>
  <c r="N71" i="21"/>
  <c r="K71" i="21"/>
  <c r="AQ71" i="21" s="1"/>
  <c r="AN73" i="19" s="1"/>
  <c r="L71" i="21"/>
  <c r="M71" i="21"/>
  <c r="AF66" i="24"/>
  <c r="AT12" i="5"/>
  <c r="M66" i="24"/>
  <c r="AO50" i="21"/>
  <c r="AU50" i="21"/>
  <c r="AN52" i="26" s="1"/>
  <c r="AN47" i="21"/>
  <c r="AT47" i="21"/>
  <c r="AN49" i="25" s="1"/>
  <c r="T48" i="26"/>
  <c r="R46" i="35" s="1"/>
  <c r="BA46" i="21"/>
  <c r="AO12" i="26"/>
  <c r="AF13" i="26"/>
  <c r="U48" i="35"/>
  <c r="AO50" i="24"/>
  <c r="J12" i="35"/>
  <c r="L12" i="31"/>
  <c r="AO46" i="25"/>
  <c r="U53" i="35"/>
  <c r="AO55" i="24"/>
  <c r="AZ44" i="21"/>
  <c r="T46" i="25"/>
  <c r="T64" i="19"/>
  <c r="AW62" i="21"/>
  <c r="J55" i="35"/>
  <c r="L55" i="31"/>
  <c r="AF68" i="23"/>
  <c r="M68" i="23"/>
  <c r="N70" i="21"/>
  <c r="M70" i="21"/>
  <c r="L70" i="21"/>
  <c r="K70" i="21"/>
  <c r="AR70" i="21" s="1"/>
  <c r="AN72" i="23" s="1"/>
  <c r="AA77" i="21"/>
  <c r="Z77" i="21"/>
  <c r="AD77" i="21"/>
  <c r="AE77" i="21"/>
  <c r="AC77" i="21"/>
  <c r="AM56" i="21"/>
  <c r="AS56" i="21"/>
  <c r="AN58" i="24" s="1"/>
  <c r="I67" i="5"/>
  <c r="J73" i="21"/>
  <c r="AD192" i="20"/>
  <c r="BB192" i="20" s="1"/>
  <c r="AD147" i="20"/>
  <c r="BB147" i="20" s="1"/>
  <c r="AD103" i="20"/>
  <c r="BB103" i="20" s="1"/>
  <c r="BT67" i="19"/>
  <c r="BT65" i="19"/>
  <c r="BT66" i="19"/>
  <c r="BT68" i="19"/>
  <c r="BJ50" i="23"/>
  <c r="BJ48" i="23"/>
  <c r="BJ49" i="23"/>
  <c r="BJ53" i="23"/>
  <c r="BJ51" i="23"/>
  <c r="BJ52" i="23"/>
  <c r="BT88" i="19"/>
  <c r="BT87" i="19"/>
  <c r="BT85" i="19"/>
  <c r="BT84" i="19"/>
  <c r="BT89" i="19"/>
  <c r="BT86" i="19"/>
  <c r="BT93" i="19"/>
  <c r="BT92" i="19"/>
  <c r="BT90" i="19"/>
  <c r="BT95" i="19"/>
  <c r="BT94" i="19"/>
  <c r="BT91" i="19"/>
  <c r="BJ26" i="24"/>
  <c r="BT12" i="26"/>
  <c r="BT16" i="25"/>
  <c r="BJ63" i="19"/>
  <c r="BJ61" i="19"/>
  <c r="BJ62" i="19"/>
  <c r="BJ64" i="19"/>
  <c r="BJ11" i="26"/>
  <c r="BT60" i="23"/>
  <c r="BT58" i="23"/>
  <c r="BT57" i="23"/>
  <c r="BT59" i="23"/>
  <c r="BT64" i="23"/>
  <c r="BT63" i="23"/>
  <c r="BT61" i="23"/>
  <c r="BT62" i="23"/>
  <c r="BT13" i="26"/>
  <c r="BT80" i="19"/>
  <c r="BT81" i="19"/>
  <c r="BT83" i="19"/>
  <c r="BT79" i="19"/>
  <c r="BT82" i="19"/>
  <c r="BT66" i="23"/>
  <c r="BT65" i="23"/>
  <c r="BT68" i="23"/>
  <c r="BT67" i="23"/>
  <c r="BT73" i="23"/>
  <c r="BT72" i="23"/>
  <c r="BT69" i="23"/>
  <c r="BT70" i="23"/>
  <c r="BT71" i="23"/>
  <c r="BT18" i="25"/>
  <c r="BJ40" i="23"/>
  <c r="BJ41" i="23"/>
  <c r="BJ42" i="23"/>
  <c r="BJ43" i="23"/>
  <c r="BJ44" i="23"/>
  <c r="BT27" i="24"/>
  <c r="BT28" i="24"/>
  <c r="BT29" i="24"/>
  <c r="BT19" i="25"/>
  <c r="BJ22" i="24"/>
  <c r="BJ10" i="26"/>
  <c r="BJ23" i="24"/>
  <c r="BJ54" i="19"/>
  <c r="BJ56" i="19"/>
  <c r="BJ55" i="19"/>
  <c r="BJ58" i="19"/>
  <c r="BJ59" i="19"/>
  <c r="BJ60" i="19"/>
  <c r="BJ57" i="19"/>
  <c r="BT31" i="24"/>
  <c r="BT30" i="24"/>
  <c r="BT20" i="25"/>
  <c r="BJ15" i="25"/>
  <c r="BJ14" i="25"/>
  <c r="BT71" i="19"/>
  <c r="BT72" i="19"/>
  <c r="BT70" i="19"/>
  <c r="BT69" i="19"/>
  <c r="BT73" i="19"/>
  <c r="BT75" i="19"/>
  <c r="BT74" i="19"/>
  <c r="BT78" i="19"/>
  <c r="BT76" i="19"/>
  <c r="BT77" i="19"/>
  <c r="BT75" i="23"/>
  <c r="BT77" i="23"/>
  <c r="BT74" i="23"/>
  <c r="BT76" i="23"/>
  <c r="BT78" i="23"/>
  <c r="BT17" i="25"/>
  <c r="BJ25" i="24"/>
  <c r="BJ24" i="24"/>
  <c r="BT79" i="23"/>
  <c r="BT82" i="23"/>
  <c r="BT83" i="23"/>
  <c r="BT80" i="23"/>
  <c r="BT81" i="23"/>
  <c r="BT84" i="23"/>
  <c r="BT86" i="23"/>
  <c r="BT85" i="23"/>
  <c r="BT88" i="23"/>
  <c r="BT89" i="23"/>
  <c r="BT87" i="23"/>
  <c r="BJ65" i="19"/>
  <c r="BJ67" i="19"/>
  <c r="BJ68" i="19"/>
  <c r="BJ66" i="19"/>
  <c r="BJ47" i="19"/>
  <c r="BJ45" i="19"/>
  <c r="BJ46" i="19"/>
  <c r="BJ48" i="19"/>
  <c r="BJ49" i="19"/>
  <c r="BJ50" i="19"/>
  <c r="BT114" i="19"/>
  <c r="BT116" i="19"/>
  <c r="BT112" i="19"/>
  <c r="BT109" i="19"/>
  <c r="BT111" i="19"/>
  <c r="BT110" i="19"/>
  <c r="BT115" i="19"/>
  <c r="BT113" i="19"/>
  <c r="BJ20" i="24"/>
  <c r="BJ21" i="24"/>
  <c r="BJ59" i="23"/>
  <c r="BJ58" i="23"/>
  <c r="BJ60" i="23"/>
  <c r="BJ57" i="23"/>
  <c r="BN59" i="24"/>
  <c r="BN57" i="23"/>
  <c r="BN70" i="19"/>
  <c r="BU11" i="26"/>
  <c r="BU20" i="24"/>
  <c r="BE64" i="23"/>
  <c r="BU54" i="23"/>
  <c r="BN52" i="24"/>
  <c r="BN94" i="19"/>
  <c r="BN85" i="19"/>
  <c r="BE74" i="19"/>
  <c r="BU21" i="24"/>
  <c r="BN69" i="23"/>
  <c r="BE56" i="24"/>
  <c r="BE61" i="23"/>
  <c r="BN78" i="19"/>
  <c r="BE76" i="23"/>
  <c r="BE71" i="23"/>
  <c r="BE62" i="24"/>
  <c r="BN51" i="24"/>
  <c r="BE73" i="23"/>
  <c r="BU41" i="23"/>
  <c r="BE72" i="23"/>
  <c r="BU45" i="19"/>
  <c r="BN58" i="24"/>
  <c r="BN63" i="24"/>
  <c r="BN58" i="23"/>
  <c r="BU63" i="19"/>
  <c r="BN92" i="19"/>
  <c r="BE57" i="24"/>
  <c r="BE55" i="24"/>
  <c r="BU46" i="19"/>
  <c r="BN60" i="24"/>
  <c r="BE57" i="23"/>
  <c r="BE85" i="19"/>
  <c r="BE60" i="24"/>
  <c r="BN63" i="23"/>
  <c r="BN75" i="23"/>
  <c r="BU61" i="19"/>
  <c r="BN66" i="19"/>
  <c r="BN72" i="19"/>
  <c r="BN91" i="19"/>
  <c r="BN79" i="19"/>
  <c r="BU47" i="19"/>
  <c r="BE21" i="25"/>
  <c r="BE59" i="23"/>
  <c r="BE84" i="19"/>
  <c r="BE58" i="24"/>
  <c r="BN64" i="23"/>
  <c r="BN74" i="23"/>
  <c r="BU64" i="19"/>
  <c r="BN65" i="19"/>
  <c r="BN14" i="26"/>
  <c r="BN67" i="23"/>
  <c r="BU59" i="19"/>
  <c r="BE75" i="23"/>
  <c r="BE66" i="19"/>
  <c r="BE70" i="19"/>
  <c r="BE93" i="19"/>
  <c r="BE67" i="23"/>
  <c r="BE69" i="23"/>
  <c r="BU52" i="19"/>
  <c r="BE78" i="19"/>
  <c r="BN83" i="19"/>
  <c r="BE65" i="24"/>
  <c r="BU40" i="23"/>
  <c r="BE80" i="19"/>
  <c r="BE49" i="24"/>
  <c r="BN86" i="19"/>
  <c r="BU48" i="19"/>
  <c r="BE22" i="25"/>
  <c r="BE58" i="23"/>
  <c r="BE88" i="19"/>
  <c r="BE59" i="24"/>
  <c r="BN61" i="23"/>
  <c r="BN76" i="23"/>
  <c r="BU62" i="19"/>
  <c r="BN68" i="19"/>
  <c r="BN15" i="26"/>
  <c r="BN66" i="23"/>
  <c r="BE78" i="23"/>
  <c r="BE67" i="19"/>
  <c r="BU54" i="19"/>
  <c r="BE90" i="19"/>
  <c r="BE65" i="23"/>
  <c r="BE70" i="23"/>
  <c r="BU53" i="19"/>
  <c r="BN23" i="25"/>
  <c r="BU45" i="23"/>
  <c r="BE64" i="24"/>
  <c r="BE83" i="19"/>
  <c r="BE50" i="24"/>
  <c r="BN71" i="19"/>
  <c r="BE72" i="19"/>
  <c r="BN22" i="25"/>
  <c r="BE24" i="25"/>
  <c r="BE77" i="23"/>
  <c r="BU15" i="25"/>
  <c r="BE63" i="24"/>
  <c r="BN55" i="24"/>
  <c r="BU42" i="23"/>
  <c r="BN89" i="19"/>
  <c r="BN82" i="19"/>
  <c r="BN87" i="19"/>
  <c r="BE69" i="19"/>
  <c r="BU23" i="24"/>
  <c r="BE81" i="19"/>
  <c r="BU50" i="19"/>
  <c r="BU26" i="24"/>
  <c r="BE60" i="23"/>
  <c r="BE86" i="19"/>
  <c r="BE61" i="24"/>
  <c r="BN62" i="23"/>
  <c r="BN77" i="23"/>
  <c r="BN76" i="19"/>
  <c r="BN67" i="19"/>
  <c r="BN48" i="24"/>
  <c r="BN65" i="23"/>
  <c r="BN56" i="24"/>
  <c r="BN93" i="19"/>
  <c r="BE65" i="19"/>
  <c r="BU56" i="19"/>
  <c r="BE92" i="19"/>
  <c r="BE68" i="23"/>
  <c r="BU49" i="23"/>
  <c r="BU51" i="19"/>
  <c r="BU24" i="24"/>
  <c r="BU46" i="23"/>
  <c r="BN73" i="23"/>
  <c r="BU44" i="23"/>
  <c r="BE79" i="19"/>
  <c r="BE48" i="24"/>
  <c r="BE63" i="23"/>
  <c r="BE71" i="19"/>
  <c r="BU14" i="25"/>
  <c r="BE77" i="19"/>
  <c r="BN71" i="23"/>
  <c r="BE53" i="24"/>
  <c r="BN64" i="24"/>
  <c r="BN59" i="23"/>
  <c r="BN77" i="19"/>
  <c r="BU57" i="19"/>
  <c r="BE73" i="19"/>
  <c r="BU49" i="19"/>
  <c r="BN62" i="24"/>
  <c r="BE62" i="23"/>
  <c r="BE89" i="19"/>
  <c r="BN60" i="23"/>
  <c r="BU53" i="23"/>
  <c r="BU56" i="23"/>
  <c r="BN74" i="19"/>
  <c r="BN69" i="19"/>
  <c r="BN50" i="24"/>
  <c r="BN68" i="23"/>
  <c r="BN57" i="24"/>
  <c r="BN95" i="19"/>
  <c r="BE68" i="19"/>
  <c r="BU55" i="19"/>
  <c r="BE23" i="25"/>
  <c r="BE66" i="23"/>
  <c r="BU50" i="23"/>
  <c r="BU22" i="24"/>
  <c r="BU25" i="24"/>
  <c r="BU47" i="23"/>
  <c r="BN72" i="23"/>
  <c r="BU43" i="23"/>
  <c r="BE82" i="19"/>
  <c r="BE52" i="24"/>
  <c r="BN65" i="24"/>
  <c r="BE87" i="19"/>
  <c r="BU51" i="23"/>
  <c r="BU55" i="23"/>
  <c r="BN75" i="19"/>
  <c r="BN49" i="24"/>
  <c r="BN54" i="24"/>
  <c r="BN90" i="19"/>
  <c r="BN88" i="19"/>
  <c r="BU48" i="23"/>
  <c r="BN80" i="19"/>
  <c r="BU10" i="26"/>
  <c r="BE54" i="24"/>
  <c r="BN61" i="24"/>
  <c r="BE14" i="26"/>
  <c r="BU52" i="23"/>
  <c r="BN73" i="19"/>
  <c r="BE74" i="23"/>
  <c r="BE94" i="19"/>
  <c r="BN21" i="25"/>
  <c r="BN81" i="19"/>
  <c r="BN24" i="25"/>
  <c r="BE51" i="24"/>
  <c r="BE15" i="26"/>
  <c r="BN78" i="23"/>
  <c r="BN53" i="24"/>
  <c r="BU58" i="19"/>
  <c r="BE95" i="19"/>
  <c r="BE76" i="19"/>
  <c r="BN70" i="23"/>
  <c r="BU60" i="19"/>
  <c r="BE91" i="19"/>
  <c r="BE75" i="19"/>
  <c r="BN84" i="19"/>
  <c r="AW64" i="21" l="1"/>
  <c r="AO15" i="19"/>
  <c r="AF16" i="19"/>
  <c r="I12" i="35"/>
  <c r="K12" i="31"/>
  <c r="AX66" i="21"/>
  <c r="L63" i="31"/>
  <c r="O64" i="35"/>
  <c r="P48" i="35"/>
  <c r="M16" i="24"/>
  <c r="V52" i="35"/>
  <c r="S71" i="35"/>
  <c r="O66" i="35"/>
  <c r="Q46" i="35"/>
  <c r="M16" i="19"/>
  <c r="T69" i="35"/>
  <c r="AO50" i="26"/>
  <c r="O48" i="31" s="1"/>
  <c r="P51" i="35"/>
  <c r="W52" i="35"/>
  <c r="V48" i="35"/>
  <c r="T67" i="35"/>
  <c r="S65" i="35"/>
  <c r="Q44" i="35"/>
  <c r="Q45" i="35"/>
  <c r="V51" i="35"/>
  <c r="AQ73" i="21"/>
  <c r="AN75" i="19" s="1"/>
  <c r="AK70" i="21"/>
  <c r="AX64" i="21"/>
  <c r="AR72" i="21"/>
  <c r="AN74" i="23" s="1"/>
  <c r="P50" i="35"/>
  <c r="R43" i="35"/>
  <c r="P49" i="35"/>
  <c r="V50" i="35"/>
  <c r="AW66" i="21"/>
  <c r="P53" i="35"/>
  <c r="O58" i="35"/>
  <c r="T70" i="35"/>
  <c r="V49" i="35"/>
  <c r="S72" i="35"/>
  <c r="T66" i="35"/>
  <c r="S66" i="35"/>
  <c r="W50" i="35"/>
  <c r="T64" i="35"/>
  <c r="R45" i="35"/>
  <c r="V47" i="35"/>
  <c r="W47" i="35"/>
  <c r="P52" i="35"/>
  <c r="S68" i="35"/>
  <c r="O61" i="35"/>
  <c r="K63" i="31"/>
  <c r="K61" i="31"/>
  <c r="M45" i="35"/>
  <c r="K60" i="31"/>
  <c r="I59" i="35"/>
  <c r="K58" i="31"/>
  <c r="L46" i="35"/>
  <c r="J58" i="35"/>
  <c r="T10" i="30"/>
  <c r="H43" i="30"/>
  <c r="H44" i="30"/>
  <c r="H42" i="30"/>
  <c r="H40" i="30"/>
  <c r="H41" i="30"/>
  <c r="L21" i="30"/>
  <c r="L20" i="30"/>
  <c r="H47" i="30"/>
  <c r="H46" i="30"/>
  <c r="H45" i="30"/>
  <c r="L25" i="30"/>
  <c r="L24" i="30"/>
  <c r="L22" i="30"/>
  <c r="D51" i="30"/>
  <c r="D53" i="30"/>
  <c r="D52" i="30"/>
  <c r="L23" i="30"/>
  <c r="H48" i="30"/>
  <c r="H50" i="30"/>
  <c r="H49" i="30"/>
  <c r="P14" i="30"/>
  <c r="P15" i="30"/>
  <c r="T11" i="30"/>
  <c r="D55" i="30"/>
  <c r="D56" i="30"/>
  <c r="D54" i="30"/>
  <c r="D59" i="30"/>
  <c r="D60" i="30"/>
  <c r="D58" i="30"/>
  <c r="D57" i="30"/>
  <c r="D62" i="30"/>
  <c r="D64" i="30"/>
  <c r="D61" i="30"/>
  <c r="D63" i="30"/>
  <c r="H54" i="30"/>
  <c r="H55" i="30"/>
  <c r="H56" i="30"/>
  <c r="H52" i="30"/>
  <c r="H51" i="30"/>
  <c r="H53" i="30"/>
  <c r="L26" i="30"/>
  <c r="D49" i="30"/>
  <c r="D50" i="30"/>
  <c r="D48" i="30"/>
  <c r="D47" i="30"/>
  <c r="D46" i="30"/>
  <c r="D45" i="30"/>
  <c r="AO68" i="23"/>
  <c r="J66" i="35" s="1"/>
  <c r="AO70" i="23"/>
  <c r="J68" i="35" s="1"/>
  <c r="AO67" i="23"/>
  <c r="J65" i="35" s="1"/>
  <c r="AO66" i="19"/>
  <c r="K64" i="31" s="1"/>
  <c r="AO69" i="23"/>
  <c r="L67" i="31" s="1"/>
  <c r="AO66" i="23"/>
  <c r="L64" i="31" s="1"/>
  <c r="L60" i="31"/>
  <c r="I62" i="35"/>
  <c r="AO71" i="19"/>
  <c r="K69" i="31" s="1"/>
  <c r="AO69" i="19"/>
  <c r="K67" i="31" s="1"/>
  <c r="AO68" i="19"/>
  <c r="I66" i="35" s="1"/>
  <c r="AQ70" i="21"/>
  <c r="AN72" i="19" s="1"/>
  <c r="AK71" i="21"/>
  <c r="AW71" i="21" s="1"/>
  <c r="AO67" i="19"/>
  <c r="AO52" i="25"/>
  <c r="N50" i="31" s="1"/>
  <c r="G64" i="5"/>
  <c r="G61" i="21"/>
  <c r="F66" i="21"/>
  <c r="G58" i="21"/>
  <c r="W67" i="21"/>
  <c r="X75" i="21"/>
  <c r="U78" i="21"/>
  <c r="H56" i="21"/>
  <c r="G57" i="21"/>
  <c r="G63" i="5"/>
  <c r="F63" i="5"/>
  <c r="H62" i="21"/>
  <c r="F67" i="5"/>
  <c r="D74" i="5"/>
  <c r="H59" i="21"/>
  <c r="G60" i="21"/>
  <c r="F64" i="5"/>
  <c r="X73" i="21"/>
  <c r="E77" i="21"/>
  <c r="W64" i="21"/>
  <c r="H57" i="21"/>
  <c r="T82" i="21"/>
  <c r="AB82" i="21" s="1"/>
  <c r="F65" i="21"/>
  <c r="G65" i="5"/>
  <c r="G59" i="21"/>
  <c r="F66" i="5"/>
  <c r="W63" i="21"/>
  <c r="H60" i="21"/>
  <c r="W65" i="21"/>
  <c r="E75" i="5"/>
  <c r="F64" i="21"/>
  <c r="G68" i="5"/>
  <c r="V78" i="21"/>
  <c r="W66" i="21"/>
  <c r="H61" i="21"/>
  <c r="G66" i="5"/>
  <c r="F68" i="5"/>
  <c r="U77" i="21"/>
  <c r="V77" i="21"/>
  <c r="F67" i="21"/>
  <c r="F65" i="5"/>
  <c r="T84" i="21"/>
  <c r="AB84" i="21" s="1"/>
  <c r="H58" i="21"/>
  <c r="E76" i="5"/>
  <c r="G62" i="21"/>
  <c r="D73" i="5"/>
  <c r="D78" i="21"/>
  <c r="J78" i="21" s="1"/>
  <c r="E78" i="21"/>
  <c r="D75" i="5"/>
  <c r="G67" i="5"/>
  <c r="D76" i="5"/>
  <c r="C76" i="5"/>
  <c r="I76" i="5" s="1"/>
  <c r="T83" i="21"/>
  <c r="AB83" i="21" s="1"/>
  <c r="F68" i="21"/>
  <c r="C75" i="5"/>
  <c r="I75" i="5" s="1"/>
  <c r="X74" i="21"/>
  <c r="E74" i="5"/>
  <c r="D77" i="21"/>
  <c r="J77" i="21" s="1"/>
  <c r="C74" i="5"/>
  <c r="I74" i="5" s="1"/>
  <c r="W68" i="21"/>
  <c r="M61" i="25"/>
  <c r="AF61" i="25"/>
  <c r="M52" i="31"/>
  <c r="K52" i="35"/>
  <c r="M53" i="31"/>
  <c r="K53" i="35"/>
  <c r="N61" i="35"/>
  <c r="T67" i="19"/>
  <c r="AW65" i="21"/>
  <c r="N64" i="35"/>
  <c r="N74" i="21"/>
  <c r="L74" i="21"/>
  <c r="M74" i="21"/>
  <c r="K74" i="21"/>
  <c r="AL74" i="21" s="1"/>
  <c r="AU54" i="21"/>
  <c r="AN56" i="26" s="1"/>
  <c r="W54" i="35" s="1"/>
  <c r="AO54" i="21"/>
  <c r="AT56" i="21"/>
  <c r="AN58" i="25" s="1"/>
  <c r="AN56" i="21"/>
  <c r="AO51" i="26"/>
  <c r="T51" i="25"/>
  <c r="AZ49" i="21"/>
  <c r="AL71" i="21"/>
  <c r="T49" i="26"/>
  <c r="BA47" i="21"/>
  <c r="T51" i="26"/>
  <c r="R49" i="35" s="1"/>
  <c r="BA49" i="21"/>
  <c r="T70" i="19"/>
  <c r="AW68" i="21"/>
  <c r="AO49" i="25"/>
  <c r="AK73" i="21"/>
  <c r="M49" i="31"/>
  <c r="K49" i="35"/>
  <c r="AL70" i="21"/>
  <c r="AF72" i="23"/>
  <c r="M72" i="23"/>
  <c r="J72" i="5"/>
  <c r="L72" i="5"/>
  <c r="M72" i="5"/>
  <c r="M74" i="19"/>
  <c r="K72" i="5"/>
  <c r="AF74" i="19"/>
  <c r="N72" i="5"/>
  <c r="J71" i="5"/>
  <c r="M73" i="19"/>
  <c r="AF73" i="19"/>
  <c r="N71" i="5"/>
  <c r="L71" i="5"/>
  <c r="K71" i="5"/>
  <c r="M71" i="5"/>
  <c r="AM58" i="21"/>
  <c r="AS58" i="21"/>
  <c r="AN60" i="24" s="1"/>
  <c r="M59" i="26"/>
  <c r="AF59" i="26"/>
  <c r="AF63" i="26"/>
  <c r="M63" i="26"/>
  <c r="AF73" i="24"/>
  <c r="M73" i="24"/>
  <c r="J73" i="5"/>
  <c r="N73" i="5"/>
  <c r="AF75" i="19"/>
  <c r="M75" i="19"/>
  <c r="L73" i="5"/>
  <c r="M73" i="5"/>
  <c r="K73" i="5"/>
  <c r="N75" i="21"/>
  <c r="L75" i="21"/>
  <c r="K75" i="21"/>
  <c r="M75" i="21"/>
  <c r="N44" i="31"/>
  <c r="L44" i="35"/>
  <c r="AL72" i="21"/>
  <c r="AR71" i="21"/>
  <c r="AN73" i="23" s="1"/>
  <c r="AN55" i="21"/>
  <c r="AT55" i="21"/>
  <c r="AN57" i="25" s="1"/>
  <c r="T58" i="24"/>
  <c r="AY56" i="21"/>
  <c r="M48" i="31"/>
  <c r="K48" i="35"/>
  <c r="L13" i="31"/>
  <c r="J13" i="35"/>
  <c r="AY54" i="21"/>
  <c r="T56" i="24"/>
  <c r="AO53" i="25"/>
  <c r="AO54" i="25"/>
  <c r="J62" i="35"/>
  <c r="L62" i="31"/>
  <c r="T54" i="25"/>
  <c r="AZ52" i="21"/>
  <c r="T69" i="23"/>
  <c r="AX67" i="21"/>
  <c r="M75" i="24"/>
  <c r="AF75" i="24"/>
  <c r="AF71" i="24"/>
  <c r="M71" i="24"/>
  <c r="AM61" i="21"/>
  <c r="AS61" i="21"/>
  <c r="AN63" i="24" s="1"/>
  <c r="AE80" i="21"/>
  <c r="AD80" i="21"/>
  <c r="Z80" i="21"/>
  <c r="AA80" i="21"/>
  <c r="AC80" i="21"/>
  <c r="AR73" i="21"/>
  <c r="AN75" i="23" s="1"/>
  <c r="AL73" i="21"/>
  <c r="AF71" i="23"/>
  <c r="M71" i="23"/>
  <c r="J61" i="35"/>
  <c r="L61" i="31"/>
  <c r="AF60" i="25"/>
  <c r="M60" i="25"/>
  <c r="N62" i="35"/>
  <c r="J14" i="35"/>
  <c r="L14" i="31"/>
  <c r="U54" i="35"/>
  <c r="AO56" i="24"/>
  <c r="M15" i="25"/>
  <c r="AX65" i="21"/>
  <c r="T67" i="23"/>
  <c r="AF59" i="25"/>
  <c r="M59" i="25"/>
  <c r="AU53" i="21"/>
  <c r="AN55" i="26" s="1"/>
  <c r="AO53" i="21"/>
  <c r="U55" i="35"/>
  <c r="AO57" i="24"/>
  <c r="N48" i="31"/>
  <c r="L48" i="35"/>
  <c r="AZ51" i="21"/>
  <c r="T53" i="25"/>
  <c r="AK72" i="21"/>
  <c r="M51" i="31"/>
  <c r="K51" i="35"/>
  <c r="T50" i="26"/>
  <c r="R48" i="35" s="1"/>
  <c r="BA48" i="21"/>
  <c r="AO14" i="25"/>
  <c r="AF15" i="25"/>
  <c r="AO53" i="26"/>
  <c r="AD79" i="21"/>
  <c r="AE79" i="21"/>
  <c r="AC79" i="21"/>
  <c r="Z79" i="21"/>
  <c r="AA79" i="21"/>
  <c r="AM62" i="21"/>
  <c r="AS62" i="21"/>
  <c r="AN64" i="24" s="1"/>
  <c r="AF60" i="26"/>
  <c r="M60" i="26"/>
  <c r="N76" i="21"/>
  <c r="M76" i="21"/>
  <c r="L76" i="21"/>
  <c r="K76" i="21"/>
  <c r="AR76" i="21" s="1"/>
  <c r="AN78" i="23" s="1"/>
  <c r="AM57" i="21"/>
  <c r="AS57" i="21"/>
  <c r="AN59" i="24" s="1"/>
  <c r="O52" i="31"/>
  <c r="M52" i="35"/>
  <c r="M15" i="26"/>
  <c r="T52" i="26"/>
  <c r="BA50" i="21"/>
  <c r="U56" i="35"/>
  <c r="AO58" i="24"/>
  <c r="AN54" i="21"/>
  <c r="AT54" i="21"/>
  <c r="AN56" i="25" s="1"/>
  <c r="AF74" i="23"/>
  <c r="M74" i="23"/>
  <c r="M61" i="26"/>
  <c r="AF61" i="26"/>
  <c r="T57" i="24"/>
  <c r="AY55" i="21"/>
  <c r="T70" i="23"/>
  <c r="AX68" i="21"/>
  <c r="AO55" i="26"/>
  <c r="N58" i="35"/>
  <c r="AO70" i="19"/>
  <c r="N11" i="31"/>
  <c r="L11" i="35"/>
  <c r="T52" i="25"/>
  <c r="AZ50" i="21"/>
  <c r="AO51" i="25"/>
  <c r="K14" i="35"/>
  <c r="M14" i="31"/>
  <c r="AF74" i="24"/>
  <c r="M74" i="24"/>
  <c r="AF72" i="24"/>
  <c r="M72" i="24"/>
  <c r="M62" i="26"/>
  <c r="AF62" i="26"/>
  <c r="AS63" i="21"/>
  <c r="AN65" i="24" s="1"/>
  <c r="AM63" i="21"/>
  <c r="AS59" i="21"/>
  <c r="AN61" i="24" s="1"/>
  <c r="AM59" i="21"/>
  <c r="AE81" i="21"/>
  <c r="AD81" i="21"/>
  <c r="Z81" i="21"/>
  <c r="AC81" i="21"/>
  <c r="AA81" i="21"/>
  <c r="AO13" i="26"/>
  <c r="AF14" i="26"/>
  <c r="AO52" i="26"/>
  <c r="AT53" i="21"/>
  <c r="AN55" i="25" s="1"/>
  <c r="AN53" i="21"/>
  <c r="M10" i="35"/>
  <c r="O10" i="31"/>
  <c r="L59" i="31"/>
  <c r="J59" i="35"/>
  <c r="AF64" i="25"/>
  <c r="M64" i="25"/>
  <c r="AZ47" i="21"/>
  <c r="T49" i="25"/>
  <c r="O46" i="31"/>
  <c r="M46" i="35"/>
  <c r="T71" i="23"/>
  <c r="AX69" i="21"/>
  <c r="N45" i="31"/>
  <c r="L45" i="35"/>
  <c r="N69" i="35"/>
  <c r="M44" i="35"/>
  <c r="O44" i="31"/>
  <c r="K50" i="35"/>
  <c r="M50" i="31"/>
  <c r="T54" i="26"/>
  <c r="BA52" i="21"/>
  <c r="T50" i="25"/>
  <c r="AZ48" i="21"/>
  <c r="AO49" i="26"/>
  <c r="T53" i="26"/>
  <c r="R51" i="35" s="1"/>
  <c r="BA51" i="21"/>
  <c r="O43" i="31"/>
  <c r="M43" i="35"/>
  <c r="T69" i="19"/>
  <c r="AW67" i="21"/>
  <c r="M13" i="31"/>
  <c r="K13" i="35"/>
  <c r="N66" i="35"/>
  <c r="AF64" i="26"/>
  <c r="M64" i="26"/>
  <c r="M73" i="23"/>
  <c r="AF73" i="23"/>
  <c r="J70" i="5"/>
  <c r="M72" i="19"/>
  <c r="L70" i="5"/>
  <c r="AF72" i="19"/>
  <c r="K70" i="5"/>
  <c r="N70" i="5"/>
  <c r="M70" i="5"/>
  <c r="J75" i="21"/>
  <c r="AF63" i="25"/>
  <c r="M63" i="25"/>
  <c r="AU55" i="21"/>
  <c r="AN57" i="26" s="1"/>
  <c r="AO55" i="21"/>
  <c r="AF58" i="26"/>
  <c r="M58" i="26"/>
  <c r="AM60" i="21"/>
  <c r="AS60" i="21"/>
  <c r="AN62" i="24" s="1"/>
  <c r="AF62" i="25"/>
  <c r="M62" i="25"/>
  <c r="AD193" i="20"/>
  <c r="BB193" i="20" s="1"/>
  <c r="AD14" i="20"/>
  <c r="BB14" i="20" s="1"/>
  <c r="BN7" i="19"/>
  <c r="BT119" i="19"/>
  <c r="BT124" i="19"/>
  <c r="BT122" i="19"/>
  <c r="BT123" i="19"/>
  <c r="BT118" i="19"/>
  <c r="BT121" i="19"/>
  <c r="BT120" i="19"/>
  <c r="BT117" i="19"/>
  <c r="BT96" i="19"/>
  <c r="BT100" i="19"/>
  <c r="BT102" i="19"/>
  <c r="BT101" i="19"/>
  <c r="BT99" i="19"/>
  <c r="BT98" i="19"/>
  <c r="BT97" i="19"/>
  <c r="BT104" i="19"/>
  <c r="BT105" i="19"/>
  <c r="BT108" i="19"/>
  <c r="BT106" i="19"/>
  <c r="BT107" i="19"/>
  <c r="BT103" i="19"/>
  <c r="BT24" i="25"/>
  <c r="BJ27" i="24"/>
  <c r="BJ28" i="24"/>
  <c r="BJ29" i="24"/>
  <c r="BJ13" i="26"/>
  <c r="BT39" i="24"/>
  <c r="BT38" i="24"/>
  <c r="BJ80" i="19"/>
  <c r="BJ82" i="19"/>
  <c r="BJ81" i="19"/>
  <c r="BJ79" i="19"/>
  <c r="BJ83" i="19"/>
  <c r="BJ87" i="19"/>
  <c r="BJ85" i="19"/>
  <c r="BJ86" i="19"/>
  <c r="BJ89" i="19"/>
  <c r="BJ88" i="19"/>
  <c r="BJ84" i="19"/>
  <c r="BT40" i="24"/>
  <c r="BT41" i="24"/>
  <c r="BT42" i="24"/>
  <c r="BJ17" i="25"/>
  <c r="BJ19" i="25"/>
  <c r="BT93" i="23"/>
  <c r="BT94" i="23"/>
  <c r="BT91" i="23"/>
  <c r="BT92" i="23"/>
  <c r="BT95" i="23"/>
  <c r="BT90" i="23"/>
  <c r="BT96" i="23"/>
  <c r="BT101" i="23"/>
  <c r="BT99" i="23"/>
  <c r="BT98" i="23"/>
  <c r="BT100" i="23"/>
  <c r="BT97" i="23"/>
  <c r="BJ91" i="19"/>
  <c r="BJ95" i="19"/>
  <c r="BJ94" i="19"/>
  <c r="BJ92" i="19"/>
  <c r="BJ93" i="19"/>
  <c r="BJ90" i="19"/>
  <c r="BJ64" i="23"/>
  <c r="BJ62" i="23"/>
  <c r="BJ61" i="23"/>
  <c r="BJ63" i="23"/>
  <c r="BJ68" i="23"/>
  <c r="BJ67" i="23"/>
  <c r="BJ65" i="23"/>
  <c r="BJ66" i="23"/>
  <c r="BJ12" i="26"/>
  <c r="BJ30" i="24"/>
  <c r="BJ31" i="24"/>
  <c r="BT21" i="25"/>
  <c r="BT22" i="25"/>
  <c r="BT14" i="26"/>
  <c r="BT15" i="26"/>
  <c r="BT37" i="24"/>
  <c r="BT36" i="24"/>
  <c r="BT103" i="23"/>
  <c r="BT106" i="23"/>
  <c r="BT105" i="23"/>
  <c r="BT102" i="23"/>
  <c r="BT108" i="23"/>
  <c r="BT107" i="23"/>
  <c r="BT104" i="23"/>
  <c r="BJ71" i="19"/>
  <c r="BJ73" i="19"/>
  <c r="BJ70" i="19"/>
  <c r="BJ72" i="19"/>
  <c r="BJ69" i="19"/>
  <c r="BJ76" i="19"/>
  <c r="BJ74" i="19"/>
  <c r="BJ78" i="19"/>
  <c r="BJ77" i="19"/>
  <c r="BJ75" i="19"/>
  <c r="BJ16" i="25"/>
  <c r="BT44" i="24"/>
  <c r="BT43" i="24"/>
  <c r="BJ18" i="25"/>
  <c r="BJ69" i="23"/>
  <c r="BJ73" i="23"/>
  <c r="BJ72" i="23"/>
  <c r="BJ70" i="23"/>
  <c r="BJ71" i="23"/>
  <c r="BJ77" i="23"/>
  <c r="BJ74" i="23"/>
  <c r="BJ78" i="23"/>
  <c r="BJ76" i="23"/>
  <c r="BJ75" i="23"/>
  <c r="BE7" i="19"/>
  <c r="BT45" i="24"/>
  <c r="BT47" i="24"/>
  <c r="BT46" i="24"/>
  <c r="BT32" i="24"/>
  <c r="BT33" i="24"/>
  <c r="BT34" i="24"/>
  <c r="BT35" i="24"/>
  <c r="BJ82" i="23"/>
  <c r="BJ83" i="23"/>
  <c r="BJ79" i="23"/>
  <c r="BJ80" i="23"/>
  <c r="BJ81" i="23"/>
  <c r="BJ20" i="25"/>
  <c r="BT23" i="25"/>
  <c r="BE119" i="19"/>
  <c r="BN27" i="25"/>
  <c r="BN94" i="23"/>
  <c r="BU75" i="23"/>
  <c r="BE103" i="19"/>
  <c r="BE83" i="23"/>
  <c r="BU92" i="19"/>
  <c r="BE120" i="19"/>
  <c r="BN66" i="24"/>
  <c r="BN73" i="24"/>
  <c r="BN19" i="26"/>
  <c r="BN33" i="25"/>
  <c r="BU79" i="19"/>
  <c r="BE66" i="24"/>
  <c r="BE73" i="24"/>
  <c r="BU70" i="19"/>
  <c r="BE25" i="25"/>
  <c r="BE116" i="19"/>
  <c r="BE18" i="26"/>
  <c r="BN88" i="23"/>
  <c r="BE98" i="19"/>
  <c r="BE106" i="19"/>
  <c r="BN76" i="24"/>
  <c r="BN20" i="26"/>
  <c r="BU61" i="23"/>
  <c r="BN110" i="19"/>
  <c r="BE80" i="23"/>
  <c r="BE85" i="23"/>
  <c r="BN119" i="19"/>
  <c r="BE77" i="24"/>
  <c r="BE30" i="25"/>
  <c r="BU90" i="19"/>
  <c r="BN96" i="19"/>
  <c r="BN103" i="19"/>
  <c r="BE86" i="24"/>
  <c r="BE99" i="23"/>
  <c r="BN112" i="19"/>
  <c r="BU89" i="19"/>
  <c r="BE92" i="23"/>
  <c r="BE99" i="19"/>
  <c r="BU76" i="19"/>
  <c r="BU71" i="23"/>
  <c r="BN87" i="24"/>
  <c r="BE83" i="24"/>
  <c r="BU14" i="26"/>
  <c r="BN30" i="25"/>
  <c r="BE122" i="19"/>
  <c r="BN69" i="24"/>
  <c r="BE19" i="26"/>
  <c r="BU88" i="19"/>
  <c r="BU67" i="23"/>
  <c r="BU81" i="19"/>
  <c r="BE68" i="24"/>
  <c r="BU68" i="19"/>
  <c r="BU69" i="19"/>
  <c r="BE26" i="25"/>
  <c r="BE109" i="19"/>
  <c r="BN80" i="23"/>
  <c r="BN87" i="23"/>
  <c r="BE96" i="19"/>
  <c r="BE34" i="25"/>
  <c r="BN77" i="24"/>
  <c r="BU58" i="23"/>
  <c r="BU77" i="19"/>
  <c r="BN114" i="19"/>
  <c r="BE79" i="23"/>
  <c r="BU12" i="26"/>
  <c r="BN120" i="19"/>
  <c r="BE76" i="24"/>
  <c r="BN21" i="26"/>
  <c r="BU94" i="19"/>
  <c r="BN99" i="19"/>
  <c r="BN105" i="19"/>
  <c r="BE88" i="24"/>
  <c r="BE84" i="24"/>
  <c r="BE97" i="23"/>
  <c r="BN115" i="19"/>
  <c r="BN82" i="24"/>
  <c r="BU65" i="23"/>
  <c r="BU67" i="19"/>
  <c r="BE113" i="19"/>
  <c r="BN96" i="23"/>
  <c r="BE87" i="23"/>
  <c r="BU18" i="25"/>
  <c r="BN97" i="19"/>
  <c r="BE101" i="23"/>
  <c r="BE117" i="19"/>
  <c r="BE21" i="26"/>
  <c r="BN67" i="24"/>
  <c r="BU13" i="26"/>
  <c r="BU84" i="19"/>
  <c r="BU68" i="23"/>
  <c r="BN91" i="23"/>
  <c r="BE67" i="24"/>
  <c r="BU65" i="19"/>
  <c r="BE95" i="23"/>
  <c r="BE27" i="25"/>
  <c r="BE110" i="19"/>
  <c r="BN83" i="23"/>
  <c r="BN86" i="23"/>
  <c r="BE100" i="19"/>
  <c r="BE33" i="25"/>
  <c r="BN97" i="23"/>
  <c r="BU59" i="23"/>
  <c r="BU74" i="19"/>
  <c r="BN113" i="19"/>
  <c r="BE82" i="23"/>
  <c r="BU69" i="23"/>
  <c r="BN123" i="19"/>
  <c r="BE79" i="24"/>
  <c r="BU27" i="24"/>
  <c r="BU95" i="19"/>
  <c r="BN100" i="19"/>
  <c r="BN104" i="19"/>
  <c r="BE85" i="24"/>
  <c r="BE80" i="24"/>
  <c r="BE98" i="23"/>
  <c r="BN109" i="19"/>
  <c r="BE17" i="26"/>
  <c r="BN95" i="23"/>
  <c r="BU76" i="23"/>
  <c r="BE32" i="25"/>
  <c r="BN18" i="26"/>
  <c r="BU29" i="24"/>
  <c r="BN17" i="26"/>
  <c r="BE28" i="25"/>
  <c r="BE124" i="19"/>
  <c r="BN81" i="24"/>
  <c r="BN68" i="24"/>
  <c r="BE16" i="26"/>
  <c r="BU86" i="19"/>
  <c r="BU66" i="23"/>
  <c r="BN93" i="23"/>
  <c r="BE69" i="24"/>
  <c r="BU66" i="19"/>
  <c r="BE91" i="23"/>
  <c r="BU77" i="23"/>
  <c r="BE114" i="19"/>
  <c r="BN79" i="23"/>
  <c r="BN85" i="23"/>
  <c r="BE108" i="19"/>
  <c r="BE31" i="25"/>
  <c r="BN100" i="23"/>
  <c r="BU57" i="23"/>
  <c r="BU75" i="19"/>
  <c r="BN111" i="19"/>
  <c r="BE86" i="23"/>
  <c r="BU72" i="23"/>
  <c r="BN124" i="19"/>
  <c r="BU17" i="25"/>
  <c r="BU28" i="24"/>
  <c r="BN86" i="24"/>
  <c r="BN101" i="19"/>
  <c r="BN107" i="19"/>
  <c r="BN16" i="26"/>
  <c r="BE81" i="24"/>
  <c r="BE96" i="23"/>
  <c r="BN108" i="19"/>
  <c r="BN70" i="24"/>
  <c r="BE74" i="24"/>
  <c r="BN81" i="23"/>
  <c r="BU60" i="23"/>
  <c r="BN122" i="19"/>
  <c r="BU31" i="24"/>
  <c r="BN121" i="19"/>
  <c r="BE118" i="19"/>
  <c r="BE104" i="19"/>
  <c r="BE123" i="19"/>
  <c r="BN80" i="24"/>
  <c r="BN71" i="24"/>
  <c r="BN25" i="25"/>
  <c r="BU87" i="19"/>
  <c r="BU82" i="19"/>
  <c r="BN92" i="23"/>
  <c r="BE70" i="24"/>
  <c r="BU71" i="19"/>
  <c r="BE94" i="23"/>
  <c r="BU74" i="23"/>
  <c r="BE111" i="19"/>
  <c r="BN82" i="23"/>
  <c r="BE97" i="19"/>
  <c r="BE107" i="19"/>
  <c r="BN78" i="24"/>
  <c r="BN99" i="23"/>
  <c r="BU62" i="23"/>
  <c r="BU78" i="19"/>
  <c r="BU20" i="25"/>
  <c r="BE89" i="23"/>
  <c r="BU70" i="23"/>
  <c r="BN117" i="19"/>
  <c r="BN32" i="25"/>
  <c r="BU91" i="19"/>
  <c r="BN85" i="24"/>
  <c r="BN102" i="19"/>
  <c r="BU30" i="24"/>
  <c r="BN29" i="25"/>
  <c r="BE82" i="24"/>
  <c r="BE100" i="23"/>
  <c r="BN72" i="24"/>
  <c r="BU83" i="19"/>
  <c r="BE93" i="23"/>
  <c r="BN89" i="23"/>
  <c r="BN101" i="23"/>
  <c r="BN116" i="19"/>
  <c r="BN118" i="19"/>
  <c r="BU19" i="25"/>
  <c r="BE89" i="24"/>
  <c r="BE121" i="19"/>
  <c r="BN84" i="24"/>
  <c r="BN74" i="24"/>
  <c r="BN26" i="25"/>
  <c r="BU85" i="19"/>
  <c r="BU80" i="19"/>
  <c r="BN90" i="23"/>
  <c r="BE71" i="24"/>
  <c r="BU73" i="19"/>
  <c r="BE90" i="23"/>
  <c r="BU78" i="23"/>
  <c r="BE112" i="19"/>
  <c r="BN84" i="23"/>
  <c r="BE102" i="19"/>
  <c r="BE105" i="19"/>
  <c r="BN79" i="24"/>
  <c r="BN98" i="23"/>
  <c r="BU64" i="23"/>
  <c r="BU16" i="25"/>
  <c r="BE81" i="23"/>
  <c r="BE88" i="23"/>
  <c r="BU73" i="23"/>
  <c r="BE75" i="24"/>
  <c r="BN31" i="25"/>
  <c r="BU93" i="19"/>
  <c r="BN89" i="24"/>
  <c r="BN98" i="19"/>
  <c r="BE87" i="24"/>
  <c r="BN28" i="25"/>
  <c r="BE29" i="25"/>
  <c r="BE20" i="26"/>
  <c r="BN83" i="24"/>
  <c r="BN34" i="25"/>
  <c r="BE72" i="24"/>
  <c r="BU72" i="19"/>
  <c r="BE115" i="19"/>
  <c r="BE101" i="19"/>
  <c r="BN75" i="24"/>
  <c r="BU63" i="23"/>
  <c r="BE84" i="23"/>
  <c r="BE78" i="24"/>
  <c r="BN88" i="24"/>
  <c r="BN106" i="19"/>
  <c r="L66" i="31" l="1"/>
  <c r="AW70" i="21"/>
  <c r="T72" i="19"/>
  <c r="AO16" i="19"/>
  <c r="I13" i="35"/>
  <c r="K13" i="31"/>
  <c r="T73" i="19"/>
  <c r="AO56" i="26"/>
  <c r="M54" i="35" s="1"/>
  <c r="V54" i="35"/>
  <c r="Q51" i="35"/>
  <c r="Q52" i="35"/>
  <c r="O68" i="35"/>
  <c r="T73" i="35"/>
  <c r="V56" i="35"/>
  <c r="R52" i="35"/>
  <c r="O67" i="35"/>
  <c r="Q49" i="35"/>
  <c r="Q47" i="35"/>
  <c r="T72" i="35"/>
  <c r="W53" i="35"/>
  <c r="V53" i="35"/>
  <c r="P55" i="35"/>
  <c r="T76" i="35"/>
  <c r="R47" i="35"/>
  <c r="O69" i="35"/>
  <c r="W55" i="35"/>
  <c r="O65" i="35"/>
  <c r="P56" i="35"/>
  <c r="M48" i="35"/>
  <c r="T71" i="35"/>
  <c r="Q50" i="35"/>
  <c r="Q48" i="35"/>
  <c r="R50" i="35"/>
  <c r="P54" i="35"/>
  <c r="V55" i="35"/>
  <c r="S70" i="35"/>
  <c r="S73" i="35"/>
  <c r="AK74" i="21"/>
  <c r="T76" i="19" s="1"/>
  <c r="I64" i="35"/>
  <c r="I69" i="35"/>
  <c r="K66" i="31"/>
  <c r="J64" i="35"/>
  <c r="J67" i="35"/>
  <c r="L50" i="35"/>
  <c r="T14" i="30"/>
  <c r="L30" i="30"/>
  <c r="L31" i="30"/>
  <c r="D95" i="30"/>
  <c r="D94" i="30"/>
  <c r="D90" i="30"/>
  <c r="D92" i="30"/>
  <c r="D93" i="30"/>
  <c r="D91" i="30"/>
  <c r="L29" i="30"/>
  <c r="L28" i="30"/>
  <c r="L27" i="30"/>
  <c r="P19" i="30"/>
  <c r="P18" i="30"/>
  <c r="P17" i="30"/>
  <c r="H73" i="30"/>
  <c r="H70" i="30"/>
  <c r="H71" i="30"/>
  <c r="H72" i="30"/>
  <c r="H69" i="30"/>
  <c r="T12" i="30"/>
  <c r="P20" i="30"/>
  <c r="P16" i="30"/>
  <c r="D78" i="30"/>
  <c r="D76" i="30"/>
  <c r="D75" i="30"/>
  <c r="D74" i="30"/>
  <c r="D77" i="30"/>
  <c r="H61" i="30"/>
  <c r="H63" i="30"/>
  <c r="H64" i="30"/>
  <c r="H62" i="30"/>
  <c r="H60" i="30"/>
  <c r="H57" i="30"/>
  <c r="H59" i="30"/>
  <c r="H58" i="30"/>
  <c r="H75" i="30"/>
  <c r="H78" i="30"/>
  <c r="H74" i="30"/>
  <c r="H76" i="30"/>
  <c r="H77" i="30"/>
  <c r="D69" i="30"/>
  <c r="D70" i="30"/>
  <c r="D72" i="30"/>
  <c r="D73" i="30"/>
  <c r="D71" i="30"/>
  <c r="D67" i="30"/>
  <c r="D66" i="30"/>
  <c r="D65" i="30"/>
  <c r="D68" i="30"/>
  <c r="D81" i="30"/>
  <c r="D79" i="30"/>
  <c r="D83" i="30"/>
  <c r="D80" i="30"/>
  <c r="D82" i="30"/>
  <c r="H65" i="30"/>
  <c r="H66" i="30"/>
  <c r="H68" i="30"/>
  <c r="H67" i="30"/>
  <c r="D85" i="30"/>
  <c r="D87" i="30"/>
  <c r="D89" i="30"/>
  <c r="D86" i="30"/>
  <c r="D84" i="30"/>
  <c r="D88" i="30"/>
  <c r="T13" i="30"/>
  <c r="I67" i="35"/>
  <c r="L65" i="31"/>
  <c r="L68" i="31"/>
  <c r="K65" i="31"/>
  <c r="AO73" i="23"/>
  <c r="L71" i="31" s="1"/>
  <c r="AO74" i="23"/>
  <c r="J72" i="35" s="1"/>
  <c r="AO71" i="23"/>
  <c r="L69" i="31" s="1"/>
  <c r="AO75" i="19"/>
  <c r="K73" i="31" s="1"/>
  <c r="AO72" i="23"/>
  <c r="J70" i="35" s="1"/>
  <c r="AO72" i="19"/>
  <c r="K70" i="31" s="1"/>
  <c r="AO73" i="19"/>
  <c r="AO74" i="19"/>
  <c r="I72" i="35" s="1"/>
  <c r="AL76" i="21"/>
  <c r="T78" i="23" s="1"/>
  <c r="AO58" i="25"/>
  <c r="L56" i="35" s="1"/>
  <c r="AQ74" i="21"/>
  <c r="AN76" i="19" s="1"/>
  <c r="AK75" i="21"/>
  <c r="T77" i="19" s="1"/>
  <c r="AR74" i="21"/>
  <c r="AN76" i="23" s="1"/>
  <c r="I65" i="35"/>
  <c r="E78" i="5"/>
  <c r="E80" i="21"/>
  <c r="F73" i="21"/>
  <c r="X77" i="21"/>
  <c r="F69" i="21"/>
  <c r="W71" i="21"/>
  <c r="E77" i="5"/>
  <c r="W69" i="21"/>
  <c r="U81" i="21"/>
  <c r="D78" i="5"/>
  <c r="W70" i="21"/>
  <c r="F72" i="5"/>
  <c r="G72" i="5"/>
  <c r="F70" i="21"/>
  <c r="D77" i="5"/>
  <c r="G63" i="21"/>
  <c r="F71" i="21"/>
  <c r="G70" i="5"/>
  <c r="T85" i="21"/>
  <c r="AB85" i="21" s="1"/>
  <c r="D79" i="21"/>
  <c r="J79" i="21" s="1"/>
  <c r="G66" i="21"/>
  <c r="H67" i="21"/>
  <c r="G71" i="5"/>
  <c r="G64" i="21"/>
  <c r="V80" i="21"/>
  <c r="X76" i="21"/>
  <c r="C78" i="5"/>
  <c r="I78" i="5" s="1"/>
  <c r="H63" i="21"/>
  <c r="H66" i="21"/>
  <c r="D80" i="21"/>
  <c r="J80" i="21" s="1"/>
  <c r="H64" i="21"/>
  <c r="G67" i="21"/>
  <c r="F72" i="21"/>
  <c r="D81" i="21"/>
  <c r="J81" i="21" s="1"/>
  <c r="F71" i="5"/>
  <c r="E81" i="21"/>
  <c r="W72" i="21"/>
  <c r="H68" i="21"/>
  <c r="G69" i="5"/>
  <c r="F69" i="5"/>
  <c r="E79" i="21"/>
  <c r="U80" i="21"/>
  <c r="H65" i="21"/>
  <c r="V79" i="21"/>
  <c r="C77" i="5"/>
  <c r="I77" i="5" s="1"/>
  <c r="U79" i="21"/>
  <c r="V81" i="21"/>
  <c r="F70" i="5"/>
  <c r="G65" i="21"/>
  <c r="G68" i="21"/>
  <c r="T86" i="21"/>
  <c r="AB86" i="21" s="1"/>
  <c r="T76" i="23"/>
  <c r="T56" i="25"/>
  <c r="AZ54" i="21"/>
  <c r="U57" i="35"/>
  <c r="AO59" i="24"/>
  <c r="T74" i="19"/>
  <c r="AW72" i="21"/>
  <c r="K54" i="35"/>
  <c r="M54" i="31"/>
  <c r="T57" i="25"/>
  <c r="AZ55" i="21"/>
  <c r="AO57" i="26"/>
  <c r="T72" i="23"/>
  <c r="AX70" i="21"/>
  <c r="N71" i="35"/>
  <c r="N77" i="21"/>
  <c r="M77" i="21"/>
  <c r="L77" i="21"/>
  <c r="K77" i="21"/>
  <c r="AK77" i="21" s="1"/>
  <c r="AF75" i="23"/>
  <c r="M75" i="23"/>
  <c r="AS64" i="21"/>
  <c r="AN66" i="24" s="1"/>
  <c r="AM64" i="21"/>
  <c r="AM65" i="21"/>
  <c r="AS65" i="21"/>
  <c r="AN67" i="24" s="1"/>
  <c r="AT60" i="21"/>
  <c r="AN62" i="25" s="1"/>
  <c r="AN60" i="21"/>
  <c r="AU56" i="21"/>
  <c r="AN58" i="26" s="1"/>
  <c r="AO56" i="21"/>
  <c r="T57" i="26"/>
  <c r="BA55" i="21"/>
  <c r="O47" i="31"/>
  <c r="M47" i="35"/>
  <c r="L49" i="35"/>
  <c r="N49" i="31"/>
  <c r="AY57" i="21"/>
  <c r="T59" i="24"/>
  <c r="AO56" i="25"/>
  <c r="L52" i="35"/>
  <c r="N52" i="31"/>
  <c r="T58" i="25"/>
  <c r="AZ56" i="21"/>
  <c r="AF76" i="24"/>
  <c r="M76" i="24"/>
  <c r="AT13" i="5"/>
  <c r="J76" i="5"/>
  <c r="M76" i="5"/>
  <c r="L76" i="5"/>
  <c r="K76" i="5"/>
  <c r="N76" i="5"/>
  <c r="M78" i="19"/>
  <c r="AF78" i="19"/>
  <c r="AN62" i="21"/>
  <c r="AT62" i="21"/>
  <c r="AN64" i="25" s="1"/>
  <c r="M77" i="24"/>
  <c r="AF77" i="24"/>
  <c r="AU59" i="21"/>
  <c r="AN61" i="26" s="1"/>
  <c r="AO59" i="21"/>
  <c r="I68" i="35"/>
  <c r="K68" i="31"/>
  <c r="AQ76" i="21"/>
  <c r="AN78" i="19" s="1"/>
  <c r="U62" i="35"/>
  <c r="AO64" i="24"/>
  <c r="AL75" i="21"/>
  <c r="L51" i="35"/>
  <c r="N51" i="31"/>
  <c r="AQ75" i="21"/>
  <c r="AN77" i="19" s="1"/>
  <c r="N68" i="35"/>
  <c r="M78" i="23"/>
  <c r="AF78" i="23"/>
  <c r="M78" i="24"/>
  <c r="AF78" i="24"/>
  <c r="M70" i="25"/>
  <c r="AF70" i="25"/>
  <c r="AE82" i="21"/>
  <c r="AA82" i="21"/>
  <c r="Z82" i="21"/>
  <c r="AC82" i="21"/>
  <c r="AD82" i="21"/>
  <c r="M76" i="23"/>
  <c r="AF76" i="23"/>
  <c r="AS13" i="5"/>
  <c r="N67" i="35"/>
  <c r="M53" i="35"/>
  <c r="O53" i="31"/>
  <c r="AK76" i="21"/>
  <c r="T64" i="24"/>
  <c r="AY62" i="21"/>
  <c r="O51" i="31"/>
  <c r="M51" i="35"/>
  <c r="AR75" i="21"/>
  <c r="AN77" i="23" s="1"/>
  <c r="U61" i="35"/>
  <c r="AO63" i="24"/>
  <c r="AX71" i="21"/>
  <c r="T73" i="23"/>
  <c r="AF69" i="26"/>
  <c r="M69" i="26"/>
  <c r="AU58" i="21"/>
  <c r="AN60" i="26" s="1"/>
  <c r="W58" i="35" s="1"/>
  <c r="AO58" i="21"/>
  <c r="M68" i="26"/>
  <c r="AF68" i="26"/>
  <c r="AO60" i="21"/>
  <c r="AU60" i="21"/>
  <c r="AN62" i="26" s="1"/>
  <c r="AO57" i="21"/>
  <c r="AU57" i="21"/>
  <c r="AN59" i="26" s="1"/>
  <c r="M69" i="25"/>
  <c r="AF69" i="25"/>
  <c r="AZ53" i="21"/>
  <c r="T55" i="25"/>
  <c r="T61" i="24"/>
  <c r="AY59" i="21"/>
  <c r="AO15" i="25"/>
  <c r="AF16" i="25"/>
  <c r="AO16" i="25" s="1"/>
  <c r="M55" i="31"/>
  <c r="K55" i="35"/>
  <c r="T75" i="23"/>
  <c r="AX73" i="21"/>
  <c r="AY61" i="21"/>
  <c r="T63" i="24"/>
  <c r="N70" i="35"/>
  <c r="T75" i="19"/>
  <c r="AW73" i="21"/>
  <c r="AO57" i="25"/>
  <c r="J75" i="5"/>
  <c r="K75" i="5"/>
  <c r="M77" i="19"/>
  <c r="N75" i="5"/>
  <c r="L75" i="5"/>
  <c r="M75" i="5"/>
  <c r="AF77" i="19"/>
  <c r="AF77" i="23"/>
  <c r="M77" i="23"/>
  <c r="AU61" i="21"/>
  <c r="AN63" i="26" s="1"/>
  <c r="AO61" i="21"/>
  <c r="AU62" i="21"/>
  <c r="AN64" i="26" s="1"/>
  <c r="AO62" i="21"/>
  <c r="AT58" i="21"/>
  <c r="AN60" i="25" s="1"/>
  <c r="AO60" i="25" s="1"/>
  <c r="AN58" i="21"/>
  <c r="U60" i="35"/>
  <c r="AO62" i="24"/>
  <c r="AO14" i="26"/>
  <c r="AF15" i="26"/>
  <c r="U59" i="35"/>
  <c r="AO61" i="24"/>
  <c r="AX76" i="21"/>
  <c r="L12" i="35"/>
  <c r="N12" i="31"/>
  <c r="M16" i="25"/>
  <c r="L47" i="35"/>
  <c r="N47" i="31"/>
  <c r="T56" i="26"/>
  <c r="R54" i="35" s="1"/>
  <c r="BA54" i="21"/>
  <c r="AM68" i="21"/>
  <c r="T70" i="24" s="1"/>
  <c r="AS68" i="21"/>
  <c r="AE84" i="21"/>
  <c r="Z84" i="21"/>
  <c r="AC84" i="21"/>
  <c r="AD84" i="21"/>
  <c r="AA84" i="21"/>
  <c r="M68" i="25"/>
  <c r="AF68" i="25"/>
  <c r="AL77" i="21"/>
  <c r="M65" i="25"/>
  <c r="AF65" i="25"/>
  <c r="AM66" i="21"/>
  <c r="AS66" i="21"/>
  <c r="AN68" i="24" s="1"/>
  <c r="AY60" i="21"/>
  <c r="T62" i="24"/>
  <c r="M50" i="35"/>
  <c r="O50" i="31"/>
  <c r="M11" i="35"/>
  <c r="O11" i="31"/>
  <c r="T65" i="24"/>
  <c r="AY63" i="21"/>
  <c r="T74" i="23"/>
  <c r="AX72" i="21"/>
  <c r="U58" i="35"/>
  <c r="AO60" i="24"/>
  <c r="AO55" i="25"/>
  <c r="O49" i="31"/>
  <c r="M49" i="35"/>
  <c r="N65" i="35"/>
  <c r="J74" i="5"/>
  <c r="M76" i="19"/>
  <c r="M74" i="5"/>
  <c r="K74" i="5"/>
  <c r="N74" i="5"/>
  <c r="AF76" i="19"/>
  <c r="L74" i="5"/>
  <c r="AR13" i="5"/>
  <c r="M67" i="25"/>
  <c r="AF67" i="25"/>
  <c r="AN59" i="21"/>
  <c r="AT59" i="21"/>
  <c r="AN61" i="25" s="1"/>
  <c r="M65" i="26"/>
  <c r="AF65" i="26"/>
  <c r="AN61" i="21"/>
  <c r="AT61" i="21"/>
  <c r="AN63" i="25" s="1"/>
  <c r="U63" i="35"/>
  <c r="AO65" i="24"/>
  <c r="M56" i="31"/>
  <c r="K56" i="35"/>
  <c r="M16" i="26"/>
  <c r="BA53" i="21"/>
  <c r="T55" i="26"/>
  <c r="T60" i="24"/>
  <c r="AY58" i="21"/>
  <c r="AC83" i="21"/>
  <c r="AA83" i="21"/>
  <c r="AE83" i="21"/>
  <c r="AD83" i="21"/>
  <c r="Z83" i="21"/>
  <c r="N78" i="21"/>
  <c r="M78" i="21"/>
  <c r="L78" i="21"/>
  <c r="K78" i="21"/>
  <c r="AR78" i="21" s="1"/>
  <c r="AN80" i="23" s="1"/>
  <c r="AS67" i="21"/>
  <c r="AN69" i="24" s="1"/>
  <c r="AM67" i="21"/>
  <c r="AF70" i="26"/>
  <c r="M70" i="26"/>
  <c r="M67" i="26"/>
  <c r="AF67" i="26"/>
  <c r="AU12" i="5"/>
  <c r="AF66" i="25"/>
  <c r="M66" i="25"/>
  <c r="AT57" i="21"/>
  <c r="AN59" i="25" s="1"/>
  <c r="AN57" i="21"/>
  <c r="M66" i="26"/>
  <c r="AV12" i="5"/>
  <c r="AF66" i="26"/>
  <c r="AD148" i="20"/>
  <c r="BB148" i="20" s="1"/>
  <c r="AD59" i="20"/>
  <c r="BB59" i="20" s="1"/>
  <c r="BJ96" i="19"/>
  <c r="BJ99" i="19"/>
  <c r="BJ97" i="19"/>
  <c r="BJ101" i="19"/>
  <c r="BJ100" i="19"/>
  <c r="BJ98" i="19"/>
  <c r="BJ102" i="19"/>
  <c r="BU7" i="19"/>
  <c r="BJ106" i="19"/>
  <c r="BJ104" i="19"/>
  <c r="BJ107" i="19"/>
  <c r="BJ103" i="19"/>
  <c r="BJ108" i="19"/>
  <c r="BJ105" i="19"/>
  <c r="BU15" i="26"/>
  <c r="BT57" i="24"/>
  <c r="BT55" i="24"/>
  <c r="BT56" i="24"/>
  <c r="BT54" i="24"/>
  <c r="BT19" i="26"/>
  <c r="BJ100" i="23"/>
  <c r="BJ97" i="23"/>
  <c r="BJ99" i="23"/>
  <c r="BJ98" i="23"/>
  <c r="BJ96" i="23"/>
  <c r="BJ101" i="23"/>
  <c r="BT20" i="26"/>
  <c r="BJ43" i="24"/>
  <c r="BJ44" i="24"/>
  <c r="BT26" i="25"/>
  <c r="BT25" i="25"/>
  <c r="BT27" i="25"/>
  <c r="BT59" i="24"/>
  <c r="BT60" i="24"/>
  <c r="BT61" i="24"/>
  <c r="BT58" i="24"/>
  <c r="BJ41" i="24"/>
  <c r="BJ42" i="24"/>
  <c r="BJ40" i="24"/>
  <c r="BT114" i="23"/>
  <c r="BT110" i="23"/>
  <c r="BT115" i="23"/>
  <c r="BT113" i="23"/>
  <c r="BT112" i="23"/>
  <c r="BT111" i="23"/>
  <c r="BT109" i="23"/>
  <c r="BT118" i="23"/>
  <c r="BT120" i="23"/>
  <c r="BT124" i="23"/>
  <c r="BT116" i="23"/>
  <c r="BT119" i="23"/>
  <c r="BT121" i="23"/>
  <c r="BT117" i="23"/>
  <c r="BT123" i="23"/>
  <c r="BT122" i="23"/>
  <c r="BT21" i="26"/>
  <c r="BJ38" i="24"/>
  <c r="BJ39" i="24"/>
  <c r="BT31" i="25"/>
  <c r="BT32" i="25"/>
  <c r="BJ14" i="26"/>
  <c r="BJ15" i="26"/>
  <c r="BT18" i="26"/>
  <c r="BJ126" i="19"/>
  <c r="BJ127" i="19"/>
  <c r="BJ132" i="19"/>
  <c r="BJ131" i="19"/>
  <c r="BJ129" i="19"/>
  <c r="BJ130" i="19"/>
  <c r="BJ125" i="19"/>
  <c r="BJ128" i="19"/>
  <c r="BT28" i="25"/>
  <c r="BT29" i="25"/>
  <c r="BT33" i="25"/>
  <c r="BT34" i="25"/>
  <c r="BJ37" i="24"/>
  <c r="BJ36" i="24"/>
  <c r="BJ24" i="25"/>
  <c r="BJ47" i="24"/>
  <c r="BJ46" i="24"/>
  <c r="BJ45" i="24"/>
  <c r="BT30" i="25"/>
  <c r="BJ113" i="19"/>
  <c r="BJ116" i="19"/>
  <c r="BJ109" i="19"/>
  <c r="BJ112" i="19"/>
  <c r="BJ114" i="19"/>
  <c r="BJ110" i="19"/>
  <c r="BJ115" i="19"/>
  <c r="BJ111" i="19"/>
  <c r="BJ118" i="19"/>
  <c r="BJ119" i="19"/>
  <c r="BJ120" i="19"/>
  <c r="BJ117" i="19"/>
  <c r="BJ124" i="19"/>
  <c r="BJ123" i="19"/>
  <c r="BJ121" i="19"/>
  <c r="BJ122" i="19"/>
  <c r="BJ87" i="23"/>
  <c r="BJ84" i="23"/>
  <c r="BJ85" i="23"/>
  <c r="BJ88" i="23"/>
  <c r="BJ86" i="23"/>
  <c r="BJ89" i="23"/>
  <c r="BJ90" i="23"/>
  <c r="BJ95" i="23"/>
  <c r="BJ92" i="23"/>
  <c r="BJ91" i="23"/>
  <c r="BJ93" i="23"/>
  <c r="BJ94" i="23"/>
  <c r="BT144" i="19"/>
  <c r="BT149" i="19"/>
  <c r="BT143" i="19"/>
  <c r="BT146" i="19"/>
  <c r="BT145" i="19"/>
  <c r="BT148" i="19"/>
  <c r="BT150" i="19"/>
  <c r="BT152" i="19"/>
  <c r="BT147" i="19"/>
  <c r="BT151" i="19"/>
  <c r="BT130" i="23"/>
  <c r="BT129" i="23"/>
  <c r="BT132" i="23"/>
  <c r="BT126" i="23"/>
  <c r="BT127" i="23"/>
  <c r="BT125" i="23"/>
  <c r="BT128" i="23"/>
  <c r="BT131" i="23"/>
  <c r="BT16" i="26"/>
  <c r="BT17" i="26"/>
  <c r="BJ102" i="23"/>
  <c r="BJ107" i="23"/>
  <c r="BJ106" i="23"/>
  <c r="BJ103" i="23"/>
  <c r="BJ104" i="23"/>
  <c r="BJ108" i="23"/>
  <c r="BJ105" i="23"/>
  <c r="BT130" i="19"/>
  <c r="BT127" i="19"/>
  <c r="BT125" i="19"/>
  <c r="BT128" i="19"/>
  <c r="BT132" i="19"/>
  <c r="BT126" i="19"/>
  <c r="BT131" i="19"/>
  <c r="BT129" i="19"/>
  <c r="BT133" i="19"/>
  <c r="BT137" i="19"/>
  <c r="BT141" i="19"/>
  <c r="BT142" i="19"/>
  <c r="BT134" i="19"/>
  <c r="BT139" i="19"/>
  <c r="BT138" i="19"/>
  <c r="BT140" i="19"/>
  <c r="BT136" i="19"/>
  <c r="BT135" i="19"/>
  <c r="BJ140" i="19"/>
  <c r="BJ139" i="19"/>
  <c r="BJ135" i="19"/>
  <c r="BJ142" i="19"/>
  <c r="BJ136" i="19"/>
  <c r="BJ137" i="19"/>
  <c r="BJ134" i="19"/>
  <c r="BJ133" i="19"/>
  <c r="BJ138" i="19"/>
  <c r="BJ141" i="19"/>
  <c r="BJ32" i="24"/>
  <c r="BJ33" i="24"/>
  <c r="BJ35" i="24"/>
  <c r="BJ34" i="24"/>
  <c r="BT49" i="24"/>
  <c r="BT50" i="24"/>
  <c r="BT48" i="24"/>
  <c r="BT52" i="24"/>
  <c r="BT51" i="24"/>
  <c r="BT53" i="24"/>
  <c r="BJ114" i="23"/>
  <c r="BJ109" i="23"/>
  <c r="BJ115" i="23"/>
  <c r="BJ113" i="23"/>
  <c r="BJ112" i="23"/>
  <c r="BJ111" i="23"/>
  <c r="BJ110" i="23"/>
  <c r="BJ23" i="25"/>
  <c r="BJ21" i="25"/>
  <c r="BJ22" i="25"/>
  <c r="BU79" i="23"/>
  <c r="BU88" i="23"/>
  <c r="BE125" i="19"/>
  <c r="BE139" i="19"/>
  <c r="BN116" i="23"/>
  <c r="BN132" i="19"/>
  <c r="BN138" i="19"/>
  <c r="BN27" i="26"/>
  <c r="BE105" i="24"/>
  <c r="BU37" i="24"/>
  <c r="BU103" i="19"/>
  <c r="BU110" i="19"/>
  <c r="BE44" i="25"/>
  <c r="BN142" i="19"/>
  <c r="BN133" i="19"/>
  <c r="BN115" i="23"/>
  <c r="BE92" i="24"/>
  <c r="BN130" i="23"/>
  <c r="BU82" i="23"/>
  <c r="BE29" i="26"/>
  <c r="BE128" i="19"/>
  <c r="BE135" i="19"/>
  <c r="BN124" i="23"/>
  <c r="BN127" i="19"/>
  <c r="BN136" i="19"/>
  <c r="BU23" i="25"/>
  <c r="BE148" i="19"/>
  <c r="BN26" i="26"/>
  <c r="BE109" i="24"/>
  <c r="BU45" i="24"/>
  <c r="BE25" i="26"/>
  <c r="BE115" i="23"/>
  <c r="BN35" i="25"/>
  <c r="BU96" i="19"/>
  <c r="BN103" i="23"/>
  <c r="BN114" i="23"/>
  <c r="BN105" i="24"/>
  <c r="BE124" i="23"/>
  <c r="BU39" i="24"/>
  <c r="BE23" i="26"/>
  <c r="BU109" i="19"/>
  <c r="BU118" i="19"/>
  <c r="BN147" i="19"/>
  <c r="BE96" i="24"/>
  <c r="BE101" i="24"/>
  <c r="BE132" i="23"/>
  <c r="BE46" i="25"/>
  <c r="BU33" i="24"/>
  <c r="BN90" i="24"/>
  <c r="BN98" i="24"/>
  <c r="BN129" i="23"/>
  <c r="BE42" i="25"/>
  <c r="BN44" i="25"/>
  <c r="BN125" i="19"/>
  <c r="BU94" i="23"/>
  <c r="BU107" i="19"/>
  <c r="BN23" i="26"/>
  <c r="BU100" i="23"/>
  <c r="BU80" i="23"/>
  <c r="BE30" i="26"/>
  <c r="BE132" i="19"/>
  <c r="BE133" i="19"/>
  <c r="BN123" i="23"/>
  <c r="BN131" i="19"/>
  <c r="BN137" i="19"/>
  <c r="BE47" i="25"/>
  <c r="BE147" i="19"/>
  <c r="BU90" i="23"/>
  <c r="BE103" i="24"/>
  <c r="BU44" i="24"/>
  <c r="BE105" i="23"/>
  <c r="BE109" i="23"/>
  <c r="BN38" i="25"/>
  <c r="BU99" i="19"/>
  <c r="BN107" i="23"/>
  <c r="BN109" i="23"/>
  <c r="BN107" i="24"/>
  <c r="BE122" i="23"/>
  <c r="BE36" i="25"/>
  <c r="BE24" i="26"/>
  <c r="BU112" i="19"/>
  <c r="BU123" i="19"/>
  <c r="BN151" i="19"/>
  <c r="BE93" i="24"/>
  <c r="BE97" i="24"/>
  <c r="BE131" i="23"/>
  <c r="BN25" i="26"/>
  <c r="BU32" i="24"/>
  <c r="BN95" i="24"/>
  <c r="BU24" i="25"/>
  <c r="BN132" i="23"/>
  <c r="BE43" i="25"/>
  <c r="BE130" i="19"/>
  <c r="BE145" i="19"/>
  <c r="BE106" i="24"/>
  <c r="BN105" i="23"/>
  <c r="BU120" i="19"/>
  <c r="BE136" i="19"/>
  <c r="BE40" i="25"/>
  <c r="BU89" i="23"/>
  <c r="BN46" i="25"/>
  <c r="BE131" i="19"/>
  <c r="BE138" i="19"/>
  <c r="BN120" i="23"/>
  <c r="BN128" i="19"/>
  <c r="BN139" i="19"/>
  <c r="BE48" i="25"/>
  <c r="BE146" i="19"/>
  <c r="BU95" i="23"/>
  <c r="BE104" i="24"/>
  <c r="BU43" i="24"/>
  <c r="BE103" i="23"/>
  <c r="BE113" i="23"/>
  <c r="BN37" i="25"/>
  <c r="BU108" i="19"/>
  <c r="BN104" i="23"/>
  <c r="BN111" i="23"/>
  <c r="BN109" i="24"/>
  <c r="BE120" i="23"/>
  <c r="BE35" i="25"/>
  <c r="BE26" i="26"/>
  <c r="BU115" i="19"/>
  <c r="BU121" i="19"/>
  <c r="BN143" i="19"/>
  <c r="BE94" i="24"/>
  <c r="BE100" i="24"/>
  <c r="BE128" i="23"/>
  <c r="BU101" i="23"/>
  <c r="BU35" i="24"/>
  <c r="BN91" i="24"/>
  <c r="BN127" i="23"/>
  <c r="BN40" i="25"/>
  <c r="BN146" i="19"/>
  <c r="BU86" i="23"/>
  <c r="BN42" i="25"/>
  <c r="BE152" i="19"/>
  <c r="BU97" i="19"/>
  <c r="BU111" i="19"/>
  <c r="BN102" i="24"/>
  <c r="BE41" i="25"/>
  <c r="BU84" i="23"/>
  <c r="BN45" i="25"/>
  <c r="BE127" i="19"/>
  <c r="BE134" i="19"/>
  <c r="BN118" i="23"/>
  <c r="BN130" i="19"/>
  <c r="BN135" i="19"/>
  <c r="BE49" i="25"/>
  <c r="BE151" i="19"/>
  <c r="BU92" i="23"/>
  <c r="BE107" i="24"/>
  <c r="BN48" i="25"/>
  <c r="BE107" i="23"/>
  <c r="BE111" i="23"/>
  <c r="BU98" i="19"/>
  <c r="BU104" i="19"/>
  <c r="BN102" i="23"/>
  <c r="BN112" i="23"/>
  <c r="BN104" i="24"/>
  <c r="BE118" i="23"/>
  <c r="BE38" i="25"/>
  <c r="BE27" i="26"/>
  <c r="BU113" i="19"/>
  <c r="BU117" i="19"/>
  <c r="BN145" i="19"/>
  <c r="BE90" i="24"/>
  <c r="BE98" i="24"/>
  <c r="BE126" i="23"/>
  <c r="BU96" i="23"/>
  <c r="BU34" i="24"/>
  <c r="BN99" i="24"/>
  <c r="BN131" i="23"/>
  <c r="BN39" i="25"/>
  <c r="BN149" i="19"/>
  <c r="BE39" i="25"/>
  <c r="BN121" i="23"/>
  <c r="BN49" i="25"/>
  <c r="BE117" i="23"/>
  <c r="BE125" i="23"/>
  <c r="BN41" i="25"/>
  <c r="BU83" i="23"/>
  <c r="BU85" i="23"/>
  <c r="BE126" i="19"/>
  <c r="BE142" i="19"/>
  <c r="BN43" i="25"/>
  <c r="BN117" i="23"/>
  <c r="BN129" i="19"/>
  <c r="BN134" i="19"/>
  <c r="BE143" i="19"/>
  <c r="BE144" i="19"/>
  <c r="BU93" i="23"/>
  <c r="BE108" i="24"/>
  <c r="BN47" i="25"/>
  <c r="BE104" i="23"/>
  <c r="BE110" i="23"/>
  <c r="BU100" i="19"/>
  <c r="BU106" i="19"/>
  <c r="BN106" i="23"/>
  <c r="BN113" i="23"/>
  <c r="BE119" i="23"/>
  <c r="BE116" i="23"/>
  <c r="BU21" i="25"/>
  <c r="BU116" i="19"/>
  <c r="BN22" i="26"/>
  <c r="BU122" i="19"/>
  <c r="BN148" i="19"/>
  <c r="BE91" i="24"/>
  <c r="BN30" i="26"/>
  <c r="BE129" i="23"/>
  <c r="BU98" i="23"/>
  <c r="BN93" i="24"/>
  <c r="BN97" i="24"/>
  <c r="BN125" i="23"/>
  <c r="BU40" i="24"/>
  <c r="BE141" i="19"/>
  <c r="BN141" i="19"/>
  <c r="BE102" i="23"/>
  <c r="BU102" i="19"/>
  <c r="BN103" i="24"/>
  <c r="BU38" i="24"/>
  <c r="BU119" i="19"/>
  <c r="BE95" i="24"/>
  <c r="BE130" i="23"/>
  <c r="BN96" i="24"/>
  <c r="BN126" i="23"/>
  <c r="BE106" i="23"/>
  <c r="BN108" i="24"/>
  <c r="BN144" i="19"/>
  <c r="BN92" i="24"/>
  <c r="BU81" i="23"/>
  <c r="BU87" i="23"/>
  <c r="BE129" i="19"/>
  <c r="BE140" i="19"/>
  <c r="BN119" i="23"/>
  <c r="BN122" i="23"/>
  <c r="BN126" i="19"/>
  <c r="BN140" i="19"/>
  <c r="BE149" i="19"/>
  <c r="BN28" i="26"/>
  <c r="BU91" i="23"/>
  <c r="BU46" i="24"/>
  <c r="BU36" i="24"/>
  <c r="BE108" i="23"/>
  <c r="BE114" i="23"/>
  <c r="BU101" i="19"/>
  <c r="BU105" i="19"/>
  <c r="BN108" i="23"/>
  <c r="BN106" i="24"/>
  <c r="BE123" i="23"/>
  <c r="BE28" i="26"/>
  <c r="BU22" i="25"/>
  <c r="BU114" i="19"/>
  <c r="BN24" i="26"/>
  <c r="BU124" i="19"/>
  <c r="BN150" i="19"/>
  <c r="BE102" i="24"/>
  <c r="BE127" i="23"/>
  <c r="BE45" i="25"/>
  <c r="BU97" i="23"/>
  <c r="BN94" i="24"/>
  <c r="BN101" i="24"/>
  <c r="BN128" i="23"/>
  <c r="BU41" i="24"/>
  <c r="BE137" i="19"/>
  <c r="BE150" i="19"/>
  <c r="BU47" i="24"/>
  <c r="BN36" i="25"/>
  <c r="BN110" i="23"/>
  <c r="BE121" i="23"/>
  <c r="BE22" i="26"/>
  <c r="BN152" i="19"/>
  <c r="BE99" i="24"/>
  <c r="BU99" i="23"/>
  <c r="BN100" i="24"/>
  <c r="BU42" i="24"/>
  <c r="BE112" i="23"/>
  <c r="BE37" i="25"/>
  <c r="BN29" i="26"/>
  <c r="AW74" i="21" l="1"/>
  <c r="O54" i="31"/>
  <c r="D7" i="30"/>
  <c r="K14" i="31"/>
  <c r="I14" i="35"/>
  <c r="AK78" i="21"/>
  <c r="T15" i="30"/>
  <c r="AR77" i="21"/>
  <c r="AN79" i="23" s="1"/>
  <c r="T77" i="35" s="1"/>
  <c r="K72" i="31"/>
  <c r="Q53" i="35"/>
  <c r="Q54" i="35"/>
  <c r="AQ78" i="21"/>
  <c r="AN80" i="19" s="1"/>
  <c r="O73" i="35"/>
  <c r="V62" i="35"/>
  <c r="R55" i="35"/>
  <c r="AX74" i="21"/>
  <c r="S76" i="35"/>
  <c r="P57" i="35"/>
  <c r="O74" i="35"/>
  <c r="S74" i="35"/>
  <c r="P68" i="35"/>
  <c r="O72" i="35"/>
  <c r="W56" i="35"/>
  <c r="T75" i="35"/>
  <c r="S75" i="35"/>
  <c r="O70" i="35"/>
  <c r="V59" i="35"/>
  <c r="P62" i="35"/>
  <c r="Q55" i="35"/>
  <c r="P58" i="35"/>
  <c r="V61" i="35"/>
  <c r="V58" i="35"/>
  <c r="W57" i="35"/>
  <c r="R53" i="35"/>
  <c r="P63" i="35"/>
  <c r="V60" i="35"/>
  <c r="P59" i="35"/>
  <c r="W61" i="35"/>
  <c r="T74" i="35"/>
  <c r="T78" i="35"/>
  <c r="P60" i="35"/>
  <c r="O76" i="35"/>
  <c r="V57" i="35"/>
  <c r="W62" i="35"/>
  <c r="P61" i="35"/>
  <c r="W60" i="35"/>
  <c r="O71" i="35"/>
  <c r="W59" i="35"/>
  <c r="Q56" i="35"/>
  <c r="AQ77" i="21"/>
  <c r="AN79" i="19" s="1"/>
  <c r="J69" i="35"/>
  <c r="L72" i="31"/>
  <c r="L70" i="31"/>
  <c r="I73" i="35"/>
  <c r="I70" i="35"/>
  <c r="J71" i="35"/>
  <c r="L42" i="30"/>
  <c r="L41" i="30"/>
  <c r="L40" i="30"/>
  <c r="P24" i="30"/>
  <c r="L34" i="30"/>
  <c r="L35" i="30"/>
  <c r="L32" i="30"/>
  <c r="L33" i="30"/>
  <c r="H99" i="30"/>
  <c r="H97" i="30"/>
  <c r="H98" i="30"/>
  <c r="H100" i="30"/>
  <c r="H96" i="30"/>
  <c r="H101" i="30"/>
  <c r="D124" i="30"/>
  <c r="D122" i="30"/>
  <c r="D120" i="30"/>
  <c r="D117" i="30"/>
  <c r="D121" i="30"/>
  <c r="D123" i="30"/>
  <c r="D118" i="30"/>
  <c r="D119" i="30"/>
  <c r="D113" i="30"/>
  <c r="D115" i="30"/>
  <c r="D112" i="30"/>
  <c r="D109" i="30"/>
  <c r="D110" i="30"/>
  <c r="D114" i="30"/>
  <c r="D116" i="30"/>
  <c r="D111" i="30"/>
  <c r="P22" i="30"/>
  <c r="P21" i="30"/>
  <c r="L39" i="30"/>
  <c r="L38" i="30"/>
  <c r="D103" i="30"/>
  <c r="D105" i="30"/>
  <c r="D106" i="30"/>
  <c r="D107" i="30"/>
  <c r="D104" i="30"/>
  <c r="D108" i="30"/>
  <c r="D99" i="30"/>
  <c r="D96" i="30"/>
  <c r="D102" i="30"/>
  <c r="D101" i="30"/>
  <c r="D100" i="30"/>
  <c r="D97" i="30"/>
  <c r="D98" i="30"/>
  <c r="L37" i="30"/>
  <c r="L36" i="30"/>
  <c r="L43" i="30"/>
  <c r="L44" i="30"/>
  <c r="L45" i="30"/>
  <c r="L47" i="30"/>
  <c r="L46" i="30"/>
  <c r="H91" i="30"/>
  <c r="H93" i="30"/>
  <c r="H94" i="30"/>
  <c r="H92" i="30"/>
  <c r="H95" i="30"/>
  <c r="H90" i="30"/>
  <c r="P23" i="30"/>
  <c r="H88" i="30"/>
  <c r="H87" i="30"/>
  <c r="H85" i="30"/>
  <c r="H86" i="30"/>
  <c r="H84" i="30"/>
  <c r="H89" i="30"/>
  <c r="H80" i="30"/>
  <c r="H82" i="30"/>
  <c r="H79" i="30"/>
  <c r="H81" i="30"/>
  <c r="H83" i="30"/>
  <c r="AO77" i="23"/>
  <c r="J75" i="35" s="1"/>
  <c r="N56" i="31"/>
  <c r="K71" i="31"/>
  <c r="AO75" i="23"/>
  <c r="J73" i="35" s="1"/>
  <c r="I71" i="35"/>
  <c r="AO78" i="23"/>
  <c r="L76" i="31" s="1"/>
  <c r="AO76" i="23"/>
  <c r="AO76" i="19"/>
  <c r="K74" i="31" s="1"/>
  <c r="AO77" i="19"/>
  <c r="I75" i="35" s="1"/>
  <c r="AO60" i="26"/>
  <c r="O58" i="31" s="1"/>
  <c r="AO78" i="19"/>
  <c r="K76" i="31" s="1"/>
  <c r="AW75" i="21"/>
  <c r="AL78" i="21"/>
  <c r="AX78" i="21" s="1"/>
  <c r="AO59" i="26"/>
  <c r="M57" i="35" s="1"/>
  <c r="AO62" i="25"/>
  <c r="L60" i="35" s="1"/>
  <c r="X81" i="21"/>
  <c r="E79" i="5"/>
  <c r="F75" i="5"/>
  <c r="E81" i="5"/>
  <c r="F74" i="5"/>
  <c r="V83" i="21"/>
  <c r="D82" i="21"/>
  <c r="J82" i="21" s="1"/>
  <c r="H72" i="21"/>
  <c r="D80" i="5"/>
  <c r="W73" i="21"/>
  <c r="H71" i="21"/>
  <c r="F76" i="21"/>
  <c r="U82" i="21"/>
  <c r="C81" i="5"/>
  <c r="I81" i="5" s="1"/>
  <c r="D84" i="21"/>
  <c r="J84" i="21" s="1"/>
  <c r="G72" i="21"/>
  <c r="V82" i="21"/>
  <c r="H69" i="21"/>
  <c r="F73" i="5"/>
  <c r="G74" i="5"/>
  <c r="T88" i="21"/>
  <c r="F74" i="21"/>
  <c r="X78" i="21"/>
  <c r="D83" i="21"/>
  <c r="J83" i="21" s="1"/>
  <c r="D81" i="5"/>
  <c r="T87" i="21"/>
  <c r="AB87" i="21" s="1"/>
  <c r="W75" i="21"/>
  <c r="X79" i="21"/>
  <c r="E83" i="21"/>
  <c r="H70" i="21"/>
  <c r="E80" i="5"/>
  <c r="U83" i="21"/>
  <c r="V84" i="21"/>
  <c r="D79" i="5"/>
  <c r="G75" i="5"/>
  <c r="X80" i="21"/>
  <c r="C80" i="5"/>
  <c r="I80" i="5" s="1"/>
  <c r="F75" i="21"/>
  <c r="G69" i="21"/>
  <c r="G70" i="21"/>
  <c r="G73" i="5"/>
  <c r="E82" i="21"/>
  <c r="W74" i="21"/>
  <c r="C79" i="5"/>
  <c r="I79" i="5" s="1"/>
  <c r="G71" i="21"/>
  <c r="M59" i="31"/>
  <c r="K59" i="35"/>
  <c r="N73" i="35"/>
  <c r="AO63" i="25"/>
  <c r="AO64" i="25"/>
  <c r="L54" i="35"/>
  <c r="N54" i="31"/>
  <c r="AO61" i="26"/>
  <c r="N72" i="35"/>
  <c r="AO62" i="26"/>
  <c r="AN68" i="21"/>
  <c r="AT68" i="21"/>
  <c r="AN70" i="25" s="1"/>
  <c r="AO70" i="25" s="1"/>
  <c r="AU65" i="21"/>
  <c r="AN67" i="26" s="1"/>
  <c r="AO65" i="21"/>
  <c r="AF73" i="25"/>
  <c r="M73" i="25"/>
  <c r="AO66" i="21"/>
  <c r="AU66" i="21"/>
  <c r="AN68" i="26" s="1"/>
  <c r="AO67" i="21"/>
  <c r="AU67" i="21"/>
  <c r="AN69" i="26" s="1"/>
  <c r="AO69" i="26" s="1"/>
  <c r="AN63" i="21"/>
  <c r="AT63" i="21"/>
  <c r="AN65" i="25" s="1"/>
  <c r="AO65" i="25" s="1"/>
  <c r="T63" i="25"/>
  <c r="AZ61" i="21"/>
  <c r="T79" i="23"/>
  <c r="T64" i="26"/>
  <c r="BA62" i="21"/>
  <c r="T78" i="19"/>
  <c r="AW76" i="21"/>
  <c r="T77" i="23"/>
  <c r="AX75" i="21"/>
  <c r="AN65" i="21"/>
  <c r="AT65" i="21"/>
  <c r="AN67" i="25" s="1"/>
  <c r="AO67" i="25" s="1"/>
  <c r="AO63" i="21"/>
  <c r="AU63" i="21"/>
  <c r="AN65" i="26" s="1"/>
  <c r="AN66" i="21"/>
  <c r="AT66" i="21"/>
  <c r="AN68" i="25" s="1"/>
  <c r="M79" i="23"/>
  <c r="AF79" i="23"/>
  <c r="M79" i="24"/>
  <c r="AF79" i="24"/>
  <c r="AO15" i="26"/>
  <c r="AF16" i="26"/>
  <c r="AO16" i="26" s="1"/>
  <c r="T60" i="26"/>
  <c r="R58" i="35" s="1"/>
  <c r="BA58" i="21"/>
  <c r="AO59" i="25"/>
  <c r="T58" i="26"/>
  <c r="BA56" i="21"/>
  <c r="AY64" i="21"/>
  <c r="T66" i="24"/>
  <c r="AF72" i="25"/>
  <c r="M72" i="25"/>
  <c r="N81" i="21"/>
  <c r="M81" i="21"/>
  <c r="K81" i="21"/>
  <c r="AK81" i="21" s="1"/>
  <c r="L81" i="21"/>
  <c r="AS70" i="21"/>
  <c r="AN72" i="24" s="1"/>
  <c r="AM70" i="21"/>
  <c r="T59" i="25"/>
  <c r="AZ57" i="21"/>
  <c r="M63" i="31"/>
  <c r="K63" i="35"/>
  <c r="K58" i="35"/>
  <c r="M58" i="31"/>
  <c r="AY68" i="21"/>
  <c r="AN70" i="24"/>
  <c r="O12" i="31"/>
  <c r="M12" i="35"/>
  <c r="T63" i="26"/>
  <c r="BA61" i="21"/>
  <c r="L14" i="35"/>
  <c r="N14" i="31"/>
  <c r="M62" i="31"/>
  <c r="K62" i="35"/>
  <c r="T64" i="25"/>
  <c r="AZ62" i="21"/>
  <c r="U64" i="35"/>
  <c r="AO66" i="24"/>
  <c r="AO58" i="26"/>
  <c r="M71" i="25"/>
  <c r="AF71" i="25"/>
  <c r="AS72" i="21"/>
  <c r="AN74" i="24" s="1"/>
  <c r="AM72" i="21"/>
  <c r="J78" i="5"/>
  <c r="N78" i="5"/>
  <c r="AF80" i="19"/>
  <c r="M78" i="5"/>
  <c r="M80" i="19"/>
  <c r="L78" i="5"/>
  <c r="K78" i="5"/>
  <c r="N79" i="21"/>
  <c r="M79" i="21"/>
  <c r="K79" i="21"/>
  <c r="AL79" i="21" s="1"/>
  <c r="L79" i="21"/>
  <c r="M74" i="26"/>
  <c r="AF74" i="26"/>
  <c r="AS69" i="21"/>
  <c r="AN71" i="24" s="1"/>
  <c r="AM69" i="21"/>
  <c r="T69" i="24"/>
  <c r="AY67" i="21"/>
  <c r="U66" i="35"/>
  <c r="AO68" i="24"/>
  <c r="M60" i="31"/>
  <c r="K60" i="35"/>
  <c r="N13" i="31"/>
  <c r="L13" i="35"/>
  <c r="AO63" i="26"/>
  <c r="T62" i="25"/>
  <c r="AZ60" i="21"/>
  <c r="K57" i="35"/>
  <c r="M57" i="31"/>
  <c r="M71" i="26"/>
  <c r="AF71" i="26"/>
  <c r="AT67" i="21"/>
  <c r="AN69" i="25" s="1"/>
  <c r="AN67" i="21"/>
  <c r="AF74" i="25"/>
  <c r="M74" i="25"/>
  <c r="U67" i="35"/>
  <c r="AO69" i="24"/>
  <c r="T61" i="25"/>
  <c r="AZ59" i="21"/>
  <c r="T68" i="24"/>
  <c r="AY66" i="21"/>
  <c r="AO61" i="25"/>
  <c r="N58" i="31"/>
  <c r="L58" i="35"/>
  <c r="T59" i="26"/>
  <c r="BA57" i="21"/>
  <c r="N75" i="35"/>
  <c r="AO68" i="21"/>
  <c r="AU68" i="21"/>
  <c r="AN70" i="26" s="1"/>
  <c r="AO64" i="21"/>
  <c r="AU64" i="21"/>
  <c r="AN66" i="26" s="1"/>
  <c r="AE85" i="21"/>
  <c r="Z85" i="21"/>
  <c r="AA85" i="21"/>
  <c r="AC85" i="21"/>
  <c r="AD85" i="21"/>
  <c r="AS73" i="21"/>
  <c r="AN75" i="24" s="1"/>
  <c r="AM73" i="21"/>
  <c r="T80" i="19"/>
  <c r="L55" i="35"/>
  <c r="N55" i="31"/>
  <c r="M61" i="31"/>
  <c r="K61" i="35"/>
  <c r="T61" i="26"/>
  <c r="BA59" i="21"/>
  <c r="U65" i="35"/>
  <c r="AO67" i="24"/>
  <c r="J77" i="5"/>
  <c r="N77" i="5"/>
  <c r="M77" i="5"/>
  <c r="K77" i="5"/>
  <c r="AF79" i="19"/>
  <c r="M79" i="19"/>
  <c r="L77" i="5"/>
  <c r="AT64" i="21"/>
  <c r="AN66" i="25" s="1"/>
  <c r="AN64" i="21"/>
  <c r="AF72" i="26"/>
  <c r="M72" i="26"/>
  <c r="M80" i="23"/>
  <c r="AF80" i="23"/>
  <c r="N53" i="31"/>
  <c r="L53" i="35"/>
  <c r="T60" i="25"/>
  <c r="AZ58" i="21"/>
  <c r="AO64" i="26"/>
  <c r="T62" i="26"/>
  <c r="BA60" i="21"/>
  <c r="T67" i="24"/>
  <c r="AY65" i="21"/>
  <c r="T79" i="19"/>
  <c r="N74" i="35"/>
  <c r="M55" i="35"/>
  <c r="O55" i="31"/>
  <c r="AE86" i="21"/>
  <c r="AD86" i="21"/>
  <c r="AA86" i="21"/>
  <c r="Z86" i="21"/>
  <c r="AC86" i="21"/>
  <c r="AR81" i="21"/>
  <c r="AN83" i="23" s="1"/>
  <c r="N80" i="21"/>
  <c r="M80" i="21"/>
  <c r="L80" i="21"/>
  <c r="K80" i="21"/>
  <c r="AR80" i="21" s="1"/>
  <c r="AN82" i="23" s="1"/>
  <c r="M73" i="26"/>
  <c r="AF73" i="26"/>
  <c r="AS71" i="21"/>
  <c r="AN73" i="24" s="1"/>
  <c r="AM71" i="21"/>
  <c r="M80" i="24"/>
  <c r="AF80" i="24"/>
  <c r="AD104" i="20"/>
  <c r="BB104" i="20" s="1"/>
  <c r="BT150" i="23"/>
  <c r="BT147" i="23"/>
  <c r="BT148" i="23"/>
  <c r="BT149" i="23"/>
  <c r="BT144" i="23"/>
  <c r="BT143" i="23"/>
  <c r="BT146" i="23"/>
  <c r="BT145" i="23"/>
  <c r="BT151" i="23"/>
  <c r="BT142" i="23"/>
  <c r="BT136" i="23"/>
  <c r="BT141" i="23"/>
  <c r="BT138" i="23"/>
  <c r="BT134" i="23"/>
  <c r="BT135" i="23"/>
  <c r="BT139" i="23"/>
  <c r="BT137" i="23"/>
  <c r="BT133" i="23"/>
  <c r="BT140" i="23"/>
  <c r="BJ134" i="23"/>
  <c r="BJ140" i="23"/>
  <c r="BJ136" i="23"/>
  <c r="BJ141" i="23"/>
  <c r="BJ135" i="23"/>
  <c r="BJ137" i="23"/>
  <c r="BJ138" i="23"/>
  <c r="BJ133" i="23"/>
  <c r="BJ139" i="23"/>
  <c r="BT25" i="26"/>
  <c r="BJ18" i="26"/>
  <c r="BJ19" i="26"/>
  <c r="BJ54" i="24"/>
  <c r="BJ55" i="24"/>
  <c r="BJ57" i="24"/>
  <c r="BJ56" i="24"/>
  <c r="BT49" i="25"/>
  <c r="BT48" i="25"/>
  <c r="BT47" i="25"/>
  <c r="BJ117" i="23"/>
  <c r="BJ123" i="23"/>
  <c r="BJ116" i="23"/>
  <c r="BJ118" i="23"/>
  <c r="BJ119" i="23"/>
  <c r="BJ121" i="23"/>
  <c r="BJ122" i="23"/>
  <c r="BJ124" i="23"/>
  <c r="BJ120" i="23"/>
  <c r="BJ132" i="23"/>
  <c r="BJ129" i="23"/>
  <c r="BJ125" i="23"/>
  <c r="BJ128" i="23"/>
  <c r="BJ127" i="23"/>
  <c r="BJ130" i="23"/>
  <c r="BJ126" i="23"/>
  <c r="BJ131" i="23"/>
  <c r="BJ21" i="26"/>
  <c r="BT28" i="26"/>
  <c r="BT42" i="25"/>
  <c r="BT43" i="25"/>
  <c r="BJ16" i="26"/>
  <c r="BJ17" i="26"/>
  <c r="BT26" i="26"/>
  <c r="BT27" i="26"/>
  <c r="BJ49" i="24"/>
  <c r="BJ48" i="24"/>
  <c r="BJ50" i="24"/>
  <c r="BJ53" i="24"/>
  <c r="BJ52" i="24"/>
  <c r="BJ51" i="24"/>
  <c r="BT85" i="24"/>
  <c r="BT86" i="24"/>
  <c r="BT89" i="24"/>
  <c r="BT87" i="24"/>
  <c r="BT88" i="24"/>
  <c r="BJ59" i="24"/>
  <c r="BJ58" i="24"/>
  <c r="BJ60" i="24"/>
  <c r="BJ61" i="24"/>
  <c r="BT45" i="25"/>
  <c r="BT46" i="25"/>
  <c r="BT44" i="25"/>
  <c r="BJ30" i="25"/>
  <c r="BT178" i="23"/>
  <c r="BT183" i="23"/>
  <c r="BT177" i="23"/>
  <c r="BT184" i="23"/>
  <c r="BT182" i="23"/>
  <c r="BT180" i="23"/>
  <c r="BT175" i="23"/>
  <c r="BT181" i="23"/>
  <c r="BT176" i="23"/>
  <c r="BT185" i="23"/>
  <c r="BT179" i="23"/>
  <c r="BT174" i="23"/>
  <c r="BT173" i="23"/>
  <c r="BJ29" i="25"/>
  <c r="BJ28" i="25"/>
  <c r="BT159" i="19"/>
  <c r="BT154" i="19"/>
  <c r="BT160" i="19"/>
  <c r="BT161" i="19"/>
  <c r="BT153" i="19"/>
  <c r="BT155" i="19"/>
  <c r="BT162" i="19"/>
  <c r="BT158" i="19"/>
  <c r="BT157" i="19"/>
  <c r="BT156" i="19"/>
  <c r="BT170" i="19"/>
  <c r="BT168" i="19"/>
  <c r="BT171" i="19"/>
  <c r="BT172" i="19"/>
  <c r="BT167" i="19"/>
  <c r="BT164" i="19"/>
  <c r="BT173" i="19"/>
  <c r="BT165" i="19"/>
  <c r="BT169" i="19"/>
  <c r="BT166" i="19"/>
  <c r="BT163" i="19"/>
  <c r="BT36" i="25"/>
  <c r="BT35" i="25"/>
  <c r="BT38" i="25"/>
  <c r="BT37" i="25"/>
  <c r="BJ25" i="25"/>
  <c r="BJ26" i="25"/>
  <c r="BJ27" i="25"/>
  <c r="BJ65" i="24"/>
  <c r="BJ63" i="24"/>
  <c r="BJ64" i="24"/>
  <c r="BJ62" i="24"/>
  <c r="BT81" i="24"/>
  <c r="BT83" i="24"/>
  <c r="BT80" i="24"/>
  <c r="BT84" i="24"/>
  <c r="BT82" i="24"/>
  <c r="BT30" i="26"/>
  <c r="BT29" i="26"/>
  <c r="BT22" i="26"/>
  <c r="BT23" i="26"/>
  <c r="BT24" i="26"/>
  <c r="BT79" i="24"/>
  <c r="BT75" i="24"/>
  <c r="BT76" i="24"/>
  <c r="BT78" i="24"/>
  <c r="BT77" i="24"/>
  <c r="BT72" i="24"/>
  <c r="BT74" i="24"/>
  <c r="BT73" i="24"/>
  <c r="BT71" i="24"/>
  <c r="BT70" i="24"/>
  <c r="BJ168" i="19"/>
  <c r="BJ172" i="19"/>
  <c r="BJ166" i="19"/>
  <c r="BJ171" i="19"/>
  <c r="BJ170" i="19"/>
  <c r="BJ163" i="19"/>
  <c r="BJ165" i="19"/>
  <c r="BJ173" i="19"/>
  <c r="BJ164" i="19"/>
  <c r="BJ169" i="19"/>
  <c r="BJ167" i="19"/>
  <c r="BJ144" i="19"/>
  <c r="BJ149" i="19"/>
  <c r="BJ147" i="19"/>
  <c r="BJ150" i="19"/>
  <c r="BJ152" i="19"/>
  <c r="BJ148" i="19"/>
  <c r="BJ145" i="19"/>
  <c r="BJ143" i="19"/>
  <c r="BJ146" i="19"/>
  <c r="BJ151" i="19"/>
  <c r="BJ153" i="19"/>
  <c r="BJ158" i="19"/>
  <c r="BJ155" i="19"/>
  <c r="BJ161" i="19"/>
  <c r="BJ156" i="19"/>
  <c r="BJ159" i="19"/>
  <c r="BJ160" i="19"/>
  <c r="BJ154" i="19"/>
  <c r="BJ162" i="19"/>
  <c r="BJ157" i="19"/>
  <c r="BT63" i="24"/>
  <c r="BT65" i="24"/>
  <c r="BT64" i="24"/>
  <c r="BT62" i="24"/>
  <c r="BT66" i="24"/>
  <c r="BT68" i="24"/>
  <c r="BT67" i="24"/>
  <c r="BT69" i="24"/>
  <c r="BT41" i="25"/>
  <c r="BT40" i="25"/>
  <c r="BT39" i="25"/>
  <c r="BJ34" i="25"/>
  <c r="BJ33" i="25"/>
  <c r="BJ31" i="25"/>
  <c r="BJ32" i="25"/>
  <c r="BJ20" i="26"/>
  <c r="BU129" i="23"/>
  <c r="BU150" i="19"/>
  <c r="BN136" i="23"/>
  <c r="BN138" i="23"/>
  <c r="BN145" i="23"/>
  <c r="BE112" i="24"/>
  <c r="BE118" i="24"/>
  <c r="BE51" i="25"/>
  <c r="BN160" i="19"/>
  <c r="BN172" i="19"/>
  <c r="BN165" i="19"/>
  <c r="BN112" i="24"/>
  <c r="BN119" i="24"/>
  <c r="BE58" i="25"/>
  <c r="BU28" i="25"/>
  <c r="BE155" i="19"/>
  <c r="BE169" i="19"/>
  <c r="BE31" i="26"/>
  <c r="BU127" i="19"/>
  <c r="BU139" i="19"/>
  <c r="BU61" i="24"/>
  <c r="BU106" i="23"/>
  <c r="BU113" i="23"/>
  <c r="BU56" i="24"/>
  <c r="BU124" i="23"/>
  <c r="BU49" i="24"/>
  <c r="BU18" i="26"/>
  <c r="BE137" i="23"/>
  <c r="BE151" i="23"/>
  <c r="BE142" i="23"/>
  <c r="BE171" i="19"/>
  <c r="BN141" i="23"/>
  <c r="BE120" i="24"/>
  <c r="BN170" i="19"/>
  <c r="BN52" i="25"/>
  <c r="BE172" i="19"/>
  <c r="BU121" i="23"/>
  <c r="BE138" i="23"/>
  <c r="BE117" i="24"/>
  <c r="BN116" i="24"/>
  <c r="BE153" i="19"/>
  <c r="BU111" i="23"/>
  <c r="BE139" i="23"/>
  <c r="BE37" i="26"/>
  <c r="BU131" i="23"/>
  <c r="BU145" i="19"/>
  <c r="BN134" i="23"/>
  <c r="BN148" i="23"/>
  <c r="BN150" i="23"/>
  <c r="BE115" i="24"/>
  <c r="BE121" i="24"/>
  <c r="BE52" i="25"/>
  <c r="BN155" i="19"/>
  <c r="BN164" i="19"/>
  <c r="BN163" i="19"/>
  <c r="BN114" i="24"/>
  <c r="BN123" i="24"/>
  <c r="BN50" i="25"/>
  <c r="BU29" i="25"/>
  <c r="BE156" i="19"/>
  <c r="BE168" i="19"/>
  <c r="BE32" i="26"/>
  <c r="BU131" i="19"/>
  <c r="BU134" i="19"/>
  <c r="BE35" i="26"/>
  <c r="BU108" i="23"/>
  <c r="BU36" i="25"/>
  <c r="BU55" i="24"/>
  <c r="BU122" i="23"/>
  <c r="BU48" i="24"/>
  <c r="BN60" i="25"/>
  <c r="BE135" i="23"/>
  <c r="BE143" i="23"/>
  <c r="BN31" i="26"/>
  <c r="BE166" i="19"/>
  <c r="BU147" i="19"/>
  <c r="BE111" i="24"/>
  <c r="BN115" i="24"/>
  <c r="BE154" i="19"/>
  <c r="BU138" i="19"/>
  <c r="BU115" i="23"/>
  <c r="BN63" i="25"/>
  <c r="BE54" i="25"/>
  <c r="BN51" i="25"/>
  <c r="BN35" i="26"/>
  <c r="BU120" i="23"/>
  <c r="BE147" i="23"/>
  <c r="BU125" i="23"/>
  <c r="BN162" i="19"/>
  <c r="BU35" i="25"/>
  <c r="BU103" i="23"/>
  <c r="BU53" i="24"/>
  <c r="BE134" i="23"/>
  <c r="BU130" i="23"/>
  <c r="BU148" i="19"/>
  <c r="BN140" i="23"/>
  <c r="BN142" i="23"/>
  <c r="BU16" i="26"/>
  <c r="BE110" i="24"/>
  <c r="BU125" i="19"/>
  <c r="BU128" i="23"/>
  <c r="BU146" i="19"/>
  <c r="BN133" i="23"/>
  <c r="BN143" i="23"/>
  <c r="BU17" i="26"/>
  <c r="BE124" i="24"/>
  <c r="BN59" i="25"/>
  <c r="BE56" i="25"/>
  <c r="BN161" i="19"/>
  <c r="BN166" i="19"/>
  <c r="BN113" i="24"/>
  <c r="BN122" i="24"/>
  <c r="BN56" i="25"/>
  <c r="BE158" i="19"/>
  <c r="BE162" i="19"/>
  <c r="BE165" i="19"/>
  <c r="BN34" i="26"/>
  <c r="BU128" i="19"/>
  <c r="BU135" i="19"/>
  <c r="BU102" i="23"/>
  <c r="BU114" i="23"/>
  <c r="BU26" i="25"/>
  <c r="BU118" i="23"/>
  <c r="BE61" i="25"/>
  <c r="BU51" i="24"/>
  <c r="BN61" i="25"/>
  <c r="BE136" i="23"/>
  <c r="BE146" i="23"/>
  <c r="BE36" i="26"/>
  <c r="BU132" i="23"/>
  <c r="BU144" i="19"/>
  <c r="BN147" i="23"/>
  <c r="BE122" i="24"/>
  <c r="BN57" i="25"/>
  <c r="BN159" i="19"/>
  <c r="BN173" i="19"/>
  <c r="BN110" i="24"/>
  <c r="BN124" i="24"/>
  <c r="BE159" i="19"/>
  <c r="BE167" i="19"/>
  <c r="BU142" i="19"/>
  <c r="BU58" i="24"/>
  <c r="BU109" i="23"/>
  <c r="BU25" i="25"/>
  <c r="BE62" i="25"/>
  <c r="BU19" i="26"/>
  <c r="BU152" i="19"/>
  <c r="BN137" i="23"/>
  <c r="BE114" i="24"/>
  <c r="BE53" i="25"/>
  <c r="BU33" i="25"/>
  <c r="BN54" i="25"/>
  <c r="BE164" i="19"/>
  <c r="BU130" i="19"/>
  <c r="BU104" i="23"/>
  <c r="BU117" i="23"/>
  <c r="BU52" i="24"/>
  <c r="BU127" i="23"/>
  <c r="BU143" i="19"/>
  <c r="BU151" i="19"/>
  <c r="BN135" i="23"/>
  <c r="BN151" i="23"/>
  <c r="BE116" i="24"/>
  <c r="BE119" i="24"/>
  <c r="BN58" i="25"/>
  <c r="BN156" i="19"/>
  <c r="BN154" i="19"/>
  <c r="BN171" i="19"/>
  <c r="BU34" i="25"/>
  <c r="BN120" i="24"/>
  <c r="BE57" i="25"/>
  <c r="BN53" i="25"/>
  <c r="BE161" i="19"/>
  <c r="BE163" i="19"/>
  <c r="BU31" i="25"/>
  <c r="BU132" i="19"/>
  <c r="BU133" i="19"/>
  <c r="BU60" i="24"/>
  <c r="BU107" i="23"/>
  <c r="BU112" i="23"/>
  <c r="BU27" i="25"/>
  <c r="BU116" i="23"/>
  <c r="BE63" i="25"/>
  <c r="BN37" i="26"/>
  <c r="BE133" i="23"/>
  <c r="BE141" i="23"/>
  <c r="BE145" i="23"/>
  <c r="BU136" i="19"/>
  <c r="BN144" i="23"/>
  <c r="BE55" i="25"/>
  <c r="BN117" i="24"/>
  <c r="BE33" i="26"/>
  <c r="BU54" i="24"/>
  <c r="BE150" i="23"/>
  <c r="BN168" i="19"/>
  <c r="BE160" i="19"/>
  <c r="BU137" i="19"/>
  <c r="BU119" i="23"/>
  <c r="BE149" i="23"/>
  <c r="BU126" i="23"/>
  <c r="BU149" i="19"/>
  <c r="BU20" i="26"/>
  <c r="BN139" i="23"/>
  <c r="BN149" i="23"/>
  <c r="BE113" i="24"/>
  <c r="BE123" i="24"/>
  <c r="BE50" i="25"/>
  <c r="BN157" i="19"/>
  <c r="BN158" i="19"/>
  <c r="BN167" i="19"/>
  <c r="BN111" i="24"/>
  <c r="BN121" i="24"/>
  <c r="BE59" i="25"/>
  <c r="BN55" i="25"/>
  <c r="BE157" i="19"/>
  <c r="BE170" i="19"/>
  <c r="BU32" i="25"/>
  <c r="BU129" i="19"/>
  <c r="BU141" i="19"/>
  <c r="BU59" i="24"/>
  <c r="BU105" i="23"/>
  <c r="BU110" i="23"/>
  <c r="BU57" i="24"/>
  <c r="BU123" i="23"/>
  <c r="BE60" i="25"/>
  <c r="BN36" i="26"/>
  <c r="BE140" i="23"/>
  <c r="BE144" i="23"/>
  <c r="BE148" i="23"/>
  <c r="BU140" i="19"/>
  <c r="BN146" i="23"/>
  <c r="BN169" i="19"/>
  <c r="BU30" i="25"/>
  <c r="BU126" i="19"/>
  <c r="BE34" i="26"/>
  <c r="BU50" i="24"/>
  <c r="BN32" i="26"/>
  <c r="BN153" i="19"/>
  <c r="BN118" i="24"/>
  <c r="BE173" i="19"/>
  <c r="BU21" i="26"/>
  <c r="BN62" i="25"/>
  <c r="BN33" i="26"/>
  <c r="AL81" i="21" l="1"/>
  <c r="AX77" i="21"/>
  <c r="T80" i="23"/>
  <c r="O78" i="35" s="1"/>
  <c r="R60" i="35"/>
  <c r="W68" i="35"/>
  <c r="Q60" i="35"/>
  <c r="Q61" i="35"/>
  <c r="V64" i="35"/>
  <c r="W63" i="35"/>
  <c r="W67" i="35"/>
  <c r="V68" i="35"/>
  <c r="T81" i="35"/>
  <c r="P67" i="35"/>
  <c r="Q62" i="35"/>
  <c r="Q57" i="35"/>
  <c r="V63" i="35"/>
  <c r="S77" i="35"/>
  <c r="S78" i="35"/>
  <c r="Q58" i="35"/>
  <c r="T80" i="35"/>
  <c r="Q59" i="35"/>
  <c r="R62" i="35"/>
  <c r="V66" i="35"/>
  <c r="AW77" i="21"/>
  <c r="P66" i="35"/>
  <c r="P64" i="35"/>
  <c r="W65" i="35"/>
  <c r="R56" i="35"/>
  <c r="V65" i="35"/>
  <c r="W66" i="35"/>
  <c r="R61" i="35"/>
  <c r="O75" i="35"/>
  <c r="V67" i="35"/>
  <c r="P65" i="35"/>
  <c r="R59" i="35"/>
  <c r="AW78" i="21"/>
  <c r="R57" i="35"/>
  <c r="W64" i="35"/>
  <c r="O77" i="35"/>
  <c r="AQ81" i="21"/>
  <c r="AN83" i="19" s="1"/>
  <c r="AO65" i="26"/>
  <c r="O63" i="31" s="1"/>
  <c r="J76" i="35"/>
  <c r="L73" i="31"/>
  <c r="K75" i="31"/>
  <c r="O57" i="31"/>
  <c r="M58" i="35"/>
  <c r="D140" i="30"/>
  <c r="D136" i="30"/>
  <c r="T19" i="30"/>
  <c r="T18" i="30"/>
  <c r="L52" i="30"/>
  <c r="L51" i="30"/>
  <c r="L53" i="30"/>
  <c r="L50" i="30"/>
  <c r="L48" i="30"/>
  <c r="L49" i="30"/>
  <c r="H119" i="30"/>
  <c r="H121" i="30"/>
  <c r="H122" i="30"/>
  <c r="H124" i="30"/>
  <c r="H123" i="30"/>
  <c r="H116" i="30"/>
  <c r="H117" i="30"/>
  <c r="H118" i="30"/>
  <c r="H120" i="30"/>
  <c r="L54" i="30"/>
  <c r="L55" i="30"/>
  <c r="L56" i="30"/>
  <c r="L57" i="30"/>
  <c r="P27" i="30"/>
  <c r="P25" i="30"/>
  <c r="P26" i="30"/>
  <c r="T21" i="30"/>
  <c r="P35" i="30"/>
  <c r="P36" i="30"/>
  <c r="H113" i="30"/>
  <c r="H110" i="30"/>
  <c r="H112" i="30"/>
  <c r="H109" i="30"/>
  <c r="H114" i="30"/>
  <c r="H111" i="30"/>
  <c r="H115" i="30"/>
  <c r="H108" i="30"/>
  <c r="H106" i="30"/>
  <c r="H105" i="30"/>
  <c r="H107" i="30"/>
  <c r="H104" i="30"/>
  <c r="H102" i="30"/>
  <c r="H103" i="30"/>
  <c r="L61" i="30"/>
  <c r="L59" i="30"/>
  <c r="L60" i="30"/>
  <c r="L58" i="30"/>
  <c r="D135" i="30"/>
  <c r="D137" i="30"/>
  <c r="D138" i="30"/>
  <c r="D134" i="30"/>
  <c r="D139" i="30"/>
  <c r="D141" i="30"/>
  <c r="D133" i="30"/>
  <c r="D142" i="30"/>
  <c r="D128" i="30"/>
  <c r="D125" i="30"/>
  <c r="D126" i="30"/>
  <c r="D131" i="30"/>
  <c r="D127" i="30"/>
  <c r="D129" i="30"/>
  <c r="D132" i="30"/>
  <c r="D130" i="30"/>
  <c r="P32" i="30"/>
  <c r="P31" i="30"/>
  <c r="P30" i="30"/>
  <c r="P29" i="30"/>
  <c r="P28" i="30"/>
  <c r="P34" i="30"/>
  <c r="P33" i="30"/>
  <c r="T17" i="30"/>
  <c r="T16" i="30"/>
  <c r="T20" i="30"/>
  <c r="D151" i="30"/>
  <c r="D144" i="30"/>
  <c r="D146" i="30"/>
  <c r="D148" i="30"/>
  <c r="D147" i="30"/>
  <c r="D145" i="30"/>
  <c r="D150" i="30"/>
  <c r="D149" i="30"/>
  <c r="D143" i="30"/>
  <c r="D152" i="30"/>
  <c r="H128" i="30"/>
  <c r="H130" i="30"/>
  <c r="H125" i="30"/>
  <c r="H131" i="30"/>
  <c r="H129" i="30"/>
  <c r="H126" i="30"/>
  <c r="H127" i="30"/>
  <c r="H132" i="30"/>
  <c r="J74" i="35"/>
  <c r="N60" i="31"/>
  <c r="L74" i="31"/>
  <c r="L75" i="31"/>
  <c r="I74" i="35"/>
  <c r="I76" i="35"/>
  <c r="AO80" i="23"/>
  <c r="J78" i="35" s="1"/>
  <c r="AO79" i="19"/>
  <c r="K77" i="31" s="1"/>
  <c r="AO79" i="23"/>
  <c r="L77" i="31" s="1"/>
  <c r="AO80" i="19"/>
  <c r="I78" i="35" s="1"/>
  <c r="AL80" i="21"/>
  <c r="T89" i="21"/>
  <c r="AB89" i="21" s="1"/>
  <c r="F77" i="5"/>
  <c r="E85" i="21"/>
  <c r="C82" i="5"/>
  <c r="I82" i="5" s="1"/>
  <c r="E84" i="5"/>
  <c r="E84" i="21"/>
  <c r="D86" i="21"/>
  <c r="J86" i="21" s="1"/>
  <c r="G74" i="21"/>
  <c r="U84" i="21"/>
  <c r="H73" i="21"/>
  <c r="G76" i="5"/>
  <c r="C83" i="5"/>
  <c r="I83" i="5" s="1"/>
  <c r="F77" i="21"/>
  <c r="V85" i="21"/>
  <c r="D82" i="5"/>
  <c r="G77" i="5"/>
  <c r="H74" i="21"/>
  <c r="C84" i="5"/>
  <c r="I84" i="5" s="1"/>
  <c r="T90" i="21"/>
  <c r="AB90" i="21" s="1"/>
  <c r="V86" i="21"/>
  <c r="F78" i="21"/>
  <c r="X83" i="21"/>
  <c r="H75" i="21"/>
  <c r="G73" i="21"/>
  <c r="D85" i="21"/>
  <c r="J85" i="21" s="1"/>
  <c r="U85" i="21"/>
  <c r="E82" i="5"/>
  <c r="W77" i="21"/>
  <c r="E83" i="5"/>
  <c r="F76" i="5"/>
  <c r="D83" i="5"/>
  <c r="G75" i="21"/>
  <c r="W76" i="21"/>
  <c r="X82" i="21"/>
  <c r="T81" i="23"/>
  <c r="T83" i="19"/>
  <c r="BA66" i="21"/>
  <c r="T68" i="26"/>
  <c r="AF81" i="23"/>
  <c r="M81" i="23"/>
  <c r="T83" i="23"/>
  <c r="AX81" i="21"/>
  <c r="O62" i="31"/>
  <c r="M62" i="35"/>
  <c r="U69" i="35"/>
  <c r="AO71" i="24"/>
  <c r="T74" i="24"/>
  <c r="AY72" i="21"/>
  <c r="AT70" i="21"/>
  <c r="AN72" i="25" s="1"/>
  <c r="AN70" i="21"/>
  <c r="AE87" i="21"/>
  <c r="Z87" i="21"/>
  <c r="AD87" i="21"/>
  <c r="AC87" i="21"/>
  <c r="AA87" i="21"/>
  <c r="AF76" i="26"/>
  <c r="AV13" i="5"/>
  <c r="M76" i="26"/>
  <c r="J81" i="5"/>
  <c r="N81" i="5"/>
  <c r="K81" i="5"/>
  <c r="AF83" i="19"/>
  <c r="L81" i="5"/>
  <c r="M81" i="5"/>
  <c r="M83" i="19"/>
  <c r="N82" i="21"/>
  <c r="K82" i="21"/>
  <c r="AK82" i="21" s="1"/>
  <c r="L82" i="21"/>
  <c r="M82" i="21"/>
  <c r="T70" i="26"/>
  <c r="BA68" i="21"/>
  <c r="T71" i="24"/>
  <c r="AY69" i="21"/>
  <c r="AQ80" i="21"/>
  <c r="AN82" i="19" s="1"/>
  <c r="N78" i="35"/>
  <c r="M67" i="35"/>
  <c r="O67" i="31"/>
  <c r="U72" i="35"/>
  <c r="AO74" i="24"/>
  <c r="AO69" i="25"/>
  <c r="T67" i="25"/>
  <c r="AZ65" i="21"/>
  <c r="O59" i="31"/>
  <c r="M59" i="35"/>
  <c r="AT69" i="21"/>
  <c r="AN71" i="25" s="1"/>
  <c r="AN69" i="21"/>
  <c r="AF83" i="23"/>
  <c r="M83" i="23"/>
  <c r="M75" i="25"/>
  <c r="AF75" i="25"/>
  <c r="AF75" i="26"/>
  <c r="M75" i="26"/>
  <c r="AK80" i="21"/>
  <c r="AO66" i="25"/>
  <c r="N59" i="31"/>
  <c r="L59" i="35"/>
  <c r="M67" i="31"/>
  <c r="K67" i="35"/>
  <c r="K66" i="35"/>
  <c r="M66" i="31"/>
  <c r="AO71" i="25"/>
  <c r="AO70" i="26"/>
  <c r="O14" i="31"/>
  <c r="M14" i="35"/>
  <c r="T67" i="26"/>
  <c r="BA65" i="21"/>
  <c r="N62" i="31"/>
  <c r="L62" i="35"/>
  <c r="AN71" i="21"/>
  <c r="AT71" i="21"/>
  <c r="AN73" i="25" s="1"/>
  <c r="AM75" i="21"/>
  <c r="AS75" i="21"/>
  <c r="AN77" i="24" s="1"/>
  <c r="M82" i="24"/>
  <c r="AF82" i="24"/>
  <c r="AU69" i="21"/>
  <c r="AN71" i="26" s="1"/>
  <c r="AO71" i="26" s="1"/>
  <c r="AO69" i="21"/>
  <c r="AM76" i="21"/>
  <c r="AS76" i="21"/>
  <c r="AN78" i="24" s="1"/>
  <c r="M76" i="25"/>
  <c r="AF76" i="25"/>
  <c r="AU13" i="5"/>
  <c r="L65" i="35"/>
  <c r="N65" i="31"/>
  <c r="T65" i="26"/>
  <c r="BA63" i="21"/>
  <c r="AE88" i="21"/>
  <c r="Z88" i="21"/>
  <c r="AC88" i="21"/>
  <c r="AA88" i="21"/>
  <c r="AD88" i="21"/>
  <c r="N63" i="31"/>
  <c r="L63" i="35"/>
  <c r="T75" i="24"/>
  <c r="AY73" i="21"/>
  <c r="AQ79" i="21"/>
  <c r="AN81" i="19" s="1"/>
  <c r="T72" i="24"/>
  <c r="AY70" i="21"/>
  <c r="AR79" i="21"/>
  <c r="AN81" i="23" s="1"/>
  <c r="N57" i="31"/>
  <c r="L57" i="35"/>
  <c r="M13" i="35"/>
  <c r="O13" i="31"/>
  <c r="T65" i="25"/>
  <c r="AZ63" i="21"/>
  <c r="AO68" i="26"/>
  <c r="AO67" i="26"/>
  <c r="AO70" i="21"/>
  <c r="AU70" i="21"/>
  <c r="AN72" i="26" s="1"/>
  <c r="N83" i="21"/>
  <c r="L83" i="21"/>
  <c r="K83" i="21"/>
  <c r="AR83" i="21" s="1"/>
  <c r="AN85" i="23" s="1"/>
  <c r="M83" i="21"/>
  <c r="AO71" i="21"/>
  <c r="AU71" i="21"/>
  <c r="AN73" i="26" s="1"/>
  <c r="M83" i="24"/>
  <c r="AF83" i="24"/>
  <c r="N77" i="35"/>
  <c r="U73" i="35"/>
  <c r="AO75" i="24"/>
  <c r="T69" i="25"/>
  <c r="AZ67" i="21"/>
  <c r="AK79" i="21"/>
  <c r="M56" i="35"/>
  <c r="O56" i="31"/>
  <c r="U70" i="35"/>
  <c r="AO72" i="24"/>
  <c r="N76" i="35"/>
  <c r="L61" i="35"/>
  <c r="N61" i="31"/>
  <c r="AO66" i="26"/>
  <c r="J79" i="5"/>
  <c r="M79" i="5"/>
  <c r="AF81" i="19"/>
  <c r="K79" i="5"/>
  <c r="M81" i="19"/>
  <c r="L79" i="5"/>
  <c r="N79" i="5"/>
  <c r="J80" i="5"/>
  <c r="N80" i="5"/>
  <c r="K80" i="5"/>
  <c r="L80" i="5"/>
  <c r="M80" i="5"/>
  <c r="M82" i="19"/>
  <c r="AF82" i="19"/>
  <c r="AT72" i="21"/>
  <c r="AN74" i="25" s="1"/>
  <c r="AN72" i="21"/>
  <c r="AF77" i="25"/>
  <c r="M77" i="25"/>
  <c r="T73" i="24"/>
  <c r="AY71" i="21"/>
  <c r="AX80" i="21"/>
  <c r="T82" i="23"/>
  <c r="T66" i="25"/>
  <c r="AZ64" i="21"/>
  <c r="T66" i="26"/>
  <c r="BA64" i="21"/>
  <c r="K64" i="35"/>
  <c r="M64" i="31"/>
  <c r="T68" i="25"/>
  <c r="AZ66" i="21"/>
  <c r="T69" i="26"/>
  <c r="BA67" i="21"/>
  <c r="T70" i="25"/>
  <c r="AZ68" i="21"/>
  <c r="AM74" i="21"/>
  <c r="T76" i="24" s="1"/>
  <c r="AS74" i="21"/>
  <c r="AF82" i="23"/>
  <c r="M82" i="23"/>
  <c r="M81" i="24"/>
  <c r="AF81" i="24"/>
  <c r="U71" i="35"/>
  <c r="AO73" i="24"/>
  <c r="K65" i="35"/>
  <c r="M65" i="31"/>
  <c r="L68" i="35"/>
  <c r="N68" i="31"/>
  <c r="O61" i="31"/>
  <c r="M61" i="35"/>
  <c r="U68" i="35"/>
  <c r="AO70" i="24"/>
  <c r="AO72" i="25"/>
  <c r="AO68" i="25"/>
  <c r="M60" i="35"/>
  <c r="O60" i="31"/>
  <c r="M77" i="26"/>
  <c r="AF77" i="26"/>
  <c r="AB88" i="21"/>
  <c r="N84" i="21"/>
  <c r="L84" i="21"/>
  <c r="K84" i="21"/>
  <c r="AQ84" i="21" s="1"/>
  <c r="AN86" i="19" s="1"/>
  <c r="M84" i="21"/>
  <c r="AO72" i="21"/>
  <c r="AU72" i="21"/>
  <c r="AN74" i="26" s="1"/>
  <c r="BJ149" i="23"/>
  <c r="BJ148" i="23"/>
  <c r="BJ151" i="23"/>
  <c r="BJ146" i="23"/>
  <c r="BJ144" i="23"/>
  <c r="BJ143" i="23"/>
  <c r="BJ142" i="23"/>
  <c r="BJ150" i="23"/>
  <c r="BJ145" i="23"/>
  <c r="BJ147" i="23"/>
  <c r="BT31" i="26"/>
  <c r="BT33" i="26"/>
  <c r="BT32" i="26"/>
  <c r="BJ85" i="24"/>
  <c r="BJ89" i="24"/>
  <c r="BJ87" i="24"/>
  <c r="BJ88" i="24"/>
  <c r="BJ86" i="24"/>
  <c r="BJ27" i="26"/>
  <c r="BJ26" i="26"/>
  <c r="BT156" i="23"/>
  <c r="BT157" i="23"/>
  <c r="BT160" i="23"/>
  <c r="BT154" i="23"/>
  <c r="BT161" i="23"/>
  <c r="BT155" i="23"/>
  <c r="BT158" i="23"/>
  <c r="BT153" i="23"/>
  <c r="BT159" i="23"/>
  <c r="BT152" i="23"/>
  <c r="BT169" i="23"/>
  <c r="BT165" i="23"/>
  <c r="BT166" i="23"/>
  <c r="BT167" i="23"/>
  <c r="BT168" i="23"/>
  <c r="BT171" i="23"/>
  <c r="BT170" i="23"/>
  <c r="BT163" i="23"/>
  <c r="BT172" i="23"/>
  <c r="BT164" i="23"/>
  <c r="BT162" i="23"/>
  <c r="BJ28" i="26"/>
  <c r="BJ23" i="26"/>
  <c r="BJ22" i="26"/>
  <c r="BJ24" i="26"/>
  <c r="BT35" i="26"/>
  <c r="BT34" i="26"/>
  <c r="BJ25" i="26"/>
  <c r="BT50" i="25"/>
  <c r="BT51" i="25"/>
  <c r="BT52" i="25"/>
  <c r="BT53" i="25"/>
  <c r="BT55" i="25"/>
  <c r="BT56" i="25"/>
  <c r="BT54" i="25"/>
  <c r="BJ93" i="24"/>
  <c r="BJ91" i="24"/>
  <c r="BJ92" i="24"/>
  <c r="BJ95" i="24"/>
  <c r="BJ94" i="24"/>
  <c r="BJ96" i="24"/>
  <c r="BJ90" i="24"/>
  <c r="BJ173" i="23"/>
  <c r="BJ180" i="23"/>
  <c r="BJ176" i="23"/>
  <c r="BJ185" i="23"/>
  <c r="BJ177" i="23"/>
  <c r="BJ179" i="23"/>
  <c r="BJ183" i="23"/>
  <c r="BJ178" i="23"/>
  <c r="BJ181" i="23"/>
  <c r="BJ174" i="23"/>
  <c r="BJ182" i="23"/>
  <c r="BJ184" i="23"/>
  <c r="BJ175" i="23"/>
  <c r="BT37" i="26"/>
  <c r="BT36" i="26"/>
  <c r="BJ30" i="26"/>
  <c r="BJ29" i="26"/>
  <c r="BJ68" i="24"/>
  <c r="BJ69" i="24"/>
  <c r="BJ66" i="24"/>
  <c r="BJ67" i="24"/>
  <c r="BJ71" i="24"/>
  <c r="BJ73" i="24"/>
  <c r="BJ72" i="24"/>
  <c r="BJ70" i="24"/>
  <c r="BJ74" i="24"/>
  <c r="BT63" i="25"/>
  <c r="BT61" i="25"/>
  <c r="BT60" i="25"/>
  <c r="BT62" i="25"/>
  <c r="BJ84" i="24"/>
  <c r="BJ81" i="24"/>
  <c r="BJ80" i="24"/>
  <c r="BJ82" i="24"/>
  <c r="BJ83" i="24"/>
  <c r="BT109" i="24"/>
  <c r="BT108" i="24"/>
  <c r="BT107" i="24"/>
  <c r="BT105" i="24"/>
  <c r="BT104" i="24"/>
  <c r="BT103" i="24"/>
  <c r="BT106" i="24"/>
  <c r="BJ48" i="25"/>
  <c r="BJ49" i="25"/>
  <c r="BJ47" i="25"/>
  <c r="BJ39" i="25"/>
  <c r="BJ41" i="25"/>
  <c r="BJ40" i="25"/>
  <c r="BT59" i="25"/>
  <c r="BT57" i="25"/>
  <c r="BT58" i="25"/>
  <c r="BT178" i="19"/>
  <c r="BT175" i="19"/>
  <c r="BT182" i="19"/>
  <c r="BT179" i="19"/>
  <c r="BT185" i="19"/>
  <c r="BT183" i="19"/>
  <c r="BT181" i="19"/>
  <c r="BT184" i="19"/>
  <c r="BT180" i="19"/>
  <c r="BT176" i="19"/>
  <c r="BT177" i="19"/>
  <c r="BT186" i="19"/>
  <c r="BT174" i="19"/>
  <c r="BT197" i="19"/>
  <c r="BT193" i="19"/>
  <c r="BT196" i="19"/>
  <c r="BT187" i="19"/>
  <c r="BT188" i="19"/>
  <c r="BT191" i="19"/>
  <c r="BT192" i="19"/>
  <c r="BT195" i="19"/>
  <c r="BT190" i="19"/>
  <c r="BT199" i="19"/>
  <c r="BT189" i="19"/>
  <c r="BT198" i="19"/>
  <c r="BT194" i="19"/>
  <c r="BJ36" i="25"/>
  <c r="BJ35" i="25"/>
  <c r="BJ38" i="25"/>
  <c r="BJ37" i="25"/>
  <c r="BU23" i="26"/>
  <c r="BU22" i="26"/>
  <c r="BJ159" i="23"/>
  <c r="BJ153" i="23"/>
  <c r="BJ161" i="23"/>
  <c r="BJ160" i="23"/>
  <c r="BJ155" i="23"/>
  <c r="BJ157" i="23"/>
  <c r="BJ154" i="23"/>
  <c r="BJ156" i="23"/>
  <c r="BJ152" i="23"/>
  <c r="BJ158" i="23"/>
  <c r="BJ168" i="23"/>
  <c r="BJ172" i="23"/>
  <c r="BJ164" i="23"/>
  <c r="BJ170" i="23"/>
  <c r="BJ167" i="23"/>
  <c r="BJ165" i="23"/>
  <c r="BJ169" i="23"/>
  <c r="BJ162" i="23"/>
  <c r="BJ163" i="23"/>
  <c r="BJ166" i="23"/>
  <c r="BJ171" i="23"/>
  <c r="BJ79" i="24"/>
  <c r="BJ75" i="24"/>
  <c r="BJ78" i="24"/>
  <c r="BJ76" i="24"/>
  <c r="BJ77" i="24"/>
  <c r="BJ46" i="25"/>
  <c r="BJ44" i="25"/>
  <c r="BJ45" i="25"/>
  <c r="BJ42" i="25"/>
  <c r="BJ43" i="25"/>
  <c r="BT212" i="19"/>
  <c r="BT202" i="19"/>
  <c r="BT206" i="19"/>
  <c r="BT205" i="19"/>
  <c r="BT204" i="19"/>
  <c r="BT201" i="19"/>
  <c r="BT200" i="19"/>
  <c r="BT208" i="19"/>
  <c r="BT210" i="19"/>
  <c r="BT211" i="19"/>
  <c r="BT207" i="19"/>
  <c r="BT209" i="19"/>
  <c r="BT203" i="19"/>
  <c r="BE64" i="25"/>
  <c r="BE75" i="25"/>
  <c r="BE181" i="19"/>
  <c r="BE191" i="19"/>
  <c r="BE195" i="19"/>
  <c r="BE208" i="19"/>
  <c r="BE200" i="19"/>
  <c r="BN66" i="25"/>
  <c r="BU50" i="25"/>
  <c r="BU70" i="24"/>
  <c r="BE176" i="23"/>
  <c r="BN156" i="23"/>
  <c r="BN154" i="23"/>
  <c r="BN168" i="23"/>
  <c r="BN41" i="26"/>
  <c r="BE151" i="24"/>
  <c r="BU159" i="19"/>
  <c r="BU168" i="19"/>
  <c r="BU163" i="19"/>
  <c r="BE159" i="23"/>
  <c r="BE167" i="23"/>
  <c r="BN45" i="26"/>
  <c r="BN148" i="24"/>
  <c r="BN152" i="24"/>
  <c r="BN174" i="23"/>
  <c r="BN176" i="23"/>
  <c r="BU140" i="23"/>
  <c r="BU143" i="23"/>
  <c r="BU145" i="23"/>
  <c r="BU39" i="25"/>
  <c r="BE129" i="24"/>
  <c r="BE138" i="24"/>
  <c r="BU89" i="24"/>
  <c r="BN182" i="19"/>
  <c r="BN183" i="19"/>
  <c r="BN188" i="19"/>
  <c r="BN130" i="24"/>
  <c r="BN134" i="24"/>
  <c r="BN210" i="19"/>
  <c r="BN201" i="19"/>
  <c r="BU68" i="24"/>
  <c r="BU77" i="24"/>
  <c r="BN199" i="19"/>
  <c r="BU64" i="24"/>
  <c r="BN133" i="24"/>
  <c r="BN74" i="25"/>
  <c r="BU173" i="19"/>
  <c r="BE126" i="24"/>
  <c r="BN138" i="24"/>
  <c r="BE66" i="25"/>
  <c r="BE76" i="25"/>
  <c r="BE186" i="19"/>
  <c r="BE194" i="19"/>
  <c r="BE193" i="19"/>
  <c r="BE204" i="19"/>
  <c r="BE210" i="19"/>
  <c r="BN65" i="25"/>
  <c r="BU51" i="25"/>
  <c r="BU72" i="24"/>
  <c r="BE178" i="23"/>
  <c r="BN153" i="23"/>
  <c r="BN160" i="23"/>
  <c r="BN165" i="23"/>
  <c r="BN42" i="26"/>
  <c r="BE143" i="24"/>
  <c r="BU153" i="19"/>
  <c r="BU164" i="19"/>
  <c r="BU165" i="19"/>
  <c r="BE152" i="23"/>
  <c r="BE170" i="23"/>
  <c r="BN43" i="26"/>
  <c r="BN149" i="24"/>
  <c r="BU26" i="26"/>
  <c r="BN184" i="23"/>
  <c r="BN185" i="23"/>
  <c r="BU134" i="23"/>
  <c r="BU151" i="23"/>
  <c r="BU146" i="23"/>
  <c r="BU40" i="25"/>
  <c r="BE132" i="24"/>
  <c r="BE136" i="24"/>
  <c r="BU85" i="24"/>
  <c r="BN185" i="19"/>
  <c r="BN193" i="19"/>
  <c r="BN194" i="19"/>
  <c r="BN129" i="24"/>
  <c r="BN136" i="24"/>
  <c r="BN211" i="19"/>
  <c r="BN204" i="19"/>
  <c r="BU69" i="24"/>
  <c r="BU75" i="24"/>
  <c r="BN196" i="19"/>
  <c r="BU47" i="25"/>
  <c r="BN135" i="24"/>
  <c r="BU48" i="25"/>
  <c r="BU161" i="19"/>
  <c r="BU37" i="25"/>
  <c r="BN209" i="19"/>
  <c r="BE68" i="25"/>
  <c r="BE72" i="25"/>
  <c r="BE177" i="19"/>
  <c r="BE197" i="19"/>
  <c r="BE189" i="19"/>
  <c r="BE207" i="19"/>
  <c r="BU84" i="24"/>
  <c r="BN67" i="25"/>
  <c r="BU54" i="25"/>
  <c r="BU71" i="24"/>
  <c r="BE179" i="23"/>
  <c r="BN161" i="23"/>
  <c r="BN169" i="23"/>
  <c r="BN162" i="23"/>
  <c r="BE150" i="24"/>
  <c r="BE144" i="24"/>
  <c r="BU154" i="19"/>
  <c r="BU167" i="19"/>
  <c r="BE161" i="23"/>
  <c r="BE155" i="23"/>
  <c r="BE163" i="23"/>
  <c r="BE38" i="26"/>
  <c r="BN144" i="24"/>
  <c r="BU27" i="26"/>
  <c r="BN180" i="23"/>
  <c r="BU43" i="25"/>
  <c r="BU139" i="23"/>
  <c r="BU147" i="23"/>
  <c r="BE43" i="26"/>
  <c r="BU29" i="26"/>
  <c r="BE125" i="24"/>
  <c r="BE134" i="24"/>
  <c r="BU87" i="24"/>
  <c r="BN181" i="19"/>
  <c r="BN195" i="19"/>
  <c r="BN192" i="19"/>
  <c r="BN128" i="24"/>
  <c r="BN142" i="24"/>
  <c r="BN73" i="25"/>
  <c r="BU65" i="24"/>
  <c r="BU157" i="19"/>
  <c r="BN179" i="23"/>
  <c r="BN184" i="19"/>
  <c r="BU67" i="24"/>
  <c r="BE71" i="25"/>
  <c r="BE180" i="19"/>
  <c r="BE176" i="19"/>
  <c r="BE190" i="19"/>
  <c r="BE198" i="19"/>
  <c r="BE212" i="19"/>
  <c r="BU80" i="24"/>
  <c r="BN69" i="25"/>
  <c r="BU55" i="25"/>
  <c r="BE183" i="23"/>
  <c r="BE182" i="23"/>
  <c r="BN158" i="23"/>
  <c r="BN172" i="23"/>
  <c r="BN166" i="23"/>
  <c r="BE152" i="24"/>
  <c r="BE147" i="24"/>
  <c r="BU162" i="19"/>
  <c r="BU171" i="19"/>
  <c r="BE154" i="23"/>
  <c r="BE157" i="23"/>
  <c r="BE172" i="23"/>
  <c r="BE39" i="26"/>
  <c r="BN145" i="24"/>
  <c r="BU24" i="26"/>
  <c r="BN183" i="23"/>
  <c r="BU42" i="25"/>
  <c r="BU133" i="23"/>
  <c r="BU150" i="23"/>
  <c r="BE44" i="26"/>
  <c r="BU30" i="26"/>
  <c r="BE131" i="24"/>
  <c r="BE137" i="24"/>
  <c r="BU86" i="24"/>
  <c r="BN180" i="19"/>
  <c r="BN127" i="24"/>
  <c r="BE160" i="23"/>
  <c r="BU46" i="25"/>
  <c r="BN197" i="19"/>
  <c r="BN75" i="25"/>
  <c r="BE70" i="25"/>
  <c r="BE182" i="19"/>
  <c r="BE185" i="19"/>
  <c r="BE199" i="19"/>
  <c r="BE196" i="19"/>
  <c r="BE205" i="19"/>
  <c r="BU82" i="24"/>
  <c r="BN70" i="25"/>
  <c r="BU56" i="25"/>
  <c r="BE184" i="23"/>
  <c r="BE173" i="23"/>
  <c r="BN157" i="23"/>
  <c r="BN164" i="23"/>
  <c r="BN171" i="23"/>
  <c r="BE146" i="24"/>
  <c r="BU28" i="26"/>
  <c r="BU160" i="19"/>
  <c r="BU166" i="19"/>
  <c r="BE156" i="23"/>
  <c r="BE171" i="23"/>
  <c r="BE166" i="23"/>
  <c r="BE40" i="26"/>
  <c r="BN143" i="24"/>
  <c r="BU25" i="26"/>
  <c r="BN177" i="23"/>
  <c r="BU45" i="25"/>
  <c r="BU137" i="23"/>
  <c r="BU149" i="23"/>
  <c r="BE45" i="26"/>
  <c r="BU31" i="26"/>
  <c r="BE133" i="24"/>
  <c r="BE139" i="24"/>
  <c r="BN179" i="19"/>
  <c r="BN186" i="19"/>
  <c r="BN187" i="19"/>
  <c r="BN125" i="24"/>
  <c r="BN141" i="24"/>
  <c r="BN139" i="24"/>
  <c r="BN206" i="19"/>
  <c r="BU62" i="24"/>
  <c r="BU49" i="25"/>
  <c r="BN72" i="25"/>
  <c r="BE177" i="23"/>
  <c r="BE168" i="23"/>
  <c r="BN146" i="24"/>
  <c r="BU138" i="23"/>
  <c r="BN178" i="19"/>
  <c r="BU78" i="24"/>
  <c r="BE69" i="25"/>
  <c r="BE179" i="19"/>
  <c r="BE184" i="19"/>
  <c r="BE187" i="19"/>
  <c r="BE202" i="19"/>
  <c r="BE201" i="19"/>
  <c r="BU81" i="24"/>
  <c r="BN71" i="25"/>
  <c r="BU53" i="25"/>
  <c r="BE174" i="23"/>
  <c r="BE185" i="23"/>
  <c r="BN159" i="23"/>
  <c r="BN167" i="23"/>
  <c r="BN38" i="26"/>
  <c r="BE149" i="24"/>
  <c r="BU156" i="19"/>
  <c r="BU158" i="19"/>
  <c r="BU170" i="19"/>
  <c r="BE153" i="23"/>
  <c r="BE169" i="23"/>
  <c r="BE165" i="23"/>
  <c r="BE42" i="26"/>
  <c r="BN151" i="24"/>
  <c r="BN182" i="23"/>
  <c r="BN181" i="23"/>
  <c r="BU44" i="25"/>
  <c r="BU136" i="23"/>
  <c r="BU144" i="23"/>
  <c r="BU38" i="25"/>
  <c r="BE130" i="24"/>
  <c r="BE128" i="24"/>
  <c r="BE141" i="24"/>
  <c r="BN175" i="19"/>
  <c r="BN176" i="19"/>
  <c r="BN190" i="19"/>
  <c r="BN126" i="24"/>
  <c r="BN140" i="24"/>
  <c r="BN208" i="19"/>
  <c r="BN202" i="19"/>
  <c r="BU63" i="24"/>
  <c r="BU76" i="24"/>
  <c r="BN76" i="25"/>
  <c r="BU73" i="24"/>
  <c r="BE164" i="23"/>
  <c r="BN178" i="23"/>
  <c r="BE140" i="24"/>
  <c r="BN205" i="19"/>
  <c r="BE65" i="25"/>
  <c r="BE73" i="25"/>
  <c r="BE178" i="19"/>
  <c r="BE183" i="19"/>
  <c r="BE188" i="19"/>
  <c r="BE203" i="19"/>
  <c r="BE206" i="19"/>
  <c r="BU83" i="24"/>
  <c r="BN68" i="25"/>
  <c r="BE175" i="23"/>
  <c r="BN155" i="23"/>
  <c r="BN163" i="23"/>
  <c r="BE148" i="24"/>
  <c r="BE41" i="26"/>
  <c r="BE142" i="24"/>
  <c r="BE67" i="25"/>
  <c r="BE74" i="25"/>
  <c r="BE175" i="19"/>
  <c r="BE174" i="19"/>
  <c r="BE192" i="19"/>
  <c r="BE209" i="19"/>
  <c r="BE211" i="19"/>
  <c r="BN64" i="25"/>
  <c r="BU52" i="25"/>
  <c r="BU74" i="24"/>
  <c r="BE181" i="23"/>
  <c r="BE180" i="23"/>
  <c r="BN152" i="23"/>
  <c r="BN170" i="23"/>
  <c r="BN39" i="26"/>
  <c r="BE145" i="24"/>
  <c r="BU155" i="19"/>
  <c r="BU172" i="19"/>
  <c r="BU169" i="19"/>
  <c r="BE158" i="23"/>
  <c r="BE162" i="23"/>
  <c r="BN44" i="26"/>
  <c r="BN147" i="24"/>
  <c r="BN150" i="24"/>
  <c r="BN175" i="23"/>
  <c r="BN173" i="23"/>
  <c r="BU141" i="23"/>
  <c r="BU135" i="23"/>
  <c r="BU142" i="23"/>
  <c r="BU41" i="25"/>
  <c r="BE127" i="24"/>
  <c r="BE135" i="24"/>
  <c r="BU88" i="24"/>
  <c r="BN174" i="19"/>
  <c r="BN177" i="19"/>
  <c r="BN198" i="19"/>
  <c r="BN131" i="24"/>
  <c r="BN137" i="24"/>
  <c r="BN207" i="19"/>
  <c r="BN200" i="19"/>
  <c r="BU66" i="24"/>
  <c r="BU79" i="24"/>
  <c r="BN191" i="19"/>
  <c r="BN212" i="19"/>
  <c r="BN189" i="19"/>
  <c r="BN203" i="19"/>
  <c r="BN40" i="26"/>
  <c r="BU148" i="23"/>
  <c r="BN132" i="24"/>
  <c r="AL83" i="21" l="1"/>
  <c r="M63" i="35"/>
  <c r="AW81" i="21"/>
  <c r="AK84" i="21"/>
  <c r="T22" i="30"/>
  <c r="T23" i="30"/>
  <c r="S80" i="35"/>
  <c r="Q65" i="35"/>
  <c r="Q66" i="35"/>
  <c r="P70" i="35"/>
  <c r="O79" i="35"/>
  <c r="T83" i="35"/>
  <c r="Q63" i="35"/>
  <c r="S79" i="35"/>
  <c r="V70" i="35"/>
  <c r="O81" i="35"/>
  <c r="S81" i="35"/>
  <c r="Q64" i="35"/>
  <c r="Q67" i="35"/>
  <c r="P74" i="35"/>
  <c r="P71" i="35"/>
  <c r="V71" i="35"/>
  <c r="P69" i="35"/>
  <c r="R67" i="35"/>
  <c r="W71" i="35"/>
  <c r="O80" i="35"/>
  <c r="S84" i="35"/>
  <c r="P73" i="35"/>
  <c r="V69" i="35"/>
  <c r="W72" i="35"/>
  <c r="Q68" i="35"/>
  <c r="R64" i="35"/>
  <c r="W70" i="35"/>
  <c r="R63" i="35"/>
  <c r="R68" i="35"/>
  <c r="R66" i="35"/>
  <c r="V72" i="35"/>
  <c r="T79" i="35"/>
  <c r="R65" i="35"/>
  <c r="P72" i="35"/>
  <c r="W69" i="35"/>
  <c r="L78" i="31"/>
  <c r="K78" i="31"/>
  <c r="L75" i="30"/>
  <c r="L77" i="30"/>
  <c r="L79" i="30"/>
  <c r="L78" i="30"/>
  <c r="L76" i="30"/>
  <c r="P49" i="30"/>
  <c r="P48" i="30"/>
  <c r="P47" i="30"/>
  <c r="L69" i="30"/>
  <c r="L68" i="30"/>
  <c r="L66" i="30"/>
  <c r="L67" i="30"/>
  <c r="L63" i="30"/>
  <c r="L62" i="30"/>
  <c r="L65" i="30"/>
  <c r="L64" i="30"/>
  <c r="L86" i="30"/>
  <c r="L87" i="30"/>
  <c r="L85" i="30"/>
  <c r="L89" i="30"/>
  <c r="L88" i="30"/>
  <c r="T31" i="30"/>
  <c r="T30" i="30"/>
  <c r="T29" i="30"/>
  <c r="P40" i="30"/>
  <c r="P39" i="30"/>
  <c r="P41" i="30"/>
  <c r="P37" i="30"/>
  <c r="P38" i="30"/>
  <c r="H146" i="30"/>
  <c r="H145" i="30"/>
  <c r="H142" i="30"/>
  <c r="H148" i="30"/>
  <c r="H144" i="30"/>
  <c r="H149" i="30"/>
  <c r="H150" i="30"/>
  <c r="H147" i="30"/>
  <c r="H151" i="30"/>
  <c r="H143" i="30"/>
  <c r="H135" i="30"/>
  <c r="H138" i="30"/>
  <c r="H136" i="30"/>
  <c r="H137" i="30"/>
  <c r="H133" i="30"/>
  <c r="H139" i="30"/>
  <c r="H134" i="30"/>
  <c r="H140" i="30"/>
  <c r="H141" i="30"/>
  <c r="P46" i="30"/>
  <c r="P44" i="30"/>
  <c r="P45" i="30"/>
  <c r="P42" i="30"/>
  <c r="P43" i="30"/>
  <c r="T25" i="30"/>
  <c r="T24" i="30"/>
  <c r="T27" i="30"/>
  <c r="T26" i="30"/>
  <c r="D165" i="30"/>
  <c r="D163" i="30"/>
  <c r="D169" i="30"/>
  <c r="D173" i="30"/>
  <c r="D170" i="30"/>
  <c r="D166" i="30"/>
  <c r="D171" i="30"/>
  <c r="D167" i="30"/>
  <c r="D164" i="30"/>
  <c r="D168" i="30"/>
  <c r="D172" i="30"/>
  <c r="D161" i="30"/>
  <c r="D158" i="30"/>
  <c r="D160" i="30"/>
  <c r="D162" i="30"/>
  <c r="D154" i="30"/>
  <c r="D153" i="30"/>
  <c r="D159" i="30"/>
  <c r="D155" i="30"/>
  <c r="D157" i="30"/>
  <c r="D156" i="30"/>
  <c r="T28" i="30"/>
  <c r="L71" i="30"/>
  <c r="L72" i="30"/>
  <c r="L70" i="30"/>
  <c r="L74" i="30"/>
  <c r="L73" i="30"/>
  <c r="P53" i="30"/>
  <c r="P56" i="30"/>
  <c r="P55" i="30"/>
  <c r="P54" i="30"/>
  <c r="P51" i="30"/>
  <c r="P50" i="30"/>
  <c r="P52" i="30"/>
  <c r="L83" i="30"/>
  <c r="L81" i="30"/>
  <c r="L82" i="30"/>
  <c r="L80" i="30"/>
  <c r="L84" i="30"/>
  <c r="AO83" i="23"/>
  <c r="J81" i="35" s="1"/>
  <c r="AO82" i="23"/>
  <c r="L80" i="31" s="1"/>
  <c r="J77" i="35"/>
  <c r="I77" i="35"/>
  <c r="AO83" i="19"/>
  <c r="K81" i="31" s="1"/>
  <c r="AR82" i="21"/>
  <c r="AN84" i="23" s="1"/>
  <c r="AL82" i="21"/>
  <c r="T84" i="23" s="1"/>
  <c r="AQ83" i="21"/>
  <c r="AN85" i="19" s="1"/>
  <c r="U86" i="21"/>
  <c r="G80" i="5"/>
  <c r="T92" i="21"/>
  <c r="AB92" i="21" s="1"/>
  <c r="W81" i="21"/>
  <c r="F79" i="21"/>
  <c r="G79" i="5"/>
  <c r="U87" i="21"/>
  <c r="F80" i="5"/>
  <c r="C85" i="5"/>
  <c r="I85" i="5" s="1"/>
  <c r="T93" i="21"/>
  <c r="AB93" i="21" s="1"/>
  <c r="V87" i="21"/>
  <c r="G77" i="21"/>
  <c r="H76" i="21"/>
  <c r="D85" i="5"/>
  <c r="D84" i="5"/>
  <c r="F81" i="21"/>
  <c r="E86" i="21"/>
  <c r="C86" i="5"/>
  <c r="I86" i="5" s="1"/>
  <c r="H77" i="21"/>
  <c r="D88" i="21"/>
  <c r="J88" i="21" s="1"/>
  <c r="F80" i="21"/>
  <c r="F79" i="5"/>
  <c r="D87" i="21"/>
  <c r="J87" i="21" s="1"/>
  <c r="V88" i="21"/>
  <c r="W79" i="21"/>
  <c r="E87" i="21"/>
  <c r="T94" i="21"/>
  <c r="AB94" i="21" s="1"/>
  <c r="F81" i="5"/>
  <c r="G78" i="5"/>
  <c r="X84" i="21"/>
  <c r="E86" i="5"/>
  <c r="F78" i="5"/>
  <c r="X85" i="21"/>
  <c r="T91" i="21"/>
  <c r="AB91" i="21" s="1"/>
  <c r="E85" i="5"/>
  <c r="G81" i="5"/>
  <c r="W78" i="21"/>
  <c r="W80" i="21"/>
  <c r="G76" i="21"/>
  <c r="T84" i="19"/>
  <c r="T86" i="19"/>
  <c r="AW84" i="21"/>
  <c r="K68" i="35"/>
  <c r="M68" i="31"/>
  <c r="AO82" i="19"/>
  <c r="L64" i="35"/>
  <c r="N64" i="31"/>
  <c r="AO73" i="25"/>
  <c r="M72" i="31"/>
  <c r="K72" i="35"/>
  <c r="AQ82" i="21"/>
  <c r="AN84" i="19" s="1"/>
  <c r="AE90" i="21"/>
  <c r="AD90" i="21"/>
  <c r="AC90" i="21"/>
  <c r="AA90" i="21"/>
  <c r="Z90" i="21"/>
  <c r="AL84" i="21"/>
  <c r="AR84" i="21"/>
  <c r="AN86" i="23" s="1"/>
  <c r="T73" i="26"/>
  <c r="BA71" i="21"/>
  <c r="T72" i="26"/>
  <c r="BA70" i="21"/>
  <c r="O68" i="31"/>
  <c r="M68" i="35"/>
  <c r="AO72" i="26"/>
  <c r="AN75" i="21"/>
  <c r="AT75" i="21"/>
  <c r="AN77" i="25" s="1"/>
  <c r="N85" i="21"/>
  <c r="L85" i="21"/>
  <c r="M85" i="21"/>
  <c r="K85" i="21"/>
  <c r="AK85" i="21" s="1"/>
  <c r="J83" i="5"/>
  <c r="M85" i="19"/>
  <c r="M83" i="5"/>
  <c r="K83" i="5"/>
  <c r="AF85" i="19"/>
  <c r="L83" i="5"/>
  <c r="N83" i="5"/>
  <c r="AF86" i="24"/>
  <c r="AT14" i="5"/>
  <c r="M86" i="24"/>
  <c r="T81" i="19"/>
  <c r="AW79" i="21"/>
  <c r="O65" i="31"/>
  <c r="M65" i="35"/>
  <c r="U75" i="35"/>
  <c r="AO77" i="24"/>
  <c r="N69" i="31"/>
  <c r="L69" i="35"/>
  <c r="T82" i="19"/>
  <c r="AW80" i="21"/>
  <c r="AO74" i="26"/>
  <c r="AF85" i="23"/>
  <c r="M85" i="23"/>
  <c r="AN73" i="21"/>
  <c r="AT73" i="21"/>
  <c r="AN75" i="25" s="1"/>
  <c r="AO75" i="25" s="1"/>
  <c r="J84" i="5"/>
  <c r="M84" i="5"/>
  <c r="L84" i="5"/>
  <c r="M86" i="19"/>
  <c r="AR14" i="5"/>
  <c r="AF86" i="19"/>
  <c r="K84" i="5"/>
  <c r="N84" i="5"/>
  <c r="AF78" i="26"/>
  <c r="M78" i="26"/>
  <c r="AO81" i="19"/>
  <c r="AK83" i="21"/>
  <c r="M66" i="35"/>
  <c r="O66" i="31"/>
  <c r="T77" i="24"/>
  <c r="AY75" i="21"/>
  <c r="T71" i="25"/>
  <c r="AZ69" i="21"/>
  <c r="AF78" i="25"/>
  <c r="M78" i="25"/>
  <c r="AU75" i="21"/>
  <c r="AN77" i="26" s="1"/>
  <c r="AO77" i="26" s="1"/>
  <c r="AO75" i="21"/>
  <c r="AU74" i="21"/>
  <c r="AN76" i="26" s="1"/>
  <c r="AO74" i="21"/>
  <c r="AU73" i="21"/>
  <c r="AN75" i="26" s="1"/>
  <c r="AO75" i="26" s="1"/>
  <c r="AO73" i="21"/>
  <c r="J82" i="5"/>
  <c r="M82" i="5"/>
  <c r="K82" i="5"/>
  <c r="N82" i="5"/>
  <c r="AF84" i="19"/>
  <c r="L82" i="5"/>
  <c r="M84" i="19"/>
  <c r="T74" i="25"/>
  <c r="AZ72" i="21"/>
  <c r="U76" i="35"/>
  <c r="AO78" i="24"/>
  <c r="N81" i="35"/>
  <c r="AF85" i="24"/>
  <c r="M85" i="24"/>
  <c r="AF79" i="26"/>
  <c r="M79" i="26"/>
  <c r="K71" i="35"/>
  <c r="M71" i="31"/>
  <c r="M70" i="31"/>
  <c r="K70" i="35"/>
  <c r="T78" i="24"/>
  <c r="AY76" i="21"/>
  <c r="T73" i="25"/>
  <c r="AZ71" i="21"/>
  <c r="N67" i="31"/>
  <c r="L67" i="35"/>
  <c r="T72" i="25"/>
  <c r="AZ70" i="21"/>
  <c r="M69" i="31"/>
  <c r="K69" i="35"/>
  <c r="AO81" i="23"/>
  <c r="AM78" i="21"/>
  <c r="AS78" i="21"/>
  <c r="AN80" i="24" s="1"/>
  <c r="AF84" i="23"/>
  <c r="M84" i="23"/>
  <c r="AT74" i="21"/>
  <c r="AN76" i="25" s="1"/>
  <c r="AN74" i="21"/>
  <c r="M79" i="25"/>
  <c r="AF79" i="25"/>
  <c r="L66" i="35"/>
  <c r="N66" i="31"/>
  <c r="O69" i="31"/>
  <c r="M69" i="35"/>
  <c r="T85" i="23"/>
  <c r="AX83" i="21"/>
  <c r="O64" i="31"/>
  <c r="M64" i="35"/>
  <c r="M73" i="31"/>
  <c r="K73" i="35"/>
  <c r="T71" i="26"/>
  <c r="BA69" i="21"/>
  <c r="AX79" i="21"/>
  <c r="AF84" i="24"/>
  <c r="M84" i="24"/>
  <c r="T74" i="26"/>
  <c r="BA72" i="21"/>
  <c r="N70" i="31"/>
  <c r="L70" i="35"/>
  <c r="AY74" i="21"/>
  <c r="AN76" i="24"/>
  <c r="AO74" i="25"/>
  <c r="AO73" i="26"/>
  <c r="AS77" i="21"/>
  <c r="AN79" i="24" s="1"/>
  <c r="AM77" i="21"/>
  <c r="N86" i="21"/>
  <c r="M86" i="21"/>
  <c r="L86" i="21"/>
  <c r="K86" i="21"/>
  <c r="AE89" i="21"/>
  <c r="AD89" i="21"/>
  <c r="AA89" i="21"/>
  <c r="Z89" i="21"/>
  <c r="AC89" i="21"/>
  <c r="AD194" i="20"/>
  <c r="BB194" i="20" s="1"/>
  <c r="AD60" i="20"/>
  <c r="BB60" i="20" s="1"/>
  <c r="AD15" i="20"/>
  <c r="BB15" i="20" s="1"/>
  <c r="BJ35" i="26"/>
  <c r="BJ34" i="26"/>
  <c r="BT64" i="25"/>
  <c r="BT67" i="25"/>
  <c r="BT65" i="25"/>
  <c r="BT66" i="25"/>
  <c r="BT68" i="25"/>
  <c r="BT69" i="25"/>
  <c r="BT70" i="25"/>
  <c r="BT71" i="25"/>
  <c r="BT72" i="25"/>
  <c r="BT75" i="25"/>
  <c r="BT73" i="25"/>
  <c r="BT74" i="25"/>
  <c r="BT76" i="25"/>
  <c r="BJ36" i="26"/>
  <c r="BJ37" i="26"/>
  <c r="BT186" i="23"/>
  <c r="BT189" i="23"/>
  <c r="BT198" i="23"/>
  <c r="BT187" i="23"/>
  <c r="BT196" i="23"/>
  <c r="BT191" i="23"/>
  <c r="BT195" i="23"/>
  <c r="BT192" i="23"/>
  <c r="BT194" i="23"/>
  <c r="BT190" i="23"/>
  <c r="BT197" i="23"/>
  <c r="BT188" i="23"/>
  <c r="BT193" i="23"/>
  <c r="BT210" i="23"/>
  <c r="BT201" i="23"/>
  <c r="BT200" i="23"/>
  <c r="BT209" i="23"/>
  <c r="BT212" i="23"/>
  <c r="BT203" i="23"/>
  <c r="BT207" i="23"/>
  <c r="BT205" i="23"/>
  <c r="BT202" i="23"/>
  <c r="BT208" i="23"/>
  <c r="BT204" i="23"/>
  <c r="BT199" i="23"/>
  <c r="BT211" i="23"/>
  <c r="BT206" i="23"/>
  <c r="BJ181" i="19"/>
  <c r="BJ176" i="19"/>
  <c r="BJ175" i="19"/>
  <c r="BJ183" i="19"/>
  <c r="BJ179" i="19"/>
  <c r="BJ180" i="19"/>
  <c r="BJ184" i="19"/>
  <c r="BJ182" i="19"/>
  <c r="BJ186" i="19"/>
  <c r="BJ185" i="19"/>
  <c r="BJ178" i="19"/>
  <c r="BJ177" i="19"/>
  <c r="BJ174" i="19"/>
  <c r="BJ189" i="19"/>
  <c r="BJ187" i="19"/>
  <c r="BJ191" i="19"/>
  <c r="BJ194" i="19"/>
  <c r="BJ188" i="19"/>
  <c r="BJ199" i="19"/>
  <c r="BJ198" i="19"/>
  <c r="BJ195" i="19"/>
  <c r="BJ192" i="19"/>
  <c r="BJ197" i="19"/>
  <c r="BJ193" i="19"/>
  <c r="BJ190" i="19"/>
  <c r="BJ196" i="19"/>
  <c r="BJ212" i="19"/>
  <c r="BJ201" i="19"/>
  <c r="BJ202" i="19"/>
  <c r="BJ209" i="19"/>
  <c r="BJ204" i="19"/>
  <c r="BJ210" i="19"/>
  <c r="BJ208" i="19"/>
  <c r="BJ206" i="19"/>
  <c r="BJ211" i="19"/>
  <c r="BJ205" i="19"/>
  <c r="BJ203" i="19"/>
  <c r="BJ200" i="19"/>
  <c r="BJ207" i="19"/>
  <c r="BJ50" i="25"/>
  <c r="BJ52" i="25"/>
  <c r="BJ51" i="25"/>
  <c r="BJ53" i="25"/>
  <c r="BJ56" i="25"/>
  <c r="BJ54" i="25"/>
  <c r="BJ55" i="25"/>
  <c r="BT38" i="26"/>
  <c r="BT40" i="26"/>
  <c r="BT39" i="26"/>
  <c r="BT41" i="26"/>
  <c r="BT42" i="26"/>
  <c r="BT218" i="19"/>
  <c r="BT219" i="19"/>
  <c r="BT222" i="19"/>
  <c r="BT225" i="19"/>
  <c r="BT224" i="19"/>
  <c r="BT227" i="19"/>
  <c r="BT214" i="19"/>
  <c r="BT223" i="19"/>
  <c r="BT221" i="19"/>
  <c r="BT220" i="19"/>
  <c r="BT217" i="19"/>
  <c r="BT213" i="19"/>
  <c r="BT215" i="19"/>
  <c r="BT226" i="19"/>
  <c r="BT216" i="19"/>
  <c r="BT239" i="19"/>
  <c r="BT233" i="19"/>
  <c r="BT229" i="19"/>
  <c r="BT238" i="19"/>
  <c r="BT230" i="19"/>
  <c r="BT236" i="19"/>
  <c r="BT240" i="19"/>
  <c r="BT232" i="19"/>
  <c r="BT235" i="19"/>
  <c r="BT231" i="19"/>
  <c r="BT234" i="19"/>
  <c r="BT242" i="19"/>
  <c r="BT237" i="19"/>
  <c r="BT228" i="19"/>
  <c r="BT243" i="19"/>
  <c r="BT241" i="19"/>
  <c r="BT96" i="24"/>
  <c r="BT94" i="24"/>
  <c r="BT90" i="24"/>
  <c r="BT93" i="24"/>
  <c r="BT91" i="24"/>
  <c r="BT95" i="24"/>
  <c r="BT92" i="24"/>
  <c r="BT100" i="24"/>
  <c r="BT98" i="24"/>
  <c r="BT101" i="24"/>
  <c r="BT99" i="24"/>
  <c r="BT102" i="24"/>
  <c r="BT97" i="24"/>
  <c r="BT259" i="19"/>
  <c r="BT250" i="19"/>
  <c r="BT244" i="19"/>
  <c r="BT254" i="19"/>
  <c r="BT245" i="19"/>
  <c r="BT257" i="19"/>
  <c r="BT251" i="19"/>
  <c r="BT256" i="19"/>
  <c r="BT260" i="19"/>
  <c r="BT255" i="19"/>
  <c r="BT248" i="19"/>
  <c r="BT247" i="19"/>
  <c r="BT249" i="19"/>
  <c r="BT253" i="19"/>
  <c r="BT246" i="19"/>
  <c r="BT258" i="19"/>
  <c r="BT252" i="19"/>
  <c r="BJ225" i="19"/>
  <c r="BJ222" i="19"/>
  <c r="BJ226" i="19"/>
  <c r="BJ227" i="19"/>
  <c r="BJ224" i="19"/>
  <c r="BJ215" i="19"/>
  <c r="BJ216" i="19"/>
  <c r="BJ219" i="19"/>
  <c r="BJ223" i="19"/>
  <c r="BJ214" i="19"/>
  <c r="BJ220" i="19"/>
  <c r="BJ213" i="19"/>
  <c r="BJ217" i="19"/>
  <c r="BJ218" i="19"/>
  <c r="BJ221" i="19"/>
  <c r="BJ61" i="25"/>
  <c r="BJ63" i="25"/>
  <c r="BJ62" i="25"/>
  <c r="BJ60" i="25"/>
  <c r="BT227" i="23"/>
  <c r="BT226" i="23"/>
  <c r="BT220" i="23"/>
  <c r="BT219" i="23"/>
  <c r="BT222" i="23"/>
  <c r="BT224" i="23"/>
  <c r="BT225" i="23"/>
  <c r="BT215" i="23"/>
  <c r="BT213" i="23"/>
  <c r="BT223" i="23"/>
  <c r="BT217" i="23"/>
  <c r="BT216" i="23"/>
  <c r="BT214" i="23"/>
  <c r="BT218" i="23"/>
  <c r="BT221" i="23"/>
  <c r="BT116" i="24"/>
  <c r="BT112" i="24"/>
  <c r="BT111" i="24"/>
  <c r="BT113" i="24"/>
  <c r="BT114" i="24"/>
  <c r="BT115" i="24"/>
  <c r="BT110" i="24"/>
  <c r="BT121" i="24"/>
  <c r="BT123" i="24"/>
  <c r="BT122" i="24"/>
  <c r="BT120" i="24"/>
  <c r="BT117" i="24"/>
  <c r="BT118" i="24"/>
  <c r="BT119" i="24"/>
  <c r="BT124" i="24"/>
  <c r="BJ196" i="23"/>
  <c r="BJ197" i="23"/>
  <c r="BJ194" i="23"/>
  <c r="BJ193" i="23"/>
  <c r="BJ190" i="23"/>
  <c r="BJ198" i="23"/>
  <c r="BJ186" i="23"/>
  <c r="BJ188" i="23"/>
  <c r="BJ195" i="23"/>
  <c r="BJ187" i="23"/>
  <c r="BJ192" i="23"/>
  <c r="BJ191" i="23"/>
  <c r="BJ189" i="23"/>
  <c r="BJ202" i="23"/>
  <c r="BJ200" i="23"/>
  <c r="BJ211" i="23"/>
  <c r="BJ209" i="23"/>
  <c r="BJ201" i="23"/>
  <c r="BJ205" i="23"/>
  <c r="BJ203" i="23"/>
  <c r="BJ206" i="23"/>
  <c r="BJ208" i="23"/>
  <c r="BJ199" i="23"/>
  <c r="BJ204" i="23"/>
  <c r="BJ207" i="23"/>
  <c r="BJ212" i="23"/>
  <c r="BJ210" i="23"/>
  <c r="BJ98" i="24"/>
  <c r="BJ100" i="24"/>
  <c r="BJ97" i="24"/>
  <c r="BJ99" i="24"/>
  <c r="BJ102" i="24"/>
  <c r="BJ101" i="24"/>
  <c r="BJ105" i="24"/>
  <c r="BJ104" i="24"/>
  <c r="BJ108" i="24"/>
  <c r="BJ107" i="24"/>
  <c r="BJ109" i="24"/>
  <c r="BJ106" i="24"/>
  <c r="BJ103" i="24"/>
  <c r="BT43" i="26"/>
  <c r="BT44" i="26"/>
  <c r="BT45" i="26"/>
  <c r="BJ59" i="25"/>
  <c r="BJ57" i="25"/>
  <c r="BJ58" i="25"/>
  <c r="BJ31" i="26"/>
  <c r="BJ33" i="26"/>
  <c r="BJ32" i="26"/>
  <c r="BN259" i="19"/>
  <c r="BN254" i="19"/>
  <c r="BE220" i="19"/>
  <c r="BE218" i="19"/>
  <c r="BE242" i="19"/>
  <c r="BE236" i="19"/>
  <c r="BU35" i="26"/>
  <c r="BE183" i="24"/>
  <c r="BE180" i="24"/>
  <c r="BU182" i="19"/>
  <c r="BU191" i="19"/>
  <c r="BU188" i="19"/>
  <c r="BN78" i="25"/>
  <c r="BE81" i="25"/>
  <c r="BE85" i="25"/>
  <c r="BU210" i="19"/>
  <c r="BE253" i="19"/>
  <c r="BE258" i="19"/>
  <c r="BU103" i="24"/>
  <c r="BU153" i="23"/>
  <c r="BU171" i="23"/>
  <c r="BE160" i="24"/>
  <c r="BE161" i="24"/>
  <c r="BE173" i="24"/>
  <c r="BU65" i="25"/>
  <c r="BU173" i="23"/>
  <c r="BE208" i="23"/>
  <c r="BE202" i="23"/>
  <c r="BN240" i="19"/>
  <c r="BN207" i="23"/>
  <c r="BN170" i="24"/>
  <c r="BN246" i="19"/>
  <c r="BE241" i="19"/>
  <c r="BE178" i="24"/>
  <c r="BU195" i="19"/>
  <c r="BU211" i="19"/>
  <c r="BU158" i="23"/>
  <c r="BE156" i="24"/>
  <c r="BE193" i="23"/>
  <c r="BN238" i="19"/>
  <c r="BN196" i="23"/>
  <c r="BN178" i="24"/>
  <c r="BE247" i="19"/>
  <c r="BN183" i="24"/>
  <c r="BN250" i="19"/>
  <c r="BN245" i="19"/>
  <c r="BE226" i="19"/>
  <c r="BE232" i="19"/>
  <c r="BE231" i="19"/>
  <c r="BN46" i="26"/>
  <c r="BU34" i="26"/>
  <c r="BE175" i="24"/>
  <c r="BE177" i="24"/>
  <c r="BU174" i="19"/>
  <c r="BU194" i="19"/>
  <c r="BU199" i="19"/>
  <c r="BN81" i="25"/>
  <c r="BE77" i="25"/>
  <c r="BU209" i="19"/>
  <c r="BU202" i="19"/>
  <c r="BE245" i="19"/>
  <c r="BE257" i="19"/>
  <c r="BU106" i="24"/>
  <c r="BU161" i="23"/>
  <c r="BU169" i="23"/>
  <c r="BE158" i="24"/>
  <c r="BE157" i="24"/>
  <c r="BE174" i="24"/>
  <c r="BU67" i="25"/>
  <c r="BU179" i="23"/>
  <c r="BE198" i="23"/>
  <c r="BE194" i="23"/>
  <c r="BE206" i="23"/>
  <c r="BE212" i="23"/>
  <c r="BN219" i="19"/>
  <c r="BN232" i="19"/>
  <c r="BN230" i="19"/>
  <c r="BU37" i="26"/>
  <c r="BN195" i="23"/>
  <c r="BN187" i="23"/>
  <c r="BN212" i="23"/>
  <c r="BN211" i="23"/>
  <c r="BN181" i="24"/>
  <c r="BU39" i="26"/>
  <c r="BN161" i="24"/>
  <c r="BN171" i="24"/>
  <c r="BE251" i="19"/>
  <c r="BE240" i="19"/>
  <c r="BN47" i="26"/>
  <c r="BU180" i="19"/>
  <c r="BU201" i="19"/>
  <c r="BE255" i="19"/>
  <c r="BE163" i="24"/>
  <c r="BU183" i="23"/>
  <c r="BN214" i="19"/>
  <c r="BN188" i="23"/>
  <c r="BU38" i="26"/>
  <c r="BN189" i="23"/>
  <c r="BN233" i="19"/>
  <c r="BN256" i="19"/>
  <c r="BE78" i="25"/>
  <c r="BN223" i="19"/>
  <c r="BN255" i="19"/>
  <c r="BN257" i="19"/>
  <c r="BE227" i="19"/>
  <c r="BE221" i="19"/>
  <c r="BE238" i="19"/>
  <c r="BE237" i="19"/>
  <c r="BN49" i="26"/>
  <c r="BE46" i="26"/>
  <c r="BE182" i="24"/>
  <c r="BU176" i="19"/>
  <c r="BU177" i="19"/>
  <c r="BU189" i="19"/>
  <c r="BU190" i="19"/>
  <c r="BN84" i="25"/>
  <c r="BE79" i="25"/>
  <c r="BU203" i="19"/>
  <c r="BU204" i="19"/>
  <c r="BE256" i="19"/>
  <c r="BE249" i="19"/>
  <c r="BU154" i="23"/>
  <c r="BU155" i="23"/>
  <c r="BU166" i="23"/>
  <c r="BE154" i="24"/>
  <c r="BE171" i="24"/>
  <c r="BE164" i="24"/>
  <c r="BU174" i="23"/>
  <c r="BU180" i="23"/>
  <c r="BE190" i="23"/>
  <c r="BE191" i="23"/>
  <c r="BE201" i="23"/>
  <c r="BN225" i="19"/>
  <c r="BN226" i="19"/>
  <c r="BN231" i="19"/>
  <c r="BN236" i="19"/>
  <c r="BU57" i="25"/>
  <c r="BN193" i="23"/>
  <c r="BN186" i="23"/>
  <c r="BN210" i="23"/>
  <c r="BN204" i="23"/>
  <c r="BN175" i="24"/>
  <c r="BN158" i="24"/>
  <c r="BN153" i="24"/>
  <c r="BN164" i="24"/>
  <c r="BE246" i="19"/>
  <c r="BN258" i="19"/>
  <c r="BE219" i="19"/>
  <c r="BE229" i="19"/>
  <c r="BE181" i="24"/>
  <c r="BU179" i="19"/>
  <c r="BN77" i="25"/>
  <c r="BU207" i="19"/>
  <c r="BE259" i="19"/>
  <c r="BU159" i="23"/>
  <c r="BE155" i="24"/>
  <c r="BE168" i="24"/>
  <c r="BU185" i="23"/>
  <c r="BE209" i="23"/>
  <c r="BN216" i="19"/>
  <c r="BN229" i="19"/>
  <c r="BN200" i="23"/>
  <c r="BN244" i="19"/>
  <c r="BN249" i="19"/>
  <c r="BE225" i="19"/>
  <c r="BE214" i="19"/>
  <c r="BE234" i="19"/>
  <c r="BE233" i="19"/>
  <c r="BN50" i="26"/>
  <c r="BE48" i="26"/>
  <c r="BE185" i="24"/>
  <c r="BU184" i="19"/>
  <c r="BU186" i="19"/>
  <c r="BU187" i="19"/>
  <c r="BU198" i="19"/>
  <c r="BN83" i="25"/>
  <c r="BE84" i="25"/>
  <c r="BU206" i="19"/>
  <c r="BU212" i="19"/>
  <c r="BE252" i="19"/>
  <c r="BU109" i="24"/>
  <c r="BU157" i="23"/>
  <c r="BU156" i="23"/>
  <c r="BU167" i="23"/>
  <c r="BE159" i="24"/>
  <c r="BE172" i="24"/>
  <c r="BE167" i="24"/>
  <c r="BU176" i="23"/>
  <c r="BU184" i="23"/>
  <c r="BE195" i="23"/>
  <c r="BE203" i="23"/>
  <c r="BE207" i="23"/>
  <c r="BN224" i="19"/>
  <c r="BN218" i="19"/>
  <c r="BN237" i="19"/>
  <c r="BN235" i="19"/>
  <c r="BU59" i="25"/>
  <c r="BN194" i="23"/>
  <c r="BN197" i="23"/>
  <c r="BN201" i="23"/>
  <c r="BN186" i="24"/>
  <c r="BN176" i="24"/>
  <c r="BN160" i="24"/>
  <c r="BN162" i="24"/>
  <c r="BN166" i="24"/>
  <c r="BN248" i="19"/>
  <c r="BE213" i="19"/>
  <c r="BE230" i="19"/>
  <c r="BN48" i="26"/>
  <c r="BU181" i="19"/>
  <c r="BU197" i="19"/>
  <c r="BE86" i="25"/>
  <c r="BU200" i="19"/>
  <c r="BU108" i="24"/>
  <c r="BU162" i="23"/>
  <c r="BE166" i="24"/>
  <c r="BE197" i="23"/>
  <c r="BE200" i="23"/>
  <c r="BN220" i="19"/>
  <c r="BN190" i="23"/>
  <c r="BN163" i="24"/>
  <c r="BN253" i="19"/>
  <c r="BE49" i="26"/>
  <c r="BN86" i="25"/>
  <c r="BU172" i="23"/>
  <c r="BU177" i="23"/>
  <c r="BN228" i="19"/>
  <c r="BN172" i="24"/>
  <c r="BN251" i="19"/>
  <c r="BN252" i="19"/>
  <c r="BE223" i="19"/>
  <c r="BE217" i="19"/>
  <c r="BE243" i="19"/>
  <c r="BE235" i="19"/>
  <c r="BU33" i="26"/>
  <c r="BE50" i="26"/>
  <c r="BE186" i="24"/>
  <c r="BU178" i="19"/>
  <c r="BU183" i="19"/>
  <c r="BU192" i="19"/>
  <c r="BN79" i="25"/>
  <c r="BN85" i="25"/>
  <c r="BE82" i="25"/>
  <c r="BU208" i="19"/>
  <c r="BE244" i="19"/>
  <c r="BE254" i="19"/>
  <c r="BU104" i="24"/>
  <c r="BU152" i="23"/>
  <c r="BU165" i="23"/>
  <c r="BU164" i="23"/>
  <c r="BE162" i="24"/>
  <c r="BE165" i="24"/>
  <c r="BU64" i="25"/>
  <c r="BU175" i="23"/>
  <c r="BU181" i="23"/>
  <c r="BE186" i="23"/>
  <c r="BE199" i="23"/>
  <c r="BE204" i="23"/>
  <c r="BN227" i="19"/>
  <c r="BN222" i="19"/>
  <c r="BN243" i="19"/>
  <c r="BN242" i="19"/>
  <c r="BU60" i="25"/>
  <c r="BN198" i="23"/>
  <c r="BN199" i="23"/>
  <c r="BN206" i="23"/>
  <c r="BN179" i="24"/>
  <c r="BN182" i="24"/>
  <c r="BN156" i="24"/>
  <c r="BN169" i="24"/>
  <c r="BN173" i="24"/>
  <c r="BE196" i="23"/>
  <c r="BN221" i="19"/>
  <c r="BU36" i="26"/>
  <c r="BN191" i="23"/>
  <c r="BN184" i="24"/>
  <c r="BN157" i="24"/>
  <c r="BE224" i="19"/>
  <c r="BE47" i="26"/>
  <c r="BN82" i="25"/>
  <c r="BU105" i="24"/>
  <c r="BE170" i="24"/>
  <c r="BE210" i="23"/>
  <c r="BU58" i="25"/>
  <c r="BN205" i="23"/>
  <c r="BN168" i="24"/>
  <c r="BN180" i="24"/>
  <c r="BN247" i="19"/>
  <c r="BN260" i="19"/>
  <c r="BE215" i="19"/>
  <c r="BE216" i="19"/>
  <c r="BE239" i="19"/>
  <c r="BE228" i="19"/>
  <c r="BU32" i="26"/>
  <c r="BE176" i="24"/>
  <c r="BE179" i="24"/>
  <c r="BU185" i="19"/>
  <c r="BU175" i="19"/>
  <c r="BU193" i="19"/>
  <c r="BN80" i="25"/>
  <c r="BE80" i="25"/>
  <c r="BE83" i="25"/>
  <c r="BU205" i="19"/>
  <c r="BE250" i="19"/>
  <c r="BE260" i="19"/>
  <c r="BU107" i="24"/>
  <c r="BU160" i="23"/>
  <c r="BU163" i="23"/>
  <c r="BU170" i="23"/>
  <c r="BE153" i="24"/>
  <c r="BE169" i="24"/>
  <c r="BU66" i="25"/>
  <c r="BU182" i="23"/>
  <c r="BE188" i="23"/>
  <c r="BE192" i="23"/>
  <c r="BE205" i="23"/>
  <c r="BE211" i="23"/>
  <c r="BN217" i="19"/>
  <c r="BN215" i="19"/>
  <c r="BN239" i="19"/>
  <c r="BN234" i="19"/>
  <c r="BU63" i="25"/>
  <c r="BN192" i="23"/>
  <c r="BN203" i="23"/>
  <c r="BN208" i="23"/>
  <c r="BN185" i="24"/>
  <c r="BN177" i="24"/>
  <c r="BN154" i="24"/>
  <c r="BN165" i="24"/>
  <c r="BN174" i="24"/>
  <c r="BE189" i="23"/>
  <c r="BN213" i="19"/>
  <c r="BU61" i="25"/>
  <c r="BN209" i="23"/>
  <c r="BU40" i="26"/>
  <c r="BN167" i="24"/>
  <c r="BE222" i="19"/>
  <c r="BE184" i="24"/>
  <c r="BU196" i="19"/>
  <c r="BE248" i="19"/>
  <c r="BU168" i="23"/>
  <c r="BU178" i="23"/>
  <c r="BE187" i="23"/>
  <c r="BN241" i="19"/>
  <c r="BN202" i="23"/>
  <c r="BN159" i="24"/>
  <c r="BU62" i="25"/>
  <c r="BN155" i="24"/>
  <c r="AR85" i="21" l="1"/>
  <c r="AN87" i="23" s="1"/>
  <c r="AL85" i="21"/>
  <c r="AX85" i="21" s="1"/>
  <c r="AX82" i="21"/>
  <c r="AQ85" i="21"/>
  <c r="AN87" i="19" s="1"/>
  <c r="R69" i="35"/>
  <c r="Q70" i="35"/>
  <c r="W74" i="35"/>
  <c r="P75" i="35"/>
  <c r="O82" i="35"/>
  <c r="V75" i="35"/>
  <c r="T84" i="35"/>
  <c r="Q71" i="35"/>
  <c r="L81" i="31"/>
  <c r="S83" i="35"/>
  <c r="W75" i="35"/>
  <c r="T85" i="35"/>
  <c r="Q72" i="35"/>
  <c r="S82" i="35"/>
  <c r="P76" i="35"/>
  <c r="W73" i="35"/>
  <c r="Q69" i="35"/>
  <c r="T82" i="35"/>
  <c r="R71" i="35"/>
  <c r="R72" i="35"/>
  <c r="O83" i="35"/>
  <c r="V74" i="35"/>
  <c r="V73" i="35"/>
  <c r="R70" i="35"/>
  <c r="T38" i="30"/>
  <c r="T39" i="30"/>
  <c r="T40" i="30"/>
  <c r="P61" i="30"/>
  <c r="P63" i="30"/>
  <c r="P60" i="30"/>
  <c r="P62" i="30"/>
  <c r="P59" i="30"/>
  <c r="P57" i="30"/>
  <c r="P58" i="30"/>
  <c r="T37" i="30"/>
  <c r="T36" i="30"/>
  <c r="H181" i="30"/>
  <c r="H185" i="30"/>
  <c r="H184" i="30"/>
  <c r="H180" i="30"/>
  <c r="H183" i="30"/>
  <c r="H179" i="30"/>
  <c r="H173" i="30"/>
  <c r="H182" i="30"/>
  <c r="H175" i="30"/>
  <c r="H177" i="30"/>
  <c r="H176" i="30"/>
  <c r="H174" i="30"/>
  <c r="H178" i="30"/>
  <c r="P67" i="30"/>
  <c r="P65" i="30"/>
  <c r="P66" i="30"/>
  <c r="P64" i="30"/>
  <c r="H170" i="30"/>
  <c r="H164" i="30"/>
  <c r="H162" i="30"/>
  <c r="H167" i="30"/>
  <c r="H166" i="30"/>
  <c r="H168" i="30"/>
  <c r="H169" i="30"/>
  <c r="H171" i="30"/>
  <c r="H163" i="30"/>
  <c r="H165" i="30"/>
  <c r="H172" i="30"/>
  <c r="H156" i="30"/>
  <c r="H155" i="30"/>
  <c r="H158" i="30"/>
  <c r="H161" i="30"/>
  <c r="H153" i="30"/>
  <c r="H160" i="30"/>
  <c r="H152" i="30"/>
  <c r="H159" i="30"/>
  <c r="H157" i="30"/>
  <c r="H154" i="30"/>
  <c r="L105" i="30"/>
  <c r="L106" i="30"/>
  <c r="L103" i="30"/>
  <c r="L107" i="30"/>
  <c r="L104" i="30"/>
  <c r="L108" i="30"/>
  <c r="L109" i="30"/>
  <c r="D200" i="30"/>
  <c r="D212" i="30"/>
  <c r="D204" i="30"/>
  <c r="D211" i="30"/>
  <c r="D202" i="30"/>
  <c r="D210" i="30"/>
  <c r="D205" i="30"/>
  <c r="D208" i="30"/>
  <c r="D207" i="30"/>
  <c r="D206" i="30"/>
  <c r="D203" i="30"/>
  <c r="D201" i="30"/>
  <c r="D209" i="30"/>
  <c r="D198" i="30"/>
  <c r="D190" i="30"/>
  <c r="D195" i="30"/>
  <c r="D199" i="30"/>
  <c r="D188" i="30"/>
  <c r="D193" i="30"/>
  <c r="D192" i="30"/>
  <c r="D197" i="30"/>
  <c r="D187" i="30"/>
  <c r="D189" i="30"/>
  <c r="D196" i="30"/>
  <c r="D194" i="30"/>
  <c r="D191" i="30"/>
  <c r="D175" i="30"/>
  <c r="D183" i="30"/>
  <c r="D179" i="30"/>
  <c r="D186" i="30"/>
  <c r="D177" i="30"/>
  <c r="D180" i="30"/>
  <c r="D174" i="30"/>
  <c r="D182" i="30"/>
  <c r="D185" i="30"/>
  <c r="D178" i="30"/>
  <c r="D181" i="30"/>
  <c r="D184" i="30"/>
  <c r="D176" i="30"/>
  <c r="T34" i="30"/>
  <c r="T35" i="30"/>
  <c r="T32" i="30"/>
  <c r="T33" i="30"/>
  <c r="AO84" i="23"/>
  <c r="J82" i="35" s="1"/>
  <c r="AO85" i="23"/>
  <c r="L83" i="31" s="1"/>
  <c r="J80" i="35"/>
  <c r="I81" i="35"/>
  <c r="AO84" i="19"/>
  <c r="K82" i="31" s="1"/>
  <c r="AO86" i="19"/>
  <c r="I84" i="35" s="1"/>
  <c r="AO85" i="19"/>
  <c r="I83" i="35" s="1"/>
  <c r="AO76" i="26"/>
  <c r="M74" i="35" s="1"/>
  <c r="AL86" i="21"/>
  <c r="T88" i="23" s="1"/>
  <c r="D89" i="21"/>
  <c r="J89" i="21" s="1"/>
  <c r="H79" i="21"/>
  <c r="E90" i="21"/>
  <c r="G80" i="21"/>
  <c r="F83" i="21"/>
  <c r="W82" i="21"/>
  <c r="E89" i="21"/>
  <c r="V90" i="21"/>
  <c r="X86" i="21"/>
  <c r="C87" i="5"/>
  <c r="G81" i="21"/>
  <c r="U90" i="21"/>
  <c r="T97" i="21"/>
  <c r="AB97" i="21" s="1"/>
  <c r="F82" i="21"/>
  <c r="T96" i="21"/>
  <c r="AB96" i="21" s="1"/>
  <c r="D90" i="21"/>
  <c r="J90" i="21" s="1"/>
  <c r="H78" i="21"/>
  <c r="H80" i="21"/>
  <c r="G79" i="21"/>
  <c r="D86" i="5"/>
  <c r="G78" i="21"/>
  <c r="F84" i="21"/>
  <c r="E88" i="21"/>
  <c r="C88" i="5"/>
  <c r="I88" i="5" s="1"/>
  <c r="V89" i="21"/>
  <c r="G82" i="5"/>
  <c r="D87" i="5"/>
  <c r="W83" i="21"/>
  <c r="F83" i="5"/>
  <c r="U88" i="21"/>
  <c r="E88" i="5"/>
  <c r="E87" i="5"/>
  <c r="G83" i="5"/>
  <c r="U89" i="21"/>
  <c r="X87" i="21"/>
  <c r="T95" i="21"/>
  <c r="AB95" i="21" s="1"/>
  <c r="H81" i="21"/>
  <c r="F82" i="5"/>
  <c r="AQ86" i="21"/>
  <c r="AN88" i="19" s="1"/>
  <c r="T80" i="24"/>
  <c r="AY78" i="21"/>
  <c r="BA75" i="21"/>
  <c r="T77" i="26"/>
  <c r="AZ75" i="21"/>
  <c r="T77" i="25"/>
  <c r="AW82" i="21"/>
  <c r="N88" i="21"/>
  <c r="M88" i="21"/>
  <c r="K88" i="21"/>
  <c r="AQ88" i="21" s="1"/>
  <c r="AN90" i="19" s="1"/>
  <c r="L88" i="21"/>
  <c r="AU76" i="21"/>
  <c r="AN78" i="26" s="1"/>
  <c r="AO76" i="21"/>
  <c r="AK86" i="21"/>
  <c r="J79" i="35"/>
  <c r="L79" i="31"/>
  <c r="T85" i="19"/>
  <c r="AW83" i="21"/>
  <c r="AO76" i="25"/>
  <c r="AT76" i="21"/>
  <c r="AN78" i="25" s="1"/>
  <c r="AN76" i="21"/>
  <c r="AF80" i="25"/>
  <c r="M80" i="25"/>
  <c r="AO77" i="21"/>
  <c r="AU77" i="21"/>
  <c r="AN79" i="26" s="1"/>
  <c r="AN77" i="21"/>
  <c r="AT77" i="21"/>
  <c r="AN79" i="25" s="1"/>
  <c r="AO79" i="25" s="1"/>
  <c r="AF81" i="26"/>
  <c r="M81" i="26"/>
  <c r="M71" i="35"/>
  <c r="O71" i="31"/>
  <c r="T75" i="26"/>
  <c r="BA73" i="21"/>
  <c r="I79" i="35"/>
  <c r="K79" i="31"/>
  <c r="T75" i="25"/>
  <c r="AZ73" i="21"/>
  <c r="N80" i="35"/>
  <c r="T87" i="19"/>
  <c r="AW85" i="21"/>
  <c r="AF88" i="24"/>
  <c r="M88" i="24"/>
  <c r="AM79" i="21"/>
  <c r="AS79" i="21"/>
  <c r="AN81" i="24" s="1"/>
  <c r="N73" i="31"/>
  <c r="L73" i="35"/>
  <c r="T76" i="25"/>
  <c r="AZ74" i="21"/>
  <c r="AO77" i="25"/>
  <c r="J86" i="5"/>
  <c r="AF88" i="19"/>
  <c r="M86" i="5"/>
  <c r="L86" i="5"/>
  <c r="K86" i="5"/>
  <c r="M88" i="19"/>
  <c r="N86" i="5"/>
  <c r="L72" i="35"/>
  <c r="N72" i="31"/>
  <c r="O75" i="31"/>
  <c r="M75" i="35"/>
  <c r="K76" i="35"/>
  <c r="M76" i="31"/>
  <c r="T86" i="23"/>
  <c r="AX84" i="21"/>
  <c r="AF83" i="26"/>
  <c r="M83" i="26"/>
  <c r="M80" i="26"/>
  <c r="AF80" i="26"/>
  <c r="N87" i="21"/>
  <c r="L87" i="21"/>
  <c r="K87" i="21"/>
  <c r="AL87" i="21" s="1"/>
  <c r="M87" i="21"/>
  <c r="AR86" i="21"/>
  <c r="AN88" i="23" s="1"/>
  <c r="AA93" i="21"/>
  <c r="Z93" i="21"/>
  <c r="AC93" i="21"/>
  <c r="AD93" i="21"/>
  <c r="AE93" i="21"/>
  <c r="M73" i="35"/>
  <c r="O73" i="31"/>
  <c r="O72" i="31"/>
  <c r="M72" i="35"/>
  <c r="M87" i="24"/>
  <c r="AF87" i="24"/>
  <c r="M83" i="25"/>
  <c r="AF83" i="25"/>
  <c r="M81" i="25"/>
  <c r="AF81" i="25"/>
  <c r="AM81" i="21"/>
  <c r="AS81" i="21"/>
  <c r="AN83" i="24" s="1"/>
  <c r="AD92" i="21"/>
  <c r="AE92" i="21"/>
  <c r="AC92" i="21"/>
  <c r="AA92" i="21"/>
  <c r="Z92" i="21"/>
  <c r="T79" i="24"/>
  <c r="AY77" i="21"/>
  <c r="T76" i="26"/>
  <c r="BA74" i="21"/>
  <c r="N79" i="35"/>
  <c r="O70" i="31"/>
  <c r="M70" i="35"/>
  <c r="N84" i="35"/>
  <c r="AS80" i="21"/>
  <c r="AN82" i="24" s="1"/>
  <c r="AM80" i="21"/>
  <c r="AS14" i="5"/>
  <c r="AF86" i="23"/>
  <c r="M86" i="23"/>
  <c r="J85" i="5"/>
  <c r="N85" i="5"/>
  <c r="M87" i="19"/>
  <c r="AF87" i="19"/>
  <c r="K85" i="5"/>
  <c r="L85" i="5"/>
  <c r="M85" i="5"/>
  <c r="AF82" i="26"/>
  <c r="M82" i="26"/>
  <c r="U77" i="35"/>
  <c r="AO79" i="24"/>
  <c r="U74" i="35"/>
  <c r="AO76" i="24"/>
  <c r="U78" i="35"/>
  <c r="AO80" i="24"/>
  <c r="K75" i="35"/>
  <c r="M75" i="31"/>
  <c r="N71" i="31"/>
  <c r="L71" i="35"/>
  <c r="K80" i="31"/>
  <c r="I80" i="35"/>
  <c r="N82" i="35"/>
  <c r="AA91" i="21"/>
  <c r="AC91" i="21"/>
  <c r="AE91" i="21"/>
  <c r="AD91" i="21"/>
  <c r="Z91" i="21"/>
  <c r="AE94" i="21"/>
  <c r="AD94" i="21"/>
  <c r="AA94" i="21"/>
  <c r="Z94" i="21"/>
  <c r="AC94" i="21"/>
  <c r="M87" i="23"/>
  <c r="AF87" i="23"/>
  <c r="AF82" i="25"/>
  <c r="M82" i="25"/>
  <c r="AD149" i="20"/>
  <c r="BB149" i="20" s="1"/>
  <c r="BT234" i="23"/>
  <c r="BT235" i="23"/>
  <c r="BT233" i="23"/>
  <c r="BT229" i="23"/>
  <c r="BT231" i="23"/>
  <c r="BT239" i="23"/>
  <c r="BT228" i="23"/>
  <c r="BT242" i="23"/>
  <c r="BT240" i="23"/>
  <c r="BT238" i="23"/>
  <c r="BT230" i="23"/>
  <c r="BT232" i="23"/>
  <c r="BT236" i="23"/>
  <c r="BT241" i="23"/>
  <c r="BT237" i="23"/>
  <c r="BT278" i="19"/>
  <c r="BT265" i="19"/>
  <c r="BT276" i="19"/>
  <c r="BT262" i="19"/>
  <c r="BT279" i="19"/>
  <c r="BT272" i="19"/>
  <c r="BT269" i="19"/>
  <c r="BT264" i="19"/>
  <c r="BT271" i="19"/>
  <c r="BT270" i="19"/>
  <c r="BT266" i="19"/>
  <c r="BT275" i="19"/>
  <c r="BT268" i="19"/>
  <c r="BT273" i="19"/>
  <c r="BT274" i="19"/>
  <c r="BT261" i="19"/>
  <c r="BT277" i="19"/>
  <c r="BT267" i="19"/>
  <c r="BT263" i="19"/>
  <c r="BJ275" i="19"/>
  <c r="BJ265" i="19"/>
  <c r="BJ279" i="19"/>
  <c r="BJ272" i="19"/>
  <c r="BJ262" i="19"/>
  <c r="BJ276" i="19"/>
  <c r="BJ263" i="19"/>
  <c r="BJ273" i="19"/>
  <c r="BJ268" i="19"/>
  <c r="BJ270" i="19"/>
  <c r="BJ267" i="19"/>
  <c r="BJ266" i="19"/>
  <c r="BJ277" i="19"/>
  <c r="BJ261" i="19"/>
  <c r="BJ274" i="19"/>
  <c r="BJ269" i="19"/>
  <c r="BJ278" i="19"/>
  <c r="BJ264" i="19"/>
  <c r="BJ271" i="19"/>
  <c r="BJ72" i="25"/>
  <c r="BJ76" i="25"/>
  <c r="BJ73" i="25"/>
  <c r="BJ74" i="25"/>
  <c r="BJ75" i="25"/>
  <c r="BJ220" i="23"/>
  <c r="BJ219" i="23"/>
  <c r="BJ224" i="23"/>
  <c r="BJ213" i="23"/>
  <c r="BJ225" i="23"/>
  <c r="BJ214" i="23"/>
  <c r="BJ217" i="23"/>
  <c r="BJ216" i="23"/>
  <c r="BJ223" i="23"/>
  <c r="BJ215" i="23"/>
  <c r="BJ221" i="23"/>
  <c r="BJ226" i="23"/>
  <c r="BJ227" i="23"/>
  <c r="BJ218" i="23"/>
  <c r="BJ222" i="23"/>
  <c r="BT47" i="26"/>
  <c r="BT46" i="26"/>
  <c r="BT48" i="26"/>
  <c r="BT50" i="26"/>
  <c r="BT49" i="26"/>
  <c r="BT248" i="23"/>
  <c r="BT251" i="23"/>
  <c r="BT252" i="23"/>
  <c r="BT243" i="23"/>
  <c r="BT255" i="23"/>
  <c r="BT249" i="23"/>
  <c r="BT245" i="23"/>
  <c r="BT250" i="23"/>
  <c r="BT246" i="23"/>
  <c r="BT256" i="23"/>
  <c r="BT244" i="23"/>
  <c r="BT253" i="23"/>
  <c r="BT247" i="23"/>
  <c r="BT259" i="23"/>
  <c r="BT258" i="23"/>
  <c r="BT254" i="23"/>
  <c r="BT257" i="23"/>
  <c r="BT146" i="24"/>
  <c r="BT147" i="24"/>
  <c r="BT144" i="24"/>
  <c r="BT145" i="24"/>
  <c r="BT150" i="24"/>
  <c r="BT152" i="24"/>
  <c r="BT143" i="24"/>
  <c r="BT149" i="24"/>
  <c r="BT148" i="24"/>
  <c r="BT151" i="24"/>
  <c r="BJ67" i="25"/>
  <c r="BJ66" i="25"/>
  <c r="BJ65" i="25"/>
  <c r="BJ64" i="25"/>
  <c r="BJ70" i="25"/>
  <c r="BJ68" i="25"/>
  <c r="BJ71" i="25"/>
  <c r="BJ69" i="25"/>
  <c r="BJ39" i="26"/>
  <c r="BJ38" i="26"/>
  <c r="BJ40" i="26"/>
  <c r="BJ42" i="26"/>
  <c r="BJ41" i="26"/>
  <c r="BT77" i="25"/>
  <c r="BT78" i="25"/>
  <c r="BT80" i="25"/>
  <c r="BT79" i="25"/>
  <c r="BT81" i="25"/>
  <c r="BT83" i="25"/>
  <c r="BT85" i="25"/>
  <c r="BT84" i="25"/>
  <c r="BT82" i="25"/>
  <c r="BT86" i="25"/>
  <c r="BJ116" i="24"/>
  <c r="BJ111" i="24"/>
  <c r="BJ112" i="24"/>
  <c r="BJ114" i="24"/>
  <c r="BJ113" i="24"/>
  <c r="BJ115" i="24"/>
  <c r="BJ110" i="24"/>
  <c r="BJ119" i="24"/>
  <c r="BJ118" i="24"/>
  <c r="BJ117" i="24"/>
  <c r="BJ121" i="24"/>
  <c r="BJ123" i="24"/>
  <c r="BJ120" i="24"/>
  <c r="BJ122" i="24"/>
  <c r="BJ124" i="24"/>
  <c r="BT126" i="24"/>
  <c r="BT132" i="24"/>
  <c r="BT133" i="24"/>
  <c r="BT130" i="24"/>
  <c r="BT129" i="24"/>
  <c r="BT131" i="24"/>
  <c r="BT125" i="24"/>
  <c r="BT127" i="24"/>
  <c r="BT128" i="24"/>
  <c r="BT139" i="24"/>
  <c r="BT138" i="24"/>
  <c r="BT141" i="24"/>
  <c r="BT135" i="24"/>
  <c r="BT134" i="24"/>
  <c r="BT142" i="24"/>
  <c r="BT137" i="24"/>
  <c r="BT136" i="24"/>
  <c r="BT140" i="24"/>
  <c r="BJ229" i="19"/>
  <c r="BJ228" i="19"/>
  <c r="BJ239" i="19"/>
  <c r="BJ234" i="19"/>
  <c r="BJ232" i="19"/>
  <c r="BJ235" i="19"/>
  <c r="BJ240" i="19"/>
  <c r="BJ237" i="19"/>
  <c r="BJ231" i="19"/>
  <c r="BJ241" i="19"/>
  <c r="BJ243" i="19"/>
  <c r="BJ233" i="19"/>
  <c r="BJ236" i="19"/>
  <c r="BJ242" i="19"/>
  <c r="BJ238" i="19"/>
  <c r="BJ230" i="19"/>
  <c r="BJ246" i="19"/>
  <c r="BJ245" i="19"/>
  <c r="BJ254" i="19"/>
  <c r="BJ248" i="19"/>
  <c r="BJ251" i="19"/>
  <c r="BJ252" i="19"/>
  <c r="BJ259" i="19"/>
  <c r="BJ249" i="19"/>
  <c r="BJ257" i="19"/>
  <c r="BJ244" i="19"/>
  <c r="BJ260" i="19"/>
  <c r="BJ256" i="19"/>
  <c r="BJ247" i="19"/>
  <c r="BJ258" i="19"/>
  <c r="BJ250" i="19"/>
  <c r="BJ253" i="19"/>
  <c r="BJ255" i="19"/>
  <c r="BJ43" i="26"/>
  <c r="BJ44" i="26"/>
  <c r="BJ45" i="26"/>
  <c r="BT287" i="19"/>
  <c r="BT290" i="19"/>
  <c r="BT281" i="19"/>
  <c r="BT291" i="19"/>
  <c r="BT289" i="19"/>
  <c r="BT296" i="19"/>
  <c r="BT283" i="19"/>
  <c r="BT282" i="19"/>
  <c r="BT284" i="19"/>
  <c r="BT288" i="19"/>
  <c r="BT293" i="19"/>
  <c r="BT295" i="19"/>
  <c r="BT286" i="19"/>
  <c r="BT280" i="19"/>
  <c r="BT298" i="19"/>
  <c r="BT285" i="19"/>
  <c r="BT294" i="19"/>
  <c r="BT292" i="19"/>
  <c r="BT297" i="19"/>
  <c r="BT299" i="19"/>
  <c r="BU218" i="19"/>
  <c r="BU221" i="19"/>
  <c r="BU231" i="19"/>
  <c r="BU242" i="19"/>
  <c r="BE213" i="23"/>
  <c r="BE221" i="23"/>
  <c r="BE236" i="23"/>
  <c r="BN63" i="26"/>
  <c r="BE101" i="25"/>
  <c r="BU257" i="19"/>
  <c r="BU247" i="19"/>
  <c r="BU42" i="26"/>
  <c r="BN58" i="26"/>
  <c r="BE263" i="19"/>
  <c r="BE261" i="19"/>
  <c r="BE278" i="19"/>
  <c r="BE291" i="19"/>
  <c r="BE293" i="19"/>
  <c r="BU112" i="24"/>
  <c r="BU120" i="24"/>
  <c r="BU190" i="23"/>
  <c r="BU204" i="23"/>
  <c r="BU200" i="23"/>
  <c r="BE59" i="26"/>
  <c r="BN57" i="26"/>
  <c r="BN265" i="19"/>
  <c r="BN262" i="19"/>
  <c r="BN288" i="19"/>
  <c r="BN286" i="19"/>
  <c r="BN108" i="25"/>
  <c r="BN106" i="25"/>
  <c r="BN92" i="25"/>
  <c r="BE190" i="24"/>
  <c r="BE189" i="24"/>
  <c r="BE205" i="24"/>
  <c r="BE200" i="24"/>
  <c r="BU94" i="24"/>
  <c r="BE111" i="25"/>
  <c r="BN187" i="24"/>
  <c r="BU68" i="25"/>
  <c r="BN232" i="23"/>
  <c r="BE262" i="19"/>
  <c r="BE280" i="19"/>
  <c r="BU114" i="24"/>
  <c r="BU203" i="23"/>
  <c r="BN268" i="19"/>
  <c r="BN296" i="19"/>
  <c r="BE192" i="24"/>
  <c r="BE212" i="24"/>
  <c r="BE87" i="25"/>
  <c r="BN209" i="24"/>
  <c r="BN226" i="23"/>
  <c r="BN231" i="23"/>
  <c r="BN105" i="25"/>
  <c r="BE112" i="25"/>
  <c r="BN212" i="24"/>
  <c r="BN224" i="23"/>
  <c r="BN298" i="19"/>
  <c r="BE191" i="24"/>
  <c r="BN193" i="24"/>
  <c r="BN217" i="23"/>
  <c r="BU215" i="19"/>
  <c r="BU220" i="19"/>
  <c r="BU235" i="19"/>
  <c r="BU240" i="19"/>
  <c r="BE225" i="23"/>
  <c r="BE242" i="23"/>
  <c r="BE235" i="23"/>
  <c r="BN62" i="26"/>
  <c r="BE104" i="25"/>
  <c r="BU255" i="19"/>
  <c r="BU41" i="26"/>
  <c r="BE274" i="19"/>
  <c r="BE271" i="19"/>
  <c r="BE284" i="19"/>
  <c r="BU209" i="23"/>
  <c r="BN103" i="25"/>
  <c r="BN191" i="24"/>
  <c r="BE211" i="24"/>
  <c r="BN210" i="24"/>
  <c r="BN287" i="19"/>
  <c r="BE197" i="24"/>
  <c r="BN201" i="24"/>
  <c r="BU226" i="19"/>
  <c r="BU228" i="19"/>
  <c r="BU238" i="19"/>
  <c r="BE219" i="23"/>
  <c r="BE226" i="23"/>
  <c r="BE232" i="23"/>
  <c r="BE237" i="23"/>
  <c r="BN64" i="26"/>
  <c r="BE105" i="25"/>
  <c r="BU254" i="19"/>
  <c r="BU256" i="19"/>
  <c r="BU45" i="26"/>
  <c r="BE54" i="26"/>
  <c r="BE268" i="19"/>
  <c r="BE272" i="19"/>
  <c r="BE264" i="19"/>
  <c r="BE285" i="19"/>
  <c r="BE297" i="19"/>
  <c r="BU116" i="24"/>
  <c r="BU122" i="24"/>
  <c r="BU194" i="23"/>
  <c r="BU201" i="23"/>
  <c r="BU208" i="23"/>
  <c r="BN52" i="26"/>
  <c r="BN277" i="19"/>
  <c r="BN267" i="19"/>
  <c r="BN273" i="19"/>
  <c r="BN282" i="19"/>
  <c r="BN281" i="19"/>
  <c r="BN107" i="25"/>
  <c r="BE187" i="24"/>
  <c r="BE90" i="25"/>
  <c r="BN229" i="23"/>
  <c r="BU97" i="24"/>
  <c r="BN227" i="23"/>
  <c r="BU219" i="19"/>
  <c r="BU222" i="19"/>
  <c r="BU237" i="19"/>
  <c r="BU233" i="19"/>
  <c r="BE214" i="23"/>
  <c r="BE227" i="23"/>
  <c r="BE230" i="23"/>
  <c r="BE240" i="23"/>
  <c r="BN65" i="26"/>
  <c r="BE64" i="26"/>
  <c r="BU245" i="19"/>
  <c r="BU258" i="19"/>
  <c r="BU44" i="26"/>
  <c r="BE51" i="26"/>
  <c r="BE266" i="19"/>
  <c r="BE277" i="19"/>
  <c r="BE282" i="19"/>
  <c r="BE299" i="19"/>
  <c r="BE298" i="19"/>
  <c r="BU117" i="24"/>
  <c r="BU198" i="23"/>
  <c r="BU196" i="23"/>
  <c r="BU206" i="23"/>
  <c r="BU199" i="23"/>
  <c r="BN51" i="26"/>
  <c r="BN272" i="19"/>
  <c r="BN274" i="19"/>
  <c r="BN270" i="19"/>
  <c r="BN113" i="25"/>
  <c r="BE107" i="25"/>
  <c r="BU224" i="19"/>
  <c r="BU223" i="19"/>
  <c r="BU241" i="19"/>
  <c r="BU239" i="19"/>
  <c r="BE215" i="23"/>
  <c r="BE220" i="23"/>
  <c r="BE241" i="23"/>
  <c r="BE229" i="23"/>
  <c r="BE103" i="25"/>
  <c r="BE63" i="26"/>
  <c r="BU252" i="19"/>
  <c r="BU250" i="19"/>
  <c r="BU43" i="26"/>
  <c r="BE52" i="26"/>
  <c r="BE265" i="19"/>
  <c r="BE275" i="19"/>
  <c r="BE296" i="19"/>
  <c r="BE294" i="19"/>
  <c r="BU115" i="24"/>
  <c r="BU123" i="24"/>
  <c r="BU192" i="23"/>
  <c r="BU186" i="23"/>
  <c r="BU211" i="23"/>
  <c r="BU210" i="23"/>
  <c r="BN54" i="26"/>
  <c r="BN263" i="19"/>
  <c r="BN275" i="19"/>
  <c r="BN280" i="19"/>
  <c r="BN299" i="19"/>
  <c r="BN291" i="19"/>
  <c r="BN101" i="25"/>
  <c r="BN88" i="25"/>
  <c r="BN95" i="25"/>
  <c r="BE198" i="24"/>
  <c r="BE208" i="24"/>
  <c r="BE199" i="24"/>
  <c r="BU95" i="24"/>
  <c r="BU102" i="24"/>
  <c r="BE109" i="25"/>
  <c r="BE93" i="25"/>
  <c r="BN194" i="24"/>
  <c r="BN197" i="24"/>
  <c r="BN205" i="24"/>
  <c r="BN202" i="24"/>
  <c r="BU73" i="25"/>
  <c r="BN218" i="23"/>
  <c r="BN222" i="23"/>
  <c r="BN236" i="23"/>
  <c r="BE292" i="19"/>
  <c r="BE216" i="23"/>
  <c r="BE55" i="26"/>
  <c r="BE270" i="19"/>
  <c r="BE286" i="19"/>
  <c r="BU121" i="24"/>
  <c r="BU187" i="23"/>
  <c r="BU212" i="23"/>
  <c r="BN53" i="26"/>
  <c r="BN271" i="19"/>
  <c r="BN284" i="19"/>
  <c r="BN102" i="25"/>
  <c r="BN87" i="25"/>
  <c r="BE188" i="24"/>
  <c r="BE203" i="24"/>
  <c r="BU101" i="24"/>
  <c r="BE110" i="25"/>
  <c r="BN196" i="24"/>
  <c r="BN207" i="24"/>
  <c r="BU70" i="25"/>
  <c r="BN214" i="23"/>
  <c r="BN237" i="23"/>
  <c r="BE89" i="25"/>
  <c r="BN228" i="23"/>
  <c r="BU214" i="19"/>
  <c r="BU225" i="19"/>
  <c r="BU243" i="19"/>
  <c r="BU236" i="19"/>
  <c r="BE224" i="23"/>
  <c r="BE234" i="23"/>
  <c r="BE238" i="23"/>
  <c r="BE106" i="25"/>
  <c r="BE65" i="26"/>
  <c r="BU249" i="19"/>
  <c r="BU253" i="19"/>
  <c r="BN59" i="26"/>
  <c r="BE276" i="19"/>
  <c r="BE283" i="19"/>
  <c r="BU113" i="24"/>
  <c r="BU197" i="23"/>
  <c r="BU207" i="23"/>
  <c r="BN264" i="19"/>
  <c r="BN283" i="19"/>
  <c r="BN110" i="25"/>
  <c r="BN93" i="25"/>
  <c r="BE209" i="24"/>
  <c r="BU90" i="24"/>
  <c r="BE98" i="25"/>
  <c r="BN195" i="24"/>
  <c r="BU76" i="25"/>
  <c r="BN234" i="23"/>
  <c r="BE288" i="19"/>
  <c r="BU75" i="25"/>
  <c r="BU227" i="19"/>
  <c r="BU217" i="19"/>
  <c r="BU232" i="19"/>
  <c r="BU234" i="19"/>
  <c r="BE223" i="23"/>
  <c r="BE217" i="23"/>
  <c r="BE239" i="23"/>
  <c r="BE231" i="23"/>
  <c r="BE102" i="25"/>
  <c r="BE62" i="26"/>
  <c r="BU251" i="19"/>
  <c r="BU259" i="19"/>
  <c r="BN60" i="26"/>
  <c r="BE56" i="26"/>
  <c r="BE273" i="19"/>
  <c r="BE269" i="19"/>
  <c r="BE289" i="19"/>
  <c r="BE287" i="19"/>
  <c r="BU111" i="24"/>
  <c r="BU118" i="24"/>
  <c r="BU193" i="23"/>
  <c r="BU191" i="23"/>
  <c r="BU205" i="23"/>
  <c r="BE60" i="26"/>
  <c r="BN55" i="26"/>
  <c r="BN266" i="19"/>
  <c r="BN279" i="19"/>
  <c r="BN293" i="19"/>
  <c r="BN295" i="19"/>
  <c r="BN109" i="25"/>
  <c r="BN104" i="25"/>
  <c r="BN89" i="25"/>
  <c r="BN94" i="25"/>
  <c r="BE194" i="24"/>
  <c r="BE202" i="24"/>
  <c r="BE206" i="24"/>
  <c r="BU93" i="24"/>
  <c r="BU100" i="24"/>
  <c r="BE92" i="25"/>
  <c r="BE94" i="25"/>
  <c r="BN190" i="24"/>
  <c r="BN192" i="24"/>
  <c r="BN204" i="24"/>
  <c r="BU69" i="25"/>
  <c r="BN221" i="23"/>
  <c r="BN215" i="23"/>
  <c r="BN239" i="23"/>
  <c r="BN240" i="23"/>
  <c r="BE281" i="19"/>
  <c r="BE99" i="25"/>
  <c r="BN206" i="24"/>
  <c r="BN220" i="23"/>
  <c r="BN238" i="23"/>
  <c r="BU246" i="19"/>
  <c r="BU195" i="23"/>
  <c r="BN278" i="19"/>
  <c r="BN111" i="25"/>
  <c r="BE196" i="24"/>
  <c r="BE108" i="25"/>
  <c r="BN211" i="24"/>
  <c r="BN233" i="23"/>
  <c r="BE195" i="24"/>
  <c r="BU98" i="24"/>
  <c r="BN198" i="24"/>
  <c r="BN225" i="23"/>
  <c r="BN91" i="25"/>
  <c r="BU92" i="24"/>
  <c r="BN203" i="24"/>
  <c r="BU216" i="19"/>
  <c r="BU213" i="19"/>
  <c r="BU230" i="19"/>
  <c r="BU229" i="19"/>
  <c r="BE222" i="23"/>
  <c r="BE218" i="23"/>
  <c r="BE228" i="23"/>
  <c r="BE233" i="23"/>
  <c r="BE100" i="25"/>
  <c r="BU260" i="19"/>
  <c r="BU244" i="19"/>
  <c r="BU248" i="19"/>
  <c r="BN61" i="26"/>
  <c r="BE57" i="26"/>
  <c r="BE267" i="19"/>
  <c r="BE279" i="19"/>
  <c r="BE295" i="19"/>
  <c r="BE290" i="19"/>
  <c r="BU110" i="24"/>
  <c r="BU119" i="24"/>
  <c r="BU188" i="23"/>
  <c r="BU189" i="23"/>
  <c r="BU202" i="23"/>
  <c r="BE58" i="26"/>
  <c r="BN56" i="26"/>
  <c r="BN261" i="19"/>
  <c r="BN276" i="19"/>
  <c r="BN294" i="19"/>
  <c r="BN297" i="19"/>
  <c r="BN112" i="25"/>
  <c r="BN100" i="25"/>
  <c r="BN90" i="25"/>
  <c r="BN97" i="25"/>
  <c r="BE193" i="24"/>
  <c r="BE207" i="24"/>
  <c r="BE204" i="24"/>
  <c r="BU96" i="24"/>
  <c r="BE113" i="25"/>
  <c r="BE88" i="25"/>
  <c r="BE97" i="25"/>
  <c r="BN189" i="24"/>
  <c r="BN200" i="24"/>
  <c r="BN208" i="24"/>
  <c r="BU71" i="25"/>
  <c r="BN223" i="23"/>
  <c r="BN216" i="23"/>
  <c r="BN230" i="23"/>
  <c r="BN235" i="23"/>
  <c r="BN289" i="19"/>
  <c r="BE91" i="25"/>
  <c r="BN199" i="24"/>
  <c r="BN213" i="23"/>
  <c r="BN285" i="19"/>
  <c r="BE53" i="26"/>
  <c r="BU124" i="24"/>
  <c r="BE61" i="26"/>
  <c r="BN269" i="19"/>
  <c r="BN290" i="19"/>
  <c r="BN98" i="25"/>
  <c r="BE210" i="24"/>
  <c r="BU99" i="24"/>
  <c r="BE95" i="25"/>
  <c r="BU72" i="25"/>
  <c r="BN219" i="23"/>
  <c r="BN292" i="19"/>
  <c r="BN96" i="25"/>
  <c r="BU91" i="24"/>
  <c r="BE96" i="25"/>
  <c r="BU74" i="25"/>
  <c r="BN242" i="23"/>
  <c r="BN99" i="25"/>
  <c r="BE201" i="24"/>
  <c r="BN188" i="24"/>
  <c r="BN241" i="23"/>
  <c r="T87" i="23" l="1"/>
  <c r="O85" i="35" s="1"/>
  <c r="S85" i="35"/>
  <c r="I82" i="35"/>
  <c r="O86" i="35"/>
  <c r="S86" i="35"/>
  <c r="R74" i="35"/>
  <c r="Q75" i="35"/>
  <c r="P78" i="35"/>
  <c r="P77" i="35"/>
  <c r="V76" i="35"/>
  <c r="R75" i="35"/>
  <c r="R73" i="35"/>
  <c r="V77" i="35"/>
  <c r="W77" i="35"/>
  <c r="Q73" i="35"/>
  <c r="T86" i="35"/>
  <c r="W76" i="35"/>
  <c r="O84" i="35"/>
  <c r="Q74" i="35"/>
  <c r="S88" i="35"/>
  <c r="AK88" i="21"/>
  <c r="AW88" i="21" s="1"/>
  <c r="O74" i="31"/>
  <c r="J83" i="35"/>
  <c r="L82" i="31"/>
  <c r="K84" i="31"/>
  <c r="P76" i="30"/>
  <c r="P73" i="30"/>
  <c r="P75" i="30"/>
  <c r="P74" i="30"/>
  <c r="P72" i="30"/>
  <c r="P68" i="30"/>
  <c r="P71" i="30"/>
  <c r="P69" i="30"/>
  <c r="P70" i="30"/>
  <c r="L100" i="30"/>
  <c r="L101" i="30"/>
  <c r="L102" i="30"/>
  <c r="L97" i="30"/>
  <c r="L98" i="30"/>
  <c r="L99" i="30"/>
  <c r="L94" i="30"/>
  <c r="L96" i="30"/>
  <c r="L93" i="30"/>
  <c r="L90" i="30"/>
  <c r="L95" i="30"/>
  <c r="L92" i="30"/>
  <c r="L91" i="30"/>
  <c r="H207" i="30"/>
  <c r="H210" i="30"/>
  <c r="H199" i="30"/>
  <c r="H208" i="30"/>
  <c r="H203" i="30"/>
  <c r="H200" i="30"/>
  <c r="H202" i="30"/>
  <c r="H205" i="30"/>
  <c r="H212" i="30"/>
  <c r="H211" i="30"/>
  <c r="H206" i="30"/>
  <c r="H201" i="30"/>
  <c r="H209" i="30"/>
  <c r="H204" i="30"/>
  <c r="H189" i="30"/>
  <c r="H191" i="30"/>
  <c r="H187" i="30"/>
  <c r="H186" i="30"/>
  <c r="H196" i="30"/>
  <c r="H194" i="30"/>
  <c r="H195" i="30"/>
  <c r="H190" i="30"/>
  <c r="H188" i="30"/>
  <c r="H193" i="30"/>
  <c r="H197" i="30"/>
  <c r="H192" i="30"/>
  <c r="H198" i="30"/>
  <c r="L122" i="30"/>
  <c r="L124" i="30"/>
  <c r="L120" i="30"/>
  <c r="L119" i="30"/>
  <c r="L118" i="30"/>
  <c r="L121" i="30"/>
  <c r="L123" i="30"/>
  <c r="L117" i="30"/>
  <c r="L116" i="30"/>
  <c r="L114" i="30"/>
  <c r="L112" i="30"/>
  <c r="L110" i="30"/>
  <c r="L111" i="30"/>
  <c r="L113" i="30"/>
  <c r="L115" i="30"/>
  <c r="T43" i="30"/>
  <c r="T44" i="30"/>
  <c r="T45" i="30"/>
  <c r="T41" i="30"/>
  <c r="T42" i="30"/>
  <c r="D248" i="30"/>
  <c r="D259" i="30"/>
  <c r="D253" i="30"/>
  <c r="D250" i="30"/>
  <c r="D258" i="30"/>
  <c r="D256" i="30"/>
  <c r="D246" i="30"/>
  <c r="D247" i="30"/>
  <c r="D244" i="30"/>
  <c r="D251" i="30"/>
  <c r="D249" i="30"/>
  <c r="D252" i="30"/>
  <c r="D245" i="30"/>
  <c r="D254" i="30"/>
  <c r="D255" i="30"/>
  <c r="D257" i="30"/>
  <c r="D260" i="30"/>
  <c r="D240" i="30"/>
  <c r="D242" i="30"/>
  <c r="D229" i="30"/>
  <c r="D234" i="30"/>
  <c r="D236" i="30"/>
  <c r="D239" i="30"/>
  <c r="D233" i="30"/>
  <c r="D238" i="30"/>
  <c r="D235" i="30"/>
  <c r="D231" i="30"/>
  <c r="D230" i="30"/>
  <c r="D232" i="30"/>
  <c r="D243" i="30"/>
  <c r="D241" i="30"/>
  <c r="D237" i="30"/>
  <c r="D228" i="30"/>
  <c r="D220" i="30"/>
  <c r="D221" i="30"/>
  <c r="D213" i="30"/>
  <c r="D217" i="30"/>
  <c r="D225" i="30"/>
  <c r="D223" i="30"/>
  <c r="D222" i="30"/>
  <c r="D226" i="30"/>
  <c r="D215" i="30"/>
  <c r="D218" i="30"/>
  <c r="D216" i="30"/>
  <c r="D227" i="30"/>
  <c r="D214" i="30"/>
  <c r="D224" i="30"/>
  <c r="D219" i="30"/>
  <c r="AO86" i="23"/>
  <c r="L84" i="31" s="1"/>
  <c r="K83" i="31"/>
  <c r="AO87" i="23"/>
  <c r="AO87" i="19"/>
  <c r="I85" i="35" s="1"/>
  <c r="AO88" i="19"/>
  <c r="K86" i="31" s="1"/>
  <c r="AK87" i="21"/>
  <c r="AQ87" i="21"/>
  <c r="AN89" i="19" s="1"/>
  <c r="AO79" i="26"/>
  <c r="M77" i="35" s="1"/>
  <c r="U91" i="21"/>
  <c r="F86" i="21"/>
  <c r="E92" i="21"/>
  <c r="T100" i="21"/>
  <c r="AB100" i="21" s="1"/>
  <c r="G84" i="5"/>
  <c r="V92" i="21"/>
  <c r="T98" i="21"/>
  <c r="W85" i="21"/>
  <c r="T99" i="21"/>
  <c r="AB99" i="21" s="1"/>
  <c r="D94" i="21"/>
  <c r="J94" i="21" s="1"/>
  <c r="W84" i="21"/>
  <c r="X88" i="21"/>
  <c r="E89" i="5"/>
  <c r="H82" i="21"/>
  <c r="F85" i="5"/>
  <c r="E91" i="21"/>
  <c r="X90" i="21"/>
  <c r="D93" i="21"/>
  <c r="J93" i="21" s="1"/>
  <c r="G83" i="21"/>
  <c r="C89" i="5"/>
  <c r="I89" i="5" s="1"/>
  <c r="E93" i="21"/>
  <c r="U94" i="21"/>
  <c r="F84" i="5"/>
  <c r="D88" i="5"/>
  <c r="X89" i="21"/>
  <c r="C90" i="5"/>
  <c r="D92" i="21"/>
  <c r="J92" i="21" s="1"/>
  <c r="V94" i="21"/>
  <c r="E90" i="5"/>
  <c r="F85" i="21"/>
  <c r="G85" i="5"/>
  <c r="G82" i="21"/>
  <c r="D90" i="5"/>
  <c r="U93" i="21"/>
  <c r="D91" i="21"/>
  <c r="J91" i="21" s="1"/>
  <c r="H83" i="21"/>
  <c r="V91" i="21"/>
  <c r="D89" i="5"/>
  <c r="E94" i="21"/>
  <c r="V93" i="21"/>
  <c r="U92" i="21"/>
  <c r="T89" i="23"/>
  <c r="J87" i="5"/>
  <c r="L87" i="5"/>
  <c r="AF89" i="19"/>
  <c r="K87" i="5"/>
  <c r="N87" i="5"/>
  <c r="M87" i="5"/>
  <c r="M89" i="19"/>
  <c r="L77" i="35"/>
  <c r="N77" i="31"/>
  <c r="U80" i="35"/>
  <c r="AO82" i="24"/>
  <c r="AO78" i="25"/>
  <c r="N85" i="35"/>
  <c r="N74" i="31"/>
  <c r="L74" i="35"/>
  <c r="M84" i="26"/>
  <c r="AF84" i="26"/>
  <c r="AT79" i="21"/>
  <c r="AN81" i="25" s="1"/>
  <c r="AN79" i="21"/>
  <c r="AM84" i="21"/>
  <c r="T86" i="24" s="1"/>
  <c r="AS84" i="21"/>
  <c r="T79" i="26"/>
  <c r="BA77" i="21"/>
  <c r="T88" i="19"/>
  <c r="AW86" i="21"/>
  <c r="AO78" i="26"/>
  <c r="AF85" i="26"/>
  <c r="M85" i="26"/>
  <c r="AU80" i="21"/>
  <c r="AN82" i="26" s="1"/>
  <c r="AO82" i="26" s="1"/>
  <c r="AO80" i="21"/>
  <c r="AA97" i="21"/>
  <c r="AC97" i="21"/>
  <c r="AD97" i="21"/>
  <c r="AE97" i="21"/>
  <c r="Z97" i="21"/>
  <c r="AX86" i="21"/>
  <c r="N83" i="35"/>
  <c r="M89" i="24"/>
  <c r="AF89" i="24"/>
  <c r="AU78" i="21"/>
  <c r="AN80" i="26" s="1"/>
  <c r="AO78" i="21"/>
  <c r="AM83" i="21"/>
  <c r="AS83" i="21"/>
  <c r="AN85" i="24" s="1"/>
  <c r="U79" i="35"/>
  <c r="AO81" i="24"/>
  <c r="T78" i="26"/>
  <c r="BA76" i="21"/>
  <c r="AR87" i="21"/>
  <c r="AN89" i="23" s="1"/>
  <c r="M84" i="25"/>
  <c r="AF84" i="25"/>
  <c r="AF90" i="24"/>
  <c r="M90" i="24"/>
  <c r="J88" i="5"/>
  <c r="N88" i="5"/>
  <c r="M88" i="5"/>
  <c r="K88" i="5"/>
  <c r="M90" i="19"/>
  <c r="AF90" i="19"/>
  <c r="L88" i="5"/>
  <c r="AT81" i="21"/>
  <c r="AN83" i="25" s="1"/>
  <c r="AN81" i="21"/>
  <c r="AN80" i="21"/>
  <c r="AT80" i="21"/>
  <c r="AN82" i="25" s="1"/>
  <c r="M74" i="31"/>
  <c r="K74" i="35"/>
  <c r="T89" i="19"/>
  <c r="T81" i="24"/>
  <c r="AY79" i="21"/>
  <c r="T78" i="25"/>
  <c r="AZ76" i="21"/>
  <c r="AO81" i="21"/>
  <c r="AU81" i="21"/>
  <c r="AN83" i="26" s="1"/>
  <c r="AL88" i="21"/>
  <c r="AR88" i="21"/>
  <c r="AN90" i="23" s="1"/>
  <c r="N90" i="21"/>
  <c r="M90" i="21"/>
  <c r="K90" i="21"/>
  <c r="AK90" i="21" s="1"/>
  <c r="L90" i="21"/>
  <c r="I87" i="5"/>
  <c r="T90" i="19"/>
  <c r="AO79" i="21"/>
  <c r="AU79" i="21"/>
  <c r="AN81" i="26" s="1"/>
  <c r="K78" i="35"/>
  <c r="M78" i="31"/>
  <c r="M77" i="31"/>
  <c r="K77" i="35"/>
  <c r="U81" i="35"/>
  <c r="AO83" i="24"/>
  <c r="N75" i="31"/>
  <c r="L75" i="35"/>
  <c r="AE95" i="21"/>
  <c r="AC95" i="21"/>
  <c r="AA95" i="21"/>
  <c r="AD95" i="21"/>
  <c r="Z95" i="21"/>
  <c r="AT78" i="21"/>
  <c r="AN80" i="25" s="1"/>
  <c r="AN78" i="21"/>
  <c r="AA96" i="21"/>
  <c r="Z96" i="21"/>
  <c r="AE96" i="21"/>
  <c r="AD96" i="21"/>
  <c r="AC96" i="21"/>
  <c r="AF85" i="25"/>
  <c r="M85" i="25"/>
  <c r="AY80" i="21"/>
  <c r="T82" i="24"/>
  <c r="T83" i="24"/>
  <c r="AY81" i="21"/>
  <c r="T79" i="25"/>
  <c r="AZ77" i="21"/>
  <c r="M89" i="23"/>
  <c r="AF89" i="23"/>
  <c r="AF88" i="23"/>
  <c r="M88" i="23"/>
  <c r="AM82" i="21"/>
  <c r="AS82" i="21"/>
  <c r="AN84" i="24" s="1"/>
  <c r="N89" i="21"/>
  <c r="L89" i="21"/>
  <c r="K89" i="21"/>
  <c r="AL89" i="21" s="1"/>
  <c r="M89" i="21"/>
  <c r="AD105" i="20"/>
  <c r="BB105" i="20" s="1"/>
  <c r="BJ254" i="23"/>
  <c r="BJ253" i="23"/>
  <c r="BJ248" i="23"/>
  <c r="BJ244" i="23"/>
  <c r="BJ255" i="23"/>
  <c r="BJ250" i="23"/>
  <c r="BJ259" i="23"/>
  <c r="BJ249" i="23"/>
  <c r="BJ247" i="23"/>
  <c r="BJ258" i="23"/>
  <c r="BJ243" i="23"/>
  <c r="BJ257" i="23"/>
  <c r="BJ251" i="23"/>
  <c r="BJ252" i="23"/>
  <c r="BJ245" i="23"/>
  <c r="BJ246" i="23"/>
  <c r="BJ256" i="23"/>
  <c r="BJ228" i="23"/>
  <c r="BJ238" i="23"/>
  <c r="BJ230" i="23"/>
  <c r="BJ237" i="23"/>
  <c r="BJ240" i="23"/>
  <c r="BJ231" i="23"/>
  <c r="BJ233" i="23"/>
  <c r="BJ239" i="23"/>
  <c r="BJ234" i="23"/>
  <c r="BJ232" i="23"/>
  <c r="BJ235" i="23"/>
  <c r="BJ229" i="23"/>
  <c r="BJ241" i="23"/>
  <c r="BJ242" i="23"/>
  <c r="BJ236" i="23"/>
  <c r="BT106" i="25"/>
  <c r="BT100" i="25"/>
  <c r="BT105" i="25"/>
  <c r="BT101" i="25"/>
  <c r="BT104" i="25"/>
  <c r="BT103" i="25"/>
  <c r="BT102" i="25"/>
  <c r="BT51" i="26"/>
  <c r="BT54" i="26"/>
  <c r="BT53" i="26"/>
  <c r="BT52" i="26"/>
  <c r="BT55" i="26"/>
  <c r="BT56" i="26"/>
  <c r="BT57" i="26"/>
  <c r="BT263" i="23"/>
  <c r="BT272" i="23"/>
  <c r="BT274" i="23"/>
  <c r="BT270" i="23"/>
  <c r="BT268" i="23"/>
  <c r="BT260" i="23"/>
  <c r="BT269" i="23"/>
  <c r="BT276" i="23"/>
  <c r="BT275" i="23"/>
  <c r="BT271" i="23"/>
  <c r="BT264" i="23"/>
  <c r="BT265" i="23"/>
  <c r="BT266" i="23"/>
  <c r="BT277" i="23"/>
  <c r="BT273" i="23"/>
  <c r="BT261" i="23"/>
  <c r="BT262" i="23"/>
  <c r="BT267" i="23"/>
  <c r="BT283" i="23"/>
  <c r="BT294" i="23"/>
  <c r="BT292" i="23"/>
  <c r="BT280" i="23"/>
  <c r="BT284" i="23"/>
  <c r="BT287" i="23"/>
  <c r="BT291" i="23"/>
  <c r="BT288" i="23"/>
  <c r="BT282" i="23"/>
  <c r="BT290" i="23"/>
  <c r="BT281" i="23"/>
  <c r="BT293" i="23"/>
  <c r="BT286" i="23"/>
  <c r="BT279" i="23"/>
  <c r="BT289" i="23"/>
  <c r="BT285" i="23"/>
  <c r="BT278" i="23"/>
  <c r="BT296" i="23"/>
  <c r="BT295" i="23"/>
  <c r="BT297" i="23"/>
  <c r="BT153" i="24"/>
  <c r="BT157" i="24"/>
  <c r="BT154" i="24"/>
  <c r="BT163" i="24"/>
  <c r="BT161" i="24"/>
  <c r="BT160" i="24"/>
  <c r="BT162" i="24"/>
  <c r="BT155" i="24"/>
  <c r="BT159" i="24"/>
  <c r="BT156" i="24"/>
  <c r="BT158" i="24"/>
  <c r="BT165" i="24"/>
  <c r="BT173" i="24"/>
  <c r="BT168" i="24"/>
  <c r="BT170" i="24"/>
  <c r="BT164" i="24"/>
  <c r="BT167" i="24"/>
  <c r="BT174" i="24"/>
  <c r="BT172" i="24"/>
  <c r="BT171" i="24"/>
  <c r="BT169" i="24"/>
  <c r="BT166" i="24"/>
  <c r="BJ280" i="19"/>
  <c r="BJ289" i="19"/>
  <c r="BJ281" i="19"/>
  <c r="BJ295" i="19"/>
  <c r="BJ282" i="19"/>
  <c r="BJ285" i="19"/>
  <c r="BJ299" i="19"/>
  <c r="BJ298" i="19"/>
  <c r="BJ290" i="19"/>
  <c r="BJ288" i="19"/>
  <c r="BJ287" i="19"/>
  <c r="BJ284" i="19"/>
  <c r="BJ297" i="19"/>
  <c r="BJ283" i="19"/>
  <c r="BJ286" i="19"/>
  <c r="BJ291" i="19"/>
  <c r="BJ296" i="19"/>
  <c r="BJ294" i="19"/>
  <c r="BJ292" i="19"/>
  <c r="BJ293" i="19"/>
  <c r="BJ311" i="19"/>
  <c r="BJ313" i="19"/>
  <c r="BJ315" i="19"/>
  <c r="BJ316" i="19"/>
  <c r="BJ318" i="19"/>
  <c r="BJ314" i="19"/>
  <c r="BJ317" i="19"/>
  <c r="BJ307" i="19"/>
  <c r="BJ301" i="19"/>
  <c r="BJ302" i="19"/>
  <c r="BJ306" i="19"/>
  <c r="BJ310" i="19"/>
  <c r="BJ304" i="19"/>
  <c r="BJ309" i="19"/>
  <c r="BJ305" i="19"/>
  <c r="BJ300" i="19"/>
  <c r="BJ312" i="19"/>
  <c r="BJ308" i="19"/>
  <c r="BJ320" i="19"/>
  <c r="BJ303" i="19"/>
  <c r="BJ319" i="19"/>
  <c r="BJ80" i="25"/>
  <c r="BJ81" i="25"/>
  <c r="BJ78" i="25"/>
  <c r="BJ79" i="25"/>
  <c r="BJ77" i="25"/>
  <c r="BJ86" i="25"/>
  <c r="BJ85" i="25"/>
  <c r="BJ82" i="25"/>
  <c r="BJ83" i="25"/>
  <c r="BJ84" i="25"/>
  <c r="BJ330" i="19"/>
  <c r="BJ332" i="19"/>
  <c r="BJ333" i="19"/>
  <c r="BJ328" i="19"/>
  <c r="BJ325" i="19"/>
  <c r="BJ336" i="19"/>
  <c r="BJ342" i="19"/>
  <c r="BJ334" i="19"/>
  <c r="BJ329" i="19"/>
  <c r="BJ327" i="19"/>
  <c r="BJ341" i="19"/>
  <c r="BJ337" i="19"/>
  <c r="BJ331" i="19"/>
  <c r="BJ324" i="19"/>
  <c r="BJ321" i="19"/>
  <c r="BJ335" i="19"/>
  <c r="BJ326" i="19"/>
  <c r="BJ340" i="19"/>
  <c r="BJ322" i="19"/>
  <c r="BJ339" i="19"/>
  <c r="BJ338" i="19"/>
  <c r="BJ323" i="19"/>
  <c r="BT91" i="25"/>
  <c r="BT88" i="25"/>
  <c r="BT92" i="25"/>
  <c r="BT90" i="25"/>
  <c r="BT89" i="25"/>
  <c r="BT87" i="25"/>
  <c r="BT94" i="25"/>
  <c r="BT98" i="25"/>
  <c r="BT93" i="25"/>
  <c r="BT97" i="25"/>
  <c r="BT96" i="25"/>
  <c r="BT95" i="25"/>
  <c r="BT99" i="25"/>
  <c r="BJ46" i="26"/>
  <c r="BJ47" i="26"/>
  <c r="BJ48" i="26"/>
  <c r="BJ49" i="26"/>
  <c r="BJ50" i="26"/>
  <c r="BT300" i="19"/>
  <c r="BT307" i="19"/>
  <c r="BT314" i="19"/>
  <c r="BT305" i="19"/>
  <c r="BT310" i="19"/>
  <c r="BT302" i="19"/>
  <c r="BT311" i="19"/>
  <c r="BT303" i="19"/>
  <c r="BT313" i="19"/>
  <c r="BT304" i="19"/>
  <c r="BT316" i="19"/>
  <c r="BT315" i="19"/>
  <c r="BT320" i="19"/>
  <c r="BT312" i="19"/>
  <c r="BT301" i="19"/>
  <c r="BT308" i="19"/>
  <c r="BT309" i="19"/>
  <c r="BT306" i="19"/>
  <c r="BT318" i="19"/>
  <c r="BT317" i="19"/>
  <c r="BT319" i="19"/>
  <c r="BT331" i="19"/>
  <c r="BT338" i="19"/>
  <c r="BT322" i="19"/>
  <c r="BT342" i="19"/>
  <c r="BT328" i="19"/>
  <c r="BT336" i="19"/>
  <c r="BT334" i="19"/>
  <c r="BT330" i="19"/>
  <c r="BT335" i="19"/>
  <c r="BT337" i="19"/>
  <c r="BT323" i="19"/>
  <c r="BT329" i="19"/>
  <c r="BT333" i="19"/>
  <c r="BT341" i="19"/>
  <c r="BT332" i="19"/>
  <c r="BT325" i="19"/>
  <c r="BT327" i="19"/>
  <c r="BT339" i="19"/>
  <c r="BT326" i="19"/>
  <c r="BT340" i="19"/>
  <c r="BT321" i="19"/>
  <c r="BT324" i="19"/>
  <c r="BT64" i="26"/>
  <c r="BT65" i="26"/>
  <c r="BT62" i="26"/>
  <c r="BT63" i="26"/>
  <c r="BJ265" i="23"/>
  <c r="BJ270" i="23"/>
  <c r="BJ275" i="23"/>
  <c r="BJ269" i="23"/>
  <c r="BJ262" i="23"/>
  <c r="BJ268" i="23"/>
  <c r="BJ263" i="23"/>
  <c r="BJ277" i="23"/>
  <c r="BJ276" i="23"/>
  <c r="BJ274" i="23"/>
  <c r="BJ261" i="23"/>
  <c r="BJ266" i="23"/>
  <c r="BJ264" i="23"/>
  <c r="BJ273" i="23"/>
  <c r="BJ260" i="23"/>
  <c r="BJ272" i="23"/>
  <c r="BJ267" i="23"/>
  <c r="BJ271" i="23"/>
  <c r="BT108" i="25"/>
  <c r="BT113" i="25"/>
  <c r="BT112" i="25"/>
  <c r="BT111" i="25"/>
  <c r="BT107" i="25"/>
  <c r="BT109" i="25"/>
  <c r="BT110" i="25"/>
  <c r="BJ133" i="24"/>
  <c r="BJ128" i="24"/>
  <c r="BJ132" i="24"/>
  <c r="BJ127" i="24"/>
  <c r="BJ130" i="24"/>
  <c r="BJ126" i="24"/>
  <c r="BJ125" i="24"/>
  <c r="BJ131" i="24"/>
  <c r="BJ129" i="24"/>
  <c r="BJ134" i="24"/>
  <c r="BJ139" i="24"/>
  <c r="BJ142" i="24"/>
  <c r="BJ135" i="24"/>
  <c r="BJ136" i="24"/>
  <c r="BJ137" i="24"/>
  <c r="BJ140" i="24"/>
  <c r="BJ138" i="24"/>
  <c r="BJ141" i="24"/>
  <c r="BT60" i="26"/>
  <c r="BT58" i="26"/>
  <c r="BT59" i="26"/>
  <c r="BT61" i="26"/>
  <c r="BJ144" i="24"/>
  <c r="BJ146" i="24"/>
  <c r="BJ148" i="24"/>
  <c r="BJ150" i="24"/>
  <c r="BJ152" i="24"/>
  <c r="BJ147" i="24"/>
  <c r="BJ143" i="24"/>
  <c r="BJ145" i="24"/>
  <c r="BJ151" i="24"/>
  <c r="BJ149" i="24"/>
  <c r="BU267" i="19"/>
  <c r="BU273" i="19"/>
  <c r="BU289" i="19"/>
  <c r="BU288" i="19"/>
  <c r="BN116" i="25"/>
  <c r="BN123" i="25"/>
  <c r="BE249" i="23"/>
  <c r="BE254" i="23"/>
  <c r="BE264" i="23"/>
  <c r="BE276" i="23"/>
  <c r="BE261" i="23"/>
  <c r="BE73" i="26"/>
  <c r="BE301" i="19"/>
  <c r="BE312" i="19"/>
  <c r="BE342" i="19"/>
  <c r="BE338" i="19"/>
  <c r="BE330" i="19"/>
  <c r="BN71" i="26"/>
  <c r="BU131" i="24"/>
  <c r="BU139" i="24"/>
  <c r="BE118" i="25"/>
  <c r="BE124" i="25"/>
  <c r="BU48" i="26"/>
  <c r="BE222" i="24"/>
  <c r="BE223" i="24"/>
  <c r="BE233" i="24"/>
  <c r="BE243" i="24"/>
  <c r="BU227" i="23"/>
  <c r="BU225" i="23"/>
  <c r="BU229" i="23"/>
  <c r="BN320" i="19"/>
  <c r="BN315" i="19"/>
  <c r="BN307" i="19"/>
  <c r="BN325" i="19"/>
  <c r="BN341" i="19"/>
  <c r="BN330" i="19"/>
  <c r="BU144" i="24"/>
  <c r="BN220" i="24"/>
  <c r="BN226" i="24"/>
  <c r="BN228" i="24"/>
  <c r="BN229" i="24"/>
  <c r="BU82" i="25"/>
  <c r="BN254" i="23"/>
  <c r="BN245" i="23"/>
  <c r="BN263" i="23"/>
  <c r="BN272" i="23"/>
  <c r="BN329" i="19"/>
  <c r="BN260" i="23"/>
  <c r="BE120" i="25"/>
  <c r="BU222" i="23"/>
  <c r="BN300" i="19"/>
  <c r="BN219" i="24"/>
  <c r="BN248" i="23"/>
  <c r="BE336" i="19"/>
  <c r="BN321" i="19"/>
  <c r="BN274" i="23"/>
  <c r="BU266" i="19"/>
  <c r="BU278" i="19"/>
  <c r="BU294" i="19"/>
  <c r="BU290" i="19"/>
  <c r="BN118" i="25"/>
  <c r="BN125" i="25"/>
  <c r="BE250" i="23"/>
  <c r="BE253" i="23"/>
  <c r="BE273" i="23"/>
  <c r="BE268" i="23"/>
  <c r="BE275" i="23"/>
  <c r="BE74" i="26"/>
  <c r="BE306" i="19"/>
  <c r="BE320" i="19"/>
  <c r="BE331" i="19"/>
  <c r="BE329" i="19"/>
  <c r="BE327" i="19"/>
  <c r="BN72" i="26"/>
  <c r="BU132" i="24"/>
  <c r="BU136" i="24"/>
  <c r="BE119" i="25"/>
  <c r="BE127" i="25"/>
  <c r="BU50" i="26"/>
  <c r="BE226" i="24"/>
  <c r="BE221" i="24"/>
  <c r="BE229" i="24"/>
  <c r="BE241" i="24"/>
  <c r="BU224" i="23"/>
  <c r="BU231" i="23"/>
  <c r="BU232" i="23"/>
  <c r="BN301" i="19"/>
  <c r="BN314" i="19"/>
  <c r="BN311" i="19"/>
  <c r="BN339" i="19"/>
  <c r="BN322" i="19"/>
  <c r="BU148" i="24"/>
  <c r="BU150" i="24"/>
  <c r="BN225" i="24"/>
  <c r="BN224" i="24"/>
  <c r="BN232" i="24"/>
  <c r="BN243" i="24"/>
  <c r="BU79" i="25"/>
  <c r="BU85" i="25"/>
  <c r="BN252" i="23"/>
  <c r="BN244" i="23"/>
  <c r="BN270" i="23"/>
  <c r="BN323" i="19"/>
  <c r="BE125" i="25"/>
  <c r="BE214" i="24"/>
  <c r="BU238" i="23"/>
  <c r="BN312" i="19"/>
  <c r="BN221" i="24"/>
  <c r="BN253" i="23"/>
  <c r="BU149" i="24"/>
  <c r="BN247" i="23"/>
  <c r="BU269" i="19"/>
  <c r="BU270" i="19"/>
  <c r="BU262" i="19"/>
  <c r="BU282" i="19"/>
  <c r="BU287" i="19"/>
  <c r="BN119" i="25"/>
  <c r="BN122" i="25"/>
  <c r="BE252" i="23"/>
  <c r="BE247" i="23"/>
  <c r="BE274" i="23"/>
  <c r="BE277" i="23"/>
  <c r="BE67" i="26"/>
  <c r="BE70" i="26"/>
  <c r="BE300" i="19"/>
  <c r="BE316" i="19"/>
  <c r="BE340" i="19"/>
  <c r="BE337" i="19"/>
  <c r="BE326" i="19"/>
  <c r="BN73" i="26"/>
  <c r="BU126" i="24"/>
  <c r="BU135" i="24"/>
  <c r="BE115" i="25"/>
  <c r="BE122" i="25"/>
  <c r="BU49" i="26"/>
  <c r="BE217" i="24"/>
  <c r="BE234" i="24"/>
  <c r="BE239" i="24"/>
  <c r="BU216" i="23"/>
  <c r="BU220" i="23"/>
  <c r="BU237" i="23"/>
  <c r="BU242" i="23"/>
  <c r="BN319" i="19"/>
  <c r="BN310" i="19"/>
  <c r="BN308" i="19"/>
  <c r="BN331" i="19"/>
  <c r="BN332" i="19"/>
  <c r="BU152" i="24"/>
  <c r="BU143" i="24"/>
  <c r="BN214" i="24"/>
  <c r="BN237" i="24"/>
  <c r="BN231" i="24"/>
  <c r="BU78" i="25"/>
  <c r="BU86" i="25"/>
  <c r="BN251" i="23"/>
  <c r="BN257" i="23"/>
  <c r="BN262" i="23"/>
  <c r="BN267" i="23"/>
  <c r="BE333" i="19"/>
  <c r="BN67" i="26"/>
  <c r="BE238" i="24"/>
  <c r="BN335" i="19"/>
  <c r="BN235" i="24"/>
  <c r="BN246" i="23"/>
  <c r="BN213" i="24"/>
  <c r="BN255" i="23"/>
  <c r="BU274" i="19"/>
  <c r="BU277" i="19"/>
  <c r="BU275" i="19"/>
  <c r="BU293" i="19"/>
  <c r="BU296" i="19"/>
  <c r="BN115" i="25"/>
  <c r="BN126" i="25"/>
  <c r="BE257" i="23"/>
  <c r="BE255" i="23"/>
  <c r="BE260" i="23"/>
  <c r="BE269" i="23"/>
  <c r="BE66" i="26"/>
  <c r="BE308" i="19"/>
  <c r="BE318" i="19"/>
  <c r="BE311" i="19"/>
  <c r="BE322" i="19"/>
  <c r="BE339" i="19"/>
  <c r="BU138" i="24"/>
  <c r="BE220" i="24"/>
  <c r="BU230" i="23"/>
  <c r="BN233" i="24"/>
  <c r="BU279" i="19"/>
  <c r="BU261" i="19"/>
  <c r="BU271" i="19"/>
  <c r="BU281" i="19"/>
  <c r="BU283" i="19"/>
  <c r="BN120" i="25"/>
  <c r="BN129" i="25"/>
  <c r="BE248" i="23"/>
  <c r="BE245" i="23"/>
  <c r="BE270" i="23"/>
  <c r="BE266" i="23"/>
  <c r="BE69" i="26"/>
  <c r="BE307" i="19"/>
  <c r="BE313" i="19"/>
  <c r="BE309" i="19"/>
  <c r="BE335" i="19"/>
  <c r="BE323" i="19"/>
  <c r="BN69" i="26"/>
  <c r="BU130" i="24"/>
  <c r="BU127" i="24"/>
  <c r="BU134" i="24"/>
  <c r="BE116" i="25"/>
  <c r="BE126" i="25"/>
  <c r="BE225" i="24"/>
  <c r="BE218" i="24"/>
  <c r="BE231" i="24"/>
  <c r="BE235" i="24"/>
  <c r="BU226" i="23"/>
  <c r="BU213" i="23"/>
  <c r="BU240" i="23"/>
  <c r="BU234" i="23"/>
  <c r="BN317" i="19"/>
  <c r="BN302" i="19"/>
  <c r="BN318" i="19"/>
  <c r="BN337" i="19"/>
  <c r="BN327" i="19"/>
  <c r="BU147" i="24"/>
  <c r="BN218" i="24"/>
  <c r="BN217" i="24"/>
  <c r="BN240" i="24"/>
  <c r="BN241" i="24"/>
  <c r="BU81" i="25"/>
  <c r="BN259" i="23"/>
  <c r="BN258" i="23"/>
  <c r="BN276" i="23"/>
  <c r="BN266" i="23"/>
  <c r="BN275" i="23"/>
  <c r="BE334" i="19"/>
  <c r="BU142" i="24"/>
  <c r="BE224" i="24"/>
  <c r="BE237" i="24"/>
  <c r="BU214" i="23"/>
  <c r="BU241" i="23"/>
  <c r="BN303" i="19"/>
  <c r="BN316" i="19"/>
  <c r="BN227" i="24"/>
  <c r="BN261" i="23"/>
  <c r="BU263" i="19"/>
  <c r="BU264" i="19"/>
  <c r="BU284" i="19"/>
  <c r="BU295" i="19"/>
  <c r="BU280" i="19"/>
  <c r="BN121" i="25"/>
  <c r="BN128" i="25"/>
  <c r="BE259" i="23"/>
  <c r="BE244" i="23"/>
  <c r="BE271" i="23"/>
  <c r="BE265" i="23"/>
  <c r="BE68" i="26"/>
  <c r="BE317" i="19"/>
  <c r="BE315" i="19"/>
  <c r="BE310" i="19"/>
  <c r="BE321" i="19"/>
  <c r="BE325" i="19"/>
  <c r="BN68" i="26"/>
  <c r="BU133" i="24"/>
  <c r="BU141" i="24"/>
  <c r="BE117" i="25"/>
  <c r="BE128" i="25"/>
  <c r="BE215" i="24"/>
  <c r="BE230" i="24"/>
  <c r="BU218" i="23"/>
  <c r="BU233" i="23"/>
  <c r="BN334" i="19"/>
  <c r="BN242" i="24"/>
  <c r="BU272" i="19"/>
  <c r="BU268" i="19"/>
  <c r="BU299" i="19"/>
  <c r="BU298" i="19"/>
  <c r="BU285" i="19"/>
  <c r="BN114" i="25"/>
  <c r="BN127" i="25"/>
  <c r="BE243" i="23"/>
  <c r="BE256" i="23"/>
  <c r="BE272" i="23"/>
  <c r="BE267" i="23"/>
  <c r="BE72" i="26"/>
  <c r="BE314" i="19"/>
  <c r="BE305" i="19"/>
  <c r="BE303" i="19"/>
  <c r="BE341" i="19"/>
  <c r="BE332" i="19"/>
  <c r="BN66" i="26"/>
  <c r="BU128" i="24"/>
  <c r="BU137" i="24"/>
  <c r="BE114" i="25"/>
  <c r="BE123" i="25"/>
  <c r="BU46" i="26"/>
  <c r="BE219" i="24"/>
  <c r="BE227" i="24"/>
  <c r="BE232" i="24"/>
  <c r="BE236" i="24"/>
  <c r="BU215" i="23"/>
  <c r="BU219" i="23"/>
  <c r="BU236" i="23"/>
  <c r="BU235" i="23"/>
  <c r="BN304" i="19"/>
  <c r="BN313" i="19"/>
  <c r="BN338" i="19"/>
  <c r="BN326" i="19"/>
  <c r="BN324" i="19"/>
  <c r="BU151" i="24"/>
  <c r="BN222" i="24"/>
  <c r="BN216" i="24"/>
  <c r="BN236" i="24"/>
  <c r="BN238" i="24"/>
  <c r="BU83" i="25"/>
  <c r="BN243" i="23"/>
  <c r="BN256" i="23"/>
  <c r="BN277" i="23"/>
  <c r="BN269" i="23"/>
  <c r="BU292" i="19"/>
  <c r="BU125" i="24"/>
  <c r="BU217" i="23"/>
  <c r="BN336" i="19"/>
  <c r="BN273" i="23"/>
  <c r="BN234" i="24"/>
  <c r="BN271" i="23"/>
  <c r="BU265" i="19"/>
  <c r="BU276" i="19"/>
  <c r="BU291" i="19"/>
  <c r="BU286" i="19"/>
  <c r="BN117" i="25"/>
  <c r="BN124" i="25"/>
  <c r="BE251" i="23"/>
  <c r="BE258" i="23"/>
  <c r="BE246" i="23"/>
  <c r="BE262" i="23"/>
  <c r="BE263" i="23"/>
  <c r="BE71" i="26"/>
  <c r="BE304" i="19"/>
  <c r="BE319" i="19"/>
  <c r="BE302" i="19"/>
  <c r="BE328" i="19"/>
  <c r="BE324" i="19"/>
  <c r="BN70" i="26"/>
  <c r="BU129" i="24"/>
  <c r="BU140" i="24"/>
  <c r="BE121" i="25"/>
  <c r="BE129" i="25"/>
  <c r="BU47" i="26"/>
  <c r="BE216" i="24"/>
  <c r="BE213" i="24"/>
  <c r="BE228" i="24"/>
  <c r="BE242" i="24"/>
  <c r="BU221" i="23"/>
  <c r="BU223" i="23"/>
  <c r="BU239" i="23"/>
  <c r="BU228" i="23"/>
  <c r="BN309" i="19"/>
  <c r="BN306" i="19"/>
  <c r="BN333" i="19"/>
  <c r="BN342" i="19"/>
  <c r="BN340" i="19"/>
  <c r="BU146" i="24"/>
  <c r="BN215" i="24"/>
  <c r="BN223" i="24"/>
  <c r="BN239" i="24"/>
  <c r="BN230" i="24"/>
  <c r="BU84" i="25"/>
  <c r="BN249" i="23"/>
  <c r="BN250" i="23"/>
  <c r="BN268" i="23"/>
  <c r="BN264" i="23"/>
  <c r="BU297" i="19"/>
  <c r="BN74" i="26"/>
  <c r="BE240" i="24"/>
  <c r="BN305" i="19"/>
  <c r="BU145" i="24"/>
  <c r="BU77" i="25"/>
  <c r="BN265" i="23"/>
  <c r="BN328" i="19"/>
  <c r="BU80" i="25"/>
  <c r="AW87" i="21" l="1"/>
  <c r="O77" i="31"/>
  <c r="P80" i="35"/>
  <c r="W79" i="35"/>
  <c r="P79" i="35"/>
  <c r="V81" i="35"/>
  <c r="R77" i="35"/>
  <c r="V80" i="35"/>
  <c r="O87" i="35"/>
  <c r="T88" i="35"/>
  <c r="W80" i="35"/>
  <c r="S87" i="35"/>
  <c r="R76" i="35"/>
  <c r="V78" i="35"/>
  <c r="P84" i="35"/>
  <c r="Q76" i="35"/>
  <c r="AO82" i="25"/>
  <c r="L80" i="35" s="1"/>
  <c r="W81" i="35"/>
  <c r="P81" i="35"/>
  <c r="Q77" i="35"/>
  <c r="T87" i="35"/>
  <c r="W78" i="35"/>
  <c r="V79" i="35"/>
  <c r="AO83" i="25"/>
  <c r="L81" i="35" s="1"/>
  <c r="J84" i="35"/>
  <c r="K85" i="31"/>
  <c r="D297" i="30"/>
  <c r="D292" i="30"/>
  <c r="P86" i="30"/>
  <c r="P85" i="30"/>
  <c r="P82" i="30"/>
  <c r="P84" i="30"/>
  <c r="P83" i="30"/>
  <c r="P80" i="30"/>
  <c r="P81" i="30"/>
  <c r="P77" i="30"/>
  <c r="P78" i="30"/>
  <c r="P79" i="30"/>
  <c r="L143" i="30"/>
  <c r="L150" i="30"/>
  <c r="L144" i="30"/>
  <c r="L146" i="30"/>
  <c r="L151" i="30"/>
  <c r="L149" i="30"/>
  <c r="L147" i="30"/>
  <c r="L145" i="30"/>
  <c r="L152" i="30"/>
  <c r="L148" i="30"/>
  <c r="H228" i="30"/>
  <c r="H235" i="30"/>
  <c r="H233" i="30"/>
  <c r="H234" i="30"/>
  <c r="H238" i="30"/>
  <c r="H242" i="30"/>
  <c r="H232" i="30"/>
  <c r="H229" i="30"/>
  <c r="H239" i="30"/>
  <c r="H236" i="30"/>
  <c r="H241" i="30"/>
  <c r="H240" i="30"/>
  <c r="H230" i="30"/>
  <c r="H237" i="30"/>
  <c r="H231" i="30"/>
  <c r="H225" i="30"/>
  <c r="H223" i="30"/>
  <c r="H219" i="30"/>
  <c r="H214" i="30"/>
  <c r="H213" i="30"/>
  <c r="H217" i="30"/>
  <c r="H220" i="30"/>
  <c r="H224" i="30"/>
  <c r="H227" i="30"/>
  <c r="H221" i="30"/>
  <c r="H215" i="30"/>
  <c r="H218" i="30"/>
  <c r="H226" i="30"/>
  <c r="H222" i="30"/>
  <c r="H216" i="30"/>
  <c r="T49" i="30"/>
  <c r="T50" i="30"/>
  <c r="T48" i="30"/>
  <c r="T47" i="30"/>
  <c r="T46" i="30"/>
  <c r="L141" i="30"/>
  <c r="L134" i="30"/>
  <c r="L138" i="30"/>
  <c r="L135" i="30"/>
  <c r="L136" i="30"/>
  <c r="L139" i="30"/>
  <c r="L140" i="30"/>
  <c r="L137" i="30"/>
  <c r="L142" i="30"/>
  <c r="L127" i="30"/>
  <c r="L125" i="30"/>
  <c r="L126" i="30"/>
  <c r="L132" i="30"/>
  <c r="L131" i="30"/>
  <c r="L129" i="30"/>
  <c r="L128" i="30"/>
  <c r="L133" i="30"/>
  <c r="L130" i="30"/>
  <c r="D285" i="30"/>
  <c r="D280" i="30"/>
  <c r="D283" i="30"/>
  <c r="D296" i="30"/>
  <c r="D287" i="30"/>
  <c r="D290" i="30"/>
  <c r="D288" i="30"/>
  <c r="D286" i="30"/>
  <c r="D298" i="30"/>
  <c r="D295" i="30"/>
  <c r="D281" i="30"/>
  <c r="D293" i="30"/>
  <c r="D282" i="30"/>
  <c r="D294" i="30"/>
  <c r="D289" i="30"/>
  <c r="D291" i="30"/>
  <c r="D299" i="30"/>
  <c r="D284" i="30"/>
  <c r="D271" i="30"/>
  <c r="D275" i="30"/>
  <c r="D262" i="30"/>
  <c r="D278" i="30"/>
  <c r="D273" i="30"/>
  <c r="D276" i="30"/>
  <c r="D268" i="30"/>
  <c r="D264" i="30"/>
  <c r="D261" i="30"/>
  <c r="D277" i="30"/>
  <c r="D270" i="30"/>
  <c r="D266" i="30"/>
  <c r="D267" i="30"/>
  <c r="D265" i="30"/>
  <c r="D272" i="30"/>
  <c r="D263" i="30"/>
  <c r="D279" i="30"/>
  <c r="D274" i="30"/>
  <c r="D269" i="30"/>
  <c r="AO88" i="23"/>
  <c r="I86" i="35"/>
  <c r="L85" i="31"/>
  <c r="J85" i="35"/>
  <c r="AO90" i="19"/>
  <c r="I88" i="35" s="1"/>
  <c r="AO89" i="19"/>
  <c r="I87" i="35" s="1"/>
  <c r="AO83" i="26"/>
  <c r="O81" i="31" s="1"/>
  <c r="AQ89" i="21"/>
  <c r="AN91" i="19" s="1"/>
  <c r="X92" i="21"/>
  <c r="E91" i="5"/>
  <c r="X91" i="21"/>
  <c r="E92" i="5"/>
  <c r="C92" i="5"/>
  <c r="I92" i="5" s="1"/>
  <c r="D95" i="21"/>
  <c r="J95" i="21" s="1"/>
  <c r="T101" i="21"/>
  <c r="AB101" i="21" s="1"/>
  <c r="U95" i="21"/>
  <c r="W86" i="21"/>
  <c r="G84" i="21"/>
  <c r="D92" i="5"/>
  <c r="C94" i="5"/>
  <c r="I94" i="5" s="1"/>
  <c r="E93" i="5"/>
  <c r="H85" i="21"/>
  <c r="W87" i="21"/>
  <c r="C91" i="5"/>
  <c r="I91" i="5" s="1"/>
  <c r="G87" i="5"/>
  <c r="T104" i="21"/>
  <c r="AB104" i="21" s="1"/>
  <c r="D94" i="5"/>
  <c r="T102" i="21"/>
  <c r="AB102" i="21" s="1"/>
  <c r="G85" i="21"/>
  <c r="H84" i="21"/>
  <c r="D97" i="21"/>
  <c r="J97" i="21" s="1"/>
  <c r="T103" i="21"/>
  <c r="AB103" i="21" s="1"/>
  <c r="G86" i="5"/>
  <c r="D91" i="5"/>
  <c r="F86" i="5"/>
  <c r="V95" i="21"/>
  <c r="E95" i="21"/>
  <c r="D93" i="5"/>
  <c r="F87" i="5"/>
  <c r="C93" i="5"/>
  <c r="I93" i="5" s="1"/>
  <c r="D96" i="21"/>
  <c r="J96" i="21" s="1"/>
  <c r="F87" i="21"/>
  <c r="F88" i="21"/>
  <c r="E94" i="5"/>
  <c r="T91" i="23"/>
  <c r="T92" i="19"/>
  <c r="AY84" i="21"/>
  <c r="AN86" i="24"/>
  <c r="AA98" i="21"/>
  <c r="AE98" i="21"/>
  <c r="Z98" i="21"/>
  <c r="AC98" i="21"/>
  <c r="AD98" i="21"/>
  <c r="AK89" i="21"/>
  <c r="AO81" i="26"/>
  <c r="AO81" i="25"/>
  <c r="M91" i="23"/>
  <c r="AF91" i="23"/>
  <c r="AF87" i="26"/>
  <c r="M87" i="26"/>
  <c r="N88" i="35"/>
  <c r="AO89" i="23"/>
  <c r="AL90" i="21"/>
  <c r="T82" i="25"/>
  <c r="AZ80" i="21"/>
  <c r="M76" i="35"/>
  <c r="O76" i="31"/>
  <c r="AM85" i="21"/>
  <c r="AS85" i="21"/>
  <c r="AN87" i="24" s="1"/>
  <c r="AF90" i="23"/>
  <c r="M90" i="23"/>
  <c r="N93" i="21"/>
  <c r="M93" i="21"/>
  <c r="L93" i="21"/>
  <c r="K93" i="21"/>
  <c r="AK93" i="21" s="1"/>
  <c r="AV14" i="5"/>
  <c r="M86" i="26"/>
  <c r="AF86" i="26"/>
  <c r="N87" i="35"/>
  <c r="J90" i="5"/>
  <c r="AF92" i="19"/>
  <c r="K90" i="5"/>
  <c r="M90" i="5"/>
  <c r="M92" i="19"/>
  <c r="N90" i="5"/>
  <c r="L90" i="5"/>
  <c r="AR90" i="21"/>
  <c r="AN92" i="23" s="1"/>
  <c r="T83" i="25"/>
  <c r="AZ81" i="21"/>
  <c r="AO80" i="25"/>
  <c r="U83" i="35"/>
  <c r="AO85" i="24"/>
  <c r="M80" i="31"/>
  <c r="K80" i="35"/>
  <c r="AO83" i="21"/>
  <c r="AU83" i="21"/>
  <c r="AN85" i="26" s="1"/>
  <c r="M92" i="24"/>
  <c r="AF92" i="24"/>
  <c r="AF86" i="25"/>
  <c r="M86" i="25"/>
  <c r="AU14" i="5"/>
  <c r="N94" i="21"/>
  <c r="M94" i="21"/>
  <c r="L94" i="21"/>
  <c r="K94" i="21"/>
  <c r="AL94" i="21" s="1"/>
  <c r="L76" i="35"/>
  <c r="N76" i="31"/>
  <c r="AN82" i="21"/>
  <c r="AT82" i="21"/>
  <c r="AN84" i="25" s="1"/>
  <c r="AO84" i="25" s="1"/>
  <c r="AN83" i="21"/>
  <c r="AT83" i="21"/>
  <c r="AN85" i="25" s="1"/>
  <c r="T90" i="23"/>
  <c r="AX88" i="21"/>
  <c r="T85" i="24"/>
  <c r="AY83" i="21"/>
  <c r="AO80" i="26"/>
  <c r="N86" i="35"/>
  <c r="AR89" i="21"/>
  <c r="AN91" i="23" s="1"/>
  <c r="AX87" i="21"/>
  <c r="AE100" i="21"/>
  <c r="AD100" i="21"/>
  <c r="Z100" i="21"/>
  <c r="AA100" i="21"/>
  <c r="AC100" i="21"/>
  <c r="AQ90" i="21"/>
  <c r="AN92" i="19" s="1"/>
  <c r="S90" i="35" s="1"/>
  <c r="K79" i="35"/>
  <c r="M79" i="31"/>
  <c r="T80" i="26"/>
  <c r="BA78" i="21"/>
  <c r="N91" i="21"/>
  <c r="M91" i="21"/>
  <c r="K91" i="21"/>
  <c r="AQ91" i="21" s="1"/>
  <c r="AN93" i="19" s="1"/>
  <c r="S91" i="35" s="1"/>
  <c r="L91" i="21"/>
  <c r="AR93" i="21"/>
  <c r="AN95" i="23" s="1"/>
  <c r="T93" i="35" s="1"/>
  <c r="AF87" i="25"/>
  <c r="M87" i="25"/>
  <c r="AE99" i="21"/>
  <c r="AD99" i="21"/>
  <c r="AC99" i="21"/>
  <c r="Z99" i="21"/>
  <c r="AA99" i="21"/>
  <c r="U82" i="35"/>
  <c r="AO84" i="24"/>
  <c r="M81" i="31"/>
  <c r="K81" i="35"/>
  <c r="T81" i="26"/>
  <c r="BA79" i="21"/>
  <c r="T83" i="26"/>
  <c r="BA81" i="21"/>
  <c r="M80" i="35"/>
  <c r="O80" i="31"/>
  <c r="T82" i="26"/>
  <c r="BA80" i="21"/>
  <c r="T81" i="25"/>
  <c r="AZ79" i="21"/>
  <c r="N92" i="21"/>
  <c r="M92" i="21"/>
  <c r="K92" i="21"/>
  <c r="AR92" i="21" s="1"/>
  <c r="AN94" i="23" s="1"/>
  <c r="T92" i="35" s="1"/>
  <c r="L92" i="21"/>
  <c r="AU82" i="21"/>
  <c r="AN84" i="26" s="1"/>
  <c r="AO82" i="21"/>
  <c r="AM86" i="21"/>
  <c r="AS86" i="21"/>
  <c r="AN88" i="24" s="1"/>
  <c r="AY82" i="21"/>
  <c r="T84" i="24"/>
  <c r="T80" i="25"/>
  <c r="AZ78" i="21"/>
  <c r="M92" i="23"/>
  <c r="AF92" i="23"/>
  <c r="I90" i="5"/>
  <c r="J89" i="5"/>
  <c r="M91" i="19"/>
  <c r="K89" i="5"/>
  <c r="M89" i="5"/>
  <c r="AF91" i="19"/>
  <c r="L89" i="5"/>
  <c r="N89" i="5"/>
  <c r="M91" i="24"/>
  <c r="AF91" i="24"/>
  <c r="AB98" i="21"/>
  <c r="AD16" i="20"/>
  <c r="BB16" i="20" s="1"/>
  <c r="BJ103" i="25"/>
  <c r="BJ105" i="25"/>
  <c r="BJ101" i="25"/>
  <c r="BJ100" i="25"/>
  <c r="BJ102" i="25"/>
  <c r="BJ106" i="25"/>
  <c r="BJ104" i="25"/>
  <c r="BJ108" i="25"/>
  <c r="BJ107" i="25"/>
  <c r="BJ113" i="25"/>
  <c r="BJ110" i="25"/>
  <c r="BJ111" i="25"/>
  <c r="BJ112" i="25"/>
  <c r="BJ109" i="25"/>
  <c r="BT299" i="23"/>
  <c r="BT303" i="23"/>
  <c r="BT300" i="23"/>
  <c r="BT309" i="23"/>
  <c r="BT315" i="23"/>
  <c r="BT306" i="23"/>
  <c r="BT310" i="23"/>
  <c r="BT317" i="23"/>
  <c r="BT311" i="23"/>
  <c r="BT298" i="23"/>
  <c r="BT316" i="23"/>
  <c r="BT302" i="23"/>
  <c r="BT314" i="23"/>
  <c r="BT301" i="23"/>
  <c r="BT313" i="23"/>
  <c r="BT312" i="23"/>
  <c r="BT308" i="23"/>
  <c r="BT304" i="23"/>
  <c r="BT305" i="23"/>
  <c r="BT307" i="23"/>
  <c r="BT319" i="23"/>
  <c r="BT324" i="23"/>
  <c r="BT330" i="23"/>
  <c r="BT321" i="23"/>
  <c r="BT334" i="23"/>
  <c r="BT322" i="23"/>
  <c r="BT318" i="23"/>
  <c r="BT328" i="23"/>
  <c r="BT338" i="23"/>
  <c r="BT320" i="23"/>
  <c r="BT340" i="23"/>
  <c r="BT326" i="23"/>
  <c r="BT331" i="23"/>
  <c r="BT332" i="23"/>
  <c r="BT325" i="23"/>
  <c r="BT327" i="23"/>
  <c r="BT329" i="23"/>
  <c r="BT337" i="23"/>
  <c r="BT333" i="23"/>
  <c r="BT339" i="23"/>
  <c r="BT335" i="23"/>
  <c r="BT323" i="23"/>
  <c r="BT336" i="23"/>
  <c r="BJ58" i="26"/>
  <c r="BJ60" i="26"/>
  <c r="BJ59" i="26"/>
  <c r="BJ61" i="26"/>
  <c r="BJ287" i="23"/>
  <c r="BJ292" i="23"/>
  <c r="BJ291" i="23"/>
  <c r="BJ283" i="23"/>
  <c r="BJ289" i="23"/>
  <c r="BJ285" i="23"/>
  <c r="BJ280" i="23"/>
  <c r="BJ288" i="23"/>
  <c r="BJ295" i="23"/>
  <c r="BJ282" i="23"/>
  <c r="BJ286" i="23"/>
  <c r="BJ296" i="23"/>
  <c r="BJ290" i="23"/>
  <c r="BJ279" i="23"/>
  <c r="BJ297" i="23"/>
  <c r="BJ278" i="23"/>
  <c r="BJ294" i="23"/>
  <c r="BJ293" i="23"/>
  <c r="BJ284" i="23"/>
  <c r="BJ281" i="23"/>
  <c r="BJ313" i="23"/>
  <c r="BJ306" i="23"/>
  <c r="BJ303" i="23"/>
  <c r="BJ299" i="23"/>
  <c r="BJ312" i="23"/>
  <c r="BJ308" i="23"/>
  <c r="BJ311" i="23"/>
  <c r="BJ316" i="23"/>
  <c r="BJ301" i="23"/>
  <c r="BJ305" i="23"/>
  <c r="BJ302" i="23"/>
  <c r="BJ309" i="23"/>
  <c r="BJ307" i="23"/>
  <c r="BJ310" i="23"/>
  <c r="BJ314" i="23"/>
  <c r="BJ298" i="23"/>
  <c r="BJ304" i="23"/>
  <c r="BJ300" i="23"/>
  <c r="BJ317" i="23"/>
  <c r="BJ315" i="23"/>
  <c r="BJ51" i="26"/>
  <c r="BJ53" i="26"/>
  <c r="BJ52" i="26"/>
  <c r="BJ54" i="26"/>
  <c r="BJ56" i="26"/>
  <c r="BJ57" i="26"/>
  <c r="BJ55" i="26"/>
  <c r="BU108" i="25"/>
  <c r="BU112" i="25"/>
  <c r="BU113" i="25"/>
  <c r="BU110" i="25"/>
  <c r="BU109" i="25"/>
  <c r="BU107" i="25"/>
  <c r="BU111" i="25"/>
  <c r="BT117" i="25"/>
  <c r="BT121" i="25"/>
  <c r="BT119" i="25"/>
  <c r="BT115" i="25"/>
  <c r="BT118" i="25"/>
  <c r="BT116" i="25"/>
  <c r="BT120" i="25"/>
  <c r="BT114" i="25"/>
  <c r="BT122" i="25"/>
  <c r="BT127" i="25"/>
  <c r="BT129" i="25"/>
  <c r="BT126" i="25"/>
  <c r="BT123" i="25"/>
  <c r="BT125" i="25"/>
  <c r="BT124" i="25"/>
  <c r="BT128" i="25"/>
  <c r="BT67" i="26"/>
  <c r="BT66" i="26"/>
  <c r="BT68" i="26"/>
  <c r="BT69" i="26"/>
  <c r="BT74" i="26"/>
  <c r="BT71" i="26"/>
  <c r="BT72" i="26"/>
  <c r="BT73" i="26"/>
  <c r="BT70" i="26"/>
  <c r="BJ177" i="24"/>
  <c r="BJ175" i="24"/>
  <c r="BJ186" i="24"/>
  <c r="BJ179" i="24"/>
  <c r="BJ182" i="24"/>
  <c r="BJ180" i="24"/>
  <c r="BJ183" i="24"/>
  <c r="BJ176" i="24"/>
  <c r="BJ178" i="24"/>
  <c r="BJ184" i="24"/>
  <c r="BJ181" i="24"/>
  <c r="BJ185" i="24"/>
  <c r="BJ157" i="24"/>
  <c r="BJ156" i="24"/>
  <c r="BJ153" i="24"/>
  <c r="BJ160" i="24"/>
  <c r="BJ163" i="24"/>
  <c r="BJ155" i="24"/>
  <c r="BJ154" i="24"/>
  <c r="BJ158" i="24"/>
  <c r="BJ161" i="24"/>
  <c r="BJ162" i="24"/>
  <c r="BJ159" i="24"/>
  <c r="BJ173" i="24"/>
  <c r="BJ171" i="24"/>
  <c r="BJ170" i="24"/>
  <c r="BJ174" i="24"/>
  <c r="BJ166" i="24"/>
  <c r="BJ169" i="24"/>
  <c r="BJ167" i="24"/>
  <c r="BJ172" i="24"/>
  <c r="BJ164" i="24"/>
  <c r="BJ165" i="24"/>
  <c r="BJ168" i="24"/>
  <c r="BT201" i="24"/>
  <c r="BT209" i="24"/>
  <c r="BT207" i="24"/>
  <c r="BT212" i="24"/>
  <c r="BT208" i="24"/>
  <c r="BT204" i="24"/>
  <c r="BT202" i="24"/>
  <c r="BT206" i="24"/>
  <c r="BT211" i="24"/>
  <c r="BT203" i="24"/>
  <c r="BT205" i="24"/>
  <c r="BT199" i="24"/>
  <c r="BT210" i="24"/>
  <c r="BT200" i="24"/>
  <c r="BJ89" i="25"/>
  <c r="BJ92" i="25"/>
  <c r="BJ90" i="25"/>
  <c r="BJ88" i="25"/>
  <c r="BJ91" i="25"/>
  <c r="BJ87" i="25"/>
  <c r="BJ99" i="25"/>
  <c r="BJ97" i="25"/>
  <c r="BJ96" i="25"/>
  <c r="BJ98" i="25"/>
  <c r="BJ94" i="25"/>
  <c r="BJ95" i="25"/>
  <c r="BJ93" i="25"/>
  <c r="BT343" i="19"/>
  <c r="BT362" i="19"/>
  <c r="BT352" i="19"/>
  <c r="BT346" i="19"/>
  <c r="BT344" i="19"/>
  <c r="BT358" i="19"/>
  <c r="BT351" i="19"/>
  <c r="BT366" i="19"/>
  <c r="BT349" i="19"/>
  <c r="BT365" i="19"/>
  <c r="BT356" i="19"/>
  <c r="BT359" i="19"/>
  <c r="BT354" i="19"/>
  <c r="BT347" i="19"/>
  <c r="BT360" i="19"/>
  <c r="BT364" i="19"/>
  <c r="BT357" i="19"/>
  <c r="BT345" i="19"/>
  <c r="BT363" i="19"/>
  <c r="BT350" i="19"/>
  <c r="BT355" i="19"/>
  <c r="BT353" i="19"/>
  <c r="BT348" i="19"/>
  <c r="BT361" i="19"/>
  <c r="BJ65" i="26"/>
  <c r="BJ64" i="26"/>
  <c r="BJ63" i="26"/>
  <c r="BJ62" i="26"/>
  <c r="BT183" i="24"/>
  <c r="BT181" i="24"/>
  <c r="BT186" i="24"/>
  <c r="BT185" i="24"/>
  <c r="BT176" i="24"/>
  <c r="BT178" i="24"/>
  <c r="BT175" i="24"/>
  <c r="BT182" i="24"/>
  <c r="BT179" i="24"/>
  <c r="BT177" i="24"/>
  <c r="BT180" i="24"/>
  <c r="BT184" i="24"/>
  <c r="BT191" i="24"/>
  <c r="BT197" i="24"/>
  <c r="BT187" i="24"/>
  <c r="BT192" i="24"/>
  <c r="BT193" i="24"/>
  <c r="BT188" i="24"/>
  <c r="BT189" i="24"/>
  <c r="BT198" i="24"/>
  <c r="BT190" i="24"/>
  <c r="BT196" i="24"/>
  <c r="BT195" i="24"/>
  <c r="BT194" i="24"/>
  <c r="BN333" i="23"/>
  <c r="BN318" i="23"/>
  <c r="BN332" i="23"/>
  <c r="BU91" i="25"/>
  <c r="BU93" i="25"/>
  <c r="BU117" i="25"/>
  <c r="BN134" i="25"/>
  <c r="BN143" i="25"/>
  <c r="BU320" i="19"/>
  <c r="BU307" i="19"/>
  <c r="BU309" i="19"/>
  <c r="BU334" i="19"/>
  <c r="BU342" i="19"/>
  <c r="BU58" i="26"/>
  <c r="BN292" i="23"/>
  <c r="BN283" i="23"/>
  <c r="BN306" i="23"/>
  <c r="BN303" i="23"/>
  <c r="BN310" i="23"/>
  <c r="BN83" i="26"/>
  <c r="BU161" i="24"/>
  <c r="BU165" i="24"/>
  <c r="BU170" i="24"/>
  <c r="BE83" i="26"/>
  <c r="BE296" i="23"/>
  <c r="BE280" i="23"/>
  <c r="BE278" i="23"/>
  <c r="BE317" i="23"/>
  <c r="BE301" i="23"/>
  <c r="BE257" i="24"/>
  <c r="BE254" i="24"/>
  <c r="BE266" i="24"/>
  <c r="BE274" i="24"/>
  <c r="BE260" i="24"/>
  <c r="BE356" i="19"/>
  <c r="BE349" i="19"/>
  <c r="BE348" i="19"/>
  <c r="BE130" i="25"/>
  <c r="BE139" i="25"/>
  <c r="BN350" i="19"/>
  <c r="BN349" i="19"/>
  <c r="BN351" i="19"/>
  <c r="BU103" i="25"/>
  <c r="BN254" i="24"/>
  <c r="BN247" i="24"/>
  <c r="BN262" i="24"/>
  <c r="BN260" i="24"/>
  <c r="BN271" i="24"/>
  <c r="BU250" i="23"/>
  <c r="BU271" i="23"/>
  <c r="BE331" i="23"/>
  <c r="BU304" i="19"/>
  <c r="BN284" i="23"/>
  <c r="BN305" i="23"/>
  <c r="BN82" i="26"/>
  <c r="BU174" i="24"/>
  <c r="BE295" i="23"/>
  <c r="BE308" i="23"/>
  <c r="BE277" i="24"/>
  <c r="BE145" i="25"/>
  <c r="BN356" i="19"/>
  <c r="BN269" i="24"/>
  <c r="BU254" i="23"/>
  <c r="BU265" i="23"/>
  <c r="BE255" i="24"/>
  <c r="BE343" i="19"/>
  <c r="BN343" i="19"/>
  <c r="BN258" i="24"/>
  <c r="BU249" i="23"/>
  <c r="BU266" i="23"/>
  <c r="BE336" i="23"/>
  <c r="BU244" i="23"/>
  <c r="BU274" i="23"/>
  <c r="BU101" i="25"/>
  <c r="BU245" i="23"/>
  <c r="BE327" i="23"/>
  <c r="BN338" i="23"/>
  <c r="BN335" i="23"/>
  <c r="BN328" i="23"/>
  <c r="BU88" i="25"/>
  <c r="BU98" i="25"/>
  <c r="BU114" i="25"/>
  <c r="BN131" i="25"/>
  <c r="BN146" i="25"/>
  <c r="BU333" i="19"/>
  <c r="BU322" i="19"/>
  <c r="BU61" i="26"/>
  <c r="BN286" i="23"/>
  <c r="BU162" i="24"/>
  <c r="BE289" i="23"/>
  <c r="BE365" i="19"/>
  <c r="BN251" i="24"/>
  <c r="BE332" i="23"/>
  <c r="BE136" i="25"/>
  <c r="BN250" i="24"/>
  <c r="BU247" i="23"/>
  <c r="BN278" i="24"/>
  <c r="BE335" i="23"/>
  <c r="BN259" i="24"/>
  <c r="BU272" i="23"/>
  <c r="BN326" i="23"/>
  <c r="BN329" i="23"/>
  <c r="BN340" i="23"/>
  <c r="BU89" i="25"/>
  <c r="BU96" i="25"/>
  <c r="BU121" i="25"/>
  <c r="BN133" i="25"/>
  <c r="BN145" i="25"/>
  <c r="BU315" i="19"/>
  <c r="BU308" i="19"/>
  <c r="BU336" i="19"/>
  <c r="BU340" i="19"/>
  <c r="BU321" i="19"/>
  <c r="BN291" i="23"/>
  <c r="BN287" i="23"/>
  <c r="BN279" i="23"/>
  <c r="BN311" i="23"/>
  <c r="BN301" i="23"/>
  <c r="BN75" i="26"/>
  <c r="BN80" i="26"/>
  <c r="BU159" i="24"/>
  <c r="BU167" i="24"/>
  <c r="BE76" i="26"/>
  <c r="BU63" i="26"/>
  <c r="BE286" i="23"/>
  <c r="BE288" i="23"/>
  <c r="BE302" i="23"/>
  <c r="BE313" i="23"/>
  <c r="BE305" i="23"/>
  <c r="BE247" i="24"/>
  <c r="BE363" i="19"/>
  <c r="BN348" i="19"/>
  <c r="BN273" i="24"/>
  <c r="BE318" i="23"/>
  <c r="BN245" i="24"/>
  <c r="BE333" i="23"/>
  <c r="BN334" i="23"/>
  <c r="BN337" i="23"/>
  <c r="BN330" i="23"/>
  <c r="BU87" i="25"/>
  <c r="BU99" i="25"/>
  <c r="BU118" i="25"/>
  <c r="BN135" i="25"/>
  <c r="BN142" i="25"/>
  <c r="BU301" i="19"/>
  <c r="BU317" i="19"/>
  <c r="BU324" i="19"/>
  <c r="BU335" i="19"/>
  <c r="BU331" i="19"/>
  <c r="BN288" i="23"/>
  <c r="BN290" i="23"/>
  <c r="BN295" i="23"/>
  <c r="BN298" i="23"/>
  <c r="BN309" i="23"/>
  <c r="BN78" i="26"/>
  <c r="BU155" i="24"/>
  <c r="BU156" i="24"/>
  <c r="BU168" i="24"/>
  <c r="BE78" i="26"/>
  <c r="BU65" i="26"/>
  <c r="BE284" i="23"/>
  <c r="BE282" i="23"/>
  <c r="BE311" i="23"/>
  <c r="BE306" i="23"/>
  <c r="BE309" i="23"/>
  <c r="BE253" i="24"/>
  <c r="BE256" i="24"/>
  <c r="BE264" i="24"/>
  <c r="BE263" i="24"/>
  <c r="BE344" i="19"/>
  <c r="BE364" i="19"/>
  <c r="BE351" i="19"/>
  <c r="BE134" i="25"/>
  <c r="BE140" i="25"/>
  <c r="BN354" i="19"/>
  <c r="BN346" i="19"/>
  <c r="BN344" i="19"/>
  <c r="BU106" i="25"/>
  <c r="BU53" i="26"/>
  <c r="BN252" i="24"/>
  <c r="BN248" i="24"/>
  <c r="BN265" i="24"/>
  <c r="BN267" i="24"/>
  <c r="BU251" i="23"/>
  <c r="BU257" i="23"/>
  <c r="BU256" i="23"/>
  <c r="BU276" i="23"/>
  <c r="BU267" i="23"/>
  <c r="BE322" i="23"/>
  <c r="BE321" i="23"/>
  <c r="BE323" i="23"/>
  <c r="BU90" i="25"/>
  <c r="BU341" i="19"/>
  <c r="BN278" i="23"/>
  <c r="BN316" i="23"/>
  <c r="BN77" i="26"/>
  <c r="BU154" i="24"/>
  <c r="BU173" i="24"/>
  <c r="BU64" i="26"/>
  <c r="BE279" i="23"/>
  <c r="BE300" i="23"/>
  <c r="BE315" i="23"/>
  <c r="BE246" i="24"/>
  <c r="BE249" i="24"/>
  <c r="BE271" i="24"/>
  <c r="BE346" i="19"/>
  <c r="BE361" i="19"/>
  <c r="BE135" i="25"/>
  <c r="BN355" i="19"/>
  <c r="BN347" i="19"/>
  <c r="BU102" i="25"/>
  <c r="BN246" i="24"/>
  <c r="BU255" i="23"/>
  <c r="BN263" i="24"/>
  <c r="BU260" i="23"/>
  <c r="BN324" i="23"/>
  <c r="BN331" i="23"/>
  <c r="BN327" i="23"/>
  <c r="BU115" i="25"/>
  <c r="BN132" i="25"/>
  <c r="BN140" i="25"/>
  <c r="BN144" i="25"/>
  <c r="BU306" i="19"/>
  <c r="BU300" i="19"/>
  <c r="BU328" i="19"/>
  <c r="BU327" i="19"/>
  <c r="BN285" i="23"/>
  <c r="BN296" i="23"/>
  <c r="BN300" i="23"/>
  <c r="BU158" i="24"/>
  <c r="BE77" i="26"/>
  <c r="BE283" i="23"/>
  <c r="BE298" i="23"/>
  <c r="BE267" i="24"/>
  <c r="BE345" i="19"/>
  <c r="BE143" i="25"/>
  <c r="BN358" i="19"/>
  <c r="BU52" i="26"/>
  <c r="BU269" i="23"/>
  <c r="BN322" i="23"/>
  <c r="BN339" i="23"/>
  <c r="BN320" i="23"/>
  <c r="BU97" i="25"/>
  <c r="BU119" i="25"/>
  <c r="BN130" i="25"/>
  <c r="BN138" i="25"/>
  <c r="BU311" i="19"/>
  <c r="BU316" i="19"/>
  <c r="BU319" i="19"/>
  <c r="BU325" i="19"/>
  <c r="BU339" i="19"/>
  <c r="BU329" i="19"/>
  <c r="BN282" i="23"/>
  <c r="BN294" i="23"/>
  <c r="BN293" i="23"/>
  <c r="BN315" i="23"/>
  <c r="BN313" i="23"/>
  <c r="BN76" i="26"/>
  <c r="BU160" i="24"/>
  <c r="BU163" i="24"/>
  <c r="BU164" i="24"/>
  <c r="BE79" i="26"/>
  <c r="BU62" i="26"/>
  <c r="BE291" i="23"/>
  <c r="BE285" i="23"/>
  <c r="BE316" i="23"/>
  <c r="BE303" i="23"/>
  <c r="BE310" i="23"/>
  <c r="BE258" i="24"/>
  <c r="BE245" i="24"/>
  <c r="BE268" i="24"/>
  <c r="BE269" i="24"/>
  <c r="BE354" i="19"/>
  <c r="BE355" i="19"/>
  <c r="BE347" i="19"/>
  <c r="BE137" i="25"/>
  <c r="BE144" i="25"/>
  <c r="BN363" i="19"/>
  <c r="BN361" i="19"/>
  <c r="BN264" i="24"/>
  <c r="BN319" i="23"/>
  <c r="BN323" i="23"/>
  <c r="BN325" i="23"/>
  <c r="BU94" i="25"/>
  <c r="BU116" i="25"/>
  <c r="BN137" i="25"/>
  <c r="BN139" i="25"/>
  <c r="BU313" i="19"/>
  <c r="BU303" i="19"/>
  <c r="BU305" i="19"/>
  <c r="BU337" i="19"/>
  <c r="BU326" i="19"/>
  <c r="BU59" i="26"/>
  <c r="BN297" i="23"/>
  <c r="BN280" i="23"/>
  <c r="BN302" i="23"/>
  <c r="BN314" i="23"/>
  <c r="BN317" i="23"/>
  <c r="BN81" i="26"/>
  <c r="BU157" i="24"/>
  <c r="BU166" i="24"/>
  <c r="BU169" i="24"/>
  <c r="BE80" i="26"/>
  <c r="BE281" i="23"/>
  <c r="BE294" i="23"/>
  <c r="BE297" i="23"/>
  <c r="BE304" i="23"/>
  <c r="BE307" i="23"/>
  <c r="BE259" i="24"/>
  <c r="BE252" i="24"/>
  <c r="BE273" i="24"/>
  <c r="BE262" i="24"/>
  <c r="BE275" i="24"/>
  <c r="BE350" i="19"/>
  <c r="BE357" i="19"/>
  <c r="BE352" i="19"/>
  <c r="BE131" i="25"/>
  <c r="BE138" i="25"/>
  <c r="BN364" i="19"/>
  <c r="BN365" i="19"/>
  <c r="BN360" i="19"/>
  <c r="BU104" i="25"/>
  <c r="BU57" i="26"/>
  <c r="BN255" i="24"/>
  <c r="BN257" i="24"/>
  <c r="BN270" i="24"/>
  <c r="BN266" i="24"/>
  <c r="BU243" i="23"/>
  <c r="BU246" i="23"/>
  <c r="BU268" i="23"/>
  <c r="BU273" i="23"/>
  <c r="BE330" i="23"/>
  <c r="BE340" i="23"/>
  <c r="BE338" i="23"/>
  <c r="BU338" i="19"/>
  <c r="BU262" i="23"/>
  <c r="BE339" i="23"/>
  <c r="BU318" i="19"/>
  <c r="BN308" i="23"/>
  <c r="BE81" i="26"/>
  <c r="BE312" i="23"/>
  <c r="BE244" i="24"/>
  <c r="BE359" i="19"/>
  <c r="BE133" i="25"/>
  <c r="BN353" i="19"/>
  <c r="BN244" i="24"/>
  <c r="BN274" i="24"/>
  <c r="BU270" i="23"/>
  <c r="BE329" i="23"/>
  <c r="BE278" i="24"/>
  <c r="BE146" i="25"/>
  <c r="BU51" i="26"/>
  <c r="BN277" i="24"/>
  <c r="BE319" i="23"/>
  <c r="BN261" i="24"/>
  <c r="BE337" i="23"/>
  <c r="BU55" i="26"/>
  <c r="BU277" i="23"/>
  <c r="BN336" i="23"/>
  <c r="BN321" i="23"/>
  <c r="BU92" i="25"/>
  <c r="BU95" i="25"/>
  <c r="BU120" i="25"/>
  <c r="BN136" i="25"/>
  <c r="BN141" i="25"/>
  <c r="BU302" i="19"/>
  <c r="BU312" i="19"/>
  <c r="BU314" i="19"/>
  <c r="BU330" i="19"/>
  <c r="BU323" i="19"/>
  <c r="BU60" i="26"/>
  <c r="BN281" i="23"/>
  <c r="BN289" i="23"/>
  <c r="BN307" i="23"/>
  <c r="BN312" i="23"/>
  <c r="BN299" i="23"/>
  <c r="BN79" i="26"/>
  <c r="BU153" i="24"/>
  <c r="BU171" i="24"/>
  <c r="BU172" i="24"/>
  <c r="BE82" i="26"/>
  <c r="BE287" i="23"/>
  <c r="BE293" i="23"/>
  <c r="BE292" i="23"/>
  <c r="BE299" i="23"/>
  <c r="BE314" i="23"/>
  <c r="BE250" i="24"/>
  <c r="BE248" i="24"/>
  <c r="BE272" i="24"/>
  <c r="BE270" i="24"/>
  <c r="BE265" i="24"/>
  <c r="BE366" i="19"/>
  <c r="BE362" i="19"/>
  <c r="BE353" i="19"/>
  <c r="BE132" i="25"/>
  <c r="BE141" i="25"/>
  <c r="BN359" i="19"/>
  <c r="BN352" i="19"/>
  <c r="BN362" i="19"/>
  <c r="BU100" i="25"/>
  <c r="BU56" i="26"/>
  <c r="BN249" i="24"/>
  <c r="BN256" i="24"/>
  <c r="BN275" i="24"/>
  <c r="BN276" i="24"/>
  <c r="BU259" i="23"/>
  <c r="BU258" i="23"/>
  <c r="BU264" i="23"/>
  <c r="BU275" i="23"/>
  <c r="BE320" i="23"/>
  <c r="BE334" i="23"/>
  <c r="BE325" i="23"/>
  <c r="BU253" i="23"/>
  <c r="BE324" i="23"/>
  <c r="BU310" i="19"/>
  <c r="BN304" i="23"/>
  <c r="BE75" i="26"/>
  <c r="BE290" i="23"/>
  <c r="BE251" i="24"/>
  <c r="BE276" i="24"/>
  <c r="BE360" i="19"/>
  <c r="BE142" i="25"/>
  <c r="BN345" i="19"/>
  <c r="BU54" i="26"/>
  <c r="BN268" i="24"/>
  <c r="BU252" i="23"/>
  <c r="BE326" i="23"/>
  <c r="BE261" i="24"/>
  <c r="BE358" i="19"/>
  <c r="BN357" i="19"/>
  <c r="BU105" i="25"/>
  <c r="BN272" i="24"/>
  <c r="BU263" i="23"/>
  <c r="BE328" i="23"/>
  <c r="BN253" i="24"/>
  <c r="BU261" i="23"/>
  <c r="BN366" i="19"/>
  <c r="BU248" i="23"/>
  <c r="BU332" i="19"/>
  <c r="AL93" i="21" l="1"/>
  <c r="K87" i="31"/>
  <c r="N81" i="31"/>
  <c r="P111" i="30"/>
  <c r="P107" i="30"/>
  <c r="P109" i="30"/>
  <c r="P110" i="30"/>
  <c r="P113" i="30"/>
  <c r="P112" i="30"/>
  <c r="P108" i="30"/>
  <c r="R80" i="35"/>
  <c r="N80" i="31"/>
  <c r="S89" i="35"/>
  <c r="Q78" i="35"/>
  <c r="T90" i="35"/>
  <c r="P82" i="35"/>
  <c r="P83" i="35"/>
  <c r="W82" i="35"/>
  <c r="V82" i="35"/>
  <c r="R78" i="35"/>
  <c r="AK94" i="21"/>
  <c r="O89" i="35"/>
  <c r="W83" i="35"/>
  <c r="R81" i="35"/>
  <c r="O88" i="35"/>
  <c r="AQ94" i="21"/>
  <c r="AN96" i="19" s="1"/>
  <c r="S94" i="35" s="1"/>
  <c r="R79" i="35"/>
  <c r="T89" i="35"/>
  <c r="Q81" i="35"/>
  <c r="Q80" i="35"/>
  <c r="Q79" i="35"/>
  <c r="V83" i="35"/>
  <c r="AO85" i="26"/>
  <c r="O83" i="31" s="1"/>
  <c r="AL91" i="21"/>
  <c r="T93" i="23" s="1"/>
  <c r="AX89" i="21"/>
  <c r="M81" i="35"/>
  <c r="D338" i="30"/>
  <c r="D332" i="30"/>
  <c r="H260" i="30"/>
  <c r="H274" i="30"/>
  <c r="H267" i="30"/>
  <c r="H266" i="30"/>
  <c r="H265" i="30"/>
  <c r="H262" i="30"/>
  <c r="H275" i="30"/>
  <c r="H273" i="30"/>
  <c r="H272" i="30"/>
  <c r="H269" i="30"/>
  <c r="H276" i="30"/>
  <c r="H263" i="30"/>
  <c r="H270" i="30"/>
  <c r="H271" i="30"/>
  <c r="H264" i="30"/>
  <c r="H268" i="30"/>
  <c r="H277" i="30"/>
  <c r="H261" i="30"/>
  <c r="H256" i="30"/>
  <c r="H247" i="30"/>
  <c r="H252" i="30"/>
  <c r="H253" i="30"/>
  <c r="H258" i="30"/>
  <c r="H246" i="30"/>
  <c r="H248" i="30"/>
  <c r="H255" i="30"/>
  <c r="H257" i="30"/>
  <c r="H249" i="30"/>
  <c r="H254" i="30"/>
  <c r="H250" i="30"/>
  <c r="H259" i="30"/>
  <c r="H243" i="30"/>
  <c r="H245" i="30"/>
  <c r="H244" i="30"/>
  <c r="H251" i="30"/>
  <c r="T56" i="30"/>
  <c r="T57" i="30"/>
  <c r="T55" i="30"/>
  <c r="T52" i="30"/>
  <c r="T53" i="30"/>
  <c r="T51" i="30"/>
  <c r="T54" i="30"/>
  <c r="P103" i="30"/>
  <c r="P100" i="30"/>
  <c r="P104" i="30"/>
  <c r="P101" i="30"/>
  <c r="P102" i="30"/>
  <c r="P106" i="30"/>
  <c r="P105" i="30"/>
  <c r="T62" i="30"/>
  <c r="T64" i="30"/>
  <c r="T65" i="30"/>
  <c r="T63" i="30"/>
  <c r="L170" i="30"/>
  <c r="L172" i="30"/>
  <c r="L169" i="30"/>
  <c r="L164" i="30"/>
  <c r="L173" i="30"/>
  <c r="L168" i="30"/>
  <c r="L167" i="30"/>
  <c r="L174" i="30"/>
  <c r="L165" i="30"/>
  <c r="L171" i="30"/>
  <c r="L166" i="30"/>
  <c r="L163" i="30"/>
  <c r="L158" i="30"/>
  <c r="L156" i="30"/>
  <c r="L159" i="30"/>
  <c r="L162" i="30"/>
  <c r="L161" i="30"/>
  <c r="L153" i="30"/>
  <c r="L157" i="30"/>
  <c r="L160" i="30"/>
  <c r="L154" i="30"/>
  <c r="L155" i="30"/>
  <c r="T61" i="30"/>
  <c r="T58" i="30"/>
  <c r="T60" i="30"/>
  <c r="T59" i="30"/>
  <c r="D329" i="30"/>
  <c r="D341" i="30"/>
  <c r="D331" i="30"/>
  <c r="D321" i="30"/>
  <c r="D322" i="30"/>
  <c r="D342" i="30"/>
  <c r="D323" i="30"/>
  <c r="D326" i="30"/>
  <c r="D339" i="30"/>
  <c r="D327" i="30"/>
  <c r="D335" i="30"/>
  <c r="D340" i="30"/>
  <c r="D333" i="30"/>
  <c r="D334" i="30"/>
  <c r="D330" i="30"/>
  <c r="D337" i="30"/>
  <c r="D325" i="30"/>
  <c r="D328" i="30"/>
  <c r="D324" i="30"/>
  <c r="D336" i="30"/>
  <c r="D304" i="30"/>
  <c r="D309" i="30"/>
  <c r="D314" i="30"/>
  <c r="D305" i="30"/>
  <c r="D319" i="30"/>
  <c r="D300" i="30"/>
  <c r="D317" i="30"/>
  <c r="D308" i="30"/>
  <c r="D318" i="30"/>
  <c r="D307" i="30"/>
  <c r="D312" i="30"/>
  <c r="D303" i="30"/>
  <c r="D316" i="30"/>
  <c r="D306" i="30"/>
  <c r="D301" i="30"/>
  <c r="D315" i="30"/>
  <c r="D310" i="30"/>
  <c r="D320" i="30"/>
  <c r="D302" i="30"/>
  <c r="D313" i="30"/>
  <c r="D311" i="30"/>
  <c r="P118" i="30"/>
  <c r="P121" i="30"/>
  <c r="P114" i="30"/>
  <c r="P117" i="30"/>
  <c r="P120" i="30"/>
  <c r="P116" i="30"/>
  <c r="P119" i="30"/>
  <c r="P115" i="30"/>
  <c r="P99" i="30"/>
  <c r="P96" i="30"/>
  <c r="P98" i="30"/>
  <c r="P93" i="30"/>
  <c r="P95" i="30"/>
  <c r="P94" i="30"/>
  <c r="P97" i="30"/>
  <c r="P90" i="30"/>
  <c r="P87" i="30"/>
  <c r="P89" i="30"/>
  <c r="P88" i="30"/>
  <c r="P91" i="30"/>
  <c r="P92" i="30"/>
  <c r="K88" i="31"/>
  <c r="AO91" i="19"/>
  <c r="I89" i="35" s="1"/>
  <c r="AO90" i="23"/>
  <c r="L86" i="31"/>
  <c r="J86" i="35"/>
  <c r="AR91" i="21"/>
  <c r="AN93" i="23" s="1"/>
  <c r="AL92" i="21"/>
  <c r="AX92" i="21" s="1"/>
  <c r="AR94" i="21"/>
  <c r="AN96" i="23" s="1"/>
  <c r="T94" i="35" s="1"/>
  <c r="AK92" i="21"/>
  <c r="T94" i="19" s="1"/>
  <c r="AO91" i="23"/>
  <c r="J89" i="35" s="1"/>
  <c r="AQ92" i="21"/>
  <c r="AN94" i="19" s="1"/>
  <c r="S92" i="35" s="1"/>
  <c r="AK91" i="21"/>
  <c r="T93" i="19" s="1"/>
  <c r="F89" i="5"/>
  <c r="T107" i="21"/>
  <c r="AB107" i="21" s="1"/>
  <c r="G87" i="21"/>
  <c r="W88" i="21"/>
  <c r="U96" i="21"/>
  <c r="W89" i="21"/>
  <c r="C95" i="5"/>
  <c r="I95" i="5" s="1"/>
  <c r="X93" i="21"/>
  <c r="H87" i="21"/>
  <c r="G86" i="21"/>
  <c r="D100" i="21"/>
  <c r="J100" i="21" s="1"/>
  <c r="E97" i="21"/>
  <c r="U98" i="21"/>
  <c r="E96" i="21"/>
  <c r="T106" i="21"/>
  <c r="AB106" i="21" s="1"/>
  <c r="E95" i="5"/>
  <c r="H86" i="21"/>
  <c r="C97" i="5"/>
  <c r="I97" i="5" s="1"/>
  <c r="C96" i="5"/>
  <c r="I96" i="5" s="1"/>
  <c r="G88" i="5"/>
  <c r="T105" i="21"/>
  <c r="AB105" i="21" s="1"/>
  <c r="D99" i="21"/>
  <c r="J99" i="21" s="1"/>
  <c r="E98" i="21"/>
  <c r="G89" i="5"/>
  <c r="T108" i="21"/>
  <c r="AB108" i="21" s="1"/>
  <c r="F89" i="21"/>
  <c r="F90" i="21"/>
  <c r="F88" i="5"/>
  <c r="D95" i="5"/>
  <c r="U97" i="21"/>
  <c r="G90" i="5"/>
  <c r="D98" i="21"/>
  <c r="J98" i="21" s="1"/>
  <c r="T96" i="23"/>
  <c r="O94" i="35" s="1"/>
  <c r="T95" i="19"/>
  <c r="AO92" i="19"/>
  <c r="T92" i="23"/>
  <c r="AX90" i="21"/>
  <c r="N79" i="31"/>
  <c r="L79" i="35"/>
  <c r="AF89" i="25"/>
  <c r="M89" i="25"/>
  <c r="AE103" i="21"/>
  <c r="AD103" i="21"/>
  <c r="AC103" i="21"/>
  <c r="AA103" i="21"/>
  <c r="Z103" i="21"/>
  <c r="U86" i="35"/>
  <c r="AO88" i="24"/>
  <c r="K83" i="35"/>
  <c r="M83" i="31"/>
  <c r="AQ93" i="21"/>
  <c r="AN95" i="19" s="1"/>
  <c r="S93" i="35" s="1"/>
  <c r="U85" i="35"/>
  <c r="AO87" i="24"/>
  <c r="U84" i="35"/>
  <c r="AO86" i="24"/>
  <c r="M96" i="24"/>
  <c r="AF96" i="24"/>
  <c r="M95" i="23"/>
  <c r="AF95" i="23"/>
  <c r="AO95" i="23" s="1"/>
  <c r="AE104" i="21"/>
  <c r="AD104" i="21"/>
  <c r="Z104" i="21"/>
  <c r="AC104" i="21"/>
  <c r="AA104" i="21"/>
  <c r="J94" i="5"/>
  <c r="N94" i="5"/>
  <c r="M94" i="5"/>
  <c r="M96" i="19"/>
  <c r="L94" i="5"/>
  <c r="AF96" i="19"/>
  <c r="K94" i="5"/>
  <c r="N95" i="21"/>
  <c r="M95" i="21"/>
  <c r="L95" i="21"/>
  <c r="K95" i="21"/>
  <c r="AL95" i="21" s="1"/>
  <c r="AO92" i="23"/>
  <c r="T88" i="24"/>
  <c r="AY86" i="21"/>
  <c r="AO84" i="26"/>
  <c r="T87" i="24"/>
  <c r="AY85" i="21"/>
  <c r="J87" i="35"/>
  <c r="L87" i="31"/>
  <c r="AM88" i="21"/>
  <c r="AS88" i="21"/>
  <c r="AN90" i="24" s="1"/>
  <c r="N97" i="21"/>
  <c r="M97" i="21"/>
  <c r="L97" i="21"/>
  <c r="K97" i="21"/>
  <c r="AQ97" i="21" s="1"/>
  <c r="AN99" i="19" s="1"/>
  <c r="S97" i="35" s="1"/>
  <c r="M89" i="26"/>
  <c r="AF89" i="26"/>
  <c r="AF94" i="23"/>
  <c r="AO94" i="23" s="1"/>
  <c r="M94" i="23"/>
  <c r="BA82" i="21"/>
  <c r="T84" i="26"/>
  <c r="L82" i="35"/>
  <c r="N82" i="31"/>
  <c r="T94" i="23"/>
  <c r="O92" i="35" s="1"/>
  <c r="T85" i="26"/>
  <c r="BA83" i="21"/>
  <c r="AM87" i="21"/>
  <c r="AS87" i="21"/>
  <c r="AN89" i="24" s="1"/>
  <c r="AU84" i="21"/>
  <c r="AN86" i="26" s="1"/>
  <c r="AO84" i="21"/>
  <c r="AN84" i="21"/>
  <c r="AT84" i="21"/>
  <c r="AN86" i="25" s="1"/>
  <c r="AO86" i="25" s="1"/>
  <c r="J92" i="5"/>
  <c r="K92" i="5"/>
  <c r="M94" i="19"/>
  <c r="AF94" i="19"/>
  <c r="AO94" i="19" s="1"/>
  <c r="L92" i="5"/>
  <c r="M92" i="5"/>
  <c r="N92" i="5"/>
  <c r="T95" i="23"/>
  <c r="O93" i="35" s="1"/>
  <c r="AX93" i="21"/>
  <c r="M78" i="35"/>
  <c r="O78" i="31"/>
  <c r="T85" i="25"/>
  <c r="AZ83" i="21"/>
  <c r="L78" i="35"/>
  <c r="N78" i="31"/>
  <c r="M88" i="25"/>
  <c r="AF88" i="25"/>
  <c r="AN85" i="21"/>
  <c r="AT85" i="21"/>
  <c r="AN87" i="25" s="1"/>
  <c r="J91" i="5"/>
  <c r="AF93" i="19"/>
  <c r="AO93" i="19" s="1"/>
  <c r="N91" i="5"/>
  <c r="M91" i="5"/>
  <c r="K91" i="5"/>
  <c r="M93" i="19"/>
  <c r="L91" i="5"/>
  <c r="M94" i="24"/>
  <c r="AF94" i="24"/>
  <c r="AO85" i="25"/>
  <c r="AW90" i="21"/>
  <c r="N96" i="21"/>
  <c r="M96" i="21"/>
  <c r="L96" i="21"/>
  <c r="K96" i="21"/>
  <c r="AQ96" i="21" s="1"/>
  <c r="AN98" i="19" s="1"/>
  <c r="S96" i="35" s="1"/>
  <c r="M93" i="23"/>
  <c r="AF93" i="23"/>
  <c r="M82" i="31"/>
  <c r="K82" i="35"/>
  <c r="T84" i="25"/>
  <c r="AZ82" i="21"/>
  <c r="T91" i="19"/>
  <c r="AW89" i="21"/>
  <c r="N90" i="35"/>
  <c r="M88" i="26"/>
  <c r="AF88" i="26"/>
  <c r="AD102" i="21"/>
  <c r="AA102" i="21"/>
  <c r="AC102" i="21"/>
  <c r="Z102" i="21"/>
  <c r="AE102" i="21"/>
  <c r="AU85" i="21"/>
  <c r="AN87" i="26" s="1"/>
  <c r="AO85" i="21"/>
  <c r="AF93" i="24"/>
  <c r="M93" i="24"/>
  <c r="T96" i="19"/>
  <c r="M79" i="35"/>
  <c r="O79" i="31"/>
  <c r="J93" i="5"/>
  <c r="M93" i="5"/>
  <c r="AF95" i="19"/>
  <c r="N93" i="5"/>
  <c r="M95" i="19"/>
  <c r="K93" i="5"/>
  <c r="L93" i="5"/>
  <c r="AF96" i="23"/>
  <c r="M96" i="23"/>
  <c r="M95" i="24"/>
  <c r="AF95" i="24"/>
  <c r="AE101" i="21"/>
  <c r="Z101" i="21"/>
  <c r="AD101" i="21"/>
  <c r="AC101" i="21"/>
  <c r="AA101" i="21"/>
  <c r="AD150" i="20"/>
  <c r="BB150" i="20" s="1"/>
  <c r="AD195" i="20"/>
  <c r="BB195" i="20" s="1"/>
  <c r="AD61" i="20"/>
  <c r="BB61" i="20" s="1"/>
  <c r="BT361" i="23"/>
  <c r="BT362" i="23"/>
  <c r="BT343" i="23"/>
  <c r="BT348" i="23"/>
  <c r="BT347" i="23"/>
  <c r="BT354" i="23"/>
  <c r="BT351" i="23"/>
  <c r="BT349" i="23"/>
  <c r="BT345" i="23"/>
  <c r="BT342" i="23"/>
  <c r="BT360" i="23"/>
  <c r="BT356" i="23"/>
  <c r="BT359" i="23"/>
  <c r="BT355" i="23"/>
  <c r="BT352" i="23"/>
  <c r="BT358" i="23"/>
  <c r="BT344" i="23"/>
  <c r="BT357" i="23"/>
  <c r="BT341" i="23"/>
  <c r="BT363" i="23"/>
  <c r="BT346" i="23"/>
  <c r="BT353" i="23"/>
  <c r="BT364" i="23"/>
  <c r="BT350" i="23"/>
  <c r="BT366" i="23"/>
  <c r="BT365" i="23"/>
  <c r="BJ323" i="23"/>
  <c r="BJ338" i="23"/>
  <c r="BJ331" i="23"/>
  <c r="BJ330" i="23"/>
  <c r="BJ339" i="23"/>
  <c r="BJ340" i="23"/>
  <c r="BJ336" i="23"/>
  <c r="BJ325" i="23"/>
  <c r="BJ335" i="23"/>
  <c r="BJ320" i="23"/>
  <c r="BJ321" i="23"/>
  <c r="BJ322" i="23"/>
  <c r="BJ332" i="23"/>
  <c r="BJ337" i="23"/>
  <c r="BJ319" i="23"/>
  <c r="BJ324" i="23"/>
  <c r="BJ333" i="23"/>
  <c r="BJ326" i="23"/>
  <c r="BJ329" i="23"/>
  <c r="BJ328" i="23"/>
  <c r="BJ334" i="23"/>
  <c r="BJ318" i="23"/>
  <c r="BJ327" i="23"/>
  <c r="BJ360" i="23"/>
  <c r="BJ357" i="23"/>
  <c r="BJ356" i="23"/>
  <c r="BJ352" i="23"/>
  <c r="BJ355" i="23"/>
  <c r="BJ345" i="23"/>
  <c r="BJ347" i="23"/>
  <c r="BJ344" i="23"/>
  <c r="BJ342" i="23"/>
  <c r="BJ343" i="23"/>
  <c r="BJ358" i="23"/>
  <c r="BJ350" i="23"/>
  <c r="BJ364" i="23"/>
  <c r="BJ351" i="23"/>
  <c r="BJ348" i="23"/>
  <c r="BJ349" i="23"/>
  <c r="BJ361" i="23"/>
  <c r="BJ354" i="23"/>
  <c r="BJ359" i="23"/>
  <c r="BJ341" i="23"/>
  <c r="BJ346" i="23"/>
  <c r="BJ362" i="23"/>
  <c r="BJ363" i="23"/>
  <c r="BJ353" i="23"/>
  <c r="BJ366" i="23"/>
  <c r="BJ365" i="23"/>
  <c r="BJ343" i="19"/>
  <c r="BJ352" i="19"/>
  <c r="BJ353" i="19"/>
  <c r="BJ357" i="19"/>
  <c r="BJ361" i="19"/>
  <c r="BJ360" i="19"/>
  <c r="BJ346" i="19"/>
  <c r="BJ363" i="19"/>
  <c r="BJ348" i="19"/>
  <c r="BJ347" i="19"/>
  <c r="BJ345" i="19"/>
  <c r="BJ359" i="19"/>
  <c r="BJ364" i="19"/>
  <c r="BJ349" i="19"/>
  <c r="BJ365" i="19"/>
  <c r="BJ351" i="19"/>
  <c r="BJ350" i="19"/>
  <c r="BJ344" i="19"/>
  <c r="BJ362" i="19"/>
  <c r="BJ358" i="19"/>
  <c r="BJ355" i="19"/>
  <c r="BJ366" i="19"/>
  <c r="BJ356" i="19"/>
  <c r="BJ354" i="19"/>
  <c r="BJ196" i="24"/>
  <c r="BJ188" i="24"/>
  <c r="BJ197" i="24"/>
  <c r="BJ187" i="24"/>
  <c r="BJ193" i="24"/>
  <c r="BJ198" i="24"/>
  <c r="BJ190" i="24"/>
  <c r="BJ195" i="24"/>
  <c r="BJ189" i="24"/>
  <c r="BJ194" i="24"/>
  <c r="BJ192" i="24"/>
  <c r="BJ191" i="24"/>
  <c r="BJ212" i="24"/>
  <c r="BJ201" i="24"/>
  <c r="BJ199" i="24"/>
  <c r="BJ205" i="24"/>
  <c r="BJ202" i="24"/>
  <c r="BJ209" i="24"/>
  <c r="BJ204" i="24"/>
  <c r="BJ206" i="24"/>
  <c r="BJ211" i="24"/>
  <c r="BJ200" i="24"/>
  <c r="BJ208" i="24"/>
  <c r="BJ203" i="24"/>
  <c r="BJ210" i="24"/>
  <c r="BJ207" i="24"/>
  <c r="BT225" i="24"/>
  <c r="BT214" i="24"/>
  <c r="BT223" i="24"/>
  <c r="BT217" i="24"/>
  <c r="BT224" i="24"/>
  <c r="BT213" i="24"/>
  <c r="BT222" i="24"/>
  <c r="BT220" i="24"/>
  <c r="BT215" i="24"/>
  <c r="BT219" i="24"/>
  <c r="BT216" i="24"/>
  <c r="BT218" i="24"/>
  <c r="BT221" i="24"/>
  <c r="BT227" i="24"/>
  <c r="BT226" i="24"/>
  <c r="BT236" i="24"/>
  <c r="BT235" i="24"/>
  <c r="BT242" i="24"/>
  <c r="BT237" i="24"/>
  <c r="BT239" i="24"/>
  <c r="BT238" i="24"/>
  <c r="BT230" i="24"/>
  <c r="BT228" i="24"/>
  <c r="BT243" i="24"/>
  <c r="BT234" i="24"/>
  <c r="BT240" i="24"/>
  <c r="BT229" i="24"/>
  <c r="BT231" i="24"/>
  <c r="BT232" i="24"/>
  <c r="BT233" i="24"/>
  <c r="BT241" i="24"/>
  <c r="BT137" i="25"/>
  <c r="BT130" i="25"/>
  <c r="BT132" i="25"/>
  <c r="BT133" i="25"/>
  <c r="BT135" i="25"/>
  <c r="BT134" i="25"/>
  <c r="BT136" i="25"/>
  <c r="BT131" i="25"/>
  <c r="BT139" i="25"/>
  <c r="BT142" i="25"/>
  <c r="BT145" i="25"/>
  <c r="BT143" i="25"/>
  <c r="BT141" i="25"/>
  <c r="BT138" i="25"/>
  <c r="BT140" i="25"/>
  <c r="BT146" i="25"/>
  <c r="BT144" i="25"/>
  <c r="BT78" i="26"/>
  <c r="BT76" i="26"/>
  <c r="BT75" i="26"/>
  <c r="BT77" i="26"/>
  <c r="BT82" i="26"/>
  <c r="BT80" i="26"/>
  <c r="BT79" i="26"/>
  <c r="BT83" i="26"/>
  <c r="BT81" i="26"/>
  <c r="BJ115" i="25"/>
  <c r="BJ119" i="25"/>
  <c r="BJ114" i="25"/>
  <c r="BJ117" i="25"/>
  <c r="BJ121" i="25"/>
  <c r="BJ120" i="25"/>
  <c r="BJ118" i="25"/>
  <c r="BJ116" i="25"/>
  <c r="BJ125" i="25"/>
  <c r="BJ126" i="25"/>
  <c r="BJ128" i="25"/>
  <c r="BJ124" i="25"/>
  <c r="BJ122" i="25"/>
  <c r="BJ123" i="25"/>
  <c r="BJ129" i="25"/>
  <c r="BJ127" i="25"/>
  <c r="BJ66" i="26"/>
  <c r="BJ69" i="26"/>
  <c r="BJ68" i="26"/>
  <c r="BJ67" i="26"/>
  <c r="BJ72" i="26"/>
  <c r="BJ70" i="26"/>
  <c r="BJ73" i="26"/>
  <c r="BJ74" i="26"/>
  <c r="BJ71" i="26"/>
  <c r="BU354" i="19"/>
  <c r="BU357" i="19"/>
  <c r="BU347" i="19"/>
  <c r="BU339" i="23"/>
  <c r="BU337" i="23"/>
  <c r="BU340" i="23"/>
  <c r="BN321" i="24"/>
  <c r="BN331" i="24"/>
  <c r="BN353" i="24"/>
  <c r="BN355" i="24"/>
  <c r="BN352" i="24"/>
  <c r="BN355" i="23"/>
  <c r="BN359" i="23"/>
  <c r="BN351" i="23"/>
  <c r="BE363" i="23"/>
  <c r="BE341" i="23"/>
  <c r="BE342" i="23"/>
  <c r="BE365" i="23"/>
  <c r="BE151" i="25"/>
  <c r="BE167" i="25"/>
  <c r="BU209" i="24"/>
  <c r="BU202" i="24"/>
  <c r="BN147" i="25"/>
  <c r="BN160" i="25"/>
  <c r="BN163" i="25"/>
  <c r="BU127" i="25"/>
  <c r="BU135" i="25"/>
  <c r="BU70" i="26"/>
  <c r="BN94" i="26"/>
  <c r="BE290" i="24"/>
  <c r="BE298" i="24"/>
  <c r="BE285" i="24"/>
  <c r="BE316" i="24"/>
  <c r="BE313" i="24"/>
  <c r="BU295" i="23"/>
  <c r="BU282" i="23"/>
  <c r="BU278" i="23"/>
  <c r="BU306" i="23"/>
  <c r="BU303" i="23"/>
  <c r="BE85" i="26"/>
  <c r="BE94" i="26"/>
  <c r="BU177" i="24"/>
  <c r="BU187" i="24"/>
  <c r="BU196" i="24"/>
  <c r="BE319" i="24"/>
  <c r="BE329" i="24"/>
  <c r="BN298" i="24"/>
  <c r="BN297" i="24"/>
  <c r="BN290" i="24"/>
  <c r="BN304" i="24"/>
  <c r="BN302" i="24"/>
  <c r="BE350" i="24"/>
  <c r="BE340" i="24"/>
  <c r="BE348" i="24"/>
  <c r="BE342" i="24"/>
  <c r="BE344" i="24"/>
  <c r="BU319" i="23"/>
  <c r="BN359" i="24"/>
  <c r="BE351" i="23"/>
  <c r="BN166" i="25"/>
  <c r="BE289" i="24"/>
  <c r="BU301" i="23"/>
  <c r="BE327" i="24"/>
  <c r="BE352" i="24"/>
  <c r="BU346" i="19"/>
  <c r="BU365" i="19"/>
  <c r="BU362" i="19"/>
  <c r="BU327" i="23"/>
  <c r="BU329" i="23"/>
  <c r="BU320" i="23"/>
  <c r="BN326" i="24"/>
  <c r="BN327" i="24"/>
  <c r="BN347" i="24"/>
  <c r="BN345" i="24"/>
  <c r="BN341" i="24"/>
  <c r="BN341" i="23"/>
  <c r="BN364" i="23"/>
  <c r="BN357" i="23"/>
  <c r="BE353" i="23"/>
  <c r="BE359" i="23"/>
  <c r="BE345" i="23"/>
  <c r="BE153" i="25"/>
  <c r="BE155" i="25"/>
  <c r="BE158" i="25"/>
  <c r="BU199" i="24"/>
  <c r="BU203" i="24"/>
  <c r="BN155" i="25"/>
  <c r="BN162" i="25"/>
  <c r="BU128" i="25"/>
  <c r="BU133" i="25"/>
  <c r="BU66" i="26"/>
  <c r="BU72" i="26"/>
  <c r="BN90" i="26"/>
  <c r="BE294" i="24"/>
  <c r="BE291" i="24"/>
  <c r="BE292" i="24"/>
  <c r="BE315" i="24"/>
  <c r="BE312" i="24"/>
  <c r="BU290" i="23"/>
  <c r="BU285" i="23"/>
  <c r="BU294" i="23"/>
  <c r="BU314" i="23"/>
  <c r="BU311" i="23"/>
  <c r="BE84" i="26"/>
  <c r="BE93" i="26"/>
  <c r="BU175" i="24"/>
  <c r="BU194" i="24"/>
  <c r="BU195" i="24"/>
  <c r="BE337" i="24"/>
  <c r="BE325" i="24"/>
  <c r="BN281" i="24"/>
  <c r="BN293" i="24"/>
  <c r="BN283" i="24"/>
  <c r="BN316" i="24"/>
  <c r="BN305" i="24"/>
  <c r="BE353" i="24"/>
  <c r="BE358" i="24"/>
  <c r="BU363" i="19"/>
  <c r="BN319" i="24"/>
  <c r="BE347" i="23"/>
  <c r="BN151" i="25"/>
  <c r="BE293" i="24"/>
  <c r="BU280" i="23"/>
  <c r="BE92" i="26"/>
  <c r="BN295" i="24"/>
  <c r="BE357" i="24"/>
  <c r="BU350" i="19"/>
  <c r="BU343" i="19"/>
  <c r="BU360" i="19"/>
  <c r="BU323" i="23"/>
  <c r="BU333" i="23"/>
  <c r="BU325" i="23"/>
  <c r="BN323" i="24"/>
  <c r="BN328" i="24"/>
  <c r="BN342" i="24"/>
  <c r="BN360" i="24"/>
  <c r="BN357" i="24"/>
  <c r="BN345" i="23"/>
  <c r="BN358" i="23"/>
  <c r="BN354" i="23"/>
  <c r="BE354" i="23"/>
  <c r="BE352" i="23"/>
  <c r="BE349" i="23"/>
  <c r="BE147" i="25"/>
  <c r="BE156" i="25"/>
  <c r="BE165" i="25"/>
  <c r="BU206" i="24"/>
  <c r="BU210" i="24"/>
  <c r="BN156" i="25"/>
  <c r="BN157" i="25"/>
  <c r="BU125" i="25"/>
  <c r="BU130" i="25"/>
  <c r="BU68" i="26"/>
  <c r="BN85" i="26"/>
  <c r="BN92" i="26"/>
  <c r="BE281" i="24"/>
  <c r="BE284" i="24"/>
  <c r="BE299" i="24"/>
  <c r="BE311" i="24"/>
  <c r="BE307" i="24"/>
  <c r="BU293" i="23"/>
  <c r="BU283" i="23"/>
  <c r="BU307" i="23"/>
  <c r="BU309" i="23"/>
  <c r="BU305" i="23"/>
  <c r="BE87" i="26"/>
  <c r="BU182" i="24"/>
  <c r="BU181" i="24"/>
  <c r="BU197" i="24"/>
  <c r="BE330" i="24"/>
  <c r="BE331" i="24"/>
  <c r="BE322" i="24"/>
  <c r="BN285" i="24"/>
  <c r="BN280" i="24"/>
  <c r="BN318" i="24"/>
  <c r="BN317" i="24"/>
  <c r="BN312" i="24"/>
  <c r="BE356" i="24"/>
  <c r="BE339" i="24"/>
  <c r="BE354" i="24"/>
  <c r="BN310" i="24"/>
  <c r="BU336" i="23"/>
  <c r="BN358" i="24"/>
  <c r="BE356" i="23"/>
  <c r="BU204" i="24"/>
  <c r="BU71" i="26"/>
  <c r="BU289" i="23"/>
  <c r="BE86" i="26"/>
  <c r="BE333" i="24"/>
  <c r="BE359" i="24"/>
  <c r="BU358" i="19"/>
  <c r="BU359" i="19"/>
  <c r="BU352" i="19"/>
  <c r="BU330" i="23"/>
  <c r="BU331" i="23"/>
  <c r="BN334" i="24"/>
  <c r="BN325" i="24"/>
  <c r="BN320" i="24"/>
  <c r="BN343" i="24"/>
  <c r="BN356" i="24"/>
  <c r="BN340" i="24"/>
  <c r="BN343" i="23"/>
  <c r="BN350" i="23"/>
  <c r="BN353" i="23"/>
  <c r="BE360" i="23"/>
  <c r="BE364" i="23"/>
  <c r="BE358" i="23"/>
  <c r="BE152" i="25"/>
  <c r="BE157" i="25"/>
  <c r="BE161" i="25"/>
  <c r="BU208" i="24"/>
  <c r="BU207" i="24"/>
  <c r="BN148" i="25"/>
  <c r="BN165" i="25"/>
  <c r="BU122" i="25"/>
  <c r="BU136" i="25"/>
  <c r="BU69" i="26"/>
  <c r="BN86" i="26"/>
  <c r="BN93" i="26"/>
  <c r="BE286" i="24"/>
  <c r="BE297" i="24"/>
  <c r="BE308" i="24"/>
  <c r="BE310" i="24"/>
  <c r="BE300" i="24"/>
  <c r="BU288" i="23"/>
  <c r="BU279" i="23"/>
  <c r="BU316" i="23"/>
  <c r="BU298" i="23"/>
  <c r="BU317" i="23"/>
  <c r="BE89" i="26"/>
  <c r="BU180" i="24"/>
  <c r="BU178" i="24"/>
  <c r="BU193" i="24"/>
  <c r="BE334" i="24"/>
  <c r="BE321" i="24"/>
  <c r="BE323" i="24"/>
  <c r="BN286" i="24"/>
  <c r="BN289" i="24"/>
  <c r="BN313" i="24"/>
  <c r="BN315" i="24"/>
  <c r="BN303" i="24"/>
  <c r="BE341" i="24"/>
  <c r="BE351" i="24"/>
  <c r="BE349" i="24"/>
  <c r="BE343" i="24"/>
  <c r="BU349" i="19"/>
  <c r="BN363" i="23"/>
  <c r="BU211" i="24"/>
  <c r="BN88" i="26"/>
  <c r="BU284" i="23"/>
  <c r="BU191" i="24"/>
  <c r="BN307" i="24"/>
  <c r="BU348" i="19"/>
  <c r="BU351" i="19"/>
  <c r="BU344" i="19"/>
  <c r="BU324" i="23"/>
  <c r="BU335" i="23"/>
  <c r="BU328" i="23"/>
  <c r="BN333" i="24"/>
  <c r="BN324" i="24"/>
  <c r="BN332" i="24"/>
  <c r="BN339" i="24"/>
  <c r="BN346" i="24"/>
  <c r="BN349" i="24"/>
  <c r="BN342" i="23"/>
  <c r="BN362" i="23"/>
  <c r="BN344" i="23"/>
  <c r="BE361" i="23"/>
  <c r="BE343" i="23"/>
  <c r="BE355" i="23"/>
  <c r="BE154" i="25"/>
  <c r="BE159" i="25"/>
  <c r="BE163" i="25"/>
  <c r="BU205" i="24"/>
  <c r="BN154" i="25"/>
  <c r="BN153" i="25"/>
  <c r="BN158" i="25"/>
  <c r="BU129" i="25"/>
  <c r="BU132" i="25"/>
  <c r="BU67" i="26"/>
  <c r="BN87" i="26"/>
  <c r="BN91" i="26"/>
  <c r="BE288" i="24"/>
  <c r="BE280" i="24"/>
  <c r="BE318" i="24"/>
  <c r="BE314" i="24"/>
  <c r="BE302" i="24"/>
  <c r="BU287" i="23"/>
  <c r="BU296" i="23"/>
  <c r="BU315" i="23"/>
  <c r="BU299" i="23"/>
  <c r="BU308" i="23"/>
  <c r="BE91" i="26"/>
  <c r="BU183" i="24"/>
  <c r="BU185" i="24"/>
  <c r="BU189" i="24"/>
  <c r="BE324" i="24"/>
  <c r="BE338" i="24"/>
  <c r="BE335" i="24"/>
  <c r="BN279" i="24"/>
  <c r="BN288" i="24"/>
  <c r="BN299" i="24"/>
  <c r="BN306" i="24"/>
  <c r="BU361" i="19"/>
  <c r="BN350" i="24"/>
  <c r="BE148" i="25"/>
  <c r="BU131" i="25"/>
  <c r="BE306" i="24"/>
  <c r="BU188" i="24"/>
  <c r="BN309" i="24"/>
  <c r="BU356" i="19"/>
  <c r="BU345" i="19"/>
  <c r="BU355" i="19"/>
  <c r="BU332" i="23"/>
  <c r="BU334" i="23"/>
  <c r="BU322" i="23"/>
  <c r="BN329" i="24"/>
  <c r="BN335" i="24"/>
  <c r="BN322" i="24"/>
  <c r="BN354" i="24"/>
  <c r="BN344" i="24"/>
  <c r="BN348" i="23"/>
  <c r="BN349" i="23"/>
  <c r="BN361" i="23"/>
  <c r="BN366" i="23"/>
  <c r="BE357" i="23"/>
  <c r="BE348" i="23"/>
  <c r="BE350" i="23"/>
  <c r="BE150" i="25"/>
  <c r="BE160" i="25"/>
  <c r="BE166" i="25"/>
  <c r="BU212" i="24"/>
  <c r="BN149" i="25"/>
  <c r="BN150" i="25"/>
  <c r="BN161" i="25"/>
  <c r="BU126" i="25"/>
  <c r="BU134" i="25"/>
  <c r="BU73" i="26"/>
  <c r="BN84" i="26"/>
  <c r="BN95" i="26"/>
  <c r="BE282" i="24"/>
  <c r="BE279" i="24"/>
  <c r="BE304" i="24"/>
  <c r="BE309" i="24"/>
  <c r="BE301" i="24"/>
  <c r="BU292" i="23"/>
  <c r="BU286" i="23"/>
  <c r="BU302" i="23"/>
  <c r="BU312" i="23"/>
  <c r="BU313" i="23"/>
  <c r="BE95" i="26"/>
  <c r="BU184" i="24"/>
  <c r="BU186" i="24"/>
  <c r="BU192" i="24"/>
  <c r="BE332" i="24"/>
  <c r="BE336" i="24"/>
  <c r="BE328" i="24"/>
  <c r="BN294" i="24"/>
  <c r="BN287" i="24"/>
  <c r="BN308" i="24"/>
  <c r="BN314" i="24"/>
  <c r="BN301" i="24"/>
  <c r="BE345" i="24"/>
  <c r="BE360" i="24"/>
  <c r="BN338" i="24"/>
  <c r="BN360" i="23"/>
  <c r="BE366" i="23"/>
  <c r="BN167" i="25"/>
  <c r="BE295" i="24"/>
  <c r="BU300" i="23"/>
  <c r="BN284" i="24"/>
  <c r="BU366" i="19"/>
  <c r="BU364" i="19"/>
  <c r="BU353" i="19"/>
  <c r="BU321" i="23"/>
  <c r="BU318" i="23"/>
  <c r="BU326" i="23"/>
  <c r="BN337" i="24"/>
  <c r="BN336" i="24"/>
  <c r="BN330" i="24"/>
  <c r="BN348" i="24"/>
  <c r="BN351" i="24"/>
  <c r="BN352" i="23"/>
  <c r="BN347" i="23"/>
  <c r="BN356" i="23"/>
  <c r="BN365" i="23"/>
  <c r="BE346" i="23"/>
  <c r="BE362" i="23"/>
  <c r="BE344" i="23"/>
  <c r="BE149" i="25"/>
  <c r="BE162" i="25"/>
  <c r="BU200" i="24"/>
  <c r="BU201" i="24"/>
  <c r="BN152" i="25"/>
  <c r="BN159" i="25"/>
  <c r="BN164" i="25"/>
  <c r="BU123" i="25"/>
  <c r="BU137" i="25"/>
  <c r="BU74" i="26"/>
  <c r="BN89" i="26"/>
  <c r="BE283" i="24"/>
  <c r="BE287" i="24"/>
  <c r="BE296" i="24"/>
  <c r="BE303" i="24"/>
  <c r="BE317" i="24"/>
  <c r="BU297" i="23"/>
  <c r="BU291" i="23"/>
  <c r="BU281" i="23"/>
  <c r="BU304" i="23"/>
  <c r="BU310" i="23"/>
  <c r="BE88" i="26"/>
  <c r="BE90" i="26"/>
  <c r="BU179" i="24"/>
  <c r="BU198" i="24"/>
  <c r="BU190" i="24"/>
  <c r="BE320" i="24"/>
  <c r="BE326" i="24"/>
  <c r="BN292" i="24"/>
  <c r="BN296" i="24"/>
  <c r="BN282" i="24"/>
  <c r="BN300" i="24"/>
  <c r="BN311" i="24"/>
  <c r="BE346" i="24"/>
  <c r="BE347" i="24"/>
  <c r="BE355" i="24"/>
  <c r="BU338" i="23"/>
  <c r="BN346" i="23"/>
  <c r="BE164" i="25"/>
  <c r="BU124" i="25"/>
  <c r="BE305" i="24"/>
  <c r="BU176" i="24"/>
  <c r="BN291" i="24"/>
  <c r="AK97" i="21" l="1"/>
  <c r="M83" i="35"/>
  <c r="AW94" i="21"/>
  <c r="AW91" i="21"/>
  <c r="AO95" i="19"/>
  <c r="I93" i="35" s="1"/>
  <c r="V85" i="35"/>
  <c r="R82" i="35"/>
  <c r="AX94" i="21"/>
  <c r="Q82" i="35"/>
  <c r="W84" i="35"/>
  <c r="Q83" i="35"/>
  <c r="AW92" i="21"/>
  <c r="V84" i="35"/>
  <c r="AX91" i="21"/>
  <c r="R83" i="35"/>
  <c r="P85" i="35"/>
  <c r="O91" i="35"/>
  <c r="AO96" i="19"/>
  <c r="I94" i="35" s="1"/>
  <c r="O90" i="35"/>
  <c r="AO96" i="23"/>
  <c r="L94" i="31" s="1"/>
  <c r="W85" i="35"/>
  <c r="T91" i="35"/>
  <c r="P86" i="35"/>
  <c r="AR95" i="21"/>
  <c r="AN97" i="23" s="1"/>
  <c r="T95" i="35" s="1"/>
  <c r="K89" i="31"/>
  <c r="L89" i="31"/>
  <c r="L195" i="30"/>
  <c r="L196" i="30"/>
  <c r="L191" i="30"/>
  <c r="L190" i="30"/>
  <c r="L192" i="30"/>
  <c r="L189" i="30"/>
  <c r="L193" i="30"/>
  <c r="L197" i="30"/>
  <c r="L194" i="30"/>
  <c r="L187" i="30"/>
  <c r="L188" i="30"/>
  <c r="L198" i="30"/>
  <c r="L186" i="30"/>
  <c r="L185" i="30"/>
  <c r="L178" i="30"/>
  <c r="L181" i="30"/>
  <c r="L175" i="30"/>
  <c r="L177" i="30"/>
  <c r="L176" i="30"/>
  <c r="L179" i="30"/>
  <c r="L184" i="30"/>
  <c r="L183" i="30"/>
  <c r="L180" i="30"/>
  <c r="L182" i="30"/>
  <c r="H313" i="30"/>
  <c r="H308" i="30"/>
  <c r="H317" i="30"/>
  <c r="H305" i="30"/>
  <c r="H311" i="30"/>
  <c r="H303" i="30"/>
  <c r="H300" i="30"/>
  <c r="H310" i="30"/>
  <c r="H312" i="30"/>
  <c r="H299" i="30"/>
  <c r="H298" i="30"/>
  <c r="H309" i="30"/>
  <c r="H314" i="30"/>
  <c r="H306" i="30"/>
  <c r="H301" i="30"/>
  <c r="H304" i="30"/>
  <c r="H302" i="30"/>
  <c r="H315" i="30"/>
  <c r="H316" i="30"/>
  <c r="H307" i="30"/>
  <c r="H294" i="30"/>
  <c r="H278" i="30"/>
  <c r="H284" i="30"/>
  <c r="H281" i="30"/>
  <c r="H286" i="30"/>
  <c r="H296" i="30"/>
  <c r="H279" i="30"/>
  <c r="H283" i="30"/>
  <c r="H285" i="30"/>
  <c r="H282" i="30"/>
  <c r="H280" i="30"/>
  <c r="H291" i="30"/>
  <c r="H292" i="30"/>
  <c r="H287" i="30"/>
  <c r="H288" i="30"/>
  <c r="H293" i="30"/>
  <c r="H290" i="30"/>
  <c r="H295" i="30"/>
  <c r="H289" i="30"/>
  <c r="H297" i="30"/>
  <c r="T72" i="30"/>
  <c r="T70" i="30"/>
  <c r="T71" i="30"/>
  <c r="T74" i="30"/>
  <c r="T73" i="30"/>
  <c r="T67" i="30"/>
  <c r="T69" i="30"/>
  <c r="T68" i="30"/>
  <c r="T66" i="30"/>
  <c r="P135" i="30"/>
  <c r="P131" i="30"/>
  <c r="P137" i="30"/>
  <c r="P134" i="30"/>
  <c r="P132" i="30"/>
  <c r="P136" i="30"/>
  <c r="P130" i="30"/>
  <c r="P133" i="30"/>
  <c r="P127" i="30"/>
  <c r="P124" i="30"/>
  <c r="P123" i="30"/>
  <c r="P126" i="30"/>
  <c r="P129" i="30"/>
  <c r="P122" i="30"/>
  <c r="P125" i="30"/>
  <c r="P128" i="30"/>
  <c r="L207" i="30"/>
  <c r="L210" i="30"/>
  <c r="L203" i="30"/>
  <c r="L202" i="30"/>
  <c r="L204" i="30"/>
  <c r="L201" i="30"/>
  <c r="L212" i="30"/>
  <c r="L205" i="30"/>
  <c r="L208" i="30"/>
  <c r="L206" i="30"/>
  <c r="L199" i="30"/>
  <c r="L209" i="30"/>
  <c r="L211" i="30"/>
  <c r="L200" i="30"/>
  <c r="H325" i="30"/>
  <c r="H320" i="30"/>
  <c r="H340" i="30"/>
  <c r="H338" i="30"/>
  <c r="H326" i="30"/>
  <c r="H322" i="30"/>
  <c r="H328" i="30"/>
  <c r="H331" i="30"/>
  <c r="H333" i="30"/>
  <c r="H329" i="30"/>
  <c r="H337" i="30"/>
  <c r="H319" i="30"/>
  <c r="H318" i="30"/>
  <c r="H334" i="30"/>
  <c r="H335" i="30"/>
  <c r="H330" i="30"/>
  <c r="H323" i="30"/>
  <c r="H327" i="30"/>
  <c r="H339" i="30"/>
  <c r="H336" i="30"/>
  <c r="H321" i="30"/>
  <c r="H332" i="30"/>
  <c r="H324" i="30"/>
  <c r="D352" i="30"/>
  <c r="D360" i="30"/>
  <c r="D362" i="30"/>
  <c r="D347" i="30"/>
  <c r="D349" i="30"/>
  <c r="D353" i="30"/>
  <c r="D355" i="30"/>
  <c r="D344" i="30"/>
  <c r="D359" i="30"/>
  <c r="D343" i="30"/>
  <c r="D365" i="30"/>
  <c r="D357" i="30"/>
  <c r="D361" i="30"/>
  <c r="D364" i="30"/>
  <c r="D345" i="30"/>
  <c r="D351" i="30"/>
  <c r="D358" i="30"/>
  <c r="D350" i="30"/>
  <c r="D346" i="30"/>
  <c r="D354" i="30"/>
  <c r="D363" i="30"/>
  <c r="D366" i="30"/>
  <c r="D356" i="30"/>
  <c r="D348" i="30"/>
  <c r="J88" i="35"/>
  <c r="AO93" i="23"/>
  <c r="J91" i="35" s="1"/>
  <c r="L88" i="31"/>
  <c r="AQ95" i="21"/>
  <c r="AN97" i="19" s="1"/>
  <c r="S95" i="35" s="1"/>
  <c r="AO86" i="26"/>
  <c r="O84" i="31" s="1"/>
  <c r="AK95" i="21"/>
  <c r="U101" i="21"/>
  <c r="D108" i="21"/>
  <c r="J108" i="21" s="1"/>
  <c r="D105" i="21"/>
  <c r="J105" i="21" s="1"/>
  <c r="D98" i="5"/>
  <c r="F92" i="21"/>
  <c r="G92" i="5"/>
  <c r="C100" i="5"/>
  <c r="I100" i="5" s="1"/>
  <c r="H88" i="21"/>
  <c r="F92" i="5"/>
  <c r="W91" i="21"/>
  <c r="W93" i="21"/>
  <c r="F94" i="21"/>
  <c r="D96" i="5"/>
  <c r="U99" i="21"/>
  <c r="D97" i="5"/>
  <c r="F91" i="5"/>
  <c r="V99" i="21"/>
  <c r="D106" i="21"/>
  <c r="J106" i="21" s="1"/>
  <c r="W92" i="21"/>
  <c r="W94" i="21"/>
  <c r="D107" i="21"/>
  <c r="J107" i="21" s="1"/>
  <c r="D102" i="21"/>
  <c r="J102" i="21" s="1"/>
  <c r="C98" i="5"/>
  <c r="I98" i="5" s="1"/>
  <c r="E100" i="21"/>
  <c r="H90" i="21"/>
  <c r="E102" i="21"/>
  <c r="F90" i="5"/>
  <c r="U102" i="21"/>
  <c r="D104" i="21"/>
  <c r="J104" i="21" s="1"/>
  <c r="F93" i="5"/>
  <c r="G88" i="21"/>
  <c r="F94" i="5"/>
  <c r="D101" i="21"/>
  <c r="J101" i="21" s="1"/>
  <c r="H89" i="21"/>
  <c r="U100" i="21"/>
  <c r="F91" i="21"/>
  <c r="E99" i="21"/>
  <c r="C99" i="5"/>
  <c r="I99" i="5" s="1"/>
  <c r="G89" i="21"/>
  <c r="V98" i="21"/>
  <c r="D103" i="21"/>
  <c r="J103" i="21" s="1"/>
  <c r="G91" i="5"/>
  <c r="T111" i="21"/>
  <c r="AB111" i="21" s="1"/>
  <c r="V96" i="21"/>
  <c r="E101" i="21"/>
  <c r="T110" i="21"/>
  <c r="AB110" i="21" s="1"/>
  <c r="W90" i="21"/>
  <c r="F93" i="21"/>
  <c r="T109" i="21"/>
  <c r="AB109" i="21" s="1"/>
  <c r="V97" i="21"/>
  <c r="AO87" i="26"/>
  <c r="U87" i="35"/>
  <c r="AO89" i="24"/>
  <c r="J92" i="35"/>
  <c r="L92" i="31"/>
  <c r="M92" i="26"/>
  <c r="AF92" i="26"/>
  <c r="M91" i="26"/>
  <c r="AF91" i="26"/>
  <c r="J96" i="5"/>
  <c r="M96" i="5"/>
  <c r="K96" i="5"/>
  <c r="AF98" i="19"/>
  <c r="AO98" i="19" s="1"/>
  <c r="L96" i="5"/>
  <c r="M98" i="19"/>
  <c r="N96" i="5"/>
  <c r="J95" i="5"/>
  <c r="M97" i="19"/>
  <c r="N95" i="5"/>
  <c r="M95" i="5"/>
  <c r="AF97" i="19"/>
  <c r="K95" i="5"/>
  <c r="L95" i="5"/>
  <c r="AK96" i="21"/>
  <c r="N92" i="35"/>
  <c r="K91" i="31"/>
  <c r="I91" i="35"/>
  <c r="T89" i="24"/>
  <c r="AY87" i="21"/>
  <c r="T97" i="23"/>
  <c r="O95" i="35" s="1"/>
  <c r="T97" i="19"/>
  <c r="M84" i="31"/>
  <c r="K84" i="35"/>
  <c r="AL97" i="21"/>
  <c r="AR97" i="21"/>
  <c r="AN99" i="23" s="1"/>
  <c r="T97" i="35" s="1"/>
  <c r="L83" i="35"/>
  <c r="N83" i="31"/>
  <c r="O82" i="31"/>
  <c r="M82" i="35"/>
  <c r="L93" i="31"/>
  <c r="J93" i="35"/>
  <c r="AW93" i="21"/>
  <c r="AF97" i="23"/>
  <c r="AO97" i="23" s="1"/>
  <c r="M97" i="23"/>
  <c r="J97" i="5"/>
  <c r="AF99" i="19"/>
  <c r="AO99" i="19" s="1"/>
  <c r="M97" i="5"/>
  <c r="N97" i="5"/>
  <c r="L97" i="5"/>
  <c r="M99" i="19"/>
  <c r="K97" i="5"/>
  <c r="N89" i="35"/>
  <c r="T86" i="25"/>
  <c r="AZ84" i="21"/>
  <c r="T99" i="19"/>
  <c r="AW97" i="21"/>
  <c r="U88" i="35"/>
  <c r="AO90" i="24"/>
  <c r="AO87" i="25"/>
  <c r="N93" i="35"/>
  <c r="M90" i="25"/>
  <c r="AF90" i="25"/>
  <c r="N99" i="21"/>
  <c r="M99" i="21"/>
  <c r="L99" i="21"/>
  <c r="K99" i="21"/>
  <c r="AK99" i="21" s="1"/>
  <c r="AU86" i="21"/>
  <c r="AN88" i="26" s="1"/>
  <c r="AO88" i="26" s="1"/>
  <c r="AO86" i="21"/>
  <c r="N100" i="21"/>
  <c r="M100" i="21"/>
  <c r="K100" i="21"/>
  <c r="AQ100" i="21" s="1"/>
  <c r="AN102" i="19" s="1"/>
  <c r="S100" i="35" s="1"/>
  <c r="L100" i="21"/>
  <c r="T87" i="25"/>
  <c r="AZ85" i="21"/>
  <c r="I92" i="35"/>
  <c r="K92" i="31"/>
  <c r="T90" i="24"/>
  <c r="AY88" i="21"/>
  <c r="K85" i="35"/>
  <c r="M85" i="31"/>
  <c r="AS90" i="21"/>
  <c r="AN92" i="24" s="1"/>
  <c r="AM90" i="21"/>
  <c r="AF97" i="24"/>
  <c r="M97" i="24"/>
  <c r="AN86" i="21"/>
  <c r="AT86" i="21"/>
  <c r="AN88" i="25" s="1"/>
  <c r="AN87" i="21"/>
  <c r="AT87" i="21"/>
  <c r="AN89" i="25" s="1"/>
  <c r="K90" i="31"/>
  <c r="I90" i="35"/>
  <c r="AS89" i="21"/>
  <c r="AN91" i="24" s="1"/>
  <c r="AM89" i="21"/>
  <c r="AE105" i="21"/>
  <c r="AA105" i="21"/>
  <c r="AD105" i="21"/>
  <c r="AC105" i="21"/>
  <c r="Z105" i="21"/>
  <c r="AU87" i="21"/>
  <c r="AN89" i="26" s="1"/>
  <c r="AO87" i="21"/>
  <c r="L84" i="35"/>
  <c r="N84" i="31"/>
  <c r="T86" i="26"/>
  <c r="BA84" i="21"/>
  <c r="J90" i="35"/>
  <c r="L90" i="31"/>
  <c r="AF90" i="26"/>
  <c r="M90" i="26"/>
  <c r="AE106" i="21"/>
  <c r="Z106" i="21"/>
  <c r="AD106" i="21"/>
  <c r="AA106" i="21"/>
  <c r="AC106" i="21"/>
  <c r="Z107" i="21"/>
  <c r="AE107" i="21"/>
  <c r="AC107" i="21"/>
  <c r="AD107" i="21"/>
  <c r="AA107" i="21"/>
  <c r="N94" i="35"/>
  <c r="T87" i="26"/>
  <c r="BA85" i="21"/>
  <c r="N91" i="35"/>
  <c r="K94" i="31"/>
  <c r="K86" i="35"/>
  <c r="M86" i="31"/>
  <c r="N98" i="21"/>
  <c r="M98" i="21"/>
  <c r="L98" i="21"/>
  <c r="K98" i="21"/>
  <c r="AR98" i="21" s="1"/>
  <c r="AN100" i="23" s="1"/>
  <c r="T98" i="35" s="1"/>
  <c r="AE108" i="21"/>
  <c r="AC108" i="21"/>
  <c r="AD108" i="21"/>
  <c r="Z108" i="21"/>
  <c r="AA108" i="21"/>
  <c r="AL96" i="21"/>
  <c r="AR96" i="21"/>
  <c r="AN98" i="23" s="1"/>
  <c r="T96" i="35" s="1"/>
  <c r="AF91" i="25"/>
  <c r="M91" i="25"/>
  <c r="BJ221" i="24"/>
  <c r="BJ225" i="24"/>
  <c r="BJ220" i="24"/>
  <c r="BJ216" i="24"/>
  <c r="BJ227" i="24"/>
  <c r="BJ217" i="24"/>
  <c r="BJ215" i="24"/>
  <c r="BJ219" i="24"/>
  <c r="BJ222" i="24"/>
  <c r="BJ214" i="24"/>
  <c r="BJ223" i="24"/>
  <c r="BJ224" i="24"/>
  <c r="BJ226" i="24"/>
  <c r="BJ218" i="24"/>
  <c r="BJ213" i="24"/>
  <c r="BJ234" i="24"/>
  <c r="BJ237" i="24"/>
  <c r="BJ243" i="24"/>
  <c r="BJ228" i="24"/>
  <c r="BJ241" i="24"/>
  <c r="BJ235" i="24"/>
  <c r="BJ232" i="24"/>
  <c r="BJ233" i="24"/>
  <c r="BJ231" i="24"/>
  <c r="BJ242" i="24"/>
  <c r="BJ229" i="24"/>
  <c r="BJ239" i="24"/>
  <c r="BJ230" i="24"/>
  <c r="BJ236" i="24"/>
  <c r="BJ238" i="24"/>
  <c r="BJ240" i="24"/>
  <c r="BJ77" i="26"/>
  <c r="BJ76" i="26"/>
  <c r="BJ78" i="26"/>
  <c r="BJ75" i="26"/>
  <c r="BJ82" i="26"/>
  <c r="BJ83" i="26"/>
  <c r="BJ81" i="26"/>
  <c r="BJ79" i="26"/>
  <c r="BJ80" i="26"/>
  <c r="BJ136" i="25"/>
  <c r="BJ130" i="25"/>
  <c r="BJ131" i="25"/>
  <c r="BJ133" i="25"/>
  <c r="BJ135" i="25"/>
  <c r="BJ132" i="25"/>
  <c r="BJ134" i="25"/>
  <c r="BJ137" i="25"/>
  <c r="BJ141" i="25"/>
  <c r="BJ139" i="25"/>
  <c r="BJ142" i="25"/>
  <c r="BJ146" i="25"/>
  <c r="BJ144" i="25"/>
  <c r="BJ145" i="25"/>
  <c r="BJ138" i="25"/>
  <c r="BJ140" i="25"/>
  <c r="BJ143" i="25"/>
  <c r="BT257" i="24"/>
  <c r="BT255" i="24"/>
  <c r="BT250" i="24"/>
  <c r="BT245" i="24"/>
  <c r="BT259" i="24"/>
  <c r="BT244" i="24"/>
  <c r="BT258" i="24"/>
  <c r="BT253" i="24"/>
  <c r="BT249" i="24"/>
  <c r="BT252" i="24"/>
  <c r="BT246" i="24"/>
  <c r="BT256" i="24"/>
  <c r="BT247" i="24"/>
  <c r="BT248" i="24"/>
  <c r="BT251" i="24"/>
  <c r="BT254" i="24"/>
  <c r="BT262" i="24"/>
  <c r="BT265" i="24"/>
  <c r="BT273" i="24"/>
  <c r="BT276" i="24"/>
  <c r="BT264" i="24"/>
  <c r="BT269" i="24"/>
  <c r="BT278" i="24"/>
  <c r="BT271" i="24"/>
  <c r="BT268" i="24"/>
  <c r="BT272" i="24"/>
  <c r="BT277" i="24"/>
  <c r="BT266" i="24"/>
  <c r="BT263" i="24"/>
  <c r="BT274" i="24"/>
  <c r="BT275" i="24"/>
  <c r="BT267" i="24"/>
  <c r="BT260" i="24"/>
  <c r="BT261" i="24"/>
  <c r="BT270" i="24"/>
  <c r="BT84" i="26"/>
  <c r="BT86" i="26"/>
  <c r="BT88" i="26"/>
  <c r="BT87" i="26"/>
  <c r="BT89" i="26"/>
  <c r="BT85" i="26"/>
  <c r="BT94" i="26"/>
  <c r="BT92" i="26"/>
  <c r="BT95" i="26"/>
  <c r="BT93" i="26"/>
  <c r="BT90" i="26"/>
  <c r="BT91" i="26"/>
  <c r="BT156" i="25"/>
  <c r="BT151" i="25"/>
  <c r="BT148" i="25"/>
  <c r="BT149" i="25"/>
  <c r="BT154" i="25"/>
  <c r="BT150" i="25"/>
  <c r="BT152" i="25"/>
  <c r="BT147" i="25"/>
  <c r="BT155" i="25"/>
  <c r="BT153" i="25"/>
  <c r="BT157" i="25"/>
  <c r="BT166" i="25"/>
  <c r="BT160" i="25"/>
  <c r="BT158" i="25"/>
  <c r="BT167" i="25"/>
  <c r="BT164" i="25"/>
  <c r="BT161" i="25"/>
  <c r="BT163" i="25"/>
  <c r="BT165" i="25"/>
  <c r="BT162" i="25"/>
  <c r="BT159" i="25"/>
  <c r="BE110" i="26"/>
  <c r="BU85" i="26"/>
  <c r="BE176" i="25"/>
  <c r="BE188" i="25"/>
  <c r="BU83" i="26"/>
  <c r="BN182" i="25"/>
  <c r="BN105" i="26"/>
  <c r="BU362" i="23"/>
  <c r="BU84" i="26"/>
  <c r="BE183" i="25"/>
  <c r="BN172" i="25"/>
  <c r="BU224" i="24"/>
  <c r="BU242" i="24"/>
  <c r="BE106" i="26"/>
  <c r="BU351" i="23"/>
  <c r="BE170" i="25"/>
  <c r="BE191" i="25"/>
  <c r="BU82" i="26"/>
  <c r="BN174" i="25"/>
  <c r="BU230" i="24"/>
  <c r="BN108" i="26"/>
  <c r="BE105" i="26"/>
  <c r="BN185" i="25"/>
  <c r="BU141" i="25"/>
  <c r="BU346" i="23"/>
  <c r="BE185" i="25"/>
  <c r="BU139" i="25"/>
  <c r="BU352" i="23"/>
  <c r="BU233" i="24"/>
  <c r="BE108" i="26"/>
  <c r="BN365" i="24"/>
  <c r="BU225" i="24"/>
  <c r="BN361" i="24"/>
  <c r="BU86" i="26"/>
  <c r="BN109" i="26"/>
  <c r="BE173" i="25"/>
  <c r="BE184" i="25"/>
  <c r="BE182" i="25"/>
  <c r="BU76" i="26"/>
  <c r="BN170" i="25"/>
  <c r="BN173" i="25"/>
  <c r="BN187" i="25"/>
  <c r="BU218" i="24"/>
  <c r="BU227" i="24"/>
  <c r="BU243" i="24"/>
  <c r="BU235" i="24"/>
  <c r="BN97" i="26"/>
  <c r="BN102" i="26"/>
  <c r="BU146" i="25"/>
  <c r="BE97" i="26"/>
  <c r="BE107" i="26"/>
  <c r="BU359" i="23"/>
  <c r="BU360" i="23"/>
  <c r="BU343" i="23"/>
  <c r="BE114" i="26"/>
  <c r="BN362" i="24"/>
  <c r="BE172" i="25"/>
  <c r="BE174" i="25"/>
  <c r="BE186" i="25"/>
  <c r="BE366" i="24"/>
  <c r="BU78" i="26"/>
  <c r="BN171" i="25"/>
  <c r="BN178" i="25"/>
  <c r="BN188" i="25"/>
  <c r="BU217" i="24"/>
  <c r="BU234" i="24"/>
  <c r="BU228" i="24"/>
  <c r="BN99" i="26"/>
  <c r="BN106" i="26"/>
  <c r="BE98" i="26"/>
  <c r="BU364" i="23"/>
  <c r="BU355" i="23"/>
  <c r="BU75" i="26"/>
  <c r="BU241" i="24"/>
  <c r="BU345" i="23"/>
  <c r="BU89" i="26"/>
  <c r="BU221" i="24"/>
  <c r="BU140" i="25"/>
  <c r="BE102" i="26"/>
  <c r="BU354" i="23"/>
  <c r="BN169" i="25"/>
  <c r="BE96" i="26"/>
  <c r="BE111" i="26"/>
  <c r="BN366" i="24"/>
  <c r="BU87" i="26"/>
  <c r="BE168" i="25"/>
  <c r="BE177" i="25"/>
  <c r="BE189" i="25"/>
  <c r="BE364" i="24"/>
  <c r="BN177" i="25"/>
  <c r="BN98" i="26"/>
  <c r="BE113" i="26"/>
  <c r="BN364" i="24"/>
  <c r="BN114" i="26"/>
  <c r="BE178" i="25"/>
  <c r="BE175" i="25"/>
  <c r="BE179" i="25"/>
  <c r="BE362" i="24"/>
  <c r="BU81" i="26"/>
  <c r="BN168" i="25"/>
  <c r="BN189" i="25"/>
  <c r="BN184" i="25"/>
  <c r="BU214" i="24"/>
  <c r="BU215" i="24"/>
  <c r="BU231" i="24"/>
  <c r="BU238" i="24"/>
  <c r="BN100" i="26"/>
  <c r="BN107" i="26"/>
  <c r="BU144" i="25"/>
  <c r="BE101" i="26"/>
  <c r="BE103" i="26"/>
  <c r="BU350" i="23"/>
  <c r="BU347" i="23"/>
  <c r="BU344" i="23"/>
  <c r="BE187" i="25"/>
  <c r="BN176" i="25"/>
  <c r="BU213" i="24"/>
  <c r="BU232" i="24"/>
  <c r="BU142" i="25"/>
  <c r="BU349" i="23"/>
  <c r="BN112" i="26"/>
  <c r="BE365" i="24"/>
  <c r="BN180" i="25"/>
  <c r="BU229" i="24"/>
  <c r="BU145" i="25"/>
  <c r="BU353" i="23"/>
  <c r="BU88" i="26"/>
  <c r="BU77" i="26"/>
  <c r="BN186" i="25"/>
  <c r="BN101" i="26"/>
  <c r="BE100" i="26"/>
  <c r="BU348" i="23"/>
  <c r="BU219" i="24"/>
  <c r="BE109" i="26"/>
  <c r="BN363" i="24"/>
  <c r="BN113" i="26"/>
  <c r="BE169" i="25"/>
  <c r="BE190" i="25"/>
  <c r="BE181" i="25"/>
  <c r="BE363" i="24"/>
  <c r="BU80" i="26"/>
  <c r="BN175" i="25"/>
  <c r="BN181" i="25"/>
  <c r="BN179" i="25"/>
  <c r="BU223" i="24"/>
  <c r="BU222" i="24"/>
  <c r="BU236" i="24"/>
  <c r="BU240" i="24"/>
  <c r="BN96" i="26"/>
  <c r="BU143" i="25"/>
  <c r="BU138" i="25"/>
  <c r="BE99" i="26"/>
  <c r="BU363" i="23"/>
  <c r="BU357" i="23"/>
  <c r="BU341" i="23"/>
  <c r="BU365" i="23"/>
  <c r="BN111" i="26"/>
  <c r="BE361" i="24"/>
  <c r="BN190" i="25"/>
  <c r="BU216" i="24"/>
  <c r="BU239" i="24"/>
  <c r="BE104" i="26"/>
  <c r="BU358" i="23"/>
  <c r="BU366" i="23"/>
  <c r="BE112" i="26"/>
  <c r="BE171" i="25"/>
  <c r="BU79" i="26"/>
  <c r="BN183" i="25"/>
  <c r="BU226" i="24"/>
  <c r="BN103" i="26"/>
  <c r="BU342" i="23"/>
  <c r="BN110" i="26"/>
  <c r="BE180" i="25"/>
  <c r="BN191" i="25"/>
  <c r="BU237" i="24"/>
  <c r="BU356" i="23"/>
  <c r="BU220" i="24"/>
  <c r="BN104" i="26"/>
  <c r="BU361" i="23"/>
  <c r="M84" i="35" l="1"/>
  <c r="K93" i="31"/>
  <c r="AX95" i="21"/>
  <c r="AQ98" i="21"/>
  <c r="AN100" i="19" s="1"/>
  <c r="S98" i="35" s="1"/>
  <c r="AO97" i="19"/>
  <c r="I95" i="35" s="1"/>
  <c r="AW95" i="21"/>
  <c r="W87" i="35"/>
  <c r="V86" i="35"/>
  <c r="W86" i="35"/>
  <c r="Q84" i="35"/>
  <c r="R85" i="35"/>
  <c r="J94" i="35"/>
  <c r="R84" i="35"/>
  <c r="Q85" i="35"/>
  <c r="P88" i="35"/>
  <c r="V87" i="35"/>
  <c r="P87" i="35"/>
  <c r="AO88" i="25"/>
  <c r="L86" i="35" s="1"/>
  <c r="H366" i="30"/>
  <c r="H365" i="30"/>
  <c r="H344" i="30"/>
  <c r="H346" i="30"/>
  <c r="H354" i="30"/>
  <c r="H343" i="30"/>
  <c r="H352" i="30"/>
  <c r="H351" i="30"/>
  <c r="H358" i="30"/>
  <c r="H341" i="30"/>
  <c r="H347" i="30"/>
  <c r="H361" i="30"/>
  <c r="H355" i="30"/>
  <c r="H360" i="30"/>
  <c r="H348" i="30"/>
  <c r="H342" i="30"/>
  <c r="H349" i="30"/>
  <c r="H357" i="30"/>
  <c r="H350" i="30"/>
  <c r="H345" i="30"/>
  <c r="H364" i="30"/>
  <c r="H359" i="30"/>
  <c r="H356" i="30"/>
  <c r="H353" i="30"/>
  <c r="H362" i="30"/>
  <c r="H363" i="30"/>
  <c r="P138" i="30"/>
  <c r="P144" i="30"/>
  <c r="P141" i="30"/>
  <c r="P140" i="30"/>
  <c r="P146" i="30"/>
  <c r="P139" i="30"/>
  <c r="P145" i="30"/>
  <c r="P142" i="30"/>
  <c r="P143" i="30"/>
  <c r="L242" i="30"/>
  <c r="L239" i="30"/>
  <c r="L240" i="30"/>
  <c r="L238" i="30"/>
  <c r="L241" i="30"/>
  <c r="L228" i="30"/>
  <c r="L235" i="30"/>
  <c r="L237" i="30"/>
  <c r="L229" i="30"/>
  <c r="L232" i="30"/>
  <c r="L236" i="30"/>
  <c r="L231" i="30"/>
  <c r="L233" i="30"/>
  <c r="L234" i="30"/>
  <c r="L243" i="30"/>
  <c r="L230" i="30"/>
  <c r="L226" i="30"/>
  <c r="L216" i="30"/>
  <c r="L222" i="30"/>
  <c r="L215" i="30"/>
  <c r="L219" i="30"/>
  <c r="L217" i="30"/>
  <c r="L227" i="30"/>
  <c r="L225" i="30"/>
  <c r="L224" i="30"/>
  <c r="L213" i="30"/>
  <c r="L223" i="30"/>
  <c r="L214" i="30"/>
  <c r="L220" i="30"/>
  <c r="L221" i="30"/>
  <c r="L218" i="30"/>
  <c r="T82" i="30"/>
  <c r="T79" i="30"/>
  <c r="T83" i="30"/>
  <c r="T80" i="30"/>
  <c r="T81" i="30"/>
  <c r="T75" i="30"/>
  <c r="T78" i="30"/>
  <c r="T76" i="30"/>
  <c r="T77" i="30"/>
  <c r="T87" i="30"/>
  <c r="T89" i="30"/>
  <c r="T86" i="30"/>
  <c r="T88" i="30"/>
  <c r="T84" i="30"/>
  <c r="T85" i="30"/>
  <c r="L91" i="31"/>
  <c r="AL98" i="21"/>
  <c r="T100" i="23" s="1"/>
  <c r="O98" i="35" s="1"/>
  <c r="F95" i="21"/>
  <c r="G94" i="21"/>
  <c r="H91" i="21"/>
  <c r="E104" i="21"/>
  <c r="D110" i="21"/>
  <c r="J110" i="21" s="1"/>
  <c r="V100" i="21"/>
  <c r="C103" i="5"/>
  <c r="C102" i="5"/>
  <c r="I102" i="5" s="1"/>
  <c r="G92" i="21"/>
  <c r="U105" i="21"/>
  <c r="E98" i="5"/>
  <c r="E96" i="5"/>
  <c r="G91" i="21"/>
  <c r="C101" i="5"/>
  <c r="I101" i="5" s="1"/>
  <c r="D101" i="5"/>
  <c r="E97" i="5"/>
  <c r="D111" i="21"/>
  <c r="J111" i="21" s="1"/>
  <c r="V101" i="21"/>
  <c r="U103" i="21"/>
  <c r="U104" i="21"/>
  <c r="V102" i="21"/>
  <c r="D102" i="5"/>
  <c r="C104" i="5"/>
  <c r="I104" i="5" s="1"/>
  <c r="G93" i="21"/>
  <c r="D99" i="5"/>
  <c r="G90" i="21"/>
  <c r="D109" i="21"/>
  <c r="J109" i="21" s="1"/>
  <c r="H92" i="21"/>
  <c r="E99" i="5"/>
  <c r="D100" i="5"/>
  <c r="G93" i="5"/>
  <c r="E105" i="21"/>
  <c r="X94" i="21"/>
  <c r="E103" i="21"/>
  <c r="AK100" i="21"/>
  <c r="T101" i="19"/>
  <c r="M85" i="35"/>
  <c r="O85" i="31"/>
  <c r="AF96" i="25"/>
  <c r="M96" i="25"/>
  <c r="AU90" i="21"/>
  <c r="AN92" i="26" s="1"/>
  <c r="AO90" i="21"/>
  <c r="M98" i="23"/>
  <c r="AF98" i="23"/>
  <c r="AO98" i="23" s="1"/>
  <c r="M94" i="26"/>
  <c r="AF94" i="26"/>
  <c r="T91" i="24"/>
  <c r="AY89" i="21"/>
  <c r="T92" i="24"/>
  <c r="AY90" i="21"/>
  <c r="AO89" i="25"/>
  <c r="N97" i="35"/>
  <c r="J95" i="35"/>
  <c r="L95" i="31"/>
  <c r="J99" i="5"/>
  <c r="N99" i="5"/>
  <c r="L99" i="5"/>
  <c r="M101" i="19"/>
  <c r="M99" i="5"/>
  <c r="K99" i="5"/>
  <c r="AF101" i="19"/>
  <c r="AT88" i="21"/>
  <c r="AN90" i="25" s="1"/>
  <c r="AN88" i="21"/>
  <c r="AL100" i="21"/>
  <c r="AR100" i="21"/>
  <c r="AN102" i="23" s="1"/>
  <c r="T100" i="35" s="1"/>
  <c r="AM94" i="21"/>
  <c r="AS94" i="21"/>
  <c r="AN96" i="24" s="1"/>
  <c r="AS92" i="21"/>
  <c r="AN94" i="24" s="1"/>
  <c r="AM92" i="21"/>
  <c r="U90" i="35"/>
  <c r="AO92" i="24"/>
  <c r="AC109" i="21"/>
  <c r="AA109" i="21"/>
  <c r="Z109" i="21"/>
  <c r="AD109" i="21"/>
  <c r="AE109" i="21"/>
  <c r="AO89" i="26"/>
  <c r="M93" i="26"/>
  <c r="AF93" i="26"/>
  <c r="AK98" i="21"/>
  <c r="T89" i="25"/>
  <c r="AZ87" i="21"/>
  <c r="L85" i="35"/>
  <c r="N85" i="31"/>
  <c r="N104" i="21"/>
  <c r="M104" i="21"/>
  <c r="L104" i="21"/>
  <c r="K104" i="21"/>
  <c r="AK104" i="21" s="1"/>
  <c r="M94" i="25"/>
  <c r="AF94" i="25"/>
  <c r="N105" i="21"/>
  <c r="M105" i="21"/>
  <c r="L105" i="21"/>
  <c r="K105" i="21"/>
  <c r="AK105" i="21" s="1"/>
  <c r="U89" i="35"/>
  <c r="AO91" i="24"/>
  <c r="I96" i="35"/>
  <c r="K96" i="31"/>
  <c r="AR99" i="21"/>
  <c r="AN101" i="23" s="1"/>
  <c r="T99" i="35" s="1"/>
  <c r="AL99" i="21"/>
  <c r="N106" i="21"/>
  <c r="M106" i="21"/>
  <c r="L106" i="21"/>
  <c r="K106" i="21"/>
  <c r="AK106" i="21" s="1"/>
  <c r="T98" i="23"/>
  <c r="O96" i="35" s="1"/>
  <c r="AX96" i="21"/>
  <c r="M86" i="35"/>
  <c r="O86" i="31"/>
  <c r="T88" i="26"/>
  <c r="BA86" i="21"/>
  <c r="M88" i="31"/>
  <c r="K88" i="35"/>
  <c r="N103" i="21"/>
  <c r="M103" i="21"/>
  <c r="L103" i="21"/>
  <c r="K103" i="21"/>
  <c r="AQ103" i="21" s="1"/>
  <c r="AN105" i="19" s="1"/>
  <c r="S103" i="35" s="1"/>
  <c r="AU89" i="21"/>
  <c r="AN91" i="26" s="1"/>
  <c r="AO89" i="21"/>
  <c r="N102" i="21"/>
  <c r="M102" i="21"/>
  <c r="K102" i="21"/>
  <c r="AQ102" i="21" s="1"/>
  <c r="AN104" i="19" s="1"/>
  <c r="S102" i="35" s="1"/>
  <c r="L102" i="21"/>
  <c r="AF93" i="25"/>
  <c r="M93" i="25"/>
  <c r="AO88" i="21"/>
  <c r="AU88" i="21"/>
  <c r="AN90" i="26" s="1"/>
  <c r="AE111" i="21"/>
  <c r="AC111" i="21"/>
  <c r="AA111" i="21"/>
  <c r="Z111" i="21"/>
  <c r="AD111" i="21"/>
  <c r="AF100" i="23"/>
  <c r="AO100" i="23" s="1"/>
  <c r="M100" i="23"/>
  <c r="T98" i="19"/>
  <c r="AW96" i="21"/>
  <c r="AM93" i="21"/>
  <c r="AS93" i="21"/>
  <c r="AN95" i="24" s="1"/>
  <c r="J98" i="5"/>
  <c r="N98" i="5"/>
  <c r="AF100" i="19"/>
  <c r="AO100" i="19" s="1"/>
  <c r="M100" i="19"/>
  <c r="L98" i="5"/>
  <c r="K98" i="5"/>
  <c r="M98" i="5"/>
  <c r="T88" i="25"/>
  <c r="AZ86" i="21"/>
  <c r="I97" i="35"/>
  <c r="K97" i="31"/>
  <c r="T99" i="23"/>
  <c r="O97" i="35" s="1"/>
  <c r="AX97" i="21"/>
  <c r="M87" i="31"/>
  <c r="K87" i="35"/>
  <c r="AD110" i="21"/>
  <c r="Z110" i="21"/>
  <c r="AE110" i="21"/>
  <c r="AA110" i="21"/>
  <c r="AC110" i="21"/>
  <c r="AF92" i="25"/>
  <c r="M92" i="25"/>
  <c r="M99" i="23"/>
  <c r="AF99" i="23"/>
  <c r="AO99" i="23" s="1"/>
  <c r="N108" i="21"/>
  <c r="K108" i="21"/>
  <c r="AK108" i="21" s="1"/>
  <c r="L108" i="21"/>
  <c r="M108" i="21"/>
  <c r="BA87" i="21"/>
  <c r="T89" i="26"/>
  <c r="K95" i="31"/>
  <c r="M95" i="25"/>
  <c r="AF95" i="25"/>
  <c r="AM91" i="21"/>
  <c r="AS91" i="21"/>
  <c r="AN93" i="24" s="1"/>
  <c r="AQ99" i="21"/>
  <c r="AN101" i="19" s="1"/>
  <c r="S99" i="35" s="1"/>
  <c r="N95" i="35"/>
  <c r="AN89" i="21"/>
  <c r="AT89" i="21"/>
  <c r="AN91" i="25" s="1"/>
  <c r="N101" i="21"/>
  <c r="M101" i="21"/>
  <c r="K101" i="21"/>
  <c r="AL101" i="21" s="1"/>
  <c r="L101" i="21"/>
  <c r="N107" i="21"/>
  <c r="L107" i="21"/>
  <c r="K107" i="21"/>
  <c r="AQ107" i="21" s="1"/>
  <c r="AN109" i="19" s="1"/>
  <c r="S107" i="35" s="1"/>
  <c r="M107" i="21"/>
  <c r="J100" i="5"/>
  <c r="M100" i="5"/>
  <c r="K100" i="5"/>
  <c r="L100" i="5"/>
  <c r="M102" i="19"/>
  <c r="AF102" i="19"/>
  <c r="AO102" i="19" s="1"/>
  <c r="N100" i="5"/>
  <c r="BJ254" i="24"/>
  <c r="BJ245" i="24"/>
  <c r="BJ244" i="24"/>
  <c r="BJ256" i="24"/>
  <c r="BJ247" i="24"/>
  <c r="BJ253" i="24"/>
  <c r="BJ252" i="24"/>
  <c r="BJ251" i="24"/>
  <c r="BJ250" i="24"/>
  <c r="BJ258" i="24"/>
  <c r="BJ259" i="24"/>
  <c r="BJ248" i="24"/>
  <c r="BJ255" i="24"/>
  <c r="BJ246" i="24"/>
  <c r="BJ257" i="24"/>
  <c r="BJ249" i="24"/>
  <c r="BJ273" i="24"/>
  <c r="BJ269" i="24"/>
  <c r="BJ277" i="24"/>
  <c r="BJ270" i="24"/>
  <c r="BJ264" i="24"/>
  <c r="BJ262" i="24"/>
  <c r="BJ276" i="24"/>
  <c r="BJ267" i="24"/>
  <c r="BJ266" i="24"/>
  <c r="BJ278" i="24"/>
  <c r="BJ274" i="24"/>
  <c r="BJ261" i="24"/>
  <c r="BJ268" i="24"/>
  <c r="BJ265" i="24"/>
  <c r="BJ271" i="24"/>
  <c r="BJ263" i="24"/>
  <c r="BJ275" i="24"/>
  <c r="BJ272" i="24"/>
  <c r="BJ260" i="24"/>
  <c r="BT109" i="26"/>
  <c r="BT114" i="26"/>
  <c r="BT111" i="26"/>
  <c r="BT112" i="26"/>
  <c r="BT110" i="26"/>
  <c r="BT113" i="26"/>
  <c r="BU152" i="25"/>
  <c r="BU153" i="25"/>
  <c r="BU148" i="25"/>
  <c r="BU155" i="25"/>
  <c r="BU147" i="25"/>
  <c r="BU154" i="25"/>
  <c r="BU156" i="25"/>
  <c r="BU151" i="25"/>
  <c r="BU150" i="25"/>
  <c r="BU149" i="25"/>
  <c r="BT98" i="26"/>
  <c r="BT101" i="26"/>
  <c r="BT97" i="26"/>
  <c r="BT99" i="26"/>
  <c r="BT100" i="26"/>
  <c r="BT96" i="26"/>
  <c r="BT106" i="26"/>
  <c r="BT105" i="26"/>
  <c r="BT103" i="26"/>
  <c r="BT107" i="26"/>
  <c r="BT108" i="26"/>
  <c r="BT104" i="26"/>
  <c r="BT102" i="26"/>
  <c r="BT290" i="24"/>
  <c r="BT289" i="24"/>
  <c r="BT285" i="24"/>
  <c r="BT295" i="24"/>
  <c r="BT296" i="24"/>
  <c r="BT281" i="24"/>
  <c r="BT284" i="24"/>
  <c r="BT279" i="24"/>
  <c r="BT291" i="24"/>
  <c r="BT287" i="24"/>
  <c r="BT298" i="24"/>
  <c r="BT293" i="24"/>
  <c r="BT283" i="24"/>
  <c r="BT292" i="24"/>
  <c r="BT297" i="24"/>
  <c r="BT288" i="24"/>
  <c r="BT280" i="24"/>
  <c r="BT294" i="24"/>
  <c r="BT286" i="24"/>
  <c r="BT282" i="24"/>
  <c r="BT305" i="24"/>
  <c r="BT308" i="24"/>
  <c r="BT310" i="24"/>
  <c r="BT316" i="24"/>
  <c r="BT313" i="24"/>
  <c r="BT318" i="24"/>
  <c r="BT317" i="24"/>
  <c r="BT309" i="24"/>
  <c r="BT311" i="24"/>
  <c r="BT315" i="24"/>
  <c r="BT304" i="24"/>
  <c r="BT299" i="24"/>
  <c r="BT314" i="24"/>
  <c r="BT300" i="24"/>
  <c r="BT312" i="24"/>
  <c r="BT301" i="24"/>
  <c r="BT307" i="24"/>
  <c r="BT306" i="24"/>
  <c r="BT303" i="24"/>
  <c r="BT302" i="24"/>
  <c r="BT330" i="24"/>
  <c r="BT326" i="24"/>
  <c r="BT338" i="24"/>
  <c r="BT322" i="24"/>
  <c r="BT324" i="24"/>
  <c r="BT337" i="24"/>
  <c r="BT336" i="24"/>
  <c r="BT319" i="24"/>
  <c r="BT325" i="24"/>
  <c r="BT323" i="24"/>
  <c r="BT320" i="24"/>
  <c r="BT334" i="24"/>
  <c r="BT333" i="24"/>
  <c r="BT331" i="24"/>
  <c r="BT321" i="24"/>
  <c r="BT328" i="24"/>
  <c r="BT327" i="24"/>
  <c r="BT329" i="24"/>
  <c r="BT332" i="24"/>
  <c r="BT335" i="24"/>
  <c r="BJ86" i="26"/>
  <c r="BJ87" i="26"/>
  <c r="BJ89" i="26"/>
  <c r="BJ88" i="26"/>
  <c r="BJ84" i="26"/>
  <c r="BJ85" i="26"/>
  <c r="BJ92" i="26"/>
  <c r="BJ91" i="26"/>
  <c r="BJ93" i="26"/>
  <c r="BJ90" i="26"/>
  <c r="BJ94" i="26"/>
  <c r="BJ95" i="26"/>
  <c r="BT171" i="25"/>
  <c r="BT177" i="25"/>
  <c r="BT169" i="25"/>
  <c r="BT172" i="25"/>
  <c r="BT175" i="25"/>
  <c r="BT176" i="25"/>
  <c r="BT174" i="25"/>
  <c r="BT168" i="25"/>
  <c r="BT170" i="25"/>
  <c r="BT178" i="25"/>
  <c r="BT173" i="25"/>
  <c r="BT181" i="25"/>
  <c r="BT187" i="25"/>
  <c r="BT191" i="25"/>
  <c r="BT186" i="25"/>
  <c r="BT180" i="25"/>
  <c r="BT190" i="25"/>
  <c r="BT183" i="25"/>
  <c r="BT185" i="25"/>
  <c r="BT179" i="25"/>
  <c r="BT184" i="25"/>
  <c r="BT182" i="25"/>
  <c r="BT189" i="25"/>
  <c r="BT188" i="25"/>
  <c r="BT358" i="24"/>
  <c r="BT346" i="24"/>
  <c r="BT357" i="24"/>
  <c r="BT359" i="24"/>
  <c r="BT340" i="24"/>
  <c r="BT344" i="24"/>
  <c r="BT342" i="24"/>
  <c r="BT360" i="24"/>
  <c r="BT354" i="24"/>
  <c r="BT351" i="24"/>
  <c r="BT352" i="24"/>
  <c r="BT356" i="24"/>
  <c r="BT343" i="24"/>
  <c r="BT348" i="24"/>
  <c r="BT350" i="24"/>
  <c r="BT345" i="24"/>
  <c r="BT355" i="24"/>
  <c r="BT341" i="24"/>
  <c r="BT347" i="24"/>
  <c r="BT339" i="24"/>
  <c r="BT353" i="24"/>
  <c r="BT349" i="24"/>
  <c r="BJ150" i="25"/>
  <c r="BJ153" i="25"/>
  <c r="BJ152" i="25"/>
  <c r="BJ156" i="25"/>
  <c r="BJ149" i="25"/>
  <c r="BJ151" i="25"/>
  <c r="BJ148" i="25"/>
  <c r="BJ147" i="25"/>
  <c r="BJ154" i="25"/>
  <c r="BJ155" i="25"/>
  <c r="BJ159" i="25"/>
  <c r="BJ158" i="25"/>
  <c r="BJ162" i="25"/>
  <c r="BJ167" i="25"/>
  <c r="BJ160" i="25"/>
  <c r="BJ157" i="25"/>
  <c r="BJ164" i="25"/>
  <c r="BJ161" i="25"/>
  <c r="BJ165" i="25"/>
  <c r="BJ163" i="25"/>
  <c r="BJ166" i="25"/>
  <c r="BN246" i="25"/>
  <c r="BE205" i="25"/>
  <c r="BN192" i="25"/>
  <c r="BU251" i="24"/>
  <c r="BE240" i="25"/>
  <c r="BE249" i="25"/>
  <c r="BN239" i="25"/>
  <c r="BE217" i="25"/>
  <c r="BN216" i="25"/>
  <c r="BE129" i="26"/>
  <c r="BU268" i="24"/>
  <c r="BE234" i="25"/>
  <c r="BN125" i="26"/>
  <c r="BE259" i="25"/>
  <c r="BU164" i="25"/>
  <c r="BE216" i="25"/>
  <c r="BN213" i="25"/>
  <c r="BU254" i="24"/>
  <c r="BU261" i="24"/>
  <c r="BN253" i="25"/>
  <c r="BN225" i="25"/>
  <c r="BU272" i="24"/>
  <c r="BN126" i="26"/>
  <c r="BU260" i="24"/>
  <c r="BE232" i="25"/>
  <c r="BN122" i="26"/>
  <c r="BU270" i="24"/>
  <c r="BE247" i="25"/>
  <c r="BN235" i="25"/>
  <c r="BE118" i="26"/>
  <c r="BE257" i="25"/>
  <c r="BN238" i="25"/>
  <c r="BN244" i="25"/>
  <c r="BU167" i="25"/>
  <c r="BE202" i="25"/>
  <c r="BE199" i="25"/>
  <c r="BE207" i="25"/>
  <c r="BN203" i="25"/>
  <c r="BN195" i="25"/>
  <c r="BN214" i="25"/>
  <c r="BN206" i="25"/>
  <c r="BE128" i="26"/>
  <c r="BU245" i="24"/>
  <c r="BU247" i="24"/>
  <c r="BU263" i="24"/>
  <c r="BU264" i="24"/>
  <c r="BU269" i="24"/>
  <c r="BE229" i="25"/>
  <c r="BE230" i="25"/>
  <c r="BE245" i="25"/>
  <c r="BN248" i="25"/>
  <c r="BN252" i="25"/>
  <c r="BN118" i="26"/>
  <c r="BN127" i="26"/>
  <c r="BN224" i="25"/>
  <c r="BN226" i="25"/>
  <c r="BE255" i="25"/>
  <c r="BU92" i="26"/>
  <c r="BN234" i="25"/>
  <c r="BN240" i="25"/>
  <c r="BU158" i="25"/>
  <c r="BE195" i="25"/>
  <c r="BE209" i="25"/>
  <c r="BN197" i="25"/>
  <c r="BN198" i="25"/>
  <c r="BN210" i="25"/>
  <c r="BE115" i="26"/>
  <c r="BE125" i="26"/>
  <c r="BU259" i="24"/>
  <c r="BU249" i="24"/>
  <c r="BU267" i="24"/>
  <c r="BU266" i="24"/>
  <c r="BE219" i="25"/>
  <c r="BE246" i="25"/>
  <c r="BN257" i="25"/>
  <c r="BN120" i="26"/>
  <c r="BN123" i="26"/>
  <c r="BN230" i="25"/>
  <c r="BE256" i="25"/>
  <c r="BN202" i="25"/>
  <c r="BE122" i="26"/>
  <c r="BU262" i="24"/>
  <c r="BN119" i="26"/>
  <c r="BE208" i="25"/>
  <c r="BU275" i="24"/>
  <c r="BE241" i="25"/>
  <c r="BN250" i="25"/>
  <c r="BN228" i="25"/>
  <c r="BU93" i="26"/>
  <c r="BN209" i="25"/>
  <c r="BU252" i="24"/>
  <c r="BE226" i="25"/>
  <c r="BN227" i="25"/>
  <c r="BN242" i="25"/>
  <c r="BN233" i="25"/>
  <c r="BU166" i="25"/>
  <c r="BE193" i="25"/>
  <c r="BE210" i="25"/>
  <c r="BE206" i="25"/>
  <c r="BN201" i="25"/>
  <c r="BE116" i="26"/>
  <c r="BU248" i="24"/>
  <c r="BN254" i="25"/>
  <c r="BN241" i="25"/>
  <c r="BN237" i="25"/>
  <c r="BU161" i="25"/>
  <c r="BE196" i="25"/>
  <c r="BE194" i="25"/>
  <c r="BE218" i="25"/>
  <c r="BE215" i="25"/>
  <c r="BN204" i="25"/>
  <c r="BN200" i="25"/>
  <c r="BN218" i="25"/>
  <c r="BE117" i="26"/>
  <c r="BE126" i="26"/>
  <c r="BU244" i="24"/>
  <c r="BU256" i="24"/>
  <c r="BU265" i="24"/>
  <c r="BU274" i="24"/>
  <c r="BE225" i="25"/>
  <c r="BE231" i="25"/>
  <c r="BE233" i="25"/>
  <c r="BE244" i="25"/>
  <c r="BN256" i="25"/>
  <c r="BN258" i="25"/>
  <c r="BN116" i="26"/>
  <c r="BN129" i="26"/>
  <c r="BN220" i="25"/>
  <c r="BE248" i="25"/>
  <c r="BE254" i="25"/>
  <c r="BU95" i="26"/>
  <c r="BU162" i="25"/>
  <c r="BE203" i="25"/>
  <c r="BE214" i="25"/>
  <c r="BN217" i="25"/>
  <c r="BE123" i="26"/>
  <c r="BU278" i="24"/>
  <c r="BE228" i="25"/>
  <c r="BE243" i="25"/>
  <c r="BN115" i="26"/>
  <c r="BN221" i="25"/>
  <c r="BN219" i="25"/>
  <c r="BU94" i="26"/>
  <c r="BU159" i="25"/>
  <c r="BE192" i="25"/>
  <c r="BN205" i="25"/>
  <c r="BN211" i="25"/>
  <c r="BU246" i="24"/>
  <c r="BE224" i="25"/>
  <c r="BN260" i="25"/>
  <c r="BN232" i="25"/>
  <c r="BU160" i="25"/>
  <c r="BE204" i="25"/>
  <c r="BN194" i="25"/>
  <c r="BN207" i="25"/>
  <c r="BU250" i="24"/>
  <c r="BE238" i="25"/>
  <c r="BN117" i="26"/>
  <c r="BE250" i="25"/>
  <c r="BE237" i="25"/>
  <c r="BE260" i="25"/>
  <c r="BN245" i="25"/>
  <c r="BN236" i="25"/>
  <c r="BU157" i="25"/>
  <c r="BE197" i="25"/>
  <c r="BE201" i="25"/>
  <c r="BE213" i="25"/>
  <c r="BE211" i="25"/>
  <c r="BN193" i="25"/>
  <c r="BN208" i="25"/>
  <c r="BN212" i="25"/>
  <c r="BE121" i="26"/>
  <c r="BE124" i="26"/>
  <c r="BU253" i="24"/>
  <c r="BU257" i="24"/>
  <c r="BU271" i="24"/>
  <c r="BU273" i="24"/>
  <c r="BE227" i="25"/>
  <c r="BE223" i="25"/>
  <c r="BE236" i="25"/>
  <c r="BE235" i="25"/>
  <c r="BN251" i="25"/>
  <c r="BN247" i="25"/>
  <c r="BN124" i="26"/>
  <c r="BN231" i="25"/>
  <c r="BN222" i="25"/>
  <c r="BE251" i="25"/>
  <c r="BE258" i="25"/>
  <c r="BU90" i="26"/>
  <c r="BU163" i="25"/>
  <c r="BE212" i="25"/>
  <c r="BN215" i="25"/>
  <c r="BE119" i="26"/>
  <c r="BU255" i="24"/>
  <c r="BU277" i="24"/>
  <c r="BE221" i="25"/>
  <c r="BN249" i="25"/>
  <c r="BN128" i="26"/>
  <c r="BE253" i="25"/>
  <c r="BU165" i="25"/>
  <c r="BE200" i="25"/>
  <c r="BN196" i="25"/>
  <c r="BE120" i="26"/>
  <c r="BU258" i="24"/>
  <c r="BE222" i="25"/>
  <c r="BE242" i="25"/>
  <c r="BN121" i="26"/>
  <c r="BN223" i="25"/>
  <c r="BE252" i="25"/>
  <c r="BN243" i="25"/>
  <c r="BE198" i="25"/>
  <c r="BN199" i="25"/>
  <c r="BE127" i="26"/>
  <c r="BU276" i="24"/>
  <c r="BE220" i="25"/>
  <c r="BN259" i="25"/>
  <c r="BN229" i="25"/>
  <c r="BE239" i="25"/>
  <c r="BN255" i="25"/>
  <c r="BU91" i="26"/>
  <c r="N86" i="31" l="1"/>
  <c r="AR102" i="21"/>
  <c r="AN104" i="23" s="1"/>
  <c r="T102" i="35" s="1"/>
  <c r="AR101" i="21"/>
  <c r="AN103" i="23" s="1"/>
  <c r="T101" i="35" s="1"/>
  <c r="AK102" i="21"/>
  <c r="AW102" i="21" s="1"/>
  <c r="AL102" i="21"/>
  <c r="AK107" i="21"/>
  <c r="AW107" i="21" s="1"/>
  <c r="P149" i="30"/>
  <c r="P150" i="30"/>
  <c r="P151" i="30"/>
  <c r="P156" i="30"/>
  <c r="P154" i="30"/>
  <c r="P147" i="30"/>
  <c r="P155" i="30"/>
  <c r="P148" i="30"/>
  <c r="P153" i="30"/>
  <c r="P152" i="30"/>
  <c r="Q86" i="35"/>
  <c r="AK103" i="21"/>
  <c r="T105" i="19" s="1"/>
  <c r="V88" i="35"/>
  <c r="R86" i="35"/>
  <c r="AQ101" i="21"/>
  <c r="AN103" i="19" s="1"/>
  <c r="S101" i="35" s="1"/>
  <c r="R87" i="35"/>
  <c r="AX98" i="21"/>
  <c r="W88" i="35"/>
  <c r="Q87" i="35"/>
  <c r="P90" i="35"/>
  <c r="W90" i="35"/>
  <c r="V89" i="35"/>
  <c r="W89" i="35"/>
  <c r="AO90" i="25"/>
  <c r="N88" i="31" s="1"/>
  <c r="P89" i="35"/>
  <c r="AK101" i="21"/>
  <c r="T103" i="19" s="1"/>
  <c r="AQ106" i="21"/>
  <c r="AN108" i="19" s="1"/>
  <c r="S106" i="35" s="1"/>
  <c r="T94" i="30"/>
  <c r="T90" i="30"/>
  <c r="T95" i="30"/>
  <c r="T91" i="30"/>
  <c r="T93" i="30"/>
  <c r="T92" i="30"/>
  <c r="L272" i="30"/>
  <c r="L266" i="30"/>
  <c r="L269" i="30"/>
  <c r="L261" i="30"/>
  <c r="L268" i="30"/>
  <c r="L277" i="30"/>
  <c r="L273" i="30"/>
  <c r="L274" i="30"/>
  <c r="L270" i="30"/>
  <c r="L267" i="30"/>
  <c r="L264" i="30"/>
  <c r="L276" i="30"/>
  <c r="L260" i="30"/>
  <c r="L278" i="30"/>
  <c r="L271" i="30"/>
  <c r="L265" i="30"/>
  <c r="L262" i="30"/>
  <c r="L275" i="30"/>
  <c r="L263" i="30"/>
  <c r="L250" i="30"/>
  <c r="L258" i="30"/>
  <c r="L255" i="30"/>
  <c r="L257" i="30"/>
  <c r="L256" i="30"/>
  <c r="L248" i="30"/>
  <c r="L249" i="30"/>
  <c r="L247" i="30"/>
  <c r="L254" i="30"/>
  <c r="L246" i="30"/>
  <c r="L251" i="30"/>
  <c r="L253" i="30"/>
  <c r="L244" i="30"/>
  <c r="L252" i="30"/>
  <c r="L259" i="30"/>
  <c r="L245" i="30"/>
  <c r="P164" i="30"/>
  <c r="P159" i="30"/>
  <c r="P162" i="30"/>
  <c r="P157" i="30"/>
  <c r="P161" i="30"/>
  <c r="P166" i="30"/>
  <c r="P158" i="30"/>
  <c r="P167" i="30"/>
  <c r="P160" i="30"/>
  <c r="P165" i="30"/>
  <c r="P163" i="30"/>
  <c r="AQ108" i="21"/>
  <c r="AN110" i="19" s="1"/>
  <c r="S108" i="35" s="1"/>
  <c r="AO91" i="26"/>
  <c r="M89" i="35" s="1"/>
  <c r="AO91" i="25"/>
  <c r="L89" i="35" s="1"/>
  <c r="AO101" i="19"/>
  <c r="I99" i="35" s="1"/>
  <c r="D107" i="5"/>
  <c r="V106" i="21"/>
  <c r="E106" i="21"/>
  <c r="V104" i="21"/>
  <c r="C108" i="5"/>
  <c r="I108" i="5" s="1"/>
  <c r="E100" i="5"/>
  <c r="V103" i="21"/>
  <c r="E102" i="5"/>
  <c r="C106" i="5"/>
  <c r="I106" i="5" s="1"/>
  <c r="C111" i="5"/>
  <c r="I111" i="5" s="1"/>
  <c r="D103" i="5"/>
  <c r="D104" i="5"/>
  <c r="E101" i="5"/>
  <c r="D108" i="5"/>
  <c r="D109" i="5"/>
  <c r="C110" i="5"/>
  <c r="I110" i="5" s="1"/>
  <c r="E107" i="21"/>
  <c r="C107" i="5"/>
  <c r="I107" i="5" s="1"/>
  <c r="U109" i="21"/>
  <c r="E109" i="21"/>
  <c r="C105" i="5"/>
  <c r="I105" i="5" s="1"/>
  <c r="V105" i="21"/>
  <c r="C109" i="5"/>
  <c r="I109" i="5" s="1"/>
  <c r="U107" i="21"/>
  <c r="U106" i="21"/>
  <c r="U108" i="21"/>
  <c r="D106" i="5"/>
  <c r="H93" i="21"/>
  <c r="D105" i="5"/>
  <c r="E108" i="21"/>
  <c r="T110" i="19"/>
  <c r="T107" i="19"/>
  <c r="T106" i="19"/>
  <c r="T103" i="23"/>
  <c r="O101" i="35" s="1"/>
  <c r="T108" i="19"/>
  <c r="AN90" i="21"/>
  <c r="AT90" i="21"/>
  <c r="AN92" i="25" s="1"/>
  <c r="AO92" i="25" s="1"/>
  <c r="AN91" i="21"/>
  <c r="AT91" i="21"/>
  <c r="AN93" i="25" s="1"/>
  <c r="J103" i="5"/>
  <c r="L103" i="5"/>
  <c r="K103" i="5"/>
  <c r="M105" i="19"/>
  <c r="AF105" i="19"/>
  <c r="AO105" i="19" s="1"/>
  <c r="N103" i="5"/>
  <c r="M103" i="5"/>
  <c r="K100" i="31"/>
  <c r="I100" i="35"/>
  <c r="U93" i="35"/>
  <c r="AO95" i="24"/>
  <c r="T90" i="26"/>
  <c r="BA88" i="21"/>
  <c r="AX100" i="21"/>
  <c r="T102" i="23"/>
  <c r="O100" i="35" s="1"/>
  <c r="AR105" i="21"/>
  <c r="AN107" i="23" s="1"/>
  <c r="T105" i="35" s="1"/>
  <c r="AL105" i="21"/>
  <c r="AF101" i="23"/>
  <c r="AO101" i="23" s="1"/>
  <c r="M101" i="23"/>
  <c r="M98" i="24"/>
  <c r="AF98" i="24"/>
  <c r="U91" i="35"/>
  <c r="AO93" i="24"/>
  <c r="T95" i="24"/>
  <c r="AY93" i="21"/>
  <c r="T91" i="26"/>
  <c r="BA89" i="21"/>
  <c r="T101" i="23"/>
  <c r="O99" i="35" s="1"/>
  <c r="AX99" i="21"/>
  <c r="AQ105" i="21"/>
  <c r="AN107" i="19" s="1"/>
  <c r="S105" i="35" s="1"/>
  <c r="AQ104" i="21"/>
  <c r="AN106" i="19" s="1"/>
  <c r="S104" i="35" s="1"/>
  <c r="T94" i="24"/>
  <c r="AY92" i="21"/>
  <c r="AZ88" i="21"/>
  <c r="T90" i="25"/>
  <c r="N87" i="31"/>
  <c r="L87" i="35"/>
  <c r="J96" i="35"/>
  <c r="L96" i="31"/>
  <c r="M95" i="26"/>
  <c r="AF95" i="26"/>
  <c r="AT93" i="21"/>
  <c r="AN95" i="25" s="1"/>
  <c r="AO95" i="25" s="1"/>
  <c r="AN93" i="21"/>
  <c r="M100" i="24"/>
  <c r="AF100" i="24"/>
  <c r="AY91" i="21"/>
  <c r="T93" i="24"/>
  <c r="J97" i="35"/>
  <c r="L97" i="31"/>
  <c r="M87" i="35"/>
  <c r="O87" i="31"/>
  <c r="U92" i="35"/>
  <c r="AO94" i="24"/>
  <c r="AO92" i="26"/>
  <c r="AW99" i="21"/>
  <c r="AF102" i="23"/>
  <c r="AO102" i="23" s="1"/>
  <c r="M102" i="23"/>
  <c r="N111" i="21"/>
  <c r="L111" i="21"/>
  <c r="M111" i="21"/>
  <c r="K111" i="21"/>
  <c r="AQ111" i="21" s="1"/>
  <c r="AN113" i="19" s="1"/>
  <c r="S111" i="35" s="1"/>
  <c r="N110" i="21"/>
  <c r="M110" i="21"/>
  <c r="L110" i="21"/>
  <c r="K110" i="21"/>
  <c r="AK110" i="21" s="1"/>
  <c r="N96" i="35"/>
  <c r="T104" i="19"/>
  <c r="AW103" i="21"/>
  <c r="T92" i="26"/>
  <c r="BA90" i="21"/>
  <c r="N99" i="35"/>
  <c r="M101" i="24"/>
  <c r="AF101" i="24"/>
  <c r="J104" i="5"/>
  <c r="M104" i="5"/>
  <c r="K104" i="5"/>
  <c r="L104" i="5"/>
  <c r="AF106" i="19"/>
  <c r="M106" i="19"/>
  <c r="N104" i="5"/>
  <c r="M99" i="24"/>
  <c r="AF99" i="24"/>
  <c r="AN92" i="21"/>
  <c r="AT92" i="21"/>
  <c r="AN94" i="25" s="1"/>
  <c r="AL104" i="21"/>
  <c r="AR104" i="21"/>
  <c r="AN106" i="23" s="1"/>
  <c r="T104" i="35" s="1"/>
  <c r="T102" i="19"/>
  <c r="AW100" i="21"/>
  <c r="AO92" i="21"/>
  <c r="AU92" i="21"/>
  <c r="AN94" i="26" s="1"/>
  <c r="M104" i="23"/>
  <c r="AF104" i="23"/>
  <c r="AO104" i="23" s="1"/>
  <c r="M103" i="23"/>
  <c r="AF103" i="23"/>
  <c r="AO103" i="23" s="1"/>
  <c r="AU91" i="21"/>
  <c r="AN93" i="26" s="1"/>
  <c r="AO91" i="21"/>
  <c r="T91" i="25"/>
  <c r="AZ89" i="21"/>
  <c r="K98" i="31"/>
  <c r="I98" i="35"/>
  <c r="AO90" i="26"/>
  <c r="M90" i="31"/>
  <c r="K90" i="35"/>
  <c r="U94" i="35"/>
  <c r="AO96" i="24"/>
  <c r="J102" i="5"/>
  <c r="K102" i="5"/>
  <c r="AF104" i="19"/>
  <c r="AO104" i="19" s="1"/>
  <c r="L102" i="5"/>
  <c r="M102" i="5"/>
  <c r="M104" i="19"/>
  <c r="N102" i="5"/>
  <c r="AT94" i="21"/>
  <c r="AN96" i="25" s="1"/>
  <c r="AN94" i="21"/>
  <c r="T109" i="19"/>
  <c r="L98" i="31"/>
  <c r="J98" i="35"/>
  <c r="M89" i="31"/>
  <c r="K89" i="35"/>
  <c r="T100" i="19"/>
  <c r="AW98" i="21"/>
  <c r="AY94" i="21"/>
  <c r="T96" i="24"/>
  <c r="AL103" i="21"/>
  <c r="AR103" i="21"/>
  <c r="AN105" i="23" s="1"/>
  <c r="T103" i="35" s="1"/>
  <c r="N109" i="21"/>
  <c r="K109" i="21"/>
  <c r="AK109" i="21" s="1"/>
  <c r="M109" i="21"/>
  <c r="L109" i="21"/>
  <c r="J101" i="5"/>
  <c r="N101" i="5"/>
  <c r="K101" i="5"/>
  <c r="AF103" i="19"/>
  <c r="L101" i="5"/>
  <c r="M101" i="5"/>
  <c r="M103" i="19"/>
  <c r="I103" i="5"/>
  <c r="AM95" i="21"/>
  <c r="AS95" i="21"/>
  <c r="AN97" i="24" s="1"/>
  <c r="AD106" i="20"/>
  <c r="BB106" i="20" s="1"/>
  <c r="BT193" i="25"/>
  <c r="BT205" i="25"/>
  <c r="BT198" i="25"/>
  <c r="BT197" i="25"/>
  <c r="BT196" i="25"/>
  <c r="BT192" i="25"/>
  <c r="BT204" i="25"/>
  <c r="BT200" i="25"/>
  <c r="BT194" i="25"/>
  <c r="BT201" i="25"/>
  <c r="BT203" i="25"/>
  <c r="BT199" i="25"/>
  <c r="BT195" i="25"/>
  <c r="BT202" i="25"/>
  <c r="BT218" i="25"/>
  <c r="BT216" i="25"/>
  <c r="BT208" i="25"/>
  <c r="BT207" i="25"/>
  <c r="BT210" i="25"/>
  <c r="BT217" i="25"/>
  <c r="BT211" i="25"/>
  <c r="BT206" i="25"/>
  <c r="BT213" i="25"/>
  <c r="BT215" i="25"/>
  <c r="BT212" i="25"/>
  <c r="BT209" i="25"/>
  <c r="BT214" i="25"/>
  <c r="BJ295" i="24"/>
  <c r="BJ279" i="24"/>
  <c r="BJ298" i="24"/>
  <c r="BJ296" i="24"/>
  <c r="BJ289" i="24"/>
  <c r="BJ280" i="24"/>
  <c r="BJ284" i="24"/>
  <c r="BJ283" i="24"/>
  <c r="BJ282" i="24"/>
  <c r="BJ281" i="24"/>
  <c r="BJ294" i="24"/>
  <c r="BJ285" i="24"/>
  <c r="BJ287" i="24"/>
  <c r="BJ288" i="24"/>
  <c r="BJ297" i="24"/>
  <c r="BJ286" i="24"/>
  <c r="BJ291" i="24"/>
  <c r="BJ292" i="24"/>
  <c r="BJ293" i="24"/>
  <c r="BJ290" i="24"/>
  <c r="BJ316" i="24"/>
  <c r="BJ313" i="24"/>
  <c r="BJ309" i="24"/>
  <c r="BJ302" i="24"/>
  <c r="BJ300" i="24"/>
  <c r="BJ314" i="24"/>
  <c r="BJ307" i="24"/>
  <c r="BJ304" i="24"/>
  <c r="BJ301" i="24"/>
  <c r="BJ315" i="24"/>
  <c r="BJ305" i="24"/>
  <c r="BJ312" i="24"/>
  <c r="BJ318" i="24"/>
  <c r="BJ317" i="24"/>
  <c r="BJ306" i="24"/>
  <c r="BJ299" i="24"/>
  <c r="BJ308" i="24"/>
  <c r="BJ310" i="24"/>
  <c r="BJ311" i="24"/>
  <c r="BJ303" i="24"/>
  <c r="BT243" i="25"/>
  <c r="BT241" i="25"/>
  <c r="BT242" i="25"/>
  <c r="BT237" i="25"/>
  <c r="BT240" i="25"/>
  <c r="BT244" i="25"/>
  <c r="BT245" i="25"/>
  <c r="BT235" i="25"/>
  <c r="BT238" i="25"/>
  <c r="BT233" i="25"/>
  <c r="BT234" i="25"/>
  <c r="BT239" i="25"/>
  <c r="BT236" i="25"/>
  <c r="BT246" i="25"/>
  <c r="BT231" i="25"/>
  <c r="BT219" i="25"/>
  <c r="BT221" i="25"/>
  <c r="BT225" i="25"/>
  <c r="BT230" i="25"/>
  <c r="BT232" i="25"/>
  <c r="BT228" i="25"/>
  <c r="BT223" i="25"/>
  <c r="BT222" i="25"/>
  <c r="BT229" i="25"/>
  <c r="BT227" i="25"/>
  <c r="BT220" i="25"/>
  <c r="BT224" i="25"/>
  <c r="BT226" i="25"/>
  <c r="BJ339" i="24"/>
  <c r="BJ359" i="24"/>
  <c r="BJ356" i="24"/>
  <c r="BJ351" i="24"/>
  <c r="BJ349" i="24"/>
  <c r="BJ342" i="24"/>
  <c r="BJ354" i="24"/>
  <c r="BJ350" i="24"/>
  <c r="BJ344" i="24"/>
  <c r="BJ347" i="24"/>
  <c r="BJ360" i="24"/>
  <c r="BJ358" i="24"/>
  <c r="BJ355" i="24"/>
  <c r="BJ353" i="24"/>
  <c r="BJ341" i="24"/>
  <c r="BJ357" i="24"/>
  <c r="BJ340" i="24"/>
  <c r="BJ345" i="24"/>
  <c r="BJ346" i="24"/>
  <c r="BJ343" i="24"/>
  <c r="BJ352" i="24"/>
  <c r="BJ348" i="24"/>
  <c r="BJ331" i="24"/>
  <c r="BJ334" i="24"/>
  <c r="BJ337" i="24"/>
  <c r="BJ336" i="24"/>
  <c r="BJ332" i="24"/>
  <c r="BJ320" i="24"/>
  <c r="BJ325" i="24"/>
  <c r="BJ319" i="24"/>
  <c r="BJ324" i="24"/>
  <c r="BJ328" i="24"/>
  <c r="BJ322" i="24"/>
  <c r="BJ338" i="24"/>
  <c r="BJ335" i="24"/>
  <c r="BJ321" i="24"/>
  <c r="BJ330" i="24"/>
  <c r="BJ333" i="24"/>
  <c r="BJ329" i="24"/>
  <c r="BJ327" i="24"/>
  <c r="BJ323" i="24"/>
  <c r="BJ326" i="24"/>
  <c r="BU176" i="25"/>
  <c r="BU172" i="25"/>
  <c r="BU169" i="25"/>
  <c r="BU175" i="25"/>
  <c r="BU174" i="25"/>
  <c r="BU178" i="25"/>
  <c r="BU173" i="25"/>
  <c r="BU170" i="25"/>
  <c r="BU177" i="25"/>
  <c r="BU171" i="25"/>
  <c r="BU168" i="25"/>
  <c r="BJ111" i="26"/>
  <c r="BJ114" i="26"/>
  <c r="BJ110" i="26"/>
  <c r="BJ112" i="26"/>
  <c r="BJ113" i="26"/>
  <c r="BJ109" i="26"/>
  <c r="BT248" i="25"/>
  <c r="BT255" i="25"/>
  <c r="BT258" i="25"/>
  <c r="BT256" i="25"/>
  <c r="BT257" i="25"/>
  <c r="BT247" i="25"/>
  <c r="BT254" i="25"/>
  <c r="BT252" i="25"/>
  <c r="BT249" i="25"/>
  <c r="BT253" i="25"/>
  <c r="BT251" i="25"/>
  <c r="BT250" i="25"/>
  <c r="BT260" i="25"/>
  <c r="BT259" i="25"/>
  <c r="BT121" i="26"/>
  <c r="BT115" i="26"/>
  <c r="BT119" i="26"/>
  <c r="BT116" i="26"/>
  <c r="BT120" i="26"/>
  <c r="BT117" i="26"/>
  <c r="BT118" i="26"/>
  <c r="BT128" i="26"/>
  <c r="BT125" i="26"/>
  <c r="BT124" i="26"/>
  <c r="BT127" i="26"/>
  <c r="BT123" i="26"/>
  <c r="BT129" i="26"/>
  <c r="BT122" i="26"/>
  <c r="BT126" i="26"/>
  <c r="BJ172" i="25"/>
  <c r="BJ178" i="25"/>
  <c r="BJ169" i="25"/>
  <c r="BJ176" i="25"/>
  <c r="BJ168" i="25"/>
  <c r="BJ174" i="25"/>
  <c r="BJ170" i="25"/>
  <c r="BJ177" i="25"/>
  <c r="BJ175" i="25"/>
  <c r="BJ171" i="25"/>
  <c r="BJ173" i="25"/>
  <c r="BJ191" i="25"/>
  <c r="BJ185" i="25"/>
  <c r="BJ184" i="25"/>
  <c r="BJ179" i="25"/>
  <c r="BJ188" i="25"/>
  <c r="BJ189" i="25"/>
  <c r="BJ190" i="25"/>
  <c r="BJ183" i="25"/>
  <c r="BJ180" i="25"/>
  <c r="BJ181" i="25"/>
  <c r="BJ187" i="25"/>
  <c r="BJ186" i="25"/>
  <c r="BJ182" i="25"/>
  <c r="BT364" i="24"/>
  <c r="BT365" i="24"/>
  <c r="BT366" i="24"/>
  <c r="BT363" i="24"/>
  <c r="BT362" i="24"/>
  <c r="BT361" i="24"/>
  <c r="BJ97" i="26"/>
  <c r="BJ101" i="26"/>
  <c r="BJ96" i="26"/>
  <c r="BJ99" i="26"/>
  <c r="BJ98" i="26"/>
  <c r="BJ100" i="26"/>
  <c r="BJ102" i="26"/>
  <c r="BJ105" i="26"/>
  <c r="BJ108" i="26"/>
  <c r="BJ103" i="26"/>
  <c r="BJ106" i="26"/>
  <c r="BJ104" i="26"/>
  <c r="BJ107" i="26"/>
  <c r="BU359" i="24"/>
  <c r="BU308" i="24"/>
  <c r="BU350" i="24"/>
  <c r="BU328" i="24"/>
  <c r="BU114" i="26"/>
  <c r="BU293" i="24"/>
  <c r="BU285" i="24"/>
  <c r="BU302" i="24"/>
  <c r="BU310" i="24"/>
  <c r="BU301" i="24"/>
  <c r="BN133" i="26"/>
  <c r="BU181" i="25"/>
  <c r="BU197" i="25"/>
  <c r="BU199" i="25"/>
  <c r="BE134" i="26"/>
  <c r="BU340" i="24"/>
  <c r="BU343" i="24"/>
  <c r="BU349" i="24"/>
  <c r="BU96" i="26"/>
  <c r="BU333" i="24"/>
  <c r="BU334" i="24"/>
  <c r="BU321" i="24"/>
  <c r="BU109" i="26"/>
  <c r="BU284" i="24"/>
  <c r="BU318" i="24"/>
  <c r="BU184" i="25"/>
  <c r="BU198" i="25"/>
  <c r="BU352" i="24"/>
  <c r="BU320" i="24"/>
  <c r="BU295" i="24"/>
  <c r="BE136" i="26"/>
  <c r="BU323" i="24"/>
  <c r="BU111" i="26"/>
  <c r="BU286" i="24"/>
  <c r="BU283" i="24"/>
  <c r="BU305" i="24"/>
  <c r="BU304" i="24"/>
  <c r="BU316" i="24"/>
  <c r="BN132" i="26"/>
  <c r="BU186" i="25"/>
  <c r="BU193" i="25"/>
  <c r="BU194" i="25"/>
  <c r="BE130" i="26"/>
  <c r="BU344" i="24"/>
  <c r="BU356" i="24"/>
  <c r="BU346" i="24"/>
  <c r="BU108" i="26"/>
  <c r="BU337" i="24"/>
  <c r="BU322" i="24"/>
  <c r="BU330" i="24"/>
  <c r="BU298" i="24"/>
  <c r="BU300" i="24"/>
  <c r="BU309" i="24"/>
  <c r="BN131" i="26"/>
  <c r="BU195" i="25"/>
  <c r="BE133" i="26"/>
  <c r="BU331" i="24"/>
  <c r="BU297" i="24"/>
  <c r="BU189" i="25"/>
  <c r="BU97" i="26"/>
  <c r="BU290" i="24"/>
  <c r="BU296" i="24"/>
  <c r="BU288" i="24"/>
  <c r="BU313" i="24"/>
  <c r="BU312" i="24"/>
  <c r="BN130" i="26"/>
  <c r="BU182" i="25"/>
  <c r="BU188" i="25"/>
  <c r="BU192" i="25"/>
  <c r="BU202" i="25"/>
  <c r="BE132" i="26"/>
  <c r="BU351" i="24"/>
  <c r="BU339" i="24"/>
  <c r="BU99" i="26"/>
  <c r="BU104" i="26"/>
  <c r="BU336" i="24"/>
  <c r="BU338" i="24"/>
  <c r="BU113" i="26"/>
  <c r="BU303" i="24"/>
  <c r="BU183" i="25"/>
  <c r="BU357" i="24"/>
  <c r="BU107" i="26"/>
  <c r="BU102" i="26"/>
  <c r="BU110" i="26"/>
  <c r="BU179" i="25"/>
  <c r="BU353" i="24"/>
  <c r="BU287" i="24"/>
  <c r="BU281" i="24"/>
  <c r="BU279" i="24"/>
  <c r="BU315" i="24"/>
  <c r="BU317" i="24"/>
  <c r="BN134" i="26"/>
  <c r="BU180" i="25"/>
  <c r="BU185" i="25"/>
  <c r="BU201" i="25"/>
  <c r="BU196" i="25"/>
  <c r="BU358" i="24"/>
  <c r="BU360" i="24"/>
  <c r="BU342" i="24"/>
  <c r="BU98" i="26"/>
  <c r="BU103" i="26"/>
  <c r="BU324" i="24"/>
  <c r="BU329" i="24"/>
  <c r="BU292" i="24"/>
  <c r="BU306" i="24"/>
  <c r="BU187" i="25"/>
  <c r="BE131" i="26"/>
  <c r="BU101" i="26"/>
  <c r="BU327" i="24"/>
  <c r="BU355" i="24"/>
  <c r="BU319" i="24"/>
  <c r="BU307" i="24"/>
  <c r="BU204" i="25"/>
  <c r="BU326" i="24"/>
  <c r="BU112" i="26"/>
  <c r="BU282" i="24"/>
  <c r="BU294" i="24"/>
  <c r="BU280" i="24"/>
  <c r="BU314" i="24"/>
  <c r="BU299" i="24"/>
  <c r="BN136" i="26"/>
  <c r="BU191" i="25"/>
  <c r="BU190" i="25"/>
  <c r="BU203" i="25"/>
  <c r="BE135" i="26"/>
  <c r="BU345" i="24"/>
  <c r="BU347" i="24"/>
  <c r="BU341" i="24"/>
  <c r="BU100" i="26"/>
  <c r="BU106" i="26"/>
  <c r="BU325" i="24"/>
  <c r="BU332" i="24"/>
  <c r="BU291" i="24"/>
  <c r="BU289" i="24"/>
  <c r="BN135" i="26"/>
  <c r="BU200" i="25"/>
  <c r="BU354" i="24"/>
  <c r="BU335" i="24"/>
  <c r="BU348" i="24"/>
  <c r="BU311" i="24"/>
  <c r="BU205" i="25"/>
  <c r="BU105" i="26"/>
  <c r="AX102" i="21" l="1"/>
  <c r="AW108" i="21"/>
  <c r="AW106" i="21"/>
  <c r="T104" i="23"/>
  <c r="O102" i="35" s="1"/>
  <c r="AX101" i="21"/>
  <c r="N89" i="31"/>
  <c r="AO103" i="19"/>
  <c r="K101" i="31" s="1"/>
  <c r="AW101" i="21"/>
  <c r="P168" i="30"/>
  <c r="P171" i="30"/>
  <c r="P177" i="30"/>
  <c r="P170" i="30"/>
  <c r="P173" i="30"/>
  <c r="P178" i="30"/>
  <c r="P174" i="30"/>
  <c r="P175" i="30"/>
  <c r="P169" i="30"/>
  <c r="P172" i="30"/>
  <c r="P176" i="30"/>
  <c r="R88" i="35"/>
  <c r="Q88" i="35"/>
  <c r="W91" i="35"/>
  <c r="V93" i="35"/>
  <c r="R89" i="35"/>
  <c r="AO106" i="19"/>
  <c r="K104" i="31" s="1"/>
  <c r="L88" i="35"/>
  <c r="V94" i="35"/>
  <c r="R90" i="35"/>
  <c r="P92" i="35"/>
  <c r="P93" i="35"/>
  <c r="V91" i="35"/>
  <c r="V92" i="35"/>
  <c r="P91" i="35"/>
  <c r="Q89" i="35"/>
  <c r="V90" i="35"/>
  <c r="P94" i="35"/>
  <c r="W92" i="35"/>
  <c r="AQ109" i="21"/>
  <c r="AN111" i="19" s="1"/>
  <c r="S109" i="35" s="1"/>
  <c r="AQ110" i="21"/>
  <c r="AN112" i="19" s="1"/>
  <c r="S110" i="35" s="1"/>
  <c r="AO96" i="25"/>
  <c r="N94" i="31" s="1"/>
  <c r="AK111" i="21"/>
  <c r="T113" i="19" s="1"/>
  <c r="O89" i="31"/>
  <c r="L323" i="30"/>
  <c r="L320" i="30"/>
  <c r="L330" i="30"/>
  <c r="L321" i="30"/>
  <c r="L327" i="30"/>
  <c r="L332" i="30"/>
  <c r="L329" i="30"/>
  <c r="L338" i="30"/>
  <c r="L328" i="30"/>
  <c r="L319" i="30"/>
  <c r="L322" i="30"/>
  <c r="L334" i="30"/>
  <c r="L335" i="30"/>
  <c r="L325" i="30"/>
  <c r="L324" i="30"/>
  <c r="L336" i="30"/>
  <c r="L326" i="30"/>
  <c r="L331" i="30"/>
  <c r="L337" i="30"/>
  <c r="L333" i="30"/>
  <c r="T107" i="30"/>
  <c r="T106" i="30"/>
  <c r="T103" i="30"/>
  <c r="T104" i="30"/>
  <c r="T105" i="30"/>
  <c r="T102" i="30"/>
  <c r="T108" i="30"/>
  <c r="T96" i="30"/>
  <c r="T101" i="30"/>
  <c r="T100" i="30"/>
  <c r="T98" i="30"/>
  <c r="T99" i="30"/>
  <c r="T97" i="30"/>
  <c r="L348" i="30"/>
  <c r="L346" i="30"/>
  <c r="L349" i="30"/>
  <c r="L354" i="30"/>
  <c r="L341" i="30"/>
  <c r="L342" i="30"/>
  <c r="L339" i="30"/>
  <c r="L353" i="30"/>
  <c r="L352" i="30"/>
  <c r="L356" i="30"/>
  <c r="L343" i="30"/>
  <c r="L357" i="30"/>
  <c r="L347" i="30"/>
  <c r="L360" i="30"/>
  <c r="L351" i="30"/>
  <c r="L350" i="30"/>
  <c r="L355" i="30"/>
  <c r="L344" i="30"/>
  <c r="L340" i="30"/>
  <c r="L359" i="30"/>
  <c r="L345" i="30"/>
  <c r="L358" i="30"/>
  <c r="P196" i="30"/>
  <c r="P202" i="30"/>
  <c r="P204" i="30"/>
  <c r="P198" i="30"/>
  <c r="P194" i="30"/>
  <c r="P199" i="30"/>
  <c r="P200" i="30"/>
  <c r="P203" i="30"/>
  <c r="P201" i="30"/>
  <c r="P192" i="30"/>
  <c r="P205" i="30"/>
  <c r="P195" i="30"/>
  <c r="P193" i="30"/>
  <c r="P197" i="30"/>
  <c r="P183" i="30"/>
  <c r="P190" i="30"/>
  <c r="P185" i="30"/>
  <c r="P188" i="30"/>
  <c r="P189" i="30"/>
  <c r="P184" i="30"/>
  <c r="P186" i="30"/>
  <c r="P181" i="30"/>
  <c r="P187" i="30"/>
  <c r="P191" i="30"/>
  <c r="P180" i="30"/>
  <c r="P182" i="30"/>
  <c r="P179" i="30"/>
  <c r="L308" i="30"/>
  <c r="L318" i="30"/>
  <c r="L316" i="30"/>
  <c r="L301" i="30"/>
  <c r="L306" i="30"/>
  <c r="L299" i="30"/>
  <c r="L317" i="30"/>
  <c r="L312" i="30"/>
  <c r="L307" i="30"/>
  <c r="L309" i="30"/>
  <c r="L304" i="30"/>
  <c r="L310" i="30"/>
  <c r="L303" i="30"/>
  <c r="L314" i="30"/>
  <c r="L315" i="30"/>
  <c r="L313" i="30"/>
  <c r="L311" i="30"/>
  <c r="L300" i="30"/>
  <c r="L305" i="30"/>
  <c r="L302" i="30"/>
  <c r="L289" i="30"/>
  <c r="L280" i="30"/>
  <c r="L279" i="30"/>
  <c r="L288" i="30"/>
  <c r="L295" i="30"/>
  <c r="L284" i="30"/>
  <c r="L283" i="30"/>
  <c r="L285" i="30"/>
  <c r="L292" i="30"/>
  <c r="L294" i="30"/>
  <c r="L281" i="30"/>
  <c r="L296" i="30"/>
  <c r="L297" i="30"/>
  <c r="L298" i="30"/>
  <c r="L286" i="30"/>
  <c r="L293" i="30"/>
  <c r="L291" i="30"/>
  <c r="L282" i="30"/>
  <c r="L287" i="30"/>
  <c r="L290" i="30"/>
  <c r="T110" i="30"/>
  <c r="T109" i="30"/>
  <c r="T111" i="30"/>
  <c r="T114" i="30"/>
  <c r="T113" i="30"/>
  <c r="T112" i="30"/>
  <c r="K99" i="31"/>
  <c r="AW105" i="21"/>
  <c r="AW104" i="21"/>
  <c r="U110" i="21"/>
  <c r="E111" i="21"/>
  <c r="F98" i="21"/>
  <c r="E104" i="5"/>
  <c r="F97" i="21"/>
  <c r="F95" i="5"/>
  <c r="X95" i="21"/>
  <c r="F96" i="21"/>
  <c r="V108" i="21"/>
  <c r="E110" i="21"/>
  <c r="E112" i="21"/>
  <c r="G94" i="5"/>
  <c r="E106" i="5"/>
  <c r="V109" i="21"/>
  <c r="U112" i="21"/>
  <c r="E105" i="5"/>
  <c r="W95" i="21"/>
  <c r="U111" i="21"/>
  <c r="V107" i="21"/>
  <c r="E103" i="5"/>
  <c r="F99" i="21"/>
  <c r="T112" i="19"/>
  <c r="K94" i="35"/>
  <c r="M94" i="31"/>
  <c r="M93" i="31"/>
  <c r="K93" i="35"/>
  <c r="AO94" i="26"/>
  <c r="M103" i="24"/>
  <c r="AF103" i="24"/>
  <c r="U95" i="35"/>
  <c r="AO97" i="24"/>
  <c r="I102" i="35"/>
  <c r="K102" i="31"/>
  <c r="T94" i="26"/>
  <c r="BA92" i="21"/>
  <c r="N102" i="35"/>
  <c r="M92" i="31"/>
  <c r="K92" i="35"/>
  <c r="N101" i="35"/>
  <c r="M106" i="23"/>
  <c r="AF106" i="23"/>
  <c r="AO106" i="23" s="1"/>
  <c r="AF102" i="24"/>
  <c r="M102" i="24"/>
  <c r="T97" i="24"/>
  <c r="AY95" i="21"/>
  <c r="T105" i="23"/>
  <c r="O103" i="35" s="1"/>
  <c r="AX103" i="21"/>
  <c r="N98" i="35"/>
  <c r="T93" i="26"/>
  <c r="BA91" i="21"/>
  <c r="K91" i="35"/>
  <c r="M91" i="31"/>
  <c r="AO93" i="26"/>
  <c r="AO94" i="25"/>
  <c r="N108" i="35"/>
  <c r="J107" i="5"/>
  <c r="M109" i="19"/>
  <c r="L107" i="5"/>
  <c r="K107" i="5"/>
  <c r="N107" i="5"/>
  <c r="AF109" i="19"/>
  <c r="AO109" i="19" s="1"/>
  <c r="M107" i="5"/>
  <c r="AF105" i="23"/>
  <c r="AO105" i="23" s="1"/>
  <c r="M105" i="23"/>
  <c r="T111" i="19"/>
  <c r="T96" i="25"/>
  <c r="AZ94" i="21"/>
  <c r="L90" i="35"/>
  <c r="N90" i="31"/>
  <c r="N100" i="35"/>
  <c r="J100" i="35"/>
  <c r="L100" i="31"/>
  <c r="L99" i="31"/>
  <c r="J99" i="35"/>
  <c r="AL108" i="21"/>
  <c r="AR108" i="21"/>
  <c r="AN110" i="23" s="1"/>
  <c r="T108" i="35" s="1"/>
  <c r="J109" i="5"/>
  <c r="L109" i="5"/>
  <c r="M111" i="19"/>
  <c r="AF111" i="19"/>
  <c r="M109" i="5"/>
  <c r="N109" i="5"/>
  <c r="K109" i="5"/>
  <c r="AR107" i="21"/>
  <c r="AN109" i="23" s="1"/>
  <c r="T107" i="35" s="1"/>
  <c r="AL107" i="21"/>
  <c r="J108" i="5"/>
  <c r="L108" i="5"/>
  <c r="M108" i="5"/>
  <c r="M110" i="19"/>
  <c r="K108" i="5"/>
  <c r="N108" i="5"/>
  <c r="AF110" i="19"/>
  <c r="AO110" i="19" s="1"/>
  <c r="L93" i="35"/>
  <c r="N93" i="31"/>
  <c r="L101" i="31"/>
  <c r="J101" i="35"/>
  <c r="AX105" i="21"/>
  <c r="T107" i="23"/>
  <c r="O105" i="35" s="1"/>
  <c r="N106" i="35"/>
  <c r="M107" i="23"/>
  <c r="AF107" i="23"/>
  <c r="AO107" i="23" s="1"/>
  <c r="J111" i="5"/>
  <c r="K111" i="5"/>
  <c r="M111" i="5"/>
  <c r="AF113" i="19"/>
  <c r="AO113" i="19" s="1"/>
  <c r="N111" i="5"/>
  <c r="L111" i="5"/>
  <c r="M113" i="19"/>
  <c r="O88" i="31"/>
  <c r="M88" i="35"/>
  <c r="AX104" i="21"/>
  <c r="T106" i="23"/>
  <c r="O104" i="35" s="1"/>
  <c r="O90" i="31"/>
  <c r="M90" i="35"/>
  <c r="T93" i="25"/>
  <c r="AZ91" i="21"/>
  <c r="N104" i="35"/>
  <c r="AU93" i="21"/>
  <c r="AN95" i="26" s="1"/>
  <c r="AO93" i="21"/>
  <c r="J110" i="5"/>
  <c r="M112" i="19"/>
  <c r="AF112" i="19"/>
  <c r="K110" i="5"/>
  <c r="L110" i="5"/>
  <c r="M110" i="5"/>
  <c r="N110" i="5"/>
  <c r="AR106" i="21"/>
  <c r="AN108" i="23" s="1"/>
  <c r="T106" i="35" s="1"/>
  <c r="AL106" i="21"/>
  <c r="L102" i="31"/>
  <c r="J102" i="35"/>
  <c r="AO93" i="25"/>
  <c r="T95" i="25"/>
  <c r="AZ93" i="21"/>
  <c r="M108" i="23"/>
  <c r="AF108" i="23"/>
  <c r="J105" i="5"/>
  <c r="M105" i="5"/>
  <c r="AF107" i="19"/>
  <c r="AO107" i="19" s="1"/>
  <c r="L105" i="5"/>
  <c r="M107" i="19"/>
  <c r="K105" i="5"/>
  <c r="N105" i="5"/>
  <c r="AF111" i="23"/>
  <c r="M111" i="23"/>
  <c r="J106" i="5"/>
  <c r="M108" i="19"/>
  <c r="AF108" i="19"/>
  <c r="AO108" i="19" s="1"/>
  <c r="K106" i="5"/>
  <c r="M106" i="5"/>
  <c r="N106" i="5"/>
  <c r="L106" i="5"/>
  <c r="N107" i="35"/>
  <c r="AZ92" i="21"/>
  <c r="T94" i="25"/>
  <c r="N103" i="35"/>
  <c r="K103" i="31"/>
  <c r="I103" i="35"/>
  <c r="T92" i="25"/>
  <c r="AZ90" i="21"/>
  <c r="N105" i="35"/>
  <c r="AL109" i="21"/>
  <c r="AR109" i="21"/>
  <c r="AN111" i="23" s="1"/>
  <c r="T109" i="35" s="1"/>
  <c r="AF110" i="23"/>
  <c r="M110" i="23"/>
  <c r="AF104" i="24"/>
  <c r="M104" i="24"/>
  <c r="M109" i="23"/>
  <c r="AF109" i="23"/>
  <c r="BT131" i="26"/>
  <c r="BT133" i="26"/>
  <c r="BT132" i="26"/>
  <c r="BT135" i="26"/>
  <c r="BT134" i="26"/>
  <c r="BT130" i="26"/>
  <c r="BT136" i="26"/>
  <c r="BJ221" i="25"/>
  <c r="BJ220" i="25"/>
  <c r="BJ223" i="25"/>
  <c r="BJ222" i="25"/>
  <c r="BJ228" i="25"/>
  <c r="BJ229" i="25"/>
  <c r="BJ227" i="25"/>
  <c r="BJ219" i="25"/>
  <c r="BJ232" i="25"/>
  <c r="BJ230" i="25"/>
  <c r="BJ231" i="25"/>
  <c r="BJ224" i="25"/>
  <c r="BJ225" i="25"/>
  <c r="BJ226" i="25"/>
  <c r="BJ365" i="24"/>
  <c r="BJ364" i="24"/>
  <c r="BJ363" i="24"/>
  <c r="BJ362" i="24"/>
  <c r="BJ361" i="24"/>
  <c r="BJ366" i="24"/>
  <c r="BJ193" i="25"/>
  <c r="BJ204" i="25"/>
  <c r="BJ194" i="25"/>
  <c r="BJ195" i="25"/>
  <c r="BJ202" i="25"/>
  <c r="BJ192" i="25"/>
  <c r="BJ205" i="25"/>
  <c r="BJ199" i="25"/>
  <c r="BJ201" i="25"/>
  <c r="BJ203" i="25"/>
  <c r="BJ197" i="25"/>
  <c r="BJ196" i="25"/>
  <c r="BJ200" i="25"/>
  <c r="BJ198" i="25"/>
  <c r="BJ216" i="25"/>
  <c r="BJ206" i="25"/>
  <c r="BJ218" i="25"/>
  <c r="BJ213" i="25"/>
  <c r="BJ212" i="25"/>
  <c r="BJ208" i="25"/>
  <c r="BJ209" i="25"/>
  <c r="BJ210" i="25"/>
  <c r="BJ214" i="25"/>
  <c r="BJ217" i="25"/>
  <c r="BJ207" i="25"/>
  <c r="BJ211" i="25"/>
  <c r="BJ215" i="25"/>
  <c r="BJ118" i="26"/>
  <c r="BJ121" i="26"/>
  <c r="BJ115" i="26"/>
  <c r="BJ117" i="26"/>
  <c r="BJ119" i="26"/>
  <c r="BJ120" i="26"/>
  <c r="BJ116" i="26"/>
  <c r="BJ128" i="26"/>
  <c r="BJ124" i="26"/>
  <c r="BJ122" i="26"/>
  <c r="BJ127" i="26"/>
  <c r="BJ129" i="26"/>
  <c r="BJ123" i="26"/>
  <c r="BJ126" i="26"/>
  <c r="BJ125" i="26"/>
  <c r="BU250" i="25"/>
  <c r="BU257" i="25"/>
  <c r="BU248" i="25"/>
  <c r="BU259" i="25"/>
  <c r="BU252" i="25"/>
  <c r="BU254" i="25"/>
  <c r="BU251" i="25"/>
  <c r="BU260" i="25"/>
  <c r="BU256" i="25"/>
  <c r="BU253" i="25"/>
  <c r="BU249" i="25"/>
  <c r="BU247" i="25"/>
  <c r="BU258" i="25"/>
  <c r="BU255" i="25"/>
  <c r="BJ256" i="25"/>
  <c r="BJ258" i="25"/>
  <c r="BJ252" i="25"/>
  <c r="BJ249" i="25"/>
  <c r="BJ250" i="25"/>
  <c r="BJ255" i="25"/>
  <c r="BJ259" i="25"/>
  <c r="BJ254" i="25"/>
  <c r="BJ260" i="25"/>
  <c r="BJ247" i="25"/>
  <c r="BJ248" i="25"/>
  <c r="BJ257" i="25"/>
  <c r="BJ251" i="25"/>
  <c r="BJ253" i="25"/>
  <c r="BJ239" i="25"/>
  <c r="BJ236" i="25"/>
  <c r="BJ241" i="25"/>
  <c r="BJ243" i="25"/>
  <c r="BJ245" i="25"/>
  <c r="BJ233" i="25"/>
  <c r="BJ234" i="25"/>
  <c r="BJ235" i="25"/>
  <c r="BJ242" i="25"/>
  <c r="BJ238" i="25"/>
  <c r="BJ246" i="25"/>
  <c r="BJ240" i="25"/>
  <c r="BJ244" i="25"/>
  <c r="BJ237" i="25"/>
  <c r="BU222" i="25"/>
  <c r="BU233" i="25"/>
  <c r="BU240" i="25"/>
  <c r="BU208" i="25"/>
  <c r="BU213" i="25"/>
  <c r="BU227" i="25"/>
  <c r="BU362" i="24"/>
  <c r="BU116" i="26"/>
  <c r="BU127" i="26"/>
  <c r="BU212" i="25"/>
  <c r="BU118" i="26"/>
  <c r="BU228" i="25"/>
  <c r="BU217" i="25"/>
  <c r="BU221" i="25"/>
  <c r="BU207" i="25"/>
  <c r="BU226" i="25"/>
  <c r="BU234" i="25"/>
  <c r="BU122" i="26"/>
  <c r="BU235" i="25"/>
  <c r="BU241" i="25"/>
  <c r="BU206" i="25"/>
  <c r="BU219" i="25"/>
  <c r="BU231" i="25"/>
  <c r="BU365" i="24"/>
  <c r="BU115" i="26"/>
  <c r="BU125" i="26"/>
  <c r="BU220" i="25"/>
  <c r="BU211" i="25"/>
  <c r="BU224" i="25"/>
  <c r="BU209" i="25"/>
  <c r="BU126" i="26"/>
  <c r="BU237" i="25"/>
  <c r="BU124" i="26"/>
  <c r="BU246" i="25"/>
  <c r="BU363" i="24"/>
  <c r="BU244" i="25"/>
  <c r="BU243" i="25"/>
  <c r="BU210" i="25"/>
  <c r="BU230" i="25"/>
  <c r="BU223" i="25"/>
  <c r="BU361" i="24"/>
  <c r="BU117" i="26"/>
  <c r="BU129" i="26"/>
  <c r="BU229" i="25"/>
  <c r="BU123" i="26"/>
  <c r="BU236" i="25"/>
  <c r="BU364" i="24"/>
  <c r="BU238" i="25"/>
  <c r="BU121" i="26"/>
  <c r="BU242" i="25"/>
  <c r="BU232" i="25"/>
  <c r="BU218" i="25"/>
  <c r="BU239" i="25"/>
  <c r="BU245" i="25"/>
  <c r="BU366" i="24"/>
  <c r="BU215" i="25"/>
  <c r="BU128" i="26"/>
  <c r="BU225" i="25"/>
  <c r="BU216" i="25"/>
  <c r="BU120" i="26"/>
  <c r="BU214" i="25"/>
  <c r="BU119" i="26"/>
  <c r="AW111" i="21" l="1"/>
  <c r="AW109" i="21"/>
  <c r="I104" i="35"/>
  <c r="AO109" i="23"/>
  <c r="I101" i="35"/>
  <c r="AO112" i="19"/>
  <c r="I110" i="35" s="1"/>
  <c r="AW110" i="21"/>
  <c r="L94" i="35"/>
  <c r="P255" i="30"/>
  <c r="P258" i="30"/>
  <c r="P247" i="30"/>
  <c r="P249" i="30"/>
  <c r="P253" i="30"/>
  <c r="P256" i="30"/>
  <c r="P260" i="30"/>
  <c r="P251" i="30"/>
  <c r="P254" i="30"/>
  <c r="P252" i="30"/>
  <c r="P259" i="30"/>
  <c r="P248" i="30"/>
  <c r="P257" i="30"/>
  <c r="P250" i="30"/>
  <c r="Q92" i="35"/>
  <c r="Q93" i="35"/>
  <c r="AO111" i="19"/>
  <c r="R91" i="35"/>
  <c r="Q90" i="35"/>
  <c r="P95" i="35"/>
  <c r="Q91" i="35"/>
  <c r="R92" i="35"/>
  <c r="W93" i="35"/>
  <c r="Q94" i="35"/>
  <c r="T123" i="30"/>
  <c r="T129" i="30"/>
  <c r="T125" i="30"/>
  <c r="T127" i="30"/>
  <c r="T122" i="30"/>
  <c r="T124" i="30"/>
  <c r="T126" i="30"/>
  <c r="T128" i="30"/>
  <c r="T118" i="30"/>
  <c r="T117" i="30"/>
  <c r="T115" i="30"/>
  <c r="T116" i="30"/>
  <c r="T119" i="30"/>
  <c r="T120" i="30"/>
  <c r="T121" i="30"/>
  <c r="L364" i="30"/>
  <c r="L366" i="30"/>
  <c r="L361" i="30"/>
  <c r="L365" i="30"/>
  <c r="L362" i="30"/>
  <c r="L363" i="30"/>
  <c r="P226" i="30"/>
  <c r="P221" i="30"/>
  <c r="P224" i="30"/>
  <c r="P220" i="30"/>
  <c r="P223" i="30"/>
  <c r="P231" i="30"/>
  <c r="P227" i="30"/>
  <c r="P222" i="30"/>
  <c r="P232" i="30"/>
  <c r="P225" i="30"/>
  <c r="P228" i="30"/>
  <c r="P229" i="30"/>
  <c r="P230" i="30"/>
  <c r="P219" i="30"/>
  <c r="P213" i="30"/>
  <c r="P214" i="30"/>
  <c r="P216" i="30"/>
  <c r="P217" i="30"/>
  <c r="P215" i="30"/>
  <c r="P212" i="30"/>
  <c r="P210" i="30"/>
  <c r="P206" i="30"/>
  <c r="P208" i="30"/>
  <c r="P218" i="30"/>
  <c r="P207" i="30"/>
  <c r="P209" i="30"/>
  <c r="P211" i="30"/>
  <c r="P245" i="30"/>
  <c r="P243" i="30"/>
  <c r="P241" i="30"/>
  <c r="P240" i="30"/>
  <c r="P234" i="30"/>
  <c r="P237" i="30"/>
  <c r="P238" i="30"/>
  <c r="P236" i="30"/>
  <c r="P239" i="30"/>
  <c r="P244" i="30"/>
  <c r="P235" i="30"/>
  <c r="P233" i="30"/>
  <c r="P246" i="30"/>
  <c r="P242" i="30"/>
  <c r="AO111" i="23"/>
  <c r="J109" i="35" s="1"/>
  <c r="W97" i="21"/>
  <c r="G95" i="21"/>
  <c r="F101" i="21"/>
  <c r="F96" i="5"/>
  <c r="V110" i="21"/>
  <c r="E109" i="5"/>
  <c r="H94" i="21"/>
  <c r="V111" i="21"/>
  <c r="T114" i="21"/>
  <c r="AB114" i="21" s="1"/>
  <c r="V113" i="21"/>
  <c r="V112" i="21"/>
  <c r="D110" i="5"/>
  <c r="D112" i="5"/>
  <c r="W96" i="21"/>
  <c r="E108" i="5"/>
  <c r="F100" i="21"/>
  <c r="F98" i="5"/>
  <c r="F102" i="21"/>
  <c r="T112" i="21"/>
  <c r="AB112" i="21" s="1"/>
  <c r="D111" i="5"/>
  <c r="T115" i="21"/>
  <c r="AB115" i="21" s="1"/>
  <c r="F97" i="5"/>
  <c r="E107" i="5"/>
  <c r="T113" i="21"/>
  <c r="AB113" i="21" s="1"/>
  <c r="W98" i="21"/>
  <c r="X96" i="21"/>
  <c r="AO108" i="23"/>
  <c r="T110" i="23"/>
  <c r="O108" i="35" s="1"/>
  <c r="AX108" i="21"/>
  <c r="L104" i="31"/>
  <c r="J104" i="35"/>
  <c r="M107" i="24"/>
  <c r="AF107" i="24"/>
  <c r="AM96" i="21"/>
  <c r="AS96" i="21"/>
  <c r="AN98" i="24" s="1"/>
  <c r="AO110" i="23"/>
  <c r="J105" i="35"/>
  <c r="N111" i="35"/>
  <c r="I107" i="35"/>
  <c r="L92" i="35"/>
  <c r="N92" i="31"/>
  <c r="O91" i="31"/>
  <c r="M91" i="35"/>
  <c r="N110" i="35"/>
  <c r="M97" i="25"/>
  <c r="AF97" i="25"/>
  <c r="T111" i="23"/>
  <c r="O109" i="35" s="1"/>
  <c r="AX109" i="21"/>
  <c r="I109" i="35"/>
  <c r="O92" i="31"/>
  <c r="M92" i="35"/>
  <c r="AO95" i="26"/>
  <c r="AS99" i="21"/>
  <c r="AN101" i="24" s="1"/>
  <c r="AM99" i="21"/>
  <c r="M108" i="24"/>
  <c r="AF108" i="24"/>
  <c r="AM97" i="21"/>
  <c r="AS97" i="21"/>
  <c r="AN99" i="24" s="1"/>
  <c r="J107" i="35"/>
  <c r="I106" i="35"/>
  <c r="T108" i="23"/>
  <c r="O106" i="35" s="1"/>
  <c r="AX106" i="21"/>
  <c r="M105" i="24"/>
  <c r="AF105" i="24"/>
  <c r="M96" i="26"/>
  <c r="AF96" i="26"/>
  <c r="AF106" i="24"/>
  <c r="M106" i="24"/>
  <c r="I105" i="35"/>
  <c r="N91" i="31"/>
  <c r="L91" i="35"/>
  <c r="T95" i="26"/>
  <c r="BA93" i="21"/>
  <c r="I111" i="35"/>
  <c r="N109" i="35"/>
  <c r="AM98" i="21"/>
  <c r="AS98" i="21"/>
  <c r="AN100" i="24" s="1"/>
  <c r="T109" i="23"/>
  <c r="O107" i="35" s="1"/>
  <c r="AX107" i="21"/>
  <c r="K95" i="35"/>
  <c r="M95" i="31"/>
  <c r="AL110" i="21"/>
  <c r="AR110" i="21"/>
  <c r="AN112" i="23" s="1"/>
  <c r="T110" i="35" s="1"/>
  <c r="AR111" i="21"/>
  <c r="AN113" i="23" s="1"/>
  <c r="T111" i="35" s="1"/>
  <c r="AL111" i="21"/>
  <c r="I108" i="35"/>
  <c r="J103" i="35"/>
  <c r="L103" i="31"/>
  <c r="AD151" i="20"/>
  <c r="BB151" i="20" s="1"/>
  <c r="BJ133" i="26"/>
  <c r="BJ136" i="26"/>
  <c r="BJ130" i="26"/>
  <c r="BJ131" i="26"/>
  <c r="BJ134" i="26"/>
  <c r="BJ132" i="26"/>
  <c r="BJ135" i="26"/>
  <c r="BE264" i="25"/>
  <c r="BN137" i="26"/>
  <c r="BN261" i="25"/>
  <c r="BN273" i="25"/>
  <c r="BN265" i="25"/>
  <c r="BN138" i="26"/>
  <c r="BE138" i="26"/>
  <c r="BE261" i="25"/>
  <c r="BE265" i="25"/>
  <c r="BE272" i="25"/>
  <c r="BN268" i="25"/>
  <c r="BN267" i="25"/>
  <c r="BN143" i="26"/>
  <c r="BE137" i="26"/>
  <c r="BE274" i="25"/>
  <c r="BE273" i="25"/>
  <c r="BE270" i="25"/>
  <c r="BE267" i="25"/>
  <c r="BN264" i="25"/>
  <c r="BE141" i="26"/>
  <c r="BU133" i="26"/>
  <c r="BN278" i="25"/>
  <c r="BN262" i="25"/>
  <c r="BN139" i="26"/>
  <c r="BU131" i="26"/>
  <c r="BE142" i="26"/>
  <c r="BE276" i="25"/>
  <c r="BE262" i="25"/>
  <c r="BN140" i="26"/>
  <c r="BE271" i="25"/>
  <c r="BN275" i="25"/>
  <c r="BE143" i="26"/>
  <c r="BN269" i="25"/>
  <c r="BE275" i="25"/>
  <c r="BN266" i="25"/>
  <c r="BN271" i="25"/>
  <c r="BN141" i="26"/>
  <c r="BU135" i="26"/>
  <c r="BE139" i="26"/>
  <c r="BE277" i="25"/>
  <c r="BE269" i="25"/>
  <c r="BN272" i="25"/>
  <c r="BE144" i="26"/>
  <c r="BN144" i="26"/>
  <c r="BN263" i="25"/>
  <c r="BE263" i="25"/>
  <c r="BN277" i="25"/>
  <c r="BN270" i="25"/>
  <c r="BN142" i="26"/>
  <c r="BU136" i="26"/>
  <c r="BE140" i="26"/>
  <c r="BE266" i="25"/>
  <c r="BE278" i="25"/>
  <c r="BN274" i="25"/>
  <c r="BU130" i="26"/>
  <c r="BE268" i="25"/>
  <c r="BN276" i="25"/>
  <c r="BU132" i="26"/>
  <c r="BU134" i="26"/>
  <c r="R93" i="35" l="1"/>
  <c r="T134" i="30"/>
  <c r="T132" i="30"/>
  <c r="T130" i="30"/>
  <c r="T136" i="30"/>
  <c r="T135" i="30"/>
  <c r="T131" i="30"/>
  <c r="T133" i="30"/>
  <c r="X97" i="21"/>
  <c r="F100" i="5"/>
  <c r="C114" i="5"/>
  <c r="I114" i="5" s="1"/>
  <c r="D113" i="21"/>
  <c r="J113" i="21" s="1"/>
  <c r="F99" i="5"/>
  <c r="F105" i="21"/>
  <c r="D114" i="21"/>
  <c r="J114" i="21" s="1"/>
  <c r="E111" i="5"/>
  <c r="W100" i="21"/>
  <c r="E113" i="5"/>
  <c r="G97" i="21"/>
  <c r="E112" i="5"/>
  <c r="D115" i="21"/>
  <c r="F101" i="5"/>
  <c r="X98" i="21"/>
  <c r="W99" i="21"/>
  <c r="F106" i="21"/>
  <c r="C115" i="5"/>
  <c r="I115" i="5" s="1"/>
  <c r="G98" i="21"/>
  <c r="C113" i="5"/>
  <c r="I113" i="5" s="1"/>
  <c r="G96" i="21"/>
  <c r="D112" i="21"/>
  <c r="J112" i="21" s="1"/>
  <c r="F104" i="21"/>
  <c r="W101" i="21"/>
  <c r="F103" i="21"/>
  <c r="G95" i="5"/>
  <c r="E110" i="5"/>
  <c r="C112" i="5"/>
  <c r="I112" i="5" s="1"/>
  <c r="X99" i="21"/>
  <c r="U98" i="35"/>
  <c r="AO100" i="24"/>
  <c r="U97" i="35"/>
  <c r="AO99" i="24"/>
  <c r="J108" i="35"/>
  <c r="M110" i="24"/>
  <c r="AF110" i="24"/>
  <c r="T99" i="24"/>
  <c r="P97" i="35" s="1"/>
  <c r="AY97" i="21"/>
  <c r="AC115" i="21"/>
  <c r="AE115" i="21"/>
  <c r="AD115" i="21"/>
  <c r="AA115" i="21"/>
  <c r="Z115" i="21"/>
  <c r="AO94" i="21"/>
  <c r="AU94" i="21"/>
  <c r="AN96" i="26" s="1"/>
  <c r="AX110" i="21"/>
  <c r="T112" i="23"/>
  <c r="O110" i="35" s="1"/>
  <c r="AF113" i="23"/>
  <c r="AO113" i="23" s="1"/>
  <c r="M113" i="23"/>
  <c r="M114" i="23"/>
  <c r="AF114" i="23"/>
  <c r="AF111" i="24"/>
  <c r="M111" i="24"/>
  <c r="AF112" i="23"/>
  <c r="AO112" i="23" s="1"/>
  <c r="M112" i="23"/>
  <c r="T100" i="24"/>
  <c r="P98" i="35" s="1"/>
  <c r="AY98" i="21"/>
  <c r="T101" i="24"/>
  <c r="P99" i="35" s="1"/>
  <c r="AY99" i="21"/>
  <c r="T98" i="24"/>
  <c r="P96" i="35" s="1"/>
  <c r="AY96" i="21"/>
  <c r="J106" i="35"/>
  <c r="AE112" i="21"/>
  <c r="AD112" i="21"/>
  <c r="AA112" i="21"/>
  <c r="Z112" i="21"/>
  <c r="AC112" i="21"/>
  <c r="AF98" i="25"/>
  <c r="M98" i="25"/>
  <c r="U96" i="35"/>
  <c r="AO98" i="24"/>
  <c r="U99" i="35"/>
  <c r="AO101" i="24"/>
  <c r="AE113" i="21"/>
  <c r="AD113" i="21"/>
  <c r="Z113" i="21"/>
  <c r="AA113" i="21"/>
  <c r="AC113" i="21"/>
  <c r="AM102" i="21"/>
  <c r="AS102" i="21"/>
  <c r="AN104" i="24" s="1"/>
  <c r="AM101" i="21"/>
  <c r="AS101" i="21"/>
  <c r="AN103" i="24" s="1"/>
  <c r="O93" i="31"/>
  <c r="M93" i="35"/>
  <c r="AF109" i="24"/>
  <c r="M109" i="24"/>
  <c r="M100" i="25"/>
  <c r="AF100" i="25"/>
  <c r="AN95" i="21"/>
  <c r="AT95" i="21"/>
  <c r="AN97" i="25" s="1"/>
  <c r="T113" i="23"/>
  <c r="O111" i="35" s="1"/>
  <c r="AX111" i="21"/>
  <c r="M99" i="25"/>
  <c r="AF99" i="25"/>
  <c r="AS100" i="21"/>
  <c r="AN102" i="24" s="1"/>
  <c r="AM100" i="21"/>
  <c r="AE114" i="21"/>
  <c r="AC114" i="21"/>
  <c r="AA114" i="21"/>
  <c r="Z114" i="21"/>
  <c r="AD114" i="21"/>
  <c r="AD197" i="20"/>
  <c r="BB197" i="20" s="1"/>
  <c r="AD196" i="20"/>
  <c r="BB196" i="20" s="1"/>
  <c r="AD17" i="20"/>
  <c r="BB17" i="20" s="1"/>
  <c r="AD198" i="20"/>
  <c r="BB198" i="20" s="1"/>
  <c r="BT274" i="25"/>
  <c r="BT271" i="25"/>
  <c r="BT263" i="25"/>
  <c r="BT261" i="25"/>
  <c r="BT273" i="25"/>
  <c r="BT278" i="25"/>
  <c r="BT268" i="25"/>
  <c r="BT265" i="25"/>
  <c r="BT269" i="25"/>
  <c r="BT262" i="25"/>
  <c r="BT277" i="25"/>
  <c r="BT272" i="25"/>
  <c r="BT270" i="25"/>
  <c r="BT266" i="25"/>
  <c r="BT264" i="25"/>
  <c r="BT276" i="25"/>
  <c r="BT275" i="25"/>
  <c r="BT267" i="25"/>
  <c r="BT143" i="26"/>
  <c r="BT144" i="26"/>
  <c r="BT142" i="26"/>
  <c r="BT139" i="26"/>
  <c r="BT140" i="26"/>
  <c r="BT138" i="26"/>
  <c r="BT141" i="26"/>
  <c r="BT137" i="26"/>
  <c r="BE284" i="25"/>
  <c r="BE294" i="25"/>
  <c r="BE282" i="25"/>
  <c r="BE310" i="25"/>
  <c r="BE307" i="25"/>
  <c r="BN326" i="25"/>
  <c r="BN320" i="25"/>
  <c r="BN327" i="25"/>
  <c r="BN285" i="25"/>
  <c r="BN296" i="25"/>
  <c r="BN300" i="25"/>
  <c r="BN305" i="25"/>
  <c r="BN316" i="25"/>
  <c r="BE332" i="25"/>
  <c r="BE338" i="25"/>
  <c r="BN324" i="25"/>
  <c r="BN281" i="25"/>
  <c r="BE330" i="25"/>
  <c r="BE312" i="25"/>
  <c r="BN302" i="25"/>
  <c r="BN311" i="25"/>
  <c r="BE286" i="25"/>
  <c r="BE279" i="25"/>
  <c r="BE290" i="25"/>
  <c r="BE311" i="25"/>
  <c r="BE309" i="25"/>
  <c r="BN325" i="25"/>
  <c r="BN323" i="25"/>
  <c r="BN332" i="25"/>
  <c r="BN289" i="25"/>
  <c r="BN292" i="25"/>
  <c r="BN312" i="25"/>
  <c r="BN303" i="25"/>
  <c r="BN299" i="25"/>
  <c r="BE324" i="25"/>
  <c r="BE325" i="25"/>
  <c r="BN334" i="25"/>
  <c r="BN279" i="25"/>
  <c r="BE334" i="25"/>
  <c r="BE287" i="25"/>
  <c r="BN337" i="25"/>
  <c r="BN291" i="25"/>
  <c r="BE318" i="25"/>
  <c r="BN298" i="25"/>
  <c r="BE285" i="25"/>
  <c r="BE292" i="25"/>
  <c r="BE280" i="25"/>
  <c r="BE315" i="25"/>
  <c r="BE302" i="25"/>
  <c r="BN338" i="25"/>
  <c r="BN329" i="25"/>
  <c r="BN322" i="25"/>
  <c r="BN293" i="25"/>
  <c r="BN294" i="25"/>
  <c r="BN301" i="25"/>
  <c r="BN314" i="25"/>
  <c r="BN310" i="25"/>
  <c r="BE333" i="25"/>
  <c r="BE335" i="25"/>
  <c r="BE299" i="25"/>
  <c r="BN308" i="25"/>
  <c r="BE317" i="25"/>
  <c r="BN295" i="25"/>
  <c r="BE336" i="25"/>
  <c r="BE329" i="25"/>
  <c r="BE281" i="25"/>
  <c r="BE283" i="25"/>
  <c r="BE301" i="25"/>
  <c r="BE304" i="25"/>
  <c r="BE305" i="25"/>
  <c r="BN333" i="25"/>
  <c r="BN318" i="25"/>
  <c r="BN330" i="25"/>
  <c r="BN288" i="25"/>
  <c r="BN287" i="25"/>
  <c r="BN317" i="25"/>
  <c r="BN309" i="25"/>
  <c r="BE327" i="25"/>
  <c r="BE322" i="25"/>
  <c r="BE326" i="25"/>
  <c r="BE300" i="25"/>
  <c r="BN315" i="25"/>
  <c r="BE289" i="25"/>
  <c r="BN319" i="25"/>
  <c r="BN313" i="25"/>
  <c r="BE319" i="25"/>
  <c r="BE331" i="25"/>
  <c r="BE296" i="25"/>
  <c r="BE288" i="25"/>
  <c r="BE314" i="25"/>
  <c r="BN286" i="25"/>
  <c r="BE323" i="25"/>
  <c r="BE308" i="25"/>
  <c r="BN290" i="25"/>
  <c r="BN280" i="25"/>
  <c r="BE321" i="25"/>
  <c r="BE297" i="25"/>
  <c r="BE295" i="25"/>
  <c r="BE306" i="25"/>
  <c r="BE316" i="25"/>
  <c r="BE303" i="25"/>
  <c r="BN321" i="25"/>
  <c r="BN335" i="25"/>
  <c r="BN282" i="25"/>
  <c r="BN284" i="25"/>
  <c r="BN283" i="25"/>
  <c r="BN306" i="25"/>
  <c r="BN304" i="25"/>
  <c r="BE337" i="25"/>
  <c r="BE320" i="25"/>
  <c r="BE328" i="25"/>
  <c r="BE293" i="25"/>
  <c r="BE291" i="25"/>
  <c r="BE313" i="25"/>
  <c r="BE298" i="25"/>
  <c r="BN328" i="25"/>
  <c r="BN331" i="25"/>
  <c r="BN336" i="25"/>
  <c r="BN297" i="25"/>
  <c r="BN307" i="25"/>
  <c r="W94" i="35" l="1"/>
  <c r="V95" i="35"/>
  <c r="U118" i="21"/>
  <c r="F111" i="21"/>
  <c r="X102" i="21"/>
  <c r="W103" i="21"/>
  <c r="F104" i="5"/>
  <c r="F113" i="21"/>
  <c r="E114" i="21"/>
  <c r="E115" i="21"/>
  <c r="D115" i="5"/>
  <c r="U116" i="21"/>
  <c r="F110" i="21"/>
  <c r="D113" i="5"/>
  <c r="G96" i="5"/>
  <c r="D116" i="5"/>
  <c r="H95" i="21"/>
  <c r="X101" i="21"/>
  <c r="U113" i="21"/>
  <c r="F107" i="21"/>
  <c r="F108" i="21"/>
  <c r="G99" i="21"/>
  <c r="D117" i="5"/>
  <c r="E113" i="21"/>
  <c r="U115" i="21"/>
  <c r="E117" i="21"/>
  <c r="E116" i="21"/>
  <c r="F112" i="21"/>
  <c r="W104" i="21"/>
  <c r="U114" i="21"/>
  <c r="G100" i="21"/>
  <c r="U117" i="21"/>
  <c r="X100" i="21"/>
  <c r="D114" i="5"/>
  <c r="F103" i="5"/>
  <c r="X103" i="21"/>
  <c r="W102" i="21"/>
  <c r="F109" i="21"/>
  <c r="E118" i="21"/>
  <c r="G101" i="21"/>
  <c r="F102" i="5"/>
  <c r="D118" i="5"/>
  <c r="AM105" i="21"/>
  <c r="AS105" i="21"/>
  <c r="AN107" i="24" s="1"/>
  <c r="U100" i="35"/>
  <c r="AO102" i="24"/>
  <c r="T97" i="25"/>
  <c r="AZ95" i="21"/>
  <c r="T103" i="24"/>
  <c r="P101" i="35" s="1"/>
  <c r="AY101" i="21"/>
  <c r="AF114" i="24"/>
  <c r="M114" i="24"/>
  <c r="AF101" i="25"/>
  <c r="M101" i="25"/>
  <c r="AO97" i="25"/>
  <c r="N115" i="21"/>
  <c r="K115" i="21"/>
  <c r="L115" i="21"/>
  <c r="M115" i="21"/>
  <c r="U102" i="35"/>
  <c r="AO104" i="24"/>
  <c r="K96" i="35"/>
  <c r="M96" i="31"/>
  <c r="AM104" i="21"/>
  <c r="AS104" i="21"/>
  <c r="AN106" i="24" s="1"/>
  <c r="J115" i="5"/>
  <c r="AF117" i="19"/>
  <c r="L115" i="5"/>
  <c r="N115" i="5"/>
  <c r="M117" i="19"/>
  <c r="K115" i="5"/>
  <c r="M115" i="5"/>
  <c r="AN97" i="21"/>
  <c r="AT97" i="21"/>
  <c r="AN99" i="25" s="1"/>
  <c r="T102" i="24"/>
  <c r="P100" i="35" s="1"/>
  <c r="AY100" i="21"/>
  <c r="AT98" i="21"/>
  <c r="AN100" i="25" s="1"/>
  <c r="AN98" i="21"/>
  <c r="AY102" i="21"/>
  <c r="T104" i="24"/>
  <c r="P102" i="35" s="1"/>
  <c r="K98" i="35"/>
  <c r="M98" i="31"/>
  <c r="AS106" i="21"/>
  <c r="AN108" i="24" s="1"/>
  <c r="AM106" i="21"/>
  <c r="M115" i="24"/>
  <c r="AF115" i="24"/>
  <c r="N113" i="21"/>
  <c r="M113" i="21"/>
  <c r="L113" i="21"/>
  <c r="K113" i="21"/>
  <c r="AQ113" i="21" s="1"/>
  <c r="AN115" i="19" s="1"/>
  <c r="S113" i="35" s="1"/>
  <c r="M97" i="31"/>
  <c r="K97" i="35"/>
  <c r="N112" i="21"/>
  <c r="M112" i="21"/>
  <c r="L112" i="21"/>
  <c r="K112" i="21"/>
  <c r="AR112" i="21" s="1"/>
  <c r="AN114" i="23" s="1"/>
  <c r="AO96" i="26"/>
  <c r="J111" i="35"/>
  <c r="J112" i="5"/>
  <c r="M112" i="5"/>
  <c r="K112" i="5"/>
  <c r="N112" i="5"/>
  <c r="L112" i="5"/>
  <c r="AF114" i="19"/>
  <c r="M114" i="19"/>
  <c r="AN96" i="21"/>
  <c r="AT96" i="21"/>
  <c r="AN98" i="25" s="1"/>
  <c r="AO98" i="25" s="1"/>
  <c r="M113" i="24"/>
  <c r="AF113" i="24"/>
  <c r="J114" i="5"/>
  <c r="K114" i="5"/>
  <c r="N114" i="5"/>
  <c r="M114" i="5"/>
  <c r="AF116" i="19"/>
  <c r="L114" i="5"/>
  <c r="M116" i="19"/>
  <c r="U101" i="35"/>
  <c r="AO103" i="24"/>
  <c r="M99" i="31"/>
  <c r="K99" i="35"/>
  <c r="AF112" i="24"/>
  <c r="M112" i="24"/>
  <c r="AF103" i="25"/>
  <c r="M103" i="25"/>
  <c r="M102" i="25"/>
  <c r="AF102" i="25"/>
  <c r="AS103" i="21"/>
  <c r="AN105" i="24" s="1"/>
  <c r="AM103" i="21"/>
  <c r="J110" i="35"/>
  <c r="T96" i="26"/>
  <c r="BA94" i="21"/>
  <c r="AF97" i="26"/>
  <c r="M97" i="26"/>
  <c r="J113" i="5"/>
  <c r="M115" i="19"/>
  <c r="AF115" i="19"/>
  <c r="L113" i="5"/>
  <c r="M113" i="5"/>
  <c r="N113" i="5"/>
  <c r="K113" i="5"/>
  <c r="J115" i="21"/>
  <c r="N114" i="21"/>
  <c r="K114" i="21"/>
  <c r="AQ114" i="21" s="1"/>
  <c r="AN116" i="19" s="1"/>
  <c r="S114" i="35" s="1"/>
  <c r="L114" i="21"/>
  <c r="M114" i="21"/>
  <c r="BT294" i="25"/>
  <c r="BT279" i="25"/>
  <c r="BT284" i="25"/>
  <c r="BT281" i="25"/>
  <c r="BT291" i="25"/>
  <c r="BT288" i="25"/>
  <c r="BT295" i="25"/>
  <c r="BT280" i="25"/>
  <c r="BT296" i="25"/>
  <c r="BT287" i="25"/>
  <c r="BT285" i="25"/>
  <c r="BT286" i="25"/>
  <c r="BT282" i="25"/>
  <c r="BT283" i="25"/>
  <c r="BT290" i="25"/>
  <c r="BT297" i="25"/>
  <c r="BT292" i="25"/>
  <c r="BT289" i="25"/>
  <c r="BT293" i="25"/>
  <c r="BT309" i="25"/>
  <c r="BT306" i="25"/>
  <c r="BT305" i="25"/>
  <c r="BT315" i="25"/>
  <c r="BT311" i="25"/>
  <c r="BT314" i="25"/>
  <c r="BT299" i="25"/>
  <c r="BT312" i="25"/>
  <c r="BT303" i="25"/>
  <c r="BT308" i="25"/>
  <c r="BT298" i="25"/>
  <c r="BT310" i="25"/>
  <c r="BT304" i="25"/>
  <c r="BT300" i="25"/>
  <c r="BT301" i="25"/>
  <c r="BT313" i="25"/>
  <c r="BT317" i="25"/>
  <c r="BT307" i="25"/>
  <c r="BT316" i="25"/>
  <c r="BT302" i="25"/>
  <c r="BJ142" i="26"/>
  <c r="BJ137" i="26"/>
  <c r="BJ140" i="26"/>
  <c r="BJ144" i="26"/>
  <c r="BJ143" i="26"/>
  <c r="BJ138" i="26"/>
  <c r="BJ141" i="26"/>
  <c r="BJ139" i="26"/>
  <c r="BJ265" i="25"/>
  <c r="BJ272" i="25"/>
  <c r="BJ264" i="25"/>
  <c r="BJ269" i="25"/>
  <c r="BJ270" i="25"/>
  <c r="BJ261" i="25"/>
  <c r="BJ263" i="25"/>
  <c r="BJ271" i="25"/>
  <c r="BJ275" i="25"/>
  <c r="BJ273" i="25"/>
  <c r="BJ276" i="25"/>
  <c r="BJ278" i="25"/>
  <c r="BJ268" i="25"/>
  <c r="BJ266" i="25"/>
  <c r="BJ274" i="25"/>
  <c r="BJ262" i="25"/>
  <c r="BJ277" i="25"/>
  <c r="BJ267" i="25"/>
  <c r="BT330" i="25"/>
  <c r="BT320" i="25"/>
  <c r="BT328" i="25"/>
  <c r="BT326" i="25"/>
  <c r="BT336" i="25"/>
  <c r="BT323" i="25"/>
  <c r="BT324" i="25"/>
  <c r="BT334" i="25"/>
  <c r="BT332" i="25"/>
  <c r="BT327" i="25"/>
  <c r="BT325" i="25"/>
  <c r="BT318" i="25"/>
  <c r="BT322" i="25"/>
  <c r="BT333" i="25"/>
  <c r="BT337" i="25"/>
  <c r="BT331" i="25"/>
  <c r="BT335" i="25"/>
  <c r="BT329" i="25"/>
  <c r="BT319" i="25"/>
  <c r="BT321" i="25"/>
  <c r="BT338" i="25"/>
  <c r="BN347" i="25"/>
  <c r="BN352" i="25"/>
  <c r="BE364" i="25"/>
  <c r="BU282" i="25"/>
  <c r="BN150" i="26"/>
  <c r="BU293" i="25"/>
  <c r="BN344" i="25"/>
  <c r="BU276" i="25"/>
  <c r="BE361" i="25"/>
  <c r="BU273" i="25"/>
  <c r="BN343" i="25"/>
  <c r="BE362" i="25"/>
  <c r="BU295" i="25"/>
  <c r="BN353" i="25"/>
  <c r="BN354" i="25"/>
  <c r="BN356" i="25"/>
  <c r="BN363" i="25"/>
  <c r="BN148" i="26"/>
  <c r="BE351" i="25"/>
  <c r="BE345" i="25"/>
  <c r="BE358" i="25"/>
  <c r="BE146" i="26"/>
  <c r="BU277" i="25"/>
  <c r="BU262" i="25"/>
  <c r="BU263" i="25"/>
  <c r="BU289" i="25"/>
  <c r="BU288" i="25"/>
  <c r="BU141" i="26"/>
  <c r="BN360" i="25"/>
  <c r="BN345" i="25"/>
  <c r="BN349" i="25"/>
  <c r="BN364" i="25"/>
  <c r="BN145" i="26"/>
  <c r="BE360" i="25"/>
  <c r="BE347" i="25"/>
  <c r="BE353" i="25"/>
  <c r="BE148" i="26"/>
  <c r="BU267" i="25"/>
  <c r="BU261" i="25"/>
  <c r="BU278" i="25"/>
  <c r="BU291" i="25"/>
  <c r="BU280" i="25"/>
  <c r="BU143" i="26"/>
  <c r="BN355" i="25"/>
  <c r="BN151" i="26"/>
  <c r="BU266" i="25"/>
  <c r="BU142" i="26"/>
  <c r="BE340" i="25"/>
  <c r="BU275" i="25"/>
  <c r="BN351" i="25"/>
  <c r="BN341" i="25"/>
  <c r="BN348" i="25"/>
  <c r="BN153" i="26"/>
  <c r="BE348" i="25"/>
  <c r="BE354" i="25"/>
  <c r="BE346" i="25"/>
  <c r="BE365" i="25"/>
  <c r="BE147" i="26"/>
  <c r="BU265" i="25"/>
  <c r="BU264" i="25"/>
  <c r="BU286" i="25"/>
  <c r="BU287" i="25"/>
  <c r="BU292" i="25"/>
  <c r="BU140" i="26"/>
  <c r="BN346" i="25"/>
  <c r="BN149" i="26"/>
  <c r="BE359" i="25"/>
  <c r="BE363" i="25"/>
  <c r="BU269" i="25"/>
  <c r="BU279" i="25"/>
  <c r="BU138" i="26"/>
  <c r="BN357" i="25"/>
  <c r="BN146" i="26"/>
  <c r="BE349" i="25"/>
  <c r="BE153" i="26"/>
  <c r="BU271" i="25"/>
  <c r="BU283" i="25"/>
  <c r="BN359" i="25"/>
  <c r="BE343" i="25"/>
  <c r="BU290" i="25"/>
  <c r="BN358" i="25"/>
  <c r="BE355" i="25"/>
  <c r="BU270" i="25"/>
  <c r="BU294" i="25"/>
  <c r="BN339" i="25"/>
  <c r="BN361" i="25"/>
  <c r="BN365" i="25"/>
  <c r="BN147" i="26"/>
  <c r="BE342" i="25"/>
  <c r="BE352" i="25"/>
  <c r="BE341" i="25"/>
  <c r="BE366" i="25"/>
  <c r="BE151" i="26"/>
  <c r="BU268" i="25"/>
  <c r="BU274" i="25"/>
  <c r="BU296" i="25"/>
  <c r="BU284" i="25"/>
  <c r="BU137" i="26"/>
  <c r="BN340" i="25"/>
  <c r="BN366" i="25"/>
  <c r="BE344" i="25"/>
  <c r="BE339" i="25"/>
  <c r="BE152" i="26"/>
  <c r="BU272" i="25"/>
  <c r="BU281" i="25"/>
  <c r="BN342" i="25"/>
  <c r="BN362" i="25"/>
  <c r="BE357" i="25"/>
  <c r="BE356" i="25"/>
  <c r="BE150" i="26"/>
  <c r="BU297" i="25"/>
  <c r="BU144" i="26"/>
  <c r="BN152" i="26"/>
  <c r="BE145" i="26"/>
  <c r="BU285" i="25"/>
  <c r="BN350" i="25"/>
  <c r="BE350" i="25"/>
  <c r="BE149" i="26"/>
  <c r="BU139" i="26"/>
  <c r="AK115" i="21" l="1"/>
  <c r="V97" i="35"/>
  <c r="Q95" i="35"/>
  <c r="V98" i="35"/>
  <c r="R94" i="35"/>
  <c r="V96" i="35"/>
  <c r="T140" i="30"/>
  <c r="T139" i="30"/>
  <c r="T142" i="30"/>
  <c r="T143" i="30"/>
  <c r="T141" i="30"/>
  <c r="T144" i="30"/>
  <c r="T138" i="30"/>
  <c r="T137" i="30"/>
  <c r="P292" i="30"/>
  <c r="P294" i="30"/>
  <c r="P285" i="30"/>
  <c r="P280" i="30"/>
  <c r="P288" i="30"/>
  <c r="P283" i="30"/>
  <c r="P281" i="30"/>
  <c r="P284" i="30"/>
  <c r="P287" i="30"/>
  <c r="P295" i="30"/>
  <c r="P290" i="30"/>
  <c r="P291" i="30"/>
  <c r="P289" i="30"/>
  <c r="P297" i="30"/>
  <c r="P279" i="30"/>
  <c r="P296" i="30"/>
  <c r="P286" i="30"/>
  <c r="P293" i="30"/>
  <c r="P282" i="30"/>
  <c r="P278" i="30"/>
  <c r="P263" i="30"/>
  <c r="P276" i="30"/>
  <c r="P272" i="30"/>
  <c r="P274" i="30"/>
  <c r="P264" i="30"/>
  <c r="P275" i="30"/>
  <c r="P273" i="30"/>
  <c r="P261" i="30"/>
  <c r="P262" i="30"/>
  <c r="P271" i="30"/>
  <c r="P269" i="30"/>
  <c r="P268" i="30"/>
  <c r="P265" i="30"/>
  <c r="P270" i="30"/>
  <c r="P266" i="30"/>
  <c r="P267" i="30"/>
  <c r="P277" i="30"/>
  <c r="AK114" i="21"/>
  <c r="T116" i="19" s="1"/>
  <c r="AK113" i="21"/>
  <c r="T115" i="19" s="1"/>
  <c r="F107" i="5"/>
  <c r="V116" i="21"/>
  <c r="V119" i="21"/>
  <c r="X105" i="21"/>
  <c r="X124" i="21"/>
  <c r="X126" i="21"/>
  <c r="X106" i="21"/>
  <c r="X107" i="21"/>
  <c r="V114" i="21"/>
  <c r="X117" i="21"/>
  <c r="X118" i="21"/>
  <c r="X104" i="21"/>
  <c r="V117" i="21"/>
  <c r="F106" i="5"/>
  <c r="V120" i="21"/>
  <c r="W106" i="21"/>
  <c r="G97" i="5"/>
  <c r="G103" i="21"/>
  <c r="G99" i="5"/>
  <c r="V118" i="21"/>
  <c r="X108" i="21"/>
  <c r="X112" i="21"/>
  <c r="X111" i="21"/>
  <c r="X110" i="21"/>
  <c r="X122" i="21"/>
  <c r="W105" i="21"/>
  <c r="X123" i="21"/>
  <c r="W107" i="21"/>
  <c r="G98" i="5"/>
  <c r="V115" i="21"/>
  <c r="V121" i="21"/>
  <c r="X125" i="21"/>
  <c r="F108" i="5"/>
  <c r="X114" i="21"/>
  <c r="V122" i="21"/>
  <c r="G104" i="21"/>
  <c r="X120" i="21"/>
  <c r="X116" i="21"/>
  <c r="X121" i="21"/>
  <c r="X119" i="21"/>
  <c r="F105" i="5"/>
  <c r="X109" i="21"/>
  <c r="H96" i="21"/>
  <c r="W108" i="21"/>
  <c r="X115" i="21"/>
  <c r="X113" i="21"/>
  <c r="G102" i="21"/>
  <c r="T112" i="35"/>
  <c r="AO114" i="23"/>
  <c r="T117" i="19"/>
  <c r="M120" i="23"/>
  <c r="AF120" i="23"/>
  <c r="T100" i="25"/>
  <c r="AZ98" i="21"/>
  <c r="T106" i="24"/>
  <c r="P104" i="35" s="1"/>
  <c r="AY104" i="21"/>
  <c r="AO100" i="25"/>
  <c r="M104" i="25"/>
  <c r="AF104" i="25"/>
  <c r="AU95" i="21"/>
  <c r="AN97" i="26" s="1"/>
  <c r="AO95" i="21"/>
  <c r="AL114" i="21"/>
  <c r="AR114" i="21"/>
  <c r="AN116" i="23" s="1"/>
  <c r="T114" i="35" s="1"/>
  <c r="U104" i="35"/>
  <c r="AO106" i="24"/>
  <c r="AR115" i="21"/>
  <c r="AN117" i="23" s="1"/>
  <c r="T115" i="35" s="1"/>
  <c r="AL115" i="21"/>
  <c r="AO115" i="19"/>
  <c r="AO99" i="25"/>
  <c r="N95" i="31"/>
  <c r="L95" i="35"/>
  <c r="U105" i="35"/>
  <c r="AO107" i="24"/>
  <c r="AT101" i="21"/>
  <c r="AN103" i="25" s="1"/>
  <c r="V101" i="35" s="1"/>
  <c r="AN101" i="21"/>
  <c r="AR113" i="21"/>
  <c r="AN115" i="23" s="1"/>
  <c r="T113" i="35" s="1"/>
  <c r="AL113" i="21"/>
  <c r="M118" i="23"/>
  <c r="AF118" i="23"/>
  <c r="AS113" i="21"/>
  <c r="AN115" i="24" s="1"/>
  <c r="U113" i="35" s="1"/>
  <c r="AM113" i="21"/>
  <c r="M101" i="31"/>
  <c r="K101" i="35"/>
  <c r="T108" i="24"/>
  <c r="P106" i="35" s="1"/>
  <c r="AY106" i="21"/>
  <c r="AQ115" i="21"/>
  <c r="AN117" i="19" s="1"/>
  <c r="S115" i="35" s="1"/>
  <c r="T107" i="24"/>
  <c r="P105" i="35" s="1"/>
  <c r="AY105" i="21"/>
  <c r="AN100" i="21"/>
  <c r="AT100" i="21"/>
  <c r="AN102" i="25" s="1"/>
  <c r="V100" i="35" s="1"/>
  <c r="M119" i="23"/>
  <c r="AF119" i="23"/>
  <c r="M98" i="26"/>
  <c r="AF98" i="26"/>
  <c r="AF106" i="25"/>
  <c r="M106" i="25"/>
  <c r="AF116" i="23"/>
  <c r="M116" i="23"/>
  <c r="T105" i="24"/>
  <c r="P103" i="35" s="1"/>
  <c r="AY103" i="21"/>
  <c r="O94" i="31"/>
  <c r="M94" i="35"/>
  <c r="U106" i="35"/>
  <c r="AO108" i="24"/>
  <c r="AS109" i="21"/>
  <c r="AN111" i="24" s="1"/>
  <c r="AM109" i="21"/>
  <c r="AN99" i="21"/>
  <c r="AT99" i="21"/>
  <c r="AN101" i="25" s="1"/>
  <c r="AO101" i="25" s="1"/>
  <c r="M115" i="23"/>
  <c r="AF115" i="23"/>
  <c r="AO115" i="23" s="1"/>
  <c r="U103" i="35"/>
  <c r="AO105" i="24"/>
  <c r="AM108" i="21"/>
  <c r="AS108" i="21"/>
  <c r="AN110" i="24" s="1"/>
  <c r="AS110" i="21"/>
  <c r="AN112" i="24" s="1"/>
  <c r="U110" i="35" s="1"/>
  <c r="AM110" i="21"/>
  <c r="AO97" i="26"/>
  <c r="L96" i="35"/>
  <c r="N96" i="31"/>
  <c r="AQ112" i="21"/>
  <c r="AN114" i="19" s="1"/>
  <c r="S112" i="35" s="1"/>
  <c r="AZ97" i="21"/>
  <c r="T99" i="25"/>
  <c r="K102" i="35"/>
  <c r="M102" i="31"/>
  <c r="AL112" i="21"/>
  <c r="AS112" i="21"/>
  <c r="AN114" i="24" s="1"/>
  <c r="U112" i="35" s="1"/>
  <c r="AM112" i="21"/>
  <c r="AM107" i="21"/>
  <c r="AS107" i="21"/>
  <c r="AN109" i="24" s="1"/>
  <c r="AS111" i="21"/>
  <c r="AN113" i="24" s="1"/>
  <c r="U111" i="35" s="1"/>
  <c r="AM111" i="21"/>
  <c r="AO116" i="19"/>
  <c r="T98" i="25"/>
  <c r="AZ96" i="21"/>
  <c r="AK112" i="21"/>
  <c r="M100" i="31"/>
  <c r="K100" i="35"/>
  <c r="M105" i="25"/>
  <c r="AF105" i="25"/>
  <c r="AF117" i="23"/>
  <c r="M117" i="23"/>
  <c r="AD152" i="20"/>
  <c r="BB152" i="20" s="1"/>
  <c r="AD62" i="20"/>
  <c r="BB62" i="20" s="1"/>
  <c r="AD153" i="20"/>
  <c r="BB153" i="20" s="1"/>
  <c r="BJ327" i="25"/>
  <c r="BJ333" i="25"/>
  <c r="BJ326" i="25"/>
  <c r="BJ324" i="25"/>
  <c r="BJ319" i="25"/>
  <c r="BJ328" i="25"/>
  <c r="BJ329" i="25"/>
  <c r="BJ335" i="25"/>
  <c r="BJ323" i="25"/>
  <c r="BJ337" i="25"/>
  <c r="BJ338" i="25"/>
  <c r="BJ320" i="25"/>
  <c r="BJ325" i="25"/>
  <c r="BJ321" i="25"/>
  <c r="BJ322" i="25"/>
  <c r="BJ332" i="25"/>
  <c r="BJ331" i="25"/>
  <c r="BJ318" i="25"/>
  <c r="BJ336" i="25"/>
  <c r="BJ330" i="25"/>
  <c r="BJ334" i="25"/>
  <c r="BT350" i="25"/>
  <c r="BT358" i="25"/>
  <c r="BT346" i="25"/>
  <c r="BT353" i="25"/>
  <c r="BT352" i="25"/>
  <c r="BT342" i="25"/>
  <c r="BT345" i="25"/>
  <c r="BT357" i="25"/>
  <c r="BT351" i="25"/>
  <c r="BT339" i="25"/>
  <c r="BT356" i="25"/>
  <c r="BT341" i="25"/>
  <c r="BT360" i="25"/>
  <c r="BT343" i="25"/>
  <c r="BT348" i="25"/>
  <c r="BT349" i="25"/>
  <c r="BT354" i="25"/>
  <c r="BT359" i="25"/>
  <c r="BT355" i="25"/>
  <c r="BT340" i="25"/>
  <c r="BT344" i="25"/>
  <c r="BT361" i="25"/>
  <c r="BT347" i="25"/>
  <c r="BT364" i="25"/>
  <c r="BT363" i="25"/>
  <c r="BT365" i="25"/>
  <c r="BT366" i="25"/>
  <c r="BT362" i="25"/>
  <c r="BT145" i="26"/>
  <c r="BT148" i="26"/>
  <c r="BT146" i="26"/>
  <c r="BT150" i="26"/>
  <c r="BT153" i="26"/>
  <c r="BT147" i="26"/>
  <c r="BT152" i="26"/>
  <c r="BT151" i="26"/>
  <c r="BT149" i="26"/>
  <c r="BJ283" i="25"/>
  <c r="BJ285" i="25"/>
  <c r="BJ288" i="25"/>
  <c r="BJ282" i="25"/>
  <c r="BJ281" i="25"/>
  <c r="BJ293" i="25"/>
  <c r="BJ296" i="25"/>
  <c r="BJ287" i="25"/>
  <c r="BJ295" i="25"/>
  <c r="BJ297" i="25"/>
  <c r="BJ290" i="25"/>
  <c r="BJ292" i="25"/>
  <c r="BJ286" i="25"/>
  <c r="BJ294" i="25"/>
  <c r="BJ280" i="25"/>
  <c r="BJ284" i="25"/>
  <c r="BJ291" i="25"/>
  <c r="BJ289" i="25"/>
  <c r="BJ279" i="25"/>
  <c r="BJ305" i="25"/>
  <c r="BJ307" i="25"/>
  <c r="BJ314" i="25"/>
  <c r="BJ304" i="25"/>
  <c r="BJ309" i="25"/>
  <c r="BJ316" i="25"/>
  <c r="BJ310" i="25"/>
  <c r="BJ308" i="25"/>
  <c r="BJ315" i="25"/>
  <c r="BJ299" i="25"/>
  <c r="BJ306" i="25"/>
  <c r="BJ298" i="25"/>
  <c r="BJ302" i="25"/>
  <c r="BJ300" i="25"/>
  <c r="BJ312" i="25"/>
  <c r="BJ303" i="25"/>
  <c r="BJ301" i="25"/>
  <c r="BJ317" i="25"/>
  <c r="BJ311" i="25"/>
  <c r="BJ313" i="25"/>
  <c r="BU347" i="25"/>
  <c r="BU348" i="25"/>
  <c r="BU360" i="25"/>
  <c r="BN163" i="26"/>
  <c r="BU149" i="26"/>
  <c r="BU314" i="25"/>
  <c r="BU317" i="25"/>
  <c r="BU299" i="25"/>
  <c r="BU330" i="25"/>
  <c r="BU328" i="25"/>
  <c r="BE154" i="26"/>
  <c r="BE155" i="26"/>
  <c r="BU350" i="25"/>
  <c r="BU349" i="25"/>
  <c r="BU344" i="25"/>
  <c r="BN156" i="26"/>
  <c r="BU153" i="26"/>
  <c r="BU310" i="25"/>
  <c r="BU315" i="25"/>
  <c r="BU302" i="25"/>
  <c r="BU337" i="25"/>
  <c r="BU324" i="25"/>
  <c r="BE161" i="26"/>
  <c r="BU145" i="26"/>
  <c r="BU336" i="25"/>
  <c r="BU353" i="25"/>
  <c r="BU352" i="25"/>
  <c r="BU361" i="25"/>
  <c r="BN155" i="26"/>
  <c r="BU152" i="26"/>
  <c r="BU301" i="25"/>
  <c r="BU316" i="25"/>
  <c r="BU319" i="25"/>
  <c r="BU327" i="25"/>
  <c r="BU325" i="25"/>
  <c r="BE156" i="26"/>
  <c r="BU320" i="25"/>
  <c r="BN158" i="26"/>
  <c r="BU311" i="25"/>
  <c r="BU333" i="25"/>
  <c r="BN159" i="26"/>
  <c r="BU307" i="25"/>
  <c r="BU341" i="25"/>
  <c r="BU357" i="25"/>
  <c r="BN157" i="26"/>
  <c r="BN162" i="26"/>
  <c r="BU147" i="26"/>
  <c r="BU306" i="25"/>
  <c r="BU309" i="25"/>
  <c r="BU334" i="25"/>
  <c r="BU331" i="25"/>
  <c r="BU323" i="25"/>
  <c r="BE162" i="26"/>
  <c r="BU318" i="25"/>
  <c r="BU359" i="25"/>
  <c r="BU313" i="25"/>
  <c r="BU332" i="25"/>
  <c r="BE157" i="26"/>
  <c r="BU351" i="25"/>
  <c r="BU298" i="25"/>
  <c r="BE163" i="26"/>
  <c r="BU340" i="25"/>
  <c r="BU355" i="25"/>
  <c r="BU356" i="25"/>
  <c r="BN160" i="26"/>
  <c r="BN161" i="26"/>
  <c r="BU146" i="26"/>
  <c r="BU312" i="25"/>
  <c r="BU304" i="25"/>
  <c r="BU335" i="25"/>
  <c r="BU329" i="25"/>
  <c r="BU322" i="25"/>
  <c r="BE160" i="26"/>
  <c r="BU308" i="25"/>
  <c r="BU354" i="25"/>
  <c r="BU148" i="26"/>
  <c r="BU346" i="25"/>
  <c r="BU321" i="25"/>
  <c r="BU343" i="25"/>
  <c r="BU358" i="25"/>
  <c r="BU345" i="25"/>
  <c r="BN154" i="26"/>
  <c r="BU150" i="26"/>
  <c r="BU151" i="26"/>
  <c r="BU305" i="25"/>
  <c r="BU338" i="25"/>
  <c r="BE159" i="26"/>
  <c r="BU342" i="25"/>
  <c r="BU303" i="25"/>
  <c r="BU326" i="25"/>
  <c r="BU339" i="25"/>
  <c r="BU300" i="25"/>
  <c r="BE158" i="26"/>
  <c r="AO116" i="23" l="1"/>
  <c r="AW114" i="21"/>
  <c r="AO102" i="25"/>
  <c r="N100" i="31" s="1"/>
  <c r="AW113" i="21"/>
  <c r="AO117" i="23"/>
  <c r="J115" i="35" s="1"/>
  <c r="Q98" i="35"/>
  <c r="Q96" i="35"/>
  <c r="W95" i="35"/>
  <c r="AO117" i="19"/>
  <c r="I115" i="35" s="1"/>
  <c r="V99" i="35"/>
  <c r="Q97" i="35"/>
  <c r="AO113" i="24"/>
  <c r="K111" i="35" s="1"/>
  <c r="AW115" i="21"/>
  <c r="P326" i="30"/>
  <c r="P320" i="30"/>
  <c r="P322" i="30"/>
  <c r="P323" i="30"/>
  <c r="P325" i="30"/>
  <c r="P324" i="30"/>
  <c r="P328" i="30"/>
  <c r="P336" i="30"/>
  <c r="P333" i="30"/>
  <c r="P318" i="30"/>
  <c r="P329" i="30"/>
  <c r="P331" i="30"/>
  <c r="P327" i="30"/>
  <c r="P337" i="30"/>
  <c r="P330" i="30"/>
  <c r="P321" i="30"/>
  <c r="P332" i="30"/>
  <c r="P338" i="30"/>
  <c r="P335" i="30"/>
  <c r="P334" i="30"/>
  <c r="P319" i="30"/>
  <c r="P302" i="30"/>
  <c r="P299" i="30"/>
  <c r="P307" i="30"/>
  <c r="P311" i="30"/>
  <c r="P308" i="30"/>
  <c r="P304" i="30"/>
  <c r="P309" i="30"/>
  <c r="P316" i="30"/>
  <c r="P315" i="30"/>
  <c r="P317" i="30"/>
  <c r="P300" i="30"/>
  <c r="P313" i="30"/>
  <c r="P305" i="30"/>
  <c r="P312" i="30"/>
  <c r="P306" i="30"/>
  <c r="P301" i="30"/>
  <c r="P310" i="30"/>
  <c r="P314" i="30"/>
  <c r="P298" i="30"/>
  <c r="P303" i="30"/>
  <c r="T151" i="30"/>
  <c r="T146" i="30"/>
  <c r="T147" i="30"/>
  <c r="T152" i="30"/>
  <c r="T153" i="30"/>
  <c r="T149" i="30"/>
  <c r="T145" i="30"/>
  <c r="T148" i="30"/>
  <c r="T150" i="30"/>
  <c r="P361" i="30"/>
  <c r="P344" i="30"/>
  <c r="P360" i="30"/>
  <c r="P346" i="30"/>
  <c r="P359" i="30"/>
  <c r="P345" i="30"/>
  <c r="P356" i="30"/>
  <c r="P357" i="30"/>
  <c r="P352" i="30"/>
  <c r="P349" i="30"/>
  <c r="P348" i="30"/>
  <c r="P351" i="30"/>
  <c r="P354" i="30"/>
  <c r="P358" i="30"/>
  <c r="P355" i="30"/>
  <c r="P341" i="30"/>
  <c r="P353" i="30"/>
  <c r="P350" i="30"/>
  <c r="P347" i="30"/>
  <c r="P339" i="30"/>
  <c r="P342" i="30"/>
  <c r="P343" i="30"/>
  <c r="P340" i="30"/>
  <c r="AO114" i="24"/>
  <c r="K112" i="35" s="1"/>
  <c r="H99" i="21"/>
  <c r="F118" i="21"/>
  <c r="F115" i="21"/>
  <c r="E115" i="5"/>
  <c r="W110" i="21"/>
  <c r="F116" i="21"/>
  <c r="C118" i="5"/>
  <c r="I118" i="5" s="1"/>
  <c r="F117" i="21"/>
  <c r="D118" i="21"/>
  <c r="J118" i="21" s="1"/>
  <c r="G107" i="21"/>
  <c r="C117" i="5"/>
  <c r="I117" i="5" s="1"/>
  <c r="C116" i="5"/>
  <c r="I116" i="5" s="1"/>
  <c r="X128" i="21"/>
  <c r="F120" i="21"/>
  <c r="F109" i="5"/>
  <c r="F111" i="5"/>
  <c r="D117" i="21"/>
  <c r="J117" i="21" s="1"/>
  <c r="E118" i="5"/>
  <c r="G105" i="21"/>
  <c r="T117" i="21"/>
  <c r="AB117" i="21" s="1"/>
  <c r="X129" i="21"/>
  <c r="E120" i="5"/>
  <c r="D116" i="21"/>
  <c r="J116" i="21" s="1"/>
  <c r="G103" i="5"/>
  <c r="F110" i="5"/>
  <c r="E122" i="5"/>
  <c r="F112" i="5"/>
  <c r="F119" i="21"/>
  <c r="W111" i="21"/>
  <c r="F121" i="21"/>
  <c r="T116" i="21"/>
  <c r="AB116" i="21" s="1"/>
  <c r="F122" i="21"/>
  <c r="H97" i="21"/>
  <c r="X127" i="21"/>
  <c r="E119" i="5"/>
  <c r="E117" i="5"/>
  <c r="G102" i="5"/>
  <c r="H98" i="21"/>
  <c r="G106" i="21"/>
  <c r="G101" i="5"/>
  <c r="G100" i="5"/>
  <c r="W112" i="21"/>
  <c r="W109" i="21"/>
  <c r="G108" i="21"/>
  <c r="E116" i="5"/>
  <c r="E114" i="5"/>
  <c r="F114" i="21"/>
  <c r="E121" i="5"/>
  <c r="T118" i="21"/>
  <c r="AB118" i="21" s="1"/>
  <c r="T110" i="24"/>
  <c r="P108" i="35" s="1"/>
  <c r="AY108" i="21"/>
  <c r="K106" i="35"/>
  <c r="AO112" i="24"/>
  <c r="T115" i="23"/>
  <c r="O113" i="35" s="1"/>
  <c r="AX113" i="21"/>
  <c r="T117" i="23"/>
  <c r="O115" i="35" s="1"/>
  <c r="AX115" i="21"/>
  <c r="U107" i="35"/>
  <c r="AO109" i="24"/>
  <c r="M95" i="35"/>
  <c r="O95" i="31"/>
  <c r="K103" i="35"/>
  <c r="M103" i="31"/>
  <c r="AN102" i="21"/>
  <c r="AT102" i="21"/>
  <c r="AN104" i="25" s="1"/>
  <c r="V102" i="35" s="1"/>
  <c r="I114" i="35"/>
  <c r="T109" i="24"/>
  <c r="P107" i="35" s="1"/>
  <c r="AY107" i="21"/>
  <c r="T101" i="25"/>
  <c r="AZ99" i="21"/>
  <c r="T103" i="25"/>
  <c r="Q101" i="35" s="1"/>
  <c r="AZ101" i="21"/>
  <c r="N97" i="31"/>
  <c r="L97" i="35"/>
  <c r="AF108" i="25"/>
  <c r="M108" i="25"/>
  <c r="T114" i="24"/>
  <c r="P112" i="35" s="1"/>
  <c r="AY112" i="21"/>
  <c r="T111" i="24"/>
  <c r="P109" i="35" s="1"/>
  <c r="AY109" i="21"/>
  <c r="N113" i="35"/>
  <c r="J114" i="35"/>
  <c r="T102" i="25"/>
  <c r="Q100" i="35" s="1"/>
  <c r="AZ100" i="21"/>
  <c r="K104" i="35"/>
  <c r="M104" i="31"/>
  <c r="N98" i="31"/>
  <c r="L98" i="35"/>
  <c r="AO115" i="24"/>
  <c r="M100" i="26"/>
  <c r="AF100" i="26"/>
  <c r="U109" i="35"/>
  <c r="AO111" i="24"/>
  <c r="T115" i="24"/>
  <c r="P113" i="35" s="1"/>
  <c r="AY113" i="21"/>
  <c r="K105" i="35"/>
  <c r="AN104" i="21"/>
  <c r="AT104" i="21"/>
  <c r="AN106" i="25" s="1"/>
  <c r="V104" i="35" s="1"/>
  <c r="AX112" i="21"/>
  <c r="T114" i="23"/>
  <c r="O112" i="35" s="1"/>
  <c r="AY110" i="21"/>
  <c r="T112" i="24"/>
  <c r="P110" i="35" s="1"/>
  <c r="N99" i="31"/>
  <c r="L99" i="35"/>
  <c r="AO114" i="19"/>
  <c r="N115" i="35"/>
  <c r="AU96" i="21"/>
  <c r="AN98" i="26" s="1"/>
  <c r="AO96" i="21"/>
  <c r="AF101" i="26"/>
  <c r="M101" i="26"/>
  <c r="N114" i="35"/>
  <c r="T116" i="23"/>
  <c r="O114" i="35" s="1"/>
  <c r="AX114" i="21"/>
  <c r="AO103" i="25"/>
  <c r="J112" i="35"/>
  <c r="AN103" i="21"/>
  <c r="AT103" i="21"/>
  <c r="AN105" i="25" s="1"/>
  <c r="V103" i="35" s="1"/>
  <c r="T114" i="19"/>
  <c r="AW112" i="21"/>
  <c r="T113" i="24"/>
  <c r="P111" i="35" s="1"/>
  <c r="AY111" i="21"/>
  <c r="U108" i="35"/>
  <c r="AO110" i="24"/>
  <c r="J113" i="35"/>
  <c r="I113" i="35"/>
  <c r="T97" i="26"/>
  <c r="BA95" i="21"/>
  <c r="AF107" i="25"/>
  <c r="M107" i="25"/>
  <c r="M110" i="25"/>
  <c r="AF110" i="25"/>
  <c r="AF99" i="26"/>
  <c r="M99" i="26"/>
  <c r="M109" i="25"/>
  <c r="AF109" i="25"/>
  <c r="AD107" i="20"/>
  <c r="BB107" i="20" s="1"/>
  <c r="BU365" i="25"/>
  <c r="BU362" i="25"/>
  <c r="BU364" i="25"/>
  <c r="BU363" i="25"/>
  <c r="BU366" i="25"/>
  <c r="BJ341" i="25"/>
  <c r="BJ345" i="25"/>
  <c r="BJ358" i="25"/>
  <c r="BJ361" i="25"/>
  <c r="BJ360" i="25"/>
  <c r="BJ349" i="25"/>
  <c r="BJ346" i="25"/>
  <c r="BJ359" i="25"/>
  <c r="BJ343" i="25"/>
  <c r="BJ344" i="25"/>
  <c r="BJ347" i="25"/>
  <c r="BJ355" i="25"/>
  <c r="BJ353" i="25"/>
  <c r="BJ339" i="25"/>
  <c r="BJ340" i="25"/>
  <c r="BJ342" i="25"/>
  <c r="BJ357" i="25"/>
  <c r="BJ351" i="25"/>
  <c r="BJ350" i="25"/>
  <c r="BJ356" i="25"/>
  <c r="BJ352" i="25"/>
  <c r="BJ348" i="25"/>
  <c r="BJ354" i="25"/>
  <c r="BJ362" i="25"/>
  <c r="BJ365" i="25"/>
  <c r="BJ366" i="25"/>
  <c r="BJ363" i="25"/>
  <c r="BJ364" i="25"/>
  <c r="BJ148" i="26"/>
  <c r="BJ147" i="26"/>
  <c r="BJ151" i="26"/>
  <c r="BJ153" i="26"/>
  <c r="BJ150" i="26"/>
  <c r="BJ145" i="26"/>
  <c r="BJ146" i="26"/>
  <c r="BJ149" i="26"/>
  <c r="BJ152" i="26"/>
  <c r="BT162" i="26"/>
  <c r="BT163" i="26"/>
  <c r="BT157" i="26"/>
  <c r="BT155" i="26"/>
  <c r="BT156" i="26"/>
  <c r="BT160" i="26"/>
  <c r="BT154" i="26"/>
  <c r="BT159" i="26"/>
  <c r="BT158" i="26"/>
  <c r="BT161" i="26"/>
  <c r="BN167" i="26"/>
  <c r="BN175" i="26"/>
  <c r="BN179" i="26"/>
  <c r="BE192" i="26"/>
  <c r="BE174" i="26"/>
  <c r="BE170" i="26"/>
  <c r="BE180" i="26"/>
  <c r="BN195" i="26"/>
  <c r="BN190" i="26"/>
  <c r="BN168" i="26"/>
  <c r="BN184" i="26"/>
  <c r="BE167" i="26"/>
  <c r="BN187" i="26"/>
  <c r="BN171" i="26"/>
  <c r="BE194" i="26"/>
  <c r="BE175" i="26"/>
  <c r="BN170" i="26"/>
  <c r="BE185" i="26"/>
  <c r="BN173" i="26"/>
  <c r="BN180" i="26"/>
  <c r="BN181" i="26"/>
  <c r="BE191" i="26"/>
  <c r="BE166" i="26"/>
  <c r="BE172" i="26"/>
  <c r="BE176" i="26"/>
  <c r="BN189" i="26"/>
  <c r="BN193" i="26"/>
  <c r="BN178" i="26"/>
  <c r="BE193" i="26"/>
  <c r="BE168" i="26"/>
  <c r="BE179" i="26"/>
  <c r="BN191" i="26"/>
  <c r="BN176" i="26"/>
  <c r="BE165" i="26"/>
  <c r="BN198" i="26"/>
  <c r="BE190" i="26"/>
  <c r="BN196" i="26"/>
  <c r="BN174" i="26"/>
  <c r="BN182" i="26"/>
  <c r="BE195" i="26"/>
  <c r="BE186" i="26"/>
  <c r="BE173" i="26"/>
  <c r="BE181" i="26"/>
  <c r="BE182" i="26"/>
  <c r="BN188" i="26"/>
  <c r="BE189" i="26"/>
  <c r="BE183" i="26"/>
  <c r="BN185" i="26"/>
  <c r="BE169" i="26"/>
  <c r="BN186" i="26"/>
  <c r="BN172" i="26"/>
  <c r="BN166" i="26"/>
  <c r="BN177" i="26"/>
  <c r="BE188" i="26"/>
  <c r="BE197" i="26"/>
  <c r="BE171" i="26"/>
  <c r="BE184" i="26"/>
  <c r="BE178" i="26"/>
  <c r="BN197" i="26"/>
  <c r="BN165" i="26"/>
  <c r="BN164" i="26"/>
  <c r="BN183" i="26"/>
  <c r="BE198" i="26"/>
  <c r="BE187" i="26"/>
  <c r="BE164" i="26"/>
  <c r="BE177" i="26"/>
  <c r="BN192" i="26"/>
  <c r="BN194" i="26"/>
  <c r="BN169" i="26"/>
  <c r="BE196" i="26"/>
  <c r="L100" i="35" l="1"/>
  <c r="P366" i="30"/>
  <c r="P363" i="30"/>
  <c r="P364" i="30"/>
  <c r="P362" i="30"/>
  <c r="P365" i="30"/>
  <c r="W96" i="35"/>
  <c r="R95" i="35"/>
  <c r="Q99" i="35"/>
  <c r="AO106" i="25"/>
  <c r="N104" i="31" s="1"/>
  <c r="AO98" i="26"/>
  <c r="M96" i="35" s="1"/>
  <c r="AO104" i="25"/>
  <c r="L102" i="35" s="1"/>
  <c r="W115" i="21"/>
  <c r="W123" i="21"/>
  <c r="F115" i="5"/>
  <c r="G126" i="5"/>
  <c r="X131" i="21"/>
  <c r="G104" i="5"/>
  <c r="G109" i="5"/>
  <c r="F116" i="5"/>
  <c r="F114" i="5"/>
  <c r="H102" i="21"/>
  <c r="H103" i="21"/>
  <c r="G109" i="21"/>
  <c r="G111" i="21"/>
  <c r="G118" i="5"/>
  <c r="W125" i="21"/>
  <c r="G108" i="5"/>
  <c r="G117" i="5"/>
  <c r="F124" i="5"/>
  <c r="G121" i="5"/>
  <c r="W114" i="21"/>
  <c r="G122" i="5"/>
  <c r="F121" i="5"/>
  <c r="X132" i="21"/>
  <c r="F123" i="5"/>
  <c r="W118" i="21"/>
  <c r="W117" i="21"/>
  <c r="F119" i="5"/>
  <c r="F125" i="5"/>
  <c r="X130" i="21"/>
  <c r="G112" i="5"/>
  <c r="G111" i="5"/>
  <c r="G110" i="5"/>
  <c r="F117" i="5"/>
  <c r="W121" i="21"/>
  <c r="W119" i="21"/>
  <c r="G120" i="5"/>
  <c r="F122" i="5"/>
  <c r="G115" i="5"/>
  <c r="G114" i="5"/>
  <c r="H101" i="21"/>
  <c r="H100" i="21"/>
  <c r="F118" i="5"/>
  <c r="G107" i="5"/>
  <c r="F113" i="5"/>
  <c r="W124" i="21"/>
  <c r="G123" i="5"/>
  <c r="W113" i="21"/>
  <c r="G125" i="5"/>
  <c r="W122" i="21"/>
  <c r="G106" i="5"/>
  <c r="G105" i="5"/>
  <c r="X133" i="21"/>
  <c r="W116" i="21"/>
  <c r="F120" i="5"/>
  <c r="G119" i="5"/>
  <c r="G113" i="5"/>
  <c r="G112" i="21"/>
  <c r="G124" i="5"/>
  <c r="G110" i="21"/>
  <c r="W120" i="21"/>
  <c r="G116" i="5"/>
  <c r="I112" i="35"/>
  <c r="M123" i="24"/>
  <c r="AF123" i="24"/>
  <c r="AF103" i="26"/>
  <c r="M103" i="26"/>
  <c r="M112" i="25"/>
  <c r="AF112" i="25"/>
  <c r="AN105" i="21"/>
  <c r="AT105" i="21"/>
  <c r="AN107" i="25" s="1"/>
  <c r="V105" i="35" s="1"/>
  <c r="AS114" i="21"/>
  <c r="AN116" i="24" s="1"/>
  <c r="U114" i="35" s="1"/>
  <c r="AM114" i="21"/>
  <c r="AN106" i="21"/>
  <c r="AT106" i="21"/>
  <c r="AN108" i="25" s="1"/>
  <c r="V106" i="35" s="1"/>
  <c r="M105" i="26"/>
  <c r="AF105" i="26"/>
  <c r="AF120" i="24"/>
  <c r="M120" i="24"/>
  <c r="J116" i="5"/>
  <c r="AF118" i="19"/>
  <c r="M118" i="19"/>
  <c r="M116" i="5"/>
  <c r="N116" i="5"/>
  <c r="L116" i="5"/>
  <c r="K116" i="5"/>
  <c r="J118" i="5"/>
  <c r="N118" i="5"/>
  <c r="M120" i="19"/>
  <c r="L118" i="5"/>
  <c r="K118" i="5"/>
  <c r="M118" i="5"/>
  <c r="AF120" i="19"/>
  <c r="K110" i="35"/>
  <c r="M116" i="24"/>
  <c r="AF116" i="24"/>
  <c r="AU98" i="21"/>
  <c r="AN100" i="26" s="1"/>
  <c r="AO98" i="21"/>
  <c r="AE116" i="21"/>
  <c r="Z116" i="21"/>
  <c r="AC116" i="21"/>
  <c r="AA116" i="21"/>
  <c r="AD116" i="21"/>
  <c r="AZ103" i="21"/>
  <c r="T105" i="25"/>
  <c r="Q103" i="35" s="1"/>
  <c r="AO105" i="25"/>
  <c r="K107" i="35"/>
  <c r="AF118" i="24"/>
  <c r="M118" i="24"/>
  <c r="M104" i="26"/>
  <c r="AF104" i="26"/>
  <c r="N116" i="21"/>
  <c r="M116" i="21"/>
  <c r="K116" i="21"/>
  <c r="AR116" i="21" s="1"/>
  <c r="AN118" i="23" s="1"/>
  <c r="L116" i="21"/>
  <c r="N117" i="21"/>
  <c r="L117" i="21"/>
  <c r="K117" i="21"/>
  <c r="AQ117" i="21" s="1"/>
  <c r="AN119" i="19" s="1"/>
  <c r="S117" i="35" s="1"/>
  <c r="M117" i="21"/>
  <c r="J117" i="5"/>
  <c r="N117" i="5"/>
  <c r="L117" i="5"/>
  <c r="K117" i="5"/>
  <c r="AF119" i="19"/>
  <c r="M119" i="19"/>
  <c r="M117" i="5"/>
  <c r="T98" i="26"/>
  <c r="BA96" i="21"/>
  <c r="K113" i="35"/>
  <c r="AT108" i="21"/>
  <c r="AN110" i="25" s="1"/>
  <c r="V108" i="35" s="1"/>
  <c r="AN108" i="21"/>
  <c r="AF119" i="24"/>
  <c r="M119" i="24"/>
  <c r="AF122" i="24"/>
  <c r="M122" i="24"/>
  <c r="M113" i="25"/>
  <c r="AF113" i="25"/>
  <c r="AN107" i="21"/>
  <c r="AT107" i="21"/>
  <c r="AN109" i="25" s="1"/>
  <c r="V107" i="35" s="1"/>
  <c r="AF117" i="24"/>
  <c r="M117" i="24"/>
  <c r="N112" i="35"/>
  <c r="K109" i="35"/>
  <c r="AF121" i="24"/>
  <c r="M121" i="24"/>
  <c r="AF111" i="25"/>
  <c r="M111" i="25"/>
  <c r="AS115" i="21"/>
  <c r="AN117" i="24" s="1"/>
  <c r="U115" i="35" s="1"/>
  <c r="AM115" i="21"/>
  <c r="L101" i="35"/>
  <c r="N101" i="31"/>
  <c r="T106" i="25"/>
  <c r="Q104" i="35" s="1"/>
  <c r="AZ104" i="21"/>
  <c r="T104" i="25"/>
  <c r="Q102" i="35" s="1"/>
  <c r="AZ102" i="21"/>
  <c r="M114" i="25"/>
  <c r="AF114" i="25"/>
  <c r="N118" i="21"/>
  <c r="M118" i="21"/>
  <c r="K118" i="21"/>
  <c r="AR118" i="21" s="1"/>
  <c r="AN120" i="23" s="1"/>
  <c r="L118" i="21"/>
  <c r="K108" i="35"/>
  <c r="AE118" i="21"/>
  <c r="AA118" i="21"/>
  <c r="AD118" i="21"/>
  <c r="Z118" i="21"/>
  <c r="AC118" i="21"/>
  <c r="AF102" i="26"/>
  <c r="M102" i="26"/>
  <c r="AU97" i="21"/>
  <c r="AN99" i="26" s="1"/>
  <c r="AO97" i="21"/>
  <c r="M124" i="24"/>
  <c r="AF124" i="24"/>
  <c r="AD117" i="21"/>
  <c r="AC117" i="21"/>
  <c r="AA117" i="21"/>
  <c r="Z117" i="21"/>
  <c r="AE117" i="21"/>
  <c r="AU99" i="21"/>
  <c r="AN101" i="26" s="1"/>
  <c r="AO99" i="21"/>
  <c r="BJ159" i="26"/>
  <c r="BJ157" i="26"/>
  <c r="BJ163" i="26"/>
  <c r="BJ156" i="26"/>
  <c r="BJ161" i="26"/>
  <c r="BJ160" i="26"/>
  <c r="BJ158" i="26"/>
  <c r="BJ154" i="26"/>
  <c r="BJ155" i="26"/>
  <c r="BJ162" i="26"/>
  <c r="BT198" i="26"/>
  <c r="BT187" i="26"/>
  <c r="BT195" i="26"/>
  <c r="BT186" i="26"/>
  <c r="BT196" i="26"/>
  <c r="BT190" i="26"/>
  <c r="BT197" i="26"/>
  <c r="BT192" i="26"/>
  <c r="BT194" i="26"/>
  <c r="BT189" i="26"/>
  <c r="BT193" i="26"/>
  <c r="BT188" i="26"/>
  <c r="BT191" i="26"/>
  <c r="BT173" i="26"/>
  <c r="BT168" i="26"/>
  <c r="BT174" i="26"/>
  <c r="BT165" i="26"/>
  <c r="BT164" i="26"/>
  <c r="BT171" i="26"/>
  <c r="BT166" i="26"/>
  <c r="BT172" i="26"/>
  <c r="BT167" i="26"/>
  <c r="BT170" i="26"/>
  <c r="BT169" i="26"/>
  <c r="BT185" i="26"/>
  <c r="BT181" i="26"/>
  <c r="BT184" i="26"/>
  <c r="BT176" i="26"/>
  <c r="BT183" i="26"/>
  <c r="BT180" i="26"/>
  <c r="BT179" i="26"/>
  <c r="BT175" i="26"/>
  <c r="BT182" i="26"/>
  <c r="BT177" i="26"/>
  <c r="BT178" i="26"/>
  <c r="BU159" i="26"/>
  <c r="BU154" i="26"/>
  <c r="BN231" i="26"/>
  <c r="BN230" i="26"/>
  <c r="BE248" i="26"/>
  <c r="BE261" i="26"/>
  <c r="BN260" i="26"/>
  <c r="BN261" i="26"/>
  <c r="BN204" i="26"/>
  <c r="BN209" i="26"/>
  <c r="BN218" i="26"/>
  <c r="BN214" i="26"/>
  <c r="BE211" i="26"/>
  <c r="BE204" i="26"/>
  <c r="BE222" i="26"/>
  <c r="BE215" i="26"/>
  <c r="BE236" i="26"/>
  <c r="BE234" i="26"/>
  <c r="BU156" i="26"/>
  <c r="BN238" i="26"/>
  <c r="BE262" i="26"/>
  <c r="BN249" i="26"/>
  <c r="BN205" i="26"/>
  <c r="BN222" i="26"/>
  <c r="BE223" i="26"/>
  <c r="BE214" i="26"/>
  <c r="BE241" i="26"/>
  <c r="BE255" i="26"/>
  <c r="BN212" i="26"/>
  <c r="BE225" i="26"/>
  <c r="BU162" i="26"/>
  <c r="BU161" i="26"/>
  <c r="BN244" i="26"/>
  <c r="BN246" i="26"/>
  <c r="BE259" i="26"/>
  <c r="BE260" i="26"/>
  <c r="BN252" i="26"/>
  <c r="BN259" i="26"/>
  <c r="BN203" i="26"/>
  <c r="BN211" i="26"/>
  <c r="BN223" i="26"/>
  <c r="BN224" i="26"/>
  <c r="BE212" i="26"/>
  <c r="BE207" i="26"/>
  <c r="BE218" i="26"/>
  <c r="BE226" i="26"/>
  <c r="BE243" i="26"/>
  <c r="BE244" i="26"/>
  <c r="BN235" i="26"/>
  <c r="BN240" i="26"/>
  <c r="BE263" i="26"/>
  <c r="BN262" i="26"/>
  <c r="BN210" i="26"/>
  <c r="BN226" i="26"/>
  <c r="BE210" i="26"/>
  <c r="BE219" i="26"/>
  <c r="BE230" i="26"/>
  <c r="BN263" i="26"/>
  <c r="BE202" i="26"/>
  <c r="BE245" i="26"/>
  <c r="BU157" i="26"/>
  <c r="BN232" i="26"/>
  <c r="BN241" i="26"/>
  <c r="BE251" i="26"/>
  <c r="BE258" i="26"/>
  <c r="BE250" i="26"/>
  <c r="BN258" i="26"/>
  <c r="BN256" i="26"/>
  <c r="BN202" i="26"/>
  <c r="BN229" i="26"/>
  <c r="BN228" i="26"/>
  <c r="BN219" i="26"/>
  <c r="BE199" i="26"/>
  <c r="BE216" i="26"/>
  <c r="BE229" i="26"/>
  <c r="BE232" i="26"/>
  <c r="BE235" i="26"/>
  <c r="BE233" i="26"/>
  <c r="BU163" i="26"/>
  <c r="BE253" i="26"/>
  <c r="BN248" i="26"/>
  <c r="BN199" i="26"/>
  <c r="BE208" i="26"/>
  <c r="BE227" i="26"/>
  <c r="BU158" i="26"/>
  <c r="BN247" i="26"/>
  <c r="BN217" i="26"/>
  <c r="BE246" i="26"/>
  <c r="BU160" i="26"/>
  <c r="BN242" i="26"/>
  <c r="BN245" i="26"/>
  <c r="BE254" i="26"/>
  <c r="BE257" i="26"/>
  <c r="BN255" i="26"/>
  <c r="BN257" i="26"/>
  <c r="BN251" i="26"/>
  <c r="BN208" i="26"/>
  <c r="BN220" i="26"/>
  <c r="BN213" i="26"/>
  <c r="BE206" i="26"/>
  <c r="BE200" i="26"/>
  <c r="BE213" i="26"/>
  <c r="BE220" i="26"/>
  <c r="BE237" i="26"/>
  <c r="BE238" i="26"/>
  <c r="BN237" i="26"/>
  <c r="BE252" i="26"/>
  <c r="BN207" i="26"/>
  <c r="BN225" i="26"/>
  <c r="BE224" i="26"/>
  <c r="BE231" i="26"/>
  <c r="BN236" i="26"/>
  <c r="BN200" i="26"/>
  <c r="BE209" i="26"/>
  <c r="BU155" i="26"/>
  <c r="BN243" i="26"/>
  <c r="BN239" i="26"/>
  <c r="BE249" i="26"/>
  <c r="BE247" i="26"/>
  <c r="BN253" i="26"/>
  <c r="BN250" i="26"/>
  <c r="BN201" i="26"/>
  <c r="BN206" i="26"/>
  <c r="BN216" i="26"/>
  <c r="BN221" i="26"/>
  <c r="BE203" i="26"/>
  <c r="BE201" i="26"/>
  <c r="BE221" i="26"/>
  <c r="BE217" i="26"/>
  <c r="BE239" i="26"/>
  <c r="BE240" i="26"/>
  <c r="BN234" i="26"/>
  <c r="BN254" i="26"/>
  <c r="BN227" i="26"/>
  <c r="BE205" i="26"/>
  <c r="BE242" i="26"/>
  <c r="BN233" i="26"/>
  <c r="BE256" i="26"/>
  <c r="BN215" i="26"/>
  <c r="BE228" i="26"/>
  <c r="AS117" i="21" l="1"/>
  <c r="AN119" i="24" s="1"/>
  <c r="U117" i="35" s="1"/>
  <c r="L104" i="35"/>
  <c r="AK118" i="21"/>
  <c r="AM117" i="21"/>
  <c r="AO116" i="24"/>
  <c r="K114" i="35" s="1"/>
  <c r="W97" i="35"/>
  <c r="W98" i="35"/>
  <c r="R96" i="35"/>
  <c r="W99" i="35"/>
  <c r="AQ118" i="21"/>
  <c r="AN120" i="19" s="1"/>
  <c r="S118" i="35" s="1"/>
  <c r="AK116" i="21"/>
  <c r="T118" i="19" s="1"/>
  <c r="AL116" i="21"/>
  <c r="AX116" i="21" s="1"/>
  <c r="AM118" i="21"/>
  <c r="T120" i="24" s="1"/>
  <c r="P118" i="35" s="1"/>
  <c r="AS118" i="21"/>
  <c r="AN120" i="24" s="1"/>
  <c r="U118" i="35" s="1"/>
  <c r="O96" i="31"/>
  <c r="T161" i="30"/>
  <c r="T154" i="30"/>
  <c r="T158" i="30"/>
  <c r="T163" i="30"/>
  <c r="T155" i="30"/>
  <c r="T160" i="30"/>
  <c r="T157" i="30"/>
  <c r="T156" i="30"/>
  <c r="T162" i="30"/>
  <c r="T159" i="30"/>
  <c r="N102" i="31"/>
  <c r="AO109" i="25"/>
  <c r="L107" i="35" s="1"/>
  <c r="AM116" i="21"/>
  <c r="AS116" i="21"/>
  <c r="AN118" i="24" s="1"/>
  <c r="U116" i="35" s="1"/>
  <c r="AO101" i="26"/>
  <c r="M99" i="35" s="1"/>
  <c r="H107" i="21"/>
  <c r="H117" i="21"/>
  <c r="G115" i="21"/>
  <c r="W126" i="21"/>
  <c r="H106" i="21"/>
  <c r="U119" i="21"/>
  <c r="G130" i="5"/>
  <c r="E119" i="21"/>
  <c r="X135" i="21"/>
  <c r="G127" i="5"/>
  <c r="H125" i="21"/>
  <c r="H111" i="21"/>
  <c r="E121" i="21"/>
  <c r="G125" i="21"/>
  <c r="X136" i="21"/>
  <c r="H104" i="21"/>
  <c r="X134" i="21"/>
  <c r="H118" i="21"/>
  <c r="D119" i="5"/>
  <c r="H112" i="21"/>
  <c r="G117" i="21"/>
  <c r="G121" i="21"/>
  <c r="H124" i="21"/>
  <c r="G131" i="5"/>
  <c r="H121" i="21"/>
  <c r="W127" i="21"/>
  <c r="H113" i="21"/>
  <c r="W129" i="21"/>
  <c r="G133" i="5"/>
  <c r="H109" i="21"/>
  <c r="G114" i="21"/>
  <c r="G129" i="5"/>
  <c r="G122" i="21"/>
  <c r="G124" i="21"/>
  <c r="H114" i="21"/>
  <c r="H119" i="21"/>
  <c r="H126" i="21"/>
  <c r="G128" i="5"/>
  <c r="D122" i="5"/>
  <c r="H105" i="21"/>
  <c r="H122" i="21"/>
  <c r="H115" i="21"/>
  <c r="H110" i="21"/>
  <c r="G132" i="5"/>
  <c r="G123" i="21"/>
  <c r="D121" i="5"/>
  <c r="G119" i="21"/>
  <c r="E122" i="21"/>
  <c r="U120" i="21"/>
  <c r="H108" i="21"/>
  <c r="G113" i="21"/>
  <c r="U121" i="21"/>
  <c r="H116" i="21"/>
  <c r="F126" i="5"/>
  <c r="F127" i="5"/>
  <c r="G116" i="21"/>
  <c r="W128" i="21"/>
  <c r="E120" i="21"/>
  <c r="H123" i="21"/>
  <c r="G120" i="21"/>
  <c r="X137" i="21"/>
  <c r="H120" i="21"/>
  <c r="D120" i="5"/>
  <c r="F129" i="5"/>
  <c r="G118" i="21"/>
  <c r="F128" i="5"/>
  <c r="U122" i="21"/>
  <c r="T116" i="35"/>
  <c r="AO118" i="23"/>
  <c r="T118" i="35"/>
  <c r="AO120" i="23"/>
  <c r="AQ116" i="21"/>
  <c r="AN118" i="19" s="1"/>
  <c r="S116" i="35" s="1"/>
  <c r="AO107" i="25"/>
  <c r="AO108" i="25"/>
  <c r="AL118" i="21"/>
  <c r="AF115" i="26"/>
  <c r="M115" i="26"/>
  <c r="AF127" i="26"/>
  <c r="M127" i="26"/>
  <c r="AO101" i="21"/>
  <c r="AU101" i="21"/>
  <c r="AN103" i="26" s="1"/>
  <c r="AO103" i="26" s="1"/>
  <c r="M112" i="26"/>
  <c r="AF112" i="26"/>
  <c r="AF125" i="25"/>
  <c r="M125" i="25"/>
  <c r="AF110" i="26"/>
  <c r="M110" i="26"/>
  <c r="AF118" i="25"/>
  <c r="M118" i="25"/>
  <c r="AO99" i="26"/>
  <c r="AO100" i="26"/>
  <c r="AL117" i="21"/>
  <c r="M121" i="26"/>
  <c r="AF121" i="26"/>
  <c r="M116" i="26"/>
  <c r="AF116" i="26"/>
  <c r="M113" i="26"/>
  <c r="AF113" i="26"/>
  <c r="M111" i="26"/>
  <c r="AF111" i="26"/>
  <c r="T101" i="26"/>
  <c r="BA99" i="21"/>
  <c r="AO117" i="24"/>
  <c r="AO119" i="24"/>
  <c r="AK117" i="21"/>
  <c r="AO120" i="19"/>
  <c r="AR117" i="21"/>
  <c r="AN119" i="23" s="1"/>
  <c r="M122" i="25"/>
  <c r="AF122" i="25"/>
  <c r="M125" i="26"/>
  <c r="AF125" i="26"/>
  <c r="M117" i="26"/>
  <c r="AF117" i="26"/>
  <c r="M114" i="26"/>
  <c r="AF114" i="26"/>
  <c r="AF123" i="25"/>
  <c r="M123" i="25"/>
  <c r="AF120" i="26"/>
  <c r="M120" i="26"/>
  <c r="M106" i="26"/>
  <c r="AF106" i="26"/>
  <c r="AO110" i="25"/>
  <c r="T117" i="24"/>
  <c r="P115" i="35" s="1"/>
  <c r="AY115" i="21"/>
  <c r="T110" i="25"/>
  <c r="Q108" i="35" s="1"/>
  <c r="AZ108" i="21"/>
  <c r="AF118" i="26"/>
  <c r="M118" i="26"/>
  <c r="AF124" i="25"/>
  <c r="M124" i="25"/>
  <c r="M124" i="26"/>
  <c r="AF124" i="26"/>
  <c r="AN111" i="21"/>
  <c r="AT111" i="21"/>
  <c r="AN113" i="25" s="1"/>
  <c r="V111" i="35" s="1"/>
  <c r="T109" i="25"/>
  <c r="Q107" i="35" s="1"/>
  <c r="AZ107" i="21"/>
  <c r="T118" i="23"/>
  <c r="O116" i="35" s="1"/>
  <c r="M115" i="25"/>
  <c r="AF115" i="25"/>
  <c r="AF122" i="26"/>
  <c r="M122" i="26"/>
  <c r="AF127" i="25"/>
  <c r="M127" i="25"/>
  <c r="AT109" i="21"/>
  <c r="AN111" i="25" s="1"/>
  <c r="V109" i="35" s="1"/>
  <c r="AN109" i="21"/>
  <c r="AF128" i="26"/>
  <c r="M128" i="26"/>
  <c r="T119" i="24"/>
  <c r="P117" i="35" s="1"/>
  <c r="AY117" i="21"/>
  <c r="T99" i="26"/>
  <c r="BA97" i="21"/>
  <c r="AO119" i="19"/>
  <c r="BA98" i="21"/>
  <c r="T100" i="26"/>
  <c r="T108" i="25"/>
  <c r="Q106" i="35" s="1"/>
  <c r="AZ106" i="21"/>
  <c r="AN110" i="21"/>
  <c r="AT110" i="21"/>
  <c r="AN112" i="25" s="1"/>
  <c r="V110" i="35" s="1"/>
  <c r="AF107" i="26"/>
  <c r="M107" i="26"/>
  <c r="AF109" i="26"/>
  <c r="M109" i="26"/>
  <c r="AF121" i="25"/>
  <c r="M121" i="25"/>
  <c r="AF123" i="26"/>
  <c r="M123" i="26"/>
  <c r="AO103" i="21"/>
  <c r="AU103" i="21"/>
  <c r="AN105" i="26" s="1"/>
  <c r="M117" i="25"/>
  <c r="AF117" i="25"/>
  <c r="N103" i="31"/>
  <c r="L103" i="35"/>
  <c r="T118" i="24"/>
  <c r="P116" i="35" s="1"/>
  <c r="T116" i="24"/>
  <c r="P114" i="35" s="1"/>
  <c r="AY114" i="21"/>
  <c r="AZ105" i="21"/>
  <c r="T107" i="25"/>
  <c r="Q105" i="35" s="1"/>
  <c r="M126" i="26"/>
  <c r="AF126" i="26"/>
  <c r="M108" i="26"/>
  <c r="AF108" i="26"/>
  <c r="AF120" i="25"/>
  <c r="M120" i="25"/>
  <c r="AF126" i="25"/>
  <c r="M126" i="25"/>
  <c r="AO102" i="21"/>
  <c r="AU102" i="21"/>
  <c r="AN104" i="26" s="1"/>
  <c r="T120" i="19"/>
  <c r="AN112" i="21"/>
  <c r="AT112" i="21"/>
  <c r="AN114" i="25" s="1"/>
  <c r="V112" i="35" s="1"/>
  <c r="AU100" i="21"/>
  <c r="AN102" i="26" s="1"/>
  <c r="AO100" i="21"/>
  <c r="M119" i="25"/>
  <c r="AF119" i="25"/>
  <c r="AF119" i="26"/>
  <c r="M119" i="26"/>
  <c r="AF116" i="25"/>
  <c r="M116" i="25"/>
  <c r="BT205" i="26"/>
  <c r="BT210" i="26"/>
  <c r="BT206" i="26"/>
  <c r="BT203" i="26"/>
  <c r="BT208" i="26"/>
  <c r="BT207" i="26"/>
  <c r="BT202" i="26"/>
  <c r="BT200" i="26"/>
  <c r="BT201" i="26"/>
  <c r="BT199" i="26"/>
  <c r="BT212" i="26"/>
  <c r="BT204" i="26"/>
  <c r="BT209" i="26"/>
  <c r="BT211" i="26"/>
  <c r="BT223" i="26"/>
  <c r="BT216" i="26"/>
  <c r="BT226" i="26"/>
  <c r="BT225" i="26"/>
  <c r="BT229" i="26"/>
  <c r="BT213" i="26"/>
  <c r="BT218" i="26"/>
  <c r="BT224" i="26"/>
  <c r="BT227" i="26"/>
  <c r="BT217" i="26"/>
  <c r="BT221" i="26"/>
  <c r="BT220" i="26"/>
  <c r="BT222" i="26"/>
  <c r="BT214" i="26"/>
  <c r="BT215" i="26"/>
  <c r="BT219" i="26"/>
  <c r="BT228" i="26"/>
  <c r="BJ165" i="26"/>
  <c r="BJ166" i="26"/>
  <c r="BJ164" i="26"/>
  <c r="BJ174" i="26"/>
  <c r="BJ173" i="26"/>
  <c r="BJ170" i="26"/>
  <c r="BJ167" i="26"/>
  <c r="BJ169" i="26"/>
  <c r="BJ172" i="26"/>
  <c r="BJ168" i="26"/>
  <c r="BJ171" i="26"/>
  <c r="BJ179" i="26"/>
  <c r="BJ185" i="26"/>
  <c r="BJ176" i="26"/>
  <c r="BJ180" i="26"/>
  <c r="BJ181" i="26"/>
  <c r="BJ175" i="26"/>
  <c r="BJ177" i="26"/>
  <c r="BJ184" i="26"/>
  <c r="BJ178" i="26"/>
  <c r="BJ183" i="26"/>
  <c r="BJ182" i="26"/>
  <c r="BJ197" i="26"/>
  <c r="BJ186" i="26"/>
  <c r="BJ194" i="26"/>
  <c r="BJ193" i="26"/>
  <c r="BJ198" i="26"/>
  <c r="BJ195" i="26"/>
  <c r="BJ188" i="26"/>
  <c r="BJ187" i="26"/>
  <c r="BJ192" i="26"/>
  <c r="BJ190" i="26"/>
  <c r="BJ196" i="26"/>
  <c r="BJ189" i="26"/>
  <c r="BJ191" i="26"/>
  <c r="BT235" i="26"/>
  <c r="BT230" i="26"/>
  <c r="BT242" i="26"/>
  <c r="BT241" i="26"/>
  <c r="BT236" i="26"/>
  <c r="BT240" i="26"/>
  <c r="BT232" i="26"/>
  <c r="BT234" i="26"/>
  <c r="BT237" i="26"/>
  <c r="BT231" i="26"/>
  <c r="BT246" i="26"/>
  <c r="BT239" i="26"/>
  <c r="BT233" i="26"/>
  <c r="BT244" i="26"/>
  <c r="BT245" i="26"/>
  <c r="BT243" i="26"/>
  <c r="BT238" i="26"/>
  <c r="BT262" i="26"/>
  <c r="BT249" i="26"/>
  <c r="BT260" i="26"/>
  <c r="BT258" i="26"/>
  <c r="BT248" i="26"/>
  <c r="BT255" i="26"/>
  <c r="BT254" i="26"/>
  <c r="BT247" i="26"/>
  <c r="BT256" i="26"/>
  <c r="BT250" i="26"/>
  <c r="BT261" i="26"/>
  <c r="BT252" i="26"/>
  <c r="BT253" i="26"/>
  <c r="BT257" i="26"/>
  <c r="BT259" i="26"/>
  <c r="BT263" i="26"/>
  <c r="BT251" i="26"/>
  <c r="BU167" i="26"/>
  <c r="BE273" i="26"/>
  <c r="BE347" i="26"/>
  <c r="BU176" i="26"/>
  <c r="BE281" i="26"/>
  <c r="BN286" i="26"/>
  <c r="BE342" i="26"/>
  <c r="BN317" i="26"/>
  <c r="BU173" i="26"/>
  <c r="BN336" i="26"/>
  <c r="BE285" i="26"/>
  <c r="BN279" i="26"/>
  <c r="BE361" i="26"/>
  <c r="BU194" i="26"/>
  <c r="BE340" i="26"/>
  <c r="BN335" i="26"/>
  <c r="BE280" i="26"/>
  <c r="BE295" i="26"/>
  <c r="BN278" i="26"/>
  <c r="BE350" i="26"/>
  <c r="BN307" i="26"/>
  <c r="BE275" i="26"/>
  <c r="BN345" i="26"/>
  <c r="BN294" i="26"/>
  <c r="BE330" i="26"/>
  <c r="BN338" i="26"/>
  <c r="BN281" i="26"/>
  <c r="BE328" i="26"/>
  <c r="BE284" i="26"/>
  <c r="BN277" i="26"/>
  <c r="BU187" i="26"/>
  <c r="BU165" i="26"/>
  <c r="BE278" i="26"/>
  <c r="BN298" i="26"/>
  <c r="BN308" i="26"/>
  <c r="BU170" i="26"/>
  <c r="BU166" i="26"/>
  <c r="BU179" i="26"/>
  <c r="BN320" i="26"/>
  <c r="BN293" i="26"/>
  <c r="BU195" i="26"/>
  <c r="BE335" i="26"/>
  <c r="BU172" i="26"/>
  <c r="BU178" i="26"/>
  <c r="BU177" i="26"/>
  <c r="BE308" i="26"/>
  <c r="BE309" i="26"/>
  <c r="BN321" i="26"/>
  <c r="BN341" i="26"/>
  <c r="BN352" i="26"/>
  <c r="BU168" i="26"/>
  <c r="BU182" i="26"/>
  <c r="BU180" i="26"/>
  <c r="BE315" i="26"/>
  <c r="BE302" i="26"/>
  <c r="BN325" i="26"/>
  <c r="BN326" i="26"/>
  <c r="BN324" i="26"/>
  <c r="BE279" i="26"/>
  <c r="BE270" i="26"/>
  <c r="BE297" i="26"/>
  <c r="BE298" i="26"/>
  <c r="BN354" i="26"/>
  <c r="BN353" i="26"/>
  <c r="BN362" i="26"/>
  <c r="BN348" i="26"/>
  <c r="BN267" i="26"/>
  <c r="BN271" i="26"/>
  <c r="BN282" i="26"/>
  <c r="BN283" i="26"/>
  <c r="BE358" i="26"/>
  <c r="BE346" i="26"/>
  <c r="BE364" i="26"/>
  <c r="BU186" i="26"/>
  <c r="BU196" i="26"/>
  <c r="BN312" i="26"/>
  <c r="BN301" i="26"/>
  <c r="BE324" i="26"/>
  <c r="BE329" i="26"/>
  <c r="BE326" i="26"/>
  <c r="BE307" i="26"/>
  <c r="BN327" i="26"/>
  <c r="BN340" i="26"/>
  <c r="BE299" i="26"/>
  <c r="BN346" i="26"/>
  <c r="BN270" i="26"/>
  <c r="BN295" i="26"/>
  <c r="BU193" i="26"/>
  <c r="BN314" i="26"/>
  <c r="BE321" i="26"/>
  <c r="BE303" i="26"/>
  <c r="BE274" i="26"/>
  <c r="BN365" i="26"/>
  <c r="BN366" i="26"/>
  <c r="BN285" i="26"/>
  <c r="BE344" i="26"/>
  <c r="BN305" i="26"/>
  <c r="BE325" i="26"/>
  <c r="BE312" i="26"/>
  <c r="BN330" i="26"/>
  <c r="BE286" i="26"/>
  <c r="BN357" i="26"/>
  <c r="BN290" i="26"/>
  <c r="BE357" i="26"/>
  <c r="BN315" i="26"/>
  <c r="BE300" i="26"/>
  <c r="BE292" i="26"/>
  <c r="BN344" i="26"/>
  <c r="BE353" i="26"/>
  <c r="BU197" i="26"/>
  <c r="BE338" i="26"/>
  <c r="BE290" i="26"/>
  <c r="BE360" i="26"/>
  <c r="BU171" i="26"/>
  <c r="BU185" i="26"/>
  <c r="BU183" i="26"/>
  <c r="BE313" i="26"/>
  <c r="BE318" i="26"/>
  <c r="BN333" i="26"/>
  <c r="BN332" i="26"/>
  <c r="BN322" i="26"/>
  <c r="BE268" i="26"/>
  <c r="BE271" i="26"/>
  <c r="BE291" i="26"/>
  <c r="BE289" i="26"/>
  <c r="BN342" i="26"/>
  <c r="BN364" i="26"/>
  <c r="BN356" i="26"/>
  <c r="BN273" i="26"/>
  <c r="BN274" i="26"/>
  <c r="BN275" i="26"/>
  <c r="BN297" i="26"/>
  <c r="BN299" i="26"/>
  <c r="BE363" i="26"/>
  <c r="BE355" i="26"/>
  <c r="BE354" i="26"/>
  <c r="BU189" i="26"/>
  <c r="BU191" i="26"/>
  <c r="BN304" i="26"/>
  <c r="BN319" i="26"/>
  <c r="BE334" i="26"/>
  <c r="BE336" i="26"/>
  <c r="BE323" i="26"/>
  <c r="BE317" i="26"/>
  <c r="BE314" i="26"/>
  <c r="BN331" i="26"/>
  <c r="BE283" i="26"/>
  <c r="BN269" i="26"/>
  <c r="BN284" i="26"/>
  <c r="BE362" i="26"/>
  <c r="BN318" i="26"/>
  <c r="BE333" i="26"/>
  <c r="BE319" i="26"/>
  <c r="BE288" i="26"/>
  <c r="BN272" i="26"/>
  <c r="BE352" i="26"/>
  <c r="BN300" i="26"/>
  <c r="BE341" i="26"/>
  <c r="BE310" i="26"/>
  <c r="BE265" i="26"/>
  <c r="BE296" i="26"/>
  <c r="BN355" i="26"/>
  <c r="BN287" i="26"/>
  <c r="BE366" i="26"/>
  <c r="BN313" i="26"/>
  <c r="BE301" i="26"/>
  <c r="BE293" i="26"/>
  <c r="BN360" i="26"/>
  <c r="BE348" i="26"/>
  <c r="BN309" i="26"/>
  <c r="BE294" i="26"/>
  <c r="BN280" i="26"/>
  <c r="BE345" i="26"/>
  <c r="BE337" i="26"/>
  <c r="BU164" i="26"/>
  <c r="BU181" i="26"/>
  <c r="BE304" i="26"/>
  <c r="BE306" i="26"/>
  <c r="BE311" i="26"/>
  <c r="BN328" i="26"/>
  <c r="BN339" i="26"/>
  <c r="BN334" i="26"/>
  <c r="BE266" i="26"/>
  <c r="BE277" i="26"/>
  <c r="BE282" i="26"/>
  <c r="BE287" i="26"/>
  <c r="BN351" i="26"/>
  <c r="BN349" i="26"/>
  <c r="BN361" i="26"/>
  <c r="BN276" i="26"/>
  <c r="BN265" i="26"/>
  <c r="BN288" i="26"/>
  <c r="BN291" i="26"/>
  <c r="BN296" i="26"/>
  <c r="BE349" i="26"/>
  <c r="BE351" i="26"/>
  <c r="BE343" i="26"/>
  <c r="BU188" i="26"/>
  <c r="BU192" i="26"/>
  <c r="BN303" i="26"/>
  <c r="BN306" i="26"/>
  <c r="BE339" i="26"/>
  <c r="BE327" i="26"/>
  <c r="BE331" i="26"/>
  <c r="BU175" i="26"/>
  <c r="BE264" i="26"/>
  <c r="BN350" i="26"/>
  <c r="BN347" i="26"/>
  <c r="BN289" i="26"/>
  <c r="BE356" i="26"/>
  <c r="BN316" i="26"/>
  <c r="BE322" i="26"/>
  <c r="BU169" i="26"/>
  <c r="BU174" i="26"/>
  <c r="BE316" i="26"/>
  <c r="BN329" i="26"/>
  <c r="BE267" i="26"/>
  <c r="BE272" i="26"/>
  <c r="BN343" i="26"/>
  <c r="BN264" i="26"/>
  <c r="BN292" i="26"/>
  <c r="BU198" i="26"/>
  <c r="BE320" i="26"/>
  <c r="BU184" i="26"/>
  <c r="BE305" i="26"/>
  <c r="BE269" i="26"/>
  <c r="BN359" i="26"/>
  <c r="BN268" i="26"/>
  <c r="BE365" i="26"/>
  <c r="BN310" i="26"/>
  <c r="BE332" i="26"/>
  <c r="BN337" i="26"/>
  <c r="BE276" i="26"/>
  <c r="BN363" i="26"/>
  <c r="BN266" i="26"/>
  <c r="BU190" i="26"/>
  <c r="BN311" i="26"/>
  <c r="BN323" i="26"/>
  <c r="BN358" i="26"/>
  <c r="BE359" i="26"/>
  <c r="BN302" i="26"/>
  <c r="AO118" i="19" l="1"/>
  <c r="AO120" i="24"/>
  <c r="AY116" i="21"/>
  <c r="AW118" i="21"/>
  <c r="AO113" i="25"/>
  <c r="L111" i="35" s="1"/>
  <c r="AO112" i="25"/>
  <c r="L110" i="35" s="1"/>
  <c r="AY118" i="21"/>
  <c r="W102" i="35"/>
  <c r="AO111" i="25"/>
  <c r="L109" i="35" s="1"/>
  <c r="AO118" i="24"/>
  <c r="W101" i="35"/>
  <c r="R98" i="35"/>
  <c r="W103" i="35"/>
  <c r="R99" i="35"/>
  <c r="R97" i="35"/>
  <c r="W100" i="35"/>
  <c r="AW116" i="21"/>
  <c r="O99" i="31"/>
  <c r="T192" i="30"/>
  <c r="T191" i="30"/>
  <c r="T196" i="30"/>
  <c r="T195" i="30"/>
  <c r="T197" i="30"/>
  <c r="T194" i="30"/>
  <c r="T198" i="30"/>
  <c r="T193" i="30"/>
  <c r="T188" i="30"/>
  <c r="T189" i="30"/>
  <c r="T186" i="30"/>
  <c r="T187" i="30"/>
  <c r="T190" i="30"/>
  <c r="T183" i="30"/>
  <c r="T180" i="30"/>
  <c r="T177" i="30"/>
  <c r="T179" i="30"/>
  <c r="T184" i="30"/>
  <c r="T176" i="30"/>
  <c r="T175" i="30"/>
  <c r="T181" i="30"/>
  <c r="T185" i="30"/>
  <c r="T182" i="30"/>
  <c r="T178" i="30"/>
  <c r="T166" i="30"/>
  <c r="T165" i="30"/>
  <c r="T174" i="30"/>
  <c r="T167" i="30"/>
  <c r="T164" i="30"/>
  <c r="T171" i="30"/>
  <c r="T168" i="30"/>
  <c r="T172" i="30"/>
  <c r="T170" i="30"/>
  <c r="T173" i="30"/>
  <c r="T169" i="30"/>
  <c r="AO105" i="26"/>
  <c r="O103" i="31" s="1"/>
  <c r="H129" i="21"/>
  <c r="E124" i="5"/>
  <c r="T121" i="21"/>
  <c r="AB121" i="21" s="1"/>
  <c r="G137" i="5"/>
  <c r="G126" i="21"/>
  <c r="H128" i="21"/>
  <c r="G135" i="5"/>
  <c r="G134" i="5"/>
  <c r="G127" i="21"/>
  <c r="F124" i="21"/>
  <c r="V125" i="21"/>
  <c r="G129" i="21"/>
  <c r="T120" i="21"/>
  <c r="AB120" i="21" s="1"/>
  <c r="F125" i="21"/>
  <c r="E125" i="5"/>
  <c r="F123" i="21"/>
  <c r="E123" i="5"/>
  <c r="G136" i="5"/>
  <c r="H133" i="21"/>
  <c r="H130" i="21"/>
  <c r="T122" i="21"/>
  <c r="AB122" i="21" s="1"/>
  <c r="H127" i="21"/>
  <c r="V123" i="21"/>
  <c r="H131" i="21"/>
  <c r="T119" i="21"/>
  <c r="AB119" i="21" s="1"/>
  <c r="V124" i="21"/>
  <c r="H132" i="21"/>
  <c r="G128" i="21"/>
  <c r="M101" i="35"/>
  <c r="O101" i="31"/>
  <c r="N116" i="35"/>
  <c r="J118" i="35"/>
  <c r="M131" i="25"/>
  <c r="AF131" i="25"/>
  <c r="M131" i="26"/>
  <c r="AF131" i="26"/>
  <c r="M133" i="26"/>
  <c r="AF133" i="26"/>
  <c r="T102" i="26"/>
  <c r="BA100" i="21"/>
  <c r="AO114" i="25"/>
  <c r="T119" i="19"/>
  <c r="AW117" i="21"/>
  <c r="T119" i="23"/>
  <c r="O117" i="35" s="1"/>
  <c r="AX117" i="21"/>
  <c r="AO104" i="26"/>
  <c r="AF122" i="23"/>
  <c r="M122" i="23"/>
  <c r="M129" i="25"/>
  <c r="AF129" i="25"/>
  <c r="M124" i="23"/>
  <c r="AF124" i="23"/>
  <c r="AN114" i="21"/>
  <c r="AT114" i="21"/>
  <c r="AN116" i="25" s="1"/>
  <c r="V114" i="35" s="1"/>
  <c r="M132" i="26"/>
  <c r="AF132" i="26"/>
  <c r="AX118" i="21"/>
  <c r="T120" i="23"/>
  <c r="O118" i="35" s="1"/>
  <c r="AN116" i="21"/>
  <c r="AT116" i="21"/>
  <c r="AN118" i="25" s="1"/>
  <c r="V116" i="35" s="1"/>
  <c r="AU105" i="21"/>
  <c r="AN107" i="26" s="1"/>
  <c r="AO105" i="21"/>
  <c r="AO104" i="21"/>
  <c r="AU104" i="21"/>
  <c r="AN106" i="26" s="1"/>
  <c r="AO106" i="26" s="1"/>
  <c r="N118" i="35"/>
  <c r="I117" i="35"/>
  <c r="K117" i="35"/>
  <c r="M98" i="35"/>
  <c r="O98" i="31"/>
  <c r="J116" i="35"/>
  <c r="AF128" i="25"/>
  <c r="M128" i="25"/>
  <c r="AF123" i="23"/>
  <c r="M123" i="23"/>
  <c r="M130" i="26"/>
  <c r="AF130" i="26"/>
  <c r="AO109" i="21"/>
  <c r="AU109" i="21"/>
  <c r="AN111" i="26" s="1"/>
  <c r="W109" i="35" s="1"/>
  <c r="AO116" i="21"/>
  <c r="AU116" i="21"/>
  <c r="AN118" i="26" s="1"/>
  <c r="W116" i="35" s="1"/>
  <c r="AN117" i="21"/>
  <c r="AT117" i="21"/>
  <c r="AN119" i="25" s="1"/>
  <c r="V117" i="35" s="1"/>
  <c r="AO106" i="21"/>
  <c r="AU106" i="21"/>
  <c r="AN108" i="26" s="1"/>
  <c r="T114" i="25"/>
  <c r="Q112" i="35" s="1"/>
  <c r="AZ112" i="21"/>
  <c r="L108" i="35"/>
  <c r="T117" i="35"/>
  <c r="AO119" i="23"/>
  <c r="K118" i="35"/>
  <c r="AO102" i="26"/>
  <c r="M134" i="26"/>
  <c r="AF134" i="26"/>
  <c r="AU112" i="21"/>
  <c r="AN114" i="26" s="1"/>
  <c r="W112" i="35" s="1"/>
  <c r="AO112" i="21"/>
  <c r="AO111" i="21"/>
  <c r="AU111" i="21"/>
  <c r="AN113" i="26" s="1"/>
  <c r="W111" i="35" s="1"/>
  <c r="T103" i="26"/>
  <c r="BA101" i="21"/>
  <c r="I116" i="35"/>
  <c r="BA103" i="21"/>
  <c r="T105" i="26"/>
  <c r="T111" i="25"/>
  <c r="Q109" i="35" s="1"/>
  <c r="AZ109" i="21"/>
  <c r="AN113" i="21"/>
  <c r="AT113" i="21"/>
  <c r="AN115" i="25" s="1"/>
  <c r="V113" i="35" s="1"/>
  <c r="AO110" i="21"/>
  <c r="AU110" i="21"/>
  <c r="AN112" i="26" s="1"/>
  <c r="W110" i="35" s="1"/>
  <c r="AU114" i="21"/>
  <c r="AN116" i="26" s="1"/>
  <c r="W114" i="35" s="1"/>
  <c r="AO114" i="21"/>
  <c r="AU113" i="21"/>
  <c r="AN115" i="26" s="1"/>
  <c r="W113" i="35" s="1"/>
  <c r="AO113" i="21"/>
  <c r="AF121" i="23"/>
  <c r="M121" i="23"/>
  <c r="AT115" i="21"/>
  <c r="AN117" i="25" s="1"/>
  <c r="V115" i="35" s="1"/>
  <c r="AN115" i="21"/>
  <c r="T113" i="25"/>
  <c r="Q111" i="35" s="1"/>
  <c r="AZ111" i="21"/>
  <c r="L106" i="35"/>
  <c r="AF135" i="26"/>
  <c r="M135" i="26"/>
  <c r="T104" i="26"/>
  <c r="BA102" i="21"/>
  <c r="I118" i="35"/>
  <c r="L105" i="35"/>
  <c r="AF130" i="25"/>
  <c r="M130" i="25"/>
  <c r="AU108" i="21"/>
  <c r="AN110" i="26" s="1"/>
  <c r="W108" i="35" s="1"/>
  <c r="AO108" i="21"/>
  <c r="AO115" i="21"/>
  <c r="AU115" i="21"/>
  <c r="AN117" i="26" s="1"/>
  <c r="W115" i="35" s="1"/>
  <c r="AU118" i="21"/>
  <c r="AN120" i="26" s="1"/>
  <c r="W118" i="35" s="1"/>
  <c r="AO118" i="21"/>
  <c r="M129" i="26"/>
  <c r="AF129" i="26"/>
  <c r="AU117" i="21"/>
  <c r="AN119" i="26" s="1"/>
  <c r="W117" i="35" s="1"/>
  <c r="AO117" i="21"/>
  <c r="AO108" i="26"/>
  <c r="K115" i="35"/>
  <c r="AO118" i="25"/>
  <c r="T112" i="25"/>
  <c r="Q110" i="35" s="1"/>
  <c r="AZ110" i="21"/>
  <c r="K116" i="35"/>
  <c r="O97" i="31"/>
  <c r="M97" i="35"/>
  <c r="AN118" i="21"/>
  <c r="AT118" i="21"/>
  <c r="AN120" i="25" s="1"/>
  <c r="V118" i="35" s="1"/>
  <c r="AU107" i="21"/>
  <c r="AN109" i="26" s="1"/>
  <c r="AO107" i="21"/>
  <c r="AD108" i="20"/>
  <c r="BB108" i="20" s="1"/>
  <c r="AD199" i="20"/>
  <c r="BB199" i="20" s="1"/>
  <c r="BJ204" i="26"/>
  <c r="BJ199" i="26"/>
  <c r="BJ212" i="26"/>
  <c r="BJ201" i="26"/>
  <c r="BJ206" i="26"/>
  <c r="BJ210" i="26"/>
  <c r="BJ209" i="26"/>
  <c r="BJ200" i="26"/>
  <c r="BJ207" i="26"/>
  <c r="BJ208" i="26"/>
  <c r="BJ205" i="26"/>
  <c r="BJ202" i="26"/>
  <c r="BJ203" i="26"/>
  <c r="BJ211" i="26"/>
  <c r="BJ219" i="26"/>
  <c r="BJ222" i="26"/>
  <c r="BJ216" i="26"/>
  <c r="BJ224" i="26"/>
  <c r="BJ221" i="26"/>
  <c r="BJ217" i="26"/>
  <c r="BJ227" i="26"/>
  <c r="BJ213" i="26"/>
  <c r="BJ218" i="26"/>
  <c r="BJ225" i="26"/>
  <c r="BJ223" i="26"/>
  <c r="BJ226" i="26"/>
  <c r="BJ228" i="26"/>
  <c r="BJ220" i="26"/>
  <c r="BJ229" i="26"/>
  <c r="BJ214" i="26"/>
  <c r="BJ215" i="26"/>
  <c r="BT337" i="26"/>
  <c r="BT323" i="26"/>
  <c r="BT339" i="26"/>
  <c r="BT325" i="26"/>
  <c r="BT340" i="26"/>
  <c r="BT330" i="26"/>
  <c r="BT332" i="26"/>
  <c r="BT333" i="26"/>
  <c r="BT322" i="26"/>
  <c r="BT327" i="26"/>
  <c r="BT331" i="26"/>
  <c r="BT320" i="26"/>
  <c r="BT324" i="26"/>
  <c r="BT341" i="26"/>
  <c r="BT326" i="26"/>
  <c r="BT329" i="26"/>
  <c r="BT328" i="26"/>
  <c r="BT321" i="26"/>
  <c r="BT335" i="26"/>
  <c r="BT338" i="26"/>
  <c r="BT336" i="26"/>
  <c r="BT334" i="26"/>
  <c r="BJ239" i="26"/>
  <c r="BJ232" i="26"/>
  <c r="BJ231" i="26"/>
  <c r="BJ235" i="26"/>
  <c r="BJ236" i="26"/>
  <c r="BJ246" i="26"/>
  <c r="BJ241" i="26"/>
  <c r="BJ237" i="26"/>
  <c r="BJ244" i="26"/>
  <c r="BJ243" i="26"/>
  <c r="BJ233" i="26"/>
  <c r="BJ245" i="26"/>
  <c r="BJ234" i="26"/>
  <c r="BJ242" i="26"/>
  <c r="BJ238" i="26"/>
  <c r="BJ240" i="26"/>
  <c r="BJ230" i="26"/>
  <c r="BT318" i="26"/>
  <c r="BT315" i="26"/>
  <c r="BT313" i="26"/>
  <c r="BT300" i="26"/>
  <c r="BT303" i="26"/>
  <c r="BT312" i="26"/>
  <c r="BT309" i="26"/>
  <c r="BT311" i="26"/>
  <c r="BT319" i="26"/>
  <c r="BT307" i="26"/>
  <c r="BT306" i="26"/>
  <c r="BT302" i="26"/>
  <c r="BT316" i="26"/>
  <c r="BT317" i="26"/>
  <c r="BT304" i="26"/>
  <c r="BT305" i="26"/>
  <c r="BT310" i="26"/>
  <c r="BT308" i="26"/>
  <c r="BT314" i="26"/>
  <c r="BT301" i="26"/>
  <c r="BJ248" i="26"/>
  <c r="BJ257" i="26"/>
  <c r="BJ251" i="26"/>
  <c r="BJ263" i="26"/>
  <c r="BJ252" i="26"/>
  <c r="BJ262" i="26"/>
  <c r="BJ261" i="26"/>
  <c r="BJ260" i="26"/>
  <c r="BJ254" i="26"/>
  <c r="BJ258" i="26"/>
  <c r="BJ259" i="26"/>
  <c r="BJ256" i="26"/>
  <c r="BJ253" i="26"/>
  <c r="BJ249" i="26"/>
  <c r="BJ247" i="26"/>
  <c r="BJ250" i="26"/>
  <c r="BJ255" i="26"/>
  <c r="BT279" i="26"/>
  <c r="BT266" i="26"/>
  <c r="BT273" i="26"/>
  <c r="BT278" i="26"/>
  <c r="BT270" i="26"/>
  <c r="BT280" i="26"/>
  <c r="BT271" i="26"/>
  <c r="BT269" i="26"/>
  <c r="BT274" i="26"/>
  <c r="BT264" i="26"/>
  <c r="BT277" i="26"/>
  <c r="BT272" i="26"/>
  <c r="BT267" i="26"/>
  <c r="BT275" i="26"/>
  <c r="BT265" i="26"/>
  <c r="BT276" i="26"/>
  <c r="BT268" i="26"/>
  <c r="BT294" i="26"/>
  <c r="BT286" i="26"/>
  <c r="BT293" i="26"/>
  <c r="BT288" i="26"/>
  <c r="BT289" i="26"/>
  <c r="BT281" i="26"/>
  <c r="BT299" i="26"/>
  <c r="BT284" i="26"/>
  <c r="BT298" i="26"/>
  <c r="BT287" i="26"/>
  <c r="BT291" i="26"/>
  <c r="BT296" i="26"/>
  <c r="BT285" i="26"/>
  <c r="BT295" i="26"/>
  <c r="BT290" i="26"/>
  <c r="BT282" i="26"/>
  <c r="BT297" i="26"/>
  <c r="BT292" i="26"/>
  <c r="BT283" i="26"/>
  <c r="BT353" i="26"/>
  <c r="BT365" i="26"/>
  <c r="BT349" i="26"/>
  <c r="BT366" i="26"/>
  <c r="BT344" i="26"/>
  <c r="BT343" i="26"/>
  <c r="BT364" i="26"/>
  <c r="BT351" i="26"/>
  <c r="BT346" i="26"/>
  <c r="BT342" i="26"/>
  <c r="BT362" i="26"/>
  <c r="BT359" i="26"/>
  <c r="BT352" i="26"/>
  <c r="BT360" i="26"/>
  <c r="BT356" i="26"/>
  <c r="BT363" i="26"/>
  <c r="BT361" i="26"/>
  <c r="BT348" i="26"/>
  <c r="BT357" i="26"/>
  <c r="BT347" i="26"/>
  <c r="BT345" i="26"/>
  <c r="BT354" i="26"/>
  <c r="BT350" i="26"/>
  <c r="BT358" i="26"/>
  <c r="BT355" i="26"/>
  <c r="BU231" i="26"/>
  <c r="BU237" i="26"/>
  <c r="BU257" i="26"/>
  <c r="BU256" i="26"/>
  <c r="BU276" i="26"/>
  <c r="BU279" i="26"/>
  <c r="BU206" i="26"/>
  <c r="BU209" i="26"/>
  <c r="BU218" i="26"/>
  <c r="BU219" i="26"/>
  <c r="BU253" i="26"/>
  <c r="BU210" i="26"/>
  <c r="BU235" i="26"/>
  <c r="BU272" i="26"/>
  <c r="BU250" i="26"/>
  <c r="BU268" i="26"/>
  <c r="BU222" i="26"/>
  <c r="BU244" i="26"/>
  <c r="BU246" i="26"/>
  <c r="BU251" i="26"/>
  <c r="BU252" i="26"/>
  <c r="BU277" i="26"/>
  <c r="BU264" i="26"/>
  <c r="BU211" i="26"/>
  <c r="BU199" i="26"/>
  <c r="BU228" i="26"/>
  <c r="BU227" i="26"/>
  <c r="BU245" i="26"/>
  <c r="BU225" i="26"/>
  <c r="BU249" i="26"/>
  <c r="BU280" i="26"/>
  <c r="BU243" i="26"/>
  <c r="BU239" i="26"/>
  <c r="BU259" i="26"/>
  <c r="BU260" i="26"/>
  <c r="BU275" i="26"/>
  <c r="BU274" i="26"/>
  <c r="BU269" i="26"/>
  <c r="BU205" i="26"/>
  <c r="BU226" i="26"/>
  <c r="BU215" i="26"/>
  <c r="BU233" i="26"/>
  <c r="BU278" i="26"/>
  <c r="BU263" i="26"/>
  <c r="BU204" i="26"/>
  <c r="BU255" i="26"/>
  <c r="BU223" i="26"/>
  <c r="BU234" i="26"/>
  <c r="BU236" i="26"/>
  <c r="BU262" i="26"/>
  <c r="BU254" i="26"/>
  <c r="BU267" i="26"/>
  <c r="BU270" i="26"/>
  <c r="BU212" i="26"/>
  <c r="BU202" i="26"/>
  <c r="BU217" i="26"/>
  <c r="BU216" i="26"/>
  <c r="BU248" i="26"/>
  <c r="BU200" i="26"/>
  <c r="BU213" i="26"/>
  <c r="BU258" i="26"/>
  <c r="BU201" i="26"/>
  <c r="BU232" i="26"/>
  <c r="BU229" i="26"/>
  <c r="BU230" i="26"/>
  <c r="BU240" i="26"/>
  <c r="BU261" i="26"/>
  <c r="BU247" i="26"/>
  <c r="BU265" i="26"/>
  <c r="BU271" i="26"/>
  <c r="BU208" i="26"/>
  <c r="BU203" i="26"/>
  <c r="BU220" i="26"/>
  <c r="BU214" i="26"/>
  <c r="BU242" i="26"/>
  <c r="BU273" i="26"/>
  <c r="BU224" i="26"/>
  <c r="BU241" i="26"/>
  <c r="BU266" i="26"/>
  <c r="BU221" i="26"/>
  <c r="BU238" i="26"/>
  <c r="BU207" i="26"/>
  <c r="AO119" i="25" l="1"/>
  <c r="L117" i="35" s="1"/>
  <c r="AO116" i="25"/>
  <c r="W107" i="35"/>
  <c r="R103" i="35"/>
  <c r="W104" i="35"/>
  <c r="R102" i="35"/>
  <c r="W105" i="35"/>
  <c r="R101" i="35"/>
  <c r="W106" i="35"/>
  <c r="R100" i="35"/>
  <c r="M103" i="35"/>
  <c r="T222" i="30"/>
  <c r="T221" i="30"/>
  <c r="T227" i="30"/>
  <c r="T213" i="30"/>
  <c r="T219" i="30"/>
  <c r="T214" i="30"/>
  <c r="T216" i="30"/>
  <c r="T215" i="30"/>
  <c r="T229" i="30"/>
  <c r="T225" i="30"/>
  <c r="T228" i="30"/>
  <c r="T224" i="30"/>
  <c r="T218" i="30"/>
  <c r="T220" i="30"/>
  <c r="T217" i="30"/>
  <c r="T226" i="30"/>
  <c r="T223" i="30"/>
  <c r="T201" i="30"/>
  <c r="T199" i="30"/>
  <c r="T210" i="30"/>
  <c r="T209" i="30"/>
  <c r="T203" i="30"/>
  <c r="T202" i="30"/>
  <c r="T205" i="30"/>
  <c r="T207" i="30"/>
  <c r="T204" i="30"/>
  <c r="T211" i="30"/>
  <c r="T200" i="30"/>
  <c r="T206" i="30"/>
  <c r="T208" i="30"/>
  <c r="T212" i="30"/>
  <c r="T269" i="30"/>
  <c r="T280" i="30"/>
  <c r="T272" i="30"/>
  <c r="T264" i="30"/>
  <c r="T278" i="30"/>
  <c r="T279" i="30"/>
  <c r="T271" i="30"/>
  <c r="T270" i="30"/>
  <c r="T274" i="30"/>
  <c r="T268" i="30"/>
  <c r="T266" i="30"/>
  <c r="T277" i="30"/>
  <c r="T273" i="30"/>
  <c r="T276" i="30"/>
  <c r="T265" i="30"/>
  <c r="T267" i="30"/>
  <c r="T275" i="30"/>
  <c r="T249" i="30"/>
  <c r="T258" i="30"/>
  <c r="T252" i="30"/>
  <c r="T253" i="30"/>
  <c r="T256" i="30"/>
  <c r="T247" i="30"/>
  <c r="T254" i="30"/>
  <c r="T260" i="30"/>
  <c r="T255" i="30"/>
  <c r="T263" i="30"/>
  <c r="T251" i="30"/>
  <c r="T248" i="30"/>
  <c r="T257" i="30"/>
  <c r="T261" i="30"/>
  <c r="T262" i="30"/>
  <c r="T259" i="30"/>
  <c r="T250" i="30"/>
  <c r="T241" i="30"/>
  <c r="T246" i="30"/>
  <c r="T233" i="30"/>
  <c r="T237" i="30"/>
  <c r="T240" i="30"/>
  <c r="T236" i="30"/>
  <c r="T239" i="30"/>
  <c r="T238" i="30"/>
  <c r="T245" i="30"/>
  <c r="T244" i="30"/>
  <c r="T242" i="30"/>
  <c r="T231" i="30"/>
  <c r="T230" i="30"/>
  <c r="T234" i="30"/>
  <c r="T243" i="30"/>
  <c r="T232" i="30"/>
  <c r="T235" i="30"/>
  <c r="AO115" i="26"/>
  <c r="M113" i="35" s="1"/>
  <c r="AO109" i="26"/>
  <c r="M107" i="35" s="1"/>
  <c r="AO107" i="26"/>
  <c r="AO114" i="26"/>
  <c r="M112" i="35" s="1"/>
  <c r="D121" i="21"/>
  <c r="J121" i="21" s="1"/>
  <c r="C120" i="5"/>
  <c r="I120" i="5" s="1"/>
  <c r="C122" i="5"/>
  <c r="I122" i="5" s="1"/>
  <c r="D119" i="21"/>
  <c r="J119" i="21" s="1"/>
  <c r="C121" i="5"/>
  <c r="I121" i="5" s="1"/>
  <c r="C119" i="5"/>
  <c r="I119" i="5" s="1"/>
  <c r="D122" i="21"/>
  <c r="J122" i="21" s="1"/>
  <c r="D120" i="21"/>
  <c r="J120" i="21" s="1"/>
  <c r="T117" i="26"/>
  <c r="R115" i="35" s="1"/>
  <c r="BA115" i="21"/>
  <c r="T117" i="25"/>
  <c r="Q115" i="35" s="1"/>
  <c r="AZ115" i="21"/>
  <c r="BA114" i="21"/>
  <c r="T116" i="26"/>
  <c r="R114" i="35" s="1"/>
  <c r="AO118" i="26"/>
  <c r="AO112" i="26"/>
  <c r="AF137" i="26"/>
  <c r="M137" i="26"/>
  <c r="T110" i="26"/>
  <c r="R108" i="35" s="1"/>
  <c r="BA108" i="21"/>
  <c r="AO117" i="26"/>
  <c r="AO110" i="26"/>
  <c r="AD122" i="21"/>
  <c r="Z122" i="21"/>
  <c r="AA122" i="21"/>
  <c r="AC122" i="21"/>
  <c r="AE122" i="21"/>
  <c r="O104" i="31"/>
  <c r="M104" i="35"/>
  <c r="T118" i="26"/>
  <c r="R116" i="35" s="1"/>
  <c r="BA116" i="21"/>
  <c r="AO117" i="25"/>
  <c r="BA104" i="21"/>
  <c r="T106" i="26"/>
  <c r="AO111" i="26"/>
  <c r="Z120" i="21"/>
  <c r="AD120" i="21"/>
  <c r="AC120" i="21"/>
  <c r="AA120" i="21"/>
  <c r="AE120" i="21"/>
  <c r="AO115" i="25"/>
  <c r="T120" i="26"/>
  <c r="R118" i="35" s="1"/>
  <c r="BA118" i="21"/>
  <c r="BA110" i="21"/>
  <c r="T112" i="26"/>
  <c r="R110" i="35" s="1"/>
  <c r="AO116" i="26"/>
  <c r="AO113" i="26"/>
  <c r="AO120" i="25"/>
  <c r="T107" i="26"/>
  <c r="BA105" i="21"/>
  <c r="T116" i="25"/>
  <c r="Q114" i="35" s="1"/>
  <c r="AZ114" i="21"/>
  <c r="AF139" i="26"/>
  <c r="M139" i="26"/>
  <c r="T113" i="26"/>
  <c r="R111" i="35" s="1"/>
  <c r="BA111" i="21"/>
  <c r="T108" i="26"/>
  <c r="BA106" i="21"/>
  <c r="M102" i="35"/>
  <c r="O102" i="31"/>
  <c r="N117" i="35"/>
  <c r="AE119" i="21"/>
  <c r="AD119" i="21"/>
  <c r="AC119" i="21"/>
  <c r="AA119" i="21"/>
  <c r="Z119" i="21"/>
  <c r="AF138" i="26"/>
  <c r="M138" i="26"/>
  <c r="T115" i="25"/>
  <c r="Q113" i="35" s="1"/>
  <c r="AZ113" i="21"/>
  <c r="T114" i="26"/>
  <c r="R112" i="35" s="1"/>
  <c r="BA112" i="21"/>
  <c r="O100" i="31"/>
  <c r="M100" i="35"/>
  <c r="L112" i="35"/>
  <c r="AF125" i="24"/>
  <c r="M125" i="24"/>
  <c r="AC121" i="21"/>
  <c r="AD121" i="21"/>
  <c r="AA121" i="21"/>
  <c r="AE121" i="21"/>
  <c r="Z121" i="21"/>
  <c r="T109" i="26"/>
  <c r="BA107" i="21"/>
  <c r="AZ118" i="21"/>
  <c r="T120" i="25"/>
  <c r="Q118" i="35" s="1"/>
  <c r="M106" i="35"/>
  <c r="AO119" i="26"/>
  <c r="T115" i="26"/>
  <c r="R113" i="35" s="1"/>
  <c r="BA113" i="21"/>
  <c r="T119" i="25"/>
  <c r="Q117" i="35" s="1"/>
  <c r="AZ117" i="21"/>
  <c r="T111" i="26"/>
  <c r="R109" i="35" s="1"/>
  <c r="BA109" i="21"/>
  <c r="T118" i="25"/>
  <c r="Q116" i="35" s="1"/>
  <c r="AZ116" i="21"/>
  <c r="M126" i="24"/>
  <c r="AF126" i="24"/>
  <c r="L116" i="35"/>
  <c r="BA117" i="21"/>
  <c r="T119" i="26"/>
  <c r="R117" i="35" s="1"/>
  <c r="J117" i="35"/>
  <c r="L114" i="35"/>
  <c r="AO120" i="26"/>
  <c r="M127" i="24"/>
  <c r="AF127" i="24"/>
  <c r="AF136" i="26"/>
  <c r="M136" i="26"/>
  <c r="BJ300" i="26"/>
  <c r="BJ319" i="26"/>
  <c r="BJ301" i="26"/>
  <c r="BJ310" i="26"/>
  <c r="BJ314" i="26"/>
  <c r="BJ318" i="26"/>
  <c r="BJ307" i="26"/>
  <c r="BJ303" i="26"/>
  <c r="BJ306" i="26"/>
  <c r="BJ308" i="26"/>
  <c r="BJ302" i="26"/>
  <c r="BJ316" i="26"/>
  <c r="BJ315" i="26"/>
  <c r="BJ317" i="26"/>
  <c r="BJ305" i="26"/>
  <c r="BJ312" i="26"/>
  <c r="BJ313" i="26"/>
  <c r="BJ304" i="26"/>
  <c r="BJ311" i="26"/>
  <c r="BJ309" i="26"/>
  <c r="BJ264" i="26"/>
  <c r="BJ272" i="26"/>
  <c r="BJ271" i="26"/>
  <c r="BJ280" i="26"/>
  <c r="BJ273" i="26"/>
  <c r="BJ274" i="26"/>
  <c r="BJ276" i="26"/>
  <c r="BJ265" i="26"/>
  <c r="BJ275" i="26"/>
  <c r="BJ279" i="26"/>
  <c r="BJ270" i="26"/>
  <c r="BJ268" i="26"/>
  <c r="BJ267" i="26"/>
  <c r="BJ278" i="26"/>
  <c r="BJ266" i="26"/>
  <c r="BJ277" i="26"/>
  <c r="BJ269" i="26"/>
  <c r="BJ299" i="26"/>
  <c r="BJ281" i="26"/>
  <c r="BJ295" i="26"/>
  <c r="BJ285" i="26"/>
  <c r="BJ289" i="26"/>
  <c r="BJ282" i="26"/>
  <c r="BJ298" i="26"/>
  <c r="BJ296" i="26"/>
  <c r="BJ283" i="26"/>
  <c r="BJ288" i="26"/>
  <c r="BJ287" i="26"/>
  <c r="BJ292" i="26"/>
  <c r="BJ286" i="26"/>
  <c r="BJ284" i="26"/>
  <c r="BJ297" i="26"/>
  <c r="BJ293" i="26"/>
  <c r="BJ291" i="26"/>
  <c r="BJ294" i="26"/>
  <c r="BJ290" i="26"/>
  <c r="BJ329" i="26"/>
  <c r="BJ326" i="26"/>
  <c r="BJ330" i="26"/>
  <c r="BJ340" i="26"/>
  <c r="BJ322" i="26"/>
  <c r="BJ341" i="26"/>
  <c r="BJ332" i="26"/>
  <c r="BJ324" i="26"/>
  <c r="BJ339" i="26"/>
  <c r="BJ328" i="26"/>
  <c r="BJ338" i="26"/>
  <c r="BJ323" i="26"/>
  <c r="BJ331" i="26"/>
  <c r="BJ334" i="26"/>
  <c r="BJ321" i="26"/>
  <c r="BJ320" i="26"/>
  <c r="BJ336" i="26"/>
  <c r="BJ325" i="26"/>
  <c r="BJ337" i="26"/>
  <c r="BJ333" i="26"/>
  <c r="BJ327" i="26"/>
  <c r="BJ335" i="26"/>
  <c r="BJ358" i="26"/>
  <c r="BJ356" i="26"/>
  <c r="BJ345" i="26"/>
  <c r="BJ365" i="26"/>
  <c r="BJ348" i="26"/>
  <c r="BJ352" i="26"/>
  <c r="BJ361" i="26"/>
  <c r="BJ351" i="26"/>
  <c r="BJ344" i="26"/>
  <c r="BJ357" i="26"/>
  <c r="BJ343" i="26"/>
  <c r="BJ349" i="26"/>
  <c r="BJ346" i="26"/>
  <c r="BJ350" i="26"/>
  <c r="BJ360" i="26"/>
  <c r="BJ355" i="26"/>
  <c r="BJ347" i="26"/>
  <c r="BJ364" i="26"/>
  <c r="BJ359" i="26"/>
  <c r="BJ353" i="26"/>
  <c r="BJ363" i="26"/>
  <c r="BJ362" i="26"/>
  <c r="BJ366" i="26"/>
  <c r="BJ354" i="26"/>
  <c r="BJ342" i="26"/>
  <c r="BU362" i="26"/>
  <c r="BU320" i="26"/>
  <c r="BU306" i="26"/>
  <c r="BU339" i="26"/>
  <c r="BU281" i="26"/>
  <c r="BU311" i="26"/>
  <c r="BU289" i="26"/>
  <c r="BU285" i="26"/>
  <c r="BU288" i="26"/>
  <c r="BU300" i="26"/>
  <c r="BU308" i="26"/>
  <c r="BU341" i="26"/>
  <c r="BU326" i="26"/>
  <c r="BU330" i="26"/>
  <c r="BU342" i="26"/>
  <c r="BU343" i="26"/>
  <c r="BU351" i="26"/>
  <c r="BU293" i="26"/>
  <c r="BU284" i="26"/>
  <c r="BU298" i="26"/>
  <c r="BU315" i="26"/>
  <c r="BU310" i="26"/>
  <c r="BU325" i="26"/>
  <c r="BU337" i="26"/>
  <c r="BU333" i="26"/>
  <c r="BU350" i="26"/>
  <c r="BU363" i="26"/>
  <c r="BU348" i="26"/>
  <c r="BU312" i="26"/>
  <c r="BU346" i="26"/>
  <c r="BU302" i="26"/>
  <c r="BU345" i="26"/>
  <c r="BU297" i="26"/>
  <c r="BU295" i="26"/>
  <c r="BU299" i="26"/>
  <c r="BU313" i="26"/>
  <c r="BU307" i="26"/>
  <c r="BU338" i="26"/>
  <c r="BU322" i="26"/>
  <c r="BU332" i="26"/>
  <c r="BU361" i="26"/>
  <c r="BU357" i="26"/>
  <c r="BU366" i="26"/>
  <c r="BU292" i="26"/>
  <c r="BU318" i="26"/>
  <c r="BU340" i="26"/>
  <c r="BU327" i="26"/>
  <c r="BU296" i="26"/>
  <c r="BU317" i="26"/>
  <c r="BU321" i="26"/>
  <c r="BU355" i="26"/>
  <c r="BU359" i="26"/>
  <c r="BU314" i="26"/>
  <c r="BU331" i="26"/>
  <c r="BU354" i="26"/>
  <c r="BU282" i="26"/>
  <c r="BU364" i="26"/>
  <c r="BU287" i="26"/>
  <c r="BU286" i="26"/>
  <c r="BU319" i="26"/>
  <c r="BU305" i="26"/>
  <c r="BU301" i="26"/>
  <c r="BU335" i="26"/>
  <c r="BU323" i="26"/>
  <c r="BU334" i="26"/>
  <c r="BU349" i="26"/>
  <c r="BU352" i="26"/>
  <c r="BU356" i="26"/>
  <c r="BU294" i="26"/>
  <c r="BU316" i="26"/>
  <c r="BU304" i="26"/>
  <c r="BU328" i="26"/>
  <c r="BU365" i="26"/>
  <c r="BU360" i="26"/>
  <c r="BU283" i="26"/>
  <c r="BU309" i="26"/>
  <c r="BU329" i="26"/>
  <c r="BU347" i="26"/>
  <c r="BU353" i="26"/>
  <c r="BU290" i="26"/>
  <c r="BU303" i="26"/>
  <c r="BU336" i="26"/>
  <c r="BU358" i="26"/>
  <c r="BU291" i="26"/>
  <c r="BU324" i="26"/>
  <c r="BU344" i="26"/>
  <c r="R107" i="35" l="1"/>
  <c r="R106" i="35"/>
  <c r="R104" i="35"/>
  <c r="R105" i="35"/>
  <c r="T359" i="30"/>
  <c r="T362" i="30"/>
  <c r="T356" i="30"/>
  <c r="T366" i="30"/>
  <c r="T348" i="30"/>
  <c r="T351" i="30"/>
  <c r="T344" i="30"/>
  <c r="T358" i="30"/>
  <c r="T353" i="30"/>
  <c r="T360" i="30"/>
  <c r="T352" i="30"/>
  <c r="T357" i="30"/>
  <c r="T363" i="30"/>
  <c r="T343" i="30"/>
  <c r="T345" i="30"/>
  <c r="T346" i="30"/>
  <c r="T355" i="30"/>
  <c r="T365" i="30"/>
  <c r="T349" i="30"/>
  <c r="T361" i="30"/>
  <c r="T350" i="30"/>
  <c r="T342" i="30"/>
  <c r="T364" i="30"/>
  <c r="T354" i="30"/>
  <c r="T347" i="30"/>
  <c r="T327" i="30"/>
  <c r="T334" i="30"/>
  <c r="T332" i="30"/>
  <c r="T333" i="30"/>
  <c r="T330" i="30"/>
  <c r="T324" i="30"/>
  <c r="T336" i="30"/>
  <c r="T321" i="30"/>
  <c r="T328" i="30"/>
  <c r="T323" i="30"/>
  <c r="T322" i="30"/>
  <c r="T337" i="30"/>
  <c r="T326" i="30"/>
  <c r="T320" i="30"/>
  <c r="T331" i="30"/>
  <c r="T329" i="30"/>
  <c r="T340" i="30"/>
  <c r="T335" i="30"/>
  <c r="T338" i="30"/>
  <c r="T325" i="30"/>
  <c r="T341" i="30"/>
  <c r="T339" i="30"/>
  <c r="T303" i="30"/>
  <c r="T317" i="30"/>
  <c r="T304" i="30"/>
  <c r="T301" i="30"/>
  <c r="T307" i="30"/>
  <c r="T310" i="30"/>
  <c r="T308" i="30"/>
  <c r="T302" i="30"/>
  <c r="T314" i="30"/>
  <c r="T309" i="30"/>
  <c r="T318" i="30"/>
  <c r="T305" i="30"/>
  <c r="T313" i="30"/>
  <c r="T315" i="30"/>
  <c r="T300" i="30"/>
  <c r="T311" i="30"/>
  <c r="T312" i="30"/>
  <c r="T306" i="30"/>
  <c r="T316" i="30"/>
  <c r="T319" i="30"/>
  <c r="T299" i="30"/>
  <c r="T298" i="30"/>
  <c r="T288" i="30"/>
  <c r="T291" i="30"/>
  <c r="T290" i="30"/>
  <c r="T296" i="30"/>
  <c r="T294" i="30"/>
  <c r="T286" i="30"/>
  <c r="T295" i="30"/>
  <c r="T284" i="30"/>
  <c r="T285" i="30"/>
  <c r="T282" i="30"/>
  <c r="T281" i="30"/>
  <c r="T283" i="30"/>
  <c r="T292" i="30"/>
  <c r="T287" i="30"/>
  <c r="T297" i="30"/>
  <c r="T293" i="30"/>
  <c r="T289" i="30"/>
  <c r="M105" i="35"/>
  <c r="E125" i="21"/>
  <c r="X139" i="21"/>
  <c r="D123" i="5"/>
  <c r="H135" i="21"/>
  <c r="X138" i="21"/>
  <c r="E123" i="21"/>
  <c r="D124" i="5"/>
  <c r="U124" i="21"/>
  <c r="H136" i="21"/>
  <c r="X140" i="21"/>
  <c r="U123" i="21"/>
  <c r="H134" i="21"/>
  <c r="H137" i="21"/>
  <c r="U125" i="21"/>
  <c r="E124" i="21"/>
  <c r="D125" i="5"/>
  <c r="L118" i="35"/>
  <c r="M110" i="35"/>
  <c r="N120" i="21"/>
  <c r="M120" i="21"/>
  <c r="K120" i="21"/>
  <c r="AO120" i="21" s="1"/>
  <c r="L120" i="21"/>
  <c r="N119" i="21"/>
  <c r="M119" i="21"/>
  <c r="L119" i="21"/>
  <c r="K119" i="21"/>
  <c r="AL119" i="21" s="1"/>
  <c r="M118" i="35"/>
  <c r="L113" i="35"/>
  <c r="M116" i="35"/>
  <c r="M111" i="35"/>
  <c r="N122" i="21"/>
  <c r="M122" i="21"/>
  <c r="K122" i="21"/>
  <c r="AO122" i="21" s="1"/>
  <c r="L122" i="21"/>
  <c r="J122" i="5"/>
  <c r="L122" i="5"/>
  <c r="M122" i="5"/>
  <c r="N122" i="5"/>
  <c r="K122" i="5"/>
  <c r="M124" i="19"/>
  <c r="AF124" i="19"/>
  <c r="L115" i="35"/>
  <c r="M108" i="35"/>
  <c r="M114" i="35"/>
  <c r="M115" i="35"/>
  <c r="J119" i="5"/>
  <c r="AF121" i="19"/>
  <c r="M121" i="19"/>
  <c r="K119" i="5"/>
  <c r="N119" i="5"/>
  <c r="M119" i="5"/>
  <c r="L119" i="5"/>
  <c r="J120" i="5"/>
  <c r="N120" i="5"/>
  <c r="M120" i="5"/>
  <c r="AF122" i="19"/>
  <c r="K120" i="5"/>
  <c r="M122" i="19"/>
  <c r="L120" i="5"/>
  <c r="M117" i="35"/>
  <c r="M109" i="35"/>
  <c r="J121" i="5"/>
  <c r="N121" i="5"/>
  <c r="K121" i="5"/>
  <c r="M123" i="19"/>
  <c r="AF123" i="19"/>
  <c r="M121" i="5"/>
  <c r="L121" i="5"/>
  <c r="N121" i="21"/>
  <c r="L121" i="21"/>
  <c r="K121" i="21"/>
  <c r="AM121" i="21" s="1"/>
  <c r="M121" i="21"/>
  <c r="AQ122" i="21" l="1"/>
  <c r="AN124" i="19" s="1"/>
  <c r="S122" i="35" s="1"/>
  <c r="AK121" i="21"/>
  <c r="T123" i="19" s="1"/>
  <c r="AQ121" i="21"/>
  <c r="AN123" i="19" s="1"/>
  <c r="S121" i="35" s="1"/>
  <c r="AT120" i="21"/>
  <c r="AN122" i="25" s="1"/>
  <c r="AM120" i="21"/>
  <c r="T122" i="24" s="1"/>
  <c r="P120" i="35" s="1"/>
  <c r="AS120" i="21"/>
  <c r="AN122" i="24" s="1"/>
  <c r="U120" i="35" s="1"/>
  <c r="AO119" i="21"/>
  <c r="T121" i="26" s="1"/>
  <c r="R119" i="35" s="1"/>
  <c r="AR120" i="21"/>
  <c r="AN122" i="23" s="1"/>
  <c r="T120" i="35" s="1"/>
  <c r="AT121" i="21"/>
  <c r="AN123" i="25" s="1"/>
  <c r="AQ120" i="21"/>
  <c r="AN122" i="19" s="1"/>
  <c r="S120" i="35" s="1"/>
  <c r="AN120" i="21"/>
  <c r="T122" i="25" s="1"/>
  <c r="Q120" i="35" s="1"/>
  <c r="AN121" i="21"/>
  <c r="AK120" i="21"/>
  <c r="T122" i="19" s="1"/>
  <c r="AL120" i="21"/>
  <c r="T122" i="23" s="1"/>
  <c r="O120" i="35" s="1"/>
  <c r="AR121" i="21"/>
  <c r="AN123" i="23" s="1"/>
  <c r="T121" i="35" s="1"/>
  <c r="T124" i="21"/>
  <c r="AB124" i="21" s="1"/>
  <c r="V129" i="21"/>
  <c r="W132" i="21"/>
  <c r="V128" i="21"/>
  <c r="H139" i="21"/>
  <c r="E127" i="5"/>
  <c r="G139" i="5"/>
  <c r="G138" i="5"/>
  <c r="T125" i="21"/>
  <c r="AB125" i="21" s="1"/>
  <c r="V127" i="21"/>
  <c r="H138" i="21"/>
  <c r="E129" i="5"/>
  <c r="W133" i="21"/>
  <c r="H140" i="21"/>
  <c r="T123" i="21"/>
  <c r="AB123" i="21" s="1"/>
  <c r="W131" i="21"/>
  <c r="W130" i="21"/>
  <c r="E128" i="5"/>
  <c r="E126" i="5"/>
  <c r="V126" i="21"/>
  <c r="G140" i="5"/>
  <c r="T123" i="24"/>
  <c r="P121" i="35" s="1"/>
  <c r="T122" i="26"/>
  <c r="R120" i="35" s="1"/>
  <c r="T121" i="23"/>
  <c r="O119" i="35" s="1"/>
  <c r="AN119" i="21"/>
  <c r="V120" i="35"/>
  <c r="AO122" i="25"/>
  <c r="AS121" i="21"/>
  <c r="AN123" i="24" s="1"/>
  <c r="AF127" i="23"/>
  <c r="M127" i="23"/>
  <c r="AQ119" i="21"/>
  <c r="AN121" i="19" s="1"/>
  <c r="S119" i="35" s="1"/>
  <c r="AU119" i="21"/>
  <c r="AN121" i="26" s="1"/>
  <c r="AU120" i="21"/>
  <c r="AN122" i="26" s="1"/>
  <c r="AU121" i="21"/>
  <c r="AN123" i="26" s="1"/>
  <c r="AN122" i="21"/>
  <c r="AF126" i="23"/>
  <c r="M126" i="23"/>
  <c r="AK122" i="21"/>
  <c r="AK119" i="21"/>
  <c r="AT119" i="21"/>
  <c r="AN121" i="25" s="1"/>
  <c r="AO121" i="21"/>
  <c r="AL122" i="21"/>
  <c r="AM119" i="21"/>
  <c r="AT122" i="21"/>
  <c r="AN124" i="25" s="1"/>
  <c r="AS119" i="21"/>
  <c r="AN121" i="24" s="1"/>
  <c r="T123" i="25"/>
  <c r="Q121" i="35" s="1"/>
  <c r="AR122" i="21"/>
  <c r="AN124" i="23" s="1"/>
  <c r="T124" i="26"/>
  <c r="R122" i="35" s="1"/>
  <c r="AU122" i="21"/>
  <c r="AN124" i="26" s="1"/>
  <c r="M125" i="23"/>
  <c r="AF125" i="23"/>
  <c r="AR119" i="21"/>
  <c r="AN121" i="23" s="1"/>
  <c r="AL121" i="21"/>
  <c r="AS122" i="21"/>
  <c r="AN124" i="24" s="1"/>
  <c r="AM122" i="21"/>
  <c r="AD63" i="20"/>
  <c r="BB63" i="20" s="1"/>
  <c r="AD18" i="20"/>
  <c r="BB18" i="20" s="1"/>
  <c r="AY120" i="21" l="1"/>
  <c r="AO123" i="23"/>
  <c r="J121" i="35" s="1"/>
  <c r="AX120" i="21"/>
  <c r="AO122" i="23"/>
  <c r="J120" i="35" s="1"/>
  <c r="AO124" i="19"/>
  <c r="I122" i="35" s="1"/>
  <c r="AO122" i="24"/>
  <c r="K120" i="35" s="1"/>
  <c r="AW121" i="21"/>
  <c r="AO123" i="25"/>
  <c r="L121" i="35" s="1"/>
  <c r="AO122" i="19"/>
  <c r="V121" i="35"/>
  <c r="AZ121" i="21"/>
  <c r="BA119" i="21"/>
  <c r="AO123" i="19"/>
  <c r="I121" i="35" s="1"/>
  <c r="AZ120" i="21"/>
  <c r="AW120" i="21"/>
  <c r="AO121" i="19"/>
  <c r="I119" i="35" s="1"/>
  <c r="F126" i="21"/>
  <c r="F130" i="5"/>
  <c r="G130" i="21"/>
  <c r="D125" i="21"/>
  <c r="J125" i="21" s="1"/>
  <c r="D124" i="21"/>
  <c r="J124" i="21" s="1"/>
  <c r="C124" i="5"/>
  <c r="F127" i="21"/>
  <c r="F128" i="21"/>
  <c r="C123" i="5"/>
  <c r="I123" i="5" s="1"/>
  <c r="D123" i="21"/>
  <c r="J123" i="21" s="1"/>
  <c r="F129" i="21"/>
  <c r="F133" i="5"/>
  <c r="G132" i="21"/>
  <c r="G133" i="21"/>
  <c r="F132" i="5"/>
  <c r="G131" i="21"/>
  <c r="C125" i="5"/>
  <c r="I125" i="5" s="1"/>
  <c r="F131" i="5"/>
  <c r="V122" i="35"/>
  <c r="AO124" i="25"/>
  <c r="T124" i="19"/>
  <c r="AW122" i="21"/>
  <c r="W120" i="35"/>
  <c r="AO122" i="26"/>
  <c r="I120" i="35"/>
  <c r="M142" i="26"/>
  <c r="AF142" i="26"/>
  <c r="M141" i="26"/>
  <c r="AF141" i="26"/>
  <c r="W119" i="35"/>
  <c r="AO121" i="26"/>
  <c r="AF129" i="24"/>
  <c r="M129" i="24"/>
  <c r="T124" i="24"/>
  <c r="P122" i="35" s="1"/>
  <c r="AY122" i="21"/>
  <c r="T119" i="35"/>
  <c r="AO121" i="23"/>
  <c r="T122" i="35"/>
  <c r="AO124" i="23"/>
  <c r="AZ119" i="21"/>
  <c r="T121" i="25"/>
  <c r="Q119" i="35" s="1"/>
  <c r="AX119" i="21"/>
  <c r="M128" i="24"/>
  <c r="AF128" i="24"/>
  <c r="AF131" i="24"/>
  <c r="M131" i="24"/>
  <c r="W122" i="35"/>
  <c r="AO124" i="26"/>
  <c r="AF130" i="24"/>
  <c r="M130" i="24"/>
  <c r="BA122" i="21"/>
  <c r="T124" i="23"/>
  <c r="O122" i="35" s="1"/>
  <c r="AX122" i="21"/>
  <c r="N120" i="35"/>
  <c r="BA120" i="21"/>
  <c r="N121" i="35"/>
  <c r="T123" i="26"/>
  <c r="R121" i="35" s="1"/>
  <c r="BA121" i="21"/>
  <c r="U122" i="35"/>
  <c r="AO124" i="24"/>
  <c r="V119" i="35"/>
  <c r="AO121" i="25"/>
  <c r="T124" i="25"/>
  <c r="Q122" i="35" s="1"/>
  <c r="AZ122" i="21"/>
  <c r="U121" i="35"/>
  <c r="AO123" i="24"/>
  <c r="AY121" i="21"/>
  <c r="AE125" i="21"/>
  <c r="AD125" i="21"/>
  <c r="AC125" i="21"/>
  <c r="AA125" i="21"/>
  <c r="Z125" i="21"/>
  <c r="T123" i="23"/>
  <c r="O121" i="35" s="1"/>
  <c r="AX121" i="21"/>
  <c r="U119" i="35"/>
  <c r="AO121" i="24"/>
  <c r="T121" i="24"/>
  <c r="P119" i="35" s="1"/>
  <c r="AY119" i="21"/>
  <c r="AW119" i="21"/>
  <c r="T121" i="19"/>
  <c r="W121" i="35"/>
  <c r="AO123" i="26"/>
  <c r="L120" i="35"/>
  <c r="AD123" i="21"/>
  <c r="AA123" i="21"/>
  <c r="Z123" i="21"/>
  <c r="AC123" i="21"/>
  <c r="AE123" i="21"/>
  <c r="M140" i="26"/>
  <c r="AF140" i="26"/>
  <c r="AE124" i="21"/>
  <c r="AC124" i="21"/>
  <c r="Z124" i="21"/>
  <c r="AD124" i="21"/>
  <c r="AA124" i="21"/>
  <c r="D129" i="5" l="1"/>
  <c r="D127" i="5"/>
  <c r="D126" i="5"/>
  <c r="D128" i="5"/>
  <c r="K121" i="35"/>
  <c r="J124" i="5"/>
  <c r="AF126" i="19"/>
  <c r="M126" i="19"/>
  <c r="K124" i="5"/>
  <c r="N124" i="5"/>
  <c r="L124" i="5"/>
  <c r="M124" i="5"/>
  <c r="M122" i="35"/>
  <c r="AF133" i="25"/>
  <c r="M133" i="25"/>
  <c r="K122" i="35"/>
  <c r="M120" i="35"/>
  <c r="J125" i="5"/>
  <c r="M125" i="5"/>
  <c r="L125" i="5"/>
  <c r="K125" i="5"/>
  <c r="M127" i="19"/>
  <c r="N125" i="5"/>
  <c r="AF127" i="19"/>
  <c r="N123" i="21"/>
  <c r="M123" i="21"/>
  <c r="L123" i="21"/>
  <c r="K123" i="21"/>
  <c r="AS123" i="21" s="1"/>
  <c r="AN125" i="24" s="1"/>
  <c r="N124" i="21"/>
  <c r="M124" i="21"/>
  <c r="K124" i="21"/>
  <c r="AS124" i="21" s="1"/>
  <c r="AN126" i="24" s="1"/>
  <c r="L124" i="21"/>
  <c r="K119" i="35"/>
  <c r="J119" i="35"/>
  <c r="M121" i="35"/>
  <c r="M119" i="35"/>
  <c r="AF134" i="25"/>
  <c r="M134" i="25"/>
  <c r="J123" i="5"/>
  <c r="L123" i="5"/>
  <c r="M125" i="19"/>
  <c r="M123" i="5"/>
  <c r="N123" i="5"/>
  <c r="K123" i="5"/>
  <c r="AF125" i="19"/>
  <c r="N125" i="21"/>
  <c r="M125" i="21"/>
  <c r="K125" i="21"/>
  <c r="AM125" i="21" s="1"/>
  <c r="L125" i="21"/>
  <c r="N122" i="35"/>
  <c r="L119" i="35"/>
  <c r="J122" i="35"/>
  <c r="L122" i="35"/>
  <c r="M132" i="25"/>
  <c r="AF132" i="25"/>
  <c r="N119" i="35"/>
  <c r="AF135" i="25"/>
  <c r="M135" i="25"/>
  <c r="I124" i="5"/>
  <c r="AQ125" i="21" l="1"/>
  <c r="AN127" i="19" s="1"/>
  <c r="S125" i="35" s="1"/>
  <c r="AL124" i="21"/>
  <c r="T126" i="23" s="1"/>
  <c r="O124" i="35" s="1"/>
  <c r="AK125" i="21"/>
  <c r="T127" i="19" s="1"/>
  <c r="AL125" i="21"/>
  <c r="T127" i="23" s="1"/>
  <c r="O125" i="35" s="1"/>
  <c r="AR124" i="21"/>
  <c r="AN126" i="23" s="1"/>
  <c r="T124" i="35" s="1"/>
  <c r="AS125" i="21"/>
  <c r="AN127" i="24" s="1"/>
  <c r="U125" i="35" s="1"/>
  <c r="AM124" i="21"/>
  <c r="AY124" i="21" s="1"/>
  <c r="AN125" i="21"/>
  <c r="T127" i="25" s="1"/>
  <c r="Q125" i="35" s="1"/>
  <c r="AK124" i="21"/>
  <c r="T126" i="19" s="1"/>
  <c r="AO124" i="21"/>
  <c r="T126" i="26" s="1"/>
  <c r="R124" i="35" s="1"/>
  <c r="AO125" i="21"/>
  <c r="T127" i="26" s="1"/>
  <c r="R125" i="35" s="1"/>
  <c r="AR123" i="21"/>
  <c r="AN125" i="23" s="1"/>
  <c r="AL123" i="21"/>
  <c r="AX123" i="21" s="1"/>
  <c r="AM123" i="21"/>
  <c r="T125" i="24" s="1"/>
  <c r="P123" i="35" s="1"/>
  <c r="AT123" i="21"/>
  <c r="AN125" i="25" s="1"/>
  <c r="V123" i="35" s="1"/>
  <c r="U126" i="21"/>
  <c r="E129" i="21"/>
  <c r="U128" i="21"/>
  <c r="E126" i="21"/>
  <c r="U129" i="21"/>
  <c r="E128" i="21"/>
  <c r="U127" i="21"/>
  <c r="E127" i="21"/>
  <c r="T127" i="24"/>
  <c r="P125" i="35" s="1"/>
  <c r="U124" i="35"/>
  <c r="AO126" i="24"/>
  <c r="U123" i="35"/>
  <c r="AO125" i="24"/>
  <c r="AQ123" i="21"/>
  <c r="AN125" i="19" s="1"/>
  <c r="S123" i="35" s="1"/>
  <c r="AU124" i="21"/>
  <c r="AN126" i="26" s="1"/>
  <c r="AU123" i="21"/>
  <c r="AN125" i="26" s="1"/>
  <c r="AT125" i="21"/>
  <c r="AN127" i="25" s="1"/>
  <c r="AK123" i="21"/>
  <c r="AT124" i="21"/>
  <c r="AN126" i="25" s="1"/>
  <c r="AO123" i="21"/>
  <c r="AU125" i="21"/>
  <c r="AN127" i="26" s="1"/>
  <c r="AQ124" i="21"/>
  <c r="AN126" i="19" s="1"/>
  <c r="S124" i="35" s="1"/>
  <c r="AN124" i="21"/>
  <c r="AN123" i="21"/>
  <c r="AR125" i="21"/>
  <c r="AN127" i="23" s="1"/>
  <c r="AF130" i="23"/>
  <c r="M130" i="23"/>
  <c r="AO127" i="24"/>
  <c r="AF128" i="23"/>
  <c r="M128" i="23"/>
  <c r="M129" i="23"/>
  <c r="AF129" i="23"/>
  <c r="AF131" i="23"/>
  <c r="M131" i="23"/>
  <c r="AD154" i="20"/>
  <c r="BB154" i="20" s="1"/>
  <c r="AY123" i="21" l="1"/>
  <c r="AO126" i="23"/>
  <c r="AY125" i="21"/>
  <c r="AZ125" i="21"/>
  <c r="AW125" i="21"/>
  <c r="AO127" i="19"/>
  <c r="I125" i="35" s="1"/>
  <c r="T126" i="24"/>
  <c r="P124" i="35" s="1"/>
  <c r="AO125" i="25"/>
  <c r="L123" i="35" s="1"/>
  <c r="AX124" i="21"/>
  <c r="T125" i="23"/>
  <c r="O123" i="35" s="1"/>
  <c r="AO125" i="23"/>
  <c r="J123" i="35" s="1"/>
  <c r="AO125" i="19"/>
  <c r="I123" i="35" s="1"/>
  <c r="AW124" i="21"/>
  <c r="T123" i="35"/>
  <c r="AO126" i="19"/>
  <c r="I124" i="35" s="1"/>
  <c r="AX125" i="21"/>
  <c r="G144" i="5"/>
  <c r="V131" i="21"/>
  <c r="F134" i="5"/>
  <c r="H143" i="21"/>
  <c r="X142" i="21"/>
  <c r="W136" i="21"/>
  <c r="F136" i="5"/>
  <c r="G142" i="5"/>
  <c r="H141" i="21"/>
  <c r="H142" i="21"/>
  <c r="W134" i="21"/>
  <c r="X143" i="21"/>
  <c r="V132" i="21"/>
  <c r="V130" i="21"/>
  <c r="F135" i="5"/>
  <c r="X144" i="21"/>
  <c r="G143" i="5"/>
  <c r="X141" i="21"/>
  <c r="H144" i="21"/>
  <c r="W135" i="21"/>
  <c r="V133" i="21"/>
  <c r="G141" i="5"/>
  <c r="N124" i="35"/>
  <c r="W125" i="35"/>
  <c r="AO127" i="26"/>
  <c r="K125" i="35"/>
  <c r="T125" i="26"/>
  <c r="R123" i="35" s="1"/>
  <c r="BA123" i="21"/>
  <c r="N125" i="35"/>
  <c r="K123" i="35"/>
  <c r="V124" i="35"/>
  <c r="AO126" i="25"/>
  <c r="BA125" i="21"/>
  <c r="T125" i="19"/>
  <c r="AW123" i="21"/>
  <c r="K124" i="35"/>
  <c r="T125" i="35"/>
  <c r="AO127" i="23"/>
  <c r="V125" i="35"/>
  <c r="AO127" i="25"/>
  <c r="BA124" i="21"/>
  <c r="T125" i="25"/>
  <c r="Q123" i="35" s="1"/>
  <c r="AZ123" i="21"/>
  <c r="W123" i="35"/>
  <c r="AO125" i="26"/>
  <c r="J124" i="35"/>
  <c r="T126" i="25"/>
  <c r="Q124" i="35" s="1"/>
  <c r="AZ124" i="21"/>
  <c r="W124" i="35"/>
  <c r="AO126" i="26"/>
  <c r="AD200" i="20"/>
  <c r="BB200" i="20" s="1"/>
  <c r="F133" i="21" l="1"/>
  <c r="U130" i="21"/>
  <c r="G134" i="21"/>
  <c r="E132" i="5"/>
  <c r="U132" i="21"/>
  <c r="F131" i="21"/>
  <c r="G136" i="21"/>
  <c r="F130" i="21"/>
  <c r="C127" i="5"/>
  <c r="I127" i="5" s="1"/>
  <c r="C128" i="5"/>
  <c r="C126" i="5"/>
  <c r="I126" i="5" s="1"/>
  <c r="C129" i="5"/>
  <c r="I129" i="5" s="1"/>
  <c r="U131" i="21"/>
  <c r="F132" i="21"/>
  <c r="E133" i="5"/>
  <c r="E130" i="5"/>
  <c r="E131" i="5"/>
  <c r="G135" i="21"/>
  <c r="T128" i="21"/>
  <c r="AB128" i="21" s="1"/>
  <c r="T126" i="21"/>
  <c r="AB126" i="21" s="1"/>
  <c r="T127" i="21"/>
  <c r="T129" i="21"/>
  <c r="AB129" i="21" s="1"/>
  <c r="M124" i="35"/>
  <c r="AF144" i="26"/>
  <c r="M144" i="26"/>
  <c r="N123" i="35"/>
  <c r="M137" i="25"/>
  <c r="AF137" i="25"/>
  <c r="M138" i="25"/>
  <c r="AF138" i="25"/>
  <c r="AF143" i="26"/>
  <c r="M143" i="26"/>
  <c r="M123" i="35"/>
  <c r="L125" i="35"/>
  <c r="M125" i="35"/>
  <c r="AF136" i="25"/>
  <c r="M136" i="25"/>
  <c r="L124" i="35"/>
  <c r="J125" i="35"/>
  <c r="AF145" i="26"/>
  <c r="M145" i="26"/>
  <c r="M146" i="26"/>
  <c r="AF146" i="26"/>
  <c r="G146" i="5" l="1"/>
  <c r="E132" i="21"/>
  <c r="E130" i="21"/>
  <c r="G147" i="5"/>
  <c r="D126" i="21"/>
  <c r="J126" i="21" s="1"/>
  <c r="D129" i="21"/>
  <c r="J129" i="21" s="1"/>
  <c r="D127" i="21"/>
  <c r="J127" i="21" s="1"/>
  <c r="D128" i="21"/>
  <c r="J128" i="21" s="1"/>
  <c r="G145" i="5"/>
  <c r="D132" i="5"/>
  <c r="D130" i="5"/>
  <c r="E131" i="21"/>
  <c r="D131" i="5"/>
  <c r="AE128" i="21"/>
  <c r="AD128" i="21"/>
  <c r="Z128" i="21"/>
  <c r="AC128" i="21"/>
  <c r="AA128" i="21"/>
  <c r="J129" i="5"/>
  <c r="M131" i="19"/>
  <c r="K129" i="5"/>
  <c r="N129" i="5"/>
  <c r="M129" i="5"/>
  <c r="L129" i="5"/>
  <c r="AF131" i="19"/>
  <c r="J128" i="5"/>
  <c r="AF130" i="19"/>
  <c r="N128" i="5"/>
  <c r="L128" i="5"/>
  <c r="M128" i="5"/>
  <c r="K128" i="5"/>
  <c r="M130" i="19"/>
  <c r="AD127" i="21"/>
  <c r="AE127" i="21"/>
  <c r="AC127" i="21"/>
  <c r="AA127" i="21"/>
  <c r="Z127" i="21"/>
  <c r="Z129" i="21"/>
  <c r="AC129" i="21"/>
  <c r="AE129" i="21"/>
  <c r="AA129" i="21"/>
  <c r="AD129" i="21"/>
  <c r="AF133" i="24"/>
  <c r="M133" i="24"/>
  <c r="J126" i="5"/>
  <c r="N126" i="5"/>
  <c r="L126" i="5"/>
  <c r="AF128" i="19"/>
  <c r="K126" i="5"/>
  <c r="M128" i="19"/>
  <c r="M126" i="5"/>
  <c r="AB127" i="21"/>
  <c r="AF132" i="24"/>
  <c r="M132" i="24"/>
  <c r="I128" i="5"/>
  <c r="M134" i="24"/>
  <c r="AF134" i="24"/>
  <c r="M135" i="24"/>
  <c r="AF135" i="24"/>
  <c r="Z126" i="21"/>
  <c r="AC126" i="21"/>
  <c r="AA126" i="21"/>
  <c r="AD126" i="21"/>
  <c r="AE126" i="21"/>
  <c r="J127" i="5"/>
  <c r="L127" i="5"/>
  <c r="M129" i="19"/>
  <c r="K127" i="5"/>
  <c r="M127" i="5"/>
  <c r="AF129" i="19"/>
  <c r="N127" i="5"/>
  <c r="H146" i="21" l="1"/>
  <c r="F139" i="5"/>
  <c r="T131" i="21"/>
  <c r="AB131" i="21" s="1"/>
  <c r="W140" i="21"/>
  <c r="T130" i="21"/>
  <c r="AB130" i="21" s="1"/>
  <c r="H145" i="21"/>
  <c r="W137" i="21"/>
  <c r="F140" i="5"/>
  <c r="X145" i="21"/>
  <c r="F138" i="5"/>
  <c r="H147" i="21"/>
  <c r="X147" i="21"/>
  <c r="W139" i="21"/>
  <c r="T132" i="21"/>
  <c r="W138" i="21"/>
  <c r="F137" i="5"/>
  <c r="X146" i="21"/>
  <c r="AF132" i="23"/>
  <c r="M132" i="23"/>
  <c r="N129" i="21"/>
  <c r="M129" i="21"/>
  <c r="K129" i="21"/>
  <c r="AM129" i="21" s="1"/>
  <c r="L129" i="21"/>
  <c r="AF134" i="23"/>
  <c r="M134" i="23"/>
  <c r="AF147" i="26"/>
  <c r="M147" i="26"/>
  <c r="N126" i="21"/>
  <c r="M126" i="21"/>
  <c r="K126" i="21"/>
  <c r="AS126" i="21" s="1"/>
  <c r="AN128" i="24" s="1"/>
  <c r="L126" i="21"/>
  <c r="M149" i="26"/>
  <c r="AF149" i="26"/>
  <c r="N128" i="21"/>
  <c r="M128" i="21"/>
  <c r="L128" i="21"/>
  <c r="K128" i="21"/>
  <c r="AN128" i="21" s="1"/>
  <c r="AQ128" i="21"/>
  <c r="AN130" i="19" s="1"/>
  <c r="S128" i="35" s="1"/>
  <c r="M133" i="23"/>
  <c r="AF133" i="23"/>
  <c r="N127" i="21"/>
  <c r="M127" i="21"/>
  <c r="K127" i="21"/>
  <c r="AR127" i="21" s="1"/>
  <c r="AN129" i="23" s="1"/>
  <c r="L127" i="21"/>
  <c r="AF148" i="26"/>
  <c r="M148" i="26"/>
  <c r="AK127" i="21" l="1"/>
  <c r="AQ127" i="21"/>
  <c r="AN129" i="19" s="1"/>
  <c r="S127" i="35" s="1"/>
  <c r="AL127" i="21"/>
  <c r="T129" i="23" s="1"/>
  <c r="O127" i="35" s="1"/>
  <c r="AM127" i="21"/>
  <c r="T129" i="24" s="1"/>
  <c r="P127" i="35" s="1"/>
  <c r="AS127" i="21"/>
  <c r="AN129" i="24" s="1"/>
  <c r="U127" i="35" s="1"/>
  <c r="AT127" i="21"/>
  <c r="AN129" i="25" s="1"/>
  <c r="AO129" i="25" s="1"/>
  <c r="AM126" i="21"/>
  <c r="T128" i="24" s="1"/>
  <c r="P126" i="35" s="1"/>
  <c r="AT126" i="21"/>
  <c r="AN128" i="25" s="1"/>
  <c r="V126" i="35" s="1"/>
  <c r="AS129" i="21"/>
  <c r="AN131" i="24" s="1"/>
  <c r="AU128" i="21"/>
  <c r="AN130" i="26" s="1"/>
  <c r="AO130" i="26" s="1"/>
  <c r="AU129" i="21"/>
  <c r="AN131" i="26" s="1"/>
  <c r="E134" i="5"/>
  <c r="G140" i="21"/>
  <c r="G139" i="21"/>
  <c r="G137" i="21"/>
  <c r="D132" i="21"/>
  <c r="J132" i="21" s="1"/>
  <c r="C132" i="5"/>
  <c r="I132" i="5" s="1"/>
  <c r="G138" i="21"/>
  <c r="D131" i="21"/>
  <c r="J131" i="21" s="1"/>
  <c r="F134" i="21"/>
  <c r="V136" i="21"/>
  <c r="C131" i="5"/>
  <c r="I131" i="5" s="1"/>
  <c r="E136" i="5"/>
  <c r="F135" i="21"/>
  <c r="V135" i="21"/>
  <c r="V134" i="21"/>
  <c r="C130" i="5"/>
  <c r="I130" i="5" s="1"/>
  <c r="E135" i="5"/>
  <c r="D130" i="21"/>
  <c r="J130" i="21" s="1"/>
  <c r="F136" i="21"/>
  <c r="T130" i="25"/>
  <c r="Q128" i="35" s="1"/>
  <c r="T131" i="24"/>
  <c r="P129" i="35" s="1"/>
  <c r="AY129" i="21"/>
  <c r="T127" i="35"/>
  <c r="AO129" i="23"/>
  <c r="U126" i="35"/>
  <c r="AO128" i="24"/>
  <c r="AT128" i="21"/>
  <c r="AN130" i="25" s="1"/>
  <c r="AE132" i="21"/>
  <c r="AD132" i="21"/>
  <c r="Z132" i="21"/>
  <c r="AA132" i="21"/>
  <c r="AC132" i="21"/>
  <c r="AR128" i="21"/>
  <c r="AN130" i="23" s="1"/>
  <c r="AN129" i="21"/>
  <c r="AN127" i="21"/>
  <c r="AN126" i="21"/>
  <c r="AL128" i="21"/>
  <c r="AO129" i="21"/>
  <c r="AU127" i="21"/>
  <c r="AN129" i="26" s="1"/>
  <c r="AU126" i="21"/>
  <c r="AN128" i="26" s="1"/>
  <c r="AE130" i="21"/>
  <c r="AC130" i="21"/>
  <c r="Z130" i="21"/>
  <c r="AA130" i="21"/>
  <c r="AD130" i="21"/>
  <c r="AS128" i="21"/>
  <c r="AN130" i="24" s="1"/>
  <c r="AT129" i="21"/>
  <c r="AN131" i="25" s="1"/>
  <c r="AO127" i="21"/>
  <c r="AO126" i="21"/>
  <c r="AM128" i="21"/>
  <c r="AQ126" i="21"/>
  <c r="AN128" i="19" s="1"/>
  <c r="AK129" i="21"/>
  <c r="AO130" i="19"/>
  <c r="AL129" i="21"/>
  <c r="AR126" i="21"/>
  <c r="AN128" i="23" s="1"/>
  <c r="M140" i="25"/>
  <c r="AF140" i="25"/>
  <c r="AO128" i="21"/>
  <c r="AK126" i="21"/>
  <c r="AO129" i="19"/>
  <c r="AQ129" i="21"/>
  <c r="AN131" i="19" s="1"/>
  <c r="AR129" i="21"/>
  <c r="AN131" i="23" s="1"/>
  <c r="AL126" i="21"/>
  <c r="M139" i="25"/>
  <c r="AF139" i="25"/>
  <c r="AD131" i="21"/>
  <c r="Z131" i="21"/>
  <c r="AC131" i="21"/>
  <c r="AA131" i="21"/>
  <c r="AE131" i="21"/>
  <c r="AY126" i="21"/>
  <c r="AF142" i="25"/>
  <c r="M142" i="25"/>
  <c r="M141" i="25"/>
  <c r="AF141" i="25"/>
  <c r="T129" i="19"/>
  <c r="AK128" i="21"/>
  <c r="AB132" i="21"/>
  <c r="AD109" i="20"/>
  <c r="BB109" i="20" s="1"/>
  <c r="AW127" i="21" l="1"/>
  <c r="AX127" i="21"/>
  <c r="V127" i="35"/>
  <c r="AO129" i="24"/>
  <c r="K127" i="35" s="1"/>
  <c r="AY127" i="21"/>
  <c r="U129" i="35"/>
  <c r="AO128" i="25"/>
  <c r="W128" i="35"/>
  <c r="AO131" i="24"/>
  <c r="K129" i="35" s="1"/>
  <c r="AO131" i="26"/>
  <c r="W129" i="35"/>
  <c r="AZ128" i="21"/>
  <c r="U135" i="21"/>
  <c r="U133" i="21"/>
  <c r="U136" i="21"/>
  <c r="U134" i="21"/>
  <c r="T129" i="35"/>
  <c r="AO131" i="23"/>
  <c r="I128" i="35"/>
  <c r="V129" i="35"/>
  <c r="AO131" i="25"/>
  <c r="T130" i="23"/>
  <c r="O128" i="35" s="1"/>
  <c r="AX128" i="21"/>
  <c r="T128" i="35"/>
  <c r="AO130" i="23"/>
  <c r="M129" i="35"/>
  <c r="M138" i="24"/>
  <c r="AF138" i="24"/>
  <c r="N127" i="35"/>
  <c r="S129" i="35"/>
  <c r="AO131" i="19"/>
  <c r="AW129" i="21"/>
  <c r="T131" i="19"/>
  <c r="W126" i="35"/>
  <c r="AO128" i="26"/>
  <c r="M128" i="35"/>
  <c r="J127" i="35"/>
  <c r="N130" i="21"/>
  <c r="K130" i="21"/>
  <c r="AU130" i="21" s="1"/>
  <c r="AN132" i="26" s="1"/>
  <c r="L130" i="21"/>
  <c r="M130" i="21"/>
  <c r="J132" i="5"/>
  <c r="N132" i="5"/>
  <c r="K132" i="5"/>
  <c r="L132" i="5"/>
  <c r="M132" i="5"/>
  <c r="AF134" i="19"/>
  <c r="M134" i="19"/>
  <c r="I127" i="35"/>
  <c r="S126" i="35"/>
  <c r="AO128" i="19"/>
  <c r="W127" i="35"/>
  <c r="AO129" i="26"/>
  <c r="L126" i="35"/>
  <c r="V128" i="35"/>
  <c r="AO130" i="25"/>
  <c r="AF137" i="24"/>
  <c r="M137" i="24"/>
  <c r="J131" i="5"/>
  <c r="M131" i="5"/>
  <c r="N131" i="5"/>
  <c r="M133" i="19"/>
  <c r="L131" i="5"/>
  <c r="K131" i="5"/>
  <c r="AF133" i="19"/>
  <c r="T128" i="19"/>
  <c r="AW126" i="21"/>
  <c r="T130" i="24"/>
  <c r="P128" i="35" s="1"/>
  <c r="AY128" i="21"/>
  <c r="U128" i="35"/>
  <c r="AO130" i="24"/>
  <c r="T131" i="26"/>
  <c r="R129" i="35" s="1"/>
  <c r="BA129" i="21"/>
  <c r="N132" i="21"/>
  <c r="L132" i="21"/>
  <c r="M132" i="21"/>
  <c r="K132" i="21"/>
  <c r="AO132" i="21" s="1"/>
  <c r="T130" i="26"/>
  <c r="R128" i="35" s="1"/>
  <c r="BA128" i="21"/>
  <c r="T126" i="35"/>
  <c r="AO128" i="23"/>
  <c r="T128" i="25"/>
  <c r="Q126" i="35" s="1"/>
  <c r="AZ126" i="21"/>
  <c r="J130" i="5"/>
  <c r="M130" i="5"/>
  <c r="K130" i="5"/>
  <c r="M132" i="19"/>
  <c r="N130" i="5"/>
  <c r="AF132" i="19"/>
  <c r="L130" i="5"/>
  <c r="T129" i="25"/>
  <c r="Q127" i="35" s="1"/>
  <c r="AZ127" i="21"/>
  <c r="L127" i="35"/>
  <c r="K126" i="35"/>
  <c r="T131" i="25"/>
  <c r="Q129" i="35" s="1"/>
  <c r="AZ129" i="21"/>
  <c r="N131" i="21"/>
  <c r="K131" i="21"/>
  <c r="AR131" i="21" s="1"/>
  <c r="AN133" i="23" s="1"/>
  <c r="M131" i="21"/>
  <c r="L131" i="21"/>
  <c r="BA126" i="21"/>
  <c r="T128" i="26"/>
  <c r="R126" i="35" s="1"/>
  <c r="T130" i="19"/>
  <c r="AW128" i="21"/>
  <c r="T128" i="23"/>
  <c r="O126" i="35" s="1"/>
  <c r="AX126" i="21"/>
  <c r="AX129" i="21"/>
  <c r="T131" i="23"/>
  <c r="O129" i="35" s="1"/>
  <c r="T129" i="26"/>
  <c r="R127" i="35" s="1"/>
  <c r="BA127" i="21"/>
  <c r="M136" i="24"/>
  <c r="AF136" i="24"/>
  <c r="AS131" i="21" l="1"/>
  <c r="AN133" i="24" s="1"/>
  <c r="AR132" i="21"/>
  <c r="AN134" i="23" s="1"/>
  <c r="AM131" i="21"/>
  <c r="AL132" i="21"/>
  <c r="T134" i="23" s="1"/>
  <c r="O132" i="35" s="1"/>
  <c r="AS132" i="21"/>
  <c r="AN134" i="24" s="1"/>
  <c r="U132" i="35" s="1"/>
  <c r="AL130" i="21"/>
  <c r="T132" i="23" s="1"/>
  <c r="O130" i="35" s="1"/>
  <c r="AR130" i="21"/>
  <c r="AN132" i="23" s="1"/>
  <c r="T130" i="35" s="1"/>
  <c r="AQ132" i="21"/>
  <c r="AN134" i="19" s="1"/>
  <c r="S132" i="35" s="1"/>
  <c r="AQ130" i="21"/>
  <c r="AN132" i="19" s="1"/>
  <c r="S130" i="35" s="1"/>
  <c r="AS130" i="21"/>
  <c r="AN132" i="24" s="1"/>
  <c r="AK131" i="21"/>
  <c r="AK132" i="21"/>
  <c r="T134" i="19" s="1"/>
  <c r="AK130" i="21"/>
  <c r="T132" i="19" s="1"/>
  <c r="AL131" i="21"/>
  <c r="E136" i="21"/>
  <c r="D134" i="5"/>
  <c r="D135" i="5"/>
  <c r="E135" i="21"/>
  <c r="E134" i="21"/>
  <c r="D133" i="5"/>
  <c r="D136" i="5"/>
  <c r="E133" i="21"/>
  <c r="T134" i="26"/>
  <c r="R132" i="35" s="1"/>
  <c r="W130" i="35"/>
  <c r="AO132" i="26"/>
  <c r="T133" i="19"/>
  <c r="N126" i="35"/>
  <c r="AM132" i="21"/>
  <c r="AM130" i="21"/>
  <c r="AT131" i="21"/>
  <c r="AN133" i="25" s="1"/>
  <c r="AQ131" i="21"/>
  <c r="AN133" i="19" s="1"/>
  <c r="S131" i="35" s="1"/>
  <c r="K128" i="35"/>
  <c r="J128" i="35"/>
  <c r="AT132" i="21"/>
  <c r="AN134" i="25" s="1"/>
  <c r="AT130" i="21"/>
  <c r="AN132" i="25" s="1"/>
  <c r="AN131" i="21"/>
  <c r="M126" i="35"/>
  <c r="AN132" i="21"/>
  <c r="AN130" i="21"/>
  <c r="AO131" i="21"/>
  <c r="N128" i="35"/>
  <c r="M127" i="35"/>
  <c r="J129" i="35"/>
  <c r="AU132" i="21"/>
  <c r="AN134" i="26" s="1"/>
  <c r="AO130" i="21"/>
  <c r="AU131" i="21"/>
  <c r="AN133" i="26" s="1"/>
  <c r="J126" i="35"/>
  <c r="T131" i="35"/>
  <c r="AO133" i="23"/>
  <c r="N129" i="35"/>
  <c r="T132" i="35"/>
  <c r="AO134" i="23"/>
  <c r="T133" i="23"/>
  <c r="O131" i="35" s="1"/>
  <c r="AX131" i="21"/>
  <c r="I126" i="35"/>
  <c r="L129" i="35"/>
  <c r="L128" i="35"/>
  <c r="I129" i="35"/>
  <c r="U130" i="35"/>
  <c r="AO132" i="24"/>
  <c r="T133" i="24"/>
  <c r="P131" i="35" s="1"/>
  <c r="AX130" i="21" l="1"/>
  <c r="AW130" i="21"/>
  <c r="AO132" i="23"/>
  <c r="J130" i="35" s="1"/>
  <c r="AO134" i="24"/>
  <c r="U131" i="35"/>
  <c r="AX132" i="21"/>
  <c r="AY131" i="21"/>
  <c r="AO133" i="19"/>
  <c r="I131" i="35" s="1"/>
  <c r="AO132" i="19"/>
  <c r="I130" i="35" s="1"/>
  <c r="AO133" i="24"/>
  <c r="K131" i="35" s="1"/>
  <c r="AO134" i="19"/>
  <c r="I132" i="35" s="1"/>
  <c r="AW132" i="21"/>
  <c r="BA132" i="21"/>
  <c r="H149" i="21"/>
  <c r="H150" i="21"/>
  <c r="T135" i="21"/>
  <c r="AB135" i="21" s="1"/>
  <c r="E138" i="5"/>
  <c r="E139" i="5"/>
  <c r="G143" i="21"/>
  <c r="V138" i="21"/>
  <c r="G150" i="5"/>
  <c r="H148" i="21"/>
  <c r="X148" i="21"/>
  <c r="G142" i="21"/>
  <c r="T136" i="21"/>
  <c r="AB136" i="21" s="1"/>
  <c r="T134" i="21"/>
  <c r="AB134" i="21" s="1"/>
  <c r="G141" i="21"/>
  <c r="W141" i="21"/>
  <c r="X151" i="21"/>
  <c r="G148" i="5"/>
  <c r="F142" i="5"/>
  <c r="X149" i="21"/>
  <c r="H151" i="21"/>
  <c r="F143" i="5"/>
  <c r="T133" i="21"/>
  <c r="AB133" i="21" s="1"/>
  <c r="E137" i="5"/>
  <c r="E140" i="5"/>
  <c r="W142" i="21"/>
  <c r="W143" i="21"/>
  <c r="V139" i="21"/>
  <c r="G151" i="5"/>
  <c r="G149" i="5"/>
  <c r="V140" i="21"/>
  <c r="V137" i="21"/>
  <c r="F141" i="5"/>
  <c r="X150" i="21"/>
  <c r="T132" i="26"/>
  <c r="R130" i="35" s="1"/>
  <c r="BA130" i="21"/>
  <c r="V130" i="35"/>
  <c r="AO132" i="25"/>
  <c r="N132" i="35"/>
  <c r="K130" i="35"/>
  <c r="J131" i="35"/>
  <c r="W132" i="35"/>
  <c r="AO134" i="26"/>
  <c r="V132" i="35"/>
  <c r="AO134" i="25"/>
  <c r="M138" i="23"/>
  <c r="AF138" i="23"/>
  <c r="T133" i="26"/>
  <c r="R131" i="35" s="1"/>
  <c r="BA131" i="21"/>
  <c r="AF135" i="23"/>
  <c r="M135" i="23"/>
  <c r="N130" i="35"/>
  <c r="T132" i="25"/>
  <c r="Q130" i="35" s="1"/>
  <c r="AZ130" i="21"/>
  <c r="K132" i="35"/>
  <c r="J132" i="35"/>
  <c r="T134" i="25"/>
  <c r="Q132" i="35" s="1"/>
  <c r="AZ132" i="21"/>
  <c r="M130" i="35"/>
  <c r="V131" i="35"/>
  <c r="AO133" i="25"/>
  <c r="M137" i="23"/>
  <c r="AF137" i="23"/>
  <c r="AY130" i="21"/>
  <c r="T132" i="24"/>
  <c r="P130" i="35" s="1"/>
  <c r="AW131" i="21"/>
  <c r="M136" i="23"/>
  <c r="AF136" i="23"/>
  <c r="W131" i="35"/>
  <c r="AO133" i="26"/>
  <c r="T133" i="25"/>
  <c r="Q131" i="35" s="1"/>
  <c r="AZ131" i="21"/>
  <c r="T134" i="24"/>
  <c r="P132" i="35" s="1"/>
  <c r="AY132" i="21"/>
  <c r="N131" i="35"/>
  <c r="D136" i="21" l="1"/>
  <c r="J136" i="21" s="1"/>
  <c r="F140" i="21"/>
  <c r="F139" i="21"/>
  <c r="C136" i="5"/>
  <c r="I136" i="5" s="1"/>
  <c r="D138" i="5"/>
  <c r="U138" i="21"/>
  <c r="D135" i="21"/>
  <c r="J135" i="21" s="1"/>
  <c r="F137" i="21"/>
  <c r="C133" i="5"/>
  <c r="I133" i="5" s="1"/>
  <c r="U137" i="21"/>
  <c r="C135" i="5"/>
  <c r="I135" i="5" s="1"/>
  <c r="F138" i="21"/>
  <c r="D133" i="21"/>
  <c r="J133" i="21" s="1"/>
  <c r="D137" i="5"/>
  <c r="D139" i="5"/>
  <c r="D134" i="21"/>
  <c r="J134" i="21" s="1"/>
  <c r="U139" i="21"/>
  <c r="C134" i="5"/>
  <c r="I134" i="5" s="1"/>
  <c r="M153" i="26"/>
  <c r="AF153" i="26"/>
  <c r="M145" i="25"/>
  <c r="AF145" i="25"/>
  <c r="AD134" i="21"/>
  <c r="AC134" i="21"/>
  <c r="AA134" i="21"/>
  <c r="AE134" i="21"/>
  <c r="Z134" i="21"/>
  <c r="M132" i="35"/>
  <c r="M141" i="24"/>
  <c r="AF141" i="24"/>
  <c r="M131" i="35"/>
  <c r="AF144" i="25"/>
  <c r="M144" i="25"/>
  <c r="AE136" i="21"/>
  <c r="Z136" i="21"/>
  <c r="AD136" i="21"/>
  <c r="AC136" i="21"/>
  <c r="AA136" i="21"/>
  <c r="M140" i="24"/>
  <c r="AF140" i="24"/>
  <c r="AF143" i="25"/>
  <c r="M143" i="25"/>
  <c r="AF142" i="24"/>
  <c r="M142" i="24"/>
  <c r="M150" i="26"/>
  <c r="AF150" i="26"/>
  <c r="AF139" i="24"/>
  <c r="M139" i="24"/>
  <c r="AE135" i="21"/>
  <c r="Z135" i="21"/>
  <c r="AD135" i="21"/>
  <c r="AC135" i="21"/>
  <c r="AA135" i="21"/>
  <c r="L131" i="35"/>
  <c r="L132" i="35"/>
  <c r="L130" i="35"/>
  <c r="M151" i="26"/>
  <c r="AF151" i="26"/>
  <c r="AE133" i="21"/>
  <c r="AC133" i="21"/>
  <c r="AD133" i="21"/>
  <c r="AA133" i="21"/>
  <c r="Z133" i="21"/>
  <c r="M152" i="26"/>
  <c r="AF152" i="26"/>
  <c r="AD64" i="20"/>
  <c r="BB64" i="20" s="1"/>
  <c r="AD19" i="20"/>
  <c r="BB19" i="20" s="1"/>
  <c r="E138" i="21" l="1"/>
  <c r="X154" i="21"/>
  <c r="X152" i="21"/>
  <c r="E137" i="21"/>
  <c r="E139" i="21"/>
  <c r="X153" i="21"/>
  <c r="J135" i="5"/>
  <c r="L135" i="5"/>
  <c r="M135" i="5"/>
  <c r="M137" i="19"/>
  <c r="N135" i="5"/>
  <c r="K135" i="5"/>
  <c r="AF137" i="19"/>
  <c r="M140" i="23"/>
  <c r="AF140" i="23"/>
  <c r="N134" i="21"/>
  <c r="L134" i="21"/>
  <c r="K134" i="21"/>
  <c r="AR134" i="21" s="1"/>
  <c r="AN136" i="23" s="1"/>
  <c r="M134" i="21"/>
  <c r="AF141" i="23"/>
  <c r="M141" i="23"/>
  <c r="J136" i="5"/>
  <c r="M136" i="5"/>
  <c r="L136" i="5"/>
  <c r="M138" i="19"/>
  <c r="K136" i="5"/>
  <c r="AF138" i="19"/>
  <c r="N136" i="5"/>
  <c r="M139" i="23"/>
  <c r="AF139" i="23"/>
  <c r="J133" i="5"/>
  <c r="M135" i="19"/>
  <c r="AF135" i="19"/>
  <c r="L133" i="5"/>
  <c r="M133" i="5"/>
  <c r="K133" i="5"/>
  <c r="N133" i="5"/>
  <c r="N133" i="21"/>
  <c r="M133" i="21"/>
  <c r="L133" i="21"/>
  <c r="K133" i="21"/>
  <c r="AN133" i="21" s="1"/>
  <c r="AK133" i="21"/>
  <c r="J134" i="5"/>
  <c r="M134" i="5"/>
  <c r="AF136" i="19"/>
  <c r="K134" i="5"/>
  <c r="N134" i="5"/>
  <c r="L134" i="5"/>
  <c r="M136" i="19"/>
  <c r="N135" i="21"/>
  <c r="M135" i="21"/>
  <c r="L135" i="21"/>
  <c r="K135" i="21"/>
  <c r="AN135" i="21" s="1"/>
  <c r="N136" i="21"/>
  <c r="K136" i="21"/>
  <c r="AR136" i="21" s="1"/>
  <c r="AN138" i="23" s="1"/>
  <c r="L136" i="21"/>
  <c r="M136" i="21"/>
  <c r="AQ136" i="21" l="1"/>
  <c r="AN138" i="19" s="1"/>
  <c r="S136" i="35" s="1"/>
  <c r="AK136" i="21"/>
  <c r="T138" i="19" s="1"/>
  <c r="AQ133" i="21"/>
  <c r="AN135" i="19" s="1"/>
  <c r="S133" i="35" s="1"/>
  <c r="AU134" i="21"/>
  <c r="AN136" i="26" s="1"/>
  <c r="AO136" i="26" s="1"/>
  <c r="AQ135" i="21"/>
  <c r="AN137" i="19" s="1"/>
  <c r="S135" i="35" s="1"/>
  <c r="AT136" i="21"/>
  <c r="AN138" i="25" s="1"/>
  <c r="V136" i="35" s="1"/>
  <c r="AS134" i="21"/>
  <c r="AN136" i="24" s="1"/>
  <c r="U134" i="35" s="1"/>
  <c r="AK134" i="21"/>
  <c r="T136" i="19" s="1"/>
  <c r="AM134" i="21"/>
  <c r="T136" i="24" s="1"/>
  <c r="P134" i="35" s="1"/>
  <c r="AQ134" i="21"/>
  <c r="AN136" i="19" s="1"/>
  <c r="S134" i="35" s="1"/>
  <c r="AT134" i="21"/>
  <c r="AN136" i="25" s="1"/>
  <c r="AN134" i="21"/>
  <c r="AZ134" i="21" s="1"/>
  <c r="AL133" i="21"/>
  <c r="AN136" i="21"/>
  <c r="AZ136" i="21" s="1"/>
  <c r="AS133" i="21"/>
  <c r="AN135" i="24" s="1"/>
  <c r="U133" i="35" s="1"/>
  <c r="AM133" i="21"/>
  <c r="AT133" i="21"/>
  <c r="AN135" i="25" s="1"/>
  <c r="V133" i="35" s="1"/>
  <c r="AL136" i="21"/>
  <c r="T138" i="23" s="1"/>
  <c r="O136" i="35" s="1"/>
  <c r="AS136" i="21"/>
  <c r="AN138" i="24" s="1"/>
  <c r="AK135" i="21"/>
  <c r="T137" i="19" s="1"/>
  <c r="AO134" i="21"/>
  <c r="AM136" i="21"/>
  <c r="T138" i="24" s="1"/>
  <c r="P136" i="35" s="1"/>
  <c r="G155" i="5"/>
  <c r="H154" i="21"/>
  <c r="H153" i="21"/>
  <c r="G154" i="5"/>
  <c r="G152" i="5"/>
  <c r="G153" i="5"/>
  <c r="H152" i="21"/>
  <c r="T135" i="25"/>
  <c r="Q133" i="35" s="1"/>
  <c r="T137" i="25"/>
  <c r="Q135" i="35" s="1"/>
  <c r="T136" i="35"/>
  <c r="AO138" i="23"/>
  <c r="T134" i="35"/>
  <c r="AO136" i="23"/>
  <c r="W134" i="35"/>
  <c r="AU135" i="21"/>
  <c r="AN137" i="26" s="1"/>
  <c r="AO133" i="21"/>
  <c r="AU136" i="21"/>
  <c r="AN138" i="26" s="1"/>
  <c r="AL134" i="21"/>
  <c r="AO135" i="21"/>
  <c r="AU133" i="21"/>
  <c r="AN135" i="26" s="1"/>
  <c r="AO136" i="21"/>
  <c r="AR135" i="21"/>
  <c r="AN137" i="23" s="1"/>
  <c r="AR133" i="21"/>
  <c r="AN135" i="23" s="1"/>
  <c r="AL135" i="21"/>
  <c r="T135" i="23"/>
  <c r="O133" i="35" s="1"/>
  <c r="AM135" i="21"/>
  <c r="U136" i="35"/>
  <c r="AO138" i="24"/>
  <c r="V134" i="35"/>
  <c r="AO136" i="25"/>
  <c r="AS135" i="21"/>
  <c r="AN137" i="24" s="1"/>
  <c r="T136" i="25"/>
  <c r="Q134" i="35" s="1"/>
  <c r="AT135" i="21"/>
  <c r="AN137" i="25" s="1"/>
  <c r="T135" i="19"/>
  <c r="AW133" i="21"/>
  <c r="T136" i="26"/>
  <c r="R134" i="35" s="1"/>
  <c r="BA134" i="21"/>
  <c r="AD201" i="20"/>
  <c r="BB201" i="20" s="1"/>
  <c r="T138" i="25" l="1"/>
  <c r="Q136" i="35" s="1"/>
  <c r="AY136" i="21"/>
  <c r="AO137" i="19"/>
  <c r="AO138" i="19"/>
  <c r="I136" i="35" s="1"/>
  <c r="AO135" i="24"/>
  <c r="AY133" i="21"/>
  <c r="AO136" i="24"/>
  <c r="AO138" i="25"/>
  <c r="L136" i="35" s="1"/>
  <c r="AW134" i="21"/>
  <c r="AW136" i="21"/>
  <c r="T135" i="24"/>
  <c r="P133" i="35" s="1"/>
  <c r="AY134" i="21"/>
  <c r="AX136" i="21"/>
  <c r="AZ133" i="21"/>
  <c r="AO135" i="19"/>
  <c r="I133" i="35" s="1"/>
  <c r="AO135" i="25"/>
  <c r="AO136" i="19"/>
  <c r="I134" i="35" s="1"/>
  <c r="AW135" i="21"/>
  <c r="C137" i="5"/>
  <c r="I137" i="5" s="1"/>
  <c r="G144" i="21"/>
  <c r="W147" i="21"/>
  <c r="G156" i="5"/>
  <c r="V141" i="21"/>
  <c r="W146" i="21"/>
  <c r="F147" i="5"/>
  <c r="H155" i="21"/>
  <c r="X155" i="21"/>
  <c r="T138" i="21"/>
  <c r="AB138" i="21" s="1"/>
  <c r="F146" i="5"/>
  <c r="W144" i="21"/>
  <c r="C139" i="5"/>
  <c r="I139" i="5" s="1"/>
  <c r="E142" i="5"/>
  <c r="F144" i="5"/>
  <c r="D139" i="21"/>
  <c r="J139" i="21" s="1"/>
  <c r="T137" i="21"/>
  <c r="AB137" i="21" s="1"/>
  <c r="E141" i="5"/>
  <c r="F141" i="21"/>
  <c r="D138" i="21"/>
  <c r="J138" i="21" s="1"/>
  <c r="T139" i="21"/>
  <c r="AB139" i="21" s="1"/>
  <c r="C138" i="5"/>
  <c r="I138" i="5" s="1"/>
  <c r="F142" i="21"/>
  <c r="F143" i="21"/>
  <c r="F145" i="5"/>
  <c r="G145" i="21"/>
  <c r="V142" i="21"/>
  <c r="E143" i="5"/>
  <c r="V143" i="21"/>
  <c r="W145" i="21"/>
  <c r="D137" i="21"/>
  <c r="J137" i="21" s="1"/>
  <c r="G146" i="21"/>
  <c r="G147" i="21"/>
  <c r="N133" i="35"/>
  <c r="K133" i="35"/>
  <c r="T136" i="23"/>
  <c r="O134" i="35" s="1"/>
  <c r="AX134" i="21"/>
  <c r="M134" i="35"/>
  <c r="V135" i="35"/>
  <c r="AO137" i="25"/>
  <c r="N135" i="35"/>
  <c r="K134" i="35"/>
  <c r="J134" i="35"/>
  <c r="N134" i="35"/>
  <c r="N136" i="35"/>
  <c r="T137" i="24"/>
  <c r="P135" i="35" s="1"/>
  <c r="AY135" i="21"/>
  <c r="AF155" i="26"/>
  <c r="M155" i="26"/>
  <c r="T137" i="23"/>
  <c r="O135" i="35" s="1"/>
  <c r="AX135" i="21"/>
  <c r="U135" i="35"/>
  <c r="AO137" i="24"/>
  <c r="J136" i="35"/>
  <c r="M154" i="26"/>
  <c r="AF154" i="26"/>
  <c r="K136" i="35"/>
  <c r="T133" i="35"/>
  <c r="AO135" i="23"/>
  <c r="AF156" i="26"/>
  <c r="M156" i="26"/>
  <c r="L134" i="35"/>
  <c r="T135" i="35"/>
  <c r="AO137" i="23"/>
  <c r="T138" i="26"/>
  <c r="R136" i="35" s="1"/>
  <c r="BA136" i="21"/>
  <c r="W136" i="35"/>
  <c r="AO138" i="26"/>
  <c r="AZ135" i="21"/>
  <c r="AX133" i="21"/>
  <c r="I135" i="35"/>
  <c r="W133" i="35"/>
  <c r="AO135" i="26"/>
  <c r="T135" i="26"/>
  <c r="R133" i="35" s="1"/>
  <c r="BA133" i="21"/>
  <c r="L133" i="35"/>
  <c r="T137" i="26"/>
  <c r="R135" i="35" s="1"/>
  <c r="BA135" i="21"/>
  <c r="W135" i="35"/>
  <c r="AO137" i="26"/>
  <c r="M157" i="26"/>
  <c r="AF157" i="26"/>
  <c r="AD155" i="20"/>
  <c r="BB155" i="20" s="1"/>
  <c r="AQ85" i="38" l="1"/>
  <c r="AK85" i="38"/>
  <c r="U84" i="9" s="1"/>
  <c r="AQ155" i="38"/>
  <c r="AK155" i="38"/>
  <c r="U154" i="9" s="1"/>
  <c r="AQ114" i="38"/>
  <c r="AK114" i="38"/>
  <c r="U113" i="9" s="1"/>
  <c r="AQ31" i="38"/>
  <c r="AK31" i="38"/>
  <c r="U30" i="9" s="1"/>
  <c r="AQ110" i="38"/>
  <c r="AK110" i="38"/>
  <c r="U109" i="9" s="1"/>
  <c r="AQ113" i="38"/>
  <c r="AK113" i="38"/>
  <c r="U112" i="9" s="1"/>
  <c r="AQ27" i="38"/>
  <c r="AK27" i="38"/>
  <c r="U26" i="9" s="1"/>
  <c r="AQ123" i="38"/>
  <c r="AK123" i="38"/>
  <c r="U122" i="9" s="1"/>
  <c r="X159" i="21"/>
  <c r="AQ86" i="38"/>
  <c r="AK86" i="38"/>
  <c r="U85" i="9" s="1"/>
  <c r="AQ30" i="38"/>
  <c r="AK30" i="38"/>
  <c r="U29" i="9" s="1"/>
  <c r="AQ48" i="38"/>
  <c r="AK48" i="38"/>
  <c r="U47" i="9" s="1"/>
  <c r="AQ14" i="38"/>
  <c r="AK14" i="38"/>
  <c r="U13" i="9" s="1"/>
  <c r="AQ108" i="38"/>
  <c r="AK108" i="38"/>
  <c r="U107" i="9" s="1"/>
  <c r="AQ101" i="38"/>
  <c r="AK101" i="38"/>
  <c r="U100" i="9" s="1"/>
  <c r="AQ89" i="38"/>
  <c r="AK89" i="38"/>
  <c r="U88" i="9" s="1"/>
  <c r="AQ8" i="38"/>
  <c r="AK8" i="38"/>
  <c r="U7" i="9" s="1"/>
  <c r="AQ128" i="38"/>
  <c r="AK128" i="38"/>
  <c r="U127" i="9" s="1"/>
  <c r="AQ38" i="38"/>
  <c r="AK38" i="38"/>
  <c r="U37" i="9" s="1"/>
  <c r="AQ104" i="38"/>
  <c r="AK104" i="38"/>
  <c r="U103" i="9" s="1"/>
  <c r="AQ69" i="38"/>
  <c r="AK69" i="38"/>
  <c r="U68" i="9" s="1"/>
  <c r="AQ146" i="38"/>
  <c r="AK146" i="38"/>
  <c r="U145" i="9" s="1"/>
  <c r="AK39" i="38"/>
  <c r="U38" i="9" s="1"/>
  <c r="AQ39" i="38"/>
  <c r="AK156" i="38"/>
  <c r="U155" i="9" s="1"/>
  <c r="AQ156" i="38"/>
  <c r="AQ148" i="38"/>
  <c r="AK148" i="38"/>
  <c r="U147" i="9" s="1"/>
  <c r="AQ50" i="38"/>
  <c r="AK50" i="38"/>
  <c r="U49" i="9" s="1"/>
  <c r="AQ51" i="38"/>
  <c r="AK51" i="38"/>
  <c r="U50" i="9" s="1"/>
  <c r="AQ16" i="38"/>
  <c r="AK16" i="38"/>
  <c r="U15" i="9" s="1"/>
  <c r="AQ33" i="38"/>
  <c r="AK33" i="38"/>
  <c r="U32" i="9" s="1"/>
  <c r="AQ9" i="38"/>
  <c r="AK9" i="38"/>
  <c r="U8" i="9" s="1"/>
  <c r="AQ63" i="38"/>
  <c r="AK63" i="38"/>
  <c r="U62" i="9" s="1"/>
  <c r="AQ6" i="38"/>
  <c r="AK6" i="38"/>
  <c r="U5" i="9" s="1"/>
  <c r="X161" i="21"/>
  <c r="AQ11" i="38"/>
  <c r="AK11" i="38"/>
  <c r="U10" i="9" s="1"/>
  <c r="AQ102" i="38"/>
  <c r="AK102" i="38"/>
  <c r="U101" i="9" s="1"/>
  <c r="AQ116" i="38"/>
  <c r="AK116" i="38"/>
  <c r="U115" i="9" s="1"/>
  <c r="AQ47" i="38"/>
  <c r="AK47" i="38"/>
  <c r="U46" i="9" s="1"/>
  <c r="AQ141" i="38"/>
  <c r="AK141" i="38"/>
  <c r="U140" i="9" s="1"/>
  <c r="AQ32" i="38"/>
  <c r="AK32" i="38"/>
  <c r="U31" i="9" s="1"/>
  <c r="AQ90" i="38"/>
  <c r="AK90" i="38"/>
  <c r="U89" i="9" s="1"/>
  <c r="AQ40" i="38"/>
  <c r="AK40" i="38"/>
  <c r="U39" i="9" s="1"/>
  <c r="AQ66" i="38"/>
  <c r="AK66" i="38"/>
  <c r="U65" i="9" s="1"/>
  <c r="AQ25" i="38"/>
  <c r="AK25" i="38"/>
  <c r="U24" i="9" s="1"/>
  <c r="AQ76" i="38"/>
  <c r="AK76" i="38"/>
  <c r="U75" i="9" s="1"/>
  <c r="AQ7" i="38"/>
  <c r="AK7" i="38"/>
  <c r="U6" i="9" s="1"/>
  <c r="AQ72" i="38"/>
  <c r="AK72" i="38"/>
  <c r="U71" i="9" s="1"/>
  <c r="AQ149" i="38"/>
  <c r="AK149" i="38"/>
  <c r="U148" i="9" s="1"/>
  <c r="AQ132" i="38"/>
  <c r="AK132" i="38"/>
  <c r="U131" i="9" s="1"/>
  <c r="AQ22" i="38"/>
  <c r="AK22" i="38"/>
  <c r="U21" i="9" s="1"/>
  <c r="AQ84" i="38"/>
  <c r="AK84" i="38"/>
  <c r="U83" i="9" s="1"/>
  <c r="AK103" i="38"/>
  <c r="U102" i="9" s="1"/>
  <c r="AQ103" i="38"/>
  <c r="AQ107" i="38"/>
  <c r="AK107" i="38"/>
  <c r="U106" i="9" s="1"/>
  <c r="AQ95" i="38"/>
  <c r="AK95" i="38"/>
  <c r="U94" i="9" s="1"/>
  <c r="AQ106" i="38"/>
  <c r="AK106" i="38"/>
  <c r="U105" i="9" s="1"/>
  <c r="AQ68" i="38"/>
  <c r="AK68" i="38"/>
  <c r="U67" i="9" s="1"/>
  <c r="AQ94" i="38"/>
  <c r="AK94" i="38"/>
  <c r="U93" i="9" s="1"/>
  <c r="AK54" i="38"/>
  <c r="U53" i="9" s="1"/>
  <c r="AQ54" i="38"/>
  <c r="AQ117" i="38"/>
  <c r="AK117" i="38"/>
  <c r="U116" i="9" s="1"/>
  <c r="AQ122" i="38"/>
  <c r="AK122" i="38"/>
  <c r="U121" i="9" s="1"/>
  <c r="AQ17" i="38"/>
  <c r="AK17" i="38"/>
  <c r="U16" i="9" s="1"/>
  <c r="AK24" i="38"/>
  <c r="U23" i="9" s="1"/>
  <c r="AQ24" i="38"/>
  <c r="AQ62" i="38"/>
  <c r="AK62" i="38"/>
  <c r="U61" i="9" s="1"/>
  <c r="AQ57" i="38"/>
  <c r="AK57" i="38"/>
  <c r="U56" i="9" s="1"/>
  <c r="AQ12" i="38"/>
  <c r="AK12" i="38"/>
  <c r="U11" i="9" s="1"/>
  <c r="AQ81" i="38"/>
  <c r="AK81" i="38"/>
  <c r="U80" i="9" s="1"/>
  <c r="AQ61" i="38"/>
  <c r="AK61" i="38"/>
  <c r="U60" i="9" s="1"/>
  <c r="AQ118" i="38"/>
  <c r="AK118" i="38"/>
  <c r="U117" i="9" s="1"/>
  <c r="AQ150" i="38"/>
  <c r="AK150" i="38"/>
  <c r="U149" i="9" s="1"/>
  <c r="AQ127" i="38"/>
  <c r="AK127" i="38"/>
  <c r="U126" i="9" s="1"/>
  <c r="AQ78" i="38"/>
  <c r="AK78" i="38"/>
  <c r="U77" i="9" s="1"/>
  <c r="AQ91" i="38"/>
  <c r="AK91" i="38"/>
  <c r="U90" i="9" s="1"/>
  <c r="AQ43" i="38"/>
  <c r="AK43" i="38"/>
  <c r="U42" i="9" s="1"/>
  <c r="AQ23" i="38"/>
  <c r="AK23" i="38"/>
  <c r="U22" i="9" s="1"/>
  <c r="AQ126" i="38"/>
  <c r="AK126" i="38"/>
  <c r="U125" i="9" s="1"/>
  <c r="AQ142" i="38"/>
  <c r="AK142" i="38"/>
  <c r="U141" i="9" s="1"/>
  <c r="X160" i="21"/>
  <c r="AQ65" i="38"/>
  <c r="AK65" i="38"/>
  <c r="U64" i="9" s="1"/>
  <c r="AQ120" i="38"/>
  <c r="AK120" i="38"/>
  <c r="U119" i="9" s="1"/>
  <c r="AQ144" i="38"/>
  <c r="AK144" i="38"/>
  <c r="U143" i="9" s="1"/>
  <c r="AQ100" i="38"/>
  <c r="AK100" i="38"/>
  <c r="U99" i="9" s="1"/>
  <c r="X162" i="21"/>
  <c r="X164" i="21"/>
  <c r="AQ152" i="38"/>
  <c r="AK152" i="38"/>
  <c r="U151" i="9" s="1"/>
  <c r="AQ96" i="38"/>
  <c r="AK96" i="38"/>
  <c r="U95" i="9" s="1"/>
  <c r="AQ130" i="38"/>
  <c r="AK130" i="38"/>
  <c r="U129" i="9" s="1"/>
  <c r="AK88" i="38"/>
  <c r="U87" i="9" s="1"/>
  <c r="AQ88" i="38"/>
  <c r="AQ75" i="38"/>
  <c r="AK75" i="38"/>
  <c r="U74" i="9" s="1"/>
  <c r="AQ112" i="38"/>
  <c r="AK112" i="38"/>
  <c r="U111" i="9" s="1"/>
  <c r="AQ28" i="38"/>
  <c r="AK28" i="38"/>
  <c r="U27" i="9" s="1"/>
  <c r="AQ55" i="38"/>
  <c r="AK55" i="38"/>
  <c r="U54" i="9" s="1"/>
  <c r="AQ36" i="38"/>
  <c r="AK36" i="38"/>
  <c r="U35" i="9" s="1"/>
  <c r="AQ115" i="38"/>
  <c r="AK115" i="38"/>
  <c r="U114" i="9" s="1"/>
  <c r="X158" i="21"/>
  <c r="AQ82" i="38"/>
  <c r="AK82" i="38"/>
  <c r="U81" i="9" s="1"/>
  <c r="AQ125" i="38"/>
  <c r="AK125" i="38"/>
  <c r="U124" i="9" s="1"/>
  <c r="AQ80" i="38"/>
  <c r="AK80" i="38"/>
  <c r="U79" i="9" s="1"/>
  <c r="AQ52" i="38"/>
  <c r="AK52" i="38"/>
  <c r="U51" i="9" s="1"/>
  <c r="AQ21" i="38"/>
  <c r="AK21" i="38"/>
  <c r="U20" i="9" s="1"/>
  <c r="AQ64" i="38"/>
  <c r="AK64" i="38"/>
  <c r="U63" i="9" s="1"/>
  <c r="AQ129" i="38"/>
  <c r="AK129" i="38"/>
  <c r="U128" i="9" s="1"/>
  <c r="X163" i="21"/>
  <c r="H156" i="21"/>
  <c r="AQ98" i="38"/>
  <c r="AK98" i="38"/>
  <c r="U97" i="9" s="1"/>
  <c r="AQ77" i="38"/>
  <c r="AK77" i="38"/>
  <c r="U76" i="9" s="1"/>
  <c r="AQ44" i="38"/>
  <c r="AK44" i="38"/>
  <c r="U43" i="9" s="1"/>
  <c r="AK135" i="38"/>
  <c r="U134" i="9" s="1"/>
  <c r="AQ135" i="38"/>
  <c r="AQ139" i="38"/>
  <c r="AK139" i="38"/>
  <c r="U138" i="9" s="1"/>
  <c r="AQ13" i="38"/>
  <c r="AK13" i="38"/>
  <c r="U12" i="9" s="1"/>
  <c r="AQ145" i="38"/>
  <c r="AK145" i="38"/>
  <c r="U144" i="9" s="1"/>
  <c r="AQ46" i="38"/>
  <c r="AK46" i="38"/>
  <c r="U45" i="9" s="1"/>
  <c r="AQ105" i="38"/>
  <c r="AK105" i="38"/>
  <c r="U104" i="9" s="1"/>
  <c r="AQ154" i="38"/>
  <c r="AK154" i="38"/>
  <c r="U153" i="9" s="1"/>
  <c r="AQ109" i="38"/>
  <c r="AK109" i="38"/>
  <c r="U108" i="9" s="1"/>
  <c r="AQ97" i="38"/>
  <c r="AK97" i="38"/>
  <c r="U96" i="9" s="1"/>
  <c r="AQ111" i="38"/>
  <c r="AK111" i="38"/>
  <c r="U110" i="9" s="1"/>
  <c r="X157" i="21"/>
  <c r="AQ99" i="38"/>
  <c r="AK99" i="38"/>
  <c r="U98" i="9" s="1"/>
  <c r="AQ15" i="38"/>
  <c r="AK15" i="38"/>
  <c r="U14" i="9" s="1"/>
  <c r="AQ131" i="38"/>
  <c r="AK131" i="38"/>
  <c r="U130" i="9" s="1"/>
  <c r="AQ41" i="38"/>
  <c r="AK41" i="38"/>
  <c r="U40" i="9" s="1"/>
  <c r="AQ60" i="38"/>
  <c r="AK60" i="38"/>
  <c r="U59" i="9" s="1"/>
  <c r="AQ134" i="38"/>
  <c r="AK134" i="38"/>
  <c r="U133" i="9" s="1"/>
  <c r="AQ93" i="38"/>
  <c r="AK93" i="38"/>
  <c r="U92" i="9" s="1"/>
  <c r="AQ87" i="38"/>
  <c r="AK87" i="38"/>
  <c r="U86" i="9" s="1"/>
  <c r="AQ157" i="38"/>
  <c r="AK157" i="38"/>
  <c r="U156" i="9" s="1"/>
  <c r="AQ70" i="38"/>
  <c r="AK70" i="38"/>
  <c r="U69" i="9" s="1"/>
  <c r="AQ79" i="38"/>
  <c r="AK79" i="38"/>
  <c r="U78" i="9" s="1"/>
  <c r="AQ10" i="38"/>
  <c r="AK10" i="38"/>
  <c r="U9" i="9" s="1"/>
  <c r="X156" i="21"/>
  <c r="AK71" i="38"/>
  <c r="U70" i="9" s="1"/>
  <c r="AQ71" i="38"/>
  <c r="AQ20" i="38"/>
  <c r="AK20" i="38"/>
  <c r="U19" i="9" s="1"/>
  <c r="AQ42" i="38"/>
  <c r="AK42" i="38"/>
  <c r="U41" i="9" s="1"/>
  <c r="AQ58" i="38"/>
  <c r="AK58" i="38"/>
  <c r="U57" i="9" s="1"/>
  <c r="AQ73" i="38"/>
  <c r="AK73" i="38"/>
  <c r="U72" i="9" s="1"/>
  <c r="AQ34" i="38"/>
  <c r="AK34" i="38"/>
  <c r="U33" i="9" s="1"/>
  <c r="AQ138" i="38"/>
  <c r="AK138" i="38"/>
  <c r="U137" i="9" s="1"/>
  <c r="AQ18" i="38"/>
  <c r="AK18" i="38"/>
  <c r="U17" i="9" s="1"/>
  <c r="AQ37" i="38"/>
  <c r="AK37" i="38"/>
  <c r="U36" i="9" s="1"/>
  <c r="AQ124" i="38"/>
  <c r="AK124" i="38"/>
  <c r="U123" i="9" s="1"/>
  <c r="AQ119" i="38"/>
  <c r="AK119" i="38"/>
  <c r="U118" i="9" s="1"/>
  <c r="AQ92" i="38"/>
  <c r="AK92" i="38"/>
  <c r="U91" i="9" s="1"/>
  <c r="AQ140" i="38"/>
  <c r="AK140" i="38"/>
  <c r="U139" i="9" s="1"/>
  <c r="AQ74" i="38"/>
  <c r="AK74" i="38"/>
  <c r="U73" i="9" s="1"/>
  <c r="AQ83" i="38"/>
  <c r="AK83" i="38"/>
  <c r="U82" i="9" s="1"/>
  <c r="AQ153" i="38"/>
  <c r="AK153" i="38"/>
  <c r="U152" i="9" s="1"/>
  <c r="AQ19" i="38"/>
  <c r="AK19" i="38"/>
  <c r="U18" i="9" s="1"/>
  <c r="AQ29" i="38"/>
  <c r="AK29" i="38"/>
  <c r="U28" i="9" s="1"/>
  <c r="AQ147" i="38"/>
  <c r="AK147" i="38"/>
  <c r="U146" i="9" s="1"/>
  <c r="AQ143" i="38"/>
  <c r="AK143" i="38"/>
  <c r="U142" i="9" s="1"/>
  <c r="AQ35" i="38"/>
  <c r="AK35" i="38"/>
  <c r="U34" i="9" s="1"/>
  <c r="AQ67" i="38"/>
  <c r="AK67" i="38"/>
  <c r="U66" i="9" s="1"/>
  <c r="AQ49" i="38"/>
  <c r="AK49" i="38"/>
  <c r="U48" i="9" s="1"/>
  <c r="AQ121" i="38"/>
  <c r="AK121" i="38"/>
  <c r="U120" i="9" s="1"/>
  <c r="AQ56" i="38"/>
  <c r="AK56" i="38"/>
  <c r="U55" i="9" s="1"/>
  <c r="AQ26" i="38"/>
  <c r="AK26" i="38"/>
  <c r="U25" i="9" s="1"/>
  <c r="AQ136" i="38"/>
  <c r="AK136" i="38"/>
  <c r="U135" i="9" s="1"/>
  <c r="AQ133" i="38"/>
  <c r="AK133" i="38"/>
  <c r="U132" i="9" s="1"/>
  <c r="AQ59" i="38"/>
  <c r="AK59" i="38"/>
  <c r="U58" i="9" s="1"/>
  <c r="AQ53" i="38"/>
  <c r="AK53" i="38"/>
  <c r="U52" i="9" s="1"/>
  <c r="AQ151" i="38"/>
  <c r="AK151" i="38"/>
  <c r="U150" i="9" s="1"/>
  <c r="AQ137" i="38"/>
  <c r="AK137" i="38"/>
  <c r="U136" i="9" s="1"/>
  <c r="AQ45" i="38"/>
  <c r="AK45" i="38"/>
  <c r="U44" i="9" s="1"/>
  <c r="M135" i="35"/>
  <c r="J133" i="35"/>
  <c r="AF149" i="25"/>
  <c r="M149" i="25"/>
  <c r="M136" i="35"/>
  <c r="K135" i="35"/>
  <c r="N137" i="21"/>
  <c r="M137" i="21"/>
  <c r="K137" i="21"/>
  <c r="AS137" i="21" s="1"/>
  <c r="AN139" i="24" s="1"/>
  <c r="L137" i="21"/>
  <c r="AF143" i="24"/>
  <c r="M143" i="24"/>
  <c r="J139" i="5"/>
  <c r="AF141" i="19"/>
  <c r="M141" i="19"/>
  <c r="K139" i="5"/>
  <c r="M139" i="5"/>
  <c r="N139" i="5"/>
  <c r="L139" i="5"/>
  <c r="J138" i="5"/>
  <c r="M140" i="19"/>
  <c r="AF140" i="19"/>
  <c r="L138" i="5"/>
  <c r="M138" i="5"/>
  <c r="N138" i="5"/>
  <c r="K138" i="5"/>
  <c r="AE137" i="21"/>
  <c r="AD137" i="21"/>
  <c r="AC137" i="21"/>
  <c r="AA137" i="21"/>
  <c r="Z137" i="21"/>
  <c r="M148" i="25"/>
  <c r="AF148" i="25"/>
  <c r="AF158" i="26"/>
  <c r="M158" i="26"/>
  <c r="L135" i="35"/>
  <c r="AF145" i="24"/>
  <c r="M145" i="24"/>
  <c r="AE139" i="21"/>
  <c r="AA139" i="21"/>
  <c r="AC139" i="21"/>
  <c r="Z139" i="21"/>
  <c r="AD139" i="21"/>
  <c r="N139" i="21"/>
  <c r="M139" i="21"/>
  <c r="K139" i="21"/>
  <c r="AO139" i="21" s="1"/>
  <c r="L139" i="21"/>
  <c r="AE138" i="21"/>
  <c r="AC138" i="21"/>
  <c r="AA138" i="21"/>
  <c r="Z138" i="21"/>
  <c r="AD138" i="21"/>
  <c r="M146" i="25"/>
  <c r="AF146" i="25"/>
  <c r="M133" i="35"/>
  <c r="J135" i="35"/>
  <c r="AF147" i="25"/>
  <c r="M147" i="25"/>
  <c r="N138" i="21"/>
  <c r="M138" i="21"/>
  <c r="L138" i="21"/>
  <c r="K138" i="21"/>
  <c r="AU138" i="21" s="1"/>
  <c r="AN140" i="26" s="1"/>
  <c r="AF144" i="24"/>
  <c r="M144" i="24"/>
  <c r="J137" i="5"/>
  <c r="M137" i="5"/>
  <c r="M139" i="19"/>
  <c r="AF139" i="19"/>
  <c r="N137" i="5"/>
  <c r="L137" i="5"/>
  <c r="K137" i="5"/>
  <c r="AD202" i="20"/>
  <c r="BB202" i="20" s="1"/>
  <c r="AQ138" i="21" l="1"/>
  <c r="AN140" i="19" s="1"/>
  <c r="S138" i="35" s="1"/>
  <c r="AN136" i="9"/>
  <c r="AG136" i="9"/>
  <c r="AN132" i="9"/>
  <c r="AG132" i="9"/>
  <c r="AN120" i="9"/>
  <c r="AG120" i="9"/>
  <c r="AG142" i="9"/>
  <c r="AN142" i="9"/>
  <c r="AN152" i="9"/>
  <c r="AG152" i="9"/>
  <c r="AN153" i="9"/>
  <c r="AG153" i="9"/>
  <c r="AG124" i="9"/>
  <c r="AN124" i="9"/>
  <c r="AN126" i="9"/>
  <c r="AG126" i="9"/>
  <c r="AG122" i="9"/>
  <c r="AN122" i="9"/>
  <c r="AG150" i="9"/>
  <c r="AN150" i="9"/>
  <c r="AG135" i="9"/>
  <c r="AN135" i="9"/>
  <c r="AN146" i="9"/>
  <c r="AG146" i="9"/>
  <c r="AG118" i="9"/>
  <c r="AN118" i="9"/>
  <c r="AG137" i="9"/>
  <c r="AN137" i="9"/>
  <c r="AG110" i="9"/>
  <c r="AN110" i="9"/>
  <c r="AG104" i="9"/>
  <c r="AN104" i="9"/>
  <c r="AN138" i="9"/>
  <c r="AG138" i="9"/>
  <c r="AN149" i="9"/>
  <c r="AG149" i="9"/>
  <c r="AN106" i="9"/>
  <c r="AG106" i="9"/>
  <c r="AN131" i="9"/>
  <c r="AG131" i="9"/>
  <c r="AG115" i="9"/>
  <c r="AN115" i="9"/>
  <c r="AG155" i="9"/>
  <c r="AN155" i="9"/>
  <c r="AG113" i="9"/>
  <c r="AN113" i="9"/>
  <c r="AN130" i="9"/>
  <c r="AG130" i="9"/>
  <c r="AN129" i="9"/>
  <c r="AG129" i="9"/>
  <c r="AG123" i="9"/>
  <c r="AN123" i="9"/>
  <c r="AN141" i="9"/>
  <c r="AG141" i="9"/>
  <c r="AN117" i="9"/>
  <c r="AG117" i="9"/>
  <c r="AN121" i="9"/>
  <c r="AG121" i="9"/>
  <c r="AN148" i="9"/>
  <c r="AG148" i="9"/>
  <c r="AN112" i="9"/>
  <c r="AG112" i="9"/>
  <c r="AN154" i="9"/>
  <c r="AG154" i="9"/>
  <c r="AN133" i="9"/>
  <c r="AG133" i="9"/>
  <c r="AN134" i="9"/>
  <c r="AG134" i="9"/>
  <c r="AG114" i="9"/>
  <c r="AN114" i="9"/>
  <c r="AN111" i="9"/>
  <c r="AG111" i="9"/>
  <c r="AN143" i="9"/>
  <c r="AG143" i="9"/>
  <c r="AG145" i="9"/>
  <c r="AN145" i="9"/>
  <c r="AN127" i="9"/>
  <c r="AG127" i="9"/>
  <c r="AN107" i="9"/>
  <c r="AG107" i="9"/>
  <c r="AG139" i="9"/>
  <c r="AN139" i="9"/>
  <c r="AN108" i="9"/>
  <c r="AG108" i="9"/>
  <c r="AG144" i="9"/>
  <c r="AN144" i="9"/>
  <c r="AN128" i="9"/>
  <c r="AG128" i="9"/>
  <c r="AG125" i="9"/>
  <c r="AN125" i="9"/>
  <c r="AG116" i="9"/>
  <c r="AN116" i="9"/>
  <c r="AN105" i="9"/>
  <c r="AG105" i="9"/>
  <c r="AN140" i="9"/>
  <c r="AG140" i="9"/>
  <c r="AN109" i="9"/>
  <c r="AG109" i="9"/>
  <c r="AK138" i="21"/>
  <c r="AG156" i="9"/>
  <c r="AN156" i="9"/>
  <c r="AN151" i="9"/>
  <c r="AG151" i="9"/>
  <c r="AN119" i="9"/>
  <c r="AG119" i="9"/>
  <c r="AG147" i="9"/>
  <c r="AN147" i="9"/>
  <c r="AL139" i="21"/>
  <c r="T141" i="23" s="1"/>
  <c r="O139" i="35" s="1"/>
  <c r="AT137" i="21"/>
  <c r="AN139" i="25" s="1"/>
  <c r="AU137" i="21"/>
  <c r="AN139" i="26" s="1"/>
  <c r="AO139" i="26" s="1"/>
  <c r="AR138" i="21"/>
  <c r="AN140" i="23" s="1"/>
  <c r="T138" i="35" s="1"/>
  <c r="AK137" i="21"/>
  <c r="AM137" i="21"/>
  <c r="AR137" i="21"/>
  <c r="AN139" i="23" s="1"/>
  <c r="D141" i="5"/>
  <c r="H163" i="21"/>
  <c r="AQ165" i="38"/>
  <c r="AK165" i="38"/>
  <c r="U164" i="9" s="1"/>
  <c r="D143" i="5"/>
  <c r="E141" i="21"/>
  <c r="G162" i="5"/>
  <c r="G164" i="5"/>
  <c r="W148" i="21"/>
  <c r="AQ163" i="38"/>
  <c r="AK163" i="38"/>
  <c r="U162" i="9" s="1"/>
  <c r="H158" i="21"/>
  <c r="H159" i="21"/>
  <c r="D140" i="5"/>
  <c r="G160" i="5"/>
  <c r="AQ160" i="38"/>
  <c r="AK160" i="38"/>
  <c r="U159" i="9" s="1"/>
  <c r="G158" i="5"/>
  <c r="AQ161" i="38"/>
  <c r="AK161" i="38"/>
  <c r="U160" i="9" s="1"/>
  <c r="AK164" i="38"/>
  <c r="U163" i="9" s="1"/>
  <c r="AQ164" i="38"/>
  <c r="U141" i="21"/>
  <c r="G161" i="5"/>
  <c r="G159" i="5"/>
  <c r="U142" i="21"/>
  <c r="H162" i="21"/>
  <c r="E142" i="21"/>
  <c r="E143" i="21"/>
  <c r="W150" i="21"/>
  <c r="G163" i="5"/>
  <c r="D142" i="5"/>
  <c r="W149" i="21"/>
  <c r="H164" i="21"/>
  <c r="H161" i="21"/>
  <c r="E140" i="21"/>
  <c r="AQ162" i="38"/>
  <c r="AK162" i="38"/>
  <c r="U161" i="9" s="1"/>
  <c r="H157" i="21"/>
  <c r="U143" i="21"/>
  <c r="AQ159" i="38"/>
  <c r="AK159" i="38"/>
  <c r="U158" i="9" s="1"/>
  <c r="H160" i="21"/>
  <c r="G157" i="5"/>
  <c r="AQ158" i="38"/>
  <c r="AK158" i="38"/>
  <c r="U157" i="9" s="1"/>
  <c r="U140" i="21"/>
  <c r="T141" i="26"/>
  <c r="R139" i="35" s="1"/>
  <c r="W138" i="35"/>
  <c r="AO140" i="26"/>
  <c r="U137" i="35"/>
  <c r="AO139" i="24"/>
  <c r="T140" i="19"/>
  <c r="AW138" i="21"/>
  <c r="AN91" i="9"/>
  <c r="AG91" i="9"/>
  <c r="AN17" i="9"/>
  <c r="AG17" i="9"/>
  <c r="AN57" i="9"/>
  <c r="AG57" i="9"/>
  <c r="AN12" i="9"/>
  <c r="AG12" i="9"/>
  <c r="AN76" i="9"/>
  <c r="AG76" i="9"/>
  <c r="AN63" i="9"/>
  <c r="AG63" i="9"/>
  <c r="AN22" i="9"/>
  <c r="AG22" i="9"/>
  <c r="AN80" i="9"/>
  <c r="AG80" i="9"/>
  <c r="AN94" i="9"/>
  <c r="AG94" i="9"/>
  <c r="AN21" i="9"/>
  <c r="AG21" i="9"/>
  <c r="AN6" i="9"/>
  <c r="AG6" i="9"/>
  <c r="AN39" i="9"/>
  <c r="AG39" i="9"/>
  <c r="AN46" i="9"/>
  <c r="AG46" i="9"/>
  <c r="AN30" i="9"/>
  <c r="AG30" i="9"/>
  <c r="AQ139" i="21"/>
  <c r="AN141" i="19" s="1"/>
  <c r="S139" i="35" s="1"/>
  <c r="AR139" i="21"/>
  <c r="AN141" i="23" s="1"/>
  <c r="AN137" i="21"/>
  <c r="AL138" i="21"/>
  <c r="AN9" i="9"/>
  <c r="AG9" i="9"/>
  <c r="AN86" i="9"/>
  <c r="AG86" i="9"/>
  <c r="AN40" i="9"/>
  <c r="AG40" i="9"/>
  <c r="AN54" i="9"/>
  <c r="AG54" i="9"/>
  <c r="AN64" i="9"/>
  <c r="AG64" i="9"/>
  <c r="AN23" i="9"/>
  <c r="AG23" i="9"/>
  <c r="AN53" i="9"/>
  <c r="AG53" i="9"/>
  <c r="AN5" i="9"/>
  <c r="AG5" i="9"/>
  <c r="AN15" i="9"/>
  <c r="AG15" i="9"/>
  <c r="AN103" i="9"/>
  <c r="AG103" i="9"/>
  <c r="AN88" i="9"/>
  <c r="AG88" i="9"/>
  <c r="AN47" i="9"/>
  <c r="AG47" i="9"/>
  <c r="AK139" i="21"/>
  <c r="AS139" i="21"/>
  <c r="AN141" i="24" s="1"/>
  <c r="AQ137" i="21"/>
  <c r="AN139" i="19" s="1"/>
  <c r="S137" i="35" s="1"/>
  <c r="AO137" i="21"/>
  <c r="AS138" i="21"/>
  <c r="AN140" i="24" s="1"/>
  <c r="AN48" i="9"/>
  <c r="AG48" i="9"/>
  <c r="AN82" i="9"/>
  <c r="AG82" i="9"/>
  <c r="AN41" i="9"/>
  <c r="AG41" i="9"/>
  <c r="AN97" i="9"/>
  <c r="AG97" i="9"/>
  <c r="AN20" i="9"/>
  <c r="AG20" i="9"/>
  <c r="AN81" i="9"/>
  <c r="AG81" i="9"/>
  <c r="AN87" i="9"/>
  <c r="AG87" i="9"/>
  <c r="AN42" i="9"/>
  <c r="AG42" i="9"/>
  <c r="AN11" i="9"/>
  <c r="AG11" i="9"/>
  <c r="AN16" i="9"/>
  <c r="AG16" i="9"/>
  <c r="AN93" i="9"/>
  <c r="AG93" i="9"/>
  <c r="AN75" i="9"/>
  <c r="AG75" i="9"/>
  <c r="AN89" i="9"/>
  <c r="AG89" i="9"/>
  <c r="AN26" i="9"/>
  <c r="AG26" i="9"/>
  <c r="AM139" i="21"/>
  <c r="T139" i="19"/>
  <c r="AM138" i="21"/>
  <c r="AN78" i="9"/>
  <c r="AG78" i="9"/>
  <c r="AN92" i="9"/>
  <c r="AG92" i="9"/>
  <c r="AN27" i="9"/>
  <c r="AG27" i="9"/>
  <c r="AN99" i="9"/>
  <c r="AG99" i="9"/>
  <c r="AN62" i="9"/>
  <c r="AG62" i="9"/>
  <c r="AN50" i="9"/>
  <c r="AG50" i="9"/>
  <c r="AN37" i="9"/>
  <c r="AG37" i="9"/>
  <c r="AN100" i="9"/>
  <c r="AG100" i="9"/>
  <c r="AN29" i="9"/>
  <c r="AG29" i="9"/>
  <c r="AT139" i="21"/>
  <c r="AN141" i="25" s="1"/>
  <c r="T137" i="35"/>
  <c r="AO139" i="23"/>
  <c r="AT138" i="21"/>
  <c r="AN140" i="25" s="1"/>
  <c r="AN52" i="9"/>
  <c r="AG52" i="9"/>
  <c r="AN25" i="9"/>
  <c r="AG25" i="9"/>
  <c r="AN66" i="9"/>
  <c r="AG66" i="9"/>
  <c r="AN28" i="9"/>
  <c r="AG28" i="9"/>
  <c r="AN73" i="9"/>
  <c r="AG73" i="9"/>
  <c r="AN33" i="9"/>
  <c r="AG33" i="9"/>
  <c r="AN19" i="9"/>
  <c r="AG19" i="9"/>
  <c r="AN96" i="9"/>
  <c r="AG96" i="9"/>
  <c r="AN45" i="9"/>
  <c r="AG45" i="9"/>
  <c r="AN51" i="9"/>
  <c r="AG51" i="9"/>
  <c r="AN90" i="9"/>
  <c r="AG90" i="9"/>
  <c r="AN56" i="9"/>
  <c r="AG56" i="9"/>
  <c r="AN67" i="9"/>
  <c r="AG67" i="9"/>
  <c r="AN24" i="9"/>
  <c r="AG24" i="9"/>
  <c r="AN31" i="9"/>
  <c r="AG31" i="9"/>
  <c r="AN101" i="9"/>
  <c r="AG101" i="9"/>
  <c r="AN38" i="9"/>
  <c r="AG38" i="9"/>
  <c r="AN139" i="21"/>
  <c r="AL137" i="21"/>
  <c r="AN138" i="21"/>
  <c r="AN69" i="9"/>
  <c r="AG69" i="9"/>
  <c r="AN14" i="9"/>
  <c r="AG14" i="9"/>
  <c r="AN95" i="9"/>
  <c r="AG95" i="9"/>
  <c r="AN102" i="9"/>
  <c r="AG102" i="9"/>
  <c r="AN8" i="9"/>
  <c r="AG8" i="9"/>
  <c r="AN49" i="9"/>
  <c r="AG49" i="9"/>
  <c r="AN85" i="9"/>
  <c r="AG85" i="9"/>
  <c r="AU139" i="21"/>
  <c r="AN141" i="26" s="1"/>
  <c r="T139" i="24"/>
  <c r="P137" i="35" s="1"/>
  <c r="AY137" i="21"/>
  <c r="AO138" i="21"/>
  <c r="AN44" i="9"/>
  <c r="AG44" i="9"/>
  <c r="AN58" i="9"/>
  <c r="AG58" i="9"/>
  <c r="AN55" i="9"/>
  <c r="AG55" i="9"/>
  <c r="AN34" i="9"/>
  <c r="AG34" i="9"/>
  <c r="AN18" i="9"/>
  <c r="AG18" i="9"/>
  <c r="AN36" i="9"/>
  <c r="AG36" i="9"/>
  <c r="AN72" i="9"/>
  <c r="AG72" i="9"/>
  <c r="AN43" i="9"/>
  <c r="AG43" i="9"/>
  <c r="AN79" i="9"/>
  <c r="AG79" i="9"/>
  <c r="AN77" i="9"/>
  <c r="AG77" i="9"/>
  <c r="AN60" i="9"/>
  <c r="AG60" i="9"/>
  <c r="AN61" i="9"/>
  <c r="AG61" i="9"/>
  <c r="AN83" i="9"/>
  <c r="AG83" i="9"/>
  <c r="AN71" i="9"/>
  <c r="AG71" i="9"/>
  <c r="AN65" i="9"/>
  <c r="AG65" i="9"/>
  <c r="AN10" i="9"/>
  <c r="AG10" i="9"/>
  <c r="AN84" i="9"/>
  <c r="AG84" i="9"/>
  <c r="AN70" i="9"/>
  <c r="AG70" i="9"/>
  <c r="AN59" i="9"/>
  <c r="AG59" i="9"/>
  <c r="AN98" i="9"/>
  <c r="AG98" i="9"/>
  <c r="AN35" i="9"/>
  <c r="AG35" i="9"/>
  <c r="AN74" i="9"/>
  <c r="AG74" i="9"/>
  <c r="AN32" i="9"/>
  <c r="AG32" i="9"/>
  <c r="AN68" i="9"/>
  <c r="AG68" i="9"/>
  <c r="AN7" i="9"/>
  <c r="AG7" i="9"/>
  <c r="AN13" i="9"/>
  <c r="AG13" i="9"/>
  <c r="W137" i="35" l="1"/>
  <c r="AO140" i="19"/>
  <c r="AO140" i="23"/>
  <c r="J138" i="35" s="1"/>
  <c r="AO139" i="25"/>
  <c r="V137" i="35"/>
  <c r="AG157" i="9"/>
  <c r="AN157" i="9"/>
  <c r="AN161" i="9"/>
  <c r="AG161" i="9"/>
  <c r="AN163" i="9"/>
  <c r="AG163" i="9"/>
  <c r="AG160" i="9"/>
  <c r="AN160" i="9"/>
  <c r="AN164" i="9"/>
  <c r="AG164" i="9"/>
  <c r="AN162" i="9"/>
  <c r="AG162" i="9"/>
  <c r="AN158" i="9"/>
  <c r="AG158" i="9"/>
  <c r="AN159" i="9"/>
  <c r="AG159" i="9"/>
  <c r="T142" i="21"/>
  <c r="AB142" i="21" s="1"/>
  <c r="G148" i="21"/>
  <c r="F148" i="5"/>
  <c r="G149" i="21"/>
  <c r="F149" i="5"/>
  <c r="T140" i="21"/>
  <c r="AB140" i="21" s="1"/>
  <c r="F150" i="5"/>
  <c r="G150" i="21"/>
  <c r="T141" i="21"/>
  <c r="AB141" i="21" s="1"/>
  <c r="T143" i="21"/>
  <c r="AB143" i="21" s="1"/>
  <c r="T141" i="25"/>
  <c r="Q139" i="35" s="1"/>
  <c r="AZ139" i="21"/>
  <c r="AW137" i="21"/>
  <c r="U139" i="35"/>
  <c r="AO141" i="24"/>
  <c r="M165" i="26"/>
  <c r="AF165" i="26"/>
  <c r="M162" i="26"/>
  <c r="AF162" i="26"/>
  <c r="M164" i="26"/>
  <c r="AF164" i="26"/>
  <c r="AF166" i="26"/>
  <c r="M166" i="26"/>
  <c r="AO139" i="19"/>
  <c r="V138" i="35"/>
  <c r="AO140" i="25"/>
  <c r="V139" i="35"/>
  <c r="AO141" i="25"/>
  <c r="N137" i="35"/>
  <c r="T141" i="19"/>
  <c r="AW139" i="21"/>
  <c r="L137" i="35"/>
  <c r="K137" i="35"/>
  <c r="AF142" i="23"/>
  <c r="M142" i="23"/>
  <c r="AF144" i="23"/>
  <c r="M144" i="23"/>
  <c r="T140" i="23"/>
  <c r="O138" i="35" s="1"/>
  <c r="AX138" i="21"/>
  <c r="M145" i="23"/>
  <c r="AF145" i="23"/>
  <c r="J137" i="35"/>
  <c r="T139" i="25"/>
  <c r="Q137" i="35" s="1"/>
  <c r="AZ137" i="21"/>
  <c r="M138" i="35"/>
  <c r="M159" i="26"/>
  <c r="AF159" i="26"/>
  <c r="T139" i="23"/>
  <c r="O137" i="35" s="1"/>
  <c r="AX137" i="21"/>
  <c r="AF163" i="26"/>
  <c r="M163" i="26"/>
  <c r="T140" i="26"/>
  <c r="R138" i="35" s="1"/>
  <c r="BA138" i="21"/>
  <c r="AY138" i="21"/>
  <c r="T140" i="24"/>
  <c r="P138" i="35" s="1"/>
  <c r="N138" i="35"/>
  <c r="T139" i="35"/>
  <c r="AO141" i="23"/>
  <c r="AX139" i="21"/>
  <c r="W139" i="35"/>
  <c r="AO141" i="26"/>
  <c r="AO141" i="19"/>
  <c r="M137" i="35"/>
  <c r="I138" i="35"/>
  <c r="U138" i="35"/>
  <c r="AO140" i="24"/>
  <c r="AF160" i="26"/>
  <c r="M160" i="26"/>
  <c r="T140" i="25"/>
  <c r="Q138" i="35" s="1"/>
  <c r="AZ138" i="21"/>
  <c r="T141" i="24"/>
  <c r="P139" i="35" s="1"/>
  <c r="AY139" i="21"/>
  <c r="T139" i="26"/>
  <c r="R137" i="35" s="1"/>
  <c r="BA137" i="21"/>
  <c r="BA139" i="21"/>
  <c r="AF161" i="26"/>
  <c r="M161" i="26"/>
  <c r="M143" i="23"/>
  <c r="AF143" i="23"/>
  <c r="AD110" i="20"/>
  <c r="BB110" i="20" s="1"/>
  <c r="F144" i="21" l="1"/>
  <c r="E147" i="5"/>
  <c r="E144" i="5"/>
  <c r="F146" i="21"/>
  <c r="D140" i="21"/>
  <c r="J140" i="21" s="1"/>
  <c r="F147" i="21"/>
  <c r="D141" i="21"/>
  <c r="D143" i="21"/>
  <c r="J143" i="21" s="1"/>
  <c r="F145" i="21"/>
  <c r="C141" i="5"/>
  <c r="I141" i="5" s="1"/>
  <c r="C140" i="5"/>
  <c r="I140" i="5" s="1"/>
  <c r="V144" i="21"/>
  <c r="C142" i="5"/>
  <c r="I142" i="5" s="1"/>
  <c r="V146" i="21"/>
  <c r="D142" i="21"/>
  <c r="J142" i="21" s="1"/>
  <c r="C143" i="5"/>
  <c r="I143" i="5" s="1"/>
  <c r="E145" i="5"/>
  <c r="V147" i="21"/>
  <c r="E146" i="5"/>
  <c r="V145" i="21"/>
  <c r="N139" i="35"/>
  <c r="J139" i="35"/>
  <c r="I137" i="35"/>
  <c r="AC140" i="21"/>
  <c r="Z140" i="21"/>
  <c r="AD140" i="21"/>
  <c r="AE140" i="21"/>
  <c r="AA140" i="21"/>
  <c r="AF151" i="25"/>
  <c r="M151" i="25"/>
  <c r="AE143" i="21"/>
  <c r="AA143" i="21"/>
  <c r="AC143" i="21"/>
  <c r="AD143" i="21"/>
  <c r="Z143" i="21"/>
  <c r="I139" i="35"/>
  <c r="L139" i="35"/>
  <c r="M150" i="25"/>
  <c r="AF150" i="25"/>
  <c r="K138" i="35"/>
  <c r="K139" i="35"/>
  <c r="AD141" i="21"/>
  <c r="AC141" i="21"/>
  <c r="AA141" i="21"/>
  <c r="Z141" i="21"/>
  <c r="AE141" i="21"/>
  <c r="M139" i="35"/>
  <c r="L138" i="35"/>
  <c r="AF152" i="25"/>
  <c r="M152" i="25"/>
  <c r="AC142" i="21"/>
  <c r="AD142" i="21"/>
  <c r="Z142" i="21"/>
  <c r="AE142" i="21"/>
  <c r="AA142" i="21"/>
  <c r="U146" i="21" l="1"/>
  <c r="E145" i="21"/>
  <c r="D144" i="5"/>
  <c r="E146" i="21"/>
  <c r="D146" i="5"/>
  <c r="E144" i="21"/>
  <c r="D145" i="5"/>
  <c r="U144" i="21"/>
  <c r="U145" i="21"/>
  <c r="N141" i="21"/>
  <c r="K141" i="21"/>
  <c r="L141" i="21"/>
  <c r="M141" i="21"/>
  <c r="J143" i="5"/>
  <c r="M143" i="5"/>
  <c r="N143" i="5"/>
  <c r="K143" i="5"/>
  <c r="L143" i="5"/>
  <c r="AF145" i="19"/>
  <c r="M145" i="19"/>
  <c r="J140" i="5"/>
  <c r="M142" i="19"/>
  <c r="AF142" i="19"/>
  <c r="M140" i="5"/>
  <c r="K140" i="5"/>
  <c r="N140" i="5"/>
  <c r="L140" i="5"/>
  <c r="N142" i="21"/>
  <c r="K142" i="21"/>
  <c r="AL142" i="21" s="1"/>
  <c r="L142" i="21"/>
  <c r="M142" i="21"/>
  <c r="J141" i="5"/>
  <c r="M143" i="19"/>
  <c r="K141" i="5"/>
  <c r="M141" i="5"/>
  <c r="AF143" i="19"/>
  <c r="N141" i="5"/>
  <c r="L141" i="5"/>
  <c r="N140" i="21"/>
  <c r="M140" i="21"/>
  <c r="L140" i="21"/>
  <c r="K140" i="21"/>
  <c r="AL140" i="21" s="1"/>
  <c r="AF148" i="24"/>
  <c r="M148" i="24"/>
  <c r="AF146" i="24"/>
  <c r="M146" i="24"/>
  <c r="J142" i="5"/>
  <c r="M144" i="19"/>
  <c r="N142" i="5"/>
  <c r="M142" i="5"/>
  <c r="L142" i="5"/>
  <c r="K142" i="5"/>
  <c r="AF144" i="19"/>
  <c r="N143" i="21"/>
  <c r="K143" i="21"/>
  <c r="AN143" i="21" s="1"/>
  <c r="M143" i="21"/>
  <c r="L143" i="21"/>
  <c r="M149" i="24"/>
  <c r="AF149" i="24"/>
  <c r="AF147" i="24"/>
  <c r="M147" i="24"/>
  <c r="J141" i="21"/>
  <c r="AQ140" i="21" l="1"/>
  <c r="AN142" i="19" s="1"/>
  <c r="S140" i="35" s="1"/>
  <c r="AQ141" i="21"/>
  <c r="AN143" i="19" s="1"/>
  <c r="S141" i="35" s="1"/>
  <c r="AS143" i="21"/>
  <c r="AN145" i="24" s="1"/>
  <c r="AO145" i="24" s="1"/>
  <c r="AK143" i="21"/>
  <c r="T145" i="19" s="1"/>
  <c r="AQ143" i="21"/>
  <c r="AN145" i="19" s="1"/>
  <c r="S143" i="35" s="1"/>
  <c r="AL143" i="21"/>
  <c r="AR143" i="21"/>
  <c r="AN145" i="23" s="1"/>
  <c r="AT143" i="21"/>
  <c r="AN145" i="25" s="1"/>
  <c r="AR140" i="21"/>
  <c r="AN142" i="23" s="1"/>
  <c r="AO142" i="23" s="1"/>
  <c r="AO143" i="21"/>
  <c r="T145" i="26" s="1"/>
  <c r="R143" i="35" s="1"/>
  <c r="AM140" i="21"/>
  <c r="T142" i="24" s="1"/>
  <c r="P140" i="35" s="1"/>
  <c r="AN140" i="21"/>
  <c r="T142" i="25" s="1"/>
  <c r="Q140" i="35" s="1"/>
  <c r="AK141" i="21"/>
  <c r="T143" i="19" s="1"/>
  <c r="AO140" i="21"/>
  <c r="AK140" i="21"/>
  <c r="T142" i="19" s="1"/>
  <c r="T146" i="21"/>
  <c r="AB146" i="21" s="1"/>
  <c r="T145" i="21"/>
  <c r="AB145" i="21" s="1"/>
  <c r="T144" i="21"/>
  <c r="AB144" i="21" s="1"/>
  <c r="T145" i="25"/>
  <c r="Q143" i="35" s="1"/>
  <c r="T142" i="23"/>
  <c r="O140" i="35" s="1"/>
  <c r="T144" i="23"/>
  <c r="O142" i="35" s="1"/>
  <c r="AK142" i="21"/>
  <c r="AR142" i="21"/>
  <c r="AN144" i="23" s="1"/>
  <c r="T140" i="35"/>
  <c r="AU143" i="21"/>
  <c r="AN145" i="26" s="1"/>
  <c r="AQ142" i="21"/>
  <c r="AN144" i="19" s="1"/>
  <c r="S142" i="35" s="1"/>
  <c r="AS142" i="21"/>
  <c r="AN144" i="24" s="1"/>
  <c r="AS140" i="21"/>
  <c r="AN142" i="24" s="1"/>
  <c r="M147" i="23"/>
  <c r="AF147" i="23"/>
  <c r="AM142" i="21"/>
  <c r="AO141" i="21"/>
  <c r="AU141" i="21"/>
  <c r="AN143" i="26" s="1"/>
  <c r="AT141" i="21"/>
  <c r="AN143" i="25" s="1"/>
  <c r="AN141" i="21"/>
  <c r="AM141" i="21"/>
  <c r="AS141" i="21"/>
  <c r="AN143" i="24" s="1"/>
  <c r="AL141" i="21"/>
  <c r="AR141" i="21"/>
  <c r="AN143" i="23" s="1"/>
  <c r="T145" i="23"/>
  <c r="O143" i="35" s="1"/>
  <c r="AT142" i="21"/>
  <c r="AN144" i="25" s="1"/>
  <c r="AT140" i="21"/>
  <c r="AN142" i="25" s="1"/>
  <c r="M148" i="23"/>
  <c r="AF148" i="23"/>
  <c r="AN142" i="21"/>
  <c r="AM143" i="21"/>
  <c r="AO142" i="21"/>
  <c r="AU140" i="21"/>
  <c r="AN142" i="26" s="1"/>
  <c r="AF146" i="23"/>
  <c r="M146" i="23"/>
  <c r="AU142" i="21"/>
  <c r="AN144" i="26" s="1"/>
  <c r="T142" i="26"/>
  <c r="R140" i="35" s="1"/>
  <c r="V143" i="35"/>
  <c r="AO145" i="25"/>
  <c r="AO142" i="19"/>
  <c r="AD156" i="20"/>
  <c r="BB156" i="20" s="1"/>
  <c r="AO144" i="19" l="1"/>
  <c r="I142" i="35" s="1"/>
  <c r="AO145" i="19"/>
  <c r="I143" i="35" s="1"/>
  <c r="AW143" i="21"/>
  <c r="AZ143" i="21"/>
  <c r="AO143" i="19"/>
  <c r="I141" i="35" s="1"/>
  <c r="U143" i="35"/>
  <c r="AW141" i="21"/>
  <c r="AX140" i="21"/>
  <c r="AX143" i="21"/>
  <c r="T143" i="35"/>
  <c r="AO145" i="23"/>
  <c r="AY140" i="21"/>
  <c r="BA140" i="21"/>
  <c r="AW140" i="21"/>
  <c r="BA143" i="21"/>
  <c r="AX142" i="21"/>
  <c r="F153" i="5"/>
  <c r="C146" i="5"/>
  <c r="I146" i="5" s="1"/>
  <c r="F151" i="5"/>
  <c r="C144" i="5"/>
  <c r="I144" i="5" s="1"/>
  <c r="G154" i="21"/>
  <c r="G152" i="21"/>
  <c r="W152" i="21"/>
  <c r="W151" i="21"/>
  <c r="F150" i="21"/>
  <c r="V150" i="21"/>
  <c r="V148" i="21"/>
  <c r="C145" i="5"/>
  <c r="I145" i="5" s="1"/>
  <c r="W154" i="21"/>
  <c r="W153" i="21"/>
  <c r="F149" i="21"/>
  <c r="E149" i="5"/>
  <c r="G151" i="21"/>
  <c r="V149" i="21"/>
  <c r="F152" i="5"/>
  <c r="F154" i="5"/>
  <c r="G153" i="21"/>
  <c r="E148" i="5"/>
  <c r="E150" i="5"/>
  <c r="F148" i="21"/>
  <c r="L143" i="35"/>
  <c r="V141" i="35"/>
  <c r="AO143" i="25"/>
  <c r="T144" i="24"/>
  <c r="P142" i="35" s="1"/>
  <c r="AY142" i="21"/>
  <c r="W143" i="35"/>
  <c r="AO145" i="26"/>
  <c r="I140" i="35"/>
  <c r="W141" i="35"/>
  <c r="AO143" i="26"/>
  <c r="J143" i="35"/>
  <c r="T142" i="35"/>
  <c r="AO144" i="23"/>
  <c r="V140" i="35"/>
  <c r="AO142" i="25"/>
  <c r="AZ140" i="21"/>
  <c r="T143" i="26"/>
  <c r="R141" i="35" s="1"/>
  <c r="BA141" i="21"/>
  <c r="N141" i="35"/>
  <c r="W140" i="35"/>
  <c r="AO142" i="26"/>
  <c r="V142" i="35"/>
  <c r="AO144" i="25"/>
  <c r="T141" i="35"/>
  <c r="AO143" i="23"/>
  <c r="N143" i="35"/>
  <c r="AE144" i="21"/>
  <c r="Z144" i="21"/>
  <c r="AC144" i="21"/>
  <c r="AA144" i="21"/>
  <c r="AD144" i="21"/>
  <c r="T144" i="26"/>
  <c r="R142" i="35" s="1"/>
  <c r="BA142" i="21"/>
  <c r="T144" i="25"/>
  <c r="Q142" i="35" s="1"/>
  <c r="AZ142" i="21"/>
  <c r="T143" i="23"/>
  <c r="O141" i="35" s="1"/>
  <c r="AX141" i="21"/>
  <c r="T145" i="24"/>
  <c r="P143" i="35" s="1"/>
  <c r="AY143" i="21"/>
  <c r="U141" i="35"/>
  <c r="AO143" i="24"/>
  <c r="U140" i="35"/>
  <c r="AO142" i="24"/>
  <c r="T144" i="19"/>
  <c r="AW142" i="21"/>
  <c r="Z145" i="21"/>
  <c r="AD145" i="21"/>
  <c r="AC145" i="21"/>
  <c r="AE145" i="21"/>
  <c r="AA145" i="21"/>
  <c r="W142" i="35"/>
  <c r="AO144" i="26"/>
  <c r="K143" i="35"/>
  <c r="T143" i="24"/>
  <c r="P141" i="35" s="1"/>
  <c r="AY141" i="21"/>
  <c r="U142" i="35"/>
  <c r="AO144" i="24"/>
  <c r="J140" i="35"/>
  <c r="N140" i="35"/>
  <c r="T143" i="25"/>
  <c r="Q141" i="35" s="1"/>
  <c r="AZ141" i="21"/>
  <c r="AA146" i="21"/>
  <c r="AE146" i="21"/>
  <c r="Z146" i="21"/>
  <c r="AD146" i="21"/>
  <c r="AC146" i="21"/>
  <c r="AD65" i="20"/>
  <c r="BB65" i="20" s="1"/>
  <c r="AD20" i="20"/>
  <c r="BB20" i="20" s="1"/>
  <c r="D144" i="21" l="1"/>
  <c r="J144" i="21" s="1"/>
  <c r="F156" i="5"/>
  <c r="D145" i="21"/>
  <c r="J145" i="21" s="1"/>
  <c r="D146" i="21"/>
  <c r="J146" i="21" s="1"/>
  <c r="F155" i="5"/>
  <c r="W156" i="21"/>
  <c r="W155" i="21"/>
  <c r="N142" i="35"/>
  <c r="L141" i="35"/>
  <c r="K142" i="35"/>
  <c r="L140" i="35"/>
  <c r="M156" i="25"/>
  <c r="AF156" i="25"/>
  <c r="L142" i="35"/>
  <c r="J145" i="5"/>
  <c r="K145" i="5"/>
  <c r="N145" i="5"/>
  <c r="M147" i="19"/>
  <c r="AF147" i="19"/>
  <c r="L145" i="5"/>
  <c r="M145" i="5"/>
  <c r="K140" i="35"/>
  <c r="M141" i="35"/>
  <c r="M154" i="25"/>
  <c r="AF154" i="25"/>
  <c r="M143" i="35"/>
  <c r="J144" i="5"/>
  <c r="K144" i="5"/>
  <c r="M146" i="19"/>
  <c r="L144" i="5"/>
  <c r="N144" i="5"/>
  <c r="AF146" i="19"/>
  <c r="M144" i="5"/>
  <c r="M153" i="25"/>
  <c r="AF153" i="25"/>
  <c r="K141" i="35"/>
  <c r="M140" i="35"/>
  <c r="J142" i="35"/>
  <c r="AF151" i="24"/>
  <c r="M151" i="24"/>
  <c r="M152" i="24"/>
  <c r="AF152" i="24"/>
  <c r="J146" i="5"/>
  <c r="K146" i="5"/>
  <c r="AF148" i="19"/>
  <c r="M148" i="19"/>
  <c r="L146" i="5"/>
  <c r="M146" i="5"/>
  <c r="N146" i="5"/>
  <c r="M142" i="35"/>
  <c r="J141" i="35"/>
  <c r="AF150" i="24"/>
  <c r="M150" i="24"/>
  <c r="M155" i="25"/>
  <c r="AF155" i="25"/>
  <c r="D150" i="5" l="1"/>
  <c r="D149" i="5"/>
  <c r="D148" i="5"/>
  <c r="D147" i="5"/>
  <c r="G156" i="21"/>
  <c r="F157" i="5"/>
  <c r="G155" i="21"/>
  <c r="U149" i="21"/>
  <c r="U150" i="21"/>
  <c r="U147" i="21"/>
  <c r="U148" i="21"/>
  <c r="AF157" i="25"/>
  <c r="M157" i="25"/>
  <c r="N146" i="21"/>
  <c r="M146" i="21"/>
  <c r="L146" i="21"/>
  <c r="K146" i="21"/>
  <c r="AM146" i="21" s="1"/>
  <c r="N145" i="21"/>
  <c r="M145" i="21"/>
  <c r="L145" i="21"/>
  <c r="K145" i="21"/>
  <c r="AM145" i="21" s="1"/>
  <c r="M158" i="25"/>
  <c r="AF158" i="25"/>
  <c r="N144" i="21"/>
  <c r="M144" i="21"/>
  <c r="L144" i="21"/>
  <c r="K144" i="21"/>
  <c r="AS144" i="21" s="1"/>
  <c r="AN146" i="24" s="1"/>
  <c r="AU146" i="21" l="1"/>
  <c r="AN148" i="26" s="1"/>
  <c r="AQ145" i="21"/>
  <c r="AN147" i="19" s="1"/>
  <c r="AK146" i="21"/>
  <c r="AU144" i="21"/>
  <c r="AN146" i="26" s="1"/>
  <c r="AL145" i="21"/>
  <c r="T147" i="23" s="1"/>
  <c r="O145" i="35" s="1"/>
  <c r="AS145" i="21"/>
  <c r="AN147" i="24" s="1"/>
  <c r="AK145" i="21"/>
  <c r="T147" i="19" s="1"/>
  <c r="AO145" i="21"/>
  <c r="AP85" i="38"/>
  <c r="AJ85" i="38"/>
  <c r="T84" i="9" s="1"/>
  <c r="AP124" i="38"/>
  <c r="AJ124" i="38"/>
  <c r="T123" i="9" s="1"/>
  <c r="AP105" i="38"/>
  <c r="AJ105" i="38"/>
  <c r="T104" i="9" s="1"/>
  <c r="AP128" i="38"/>
  <c r="AJ128" i="38"/>
  <c r="T127" i="9" s="1"/>
  <c r="AP113" i="38"/>
  <c r="AJ113" i="38"/>
  <c r="T112" i="9" s="1"/>
  <c r="AP95" i="38"/>
  <c r="AJ95" i="38"/>
  <c r="T94" i="9" s="1"/>
  <c r="AP77" i="38"/>
  <c r="AJ77" i="38"/>
  <c r="T76" i="9" s="1"/>
  <c r="AP108" i="38"/>
  <c r="AJ108" i="38"/>
  <c r="T107" i="9" s="1"/>
  <c r="AP137" i="38"/>
  <c r="AJ137" i="38"/>
  <c r="T136" i="9" s="1"/>
  <c r="AP27" i="38"/>
  <c r="AJ27" i="38"/>
  <c r="T26" i="9" s="1"/>
  <c r="V154" i="21"/>
  <c r="V153" i="21"/>
  <c r="AP155" i="38"/>
  <c r="AJ155" i="38"/>
  <c r="T154" i="9" s="1"/>
  <c r="AP41" i="38"/>
  <c r="AJ41" i="38"/>
  <c r="T40" i="9" s="1"/>
  <c r="AP25" i="38"/>
  <c r="AJ25" i="38"/>
  <c r="T24" i="9" s="1"/>
  <c r="AP96" i="38"/>
  <c r="AJ96" i="38"/>
  <c r="T95" i="9" s="1"/>
  <c r="AP64" i="38"/>
  <c r="AJ64" i="38"/>
  <c r="T63" i="9" s="1"/>
  <c r="AP134" i="38"/>
  <c r="AJ134" i="38"/>
  <c r="T133" i="9" s="1"/>
  <c r="W157" i="21"/>
  <c r="AP150" i="38"/>
  <c r="AJ150" i="38"/>
  <c r="T149" i="9" s="1"/>
  <c r="AP46" i="38"/>
  <c r="AJ46" i="38"/>
  <c r="T45" i="9" s="1"/>
  <c r="V151" i="21"/>
  <c r="AP140" i="38"/>
  <c r="AJ140" i="38"/>
  <c r="T139" i="9" s="1"/>
  <c r="AP59" i="38"/>
  <c r="AJ59" i="38"/>
  <c r="T58" i="9" s="1"/>
  <c r="AP9" i="38"/>
  <c r="AJ9" i="38"/>
  <c r="T8" i="9" s="1"/>
  <c r="F158" i="5"/>
  <c r="AP30" i="38"/>
  <c r="AJ30" i="38"/>
  <c r="T29" i="9" s="1"/>
  <c r="AP72" i="38"/>
  <c r="AJ72" i="38"/>
  <c r="T71" i="9" s="1"/>
  <c r="AP34" i="38"/>
  <c r="AJ34" i="38"/>
  <c r="T33" i="9" s="1"/>
  <c r="AP107" i="38"/>
  <c r="AJ107" i="38"/>
  <c r="T106" i="9" s="1"/>
  <c r="F159" i="5"/>
  <c r="AP120" i="38"/>
  <c r="AJ120" i="38"/>
  <c r="T119" i="9" s="1"/>
  <c r="AP32" i="38"/>
  <c r="AJ32" i="38"/>
  <c r="T31" i="9" s="1"/>
  <c r="AP39" i="38"/>
  <c r="AJ39" i="38"/>
  <c r="T38" i="9" s="1"/>
  <c r="W160" i="21"/>
  <c r="AP23" i="38"/>
  <c r="AJ23" i="38"/>
  <c r="T22" i="9" s="1"/>
  <c r="AP86" i="38"/>
  <c r="AJ86" i="38"/>
  <c r="T85" i="9" s="1"/>
  <c r="W159" i="21"/>
  <c r="AP33" i="38"/>
  <c r="AJ33" i="38"/>
  <c r="T32" i="9" s="1"/>
  <c r="AJ6" i="38"/>
  <c r="T5" i="9" s="1"/>
  <c r="AP6" i="38"/>
  <c r="AP58" i="38"/>
  <c r="AJ58" i="38"/>
  <c r="T57" i="9" s="1"/>
  <c r="AP21" i="38"/>
  <c r="AJ21" i="38"/>
  <c r="T20" i="9" s="1"/>
  <c r="AJ19" i="38"/>
  <c r="T18" i="9" s="1"/>
  <c r="AP19" i="38"/>
  <c r="AP154" i="38"/>
  <c r="AJ154" i="38"/>
  <c r="T153" i="9" s="1"/>
  <c r="AP50" i="38"/>
  <c r="AJ50" i="38"/>
  <c r="T49" i="9" s="1"/>
  <c r="AP131" i="38"/>
  <c r="AJ131" i="38"/>
  <c r="T130" i="9" s="1"/>
  <c r="AP53" i="38"/>
  <c r="AJ53" i="38"/>
  <c r="T52" i="9" s="1"/>
  <c r="AP151" i="38"/>
  <c r="AJ151" i="38"/>
  <c r="T150" i="9" s="1"/>
  <c r="AP147" i="38"/>
  <c r="AJ147" i="38"/>
  <c r="T146" i="9" s="1"/>
  <c r="AP47" i="38"/>
  <c r="AJ47" i="38"/>
  <c r="T46" i="9" s="1"/>
  <c r="AJ52" i="38"/>
  <c r="T51" i="9" s="1"/>
  <c r="AP52" i="38"/>
  <c r="F163" i="5"/>
  <c r="AP75" i="38"/>
  <c r="AJ75" i="38"/>
  <c r="T74" i="9" s="1"/>
  <c r="AP117" i="38"/>
  <c r="AJ117" i="38"/>
  <c r="T116" i="9" s="1"/>
  <c r="AP60" i="38"/>
  <c r="AJ60" i="38"/>
  <c r="T59" i="9" s="1"/>
  <c r="AP13" i="38"/>
  <c r="AJ13" i="38"/>
  <c r="T12" i="9" s="1"/>
  <c r="F162" i="5"/>
  <c r="AP146" i="38"/>
  <c r="AJ146" i="38"/>
  <c r="T145" i="9" s="1"/>
  <c r="AP122" i="38"/>
  <c r="AJ122" i="38"/>
  <c r="T121" i="9" s="1"/>
  <c r="AP153" i="38"/>
  <c r="AJ153" i="38"/>
  <c r="T152" i="9" s="1"/>
  <c r="W163" i="21"/>
  <c r="AP106" i="38"/>
  <c r="AJ106" i="38"/>
  <c r="T105" i="9" s="1"/>
  <c r="V152" i="21"/>
  <c r="AP89" i="38"/>
  <c r="AJ89" i="38"/>
  <c r="T88" i="9" s="1"/>
  <c r="AP42" i="38"/>
  <c r="AJ42" i="38"/>
  <c r="T41" i="9" s="1"/>
  <c r="AP18" i="38"/>
  <c r="AJ18" i="38"/>
  <c r="T17" i="9" s="1"/>
  <c r="AP82" i="38"/>
  <c r="AJ82" i="38"/>
  <c r="T81" i="9" s="1"/>
  <c r="AP8" i="38"/>
  <c r="AJ8" i="38"/>
  <c r="T7" i="9" s="1"/>
  <c r="AP139" i="38"/>
  <c r="AJ139" i="38"/>
  <c r="T138" i="9" s="1"/>
  <c r="AP66" i="38"/>
  <c r="AJ66" i="38"/>
  <c r="T65" i="9" s="1"/>
  <c r="AP73" i="38"/>
  <c r="AJ73" i="38"/>
  <c r="T72" i="9" s="1"/>
  <c r="AP16" i="38"/>
  <c r="AJ16" i="38"/>
  <c r="T15" i="9" s="1"/>
  <c r="AP135" i="38"/>
  <c r="AJ135" i="38"/>
  <c r="T134" i="9" s="1"/>
  <c r="AJ116" i="38"/>
  <c r="T115" i="9" s="1"/>
  <c r="AP116" i="38"/>
  <c r="AP56" i="38"/>
  <c r="AJ56" i="38"/>
  <c r="T55" i="9" s="1"/>
  <c r="W164" i="21"/>
  <c r="AP90" i="38"/>
  <c r="AJ90" i="38"/>
  <c r="T89" i="9" s="1"/>
  <c r="AP142" i="38"/>
  <c r="AJ142" i="38"/>
  <c r="T141" i="9" s="1"/>
  <c r="F164" i="5"/>
  <c r="AP29" i="38"/>
  <c r="AJ29" i="38"/>
  <c r="T28" i="9" s="1"/>
  <c r="AP10" i="38"/>
  <c r="AJ10" i="38"/>
  <c r="T9" i="9" s="1"/>
  <c r="AJ37" i="38"/>
  <c r="T36" i="9" s="1"/>
  <c r="AP37" i="38"/>
  <c r="AP118" i="38"/>
  <c r="AJ118" i="38"/>
  <c r="T117" i="9" s="1"/>
  <c r="AP45" i="38"/>
  <c r="AJ45" i="38"/>
  <c r="T44" i="9" s="1"/>
  <c r="AP15" i="38"/>
  <c r="AJ15" i="38"/>
  <c r="T14" i="9" s="1"/>
  <c r="AP43" i="38"/>
  <c r="AJ43" i="38"/>
  <c r="T42" i="9" s="1"/>
  <c r="AP98" i="38"/>
  <c r="AJ98" i="38"/>
  <c r="T97" i="9" s="1"/>
  <c r="AP127" i="38"/>
  <c r="AJ127" i="38"/>
  <c r="T126" i="9" s="1"/>
  <c r="AP63" i="38"/>
  <c r="AJ63" i="38"/>
  <c r="T62" i="9" s="1"/>
  <c r="AP7" i="38"/>
  <c r="AJ7" i="38"/>
  <c r="T6" i="9" s="1"/>
  <c r="AP54" i="38"/>
  <c r="AJ54" i="38"/>
  <c r="T53" i="9" s="1"/>
  <c r="AP119" i="38"/>
  <c r="AJ119" i="38"/>
  <c r="T118" i="9" s="1"/>
  <c r="AP121" i="38"/>
  <c r="AJ121" i="38"/>
  <c r="T120" i="9" s="1"/>
  <c r="AP57" i="38"/>
  <c r="AJ57" i="38"/>
  <c r="T56" i="9" s="1"/>
  <c r="AP11" i="38"/>
  <c r="AJ11" i="38"/>
  <c r="T10" i="9" s="1"/>
  <c r="AP104" i="38"/>
  <c r="AJ104" i="38"/>
  <c r="T103" i="9" s="1"/>
  <c r="F161" i="5"/>
  <c r="AP36" i="38"/>
  <c r="AJ36" i="38"/>
  <c r="T35" i="9" s="1"/>
  <c r="AP24" i="38"/>
  <c r="AJ24" i="38"/>
  <c r="T23" i="9" s="1"/>
  <c r="AP103" i="38"/>
  <c r="AJ103" i="38"/>
  <c r="T102" i="9" s="1"/>
  <c r="W161" i="21"/>
  <c r="AP76" i="38"/>
  <c r="AJ76" i="38"/>
  <c r="T75" i="9" s="1"/>
  <c r="F160" i="5"/>
  <c r="AJ101" i="38"/>
  <c r="T100" i="9" s="1"/>
  <c r="AP101" i="38"/>
  <c r="AP35" i="38"/>
  <c r="AJ35" i="38"/>
  <c r="T34" i="9" s="1"/>
  <c r="AP38" i="38"/>
  <c r="AJ38" i="38"/>
  <c r="T37" i="9" s="1"/>
  <c r="AP132" i="38"/>
  <c r="AJ132" i="38"/>
  <c r="T131" i="9" s="1"/>
  <c r="AP81" i="38"/>
  <c r="AJ81" i="38"/>
  <c r="T80" i="9" s="1"/>
  <c r="AJ84" i="38"/>
  <c r="T83" i="9" s="1"/>
  <c r="AP84" i="38"/>
  <c r="AP55" i="38"/>
  <c r="AJ55" i="38"/>
  <c r="T54" i="9" s="1"/>
  <c r="AP138" i="38"/>
  <c r="AJ138" i="38"/>
  <c r="T137" i="9" s="1"/>
  <c r="W162" i="21"/>
  <c r="AP51" i="38"/>
  <c r="AJ51" i="38"/>
  <c r="T50" i="9" s="1"/>
  <c r="E150" i="21"/>
  <c r="E148" i="21"/>
  <c r="E149" i="21"/>
  <c r="E147" i="21"/>
  <c r="AP136" i="38"/>
  <c r="AJ136" i="38"/>
  <c r="T135" i="9" s="1"/>
  <c r="AP102" i="38"/>
  <c r="AJ102" i="38"/>
  <c r="T101" i="9" s="1"/>
  <c r="AP93" i="38"/>
  <c r="AJ93" i="38"/>
  <c r="T92" i="9" s="1"/>
  <c r="AP26" i="38"/>
  <c r="AJ26" i="38"/>
  <c r="T25" i="9" s="1"/>
  <c r="AP158" i="38"/>
  <c r="AJ158" i="38"/>
  <c r="T157" i="9" s="1"/>
  <c r="AP92" i="38"/>
  <c r="AJ92" i="38"/>
  <c r="T91" i="9" s="1"/>
  <c r="AP14" i="38"/>
  <c r="AJ14" i="38"/>
  <c r="T13" i="9" s="1"/>
  <c r="AP123" i="38"/>
  <c r="AJ123" i="38"/>
  <c r="T122" i="9" s="1"/>
  <c r="AP62" i="38"/>
  <c r="AJ62" i="38"/>
  <c r="T61" i="9" s="1"/>
  <c r="AP83" i="38"/>
  <c r="AJ83" i="38"/>
  <c r="T82" i="9" s="1"/>
  <c r="AP40" i="38"/>
  <c r="AJ40" i="38"/>
  <c r="T39" i="9" s="1"/>
  <c r="AP88" i="38"/>
  <c r="AJ88" i="38"/>
  <c r="T87" i="9" s="1"/>
  <c r="AP126" i="38"/>
  <c r="AJ126" i="38"/>
  <c r="T125" i="9" s="1"/>
  <c r="AP44" i="38"/>
  <c r="AJ44" i="38"/>
  <c r="T43" i="9" s="1"/>
  <c r="AP79" i="38"/>
  <c r="AJ79" i="38"/>
  <c r="T78" i="9" s="1"/>
  <c r="AP70" i="38"/>
  <c r="AJ70" i="38"/>
  <c r="T69" i="9" s="1"/>
  <c r="AP31" i="38"/>
  <c r="AJ31" i="38"/>
  <c r="T30" i="9" s="1"/>
  <c r="AP114" i="38"/>
  <c r="AJ114" i="38"/>
  <c r="T113" i="9" s="1"/>
  <c r="AP143" i="38"/>
  <c r="AJ143" i="38"/>
  <c r="T142" i="9" s="1"/>
  <c r="AP125" i="38"/>
  <c r="AJ125" i="38"/>
  <c r="T124" i="9" s="1"/>
  <c r="AP61" i="38"/>
  <c r="AJ61" i="38"/>
  <c r="T60" i="9" s="1"/>
  <c r="AP149" i="38"/>
  <c r="AJ149" i="38"/>
  <c r="T148" i="9" s="1"/>
  <c r="AP130" i="38"/>
  <c r="AJ130" i="38"/>
  <c r="T129" i="9" s="1"/>
  <c r="AP157" i="38"/>
  <c r="AJ157" i="38"/>
  <c r="T156" i="9" s="1"/>
  <c r="AP156" i="38"/>
  <c r="AJ156" i="38"/>
  <c r="T155" i="9" s="1"/>
  <c r="AP111" i="38"/>
  <c r="AJ111" i="38"/>
  <c r="T110" i="9" s="1"/>
  <c r="AP115" i="38"/>
  <c r="AJ115" i="38"/>
  <c r="T114" i="9" s="1"/>
  <c r="AP28" i="38"/>
  <c r="AJ28" i="38"/>
  <c r="T27" i="9" s="1"/>
  <c r="AP145" i="38"/>
  <c r="AJ145" i="38"/>
  <c r="T144" i="9" s="1"/>
  <c r="G157" i="21"/>
  <c r="AP48" i="38"/>
  <c r="AJ48" i="38"/>
  <c r="T47" i="9" s="1"/>
  <c r="AP91" i="38"/>
  <c r="AJ91" i="38"/>
  <c r="T90" i="9" s="1"/>
  <c r="AP20" i="38"/>
  <c r="AJ20" i="38"/>
  <c r="T19" i="9" s="1"/>
  <c r="AP148" i="38"/>
  <c r="AJ148" i="38"/>
  <c r="T147" i="9" s="1"/>
  <c r="AP87" i="38"/>
  <c r="AJ87" i="38"/>
  <c r="T86" i="9" s="1"/>
  <c r="AP100" i="38"/>
  <c r="AJ100" i="38"/>
  <c r="T99" i="9" s="1"/>
  <c r="AP129" i="38"/>
  <c r="AJ129" i="38"/>
  <c r="T128" i="9" s="1"/>
  <c r="AP99" i="38"/>
  <c r="AJ99" i="38"/>
  <c r="T98" i="9" s="1"/>
  <c r="AP144" i="38"/>
  <c r="AJ144" i="38"/>
  <c r="T143" i="9" s="1"/>
  <c r="AP49" i="38"/>
  <c r="AJ49" i="38"/>
  <c r="T48" i="9" s="1"/>
  <c r="AP94" i="38"/>
  <c r="AJ94" i="38"/>
  <c r="T93" i="9" s="1"/>
  <c r="AP12" i="38"/>
  <c r="AJ12" i="38"/>
  <c r="T11" i="9" s="1"/>
  <c r="AP69" i="38"/>
  <c r="AJ69" i="38"/>
  <c r="T68" i="9" s="1"/>
  <c r="AP78" i="38"/>
  <c r="AJ78" i="38"/>
  <c r="T77" i="9" s="1"/>
  <c r="AP22" i="38"/>
  <c r="AJ22" i="38"/>
  <c r="T21" i="9" s="1"/>
  <c r="AP74" i="38"/>
  <c r="AJ74" i="38"/>
  <c r="T73" i="9" s="1"/>
  <c r="AP80" i="38"/>
  <c r="AJ80" i="38"/>
  <c r="T79" i="9" s="1"/>
  <c r="AP133" i="38"/>
  <c r="AJ133" i="38"/>
  <c r="T132" i="9" s="1"/>
  <c r="AP141" i="38"/>
  <c r="AJ141" i="38"/>
  <c r="T140" i="9" s="1"/>
  <c r="AP109" i="38"/>
  <c r="AJ109" i="38"/>
  <c r="T108" i="9" s="1"/>
  <c r="AP17" i="38"/>
  <c r="AJ17" i="38"/>
  <c r="T16" i="9" s="1"/>
  <c r="AP152" i="38"/>
  <c r="AJ152" i="38"/>
  <c r="T151" i="9" s="1"/>
  <c r="W158" i="21"/>
  <c r="AP71" i="38"/>
  <c r="AJ71" i="38"/>
  <c r="T70" i="9" s="1"/>
  <c r="AP112" i="38"/>
  <c r="AJ112" i="38"/>
  <c r="T111" i="9" s="1"/>
  <c r="AP65" i="38"/>
  <c r="AJ65" i="38"/>
  <c r="T64" i="9" s="1"/>
  <c r="AP68" i="38"/>
  <c r="AJ68" i="38"/>
  <c r="T67" i="9" s="1"/>
  <c r="AP97" i="38"/>
  <c r="AJ97" i="38"/>
  <c r="T96" i="9" s="1"/>
  <c r="AP110" i="38"/>
  <c r="AJ110" i="38"/>
  <c r="T109" i="9" s="1"/>
  <c r="AP67" i="38"/>
  <c r="AJ67" i="38"/>
  <c r="T66" i="9" s="1"/>
  <c r="T147" i="24"/>
  <c r="P145" i="35" s="1"/>
  <c r="U144" i="35"/>
  <c r="AO146" i="24"/>
  <c r="T148" i="24"/>
  <c r="P146" i="35" s="1"/>
  <c r="AS146" i="21"/>
  <c r="AN148" i="24" s="1"/>
  <c r="AM144" i="21"/>
  <c r="AN146" i="21"/>
  <c r="AN144" i="21"/>
  <c r="AT145" i="21"/>
  <c r="AN147" i="25" s="1"/>
  <c r="AT146" i="21"/>
  <c r="AN148" i="25" s="1"/>
  <c r="AT144" i="21"/>
  <c r="AN146" i="25" s="1"/>
  <c r="AN145" i="21"/>
  <c r="AF159" i="25"/>
  <c r="M159" i="25"/>
  <c r="W146" i="35"/>
  <c r="AO148" i="26"/>
  <c r="W144" i="35"/>
  <c r="AO146" i="26"/>
  <c r="T147" i="26"/>
  <c r="R145" i="35" s="1"/>
  <c r="AQ144" i="21"/>
  <c r="AN146" i="19" s="1"/>
  <c r="AO146" i="21"/>
  <c r="AO144" i="21"/>
  <c r="AU145" i="21"/>
  <c r="AN147" i="26" s="1"/>
  <c r="M149" i="23"/>
  <c r="AF149" i="23"/>
  <c r="AK144" i="21"/>
  <c r="AR146" i="21"/>
  <c r="AN148" i="23" s="1"/>
  <c r="AL144" i="21"/>
  <c r="AR145" i="21"/>
  <c r="AN147" i="23" s="1"/>
  <c r="AF150" i="23"/>
  <c r="M150" i="23"/>
  <c r="T148" i="19"/>
  <c r="AL146" i="21"/>
  <c r="AR144" i="21"/>
  <c r="AN146" i="23" s="1"/>
  <c r="M151" i="23"/>
  <c r="AF151" i="23"/>
  <c r="AQ146" i="21"/>
  <c r="AN148" i="19" s="1"/>
  <c r="AF152" i="23"/>
  <c r="M152" i="23"/>
  <c r="AD157" i="20"/>
  <c r="BB157" i="20" s="1"/>
  <c r="AD111" i="20"/>
  <c r="BB111" i="20" s="1"/>
  <c r="AW145" i="21" l="1"/>
  <c r="AO147" i="24"/>
  <c r="K145" i="35" s="1"/>
  <c r="AY145" i="21"/>
  <c r="U145" i="35"/>
  <c r="BA145" i="21"/>
  <c r="AM143" i="9"/>
  <c r="AF143" i="9"/>
  <c r="AM105" i="9"/>
  <c r="AF105" i="9"/>
  <c r="AM109" i="9"/>
  <c r="AF109" i="9"/>
  <c r="AM111" i="9"/>
  <c r="AF111" i="9"/>
  <c r="AM110" i="9"/>
  <c r="AF110" i="9"/>
  <c r="AF148" i="9"/>
  <c r="AM148" i="9"/>
  <c r="AF113" i="9"/>
  <c r="AM113" i="9"/>
  <c r="AM117" i="9"/>
  <c r="AF117" i="9"/>
  <c r="AM150" i="9"/>
  <c r="AF150" i="9"/>
  <c r="AM153" i="9"/>
  <c r="AF153" i="9"/>
  <c r="AF154" i="9"/>
  <c r="AM154" i="9"/>
  <c r="AF107" i="9"/>
  <c r="AM107" i="9"/>
  <c r="AM127" i="9"/>
  <c r="AF127" i="9"/>
  <c r="AM108" i="9"/>
  <c r="AF108" i="9"/>
  <c r="AM147" i="9"/>
  <c r="AF147" i="9"/>
  <c r="AF141" i="9"/>
  <c r="AM141" i="9"/>
  <c r="AF115" i="9"/>
  <c r="AM115" i="9"/>
  <c r="AM106" i="9"/>
  <c r="AF106" i="9"/>
  <c r="AF144" i="9"/>
  <c r="AM144" i="9"/>
  <c r="AM155" i="9"/>
  <c r="AF155" i="9"/>
  <c r="AM125" i="9"/>
  <c r="AF125" i="9"/>
  <c r="AF157" i="9"/>
  <c r="AM157" i="9"/>
  <c r="AF135" i="9"/>
  <c r="AM135" i="9"/>
  <c r="AM134" i="9"/>
  <c r="AF134" i="9"/>
  <c r="AF138" i="9"/>
  <c r="AM138" i="9"/>
  <c r="AM152" i="9"/>
  <c r="AF152" i="9"/>
  <c r="AF104" i="9"/>
  <c r="AM104" i="9"/>
  <c r="AM140" i="9"/>
  <c r="AF140" i="9"/>
  <c r="AM128" i="9"/>
  <c r="AF128" i="9"/>
  <c r="AM137" i="9"/>
  <c r="AF137" i="9"/>
  <c r="AF131" i="9"/>
  <c r="AM131" i="9"/>
  <c r="AM149" i="9"/>
  <c r="AF149" i="9"/>
  <c r="AM156" i="9"/>
  <c r="AF156" i="9"/>
  <c r="AM124" i="9"/>
  <c r="AF124" i="9"/>
  <c r="AM122" i="9"/>
  <c r="AF122" i="9"/>
  <c r="AF120" i="9"/>
  <c r="AM120" i="9"/>
  <c r="AM121" i="9"/>
  <c r="AF121" i="9"/>
  <c r="AF130" i="9"/>
  <c r="AM130" i="9"/>
  <c r="AF123" i="9"/>
  <c r="AM123" i="9"/>
  <c r="AF151" i="9"/>
  <c r="AM151" i="9"/>
  <c r="AF132" i="9"/>
  <c r="AM132" i="9"/>
  <c r="AF116" i="9"/>
  <c r="AM116" i="9"/>
  <c r="AF114" i="9"/>
  <c r="AM114" i="9"/>
  <c r="AF129" i="9"/>
  <c r="AM129" i="9"/>
  <c r="AF142" i="9"/>
  <c r="AM142" i="9"/>
  <c r="AM118" i="9"/>
  <c r="AF118" i="9"/>
  <c r="AM126" i="9"/>
  <c r="AF126" i="9"/>
  <c r="AF145" i="9"/>
  <c r="AM145" i="9"/>
  <c r="AF146" i="9"/>
  <c r="AM146" i="9"/>
  <c r="AM119" i="9"/>
  <c r="AF119" i="9"/>
  <c r="AM139" i="9"/>
  <c r="AF139" i="9"/>
  <c r="AF133" i="9"/>
  <c r="AM133" i="9"/>
  <c r="AF136" i="9"/>
  <c r="AM136" i="9"/>
  <c r="AM112" i="9"/>
  <c r="AF112" i="9"/>
  <c r="S145" i="35"/>
  <c r="AO147" i="19"/>
  <c r="I145" i="35" s="1"/>
  <c r="AX145" i="21"/>
  <c r="E151" i="5"/>
  <c r="T148" i="21"/>
  <c r="AB148" i="21" s="1"/>
  <c r="C150" i="5"/>
  <c r="I150" i="5" s="1"/>
  <c r="T149" i="21"/>
  <c r="AB149" i="21" s="1"/>
  <c r="E153" i="5"/>
  <c r="T150" i="21"/>
  <c r="AB150" i="21" s="1"/>
  <c r="AP161" i="38"/>
  <c r="AJ161" i="38"/>
  <c r="T160" i="9" s="1"/>
  <c r="AP163" i="38"/>
  <c r="AJ163" i="38"/>
  <c r="T162" i="9" s="1"/>
  <c r="F151" i="21"/>
  <c r="C149" i="5"/>
  <c r="I149" i="5" s="1"/>
  <c r="AP164" i="38"/>
  <c r="AJ164" i="38"/>
  <c r="T163" i="9" s="1"/>
  <c r="AP165" i="38"/>
  <c r="AJ165" i="38"/>
  <c r="T164" i="9" s="1"/>
  <c r="T147" i="21"/>
  <c r="AB147" i="21" s="1"/>
  <c r="E154" i="5"/>
  <c r="F152" i="21"/>
  <c r="C147" i="5"/>
  <c r="I147" i="5" s="1"/>
  <c r="F154" i="21"/>
  <c r="AP162" i="38"/>
  <c r="AJ162" i="38"/>
  <c r="T161" i="9" s="1"/>
  <c r="E152" i="5"/>
  <c r="AP160" i="38"/>
  <c r="AJ160" i="38"/>
  <c r="T159" i="9" s="1"/>
  <c r="C148" i="5"/>
  <c r="I148" i="5" s="1"/>
  <c r="F153" i="21"/>
  <c r="AP159" i="38"/>
  <c r="AJ159" i="38"/>
  <c r="T158" i="9" s="1"/>
  <c r="T144" i="35"/>
  <c r="AO146" i="23"/>
  <c r="T146" i="23"/>
  <c r="O144" i="35" s="1"/>
  <c r="AX144" i="21"/>
  <c r="AM43" i="9"/>
  <c r="AF43" i="9"/>
  <c r="AM82" i="9"/>
  <c r="AF82" i="9"/>
  <c r="AM91" i="9"/>
  <c r="AF91" i="9"/>
  <c r="AM101" i="9"/>
  <c r="AF101" i="9"/>
  <c r="AM50" i="9"/>
  <c r="AF50" i="9"/>
  <c r="AM83" i="9"/>
  <c r="AF83" i="9"/>
  <c r="AM10" i="9"/>
  <c r="AF10" i="9"/>
  <c r="AM53" i="9"/>
  <c r="AF53" i="9"/>
  <c r="AM97" i="9"/>
  <c r="AF97" i="9"/>
  <c r="M166" i="25"/>
  <c r="AF166" i="25"/>
  <c r="AM65" i="9"/>
  <c r="AF65" i="9"/>
  <c r="AM17" i="9"/>
  <c r="AF17" i="9"/>
  <c r="AF164" i="25"/>
  <c r="M164" i="25"/>
  <c r="AF161" i="25"/>
  <c r="M161" i="25"/>
  <c r="AM63" i="9"/>
  <c r="AF63" i="9"/>
  <c r="T148" i="23"/>
  <c r="O146" i="35" s="1"/>
  <c r="AX146" i="21"/>
  <c r="T146" i="35"/>
  <c r="AO148" i="23"/>
  <c r="W145" i="35"/>
  <c r="AO147" i="26"/>
  <c r="AM73" i="9"/>
  <c r="AF73" i="9"/>
  <c r="AM11" i="9"/>
  <c r="AF11" i="9"/>
  <c r="AM98" i="9"/>
  <c r="AF98" i="9"/>
  <c r="AM80" i="9"/>
  <c r="AF80" i="9"/>
  <c r="AM23" i="9"/>
  <c r="AF23" i="9"/>
  <c r="AM12" i="9"/>
  <c r="AF12" i="9"/>
  <c r="AF165" i="25"/>
  <c r="M165" i="25"/>
  <c r="AM5" i="9"/>
  <c r="AF5" i="9"/>
  <c r="AF160" i="25"/>
  <c r="M160" i="25"/>
  <c r="AM45" i="9"/>
  <c r="AF45" i="9"/>
  <c r="T146" i="19"/>
  <c r="AW144" i="21"/>
  <c r="T146" i="26"/>
  <c r="R144" i="35" s="1"/>
  <c r="BA144" i="21"/>
  <c r="M144" i="35"/>
  <c r="K144" i="35"/>
  <c r="AM96" i="9"/>
  <c r="AF96" i="9"/>
  <c r="AM70" i="9"/>
  <c r="AF70" i="9"/>
  <c r="AM60" i="9"/>
  <c r="AF60" i="9"/>
  <c r="AM30" i="9"/>
  <c r="AF30" i="9"/>
  <c r="AM61" i="9"/>
  <c r="AF61" i="9"/>
  <c r="AM100" i="9"/>
  <c r="AF100" i="9"/>
  <c r="AM56" i="9"/>
  <c r="AF56" i="9"/>
  <c r="AM6" i="9"/>
  <c r="AF6" i="9"/>
  <c r="AM42" i="9"/>
  <c r="AF42" i="9"/>
  <c r="AM41" i="9"/>
  <c r="AF41" i="9"/>
  <c r="AM52" i="9"/>
  <c r="AF52" i="9"/>
  <c r="AM32" i="9"/>
  <c r="AF32" i="9"/>
  <c r="AM38" i="9"/>
  <c r="AF38" i="9"/>
  <c r="AM8" i="9"/>
  <c r="AF8" i="9"/>
  <c r="AM95" i="9"/>
  <c r="AF95" i="9"/>
  <c r="AM76" i="9"/>
  <c r="AF76" i="9"/>
  <c r="S146" i="35"/>
  <c r="AO148" i="19"/>
  <c r="AW146" i="21"/>
  <c r="T148" i="26"/>
  <c r="R146" i="35" s="1"/>
  <c r="BA146" i="21"/>
  <c r="V145" i="35"/>
  <c r="AO147" i="25"/>
  <c r="AM21" i="9"/>
  <c r="AF21" i="9"/>
  <c r="AM93" i="9"/>
  <c r="AF93" i="9"/>
  <c r="AM19" i="9"/>
  <c r="AF19" i="9"/>
  <c r="M162" i="25"/>
  <c r="AF162" i="25"/>
  <c r="AM35" i="9"/>
  <c r="AF35" i="9"/>
  <c r="AM36" i="9"/>
  <c r="AF36" i="9"/>
  <c r="AM89" i="9"/>
  <c r="AF89" i="9"/>
  <c r="AM59" i="9"/>
  <c r="AF59" i="9"/>
  <c r="AM51" i="9"/>
  <c r="AF51" i="9"/>
  <c r="AM18" i="9"/>
  <c r="AF18" i="9"/>
  <c r="AM33" i="9"/>
  <c r="AF33" i="9"/>
  <c r="N146" i="35"/>
  <c r="T147" i="25"/>
  <c r="Q145" i="35" s="1"/>
  <c r="AZ145" i="21"/>
  <c r="T146" i="25"/>
  <c r="Q144" i="35" s="1"/>
  <c r="AZ144" i="21"/>
  <c r="T146" i="24"/>
  <c r="P144" i="35" s="1"/>
  <c r="AY144" i="21"/>
  <c r="AM67" i="9"/>
  <c r="AF67" i="9"/>
  <c r="AM27" i="9"/>
  <c r="AF27" i="9"/>
  <c r="AM69" i="9"/>
  <c r="AF69" i="9"/>
  <c r="AM87" i="9"/>
  <c r="AF87" i="9"/>
  <c r="AM25" i="9"/>
  <c r="AF25" i="9"/>
  <c r="AM75" i="9"/>
  <c r="AF75" i="9"/>
  <c r="AM62" i="9"/>
  <c r="AF62" i="9"/>
  <c r="AM14" i="9"/>
  <c r="AF14" i="9"/>
  <c r="AM9" i="9"/>
  <c r="AF9" i="9"/>
  <c r="AM15" i="9"/>
  <c r="AF15" i="9"/>
  <c r="AM7" i="9"/>
  <c r="AF7" i="9"/>
  <c r="AM88" i="9"/>
  <c r="AF88" i="9"/>
  <c r="AM46" i="9"/>
  <c r="AF46" i="9"/>
  <c r="AM20" i="9"/>
  <c r="AF20" i="9"/>
  <c r="AM31" i="9"/>
  <c r="AF31" i="9"/>
  <c r="AM58" i="9"/>
  <c r="AF58" i="9"/>
  <c r="AM24" i="9"/>
  <c r="AF24" i="9"/>
  <c r="AM26" i="9"/>
  <c r="AF26" i="9"/>
  <c r="AM94" i="9"/>
  <c r="AF94" i="9"/>
  <c r="S144" i="35"/>
  <c r="AO146" i="19"/>
  <c r="V144" i="35"/>
  <c r="AO146" i="25"/>
  <c r="AZ146" i="21"/>
  <c r="T148" i="25"/>
  <c r="Q146" i="35" s="1"/>
  <c r="U146" i="35"/>
  <c r="AO148" i="24"/>
  <c r="AM77" i="9"/>
  <c r="AF77" i="9"/>
  <c r="AM48" i="9"/>
  <c r="AF48" i="9"/>
  <c r="AM99" i="9"/>
  <c r="AF99" i="9"/>
  <c r="AM90" i="9"/>
  <c r="AF90" i="9"/>
  <c r="AM54" i="9"/>
  <c r="AF54" i="9"/>
  <c r="AM37" i="9"/>
  <c r="AF37" i="9"/>
  <c r="AF163" i="25"/>
  <c r="M163" i="25"/>
  <c r="AM85" i="9"/>
  <c r="AF85" i="9"/>
  <c r="AM71" i="9"/>
  <c r="AF71" i="9"/>
  <c r="N145" i="35"/>
  <c r="M146" i="35"/>
  <c r="V146" i="35"/>
  <c r="AO148" i="25"/>
  <c r="AM66" i="9"/>
  <c r="AF66" i="9"/>
  <c r="AM64" i="9"/>
  <c r="AF64" i="9"/>
  <c r="AM78" i="9"/>
  <c r="AF78" i="9"/>
  <c r="AM39" i="9"/>
  <c r="AF39" i="9"/>
  <c r="AM13" i="9"/>
  <c r="AF13" i="9"/>
  <c r="AM92" i="9"/>
  <c r="AF92" i="9"/>
  <c r="AM103" i="9"/>
  <c r="AF103" i="9"/>
  <c r="AM44" i="9"/>
  <c r="AF44" i="9"/>
  <c r="AM28" i="9"/>
  <c r="AF28" i="9"/>
  <c r="AM55" i="9"/>
  <c r="AF55" i="9"/>
  <c r="AM72" i="9"/>
  <c r="AF72" i="9"/>
  <c r="AM81" i="9"/>
  <c r="AF81" i="9"/>
  <c r="AM49" i="9"/>
  <c r="AF49" i="9"/>
  <c r="AM57" i="9"/>
  <c r="AF57" i="9"/>
  <c r="AM40" i="9"/>
  <c r="AF40" i="9"/>
  <c r="AM84" i="9"/>
  <c r="AF84" i="9"/>
  <c r="T145" i="35"/>
  <c r="AO147" i="23"/>
  <c r="AY146" i="21"/>
  <c r="AM16" i="9"/>
  <c r="AF16" i="9"/>
  <c r="AM79" i="9"/>
  <c r="AF79" i="9"/>
  <c r="AM68" i="9"/>
  <c r="AF68" i="9"/>
  <c r="AM86" i="9"/>
  <c r="AF86" i="9"/>
  <c r="AM47" i="9"/>
  <c r="AF47" i="9"/>
  <c r="AM34" i="9"/>
  <c r="AF34" i="9"/>
  <c r="AM102" i="9"/>
  <c r="AF102" i="9"/>
  <c r="AM74" i="9"/>
  <c r="AF74" i="9"/>
  <c r="AM22" i="9"/>
  <c r="AF22" i="9"/>
  <c r="AM29" i="9"/>
  <c r="AF29" i="9"/>
  <c r="AF161" i="9" l="1"/>
  <c r="AM161" i="9"/>
  <c r="AM158" i="9"/>
  <c r="AF158" i="9"/>
  <c r="AM163" i="9"/>
  <c r="AF163" i="9"/>
  <c r="AM159" i="9"/>
  <c r="AF159" i="9"/>
  <c r="AF162" i="9"/>
  <c r="AM162" i="9"/>
  <c r="AM164" i="9"/>
  <c r="AF164" i="9"/>
  <c r="AF160" i="9"/>
  <c r="AM160" i="9"/>
  <c r="G162" i="21"/>
  <c r="E152" i="21"/>
  <c r="U151" i="21"/>
  <c r="G160" i="21"/>
  <c r="D153" i="5"/>
  <c r="E153" i="21"/>
  <c r="G161" i="21"/>
  <c r="U152" i="21"/>
  <c r="U153" i="21"/>
  <c r="D148" i="21"/>
  <c r="J148" i="21" s="1"/>
  <c r="D149" i="21"/>
  <c r="J149" i="21" s="1"/>
  <c r="D150" i="21"/>
  <c r="J150" i="21" s="1"/>
  <c r="D147" i="21"/>
  <c r="G158" i="21"/>
  <c r="E151" i="21"/>
  <c r="G164" i="21"/>
  <c r="D151" i="5"/>
  <c r="G159" i="21"/>
  <c r="D152" i="5"/>
  <c r="G163" i="21"/>
  <c r="M156" i="24"/>
  <c r="AF156" i="24"/>
  <c r="J149" i="5"/>
  <c r="L149" i="5"/>
  <c r="M151" i="19"/>
  <c r="K149" i="5"/>
  <c r="AF151" i="19"/>
  <c r="M149" i="5"/>
  <c r="N149" i="5"/>
  <c r="AF155" i="24"/>
  <c r="M155" i="24"/>
  <c r="M154" i="24"/>
  <c r="AF154" i="24"/>
  <c r="AE147" i="21"/>
  <c r="AD147" i="21"/>
  <c r="AA147" i="21"/>
  <c r="Z147" i="21"/>
  <c r="AC147" i="21"/>
  <c r="AE149" i="21"/>
  <c r="AA149" i="21"/>
  <c r="Z149" i="21"/>
  <c r="AD149" i="21"/>
  <c r="AC149" i="21"/>
  <c r="L146" i="35"/>
  <c r="L144" i="35"/>
  <c r="N144" i="35"/>
  <c r="M145" i="35"/>
  <c r="I146" i="35"/>
  <c r="J150" i="5"/>
  <c r="AF152" i="19"/>
  <c r="L150" i="5"/>
  <c r="N150" i="5"/>
  <c r="M150" i="5"/>
  <c r="K150" i="5"/>
  <c r="M152" i="19"/>
  <c r="L145" i="35"/>
  <c r="J145" i="35"/>
  <c r="K146" i="35"/>
  <c r="J146" i="35"/>
  <c r="J148" i="5"/>
  <c r="AF150" i="19"/>
  <c r="N148" i="5"/>
  <c r="M148" i="5"/>
  <c r="M150" i="19"/>
  <c r="L148" i="5"/>
  <c r="K148" i="5"/>
  <c r="J147" i="5"/>
  <c r="L147" i="5"/>
  <c r="AF149" i="19"/>
  <c r="N147" i="5"/>
  <c r="M147" i="5"/>
  <c r="M149" i="19"/>
  <c r="K147" i="5"/>
  <c r="AD148" i="21"/>
  <c r="AA148" i="21"/>
  <c r="AC148" i="21"/>
  <c r="Z148" i="21"/>
  <c r="AE148" i="21"/>
  <c r="I144" i="35"/>
  <c r="J144" i="35"/>
  <c r="Z150" i="21"/>
  <c r="AC150" i="21"/>
  <c r="AA150" i="21"/>
  <c r="AE150" i="21"/>
  <c r="AD150" i="21"/>
  <c r="AF153" i="24"/>
  <c r="M153" i="24"/>
  <c r="V157" i="21" l="1"/>
  <c r="E157" i="5"/>
  <c r="V155" i="21"/>
  <c r="T151" i="21"/>
  <c r="AB151" i="21" s="1"/>
  <c r="E155" i="5"/>
  <c r="E156" i="5"/>
  <c r="T153" i="21"/>
  <c r="V156" i="21"/>
  <c r="T152" i="21"/>
  <c r="AB152" i="21" s="1"/>
  <c r="N147" i="21"/>
  <c r="K147" i="21"/>
  <c r="M147" i="21"/>
  <c r="L147" i="21"/>
  <c r="M154" i="23"/>
  <c r="AF154" i="23"/>
  <c r="N150" i="21"/>
  <c r="M150" i="21"/>
  <c r="L150" i="21"/>
  <c r="K150" i="21"/>
  <c r="AU150" i="21" s="1"/>
  <c r="AN152" i="26" s="1"/>
  <c r="AF153" i="23"/>
  <c r="M153" i="23"/>
  <c r="AF155" i="23"/>
  <c r="M155" i="23"/>
  <c r="N149" i="21"/>
  <c r="M149" i="21"/>
  <c r="K149" i="21"/>
  <c r="AT149" i="21" s="1"/>
  <c r="AN151" i="25" s="1"/>
  <c r="L149" i="21"/>
  <c r="N148" i="21"/>
  <c r="M148" i="21"/>
  <c r="L148" i="21"/>
  <c r="K148" i="21"/>
  <c r="AN148" i="21" s="1"/>
  <c r="J147" i="21"/>
  <c r="F156" i="21" l="1"/>
  <c r="C152" i="5"/>
  <c r="I152" i="5" s="1"/>
  <c r="C151" i="5"/>
  <c r="I151" i="5" s="1"/>
  <c r="E158" i="5"/>
  <c r="D153" i="21"/>
  <c r="J153" i="21" s="1"/>
  <c r="D151" i="21"/>
  <c r="J151" i="21" s="1"/>
  <c r="F157" i="21"/>
  <c r="C153" i="5"/>
  <c r="I153" i="5" s="1"/>
  <c r="F155" i="21"/>
  <c r="D152" i="21"/>
  <c r="J152" i="21" s="1"/>
  <c r="T150" i="25"/>
  <c r="Q148" i="35" s="1"/>
  <c r="V149" i="35"/>
  <c r="AO151" i="25"/>
  <c r="AL150" i="21"/>
  <c r="AU149" i="21"/>
  <c r="AN151" i="26" s="1"/>
  <c r="AS150" i="21"/>
  <c r="AN152" i="24" s="1"/>
  <c r="AO148" i="21"/>
  <c r="AO147" i="21"/>
  <c r="AU147" i="21"/>
  <c r="AN149" i="26" s="1"/>
  <c r="AN147" i="21"/>
  <c r="AT147" i="21"/>
  <c r="AN149" i="25" s="1"/>
  <c r="AM147" i="21"/>
  <c r="AS147" i="21"/>
  <c r="AN149" i="24" s="1"/>
  <c r="AR147" i="21"/>
  <c r="AN149" i="23" s="1"/>
  <c r="AL147" i="21"/>
  <c r="AM150" i="21"/>
  <c r="AQ147" i="21"/>
  <c r="AN149" i="19" s="1"/>
  <c r="AL149" i="21"/>
  <c r="AR148" i="21"/>
  <c r="AN150" i="23" s="1"/>
  <c r="AF157" i="24"/>
  <c r="M157" i="24"/>
  <c r="M158" i="24"/>
  <c r="AF158" i="24"/>
  <c r="AN150" i="21"/>
  <c r="AK147" i="21"/>
  <c r="AR149" i="21"/>
  <c r="AN151" i="23" s="1"/>
  <c r="AL148" i="21"/>
  <c r="AO149" i="21"/>
  <c r="AT150" i="21"/>
  <c r="AN152" i="25" s="1"/>
  <c r="AS149" i="21"/>
  <c r="AN151" i="24" s="1"/>
  <c r="AS148" i="21"/>
  <c r="AN150" i="24" s="1"/>
  <c r="AA151" i="21"/>
  <c r="Z151" i="21"/>
  <c r="AE151" i="21"/>
  <c r="AD151" i="21"/>
  <c r="AC151" i="21"/>
  <c r="AO150" i="21"/>
  <c r="AM149" i="21"/>
  <c r="AM148" i="21"/>
  <c r="AE152" i="21"/>
  <c r="AD152" i="21"/>
  <c r="AA152" i="21"/>
  <c r="Z152" i="21"/>
  <c r="AC152" i="21"/>
  <c r="AE153" i="21"/>
  <c r="AA153" i="21"/>
  <c r="Z153" i="21"/>
  <c r="AC153" i="21"/>
  <c r="AD153" i="21"/>
  <c r="AK149" i="21"/>
  <c r="AQ148" i="21"/>
  <c r="AN150" i="19" s="1"/>
  <c r="AQ149" i="21"/>
  <c r="AN151" i="19" s="1"/>
  <c r="AQ150" i="21"/>
  <c r="AN152" i="19" s="1"/>
  <c r="AN149" i="21"/>
  <c r="AT148" i="21"/>
  <c r="AN150" i="25" s="1"/>
  <c r="AF159" i="24"/>
  <c r="M159" i="24"/>
  <c r="W150" i="35"/>
  <c r="AO152" i="26"/>
  <c r="AU148" i="21"/>
  <c r="AN150" i="26" s="1"/>
  <c r="AK148" i="21"/>
  <c r="AK150" i="21"/>
  <c r="AR150" i="21"/>
  <c r="AN152" i="23" s="1"/>
  <c r="AB153" i="21"/>
  <c r="AO117" i="38" l="1"/>
  <c r="AI117" i="38"/>
  <c r="S116" i="9" s="1"/>
  <c r="AO116" i="38"/>
  <c r="AI116" i="38"/>
  <c r="S115" i="9" s="1"/>
  <c r="AO12" i="38"/>
  <c r="AI12" i="38"/>
  <c r="S11" i="9" s="1"/>
  <c r="AO43" i="38"/>
  <c r="AI43" i="38"/>
  <c r="S42" i="9" s="1"/>
  <c r="AO100" i="38"/>
  <c r="AI100" i="38"/>
  <c r="S99" i="9" s="1"/>
  <c r="AO96" i="38"/>
  <c r="AI96" i="38"/>
  <c r="S95" i="9" s="1"/>
  <c r="AO42" i="38"/>
  <c r="AI42" i="38"/>
  <c r="S41" i="9" s="1"/>
  <c r="AO72" i="38"/>
  <c r="AI72" i="38"/>
  <c r="S71" i="9" s="1"/>
  <c r="AO135" i="38"/>
  <c r="AI135" i="38"/>
  <c r="S134" i="9" s="1"/>
  <c r="AO147" i="38"/>
  <c r="AI147" i="38"/>
  <c r="S146" i="9" s="1"/>
  <c r="AO79" i="38"/>
  <c r="AI79" i="38"/>
  <c r="S78" i="9" s="1"/>
  <c r="AO139" i="38"/>
  <c r="AI139" i="38"/>
  <c r="S138" i="9" s="1"/>
  <c r="AO70" i="38"/>
  <c r="AI70" i="38"/>
  <c r="S69" i="9" s="1"/>
  <c r="AO84" i="38"/>
  <c r="AI84" i="38"/>
  <c r="S83" i="9" s="1"/>
  <c r="AO114" i="38"/>
  <c r="AI114" i="38"/>
  <c r="S113" i="9" s="1"/>
  <c r="AO29" i="38"/>
  <c r="AI29" i="38"/>
  <c r="S28" i="9" s="1"/>
  <c r="V162" i="21"/>
  <c r="AO107" i="38"/>
  <c r="AI107" i="38"/>
  <c r="S106" i="9" s="1"/>
  <c r="AO151" i="38"/>
  <c r="AI151" i="38"/>
  <c r="S150" i="9" s="1"/>
  <c r="AO145" i="38"/>
  <c r="AI145" i="38"/>
  <c r="S144" i="9" s="1"/>
  <c r="AO60" i="38"/>
  <c r="AI60" i="38"/>
  <c r="S59" i="9" s="1"/>
  <c r="AO122" i="38"/>
  <c r="AI122" i="38"/>
  <c r="S121" i="9" s="1"/>
  <c r="AO137" i="38"/>
  <c r="AI137" i="38"/>
  <c r="S136" i="9" s="1"/>
  <c r="AO25" i="38"/>
  <c r="AI25" i="38"/>
  <c r="S24" i="9" s="1"/>
  <c r="AO115" i="38"/>
  <c r="AI115" i="38"/>
  <c r="S114" i="9" s="1"/>
  <c r="AO48" i="38"/>
  <c r="AI48" i="38"/>
  <c r="S47" i="9" s="1"/>
  <c r="AO30" i="38"/>
  <c r="AI30" i="38"/>
  <c r="S29" i="9" s="1"/>
  <c r="AO27" i="38"/>
  <c r="AI27" i="38"/>
  <c r="S26" i="9" s="1"/>
  <c r="AO37" i="38"/>
  <c r="AI37" i="38"/>
  <c r="S36" i="9" s="1"/>
  <c r="AO101" i="38"/>
  <c r="AI101" i="38"/>
  <c r="S100" i="9" s="1"/>
  <c r="AO89" i="38"/>
  <c r="AI89" i="38"/>
  <c r="S88" i="9" s="1"/>
  <c r="AO91" i="38"/>
  <c r="AI91" i="38"/>
  <c r="S90" i="9" s="1"/>
  <c r="AO113" i="38"/>
  <c r="AI113" i="38"/>
  <c r="S112" i="9" s="1"/>
  <c r="AO126" i="38"/>
  <c r="AI126" i="38"/>
  <c r="S125" i="9" s="1"/>
  <c r="AO98" i="38"/>
  <c r="AI98" i="38"/>
  <c r="S97" i="9" s="1"/>
  <c r="AI33" i="38"/>
  <c r="S32" i="9" s="1"/>
  <c r="AO33" i="38"/>
  <c r="AO138" i="38"/>
  <c r="AI138" i="38"/>
  <c r="S137" i="9" s="1"/>
  <c r="AO55" i="38"/>
  <c r="AI55" i="38"/>
  <c r="S54" i="9" s="1"/>
  <c r="AO156" i="38"/>
  <c r="AI156" i="38"/>
  <c r="S155" i="9" s="1"/>
  <c r="AO71" i="38"/>
  <c r="AI71" i="38"/>
  <c r="S70" i="9" s="1"/>
  <c r="F158" i="21"/>
  <c r="AO74" i="38"/>
  <c r="AI74" i="38"/>
  <c r="S73" i="9" s="1"/>
  <c r="V161" i="21"/>
  <c r="AI65" i="38"/>
  <c r="S64" i="9" s="1"/>
  <c r="AO65" i="38"/>
  <c r="AO152" i="38"/>
  <c r="AI152" i="38"/>
  <c r="S151" i="9" s="1"/>
  <c r="AO104" i="38"/>
  <c r="AI104" i="38"/>
  <c r="S103" i="9" s="1"/>
  <c r="AO119" i="38"/>
  <c r="AI119" i="38"/>
  <c r="S118" i="9" s="1"/>
  <c r="AO57" i="38"/>
  <c r="AI57" i="38"/>
  <c r="S56" i="9" s="1"/>
  <c r="AO18" i="38"/>
  <c r="AI18" i="38"/>
  <c r="S17" i="9" s="1"/>
  <c r="AO62" i="38"/>
  <c r="AI62" i="38"/>
  <c r="S61" i="9" s="1"/>
  <c r="AO81" i="38"/>
  <c r="AI81" i="38"/>
  <c r="S80" i="9" s="1"/>
  <c r="AO82" i="38"/>
  <c r="AI82" i="38"/>
  <c r="S81" i="9" s="1"/>
  <c r="AO73" i="38"/>
  <c r="AI73" i="38"/>
  <c r="S72" i="9" s="1"/>
  <c r="AO26" i="38"/>
  <c r="AI26" i="38"/>
  <c r="S25" i="9" s="1"/>
  <c r="AO141" i="38"/>
  <c r="AI141" i="38"/>
  <c r="S140" i="9" s="1"/>
  <c r="AO47" i="38"/>
  <c r="AI47" i="38"/>
  <c r="S46" i="9" s="1"/>
  <c r="AO128" i="38"/>
  <c r="AI128" i="38"/>
  <c r="S127" i="9" s="1"/>
  <c r="AO66" i="38"/>
  <c r="AI66" i="38"/>
  <c r="S65" i="9" s="1"/>
  <c r="AI9" i="38"/>
  <c r="S8" i="9" s="1"/>
  <c r="AO9" i="38"/>
  <c r="AO83" i="38"/>
  <c r="AI83" i="38"/>
  <c r="S82" i="9" s="1"/>
  <c r="AO52" i="38"/>
  <c r="AI52" i="38"/>
  <c r="S51" i="9" s="1"/>
  <c r="AO10" i="38"/>
  <c r="AI10" i="38"/>
  <c r="S9" i="9" s="1"/>
  <c r="AO35" i="38"/>
  <c r="AI35" i="38"/>
  <c r="S34" i="9" s="1"/>
  <c r="AO103" i="38"/>
  <c r="AI103" i="38"/>
  <c r="S102" i="9" s="1"/>
  <c r="AO118" i="38"/>
  <c r="AI118" i="38"/>
  <c r="S117" i="9" s="1"/>
  <c r="AO6" i="38"/>
  <c r="AI6" i="38"/>
  <c r="S5" i="9" s="1"/>
  <c r="AO85" i="38"/>
  <c r="AI85" i="38"/>
  <c r="S84" i="9" s="1"/>
  <c r="AO95" i="38"/>
  <c r="AI95" i="38"/>
  <c r="S94" i="9" s="1"/>
  <c r="AO13" i="38"/>
  <c r="AI13" i="38"/>
  <c r="S12" i="9" s="1"/>
  <c r="AO136" i="38"/>
  <c r="AI136" i="38"/>
  <c r="S135" i="9" s="1"/>
  <c r="AO148" i="38"/>
  <c r="AI148" i="38"/>
  <c r="S147" i="9" s="1"/>
  <c r="AO75" i="38"/>
  <c r="AI75" i="38"/>
  <c r="S74" i="9" s="1"/>
  <c r="V159" i="21"/>
  <c r="AO39" i="38"/>
  <c r="AI39" i="38"/>
  <c r="S38" i="9" s="1"/>
  <c r="AO58" i="38"/>
  <c r="AI58" i="38"/>
  <c r="S57" i="9" s="1"/>
  <c r="AO154" i="38"/>
  <c r="AI154" i="38"/>
  <c r="S153" i="9" s="1"/>
  <c r="AO90" i="38"/>
  <c r="AI90" i="38"/>
  <c r="S89" i="9" s="1"/>
  <c r="AO20" i="38"/>
  <c r="AI20" i="38"/>
  <c r="S19" i="9" s="1"/>
  <c r="AO159" i="38"/>
  <c r="AI159" i="38"/>
  <c r="S158" i="9" s="1"/>
  <c r="V158" i="21"/>
  <c r="AO123" i="38"/>
  <c r="AI123" i="38"/>
  <c r="S122" i="9" s="1"/>
  <c r="AI129" i="38"/>
  <c r="S128" i="9" s="1"/>
  <c r="AO129" i="38"/>
  <c r="AO146" i="38"/>
  <c r="AI146" i="38"/>
  <c r="S145" i="9" s="1"/>
  <c r="AO15" i="38"/>
  <c r="AI15" i="38"/>
  <c r="S14" i="9" s="1"/>
  <c r="V163" i="21"/>
  <c r="AO112" i="38"/>
  <c r="AI112" i="38"/>
  <c r="S111" i="9" s="1"/>
  <c r="AO8" i="38"/>
  <c r="AI8" i="38"/>
  <c r="S7" i="9" s="1"/>
  <c r="AO28" i="38"/>
  <c r="AI28" i="38"/>
  <c r="S27" i="9" s="1"/>
  <c r="AO77" i="38"/>
  <c r="AI77" i="38"/>
  <c r="S76" i="9" s="1"/>
  <c r="AO153" i="38"/>
  <c r="AI153" i="38"/>
  <c r="S152" i="9" s="1"/>
  <c r="V160" i="21"/>
  <c r="AO23" i="38"/>
  <c r="AI23" i="38"/>
  <c r="S22" i="9" s="1"/>
  <c r="AO59" i="38"/>
  <c r="AI59" i="38"/>
  <c r="S58" i="9" s="1"/>
  <c r="AO67" i="38"/>
  <c r="AI67" i="38"/>
  <c r="S66" i="9" s="1"/>
  <c r="AO150" i="38"/>
  <c r="AI150" i="38"/>
  <c r="S149" i="9" s="1"/>
  <c r="AO78" i="38"/>
  <c r="AI78" i="38"/>
  <c r="S77" i="9" s="1"/>
  <c r="AO121" i="38"/>
  <c r="AI121" i="38"/>
  <c r="S120" i="9" s="1"/>
  <c r="AO144" i="38"/>
  <c r="AI144" i="38"/>
  <c r="S143" i="9" s="1"/>
  <c r="V164" i="21"/>
  <c r="AO109" i="38"/>
  <c r="AI109" i="38"/>
  <c r="S108" i="9" s="1"/>
  <c r="AO155" i="38"/>
  <c r="AI155" i="38"/>
  <c r="S154" i="9" s="1"/>
  <c r="AI158" i="38"/>
  <c r="S157" i="9" s="1"/>
  <c r="AO158" i="38"/>
  <c r="AO130" i="38"/>
  <c r="AI130" i="38"/>
  <c r="S129" i="9" s="1"/>
  <c r="AO46" i="38"/>
  <c r="AI46" i="38"/>
  <c r="S45" i="9" s="1"/>
  <c r="AO16" i="38"/>
  <c r="AI16" i="38"/>
  <c r="S15" i="9" s="1"/>
  <c r="AO34" i="38"/>
  <c r="AI34" i="38"/>
  <c r="S33" i="9" s="1"/>
  <c r="AO11" i="38"/>
  <c r="AI11" i="38"/>
  <c r="S10" i="9" s="1"/>
  <c r="AO94" i="38"/>
  <c r="AI94" i="38"/>
  <c r="S93" i="9" s="1"/>
  <c r="AO99" i="38"/>
  <c r="AI99" i="38"/>
  <c r="S98" i="9" s="1"/>
  <c r="AO125" i="38"/>
  <c r="AI125" i="38"/>
  <c r="S124" i="9" s="1"/>
  <c r="AO56" i="38"/>
  <c r="AI56" i="38"/>
  <c r="S55" i="9" s="1"/>
  <c r="AO44" i="38"/>
  <c r="AI44" i="38"/>
  <c r="S43" i="9" s="1"/>
  <c r="AO134" i="38"/>
  <c r="AI134" i="38"/>
  <c r="S133" i="9" s="1"/>
  <c r="AO124" i="38"/>
  <c r="AI124" i="38"/>
  <c r="S123" i="9" s="1"/>
  <c r="AO131" i="38"/>
  <c r="AI131" i="38"/>
  <c r="S130" i="9" s="1"/>
  <c r="AI50" i="38"/>
  <c r="S49" i="9" s="1"/>
  <c r="AO50" i="38"/>
  <c r="AO140" i="38"/>
  <c r="AI140" i="38"/>
  <c r="S139" i="9" s="1"/>
  <c r="AO22" i="38"/>
  <c r="AI22" i="38"/>
  <c r="S21" i="9" s="1"/>
  <c r="AO24" i="38"/>
  <c r="AI24" i="38"/>
  <c r="S23" i="9" s="1"/>
  <c r="AO106" i="38"/>
  <c r="AI106" i="38"/>
  <c r="S105" i="9" s="1"/>
  <c r="AO19" i="38"/>
  <c r="AI19" i="38"/>
  <c r="S18" i="9" s="1"/>
  <c r="AO133" i="38"/>
  <c r="AI133" i="38"/>
  <c r="S132" i="9" s="1"/>
  <c r="AO86" i="38"/>
  <c r="AI86" i="38"/>
  <c r="S85" i="9" s="1"/>
  <c r="AO14" i="38"/>
  <c r="AI14" i="38"/>
  <c r="S13" i="9" s="1"/>
  <c r="AO110" i="38"/>
  <c r="AI110" i="38"/>
  <c r="S109" i="9" s="1"/>
  <c r="AO51" i="38"/>
  <c r="AI51" i="38"/>
  <c r="S50" i="9" s="1"/>
  <c r="AO53" i="38"/>
  <c r="AI53" i="38"/>
  <c r="S52" i="9" s="1"/>
  <c r="AO63" i="38"/>
  <c r="AI63" i="38"/>
  <c r="S62" i="9" s="1"/>
  <c r="AO111" i="38"/>
  <c r="AI111" i="38"/>
  <c r="S110" i="9" s="1"/>
  <c r="AO69" i="38"/>
  <c r="AI69" i="38"/>
  <c r="S68" i="9" s="1"/>
  <c r="AO149" i="38"/>
  <c r="AI149" i="38"/>
  <c r="S148" i="9" s="1"/>
  <c r="AO49" i="38"/>
  <c r="AI49" i="38"/>
  <c r="S48" i="9" s="1"/>
  <c r="AO38" i="38"/>
  <c r="AI38" i="38"/>
  <c r="S37" i="9" s="1"/>
  <c r="AO142" i="38"/>
  <c r="AI142" i="38"/>
  <c r="S141" i="9" s="1"/>
  <c r="AO76" i="38"/>
  <c r="AI76" i="38"/>
  <c r="S75" i="9" s="1"/>
  <c r="AI97" i="38"/>
  <c r="S96" i="9" s="1"/>
  <c r="AO97" i="38"/>
  <c r="AO88" i="38"/>
  <c r="AI88" i="38"/>
  <c r="S87" i="9" s="1"/>
  <c r="AO132" i="38"/>
  <c r="AI132" i="38"/>
  <c r="S131" i="9" s="1"/>
  <c r="AO92" i="38"/>
  <c r="AI92" i="38"/>
  <c r="S91" i="9" s="1"/>
  <c r="AO80" i="38"/>
  <c r="AI80" i="38"/>
  <c r="S79" i="9" s="1"/>
  <c r="AO21" i="38"/>
  <c r="AI21" i="38"/>
  <c r="S20" i="9" s="1"/>
  <c r="AO127" i="38"/>
  <c r="AI127" i="38"/>
  <c r="S126" i="9" s="1"/>
  <c r="AO41" i="38"/>
  <c r="AI41" i="38"/>
  <c r="S40" i="9" s="1"/>
  <c r="AO108" i="38"/>
  <c r="AI108" i="38"/>
  <c r="S107" i="9" s="1"/>
  <c r="AO36" i="38"/>
  <c r="AI36" i="38"/>
  <c r="S35" i="9" s="1"/>
  <c r="AO105" i="38"/>
  <c r="AI105" i="38"/>
  <c r="S104" i="9" s="1"/>
  <c r="AO68" i="38"/>
  <c r="AI68" i="38"/>
  <c r="S67" i="9" s="1"/>
  <c r="AO17" i="38"/>
  <c r="AI17" i="38"/>
  <c r="S16" i="9" s="1"/>
  <c r="AO32" i="38"/>
  <c r="AI32" i="38"/>
  <c r="S31" i="9" s="1"/>
  <c r="AO31" i="38"/>
  <c r="AI31" i="38"/>
  <c r="S30" i="9" s="1"/>
  <c r="AO7" i="38"/>
  <c r="AI7" i="38"/>
  <c r="S6" i="9" s="1"/>
  <c r="AO54" i="38"/>
  <c r="AI54" i="38"/>
  <c r="S53" i="9" s="1"/>
  <c r="AO87" i="38"/>
  <c r="AI87" i="38"/>
  <c r="S86" i="9" s="1"/>
  <c r="AO61" i="38"/>
  <c r="AI61" i="38"/>
  <c r="S60" i="9" s="1"/>
  <c r="AO120" i="38"/>
  <c r="AI120" i="38"/>
  <c r="S119" i="9" s="1"/>
  <c r="AO40" i="38"/>
  <c r="AI40" i="38"/>
  <c r="S39" i="9" s="1"/>
  <c r="AO157" i="38"/>
  <c r="AI157" i="38"/>
  <c r="S156" i="9" s="1"/>
  <c r="AO64" i="38"/>
  <c r="AI64" i="38"/>
  <c r="S63" i="9" s="1"/>
  <c r="AO93" i="38"/>
  <c r="AI93" i="38"/>
  <c r="S92" i="9" s="1"/>
  <c r="AO143" i="38"/>
  <c r="AI143" i="38"/>
  <c r="S142" i="9" s="1"/>
  <c r="AO45" i="38"/>
  <c r="AI45" i="38"/>
  <c r="S44" i="9" s="1"/>
  <c r="AO102" i="38"/>
  <c r="AI102" i="38"/>
  <c r="S101" i="9" s="1"/>
  <c r="V148" i="35"/>
  <c r="AO150" i="25"/>
  <c r="T150" i="23"/>
  <c r="O148" i="35" s="1"/>
  <c r="AX148" i="21"/>
  <c r="U147" i="35"/>
  <c r="AO149" i="24"/>
  <c r="W149" i="35"/>
  <c r="AO151" i="26"/>
  <c r="N152" i="21"/>
  <c r="M152" i="21"/>
  <c r="K152" i="21"/>
  <c r="AM152" i="21" s="1"/>
  <c r="L152" i="21"/>
  <c r="N153" i="21"/>
  <c r="L153" i="21"/>
  <c r="M153" i="21"/>
  <c r="K153" i="21"/>
  <c r="AM153" i="21" s="1"/>
  <c r="AW149" i="21"/>
  <c r="T151" i="19"/>
  <c r="T147" i="35"/>
  <c r="AO149" i="23"/>
  <c r="T150" i="19"/>
  <c r="AW148" i="21"/>
  <c r="AZ149" i="21"/>
  <c r="T151" i="25"/>
  <c r="Q149" i="35" s="1"/>
  <c r="T149" i="35"/>
  <c r="AO151" i="23"/>
  <c r="T148" i="35"/>
  <c r="AO150" i="23"/>
  <c r="T149" i="24"/>
  <c r="P147" i="35" s="1"/>
  <c r="AY147" i="21"/>
  <c r="T152" i="23"/>
  <c r="O150" i="35" s="1"/>
  <c r="AX150" i="21"/>
  <c r="M160" i="24"/>
  <c r="AF160" i="24"/>
  <c r="W148" i="35"/>
  <c r="AO150" i="26"/>
  <c r="T150" i="24"/>
  <c r="P148" i="35" s="1"/>
  <c r="AY148" i="21"/>
  <c r="U148" i="35"/>
  <c r="AO150" i="24"/>
  <c r="T149" i="19"/>
  <c r="AW147" i="21"/>
  <c r="T151" i="23"/>
  <c r="O149" i="35" s="1"/>
  <c r="AX149" i="21"/>
  <c r="V147" i="35"/>
  <c r="AO149" i="25"/>
  <c r="S150" i="35"/>
  <c r="AO152" i="19"/>
  <c r="T151" i="24"/>
  <c r="P149" i="35" s="1"/>
  <c r="AY149" i="21"/>
  <c r="U149" i="35"/>
  <c r="AO151" i="24"/>
  <c r="AZ150" i="21"/>
  <c r="T152" i="25"/>
  <c r="Q150" i="35" s="1"/>
  <c r="S147" i="35"/>
  <c r="AO149" i="19"/>
  <c r="T149" i="25"/>
  <c r="Q147" i="35" s="1"/>
  <c r="AZ147" i="21"/>
  <c r="L149" i="35"/>
  <c r="J153" i="5"/>
  <c r="M153" i="5"/>
  <c r="N153" i="5"/>
  <c r="AF155" i="19"/>
  <c r="M155" i="19"/>
  <c r="L153" i="5"/>
  <c r="K153" i="5"/>
  <c r="J151" i="5"/>
  <c r="M151" i="5"/>
  <c r="AF153" i="19"/>
  <c r="N151" i="5"/>
  <c r="K151" i="5"/>
  <c r="M153" i="19"/>
  <c r="L151" i="5"/>
  <c r="U150" i="35"/>
  <c r="AO152" i="24"/>
  <c r="M150" i="35"/>
  <c r="S149" i="35"/>
  <c r="AO151" i="19"/>
  <c r="T152" i="26"/>
  <c r="R150" i="35" s="1"/>
  <c r="BA150" i="21"/>
  <c r="V150" i="35"/>
  <c r="AO152" i="25"/>
  <c r="T152" i="24"/>
  <c r="P150" i="35" s="1"/>
  <c r="AY150" i="21"/>
  <c r="W147" i="35"/>
  <c r="AO149" i="26"/>
  <c r="T150" i="35"/>
  <c r="AO152" i="23"/>
  <c r="S148" i="35"/>
  <c r="AO150" i="19"/>
  <c r="T151" i="26"/>
  <c r="R149" i="35" s="1"/>
  <c r="BA149" i="21"/>
  <c r="T149" i="26"/>
  <c r="R147" i="35" s="1"/>
  <c r="BA147" i="21"/>
  <c r="AZ148" i="21"/>
  <c r="J152" i="5"/>
  <c r="M154" i="19"/>
  <c r="N152" i="5"/>
  <c r="K152" i="5"/>
  <c r="AF154" i="19"/>
  <c r="M152" i="5"/>
  <c r="L152" i="5"/>
  <c r="T152" i="19"/>
  <c r="AW150" i="21"/>
  <c r="T149" i="23"/>
  <c r="O147" i="35" s="1"/>
  <c r="AX147" i="21"/>
  <c r="T150" i="26"/>
  <c r="R148" i="35" s="1"/>
  <c r="BA148" i="21"/>
  <c r="N151" i="21"/>
  <c r="M151" i="21"/>
  <c r="L151" i="21"/>
  <c r="K151" i="21"/>
  <c r="AM151" i="21" s="1"/>
  <c r="AD112" i="20"/>
  <c r="BB112" i="20" s="1"/>
  <c r="AK152" i="21" l="1"/>
  <c r="T154" i="19" s="1"/>
  <c r="AR152" i="21"/>
  <c r="AN154" i="23" s="1"/>
  <c r="AS152" i="21"/>
  <c r="AN154" i="24" s="1"/>
  <c r="AO154" i="24" s="1"/>
  <c r="AL142" i="9"/>
  <c r="AE142" i="9"/>
  <c r="AL107" i="9"/>
  <c r="AE107" i="9"/>
  <c r="AE105" i="9"/>
  <c r="AL105" i="9"/>
  <c r="AE108" i="9"/>
  <c r="AL108" i="9"/>
  <c r="AL138" i="9"/>
  <c r="AE138" i="9"/>
  <c r="AE149" i="9"/>
  <c r="AL149" i="9"/>
  <c r="AE117" i="9"/>
  <c r="AL117" i="9"/>
  <c r="AL127" i="9"/>
  <c r="AE127" i="9"/>
  <c r="AL151" i="9"/>
  <c r="AE151" i="9"/>
  <c r="AL144" i="9"/>
  <c r="AE144" i="9"/>
  <c r="AL119" i="9"/>
  <c r="AE119" i="9"/>
  <c r="AL148" i="9"/>
  <c r="AE148" i="9"/>
  <c r="AL130" i="9"/>
  <c r="AE130" i="9"/>
  <c r="AE129" i="9"/>
  <c r="AL129" i="9"/>
  <c r="AE152" i="9"/>
  <c r="AL152" i="9"/>
  <c r="AE111" i="9"/>
  <c r="AL111" i="9"/>
  <c r="AE128" i="9"/>
  <c r="AL128" i="9"/>
  <c r="AL113" i="9"/>
  <c r="AE113" i="9"/>
  <c r="AL143" i="9"/>
  <c r="AE143" i="9"/>
  <c r="AL122" i="9"/>
  <c r="AE122" i="9"/>
  <c r="AL155" i="9"/>
  <c r="AE155" i="9"/>
  <c r="AE136" i="9"/>
  <c r="AL136" i="9"/>
  <c r="AE150" i="9"/>
  <c r="AL150" i="9"/>
  <c r="AU153" i="21"/>
  <c r="AN155" i="26" s="1"/>
  <c r="AO155" i="26" s="1"/>
  <c r="AE104" i="9"/>
  <c r="AL104" i="9"/>
  <c r="AL126" i="9"/>
  <c r="AE126" i="9"/>
  <c r="AE131" i="9"/>
  <c r="AL131" i="9"/>
  <c r="AE141" i="9"/>
  <c r="AL141" i="9"/>
  <c r="AE132" i="9"/>
  <c r="AL132" i="9"/>
  <c r="AL123" i="9"/>
  <c r="AE123" i="9"/>
  <c r="AE124" i="9"/>
  <c r="AL124" i="9"/>
  <c r="AE153" i="9"/>
  <c r="AL153" i="9"/>
  <c r="AL146" i="9"/>
  <c r="AE146" i="9"/>
  <c r="AL115" i="9"/>
  <c r="AE115" i="9"/>
  <c r="AL157" i="9"/>
  <c r="AE157" i="9"/>
  <c r="AL120" i="9"/>
  <c r="AE120" i="9"/>
  <c r="AE147" i="9"/>
  <c r="AL147" i="9"/>
  <c r="AE140" i="9"/>
  <c r="AL140" i="9"/>
  <c r="AL118" i="9"/>
  <c r="AE118" i="9"/>
  <c r="AE125" i="9"/>
  <c r="AL125" i="9"/>
  <c r="AL121" i="9"/>
  <c r="AE121" i="9"/>
  <c r="AE106" i="9"/>
  <c r="AL106" i="9"/>
  <c r="AL156" i="9"/>
  <c r="AE156" i="9"/>
  <c r="AL110" i="9"/>
  <c r="AE110" i="9"/>
  <c r="AE109" i="9"/>
  <c r="AL109" i="9"/>
  <c r="AL139" i="9"/>
  <c r="AE139" i="9"/>
  <c r="AE133" i="9"/>
  <c r="AL133" i="9"/>
  <c r="AE154" i="9"/>
  <c r="AL154" i="9"/>
  <c r="AE158" i="9"/>
  <c r="AL158" i="9"/>
  <c r="AE134" i="9"/>
  <c r="AL134" i="9"/>
  <c r="AL116" i="9"/>
  <c r="AE116" i="9"/>
  <c r="AL145" i="9"/>
  <c r="AE145" i="9"/>
  <c r="AE135" i="9"/>
  <c r="AL135" i="9"/>
  <c r="AL137" i="9"/>
  <c r="AE137" i="9"/>
  <c r="AL112" i="9"/>
  <c r="AE112" i="9"/>
  <c r="AL114" i="9"/>
  <c r="AE114" i="9"/>
  <c r="AL152" i="21"/>
  <c r="T154" i="23" s="1"/>
  <c r="O152" i="35" s="1"/>
  <c r="AK151" i="21"/>
  <c r="AQ152" i="21"/>
  <c r="AN154" i="19" s="1"/>
  <c r="S152" i="35" s="1"/>
  <c r="AT152" i="21"/>
  <c r="AN154" i="25" s="1"/>
  <c r="AQ151" i="21"/>
  <c r="AN153" i="19" s="1"/>
  <c r="S151" i="35" s="1"/>
  <c r="D158" i="5"/>
  <c r="U155" i="21"/>
  <c r="E164" i="5"/>
  <c r="AO161" i="38"/>
  <c r="AI161" i="38"/>
  <c r="S160" i="9" s="1"/>
  <c r="E155" i="21"/>
  <c r="AO160" i="38"/>
  <c r="AI160" i="38"/>
  <c r="S159" i="9" s="1"/>
  <c r="D155" i="5"/>
  <c r="F160" i="21"/>
  <c r="D156" i="5"/>
  <c r="U156" i="21"/>
  <c r="AO162" i="38"/>
  <c r="AI162" i="38"/>
  <c r="S161" i="9" s="1"/>
  <c r="E156" i="21"/>
  <c r="E154" i="21"/>
  <c r="E161" i="5"/>
  <c r="U154" i="21"/>
  <c r="U158" i="21"/>
  <c r="AO163" i="38"/>
  <c r="AI163" i="38"/>
  <c r="S162" i="9" s="1"/>
  <c r="E160" i="5"/>
  <c r="D154" i="5"/>
  <c r="E157" i="21"/>
  <c r="E162" i="5"/>
  <c r="AO165" i="38"/>
  <c r="AI165" i="38"/>
  <c r="S164" i="9" s="1"/>
  <c r="E159" i="5"/>
  <c r="F161" i="21"/>
  <c r="D157" i="5"/>
  <c r="F164" i="21"/>
  <c r="F162" i="21"/>
  <c r="F163" i="21"/>
  <c r="AO164" i="38"/>
  <c r="AI164" i="38"/>
  <c r="S163" i="9" s="1"/>
  <c r="U157" i="21"/>
  <c r="F159" i="21"/>
  <c r="E163" i="5"/>
  <c r="T154" i="24"/>
  <c r="P152" i="35" s="1"/>
  <c r="AY152" i="21"/>
  <c r="T153" i="24"/>
  <c r="P151" i="35" s="1"/>
  <c r="T155" i="24"/>
  <c r="P153" i="35" s="1"/>
  <c r="N150" i="35"/>
  <c r="I148" i="35"/>
  <c r="L150" i="35"/>
  <c r="I150" i="35"/>
  <c r="AT153" i="21"/>
  <c r="AN155" i="25" s="1"/>
  <c r="AN152" i="21"/>
  <c r="AT151" i="21"/>
  <c r="AN153" i="25" s="1"/>
  <c r="AL39" i="9"/>
  <c r="AE39" i="9"/>
  <c r="AL53" i="9"/>
  <c r="AE53" i="9"/>
  <c r="AL16" i="9"/>
  <c r="AE16" i="9"/>
  <c r="AL79" i="9"/>
  <c r="AE79" i="9"/>
  <c r="AL48" i="9"/>
  <c r="AE48" i="9"/>
  <c r="AL62" i="9"/>
  <c r="AE62" i="9"/>
  <c r="AL13" i="9"/>
  <c r="AE13" i="9"/>
  <c r="AL43" i="9"/>
  <c r="AE43" i="9"/>
  <c r="AL93" i="9"/>
  <c r="AE93" i="9"/>
  <c r="AL45" i="9"/>
  <c r="AE45" i="9"/>
  <c r="AL7" i="9"/>
  <c r="AE7" i="9"/>
  <c r="AL19" i="9"/>
  <c r="AE19" i="9"/>
  <c r="AL38" i="9"/>
  <c r="AE38" i="9"/>
  <c r="AL28" i="9"/>
  <c r="AE28" i="9"/>
  <c r="AL71" i="9"/>
  <c r="AE71" i="9"/>
  <c r="AL42" i="9"/>
  <c r="AE42" i="9"/>
  <c r="M147" i="35"/>
  <c r="N147" i="35"/>
  <c r="AN153" i="21"/>
  <c r="AK153" i="21"/>
  <c r="K147" i="35"/>
  <c r="AO152" i="21"/>
  <c r="AN151" i="21"/>
  <c r="AL96" i="9"/>
  <c r="AE96" i="9"/>
  <c r="AL49" i="9"/>
  <c r="AE49" i="9"/>
  <c r="AL12" i="9"/>
  <c r="AE12" i="9"/>
  <c r="AL51" i="9"/>
  <c r="AE51" i="9"/>
  <c r="AL72" i="9"/>
  <c r="AE72" i="9"/>
  <c r="AL17" i="9"/>
  <c r="AE17" i="9"/>
  <c r="AL70" i="9"/>
  <c r="AE70" i="9"/>
  <c r="AL90" i="9"/>
  <c r="AE90" i="9"/>
  <c r="AL26" i="9"/>
  <c r="AE26" i="9"/>
  <c r="AL24" i="9"/>
  <c r="AE24" i="9"/>
  <c r="K150" i="35"/>
  <c r="K148" i="35"/>
  <c r="J148" i="35"/>
  <c r="AO153" i="21"/>
  <c r="AQ153" i="21"/>
  <c r="AN155" i="19" s="1"/>
  <c r="S153" i="35" s="1"/>
  <c r="AU152" i="21"/>
  <c r="AN154" i="26" s="1"/>
  <c r="AU151" i="21"/>
  <c r="AN153" i="26" s="1"/>
  <c r="AL92" i="9"/>
  <c r="AE92" i="9"/>
  <c r="AL6" i="9"/>
  <c r="AE6" i="9"/>
  <c r="AL67" i="9"/>
  <c r="AE67" i="9"/>
  <c r="AL40" i="9"/>
  <c r="AE40" i="9"/>
  <c r="AL91" i="9"/>
  <c r="AE91" i="9"/>
  <c r="AL75" i="9"/>
  <c r="AE75" i="9"/>
  <c r="AL52" i="9"/>
  <c r="AE52" i="9"/>
  <c r="AL85" i="9"/>
  <c r="AE85" i="9"/>
  <c r="AL23" i="9"/>
  <c r="AE23" i="9"/>
  <c r="AL55" i="9"/>
  <c r="AE55" i="9"/>
  <c r="AL10" i="9"/>
  <c r="AE10" i="9"/>
  <c r="AL89" i="9"/>
  <c r="AE89" i="9"/>
  <c r="AL32" i="9"/>
  <c r="AE32" i="9"/>
  <c r="AL78" i="9"/>
  <c r="AE78" i="9"/>
  <c r="AL41" i="9"/>
  <c r="AE41" i="9"/>
  <c r="AL11" i="9"/>
  <c r="AE11" i="9"/>
  <c r="T153" i="19"/>
  <c r="J150" i="35"/>
  <c r="K149" i="35"/>
  <c r="N148" i="35"/>
  <c r="W153" i="35"/>
  <c r="T152" i="35"/>
  <c r="AO154" i="23"/>
  <c r="AO151" i="21"/>
  <c r="AL66" i="9"/>
  <c r="AE66" i="9"/>
  <c r="AL74" i="9"/>
  <c r="AE74" i="9"/>
  <c r="AL94" i="9"/>
  <c r="AE94" i="9"/>
  <c r="AL102" i="9"/>
  <c r="AE102" i="9"/>
  <c r="AL82" i="9"/>
  <c r="AE82" i="9"/>
  <c r="AL46" i="9"/>
  <c r="AE46" i="9"/>
  <c r="AL81" i="9"/>
  <c r="AE81" i="9"/>
  <c r="AL56" i="9"/>
  <c r="AE56" i="9"/>
  <c r="AL97" i="9"/>
  <c r="AE97" i="9"/>
  <c r="AL88" i="9"/>
  <c r="AE88" i="9"/>
  <c r="AL29" i="9"/>
  <c r="AE29" i="9"/>
  <c r="I149" i="35"/>
  <c r="L147" i="35"/>
  <c r="AR153" i="21"/>
  <c r="AN155" i="23" s="1"/>
  <c r="AL151" i="21"/>
  <c r="AL101" i="9"/>
  <c r="AE101" i="9"/>
  <c r="AL63" i="9"/>
  <c r="AE63" i="9"/>
  <c r="AL60" i="9"/>
  <c r="AE60" i="9"/>
  <c r="AL30" i="9"/>
  <c r="AE30" i="9"/>
  <c r="AL68" i="9"/>
  <c r="AE68" i="9"/>
  <c r="AL50" i="9"/>
  <c r="AE50" i="9"/>
  <c r="AL21" i="9"/>
  <c r="AE21" i="9"/>
  <c r="AL33" i="9"/>
  <c r="AE33" i="9"/>
  <c r="AL76" i="9"/>
  <c r="AE76" i="9"/>
  <c r="AL64" i="9"/>
  <c r="AE64" i="9"/>
  <c r="AL83" i="9"/>
  <c r="AE83" i="9"/>
  <c r="AL95" i="9"/>
  <c r="AE95" i="9"/>
  <c r="AL153" i="21"/>
  <c r="J147" i="35"/>
  <c r="M149" i="35"/>
  <c r="AR151" i="21"/>
  <c r="AN153" i="23" s="1"/>
  <c r="AL58" i="9"/>
  <c r="AE58" i="9"/>
  <c r="AL14" i="9"/>
  <c r="AE14" i="9"/>
  <c r="AL84" i="9"/>
  <c r="AE84" i="9"/>
  <c r="AL34" i="9"/>
  <c r="AE34" i="9"/>
  <c r="AL80" i="9"/>
  <c r="AE80" i="9"/>
  <c r="AL54" i="9"/>
  <c r="AE54" i="9"/>
  <c r="AL100" i="9"/>
  <c r="AE100" i="9"/>
  <c r="AL47" i="9"/>
  <c r="AE47" i="9"/>
  <c r="I147" i="35"/>
  <c r="J149" i="35"/>
  <c r="AS153" i="21"/>
  <c r="AN155" i="24" s="1"/>
  <c r="L148" i="35"/>
  <c r="U152" i="35"/>
  <c r="AS151" i="21"/>
  <c r="AN153" i="24" s="1"/>
  <c r="AL44" i="9"/>
  <c r="AE44" i="9"/>
  <c r="AL86" i="9"/>
  <c r="AE86" i="9"/>
  <c r="AL31" i="9"/>
  <c r="AE31" i="9"/>
  <c r="AL35" i="9"/>
  <c r="AE35" i="9"/>
  <c r="AL20" i="9"/>
  <c r="AE20" i="9"/>
  <c r="AL87" i="9"/>
  <c r="AE87" i="9"/>
  <c r="AL37" i="9"/>
  <c r="AE37" i="9"/>
  <c r="AL18" i="9"/>
  <c r="AE18" i="9"/>
  <c r="AL98" i="9"/>
  <c r="AE98" i="9"/>
  <c r="AL15" i="9"/>
  <c r="AE15" i="9"/>
  <c r="AL27" i="9"/>
  <c r="AE27" i="9"/>
  <c r="AL57" i="9"/>
  <c r="AE57" i="9"/>
  <c r="AL8" i="9"/>
  <c r="AE8" i="9"/>
  <c r="AL73" i="9"/>
  <c r="AE73" i="9"/>
  <c r="AL69" i="9"/>
  <c r="AE69" i="9"/>
  <c r="AL99" i="9"/>
  <c r="AE99" i="9"/>
  <c r="M148" i="35"/>
  <c r="N149" i="35"/>
  <c r="AW152" i="21"/>
  <c r="V152" i="35"/>
  <c r="AO154" i="25"/>
  <c r="AL77" i="9"/>
  <c r="AE77" i="9"/>
  <c r="AL22" i="9"/>
  <c r="AE22" i="9"/>
  <c r="AL5" i="9"/>
  <c r="AE5" i="9"/>
  <c r="AL9" i="9"/>
  <c r="AE9" i="9"/>
  <c r="AL65" i="9"/>
  <c r="AE65" i="9"/>
  <c r="AL25" i="9"/>
  <c r="AE25" i="9"/>
  <c r="AL61" i="9"/>
  <c r="AE61" i="9"/>
  <c r="AL103" i="9"/>
  <c r="AE103" i="9"/>
  <c r="AL36" i="9"/>
  <c r="AE36" i="9"/>
  <c r="AL59" i="9"/>
  <c r="AE59" i="9"/>
  <c r="AX152" i="21" l="1"/>
  <c r="AW151" i="21"/>
  <c r="AO153" i="19"/>
  <c r="I151" i="35" s="1"/>
  <c r="AO155" i="19"/>
  <c r="AL163" i="9"/>
  <c r="AE163" i="9"/>
  <c r="AL164" i="9"/>
  <c r="AE164" i="9"/>
  <c r="AE159" i="9"/>
  <c r="AL159" i="9"/>
  <c r="AL161" i="9"/>
  <c r="AE161" i="9"/>
  <c r="AE162" i="9"/>
  <c r="AL162" i="9"/>
  <c r="AL160" i="9"/>
  <c r="AE160" i="9"/>
  <c r="AO154" i="19"/>
  <c r="I152" i="35" s="1"/>
  <c r="E158" i="21"/>
  <c r="T155" i="23"/>
  <c r="O153" i="35" s="1"/>
  <c r="AX153" i="21"/>
  <c r="T153" i="26"/>
  <c r="R151" i="35" s="1"/>
  <c r="BA151" i="21"/>
  <c r="T155" i="25"/>
  <c r="Q153" i="35" s="1"/>
  <c r="AZ153" i="21"/>
  <c r="V151" i="35"/>
  <c r="AO153" i="25"/>
  <c r="L152" i="35"/>
  <c r="J152" i="35"/>
  <c r="AZ152" i="21"/>
  <c r="T154" i="25"/>
  <c r="Q152" i="35" s="1"/>
  <c r="AF156" i="23"/>
  <c r="M156" i="23"/>
  <c r="U153" i="35"/>
  <c r="AO155" i="24"/>
  <c r="T153" i="23"/>
  <c r="O151" i="35" s="1"/>
  <c r="AX151" i="21"/>
  <c r="N151" i="35"/>
  <c r="V153" i="35"/>
  <c r="AO155" i="25"/>
  <c r="AF165" i="24"/>
  <c r="M165" i="24"/>
  <c r="M159" i="23"/>
  <c r="AF159" i="23"/>
  <c r="M162" i="24"/>
  <c r="AF162" i="24"/>
  <c r="T151" i="35"/>
  <c r="AO153" i="23"/>
  <c r="W151" i="35"/>
  <c r="AO153" i="26"/>
  <c r="T153" i="25"/>
  <c r="Q151" i="35" s="1"/>
  <c r="AZ151" i="21"/>
  <c r="U151" i="35"/>
  <c r="AO153" i="24"/>
  <c r="W152" i="35"/>
  <c r="AO154" i="26"/>
  <c r="T154" i="26"/>
  <c r="R152" i="35" s="1"/>
  <c r="BA152" i="21"/>
  <c r="AF161" i="24"/>
  <c r="M161" i="24"/>
  <c r="N152" i="35"/>
  <c r="T153" i="35"/>
  <c r="AO155" i="23"/>
  <c r="M153" i="35"/>
  <c r="AY153" i="21"/>
  <c r="AF158" i="23"/>
  <c r="M158" i="23"/>
  <c r="AF166" i="24"/>
  <c r="M166" i="24"/>
  <c r="K152" i="35"/>
  <c r="T155" i="26"/>
  <c r="R153" i="35" s="1"/>
  <c r="BA153" i="21"/>
  <c r="I153" i="35"/>
  <c r="T155" i="19"/>
  <c r="AW153" i="21"/>
  <c r="AY151" i="21"/>
  <c r="AF164" i="24"/>
  <c r="M164" i="24"/>
  <c r="AF163" i="24"/>
  <c r="M163" i="24"/>
  <c r="AF157" i="23"/>
  <c r="M157" i="23"/>
  <c r="M160" i="23"/>
  <c r="AF160" i="23"/>
  <c r="T157" i="21" l="1"/>
  <c r="AB157" i="21" s="1"/>
  <c r="T154" i="21"/>
  <c r="AB154" i="21" s="1"/>
  <c r="T156" i="21"/>
  <c r="AB156" i="21" s="1"/>
  <c r="T155" i="21"/>
  <c r="AB155" i="21" s="1"/>
  <c r="N153" i="35"/>
  <c r="K151" i="35"/>
  <c r="M151" i="35"/>
  <c r="L153" i="35"/>
  <c r="J153" i="35"/>
  <c r="M152" i="35"/>
  <c r="J151" i="35"/>
  <c r="K153" i="35"/>
  <c r="L151" i="35"/>
  <c r="AD66" i="20"/>
  <c r="BB66" i="20" s="1"/>
  <c r="AD21" i="20"/>
  <c r="BB21" i="20" s="1"/>
  <c r="AD156" i="21" l="1"/>
  <c r="AC156" i="21"/>
  <c r="AA156" i="21"/>
  <c r="Z156" i="21"/>
  <c r="AE156" i="21"/>
  <c r="AE154" i="21"/>
  <c r="AD154" i="21"/>
  <c r="Z154" i="21"/>
  <c r="AA154" i="21"/>
  <c r="AC154" i="21"/>
  <c r="AE155" i="21"/>
  <c r="AD155" i="21"/>
  <c r="Z155" i="21"/>
  <c r="AC155" i="21"/>
  <c r="AA155" i="21"/>
  <c r="AC157" i="21"/>
  <c r="AD157" i="21"/>
  <c r="Z157" i="21"/>
  <c r="AA157" i="21"/>
  <c r="AE157" i="21"/>
  <c r="AN97" i="38" l="1"/>
  <c r="AH97" i="38"/>
  <c r="R96" i="9" s="1"/>
  <c r="AN128" i="38"/>
  <c r="AH128" i="38"/>
  <c r="R127" i="9" s="1"/>
  <c r="AM95" i="38"/>
  <c r="AG95" i="38"/>
  <c r="Q94" i="9" s="1"/>
  <c r="AN153" i="38"/>
  <c r="AH153" i="38"/>
  <c r="R152" i="9" s="1"/>
  <c r="AN129" i="38"/>
  <c r="AH129" i="38"/>
  <c r="R128" i="9" s="1"/>
  <c r="AN11" i="38"/>
  <c r="AH11" i="38"/>
  <c r="R10" i="9" s="1"/>
  <c r="AN90" i="38"/>
  <c r="AH90" i="38"/>
  <c r="R89" i="9" s="1"/>
  <c r="D157" i="21"/>
  <c r="J157" i="21" s="1"/>
  <c r="AM98" i="38"/>
  <c r="AG98" i="38"/>
  <c r="Q97" i="9" s="1"/>
  <c r="AM136" i="38"/>
  <c r="AG136" i="38"/>
  <c r="Q135" i="9" s="1"/>
  <c r="AM58" i="38"/>
  <c r="AG58" i="38"/>
  <c r="Q57" i="9" s="1"/>
  <c r="AM60" i="38"/>
  <c r="AG60" i="38"/>
  <c r="Q59" i="9" s="1"/>
  <c r="AN107" i="38"/>
  <c r="AH107" i="38"/>
  <c r="R106" i="9" s="1"/>
  <c r="AM97" i="38"/>
  <c r="AG97" i="38"/>
  <c r="Q96" i="9" s="1"/>
  <c r="AN48" i="38"/>
  <c r="AH48" i="38"/>
  <c r="R47" i="9" s="1"/>
  <c r="AN65" i="38"/>
  <c r="AH65" i="38"/>
  <c r="R64" i="9" s="1"/>
  <c r="AM139" i="38"/>
  <c r="AG139" i="38"/>
  <c r="Q138" i="9" s="1"/>
  <c r="AM74" i="38"/>
  <c r="AG74" i="38"/>
  <c r="Q73" i="9" s="1"/>
  <c r="AN104" i="38"/>
  <c r="AH104" i="38"/>
  <c r="R103" i="9" s="1"/>
  <c r="AM24" i="38"/>
  <c r="AG24" i="38"/>
  <c r="Q23" i="9" s="1"/>
  <c r="AM104" i="38"/>
  <c r="AG104" i="38"/>
  <c r="Q103" i="9" s="1"/>
  <c r="AN29" i="38"/>
  <c r="AH29" i="38"/>
  <c r="R28" i="9" s="1"/>
  <c r="AN95" i="38"/>
  <c r="AH95" i="38"/>
  <c r="R94" i="9" s="1"/>
  <c r="AN79" i="38"/>
  <c r="AH79" i="38"/>
  <c r="R78" i="9" s="1"/>
  <c r="AM85" i="38"/>
  <c r="AG85" i="38"/>
  <c r="Q84" i="9" s="1"/>
  <c r="AM84" i="38"/>
  <c r="AG84" i="38"/>
  <c r="Q83" i="9" s="1"/>
  <c r="AN77" i="38"/>
  <c r="AH77" i="38"/>
  <c r="R76" i="9" s="1"/>
  <c r="AN45" i="38"/>
  <c r="AH45" i="38"/>
  <c r="R44" i="9" s="1"/>
  <c r="AM80" i="38"/>
  <c r="AG80" i="38"/>
  <c r="Q79" i="9" s="1"/>
  <c r="AM113" i="38"/>
  <c r="AG113" i="38"/>
  <c r="Q112" i="9" s="1"/>
  <c r="AN148" i="38"/>
  <c r="AH148" i="38"/>
  <c r="R147" i="9" s="1"/>
  <c r="AH78" i="38"/>
  <c r="R77" i="9" s="1"/>
  <c r="AN78" i="38"/>
  <c r="AN151" i="38"/>
  <c r="AH151" i="38"/>
  <c r="R150" i="9" s="1"/>
  <c r="AM101" i="38"/>
  <c r="AG101" i="38"/>
  <c r="Q100" i="9" s="1"/>
  <c r="AN119" i="38"/>
  <c r="AH119" i="38"/>
  <c r="R118" i="9" s="1"/>
  <c r="AN157" i="38"/>
  <c r="AH157" i="38"/>
  <c r="R156" i="9" s="1"/>
  <c r="AN126" i="38"/>
  <c r="AH126" i="38"/>
  <c r="R125" i="9" s="1"/>
  <c r="AM131" i="38"/>
  <c r="AG131" i="38"/>
  <c r="Q130" i="9" s="1"/>
  <c r="AM72" i="38"/>
  <c r="AG72" i="38"/>
  <c r="Q71" i="9" s="1"/>
  <c r="AM153" i="38"/>
  <c r="AG153" i="38"/>
  <c r="Q152" i="9" s="1"/>
  <c r="AN125" i="38"/>
  <c r="AH125" i="38"/>
  <c r="R124" i="9" s="1"/>
  <c r="AM75" i="38"/>
  <c r="AG75" i="38"/>
  <c r="Q74" i="9" s="1"/>
  <c r="AM115" i="38"/>
  <c r="AG115" i="38"/>
  <c r="Q114" i="9" s="1"/>
  <c r="AM64" i="38"/>
  <c r="AG64" i="38"/>
  <c r="Q63" i="9" s="1"/>
  <c r="AM30" i="38"/>
  <c r="AG30" i="38"/>
  <c r="Q29" i="9" s="1"/>
  <c r="AN127" i="38"/>
  <c r="AH127" i="38"/>
  <c r="R126" i="9" s="1"/>
  <c r="D155" i="21"/>
  <c r="J155" i="21" s="1"/>
  <c r="AM29" i="38"/>
  <c r="AG29" i="38"/>
  <c r="Q28" i="9" s="1"/>
  <c r="AM36" i="38"/>
  <c r="AG36" i="38"/>
  <c r="Q35" i="9" s="1"/>
  <c r="AN41" i="38"/>
  <c r="AH41" i="38"/>
  <c r="R40" i="9" s="1"/>
  <c r="AM144" i="38"/>
  <c r="AG144" i="38"/>
  <c r="Q143" i="9" s="1"/>
  <c r="AN39" i="38"/>
  <c r="AH39" i="38"/>
  <c r="R38" i="9" s="1"/>
  <c r="AM12" i="38"/>
  <c r="AG12" i="38"/>
  <c r="Q11" i="9" s="1"/>
  <c r="AN60" i="38"/>
  <c r="AH60" i="38"/>
  <c r="R59" i="9" s="1"/>
  <c r="AN124" i="38"/>
  <c r="AH124" i="38"/>
  <c r="R123" i="9" s="1"/>
  <c r="AN116" i="38"/>
  <c r="AH116" i="38"/>
  <c r="R115" i="9" s="1"/>
  <c r="AN106" i="38"/>
  <c r="AH106" i="38"/>
  <c r="R105" i="9" s="1"/>
  <c r="AH142" i="38"/>
  <c r="R141" i="9" s="1"/>
  <c r="AN142" i="38"/>
  <c r="AM48" i="38"/>
  <c r="AG48" i="38"/>
  <c r="Q47" i="9" s="1"/>
  <c r="AN21" i="38"/>
  <c r="AH21" i="38"/>
  <c r="R20" i="9" s="1"/>
  <c r="AM14" i="38"/>
  <c r="AG14" i="38"/>
  <c r="Q13" i="9" s="1"/>
  <c r="AN34" i="38"/>
  <c r="AH34" i="38"/>
  <c r="R33" i="9" s="1"/>
  <c r="AM17" i="38"/>
  <c r="AG17" i="38"/>
  <c r="Q16" i="9" s="1"/>
  <c r="AN131" i="38"/>
  <c r="AH131" i="38"/>
  <c r="R130" i="9" s="1"/>
  <c r="AN133" i="38"/>
  <c r="AH133" i="38"/>
  <c r="R132" i="9" s="1"/>
  <c r="AM15" i="38"/>
  <c r="AG15" i="38"/>
  <c r="Q14" i="9" s="1"/>
  <c r="AM39" i="38"/>
  <c r="AG39" i="38"/>
  <c r="Q38" i="9" s="1"/>
  <c r="AM9" i="38"/>
  <c r="AG9" i="38"/>
  <c r="Q8" i="9" s="1"/>
  <c r="AM130" i="38"/>
  <c r="AG130" i="38"/>
  <c r="Q129" i="9" s="1"/>
  <c r="AN156" i="38"/>
  <c r="AH156" i="38"/>
  <c r="R155" i="9" s="1"/>
  <c r="AM133" i="38"/>
  <c r="AG133" i="38"/>
  <c r="Q132" i="9" s="1"/>
  <c r="AM142" i="38"/>
  <c r="AG142" i="38"/>
  <c r="Q141" i="9" s="1"/>
  <c r="AN96" i="38"/>
  <c r="AH96" i="38"/>
  <c r="R95" i="9" s="1"/>
  <c r="AM140" i="38"/>
  <c r="AG140" i="38"/>
  <c r="Q139" i="9" s="1"/>
  <c r="AM34" i="38"/>
  <c r="AG34" i="38"/>
  <c r="Q33" i="9" s="1"/>
  <c r="AN38" i="38"/>
  <c r="AH38" i="38"/>
  <c r="R37" i="9" s="1"/>
  <c r="AN64" i="38"/>
  <c r="AH64" i="38"/>
  <c r="R63" i="9" s="1"/>
  <c r="AN139" i="38"/>
  <c r="AH139" i="38"/>
  <c r="R138" i="9" s="1"/>
  <c r="AM105" i="38"/>
  <c r="AG105" i="38"/>
  <c r="Q104" i="9" s="1"/>
  <c r="AN76" i="38"/>
  <c r="AH76" i="38"/>
  <c r="R75" i="9" s="1"/>
  <c r="AM18" i="38"/>
  <c r="AG18" i="38"/>
  <c r="Q17" i="9" s="1"/>
  <c r="AM156" i="38"/>
  <c r="AG156" i="38"/>
  <c r="Q155" i="9" s="1"/>
  <c r="AN84" i="38"/>
  <c r="AH84" i="38"/>
  <c r="R83" i="9" s="1"/>
  <c r="AN42" i="38"/>
  <c r="AH42" i="38"/>
  <c r="R41" i="9" s="1"/>
  <c r="AN115" i="38"/>
  <c r="AH115" i="38"/>
  <c r="R114" i="9" s="1"/>
  <c r="AM99" i="38"/>
  <c r="AG99" i="38"/>
  <c r="Q98" i="9" s="1"/>
  <c r="AM100" i="38"/>
  <c r="AG100" i="38"/>
  <c r="Q99" i="9" s="1"/>
  <c r="C156" i="5"/>
  <c r="I156" i="5" s="1"/>
  <c r="AN89" i="38"/>
  <c r="AH89" i="38"/>
  <c r="R88" i="9" s="1"/>
  <c r="AM79" i="38"/>
  <c r="AG79" i="38"/>
  <c r="Q78" i="9" s="1"/>
  <c r="AN37" i="38"/>
  <c r="AH37" i="38"/>
  <c r="R36" i="9" s="1"/>
  <c r="AM129" i="38"/>
  <c r="AG129" i="38"/>
  <c r="Q128" i="9" s="1"/>
  <c r="AM31" i="38"/>
  <c r="AG31" i="38"/>
  <c r="Q30" i="9" s="1"/>
  <c r="AM49" i="38"/>
  <c r="AG49" i="38"/>
  <c r="Q48" i="9" s="1"/>
  <c r="AN71" i="38"/>
  <c r="AH71" i="38"/>
  <c r="R70" i="9" s="1"/>
  <c r="AN98" i="38"/>
  <c r="AH98" i="38"/>
  <c r="R97" i="9" s="1"/>
  <c r="AN70" i="38"/>
  <c r="AH70" i="38"/>
  <c r="R69" i="9" s="1"/>
  <c r="AM124" i="38"/>
  <c r="AG124" i="38"/>
  <c r="Q123" i="9" s="1"/>
  <c r="AM33" i="38"/>
  <c r="AG33" i="38"/>
  <c r="Q32" i="9" s="1"/>
  <c r="AM125" i="38"/>
  <c r="AG125" i="38"/>
  <c r="Q124" i="9" s="1"/>
  <c r="AG59" i="38"/>
  <c r="Q58" i="9" s="1"/>
  <c r="AM59" i="38"/>
  <c r="AN100" i="38"/>
  <c r="AH100" i="38"/>
  <c r="R99" i="9" s="1"/>
  <c r="AM151" i="38"/>
  <c r="AG151" i="38"/>
  <c r="Q150" i="9" s="1"/>
  <c r="AN109" i="38"/>
  <c r="AH109" i="38"/>
  <c r="R108" i="9" s="1"/>
  <c r="AM146" i="38"/>
  <c r="AG146" i="38"/>
  <c r="Q145" i="9" s="1"/>
  <c r="AM44" i="38"/>
  <c r="AG44" i="38"/>
  <c r="Q43" i="9" s="1"/>
  <c r="AN136" i="38"/>
  <c r="AH136" i="38"/>
  <c r="R135" i="9" s="1"/>
  <c r="AM111" i="38"/>
  <c r="AG111" i="38"/>
  <c r="Q110" i="9" s="1"/>
  <c r="AM16" i="38"/>
  <c r="AG16" i="38"/>
  <c r="Q15" i="9" s="1"/>
  <c r="AN57" i="38"/>
  <c r="AH57" i="38"/>
  <c r="R56" i="9" s="1"/>
  <c r="AM56" i="38"/>
  <c r="AG56" i="38"/>
  <c r="Q55" i="9" s="1"/>
  <c r="AN69" i="38"/>
  <c r="AH69" i="38"/>
  <c r="R68" i="9" s="1"/>
  <c r="AN31" i="38"/>
  <c r="AH31" i="38"/>
  <c r="R30" i="9" s="1"/>
  <c r="AM90" i="38"/>
  <c r="AG90" i="38"/>
  <c r="Q89" i="9" s="1"/>
  <c r="AN88" i="38"/>
  <c r="AH88" i="38"/>
  <c r="R87" i="9" s="1"/>
  <c r="AM41" i="38"/>
  <c r="AG41" i="38"/>
  <c r="Q40" i="9" s="1"/>
  <c r="AN66" i="38"/>
  <c r="AH66" i="38"/>
  <c r="R65" i="9" s="1"/>
  <c r="AM145" i="38"/>
  <c r="AG145" i="38"/>
  <c r="Q144" i="9" s="1"/>
  <c r="AN23" i="38"/>
  <c r="AH23" i="38"/>
  <c r="R22" i="9" s="1"/>
  <c r="AN154" i="38"/>
  <c r="AH154" i="38"/>
  <c r="R153" i="9" s="1"/>
  <c r="D154" i="21"/>
  <c r="J154" i="21" s="1"/>
  <c r="AN118" i="38"/>
  <c r="AH118" i="38"/>
  <c r="R117" i="9" s="1"/>
  <c r="AN33" i="38"/>
  <c r="AH33" i="38"/>
  <c r="R32" i="9" s="1"/>
  <c r="AM94" i="38"/>
  <c r="AG94" i="38"/>
  <c r="Q93" i="9" s="1"/>
  <c r="AM108" i="38"/>
  <c r="AG108" i="38"/>
  <c r="Q107" i="9" s="1"/>
  <c r="AM67" i="38"/>
  <c r="AG67" i="38"/>
  <c r="Q66" i="9" s="1"/>
  <c r="AN102" i="38"/>
  <c r="AH102" i="38"/>
  <c r="R101" i="9" s="1"/>
  <c r="AN40" i="38"/>
  <c r="AH40" i="38"/>
  <c r="R39" i="9" s="1"/>
  <c r="AN152" i="38"/>
  <c r="AH152" i="38"/>
  <c r="R151" i="9" s="1"/>
  <c r="AM158" i="38"/>
  <c r="AG158" i="38"/>
  <c r="Q157" i="9" s="1"/>
  <c r="AN53" i="38"/>
  <c r="AH53" i="38"/>
  <c r="R52" i="9" s="1"/>
  <c r="AN141" i="38"/>
  <c r="AH141" i="38"/>
  <c r="R140" i="9" s="1"/>
  <c r="D156" i="21"/>
  <c r="J156" i="21" s="1"/>
  <c r="AN140" i="38"/>
  <c r="AH140" i="38"/>
  <c r="R139" i="9" s="1"/>
  <c r="AM143" i="38"/>
  <c r="AG143" i="38"/>
  <c r="Q142" i="9" s="1"/>
  <c r="AN105" i="38"/>
  <c r="AH105" i="38"/>
  <c r="R104" i="9" s="1"/>
  <c r="AM51" i="38"/>
  <c r="AG51" i="38"/>
  <c r="Q50" i="9" s="1"/>
  <c r="AN145" i="38"/>
  <c r="AH145" i="38"/>
  <c r="R144" i="9" s="1"/>
  <c r="AM50" i="38"/>
  <c r="AG50" i="38"/>
  <c r="Q49" i="9" s="1"/>
  <c r="AM92" i="38"/>
  <c r="AG92" i="38"/>
  <c r="Q91" i="9" s="1"/>
  <c r="AM155" i="38"/>
  <c r="AG155" i="38"/>
  <c r="Q154" i="9" s="1"/>
  <c r="AN158" i="38"/>
  <c r="AH158" i="38"/>
  <c r="R157" i="9" s="1"/>
  <c r="AN112" i="38"/>
  <c r="AH112" i="38"/>
  <c r="R111" i="9" s="1"/>
  <c r="AM73" i="38"/>
  <c r="AG73" i="38"/>
  <c r="Q72" i="9" s="1"/>
  <c r="AN111" i="38"/>
  <c r="AH111" i="38"/>
  <c r="R110" i="9" s="1"/>
  <c r="AM81" i="38"/>
  <c r="AG81" i="38"/>
  <c r="Q80" i="9" s="1"/>
  <c r="AN27" i="38"/>
  <c r="AH27" i="38"/>
  <c r="R26" i="9" s="1"/>
  <c r="AM37" i="38"/>
  <c r="AG37" i="38"/>
  <c r="Q36" i="9" s="1"/>
  <c r="AN58" i="38"/>
  <c r="AH58" i="38"/>
  <c r="R57" i="9" s="1"/>
  <c r="AM88" i="38"/>
  <c r="AG88" i="38"/>
  <c r="Q87" i="9" s="1"/>
  <c r="AN86" i="38"/>
  <c r="AH86" i="38"/>
  <c r="R85" i="9" s="1"/>
  <c r="AH46" i="38"/>
  <c r="R45" i="9" s="1"/>
  <c r="AN46" i="38"/>
  <c r="AN121" i="38"/>
  <c r="AH121" i="38"/>
  <c r="R120" i="9" s="1"/>
  <c r="AM13" i="38"/>
  <c r="AG13" i="38"/>
  <c r="Q12" i="9" s="1"/>
  <c r="AG106" i="38"/>
  <c r="Q105" i="9" s="1"/>
  <c r="AM106" i="38"/>
  <c r="AM70" i="38"/>
  <c r="AG70" i="38"/>
  <c r="Q69" i="9" s="1"/>
  <c r="AM103" i="38"/>
  <c r="AG103" i="38"/>
  <c r="Q102" i="9" s="1"/>
  <c r="AM141" i="38"/>
  <c r="AG141" i="38"/>
  <c r="Q140" i="9" s="1"/>
  <c r="AN122" i="38"/>
  <c r="AH122" i="38"/>
  <c r="R121" i="9" s="1"/>
  <c r="AN85" i="38"/>
  <c r="AH85" i="38"/>
  <c r="R84" i="9" s="1"/>
  <c r="AN30" i="38"/>
  <c r="AH30" i="38"/>
  <c r="R29" i="9" s="1"/>
  <c r="AM120" i="38"/>
  <c r="AG120" i="38"/>
  <c r="Q119" i="9" s="1"/>
  <c r="AN63" i="38"/>
  <c r="AH63" i="38"/>
  <c r="R62" i="9" s="1"/>
  <c r="AN54" i="38"/>
  <c r="AH54" i="38"/>
  <c r="R53" i="9" s="1"/>
  <c r="AN147" i="38"/>
  <c r="AH147" i="38"/>
  <c r="R146" i="9" s="1"/>
  <c r="AM154" i="38"/>
  <c r="AG154" i="38"/>
  <c r="Q153" i="9" s="1"/>
  <c r="AN80" i="38"/>
  <c r="AH80" i="38"/>
  <c r="R79" i="9" s="1"/>
  <c r="AM157" i="38"/>
  <c r="AG157" i="38"/>
  <c r="Q156" i="9" s="1"/>
  <c r="AN8" i="38"/>
  <c r="AH8" i="38"/>
  <c r="R7" i="9" s="1"/>
  <c r="AN7" i="38"/>
  <c r="AH7" i="38"/>
  <c r="R6" i="9" s="1"/>
  <c r="AM62" i="38"/>
  <c r="AG62" i="38"/>
  <c r="Q61" i="9" s="1"/>
  <c r="AM122" i="38"/>
  <c r="AG122" i="38"/>
  <c r="Q121" i="9" s="1"/>
  <c r="AN108" i="38"/>
  <c r="AH108" i="38"/>
  <c r="R107" i="9" s="1"/>
  <c r="AN28" i="38"/>
  <c r="AH28" i="38"/>
  <c r="R27" i="9" s="1"/>
  <c r="AM46" i="38"/>
  <c r="AG46" i="38"/>
  <c r="Q45" i="9" s="1"/>
  <c r="AN134" i="38"/>
  <c r="AH134" i="38"/>
  <c r="R133" i="9" s="1"/>
  <c r="AN75" i="38"/>
  <c r="AH75" i="38"/>
  <c r="R74" i="9" s="1"/>
  <c r="AN132" i="38"/>
  <c r="AH132" i="38"/>
  <c r="R131" i="9" s="1"/>
  <c r="AN81" i="38"/>
  <c r="AH81" i="38"/>
  <c r="R80" i="9" s="1"/>
  <c r="AN91" i="38"/>
  <c r="AH91" i="38"/>
  <c r="R90" i="9" s="1"/>
  <c r="AN55" i="38"/>
  <c r="AH55" i="38"/>
  <c r="R54" i="9" s="1"/>
  <c r="AN130" i="38"/>
  <c r="AH130" i="38"/>
  <c r="R129" i="9" s="1"/>
  <c r="AM77" i="38"/>
  <c r="AG77" i="38"/>
  <c r="Q76" i="9" s="1"/>
  <c r="AN6" i="38"/>
  <c r="AH6" i="38"/>
  <c r="R5" i="9" s="1"/>
  <c r="AN35" i="38"/>
  <c r="AH35" i="38"/>
  <c r="R34" i="9" s="1"/>
  <c r="AM152" i="38"/>
  <c r="AG152" i="38"/>
  <c r="Q151" i="9" s="1"/>
  <c r="AN103" i="38"/>
  <c r="AH103" i="38"/>
  <c r="R102" i="9" s="1"/>
  <c r="AN67" i="38"/>
  <c r="AH67" i="38"/>
  <c r="R66" i="9" s="1"/>
  <c r="AM110" i="38"/>
  <c r="AG110" i="38"/>
  <c r="Q109" i="9" s="1"/>
  <c r="AN18" i="38"/>
  <c r="AH18" i="38"/>
  <c r="R17" i="9" s="1"/>
  <c r="AM35" i="38"/>
  <c r="AG35" i="38"/>
  <c r="Q34" i="9" s="1"/>
  <c r="AN51" i="38"/>
  <c r="AH51" i="38"/>
  <c r="R50" i="9" s="1"/>
  <c r="AM55" i="38"/>
  <c r="AG55" i="38"/>
  <c r="Q54" i="9" s="1"/>
  <c r="AM68" i="38"/>
  <c r="AG68" i="38"/>
  <c r="Q67" i="9" s="1"/>
  <c r="AM116" i="38"/>
  <c r="AG116" i="38"/>
  <c r="Q115" i="9" s="1"/>
  <c r="AN159" i="38"/>
  <c r="AH159" i="38"/>
  <c r="R158" i="9" s="1"/>
  <c r="AM96" i="38"/>
  <c r="AG96" i="38"/>
  <c r="Q95" i="9" s="1"/>
  <c r="AM52" i="38"/>
  <c r="AG52" i="38"/>
  <c r="Q51" i="9" s="1"/>
  <c r="AN25" i="38"/>
  <c r="AH25" i="38"/>
  <c r="R24" i="9" s="1"/>
  <c r="AN120" i="38"/>
  <c r="AH120" i="38"/>
  <c r="R119" i="9" s="1"/>
  <c r="AM69" i="38"/>
  <c r="AG69" i="38"/>
  <c r="Q68" i="9" s="1"/>
  <c r="AM25" i="38"/>
  <c r="AG25" i="38"/>
  <c r="Q24" i="9" s="1"/>
  <c r="AM45" i="38"/>
  <c r="AG45" i="38"/>
  <c r="Q44" i="9" s="1"/>
  <c r="AN26" i="38"/>
  <c r="AH26" i="38"/>
  <c r="R25" i="9" s="1"/>
  <c r="AN138" i="38"/>
  <c r="AH138" i="38"/>
  <c r="R137" i="9" s="1"/>
  <c r="AN143" i="38"/>
  <c r="AH143" i="38"/>
  <c r="R142" i="9" s="1"/>
  <c r="AM102" i="38"/>
  <c r="AG102" i="38"/>
  <c r="Q101" i="9" s="1"/>
  <c r="AM117" i="38"/>
  <c r="AG117" i="38"/>
  <c r="Q116" i="9" s="1"/>
  <c r="AM40" i="38"/>
  <c r="AG40" i="38"/>
  <c r="Q39" i="9" s="1"/>
  <c r="AN92" i="38"/>
  <c r="AH92" i="38"/>
  <c r="R91" i="9" s="1"/>
  <c r="AM89" i="38"/>
  <c r="AG89" i="38"/>
  <c r="Q88" i="9" s="1"/>
  <c r="AN16" i="38"/>
  <c r="AH16" i="38"/>
  <c r="R15" i="9" s="1"/>
  <c r="AM118" i="38"/>
  <c r="AG118" i="38"/>
  <c r="Q117" i="9" s="1"/>
  <c r="AM21" i="38"/>
  <c r="AG21" i="38"/>
  <c r="Q20" i="9" s="1"/>
  <c r="AN44" i="38"/>
  <c r="AH44" i="38"/>
  <c r="R43" i="9" s="1"/>
  <c r="AM109" i="38"/>
  <c r="AG109" i="38"/>
  <c r="Q108" i="9" s="1"/>
  <c r="AM8" i="38"/>
  <c r="AG8" i="38"/>
  <c r="Q7" i="9" s="1"/>
  <c r="AM82" i="38"/>
  <c r="AG82" i="38"/>
  <c r="Q81" i="9" s="1"/>
  <c r="C154" i="5"/>
  <c r="I154" i="5" s="1"/>
  <c r="AN50" i="38"/>
  <c r="AH50" i="38"/>
  <c r="R49" i="9" s="1"/>
  <c r="AM23" i="38"/>
  <c r="AG23" i="38"/>
  <c r="Q22" i="9" s="1"/>
  <c r="AM20" i="38"/>
  <c r="AG20" i="38"/>
  <c r="Q19" i="9" s="1"/>
  <c r="AG123" i="38"/>
  <c r="Q122" i="9" s="1"/>
  <c r="AM123" i="38"/>
  <c r="AH22" i="38"/>
  <c r="R21" i="9" s="1"/>
  <c r="AN22" i="38"/>
  <c r="AN135" i="38"/>
  <c r="AH135" i="38"/>
  <c r="R134" i="9" s="1"/>
  <c r="AN123" i="38"/>
  <c r="AH123" i="38"/>
  <c r="R122" i="9" s="1"/>
  <c r="AM134" i="38"/>
  <c r="AG134" i="38"/>
  <c r="Q133" i="9" s="1"/>
  <c r="AM28" i="38"/>
  <c r="AG28" i="38"/>
  <c r="Q27" i="9" s="1"/>
  <c r="AN49" i="38"/>
  <c r="AH49" i="38"/>
  <c r="R48" i="9" s="1"/>
  <c r="AN150" i="38"/>
  <c r="AH150" i="38"/>
  <c r="R149" i="9" s="1"/>
  <c r="AM78" i="38"/>
  <c r="AG78" i="38"/>
  <c r="Q77" i="9" s="1"/>
  <c r="AG91" i="38"/>
  <c r="Q90" i="9" s="1"/>
  <c r="AM91" i="38"/>
  <c r="AM128" i="38"/>
  <c r="AG128" i="38"/>
  <c r="Q127" i="9" s="1"/>
  <c r="AM83" i="38"/>
  <c r="AG83" i="38"/>
  <c r="Q82" i="9" s="1"/>
  <c r="AH155" i="38"/>
  <c r="R154" i="9" s="1"/>
  <c r="AN155" i="38"/>
  <c r="AM7" i="38"/>
  <c r="AG7" i="38"/>
  <c r="Q6" i="9" s="1"/>
  <c r="AN15" i="38"/>
  <c r="AH15" i="38"/>
  <c r="R14" i="9" s="1"/>
  <c r="AN47" i="38"/>
  <c r="AH47" i="38"/>
  <c r="R46" i="9" s="1"/>
  <c r="AN73" i="38"/>
  <c r="AH73" i="38"/>
  <c r="R72" i="9" s="1"/>
  <c r="AN14" i="38"/>
  <c r="AH14" i="38"/>
  <c r="R13" i="9" s="1"/>
  <c r="AN114" i="38"/>
  <c r="AH114" i="38"/>
  <c r="R113" i="9" s="1"/>
  <c r="AM112" i="38"/>
  <c r="AG112" i="38"/>
  <c r="Q111" i="9" s="1"/>
  <c r="AM22" i="38"/>
  <c r="AG22" i="38"/>
  <c r="Q21" i="9" s="1"/>
  <c r="AM61" i="38"/>
  <c r="AG61" i="38"/>
  <c r="Q60" i="9" s="1"/>
  <c r="AM147" i="38"/>
  <c r="AG147" i="38"/>
  <c r="Q146" i="9" s="1"/>
  <c r="C157" i="5"/>
  <c r="I157" i="5" s="1"/>
  <c r="AH93" i="38"/>
  <c r="R92" i="9" s="1"/>
  <c r="AN93" i="38"/>
  <c r="AM63" i="38"/>
  <c r="AG63" i="38"/>
  <c r="Q62" i="9" s="1"/>
  <c r="AN36" i="38"/>
  <c r="AH36" i="38"/>
  <c r="R35" i="9" s="1"/>
  <c r="AN52" i="38"/>
  <c r="AH52" i="38"/>
  <c r="R51" i="9" s="1"/>
  <c r="AM86" i="38"/>
  <c r="AG86" i="38"/>
  <c r="Q85" i="9" s="1"/>
  <c r="AM149" i="38"/>
  <c r="AG149" i="38"/>
  <c r="Q148" i="9" s="1"/>
  <c r="AM138" i="38"/>
  <c r="AG138" i="38"/>
  <c r="Q137" i="9" s="1"/>
  <c r="AN62" i="38"/>
  <c r="AH62" i="38"/>
  <c r="R61" i="9" s="1"/>
  <c r="AM87" i="38"/>
  <c r="AG87" i="38"/>
  <c r="Q86" i="9" s="1"/>
  <c r="AM43" i="38"/>
  <c r="AG43" i="38"/>
  <c r="Q42" i="9" s="1"/>
  <c r="AM53" i="38"/>
  <c r="AG53" i="38"/>
  <c r="Q52" i="9" s="1"/>
  <c r="AM121" i="38"/>
  <c r="AG121" i="38"/>
  <c r="Q120" i="9" s="1"/>
  <c r="AM47" i="38"/>
  <c r="AG47" i="38"/>
  <c r="Q46" i="9" s="1"/>
  <c r="AM107" i="38"/>
  <c r="AG107" i="38"/>
  <c r="Q106" i="9" s="1"/>
  <c r="AM26" i="38"/>
  <c r="AG26" i="38"/>
  <c r="Q25" i="9" s="1"/>
  <c r="AN113" i="38"/>
  <c r="AH113" i="38"/>
  <c r="R112" i="9" s="1"/>
  <c r="AN10" i="38"/>
  <c r="AH10" i="38"/>
  <c r="R9" i="9" s="1"/>
  <c r="AM65" i="38"/>
  <c r="AG65" i="38"/>
  <c r="Q64" i="9" s="1"/>
  <c r="AN43" i="38"/>
  <c r="AH43" i="38"/>
  <c r="R42" i="9" s="1"/>
  <c r="AM19" i="38"/>
  <c r="AG19" i="38"/>
  <c r="Q18" i="9" s="1"/>
  <c r="AM10" i="38"/>
  <c r="AG10" i="38"/>
  <c r="Q9" i="9" s="1"/>
  <c r="AN24" i="38"/>
  <c r="AH24" i="38"/>
  <c r="R23" i="9" s="1"/>
  <c r="AM93" i="38"/>
  <c r="AG93" i="38"/>
  <c r="Q92" i="9" s="1"/>
  <c r="AN32" i="38"/>
  <c r="AH32" i="38"/>
  <c r="R31" i="9" s="1"/>
  <c r="AM54" i="38"/>
  <c r="AG54" i="38"/>
  <c r="Q53" i="9" s="1"/>
  <c r="AN94" i="38"/>
  <c r="AH94" i="38"/>
  <c r="R93" i="9" s="1"/>
  <c r="AN146" i="38"/>
  <c r="AH146" i="38"/>
  <c r="R145" i="9" s="1"/>
  <c r="AM114" i="38"/>
  <c r="AG114" i="38"/>
  <c r="Q113" i="9" s="1"/>
  <c r="AN68" i="38"/>
  <c r="AH68" i="38"/>
  <c r="R67" i="9" s="1"/>
  <c r="AN144" i="38"/>
  <c r="AH144" i="38"/>
  <c r="R143" i="9" s="1"/>
  <c r="AN82" i="38"/>
  <c r="AH82" i="38"/>
  <c r="R81" i="9" s="1"/>
  <c r="AM71" i="38"/>
  <c r="AG71" i="38"/>
  <c r="Q70" i="9" s="1"/>
  <c r="AM150" i="38"/>
  <c r="AG150" i="38"/>
  <c r="Q149" i="9" s="1"/>
  <c r="AM6" i="38"/>
  <c r="AG6" i="38"/>
  <c r="Q5" i="9" s="1"/>
  <c r="AN20" i="38"/>
  <c r="AH20" i="38"/>
  <c r="R19" i="9" s="1"/>
  <c r="AH110" i="38"/>
  <c r="R109" i="9" s="1"/>
  <c r="AN110" i="38"/>
  <c r="AN149" i="38"/>
  <c r="AH149" i="38"/>
  <c r="R148" i="9" s="1"/>
  <c r="AM38" i="38"/>
  <c r="AG38" i="38"/>
  <c r="Q37" i="9" s="1"/>
  <c r="AM135" i="38"/>
  <c r="AG135" i="38"/>
  <c r="Q134" i="9" s="1"/>
  <c r="AN56" i="38"/>
  <c r="AH56" i="38"/>
  <c r="R55" i="9" s="1"/>
  <c r="AN137" i="38"/>
  <c r="AH137" i="38"/>
  <c r="R136" i="9" s="1"/>
  <c r="AN117" i="38"/>
  <c r="AH117" i="38"/>
  <c r="R116" i="9" s="1"/>
  <c r="AM137" i="38"/>
  <c r="AG137" i="38"/>
  <c r="Q136" i="9" s="1"/>
  <c r="AM126" i="38"/>
  <c r="AG126" i="38"/>
  <c r="Q125" i="9" s="1"/>
  <c r="AN61" i="38"/>
  <c r="AH61" i="38"/>
  <c r="R60" i="9" s="1"/>
  <c r="AN59" i="38"/>
  <c r="AH59" i="38"/>
  <c r="R58" i="9" s="1"/>
  <c r="AG42" i="38"/>
  <c r="Q41" i="9" s="1"/>
  <c r="AM42" i="38"/>
  <c r="AH17" i="38"/>
  <c r="R16" i="9" s="1"/>
  <c r="AN17" i="38"/>
  <c r="AM32" i="38"/>
  <c r="AG32" i="38"/>
  <c r="Q31" i="9" s="1"/>
  <c r="AN99" i="38"/>
  <c r="AH99" i="38"/>
  <c r="R98" i="9" s="1"/>
  <c r="AN87" i="38"/>
  <c r="AH87" i="38"/>
  <c r="R86" i="9" s="1"/>
  <c r="AM132" i="38"/>
  <c r="AG132" i="38"/>
  <c r="Q131" i="9" s="1"/>
  <c r="AN74" i="38"/>
  <c r="AH74" i="38"/>
  <c r="R73" i="9" s="1"/>
  <c r="AM148" i="38"/>
  <c r="AG148" i="38"/>
  <c r="Q147" i="9" s="1"/>
  <c r="AN12" i="38"/>
  <c r="AH12" i="38"/>
  <c r="R11" i="9" s="1"/>
  <c r="AN101" i="38"/>
  <c r="AH101" i="38"/>
  <c r="R100" i="9" s="1"/>
  <c r="AN13" i="38"/>
  <c r="AH13" i="38"/>
  <c r="R12" i="9" s="1"/>
  <c r="AM11" i="38"/>
  <c r="AG11" i="38"/>
  <c r="Q10" i="9" s="1"/>
  <c r="AN19" i="38"/>
  <c r="AH19" i="38"/>
  <c r="R18" i="9" s="1"/>
  <c r="AG27" i="38"/>
  <c r="Q26" i="9" s="1"/>
  <c r="AM27" i="38"/>
  <c r="AN72" i="38"/>
  <c r="AH72" i="38"/>
  <c r="R71" i="9" s="1"/>
  <c r="AG76" i="38"/>
  <c r="Q75" i="9" s="1"/>
  <c r="AM76" i="38"/>
  <c r="AN83" i="38"/>
  <c r="AH83" i="38"/>
  <c r="R82" i="9" s="1"/>
  <c r="AH9" i="38"/>
  <c r="R8" i="9" s="1"/>
  <c r="AN9" i="38"/>
  <c r="AM66" i="38"/>
  <c r="AG66" i="38"/>
  <c r="Q65" i="9" s="1"/>
  <c r="C155" i="5"/>
  <c r="I155" i="5" s="1"/>
  <c r="AM119" i="38"/>
  <c r="AG119" i="38"/>
  <c r="Q118" i="9" s="1"/>
  <c r="AM57" i="38"/>
  <c r="AG57" i="38"/>
  <c r="Q56" i="9" s="1"/>
  <c r="AM127" i="38"/>
  <c r="AG127" i="38"/>
  <c r="Q126" i="9" s="1"/>
  <c r="W86" i="9" l="1"/>
  <c r="X86" i="9"/>
  <c r="Y86" i="9"/>
  <c r="X122" i="9"/>
  <c r="Y122" i="9"/>
  <c r="W122" i="9"/>
  <c r="W75" i="9"/>
  <c r="X75" i="9"/>
  <c r="Y75" i="9"/>
  <c r="W21" i="9"/>
  <c r="X21" i="9"/>
  <c r="Y21" i="9"/>
  <c r="W77" i="9"/>
  <c r="X77" i="9"/>
  <c r="Y77" i="9"/>
  <c r="W133" i="9"/>
  <c r="X133" i="9"/>
  <c r="Y133" i="9"/>
  <c r="W105" i="9"/>
  <c r="X105" i="9"/>
  <c r="Y105" i="9"/>
  <c r="W157" i="9"/>
  <c r="X157" i="9"/>
  <c r="Y157" i="9"/>
  <c r="X66" i="9"/>
  <c r="Y66" i="9"/>
  <c r="W66" i="9"/>
  <c r="W17" i="9"/>
  <c r="X17" i="9"/>
  <c r="Y17" i="9"/>
  <c r="W129" i="9"/>
  <c r="X129" i="9"/>
  <c r="Y129" i="9"/>
  <c r="W13" i="9"/>
  <c r="X13" i="9"/>
  <c r="Y13" i="9"/>
  <c r="W11" i="9"/>
  <c r="X11" i="9"/>
  <c r="Y11" i="9"/>
  <c r="W35" i="9"/>
  <c r="X35" i="9"/>
  <c r="Y35" i="9"/>
  <c r="W9" i="9"/>
  <c r="X9" i="9"/>
  <c r="Y9" i="9"/>
  <c r="W20" i="9"/>
  <c r="X20" i="9"/>
  <c r="Y20" i="9"/>
  <c r="Y119" i="9"/>
  <c r="W119" i="9"/>
  <c r="X119" i="9"/>
  <c r="W152" i="9"/>
  <c r="X152" i="9"/>
  <c r="Y152" i="9"/>
  <c r="Y111" i="9"/>
  <c r="W111" i="9"/>
  <c r="X111" i="9"/>
  <c r="W107" i="9"/>
  <c r="X107" i="9"/>
  <c r="Y107" i="9"/>
  <c r="X58" i="9"/>
  <c r="Y58" i="9"/>
  <c r="W58" i="9"/>
  <c r="W141" i="9"/>
  <c r="X141" i="9"/>
  <c r="Y141" i="9"/>
  <c r="W8" i="9"/>
  <c r="X8" i="9"/>
  <c r="Y8" i="9"/>
  <c r="W28" i="9"/>
  <c r="X28" i="9"/>
  <c r="Y28" i="9"/>
  <c r="W94" i="9"/>
  <c r="X94" i="9"/>
  <c r="Y94" i="9"/>
  <c r="W24" i="9"/>
  <c r="X24" i="9"/>
  <c r="Y24" i="9"/>
  <c r="W80" i="9"/>
  <c r="X80" i="9"/>
  <c r="Y80" i="9"/>
  <c r="Y63" i="9"/>
  <c r="W63" i="9"/>
  <c r="X63" i="9"/>
  <c r="W59" i="9"/>
  <c r="X59" i="9"/>
  <c r="Y59" i="9"/>
  <c r="W70" i="9"/>
  <c r="X70" i="9"/>
  <c r="Y70" i="9"/>
  <c r="X18" i="9"/>
  <c r="Y18" i="9"/>
  <c r="W18" i="9"/>
  <c r="W120" i="9"/>
  <c r="X120" i="9"/>
  <c r="Y120" i="9"/>
  <c r="Y7" i="9"/>
  <c r="W7" i="9"/>
  <c r="X7" i="9"/>
  <c r="W117" i="9"/>
  <c r="X117" i="9"/>
  <c r="Y117" i="9"/>
  <c r="Y39" i="9"/>
  <c r="W39" i="9"/>
  <c r="X39" i="9"/>
  <c r="W68" i="9"/>
  <c r="X68" i="9"/>
  <c r="Y68" i="9"/>
  <c r="Y95" i="9"/>
  <c r="W95" i="9"/>
  <c r="X95" i="9"/>
  <c r="W54" i="9"/>
  <c r="X54" i="9"/>
  <c r="Y54" i="9"/>
  <c r="W109" i="9"/>
  <c r="X109" i="9"/>
  <c r="Y109" i="9"/>
  <c r="W102" i="9"/>
  <c r="X102" i="9"/>
  <c r="Y102" i="9"/>
  <c r="X154" i="9"/>
  <c r="Y154" i="9"/>
  <c r="W154" i="9"/>
  <c r="X50" i="9"/>
  <c r="Y50" i="9"/>
  <c r="W50" i="9"/>
  <c r="W40" i="9"/>
  <c r="X40" i="9"/>
  <c r="Y40" i="9"/>
  <c r="W110" i="9"/>
  <c r="X110" i="9"/>
  <c r="Y110" i="9"/>
  <c r="W124" i="9"/>
  <c r="X124" i="9"/>
  <c r="Y124" i="9"/>
  <c r="W128" i="9"/>
  <c r="X128" i="9"/>
  <c r="Y128" i="9"/>
  <c r="X114" i="9"/>
  <c r="Y114" i="9"/>
  <c r="W114" i="9"/>
  <c r="Y71" i="9"/>
  <c r="W71" i="9"/>
  <c r="X71" i="9"/>
  <c r="W57" i="9"/>
  <c r="X57" i="9"/>
  <c r="Y57" i="9"/>
  <c r="Y151" i="9"/>
  <c r="W151" i="9"/>
  <c r="X151" i="9"/>
  <c r="W140" i="9"/>
  <c r="X140" i="9"/>
  <c r="Y140" i="9"/>
  <c r="W145" i="9"/>
  <c r="X145" i="9"/>
  <c r="Y145" i="9"/>
  <c r="W131" i="9"/>
  <c r="X131" i="9"/>
  <c r="Y131" i="9"/>
  <c r="W125" i="9"/>
  <c r="X125" i="9"/>
  <c r="Y125" i="9"/>
  <c r="W113" i="9"/>
  <c r="X113" i="9"/>
  <c r="Y113" i="9"/>
  <c r="W56" i="9"/>
  <c r="X56" i="9"/>
  <c r="Y56" i="9"/>
  <c r="X26" i="9"/>
  <c r="Y26" i="9"/>
  <c r="W26" i="9"/>
  <c r="X146" i="9"/>
  <c r="Y146" i="9"/>
  <c r="W146" i="9"/>
  <c r="Y127" i="9"/>
  <c r="W127" i="9"/>
  <c r="X127" i="9"/>
  <c r="W22" i="9"/>
  <c r="X22" i="9"/>
  <c r="Y22" i="9"/>
  <c r="W93" i="9"/>
  <c r="X93" i="9"/>
  <c r="Y93" i="9"/>
  <c r="W99" i="9"/>
  <c r="X99" i="9"/>
  <c r="Y99" i="9"/>
  <c r="W104" i="9"/>
  <c r="X104" i="9"/>
  <c r="Y104" i="9"/>
  <c r="W33" i="9"/>
  <c r="X33" i="9"/>
  <c r="Y33" i="9"/>
  <c r="W132" i="9"/>
  <c r="X132" i="9"/>
  <c r="Y132" i="9"/>
  <c r="W38" i="9"/>
  <c r="X38" i="9"/>
  <c r="Y38" i="9"/>
  <c r="W16" i="9"/>
  <c r="X16" i="9"/>
  <c r="Y16" i="9"/>
  <c r="Y47" i="9"/>
  <c r="W47" i="9"/>
  <c r="X47" i="9"/>
  <c r="Y143" i="9"/>
  <c r="W143" i="9"/>
  <c r="X143" i="9"/>
  <c r="W149" i="9"/>
  <c r="X149" i="9"/>
  <c r="Y149" i="9"/>
  <c r="W85" i="9"/>
  <c r="X85" i="9"/>
  <c r="Y85" i="9"/>
  <c r="W51" i="9"/>
  <c r="X51" i="9"/>
  <c r="Y51" i="9"/>
  <c r="Y87" i="9"/>
  <c r="W87" i="9"/>
  <c r="X87" i="9"/>
  <c r="W30" i="9"/>
  <c r="X30" i="9"/>
  <c r="Y30" i="9"/>
  <c r="Y23" i="9"/>
  <c r="W23" i="9"/>
  <c r="X23" i="9"/>
  <c r="W126" i="9"/>
  <c r="X126" i="9"/>
  <c r="Y126" i="9"/>
  <c r="X82" i="9"/>
  <c r="Y82" i="9"/>
  <c r="W82" i="9"/>
  <c r="W134" i="9"/>
  <c r="X134" i="9"/>
  <c r="Y134" i="9"/>
  <c r="W92" i="9"/>
  <c r="X92" i="9"/>
  <c r="Y92" i="9"/>
  <c r="W25" i="9"/>
  <c r="X25" i="9"/>
  <c r="Y25" i="9"/>
  <c r="W52" i="9"/>
  <c r="X52" i="9"/>
  <c r="Y52" i="9"/>
  <c r="W137" i="9"/>
  <c r="X137" i="9"/>
  <c r="Y137" i="9"/>
  <c r="W108" i="9"/>
  <c r="X108" i="9"/>
  <c r="Y108" i="9"/>
  <c r="W116" i="9"/>
  <c r="X116" i="9"/>
  <c r="Y116" i="9"/>
  <c r="W121" i="9"/>
  <c r="X121" i="9"/>
  <c r="Y121" i="9"/>
  <c r="W156" i="9"/>
  <c r="X156" i="9"/>
  <c r="Y156" i="9"/>
  <c r="W69" i="9"/>
  <c r="X69" i="9"/>
  <c r="Y69" i="9"/>
  <c r="W36" i="9"/>
  <c r="X36" i="9"/>
  <c r="Y36" i="9"/>
  <c r="W72" i="9"/>
  <c r="X72" i="9"/>
  <c r="Y72" i="9"/>
  <c r="W91" i="9"/>
  <c r="X91" i="9"/>
  <c r="Y91" i="9"/>
  <c r="Y55" i="9"/>
  <c r="W55" i="9"/>
  <c r="X55" i="9"/>
  <c r="W150" i="9"/>
  <c r="X150" i="9"/>
  <c r="Y150" i="9"/>
  <c r="W32" i="9"/>
  <c r="X32" i="9"/>
  <c r="Y32" i="9"/>
  <c r="X74" i="9"/>
  <c r="Y74" i="9"/>
  <c r="W74" i="9"/>
  <c r="X130" i="9"/>
  <c r="Y130" i="9"/>
  <c r="W130" i="9"/>
  <c r="W100" i="9"/>
  <c r="X100" i="9"/>
  <c r="Y100" i="9"/>
  <c r="W112" i="9"/>
  <c r="X112" i="9"/>
  <c r="Y112" i="9"/>
  <c r="W83" i="9"/>
  <c r="X83" i="9"/>
  <c r="Y83" i="9"/>
  <c r="W73" i="9"/>
  <c r="X73" i="9"/>
  <c r="Y73" i="9"/>
  <c r="W96" i="9"/>
  <c r="X96" i="9"/>
  <c r="Y96" i="9"/>
  <c r="Y135" i="9"/>
  <c r="W135" i="9"/>
  <c r="X135" i="9"/>
  <c r="W65" i="9"/>
  <c r="X65" i="9"/>
  <c r="Y65" i="9"/>
  <c r="W46" i="9"/>
  <c r="X46" i="9"/>
  <c r="Y46" i="9"/>
  <c r="W12" i="9"/>
  <c r="X12" i="9"/>
  <c r="Y12" i="9"/>
  <c r="Y15" i="9"/>
  <c r="W15" i="9"/>
  <c r="X15" i="9"/>
  <c r="W136" i="9"/>
  <c r="X136" i="9"/>
  <c r="Y136" i="9"/>
  <c r="W118" i="9"/>
  <c r="X118" i="9"/>
  <c r="Y118" i="9"/>
  <c r="W41" i="9"/>
  <c r="X41" i="9"/>
  <c r="Y41" i="9"/>
  <c r="W60" i="9"/>
  <c r="X60" i="9"/>
  <c r="Y60" i="9"/>
  <c r="W6" i="9"/>
  <c r="X6" i="9"/>
  <c r="Y6" i="9"/>
  <c r="W27" i="9"/>
  <c r="X27" i="9"/>
  <c r="Y27" i="9"/>
  <c r="X98" i="9"/>
  <c r="Y98" i="9"/>
  <c r="W98" i="9"/>
  <c r="W155" i="9"/>
  <c r="X155" i="9"/>
  <c r="Y155" i="9"/>
  <c r="W139" i="9"/>
  <c r="X139" i="9"/>
  <c r="Y139" i="9"/>
  <c r="W14" i="9"/>
  <c r="X14" i="9"/>
  <c r="Y14" i="9"/>
  <c r="Y31" i="9"/>
  <c r="W31" i="9"/>
  <c r="X31" i="9"/>
  <c r="W53" i="9"/>
  <c r="X53" i="9"/>
  <c r="Y53" i="9"/>
  <c r="W81" i="9"/>
  <c r="X81" i="9"/>
  <c r="Y81" i="9"/>
  <c r="W67" i="9"/>
  <c r="X67" i="9"/>
  <c r="Y67" i="9"/>
  <c r="W153" i="9"/>
  <c r="X153" i="9"/>
  <c r="Y153" i="9"/>
  <c r="W19" i="9"/>
  <c r="X19" i="9"/>
  <c r="Y19" i="9"/>
  <c r="X10" i="9"/>
  <c r="Y10" i="9"/>
  <c r="W10" i="9"/>
  <c r="W147" i="9"/>
  <c r="X147" i="9"/>
  <c r="Y147" i="9"/>
  <c r="W37" i="9"/>
  <c r="X37" i="9"/>
  <c r="Y37" i="9"/>
  <c r="AC5" i="9"/>
  <c r="W5" i="9"/>
  <c r="Y5" i="9"/>
  <c r="W64" i="9"/>
  <c r="X64" i="9"/>
  <c r="Y64" i="9"/>
  <c r="X106" i="9"/>
  <c r="Y106" i="9"/>
  <c r="W106" i="9"/>
  <c r="X42" i="9"/>
  <c r="Y42" i="9"/>
  <c r="W42" i="9"/>
  <c r="W148" i="9"/>
  <c r="X148" i="9"/>
  <c r="Y148" i="9"/>
  <c r="W62" i="9"/>
  <c r="X62" i="9"/>
  <c r="Y62" i="9"/>
  <c r="X90" i="9"/>
  <c r="Y90" i="9"/>
  <c r="W90" i="9"/>
  <c r="W88" i="9"/>
  <c r="X88" i="9"/>
  <c r="Y88" i="9"/>
  <c r="W101" i="9"/>
  <c r="X101" i="9"/>
  <c r="Y101" i="9"/>
  <c r="W44" i="9"/>
  <c r="X44" i="9"/>
  <c r="Y44" i="9"/>
  <c r="W115" i="9"/>
  <c r="X115" i="9"/>
  <c r="Y115" i="9"/>
  <c r="X34" i="9"/>
  <c r="Y34" i="9"/>
  <c r="W34" i="9"/>
  <c r="W76" i="9"/>
  <c r="X76" i="9"/>
  <c r="Y76" i="9"/>
  <c r="W45" i="9"/>
  <c r="X45" i="9"/>
  <c r="Y45" i="9"/>
  <c r="W61" i="9"/>
  <c r="X61" i="9"/>
  <c r="Y61" i="9"/>
  <c r="W49" i="9"/>
  <c r="X49" i="9"/>
  <c r="Y49" i="9"/>
  <c r="W142" i="9"/>
  <c r="X142" i="9"/>
  <c r="Y142" i="9"/>
  <c r="W144" i="9"/>
  <c r="X144" i="9"/>
  <c r="Y144" i="9"/>
  <c r="W89" i="9"/>
  <c r="X89" i="9"/>
  <c r="Y89" i="9"/>
  <c r="W43" i="9"/>
  <c r="X43" i="9"/>
  <c r="Y43" i="9"/>
  <c r="W123" i="9"/>
  <c r="X123" i="9"/>
  <c r="Y123" i="9"/>
  <c r="W48" i="9"/>
  <c r="X48" i="9"/>
  <c r="Y48" i="9"/>
  <c r="W78" i="9"/>
  <c r="X78" i="9"/>
  <c r="Y78" i="9"/>
  <c r="W29" i="9"/>
  <c r="X29" i="9"/>
  <c r="Y29" i="9"/>
  <c r="Y79" i="9"/>
  <c r="W79" i="9"/>
  <c r="X79" i="9"/>
  <c r="W84" i="9"/>
  <c r="X84" i="9"/>
  <c r="Y84" i="9"/>
  <c r="Y103" i="9"/>
  <c r="W103" i="9"/>
  <c r="X103" i="9"/>
  <c r="X138" i="9"/>
  <c r="Y138" i="9"/>
  <c r="W138" i="9"/>
  <c r="W97" i="9"/>
  <c r="X97" i="9"/>
  <c r="Y97" i="9"/>
  <c r="AK136" i="9"/>
  <c r="AD136" i="9"/>
  <c r="AK148" i="9"/>
  <c r="AD148" i="9"/>
  <c r="AJ149" i="9"/>
  <c r="AC149" i="9"/>
  <c r="AC133" i="9"/>
  <c r="AJ133" i="9"/>
  <c r="AC105" i="9"/>
  <c r="AJ105" i="9"/>
  <c r="AJ157" i="9"/>
  <c r="AC157" i="9"/>
  <c r="AK117" i="9"/>
  <c r="AD117" i="9"/>
  <c r="AD114" i="9"/>
  <c r="AK114" i="9"/>
  <c r="AJ129" i="9"/>
  <c r="AC129" i="9"/>
  <c r="AK132" i="9"/>
  <c r="AD132" i="9"/>
  <c r="AK105" i="9"/>
  <c r="AD105" i="9"/>
  <c r="AK152" i="9"/>
  <c r="AD152" i="9"/>
  <c r="AK154" i="9"/>
  <c r="AD154" i="9"/>
  <c r="AJ122" i="9"/>
  <c r="AC122" i="9"/>
  <c r="AK142" i="9"/>
  <c r="AD142" i="9"/>
  <c r="AC151" i="9"/>
  <c r="AJ151" i="9"/>
  <c r="AD129" i="9"/>
  <c r="AK129" i="9"/>
  <c r="AD131" i="9"/>
  <c r="AK131" i="9"/>
  <c r="AJ153" i="9"/>
  <c r="AC153" i="9"/>
  <c r="AC119" i="9"/>
  <c r="AJ119" i="9"/>
  <c r="AC140" i="9"/>
  <c r="AJ140" i="9"/>
  <c r="AK157" i="9"/>
  <c r="AD157" i="9"/>
  <c r="AK144" i="9"/>
  <c r="AD144" i="9"/>
  <c r="AK139" i="9"/>
  <c r="AD139" i="9"/>
  <c r="AJ145" i="9"/>
  <c r="AC145" i="9"/>
  <c r="AJ152" i="9"/>
  <c r="AC152" i="9"/>
  <c r="AD156" i="9"/>
  <c r="AK156" i="9"/>
  <c r="AC131" i="9"/>
  <c r="AJ131" i="9"/>
  <c r="AJ125" i="9"/>
  <c r="AC125" i="9"/>
  <c r="AC113" i="9"/>
  <c r="AJ113" i="9"/>
  <c r="AK112" i="9"/>
  <c r="AD112" i="9"/>
  <c r="AJ120" i="9"/>
  <c r="AC120" i="9"/>
  <c r="AJ111" i="9"/>
  <c r="AC111" i="9"/>
  <c r="AD149" i="9"/>
  <c r="AK149" i="9"/>
  <c r="AK122" i="9"/>
  <c r="AD122" i="9"/>
  <c r="AD151" i="9"/>
  <c r="AK151" i="9"/>
  <c r="AJ107" i="9"/>
  <c r="AC107" i="9"/>
  <c r="AJ141" i="9"/>
  <c r="AC141" i="9"/>
  <c r="AD130" i="9"/>
  <c r="AK130" i="9"/>
  <c r="AK115" i="9"/>
  <c r="AD115" i="9"/>
  <c r="AJ117" i="9"/>
  <c r="AC117" i="9"/>
  <c r="AK137" i="9"/>
  <c r="AD137" i="9"/>
  <c r="AJ109" i="9"/>
  <c r="AC109" i="9"/>
  <c r="AD107" i="9"/>
  <c r="AK107" i="9"/>
  <c r="AK146" i="9"/>
  <c r="AD146" i="9"/>
  <c r="AK120" i="9"/>
  <c r="AD120" i="9"/>
  <c r="AK110" i="9"/>
  <c r="AD110" i="9"/>
  <c r="AC154" i="9"/>
  <c r="AJ154" i="9"/>
  <c r="AK153" i="9"/>
  <c r="AD153" i="9"/>
  <c r="AJ110" i="9"/>
  <c r="AC110" i="9"/>
  <c r="AK108" i="9"/>
  <c r="AD108" i="9"/>
  <c r="AC124" i="9"/>
  <c r="AJ124" i="9"/>
  <c r="AC128" i="9"/>
  <c r="AJ128" i="9"/>
  <c r="AJ114" i="9"/>
  <c r="AC114" i="9"/>
  <c r="AD118" i="9"/>
  <c r="AK118" i="9"/>
  <c r="AK147" i="9"/>
  <c r="AD147" i="9"/>
  <c r="AJ126" i="9"/>
  <c r="AC126" i="9"/>
  <c r="AJ136" i="9"/>
  <c r="AC136" i="9"/>
  <c r="AJ134" i="9"/>
  <c r="AC134" i="9"/>
  <c r="AK145" i="9"/>
  <c r="AD145" i="9"/>
  <c r="AC137" i="9"/>
  <c r="AJ137" i="9"/>
  <c r="AJ146" i="9"/>
  <c r="AC146" i="9"/>
  <c r="AK113" i="9"/>
  <c r="AD113" i="9"/>
  <c r="AC127" i="9"/>
  <c r="AJ127" i="9"/>
  <c r="AD134" i="9"/>
  <c r="AK134" i="9"/>
  <c r="AD140" i="9"/>
  <c r="AK140" i="9"/>
  <c r="AJ104" i="9"/>
  <c r="AC104" i="9"/>
  <c r="AC132" i="9"/>
  <c r="AJ132" i="9"/>
  <c r="AD123" i="9"/>
  <c r="AK123" i="9"/>
  <c r="AC143" i="9"/>
  <c r="AJ143" i="9"/>
  <c r="AK127" i="9"/>
  <c r="AD127" i="9"/>
  <c r="AD109" i="9"/>
  <c r="AK109" i="9"/>
  <c r="AJ108" i="9"/>
  <c r="AC108" i="9"/>
  <c r="AC116" i="9"/>
  <c r="AJ116" i="9"/>
  <c r="AK119" i="9"/>
  <c r="AD119" i="9"/>
  <c r="AK158" i="9"/>
  <c r="AD158" i="9"/>
  <c r="AK133" i="9"/>
  <c r="AD133" i="9"/>
  <c r="AC121" i="9"/>
  <c r="AJ121" i="9"/>
  <c r="AJ156" i="9"/>
  <c r="AC156" i="9"/>
  <c r="AK104" i="9"/>
  <c r="AD104" i="9"/>
  <c r="AK135" i="9"/>
  <c r="AD135" i="9"/>
  <c r="AJ150" i="9"/>
  <c r="AC150" i="9"/>
  <c r="AK126" i="9"/>
  <c r="AD126" i="9"/>
  <c r="AJ130" i="9"/>
  <c r="AC130" i="9"/>
  <c r="AJ112" i="9"/>
  <c r="AC112" i="9"/>
  <c r="AC135" i="9"/>
  <c r="AJ135" i="9"/>
  <c r="AJ118" i="9"/>
  <c r="AC118" i="9"/>
  <c r="AJ147" i="9"/>
  <c r="AC147" i="9"/>
  <c r="AD116" i="9"/>
  <c r="AK116" i="9"/>
  <c r="AK143" i="9"/>
  <c r="AD143" i="9"/>
  <c r="AJ106" i="9"/>
  <c r="AC106" i="9"/>
  <c r="AC148" i="9"/>
  <c r="AJ148" i="9"/>
  <c r="AJ155" i="9"/>
  <c r="AC155" i="9"/>
  <c r="AD138" i="9"/>
  <c r="AK138" i="9"/>
  <c r="AJ139" i="9"/>
  <c r="AC139" i="9"/>
  <c r="AD155" i="9"/>
  <c r="AK155" i="9"/>
  <c r="AK128" i="9"/>
  <c r="AD128" i="9"/>
  <c r="AC115" i="9"/>
  <c r="AJ115" i="9"/>
  <c r="AD121" i="9"/>
  <c r="AK121" i="9"/>
  <c r="AK111" i="9"/>
  <c r="AD111" i="9"/>
  <c r="AJ142" i="9"/>
  <c r="AC142" i="9"/>
  <c r="AC144" i="9"/>
  <c r="AJ144" i="9"/>
  <c r="AJ123" i="9"/>
  <c r="AC123" i="9"/>
  <c r="AD141" i="9"/>
  <c r="AK141" i="9"/>
  <c r="AK124" i="9"/>
  <c r="AD124" i="9"/>
  <c r="AD125" i="9"/>
  <c r="AK125" i="9"/>
  <c r="AK150" i="9"/>
  <c r="AD150" i="9"/>
  <c r="AJ138" i="9"/>
  <c r="AC138" i="9"/>
  <c r="AK106" i="9"/>
  <c r="AD106" i="9"/>
  <c r="C159" i="5"/>
  <c r="I159" i="5" s="1"/>
  <c r="C158" i="5"/>
  <c r="I158" i="5" s="1"/>
  <c r="T160" i="21"/>
  <c r="AB160" i="21" s="1"/>
  <c r="U162" i="21"/>
  <c r="U164" i="21"/>
  <c r="T159" i="21"/>
  <c r="AB159" i="21" s="1"/>
  <c r="U159" i="21"/>
  <c r="T158" i="21"/>
  <c r="AB158" i="21" s="1"/>
  <c r="U161" i="21"/>
  <c r="U163" i="21"/>
  <c r="C160" i="5"/>
  <c r="I160" i="5" s="1"/>
  <c r="U160" i="21"/>
  <c r="AJ26" i="9"/>
  <c r="AC26" i="9"/>
  <c r="AJ9" i="9"/>
  <c r="AC9" i="9"/>
  <c r="AJ42" i="9"/>
  <c r="AC42" i="9"/>
  <c r="AK51" i="9"/>
  <c r="AD51" i="9"/>
  <c r="AJ82" i="9"/>
  <c r="AC82" i="9"/>
  <c r="AJ7" i="9"/>
  <c r="AC7" i="9"/>
  <c r="AK25" i="9"/>
  <c r="AD25" i="9"/>
  <c r="AJ51" i="9"/>
  <c r="AC51" i="9"/>
  <c r="AJ67" i="9"/>
  <c r="AC67" i="9"/>
  <c r="AK17" i="9"/>
  <c r="AD17" i="9"/>
  <c r="AK5" i="9"/>
  <c r="AD5" i="9"/>
  <c r="AK90" i="9"/>
  <c r="AD90" i="9"/>
  <c r="AK27" i="9"/>
  <c r="AD27" i="9"/>
  <c r="AK6" i="9"/>
  <c r="AD6" i="9"/>
  <c r="AK84" i="9"/>
  <c r="AD84" i="9"/>
  <c r="AK57" i="9"/>
  <c r="AD57" i="9"/>
  <c r="AK52" i="9"/>
  <c r="AD52" i="9"/>
  <c r="AJ66" i="9"/>
  <c r="AC66" i="9"/>
  <c r="AJ15" i="9"/>
  <c r="AC15" i="9"/>
  <c r="AK70" i="9"/>
  <c r="AD70" i="9"/>
  <c r="AJ99" i="9"/>
  <c r="AC99" i="9"/>
  <c r="AK63" i="9"/>
  <c r="AD63" i="9"/>
  <c r="AJ33" i="9"/>
  <c r="AC33" i="9"/>
  <c r="AJ8" i="9"/>
  <c r="AC8" i="9"/>
  <c r="AJ11" i="9"/>
  <c r="AC11" i="9"/>
  <c r="AJ71" i="9"/>
  <c r="AC71" i="9"/>
  <c r="AK76" i="9"/>
  <c r="AD76" i="9"/>
  <c r="AK47" i="9"/>
  <c r="AD47" i="9"/>
  <c r="AJ65" i="9"/>
  <c r="AC65" i="9"/>
  <c r="AK18" i="9"/>
  <c r="AD18" i="9"/>
  <c r="AK60" i="9"/>
  <c r="AD60" i="9"/>
  <c r="X5" i="9"/>
  <c r="AJ5" i="9"/>
  <c r="AJ46" i="9"/>
  <c r="AC46" i="9"/>
  <c r="AJ21" i="9"/>
  <c r="AC21" i="9"/>
  <c r="AK14" i="9"/>
  <c r="AD14" i="9"/>
  <c r="AK21" i="9"/>
  <c r="AD21" i="9"/>
  <c r="J154" i="5"/>
  <c r="L154" i="5"/>
  <c r="AF156" i="19"/>
  <c r="M156" i="19"/>
  <c r="K154" i="5"/>
  <c r="M154" i="5"/>
  <c r="N154" i="5"/>
  <c r="AK43" i="9"/>
  <c r="AD43" i="9"/>
  <c r="AJ55" i="9"/>
  <c r="AC55" i="9"/>
  <c r="AJ98" i="9"/>
  <c r="AC98" i="9"/>
  <c r="AK41" i="9"/>
  <c r="AD41" i="9"/>
  <c r="AJ16" i="9"/>
  <c r="AC16" i="9"/>
  <c r="AK20" i="9"/>
  <c r="AD20" i="9"/>
  <c r="AK40" i="9"/>
  <c r="AD40" i="9"/>
  <c r="AJ74" i="9"/>
  <c r="AC74" i="9"/>
  <c r="AJ79" i="9"/>
  <c r="AC79" i="9"/>
  <c r="AJ103" i="9"/>
  <c r="AC103" i="9"/>
  <c r="J155" i="5"/>
  <c r="M155" i="5"/>
  <c r="M157" i="19"/>
  <c r="AF157" i="19"/>
  <c r="N155" i="5"/>
  <c r="K155" i="5"/>
  <c r="L155" i="5"/>
  <c r="AK12" i="9"/>
  <c r="AD12" i="9"/>
  <c r="AK86" i="9"/>
  <c r="AD86" i="9"/>
  <c r="AJ37" i="9"/>
  <c r="AC37" i="9"/>
  <c r="AK81" i="9"/>
  <c r="AD81" i="9"/>
  <c r="AJ53" i="9"/>
  <c r="AC53" i="9"/>
  <c r="AJ18" i="9"/>
  <c r="AC18" i="9"/>
  <c r="AK9" i="9"/>
  <c r="AD9" i="9"/>
  <c r="AJ86" i="9"/>
  <c r="AC86" i="9"/>
  <c r="AK35" i="9"/>
  <c r="AD35" i="9"/>
  <c r="AK13" i="9"/>
  <c r="AD13" i="9"/>
  <c r="AK49" i="9"/>
  <c r="AD49" i="9"/>
  <c r="AK15" i="9"/>
  <c r="AD15" i="9"/>
  <c r="AJ39" i="9"/>
  <c r="AC39" i="9"/>
  <c r="AJ101" i="9"/>
  <c r="AC101" i="9"/>
  <c r="AJ95" i="9"/>
  <c r="AC95" i="9"/>
  <c r="AJ54" i="9"/>
  <c r="AC54" i="9"/>
  <c r="AK74" i="9"/>
  <c r="AD74" i="9"/>
  <c r="AK79" i="9"/>
  <c r="AD79" i="9"/>
  <c r="AK62" i="9"/>
  <c r="AD62" i="9"/>
  <c r="AJ102" i="9"/>
  <c r="AC102" i="9"/>
  <c r="AK45" i="9"/>
  <c r="AD45" i="9"/>
  <c r="AK39" i="9"/>
  <c r="AD39" i="9"/>
  <c r="AK101" i="9"/>
  <c r="AD101" i="9"/>
  <c r="AK65" i="9"/>
  <c r="AD65" i="9"/>
  <c r="AJ89" i="9"/>
  <c r="AC89" i="9"/>
  <c r="AJ43" i="9"/>
  <c r="AC43" i="9"/>
  <c r="AJ58" i="9"/>
  <c r="AC58" i="9"/>
  <c r="J156" i="5"/>
  <c r="N156" i="5"/>
  <c r="AF158" i="19"/>
  <c r="K156" i="5"/>
  <c r="M158" i="19"/>
  <c r="L156" i="5"/>
  <c r="M156" i="5"/>
  <c r="AK37" i="9"/>
  <c r="AD37" i="9"/>
  <c r="AK33" i="9"/>
  <c r="AD33" i="9"/>
  <c r="N155" i="21"/>
  <c r="M155" i="21"/>
  <c r="L155" i="21"/>
  <c r="K155" i="21"/>
  <c r="AM155" i="21" s="1"/>
  <c r="AJ63" i="9"/>
  <c r="AC63" i="9"/>
  <c r="AK64" i="9"/>
  <c r="AD64" i="9"/>
  <c r="AJ59" i="9"/>
  <c r="AC59" i="9"/>
  <c r="AJ75" i="9"/>
  <c r="AC75" i="9"/>
  <c r="AK73" i="9"/>
  <c r="AD73" i="9"/>
  <c r="AK93" i="9"/>
  <c r="AD93" i="9"/>
  <c r="AJ92" i="9"/>
  <c r="AC92" i="9"/>
  <c r="AK61" i="9"/>
  <c r="AD61" i="9"/>
  <c r="AK46" i="9"/>
  <c r="AD46" i="9"/>
  <c r="AJ68" i="9"/>
  <c r="AC68" i="9"/>
  <c r="AK34" i="9"/>
  <c r="AD34" i="9"/>
  <c r="AK80" i="9"/>
  <c r="AD80" i="9"/>
  <c r="AK53" i="9"/>
  <c r="AD53" i="9"/>
  <c r="AK29" i="9"/>
  <c r="AD29" i="9"/>
  <c r="AK26" i="9"/>
  <c r="AD26" i="9"/>
  <c r="AJ91" i="9"/>
  <c r="AC91" i="9"/>
  <c r="AJ93" i="9"/>
  <c r="AC93" i="9"/>
  <c r="AK69" i="9"/>
  <c r="AD69" i="9"/>
  <c r="AK36" i="9"/>
  <c r="AD36" i="9"/>
  <c r="AJ17" i="9"/>
  <c r="AC17" i="9"/>
  <c r="AJ14" i="9"/>
  <c r="AC14" i="9"/>
  <c r="AK38" i="9"/>
  <c r="AD38" i="9"/>
  <c r="AJ35" i="9"/>
  <c r="AC35" i="9"/>
  <c r="AK44" i="9"/>
  <c r="AD44" i="9"/>
  <c r="AJ84" i="9"/>
  <c r="AC84" i="9"/>
  <c r="AJ23" i="9"/>
  <c r="AC23" i="9"/>
  <c r="AJ73" i="9"/>
  <c r="AC73" i="9"/>
  <c r="N157" i="21"/>
  <c r="L157" i="21"/>
  <c r="K157" i="21"/>
  <c r="AS157" i="21" s="1"/>
  <c r="AN159" i="24" s="1"/>
  <c r="M157" i="21"/>
  <c r="AK8" i="9"/>
  <c r="AD8" i="9"/>
  <c r="AK100" i="9"/>
  <c r="AD100" i="9"/>
  <c r="AJ31" i="9"/>
  <c r="AC31" i="9"/>
  <c r="AJ41" i="9"/>
  <c r="AC41" i="9"/>
  <c r="AJ62" i="9"/>
  <c r="AC62" i="9"/>
  <c r="AJ27" i="9"/>
  <c r="AC27" i="9"/>
  <c r="AJ88" i="9"/>
  <c r="AC88" i="9"/>
  <c r="AJ44" i="9"/>
  <c r="AC44" i="9"/>
  <c r="AK50" i="9"/>
  <c r="AD50" i="9"/>
  <c r="AK66" i="9"/>
  <c r="AD66" i="9"/>
  <c r="AJ61" i="9"/>
  <c r="AC61" i="9"/>
  <c r="AJ69" i="9"/>
  <c r="AC69" i="9"/>
  <c r="AJ12" i="9"/>
  <c r="AC12" i="9"/>
  <c r="AJ36" i="9"/>
  <c r="AC36" i="9"/>
  <c r="AJ72" i="9"/>
  <c r="AC72" i="9"/>
  <c r="AJ50" i="9"/>
  <c r="AC50" i="9"/>
  <c r="N154" i="21"/>
  <c r="M154" i="21"/>
  <c r="L154" i="21"/>
  <c r="K154" i="21"/>
  <c r="AL154" i="21" s="1"/>
  <c r="AJ40" i="9"/>
  <c r="AC40" i="9"/>
  <c r="AK30" i="9"/>
  <c r="AD30" i="9"/>
  <c r="AK56" i="9"/>
  <c r="AD56" i="9"/>
  <c r="AJ29" i="9"/>
  <c r="AC29" i="9"/>
  <c r="AK94" i="9"/>
  <c r="AD94" i="9"/>
  <c r="AJ96" i="9"/>
  <c r="AC96" i="9"/>
  <c r="AK89" i="9"/>
  <c r="AD89" i="9"/>
  <c r="AJ56" i="9"/>
  <c r="AC56" i="9"/>
  <c r="AK82" i="9"/>
  <c r="AD82" i="9"/>
  <c r="AJ10" i="9"/>
  <c r="AC10" i="9"/>
  <c r="AK98" i="9"/>
  <c r="AD98" i="9"/>
  <c r="AK55" i="9"/>
  <c r="AD55" i="9"/>
  <c r="AJ70" i="9"/>
  <c r="AC70" i="9"/>
  <c r="AK67" i="9"/>
  <c r="AD67" i="9"/>
  <c r="AK23" i="9"/>
  <c r="AD23" i="9"/>
  <c r="AK42" i="9"/>
  <c r="AD42" i="9"/>
  <c r="AJ85" i="9"/>
  <c r="AC85" i="9"/>
  <c r="AJ60" i="9"/>
  <c r="AC60" i="9"/>
  <c r="AJ6" i="9"/>
  <c r="AC6" i="9"/>
  <c r="AJ90" i="9"/>
  <c r="AC90" i="9"/>
  <c r="AK48" i="9"/>
  <c r="AD48" i="9"/>
  <c r="AJ19" i="9"/>
  <c r="AC19" i="9"/>
  <c r="AJ81" i="9"/>
  <c r="AC81" i="9"/>
  <c r="AJ20" i="9"/>
  <c r="AC20" i="9"/>
  <c r="AK24" i="9"/>
  <c r="AD24" i="9"/>
  <c r="AK85" i="9"/>
  <c r="AD85" i="9"/>
  <c r="N156" i="21"/>
  <c r="M156" i="21"/>
  <c r="K156" i="21"/>
  <c r="AS156" i="21" s="1"/>
  <c r="AN158" i="24" s="1"/>
  <c r="L156" i="21"/>
  <c r="AK32" i="9"/>
  <c r="AD32" i="9"/>
  <c r="AK22" i="9"/>
  <c r="AD22" i="9"/>
  <c r="AK97" i="9"/>
  <c r="AD97" i="9"/>
  <c r="AJ78" i="9"/>
  <c r="AC78" i="9"/>
  <c r="AK83" i="9"/>
  <c r="AD83" i="9"/>
  <c r="AK95" i="9"/>
  <c r="AD95" i="9"/>
  <c r="AK103" i="9"/>
  <c r="AD103" i="9"/>
  <c r="AJ57" i="9"/>
  <c r="AC57" i="9"/>
  <c r="AJ97" i="9"/>
  <c r="AC97" i="9"/>
  <c r="AK96" i="9"/>
  <c r="AD96" i="9"/>
  <c r="AK16" i="9"/>
  <c r="AD16" i="9"/>
  <c r="AJ25" i="9"/>
  <c r="AC25" i="9"/>
  <c r="AJ52" i="9"/>
  <c r="AC52" i="9"/>
  <c r="AK72" i="9"/>
  <c r="AD72" i="9"/>
  <c r="AJ77" i="9"/>
  <c r="AC77" i="9"/>
  <c r="AJ22" i="9"/>
  <c r="AC22" i="9"/>
  <c r="AK91" i="9"/>
  <c r="AD91" i="9"/>
  <c r="AJ24" i="9"/>
  <c r="AC24" i="9"/>
  <c r="AJ34" i="9"/>
  <c r="AC34" i="9"/>
  <c r="AJ76" i="9"/>
  <c r="AC76" i="9"/>
  <c r="AK54" i="9"/>
  <c r="AD54" i="9"/>
  <c r="AJ45" i="9"/>
  <c r="AC45" i="9"/>
  <c r="AJ80" i="9"/>
  <c r="AC80" i="9"/>
  <c r="AK87" i="9"/>
  <c r="AD87" i="9"/>
  <c r="AJ32" i="9"/>
  <c r="AC32" i="9"/>
  <c r="AJ30" i="9"/>
  <c r="AC30" i="9"/>
  <c r="AJ13" i="9"/>
  <c r="AC13" i="9"/>
  <c r="AJ47" i="9"/>
  <c r="AC47" i="9"/>
  <c r="AK59" i="9"/>
  <c r="AD59" i="9"/>
  <c r="AJ100" i="9"/>
  <c r="AC100" i="9"/>
  <c r="AJ94" i="9"/>
  <c r="AC94" i="9"/>
  <c r="AK71" i="9"/>
  <c r="AD71" i="9"/>
  <c r="AK11" i="9"/>
  <c r="AD11" i="9"/>
  <c r="AK58" i="9"/>
  <c r="AD58" i="9"/>
  <c r="AK19" i="9"/>
  <c r="AD19" i="9"/>
  <c r="AK31" i="9"/>
  <c r="AD31" i="9"/>
  <c r="AJ64" i="9"/>
  <c r="AC64" i="9"/>
  <c r="AK92" i="9"/>
  <c r="AD92" i="9"/>
  <c r="J157" i="5"/>
  <c r="M157" i="5"/>
  <c r="M159" i="19"/>
  <c r="K157" i="5"/>
  <c r="N157" i="5"/>
  <c r="L157" i="5"/>
  <c r="AF159" i="19"/>
  <c r="AK102" i="9"/>
  <c r="AD102" i="9"/>
  <c r="AK7" i="9"/>
  <c r="AD7" i="9"/>
  <c r="AJ87" i="9"/>
  <c r="AC87" i="9"/>
  <c r="AJ49" i="9"/>
  <c r="AC49" i="9"/>
  <c r="AK68" i="9"/>
  <c r="AD68" i="9"/>
  <c r="AK99" i="9"/>
  <c r="AD99" i="9"/>
  <c r="AJ48" i="9"/>
  <c r="AC48" i="9"/>
  <c r="AK88" i="9"/>
  <c r="AD88" i="9"/>
  <c r="AK75" i="9"/>
  <c r="AD75" i="9"/>
  <c r="AJ38" i="9"/>
  <c r="AC38" i="9"/>
  <c r="AJ28" i="9"/>
  <c r="AC28" i="9"/>
  <c r="AK77" i="9"/>
  <c r="AD77" i="9"/>
  <c r="AJ83" i="9"/>
  <c r="AC83" i="9"/>
  <c r="AK78" i="9"/>
  <c r="AD78" i="9"/>
  <c r="AK28" i="9"/>
  <c r="AD28" i="9"/>
  <c r="AK10" i="9"/>
  <c r="AD10" i="9"/>
  <c r="AK157" i="21" l="1"/>
  <c r="T159" i="19" s="1"/>
  <c r="AU104" i="9"/>
  <c r="AQ114" i="9"/>
  <c r="AR141" i="9"/>
  <c r="AQ113" i="9"/>
  <c r="AQ149" i="9"/>
  <c r="AR109" i="9"/>
  <c r="AQ107" i="9"/>
  <c r="AR145" i="9"/>
  <c r="AQ122" i="9"/>
  <c r="AQ23" i="9"/>
  <c r="AQ14" i="9"/>
  <c r="AR148" i="9"/>
  <c r="AR112" i="9"/>
  <c r="AR137" i="9"/>
  <c r="AR114" i="9"/>
  <c r="AQ125" i="9"/>
  <c r="AR140" i="9"/>
  <c r="AQ153" i="9"/>
  <c r="AR155" i="9"/>
  <c r="AQ104" i="9"/>
  <c r="AR126" i="9"/>
  <c r="AR110" i="9"/>
  <c r="AR117" i="9"/>
  <c r="AR139" i="9"/>
  <c r="AQ112" i="9"/>
  <c r="AQ134" i="9"/>
  <c r="AR144" i="9"/>
  <c r="AQ150" i="9"/>
  <c r="AQ156" i="9"/>
  <c r="AQ136" i="9"/>
  <c r="AR128" i="9"/>
  <c r="AR154" i="9"/>
  <c r="AQ152" i="9"/>
  <c r="AR151" i="9"/>
  <c r="AQ129" i="9"/>
  <c r="AQ157" i="9"/>
  <c r="AR133" i="9"/>
  <c r="AR123" i="9"/>
  <c r="AR115" i="9"/>
  <c r="AR147" i="9"/>
  <c r="AR146" i="9"/>
  <c r="AR120" i="9"/>
  <c r="AQ118" i="9"/>
  <c r="AQ121" i="9"/>
  <c r="AR127" i="9"/>
  <c r="AR132" i="9"/>
  <c r="AR130" i="9"/>
  <c r="AQ143" i="9"/>
  <c r="AQ41" i="9"/>
  <c r="AQ58" i="9"/>
  <c r="AQ53" i="9"/>
  <c r="AQ138" i="9"/>
  <c r="AQ108" i="9"/>
  <c r="AR131" i="9"/>
  <c r="AR142" i="9"/>
  <c r="AR106" i="9"/>
  <c r="AR105" i="9"/>
  <c r="AQ123" i="9"/>
  <c r="AQ142" i="9"/>
  <c r="AQ139" i="9"/>
  <c r="AQ135" i="9"/>
  <c r="AR135" i="9"/>
  <c r="AR121" i="9"/>
  <c r="AQ126" i="9"/>
  <c r="AQ124" i="9"/>
  <c r="AR124" i="9"/>
  <c r="AQ110" i="9"/>
  <c r="AQ109" i="9"/>
  <c r="AQ117" i="9"/>
  <c r="AQ120" i="9"/>
  <c r="AQ145" i="9"/>
  <c r="AQ119" i="9"/>
  <c r="AR119" i="9"/>
  <c r="AR69" i="9"/>
  <c r="AR88" i="9"/>
  <c r="AR31" i="9"/>
  <c r="AR43" i="9"/>
  <c r="AQ16" i="9"/>
  <c r="AR51" i="9"/>
  <c r="AQ115" i="9"/>
  <c r="AQ105" i="9"/>
  <c r="AQ116" i="9"/>
  <c r="AR116" i="9"/>
  <c r="AR104" i="9"/>
  <c r="AQ127" i="9"/>
  <c r="AR134" i="9"/>
  <c r="AR122" i="9"/>
  <c r="AR149" i="9"/>
  <c r="AR125" i="9"/>
  <c r="AQ140" i="9"/>
  <c r="AQ21" i="9"/>
  <c r="AQ9" i="9"/>
  <c r="AQ144" i="9"/>
  <c r="AQ148" i="9"/>
  <c r="AR118" i="9"/>
  <c r="AR156" i="9"/>
  <c r="AQ137" i="9"/>
  <c r="AQ128" i="9"/>
  <c r="AQ154" i="9"/>
  <c r="AR107" i="9"/>
  <c r="AQ111" i="9"/>
  <c r="AR111" i="9"/>
  <c r="AR153" i="9"/>
  <c r="AQ151" i="9"/>
  <c r="AQ133" i="9"/>
  <c r="AQ106" i="9"/>
  <c r="AQ147" i="9"/>
  <c r="AR143" i="9"/>
  <c r="AQ146" i="9"/>
  <c r="AR136" i="9"/>
  <c r="AQ141" i="9"/>
  <c r="AR113" i="9"/>
  <c r="AR152" i="9"/>
  <c r="AQ7" i="9"/>
  <c r="AR138" i="9"/>
  <c r="AQ155" i="9"/>
  <c r="AQ130" i="9"/>
  <c r="AR150" i="9"/>
  <c r="AR108" i="9"/>
  <c r="AQ132" i="9"/>
  <c r="AQ131" i="9"/>
  <c r="AR129" i="9"/>
  <c r="AR157" i="9"/>
  <c r="AQ65" i="9"/>
  <c r="AQ80" i="9"/>
  <c r="AQ22" i="9"/>
  <c r="AQ8" i="9"/>
  <c r="AQ81" i="9"/>
  <c r="AQ99" i="9"/>
  <c r="AR13" i="9"/>
  <c r="AR32" i="9"/>
  <c r="AQ34" i="9"/>
  <c r="AQ25" i="9"/>
  <c r="AQ82" i="9"/>
  <c r="AQ48" i="9"/>
  <c r="AQ29" i="9"/>
  <c r="AR83" i="9"/>
  <c r="AQ77" i="9"/>
  <c r="AR63" i="9"/>
  <c r="AR103" i="9"/>
  <c r="AR94" i="9"/>
  <c r="AR45" i="9"/>
  <c r="AR70" i="9"/>
  <c r="AR10" i="9"/>
  <c r="AQ59" i="9"/>
  <c r="AR101" i="9"/>
  <c r="AR47" i="9"/>
  <c r="AR30" i="9"/>
  <c r="AR97" i="9"/>
  <c r="AR90" i="9"/>
  <c r="AR72" i="9"/>
  <c r="AR61" i="9"/>
  <c r="AR44" i="9"/>
  <c r="AQ84" i="9"/>
  <c r="AR5" i="9"/>
  <c r="AR15" i="9"/>
  <c r="AR67" i="9"/>
  <c r="AQ19" i="9"/>
  <c r="AR100" i="9"/>
  <c r="AR95" i="9"/>
  <c r="AR39" i="9"/>
  <c r="AR14" i="9"/>
  <c r="AR38" i="9"/>
  <c r="AQ24" i="9"/>
  <c r="AQ52" i="9"/>
  <c r="AQ57" i="9"/>
  <c r="AQ31" i="9"/>
  <c r="AQ18" i="9"/>
  <c r="AR98" i="9"/>
  <c r="AQ46" i="9"/>
  <c r="AQ11" i="9"/>
  <c r="AQ33" i="9"/>
  <c r="AQ66" i="9"/>
  <c r="AQ42" i="9"/>
  <c r="AR49" i="9"/>
  <c r="AR78" i="9"/>
  <c r="AR60" i="9"/>
  <c r="AR56" i="9"/>
  <c r="AR96" i="9"/>
  <c r="AQ157" i="21"/>
  <c r="AN159" i="19" s="1"/>
  <c r="S157" i="35" s="1"/>
  <c r="AR35" i="9"/>
  <c r="AR93" i="9"/>
  <c r="AR91" i="9"/>
  <c r="AR68" i="9"/>
  <c r="AR92" i="9"/>
  <c r="AR54" i="9"/>
  <c r="AR7" i="9"/>
  <c r="AQ26" i="9"/>
  <c r="AR64" i="9"/>
  <c r="AR6" i="9"/>
  <c r="AQ40" i="9"/>
  <c r="AQ154" i="21"/>
  <c r="AN156" i="19" s="1"/>
  <c r="S154" i="35" s="1"/>
  <c r="AQ62" i="9"/>
  <c r="AQ73" i="9"/>
  <c r="AQ17" i="9"/>
  <c r="AN156" i="21"/>
  <c r="AM154" i="21"/>
  <c r="T156" i="24" s="1"/>
  <c r="AR81" i="9"/>
  <c r="AR19" i="9"/>
  <c r="AR36" i="9"/>
  <c r="AR12" i="9"/>
  <c r="AR58" i="9"/>
  <c r="AR18" i="9"/>
  <c r="AR53" i="9"/>
  <c r="AR55" i="9"/>
  <c r="AR46" i="9"/>
  <c r="AR27" i="9"/>
  <c r="AQ89" i="9"/>
  <c r="AQ102" i="9"/>
  <c r="AQ86" i="9"/>
  <c r="AQ37" i="9"/>
  <c r="AQ79" i="9"/>
  <c r="AQ74" i="9"/>
  <c r="AQ71" i="9"/>
  <c r="AR87" i="9"/>
  <c r="AK156" i="21"/>
  <c r="T158" i="19" s="1"/>
  <c r="AR20" i="9"/>
  <c r="AQ85" i="9"/>
  <c r="AR50" i="9"/>
  <c r="AQ28" i="9"/>
  <c r="AQ76" i="9"/>
  <c r="AQ75" i="9"/>
  <c r="AO157" i="21"/>
  <c r="T159" i="26" s="1"/>
  <c r="R157" i="35" s="1"/>
  <c r="D159" i="21"/>
  <c r="J159" i="21" s="1"/>
  <c r="D158" i="21"/>
  <c r="J158" i="21" s="1"/>
  <c r="AN165" i="38"/>
  <c r="AH165" i="38"/>
  <c r="R164" i="9" s="1"/>
  <c r="D162" i="5"/>
  <c r="AN164" i="38"/>
  <c r="AH164" i="38"/>
  <c r="R163" i="9" s="1"/>
  <c r="D164" i="5"/>
  <c r="AM160" i="38"/>
  <c r="AG160" i="38"/>
  <c r="Q159" i="9" s="1"/>
  <c r="D159" i="5"/>
  <c r="AN161" i="38"/>
  <c r="AH161" i="38"/>
  <c r="R160" i="9" s="1"/>
  <c r="AM159" i="38"/>
  <c r="AG159" i="38"/>
  <c r="Q158" i="9" s="1"/>
  <c r="D160" i="5"/>
  <c r="AN160" i="38"/>
  <c r="AH160" i="38"/>
  <c r="R159" i="9" s="1"/>
  <c r="AN163" i="38"/>
  <c r="AH163" i="38"/>
  <c r="R162" i="9" s="1"/>
  <c r="AM161" i="38"/>
  <c r="AG161" i="38"/>
  <c r="Q160" i="9" s="1"/>
  <c r="D163" i="5"/>
  <c r="AN162" i="38"/>
  <c r="AH162" i="38"/>
  <c r="R161" i="9" s="1"/>
  <c r="D160" i="21"/>
  <c r="J160" i="21" s="1"/>
  <c r="D161" i="5"/>
  <c r="U156" i="35"/>
  <c r="AO158" i="24"/>
  <c r="T156" i="23"/>
  <c r="O154" i="35" s="1"/>
  <c r="U157" i="35"/>
  <c r="AO159" i="24"/>
  <c r="T157" i="24"/>
  <c r="P155" i="35" s="1"/>
  <c r="AQ64" i="9"/>
  <c r="AQ10" i="9"/>
  <c r="AM156" i="21"/>
  <c r="AQ27" i="9"/>
  <c r="AR154" i="21"/>
  <c r="AN156" i="23" s="1"/>
  <c r="AQ155" i="21"/>
  <c r="AN157" i="19" s="1"/>
  <c r="S155" i="35" s="1"/>
  <c r="AQ55" i="9"/>
  <c r="AT157" i="21"/>
  <c r="AN159" i="25" s="1"/>
  <c r="AT155" i="21"/>
  <c r="AN157" i="25" s="1"/>
  <c r="AR48" i="9"/>
  <c r="AQ13" i="9"/>
  <c r="AR80" i="9"/>
  <c r="AR24" i="9"/>
  <c r="AR22" i="9"/>
  <c r="AR77" i="9"/>
  <c r="AQ97" i="9"/>
  <c r="AQ156" i="21"/>
  <c r="AN158" i="19" s="1"/>
  <c r="S156" i="35" s="1"/>
  <c r="AQ20" i="9"/>
  <c r="AT156" i="21"/>
  <c r="AN158" i="25" s="1"/>
  <c r="AQ50" i="9"/>
  <c r="AS154" i="21"/>
  <c r="AN156" i="24" s="1"/>
  <c r="AK155" i="21"/>
  <c r="AQ95" i="9"/>
  <c r="AR99" i="9"/>
  <c r="AR66" i="9"/>
  <c r="AQ67" i="9"/>
  <c r="AQ51" i="9"/>
  <c r="AR82" i="9"/>
  <c r="AR42" i="9"/>
  <c r="AR9" i="9"/>
  <c r="AN157" i="21"/>
  <c r="AN155" i="21"/>
  <c r="T158" i="25"/>
  <c r="Q156" i="35" s="1"/>
  <c r="AU155" i="21"/>
  <c r="AN157" i="26" s="1"/>
  <c r="AE158" i="21"/>
  <c r="AD158" i="21"/>
  <c r="AA158" i="21"/>
  <c r="Z158" i="21"/>
  <c r="AC158" i="21"/>
  <c r="AR34" i="9"/>
  <c r="AR52" i="9"/>
  <c r="AR25" i="9"/>
  <c r="AQ78" i="9"/>
  <c r="AR85" i="9"/>
  <c r="AR29" i="9"/>
  <c r="AU156" i="21"/>
  <c r="AN158" i="26" s="1"/>
  <c r="AQ72" i="9"/>
  <c r="AQ69" i="9"/>
  <c r="AQ61" i="9"/>
  <c r="AQ44" i="9"/>
  <c r="AR41" i="9"/>
  <c r="AR23" i="9"/>
  <c r="AR84" i="9"/>
  <c r="AN154" i="21"/>
  <c r="AQ93" i="9"/>
  <c r="AQ91" i="9"/>
  <c r="AQ68" i="9"/>
  <c r="AQ92" i="9"/>
  <c r="AR75" i="9"/>
  <c r="AR89" i="9"/>
  <c r="AR102" i="9"/>
  <c r="AQ39" i="9"/>
  <c r="AR86" i="9"/>
  <c r="AR37" i="9"/>
  <c r="AR79" i="9"/>
  <c r="AR74" i="9"/>
  <c r="AO156" i="19"/>
  <c r="AR71" i="9"/>
  <c r="AR33" i="9"/>
  <c r="AU157" i="21"/>
  <c r="AN159" i="26" s="1"/>
  <c r="AO155" i="21"/>
  <c r="AA160" i="21"/>
  <c r="Z160" i="21"/>
  <c r="AD160" i="21"/>
  <c r="AC160" i="21"/>
  <c r="AE160" i="21"/>
  <c r="AQ38" i="9"/>
  <c r="AQ87" i="9"/>
  <c r="AQ45" i="9"/>
  <c r="AQ60" i="9"/>
  <c r="AQ56" i="9"/>
  <c r="AQ96" i="9"/>
  <c r="AO156" i="21"/>
  <c r="AQ35" i="9"/>
  <c r="AT154" i="21"/>
  <c r="AN156" i="25" s="1"/>
  <c r="AQ63" i="9"/>
  <c r="AQ43" i="9"/>
  <c r="AQ103" i="9"/>
  <c r="AQ98" i="9"/>
  <c r="AQ5" i="9"/>
  <c r="AQ15" i="9"/>
  <c r="AL157" i="21"/>
  <c r="AL155" i="21"/>
  <c r="AQ83" i="9"/>
  <c r="AQ94" i="9"/>
  <c r="AQ100" i="9"/>
  <c r="AQ47" i="9"/>
  <c r="AQ30" i="9"/>
  <c r="AQ32" i="9"/>
  <c r="AQ90" i="9"/>
  <c r="AQ6" i="9"/>
  <c r="AQ70" i="9"/>
  <c r="AL156" i="21"/>
  <c r="AQ88" i="9"/>
  <c r="AO154" i="21"/>
  <c r="AQ54" i="9"/>
  <c r="AR157" i="21"/>
  <c r="AN159" i="23" s="1"/>
  <c r="AR155" i="21"/>
  <c r="AN157" i="23" s="1"/>
  <c r="AA159" i="21"/>
  <c r="Z159" i="21"/>
  <c r="AD159" i="21"/>
  <c r="AE159" i="21"/>
  <c r="AC159" i="21"/>
  <c r="J158" i="5"/>
  <c r="K158" i="5"/>
  <c r="L158" i="5"/>
  <c r="AF160" i="19"/>
  <c r="M160" i="19"/>
  <c r="M158" i="5"/>
  <c r="N158" i="5"/>
  <c r="AR57" i="9"/>
  <c r="AR156" i="21"/>
  <c r="AN158" i="23" s="1"/>
  <c r="AU154" i="21"/>
  <c r="AN156" i="26" s="1"/>
  <c r="AO157" i="19"/>
  <c r="AM157" i="21"/>
  <c r="AS155" i="21"/>
  <c r="AN157" i="24" s="1"/>
  <c r="J160" i="5"/>
  <c r="L160" i="5"/>
  <c r="K160" i="5"/>
  <c r="M162" i="19"/>
  <c r="N160" i="5"/>
  <c r="AF162" i="19"/>
  <c r="M160" i="5"/>
  <c r="AR28" i="9"/>
  <c r="AQ49" i="9"/>
  <c r="AR76" i="9"/>
  <c r="AR40" i="9"/>
  <c r="AK154" i="21"/>
  <c r="AQ36" i="9"/>
  <c r="AQ12" i="9"/>
  <c r="AR62" i="9"/>
  <c r="AR73" i="9"/>
  <c r="AR17" i="9"/>
  <c r="AR59" i="9"/>
  <c r="AQ101" i="9"/>
  <c r="AR16" i="9"/>
  <c r="AR21" i="9"/>
  <c r="AR65" i="9"/>
  <c r="AR11" i="9"/>
  <c r="AR8" i="9"/>
  <c r="AR26" i="9"/>
  <c r="J159" i="5"/>
  <c r="M159" i="5"/>
  <c r="K159" i="5"/>
  <c r="M161" i="19"/>
  <c r="N159" i="5"/>
  <c r="AF161" i="19"/>
  <c r="L159" i="5"/>
  <c r="AZ156" i="21" l="1"/>
  <c r="W158" i="9"/>
  <c r="X158" i="9"/>
  <c r="Y158" i="9"/>
  <c r="W160" i="9"/>
  <c r="X160" i="9"/>
  <c r="Y160" i="9"/>
  <c r="Y159" i="9"/>
  <c r="W159" i="9"/>
  <c r="X159" i="9"/>
  <c r="AW156" i="21"/>
  <c r="AW157" i="21"/>
  <c r="AO159" i="19"/>
  <c r="I157" i="35" s="1"/>
  <c r="AK161" i="9"/>
  <c r="AD161" i="9"/>
  <c r="AJ158" i="9"/>
  <c r="AC158" i="9"/>
  <c r="AD163" i="9"/>
  <c r="AK163" i="9"/>
  <c r="AC160" i="9"/>
  <c r="AJ160" i="9"/>
  <c r="AK160" i="9"/>
  <c r="AD160" i="9"/>
  <c r="AK162" i="9"/>
  <c r="AD162" i="9"/>
  <c r="AD164" i="9"/>
  <c r="AK164" i="9"/>
  <c r="AD159" i="9"/>
  <c r="AK159" i="9"/>
  <c r="AJ159" i="9"/>
  <c r="AC159" i="9"/>
  <c r="P154" i="35"/>
  <c r="AY154" i="21"/>
  <c r="AO158" i="19"/>
  <c r="C161" i="5"/>
  <c r="I161" i="5" s="1"/>
  <c r="E164" i="21"/>
  <c r="T161" i="21"/>
  <c r="AB161" i="21" s="1"/>
  <c r="E162" i="21"/>
  <c r="C162" i="5"/>
  <c r="I162" i="5" s="1"/>
  <c r="E163" i="21"/>
  <c r="C164" i="5"/>
  <c r="I164" i="5" s="1"/>
  <c r="T163" i="21"/>
  <c r="AB163" i="21" s="1"/>
  <c r="E159" i="21"/>
  <c r="C163" i="5"/>
  <c r="I163" i="5" s="1"/>
  <c r="T162" i="21"/>
  <c r="AB162" i="21" s="1"/>
  <c r="E161" i="21"/>
  <c r="T164" i="21"/>
  <c r="AB164" i="21" s="1"/>
  <c r="E160" i="21"/>
  <c r="M163" i="23"/>
  <c r="AF163" i="23"/>
  <c r="AF162" i="23"/>
  <c r="M162" i="23"/>
  <c r="U155" i="35"/>
  <c r="AO157" i="24"/>
  <c r="T156" i="35"/>
  <c r="AO158" i="23"/>
  <c r="T155" i="35"/>
  <c r="AO157" i="23"/>
  <c r="V154" i="35"/>
  <c r="AO156" i="25"/>
  <c r="W155" i="35"/>
  <c r="AO157" i="26"/>
  <c r="N156" i="35"/>
  <c r="T154" i="35"/>
  <c r="AO156" i="23"/>
  <c r="AY155" i="21"/>
  <c r="T159" i="24"/>
  <c r="AY157" i="21"/>
  <c r="T157" i="35"/>
  <c r="AO159" i="23"/>
  <c r="T158" i="23"/>
  <c r="AX156" i="21"/>
  <c r="BA155" i="21"/>
  <c r="T157" i="26"/>
  <c r="I154" i="35"/>
  <c r="BA157" i="21"/>
  <c r="N160" i="21"/>
  <c r="K160" i="21"/>
  <c r="AU160" i="21" s="1"/>
  <c r="AN162" i="26" s="1"/>
  <c r="L160" i="21"/>
  <c r="M160" i="21"/>
  <c r="AF166" i="23"/>
  <c r="M166" i="23"/>
  <c r="T156" i="19"/>
  <c r="AW154" i="21"/>
  <c r="I155" i="35"/>
  <c r="W154" i="35"/>
  <c r="AO156" i="26"/>
  <c r="T156" i="26"/>
  <c r="BA154" i="21"/>
  <c r="T158" i="26"/>
  <c r="BA156" i="21"/>
  <c r="W157" i="35"/>
  <c r="AO159" i="26"/>
  <c r="T156" i="25"/>
  <c r="AZ154" i="21"/>
  <c r="T157" i="25"/>
  <c r="AZ155" i="21"/>
  <c r="T158" i="24"/>
  <c r="AY156" i="21"/>
  <c r="K156" i="35"/>
  <c r="N158" i="21"/>
  <c r="K158" i="21"/>
  <c r="AU158" i="21" s="1"/>
  <c r="AN160" i="26" s="1"/>
  <c r="L158" i="21"/>
  <c r="M158" i="21"/>
  <c r="W156" i="35"/>
  <c r="AO158" i="26"/>
  <c r="T159" i="25"/>
  <c r="AZ157" i="21"/>
  <c r="U154" i="35"/>
  <c r="AO156" i="24"/>
  <c r="V155" i="35"/>
  <c r="AO157" i="25"/>
  <c r="K157" i="35"/>
  <c r="N157" i="35"/>
  <c r="V156" i="35"/>
  <c r="AO158" i="25"/>
  <c r="V157" i="35"/>
  <c r="AO159" i="25"/>
  <c r="AF164" i="23"/>
  <c r="M164" i="23"/>
  <c r="T157" i="23"/>
  <c r="AX155" i="21"/>
  <c r="AX157" i="21"/>
  <c r="T159" i="23"/>
  <c r="AW155" i="21"/>
  <c r="T157" i="19"/>
  <c r="AX154" i="21"/>
  <c r="AF165" i="23"/>
  <c r="M165" i="23"/>
  <c r="M161" i="23"/>
  <c r="AF161" i="23"/>
  <c r="N159" i="21"/>
  <c r="L159" i="21"/>
  <c r="K159" i="21"/>
  <c r="AO159" i="21" s="1"/>
  <c r="M159" i="21"/>
  <c r="AD67" i="20"/>
  <c r="BB67" i="20" s="1"/>
  <c r="AD22" i="20"/>
  <c r="BB22" i="20" s="1"/>
  <c r="AR160" i="9" l="1"/>
  <c r="AQ158" i="9"/>
  <c r="AK159" i="21"/>
  <c r="T161" i="19" s="1"/>
  <c r="AK160" i="21"/>
  <c r="T162" i="19" s="1"/>
  <c r="AQ160" i="9"/>
  <c r="AQ159" i="9"/>
  <c r="AR159" i="9"/>
  <c r="AQ160" i="21"/>
  <c r="AN162" i="19" s="1"/>
  <c r="AR158" i="9"/>
  <c r="AL158" i="21"/>
  <c r="AS159" i="21"/>
  <c r="AN161" i="24" s="1"/>
  <c r="AM160" i="21"/>
  <c r="I156" i="35"/>
  <c r="D162" i="21"/>
  <c r="J162" i="21" s="1"/>
  <c r="D164" i="21"/>
  <c r="J164" i="21" s="1"/>
  <c r="D161" i="21"/>
  <c r="J161" i="21" s="1"/>
  <c r="AM162" i="38"/>
  <c r="AG162" i="38"/>
  <c r="Q161" i="9" s="1"/>
  <c r="AM165" i="38"/>
  <c r="AG165" i="38"/>
  <c r="Q164" i="9" s="1"/>
  <c r="AM163" i="38"/>
  <c r="AG163" i="38"/>
  <c r="Q162" i="9" s="1"/>
  <c r="AM164" i="38"/>
  <c r="AG164" i="38"/>
  <c r="Q163" i="9" s="1"/>
  <c r="D163" i="21"/>
  <c r="J163" i="21" s="1"/>
  <c r="W158" i="35"/>
  <c r="AO160" i="26"/>
  <c r="T161" i="26"/>
  <c r="W160" i="35"/>
  <c r="AO162" i="26"/>
  <c r="R155" i="35"/>
  <c r="AQ159" i="21"/>
  <c r="AN161" i="19" s="1"/>
  <c r="AM159" i="21"/>
  <c r="Q157" i="35"/>
  <c r="M156" i="35"/>
  <c r="M154" i="35"/>
  <c r="AS160" i="21"/>
  <c r="AN162" i="24" s="1"/>
  <c r="J156" i="35"/>
  <c r="AR158" i="21"/>
  <c r="AN160" i="23" s="1"/>
  <c r="J163" i="5"/>
  <c r="L163" i="5"/>
  <c r="M165" i="19"/>
  <c r="N163" i="5"/>
  <c r="M163" i="5"/>
  <c r="K163" i="5"/>
  <c r="AF165" i="19"/>
  <c r="J162" i="5"/>
  <c r="N162" i="5"/>
  <c r="M162" i="5"/>
  <c r="M164" i="19"/>
  <c r="K162" i="5"/>
  <c r="AF164" i="19"/>
  <c r="L162" i="5"/>
  <c r="O157" i="35"/>
  <c r="AT159" i="21"/>
  <c r="AN161" i="25" s="1"/>
  <c r="AT160" i="21"/>
  <c r="AN162" i="25" s="1"/>
  <c r="AS158" i="21"/>
  <c r="AN160" i="24" s="1"/>
  <c r="AL160" i="21"/>
  <c r="AR160" i="21"/>
  <c r="AN162" i="23" s="1"/>
  <c r="T160" i="35" s="1"/>
  <c r="AL159" i="21"/>
  <c r="AR159" i="21"/>
  <c r="AN161" i="23" s="1"/>
  <c r="T159" i="35" s="1"/>
  <c r="P156" i="35"/>
  <c r="N155" i="35"/>
  <c r="AN159" i="21"/>
  <c r="O155" i="35"/>
  <c r="K154" i="35"/>
  <c r="AN160" i="21"/>
  <c r="M155" i="35"/>
  <c r="AM158" i="21"/>
  <c r="AO161" i="24"/>
  <c r="T160" i="23"/>
  <c r="AU159" i="21"/>
  <c r="AN161" i="26" s="1"/>
  <c r="L157" i="35"/>
  <c r="M157" i="35"/>
  <c r="R156" i="35"/>
  <c r="AO160" i="21"/>
  <c r="K155" i="35"/>
  <c r="AT158" i="21"/>
  <c r="AN160" i="25" s="1"/>
  <c r="AD164" i="21"/>
  <c r="AE164" i="21"/>
  <c r="AA164" i="21"/>
  <c r="AC164" i="21"/>
  <c r="Z164" i="21"/>
  <c r="Z163" i="21"/>
  <c r="AE163" i="21"/>
  <c r="AA163" i="21"/>
  <c r="AC163" i="21"/>
  <c r="AD163" i="21"/>
  <c r="Z161" i="21"/>
  <c r="AE161" i="21"/>
  <c r="AD161" i="21"/>
  <c r="AA161" i="21"/>
  <c r="AC161" i="21"/>
  <c r="Q154" i="35"/>
  <c r="AQ158" i="21"/>
  <c r="AN160" i="19" s="1"/>
  <c r="N154" i="35"/>
  <c r="O156" i="35"/>
  <c r="P157" i="35"/>
  <c r="AN158" i="21"/>
  <c r="L156" i="35"/>
  <c r="AK158" i="21"/>
  <c r="J154" i="35"/>
  <c r="AO158" i="21"/>
  <c r="J164" i="5"/>
  <c r="M166" i="19"/>
  <c r="N164" i="5"/>
  <c r="M164" i="5"/>
  <c r="L164" i="5"/>
  <c r="AF166" i="19"/>
  <c r="K164" i="5"/>
  <c r="Q155" i="35"/>
  <c r="T162" i="24"/>
  <c r="L155" i="35"/>
  <c r="R154" i="35"/>
  <c r="J157" i="35"/>
  <c r="L154" i="35"/>
  <c r="J155" i="35"/>
  <c r="AE162" i="21"/>
  <c r="AD162" i="21"/>
  <c r="AA162" i="21"/>
  <c r="AC162" i="21"/>
  <c r="Z162" i="21"/>
  <c r="J161" i="5"/>
  <c r="M163" i="19"/>
  <c r="M161" i="5"/>
  <c r="N161" i="5"/>
  <c r="AF163" i="19"/>
  <c r="L161" i="5"/>
  <c r="K161" i="5"/>
  <c r="AW160" i="21" l="1"/>
  <c r="W164" i="9"/>
  <c r="X164" i="9"/>
  <c r="Y164" i="9"/>
  <c r="X162" i="9"/>
  <c r="Y162" i="9"/>
  <c r="W162" i="9"/>
  <c r="W161" i="9"/>
  <c r="X161" i="9"/>
  <c r="Y161" i="9"/>
  <c r="W163" i="9"/>
  <c r="X163" i="9"/>
  <c r="Y163" i="9"/>
  <c r="AY160" i="21"/>
  <c r="AW159" i="21"/>
  <c r="U159" i="35"/>
  <c r="AO161" i="23"/>
  <c r="J159" i="35" s="1"/>
  <c r="AJ164" i="9"/>
  <c r="AC164" i="9"/>
  <c r="AC161" i="9"/>
  <c r="AJ161" i="9"/>
  <c r="AJ163" i="9"/>
  <c r="AC163" i="9"/>
  <c r="S160" i="35"/>
  <c r="AO162" i="19"/>
  <c r="I160" i="35" s="1"/>
  <c r="AC162" i="9"/>
  <c r="AJ162" i="9"/>
  <c r="AO162" i="23"/>
  <c r="J160" i="35" s="1"/>
  <c r="AX158" i="21"/>
  <c r="T160" i="19"/>
  <c r="AW158" i="21"/>
  <c r="BA160" i="21"/>
  <c r="T162" i="26"/>
  <c r="N159" i="35"/>
  <c r="M160" i="35"/>
  <c r="V158" i="35"/>
  <c r="AO160" i="25"/>
  <c r="N163" i="21"/>
  <c r="M163" i="21"/>
  <c r="L163" i="21"/>
  <c r="K163" i="21"/>
  <c r="AT163" i="21" s="1"/>
  <c r="AN165" i="25" s="1"/>
  <c r="T161" i="23"/>
  <c r="AX159" i="21"/>
  <c r="BA159" i="21"/>
  <c r="S158" i="35"/>
  <c r="AO160" i="19"/>
  <c r="T160" i="24"/>
  <c r="AY158" i="21"/>
  <c r="V159" i="35"/>
  <c r="AO161" i="25"/>
  <c r="T158" i="35"/>
  <c r="AO160" i="23"/>
  <c r="R159" i="35"/>
  <c r="N161" i="21"/>
  <c r="M161" i="21"/>
  <c r="K161" i="21"/>
  <c r="AK161" i="21" s="1"/>
  <c r="L161" i="21"/>
  <c r="K159" i="35"/>
  <c r="T162" i="23"/>
  <c r="AX160" i="21"/>
  <c r="T161" i="24"/>
  <c r="AY159" i="21"/>
  <c r="P160" i="35"/>
  <c r="W159" i="35"/>
  <c r="AO161" i="26"/>
  <c r="O158" i="35"/>
  <c r="N160" i="35"/>
  <c r="U160" i="35"/>
  <c r="AO162" i="24"/>
  <c r="M158" i="35"/>
  <c r="N164" i="21"/>
  <c r="K164" i="21"/>
  <c r="AL164" i="21" s="1"/>
  <c r="L164" i="21"/>
  <c r="M164" i="21"/>
  <c r="T160" i="25"/>
  <c r="AZ158" i="21"/>
  <c r="AZ160" i="21"/>
  <c r="T162" i="25"/>
  <c r="T161" i="25"/>
  <c r="AZ159" i="21"/>
  <c r="S159" i="35"/>
  <c r="AO161" i="19"/>
  <c r="T160" i="26"/>
  <c r="BA158" i="21"/>
  <c r="U158" i="35"/>
  <c r="AO160" i="24"/>
  <c r="V160" i="35"/>
  <c r="AO162" i="25"/>
  <c r="N162" i="21"/>
  <c r="M162" i="21"/>
  <c r="K162" i="21"/>
  <c r="AQ162" i="21" s="1"/>
  <c r="AN164" i="19" s="1"/>
  <c r="S162" i="35" s="1"/>
  <c r="L162" i="21"/>
  <c r="AQ163" i="9" l="1"/>
  <c r="AQ164" i="9"/>
  <c r="AQ161" i="9"/>
  <c r="AQ162" i="9"/>
  <c r="AR161" i="9"/>
  <c r="AR162" i="9"/>
  <c r="AR163" i="9"/>
  <c r="AR164" i="9"/>
  <c r="AK162" i="21"/>
  <c r="AO162" i="21"/>
  <c r="T164" i="26" s="1"/>
  <c r="AQ164" i="21"/>
  <c r="AN166" i="19" s="1"/>
  <c r="T166" i="23"/>
  <c r="V163" i="35"/>
  <c r="AO165" i="25"/>
  <c r="T163" i="19"/>
  <c r="AR162" i="21"/>
  <c r="AN164" i="23" s="1"/>
  <c r="AL162" i="21"/>
  <c r="K158" i="35"/>
  <c r="AT162" i="21"/>
  <c r="AN164" i="25" s="1"/>
  <c r="AQ161" i="21"/>
  <c r="AN163" i="19" s="1"/>
  <c r="AU161" i="21"/>
  <c r="AN163" i="26" s="1"/>
  <c r="L158" i="35"/>
  <c r="AS164" i="21"/>
  <c r="AN166" i="24" s="1"/>
  <c r="AN162" i="21"/>
  <c r="Q159" i="35"/>
  <c r="AS163" i="21"/>
  <c r="AN165" i="24" s="1"/>
  <c r="AM164" i="21"/>
  <c r="R158" i="35"/>
  <c r="AU162" i="21"/>
  <c r="AN164" i="26" s="1"/>
  <c r="I158" i="35"/>
  <c r="AK163" i="21"/>
  <c r="AM163" i="21"/>
  <c r="AT164" i="21"/>
  <c r="AN166" i="25" s="1"/>
  <c r="Q160" i="35"/>
  <c r="Q158" i="35"/>
  <c r="AO164" i="19"/>
  <c r="AR161" i="21"/>
  <c r="AN163" i="23" s="1"/>
  <c r="AL161" i="21"/>
  <c r="J158" i="35"/>
  <c r="AS161" i="21"/>
  <c r="AN163" i="24" s="1"/>
  <c r="O159" i="35"/>
  <c r="AQ163" i="21"/>
  <c r="AN165" i="19" s="1"/>
  <c r="AN164" i="21"/>
  <c r="M159" i="35"/>
  <c r="P159" i="35"/>
  <c r="AM161" i="21"/>
  <c r="AR163" i="21"/>
  <c r="AN165" i="23" s="1"/>
  <c r="AL163" i="21"/>
  <c r="AN163" i="21"/>
  <c r="AU164" i="21"/>
  <c r="AN166" i="26" s="1"/>
  <c r="T164" i="19"/>
  <c r="AW162" i="21"/>
  <c r="L160" i="35"/>
  <c r="AK164" i="21"/>
  <c r="AT161" i="21"/>
  <c r="AN163" i="25" s="1"/>
  <c r="AU163" i="21"/>
  <c r="AN165" i="26" s="1"/>
  <c r="R160" i="35"/>
  <c r="AO164" i="21"/>
  <c r="AS162" i="21"/>
  <c r="AN164" i="24" s="1"/>
  <c r="I159" i="35"/>
  <c r="O160" i="35"/>
  <c r="AN161" i="21"/>
  <c r="AO163" i="21"/>
  <c r="AR164" i="21"/>
  <c r="AN166" i="23" s="1"/>
  <c r="AM162" i="21"/>
  <c r="K160" i="35"/>
  <c r="L159" i="35"/>
  <c r="P158" i="35"/>
  <c r="AO161" i="21"/>
  <c r="N158" i="35"/>
  <c r="BA162" i="21" l="1"/>
  <c r="S164" i="35"/>
  <c r="AO166" i="19"/>
  <c r="I164" i="35" s="1"/>
  <c r="T161" i="35"/>
  <c r="AO163" i="23"/>
  <c r="T164" i="24"/>
  <c r="AY162" i="21"/>
  <c r="T164" i="35"/>
  <c r="AO166" i="23"/>
  <c r="R162" i="35"/>
  <c r="T165" i="19"/>
  <c r="AW163" i="21"/>
  <c r="AX164" i="21"/>
  <c r="T165" i="26"/>
  <c r="BA163" i="21"/>
  <c r="W163" i="35"/>
  <c r="AO165" i="26"/>
  <c r="V164" i="35"/>
  <c r="AO166" i="25"/>
  <c r="W162" i="35"/>
  <c r="AO164" i="26"/>
  <c r="AY164" i="21"/>
  <c r="T166" i="24"/>
  <c r="AZ164" i="21"/>
  <c r="T166" i="25"/>
  <c r="V162" i="35"/>
  <c r="AO164" i="25"/>
  <c r="O164" i="35"/>
  <c r="V161" i="35"/>
  <c r="AO163" i="25"/>
  <c r="T166" i="19"/>
  <c r="AW164" i="21"/>
  <c r="T165" i="25"/>
  <c r="AZ163" i="21"/>
  <c r="S163" i="35"/>
  <c r="AO165" i="19"/>
  <c r="T165" i="24"/>
  <c r="AY163" i="21"/>
  <c r="U163" i="35"/>
  <c r="AO165" i="24"/>
  <c r="T164" i="23"/>
  <c r="AX162" i="21"/>
  <c r="AW161" i="21"/>
  <c r="W164" i="35"/>
  <c r="AO166" i="26"/>
  <c r="AX163" i="21"/>
  <c r="T165" i="23"/>
  <c r="I162" i="35"/>
  <c r="U164" i="35"/>
  <c r="AO166" i="24"/>
  <c r="W161" i="35"/>
  <c r="AO163" i="26"/>
  <c r="T162" i="35"/>
  <c r="AO164" i="23"/>
  <c r="N161" i="35"/>
  <c r="T163" i="25"/>
  <c r="AZ161" i="21"/>
  <c r="T166" i="26"/>
  <c r="BA164" i="21"/>
  <c r="N162" i="35"/>
  <c r="T163" i="35"/>
  <c r="AO165" i="23"/>
  <c r="L163" i="35"/>
  <c r="U162" i="35"/>
  <c r="AO164" i="24"/>
  <c r="T163" i="24"/>
  <c r="AY161" i="21"/>
  <c r="S161" i="35"/>
  <c r="AO163" i="19"/>
  <c r="T163" i="26"/>
  <c r="BA161" i="21"/>
  <c r="U161" i="35"/>
  <c r="AO163" i="24"/>
  <c r="T163" i="23"/>
  <c r="AX161" i="21"/>
  <c r="T164" i="25"/>
  <c r="AZ162" i="21"/>
  <c r="J162" i="35" l="1"/>
  <c r="I163" i="35"/>
  <c r="Q161" i="35"/>
  <c r="O163" i="35"/>
  <c r="P163" i="35"/>
  <c r="J164" i="35"/>
  <c r="Q164" i="35"/>
  <c r="Q162" i="35"/>
  <c r="I161" i="35"/>
  <c r="R163" i="35"/>
  <c r="K164" i="35"/>
  <c r="M162" i="35"/>
  <c r="M164" i="35"/>
  <c r="R161" i="35"/>
  <c r="P161" i="35"/>
  <c r="M161" i="35"/>
  <c r="K163" i="35"/>
  <c r="Q163" i="35"/>
  <c r="L162" i="35"/>
  <c r="L164" i="35"/>
  <c r="P162" i="35"/>
  <c r="J163" i="35"/>
  <c r="P164" i="35"/>
  <c r="N163" i="35"/>
  <c r="K162" i="35"/>
  <c r="N164" i="35"/>
  <c r="O161" i="35"/>
  <c r="K161" i="35"/>
  <c r="R164" i="35"/>
  <c r="O162" i="35"/>
  <c r="L161" i="35"/>
  <c r="M163" i="35"/>
  <c r="J161" i="35"/>
  <c r="DK187" i="20" l="1"/>
  <c r="DK188" i="20" l="1"/>
  <c r="DK189" i="20" l="1"/>
  <c r="DK190" i="20" l="1"/>
  <c r="DK191" i="20" l="1"/>
  <c r="DK192" i="20" l="1"/>
  <c r="DK193" i="20" l="1"/>
  <c r="DK194" i="20" l="1"/>
  <c r="DK195" i="20" l="1"/>
  <c r="DK196" i="20" l="1"/>
  <c r="DK197" i="20" l="1"/>
  <c r="DK198" i="20" l="1"/>
  <c r="DK199" i="20" l="1"/>
  <c r="DK200" i="20" l="1"/>
  <c r="DF200" i="20" l="1"/>
  <c r="DT200" i="20" s="1"/>
  <c r="DF199" i="20"/>
  <c r="DT199" i="20" s="1"/>
  <c r="DF198" i="20" l="1"/>
  <c r="DT198" i="20" s="1"/>
  <c r="R70" i="5" l="1"/>
  <c r="AA70" i="5" s="1"/>
  <c r="R78" i="5"/>
  <c r="AA78" i="5" s="1"/>
  <c r="R86" i="5"/>
  <c r="AA86" i="5" s="1"/>
  <c r="R94" i="5"/>
  <c r="AA94" i="5" s="1"/>
  <c r="R102" i="5"/>
  <c r="AA102" i="5" s="1"/>
  <c r="R110" i="5"/>
  <c r="AA110" i="5" s="1"/>
  <c r="R118" i="5"/>
  <c r="AA118" i="5" s="1"/>
  <c r="R126" i="5"/>
  <c r="AA126" i="5" s="1"/>
  <c r="R134" i="5"/>
  <c r="AA134" i="5" s="1"/>
  <c r="R142" i="5"/>
  <c r="AA142" i="5" s="1"/>
  <c r="R67" i="5"/>
  <c r="AA67" i="5" s="1"/>
  <c r="R75" i="5"/>
  <c r="AA75" i="5" s="1"/>
  <c r="R83" i="5"/>
  <c r="AA83" i="5" s="1"/>
  <c r="R91" i="5"/>
  <c r="AA91" i="5" s="1"/>
  <c r="R99" i="5"/>
  <c r="AA99" i="5" s="1"/>
  <c r="R107" i="5"/>
  <c r="AA107" i="5" s="1"/>
  <c r="R115" i="5"/>
  <c r="AA115" i="5" s="1"/>
  <c r="R123" i="5"/>
  <c r="AA123" i="5" s="1"/>
  <c r="R131" i="5"/>
  <c r="AA131" i="5" s="1"/>
  <c r="R139" i="5"/>
  <c r="AA139" i="5" s="1"/>
  <c r="R147" i="5"/>
  <c r="AA147" i="5" s="1"/>
  <c r="R155" i="5"/>
  <c r="AA155" i="5" s="1"/>
  <c r="R72" i="5"/>
  <c r="AA72" i="5" s="1"/>
  <c r="R80" i="5"/>
  <c r="AA80" i="5" s="1"/>
  <c r="R88" i="5"/>
  <c r="AA88" i="5" s="1"/>
  <c r="R96" i="5"/>
  <c r="AA96" i="5" s="1"/>
  <c r="R104" i="5"/>
  <c r="AA104" i="5" s="1"/>
  <c r="R112" i="5"/>
  <c r="AA112" i="5" s="1"/>
  <c r="R120" i="5"/>
  <c r="AA120" i="5" s="1"/>
  <c r="R128" i="5"/>
  <c r="AA128" i="5" s="1"/>
  <c r="R136" i="5"/>
  <c r="AA136" i="5" s="1"/>
  <c r="R144" i="5"/>
  <c r="AA144" i="5" s="1"/>
  <c r="R152" i="5"/>
  <c r="AA152" i="5" s="1"/>
  <c r="R160" i="5"/>
  <c r="R124" i="5"/>
  <c r="AA124" i="5" s="1"/>
  <c r="R164" i="5"/>
  <c r="AA164" i="5" s="1"/>
  <c r="R69" i="5"/>
  <c r="AA69" i="5" s="1"/>
  <c r="R77" i="5"/>
  <c r="AA77" i="5" s="1"/>
  <c r="R85" i="5"/>
  <c r="AA85" i="5" s="1"/>
  <c r="R93" i="5"/>
  <c r="AA93" i="5" s="1"/>
  <c r="R101" i="5"/>
  <c r="AA101" i="5" s="1"/>
  <c r="R109" i="5"/>
  <c r="AA109" i="5" s="1"/>
  <c r="R117" i="5"/>
  <c r="AA117" i="5" s="1"/>
  <c r="R125" i="5"/>
  <c r="AA125" i="5" s="1"/>
  <c r="R133" i="5"/>
  <c r="AA133" i="5" s="1"/>
  <c r="R141" i="5"/>
  <c r="AA141" i="5" s="1"/>
  <c r="R149" i="5"/>
  <c r="AA149" i="5" s="1"/>
  <c r="R157" i="5"/>
  <c r="AA157" i="5" s="1"/>
  <c r="R108" i="5"/>
  <c r="AA108" i="5" s="1"/>
  <c r="R116" i="5"/>
  <c r="AA116" i="5" s="1"/>
  <c r="R97" i="5"/>
  <c r="AA97" i="5" s="1"/>
  <c r="R105" i="5"/>
  <c r="AA105" i="5" s="1"/>
  <c r="R113" i="5"/>
  <c r="AA113" i="5" s="1"/>
  <c r="R153" i="5"/>
  <c r="AA153" i="5" s="1"/>
  <c r="R163" i="5"/>
  <c r="AA163" i="5" s="1"/>
  <c r="R74" i="5"/>
  <c r="AA74" i="5" s="1"/>
  <c r="R82" i="5"/>
  <c r="AA82" i="5" s="1"/>
  <c r="R90" i="5"/>
  <c r="AA90" i="5" s="1"/>
  <c r="R98" i="5"/>
  <c r="AA98" i="5" s="1"/>
  <c r="R106" i="5"/>
  <c r="AA106" i="5" s="1"/>
  <c r="R114" i="5"/>
  <c r="AA114" i="5" s="1"/>
  <c r="R122" i="5"/>
  <c r="AA122" i="5" s="1"/>
  <c r="R130" i="5"/>
  <c r="AA130" i="5" s="1"/>
  <c r="R138" i="5"/>
  <c r="AA138" i="5" s="1"/>
  <c r="R146" i="5"/>
  <c r="AA146" i="5" s="1"/>
  <c r="R154" i="5"/>
  <c r="AA154" i="5" s="1"/>
  <c r="R162" i="5"/>
  <c r="AA162" i="5" s="1"/>
  <c r="R92" i="5"/>
  <c r="AA92" i="5" s="1"/>
  <c r="R137" i="5"/>
  <c r="AA137" i="5" s="1"/>
  <c r="R145" i="5"/>
  <c r="AA145" i="5" s="1"/>
  <c r="R150" i="5"/>
  <c r="AA150" i="5" s="1"/>
  <c r="R71" i="5"/>
  <c r="AA71" i="5" s="1"/>
  <c r="R79" i="5"/>
  <c r="AA79" i="5" s="1"/>
  <c r="R87" i="5"/>
  <c r="AA87" i="5" s="1"/>
  <c r="R95" i="5"/>
  <c r="AA95" i="5" s="1"/>
  <c r="R103" i="5"/>
  <c r="AA103" i="5" s="1"/>
  <c r="R111" i="5"/>
  <c r="AA111" i="5" s="1"/>
  <c r="R119" i="5"/>
  <c r="AA119" i="5" s="1"/>
  <c r="R127" i="5"/>
  <c r="AA127" i="5" s="1"/>
  <c r="R135" i="5"/>
  <c r="AA135" i="5" s="1"/>
  <c r="R143" i="5"/>
  <c r="AA143" i="5" s="1"/>
  <c r="R151" i="5"/>
  <c r="AA151" i="5" s="1"/>
  <c r="R159" i="5"/>
  <c r="AA159" i="5" s="1"/>
  <c r="R132" i="5"/>
  <c r="AA132" i="5" s="1"/>
  <c r="R140" i="5"/>
  <c r="AA140" i="5" s="1"/>
  <c r="R148" i="5"/>
  <c r="AA148" i="5" s="1"/>
  <c r="R73" i="5"/>
  <c r="AA73" i="5" s="1"/>
  <c r="R81" i="5"/>
  <c r="AA81" i="5" s="1"/>
  <c r="R121" i="5"/>
  <c r="AA121" i="5" s="1"/>
  <c r="R161" i="5"/>
  <c r="AA161" i="5" s="1"/>
  <c r="R68" i="5"/>
  <c r="AA68" i="5" s="1"/>
  <c r="R76" i="5"/>
  <c r="AA76" i="5" s="1"/>
  <c r="R84" i="5"/>
  <c r="AA84" i="5" s="1"/>
  <c r="R100" i="5"/>
  <c r="AA100" i="5" s="1"/>
  <c r="R156" i="5"/>
  <c r="AA156" i="5" s="1"/>
  <c r="R89" i="5"/>
  <c r="AA89" i="5" s="1"/>
  <c r="R129" i="5"/>
  <c r="AA129" i="5" s="1"/>
  <c r="R158" i="5"/>
  <c r="X158" i="5" l="1"/>
  <c r="O160" i="19"/>
  <c r="Y158" i="5"/>
  <c r="N160" i="19"/>
  <c r="Z158" i="5"/>
  <c r="X159" i="5"/>
  <c r="Z159" i="5"/>
  <c r="O161" i="19"/>
  <c r="Y159" i="5"/>
  <c r="N161" i="19"/>
  <c r="X162" i="5"/>
  <c r="N164" i="19"/>
  <c r="Y162" i="5"/>
  <c r="Z162" i="5"/>
  <c r="O164" i="19"/>
  <c r="X163" i="5"/>
  <c r="Z163" i="5"/>
  <c r="O165" i="19"/>
  <c r="N165" i="19"/>
  <c r="Y163" i="5"/>
  <c r="Z161" i="5"/>
  <c r="O163" i="19"/>
  <c r="N163" i="19"/>
  <c r="Y161" i="5"/>
  <c r="X161" i="5"/>
  <c r="X160" i="5"/>
  <c r="O162" i="19"/>
  <c r="Z160" i="5"/>
  <c r="N162" i="19"/>
  <c r="Y160" i="5"/>
  <c r="AA160" i="5"/>
  <c r="AA158" i="5"/>
  <c r="R35" i="5"/>
  <c r="AA35" i="5" s="1"/>
  <c r="R48" i="5"/>
  <c r="AA48" i="5" s="1"/>
  <c r="R40" i="5"/>
  <c r="AA40" i="5" s="1"/>
  <c r="R59" i="5"/>
  <c r="AA59" i="5" s="1"/>
  <c r="R27" i="5"/>
  <c r="AA27" i="5" s="1"/>
  <c r="R66" i="5"/>
  <c r="AA66" i="5" s="1"/>
  <c r="R32" i="5"/>
  <c r="AA32" i="5" s="1"/>
  <c r="R8" i="5"/>
  <c r="AA8" i="5" s="1"/>
  <c r="R19" i="5"/>
  <c r="AA19" i="5" s="1"/>
  <c r="R51" i="5"/>
  <c r="AA51" i="5" s="1"/>
  <c r="R56" i="5"/>
  <c r="AA56" i="5" s="1"/>
  <c r="R24" i="5"/>
  <c r="AA24" i="5" s="1"/>
  <c r="R43" i="5"/>
  <c r="AA43" i="5" s="1"/>
  <c r="R16" i="5"/>
  <c r="AA16" i="5" s="1"/>
  <c r="R65" i="5"/>
  <c r="AA65" i="5" s="1"/>
  <c r="R54" i="5"/>
  <c r="AA54" i="5" s="1"/>
  <c r="R46" i="5"/>
  <c r="AA46" i="5" s="1"/>
  <c r="R38" i="5"/>
  <c r="AA38" i="5" s="1"/>
  <c r="R30" i="5"/>
  <c r="AA30" i="5" s="1"/>
  <c r="R22" i="5"/>
  <c r="AA22" i="5" s="1"/>
  <c r="R14" i="5"/>
  <c r="AA14" i="5" s="1"/>
  <c r="R6" i="5"/>
  <c r="AA6" i="5" s="1"/>
  <c r="R11" i="5"/>
  <c r="AA11" i="5" s="1"/>
  <c r="R5" i="5"/>
  <c r="AA5" i="5" s="1"/>
  <c r="R62" i="5"/>
  <c r="AA62" i="5" s="1"/>
  <c r="R57" i="5"/>
  <c r="AA57" i="5" s="1"/>
  <c r="R49" i="5"/>
  <c r="AA49" i="5" s="1"/>
  <c r="R41" i="5"/>
  <c r="AA41" i="5" s="1"/>
  <c r="R33" i="5"/>
  <c r="AA33" i="5" s="1"/>
  <c r="R25" i="5"/>
  <c r="AA25" i="5" s="1"/>
  <c r="R17" i="5"/>
  <c r="AA17" i="5" s="1"/>
  <c r="R9" i="5"/>
  <c r="AA9" i="5" s="1"/>
  <c r="R64" i="5"/>
  <c r="AA64" i="5" s="1"/>
  <c r="R60" i="5"/>
  <c r="AA60" i="5" s="1"/>
  <c r="R52" i="5"/>
  <c r="AA52" i="5" s="1"/>
  <c r="R44" i="5"/>
  <c r="AA44" i="5" s="1"/>
  <c r="R36" i="5"/>
  <c r="AA36" i="5" s="1"/>
  <c r="R28" i="5"/>
  <c r="AA28" i="5" s="1"/>
  <c r="R20" i="5"/>
  <c r="AA20" i="5" s="1"/>
  <c r="R12" i="5"/>
  <c r="AA12" i="5" s="1"/>
  <c r="R55" i="5"/>
  <c r="AA55" i="5" s="1"/>
  <c r="R47" i="5"/>
  <c r="AA47" i="5" s="1"/>
  <c r="R39" i="5"/>
  <c r="AA39" i="5" s="1"/>
  <c r="R31" i="5"/>
  <c r="AA31" i="5" s="1"/>
  <c r="R23" i="5"/>
  <c r="AA23" i="5" s="1"/>
  <c r="R15" i="5"/>
  <c r="AA15" i="5" s="1"/>
  <c r="R7" i="5"/>
  <c r="AA7" i="5" s="1"/>
  <c r="R58" i="5"/>
  <c r="AA58" i="5" s="1"/>
  <c r="R50" i="5"/>
  <c r="AA50" i="5" s="1"/>
  <c r="R42" i="5"/>
  <c r="AA42" i="5" s="1"/>
  <c r="R34" i="5"/>
  <c r="AA34" i="5" s="1"/>
  <c r="R26" i="5"/>
  <c r="AA26" i="5" s="1"/>
  <c r="R18" i="5"/>
  <c r="AA18" i="5" s="1"/>
  <c r="R10" i="5"/>
  <c r="AA10" i="5" s="1"/>
  <c r="R63" i="5"/>
  <c r="AA63" i="5" s="1"/>
  <c r="R61" i="5"/>
  <c r="AA61" i="5" s="1"/>
  <c r="R53" i="5"/>
  <c r="AA53" i="5" s="1"/>
  <c r="R45" i="5"/>
  <c r="AA45" i="5" s="1"/>
  <c r="R37" i="5"/>
  <c r="AA37" i="5" s="1"/>
  <c r="R29" i="5"/>
  <c r="AA29" i="5" s="1"/>
  <c r="R21" i="5"/>
  <c r="AA21" i="5" s="1"/>
  <c r="R13" i="5"/>
  <c r="AA13" i="5" s="1"/>
  <c r="X129" i="5"/>
  <c r="Y129" i="5"/>
  <c r="Z129" i="5"/>
  <c r="O131" i="19"/>
  <c r="N131" i="19"/>
  <c r="X89" i="5"/>
  <c r="O91" i="19"/>
  <c r="Z89" i="5"/>
  <c r="N91" i="19"/>
  <c r="Y89" i="5"/>
  <c r="X156" i="5"/>
  <c r="Y156" i="5"/>
  <c r="Z156" i="5"/>
  <c r="N158" i="19"/>
  <c r="O158" i="19"/>
  <c r="X100" i="5"/>
  <c r="N102" i="19"/>
  <c r="Y100" i="5"/>
  <c r="Z100" i="5"/>
  <c r="O102" i="19"/>
  <c r="X84" i="5"/>
  <c r="AR27" i="5"/>
  <c r="Z84" i="5"/>
  <c r="N86" i="19"/>
  <c r="Y84" i="5"/>
  <c r="AR40" i="5"/>
  <c r="O86" i="19"/>
  <c r="X76" i="5"/>
  <c r="N78" i="19"/>
  <c r="Z76" i="5"/>
  <c r="O78" i="19"/>
  <c r="Y76" i="5"/>
  <c r="X68" i="5"/>
  <c r="Y68" i="5"/>
  <c r="Z68" i="5"/>
  <c r="N70" i="19"/>
  <c r="O70" i="19"/>
  <c r="X121" i="5"/>
  <c r="Y121" i="5"/>
  <c r="O123" i="19"/>
  <c r="N123" i="19"/>
  <c r="Z121" i="5"/>
  <c r="X81" i="5"/>
  <c r="N83" i="19"/>
  <c r="Y81" i="5"/>
  <c r="Z81" i="5"/>
  <c r="O83" i="19"/>
  <c r="X73" i="5"/>
  <c r="Y73" i="5"/>
  <c r="N75" i="19"/>
  <c r="Z73" i="5"/>
  <c r="O75" i="19"/>
  <c r="X148" i="5"/>
  <c r="N150" i="19"/>
  <c r="Y148" i="5"/>
  <c r="O150" i="19"/>
  <c r="Z148" i="5"/>
  <c r="X140" i="5"/>
  <c r="O142" i="19"/>
  <c r="Z140" i="5"/>
  <c r="N142" i="19"/>
  <c r="Y140" i="5"/>
  <c r="X132" i="5"/>
  <c r="N134" i="19"/>
  <c r="O134" i="19"/>
  <c r="Z132" i="5"/>
  <c r="Y132" i="5"/>
  <c r="X151" i="5"/>
  <c r="N153" i="19"/>
  <c r="O153" i="19"/>
  <c r="Z151" i="5"/>
  <c r="Y151" i="5"/>
  <c r="X143" i="5"/>
  <c r="Y143" i="5"/>
  <c r="Z143" i="5"/>
  <c r="N145" i="19"/>
  <c r="O145" i="19"/>
  <c r="O137" i="19"/>
  <c r="X135" i="5"/>
  <c r="Y135" i="5"/>
  <c r="Z135" i="5"/>
  <c r="N137" i="19"/>
  <c r="X127" i="5"/>
  <c r="N129" i="19"/>
  <c r="O129" i="19"/>
  <c r="Z127" i="5"/>
  <c r="Y127" i="5"/>
  <c r="Y119" i="5"/>
  <c r="O121" i="19"/>
  <c r="N121" i="19"/>
  <c r="X119" i="5"/>
  <c r="Z119" i="5"/>
  <c r="X111" i="5"/>
  <c r="O113" i="19"/>
  <c r="Y111" i="5"/>
  <c r="Z111" i="5"/>
  <c r="N113" i="19"/>
  <c r="X103" i="5"/>
  <c r="Y103" i="5"/>
  <c r="N105" i="19"/>
  <c r="O105" i="19"/>
  <c r="Z103" i="5"/>
  <c r="X95" i="5"/>
  <c r="Z95" i="5"/>
  <c r="N97" i="19"/>
  <c r="Y95" i="5"/>
  <c r="O97" i="19"/>
  <c r="X87" i="5"/>
  <c r="Y87" i="5"/>
  <c r="Z87" i="5"/>
  <c r="O89" i="19"/>
  <c r="N89" i="19"/>
  <c r="X79" i="5"/>
  <c r="O81" i="19"/>
  <c r="Y79" i="5"/>
  <c r="Z79" i="5"/>
  <c r="N81" i="19"/>
  <c r="X71" i="5"/>
  <c r="Y71" i="5"/>
  <c r="Z71" i="5"/>
  <c r="N73" i="19"/>
  <c r="O73" i="19"/>
  <c r="X150" i="5"/>
  <c r="Z150" i="5"/>
  <c r="N152" i="19"/>
  <c r="O152" i="19"/>
  <c r="Y150" i="5"/>
  <c r="X145" i="5"/>
  <c r="Z145" i="5"/>
  <c r="O147" i="19"/>
  <c r="Y145" i="5"/>
  <c r="N147" i="19"/>
  <c r="X137" i="5"/>
  <c r="Z137" i="5"/>
  <c r="Y137" i="5"/>
  <c r="O139" i="19"/>
  <c r="N139" i="19"/>
  <c r="X92" i="5"/>
  <c r="Y92" i="5"/>
  <c r="Z92" i="5"/>
  <c r="O94" i="19"/>
  <c r="N94" i="19"/>
  <c r="O156" i="19"/>
  <c r="Y154" i="5"/>
  <c r="Z154" i="5"/>
  <c r="X154" i="5"/>
  <c r="N156" i="19"/>
  <c r="X146" i="5"/>
  <c r="N148" i="19"/>
  <c r="Z146" i="5"/>
  <c r="Y146" i="5"/>
  <c r="O148" i="19"/>
  <c r="X138" i="5"/>
  <c r="Y138" i="5"/>
  <c r="O140" i="19"/>
  <c r="N140" i="19"/>
  <c r="Z138" i="5"/>
  <c r="X130" i="5"/>
  <c r="Y130" i="5"/>
  <c r="O132" i="19"/>
  <c r="N132" i="19"/>
  <c r="Z130" i="5"/>
  <c r="Y122" i="5"/>
  <c r="N124" i="19"/>
  <c r="O124" i="19"/>
  <c r="Z122" i="5"/>
  <c r="X122" i="5"/>
  <c r="Y114" i="5"/>
  <c r="N116" i="19"/>
  <c r="Z114" i="5"/>
  <c r="O116" i="19"/>
  <c r="X114" i="5"/>
  <c r="X106" i="5"/>
  <c r="Z106" i="5"/>
  <c r="N108" i="19"/>
  <c r="Y106" i="5"/>
  <c r="O108" i="19"/>
  <c r="X98" i="5"/>
  <c r="Y98" i="5"/>
  <c r="Z98" i="5"/>
  <c r="O100" i="19"/>
  <c r="N100" i="19"/>
  <c r="X90" i="5"/>
  <c r="O92" i="19"/>
  <c r="Y90" i="5"/>
  <c r="N92" i="19"/>
  <c r="Z90" i="5"/>
  <c r="Y82" i="5"/>
  <c r="N84" i="19"/>
  <c r="O84" i="19"/>
  <c r="X82" i="5"/>
  <c r="Z82" i="5"/>
  <c r="X74" i="5"/>
  <c r="Z74" i="5"/>
  <c r="Y74" i="5"/>
  <c r="O76" i="19"/>
  <c r="N76" i="19"/>
  <c r="Y153" i="5"/>
  <c r="Z153" i="5"/>
  <c r="N155" i="19"/>
  <c r="O155" i="19"/>
  <c r="X153" i="5"/>
  <c r="X113" i="5"/>
  <c r="Z113" i="5"/>
  <c r="O115" i="19"/>
  <c r="Y113" i="5"/>
  <c r="N115" i="19"/>
  <c r="X105" i="5"/>
  <c r="Y105" i="5"/>
  <c r="O107" i="19"/>
  <c r="N107" i="19"/>
  <c r="Z105" i="5"/>
  <c r="Y97" i="5"/>
  <c r="O99" i="19"/>
  <c r="X97" i="5"/>
  <c r="N99" i="19"/>
  <c r="Z97" i="5"/>
  <c r="X116" i="5"/>
  <c r="N118" i="19"/>
  <c r="Y116" i="5"/>
  <c r="O118" i="19"/>
  <c r="Z116" i="5"/>
  <c r="X108" i="5"/>
  <c r="Z108" i="5"/>
  <c r="Y108" i="5"/>
  <c r="N110" i="19"/>
  <c r="O110" i="19"/>
  <c r="X157" i="5"/>
  <c r="O159" i="19"/>
  <c r="Y157" i="5"/>
  <c r="Z157" i="5"/>
  <c r="N159" i="19"/>
  <c r="X149" i="5"/>
  <c r="O151" i="19"/>
  <c r="N151" i="19"/>
  <c r="Z149" i="5"/>
  <c r="Y149" i="5"/>
  <c r="X141" i="5"/>
  <c r="O143" i="19"/>
  <c r="N143" i="19"/>
  <c r="Y141" i="5"/>
  <c r="Z141" i="5"/>
  <c r="X133" i="5"/>
  <c r="N135" i="19"/>
  <c r="Z133" i="5"/>
  <c r="Y133" i="5"/>
  <c r="O135" i="19"/>
  <c r="X125" i="5"/>
  <c r="N127" i="19"/>
  <c r="Z125" i="5"/>
  <c r="Y125" i="5"/>
  <c r="O127" i="19"/>
  <c r="X117" i="5"/>
  <c r="Y117" i="5"/>
  <c r="Z117" i="5"/>
  <c r="O119" i="19"/>
  <c r="N119" i="19"/>
  <c r="X109" i="5"/>
  <c r="N111" i="19"/>
  <c r="Y109" i="5"/>
  <c r="Z109" i="5"/>
  <c r="O111" i="19"/>
  <c r="X101" i="5"/>
  <c r="Z101" i="5"/>
  <c r="O103" i="19"/>
  <c r="N103" i="19"/>
  <c r="Y101" i="5"/>
  <c r="X93" i="5"/>
  <c r="Y93" i="5"/>
  <c r="N95" i="19"/>
  <c r="O95" i="19"/>
  <c r="Z93" i="5"/>
  <c r="Z85" i="5"/>
  <c r="O87" i="19"/>
  <c r="N87" i="19"/>
  <c r="X85" i="5"/>
  <c r="Y85" i="5"/>
  <c r="X77" i="5"/>
  <c r="Z77" i="5"/>
  <c r="O79" i="19"/>
  <c r="Y77" i="5"/>
  <c r="N79" i="19"/>
  <c r="X69" i="5"/>
  <c r="Y69" i="5"/>
  <c r="O71" i="19"/>
  <c r="N71" i="19"/>
  <c r="Z69" i="5"/>
  <c r="O166" i="19"/>
  <c r="Y164" i="5"/>
  <c r="N166" i="19"/>
  <c r="Z164" i="5"/>
  <c r="X164" i="5"/>
  <c r="X124" i="5"/>
  <c r="Y124" i="5"/>
  <c r="Z124" i="5"/>
  <c r="O126" i="19"/>
  <c r="N126" i="19"/>
  <c r="X152" i="5"/>
  <c r="Z152" i="5"/>
  <c r="Y152" i="5"/>
  <c r="O154" i="19"/>
  <c r="N154" i="19"/>
  <c r="X144" i="5"/>
  <c r="N146" i="19"/>
  <c r="O146" i="19"/>
  <c r="Z144" i="5"/>
  <c r="Y144" i="5"/>
  <c r="Y136" i="5"/>
  <c r="X136" i="5"/>
  <c r="Z136" i="5"/>
  <c r="O138" i="19"/>
  <c r="N138" i="19"/>
  <c r="X128" i="5"/>
  <c r="N130" i="19"/>
  <c r="O130" i="19"/>
  <c r="Z128" i="5"/>
  <c r="Y128" i="5"/>
  <c r="X120" i="5"/>
  <c r="N122" i="19"/>
  <c r="O122" i="19"/>
  <c r="Z120" i="5"/>
  <c r="Y120" i="5"/>
  <c r="X112" i="5"/>
  <c r="O114" i="19"/>
  <c r="Y112" i="5"/>
  <c r="N114" i="19"/>
  <c r="Z112" i="5"/>
  <c r="X104" i="5"/>
  <c r="Y104" i="5"/>
  <c r="O106" i="19"/>
  <c r="Z104" i="5"/>
  <c r="N106" i="19"/>
  <c r="X96" i="5"/>
  <c r="O98" i="19"/>
  <c r="N98" i="19"/>
  <c r="Z96" i="5"/>
  <c r="Y96" i="5"/>
  <c r="X88" i="5"/>
  <c r="O90" i="19"/>
  <c r="N90" i="19"/>
  <c r="Y88" i="5"/>
  <c r="Z88" i="5"/>
  <c r="O82" i="19"/>
  <c r="X80" i="5"/>
  <c r="Z80" i="5"/>
  <c r="Y80" i="5"/>
  <c r="N82" i="19"/>
  <c r="X72" i="5"/>
  <c r="Z72" i="5"/>
  <c r="O74" i="19"/>
  <c r="N74" i="19"/>
  <c r="Y72" i="5"/>
  <c r="X155" i="5"/>
  <c r="N157" i="19"/>
  <c r="Y155" i="5"/>
  <c r="Z155" i="5"/>
  <c r="O157" i="19"/>
  <c r="X147" i="5"/>
  <c r="Y147" i="5"/>
  <c r="O149" i="19"/>
  <c r="N149" i="19"/>
  <c r="Z147" i="5"/>
  <c r="X139" i="5"/>
  <c r="Z139" i="5"/>
  <c r="N141" i="19"/>
  <c r="O141" i="19"/>
  <c r="Y139" i="5"/>
  <c r="X131" i="5"/>
  <c r="Y131" i="5"/>
  <c r="Z131" i="5"/>
  <c r="N133" i="19"/>
  <c r="O133" i="19"/>
  <c r="X123" i="5"/>
  <c r="Z123" i="5"/>
  <c r="O125" i="19"/>
  <c r="N125" i="19"/>
  <c r="Y123" i="5"/>
  <c r="X115" i="5"/>
  <c r="O117" i="19"/>
  <c r="Y115" i="5"/>
  <c r="N117" i="19"/>
  <c r="Z115" i="5"/>
  <c r="X107" i="5"/>
  <c r="O109" i="19"/>
  <c r="Y107" i="5"/>
  <c r="N109" i="19"/>
  <c r="Z107" i="5"/>
  <c r="X99" i="5"/>
  <c r="O101" i="19"/>
  <c r="N101" i="19"/>
  <c r="Z99" i="5"/>
  <c r="Y99" i="5"/>
  <c r="Z91" i="5"/>
  <c r="Y91" i="5"/>
  <c r="X91" i="5"/>
  <c r="N93" i="19"/>
  <c r="O93" i="19"/>
  <c r="X83" i="5"/>
  <c r="Z83" i="5"/>
  <c r="Y83" i="5"/>
  <c r="N85" i="19"/>
  <c r="O85" i="19"/>
  <c r="Z75" i="5"/>
  <c r="N77" i="19"/>
  <c r="O77" i="19"/>
  <c r="X75" i="5"/>
  <c r="Y75" i="5"/>
  <c r="X67" i="5"/>
  <c r="N69" i="19"/>
  <c r="O69" i="19"/>
  <c r="Z67" i="5"/>
  <c r="Y67" i="5"/>
  <c r="X142" i="5"/>
  <c r="Z142" i="5"/>
  <c r="Y142" i="5"/>
  <c r="N144" i="19"/>
  <c r="O144" i="19"/>
  <c r="X134" i="5"/>
  <c r="Z134" i="5"/>
  <c r="O136" i="19"/>
  <c r="Y134" i="5"/>
  <c r="N136" i="19"/>
  <c r="X126" i="5"/>
  <c r="Z126" i="5"/>
  <c r="Y126" i="5"/>
  <c r="O128" i="19"/>
  <c r="N128" i="19"/>
  <c r="X118" i="5"/>
  <c r="Y118" i="5"/>
  <c r="N120" i="19"/>
  <c r="O120" i="19"/>
  <c r="Z118" i="5"/>
  <c r="X110" i="5"/>
  <c r="Y110" i="5"/>
  <c r="O112" i="19"/>
  <c r="N112" i="19"/>
  <c r="Z110" i="5"/>
  <c r="X102" i="5"/>
  <c r="N104" i="19"/>
  <c r="Y102" i="5"/>
  <c r="Z102" i="5"/>
  <c r="O104" i="19"/>
  <c r="Y94" i="5"/>
  <c r="Z94" i="5"/>
  <c r="X94" i="5"/>
  <c r="N96" i="19"/>
  <c r="O96" i="19"/>
  <c r="X86" i="5"/>
  <c r="O88" i="19"/>
  <c r="Y86" i="5"/>
  <c r="Z86" i="5"/>
  <c r="N88" i="19"/>
  <c r="N80" i="19"/>
  <c r="Z78" i="5"/>
  <c r="Y78" i="5"/>
  <c r="X78" i="5"/>
  <c r="O80" i="19"/>
  <c r="X70" i="5"/>
  <c r="O72" i="19"/>
  <c r="N72" i="19"/>
  <c r="Z70" i="5"/>
  <c r="Y70" i="5"/>
  <c r="BF261" i="19"/>
  <c r="BF273" i="19"/>
  <c r="BG276" i="19"/>
  <c r="BG268" i="19"/>
  <c r="BG278" i="19"/>
  <c r="BF159" i="19"/>
  <c r="BG158" i="19"/>
  <c r="BF90" i="19"/>
  <c r="BG95" i="19"/>
  <c r="BF221" i="19"/>
  <c r="BF216" i="19"/>
  <c r="BG213" i="19"/>
  <c r="BF127" i="19"/>
  <c r="BG127" i="19"/>
  <c r="BG335" i="19"/>
  <c r="BG322" i="19"/>
  <c r="BG327" i="19"/>
  <c r="BF330" i="19"/>
  <c r="BF336" i="19"/>
  <c r="BF340" i="19"/>
  <c r="BG198" i="19"/>
  <c r="BG197" i="19"/>
  <c r="BF197" i="19"/>
  <c r="BF111" i="19"/>
  <c r="BG109" i="19"/>
  <c r="BF233" i="19"/>
  <c r="BF243" i="19"/>
  <c r="BG230" i="19"/>
  <c r="BG236" i="19"/>
  <c r="BG134" i="19"/>
  <c r="BF137" i="19"/>
  <c r="BF141" i="19"/>
  <c r="BG281" i="19"/>
  <c r="BG283" i="19"/>
  <c r="BF286" i="19"/>
  <c r="BF296" i="19"/>
  <c r="BF299" i="19"/>
  <c r="BG170" i="19"/>
  <c r="BF165" i="19"/>
  <c r="BG97" i="19"/>
  <c r="BF99" i="19"/>
  <c r="BG357" i="19"/>
  <c r="BG359" i="19"/>
  <c r="BG343" i="19"/>
  <c r="BF362" i="19"/>
  <c r="BF361" i="19"/>
  <c r="BF347" i="19"/>
  <c r="BG211" i="19"/>
  <c r="BG208" i="19"/>
  <c r="BF207" i="19"/>
  <c r="BG118" i="19"/>
  <c r="BF122" i="19"/>
  <c r="BF245" i="19"/>
  <c r="BF248" i="19"/>
  <c r="BF246" i="19"/>
  <c r="BG254" i="19"/>
  <c r="BG255" i="19"/>
  <c r="BF151" i="19"/>
  <c r="BG146" i="19"/>
  <c r="BF88" i="19"/>
  <c r="BG86" i="19"/>
  <c r="BG310" i="19"/>
  <c r="BG318" i="19"/>
  <c r="BF305" i="19"/>
  <c r="BF303" i="19"/>
  <c r="BF320" i="19"/>
  <c r="BF175" i="19"/>
  <c r="BF185" i="19"/>
  <c r="BG182" i="19"/>
  <c r="BG108" i="19"/>
  <c r="BF104" i="19"/>
  <c r="BF266" i="19"/>
  <c r="BF265" i="19"/>
  <c r="BG270" i="19"/>
  <c r="BG269" i="19"/>
  <c r="BG266" i="19"/>
  <c r="BF156" i="19"/>
  <c r="BG161" i="19"/>
  <c r="BF94" i="19"/>
  <c r="BG92" i="19"/>
  <c r="BF223" i="19"/>
  <c r="BG227" i="19"/>
  <c r="BG222" i="19"/>
  <c r="BF125" i="19"/>
  <c r="BG125" i="19"/>
  <c r="BG331" i="19"/>
  <c r="BG321" i="19"/>
  <c r="BG328" i="19"/>
  <c r="BF331" i="19"/>
  <c r="BF323" i="19"/>
  <c r="BF338" i="19"/>
  <c r="BG188" i="19"/>
  <c r="BF192" i="19"/>
  <c r="BF199" i="19"/>
  <c r="BF113" i="19"/>
  <c r="BG116" i="19"/>
  <c r="BF229" i="19"/>
  <c r="BF237" i="19"/>
  <c r="BG234" i="19"/>
  <c r="BG231" i="19"/>
  <c r="BG138" i="19"/>
  <c r="BF133" i="19"/>
  <c r="BF136" i="19"/>
  <c r="BG291" i="19"/>
  <c r="BG288" i="19"/>
  <c r="BF293" i="19"/>
  <c r="BF294" i="19"/>
  <c r="BF287" i="19"/>
  <c r="BG168" i="19"/>
  <c r="BF170" i="19"/>
  <c r="BG101" i="19"/>
  <c r="BF102" i="19"/>
  <c r="BG358" i="19"/>
  <c r="BG356" i="19"/>
  <c r="BG364" i="19"/>
  <c r="BF366" i="19"/>
  <c r="BF343" i="19"/>
  <c r="BF363" i="19"/>
  <c r="BG209" i="19"/>
  <c r="BG200" i="19"/>
  <c r="BF209" i="19"/>
  <c r="BG119" i="19"/>
  <c r="BF120" i="19"/>
  <c r="BF254" i="19"/>
  <c r="BF257" i="19"/>
  <c r="BG256" i="19"/>
  <c r="BG253" i="19"/>
  <c r="BG249" i="19"/>
  <c r="BF143" i="19"/>
  <c r="BG144" i="19"/>
  <c r="BF84" i="19"/>
  <c r="BG85" i="19"/>
  <c r="BG311" i="19"/>
  <c r="BG305" i="19"/>
  <c r="BF317" i="19"/>
  <c r="BF308" i="19"/>
  <c r="BF319" i="19"/>
  <c r="BF176" i="19"/>
  <c r="BG181" i="19"/>
  <c r="BG174" i="19"/>
  <c r="BG103" i="19"/>
  <c r="BF106" i="19"/>
  <c r="BF264" i="19"/>
  <c r="BF267" i="19"/>
  <c r="BG261" i="19"/>
  <c r="BG273" i="19"/>
  <c r="BF161" i="19"/>
  <c r="BF154" i="19"/>
  <c r="BG162" i="19"/>
  <c r="BF92" i="19"/>
  <c r="BF214" i="19"/>
  <c r="BF224" i="19"/>
  <c r="BG221" i="19"/>
  <c r="BG225" i="19"/>
  <c r="BF131" i="19"/>
  <c r="BG130" i="19"/>
  <c r="BG330" i="19"/>
  <c r="BG338" i="19"/>
  <c r="BG323" i="19"/>
  <c r="BF328" i="19"/>
  <c r="BF333" i="19"/>
  <c r="BF321" i="19"/>
  <c r="BG194" i="19"/>
  <c r="BF187" i="19"/>
  <c r="BF190" i="19"/>
  <c r="BF112" i="19"/>
  <c r="BG112" i="19"/>
  <c r="BF239" i="19"/>
  <c r="BF230" i="19"/>
  <c r="BG243" i="19"/>
  <c r="BG238" i="19"/>
  <c r="BG140" i="19"/>
  <c r="BF139" i="19"/>
  <c r="BG287" i="19"/>
  <c r="BG289" i="19"/>
  <c r="BG297" i="19"/>
  <c r="BF285" i="19"/>
  <c r="BF289" i="19"/>
  <c r="BG169" i="19"/>
  <c r="BG172" i="19"/>
  <c r="BF164" i="19"/>
  <c r="BG96" i="19"/>
  <c r="BF101" i="19"/>
  <c r="BG352" i="19"/>
  <c r="BG360" i="19"/>
  <c r="BG346" i="19"/>
  <c r="BF364" i="19"/>
  <c r="BF365" i="19"/>
  <c r="BF355" i="19"/>
  <c r="BG205" i="19"/>
  <c r="BG210" i="19"/>
  <c r="BF206" i="19"/>
  <c r="BG122" i="19"/>
  <c r="BF117" i="19"/>
  <c r="BF249" i="19"/>
  <c r="BF256" i="19"/>
  <c r="BG250" i="19"/>
  <c r="BG248" i="19"/>
  <c r="BF149" i="19"/>
  <c r="BF148" i="19"/>
  <c r="BG152" i="19"/>
  <c r="BF86" i="19"/>
  <c r="BG303" i="19"/>
  <c r="BG312" i="19"/>
  <c r="BG301" i="19"/>
  <c r="BF309" i="19"/>
  <c r="BF302" i="19"/>
  <c r="BF307" i="19"/>
  <c r="BF182" i="19"/>
  <c r="BG175" i="19"/>
  <c r="BG176" i="19"/>
  <c r="BG106" i="19"/>
  <c r="BF272" i="19"/>
  <c r="BF279" i="19"/>
  <c r="BG277" i="19"/>
  <c r="BG275" i="19"/>
  <c r="BF158" i="19"/>
  <c r="BF155" i="19"/>
  <c r="BG156" i="19"/>
  <c r="BF91" i="19"/>
  <c r="BF219" i="19"/>
  <c r="BF217" i="19"/>
  <c r="BG226" i="19"/>
  <c r="BG224" i="19"/>
  <c r="BF132" i="19"/>
  <c r="BG131" i="19"/>
  <c r="BG336" i="19"/>
  <c r="BG324" i="19"/>
  <c r="BG342" i="19"/>
  <c r="BF342" i="19"/>
  <c r="BF325" i="19"/>
  <c r="BF335" i="19"/>
  <c r="BG191" i="19"/>
  <c r="BF193" i="19"/>
  <c r="BF191" i="19"/>
  <c r="BF115" i="19"/>
  <c r="BG110" i="19"/>
  <c r="BF234" i="19"/>
  <c r="BF232" i="19"/>
  <c r="BG233" i="19"/>
  <c r="BG240" i="19"/>
  <c r="BG136" i="19"/>
  <c r="BF140" i="19"/>
  <c r="BG296" i="19"/>
  <c r="BG292" i="19"/>
  <c r="BG280" i="19"/>
  <c r="BF288" i="19"/>
  <c r="BF280" i="19"/>
  <c r="BG171" i="19"/>
  <c r="BG173" i="19"/>
  <c r="BF166" i="19"/>
  <c r="BG102" i="19"/>
  <c r="BF98" i="19"/>
  <c r="BG351" i="19"/>
  <c r="BG355" i="19"/>
  <c r="BG354" i="19"/>
  <c r="BF359" i="19"/>
  <c r="BF358" i="19"/>
  <c r="BF348" i="19"/>
  <c r="BG206" i="19"/>
  <c r="BF203" i="19"/>
  <c r="BF202" i="19"/>
  <c r="BG123" i="19"/>
  <c r="BF124" i="19"/>
  <c r="BF255" i="19"/>
  <c r="BF253" i="19"/>
  <c r="BG251" i="19"/>
  <c r="BG259" i="19"/>
  <c r="BF144" i="19"/>
  <c r="BF152" i="19"/>
  <c r="BG143" i="19"/>
  <c r="BF87" i="19"/>
  <c r="BG304" i="19"/>
  <c r="BG315" i="19"/>
  <c r="BG309" i="19"/>
  <c r="BF315" i="19"/>
  <c r="BF316" i="19"/>
  <c r="BF313" i="19"/>
  <c r="BF186" i="19"/>
  <c r="BG183" i="19"/>
  <c r="BG186" i="19"/>
  <c r="BG107" i="19"/>
  <c r="BF263" i="19"/>
  <c r="BF276" i="19"/>
  <c r="BF277" i="19"/>
  <c r="BG267" i="19"/>
  <c r="BG271" i="19"/>
  <c r="BF160" i="19"/>
  <c r="BG159" i="19"/>
  <c r="BG154" i="19"/>
  <c r="BG91" i="19"/>
  <c r="BF222" i="19"/>
  <c r="BF225" i="19"/>
  <c r="BG218" i="19"/>
  <c r="BG219" i="19"/>
  <c r="BF129" i="19"/>
  <c r="BG128" i="19"/>
  <c r="BG341" i="19"/>
  <c r="BG334" i="19"/>
  <c r="BG333" i="19"/>
  <c r="BF324" i="19"/>
  <c r="BF334" i="19"/>
  <c r="BG187" i="19"/>
  <c r="BG196" i="19"/>
  <c r="BF195" i="19"/>
  <c r="BF196" i="19"/>
  <c r="BF109" i="19"/>
  <c r="BG115" i="19"/>
  <c r="BF242" i="19"/>
  <c r="BF228" i="19"/>
  <c r="BG229" i="19"/>
  <c r="BG239" i="19"/>
  <c r="BG133" i="19"/>
  <c r="BF135" i="19"/>
  <c r="BG293" i="19"/>
  <c r="BG286" i="19"/>
  <c r="BG299" i="19"/>
  <c r="BF284" i="19"/>
  <c r="BF282" i="19"/>
  <c r="BG165" i="19"/>
  <c r="BG163" i="19"/>
  <c r="BF172" i="19"/>
  <c r="BG99" i="19"/>
  <c r="BF100" i="19"/>
  <c r="BG350" i="19"/>
  <c r="BG365" i="19"/>
  <c r="BG363" i="19"/>
  <c r="BF357" i="19"/>
  <c r="BF346" i="19"/>
  <c r="BF353" i="19"/>
  <c r="BG204" i="19"/>
  <c r="BF200" i="19"/>
  <c r="BF201" i="19"/>
  <c r="BG120" i="19"/>
  <c r="BF119" i="19"/>
  <c r="BF250" i="19"/>
  <c r="BF247" i="19"/>
  <c r="BG260" i="19"/>
  <c r="BG247" i="19"/>
  <c r="BF145" i="19"/>
  <c r="BG151" i="19"/>
  <c r="BG150" i="19"/>
  <c r="BG89" i="19"/>
  <c r="BG320" i="19"/>
  <c r="BG319" i="19"/>
  <c r="BG317" i="19"/>
  <c r="BF314" i="19"/>
  <c r="BF310" i="19"/>
  <c r="BF179" i="19"/>
  <c r="BF184" i="19"/>
  <c r="BG178" i="19"/>
  <c r="BG180" i="19"/>
  <c r="BF108" i="19"/>
  <c r="BF271" i="19"/>
  <c r="BF270" i="19"/>
  <c r="BF274" i="19"/>
  <c r="BG279" i="19"/>
  <c r="BG262" i="19"/>
  <c r="BF153" i="19"/>
  <c r="BG155" i="19"/>
  <c r="BG160" i="19"/>
  <c r="BG93" i="19"/>
  <c r="BF215" i="19"/>
  <c r="BF213" i="19"/>
  <c r="BG220" i="19"/>
  <c r="BG216" i="19"/>
  <c r="BF128" i="19"/>
  <c r="BG132" i="19"/>
  <c r="BG339" i="19"/>
  <c r="BG329" i="19"/>
  <c r="BG325" i="19"/>
  <c r="BF339" i="19"/>
  <c r="BF329" i="19"/>
  <c r="BG192" i="19"/>
  <c r="BG193" i="19"/>
  <c r="BF198" i="19"/>
  <c r="BF189" i="19"/>
  <c r="BF110" i="19"/>
  <c r="BG114" i="19"/>
  <c r="BF241" i="19"/>
  <c r="BF238" i="19"/>
  <c r="BG241" i="19"/>
  <c r="BG228" i="19"/>
  <c r="BG135" i="19"/>
  <c r="BF142" i="19"/>
  <c r="BG295" i="19"/>
  <c r="BG294" i="19"/>
  <c r="BG285" i="19"/>
  <c r="BF281" i="19"/>
  <c r="BF283" i="19"/>
  <c r="BG167" i="19"/>
  <c r="BF169" i="19"/>
  <c r="BF168" i="19"/>
  <c r="BG100" i="19"/>
  <c r="BF96" i="19"/>
  <c r="BG347" i="19"/>
  <c r="BG344" i="19"/>
  <c r="BG361" i="19"/>
  <c r="BF354" i="19"/>
  <c r="BF352" i="19"/>
  <c r="BF345" i="19"/>
  <c r="BG203" i="19"/>
  <c r="BF210" i="19"/>
  <c r="BF204" i="19"/>
  <c r="BG117" i="19"/>
  <c r="BF121" i="19"/>
  <c r="BF258" i="19"/>
  <c r="BF260" i="19"/>
  <c r="BG252" i="19"/>
  <c r="BG246" i="19"/>
  <c r="BF146" i="19"/>
  <c r="BG147" i="19"/>
  <c r="BG148" i="19"/>
  <c r="BG88" i="19"/>
  <c r="BG313" i="19"/>
  <c r="BG302" i="19"/>
  <c r="BG308" i="19"/>
  <c r="BF300" i="19"/>
  <c r="BF304" i="19"/>
  <c r="BF180" i="19"/>
  <c r="BF183" i="19"/>
  <c r="BG184" i="19"/>
  <c r="BG185" i="19"/>
  <c r="BF105" i="19"/>
  <c r="BF275" i="19"/>
  <c r="BF278" i="19"/>
  <c r="BF268" i="19"/>
  <c r="BG264" i="19"/>
  <c r="BG272" i="19"/>
  <c r="BF157" i="19"/>
  <c r="BG157" i="19"/>
  <c r="BF95" i="19"/>
  <c r="BG94" i="19"/>
  <c r="BF218" i="19"/>
  <c r="BF220" i="19"/>
  <c r="BG217" i="19"/>
  <c r="BG214" i="19"/>
  <c r="BF126" i="19"/>
  <c r="BG129" i="19"/>
  <c r="BG332" i="19"/>
  <c r="BG340" i="19"/>
  <c r="BF337" i="19"/>
  <c r="BF322" i="19"/>
  <c r="BF327" i="19"/>
  <c r="BG189" i="19"/>
  <c r="BG195" i="19"/>
  <c r="BF188" i="19"/>
  <c r="BF114" i="19"/>
  <c r="BG111" i="19"/>
  <c r="BF236" i="19"/>
  <c r="BF231" i="19"/>
  <c r="BG242" i="19"/>
  <c r="BG237" i="19"/>
  <c r="BG137" i="19"/>
  <c r="BG139" i="19"/>
  <c r="BF134" i="19"/>
  <c r="BG290" i="19"/>
  <c r="BG282" i="19"/>
  <c r="BF292" i="19"/>
  <c r="BF298" i="19"/>
  <c r="BF291" i="19"/>
  <c r="BG164" i="19"/>
  <c r="BF167" i="19"/>
  <c r="BF173" i="19"/>
  <c r="BG98" i="19"/>
  <c r="BG348" i="19"/>
  <c r="BG353" i="19"/>
  <c r="BG345" i="19"/>
  <c r="BF349" i="19"/>
  <c r="BF350" i="19"/>
  <c r="BF351" i="19"/>
  <c r="BG202" i="19"/>
  <c r="BG207" i="19"/>
  <c r="BF205" i="19"/>
  <c r="BF212" i="19"/>
  <c r="BG124" i="19"/>
  <c r="BF118" i="19"/>
  <c r="BF259" i="19"/>
  <c r="BF252" i="19"/>
  <c r="BG258" i="19"/>
  <c r="BG257" i="19"/>
  <c r="BF147" i="19"/>
  <c r="BG149" i="19"/>
  <c r="BF89" i="19"/>
  <c r="BG84" i="19"/>
  <c r="BG314" i="19"/>
  <c r="BG300" i="19"/>
  <c r="BG316" i="19"/>
  <c r="BF318" i="19"/>
  <c r="BF301" i="19"/>
  <c r="BF181" i="19"/>
  <c r="BF174" i="19"/>
  <c r="BG179" i="19"/>
  <c r="BG105" i="19"/>
  <c r="BF103" i="19"/>
  <c r="BF262" i="19"/>
  <c r="BF269" i="19"/>
  <c r="BG274" i="19"/>
  <c r="BG263" i="19"/>
  <c r="BG265" i="19"/>
  <c r="BF162" i="19"/>
  <c r="BG153" i="19"/>
  <c r="BF93" i="19"/>
  <c r="BG90" i="19"/>
  <c r="BF227" i="19"/>
  <c r="BF226" i="19"/>
  <c r="BG215" i="19"/>
  <c r="BG223" i="19"/>
  <c r="BF130" i="19"/>
  <c r="BG126" i="19"/>
  <c r="BG326" i="19"/>
  <c r="BG337" i="19"/>
  <c r="BF341" i="19"/>
  <c r="BF326" i="19"/>
  <c r="BF332" i="19"/>
  <c r="BG199" i="19"/>
  <c r="BG190" i="19"/>
  <c r="BF194" i="19"/>
  <c r="BF116" i="19"/>
  <c r="BG113" i="19"/>
  <c r="BF235" i="19"/>
  <c r="BF240" i="19"/>
  <c r="BG235" i="19"/>
  <c r="BG232" i="19"/>
  <c r="BG142" i="19"/>
  <c r="BG141" i="19"/>
  <c r="BF138" i="19"/>
  <c r="BG298" i="19"/>
  <c r="BG284" i="19"/>
  <c r="BF297" i="19"/>
  <c r="BF295" i="19"/>
  <c r="BF290" i="19"/>
  <c r="BG166" i="19"/>
  <c r="BF163" i="19"/>
  <c r="BF171" i="19"/>
  <c r="BF97" i="19"/>
  <c r="BG362" i="19"/>
  <c r="BG366" i="19"/>
  <c r="BG349" i="19"/>
  <c r="BF344" i="19"/>
  <c r="BF356" i="19"/>
  <c r="BF360" i="19"/>
  <c r="BG212" i="19"/>
  <c r="BG201" i="19"/>
  <c r="BF208" i="19"/>
  <c r="BF211" i="19"/>
  <c r="BG121" i="19"/>
  <c r="BF123" i="19"/>
  <c r="BF244" i="19"/>
  <c r="BF251" i="19"/>
  <c r="BG244" i="19"/>
  <c r="BG245" i="19"/>
  <c r="BF150" i="19"/>
  <c r="BG145" i="19"/>
  <c r="BF85" i="19"/>
  <c r="BG87" i="19"/>
  <c r="BG306" i="19"/>
  <c r="BG307" i="19"/>
  <c r="BF306" i="19"/>
  <c r="BF311" i="19"/>
  <c r="BF312" i="19"/>
  <c r="BF178" i="19"/>
  <c r="BF177" i="19"/>
  <c r="BG177" i="19"/>
  <c r="BG104" i="19"/>
  <c r="BF107" i="19"/>
  <c r="AR26" i="5" l="1"/>
  <c r="AR39" i="5"/>
  <c r="E157" i="34"/>
  <c r="K157" i="34" s="1"/>
  <c r="U157" i="19"/>
  <c r="E166" i="34"/>
  <c r="K166" i="34" s="1"/>
  <c r="U166" i="19"/>
  <c r="E156" i="34"/>
  <c r="K156" i="34" s="1"/>
  <c r="U156" i="19"/>
  <c r="E163" i="34"/>
  <c r="K163" i="34" s="1"/>
  <c r="U163" i="19"/>
  <c r="E159" i="34"/>
  <c r="K159" i="34" s="1"/>
  <c r="U159" i="19"/>
  <c r="E162" i="34"/>
  <c r="K162" i="34" s="1"/>
  <c r="U162" i="19"/>
  <c r="E164" i="34"/>
  <c r="K164" i="34" s="1"/>
  <c r="U164" i="19"/>
  <c r="E160" i="34"/>
  <c r="K160" i="34" s="1"/>
  <c r="U160" i="19"/>
  <c r="E165" i="34"/>
  <c r="K165" i="34" s="1"/>
  <c r="U165" i="19"/>
  <c r="E158" i="34"/>
  <c r="K158" i="34" s="1"/>
  <c r="U158" i="19"/>
  <c r="E161" i="34"/>
  <c r="K161" i="34" s="1"/>
  <c r="U161" i="19"/>
  <c r="U72" i="19"/>
  <c r="E72" i="34"/>
  <c r="K72" i="34" s="1"/>
  <c r="E80" i="34"/>
  <c r="K80" i="34" s="1"/>
  <c r="U80" i="19"/>
  <c r="E88" i="34"/>
  <c r="K88" i="34" s="1"/>
  <c r="U88" i="19"/>
  <c r="E96" i="34"/>
  <c r="K96" i="34" s="1"/>
  <c r="U96" i="19"/>
  <c r="E104" i="34"/>
  <c r="K104" i="34" s="1"/>
  <c r="U104" i="19"/>
  <c r="E112" i="34"/>
  <c r="K112" i="34" s="1"/>
  <c r="U112" i="19"/>
  <c r="E120" i="34"/>
  <c r="K120" i="34" s="1"/>
  <c r="U120" i="19"/>
  <c r="U128" i="19"/>
  <c r="E128" i="34"/>
  <c r="K128" i="34" s="1"/>
  <c r="U136" i="19"/>
  <c r="E136" i="34"/>
  <c r="K136" i="34" s="1"/>
  <c r="U144" i="19"/>
  <c r="E144" i="34"/>
  <c r="K144" i="34" s="1"/>
  <c r="E69" i="34"/>
  <c r="K69" i="34" s="1"/>
  <c r="U69" i="19"/>
  <c r="E77" i="34"/>
  <c r="K77" i="34" s="1"/>
  <c r="U77" i="19"/>
  <c r="E85" i="34"/>
  <c r="K85" i="34" s="1"/>
  <c r="U85" i="19"/>
  <c r="E93" i="34"/>
  <c r="K93" i="34" s="1"/>
  <c r="U93" i="19"/>
  <c r="U101" i="19"/>
  <c r="E101" i="34"/>
  <c r="K101" i="34" s="1"/>
  <c r="E109" i="34"/>
  <c r="K109" i="34" s="1"/>
  <c r="U109" i="19"/>
  <c r="U117" i="19"/>
  <c r="E117" i="34"/>
  <c r="K117" i="34" s="1"/>
  <c r="E125" i="34"/>
  <c r="K125" i="34" s="1"/>
  <c r="U125" i="19"/>
  <c r="U133" i="19"/>
  <c r="E133" i="34"/>
  <c r="K133" i="34" s="1"/>
  <c r="E141" i="34"/>
  <c r="K141" i="34" s="1"/>
  <c r="U141" i="19"/>
  <c r="E149" i="34"/>
  <c r="K149" i="34" s="1"/>
  <c r="U149" i="19"/>
  <c r="E74" i="34"/>
  <c r="K74" i="34" s="1"/>
  <c r="U74" i="19"/>
  <c r="E82" i="34"/>
  <c r="K82" i="34" s="1"/>
  <c r="U82" i="19"/>
  <c r="E90" i="34"/>
  <c r="K90" i="34" s="1"/>
  <c r="U90" i="19"/>
  <c r="U98" i="19"/>
  <c r="E98" i="34"/>
  <c r="K98" i="34" s="1"/>
  <c r="E106" i="34"/>
  <c r="K106" i="34" s="1"/>
  <c r="U106" i="19"/>
  <c r="E114" i="34"/>
  <c r="K114" i="34" s="1"/>
  <c r="U114" i="19"/>
  <c r="E122" i="34"/>
  <c r="K122" i="34" s="1"/>
  <c r="U122" i="19"/>
  <c r="U130" i="19"/>
  <c r="E130" i="34"/>
  <c r="K130" i="34" s="1"/>
  <c r="E138" i="34"/>
  <c r="K138" i="34" s="1"/>
  <c r="U138" i="19"/>
  <c r="E146" i="34"/>
  <c r="K146" i="34" s="1"/>
  <c r="U146" i="19"/>
  <c r="E154" i="34"/>
  <c r="K154" i="34" s="1"/>
  <c r="U154" i="19"/>
  <c r="E126" i="34"/>
  <c r="K126" i="34" s="1"/>
  <c r="U126" i="19"/>
  <c r="U71" i="19"/>
  <c r="E71" i="34"/>
  <c r="K71" i="34" s="1"/>
  <c r="E79" i="34"/>
  <c r="K79" i="34" s="1"/>
  <c r="U79" i="19"/>
  <c r="E87" i="34"/>
  <c r="K87" i="34" s="1"/>
  <c r="U87" i="19"/>
  <c r="E95" i="34"/>
  <c r="K95" i="34" s="1"/>
  <c r="U95" i="19"/>
  <c r="E103" i="34"/>
  <c r="K103" i="34" s="1"/>
  <c r="U103" i="19"/>
  <c r="E111" i="34"/>
  <c r="K111" i="34" s="1"/>
  <c r="U111" i="19"/>
  <c r="U119" i="19"/>
  <c r="E119" i="34"/>
  <c r="K119" i="34" s="1"/>
  <c r="E127" i="34"/>
  <c r="K127" i="34" s="1"/>
  <c r="U127" i="19"/>
  <c r="E135" i="34"/>
  <c r="K135" i="34" s="1"/>
  <c r="U135" i="19"/>
  <c r="E143" i="34"/>
  <c r="K143" i="34" s="1"/>
  <c r="U143" i="19"/>
  <c r="E151" i="34"/>
  <c r="K151" i="34" s="1"/>
  <c r="U151" i="19"/>
  <c r="E110" i="34"/>
  <c r="K110" i="34" s="1"/>
  <c r="U110" i="19"/>
  <c r="E118" i="34"/>
  <c r="K118" i="34" s="1"/>
  <c r="U118" i="19"/>
  <c r="E99" i="34"/>
  <c r="K99" i="34" s="1"/>
  <c r="U99" i="19"/>
  <c r="E107" i="34"/>
  <c r="K107" i="34" s="1"/>
  <c r="U107" i="19"/>
  <c r="E115" i="34"/>
  <c r="K115" i="34" s="1"/>
  <c r="U115" i="19"/>
  <c r="U155" i="19"/>
  <c r="E155" i="34"/>
  <c r="K155" i="34" s="1"/>
  <c r="U76" i="19"/>
  <c r="E76" i="34"/>
  <c r="K76" i="34" s="1"/>
  <c r="E84" i="34"/>
  <c r="K84" i="34" s="1"/>
  <c r="U84" i="19"/>
  <c r="E92" i="34"/>
  <c r="K92" i="34" s="1"/>
  <c r="U92" i="19"/>
  <c r="E100" i="34"/>
  <c r="K100" i="34" s="1"/>
  <c r="U100" i="19"/>
  <c r="E108" i="34"/>
  <c r="K108" i="34" s="1"/>
  <c r="U108" i="19"/>
  <c r="E116" i="34"/>
  <c r="K116" i="34" s="1"/>
  <c r="U116" i="19"/>
  <c r="E124" i="34"/>
  <c r="K124" i="34" s="1"/>
  <c r="U124" i="19"/>
  <c r="E132" i="34"/>
  <c r="K132" i="34" s="1"/>
  <c r="U132" i="19"/>
  <c r="E140" i="34"/>
  <c r="K140" i="34" s="1"/>
  <c r="U140" i="19"/>
  <c r="E148" i="34"/>
  <c r="K148" i="34" s="1"/>
  <c r="U148" i="19"/>
  <c r="E94" i="34"/>
  <c r="K94" i="34" s="1"/>
  <c r="U94" i="19"/>
  <c r="U139" i="19"/>
  <c r="E139" i="34"/>
  <c r="K139" i="34" s="1"/>
  <c r="U147" i="19"/>
  <c r="E147" i="34"/>
  <c r="K147" i="34" s="1"/>
  <c r="U152" i="19"/>
  <c r="E152" i="34"/>
  <c r="K152" i="34" s="1"/>
  <c r="E73" i="34"/>
  <c r="K73" i="34" s="1"/>
  <c r="U73" i="19"/>
  <c r="U81" i="19"/>
  <c r="E81" i="34"/>
  <c r="K81" i="34" s="1"/>
  <c r="E89" i="34"/>
  <c r="K89" i="34" s="1"/>
  <c r="U89" i="19"/>
  <c r="U97" i="19"/>
  <c r="E97" i="34"/>
  <c r="K97" i="34" s="1"/>
  <c r="U105" i="19"/>
  <c r="E105" i="34"/>
  <c r="K105" i="34" s="1"/>
  <c r="E113" i="34"/>
  <c r="K113" i="34" s="1"/>
  <c r="U113" i="19"/>
  <c r="E121" i="34"/>
  <c r="K121" i="34" s="1"/>
  <c r="U121" i="19"/>
  <c r="E129" i="34"/>
  <c r="K129" i="34" s="1"/>
  <c r="U129" i="19"/>
  <c r="E137" i="34"/>
  <c r="K137" i="34" s="1"/>
  <c r="U137" i="19"/>
  <c r="E145" i="34"/>
  <c r="K145" i="34" s="1"/>
  <c r="U145" i="19"/>
  <c r="E153" i="34"/>
  <c r="K153" i="34" s="1"/>
  <c r="U153" i="19"/>
  <c r="E134" i="34"/>
  <c r="K134" i="34" s="1"/>
  <c r="U134" i="19"/>
  <c r="E142" i="34"/>
  <c r="K142" i="34" s="1"/>
  <c r="U142" i="19"/>
  <c r="E150" i="34"/>
  <c r="K150" i="34" s="1"/>
  <c r="U150" i="19"/>
  <c r="U75" i="19"/>
  <c r="E75" i="34"/>
  <c r="K75" i="34" s="1"/>
  <c r="E83" i="34"/>
  <c r="K83" i="34" s="1"/>
  <c r="U83" i="19"/>
  <c r="E123" i="34"/>
  <c r="K123" i="34" s="1"/>
  <c r="U123" i="19"/>
  <c r="E70" i="34"/>
  <c r="K70" i="34" s="1"/>
  <c r="U70" i="19"/>
  <c r="E78" i="34"/>
  <c r="K78" i="34" s="1"/>
  <c r="U78" i="19"/>
  <c r="E86" i="34"/>
  <c r="K86" i="34" s="1"/>
  <c r="U86" i="19"/>
  <c r="E102" i="34"/>
  <c r="K102" i="34" s="1"/>
  <c r="U102" i="19"/>
  <c r="E91" i="34"/>
  <c r="K91" i="34" s="1"/>
  <c r="U91" i="19"/>
  <c r="E131" i="34"/>
  <c r="K131" i="34" s="1"/>
  <c r="U131" i="19"/>
  <c r="X13" i="5"/>
  <c r="Z13" i="5"/>
  <c r="Y13" i="5"/>
  <c r="X21" i="5"/>
  <c r="Y21" i="5"/>
  <c r="O23" i="19"/>
  <c r="Z21" i="5"/>
  <c r="N23" i="19"/>
  <c r="X29" i="5"/>
  <c r="O31" i="19"/>
  <c r="Z29" i="5"/>
  <c r="N31" i="19"/>
  <c r="Y29" i="5"/>
  <c r="X37" i="5"/>
  <c r="Z37" i="5"/>
  <c r="O39" i="19"/>
  <c r="N39" i="19"/>
  <c r="Y37" i="5"/>
  <c r="X45" i="5"/>
  <c r="N47" i="19"/>
  <c r="Y45" i="5"/>
  <c r="Z45" i="5"/>
  <c r="O47" i="19"/>
  <c r="X53" i="5"/>
  <c r="Z53" i="5"/>
  <c r="O55" i="19"/>
  <c r="N55" i="19"/>
  <c r="Y53" i="5"/>
  <c r="X61" i="5"/>
  <c r="O63" i="19"/>
  <c r="N63" i="19"/>
  <c r="Y61" i="5"/>
  <c r="Z61" i="5"/>
  <c r="X63" i="5"/>
  <c r="O65" i="19"/>
  <c r="Y63" i="5"/>
  <c r="N65" i="19"/>
  <c r="Z63" i="5"/>
  <c r="X10" i="5"/>
  <c r="Y10" i="5"/>
  <c r="Z10" i="5"/>
  <c r="X18" i="5"/>
  <c r="Y18" i="5"/>
  <c r="N20" i="19"/>
  <c r="Z18" i="5"/>
  <c r="O20" i="19"/>
  <c r="Y26" i="5"/>
  <c r="N28" i="19"/>
  <c r="O28" i="19"/>
  <c r="Z26" i="5"/>
  <c r="X26" i="5"/>
  <c r="X34" i="5"/>
  <c r="Y34" i="5"/>
  <c r="O36" i="19"/>
  <c r="N36" i="19"/>
  <c r="Z34" i="5"/>
  <c r="AR35" i="5"/>
  <c r="AR22" i="5"/>
  <c r="Y42" i="5"/>
  <c r="N44" i="19"/>
  <c r="O44" i="19"/>
  <c r="Z42" i="5"/>
  <c r="X42" i="5"/>
  <c r="N52" i="19"/>
  <c r="X50" i="5"/>
  <c r="O52" i="19"/>
  <c r="Y50" i="5"/>
  <c r="Z50" i="5"/>
  <c r="X58" i="5"/>
  <c r="Z58" i="5"/>
  <c r="Y58" i="5"/>
  <c r="O60" i="19"/>
  <c r="N60" i="19"/>
  <c r="X7" i="5"/>
  <c r="Z7" i="5"/>
  <c r="Y7" i="5"/>
  <c r="X15" i="5"/>
  <c r="Y15" i="5"/>
  <c r="N17" i="19"/>
  <c r="O17" i="19"/>
  <c r="Z15" i="5"/>
  <c r="X23" i="5"/>
  <c r="Z23" i="5"/>
  <c r="O25" i="19"/>
  <c r="Y23" i="5"/>
  <c r="N25" i="19"/>
  <c r="X31" i="5"/>
  <c r="O33" i="19"/>
  <c r="Y31" i="5"/>
  <c r="N33" i="19"/>
  <c r="Z31" i="5"/>
  <c r="X39" i="5"/>
  <c r="O41" i="19"/>
  <c r="N41" i="19"/>
  <c r="Y39" i="5"/>
  <c r="Z39" i="5"/>
  <c r="X47" i="5"/>
  <c r="Y47" i="5"/>
  <c r="N49" i="19"/>
  <c r="O49" i="19"/>
  <c r="Z47" i="5"/>
  <c r="X55" i="5"/>
  <c r="Z55" i="5"/>
  <c r="O57" i="19"/>
  <c r="N57" i="19"/>
  <c r="Y55" i="5"/>
  <c r="X12" i="5"/>
  <c r="Y12" i="5"/>
  <c r="Z12" i="5"/>
  <c r="X20" i="5"/>
  <c r="Y20" i="5"/>
  <c r="N22" i="19"/>
  <c r="O22" i="19"/>
  <c r="Z20" i="5"/>
  <c r="X28" i="5"/>
  <c r="Y28" i="5"/>
  <c r="Z28" i="5"/>
  <c r="N30" i="19"/>
  <c r="O30" i="19"/>
  <c r="X36" i="5"/>
  <c r="O38" i="19"/>
  <c r="N38" i="19"/>
  <c r="Y36" i="5"/>
  <c r="Z36" i="5"/>
  <c r="X44" i="5"/>
  <c r="AR23" i="5"/>
  <c r="O46" i="19"/>
  <c r="Z44" i="5"/>
  <c r="AR36" i="5"/>
  <c r="Y44" i="5"/>
  <c r="N46" i="19"/>
  <c r="X52" i="5"/>
  <c r="N54" i="19"/>
  <c r="O54" i="19"/>
  <c r="Y52" i="5"/>
  <c r="Z52" i="5"/>
  <c r="X60" i="5"/>
  <c r="O62" i="19"/>
  <c r="Y60" i="5"/>
  <c r="Z60" i="5"/>
  <c r="N62" i="19"/>
  <c r="X64" i="5"/>
  <c r="Y64" i="5"/>
  <c r="O66" i="19"/>
  <c r="Z64" i="5"/>
  <c r="AR38" i="5"/>
  <c r="AR25" i="5"/>
  <c r="N66" i="19"/>
  <c r="X9" i="5"/>
  <c r="Y9" i="5"/>
  <c r="Z9" i="5"/>
  <c r="X17" i="5"/>
  <c r="Y17" i="5"/>
  <c r="O19" i="19"/>
  <c r="N19" i="19"/>
  <c r="Z17" i="5"/>
  <c r="X25" i="5"/>
  <c r="Y25" i="5"/>
  <c r="Z25" i="5"/>
  <c r="O27" i="19"/>
  <c r="N27" i="19"/>
  <c r="X33" i="5"/>
  <c r="Y33" i="5"/>
  <c r="Z33" i="5"/>
  <c r="N35" i="19"/>
  <c r="O35" i="19"/>
  <c r="X41" i="5"/>
  <c r="Y41" i="5"/>
  <c r="Z41" i="5"/>
  <c r="N43" i="19"/>
  <c r="O43" i="19"/>
  <c r="Y49" i="5"/>
  <c r="Z49" i="5"/>
  <c r="X49" i="5"/>
  <c r="N51" i="19"/>
  <c r="O51" i="19"/>
  <c r="N59" i="19"/>
  <c r="Z57" i="5"/>
  <c r="O59" i="19"/>
  <c r="Y57" i="5"/>
  <c r="X57" i="5"/>
  <c r="Y62" i="5"/>
  <c r="N64" i="19"/>
  <c r="O64" i="19"/>
  <c r="Z62" i="5"/>
  <c r="X62" i="5"/>
  <c r="X5" i="5"/>
  <c r="Y5" i="5"/>
  <c r="Z5" i="5"/>
  <c r="X11" i="5"/>
  <c r="Z11" i="5"/>
  <c r="Y11" i="5"/>
  <c r="X6" i="5"/>
  <c r="Z6" i="5"/>
  <c r="Y6" i="5"/>
  <c r="X14" i="5"/>
  <c r="Z14" i="5"/>
  <c r="AR20" i="5"/>
  <c r="AR33" i="5"/>
  <c r="Y14" i="5"/>
  <c r="X22" i="5"/>
  <c r="N24" i="19"/>
  <c r="O24" i="19"/>
  <c r="Y22" i="5"/>
  <c r="Z22" i="5"/>
  <c r="X30" i="5"/>
  <c r="Y30" i="5"/>
  <c r="O32" i="19"/>
  <c r="Z30" i="5"/>
  <c r="N32" i="19"/>
  <c r="X38" i="5"/>
  <c r="Z38" i="5"/>
  <c r="O40" i="19"/>
  <c r="N40" i="19"/>
  <c r="Y38" i="5"/>
  <c r="X46" i="5"/>
  <c r="N48" i="19"/>
  <c r="Y46" i="5"/>
  <c r="O48" i="19"/>
  <c r="Z46" i="5"/>
  <c r="AR37" i="5"/>
  <c r="X54" i="5"/>
  <c r="N56" i="19"/>
  <c r="Z54" i="5"/>
  <c r="O56" i="19"/>
  <c r="Y54" i="5"/>
  <c r="AR24" i="5"/>
  <c r="X65" i="5"/>
  <c r="Z65" i="5"/>
  <c r="N67" i="19"/>
  <c r="O67" i="19"/>
  <c r="Y65" i="5"/>
  <c r="X16" i="5"/>
  <c r="O18" i="19"/>
  <c r="Z16" i="5"/>
  <c r="Y16" i="5"/>
  <c r="N18" i="19"/>
  <c r="X43" i="5"/>
  <c r="N45" i="19"/>
  <c r="Y43" i="5"/>
  <c r="O45" i="19"/>
  <c r="Z43" i="5"/>
  <c r="X24" i="5"/>
  <c r="Y24" i="5"/>
  <c r="O26" i="19"/>
  <c r="N26" i="19"/>
  <c r="Z24" i="5"/>
  <c r="AR21" i="5"/>
  <c r="AR34" i="5"/>
  <c r="X56" i="5"/>
  <c r="Y56" i="5"/>
  <c r="O58" i="19"/>
  <c r="Z56" i="5"/>
  <c r="N58" i="19"/>
  <c r="X51" i="5"/>
  <c r="N53" i="19"/>
  <c r="Z51" i="5"/>
  <c r="O53" i="19"/>
  <c r="Y51" i="5"/>
  <c r="X19" i="5"/>
  <c r="Y19" i="5"/>
  <c r="O21" i="19"/>
  <c r="N21" i="19"/>
  <c r="Z19" i="5"/>
  <c r="X8" i="5"/>
  <c r="Z8" i="5"/>
  <c r="Y8" i="5"/>
  <c r="X32" i="5"/>
  <c r="Y32" i="5"/>
  <c r="O34" i="19"/>
  <c r="Z32" i="5"/>
  <c r="N34" i="19"/>
  <c r="X66" i="5"/>
  <c r="Y66" i="5"/>
  <c r="N68" i="19"/>
  <c r="Z66" i="5"/>
  <c r="O68" i="19"/>
  <c r="X27" i="5"/>
  <c r="Y27" i="5"/>
  <c r="N29" i="19"/>
  <c r="O29" i="19"/>
  <c r="Z27" i="5"/>
  <c r="X59" i="5"/>
  <c r="Z59" i="5"/>
  <c r="Y59" i="5"/>
  <c r="N61" i="19"/>
  <c r="O61" i="19"/>
  <c r="X40" i="5"/>
  <c r="Z40" i="5"/>
  <c r="N42" i="19"/>
  <c r="O42" i="19"/>
  <c r="Y40" i="5"/>
  <c r="X48" i="5"/>
  <c r="Y48" i="5"/>
  <c r="N50" i="19"/>
  <c r="O50" i="19"/>
  <c r="Z48" i="5"/>
  <c r="X35" i="5"/>
  <c r="Z35" i="5"/>
  <c r="Y35" i="5"/>
  <c r="O37" i="19"/>
  <c r="N37" i="19"/>
  <c r="BK366" i="19"/>
  <c r="BK356" i="19"/>
  <c r="BK343" i="19"/>
  <c r="BK293" i="19"/>
  <c r="BK284" i="19"/>
  <c r="BK288" i="19"/>
  <c r="BK241" i="19"/>
  <c r="BK237" i="19"/>
  <c r="BK273" i="19"/>
  <c r="BK270" i="19"/>
  <c r="BK338" i="19"/>
  <c r="BK335" i="19"/>
  <c r="BK336" i="19"/>
  <c r="BK211" i="19"/>
  <c r="BK208" i="19"/>
  <c r="BK173" i="19"/>
  <c r="BK248" i="19"/>
  <c r="BK259" i="19"/>
  <c r="BK246" i="19"/>
  <c r="BK112" i="19"/>
  <c r="BK133" i="19"/>
  <c r="BK85" i="19"/>
  <c r="BK194" i="19"/>
  <c r="BK198" i="19"/>
  <c r="BG9" i="19"/>
  <c r="BK175" i="19"/>
  <c r="BK122" i="19"/>
  <c r="BK92" i="19"/>
  <c r="BG12" i="19"/>
  <c r="BK126" i="19"/>
  <c r="BK313" i="19"/>
  <c r="BK316" i="19"/>
  <c r="BK159" i="19"/>
  <c r="BG15" i="19"/>
  <c r="BK143" i="19"/>
  <c r="BK150" i="19"/>
  <c r="BK223" i="19"/>
  <c r="BF11" i="19"/>
  <c r="BG57" i="19"/>
  <c r="BG67" i="19"/>
  <c r="BF19" i="19"/>
  <c r="BF17" i="19"/>
  <c r="BF41" i="19"/>
  <c r="BG34" i="19"/>
  <c r="BG70" i="19"/>
  <c r="BF72" i="19"/>
  <c r="BF45" i="19"/>
  <c r="BG61" i="19"/>
  <c r="BF37" i="19"/>
  <c r="BF75" i="19"/>
  <c r="BG44" i="19"/>
  <c r="BG32" i="19"/>
  <c r="BF81" i="19"/>
  <c r="BF53" i="19"/>
  <c r="BK217" i="19"/>
  <c r="BG49" i="19"/>
  <c r="BF28" i="19"/>
  <c r="BG77" i="19"/>
  <c r="BK157" i="19"/>
  <c r="BF21" i="19"/>
  <c r="BG78" i="19"/>
  <c r="BG51" i="19"/>
  <c r="BK363" i="19"/>
  <c r="BK351" i="19"/>
  <c r="BK354" i="19"/>
  <c r="BK294" i="19"/>
  <c r="BK290" i="19"/>
  <c r="BK291" i="19"/>
  <c r="BK242" i="19"/>
  <c r="BK233" i="19"/>
  <c r="BK263" i="19"/>
  <c r="BK276" i="19"/>
  <c r="BK321" i="19"/>
  <c r="BK329" i="19"/>
  <c r="BK342" i="19"/>
  <c r="BK212" i="19"/>
  <c r="BK207" i="19"/>
  <c r="BK168" i="19"/>
  <c r="BK247" i="19"/>
  <c r="BK260" i="19"/>
  <c r="BK111" i="19"/>
  <c r="BK142" i="19"/>
  <c r="BK141" i="19"/>
  <c r="BK97" i="19"/>
  <c r="BK197" i="19"/>
  <c r="BK191" i="19"/>
  <c r="BG14" i="19"/>
  <c r="BK184" i="19"/>
  <c r="BK124" i="19"/>
  <c r="BK91" i="19"/>
  <c r="BK132" i="19"/>
  <c r="BK306" i="19"/>
  <c r="BK301" i="19"/>
  <c r="BK305" i="19"/>
  <c r="BK154" i="19"/>
  <c r="BK107" i="19"/>
  <c r="BK152" i="19"/>
  <c r="BK224" i="19"/>
  <c r="BK225" i="19"/>
  <c r="BF15" i="19"/>
  <c r="BG58" i="19"/>
  <c r="BG65" i="19"/>
  <c r="BF30" i="19"/>
  <c r="BF25" i="19"/>
  <c r="BG22" i="19"/>
  <c r="BG55" i="19"/>
  <c r="BG69" i="19"/>
  <c r="BF18" i="19"/>
  <c r="BG47" i="19"/>
  <c r="BG63" i="19"/>
  <c r="BG39" i="19"/>
  <c r="BG75" i="19"/>
  <c r="BG43" i="19"/>
  <c r="BG31" i="19"/>
  <c r="BG80" i="19"/>
  <c r="BF51" i="19"/>
  <c r="BF23" i="19"/>
  <c r="BG21" i="19"/>
  <c r="BG62" i="19"/>
  <c r="BF8" i="19"/>
  <c r="BK219" i="19"/>
  <c r="BG50" i="19"/>
  <c r="BF29" i="19"/>
  <c r="BG82" i="19"/>
  <c r="BK350" i="19"/>
  <c r="BK353" i="19"/>
  <c r="BK357" i="19"/>
  <c r="BK295" i="19"/>
  <c r="BK282" i="19"/>
  <c r="BK239" i="19"/>
  <c r="BK228" i="19"/>
  <c r="BK278" i="19"/>
  <c r="BK269" i="19"/>
  <c r="BK274" i="19"/>
  <c r="BK330" i="19"/>
  <c r="BK328" i="19"/>
  <c r="BK337" i="19"/>
  <c r="BK210" i="19"/>
  <c r="BK201" i="19"/>
  <c r="BK172" i="19"/>
  <c r="BK249" i="19"/>
  <c r="BK252" i="19"/>
  <c r="BK113" i="19"/>
  <c r="BK140" i="19"/>
  <c r="BK138" i="19"/>
  <c r="BK96" i="19"/>
  <c r="BK189" i="19"/>
  <c r="BK187" i="19"/>
  <c r="BG23" i="19"/>
  <c r="BK178" i="19"/>
  <c r="BK123" i="19"/>
  <c r="BK94" i="19"/>
  <c r="BK129" i="19"/>
  <c r="BK318" i="19"/>
  <c r="BK304" i="19"/>
  <c r="BK308" i="19"/>
  <c r="BK161" i="19"/>
  <c r="BK104" i="19"/>
  <c r="BK221" i="19"/>
  <c r="BG68" i="19"/>
  <c r="BG72" i="19"/>
  <c r="BG79" i="19"/>
  <c r="BF57" i="19"/>
  <c r="BG73" i="19"/>
  <c r="BF12" i="19"/>
  <c r="BK364" i="19"/>
  <c r="BK365" i="19"/>
  <c r="BK349" i="19"/>
  <c r="BK283" i="19"/>
  <c r="BK287" i="19"/>
  <c r="BK235" i="19"/>
  <c r="BK230" i="19"/>
  <c r="BK264" i="19"/>
  <c r="BK275" i="19"/>
  <c r="BK262" i="19"/>
  <c r="BK339" i="19"/>
  <c r="BK324" i="19"/>
  <c r="BK331" i="19"/>
  <c r="BK209" i="19"/>
  <c r="BK200" i="19"/>
  <c r="BK165" i="19"/>
  <c r="BK245" i="19"/>
  <c r="BK254" i="19"/>
  <c r="BK114" i="19"/>
  <c r="BK139" i="19"/>
  <c r="BK89" i="19"/>
  <c r="BK98" i="19"/>
  <c r="BK193" i="19"/>
  <c r="BK190" i="19"/>
  <c r="BK177" i="19"/>
  <c r="BK182" i="19"/>
  <c r="BK120" i="19"/>
  <c r="BK90" i="19"/>
  <c r="BK127" i="19"/>
  <c r="BK319" i="19"/>
  <c r="BK311" i="19"/>
  <c r="BK320" i="19"/>
  <c r="BK108" i="19"/>
  <c r="BG36" i="19"/>
  <c r="BG45" i="19"/>
  <c r="BG20" i="19"/>
  <c r="BK345" i="19"/>
  <c r="BK355" i="19"/>
  <c r="BK352" i="19"/>
  <c r="BK289" i="19"/>
  <c r="BK281" i="19"/>
  <c r="BK229" i="19"/>
  <c r="BK234" i="19"/>
  <c r="BK279" i="19"/>
  <c r="BK272" i="19"/>
  <c r="BK268" i="19"/>
  <c r="BK340" i="19"/>
  <c r="BK326" i="19"/>
  <c r="BK322" i="19"/>
  <c r="BK204" i="19"/>
  <c r="BK170" i="19"/>
  <c r="BK166" i="19"/>
  <c r="BK250" i="19"/>
  <c r="BK255" i="19"/>
  <c r="BK116" i="19"/>
  <c r="BK136" i="19"/>
  <c r="BK88" i="19"/>
  <c r="BK100" i="19"/>
  <c r="BK188" i="19"/>
  <c r="BK199" i="19"/>
  <c r="BK174" i="19"/>
  <c r="BK185" i="19"/>
  <c r="BK121" i="19"/>
  <c r="BK93" i="19"/>
  <c r="BK128" i="19"/>
  <c r="BK310" i="19"/>
  <c r="BK314" i="19"/>
  <c r="BK317" i="19"/>
  <c r="BK155" i="19"/>
  <c r="BK106" i="19"/>
  <c r="BK144" i="19"/>
  <c r="BK222" i="19"/>
  <c r="BK227" i="19"/>
  <c r="BG35" i="19"/>
  <c r="BF60" i="19"/>
  <c r="BF65" i="19"/>
  <c r="BG48" i="19"/>
  <c r="BG25" i="19"/>
  <c r="BF22" i="19"/>
  <c r="BF56" i="19"/>
  <c r="BF70" i="19"/>
  <c r="BG28" i="19"/>
  <c r="BF62" i="19"/>
  <c r="BF16" i="19"/>
  <c r="BF76" i="19"/>
  <c r="BG76" i="19"/>
  <c r="BF44" i="19"/>
  <c r="BF82" i="19"/>
  <c r="BG81" i="19"/>
  <c r="BG53" i="19"/>
  <c r="BK309" i="19"/>
  <c r="BK226" i="19"/>
  <c r="BF35" i="19"/>
  <c r="BF67" i="19"/>
  <c r="BG40" i="19"/>
  <c r="BF55" i="19"/>
  <c r="BG29" i="19"/>
  <c r="BF24" i="19"/>
  <c r="BG74" i="19"/>
  <c r="BF83" i="19"/>
  <c r="BG10" i="19"/>
  <c r="BK344" i="19"/>
  <c r="BK358" i="19"/>
  <c r="BK359" i="19"/>
  <c r="BK285" i="19"/>
  <c r="BK298" i="19"/>
  <c r="BK236" i="19"/>
  <c r="BK231" i="19"/>
  <c r="BK266" i="19"/>
  <c r="BK265" i="19"/>
  <c r="BG11" i="19"/>
  <c r="BK327" i="19"/>
  <c r="BK341" i="19"/>
  <c r="BG18" i="19"/>
  <c r="BK203" i="19"/>
  <c r="BK169" i="19"/>
  <c r="BK163" i="19"/>
  <c r="BK251" i="19"/>
  <c r="BK244" i="19"/>
  <c r="BK110" i="19"/>
  <c r="BK134" i="19"/>
  <c r="BK84" i="19"/>
  <c r="BK99" i="19"/>
  <c r="BK195" i="19"/>
  <c r="BG19" i="19"/>
  <c r="BK183" i="19"/>
  <c r="BK180" i="19"/>
  <c r="BK118" i="19"/>
  <c r="BK95" i="19"/>
  <c r="BK131" i="19"/>
  <c r="BK315" i="19"/>
  <c r="BK307" i="19"/>
  <c r="BK160" i="19"/>
  <c r="BK105" i="19"/>
  <c r="BK147" i="19"/>
  <c r="BK220" i="19"/>
  <c r="BF59" i="19"/>
  <c r="BF50" i="19"/>
  <c r="BF34" i="19"/>
  <c r="BF69" i="19"/>
  <c r="BF63" i="19"/>
  <c r="BF77" i="19"/>
  <c r="BF42" i="19"/>
  <c r="BK361" i="19"/>
  <c r="BK360" i="19"/>
  <c r="BK362" i="19"/>
  <c r="BK299" i="19"/>
  <c r="BK286" i="19"/>
  <c r="BK280" i="19"/>
  <c r="BK240" i="19"/>
  <c r="BK238" i="19"/>
  <c r="BK271" i="19"/>
  <c r="BK267" i="19"/>
  <c r="BG30" i="19"/>
  <c r="BK323" i="19"/>
  <c r="BK332" i="19"/>
  <c r="BG24" i="19"/>
  <c r="BK205" i="19"/>
  <c r="BK171" i="19"/>
  <c r="BK167" i="19"/>
  <c r="BK258" i="19"/>
  <c r="BK256" i="19"/>
  <c r="BK115" i="19"/>
  <c r="BK137" i="19"/>
  <c r="BK86" i="19"/>
  <c r="BK102" i="19"/>
  <c r="BK192" i="19"/>
  <c r="BG17" i="19"/>
  <c r="BK186" i="19"/>
  <c r="BK181" i="19"/>
  <c r="BK119" i="19"/>
  <c r="BG13" i="19"/>
  <c r="BK125" i="19"/>
  <c r="BK303" i="19"/>
  <c r="BK302" i="19"/>
  <c r="BK158" i="19"/>
  <c r="BK153" i="19"/>
  <c r="BK103" i="19"/>
  <c r="BK148" i="19"/>
  <c r="BK216" i="19"/>
  <c r="BK214" i="19"/>
  <c r="BF36" i="19"/>
  <c r="BF58" i="19"/>
  <c r="BF68" i="19"/>
  <c r="BF49" i="19"/>
  <c r="BG41" i="19"/>
  <c r="BF33" i="19"/>
  <c r="BF54" i="19"/>
  <c r="BF71" i="19"/>
  <c r="BF47" i="19"/>
  <c r="BF64" i="19"/>
  <c r="BF39" i="19"/>
  <c r="BF78" i="19"/>
  <c r="BF20" i="19"/>
  <c r="BF31" i="19"/>
  <c r="BF80" i="19"/>
  <c r="BF10" i="19"/>
  <c r="BF14" i="19"/>
  <c r="BG60" i="19"/>
  <c r="BF26" i="19"/>
  <c r="BG46" i="19"/>
  <c r="BG42" i="19"/>
  <c r="BK215" i="19"/>
  <c r="BG26" i="19"/>
  <c r="BG38" i="19"/>
  <c r="BF27" i="19"/>
  <c r="BK348" i="19"/>
  <c r="BK347" i="19"/>
  <c r="BK346" i="19"/>
  <c r="BK296" i="19"/>
  <c r="BK297" i="19"/>
  <c r="BK292" i="19"/>
  <c r="BK243" i="19"/>
  <c r="BK232" i="19"/>
  <c r="BK277" i="19"/>
  <c r="BK261" i="19"/>
  <c r="BK333" i="19"/>
  <c r="BK325" i="19"/>
  <c r="BK334" i="19"/>
  <c r="BK206" i="19"/>
  <c r="BK202" i="19"/>
  <c r="BK164" i="19"/>
  <c r="BG27" i="19"/>
  <c r="BK257" i="19"/>
  <c r="BK253" i="19"/>
  <c r="BK109" i="19"/>
  <c r="BK135" i="19"/>
  <c r="BK87" i="19"/>
  <c r="BK101" i="19"/>
  <c r="BK196" i="19"/>
  <c r="BG16" i="19"/>
  <c r="BK176" i="19"/>
  <c r="BK179" i="19"/>
  <c r="BK117" i="19"/>
  <c r="BG8" i="19"/>
  <c r="BK130" i="19"/>
  <c r="BK312" i="19"/>
  <c r="BK300" i="19"/>
  <c r="BK156" i="19"/>
  <c r="BK162" i="19"/>
  <c r="BK149" i="19"/>
  <c r="BK146" i="19"/>
  <c r="BK218" i="19"/>
  <c r="BK213" i="19"/>
  <c r="BG59" i="19"/>
  <c r="BG66" i="19"/>
  <c r="BF13" i="19"/>
  <c r="BF48" i="19"/>
  <c r="BF40" i="19"/>
  <c r="BG33" i="19"/>
  <c r="BG71" i="19"/>
  <c r="BF73" i="19"/>
  <c r="BF46" i="19"/>
  <c r="BF61" i="19"/>
  <c r="BF38" i="19"/>
  <c r="BF74" i="19"/>
  <c r="BF9" i="19"/>
  <c r="BF32" i="19"/>
  <c r="BF79" i="19"/>
  <c r="BF52" i="19"/>
  <c r="BK145" i="19"/>
  <c r="BG54" i="19"/>
  <c r="BG37" i="19"/>
  <c r="BG52" i="19"/>
  <c r="BK151" i="19"/>
  <c r="BF66" i="19"/>
  <c r="BG56" i="19"/>
  <c r="BG64" i="19"/>
  <c r="BF43" i="19"/>
  <c r="BG83" i="19"/>
  <c r="E194" i="20" l="1"/>
  <c r="E14" i="20"/>
  <c r="E59" i="20"/>
  <c r="E104" i="20"/>
  <c r="E17" i="20"/>
  <c r="E62" i="20"/>
  <c r="E197" i="20"/>
  <c r="E60" i="20"/>
  <c r="E195" i="20"/>
  <c r="E105" i="20"/>
  <c r="E150" i="20"/>
  <c r="E201" i="20"/>
  <c r="E21" i="20"/>
  <c r="E156" i="20"/>
  <c r="E111" i="20"/>
  <c r="E110" i="20"/>
  <c r="E200" i="20"/>
  <c r="E20" i="20"/>
  <c r="E65" i="20"/>
  <c r="E67" i="20"/>
  <c r="E202" i="20"/>
  <c r="E22" i="20"/>
  <c r="E157" i="20"/>
  <c r="E193" i="20"/>
  <c r="E58" i="20"/>
  <c r="E103" i="20"/>
  <c r="E13" i="20"/>
  <c r="E16" i="20"/>
  <c r="E196" i="20"/>
  <c r="E151" i="20"/>
  <c r="E106" i="20"/>
  <c r="E198" i="20"/>
  <c r="E153" i="20"/>
  <c r="E108" i="20"/>
  <c r="E18" i="20"/>
  <c r="E63" i="20"/>
  <c r="E19" i="20"/>
  <c r="E199" i="20"/>
  <c r="E64" i="20"/>
  <c r="E66" i="20"/>
  <c r="E149" i="20"/>
  <c r="E15" i="20"/>
  <c r="E155" i="20"/>
  <c r="E112" i="20"/>
  <c r="E107" i="20"/>
  <c r="E152" i="20"/>
  <c r="E148" i="20"/>
  <c r="E61" i="20"/>
  <c r="E154" i="20"/>
  <c r="C213" i="30"/>
  <c r="C214" i="30"/>
  <c r="C220" i="30"/>
  <c r="C227" i="30"/>
  <c r="C219" i="30"/>
  <c r="C221" i="30"/>
  <c r="C225" i="30"/>
  <c r="C223" i="30"/>
  <c r="C218" i="30"/>
  <c r="C216" i="30"/>
  <c r="C226" i="30"/>
  <c r="C222" i="30"/>
  <c r="C215" i="30"/>
  <c r="C217" i="30"/>
  <c r="C224" i="30"/>
  <c r="C150" i="30"/>
  <c r="C146" i="30"/>
  <c r="C148" i="30"/>
  <c r="C147" i="30"/>
  <c r="C144" i="30"/>
  <c r="C151" i="30"/>
  <c r="C145" i="30"/>
  <c r="C152" i="30"/>
  <c r="C143" i="30"/>
  <c r="C149" i="30"/>
  <c r="C103" i="30"/>
  <c r="C105" i="30"/>
  <c r="C106" i="30"/>
  <c r="C108" i="30"/>
  <c r="C104" i="30"/>
  <c r="C107" i="30"/>
  <c r="C162" i="30"/>
  <c r="C153" i="30"/>
  <c r="C160" i="30"/>
  <c r="C155" i="30"/>
  <c r="C157" i="30"/>
  <c r="C161" i="30"/>
  <c r="C154" i="30"/>
  <c r="C159" i="30"/>
  <c r="C156" i="30"/>
  <c r="C158" i="30"/>
  <c r="C309" i="30"/>
  <c r="C317" i="30"/>
  <c r="C320" i="30"/>
  <c r="C308" i="30"/>
  <c r="C305" i="30"/>
  <c r="C316" i="30"/>
  <c r="C300" i="30"/>
  <c r="C302" i="30"/>
  <c r="C307" i="30"/>
  <c r="C314" i="30"/>
  <c r="C311" i="30"/>
  <c r="C304" i="30"/>
  <c r="C301" i="30"/>
  <c r="C313" i="30"/>
  <c r="C312" i="30"/>
  <c r="C303" i="30"/>
  <c r="C315" i="30"/>
  <c r="C310" i="30"/>
  <c r="C319" i="30"/>
  <c r="C318" i="30"/>
  <c r="C306" i="30"/>
  <c r="C126" i="30"/>
  <c r="C130" i="30"/>
  <c r="C125" i="30"/>
  <c r="C131" i="30"/>
  <c r="C128" i="30"/>
  <c r="C127" i="30"/>
  <c r="C129" i="30"/>
  <c r="C132" i="30"/>
  <c r="C95" i="30"/>
  <c r="C93" i="30"/>
  <c r="C90" i="30"/>
  <c r="C94" i="30"/>
  <c r="C91" i="30"/>
  <c r="C92" i="30"/>
  <c r="C117" i="30"/>
  <c r="C119" i="30"/>
  <c r="C118" i="30"/>
  <c r="C121" i="30"/>
  <c r="C120" i="30"/>
  <c r="C123" i="30"/>
  <c r="C124" i="30"/>
  <c r="C122" i="30"/>
  <c r="C179" i="30"/>
  <c r="C181" i="30"/>
  <c r="C180" i="30"/>
  <c r="C185" i="30"/>
  <c r="C182" i="30"/>
  <c r="C178" i="30"/>
  <c r="C184" i="30"/>
  <c r="C175" i="30"/>
  <c r="C176" i="30"/>
  <c r="C186" i="30"/>
  <c r="C183" i="30"/>
  <c r="C174" i="30"/>
  <c r="C177" i="30"/>
  <c r="C199" i="30"/>
  <c r="C190" i="30"/>
  <c r="C187" i="30"/>
  <c r="C191" i="30"/>
  <c r="C198" i="30"/>
  <c r="C196" i="30"/>
  <c r="C192" i="30"/>
  <c r="C195" i="30"/>
  <c r="C188" i="30"/>
  <c r="C193" i="30"/>
  <c r="C189" i="30"/>
  <c r="C197" i="30"/>
  <c r="C194" i="30"/>
  <c r="C101" i="30"/>
  <c r="C102" i="30"/>
  <c r="C99" i="30"/>
  <c r="C100" i="30"/>
  <c r="C98" i="30"/>
  <c r="C96" i="30"/>
  <c r="C97" i="30"/>
  <c r="C85" i="30"/>
  <c r="C87" i="30"/>
  <c r="C86" i="30"/>
  <c r="C84" i="30"/>
  <c r="C88" i="30"/>
  <c r="C89" i="30"/>
  <c r="C138" i="30"/>
  <c r="C141" i="30"/>
  <c r="C133" i="30"/>
  <c r="C135" i="30"/>
  <c r="C137" i="30"/>
  <c r="C134" i="30"/>
  <c r="C136" i="30"/>
  <c r="C139" i="30"/>
  <c r="C140" i="30"/>
  <c r="C142" i="30"/>
  <c r="C112" i="30"/>
  <c r="C109" i="30"/>
  <c r="C115" i="30"/>
  <c r="C110" i="30"/>
  <c r="C116" i="30"/>
  <c r="C114" i="30"/>
  <c r="C113" i="30"/>
  <c r="C111" i="30"/>
  <c r="C246" i="30"/>
  <c r="C253" i="30"/>
  <c r="C256" i="30"/>
  <c r="C244" i="30"/>
  <c r="C255" i="30"/>
  <c r="C254" i="30"/>
  <c r="C252" i="30"/>
  <c r="C260" i="30"/>
  <c r="C259" i="30"/>
  <c r="C257" i="30"/>
  <c r="C258" i="30"/>
  <c r="C251" i="30"/>
  <c r="C250" i="30"/>
  <c r="C245" i="30"/>
  <c r="C249" i="30"/>
  <c r="C247" i="30"/>
  <c r="C248" i="30"/>
  <c r="C167" i="30"/>
  <c r="C163" i="30"/>
  <c r="C166" i="30"/>
  <c r="C165" i="30"/>
  <c r="C172" i="30"/>
  <c r="C168" i="30"/>
  <c r="C173" i="30"/>
  <c r="C164" i="30"/>
  <c r="C171" i="30"/>
  <c r="C169" i="30"/>
  <c r="C170" i="30"/>
  <c r="C200" i="30"/>
  <c r="C201" i="30"/>
  <c r="C207" i="30"/>
  <c r="C208" i="30"/>
  <c r="C202" i="30"/>
  <c r="C205" i="30"/>
  <c r="C203" i="30"/>
  <c r="C204" i="30"/>
  <c r="C209" i="30"/>
  <c r="C210" i="30"/>
  <c r="C212" i="30"/>
  <c r="C211" i="30"/>
  <c r="C206" i="30"/>
  <c r="C322" i="30"/>
  <c r="C331" i="30"/>
  <c r="C337" i="30"/>
  <c r="C342" i="30"/>
  <c r="C336" i="30"/>
  <c r="C334" i="30"/>
  <c r="C332" i="30"/>
  <c r="C341" i="30"/>
  <c r="C326" i="30"/>
  <c r="C324" i="30"/>
  <c r="C328" i="30"/>
  <c r="C329" i="30"/>
  <c r="C335" i="30"/>
  <c r="C325" i="30"/>
  <c r="C323" i="30"/>
  <c r="C327" i="30"/>
  <c r="C340" i="30"/>
  <c r="C339" i="30"/>
  <c r="C330" i="30"/>
  <c r="C321" i="30"/>
  <c r="C338" i="30"/>
  <c r="C333" i="30"/>
  <c r="C268" i="30"/>
  <c r="C262" i="30"/>
  <c r="C274" i="30"/>
  <c r="C276" i="30"/>
  <c r="C270" i="30"/>
  <c r="C261" i="30"/>
  <c r="C267" i="30"/>
  <c r="C265" i="30"/>
  <c r="C272" i="30"/>
  <c r="C275" i="30"/>
  <c r="C269" i="30"/>
  <c r="C263" i="30"/>
  <c r="C273" i="30"/>
  <c r="C277" i="30"/>
  <c r="C271" i="30"/>
  <c r="C266" i="30"/>
  <c r="C279" i="30"/>
  <c r="C264" i="30"/>
  <c r="C278" i="30"/>
  <c r="C233" i="30"/>
  <c r="C237" i="30"/>
  <c r="C232" i="30"/>
  <c r="C238" i="30"/>
  <c r="C231" i="30"/>
  <c r="C234" i="30"/>
  <c r="C230" i="30"/>
  <c r="C228" i="30"/>
  <c r="C242" i="30"/>
  <c r="C241" i="30"/>
  <c r="C243" i="30"/>
  <c r="C240" i="30"/>
  <c r="C236" i="30"/>
  <c r="C229" i="30"/>
  <c r="C235" i="30"/>
  <c r="C239" i="30"/>
  <c r="C291" i="30"/>
  <c r="C288" i="30"/>
  <c r="C292" i="30"/>
  <c r="C280" i="30"/>
  <c r="C298" i="30"/>
  <c r="C281" i="30"/>
  <c r="C287" i="30"/>
  <c r="C282" i="30"/>
  <c r="C290" i="30"/>
  <c r="C284" i="30"/>
  <c r="C297" i="30"/>
  <c r="C286" i="30"/>
  <c r="C285" i="30"/>
  <c r="C289" i="30"/>
  <c r="C283" i="30"/>
  <c r="C295" i="30"/>
  <c r="C294" i="30"/>
  <c r="C293" i="30"/>
  <c r="C296" i="30"/>
  <c r="C299" i="30"/>
  <c r="C359" i="30"/>
  <c r="C352" i="30"/>
  <c r="C349" i="30"/>
  <c r="C357" i="30"/>
  <c r="C354" i="30"/>
  <c r="C343" i="30"/>
  <c r="C346" i="30"/>
  <c r="C362" i="30"/>
  <c r="C358" i="30"/>
  <c r="C355" i="30"/>
  <c r="C365" i="30"/>
  <c r="C353" i="30"/>
  <c r="C351" i="30"/>
  <c r="C356" i="30"/>
  <c r="C347" i="30"/>
  <c r="C360" i="30"/>
  <c r="C344" i="30"/>
  <c r="C345" i="30"/>
  <c r="C364" i="30"/>
  <c r="C350" i="30"/>
  <c r="C363" i="30"/>
  <c r="C366" i="30"/>
  <c r="C348" i="30"/>
  <c r="C361" i="30"/>
  <c r="W120" i="19"/>
  <c r="AR120" i="19"/>
  <c r="X120" i="19"/>
  <c r="AX120" i="19"/>
  <c r="D118" i="35"/>
  <c r="AW120" i="19"/>
  <c r="AA120" i="19"/>
  <c r="AB120" i="19" s="1"/>
  <c r="AS120" i="19"/>
  <c r="AT120" i="19" s="1"/>
  <c r="V120" i="19"/>
  <c r="BA120" i="19"/>
  <c r="AQ120" i="19"/>
  <c r="AZ120" i="19"/>
  <c r="AU120" i="19"/>
  <c r="AV120" i="19" s="1"/>
  <c r="AP120" i="19"/>
  <c r="Y120" i="19"/>
  <c r="AC120" i="19"/>
  <c r="O8" i="19"/>
  <c r="O9" i="19" s="1"/>
  <c r="O10" i="19" s="1"/>
  <c r="O11" i="19" s="1"/>
  <c r="O12" i="19" s="1"/>
  <c r="O13" i="19" s="1"/>
  <c r="O14" i="19" s="1"/>
  <c r="O15" i="19" s="1"/>
  <c r="O16" i="19" s="1"/>
  <c r="Y78" i="19"/>
  <c r="AS78" i="19"/>
  <c r="AT78" i="19" s="1"/>
  <c r="D76" i="35"/>
  <c r="AQ78" i="19"/>
  <c r="D76" i="31"/>
  <c r="AP78" i="19"/>
  <c r="X78" i="19"/>
  <c r="AU78" i="19"/>
  <c r="AV78" i="19" s="1"/>
  <c r="V78" i="19"/>
  <c r="AX78" i="19"/>
  <c r="AW78" i="19"/>
  <c r="W78" i="19"/>
  <c r="BA78" i="19"/>
  <c r="AC78" i="19"/>
  <c r="AR78" i="19"/>
  <c r="AA78" i="19"/>
  <c r="AB78" i="19" s="1"/>
  <c r="AZ78" i="19"/>
  <c r="D151" i="35"/>
  <c r="AW153" i="19"/>
  <c r="V153" i="19"/>
  <c r="AU153" i="19"/>
  <c r="AV153" i="19" s="1"/>
  <c r="X153" i="19"/>
  <c r="AR153" i="19"/>
  <c r="AA153" i="19"/>
  <c r="AB153" i="19" s="1"/>
  <c r="BA153" i="19"/>
  <c r="AS153" i="19"/>
  <c r="AT153" i="19" s="1"/>
  <c r="AQ153" i="19"/>
  <c r="Y153" i="19"/>
  <c r="AZ153" i="19"/>
  <c r="AC153" i="19"/>
  <c r="AX153" i="19"/>
  <c r="W153" i="19"/>
  <c r="AP153" i="19"/>
  <c r="W108" i="19"/>
  <c r="AW108" i="19"/>
  <c r="D106" i="35"/>
  <c r="AS108" i="19"/>
  <c r="AT108" i="19" s="1"/>
  <c r="AQ108" i="19"/>
  <c r="AC108" i="19"/>
  <c r="AP108" i="19"/>
  <c r="Y108" i="19"/>
  <c r="AR108" i="19"/>
  <c r="AA108" i="19"/>
  <c r="AB108" i="19" s="1"/>
  <c r="AZ108" i="19"/>
  <c r="V108" i="19"/>
  <c r="AU108" i="19"/>
  <c r="AV108" i="19" s="1"/>
  <c r="X108" i="19"/>
  <c r="BA108" i="19"/>
  <c r="AX108" i="19"/>
  <c r="X111" i="19"/>
  <c r="AZ111" i="19"/>
  <c r="AX111" i="19"/>
  <c r="BA111" i="19"/>
  <c r="AC111" i="19"/>
  <c r="AR111" i="19"/>
  <c r="V111" i="19"/>
  <c r="AS111" i="19"/>
  <c r="AT111" i="19" s="1"/>
  <c r="D109" i="35"/>
  <c r="AU111" i="19"/>
  <c r="AV111" i="19" s="1"/>
  <c r="W111" i="19"/>
  <c r="AW111" i="19"/>
  <c r="AA111" i="19"/>
  <c r="AB111" i="19" s="1"/>
  <c r="AP111" i="19"/>
  <c r="Y111" i="19"/>
  <c r="AQ111" i="19"/>
  <c r="AC114" i="19"/>
  <c r="AU114" i="19"/>
  <c r="AV114" i="19" s="1"/>
  <c r="D112" i="35"/>
  <c r="AZ114" i="19"/>
  <c r="V114" i="19"/>
  <c r="AQ114" i="19"/>
  <c r="W114" i="19"/>
  <c r="AW114" i="19"/>
  <c r="AA114" i="19"/>
  <c r="AB114" i="19" s="1"/>
  <c r="AS114" i="19"/>
  <c r="AT114" i="19" s="1"/>
  <c r="AX114" i="19"/>
  <c r="AR114" i="19"/>
  <c r="Y114" i="19"/>
  <c r="AP114" i="19"/>
  <c r="X114" i="19"/>
  <c r="BA114" i="19"/>
  <c r="X88" i="19"/>
  <c r="AW88" i="19"/>
  <c r="D86" i="31"/>
  <c r="AP88" i="19"/>
  <c r="AC88" i="19"/>
  <c r="AR88" i="19"/>
  <c r="AU88" i="19"/>
  <c r="AV88" i="19" s="1"/>
  <c r="AA88" i="19"/>
  <c r="AB88" i="19" s="1"/>
  <c r="AS88" i="19"/>
  <c r="AT88" i="19" s="1"/>
  <c r="V88" i="19"/>
  <c r="AX88" i="19"/>
  <c r="Y88" i="19"/>
  <c r="AQ88" i="19"/>
  <c r="D86" i="35"/>
  <c r="AZ88" i="19"/>
  <c r="W88" i="19"/>
  <c r="BA88" i="19"/>
  <c r="W75" i="19"/>
  <c r="AU75" i="19"/>
  <c r="AV75" i="19" s="1"/>
  <c r="D73" i="35"/>
  <c r="AR75" i="19"/>
  <c r="D73" i="31"/>
  <c r="AP75" i="19"/>
  <c r="V75" i="19"/>
  <c r="AZ75" i="19"/>
  <c r="AA75" i="19"/>
  <c r="AB75" i="19" s="1"/>
  <c r="BA75" i="19"/>
  <c r="AC75" i="19"/>
  <c r="Y75" i="19"/>
  <c r="X75" i="19"/>
  <c r="AQ75" i="19"/>
  <c r="AS75" i="19"/>
  <c r="AT75" i="19" s="1"/>
  <c r="AX75" i="19"/>
  <c r="AW75" i="19"/>
  <c r="X133" i="19"/>
  <c r="AS133" i="19"/>
  <c r="AT133" i="19" s="1"/>
  <c r="Y133" i="19"/>
  <c r="AU133" i="19"/>
  <c r="AV133" i="19" s="1"/>
  <c r="BA133" i="19"/>
  <c r="AP133" i="19"/>
  <c r="AA133" i="19"/>
  <c r="AB133" i="19" s="1"/>
  <c r="AX133" i="19"/>
  <c r="W133" i="19"/>
  <c r="AQ133" i="19"/>
  <c r="AR133" i="19"/>
  <c r="AC133" i="19"/>
  <c r="D131" i="35"/>
  <c r="V133" i="19"/>
  <c r="AZ133" i="19"/>
  <c r="AW133" i="19"/>
  <c r="W91" i="19"/>
  <c r="AW91" i="19"/>
  <c r="Y91" i="19"/>
  <c r="AS91" i="19"/>
  <c r="AT91" i="19" s="1"/>
  <c r="AC91" i="19"/>
  <c r="AZ91" i="19"/>
  <c r="X91" i="19"/>
  <c r="AX91" i="19"/>
  <c r="D89" i="35"/>
  <c r="AU91" i="19"/>
  <c r="AV91" i="19" s="1"/>
  <c r="D89" i="31"/>
  <c r="BA91" i="19"/>
  <c r="AQ91" i="19"/>
  <c r="V91" i="19"/>
  <c r="AR91" i="19"/>
  <c r="AP91" i="19"/>
  <c r="AA91" i="19"/>
  <c r="AB91" i="19" s="1"/>
  <c r="V70" i="19"/>
  <c r="AS70" i="19"/>
  <c r="AT70" i="19" s="1"/>
  <c r="AW70" i="19"/>
  <c r="D68" i="31"/>
  <c r="AR70" i="19"/>
  <c r="D68" i="35"/>
  <c r="AQ70" i="19"/>
  <c r="AC70" i="19"/>
  <c r="W70" i="19"/>
  <c r="AX70" i="19"/>
  <c r="AZ70" i="19"/>
  <c r="X70" i="19"/>
  <c r="AP70" i="19"/>
  <c r="Y70" i="19"/>
  <c r="BA70" i="19"/>
  <c r="AA70" i="19"/>
  <c r="AB70" i="19" s="1"/>
  <c r="AU70" i="19"/>
  <c r="AV70" i="19" s="1"/>
  <c r="W150" i="19"/>
  <c r="BA150" i="19"/>
  <c r="Y150" i="19"/>
  <c r="AQ150" i="19"/>
  <c r="X150" i="19"/>
  <c r="AX150" i="19"/>
  <c r="AA150" i="19"/>
  <c r="AB150" i="19" s="1"/>
  <c r="AW150" i="19"/>
  <c r="AC150" i="19"/>
  <c r="AR150" i="19"/>
  <c r="V150" i="19"/>
  <c r="AP150" i="19"/>
  <c r="AS150" i="19"/>
  <c r="AT150" i="19" s="1"/>
  <c r="AZ150" i="19"/>
  <c r="D148" i="35"/>
  <c r="AU150" i="19"/>
  <c r="AV150" i="19" s="1"/>
  <c r="D143" i="35"/>
  <c r="AP145" i="19"/>
  <c r="AA145" i="19"/>
  <c r="AB145" i="19" s="1"/>
  <c r="AW145" i="19"/>
  <c r="X145" i="19"/>
  <c r="AZ145" i="19"/>
  <c r="Y145" i="19"/>
  <c r="AU145" i="19"/>
  <c r="AV145" i="19" s="1"/>
  <c r="AX145" i="19"/>
  <c r="BA145" i="19"/>
  <c r="AS145" i="19"/>
  <c r="AT145" i="19" s="1"/>
  <c r="AQ145" i="19"/>
  <c r="AR145" i="19"/>
  <c r="W145" i="19"/>
  <c r="AC145" i="19"/>
  <c r="V145" i="19"/>
  <c r="Y113" i="19"/>
  <c r="AU113" i="19"/>
  <c r="AV113" i="19" s="1"/>
  <c r="AA113" i="19"/>
  <c r="AB113" i="19" s="1"/>
  <c r="AR113" i="19"/>
  <c r="X113" i="19"/>
  <c r="AW113" i="19"/>
  <c r="V113" i="19"/>
  <c r="AZ113" i="19"/>
  <c r="AC113" i="19"/>
  <c r="AQ113" i="19"/>
  <c r="D111" i="35"/>
  <c r="BA113" i="19"/>
  <c r="W113" i="19"/>
  <c r="AS113" i="19"/>
  <c r="AT113" i="19" s="1"/>
  <c r="AX113" i="19"/>
  <c r="AP113" i="19"/>
  <c r="AX132" i="19"/>
  <c r="AW132" i="19"/>
  <c r="W132" i="19"/>
  <c r="AU132" i="19"/>
  <c r="AV132" i="19" s="1"/>
  <c r="V132" i="19"/>
  <c r="AQ132" i="19"/>
  <c r="AR132" i="19"/>
  <c r="Y132" i="19"/>
  <c r="AP132" i="19"/>
  <c r="X132" i="19"/>
  <c r="AS132" i="19"/>
  <c r="AT132" i="19" s="1"/>
  <c r="D130" i="35"/>
  <c r="BA132" i="19"/>
  <c r="AC132" i="19"/>
  <c r="AZ132" i="19"/>
  <c r="AA132" i="19"/>
  <c r="AB132" i="19" s="1"/>
  <c r="D98" i="31"/>
  <c r="AX100" i="19"/>
  <c r="D98" i="35"/>
  <c r="AW100" i="19"/>
  <c r="Y100" i="19"/>
  <c r="AU100" i="19"/>
  <c r="AV100" i="19" s="1"/>
  <c r="X100" i="19"/>
  <c r="AR100" i="19"/>
  <c r="AP100" i="19"/>
  <c r="W100" i="19"/>
  <c r="AZ100" i="19"/>
  <c r="AA100" i="19"/>
  <c r="AB100" i="19" s="1"/>
  <c r="AS100" i="19"/>
  <c r="AT100" i="19" s="1"/>
  <c r="V100" i="19"/>
  <c r="BA100" i="19"/>
  <c r="AC100" i="19"/>
  <c r="AQ100" i="19"/>
  <c r="BA118" i="19"/>
  <c r="AR118" i="19"/>
  <c r="X118" i="19"/>
  <c r="AS118" i="19"/>
  <c r="AT118" i="19" s="1"/>
  <c r="D116" i="35"/>
  <c r="AC118" i="19"/>
  <c r="AQ118" i="19"/>
  <c r="AP118" i="19"/>
  <c r="V118" i="19"/>
  <c r="AW118" i="19"/>
  <c r="AA118" i="19"/>
  <c r="AB118" i="19" s="1"/>
  <c r="AU118" i="19"/>
  <c r="AV118" i="19" s="1"/>
  <c r="Y118" i="19"/>
  <c r="AZ118" i="19"/>
  <c r="W118" i="19"/>
  <c r="AX118" i="19"/>
  <c r="Y135" i="19"/>
  <c r="BA135" i="19"/>
  <c r="V135" i="19"/>
  <c r="AP135" i="19"/>
  <c r="AA135" i="19"/>
  <c r="AB135" i="19" s="1"/>
  <c r="AX135" i="19"/>
  <c r="AW135" i="19"/>
  <c r="W135" i="19"/>
  <c r="AQ135" i="19"/>
  <c r="X135" i="19"/>
  <c r="AR135" i="19"/>
  <c r="D133" i="35"/>
  <c r="AU135" i="19"/>
  <c r="AV135" i="19" s="1"/>
  <c r="AC135" i="19"/>
  <c r="AS135" i="19"/>
  <c r="AT135" i="19" s="1"/>
  <c r="AZ135" i="19"/>
  <c r="D101" i="35"/>
  <c r="AU103" i="19"/>
  <c r="AV103" i="19" s="1"/>
  <c r="W103" i="19"/>
  <c r="AQ103" i="19"/>
  <c r="AA103" i="19"/>
  <c r="AB103" i="19" s="1"/>
  <c r="AX103" i="19"/>
  <c r="V103" i="19"/>
  <c r="AP103" i="19"/>
  <c r="AZ103" i="19"/>
  <c r="AS103" i="19"/>
  <c r="AT103" i="19" s="1"/>
  <c r="Y103" i="19"/>
  <c r="AR103" i="19"/>
  <c r="AC103" i="19"/>
  <c r="X103" i="19"/>
  <c r="D101" i="31"/>
  <c r="BA103" i="19"/>
  <c r="AW103" i="19"/>
  <c r="AA138" i="19"/>
  <c r="AB138" i="19" s="1"/>
  <c r="AZ138" i="19"/>
  <c r="Y138" i="19"/>
  <c r="AU138" i="19"/>
  <c r="AV138" i="19" s="1"/>
  <c r="AQ138" i="19"/>
  <c r="BA138" i="19"/>
  <c r="AW138" i="19"/>
  <c r="W138" i="19"/>
  <c r="AS138" i="19"/>
  <c r="AT138" i="19" s="1"/>
  <c r="V138" i="19"/>
  <c r="AR138" i="19"/>
  <c r="D136" i="35"/>
  <c r="AP138" i="19"/>
  <c r="X138" i="19"/>
  <c r="AX138" i="19"/>
  <c r="AC138" i="19"/>
  <c r="W106" i="19"/>
  <c r="AZ106" i="19"/>
  <c r="V106" i="19"/>
  <c r="AS106" i="19"/>
  <c r="AT106" i="19" s="1"/>
  <c r="AQ106" i="19"/>
  <c r="AA106" i="19"/>
  <c r="AB106" i="19" s="1"/>
  <c r="BA106" i="19"/>
  <c r="D104" i="31"/>
  <c r="AU106" i="19"/>
  <c r="AV106" i="19" s="1"/>
  <c r="D104" i="35"/>
  <c r="Y106" i="19"/>
  <c r="AX106" i="19"/>
  <c r="AW106" i="19"/>
  <c r="AP106" i="19"/>
  <c r="AR106" i="19"/>
  <c r="AC106" i="19"/>
  <c r="X106" i="19"/>
  <c r="X74" i="19"/>
  <c r="AX74" i="19"/>
  <c r="AC74" i="19"/>
  <c r="AQ74" i="19"/>
  <c r="AR74" i="19"/>
  <c r="V74" i="19"/>
  <c r="AS74" i="19"/>
  <c r="AT74" i="19" s="1"/>
  <c r="AA74" i="19"/>
  <c r="AB74" i="19" s="1"/>
  <c r="AP74" i="19"/>
  <c r="Y74" i="19"/>
  <c r="AW74" i="19"/>
  <c r="D72" i="31"/>
  <c r="AZ74" i="19"/>
  <c r="W74" i="19"/>
  <c r="AU74" i="19"/>
  <c r="AV74" i="19" s="1"/>
  <c r="D72" i="35"/>
  <c r="BA74" i="19"/>
  <c r="AA125" i="19"/>
  <c r="AB125" i="19" s="1"/>
  <c r="AP125" i="19"/>
  <c r="AC125" i="19"/>
  <c r="AX125" i="19"/>
  <c r="W125" i="19"/>
  <c r="AQ125" i="19"/>
  <c r="X125" i="19"/>
  <c r="AS125" i="19"/>
  <c r="AT125" i="19" s="1"/>
  <c r="AR125" i="19"/>
  <c r="AW125" i="19"/>
  <c r="AU125" i="19"/>
  <c r="AV125" i="19" s="1"/>
  <c r="AZ125" i="19"/>
  <c r="Y125" i="19"/>
  <c r="D123" i="35"/>
  <c r="V125" i="19"/>
  <c r="BA125" i="19"/>
  <c r="X93" i="19"/>
  <c r="BA93" i="19"/>
  <c r="AA93" i="19"/>
  <c r="AB93" i="19" s="1"/>
  <c r="AZ93" i="19"/>
  <c r="D91" i="31"/>
  <c r="AX93" i="19"/>
  <c r="Y93" i="19"/>
  <c r="AW93" i="19"/>
  <c r="AC93" i="19"/>
  <c r="V93" i="19"/>
  <c r="AR93" i="19"/>
  <c r="AP93" i="19"/>
  <c r="AQ93" i="19"/>
  <c r="D91" i="35"/>
  <c r="AS93" i="19"/>
  <c r="AT93" i="19" s="1"/>
  <c r="W93" i="19"/>
  <c r="AU93" i="19"/>
  <c r="AV93" i="19" s="1"/>
  <c r="Y112" i="19"/>
  <c r="AR112" i="19"/>
  <c r="V112" i="19"/>
  <c r="AS112" i="19"/>
  <c r="AT112" i="19" s="1"/>
  <c r="W112" i="19"/>
  <c r="AX112" i="19"/>
  <c r="AA112" i="19"/>
  <c r="AB112" i="19" s="1"/>
  <c r="AU112" i="19"/>
  <c r="AV112" i="19" s="1"/>
  <c r="BA112" i="19"/>
  <c r="AW112" i="19"/>
  <c r="AP112" i="19"/>
  <c r="AC112" i="19"/>
  <c r="X112" i="19"/>
  <c r="D110" i="35"/>
  <c r="AZ112" i="19"/>
  <c r="AQ112" i="19"/>
  <c r="D78" i="31"/>
  <c r="AP80" i="19"/>
  <c r="X80" i="19"/>
  <c r="AW80" i="19"/>
  <c r="V80" i="19"/>
  <c r="AU80" i="19"/>
  <c r="AV80" i="19" s="1"/>
  <c r="BA80" i="19"/>
  <c r="Y80" i="19"/>
  <c r="AR80" i="19"/>
  <c r="W80" i="19"/>
  <c r="AS80" i="19"/>
  <c r="AT80" i="19" s="1"/>
  <c r="AC80" i="19"/>
  <c r="AZ80" i="19"/>
  <c r="D78" i="35"/>
  <c r="AX80" i="19"/>
  <c r="AA80" i="19"/>
  <c r="AB80" i="19" s="1"/>
  <c r="AQ80" i="19"/>
  <c r="V121" i="19"/>
  <c r="AP121" i="19"/>
  <c r="D119" i="35"/>
  <c r="AS121" i="19"/>
  <c r="AT121" i="19" s="1"/>
  <c r="AC121" i="19"/>
  <c r="AU121" i="19"/>
  <c r="AV121" i="19" s="1"/>
  <c r="W121" i="19"/>
  <c r="AW121" i="19"/>
  <c r="Y121" i="19"/>
  <c r="AR121" i="19"/>
  <c r="X121" i="19"/>
  <c r="AZ121" i="19"/>
  <c r="BA121" i="19"/>
  <c r="AX121" i="19"/>
  <c r="AA121" i="19"/>
  <c r="AB121" i="19" s="1"/>
  <c r="AQ121" i="19"/>
  <c r="AS164" i="19"/>
  <c r="AT164" i="19" s="1"/>
  <c r="AR164" i="19"/>
  <c r="X164" i="19"/>
  <c r="AW164" i="19"/>
  <c r="Y164" i="19"/>
  <c r="W164" i="19"/>
  <c r="AA164" i="19"/>
  <c r="AB164" i="19" s="1"/>
  <c r="AC164" i="19"/>
  <c r="AP164" i="19"/>
  <c r="V164" i="19"/>
  <c r="BA164" i="19"/>
  <c r="AX164" i="19"/>
  <c r="D162" i="35"/>
  <c r="AZ164" i="19"/>
  <c r="AU164" i="19"/>
  <c r="AV164" i="19" s="1"/>
  <c r="AQ164" i="19"/>
  <c r="AC157" i="19"/>
  <c r="AR157" i="19"/>
  <c r="AX157" i="19"/>
  <c r="V157" i="19"/>
  <c r="W157" i="19"/>
  <c r="AW157" i="19"/>
  <c r="X157" i="19"/>
  <c r="BA157" i="19"/>
  <c r="AA157" i="19"/>
  <c r="AB157" i="19" s="1"/>
  <c r="AS157" i="19"/>
  <c r="AT157" i="19" s="1"/>
  <c r="Y157" i="19"/>
  <c r="AQ157" i="19"/>
  <c r="AU157" i="19"/>
  <c r="AV157" i="19" s="1"/>
  <c r="AP157" i="19"/>
  <c r="D155" i="35"/>
  <c r="AZ157" i="19"/>
  <c r="AA81" i="19"/>
  <c r="AB81" i="19" s="1"/>
  <c r="AP81" i="19"/>
  <c r="D79" i="35"/>
  <c r="AW81" i="19"/>
  <c r="D79" i="31"/>
  <c r="BA81" i="19"/>
  <c r="AU81" i="19"/>
  <c r="AV81" i="19" s="1"/>
  <c r="X81" i="19"/>
  <c r="AZ81" i="19"/>
  <c r="AC81" i="19"/>
  <c r="Y81" i="19"/>
  <c r="V81" i="19"/>
  <c r="W81" i="19"/>
  <c r="AR81" i="19"/>
  <c r="AS81" i="19"/>
  <c r="AT81" i="19" s="1"/>
  <c r="AQ81" i="19"/>
  <c r="AX81" i="19"/>
  <c r="Y139" i="19"/>
  <c r="AS139" i="19"/>
  <c r="AT139" i="19" s="1"/>
  <c r="D137" i="35"/>
  <c r="AW139" i="19"/>
  <c r="AZ139" i="19"/>
  <c r="V139" i="19"/>
  <c r="AQ139" i="19"/>
  <c r="AA139" i="19"/>
  <c r="AB139" i="19" s="1"/>
  <c r="AU139" i="19"/>
  <c r="AV139" i="19" s="1"/>
  <c r="AC139" i="19"/>
  <c r="BA139" i="19"/>
  <c r="W139" i="19"/>
  <c r="AR139" i="19"/>
  <c r="X139" i="19"/>
  <c r="AP139" i="19"/>
  <c r="AX139" i="19"/>
  <c r="AC155" i="19"/>
  <c r="AS155" i="19"/>
  <c r="AT155" i="19" s="1"/>
  <c r="AA155" i="19"/>
  <c r="AB155" i="19" s="1"/>
  <c r="AQ155" i="19"/>
  <c r="V155" i="19"/>
  <c r="BA155" i="19"/>
  <c r="X155" i="19"/>
  <c r="AU155" i="19"/>
  <c r="AV155" i="19" s="1"/>
  <c r="Y155" i="19"/>
  <c r="AP155" i="19"/>
  <c r="AW155" i="19"/>
  <c r="AR155" i="19"/>
  <c r="D153" i="35"/>
  <c r="AZ155" i="19"/>
  <c r="W155" i="19"/>
  <c r="AX155" i="19"/>
  <c r="Y71" i="19"/>
  <c r="AX71" i="19"/>
  <c r="AC71" i="19"/>
  <c r="AW71" i="19"/>
  <c r="AA71" i="19"/>
  <c r="AB71" i="19" s="1"/>
  <c r="AS71" i="19"/>
  <c r="AT71" i="19" s="1"/>
  <c r="V71" i="19"/>
  <c r="AQ71" i="19"/>
  <c r="AR71" i="19"/>
  <c r="D69" i="35"/>
  <c r="BA71" i="19"/>
  <c r="AZ71" i="19"/>
  <c r="X71" i="19"/>
  <c r="D69" i="31"/>
  <c r="W71" i="19"/>
  <c r="AU71" i="19"/>
  <c r="AV71" i="19" s="1"/>
  <c r="AP71" i="19"/>
  <c r="Y144" i="19"/>
  <c r="AS144" i="19"/>
  <c r="AT144" i="19" s="1"/>
  <c r="AA144" i="19"/>
  <c r="AB144" i="19" s="1"/>
  <c r="AX144" i="19"/>
  <c r="D142" i="35"/>
  <c r="AZ144" i="19"/>
  <c r="W144" i="19"/>
  <c r="BA144" i="19"/>
  <c r="X144" i="19"/>
  <c r="AU144" i="19"/>
  <c r="AV144" i="19" s="1"/>
  <c r="V144" i="19"/>
  <c r="AW144" i="19"/>
  <c r="AP144" i="19"/>
  <c r="AR144" i="19"/>
  <c r="AC144" i="19"/>
  <c r="AQ144" i="19"/>
  <c r="X162" i="19"/>
  <c r="AZ162" i="19"/>
  <c r="AC162" i="19"/>
  <c r="AR162" i="19"/>
  <c r="AP162" i="19"/>
  <c r="BA162" i="19"/>
  <c r="V162" i="19"/>
  <c r="AU162" i="19"/>
  <c r="AV162" i="19" s="1"/>
  <c r="Y162" i="19"/>
  <c r="AS162" i="19"/>
  <c r="AT162" i="19" s="1"/>
  <c r="W162" i="19"/>
  <c r="AW162" i="19"/>
  <c r="AQ162" i="19"/>
  <c r="AA162" i="19"/>
  <c r="AB162" i="19" s="1"/>
  <c r="AX162" i="19"/>
  <c r="D160" i="35"/>
  <c r="W159" i="19"/>
  <c r="V159" i="19"/>
  <c r="AP159" i="19"/>
  <c r="AU159" i="19"/>
  <c r="AV159" i="19" s="1"/>
  <c r="AQ159" i="19"/>
  <c r="Y159" i="19"/>
  <c r="AR159" i="19"/>
  <c r="AZ159" i="19"/>
  <c r="AW159" i="19"/>
  <c r="AC159" i="19"/>
  <c r="AS159" i="19"/>
  <c r="AT159" i="19" s="1"/>
  <c r="X159" i="19"/>
  <c r="BA159" i="19"/>
  <c r="AA159" i="19"/>
  <c r="AB159" i="19" s="1"/>
  <c r="AX159" i="19"/>
  <c r="D157" i="35"/>
  <c r="V140" i="19"/>
  <c r="AU140" i="19"/>
  <c r="AV140" i="19" s="1"/>
  <c r="W140" i="19"/>
  <c r="AQ140" i="19"/>
  <c r="X140" i="19"/>
  <c r="AS140" i="19"/>
  <c r="AT140" i="19" s="1"/>
  <c r="AC140" i="19"/>
  <c r="AP140" i="19"/>
  <c r="D138" i="35"/>
  <c r="AX140" i="19"/>
  <c r="AR140" i="19"/>
  <c r="BA140" i="19"/>
  <c r="Y140" i="19"/>
  <c r="AZ140" i="19"/>
  <c r="AA140" i="19"/>
  <c r="AB140" i="19" s="1"/>
  <c r="AW140" i="19"/>
  <c r="X99" i="19"/>
  <c r="BA99" i="19"/>
  <c r="AQ99" i="19"/>
  <c r="D97" i="31"/>
  <c r="AX99" i="19"/>
  <c r="D97" i="35"/>
  <c r="AW99" i="19"/>
  <c r="AC99" i="19"/>
  <c r="AP99" i="19"/>
  <c r="AA99" i="19"/>
  <c r="AB99" i="19" s="1"/>
  <c r="AS99" i="19"/>
  <c r="AT99" i="19" s="1"/>
  <c r="V99" i="19"/>
  <c r="AU99" i="19"/>
  <c r="AV99" i="19" s="1"/>
  <c r="Y99" i="19"/>
  <c r="W99" i="19"/>
  <c r="AZ99" i="19"/>
  <c r="AR99" i="19"/>
  <c r="Y146" i="19"/>
  <c r="BA146" i="19"/>
  <c r="AA146" i="19"/>
  <c r="AB146" i="19" s="1"/>
  <c r="AZ146" i="19"/>
  <c r="V146" i="19"/>
  <c r="AQ146" i="19"/>
  <c r="AU146" i="19"/>
  <c r="AV146" i="19" s="1"/>
  <c r="AS146" i="19"/>
  <c r="AT146" i="19" s="1"/>
  <c r="W146" i="19"/>
  <c r="AX146" i="19"/>
  <c r="D144" i="35"/>
  <c r="AW146" i="19"/>
  <c r="AC146" i="19"/>
  <c r="AR146" i="19"/>
  <c r="X146" i="19"/>
  <c r="AP146" i="19"/>
  <c r="V69" i="19"/>
  <c r="AR69" i="19"/>
  <c r="BA69" i="19"/>
  <c r="AA69" i="19"/>
  <c r="AB69" i="19" s="1"/>
  <c r="AS69" i="19"/>
  <c r="AT69" i="19" s="1"/>
  <c r="X69" i="19"/>
  <c r="AW69" i="19"/>
  <c r="AU69" i="19"/>
  <c r="AV69" i="19" s="1"/>
  <c r="W69" i="19"/>
  <c r="AP69" i="19"/>
  <c r="AC69" i="19"/>
  <c r="AZ69" i="19"/>
  <c r="D67" i="31"/>
  <c r="AX69" i="19"/>
  <c r="Y69" i="19"/>
  <c r="AQ69" i="19"/>
  <c r="D67" i="35"/>
  <c r="AZ161" i="19"/>
  <c r="V161" i="19"/>
  <c r="AW161" i="19"/>
  <c r="AC161" i="19"/>
  <c r="BA161" i="19"/>
  <c r="AS161" i="19"/>
  <c r="AT161" i="19" s="1"/>
  <c r="AA161" i="19"/>
  <c r="AB161" i="19" s="1"/>
  <c r="AX161" i="19"/>
  <c r="D159" i="35"/>
  <c r="AR161" i="19"/>
  <c r="W161" i="19"/>
  <c r="AP161" i="19"/>
  <c r="Y161" i="19"/>
  <c r="AQ161" i="19"/>
  <c r="AU161" i="19"/>
  <c r="AV161" i="19" s="1"/>
  <c r="X161" i="19"/>
  <c r="Y76" i="19"/>
  <c r="AR76" i="19"/>
  <c r="AC76" i="19"/>
  <c r="AU76" i="19"/>
  <c r="AV76" i="19" s="1"/>
  <c r="V76" i="19"/>
  <c r="AQ76" i="19"/>
  <c r="D74" i="35"/>
  <c r="AX76" i="19"/>
  <c r="BA76" i="19"/>
  <c r="AS76" i="19"/>
  <c r="AT76" i="19" s="1"/>
  <c r="X76" i="19"/>
  <c r="AZ76" i="19"/>
  <c r="W76" i="19"/>
  <c r="DN58" i="20" s="1"/>
  <c r="AP76" i="19"/>
  <c r="D74" i="31"/>
  <c r="R11" i="31" s="1"/>
  <c r="AW76" i="19"/>
  <c r="AA76" i="19"/>
  <c r="AB76" i="19" s="1"/>
  <c r="X101" i="19"/>
  <c r="AR101" i="19"/>
  <c r="Y101" i="19"/>
  <c r="BA101" i="19"/>
  <c r="V101" i="19"/>
  <c r="AS101" i="19"/>
  <c r="AT101" i="19" s="1"/>
  <c r="AA101" i="19"/>
  <c r="AB101" i="19" s="1"/>
  <c r="AZ101" i="19"/>
  <c r="AQ101" i="19"/>
  <c r="D99" i="31"/>
  <c r="AP101" i="19"/>
  <c r="D99" i="35"/>
  <c r="AX101" i="19"/>
  <c r="W101" i="19"/>
  <c r="AW101" i="19"/>
  <c r="AC101" i="19"/>
  <c r="AU101" i="19"/>
  <c r="AV101" i="19" s="1"/>
  <c r="V102" i="19"/>
  <c r="AW102" i="19"/>
  <c r="Y102" i="19"/>
  <c r="AQ102" i="19"/>
  <c r="AA102" i="19"/>
  <c r="AB102" i="19" s="1"/>
  <c r="AP102" i="19"/>
  <c r="D100" i="35"/>
  <c r="BA102" i="19"/>
  <c r="D100" i="31"/>
  <c r="AS102" i="19"/>
  <c r="AT102" i="19" s="1"/>
  <c r="AR102" i="19"/>
  <c r="AC102" i="19"/>
  <c r="AZ102" i="19"/>
  <c r="W102" i="19"/>
  <c r="AX102" i="19"/>
  <c r="AU102" i="19"/>
  <c r="AV102" i="19" s="1"/>
  <c r="X102" i="19"/>
  <c r="AC123" i="19"/>
  <c r="AS123" i="19"/>
  <c r="AT123" i="19" s="1"/>
  <c r="Y123" i="19"/>
  <c r="AQ123" i="19"/>
  <c r="AA123" i="19"/>
  <c r="AB123" i="19" s="1"/>
  <c r="AP123" i="19"/>
  <c r="AR123" i="19"/>
  <c r="AU123" i="19"/>
  <c r="AV123" i="19" s="1"/>
  <c r="X123" i="19"/>
  <c r="AW123" i="19"/>
  <c r="W123" i="19"/>
  <c r="BA123" i="19"/>
  <c r="V123" i="19"/>
  <c r="D121" i="35"/>
  <c r="AZ123" i="19"/>
  <c r="AX123" i="19"/>
  <c r="W142" i="19"/>
  <c r="AS142" i="19"/>
  <c r="AT142" i="19" s="1"/>
  <c r="AA142" i="19"/>
  <c r="AB142" i="19" s="1"/>
  <c r="AQ142" i="19"/>
  <c r="D140" i="35"/>
  <c r="AX142" i="19"/>
  <c r="V142" i="19"/>
  <c r="AZ142" i="19"/>
  <c r="Y142" i="19"/>
  <c r="AC142" i="19"/>
  <c r="X142" i="19"/>
  <c r="AU142" i="19"/>
  <c r="AV142" i="19" s="1"/>
  <c r="BA142" i="19"/>
  <c r="AR142" i="19"/>
  <c r="AW142" i="19"/>
  <c r="AP142" i="19"/>
  <c r="AA137" i="19"/>
  <c r="AB137" i="19" s="1"/>
  <c r="AU137" i="19"/>
  <c r="AV137" i="19" s="1"/>
  <c r="X137" i="19"/>
  <c r="AX137" i="19"/>
  <c r="D135" i="35"/>
  <c r="AQ137" i="19"/>
  <c r="Y137" i="19"/>
  <c r="AZ137" i="19"/>
  <c r="AW137" i="19"/>
  <c r="AP137" i="19"/>
  <c r="BA137" i="19"/>
  <c r="W137" i="19"/>
  <c r="AC137" i="19"/>
  <c r="V137" i="19"/>
  <c r="AS137" i="19"/>
  <c r="AT137" i="19" s="1"/>
  <c r="AR137" i="19"/>
  <c r="D71" i="35"/>
  <c r="AQ73" i="19"/>
  <c r="Y73" i="19"/>
  <c r="AU73" i="19"/>
  <c r="AV73" i="19" s="1"/>
  <c r="W73" i="19"/>
  <c r="BA73" i="19"/>
  <c r="AC73" i="19"/>
  <c r="AZ73" i="19"/>
  <c r="AP73" i="19"/>
  <c r="X73" i="19"/>
  <c r="AX73" i="19"/>
  <c r="AA73" i="19"/>
  <c r="AB73" i="19" s="1"/>
  <c r="D71" i="31"/>
  <c r="AW73" i="19"/>
  <c r="AR73" i="19"/>
  <c r="AS73" i="19"/>
  <c r="AT73" i="19" s="1"/>
  <c r="V73" i="19"/>
  <c r="V94" i="19"/>
  <c r="BA94" i="19"/>
  <c r="AC94" i="19"/>
  <c r="AZ94" i="19"/>
  <c r="AR94" i="19"/>
  <c r="AA94" i="19"/>
  <c r="AB94" i="19" s="1"/>
  <c r="AW94" i="19"/>
  <c r="Y94" i="19"/>
  <c r="AU94" i="19"/>
  <c r="AV94" i="19" s="1"/>
  <c r="X94" i="19"/>
  <c r="AQ94" i="19"/>
  <c r="D92" i="35"/>
  <c r="AS94" i="19"/>
  <c r="AT94" i="19" s="1"/>
  <c r="D92" i="31"/>
  <c r="AX94" i="19"/>
  <c r="W94" i="19"/>
  <c r="AP94" i="19"/>
  <c r="AS124" i="19"/>
  <c r="AT124" i="19" s="1"/>
  <c r="AW124" i="19"/>
  <c r="AA124" i="19"/>
  <c r="AB124" i="19" s="1"/>
  <c r="AZ124" i="19"/>
  <c r="X124" i="19"/>
  <c r="AQ124" i="19"/>
  <c r="W124" i="19"/>
  <c r="AX124" i="19"/>
  <c r="D122" i="35"/>
  <c r="AU124" i="19"/>
  <c r="AV124" i="19" s="1"/>
  <c r="Y124" i="19"/>
  <c r="BA124" i="19"/>
  <c r="AC124" i="19"/>
  <c r="AR124" i="19"/>
  <c r="V124" i="19"/>
  <c r="AP124" i="19"/>
  <c r="V92" i="19"/>
  <c r="AX92" i="19"/>
  <c r="AC92" i="19"/>
  <c r="AQ92" i="19"/>
  <c r="AA92" i="19"/>
  <c r="AB92" i="19" s="1"/>
  <c r="AW92" i="19"/>
  <c r="W92" i="19"/>
  <c r="AP92" i="19"/>
  <c r="AS92" i="19"/>
  <c r="AT92" i="19" s="1"/>
  <c r="X92" i="19"/>
  <c r="AR92" i="19"/>
  <c r="D90" i="35"/>
  <c r="D90" i="31"/>
  <c r="Y92" i="19"/>
  <c r="AZ92" i="19"/>
  <c r="BA92" i="19"/>
  <c r="AU92" i="19"/>
  <c r="AV92" i="19" s="1"/>
  <c r="AC115" i="19"/>
  <c r="BA115" i="19"/>
  <c r="AP115" i="19"/>
  <c r="AZ115" i="19"/>
  <c r="Y115" i="19"/>
  <c r="AU115" i="19"/>
  <c r="AV115" i="19" s="1"/>
  <c r="X115" i="19"/>
  <c r="AQ115" i="19"/>
  <c r="W115" i="19"/>
  <c r="AR115" i="19"/>
  <c r="D113" i="35"/>
  <c r="AX115" i="19"/>
  <c r="V115" i="19"/>
  <c r="AS115" i="19"/>
  <c r="AT115" i="19" s="1"/>
  <c r="AA115" i="19"/>
  <c r="AB115" i="19" s="1"/>
  <c r="AW115" i="19"/>
  <c r="D108" i="35"/>
  <c r="AX110" i="19"/>
  <c r="AA110" i="19"/>
  <c r="AB110" i="19" s="1"/>
  <c r="AS110" i="19"/>
  <c r="AT110" i="19" s="1"/>
  <c r="V110" i="19"/>
  <c r="AR110" i="19"/>
  <c r="W110" i="19"/>
  <c r="AW110" i="19"/>
  <c r="AU110" i="19"/>
  <c r="AV110" i="19" s="1"/>
  <c r="X110" i="19"/>
  <c r="Y110" i="19"/>
  <c r="AC110" i="19"/>
  <c r="BA110" i="19"/>
  <c r="AP110" i="19"/>
  <c r="AQ110" i="19"/>
  <c r="AZ110" i="19"/>
  <c r="AA127" i="19"/>
  <c r="AB127" i="19" s="1"/>
  <c r="BA127" i="19"/>
  <c r="D125" i="35"/>
  <c r="AX127" i="19"/>
  <c r="AC127" i="19"/>
  <c r="AS127" i="19"/>
  <c r="AT127" i="19" s="1"/>
  <c r="Y127" i="19"/>
  <c r="AP127" i="19"/>
  <c r="W127" i="19"/>
  <c r="AU127" i="19"/>
  <c r="AV127" i="19" s="1"/>
  <c r="V127" i="19"/>
  <c r="AR127" i="19"/>
  <c r="AZ127" i="19"/>
  <c r="AQ127" i="19"/>
  <c r="X127" i="19"/>
  <c r="AW127" i="19"/>
  <c r="W95" i="19"/>
  <c r="AP95" i="19"/>
  <c r="AA95" i="19"/>
  <c r="AB95" i="19" s="1"/>
  <c r="BA95" i="19"/>
  <c r="AC95" i="19"/>
  <c r="AS95" i="19"/>
  <c r="AT95" i="19" s="1"/>
  <c r="D93" i="35"/>
  <c r="V95" i="19"/>
  <c r="AU95" i="19"/>
  <c r="AV95" i="19" s="1"/>
  <c r="AQ95" i="19"/>
  <c r="AX95" i="19"/>
  <c r="X95" i="19"/>
  <c r="AW95" i="19"/>
  <c r="Y95" i="19"/>
  <c r="AR95" i="19"/>
  <c r="D93" i="31"/>
  <c r="AZ95" i="19"/>
  <c r="Y126" i="19"/>
  <c r="AS126" i="19"/>
  <c r="AT126" i="19" s="1"/>
  <c r="X126" i="19"/>
  <c r="AR126" i="19"/>
  <c r="AA126" i="19"/>
  <c r="AB126" i="19" s="1"/>
  <c r="AQ126" i="19"/>
  <c r="BA126" i="19"/>
  <c r="AU126" i="19"/>
  <c r="AV126" i="19" s="1"/>
  <c r="AZ126" i="19"/>
  <c r="W126" i="19"/>
  <c r="V126" i="19"/>
  <c r="AP126" i="19"/>
  <c r="D124" i="35"/>
  <c r="AX126" i="19"/>
  <c r="AW126" i="19"/>
  <c r="AC126" i="19"/>
  <c r="D147" i="35"/>
  <c r="AW149" i="19"/>
  <c r="V149" i="19"/>
  <c r="AZ149" i="19"/>
  <c r="X149" i="19"/>
  <c r="AX149" i="19"/>
  <c r="W149" i="19"/>
  <c r="AP149" i="19"/>
  <c r="BA149" i="19"/>
  <c r="AQ149" i="19"/>
  <c r="Y149" i="19"/>
  <c r="AR149" i="19"/>
  <c r="AC149" i="19"/>
  <c r="AS149" i="19"/>
  <c r="AT149" i="19" s="1"/>
  <c r="AA149" i="19"/>
  <c r="AB149" i="19" s="1"/>
  <c r="AU149" i="19"/>
  <c r="AV149" i="19" s="1"/>
  <c r="D83" i="35"/>
  <c r="AR85" i="19"/>
  <c r="W85" i="19"/>
  <c r="AQ85" i="19"/>
  <c r="AP85" i="19"/>
  <c r="V85" i="19"/>
  <c r="AZ85" i="19"/>
  <c r="AC85" i="19"/>
  <c r="AW85" i="19"/>
  <c r="AA85" i="19"/>
  <c r="AB85" i="19" s="1"/>
  <c r="AX85" i="19"/>
  <c r="D83" i="31"/>
  <c r="BA85" i="19"/>
  <c r="X85" i="19"/>
  <c r="AS85" i="19"/>
  <c r="AT85" i="19" s="1"/>
  <c r="Y85" i="19"/>
  <c r="AU85" i="19"/>
  <c r="AV85" i="19" s="1"/>
  <c r="V104" i="19"/>
  <c r="AP104" i="19"/>
  <c r="W104" i="19"/>
  <c r="AU104" i="19"/>
  <c r="AV104" i="19" s="1"/>
  <c r="X104" i="19"/>
  <c r="AZ104" i="19"/>
  <c r="D102" i="35"/>
  <c r="AQ104" i="19"/>
  <c r="AA104" i="19"/>
  <c r="AB104" i="19" s="1"/>
  <c r="AR104" i="19"/>
  <c r="Y104" i="19"/>
  <c r="AC104" i="19"/>
  <c r="D102" i="31"/>
  <c r="BA104" i="19"/>
  <c r="AW104" i="19"/>
  <c r="AX104" i="19"/>
  <c r="AS104" i="19"/>
  <c r="AT104" i="19" s="1"/>
  <c r="D156" i="35"/>
  <c r="AZ158" i="19"/>
  <c r="W158" i="19"/>
  <c r="V158" i="19"/>
  <c r="AU158" i="19"/>
  <c r="AV158" i="19" s="1"/>
  <c r="AX158" i="19"/>
  <c r="AA158" i="19"/>
  <c r="AB158" i="19" s="1"/>
  <c r="Y158" i="19"/>
  <c r="BA158" i="19"/>
  <c r="AS158" i="19"/>
  <c r="AT158" i="19" s="1"/>
  <c r="AC158" i="19"/>
  <c r="X158" i="19"/>
  <c r="AP158" i="19"/>
  <c r="AQ158" i="19"/>
  <c r="AR158" i="19"/>
  <c r="AW158" i="19"/>
  <c r="AP165" i="19"/>
  <c r="X165" i="19"/>
  <c r="W165" i="19"/>
  <c r="AC165" i="19"/>
  <c r="BA165" i="19"/>
  <c r="AA165" i="19"/>
  <c r="AB165" i="19" s="1"/>
  <c r="AU165" i="19"/>
  <c r="AV165" i="19" s="1"/>
  <c r="V165" i="19"/>
  <c r="AQ165" i="19"/>
  <c r="AR165" i="19"/>
  <c r="D163" i="35"/>
  <c r="AS165" i="19"/>
  <c r="AT165" i="19" s="1"/>
  <c r="AX165" i="19"/>
  <c r="AW165" i="19"/>
  <c r="Y165" i="19"/>
  <c r="AZ165" i="19"/>
  <c r="AW166" i="19"/>
  <c r="AS166" i="19"/>
  <c r="AT166" i="19" s="1"/>
  <c r="BA166" i="19"/>
  <c r="W166" i="19"/>
  <c r="V166" i="19"/>
  <c r="AU166" i="19"/>
  <c r="AV166" i="19" s="1"/>
  <c r="AA166" i="19"/>
  <c r="AB166" i="19" s="1"/>
  <c r="AX166" i="19"/>
  <c r="X166" i="19"/>
  <c r="AR166" i="19"/>
  <c r="Y166" i="19"/>
  <c r="AQ166" i="19"/>
  <c r="AZ166" i="19"/>
  <c r="D164" i="35"/>
  <c r="AC166" i="19"/>
  <c r="AP166" i="19"/>
  <c r="V143" i="19"/>
  <c r="AR143" i="19"/>
  <c r="D141" i="35"/>
  <c r="AQ143" i="19"/>
  <c r="AC143" i="19"/>
  <c r="AU143" i="19"/>
  <c r="AV143" i="19" s="1"/>
  <c r="AA143" i="19"/>
  <c r="AB143" i="19" s="1"/>
  <c r="AP143" i="19"/>
  <c r="W143" i="19"/>
  <c r="AX143" i="19"/>
  <c r="Y143" i="19"/>
  <c r="AZ143" i="19"/>
  <c r="AS143" i="19"/>
  <c r="AT143" i="19" s="1"/>
  <c r="BA143" i="19"/>
  <c r="X143" i="19"/>
  <c r="AW143" i="19"/>
  <c r="D77" i="35"/>
  <c r="AX79" i="19"/>
  <c r="Y79" i="19"/>
  <c r="AU79" i="19"/>
  <c r="AV79" i="19" s="1"/>
  <c r="V79" i="19"/>
  <c r="AR79" i="19"/>
  <c r="AA79" i="19"/>
  <c r="AB79" i="19" s="1"/>
  <c r="AP79" i="19"/>
  <c r="AC79" i="19"/>
  <c r="AZ79" i="19"/>
  <c r="D77" i="31"/>
  <c r="AS79" i="19"/>
  <c r="AT79" i="19" s="1"/>
  <c r="X79" i="19"/>
  <c r="BA79" i="19"/>
  <c r="W79" i="19"/>
  <c r="AW79" i="19"/>
  <c r="AQ79" i="19"/>
  <c r="Y82" i="19"/>
  <c r="AS82" i="19"/>
  <c r="AT82" i="19" s="1"/>
  <c r="V82" i="19"/>
  <c r="AW82" i="19"/>
  <c r="D80" i="31"/>
  <c r="AZ82" i="19"/>
  <c r="AX82" i="19"/>
  <c r="AQ82" i="19"/>
  <c r="AA82" i="19"/>
  <c r="AB82" i="19" s="1"/>
  <c r="BA82" i="19"/>
  <c r="AC82" i="19"/>
  <c r="AR82" i="19"/>
  <c r="X82" i="19"/>
  <c r="AU82" i="19"/>
  <c r="AV82" i="19" s="1"/>
  <c r="D80" i="35"/>
  <c r="W82" i="19"/>
  <c r="AP82" i="19"/>
  <c r="D103" i="31"/>
  <c r="AZ105" i="19"/>
  <c r="W105" i="19"/>
  <c r="AQ105" i="19"/>
  <c r="X105" i="19"/>
  <c r="AS105" i="19"/>
  <c r="AT105" i="19" s="1"/>
  <c r="V105" i="19"/>
  <c r="AU105" i="19"/>
  <c r="AV105" i="19" s="1"/>
  <c r="D103" i="35"/>
  <c r="AR105" i="19"/>
  <c r="BA105" i="19"/>
  <c r="Y105" i="19"/>
  <c r="AP105" i="19"/>
  <c r="AC105" i="19"/>
  <c r="AW105" i="19"/>
  <c r="AA105" i="19"/>
  <c r="AB105" i="19" s="1"/>
  <c r="AX105" i="19"/>
  <c r="AA130" i="19"/>
  <c r="AB130" i="19" s="1"/>
  <c r="AU130" i="19"/>
  <c r="AV130" i="19" s="1"/>
  <c r="X130" i="19"/>
  <c r="AP130" i="19"/>
  <c r="AC130" i="19"/>
  <c r="AW130" i="19"/>
  <c r="Y130" i="19"/>
  <c r="AS130" i="19"/>
  <c r="AT130" i="19" s="1"/>
  <c r="V130" i="19"/>
  <c r="AZ130" i="19"/>
  <c r="D128" i="35"/>
  <c r="W130" i="19"/>
  <c r="AX130" i="19"/>
  <c r="AQ130" i="19"/>
  <c r="BA130" i="19"/>
  <c r="AR130" i="19"/>
  <c r="D96" i="35"/>
  <c r="AR98" i="19"/>
  <c r="AC98" i="19"/>
  <c r="AQ98" i="19"/>
  <c r="W98" i="19"/>
  <c r="AP98" i="19"/>
  <c r="X98" i="19"/>
  <c r="AZ98" i="19"/>
  <c r="V98" i="19"/>
  <c r="AS98" i="19"/>
  <c r="AT98" i="19" s="1"/>
  <c r="BA98" i="19"/>
  <c r="AW98" i="19"/>
  <c r="AU98" i="19"/>
  <c r="AV98" i="19" s="1"/>
  <c r="AA98" i="19"/>
  <c r="AB98" i="19" s="1"/>
  <c r="D96" i="31"/>
  <c r="Y98" i="19"/>
  <c r="AX98" i="19"/>
  <c r="Y117" i="19"/>
  <c r="AZ117" i="19"/>
  <c r="AC117" i="19"/>
  <c r="AR117" i="19"/>
  <c r="X117" i="19"/>
  <c r="AQ117" i="19"/>
  <c r="BA117" i="19"/>
  <c r="AP117" i="19"/>
  <c r="V117" i="19"/>
  <c r="AU117" i="19"/>
  <c r="AV117" i="19" s="1"/>
  <c r="AA117" i="19"/>
  <c r="AB117" i="19" s="1"/>
  <c r="AS117" i="19"/>
  <c r="AT117" i="19" s="1"/>
  <c r="D115" i="35"/>
  <c r="AW117" i="19"/>
  <c r="W117" i="19"/>
  <c r="AX117" i="19"/>
  <c r="AC136" i="19"/>
  <c r="AX136" i="19"/>
  <c r="AS136" i="19"/>
  <c r="AT136" i="19" s="1"/>
  <c r="BA136" i="19"/>
  <c r="X136" i="19"/>
  <c r="AQ136" i="19"/>
  <c r="AA136" i="19"/>
  <c r="AB136" i="19" s="1"/>
  <c r="AW136" i="19"/>
  <c r="Y136" i="19"/>
  <c r="AP136" i="19"/>
  <c r="W136" i="19"/>
  <c r="AR136" i="19"/>
  <c r="D134" i="35"/>
  <c r="V136" i="19"/>
  <c r="AZ136" i="19"/>
  <c r="AU136" i="19"/>
  <c r="AV136" i="19" s="1"/>
  <c r="Y72" i="19"/>
  <c r="BA72" i="19"/>
  <c r="X72" i="19"/>
  <c r="AQ72" i="19"/>
  <c r="AS72" i="19"/>
  <c r="AT72" i="19" s="1"/>
  <c r="AU72" i="19"/>
  <c r="AV72" i="19" s="1"/>
  <c r="D70" i="31"/>
  <c r="AR72" i="19"/>
  <c r="AA72" i="19"/>
  <c r="AB72" i="19" s="1"/>
  <c r="AZ72" i="19"/>
  <c r="AC72" i="19"/>
  <c r="AW72" i="19"/>
  <c r="V72" i="19"/>
  <c r="AP72" i="19"/>
  <c r="W72" i="19"/>
  <c r="AX72" i="19"/>
  <c r="D70" i="35"/>
  <c r="AZ160" i="19"/>
  <c r="AR160" i="19"/>
  <c r="AQ160" i="19"/>
  <c r="AS160" i="19"/>
  <c r="AT160" i="19" s="1"/>
  <c r="AA160" i="19"/>
  <c r="AB160" i="19" s="1"/>
  <c r="V160" i="19"/>
  <c r="AU160" i="19"/>
  <c r="AV160" i="19" s="1"/>
  <c r="AP160" i="19"/>
  <c r="X160" i="19"/>
  <c r="W160" i="19"/>
  <c r="AX160" i="19"/>
  <c r="D158" i="35"/>
  <c r="Y160" i="19"/>
  <c r="AW160" i="19"/>
  <c r="BA160" i="19"/>
  <c r="AC160" i="19"/>
  <c r="D154" i="35"/>
  <c r="AQ156" i="19"/>
  <c r="X156" i="19"/>
  <c r="AU156" i="19"/>
  <c r="AV156" i="19" s="1"/>
  <c r="AX156" i="19"/>
  <c r="Y156" i="19"/>
  <c r="AZ156" i="19"/>
  <c r="V156" i="19"/>
  <c r="BA156" i="19"/>
  <c r="W156" i="19"/>
  <c r="AR156" i="19"/>
  <c r="AW156" i="19"/>
  <c r="AA156" i="19"/>
  <c r="AB156" i="19" s="1"/>
  <c r="AC156" i="19"/>
  <c r="AP156" i="19"/>
  <c r="AS156" i="19"/>
  <c r="AT156" i="19" s="1"/>
  <c r="Y131" i="19"/>
  <c r="AP131" i="19"/>
  <c r="AA131" i="19"/>
  <c r="AB131" i="19" s="1"/>
  <c r="AS131" i="19"/>
  <c r="AT131" i="19" s="1"/>
  <c r="X131" i="19"/>
  <c r="BA131" i="19"/>
  <c r="AR131" i="19"/>
  <c r="AZ131" i="19"/>
  <c r="D129" i="35"/>
  <c r="AU131" i="19"/>
  <c r="AV131" i="19" s="1"/>
  <c r="AC131" i="19"/>
  <c r="AQ131" i="19"/>
  <c r="W131" i="19"/>
  <c r="AW131" i="19"/>
  <c r="V131" i="19"/>
  <c r="AX131" i="19"/>
  <c r="D87" i="35"/>
  <c r="BA89" i="19"/>
  <c r="X89" i="19"/>
  <c r="AR89" i="19"/>
  <c r="AC89" i="19"/>
  <c r="AS89" i="19"/>
  <c r="AT89" i="19" s="1"/>
  <c r="AX89" i="19"/>
  <c r="AZ89" i="19"/>
  <c r="AU89" i="19"/>
  <c r="AV89" i="19" s="1"/>
  <c r="Y89" i="19"/>
  <c r="AQ89" i="19"/>
  <c r="D87" i="31"/>
  <c r="AW89" i="19"/>
  <c r="AA89" i="19"/>
  <c r="AB89" i="19" s="1"/>
  <c r="AP89" i="19"/>
  <c r="W89" i="19"/>
  <c r="V89" i="19"/>
  <c r="V147" i="19"/>
  <c r="AR147" i="19"/>
  <c r="AZ147" i="19"/>
  <c r="D145" i="35"/>
  <c r="BA147" i="19"/>
  <c r="AX147" i="19"/>
  <c r="AC147" i="19"/>
  <c r="AP147" i="19"/>
  <c r="W147" i="19"/>
  <c r="AW147" i="19"/>
  <c r="Y147" i="19"/>
  <c r="AS147" i="19"/>
  <c r="AT147" i="19" s="1"/>
  <c r="AA147" i="19"/>
  <c r="AB147" i="19" s="1"/>
  <c r="AU147" i="19"/>
  <c r="AV147" i="19" s="1"/>
  <c r="X147" i="19"/>
  <c r="AQ147" i="19"/>
  <c r="AC86" i="19"/>
  <c r="AS86" i="19"/>
  <c r="AT86" i="19" s="1"/>
  <c r="X86" i="19"/>
  <c r="AX86" i="19"/>
  <c r="D84" i="35"/>
  <c r="AQ86" i="19"/>
  <c r="AU86" i="19"/>
  <c r="AV86" i="19" s="1"/>
  <c r="Y86" i="19"/>
  <c r="BA86" i="19"/>
  <c r="W86" i="19"/>
  <c r="AR86" i="19"/>
  <c r="D84" i="31"/>
  <c r="R12" i="31" s="1"/>
  <c r="AZ86" i="19"/>
  <c r="AA86" i="19"/>
  <c r="AB86" i="19" s="1"/>
  <c r="AW86" i="19"/>
  <c r="V86" i="19"/>
  <c r="AP86" i="19"/>
  <c r="Y83" i="19"/>
  <c r="AP83" i="19"/>
  <c r="X83" i="19"/>
  <c r="AR83" i="19"/>
  <c r="AW83" i="19"/>
  <c r="AC83" i="19"/>
  <c r="AZ83" i="19"/>
  <c r="W83" i="19"/>
  <c r="BA83" i="19"/>
  <c r="D81" i="31"/>
  <c r="AX83" i="19"/>
  <c r="AA83" i="19"/>
  <c r="AB83" i="19" s="1"/>
  <c r="AS83" i="19"/>
  <c r="AT83" i="19" s="1"/>
  <c r="V83" i="19"/>
  <c r="AQ83" i="19"/>
  <c r="D81" i="35"/>
  <c r="AU83" i="19"/>
  <c r="AV83" i="19" s="1"/>
  <c r="X134" i="19"/>
  <c r="AS134" i="19"/>
  <c r="AT134" i="19" s="1"/>
  <c r="AQ134" i="19"/>
  <c r="W134" i="19"/>
  <c r="AW134" i="19"/>
  <c r="AC134" i="19"/>
  <c r="AZ134" i="19"/>
  <c r="D132" i="35"/>
  <c r="V134" i="19"/>
  <c r="AP134" i="19"/>
  <c r="AA134" i="19"/>
  <c r="AB134" i="19" s="1"/>
  <c r="BA134" i="19"/>
  <c r="Y134" i="19"/>
  <c r="AU134" i="19"/>
  <c r="AV134" i="19" s="1"/>
  <c r="AX134" i="19"/>
  <c r="AR134" i="19"/>
  <c r="W129" i="19"/>
  <c r="AZ129" i="19"/>
  <c r="X129" i="19"/>
  <c r="AW129" i="19"/>
  <c r="AC129" i="19"/>
  <c r="AP129" i="19"/>
  <c r="V129" i="19"/>
  <c r="AA129" i="19"/>
  <c r="AB129" i="19" s="1"/>
  <c r="AX129" i="19"/>
  <c r="AU129" i="19"/>
  <c r="AV129" i="19" s="1"/>
  <c r="BA129" i="19"/>
  <c r="AR129" i="19"/>
  <c r="Y129" i="19"/>
  <c r="AS129" i="19"/>
  <c r="AT129" i="19" s="1"/>
  <c r="D127" i="35"/>
  <c r="AQ129" i="19"/>
  <c r="D146" i="35"/>
  <c r="AQ148" i="19"/>
  <c r="Y148" i="19"/>
  <c r="AX148" i="19"/>
  <c r="AA148" i="19"/>
  <c r="AB148" i="19" s="1"/>
  <c r="AZ148" i="19"/>
  <c r="W148" i="19"/>
  <c r="AS148" i="19"/>
  <c r="AT148" i="19" s="1"/>
  <c r="AC148" i="19"/>
  <c r="X148" i="19"/>
  <c r="AR148" i="19"/>
  <c r="AW148" i="19"/>
  <c r="AP148" i="19"/>
  <c r="BA148" i="19"/>
  <c r="AU148" i="19"/>
  <c r="AV148" i="19" s="1"/>
  <c r="V148" i="19"/>
  <c r="D114" i="35"/>
  <c r="AR116" i="19"/>
  <c r="AA116" i="19"/>
  <c r="AB116" i="19" s="1"/>
  <c r="BA116" i="19"/>
  <c r="X116" i="19"/>
  <c r="AP116" i="19"/>
  <c r="W116" i="19"/>
  <c r="AX116" i="19"/>
  <c r="V116" i="19"/>
  <c r="AW116" i="19"/>
  <c r="Y116" i="19"/>
  <c r="AC116" i="19"/>
  <c r="AQ116" i="19"/>
  <c r="AU116" i="19"/>
  <c r="AV116" i="19" s="1"/>
  <c r="AS116" i="19"/>
  <c r="AT116" i="19" s="1"/>
  <c r="AZ116" i="19"/>
  <c r="AC84" i="19"/>
  <c r="AP84" i="19"/>
  <c r="W84" i="19"/>
  <c r="AS84" i="19"/>
  <c r="AT84" i="19" s="1"/>
  <c r="D82" i="31"/>
  <c r="BA84" i="19"/>
  <c r="D82" i="35"/>
  <c r="AZ84" i="19"/>
  <c r="V84" i="19"/>
  <c r="AU84" i="19"/>
  <c r="AV84" i="19" s="1"/>
  <c r="AW84" i="19"/>
  <c r="Y84" i="19"/>
  <c r="AQ84" i="19"/>
  <c r="X84" i="19"/>
  <c r="AR84" i="19"/>
  <c r="AA84" i="19"/>
  <c r="AB84" i="19" s="1"/>
  <c r="AX84" i="19"/>
  <c r="V107" i="19"/>
  <c r="AZ107" i="19"/>
  <c r="X107" i="19"/>
  <c r="AP107" i="19"/>
  <c r="Y107" i="19"/>
  <c r="BA107" i="19"/>
  <c r="W107" i="19"/>
  <c r="AQ107" i="19"/>
  <c r="AA107" i="19"/>
  <c r="AB107" i="19" s="1"/>
  <c r="D105" i="35"/>
  <c r="AC107" i="19"/>
  <c r="AU107" i="19"/>
  <c r="AV107" i="19" s="1"/>
  <c r="AR107" i="19"/>
  <c r="AS107" i="19"/>
  <c r="AT107" i="19" s="1"/>
  <c r="AW107" i="19"/>
  <c r="AX107" i="19"/>
  <c r="Y151" i="19"/>
  <c r="AS151" i="19"/>
  <c r="AT151" i="19" s="1"/>
  <c r="V151" i="19"/>
  <c r="AZ151" i="19"/>
  <c r="X151" i="19"/>
  <c r="AX151" i="19"/>
  <c r="AA151" i="19"/>
  <c r="AB151" i="19" s="1"/>
  <c r="AW151" i="19"/>
  <c r="W151" i="19"/>
  <c r="AP151" i="19"/>
  <c r="D149" i="35"/>
  <c r="AU151" i="19"/>
  <c r="AV151" i="19" s="1"/>
  <c r="BA151" i="19"/>
  <c r="AR151" i="19"/>
  <c r="AQ151" i="19"/>
  <c r="AC151" i="19"/>
  <c r="AC87" i="19"/>
  <c r="AX87" i="19"/>
  <c r="W87" i="19"/>
  <c r="AW87" i="19"/>
  <c r="AA87" i="19"/>
  <c r="AB87" i="19" s="1"/>
  <c r="AR87" i="19"/>
  <c r="AP87" i="19"/>
  <c r="AS87" i="19"/>
  <c r="AT87" i="19" s="1"/>
  <c r="AZ87" i="19"/>
  <c r="D85" i="35"/>
  <c r="BA87" i="19"/>
  <c r="X87" i="19"/>
  <c r="AQ87" i="19"/>
  <c r="V87" i="19"/>
  <c r="AU87" i="19"/>
  <c r="AV87" i="19" s="1"/>
  <c r="D85" i="31"/>
  <c r="Y87" i="19"/>
  <c r="D152" i="35"/>
  <c r="AS154" i="19"/>
  <c r="AT154" i="19" s="1"/>
  <c r="AC154" i="19"/>
  <c r="AZ154" i="19"/>
  <c r="AQ154" i="19"/>
  <c r="AX154" i="19"/>
  <c r="AR154" i="19"/>
  <c r="BA154" i="19"/>
  <c r="V154" i="19"/>
  <c r="AU154" i="19"/>
  <c r="AV154" i="19" s="1"/>
  <c r="X154" i="19"/>
  <c r="AA154" i="19"/>
  <c r="AB154" i="19" s="1"/>
  <c r="AW154" i="19"/>
  <c r="W154" i="19"/>
  <c r="AP154" i="19"/>
  <c r="Y154" i="19"/>
  <c r="V122" i="19"/>
  <c r="BA122" i="19"/>
  <c r="X122" i="19"/>
  <c r="AW122" i="19"/>
  <c r="AC122" i="19"/>
  <c r="AX122" i="19"/>
  <c r="Y122" i="19"/>
  <c r="AZ122" i="19"/>
  <c r="AP122" i="19"/>
  <c r="AU122" i="19"/>
  <c r="AV122" i="19" s="1"/>
  <c r="W122" i="19"/>
  <c r="AQ122" i="19"/>
  <c r="AA122" i="19"/>
  <c r="AB122" i="19" s="1"/>
  <c r="AR122" i="19"/>
  <c r="D120" i="35"/>
  <c r="AS122" i="19"/>
  <c r="AT122" i="19" s="1"/>
  <c r="D88" i="31"/>
  <c r="AP90" i="19"/>
  <c r="AR90" i="19"/>
  <c r="X90" i="19"/>
  <c r="AZ90" i="19"/>
  <c r="V90" i="19"/>
  <c r="AA90" i="19"/>
  <c r="AB90" i="19" s="1"/>
  <c r="AW90" i="19"/>
  <c r="W90" i="19"/>
  <c r="BA90" i="19"/>
  <c r="D88" i="35"/>
  <c r="AQ90" i="19"/>
  <c r="AC90" i="19"/>
  <c r="AU90" i="19"/>
  <c r="AV90" i="19" s="1"/>
  <c r="AS90" i="19"/>
  <c r="AT90" i="19" s="1"/>
  <c r="Y90" i="19"/>
  <c r="AX90" i="19"/>
  <c r="Y141" i="19"/>
  <c r="AZ141" i="19"/>
  <c r="AC141" i="19"/>
  <c r="AX141" i="19"/>
  <c r="V141" i="19"/>
  <c r="AQ141" i="19"/>
  <c r="AW141" i="19"/>
  <c r="AS141" i="19"/>
  <c r="AT141" i="19" s="1"/>
  <c r="W141" i="19"/>
  <c r="BA141" i="19"/>
  <c r="AA141" i="19"/>
  <c r="AB141" i="19" s="1"/>
  <c r="AP141" i="19"/>
  <c r="X141" i="19"/>
  <c r="AU141" i="19"/>
  <c r="AV141" i="19" s="1"/>
  <c r="D139" i="35"/>
  <c r="AR141" i="19"/>
  <c r="X109" i="19"/>
  <c r="BA109" i="19"/>
  <c r="AA109" i="19"/>
  <c r="AB109" i="19" s="1"/>
  <c r="AQ109" i="19"/>
  <c r="D107" i="35"/>
  <c r="AZ109" i="19"/>
  <c r="V109" i="19"/>
  <c r="AR109" i="19"/>
  <c r="AC109" i="19"/>
  <c r="AS109" i="19"/>
  <c r="AT109" i="19" s="1"/>
  <c r="AW109" i="19"/>
  <c r="AP109" i="19"/>
  <c r="W109" i="19"/>
  <c r="Y109" i="19"/>
  <c r="AX109" i="19"/>
  <c r="AU109" i="19"/>
  <c r="AV109" i="19" s="1"/>
  <c r="W77" i="19"/>
  <c r="AU77" i="19"/>
  <c r="AV77" i="19" s="1"/>
  <c r="X77" i="19"/>
  <c r="AW77" i="19"/>
  <c r="Y77" i="19"/>
  <c r="AZ77" i="19"/>
  <c r="AS77" i="19"/>
  <c r="AT77" i="19" s="1"/>
  <c r="D75" i="31"/>
  <c r="BA77" i="19"/>
  <c r="AP77" i="19"/>
  <c r="AA77" i="19"/>
  <c r="AB77" i="19" s="1"/>
  <c r="D75" i="35"/>
  <c r="V77" i="19"/>
  <c r="AC77" i="19"/>
  <c r="AX77" i="19"/>
  <c r="AQ77" i="19"/>
  <c r="AR77" i="19"/>
  <c r="AA96" i="19"/>
  <c r="AB96" i="19" s="1"/>
  <c r="AQ96" i="19"/>
  <c r="AU96" i="19"/>
  <c r="AV96" i="19" s="1"/>
  <c r="X96" i="19"/>
  <c r="AS96" i="19"/>
  <c r="AT96" i="19" s="1"/>
  <c r="D94" i="31"/>
  <c r="AX96" i="19"/>
  <c r="V96" i="19"/>
  <c r="AR96" i="19"/>
  <c r="AP96" i="19"/>
  <c r="AZ96" i="19"/>
  <c r="D94" i="35"/>
  <c r="AW96" i="19"/>
  <c r="Y96" i="19"/>
  <c r="BA96" i="19"/>
  <c r="AC96" i="19"/>
  <c r="W96" i="19"/>
  <c r="AC97" i="19"/>
  <c r="AQ97" i="19"/>
  <c r="D95" i="31"/>
  <c r="AP97" i="19"/>
  <c r="V97" i="19"/>
  <c r="AX97" i="19"/>
  <c r="AA97" i="19"/>
  <c r="AB97" i="19" s="1"/>
  <c r="AR97" i="19"/>
  <c r="Y97" i="19"/>
  <c r="AZ97" i="19"/>
  <c r="D95" i="35"/>
  <c r="AU97" i="19"/>
  <c r="AV97" i="19" s="1"/>
  <c r="X97" i="19"/>
  <c r="BA97" i="19"/>
  <c r="W97" i="19"/>
  <c r="AW97" i="19"/>
  <c r="AS97" i="19"/>
  <c r="AT97" i="19" s="1"/>
  <c r="W152" i="19"/>
  <c r="AQ152" i="19"/>
  <c r="AA152" i="19"/>
  <c r="AB152" i="19" s="1"/>
  <c r="AS152" i="19"/>
  <c r="AT152" i="19" s="1"/>
  <c r="AP152" i="19"/>
  <c r="D150" i="35"/>
  <c r="AR152" i="19"/>
  <c r="Y152" i="19"/>
  <c r="BA152" i="19"/>
  <c r="X152" i="19"/>
  <c r="AX152" i="19"/>
  <c r="V152" i="19"/>
  <c r="AC152" i="19"/>
  <c r="AU152" i="19"/>
  <c r="AV152" i="19" s="1"/>
  <c r="AZ152" i="19"/>
  <c r="AW152" i="19"/>
  <c r="X119" i="19"/>
  <c r="AS119" i="19"/>
  <c r="AT119" i="19" s="1"/>
  <c r="D117" i="35"/>
  <c r="AR119" i="19"/>
  <c r="W119" i="19"/>
  <c r="AZ119" i="19"/>
  <c r="AX119" i="19"/>
  <c r="AP119" i="19"/>
  <c r="AQ119" i="19"/>
  <c r="BA119" i="19"/>
  <c r="AW119" i="19"/>
  <c r="V119" i="19"/>
  <c r="AC119" i="19"/>
  <c r="Y119" i="19"/>
  <c r="AA119" i="19"/>
  <c r="AB119" i="19" s="1"/>
  <c r="AU119" i="19"/>
  <c r="AV119" i="19" s="1"/>
  <c r="AA128" i="19"/>
  <c r="AB128" i="19" s="1"/>
  <c r="AS128" i="19"/>
  <c r="AT128" i="19" s="1"/>
  <c r="Y128" i="19"/>
  <c r="AQ128" i="19"/>
  <c r="D126" i="35"/>
  <c r="AU128" i="19"/>
  <c r="AV128" i="19" s="1"/>
  <c r="AW128" i="19"/>
  <c r="BA128" i="19"/>
  <c r="X128" i="19"/>
  <c r="AZ128" i="19"/>
  <c r="AC128" i="19"/>
  <c r="AX128" i="19"/>
  <c r="V128" i="19"/>
  <c r="AP128" i="19"/>
  <c r="W128" i="19"/>
  <c r="AR128" i="19"/>
  <c r="AR163" i="19"/>
  <c r="X163" i="19"/>
  <c r="BA163" i="19"/>
  <c r="V163" i="19"/>
  <c r="D161" i="35"/>
  <c r="AS163" i="19"/>
  <c r="AT163" i="19" s="1"/>
  <c r="AC163" i="19"/>
  <c r="AX163" i="19"/>
  <c r="AP163" i="19"/>
  <c r="Y163" i="19"/>
  <c r="AQ163" i="19"/>
  <c r="W163" i="19"/>
  <c r="AU163" i="19"/>
  <c r="AV163" i="19" s="1"/>
  <c r="AZ163" i="19"/>
  <c r="AW163" i="19"/>
  <c r="AA163" i="19"/>
  <c r="AB163" i="19" s="1"/>
  <c r="E37" i="34"/>
  <c r="K37" i="34" s="1"/>
  <c r="U37" i="19"/>
  <c r="E50" i="34"/>
  <c r="K50" i="34" s="1"/>
  <c r="U50" i="19"/>
  <c r="E42" i="34"/>
  <c r="K42" i="34" s="1"/>
  <c r="U42" i="19"/>
  <c r="E61" i="34"/>
  <c r="K61" i="34" s="1"/>
  <c r="U61" i="19"/>
  <c r="E29" i="34"/>
  <c r="K29" i="34" s="1"/>
  <c r="U29" i="19"/>
  <c r="E68" i="34"/>
  <c r="K68" i="34" s="1"/>
  <c r="U68" i="19"/>
  <c r="E34" i="34"/>
  <c r="K34" i="34" s="1"/>
  <c r="U34" i="19"/>
  <c r="E21" i="34"/>
  <c r="K21" i="34" s="1"/>
  <c r="U21" i="19"/>
  <c r="E53" i="34"/>
  <c r="K53" i="34" s="1"/>
  <c r="U53" i="19"/>
  <c r="E58" i="34"/>
  <c r="K58" i="34" s="1"/>
  <c r="U58" i="19"/>
  <c r="E26" i="34"/>
  <c r="K26" i="34" s="1"/>
  <c r="U26" i="19"/>
  <c r="U45" i="19"/>
  <c r="E45" i="34"/>
  <c r="K45" i="34" s="1"/>
  <c r="E18" i="34"/>
  <c r="K18" i="34" s="1"/>
  <c r="U18" i="19"/>
  <c r="E67" i="34"/>
  <c r="K67" i="34" s="1"/>
  <c r="U67" i="19"/>
  <c r="U56" i="19"/>
  <c r="E56" i="34"/>
  <c r="K56" i="34" s="1"/>
  <c r="E48" i="34"/>
  <c r="K48" i="34" s="1"/>
  <c r="U48" i="19"/>
  <c r="E40" i="34"/>
  <c r="K40" i="34" s="1"/>
  <c r="U40" i="19"/>
  <c r="E32" i="34"/>
  <c r="K32" i="34" s="1"/>
  <c r="U32" i="19"/>
  <c r="E24" i="34"/>
  <c r="K24" i="34" s="1"/>
  <c r="U24" i="19"/>
  <c r="DG66" i="20"/>
  <c r="DG62" i="20"/>
  <c r="DG65" i="20"/>
  <c r="DN67" i="20"/>
  <c r="DN63" i="20"/>
  <c r="DN64" i="20"/>
  <c r="DN66" i="20"/>
  <c r="DN62" i="20"/>
  <c r="DG67" i="20"/>
  <c r="DG63" i="20"/>
  <c r="DN65" i="20"/>
  <c r="DG64" i="20"/>
  <c r="U64" i="19"/>
  <c r="E64" i="34"/>
  <c r="K64" i="34" s="1"/>
  <c r="U59" i="19"/>
  <c r="E59" i="34"/>
  <c r="K59" i="34" s="1"/>
  <c r="E51" i="34"/>
  <c r="K51" i="34" s="1"/>
  <c r="U51" i="19"/>
  <c r="E43" i="34"/>
  <c r="K43" i="34" s="1"/>
  <c r="U43" i="19"/>
  <c r="E35" i="34"/>
  <c r="K35" i="34" s="1"/>
  <c r="U35" i="19"/>
  <c r="E27" i="34"/>
  <c r="K27" i="34" s="1"/>
  <c r="U27" i="19"/>
  <c r="E19" i="34"/>
  <c r="K19" i="34" s="1"/>
  <c r="U19" i="19"/>
  <c r="E66" i="34"/>
  <c r="K66" i="34" s="1"/>
  <c r="U66" i="19"/>
  <c r="E62" i="34"/>
  <c r="K62" i="34" s="1"/>
  <c r="U62" i="19"/>
  <c r="E54" i="34"/>
  <c r="K54" i="34" s="1"/>
  <c r="U54" i="19"/>
  <c r="E46" i="34"/>
  <c r="K46" i="34" s="1"/>
  <c r="U46" i="19"/>
  <c r="E38" i="34"/>
  <c r="K38" i="34" s="1"/>
  <c r="U38" i="19"/>
  <c r="E30" i="34"/>
  <c r="K30" i="34" s="1"/>
  <c r="U30" i="19"/>
  <c r="E22" i="34"/>
  <c r="K22" i="34" s="1"/>
  <c r="U22" i="19"/>
  <c r="E57" i="34"/>
  <c r="K57" i="34" s="1"/>
  <c r="U57" i="19"/>
  <c r="U49" i="19"/>
  <c r="E49" i="34"/>
  <c r="K49" i="34" s="1"/>
  <c r="E41" i="34"/>
  <c r="K41" i="34" s="1"/>
  <c r="U41" i="19"/>
  <c r="U33" i="19"/>
  <c r="E33" i="34"/>
  <c r="K33" i="34" s="1"/>
  <c r="E25" i="34"/>
  <c r="K25" i="34" s="1"/>
  <c r="U25" i="19"/>
  <c r="U17" i="19"/>
  <c r="E17" i="34"/>
  <c r="K17" i="34" s="1"/>
  <c r="N8" i="19"/>
  <c r="U60" i="19"/>
  <c r="E60" i="34"/>
  <c r="K60" i="34" s="1"/>
  <c r="E52" i="34"/>
  <c r="K52" i="34" s="1"/>
  <c r="U52" i="19"/>
  <c r="E44" i="34"/>
  <c r="K44" i="34" s="1"/>
  <c r="U44" i="19"/>
  <c r="E36" i="34"/>
  <c r="K36" i="34" s="1"/>
  <c r="U36" i="19"/>
  <c r="U28" i="19"/>
  <c r="E28" i="34"/>
  <c r="K28" i="34" s="1"/>
  <c r="E20" i="34"/>
  <c r="K20" i="34" s="1"/>
  <c r="U20" i="19"/>
  <c r="E65" i="34"/>
  <c r="K65" i="34" s="1"/>
  <c r="U65" i="19"/>
  <c r="U63" i="19"/>
  <c r="E63" i="34"/>
  <c r="K63" i="34" s="1"/>
  <c r="E55" i="34"/>
  <c r="K55" i="34" s="1"/>
  <c r="U55" i="19"/>
  <c r="E47" i="34"/>
  <c r="K47" i="34" s="1"/>
  <c r="U47" i="19"/>
  <c r="E39" i="34"/>
  <c r="K39" i="34" s="1"/>
  <c r="U39" i="19"/>
  <c r="E31" i="34"/>
  <c r="K31" i="34" s="1"/>
  <c r="U31" i="19"/>
  <c r="E23" i="34"/>
  <c r="K23" i="34" s="1"/>
  <c r="U23" i="19"/>
  <c r="AG77" i="35"/>
  <c r="AG118" i="35"/>
  <c r="AG102" i="35"/>
  <c r="AG110" i="35"/>
  <c r="AG83" i="35"/>
  <c r="BK8" i="19"/>
  <c r="AG74" i="35"/>
  <c r="AG158" i="35"/>
  <c r="AG133" i="35"/>
  <c r="AG95" i="35"/>
  <c r="AG116" i="35"/>
  <c r="BK23" i="19"/>
  <c r="AG124" i="35"/>
  <c r="BK41" i="19"/>
  <c r="AG73" i="35"/>
  <c r="AG126" i="35"/>
  <c r="BK67" i="19"/>
  <c r="BK61" i="19"/>
  <c r="BK52" i="19"/>
  <c r="BK43" i="19"/>
  <c r="BK39" i="19"/>
  <c r="BK36" i="19"/>
  <c r="AG128" i="35"/>
  <c r="AG151" i="35"/>
  <c r="AG164" i="35"/>
  <c r="AG78" i="35"/>
  <c r="AG141" i="35"/>
  <c r="BK24" i="19"/>
  <c r="AG100" i="35"/>
  <c r="AG132" i="35"/>
  <c r="AG119" i="35"/>
  <c r="BK14" i="19"/>
  <c r="AG136" i="35"/>
  <c r="BK11" i="19"/>
  <c r="AG163" i="35"/>
  <c r="BK60" i="19"/>
  <c r="AG160" i="35"/>
  <c r="AG161" i="35"/>
  <c r="BK15" i="19"/>
  <c r="BK63" i="19"/>
  <c r="BK80" i="19"/>
  <c r="BK75" i="19"/>
  <c r="BK29" i="19"/>
  <c r="BK35" i="19"/>
  <c r="AG154" i="35"/>
  <c r="AG109" i="35"/>
  <c r="BK20" i="19"/>
  <c r="AG138" i="35"/>
  <c r="AG129" i="35"/>
  <c r="AG106" i="35"/>
  <c r="AG121" i="35"/>
  <c r="AG107" i="35"/>
  <c r="AG142" i="35"/>
  <c r="BK10" i="19"/>
  <c r="AG144" i="35"/>
  <c r="BK17" i="19"/>
  <c r="AG96" i="35"/>
  <c r="BK59" i="19"/>
  <c r="AG157" i="35"/>
  <c r="BK25" i="19"/>
  <c r="BK18" i="19"/>
  <c r="BK62" i="19"/>
  <c r="BK81" i="19"/>
  <c r="BK77" i="19"/>
  <c r="BK28" i="19"/>
  <c r="AG143" i="35"/>
  <c r="AG145" i="35"/>
  <c r="AG101" i="35"/>
  <c r="AG76" i="35"/>
  <c r="AG99" i="35"/>
  <c r="AG87" i="35"/>
  <c r="AG112" i="35"/>
  <c r="AG90" i="35"/>
  <c r="AG94" i="35"/>
  <c r="AG159" i="35"/>
  <c r="BK32" i="19"/>
  <c r="AG103" i="35"/>
  <c r="AG86" i="35"/>
  <c r="AG105" i="35"/>
  <c r="BK57" i="19"/>
  <c r="AG97" i="35"/>
  <c r="BK26" i="19"/>
  <c r="BK71" i="19"/>
  <c r="BK64" i="19"/>
  <c r="BK82" i="19"/>
  <c r="BK76" i="19"/>
  <c r="BK21" i="19"/>
  <c r="AG155" i="35"/>
  <c r="AG88" i="35"/>
  <c r="AG123" i="35"/>
  <c r="AG131" i="35"/>
  <c r="AG140" i="35"/>
  <c r="AG81" i="35"/>
  <c r="AG130" i="35"/>
  <c r="AG113" i="35"/>
  <c r="BK46" i="19"/>
  <c r="AG156" i="35"/>
  <c r="BK31" i="19"/>
  <c r="AG84" i="35"/>
  <c r="AG89" i="35"/>
  <c r="AG85" i="35"/>
  <c r="BK58" i="19"/>
  <c r="AG93" i="35"/>
  <c r="BK19" i="19"/>
  <c r="BK72" i="19"/>
  <c r="BK13" i="19"/>
  <c r="BK79" i="19"/>
  <c r="BK78" i="19"/>
  <c r="BK22" i="19"/>
  <c r="AG79" i="35"/>
  <c r="AG150" i="35"/>
  <c r="AG91" i="35"/>
  <c r="AG111" i="35"/>
  <c r="AG135" i="35"/>
  <c r="AG127" i="35"/>
  <c r="AG104" i="35"/>
  <c r="AG125" i="35"/>
  <c r="BK47" i="19"/>
  <c r="AG146" i="35"/>
  <c r="BK16" i="19"/>
  <c r="AG139" i="35"/>
  <c r="AG148" i="35"/>
  <c r="AG152" i="35"/>
  <c r="BK56" i="19"/>
  <c r="AG80" i="35"/>
  <c r="BK65" i="19"/>
  <c r="BK69" i="19"/>
  <c r="BG7" i="19"/>
  <c r="BK83" i="19"/>
  <c r="BK74" i="19"/>
  <c r="BK49" i="19"/>
  <c r="AG69" i="35"/>
  <c r="BK12" i="19"/>
  <c r="AG137" i="35"/>
  <c r="AG98" i="35"/>
  <c r="AG92" i="35"/>
  <c r="AG82" i="35"/>
  <c r="AG153" i="35"/>
  <c r="AG115" i="35"/>
  <c r="BK45" i="19"/>
  <c r="AG114" i="35"/>
  <c r="BK34" i="19"/>
  <c r="AG117" i="35"/>
  <c r="AG162" i="35"/>
  <c r="BK27" i="19"/>
  <c r="BK54" i="19"/>
  <c r="AG70" i="35"/>
  <c r="BK68" i="19"/>
  <c r="BK70" i="19"/>
  <c r="BK53" i="19"/>
  <c r="BK44" i="19"/>
  <c r="BK37" i="19"/>
  <c r="BK48" i="19"/>
  <c r="AG122" i="35"/>
  <c r="BK9" i="19"/>
  <c r="AG108" i="35"/>
  <c r="AG72" i="35"/>
  <c r="AG147" i="35"/>
  <c r="AG75" i="35"/>
  <c r="AG67" i="35"/>
  <c r="AG134" i="35"/>
  <c r="AG68" i="35"/>
  <c r="AG120" i="35"/>
  <c r="BK33" i="19"/>
  <c r="BK30" i="19"/>
  <c r="AG71" i="35"/>
  <c r="BK40" i="19"/>
  <c r="BK55" i="19"/>
  <c r="AG149" i="35"/>
  <c r="BK66" i="19"/>
  <c r="BK73" i="19"/>
  <c r="BK51" i="19"/>
  <c r="BK42" i="19"/>
  <c r="BK38" i="19"/>
  <c r="BK50" i="19"/>
  <c r="DG58" i="20" l="1"/>
  <c r="E102" i="20"/>
  <c r="E147" i="20"/>
  <c r="E57" i="20"/>
  <c r="E12" i="20"/>
  <c r="E192" i="20"/>
  <c r="E100" i="20"/>
  <c r="E145" i="20"/>
  <c r="E55" i="20"/>
  <c r="E188" i="20"/>
  <c r="E143" i="20"/>
  <c r="E8" i="20"/>
  <c r="E53" i="20"/>
  <c r="E191" i="20"/>
  <c r="E11" i="20"/>
  <c r="E56" i="20"/>
  <c r="E101" i="20"/>
  <c r="E144" i="20"/>
  <c r="E99" i="20"/>
  <c r="E189" i="20"/>
  <c r="E54" i="20"/>
  <c r="E9" i="20"/>
  <c r="E10" i="20"/>
  <c r="E190" i="20"/>
  <c r="E146" i="20"/>
  <c r="E98" i="20"/>
  <c r="DG61" i="20"/>
  <c r="DG60" i="20"/>
  <c r="DN61" i="20"/>
  <c r="DO151" i="20"/>
  <c r="DG59" i="20"/>
  <c r="C35" i="30"/>
  <c r="C36" i="30"/>
  <c r="C50" i="30"/>
  <c r="C48" i="30"/>
  <c r="C49" i="30"/>
  <c r="C22" i="30"/>
  <c r="C21" i="30"/>
  <c r="C28" i="30"/>
  <c r="C29" i="30"/>
  <c r="C39" i="30"/>
  <c r="C38" i="30"/>
  <c r="C37" i="30"/>
  <c r="C74" i="30"/>
  <c r="C78" i="30"/>
  <c r="C76" i="30"/>
  <c r="C77" i="30"/>
  <c r="C75" i="30"/>
  <c r="C43" i="30"/>
  <c r="C42" i="30"/>
  <c r="C44" i="30"/>
  <c r="C83" i="30"/>
  <c r="C79" i="30"/>
  <c r="C82" i="30"/>
  <c r="C81" i="30"/>
  <c r="C80" i="30"/>
  <c r="C52" i="30"/>
  <c r="C51" i="30"/>
  <c r="C53" i="30"/>
  <c r="C13" i="30"/>
  <c r="C64" i="30"/>
  <c r="C62" i="30"/>
  <c r="C63" i="30"/>
  <c r="C61" i="30"/>
  <c r="C73" i="30"/>
  <c r="C70" i="30"/>
  <c r="C69" i="30"/>
  <c r="C72" i="30"/>
  <c r="C71" i="30"/>
  <c r="C18" i="30"/>
  <c r="C15" i="30"/>
  <c r="C67" i="30"/>
  <c r="C66" i="30"/>
  <c r="C68" i="30"/>
  <c r="C65" i="30"/>
  <c r="C19" i="30"/>
  <c r="C26" i="30"/>
  <c r="C25" i="30"/>
  <c r="C55" i="30"/>
  <c r="C54" i="30"/>
  <c r="C56" i="30"/>
  <c r="C58" i="30"/>
  <c r="C57" i="30"/>
  <c r="C59" i="30"/>
  <c r="C60" i="30"/>
  <c r="C41" i="30"/>
  <c r="C40" i="30"/>
  <c r="C27" i="30"/>
  <c r="C17" i="30"/>
  <c r="C11" i="30"/>
  <c r="C23" i="30"/>
  <c r="C30" i="30"/>
  <c r="C33" i="30"/>
  <c r="C34" i="30"/>
  <c r="C16" i="30"/>
  <c r="C31" i="30"/>
  <c r="C32" i="30"/>
  <c r="C10" i="30"/>
  <c r="C14" i="30"/>
  <c r="C45" i="30"/>
  <c r="C47" i="30"/>
  <c r="C46" i="30"/>
  <c r="C24" i="30"/>
  <c r="C8" i="30"/>
  <c r="C20" i="30"/>
  <c r="C9" i="30"/>
  <c r="C12" i="30"/>
  <c r="W36" i="19"/>
  <c r="AZ36" i="19"/>
  <c r="X36" i="19"/>
  <c r="AW36" i="19"/>
  <c r="Y36" i="19"/>
  <c r="AU36" i="19"/>
  <c r="AV36" i="19" s="1"/>
  <c r="AA36" i="19"/>
  <c r="AB36" i="19" s="1"/>
  <c r="BA36" i="19"/>
  <c r="D34" i="31"/>
  <c r="R7" i="31" s="1"/>
  <c r="AR36" i="19"/>
  <c r="D34" i="35"/>
  <c r="V36" i="19"/>
  <c r="AP36" i="19"/>
  <c r="AS36" i="19"/>
  <c r="AT36" i="19" s="1"/>
  <c r="AQ36" i="19"/>
  <c r="AX36" i="19"/>
  <c r="AC36" i="19"/>
  <c r="W64" i="19"/>
  <c r="AW64" i="19"/>
  <c r="AR64" i="19"/>
  <c r="D62" i="31"/>
  <c r="AX64" i="19"/>
  <c r="AC64" i="19"/>
  <c r="AZ64" i="19"/>
  <c r="V64" i="19"/>
  <c r="AA64" i="19"/>
  <c r="AB64" i="19" s="1"/>
  <c r="AQ64" i="19"/>
  <c r="BA64" i="19"/>
  <c r="AP64" i="19"/>
  <c r="X64" i="19"/>
  <c r="AU64" i="19"/>
  <c r="AV64" i="19" s="1"/>
  <c r="Y64" i="19"/>
  <c r="AS64" i="19"/>
  <c r="AT64" i="19" s="1"/>
  <c r="D62" i="35"/>
  <c r="V38" i="19"/>
  <c r="AZ38" i="19"/>
  <c r="Y38" i="19"/>
  <c r="AQ38" i="19"/>
  <c r="D36" i="31"/>
  <c r="BA38" i="19"/>
  <c r="W38" i="19"/>
  <c r="AP38" i="19"/>
  <c r="AX38" i="19"/>
  <c r="AA38" i="19"/>
  <c r="AB38" i="19" s="1"/>
  <c r="AU38" i="19"/>
  <c r="AV38" i="19" s="1"/>
  <c r="AC38" i="19"/>
  <c r="D36" i="35"/>
  <c r="AW38" i="19"/>
  <c r="X38" i="19"/>
  <c r="AS38" i="19"/>
  <c r="AT38" i="19" s="1"/>
  <c r="AR38" i="19"/>
  <c r="W66" i="19"/>
  <c r="AX66" i="19"/>
  <c r="D64" i="31"/>
  <c r="R10" i="31" s="1"/>
  <c r="AP66" i="19"/>
  <c r="X66" i="19"/>
  <c r="AS66" i="19"/>
  <c r="AT66" i="19" s="1"/>
  <c r="D64" i="35"/>
  <c r="AZ66" i="19"/>
  <c r="BA66" i="19"/>
  <c r="AA66" i="19"/>
  <c r="AB66" i="19" s="1"/>
  <c r="AR66" i="19"/>
  <c r="AW66" i="19"/>
  <c r="AC66" i="19"/>
  <c r="V66" i="19"/>
  <c r="Y66" i="19"/>
  <c r="AU66" i="19"/>
  <c r="AV66" i="19" s="1"/>
  <c r="AQ66" i="19"/>
  <c r="Y43" i="19"/>
  <c r="AX43" i="19"/>
  <c r="AA43" i="19"/>
  <c r="AB43" i="19" s="1"/>
  <c r="AP43" i="19"/>
  <c r="X43" i="19"/>
  <c r="AQ43" i="19"/>
  <c r="AC43" i="19"/>
  <c r="BA43" i="19"/>
  <c r="D41" i="35"/>
  <c r="AU43" i="19"/>
  <c r="AV43" i="19" s="1"/>
  <c r="D41" i="31"/>
  <c r="AR43" i="19"/>
  <c r="V43" i="19"/>
  <c r="AW43" i="19"/>
  <c r="AZ43" i="19"/>
  <c r="W43" i="19"/>
  <c r="AS43" i="19"/>
  <c r="AT43" i="19" s="1"/>
  <c r="V39" i="19"/>
  <c r="AS39" i="19"/>
  <c r="AT39" i="19" s="1"/>
  <c r="X39" i="19"/>
  <c r="BA39" i="19"/>
  <c r="W39" i="19"/>
  <c r="AX39" i="19"/>
  <c r="AQ39" i="19"/>
  <c r="D37" i="31"/>
  <c r="AZ39" i="19"/>
  <c r="Y39" i="19"/>
  <c r="AW39" i="19"/>
  <c r="AC39" i="19"/>
  <c r="AP39" i="19"/>
  <c r="AA39" i="19"/>
  <c r="AB39" i="19" s="1"/>
  <c r="AU39" i="19"/>
  <c r="AV39" i="19" s="1"/>
  <c r="D37" i="35"/>
  <c r="AR39" i="19"/>
  <c r="AC65" i="19"/>
  <c r="AP65" i="19"/>
  <c r="X65" i="19"/>
  <c r="AW65" i="19"/>
  <c r="V65" i="19"/>
  <c r="AS65" i="19"/>
  <c r="AT65" i="19" s="1"/>
  <c r="AU65" i="19"/>
  <c r="AV65" i="19" s="1"/>
  <c r="Y65" i="19"/>
  <c r="BA65" i="19"/>
  <c r="D63" i="31"/>
  <c r="AZ65" i="19"/>
  <c r="AA65" i="19"/>
  <c r="AB65" i="19" s="1"/>
  <c r="AX65" i="19"/>
  <c r="D63" i="35"/>
  <c r="AR65" i="19"/>
  <c r="W65" i="19"/>
  <c r="AQ65" i="19"/>
  <c r="AC44" i="19"/>
  <c r="AQ44" i="19"/>
  <c r="D42" i="35"/>
  <c r="AP44" i="19"/>
  <c r="X44" i="19"/>
  <c r="BA44" i="19"/>
  <c r="Y44" i="19"/>
  <c r="AW44" i="19"/>
  <c r="W44" i="19"/>
  <c r="AZ44" i="19"/>
  <c r="AU44" i="19"/>
  <c r="AV44" i="19" s="1"/>
  <c r="AA44" i="19"/>
  <c r="AB44" i="19" s="1"/>
  <c r="D42" i="31"/>
  <c r="AR44" i="19"/>
  <c r="AX44" i="19"/>
  <c r="AS44" i="19"/>
  <c r="AT44" i="19" s="1"/>
  <c r="V44" i="19"/>
  <c r="Y17" i="19"/>
  <c r="BA17" i="19"/>
  <c r="D15" i="35"/>
  <c r="AW17" i="19"/>
  <c r="AP17" i="19"/>
  <c r="V17" i="19"/>
  <c r="AX17" i="19"/>
  <c r="X17" i="19"/>
  <c r="AR17" i="19"/>
  <c r="AC17" i="19"/>
  <c r="AS17" i="19"/>
  <c r="AT17" i="19" s="1"/>
  <c r="AQ17" i="19"/>
  <c r="AZ17" i="19"/>
  <c r="AU17" i="19"/>
  <c r="AV17" i="19" s="1"/>
  <c r="AA17" i="19"/>
  <c r="AB17" i="19" s="1"/>
  <c r="D15" i="31"/>
  <c r="W17" i="19"/>
  <c r="AC49" i="19"/>
  <c r="AZ49" i="19"/>
  <c r="Y49" i="19"/>
  <c r="V49" i="19"/>
  <c r="BA49" i="19"/>
  <c r="AP49" i="19"/>
  <c r="AR49" i="19"/>
  <c r="AW49" i="19"/>
  <c r="AA49" i="19"/>
  <c r="AB49" i="19" s="1"/>
  <c r="AX49" i="19"/>
  <c r="X49" i="19"/>
  <c r="AS49" i="19"/>
  <c r="AT49" i="19" s="1"/>
  <c r="D47" i="31"/>
  <c r="AQ49" i="19"/>
  <c r="D47" i="35"/>
  <c r="W49" i="19"/>
  <c r="AU49" i="19"/>
  <c r="AV49" i="19" s="1"/>
  <c r="AA56" i="19"/>
  <c r="AB56" i="19" s="1"/>
  <c r="AP56" i="19"/>
  <c r="Y56" i="19"/>
  <c r="AS56" i="19"/>
  <c r="AT56" i="19" s="1"/>
  <c r="V56" i="19"/>
  <c r="AU56" i="19"/>
  <c r="AV56" i="19" s="1"/>
  <c r="D54" i="35"/>
  <c r="AX56" i="19"/>
  <c r="X56" i="19"/>
  <c r="D54" i="31"/>
  <c r="R9" i="31" s="1"/>
  <c r="AW56" i="19"/>
  <c r="BA56" i="19"/>
  <c r="AZ56" i="19"/>
  <c r="W56" i="19"/>
  <c r="AR56" i="19"/>
  <c r="AC56" i="19"/>
  <c r="AQ56" i="19"/>
  <c r="DL105" i="20"/>
  <c r="DS105" i="20"/>
  <c r="DL150" i="20"/>
  <c r="DS150" i="20"/>
  <c r="DL195" i="20"/>
  <c r="DS195" i="20"/>
  <c r="DL60" i="20"/>
  <c r="DS60" i="20"/>
  <c r="DM105" i="20"/>
  <c r="DF105" i="20"/>
  <c r="DM60" i="20"/>
  <c r="DF60" i="20"/>
  <c r="Z141" i="19"/>
  <c r="Z84" i="19"/>
  <c r="DR104" i="20"/>
  <c r="DK104" i="20"/>
  <c r="DK59" i="20"/>
  <c r="DR59" i="20"/>
  <c r="Z147" i="19"/>
  <c r="Z72" i="19"/>
  <c r="Z136" i="19"/>
  <c r="Z117" i="19"/>
  <c r="Z127" i="19"/>
  <c r="Z102" i="19"/>
  <c r="DH148" i="20"/>
  <c r="DH103" i="20"/>
  <c r="DH58" i="20"/>
  <c r="DH193" i="20"/>
  <c r="DO193" i="20"/>
  <c r="DO148" i="20"/>
  <c r="DO58" i="20"/>
  <c r="DO103" i="20"/>
  <c r="DL103" i="20"/>
  <c r="DS103" i="20"/>
  <c r="DL193" i="20"/>
  <c r="DS193" i="20"/>
  <c r="DL148" i="20"/>
  <c r="DS148" i="20"/>
  <c r="DS58" i="20"/>
  <c r="DL58" i="20"/>
  <c r="Z99" i="19"/>
  <c r="Z71" i="19"/>
  <c r="Z155" i="19"/>
  <c r="Z139" i="19"/>
  <c r="Z132" i="19"/>
  <c r="Z111" i="19"/>
  <c r="D26" i="31"/>
  <c r="AQ28" i="19"/>
  <c r="AA28" i="19"/>
  <c r="AB28" i="19" s="1"/>
  <c r="AX28" i="19"/>
  <c r="W28" i="19"/>
  <c r="AR28" i="19"/>
  <c r="AC28" i="19"/>
  <c r="AS28" i="19"/>
  <c r="AT28" i="19" s="1"/>
  <c r="V28" i="19"/>
  <c r="AW28" i="19"/>
  <c r="X28" i="19"/>
  <c r="BA28" i="19"/>
  <c r="D26" i="35"/>
  <c r="AU28" i="19"/>
  <c r="AV28" i="19" s="1"/>
  <c r="AZ28" i="19"/>
  <c r="AP28" i="19"/>
  <c r="Y28" i="19"/>
  <c r="AA30" i="19"/>
  <c r="AB30" i="19" s="1"/>
  <c r="AU30" i="19"/>
  <c r="AV30" i="19" s="1"/>
  <c r="X30" i="19"/>
  <c r="AZ30" i="19"/>
  <c r="AW30" i="19"/>
  <c r="V30" i="19"/>
  <c r="AQ30" i="19"/>
  <c r="W30" i="19"/>
  <c r="AR30" i="19"/>
  <c r="AC30" i="19"/>
  <c r="AP30" i="19"/>
  <c r="Y30" i="19"/>
  <c r="BA30" i="19"/>
  <c r="D28" i="31"/>
  <c r="AS30" i="19"/>
  <c r="AT30" i="19" s="1"/>
  <c r="D28" i="35"/>
  <c r="AX30" i="19"/>
  <c r="D60" i="31"/>
  <c r="BA62" i="19"/>
  <c r="V62" i="19"/>
  <c r="AR62" i="19"/>
  <c r="D60" i="35"/>
  <c r="AS62" i="19"/>
  <c r="AT62" i="19" s="1"/>
  <c r="AW62" i="19"/>
  <c r="W62" i="19"/>
  <c r="AQ62" i="19"/>
  <c r="Y62" i="19"/>
  <c r="AX62" i="19"/>
  <c r="AA62" i="19"/>
  <c r="AB62" i="19" s="1"/>
  <c r="AP62" i="19"/>
  <c r="AC62" i="19"/>
  <c r="X62" i="19"/>
  <c r="AZ62" i="19"/>
  <c r="AU62" i="19"/>
  <c r="AV62" i="19" s="1"/>
  <c r="N9" i="19"/>
  <c r="E8" i="34"/>
  <c r="K8" i="34" s="1"/>
  <c r="U8" i="19"/>
  <c r="AA63" i="19"/>
  <c r="AB63" i="19" s="1"/>
  <c r="AR63" i="19"/>
  <c r="AC63" i="19"/>
  <c r="AS63" i="19"/>
  <c r="AT63" i="19" s="1"/>
  <c r="W63" i="19"/>
  <c r="AZ63" i="19"/>
  <c r="X63" i="19"/>
  <c r="AU63" i="19"/>
  <c r="AV63" i="19" s="1"/>
  <c r="Y63" i="19"/>
  <c r="AW63" i="19"/>
  <c r="V63" i="19"/>
  <c r="AP63" i="19"/>
  <c r="AX63" i="19"/>
  <c r="D61" i="31"/>
  <c r="AQ63" i="19"/>
  <c r="D61" i="35"/>
  <c r="BA63" i="19"/>
  <c r="AC57" i="19"/>
  <c r="BA57" i="19"/>
  <c r="AA57" i="19"/>
  <c r="AB57" i="19" s="1"/>
  <c r="AW57" i="19"/>
  <c r="Y57" i="19"/>
  <c r="AU57" i="19"/>
  <c r="AV57" i="19" s="1"/>
  <c r="W57" i="19"/>
  <c r="AP57" i="19"/>
  <c r="X57" i="19"/>
  <c r="AR57" i="19"/>
  <c r="AZ57" i="19"/>
  <c r="V57" i="19"/>
  <c r="AQ57" i="19"/>
  <c r="D55" i="35"/>
  <c r="AS57" i="19"/>
  <c r="AT57" i="19" s="1"/>
  <c r="D55" i="31"/>
  <c r="AX57" i="19"/>
  <c r="W46" i="19"/>
  <c r="BA46" i="19"/>
  <c r="V46" i="19"/>
  <c r="AP46" i="19"/>
  <c r="AA46" i="19"/>
  <c r="AB46" i="19" s="1"/>
  <c r="AQ46" i="19"/>
  <c r="D44" i="35"/>
  <c r="AX46" i="19"/>
  <c r="AC46" i="19"/>
  <c r="AR46" i="19"/>
  <c r="AU46" i="19"/>
  <c r="AV46" i="19" s="1"/>
  <c r="X46" i="19"/>
  <c r="AZ46" i="19"/>
  <c r="D44" i="31"/>
  <c r="R8" i="31" s="1"/>
  <c r="AS46" i="19"/>
  <c r="AT46" i="19" s="1"/>
  <c r="Y46" i="19"/>
  <c r="AW46" i="19"/>
  <c r="D17" i="31"/>
  <c r="AR19" i="19"/>
  <c r="X19" i="19"/>
  <c r="AW19" i="19"/>
  <c r="AZ19" i="19"/>
  <c r="D17" i="35"/>
  <c r="AP19" i="19"/>
  <c r="AS19" i="19"/>
  <c r="AT19" i="19" s="1"/>
  <c r="W19" i="19"/>
  <c r="BA19" i="19"/>
  <c r="AA19" i="19"/>
  <c r="AB19" i="19" s="1"/>
  <c r="AQ19" i="19"/>
  <c r="Y19" i="19"/>
  <c r="AX19" i="19"/>
  <c r="AC19" i="19"/>
  <c r="AU19" i="19"/>
  <c r="AV19" i="19" s="1"/>
  <c r="V19" i="19"/>
  <c r="X51" i="19"/>
  <c r="AP51" i="19"/>
  <c r="D49" i="31"/>
  <c r="AU51" i="19"/>
  <c r="AV51" i="19" s="1"/>
  <c r="AC51" i="19"/>
  <c r="AW51" i="19"/>
  <c r="AZ51" i="19"/>
  <c r="V51" i="19"/>
  <c r="AQ51" i="19"/>
  <c r="Y51" i="19"/>
  <c r="AR51" i="19"/>
  <c r="D49" i="35"/>
  <c r="AX51" i="19"/>
  <c r="AA51" i="19"/>
  <c r="AB51" i="19" s="1"/>
  <c r="AS51" i="19"/>
  <c r="AT51" i="19" s="1"/>
  <c r="W51" i="19"/>
  <c r="BA51" i="19"/>
  <c r="AC32" i="19"/>
  <c r="AQ32" i="19"/>
  <c r="X32" i="19"/>
  <c r="AZ32" i="19"/>
  <c r="W32" i="19"/>
  <c r="AP32" i="19"/>
  <c r="V32" i="19"/>
  <c r="AX32" i="19"/>
  <c r="D30" i="31"/>
  <c r="AW32" i="19"/>
  <c r="BA32" i="19"/>
  <c r="Y32" i="19"/>
  <c r="AS32" i="19"/>
  <c r="AT32" i="19" s="1"/>
  <c r="D30" i="35"/>
  <c r="AR32" i="19"/>
  <c r="AA32" i="19"/>
  <c r="AB32" i="19" s="1"/>
  <c r="AU32" i="19"/>
  <c r="AV32" i="19" s="1"/>
  <c r="D65" i="35"/>
  <c r="AZ67" i="19"/>
  <c r="AC67" i="19"/>
  <c r="AP67" i="19"/>
  <c r="AA67" i="19"/>
  <c r="AB67" i="19" s="1"/>
  <c r="AQ67" i="19"/>
  <c r="D65" i="31"/>
  <c r="BA67" i="19"/>
  <c r="W67" i="19"/>
  <c r="AR67" i="19"/>
  <c r="AU67" i="19"/>
  <c r="AV67" i="19" s="1"/>
  <c r="AX67" i="19"/>
  <c r="AS67" i="19"/>
  <c r="AT67" i="19" s="1"/>
  <c r="AW67" i="19"/>
  <c r="V67" i="19"/>
  <c r="Y67" i="19"/>
  <c r="X67" i="19"/>
  <c r="AC58" i="19"/>
  <c r="AQ58" i="19"/>
  <c r="V58" i="19"/>
  <c r="AX58" i="19"/>
  <c r="Y58" i="19"/>
  <c r="AW58" i="19"/>
  <c r="AR58" i="19"/>
  <c r="AA58" i="19"/>
  <c r="AB58" i="19" s="1"/>
  <c r="AP58" i="19"/>
  <c r="X58" i="19"/>
  <c r="AS58" i="19"/>
  <c r="AT58" i="19" s="1"/>
  <c r="D56" i="31"/>
  <c r="D56" i="35"/>
  <c r="W58" i="19"/>
  <c r="BA58" i="19"/>
  <c r="AZ58" i="19"/>
  <c r="AU58" i="19"/>
  <c r="AV58" i="19" s="1"/>
  <c r="D66" i="35"/>
  <c r="AX68" i="19"/>
  <c r="W68" i="19"/>
  <c r="AQ68" i="19"/>
  <c r="V68" i="19"/>
  <c r="AP68" i="19"/>
  <c r="AZ68" i="19"/>
  <c r="AA68" i="19"/>
  <c r="AB68" i="19" s="1"/>
  <c r="BA68" i="19"/>
  <c r="D66" i="31"/>
  <c r="AR68" i="19"/>
  <c r="AC68" i="19"/>
  <c r="AW68" i="19"/>
  <c r="Y68" i="19"/>
  <c r="AU68" i="19"/>
  <c r="AV68" i="19" s="1"/>
  <c r="X68" i="19"/>
  <c r="AS68" i="19"/>
  <c r="AT68" i="19" s="1"/>
  <c r="X50" i="19"/>
  <c r="AQ50" i="19"/>
  <c r="Y50" i="19"/>
  <c r="AU50" i="19"/>
  <c r="AV50" i="19" s="1"/>
  <c r="D48" i="31"/>
  <c r="AP50" i="19"/>
  <c r="AA50" i="19"/>
  <c r="AB50" i="19" s="1"/>
  <c r="AR50" i="19"/>
  <c r="W50" i="19"/>
  <c r="AC50" i="19"/>
  <c r="AS50" i="19"/>
  <c r="AT50" i="19" s="1"/>
  <c r="AZ50" i="19"/>
  <c r="AX50" i="19"/>
  <c r="D48" i="35"/>
  <c r="BA50" i="19"/>
  <c r="V50" i="19"/>
  <c r="AW50" i="19"/>
  <c r="Z116" i="19"/>
  <c r="Z148" i="19"/>
  <c r="Z166" i="19"/>
  <c r="Z95" i="19"/>
  <c r="Z94" i="19"/>
  <c r="Z142" i="19"/>
  <c r="Z140" i="19"/>
  <c r="Z164" i="19"/>
  <c r="DK106" i="20"/>
  <c r="DK61" i="20"/>
  <c r="DR61" i="20"/>
  <c r="DR106" i="20"/>
  <c r="Z145" i="19"/>
  <c r="Y41" i="19"/>
  <c r="AP41" i="19"/>
  <c r="AA41" i="19"/>
  <c r="AB41" i="19" s="1"/>
  <c r="AS41" i="19"/>
  <c r="AT41" i="19" s="1"/>
  <c r="D39" i="31"/>
  <c r="AR41" i="19"/>
  <c r="AX41" i="19"/>
  <c r="V41" i="19"/>
  <c r="AZ41" i="19"/>
  <c r="AC41" i="19"/>
  <c r="AW41" i="19"/>
  <c r="W41" i="19"/>
  <c r="AU41" i="19"/>
  <c r="AV41" i="19" s="1"/>
  <c r="D39" i="35"/>
  <c r="AQ41" i="19"/>
  <c r="X41" i="19"/>
  <c r="BA41" i="19"/>
  <c r="D33" i="31"/>
  <c r="AX35" i="19"/>
  <c r="W35" i="19"/>
  <c r="AU35" i="19"/>
  <c r="AV35" i="19" s="1"/>
  <c r="Y35" i="19"/>
  <c r="AR35" i="19"/>
  <c r="AC35" i="19"/>
  <c r="AQ35" i="19"/>
  <c r="AZ35" i="19"/>
  <c r="BA35" i="19"/>
  <c r="AS35" i="19"/>
  <c r="AT35" i="19" s="1"/>
  <c r="AP35" i="19"/>
  <c r="V35" i="19"/>
  <c r="AW35" i="19"/>
  <c r="AA35" i="19"/>
  <c r="AB35" i="19" s="1"/>
  <c r="X35" i="19"/>
  <c r="D33" i="35"/>
  <c r="W31" i="19"/>
  <c r="AR31" i="19"/>
  <c r="AP31" i="19"/>
  <c r="AC31" i="19"/>
  <c r="AZ31" i="19"/>
  <c r="V31" i="19"/>
  <c r="AW31" i="19"/>
  <c r="Y31" i="19"/>
  <c r="AX31" i="19"/>
  <c r="D29" i="35"/>
  <c r="AU31" i="19"/>
  <c r="AV31" i="19" s="1"/>
  <c r="X31" i="19"/>
  <c r="D29" i="31"/>
  <c r="AS31" i="19"/>
  <c r="AT31" i="19" s="1"/>
  <c r="BA31" i="19"/>
  <c r="AQ31" i="19"/>
  <c r="AA31" i="19"/>
  <c r="AB31" i="19" s="1"/>
  <c r="D23" i="31"/>
  <c r="BA25" i="19"/>
  <c r="D23" i="35"/>
  <c r="AZ25" i="19"/>
  <c r="V25" i="19"/>
  <c r="AU25" i="19"/>
  <c r="AV25" i="19" s="1"/>
  <c r="AC25" i="19"/>
  <c r="AQ25" i="19"/>
  <c r="AA25" i="19"/>
  <c r="AB25" i="19" s="1"/>
  <c r="AX25" i="19"/>
  <c r="AP25" i="19"/>
  <c r="Y25" i="19"/>
  <c r="AW25" i="19"/>
  <c r="X25" i="19"/>
  <c r="AS25" i="19"/>
  <c r="AT25" i="19" s="1"/>
  <c r="W25" i="19"/>
  <c r="AR25" i="19"/>
  <c r="AA47" i="19"/>
  <c r="AB47" i="19" s="1"/>
  <c r="AZ47" i="19"/>
  <c r="AC47" i="19"/>
  <c r="AX47" i="19"/>
  <c r="AU47" i="19"/>
  <c r="AV47" i="19" s="1"/>
  <c r="AQ47" i="19"/>
  <c r="X47" i="19"/>
  <c r="AR47" i="19"/>
  <c r="V47" i="19"/>
  <c r="BA47" i="19"/>
  <c r="Y47" i="19"/>
  <c r="AP47" i="19"/>
  <c r="D45" i="31"/>
  <c r="AS47" i="19"/>
  <c r="AT47" i="19" s="1"/>
  <c r="W47" i="19"/>
  <c r="AW47" i="19"/>
  <c r="D45" i="35"/>
  <c r="V20" i="19"/>
  <c r="AU20" i="19"/>
  <c r="AV20" i="19" s="1"/>
  <c r="Y20" i="19"/>
  <c r="AS20" i="19"/>
  <c r="AT20" i="19" s="1"/>
  <c r="AQ20" i="19"/>
  <c r="W20" i="19"/>
  <c r="BA20" i="19"/>
  <c r="D18" i="31"/>
  <c r="X20" i="19"/>
  <c r="AP20" i="19"/>
  <c r="AC20" i="19"/>
  <c r="AR20" i="19"/>
  <c r="AZ20" i="19"/>
  <c r="AX20" i="19"/>
  <c r="D18" i="35"/>
  <c r="AA20" i="19"/>
  <c r="AB20" i="19" s="1"/>
  <c r="AW20" i="19"/>
  <c r="AA52" i="19"/>
  <c r="AB52" i="19" s="1"/>
  <c r="AU52" i="19"/>
  <c r="AV52" i="19" s="1"/>
  <c r="D50" i="31"/>
  <c r="AX52" i="19"/>
  <c r="Y52" i="19"/>
  <c r="BA52" i="19"/>
  <c r="D50" i="35"/>
  <c r="AS52" i="19"/>
  <c r="AT52" i="19" s="1"/>
  <c r="AW52" i="19"/>
  <c r="AC52" i="19"/>
  <c r="AP52" i="19"/>
  <c r="W52" i="19"/>
  <c r="AR52" i="19"/>
  <c r="X52" i="19"/>
  <c r="AZ52" i="19"/>
  <c r="V52" i="19"/>
  <c r="AQ52" i="19"/>
  <c r="Z128" i="19"/>
  <c r="Z96" i="19"/>
  <c r="Z90" i="19"/>
  <c r="Z154" i="19"/>
  <c r="Z87" i="19"/>
  <c r="Z151" i="19"/>
  <c r="Z156" i="19"/>
  <c r="Z98" i="19"/>
  <c r="Z104" i="19"/>
  <c r="Z115" i="19"/>
  <c r="Z92" i="19"/>
  <c r="Z76" i="19"/>
  <c r="Z159" i="19"/>
  <c r="Z112" i="19"/>
  <c r="Z118" i="19"/>
  <c r="Z114" i="19"/>
  <c r="Y22" i="19"/>
  <c r="AU22" i="19"/>
  <c r="AV22" i="19" s="1"/>
  <c r="D20" i="31"/>
  <c r="AS22" i="19"/>
  <c r="AT22" i="19" s="1"/>
  <c r="AQ22" i="19"/>
  <c r="V22" i="19"/>
  <c r="BA22" i="19"/>
  <c r="W22" i="19"/>
  <c r="AR22" i="19"/>
  <c r="AC22" i="19"/>
  <c r="AW22" i="19"/>
  <c r="X22" i="19"/>
  <c r="AZ22" i="19"/>
  <c r="AA22" i="19"/>
  <c r="AB22" i="19" s="1"/>
  <c r="AX22" i="19"/>
  <c r="D20" i="35"/>
  <c r="AP22" i="19"/>
  <c r="AC54" i="19"/>
  <c r="AS54" i="19"/>
  <c r="AT54" i="19" s="1"/>
  <c r="AW54" i="19"/>
  <c r="Y54" i="19"/>
  <c r="AP54" i="19"/>
  <c r="AA54" i="19"/>
  <c r="AB54" i="19" s="1"/>
  <c r="AQ54" i="19"/>
  <c r="X54" i="19"/>
  <c r="V54" i="19"/>
  <c r="AR54" i="19"/>
  <c r="AU54" i="19"/>
  <c r="AV54" i="19" s="1"/>
  <c r="D52" i="35"/>
  <c r="BA54" i="19"/>
  <c r="D52" i="31"/>
  <c r="AX54" i="19"/>
  <c r="W54" i="19"/>
  <c r="AZ54" i="19"/>
  <c r="X27" i="19"/>
  <c r="AU27" i="19"/>
  <c r="AV27" i="19" s="1"/>
  <c r="D25" i="31"/>
  <c r="BA27" i="19"/>
  <c r="AS27" i="19"/>
  <c r="AT27" i="19" s="1"/>
  <c r="AR27" i="19"/>
  <c r="D25" i="35"/>
  <c r="AW27" i="19"/>
  <c r="AA27" i="19"/>
  <c r="AB27" i="19" s="1"/>
  <c r="AP27" i="19"/>
  <c r="V27" i="19"/>
  <c r="AQ27" i="19"/>
  <c r="W27" i="19"/>
  <c r="AZ27" i="19"/>
  <c r="Y27" i="19"/>
  <c r="AX27" i="19"/>
  <c r="AC27" i="19"/>
  <c r="Y40" i="19"/>
  <c r="AZ40" i="19"/>
  <c r="D38" i="35"/>
  <c r="AP40" i="19"/>
  <c r="D38" i="31"/>
  <c r="AW40" i="19"/>
  <c r="X40" i="19"/>
  <c r="BA40" i="19"/>
  <c r="AU40" i="19"/>
  <c r="AV40" i="19" s="1"/>
  <c r="W40" i="19"/>
  <c r="AX40" i="19"/>
  <c r="AA40" i="19"/>
  <c r="AB40" i="19" s="1"/>
  <c r="AS40" i="19"/>
  <c r="AT40" i="19" s="1"/>
  <c r="V40" i="19"/>
  <c r="AR40" i="19"/>
  <c r="AC40" i="19"/>
  <c r="AQ40" i="19"/>
  <c r="V18" i="19"/>
  <c r="AS18" i="19"/>
  <c r="AT18" i="19" s="1"/>
  <c r="AC18" i="19"/>
  <c r="AR18" i="19"/>
  <c r="D16" i="35"/>
  <c r="AZ18" i="19"/>
  <c r="AA18" i="19"/>
  <c r="AB18" i="19" s="1"/>
  <c r="AU18" i="19"/>
  <c r="AV18" i="19" s="1"/>
  <c r="Y18" i="19"/>
  <c r="AP18" i="19"/>
  <c r="AQ18" i="19"/>
  <c r="W18" i="19"/>
  <c r="AX18" i="19"/>
  <c r="X18" i="19"/>
  <c r="AW18" i="19"/>
  <c r="D16" i="31"/>
  <c r="BA18" i="19"/>
  <c r="AA53" i="19"/>
  <c r="AB53" i="19" s="1"/>
  <c r="AX53" i="19"/>
  <c r="Y53" i="19"/>
  <c r="AQ53" i="19"/>
  <c r="D51" i="35"/>
  <c r="AR53" i="19"/>
  <c r="BA53" i="19"/>
  <c r="W53" i="19"/>
  <c r="AP53" i="19"/>
  <c r="AC53" i="19"/>
  <c r="AZ53" i="19"/>
  <c r="X53" i="19"/>
  <c r="AW53" i="19"/>
  <c r="D51" i="31"/>
  <c r="AU53" i="19"/>
  <c r="AV53" i="19" s="1"/>
  <c r="V53" i="19"/>
  <c r="AS53" i="19"/>
  <c r="AT53" i="19" s="1"/>
  <c r="V29" i="19"/>
  <c r="AU29" i="19"/>
  <c r="AV29" i="19" s="1"/>
  <c r="Y29" i="19"/>
  <c r="D27" i="31"/>
  <c r="AX29" i="19"/>
  <c r="AQ29" i="19"/>
  <c r="AR29" i="19"/>
  <c r="W29" i="19"/>
  <c r="AP29" i="19"/>
  <c r="D27" i="35"/>
  <c r="BA29" i="19"/>
  <c r="AS29" i="19"/>
  <c r="AT29" i="19" s="1"/>
  <c r="X29" i="19"/>
  <c r="AA29" i="19"/>
  <c r="AB29" i="19" s="1"/>
  <c r="AZ29" i="19"/>
  <c r="AC29" i="19"/>
  <c r="AW29" i="19"/>
  <c r="X37" i="19"/>
  <c r="AX37" i="19"/>
  <c r="V37" i="19"/>
  <c r="AZ37" i="19"/>
  <c r="AA37" i="19"/>
  <c r="AB37" i="19" s="1"/>
  <c r="AS37" i="19"/>
  <c r="AT37" i="19" s="1"/>
  <c r="Y37" i="19"/>
  <c r="AW37" i="19"/>
  <c r="AP37" i="19"/>
  <c r="D35" i="35"/>
  <c r="AQ37" i="19"/>
  <c r="AC37" i="19"/>
  <c r="AR37" i="19"/>
  <c r="W37" i="19"/>
  <c r="BA37" i="19"/>
  <c r="D35" i="31"/>
  <c r="AU37" i="19"/>
  <c r="AV37" i="19" s="1"/>
  <c r="Z163" i="19"/>
  <c r="DK60" i="20"/>
  <c r="DR60" i="20"/>
  <c r="DK105" i="20"/>
  <c r="DR105" i="20"/>
  <c r="Z109" i="19"/>
  <c r="Z122" i="19"/>
  <c r="Z160" i="19"/>
  <c r="Z130" i="19"/>
  <c r="Z149" i="19"/>
  <c r="Z137" i="19"/>
  <c r="DK58" i="20"/>
  <c r="DR58" i="20"/>
  <c r="DR103" i="20"/>
  <c r="DK103" i="20"/>
  <c r="Z157" i="19"/>
  <c r="Z80" i="19"/>
  <c r="Z74" i="19"/>
  <c r="Z106" i="19"/>
  <c r="DF106" i="20"/>
  <c r="DF61" i="20"/>
  <c r="DT61" i="20" s="1"/>
  <c r="DM61" i="20"/>
  <c r="DM106" i="20"/>
  <c r="Z138" i="19"/>
  <c r="Z100" i="19"/>
  <c r="Z70" i="19"/>
  <c r="Z88" i="19"/>
  <c r="Y23" i="19"/>
  <c r="AQ23" i="19"/>
  <c r="D21" i="31"/>
  <c r="AP23" i="19"/>
  <c r="BA23" i="19"/>
  <c r="V23" i="19"/>
  <c r="AW23" i="19"/>
  <c r="AA23" i="19"/>
  <c r="AB23" i="19" s="1"/>
  <c r="AX23" i="19"/>
  <c r="X23" i="19"/>
  <c r="AR23" i="19"/>
  <c r="D21" i="35"/>
  <c r="AZ23" i="19"/>
  <c r="W23" i="19"/>
  <c r="AS23" i="19"/>
  <c r="AT23" i="19" s="1"/>
  <c r="AC23" i="19"/>
  <c r="AU23" i="19"/>
  <c r="AV23" i="19" s="1"/>
  <c r="Y55" i="19"/>
  <c r="AQ55" i="19"/>
  <c r="D53" i="35"/>
  <c r="AR55" i="19"/>
  <c r="AC55" i="19"/>
  <c r="BA55" i="19"/>
  <c r="D53" i="31"/>
  <c r="AX55" i="19"/>
  <c r="X55" i="19"/>
  <c r="AP55" i="19"/>
  <c r="AA55" i="19"/>
  <c r="AB55" i="19" s="1"/>
  <c r="AW55" i="19"/>
  <c r="AZ55" i="19"/>
  <c r="W55" i="19"/>
  <c r="AU55" i="19"/>
  <c r="AV55" i="19" s="1"/>
  <c r="V55" i="19"/>
  <c r="AS55" i="19"/>
  <c r="AT55" i="19" s="1"/>
  <c r="W33" i="19"/>
  <c r="AS33" i="19"/>
  <c r="AT33" i="19" s="1"/>
  <c r="D31" i="31"/>
  <c r="AR33" i="19"/>
  <c r="AC33" i="19"/>
  <c r="AZ33" i="19"/>
  <c r="AA33" i="19"/>
  <c r="AB33" i="19" s="1"/>
  <c r="BA33" i="19"/>
  <c r="V33" i="19"/>
  <c r="AU33" i="19"/>
  <c r="AV33" i="19" s="1"/>
  <c r="Y33" i="19"/>
  <c r="AP33" i="19"/>
  <c r="X33" i="19"/>
  <c r="AX33" i="19"/>
  <c r="D31" i="35"/>
  <c r="AQ33" i="19"/>
  <c r="AW33" i="19"/>
  <c r="V59" i="19"/>
  <c r="AR59" i="19"/>
  <c r="AZ59" i="19"/>
  <c r="AC59" i="19"/>
  <c r="AQ59" i="19"/>
  <c r="Y59" i="19"/>
  <c r="BA59" i="19"/>
  <c r="D57" i="35"/>
  <c r="AS59" i="19"/>
  <c r="AT59" i="19" s="1"/>
  <c r="AP59" i="19"/>
  <c r="AW59" i="19"/>
  <c r="W59" i="19"/>
  <c r="D57" i="31"/>
  <c r="X59" i="19"/>
  <c r="AA59" i="19"/>
  <c r="AB59" i="19" s="1"/>
  <c r="AX59" i="19"/>
  <c r="AU59" i="19"/>
  <c r="AV59" i="19" s="1"/>
  <c r="DH150" i="20"/>
  <c r="DO195" i="20"/>
  <c r="DO60" i="20"/>
  <c r="DH60" i="20"/>
  <c r="DH195" i="20"/>
  <c r="DH105" i="20"/>
  <c r="DO150" i="20"/>
  <c r="DO105" i="20"/>
  <c r="Z77" i="19"/>
  <c r="Z83" i="19"/>
  <c r="DO59" i="20"/>
  <c r="DO194" i="20"/>
  <c r="DO104" i="20"/>
  <c r="DO149" i="20"/>
  <c r="DH194" i="20"/>
  <c r="DH104" i="20"/>
  <c r="DH59" i="20"/>
  <c r="DH149" i="20"/>
  <c r="Z89" i="19"/>
  <c r="Z158" i="19"/>
  <c r="Z110" i="19"/>
  <c r="Z146" i="19"/>
  <c r="Z103" i="19"/>
  <c r="Z153" i="19"/>
  <c r="Z120" i="19"/>
  <c r="D46" i="35"/>
  <c r="AW48" i="19"/>
  <c r="W48" i="19"/>
  <c r="AX48" i="19"/>
  <c r="V48" i="19"/>
  <c r="AR48" i="19"/>
  <c r="X48" i="19"/>
  <c r="AQ48" i="19"/>
  <c r="Y48" i="19"/>
  <c r="AZ48" i="19"/>
  <c r="AA48" i="19"/>
  <c r="AB48" i="19" s="1"/>
  <c r="AP48" i="19"/>
  <c r="AU48" i="19"/>
  <c r="AV48" i="19" s="1"/>
  <c r="D46" i="31"/>
  <c r="AS48" i="19"/>
  <c r="AT48" i="19" s="1"/>
  <c r="BA48" i="19"/>
  <c r="AC48" i="19"/>
  <c r="W21" i="19"/>
  <c r="AW21" i="19"/>
  <c r="D19" i="31"/>
  <c r="BA21" i="19"/>
  <c r="D19" i="35"/>
  <c r="AZ21" i="19"/>
  <c r="AC21" i="19"/>
  <c r="AP21" i="19"/>
  <c r="AA21" i="19"/>
  <c r="AB21" i="19" s="1"/>
  <c r="AS21" i="19"/>
  <c r="AT21" i="19" s="1"/>
  <c r="V21" i="19"/>
  <c r="AR21" i="19"/>
  <c r="AU21" i="19"/>
  <c r="AV21" i="19" s="1"/>
  <c r="X21" i="19"/>
  <c r="AX21" i="19"/>
  <c r="Y21" i="19"/>
  <c r="AQ21" i="19"/>
  <c r="AA61" i="19"/>
  <c r="AB61" i="19" s="1"/>
  <c r="AX61" i="19"/>
  <c r="D59" i="35"/>
  <c r="AW61" i="19"/>
  <c r="W61" i="19"/>
  <c r="AQ61" i="19"/>
  <c r="AZ61" i="19"/>
  <c r="X61" i="19"/>
  <c r="BA61" i="19"/>
  <c r="AS61" i="19"/>
  <c r="AT61" i="19" s="1"/>
  <c r="Y61" i="19"/>
  <c r="D59" i="31"/>
  <c r="AC61" i="19"/>
  <c r="V61" i="19"/>
  <c r="AP61" i="19"/>
  <c r="AR61" i="19"/>
  <c r="AU61" i="19"/>
  <c r="AV61" i="19" s="1"/>
  <c r="Z152" i="19"/>
  <c r="Z97" i="19"/>
  <c r="Z131" i="19"/>
  <c r="Z79" i="19"/>
  <c r="Z143" i="19"/>
  <c r="Z165" i="19"/>
  <c r="Z126" i="19"/>
  <c r="Z124" i="19"/>
  <c r="Z121" i="19"/>
  <c r="Z93" i="19"/>
  <c r="DH196" i="20"/>
  <c r="DH151" i="20"/>
  <c r="DO106" i="20"/>
  <c r="DH61" i="20"/>
  <c r="DH106" i="20"/>
  <c r="DO61" i="20"/>
  <c r="DO196" i="20"/>
  <c r="Z150" i="19"/>
  <c r="AC45" i="19"/>
  <c r="AQ45" i="19"/>
  <c r="V45" i="19"/>
  <c r="AP45" i="19"/>
  <c r="D43" i="35"/>
  <c r="AX45" i="19"/>
  <c r="X45" i="19"/>
  <c r="AZ45" i="19"/>
  <c r="W45" i="19"/>
  <c r="BA45" i="19"/>
  <c r="Y45" i="19"/>
  <c r="AR45" i="19"/>
  <c r="AU45" i="19"/>
  <c r="AV45" i="19" s="1"/>
  <c r="D43" i="31"/>
  <c r="AW45" i="19"/>
  <c r="AA45" i="19"/>
  <c r="AB45" i="19" s="1"/>
  <c r="AS45" i="19"/>
  <c r="AT45" i="19" s="1"/>
  <c r="Z107" i="19"/>
  <c r="DL194" i="20"/>
  <c r="DS149" i="20"/>
  <c r="DL149" i="20"/>
  <c r="DL59" i="20"/>
  <c r="DS59" i="20"/>
  <c r="DS104" i="20"/>
  <c r="DL104" i="20"/>
  <c r="DS194" i="20"/>
  <c r="Z82" i="19"/>
  <c r="Z85" i="19"/>
  <c r="Z101" i="19"/>
  <c r="DF58" i="20"/>
  <c r="DT58" i="20" s="1"/>
  <c r="DF103" i="20"/>
  <c r="DM58" i="20"/>
  <c r="DM103" i="20"/>
  <c r="Z69" i="19"/>
  <c r="DS61" i="20"/>
  <c r="DL61" i="20"/>
  <c r="DS106" i="20"/>
  <c r="DL106" i="20"/>
  <c r="DS151" i="20"/>
  <c r="DL151" i="20"/>
  <c r="DS196" i="20"/>
  <c r="DL196" i="20"/>
  <c r="Z135" i="19"/>
  <c r="D58" i="35"/>
  <c r="AX60" i="19"/>
  <c r="V60" i="19"/>
  <c r="AP60" i="19"/>
  <c r="AC60" i="19"/>
  <c r="AU60" i="19"/>
  <c r="AV60" i="19" s="1"/>
  <c r="AA60" i="19"/>
  <c r="AB60" i="19" s="1"/>
  <c r="AW60" i="19"/>
  <c r="D58" i="31"/>
  <c r="BA60" i="19"/>
  <c r="W60" i="19"/>
  <c r="AZ60" i="19"/>
  <c r="X60" i="19"/>
  <c r="AR60" i="19"/>
  <c r="Y60" i="19"/>
  <c r="AS60" i="19"/>
  <c r="AT60" i="19" s="1"/>
  <c r="AQ60" i="19"/>
  <c r="D22" i="31"/>
  <c r="AR24" i="19"/>
  <c r="AA24" i="19"/>
  <c r="AB24" i="19" s="1"/>
  <c r="AU24" i="19"/>
  <c r="AV24" i="19" s="1"/>
  <c r="X24" i="19"/>
  <c r="AW24" i="19"/>
  <c r="Y24" i="19"/>
  <c r="AQ24" i="19"/>
  <c r="D22" i="35"/>
  <c r="AS24" i="19"/>
  <c r="AT24" i="19" s="1"/>
  <c r="W24" i="19"/>
  <c r="BA24" i="19"/>
  <c r="V24" i="19"/>
  <c r="AZ24" i="19"/>
  <c r="AX24" i="19"/>
  <c r="AC24" i="19"/>
  <c r="AP24" i="19"/>
  <c r="AC26" i="19"/>
  <c r="AS26" i="19"/>
  <c r="AT26" i="19" s="1"/>
  <c r="AA26" i="19"/>
  <c r="AB26" i="19" s="1"/>
  <c r="AZ26" i="19"/>
  <c r="V26" i="19"/>
  <c r="AX26" i="19"/>
  <c r="Y26" i="19"/>
  <c r="AP26" i="19"/>
  <c r="BA26" i="19"/>
  <c r="D24" i="35"/>
  <c r="AQ26" i="19"/>
  <c r="W26" i="19"/>
  <c r="X26" i="19"/>
  <c r="D24" i="31"/>
  <c r="R6" i="31" s="1"/>
  <c r="AW26" i="19"/>
  <c r="AU26" i="19"/>
  <c r="AV26" i="19" s="1"/>
  <c r="AR26" i="19"/>
  <c r="D32" i="35"/>
  <c r="AQ34" i="19"/>
  <c r="AS34" i="19"/>
  <c r="AT34" i="19" s="1"/>
  <c r="X34" i="19"/>
  <c r="BA34" i="19"/>
  <c r="Y34" i="19"/>
  <c r="AP34" i="19"/>
  <c r="AA34" i="19"/>
  <c r="AB34" i="19" s="1"/>
  <c r="AX34" i="19"/>
  <c r="AZ34" i="19"/>
  <c r="AW34" i="19"/>
  <c r="AR34" i="19"/>
  <c r="AC34" i="19"/>
  <c r="V34" i="19"/>
  <c r="D32" i="31"/>
  <c r="W34" i="19"/>
  <c r="AU34" i="19"/>
  <c r="AV34" i="19" s="1"/>
  <c r="W42" i="19"/>
  <c r="AR42" i="19"/>
  <c r="D40" i="35"/>
  <c r="AW42" i="19"/>
  <c r="BA42" i="19"/>
  <c r="X42" i="19"/>
  <c r="AS42" i="19"/>
  <c r="AT42" i="19" s="1"/>
  <c r="V42" i="19"/>
  <c r="AX42" i="19"/>
  <c r="AC42" i="19"/>
  <c r="AP42" i="19"/>
  <c r="Y42" i="19"/>
  <c r="AQ42" i="19"/>
  <c r="AA42" i="19"/>
  <c r="AB42" i="19" s="1"/>
  <c r="AZ42" i="19"/>
  <c r="D40" i="31"/>
  <c r="AU42" i="19"/>
  <c r="AV42" i="19" s="1"/>
  <c r="Z119" i="19"/>
  <c r="Z129" i="19"/>
  <c r="Z134" i="19"/>
  <c r="DF59" i="20"/>
  <c r="DF104" i="20"/>
  <c r="DM104" i="20"/>
  <c r="DM59" i="20"/>
  <c r="Z86" i="19"/>
  <c r="Z105" i="19"/>
  <c r="DN60" i="20"/>
  <c r="DN59" i="20"/>
  <c r="Z73" i="19"/>
  <c r="Z123" i="19"/>
  <c r="Z161" i="19"/>
  <c r="Z162" i="19"/>
  <c r="Z144" i="19"/>
  <c r="Z81" i="19"/>
  <c r="Z125" i="19"/>
  <c r="Z113" i="19"/>
  <c r="Z91" i="19"/>
  <c r="Z133" i="19"/>
  <c r="Z75" i="19"/>
  <c r="Z108" i="19"/>
  <c r="Z78" i="19"/>
  <c r="AG47" i="35"/>
  <c r="AG61" i="35"/>
  <c r="AG26" i="35"/>
  <c r="AG63" i="35"/>
  <c r="AG48" i="35"/>
  <c r="AG52" i="35"/>
  <c r="AG65" i="35"/>
  <c r="AG40" i="35"/>
  <c r="AG20" i="35"/>
  <c r="AG49" i="35"/>
  <c r="AG22" i="35"/>
  <c r="AG58" i="35"/>
  <c r="AG45" i="35"/>
  <c r="AG46" i="35"/>
  <c r="AG27" i="35"/>
  <c r="AG33" i="35"/>
  <c r="AG42" i="35"/>
  <c r="AG15" i="35"/>
  <c r="AG36" i="35"/>
  <c r="AG30" i="35"/>
  <c r="AG50" i="35"/>
  <c r="AG34" i="35"/>
  <c r="AG25" i="35"/>
  <c r="AG17" i="35"/>
  <c r="AG28" i="35"/>
  <c r="AG41" i="35"/>
  <c r="AG38" i="35"/>
  <c r="AG35" i="35"/>
  <c r="AG51" i="35"/>
  <c r="AG56" i="35"/>
  <c r="AG57" i="35"/>
  <c r="AG24" i="35"/>
  <c r="AG60" i="35"/>
  <c r="AG53" i="35"/>
  <c r="AG23" i="35"/>
  <c r="AG44" i="35"/>
  <c r="AG31" i="35"/>
  <c r="AG62" i="35"/>
  <c r="AG16" i="35"/>
  <c r="AG66" i="35"/>
  <c r="AG29" i="35"/>
  <c r="AG37" i="35"/>
  <c r="AG43" i="35"/>
  <c r="AG64" i="35"/>
  <c r="AG18" i="35"/>
  <c r="AG32" i="35"/>
  <c r="AG54" i="35"/>
  <c r="AG21" i="35"/>
  <c r="AG39" i="35"/>
  <c r="AG59" i="35"/>
  <c r="AG55" i="35"/>
  <c r="AG19" i="35"/>
  <c r="DT59" i="20" l="1"/>
  <c r="DT60" i="20"/>
  <c r="DG53" i="20"/>
  <c r="DN53" i="20"/>
  <c r="Z59" i="19"/>
  <c r="Z23" i="19"/>
  <c r="Z20" i="19"/>
  <c r="Z68" i="19"/>
  <c r="Z67" i="19"/>
  <c r="Z51" i="19"/>
  <c r="Z30" i="19"/>
  <c r="DF56" i="20"/>
  <c r="DM56" i="20"/>
  <c r="DM101" i="20"/>
  <c r="DF101" i="20"/>
  <c r="Z39" i="19"/>
  <c r="DL147" i="20"/>
  <c r="DL192" i="20"/>
  <c r="DS57" i="20"/>
  <c r="DL57" i="20"/>
  <c r="DL102" i="20"/>
  <c r="DS102" i="20"/>
  <c r="DS147" i="20"/>
  <c r="DS192" i="20"/>
  <c r="DH57" i="20"/>
  <c r="DO147" i="20"/>
  <c r="DH192" i="20"/>
  <c r="DH102" i="20"/>
  <c r="DH147" i="20"/>
  <c r="DO192" i="20"/>
  <c r="DO102" i="20"/>
  <c r="DO57" i="20"/>
  <c r="Z64" i="19"/>
  <c r="DL189" i="20"/>
  <c r="DL144" i="20"/>
  <c r="DL54" i="20"/>
  <c r="DS54" i="20"/>
  <c r="DL99" i="20"/>
  <c r="DS99" i="20"/>
  <c r="DS144" i="20"/>
  <c r="DS189" i="20"/>
  <c r="DN54" i="20"/>
  <c r="DG54" i="20"/>
  <c r="Z37" i="19"/>
  <c r="Z47" i="19"/>
  <c r="Z25" i="19"/>
  <c r="DH145" i="20"/>
  <c r="DO145" i="20"/>
  <c r="DO190" i="20"/>
  <c r="DO55" i="20"/>
  <c r="DH100" i="20"/>
  <c r="DH190" i="20"/>
  <c r="DH55" i="20"/>
  <c r="DO100" i="20"/>
  <c r="Z57" i="19"/>
  <c r="E9" i="34"/>
  <c r="K9" i="34" s="1"/>
  <c r="U9" i="19"/>
  <c r="N10" i="19"/>
  <c r="Z62" i="19"/>
  <c r="Z44" i="19"/>
  <c r="Z65" i="19"/>
  <c r="DK57" i="20"/>
  <c r="DR57" i="20"/>
  <c r="DK102" i="20"/>
  <c r="DR102" i="20"/>
  <c r="Z21" i="19"/>
  <c r="Z48" i="19"/>
  <c r="Z18" i="19"/>
  <c r="Z54" i="19"/>
  <c r="Z35" i="19"/>
  <c r="Z50" i="19"/>
  <c r="Z58" i="19"/>
  <c r="DF55" i="20"/>
  <c r="DF100" i="20"/>
  <c r="DM100" i="20"/>
  <c r="DM55" i="20"/>
  <c r="DK56" i="20"/>
  <c r="DK101" i="20"/>
  <c r="DR56" i="20"/>
  <c r="DR101" i="20"/>
  <c r="Z56" i="19"/>
  <c r="Z43" i="19"/>
  <c r="DL143" i="20"/>
  <c r="DS143" i="20"/>
  <c r="DL188" i="20"/>
  <c r="DS188" i="20"/>
  <c r="DS53" i="20"/>
  <c r="DL53" i="20"/>
  <c r="DL98" i="20"/>
  <c r="DS98" i="20"/>
  <c r="Z45" i="19"/>
  <c r="Z40" i="19"/>
  <c r="Z49" i="19"/>
  <c r="Z38" i="19"/>
  <c r="Z33" i="19"/>
  <c r="DR100" i="20"/>
  <c r="DK100" i="20"/>
  <c r="DK55" i="20"/>
  <c r="DR55" i="20"/>
  <c r="DS190" i="20"/>
  <c r="DL145" i="20"/>
  <c r="DS55" i="20"/>
  <c r="DL55" i="20"/>
  <c r="DS100" i="20"/>
  <c r="DL100" i="20"/>
  <c r="DL190" i="20"/>
  <c r="DS145" i="20"/>
  <c r="DN55" i="20"/>
  <c r="DG55" i="20"/>
  <c r="Z28" i="19"/>
  <c r="DO191" i="20"/>
  <c r="DO56" i="20"/>
  <c r="DH101" i="20"/>
  <c r="DO101" i="20"/>
  <c r="DH191" i="20"/>
  <c r="DH146" i="20"/>
  <c r="DO146" i="20"/>
  <c r="DH56" i="20"/>
  <c r="DG57" i="20"/>
  <c r="DN57" i="20"/>
  <c r="Z36" i="19"/>
  <c r="Z42" i="19"/>
  <c r="DR98" i="20"/>
  <c r="DK98" i="20"/>
  <c r="DK53" i="20"/>
  <c r="DR53" i="20"/>
  <c r="Z26" i="19"/>
  <c r="Z52" i="19"/>
  <c r="Z32" i="19"/>
  <c r="Z46" i="19"/>
  <c r="DS56" i="20"/>
  <c r="DS101" i="20"/>
  <c r="DL101" i="20"/>
  <c r="DL146" i="20"/>
  <c r="DS146" i="20"/>
  <c r="DL191" i="20"/>
  <c r="DS191" i="20"/>
  <c r="DL56" i="20"/>
  <c r="DM99" i="20"/>
  <c r="DM54" i="20"/>
  <c r="DF99" i="20"/>
  <c r="DF54" i="20"/>
  <c r="DR54" i="20"/>
  <c r="DR99" i="20"/>
  <c r="DK99" i="20"/>
  <c r="DK54" i="20"/>
  <c r="Z34" i="19"/>
  <c r="Z24" i="19"/>
  <c r="Z61" i="19"/>
  <c r="Z29" i="19"/>
  <c r="Z27" i="19"/>
  <c r="Z22" i="19"/>
  <c r="Z31" i="19"/>
  <c r="Z19" i="19"/>
  <c r="Z63" i="19"/>
  <c r="Z17" i="19"/>
  <c r="Z66" i="19"/>
  <c r="DH144" i="20"/>
  <c r="DH54" i="20"/>
  <c r="DO54" i="20"/>
  <c r="DO99" i="20"/>
  <c r="DH189" i="20"/>
  <c r="DH99" i="20"/>
  <c r="DO144" i="20"/>
  <c r="DO189" i="20"/>
  <c r="DH188" i="20"/>
  <c r="DH53" i="20"/>
  <c r="DH143" i="20"/>
  <c r="DO188" i="20"/>
  <c r="DO53" i="20"/>
  <c r="DO143" i="20"/>
  <c r="DO98" i="20"/>
  <c r="DH98" i="20"/>
  <c r="DM98" i="20"/>
  <c r="DF53" i="20"/>
  <c r="DF98" i="20"/>
  <c r="DM53" i="20"/>
  <c r="Z60" i="19"/>
  <c r="Z55" i="19"/>
  <c r="Z53" i="19"/>
  <c r="Z41" i="19"/>
  <c r="AC8" i="19"/>
  <c r="CD8" i="19" s="1"/>
  <c r="AP8" i="19"/>
  <c r="D6" i="31"/>
  <c r="AS8" i="19"/>
  <c r="AT8" i="19" s="1"/>
  <c r="AA8" i="19"/>
  <c r="AB8" i="19" s="1"/>
  <c r="AU8" i="19"/>
  <c r="AV8" i="19" s="1"/>
  <c r="Y8" i="19"/>
  <c r="AW8" i="19"/>
  <c r="X8" i="19"/>
  <c r="CA8" i="19" s="1"/>
  <c r="AR8" i="19"/>
  <c r="V8" i="19"/>
  <c r="BY8" i="19" s="1"/>
  <c r="AZ8" i="19"/>
  <c r="W8" i="19"/>
  <c r="BZ8" i="19" s="1"/>
  <c r="AQ8" i="19"/>
  <c r="BA8" i="19"/>
  <c r="D6" i="35"/>
  <c r="AX8" i="19"/>
  <c r="DN56" i="20"/>
  <c r="DG56" i="20"/>
  <c r="DT56" i="20" s="1"/>
  <c r="DF57" i="20"/>
  <c r="DM102" i="20"/>
  <c r="DM57" i="20"/>
  <c r="DF102" i="20"/>
  <c r="AG6" i="35"/>
  <c r="DT53" i="20" l="1"/>
  <c r="E10" i="34"/>
  <c r="K10" i="34" s="1"/>
  <c r="U10" i="19"/>
  <c r="N11" i="19"/>
  <c r="CB8" i="19"/>
  <c r="Z8" i="19"/>
  <c r="CC8" i="19" s="1"/>
  <c r="D7" i="35"/>
  <c r="AR9" i="19"/>
  <c r="W9" i="19"/>
  <c r="BZ9" i="19" s="1"/>
  <c r="BA9" i="19"/>
  <c r="D7" i="31"/>
  <c r="AX9" i="19"/>
  <c r="X9" i="19"/>
  <c r="CA9" i="19" s="1"/>
  <c r="AZ9" i="19"/>
  <c r="AP9" i="19"/>
  <c r="Y9" i="19"/>
  <c r="Z9" i="19" s="1"/>
  <c r="AQ9" i="19"/>
  <c r="V9" i="19"/>
  <c r="BY9" i="19" s="1"/>
  <c r="AW9" i="19"/>
  <c r="AC9" i="19"/>
  <c r="CD9" i="19" s="1"/>
  <c r="AU9" i="19"/>
  <c r="AV9" i="19" s="1"/>
  <c r="AA9" i="19"/>
  <c r="AB9" i="19" s="1"/>
  <c r="AS9" i="19"/>
  <c r="AT9" i="19" s="1"/>
  <c r="DT55" i="20"/>
  <c r="DT57" i="20"/>
  <c r="DT54" i="20"/>
  <c r="AG7" i="35"/>
  <c r="CJ8" i="19" l="1"/>
  <c r="CF8" i="19"/>
  <c r="CK8" i="19"/>
  <c r="CC9" i="19"/>
  <c r="U11" i="19"/>
  <c r="E11" i="34"/>
  <c r="K11" i="34" s="1"/>
  <c r="N12" i="19"/>
  <c r="CB9" i="19"/>
  <c r="CI8" i="19"/>
  <c r="CG8" i="19"/>
  <c r="CH8" i="19"/>
  <c r="AW10" i="19"/>
  <c r="Y10" i="19"/>
  <c r="AR10" i="19"/>
  <c r="V10" i="19"/>
  <c r="BY10" i="19" s="1"/>
  <c r="AX10" i="19"/>
  <c r="AC10" i="19"/>
  <c r="CD10" i="19" s="1"/>
  <c r="AU10" i="19"/>
  <c r="AV10" i="19" s="1"/>
  <c r="X10" i="19"/>
  <c r="CA10" i="19" s="1"/>
  <c r="AS10" i="19"/>
  <c r="AT10" i="19" s="1"/>
  <c r="D8" i="31"/>
  <c r="AP10" i="19"/>
  <c r="AA10" i="19"/>
  <c r="AB10" i="19" s="1"/>
  <c r="BA10" i="19"/>
  <c r="W10" i="19"/>
  <c r="BZ10" i="19" s="1"/>
  <c r="D8" i="35"/>
  <c r="AQ10" i="19"/>
  <c r="AZ10" i="19"/>
  <c r="AG8" i="35"/>
  <c r="CF9" i="19" l="1"/>
  <c r="CI9" i="19"/>
  <c r="CH9" i="19"/>
  <c r="CK9" i="19"/>
  <c r="CG9" i="19"/>
  <c r="U63" i="5"/>
  <c r="O65" i="25" s="1"/>
  <c r="U71" i="5"/>
  <c r="O73" i="25" s="1"/>
  <c r="U79" i="5"/>
  <c r="O81" i="25" s="1"/>
  <c r="U87" i="5"/>
  <c r="O89" i="25" s="1"/>
  <c r="U95" i="5"/>
  <c r="N97" i="25" s="1"/>
  <c r="U103" i="5"/>
  <c r="O105" i="25" s="1"/>
  <c r="U111" i="5"/>
  <c r="O113" i="25" s="1"/>
  <c r="U119" i="5"/>
  <c r="O121" i="25" s="1"/>
  <c r="U127" i="5"/>
  <c r="N129" i="25" s="1"/>
  <c r="U135" i="5"/>
  <c r="N137" i="25" s="1"/>
  <c r="U143" i="5"/>
  <c r="O145" i="25" s="1"/>
  <c r="U68" i="5"/>
  <c r="N70" i="25" s="1"/>
  <c r="U76" i="5"/>
  <c r="O78" i="25" s="1"/>
  <c r="U84" i="5"/>
  <c r="O86" i="25" s="1"/>
  <c r="U92" i="5"/>
  <c r="O94" i="25" s="1"/>
  <c r="U100" i="5"/>
  <c r="N102" i="25" s="1"/>
  <c r="U108" i="5"/>
  <c r="N110" i="25" s="1"/>
  <c r="U116" i="5"/>
  <c r="N118" i="25" s="1"/>
  <c r="U124" i="5"/>
  <c r="N126" i="25" s="1"/>
  <c r="U132" i="5"/>
  <c r="O134" i="25" s="1"/>
  <c r="U140" i="5"/>
  <c r="N142" i="25" s="1"/>
  <c r="U148" i="5"/>
  <c r="N150" i="25" s="1"/>
  <c r="U156" i="5"/>
  <c r="N158" i="25" s="1"/>
  <c r="U164" i="5"/>
  <c r="N166" i="25" s="1"/>
  <c r="U65" i="5"/>
  <c r="O67" i="25" s="1"/>
  <c r="U73" i="5"/>
  <c r="O75" i="25" s="1"/>
  <c r="U81" i="5"/>
  <c r="O83" i="25" s="1"/>
  <c r="U89" i="5"/>
  <c r="N91" i="25" s="1"/>
  <c r="U97" i="5"/>
  <c r="N99" i="25" s="1"/>
  <c r="U105" i="5"/>
  <c r="N107" i="25" s="1"/>
  <c r="U113" i="5"/>
  <c r="O115" i="25" s="1"/>
  <c r="U121" i="5"/>
  <c r="N123" i="25" s="1"/>
  <c r="U129" i="5"/>
  <c r="O131" i="25" s="1"/>
  <c r="U137" i="5"/>
  <c r="O139" i="25" s="1"/>
  <c r="U145" i="5"/>
  <c r="O147" i="25" s="1"/>
  <c r="U153" i="5"/>
  <c r="O155" i="25" s="1"/>
  <c r="U161" i="5"/>
  <c r="N163" i="25" s="1"/>
  <c r="U109" i="5"/>
  <c r="N111" i="25" s="1"/>
  <c r="U133" i="5"/>
  <c r="N135" i="25" s="1"/>
  <c r="U141" i="5"/>
  <c r="N143" i="25" s="1"/>
  <c r="U149" i="5"/>
  <c r="O151" i="25" s="1"/>
  <c r="U157" i="5"/>
  <c r="N159" i="25" s="1"/>
  <c r="U70" i="5"/>
  <c r="O72" i="25" s="1"/>
  <c r="U78" i="5"/>
  <c r="U86" i="5"/>
  <c r="O88" i="25" s="1"/>
  <c r="U94" i="5"/>
  <c r="N96" i="25" s="1"/>
  <c r="U102" i="5"/>
  <c r="N104" i="25" s="1"/>
  <c r="U110" i="5"/>
  <c r="O112" i="25" s="1"/>
  <c r="U118" i="5"/>
  <c r="N120" i="25" s="1"/>
  <c r="U126" i="5"/>
  <c r="O128" i="25" s="1"/>
  <c r="U134" i="5"/>
  <c r="N136" i="25" s="1"/>
  <c r="U142" i="5"/>
  <c r="N144" i="25" s="1"/>
  <c r="U150" i="5"/>
  <c r="U158" i="5"/>
  <c r="O160" i="25" s="1"/>
  <c r="U93" i="5"/>
  <c r="O95" i="25" s="1"/>
  <c r="U90" i="5"/>
  <c r="O92" i="25" s="1"/>
  <c r="U146" i="5"/>
  <c r="N148" i="25" s="1"/>
  <c r="U67" i="5"/>
  <c r="O69" i="25" s="1"/>
  <c r="U75" i="5"/>
  <c r="N77" i="25" s="1"/>
  <c r="U83" i="5"/>
  <c r="U91" i="5"/>
  <c r="O93" i="25" s="1"/>
  <c r="U99" i="5"/>
  <c r="N101" i="25" s="1"/>
  <c r="U107" i="5"/>
  <c r="O109" i="25" s="1"/>
  <c r="U115" i="5"/>
  <c r="N117" i="25" s="1"/>
  <c r="U123" i="5"/>
  <c r="N125" i="25" s="1"/>
  <c r="U131" i="5"/>
  <c r="O133" i="25" s="1"/>
  <c r="U139" i="5"/>
  <c r="O141" i="25" s="1"/>
  <c r="U147" i="5"/>
  <c r="O149" i="25" s="1"/>
  <c r="U155" i="5"/>
  <c r="O157" i="25" s="1"/>
  <c r="U163" i="5"/>
  <c r="N165" i="25" s="1"/>
  <c r="U122" i="5"/>
  <c r="N124" i="25" s="1"/>
  <c r="U130" i="5"/>
  <c r="N132" i="25" s="1"/>
  <c r="U162" i="5"/>
  <c r="O164" i="25" s="1"/>
  <c r="U64" i="5"/>
  <c r="U72" i="5"/>
  <c r="O74" i="25" s="1"/>
  <c r="U80" i="5"/>
  <c r="U88" i="5"/>
  <c r="O90" i="25" s="1"/>
  <c r="U96" i="5"/>
  <c r="N98" i="25" s="1"/>
  <c r="U104" i="5"/>
  <c r="O106" i="25" s="1"/>
  <c r="U112" i="5"/>
  <c r="N114" i="25" s="1"/>
  <c r="U120" i="5"/>
  <c r="N122" i="25" s="1"/>
  <c r="U128" i="5"/>
  <c r="N130" i="25" s="1"/>
  <c r="U136" i="5"/>
  <c r="N138" i="25" s="1"/>
  <c r="U144" i="5"/>
  <c r="O146" i="25" s="1"/>
  <c r="U152" i="5"/>
  <c r="N154" i="25" s="1"/>
  <c r="U160" i="5"/>
  <c r="N162" i="25" s="1"/>
  <c r="U125" i="5"/>
  <c r="N127" i="25" s="1"/>
  <c r="U66" i="5"/>
  <c r="O68" i="25" s="1"/>
  <c r="U98" i="5"/>
  <c r="N100" i="25" s="1"/>
  <c r="U114" i="5"/>
  <c r="O116" i="25" s="1"/>
  <c r="U138" i="5"/>
  <c r="O140" i="25" s="1"/>
  <c r="U154" i="5"/>
  <c r="O156" i="25" s="1"/>
  <c r="U151" i="5"/>
  <c r="N153" i="25" s="1"/>
  <c r="U159" i="5"/>
  <c r="O161" i="25" s="1"/>
  <c r="U69" i="5"/>
  <c r="N71" i="25" s="1"/>
  <c r="U77" i="5"/>
  <c r="O79" i="25" s="1"/>
  <c r="U85" i="5"/>
  <c r="N87" i="25" s="1"/>
  <c r="U101" i="5"/>
  <c r="O103" i="25" s="1"/>
  <c r="U117" i="5"/>
  <c r="N119" i="25" s="1"/>
  <c r="U74" i="5"/>
  <c r="U82" i="5"/>
  <c r="N84" i="25" s="1"/>
  <c r="U106" i="5"/>
  <c r="O108" i="25" s="1"/>
  <c r="V66" i="5"/>
  <c r="O68" i="26" s="1"/>
  <c r="V74" i="5"/>
  <c r="V82" i="5"/>
  <c r="N84" i="26" s="1"/>
  <c r="V90" i="5"/>
  <c r="N92" i="26" s="1"/>
  <c r="V98" i="5"/>
  <c r="O100" i="26" s="1"/>
  <c r="V106" i="5"/>
  <c r="O108" i="26" s="1"/>
  <c r="V114" i="5"/>
  <c r="N116" i="26" s="1"/>
  <c r="V122" i="5"/>
  <c r="N124" i="26" s="1"/>
  <c r="V130" i="5"/>
  <c r="N132" i="26" s="1"/>
  <c r="V138" i="5"/>
  <c r="O140" i="26" s="1"/>
  <c r="V154" i="5"/>
  <c r="O156" i="26" s="1"/>
  <c r="V162" i="5"/>
  <c r="N164" i="26" s="1"/>
  <c r="V63" i="5"/>
  <c r="O65" i="26" s="1"/>
  <c r="V71" i="5"/>
  <c r="N73" i="26" s="1"/>
  <c r="V79" i="5"/>
  <c r="N81" i="26" s="1"/>
  <c r="V87" i="5"/>
  <c r="N89" i="26" s="1"/>
  <c r="V95" i="5"/>
  <c r="O97" i="26" s="1"/>
  <c r="V103" i="5"/>
  <c r="N105" i="26" s="1"/>
  <c r="V111" i="5"/>
  <c r="N113" i="26" s="1"/>
  <c r="V119" i="5"/>
  <c r="N121" i="26" s="1"/>
  <c r="V127" i="5"/>
  <c r="N129" i="26" s="1"/>
  <c r="V135" i="5"/>
  <c r="O137" i="26" s="1"/>
  <c r="V143" i="5"/>
  <c r="N145" i="26" s="1"/>
  <c r="V151" i="5"/>
  <c r="O153" i="26" s="1"/>
  <c r="V68" i="5"/>
  <c r="O70" i="26" s="1"/>
  <c r="V76" i="5"/>
  <c r="N78" i="26" s="1"/>
  <c r="V84" i="5"/>
  <c r="V92" i="5"/>
  <c r="O94" i="26" s="1"/>
  <c r="V100" i="5"/>
  <c r="O102" i="26" s="1"/>
  <c r="V108" i="5"/>
  <c r="V116" i="5"/>
  <c r="O118" i="26" s="1"/>
  <c r="V124" i="5"/>
  <c r="O126" i="26" s="1"/>
  <c r="V132" i="5"/>
  <c r="O134" i="26" s="1"/>
  <c r="V140" i="5"/>
  <c r="O142" i="26" s="1"/>
  <c r="V148" i="5"/>
  <c r="N150" i="26" s="1"/>
  <c r="V156" i="5"/>
  <c r="O158" i="26" s="1"/>
  <c r="V164" i="5"/>
  <c r="N166" i="26" s="1"/>
  <c r="V65" i="5"/>
  <c r="O67" i="26" s="1"/>
  <c r="V73" i="5"/>
  <c r="O75" i="26" s="1"/>
  <c r="V81" i="5"/>
  <c r="O83" i="26" s="1"/>
  <c r="V89" i="5"/>
  <c r="O91" i="26" s="1"/>
  <c r="V97" i="5"/>
  <c r="O99" i="26" s="1"/>
  <c r="V105" i="5"/>
  <c r="O107" i="26" s="1"/>
  <c r="V113" i="5"/>
  <c r="N115" i="26" s="1"/>
  <c r="V121" i="5"/>
  <c r="O123" i="26" s="1"/>
  <c r="V129" i="5"/>
  <c r="N131" i="26" s="1"/>
  <c r="V137" i="5"/>
  <c r="O139" i="26" s="1"/>
  <c r="V145" i="5"/>
  <c r="N147" i="26" s="1"/>
  <c r="V153" i="5"/>
  <c r="N155" i="26" s="1"/>
  <c r="V161" i="5"/>
  <c r="O163" i="26" s="1"/>
  <c r="V144" i="5"/>
  <c r="N146" i="26" s="1"/>
  <c r="V152" i="5"/>
  <c r="N154" i="26" s="1"/>
  <c r="V160" i="5"/>
  <c r="N162" i="26" s="1"/>
  <c r="V61" i="5"/>
  <c r="O63" i="26" s="1"/>
  <c r="V133" i="5"/>
  <c r="N135" i="26" s="1"/>
  <c r="V146" i="5"/>
  <c r="O148" i="26" s="1"/>
  <c r="V62" i="5"/>
  <c r="N64" i="26" s="1"/>
  <c r="V70" i="5"/>
  <c r="N72" i="26" s="1"/>
  <c r="V78" i="5"/>
  <c r="N80" i="26" s="1"/>
  <c r="V86" i="5"/>
  <c r="N88" i="26" s="1"/>
  <c r="V94" i="5"/>
  <c r="O96" i="26" s="1"/>
  <c r="V102" i="5"/>
  <c r="O104" i="26" s="1"/>
  <c r="V110" i="5"/>
  <c r="N112" i="26" s="1"/>
  <c r="V118" i="5"/>
  <c r="N120" i="26" s="1"/>
  <c r="V126" i="5"/>
  <c r="O128" i="26" s="1"/>
  <c r="V134" i="5"/>
  <c r="N136" i="26" s="1"/>
  <c r="V142" i="5"/>
  <c r="O144" i="26" s="1"/>
  <c r="V150" i="5"/>
  <c r="O152" i="26" s="1"/>
  <c r="V158" i="5"/>
  <c r="O160" i="26" s="1"/>
  <c r="V104" i="5"/>
  <c r="O106" i="26" s="1"/>
  <c r="V120" i="5"/>
  <c r="O122" i="26" s="1"/>
  <c r="V77" i="5"/>
  <c r="N79" i="26" s="1"/>
  <c r="V85" i="5"/>
  <c r="O87" i="26" s="1"/>
  <c r="V93" i="5"/>
  <c r="O95" i="26" s="1"/>
  <c r="V101" i="5"/>
  <c r="O103" i="26" s="1"/>
  <c r="V157" i="5"/>
  <c r="N159" i="26" s="1"/>
  <c r="V67" i="5"/>
  <c r="N69" i="26" s="1"/>
  <c r="V75" i="5"/>
  <c r="N77" i="26" s="1"/>
  <c r="V83" i="5"/>
  <c r="N85" i="26" s="1"/>
  <c r="V91" i="5"/>
  <c r="N93" i="26" s="1"/>
  <c r="V99" i="5"/>
  <c r="N101" i="26" s="1"/>
  <c r="V107" i="5"/>
  <c r="O109" i="26" s="1"/>
  <c r="V115" i="5"/>
  <c r="O117" i="26" s="1"/>
  <c r="V123" i="5"/>
  <c r="N125" i="26" s="1"/>
  <c r="V131" i="5"/>
  <c r="N133" i="26" s="1"/>
  <c r="V139" i="5"/>
  <c r="O141" i="26" s="1"/>
  <c r="V147" i="5"/>
  <c r="O149" i="26" s="1"/>
  <c r="V155" i="5"/>
  <c r="O157" i="26" s="1"/>
  <c r="V163" i="5"/>
  <c r="O165" i="26" s="1"/>
  <c r="V112" i="5"/>
  <c r="N114" i="26" s="1"/>
  <c r="V109" i="5"/>
  <c r="O111" i="26" s="1"/>
  <c r="V125" i="5"/>
  <c r="O127" i="26" s="1"/>
  <c r="V149" i="5"/>
  <c r="O151" i="26" s="1"/>
  <c r="V64" i="5"/>
  <c r="O66" i="26" s="1"/>
  <c r="V72" i="5"/>
  <c r="O74" i="26" s="1"/>
  <c r="V80" i="5"/>
  <c r="N82" i="26" s="1"/>
  <c r="V88" i="5"/>
  <c r="N90" i="26" s="1"/>
  <c r="V96" i="5"/>
  <c r="N98" i="26" s="1"/>
  <c r="V128" i="5"/>
  <c r="N130" i="26" s="1"/>
  <c r="V136" i="5"/>
  <c r="O138" i="26" s="1"/>
  <c r="V69" i="5"/>
  <c r="N71" i="26" s="1"/>
  <c r="V117" i="5"/>
  <c r="N119" i="26" s="1"/>
  <c r="V141" i="5"/>
  <c r="N143" i="26" s="1"/>
  <c r="V159" i="5"/>
  <c r="N161" i="26" s="1"/>
  <c r="E12" i="34"/>
  <c r="K12" i="34" s="1"/>
  <c r="U12" i="19"/>
  <c r="N13" i="19"/>
  <c r="Z10" i="19"/>
  <c r="CC10" i="19" s="1"/>
  <c r="CB10" i="19"/>
  <c r="AC11" i="19"/>
  <c r="CD11" i="19" s="1"/>
  <c r="AR11" i="19"/>
  <c r="Y11" i="19"/>
  <c r="D9" i="35"/>
  <c r="AZ11" i="19"/>
  <c r="W11" i="19"/>
  <c r="BZ11" i="19" s="1"/>
  <c r="AW11" i="19"/>
  <c r="AA11" i="19"/>
  <c r="AB11" i="19" s="1"/>
  <c r="AS11" i="19"/>
  <c r="AT11" i="19" s="1"/>
  <c r="X11" i="19"/>
  <c r="CA11" i="19" s="1"/>
  <c r="AQ11" i="19"/>
  <c r="D9" i="31"/>
  <c r="AU11" i="19"/>
  <c r="AV11" i="19" s="1"/>
  <c r="AP11" i="19"/>
  <c r="V11" i="19"/>
  <c r="BY11" i="19" s="1"/>
  <c r="AX11" i="19"/>
  <c r="BA11" i="19"/>
  <c r="CJ9" i="19"/>
  <c r="N89" i="25"/>
  <c r="O97" i="25"/>
  <c r="O70" i="25"/>
  <c r="N78" i="25"/>
  <c r="N134" i="25"/>
  <c r="O91" i="25"/>
  <c r="O99" i="25"/>
  <c r="N155" i="25"/>
  <c r="O80" i="25"/>
  <c r="N80" i="25"/>
  <c r="N152" i="25"/>
  <c r="O152" i="25"/>
  <c r="O85" i="25"/>
  <c r="N85" i="25"/>
  <c r="N93" i="25"/>
  <c r="N82" i="25"/>
  <c r="O82" i="25"/>
  <c r="N90" i="25"/>
  <c r="O76" i="25"/>
  <c r="N76" i="25"/>
  <c r="N108" i="26"/>
  <c r="O116" i="26"/>
  <c r="N110" i="26"/>
  <c r="O110" i="26"/>
  <c r="O131" i="26"/>
  <c r="N104" i="26"/>
  <c r="N122" i="26"/>
  <c r="O77" i="26"/>
  <c r="U6" i="5"/>
  <c r="U14" i="5"/>
  <c r="U22" i="5"/>
  <c r="U30" i="5"/>
  <c r="U38" i="5"/>
  <c r="U46" i="5"/>
  <c r="U54" i="5"/>
  <c r="U11" i="5"/>
  <c r="U19" i="5"/>
  <c r="U27" i="5"/>
  <c r="U35" i="5"/>
  <c r="U43" i="5"/>
  <c r="U51" i="5"/>
  <c r="U59" i="5"/>
  <c r="U8" i="5"/>
  <c r="U16" i="5"/>
  <c r="U24" i="5"/>
  <c r="U32" i="5"/>
  <c r="U40" i="5"/>
  <c r="U48" i="5"/>
  <c r="U56" i="5"/>
  <c r="U5" i="5"/>
  <c r="U13" i="5"/>
  <c r="U21" i="5"/>
  <c r="U29" i="5"/>
  <c r="U37" i="5"/>
  <c r="U45" i="5"/>
  <c r="U53" i="5"/>
  <c r="U61" i="5"/>
  <c r="U10" i="5"/>
  <c r="U18" i="5"/>
  <c r="U26" i="5"/>
  <c r="U34" i="5"/>
  <c r="U42" i="5"/>
  <c r="U50" i="5"/>
  <c r="U58" i="5"/>
  <c r="U7" i="5"/>
  <c r="U15" i="5"/>
  <c r="U23" i="5"/>
  <c r="U31" i="5"/>
  <c r="U39" i="5"/>
  <c r="U47" i="5"/>
  <c r="U55" i="5"/>
  <c r="U12" i="5"/>
  <c r="U36" i="5"/>
  <c r="U62" i="5"/>
  <c r="U17" i="5"/>
  <c r="U49" i="5"/>
  <c r="U41" i="5"/>
  <c r="U44" i="5"/>
  <c r="U25" i="5"/>
  <c r="U57" i="5"/>
  <c r="U9" i="5"/>
  <c r="U20" i="5"/>
  <c r="U52" i="5"/>
  <c r="U33" i="5"/>
  <c r="U28" i="5"/>
  <c r="U60" i="5"/>
  <c r="V9" i="5"/>
  <c r="V17" i="5"/>
  <c r="V25" i="5"/>
  <c r="V33" i="5"/>
  <c r="V41" i="5"/>
  <c r="V49" i="5"/>
  <c r="V57" i="5"/>
  <c r="V6" i="5"/>
  <c r="V14" i="5"/>
  <c r="V22" i="5"/>
  <c r="V30" i="5"/>
  <c r="V38" i="5"/>
  <c r="V46" i="5"/>
  <c r="V54" i="5"/>
  <c r="V11" i="5"/>
  <c r="V19" i="5"/>
  <c r="V27" i="5"/>
  <c r="V35" i="5"/>
  <c r="V43" i="5"/>
  <c r="V51" i="5"/>
  <c r="V59" i="5"/>
  <c r="V7" i="5"/>
  <c r="V15" i="5"/>
  <c r="V8" i="5"/>
  <c r="V16" i="5"/>
  <c r="V24" i="5"/>
  <c r="V32" i="5"/>
  <c r="V40" i="5"/>
  <c r="V48" i="5"/>
  <c r="V56" i="5"/>
  <c r="V5" i="5"/>
  <c r="V13" i="5"/>
  <c r="V21" i="5"/>
  <c r="V29" i="5"/>
  <c r="V37" i="5"/>
  <c r="V45" i="5"/>
  <c r="V53" i="5"/>
  <c r="V10" i="5"/>
  <c r="V18" i="5"/>
  <c r="V26" i="5"/>
  <c r="V34" i="5"/>
  <c r="V42" i="5"/>
  <c r="V50" i="5"/>
  <c r="V58" i="5"/>
  <c r="V23" i="5"/>
  <c r="V55" i="5"/>
  <c r="V60" i="5"/>
  <c r="V36" i="5"/>
  <c r="V31" i="5"/>
  <c r="V44" i="5"/>
  <c r="V39" i="5"/>
  <c r="V20" i="5"/>
  <c r="V52" i="5"/>
  <c r="V28" i="5"/>
  <c r="V12" i="5"/>
  <c r="V47" i="5"/>
  <c r="BG24" i="26"/>
  <c r="BG100" i="25"/>
  <c r="BG172" i="25"/>
  <c r="BF168" i="25"/>
  <c r="BF169" i="25"/>
  <c r="BF289" i="25"/>
  <c r="BF283" i="25"/>
  <c r="BG239" i="25"/>
  <c r="BG236" i="25"/>
  <c r="BG68" i="25"/>
  <c r="BG199" i="25"/>
  <c r="BG197" i="25"/>
  <c r="BF330" i="25"/>
  <c r="BF323" i="25"/>
  <c r="BG98" i="25"/>
  <c r="BG160" i="25"/>
  <c r="BG166" i="25"/>
  <c r="BF274" i="25"/>
  <c r="BF277" i="25"/>
  <c r="BG208" i="25"/>
  <c r="BG49" i="25"/>
  <c r="BF78" i="25"/>
  <c r="BG133" i="25"/>
  <c r="BG222" i="25"/>
  <c r="BG230" i="25"/>
  <c r="BF363" i="25"/>
  <c r="BG109" i="25"/>
  <c r="BF185" i="25"/>
  <c r="BF186" i="25"/>
  <c r="BG187" i="25"/>
  <c r="BF300" i="25"/>
  <c r="BF314" i="25"/>
  <c r="BF304" i="25"/>
  <c r="BF346" i="25"/>
  <c r="BF350" i="25"/>
  <c r="BF351" i="25"/>
  <c r="BF75" i="25"/>
  <c r="BF126" i="25"/>
  <c r="BF74" i="26"/>
  <c r="BG337" i="26"/>
  <c r="BG327" i="26"/>
  <c r="BF59" i="26"/>
  <c r="BF98" i="26"/>
  <c r="BF49" i="26"/>
  <c r="BG135" i="26"/>
  <c r="BG213" i="26"/>
  <c r="BG218" i="26"/>
  <c r="BG178" i="26"/>
  <c r="BG307" i="26"/>
  <c r="BG304" i="26"/>
  <c r="BG315" i="26"/>
  <c r="BF55" i="26"/>
  <c r="BF92" i="26"/>
  <c r="BG147" i="26"/>
  <c r="BF258" i="26"/>
  <c r="BF250" i="26"/>
  <c r="BG285" i="26"/>
  <c r="BG284" i="26"/>
  <c r="BG138" i="26"/>
  <c r="BG245" i="26"/>
  <c r="BG235" i="26"/>
  <c r="BG363" i="26"/>
  <c r="BG345" i="26"/>
  <c r="BG356" i="26"/>
  <c r="BG60" i="25"/>
  <c r="BG101" i="25"/>
  <c r="BG174" i="25"/>
  <c r="BF178" i="25"/>
  <c r="BF297" i="25"/>
  <c r="BF288" i="25"/>
  <c r="BF287" i="25"/>
  <c r="BG240" i="25"/>
  <c r="BG238" i="25"/>
  <c r="BG70" i="25"/>
  <c r="BG201" i="25"/>
  <c r="BG198" i="25"/>
  <c r="BF335" i="25"/>
  <c r="BF324" i="25"/>
  <c r="BG96" i="25"/>
  <c r="BG167" i="25"/>
  <c r="BG161" i="25"/>
  <c r="BF265" i="25"/>
  <c r="BF275" i="25"/>
  <c r="BG206" i="25"/>
  <c r="BG48" i="25"/>
  <c r="BF79" i="25"/>
  <c r="BG132" i="25"/>
  <c r="BG227" i="25"/>
  <c r="BG221" i="25"/>
  <c r="BF362" i="25"/>
  <c r="BG110" i="25"/>
  <c r="BF180" i="25"/>
  <c r="BF188" i="25"/>
  <c r="BG191" i="25"/>
  <c r="BF309" i="25"/>
  <c r="BF307" i="25"/>
  <c r="BF306" i="25"/>
  <c r="BF349" i="25"/>
  <c r="BF355" i="25"/>
  <c r="BF360" i="25"/>
  <c r="BG88" i="25"/>
  <c r="BF76" i="25"/>
  <c r="BF128" i="25"/>
  <c r="BF119" i="26"/>
  <c r="BG322" i="26"/>
  <c r="BG329" i="26"/>
  <c r="BF99" i="26"/>
  <c r="BF48" i="26"/>
  <c r="BG220" i="26"/>
  <c r="BG229" i="26"/>
  <c r="BG219" i="26"/>
  <c r="BG180" i="26"/>
  <c r="BG316" i="26"/>
  <c r="BG311" i="26"/>
  <c r="BG301" i="26"/>
  <c r="BF91" i="26"/>
  <c r="BG152" i="26"/>
  <c r="BF255" i="26"/>
  <c r="BF263" i="26"/>
  <c r="BG299" i="26"/>
  <c r="BG294" i="26"/>
  <c r="BG143" i="26"/>
  <c r="BG236" i="26"/>
  <c r="BG234" i="26"/>
  <c r="BF46" i="26"/>
  <c r="BG359" i="26"/>
  <c r="BG353" i="26"/>
  <c r="BG366" i="26"/>
  <c r="BG39" i="26"/>
  <c r="BF32" i="26"/>
  <c r="BG63" i="25"/>
  <c r="BG105" i="25"/>
  <c r="BG177" i="25"/>
  <c r="BF176" i="25"/>
  <c r="BF279" i="25"/>
  <c r="BF290" i="25"/>
  <c r="BF286" i="25"/>
  <c r="BG84" i="25"/>
  <c r="BG243" i="25"/>
  <c r="BG237" i="25"/>
  <c r="BG71" i="25"/>
  <c r="BG196" i="25"/>
  <c r="BF333" i="25"/>
  <c r="BF319" i="25"/>
  <c r="BF337" i="25"/>
  <c r="BG95" i="25"/>
  <c r="BG164" i="25"/>
  <c r="BG159" i="25"/>
  <c r="BF266" i="25"/>
  <c r="BF261" i="25"/>
  <c r="BG207" i="25"/>
  <c r="BG47" i="25"/>
  <c r="BF80" i="25"/>
  <c r="BG130" i="25"/>
  <c r="BG223" i="25"/>
  <c r="BG224" i="25"/>
  <c r="BF366" i="25"/>
  <c r="BG108" i="25"/>
  <c r="BF182" i="25"/>
  <c r="BG183" i="25"/>
  <c r="BG182" i="25"/>
  <c r="BF313" i="25"/>
  <c r="BF299" i="25"/>
  <c r="BF315" i="25"/>
  <c r="BF358" i="25"/>
  <c r="BF339" i="25"/>
  <c r="BF342" i="25"/>
  <c r="BG87" i="25"/>
  <c r="BF74" i="25"/>
  <c r="BF124" i="25"/>
  <c r="BF120" i="26"/>
  <c r="BG326" i="26"/>
  <c r="BG339" i="26"/>
  <c r="BG341" i="26"/>
  <c r="BF101" i="26"/>
  <c r="BG133" i="26"/>
  <c r="BG223" i="26"/>
  <c r="BG221" i="26"/>
  <c r="BG26" i="26"/>
  <c r="BG184" i="26"/>
  <c r="BG302" i="26"/>
  <c r="BG310" i="26"/>
  <c r="BG309" i="26"/>
  <c r="BG150" i="26"/>
  <c r="BG146" i="26"/>
  <c r="BF248" i="26"/>
  <c r="BF252" i="26"/>
  <c r="BG292" i="26"/>
  <c r="BG286" i="26"/>
  <c r="BF51" i="26"/>
  <c r="BG144" i="26"/>
  <c r="BG231" i="26"/>
  <c r="BG239" i="26"/>
  <c r="BF47" i="26"/>
  <c r="BG352" i="26"/>
  <c r="BG350" i="26"/>
  <c r="BG364" i="26"/>
  <c r="BG38" i="26"/>
  <c r="BF33" i="26"/>
  <c r="BG61" i="25"/>
  <c r="BG104" i="25"/>
  <c r="BG175" i="25"/>
  <c r="BG173" i="25"/>
  <c r="BF170" i="25"/>
  <c r="BF293" i="25"/>
  <c r="BF281" i="25"/>
  <c r="BF296" i="25"/>
  <c r="BG85" i="25"/>
  <c r="BG233" i="25"/>
  <c r="BG235" i="25"/>
  <c r="BG69" i="25"/>
  <c r="BG204" i="25"/>
  <c r="BF327" i="25"/>
  <c r="BF331" i="25"/>
  <c r="BF338" i="25"/>
  <c r="BG93" i="25"/>
  <c r="BG165" i="25"/>
  <c r="BF272" i="25"/>
  <c r="BF276" i="25"/>
  <c r="BF268" i="25"/>
  <c r="BG216" i="25"/>
  <c r="BG213" i="25"/>
  <c r="BG136" i="25"/>
  <c r="BG220" i="25"/>
  <c r="BG219" i="25"/>
  <c r="BG65" i="25"/>
  <c r="BG107" i="25"/>
  <c r="BF181" i="25"/>
  <c r="BG186" i="25"/>
  <c r="BG181" i="25"/>
  <c r="BF308" i="25"/>
  <c r="BF305" i="25"/>
  <c r="BG45" i="25"/>
  <c r="BF357" i="25"/>
  <c r="BF340" i="25"/>
  <c r="BF354" i="25"/>
  <c r="BG92" i="25"/>
  <c r="BF127" i="25"/>
  <c r="BF116" i="26"/>
  <c r="BG324" i="26"/>
  <c r="BG321" i="26"/>
  <c r="BG335" i="26"/>
  <c r="BG136" i="26"/>
  <c r="BG226" i="26"/>
  <c r="BG227" i="26"/>
  <c r="BG27" i="26"/>
  <c r="BG181" i="26"/>
  <c r="BG312" i="26"/>
  <c r="BG300" i="26"/>
  <c r="BG151" i="26"/>
  <c r="BF254" i="26"/>
  <c r="BF256" i="26"/>
  <c r="BF249" i="26"/>
  <c r="BG281" i="26"/>
  <c r="BG297" i="26"/>
  <c r="BF54" i="26"/>
  <c r="BG142" i="26"/>
  <c r="BG230" i="26"/>
  <c r="BG233" i="26"/>
  <c r="BG355" i="26"/>
  <c r="BG357" i="26"/>
  <c r="BG348" i="26"/>
  <c r="BG40" i="26"/>
  <c r="AG9" i="35"/>
  <c r="BG62" i="25"/>
  <c r="BG178" i="25"/>
  <c r="BG170" i="25"/>
  <c r="BF172" i="25"/>
  <c r="BF292" i="25"/>
  <c r="BF295" i="25"/>
  <c r="BF52" i="25"/>
  <c r="BG83" i="25"/>
  <c r="BG234" i="25"/>
  <c r="BG244" i="25"/>
  <c r="BG192" i="25"/>
  <c r="BG193" i="25"/>
  <c r="BF329" i="25"/>
  <c r="BF325" i="25"/>
  <c r="BF322" i="25"/>
  <c r="BG57" i="25"/>
  <c r="BG99" i="25"/>
  <c r="BG162" i="25"/>
  <c r="BF262" i="25"/>
  <c r="BF270" i="25"/>
  <c r="BF271" i="25"/>
  <c r="BG214" i="25"/>
  <c r="BG211" i="25"/>
  <c r="BG134" i="25"/>
  <c r="BG228" i="25"/>
  <c r="BG232" i="25"/>
  <c r="BG67" i="25"/>
  <c r="BG111" i="25"/>
  <c r="BF184" i="25"/>
  <c r="BG188" i="25"/>
  <c r="BG189" i="25"/>
  <c r="BF316" i="25"/>
  <c r="BF312" i="25"/>
  <c r="BG46" i="25"/>
  <c r="BF352" i="25"/>
  <c r="BF361" i="25"/>
  <c r="BF347" i="25"/>
  <c r="BG90" i="25"/>
  <c r="BF123" i="25"/>
  <c r="BF73" i="26"/>
  <c r="BF115" i="26"/>
  <c r="BG333" i="26"/>
  <c r="BG334" i="26"/>
  <c r="BG338" i="26"/>
  <c r="BG130" i="26"/>
  <c r="BG214" i="26"/>
  <c r="BG222" i="26"/>
  <c r="BG176" i="26"/>
  <c r="BG183" i="26"/>
  <c r="BG308" i="26"/>
  <c r="BG305" i="26"/>
  <c r="BF34" i="26"/>
  <c r="BF93" i="26"/>
  <c r="BG148" i="26"/>
  <c r="BF257" i="26"/>
  <c r="BF247" i="26"/>
  <c r="BG282" i="26"/>
  <c r="BG293" i="26"/>
  <c r="BG283" i="26"/>
  <c r="BF53" i="26"/>
  <c r="BG141" i="26"/>
  <c r="BG244" i="26"/>
  <c r="BG242" i="26"/>
  <c r="BG238" i="26"/>
  <c r="BG360" i="26"/>
  <c r="BG349" i="26"/>
  <c r="BG354" i="26"/>
  <c r="BG106" i="25"/>
  <c r="BG168" i="25"/>
  <c r="BG171" i="25"/>
  <c r="BF171" i="25"/>
  <c r="BF284" i="25"/>
  <c r="BF282" i="25"/>
  <c r="BF50" i="25"/>
  <c r="BG82" i="25"/>
  <c r="BG242" i="25"/>
  <c r="BG245" i="25"/>
  <c r="BG202" i="25"/>
  <c r="BG195" i="25"/>
  <c r="BF328" i="25"/>
  <c r="BF320" i="25"/>
  <c r="BF321" i="25"/>
  <c r="BG59" i="25"/>
  <c r="BG97" i="25"/>
  <c r="BG163" i="25"/>
  <c r="BF278" i="25"/>
  <c r="BF267" i="25"/>
  <c r="BG210" i="25"/>
  <c r="BG212" i="25"/>
  <c r="BG137" i="25"/>
  <c r="BG226" i="25"/>
  <c r="BG225" i="25"/>
  <c r="BG66" i="25"/>
  <c r="BF189" i="25"/>
  <c r="BF191" i="25"/>
  <c r="BG184" i="25"/>
  <c r="BG180" i="25"/>
  <c r="BF301" i="25"/>
  <c r="BF298" i="25"/>
  <c r="BG44" i="25"/>
  <c r="BF353" i="25"/>
  <c r="BF348" i="25"/>
  <c r="BG91" i="25"/>
  <c r="BF129" i="25"/>
  <c r="BF70" i="26"/>
  <c r="BF117" i="26"/>
  <c r="BG336" i="26"/>
  <c r="BG320" i="26"/>
  <c r="BG330" i="26"/>
  <c r="BF61" i="26"/>
  <c r="BF100" i="26"/>
  <c r="BG132" i="26"/>
  <c r="BG225" i="26"/>
  <c r="BG228" i="26"/>
  <c r="BG175" i="26"/>
  <c r="BG179" i="26"/>
  <c r="BG318" i="26"/>
  <c r="BG306" i="26"/>
  <c r="BF35" i="26"/>
  <c r="BF94" i="26"/>
  <c r="BG153" i="26"/>
  <c r="BF262" i="26"/>
  <c r="BF260" i="26"/>
  <c r="BG290" i="26"/>
  <c r="BG298" i="26"/>
  <c r="BG291" i="26"/>
  <c r="BF52" i="26"/>
  <c r="BG137" i="26"/>
  <c r="BG243" i="26"/>
  <c r="BG240" i="26"/>
  <c r="BG343" i="26"/>
  <c r="BG362" i="26"/>
  <c r="BG346" i="26"/>
  <c r="BG25" i="26"/>
  <c r="BG102" i="25"/>
  <c r="BG169" i="25"/>
  <c r="BF174" i="25"/>
  <c r="BF173" i="25"/>
  <c r="BF280" i="25"/>
  <c r="BF291" i="25"/>
  <c r="BF51" i="25"/>
  <c r="BG86" i="25"/>
  <c r="BG241" i="25"/>
  <c r="BG43" i="25"/>
  <c r="BG194" i="25"/>
  <c r="BG200" i="25"/>
  <c r="BF336" i="25"/>
  <c r="BF332" i="25"/>
  <c r="BF318" i="25"/>
  <c r="BG58" i="25"/>
  <c r="BG158" i="25"/>
  <c r="BF273" i="25"/>
  <c r="BF264" i="25"/>
  <c r="BG209" i="25"/>
  <c r="BG217" i="25"/>
  <c r="BF81" i="25"/>
  <c r="BG131" i="25"/>
  <c r="BG229" i="25"/>
  <c r="BF364" i="25"/>
  <c r="BG64" i="25"/>
  <c r="BG112" i="25"/>
  <c r="BF183" i="25"/>
  <c r="BF179" i="25"/>
  <c r="BG179" i="25"/>
  <c r="BG185" i="25"/>
  <c r="BF311" i="25"/>
  <c r="BF302" i="25"/>
  <c r="BF345" i="25"/>
  <c r="BF341" i="25"/>
  <c r="BF359" i="25"/>
  <c r="BG89" i="25"/>
  <c r="BF73" i="25"/>
  <c r="BF122" i="25"/>
  <c r="BF72" i="26"/>
  <c r="BF118" i="26"/>
  <c r="BG340" i="26"/>
  <c r="BG332" i="26"/>
  <c r="BG328" i="26"/>
  <c r="BF58" i="26"/>
  <c r="BF96" i="26"/>
  <c r="BG131" i="26"/>
  <c r="BG215" i="26"/>
  <c r="BG224" i="26"/>
  <c r="BG182" i="26"/>
  <c r="BG177" i="26"/>
  <c r="BG314" i="26"/>
  <c r="BG313" i="26"/>
  <c r="BF57" i="26"/>
  <c r="BF90" i="26"/>
  <c r="BG149" i="26"/>
  <c r="BF261" i="26"/>
  <c r="BF259" i="26"/>
  <c r="BG289" i="26"/>
  <c r="BG295" i="26"/>
  <c r="BG296" i="26"/>
  <c r="BG140" i="26"/>
  <c r="BG237" i="26"/>
  <c r="BG246" i="26"/>
  <c r="BG351" i="26"/>
  <c r="BG358" i="26"/>
  <c r="BG344" i="26"/>
  <c r="BG103" i="25"/>
  <c r="BG176" i="25"/>
  <c r="BF175" i="25"/>
  <c r="BF177" i="25"/>
  <c r="BF294" i="25"/>
  <c r="BF285" i="25"/>
  <c r="BG246" i="25"/>
  <c r="BG42" i="25"/>
  <c r="BG205" i="25"/>
  <c r="BG203" i="25"/>
  <c r="BF326" i="25"/>
  <c r="BF334" i="25"/>
  <c r="BG94" i="25"/>
  <c r="BG157" i="25"/>
  <c r="BF263" i="25"/>
  <c r="BF269" i="25"/>
  <c r="BG218" i="25"/>
  <c r="BG215" i="25"/>
  <c r="BF77" i="25"/>
  <c r="BG135" i="25"/>
  <c r="BG231" i="25"/>
  <c r="BF365" i="25"/>
  <c r="BG113" i="25"/>
  <c r="BF190" i="25"/>
  <c r="BF187" i="25"/>
  <c r="BG190" i="25"/>
  <c r="BF303" i="25"/>
  <c r="BF317" i="25"/>
  <c r="BF310" i="25"/>
  <c r="BF344" i="25"/>
  <c r="BF356" i="25"/>
  <c r="BF343" i="25"/>
  <c r="BF72" i="25"/>
  <c r="BF125" i="25"/>
  <c r="BF71" i="26"/>
  <c r="BF121" i="26"/>
  <c r="BG331" i="26"/>
  <c r="BG325" i="26"/>
  <c r="BG323" i="26"/>
  <c r="BF60" i="26"/>
  <c r="BF97" i="26"/>
  <c r="BF50" i="26"/>
  <c r="BG134" i="26"/>
  <c r="BG216" i="26"/>
  <c r="BG217" i="26"/>
  <c r="BG185" i="26"/>
  <c r="BG319" i="26"/>
  <c r="BG303" i="26"/>
  <c r="BG317" i="26"/>
  <c r="BF56" i="26"/>
  <c r="BF95" i="26"/>
  <c r="BG145" i="26"/>
  <c r="BF251" i="26"/>
  <c r="BF253" i="26"/>
  <c r="BG288" i="26"/>
  <c r="BG287" i="26"/>
  <c r="BG139" i="26"/>
  <c r="BG241" i="26"/>
  <c r="BG232" i="26"/>
  <c r="BG347" i="26"/>
  <c r="BG342" i="26"/>
  <c r="BG365" i="26"/>
  <c r="BG361" i="26"/>
  <c r="O112" i="26" l="1"/>
  <c r="O81" i="26"/>
  <c r="N157" i="25"/>
  <c r="N88" i="25"/>
  <c r="O142" i="25"/>
  <c r="N139" i="26"/>
  <c r="O163" i="25"/>
  <c r="O143" i="26"/>
  <c r="U143" i="26" s="1"/>
  <c r="N75" i="26"/>
  <c r="O145" i="26"/>
  <c r="O82" i="26"/>
  <c r="N118" i="26"/>
  <c r="N74" i="26"/>
  <c r="O135" i="26"/>
  <c r="O85" i="26"/>
  <c r="U85" i="26" s="1"/>
  <c r="O153" i="25"/>
  <c r="H153" i="34" s="1"/>
  <c r="N153" i="34" s="1"/>
  <c r="O119" i="26"/>
  <c r="I119" i="34" s="1"/>
  <c r="O119" i="34" s="1"/>
  <c r="N66" i="26"/>
  <c r="N137" i="26"/>
  <c r="N149" i="25"/>
  <c r="O144" i="25"/>
  <c r="N106" i="26"/>
  <c r="N63" i="26"/>
  <c r="N67" i="26"/>
  <c r="I67" i="34" s="1"/>
  <c r="O67" i="34" s="1"/>
  <c r="N156" i="25"/>
  <c r="H156" i="34" s="1"/>
  <c r="N156" i="34" s="1"/>
  <c r="N141" i="26"/>
  <c r="AV38" i="5"/>
  <c r="O73" i="26"/>
  <c r="N146" i="25"/>
  <c r="N131" i="25"/>
  <c r="O80" i="26"/>
  <c r="I80" i="34" s="1"/>
  <c r="O80" i="34" s="1"/>
  <c r="N164" i="25"/>
  <c r="H164" i="34" s="1"/>
  <c r="N164" i="34" s="1"/>
  <c r="N151" i="25"/>
  <c r="U151" i="25" s="1"/>
  <c r="O162" i="26"/>
  <c r="O119" i="25"/>
  <c r="N97" i="26"/>
  <c r="N145" i="25"/>
  <c r="O71" i="25"/>
  <c r="O135" i="25"/>
  <c r="H135" i="34" s="1"/>
  <c r="N135" i="34" s="1"/>
  <c r="N65" i="25"/>
  <c r="H65" i="34" s="1"/>
  <c r="N65" i="34" s="1"/>
  <c r="N107" i="26"/>
  <c r="U107" i="26" s="1"/>
  <c r="N102" i="26"/>
  <c r="O100" i="25"/>
  <c r="N151" i="26"/>
  <c r="O69" i="26"/>
  <c r="N65" i="26"/>
  <c r="O138" i="25"/>
  <c r="H138" i="34" s="1"/>
  <c r="N138" i="34" s="1"/>
  <c r="N83" i="25"/>
  <c r="U83" i="25" s="1"/>
  <c r="O136" i="25"/>
  <c r="U136" i="25" s="1"/>
  <c r="N81" i="25"/>
  <c r="O133" i="26"/>
  <c r="I133" i="34" s="1"/>
  <c r="O133" i="34" s="1"/>
  <c r="O166" i="26"/>
  <c r="I166" i="34" s="1"/>
  <c r="O166" i="34" s="1"/>
  <c r="O129" i="26"/>
  <c r="O126" i="25"/>
  <c r="N100" i="26"/>
  <c r="I100" i="34" s="1"/>
  <c r="O100" i="34" s="1"/>
  <c r="O77" i="25"/>
  <c r="U77" i="25" s="1"/>
  <c r="N160" i="26"/>
  <c r="U160" i="26" s="1"/>
  <c r="N123" i="26"/>
  <c r="N140" i="25"/>
  <c r="U140" i="25" s="1"/>
  <c r="N128" i="25"/>
  <c r="O121" i="26"/>
  <c r="N152" i="26"/>
  <c r="O159" i="26"/>
  <c r="U159" i="26" s="1"/>
  <c r="O124" i="25"/>
  <c r="U124" i="25" s="1"/>
  <c r="N70" i="26"/>
  <c r="I70" i="34" s="1"/>
  <c r="O70" i="34" s="1"/>
  <c r="O130" i="25"/>
  <c r="N69" i="25"/>
  <c r="U69" i="25" s="1"/>
  <c r="O104" i="25"/>
  <c r="O158" i="25"/>
  <c r="N87" i="26"/>
  <c r="AU38" i="5"/>
  <c r="O101" i="26"/>
  <c r="I101" i="34" s="1"/>
  <c r="O101" i="34" s="1"/>
  <c r="N134" i="26"/>
  <c r="I134" i="34" s="1"/>
  <c r="O134" i="34" s="1"/>
  <c r="N68" i="26"/>
  <c r="N106" i="25"/>
  <c r="H106" i="34" s="1"/>
  <c r="N106" i="34" s="1"/>
  <c r="N95" i="25"/>
  <c r="O150" i="25"/>
  <c r="N91" i="26"/>
  <c r="N113" i="25"/>
  <c r="H113" i="34" s="1"/>
  <c r="N113" i="34" s="1"/>
  <c r="O64" i="26"/>
  <c r="I64" i="34" s="1"/>
  <c r="O64" i="34" s="1"/>
  <c r="N165" i="26"/>
  <c r="O155" i="26"/>
  <c r="I155" i="34" s="1"/>
  <c r="O155" i="34" s="1"/>
  <c r="N138" i="26"/>
  <c r="AV40" i="5"/>
  <c r="O90" i="26"/>
  <c r="O132" i="26"/>
  <c r="O127" i="25"/>
  <c r="U127" i="25" s="1"/>
  <c r="N86" i="25"/>
  <c r="H86" i="34" s="1"/>
  <c r="N86" i="34" s="1"/>
  <c r="CJ10" i="19"/>
  <c r="O130" i="26"/>
  <c r="N86" i="26"/>
  <c r="N105" i="25"/>
  <c r="O86" i="26"/>
  <c r="O113" i="26"/>
  <c r="I113" i="34" s="1"/>
  <c r="O113" i="34" s="1"/>
  <c r="N156" i="26"/>
  <c r="I156" i="34" s="1"/>
  <c r="O156" i="34" s="1"/>
  <c r="O110" i="25"/>
  <c r="H110" i="34" s="1"/>
  <c r="N110" i="34" s="1"/>
  <c r="O87" i="25"/>
  <c r="H87" i="34" s="1"/>
  <c r="N87" i="34" s="1"/>
  <c r="O125" i="25"/>
  <c r="N67" i="25"/>
  <c r="AV39" i="5"/>
  <c r="N117" i="26"/>
  <c r="U117" i="26" s="1"/>
  <c r="N103" i="26"/>
  <c r="N111" i="26"/>
  <c r="I111" i="34" s="1"/>
  <c r="O111" i="34" s="1"/>
  <c r="O122" i="25"/>
  <c r="U122" i="25" s="1"/>
  <c r="N149" i="26"/>
  <c r="U149" i="26" s="1"/>
  <c r="N144" i="26"/>
  <c r="O150" i="26"/>
  <c r="U150" i="26" s="1"/>
  <c r="O84" i="26"/>
  <c r="O148" i="25"/>
  <c r="O120" i="25"/>
  <c r="H120" i="34" s="1"/>
  <c r="N120" i="34" s="1"/>
  <c r="N75" i="25"/>
  <c r="H75" i="34" s="1"/>
  <c r="N75" i="34" s="1"/>
  <c r="O129" i="25"/>
  <c r="U129" i="25" s="1"/>
  <c r="O146" i="26"/>
  <c r="I146" i="34" s="1"/>
  <c r="O146" i="34" s="1"/>
  <c r="N158" i="26"/>
  <c r="I158" i="34" s="1"/>
  <c r="O158" i="34" s="1"/>
  <c r="O154" i="25"/>
  <c r="H154" i="34" s="1"/>
  <c r="N154" i="34" s="1"/>
  <c r="N95" i="26"/>
  <c r="N163" i="26"/>
  <c r="I163" i="34" s="1"/>
  <c r="O163" i="34" s="1"/>
  <c r="N121" i="25"/>
  <c r="O114" i="26"/>
  <c r="U114" i="26" s="1"/>
  <c r="O76" i="26"/>
  <c r="N140" i="26"/>
  <c r="I140" i="34" s="1"/>
  <c r="O140" i="34" s="1"/>
  <c r="AV26" i="5"/>
  <c r="O143" i="25"/>
  <c r="U143" i="25" s="1"/>
  <c r="O161" i="26"/>
  <c r="O98" i="26"/>
  <c r="I98" i="34" s="1"/>
  <c r="O98" i="34" s="1"/>
  <c r="N109" i="26"/>
  <c r="O136" i="26"/>
  <c r="I136" i="34" s="1"/>
  <c r="O136" i="34" s="1"/>
  <c r="O147" i="26"/>
  <c r="I147" i="34" s="1"/>
  <c r="O147" i="34" s="1"/>
  <c r="N99" i="26"/>
  <c r="I99" i="34" s="1"/>
  <c r="O99" i="34" s="1"/>
  <c r="O78" i="26"/>
  <c r="N108" i="25"/>
  <c r="O111" i="25"/>
  <c r="O123" i="25"/>
  <c r="H123" i="34" s="1"/>
  <c r="N123" i="34" s="1"/>
  <c r="O166" i="25"/>
  <c r="H166" i="34" s="1"/>
  <c r="N166" i="34" s="1"/>
  <c r="O120" i="26"/>
  <c r="I120" i="34" s="1"/>
  <c r="O120" i="34" s="1"/>
  <c r="O72" i="26"/>
  <c r="U72" i="26" s="1"/>
  <c r="O105" i="26"/>
  <c r="U105" i="26" s="1"/>
  <c r="O165" i="25"/>
  <c r="O117" i="25"/>
  <c r="U117" i="25" s="1"/>
  <c r="N92" i="25"/>
  <c r="AU26" i="5"/>
  <c r="O93" i="26"/>
  <c r="I93" i="34" s="1"/>
  <c r="O93" i="34" s="1"/>
  <c r="O102" i="25"/>
  <c r="H102" i="34" s="1"/>
  <c r="N102" i="34" s="1"/>
  <c r="AV27" i="5"/>
  <c r="N83" i="26"/>
  <c r="I83" i="34" s="1"/>
  <c r="O83" i="34" s="1"/>
  <c r="N142" i="26"/>
  <c r="O89" i="26"/>
  <c r="I89" i="34" s="1"/>
  <c r="O89" i="34" s="1"/>
  <c r="N76" i="26"/>
  <c r="N160" i="25"/>
  <c r="N112" i="25"/>
  <c r="AU27" i="5"/>
  <c r="O79" i="26"/>
  <c r="I79" i="34" s="1"/>
  <c r="O79" i="34" s="1"/>
  <c r="N79" i="25"/>
  <c r="U79" i="25" s="1"/>
  <c r="N68" i="25"/>
  <c r="O114" i="25"/>
  <c r="H114" i="34" s="1"/>
  <c r="N114" i="34" s="1"/>
  <c r="O132" i="25"/>
  <c r="O96" i="25"/>
  <c r="N126" i="26"/>
  <c r="O71" i="26"/>
  <c r="I71" i="34" s="1"/>
  <c r="O71" i="34" s="1"/>
  <c r="N127" i="26"/>
  <c r="N157" i="26"/>
  <c r="I157" i="34" s="1"/>
  <c r="O157" i="34" s="1"/>
  <c r="N128" i="26"/>
  <c r="O88" i="26"/>
  <c r="I88" i="34" s="1"/>
  <c r="O88" i="34" s="1"/>
  <c r="N148" i="26"/>
  <c r="N153" i="26"/>
  <c r="U153" i="26" s="1"/>
  <c r="O124" i="26"/>
  <c r="I124" i="34" s="1"/>
  <c r="O124" i="34" s="1"/>
  <c r="AU39" i="5"/>
  <c r="N74" i="25"/>
  <c r="U74" i="25" s="1"/>
  <c r="N109" i="25"/>
  <c r="U109" i="25" s="1"/>
  <c r="N147" i="25"/>
  <c r="N94" i="25"/>
  <c r="U94" i="25" s="1"/>
  <c r="AU40" i="5"/>
  <c r="O98" i="25"/>
  <c r="H98" i="34" s="1"/>
  <c r="N98" i="34" s="1"/>
  <c r="N141" i="25"/>
  <c r="N72" i="25"/>
  <c r="U72" i="25" s="1"/>
  <c r="N115" i="25"/>
  <c r="O118" i="25"/>
  <c r="H118" i="34" s="1"/>
  <c r="N118" i="34" s="1"/>
  <c r="N73" i="25"/>
  <c r="O125" i="26"/>
  <c r="N96" i="26"/>
  <c r="N94" i="26"/>
  <c r="I94" i="34" s="1"/>
  <c r="O94" i="34" s="1"/>
  <c r="O154" i="26"/>
  <c r="I154" i="34" s="1"/>
  <c r="O154" i="34" s="1"/>
  <c r="O159" i="25"/>
  <c r="H159" i="34" s="1"/>
  <c r="N159" i="34" s="1"/>
  <c r="O137" i="25"/>
  <c r="H137" i="34" s="1"/>
  <c r="N137" i="34" s="1"/>
  <c r="O115" i="26"/>
  <c r="U115" i="26" s="1"/>
  <c r="O92" i="26"/>
  <c r="AV25" i="5"/>
  <c r="O101" i="25"/>
  <c r="O107" i="25"/>
  <c r="H107" i="34" s="1"/>
  <c r="N107" i="34" s="1"/>
  <c r="O162" i="25"/>
  <c r="U162" i="25" s="1"/>
  <c r="N133" i="25"/>
  <c r="U133" i="25" s="1"/>
  <c r="N139" i="25"/>
  <c r="N116" i="25"/>
  <c r="U116" i="25" s="1"/>
  <c r="CG10" i="19"/>
  <c r="AU25" i="5"/>
  <c r="N161" i="25"/>
  <c r="O66" i="25"/>
  <c r="O164" i="26"/>
  <c r="I164" i="34" s="1"/>
  <c r="O164" i="34" s="1"/>
  <c r="I160" i="34"/>
  <c r="O160" i="34" s="1"/>
  <c r="I162" i="34"/>
  <c r="O162" i="34" s="1"/>
  <c r="U162" i="26"/>
  <c r="O84" i="25"/>
  <c r="N103" i="25"/>
  <c r="N66" i="25"/>
  <c r="CK10" i="19"/>
  <c r="DG147" i="20"/>
  <c r="DG154" i="20"/>
  <c r="DG145" i="20"/>
  <c r="DN149" i="20"/>
  <c r="DN146" i="20"/>
  <c r="DG148" i="20"/>
  <c r="DN156" i="20"/>
  <c r="DG155" i="20"/>
  <c r="DN150" i="20"/>
  <c r="DG151" i="20"/>
  <c r="DN148" i="20"/>
  <c r="DN147" i="20"/>
  <c r="DN151" i="20"/>
  <c r="DG146" i="20"/>
  <c r="DN152" i="20"/>
  <c r="DN145" i="20"/>
  <c r="DN157" i="20"/>
  <c r="DG157" i="20"/>
  <c r="DN155" i="20"/>
  <c r="DN154" i="20"/>
  <c r="DN143" i="20"/>
  <c r="DG144" i="20"/>
  <c r="DN153" i="20"/>
  <c r="DN144" i="20"/>
  <c r="DG149" i="20"/>
  <c r="DG143" i="20"/>
  <c r="DG150" i="20"/>
  <c r="DG153" i="20"/>
  <c r="DG152" i="20"/>
  <c r="DG156" i="20"/>
  <c r="U158" i="26"/>
  <c r="H165" i="34"/>
  <c r="N165" i="34" s="1"/>
  <c r="U165" i="25"/>
  <c r="CI10" i="19"/>
  <c r="DG189" i="20"/>
  <c r="DG199" i="20"/>
  <c r="DG196" i="20"/>
  <c r="DN189" i="20"/>
  <c r="DN192" i="20"/>
  <c r="DN197" i="20"/>
  <c r="DG190" i="20"/>
  <c r="DN194" i="20"/>
  <c r="DG191" i="20"/>
  <c r="DG201" i="20"/>
  <c r="DG194" i="20"/>
  <c r="DN191" i="20"/>
  <c r="DG200" i="20"/>
  <c r="DG198" i="20"/>
  <c r="DN198" i="20"/>
  <c r="DG188" i="20"/>
  <c r="DN195" i="20"/>
  <c r="DN188" i="20"/>
  <c r="DG193" i="20"/>
  <c r="DN199" i="20"/>
  <c r="DN201" i="20"/>
  <c r="DG192" i="20"/>
  <c r="DG195" i="20"/>
  <c r="DN200" i="20"/>
  <c r="DG197" i="20"/>
  <c r="DN193" i="20"/>
  <c r="DN196" i="20"/>
  <c r="DN190" i="20"/>
  <c r="DG202" i="20"/>
  <c r="DN202" i="20"/>
  <c r="H157" i="34"/>
  <c r="N157" i="34" s="1"/>
  <c r="U157" i="25"/>
  <c r="H163" i="34"/>
  <c r="N163" i="34" s="1"/>
  <c r="U163" i="25"/>
  <c r="E13" i="34"/>
  <c r="K13" i="34" s="1"/>
  <c r="U13" i="19"/>
  <c r="N14" i="19"/>
  <c r="X12" i="19"/>
  <c r="CA12" i="19" s="1"/>
  <c r="AR12" i="19"/>
  <c r="AQ12" i="19"/>
  <c r="BA12" i="19"/>
  <c r="AX12" i="19"/>
  <c r="AA12" i="19"/>
  <c r="AB12" i="19" s="1"/>
  <c r="AS12" i="19"/>
  <c r="AT12" i="19" s="1"/>
  <c r="W12" i="19"/>
  <c r="BZ12" i="19" s="1"/>
  <c r="AC12" i="19"/>
  <c r="CD12" i="19" s="1"/>
  <c r="AP12" i="19"/>
  <c r="D10" i="35"/>
  <c r="AW12" i="19"/>
  <c r="Y12" i="19"/>
  <c r="AU12" i="19"/>
  <c r="AV12" i="19" s="1"/>
  <c r="AZ12" i="19"/>
  <c r="D10" i="31"/>
  <c r="V12" i="19"/>
  <c r="BY12" i="19" s="1"/>
  <c r="U163" i="26"/>
  <c r="I161" i="34"/>
  <c r="O161" i="34" s="1"/>
  <c r="U161" i="26"/>
  <c r="H161" i="34"/>
  <c r="N161" i="34" s="1"/>
  <c r="U161" i="25"/>
  <c r="CH10" i="19"/>
  <c r="Z11" i="19"/>
  <c r="CC11" i="19" s="1"/>
  <c r="CB11" i="19"/>
  <c r="CF10" i="19"/>
  <c r="N49" i="26"/>
  <c r="O49" i="26"/>
  <c r="O30" i="26"/>
  <c r="N30" i="26"/>
  <c r="N54" i="26"/>
  <c r="O54" i="26"/>
  <c r="N22" i="26"/>
  <c r="O22" i="26"/>
  <c r="N41" i="26"/>
  <c r="O41" i="26"/>
  <c r="AV36" i="5"/>
  <c r="AV23" i="5"/>
  <c r="O46" i="26"/>
  <c r="N46" i="26"/>
  <c r="O33" i="26"/>
  <c r="N33" i="26"/>
  <c r="N38" i="26"/>
  <c r="O38" i="26"/>
  <c r="O62" i="26"/>
  <c r="N62" i="26"/>
  <c r="O57" i="26"/>
  <c r="N57" i="26"/>
  <c r="N25" i="26"/>
  <c r="O25" i="26"/>
  <c r="N60" i="26"/>
  <c r="O60" i="26"/>
  <c r="O52" i="26"/>
  <c r="N52" i="26"/>
  <c r="N44" i="26"/>
  <c r="O44" i="26"/>
  <c r="O36" i="26"/>
  <c r="N36" i="26"/>
  <c r="AV35" i="5"/>
  <c r="AV22" i="5"/>
  <c r="O28" i="26"/>
  <c r="N28" i="26"/>
  <c r="N20" i="26"/>
  <c r="O20" i="26"/>
  <c r="N55" i="26"/>
  <c r="O55" i="26"/>
  <c r="N47" i="26"/>
  <c r="O47" i="26"/>
  <c r="N39" i="26"/>
  <c r="O39" i="26"/>
  <c r="N31" i="26"/>
  <c r="O31" i="26"/>
  <c r="N23" i="26"/>
  <c r="O23" i="26"/>
  <c r="N58" i="26"/>
  <c r="O58" i="26"/>
  <c r="N50" i="26"/>
  <c r="O50" i="26"/>
  <c r="O42" i="26"/>
  <c r="N42" i="26"/>
  <c r="N34" i="26"/>
  <c r="O34" i="26"/>
  <c r="O26" i="26"/>
  <c r="AV34" i="5"/>
  <c r="N26" i="26"/>
  <c r="AV21" i="5"/>
  <c r="O18" i="26"/>
  <c r="N18" i="26"/>
  <c r="N17" i="26"/>
  <c r="O17" i="26"/>
  <c r="O8" i="26" s="1"/>
  <c r="O9" i="26" s="1"/>
  <c r="O10" i="26" s="1"/>
  <c r="O11" i="26" s="1"/>
  <c r="O12" i="26" s="1"/>
  <c r="O13" i="26" s="1"/>
  <c r="O14" i="26" s="1"/>
  <c r="O15" i="26" s="1"/>
  <c r="O16" i="26" s="1"/>
  <c r="O61" i="26"/>
  <c r="N61" i="26"/>
  <c r="O53" i="26"/>
  <c r="N53" i="26"/>
  <c r="N45" i="26"/>
  <c r="O45" i="26"/>
  <c r="O37" i="26"/>
  <c r="N37" i="26"/>
  <c r="N29" i="26"/>
  <c r="O29" i="26"/>
  <c r="O21" i="26"/>
  <c r="N21" i="26"/>
  <c r="O56" i="26"/>
  <c r="AV37" i="5"/>
  <c r="N56" i="26"/>
  <c r="AV24" i="5"/>
  <c r="N48" i="26"/>
  <c r="O48" i="26"/>
  <c r="O40" i="26"/>
  <c r="N40" i="26"/>
  <c r="O32" i="26"/>
  <c r="N32" i="26"/>
  <c r="O24" i="26"/>
  <c r="N24" i="26"/>
  <c r="AV33" i="5"/>
  <c r="AV20" i="5"/>
  <c r="N59" i="26"/>
  <c r="O59" i="26"/>
  <c r="O51" i="26"/>
  <c r="N51" i="26"/>
  <c r="N43" i="26"/>
  <c r="O43" i="26"/>
  <c r="N35" i="26"/>
  <c r="O35" i="26"/>
  <c r="N27" i="26"/>
  <c r="O27" i="26"/>
  <c r="N19" i="26"/>
  <c r="O19" i="26"/>
  <c r="O62" i="25"/>
  <c r="N62" i="25"/>
  <c r="N30" i="25"/>
  <c r="O30" i="25"/>
  <c r="O35" i="25"/>
  <c r="N35" i="25"/>
  <c r="O54" i="25"/>
  <c r="N54" i="25"/>
  <c r="O22" i="25"/>
  <c r="N22" i="25"/>
  <c r="N59" i="25"/>
  <c r="O59" i="25"/>
  <c r="O27" i="25"/>
  <c r="N27" i="25"/>
  <c r="N46" i="25"/>
  <c r="AU36" i="5"/>
  <c r="O46" i="25"/>
  <c r="AU23" i="5"/>
  <c r="N43" i="25"/>
  <c r="O43" i="25"/>
  <c r="O51" i="25"/>
  <c r="N51" i="25"/>
  <c r="O19" i="25"/>
  <c r="N19" i="25"/>
  <c r="N64" i="25"/>
  <c r="O64" i="25"/>
  <c r="O38" i="25"/>
  <c r="N38" i="25"/>
  <c r="N57" i="25"/>
  <c r="O57" i="25"/>
  <c r="O49" i="25"/>
  <c r="N49" i="25"/>
  <c r="N41" i="25"/>
  <c r="O41" i="25"/>
  <c r="O33" i="25"/>
  <c r="N33" i="25"/>
  <c r="N25" i="25"/>
  <c r="O25" i="25"/>
  <c r="N17" i="25"/>
  <c r="O17" i="25"/>
  <c r="O8" i="25" s="1"/>
  <c r="O9" i="25" s="1"/>
  <c r="O10" i="25" s="1"/>
  <c r="O11" i="25" s="1"/>
  <c r="O12" i="25" s="1"/>
  <c r="O13" i="25" s="1"/>
  <c r="O14" i="25" s="1"/>
  <c r="O15" i="25" s="1"/>
  <c r="O16" i="25" s="1"/>
  <c r="N60" i="25"/>
  <c r="O60" i="25"/>
  <c r="N52" i="25"/>
  <c r="O52" i="25"/>
  <c r="N44" i="25"/>
  <c r="O44" i="25"/>
  <c r="AU35" i="5"/>
  <c r="O36" i="25"/>
  <c r="N36" i="25"/>
  <c r="AU22" i="5"/>
  <c r="N28" i="25"/>
  <c r="O28" i="25"/>
  <c r="N20" i="25"/>
  <c r="O20" i="25"/>
  <c r="O63" i="25"/>
  <c r="N63" i="25"/>
  <c r="O55" i="25"/>
  <c r="N55" i="25"/>
  <c r="O47" i="25"/>
  <c r="N47" i="25"/>
  <c r="N39" i="25"/>
  <c r="O39" i="25"/>
  <c r="N31" i="25"/>
  <c r="O31" i="25"/>
  <c r="O23" i="25"/>
  <c r="N23" i="25"/>
  <c r="O58" i="25"/>
  <c r="N58" i="25"/>
  <c r="N50" i="25"/>
  <c r="O50" i="25"/>
  <c r="O42" i="25"/>
  <c r="N42" i="25"/>
  <c r="O34" i="25"/>
  <c r="N34" i="25"/>
  <c r="AU34" i="5"/>
  <c r="AU21" i="5"/>
  <c r="N26" i="25"/>
  <c r="O26" i="25"/>
  <c r="O18" i="25"/>
  <c r="N18" i="25"/>
  <c r="O61" i="25"/>
  <c r="N61" i="25"/>
  <c r="O53" i="25"/>
  <c r="N53" i="25"/>
  <c r="O45" i="25"/>
  <c r="N45" i="25"/>
  <c r="N37" i="25"/>
  <c r="O37" i="25"/>
  <c r="O29" i="25"/>
  <c r="N29" i="25"/>
  <c r="O21" i="25"/>
  <c r="N21" i="25"/>
  <c r="AU37" i="5"/>
  <c r="O56" i="25"/>
  <c r="AU24" i="5"/>
  <c r="N56" i="25"/>
  <c r="N48" i="25"/>
  <c r="O48" i="25"/>
  <c r="O40" i="25"/>
  <c r="N40" i="25"/>
  <c r="N32" i="25"/>
  <c r="O32" i="25"/>
  <c r="O24" i="25"/>
  <c r="N24" i="25"/>
  <c r="AU20" i="5"/>
  <c r="AU33" i="5"/>
  <c r="U119" i="26"/>
  <c r="I138" i="34"/>
  <c r="O138" i="34" s="1"/>
  <c r="I130" i="34"/>
  <c r="O130" i="34" s="1"/>
  <c r="U130" i="26"/>
  <c r="I90" i="34"/>
  <c r="O90" i="34" s="1"/>
  <c r="U90" i="26"/>
  <c r="U82" i="26"/>
  <c r="I82" i="34"/>
  <c r="O82" i="34" s="1"/>
  <c r="I74" i="34"/>
  <c r="O74" i="34" s="1"/>
  <c r="U74" i="26"/>
  <c r="U66" i="26"/>
  <c r="I66" i="34"/>
  <c r="O66" i="34" s="1"/>
  <c r="I151" i="34"/>
  <c r="O151" i="34" s="1"/>
  <c r="U151" i="26"/>
  <c r="I114" i="34"/>
  <c r="O114" i="34" s="1"/>
  <c r="I141" i="34"/>
  <c r="O141" i="34" s="1"/>
  <c r="U141" i="26"/>
  <c r="I85" i="34"/>
  <c r="O85" i="34" s="1"/>
  <c r="I77" i="34"/>
  <c r="O77" i="34" s="1"/>
  <c r="U77" i="26"/>
  <c r="I69" i="34"/>
  <c r="O69" i="34" s="1"/>
  <c r="U69" i="26"/>
  <c r="I103" i="34"/>
  <c r="O103" i="34" s="1"/>
  <c r="I95" i="34"/>
  <c r="O95" i="34" s="1"/>
  <c r="U95" i="26"/>
  <c r="I122" i="34"/>
  <c r="O122" i="34" s="1"/>
  <c r="U122" i="26"/>
  <c r="U106" i="26"/>
  <c r="I106" i="34"/>
  <c r="O106" i="34" s="1"/>
  <c r="I152" i="34"/>
  <c r="O152" i="34" s="1"/>
  <c r="U152" i="26"/>
  <c r="I144" i="34"/>
  <c r="O144" i="34" s="1"/>
  <c r="U144" i="26"/>
  <c r="U128" i="26"/>
  <c r="I128" i="34"/>
  <c r="O128" i="34" s="1"/>
  <c r="I112" i="34"/>
  <c r="O112" i="34" s="1"/>
  <c r="U112" i="26"/>
  <c r="U104" i="26"/>
  <c r="I104" i="34"/>
  <c r="O104" i="34" s="1"/>
  <c r="I96" i="34"/>
  <c r="O96" i="34" s="1"/>
  <c r="U96" i="26"/>
  <c r="I148" i="34"/>
  <c r="O148" i="34" s="1"/>
  <c r="U148" i="26"/>
  <c r="I135" i="34"/>
  <c r="O135" i="34" s="1"/>
  <c r="U135" i="26"/>
  <c r="I139" i="34"/>
  <c r="O139" i="34" s="1"/>
  <c r="U139" i="26"/>
  <c r="I131" i="34"/>
  <c r="O131" i="34" s="1"/>
  <c r="U131" i="26"/>
  <c r="U123" i="26"/>
  <c r="I123" i="34"/>
  <c r="O123" i="34" s="1"/>
  <c r="I107" i="34"/>
  <c r="O107" i="34" s="1"/>
  <c r="U99" i="26"/>
  <c r="I91" i="34"/>
  <c r="O91" i="34" s="1"/>
  <c r="U91" i="26"/>
  <c r="I75" i="34"/>
  <c r="O75" i="34" s="1"/>
  <c r="U75" i="26"/>
  <c r="U67" i="26"/>
  <c r="I142" i="34"/>
  <c r="O142" i="34" s="1"/>
  <c r="U142" i="26"/>
  <c r="U118" i="26"/>
  <c r="I118" i="34"/>
  <c r="O118" i="34" s="1"/>
  <c r="U110" i="26"/>
  <c r="I110" i="34"/>
  <c r="O110" i="34" s="1"/>
  <c r="I102" i="34"/>
  <c r="O102" i="34" s="1"/>
  <c r="U102" i="26"/>
  <c r="I86" i="34"/>
  <c r="O86" i="34" s="1"/>
  <c r="I78" i="34"/>
  <c r="O78" i="34" s="1"/>
  <c r="U78" i="26"/>
  <c r="U70" i="26"/>
  <c r="I145" i="34"/>
  <c r="O145" i="34" s="1"/>
  <c r="U145" i="26"/>
  <c r="I137" i="34"/>
  <c r="O137" i="34" s="1"/>
  <c r="U137" i="26"/>
  <c r="I129" i="34"/>
  <c r="O129" i="34" s="1"/>
  <c r="U129" i="26"/>
  <c r="U121" i="26"/>
  <c r="I121" i="34"/>
  <c r="O121" i="34" s="1"/>
  <c r="U97" i="26"/>
  <c r="I97" i="34"/>
  <c r="O97" i="34" s="1"/>
  <c r="I81" i="34"/>
  <c r="O81" i="34" s="1"/>
  <c r="U81" i="26"/>
  <c r="U73" i="26"/>
  <c r="I73" i="34"/>
  <c r="O73" i="34" s="1"/>
  <c r="I65" i="34"/>
  <c r="O65" i="34" s="1"/>
  <c r="U65" i="26"/>
  <c r="I132" i="34"/>
  <c r="O132" i="34" s="1"/>
  <c r="U132" i="26"/>
  <c r="I116" i="34"/>
  <c r="O116" i="34" s="1"/>
  <c r="U116" i="26"/>
  <c r="I108" i="34"/>
  <c r="O108" i="34" s="1"/>
  <c r="U108" i="26"/>
  <c r="U92" i="26"/>
  <c r="I92" i="34"/>
  <c r="O92" i="34" s="1"/>
  <c r="I84" i="34"/>
  <c r="O84" i="34" s="1"/>
  <c r="U84" i="26"/>
  <c r="I68" i="34"/>
  <c r="O68" i="34" s="1"/>
  <c r="U68" i="26"/>
  <c r="H76" i="34"/>
  <c r="N76" i="34" s="1"/>
  <c r="U76" i="25"/>
  <c r="H119" i="34"/>
  <c r="N119" i="34" s="1"/>
  <c r="U119" i="25"/>
  <c r="U87" i="25"/>
  <c r="H79" i="34"/>
  <c r="N79" i="34" s="1"/>
  <c r="H71" i="34"/>
  <c r="N71" i="34" s="1"/>
  <c r="U71" i="25"/>
  <c r="H140" i="34"/>
  <c r="N140" i="34" s="1"/>
  <c r="H116" i="34"/>
  <c r="N116" i="34" s="1"/>
  <c r="H100" i="34"/>
  <c r="N100" i="34" s="1"/>
  <c r="U100" i="25"/>
  <c r="H68" i="34"/>
  <c r="N68" i="34" s="1"/>
  <c r="U68" i="25"/>
  <c r="H146" i="34"/>
  <c r="N146" i="34" s="1"/>
  <c r="U146" i="25"/>
  <c r="U90" i="25"/>
  <c r="H90" i="34"/>
  <c r="N90" i="34" s="1"/>
  <c r="H82" i="34"/>
  <c r="N82" i="34" s="1"/>
  <c r="U82" i="25"/>
  <c r="H132" i="34"/>
  <c r="N132" i="34" s="1"/>
  <c r="U132" i="25"/>
  <c r="U149" i="25"/>
  <c r="H149" i="34"/>
  <c r="N149" i="34" s="1"/>
  <c r="H125" i="34"/>
  <c r="N125" i="34" s="1"/>
  <c r="U125" i="25"/>
  <c r="H117" i="34"/>
  <c r="N117" i="34" s="1"/>
  <c r="U101" i="25"/>
  <c r="H101" i="34"/>
  <c r="N101" i="34" s="1"/>
  <c r="U93" i="25"/>
  <c r="H93" i="34"/>
  <c r="N93" i="34" s="1"/>
  <c r="H85" i="34"/>
  <c r="N85" i="34" s="1"/>
  <c r="U85" i="25"/>
  <c r="H69" i="34"/>
  <c r="N69" i="34" s="1"/>
  <c r="U92" i="25"/>
  <c r="H92" i="34"/>
  <c r="N92" i="34" s="1"/>
  <c r="H95" i="34"/>
  <c r="N95" i="34" s="1"/>
  <c r="U95" i="25"/>
  <c r="H152" i="34"/>
  <c r="N152" i="34" s="1"/>
  <c r="U152" i="25"/>
  <c r="H144" i="34"/>
  <c r="N144" i="34" s="1"/>
  <c r="U144" i="25"/>
  <c r="H136" i="34"/>
  <c r="N136" i="34" s="1"/>
  <c r="H128" i="34"/>
  <c r="N128" i="34" s="1"/>
  <c r="U128" i="25"/>
  <c r="H104" i="34"/>
  <c r="N104" i="34" s="1"/>
  <c r="U104" i="25"/>
  <c r="U88" i="25"/>
  <c r="H88" i="34"/>
  <c r="N88" i="34" s="1"/>
  <c r="H80" i="34"/>
  <c r="N80" i="34" s="1"/>
  <c r="U80" i="25"/>
  <c r="H151" i="34"/>
  <c r="N151" i="34" s="1"/>
  <c r="H111" i="34"/>
  <c r="N111" i="34" s="1"/>
  <c r="U111" i="25"/>
  <c r="H155" i="34"/>
  <c r="N155" i="34" s="1"/>
  <c r="U155" i="25"/>
  <c r="H147" i="34"/>
  <c r="N147" i="34" s="1"/>
  <c r="U147" i="25"/>
  <c r="U131" i="25"/>
  <c r="H131" i="34"/>
  <c r="N131" i="34" s="1"/>
  <c r="H99" i="34"/>
  <c r="N99" i="34" s="1"/>
  <c r="U99" i="25"/>
  <c r="H91" i="34"/>
  <c r="N91" i="34" s="1"/>
  <c r="U91" i="25"/>
  <c r="H83" i="34"/>
  <c r="N83" i="34" s="1"/>
  <c r="H158" i="34"/>
  <c r="N158" i="34" s="1"/>
  <c r="U158" i="25"/>
  <c r="U150" i="25"/>
  <c r="H150" i="34"/>
  <c r="N150" i="34" s="1"/>
  <c r="H142" i="34"/>
  <c r="N142" i="34" s="1"/>
  <c r="U142" i="25"/>
  <c r="H134" i="34"/>
  <c r="N134" i="34" s="1"/>
  <c r="U134" i="25"/>
  <c r="U126" i="25"/>
  <c r="H126" i="34"/>
  <c r="N126" i="34" s="1"/>
  <c r="U78" i="25"/>
  <c r="H78" i="34"/>
  <c r="N78" i="34" s="1"/>
  <c r="H70" i="34"/>
  <c r="N70" i="34" s="1"/>
  <c r="U70" i="25"/>
  <c r="H145" i="34"/>
  <c r="N145" i="34" s="1"/>
  <c r="U145" i="25"/>
  <c r="U113" i="25"/>
  <c r="H105" i="34"/>
  <c r="N105" i="34" s="1"/>
  <c r="U105" i="25"/>
  <c r="U97" i="25"/>
  <c r="H97" i="34"/>
  <c r="N97" i="34" s="1"/>
  <c r="H89" i="34"/>
  <c r="N89" i="34" s="1"/>
  <c r="U89" i="25"/>
  <c r="H81" i="34"/>
  <c r="N81" i="34" s="1"/>
  <c r="U81" i="25"/>
  <c r="H73" i="34"/>
  <c r="N73" i="34" s="1"/>
  <c r="U73" i="25"/>
  <c r="BF160" i="25"/>
  <c r="BF164" i="25"/>
  <c r="BF166" i="25"/>
  <c r="BF157" i="25"/>
  <c r="BF167" i="25"/>
  <c r="BF165" i="25"/>
  <c r="BF161" i="25"/>
  <c r="BF163" i="25"/>
  <c r="BF159" i="25"/>
  <c r="BF158" i="25"/>
  <c r="BF162" i="25"/>
  <c r="BF149" i="25"/>
  <c r="BF155" i="25"/>
  <c r="BF148" i="25"/>
  <c r="BF156" i="25"/>
  <c r="BF154" i="25"/>
  <c r="BF150" i="25"/>
  <c r="BF147" i="25"/>
  <c r="BF152" i="25"/>
  <c r="BF153" i="25"/>
  <c r="BF151" i="25"/>
  <c r="BG62" i="26"/>
  <c r="BG59" i="26"/>
  <c r="BG61" i="26"/>
  <c r="BG64" i="26"/>
  <c r="BG60" i="26"/>
  <c r="BG65" i="26"/>
  <c r="BG58" i="26"/>
  <c r="BG63" i="26"/>
  <c r="BG36" i="26"/>
  <c r="BG37" i="26"/>
  <c r="BF39" i="26"/>
  <c r="BF38" i="26"/>
  <c r="BF40" i="26"/>
  <c r="BF37" i="26"/>
  <c r="BF36" i="26"/>
  <c r="BF21" i="26"/>
  <c r="BF25" i="26"/>
  <c r="BF280" i="26"/>
  <c r="BF268" i="26"/>
  <c r="BF273" i="26"/>
  <c r="BF276" i="26"/>
  <c r="BF269" i="26"/>
  <c r="BF275" i="26"/>
  <c r="BF265" i="26"/>
  <c r="BF274" i="26"/>
  <c r="BF278" i="26"/>
  <c r="BF266" i="26"/>
  <c r="BF270" i="26"/>
  <c r="BF272" i="26"/>
  <c r="BF277" i="26"/>
  <c r="BF264" i="26"/>
  <c r="BF271" i="26"/>
  <c r="BF279" i="26"/>
  <c r="BF267" i="26"/>
  <c r="BG57" i="26"/>
  <c r="BG55" i="26"/>
  <c r="BG56" i="26"/>
  <c r="BF206" i="26"/>
  <c r="BF202" i="26"/>
  <c r="BF203" i="26"/>
  <c r="BF200" i="26"/>
  <c r="BF208" i="26"/>
  <c r="BF211" i="26"/>
  <c r="BF212" i="26"/>
  <c r="BF207" i="26"/>
  <c r="BF210" i="26"/>
  <c r="BF209" i="26"/>
  <c r="BF205" i="26"/>
  <c r="BF201" i="26"/>
  <c r="BF204" i="26"/>
  <c r="BF199" i="26"/>
  <c r="BG329" i="25"/>
  <c r="BG319" i="25"/>
  <c r="BG320" i="25"/>
  <c r="BG321" i="25"/>
  <c r="BG328" i="25"/>
  <c r="BG323" i="25"/>
  <c r="BG337" i="25"/>
  <c r="BG326" i="25"/>
  <c r="BG322" i="25"/>
  <c r="BG331" i="25"/>
  <c r="BG335" i="25"/>
  <c r="BG333" i="25"/>
  <c r="BG334" i="25"/>
  <c r="BG325" i="25"/>
  <c r="BG330" i="25"/>
  <c r="BG336" i="25"/>
  <c r="BG324" i="25"/>
  <c r="BG332" i="25"/>
  <c r="BG338" i="25"/>
  <c r="BG327" i="25"/>
  <c r="BG318" i="25"/>
  <c r="BF160" i="26"/>
  <c r="BF163" i="26"/>
  <c r="BF156" i="26"/>
  <c r="BF157" i="26"/>
  <c r="BF162" i="26"/>
  <c r="BF154" i="26"/>
  <c r="BF155" i="26"/>
  <c r="BF159" i="26"/>
  <c r="BF161" i="26"/>
  <c r="BF158" i="26"/>
  <c r="BG55" i="25"/>
  <c r="BG51" i="25"/>
  <c r="BG56" i="25"/>
  <c r="BG54" i="25"/>
  <c r="BG50" i="25"/>
  <c r="BG53" i="25"/>
  <c r="BG52" i="25"/>
  <c r="BF297" i="26"/>
  <c r="BF282" i="26"/>
  <c r="BF288" i="26"/>
  <c r="BF306" i="26"/>
  <c r="BF318" i="26"/>
  <c r="BF299" i="26"/>
  <c r="BF291" i="26"/>
  <c r="BF307" i="26"/>
  <c r="BF310" i="26"/>
  <c r="BF300" i="26"/>
  <c r="BF294" i="26"/>
  <c r="BF290" i="26"/>
  <c r="BF303" i="26"/>
  <c r="BF305" i="26"/>
  <c r="BF304" i="26"/>
  <c r="BF283" i="26"/>
  <c r="BF295" i="26"/>
  <c r="BF312" i="26"/>
  <c r="BF301" i="26"/>
  <c r="BF308" i="26"/>
  <c r="BF293" i="26"/>
  <c r="BF286" i="26"/>
  <c r="BF309" i="26"/>
  <c r="BF311" i="26"/>
  <c r="BF302" i="26"/>
  <c r="BF284" i="26"/>
  <c r="BF281" i="26"/>
  <c r="BF319" i="26"/>
  <c r="BF315" i="26"/>
  <c r="BF289" i="26"/>
  <c r="BF296" i="26"/>
  <c r="BF285" i="26"/>
  <c r="BF317" i="26"/>
  <c r="BF314" i="26"/>
  <c r="BF298" i="26"/>
  <c r="BF287" i="26"/>
  <c r="BF292" i="26"/>
  <c r="BF316" i="26"/>
  <c r="BF313" i="26"/>
  <c r="BG28" i="26"/>
  <c r="BG29" i="26"/>
  <c r="BG30" i="26"/>
  <c r="BF23" i="26"/>
  <c r="BF22" i="26"/>
  <c r="BF24" i="26"/>
  <c r="BF195" i="26"/>
  <c r="BF193" i="26"/>
  <c r="BF197" i="26"/>
  <c r="BF190" i="26"/>
  <c r="BF198" i="26"/>
  <c r="BF187" i="26"/>
  <c r="BF186" i="26"/>
  <c r="BF191" i="26"/>
  <c r="BF188" i="26"/>
  <c r="BF192" i="26"/>
  <c r="BF196" i="26"/>
  <c r="BF194" i="26"/>
  <c r="BF189" i="26"/>
  <c r="BF107" i="25"/>
  <c r="BF118" i="25"/>
  <c r="BF121" i="25"/>
  <c r="BF109" i="25"/>
  <c r="BF119" i="25"/>
  <c r="BF108" i="25"/>
  <c r="BF114" i="25"/>
  <c r="BF111" i="25"/>
  <c r="BF120" i="25"/>
  <c r="BF110" i="25"/>
  <c r="BF115" i="25"/>
  <c r="BF112" i="25"/>
  <c r="BF116" i="25"/>
  <c r="BF113" i="25"/>
  <c r="BF117" i="25"/>
  <c r="BG81" i="25"/>
  <c r="BG80" i="25"/>
  <c r="BG75" i="25"/>
  <c r="BG78" i="25"/>
  <c r="BG76" i="25"/>
  <c r="BG77" i="25"/>
  <c r="BG73" i="25"/>
  <c r="BG79" i="25"/>
  <c r="BG74" i="25"/>
  <c r="BG72" i="25"/>
  <c r="BF97" i="25"/>
  <c r="BF102" i="25"/>
  <c r="BF98" i="25"/>
  <c r="BF103" i="25"/>
  <c r="BF104" i="25"/>
  <c r="BF93" i="25"/>
  <c r="BF101" i="25"/>
  <c r="BF96" i="25"/>
  <c r="BF99" i="25"/>
  <c r="BF100" i="25"/>
  <c r="BF94" i="25"/>
  <c r="BF105" i="25"/>
  <c r="BF95" i="25"/>
  <c r="BF106" i="25"/>
  <c r="BF256" i="25"/>
  <c r="BF251" i="25"/>
  <c r="BF260" i="25"/>
  <c r="BF248" i="25"/>
  <c r="BF259" i="25"/>
  <c r="BF249" i="25"/>
  <c r="BF257" i="25"/>
  <c r="BF254" i="25"/>
  <c r="BF250" i="25"/>
  <c r="BF258" i="25"/>
  <c r="BF252" i="25"/>
  <c r="BF247" i="25"/>
  <c r="BF253" i="25"/>
  <c r="BF255" i="25"/>
  <c r="BF48" i="25"/>
  <c r="BF47" i="25"/>
  <c r="BF49" i="25"/>
  <c r="BG21" i="26"/>
  <c r="BG23" i="26"/>
  <c r="BG22" i="26"/>
  <c r="BG208" i="26"/>
  <c r="BG211" i="26"/>
  <c r="BG187" i="26"/>
  <c r="BG189" i="26"/>
  <c r="BG203" i="26"/>
  <c r="BG201" i="26"/>
  <c r="BG191" i="26"/>
  <c r="BG192" i="26"/>
  <c r="BG199" i="26"/>
  <c r="BG206" i="26"/>
  <c r="BG194" i="26"/>
  <c r="BG196" i="26"/>
  <c r="BG210" i="26"/>
  <c r="BG207" i="26"/>
  <c r="BG190" i="26"/>
  <c r="BG200" i="26"/>
  <c r="BG212" i="26"/>
  <c r="BG186" i="26"/>
  <c r="BG205" i="26"/>
  <c r="BG198" i="26"/>
  <c r="BG202" i="26"/>
  <c r="BG188" i="26"/>
  <c r="BG197" i="26"/>
  <c r="BG209" i="26"/>
  <c r="BG204" i="26"/>
  <c r="BG195" i="26"/>
  <c r="BG193" i="26"/>
  <c r="BF26" i="26"/>
  <c r="BF27" i="26"/>
  <c r="BF28" i="26"/>
  <c r="BF102" i="26"/>
  <c r="BF114" i="26"/>
  <c r="BF103" i="26"/>
  <c r="BF109" i="26"/>
  <c r="BF105" i="26"/>
  <c r="BF104" i="26"/>
  <c r="BF108" i="26"/>
  <c r="BF110" i="26"/>
  <c r="BF111" i="26"/>
  <c r="BF106" i="26"/>
  <c r="BF113" i="26"/>
  <c r="BF107" i="26"/>
  <c r="BF112" i="26"/>
  <c r="BG103" i="26"/>
  <c r="BG106" i="26"/>
  <c r="BG102" i="26"/>
  <c r="BG107" i="26"/>
  <c r="BG104" i="26"/>
  <c r="BG108" i="26"/>
  <c r="BG105" i="26"/>
  <c r="BF30" i="26"/>
  <c r="BF31" i="26"/>
  <c r="BF29" i="26"/>
  <c r="BF132" i="25"/>
  <c r="BF140" i="25"/>
  <c r="BF145" i="25"/>
  <c r="BF134" i="25"/>
  <c r="BF142" i="25"/>
  <c r="BF136" i="25"/>
  <c r="BF139" i="25"/>
  <c r="BF135" i="25"/>
  <c r="BF146" i="25"/>
  <c r="BF131" i="25"/>
  <c r="BF141" i="25"/>
  <c r="BF133" i="25"/>
  <c r="BF144" i="25"/>
  <c r="BF130" i="25"/>
  <c r="BF143" i="25"/>
  <c r="BF137" i="25"/>
  <c r="BF138" i="25"/>
  <c r="BF87" i="26"/>
  <c r="BF89" i="26"/>
  <c r="BF86" i="26"/>
  <c r="BF84" i="26"/>
  <c r="BF85" i="26"/>
  <c r="BF88" i="26"/>
  <c r="BF79" i="26"/>
  <c r="BF234" i="26"/>
  <c r="BF243" i="26"/>
  <c r="BF223" i="26"/>
  <c r="BF225" i="26"/>
  <c r="BG78" i="26"/>
  <c r="BG155" i="25"/>
  <c r="BG140" i="25"/>
  <c r="BG143" i="25"/>
  <c r="BG70" i="26"/>
  <c r="BG43" i="26"/>
  <c r="BF212" i="25"/>
  <c r="BF204" i="25"/>
  <c r="BF201" i="25"/>
  <c r="BF44" i="26"/>
  <c r="BG169" i="26"/>
  <c r="BG155" i="26"/>
  <c r="BG260" i="25"/>
  <c r="BG248" i="25"/>
  <c r="BG276" i="25"/>
  <c r="BG277" i="25"/>
  <c r="BF355" i="26"/>
  <c r="BF343" i="26"/>
  <c r="BF353" i="26"/>
  <c r="BF351" i="26"/>
  <c r="BF323" i="26"/>
  <c r="BF332" i="26"/>
  <c r="BG122" i="26"/>
  <c r="BG34" i="26"/>
  <c r="BF167" i="26"/>
  <c r="BF185" i="26"/>
  <c r="BF184" i="26"/>
  <c r="BG248" i="26"/>
  <c r="BG261" i="26"/>
  <c r="BG279" i="26"/>
  <c r="BG277" i="26"/>
  <c r="BF64" i="26"/>
  <c r="BF92" i="25"/>
  <c r="BG47" i="26"/>
  <c r="BF42" i="25"/>
  <c r="BG32" i="26"/>
  <c r="BF59" i="25"/>
  <c r="BF63" i="25"/>
  <c r="BG91" i="26"/>
  <c r="BF229" i="25"/>
  <c r="BF224" i="25"/>
  <c r="BF244" i="25"/>
  <c r="BF233" i="25"/>
  <c r="BF139" i="26"/>
  <c r="BF147" i="26"/>
  <c r="BG307" i="25"/>
  <c r="BG317" i="25"/>
  <c r="BG283" i="25"/>
  <c r="BG288" i="25"/>
  <c r="BG280" i="25"/>
  <c r="BF122" i="26"/>
  <c r="BF135" i="26"/>
  <c r="BG120" i="26"/>
  <c r="BG344" i="25"/>
  <c r="BG349" i="25"/>
  <c r="BG360" i="25"/>
  <c r="BG363" i="25"/>
  <c r="BG123" i="25"/>
  <c r="BG114" i="25"/>
  <c r="BG16" i="25"/>
  <c r="BK141" i="26"/>
  <c r="BK73" i="26"/>
  <c r="BK147" i="25"/>
  <c r="BK197" i="25"/>
  <c r="BK204" i="25"/>
  <c r="BK104" i="25"/>
  <c r="BG20" i="25"/>
  <c r="BK92" i="25"/>
  <c r="BK181" i="25"/>
  <c r="BK159" i="25"/>
  <c r="BF41" i="25"/>
  <c r="BG8" i="26"/>
  <c r="BK72" i="25"/>
  <c r="BK62" i="25"/>
  <c r="BG20" i="26"/>
  <c r="BK229" i="25"/>
  <c r="BK222" i="25"/>
  <c r="BK85" i="25"/>
  <c r="BG13" i="25"/>
  <c r="BK55" i="25"/>
  <c r="BG12" i="25"/>
  <c r="BK263" i="26"/>
  <c r="BK251" i="26"/>
  <c r="BG10" i="26"/>
  <c r="BK273" i="26"/>
  <c r="BK265" i="26"/>
  <c r="BK170" i="25"/>
  <c r="BK169" i="25"/>
  <c r="BK291" i="26"/>
  <c r="BK285" i="26"/>
  <c r="BF14" i="26"/>
  <c r="BF19" i="26"/>
  <c r="BF32" i="25"/>
  <c r="BF24" i="25"/>
  <c r="BF10" i="25"/>
  <c r="BF11" i="25"/>
  <c r="BF20" i="25"/>
  <c r="BK108" i="26"/>
  <c r="BK39" i="26"/>
  <c r="BK148" i="26"/>
  <c r="BK313" i="26"/>
  <c r="BK316" i="26"/>
  <c r="BK305" i="26"/>
  <c r="BK27" i="26"/>
  <c r="BK354" i="25"/>
  <c r="BK339" i="25"/>
  <c r="BK343" i="25"/>
  <c r="BK111" i="25"/>
  <c r="BK47" i="25"/>
  <c r="BK206" i="25"/>
  <c r="BK96" i="25"/>
  <c r="BK58" i="25"/>
  <c r="BK333" i="25"/>
  <c r="BK325" i="25"/>
  <c r="BK235" i="25"/>
  <c r="BK238" i="25"/>
  <c r="BF9" i="26"/>
  <c r="BK102" i="26"/>
  <c r="BK317" i="26"/>
  <c r="BK349" i="25"/>
  <c r="BK112" i="25"/>
  <c r="BK99" i="25"/>
  <c r="BK331" i="25"/>
  <c r="BK242" i="25"/>
  <c r="BK356" i="25"/>
  <c r="BK319" i="25"/>
  <c r="BK236" i="25"/>
  <c r="BF81" i="26"/>
  <c r="BF232" i="26"/>
  <c r="BF235" i="26"/>
  <c r="BF214" i="26"/>
  <c r="BF221" i="26"/>
  <c r="BG83" i="26"/>
  <c r="BG153" i="25"/>
  <c r="BG138" i="25"/>
  <c r="BG68" i="26"/>
  <c r="BG74" i="26"/>
  <c r="BG44" i="26"/>
  <c r="BF208" i="25"/>
  <c r="BF194" i="25"/>
  <c r="BF202" i="25"/>
  <c r="BF45" i="26"/>
  <c r="BG164" i="26"/>
  <c r="BG160" i="26"/>
  <c r="BG249" i="25"/>
  <c r="BG256" i="25"/>
  <c r="BG268" i="25"/>
  <c r="BG261" i="25"/>
  <c r="BF350" i="26"/>
  <c r="BF361" i="26"/>
  <c r="BF348" i="26"/>
  <c r="BF322" i="26"/>
  <c r="BF339" i="26"/>
  <c r="BF335" i="26"/>
  <c r="BG128" i="26"/>
  <c r="BG54" i="26"/>
  <c r="BF166" i="26"/>
  <c r="BF181" i="26"/>
  <c r="BF177" i="26"/>
  <c r="BG247" i="26"/>
  <c r="BG252" i="26"/>
  <c r="BG272" i="26"/>
  <c r="BG264" i="26"/>
  <c r="BF66" i="26"/>
  <c r="BF89" i="25"/>
  <c r="BG46" i="26"/>
  <c r="BF43" i="25"/>
  <c r="BG33" i="26"/>
  <c r="BF57" i="25"/>
  <c r="BF60" i="25"/>
  <c r="BG92" i="26"/>
  <c r="BF222" i="25"/>
  <c r="BF219" i="25"/>
  <c r="BF240" i="25"/>
  <c r="BF241" i="25"/>
  <c r="BF140" i="26"/>
  <c r="BF148" i="26"/>
  <c r="BG306" i="25"/>
  <c r="BG314" i="25"/>
  <c r="BG279" i="25"/>
  <c r="BG291" i="25"/>
  <c r="BG282" i="25"/>
  <c r="BF127" i="26"/>
  <c r="BG114" i="26"/>
  <c r="BG121" i="26"/>
  <c r="BG361" i="25"/>
  <c r="BG351" i="25"/>
  <c r="BG346" i="25"/>
  <c r="BG364" i="25"/>
  <c r="BG125" i="25"/>
  <c r="BG119" i="25"/>
  <c r="BK47" i="26"/>
  <c r="BK143" i="26"/>
  <c r="BK70" i="26"/>
  <c r="BK148" i="25"/>
  <c r="BK194" i="25"/>
  <c r="BK192" i="25"/>
  <c r="BK106" i="25"/>
  <c r="BG7" i="25"/>
  <c r="BK87" i="25"/>
  <c r="BK188" i="25"/>
  <c r="BK161" i="25"/>
  <c r="BF40" i="25"/>
  <c r="BG27" i="25"/>
  <c r="BK73" i="25"/>
  <c r="BG13" i="26"/>
  <c r="BK228" i="25"/>
  <c r="BK219" i="25"/>
  <c r="BG11" i="25"/>
  <c r="BK56" i="25"/>
  <c r="BK252" i="26"/>
  <c r="BK258" i="26"/>
  <c r="BK253" i="26"/>
  <c r="BG10" i="25"/>
  <c r="BK272" i="26"/>
  <c r="BK269" i="26"/>
  <c r="BK174" i="25"/>
  <c r="BG22" i="25"/>
  <c r="BK290" i="26"/>
  <c r="BK287" i="26"/>
  <c r="BF20" i="26"/>
  <c r="BF21" i="25"/>
  <c r="BF9" i="25"/>
  <c r="BG26" i="25"/>
  <c r="BF14" i="25"/>
  <c r="BK310" i="26"/>
  <c r="BK211" i="25"/>
  <c r="BK212" i="25"/>
  <c r="BK326" i="25"/>
  <c r="BK234" i="25"/>
  <c r="BF77" i="26"/>
  <c r="BF83" i="26"/>
  <c r="BF245" i="26"/>
  <c r="BF236" i="26"/>
  <c r="BF215" i="26"/>
  <c r="BF228" i="26"/>
  <c r="BG80" i="26"/>
  <c r="BG154" i="25"/>
  <c r="BG144" i="25"/>
  <c r="BG66" i="26"/>
  <c r="BF71" i="25"/>
  <c r="BG45" i="26"/>
  <c r="BF216" i="25"/>
  <c r="BF198" i="25"/>
  <c r="BF197" i="25"/>
  <c r="BF43" i="26"/>
  <c r="BG166" i="26"/>
  <c r="BG158" i="26"/>
  <c r="BG252" i="25"/>
  <c r="BG247" i="25"/>
  <c r="BG271" i="25"/>
  <c r="BG269" i="25"/>
  <c r="BF365" i="26"/>
  <c r="BF352" i="26"/>
  <c r="BF342" i="26"/>
  <c r="BF328" i="26"/>
  <c r="BF331" i="26"/>
  <c r="BF324" i="26"/>
  <c r="BG129" i="26"/>
  <c r="BG51" i="26"/>
  <c r="BF171" i="26"/>
  <c r="BF175" i="26"/>
  <c r="BF180" i="26"/>
  <c r="BG257" i="26"/>
  <c r="BG260" i="26"/>
  <c r="BG274" i="26"/>
  <c r="BG275" i="26"/>
  <c r="BF69" i="26"/>
  <c r="BF90" i="25"/>
  <c r="BG48" i="26"/>
  <c r="BG100" i="26"/>
  <c r="BG31" i="26"/>
  <c r="BF64" i="25"/>
  <c r="BG88" i="26"/>
  <c r="BG94" i="26"/>
  <c r="BF225" i="25"/>
  <c r="BF228" i="25"/>
  <c r="BF246" i="25"/>
  <c r="BF142" i="26"/>
  <c r="BF149" i="26"/>
  <c r="BF153" i="26"/>
  <c r="BG305" i="25"/>
  <c r="BG308" i="25"/>
  <c r="BG292" i="25"/>
  <c r="BG284" i="25"/>
  <c r="BF125" i="26"/>
  <c r="BF130" i="26"/>
  <c r="BG112" i="26"/>
  <c r="BG119" i="26"/>
  <c r="BG350" i="25"/>
  <c r="BG359" i="25"/>
  <c r="BG345" i="25"/>
  <c r="BG41" i="25"/>
  <c r="BG128" i="25"/>
  <c r="BG115" i="25"/>
  <c r="BK46" i="26"/>
  <c r="BK138" i="26"/>
  <c r="BK71" i="26"/>
  <c r="BK149" i="25"/>
  <c r="BK193" i="25"/>
  <c r="BK203" i="25"/>
  <c r="BK102" i="25"/>
  <c r="BK90" i="25"/>
  <c r="BK191" i="25"/>
  <c r="BK167" i="25"/>
  <c r="BF39" i="25"/>
  <c r="BG19" i="25"/>
  <c r="BK74" i="25"/>
  <c r="BG9" i="26"/>
  <c r="BK225" i="25"/>
  <c r="BK231" i="25"/>
  <c r="BG17" i="25"/>
  <c r="BK260" i="26"/>
  <c r="BK248" i="26"/>
  <c r="BK279" i="26"/>
  <c r="BK275" i="26"/>
  <c r="BK175" i="25"/>
  <c r="BK283" i="26"/>
  <c r="BK288" i="26"/>
  <c r="BK281" i="26"/>
  <c r="BF16" i="26"/>
  <c r="BF18" i="26"/>
  <c r="BF27" i="25"/>
  <c r="BF29" i="25"/>
  <c r="BG33" i="25"/>
  <c r="BG25" i="25"/>
  <c r="BF7" i="25"/>
  <c r="BK105" i="26"/>
  <c r="BK150" i="26"/>
  <c r="BK315" i="26"/>
  <c r="BK307" i="26"/>
  <c r="BK110" i="26"/>
  <c r="BK36" i="26"/>
  <c r="BK340" i="25"/>
  <c r="BK358" i="25"/>
  <c r="BK45" i="25"/>
  <c r="BK107" i="25"/>
  <c r="BK49" i="25"/>
  <c r="BK218" i="25"/>
  <c r="BK98" i="25"/>
  <c r="BK336" i="25"/>
  <c r="BK324" i="25"/>
  <c r="BK322" i="25"/>
  <c r="BK244" i="25"/>
  <c r="BK243" i="25"/>
  <c r="BF18" i="25"/>
  <c r="BK152" i="26"/>
  <c r="BK308" i="26"/>
  <c r="BK348" i="25"/>
  <c r="BK216" i="25"/>
  <c r="BF78" i="26"/>
  <c r="BF241" i="26"/>
  <c r="BF231" i="26"/>
  <c r="BF230" i="26"/>
  <c r="BF217" i="26"/>
  <c r="BF216" i="26"/>
  <c r="BG81" i="26"/>
  <c r="BG150" i="25"/>
  <c r="BG142" i="25"/>
  <c r="BG69" i="26"/>
  <c r="BF68" i="25"/>
  <c r="BF217" i="25"/>
  <c r="BF214" i="25"/>
  <c r="BF192" i="25"/>
  <c r="BF199" i="25"/>
  <c r="BG167" i="26"/>
  <c r="BG172" i="26"/>
  <c r="BG154" i="26"/>
  <c r="BG259" i="25"/>
  <c r="BG257" i="25"/>
  <c r="BG267" i="25"/>
  <c r="BG266" i="25"/>
  <c r="BF357" i="26"/>
  <c r="BF366" i="26"/>
  <c r="BF364" i="26"/>
  <c r="BF341" i="26"/>
  <c r="BF321" i="26"/>
  <c r="BF326" i="26"/>
  <c r="BG127" i="26"/>
  <c r="BG53" i="26"/>
  <c r="BF173" i="26"/>
  <c r="BF178" i="26"/>
  <c r="BG253" i="26"/>
  <c r="BG250" i="26"/>
  <c r="BG259" i="26"/>
  <c r="BG270" i="26"/>
  <c r="BG271" i="26"/>
  <c r="BF67" i="26"/>
  <c r="BF84" i="25"/>
  <c r="BG50" i="26"/>
  <c r="BG96" i="26"/>
  <c r="BF53" i="25"/>
  <c r="BF65" i="25"/>
  <c r="BG86" i="26"/>
  <c r="BG95" i="26"/>
  <c r="BF220" i="25"/>
  <c r="BF223" i="25"/>
  <c r="BF245" i="25"/>
  <c r="BF137" i="26"/>
  <c r="BF152" i="26"/>
  <c r="BG316" i="25"/>
  <c r="BG304" i="25"/>
  <c r="BG298" i="25"/>
  <c r="BG293" i="25"/>
  <c r="BG290" i="25"/>
  <c r="BF124" i="26"/>
  <c r="BF136" i="26"/>
  <c r="BG111" i="26"/>
  <c r="BG118" i="26"/>
  <c r="BG354" i="25"/>
  <c r="BG339" i="25"/>
  <c r="BG342" i="25"/>
  <c r="BG39" i="25"/>
  <c r="BG122" i="25"/>
  <c r="BG116" i="25"/>
  <c r="BK142" i="26"/>
  <c r="BK72" i="26"/>
  <c r="BK153" i="25"/>
  <c r="BK78" i="25"/>
  <c r="BK200" i="25"/>
  <c r="BK195" i="25"/>
  <c r="BK101" i="25"/>
  <c r="BK183" i="25"/>
  <c r="BK186" i="25"/>
  <c r="BK166" i="25"/>
  <c r="BF37" i="25"/>
  <c r="BG8" i="25"/>
  <c r="BK76" i="25"/>
  <c r="BG18" i="25"/>
  <c r="BK221" i="25"/>
  <c r="BK227" i="25"/>
  <c r="BG23" i="25"/>
  <c r="BK259" i="26"/>
  <c r="BK249" i="26"/>
  <c r="BK266" i="26"/>
  <c r="BK276" i="26"/>
  <c r="BK50" i="25"/>
  <c r="BK173" i="25"/>
  <c r="BK295" i="26"/>
  <c r="BK294" i="26"/>
  <c r="BK298" i="26"/>
  <c r="BF13" i="26"/>
  <c r="BF8" i="26"/>
  <c r="BF28" i="25"/>
  <c r="BG34" i="25"/>
  <c r="BF26" i="25"/>
  <c r="BF23" i="25"/>
  <c r="BK104" i="26"/>
  <c r="BK311" i="26"/>
  <c r="BK46" i="25"/>
  <c r="BF75" i="26"/>
  <c r="BF233" i="26"/>
  <c r="BF239" i="26"/>
  <c r="BF227" i="26"/>
  <c r="BF229" i="26"/>
  <c r="BF222" i="26"/>
  <c r="BG82" i="26"/>
  <c r="BG151" i="25"/>
  <c r="BG141" i="25"/>
  <c r="BG67" i="26"/>
  <c r="BF70" i="25"/>
  <c r="BF210" i="25"/>
  <c r="BF209" i="25"/>
  <c r="BF200" i="25"/>
  <c r="BF195" i="25"/>
  <c r="BG168" i="26"/>
  <c r="BG171" i="26"/>
  <c r="BG163" i="26"/>
  <c r="BG255" i="25"/>
  <c r="BG253" i="25"/>
  <c r="BG262" i="25"/>
  <c r="BG275" i="25"/>
  <c r="BF345" i="26"/>
  <c r="BF362" i="26"/>
  <c r="BF359" i="26"/>
  <c r="BF330" i="26"/>
  <c r="BF340" i="26"/>
  <c r="BF334" i="26"/>
  <c r="BG124" i="26"/>
  <c r="BG52" i="26"/>
  <c r="BF168" i="26"/>
  <c r="BF179" i="26"/>
  <c r="BG249" i="26"/>
  <c r="BG263" i="26"/>
  <c r="BG268" i="26"/>
  <c r="BG273" i="26"/>
  <c r="BG280" i="26"/>
  <c r="BF68" i="26"/>
  <c r="BF85" i="25"/>
  <c r="BG49" i="26"/>
  <c r="BG101" i="26"/>
  <c r="BF55" i="25"/>
  <c r="BF66" i="25"/>
  <c r="BG85" i="26"/>
  <c r="BG93" i="26"/>
  <c r="BF230" i="25"/>
  <c r="BF236" i="25"/>
  <c r="BF239" i="25"/>
  <c r="BF138" i="26"/>
  <c r="BF151" i="26"/>
  <c r="BG315" i="25"/>
  <c r="BG302" i="25"/>
  <c r="BG313" i="25"/>
  <c r="BG296" i="25"/>
  <c r="BG295" i="25"/>
  <c r="BF128" i="26"/>
  <c r="BF134" i="26"/>
  <c r="BG113" i="26"/>
  <c r="BG115" i="26"/>
  <c r="BG347" i="25"/>
  <c r="BG340" i="25"/>
  <c r="BG352" i="25"/>
  <c r="BG40" i="25"/>
  <c r="BG129" i="25"/>
  <c r="BG117" i="25"/>
  <c r="BK144" i="26"/>
  <c r="BK74" i="26"/>
  <c r="BK151" i="25"/>
  <c r="BK79" i="25"/>
  <c r="BK202" i="25"/>
  <c r="BK198" i="25"/>
  <c r="BK100" i="25"/>
  <c r="BK189" i="25"/>
  <c r="BK179" i="25"/>
  <c r="BK162" i="25"/>
  <c r="BF38" i="25"/>
  <c r="BG14" i="25"/>
  <c r="BK224" i="25"/>
  <c r="BK84" i="25"/>
  <c r="AG10" i="35"/>
  <c r="BK60" i="26"/>
  <c r="BK257" i="26"/>
  <c r="BK256" i="26"/>
  <c r="BK277" i="26"/>
  <c r="BK268" i="26"/>
  <c r="BK278" i="26"/>
  <c r="BK51" i="25"/>
  <c r="BK168" i="25"/>
  <c r="BK282" i="26"/>
  <c r="BK299" i="26"/>
  <c r="BK292" i="26"/>
  <c r="BF10" i="26"/>
  <c r="BF7" i="26"/>
  <c r="BF35" i="25"/>
  <c r="BG29" i="25"/>
  <c r="BF34" i="25"/>
  <c r="BF25" i="25"/>
  <c r="BF16" i="25"/>
  <c r="BK103" i="26"/>
  <c r="BK30" i="26"/>
  <c r="BK149" i="26"/>
  <c r="BK146" i="26"/>
  <c r="BK312" i="26"/>
  <c r="BK309" i="26"/>
  <c r="BK114" i="26"/>
  <c r="BK361" i="25"/>
  <c r="BK360" i="25"/>
  <c r="BK345" i="25"/>
  <c r="BK44" i="25"/>
  <c r="BK213" i="25"/>
  <c r="BK209" i="25"/>
  <c r="BK94" i="25"/>
  <c r="BK321" i="25"/>
  <c r="BK337" i="25"/>
  <c r="BK323" i="25"/>
  <c r="BK246" i="25"/>
  <c r="BK239" i="25"/>
  <c r="BK29" i="26"/>
  <c r="BK304" i="26"/>
  <c r="BK113" i="26"/>
  <c r="BK351" i="25"/>
  <c r="BK113" i="25"/>
  <c r="BK217" i="25"/>
  <c r="BK207" i="25"/>
  <c r="BK328" i="25"/>
  <c r="BK318" i="25"/>
  <c r="BF76" i="26"/>
  <c r="BF237" i="26"/>
  <c r="BF242" i="26"/>
  <c r="BF226" i="26"/>
  <c r="BF219" i="26"/>
  <c r="BG77" i="26"/>
  <c r="BG79" i="26"/>
  <c r="BG148" i="25"/>
  <c r="BG139" i="25"/>
  <c r="BG71" i="26"/>
  <c r="BF69" i="25"/>
  <c r="BF213" i="25"/>
  <c r="BF215" i="25"/>
  <c r="BF193" i="25"/>
  <c r="BF196" i="25"/>
  <c r="BG165" i="26"/>
  <c r="BG174" i="26"/>
  <c r="BG161" i="26"/>
  <c r="BG254" i="25"/>
  <c r="BG251" i="25"/>
  <c r="BG272" i="25"/>
  <c r="BG270" i="25"/>
  <c r="BF346" i="26"/>
  <c r="BF347" i="26"/>
  <c r="BF358" i="26"/>
  <c r="BF327" i="26"/>
  <c r="BF333" i="26"/>
  <c r="BF320" i="26"/>
  <c r="BG126" i="26"/>
  <c r="BF170" i="26"/>
  <c r="BF165" i="26"/>
  <c r="BF183" i="26"/>
  <c r="BG256" i="26"/>
  <c r="BG255" i="26"/>
  <c r="BG276" i="26"/>
  <c r="BG265" i="26"/>
  <c r="BF65" i="26"/>
  <c r="BF91" i="25"/>
  <c r="BF86" i="25"/>
  <c r="BF46" i="25"/>
  <c r="BG98" i="26"/>
  <c r="BF56" i="25"/>
  <c r="BF67" i="25"/>
  <c r="BG89" i="26"/>
  <c r="BG90" i="26"/>
  <c r="BF231" i="25"/>
  <c r="BF238" i="25"/>
  <c r="BF234" i="25"/>
  <c r="BF141" i="26"/>
  <c r="BF146" i="26"/>
  <c r="BG312" i="25"/>
  <c r="BG301" i="25"/>
  <c r="BG299" i="25"/>
  <c r="BG297" i="25"/>
  <c r="BG287" i="25"/>
  <c r="BF129" i="26"/>
  <c r="BF133" i="26"/>
  <c r="BG109" i="26"/>
  <c r="BG117" i="26"/>
  <c r="BG356" i="25"/>
  <c r="BG348" i="25"/>
  <c r="BG362" i="25"/>
  <c r="BG38" i="25"/>
  <c r="BG126" i="25"/>
  <c r="BG120" i="25"/>
  <c r="BK137" i="26"/>
  <c r="BK150" i="25"/>
  <c r="BK154" i="25"/>
  <c r="BK77" i="25"/>
  <c r="BK196" i="25"/>
  <c r="BK201" i="25"/>
  <c r="BG19" i="26"/>
  <c r="BK91" i="25"/>
  <c r="BK185" i="25"/>
  <c r="BK187" i="25"/>
  <c r="BK160" i="25"/>
  <c r="BK164" i="25"/>
  <c r="BG12" i="26"/>
  <c r="BK60" i="25"/>
  <c r="BK25" i="26"/>
  <c r="BK223" i="25"/>
  <c r="BK83" i="25"/>
  <c r="BG18" i="26"/>
  <c r="BK58" i="26"/>
  <c r="BK28" i="26"/>
  <c r="BK250" i="26"/>
  <c r="BK247" i="26"/>
  <c r="BK34" i="26"/>
  <c r="BK274" i="26"/>
  <c r="BK264" i="26"/>
  <c r="BK52" i="25"/>
  <c r="BK178" i="25"/>
  <c r="BK284" i="26"/>
  <c r="BK293" i="26"/>
  <c r="BF15" i="26"/>
  <c r="BG32" i="25"/>
  <c r="BF36" i="25"/>
  <c r="BG28" i="25"/>
  <c r="BF33" i="25"/>
  <c r="BF17" i="25"/>
  <c r="BK107" i="26"/>
  <c r="BK153" i="26"/>
  <c r="BK301" i="26"/>
  <c r="BK300" i="26"/>
  <c r="BK342" i="25"/>
  <c r="BK359" i="25"/>
  <c r="BK95" i="25"/>
  <c r="BK330" i="25"/>
  <c r="BF80" i="26"/>
  <c r="BF244" i="26"/>
  <c r="BF238" i="26"/>
  <c r="BF218" i="26"/>
  <c r="BF224" i="26"/>
  <c r="BG76" i="26"/>
  <c r="BG147" i="25"/>
  <c r="BG156" i="25"/>
  <c r="BG145" i="25"/>
  <c r="BG73" i="26"/>
  <c r="BG42" i="26"/>
  <c r="BF211" i="25"/>
  <c r="BF218" i="25"/>
  <c r="BF203" i="25"/>
  <c r="BF42" i="26"/>
  <c r="BG173" i="26"/>
  <c r="BG162" i="26"/>
  <c r="BG156" i="26"/>
  <c r="BG258" i="25"/>
  <c r="BG278" i="25"/>
  <c r="BG265" i="25"/>
  <c r="BG263" i="25"/>
  <c r="BF360" i="26"/>
  <c r="BF349" i="26"/>
  <c r="BF354" i="26"/>
  <c r="BF325" i="26"/>
  <c r="BF338" i="26"/>
  <c r="BF336" i="26"/>
  <c r="BG123" i="26"/>
  <c r="BF164" i="26"/>
  <c r="BF174" i="26"/>
  <c r="BF176" i="26"/>
  <c r="BG254" i="26"/>
  <c r="BG251" i="26"/>
  <c r="BG266" i="26"/>
  <c r="BG278" i="26"/>
  <c r="BF63" i="26"/>
  <c r="BF88" i="25"/>
  <c r="BF82" i="25"/>
  <c r="BF44" i="25"/>
  <c r="BG97" i="26"/>
  <c r="BF54" i="25"/>
  <c r="BF62" i="25"/>
  <c r="BG87" i="26"/>
  <c r="BF232" i="25"/>
  <c r="BF227" i="25"/>
  <c r="BF243" i="25"/>
  <c r="BF242" i="25"/>
  <c r="BF143" i="26"/>
  <c r="BF145" i="26"/>
  <c r="BG303" i="25"/>
  <c r="BG309" i="25"/>
  <c r="BG300" i="25"/>
  <c r="BG289" i="25"/>
  <c r="BG281" i="25"/>
  <c r="BF123" i="26"/>
  <c r="BF131" i="26"/>
  <c r="BG110" i="26"/>
  <c r="BG353" i="25"/>
  <c r="BG358" i="25"/>
  <c r="BG343" i="25"/>
  <c r="BG366" i="25"/>
  <c r="BG37" i="25"/>
  <c r="BG124" i="25"/>
  <c r="BG118" i="25"/>
  <c r="BK140" i="26"/>
  <c r="BK155" i="25"/>
  <c r="BK156" i="25"/>
  <c r="BK81" i="25"/>
  <c r="BK205" i="25"/>
  <c r="BK103" i="25"/>
  <c r="BG9" i="25"/>
  <c r="BK88" i="25"/>
  <c r="BK184" i="25"/>
  <c r="BK182" i="25"/>
  <c r="BK157" i="25"/>
  <c r="BK158" i="25"/>
  <c r="BG11" i="26"/>
  <c r="BK61" i="25"/>
  <c r="BK226" i="25"/>
  <c r="BK232" i="25"/>
  <c r="BK82" i="25"/>
  <c r="BG7" i="26"/>
  <c r="BK59" i="26"/>
  <c r="BK53" i="25"/>
  <c r="BG16" i="26"/>
  <c r="BK261" i="26"/>
  <c r="BK255" i="26"/>
  <c r="BG30" i="25"/>
  <c r="BK35" i="26"/>
  <c r="BK267" i="26"/>
  <c r="BK280" i="26"/>
  <c r="BK177" i="25"/>
  <c r="BK172" i="25"/>
  <c r="BK296" i="26"/>
  <c r="BK286" i="26"/>
  <c r="BF11" i="26"/>
  <c r="BG31" i="25"/>
  <c r="BG36" i="25"/>
  <c r="BF19" i="25"/>
  <c r="BF22" i="25"/>
  <c r="BF12" i="25"/>
  <c r="BK106" i="26"/>
  <c r="BK145" i="26"/>
  <c r="BK318" i="26"/>
  <c r="BK303" i="26"/>
  <c r="BK302" i="26"/>
  <c r="BK112" i="26"/>
  <c r="BK347" i="25"/>
  <c r="BK341" i="25"/>
  <c r="BK353" i="25"/>
  <c r="BK109" i="25"/>
  <c r="BK208" i="25"/>
  <c r="BK215" i="25"/>
  <c r="BK93" i="25"/>
  <c r="BK320" i="25"/>
  <c r="BK332" i="25"/>
  <c r="BK329" i="25"/>
  <c r="BK241" i="25"/>
  <c r="BF8" i="25"/>
  <c r="BK109" i="26"/>
  <c r="BK344" i="25"/>
  <c r="BK57" i="25"/>
  <c r="BK352" i="25"/>
  <c r="BK110" i="25"/>
  <c r="BK335" i="25"/>
  <c r="BF82" i="26"/>
  <c r="BF246" i="26"/>
  <c r="BF240" i="26"/>
  <c r="BF220" i="26"/>
  <c r="BF213" i="26"/>
  <c r="BG75" i="26"/>
  <c r="BG149" i="25"/>
  <c r="BG152" i="25"/>
  <c r="BG146" i="25"/>
  <c r="BG72" i="26"/>
  <c r="BG41" i="26"/>
  <c r="BF207" i="25"/>
  <c r="BF206" i="25"/>
  <c r="BF205" i="25"/>
  <c r="BF41" i="26"/>
  <c r="BG170" i="26"/>
  <c r="BG157" i="26"/>
  <c r="BG159" i="26"/>
  <c r="BG250" i="25"/>
  <c r="BG264" i="25"/>
  <c r="BG274" i="25"/>
  <c r="BG273" i="25"/>
  <c r="BF363" i="26"/>
  <c r="BF356" i="26"/>
  <c r="BF344" i="26"/>
  <c r="BF337" i="26"/>
  <c r="BF329" i="26"/>
  <c r="BG125" i="26"/>
  <c r="BG35" i="26"/>
  <c r="BF172" i="26"/>
  <c r="BF169" i="26"/>
  <c r="BF182" i="26"/>
  <c r="BG262" i="26"/>
  <c r="BG258" i="26"/>
  <c r="BG267" i="26"/>
  <c r="BG269" i="26"/>
  <c r="BF62" i="26"/>
  <c r="BF87" i="25"/>
  <c r="BF83" i="25"/>
  <c r="BF45" i="25"/>
  <c r="BG99" i="26"/>
  <c r="BF58" i="25"/>
  <c r="BF61" i="25"/>
  <c r="BG84" i="26"/>
  <c r="BF226" i="25"/>
  <c r="BF221" i="25"/>
  <c r="BF237" i="25"/>
  <c r="BF235" i="25"/>
  <c r="BF144" i="26"/>
  <c r="BF150" i="26"/>
  <c r="BG310" i="25"/>
  <c r="BG311" i="25"/>
  <c r="BG286" i="25"/>
  <c r="BG285" i="25"/>
  <c r="BG294" i="25"/>
  <c r="BF126" i="26"/>
  <c r="BF132" i="26"/>
  <c r="BG116" i="26"/>
  <c r="BG341" i="25"/>
  <c r="BG355" i="25"/>
  <c r="BG357" i="25"/>
  <c r="BG365" i="25"/>
  <c r="BG127" i="25"/>
  <c r="BG121" i="25"/>
  <c r="BG15" i="26"/>
  <c r="BK139" i="26"/>
  <c r="BK24" i="26"/>
  <c r="BK152" i="25"/>
  <c r="BK80" i="25"/>
  <c r="BK199" i="25"/>
  <c r="BK105" i="25"/>
  <c r="BG15" i="25"/>
  <c r="BK89" i="25"/>
  <c r="BK190" i="25"/>
  <c r="BK180" i="25"/>
  <c r="BK165" i="25"/>
  <c r="BK163" i="25"/>
  <c r="BG17" i="26"/>
  <c r="BK75" i="25"/>
  <c r="BK63" i="25"/>
  <c r="BK220" i="25"/>
  <c r="BK230" i="25"/>
  <c r="BK86" i="25"/>
  <c r="BG24" i="25"/>
  <c r="BK61" i="26"/>
  <c r="BK54" i="25"/>
  <c r="BG21" i="25"/>
  <c r="BK254" i="26"/>
  <c r="BK262" i="26"/>
  <c r="BG14" i="26"/>
  <c r="BK270" i="26"/>
  <c r="BK271" i="26"/>
  <c r="BK171" i="25"/>
  <c r="BK176" i="25"/>
  <c r="BK297" i="26"/>
  <c r="BK289" i="26"/>
  <c r="BF12" i="26"/>
  <c r="BF17" i="26"/>
  <c r="BF31" i="25"/>
  <c r="BG35" i="25"/>
  <c r="BF13" i="25"/>
  <c r="BF15" i="25"/>
  <c r="BF30" i="25"/>
  <c r="BK38" i="26"/>
  <c r="BK151" i="26"/>
  <c r="BK319" i="26"/>
  <c r="BK306" i="26"/>
  <c r="BK314" i="26"/>
  <c r="BK26" i="26"/>
  <c r="BK346" i="25"/>
  <c r="BK355" i="25"/>
  <c r="BK357" i="25"/>
  <c r="BK108" i="25"/>
  <c r="BK214" i="25"/>
  <c r="BK210" i="25"/>
  <c r="BK59" i="25"/>
  <c r="BK338" i="25"/>
  <c r="BK327" i="25"/>
  <c r="BK233" i="25"/>
  <c r="BK237" i="25"/>
  <c r="BK40" i="26"/>
  <c r="BK147" i="26"/>
  <c r="BK37" i="26"/>
  <c r="BK350" i="25"/>
  <c r="BK48" i="25"/>
  <c r="BK334" i="25"/>
  <c r="BK240" i="25"/>
  <c r="BK111" i="26"/>
  <c r="BK97" i="25"/>
  <c r="BK245" i="25"/>
  <c r="U65" i="25" l="1"/>
  <c r="H77" i="34"/>
  <c r="N77" i="34" s="1"/>
  <c r="U101" i="26"/>
  <c r="U86" i="25"/>
  <c r="I143" i="34"/>
  <c r="O143" i="34" s="1"/>
  <c r="H122" i="34"/>
  <c r="N122" i="34" s="1"/>
  <c r="H124" i="34"/>
  <c r="N124" i="34" s="1"/>
  <c r="U153" i="25"/>
  <c r="U147" i="26"/>
  <c r="U164" i="25"/>
  <c r="U110" i="25"/>
  <c r="U75" i="25"/>
  <c r="I105" i="34"/>
  <c r="O105" i="34" s="1"/>
  <c r="I149" i="34"/>
  <c r="O149" i="34" s="1"/>
  <c r="I63" i="34"/>
  <c r="O63" i="34" s="1"/>
  <c r="U134" i="26"/>
  <c r="U83" i="26"/>
  <c r="I115" i="34"/>
  <c r="O115" i="34" s="1"/>
  <c r="U118" i="25"/>
  <c r="AU118" i="25" s="1"/>
  <c r="AV118" i="25" s="1"/>
  <c r="H109" i="34"/>
  <c r="N109" i="34" s="1"/>
  <c r="U140" i="26"/>
  <c r="U146" i="26"/>
  <c r="U157" i="26"/>
  <c r="AW157" i="26" s="1"/>
  <c r="U156" i="26"/>
  <c r="U156" i="25"/>
  <c r="U135" i="25"/>
  <c r="U71" i="26"/>
  <c r="H133" i="34"/>
  <c r="N133" i="34" s="1"/>
  <c r="H127" i="34"/>
  <c r="N127" i="34" s="1"/>
  <c r="U102" i="25"/>
  <c r="U100" i="26"/>
  <c r="Y100" i="26" s="1"/>
  <c r="Z100" i="26" s="1"/>
  <c r="U80" i="26"/>
  <c r="U120" i="26"/>
  <c r="U111" i="26"/>
  <c r="U138" i="25"/>
  <c r="V138" i="25" s="1"/>
  <c r="I159" i="34"/>
  <c r="O159" i="34" s="1"/>
  <c r="U63" i="26"/>
  <c r="H72" i="34"/>
  <c r="N72" i="34" s="1"/>
  <c r="U159" i="25"/>
  <c r="BA159" i="25" s="1"/>
  <c r="U136" i="26"/>
  <c r="U86" i="26"/>
  <c r="U166" i="26"/>
  <c r="U66" i="25"/>
  <c r="AS66" i="25" s="1"/>
  <c r="AT66" i="25" s="1"/>
  <c r="U133" i="26"/>
  <c r="U106" i="25"/>
  <c r="X106" i="25" s="1"/>
  <c r="U64" i="26"/>
  <c r="U114" i="25"/>
  <c r="BA114" i="25" s="1"/>
  <c r="U154" i="25"/>
  <c r="H94" i="34"/>
  <c r="N94" i="34" s="1"/>
  <c r="I150" i="34"/>
  <c r="O150" i="34" s="1"/>
  <c r="I72" i="34"/>
  <c r="O72" i="34" s="1"/>
  <c r="H103" i="34"/>
  <c r="N103" i="34" s="1"/>
  <c r="H141" i="34"/>
  <c r="N141" i="34" s="1"/>
  <c r="I126" i="34"/>
  <c r="O126" i="34" s="1"/>
  <c r="U112" i="25"/>
  <c r="AS112" i="25" s="1"/>
  <c r="AT112" i="25" s="1"/>
  <c r="I109" i="34"/>
  <c r="O109" i="34" s="1"/>
  <c r="H121" i="34"/>
  <c r="N121" i="34" s="1"/>
  <c r="U103" i="26"/>
  <c r="H143" i="34"/>
  <c r="N143" i="34" s="1"/>
  <c r="U84" i="25"/>
  <c r="U94" i="26"/>
  <c r="U126" i="26"/>
  <c r="X126" i="26" s="1"/>
  <c r="U154" i="26"/>
  <c r="U67" i="25"/>
  <c r="U96" i="25"/>
  <c r="U148" i="25"/>
  <c r="U98" i="25"/>
  <c r="AC98" i="25" s="1"/>
  <c r="U130" i="25"/>
  <c r="U108" i="25"/>
  <c r="AU108" i="25" s="1"/>
  <c r="AV108" i="25" s="1"/>
  <c r="U89" i="26"/>
  <c r="I87" i="34"/>
  <c r="O87" i="34" s="1"/>
  <c r="I117" i="34"/>
  <c r="O117" i="34" s="1"/>
  <c r="U98" i="26"/>
  <c r="H160" i="34"/>
  <c r="N160" i="34" s="1"/>
  <c r="H84" i="34"/>
  <c r="N84" i="34" s="1"/>
  <c r="H67" i="34"/>
  <c r="N67" i="34" s="1"/>
  <c r="H96" i="34"/>
  <c r="N96" i="34" s="1"/>
  <c r="H148" i="34"/>
  <c r="N148" i="34" s="1"/>
  <c r="H130" i="34"/>
  <c r="N130" i="34" s="1"/>
  <c r="H108" i="34"/>
  <c r="N108" i="34" s="1"/>
  <c r="U87" i="26"/>
  <c r="U125" i="26"/>
  <c r="U165" i="26"/>
  <c r="AU165" i="26" s="1"/>
  <c r="AV165" i="26" s="1"/>
  <c r="I153" i="34"/>
  <c r="O153" i="34" s="1"/>
  <c r="U123" i="25"/>
  <c r="U155" i="26"/>
  <c r="U88" i="26"/>
  <c r="H86" i="31" s="1"/>
  <c r="I125" i="34"/>
  <c r="O125" i="34" s="1"/>
  <c r="I165" i="34"/>
  <c r="O165" i="34" s="1"/>
  <c r="H139" i="34"/>
  <c r="N139" i="34" s="1"/>
  <c r="H115" i="34"/>
  <c r="N115" i="34" s="1"/>
  <c r="H74" i="34"/>
  <c r="N74" i="34" s="1"/>
  <c r="I127" i="34"/>
  <c r="O127" i="34" s="1"/>
  <c r="U138" i="26"/>
  <c r="U141" i="25"/>
  <c r="U103" i="25"/>
  <c r="U113" i="26"/>
  <c r="AX113" i="26" s="1"/>
  <c r="U109" i="26"/>
  <c r="U166" i="25"/>
  <c r="AP166" i="25" s="1"/>
  <c r="I76" i="34"/>
  <c r="O76" i="34" s="1"/>
  <c r="U121" i="25"/>
  <c r="Y121" i="25" s="1"/>
  <c r="Z121" i="25" s="1"/>
  <c r="H112" i="34"/>
  <c r="N112" i="34" s="1"/>
  <c r="U93" i="26"/>
  <c r="H91" i="31" s="1"/>
  <c r="U120" i="25"/>
  <c r="U124" i="26"/>
  <c r="Y124" i="26" s="1"/>
  <c r="Z124" i="26" s="1"/>
  <c r="U164" i="26"/>
  <c r="U79" i="26"/>
  <c r="BA79" i="26" s="1"/>
  <c r="U139" i="25"/>
  <c r="U76" i="26"/>
  <c r="AW76" i="26" s="1"/>
  <c r="H129" i="34"/>
  <c r="N129" i="34" s="1"/>
  <c r="U115" i="25"/>
  <c r="AA115" i="25" s="1"/>
  <c r="AB115" i="25" s="1"/>
  <c r="U127" i="26"/>
  <c r="U137" i="25"/>
  <c r="W137" i="25" s="1"/>
  <c r="U160" i="25"/>
  <c r="BA160" i="25" s="1"/>
  <c r="H66" i="34"/>
  <c r="N66" i="34" s="1"/>
  <c r="H162" i="34"/>
  <c r="N162" i="34" s="1"/>
  <c r="U107" i="25"/>
  <c r="Y107" i="25" s="1"/>
  <c r="Z107" i="25" s="1"/>
  <c r="CI11" i="19"/>
  <c r="O239" i="30"/>
  <c r="AI239" i="30" s="1"/>
  <c r="AJ239" i="30" s="1"/>
  <c r="AL239" i="30" s="1"/>
  <c r="O236" i="30"/>
  <c r="AI236" i="30" s="1"/>
  <c r="AJ236" i="30" s="1"/>
  <c r="AL236" i="30" s="1"/>
  <c r="O243" i="30"/>
  <c r="AI243" i="30" s="1"/>
  <c r="AJ243" i="30" s="1"/>
  <c r="AL243" i="30" s="1"/>
  <c r="O242" i="30"/>
  <c r="AI242" i="30" s="1"/>
  <c r="AJ242" i="30" s="1"/>
  <c r="AL242" i="30" s="1"/>
  <c r="O238" i="30"/>
  <c r="AI238" i="30" s="1"/>
  <c r="AJ238" i="30" s="1"/>
  <c r="AL238" i="30" s="1"/>
  <c r="O237" i="30"/>
  <c r="AI237" i="30" s="1"/>
  <c r="AJ237" i="30" s="1"/>
  <c r="AL237" i="30" s="1"/>
  <c r="O241" i="30"/>
  <c r="AI241" i="30" s="1"/>
  <c r="AJ241" i="30" s="1"/>
  <c r="AL241" i="30" s="1"/>
  <c r="O234" i="30"/>
  <c r="AI234" i="30" s="1"/>
  <c r="AJ234" i="30" s="1"/>
  <c r="AL234" i="30" s="1"/>
  <c r="O246" i="30"/>
  <c r="AI246" i="30" s="1"/>
  <c r="AJ246" i="30" s="1"/>
  <c r="AL246" i="30" s="1"/>
  <c r="O245" i="30"/>
  <c r="AI245" i="30" s="1"/>
  <c r="AJ245" i="30" s="1"/>
  <c r="AL245" i="30" s="1"/>
  <c r="O244" i="30"/>
  <c r="AI244" i="30" s="1"/>
  <c r="AJ244" i="30" s="1"/>
  <c r="AL244" i="30" s="1"/>
  <c r="O240" i="30"/>
  <c r="AI240" i="30" s="1"/>
  <c r="AJ240" i="30" s="1"/>
  <c r="AL240" i="30" s="1"/>
  <c r="O235" i="30"/>
  <c r="AI235" i="30" s="1"/>
  <c r="AJ235" i="30" s="1"/>
  <c r="AL235" i="30" s="1"/>
  <c r="O233" i="30"/>
  <c r="AI233" i="30" s="1"/>
  <c r="AJ233" i="30" s="1"/>
  <c r="AL233" i="30" s="1"/>
  <c r="O329" i="30"/>
  <c r="AI329" i="30" s="1"/>
  <c r="AJ329" i="30" s="1"/>
  <c r="AL329" i="30" s="1"/>
  <c r="O318" i="30"/>
  <c r="AI318" i="30" s="1"/>
  <c r="AJ318" i="30" s="1"/>
  <c r="AL318" i="30" s="1"/>
  <c r="O323" i="30"/>
  <c r="AI323" i="30" s="1"/>
  <c r="AJ323" i="30" s="1"/>
  <c r="AL323" i="30" s="1"/>
  <c r="O326" i="30"/>
  <c r="AI326" i="30" s="1"/>
  <c r="AJ326" i="30" s="1"/>
  <c r="AL326" i="30" s="1"/>
  <c r="O322" i="30"/>
  <c r="AI322" i="30" s="1"/>
  <c r="AJ322" i="30" s="1"/>
  <c r="AL322" i="30" s="1"/>
  <c r="O331" i="30"/>
  <c r="AI331" i="30" s="1"/>
  <c r="AJ331" i="30" s="1"/>
  <c r="AL331" i="30" s="1"/>
  <c r="O325" i="30"/>
  <c r="AI325" i="30" s="1"/>
  <c r="AJ325" i="30" s="1"/>
  <c r="AL325" i="30" s="1"/>
  <c r="O327" i="30"/>
  <c r="AI327" i="30" s="1"/>
  <c r="AJ327" i="30" s="1"/>
  <c r="AL327" i="30" s="1"/>
  <c r="O332" i="30"/>
  <c r="AI332" i="30" s="1"/>
  <c r="AJ332" i="30" s="1"/>
  <c r="AL332" i="30" s="1"/>
  <c r="O330" i="30"/>
  <c r="AI330" i="30" s="1"/>
  <c r="AJ330" i="30" s="1"/>
  <c r="AL330" i="30" s="1"/>
  <c r="O337" i="30"/>
  <c r="AI337" i="30" s="1"/>
  <c r="AJ337" i="30" s="1"/>
  <c r="AL337" i="30" s="1"/>
  <c r="O335" i="30"/>
  <c r="AI335" i="30" s="1"/>
  <c r="AJ335" i="30" s="1"/>
  <c r="AL335" i="30" s="1"/>
  <c r="O324" i="30"/>
  <c r="AI324" i="30" s="1"/>
  <c r="AJ324" i="30" s="1"/>
  <c r="AL324" i="30" s="1"/>
  <c r="O334" i="30"/>
  <c r="AI334" i="30" s="1"/>
  <c r="AJ334" i="30" s="1"/>
  <c r="AL334" i="30" s="1"/>
  <c r="O333" i="30"/>
  <c r="AI333" i="30" s="1"/>
  <c r="AJ333" i="30" s="1"/>
  <c r="AL333" i="30" s="1"/>
  <c r="O338" i="30"/>
  <c r="AI338" i="30" s="1"/>
  <c r="AJ338" i="30" s="1"/>
  <c r="AL338" i="30" s="1"/>
  <c r="O320" i="30"/>
  <c r="AI320" i="30" s="1"/>
  <c r="AJ320" i="30" s="1"/>
  <c r="AL320" i="30" s="1"/>
  <c r="O328" i="30"/>
  <c r="AI328" i="30" s="1"/>
  <c r="AJ328" i="30" s="1"/>
  <c r="AL328" i="30" s="1"/>
  <c r="O321" i="30"/>
  <c r="AI321" i="30" s="1"/>
  <c r="AJ321" i="30" s="1"/>
  <c r="AL321" i="30" s="1"/>
  <c r="O319" i="30"/>
  <c r="AI319" i="30" s="1"/>
  <c r="AJ319" i="30" s="1"/>
  <c r="AL319" i="30" s="1"/>
  <c r="O336" i="30"/>
  <c r="AI336" i="30" s="1"/>
  <c r="AJ336" i="30" s="1"/>
  <c r="AL336" i="30" s="1"/>
  <c r="O57" i="30"/>
  <c r="AI57" i="30" s="1"/>
  <c r="AJ57" i="30" s="1"/>
  <c r="AL57" i="30" s="1"/>
  <c r="O58" i="30"/>
  <c r="AI58" i="30" s="1"/>
  <c r="AJ58" i="30" s="1"/>
  <c r="AL58" i="30" s="1"/>
  <c r="O59" i="30"/>
  <c r="AI59" i="30" s="1"/>
  <c r="AJ59" i="30" s="1"/>
  <c r="AL59" i="30" s="1"/>
  <c r="O93" i="30"/>
  <c r="AI93" i="30" s="1"/>
  <c r="AJ93" i="30" s="1"/>
  <c r="AL93" i="30" s="1"/>
  <c r="O95" i="30"/>
  <c r="AI95" i="30" s="1"/>
  <c r="AJ95" i="30" s="1"/>
  <c r="AL95" i="30" s="1"/>
  <c r="O94" i="30"/>
  <c r="AI94" i="30" s="1"/>
  <c r="AJ94" i="30" s="1"/>
  <c r="AL94" i="30" s="1"/>
  <c r="O97" i="30"/>
  <c r="AI97" i="30" s="1"/>
  <c r="AJ97" i="30" s="1"/>
  <c r="AL97" i="30" s="1"/>
  <c r="O98" i="30"/>
  <c r="AI98" i="30" s="1"/>
  <c r="AJ98" i="30" s="1"/>
  <c r="AL98" i="30" s="1"/>
  <c r="O99" i="30"/>
  <c r="AI99" i="30" s="1"/>
  <c r="AJ99" i="30" s="1"/>
  <c r="AL99" i="30" s="1"/>
  <c r="O96" i="30"/>
  <c r="AI96" i="30" s="1"/>
  <c r="AJ96" i="30" s="1"/>
  <c r="AL96" i="30" s="1"/>
  <c r="O210" i="30"/>
  <c r="AI210" i="30" s="1"/>
  <c r="AJ210" i="30" s="1"/>
  <c r="AL210" i="30" s="1"/>
  <c r="O215" i="30"/>
  <c r="AI215" i="30" s="1"/>
  <c r="AJ215" i="30" s="1"/>
  <c r="AL215" i="30" s="1"/>
  <c r="O207" i="30"/>
  <c r="AI207" i="30" s="1"/>
  <c r="AJ207" i="30" s="1"/>
  <c r="AL207" i="30" s="1"/>
  <c r="O209" i="30"/>
  <c r="AI209" i="30" s="1"/>
  <c r="AJ209" i="30" s="1"/>
  <c r="AL209" i="30" s="1"/>
  <c r="O216" i="30"/>
  <c r="AI216" i="30" s="1"/>
  <c r="AJ216" i="30" s="1"/>
  <c r="AL216" i="30" s="1"/>
  <c r="O218" i="30"/>
  <c r="AI218" i="30" s="1"/>
  <c r="AJ218" i="30" s="1"/>
  <c r="AL218" i="30" s="1"/>
  <c r="O211" i="30"/>
  <c r="AI211" i="30" s="1"/>
  <c r="AJ211" i="30" s="1"/>
  <c r="AL211" i="30" s="1"/>
  <c r="O206" i="30"/>
  <c r="AI206" i="30" s="1"/>
  <c r="AJ206" i="30" s="1"/>
  <c r="AL206" i="30" s="1"/>
  <c r="O214" i="30"/>
  <c r="AI214" i="30" s="1"/>
  <c r="AJ214" i="30" s="1"/>
  <c r="AL214" i="30" s="1"/>
  <c r="O208" i="30"/>
  <c r="AI208" i="30" s="1"/>
  <c r="AJ208" i="30" s="1"/>
  <c r="AL208" i="30" s="1"/>
  <c r="O217" i="30"/>
  <c r="AI217" i="30" s="1"/>
  <c r="AJ217" i="30" s="1"/>
  <c r="AL217" i="30" s="1"/>
  <c r="O213" i="30"/>
  <c r="AI213" i="30" s="1"/>
  <c r="AJ213" i="30" s="1"/>
  <c r="AL213" i="30" s="1"/>
  <c r="O212" i="30"/>
  <c r="AI212" i="30" s="1"/>
  <c r="AJ212" i="30" s="1"/>
  <c r="AL212" i="30" s="1"/>
  <c r="O49" i="30"/>
  <c r="AI49" i="30" s="1"/>
  <c r="AJ49" i="30" s="1"/>
  <c r="AL49" i="30" s="1"/>
  <c r="O48" i="30"/>
  <c r="AI48" i="30" s="1"/>
  <c r="AJ48" i="30" s="1"/>
  <c r="AL48" i="30" s="1"/>
  <c r="O47" i="30"/>
  <c r="AI47" i="30" s="1"/>
  <c r="AJ47" i="30" s="1"/>
  <c r="AL47" i="30" s="1"/>
  <c r="O110" i="30"/>
  <c r="AI110" i="30" s="1"/>
  <c r="AJ110" i="30" s="1"/>
  <c r="AL110" i="30" s="1"/>
  <c r="O107" i="30"/>
  <c r="AI107" i="30" s="1"/>
  <c r="AJ107" i="30" s="1"/>
  <c r="AL107" i="30" s="1"/>
  <c r="O112" i="30"/>
  <c r="AI112" i="30" s="1"/>
  <c r="AJ112" i="30" s="1"/>
  <c r="AL112" i="30" s="1"/>
  <c r="O111" i="30"/>
  <c r="AI111" i="30" s="1"/>
  <c r="AJ111" i="30" s="1"/>
  <c r="AL111" i="30" s="1"/>
  <c r="O108" i="30"/>
  <c r="AI108" i="30" s="1"/>
  <c r="AJ108" i="30" s="1"/>
  <c r="AL108" i="30" s="1"/>
  <c r="O109" i="30"/>
  <c r="AI109" i="30" s="1"/>
  <c r="AJ109" i="30" s="1"/>
  <c r="AL109" i="30" s="1"/>
  <c r="O113" i="30"/>
  <c r="AI113" i="30" s="1"/>
  <c r="AJ113" i="30" s="1"/>
  <c r="AL113" i="30" s="1"/>
  <c r="O44" i="30"/>
  <c r="AI44" i="30" s="1"/>
  <c r="AJ44" i="30" s="1"/>
  <c r="AL44" i="30" s="1"/>
  <c r="O46" i="30"/>
  <c r="AI46" i="30" s="1"/>
  <c r="AJ46" i="30" s="1"/>
  <c r="AL46" i="30" s="1"/>
  <c r="O45" i="30"/>
  <c r="AI45" i="30" s="1"/>
  <c r="AJ45" i="30" s="1"/>
  <c r="AL45" i="30" s="1"/>
  <c r="O344" i="30"/>
  <c r="AI344" i="30" s="1"/>
  <c r="AJ344" i="30" s="1"/>
  <c r="AL344" i="30" s="1"/>
  <c r="O343" i="30"/>
  <c r="AI343" i="30" s="1"/>
  <c r="AJ343" i="30" s="1"/>
  <c r="AL343" i="30" s="1"/>
  <c r="O357" i="30"/>
  <c r="AI357" i="30" s="1"/>
  <c r="AJ357" i="30" s="1"/>
  <c r="AL357" i="30" s="1"/>
  <c r="O353" i="30"/>
  <c r="AI353" i="30" s="1"/>
  <c r="AJ353" i="30" s="1"/>
  <c r="AL353" i="30" s="1"/>
  <c r="O359" i="30"/>
  <c r="AI359" i="30" s="1"/>
  <c r="AJ359" i="30" s="1"/>
  <c r="AL359" i="30" s="1"/>
  <c r="O345" i="30"/>
  <c r="AI345" i="30" s="1"/>
  <c r="AJ345" i="30" s="1"/>
  <c r="AL345" i="30" s="1"/>
  <c r="O348" i="30"/>
  <c r="AI348" i="30" s="1"/>
  <c r="AJ348" i="30" s="1"/>
  <c r="AL348" i="30" s="1"/>
  <c r="O358" i="30"/>
  <c r="AI358" i="30" s="1"/>
  <c r="AJ358" i="30" s="1"/>
  <c r="AL358" i="30" s="1"/>
  <c r="O350" i="30"/>
  <c r="AI350" i="30" s="1"/>
  <c r="AJ350" i="30" s="1"/>
  <c r="AL350" i="30" s="1"/>
  <c r="O339" i="30"/>
  <c r="AI339" i="30" s="1"/>
  <c r="AJ339" i="30" s="1"/>
  <c r="AL339" i="30" s="1"/>
  <c r="O355" i="30"/>
  <c r="AI355" i="30" s="1"/>
  <c r="AJ355" i="30" s="1"/>
  <c r="AL355" i="30" s="1"/>
  <c r="O341" i="30"/>
  <c r="AI341" i="30" s="1"/>
  <c r="AJ341" i="30" s="1"/>
  <c r="AL341" i="30" s="1"/>
  <c r="O351" i="30"/>
  <c r="AI351" i="30" s="1"/>
  <c r="AJ351" i="30" s="1"/>
  <c r="AL351" i="30" s="1"/>
  <c r="O360" i="30"/>
  <c r="AI360" i="30" s="1"/>
  <c r="AJ360" i="30" s="1"/>
  <c r="AL360" i="30" s="1"/>
  <c r="O356" i="30"/>
  <c r="AI356" i="30" s="1"/>
  <c r="AJ356" i="30" s="1"/>
  <c r="AL356" i="30" s="1"/>
  <c r="O340" i="30"/>
  <c r="AI340" i="30" s="1"/>
  <c r="AJ340" i="30" s="1"/>
  <c r="AL340" i="30" s="1"/>
  <c r="O349" i="30"/>
  <c r="AI349" i="30" s="1"/>
  <c r="AJ349" i="30" s="1"/>
  <c r="AL349" i="30" s="1"/>
  <c r="O354" i="30"/>
  <c r="AI354" i="30" s="1"/>
  <c r="AJ354" i="30" s="1"/>
  <c r="AL354" i="30" s="1"/>
  <c r="O346" i="30"/>
  <c r="AI346" i="30" s="1"/>
  <c r="AJ346" i="30" s="1"/>
  <c r="AL346" i="30" s="1"/>
  <c r="O347" i="30"/>
  <c r="AI347" i="30" s="1"/>
  <c r="AJ347" i="30" s="1"/>
  <c r="AL347" i="30" s="1"/>
  <c r="O342" i="30"/>
  <c r="AI342" i="30" s="1"/>
  <c r="AJ342" i="30" s="1"/>
  <c r="AL342" i="30" s="1"/>
  <c r="O361" i="30"/>
  <c r="AI361" i="30" s="1"/>
  <c r="AJ361" i="30" s="1"/>
  <c r="AL361" i="30" s="1"/>
  <c r="O352" i="30"/>
  <c r="AI352" i="30" s="1"/>
  <c r="AJ352" i="30" s="1"/>
  <c r="AL352" i="30" s="1"/>
  <c r="S36" i="30"/>
  <c r="AN36" i="30" s="1"/>
  <c r="AO36" i="30" s="1"/>
  <c r="AQ36" i="30" s="1"/>
  <c r="S37" i="30"/>
  <c r="AN37" i="30" s="1"/>
  <c r="AO37" i="30" s="1"/>
  <c r="AQ37" i="30" s="1"/>
  <c r="S27" i="30"/>
  <c r="AN27" i="30" s="1"/>
  <c r="AO27" i="30" s="1"/>
  <c r="AQ27" i="30" s="1"/>
  <c r="S26" i="30"/>
  <c r="AN26" i="30" s="1"/>
  <c r="AO26" i="30" s="1"/>
  <c r="AQ26" i="30" s="1"/>
  <c r="S112" i="30"/>
  <c r="AN112" i="30" s="1"/>
  <c r="AO112" i="30" s="1"/>
  <c r="AQ112" i="30" s="1"/>
  <c r="S113" i="30"/>
  <c r="AN113" i="30" s="1"/>
  <c r="AO113" i="30" s="1"/>
  <c r="AQ113" i="30" s="1"/>
  <c r="S114" i="30"/>
  <c r="AN114" i="30" s="1"/>
  <c r="AO114" i="30" s="1"/>
  <c r="AQ114" i="30" s="1"/>
  <c r="S111" i="30"/>
  <c r="AN111" i="30" s="1"/>
  <c r="AO111" i="30" s="1"/>
  <c r="AQ111" i="30" s="1"/>
  <c r="S110" i="30"/>
  <c r="AN110" i="30" s="1"/>
  <c r="AO110" i="30" s="1"/>
  <c r="AQ110" i="30" s="1"/>
  <c r="S109" i="30"/>
  <c r="AN109" i="30" s="1"/>
  <c r="AO109" i="30" s="1"/>
  <c r="AQ109" i="30" s="1"/>
  <c r="S305" i="30"/>
  <c r="AN305" i="30" s="1"/>
  <c r="AO305" i="30" s="1"/>
  <c r="AQ305" i="30" s="1"/>
  <c r="S314" i="30"/>
  <c r="AN314" i="30" s="1"/>
  <c r="AO314" i="30" s="1"/>
  <c r="AQ314" i="30" s="1"/>
  <c r="S302" i="30"/>
  <c r="AN302" i="30" s="1"/>
  <c r="AO302" i="30" s="1"/>
  <c r="AQ302" i="30" s="1"/>
  <c r="S300" i="30"/>
  <c r="AN300" i="30" s="1"/>
  <c r="AO300" i="30" s="1"/>
  <c r="AQ300" i="30" s="1"/>
  <c r="S309" i="30"/>
  <c r="AN309" i="30" s="1"/>
  <c r="AO309" i="30" s="1"/>
  <c r="AQ309" i="30" s="1"/>
  <c r="S308" i="30"/>
  <c r="AN308" i="30" s="1"/>
  <c r="AO308" i="30" s="1"/>
  <c r="AQ308" i="30" s="1"/>
  <c r="S307" i="30"/>
  <c r="AN307" i="30" s="1"/>
  <c r="AO307" i="30" s="1"/>
  <c r="AQ307" i="30" s="1"/>
  <c r="S310" i="30"/>
  <c r="AN310" i="30" s="1"/>
  <c r="AO310" i="30" s="1"/>
  <c r="AQ310" i="30" s="1"/>
  <c r="S316" i="30"/>
  <c r="AN316" i="30" s="1"/>
  <c r="AO316" i="30" s="1"/>
  <c r="AQ316" i="30" s="1"/>
  <c r="S306" i="30"/>
  <c r="AN306" i="30" s="1"/>
  <c r="AO306" i="30" s="1"/>
  <c r="AQ306" i="30" s="1"/>
  <c r="S303" i="30"/>
  <c r="AN303" i="30" s="1"/>
  <c r="AO303" i="30" s="1"/>
  <c r="AQ303" i="30" s="1"/>
  <c r="S304" i="30"/>
  <c r="AN304" i="30" s="1"/>
  <c r="AO304" i="30" s="1"/>
  <c r="AQ304" i="30" s="1"/>
  <c r="S312" i="30"/>
  <c r="AN312" i="30" s="1"/>
  <c r="AO312" i="30" s="1"/>
  <c r="AQ312" i="30" s="1"/>
  <c r="S311" i="30"/>
  <c r="AN311" i="30" s="1"/>
  <c r="AO311" i="30" s="1"/>
  <c r="AQ311" i="30" s="1"/>
  <c r="S315" i="30"/>
  <c r="AN315" i="30" s="1"/>
  <c r="AO315" i="30" s="1"/>
  <c r="AQ315" i="30" s="1"/>
  <c r="S317" i="30"/>
  <c r="AN317" i="30" s="1"/>
  <c r="AO317" i="30" s="1"/>
  <c r="AQ317" i="30" s="1"/>
  <c r="S313" i="30"/>
  <c r="AN313" i="30" s="1"/>
  <c r="AO313" i="30" s="1"/>
  <c r="AQ313" i="30" s="1"/>
  <c r="S319" i="30"/>
  <c r="AN319" i="30" s="1"/>
  <c r="AO319" i="30" s="1"/>
  <c r="AQ319" i="30" s="1"/>
  <c r="S318" i="30"/>
  <c r="AN318" i="30" s="1"/>
  <c r="AO318" i="30" s="1"/>
  <c r="AQ318" i="30" s="1"/>
  <c r="S301" i="30"/>
  <c r="AN301" i="30" s="1"/>
  <c r="AO301" i="30" s="1"/>
  <c r="AQ301" i="30" s="1"/>
  <c r="S146" i="30"/>
  <c r="AN146" i="30" s="1"/>
  <c r="AO146" i="30" s="1"/>
  <c r="AQ146" i="30" s="1"/>
  <c r="S152" i="30"/>
  <c r="AN152" i="30" s="1"/>
  <c r="AO152" i="30" s="1"/>
  <c r="AQ152" i="30" s="1"/>
  <c r="S150" i="30"/>
  <c r="AN150" i="30" s="1"/>
  <c r="AO150" i="30" s="1"/>
  <c r="AQ150" i="30" s="1"/>
  <c r="S147" i="30"/>
  <c r="AN147" i="30" s="1"/>
  <c r="AO147" i="30" s="1"/>
  <c r="AQ147" i="30" s="1"/>
  <c r="S148" i="30"/>
  <c r="AN148" i="30" s="1"/>
  <c r="AO148" i="30" s="1"/>
  <c r="AQ148" i="30" s="1"/>
  <c r="S151" i="30"/>
  <c r="AN151" i="30" s="1"/>
  <c r="AO151" i="30" s="1"/>
  <c r="AQ151" i="30" s="1"/>
  <c r="S145" i="30"/>
  <c r="AN145" i="30" s="1"/>
  <c r="AO145" i="30" s="1"/>
  <c r="AQ145" i="30" s="1"/>
  <c r="S153" i="30"/>
  <c r="AN153" i="30" s="1"/>
  <c r="AO153" i="30" s="1"/>
  <c r="AQ153" i="30" s="1"/>
  <c r="S149" i="30"/>
  <c r="AN149" i="30" s="1"/>
  <c r="AO149" i="30" s="1"/>
  <c r="AQ149" i="30" s="1"/>
  <c r="S29" i="30"/>
  <c r="AN29" i="30" s="1"/>
  <c r="AO29" i="30" s="1"/>
  <c r="AQ29" i="30" s="1"/>
  <c r="S30" i="30"/>
  <c r="AN30" i="30" s="1"/>
  <c r="AO30" i="30" s="1"/>
  <c r="AQ30" i="30" s="1"/>
  <c r="S40" i="30"/>
  <c r="AN40" i="30" s="1"/>
  <c r="AO40" i="30" s="1"/>
  <c r="AQ40" i="30" s="1"/>
  <c r="S39" i="30"/>
  <c r="AN39" i="30" s="1"/>
  <c r="AO39" i="30" s="1"/>
  <c r="AQ39" i="30" s="1"/>
  <c r="S38" i="30"/>
  <c r="AN38" i="30" s="1"/>
  <c r="AO38" i="30" s="1"/>
  <c r="AQ38" i="30" s="1"/>
  <c r="S106" i="30"/>
  <c r="AN106" i="30" s="1"/>
  <c r="AO106" i="30" s="1"/>
  <c r="AQ106" i="30" s="1"/>
  <c r="S107" i="30"/>
  <c r="AN107" i="30" s="1"/>
  <c r="AO107" i="30" s="1"/>
  <c r="AQ107" i="30" s="1"/>
  <c r="S103" i="30"/>
  <c r="AN103" i="30" s="1"/>
  <c r="AO103" i="30" s="1"/>
  <c r="AQ103" i="30" s="1"/>
  <c r="S104" i="30"/>
  <c r="AN104" i="30" s="1"/>
  <c r="AO104" i="30" s="1"/>
  <c r="AQ104" i="30" s="1"/>
  <c r="S105" i="30"/>
  <c r="AN105" i="30" s="1"/>
  <c r="AO105" i="30" s="1"/>
  <c r="AQ105" i="30" s="1"/>
  <c r="S102" i="30"/>
  <c r="AN102" i="30" s="1"/>
  <c r="AO102" i="30" s="1"/>
  <c r="AQ102" i="30" s="1"/>
  <c r="S108" i="30"/>
  <c r="AN108" i="30" s="1"/>
  <c r="AO108" i="30" s="1"/>
  <c r="AQ108" i="30" s="1"/>
  <c r="S73" i="5"/>
  <c r="S81" i="5"/>
  <c r="S89" i="5"/>
  <c r="S97" i="5"/>
  <c r="N99" i="23" s="1"/>
  <c r="S105" i="5"/>
  <c r="N107" i="23" s="1"/>
  <c r="S113" i="5"/>
  <c r="O115" i="23" s="1"/>
  <c r="S121" i="5"/>
  <c r="S129" i="5"/>
  <c r="S137" i="5"/>
  <c r="S145" i="5"/>
  <c r="S70" i="5"/>
  <c r="S78" i="5"/>
  <c r="O80" i="23" s="1"/>
  <c r="S86" i="5"/>
  <c r="N88" i="23" s="1"/>
  <c r="S94" i="5"/>
  <c r="O96" i="23" s="1"/>
  <c r="S102" i="5"/>
  <c r="S110" i="5"/>
  <c r="S118" i="5"/>
  <c r="S126" i="5"/>
  <c r="S134" i="5"/>
  <c r="S142" i="5"/>
  <c r="N144" i="23" s="1"/>
  <c r="S150" i="5"/>
  <c r="N152" i="23" s="1"/>
  <c r="S67" i="5"/>
  <c r="O69" i="23" s="1"/>
  <c r="S75" i="5"/>
  <c r="S83" i="5"/>
  <c r="S91" i="5"/>
  <c r="S99" i="5"/>
  <c r="S107" i="5"/>
  <c r="S115" i="5"/>
  <c r="N117" i="23" s="1"/>
  <c r="S123" i="5"/>
  <c r="N125" i="23" s="1"/>
  <c r="S131" i="5"/>
  <c r="N133" i="23" s="1"/>
  <c r="S139" i="5"/>
  <c r="S147" i="5"/>
  <c r="S155" i="5"/>
  <c r="S163" i="5"/>
  <c r="S72" i="5"/>
  <c r="S80" i="5"/>
  <c r="N82" i="23" s="1"/>
  <c r="S88" i="5"/>
  <c r="O90" i="23" s="1"/>
  <c r="S96" i="5"/>
  <c r="N98" i="23" s="1"/>
  <c r="S104" i="5"/>
  <c r="S112" i="5"/>
  <c r="S120" i="5"/>
  <c r="S128" i="5"/>
  <c r="S136" i="5"/>
  <c r="S144" i="5"/>
  <c r="O146" i="23" s="1"/>
  <c r="S152" i="5"/>
  <c r="N154" i="23" s="1"/>
  <c r="S160" i="5"/>
  <c r="N162" i="23" s="1"/>
  <c r="S76" i="5"/>
  <c r="S84" i="5"/>
  <c r="S140" i="5"/>
  <c r="S69" i="5"/>
  <c r="S77" i="5"/>
  <c r="S85" i="5"/>
  <c r="N87" i="23" s="1"/>
  <c r="S93" i="5"/>
  <c r="O95" i="23" s="1"/>
  <c r="S101" i="5"/>
  <c r="N103" i="23" s="1"/>
  <c r="S109" i="5"/>
  <c r="S117" i="5"/>
  <c r="S125" i="5"/>
  <c r="S133" i="5"/>
  <c r="S141" i="5"/>
  <c r="S149" i="5"/>
  <c r="O151" i="23" s="1"/>
  <c r="S157" i="5"/>
  <c r="O159" i="23" s="1"/>
  <c r="S127" i="5"/>
  <c r="O129" i="23" s="1"/>
  <c r="S135" i="5"/>
  <c r="S143" i="5"/>
  <c r="S151" i="5"/>
  <c r="S159" i="5"/>
  <c r="S68" i="5"/>
  <c r="S108" i="5"/>
  <c r="N110" i="23" s="1"/>
  <c r="S116" i="5"/>
  <c r="N118" i="23" s="1"/>
  <c r="S161" i="5"/>
  <c r="O163" i="23" s="1"/>
  <c r="S66" i="5"/>
  <c r="S74" i="5"/>
  <c r="S82" i="5"/>
  <c r="S90" i="5"/>
  <c r="S98" i="5"/>
  <c r="S106" i="5"/>
  <c r="O108" i="23" s="1"/>
  <c r="S114" i="5"/>
  <c r="O116" i="23" s="1"/>
  <c r="S122" i="5"/>
  <c r="N124" i="23" s="1"/>
  <c r="S130" i="5"/>
  <c r="S138" i="5"/>
  <c r="S146" i="5"/>
  <c r="S154" i="5"/>
  <c r="S162" i="5"/>
  <c r="S103" i="5"/>
  <c r="O105" i="23" s="1"/>
  <c r="S119" i="5"/>
  <c r="N121" i="23" s="1"/>
  <c r="S92" i="5"/>
  <c r="O94" i="23" s="1"/>
  <c r="S132" i="5"/>
  <c r="S158" i="5"/>
  <c r="S71" i="5"/>
  <c r="S79" i="5"/>
  <c r="S87" i="5"/>
  <c r="S95" i="5"/>
  <c r="N97" i="23" s="1"/>
  <c r="S111" i="5"/>
  <c r="O113" i="23" s="1"/>
  <c r="S100" i="5"/>
  <c r="N102" i="23" s="1"/>
  <c r="S124" i="5"/>
  <c r="S148" i="5"/>
  <c r="S156" i="5"/>
  <c r="S164" i="5"/>
  <c r="S153" i="5"/>
  <c r="T68" i="5"/>
  <c r="O70" i="24" s="1"/>
  <c r="T76" i="5"/>
  <c r="O78" i="24" s="1"/>
  <c r="T84" i="5"/>
  <c r="N86" i="24" s="1"/>
  <c r="T92" i="5"/>
  <c r="T100" i="5"/>
  <c r="T108" i="5"/>
  <c r="T116" i="5"/>
  <c r="T124" i="5"/>
  <c r="T132" i="5"/>
  <c r="O134" i="24" s="1"/>
  <c r="T140" i="5"/>
  <c r="O142" i="24" s="1"/>
  <c r="T148" i="5"/>
  <c r="O150" i="24" s="1"/>
  <c r="T65" i="5"/>
  <c r="T73" i="5"/>
  <c r="T81" i="5"/>
  <c r="T89" i="5"/>
  <c r="T97" i="5"/>
  <c r="T105" i="5"/>
  <c r="O107" i="24" s="1"/>
  <c r="T113" i="5"/>
  <c r="O115" i="24" s="1"/>
  <c r="T121" i="5"/>
  <c r="O123" i="24" s="1"/>
  <c r="T129" i="5"/>
  <c r="T137" i="5"/>
  <c r="T145" i="5"/>
  <c r="T153" i="5"/>
  <c r="T70" i="5"/>
  <c r="T78" i="5"/>
  <c r="O80" i="24" s="1"/>
  <c r="T86" i="5"/>
  <c r="O88" i="24" s="1"/>
  <c r="T94" i="5"/>
  <c r="N96" i="24" s="1"/>
  <c r="T102" i="5"/>
  <c r="T110" i="5"/>
  <c r="T118" i="5"/>
  <c r="T126" i="5"/>
  <c r="T134" i="5"/>
  <c r="T142" i="5"/>
  <c r="N144" i="24" s="1"/>
  <c r="T150" i="5"/>
  <c r="O152" i="24" s="1"/>
  <c r="T158" i="5"/>
  <c r="N160" i="24" s="1"/>
  <c r="T67" i="5"/>
  <c r="T75" i="5"/>
  <c r="T83" i="5"/>
  <c r="T91" i="5"/>
  <c r="T99" i="5"/>
  <c r="T107" i="5"/>
  <c r="N109" i="24" s="1"/>
  <c r="T115" i="5"/>
  <c r="O117" i="24" s="1"/>
  <c r="T123" i="5"/>
  <c r="N125" i="24" s="1"/>
  <c r="T131" i="5"/>
  <c r="T139" i="5"/>
  <c r="T147" i="5"/>
  <c r="T155" i="5"/>
  <c r="T163" i="5"/>
  <c r="T122" i="5"/>
  <c r="O124" i="24" s="1"/>
  <c r="T130" i="5"/>
  <c r="O132" i="24" s="1"/>
  <c r="T138" i="5"/>
  <c r="O140" i="24" s="1"/>
  <c r="T71" i="5"/>
  <c r="T119" i="5"/>
  <c r="T127" i="5"/>
  <c r="T159" i="5"/>
  <c r="T156" i="5"/>
  <c r="T164" i="5"/>
  <c r="O166" i="24" s="1"/>
  <c r="T64" i="5"/>
  <c r="N66" i="24" s="1"/>
  <c r="T72" i="5"/>
  <c r="N74" i="24" s="1"/>
  <c r="T80" i="5"/>
  <c r="T88" i="5"/>
  <c r="T96" i="5"/>
  <c r="T104" i="5"/>
  <c r="T112" i="5"/>
  <c r="T120" i="5"/>
  <c r="N122" i="24" s="1"/>
  <c r="T128" i="5"/>
  <c r="N130" i="24" s="1"/>
  <c r="T136" i="5"/>
  <c r="N138" i="24" s="1"/>
  <c r="T144" i="5"/>
  <c r="T152" i="5"/>
  <c r="T160" i="5"/>
  <c r="T114" i="5"/>
  <c r="T151" i="5"/>
  <c r="T161" i="5"/>
  <c r="O163" i="24" s="1"/>
  <c r="T69" i="5"/>
  <c r="N71" i="24" s="1"/>
  <c r="T77" i="5"/>
  <c r="O79" i="24" s="1"/>
  <c r="T85" i="5"/>
  <c r="T93" i="5"/>
  <c r="T101" i="5"/>
  <c r="T109" i="5"/>
  <c r="T117" i="5"/>
  <c r="T125" i="5"/>
  <c r="N127" i="24" s="1"/>
  <c r="T133" i="5"/>
  <c r="O135" i="24" s="1"/>
  <c r="T141" i="5"/>
  <c r="N143" i="24" s="1"/>
  <c r="T149" i="5"/>
  <c r="T157" i="5"/>
  <c r="T90" i="5"/>
  <c r="T154" i="5"/>
  <c r="T162" i="5"/>
  <c r="T79" i="5"/>
  <c r="N81" i="24" s="1"/>
  <c r="T87" i="5"/>
  <c r="N89" i="24" s="1"/>
  <c r="T103" i="5"/>
  <c r="N105" i="24" s="1"/>
  <c r="T143" i="5"/>
  <c r="T66" i="5"/>
  <c r="T74" i="5"/>
  <c r="T82" i="5"/>
  <c r="T98" i="5"/>
  <c r="T106" i="5"/>
  <c r="N108" i="24" s="1"/>
  <c r="T146" i="5"/>
  <c r="N148" i="24" s="1"/>
  <c r="T95" i="5"/>
  <c r="O97" i="24" s="1"/>
  <c r="T111" i="5"/>
  <c r="T135" i="5"/>
  <c r="S292" i="30"/>
  <c r="AN292" i="30" s="1"/>
  <c r="AO292" i="30" s="1"/>
  <c r="AQ292" i="30" s="1"/>
  <c r="S298" i="30"/>
  <c r="AN298" i="30" s="1"/>
  <c r="AO298" i="30" s="1"/>
  <c r="AQ298" i="30" s="1"/>
  <c r="S281" i="30"/>
  <c r="AN281" i="30" s="1"/>
  <c r="AO281" i="30" s="1"/>
  <c r="AQ281" i="30" s="1"/>
  <c r="S287" i="30"/>
  <c r="AN287" i="30" s="1"/>
  <c r="AO287" i="30" s="1"/>
  <c r="AQ287" i="30" s="1"/>
  <c r="S285" i="30"/>
  <c r="AN285" i="30" s="1"/>
  <c r="AO285" i="30" s="1"/>
  <c r="AQ285" i="30" s="1"/>
  <c r="S289" i="30"/>
  <c r="AN289" i="30" s="1"/>
  <c r="AO289" i="30" s="1"/>
  <c r="AQ289" i="30" s="1"/>
  <c r="S286" i="30"/>
  <c r="AN286" i="30" s="1"/>
  <c r="AO286" i="30" s="1"/>
  <c r="AQ286" i="30" s="1"/>
  <c r="S293" i="30"/>
  <c r="AN293" i="30" s="1"/>
  <c r="AO293" i="30" s="1"/>
  <c r="AQ293" i="30" s="1"/>
  <c r="S299" i="30"/>
  <c r="AN299" i="30" s="1"/>
  <c r="AO299" i="30" s="1"/>
  <c r="AQ299" i="30" s="1"/>
  <c r="S294" i="30"/>
  <c r="AN294" i="30" s="1"/>
  <c r="AO294" i="30" s="1"/>
  <c r="AQ294" i="30" s="1"/>
  <c r="S288" i="30"/>
  <c r="AN288" i="30" s="1"/>
  <c r="AO288" i="30" s="1"/>
  <c r="AQ288" i="30" s="1"/>
  <c r="S290" i="30"/>
  <c r="AN290" i="30" s="1"/>
  <c r="AO290" i="30" s="1"/>
  <c r="AQ290" i="30" s="1"/>
  <c r="S291" i="30"/>
  <c r="AN291" i="30" s="1"/>
  <c r="AO291" i="30" s="1"/>
  <c r="AQ291" i="30" s="1"/>
  <c r="S297" i="30"/>
  <c r="AN297" i="30" s="1"/>
  <c r="AO297" i="30" s="1"/>
  <c r="AQ297" i="30" s="1"/>
  <c r="S296" i="30"/>
  <c r="AN296" i="30" s="1"/>
  <c r="AO296" i="30" s="1"/>
  <c r="AQ296" i="30" s="1"/>
  <c r="S284" i="30"/>
  <c r="AN284" i="30" s="1"/>
  <c r="AO284" i="30" s="1"/>
  <c r="AQ284" i="30" s="1"/>
  <c r="S282" i="30"/>
  <c r="AN282" i="30" s="1"/>
  <c r="AO282" i="30" s="1"/>
  <c r="AQ282" i="30" s="1"/>
  <c r="S295" i="30"/>
  <c r="AN295" i="30" s="1"/>
  <c r="AO295" i="30" s="1"/>
  <c r="AQ295" i="30" s="1"/>
  <c r="S283" i="30"/>
  <c r="AN283" i="30" s="1"/>
  <c r="AO283" i="30" s="1"/>
  <c r="AQ283" i="30" s="1"/>
  <c r="O169" i="30"/>
  <c r="AI169" i="30" s="1"/>
  <c r="AJ169" i="30" s="1"/>
  <c r="AL169" i="30" s="1"/>
  <c r="O176" i="30"/>
  <c r="AI176" i="30" s="1"/>
  <c r="AJ176" i="30" s="1"/>
  <c r="AL176" i="30" s="1"/>
  <c r="O172" i="30"/>
  <c r="AI172" i="30" s="1"/>
  <c r="AJ172" i="30" s="1"/>
  <c r="AL172" i="30" s="1"/>
  <c r="O178" i="30"/>
  <c r="AI178" i="30" s="1"/>
  <c r="AJ178" i="30" s="1"/>
  <c r="AL178" i="30" s="1"/>
  <c r="O168" i="30"/>
  <c r="AI168" i="30" s="1"/>
  <c r="AJ168" i="30" s="1"/>
  <c r="AL168" i="30" s="1"/>
  <c r="O173" i="30"/>
  <c r="AI173" i="30" s="1"/>
  <c r="AJ173" i="30" s="1"/>
  <c r="AL173" i="30" s="1"/>
  <c r="O175" i="30"/>
  <c r="AI175" i="30" s="1"/>
  <c r="AJ175" i="30" s="1"/>
  <c r="AL175" i="30" s="1"/>
  <c r="O174" i="30"/>
  <c r="AI174" i="30" s="1"/>
  <c r="AJ174" i="30" s="1"/>
  <c r="AL174" i="30" s="1"/>
  <c r="O170" i="30"/>
  <c r="AI170" i="30" s="1"/>
  <c r="AJ170" i="30" s="1"/>
  <c r="AL170" i="30" s="1"/>
  <c r="O171" i="30"/>
  <c r="AI171" i="30" s="1"/>
  <c r="AJ171" i="30" s="1"/>
  <c r="AL171" i="30" s="1"/>
  <c r="O177" i="30"/>
  <c r="AI177" i="30" s="1"/>
  <c r="AJ177" i="30" s="1"/>
  <c r="AL177" i="30" s="1"/>
  <c r="O52" i="30"/>
  <c r="AI52" i="30" s="1"/>
  <c r="AJ52" i="30" s="1"/>
  <c r="AL52" i="30" s="1"/>
  <c r="O51" i="30"/>
  <c r="AI51" i="30" s="1"/>
  <c r="AJ51" i="30" s="1"/>
  <c r="AL51" i="30" s="1"/>
  <c r="O50" i="30"/>
  <c r="AI50" i="30" s="1"/>
  <c r="AJ50" i="30" s="1"/>
  <c r="AL50" i="30" s="1"/>
  <c r="S278" i="30"/>
  <c r="AN278" i="30" s="1"/>
  <c r="AO278" i="30" s="1"/>
  <c r="AQ278" i="30" s="1"/>
  <c r="S276" i="30"/>
  <c r="AN276" i="30" s="1"/>
  <c r="AO276" i="30" s="1"/>
  <c r="AQ276" i="30" s="1"/>
  <c r="S275" i="30"/>
  <c r="AN275" i="30" s="1"/>
  <c r="AO275" i="30" s="1"/>
  <c r="AQ275" i="30" s="1"/>
  <c r="S269" i="30"/>
  <c r="AN269" i="30" s="1"/>
  <c r="AO269" i="30" s="1"/>
  <c r="AQ269" i="30" s="1"/>
  <c r="S265" i="30"/>
  <c r="AN265" i="30" s="1"/>
  <c r="AO265" i="30" s="1"/>
  <c r="AQ265" i="30" s="1"/>
  <c r="S271" i="30"/>
  <c r="AN271" i="30" s="1"/>
  <c r="AO271" i="30" s="1"/>
  <c r="AQ271" i="30" s="1"/>
  <c r="S280" i="30"/>
  <c r="AN280" i="30" s="1"/>
  <c r="AO280" i="30" s="1"/>
  <c r="AQ280" i="30" s="1"/>
  <c r="S264" i="30"/>
  <c r="AN264" i="30" s="1"/>
  <c r="AO264" i="30" s="1"/>
  <c r="AQ264" i="30" s="1"/>
  <c r="S268" i="30"/>
  <c r="AN268" i="30" s="1"/>
  <c r="AO268" i="30" s="1"/>
  <c r="AQ268" i="30" s="1"/>
  <c r="S266" i="30"/>
  <c r="AN266" i="30" s="1"/>
  <c r="AO266" i="30" s="1"/>
  <c r="AQ266" i="30" s="1"/>
  <c r="S279" i="30"/>
  <c r="AN279" i="30" s="1"/>
  <c r="AO279" i="30" s="1"/>
  <c r="AQ279" i="30" s="1"/>
  <c r="S272" i="30"/>
  <c r="AN272" i="30" s="1"/>
  <c r="AO272" i="30" s="1"/>
  <c r="AQ272" i="30" s="1"/>
  <c r="S273" i="30"/>
  <c r="AN273" i="30" s="1"/>
  <c r="AO273" i="30" s="1"/>
  <c r="AQ273" i="30" s="1"/>
  <c r="S270" i="30"/>
  <c r="AN270" i="30" s="1"/>
  <c r="AO270" i="30" s="1"/>
  <c r="AQ270" i="30" s="1"/>
  <c r="S267" i="30"/>
  <c r="AN267" i="30" s="1"/>
  <c r="AO267" i="30" s="1"/>
  <c r="AQ267" i="30" s="1"/>
  <c r="S274" i="30"/>
  <c r="AN274" i="30" s="1"/>
  <c r="AO274" i="30" s="1"/>
  <c r="AQ274" i="30" s="1"/>
  <c r="S277" i="30"/>
  <c r="AN277" i="30" s="1"/>
  <c r="AO277" i="30" s="1"/>
  <c r="AQ277" i="30" s="1"/>
  <c r="S35" i="30"/>
  <c r="AN35" i="30" s="1"/>
  <c r="AO35" i="30" s="1"/>
  <c r="AQ35" i="30" s="1"/>
  <c r="S34" i="30"/>
  <c r="AN34" i="30" s="1"/>
  <c r="AO34" i="30" s="1"/>
  <c r="AQ34" i="30" s="1"/>
  <c r="S253" i="30"/>
  <c r="AN253" i="30" s="1"/>
  <c r="AO253" i="30" s="1"/>
  <c r="AQ253" i="30" s="1"/>
  <c r="S251" i="30"/>
  <c r="AN251" i="30" s="1"/>
  <c r="AO251" i="30" s="1"/>
  <c r="AQ251" i="30" s="1"/>
  <c r="S262" i="30"/>
  <c r="AN262" i="30" s="1"/>
  <c r="AO262" i="30" s="1"/>
  <c r="AQ262" i="30" s="1"/>
  <c r="S255" i="30"/>
  <c r="AN255" i="30" s="1"/>
  <c r="AO255" i="30" s="1"/>
  <c r="AQ255" i="30" s="1"/>
  <c r="S247" i="30"/>
  <c r="AN247" i="30" s="1"/>
  <c r="AO247" i="30" s="1"/>
  <c r="AQ247" i="30" s="1"/>
  <c r="S256" i="30"/>
  <c r="AN256" i="30" s="1"/>
  <c r="AO256" i="30" s="1"/>
  <c r="AQ256" i="30" s="1"/>
  <c r="S249" i="30"/>
  <c r="AN249" i="30" s="1"/>
  <c r="AO249" i="30" s="1"/>
  <c r="AQ249" i="30" s="1"/>
  <c r="S248" i="30"/>
  <c r="AN248" i="30" s="1"/>
  <c r="AO248" i="30" s="1"/>
  <c r="AQ248" i="30" s="1"/>
  <c r="S258" i="30"/>
  <c r="AN258" i="30" s="1"/>
  <c r="AO258" i="30" s="1"/>
  <c r="AQ258" i="30" s="1"/>
  <c r="S263" i="30"/>
  <c r="AN263" i="30" s="1"/>
  <c r="AO263" i="30" s="1"/>
  <c r="AQ263" i="30" s="1"/>
  <c r="S254" i="30"/>
  <c r="AN254" i="30" s="1"/>
  <c r="AO254" i="30" s="1"/>
  <c r="AQ254" i="30" s="1"/>
  <c r="S261" i="30"/>
  <c r="AN261" i="30" s="1"/>
  <c r="AO261" i="30" s="1"/>
  <c r="AQ261" i="30" s="1"/>
  <c r="S250" i="30"/>
  <c r="AN250" i="30" s="1"/>
  <c r="AO250" i="30" s="1"/>
  <c r="AQ250" i="30" s="1"/>
  <c r="S257" i="30"/>
  <c r="AN257" i="30" s="1"/>
  <c r="AO257" i="30" s="1"/>
  <c r="AQ257" i="30" s="1"/>
  <c r="S259" i="30"/>
  <c r="AN259" i="30" s="1"/>
  <c r="AO259" i="30" s="1"/>
  <c r="AQ259" i="30" s="1"/>
  <c r="S260" i="30"/>
  <c r="AN260" i="30" s="1"/>
  <c r="AO260" i="30" s="1"/>
  <c r="AQ260" i="30" s="1"/>
  <c r="S252" i="30"/>
  <c r="AN252" i="30" s="1"/>
  <c r="AO252" i="30" s="1"/>
  <c r="AQ252" i="30" s="1"/>
  <c r="O56" i="30"/>
  <c r="AI56" i="30" s="1"/>
  <c r="AJ56" i="30" s="1"/>
  <c r="AL56" i="30" s="1"/>
  <c r="O55" i="30"/>
  <c r="AI55" i="30" s="1"/>
  <c r="AJ55" i="30" s="1"/>
  <c r="AL55" i="30" s="1"/>
  <c r="O54" i="30"/>
  <c r="AI54" i="30" s="1"/>
  <c r="AJ54" i="30" s="1"/>
  <c r="AL54" i="30" s="1"/>
  <c r="O53" i="30"/>
  <c r="AI53" i="30" s="1"/>
  <c r="AJ53" i="30" s="1"/>
  <c r="AL53" i="30" s="1"/>
  <c r="S28" i="30"/>
  <c r="AN28" i="30" s="1"/>
  <c r="AO28" i="30" s="1"/>
  <c r="AQ28" i="30" s="1"/>
  <c r="S61" i="30"/>
  <c r="AN61" i="30" s="1"/>
  <c r="AO61" i="30" s="1"/>
  <c r="AQ61" i="30" s="1"/>
  <c r="S59" i="30"/>
  <c r="AN59" i="30" s="1"/>
  <c r="AO59" i="30" s="1"/>
  <c r="AQ59" i="30" s="1"/>
  <c r="S58" i="30"/>
  <c r="AN58" i="30" s="1"/>
  <c r="AO58" i="30" s="1"/>
  <c r="AQ58" i="30" s="1"/>
  <c r="S60" i="30"/>
  <c r="AN60" i="30" s="1"/>
  <c r="AO60" i="30" s="1"/>
  <c r="AQ60" i="30" s="1"/>
  <c r="O85" i="30"/>
  <c r="AI85" i="30" s="1"/>
  <c r="AJ85" i="30" s="1"/>
  <c r="AL85" i="30" s="1"/>
  <c r="O86" i="30"/>
  <c r="AI86" i="30" s="1"/>
  <c r="AJ86" i="30" s="1"/>
  <c r="AL86" i="30" s="1"/>
  <c r="O82" i="30"/>
  <c r="AI82" i="30" s="1"/>
  <c r="AJ82" i="30" s="1"/>
  <c r="AL82" i="30" s="1"/>
  <c r="O83" i="30"/>
  <c r="AI83" i="30" s="1"/>
  <c r="AJ83" i="30" s="1"/>
  <c r="AL83" i="30" s="1"/>
  <c r="O84" i="30"/>
  <c r="AI84" i="30" s="1"/>
  <c r="AJ84" i="30" s="1"/>
  <c r="AL84" i="30" s="1"/>
  <c r="O227" i="30"/>
  <c r="AI227" i="30" s="1"/>
  <c r="AJ227" i="30" s="1"/>
  <c r="AL227" i="30" s="1"/>
  <c r="O231" i="30"/>
  <c r="AI231" i="30" s="1"/>
  <c r="AJ231" i="30" s="1"/>
  <c r="AL231" i="30" s="1"/>
  <c r="O219" i="30"/>
  <c r="AI219" i="30" s="1"/>
  <c r="AJ219" i="30" s="1"/>
  <c r="AL219" i="30" s="1"/>
  <c r="O222" i="30"/>
  <c r="AI222" i="30" s="1"/>
  <c r="AJ222" i="30" s="1"/>
  <c r="AL222" i="30" s="1"/>
  <c r="O230" i="30"/>
  <c r="AI230" i="30" s="1"/>
  <c r="AJ230" i="30" s="1"/>
  <c r="AL230" i="30" s="1"/>
  <c r="O232" i="30"/>
  <c r="AI232" i="30" s="1"/>
  <c r="AJ232" i="30" s="1"/>
  <c r="AL232" i="30" s="1"/>
  <c r="O223" i="30"/>
  <c r="AI223" i="30" s="1"/>
  <c r="AJ223" i="30" s="1"/>
  <c r="AL223" i="30" s="1"/>
  <c r="O224" i="30"/>
  <c r="AI224" i="30" s="1"/>
  <c r="AJ224" i="30" s="1"/>
  <c r="AL224" i="30" s="1"/>
  <c r="O221" i="30"/>
  <c r="AI221" i="30" s="1"/>
  <c r="AJ221" i="30" s="1"/>
  <c r="AL221" i="30" s="1"/>
  <c r="O225" i="30"/>
  <c r="AI225" i="30" s="1"/>
  <c r="AJ225" i="30" s="1"/>
  <c r="AL225" i="30" s="1"/>
  <c r="O228" i="30"/>
  <c r="AI228" i="30" s="1"/>
  <c r="AJ228" i="30" s="1"/>
  <c r="AL228" i="30" s="1"/>
  <c r="O229" i="30"/>
  <c r="AI229" i="30" s="1"/>
  <c r="AJ229" i="30" s="1"/>
  <c r="AL229" i="30" s="1"/>
  <c r="O220" i="30"/>
  <c r="AI220" i="30" s="1"/>
  <c r="AJ220" i="30" s="1"/>
  <c r="AL220" i="30" s="1"/>
  <c r="O226" i="30"/>
  <c r="AI226" i="30" s="1"/>
  <c r="AJ226" i="30" s="1"/>
  <c r="AL226" i="30" s="1"/>
  <c r="S25" i="30"/>
  <c r="AN25" i="30" s="1"/>
  <c r="AO25" i="30" s="1"/>
  <c r="AQ25" i="30" s="1"/>
  <c r="O62" i="30"/>
  <c r="AI62" i="30" s="1"/>
  <c r="AJ62" i="30" s="1"/>
  <c r="AL62" i="30" s="1"/>
  <c r="O63" i="30"/>
  <c r="AI63" i="30" s="1"/>
  <c r="AJ63" i="30" s="1"/>
  <c r="AL63" i="30" s="1"/>
  <c r="O61" i="30"/>
  <c r="AI61" i="30" s="1"/>
  <c r="AJ61" i="30" s="1"/>
  <c r="AL61" i="30" s="1"/>
  <c r="O60" i="30"/>
  <c r="AI60" i="30" s="1"/>
  <c r="AJ60" i="30" s="1"/>
  <c r="AL60" i="30" s="1"/>
  <c r="O76" i="30"/>
  <c r="AI76" i="30" s="1"/>
  <c r="AJ76" i="30" s="1"/>
  <c r="AL76" i="30" s="1"/>
  <c r="O74" i="30"/>
  <c r="AI74" i="30" s="1"/>
  <c r="AJ74" i="30" s="1"/>
  <c r="AL74" i="30" s="1"/>
  <c r="O73" i="30"/>
  <c r="AI73" i="30" s="1"/>
  <c r="AJ73" i="30" s="1"/>
  <c r="AL73" i="30" s="1"/>
  <c r="O72" i="30"/>
  <c r="AI72" i="30" s="1"/>
  <c r="AJ72" i="30" s="1"/>
  <c r="AL72" i="30" s="1"/>
  <c r="O75" i="30"/>
  <c r="AI75" i="30" s="1"/>
  <c r="AJ75" i="30" s="1"/>
  <c r="AL75" i="30" s="1"/>
  <c r="O163" i="30"/>
  <c r="AI163" i="30" s="1"/>
  <c r="AJ163" i="30" s="1"/>
  <c r="AL163" i="30" s="1"/>
  <c r="O158" i="30"/>
  <c r="AI158" i="30" s="1"/>
  <c r="AJ158" i="30" s="1"/>
  <c r="AL158" i="30" s="1"/>
  <c r="O164" i="30"/>
  <c r="AI164" i="30" s="1"/>
  <c r="AJ164" i="30" s="1"/>
  <c r="AL164" i="30" s="1"/>
  <c r="O162" i="30"/>
  <c r="AI162" i="30" s="1"/>
  <c r="AJ162" i="30" s="1"/>
  <c r="AL162" i="30" s="1"/>
  <c r="O166" i="30"/>
  <c r="AI166" i="30" s="1"/>
  <c r="AJ166" i="30" s="1"/>
  <c r="AL166" i="30" s="1"/>
  <c r="O167" i="30"/>
  <c r="AI167" i="30" s="1"/>
  <c r="AJ167" i="30" s="1"/>
  <c r="AL167" i="30" s="1"/>
  <c r="O161" i="30"/>
  <c r="AI161" i="30" s="1"/>
  <c r="AJ161" i="30" s="1"/>
  <c r="AL161" i="30" s="1"/>
  <c r="O159" i="30"/>
  <c r="AI159" i="30" s="1"/>
  <c r="AJ159" i="30" s="1"/>
  <c r="AL159" i="30" s="1"/>
  <c r="O165" i="30"/>
  <c r="AI165" i="30" s="1"/>
  <c r="AJ165" i="30" s="1"/>
  <c r="AL165" i="30" s="1"/>
  <c r="O157" i="30"/>
  <c r="AI157" i="30" s="1"/>
  <c r="AJ157" i="30" s="1"/>
  <c r="AL157" i="30" s="1"/>
  <c r="O160" i="30"/>
  <c r="AI160" i="30" s="1"/>
  <c r="AJ160" i="30" s="1"/>
  <c r="AL160" i="30" s="1"/>
  <c r="O180" i="30"/>
  <c r="AI180" i="30" s="1"/>
  <c r="AJ180" i="30" s="1"/>
  <c r="AL180" i="30" s="1"/>
  <c r="O182" i="30"/>
  <c r="AI182" i="30" s="1"/>
  <c r="AJ182" i="30" s="1"/>
  <c r="AL182" i="30" s="1"/>
  <c r="O187" i="30"/>
  <c r="AI187" i="30" s="1"/>
  <c r="AJ187" i="30" s="1"/>
  <c r="AL187" i="30" s="1"/>
  <c r="O179" i="30"/>
  <c r="AI179" i="30" s="1"/>
  <c r="AJ179" i="30" s="1"/>
  <c r="AL179" i="30" s="1"/>
  <c r="O186" i="30"/>
  <c r="AI186" i="30" s="1"/>
  <c r="AJ186" i="30" s="1"/>
  <c r="AL186" i="30" s="1"/>
  <c r="O191" i="30"/>
  <c r="AI191" i="30" s="1"/>
  <c r="AJ191" i="30" s="1"/>
  <c r="AL191" i="30" s="1"/>
  <c r="O188" i="30"/>
  <c r="AI188" i="30" s="1"/>
  <c r="AJ188" i="30" s="1"/>
  <c r="AL188" i="30" s="1"/>
  <c r="O181" i="30"/>
  <c r="AI181" i="30" s="1"/>
  <c r="AJ181" i="30" s="1"/>
  <c r="AL181" i="30" s="1"/>
  <c r="O190" i="30"/>
  <c r="AI190" i="30" s="1"/>
  <c r="AJ190" i="30" s="1"/>
  <c r="AL190" i="30" s="1"/>
  <c r="O184" i="30"/>
  <c r="AI184" i="30" s="1"/>
  <c r="AJ184" i="30" s="1"/>
  <c r="AL184" i="30" s="1"/>
  <c r="O185" i="30"/>
  <c r="AI185" i="30" s="1"/>
  <c r="AJ185" i="30" s="1"/>
  <c r="AL185" i="30" s="1"/>
  <c r="O189" i="30"/>
  <c r="AI189" i="30" s="1"/>
  <c r="AJ189" i="30" s="1"/>
  <c r="AL189" i="30" s="1"/>
  <c r="O183" i="30"/>
  <c r="AI183" i="30" s="1"/>
  <c r="AJ183" i="30" s="1"/>
  <c r="AL183" i="30" s="1"/>
  <c r="O90" i="30"/>
  <c r="AI90" i="30" s="1"/>
  <c r="AJ90" i="30" s="1"/>
  <c r="AL90" i="30" s="1"/>
  <c r="O87" i="30"/>
  <c r="AI87" i="30" s="1"/>
  <c r="AJ87" i="30" s="1"/>
  <c r="AL87" i="30" s="1"/>
  <c r="O92" i="30"/>
  <c r="AI92" i="30" s="1"/>
  <c r="AJ92" i="30" s="1"/>
  <c r="AL92" i="30" s="1"/>
  <c r="O89" i="30"/>
  <c r="AI89" i="30" s="1"/>
  <c r="AJ89" i="30" s="1"/>
  <c r="AL89" i="30" s="1"/>
  <c r="O88" i="30"/>
  <c r="AI88" i="30" s="1"/>
  <c r="AJ88" i="30" s="1"/>
  <c r="AL88" i="30" s="1"/>
  <c r="O91" i="30"/>
  <c r="AI91" i="30" s="1"/>
  <c r="AJ91" i="30" s="1"/>
  <c r="AL91" i="30" s="1"/>
  <c r="O100" i="30"/>
  <c r="AI100" i="30" s="1"/>
  <c r="AJ100" i="30" s="1"/>
  <c r="AL100" i="30" s="1"/>
  <c r="O101" i="30"/>
  <c r="AI101" i="30" s="1"/>
  <c r="AJ101" i="30" s="1"/>
  <c r="AL101" i="30" s="1"/>
  <c r="O102" i="30"/>
  <c r="AI102" i="30" s="1"/>
  <c r="AJ102" i="30" s="1"/>
  <c r="AL102" i="30" s="1"/>
  <c r="O106" i="30"/>
  <c r="AI106" i="30" s="1"/>
  <c r="AJ106" i="30" s="1"/>
  <c r="AL106" i="30" s="1"/>
  <c r="O104" i="30"/>
  <c r="AI104" i="30" s="1"/>
  <c r="AJ104" i="30" s="1"/>
  <c r="AL104" i="30" s="1"/>
  <c r="O105" i="30"/>
  <c r="AI105" i="30" s="1"/>
  <c r="AJ105" i="30" s="1"/>
  <c r="AL105" i="30" s="1"/>
  <c r="O103" i="30"/>
  <c r="AI103" i="30" s="1"/>
  <c r="AJ103" i="30" s="1"/>
  <c r="AL103" i="30" s="1"/>
  <c r="O201" i="30"/>
  <c r="AI201" i="30" s="1"/>
  <c r="AJ201" i="30" s="1"/>
  <c r="AL201" i="30" s="1"/>
  <c r="O198" i="30"/>
  <c r="AI198" i="30" s="1"/>
  <c r="AJ198" i="30" s="1"/>
  <c r="AL198" i="30" s="1"/>
  <c r="O195" i="30"/>
  <c r="AI195" i="30" s="1"/>
  <c r="AJ195" i="30" s="1"/>
  <c r="AL195" i="30" s="1"/>
  <c r="O203" i="30"/>
  <c r="AI203" i="30" s="1"/>
  <c r="AJ203" i="30" s="1"/>
  <c r="AL203" i="30" s="1"/>
  <c r="O192" i="30"/>
  <c r="AI192" i="30" s="1"/>
  <c r="AJ192" i="30" s="1"/>
  <c r="AL192" i="30" s="1"/>
  <c r="O204" i="30"/>
  <c r="AI204" i="30" s="1"/>
  <c r="AJ204" i="30" s="1"/>
  <c r="AL204" i="30" s="1"/>
  <c r="O199" i="30"/>
  <c r="AI199" i="30" s="1"/>
  <c r="AJ199" i="30" s="1"/>
  <c r="AL199" i="30" s="1"/>
  <c r="O205" i="30"/>
  <c r="AI205" i="30" s="1"/>
  <c r="AJ205" i="30" s="1"/>
  <c r="AL205" i="30" s="1"/>
  <c r="O196" i="30"/>
  <c r="AI196" i="30" s="1"/>
  <c r="AJ196" i="30" s="1"/>
  <c r="AL196" i="30" s="1"/>
  <c r="O202" i="30"/>
  <c r="AI202" i="30" s="1"/>
  <c r="AJ202" i="30" s="1"/>
  <c r="AL202" i="30" s="1"/>
  <c r="O200" i="30"/>
  <c r="AI200" i="30" s="1"/>
  <c r="AJ200" i="30" s="1"/>
  <c r="AL200" i="30" s="1"/>
  <c r="O193" i="30"/>
  <c r="AI193" i="30" s="1"/>
  <c r="AJ193" i="30" s="1"/>
  <c r="AL193" i="30" s="1"/>
  <c r="O194" i="30"/>
  <c r="AI194" i="30" s="1"/>
  <c r="AJ194" i="30" s="1"/>
  <c r="AL194" i="30" s="1"/>
  <c r="O197" i="30"/>
  <c r="AI197" i="30" s="1"/>
  <c r="AJ197" i="30" s="1"/>
  <c r="AL197" i="30" s="1"/>
  <c r="O80" i="30"/>
  <c r="AI80" i="30" s="1"/>
  <c r="AJ80" i="30" s="1"/>
  <c r="AL80" i="30" s="1"/>
  <c r="O81" i="30"/>
  <c r="AI81" i="30" s="1"/>
  <c r="AJ81" i="30" s="1"/>
  <c r="AL81" i="30" s="1"/>
  <c r="O77" i="30"/>
  <c r="AI77" i="30" s="1"/>
  <c r="AJ77" i="30" s="1"/>
  <c r="AL77" i="30" s="1"/>
  <c r="O79" i="30"/>
  <c r="AI79" i="30" s="1"/>
  <c r="AJ79" i="30" s="1"/>
  <c r="AL79" i="30" s="1"/>
  <c r="O78" i="30"/>
  <c r="AI78" i="30" s="1"/>
  <c r="AJ78" i="30" s="1"/>
  <c r="AL78" i="30" s="1"/>
  <c r="O156" i="30"/>
  <c r="AI156" i="30" s="1"/>
  <c r="AJ156" i="30" s="1"/>
  <c r="AL156" i="30" s="1"/>
  <c r="O154" i="30"/>
  <c r="AI154" i="30" s="1"/>
  <c r="AJ154" i="30" s="1"/>
  <c r="AL154" i="30" s="1"/>
  <c r="O151" i="30"/>
  <c r="AI151" i="30" s="1"/>
  <c r="AJ151" i="30" s="1"/>
  <c r="AL151" i="30" s="1"/>
  <c r="O153" i="30"/>
  <c r="AI153" i="30" s="1"/>
  <c r="AJ153" i="30" s="1"/>
  <c r="AL153" i="30" s="1"/>
  <c r="O149" i="30"/>
  <c r="AI149" i="30" s="1"/>
  <c r="AJ149" i="30" s="1"/>
  <c r="AL149" i="30" s="1"/>
  <c r="O148" i="30"/>
  <c r="AI148" i="30" s="1"/>
  <c r="AJ148" i="30" s="1"/>
  <c r="AL148" i="30" s="1"/>
  <c r="O147" i="30"/>
  <c r="AI147" i="30" s="1"/>
  <c r="AJ147" i="30" s="1"/>
  <c r="AL147" i="30" s="1"/>
  <c r="O152" i="30"/>
  <c r="AI152" i="30" s="1"/>
  <c r="AJ152" i="30" s="1"/>
  <c r="AL152" i="30" s="1"/>
  <c r="O155" i="30"/>
  <c r="AI155" i="30" s="1"/>
  <c r="AJ155" i="30" s="1"/>
  <c r="AL155" i="30" s="1"/>
  <c r="O150" i="30"/>
  <c r="AI150" i="30" s="1"/>
  <c r="AJ150" i="30" s="1"/>
  <c r="AL150" i="30" s="1"/>
  <c r="S74" i="30"/>
  <c r="AN74" i="30" s="1"/>
  <c r="AO74" i="30" s="1"/>
  <c r="AQ74" i="30" s="1"/>
  <c r="S72" i="30"/>
  <c r="AN72" i="30" s="1"/>
  <c r="AO72" i="30" s="1"/>
  <c r="AQ72" i="30" s="1"/>
  <c r="S71" i="30"/>
  <c r="AN71" i="30" s="1"/>
  <c r="AO71" i="30" s="1"/>
  <c r="AQ71" i="30" s="1"/>
  <c r="S70" i="30"/>
  <c r="AN70" i="30" s="1"/>
  <c r="AO70" i="30" s="1"/>
  <c r="AQ70" i="30" s="1"/>
  <c r="S73" i="30"/>
  <c r="AN73" i="30" s="1"/>
  <c r="AO73" i="30" s="1"/>
  <c r="AQ73" i="30" s="1"/>
  <c r="S24" i="30"/>
  <c r="AN24" i="30" s="1"/>
  <c r="AO24" i="30" s="1"/>
  <c r="AQ24" i="30" s="1"/>
  <c r="S138" i="30"/>
  <c r="AN138" i="30" s="1"/>
  <c r="AO138" i="30" s="1"/>
  <c r="AQ138" i="30" s="1"/>
  <c r="S143" i="30"/>
  <c r="AN143" i="30" s="1"/>
  <c r="AO143" i="30" s="1"/>
  <c r="AQ143" i="30" s="1"/>
  <c r="S141" i="30"/>
  <c r="AN141" i="30" s="1"/>
  <c r="AO141" i="30" s="1"/>
  <c r="AQ141" i="30" s="1"/>
  <c r="S139" i="30"/>
  <c r="AN139" i="30" s="1"/>
  <c r="AO139" i="30" s="1"/>
  <c r="AQ139" i="30" s="1"/>
  <c r="S140" i="30"/>
  <c r="AN140" i="30" s="1"/>
  <c r="AO140" i="30" s="1"/>
  <c r="AQ140" i="30" s="1"/>
  <c r="S137" i="30"/>
  <c r="AN137" i="30" s="1"/>
  <c r="AO137" i="30" s="1"/>
  <c r="AQ137" i="30" s="1"/>
  <c r="S144" i="30"/>
  <c r="AN144" i="30" s="1"/>
  <c r="AO144" i="30" s="1"/>
  <c r="AQ144" i="30" s="1"/>
  <c r="S142" i="30"/>
  <c r="AN142" i="30" s="1"/>
  <c r="AO142" i="30" s="1"/>
  <c r="AQ142" i="30" s="1"/>
  <c r="S46" i="30"/>
  <c r="AN46" i="30" s="1"/>
  <c r="AO46" i="30" s="1"/>
  <c r="AQ46" i="30" s="1"/>
  <c r="S47" i="30"/>
  <c r="AN47" i="30" s="1"/>
  <c r="AO47" i="30" s="1"/>
  <c r="AQ47" i="30" s="1"/>
  <c r="AC97" i="26"/>
  <c r="AX97" i="26"/>
  <c r="V97" i="26"/>
  <c r="AQ97" i="26"/>
  <c r="X97" i="26"/>
  <c r="AP97" i="26"/>
  <c r="H95" i="35"/>
  <c r="AR97" i="26"/>
  <c r="AZ97" i="26"/>
  <c r="AU97" i="26"/>
  <c r="AV97" i="26" s="1"/>
  <c r="H95" i="31"/>
  <c r="AA97" i="26"/>
  <c r="AB97" i="26" s="1"/>
  <c r="W97" i="26"/>
  <c r="Y97" i="26"/>
  <c r="Z97" i="26" s="1"/>
  <c r="AS97" i="26"/>
  <c r="AT97" i="26" s="1"/>
  <c r="AW97" i="26"/>
  <c r="BA97" i="26"/>
  <c r="V106" i="26"/>
  <c r="AR106" i="26"/>
  <c r="H104" i="31"/>
  <c r="AW106" i="26"/>
  <c r="H104" i="35"/>
  <c r="AX106" i="26"/>
  <c r="Y106" i="26"/>
  <c r="Z106" i="26" s="1"/>
  <c r="AQ106" i="26"/>
  <c r="BA106" i="26"/>
  <c r="AS106" i="26"/>
  <c r="AT106" i="26" s="1"/>
  <c r="AU106" i="26"/>
  <c r="AV106" i="26" s="1"/>
  <c r="AP106" i="26"/>
  <c r="AC106" i="26"/>
  <c r="AZ106" i="26"/>
  <c r="AA106" i="26"/>
  <c r="AB106" i="26" s="1"/>
  <c r="X106" i="26"/>
  <c r="W106" i="26"/>
  <c r="AS162" i="26"/>
  <c r="AT162" i="26" s="1"/>
  <c r="AX162" i="26"/>
  <c r="AR162" i="26"/>
  <c r="AW162" i="26"/>
  <c r="Y162" i="26"/>
  <c r="Z162" i="26" s="1"/>
  <c r="AU162" i="26"/>
  <c r="AV162" i="26" s="1"/>
  <c r="AZ162" i="26"/>
  <c r="AP162" i="26"/>
  <c r="W162" i="26"/>
  <c r="AQ162" i="26"/>
  <c r="V162" i="26"/>
  <c r="X162" i="26"/>
  <c r="BA162" i="26"/>
  <c r="AC162" i="26"/>
  <c r="H160" i="35"/>
  <c r="AA162" i="26"/>
  <c r="AB162" i="26" s="1"/>
  <c r="AC89" i="25"/>
  <c r="AU89" i="25"/>
  <c r="AV89" i="25" s="1"/>
  <c r="Y89" i="25"/>
  <c r="Z89" i="25" s="1"/>
  <c r="BA89" i="25"/>
  <c r="AP89" i="25"/>
  <c r="G87" i="31"/>
  <c r="AR89" i="25"/>
  <c r="G87" i="35"/>
  <c r="AS89" i="25"/>
  <c r="AT89" i="25" s="1"/>
  <c r="AA89" i="25"/>
  <c r="AB89" i="25" s="1"/>
  <c r="AW89" i="25"/>
  <c r="X89" i="25"/>
  <c r="AQ89" i="25"/>
  <c r="W89" i="25"/>
  <c r="AZ89" i="25"/>
  <c r="V89" i="25"/>
  <c r="AX89" i="25"/>
  <c r="G68" i="31"/>
  <c r="AX70" i="25"/>
  <c r="V70" i="25"/>
  <c r="AW70" i="25"/>
  <c r="Y70" i="25"/>
  <c r="Z70" i="25" s="1"/>
  <c r="AU70" i="25"/>
  <c r="AV70" i="25" s="1"/>
  <c r="G68" i="35"/>
  <c r="BA70" i="25"/>
  <c r="AQ70" i="25"/>
  <c r="AZ70" i="25"/>
  <c r="AA70" i="25"/>
  <c r="AB70" i="25" s="1"/>
  <c r="W70" i="25"/>
  <c r="X70" i="25"/>
  <c r="AC70" i="25"/>
  <c r="AR70" i="25"/>
  <c r="AP70" i="25"/>
  <c r="AS70" i="25"/>
  <c r="AT70" i="25" s="1"/>
  <c r="G100" i="31"/>
  <c r="AW102" i="25"/>
  <c r="V102" i="25"/>
  <c r="BA102" i="25"/>
  <c r="X102" i="25"/>
  <c r="AR102" i="25"/>
  <c r="AA102" i="25"/>
  <c r="AB102" i="25" s="1"/>
  <c r="AZ102" i="25"/>
  <c r="G100" i="35"/>
  <c r="AU102" i="25"/>
  <c r="AV102" i="25" s="1"/>
  <c r="AP102" i="25"/>
  <c r="AX102" i="25"/>
  <c r="AS102" i="25"/>
  <c r="AT102" i="25" s="1"/>
  <c r="AC102" i="25"/>
  <c r="Y102" i="25"/>
  <c r="Z102" i="25" s="1"/>
  <c r="W102" i="25"/>
  <c r="AQ102" i="25"/>
  <c r="V134" i="25"/>
  <c r="AX134" i="25"/>
  <c r="W134" i="25"/>
  <c r="AR134" i="25"/>
  <c r="AZ134" i="25"/>
  <c r="AP134" i="25"/>
  <c r="Y134" i="25"/>
  <c r="Z134" i="25" s="1"/>
  <c r="AQ134" i="25"/>
  <c r="AW134" i="25"/>
  <c r="AU134" i="25"/>
  <c r="AV134" i="25" s="1"/>
  <c r="BA134" i="25"/>
  <c r="AS134" i="25"/>
  <c r="AT134" i="25" s="1"/>
  <c r="AC134" i="25"/>
  <c r="X134" i="25"/>
  <c r="G132" i="35"/>
  <c r="AA134" i="25"/>
  <c r="AB134" i="25" s="1"/>
  <c r="X67" i="25"/>
  <c r="AW67" i="25"/>
  <c r="AA67" i="25"/>
  <c r="AB67" i="25" s="1"/>
  <c r="AS67" i="25"/>
  <c r="AT67" i="25" s="1"/>
  <c r="Y67" i="25"/>
  <c r="Z67" i="25" s="1"/>
  <c r="AP67" i="25"/>
  <c r="V67" i="25"/>
  <c r="AQ67" i="25"/>
  <c r="G65" i="31"/>
  <c r="AR67" i="25"/>
  <c r="AX67" i="25"/>
  <c r="G65" i="35"/>
  <c r="W67" i="25"/>
  <c r="AC67" i="25"/>
  <c r="BA67" i="25"/>
  <c r="AZ67" i="25"/>
  <c r="AU67" i="25"/>
  <c r="AV67" i="25" s="1"/>
  <c r="G97" i="35"/>
  <c r="AW99" i="25"/>
  <c r="W99" i="25"/>
  <c r="AU99" i="25"/>
  <c r="AV99" i="25" s="1"/>
  <c r="AC99" i="25"/>
  <c r="AZ99" i="25"/>
  <c r="G97" i="31"/>
  <c r="AS99" i="25"/>
  <c r="AT99" i="25" s="1"/>
  <c r="X99" i="25"/>
  <c r="AR99" i="25"/>
  <c r="Y99" i="25"/>
  <c r="Z99" i="25" s="1"/>
  <c r="AX99" i="25"/>
  <c r="V99" i="25"/>
  <c r="BA99" i="25"/>
  <c r="AA99" i="25"/>
  <c r="AB99" i="25" s="1"/>
  <c r="AP99" i="25"/>
  <c r="AQ99" i="25"/>
  <c r="V111" i="25"/>
  <c r="AQ111" i="25"/>
  <c r="Y111" i="25"/>
  <c r="Z111" i="25" s="1"/>
  <c r="AZ111" i="25"/>
  <c r="AC111" i="25"/>
  <c r="AX111" i="25"/>
  <c r="W111" i="25"/>
  <c r="AW111" i="25"/>
  <c r="AA111" i="25"/>
  <c r="AB111" i="25" s="1"/>
  <c r="AR111" i="25"/>
  <c r="BA111" i="25"/>
  <c r="AS111" i="25"/>
  <c r="AT111" i="25" s="1"/>
  <c r="G109" i="35"/>
  <c r="AU111" i="25"/>
  <c r="AV111" i="25" s="1"/>
  <c r="AP111" i="25"/>
  <c r="X111" i="25"/>
  <c r="AA104" i="25"/>
  <c r="AB104" i="25" s="1"/>
  <c r="AX104" i="25"/>
  <c r="G102" i="35"/>
  <c r="AS104" i="25"/>
  <c r="AT104" i="25" s="1"/>
  <c r="V104" i="25"/>
  <c r="AQ104" i="25"/>
  <c r="Y104" i="25"/>
  <c r="Z104" i="25" s="1"/>
  <c r="AU104" i="25"/>
  <c r="AV104" i="25" s="1"/>
  <c r="AR104" i="25"/>
  <c r="X104" i="25"/>
  <c r="AW104" i="25"/>
  <c r="G102" i="31"/>
  <c r="BA104" i="25"/>
  <c r="W104" i="25"/>
  <c r="AP104" i="25"/>
  <c r="AC104" i="25"/>
  <c r="AZ104" i="25"/>
  <c r="AX136" i="25"/>
  <c r="BA136" i="25"/>
  <c r="AA136" i="25"/>
  <c r="AB136" i="25" s="1"/>
  <c r="AZ136" i="25"/>
  <c r="X136" i="25"/>
  <c r="AP136" i="25"/>
  <c r="W136" i="25"/>
  <c r="AQ136" i="25"/>
  <c r="G134" i="35"/>
  <c r="AU136" i="25"/>
  <c r="AV136" i="25" s="1"/>
  <c r="V136" i="25"/>
  <c r="AR136" i="25"/>
  <c r="AC136" i="25"/>
  <c r="AW136" i="25"/>
  <c r="Y136" i="25"/>
  <c r="Z136" i="25" s="1"/>
  <c r="AS136" i="25"/>
  <c r="AT136" i="25" s="1"/>
  <c r="V85" i="25"/>
  <c r="AZ85" i="25"/>
  <c r="AA85" i="25"/>
  <c r="AB85" i="25" s="1"/>
  <c r="AX85" i="25"/>
  <c r="AC85" i="25"/>
  <c r="AP85" i="25"/>
  <c r="X85" i="25"/>
  <c r="W85" i="25"/>
  <c r="AR85" i="25"/>
  <c r="AS85" i="25"/>
  <c r="AT85" i="25" s="1"/>
  <c r="AQ85" i="25"/>
  <c r="Y85" i="25"/>
  <c r="Z85" i="25" s="1"/>
  <c r="AW85" i="25"/>
  <c r="G83" i="35"/>
  <c r="AU85" i="25"/>
  <c r="AV85" i="25" s="1"/>
  <c r="G83" i="31"/>
  <c r="BA85" i="25"/>
  <c r="AS117" i="25"/>
  <c r="AT117" i="25" s="1"/>
  <c r="AR117" i="25"/>
  <c r="W117" i="25"/>
  <c r="BA117" i="25"/>
  <c r="V117" i="25"/>
  <c r="AZ117" i="25"/>
  <c r="Y117" i="25"/>
  <c r="Z117" i="25" s="1"/>
  <c r="AP117" i="25"/>
  <c r="X117" i="25"/>
  <c r="AX117" i="25"/>
  <c r="G115" i="35"/>
  <c r="AU117" i="25"/>
  <c r="AV117" i="25" s="1"/>
  <c r="AC117" i="25"/>
  <c r="AW117" i="25"/>
  <c r="AA117" i="25"/>
  <c r="AB117" i="25" s="1"/>
  <c r="AQ117" i="25"/>
  <c r="AQ106" i="25"/>
  <c r="AU106" i="25"/>
  <c r="AV106" i="25" s="1"/>
  <c r="AW138" i="25"/>
  <c r="Y138" i="25"/>
  <c r="Z138" i="25" s="1"/>
  <c r="BA138" i="25"/>
  <c r="G136" i="35"/>
  <c r="AC68" i="25"/>
  <c r="AX68" i="25"/>
  <c r="W68" i="25"/>
  <c r="AQ68" i="25"/>
  <c r="AA68" i="25"/>
  <c r="AB68" i="25" s="1"/>
  <c r="AP68" i="25"/>
  <c r="G66" i="31"/>
  <c r="AW68" i="25"/>
  <c r="G66" i="35"/>
  <c r="X68" i="25"/>
  <c r="AZ68" i="25"/>
  <c r="AU68" i="25"/>
  <c r="AV68" i="25" s="1"/>
  <c r="AR68" i="25"/>
  <c r="BA68" i="25"/>
  <c r="V68" i="25"/>
  <c r="AS68" i="25"/>
  <c r="AT68" i="25" s="1"/>
  <c r="Y68" i="25"/>
  <c r="Z68" i="25" s="1"/>
  <c r="G151" i="35"/>
  <c r="AZ153" i="25"/>
  <c r="W153" i="25"/>
  <c r="BA153" i="25"/>
  <c r="AA153" i="25"/>
  <c r="AB153" i="25" s="1"/>
  <c r="AQ153" i="25"/>
  <c r="V153" i="25"/>
  <c r="AR153" i="25"/>
  <c r="X153" i="25"/>
  <c r="AW153" i="25"/>
  <c r="AC153" i="25"/>
  <c r="AP153" i="25"/>
  <c r="Y153" i="25"/>
  <c r="Z153" i="25" s="1"/>
  <c r="AS153" i="25"/>
  <c r="AT153" i="25" s="1"/>
  <c r="AU153" i="25"/>
  <c r="AV153" i="25" s="1"/>
  <c r="AX153" i="25"/>
  <c r="Y103" i="25"/>
  <c r="Z103" i="25" s="1"/>
  <c r="AU103" i="25"/>
  <c r="AV103" i="25" s="1"/>
  <c r="V103" i="25"/>
  <c r="AZ103" i="25"/>
  <c r="G101" i="35"/>
  <c r="AS103" i="25"/>
  <c r="AT103" i="25" s="1"/>
  <c r="AA103" i="25"/>
  <c r="AB103" i="25" s="1"/>
  <c r="AX103" i="25"/>
  <c r="AQ103" i="25"/>
  <c r="AP103" i="25"/>
  <c r="W103" i="25"/>
  <c r="BA103" i="25"/>
  <c r="G101" i="31"/>
  <c r="AR103" i="25"/>
  <c r="X103" i="25"/>
  <c r="AW103" i="25"/>
  <c r="AC103" i="25"/>
  <c r="V108" i="25"/>
  <c r="G106" i="35"/>
  <c r="H122" i="35"/>
  <c r="AZ124" i="26"/>
  <c r="AS124" i="26"/>
  <c r="AT124" i="26" s="1"/>
  <c r="X124" i="26"/>
  <c r="AA105" i="26"/>
  <c r="AB105" i="26" s="1"/>
  <c r="AP105" i="26"/>
  <c r="V105" i="26"/>
  <c r="BA105" i="26"/>
  <c r="X105" i="26"/>
  <c r="AS105" i="26"/>
  <c r="AT105" i="26" s="1"/>
  <c r="H103" i="35"/>
  <c r="AW105" i="26"/>
  <c r="Y105" i="26"/>
  <c r="Z105" i="26" s="1"/>
  <c r="AZ105" i="26"/>
  <c r="H103" i="31"/>
  <c r="AU105" i="26"/>
  <c r="AV105" i="26" s="1"/>
  <c r="AC105" i="26"/>
  <c r="AQ105" i="26"/>
  <c r="AX105" i="26"/>
  <c r="W105" i="26"/>
  <c r="AR105" i="26"/>
  <c r="W137" i="26"/>
  <c r="AX137" i="26"/>
  <c r="X137" i="26"/>
  <c r="AZ137" i="26"/>
  <c r="Y137" i="26"/>
  <c r="Z137" i="26" s="1"/>
  <c r="AW137" i="26"/>
  <c r="AP137" i="26"/>
  <c r="V137" i="26"/>
  <c r="AU137" i="26"/>
  <c r="AV137" i="26" s="1"/>
  <c r="H135" i="35"/>
  <c r="AQ137" i="26"/>
  <c r="AA137" i="26"/>
  <c r="AB137" i="26" s="1"/>
  <c r="AC137" i="26"/>
  <c r="AR137" i="26"/>
  <c r="AS137" i="26"/>
  <c r="AT137" i="26" s="1"/>
  <c r="BA137" i="26"/>
  <c r="H76" i="35"/>
  <c r="AZ78" i="26"/>
  <c r="AA78" i="26"/>
  <c r="AB78" i="26" s="1"/>
  <c r="BA78" i="26"/>
  <c r="AU78" i="26"/>
  <c r="AV78" i="26" s="1"/>
  <c r="H76" i="31"/>
  <c r="AW78" i="26"/>
  <c r="AQ78" i="26"/>
  <c r="AC78" i="26"/>
  <c r="AX78" i="26"/>
  <c r="V78" i="26"/>
  <c r="AP78" i="26"/>
  <c r="X78" i="26"/>
  <c r="W78" i="26"/>
  <c r="Y78" i="26"/>
  <c r="Z78" i="26" s="1"/>
  <c r="AR78" i="26"/>
  <c r="AS78" i="26"/>
  <c r="AT78" i="26" s="1"/>
  <c r="AA142" i="26"/>
  <c r="AB142" i="26" s="1"/>
  <c r="AU142" i="26"/>
  <c r="AV142" i="26" s="1"/>
  <c r="V142" i="26"/>
  <c r="AP142" i="26"/>
  <c r="W142" i="26"/>
  <c r="AS142" i="26"/>
  <c r="AT142" i="26" s="1"/>
  <c r="X142" i="26"/>
  <c r="AQ142" i="26"/>
  <c r="H140" i="35"/>
  <c r="BA142" i="26"/>
  <c r="Y142" i="26"/>
  <c r="Z142" i="26" s="1"/>
  <c r="AW142" i="26"/>
  <c r="AX142" i="26"/>
  <c r="AZ142" i="26"/>
  <c r="AC142" i="26"/>
  <c r="AR142" i="26"/>
  <c r="H81" i="31"/>
  <c r="AX83" i="26"/>
  <c r="H81" i="35"/>
  <c r="AU83" i="26"/>
  <c r="AV83" i="26" s="1"/>
  <c r="X83" i="26"/>
  <c r="AP83" i="26"/>
  <c r="W83" i="26"/>
  <c r="AZ83" i="26"/>
  <c r="AA83" i="26"/>
  <c r="AB83" i="26" s="1"/>
  <c r="AS83" i="26"/>
  <c r="AT83" i="26" s="1"/>
  <c r="AR83" i="26"/>
  <c r="AC83" i="26"/>
  <c r="AW83" i="26"/>
  <c r="V83" i="26"/>
  <c r="BA83" i="26"/>
  <c r="Y83" i="26"/>
  <c r="Z83" i="26" s="1"/>
  <c r="AQ83" i="26"/>
  <c r="V63" i="26"/>
  <c r="AR63" i="26"/>
  <c r="H61" i="31"/>
  <c r="AP63" i="26"/>
  <c r="Y63" i="26"/>
  <c r="Z63" i="26" s="1"/>
  <c r="AQ63" i="26"/>
  <c r="H61" i="35"/>
  <c r="BA63" i="26"/>
  <c r="AC63" i="26"/>
  <c r="AX63" i="26"/>
  <c r="W63" i="26"/>
  <c r="AS63" i="26"/>
  <c r="AT63" i="26" s="1"/>
  <c r="X63" i="26"/>
  <c r="AU63" i="26"/>
  <c r="AV63" i="26" s="1"/>
  <c r="AA63" i="26"/>
  <c r="AB63" i="26" s="1"/>
  <c r="AZ63" i="26"/>
  <c r="AW63" i="26"/>
  <c r="H70" i="31"/>
  <c r="AU72" i="26"/>
  <c r="AV72" i="26" s="1"/>
  <c r="W72" i="26"/>
  <c r="AX72" i="26"/>
  <c r="Y72" i="26"/>
  <c r="Z72" i="26" s="1"/>
  <c r="AZ72" i="26"/>
  <c r="H70" i="35"/>
  <c r="AS72" i="26"/>
  <c r="AT72" i="26" s="1"/>
  <c r="AA72" i="26"/>
  <c r="AB72" i="26" s="1"/>
  <c r="V72" i="26"/>
  <c r="X72" i="26"/>
  <c r="BA72" i="26"/>
  <c r="AQ72" i="26"/>
  <c r="AW72" i="26"/>
  <c r="AR72" i="26"/>
  <c r="AC72" i="26"/>
  <c r="AP72" i="26"/>
  <c r="AC136" i="26"/>
  <c r="AS136" i="26"/>
  <c r="AT136" i="26" s="1"/>
  <c r="X136" i="26"/>
  <c r="AP136" i="26"/>
  <c r="AQ136" i="26"/>
  <c r="W136" i="26"/>
  <c r="AW136" i="26"/>
  <c r="H134" i="35"/>
  <c r="AZ136" i="26"/>
  <c r="Y136" i="26"/>
  <c r="Z136" i="26" s="1"/>
  <c r="AX136" i="26"/>
  <c r="AA136" i="26"/>
  <c r="AB136" i="26" s="1"/>
  <c r="BA136" i="26"/>
  <c r="V136" i="26"/>
  <c r="AR136" i="26"/>
  <c r="AU136" i="26"/>
  <c r="AV136" i="26" s="1"/>
  <c r="V122" i="26"/>
  <c r="AS122" i="26"/>
  <c r="AT122" i="26" s="1"/>
  <c r="AX122" i="26"/>
  <c r="AZ122" i="26"/>
  <c r="AA122" i="26"/>
  <c r="AB122" i="26" s="1"/>
  <c r="AP122" i="26"/>
  <c r="W122" i="26"/>
  <c r="AC122" i="26"/>
  <c r="AQ122" i="26"/>
  <c r="BA122" i="26"/>
  <c r="H120" i="35"/>
  <c r="AU122" i="26"/>
  <c r="AV122" i="26" s="1"/>
  <c r="Y122" i="26"/>
  <c r="Z122" i="26" s="1"/>
  <c r="AW122" i="26"/>
  <c r="X122" i="26"/>
  <c r="AR122" i="26"/>
  <c r="AA103" i="26"/>
  <c r="AB103" i="26" s="1"/>
  <c r="AQ103" i="26"/>
  <c r="H101" i="31"/>
  <c r="AP103" i="26"/>
  <c r="X103" i="26"/>
  <c r="BA103" i="26"/>
  <c r="AC103" i="26"/>
  <c r="AW103" i="26"/>
  <c r="H101" i="35"/>
  <c r="AX103" i="26"/>
  <c r="V103" i="26"/>
  <c r="AR103" i="26"/>
  <c r="AZ103" i="26"/>
  <c r="Y103" i="26"/>
  <c r="Z103" i="26" s="1"/>
  <c r="AU103" i="26"/>
  <c r="AV103" i="26" s="1"/>
  <c r="W103" i="26"/>
  <c r="AS103" i="26"/>
  <c r="AT103" i="26" s="1"/>
  <c r="AA85" i="26"/>
  <c r="AB85" i="26" s="1"/>
  <c r="AP85" i="26"/>
  <c r="H83" i="35"/>
  <c r="BA85" i="26"/>
  <c r="AU85" i="26"/>
  <c r="AV85" i="26" s="1"/>
  <c r="H83" i="31"/>
  <c r="AX85" i="26"/>
  <c r="AC85" i="26"/>
  <c r="AW85" i="26"/>
  <c r="Y85" i="26"/>
  <c r="Z85" i="26" s="1"/>
  <c r="AQ85" i="26"/>
  <c r="V85" i="26"/>
  <c r="AR85" i="26"/>
  <c r="X85" i="26"/>
  <c r="AZ85" i="26"/>
  <c r="W85" i="26"/>
  <c r="AS85" i="26"/>
  <c r="AT85" i="26" s="1"/>
  <c r="Y117" i="26"/>
  <c r="Z117" i="26" s="1"/>
  <c r="AS117" i="26"/>
  <c r="AT117" i="26" s="1"/>
  <c r="V117" i="26"/>
  <c r="AU117" i="26"/>
  <c r="AV117" i="26" s="1"/>
  <c r="AC117" i="26"/>
  <c r="BA117" i="26"/>
  <c r="AA117" i="26"/>
  <c r="AB117" i="26" s="1"/>
  <c r="AW117" i="26"/>
  <c r="H115" i="35"/>
  <c r="AZ117" i="26"/>
  <c r="AR117" i="26"/>
  <c r="AX117" i="26"/>
  <c r="W117" i="26"/>
  <c r="AP117" i="26"/>
  <c r="X117" i="26"/>
  <c r="AQ117" i="26"/>
  <c r="W149" i="26"/>
  <c r="AZ149" i="26"/>
  <c r="AA149" i="26"/>
  <c r="AB149" i="26" s="1"/>
  <c r="AS149" i="26"/>
  <c r="AT149" i="26" s="1"/>
  <c r="H147" i="35"/>
  <c r="AX149" i="26"/>
  <c r="AQ149" i="26"/>
  <c r="AU149" i="26"/>
  <c r="AV149" i="26" s="1"/>
  <c r="AW149" i="26"/>
  <c r="AP149" i="26"/>
  <c r="BA149" i="26"/>
  <c r="Y149" i="26"/>
  <c r="Z149" i="26" s="1"/>
  <c r="X149" i="26"/>
  <c r="V149" i="26"/>
  <c r="AC149" i="26"/>
  <c r="AR149" i="26"/>
  <c r="AC151" i="26"/>
  <c r="AU151" i="26"/>
  <c r="AV151" i="26" s="1"/>
  <c r="AQ151" i="26"/>
  <c r="AX151" i="26"/>
  <c r="H149" i="35"/>
  <c r="AW151" i="26"/>
  <c r="V151" i="26"/>
  <c r="BA151" i="26"/>
  <c r="X151" i="26"/>
  <c r="AZ151" i="26"/>
  <c r="Y151" i="26"/>
  <c r="Z151" i="26" s="1"/>
  <c r="AS151" i="26"/>
  <c r="AT151" i="26" s="1"/>
  <c r="AA151" i="26"/>
  <c r="AB151" i="26" s="1"/>
  <c r="AP151" i="26"/>
  <c r="W151" i="26"/>
  <c r="AR151" i="26"/>
  <c r="V90" i="26"/>
  <c r="BA90" i="26"/>
  <c r="AA90" i="26"/>
  <c r="AB90" i="26" s="1"/>
  <c r="AP90" i="26"/>
  <c r="AC90" i="26"/>
  <c r="AU90" i="26"/>
  <c r="AV90" i="26" s="1"/>
  <c r="H88" i="31"/>
  <c r="AS90" i="26"/>
  <c r="AT90" i="26" s="1"/>
  <c r="X90" i="26"/>
  <c r="AQ90" i="26"/>
  <c r="AZ90" i="26"/>
  <c r="H88" i="35"/>
  <c r="AR90" i="26"/>
  <c r="W90" i="26"/>
  <c r="AW90" i="26"/>
  <c r="AX90" i="26"/>
  <c r="Y90" i="26"/>
  <c r="Z90" i="26" s="1"/>
  <c r="AU71" i="26"/>
  <c r="AV71" i="26" s="1"/>
  <c r="BA71" i="26"/>
  <c r="AR71" i="26"/>
  <c r="Y71" i="26"/>
  <c r="Z71" i="26" s="1"/>
  <c r="CJ11" i="19"/>
  <c r="AC166" i="25"/>
  <c r="AZ166" i="25"/>
  <c r="AQ166" i="25"/>
  <c r="X166" i="25"/>
  <c r="Z12" i="19"/>
  <c r="CC12" i="19" s="1"/>
  <c r="CB12" i="19"/>
  <c r="D11" i="31"/>
  <c r="AC13" i="19"/>
  <c r="CD13" i="19" s="1"/>
  <c r="AU13" i="19"/>
  <c r="AV13" i="19" s="1"/>
  <c r="W13" i="19"/>
  <c r="BZ13" i="19" s="1"/>
  <c r="AA13" i="19"/>
  <c r="AB13" i="19" s="1"/>
  <c r="D11" i="35"/>
  <c r="AS13" i="19"/>
  <c r="AT13" i="19" s="1"/>
  <c r="X13" i="19"/>
  <c r="CA13" i="19" s="1"/>
  <c r="AQ13" i="19"/>
  <c r="AX13" i="19"/>
  <c r="BA13" i="19"/>
  <c r="Y13" i="19"/>
  <c r="AW13" i="19"/>
  <c r="AR13" i="19"/>
  <c r="AP13" i="19"/>
  <c r="AZ13" i="19"/>
  <c r="V13" i="19"/>
  <c r="BY13" i="19" s="1"/>
  <c r="AZ160" i="25"/>
  <c r="X160" i="25"/>
  <c r="G158" i="35"/>
  <c r="AU160" i="25"/>
  <c r="AV160" i="25" s="1"/>
  <c r="AA128" i="26"/>
  <c r="AB128" i="26" s="1"/>
  <c r="AQ128" i="26"/>
  <c r="W128" i="26"/>
  <c r="AS128" i="26"/>
  <c r="AT128" i="26" s="1"/>
  <c r="H126" i="35"/>
  <c r="AZ128" i="26"/>
  <c r="X128" i="26"/>
  <c r="BA128" i="26"/>
  <c r="Y128" i="26"/>
  <c r="Z128" i="26" s="1"/>
  <c r="AP128" i="26"/>
  <c r="V128" i="26"/>
  <c r="AU128" i="26"/>
  <c r="AV128" i="26" s="1"/>
  <c r="AC128" i="26"/>
  <c r="AX128" i="26"/>
  <c r="AW128" i="26"/>
  <c r="AR128" i="26"/>
  <c r="CK11" i="19"/>
  <c r="W131" i="25"/>
  <c r="AX131" i="25"/>
  <c r="AC131" i="25"/>
  <c r="AZ131" i="25"/>
  <c r="X131" i="25"/>
  <c r="AU131" i="25"/>
  <c r="AV131" i="25" s="1"/>
  <c r="AS131" i="25"/>
  <c r="AT131" i="25" s="1"/>
  <c r="AQ131" i="25"/>
  <c r="AA131" i="25"/>
  <c r="AB131" i="25" s="1"/>
  <c r="AP131" i="25"/>
  <c r="V131" i="25"/>
  <c r="AW131" i="25"/>
  <c r="G129" i="35"/>
  <c r="AR131" i="25"/>
  <c r="BA131" i="25"/>
  <c r="Y131" i="25"/>
  <c r="Z131" i="25" s="1"/>
  <c r="AA72" i="25"/>
  <c r="AB72" i="25" s="1"/>
  <c r="AZ72" i="25"/>
  <c r="G70" i="35"/>
  <c r="AR72" i="25"/>
  <c r="AC72" i="25"/>
  <c r="AS72" i="25"/>
  <c r="AT72" i="25" s="1"/>
  <c r="G70" i="31"/>
  <c r="W72" i="25"/>
  <c r="AU72" i="25"/>
  <c r="AV72" i="25" s="1"/>
  <c r="V72" i="25"/>
  <c r="BA72" i="25"/>
  <c r="X72" i="25"/>
  <c r="AW72" i="25"/>
  <c r="AX72" i="25"/>
  <c r="AQ72" i="25"/>
  <c r="Y72" i="25"/>
  <c r="Z72" i="25" s="1"/>
  <c r="AP72" i="25"/>
  <c r="G90" i="35"/>
  <c r="AP92" i="25"/>
  <c r="X92" i="25"/>
  <c r="BA92" i="25"/>
  <c r="AA92" i="25"/>
  <c r="AB92" i="25" s="1"/>
  <c r="AW92" i="25"/>
  <c r="G90" i="31"/>
  <c r="AU92" i="25"/>
  <c r="AV92" i="25" s="1"/>
  <c r="V92" i="25"/>
  <c r="AR92" i="25"/>
  <c r="Y92" i="25"/>
  <c r="Z92" i="25" s="1"/>
  <c r="W92" i="25"/>
  <c r="AC92" i="25"/>
  <c r="AZ92" i="25"/>
  <c r="AS92" i="25"/>
  <c r="AT92" i="25" s="1"/>
  <c r="AQ92" i="25"/>
  <c r="AX92" i="25"/>
  <c r="V149" i="25"/>
  <c r="AS149" i="25"/>
  <c r="AT149" i="25" s="1"/>
  <c r="AU149" i="25"/>
  <c r="AV149" i="25" s="1"/>
  <c r="AX149" i="25"/>
  <c r="G147" i="35"/>
  <c r="BA149" i="25"/>
  <c r="AA149" i="25"/>
  <c r="AB149" i="25" s="1"/>
  <c r="AQ149" i="25"/>
  <c r="X149" i="25"/>
  <c r="AW149" i="25"/>
  <c r="Y149" i="25"/>
  <c r="Z149" i="25" s="1"/>
  <c r="AZ149" i="25"/>
  <c r="W149" i="25"/>
  <c r="AC149" i="25"/>
  <c r="AR149" i="25"/>
  <c r="AP149" i="25"/>
  <c r="G72" i="31"/>
  <c r="AR74" i="25"/>
  <c r="AC74" i="25"/>
  <c r="AU74" i="25"/>
  <c r="AV74" i="25" s="1"/>
  <c r="X74" i="25"/>
  <c r="BA74" i="25"/>
  <c r="AA74" i="25"/>
  <c r="AB74" i="25" s="1"/>
  <c r="AW74" i="25"/>
  <c r="G72" i="35"/>
  <c r="AQ74" i="25"/>
  <c r="Y74" i="25"/>
  <c r="Z74" i="25" s="1"/>
  <c r="V74" i="25"/>
  <c r="W74" i="25"/>
  <c r="AX74" i="25"/>
  <c r="AS74" i="25"/>
  <c r="AT74" i="25" s="1"/>
  <c r="AZ74" i="25"/>
  <c r="AP74" i="25"/>
  <c r="Y92" i="26"/>
  <c r="Z92" i="26" s="1"/>
  <c r="BA92" i="26"/>
  <c r="X92" i="26"/>
  <c r="AU92" i="26"/>
  <c r="AV92" i="26" s="1"/>
  <c r="W92" i="26"/>
  <c r="AQ92" i="26"/>
  <c r="H90" i="31"/>
  <c r="AZ92" i="26"/>
  <c r="V92" i="26"/>
  <c r="AW92" i="26"/>
  <c r="H90" i="35"/>
  <c r="AS92" i="26"/>
  <c r="AT92" i="26" s="1"/>
  <c r="AC92" i="26"/>
  <c r="AX92" i="26"/>
  <c r="AA92" i="26"/>
  <c r="AB92" i="26" s="1"/>
  <c r="AR92" i="26"/>
  <c r="AP92" i="26"/>
  <c r="W73" i="26"/>
  <c r="AS73" i="26"/>
  <c r="AT73" i="26" s="1"/>
  <c r="Y73" i="26"/>
  <c r="Z73" i="26" s="1"/>
  <c r="AZ73" i="26"/>
  <c r="H71" i="35"/>
  <c r="H71" i="31"/>
  <c r="AW73" i="26"/>
  <c r="AC73" i="26"/>
  <c r="BA73" i="26"/>
  <c r="AA73" i="26"/>
  <c r="AB73" i="26" s="1"/>
  <c r="AU73" i="26"/>
  <c r="AV73" i="26" s="1"/>
  <c r="X73" i="26"/>
  <c r="V73" i="26"/>
  <c r="AP73" i="26"/>
  <c r="AQ73" i="26"/>
  <c r="AX73" i="26"/>
  <c r="AR73" i="26"/>
  <c r="Y110" i="26"/>
  <c r="Z110" i="26" s="1"/>
  <c r="AU110" i="26"/>
  <c r="AV110" i="26" s="1"/>
  <c r="AX110" i="26"/>
  <c r="AR110" i="26"/>
  <c r="AC110" i="26"/>
  <c r="AZ110" i="26"/>
  <c r="W110" i="26"/>
  <c r="BA110" i="26"/>
  <c r="H108" i="35"/>
  <c r="AP110" i="26"/>
  <c r="V110" i="26"/>
  <c r="AA110" i="26"/>
  <c r="AB110" i="26" s="1"/>
  <c r="X110" i="26"/>
  <c r="AQ110" i="26"/>
  <c r="AS110" i="26"/>
  <c r="AT110" i="26" s="1"/>
  <c r="AW110" i="26"/>
  <c r="AA115" i="26"/>
  <c r="AB115" i="26" s="1"/>
  <c r="BA115" i="26"/>
  <c r="Y115" i="26"/>
  <c r="Z115" i="26" s="1"/>
  <c r="AU115" i="26"/>
  <c r="AV115" i="26" s="1"/>
  <c r="X115" i="26"/>
  <c r="AZ115" i="26"/>
  <c r="V115" i="26"/>
  <c r="AQ115" i="26"/>
  <c r="W115" i="26"/>
  <c r="AX115" i="26"/>
  <c r="AR115" i="26"/>
  <c r="AS115" i="26"/>
  <c r="AT115" i="26" s="1"/>
  <c r="H113" i="35"/>
  <c r="AP115" i="26"/>
  <c r="AC115" i="26"/>
  <c r="AW115" i="26"/>
  <c r="W147" i="26"/>
  <c r="AW147" i="26"/>
  <c r="BA147" i="26"/>
  <c r="AQ147" i="26"/>
  <c r="Y147" i="26"/>
  <c r="Z147" i="26" s="1"/>
  <c r="V147" i="26"/>
  <c r="AS147" i="26"/>
  <c r="AT147" i="26" s="1"/>
  <c r="AC147" i="26"/>
  <c r="AX147" i="26"/>
  <c r="H145" i="35"/>
  <c r="AP147" i="26"/>
  <c r="AZ147" i="26"/>
  <c r="AA147" i="26"/>
  <c r="AB147" i="26" s="1"/>
  <c r="AU147" i="26"/>
  <c r="AV147" i="26" s="1"/>
  <c r="X147" i="26"/>
  <c r="AR147" i="26"/>
  <c r="X104" i="26"/>
  <c r="AW104" i="26"/>
  <c r="H102" i="31"/>
  <c r="AS104" i="26"/>
  <c r="AT104" i="26" s="1"/>
  <c r="V104" i="26"/>
  <c r="AU104" i="26"/>
  <c r="AV104" i="26" s="1"/>
  <c r="AC104" i="26"/>
  <c r="AQ104" i="26"/>
  <c r="Y104" i="26"/>
  <c r="Z104" i="26" s="1"/>
  <c r="BA104" i="26"/>
  <c r="AX104" i="26"/>
  <c r="AZ104" i="26"/>
  <c r="AA104" i="26"/>
  <c r="AB104" i="26" s="1"/>
  <c r="W104" i="26"/>
  <c r="H102" i="35"/>
  <c r="AP104" i="26"/>
  <c r="AR104" i="26"/>
  <c r="CF11" i="19"/>
  <c r="AW165" i="25"/>
  <c r="AU165" i="25"/>
  <c r="AV165" i="25" s="1"/>
  <c r="AC165" i="25"/>
  <c r="X165" i="25"/>
  <c r="AQ165" i="25"/>
  <c r="V165" i="25"/>
  <c r="AS165" i="25"/>
  <c r="AT165" i="25" s="1"/>
  <c r="W165" i="25"/>
  <c r="BA165" i="25"/>
  <c r="Y165" i="25"/>
  <c r="Z165" i="25" s="1"/>
  <c r="AZ165" i="25"/>
  <c r="AA165" i="25"/>
  <c r="AB165" i="25" s="1"/>
  <c r="AX165" i="25"/>
  <c r="G163" i="35"/>
  <c r="AP165" i="25"/>
  <c r="AR165" i="25"/>
  <c r="X160" i="26"/>
  <c r="BA160" i="26"/>
  <c r="AQ160" i="26"/>
  <c r="AW160" i="26"/>
  <c r="AC160" i="26"/>
  <c r="AP160" i="26"/>
  <c r="AU160" i="26"/>
  <c r="AV160" i="26" s="1"/>
  <c r="H158" i="35"/>
  <c r="AZ160" i="26"/>
  <c r="V160" i="26"/>
  <c r="AS160" i="26"/>
  <c r="AT160" i="26" s="1"/>
  <c r="Y160" i="26"/>
  <c r="Z160" i="26" s="1"/>
  <c r="AR160" i="26"/>
  <c r="AA160" i="26"/>
  <c r="AB160" i="26" s="1"/>
  <c r="AX160" i="26"/>
  <c r="W160" i="26"/>
  <c r="G63" i="35"/>
  <c r="X65" i="25"/>
  <c r="AW65" i="25"/>
  <c r="AA65" i="25"/>
  <c r="AB65" i="25" s="1"/>
  <c r="AP65" i="25"/>
  <c r="Y65" i="25"/>
  <c r="Z65" i="25" s="1"/>
  <c r="AZ65" i="25"/>
  <c r="W65" i="25"/>
  <c r="AQ65" i="25"/>
  <c r="G63" i="31"/>
  <c r="AR65" i="25"/>
  <c r="V65" i="25"/>
  <c r="AC65" i="25"/>
  <c r="AS65" i="25"/>
  <c r="AT65" i="25" s="1"/>
  <c r="AU65" i="25"/>
  <c r="AV65" i="25" s="1"/>
  <c r="BA65" i="25"/>
  <c r="AX65" i="25"/>
  <c r="AX110" i="25"/>
  <c r="AZ110" i="25"/>
  <c r="AA110" i="25"/>
  <c r="AB110" i="25" s="1"/>
  <c r="AP110" i="25"/>
  <c r="W110" i="25"/>
  <c r="AQ110" i="25"/>
  <c r="X110" i="25"/>
  <c r="AR110" i="25"/>
  <c r="AC110" i="25"/>
  <c r="AU110" i="25"/>
  <c r="AV110" i="25" s="1"/>
  <c r="V110" i="25"/>
  <c r="AS110" i="25"/>
  <c r="AT110" i="25" s="1"/>
  <c r="Y110" i="25"/>
  <c r="Z110" i="25" s="1"/>
  <c r="AW110" i="25"/>
  <c r="BA110" i="25"/>
  <c r="G108" i="35"/>
  <c r="AC142" i="25"/>
  <c r="AW142" i="25"/>
  <c r="Y142" i="25"/>
  <c r="Z142" i="25" s="1"/>
  <c r="AU142" i="25"/>
  <c r="AV142" i="25" s="1"/>
  <c r="G140" i="35"/>
  <c r="AP142" i="25"/>
  <c r="AA142" i="25"/>
  <c r="AB142" i="25" s="1"/>
  <c r="AX142" i="25"/>
  <c r="W142" i="25"/>
  <c r="AS142" i="25"/>
  <c r="AT142" i="25" s="1"/>
  <c r="V142" i="25"/>
  <c r="AZ142" i="25"/>
  <c r="AR142" i="25"/>
  <c r="AQ142" i="25"/>
  <c r="BA142" i="25"/>
  <c r="X142" i="25"/>
  <c r="Y75" i="25"/>
  <c r="Z75" i="25" s="1"/>
  <c r="AX75" i="25"/>
  <c r="AR75" i="25"/>
  <c r="AA75" i="25"/>
  <c r="AB75" i="25" s="1"/>
  <c r="AS75" i="25"/>
  <c r="AT75" i="25" s="1"/>
  <c r="G73" i="35"/>
  <c r="AQ75" i="25"/>
  <c r="X75" i="25"/>
  <c r="BA75" i="25"/>
  <c r="V75" i="25"/>
  <c r="AZ75" i="25"/>
  <c r="AC75" i="25"/>
  <c r="AU75" i="25"/>
  <c r="AV75" i="25" s="1"/>
  <c r="AP75" i="25"/>
  <c r="G73" i="31"/>
  <c r="AW75" i="25"/>
  <c r="W75" i="25"/>
  <c r="AC107" i="25"/>
  <c r="G137" i="35"/>
  <c r="AQ139" i="25"/>
  <c r="AP139" i="25"/>
  <c r="BA139" i="25"/>
  <c r="AC139" i="25"/>
  <c r="AX139" i="25"/>
  <c r="AA139" i="25"/>
  <c r="AB139" i="25" s="1"/>
  <c r="AR139" i="25"/>
  <c r="X139" i="25"/>
  <c r="AZ139" i="25"/>
  <c r="W139" i="25"/>
  <c r="AU139" i="25"/>
  <c r="AV139" i="25" s="1"/>
  <c r="Y139" i="25"/>
  <c r="Z139" i="25" s="1"/>
  <c r="AS139" i="25"/>
  <c r="AT139" i="25" s="1"/>
  <c r="V139" i="25"/>
  <c r="AW139" i="25"/>
  <c r="V135" i="25"/>
  <c r="AP135" i="25"/>
  <c r="AS135" i="25"/>
  <c r="AT135" i="25" s="1"/>
  <c r="AR135" i="25"/>
  <c r="AZ135" i="25"/>
  <c r="W135" i="25"/>
  <c r="BA135" i="25"/>
  <c r="AA135" i="25"/>
  <c r="AB135" i="25" s="1"/>
  <c r="AW135" i="25"/>
  <c r="X135" i="25"/>
  <c r="AQ135" i="25"/>
  <c r="Y135" i="25"/>
  <c r="Z135" i="25" s="1"/>
  <c r="AX135" i="25"/>
  <c r="AC135" i="25"/>
  <c r="G133" i="35"/>
  <c r="AU135" i="25"/>
  <c r="AV135" i="25" s="1"/>
  <c r="W80" i="25"/>
  <c r="AX80" i="25"/>
  <c r="G78" i="35"/>
  <c r="AZ80" i="25"/>
  <c r="X80" i="25"/>
  <c r="AS80" i="25"/>
  <c r="AT80" i="25" s="1"/>
  <c r="AC80" i="25"/>
  <c r="AQ80" i="25"/>
  <c r="Y80" i="25"/>
  <c r="Z80" i="25" s="1"/>
  <c r="V80" i="25"/>
  <c r="G78" i="31"/>
  <c r="AR80" i="25"/>
  <c r="AU80" i="25"/>
  <c r="AV80" i="25" s="1"/>
  <c r="AP80" i="25"/>
  <c r="BA80" i="25"/>
  <c r="AA80" i="25"/>
  <c r="AB80" i="25" s="1"/>
  <c r="AW80" i="25"/>
  <c r="Y144" i="25"/>
  <c r="Z144" i="25" s="1"/>
  <c r="AQ144" i="25"/>
  <c r="AA144" i="25"/>
  <c r="AB144" i="25" s="1"/>
  <c r="BA144" i="25"/>
  <c r="W144" i="25"/>
  <c r="AS144" i="25"/>
  <c r="AT144" i="25" s="1"/>
  <c r="AC144" i="25"/>
  <c r="AX144" i="25"/>
  <c r="G142" i="35"/>
  <c r="AR144" i="25"/>
  <c r="AZ144" i="25"/>
  <c r="AW144" i="25"/>
  <c r="X144" i="25"/>
  <c r="AU144" i="25"/>
  <c r="AV144" i="25" s="1"/>
  <c r="V144" i="25"/>
  <c r="AP144" i="25"/>
  <c r="X148" i="25"/>
  <c r="AS148" i="25"/>
  <c r="AT148" i="25" s="1"/>
  <c r="Y148" i="25"/>
  <c r="Z148" i="25" s="1"/>
  <c r="AX148" i="25"/>
  <c r="W148" i="25"/>
  <c r="BA148" i="25"/>
  <c r="V148" i="25"/>
  <c r="AQ148" i="25"/>
  <c r="AA148" i="25"/>
  <c r="AB148" i="25" s="1"/>
  <c r="AR148" i="25"/>
  <c r="G146" i="35"/>
  <c r="AU148" i="25"/>
  <c r="AV148" i="25" s="1"/>
  <c r="AW148" i="25"/>
  <c r="AP148" i="25"/>
  <c r="AC148" i="25"/>
  <c r="AZ148" i="25"/>
  <c r="Y125" i="25"/>
  <c r="Z125" i="25" s="1"/>
  <c r="AS125" i="25"/>
  <c r="AT125" i="25" s="1"/>
  <c r="V125" i="25"/>
  <c r="BA125" i="25"/>
  <c r="AP125" i="25"/>
  <c r="AW125" i="25"/>
  <c r="X125" i="25"/>
  <c r="AQ125" i="25"/>
  <c r="W125" i="25"/>
  <c r="AA125" i="25"/>
  <c r="AB125" i="25" s="1"/>
  <c r="AC125" i="25"/>
  <c r="G123" i="35"/>
  <c r="AR125" i="25"/>
  <c r="AX125" i="25"/>
  <c r="AZ125" i="25"/>
  <c r="AU125" i="25"/>
  <c r="AV125" i="25" s="1"/>
  <c r="X124" i="25"/>
  <c r="AW124" i="25"/>
  <c r="Y124" i="25"/>
  <c r="Z124" i="25" s="1"/>
  <c r="AU124" i="25"/>
  <c r="AV124" i="25" s="1"/>
  <c r="W124" i="25"/>
  <c r="AQ124" i="25"/>
  <c r="AZ124" i="25"/>
  <c r="BA124" i="25"/>
  <c r="AA124" i="25"/>
  <c r="AB124" i="25" s="1"/>
  <c r="AP124" i="25"/>
  <c r="AC124" i="25"/>
  <c r="AR124" i="25"/>
  <c r="V124" i="25"/>
  <c r="G122" i="35"/>
  <c r="AX124" i="25"/>
  <c r="AS124" i="25"/>
  <c r="AT124" i="25" s="1"/>
  <c r="AC82" i="25"/>
  <c r="AW82" i="25"/>
  <c r="Y82" i="25"/>
  <c r="Z82" i="25" s="1"/>
  <c r="AQ82" i="25"/>
  <c r="AZ82" i="25"/>
  <c r="W82" i="25"/>
  <c r="AS82" i="25"/>
  <c r="AT82" i="25" s="1"/>
  <c r="AA82" i="25"/>
  <c r="AB82" i="25" s="1"/>
  <c r="AU82" i="25"/>
  <c r="AV82" i="25" s="1"/>
  <c r="X82" i="25"/>
  <c r="AP82" i="25"/>
  <c r="G80" i="31"/>
  <c r="AX82" i="25"/>
  <c r="G80" i="35"/>
  <c r="AR82" i="25"/>
  <c r="V82" i="25"/>
  <c r="BA82" i="25"/>
  <c r="V146" i="25"/>
  <c r="AR146" i="25"/>
  <c r="Y146" i="25"/>
  <c r="Z146" i="25" s="1"/>
  <c r="BA146" i="25"/>
  <c r="AA146" i="25"/>
  <c r="AB146" i="25" s="1"/>
  <c r="AZ146" i="25"/>
  <c r="AC146" i="25"/>
  <c r="AX146" i="25"/>
  <c r="AU146" i="25"/>
  <c r="AV146" i="25" s="1"/>
  <c r="AW146" i="25"/>
  <c r="W146" i="25"/>
  <c r="AP146" i="25"/>
  <c r="G144" i="35"/>
  <c r="AS146" i="25"/>
  <c r="AT146" i="25" s="1"/>
  <c r="X146" i="25"/>
  <c r="AQ146" i="25"/>
  <c r="W100" i="25"/>
  <c r="V100" i="25"/>
  <c r="AA100" i="25"/>
  <c r="AB100" i="25" s="1"/>
  <c r="AQ100" i="25"/>
  <c r="G98" i="35"/>
  <c r="AS100" i="25"/>
  <c r="AT100" i="25" s="1"/>
  <c r="AZ100" i="25"/>
  <c r="AX100" i="25"/>
  <c r="AC100" i="25"/>
  <c r="AR100" i="25"/>
  <c r="X100" i="25"/>
  <c r="Y100" i="25"/>
  <c r="Z100" i="25" s="1"/>
  <c r="G98" i="31"/>
  <c r="AU100" i="25"/>
  <c r="AV100" i="25" s="1"/>
  <c r="AP100" i="25"/>
  <c r="AW100" i="25"/>
  <c r="BA100" i="25"/>
  <c r="AC71" i="25"/>
  <c r="AX71" i="25"/>
  <c r="AA71" i="25"/>
  <c r="AB71" i="25" s="1"/>
  <c r="AW71" i="25"/>
  <c r="AZ71" i="25"/>
  <c r="G69" i="31"/>
  <c r="AS71" i="25"/>
  <c r="AT71" i="25" s="1"/>
  <c r="W71" i="25"/>
  <c r="BA71" i="25"/>
  <c r="X71" i="25"/>
  <c r="AU71" i="25"/>
  <c r="AV71" i="25" s="1"/>
  <c r="G69" i="35"/>
  <c r="AP71" i="25"/>
  <c r="Y71" i="25"/>
  <c r="Z71" i="25" s="1"/>
  <c r="AQ71" i="25"/>
  <c r="V71" i="25"/>
  <c r="AR71" i="25"/>
  <c r="AA119" i="25"/>
  <c r="AB119" i="25" s="1"/>
  <c r="AU119" i="25"/>
  <c r="AV119" i="25" s="1"/>
  <c r="X119" i="25"/>
  <c r="AP119" i="25"/>
  <c r="AC119" i="25"/>
  <c r="BA119" i="25"/>
  <c r="V119" i="25"/>
  <c r="AX119" i="25"/>
  <c r="G117" i="35"/>
  <c r="AQ119" i="25"/>
  <c r="Y119" i="25"/>
  <c r="Z119" i="25" s="1"/>
  <c r="AS119" i="25"/>
  <c r="AT119" i="25" s="1"/>
  <c r="AW119" i="25"/>
  <c r="AZ119" i="25"/>
  <c r="W119" i="25"/>
  <c r="AR119" i="25"/>
  <c r="X68" i="26"/>
  <c r="BA68" i="26"/>
  <c r="AA68" i="26"/>
  <c r="AB68" i="26" s="1"/>
  <c r="W68" i="26"/>
  <c r="AZ68" i="26"/>
  <c r="AC68" i="26"/>
  <c r="H66" i="35"/>
  <c r="AS68" i="26"/>
  <c r="AT68" i="26" s="1"/>
  <c r="AP68" i="26"/>
  <c r="AR68" i="26"/>
  <c r="H66" i="31"/>
  <c r="V68" i="26"/>
  <c r="AQ68" i="26"/>
  <c r="Y68" i="26"/>
  <c r="Z68" i="26" s="1"/>
  <c r="AX68" i="26"/>
  <c r="AU68" i="26"/>
  <c r="AV68" i="26" s="1"/>
  <c r="AW68" i="26"/>
  <c r="AZ100" i="26"/>
  <c r="AS100" i="26"/>
  <c r="AT100" i="26" s="1"/>
  <c r="AX100" i="26"/>
  <c r="AP100" i="26"/>
  <c r="H130" i="35"/>
  <c r="AZ132" i="26"/>
  <c r="X132" i="26"/>
  <c r="AQ132" i="26"/>
  <c r="W132" i="26"/>
  <c r="AP132" i="26"/>
  <c r="AC132" i="26"/>
  <c r="Y132" i="26"/>
  <c r="Z132" i="26" s="1"/>
  <c r="AS132" i="26"/>
  <c r="AT132" i="26" s="1"/>
  <c r="BA132" i="26"/>
  <c r="AR132" i="26"/>
  <c r="AW132" i="26"/>
  <c r="V132" i="26"/>
  <c r="AU132" i="26"/>
  <c r="AV132" i="26" s="1"/>
  <c r="AA132" i="26"/>
  <c r="AB132" i="26" s="1"/>
  <c r="AX132" i="26"/>
  <c r="Y81" i="26"/>
  <c r="Z81" i="26" s="1"/>
  <c r="BA81" i="26"/>
  <c r="AA81" i="26"/>
  <c r="AB81" i="26" s="1"/>
  <c r="AX81" i="26"/>
  <c r="H79" i="35"/>
  <c r="AS81" i="26"/>
  <c r="AT81" i="26" s="1"/>
  <c r="H79" i="31"/>
  <c r="AW81" i="26"/>
  <c r="AC81" i="26"/>
  <c r="AQ81" i="26"/>
  <c r="X81" i="26"/>
  <c r="V81" i="26"/>
  <c r="W81" i="26"/>
  <c r="AZ81" i="26"/>
  <c r="AR81" i="26"/>
  <c r="AP81" i="26"/>
  <c r="AU81" i="26"/>
  <c r="AV81" i="26" s="1"/>
  <c r="Y113" i="26"/>
  <c r="Z113" i="26" s="1"/>
  <c r="H111" i="35"/>
  <c r="W113" i="26"/>
  <c r="AP113" i="26"/>
  <c r="AR145" i="26"/>
  <c r="BA145" i="26"/>
  <c r="W145" i="26"/>
  <c r="AW145" i="26"/>
  <c r="X145" i="26"/>
  <c r="AX145" i="26"/>
  <c r="AC145" i="26"/>
  <c r="AU145" i="26"/>
  <c r="AV145" i="26" s="1"/>
  <c r="AZ145" i="26"/>
  <c r="AQ145" i="26"/>
  <c r="V145" i="26"/>
  <c r="AS145" i="26"/>
  <c r="AT145" i="26" s="1"/>
  <c r="AA145" i="26"/>
  <c r="AB145" i="26" s="1"/>
  <c r="AP145" i="26"/>
  <c r="Y145" i="26"/>
  <c r="Z145" i="26" s="1"/>
  <c r="H143" i="35"/>
  <c r="X86" i="26"/>
  <c r="AW86" i="26"/>
  <c r="H84" i="35"/>
  <c r="H84" i="31"/>
  <c r="V12" i="31" s="1"/>
  <c r="AX86" i="26"/>
  <c r="AU86" i="26"/>
  <c r="AV86" i="26" s="1"/>
  <c r="V86" i="26"/>
  <c r="AR86" i="26"/>
  <c r="Y86" i="26"/>
  <c r="Z86" i="26" s="1"/>
  <c r="AQ86" i="26"/>
  <c r="AC86" i="26"/>
  <c r="AZ86" i="26"/>
  <c r="W86" i="26"/>
  <c r="AP86" i="26"/>
  <c r="AA86" i="26"/>
  <c r="AB86" i="26" s="1"/>
  <c r="AS86" i="26"/>
  <c r="AT86" i="26" s="1"/>
  <c r="BA86" i="26"/>
  <c r="W150" i="26"/>
  <c r="AU150" i="26"/>
  <c r="AV150" i="26" s="1"/>
  <c r="AA150" i="26"/>
  <c r="AB150" i="26" s="1"/>
  <c r="AR150" i="26"/>
  <c r="H148" i="35"/>
  <c r="BA150" i="26"/>
  <c r="X150" i="26"/>
  <c r="Y150" i="26"/>
  <c r="Z150" i="26" s="1"/>
  <c r="AQ150" i="26"/>
  <c r="AW150" i="26"/>
  <c r="AS150" i="26"/>
  <c r="AT150" i="26" s="1"/>
  <c r="V150" i="26"/>
  <c r="AC150" i="26"/>
  <c r="AP150" i="26"/>
  <c r="AZ150" i="26"/>
  <c r="AX150" i="26"/>
  <c r="AC91" i="26"/>
  <c r="AP91" i="26"/>
  <c r="W91" i="26"/>
  <c r="AS91" i="26"/>
  <c r="AT91" i="26" s="1"/>
  <c r="X91" i="26"/>
  <c r="AU91" i="26"/>
  <c r="AV91" i="26" s="1"/>
  <c r="AW91" i="26"/>
  <c r="AA91" i="26"/>
  <c r="AB91" i="26" s="1"/>
  <c r="AX91" i="26"/>
  <c r="V91" i="26"/>
  <c r="Y91" i="26"/>
  <c r="Z91" i="26" s="1"/>
  <c r="H89" i="31"/>
  <c r="AZ91" i="26"/>
  <c r="AQ91" i="26"/>
  <c r="BA91" i="26"/>
  <c r="H89" i="35"/>
  <c r="AR91" i="26"/>
  <c r="AA155" i="26"/>
  <c r="AB155" i="26" s="1"/>
  <c r="AR155" i="26"/>
  <c r="H153" i="35"/>
  <c r="BA155" i="26"/>
  <c r="AC155" i="26"/>
  <c r="AW155" i="26"/>
  <c r="W155" i="26"/>
  <c r="AU155" i="26"/>
  <c r="AV155" i="26" s="1"/>
  <c r="V155" i="26"/>
  <c r="AP155" i="26"/>
  <c r="X155" i="26"/>
  <c r="AX155" i="26"/>
  <c r="AS155" i="26"/>
  <c r="AT155" i="26" s="1"/>
  <c r="AQ155" i="26"/>
  <c r="AZ155" i="26"/>
  <c r="Y155" i="26"/>
  <c r="Z155" i="26" s="1"/>
  <c r="Y135" i="26"/>
  <c r="Z135" i="26" s="1"/>
  <c r="AU135" i="26"/>
  <c r="AV135" i="26" s="1"/>
  <c r="H133" i="35"/>
  <c r="AR135" i="26"/>
  <c r="V135" i="26"/>
  <c r="BA135" i="26"/>
  <c r="X135" i="26"/>
  <c r="AQ135" i="26"/>
  <c r="AS135" i="26"/>
  <c r="AT135" i="26" s="1"/>
  <c r="AX135" i="26"/>
  <c r="W135" i="26"/>
  <c r="AP135" i="26"/>
  <c r="AA135" i="26"/>
  <c r="AB135" i="26" s="1"/>
  <c r="AZ135" i="26"/>
  <c r="AC135" i="26"/>
  <c r="AW135" i="26"/>
  <c r="Y80" i="26"/>
  <c r="Z80" i="26" s="1"/>
  <c r="AR80" i="26"/>
  <c r="X80" i="26"/>
  <c r="AS80" i="26"/>
  <c r="AT80" i="26" s="1"/>
  <c r="H78" i="31"/>
  <c r="AX80" i="26"/>
  <c r="AQ80" i="26"/>
  <c r="AC80" i="26"/>
  <c r="AZ80" i="26"/>
  <c r="V80" i="26"/>
  <c r="AP80" i="26"/>
  <c r="W80" i="26"/>
  <c r="AU80" i="26"/>
  <c r="AV80" i="26" s="1"/>
  <c r="BA80" i="26"/>
  <c r="AW80" i="26"/>
  <c r="AA80" i="26"/>
  <c r="AB80" i="26" s="1"/>
  <c r="H78" i="35"/>
  <c r="W112" i="26"/>
  <c r="AS112" i="26"/>
  <c r="AT112" i="26" s="1"/>
  <c r="AW112" i="26"/>
  <c r="AR112" i="26"/>
  <c r="AA112" i="26"/>
  <c r="AB112" i="26" s="1"/>
  <c r="AP112" i="26"/>
  <c r="X112" i="26"/>
  <c r="AX112" i="26"/>
  <c r="H110" i="35"/>
  <c r="AQ112" i="26"/>
  <c r="V112" i="26"/>
  <c r="AC112" i="26"/>
  <c r="Y112" i="26"/>
  <c r="Z112" i="26" s="1"/>
  <c r="BA112" i="26"/>
  <c r="AZ112" i="26"/>
  <c r="AU112" i="26"/>
  <c r="AV112" i="26" s="1"/>
  <c r="Y144" i="26"/>
  <c r="Z144" i="26" s="1"/>
  <c r="BA144" i="26"/>
  <c r="H142" i="35"/>
  <c r="AW144" i="26"/>
  <c r="AQ144" i="26"/>
  <c r="AC144" i="26"/>
  <c r="AS144" i="26"/>
  <c r="AT144" i="26" s="1"/>
  <c r="X144" i="26"/>
  <c r="AP144" i="26"/>
  <c r="AA144" i="26"/>
  <c r="AB144" i="26" s="1"/>
  <c r="AX144" i="26"/>
  <c r="V144" i="26"/>
  <c r="W144" i="26"/>
  <c r="AZ144" i="26"/>
  <c r="AU144" i="26"/>
  <c r="AV144" i="26" s="1"/>
  <c r="AR144" i="26"/>
  <c r="AP79" i="26"/>
  <c r="H77" i="31"/>
  <c r="H77" i="35"/>
  <c r="V79" i="26"/>
  <c r="X93" i="26"/>
  <c r="W125" i="26"/>
  <c r="AQ125" i="26"/>
  <c r="AR125" i="26"/>
  <c r="AS125" i="26"/>
  <c r="AT125" i="26" s="1"/>
  <c r="V125" i="26"/>
  <c r="AU125" i="26"/>
  <c r="AV125" i="26" s="1"/>
  <c r="AA125" i="26"/>
  <c r="AB125" i="26" s="1"/>
  <c r="H123" i="35"/>
  <c r="AW125" i="26"/>
  <c r="AZ125" i="26"/>
  <c r="AC125" i="26"/>
  <c r="AX125" i="26"/>
  <c r="X125" i="26"/>
  <c r="AP125" i="26"/>
  <c r="BA125" i="26"/>
  <c r="Y125" i="26"/>
  <c r="Z125" i="26" s="1"/>
  <c r="AC114" i="26"/>
  <c r="AS114" i="26"/>
  <c r="AT114" i="26" s="1"/>
  <c r="W114" i="26"/>
  <c r="AW114" i="26"/>
  <c r="AA114" i="26"/>
  <c r="AB114" i="26" s="1"/>
  <c r="AP114" i="26"/>
  <c r="AX114" i="26"/>
  <c r="AR114" i="26"/>
  <c r="V114" i="26"/>
  <c r="H112" i="35"/>
  <c r="AZ114" i="26"/>
  <c r="BA114" i="26"/>
  <c r="AQ114" i="26"/>
  <c r="AU114" i="26"/>
  <c r="AV114" i="26" s="1"/>
  <c r="Y114" i="26"/>
  <c r="Z114" i="26" s="1"/>
  <c r="X114" i="26"/>
  <c r="AR161" i="25"/>
  <c r="X161" i="25"/>
  <c r="AA161" i="25"/>
  <c r="AB161" i="25" s="1"/>
  <c r="AW161" i="25"/>
  <c r="AP161" i="25"/>
  <c r="AZ161" i="25"/>
  <c r="V161" i="25"/>
  <c r="AS161" i="25"/>
  <c r="AT161" i="25" s="1"/>
  <c r="AC161" i="25"/>
  <c r="BA161" i="25"/>
  <c r="Y161" i="25"/>
  <c r="Z161" i="25" s="1"/>
  <c r="AX161" i="25"/>
  <c r="G159" i="35"/>
  <c r="AQ161" i="25"/>
  <c r="AU161" i="25"/>
  <c r="AV161" i="25" s="1"/>
  <c r="W161" i="25"/>
  <c r="AX163" i="26"/>
  <c r="AP163" i="26"/>
  <c r="Y163" i="26"/>
  <c r="Z163" i="26" s="1"/>
  <c r="H161" i="35"/>
  <c r="AU163" i="26"/>
  <c r="AV163" i="26" s="1"/>
  <c r="AC163" i="26"/>
  <c r="W163" i="26"/>
  <c r="X163" i="26"/>
  <c r="AZ163" i="26"/>
  <c r="AA163" i="26"/>
  <c r="AB163" i="26" s="1"/>
  <c r="V163" i="26"/>
  <c r="AS163" i="26"/>
  <c r="AT163" i="26" s="1"/>
  <c r="AW163" i="26"/>
  <c r="AQ163" i="26"/>
  <c r="BA163" i="26"/>
  <c r="AR163" i="26"/>
  <c r="CG11" i="19"/>
  <c r="AX164" i="25"/>
  <c r="AQ164" i="25"/>
  <c r="AR164" i="25"/>
  <c r="AA164" i="25"/>
  <c r="AB164" i="25" s="1"/>
  <c r="V164" i="25"/>
  <c r="W164" i="25"/>
  <c r="AS164" i="25"/>
  <c r="AT164" i="25" s="1"/>
  <c r="AZ164" i="25"/>
  <c r="AC164" i="25"/>
  <c r="X164" i="25"/>
  <c r="BA164" i="25"/>
  <c r="Y164" i="25"/>
  <c r="Z164" i="25" s="1"/>
  <c r="AU164" i="25"/>
  <c r="AV164" i="25" s="1"/>
  <c r="AP164" i="25"/>
  <c r="AW164" i="25"/>
  <c r="G162" i="35"/>
  <c r="G124" i="35"/>
  <c r="AX126" i="25"/>
  <c r="Y126" i="25"/>
  <c r="Z126" i="25" s="1"/>
  <c r="AW126" i="25"/>
  <c r="X126" i="25"/>
  <c r="AZ126" i="25"/>
  <c r="AC126" i="25"/>
  <c r="AP126" i="25"/>
  <c r="AQ126" i="25"/>
  <c r="V126" i="25"/>
  <c r="W126" i="25"/>
  <c r="AA126" i="25"/>
  <c r="AB126" i="25" s="1"/>
  <c r="AU126" i="25"/>
  <c r="AV126" i="25" s="1"/>
  <c r="BA126" i="25"/>
  <c r="AR126" i="25"/>
  <c r="AS126" i="25"/>
  <c r="AT126" i="25" s="1"/>
  <c r="U14" i="19"/>
  <c r="E14" i="34"/>
  <c r="K14" i="34" s="1"/>
  <c r="N15" i="19"/>
  <c r="G95" i="35"/>
  <c r="AR97" i="25"/>
  <c r="W97" i="25"/>
  <c r="AP97" i="25"/>
  <c r="AC97" i="25"/>
  <c r="BA97" i="25"/>
  <c r="AW97" i="25"/>
  <c r="X97" i="25"/>
  <c r="AS97" i="25"/>
  <c r="AT97" i="25" s="1"/>
  <c r="Y97" i="25"/>
  <c r="Z97" i="25" s="1"/>
  <c r="AQ97" i="25"/>
  <c r="AX97" i="25"/>
  <c r="V97" i="25"/>
  <c r="G95" i="31"/>
  <c r="AA97" i="25"/>
  <c r="AB97" i="25" s="1"/>
  <c r="AU97" i="25"/>
  <c r="AV97" i="25" s="1"/>
  <c r="AZ97" i="25"/>
  <c r="W129" i="25"/>
  <c r="BA129" i="25"/>
  <c r="AA129" i="25"/>
  <c r="AB129" i="25" s="1"/>
  <c r="AP129" i="25"/>
  <c r="Y129" i="25"/>
  <c r="Z129" i="25" s="1"/>
  <c r="AU129" i="25"/>
  <c r="AV129" i="25" s="1"/>
  <c r="AC129" i="25"/>
  <c r="AZ129" i="25"/>
  <c r="V129" i="25"/>
  <c r="G127" i="35"/>
  <c r="AR129" i="25"/>
  <c r="AX129" i="25"/>
  <c r="AS129" i="25"/>
  <c r="AT129" i="25" s="1"/>
  <c r="AW129" i="25"/>
  <c r="AQ129" i="25"/>
  <c r="X129" i="25"/>
  <c r="W78" i="25"/>
  <c r="AP78" i="25"/>
  <c r="AA78" i="25"/>
  <c r="AB78" i="25" s="1"/>
  <c r="AZ78" i="25"/>
  <c r="Y78" i="25"/>
  <c r="Z78" i="25" s="1"/>
  <c r="AX78" i="25"/>
  <c r="V78" i="25"/>
  <c r="AU78" i="25"/>
  <c r="AV78" i="25" s="1"/>
  <c r="AC78" i="25"/>
  <c r="AR78" i="25"/>
  <c r="G76" i="35"/>
  <c r="AS78" i="25"/>
  <c r="AT78" i="25" s="1"/>
  <c r="AW78" i="25"/>
  <c r="X78" i="25"/>
  <c r="BA78" i="25"/>
  <c r="AQ78" i="25"/>
  <c r="G76" i="31"/>
  <c r="AQ112" i="25"/>
  <c r="AC93" i="25"/>
  <c r="AR93" i="25"/>
  <c r="X93" i="25"/>
  <c r="AZ93" i="25"/>
  <c r="AA93" i="25"/>
  <c r="AB93" i="25" s="1"/>
  <c r="AX93" i="25"/>
  <c r="G91" i="31"/>
  <c r="AU93" i="25"/>
  <c r="AV93" i="25" s="1"/>
  <c r="BA93" i="25"/>
  <c r="AP93" i="25"/>
  <c r="AS93" i="25"/>
  <c r="AT93" i="25" s="1"/>
  <c r="AW93" i="25"/>
  <c r="W93" i="25"/>
  <c r="G91" i="35"/>
  <c r="V93" i="25"/>
  <c r="Y93" i="25"/>
  <c r="Z93" i="25" s="1"/>
  <c r="AQ93" i="25"/>
  <c r="Y118" i="26"/>
  <c r="Z118" i="26" s="1"/>
  <c r="AP118" i="26"/>
  <c r="V118" i="26"/>
  <c r="AZ118" i="26"/>
  <c r="X118" i="26"/>
  <c r="AR118" i="26"/>
  <c r="AU118" i="26"/>
  <c r="AV118" i="26" s="1"/>
  <c r="AC118" i="26"/>
  <c r="AQ118" i="26"/>
  <c r="W118" i="26"/>
  <c r="AX118" i="26"/>
  <c r="H116" i="35"/>
  <c r="AA118" i="26"/>
  <c r="AB118" i="26" s="1"/>
  <c r="AW118" i="26"/>
  <c r="BA118" i="26"/>
  <c r="AS118" i="26"/>
  <c r="AT118" i="26" s="1"/>
  <c r="H121" i="35"/>
  <c r="AW123" i="26"/>
  <c r="X123" i="26"/>
  <c r="AX123" i="26"/>
  <c r="W123" i="26"/>
  <c r="BA123" i="26"/>
  <c r="AA123" i="26"/>
  <c r="AB123" i="26" s="1"/>
  <c r="AP123" i="26"/>
  <c r="V123" i="26"/>
  <c r="AU123" i="26"/>
  <c r="AV123" i="26" s="1"/>
  <c r="AC123" i="26"/>
  <c r="Y123" i="26"/>
  <c r="Z123" i="26" s="1"/>
  <c r="AQ123" i="26"/>
  <c r="AR123" i="26"/>
  <c r="AZ123" i="26"/>
  <c r="AS123" i="26"/>
  <c r="AT123" i="26" s="1"/>
  <c r="AC159" i="26"/>
  <c r="H157" i="35"/>
  <c r="W159" i="26"/>
  <c r="AA159" i="26"/>
  <c r="AB159" i="26" s="1"/>
  <c r="AP159" i="26"/>
  <c r="AQ159" i="26"/>
  <c r="Y159" i="26"/>
  <c r="Z159" i="26" s="1"/>
  <c r="AR159" i="26"/>
  <c r="V159" i="26"/>
  <c r="AU159" i="26"/>
  <c r="AV159" i="26" s="1"/>
  <c r="AW159" i="26"/>
  <c r="AX159" i="26"/>
  <c r="AZ159" i="26"/>
  <c r="X159" i="26"/>
  <c r="AS159" i="26"/>
  <c r="AT159" i="26" s="1"/>
  <c r="BA159" i="26"/>
  <c r="AC66" i="26"/>
  <c r="AX66" i="26"/>
  <c r="W66" i="26"/>
  <c r="AS66" i="26"/>
  <c r="AT66" i="26" s="1"/>
  <c r="AP66" i="26"/>
  <c r="AW66" i="26"/>
  <c r="AA66" i="26"/>
  <c r="AB66" i="26" s="1"/>
  <c r="AQ66" i="26"/>
  <c r="H64" i="31"/>
  <c r="V10" i="31" s="1"/>
  <c r="AZ66" i="26"/>
  <c r="X66" i="26"/>
  <c r="AU66" i="26"/>
  <c r="AV66" i="26" s="1"/>
  <c r="Y66" i="26"/>
  <c r="Z66" i="26" s="1"/>
  <c r="AR66" i="26"/>
  <c r="V66" i="26"/>
  <c r="H64" i="35"/>
  <c r="BA66" i="26"/>
  <c r="W98" i="26"/>
  <c r="AS98" i="26"/>
  <c r="AT98" i="26" s="1"/>
  <c r="AA98" i="26"/>
  <c r="AB98" i="26" s="1"/>
  <c r="AP98" i="26"/>
  <c r="V98" i="26"/>
  <c r="AR98" i="26"/>
  <c r="H96" i="35"/>
  <c r="AQ98" i="26"/>
  <c r="AC98" i="26"/>
  <c r="AZ98" i="26"/>
  <c r="X98" i="26"/>
  <c r="AX98" i="26"/>
  <c r="AW98" i="26"/>
  <c r="Y98" i="26"/>
  <c r="Z98" i="26" s="1"/>
  <c r="AU98" i="26"/>
  <c r="AV98" i="26" s="1"/>
  <c r="H96" i="31"/>
  <c r="BA98" i="26"/>
  <c r="V119" i="26"/>
  <c r="BA119" i="26"/>
  <c r="H117" i="35"/>
  <c r="AU119" i="26"/>
  <c r="AV119" i="26" s="1"/>
  <c r="Y119" i="26"/>
  <c r="Z119" i="26" s="1"/>
  <c r="AR119" i="26"/>
  <c r="AC119" i="26"/>
  <c r="AS119" i="26"/>
  <c r="AT119" i="26" s="1"/>
  <c r="X119" i="26"/>
  <c r="AZ119" i="26"/>
  <c r="AX119" i="26"/>
  <c r="AP119" i="26"/>
  <c r="AQ119" i="26"/>
  <c r="AW119" i="26"/>
  <c r="AA119" i="26"/>
  <c r="AB119" i="26" s="1"/>
  <c r="W119" i="26"/>
  <c r="BA163" i="25"/>
  <c r="AS163" i="25"/>
  <c r="AT163" i="25" s="1"/>
  <c r="AU163" i="25"/>
  <c r="AV163" i="25" s="1"/>
  <c r="V163" i="25"/>
  <c r="AZ163" i="25"/>
  <c r="W163" i="25"/>
  <c r="AR163" i="25"/>
  <c r="AW163" i="25"/>
  <c r="X163" i="25"/>
  <c r="AX163" i="25"/>
  <c r="AP163" i="25"/>
  <c r="G161" i="35"/>
  <c r="AA163" i="25"/>
  <c r="AB163" i="25" s="1"/>
  <c r="AQ163" i="25"/>
  <c r="Y163" i="25"/>
  <c r="Z163" i="25" s="1"/>
  <c r="AC163" i="25"/>
  <c r="AW158" i="26"/>
  <c r="W158" i="26"/>
  <c r="V158" i="26"/>
  <c r="Y158" i="26"/>
  <c r="Z158" i="26" s="1"/>
  <c r="BA158" i="26"/>
  <c r="H156" i="35"/>
  <c r="AZ158" i="26"/>
  <c r="AQ158" i="26"/>
  <c r="AC158" i="26"/>
  <c r="AU158" i="26"/>
  <c r="AV158" i="26" s="1"/>
  <c r="AA158" i="26"/>
  <c r="AB158" i="26" s="1"/>
  <c r="AR158" i="26"/>
  <c r="X158" i="26"/>
  <c r="AP158" i="26"/>
  <c r="AS158" i="26"/>
  <c r="AT158" i="26" s="1"/>
  <c r="AX158" i="26"/>
  <c r="CH11" i="19"/>
  <c r="BA166" i="26"/>
  <c r="Y166" i="26"/>
  <c r="Z166" i="26" s="1"/>
  <c r="V166" i="26"/>
  <c r="AW166" i="26"/>
  <c r="AR166" i="26"/>
  <c r="AC166" i="26"/>
  <c r="AS166" i="26"/>
  <c r="AT166" i="26" s="1"/>
  <c r="H164" i="35"/>
  <c r="AA166" i="26"/>
  <c r="AB166" i="26" s="1"/>
  <c r="AP166" i="26"/>
  <c r="X166" i="26"/>
  <c r="AQ166" i="26"/>
  <c r="AX166" i="26"/>
  <c r="W166" i="26"/>
  <c r="AU166" i="26"/>
  <c r="AV166" i="26" s="1"/>
  <c r="AZ166" i="26"/>
  <c r="Y66" i="25"/>
  <c r="Z66" i="25" s="1"/>
  <c r="X66" i="25"/>
  <c r="AZ66" i="25"/>
  <c r="BA66" i="25"/>
  <c r="H80" i="31"/>
  <c r="AQ82" i="26"/>
  <c r="AC82" i="26"/>
  <c r="AR82" i="26"/>
  <c r="Y82" i="26"/>
  <c r="Z82" i="26" s="1"/>
  <c r="AZ82" i="26"/>
  <c r="H80" i="35"/>
  <c r="AW82" i="26"/>
  <c r="AS82" i="26"/>
  <c r="AT82" i="26" s="1"/>
  <c r="AA82" i="26"/>
  <c r="AB82" i="26" s="1"/>
  <c r="AU82" i="26"/>
  <c r="AV82" i="26" s="1"/>
  <c r="BA82" i="26"/>
  <c r="AX82" i="26"/>
  <c r="AP82" i="26"/>
  <c r="V82" i="26"/>
  <c r="X82" i="26"/>
  <c r="W82" i="26"/>
  <c r="AU164" i="26"/>
  <c r="AV164" i="26" s="1"/>
  <c r="H162" i="35"/>
  <c r="BA164" i="26"/>
  <c r="V164" i="26"/>
  <c r="AP164" i="26"/>
  <c r="AA164" i="26"/>
  <c r="AB164" i="26" s="1"/>
  <c r="AZ164" i="26"/>
  <c r="W164" i="26"/>
  <c r="AQ164" i="26"/>
  <c r="AX164" i="26"/>
  <c r="Y164" i="26"/>
  <c r="Z164" i="26" s="1"/>
  <c r="AW164" i="26"/>
  <c r="AR164" i="26"/>
  <c r="AC164" i="26"/>
  <c r="AS164" i="26"/>
  <c r="AT164" i="26" s="1"/>
  <c r="X164" i="26"/>
  <c r="AU159" i="25"/>
  <c r="AV159" i="25" s="1"/>
  <c r="AR159" i="25"/>
  <c r="AZ159" i="25"/>
  <c r="X159" i="25"/>
  <c r="Y73" i="25"/>
  <c r="Z73" i="25" s="1"/>
  <c r="BA73" i="25"/>
  <c r="W73" i="25"/>
  <c r="AZ73" i="25"/>
  <c r="AP73" i="25"/>
  <c r="AQ73" i="25"/>
  <c r="X73" i="25"/>
  <c r="AR73" i="25"/>
  <c r="AA73" i="25"/>
  <c r="AB73" i="25" s="1"/>
  <c r="AS73" i="25"/>
  <c r="AT73" i="25" s="1"/>
  <c r="G71" i="31"/>
  <c r="AX73" i="25"/>
  <c r="AC73" i="25"/>
  <c r="G71" i="35"/>
  <c r="AU73" i="25"/>
  <c r="AV73" i="25" s="1"/>
  <c r="V73" i="25"/>
  <c r="AW73" i="25"/>
  <c r="V105" i="25"/>
  <c r="AX105" i="25"/>
  <c r="X105" i="25"/>
  <c r="AP105" i="25"/>
  <c r="G103" i="35"/>
  <c r="AW105" i="25"/>
  <c r="G103" i="31"/>
  <c r="AS105" i="25"/>
  <c r="AT105" i="25" s="1"/>
  <c r="W105" i="25"/>
  <c r="AR105" i="25"/>
  <c r="BA105" i="25"/>
  <c r="AZ105" i="25"/>
  <c r="AQ105" i="25"/>
  <c r="AU105" i="25"/>
  <c r="AV105" i="25" s="1"/>
  <c r="AC105" i="25"/>
  <c r="AA105" i="25"/>
  <c r="AB105" i="25" s="1"/>
  <c r="Y105" i="25"/>
  <c r="Z105" i="25" s="1"/>
  <c r="AQ137" i="25"/>
  <c r="AX137" i="25"/>
  <c r="AC137" i="25"/>
  <c r="AP137" i="25"/>
  <c r="AC86" i="25"/>
  <c r="AU86" i="25"/>
  <c r="AV86" i="25" s="1"/>
  <c r="X86" i="25"/>
  <c r="AX86" i="25"/>
  <c r="G84" i="35"/>
  <c r="AZ86" i="25"/>
  <c r="AR86" i="25"/>
  <c r="G84" i="31"/>
  <c r="U12" i="31" s="1"/>
  <c r="BA86" i="25"/>
  <c r="W86" i="25"/>
  <c r="AS86" i="25"/>
  <c r="AT86" i="25" s="1"/>
  <c r="V86" i="25"/>
  <c r="AP86" i="25"/>
  <c r="Y86" i="25"/>
  <c r="Z86" i="25" s="1"/>
  <c r="AQ86" i="25"/>
  <c r="AA86" i="25"/>
  <c r="AB86" i="25" s="1"/>
  <c r="AW86" i="25"/>
  <c r="AQ118" i="25"/>
  <c r="AP118" i="25"/>
  <c r="G116" i="35"/>
  <c r="X118" i="25"/>
  <c r="X115" i="25"/>
  <c r="V147" i="25"/>
  <c r="AQ147" i="25"/>
  <c r="AC147" i="25"/>
  <c r="AR147" i="25"/>
  <c r="AZ147" i="25"/>
  <c r="AX147" i="25"/>
  <c r="G145" i="35"/>
  <c r="AP147" i="25"/>
  <c r="AS147" i="25"/>
  <c r="AT147" i="25" s="1"/>
  <c r="AU147" i="25"/>
  <c r="AV147" i="25" s="1"/>
  <c r="X147" i="25"/>
  <c r="AW147" i="25"/>
  <c r="Y147" i="25"/>
  <c r="Z147" i="25" s="1"/>
  <c r="BA147" i="25"/>
  <c r="AA147" i="25"/>
  <c r="AB147" i="25" s="1"/>
  <c r="W147" i="25"/>
  <c r="G118" i="35"/>
  <c r="BA120" i="25"/>
  <c r="Y120" i="25"/>
  <c r="Z120" i="25" s="1"/>
  <c r="AU120" i="25"/>
  <c r="AV120" i="25" s="1"/>
  <c r="AA120" i="25"/>
  <c r="AB120" i="25" s="1"/>
  <c r="AZ120" i="25"/>
  <c r="W120" i="25"/>
  <c r="AX120" i="25"/>
  <c r="AC120" i="25"/>
  <c r="AQ120" i="25"/>
  <c r="X120" i="25"/>
  <c r="AW120" i="25"/>
  <c r="V120" i="25"/>
  <c r="AP120" i="25"/>
  <c r="AS120" i="25"/>
  <c r="AT120" i="25" s="1"/>
  <c r="AR120" i="25"/>
  <c r="AP152" i="25"/>
  <c r="AW152" i="25"/>
  <c r="AA152" i="25"/>
  <c r="AB152" i="25" s="1"/>
  <c r="AQ152" i="25"/>
  <c r="X152" i="25"/>
  <c r="AU152" i="25"/>
  <c r="AV152" i="25" s="1"/>
  <c r="V152" i="25"/>
  <c r="AS152" i="25"/>
  <c r="AT152" i="25" s="1"/>
  <c r="AZ152" i="25"/>
  <c r="BA152" i="25"/>
  <c r="AX152" i="25"/>
  <c r="AC152" i="25"/>
  <c r="Y152" i="25"/>
  <c r="Z152" i="25" s="1"/>
  <c r="W152" i="25"/>
  <c r="G150" i="35"/>
  <c r="AR152" i="25"/>
  <c r="V69" i="25"/>
  <c r="AS69" i="25"/>
  <c r="AT69" i="25" s="1"/>
  <c r="AC69" i="25"/>
  <c r="AR69" i="25"/>
  <c r="W69" i="25"/>
  <c r="AW69" i="25"/>
  <c r="AA69" i="25"/>
  <c r="AB69" i="25" s="1"/>
  <c r="AQ69" i="25"/>
  <c r="G67" i="31"/>
  <c r="AX69" i="25"/>
  <c r="X69" i="25"/>
  <c r="BA69" i="25"/>
  <c r="AP69" i="25"/>
  <c r="Y69" i="25"/>
  <c r="Z69" i="25" s="1"/>
  <c r="AU69" i="25"/>
  <c r="AV69" i="25" s="1"/>
  <c r="G67" i="35"/>
  <c r="AZ69" i="25"/>
  <c r="AU133" i="25"/>
  <c r="AV133" i="25" s="1"/>
  <c r="AR133" i="25"/>
  <c r="AA133" i="25"/>
  <c r="AB133" i="25" s="1"/>
  <c r="AP133" i="25"/>
  <c r="W133" i="25"/>
  <c r="AQ133" i="25"/>
  <c r="X133" i="25"/>
  <c r="AW133" i="25"/>
  <c r="BA133" i="25"/>
  <c r="AX133" i="25"/>
  <c r="AZ133" i="25"/>
  <c r="G131" i="35"/>
  <c r="AC133" i="25"/>
  <c r="V133" i="25"/>
  <c r="Y133" i="25"/>
  <c r="Z133" i="25" s="1"/>
  <c r="AS133" i="25"/>
  <c r="AT133" i="25" s="1"/>
  <c r="AA132" i="25"/>
  <c r="AB132" i="25" s="1"/>
  <c r="AR132" i="25"/>
  <c r="BA132" i="25"/>
  <c r="AP132" i="25"/>
  <c r="G130" i="35"/>
  <c r="AW132" i="25"/>
  <c r="W132" i="25"/>
  <c r="AS132" i="25"/>
  <c r="AT132" i="25" s="1"/>
  <c r="Y132" i="25"/>
  <c r="Z132" i="25" s="1"/>
  <c r="AZ132" i="25"/>
  <c r="AC132" i="25"/>
  <c r="AU132" i="25"/>
  <c r="AV132" i="25" s="1"/>
  <c r="V132" i="25"/>
  <c r="AQ132" i="25"/>
  <c r="X132" i="25"/>
  <c r="AX132" i="25"/>
  <c r="AC122" i="25"/>
  <c r="AX122" i="25"/>
  <c r="V122" i="25"/>
  <c r="AZ122" i="25"/>
  <c r="BA122" i="25"/>
  <c r="AQ122" i="25"/>
  <c r="G120" i="35"/>
  <c r="AP122" i="25"/>
  <c r="W122" i="25"/>
  <c r="AU122" i="25"/>
  <c r="AV122" i="25" s="1"/>
  <c r="AA122" i="25"/>
  <c r="AB122" i="25" s="1"/>
  <c r="AW122" i="25"/>
  <c r="Y122" i="25"/>
  <c r="Z122" i="25" s="1"/>
  <c r="AR122" i="25"/>
  <c r="X122" i="25"/>
  <c r="AS122" i="25"/>
  <c r="AT122" i="25" s="1"/>
  <c r="V116" i="25"/>
  <c r="AP116" i="25"/>
  <c r="G114" i="35"/>
  <c r="AS116" i="25"/>
  <c r="AT116" i="25" s="1"/>
  <c r="AC116" i="25"/>
  <c r="AZ116" i="25"/>
  <c r="AA116" i="25"/>
  <c r="AB116" i="25" s="1"/>
  <c r="BA116" i="25"/>
  <c r="AW116" i="25"/>
  <c r="AR116" i="25"/>
  <c r="W116" i="25"/>
  <c r="AU116" i="25"/>
  <c r="AV116" i="25" s="1"/>
  <c r="X116" i="25"/>
  <c r="AX116" i="25"/>
  <c r="AQ116" i="25"/>
  <c r="Y116" i="25"/>
  <c r="Z116" i="25" s="1"/>
  <c r="W76" i="25"/>
  <c r="AP76" i="25"/>
  <c r="G74" i="31"/>
  <c r="U11" i="31" s="1"/>
  <c r="AW76" i="25"/>
  <c r="AA76" i="25"/>
  <c r="AB76" i="25" s="1"/>
  <c r="AU76" i="25"/>
  <c r="AV76" i="25" s="1"/>
  <c r="AS76" i="25"/>
  <c r="AT76" i="25" s="1"/>
  <c r="Y76" i="25"/>
  <c r="Z76" i="25" s="1"/>
  <c r="AQ76" i="25"/>
  <c r="AC76" i="25"/>
  <c r="AZ76" i="25"/>
  <c r="G74" i="35"/>
  <c r="AX76" i="25"/>
  <c r="X76" i="25"/>
  <c r="AR76" i="25"/>
  <c r="V76" i="25"/>
  <c r="BA76" i="25"/>
  <c r="Y76" i="26"/>
  <c r="Z76" i="26" s="1"/>
  <c r="AZ76" i="26"/>
  <c r="AS76" i="26"/>
  <c r="AT76" i="26" s="1"/>
  <c r="W108" i="26"/>
  <c r="AR108" i="26"/>
  <c r="H106" i="35"/>
  <c r="BA108" i="26"/>
  <c r="X108" i="26"/>
  <c r="AU108" i="26"/>
  <c r="AV108" i="26" s="1"/>
  <c r="AA108" i="26"/>
  <c r="AB108" i="26" s="1"/>
  <c r="AW108" i="26"/>
  <c r="AC108" i="26"/>
  <c r="AZ108" i="26"/>
  <c r="Y108" i="26"/>
  <c r="Z108" i="26" s="1"/>
  <c r="AX108" i="26"/>
  <c r="V108" i="26"/>
  <c r="AP108" i="26"/>
  <c r="AS108" i="26"/>
  <c r="AT108" i="26" s="1"/>
  <c r="AQ108" i="26"/>
  <c r="AC140" i="26"/>
  <c r="AU140" i="26"/>
  <c r="AV140" i="26" s="1"/>
  <c r="H138" i="35"/>
  <c r="AZ140" i="26"/>
  <c r="V140" i="26"/>
  <c r="AS140" i="26"/>
  <c r="AT140" i="26" s="1"/>
  <c r="AA140" i="26"/>
  <c r="AB140" i="26" s="1"/>
  <c r="AP140" i="26"/>
  <c r="W140" i="26"/>
  <c r="AW140" i="26"/>
  <c r="Y140" i="26"/>
  <c r="Z140" i="26" s="1"/>
  <c r="AQ140" i="26"/>
  <c r="BA140" i="26"/>
  <c r="AX140" i="26"/>
  <c r="X140" i="26"/>
  <c r="AR140" i="26"/>
  <c r="Y89" i="26"/>
  <c r="Z89" i="26" s="1"/>
  <c r="AP89" i="26"/>
  <c r="X89" i="26"/>
  <c r="AU89" i="26"/>
  <c r="AV89" i="26" s="1"/>
  <c r="AC89" i="26"/>
  <c r="AW89" i="26"/>
  <c r="H87" i="31"/>
  <c r="AQ89" i="26"/>
  <c r="V89" i="26"/>
  <c r="AX89" i="26"/>
  <c r="AR89" i="26"/>
  <c r="AA89" i="26"/>
  <c r="AB89" i="26" s="1"/>
  <c r="AZ89" i="26"/>
  <c r="H87" i="35"/>
  <c r="AS89" i="26"/>
  <c r="AT89" i="26" s="1"/>
  <c r="W89" i="26"/>
  <c r="BA89" i="26"/>
  <c r="AA153" i="26"/>
  <c r="AB153" i="26" s="1"/>
  <c r="AS153" i="26"/>
  <c r="AT153" i="26" s="1"/>
  <c r="W153" i="26"/>
  <c r="AX153" i="26"/>
  <c r="X153" i="26"/>
  <c r="AP153" i="26"/>
  <c r="H151" i="35"/>
  <c r="BA153" i="26"/>
  <c r="Y153" i="26"/>
  <c r="Z153" i="26" s="1"/>
  <c r="AW153" i="26"/>
  <c r="V153" i="26"/>
  <c r="AC153" i="26"/>
  <c r="AU153" i="26"/>
  <c r="AV153" i="26" s="1"/>
  <c r="AR153" i="26"/>
  <c r="AZ153" i="26"/>
  <c r="AQ153" i="26"/>
  <c r="H92" i="31"/>
  <c r="AW94" i="26"/>
  <c r="X94" i="26"/>
  <c r="AU94" i="26"/>
  <c r="AV94" i="26" s="1"/>
  <c r="AR94" i="26"/>
  <c r="Y94" i="26"/>
  <c r="Z94" i="26" s="1"/>
  <c r="AZ94" i="26"/>
  <c r="AC94" i="26"/>
  <c r="V94" i="26"/>
  <c r="AQ94" i="26"/>
  <c r="AP94" i="26"/>
  <c r="AX94" i="26"/>
  <c r="AA94" i="26"/>
  <c r="AB94" i="26" s="1"/>
  <c r="BA94" i="26"/>
  <c r="W94" i="26"/>
  <c r="AS94" i="26"/>
  <c r="AT94" i="26" s="1"/>
  <c r="H92" i="35"/>
  <c r="V67" i="26"/>
  <c r="AR67" i="26"/>
  <c r="AC67" i="26"/>
  <c r="AQ67" i="26"/>
  <c r="AA67" i="26"/>
  <c r="AB67" i="26" s="1"/>
  <c r="BA67" i="26"/>
  <c r="AP67" i="26"/>
  <c r="H65" i="31"/>
  <c r="AZ67" i="26"/>
  <c r="H65" i="35"/>
  <c r="AX67" i="26"/>
  <c r="Y67" i="26"/>
  <c r="Z67" i="26" s="1"/>
  <c r="AU67" i="26"/>
  <c r="AV67" i="26" s="1"/>
  <c r="X67" i="26"/>
  <c r="AW67" i="26"/>
  <c r="W67" i="26"/>
  <c r="AS67" i="26"/>
  <c r="AT67" i="26" s="1"/>
  <c r="W131" i="26"/>
  <c r="AX131" i="26"/>
  <c r="AC131" i="26"/>
  <c r="BA131" i="26"/>
  <c r="AP131" i="26"/>
  <c r="AS131" i="26"/>
  <c r="AT131" i="26" s="1"/>
  <c r="H129" i="35"/>
  <c r="AZ131" i="26"/>
  <c r="Y131" i="26"/>
  <c r="Z131" i="26" s="1"/>
  <c r="AR131" i="26"/>
  <c r="X131" i="26"/>
  <c r="AW131" i="26"/>
  <c r="V131" i="26"/>
  <c r="AQ131" i="26"/>
  <c r="AA131" i="26"/>
  <c r="AB131" i="26" s="1"/>
  <c r="AU131" i="26"/>
  <c r="AV131" i="26" s="1"/>
  <c r="AA146" i="26"/>
  <c r="AB146" i="26" s="1"/>
  <c r="AQ146" i="26"/>
  <c r="W146" i="26"/>
  <c r="BA146" i="26"/>
  <c r="X146" i="26"/>
  <c r="AP146" i="26"/>
  <c r="AZ146" i="26"/>
  <c r="AS146" i="26"/>
  <c r="AT146" i="26" s="1"/>
  <c r="AC146" i="26"/>
  <c r="AW146" i="26"/>
  <c r="Y146" i="26"/>
  <c r="Z146" i="26" s="1"/>
  <c r="AX146" i="26"/>
  <c r="H144" i="35"/>
  <c r="AR146" i="26"/>
  <c r="V146" i="26"/>
  <c r="AU146" i="26"/>
  <c r="AV146" i="26" s="1"/>
  <c r="W148" i="26"/>
  <c r="AS148" i="26"/>
  <c r="AT148" i="26" s="1"/>
  <c r="X148" i="26"/>
  <c r="BA148" i="26"/>
  <c r="Y148" i="26"/>
  <c r="Z148" i="26" s="1"/>
  <c r="AP148" i="26"/>
  <c r="V148" i="26"/>
  <c r="AZ148" i="26"/>
  <c r="H146" i="35"/>
  <c r="AQ148" i="26"/>
  <c r="AR148" i="26"/>
  <c r="AU148" i="26"/>
  <c r="AV148" i="26" s="1"/>
  <c r="AC148" i="26"/>
  <c r="AA148" i="26"/>
  <c r="AB148" i="26" s="1"/>
  <c r="AX148" i="26"/>
  <c r="AW148" i="26"/>
  <c r="AZ88" i="26"/>
  <c r="Y120" i="26"/>
  <c r="Z120" i="26" s="1"/>
  <c r="AX120" i="26"/>
  <c r="V120" i="26"/>
  <c r="AZ120" i="26"/>
  <c r="AC120" i="26"/>
  <c r="AU120" i="26"/>
  <c r="AV120" i="26" s="1"/>
  <c r="AA120" i="26"/>
  <c r="AB120" i="26" s="1"/>
  <c r="AW120" i="26"/>
  <c r="BA120" i="26"/>
  <c r="H118" i="35"/>
  <c r="AQ120" i="26"/>
  <c r="W120" i="26"/>
  <c r="AP120" i="26"/>
  <c r="AR120" i="26"/>
  <c r="AS120" i="26"/>
  <c r="AT120" i="26" s="1"/>
  <c r="X120" i="26"/>
  <c r="AC152" i="26"/>
  <c r="AX152" i="26"/>
  <c r="AA152" i="26"/>
  <c r="AB152" i="26" s="1"/>
  <c r="AW152" i="26"/>
  <c r="H150" i="35"/>
  <c r="AU152" i="26"/>
  <c r="AV152" i="26" s="1"/>
  <c r="AZ152" i="26"/>
  <c r="AQ152" i="26"/>
  <c r="W152" i="26"/>
  <c r="AR152" i="26"/>
  <c r="X152" i="26"/>
  <c r="BA152" i="26"/>
  <c r="V152" i="26"/>
  <c r="AS152" i="26"/>
  <c r="AT152" i="26" s="1"/>
  <c r="Y152" i="26"/>
  <c r="Z152" i="26" s="1"/>
  <c r="AP152" i="26"/>
  <c r="W69" i="26"/>
  <c r="AW69" i="26"/>
  <c r="AX69" i="26"/>
  <c r="V69" i="26"/>
  <c r="AR69" i="26"/>
  <c r="X69" i="26"/>
  <c r="AA69" i="26"/>
  <c r="AB69" i="26" s="1"/>
  <c r="BA69" i="26"/>
  <c r="H67" i="35"/>
  <c r="AP69" i="26"/>
  <c r="AC69" i="26"/>
  <c r="AZ69" i="26"/>
  <c r="H67" i="31"/>
  <c r="AS69" i="26"/>
  <c r="AT69" i="26" s="1"/>
  <c r="Y69" i="26"/>
  <c r="Z69" i="26" s="1"/>
  <c r="AQ69" i="26"/>
  <c r="AU69" i="26"/>
  <c r="AV69" i="26" s="1"/>
  <c r="AC101" i="26"/>
  <c r="AR101" i="26"/>
  <c r="V101" i="26"/>
  <c r="AX101" i="26"/>
  <c r="AZ101" i="26"/>
  <c r="AA101" i="26"/>
  <c r="AB101" i="26" s="1"/>
  <c r="AP101" i="26"/>
  <c r="W101" i="26"/>
  <c r="AQ101" i="26"/>
  <c r="X101" i="26"/>
  <c r="AU101" i="26"/>
  <c r="AV101" i="26" s="1"/>
  <c r="AW101" i="26"/>
  <c r="Y101" i="26"/>
  <c r="Z101" i="26" s="1"/>
  <c r="H99" i="31"/>
  <c r="H99" i="35"/>
  <c r="AS101" i="26"/>
  <c r="AT101" i="26" s="1"/>
  <c r="BA101" i="26"/>
  <c r="AC133" i="26"/>
  <c r="AS133" i="26"/>
  <c r="AT133" i="26" s="1"/>
  <c r="X133" i="26"/>
  <c r="BA133" i="26"/>
  <c r="Y133" i="26"/>
  <c r="Z133" i="26" s="1"/>
  <c r="AU133" i="26"/>
  <c r="AV133" i="26" s="1"/>
  <c r="V133" i="26"/>
  <c r="AP133" i="26"/>
  <c r="W133" i="26"/>
  <c r="AW133" i="26"/>
  <c r="AA133" i="26"/>
  <c r="AB133" i="26" s="1"/>
  <c r="AX133" i="26"/>
  <c r="H131" i="35"/>
  <c r="AQ133" i="26"/>
  <c r="AZ133" i="26"/>
  <c r="AR133" i="26"/>
  <c r="AA111" i="26"/>
  <c r="AB111" i="26" s="1"/>
  <c r="BA111" i="26"/>
  <c r="AW111" i="26"/>
  <c r="AS111" i="26"/>
  <c r="AT111" i="26" s="1"/>
  <c r="H109" i="35"/>
  <c r="AR111" i="26"/>
  <c r="Y111" i="26"/>
  <c r="Z111" i="26" s="1"/>
  <c r="AU111" i="26"/>
  <c r="AV111" i="26" s="1"/>
  <c r="V111" i="26"/>
  <c r="AP111" i="26"/>
  <c r="AC111" i="26"/>
  <c r="AQ111" i="26"/>
  <c r="X111" i="26"/>
  <c r="AZ111" i="26"/>
  <c r="W111" i="26"/>
  <c r="AX111" i="26"/>
  <c r="AA74" i="26"/>
  <c r="AB74" i="26" s="1"/>
  <c r="AS74" i="26"/>
  <c r="AT74" i="26" s="1"/>
  <c r="W74" i="26"/>
  <c r="AP74" i="26"/>
  <c r="H72" i="35"/>
  <c r="AZ74" i="26"/>
  <c r="V74" i="26"/>
  <c r="AU74" i="26"/>
  <c r="AV74" i="26" s="1"/>
  <c r="AC74" i="26"/>
  <c r="AQ74" i="26"/>
  <c r="X74" i="26"/>
  <c r="BA74" i="26"/>
  <c r="AR74" i="26"/>
  <c r="H72" i="31"/>
  <c r="AW74" i="26"/>
  <c r="Y74" i="26"/>
  <c r="Z74" i="26" s="1"/>
  <c r="AX74" i="26"/>
  <c r="AC130" i="26"/>
  <c r="AS130" i="26"/>
  <c r="AT130" i="26" s="1"/>
  <c r="AA130" i="26"/>
  <c r="AB130" i="26" s="1"/>
  <c r="AW130" i="26"/>
  <c r="X130" i="26"/>
  <c r="AX130" i="26"/>
  <c r="H128" i="35"/>
  <c r="AQ130" i="26"/>
  <c r="V130" i="26"/>
  <c r="AR130" i="26"/>
  <c r="Y130" i="26"/>
  <c r="Z130" i="26" s="1"/>
  <c r="AZ130" i="26"/>
  <c r="AU130" i="26"/>
  <c r="AV130" i="26" s="1"/>
  <c r="BA130" i="26"/>
  <c r="W130" i="26"/>
  <c r="AP130" i="26"/>
  <c r="AX165" i="26"/>
  <c r="W165" i="26"/>
  <c r="Y165" i="26"/>
  <c r="Z165" i="26" s="1"/>
  <c r="AC165" i="26"/>
  <c r="AR156" i="25"/>
  <c r="AZ156" i="25"/>
  <c r="AW156" i="25"/>
  <c r="AS156" i="25"/>
  <c r="AT156" i="25" s="1"/>
  <c r="AP156" i="25"/>
  <c r="BA156" i="25"/>
  <c r="AX156" i="25"/>
  <c r="AU156" i="25"/>
  <c r="AV156" i="25" s="1"/>
  <c r="AQ156" i="25"/>
  <c r="X156" i="25"/>
  <c r="AC156" i="25"/>
  <c r="G154" i="35"/>
  <c r="V156" i="25"/>
  <c r="AA156" i="25"/>
  <c r="AB156" i="25" s="1"/>
  <c r="Y156" i="25"/>
  <c r="Z156" i="25" s="1"/>
  <c r="W156" i="25"/>
  <c r="AC109" i="25"/>
  <c r="AS109" i="25"/>
  <c r="AT109" i="25" s="1"/>
  <c r="AA109" i="25"/>
  <c r="AB109" i="25" s="1"/>
  <c r="AU109" i="25"/>
  <c r="AV109" i="25" s="1"/>
  <c r="X109" i="25"/>
  <c r="AX109" i="25"/>
  <c r="W109" i="25"/>
  <c r="AP109" i="25"/>
  <c r="G107" i="35"/>
  <c r="AR109" i="25"/>
  <c r="V109" i="25"/>
  <c r="Y109" i="25"/>
  <c r="Z109" i="25" s="1"/>
  <c r="AW109" i="25"/>
  <c r="BA109" i="25"/>
  <c r="AQ109" i="25"/>
  <c r="AZ109" i="25"/>
  <c r="X150" i="25"/>
  <c r="AR150" i="25"/>
  <c r="AC150" i="25"/>
  <c r="BA150" i="25"/>
  <c r="AP150" i="25"/>
  <c r="AZ150" i="25"/>
  <c r="AA150" i="25"/>
  <c r="AB150" i="25" s="1"/>
  <c r="AU150" i="25"/>
  <c r="AV150" i="25" s="1"/>
  <c r="W150" i="25"/>
  <c r="AQ150" i="25"/>
  <c r="AS150" i="25"/>
  <c r="AT150" i="25" s="1"/>
  <c r="AW150" i="25"/>
  <c r="AX150" i="25"/>
  <c r="V150" i="25"/>
  <c r="Y150" i="25"/>
  <c r="Z150" i="25" s="1"/>
  <c r="G148" i="35"/>
  <c r="V83" i="25"/>
  <c r="AZ83" i="25"/>
  <c r="G81" i="35"/>
  <c r="AU83" i="25"/>
  <c r="AV83" i="25" s="1"/>
  <c r="W83" i="25"/>
  <c r="BA83" i="25"/>
  <c r="X83" i="25"/>
  <c r="AX83" i="25"/>
  <c r="G81" i="31"/>
  <c r="AQ83" i="25"/>
  <c r="AA83" i="25"/>
  <c r="AB83" i="25" s="1"/>
  <c r="AS83" i="25"/>
  <c r="AT83" i="25" s="1"/>
  <c r="AC83" i="25"/>
  <c r="Y83" i="25"/>
  <c r="Z83" i="25" s="1"/>
  <c r="AP83" i="25"/>
  <c r="AW83" i="25"/>
  <c r="AR83" i="25"/>
  <c r="AA143" i="25"/>
  <c r="AB143" i="25" s="1"/>
  <c r="AX143" i="25"/>
  <c r="Y143" i="25"/>
  <c r="Z143" i="25" s="1"/>
  <c r="AU143" i="25"/>
  <c r="AV143" i="25" s="1"/>
  <c r="W143" i="25"/>
  <c r="AR143" i="25"/>
  <c r="V143" i="25"/>
  <c r="AQ143" i="25"/>
  <c r="X143" i="25"/>
  <c r="G141" i="35"/>
  <c r="AC143" i="25"/>
  <c r="AS143" i="25"/>
  <c r="AT143" i="25" s="1"/>
  <c r="AW143" i="25"/>
  <c r="BA143" i="25"/>
  <c r="AP143" i="25"/>
  <c r="AZ143" i="25"/>
  <c r="W88" i="25"/>
  <c r="AS88" i="25"/>
  <c r="AT88" i="25" s="1"/>
  <c r="G86" i="35"/>
  <c r="AZ88" i="25"/>
  <c r="V88" i="25"/>
  <c r="BA88" i="25"/>
  <c r="AC88" i="25"/>
  <c r="AP88" i="25"/>
  <c r="AQ88" i="25"/>
  <c r="AR88" i="25"/>
  <c r="AU88" i="25"/>
  <c r="AV88" i="25" s="1"/>
  <c r="AW88" i="25"/>
  <c r="X88" i="25"/>
  <c r="AX88" i="25"/>
  <c r="AA88" i="25"/>
  <c r="AB88" i="25" s="1"/>
  <c r="G86" i="31"/>
  <c r="Y88" i="25"/>
  <c r="Z88" i="25" s="1"/>
  <c r="G99" i="31"/>
  <c r="AR101" i="25"/>
  <c r="AA101" i="25"/>
  <c r="AB101" i="25" s="1"/>
  <c r="BA101" i="25"/>
  <c r="AC101" i="25"/>
  <c r="X101" i="25"/>
  <c r="G99" i="35"/>
  <c r="AS101" i="25"/>
  <c r="AT101" i="25" s="1"/>
  <c r="Y101" i="25"/>
  <c r="Z101" i="25" s="1"/>
  <c r="AQ101" i="25"/>
  <c r="AU101" i="25"/>
  <c r="AV101" i="25" s="1"/>
  <c r="V101" i="25"/>
  <c r="W101" i="25"/>
  <c r="AX101" i="25"/>
  <c r="AZ101" i="25"/>
  <c r="AW101" i="25"/>
  <c r="AP101" i="25"/>
  <c r="Y90" i="25"/>
  <c r="Z90" i="25" s="1"/>
  <c r="AU90" i="25"/>
  <c r="AV90" i="25" s="1"/>
  <c r="X90" i="25"/>
  <c r="AS90" i="25"/>
  <c r="AT90" i="25" s="1"/>
  <c r="AC90" i="25"/>
  <c r="BA90" i="25"/>
  <c r="AA90" i="25"/>
  <c r="AB90" i="25" s="1"/>
  <c r="AW90" i="25"/>
  <c r="AX90" i="25"/>
  <c r="AZ90" i="25"/>
  <c r="G88" i="35"/>
  <c r="AR90" i="25"/>
  <c r="V90" i="25"/>
  <c r="AQ90" i="25"/>
  <c r="W90" i="25"/>
  <c r="AP90" i="25"/>
  <c r="G88" i="31"/>
  <c r="AA154" i="25"/>
  <c r="AB154" i="25" s="1"/>
  <c r="AP154" i="25"/>
  <c r="V154" i="25"/>
  <c r="AR154" i="25"/>
  <c r="W154" i="25"/>
  <c r="AW154" i="25"/>
  <c r="G152" i="35"/>
  <c r="AQ154" i="25"/>
  <c r="AC154" i="25"/>
  <c r="BA154" i="25"/>
  <c r="AS154" i="25"/>
  <c r="AT154" i="25" s="1"/>
  <c r="AZ154" i="25"/>
  <c r="X154" i="25"/>
  <c r="Y154" i="25"/>
  <c r="Z154" i="25" s="1"/>
  <c r="AX154" i="25"/>
  <c r="AU154" i="25"/>
  <c r="AV154" i="25" s="1"/>
  <c r="Y79" i="25"/>
  <c r="Z79" i="25" s="1"/>
  <c r="AW79" i="25"/>
  <c r="W79" i="25"/>
  <c r="AX79" i="25"/>
  <c r="AR79" i="25"/>
  <c r="AC79" i="25"/>
  <c r="BA79" i="25"/>
  <c r="G77" i="35"/>
  <c r="AU79" i="25"/>
  <c r="AV79" i="25" s="1"/>
  <c r="AP79" i="25"/>
  <c r="AS79" i="25"/>
  <c r="AT79" i="25" s="1"/>
  <c r="AQ79" i="25"/>
  <c r="V79" i="25"/>
  <c r="AA79" i="25"/>
  <c r="AB79" i="25" s="1"/>
  <c r="G77" i="31"/>
  <c r="X79" i="25"/>
  <c r="AZ79" i="25"/>
  <c r="AA121" i="26"/>
  <c r="AB121" i="26" s="1"/>
  <c r="AW121" i="26"/>
  <c r="H119" i="35"/>
  <c r="BA121" i="26"/>
  <c r="Y121" i="26"/>
  <c r="Z121" i="26" s="1"/>
  <c r="AU121" i="26"/>
  <c r="AV121" i="26" s="1"/>
  <c r="AR121" i="26"/>
  <c r="AP121" i="26"/>
  <c r="V121" i="26"/>
  <c r="AC121" i="26"/>
  <c r="AZ121" i="26"/>
  <c r="AX121" i="26"/>
  <c r="AS121" i="26"/>
  <c r="AT121" i="26" s="1"/>
  <c r="AQ121" i="26"/>
  <c r="X121" i="26"/>
  <c r="W121" i="26"/>
  <c r="AW126" i="26"/>
  <c r="AS126" i="26"/>
  <c r="AT126" i="26" s="1"/>
  <c r="BA126" i="26"/>
  <c r="AR126" i="26"/>
  <c r="AA99" i="26"/>
  <c r="AB99" i="26" s="1"/>
  <c r="AW99" i="26"/>
  <c r="X99" i="26"/>
  <c r="AS99" i="26"/>
  <c r="AT99" i="26" s="1"/>
  <c r="V99" i="26"/>
  <c r="AQ99" i="26"/>
  <c r="BA99" i="26"/>
  <c r="W99" i="26"/>
  <c r="AX99" i="26"/>
  <c r="H97" i="31"/>
  <c r="AU99" i="26"/>
  <c r="AV99" i="26" s="1"/>
  <c r="H97" i="35"/>
  <c r="AP99" i="26"/>
  <c r="Y99" i="26"/>
  <c r="Z99" i="26" s="1"/>
  <c r="AZ99" i="26"/>
  <c r="AC99" i="26"/>
  <c r="AR99" i="26"/>
  <c r="H85" i="35"/>
  <c r="AQ87" i="26"/>
  <c r="V87" i="26"/>
  <c r="BA87" i="26"/>
  <c r="AP87" i="26"/>
  <c r="AW87" i="26"/>
  <c r="W87" i="26"/>
  <c r="AR87" i="26"/>
  <c r="H85" i="31"/>
  <c r="AX87" i="26"/>
  <c r="AA87" i="26"/>
  <c r="AB87" i="26" s="1"/>
  <c r="AS87" i="26"/>
  <c r="AT87" i="26" s="1"/>
  <c r="Y87" i="26"/>
  <c r="Z87" i="26" s="1"/>
  <c r="AZ87" i="26"/>
  <c r="AC87" i="26"/>
  <c r="AU87" i="26"/>
  <c r="AV87" i="26" s="1"/>
  <c r="X87" i="26"/>
  <c r="Y143" i="26"/>
  <c r="Z143" i="26" s="1"/>
  <c r="AP143" i="26"/>
  <c r="W143" i="26"/>
  <c r="AZ143" i="26"/>
  <c r="AA143" i="26"/>
  <c r="AB143" i="26" s="1"/>
  <c r="AW143" i="26"/>
  <c r="AU143" i="26"/>
  <c r="AV143" i="26" s="1"/>
  <c r="AQ143" i="26"/>
  <c r="H141" i="35"/>
  <c r="AX143" i="26"/>
  <c r="X143" i="26"/>
  <c r="AR143" i="26"/>
  <c r="V143" i="26"/>
  <c r="BA143" i="26"/>
  <c r="AC143" i="26"/>
  <c r="AS143" i="26"/>
  <c r="AT143" i="26" s="1"/>
  <c r="AS156" i="26"/>
  <c r="AT156" i="26" s="1"/>
  <c r="AR156" i="26"/>
  <c r="AP156" i="26"/>
  <c r="AW156" i="26"/>
  <c r="AX156" i="26"/>
  <c r="AC156" i="26"/>
  <c r="Y156" i="26"/>
  <c r="Z156" i="26" s="1"/>
  <c r="V156" i="26"/>
  <c r="AU156" i="26"/>
  <c r="AV156" i="26" s="1"/>
  <c r="W156" i="26"/>
  <c r="AQ156" i="26"/>
  <c r="X156" i="26"/>
  <c r="BA156" i="26"/>
  <c r="AA156" i="26"/>
  <c r="AB156" i="26" s="1"/>
  <c r="H154" i="35"/>
  <c r="AZ156" i="26"/>
  <c r="AW157" i="25"/>
  <c r="AA157" i="25"/>
  <c r="AB157" i="25" s="1"/>
  <c r="AZ157" i="25"/>
  <c r="W157" i="25"/>
  <c r="X157" i="25"/>
  <c r="AP157" i="25"/>
  <c r="AX157" i="25"/>
  <c r="BA157" i="25"/>
  <c r="AC157" i="25"/>
  <c r="AR157" i="25"/>
  <c r="G155" i="35"/>
  <c r="AU157" i="25"/>
  <c r="AV157" i="25" s="1"/>
  <c r="AQ157" i="25"/>
  <c r="AS157" i="25"/>
  <c r="AT157" i="25" s="1"/>
  <c r="Y157" i="25"/>
  <c r="Z157" i="25" s="1"/>
  <c r="V157" i="25"/>
  <c r="AU157" i="26"/>
  <c r="AV157" i="26" s="1"/>
  <c r="AX157" i="26"/>
  <c r="AS157" i="26"/>
  <c r="AT157" i="26" s="1"/>
  <c r="AC157" i="26"/>
  <c r="H155" i="35"/>
  <c r="V157" i="26"/>
  <c r="AW162" i="25"/>
  <c r="AP162" i="25"/>
  <c r="AR162" i="25"/>
  <c r="AS162" i="25"/>
  <c r="AT162" i="25" s="1"/>
  <c r="AC162" i="25"/>
  <c r="AX162" i="25"/>
  <c r="AA162" i="25"/>
  <c r="AB162" i="25" s="1"/>
  <c r="AU162" i="25"/>
  <c r="AV162" i="25" s="1"/>
  <c r="Y162" i="25"/>
  <c r="Z162" i="25" s="1"/>
  <c r="AQ162" i="25"/>
  <c r="BA162" i="25"/>
  <c r="AZ162" i="25"/>
  <c r="W162" i="25"/>
  <c r="V162" i="25"/>
  <c r="X162" i="25"/>
  <c r="G160" i="35"/>
  <c r="Y81" i="25"/>
  <c r="Z81" i="25" s="1"/>
  <c r="AU81" i="25"/>
  <c r="AV81" i="25" s="1"/>
  <c r="AA81" i="25"/>
  <c r="AB81" i="25" s="1"/>
  <c r="AS81" i="25"/>
  <c r="AT81" i="25" s="1"/>
  <c r="X81" i="25"/>
  <c r="AW81" i="25"/>
  <c r="AZ81" i="25"/>
  <c r="AQ81" i="25"/>
  <c r="AP81" i="25"/>
  <c r="BA81" i="25"/>
  <c r="V81" i="25"/>
  <c r="AX81" i="25"/>
  <c r="G79" i="31"/>
  <c r="AR81" i="25"/>
  <c r="G79" i="35"/>
  <c r="AC81" i="25"/>
  <c r="W81" i="25"/>
  <c r="AQ113" i="25"/>
  <c r="V113" i="25"/>
  <c r="AC113" i="25"/>
  <c r="AR113" i="25"/>
  <c r="AP113" i="25"/>
  <c r="AZ113" i="25"/>
  <c r="G111" i="35"/>
  <c r="AW113" i="25"/>
  <c r="Y113" i="25"/>
  <c r="Z113" i="25" s="1"/>
  <c r="AS113" i="25"/>
  <c r="AT113" i="25" s="1"/>
  <c r="AA113" i="25"/>
  <c r="AB113" i="25" s="1"/>
  <c r="AX113" i="25"/>
  <c r="W113" i="25"/>
  <c r="BA113" i="25"/>
  <c r="X113" i="25"/>
  <c r="AU113" i="25"/>
  <c r="AV113" i="25" s="1"/>
  <c r="V145" i="25"/>
  <c r="AX145" i="25"/>
  <c r="AC145" i="25"/>
  <c r="AP145" i="25"/>
  <c r="Y145" i="25"/>
  <c r="Z145" i="25" s="1"/>
  <c r="AU145" i="25"/>
  <c r="AV145" i="25" s="1"/>
  <c r="X145" i="25"/>
  <c r="AS145" i="25"/>
  <c r="AT145" i="25" s="1"/>
  <c r="BA145" i="25"/>
  <c r="AQ145" i="25"/>
  <c r="W145" i="25"/>
  <c r="AZ145" i="25"/>
  <c r="AA145" i="25"/>
  <c r="AB145" i="25" s="1"/>
  <c r="AR145" i="25"/>
  <c r="G143" i="35"/>
  <c r="AW145" i="25"/>
  <c r="W94" i="25"/>
  <c r="AR94" i="25"/>
  <c r="V94" i="25"/>
  <c r="BA94" i="25"/>
  <c r="AP94" i="25"/>
  <c r="AZ94" i="25"/>
  <c r="G92" i="35"/>
  <c r="AX94" i="25"/>
  <c r="G92" i="31"/>
  <c r="AS94" i="25"/>
  <c r="AT94" i="25" s="1"/>
  <c r="AW94" i="25"/>
  <c r="X94" i="25"/>
  <c r="AQ94" i="25"/>
  <c r="Y94" i="25"/>
  <c r="Z94" i="25" s="1"/>
  <c r="AC94" i="25"/>
  <c r="AA94" i="25"/>
  <c r="AB94" i="25" s="1"/>
  <c r="AU94" i="25"/>
  <c r="AV94" i="25" s="1"/>
  <c r="G156" i="35"/>
  <c r="AA158" i="25"/>
  <c r="AB158" i="25" s="1"/>
  <c r="AS158" i="25"/>
  <c r="AT158" i="25" s="1"/>
  <c r="AC158" i="25"/>
  <c r="AR158" i="25"/>
  <c r="AZ158" i="25"/>
  <c r="AP158" i="25"/>
  <c r="AQ158" i="25"/>
  <c r="V158" i="25"/>
  <c r="AU158" i="25"/>
  <c r="AV158" i="25" s="1"/>
  <c r="W158" i="25"/>
  <c r="AX158" i="25"/>
  <c r="Y158" i="25"/>
  <c r="Z158" i="25" s="1"/>
  <c r="AW158" i="25"/>
  <c r="X158" i="25"/>
  <c r="BA158" i="25"/>
  <c r="G89" i="31"/>
  <c r="AQ91" i="25"/>
  <c r="AA91" i="25"/>
  <c r="AB91" i="25" s="1"/>
  <c r="BA91" i="25"/>
  <c r="V91" i="25"/>
  <c r="AS91" i="25"/>
  <c r="AT91" i="25" s="1"/>
  <c r="Y91" i="25"/>
  <c r="Z91" i="25" s="1"/>
  <c r="AU91" i="25"/>
  <c r="AV91" i="25" s="1"/>
  <c r="G89" i="35"/>
  <c r="AX91" i="25"/>
  <c r="X91" i="25"/>
  <c r="AR91" i="25"/>
  <c r="AC91" i="25"/>
  <c r="AP91" i="25"/>
  <c r="W91" i="25"/>
  <c r="AW91" i="25"/>
  <c r="AZ91" i="25"/>
  <c r="AX123" i="25"/>
  <c r="AS123" i="25"/>
  <c r="AT123" i="25" s="1"/>
  <c r="AC123" i="25"/>
  <c r="AU123" i="25"/>
  <c r="AV123" i="25" s="1"/>
  <c r="W123" i="25"/>
  <c r="BA123" i="25"/>
  <c r="Y123" i="25"/>
  <c r="Z123" i="25" s="1"/>
  <c r="AP123" i="25"/>
  <c r="G121" i="35"/>
  <c r="AQ123" i="25"/>
  <c r="AZ123" i="25"/>
  <c r="AW123" i="25"/>
  <c r="AR123" i="25"/>
  <c r="X123" i="25"/>
  <c r="V123" i="25"/>
  <c r="AA123" i="25"/>
  <c r="AB123" i="25" s="1"/>
  <c r="AA155" i="25"/>
  <c r="AB155" i="25" s="1"/>
  <c r="AW155" i="25"/>
  <c r="Y155" i="25"/>
  <c r="Z155" i="25" s="1"/>
  <c r="AX155" i="25"/>
  <c r="X155" i="25"/>
  <c r="BA155" i="25"/>
  <c r="V155" i="25"/>
  <c r="AZ155" i="25"/>
  <c r="AR155" i="25"/>
  <c r="AU155" i="25"/>
  <c r="AV155" i="25" s="1"/>
  <c r="AS155" i="25"/>
  <c r="AT155" i="25" s="1"/>
  <c r="AQ155" i="25"/>
  <c r="AP155" i="25"/>
  <c r="G153" i="35"/>
  <c r="AC155" i="25"/>
  <c r="W155" i="25"/>
  <c r="W151" i="25"/>
  <c r="AW151" i="25"/>
  <c r="V151" i="25"/>
  <c r="AZ151" i="25"/>
  <c r="G149" i="35"/>
  <c r="AX151" i="25"/>
  <c r="AC151" i="25"/>
  <c r="BA151" i="25"/>
  <c r="X151" i="25"/>
  <c r="AQ151" i="25"/>
  <c r="AA151" i="25"/>
  <c r="AB151" i="25" s="1"/>
  <c r="AP151" i="25"/>
  <c r="Y151" i="25"/>
  <c r="Z151" i="25" s="1"/>
  <c r="AU151" i="25"/>
  <c r="AV151" i="25" s="1"/>
  <c r="AR151" i="25"/>
  <c r="AS151" i="25"/>
  <c r="AT151" i="25" s="1"/>
  <c r="Y96" i="25"/>
  <c r="Z96" i="25" s="1"/>
  <c r="AZ96" i="25"/>
  <c r="V96" i="25"/>
  <c r="AS96" i="25"/>
  <c r="AT96" i="25" s="1"/>
  <c r="W96" i="25"/>
  <c r="AR96" i="25"/>
  <c r="AA96" i="25"/>
  <c r="AB96" i="25" s="1"/>
  <c r="AU96" i="25"/>
  <c r="AV96" i="25" s="1"/>
  <c r="G94" i="35"/>
  <c r="AW96" i="25"/>
  <c r="G94" i="31"/>
  <c r="AX96" i="25"/>
  <c r="BA96" i="25"/>
  <c r="X96" i="25"/>
  <c r="AQ96" i="25"/>
  <c r="AC96" i="25"/>
  <c r="AP96" i="25"/>
  <c r="Y128" i="25"/>
  <c r="Z128" i="25" s="1"/>
  <c r="BA128" i="25"/>
  <c r="AQ128" i="25"/>
  <c r="AW128" i="25"/>
  <c r="G126" i="35"/>
  <c r="AX128" i="25"/>
  <c r="AC128" i="25"/>
  <c r="AU128" i="25"/>
  <c r="AV128" i="25" s="1"/>
  <c r="AZ128" i="25"/>
  <c r="AR128" i="25"/>
  <c r="AA128" i="25"/>
  <c r="AB128" i="25" s="1"/>
  <c r="AP128" i="25"/>
  <c r="X128" i="25"/>
  <c r="AS128" i="25"/>
  <c r="AT128" i="25" s="1"/>
  <c r="W128" i="25"/>
  <c r="V128" i="25"/>
  <c r="V95" i="25"/>
  <c r="AQ95" i="25"/>
  <c r="G93" i="31"/>
  <c r="AW95" i="25"/>
  <c r="G93" i="35"/>
  <c r="AX95" i="25"/>
  <c r="W95" i="25"/>
  <c r="BA95" i="25"/>
  <c r="AR95" i="25"/>
  <c r="AC95" i="25"/>
  <c r="AP95" i="25"/>
  <c r="AS95" i="25"/>
  <c r="AT95" i="25" s="1"/>
  <c r="AA95" i="25"/>
  <c r="AB95" i="25" s="1"/>
  <c r="Y95" i="25"/>
  <c r="Z95" i="25" s="1"/>
  <c r="X95" i="25"/>
  <c r="AU95" i="25"/>
  <c r="AV95" i="25" s="1"/>
  <c r="AZ95" i="25"/>
  <c r="W77" i="25"/>
  <c r="AX77" i="25"/>
  <c r="AC77" i="25"/>
  <c r="AS77" i="25"/>
  <c r="AT77" i="25" s="1"/>
  <c r="V77" i="25"/>
  <c r="AU77" i="25"/>
  <c r="AV77" i="25" s="1"/>
  <c r="AA77" i="25"/>
  <c r="AB77" i="25" s="1"/>
  <c r="AQ77" i="25"/>
  <c r="G75" i="35"/>
  <c r="AW77" i="25"/>
  <c r="AZ77" i="25"/>
  <c r="Y77" i="25"/>
  <c r="Z77" i="25" s="1"/>
  <c r="AP77" i="25"/>
  <c r="G75" i="31"/>
  <c r="AR77" i="25"/>
  <c r="X77" i="25"/>
  <c r="BA77" i="25"/>
  <c r="Y141" i="25"/>
  <c r="Z141" i="25" s="1"/>
  <c r="BA141" i="25"/>
  <c r="V141" i="25"/>
  <c r="AX141" i="25"/>
  <c r="W141" i="25"/>
  <c r="AR141" i="25"/>
  <c r="AC141" i="25"/>
  <c r="AQ141" i="25"/>
  <c r="G139" i="35"/>
  <c r="AP141" i="25"/>
  <c r="AU141" i="25"/>
  <c r="AV141" i="25" s="1"/>
  <c r="AA141" i="25"/>
  <c r="AB141" i="25" s="1"/>
  <c r="AZ141" i="25"/>
  <c r="X141" i="25"/>
  <c r="AS141" i="25"/>
  <c r="AT141" i="25" s="1"/>
  <c r="AW141" i="25"/>
  <c r="AU98" i="25"/>
  <c r="AV98" i="25" s="1"/>
  <c r="AS98" i="25"/>
  <c r="AT98" i="25" s="1"/>
  <c r="AP98" i="25"/>
  <c r="Y98" i="25"/>
  <c r="Z98" i="25" s="1"/>
  <c r="Y130" i="25"/>
  <c r="Z130" i="25" s="1"/>
  <c r="AZ130" i="25"/>
  <c r="AC130" i="25"/>
  <c r="AS130" i="25"/>
  <c r="AT130" i="25" s="1"/>
  <c r="AW130" i="25"/>
  <c r="AQ130" i="25"/>
  <c r="AA130" i="25"/>
  <c r="AB130" i="25" s="1"/>
  <c r="AR130" i="25"/>
  <c r="X130" i="25"/>
  <c r="AP130" i="25"/>
  <c r="W130" i="25"/>
  <c r="BA130" i="25"/>
  <c r="G128" i="35"/>
  <c r="AU130" i="25"/>
  <c r="AV130" i="25" s="1"/>
  <c r="V130" i="25"/>
  <c r="AX130" i="25"/>
  <c r="AR127" i="25"/>
  <c r="AP127" i="25"/>
  <c r="G125" i="35"/>
  <c r="BA127" i="25"/>
  <c r="V127" i="25"/>
  <c r="AU127" i="25"/>
  <c r="AV127" i="25" s="1"/>
  <c r="Y127" i="25"/>
  <c r="Z127" i="25" s="1"/>
  <c r="AS127" i="25"/>
  <c r="AT127" i="25" s="1"/>
  <c r="X127" i="25"/>
  <c r="AX127" i="25"/>
  <c r="AC127" i="25"/>
  <c r="AA127" i="25"/>
  <c r="AB127" i="25" s="1"/>
  <c r="AQ127" i="25"/>
  <c r="AZ127" i="25"/>
  <c r="W127" i="25"/>
  <c r="AW127" i="25"/>
  <c r="BA140" i="25"/>
  <c r="AU140" i="25"/>
  <c r="AV140" i="25" s="1"/>
  <c r="G138" i="35"/>
  <c r="AQ140" i="25"/>
  <c r="AA140" i="25"/>
  <c r="AB140" i="25" s="1"/>
  <c r="AS140" i="25"/>
  <c r="AT140" i="25" s="1"/>
  <c r="X140" i="25"/>
  <c r="AW140" i="25"/>
  <c r="Y140" i="25"/>
  <c r="Z140" i="25" s="1"/>
  <c r="W140" i="25"/>
  <c r="V140" i="25"/>
  <c r="AZ140" i="25"/>
  <c r="AC140" i="25"/>
  <c r="AP140" i="25"/>
  <c r="AX140" i="25"/>
  <c r="AR140" i="25"/>
  <c r="AA87" i="25"/>
  <c r="AB87" i="25" s="1"/>
  <c r="AZ87" i="25"/>
  <c r="X87" i="25"/>
  <c r="AU87" i="25"/>
  <c r="AV87" i="25" s="1"/>
  <c r="W87" i="25"/>
  <c r="AS87" i="25"/>
  <c r="AT87" i="25" s="1"/>
  <c r="G85" i="35"/>
  <c r="BA87" i="25"/>
  <c r="AC87" i="25"/>
  <c r="V87" i="25"/>
  <c r="AQ87" i="25"/>
  <c r="AX87" i="25"/>
  <c r="AR87" i="25"/>
  <c r="AW87" i="25"/>
  <c r="G85" i="31"/>
  <c r="AP87" i="25"/>
  <c r="Y87" i="25"/>
  <c r="Z87" i="25" s="1"/>
  <c r="G82" i="31"/>
  <c r="AR84" i="25"/>
  <c r="V84" i="25"/>
  <c r="AP84" i="25"/>
  <c r="AC84" i="25"/>
  <c r="AW84" i="25"/>
  <c r="G82" i="35"/>
  <c r="AX84" i="25"/>
  <c r="AS84" i="25"/>
  <c r="AT84" i="25" s="1"/>
  <c r="AZ84" i="25"/>
  <c r="BA84" i="25"/>
  <c r="AU84" i="25"/>
  <c r="AV84" i="25" s="1"/>
  <c r="AA84" i="25"/>
  <c r="AB84" i="25" s="1"/>
  <c r="Y84" i="25"/>
  <c r="Z84" i="25" s="1"/>
  <c r="W84" i="25"/>
  <c r="X84" i="25"/>
  <c r="AQ84" i="25"/>
  <c r="AA84" i="26"/>
  <c r="AB84" i="26" s="1"/>
  <c r="AU84" i="26"/>
  <c r="AV84" i="26" s="1"/>
  <c r="AX84" i="26"/>
  <c r="H82" i="35"/>
  <c r="AS84" i="26"/>
  <c r="AT84" i="26" s="1"/>
  <c r="AP84" i="26"/>
  <c r="AQ84" i="26"/>
  <c r="W84" i="26"/>
  <c r="AW84" i="26"/>
  <c r="H82" i="31"/>
  <c r="AR84" i="26"/>
  <c r="V84" i="26"/>
  <c r="AZ84" i="26"/>
  <c r="AC84" i="26"/>
  <c r="Y84" i="26"/>
  <c r="Z84" i="26" s="1"/>
  <c r="X84" i="26"/>
  <c r="BA84" i="26"/>
  <c r="AC116" i="26"/>
  <c r="AR116" i="26"/>
  <c r="W116" i="26"/>
  <c r="AQ116" i="26"/>
  <c r="AS116" i="26"/>
  <c r="AT116" i="26" s="1"/>
  <c r="AZ116" i="26"/>
  <c r="X116" i="26"/>
  <c r="BA116" i="26"/>
  <c r="H114" i="35"/>
  <c r="AU116" i="26"/>
  <c r="AV116" i="26" s="1"/>
  <c r="AA116" i="26"/>
  <c r="AB116" i="26" s="1"/>
  <c r="AX116" i="26"/>
  <c r="V116" i="26"/>
  <c r="AW116" i="26"/>
  <c r="Y116" i="26"/>
  <c r="Z116" i="26" s="1"/>
  <c r="AP116" i="26"/>
  <c r="Y65" i="26"/>
  <c r="Z65" i="26" s="1"/>
  <c r="AQ65" i="26"/>
  <c r="AC65" i="26"/>
  <c r="AU65" i="26"/>
  <c r="AV65" i="26" s="1"/>
  <c r="W65" i="26"/>
  <c r="AP65" i="26"/>
  <c r="H63" i="31"/>
  <c r="AX65" i="26"/>
  <c r="AR65" i="26"/>
  <c r="V65" i="26"/>
  <c r="AS65" i="26"/>
  <c r="AT65" i="26" s="1"/>
  <c r="X65" i="26"/>
  <c r="AA65" i="26"/>
  <c r="AB65" i="26" s="1"/>
  <c r="H63" i="35"/>
  <c r="AZ65" i="26"/>
  <c r="BA65" i="26"/>
  <c r="AW65" i="26"/>
  <c r="W129" i="26"/>
  <c r="Y129" i="26"/>
  <c r="Z129" i="26" s="1"/>
  <c r="AP129" i="26"/>
  <c r="AS129" i="26"/>
  <c r="AT129" i="26" s="1"/>
  <c r="AX129" i="26"/>
  <c r="AW129" i="26"/>
  <c r="AC129" i="26"/>
  <c r="BA129" i="26"/>
  <c r="X129" i="26"/>
  <c r="AQ129" i="26"/>
  <c r="V129" i="26"/>
  <c r="AU129" i="26"/>
  <c r="AV129" i="26" s="1"/>
  <c r="H127" i="35"/>
  <c r="AZ129" i="26"/>
  <c r="AA129" i="26"/>
  <c r="AB129" i="26" s="1"/>
  <c r="AR129" i="26"/>
  <c r="Y70" i="26"/>
  <c r="Z70" i="26" s="1"/>
  <c r="AU70" i="26"/>
  <c r="AV70" i="26" s="1"/>
  <c r="AA70" i="26"/>
  <c r="AB70" i="26" s="1"/>
  <c r="AW70" i="26"/>
  <c r="AC70" i="26"/>
  <c r="BA70" i="26"/>
  <c r="H68" i="31"/>
  <c r="AX70" i="26"/>
  <c r="X70" i="26"/>
  <c r="AS70" i="26"/>
  <c r="AT70" i="26" s="1"/>
  <c r="AR70" i="26"/>
  <c r="AQ70" i="26"/>
  <c r="AZ70" i="26"/>
  <c r="AP70" i="26"/>
  <c r="H68" i="35"/>
  <c r="V70" i="26"/>
  <c r="W70" i="26"/>
  <c r="Y102" i="26"/>
  <c r="Z102" i="26" s="1"/>
  <c r="AU102" i="26"/>
  <c r="AV102" i="26" s="1"/>
  <c r="X102" i="26"/>
  <c r="AQ102" i="26"/>
  <c r="AX102" i="26"/>
  <c r="H100" i="31"/>
  <c r="BA102" i="26"/>
  <c r="H100" i="35"/>
  <c r="V102" i="26"/>
  <c r="AA102" i="26"/>
  <c r="AB102" i="26" s="1"/>
  <c r="AP102" i="26"/>
  <c r="AW102" i="26"/>
  <c r="AS102" i="26"/>
  <c r="AT102" i="26" s="1"/>
  <c r="AC102" i="26"/>
  <c r="AZ102" i="26"/>
  <c r="W102" i="26"/>
  <c r="AR102" i="26"/>
  <c r="W134" i="26"/>
  <c r="AX134" i="26"/>
  <c r="X134" i="26"/>
  <c r="AW134" i="26"/>
  <c r="V134" i="26"/>
  <c r="AU134" i="26"/>
  <c r="AV134" i="26" s="1"/>
  <c r="AC134" i="26"/>
  <c r="BA134" i="26"/>
  <c r="AQ134" i="26"/>
  <c r="AP134" i="26"/>
  <c r="H132" i="35"/>
  <c r="AZ134" i="26"/>
  <c r="AA134" i="26"/>
  <c r="AB134" i="26" s="1"/>
  <c r="AS134" i="26"/>
  <c r="AT134" i="26" s="1"/>
  <c r="Y134" i="26"/>
  <c r="Z134" i="26" s="1"/>
  <c r="AR134" i="26"/>
  <c r="AA75" i="26"/>
  <c r="AB75" i="26" s="1"/>
  <c r="AU75" i="26"/>
  <c r="AV75" i="26" s="1"/>
  <c r="AS75" i="26"/>
  <c r="AT75" i="26" s="1"/>
  <c r="W75" i="26"/>
  <c r="AZ75" i="26"/>
  <c r="X75" i="26"/>
  <c r="AP75" i="26"/>
  <c r="H73" i="31"/>
  <c r="BA75" i="26"/>
  <c r="Y75" i="26"/>
  <c r="Z75" i="26" s="1"/>
  <c r="V75" i="26"/>
  <c r="AC75" i="26"/>
  <c r="AQ75" i="26"/>
  <c r="AX75" i="26"/>
  <c r="AR75" i="26"/>
  <c r="AW75" i="26"/>
  <c r="H73" i="35"/>
  <c r="X107" i="26"/>
  <c r="AR107" i="26"/>
  <c r="AC107" i="26"/>
  <c r="AS107" i="26"/>
  <c r="AT107" i="26" s="1"/>
  <c r="AP107" i="26"/>
  <c r="AZ107" i="26"/>
  <c r="H105" i="35"/>
  <c r="AQ107" i="26"/>
  <c r="Y107" i="26"/>
  <c r="Z107" i="26" s="1"/>
  <c r="AU107" i="26"/>
  <c r="AV107" i="26" s="1"/>
  <c r="W107" i="26"/>
  <c r="AX107" i="26"/>
  <c r="V107" i="26"/>
  <c r="AA107" i="26"/>
  <c r="AB107" i="26" s="1"/>
  <c r="BA107" i="26"/>
  <c r="AW107" i="26"/>
  <c r="AA139" i="26"/>
  <c r="AB139" i="26" s="1"/>
  <c r="AR139" i="26"/>
  <c r="BA139" i="26"/>
  <c r="V139" i="26"/>
  <c r="AS139" i="26"/>
  <c r="AT139" i="26" s="1"/>
  <c r="AQ139" i="26"/>
  <c r="AC139" i="26"/>
  <c r="Y139" i="26"/>
  <c r="Z139" i="26" s="1"/>
  <c r="AW139" i="26"/>
  <c r="AX139" i="26"/>
  <c r="AU139" i="26"/>
  <c r="AV139" i="26" s="1"/>
  <c r="X139" i="26"/>
  <c r="W139" i="26"/>
  <c r="AP139" i="26"/>
  <c r="AZ139" i="26"/>
  <c r="H137" i="35"/>
  <c r="Y154" i="26"/>
  <c r="Z154" i="26" s="1"/>
  <c r="AQ154" i="26"/>
  <c r="W154" i="26"/>
  <c r="AR154" i="26"/>
  <c r="AA154" i="26"/>
  <c r="AB154" i="26" s="1"/>
  <c r="AP154" i="26"/>
  <c r="H152" i="35"/>
  <c r="AS154" i="26"/>
  <c r="AT154" i="26" s="1"/>
  <c r="BA154" i="26"/>
  <c r="AU154" i="26"/>
  <c r="AV154" i="26" s="1"/>
  <c r="AX154" i="26"/>
  <c r="V154" i="26"/>
  <c r="AW154" i="26"/>
  <c r="X154" i="26"/>
  <c r="AZ154" i="26"/>
  <c r="AC154" i="26"/>
  <c r="H62" i="31"/>
  <c r="AW64" i="26"/>
  <c r="Y64" i="26"/>
  <c r="Z64" i="26" s="1"/>
  <c r="AR64" i="26"/>
  <c r="H62" i="35"/>
  <c r="AP64" i="26"/>
  <c r="AA64" i="26"/>
  <c r="AB64" i="26" s="1"/>
  <c r="AZ64" i="26"/>
  <c r="X64" i="26"/>
  <c r="AX64" i="26"/>
  <c r="W64" i="26"/>
  <c r="BA64" i="26"/>
  <c r="AC64" i="26"/>
  <c r="AQ64" i="26"/>
  <c r="V64" i="26"/>
  <c r="AS64" i="26"/>
  <c r="AT64" i="26" s="1"/>
  <c r="AU64" i="26"/>
  <c r="AV64" i="26" s="1"/>
  <c r="H94" i="31"/>
  <c r="AZ96" i="26"/>
  <c r="X96" i="26"/>
  <c r="AW96" i="26"/>
  <c r="AA96" i="26"/>
  <c r="AB96" i="26" s="1"/>
  <c r="AR96" i="26"/>
  <c r="Y96" i="26"/>
  <c r="Z96" i="26" s="1"/>
  <c r="BA96" i="26"/>
  <c r="W96" i="26"/>
  <c r="AS96" i="26"/>
  <c r="AT96" i="26" s="1"/>
  <c r="H94" i="35"/>
  <c r="AX96" i="26"/>
  <c r="AC96" i="26"/>
  <c r="AP96" i="26"/>
  <c r="AQ96" i="26"/>
  <c r="V96" i="26"/>
  <c r="AU96" i="26"/>
  <c r="AV96" i="26" s="1"/>
  <c r="X95" i="26"/>
  <c r="AP95" i="26"/>
  <c r="AQ95" i="26"/>
  <c r="W95" i="26"/>
  <c r="AU95" i="26"/>
  <c r="AV95" i="26" s="1"/>
  <c r="H93" i="31"/>
  <c r="AZ95" i="26"/>
  <c r="H93" i="35"/>
  <c r="AW95" i="26"/>
  <c r="AA95" i="26"/>
  <c r="AB95" i="26" s="1"/>
  <c r="AS95" i="26"/>
  <c r="AT95" i="26" s="1"/>
  <c r="AC95" i="26"/>
  <c r="AX95" i="26"/>
  <c r="V95" i="26"/>
  <c r="AR95" i="26"/>
  <c r="Y95" i="26"/>
  <c r="Z95" i="26" s="1"/>
  <c r="BA95" i="26"/>
  <c r="V77" i="26"/>
  <c r="AX77" i="26"/>
  <c r="H75" i="31"/>
  <c r="AP77" i="26"/>
  <c r="AC77" i="26"/>
  <c r="AS77" i="26"/>
  <c r="AT77" i="26" s="1"/>
  <c r="H75" i="35"/>
  <c r="W77" i="26"/>
  <c r="AW77" i="26"/>
  <c r="AU77" i="26"/>
  <c r="AV77" i="26" s="1"/>
  <c r="AA77" i="26"/>
  <c r="AB77" i="26" s="1"/>
  <c r="AR77" i="26"/>
  <c r="X77" i="26"/>
  <c r="BA77" i="26"/>
  <c r="AZ77" i="26"/>
  <c r="AQ77" i="26"/>
  <c r="Y77" i="26"/>
  <c r="Z77" i="26" s="1"/>
  <c r="AA109" i="26"/>
  <c r="AB109" i="26" s="1"/>
  <c r="AW109" i="26"/>
  <c r="H107" i="35"/>
  <c r="AR109" i="26"/>
  <c r="V109" i="26"/>
  <c r="AZ109" i="26"/>
  <c r="AU109" i="26"/>
  <c r="AV109" i="26" s="1"/>
  <c r="AQ109" i="26"/>
  <c r="X109" i="26"/>
  <c r="AX109" i="26"/>
  <c r="AC109" i="26"/>
  <c r="AP109" i="26"/>
  <c r="W109" i="26"/>
  <c r="AS109" i="26"/>
  <c r="AT109" i="26" s="1"/>
  <c r="Y109" i="26"/>
  <c r="Z109" i="26" s="1"/>
  <c r="BA109" i="26"/>
  <c r="H139" i="35"/>
  <c r="AQ141" i="26"/>
  <c r="AA141" i="26"/>
  <c r="AB141" i="26" s="1"/>
  <c r="AS141" i="26"/>
  <c r="AT141" i="26" s="1"/>
  <c r="AC141" i="26"/>
  <c r="AP141" i="26"/>
  <c r="W141" i="26"/>
  <c r="AU141" i="26"/>
  <c r="AV141" i="26" s="1"/>
  <c r="V141" i="26"/>
  <c r="AW141" i="26"/>
  <c r="X141" i="26"/>
  <c r="AR141" i="26"/>
  <c r="AZ141" i="26"/>
  <c r="AX141" i="26"/>
  <c r="Y141" i="26"/>
  <c r="Z141" i="26" s="1"/>
  <c r="BA141" i="26"/>
  <c r="V127" i="26"/>
  <c r="AU127" i="26"/>
  <c r="AV127" i="26" s="1"/>
  <c r="W127" i="26"/>
  <c r="AP127" i="26"/>
  <c r="AC127" i="26"/>
  <c r="AR127" i="26"/>
  <c r="Y127" i="26"/>
  <c r="Z127" i="26" s="1"/>
  <c r="BA127" i="26"/>
  <c r="X127" i="26"/>
  <c r="AQ127" i="26"/>
  <c r="AW127" i="26"/>
  <c r="H125" i="35"/>
  <c r="AA127" i="26"/>
  <c r="AB127" i="26" s="1"/>
  <c r="AX127" i="26"/>
  <c r="AS127" i="26"/>
  <c r="AT127" i="26" s="1"/>
  <c r="AZ127" i="26"/>
  <c r="V138" i="26"/>
  <c r="AQ138" i="26"/>
  <c r="Y138" i="26"/>
  <c r="Z138" i="26" s="1"/>
  <c r="AX138" i="26"/>
  <c r="AP138" i="26"/>
  <c r="AS138" i="26"/>
  <c r="AT138" i="26" s="1"/>
  <c r="AA138" i="26"/>
  <c r="AB138" i="26" s="1"/>
  <c r="AR138" i="26"/>
  <c r="X138" i="26"/>
  <c r="BA138" i="26"/>
  <c r="H136" i="35"/>
  <c r="AW138" i="26"/>
  <c r="AC138" i="26"/>
  <c r="AU138" i="26"/>
  <c r="AV138" i="26" s="1"/>
  <c r="W138" i="26"/>
  <c r="AZ138" i="26"/>
  <c r="BA161" i="26"/>
  <c r="Y161" i="26"/>
  <c r="Z161" i="26" s="1"/>
  <c r="AR161" i="26"/>
  <c r="AC161" i="26"/>
  <c r="AU161" i="26"/>
  <c r="AV161" i="26" s="1"/>
  <c r="AS161" i="26"/>
  <c r="AT161" i="26" s="1"/>
  <c r="AZ161" i="26"/>
  <c r="AA161" i="26"/>
  <c r="AB161" i="26" s="1"/>
  <c r="AP161" i="26"/>
  <c r="W161" i="26"/>
  <c r="AQ161" i="26"/>
  <c r="AW161" i="26"/>
  <c r="V161" i="26"/>
  <c r="X161" i="26"/>
  <c r="AX161" i="26"/>
  <c r="H159" i="35"/>
  <c r="O75" i="23"/>
  <c r="N75" i="23"/>
  <c r="N83" i="23"/>
  <c r="O83" i="23"/>
  <c r="N91" i="23"/>
  <c r="O91" i="23"/>
  <c r="O107" i="23"/>
  <c r="O123" i="23"/>
  <c r="N123" i="23"/>
  <c r="N131" i="23"/>
  <c r="O131" i="23"/>
  <c r="O139" i="23"/>
  <c r="N139" i="23"/>
  <c r="O147" i="23"/>
  <c r="N147" i="23"/>
  <c r="N72" i="23"/>
  <c r="O72" i="23"/>
  <c r="O104" i="23"/>
  <c r="N104" i="23"/>
  <c r="N112" i="23"/>
  <c r="O112" i="23"/>
  <c r="O120" i="23"/>
  <c r="N120" i="23"/>
  <c r="N128" i="23"/>
  <c r="O128" i="23"/>
  <c r="O136" i="23"/>
  <c r="N136" i="23"/>
  <c r="O144" i="23"/>
  <c r="O152" i="23"/>
  <c r="N77" i="23"/>
  <c r="O77" i="23"/>
  <c r="N85" i="23"/>
  <c r="O85" i="23"/>
  <c r="N93" i="23"/>
  <c r="O93" i="23"/>
  <c r="O101" i="23"/>
  <c r="N101" i="23"/>
  <c r="N109" i="23"/>
  <c r="O109" i="23"/>
  <c r="N141" i="23"/>
  <c r="O141" i="23"/>
  <c r="O149" i="23"/>
  <c r="N149" i="23"/>
  <c r="O157" i="23"/>
  <c r="N157" i="23"/>
  <c r="O165" i="23"/>
  <c r="N165" i="23"/>
  <c r="N74" i="23"/>
  <c r="O74" i="23"/>
  <c r="N90" i="23"/>
  <c r="N106" i="23"/>
  <c r="O106" i="23"/>
  <c r="N114" i="23"/>
  <c r="O114" i="23"/>
  <c r="N122" i="23"/>
  <c r="O122" i="23"/>
  <c r="N130" i="23"/>
  <c r="O130" i="23"/>
  <c r="O138" i="23"/>
  <c r="N138" i="23"/>
  <c r="N78" i="23"/>
  <c r="O78" i="23"/>
  <c r="N86" i="23"/>
  <c r="AS27" i="5"/>
  <c r="AS40" i="5"/>
  <c r="O86" i="23"/>
  <c r="O142" i="23"/>
  <c r="N142" i="23"/>
  <c r="O71" i="23"/>
  <c r="N71" i="23"/>
  <c r="O79" i="23"/>
  <c r="N79" i="23"/>
  <c r="O103" i="23"/>
  <c r="O111" i="23"/>
  <c r="N111" i="23"/>
  <c r="O119" i="23"/>
  <c r="N119" i="23"/>
  <c r="N127" i="23"/>
  <c r="O127" i="23"/>
  <c r="O135" i="23"/>
  <c r="N135" i="23"/>
  <c r="N143" i="23"/>
  <c r="O143" i="23"/>
  <c r="N159" i="23"/>
  <c r="N129" i="23"/>
  <c r="O137" i="23"/>
  <c r="N137" i="23"/>
  <c r="O145" i="23"/>
  <c r="N145" i="23"/>
  <c r="O153" i="23"/>
  <c r="N153" i="23"/>
  <c r="O161" i="23"/>
  <c r="N161" i="23"/>
  <c r="O70" i="23"/>
  <c r="N70" i="23"/>
  <c r="O110" i="23"/>
  <c r="N163" i="23"/>
  <c r="N68" i="23"/>
  <c r="O68" i="23"/>
  <c r="N76" i="23"/>
  <c r="O76" i="23"/>
  <c r="O84" i="23"/>
  <c r="N84" i="23"/>
  <c r="N92" i="23"/>
  <c r="O92" i="23"/>
  <c r="N100" i="23"/>
  <c r="O100" i="23"/>
  <c r="N108" i="23"/>
  <c r="O124" i="23"/>
  <c r="N132" i="23"/>
  <c r="O132" i="23"/>
  <c r="N140" i="23"/>
  <c r="O140" i="23"/>
  <c r="O148" i="23"/>
  <c r="N148" i="23"/>
  <c r="N156" i="23"/>
  <c r="O156" i="23"/>
  <c r="O164" i="23"/>
  <c r="N164" i="23"/>
  <c r="O121" i="23"/>
  <c r="N94" i="23"/>
  <c r="N134" i="23"/>
  <c r="O134" i="23"/>
  <c r="O160" i="23"/>
  <c r="N160" i="23"/>
  <c r="N73" i="23"/>
  <c r="O73" i="23"/>
  <c r="O81" i="23"/>
  <c r="N81" i="23"/>
  <c r="O89" i="23"/>
  <c r="N89" i="23"/>
  <c r="O102" i="23"/>
  <c r="N126" i="23"/>
  <c r="O126" i="23"/>
  <c r="N150" i="23"/>
  <c r="O150" i="23"/>
  <c r="O158" i="23"/>
  <c r="N158" i="23"/>
  <c r="N166" i="23"/>
  <c r="O166" i="23"/>
  <c r="O155" i="23"/>
  <c r="N155" i="23"/>
  <c r="AT27" i="5"/>
  <c r="N94" i="24"/>
  <c r="O94" i="24"/>
  <c r="N102" i="24"/>
  <c r="O102" i="24"/>
  <c r="N110" i="24"/>
  <c r="O110" i="24"/>
  <c r="N118" i="24"/>
  <c r="O118" i="24"/>
  <c r="O126" i="24"/>
  <c r="N126" i="24"/>
  <c r="N142" i="24"/>
  <c r="N67" i="24"/>
  <c r="O67" i="24"/>
  <c r="O75" i="24"/>
  <c r="N75" i="24"/>
  <c r="N83" i="24"/>
  <c r="O83" i="24"/>
  <c r="N91" i="24"/>
  <c r="O91" i="24"/>
  <c r="O99" i="24"/>
  <c r="N99" i="24"/>
  <c r="O131" i="24"/>
  <c r="N131" i="24"/>
  <c r="O139" i="24"/>
  <c r="N139" i="24"/>
  <c r="N147" i="24"/>
  <c r="O147" i="24"/>
  <c r="O155" i="24"/>
  <c r="N155" i="24"/>
  <c r="N72" i="24"/>
  <c r="O72" i="24"/>
  <c r="N80" i="24"/>
  <c r="N88" i="24"/>
  <c r="N104" i="24"/>
  <c r="O104" i="24"/>
  <c r="O112" i="24"/>
  <c r="N112" i="24"/>
  <c r="O120" i="24"/>
  <c r="N120" i="24"/>
  <c r="N128" i="24"/>
  <c r="O128" i="24"/>
  <c r="N136" i="24"/>
  <c r="O136" i="24"/>
  <c r="N69" i="24"/>
  <c r="O69" i="24"/>
  <c r="N77" i="24"/>
  <c r="O77" i="24"/>
  <c r="N85" i="24"/>
  <c r="O85" i="24"/>
  <c r="N93" i="24"/>
  <c r="O93" i="24"/>
  <c r="O101" i="24"/>
  <c r="N101" i="24"/>
  <c r="N117" i="24"/>
  <c r="O133" i="24"/>
  <c r="N133" i="24"/>
  <c r="N141" i="24"/>
  <c r="O141" i="24"/>
  <c r="O149" i="24"/>
  <c r="N149" i="24"/>
  <c r="N157" i="24"/>
  <c r="O157" i="24"/>
  <c r="N165" i="24"/>
  <c r="O165" i="24"/>
  <c r="N73" i="24"/>
  <c r="O73" i="24"/>
  <c r="O121" i="24"/>
  <c r="N121" i="24"/>
  <c r="O129" i="24"/>
  <c r="N129" i="24"/>
  <c r="O161" i="24"/>
  <c r="N161" i="24"/>
  <c r="N158" i="24"/>
  <c r="O158" i="24"/>
  <c r="N166" i="24"/>
  <c r="O82" i="24"/>
  <c r="N82" i="24"/>
  <c r="N90" i="24"/>
  <c r="O90" i="24"/>
  <c r="O98" i="24"/>
  <c r="N98" i="24"/>
  <c r="N106" i="24"/>
  <c r="O106" i="24"/>
  <c r="O114" i="24"/>
  <c r="N114" i="24"/>
  <c r="N146" i="24"/>
  <c r="O146" i="24"/>
  <c r="O154" i="24"/>
  <c r="N154" i="24"/>
  <c r="N162" i="24"/>
  <c r="O162" i="24"/>
  <c r="O116" i="24"/>
  <c r="N116" i="24"/>
  <c r="O153" i="24"/>
  <c r="N153" i="24"/>
  <c r="O87" i="24"/>
  <c r="N87" i="24"/>
  <c r="O95" i="24"/>
  <c r="N95" i="24"/>
  <c r="O103" i="24"/>
  <c r="N103" i="24"/>
  <c r="N111" i="24"/>
  <c r="O111" i="24"/>
  <c r="N119" i="24"/>
  <c r="O119" i="24"/>
  <c r="N151" i="24"/>
  <c r="O151" i="24"/>
  <c r="N159" i="24"/>
  <c r="O159" i="24"/>
  <c r="N92" i="24"/>
  <c r="O92" i="24"/>
  <c r="N156" i="24"/>
  <c r="O156" i="24"/>
  <c r="N164" i="24"/>
  <c r="O164" i="24"/>
  <c r="O81" i="24"/>
  <c r="O145" i="24"/>
  <c r="N145" i="24"/>
  <c r="O68" i="24"/>
  <c r="N68" i="24"/>
  <c r="N76" i="24"/>
  <c r="O76" i="24"/>
  <c r="N84" i="24"/>
  <c r="O84" i="24"/>
  <c r="O100" i="24"/>
  <c r="N100" i="24"/>
  <c r="O108" i="24"/>
  <c r="O113" i="24"/>
  <c r="N113" i="24"/>
  <c r="N137" i="24"/>
  <c r="O137" i="24"/>
  <c r="H24" i="34"/>
  <c r="N24" i="34" s="1"/>
  <c r="U24" i="25"/>
  <c r="H32" i="34"/>
  <c r="N32" i="34" s="1"/>
  <c r="U32" i="25"/>
  <c r="H40" i="34"/>
  <c r="N40" i="34" s="1"/>
  <c r="U40" i="25"/>
  <c r="U48" i="25"/>
  <c r="H48" i="34"/>
  <c r="N48" i="34" s="1"/>
  <c r="H56" i="34"/>
  <c r="N56" i="34" s="1"/>
  <c r="U56" i="25"/>
  <c r="H21" i="34"/>
  <c r="N21" i="34" s="1"/>
  <c r="U21" i="25"/>
  <c r="U29" i="25"/>
  <c r="H29" i="34"/>
  <c r="N29" i="34" s="1"/>
  <c r="H37" i="34"/>
  <c r="N37" i="34" s="1"/>
  <c r="U37" i="25"/>
  <c r="H45" i="34"/>
  <c r="N45" i="34" s="1"/>
  <c r="U45" i="25"/>
  <c r="H53" i="34"/>
  <c r="N53" i="34" s="1"/>
  <c r="U53" i="25"/>
  <c r="H61" i="34"/>
  <c r="N61" i="34" s="1"/>
  <c r="U61" i="25"/>
  <c r="H18" i="34"/>
  <c r="N18" i="34" s="1"/>
  <c r="U18" i="25"/>
  <c r="U26" i="25"/>
  <c r="H26" i="34"/>
  <c r="N26" i="34" s="1"/>
  <c r="U34" i="25"/>
  <c r="H34" i="34"/>
  <c r="N34" i="34" s="1"/>
  <c r="H42" i="34"/>
  <c r="N42" i="34" s="1"/>
  <c r="U42" i="25"/>
  <c r="H50" i="34"/>
  <c r="N50" i="34" s="1"/>
  <c r="U50" i="25"/>
  <c r="U58" i="25"/>
  <c r="H58" i="34"/>
  <c r="N58" i="34" s="1"/>
  <c r="H23" i="34"/>
  <c r="N23" i="34" s="1"/>
  <c r="U23" i="25"/>
  <c r="H31" i="34"/>
  <c r="N31" i="34" s="1"/>
  <c r="U31" i="25"/>
  <c r="H39" i="34"/>
  <c r="N39" i="34" s="1"/>
  <c r="U39" i="25"/>
  <c r="H47" i="34"/>
  <c r="N47" i="34" s="1"/>
  <c r="U47" i="25"/>
  <c r="H55" i="34"/>
  <c r="N55" i="34" s="1"/>
  <c r="U55" i="25"/>
  <c r="H63" i="34"/>
  <c r="N63" i="34" s="1"/>
  <c r="U63" i="25"/>
  <c r="H20" i="34"/>
  <c r="N20" i="34" s="1"/>
  <c r="U20" i="25"/>
  <c r="H28" i="34"/>
  <c r="N28" i="34" s="1"/>
  <c r="U28" i="25"/>
  <c r="H36" i="34"/>
  <c r="N36" i="34" s="1"/>
  <c r="U36" i="25"/>
  <c r="U44" i="25"/>
  <c r="H44" i="34"/>
  <c r="N44" i="34" s="1"/>
  <c r="H52" i="34"/>
  <c r="N52" i="34" s="1"/>
  <c r="U52" i="25"/>
  <c r="H60" i="34"/>
  <c r="N60" i="34" s="1"/>
  <c r="U60" i="25"/>
  <c r="N8" i="25"/>
  <c r="H17" i="34"/>
  <c r="N17" i="34" s="1"/>
  <c r="U17" i="25"/>
  <c r="H25" i="34"/>
  <c r="N25" i="34" s="1"/>
  <c r="U25" i="25"/>
  <c r="U33" i="25"/>
  <c r="H33" i="34"/>
  <c r="N33" i="34" s="1"/>
  <c r="H41" i="34"/>
  <c r="N41" i="34" s="1"/>
  <c r="U41" i="25"/>
  <c r="H49" i="34"/>
  <c r="N49" i="34" s="1"/>
  <c r="U49" i="25"/>
  <c r="H57" i="34"/>
  <c r="N57" i="34" s="1"/>
  <c r="U57" i="25"/>
  <c r="H38" i="34"/>
  <c r="N38" i="34" s="1"/>
  <c r="U38" i="25"/>
  <c r="U64" i="25"/>
  <c r="H64" i="34"/>
  <c r="N64" i="34" s="1"/>
  <c r="U19" i="25"/>
  <c r="H19" i="34"/>
  <c r="N19" i="34" s="1"/>
  <c r="H51" i="34"/>
  <c r="N51" i="34" s="1"/>
  <c r="U51" i="25"/>
  <c r="H43" i="34"/>
  <c r="N43" i="34" s="1"/>
  <c r="U43" i="25"/>
  <c r="H46" i="34"/>
  <c r="N46" i="34" s="1"/>
  <c r="U46" i="25"/>
  <c r="H27" i="34"/>
  <c r="N27" i="34" s="1"/>
  <c r="U27" i="25"/>
  <c r="U59" i="25"/>
  <c r="H59" i="34"/>
  <c r="N59" i="34" s="1"/>
  <c r="H22" i="34"/>
  <c r="N22" i="34" s="1"/>
  <c r="U22" i="25"/>
  <c r="H54" i="34"/>
  <c r="N54" i="34" s="1"/>
  <c r="U54" i="25"/>
  <c r="H35" i="34"/>
  <c r="N35" i="34" s="1"/>
  <c r="U35" i="25"/>
  <c r="H30" i="34"/>
  <c r="N30" i="34" s="1"/>
  <c r="U30" i="25"/>
  <c r="H62" i="34"/>
  <c r="N62" i="34" s="1"/>
  <c r="U62" i="25"/>
  <c r="I19" i="34"/>
  <c r="O19" i="34" s="1"/>
  <c r="U19" i="26"/>
  <c r="U27" i="26"/>
  <c r="I27" i="34"/>
  <c r="O27" i="34" s="1"/>
  <c r="I35" i="34"/>
  <c r="O35" i="34" s="1"/>
  <c r="U35" i="26"/>
  <c r="U43" i="26"/>
  <c r="I43" i="34"/>
  <c r="O43" i="34" s="1"/>
  <c r="U51" i="26"/>
  <c r="I51" i="34"/>
  <c r="O51" i="34" s="1"/>
  <c r="I59" i="34"/>
  <c r="O59" i="34" s="1"/>
  <c r="U59" i="26"/>
  <c r="I24" i="34"/>
  <c r="O24" i="34" s="1"/>
  <c r="U24" i="26"/>
  <c r="I32" i="34"/>
  <c r="O32" i="34" s="1"/>
  <c r="U32" i="26"/>
  <c r="I40" i="34"/>
  <c r="O40" i="34" s="1"/>
  <c r="U40" i="26"/>
  <c r="I48" i="34"/>
  <c r="O48" i="34" s="1"/>
  <c r="U48" i="26"/>
  <c r="U56" i="26"/>
  <c r="I56" i="34"/>
  <c r="O56" i="34" s="1"/>
  <c r="I21" i="34"/>
  <c r="O21" i="34" s="1"/>
  <c r="U21" i="26"/>
  <c r="I29" i="34"/>
  <c r="O29" i="34" s="1"/>
  <c r="U29" i="26"/>
  <c r="I37" i="34"/>
  <c r="O37" i="34" s="1"/>
  <c r="U37" i="26"/>
  <c r="I45" i="34"/>
  <c r="O45" i="34" s="1"/>
  <c r="U45" i="26"/>
  <c r="I53" i="34"/>
  <c r="O53" i="34" s="1"/>
  <c r="U53" i="26"/>
  <c r="I61" i="34"/>
  <c r="O61" i="34" s="1"/>
  <c r="U61" i="26"/>
  <c r="I17" i="34"/>
  <c r="O17" i="34" s="1"/>
  <c r="N8" i="26"/>
  <c r="U17" i="26"/>
  <c r="I18" i="34"/>
  <c r="O18" i="34" s="1"/>
  <c r="U18" i="26"/>
  <c r="I26" i="34"/>
  <c r="O26" i="34" s="1"/>
  <c r="U26" i="26"/>
  <c r="I34" i="34"/>
  <c r="O34" i="34" s="1"/>
  <c r="U34" i="26"/>
  <c r="I42" i="34"/>
  <c r="O42" i="34" s="1"/>
  <c r="U42" i="26"/>
  <c r="I50" i="34"/>
  <c r="O50" i="34" s="1"/>
  <c r="U50" i="26"/>
  <c r="I58" i="34"/>
  <c r="O58" i="34" s="1"/>
  <c r="U58" i="26"/>
  <c r="I23" i="34"/>
  <c r="O23" i="34" s="1"/>
  <c r="U23" i="26"/>
  <c r="I31" i="34"/>
  <c r="O31" i="34" s="1"/>
  <c r="U31" i="26"/>
  <c r="I39" i="34"/>
  <c r="O39" i="34" s="1"/>
  <c r="U39" i="26"/>
  <c r="I47" i="34"/>
  <c r="O47" i="34" s="1"/>
  <c r="U47" i="26"/>
  <c r="I55" i="34"/>
  <c r="O55" i="34" s="1"/>
  <c r="U55" i="26"/>
  <c r="I20" i="34"/>
  <c r="O20" i="34" s="1"/>
  <c r="U20" i="26"/>
  <c r="I28" i="34"/>
  <c r="O28" i="34" s="1"/>
  <c r="U28" i="26"/>
  <c r="I36" i="34"/>
  <c r="O36" i="34" s="1"/>
  <c r="U36" i="26"/>
  <c r="I44" i="34"/>
  <c r="O44" i="34" s="1"/>
  <c r="U44" i="26"/>
  <c r="I52" i="34"/>
  <c r="O52" i="34" s="1"/>
  <c r="U52" i="26"/>
  <c r="I60" i="34"/>
  <c r="O60" i="34" s="1"/>
  <c r="U60" i="26"/>
  <c r="I25" i="34"/>
  <c r="O25" i="34" s="1"/>
  <c r="U25" i="26"/>
  <c r="I57" i="34"/>
  <c r="O57" i="34" s="1"/>
  <c r="U57" i="26"/>
  <c r="U62" i="26"/>
  <c r="I62" i="34"/>
  <c r="O62" i="34" s="1"/>
  <c r="U38" i="26"/>
  <c r="I38" i="34"/>
  <c r="O38" i="34" s="1"/>
  <c r="I33" i="34"/>
  <c r="O33" i="34" s="1"/>
  <c r="U33" i="26"/>
  <c r="I46" i="34"/>
  <c r="O46" i="34" s="1"/>
  <c r="U46" i="26"/>
  <c r="U41" i="26"/>
  <c r="I41" i="34"/>
  <c r="O41" i="34" s="1"/>
  <c r="I22" i="34"/>
  <c r="O22" i="34" s="1"/>
  <c r="U22" i="26"/>
  <c r="U54" i="26"/>
  <c r="I54" i="34"/>
  <c r="O54" i="34" s="1"/>
  <c r="I30" i="34"/>
  <c r="O30" i="34" s="1"/>
  <c r="U30" i="26"/>
  <c r="I49" i="34"/>
  <c r="O49" i="34" s="1"/>
  <c r="U49" i="26"/>
  <c r="S8" i="5"/>
  <c r="S16" i="5"/>
  <c r="S24" i="5"/>
  <c r="S32" i="5"/>
  <c r="S40" i="5"/>
  <c r="S48" i="5"/>
  <c r="S56" i="5"/>
  <c r="S5" i="5"/>
  <c r="S13" i="5"/>
  <c r="S21" i="5"/>
  <c r="S29" i="5"/>
  <c r="S37" i="5"/>
  <c r="S45" i="5"/>
  <c r="S53" i="5"/>
  <c r="S61" i="5"/>
  <c r="S63" i="5"/>
  <c r="S6" i="5"/>
  <c r="S14" i="5"/>
  <c r="S10" i="5"/>
  <c r="S18" i="5"/>
  <c r="S26" i="5"/>
  <c r="S34" i="5"/>
  <c r="S42" i="5"/>
  <c r="S50" i="5"/>
  <c r="S58" i="5"/>
  <c r="S7" i="5"/>
  <c r="S15" i="5"/>
  <c r="S23" i="5"/>
  <c r="S31" i="5"/>
  <c r="S39" i="5"/>
  <c r="S47" i="5"/>
  <c r="S55" i="5"/>
  <c r="S12" i="5"/>
  <c r="S20" i="5"/>
  <c r="S28" i="5"/>
  <c r="S36" i="5"/>
  <c r="S44" i="5"/>
  <c r="S52" i="5"/>
  <c r="S60" i="5"/>
  <c r="S64" i="5"/>
  <c r="AS26" i="5" s="1"/>
  <c r="S9" i="5"/>
  <c r="S17" i="5"/>
  <c r="S25" i="5"/>
  <c r="S33" i="5"/>
  <c r="S41" i="5"/>
  <c r="S49" i="5"/>
  <c r="S57" i="5"/>
  <c r="S62" i="5"/>
  <c r="S30" i="5"/>
  <c r="S43" i="5"/>
  <c r="S38" i="5"/>
  <c r="S65" i="5"/>
  <c r="S19" i="5"/>
  <c r="S51" i="5"/>
  <c r="S46" i="5"/>
  <c r="S11" i="5"/>
  <c r="S27" i="5"/>
  <c r="S59" i="5"/>
  <c r="S22" i="5"/>
  <c r="S54" i="5"/>
  <c r="S35" i="5"/>
  <c r="T11" i="5"/>
  <c r="T19" i="5"/>
  <c r="T27" i="5"/>
  <c r="T35" i="5"/>
  <c r="T43" i="5"/>
  <c r="T51" i="5"/>
  <c r="T59" i="5"/>
  <c r="T9" i="5"/>
  <c r="T17" i="5"/>
  <c r="T8" i="5"/>
  <c r="T16" i="5"/>
  <c r="T24" i="5"/>
  <c r="T32" i="5"/>
  <c r="T40" i="5"/>
  <c r="T48" i="5"/>
  <c r="T56" i="5"/>
  <c r="T5" i="5"/>
  <c r="T13" i="5"/>
  <c r="T21" i="5"/>
  <c r="T29" i="5"/>
  <c r="T37" i="5"/>
  <c r="T45" i="5"/>
  <c r="T53" i="5"/>
  <c r="T61" i="5"/>
  <c r="T63" i="5"/>
  <c r="T10" i="5"/>
  <c r="T18" i="5"/>
  <c r="T26" i="5"/>
  <c r="T34" i="5"/>
  <c r="T42" i="5"/>
  <c r="T50" i="5"/>
  <c r="T58" i="5"/>
  <c r="T7" i="5"/>
  <c r="T15" i="5"/>
  <c r="T23" i="5"/>
  <c r="T31" i="5"/>
  <c r="T39" i="5"/>
  <c r="T47" i="5"/>
  <c r="T55" i="5"/>
  <c r="T12" i="5"/>
  <c r="T20" i="5"/>
  <c r="T28" i="5"/>
  <c r="T36" i="5"/>
  <c r="T44" i="5"/>
  <c r="T52" i="5"/>
  <c r="T60" i="5"/>
  <c r="T49" i="5"/>
  <c r="T62" i="5"/>
  <c r="T25" i="5"/>
  <c r="T57" i="5"/>
  <c r="T30" i="5"/>
  <c r="T6" i="5"/>
  <c r="T14" i="5"/>
  <c r="T38" i="5"/>
  <c r="T33" i="5"/>
  <c r="T54" i="5"/>
  <c r="T46" i="5"/>
  <c r="T41" i="5"/>
  <c r="T22" i="5"/>
  <c r="BK204" i="26"/>
  <c r="BK212" i="26"/>
  <c r="BK206" i="26"/>
  <c r="BK199" i="26"/>
  <c r="BK205" i="26"/>
  <c r="BK202" i="26"/>
  <c r="BK211" i="26"/>
  <c r="BK207" i="26"/>
  <c r="BK209" i="26"/>
  <c r="BK210" i="26"/>
  <c r="BK203" i="26"/>
  <c r="BK208" i="26"/>
  <c r="BK201" i="26"/>
  <c r="BK200" i="26"/>
  <c r="BK144" i="25"/>
  <c r="BK139" i="25"/>
  <c r="BK146" i="25"/>
  <c r="BK138" i="25"/>
  <c r="BK140" i="25"/>
  <c r="BK141" i="25"/>
  <c r="BK145" i="25"/>
  <c r="BK143" i="25"/>
  <c r="BK142" i="25"/>
  <c r="BK132" i="25"/>
  <c r="BK135" i="25"/>
  <c r="BK131" i="25"/>
  <c r="BK130" i="25"/>
  <c r="BK136" i="25"/>
  <c r="BK133" i="25"/>
  <c r="BK134" i="25"/>
  <c r="BK137" i="25"/>
  <c r="BK66" i="25"/>
  <c r="BK68" i="25"/>
  <c r="BK67" i="25"/>
  <c r="BK69" i="25"/>
  <c r="BK65" i="25"/>
  <c r="BK71" i="25"/>
  <c r="BK64" i="25"/>
  <c r="BK70" i="25"/>
  <c r="BK193" i="26"/>
  <c r="BK198" i="26"/>
  <c r="BK188" i="26"/>
  <c r="BK194" i="26"/>
  <c r="BK197" i="26"/>
  <c r="BK191" i="26"/>
  <c r="BK187" i="26"/>
  <c r="BK190" i="26"/>
  <c r="BK195" i="26"/>
  <c r="BK196" i="26"/>
  <c r="BK192" i="26"/>
  <c r="BK189" i="26"/>
  <c r="BK186" i="26"/>
  <c r="BK55" i="26"/>
  <c r="BK57" i="26"/>
  <c r="BK56" i="26"/>
  <c r="BK65" i="26"/>
  <c r="BK69" i="26"/>
  <c r="BK62" i="26"/>
  <c r="BK66" i="26"/>
  <c r="BK63" i="26"/>
  <c r="BK68" i="26"/>
  <c r="BK64" i="26"/>
  <c r="BK67" i="26"/>
  <c r="BK31" i="26"/>
  <c r="BK32" i="26"/>
  <c r="BK33" i="26"/>
  <c r="BK365" i="25"/>
  <c r="BK362" i="25"/>
  <c r="BK364" i="25"/>
  <c r="BK366" i="25"/>
  <c r="BK363" i="25"/>
  <c r="BK177" i="26"/>
  <c r="BK184" i="26"/>
  <c r="BK183" i="26"/>
  <c r="BK178" i="26"/>
  <c r="BK179" i="26"/>
  <c r="BK180" i="26"/>
  <c r="BK181" i="26"/>
  <c r="BK175" i="26"/>
  <c r="BK185" i="26"/>
  <c r="BK176" i="26"/>
  <c r="BK182" i="26"/>
  <c r="BK75" i="26"/>
  <c r="BK76" i="26"/>
  <c r="BK78" i="26"/>
  <c r="BK77" i="26"/>
  <c r="BK37" i="25"/>
  <c r="BK38" i="25"/>
  <c r="BK23" i="26"/>
  <c r="BK22" i="26"/>
  <c r="BK21" i="26"/>
  <c r="BK89" i="26"/>
  <c r="BK82" i="26"/>
  <c r="BK87" i="26"/>
  <c r="BK84" i="26"/>
  <c r="BK83" i="26"/>
  <c r="BK85" i="26"/>
  <c r="BK88" i="26"/>
  <c r="BK80" i="26"/>
  <c r="BK79" i="26"/>
  <c r="BK86" i="26"/>
  <c r="BK81" i="26"/>
  <c r="BK238" i="26"/>
  <c r="BK234" i="26"/>
  <c r="BK213" i="26"/>
  <c r="BK217" i="26"/>
  <c r="BK243" i="26"/>
  <c r="BK239" i="26"/>
  <c r="BK220" i="26"/>
  <c r="BK226" i="26"/>
  <c r="BK235" i="26"/>
  <c r="BK245" i="26"/>
  <c r="BK216" i="26"/>
  <c r="BK214" i="26"/>
  <c r="BK223" i="26"/>
  <c r="BK240" i="26"/>
  <c r="BK231" i="26"/>
  <c r="BK244" i="26"/>
  <c r="BK222" i="26"/>
  <c r="BK221" i="26"/>
  <c r="BK233" i="26"/>
  <c r="BK246" i="26"/>
  <c r="BK229" i="26"/>
  <c r="BK215" i="26"/>
  <c r="BK236" i="26"/>
  <c r="BK237" i="26"/>
  <c r="BK228" i="26"/>
  <c r="BK227" i="26"/>
  <c r="BK232" i="26"/>
  <c r="BK242" i="26"/>
  <c r="BK224" i="26"/>
  <c r="BK219" i="26"/>
  <c r="BK230" i="26"/>
  <c r="BK241" i="26"/>
  <c r="BK218" i="26"/>
  <c r="BK225" i="26"/>
  <c r="BK96" i="26"/>
  <c r="BK99" i="26"/>
  <c r="BK98" i="26"/>
  <c r="BK100" i="26"/>
  <c r="BK97" i="26"/>
  <c r="BK101" i="26"/>
  <c r="BK40" i="25"/>
  <c r="BK39" i="25"/>
  <c r="BK41" i="25"/>
  <c r="BK43" i="25"/>
  <c r="BK42" i="25"/>
  <c r="BK94" i="26"/>
  <c r="BK93" i="26"/>
  <c r="BK95" i="26"/>
  <c r="BK90" i="26"/>
  <c r="BK92" i="26"/>
  <c r="BK91" i="26"/>
  <c r="BK116" i="25"/>
  <c r="BK128" i="25"/>
  <c r="BK120" i="25"/>
  <c r="BK114" i="25"/>
  <c r="BK123" i="25"/>
  <c r="BK129" i="25"/>
  <c r="BK119" i="25"/>
  <c r="BK118" i="25"/>
  <c r="BK125" i="25"/>
  <c r="BK124" i="25"/>
  <c r="BK121" i="25"/>
  <c r="BK115" i="25"/>
  <c r="BK126" i="25"/>
  <c r="BK127" i="25"/>
  <c r="BK117" i="25"/>
  <c r="BK122" i="25"/>
  <c r="BK273" i="25"/>
  <c r="BK272" i="25"/>
  <c r="BK271" i="25"/>
  <c r="BK257" i="25"/>
  <c r="BK267" i="25"/>
  <c r="BK266" i="25"/>
  <c r="BK270" i="25"/>
  <c r="BK254" i="25"/>
  <c r="BK263" i="25"/>
  <c r="BK268" i="25"/>
  <c r="BK247" i="25"/>
  <c r="BK248" i="25"/>
  <c r="BK278" i="25"/>
  <c r="BK269" i="25"/>
  <c r="BK260" i="25"/>
  <c r="BK256" i="25"/>
  <c r="BK277" i="25"/>
  <c r="BK261" i="25"/>
  <c r="BK253" i="25"/>
  <c r="BK252" i="25"/>
  <c r="BK265" i="25"/>
  <c r="BK262" i="25"/>
  <c r="BK250" i="25"/>
  <c r="BK258" i="25"/>
  <c r="BK275" i="25"/>
  <c r="BK264" i="25"/>
  <c r="BK255" i="25"/>
  <c r="BK251" i="25"/>
  <c r="BK276" i="25"/>
  <c r="BK274" i="25"/>
  <c r="BK259" i="25"/>
  <c r="BK249" i="25"/>
  <c r="BK155" i="26"/>
  <c r="BK166" i="26"/>
  <c r="BK169" i="26"/>
  <c r="BK163" i="26"/>
  <c r="BK167" i="26"/>
  <c r="BK165" i="26"/>
  <c r="BK156" i="26"/>
  <c r="BK159" i="26"/>
  <c r="BK174" i="26"/>
  <c r="BK172" i="26"/>
  <c r="BK158" i="26"/>
  <c r="BK160" i="26"/>
  <c r="BK173" i="26"/>
  <c r="BK157" i="26"/>
  <c r="BK154" i="26"/>
  <c r="BK170" i="26"/>
  <c r="BK171" i="26"/>
  <c r="BK162" i="26"/>
  <c r="BK168" i="26"/>
  <c r="BK164" i="26"/>
  <c r="BK161" i="26"/>
  <c r="BK289" i="25"/>
  <c r="BK286" i="25"/>
  <c r="BK309" i="25"/>
  <c r="BK307" i="25"/>
  <c r="BK317" i="25"/>
  <c r="BK282" i="25"/>
  <c r="BK296" i="25"/>
  <c r="BK298" i="25"/>
  <c r="BK300" i="25"/>
  <c r="BK291" i="25"/>
  <c r="BK288" i="25"/>
  <c r="BK314" i="25"/>
  <c r="BK312" i="25"/>
  <c r="BK295" i="25"/>
  <c r="BK285" i="25"/>
  <c r="BK304" i="25"/>
  <c r="BK301" i="25"/>
  <c r="BK284" i="25"/>
  <c r="BK287" i="25"/>
  <c r="BK280" i="25"/>
  <c r="BK305" i="25"/>
  <c r="BK299" i="25"/>
  <c r="BK293" i="25"/>
  <c r="BK281" i="25"/>
  <c r="BK294" i="25"/>
  <c r="BK303" i="25"/>
  <c r="BK311" i="25"/>
  <c r="BK315" i="25"/>
  <c r="BK292" i="25"/>
  <c r="BK290" i="25"/>
  <c r="BK279" i="25"/>
  <c r="BK313" i="25"/>
  <c r="BK306" i="25"/>
  <c r="BK302" i="25"/>
  <c r="BK297" i="25"/>
  <c r="BK283" i="25"/>
  <c r="BK308" i="25"/>
  <c r="BK316" i="25"/>
  <c r="BK310" i="25"/>
  <c r="BK132" i="26"/>
  <c r="BK135" i="26"/>
  <c r="BK136" i="26"/>
  <c r="BK131" i="26"/>
  <c r="BK134" i="26"/>
  <c r="BK133" i="26"/>
  <c r="BK130" i="26"/>
  <c r="BK123" i="26"/>
  <c r="BK121" i="26"/>
  <c r="BK340" i="26"/>
  <c r="BK321" i="26"/>
  <c r="BK353" i="26"/>
  <c r="BK360" i="26"/>
  <c r="BK357" i="26"/>
  <c r="BK345" i="26"/>
  <c r="BK43" i="26"/>
  <c r="AK83" i="35"/>
  <c r="AK133" i="35"/>
  <c r="AK105" i="35"/>
  <c r="BK14" i="26"/>
  <c r="AJ73" i="35"/>
  <c r="AJ71" i="35"/>
  <c r="AJ85" i="35"/>
  <c r="BK28" i="25"/>
  <c r="AK140" i="35"/>
  <c r="AK112" i="35"/>
  <c r="AK150" i="35"/>
  <c r="BK9" i="26"/>
  <c r="AJ63" i="35"/>
  <c r="AJ69" i="35"/>
  <c r="AJ148" i="35"/>
  <c r="AJ149" i="35"/>
  <c r="BK22" i="25"/>
  <c r="AJ134" i="35"/>
  <c r="AJ91" i="35"/>
  <c r="AK72" i="35"/>
  <c r="BK20" i="26"/>
  <c r="AJ95" i="35"/>
  <c r="BK33" i="25"/>
  <c r="AJ142" i="35"/>
  <c r="AJ141" i="35"/>
  <c r="BK16" i="25"/>
  <c r="AK120" i="35"/>
  <c r="AK110" i="35"/>
  <c r="AK128" i="35"/>
  <c r="BK17" i="25"/>
  <c r="BG112" i="23"/>
  <c r="BF115" i="23"/>
  <c r="BF193" i="23"/>
  <c r="BG198" i="23"/>
  <c r="BG191" i="23"/>
  <c r="BF332" i="23"/>
  <c r="BF325" i="23"/>
  <c r="BF336" i="23"/>
  <c r="BG338" i="23"/>
  <c r="BG321" i="23"/>
  <c r="BG320" i="23"/>
  <c r="BG91" i="23"/>
  <c r="BG160" i="23"/>
  <c r="BF266" i="23"/>
  <c r="BF265" i="23"/>
  <c r="BG78" i="23"/>
  <c r="BF125" i="23"/>
  <c r="BG129" i="23"/>
  <c r="BF213" i="23"/>
  <c r="BG227" i="23"/>
  <c r="BG223" i="23"/>
  <c r="BF366" i="23"/>
  <c r="BF103" i="23"/>
  <c r="BG107" i="23"/>
  <c r="BF176" i="23"/>
  <c r="BF298" i="23"/>
  <c r="BF303" i="23"/>
  <c r="BF310" i="23"/>
  <c r="BG308" i="23"/>
  <c r="BG301" i="23"/>
  <c r="BF137" i="23"/>
  <c r="BG140" i="23"/>
  <c r="BF235" i="23"/>
  <c r="BF240" i="23"/>
  <c r="BG86" i="23"/>
  <c r="BF87" i="23"/>
  <c r="BG149" i="23"/>
  <c r="BF250" i="23"/>
  <c r="BF258" i="23"/>
  <c r="BG82" i="23"/>
  <c r="BG73" i="23"/>
  <c r="BF116" i="23"/>
  <c r="BG123" i="23"/>
  <c r="BG202" i="23"/>
  <c r="BG208" i="23"/>
  <c r="BF199" i="23"/>
  <c r="BF211" i="23"/>
  <c r="BF353" i="23"/>
  <c r="BF349" i="23"/>
  <c r="BF348" i="23"/>
  <c r="BG358" i="23"/>
  <c r="BG345" i="23"/>
  <c r="BG356" i="23"/>
  <c r="BF100" i="23"/>
  <c r="BF172" i="23"/>
  <c r="BF167" i="23"/>
  <c r="BG290" i="23"/>
  <c r="BG285" i="23"/>
  <c r="BF282" i="23"/>
  <c r="BF287" i="23"/>
  <c r="BF278" i="23"/>
  <c r="BG111" i="24"/>
  <c r="BF190" i="24"/>
  <c r="BF194" i="24"/>
  <c r="BF335" i="24"/>
  <c r="BF337" i="24"/>
  <c r="BG337" i="24"/>
  <c r="BG322" i="24"/>
  <c r="BG328" i="24"/>
  <c r="BG57" i="24"/>
  <c r="BF96" i="24"/>
  <c r="BF154" i="24"/>
  <c r="BF163" i="24"/>
  <c r="BG160" i="24"/>
  <c r="BF275" i="24"/>
  <c r="BF272" i="24"/>
  <c r="BG267" i="24"/>
  <c r="BG277" i="24"/>
  <c r="BG275" i="24"/>
  <c r="BG79" i="24"/>
  <c r="BG131" i="24"/>
  <c r="BF133" i="24"/>
  <c r="BF215" i="24"/>
  <c r="BF224" i="24"/>
  <c r="BG62" i="24"/>
  <c r="BG107" i="24"/>
  <c r="BF184" i="24"/>
  <c r="BF180" i="24"/>
  <c r="BF315" i="24"/>
  <c r="BF307" i="24"/>
  <c r="BG318" i="24"/>
  <c r="BG312" i="24"/>
  <c r="BG310" i="24"/>
  <c r="BF52" i="24"/>
  <c r="BF88" i="24"/>
  <c r="BG149" i="24"/>
  <c r="BF145" i="24"/>
  <c r="BF251" i="24"/>
  <c r="BF248" i="24"/>
  <c r="BG251" i="24"/>
  <c r="BG247" i="24"/>
  <c r="BF70" i="24"/>
  <c r="BG122" i="24"/>
  <c r="BG204" i="24"/>
  <c r="BF205" i="24"/>
  <c r="BF199" i="24"/>
  <c r="BF340" i="24"/>
  <c r="BF351" i="24"/>
  <c r="BF355" i="24"/>
  <c r="BF289" i="24"/>
  <c r="BF297" i="24"/>
  <c r="BG290" i="24"/>
  <c r="BG282" i="24"/>
  <c r="BG292" i="24"/>
  <c r="BF140" i="24"/>
  <c r="BG140" i="24"/>
  <c r="BF238" i="24"/>
  <c r="BF228" i="24"/>
  <c r="BG59" i="24"/>
  <c r="BF102" i="24"/>
  <c r="BG100" i="24"/>
  <c r="BF168" i="24"/>
  <c r="BG173" i="24"/>
  <c r="BK13" i="25"/>
  <c r="BK129" i="26"/>
  <c r="BK117" i="26"/>
  <c r="BK326" i="26"/>
  <c r="BK324" i="26"/>
  <c r="BK354" i="26"/>
  <c r="BK363" i="26"/>
  <c r="BK347" i="26"/>
  <c r="BK48" i="26"/>
  <c r="BK44" i="26"/>
  <c r="AK77" i="35"/>
  <c r="AK152" i="35"/>
  <c r="AK104" i="35"/>
  <c r="AJ123" i="35"/>
  <c r="AJ103" i="35"/>
  <c r="AK73" i="35"/>
  <c r="BK29" i="25"/>
  <c r="AK70" i="35"/>
  <c r="AJ124" i="35"/>
  <c r="AK85" i="35"/>
  <c r="BK19" i="26"/>
  <c r="AJ108" i="35"/>
  <c r="AK130" i="35"/>
  <c r="AK119" i="35"/>
  <c r="AK63" i="35"/>
  <c r="BK10" i="25"/>
  <c r="AK81" i="35"/>
  <c r="AK117" i="35"/>
  <c r="AJ107" i="35"/>
  <c r="AJ87" i="35"/>
  <c r="AJ161" i="35"/>
  <c r="AK99" i="35"/>
  <c r="BK34" i="25"/>
  <c r="AK84" i="35"/>
  <c r="AJ152" i="35"/>
  <c r="BK24" i="25"/>
  <c r="AK115" i="35"/>
  <c r="AJ127" i="35"/>
  <c r="AJ154" i="35"/>
  <c r="BK11" i="25"/>
  <c r="BG115" i="23"/>
  <c r="BF113" i="23"/>
  <c r="BF187" i="23"/>
  <c r="BG193" i="23"/>
  <c r="BG192" i="23"/>
  <c r="BF335" i="23"/>
  <c r="BF320" i="23"/>
  <c r="BF318" i="23"/>
  <c r="BG324" i="23"/>
  <c r="BG326" i="23"/>
  <c r="BG332" i="23"/>
  <c r="BG93" i="23"/>
  <c r="BG156" i="23"/>
  <c r="BF276" i="23"/>
  <c r="BF261" i="23"/>
  <c r="BF126" i="23"/>
  <c r="BG130" i="23"/>
  <c r="BF215" i="23"/>
  <c r="BF223" i="23"/>
  <c r="BG226" i="23"/>
  <c r="BG224" i="23"/>
  <c r="BG366" i="23"/>
  <c r="BF104" i="23"/>
  <c r="BF180" i="23"/>
  <c r="BF184" i="23"/>
  <c r="BF301" i="23"/>
  <c r="BF313" i="23"/>
  <c r="BF314" i="23"/>
  <c r="BG300" i="23"/>
  <c r="BG307" i="23"/>
  <c r="BF134" i="23"/>
  <c r="BG135" i="23"/>
  <c r="BF231" i="23"/>
  <c r="BF230" i="23"/>
  <c r="BG84" i="23"/>
  <c r="BF89" i="23"/>
  <c r="BG145" i="23"/>
  <c r="BF248" i="23"/>
  <c r="BF254" i="23"/>
  <c r="BG79" i="23"/>
  <c r="BG71" i="23"/>
  <c r="BF120" i="23"/>
  <c r="BG116" i="23"/>
  <c r="BG210" i="23"/>
  <c r="BG200" i="23"/>
  <c r="BF205" i="23"/>
  <c r="BF200" i="23"/>
  <c r="BF343" i="23"/>
  <c r="BF344" i="23"/>
  <c r="BF345" i="23"/>
  <c r="BG354" i="23"/>
  <c r="BG346" i="23"/>
  <c r="BG349" i="23"/>
  <c r="BG96" i="23"/>
  <c r="BF162" i="23"/>
  <c r="BF169" i="23"/>
  <c r="BG287" i="23"/>
  <c r="BG283" i="23"/>
  <c r="BF280" i="23"/>
  <c r="BF295" i="23"/>
  <c r="BF279" i="23"/>
  <c r="BG112" i="24"/>
  <c r="BF189" i="24"/>
  <c r="BF320" i="24"/>
  <c r="BF333" i="24"/>
  <c r="BF319" i="24"/>
  <c r="BG327" i="24"/>
  <c r="BG332" i="24"/>
  <c r="BF54" i="24"/>
  <c r="BG92" i="24"/>
  <c r="BF95" i="24"/>
  <c r="BF161" i="24"/>
  <c r="BF157" i="24"/>
  <c r="BG163" i="24"/>
  <c r="BF266" i="24"/>
  <c r="BF271" i="24"/>
  <c r="BG266" i="24"/>
  <c r="BG274" i="24"/>
  <c r="BG261" i="24"/>
  <c r="BG77" i="24"/>
  <c r="BG126" i="24"/>
  <c r="BF127" i="24"/>
  <c r="BF218" i="24"/>
  <c r="BF223" i="24"/>
  <c r="BG103" i="24"/>
  <c r="BF179" i="24"/>
  <c r="BF183" i="24"/>
  <c r="BF313" i="24"/>
  <c r="BF300" i="24"/>
  <c r="BG313" i="24"/>
  <c r="BG315" i="24"/>
  <c r="BG314" i="24"/>
  <c r="BF51" i="24"/>
  <c r="BF89" i="24"/>
  <c r="BG150" i="24"/>
  <c r="BF146" i="24"/>
  <c r="BF250" i="24"/>
  <c r="BF257" i="24"/>
  <c r="BG252" i="24"/>
  <c r="BG254" i="24"/>
  <c r="BF73" i="24"/>
  <c r="BG123" i="24"/>
  <c r="BG210" i="24"/>
  <c r="BG199" i="24"/>
  <c r="BF212" i="24"/>
  <c r="BF203" i="24"/>
  <c r="BF345" i="24"/>
  <c r="BF341" i="24"/>
  <c r="BF360" i="24"/>
  <c r="BF293" i="24"/>
  <c r="BF279" i="24"/>
  <c r="BG297" i="24"/>
  <c r="BG286" i="24"/>
  <c r="BG289" i="24"/>
  <c r="BF134" i="24"/>
  <c r="BG141" i="24"/>
  <c r="BF239" i="24"/>
  <c r="BF240" i="24"/>
  <c r="BF58" i="24"/>
  <c r="BF97" i="24"/>
  <c r="BF172" i="24"/>
  <c r="BF174" i="24"/>
  <c r="BG169" i="24"/>
  <c r="BK35" i="25"/>
  <c r="BK125" i="26"/>
  <c r="BK332" i="26"/>
  <c r="BK333" i="26"/>
  <c r="BK338" i="26"/>
  <c r="BK366" i="26"/>
  <c r="BK349" i="26"/>
  <c r="BK351" i="26"/>
  <c r="BK49" i="26"/>
  <c r="BK45" i="26"/>
  <c r="AJ70" i="35"/>
  <c r="AK107" i="35"/>
  <c r="AJ83" i="35"/>
  <c r="AJ117" i="35"/>
  <c r="AK137" i="35"/>
  <c r="BK17" i="26"/>
  <c r="AK88" i="35"/>
  <c r="AK164" i="35"/>
  <c r="AK154" i="35"/>
  <c r="AJ136" i="35"/>
  <c r="AJ133" i="35"/>
  <c r="AK143" i="35"/>
  <c r="AK127" i="35"/>
  <c r="BK7" i="26"/>
  <c r="AK134" i="35"/>
  <c r="AJ99" i="35"/>
  <c r="AJ68" i="35"/>
  <c r="AK162" i="35"/>
  <c r="AJ125" i="35"/>
  <c r="BK27" i="25"/>
  <c r="AK78" i="35"/>
  <c r="AJ155" i="35"/>
  <c r="BK18" i="25"/>
  <c r="AJ90" i="35"/>
  <c r="AK64" i="35"/>
  <c r="AJ86" i="35"/>
  <c r="BK19" i="25"/>
  <c r="BG111" i="23"/>
  <c r="BF186" i="23"/>
  <c r="BF194" i="23"/>
  <c r="BG186" i="23"/>
  <c r="BG194" i="23"/>
  <c r="BF340" i="23"/>
  <c r="BF329" i="23"/>
  <c r="BF331" i="23"/>
  <c r="BG325" i="23"/>
  <c r="BG330" i="23"/>
  <c r="BF91" i="23"/>
  <c r="BG90" i="23"/>
  <c r="BG161" i="23"/>
  <c r="BF270" i="23"/>
  <c r="BF260" i="23"/>
  <c r="BF269" i="23"/>
  <c r="BF132" i="23"/>
  <c r="BG132" i="23"/>
  <c r="BF221" i="23"/>
  <c r="BF218" i="23"/>
  <c r="BG218" i="23"/>
  <c r="BG217" i="23"/>
  <c r="BG365" i="23"/>
  <c r="BG108" i="23"/>
  <c r="BF173" i="23"/>
  <c r="BF175" i="23"/>
  <c r="BF306" i="23"/>
  <c r="BF316" i="23"/>
  <c r="BG313" i="23"/>
  <c r="BG315" i="23"/>
  <c r="BG306" i="23"/>
  <c r="BF139" i="23"/>
  <c r="BG133" i="23"/>
  <c r="BF234" i="23"/>
  <c r="BF229" i="23"/>
  <c r="BG88" i="23"/>
  <c r="BF86" i="23"/>
  <c r="BG144" i="23"/>
  <c r="BF246" i="23"/>
  <c r="BF245" i="23"/>
  <c r="BG81" i="23"/>
  <c r="BG70" i="23"/>
  <c r="BF119" i="23"/>
  <c r="BG121" i="23"/>
  <c r="BG203" i="23"/>
  <c r="BG199" i="23"/>
  <c r="BF201" i="23"/>
  <c r="BF202" i="23"/>
  <c r="BF363" i="23"/>
  <c r="BF352" i="23"/>
  <c r="BF341" i="23"/>
  <c r="BG363" i="23"/>
  <c r="BG362" i="23"/>
  <c r="BG347" i="23"/>
  <c r="BG97" i="23"/>
  <c r="BF171" i="23"/>
  <c r="BG292" i="23"/>
  <c r="BG295" i="23"/>
  <c r="BG297" i="23"/>
  <c r="BF289" i="23"/>
  <c r="BF292" i="23"/>
  <c r="BG115" i="24"/>
  <c r="BF195" i="24"/>
  <c r="BF328" i="24"/>
  <c r="BF325" i="24"/>
  <c r="BF326" i="24"/>
  <c r="BG338" i="24"/>
  <c r="BG326" i="24"/>
  <c r="BF55" i="24"/>
  <c r="BG90" i="24"/>
  <c r="BF90" i="24"/>
  <c r="BF160" i="24"/>
  <c r="BG158" i="24"/>
  <c r="BG157" i="24"/>
  <c r="BF261" i="24"/>
  <c r="BF267" i="24"/>
  <c r="BG269" i="24"/>
  <c r="BG260" i="24"/>
  <c r="BG265" i="24"/>
  <c r="BG75" i="24"/>
  <c r="BG125" i="24"/>
  <c r="BF130" i="24"/>
  <c r="BF219" i="24"/>
  <c r="BF220" i="24"/>
  <c r="BG106" i="24"/>
  <c r="BF177" i="24"/>
  <c r="BF185" i="24"/>
  <c r="BF304" i="24"/>
  <c r="BF301" i="24"/>
  <c r="BG304" i="24"/>
  <c r="BG301" i="24"/>
  <c r="BG303" i="24"/>
  <c r="BF53" i="24"/>
  <c r="BF87" i="24"/>
  <c r="BG151" i="24"/>
  <c r="BF147" i="24"/>
  <c r="BF247" i="24"/>
  <c r="BF245" i="24"/>
  <c r="BG256" i="24"/>
  <c r="BG253" i="24"/>
  <c r="BF74" i="24"/>
  <c r="BG124" i="24"/>
  <c r="BG206" i="24"/>
  <c r="BG202" i="24"/>
  <c r="BF207" i="24"/>
  <c r="BF211" i="24"/>
  <c r="BF339" i="24"/>
  <c r="BF347" i="24"/>
  <c r="BF359" i="24"/>
  <c r="BF294" i="24"/>
  <c r="BF287" i="24"/>
  <c r="BG280" i="24"/>
  <c r="BG295" i="24"/>
  <c r="BG288" i="24"/>
  <c r="BF138" i="24"/>
  <c r="BG135" i="24"/>
  <c r="BF241" i="24"/>
  <c r="BF242" i="24"/>
  <c r="BF61" i="24"/>
  <c r="BF101" i="24"/>
  <c r="BF171" i="24"/>
  <c r="BF164" i="24"/>
  <c r="BG166" i="24"/>
  <c r="BK36" i="25"/>
  <c r="BK126" i="26"/>
  <c r="BK115" i="26"/>
  <c r="BK334" i="26"/>
  <c r="BK325" i="26"/>
  <c r="BK320" i="26"/>
  <c r="BK344" i="26"/>
  <c r="BK343" i="26"/>
  <c r="BK356" i="26"/>
  <c r="BK50" i="26"/>
  <c r="BK42" i="26"/>
  <c r="AJ72" i="35"/>
  <c r="AK123" i="35"/>
  <c r="AK136" i="35"/>
  <c r="AK76" i="35"/>
  <c r="AK148" i="35"/>
  <c r="AK151" i="35"/>
  <c r="AK125" i="35"/>
  <c r="BK11" i="26"/>
  <c r="AJ158" i="35"/>
  <c r="AJ79" i="35"/>
  <c r="AJ101" i="35"/>
  <c r="AJ122" i="35"/>
  <c r="AK116" i="35"/>
  <c r="AK141" i="35"/>
  <c r="AK132" i="35"/>
  <c r="BK15" i="26"/>
  <c r="AJ130" i="35"/>
  <c r="AK97" i="35"/>
  <c r="AJ102" i="35"/>
  <c r="AJ138" i="35"/>
  <c r="BK13" i="26"/>
  <c r="AJ67" i="35"/>
  <c r="AJ156" i="35"/>
  <c r="BK8" i="26"/>
  <c r="AK113" i="35"/>
  <c r="AK96" i="35"/>
  <c r="AJ77" i="35"/>
  <c r="BK9" i="25"/>
  <c r="BF111" i="23"/>
  <c r="BF191" i="23"/>
  <c r="BF197" i="23"/>
  <c r="BG189" i="23"/>
  <c r="BG195" i="23"/>
  <c r="BF321" i="23"/>
  <c r="BF323" i="23"/>
  <c r="BG335" i="23"/>
  <c r="BG319" i="23"/>
  <c r="BG318" i="23"/>
  <c r="BF94" i="23"/>
  <c r="BG92" i="23"/>
  <c r="BG157" i="23"/>
  <c r="BF271" i="23"/>
  <c r="BF274" i="23"/>
  <c r="BF277" i="23"/>
  <c r="BF129" i="23"/>
  <c r="BG127" i="23"/>
  <c r="BF220" i="23"/>
  <c r="BF227" i="23"/>
  <c r="BG220" i="23"/>
  <c r="BG213" i="23"/>
  <c r="BF106" i="23"/>
  <c r="BG104" i="23"/>
  <c r="BF178" i="23"/>
  <c r="BF183" i="23"/>
  <c r="BF309" i="23"/>
  <c r="BF302" i="23"/>
  <c r="BG309" i="23"/>
  <c r="BG298" i="23"/>
  <c r="BG314" i="23"/>
  <c r="BF141" i="23"/>
  <c r="BG141" i="23"/>
  <c r="BF241" i="23"/>
  <c r="BF237" i="23"/>
  <c r="BG89" i="23"/>
  <c r="BG146" i="23"/>
  <c r="BG151" i="23"/>
  <c r="BF247" i="23"/>
  <c r="BF253" i="23"/>
  <c r="BF83" i="23"/>
  <c r="BG72" i="23"/>
  <c r="BF122" i="23"/>
  <c r="BG120" i="23"/>
  <c r="BG204" i="23"/>
  <c r="BG201" i="23"/>
  <c r="BF208" i="23"/>
  <c r="BF347" i="23"/>
  <c r="BF358" i="23"/>
  <c r="BF362" i="23"/>
  <c r="BG343" i="23"/>
  <c r="BG350" i="23"/>
  <c r="BG359" i="23"/>
  <c r="BF98" i="23"/>
  <c r="BG100" i="23"/>
  <c r="BF170" i="23"/>
  <c r="BG294" i="23"/>
  <c r="BG282" i="23"/>
  <c r="BG281" i="23"/>
  <c r="BF286" i="23"/>
  <c r="BF281" i="23"/>
  <c r="BG114" i="24"/>
  <c r="BF193" i="24"/>
  <c r="BF322" i="24"/>
  <c r="BF334" i="24"/>
  <c r="BF323" i="24"/>
  <c r="BG319" i="24"/>
  <c r="BG325" i="24"/>
  <c r="BF57" i="24"/>
  <c r="BG94" i="24"/>
  <c r="BF91" i="24"/>
  <c r="BF162" i="24"/>
  <c r="BG162" i="24"/>
  <c r="BG155" i="24"/>
  <c r="BF268" i="24"/>
  <c r="BF278" i="24"/>
  <c r="BG270" i="24"/>
  <c r="BG271" i="24"/>
  <c r="BF76" i="24"/>
  <c r="BG76" i="24"/>
  <c r="BG127" i="24"/>
  <c r="BF132" i="24"/>
  <c r="BF226" i="24"/>
  <c r="BF213" i="24"/>
  <c r="BG104" i="24"/>
  <c r="BF178" i="24"/>
  <c r="BF311" i="24"/>
  <c r="BF299" i="24"/>
  <c r="BF310" i="24"/>
  <c r="BG311" i="24"/>
  <c r="BG308" i="24"/>
  <c r="BF81" i="24"/>
  <c r="BG146" i="24"/>
  <c r="BG145" i="24"/>
  <c r="BF143" i="24"/>
  <c r="BF252" i="24"/>
  <c r="BF258" i="24"/>
  <c r="BG244" i="24"/>
  <c r="BG255" i="24"/>
  <c r="BF71" i="24"/>
  <c r="BG121" i="24"/>
  <c r="BG208" i="24"/>
  <c r="BG209" i="24"/>
  <c r="BF204" i="24"/>
  <c r="BF201" i="24"/>
  <c r="BF350" i="24"/>
  <c r="BF352" i="24"/>
  <c r="BF286" i="24"/>
  <c r="BF290" i="24"/>
  <c r="BF295" i="24"/>
  <c r="BG279" i="24"/>
  <c r="BG281" i="24"/>
  <c r="BF136" i="24"/>
  <c r="BF139" i="24"/>
  <c r="BG139" i="24"/>
  <c r="BF235" i="24"/>
  <c r="BF233" i="24"/>
  <c r="BF59" i="24"/>
  <c r="BG99" i="24"/>
  <c r="BF166" i="24"/>
  <c r="BF167" i="24"/>
  <c r="BG171" i="24"/>
  <c r="BK128" i="26"/>
  <c r="BK118" i="26"/>
  <c r="BK330" i="26"/>
  <c r="BK327" i="26"/>
  <c r="BK335" i="26"/>
  <c r="BK361" i="26"/>
  <c r="BK358" i="26"/>
  <c r="BK342" i="26"/>
  <c r="BK53" i="26"/>
  <c r="BK41" i="26"/>
  <c r="AJ163" i="35"/>
  <c r="AJ76" i="35"/>
  <c r="BK25" i="25"/>
  <c r="AK61" i="35"/>
  <c r="AK142" i="35"/>
  <c r="AK144" i="35"/>
  <c r="BK23" i="25"/>
  <c r="AK95" i="35"/>
  <c r="AJ129" i="35"/>
  <c r="AK80" i="35"/>
  <c r="AJ139" i="35"/>
  <c r="AK147" i="35"/>
  <c r="AJ80" i="35"/>
  <c r="AJ131" i="35"/>
  <c r="AJ160" i="35"/>
  <c r="AK93" i="35"/>
  <c r="BK10" i="26"/>
  <c r="AJ147" i="35"/>
  <c r="AK106" i="35"/>
  <c r="AJ153" i="35"/>
  <c r="AJ145" i="35"/>
  <c r="AK68" i="35"/>
  <c r="BK12" i="26"/>
  <c r="AJ120" i="35"/>
  <c r="AJ89" i="35"/>
  <c r="AJ132" i="35"/>
  <c r="AK156" i="35"/>
  <c r="AJ121" i="35"/>
  <c r="BG114" i="23"/>
  <c r="BF114" i="23"/>
  <c r="BF189" i="23"/>
  <c r="BF196" i="23"/>
  <c r="BG197" i="23"/>
  <c r="BF333" i="23"/>
  <c r="BF339" i="23"/>
  <c r="BF324" i="23"/>
  <c r="BG322" i="23"/>
  <c r="BG329" i="23"/>
  <c r="BG327" i="23"/>
  <c r="BF90" i="23"/>
  <c r="BG95" i="23"/>
  <c r="BG153" i="23"/>
  <c r="BF263" i="23"/>
  <c r="BF268" i="23"/>
  <c r="BG74" i="23"/>
  <c r="BF131" i="23"/>
  <c r="BG126" i="23"/>
  <c r="BF224" i="23"/>
  <c r="BF216" i="23"/>
  <c r="BG219" i="23"/>
  <c r="BG214" i="23"/>
  <c r="BF105" i="23"/>
  <c r="BG102" i="23"/>
  <c r="BF185" i="23"/>
  <c r="BF182" i="23"/>
  <c r="BF307" i="23"/>
  <c r="BF311" i="23"/>
  <c r="BG303" i="23"/>
  <c r="BG316" i="23"/>
  <c r="BG312" i="23"/>
  <c r="BF136" i="23"/>
  <c r="BG134" i="23"/>
  <c r="BF242" i="23"/>
  <c r="BF239" i="23"/>
  <c r="BG87" i="23"/>
  <c r="BG147" i="23"/>
  <c r="BG143" i="23"/>
  <c r="BF259" i="23"/>
  <c r="BF249" i="23"/>
  <c r="BF80" i="23"/>
  <c r="BG69" i="23"/>
  <c r="BF117" i="23"/>
  <c r="BG124" i="23"/>
  <c r="BG211" i="23"/>
  <c r="BG206" i="23"/>
  <c r="BF203" i="23"/>
  <c r="BF354" i="23"/>
  <c r="BF351" i="23"/>
  <c r="BF346" i="23"/>
  <c r="BG352" i="23"/>
  <c r="BG342" i="23"/>
  <c r="BG348" i="23"/>
  <c r="BF101" i="23"/>
  <c r="BG101" i="23"/>
  <c r="BF168" i="23"/>
  <c r="BG284" i="23"/>
  <c r="BG279" i="23"/>
  <c r="BG278" i="23"/>
  <c r="BF294" i="23"/>
  <c r="BF285" i="23"/>
  <c r="BG110" i="24"/>
  <c r="BF192" i="24"/>
  <c r="BF336" i="24"/>
  <c r="BF324" i="24"/>
  <c r="BF321" i="24"/>
  <c r="BG336" i="24"/>
  <c r="BG331" i="24"/>
  <c r="BF56" i="24"/>
  <c r="BG96" i="24"/>
  <c r="BF93" i="24"/>
  <c r="BF158" i="24"/>
  <c r="BG153" i="24"/>
  <c r="BG161" i="24"/>
  <c r="BF265" i="24"/>
  <c r="BF273" i="24"/>
  <c r="BG263" i="24"/>
  <c r="BG262" i="24"/>
  <c r="BF75" i="24"/>
  <c r="BG78" i="24"/>
  <c r="BG128" i="24"/>
  <c r="BF128" i="24"/>
  <c r="BF216" i="24"/>
  <c r="BF214" i="24"/>
  <c r="BG108" i="24"/>
  <c r="BF176" i="24"/>
  <c r="BF317" i="24"/>
  <c r="BF306" i="24"/>
  <c r="BF309" i="24"/>
  <c r="BG306" i="24"/>
  <c r="BG300" i="24"/>
  <c r="BF84" i="24"/>
  <c r="BG143" i="24"/>
  <c r="BG144" i="24"/>
  <c r="BF150" i="24"/>
  <c r="BF255" i="24"/>
  <c r="BF244" i="24"/>
  <c r="BG257" i="24"/>
  <c r="BG250" i="24"/>
  <c r="BG117" i="24"/>
  <c r="BG212" i="24"/>
  <c r="BG211" i="24"/>
  <c r="BF206" i="24"/>
  <c r="BF210" i="24"/>
  <c r="BF358" i="24"/>
  <c r="BF357" i="24"/>
  <c r="BF282" i="24"/>
  <c r="BF292" i="24"/>
  <c r="BF296" i="24"/>
  <c r="BG298" i="24"/>
  <c r="BG283" i="24"/>
  <c r="BF142" i="24"/>
  <c r="BG138" i="24"/>
  <c r="BG142" i="24"/>
  <c r="BF243" i="24"/>
  <c r="BF234" i="24"/>
  <c r="BF60" i="24"/>
  <c r="BG98" i="24"/>
  <c r="BF173" i="24"/>
  <c r="BG165" i="24"/>
  <c r="BG168" i="24"/>
  <c r="BK127" i="26"/>
  <c r="BK119" i="26"/>
  <c r="BK322" i="26"/>
  <c r="BK336" i="26"/>
  <c r="BK337" i="26"/>
  <c r="BK350" i="26"/>
  <c r="BK348" i="26"/>
  <c r="BK355" i="26"/>
  <c r="BK51" i="26"/>
  <c r="AJ100" i="35"/>
  <c r="AJ140" i="35"/>
  <c r="AK121" i="35"/>
  <c r="BK26" i="25"/>
  <c r="AG11" i="35"/>
  <c r="AJ162" i="35"/>
  <c r="AJ88" i="35"/>
  <c r="BK14" i="25"/>
  <c r="AK158" i="35"/>
  <c r="AJ84" i="35"/>
  <c r="AK149" i="35"/>
  <c r="AJ74" i="35"/>
  <c r="AJ111" i="35"/>
  <c r="AK75" i="35"/>
  <c r="BK16" i="26"/>
  <c r="AK145" i="35"/>
  <c r="AK138" i="35"/>
  <c r="AJ126" i="35"/>
  <c r="AK101" i="35"/>
  <c r="AJ150" i="35"/>
  <c r="AK94" i="35"/>
  <c r="AJ66" i="35"/>
  <c r="AK67" i="35"/>
  <c r="AK114" i="35"/>
  <c r="AJ109" i="35"/>
  <c r="AJ78" i="35"/>
  <c r="AJ118" i="35"/>
  <c r="AJ94" i="35"/>
  <c r="BG109" i="23"/>
  <c r="BF112" i="23"/>
  <c r="BF190" i="23"/>
  <c r="BF188" i="23"/>
  <c r="BG187" i="23"/>
  <c r="BF338" i="23"/>
  <c r="BF330" i="23"/>
  <c r="BF334" i="23"/>
  <c r="BG333" i="23"/>
  <c r="BG339" i="23"/>
  <c r="BG336" i="23"/>
  <c r="BF95" i="23"/>
  <c r="BG94" i="23"/>
  <c r="BG154" i="23"/>
  <c r="BF264" i="23"/>
  <c r="BF267" i="23"/>
  <c r="BG76" i="23"/>
  <c r="BF130" i="23"/>
  <c r="BG128" i="23"/>
  <c r="BF219" i="23"/>
  <c r="BF214" i="23"/>
  <c r="BG216" i="23"/>
  <c r="BG215" i="23"/>
  <c r="BF107" i="23"/>
  <c r="BG106" i="23"/>
  <c r="BF179" i="23"/>
  <c r="BF174" i="23"/>
  <c r="BF308" i="23"/>
  <c r="BF315" i="23"/>
  <c r="BG304" i="23"/>
  <c r="BG310" i="23"/>
  <c r="BG305" i="23"/>
  <c r="BF138" i="23"/>
  <c r="BG136" i="23"/>
  <c r="BF233" i="23"/>
  <c r="BF238" i="23"/>
  <c r="BF84" i="23"/>
  <c r="BG150" i="23"/>
  <c r="BF257" i="23"/>
  <c r="BF243" i="23"/>
  <c r="BF251" i="23"/>
  <c r="BF82" i="23"/>
  <c r="BF118" i="23"/>
  <c r="BF124" i="23"/>
  <c r="BG117" i="23"/>
  <c r="BG209" i="23"/>
  <c r="BF206" i="23"/>
  <c r="BF210" i="23"/>
  <c r="BF356" i="23"/>
  <c r="BF350" i="23"/>
  <c r="BF342" i="23"/>
  <c r="BG357" i="23"/>
  <c r="BG341" i="23"/>
  <c r="BG353" i="23"/>
  <c r="BF96" i="23"/>
  <c r="BG98" i="23"/>
  <c r="BF164" i="23"/>
  <c r="BG288" i="23"/>
  <c r="BG289" i="23"/>
  <c r="BG286" i="23"/>
  <c r="BF283" i="23"/>
  <c r="BF293" i="23"/>
  <c r="BF197" i="24"/>
  <c r="BF191" i="24"/>
  <c r="BF332" i="24"/>
  <c r="BF330" i="24"/>
  <c r="BG321" i="24"/>
  <c r="BG324" i="24"/>
  <c r="BG330" i="24"/>
  <c r="BG55" i="24"/>
  <c r="BG91" i="24"/>
  <c r="BF94" i="24"/>
  <c r="BF153" i="24"/>
  <c r="BG154" i="24"/>
  <c r="BF263" i="24"/>
  <c r="BF270" i="24"/>
  <c r="BF264" i="24"/>
  <c r="BG272" i="24"/>
  <c r="BG273" i="24"/>
  <c r="BF79" i="24"/>
  <c r="BG130" i="24"/>
  <c r="BG133" i="24"/>
  <c r="BF125" i="24"/>
  <c r="BF227" i="24"/>
  <c r="BF222" i="24"/>
  <c r="BG65" i="24"/>
  <c r="BG105" i="24"/>
  <c r="BF181" i="24"/>
  <c r="BF318" i="24"/>
  <c r="BF314" i="24"/>
  <c r="BF312" i="24"/>
  <c r="BG316" i="24"/>
  <c r="BG307" i="24"/>
  <c r="BF83" i="24"/>
  <c r="BG148" i="24"/>
  <c r="BF144" i="24"/>
  <c r="BF151" i="24"/>
  <c r="BF259" i="24"/>
  <c r="BF249" i="24"/>
  <c r="BG246" i="24"/>
  <c r="BG245" i="24"/>
  <c r="BG118" i="24"/>
  <c r="BG205" i="24"/>
  <c r="BG207" i="24"/>
  <c r="BF202" i="24"/>
  <c r="BF353" i="24"/>
  <c r="BF346" i="24"/>
  <c r="BF342" i="24"/>
  <c r="BF283" i="24"/>
  <c r="BF285" i="24"/>
  <c r="BF288" i="24"/>
  <c r="BG291" i="24"/>
  <c r="BG287" i="24"/>
  <c r="BF141" i="24"/>
  <c r="BG137" i="24"/>
  <c r="BF236" i="24"/>
  <c r="BF229" i="24"/>
  <c r="BG60" i="24"/>
  <c r="BF98" i="24"/>
  <c r="BG97" i="24"/>
  <c r="BF170" i="24"/>
  <c r="BG174" i="24"/>
  <c r="BG167" i="24"/>
  <c r="BK122" i="26"/>
  <c r="BK120" i="26"/>
  <c r="BK339" i="26"/>
  <c r="BK329" i="26"/>
  <c r="BK341" i="26"/>
  <c r="BK346" i="26"/>
  <c r="BK362" i="26"/>
  <c r="BK359" i="26"/>
  <c r="BK54" i="26"/>
  <c r="AJ106" i="35"/>
  <c r="AJ146" i="35"/>
  <c r="AJ116" i="35"/>
  <c r="BK31" i="25"/>
  <c r="AK126" i="35"/>
  <c r="AK155" i="35"/>
  <c r="BK15" i="25"/>
  <c r="AJ97" i="35"/>
  <c r="AJ114" i="35"/>
  <c r="AJ82" i="35"/>
  <c r="AK90" i="35"/>
  <c r="AJ144" i="35"/>
  <c r="AK92" i="35"/>
  <c r="AJ143" i="35"/>
  <c r="BK7" i="25"/>
  <c r="AK160" i="35"/>
  <c r="AK89" i="35"/>
  <c r="AK131" i="35"/>
  <c r="AJ93" i="35"/>
  <c r="AJ137" i="35"/>
  <c r="AK65" i="35"/>
  <c r="AK159" i="35"/>
  <c r="AK103" i="35"/>
  <c r="AK62" i="35"/>
  <c r="AJ115" i="35"/>
  <c r="AK66" i="35"/>
  <c r="AK87" i="35"/>
  <c r="AJ128" i="35"/>
  <c r="BG110" i="23"/>
  <c r="BF109" i="23"/>
  <c r="BF195" i="23"/>
  <c r="BF198" i="23"/>
  <c r="BG196" i="23"/>
  <c r="BF328" i="23"/>
  <c r="BF319" i="23"/>
  <c r="BF337" i="23"/>
  <c r="BG331" i="23"/>
  <c r="BG337" i="23"/>
  <c r="BG334" i="23"/>
  <c r="BF92" i="23"/>
  <c r="BG159" i="23"/>
  <c r="BG158" i="23"/>
  <c r="BF272" i="23"/>
  <c r="BF262" i="23"/>
  <c r="BG75" i="23"/>
  <c r="BF128" i="23"/>
  <c r="BG131" i="23"/>
  <c r="BF222" i="23"/>
  <c r="BF217" i="23"/>
  <c r="BG222" i="23"/>
  <c r="BG221" i="23"/>
  <c r="BF102" i="23"/>
  <c r="BG105" i="23"/>
  <c r="BF181" i="23"/>
  <c r="BF317" i="23"/>
  <c r="BF305" i="23"/>
  <c r="BF299" i="23"/>
  <c r="BG311" i="23"/>
  <c r="BG299" i="23"/>
  <c r="BF135" i="23"/>
  <c r="BF140" i="23"/>
  <c r="BG139" i="23"/>
  <c r="BF232" i="23"/>
  <c r="BF236" i="23"/>
  <c r="BF85" i="23"/>
  <c r="BG148" i="23"/>
  <c r="BF244" i="23"/>
  <c r="BF255" i="23"/>
  <c r="BG83" i="23"/>
  <c r="BF81" i="23"/>
  <c r="BF121" i="23"/>
  <c r="BG118" i="23"/>
  <c r="BG122" i="23"/>
  <c r="BG212" i="23"/>
  <c r="BF207" i="23"/>
  <c r="BF204" i="23"/>
  <c r="BF364" i="23"/>
  <c r="BF359" i="23"/>
  <c r="BF360" i="23"/>
  <c r="BG364" i="23"/>
  <c r="BG360" i="23"/>
  <c r="BG355" i="23"/>
  <c r="BF99" i="23"/>
  <c r="BG99" i="23"/>
  <c r="BF163" i="23"/>
  <c r="BG280" i="23"/>
  <c r="BG293" i="23"/>
  <c r="BF284" i="23"/>
  <c r="BF288" i="23"/>
  <c r="BF291" i="23"/>
  <c r="BG116" i="24"/>
  <c r="BF196" i="24"/>
  <c r="BF188" i="24"/>
  <c r="BF327" i="24"/>
  <c r="BF331" i="24"/>
  <c r="BG323" i="24"/>
  <c r="BG320" i="24"/>
  <c r="BG335" i="24"/>
  <c r="BG54" i="24"/>
  <c r="BG95" i="24"/>
  <c r="BF92" i="24"/>
  <c r="BF155" i="24"/>
  <c r="BG156" i="24"/>
  <c r="BF274" i="24"/>
  <c r="BF269" i="24"/>
  <c r="BF277" i="24"/>
  <c r="BG276" i="24"/>
  <c r="BG278" i="24"/>
  <c r="BF77" i="24"/>
  <c r="BG132" i="24"/>
  <c r="BF126" i="24"/>
  <c r="BF129" i="24"/>
  <c r="BF217" i="24"/>
  <c r="BG64" i="24"/>
  <c r="BG109" i="24"/>
  <c r="BF182" i="24"/>
  <c r="BF308" i="24"/>
  <c r="BF302" i="24"/>
  <c r="BF303" i="24"/>
  <c r="BG317" i="24"/>
  <c r="BG309" i="24"/>
  <c r="BF80" i="24"/>
  <c r="BF86" i="24"/>
  <c r="BG152" i="24"/>
  <c r="BF149" i="24"/>
  <c r="BF152" i="24"/>
  <c r="BF256" i="24"/>
  <c r="BF246" i="24"/>
  <c r="BG258" i="24"/>
  <c r="BG249" i="24"/>
  <c r="BG120" i="24"/>
  <c r="BG203" i="24"/>
  <c r="BG201" i="24"/>
  <c r="BF200" i="24"/>
  <c r="BF356" i="24"/>
  <c r="BF354" i="24"/>
  <c r="BF343" i="24"/>
  <c r="BF291" i="24"/>
  <c r="BF280" i="24"/>
  <c r="BF298" i="24"/>
  <c r="BG284" i="24"/>
  <c r="BG294" i="24"/>
  <c r="BF137" i="24"/>
  <c r="BG136" i="24"/>
  <c r="BF230" i="24"/>
  <c r="BF237" i="24"/>
  <c r="BG61" i="24"/>
  <c r="BF99" i="24"/>
  <c r="BG102" i="24"/>
  <c r="BF165" i="24"/>
  <c r="BG172" i="24"/>
  <c r="BG170" i="24"/>
  <c r="BK124" i="26"/>
  <c r="BK116" i="26"/>
  <c r="BK323" i="26"/>
  <c r="BK328" i="26"/>
  <c r="BK331" i="26"/>
  <c r="BK364" i="26"/>
  <c r="BK352" i="26"/>
  <c r="BK365" i="26"/>
  <c r="BK52" i="26"/>
  <c r="AK122" i="35"/>
  <c r="AK153" i="35"/>
  <c r="AK82" i="35"/>
  <c r="BK32" i="25"/>
  <c r="AK102" i="35"/>
  <c r="AK157" i="35"/>
  <c r="AJ75" i="35"/>
  <c r="BK8" i="25"/>
  <c r="AK135" i="35"/>
  <c r="AK111" i="35"/>
  <c r="BK21" i="25"/>
  <c r="AK108" i="35"/>
  <c r="AJ98" i="35"/>
  <c r="AK129" i="35"/>
  <c r="AJ92" i="35"/>
  <c r="BK20" i="25"/>
  <c r="AJ65" i="35"/>
  <c r="AK161" i="35"/>
  <c r="AK109" i="35"/>
  <c r="BK18" i="26"/>
  <c r="AJ159" i="35"/>
  <c r="AK146" i="35"/>
  <c r="BK30" i="25"/>
  <c r="AK71" i="35"/>
  <c r="AJ81" i="35"/>
  <c r="AK139" i="35"/>
  <c r="AJ151" i="35"/>
  <c r="AK79" i="35"/>
  <c r="AK118" i="35"/>
  <c r="AK100" i="35"/>
  <c r="BG113" i="23"/>
  <c r="BF110" i="23"/>
  <c r="BF192" i="23"/>
  <c r="BG188" i="23"/>
  <c r="BG190" i="23"/>
  <c r="BF327" i="23"/>
  <c r="BF322" i="23"/>
  <c r="BF326" i="23"/>
  <c r="BG328" i="23"/>
  <c r="BG323" i="23"/>
  <c r="BG340" i="23"/>
  <c r="BF93" i="23"/>
  <c r="BG155" i="23"/>
  <c r="BG152" i="23"/>
  <c r="BF273" i="23"/>
  <c r="BF275" i="23"/>
  <c r="BG77" i="23"/>
  <c r="BF127" i="23"/>
  <c r="BG125" i="23"/>
  <c r="BF225" i="23"/>
  <c r="BF226" i="23"/>
  <c r="BG225" i="23"/>
  <c r="BF365" i="23"/>
  <c r="BF108" i="23"/>
  <c r="BG103" i="23"/>
  <c r="BF177" i="23"/>
  <c r="BF312" i="23"/>
  <c r="BF300" i="23"/>
  <c r="BF304" i="23"/>
  <c r="BG317" i="23"/>
  <c r="BG302" i="23"/>
  <c r="BF133" i="23"/>
  <c r="BG137" i="23"/>
  <c r="BG138" i="23"/>
  <c r="BF228" i="23"/>
  <c r="BG85" i="23"/>
  <c r="BF88" i="23"/>
  <c r="BG142" i="23"/>
  <c r="BF252" i="23"/>
  <c r="BF256" i="23"/>
  <c r="BG80" i="23"/>
  <c r="BF79" i="23"/>
  <c r="BF123" i="23"/>
  <c r="BG119" i="23"/>
  <c r="BG205" i="23"/>
  <c r="BG207" i="23"/>
  <c r="BF209" i="23"/>
  <c r="BF212" i="23"/>
  <c r="BF361" i="23"/>
  <c r="BF357" i="23"/>
  <c r="BF355" i="23"/>
  <c r="BG361" i="23"/>
  <c r="BG351" i="23"/>
  <c r="BG344" i="23"/>
  <c r="BF97" i="23"/>
  <c r="BF166" i="23"/>
  <c r="BF165" i="23"/>
  <c r="BG296" i="23"/>
  <c r="BG291" i="23"/>
  <c r="BF290" i="23"/>
  <c r="BF296" i="23"/>
  <c r="BF297" i="23"/>
  <c r="BG113" i="24"/>
  <c r="BF187" i="24"/>
  <c r="BF198" i="24"/>
  <c r="BF329" i="24"/>
  <c r="BF338" i="24"/>
  <c r="BG329" i="24"/>
  <c r="BG333" i="24"/>
  <c r="BG334" i="24"/>
  <c r="BG56" i="24"/>
  <c r="BG93" i="24"/>
  <c r="BF159" i="24"/>
  <c r="BF156" i="24"/>
  <c r="BG159" i="24"/>
  <c r="BF262" i="24"/>
  <c r="BF276" i="24"/>
  <c r="BF260" i="24"/>
  <c r="BG264" i="24"/>
  <c r="BG268" i="24"/>
  <c r="BF78" i="24"/>
  <c r="BG129" i="24"/>
  <c r="BF131" i="24"/>
  <c r="BF221" i="24"/>
  <c r="BF225" i="24"/>
  <c r="BG63" i="24"/>
  <c r="BF186" i="24"/>
  <c r="BF175" i="24"/>
  <c r="BF316" i="24"/>
  <c r="BF305" i="24"/>
  <c r="BG305" i="24"/>
  <c r="BG302" i="24"/>
  <c r="BG299" i="24"/>
  <c r="BF82" i="24"/>
  <c r="BF85" i="24"/>
  <c r="BG147" i="24"/>
  <c r="BF148" i="24"/>
  <c r="BF254" i="24"/>
  <c r="BF253" i="24"/>
  <c r="BG259" i="24"/>
  <c r="BG248" i="24"/>
  <c r="BF72" i="24"/>
  <c r="BG119" i="24"/>
  <c r="BG200" i="24"/>
  <c r="BF209" i="24"/>
  <c r="BF208" i="24"/>
  <c r="BF349" i="24"/>
  <c r="BF344" i="24"/>
  <c r="BF348" i="24"/>
  <c r="BF284" i="24"/>
  <c r="BF281" i="24"/>
  <c r="BG285" i="24"/>
  <c r="BG293" i="24"/>
  <c r="BG296" i="24"/>
  <c r="BF135" i="24"/>
  <c r="BG134" i="24"/>
  <c r="BF231" i="24"/>
  <c r="BF232" i="24"/>
  <c r="BG58" i="24"/>
  <c r="BF100" i="24"/>
  <c r="BG101" i="24"/>
  <c r="BF169" i="24"/>
  <c r="BG164" i="24"/>
  <c r="BK12" i="25"/>
  <c r="O142" i="30" l="1"/>
  <c r="AI142" i="30" s="1"/>
  <c r="AJ142" i="30" s="1"/>
  <c r="AL142" i="30" s="1"/>
  <c r="O143" i="30"/>
  <c r="AI143" i="30" s="1"/>
  <c r="AJ143" i="30" s="1"/>
  <c r="AL143" i="30" s="1"/>
  <c r="O145" i="30"/>
  <c r="AI145" i="30" s="1"/>
  <c r="AJ145" i="30" s="1"/>
  <c r="AL145" i="30" s="1"/>
  <c r="O141" i="30"/>
  <c r="AI141" i="30" s="1"/>
  <c r="AJ141" i="30" s="1"/>
  <c r="AL141" i="30" s="1"/>
  <c r="O140" i="30"/>
  <c r="AI140" i="30" s="1"/>
  <c r="AJ140" i="30" s="1"/>
  <c r="AL140" i="30" s="1"/>
  <c r="O138" i="30"/>
  <c r="AI138" i="30" s="1"/>
  <c r="AJ138" i="30" s="1"/>
  <c r="AL138" i="30" s="1"/>
  <c r="O146" i="30"/>
  <c r="AI146" i="30" s="1"/>
  <c r="AJ146" i="30" s="1"/>
  <c r="AL146" i="30" s="1"/>
  <c r="O139" i="30"/>
  <c r="AI139" i="30" s="1"/>
  <c r="AJ139" i="30" s="1"/>
  <c r="AL139" i="30" s="1"/>
  <c r="O144" i="30"/>
  <c r="AI144" i="30" s="1"/>
  <c r="AJ144" i="30" s="1"/>
  <c r="AL144" i="30" s="1"/>
  <c r="S200" i="30"/>
  <c r="AN200" i="30" s="1"/>
  <c r="AO200" i="30" s="1"/>
  <c r="AQ200" i="30" s="1"/>
  <c r="S201" i="30"/>
  <c r="AN201" i="30" s="1"/>
  <c r="AO201" i="30" s="1"/>
  <c r="AQ201" i="30" s="1"/>
  <c r="S208" i="30"/>
  <c r="AN208" i="30" s="1"/>
  <c r="AO208" i="30" s="1"/>
  <c r="AQ208" i="30" s="1"/>
  <c r="S203" i="30"/>
  <c r="AN203" i="30" s="1"/>
  <c r="AO203" i="30" s="1"/>
  <c r="AQ203" i="30" s="1"/>
  <c r="S210" i="30"/>
  <c r="AN210" i="30" s="1"/>
  <c r="AO210" i="30" s="1"/>
  <c r="AQ210" i="30" s="1"/>
  <c r="S209" i="30"/>
  <c r="AN209" i="30" s="1"/>
  <c r="AO209" i="30" s="1"/>
  <c r="AQ209" i="30" s="1"/>
  <c r="S207" i="30"/>
  <c r="AN207" i="30" s="1"/>
  <c r="AO207" i="30" s="1"/>
  <c r="AQ207" i="30" s="1"/>
  <c r="S211" i="30"/>
  <c r="AN211" i="30" s="1"/>
  <c r="AO211" i="30" s="1"/>
  <c r="AQ211" i="30" s="1"/>
  <c r="S202" i="30"/>
  <c r="AN202" i="30" s="1"/>
  <c r="AO202" i="30" s="1"/>
  <c r="AQ202" i="30" s="1"/>
  <c r="S205" i="30"/>
  <c r="AN205" i="30" s="1"/>
  <c r="AO205" i="30" s="1"/>
  <c r="AQ205" i="30" s="1"/>
  <c r="S199" i="30"/>
  <c r="AN199" i="30" s="1"/>
  <c r="AO199" i="30" s="1"/>
  <c r="AQ199" i="30" s="1"/>
  <c r="S206" i="30"/>
  <c r="AN206" i="30" s="1"/>
  <c r="AO206" i="30" s="1"/>
  <c r="AQ206" i="30" s="1"/>
  <c r="S212" i="30"/>
  <c r="AN212" i="30" s="1"/>
  <c r="AO212" i="30" s="1"/>
  <c r="AQ212" i="30" s="1"/>
  <c r="S204" i="30"/>
  <c r="AN204" i="30" s="1"/>
  <c r="AO204" i="30" s="1"/>
  <c r="AQ204" i="30" s="1"/>
  <c r="O137" i="30"/>
  <c r="AI137" i="30" s="1"/>
  <c r="AJ137" i="30" s="1"/>
  <c r="AL137" i="30" s="1"/>
  <c r="O134" i="30"/>
  <c r="AI134" i="30" s="1"/>
  <c r="AJ134" i="30" s="1"/>
  <c r="AL134" i="30" s="1"/>
  <c r="O133" i="30"/>
  <c r="AI133" i="30" s="1"/>
  <c r="AJ133" i="30" s="1"/>
  <c r="AL133" i="30" s="1"/>
  <c r="O136" i="30"/>
  <c r="AI136" i="30" s="1"/>
  <c r="AJ136" i="30" s="1"/>
  <c r="AL136" i="30" s="1"/>
  <c r="O130" i="30"/>
  <c r="AI130" i="30" s="1"/>
  <c r="AJ130" i="30" s="1"/>
  <c r="AL130" i="30" s="1"/>
  <c r="O131" i="30"/>
  <c r="AI131" i="30" s="1"/>
  <c r="AJ131" i="30" s="1"/>
  <c r="AL131" i="30" s="1"/>
  <c r="O135" i="30"/>
  <c r="AI135" i="30" s="1"/>
  <c r="AJ135" i="30" s="1"/>
  <c r="AL135" i="30" s="1"/>
  <c r="O132" i="30"/>
  <c r="AI132" i="30" s="1"/>
  <c r="AJ132" i="30" s="1"/>
  <c r="AL132" i="30" s="1"/>
  <c r="S33" i="30"/>
  <c r="AN33" i="30" s="1"/>
  <c r="AO33" i="30" s="1"/>
  <c r="AQ33" i="30" s="1"/>
  <c r="S32" i="30"/>
  <c r="AN32" i="30" s="1"/>
  <c r="AO32" i="30" s="1"/>
  <c r="AQ32" i="30" s="1"/>
  <c r="S31" i="30"/>
  <c r="AN31" i="30" s="1"/>
  <c r="AO31" i="30" s="1"/>
  <c r="AQ31" i="30" s="1"/>
  <c r="S67" i="30"/>
  <c r="AN67" i="30" s="1"/>
  <c r="AO67" i="30" s="1"/>
  <c r="AQ67" i="30" s="1"/>
  <c r="S64" i="30"/>
  <c r="AN64" i="30" s="1"/>
  <c r="AO64" i="30" s="1"/>
  <c r="AQ64" i="30" s="1"/>
  <c r="S68" i="30"/>
  <c r="AN68" i="30" s="1"/>
  <c r="AO68" i="30" s="1"/>
  <c r="AQ68" i="30" s="1"/>
  <c r="S63" i="30"/>
  <c r="AN63" i="30" s="1"/>
  <c r="AO63" i="30" s="1"/>
  <c r="AQ63" i="30" s="1"/>
  <c r="S66" i="30"/>
  <c r="AN66" i="30" s="1"/>
  <c r="AO66" i="30" s="1"/>
  <c r="AQ66" i="30" s="1"/>
  <c r="S62" i="30"/>
  <c r="AN62" i="30" s="1"/>
  <c r="AO62" i="30" s="1"/>
  <c r="AQ62" i="30" s="1"/>
  <c r="S69" i="30"/>
  <c r="AN69" i="30" s="1"/>
  <c r="AO69" i="30" s="1"/>
  <c r="AQ69" i="30" s="1"/>
  <c r="S65" i="30"/>
  <c r="AN65" i="30" s="1"/>
  <c r="AO65" i="30" s="1"/>
  <c r="AQ65" i="30" s="1"/>
  <c r="S56" i="30"/>
  <c r="AN56" i="30" s="1"/>
  <c r="AO56" i="30" s="1"/>
  <c r="AQ56" i="30" s="1"/>
  <c r="S57" i="30"/>
  <c r="AN57" i="30" s="1"/>
  <c r="AO57" i="30" s="1"/>
  <c r="AQ57" i="30" s="1"/>
  <c r="S55" i="30"/>
  <c r="AN55" i="30" s="1"/>
  <c r="AO55" i="30" s="1"/>
  <c r="AQ55" i="30" s="1"/>
  <c r="S186" i="30"/>
  <c r="AN186" i="30" s="1"/>
  <c r="AO186" i="30" s="1"/>
  <c r="AQ186" i="30" s="1"/>
  <c r="S189" i="30"/>
  <c r="AN189" i="30" s="1"/>
  <c r="AO189" i="30" s="1"/>
  <c r="AQ189" i="30" s="1"/>
  <c r="S192" i="30"/>
  <c r="AN192" i="30" s="1"/>
  <c r="AO192" i="30" s="1"/>
  <c r="AQ192" i="30" s="1"/>
  <c r="S196" i="30"/>
  <c r="AN196" i="30" s="1"/>
  <c r="AO196" i="30" s="1"/>
  <c r="AQ196" i="30" s="1"/>
  <c r="S195" i="30"/>
  <c r="AN195" i="30" s="1"/>
  <c r="AO195" i="30" s="1"/>
  <c r="AQ195" i="30" s="1"/>
  <c r="S190" i="30"/>
  <c r="AN190" i="30" s="1"/>
  <c r="AO190" i="30" s="1"/>
  <c r="AQ190" i="30" s="1"/>
  <c r="S187" i="30"/>
  <c r="AN187" i="30" s="1"/>
  <c r="AO187" i="30" s="1"/>
  <c r="AQ187" i="30" s="1"/>
  <c r="S191" i="30"/>
  <c r="AN191" i="30" s="1"/>
  <c r="AO191" i="30" s="1"/>
  <c r="AQ191" i="30" s="1"/>
  <c r="S197" i="30"/>
  <c r="AN197" i="30" s="1"/>
  <c r="AO197" i="30" s="1"/>
  <c r="AQ197" i="30" s="1"/>
  <c r="S194" i="30"/>
  <c r="AN194" i="30" s="1"/>
  <c r="AO194" i="30" s="1"/>
  <c r="AQ194" i="30" s="1"/>
  <c r="S188" i="30"/>
  <c r="AN188" i="30" s="1"/>
  <c r="AO188" i="30" s="1"/>
  <c r="AQ188" i="30" s="1"/>
  <c r="S198" i="30"/>
  <c r="AN198" i="30" s="1"/>
  <c r="AO198" i="30" s="1"/>
  <c r="AQ198" i="30" s="1"/>
  <c r="S193" i="30"/>
  <c r="AN193" i="30" s="1"/>
  <c r="AO193" i="30" s="1"/>
  <c r="AQ193" i="30" s="1"/>
  <c r="O70" i="30"/>
  <c r="AI70" i="30" s="1"/>
  <c r="AJ70" i="30" s="1"/>
  <c r="AL70" i="30" s="1"/>
  <c r="O64" i="30"/>
  <c r="AI64" i="30" s="1"/>
  <c r="AJ64" i="30" s="1"/>
  <c r="AL64" i="30" s="1"/>
  <c r="O71" i="30"/>
  <c r="AI71" i="30" s="1"/>
  <c r="AJ71" i="30" s="1"/>
  <c r="AL71" i="30" s="1"/>
  <c r="O65" i="30"/>
  <c r="AI65" i="30" s="1"/>
  <c r="AJ65" i="30" s="1"/>
  <c r="AL65" i="30" s="1"/>
  <c r="O69" i="30"/>
  <c r="AI69" i="30" s="1"/>
  <c r="AJ69" i="30" s="1"/>
  <c r="AL69" i="30" s="1"/>
  <c r="O67" i="30"/>
  <c r="AI67" i="30" s="1"/>
  <c r="AJ67" i="30" s="1"/>
  <c r="AL67" i="30" s="1"/>
  <c r="O68" i="30"/>
  <c r="AI68" i="30" s="1"/>
  <c r="AJ68" i="30" s="1"/>
  <c r="AL68" i="30" s="1"/>
  <c r="O66" i="30"/>
  <c r="AI66" i="30" s="1"/>
  <c r="AJ66" i="30" s="1"/>
  <c r="AL66" i="30" s="1"/>
  <c r="BA157" i="26"/>
  <c r="AZ157" i="26"/>
  <c r="V165" i="26"/>
  <c r="AS165" i="26"/>
  <c r="AT165" i="26" s="1"/>
  <c r="Y88" i="26"/>
  <c r="Z88" i="26" s="1"/>
  <c r="AX118" i="25"/>
  <c r="Y118" i="25"/>
  <c r="Z118" i="25" s="1"/>
  <c r="V159" i="25"/>
  <c r="AW159" i="25"/>
  <c r="AC66" i="25"/>
  <c r="AX66" i="25"/>
  <c r="AW79" i="26"/>
  <c r="AR79" i="26"/>
  <c r="V100" i="26"/>
  <c r="AC100" i="26"/>
  <c r="AA166" i="25"/>
  <c r="AB166" i="25" s="1"/>
  <c r="AR166" i="25"/>
  <c r="AP71" i="26"/>
  <c r="H69" i="35"/>
  <c r="V71" i="26"/>
  <c r="AS138" i="25"/>
  <c r="AT138" i="25" s="1"/>
  <c r="X138" i="25"/>
  <c r="Y157" i="26"/>
  <c r="Z157" i="26" s="1"/>
  <c r="AR157" i="26"/>
  <c r="X165" i="26"/>
  <c r="BA165" i="26"/>
  <c r="AS115" i="25"/>
  <c r="AT115" i="25" s="1"/>
  <c r="V118" i="25"/>
  <c r="BA118" i="25"/>
  <c r="AC159" i="25"/>
  <c r="AP159" i="25"/>
  <c r="AP66" i="25"/>
  <c r="W66" i="25"/>
  <c r="X79" i="26"/>
  <c r="AA79" i="26"/>
  <c r="AB79" i="26" s="1"/>
  <c r="AU100" i="26"/>
  <c r="AV100" i="26" s="1"/>
  <c r="AW100" i="26"/>
  <c r="AA114" i="25"/>
  <c r="AB114" i="25" s="1"/>
  <c r="W166" i="25"/>
  <c r="AU166" i="25"/>
  <c r="AV166" i="25" s="1"/>
  <c r="AS71" i="26"/>
  <c r="AT71" i="26" s="1"/>
  <c r="AZ71" i="26"/>
  <c r="AQ138" i="25"/>
  <c r="AC138" i="25"/>
  <c r="AQ165" i="26"/>
  <c r="AR165" i="26"/>
  <c r="W115" i="25"/>
  <c r="AR118" i="25"/>
  <c r="W118" i="25"/>
  <c r="G157" i="35"/>
  <c r="AQ159" i="25"/>
  <c r="G64" i="31"/>
  <c r="U10" i="31" s="1"/>
  <c r="AQ66" i="25"/>
  <c r="X112" i="25"/>
  <c r="V93" i="26"/>
  <c r="AX79" i="26"/>
  <c r="AZ79" i="26"/>
  <c r="X100" i="26"/>
  <c r="V114" i="25"/>
  <c r="AX166" i="25"/>
  <c r="V166" i="25"/>
  <c r="X71" i="26"/>
  <c r="AX71" i="26"/>
  <c r="AZ138" i="25"/>
  <c r="AP138" i="25"/>
  <c r="AA157" i="26"/>
  <c r="AB157" i="26" s="1"/>
  <c r="AP157" i="26"/>
  <c r="AP165" i="26"/>
  <c r="AW165" i="26"/>
  <c r="Y115" i="25"/>
  <c r="Z115" i="25" s="1"/>
  <c r="AZ118" i="25"/>
  <c r="AS118" i="25"/>
  <c r="AT118" i="25" s="1"/>
  <c r="AA159" i="25"/>
  <c r="AB159" i="25" s="1"/>
  <c r="AS159" i="25"/>
  <c r="AT159" i="25" s="1"/>
  <c r="V66" i="25"/>
  <c r="AU66" i="25"/>
  <c r="AV66" i="25" s="1"/>
  <c r="AS79" i="26"/>
  <c r="AT79" i="26" s="1"/>
  <c r="AU79" i="26"/>
  <c r="AV79" i="26" s="1"/>
  <c r="Y79" i="26"/>
  <c r="Z79" i="26" s="1"/>
  <c r="AR100" i="26"/>
  <c r="BA100" i="26"/>
  <c r="Y166" i="25"/>
  <c r="Z166" i="25" s="1"/>
  <c r="G164" i="35"/>
  <c r="H69" i="31"/>
  <c r="W71" i="26"/>
  <c r="W138" i="25"/>
  <c r="AA138" i="25"/>
  <c r="AB138" i="25" s="1"/>
  <c r="X157" i="26"/>
  <c r="AQ157" i="26"/>
  <c r="AA165" i="26"/>
  <c r="AB165" i="26" s="1"/>
  <c r="AZ165" i="26"/>
  <c r="AA118" i="25"/>
  <c r="AB118" i="25" s="1"/>
  <c r="AC118" i="25"/>
  <c r="W159" i="25"/>
  <c r="AX159" i="25"/>
  <c r="AR66" i="25"/>
  <c r="AW66" i="25"/>
  <c r="AA66" i="25"/>
  <c r="AB66" i="25" s="1"/>
  <c r="AC79" i="26"/>
  <c r="W79" i="26"/>
  <c r="W100" i="26"/>
  <c r="AQ100" i="26"/>
  <c r="H98" i="35"/>
  <c r="BA166" i="25"/>
  <c r="AW166" i="25"/>
  <c r="AW71" i="26"/>
  <c r="AQ71" i="26"/>
  <c r="AU138" i="25"/>
  <c r="AV138" i="25" s="1"/>
  <c r="AR138" i="25"/>
  <c r="W157" i="26"/>
  <c r="H163" i="35"/>
  <c r="AW118" i="25"/>
  <c r="Y159" i="25"/>
  <c r="Z159" i="25" s="1"/>
  <c r="G64" i="35"/>
  <c r="AQ79" i="26"/>
  <c r="H98" i="31"/>
  <c r="AA100" i="26"/>
  <c r="AB100" i="26" s="1"/>
  <c r="AS166" i="25"/>
  <c r="AT166" i="25" s="1"/>
  <c r="AC71" i="26"/>
  <c r="AA71" i="26"/>
  <c r="AB71" i="26" s="1"/>
  <c r="AX138" i="25"/>
  <c r="S182" i="30"/>
  <c r="AN182" i="30" s="1"/>
  <c r="AO182" i="30" s="1"/>
  <c r="AQ182" i="30" s="1"/>
  <c r="S176" i="30"/>
  <c r="AN176" i="30" s="1"/>
  <c r="AO176" i="30" s="1"/>
  <c r="AQ176" i="30" s="1"/>
  <c r="S185" i="30"/>
  <c r="AN185" i="30" s="1"/>
  <c r="AO185" i="30" s="1"/>
  <c r="AQ185" i="30" s="1"/>
  <c r="S175" i="30"/>
  <c r="AN175" i="30" s="1"/>
  <c r="AO175" i="30" s="1"/>
  <c r="AQ175" i="30" s="1"/>
  <c r="S181" i="30"/>
  <c r="AN181" i="30" s="1"/>
  <c r="AO181" i="30" s="1"/>
  <c r="AQ181" i="30" s="1"/>
  <c r="S180" i="30"/>
  <c r="AN180" i="30" s="1"/>
  <c r="AO180" i="30" s="1"/>
  <c r="AQ180" i="30" s="1"/>
  <c r="S179" i="30"/>
  <c r="AN179" i="30" s="1"/>
  <c r="AO179" i="30" s="1"/>
  <c r="AQ179" i="30" s="1"/>
  <c r="S178" i="30"/>
  <c r="AN178" i="30" s="1"/>
  <c r="AO178" i="30" s="1"/>
  <c r="AQ178" i="30" s="1"/>
  <c r="S183" i="30"/>
  <c r="AN183" i="30" s="1"/>
  <c r="AO183" i="30" s="1"/>
  <c r="AQ183" i="30" s="1"/>
  <c r="S184" i="30"/>
  <c r="AN184" i="30" s="1"/>
  <c r="AO184" i="30" s="1"/>
  <c r="AQ184" i="30" s="1"/>
  <c r="S177" i="30"/>
  <c r="AN177" i="30" s="1"/>
  <c r="AO177" i="30" s="1"/>
  <c r="AQ177" i="30" s="1"/>
  <c r="O363" i="30"/>
  <c r="AI363" i="30" s="1"/>
  <c r="AJ363" i="30" s="1"/>
  <c r="AL363" i="30" s="1"/>
  <c r="O366" i="30"/>
  <c r="AI366" i="30" s="1"/>
  <c r="AJ366" i="30" s="1"/>
  <c r="AL366" i="30" s="1"/>
  <c r="O364" i="30"/>
  <c r="AI364" i="30" s="1"/>
  <c r="AJ364" i="30" s="1"/>
  <c r="AL364" i="30" s="1"/>
  <c r="O362" i="30"/>
  <c r="AI362" i="30" s="1"/>
  <c r="AJ362" i="30" s="1"/>
  <c r="AL362" i="30" s="1"/>
  <c r="O365" i="30"/>
  <c r="AI365" i="30" s="1"/>
  <c r="AJ365" i="30" s="1"/>
  <c r="AL365" i="30" s="1"/>
  <c r="AZ115" i="25"/>
  <c r="BA115" i="25"/>
  <c r="BA112" i="25"/>
  <c r="AP112" i="25"/>
  <c r="AW93" i="26"/>
  <c r="AU93" i="26"/>
  <c r="AV93" i="26" s="1"/>
  <c r="AU114" i="25"/>
  <c r="AV114" i="25" s="1"/>
  <c r="AC114" i="25"/>
  <c r="AU115" i="25"/>
  <c r="AV115" i="25" s="1"/>
  <c r="AR115" i="25"/>
  <c r="AU112" i="25"/>
  <c r="AV112" i="25" s="1"/>
  <c r="G110" i="35"/>
  <c r="AX93" i="26"/>
  <c r="AP93" i="26"/>
  <c r="AP114" i="25"/>
  <c r="W114" i="25"/>
  <c r="V112" i="25"/>
  <c r="AR112" i="25"/>
  <c r="Y93" i="26"/>
  <c r="Z93" i="26" s="1"/>
  <c r="AC93" i="26"/>
  <c r="H91" i="35"/>
  <c r="AZ114" i="25"/>
  <c r="AW114" i="25"/>
  <c r="V115" i="25"/>
  <c r="AQ115" i="25"/>
  <c r="AZ112" i="25"/>
  <c r="Y112" i="25"/>
  <c r="Z112" i="25" s="1"/>
  <c r="W93" i="26"/>
  <c r="AS93" i="26"/>
  <c r="AT93" i="26" s="1"/>
  <c r="X114" i="25"/>
  <c r="G112" i="35"/>
  <c r="G113" i="35"/>
  <c r="AC115" i="25"/>
  <c r="AA112" i="25"/>
  <c r="AB112" i="25" s="1"/>
  <c r="AC112" i="25"/>
  <c r="BA93" i="26"/>
  <c r="AA93" i="26"/>
  <c r="AB93" i="26" s="1"/>
  <c r="AQ114" i="25"/>
  <c r="AS114" i="25"/>
  <c r="AT114" i="25" s="1"/>
  <c r="AX115" i="25"/>
  <c r="AP115" i="25"/>
  <c r="AX112" i="25"/>
  <c r="AW112" i="25"/>
  <c r="AR93" i="26"/>
  <c r="AQ93" i="26"/>
  <c r="AR114" i="25"/>
  <c r="Y114" i="25"/>
  <c r="Z114" i="25" s="1"/>
  <c r="AW115" i="25"/>
  <c r="W112" i="25"/>
  <c r="AZ93" i="26"/>
  <c r="AX114" i="25"/>
  <c r="S77" i="30"/>
  <c r="AN77" i="30" s="1"/>
  <c r="AO77" i="30" s="1"/>
  <c r="AQ77" i="30" s="1"/>
  <c r="S78" i="30"/>
  <c r="AN78" i="30" s="1"/>
  <c r="AO78" i="30" s="1"/>
  <c r="AQ78" i="30" s="1"/>
  <c r="S76" i="30"/>
  <c r="AN76" i="30" s="1"/>
  <c r="AO76" i="30" s="1"/>
  <c r="AQ76" i="30" s="1"/>
  <c r="S75" i="30"/>
  <c r="AN75" i="30" s="1"/>
  <c r="AO75" i="30" s="1"/>
  <c r="AQ75" i="30" s="1"/>
  <c r="O38" i="30"/>
  <c r="AI38" i="30" s="1"/>
  <c r="AJ38" i="30" s="1"/>
  <c r="AL38" i="30" s="1"/>
  <c r="O37" i="30"/>
  <c r="AI37" i="30" s="1"/>
  <c r="AJ37" i="30" s="1"/>
  <c r="AL37" i="30" s="1"/>
  <c r="S22" i="30"/>
  <c r="AN22" i="30" s="1"/>
  <c r="AO22" i="30" s="1"/>
  <c r="AQ22" i="30" s="1"/>
  <c r="S23" i="30"/>
  <c r="AN23" i="30" s="1"/>
  <c r="AO23" i="30" s="1"/>
  <c r="AQ23" i="30" s="1"/>
  <c r="AA108" i="25"/>
  <c r="AB108" i="25" s="1"/>
  <c r="AC108" i="25"/>
  <c r="AX106" i="25"/>
  <c r="AP106" i="25"/>
  <c r="V121" i="25"/>
  <c r="BA108" i="25"/>
  <c r="AW108" i="25"/>
  <c r="Y106" i="25"/>
  <c r="Z106" i="25" s="1"/>
  <c r="AC106" i="25"/>
  <c r="G104" i="35"/>
  <c r="BA121" i="25"/>
  <c r="AS108" i="25"/>
  <c r="AT108" i="25" s="1"/>
  <c r="Y108" i="25"/>
  <c r="Z108" i="25" s="1"/>
  <c r="G104" i="31"/>
  <c r="BA106" i="25"/>
  <c r="AQ108" i="25"/>
  <c r="AZ108" i="25"/>
  <c r="AS106" i="25"/>
  <c r="AT106" i="25" s="1"/>
  <c r="V106" i="25"/>
  <c r="AX108" i="25"/>
  <c r="AR108" i="25"/>
  <c r="AA106" i="25"/>
  <c r="AB106" i="25" s="1"/>
  <c r="AZ106" i="25"/>
  <c r="X108" i="25"/>
  <c r="AP108" i="25"/>
  <c r="AR106" i="25"/>
  <c r="W106" i="25"/>
  <c r="BA107" i="25"/>
  <c r="W108" i="25"/>
  <c r="AW106" i="25"/>
  <c r="S21" i="30"/>
  <c r="AN21" i="30" s="1"/>
  <c r="AO21" i="30" s="1"/>
  <c r="AQ21" i="30" s="1"/>
  <c r="S130" i="30"/>
  <c r="AN130" i="30" s="1"/>
  <c r="AO130" i="30" s="1"/>
  <c r="AQ130" i="30" s="1"/>
  <c r="S133" i="30"/>
  <c r="AN133" i="30" s="1"/>
  <c r="AO133" i="30" s="1"/>
  <c r="AQ133" i="30" s="1"/>
  <c r="S134" i="30"/>
  <c r="AN134" i="30" s="1"/>
  <c r="AO134" i="30" s="1"/>
  <c r="AQ134" i="30" s="1"/>
  <c r="S131" i="30"/>
  <c r="AN131" i="30" s="1"/>
  <c r="AO131" i="30" s="1"/>
  <c r="AQ131" i="30" s="1"/>
  <c r="S136" i="30"/>
  <c r="AN136" i="30" s="1"/>
  <c r="AO136" i="30" s="1"/>
  <c r="AQ136" i="30" s="1"/>
  <c r="S135" i="30"/>
  <c r="AN135" i="30" s="1"/>
  <c r="AO135" i="30" s="1"/>
  <c r="AQ135" i="30" s="1"/>
  <c r="S132" i="30"/>
  <c r="AN132" i="30" s="1"/>
  <c r="AO132" i="30" s="1"/>
  <c r="AQ132" i="30" s="1"/>
  <c r="O310" i="30"/>
  <c r="AI310" i="30" s="1"/>
  <c r="AJ310" i="30" s="1"/>
  <c r="AL310" i="30" s="1"/>
  <c r="O316" i="30"/>
  <c r="AI316" i="30" s="1"/>
  <c r="AJ316" i="30" s="1"/>
  <c r="AL316" i="30" s="1"/>
  <c r="O308" i="30"/>
  <c r="AI308" i="30" s="1"/>
  <c r="AJ308" i="30" s="1"/>
  <c r="AL308" i="30" s="1"/>
  <c r="O283" i="30"/>
  <c r="AI283" i="30" s="1"/>
  <c r="AJ283" i="30" s="1"/>
  <c r="AL283" i="30" s="1"/>
  <c r="O297" i="30"/>
  <c r="AI297" i="30" s="1"/>
  <c r="AJ297" i="30" s="1"/>
  <c r="AL297" i="30" s="1"/>
  <c r="O302" i="30"/>
  <c r="AI302" i="30" s="1"/>
  <c r="AJ302" i="30" s="1"/>
  <c r="AL302" i="30" s="1"/>
  <c r="O306" i="30"/>
  <c r="AI306" i="30" s="1"/>
  <c r="AJ306" i="30" s="1"/>
  <c r="AL306" i="30" s="1"/>
  <c r="O313" i="30"/>
  <c r="AI313" i="30" s="1"/>
  <c r="AJ313" i="30" s="1"/>
  <c r="AL313" i="30" s="1"/>
  <c r="O279" i="30"/>
  <c r="AI279" i="30" s="1"/>
  <c r="AJ279" i="30" s="1"/>
  <c r="AL279" i="30" s="1"/>
  <c r="O290" i="30"/>
  <c r="AI290" i="30" s="1"/>
  <c r="AJ290" i="30" s="1"/>
  <c r="AL290" i="30" s="1"/>
  <c r="O292" i="30"/>
  <c r="AI292" i="30" s="1"/>
  <c r="AJ292" i="30" s="1"/>
  <c r="AL292" i="30" s="1"/>
  <c r="O315" i="30"/>
  <c r="AI315" i="30" s="1"/>
  <c r="AJ315" i="30" s="1"/>
  <c r="AL315" i="30" s="1"/>
  <c r="O311" i="30"/>
  <c r="AI311" i="30" s="1"/>
  <c r="AJ311" i="30" s="1"/>
  <c r="AL311" i="30" s="1"/>
  <c r="O303" i="30"/>
  <c r="AI303" i="30" s="1"/>
  <c r="AJ303" i="30" s="1"/>
  <c r="AL303" i="30" s="1"/>
  <c r="O294" i="30"/>
  <c r="AI294" i="30" s="1"/>
  <c r="AJ294" i="30" s="1"/>
  <c r="AL294" i="30" s="1"/>
  <c r="O281" i="30"/>
  <c r="AI281" i="30" s="1"/>
  <c r="AJ281" i="30" s="1"/>
  <c r="AL281" i="30" s="1"/>
  <c r="O293" i="30"/>
  <c r="AI293" i="30" s="1"/>
  <c r="AJ293" i="30" s="1"/>
  <c r="AL293" i="30" s="1"/>
  <c r="O299" i="30"/>
  <c r="AI299" i="30" s="1"/>
  <c r="AJ299" i="30" s="1"/>
  <c r="AL299" i="30" s="1"/>
  <c r="O305" i="30"/>
  <c r="AI305" i="30" s="1"/>
  <c r="AJ305" i="30" s="1"/>
  <c r="AL305" i="30" s="1"/>
  <c r="O280" i="30"/>
  <c r="AI280" i="30" s="1"/>
  <c r="AJ280" i="30" s="1"/>
  <c r="AL280" i="30" s="1"/>
  <c r="O287" i="30"/>
  <c r="AI287" i="30" s="1"/>
  <c r="AJ287" i="30" s="1"/>
  <c r="AL287" i="30" s="1"/>
  <c r="O284" i="30"/>
  <c r="AI284" i="30" s="1"/>
  <c r="AJ284" i="30" s="1"/>
  <c r="AL284" i="30" s="1"/>
  <c r="O301" i="30"/>
  <c r="AI301" i="30" s="1"/>
  <c r="AJ301" i="30" s="1"/>
  <c r="AL301" i="30" s="1"/>
  <c r="O304" i="30"/>
  <c r="AI304" i="30" s="1"/>
  <c r="AJ304" i="30" s="1"/>
  <c r="AL304" i="30" s="1"/>
  <c r="O285" i="30"/>
  <c r="AI285" i="30" s="1"/>
  <c r="AJ285" i="30" s="1"/>
  <c r="AL285" i="30" s="1"/>
  <c r="O295" i="30"/>
  <c r="AI295" i="30" s="1"/>
  <c r="AJ295" i="30" s="1"/>
  <c r="AL295" i="30" s="1"/>
  <c r="O312" i="30"/>
  <c r="AI312" i="30" s="1"/>
  <c r="AJ312" i="30" s="1"/>
  <c r="AL312" i="30" s="1"/>
  <c r="O314" i="30"/>
  <c r="AI314" i="30" s="1"/>
  <c r="AJ314" i="30" s="1"/>
  <c r="AL314" i="30" s="1"/>
  <c r="O288" i="30"/>
  <c r="AI288" i="30" s="1"/>
  <c r="AJ288" i="30" s="1"/>
  <c r="AL288" i="30" s="1"/>
  <c r="O291" i="30"/>
  <c r="AI291" i="30" s="1"/>
  <c r="AJ291" i="30" s="1"/>
  <c r="AL291" i="30" s="1"/>
  <c r="O300" i="30"/>
  <c r="AI300" i="30" s="1"/>
  <c r="AJ300" i="30" s="1"/>
  <c r="AL300" i="30" s="1"/>
  <c r="O298" i="30"/>
  <c r="AI298" i="30" s="1"/>
  <c r="AJ298" i="30" s="1"/>
  <c r="AL298" i="30" s="1"/>
  <c r="O296" i="30"/>
  <c r="AI296" i="30" s="1"/>
  <c r="AJ296" i="30" s="1"/>
  <c r="AL296" i="30" s="1"/>
  <c r="O282" i="30"/>
  <c r="AI282" i="30" s="1"/>
  <c r="AJ282" i="30" s="1"/>
  <c r="AL282" i="30" s="1"/>
  <c r="O317" i="30"/>
  <c r="AI317" i="30" s="1"/>
  <c r="AJ317" i="30" s="1"/>
  <c r="AL317" i="30" s="1"/>
  <c r="O307" i="30"/>
  <c r="AI307" i="30" s="1"/>
  <c r="AJ307" i="30" s="1"/>
  <c r="AL307" i="30" s="1"/>
  <c r="O309" i="30"/>
  <c r="AI309" i="30" s="1"/>
  <c r="AJ309" i="30" s="1"/>
  <c r="AL309" i="30" s="1"/>
  <c r="O286" i="30"/>
  <c r="AI286" i="30" s="1"/>
  <c r="AJ286" i="30" s="1"/>
  <c r="AL286" i="30" s="1"/>
  <c r="O289" i="30"/>
  <c r="AI289" i="30" s="1"/>
  <c r="AJ289" i="30" s="1"/>
  <c r="AL289" i="30" s="1"/>
  <c r="S161" i="30"/>
  <c r="AN161" i="30" s="1"/>
  <c r="AO161" i="30" s="1"/>
  <c r="AQ161" i="30" s="1"/>
  <c r="S164" i="30"/>
  <c r="AN164" i="30" s="1"/>
  <c r="AO164" i="30" s="1"/>
  <c r="AQ164" i="30" s="1"/>
  <c r="S168" i="30"/>
  <c r="AN168" i="30" s="1"/>
  <c r="AO168" i="30" s="1"/>
  <c r="AQ168" i="30" s="1"/>
  <c r="S162" i="30"/>
  <c r="AN162" i="30" s="1"/>
  <c r="AO162" i="30" s="1"/>
  <c r="AQ162" i="30" s="1"/>
  <c r="S171" i="30"/>
  <c r="AN171" i="30" s="1"/>
  <c r="AO171" i="30" s="1"/>
  <c r="AQ171" i="30" s="1"/>
  <c r="S170" i="30"/>
  <c r="AN170" i="30" s="1"/>
  <c r="AO170" i="30" s="1"/>
  <c r="AQ170" i="30" s="1"/>
  <c r="S154" i="30"/>
  <c r="AN154" i="30" s="1"/>
  <c r="AO154" i="30" s="1"/>
  <c r="AQ154" i="30" s="1"/>
  <c r="S157" i="30"/>
  <c r="AN157" i="30" s="1"/>
  <c r="AO157" i="30" s="1"/>
  <c r="AQ157" i="30" s="1"/>
  <c r="S173" i="30"/>
  <c r="AN173" i="30" s="1"/>
  <c r="AO173" i="30" s="1"/>
  <c r="AQ173" i="30" s="1"/>
  <c r="S160" i="30"/>
  <c r="AN160" i="30" s="1"/>
  <c r="AO160" i="30" s="1"/>
  <c r="AQ160" i="30" s="1"/>
  <c r="S158" i="30"/>
  <c r="AN158" i="30" s="1"/>
  <c r="AO158" i="30" s="1"/>
  <c r="AQ158" i="30" s="1"/>
  <c r="S172" i="30"/>
  <c r="AN172" i="30" s="1"/>
  <c r="AO172" i="30" s="1"/>
  <c r="AQ172" i="30" s="1"/>
  <c r="S174" i="30"/>
  <c r="AN174" i="30" s="1"/>
  <c r="AO174" i="30" s="1"/>
  <c r="AQ174" i="30" s="1"/>
  <c r="S159" i="30"/>
  <c r="AN159" i="30" s="1"/>
  <c r="AO159" i="30" s="1"/>
  <c r="AQ159" i="30" s="1"/>
  <c r="S156" i="30"/>
  <c r="AN156" i="30" s="1"/>
  <c r="AO156" i="30" s="1"/>
  <c r="AQ156" i="30" s="1"/>
  <c r="S165" i="30"/>
  <c r="AN165" i="30" s="1"/>
  <c r="AO165" i="30" s="1"/>
  <c r="AQ165" i="30" s="1"/>
  <c r="S167" i="30"/>
  <c r="AN167" i="30" s="1"/>
  <c r="AO167" i="30" s="1"/>
  <c r="AQ167" i="30" s="1"/>
  <c r="S163" i="30"/>
  <c r="AN163" i="30" s="1"/>
  <c r="AO163" i="30" s="1"/>
  <c r="AQ163" i="30" s="1"/>
  <c r="S169" i="30"/>
  <c r="AN169" i="30" s="1"/>
  <c r="AO169" i="30" s="1"/>
  <c r="AQ169" i="30" s="1"/>
  <c r="S166" i="30"/>
  <c r="AN166" i="30" s="1"/>
  <c r="AO166" i="30" s="1"/>
  <c r="AQ166" i="30" s="1"/>
  <c r="S155" i="30"/>
  <c r="AN155" i="30" s="1"/>
  <c r="AO155" i="30" s="1"/>
  <c r="AQ155" i="30" s="1"/>
  <c r="O249" i="30"/>
  <c r="AI249" i="30" s="1"/>
  <c r="AJ249" i="30" s="1"/>
  <c r="AL249" i="30" s="1"/>
  <c r="O259" i="30"/>
  <c r="AI259" i="30" s="1"/>
  <c r="AJ259" i="30" s="1"/>
  <c r="AL259" i="30" s="1"/>
  <c r="O274" i="30"/>
  <c r="AI274" i="30" s="1"/>
  <c r="AJ274" i="30" s="1"/>
  <c r="AL274" i="30" s="1"/>
  <c r="O276" i="30"/>
  <c r="AI276" i="30" s="1"/>
  <c r="AJ276" i="30" s="1"/>
  <c r="AL276" i="30" s="1"/>
  <c r="O251" i="30"/>
  <c r="AI251" i="30" s="1"/>
  <c r="AJ251" i="30" s="1"/>
  <c r="AL251" i="30" s="1"/>
  <c r="O255" i="30"/>
  <c r="AI255" i="30" s="1"/>
  <c r="AJ255" i="30" s="1"/>
  <c r="AL255" i="30" s="1"/>
  <c r="O264" i="30"/>
  <c r="AI264" i="30" s="1"/>
  <c r="AJ264" i="30" s="1"/>
  <c r="AL264" i="30" s="1"/>
  <c r="O275" i="30"/>
  <c r="AI275" i="30" s="1"/>
  <c r="AJ275" i="30" s="1"/>
  <c r="AL275" i="30" s="1"/>
  <c r="O258" i="30"/>
  <c r="AI258" i="30" s="1"/>
  <c r="AJ258" i="30" s="1"/>
  <c r="AL258" i="30" s="1"/>
  <c r="O250" i="30"/>
  <c r="AI250" i="30" s="1"/>
  <c r="AJ250" i="30" s="1"/>
  <c r="AL250" i="30" s="1"/>
  <c r="O262" i="30"/>
  <c r="AI262" i="30" s="1"/>
  <c r="AJ262" i="30" s="1"/>
  <c r="AL262" i="30" s="1"/>
  <c r="O265" i="30"/>
  <c r="AI265" i="30" s="1"/>
  <c r="AJ265" i="30" s="1"/>
  <c r="AL265" i="30" s="1"/>
  <c r="O252" i="30"/>
  <c r="AI252" i="30" s="1"/>
  <c r="AJ252" i="30" s="1"/>
  <c r="AL252" i="30" s="1"/>
  <c r="O253" i="30"/>
  <c r="AI253" i="30" s="1"/>
  <c r="AJ253" i="30" s="1"/>
  <c r="AL253" i="30" s="1"/>
  <c r="O261" i="30"/>
  <c r="AI261" i="30" s="1"/>
  <c r="AJ261" i="30" s="1"/>
  <c r="AL261" i="30" s="1"/>
  <c r="O277" i="30"/>
  <c r="AI277" i="30" s="1"/>
  <c r="AJ277" i="30" s="1"/>
  <c r="AL277" i="30" s="1"/>
  <c r="O256" i="30"/>
  <c r="AI256" i="30" s="1"/>
  <c r="AJ256" i="30" s="1"/>
  <c r="AL256" i="30" s="1"/>
  <c r="O260" i="30"/>
  <c r="AI260" i="30" s="1"/>
  <c r="AJ260" i="30" s="1"/>
  <c r="AL260" i="30" s="1"/>
  <c r="O269" i="30"/>
  <c r="AI269" i="30" s="1"/>
  <c r="AJ269" i="30" s="1"/>
  <c r="AL269" i="30" s="1"/>
  <c r="O278" i="30"/>
  <c r="AI278" i="30" s="1"/>
  <c r="AJ278" i="30" s="1"/>
  <c r="AL278" i="30" s="1"/>
  <c r="O248" i="30"/>
  <c r="AI248" i="30" s="1"/>
  <c r="AJ248" i="30" s="1"/>
  <c r="AL248" i="30" s="1"/>
  <c r="O247" i="30"/>
  <c r="AI247" i="30" s="1"/>
  <c r="AJ247" i="30" s="1"/>
  <c r="AL247" i="30" s="1"/>
  <c r="O268" i="30"/>
  <c r="AI268" i="30" s="1"/>
  <c r="AJ268" i="30" s="1"/>
  <c r="AL268" i="30" s="1"/>
  <c r="O263" i="30"/>
  <c r="AI263" i="30" s="1"/>
  <c r="AJ263" i="30" s="1"/>
  <c r="AL263" i="30" s="1"/>
  <c r="O254" i="30"/>
  <c r="AI254" i="30" s="1"/>
  <c r="AJ254" i="30" s="1"/>
  <c r="AL254" i="30" s="1"/>
  <c r="O270" i="30"/>
  <c r="AI270" i="30" s="1"/>
  <c r="AJ270" i="30" s="1"/>
  <c r="AL270" i="30" s="1"/>
  <c r="O266" i="30"/>
  <c r="AI266" i="30" s="1"/>
  <c r="AJ266" i="30" s="1"/>
  <c r="AL266" i="30" s="1"/>
  <c r="O267" i="30"/>
  <c r="AI267" i="30" s="1"/>
  <c r="AJ267" i="30" s="1"/>
  <c r="AL267" i="30" s="1"/>
  <c r="O257" i="30"/>
  <c r="AI257" i="30" s="1"/>
  <c r="AJ257" i="30" s="1"/>
  <c r="AL257" i="30" s="1"/>
  <c r="O271" i="30"/>
  <c r="AI271" i="30" s="1"/>
  <c r="AJ271" i="30" s="1"/>
  <c r="AL271" i="30" s="1"/>
  <c r="O272" i="30"/>
  <c r="AI272" i="30" s="1"/>
  <c r="AJ272" i="30" s="1"/>
  <c r="AL272" i="30" s="1"/>
  <c r="O273" i="30"/>
  <c r="AI273" i="30" s="1"/>
  <c r="AJ273" i="30" s="1"/>
  <c r="AL273" i="30" s="1"/>
  <c r="O122" i="30"/>
  <c r="AI122" i="30" s="1"/>
  <c r="AJ122" i="30" s="1"/>
  <c r="AL122" i="30" s="1"/>
  <c r="O117" i="30"/>
  <c r="AI117" i="30" s="1"/>
  <c r="AJ117" i="30" s="1"/>
  <c r="AL117" i="30" s="1"/>
  <c r="O127" i="30"/>
  <c r="AI127" i="30" s="1"/>
  <c r="AJ127" i="30" s="1"/>
  <c r="AL127" i="30" s="1"/>
  <c r="O126" i="30"/>
  <c r="AI126" i="30" s="1"/>
  <c r="AJ126" i="30" s="1"/>
  <c r="AL126" i="30" s="1"/>
  <c r="O115" i="30"/>
  <c r="AI115" i="30" s="1"/>
  <c r="AJ115" i="30" s="1"/>
  <c r="AL115" i="30" s="1"/>
  <c r="O121" i="30"/>
  <c r="AI121" i="30" s="1"/>
  <c r="AJ121" i="30" s="1"/>
  <c r="AL121" i="30" s="1"/>
  <c r="O124" i="30"/>
  <c r="AI124" i="30" s="1"/>
  <c r="AJ124" i="30" s="1"/>
  <c r="AL124" i="30" s="1"/>
  <c r="O125" i="30"/>
  <c r="AI125" i="30" s="1"/>
  <c r="AJ125" i="30" s="1"/>
  <c r="AL125" i="30" s="1"/>
  <c r="O118" i="30"/>
  <c r="AI118" i="30" s="1"/>
  <c r="AJ118" i="30" s="1"/>
  <c r="AL118" i="30" s="1"/>
  <c r="O119" i="30"/>
  <c r="AI119" i="30" s="1"/>
  <c r="AJ119" i="30" s="1"/>
  <c r="AL119" i="30" s="1"/>
  <c r="O129" i="30"/>
  <c r="AI129" i="30" s="1"/>
  <c r="AJ129" i="30" s="1"/>
  <c r="AL129" i="30" s="1"/>
  <c r="O123" i="30"/>
  <c r="AI123" i="30" s="1"/>
  <c r="AJ123" i="30" s="1"/>
  <c r="AL123" i="30" s="1"/>
  <c r="O114" i="30"/>
  <c r="AI114" i="30" s="1"/>
  <c r="AJ114" i="30" s="1"/>
  <c r="AL114" i="30" s="1"/>
  <c r="O120" i="30"/>
  <c r="AI120" i="30" s="1"/>
  <c r="AJ120" i="30" s="1"/>
  <c r="AL120" i="30" s="1"/>
  <c r="O128" i="30"/>
  <c r="AI128" i="30" s="1"/>
  <c r="AJ128" i="30" s="1"/>
  <c r="AL128" i="30" s="1"/>
  <c r="O116" i="30"/>
  <c r="AI116" i="30" s="1"/>
  <c r="AJ116" i="30" s="1"/>
  <c r="AL116" i="30" s="1"/>
  <c r="S91" i="30"/>
  <c r="AN91" i="30" s="1"/>
  <c r="AO91" i="30" s="1"/>
  <c r="AQ91" i="30" s="1"/>
  <c r="S92" i="30"/>
  <c r="AN92" i="30" s="1"/>
  <c r="AO92" i="30" s="1"/>
  <c r="AQ92" i="30" s="1"/>
  <c r="S90" i="30"/>
  <c r="AN90" i="30" s="1"/>
  <c r="AO90" i="30" s="1"/>
  <c r="AQ90" i="30" s="1"/>
  <c r="S95" i="30"/>
  <c r="AN95" i="30" s="1"/>
  <c r="AO95" i="30" s="1"/>
  <c r="AQ95" i="30" s="1"/>
  <c r="S93" i="30"/>
  <c r="AN93" i="30" s="1"/>
  <c r="AO93" i="30" s="1"/>
  <c r="AQ93" i="30" s="1"/>
  <c r="S94" i="30"/>
  <c r="AN94" i="30" s="1"/>
  <c r="AO94" i="30" s="1"/>
  <c r="AQ94" i="30" s="1"/>
  <c r="O42" i="30"/>
  <c r="AI42" i="30" s="1"/>
  <c r="AJ42" i="30" s="1"/>
  <c r="AL42" i="30" s="1"/>
  <c r="O43" i="30"/>
  <c r="AI43" i="30" s="1"/>
  <c r="AJ43" i="30" s="1"/>
  <c r="AL43" i="30" s="1"/>
  <c r="O41" i="30"/>
  <c r="AI41" i="30" s="1"/>
  <c r="AJ41" i="30" s="1"/>
  <c r="AL41" i="30" s="1"/>
  <c r="O39" i="30"/>
  <c r="AI39" i="30" s="1"/>
  <c r="AJ39" i="30" s="1"/>
  <c r="AL39" i="30" s="1"/>
  <c r="O40" i="30"/>
  <c r="AI40" i="30" s="1"/>
  <c r="AJ40" i="30" s="1"/>
  <c r="AL40" i="30" s="1"/>
  <c r="S101" i="30"/>
  <c r="AN101" i="30" s="1"/>
  <c r="AO101" i="30" s="1"/>
  <c r="AQ101" i="30" s="1"/>
  <c r="S97" i="30"/>
  <c r="AN97" i="30" s="1"/>
  <c r="AO97" i="30" s="1"/>
  <c r="AQ97" i="30" s="1"/>
  <c r="S100" i="30"/>
  <c r="AN100" i="30" s="1"/>
  <c r="AO100" i="30" s="1"/>
  <c r="AQ100" i="30" s="1"/>
  <c r="S98" i="30"/>
  <c r="AN98" i="30" s="1"/>
  <c r="AO98" i="30" s="1"/>
  <c r="AQ98" i="30" s="1"/>
  <c r="S99" i="30"/>
  <c r="AN99" i="30" s="1"/>
  <c r="AO99" i="30" s="1"/>
  <c r="AQ99" i="30" s="1"/>
  <c r="S96" i="30"/>
  <c r="AN96" i="30" s="1"/>
  <c r="AO96" i="30" s="1"/>
  <c r="AQ96" i="30" s="1"/>
  <c r="S225" i="30"/>
  <c r="AN225" i="30" s="1"/>
  <c r="AO225" i="30" s="1"/>
  <c r="AQ225" i="30" s="1"/>
  <c r="S218" i="30"/>
  <c r="AN218" i="30" s="1"/>
  <c r="AO218" i="30" s="1"/>
  <c r="AQ218" i="30" s="1"/>
  <c r="S241" i="30"/>
  <c r="AN241" i="30" s="1"/>
  <c r="AO241" i="30" s="1"/>
  <c r="AQ241" i="30" s="1"/>
  <c r="S230" i="30"/>
  <c r="AN230" i="30" s="1"/>
  <c r="AO230" i="30" s="1"/>
  <c r="AQ230" i="30" s="1"/>
  <c r="S219" i="30"/>
  <c r="AN219" i="30" s="1"/>
  <c r="AO219" i="30" s="1"/>
  <c r="AQ219" i="30" s="1"/>
  <c r="S224" i="30"/>
  <c r="AN224" i="30" s="1"/>
  <c r="AO224" i="30" s="1"/>
  <c r="AQ224" i="30" s="1"/>
  <c r="S242" i="30"/>
  <c r="AN242" i="30" s="1"/>
  <c r="AO242" i="30" s="1"/>
  <c r="AQ242" i="30" s="1"/>
  <c r="S232" i="30"/>
  <c r="AN232" i="30" s="1"/>
  <c r="AO232" i="30" s="1"/>
  <c r="AQ232" i="30" s="1"/>
  <c r="S227" i="30"/>
  <c r="AN227" i="30" s="1"/>
  <c r="AO227" i="30" s="1"/>
  <c r="AQ227" i="30" s="1"/>
  <c r="S228" i="30"/>
  <c r="AN228" i="30" s="1"/>
  <c r="AO228" i="30" s="1"/>
  <c r="AQ228" i="30" s="1"/>
  <c r="S237" i="30"/>
  <c r="AN237" i="30" s="1"/>
  <c r="AO237" i="30" s="1"/>
  <c r="AQ237" i="30" s="1"/>
  <c r="S236" i="30"/>
  <c r="AN236" i="30" s="1"/>
  <c r="AO236" i="30" s="1"/>
  <c r="AQ236" i="30" s="1"/>
  <c r="S215" i="30"/>
  <c r="AN215" i="30" s="1"/>
  <c r="AO215" i="30" s="1"/>
  <c r="AQ215" i="30" s="1"/>
  <c r="S229" i="30"/>
  <c r="AN229" i="30" s="1"/>
  <c r="AO229" i="30" s="1"/>
  <c r="AQ229" i="30" s="1"/>
  <c r="S246" i="30"/>
  <c r="AN246" i="30" s="1"/>
  <c r="AO246" i="30" s="1"/>
  <c r="AQ246" i="30" s="1"/>
  <c r="S233" i="30"/>
  <c r="AN233" i="30" s="1"/>
  <c r="AO233" i="30" s="1"/>
  <c r="AQ233" i="30" s="1"/>
  <c r="S221" i="30"/>
  <c r="AN221" i="30" s="1"/>
  <c r="AO221" i="30" s="1"/>
  <c r="AQ221" i="30" s="1"/>
  <c r="S222" i="30"/>
  <c r="AN222" i="30" s="1"/>
  <c r="AO222" i="30" s="1"/>
  <c r="AQ222" i="30" s="1"/>
  <c r="S244" i="30"/>
  <c r="AN244" i="30" s="1"/>
  <c r="AO244" i="30" s="1"/>
  <c r="AQ244" i="30" s="1"/>
  <c r="S231" i="30"/>
  <c r="AN231" i="30" s="1"/>
  <c r="AO231" i="30" s="1"/>
  <c r="AQ231" i="30" s="1"/>
  <c r="S240" i="30"/>
  <c r="AN240" i="30" s="1"/>
  <c r="AO240" i="30" s="1"/>
  <c r="AQ240" i="30" s="1"/>
  <c r="S223" i="30"/>
  <c r="AN223" i="30" s="1"/>
  <c r="AO223" i="30" s="1"/>
  <c r="AQ223" i="30" s="1"/>
  <c r="S214" i="30"/>
  <c r="AN214" i="30" s="1"/>
  <c r="AO214" i="30" s="1"/>
  <c r="AQ214" i="30" s="1"/>
  <c r="S216" i="30"/>
  <c r="AN216" i="30" s="1"/>
  <c r="AO216" i="30" s="1"/>
  <c r="AQ216" i="30" s="1"/>
  <c r="S245" i="30"/>
  <c r="AN245" i="30" s="1"/>
  <c r="AO245" i="30" s="1"/>
  <c r="AQ245" i="30" s="1"/>
  <c r="S235" i="30"/>
  <c r="AN235" i="30" s="1"/>
  <c r="AO235" i="30" s="1"/>
  <c r="AQ235" i="30" s="1"/>
  <c r="S226" i="30"/>
  <c r="AN226" i="30" s="1"/>
  <c r="AO226" i="30" s="1"/>
  <c r="AQ226" i="30" s="1"/>
  <c r="S220" i="30"/>
  <c r="AN220" i="30" s="1"/>
  <c r="AO220" i="30" s="1"/>
  <c r="AQ220" i="30" s="1"/>
  <c r="S239" i="30"/>
  <c r="AN239" i="30" s="1"/>
  <c r="AO239" i="30" s="1"/>
  <c r="AQ239" i="30" s="1"/>
  <c r="S243" i="30"/>
  <c r="AN243" i="30" s="1"/>
  <c r="AO243" i="30" s="1"/>
  <c r="AQ243" i="30" s="1"/>
  <c r="S217" i="30"/>
  <c r="AN217" i="30" s="1"/>
  <c r="AO217" i="30" s="1"/>
  <c r="AQ217" i="30" s="1"/>
  <c r="S213" i="30"/>
  <c r="AN213" i="30" s="1"/>
  <c r="AO213" i="30" s="1"/>
  <c r="AQ213" i="30" s="1"/>
  <c r="S234" i="30"/>
  <c r="AN234" i="30" s="1"/>
  <c r="AO234" i="30" s="1"/>
  <c r="AQ234" i="30" s="1"/>
  <c r="S238" i="30"/>
  <c r="AN238" i="30" s="1"/>
  <c r="AO238" i="30" s="1"/>
  <c r="AQ238" i="30" s="1"/>
  <c r="S81" i="30"/>
  <c r="AN81" i="30" s="1"/>
  <c r="AO81" i="30" s="1"/>
  <c r="AQ81" i="30" s="1"/>
  <c r="S86" i="30"/>
  <c r="AN86" i="30" s="1"/>
  <c r="AO86" i="30" s="1"/>
  <c r="AQ86" i="30" s="1"/>
  <c r="S79" i="30"/>
  <c r="AN79" i="30" s="1"/>
  <c r="AO79" i="30" s="1"/>
  <c r="AQ79" i="30" s="1"/>
  <c r="S80" i="30"/>
  <c r="AN80" i="30" s="1"/>
  <c r="AO80" i="30" s="1"/>
  <c r="AQ80" i="30" s="1"/>
  <c r="S88" i="30"/>
  <c r="AN88" i="30" s="1"/>
  <c r="AO88" i="30" s="1"/>
  <c r="AQ88" i="30" s="1"/>
  <c r="S85" i="30"/>
  <c r="AN85" i="30" s="1"/>
  <c r="AO85" i="30" s="1"/>
  <c r="AQ85" i="30" s="1"/>
  <c r="S83" i="30"/>
  <c r="AN83" i="30" s="1"/>
  <c r="AO83" i="30" s="1"/>
  <c r="AQ83" i="30" s="1"/>
  <c r="S84" i="30"/>
  <c r="AN84" i="30" s="1"/>
  <c r="AO84" i="30" s="1"/>
  <c r="AQ84" i="30" s="1"/>
  <c r="S87" i="30"/>
  <c r="AN87" i="30" s="1"/>
  <c r="AO87" i="30" s="1"/>
  <c r="AQ87" i="30" s="1"/>
  <c r="S82" i="30"/>
  <c r="AN82" i="30" s="1"/>
  <c r="AO82" i="30" s="1"/>
  <c r="AQ82" i="30" s="1"/>
  <c r="S89" i="30"/>
  <c r="AN89" i="30" s="1"/>
  <c r="AO89" i="30" s="1"/>
  <c r="AQ89" i="30" s="1"/>
  <c r="AX98" i="25"/>
  <c r="W126" i="26"/>
  <c r="H124" i="35"/>
  <c r="BA88" i="26"/>
  <c r="AW88" i="26"/>
  <c r="AC76" i="26"/>
  <c r="AA76" i="26"/>
  <c r="AB76" i="26" s="1"/>
  <c r="AA137" i="25"/>
  <c r="AB137" i="25" s="1"/>
  <c r="Y137" i="25"/>
  <c r="Z137" i="25" s="1"/>
  <c r="AU113" i="26"/>
  <c r="AV113" i="26" s="1"/>
  <c r="AZ113" i="26"/>
  <c r="X107" i="25"/>
  <c r="W107" i="25"/>
  <c r="AR124" i="26"/>
  <c r="W124" i="26"/>
  <c r="AR121" i="25"/>
  <c r="AA121" i="25"/>
  <c r="AB121" i="25" s="1"/>
  <c r="N135" i="24"/>
  <c r="G135" i="34" s="1"/>
  <c r="M135" i="34" s="1"/>
  <c r="O130" i="24"/>
  <c r="G130" i="34" s="1"/>
  <c r="M130" i="34" s="1"/>
  <c r="N113" i="23"/>
  <c r="O118" i="23"/>
  <c r="V98" i="25"/>
  <c r="AR98" i="25"/>
  <c r="AZ126" i="26"/>
  <c r="AX126" i="26"/>
  <c r="W88" i="26"/>
  <c r="AQ76" i="26"/>
  <c r="AP76" i="26"/>
  <c r="AS137" i="25"/>
  <c r="AT137" i="25" s="1"/>
  <c r="AW137" i="25"/>
  <c r="AA113" i="26"/>
  <c r="AB113" i="26" s="1"/>
  <c r="X113" i="26"/>
  <c r="AR107" i="25"/>
  <c r="AQ107" i="25"/>
  <c r="AC124" i="26"/>
  <c r="AW124" i="26"/>
  <c r="AP121" i="25"/>
  <c r="AX121" i="25"/>
  <c r="N132" i="24"/>
  <c r="G132" i="34" s="1"/>
  <c r="M132" i="34" s="1"/>
  <c r="N152" i="24"/>
  <c r="G152" i="34" s="1"/>
  <c r="M152" i="34" s="1"/>
  <c r="O154" i="23"/>
  <c r="O125" i="23"/>
  <c r="F125" i="34" s="1"/>
  <c r="L125" i="34" s="1"/>
  <c r="AW98" i="25"/>
  <c r="G96" i="35"/>
  <c r="G96" i="31"/>
  <c r="AA126" i="26"/>
  <c r="AB126" i="26" s="1"/>
  <c r="V126" i="26"/>
  <c r="X88" i="26"/>
  <c r="AX88" i="26"/>
  <c r="X76" i="26"/>
  <c r="H74" i="31"/>
  <c r="V11" i="31" s="1"/>
  <c r="AU137" i="25"/>
  <c r="AV137" i="25" s="1"/>
  <c r="X137" i="25"/>
  <c r="V113" i="26"/>
  <c r="BA113" i="26"/>
  <c r="AS107" i="25"/>
  <c r="AT107" i="25" s="1"/>
  <c r="G105" i="35"/>
  <c r="AX124" i="26"/>
  <c r="V124" i="26"/>
  <c r="AU121" i="25"/>
  <c r="AV121" i="25" s="1"/>
  <c r="AQ121" i="25"/>
  <c r="H86" i="35"/>
  <c r="AX76" i="26"/>
  <c r="AX107" i="25"/>
  <c r="AU107" i="25"/>
  <c r="AV107" i="25" s="1"/>
  <c r="AC121" i="25"/>
  <c r="AW121" i="25"/>
  <c r="N115" i="24"/>
  <c r="AA88" i="26"/>
  <c r="AB88" i="26" s="1"/>
  <c r="AT39" i="5"/>
  <c r="O89" i="24"/>
  <c r="G89" i="34" s="1"/>
  <c r="M89" i="34" s="1"/>
  <c r="N78" i="24"/>
  <c r="G78" i="34" s="1"/>
  <c r="M78" i="34" s="1"/>
  <c r="N116" i="23"/>
  <c r="N95" i="23"/>
  <c r="F95" i="34" s="1"/>
  <c r="L95" i="34" s="1"/>
  <c r="O88" i="23"/>
  <c r="F88" i="34" s="1"/>
  <c r="L88" i="34" s="1"/>
  <c r="AZ98" i="25"/>
  <c r="W98" i="25"/>
  <c r="AC126" i="26"/>
  <c r="Y126" i="26"/>
  <c r="Z126" i="26" s="1"/>
  <c r="AR88" i="26"/>
  <c r="AQ88" i="26"/>
  <c r="V76" i="26"/>
  <c r="W76" i="26"/>
  <c r="AR137" i="25"/>
  <c r="G135" i="35"/>
  <c r="AC113" i="26"/>
  <c r="AR113" i="26"/>
  <c r="V107" i="25"/>
  <c r="AA107" i="25"/>
  <c r="AB107" i="25" s="1"/>
  <c r="BA124" i="26"/>
  <c r="AA124" i="26"/>
  <c r="AB124" i="26" s="1"/>
  <c r="W121" i="25"/>
  <c r="X121" i="25"/>
  <c r="AU76" i="26"/>
  <c r="AV76" i="26" s="1"/>
  <c r="O148" i="24"/>
  <c r="U148" i="24" s="1"/>
  <c r="AT26" i="5"/>
  <c r="O71" i="24"/>
  <c r="G71" i="34" s="1"/>
  <c r="M71" i="34" s="1"/>
  <c r="O66" i="24"/>
  <c r="G66" i="34" s="1"/>
  <c r="M66" i="34" s="1"/>
  <c r="X98" i="25"/>
  <c r="AQ98" i="25"/>
  <c r="AP126" i="26"/>
  <c r="AQ126" i="26"/>
  <c r="AS88" i="26"/>
  <c r="AT88" i="26" s="1"/>
  <c r="V88" i="26"/>
  <c r="AR76" i="26"/>
  <c r="BA76" i="26"/>
  <c r="BA137" i="25"/>
  <c r="AZ137" i="25"/>
  <c r="AQ113" i="26"/>
  <c r="AS113" i="26"/>
  <c r="AT113" i="26" s="1"/>
  <c r="AW107" i="25"/>
  <c r="AZ107" i="25"/>
  <c r="AQ124" i="26"/>
  <c r="AU124" i="26"/>
  <c r="AV124" i="26" s="1"/>
  <c r="G119" i="35"/>
  <c r="AZ121" i="25"/>
  <c r="AC88" i="26"/>
  <c r="AT25" i="5"/>
  <c r="BA98" i="25"/>
  <c r="AA98" i="25"/>
  <c r="AB98" i="25" s="1"/>
  <c r="AU126" i="26"/>
  <c r="AV126" i="26" s="1"/>
  <c r="AU88" i="26"/>
  <c r="AV88" i="26" s="1"/>
  <c r="AP88" i="26"/>
  <c r="H74" i="35"/>
  <c r="V137" i="25"/>
  <c r="AW113" i="26"/>
  <c r="AP107" i="25"/>
  <c r="AP124" i="26"/>
  <c r="AS121" i="25"/>
  <c r="AT121" i="25" s="1"/>
  <c r="S345" i="30"/>
  <c r="AN345" i="30" s="1"/>
  <c r="AO345" i="30" s="1"/>
  <c r="AQ345" i="30" s="1"/>
  <c r="S365" i="30"/>
  <c r="AN365" i="30" s="1"/>
  <c r="AO365" i="30" s="1"/>
  <c r="AQ365" i="30" s="1"/>
  <c r="S359" i="30"/>
  <c r="AN359" i="30" s="1"/>
  <c r="AO359" i="30" s="1"/>
  <c r="AQ359" i="30" s="1"/>
  <c r="S355" i="30"/>
  <c r="AN355" i="30" s="1"/>
  <c r="AO355" i="30" s="1"/>
  <c r="AQ355" i="30" s="1"/>
  <c r="S342" i="30"/>
  <c r="AN342" i="30" s="1"/>
  <c r="AO342" i="30" s="1"/>
  <c r="AQ342" i="30" s="1"/>
  <c r="S356" i="30"/>
  <c r="AN356" i="30" s="1"/>
  <c r="AO356" i="30" s="1"/>
  <c r="AQ356" i="30" s="1"/>
  <c r="S351" i="30"/>
  <c r="AN351" i="30" s="1"/>
  <c r="AO351" i="30" s="1"/>
  <c r="AQ351" i="30" s="1"/>
  <c r="S347" i="30"/>
  <c r="AN347" i="30" s="1"/>
  <c r="AO347" i="30" s="1"/>
  <c r="AQ347" i="30" s="1"/>
  <c r="S357" i="30"/>
  <c r="AN357" i="30" s="1"/>
  <c r="AO357" i="30" s="1"/>
  <c r="AQ357" i="30" s="1"/>
  <c r="S352" i="30"/>
  <c r="AN352" i="30" s="1"/>
  <c r="AO352" i="30" s="1"/>
  <c r="AQ352" i="30" s="1"/>
  <c r="S362" i="30"/>
  <c r="AN362" i="30" s="1"/>
  <c r="AO362" i="30" s="1"/>
  <c r="AQ362" i="30" s="1"/>
  <c r="S348" i="30"/>
  <c r="AN348" i="30" s="1"/>
  <c r="AO348" i="30" s="1"/>
  <c r="AQ348" i="30" s="1"/>
  <c r="S358" i="30"/>
  <c r="AN358" i="30" s="1"/>
  <c r="AO358" i="30" s="1"/>
  <c r="AQ358" i="30" s="1"/>
  <c r="S343" i="30"/>
  <c r="AN343" i="30" s="1"/>
  <c r="AO343" i="30" s="1"/>
  <c r="AQ343" i="30" s="1"/>
  <c r="S349" i="30"/>
  <c r="AN349" i="30" s="1"/>
  <c r="AO349" i="30" s="1"/>
  <c r="AQ349" i="30" s="1"/>
  <c r="S363" i="30"/>
  <c r="AN363" i="30" s="1"/>
  <c r="AO363" i="30" s="1"/>
  <c r="AQ363" i="30" s="1"/>
  <c r="S360" i="30"/>
  <c r="AN360" i="30" s="1"/>
  <c r="AO360" i="30" s="1"/>
  <c r="AQ360" i="30" s="1"/>
  <c r="S364" i="30"/>
  <c r="AN364" i="30" s="1"/>
  <c r="AO364" i="30" s="1"/>
  <c r="AQ364" i="30" s="1"/>
  <c r="S346" i="30"/>
  <c r="AN346" i="30" s="1"/>
  <c r="AO346" i="30" s="1"/>
  <c r="AQ346" i="30" s="1"/>
  <c r="S350" i="30"/>
  <c r="AN350" i="30" s="1"/>
  <c r="AO350" i="30" s="1"/>
  <c r="AQ350" i="30" s="1"/>
  <c r="S361" i="30"/>
  <c r="AN361" i="30" s="1"/>
  <c r="AO361" i="30" s="1"/>
  <c r="AQ361" i="30" s="1"/>
  <c r="S344" i="30"/>
  <c r="AN344" i="30" s="1"/>
  <c r="AO344" i="30" s="1"/>
  <c r="AQ344" i="30" s="1"/>
  <c r="S366" i="30"/>
  <c r="AN366" i="30" s="1"/>
  <c r="AO366" i="30" s="1"/>
  <c r="AQ366" i="30" s="1"/>
  <c r="S354" i="30"/>
  <c r="AN354" i="30" s="1"/>
  <c r="AO354" i="30" s="1"/>
  <c r="AQ354" i="30" s="1"/>
  <c r="S353" i="30"/>
  <c r="AN353" i="30" s="1"/>
  <c r="AO353" i="30" s="1"/>
  <c r="AQ353" i="30" s="1"/>
  <c r="S331" i="30"/>
  <c r="AN331" i="30" s="1"/>
  <c r="AO331" i="30" s="1"/>
  <c r="AQ331" i="30" s="1"/>
  <c r="S341" i="30"/>
  <c r="AN341" i="30" s="1"/>
  <c r="AO341" i="30" s="1"/>
  <c r="AQ341" i="30" s="1"/>
  <c r="S337" i="30"/>
  <c r="AN337" i="30" s="1"/>
  <c r="AO337" i="30" s="1"/>
  <c r="AQ337" i="30" s="1"/>
  <c r="S335" i="30"/>
  <c r="AN335" i="30" s="1"/>
  <c r="AO335" i="30" s="1"/>
  <c r="AQ335" i="30" s="1"/>
  <c r="S320" i="30"/>
  <c r="AN320" i="30" s="1"/>
  <c r="AO320" i="30" s="1"/>
  <c r="AQ320" i="30" s="1"/>
  <c r="S338" i="30"/>
  <c r="AN338" i="30" s="1"/>
  <c r="AO338" i="30" s="1"/>
  <c r="AQ338" i="30" s="1"/>
  <c r="S324" i="30"/>
  <c r="AN324" i="30" s="1"/>
  <c r="AO324" i="30" s="1"/>
  <c r="AQ324" i="30" s="1"/>
  <c r="S321" i="30"/>
  <c r="AN321" i="30" s="1"/>
  <c r="AO321" i="30" s="1"/>
  <c r="AQ321" i="30" s="1"/>
  <c r="S328" i="30"/>
  <c r="AN328" i="30" s="1"/>
  <c r="AO328" i="30" s="1"/>
  <c r="AQ328" i="30" s="1"/>
  <c r="S329" i="30"/>
  <c r="AN329" i="30" s="1"/>
  <c r="AO329" i="30" s="1"/>
  <c r="AQ329" i="30" s="1"/>
  <c r="S336" i="30"/>
  <c r="AN336" i="30" s="1"/>
  <c r="AO336" i="30" s="1"/>
  <c r="AQ336" i="30" s="1"/>
  <c r="S327" i="30"/>
  <c r="AN327" i="30" s="1"/>
  <c r="AO327" i="30" s="1"/>
  <c r="AQ327" i="30" s="1"/>
  <c r="S325" i="30"/>
  <c r="AN325" i="30" s="1"/>
  <c r="AO325" i="30" s="1"/>
  <c r="AQ325" i="30" s="1"/>
  <c r="S333" i="30"/>
  <c r="AN333" i="30" s="1"/>
  <c r="AO333" i="30" s="1"/>
  <c r="AQ333" i="30" s="1"/>
  <c r="S326" i="30"/>
  <c r="AN326" i="30" s="1"/>
  <c r="AO326" i="30" s="1"/>
  <c r="AQ326" i="30" s="1"/>
  <c r="S340" i="30"/>
  <c r="AN340" i="30" s="1"/>
  <c r="AO340" i="30" s="1"/>
  <c r="AQ340" i="30" s="1"/>
  <c r="S323" i="30"/>
  <c r="AN323" i="30" s="1"/>
  <c r="AO323" i="30" s="1"/>
  <c r="AQ323" i="30" s="1"/>
  <c r="S339" i="30"/>
  <c r="AN339" i="30" s="1"/>
  <c r="AO339" i="30" s="1"/>
  <c r="AQ339" i="30" s="1"/>
  <c r="S322" i="30"/>
  <c r="AN322" i="30" s="1"/>
  <c r="AO322" i="30" s="1"/>
  <c r="AQ322" i="30" s="1"/>
  <c r="S330" i="30"/>
  <c r="AN330" i="30" s="1"/>
  <c r="AO330" i="30" s="1"/>
  <c r="AQ330" i="30" s="1"/>
  <c r="S334" i="30"/>
  <c r="AN334" i="30" s="1"/>
  <c r="AO334" i="30" s="1"/>
  <c r="AQ334" i="30" s="1"/>
  <c r="S332" i="30"/>
  <c r="AN332" i="30" s="1"/>
  <c r="AO332" i="30" s="1"/>
  <c r="AQ332" i="30" s="1"/>
  <c r="S117" i="30"/>
  <c r="AN117" i="30" s="1"/>
  <c r="AO117" i="30" s="1"/>
  <c r="AQ117" i="30" s="1"/>
  <c r="S121" i="30"/>
  <c r="AN121" i="30" s="1"/>
  <c r="AO121" i="30" s="1"/>
  <c r="AQ121" i="30" s="1"/>
  <c r="S116" i="30"/>
  <c r="AN116" i="30" s="1"/>
  <c r="AO116" i="30" s="1"/>
  <c r="AQ116" i="30" s="1"/>
  <c r="S120" i="30"/>
  <c r="AN120" i="30" s="1"/>
  <c r="AO120" i="30" s="1"/>
  <c r="AQ120" i="30" s="1"/>
  <c r="S119" i="30"/>
  <c r="AN119" i="30" s="1"/>
  <c r="AO119" i="30" s="1"/>
  <c r="AQ119" i="30" s="1"/>
  <c r="S118" i="30"/>
  <c r="AN118" i="30" s="1"/>
  <c r="AO118" i="30" s="1"/>
  <c r="AQ118" i="30" s="1"/>
  <c r="S115" i="30"/>
  <c r="AN115" i="30" s="1"/>
  <c r="AO115" i="30" s="1"/>
  <c r="AQ115" i="30" s="1"/>
  <c r="S125" i="30"/>
  <c r="AN125" i="30" s="1"/>
  <c r="AO125" i="30" s="1"/>
  <c r="AQ125" i="30" s="1"/>
  <c r="S129" i="30"/>
  <c r="AN129" i="30" s="1"/>
  <c r="AO129" i="30" s="1"/>
  <c r="AQ129" i="30" s="1"/>
  <c r="S123" i="30"/>
  <c r="AN123" i="30" s="1"/>
  <c r="AO123" i="30" s="1"/>
  <c r="AQ123" i="30" s="1"/>
  <c r="S124" i="30"/>
  <c r="AN124" i="30" s="1"/>
  <c r="AO124" i="30" s="1"/>
  <c r="AQ124" i="30" s="1"/>
  <c r="S122" i="30"/>
  <c r="AN122" i="30" s="1"/>
  <c r="AO122" i="30" s="1"/>
  <c r="AQ122" i="30" s="1"/>
  <c r="S127" i="30"/>
  <c r="AN127" i="30" s="1"/>
  <c r="AO127" i="30" s="1"/>
  <c r="AQ127" i="30" s="1"/>
  <c r="S128" i="30"/>
  <c r="AN128" i="30" s="1"/>
  <c r="AO128" i="30" s="1"/>
  <c r="AQ128" i="30" s="1"/>
  <c r="S126" i="30"/>
  <c r="AN126" i="30" s="1"/>
  <c r="AO126" i="30" s="1"/>
  <c r="AQ126" i="30" s="1"/>
  <c r="S41" i="30"/>
  <c r="AN41" i="30" s="1"/>
  <c r="AO41" i="30" s="1"/>
  <c r="AQ41" i="30" s="1"/>
  <c r="S42" i="30"/>
  <c r="AN42" i="30" s="1"/>
  <c r="AO42" i="30" s="1"/>
  <c r="AQ42" i="30" s="1"/>
  <c r="S45" i="30"/>
  <c r="AN45" i="30" s="1"/>
  <c r="AO45" i="30" s="1"/>
  <c r="AQ45" i="30" s="1"/>
  <c r="S44" i="30"/>
  <c r="AN44" i="30" s="1"/>
  <c r="AO44" i="30" s="1"/>
  <c r="AQ44" i="30" s="1"/>
  <c r="S43" i="30"/>
  <c r="AN43" i="30" s="1"/>
  <c r="AO43" i="30" s="1"/>
  <c r="AQ43" i="30" s="1"/>
  <c r="S52" i="30"/>
  <c r="AN52" i="30" s="1"/>
  <c r="AO52" i="30" s="1"/>
  <c r="AQ52" i="30" s="1"/>
  <c r="S54" i="30"/>
  <c r="AN54" i="30" s="1"/>
  <c r="AO54" i="30" s="1"/>
  <c r="AQ54" i="30" s="1"/>
  <c r="S51" i="30"/>
  <c r="AN51" i="30" s="1"/>
  <c r="AO51" i="30" s="1"/>
  <c r="AQ51" i="30" s="1"/>
  <c r="S53" i="30"/>
  <c r="AN53" i="30" s="1"/>
  <c r="AO53" i="30" s="1"/>
  <c r="AQ53" i="30" s="1"/>
  <c r="S50" i="30"/>
  <c r="AN50" i="30" s="1"/>
  <c r="AO50" i="30" s="1"/>
  <c r="AQ50" i="30" s="1"/>
  <c r="S49" i="30"/>
  <c r="AN49" i="30" s="1"/>
  <c r="AO49" i="30" s="1"/>
  <c r="AQ49" i="30" s="1"/>
  <c r="S48" i="30"/>
  <c r="AN48" i="30" s="1"/>
  <c r="AO48" i="30" s="1"/>
  <c r="AQ48" i="30" s="1"/>
  <c r="W160" i="25"/>
  <c r="V160" i="25"/>
  <c r="AQ160" i="25"/>
  <c r="Y160" i="25"/>
  <c r="Z160" i="25" s="1"/>
  <c r="AP160" i="25"/>
  <c r="AC160" i="25"/>
  <c r="AA160" i="25"/>
  <c r="AB160" i="25" s="1"/>
  <c r="AS160" i="25"/>
  <c r="AT160" i="25" s="1"/>
  <c r="AR160" i="25"/>
  <c r="AW160" i="25"/>
  <c r="AX160" i="25"/>
  <c r="CI12" i="19"/>
  <c r="N105" i="23"/>
  <c r="F105" i="34" s="1"/>
  <c r="L105" i="34" s="1"/>
  <c r="O117" i="23"/>
  <c r="CJ12" i="19"/>
  <c r="O122" i="24"/>
  <c r="G122" i="34" s="1"/>
  <c r="M122" i="34" s="1"/>
  <c r="O144" i="24"/>
  <c r="O97" i="23"/>
  <c r="N70" i="24"/>
  <c r="U70" i="24" s="1"/>
  <c r="O82" i="23"/>
  <c r="O99" i="23"/>
  <c r="N163" i="24"/>
  <c r="G163" i="34" s="1"/>
  <c r="M163" i="34" s="1"/>
  <c r="O109" i="24"/>
  <c r="G109" i="34" s="1"/>
  <c r="M109" i="34" s="1"/>
  <c r="N134" i="24"/>
  <c r="G134" i="34" s="1"/>
  <c r="M134" i="34" s="1"/>
  <c r="O87" i="23"/>
  <c r="N146" i="23"/>
  <c r="N80" i="23"/>
  <c r="U80" i="23" s="1"/>
  <c r="CG12" i="19"/>
  <c r="CH12" i="19"/>
  <c r="O127" i="24"/>
  <c r="U127" i="24" s="1"/>
  <c r="N124" i="24"/>
  <c r="U124" i="24" s="1"/>
  <c r="N107" i="24"/>
  <c r="G107" i="34" s="1"/>
  <c r="M107" i="34" s="1"/>
  <c r="N151" i="23"/>
  <c r="CK12" i="19"/>
  <c r="CF12" i="19"/>
  <c r="O162" i="23"/>
  <c r="F162" i="34" s="1"/>
  <c r="L162" i="34" s="1"/>
  <c r="O98" i="23"/>
  <c r="U98" i="23" s="1"/>
  <c r="O133" i="23"/>
  <c r="N69" i="23"/>
  <c r="U69" i="23" s="1"/>
  <c r="N96" i="23"/>
  <c r="F96" i="34" s="1"/>
  <c r="L96" i="34" s="1"/>
  <c r="N115" i="23"/>
  <c r="N97" i="24"/>
  <c r="O105" i="24"/>
  <c r="G105" i="34" s="1"/>
  <c r="M105" i="34" s="1"/>
  <c r="O143" i="24"/>
  <c r="G143" i="34" s="1"/>
  <c r="M143" i="34" s="1"/>
  <c r="N79" i="24"/>
  <c r="O138" i="24"/>
  <c r="G138" i="34" s="1"/>
  <c r="M138" i="34" s="1"/>
  <c r="O74" i="24"/>
  <c r="G74" i="34" s="1"/>
  <c r="M74" i="34" s="1"/>
  <c r="N140" i="24"/>
  <c r="G140" i="34" s="1"/>
  <c r="M140" i="34" s="1"/>
  <c r="O125" i="24"/>
  <c r="O160" i="24"/>
  <c r="G160" i="34" s="1"/>
  <c r="M160" i="34" s="1"/>
  <c r="O96" i="24"/>
  <c r="G96" i="34" s="1"/>
  <c r="M96" i="34" s="1"/>
  <c r="N123" i="24"/>
  <c r="N150" i="24"/>
  <c r="U150" i="24" s="1"/>
  <c r="O86" i="24"/>
  <c r="G86" i="34" s="1"/>
  <c r="M86" i="34" s="1"/>
  <c r="AT40" i="5"/>
  <c r="O36" i="30"/>
  <c r="AI36" i="30" s="1"/>
  <c r="AJ36" i="30" s="1"/>
  <c r="AL36" i="30" s="1"/>
  <c r="O35" i="30"/>
  <c r="AI35" i="30" s="1"/>
  <c r="AJ35" i="30" s="1"/>
  <c r="AL35" i="30" s="1"/>
  <c r="O13" i="30"/>
  <c r="AI13" i="30" s="1"/>
  <c r="AJ13" i="30" s="1"/>
  <c r="AL13" i="30" s="1"/>
  <c r="O12" i="30"/>
  <c r="AI12" i="30" s="1"/>
  <c r="AJ12" i="30" s="1"/>
  <c r="AL12" i="30" s="1"/>
  <c r="O9" i="30"/>
  <c r="AI9" i="30" s="1"/>
  <c r="AJ9" i="30" s="1"/>
  <c r="AL9" i="30" s="1"/>
  <c r="O19" i="30"/>
  <c r="AI19" i="30" s="1"/>
  <c r="AJ19" i="30" s="1"/>
  <c r="AL19" i="30" s="1"/>
  <c r="O11" i="30"/>
  <c r="AI11" i="30" s="1"/>
  <c r="AJ11" i="30" s="1"/>
  <c r="AL11" i="30" s="1"/>
  <c r="O17" i="30"/>
  <c r="AI17" i="30" s="1"/>
  <c r="AJ17" i="30" s="1"/>
  <c r="AL17" i="30" s="1"/>
  <c r="S8" i="30"/>
  <c r="AN8" i="30" s="1"/>
  <c r="AO8" i="30" s="1"/>
  <c r="AQ8" i="30" s="1"/>
  <c r="O18" i="30"/>
  <c r="AI18" i="30" s="1"/>
  <c r="AJ18" i="30" s="1"/>
  <c r="AL18" i="30" s="1"/>
  <c r="O24" i="30"/>
  <c r="AI24" i="30" s="1"/>
  <c r="AJ24" i="30" s="1"/>
  <c r="AL24" i="30" s="1"/>
  <c r="O16" i="30"/>
  <c r="AI16" i="30" s="1"/>
  <c r="AJ16" i="30" s="1"/>
  <c r="AL16" i="30" s="1"/>
  <c r="S12" i="30"/>
  <c r="AN12" i="30" s="1"/>
  <c r="AO12" i="30" s="1"/>
  <c r="AQ12" i="30" s="1"/>
  <c r="S13" i="30"/>
  <c r="AN13" i="30" s="1"/>
  <c r="AO13" i="30" s="1"/>
  <c r="AQ13" i="30" s="1"/>
  <c r="O27" i="30"/>
  <c r="AI27" i="30" s="1"/>
  <c r="AJ27" i="30" s="1"/>
  <c r="AL27" i="30" s="1"/>
  <c r="O34" i="30"/>
  <c r="AI34" i="30" s="1"/>
  <c r="AJ34" i="30" s="1"/>
  <c r="AL34" i="30" s="1"/>
  <c r="O33" i="30"/>
  <c r="AI33" i="30" s="1"/>
  <c r="AJ33" i="30" s="1"/>
  <c r="AL33" i="30" s="1"/>
  <c r="O30" i="30"/>
  <c r="AI30" i="30" s="1"/>
  <c r="AJ30" i="30" s="1"/>
  <c r="AL30" i="30" s="1"/>
  <c r="S20" i="30"/>
  <c r="AN20" i="30" s="1"/>
  <c r="AO20" i="30" s="1"/>
  <c r="AQ20" i="30" s="1"/>
  <c r="S18" i="30"/>
  <c r="AN18" i="30" s="1"/>
  <c r="AO18" i="30" s="1"/>
  <c r="AQ18" i="30" s="1"/>
  <c r="S16" i="30"/>
  <c r="AN16" i="30" s="1"/>
  <c r="AO16" i="30" s="1"/>
  <c r="AQ16" i="30" s="1"/>
  <c r="S10" i="30"/>
  <c r="AN10" i="30" s="1"/>
  <c r="AO10" i="30" s="1"/>
  <c r="AQ10" i="30" s="1"/>
  <c r="S15" i="30"/>
  <c r="AN15" i="30" s="1"/>
  <c r="AO15" i="30" s="1"/>
  <c r="AQ15" i="30" s="1"/>
  <c r="S7" i="30"/>
  <c r="O10" i="30"/>
  <c r="AI10" i="30" s="1"/>
  <c r="AJ10" i="30" s="1"/>
  <c r="AL10" i="30" s="1"/>
  <c r="O22" i="30"/>
  <c r="AI22" i="30" s="1"/>
  <c r="AJ22" i="30" s="1"/>
  <c r="AL22" i="30" s="1"/>
  <c r="O20" i="30"/>
  <c r="AI20" i="30" s="1"/>
  <c r="AJ20" i="30" s="1"/>
  <c r="AL20" i="30" s="1"/>
  <c r="O7" i="30"/>
  <c r="S19" i="30"/>
  <c r="AN19" i="30" s="1"/>
  <c r="AO19" i="30" s="1"/>
  <c r="AQ19" i="30" s="1"/>
  <c r="S9" i="30"/>
  <c r="AN9" i="30" s="1"/>
  <c r="AO9" i="30" s="1"/>
  <c r="AQ9" i="30" s="1"/>
  <c r="O21" i="30"/>
  <c r="AI21" i="30" s="1"/>
  <c r="AJ21" i="30" s="1"/>
  <c r="AL21" i="30" s="1"/>
  <c r="S11" i="30"/>
  <c r="AN11" i="30" s="1"/>
  <c r="AO11" i="30" s="1"/>
  <c r="AQ11" i="30" s="1"/>
  <c r="S17" i="30"/>
  <c r="AN17" i="30" s="1"/>
  <c r="AO17" i="30" s="1"/>
  <c r="AQ17" i="30" s="1"/>
  <c r="O29" i="30"/>
  <c r="AI29" i="30" s="1"/>
  <c r="AJ29" i="30" s="1"/>
  <c r="AL29" i="30" s="1"/>
  <c r="O28" i="30"/>
  <c r="AI28" i="30" s="1"/>
  <c r="AJ28" i="30" s="1"/>
  <c r="AL28" i="30" s="1"/>
  <c r="O8" i="30"/>
  <c r="AI8" i="30" s="1"/>
  <c r="AJ8" i="30" s="1"/>
  <c r="AL8" i="30" s="1"/>
  <c r="O15" i="30"/>
  <c r="AI15" i="30" s="1"/>
  <c r="AJ15" i="30" s="1"/>
  <c r="AL15" i="30" s="1"/>
  <c r="O14" i="30"/>
  <c r="AI14" i="30" s="1"/>
  <c r="AJ14" i="30" s="1"/>
  <c r="AL14" i="30" s="1"/>
  <c r="O23" i="30"/>
  <c r="AI23" i="30" s="1"/>
  <c r="AJ23" i="30" s="1"/>
  <c r="AL23" i="30" s="1"/>
  <c r="S14" i="30"/>
  <c r="AN14" i="30" s="1"/>
  <c r="AO14" i="30" s="1"/>
  <c r="AQ14" i="30" s="1"/>
  <c r="O32" i="30"/>
  <c r="AI32" i="30" s="1"/>
  <c r="AJ32" i="30" s="1"/>
  <c r="AL32" i="30" s="1"/>
  <c r="O31" i="30"/>
  <c r="AI31" i="30" s="1"/>
  <c r="AJ31" i="30" s="1"/>
  <c r="AL31" i="30" s="1"/>
  <c r="O26" i="30"/>
  <c r="AI26" i="30" s="1"/>
  <c r="AJ26" i="30" s="1"/>
  <c r="AL26" i="30" s="1"/>
  <c r="O25" i="30"/>
  <c r="AI25" i="30" s="1"/>
  <c r="AJ25" i="30" s="1"/>
  <c r="AL25" i="30" s="1"/>
  <c r="Y22" i="26"/>
  <c r="Z22" i="26" s="1"/>
  <c r="AQ22" i="26"/>
  <c r="H20" i="31"/>
  <c r="AX22" i="26"/>
  <c r="AP22" i="26"/>
  <c r="V22" i="26"/>
  <c r="AS22" i="26"/>
  <c r="AT22" i="26" s="1"/>
  <c r="H20" i="35"/>
  <c r="AW22" i="26"/>
  <c r="AC22" i="26"/>
  <c r="AZ22" i="26"/>
  <c r="W22" i="26"/>
  <c r="AR22" i="26"/>
  <c r="AA22" i="26"/>
  <c r="AB22" i="26" s="1"/>
  <c r="AU22" i="26"/>
  <c r="AV22" i="26" s="1"/>
  <c r="X22" i="26"/>
  <c r="BA22" i="26"/>
  <c r="X60" i="26"/>
  <c r="AS60" i="26"/>
  <c r="AT60" i="26" s="1"/>
  <c r="AP60" i="26"/>
  <c r="W60" i="26"/>
  <c r="AU60" i="26"/>
  <c r="AV60" i="26" s="1"/>
  <c r="V60" i="26"/>
  <c r="H58" i="35"/>
  <c r="Y60" i="26"/>
  <c r="Z60" i="26" s="1"/>
  <c r="AZ60" i="26"/>
  <c r="H58" i="31"/>
  <c r="AW60" i="26"/>
  <c r="AC60" i="26"/>
  <c r="AQ60" i="26"/>
  <c r="AA60" i="26"/>
  <c r="AB60" i="26" s="1"/>
  <c r="AR60" i="26"/>
  <c r="AX60" i="26"/>
  <c r="BA60" i="26"/>
  <c r="Y28" i="26"/>
  <c r="Z28" i="26" s="1"/>
  <c r="AX28" i="26"/>
  <c r="AC28" i="26"/>
  <c r="AU28" i="26"/>
  <c r="AV28" i="26" s="1"/>
  <c r="H26" i="35"/>
  <c r="AS28" i="26"/>
  <c r="AT28" i="26" s="1"/>
  <c r="AR28" i="26"/>
  <c r="V28" i="26"/>
  <c r="AW28" i="26"/>
  <c r="AA28" i="26"/>
  <c r="AB28" i="26" s="1"/>
  <c r="AP28" i="26"/>
  <c r="W28" i="26"/>
  <c r="BA28" i="26"/>
  <c r="X28" i="26"/>
  <c r="AZ28" i="26"/>
  <c r="H26" i="31"/>
  <c r="AQ28" i="26"/>
  <c r="AC39" i="26"/>
  <c r="AS39" i="26"/>
  <c r="AT39" i="26" s="1"/>
  <c r="AQ39" i="26"/>
  <c r="H37" i="31"/>
  <c r="AW39" i="26"/>
  <c r="X39" i="26"/>
  <c r="AX39" i="26"/>
  <c r="AA39" i="26"/>
  <c r="AB39" i="26" s="1"/>
  <c r="AU39" i="26"/>
  <c r="AV39" i="26" s="1"/>
  <c r="AZ39" i="26"/>
  <c r="V39" i="26"/>
  <c r="W39" i="26"/>
  <c r="H37" i="35"/>
  <c r="Y39" i="26"/>
  <c r="Z39" i="26" s="1"/>
  <c r="AP39" i="26"/>
  <c r="AR39" i="26"/>
  <c r="BA39" i="26"/>
  <c r="Y50" i="26"/>
  <c r="Z50" i="26" s="1"/>
  <c r="AX50" i="26"/>
  <c r="AR50" i="26"/>
  <c r="X50" i="26"/>
  <c r="AQ50" i="26"/>
  <c r="AC50" i="26"/>
  <c r="H48" i="31"/>
  <c r="AS50" i="26"/>
  <c r="AT50" i="26" s="1"/>
  <c r="AA50" i="26"/>
  <c r="AB50" i="26" s="1"/>
  <c r="V50" i="26"/>
  <c r="AU50" i="26"/>
  <c r="AV50" i="26" s="1"/>
  <c r="H48" i="35"/>
  <c r="BA50" i="26"/>
  <c r="AZ50" i="26"/>
  <c r="W50" i="26"/>
  <c r="AW50" i="26"/>
  <c r="AP50" i="26"/>
  <c r="X18" i="26"/>
  <c r="AP18" i="26"/>
  <c r="Y18" i="26"/>
  <c r="Z18" i="26" s="1"/>
  <c r="AR18" i="26"/>
  <c r="AA18" i="26"/>
  <c r="AB18" i="26" s="1"/>
  <c r="BA18" i="26"/>
  <c r="AC18" i="26"/>
  <c r="AZ18" i="26"/>
  <c r="H16" i="35"/>
  <c r="AW18" i="26"/>
  <c r="AQ18" i="26"/>
  <c r="AX18" i="26"/>
  <c r="AS18" i="26"/>
  <c r="AT18" i="26" s="1"/>
  <c r="H16" i="31"/>
  <c r="AU18" i="26"/>
  <c r="AV18" i="26" s="1"/>
  <c r="V18" i="26"/>
  <c r="W18" i="26"/>
  <c r="AA43" i="26"/>
  <c r="AB43" i="26" s="1"/>
  <c r="AX43" i="26"/>
  <c r="W43" i="26"/>
  <c r="AU43" i="26"/>
  <c r="AV43" i="26" s="1"/>
  <c r="H41" i="35"/>
  <c r="AR43" i="26"/>
  <c r="BA43" i="26"/>
  <c r="AW43" i="26"/>
  <c r="AZ43" i="26"/>
  <c r="X43" i="26"/>
  <c r="AS43" i="26"/>
  <c r="AT43" i="26" s="1"/>
  <c r="AC43" i="26"/>
  <c r="AQ43" i="26"/>
  <c r="Y43" i="26"/>
  <c r="Z43" i="26" s="1"/>
  <c r="AP43" i="26"/>
  <c r="V43" i="26"/>
  <c r="H41" i="31"/>
  <c r="AA33" i="25"/>
  <c r="AB33" i="25" s="1"/>
  <c r="AP33" i="25"/>
  <c r="V33" i="25"/>
  <c r="AS33" i="25"/>
  <c r="AT33" i="25" s="1"/>
  <c r="W33" i="25"/>
  <c r="AU33" i="25"/>
  <c r="AV33" i="25" s="1"/>
  <c r="Y33" i="25"/>
  <c r="Z33" i="25" s="1"/>
  <c r="X33" i="25"/>
  <c r="AQ33" i="25"/>
  <c r="AX33" i="25"/>
  <c r="BA33" i="25"/>
  <c r="G31" i="35"/>
  <c r="AW33" i="25"/>
  <c r="G31" i="31"/>
  <c r="AR33" i="25"/>
  <c r="AC33" i="25"/>
  <c r="AZ33" i="25"/>
  <c r="AA52" i="25"/>
  <c r="AB52" i="25" s="1"/>
  <c r="BA52" i="25"/>
  <c r="W52" i="25"/>
  <c r="AW52" i="25"/>
  <c r="V52" i="25"/>
  <c r="AZ52" i="25"/>
  <c r="G50" i="35"/>
  <c r="G50" i="31"/>
  <c r="AP52" i="25"/>
  <c r="AC52" i="25"/>
  <c r="AX52" i="25"/>
  <c r="AS52" i="25"/>
  <c r="AT52" i="25" s="1"/>
  <c r="Y52" i="25"/>
  <c r="Z52" i="25" s="1"/>
  <c r="AU52" i="25"/>
  <c r="AV52" i="25" s="1"/>
  <c r="AR52" i="25"/>
  <c r="X52" i="25"/>
  <c r="AQ52" i="25"/>
  <c r="G18" i="35"/>
  <c r="AU20" i="25"/>
  <c r="AV20" i="25" s="1"/>
  <c r="AZ20" i="25"/>
  <c r="AC20" i="25"/>
  <c r="AX20" i="25"/>
  <c r="Y20" i="25"/>
  <c r="Z20" i="25" s="1"/>
  <c r="AQ20" i="25"/>
  <c r="AA20" i="25"/>
  <c r="AB20" i="25" s="1"/>
  <c r="AP20" i="25"/>
  <c r="V20" i="25"/>
  <c r="BA20" i="25"/>
  <c r="G18" i="31"/>
  <c r="AS20" i="25"/>
  <c r="AT20" i="25" s="1"/>
  <c r="X20" i="25"/>
  <c r="AW20" i="25"/>
  <c r="W20" i="25"/>
  <c r="AR20" i="25"/>
  <c r="Y39" i="25"/>
  <c r="Z39" i="25" s="1"/>
  <c r="AX39" i="25"/>
  <c r="G37" i="31"/>
  <c r="AQ39" i="25"/>
  <c r="V39" i="25"/>
  <c r="AU39" i="25"/>
  <c r="AV39" i="25" s="1"/>
  <c r="W39" i="25"/>
  <c r="AR39" i="25"/>
  <c r="AP39" i="25"/>
  <c r="X39" i="25"/>
  <c r="AZ39" i="25"/>
  <c r="AA39" i="25"/>
  <c r="AB39" i="25" s="1"/>
  <c r="AC39" i="25"/>
  <c r="G37" i="35"/>
  <c r="AW39" i="25"/>
  <c r="AS39" i="25"/>
  <c r="AT39" i="25" s="1"/>
  <c r="BA39" i="25"/>
  <c r="G48" i="31"/>
  <c r="AW50" i="25"/>
  <c r="V50" i="25"/>
  <c r="AR50" i="25"/>
  <c r="AC50" i="25"/>
  <c r="AU50" i="25"/>
  <c r="AV50" i="25" s="1"/>
  <c r="X50" i="25"/>
  <c r="AX50" i="25"/>
  <c r="G48" i="35"/>
  <c r="AZ50" i="25"/>
  <c r="W50" i="25"/>
  <c r="AQ50" i="25"/>
  <c r="AA50" i="25"/>
  <c r="AB50" i="25" s="1"/>
  <c r="BA50" i="25"/>
  <c r="AP50" i="25"/>
  <c r="AS50" i="25"/>
  <c r="AT50" i="25" s="1"/>
  <c r="Y50" i="25"/>
  <c r="Z50" i="25" s="1"/>
  <c r="G16" i="35"/>
  <c r="AX18" i="25"/>
  <c r="X18" i="25"/>
  <c r="AS18" i="25"/>
  <c r="AT18" i="25" s="1"/>
  <c r="W18" i="25"/>
  <c r="AW18" i="25"/>
  <c r="AP18" i="25"/>
  <c r="AA18" i="25"/>
  <c r="AB18" i="25" s="1"/>
  <c r="AR18" i="25"/>
  <c r="BA18" i="25"/>
  <c r="AQ18" i="25"/>
  <c r="AZ18" i="25"/>
  <c r="AU18" i="25"/>
  <c r="AV18" i="25" s="1"/>
  <c r="G16" i="31"/>
  <c r="V18" i="25"/>
  <c r="Y18" i="25"/>
  <c r="Z18" i="25" s="1"/>
  <c r="AC18" i="25"/>
  <c r="AC37" i="25"/>
  <c r="AU37" i="25"/>
  <c r="AV37" i="25" s="1"/>
  <c r="W37" i="25"/>
  <c r="AS37" i="25"/>
  <c r="AT37" i="25" s="1"/>
  <c r="V37" i="25"/>
  <c r="AW37" i="25"/>
  <c r="AR37" i="25"/>
  <c r="AA37" i="25"/>
  <c r="AB37" i="25" s="1"/>
  <c r="AQ37" i="25"/>
  <c r="G35" i="31"/>
  <c r="BA37" i="25"/>
  <c r="AX37" i="25"/>
  <c r="AP37" i="25"/>
  <c r="Y37" i="25"/>
  <c r="Z37" i="25" s="1"/>
  <c r="G35" i="35"/>
  <c r="X37" i="25"/>
  <c r="AZ37" i="25"/>
  <c r="G161" i="34"/>
  <c r="M161" i="34" s="1"/>
  <c r="U161" i="24"/>
  <c r="F164" i="34"/>
  <c r="L164" i="34" s="1"/>
  <c r="U164" i="23"/>
  <c r="AS39" i="5"/>
  <c r="F157" i="34"/>
  <c r="L157" i="34" s="1"/>
  <c r="U157" i="23"/>
  <c r="CB13" i="19"/>
  <c r="Z13" i="19"/>
  <c r="CC13" i="19" s="1"/>
  <c r="Y38" i="26"/>
  <c r="Z38" i="26" s="1"/>
  <c r="AP38" i="26"/>
  <c r="AC38" i="26"/>
  <c r="AQ38" i="26"/>
  <c r="X38" i="26"/>
  <c r="BA38" i="26"/>
  <c r="H36" i="31"/>
  <c r="AU38" i="26"/>
  <c r="AV38" i="26" s="1"/>
  <c r="H36" i="35"/>
  <c r="AS38" i="26"/>
  <c r="AT38" i="26" s="1"/>
  <c r="AX38" i="26"/>
  <c r="W38" i="26"/>
  <c r="AW38" i="26"/>
  <c r="AA38" i="26"/>
  <c r="AB38" i="26" s="1"/>
  <c r="AR38" i="26"/>
  <c r="V38" i="26"/>
  <c r="AZ38" i="26"/>
  <c r="H43" i="31"/>
  <c r="AQ45" i="26"/>
  <c r="AC45" i="26"/>
  <c r="AU45" i="26"/>
  <c r="AV45" i="26" s="1"/>
  <c r="X45" i="26"/>
  <c r="AW45" i="26"/>
  <c r="AX45" i="26"/>
  <c r="V45" i="26"/>
  <c r="BA45" i="26"/>
  <c r="W45" i="26"/>
  <c r="AR45" i="26"/>
  <c r="AA45" i="26"/>
  <c r="AB45" i="26" s="1"/>
  <c r="AS45" i="26"/>
  <c r="AT45" i="26" s="1"/>
  <c r="H43" i="35"/>
  <c r="AZ45" i="26"/>
  <c r="Y45" i="26"/>
  <c r="Z45" i="26" s="1"/>
  <c r="AP45" i="26"/>
  <c r="H22" i="31"/>
  <c r="AP24" i="26"/>
  <c r="X24" i="26"/>
  <c r="AW24" i="26"/>
  <c r="W24" i="26"/>
  <c r="AR24" i="26"/>
  <c r="AC24" i="26"/>
  <c r="BA24" i="26"/>
  <c r="AQ24" i="26"/>
  <c r="AZ24" i="26"/>
  <c r="AS24" i="26"/>
  <c r="AT24" i="26" s="1"/>
  <c r="V24" i="26"/>
  <c r="AX24" i="26"/>
  <c r="AA24" i="26"/>
  <c r="AB24" i="26" s="1"/>
  <c r="Y24" i="26"/>
  <c r="Z24" i="26" s="1"/>
  <c r="H22" i="35"/>
  <c r="AU24" i="26"/>
  <c r="AV24" i="26" s="1"/>
  <c r="H33" i="35"/>
  <c r="AR35" i="26"/>
  <c r="H33" i="31"/>
  <c r="AW35" i="26"/>
  <c r="X35" i="26"/>
  <c r="BA35" i="26"/>
  <c r="AU35" i="26"/>
  <c r="AV35" i="26" s="1"/>
  <c r="Y35" i="26"/>
  <c r="Z35" i="26" s="1"/>
  <c r="AS35" i="26"/>
  <c r="AT35" i="26" s="1"/>
  <c r="W35" i="26"/>
  <c r="AQ35" i="26"/>
  <c r="AZ35" i="26"/>
  <c r="AX35" i="26"/>
  <c r="AA35" i="26"/>
  <c r="AB35" i="26" s="1"/>
  <c r="AC35" i="26"/>
  <c r="V35" i="26"/>
  <c r="AP35" i="26"/>
  <c r="AC30" i="25"/>
  <c r="AW30" i="25"/>
  <c r="W30" i="25"/>
  <c r="AU30" i="25"/>
  <c r="AV30" i="25" s="1"/>
  <c r="X30" i="25"/>
  <c r="AS30" i="25"/>
  <c r="AT30" i="25" s="1"/>
  <c r="AP30" i="25"/>
  <c r="Y30" i="25"/>
  <c r="Z30" i="25" s="1"/>
  <c r="AQ30" i="25"/>
  <c r="G28" i="31"/>
  <c r="AR30" i="25"/>
  <c r="AA30" i="25"/>
  <c r="AB30" i="25" s="1"/>
  <c r="BA30" i="25"/>
  <c r="V30" i="25"/>
  <c r="AZ30" i="25"/>
  <c r="G28" i="35"/>
  <c r="AX30" i="25"/>
  <c r="X51" i="25"/>
  <c r="AS51" i="25"/>
  <c r="AT51" i="25" s="1"/>
  <c r="Y51" i="25"/>
  <c r="Z51" i="25" s="1"/>
  <c r="AU51" i="25"/>
  <c r="AV51" i="25" s="1"/>
  <c r="AQ51" i="25"/>
  <c r="AA51" i="25"/>
  <c r="AB51" i="25" s="1"/>
  <c r="AZ51" i="25"/>
  <c r="AC51" i="25"/>
  <c r="AX51" i="25"/>
  <c r="W51" i="25"/>
  <c r="AW51" i="25"/>
  <c r="BA51" i="25"/>
  <c r="AR51" i="25"/>
  <c r="G49" i="35"/>
  <c r="G49" i="31"/>
  <c r="V51" i="25"/>
  <c r="AP51" i="25"/>
  <c r="AC57" i="25"/>
  <c r="BA57" i="25"/>
  <c r="AS57" i="25"/>
  <c r="AT57" i="25" s="1"/>
  <c r="G55" i="35"/>
  <c r="AZ57" i="25"/>
  <c r="G55" i="31"/>
  <c r="AQ57" i="25"/>
  <c r="AP57" i="25"/>
  <c r="V57" i="25"/>
  <c r="AW57" i="25"/>
  <c r="AA57" i="25"/>
  <c r="AB57" i="25" s="1"/>
  <c r="AX57" i="25"/>
  <c r="W57" i="25"/>
  <c r="AU57" i="25"/>
  <c r="AV57" i="25" s="1"/>
  <c r="X57" i="25"/>
  <c r="AR57" i="25"/>
  <c r="Y57" i="25"/>
  <c r="Z57" i="25" s="1"/>
  <c r="AA25" i="25"/>
  <c r="AB25" i="25" s="1"/>
  <c r="AZ25" i="25"/>
  <c r="V25" i="25"/>
  <c r="BA25" i="25"/>
  <c r="W25" i="25"/>
  <c r="AX25" i="25"/>
  <c r="X25" i="25"/>
  <c r="AQ25" i="25"/>
  <c r="AW25" i="25"/>
  <c r="Y25" i="25"/>
  <c r="Z25" i="25" s="1"/>
  <c r="AS25" i="25"/>
  <c r="AT25" i="25" s="1"/>
  <c r="G23" i="35"/>
  <c r="AC25" i="25"/>
  <c r="G23" i="31"/>
  <c r="AP25" i="25"/>
  <c r="AR25" i="25"/>
  <c r="AU25" i="25"/>
  <c r="AV25" i="25" s="1"/>
  <c r="X48" i="25"/>
  <c r="AP48" i="25"/>
  <c r="V48" i="25"/>
  <c r="AZ48" i="25"/>
  <c r="AC48" i="25"/>
  <c r="AX48" i="25"/>
  <c r="BA48" i="25"/>
  <c r="AA48" i="25"/>
  <c r="AB48" i="25" s="1"/>
  <c r="AS48" i="25"/>
  <c r="AT48" i="25" s="1"/>
  <c r="W48" i="25"/>
  <c r="AU48" i="25"/>
  <c r="AV48" i="25" s="1"/>
  <c r="Y48" i="25"/>
  <c r="Z48" i="25" s="1"/>
  <c r="AW48" i="25"/>
  <c r="G46" i="35"/>
  <c r="G46" i="31"/>
  <c r="AR48" i="25"/>
  <c r="AQ48" i="25"/>
  <c r="G162" i="34"/>
  <c r="M162" i="34" s="1"/>
  <c r="U162" i="24"/>
  <c r="G157" i="34"/>
  <c r="M157" i="34" s="1"/>
  <c r="U157" i="24"/>
  <c r="H47" i="31"/>
  <c r="AX49" i="26"/>
  <c r="AC49" i="26"/>
  <c r="X49" i="26"/>
  <c r="BA49" i="26"/>
  <c r="AU49" i="26"/>
  <c r="AV49" i="26" s="1"/>
  <c r="V49" i="26"/>
  <c r="AQ49" i="26"/>
  <c r="AR49" i="26"/>
  <c r="Y49" i="26"/>
  <c r="Z49" i="26" s="1"/>
  <c r="W49" i="26"/>
  <c r="AW49" i="26"/>
  <c r="AP49" i="26"/>
  <c r="AZ49" i="26"/>
  <c r="H47" i="35"/>
  <c r="AS49" i="26"/>
  <c r="AT49" i="26" s="1"/>
  <c r="AA49" i="26"/>
  <c r="AB49" i="26" s="1"/>
  <c r="H50" i="35"/>
  <c r="BA52" i="26"/>
  <c r="W52" i="26"/>
  <c r="AW52" i="26"/>
  <c r="X52" i="26"/>
  <c r="AP52" i="26"/>
  <c r="AC52" i="26"/>
  <c r="AQ52" i="26"/>
  <c r="AZ52" i="26"/>
  <c r="V52" i="26"/>
  <c r="AR52" i="26"/>
  <c r="Y52" i="26"/>
  <c r="Z52" i="26" s="1"/>
  <c r="AS52" i="26"/>
  <c r="AT52" i="26" s="1"/>
  <c r="H50" i="31"/>
  <c r="AX52" i="26"/>
  <c r="AA52" i="26"/>
  <c r="AB52" i="26" s="1"/>
  <c r="AU52" i="26"/>
  <c r="AV52" i="26" s="1"/>
  <c r="X20" i="26"/>
  <c r="BA20" i="26"/>
  <c r="V20" i="26"/>
  <c r="AR20" i="26"/>
  <c r="H18" i="31"/>
  <c r="AQ20" i="26"/>
  <c r="AA20" i="26"/>
  <c r="AB20" i="26" s="1"/>
  <c r="AX20" i="26"/>
  <c r="W20" i="26"/>
  <c r="Y20" i="26"/>
  <c r="Z20" i="26" s="1"/>
  <c r="AU20" i="26"/>
  <c r="AV20" i="26" s="1"/>
  <c r="H18" i="35"/>
  <c r="AS20" i="26"/>
  <c r="AT20" i="26" s="1"/>
  <c r="AP20" i="26"/>
  <c r="AC20" i="26"/>
  <c r="AZ20" i="26"/>
  <c r="AW20" i="26"/>
  <c r="AA31" i="26"/>
  <c r="AB31" i="26" s="1"/>
  <c r="AR31" i="26"/>
  <c r="AS31" i="26"/>
  <c r="AT31" i="26" s="1"/>
  <c r="H29" i="31"/>
  <c r="AX31" i="26"/>
  <c r="AC31" i="26"/>
  <c r="BA31" i="26"/>
  <c r="V31" i="26"/>
  <c r="AP31" i="26"/>
  <c r="X31" i="26"/>
  <c r="AW31" i="26"/>
  <c r="AZ31" i="26"/>
  <c r="AU31" i="26"/>
  <c r="AV31" i="26" s="1"/>
  <c r="AQ31" i="26"/>
  <c r="W31" i="26"/>
  <c r="H29" i="35"/>
  <c r="Y31" i="26"/>
  <c r="Z31" i="26" s="1"/>
  <c r="Y42" i="26"/>
  <c r="Z42" i="26" s="1"/>
  <c r="AZ42" i="26"/>
  <c r="H40" i="31"/>
  <c r="AS42" i="26"/>
  <c r="AT42" i="26" s="1"/>
  <c r="X42" i="26"/>
  <c r="BA42" i="26"/>
  <c r="V42" i="26"/>
  <c r="AX42" i="26"/>
  <c r="AQ42" i="26"/>
  <c r="AU42" i="26"/>
  <c r="AV42" i="26" s="1"/>
  <c r="AC42" i="26"/>
  <c r="AR42" i="26"/>
  <c r="AA42" i="26"/>
  <c r="AB42" i="26" s="1"/>
  <c r="H40" i="35"/>
  <c r="W42" i="26"/>
  <c r="AW42" i="26"/>
  <c r="AP42" i="26"/>
  <c r="H15" i="31"/>
  <c r="AW17" i="26"/>
  <c r="AP17" i="26"/>
  <c r="AA17" i="26"/>
  <c r="AB17" i="26" s="1"/>
  <c r="AQ17" i="26"/>
  <c r="X17" i="26"/>
  <c r="H15" i="35"/>
  <c r="AS17" i="26"/>
  <c r="AT17" i="26" s="1"/>
  <c r="Y17" i="26"/>
  <c r="Z17" i="26" s="1"/>
  <c r="BA17" i="26"/>
  <c r="W17" i="26"/>
  <c r="AU17" i="26"/>
  <c r="AV17" i="26" s="1"/>
  <c r="V17" i="26"/>
  <c r="AX17" i="26"/>
  <c r="AC17" i="26"/>
  <c r="AZ17" i="26"/>
  <c r="AR17" i="26"/>
  <c r="H54" i="31"/>
  <c r="V9" i="31" s="1"/>
  <c r="AR56" i="26"/>
  <c r="V56" i="26"/>
  <c r="AS56" i="26"/>
  <c r="AT56" i="26" s="1"/>
  <c r="H54" i="35"/>
  <c r="AX56" i="26"/>
  <c r="AU56" i="26"/>
  <c r="AV56" i="26" s="1"/>
  <c r="X56" i="26"/>
  <c r="AP56" i="26"/>
  <c r="W56" i="26"/>
  <c r="BA56" i="26"/>
  <c r="AA56" i="26"/>
  <c r="AB56" i="26" s="1"/>
  <c r="AW56" i="26"/>
  <c r="AC56" i="26"/>
  <c r="AQ56" i="26"/>
  <c r="Y56" i="26"/>
  <c r="Z56" i="26" s="1"/>
  <c r="AZ56" i="26"/>
  <c r="AA59" i="25"/>
  <c r="AB59" i="25" s="1"/>
  <c r="AW59" i="25"/>
  <c r="G57" i="31"/>
  <c r="AQ59" i="25"/>
  <c r="AU59" i="25"/>
  <c r="AV59" i="25" s="1"/>
  <c r="W59" i="25"/>
  <c r="AR59" i="25"/>
  <c r="AC59" i="25"/>
  <c r="AS59" i="25"/>
  <c r="AT59" i="25" s="1"/>
  <c r="X59" i="25"/>
  <c r="AP59" i="25"/>
  <c r="G57" i="35"/>
  <c r="V59" i="25"/>
  <c r="Y59" i="25"/>
  <c r="Z59" i="25" s="1"/>
  <c r="BA59" i="25"/>
  <c r="AX59" i="25"/>
  <c r="AZ59" i="25"/>
  <c r="AA63" i="25"/>
  <c r="AB63" i="25" s="1"/>
  <c r="AQ63" i="25"/>
  <c r="G61" i="31"/>
  <c r="AS63" i="25"/>
  <c r="AT63" i="25" s="1"/>
  <c r="W63" i="25"/>
  <c r="BA63" i="25"/>
  <c r="V63" i="25"/>
  <c r="AU63" i="25"/>
  <c r="AV63" i="25" s="1"/>
  <c r="AW63" i="25"/>
  <c r="X63" i="25"/>
  <c r="AR63" i="25"/>
  <c r="G61" i="35"/>
  <c r="Y63" i="25"/>
  <c r="Z63" i="25" s="1"/>
  <c r="AC63" i="25"/>
  <c r="AZ63" i="25"/>
  <c r="AX63" i="25"/>
  <c r="AP63" i="25"/>
  <c r="X31" i="25"/>
  <c r="AQ31" i="25"/>
  <c r="Y31" i="25"/>
  <c r="Z31" i="25" s="1"/>
  <c r="AS31" i="25"/>
  <c r="AT31" i="25" s="1"/>
  <c r="AC31" i="25"/>
  <c r="AX31" i="25"/>
  <c r="G29" i="35"/>
  <c r="AZ31" i="25"/>
  <c r="V31" i="25"/>
  <c r="AP31" i="25"/>
  <c r="G29" i="31"/>
  <c r="AR31" i="25"/>
  <c r="W31" i="25"/>
  <c r="AW31" i="25"/>
  <c r="AA31" i="25"/>
  <c r="AB31" i="25" s="1"/>
  <c r="AU31" i="25"/>
  <c r="AV31" i="25" s="1"/>
  <c r="BA31" i="25"/>
  <c r="X61" i="25"/>
  <c r="AQ61" i="25"/>
  <c r="W61" i="25"/>
  <c r="AR61" i="25"/>
  <c r="AA61" i="25"/>
  <c r="AB61" i="25" s="1"/>
  <c r="AX61" i="25"/>
  <c r="G59" i="31"/>
  <c r="AU61" i="25"/>
  <c r="AV61" i="25" s="1"/>
  <c r="Y61" i="25"/>
  <c r="Z61" i="25" s="1"/>
  <c r="AP61" i="25"/>
  <c r="AW61" i="25"/>
  <c r="AC61" i="25"/>
  <c r="AZ61" i="25"/>
  <c r="V61" i="25"/>
  <c r="BA61" i="25"/>
  <c r="G59" i="35"/>
  <c r="AS61" i="25"/>
  <c r="AT61" i="25" s="1"/>
  <c r="U163" i="24"/>
  <c r="AT38" i="5"/>
  <c r="W41" i="26"/>
  <c r="BA41" i="26"/>
  <c r="AA41" i="26"/>
  <c r="AB41" i="26" s="1"/>
  <c r="AW41" i="26"/>
  <c r="V41" i="26"/>
  <c r="AU41" i="26"/>
  <c r="AV41" i="26" s="1"/>
  <c r="AR41" i="26"/>
  <c r="Y41" i="26"/>
  <c r="Z41" i="26" s="1"/>
  <c r="AX41" i="26"/>
  <c r="H39" i="35"/>
  <c r="AP41" i="26"/>
  <c r="X41" i="26"/>
  <c r="AS41" i="26"/>
  <c r="AT41" i="26" s="1"/>
  <c r="H39" i="31"/>
  <c r="AC41" i="26"/>
  <c r="AQ41" i="26"/>
  <c r="AZ41" i="26"/>
  <c r="AA62" i="26"/>
  <c r="AB62" i="26" s="1"/>
  <c r="AS62" i="26"/>
  <c r="AT62" i="26" s="1"/>
  <c r="V62" i="26"/>
  <c r="BA62" i="26"/>
  <c r="AQ62" i="26"/>
  <c r="W62" i="26"/>
  <c r="AW62" i="26"/>
  <c r="AC62" i="26"/>
  <c r="AZ62" i="26"/>
  <c r="H60" i="35"/>
  <c r="AR62" i="26"/>
  <c r="X62" i="26"/>
  <c r="H60" i="31"/>
  <c r="AP62" i="26"/>
  <c r="AU62" i="26"/>
  <c r="AV62" i="26" s="1"/>
  <c r="Y62" i="26"/>
  <c r="Z62" i="26" s="1"/>
  <c r="AX62" i="26"/>
  <c r="N9" i="26"/>
  <c r="I8" i="34"/>
  <c r="O8" i="34" s="1"/>
  <c r="U8" i="26"/>
  <c r="V37" i="26"/>
  <c r="BA37" i="26"/>
  <c r="AW37" i="26"/>
  <c r="AC37" i="26"/>
  <c r="AR37" i="26"/>
  <c r="AA37" i="26"/>
  <c r="AB37" i="26" s="1"/>
  <c r="AX37" i="26"/>
  <c r="H35" i="35"/>
  <c r="AS37" i="26"/>
  <c r="AT37" i="26" s="1"/>
  <c r="AP37" i="26"/>
  <c r="AZ37" i="26"/>
  <c r="W37" i="26"/>
  <c r="H35" i="31"/>
  <c r="X37" i="26"/>
  <c r="Y37" i="26"/>
  <c r="Z37" i="26" s="1"/>
  <c r="AQ37" i="26"/>
  <c r="AU37" i="26"/>
  <c r="AV37" i="26" s="1"/>
  <c r="V48" i="26"/>
  <c r="AQ48" i="26"/>
  <c r="H46" i="35"/>
  <c r="AU48" i="26"/>
  <c r="AV48" i="26" s="1"/>
  <c r="H46" i="31"/>
  <c r="AP48" i="26"/>
  <c r="BA48" i="26"/>
  <c r="Y48" i="26"/>
  <c r="Z48" i="26" s="1"/>
  <c r="AX48" i="26"/>
  <c r="X48" i="26"/>
  <c r="AZ48" i="26"/>
  <c r="AW48" i="26"/>
  <c r="AR48" i="26"/>
  <c r="AS48" i="26"/>
  <c r="AT48" i="26" s="1"/>
  <c r="AC48" i="26"/>
  <c r="AA48" i="26"/>
  <c r="AB48" i="26" s="1"/>
  <c r="W48" i="26"/>
  <c r="AC59" i="26"/>
  <c r="AR59" i="26"/>
  <c r="V59" i="26"/>
  <c r="AZ59" i="26"/>
  <c r="BA59" i="26"/>
  <c r="Y59" i="26"/>
  <c r="Z59" i="26" s="1"/>
  <c r="AW59" i="26"/>
  <c r="H57" i="35"/>
  <c r="AQ59" i="26"/>
  <c r="AU59" i="26"/>
  <c r="AV59" i="26" s="1"/>
  <c r="AX59" i="26"/>
  <c r="W59" i="26"/>
  <c r="AA59" i="26"/>
  <c r="AB59" i="26" s="1"/>
  <c r="X59" i="26"/>
  <c r="H57" i="31"/>
  <c r="AS59" i="26"/>
  <c r="AT59" i="26" s="1"/>
  <c r="AP59" i="26"/>
  <c r="V35" i="25"/>
  <c r="AZ35" i="25"/>
  <c r="AA35" i="25"/>
  <c r="AB35" i="25" s="1"/>
  <c r="AQ35" i="25"/>
  <c r="W35" i="25"/>
  <c r="AW35" i="25"/>
  <c r="AR35" i="25"/>
  <c r="AP35" i="25"/>
  <c r="AX35" i="25"/>
  <c r="X35" i="25"/>
  <c r="AS35" i="25"/>
  <c r="AT35" i="25" s="1"/>
  <c r="G33" i="31"/>
  <c r="BA35" i="25"/>
  <c r="G33" i="35"/>
  <c r="AU35" i="25"/>
  <c r="AV35" i="25" s="1"/>
  <c r="AC35" i="25"/>
  <c r="Y35" i="25"/>
  <c r="Z35" i="25" s="1"/>
  <c r="G25" i="35"/>
  <c r="AW27" i="25"/>
  <c r="BA27" i="25"/>
  <c r="AA27" i="25"/>
  <c r="AB27" i="25" s="1"/>
  <c r="AX27" i="25"/>
  <c r="X27" i="25"/>
  <c r="Y27" i="25"/>
  <c r="Z27" i="25" s="1"/>
  <c r="AS27" i="25"/>
  <c r="AT27" i="25" s="1"/>
  <c r="AZ27" i="25"/>
  <c r="W27" i="25"/>
  <c r="AQ27" i="25"/>
  <c r="AU27" i="25"/>
  <c r="AV27" i="25" s="1"/>
  <c r="AC27" i="25"/>
  <c r="V27" i="25"/>
  <c r="G25" i="31"/>
  <c r="AR27" i="25"/>
  <c r="AP27" i="25"/>
  <c r="AC49" i="25"/>
  <c r="AP49" i="25"/>
  <c r="Y49" i="25"/>
  <c r="Z49" i="25" s="1"/>
  <c r="AS49" i="25"/>
  <c r="AT49" i="25" s="1"/>
  <c r="AA49" i="25"/>
  <c r="AB49" i="25" s="1"/>
  <c r="AX49" i="25"/>
  <c r="V49" i="25"/>
  <c r="AU49" i="25"/>
  <c r="AV49" i="25" s="1"/>
  <c r="G47" i="31"/>
  <c r="AR49" i="25"/>
  <c r="X49" i="25"/>
  <c r="BA49" i="25"/>
  <c r="G47" i="35"/>
  <c r="AZ49" i="25"/>
  <c r="AW49" i="25"/>
  <c r="W49" i="25"/>
  <c r="AQ49" i="25"/>
  <c r="X17" i="25"/>
  <c r="AX17" i="25"/>
  <c r="G15" i="35"/>
  <c r="BA17" i="25"/>
  <c r="AP17" i="25"/>
  <c r="AR17" i="25"/>
  <c r="G15" i="31"/>
  <c r="AW17" i="25"/>
  <c r="Y17" i="25"/>
  <c r="Z17" i="25" s="1"/>
  <c r="AS17" i="25"/>
  <c r="AT17" i="25" s="1"/>
  <c r="AC17" i="25"/>
  <c r="AZ17" i="25"/>
  <c r="W17" i="25"/>
  <c r="AU17" i="25"/>
  <c r="AV17" i="25" s="1"/>
  <c r="V17" i="25"/>
  <c r="AA17" i="25"/>
  <c r="AB17" i="25" s="1"/>
  <c r="AQ17" i="25"/>
  <c r="X29" i="25"/>
  <c r="AX29" i="25"/>
  <c r="AC29" i="25"/>
  <c r="BA29" i="25"/>
  <c r="V29" i="25"/>
  <c r="AW29" i="25"/>
  <c r="W29" i="25"/>
  <c r="AZ29" i="25"/>
  <c r="AS29" i="25"/>
  <c r="AT29" i="25" s="1"/>
  <c r="AA29" i="25"/>
  <c r="AB29" i="25" s="1"/>
  <c r="AQ29" i="25"/>
  <c r="Y29" i="25"/>
  <c r="Z29" i="25" s="1"/>
  <c r="G27" i="35"/>
  <c r="G27" i="31"/>
  <c r="AP29" i="25"/>
  <c r="AU29" i="25"/>
  <c r="AV29" i="25" s="1"/>
  <c r="AR29" i="25"/>
  <c r="G159" i="34"/>
  <c r="M159" i="34" s="1"/>
  <c r="U159" i="24"/>
  <c r="F166" i="34"/>
  <c r="L166" i="34" s="1"/>
  <c r="U166" i="23"/>
  <c r="F156" i="34"/>
  <c r="L156" i="34" s="1"/>
  <c r="U156" i="23"/>
  <c r="E15" i="34"/>
  <c r="U15" i="19"/>
  <c r="N16" i="19"/>
  <c r="W30" i="26"/>
  <c r="AZ30" i="26"/>
  <c r="H28" i="35"/>
  <c r="AR30" i="26"/>
  <c r="Y30" i="26"/>
  <c r="Z30" i="26" s="1"/>
  <c r="AW30" i="26"/>
  <c r="BA30" i="26"/>
  <c r="V30" i="26"/>
  <c r="AS30" i="26"/>
  <c r="AT30" i="26" s="1"/>
  <c r="AC30" i="26"/>
  <c r="AP30" i="26"/>
  <c r="H28" i="31"/>
  <c r="AQ30" i="26"/>
  <c r="X30" i="26"/>
  <c r="AX30" i="26"/>
  <c r="AA30" i="26"/>
  <c r="AB30" i="26" s="1"/>
  <c r="AU30" i="26"/>
  <c r="AV30" i="26" s="1"/>
  <c r="W46" i="26"/>
  <c r="AP46" i="26"/>
  <c r="H44" i="35"/>
  <c r="AW46" i="26"/>
  <c r="H44" i="31"/>
  <c r="V8" i="31" s="1"/>
  <c r="BA46" i="26"/>
  <c r="V46" i="26"/>
  <c r="AZ46" i="26"/>
  <c r="AQ46" i="26"/>
  <c r="AU46" i="26"/>
  <c r="AV46" i="26" s="1"/>
  <c r="AA46" i="26"/>
  <c r="AB46" i="26" s="1"/>
  <c r="AS46" i="26"/>
  <c r="AT46" i="26" s="1"/>
  <c r="Y46" i="26"/>
  <c r="Z46" i="26" s="1"/>
  <c r="AX46" i="26"/>
  <c r="AC46" i="26"/>
  <c r="AR46" i="26"/>
  <c r="X46" i="26"/>
  <c r="AA57" i="26"/>
  <c r="AB57" i="26" s="1"/>
  <c r="AP57" i="26"/>
  <c r="AC57" i="26"/>
  <c r="BA57" i="26"/>
  <c r="H55" i="31"/>
  <c r="AZ57" i="26"/>
  <c r="V57" i="26"/>
  <c r="AW57" i="26"/>
  <c r="AS57" i="26"/>
  <c r="AT57" i="26" s="1"/>
  <c r="X57" i="26"/>
  <c r="AU57" i="26"/>
  <c r="AV57" i="26" s="1"/>
  <c r="Y57" i="26"/>
  <c r="Z57" i="26" s="1"/>
  <c r="H55" i="35"/>
  <c r="W57" i="26"/>
  <c r="AX57" i="26"/>
  <c r="AR57" i="26"/>
  <c r="AQ57" i="26"/>
  <c r="H42" i="31"/>
  <c r="AP44" i="26"/>
  <c r="V44" i="26"/>
  <c r="BA44" i="26"/>
  <c r="AC44" i="26"/>
  <c r="AW44" i="26"/>
  <c r="AA44" i="26"/>
  <c r="AB44" i="26" s="1"/>
  <c r="AX44" i="26"/>
  <c r="H42" i="35"/>
  <c r="AZ44" i="26"/>
  <c r="X44" i="26"/>
  <c r="AQ44" i="26"/>
  <c r="AS44" i="26"/>
  <c r="AT44" i="26" s="1"/>
  <c r="Y44" i="26"/>
  <c r="Z44" i="26" s="1"/>
  <c r="AR44" i="26"/>
  <c r="W44" i="26"/>
  <c r="AU44" i="26"/>
  <c r="AV44" i="26" s="1"/>
  <c r="V55" i="26"/>
  <c r="AU55" i="26"/>
  <c r="AV55" i="26" s="1"/>
  <c r="H53" i="31"/>
  <c r="AS55" i="26"/>
  <c r="AT55" i="26" s="1"/>
  <c r="Y55" i="26"/>
  <c r="Z55" i="26" s="1"/>
  <c r="AZ55" i="26"/>
  <c r="X55" i="26"/>
  <c r="AX55" i="26"/>
  <c r="AA55" i="26"/>
  <c r="AB55" i="26" s="1"/>
  <c r="BA55" i="26"/>
  <c r="H53" i="35"/>
  <c r="AQ55" i="26"/>
  <c r="AC55" i="26"/>
  <c r="AR55" i="26"/>
  <c r="AW55" i="26"/>
  <c r="W55" i="26"/>
  <c r="AP55" i="26"/>
  <c r="AC23" i="26"/>
  <c r="AU23" i="26"/>
  <c r="AV23" i="26" s="1"/>
  <c r="Y23" i="26"/>
  <c r="Z23" i="26" s="1"/>
  <c r="BA23" i="26"/>
  <c r="AW23" i="26"/>
  <c r="AR23" i="26"/>
  <c r="H21" i="31"/>
  <c r="AP23" i="26"/>
  <c r="V23" i="26"/>
  <c r="AS23" i="26"/>
  <c r="AT23" i="26" s="1"/>
  <c r="X23" i="26"/>
  <c r="AZ23" i="26"/>
  <c r="AA23" i="26"/>
  <c r="AB23" i="26" s="1"/>
  <c r="AX23" i="26"/>
  <c r="W23" i="26"/>
  <c r="AQ23" i="26"/>
  <c r="H21" i="35"/>
  <c r="H32" i="35"/>
  <c r="AX34" i="26"/>
  <c r="Y34" i="26"/>
  <c r="Z34" i="26" s="1"/>
  <c r="AS34" i="26"/>
  <c r="AT34" i="26" s="1"/>
  <c r="AA34" i="26"/>
  <c r="AB34" i="26" s="1"/>
  <c r="AQ34" i="26"/>
  <c r="AR34" i="26"/>
  <c r="W34" i="26"/>
  <c r="BA34" i="26"/>
  <c r="AU34" i="26"/>
  <c r="AV34" i="26" s="1"/>
  <c r="AZ34" i="26"/>
  <c r="AP34" i="26"/>
  <c r="AW34" i="26"/>
  <c r="H32" i="31"/>
  <c r="X34" i="26"/>
  <c r="V34" i="26"/>
  <c r="AC34" i="26"/>
  <c r="V27" i="26"/>
  <c r="AQ27" i="26"/>
  <c r="H25" i="31"/>
  <c r="AS27" i="26"/>
  <c r="AT27" i="26" s="1"/>
  <c r="AA27" i="26"/>
  <c r="AB27" i="26" s="1"/>
  <c r="BA27" i="26"/>
  <c r="AX27" i="26"/>
  <c r="W27" i="26"/>
  <c r="AR27" i="26"/>
  <c r="AZ27" i="26"/>
  <c r="AW27" i="26"/>
  <c r="Y27" i="26"/>
  <c r="Z27" i="26" s="1"/>
  <c r="AC27" i="26"/>
  <c r="H25" i="35"/>
  <c r="X27" i="26"/>
  <c r="AU27" i="26"/>
  <c r="AV27" i="26" s="1"/>
  <c r="AP27" i="26"/>
  <c r="AC19" i="25"/>
  <c r="W19" i="25"/>
  <c r="AX19" i="25"/>
  <c r="AU19" i="25"/>
  <c r="AV19" i="25" s="1"/>
  <c r="AA19" i="25"/>
  <c r="AB19" i="25" s="1"/>
  <c r="AQ19" i="25"/>
  <c r="Y19" i="25"/>
  <c r="Z19" i="25" s="1"/>
  <c r="AW19" i="25"/>
  <c r="X19" i="25"/>
  <c r="AS19" i="25"/>
  <c r="AT19" i="25" s="1"/>
  <c r="G17" i="35"/>
  <c r="BA19" i="25"/>
  <c r="G17" i="31"/>
  <c r="AP19" i="25"/>
  <c r="V19" i="25"/>
  <c r="AZ19" i="25"/>
  <c r="AR19" i="25"/>
  <c r="V36" i="25"/>
  <c r="AP36" i="25"/>
  <c r="G34" i="35"/>
  <c r="AR36" i="25"/>
  <c r="AU36" i="25"/>
  <c r="AV36" i="25" s="1"/>
  <c r="AC36" i="25"/>
  <c r="AA36" i="25"/>
  <c r="AB36" i="25" s="1"/>
  <c r="AX36" i="25"/>
  <c r="W36" i="25"/>
  <c r="AW36" i="25"/>
  <c r="AQ36" i="25"/>
  <c r="X36" i="25"/>
  <c r="BA36" i="25"/>
  <c r="G34" i="31"/>
  <c r="U7" i="31" s="1"/>
  <c r="AS36" i="25"/>
  <c r="AT36" i="25" s="1"/>
  <c r="Y36" i="25"/>
  <c r="Z36" i="25" s="1"/>
  <c r="AZ36" i="25"/>
  <c r="Y55" i="25"/>
  <c r="Z55" i="25" s="1"/>
  <c r="AR55" i="25"/>
  <c r="AC55" i="25"/>
  <c r="AS55" i="25"/>
  <c r="AT55" i="25" s="1"/>
  <c r="AA55" i="25"/>
  <c r="AB55" i="25" s="1"/>
  <c r="AW55" i="25"/>
  <c r="G53" i="31"/>
  <c r="BA55" i="25"/>
  <c r="W55" i="25"/>
  <c r="AX55" i="25"/>
  <c r="X55" i="25"/>
  <c r="AU55" i="25"/>
  <c r="AV55" i="25" s="1"/>
  <c r="AP55" i="25"/>
  <c r="V55" i="25"/>
  <c r="AZ55" i="25"/>
  <c r="G53" i="35"/>
  <c r="AQ55" i="25"/>
  <c r="AC23" i="25"/>
  <c r="AQ23" i="25"/>
  <c r="W23" i="25"/>
  <c r="AS23" i="25"/>
  <c r="AT23" i="25" s="1"/>
  <c r="G21" i="31"/>
  <c r="BA23" i="25"/>
  <c r="AW23" i="25"/>
  <c r="G21" i="35"/>
  <c r="AX23" i="25"/>
  <c r="V23" i="25"/>
  <c r="AU23" i="25"/>
  <c r="AV23" i="25" s="1"/>
  <c r="AA23" i="25"/>
  <c r="AB23" i="25" s="1"/>
  <c r="AZ23" i="25"/>
  <c r="AR23" i="25"/>
  <c r="AP23" i="25"/>
  <c r="Y23" i="25"/>
  <c r="Z23" i="25" s="1"/>
  <c r="X23" i="25"/>
  <c r="V53" i="25"/>
  <c r="AQ53" i="25"/>
  <c r="W53" i="25"/>
  <c r="AP53" i="25"/>
  <c r="X53" i="25"/>
  <c r="AU53" i="25"/>
  <c r="AV53" i="25" s="1"/>
  <c r="Y53" i="25"/>
  <c r="Z53" i="25" s="1"/>
  <c r="AZ53" i="25"/>
  <c r="BA53" i="25"/>
  <c r="G51" i="35"/>
  <c r="AR53" i="25"/>
  <c r="G51" i="31"/>
  <c r="AW53" i="25"/>
  <c r="AC53" i="25"/>
  <c r="AX53" i="25"/>
  <c r="AA53" i="25"/>
  <c r="AB53" i="25" s="1"/>
  <c r="AS53" i="25"/>
  <c r="AT53" i="25" s="1"/>
  <c r="V21" i="25"/>
  <c r="AW21" i="25"/>
  <c r="G19" i="31"/>
  <c r="AP21" i="25"/>
  <c r="Y21" i="25"/>
  <c r="Z21" i="25" s="1"/>
  <c r="AQ21" i="25"/>
  <c r="AC21" i="25"/>
  <c r="AU21" i="25"/>
  <c r="AV21" i="25" s="1"/>
  <c r="W21" i="25"/>
  <c r="AX21" i="25"/>
  <c r="AA21" i="25"/>
  <c r="AB21" i="25" s="1"/>
  <c r="AZ21" i="25"/>
  <c r="G19" i="35"/>
  <c r="AR21" i="25"/>
  <c r="X21" i="25"/>
  <c r="BA21" i="25"/>
  <c r="AS21" i="25"/>
  <c r="AT21" i="25" s="1"/>
  <c r="X32" i="25"/>
  <c r="AR32" i="25"/>
  <c r="G30" i="31"/>
  <c r="BA32" i="25"/>
  <c r="AC32" i="25"/>
  <c r="AW32" i="25"/>
  <c r="W32" i="25"/>
  <c r="AU32" i="25"/>
  <c r="AV32" i="25" s="1"/>
  <c r="V32" i="25"/>
  <c r="AX32" i="25"/>
  <c r="AQ32" i="25"/>
  <c r="AZ32" i="25"/>
  <c r="AS32" i="25"/>
  <c r="AT32" i="25" s="1"/>
  <c r="G30" i="35"/>
  <c r="AP32" i="25"/>
  <c r="Y32" i="25"/>
  <c r="Z32" i="25" s="1"/>
  <c r="AA32" i="25"/>
  <c r="AB32" i="25" s="1"/>
  <c r="G166" i="34"/>
  <c r="M166" i="34" s="1"/>
  <c r="U166" i="24"/>
  <c r="F158" i="34"/>
  <c r="L158" i="34" s="1"/>
  <c r="U158" i="23"/>
  <c r="F161" i="34"/>
  <c r="L161" i="34" s="1"/>
  <c r="U161" i="23"/>
  <c r="CH13" i="19"/>
  <c r="H59" i="35"/>
  <c r="AQ61" i="26"/>
  <c r="H59" i="31"/>
  <c r="AX61" i="26"/>
  <c r="AR61" i="26"/>
  <c r="AA61" i="26"/>
  <c r="AB61" i="26" s="1"/>
  <c r="AW61" i="26"/>
  <c r="AC61" i="26"/>
  <c r="AS61" i="26"/>
  <c r="AT61" i="26" s="1"/>
  <c r="Y61" i="26"/>
  <c r="Z61" i="26" s="1"/>
  <c r="AZ61" i="26"/>
  <c r="X61" i="26"/>
  <c r="BA61" i="26"/>
  <c r="W61" i="26"/>
  <c r="AP61" i="26"/>
  <c r="V61" i="26"/>
  <c r="AU61" i="26"/>
  <c r="AV61" i="26" s="1"/>
  <c r="AC29" i="26"/>
  <c r="AW29" i="26"/>
  <c r="V29" i="26"/>
  <c r="AQ29" i="26"/>
  <c r="Y29" i="26"/>
  <c r="Z29" i="26" s="1"/>
  <c r="AS29" i="26"/>
  <c r="AT29" i="26" s="1"/>
  <c r="BA29" i="26"/>
  <c r="H27" i="35"/>
  <c r="AZ29" i="26"/>
  <c r="AA29" i="26"/>
  <c r="AB29" i="26" s="1"/>
  <c r="AR29" i="26"/>
  <c r="W29" i="26"/>
  <c r="AX29" i="26"/>
  <c r="X29" i="26"/>
  <c r="H27" i="31"/>
  <c r="AP29" i="26"/>
  <c r="AU29" i="26"/>
  <c r="AV29" i="26" s="1"/>
  <c r="X40" i="26"/>
  <c r="AP40" i="26"/>
  <c r="V40" i="26"/>
  <c r="AQ40" i="26"/>
  <c r="Y40" i="26"/>
  <c r="Z40" i="26" s="1"/>
  <c r="AX40" i="26"/>
  <c r="BA40" i="26"/>
  <c r="H38" i="35"/>
  <c r="AZ40" i="26"/>
  <c r="W40" i="26"/>
  <c r="AS40" i="26"/>
  <c r="AT40" i="26" s="1"/>
  <c r="H38" i="31"/>
  <c r="AU40" i="26"/>
  <c r="AV40" i="26" s="1"/>
  <c r="AA40" i="26"/>
  <c r="AB40" i="26" s="1"/>
  <c r="AC40" i="26"/>
  <c r="AW40" i="26"/>
  <c r="AR40" i="26"/>
  <c r="H17" i="35"/>
  <c r="AX19" i="26"/>
  <c r="W19" i="26"/>
  <c r="AP19" i="26"/>
  <c r="AR19" i="26"/>
  <c r="AA19" i="26"/>
  <c r="AB19" i="26" s="1"/>
  <c r="BA19" i="26"/>
  <c r="AC19" i="26"/>
  <c r="AQ19" i="26"/>
  <c r="V19" i="26"/>
  <c r="AU19" i="26"/>
  <c r="AV19" i="26" s="1"/>
  <c r="Y19" i="26"/>
  <c r="Z19" i="26" s="1"/>
  <c r="AZ19" i="26"/>
  <c r="H17" i="31"/>
  <c r="AS19" i="26"/>
  <c r="AT19" i="26" s="1"/>
  <c r="X19" i="26"/>
  <c r="AW19" i="26"/>
  <c r="X54" i="25"/>
  <c r="AU54" i="25"/>
  <c r="AV54" i="25" s="1"/>
  <c r="V54" i="25"/>
  <c r="BA54" i="25"/>
  <c r="G52" i="31"/>
  <c r="AX54" i="25"/>
  <c r="AW54" i="25"/>
  <c r="AA54" i="25"/>
  <c r="AB54" i="25" s="1"/>
  <c r="AQ54" i="25"/>
  <c r="G52" i="35"/>
  <c r="AR54" i="25"/>
  <c r="AZ54" i="25"/>
  <c r="AP54" i="25"/>
  <c r="AS54" i="25"/>
  <c r="AT54" i="25" s="1"/>
  <c r="W54" i="25"/>
  <c r="Y54" i="25"/>
  <c r="Z54" i="25" s="1"/>
  <c r="AC54" i="25"/>
  <c r="X46" i="25"/>
  <c r="AR46" i="25"/>
  <c r="AU46" i="25"/>
  <c r="AV46" i="25" s="1"/>
  <c r="AS46" i="25"/>
  <c r="AT46" i="25" s="1"/>
  <c r="AC46" i="25"/>
  <c r="AW46" i="25"/>
  <c r="G44" i="31"/>
  <c r="U8" i="31" s="1"/>
  <c r="Y46" i="25"/>
  <c r="Z46" i="25" s="1"/>
  <c r="AX46" i="25"/>
  <c r="AP46" i="25"/>
  <c r="W46" i="25"/>
  <c r="AZ46" i="25"/>
  <c r="AQ46" i="25"/>
  <c r="AA46" i="25"/>
  <c r="AB46" i="25" s="1"/>
  <c r="G44" i="35"/>
  <c r="V46" i="25"/>
  <c r="BA46" i="25"/>
  <c r="N9" i="25"/>
  <c r="H8" i="34"/>
  <c r="N8" i="34" s="1"/>
  <c r="U8" i="25"/>
  <c r="G32" i="31"/>
  <c r="AW34" i="25"/>
  <c r="AC34" i="25"/>
  <c r="AS34" i="25"/>
  <c r="AT34" i="25" s="1"/>
  <c r="AQ34" i="25"/>
  <c r="G32" i="35"/>
  <c r="AZ34" i="25"/>
  <c r="V34" i="25"/>
  <c r="AX34" i="25"/>
  <c r="X34" i="25"/>
  <c r="BA34" i="25"/>
  <c r="AR34" i="25"/>
  <c r="AU34" i="25"/>
  <c r="AV34" i="25" s="1"/>
  <c r="AP34" i="25"/>
  <c r="W34" i="25"/>
  <c r="Y34" i="25"/>
  <c r="Z34" i="25" s="1"/>
  <c r="AA34" i="25"/>
  <c r="AB34" i="25" s="1"/>
  <c r="G164" i="34"/>
  <c r="M164" i="34" s="1"/>
  <c r="U164" i="24"/>
  <c r="F163" i="34"/>
  <c r="L163" i="34" s="1"/>
  <c r="U163" i="23"/>
  <c r="AZ14" i="19"/>
  <c r="AR14" i="19"/>
  <c r="BA14" i="19"/>
  <c r="W14" i="19"/>
  <c r="BZ14" i="19" s="1"/>
  <c r="X14" i="19"/>
  <c r="CA14" i="19" s="1"/>
  <c r="AQ14" i="19"/>
  <c r="V14" i="19"/>
  <c r="BY14" i="19" s="1"/>
  <c r="D12" i="31"/>
  <c r="AU14" i="19"/>
  <c r="AV14" i="19" s="1"/>
  <c r="Y14" i="19"/>
  <c r="AP14" i="19"/>
  <c r="AA14" i="19"/>
  <c r="AB14" i="19" s="1"/>
  <c r="AW14" i="19"/>
  <c r="AS14" i="19"/>
  <c r="AT14" i="19" s="1"/>
  <c r="D12" i="35"/>
  <c r="AX14" i="19"/>
  <c r="AC14" i="19"/>
  <c r="CD14" i="19" s="1"/>
  <c r="AA33" i="26"/>
  <c r="AB33" i="26" s="1"/>
  <c r="AW33" i="26"/>
  <c r="Y33" i="26"/>
  <c r="Z33" i="26" s="1"/>
  <c r="AS33" i="26"/>
  <c r="AT33" i="26" s="1"/>
  <c r="H31" i="35"/>
  <c r="AX33" i="26"/>
  <c r="BA33" i="26"/>
  <c r="AU33" i="26"/>
  <c r="AV33" i="26" s="1"/>
  <c r="AR33" i="26"/>
  <c r="X33" i="26"/>
  <c r="AQ33" i="26"/>
  <c r="H31" i="31"/>
  <c r="AZ33" i="26"/>
  <c r="AC33" i="26"/>
  <c r="W33" i="26"/>
  <c r="V33" i="26"/>
  <c r="AP33" i="26"/>
  <c r="H23" i="31"/>
  <c r="AP25" i="26"/>
  <c r="AA25" i="26"/>
  <c r="AB25" i="26" s="1"/>
  <c r="AX25" i="26"/>
  <c r="X25" i="26"/>
  <c r="AW25" i="26"/>
  <c r="Y25" i="26"/>
  <c r="Z25" i="26" s="1"/>
  <c r="AU25" i="26"/>
  <c r="AV25" i="26" s="1"/>
  <c r="AC25" i="26"/>
  <c r="AZ25" i="26"/>
  <c r="V25" i="26"/>
  <c r="AQ25" i="26"/>
  <c r="BA25" i="26"/>
  <c r="H23" i="35"/>
  <c r="AR25" i="26"/>
  <c r="W25" i="26"/>
  <c r="AS25" i="26"/>
  <c r="AT25" i="26" s="1"/>
  <c r="W36" i="26"/>
  <c r="AP36" i="26"/>
  <c r="AC36" i="26"/>
  <c r="AU36" i="26"/>
  <c r="AV36" i="26" s="1"/>
  <c r="X36" i="26"/>
  <c r="AR36" i="26"/>
  <c r="AA36" i="26"/>
  <c r="AB36" i="26" s="1"/>
  <c r="AX36" i="26"/>
  <c r="V36" i="26"/>
  <c r="AS36" i="26"/>
  <c r="AT36" i="26" s="1"/>
  <c r="BA36" i="26"/>
  <c r="Y36" i="26"/>
  <c r="Z36" i="26" s="1"/>
  <c r="AZ36" i="26"/>
  <c r="H34" i="31"/>
  <c r="V7" i="31" s="1"/>
  <c r="AW36" i="26"/>
  <c r="AQ36" i="26"/>
  <c r="H34" i="35"/>
  <c r="Y47" i="26"/>
  <c r="Z47" i="26" s="1"/>
  <c r="AZ47" i="26"/>
  <c r="AP47" i="26"/>
  <c r="AA47" i="26"/>
  <c r="AB47" i="26" s="1"/>
  <c r="AX47" i="26"/>
  <c r="H45" i="35"/>
  <c r="AS47" i="26"/>
  <c r="AT47" i="26" s="1"/>
  <c r="AC47" i="26"/>
  <c r="BA47" i="26"/>
  <c r="W47" i="26"/>
  <c r="AQ47" i="26"/>
  <c r="V47" i="26"/>
  <c r="AW47" i="26"/>
  <c r="X47" i="26"/>
  <c r="AU47" i="26"/>
  <c r="AV47" i="26" s="1"/>
  <c r="H45" i="31"/>
  <c r="AR47" i="26"/>
  <c r="H56" i="31"/>
  <c r="AX58" i="26"/>
  <c r="W58" i="26"/>
  <c r="AR58" i="26"/>
  <c r="V58" i="26"/>
  <c r="AU58" i="26"/>
  <c r="AV58" i="26" s="1"/>
  <c r="Y58" i="26"/>
  <c r="Z58" i="26" s="1"/>
  <c r="AZ58" i="26"/>
  <c r="AW58" i="26"/>
  <c r="AA58" i="26"/>
  <c r="AB58" i="26" s="1"/>
  <c r="AP58" i="26"/>
  <c r="X58" i="26"/>
  <c r="H56" i="35"/>
  <c r="AQ58" i="26"/>
  <c r="BA58" i="26"/>
  <c r="AS58" i="26"/>
  <c r="AT58" i="26" s="1"/>
  <c r="AC58" i="26"/>
  <c r="AC26" i="26"/>
  <c r="AS26" i="26"/>
  <c r="AT26" i="26" s="1"/>
  <c r="H24" i="31"/>
  <c r="V6" i="31" s="1"/>
  <c r="AP26" i="26"/>
  <c r="V26" i="26"/>
  <c r="AW26" i="26"/>
  <c r="X26" i="26"/>
  <c r="AR26" i="26"/>
  <c r="AA26" i="26"/>
  <c r="AB26" i="26" s="1"/>
  <c r="AQ26" i="26"/>
  <c r="Y26" i="26"/>
  <c r="Z26" i="26" s="1"/>
  <c r="AX26" i="26"/>
  <c r="AU26" i="26"/>
  <c r="AV26" i="26" s="1"/>
  <c r="W26" i="26"/>
  <c r="BA26" i="26"/>
  <c r="H24" i="35"/>
  <c r="AZ26" i="26"/>
  <c r="AC51" i="26"/>
  <c r="AQ51" i="26"/>
  <c r="AA51" i="26"/>
  <c r="AB51" i="26" s="1"/>
  <c r="AU51" i="26"/>
  <c r="AV51" i="26" s="1"/>
  <c r="X51" i="26"/>
  <c r="AW51" i="26"/>
  <c r="Y51" i="26"/>
  <c r="Z51" i="26" s="1"/>
  <c r="AS51" i="26"/>
  <c r="AT51" i="26" s="1"/>
  <c r="H49" i="35"/>
  <c r="AZ51" i="26"/>
  <c r="AX51" i="26"/>
  <c r="V51" i="26"/>
  <c r="H49" i="31"/>
  <c r="AR51" i="26"/>
  <c r="BA51" i="26"/>
  <c r="AP51" i="26"/>
  <c r="W51" i="26"/>
  <c r="Y64" i="25"/>
  <c r="Z64" i="25" s="1"/>
  <c r="AZ64" i="25"/>
  <c r="AU64" i="25"/>
  <c r="AV64" i="25" s="1"/>
  <c r="AA64" i="25"/>
  <c r="AB64" i="25" s="1"/>
  <c r="AQ64" i="25"/>
  <c r="AC64" i="25"/>
  <c r="BA64" i="25"/>
  <c r="AR64" i="25"/>
  <c r="AS64" i="25"/>
  <c r="AT64" i="25" s="1"/>
  <c r="G62" i="31"/>
  <c r="AW64" i="25"/>
  <c r="X64" i="25"/>
  <c r="AP64" i="25"/>
  <c r="V64" i="25"/>
  <c r="W64" i="25"/>
  <c r="G62" i="35"/>
  <c r="AX64" i="25"/>
  <c r="X60" i="25"/>
  <c r="AX60" i="25"/>
  <c r="G58" i="31"/>
  <c r="AP60" i="25"/>
  <c r="AQ60" i="25"/>
  <c r="AA60" i="25"/>
  <c r="AB60" i="25" s="1"/>
  <c r="AZ60" i="25"/>
  <c r="W60" i="25"/>
  <c r="AR60" i="25"/>
  <c r="G58" i="35"/>
  <c r="AU60" i="25"/>
  <c r="AV60" i="25" s="1"/>
  <c r="AC60" i="25"/>
  <c r="AW60" i="25"/>
  <c r="Y60" i="25"/>
  <c r="Z60" i="25" s="1"/>
  <c r="AS60" i="25"/>
  <c r="AT60" i="25" s="1"/>
  <c r="V60" i="25"/>
  <c r="BA60" i="25"/>
  <c r="Y28" i="25"/>
  <c r="Z28" i="25" s="1"/>
  <c r="AU28" i="25"/>
  <c r="AV28" i="25" s="1"/>
  <c r="G26" i="35"/>
  <c r="AQ28" i="25"/>
  <c r="AA28" i="25"/>
  <c r="AB28" i="25" s="1"/>
  <c r="AZ28" i="25"/>
  <c r="X28" i="25"/>
  <c r="AR28" i="25"/>
  <c r="G26" i="31"/>
  <c r="AS28" i="25"/>
  <c r="AT28" i="25" s="1"/>
  <c r="AC28" i="25"/>
  <c r="AP28" i="25"/>
  <c r="V28" i="25"/>
  <c r="AW28" i="25"/>
  <c r="W28" i="25"/>
  <c r="AX28" i="25"/>
  <c r="BA28" i="25"/>
  <c r="W47" i="25"/>
  <c r="BA47" i="25"/>
  <c r="X47" i="25"/>
  <c r="AU47" i="25"/>
  <c r="AV47" i="25" s="1"/>
  <c r="AP47" i="25"/>
  <c r="V47" i="25"/>
  <c r="AZ47" i="25"/>
  <c r="AW47" i="25"/>
  <c r="AC47" i="25"/>
  <c r="AQ47" i="25"/>
  <c r="AA47" i="25"/>
  <c r="AB47" i="25" s="1"/>
  <c r="AR47" i="25"/>
  <c r="G45" i="31"/>
  <c r="AS47" i="25"/>
  <c r="AT47" i="25" s="1"/>
  <c r="Y47" i="25"/>
  <c r="Z47" i="25" s="1"/>
  <c r="AX47" i="25"/>
  <c r="G45" i="35"/>
  <c r="AC56" i="25"/>
  <c r="AZ56" i="25"/>
  <c r="W56" i="25"/>
  <c r="AS56" i="25"/>
  <c r="AT56" i="25" s="1"/>
  <c r="AP56" i="25"/>
  <c r="G54" i="35"/>
  <c r="AW56" i="25"/>
  <c r="V56" i="25"/>
  <c r="BA56" i="25"/>
  <c r="AA56" i="25"/>
  <c r="AB56" i="25" s="1"/>
  <c r="AR56" i="25"/>
  <c r="AX56" i="25"/>
  <c r="AQ56" i="25"/>
  <c r="AU56" i="25"/>
  <c r="AV56" i="25" s="1"/>
  <c r="Y56" i="25"/>
  <c r="Z56" i="25" s="1"/>
  <c r="X56" i="25"/>
  <c r="G54" i="31"/>
  <c r="U9" i="31" s="1"/>
  <c r="G22" i="31"/>
  <c r="BA24" i="25"/>
  <c r="AR24" i="25"/>
  <c r="Y24" i="25"/>
  <c r="Z24" i="25" s="1"/>
  <c r="AZ24" i="25"/>
  <c r="AC24" i="25"/>
  <c r="AS24" i="25"/>
  <c r="AT24" i="25" s="1"/>
  <c r="X24" i="25"/>
  <c r="V24" i="25"/>
  <c r="AP24" i="25"/>
  <c r="AX24" i="25"/>
  <c r="W24" i="25"/>
  <c r="AU24" i="25"/>
  <c r="AV24" i="25" s="1"/>
  <c r="AA24" i="25"/>
  <c r="AB24" i="25" s="1"/>
  <c r="AQ24" i="25"/>
  <c r="G22" i="35"/>
  <c r="AW24" i="25"/>
  <c r="F160" i="34"/>
  <c r="L160" i="34" s="1"/>
  <c r="U160" i="23"/>
  <c r="F159" i="34"/>
  <c r="L159" i="34" s="1"/>
  <c r="U159" i="23"/>
  <c r="F165" i="34"/>
  <c r="L165" i="34" s="1"/>
  <c r="U165" i="23"/>
  <c r="DG100" i="20"/>
  <c r="DT100" i="20" s="1"/>
  <c r="DN101" i="20"/>
  <c r="DG98" i="20"/>
  <c r="DT98" i="20" s="1"/>
  <c r="DN106" i="20"/>
  <c r="DG107" i="20"/>
  <c r="DN103" i="20"/>
  <c r="DG112" i="20"/>
  <c r="DG110" i="20"/>
  <c r="DN112" i="20"/>
  <c r="DG105" i="20"/>
  <c r="DT105" i="20" s="1"/>
  <c r="DG99" i="20"/>
  <c r="DT99" i="20" s="1"/>
  <c r="DN102" i="20"/>
  <c r="DN98" i="20"/>
  <c r="DN107" i="20"/>
  <c r="DN110" i="20"/>
  <c r="DN100" i="20"/>
  <c r="DG103" i="20"/>
  <c r="DT103" i="20" s="1"/>
  <c r="DN99" i="20"/>
  <c r="DG104" i="20"/>
  <c r="DT104" i="20" s="1"/>
  <c r="DG111" i="20"/>
  <c r="DG108" i="20"/>
  <c r="DG101" i="20"/>
  <c r="DT101" i="20" s="1"/>
  <c r="DN105" i="20"/>
  <c r="DG106" i="20"/>
  <c r="DT106" i="20" s="1"/>
  <c r="DN104" i="20"/>
  <c r="DN108" i="20"/>
  <c r="DN111" i="20"/>
  <c r="DN109" i="20"/>
  <c r="DG102" i="20"/>
  <c r="DT102" i="20" s="1"/>
  <c r="DG109" i="20"/>
  <c r="AC54" i="26"/>
  <c r="BA54" i="26"/>
  <c r="X54" i="26"/>
  <c r="AP54" i="26"/>
  <c r="AU54" i="26"/>
  <c r="AV54" i="26" s="1"/>
  <c r="AA54" i="26"/>
  <c r="AB54" i="26" s="1"/>
  <c r="AR54" i="26"/>
  <c r="V54" i="26"/>
  <c r="AQ54" i="26"/>
  <c r="H52" i="35"/>
  <c r="AW54" i="26"/>
  <c r="Y54" i="26"/>
  <c r="Z54" i="26" s="1"/>
  <c r="AX54" i="26"/>
  <c r="H52" i="31"/>
  <c r="AZ54" i="26"/>
  <c r="W54" i="26"/>
  <c r="AS54" i="26"/>
  <c r="AT54" i="26" s="1"/>
  <c r="W53" i="26"/>
  <c r="AR53" i="26"/>
  <c r="AA53" i="26"/>
  <c r="AB53" i="26" s="1"/>
  <c r="AS53" i="26"/>
  <c r="AT53" i="26" s="1"/>
  <c r="Y53" i="26"/>
  <c r="Z53" i="26" s="1"/>
  <c r="AP53" i="26"/>
  <c r="AZ53" i="26"/>
  <c r="H51" i="35"/>
  <c r="AU53" i="26"/>
  <c r="AV53" i="26" s="1"/>
  <c r="X53" i="26"/>
  <c r="BA53" i="26"/>
  <c r="H51" i="31"/>
  <c r="AW53" i="26"/>
  <c r="V53" i="26"/>
  <c r="AX53" i="26"/>
  <c r="AC53" i="26"/>
  <c r="AQ53" i="26"/>
  <c r="Y21" i="26"/>
  <c r="Z21" i="26" s="1"/>
  <c r="AQ21" i="26"/>
  <c r="AA21" i="26"/>
  <c r="AB21" i="26" s="1"/>
  <c r="AU21" i="26"/>
  <c r="AV21" i="26" s="1"/>
  <c r="AR21" i="26"/>
  <c r="H19" i="35"/>
  <c r="AX21" i="26"/>
  <c r="W21" i="26"/>
  <c r="AP21" i="26"/>
  <c r="AC21" i="26"/>
  <c r="AZ21" i="26"/>
  <c r="H19" i="31"/>
  <c r="AW21" i="26"/>
  <c r="V21" i="26"/>
  <c r="BA21" i="26"/>
  <c r="X21" i="26"/>
  <c r="AS21" i="26"/>
  <c r="AT21" i="26" s="1"/>
  <c r="V32" i="26"/>
  <c r="AX32" i="26"/>
  <c r="W32" i="26"/>
  <c r="AZ32" i="26"/>
  <c r="H30" i="35"/>
  <c r="BA32" i="26"/>
  <c r="H30" i="31"/>
  <c r="AS32" i="26"/>
  <c r="AT32" i="26" s="1"/>
  <c r="AC32" i="26"/>
  <c r="AP32" i="26"/>
  <c r="AA32" i="26"/>
  <c r="AB32" i="26" s="1"/>
  <c r="X32" i="26"/>
  <c r="Y32" i="26"/>
  <c r="Z32" i="26" s="1"/>
  <c r="AR32" i="26"/>
  <c r="AQ32" i="26"/>
  <c r="AW32" i="26"/>
  <c r="AU32" i="26"/>
  <c r="AV32" i="26" s="1"/>
  <c r="Y62" i="25"/>
  <c r="Z62" i="25" s="1"/>
  <c r="AX62" i="25"/>
  <c r="AC62" i="25"/>
  <c r="AZ62" i="25"/>
  <c r="G60" i="31"/>
  <c r="AU62" i="25"/>
  <c r="AV62" i="25" s="1"/>
  <c r="V62" i="25"/>
  <c r="AP62" i="25"/>
  <c r="AA62" i="25"/>
  <c r="AB62" i="25" s="1"/>
  <c r="AW62" i="25"/>
  <c r="W62" i="25"/>
  <c r="AR62" i="25"/>
  <c r="X62" i="25"/>
  <c r="AQ62" i="25"/>
  <c r="AS62" i="25"/>
  <c r="AT62" i="25" s="1"/>
  <c r="BA62" i="25"/>
  <c r="G60" i="35"/>
  <c r="Y22" i="25"/>
  <c r="Z22" i="25" s="1"/>
  <c r="AX22" i="25"/>
  <c r="AC22" i="25"/>
  <c r="G20" i="35"/>
  <c r="AQ22" i="25"/>
  <c r="AU22" i="25"/>
  <c r="AV22" i="25" s="1"/>
  <c r="X22" i="25"/>
  <c r="AR22" i="25"/>
  <c r="V22" i="25"/>
  <c r="BA22" i="25"/>
  <c r="AZ22" i="25"/>
  <c r="AW22" i="25"/>
  <c r="G20" i="31"/>
  <c r="AA22" i="25"/>
  <c r="AB22" i="25" s="1"/>
  <c r="W22" i="25"/>
  <c r="AP22" i="25"/>
  <c r="AS22" i="25"/>
  <c r="AT22" i="25" s="1"/>
  <c r="X38" i="25"/>
  <c r="BA38" i="25"/>
  <c r="AA38" i="25"/>
  <c r="AB38" i="25" s="1"/>
  <c r="AR38" i="25"/>
  <c r="W38" i="25"/>
  <c r="AX38" i="25"/>
  <c r="AP38" i="25"/>
  <c r="AZ38" i="25"/>
  <c r="AU38" i="25"/>
  <c r="AV38" i="25" s="1"/>
  <c r="G36" i="31"/>
  <c r="AQ38" i="25"/>
  <c r="V38" i="25"/>
  <c r="AS38" i="25"/>
  <c r="AT38" i="25" s="1"/>
  <c r="AC38" i="25"/>
  <c r="AW38" i="25"/>
  <c r="G36" i="35"/>
  <c r="Y38" i="25"/>
  <c r="Z38" i="25" s="1"/>
  <c r="G56" i="31"/>
  <c r="AX58" i="25"/>
  <c r="AA58" i="25"/>
  <c r="AB58" i="25" s="1"/>
  <c r="AU58" i="25"/>
  <c r="AV58" i="25" s="1"/>
  <c r="V58" i="25"/>
  <c r="AZ58" i="25"/>
  <c r="W58" i="25"/>
  <c r="AQ58" i="25"/>
  <c r="Y58" i="25"/>
  <c r="Z58" i="25" s="1"/>
  <c r="AC58" i="25"/>
  <c r="AW58" i="25"/>
  <c r="BA58" i="25"/>
  <c r="AR58" i="25"/>
  <c r="G56" i="35"/>
  <c r="AS58" i="25"/>
  <c r="AT58" i="25" s="1"/>
  <c r="X58" i="25"/>
  <c r="AP58" i="25"/>
  <c r="AA26" i="25"/>
  <c r="AB26" i="25" s="1"/>
  <c r="AZ26" i="25"/>
  <c r="V26" i="25"/>
  <c r="BA26" i="25"/>
  <c r="G24" i="35"/>
  <c r="AP26" i="25"/>
  <c r="AS26" i="25"/>
  <c r="AT26" i="25" s="1"/>
  <c r="W26" i="25"/>
  <c r="AX26" i="25"/>
  <c r="Y26" i="25"/>
  <c r="Z26" i="25" s="1"/>
  <c r="AQ26" i="25"/>
  <c r="AW26" i="25"/>
  <c r="AU26" i="25"/>
  <c r="AV26" i="25" s="1"/>
  <c r="AR26" i="25"/>
  <c r="X26" i="25"/>
  <c r="AC26" i="25"/>
  <c r="G24" i="31"/>
  <c r="U6" i="31" s="1"/>
  <c r="G156" i="34"/>
  <c r="M156" i="34" s="1"/>
  <c r="U156" i="24"/>
  <c r="G158" i="34"/>
  <c r="M158" i="34" s="1"/>
  <c r="U158" i="24"/>
  <c r="G165" i="34"/>
  <c r="M165" i="34" s="1"/>
  <c r="U165" i="24"/>
  <c r="O24" i="24"/>
  <c r="N24" i="24"/>
  <c r="N43" i="24"/>
  <c r="O43" i="24"/>
  <c r="N48" i="24"/>
  <c r="O48" i="24"/>
  <c r="AT24" i="5"/>
  <c r="N56" i="24"/>
  <c r="O56" i="24"/>
  <c r="AT37" i="5"/>
  <c r="O35" i="24"/>
  <c r="N35" i="24"/>
  <c r="O40" i="24"/>
  <c r="N40" i="24"/>
  <c r="AT33" i="5"/>
  <c r="AT20" i="5"/>
  <c r="O32" i="24"/>
  <c r="N32" i="24"/>
  <c r="O59" i="24"/>
  <c r="N59" i="24"/>
  <c r="O27" i="24"/>
  <c r="N27" i="24"/>
  <c r="N64" i="24"/>
  <c r="O64" i="24"/>
  <c r="O51" i="24"/>
  <c r="N51" i="24"/>
  <c r="O62" i="24"/>
  <c r="N62" i="24"/>
  <c r="O54" i="24"/>
  <c r="N54" i="24"/>
  <c r="N46" i="24"/>
  <c r="AT23" i="5"/>
  <c r="AT36" i="5"/>
  <c r="O46" i="24"/>
  <c r="N38" i="24"/>
  <c r="O38" i="24"/>
  <c r="N30" i="24"/>
  <c r="O30" i="24"/>
  <c r="O22" i="24"/>
  <c r="N22" i="24"/>
  <c r="N57" i="24"/>
  <c r="O57" i="24"/>
  <c r="O49" i="24"/>
  <c r="N49" i="24"/>
  <c r="O41" i="24"/>
  <c r="N41" i="24"/>
  <c r="N33" i="24"/>
  <c r="O33" i="24"/>
  <c r="O25" i="24"/>
  <c r="N25" i="24"/>
  <c r="N17" i="24"/>
  <c r="O17" i="24"/>
  <c r="O8" i="24" s="1"/>
  <c r="O9" i="24" s="1"/>
  <c r="O10" i="24" s="1"/>
  <c r="O11" i="24" s="1"/>
  <c r="O12" i="24" s="1"/>
  <c r="O13" i="24" s="1"/>
  <c r="O14" i="24" s="1"/>
  <c r="O15" i="24" s="1"/>
  <c r="O16" i="24" s="1"/>
  <c r="O60" i="24"/>
  <c r="N60" i="24"/>
  <c r="O52" i="24"/>
  <c r="N52" i="24"/>
  <c r="O44" i="24"/>
  <c r="N44" i="24"/>
  <c r="N36" i="24"/>
  <c r="AT35" i="5"/>
  <c r="O36" i="24"/>
  <c r="AT22" i="5"/>
  <c r="N28" i="24"/>
  <c r="O28" i="24"/>
  <c r="N20" i="24"/>
  <c r="O20" i="24"/>
  <c r="O65" i="24"/>
  <c r="N65" i="24"/>
  <c r="O63" i="24"/>
  <c r="N63" i="24"/>
  <c r="N55" i="24"/>
  <c r="O55" i="24"/>
  <c r="O47" i="24"/>
  <c r="N47" i="24"/>
  <c r="O39" i="24"/>
  <c r="N39" i="24"/>
  <c r="N31" i="24"/>
  <c r="O31" i="24"/>
  <c r="O23" i="24"/>
  <c r="N23" i="24"/>
  <c r="O58" i="24"/>
  <c r="N58" i="24"/>
  <c r="O50" i="24"/>
  <c r="N50" i="24"/>
  <c r="O42" i="24"/>
  <c r="N42" i="24"/>
  <c r="O34" i="24"/>
  <c r="N34" i="24"/>
  <c r="AT21" i="5"/>
  <c r="N26" i="24"/>
  <c r="O26" i="24"/>
  <c r="AT34" i="5"/>
  <c r="O18" i="24"/>
  <c r="N18" i="24"/>
  <c r="N19" i="24"/>
  <c r="O19" i="24"/>
  <c r="O61" i="24"/>
  <c r="N61" i="24"/>
  <c r="O53" i="24"/>
  <c r="N53" i="24"/>
  <c r="N45" i="24"/>
  <c r="O45" i="24"/>
  <c r="N37" i="24"/>
  <c r="O37" i="24"/>
  <c r="N29" i="24"/>
  <c r="O29" i="24"/>
  <c r="O21" i="24"/>
  <c r="N21" i="24"/>
  <c r="O37" i="23"/>
  <c r="N37" i="23"/>
  <c r="N56" i="23"/>
  <c r="O56" i="23"/>
  <c r="AS24" i="5"/>
  <c r="AS37" i="5"/>
  <c r="N24" i="23"/>
  <c r="O24" i="23"/>
  <c r="O61" i="23"/>
  <c r="N61" i="23"/>
  <c r="N29" i="23"/>
  <c r="O29" i="23"/>
  <c r="N48" i="23"/>
  <c r="O48" i="23"/>
  <c r="N53" i="23"/>
  <c r="O53" i="23"/>
  <c r="O21" i="23"/>
  <c r="N21" i="23"/>
  <c r="O67" i="23"/>
  <c r="N67" i="23"/>
  <c r="O40" i="23"/>
  <c r="N40" i="23"/>
  <c r="N45" i="23"/>
  <c r="O45" i="23"/>
  <c r="N32" i="23"/>
  <c r="O32" i="23"/>
  <c r="O64" i="23"/>
  <c r="N64" i="23"/>
  <c r="O59" i="23"/>
  <c r="N59" i="23"/>
  <c r="O51" i="23"/>
  <c r="N51" i="23"/>
  <c r="O43" i="23"/>
  <c r="N43" i="23"/>
  <c r="O35" i="23"/>
  <c r="N35" i="23"/>
  <c r="O27" i="23"/>
  <c r="N27" i="23"/>
  <c r="O19" i="23"/>
  <c r="N19" i="23"/>
  <c r="AS25" i="5"/>
  <c r="AS38" i="5"/>
  <c r="O66" i="23"/>
  <c r="N66" i="23"/>
  <c r="O62" i="23"/>
  <c r="N62" i="23"/>
  <c r="N54" i="23"/>
  <c r="O54" i="23"/>
  <c r="N46" i="23"/>
  <c r="AS36" i="5"/>
  <c r="O46" i="23"/>
  <c r="AS23" i="5"/>
  <c r="O38" i="23"/>
  <c r="N38" i="23"/>
  <c r="O30" i="23"/>
  <c r="N30" i="23"/>
  <c r="N22" i="23"/>
  <c r="O22" i="23"/>
  <c r="O57" i="23"/>
  <c r="N57" i="23"/>
  <c r="O49" i="23"/>
  <c r="N49" i="23"/>
  <c r="O41" i="23"/>
  <c r="N41" i="23"/>
  <c r="N33" i="23"/>
  <c r="O33" i="23"/>
  <c r="N25" i="23"/>
  <c r="O25" i="23"/>
  <c r="N17" i="23"/>
  <c r="O17" i="23"/>
  <c r="O60" i="23"/>
  <c r="N60" i="23"/>
  <c r="N52" i="23"/>
  <c r="O52" i="23"/>
  <c r="O44" i="23"/>
  <c r="N44" i="23"/>
  <c r="O36" i="23"/>
  <c r="AS35" i="5"/>
  <c r="AS22" i="5"/>
  <c r="N36" i="23"/>
  <c r="O28" i="23"/>
  <c r="N28" i="23"/>
  <c r="N20" i="23"/>
  <c r="O20" i="23"/>
  <c r="AS20" i="5"/>
  <c r="AS33" i="5"/>
  <c r="O65" i="23"/>
  <c r="N65" i="23"/>
  <c r="N63" i="23"/>
  <c r="O63" i="23"/>
  <c r="O55" i="23"/>
  <c r="N55" i="23"/>
  <c r="N47" i="23"/>
  <c r="O47" i="23"/>
  <c r="N39" i="23"/>
  <c r="O39" i="23"/>
  <c r="O31" i="23"/>
  <c r="N31" i="23"/>
  <c r="O23" i="23"/>
  <c r="N23" i="23"/>
  <c r="O58" i="23"/>
  <c r="N58" i="23"/>
  <c r="O50" i="23"/>
  <c r="N50" i="23"/>
  <c r="N42" i="23"/>
  <c r="O42" i="23"/>
  <c r="O34" i="23"/>
  <c r="N34" i="23"/>
  <c r="AS21" i="5"/>
  <c r="N26" i="23"/>
  <c r="O26" i="23"/>
  <c r="AS34" i="5"/>
  <c r="O18" i="23"/>
  <c r="N18" i="23"/>
  <c r="V43" i="25"/>
  <c r="AX43" i="25"/>
  <c r="AA43" i="25"/>
  <c r="AB43" i="25" s="1"/>
  <c r="G41" i="31"/>
  <c r="AW43" i="25"/>
  <c r="G41" i="35"/>
  <c r="AZ43" i="25"/>
  <c r="AR43" i="25"/>
  <c r="X43" i="25"/>
  <c r="AU43" i="25"/>
  <c r="AV43" i="25" s="1"/>
  <c r="AC43" i="25"/>
  <c r="AS43" i="25"/>
  <c r="AT43" i="25" s="1"/>
  <c r="AQ43" i="25"/>
  <c r="W43" i="25"/>
  <c r="AP43" i="25"/>
  <c r="Y43" i="25"/>
  <c r="Z43" i="25" s="1"/>
  <c r="BA43" i="25"/>
  <c r="AA41" i="25"/>
  <c r="AB41" i="25" s="1"/>
  <c r="AR41" i="25"/>
  <c r="W41" i="25"/>
  <c r="AP41" i="25"/>
  <c r="AZ41" i="25"/>
  <c r="G39" i="35"/>
  <c r="BA41" i="25"/>
  <c r="Y41" i="25"/>
  <c r="Z41" i="25" s="1"/>
  <c r="AX41" i="25"/>
  <c r="AQ41" i="25"/>
  <c r="X41" i="25"/>
  <c r="AS41" i="25"/>
  <c r="AT41" i="25" s="1"/>
  <c r="G39" i="31"/>
  <c r="AC41" i="25"/>
  <c r="AU41" i="25"/>
  <c r="AV41" i="25" s="1"/>
  <c r="V41" i="25"/>
  <c r="AW41" i="25"/>
  <c r="V44" i="25"/>
  <c r="AQ44" i="25"/>
  <c r="Y44" i="25"/>
  <c r="Z44" i="25" s="1"/>
  <c r="G42" i="35"/>
  <c r="AR44" i="25"/>
  <c r="W44" i="25"/>
  <c r="BA44" i="25"/>
  <c r="AU44" i="25"/>
  <c r="AV44" i="25" s="1"/>
  <c r="G42" i="31"/>
  <c r="AW44" i="25"/>
  <c r="AC44" i="25"/>
  <c r="AS44" i="25"/>
  <c r="AT44" i="25" s="1"/>
  <c r="X44" i="25"/>
  <c r="AX44" i="25"/>
  <c r="AZ44" i="25"/>
  <c r="AA44" i="25"/>
  <c r="AB44" i="25" s="1"/>
  <c r="AP44" i="25"/>
  <c r="X42" i="25"/>
  <c r="AZ42" i="25"/>
  <c r="AA42" i="25"/>
  <c r="AB42" i="25" s="1"/>
  <c r="Y42" i="25"/>
  <c r="Z42" i="25" s="1"/>
  <c r="AS42" i="25"/>
  <c r="AT42" i="25" s="1"/>
  <c r="BA42" i="25"/>
  <c r="AU42" i="25"/>
  <c r="AV42" i="25" s="1"/>
  <c r="W42" i="25"/>
  <c r="AX42" i="25"/>
  <c r="AP42" i="25"/>
  <c r="G40" i="31"/>
  <c r="AC42" i="25"/>
  <c r="AW42" i="25"/>
  <c r="AQ42" i="25"/>
  <c r="G40" i="35"/>
  <c r="V42" i="25"/>
  <c r="AR42" i="25"/>
  <c r="G43" i="35"/>
  <c r="AP45" i="25"/>
  <c r="AC45" i="25"/>
  <c r="AX45" i="25"/>
  <c r="W45" i="25"/>
  <c r="BA45" i="25"/>
  <c r="V45" i="25"/>
  <c r="AR45" i="25"/>
  <c r="AW45" i="25"/>
  <c r="G43" i="31"/>
  <c r="AZ45" i="25"/>
  <c r="X45" i="25"/>
  <c r="AU45" i="25"/>
  <c r="AV45" i="25" s="1"/>
  <c r="Y45" i="25"/>
  <c r="Z45" i="25" s="1"/>
  <c r="AS45" i="25"/>
  <c r="AT45" i="25" s="1"/>
  <c r="AA45" i="25"/>
  <c r="AB45" i="25" s="1"/>
  <c r="AQ45" i="25"/>
  <c r="Y40" i="25"/>
  <c r="Z40" i="25" s="1"/>
  <c r="AU40" i="25"/>
  <c r="AV40" i="25" s="1"/>
  <c r="AC40" i="25"/>
  <c r="BA40" i="25"/>
  <c r="AX40" i="25"/>
  <c r="AR40" i="25"/>
  <c r="V40" i="25"/>
  <c r="AP40" i="25"/>
  <c r="AA40" i="25"/>
  <c r="AB40" i="25" s="1"/>
  <c r="G38" i="31"/>
  <c r="AS40" i="25"/>
  <c r="AT40" i="25" s="1"/>
  <c r="X40" i="25"/>
  <c r="AZ40" i="25"/>
  <c r="G38" i="35"/>
  <c r="AW40" i="25"/>
  <c r="W40" i="25"/>
  <c r="AQ40" i="25"/>
  <c r="G137" i="34"/>
  <c r="M137" i="34" s="1"/>
  <c r="U137" i="24"/>
  <c r="G113" i="34"/>
  <c r="M113" i="34" s="1"/>
  <c r="U113" i="24"/>
  <c r="G97" i="34"/>
  <c r="M97" i="34" s="1"/>
  <c r="U97" i="24"/>
  <c r="U108" i="24"/>
  <c r="G108" i="34"/>
  <c r="M108" i="34" s="1"/>
  <c r="G100" i="34"/>
  <c r="M100" i="34" s="1"/>
  <c r="U100" i="24"/>
  <c r="G84" i="34"/>
  <c r="M84" i="34" s="1"/>
  <c r="U84" i="24"/>
  <c r="G76" i="34"/>
  <c r="M76" i="34" s="1"/>
  <c r="U76" i="24"/>
  <c r="G68" i="34"/>
  <c r="M68" i="34" s="1"/>
  <c r="U68" i="24"/>
  <c r="U145" i="24"/>
  <c r="G145" i="34"/>
  <c r="M145" i="34" s="1"/>
  <c r="G81" i="34"/>
  <c r="M81" i="34" s="1"/>
  <c r="U81" i="24"/>
  <c r="G92" i="34"/>
  <c r="M92" i="34" s="1"/>
  <c r="U92" i="24"/>
  <c r="U151" i="24"/>
  <c r="G151" i="34"/>
  <c r="M151" i="34" s="1"/>
  <c r="G127" i="34"/>
  <c r="M127" i="34" s="1"/>
  <c r="G119" i="34"/>
  <c r="M119" i="34" s="1"/>
  <c r="U119" i="24"/>
  <c r="G111" i="34"/>
  <c r="M111" i="34" s="1"/>
  <c r="U111" i="24"/>
  <c r="G103" i="34"/>
  <c r="M103" i="34" s="1"/>
  <c r="U103" i="24"/>
  <c r="G95" i="34"/>
  <c r="M95" i="34" s="1"/>
  <c r="U95" i="24"/>
  <c r="U87" i="24"/>
  <c r="G87" i="34"/>
  <c r="M87" i="34" s="1"/>
  <c r="G153" i="34"/>
  <c r="M153" i="34" s="1"/>
  <c r="U153" i="24"/>
  <c r="G116" i="34"/>
  <c r="M116" i="34" s="1"/>
  <c r="U116" i="24"/>
  <c r="G154" i="34"/>
  <c r="M154" i="34" s="1"/>
  <c r="U154" i="24"/>
  <c r="G146" i="34"/>
  <c r="M146" i="34" s="1"/>
  <c r="U146" i="24"/>
  <c r="U138" i="24"/>
  <c r="G114" i="34"/>
  <c r="M114" i="34" s="1"/>
  <c r="U114" i="24"/>
  <c r="G106" i="34"/>
  <c r="M106" i="34" s="1"/>
  <c r="U106" i="24"/>
  <c r="G98" i="34"/>
  <c r="M98" i="34" s="1"/>
  <c r="U98" i="24"/>
  <c r="G90" i="34"/>
  <c r="M90" i="34" s="1"/>
  <c r="U90" i="24"/>
  <c r="U82" i="24"/>
  <c r="G82" i="34"/>
  <c r="M82" i="34" s="1"/>
  <c r="G129" i="34"/>
  <c r="M129" i="34" s="1"/>
  <c r="U129" i="24"/>
  <c r="G121" i="34"/>
  <c r="M121" i="34" s="1"/>
  <c r="U121" i="24"/>
  <c r="G73" i="34"/>
  <c r="M73" i="34" s="1"/>
  <c r="U73" i="24"/>
  <c r="G124" i="34"/>
  <c r="M124" i="34" s="1"/>
  <c r="U149" i="24"/>
  <c r="G149" i="34"/>
  <c r="M149" i="34" s="1"/>
  <c r="G141" i="34"/>
  <c r="M141" i="34" s="1"/>
  <c r="U141" i="24"/>
  <c r="G133" i="34"/>
  <c r="M133" i="34" s="1"/>
  <c r="U133" i="24"/>
  <c r="G125" i="34"/>
  <c r="M125" i="34" s="1"/>
  <c r="U125" i="24"/>
  <c r="G117" i="34"/>
  <c r="M117" i="34" s="1"/>
  <c r="U117" i="24"/>
  <c r="G101" i="34"/>
  <c r="M101" i="34" s="1"/>
  <c r="U101" i="24"/>
  <c r="G93" i="34"/>
  <c r="M93" i="34" s="1"/>
  <c r="U93" i="24"/>
  <c r="U85" i="24"/>
  <c r="G85" i="34"/>
  <c r="M85" i="34" s="1"/>
  <c r="G77" i="34"/>
  <c r="M77" i="34" s="1"/>
  <c r="U77" i="24"/>
  <c r="G69" i="34"/>
  <c r="M69" i="34" s="1"/>
  <c r="U69" i="24"/>
  <c r="G144" i="34"/>
  <c r="M144" i="34" s="1"/>
  <c r="U144" i="24"/>
  <c r="G136" i="34"/>
  <c r="M136" i="34" s="1"/>
  <c r="U136" i="24"/>
  <c r="G128" i="34"/>
  <c r="M128" i="34" s="1"/>
  <c r="U128" i="24"/>
  <c r="G120" i="34"/>
  <c r="M120" i="34" s="1"/>
  <c r="U120" i="24"/>
  <c r="U112" i="24"/>
  <c r="G112" i="34"/>
  <c r="M112" i="34" s="1"/>
  <c r="U104" i="24"/>
  <c r="G104" i="34"/>
  <c r="M104" i="34" s="1"/>
  <c r="G88" i="34"/>
  <c r="M88" i="34" s="1"/>
  <c r="U88" i="24"/>
  <c r="G80" i="34"/>
  <c r="M80" i="34" s="1"/>
  <c r="U80" i="24"/>
  <c r="G72" i="34"/>
  <c r="M72" i="34" s="1"/>
  <c r="U72" i="24"/>
  <c r="G155" i="34"/>
  <c r="M155" i="34" s="1"/>
  <c r="U155" i="24"/>
  <c r="G147" i="34"/>
  <c r="M147" i="34" s="1"/>
  <c r="U147" i="24"/>
  <c r="G139" i="34"/>
  <c r="M139" i="34" s="1"/>
  <c r="U139" i="24"/>
  <c r="G131" i="34"/>
  <c r="M131" i="34" s="1"/>
  <c r="U131" i="24"/>
  <c r="G115" i="34"/>
  <c r="M115" i="34" s="1"/>
  <c r="U115" i="24"/>
  <c r="G99" i="34"/>
  <c r="M99" i="34" s="1"/>
  <c r="U99" i="24"/>
  <c r="U91" i="24"/>
  <c r="G91" i="34"/>
  <c r="M91" i="34" s="1"/>
  <c r="U83" i="24"/>
  <c r="G83" i="34"/>
  <c r="M83" i="34" s="1"/>
  <c r="U75" i="24"/>
  <c r="G75" i="34"/>
  <c r="M75" i="34" s="1"/>
  <c r="G67" i="34"/>
  <c r="M67" i="34" s="1"/>
  <c r="U67" i="24"/>
  <c r="G142" i="34"/>
  <c r="M142" i="34" s="1"/>
  <c r="U142" i="24"/>
  <c r="U134" i="24"/>
  <c r="G126" i="34"/>
  <c r="M126" i="34" s="1"/>
  <c r="U126" i="24"/>
  <c r="G118" i="34"/>
  <c r="M118" i="34" s="1"/>
  <c r="U118" i="24"/>
  <c r="G110" i="34"/>
  <c r="M110" i="34" s="1"/>
  <c r="U110" i="24"/>
  <c r="G102" i="34"/>
  <c r="M102" i="34" s="1"/>
  <c r="U102" i="24"/>
  <c r="U94" i="24"/>
  <c r="G94" i="34"/>
  <c r="M94" i="34" s="1"/>
  <c r="U86" i="24"/>
  <c r="G70" i="34"/>
  <c r="M70" i="34" s="1"/>
  <c r="U155" i="23"/>
  <c r="F155" i="34"/>
  <c r="L155" i="34" s="1"/>
  <c r="F150" i="34"/>
  <c r="L150" i="34" s="1"/>
  <c r="U150" i="23"/>
  <c r="F126" i="34"/>
  <c r="L126" i="34" s="1"/>
  <c r="U126" i="23"/>
  <c r="F102" i="34"/>
  <c r="L102" i="34" s="1"/>
  <c r="U102" i="23"/>
  <c r="F113" i="34"/>
  <c r="L113" i="34" s="1"/>
  <c r="U113" i="23"/>
  <c r="F97" i="34"/>
  <c r="L97" i="34" s="1"/>
  <c r="U97" i="23"/>
  <c r="F89" i="34"/>
  <c r="L89" i="34" s="1"/>
  <c r="U89" i="23"/>
  <c r="F81" i="34"/>
  <c r="L81" i="34" s="1"/>
  <c r="U81" i="23"/>
  <c r="F73" i="34"/>
  <c r="L73" i="34" s="1"/>
  <c r="U73" i="23"/>
  <c r="U134" i="23"/>
  <c r="F134" i="34"/>
  <c r="L134" i="34" s="1"/>
  <c r="F94" i="34"/>
  <c r="L94" i="34" s="1"/>
  <c r="U94" i="23"/>
  <c r="F121" i="34"/>
  <c r="L121" i="34" s="1"/>
  <c r="U121" i="23"/>
  <c r="F148" i="34"/>
  <c r="L148" i="34" s="1"/>
  <c r="U148" i="23"/>
  <c r="U140" i="23"/>
  <c r="F140" i="34"/>
  <c r="L140" i="34" s="1"/>
  <c r="F132" i="34"/>
  <c r="L132" i="34" s="1"/>
  <c r="U132" i="23"/>
  <c r="F124" i="34"/>
  <c r="L124" i="34" s="1"/>
  <c r="U124" i="23"/>
  <c r="U116" i="23"/>
  <c r="F116" i="34"/>
  <c r="L116" i="34" s="1"/>
  <c r="U108" i="23"/>
  <c r="F108" i="34"/>
  <c r="L108" i="34" s="1"/>
  <c r="F100" i="34"/>
  <c r="L100" i="34" s="1"/>
  <c r="U100" i="23"/>
  <c r="F92" i="34"/>
  <c r="L92" i="34" s="1"/>
  <c r="U92" i="23"/>
  <c r="F84" i="34"/>
  <c r="L84" i="34" s="1"/>
  <c r="U84" i="23"/>
  <c r="U76" i="23"/>
  <c r="F76" i="34"/>
  <c r="L76" i="34" s="1"/>
  <c r="F68" i="34"/>
  <c r="L68" i="34" s="1"/>
  <c r="U68" i="23"/>
  <c r="F118" i="34"/>
  <c r="L118" i="34" s="1"/>
  <c r="U118" i="23"/>
  <c r="F110" i="34"/>
  <c r="L110" i="34" s="1"/>
  <c r="U110" i="23"/>
  <c r="F70" i="34"/>
  <c r="L70" i="34" s="1"/>
  <c r="U70" i="23"/>
  <c r="U153" i="23"/>
  <c r="F153" i="34"/>
  <c r="L153" i="34" s="1"/>
  <c r="F145" i="34"/>
  <c r="L145" i="34" s="1"/>
  <c r="U145" i="23"/>
  <c r="F137" i="34"/>
  <c r="L137" i="34" s="1"/>
  <c r="U137" i="23"/>
  <c r="F129" i="34"/>
  <c r="L129" i="34" s="1"/>
  <c r="U129" i="23"/>
  <c r="F151" i="34"/>
  <c r="L151" i="34" s="1"/>
  <c r="U151" i="23"/>
  <c r="F143" i="34"/>
  <c r="L143" i="34" s="1"/>
  <c r="U143" i="23"/>
  <c r="U135" i="23"/>
  <c r="F135" i="34"/>
  <c r="L135" i="34" s="1"/>
  <c r="F127" i="34"/>
  <c r="L127" i="34" s="1"/>
  <c r="U127" i="23"/>
  <c r="F119" i="34"/>
  <c r="L119" i="34" s="1"/>
  <c r="U119" i="23"/>
  <c r="F111" i="34"/>
  <c r="L111" i="34" s="1"/>
  <c r="U111" i="23"/>
  <c r="U103" i="23"/>
  <c r="F103" i="34"/>
  <c r="L103" i="34" s="1"/>
  <c r="U95" i="23"/>
  <c r="U87" i="23"/>
  <c r="F87" i="34"/>
  <c r="L87" i="34" s="1"/>
  <c r="F79" i="34"/>
  <c r="L79" i="34" s="1"/>
  <c r="U79" i="23"/>
  <c r="F71" i="34"/>
  <c r="L71" i="34" s="1"/>
  <c r="U71" i="23"/>
  <c r="F142" i="34"/>
  <c r="L142" i="34" s="1"/>
  <c r="U142" i="23"/>
  <c r="F86" i="34"/>
  <c r="L86" i="34" s="1"/>
  <c r="U86" i="23"/>
  <c r="F78" i="34"/>
  <c r="L78" i="34" s="1"/>
  <c r="U78" i="23"/>
  <c r="F154" i="34"/>
  <c r="L154" i="34" s="1"/>
  <c r="U154" i="23"/>
  <c r="F146" i="34"/>
  <c r="L146" i="34" s="1"/>
  <c r="U146" i="23"/>
  <c r="F138" i="34"/>
  <c r="L138" i="34" s="1"/>
  <c r="U138" i="23"/>
  <c r="F130" i="34"/>
  <c r="L130" i="34" s="1"/>
  <c r="U130" i="23"/>
  <c r="F122" i="34"/>
  <c r="L122" i="34" s="1"/>
  <c r="U122" i="23"/>
  <c r="F114" i="34"/>
  <c r="L114" i="34" s="1"/>
  <c r="U114" i="23"/>
  <c r="U106" i="23"/>
  <c r="F106" i="34"/>
  <c r="L106" i="34" s="1"/>
  <c r="F90" i="34"/>
  <c r="L90" i="34" s="1"/>
  <c r="U90" i="23"/>
  <c r="F74" i="34"/>
  <c r="L74" i="34" s="1"/>
  <c r="U74" i="23"/>
  <c r="F149" i="34"/>
  <c r="L149" i="34" s="1"/>
  <c r="U149" i="23"/>
  <c r="F141" i="34"/>
  <c r="L141" i="34" s="1"/>
  <c r="U141" i="23"/>
  <c r="F133" i="34"/>
  <c r="L133" i="34" s="1"/>
  <c r="U133" i="23"/>
  <c r="F117" i="34"/>
  <c r="L117" i="34" s="1"/>
  <c r="U117" i="23"/>
  <c r="F109" i="34"/>
  <c r="L109" i="34" s="1"/>
  <c r="U109" i="23"/>
  <c r="F101" i="34"/>
  <c r="L101" i="34" s="1"/>
  <c r="U101" i="23"/>
  <c r="F93" i="34"/>
  <c r="L93" i="34" s="1"/>
  <c r="U93" i="23"/>
  <c r="F85" i="34"/>
  <c r="L85" i="34" s="1"/>
  <c r="U85" i="23"/>
  <c r="F77" i="34"/>
  <c r="L77" i="34" s="1"/>
  <c r="U77" i="23"/>
  <c r="F69" i="34"/>
  <c r="L69" i="34" s="1"/>
  <c r="F152" i="34"/>
  <c r="L152" i="34" s="1"/>
  <c r="U152" i="23"/>
  <c r="F144" i="34"/>
  <c r="L144" i="34" s="1"/>
  <c r="U144" i="23"/>
  <c r="F136" i="34"/>
  <c r="L136" i="34" s="1"/>
  <c r="U136" i="23"/>
  <c r="F128" i="34"/>
  <c r="L128" i="34" s="1"/>
  <c r="U128" i="23"/>
  <c r="F120" i="34"/>
  <c r="L120" i="34" s="1"/>
  <c r="U120" i="23"/>
  <c r="F112" i="34"/>
  <c r="L112" i="34" s="1"/>
  <c r="U112" i="23"/>
  <c r="F104" i="34"/>
  <c r="L104" i="34" s="1"/>
  <c r="U104" i="23"/>
  <c r="F80" i="34"/>
  <c r="L80" i="34" s="1"/>
  <c r="F72" i="34"/>
  <c r="L72" i="34" s="1"/>
  <c r="U72" i="23"/>
  <c r="F147" i="34"/>
  <c r="L147" i="34" s="1"/>
  <c r="U147" i="23"/>
  <c r="F139" i="34"/>
  <c r="L139" i="34" s="1"/>
  <c r="U139" i="23"/>
  <c r="U131" i="23"/>
  <c r="F131" i="34"/>
  <c r="L131" i="34" s="1"/>
  <c r="F123" i="34"/>
  <c r="L123" i="34" s="1"/>
  <c r="U123" i="23"/>
  <c r="F115" i="34"/>
  <c r="L115" i="34" s="1"/>
  <c r="U115" i="23"/>
  <c r="F107" i="34"/>
  <c r="L107" i="34" s="1"/>
  <c r="U107" i="23"/>
  <c r="F91" i="34"/>
  <c r="L91" i="34" s="1"/>
  <c r="U91" i="23"/>
  <c r="F83" i="34"/>
  <c r="L83" i="34" s="1"/>
  <c r="U83" i="23"/>
  <c r="F75" i="34"/>
  <c r="L75" i="34" s="1"/>
  <c r="U75" i="23"/>
  <c r="AK98" i="35"/>
  <c r="AK163" i="35"/>
  <c r="AJ157" i="35"/>
  <c r="AJ64" i="35"/>
  <c r="AK69" i="35"/>
  <c r="AJ164" i="35"/>
  <c r="AJ110" i="35"/>
  <c r="AK91" i="35"/>
  <c r="AJ112" i="35"/>
  <c r="AJ113" i="35"/>
  <c r="AJ104" i="35"/>
  <c r="AJ96" i="35"/>
  <c r="BF109" i="24"/>
  <c r="BF108" i="24"/>
  <c r="BF106" i="24"/>
  <c r="BF104" i="24"/>
  <c r="BF107" i="24"/>
  <c r="BF105" i="24"/>
  <c r="BF103" i="24"/>
  <c r="AK124" i="35"/>
  <c r="BG264" i="23"/>
  <c r="BG270" i="23"/>
  <c r="BG273" i="23"/>
  <c r="BG265" i="23"/>
  <c r="BG276" i="23"/>
  <c r="BG266" i="23"/>
  <c r="BG260" i="23"/>
  <c r="BG271" i="23"/>
  <c r="BG274" i="23"/>
  <c r="BG262" i="23"/>
  <c r="BG261" i="23"/>
  <c r="BG277" i="23"/>
  <c r="BG263" i="23"/>
  <c r="BG267" i="23"/>
  <c r="BG268" i="23"/>
  <c r="BG269" i="23"/>
  <c r="BG272" i="23"/>
  <c r="BG275" i="23"/>
  <c r="BG71" i="24"/>
  <c r="BG74" i="24"/>
  <c r="BG72" i="24"/>
  <c r="BG69" i="24"/>
  <c r="BG70" i="24"/>
  <c r="BG68" i="24"/>
  <c r="BG66" i="24"/>
  <c r="BG67" i="24"/>
  <c r="BG73" i="24"/>
  <c r="BG231" i="24"/>
  <c r="BG235" i="24"/>
  <c r="BG224" i="24"/>
  <c r="BG220" i="24"/>
  <c r="BG240" i="24"/>
  <c r="BG241" i="24"/>
  <c r="BG218" i="24"/>
  <c r="BG215" i="24"/>
  <c r="BG228" i="24"/>
  <c r="BG239" i="24"/>
  <c r="BG216" i="24"/>
  <c r="BG232" i="24"/>
  <c r="BG233" i="24"/>
  <c r="BG213" i="24"/>
  <c r="BG222" i="24"/>
  <c r="BG234" i="24"/>
  <c r="BG236" i="24"/>
  <c r="BG227" i="24"/>
  <c r="BG226" i="24"/>
  <c r="BG229" i="24"/>
  <c r="BG243" i="24"/>
  <c r="BG219" i="24"/>
  <c r="BG221" i="24"/>
  <c r="BG230" i="24"/>
  <c r="BG242" i="24"/>
  <c r="BG225" i="24"/>
  <c r="BG223" i="24"/>
  <c r="BG237" i="24"/>
  <c r="BG238" i="24"/>
  <c r="BG217" i="24"/>
  <c r="BG214" i="24"/>
  <c r="AK86" i="35"/>
  <c r="BG53" i="24"/>
  <c r="BG51" i="24"/>
  <c r="BG52" i="24"/>
  <c r="AJ105" i="35"/>
  <c r="AK74" i="35"/>
  <c r="AJ135" i="35"/>
  <c r="AJ119" i="35"/>
  <c r="BG163" i="23"/>
  <c r="BG178" i="23"/>
  <c r="BG179" i="23"/>
  <c r="BG244" i="23"/>
  <c r="BG249" i="23"/>
  <c r="BG232" i="23"/>
  <c r="BG233" i="23"/>
  <c r="BF67" i="24"/>
  <c r="BF149" i="23"/>
  <c r="BF157" i="23"/>
  <c r="BF118" i="24"/>
  <c r="BF111" i="24"/>
  <c r="BG183" i="24"/>
  <c r="BG184" i="24"/>
  <c r="BG195" i="24"/>
  <c r="BG340" i="24"/>
  <c r="BG348" i="24"/>
  <c r="BG345" i="24"/>
  <c r="BG363" i="24"/>
  <c r="BF75" i="23"/>
  <c r="BG80" i="24"/>
  <c r="BF366" i="24"/>
  <c r="AK28" i="35"/>
  <c r="BG13" i="24"/>
  <c r="BK148" i="24"/>
  <c r="BK152" i="24"/>
  <c r="BK161" i="24"/>
  <c r="BK118" i="23"/>
  <c r="BK131" i="23"/>
  <c r="AK35" i="35"/>
  <c r="BG11" i="23"/>
  <c r="BK312" i="24"/>
  <c r="BK302" i="24"/>
  <c r="BK315" i="24"/>
  <c r="BK294" i="23"/>
  <c r="BK286" i="23"/>
  <c r="BK79" i="23"/>
  <c r="BG11" i="24"/>
  <c r="AK26" i="35"/>
  <c r="AG12" i="35"/>
  <c r="BG18" i="23"/>
  <c r="BK186" i="24"/>
  <c r="BK92" i="24"/>
  <c r="AJ56" i="35"/>
  <c r="BK255" i="24"/>
  <c r="BK249" i="24"/>
  <c r="AK48" i="35"/>
  <c r="AJ32" i="35"/>
  <c r="BK70" i="23"/>
  <c r="BK106" i="23"/>
  <c r="BK112" i="23"/>
  <c r="BG24" i="23"/>
  <c r="BK264" i="24"/>
  <c r="BK273" i="24"/>
  <c r="AJ29" i="35"/>
  <c r="AK52" i="35"/>
  <c r="BG23" i="23"/>
  <c r="BK205" i="24"/>
  <c r="AK45" i="35"/>
  <c r="AK59" i="35"/>
  <c r="BK57" i="24"/>
  <c r="BK135" i="23"/>
  <c r="BK136" i="23"/>
  <c r="BK155" i="23"/>
  <c r="AK22" i="35"/>
  <c r="BF29" i="24"/>
  <c r="BF45" i="24"/>
  <c r="BG40" i="24"/>
  <c r="BF30" i="24"/>
  <c r="BG36" i="24"/>
  <c r="BF48" i="24"/>
  <c r="BF27" i="24"/>
  <c r="BF21" i="24"/>
  <c r="BF24" i="24"/>
  <c r="BF47" i="23"/>
  <c r="BG67" i="23"/>
  <c r="BF15" i="23"/>
  <c r="BG41" i="23"/>
  <c r="BF17" i="23"/>
  <c r="BF63" i="23"/>
  <c r="BF50" i="23"/>
  <c r="BG35" i="23"/>
  <c r="BG7" i="23"/>
  <c r="BF18" i="23"/>
  <c r="BF57" i="23"/>
  <c r="BG33" i="23"/>
  <c r="BF38" i="23"/>
  <c r="BK171" i="24"/>
  <c r="BK98" i="24"/>
  <c r="BK61" i="24"/>
  <c r="BK134" i="24"/>
  <c r="BK289" i="24"/>
  <c r="BK283" i="24"/>
  <c r="BK62" i="24"/>
  <c r="BK126" i="24"/>
  <c r="BK335" i="24"/>
  <c r="BK330" i="24"/>
  <c r="BK328" i="24"/>
  <c r="BK191" i="24"/>
  <c r="BK361" i="23"/>
  <c r="BK347" i="23"/>
  <c r="BK349" i="23"/>
  <c r="BK203" i="23"/>
  <c r="BK211" i="23"/>
  <c r="BK144" i="23"/>
  <c r="BK87" i="23"/>
  <c r="BK228" i="23"/>
  <c r="BK231" i="23"/>
  <c r="BK302" i="23"/>
  <c r="BK305" i="23"/>
  <c r="BK220" i="23"/>
  <c r="BK216" i="23"/>
  <c r="BK93" i="23"/>
  <c r="BK329" i="23"/>
  <c r="BK322" i="23"/>
  <c r="BK333" i="23"/>
  <c r="BK187" i="23"/>
  <c r="BK189" i="23"/>
  <c r="BG172" i="23"/>
  <c r="BG175" i="23"/>
  <c r="BG174" i="23"/>
  <c r="BG254" i="23"/>
  <c r="BG246" i="23"/>
  <c r="BG234" i="23"/>
  <c r="BG228" i="23"/>
  <c r="BF68" i="24"/>
  <c r="BF148" i="23"/>
  <c r="BF160" i="23"/>
  <c r="BF123" i="24"/>
  <c r="BF110" i="24"/>
  <c r="BG181" i="24"/>
  <c r="BG194" i="24"/>
  <c r="BG196" i="24"/>
  <c r="BG349" i="24"/>
  <c r="BG344" i="24"/>
  <c r="BG356" i="24"/>
  <c r="BF72" i="23"/>
  <c r="BF76" i="23"/>
  <c r="BG84" i="24"/>
  <c r="BF365" i="24"/>
  <c r="AJ17" i="35"/>
  <c r="BG26" i="24"/>
  <c r="BK145" i="24"/>
  <c r="BK163" i="24"/>
  <c r="BK156" i="24"/>
  <c r="BK122" i="23"/>
  <c r="BK129" i="23"/>
  <c r="AK44" i="35"/>
  <c r="BG27" i="23"/>
  <c r="BK308" i="24"/>
  <c r="BK318" i="24"/>
  <c r="BK305" i="24"/>
  <c r="BK295" i="23"/>
  <c r="BK282" i="23"/>
  <c r="BK82" i="23"/>
  <c r="BG20" i="24"/>
  <c r="AJ50" i="35"/>
  <c r="AK31" i="35"/>
  <c r="BG8" i="23"/>
  <c r="BK176" i="24"/>
  <c r="BK90" i="24"/>
  <c r="BG15" i="24"/>
  <c r="BK245" i="24"/>
  <c r="BK256" i="24"/>
  <c r="AJ37" i="35"/>
  <c r="AK51" i="35"/>
  <c r="BK73" i="23"/>
  <c r="BK107" i="23"/>
  <c r="BK113" i="23"/>
  <c r="BK260" i="24"/>
  <c r="BK269" i="24"/>
  <c r="BK270" i="24"/>
  <c r="BF7" i="19"/>
  <c r="BG29" i="24"/>
  <c r="AJ38" i="35"/>
  <c r="BK206" i="24"/>
  <c r="AK56" i="35"/>
  <c r="AK27" i="35"/>
  <c r="BK55" i="24"/>
  <c r="BK134" i="23"/>
  <c r="BK152" i="23"/>
  <c r="BK159" i="23"/>
  <c r="AJ55" i="35"/>
  <c r="BF11" i="24"/>
  <c r="BF46" i="24"/>
  <c r="BF40" i="24"/>
  <c r="BG30" i="24"/>
  <c r="BF36" i="24"/>
  <c r="BF49" i="24"/>
  <c r="BG28" i="24"/>
  <c r="BF7" i="24"/>
  <c r="BF25" i="24"/>
  <c r="BF46" i="23"/>
  <c r="BG68" i="23"/>
  <c r="BF19" i="23"/>
  <c r="BG40" i="23"/>
  <c r="BF12" i="23"/>
  <c r="BF61" i="23"/>
  <c r="BF30" i="23"/>
  <c r="BG36" i="23"/>
  <c r="BG43" i="23"/>
  <c r="BG58" i="23"/>
  <c r="BF52" i="23"/>
  <c r="BF33" i="23"/>
  <c r="BF39" i="23"/>
  <c r="BK173" i="24"/>
  <c r="BK97" i="24"/>
  <c r="BK136" i="24"/>
  <c r="BK141" i="24"/>
  <c r="BK295" i="24"/>
  <c r="BK294" i="24"/>
  <c r="BK128" i="24"/>
  <c r="BK125" i="24"/>
  <c r="BK325" i="24"/>
  <c r="BK334" i="24"/>
  <c r="BK319" i="24"/>
  <c r="BK189" i="24"/>
  <c r="BK343" i="23"/>
  <c r="BK345" i="23"/>
  <c r="BK362" i="23"/>
  <c r="BK209" i="23"/>
  <c r="BK208" i="23"/>
  <c r="BK145" i="23"/>
  <c r="BK86" i="23"/>
  <c r="BK235" i="23"/>
  <c r="BK229" i="23"/>
  <c r="BK315" i="23"/>
  <c r="BK312" i="23"/>
  <c r="BK225" i="23"/>
  <c r="BK227" i="23"/>
  <c r="BK92" i="23"/>
  <c r="BK337" i="23"/>
  <c r="BK335" i="23"/>
  <c r="BK332" i="23"/>
  <c r="BK198" i="23"/>
  <c r="BG165" i="23"/>
  <c r="BG164" i="23"/>
  <c r="BG181" i="23"/>
  <c r="BG243" i="23"/>
  <c r="BG251" i="23"/>
  <c r="BG245" i="23"/>
  <c r="BG239" i="23"/>
  <c r="BF65" i="24"/>
  <c r="BF146" i="23"/>
  <c r="BF150" i="23"/>
  <c r="BF155" i="23"/>
  <c r="BF120" i="24"/>
  <c r="BF115" i="24"/>
  <c r="BG182" i="24"/>
  <c r="BG192" i="24"/>
  <c r="BG191" i="24"/>
  <c r="BG343" i="24"/>
  <c r="BG341" i="24"/>
  <c r="BG350" i="24"/>
  <c r="BF73" i="23"/>
  <c r="BF74" i="23"/>
  <c r="BG81" i="24"/>
  <c r="BF361" i="24"/>
  <c r="AJ21" i="35"/>
  <c r="BG14" i="24"/>
  <c r="BK143" i="24"/>
  <c r="BK160" i="24"/>
  <c r="BK154" i="24"/>
  <c r="BK124" i="23"/>
  <c r="BK127" i="23"/>
  <c r="AK42" i="35"/>
  <c r="BG16" i="23"/>
  <c r="BK309" i="24"/>
  <c r="BK303" i="24"/>
  <c r="BK317" i="24"/>
  <c r="BK297" i="23"/>
  <c r="BK285" i="23"/>
  <c r="BK289" i="23"/>
  <c r="BK81" i="23"/>
  <c r="BG21" i="24"/>
  <c r="AJ46" i="35"/>
  <c r="AK24" i="35"/>
  <c r="BK175" i="24"/>
  <c r="BK180" i="24"/>
  <c r="BK96" i="24"/>
  <c r="BG12" i="24"/>
  <c r="BK244" i="24"/>
  <c r="BK250" i="24"/>
  <c r="AK43" i="35"/>
  <c r="AJ20" i="35"/>
  <c r="BK71" i="23"/>
  <c r="BK105" i="23"/>
  <c r="BK111" i="23"/>
  <c r="BK265" i="24"/>
  <c r="BK278" i="24"/>
  <c r="BK267" i="24"/>
  <c r="AK55" i="35"/>
  <c r="BG22" i="24"/>
  <c r="BK199" i="24"/>
  <c r="BK211" i="24"/>
  <c r="AJ53" i="35"/>
  <c r="BG17" i="24"/>
  <c r="BK99" i="23"/>
  <c r="BK133" i="23"/>
  <c r="BK157" i="23"/>
  <c r="BK160" i="23"/>
  <c r="AK50" i="35"/>
  <c r="BF13" i="24"/>
  <c r="BG47" i="24"/>
  <c r="BF42" i="24"/>
  <c r="BG31" i="24"/>
  <c r="BF37" i="24"/>
  <c r="BF50" i="24"/>
  <c r="BG27" i="24"/>
  <c r="BG38" i="24"/>
  <c r="BF9" i="24"/>
  <c r="BF45" i="23"/>
  <c r="BG65" i="23"/>
  <c r="BG56" i="23"/>
  <c r="BF41" i="23"/>
  <c r="BF9" i="23"/>
  <c r="BF64" i="23"/>
  <c r="BF31" i="23"/>
  <c r="BF37" i="23"/>
  <c r="BG42" i="23"/>
  <c r="BG57" i="23"/>
  <c r="BF51" i="23"/>
  <c r="BF32" i="23"/>
  <c r="BF24" i="23"/>
  <c r="BK166" i="24"/>
  <c r="BK99" i="24"/>
  <c r="BK138" i="24"/>
  <c r="BK286" i="24"/>
  <c r="BK288" i="24"/>
  <c r="BK298" i="24"/>
  <c r="BK127" i="24"/>
  <c r="BK77" i="24"/>
  <c r="BK331" i="24"/>
  <c r="BK323" i="24"/>
  <c r="BK324" i="24"/>
  <c r="BK188" i="24"/>
  <c r="BK354" i="23"/>
  <c r="BK355" i="23"/>
  <c r="BK358" i="23"/>
  <c r="BK207" i="23"/>
  <c r="BK206" i="23"/>
  <c r="BK143" i="23"/>
  <c r="BK85" i="23"/>
  <c r="BK230" i="23"/>
  <c r="BK234" i="23"/>
  <c r="BK316" i="23"/>
  <c r="BK299" i="23"/>
  <c r="BK221" i="23"/>
  <c r="BK224" i="23"/>
  <c r="BK91" i="23"/>
  <c r="BK330" i="23"/>
  <c r="BK334" i="23"/>
  <c r="BK319" i="23"/>
  <c r="BK197" i="23"/>
  <c r="BG170" i="23"/>
  <c r="BG169" i="23"/>
  <c r="BG184" i="23"/>
  <c r="BG252" i="23"/>
  <c r="BG257" i="23"/>
  <c r="BG231" i="23"/>
  <c r="BG238" i="23"/>
  <c r="BF64" i="24"/>
  <c r="BF143" i="23"/>
  <c r="BF144" i="23"/>
  <c r="BF156" i="23"/>
  <c r="BF122" i="24"/>
  <c r="BF114" i="24"/>
  <c r="BG175" i="24"/>
  <c r="BG193" i="24"/>
  <c r="BG188" i="24"/>
  <c r="BG347" i="24"/>
  <c r="BG342" i="24"/>
  <c r="BG362" i="24"/>
  <c r="BF71" i="23"/>
  <c r="BG89" i="24"/>
  <c r="BG83" i="24"/>
  <c r="AJ16" i="35"/>
  <c r="AK17" i="35"/>
  <c r="BG7" i="24"/>
  <c r="BK147" i="24"/>
  <c r="BK155" i="24"/>
  <c r="BK153" i="24"/>
  <c r="BK117" i="23"/>
  <c r="BK130" i="23"/>
  <c r="AJ34" i="35"/>
  <c r="BK301" i="24"/>
  <c r="BK311" i="24"/>
  <c r="BK304" i="24"/>
  <c r="BK293" i="23"/>
  <c r="BK291" i="23"/>
  <c r="BK281" i="23"/>
  <c r="BK75" i="23"/>
  <c r="AJ43" i="35"/>
  <c r="AK18" i="35"/>
  <c r="AK19" i="35"/>
  <c r="BK185" i="24"/>
  <c r="BK181" i="24"/>
  <c r="BK93" i="24"/>
  <c r="BG19" i="23"/>
  <c r="BK253" i="24"/>
  <c r="BK252" i="24"/>
  <c r="AK47" i="35"/>
  <c r="BG10" i="24"/>
  <c r="BK69" i="23"/>
  <c r="BK366" i="23"/>
  <c r="BK110" i="23"/>
  <c r="BK263" i="24"/>
  <c r="BK262" i="24"/>
  <c r="BK261" i="24"/>
  <c r="AK53" i="35"/>
  <c r="BG8" i="24"/>
  <c r="BK212" i="24"/>
  <c r="BK208" i="24"/>
  <c r="AJ58" i="35"/>
  <c r="BG9" i="24"/>
  <c r="BK98" i="23"/>
  <c r="BK138" i="23"/>
  <c r="BK153" i="23"/>
  <c r="AJ25" i="35"/>
  <c r="AK40" i="35"/>
  <c r="BG35" i="24"/>
  <c r="BG46" i="24"/>
  <c r="BF41" i="24"/>
  <c r="BF20" i="24"/>
  <c r="BF23" i="24"/>
  <c r="BG43" i="24"/>
  <c r="BF18" i="24"/>
  <c r="BG39" i="24"/>
  <c r="BF13" i="23"/>
  <c r="BF22" i="23"/>
  <c r="BG66" i="23"/>
  <c r="BG55" i="23"/>
  <c r="BF40" i="23"/>
  <c r="BG64" i="23"/>
  <c r="BG50" i="23"/>
  <c r="BG30" i="23"/>
  <c r="BF36" i="23"/>
  <c r="BG44" i="23"/>
  <c r="BG60" i="23"/>
  <c r="BF53" i="23"/>
  <c r="BF21" i="23"/>
  <c r="BF16" i="23"/>
  <c r="BK168" i="24"/>
  <c r="BK102" i="24"/>
  <c r="BK140" i="24"/>
  <c r="BK290" i="24"/>
  <c r="BK285" i="24"/>
  <c r="BK293" i="24"/>
  <c r="BK133" i="24"/>
  <c r="BK79" i="24"/>
  <c r="BK327" i="24"/>
  <c r="BK320" i="24"/>
  <c r="BK196" i="24"/>
  <c r="BK198" i="24"/>
  <c r="BK359" i="23"/>
  <c r="BK353" i="23"/>
  <c r="BK364" i="23"/>
  <c r="BK200" i="23"/>
  <c r="BK205" i="23"/>
  <c r="BK147" i="23"/>
  <c r="BK89" i="23"/>
  <c r="BK240" i="23"/>
  <c r="BK237" i="23"/>
  <c r="BK311" i="23"/>
  <c r="BK310" i="23"/>
  <c r="BK217" i="23"/>
  <c r="BK226" i="23"/>
  <c r="BK94" i="23"/>
  <c r="BK338" i="23"/>
  <c r="BK318" i="23"/>
  <c r="BK336" i="23"/>
  <c r="BK192" i="23"/>
  <c r="BG168" i="23"/>
  <c r="BG171" i="23"/>
  <c r="BG182" i="23"/>
  <c r="BG259" i="23"/>
  <c r="BG248" i="23"/>
  <c r="BG229" i="23"/>
  <c r="BG235" i="23"/>
  <c r="BF63" i="24"/>
  <c r="BF142" i="23"/>
  <c r="BF161" i="23"/>
  <c r="BF158" i="23"/>
  <c r="BF121" i="24"/>
  <c r="BF112" i="24"/>
  <c r="BG178" i="24"/>
  <c r="BG189" i="24"/>
  <c r="BG190" i="24"/>
  <c r="BG353" i="24"/>
  <c r="BG352" i="24"/>
  <c r="BG366" i="24"/>
  <c r="BF69" i="23"/>
  <c r="BG88" i="24"/>
  <c r="BG82" i="24"/>
  <c r="AK33" i="35"/>
  <c r="AJ44" i="35"/>
  <c r="BG13" i="23"/>
  <c r="BK146" i="24"/>
  <c r="BK158" i="24"/>
  <c r="BK123" i="23"/>
  <c r="BK116" i="23"/>
  <c r="BK125" i="23"/>
  <c r="AJ30" i="35"/>
  <c r="BK316" i="24"/>
  <c r="BK313" i="24"/>
  <c r="BK288" i="23"/>
  <c r="BK280" i="23"/>
  <c r="BK278" i="23"/>
  <c r="BK74" i="23"/>
  <c r="AJ48" i="35"/>
  <c r="AJ33" i="35"/>
  <c r="AK30" i="35"/>
  <c r="BK183" i="24"/>
  <c r="BK179" i="24"/>
  <c r="BK91" i="24"/>
  <c r="BG14" i="23"/>
  <c r="BK248" i="24"/>
  <c r="BK259" i="24"/>
  <c r="AK57" i="35"/>
  <c r="BG34" i="23"/>
  <c r="BK104" i="23"/>
  <c r="BK365" i="23"/>
  <c r="BK115" i="23"/>
  <c r="BK266" i="24"/>
  <c r="BK275" i="24"/>
  <c r="AJ49" i="35"/>
  <c r="AK32" i="35"/>
  <c r="BG16" i="24"/>
  <c r="BK209" i="24"/>
  <c r="BK200" i="24"/>
  <c r="AJ18" i="35"/>
  <c r="BG22" i="23"/>
  <c r="BK96" i="23"/>
  <c r="BK141" i="23"/>
  <c r="BK154" i="23"/>
  <c r="BG10" i="23"/>
  <c r="AJ59" i="35"/>
  <c r="BG34" i="24"/>
  <c r="BG45" i="24"/>
  <c r="BF26" i="24"/>
  <c r="BF14" i="24"/>
  <c r="BF16" i="24"/>
  <c r="BG44" i="24"/>
  <c r="BG32" i="24"/>
  <c r="BF38" i="24"/>
  <c r="BF34" i="23"/>
  <c r="BF28" i="23"/>
  <c r="BF67" i="23"/>
  <c r="BG54" i="23"/>
  <c r="BG25" i="23"/>
  <c r="BG63" i="23"/>
  <c r="BG49" i="23"/>
  <c r="BG31" i="23"/>
  <c r="BF35" i="23"/>
  <c r="BF43" i="23"/>
  <c r="BG59" i="23"/>
  <c r="BG52" i="23"/>
  <c r="BF14" i="23"/>
  <c r="BK169" i="24"/>
  <c r="BK164" i="24"/>
  <c r="BK101" i="24"/>
  <c r="BK137" i="24"/>
  <c r="BK282" i="24"/>
  <c r="BK297" i="24"/>
  <c r="BK284" i="24"/>
  <c r="BK132" i="24"/>
  <c r="BK78" i="24"/>
  <c r="BK329" i="24"/>
  <c r="BK338" i="24"/>
  <c r="BK190" i="24"/>
  <c r="BK195" i="24"/>
  <c r="BK341" i="23"/>
  <c r="BK344" i="23"/>
  <c r="BK360" i="23"/>
  <c r="BK201" i="23"/>
  <c r="BK199" i="23"/>
  <c r="BK150" i="23"/>
  <c r="BK88" i="23"/>
  <c r="BK233" i="23"/>
  <c r="BK306" i="23"/>
  <c r="BK317" i="23"/>
  <c r="BK307" i="23"/>
  <c r="BK213" i="23"/>
  <c r="BK214" i="23"/>
  <c r="BK95" i="23"/>
  <c r="BK324" i="23"/>
  <c r="BK321" i="23"/>
  <c r="BK188" i="23"/>
  <c r="BK190" i="23"/>
  <c r="BG167" i="23"/>
  <c r="BG185" i="23"/>
  <c r="BG177" i="23"/>
  <c r="BG258" i="23"/>
  <c r="BG247" i="23"/>
  <c r="BG240" i="23"/>
  <c r="BG230" i="23"/>
  <c r="BF62" i="24"/>
  <c r="BF145" i="23"/>
  <c r="BF152" i="23"/>
  <c r="BF153" i="23"/>
  <c r="BF119" i="24"/>
  <c r="BG185" i="24"/>
  <c r="BG180" i="24"/>
  <c r="BG187" i="24"/>
  <c r="BG357" i="24"/>
  <c r="BG351" i="24"/>
  <c r="BG355" i="24"/>
  <c r="BG365" i="24"/>
  <c r="BF70" i="23"/>
  <c r="BG85" i="24"/>
  <c r="BF362" i="24"/>
  <c r="AJ28" i="35"/>
  <c r="AK34" i="35"/>
  <c r="BG17" i="23"/>
  <c r="BK149" i="24"/>
  <c r="BK162" i="24"/>
  <c r="BK121" i="23"/>
  <c r="AJ35" i="35"/>
  <c r="BK128" i="23"/>
  <c r="AJ26" i="35"/>
  <c r="BK300" i="24"/>
  <c r="BK306" i="24"/>
  <c r="BK290" i="23"/>
  <c r="BK284" i="23"/>
  <c r="BK296" i="23"/>
  <c r="BK76" i="23"/>
  <c r="AJ57" i="35"/>
  <c r="AJ15" i="35"/>
  <c r="BG23" i="24"/>
  <c r="BK184" i="24"/>
  <c r="BK182" i="24"/>
  <c r="BK246" i="24"/>
  <c r="BK254" i="24"/>
  <c r="AK20" i="35"/>
  <c r="AJ47" i="35"/>
  <c r="AJ40" i="35"/>
  <c r="BK102" i="23"/>
  <c r="BK109" i="23"/>
  <c r="BK274" i="24"/>
  <c r="BK277" i="24"/>
  <c r="AJ24" i="35"/>
  <c r="AK23" i="35"/>
  <c r="BG18" i="24"/>
  <c r="BK204" i="24"/>
  <c r="BK210" i="24"/>
  <c r="AK36" i="35"/>
  <c r="BG21" i="23"/>
  <c r="BK100" i="23"/>
  <c r="BK140" i="23"/>
  <c r="BK161" i="23"/>
  <c r="AJ23" i="35"/>
  <c r="AK39" i="35"/>
  <c r="BF35" i="24"/>
  <c r="BF22" i="24"/>
  <c r="BF17" i="24"/>
  <c r="BF10" i="24"/>
  <c r="BG49" i="24"/>
  <c r="BF43" i="24"/>
  <c r="BG33" i="24"/>
  <c r="BF39" i="24"/>
  <c r="BG45" i="23"/>
  <c r="BF29" i="23"/>
  <c r="BF65" i="23"/>
  <c r="BF54" i="23"/>
  <c r="BG26" i="23"/>
  <c r="BG62" i="23"/>
  <c r="BG48" i="23"/>
  <c r="BF20" i="23"/>
  <c r="BF23" i="23"/>
  <c r="BF44" i="23"/>
  <c r="BF59" i="23"/>
  <c r="BG51" i="23"/>
  <c r="BF8" i="23"/>
  <c r="BK170" i="24"/>
  <c r="BK165" i="24"/>
  <c r="BK60" i="24"/>
  <c r="BK135" i="24"/>
  <c r="BK281" i="24"/>
  <c r="BK279" i="24"/>
  <c r="BK291" i="24"/>
  <c r="BK64" i="24"/>
  <c r="BK129" i="24"/>
  <c r="BK75" i="24"/>
  <c r="BK337" i="24"/>
  <c r="BK321" i="24"/>
  <c r="BK193" i="24"/>
  <c r="BK197" i="24"/>
  <c r="BK352" i="23"/>
  <c r="BK348" i="23"/>
  <c r="BK351" i="23"/>
  <c r="BK204" i="23"/>
  <c r="BK142" i="23"/>
  <c r="BK151" i="23"/>
  <c r="BK241" i="23"/>
  <c r="BK242" i="23"/>
  <c r="BK309" i="23"/>
  <c r="BK314" i="23"/>
  <c r="BK301" i="23"/>
  <c r="BK219" i="23"/>
  <c r="BK215" i="23"/>
  <c r="BK340" i="23"/>
  <c r="BK325" i="23"/>
  <c r="BK331" i="23"/>
  <c r="BK191" i="23"/>
  <c r="BK193" i="23"/>
  <c r="BG166" i="23"/>
  <c r="BG183" i="23"/>
  <c r="BG173" i="23"/>
  <c r="BG255" i="23"/>
  <c r="BG250" i="23"/>
  <c r="BG241" i="23"/>
  <c r="BG236" i="23"/>
  <c r="BF69" i="24"/>
  <c r="BF147" i="23"/>
  <c r="BF154" i="23"/>
  <c r="BF124" i="24"/>
  <c r="BF113" i="24"/>
  <c r="BG186" i="24"/>
  <c r="BG176" i="24"/>
  <c r="BG197" i="24"/>
  <c r="BG359" i="24"/>
  <c r="BG346" i="24"/>
  <c r="BG339" i="24"/>
  <c r="BG364" i="24"/>
  <c r="BF77" i="23"/>
  <c r="BG87" i="24"/>
  <c r="BF364" i="24"/>
  <c r="AK15" i="35"/>
  <c r="AJ45" i="35"/>
  <c r="AJ39" i="35"/>
  <c r="BK144" i="24"/>
  <c r="BK157" i="24"/>
  <c r="BK119" i="23"/>
  <c r="AK29" i="35"/>
  <c r="BK132" i="23"/>
  <c r="AJ22" i="35"/>
  <c r="BK299" i="24"/>
  <c r="BK307" i="24"/>
  <c r="BK279" i="23"/>
  <c r="BK292" i="23"/>
  <c r="BK83" i="23"/>
  <c r="BK77" i="23"/>
  <c r="AK60" i="35"/>
  <c r="AK25" i="35"/>
  <c r="BG12" i="23"/>
  <c r="BK178" i="24"/>
  <c r="BK94" i="24"/>
  <c r="AK54" i="35"/>
  <c r="BK251" i="24"/>
  <c r="BK247" i="24"/>
  <c r="AK58" i="35"/>
  <c r="AK21" i="35"/>
  <c r="BK103" i="23"/>
  <c r="AK38" i="35"/>
  <c r="BK268" i="24"/>
  <c r="BK272" i="24"/>
  <c r="AJ41" i="35"/>
  <c r="AK49" i="35"/>
  <c r="BG15" i="23"/>
  <c r="BK207" i="24"/>
  <c r="BK203" i="24"/>
  <c r="AK46" i="35"/>
  <c r="BK54" i="24"/>
  <c r="BK97" i="23"/>
  <c r="BK139" i="23"/>
  <c r="BK158" i="23"/>
  <c r="AK41" i="35"/>
  <c r="BF15" i="24"/>
  <c r="BF34" i="24"/>
  <c r="BG42" i="24"/>
  <c r="BF12" i="24"/>
  <c r="BF8" i="24"/>
  <c r="BG50" i="24"/>
  <c r="BF44" i="24"/>
  <c r="BF33" i="24"/>
  <c r="BG24" i="24"/>
  <c r="BG47" i="23"/>
  <c r="BG29" i="23"/>
  <c r="BF66" i="23"/>
  <c r="BF55" i="23"/>
  <c r="BF25" i="23"/>
  <c r="BG61" i="23"/>
  <c r="BF49" i="23"/>
  <c r="BF10" i="23"/>
  <c r="BF11" i="23"/>
  <c r="BF42" i="23"/>
  <c r="BF60" i="23"/>
  <c r="BG53" i="23"/>
  <c r="BG39" i="23"/>
  <c r="BK167" i="24"/>
  <c r="BK172" i="24"/>
  <c r="BK59" i="24"/>
  <c r="BK142" i="24"/>
  <c r="BK287" i="24"/>
  <c r="BK292" i="24"/>
  <c r="BK63" i="24"/>
  <c r="BK131" i="24"/>
  <c r="BK76" i="24"/>
  <c r="BK336" i="24"/>
  <c r="BK326" i="24"/>
  <c r="BK192" i="24"/>
  <c r="BK194" i="24"/>
  <c r="BK350" i="23"/>
  <c r="BK346" i="23"/>
  <c r="BK357" i="23"/>
  <c r="BK202" i="23"/>
  <c r="BK149" i="23"/>
  <c r="BK148" i="23"/>
  <c r="BK239" i="23"/>
  <c r="BK238" i="23"/>
  <c r="BK313" i="23"/>
  <c r="BK308" i="23"/>
  <c r="BK303" i="23"/>
  <c r="BK222" i="23"/>
  <c r="BK223" i="23"/>
  <c r="BK320" i="23"/>
  <c r="BK339" i="23"/>
  <c r="BK323" i="23"/>
  <c r="BK194" i="23"/>
  <c r="BK195" i="23"/>
  <c r="BG162" i="23"/>
  <c r="BG176" i="23"/>
  <c r="BG180" i="23"/>
  <c r="BG256" i="23"/>
  <c r="BG253" i="23"/>
  <c r="BG237" i="23"/>
  <c r="BG242" i="23"/>
  <c r="BF66" i="24"/>
  <c r="BF151" i="23"/>
  <c r="BF159" i="23"/>
  <c r="BF117" i="24"/>
  <c r="BF116" i="24"/>
  <c r="BG179" i="24"/>
  <c r="BG177" i="24"/>
  <c r="BG198" i="24"/>
  <c r="BG358" i="24"/>
  <c r="BG354" i="24"/>
  <c r="BG360" i="24"/>
  <c r="BG361" i="24"/>
  <c r="BF78" i="23"/>
  <c r="BG86" i="24"/>
  <c r="BF363" i="24"/>
  <c r="AJ61" i="35"/>
  <c r="AJ36" i="35"/>
  <c r="BK151" i="24"/>
  <c r="BK150" i="24"/>
  <c r="BK159" i="24"/>
  <c r="BK120" i="23"/>
  <c r="BK126" i="23"/>
  <c r="AK16" i="35"/>
  <c r="BG19" i="24"/>
  <c r="BK314" i="24"/>
  <c r="BK310" i="24"/>
  <c r="BK287" i="23"/>
  <c r="BK283" i="23"/>
  <c r="BK80" i="23"/>
  <c r="BK78" i="23"/>
  <c r="AJ19" i="35"/>
  <c r="AJ52" i="35"/>
  <c r="BG20" i="23"/>
  <c r="BK177" i="24"/>
  <c r="BK95" i="24"/>
  <c r="AJ60" i="35"/>
  <c r="BK258" i="24"/>
  <c r="BK257" i="24"/>
  <c r="AK37" i="35"/>
  <c r="AJ51" i="35"/>
  <c r="BK72" i="23"/>
  <c r="BK108" i="23"/>
  <c r="BK114" i="23"/>
  <c r="AJ54" i="35"/>
  <c r="BK271" i="24"/>
  <c r="BK276" i="24"/>
  <c r="AJ42" i="35"/>
  <c r="AJ62" i="35"/>
  <c r="BG9" i="23"/>
  <c r="BK202" i="24"/>
  <c r="BK201" i="24"/>
  <c r="AJ27" i="35"/>
  <c r="BK56" i="24"/>
  <c r="BK101" i="23"/>
  <c r="BK137" i="23"/>
  <c r="BK156" i="23"/>
  <c r="AJ31" i="35"/>
  <c r="BF19" i="24"/>
  <c r="BF47" i="24"/>
  <c r="BG41" i="24"/>
  <c r="BF31" i="24"/>
  <c r="BG37" i="24"/>
  <c r="BG48" i="24"/>
  <c r="BF28" i="24"/>
  <c r="BF32" i="24"/>
  <c r="BG25" i="24"/>
  <c r="BG46" i="23"/>
  <c r="BG28" i="23"/>
  <c r="BF68" i="23"/>
  <c r="BF56" i="23"/>
  <c r="BF26" i="23"/>
  <c r="BF62" i="23"/>
  <c r="BF48" i="23"/>
  <c r="BG37" i="23"/>
  <c r="BF7" i="23"/>
  <c r="BF27" i="23"/>
  <c r="BF58" i="23"/>
  <c r="BG32" i="23"/>
  <c r="BG38" i="23"/>
  <c r="BK174" i="24"/>
  <c r="BK100" i="24"/>
  <c r="BK58" i="24"/>
  <c r="BK139" i="24"/>
  <c r="BK280" i="24"/>
  <c r="BK296" i="24"/>
  <c r="BK65" i="24"/>
  <c r="BK130" i="24"/>
  <c r="BK332" i="24"/>
  <c r="BK322" i="24"/>
  <c r="BK333" i="24"/>
  <c r="BK187" i="24"/>
  <c r="BK342" i="23"/>
  <c r="BK356" i="23"/>
  <c r="BK363" i="23"/>
  <c r="BK212" i="23"/>
  <c r="BK210" i="23"/>
  <c r="BK146" i="23"/>
  <c r="BK84" i="23"/>
  <c r="BK232" i="23"/>
  <c r="BK236" i="23"/>
  <c r="BK298" i="23"/>
  <c r="BK300" i="23"/>
  <c r="BK304" i="23"/>
  <c r="BK218" i="23"/>
  <c r="BK90" i="23"/>
  <c r="BK328" i="23"/>
  <c r="BK326" i="23"/>
  <c r="BK327" i="23"/>
  <c r="BK186" i="23"/>
  <c r="BK196" i="23"/>
  <c r="U132" i="24" l="1"/>
  <c r="U66" i="24"/>
  <c r="G148" i="34"/>
  <c r="M148" i="34" s="1"/>
  <c r="U125" i="23"/>
  <c r="U109" i="24"/>
  <c r="U74" i="24"/>
  <c r="U135" i="24"/>
  <c r="U89" i="24"/>
  <c r="U130" i="24"/>
  <c r="U140" i="24"/>
  <c r="U96" i="23"/>
  <c r="U107" i="24"/>
  <c r="U122" i="24"/>
  <c r="F98" i="34"/>
  <c r="L98" i="34" s="1"/>
  <c r="U105" i="23"/>
  <c r="U78" i="24"/>
  <c r="G150" i="34"/>
  <c r="M150" i="34" s="1"/>
  <c r="U152" i="24"/>
  <c r="U160" i="24"/>
  <c r="U71" i="24"/>
  <c r="U88" i="23"/>
  <c r="AW88" i="23" s="1"/>
  <c r="G123" i="34"/>
  <c r="M123" i="34" s="1"/>
  <c r="F99" i="34"/>
  <c r="L99" i="34" s="1"/>
  <c r="G79" i="34"/>
  <c r="M79" i="34" s="1"/>
  <c r="U79" i="24"/>
  <c r="F77" i="31" s="1"/>
  <c r="U99" i="23"/>
  <c r="X99" i="23" s="1"/>
  <c r="CK13" i="19"/>
  <c r="CF13" i="19"/>
  <c r="CG13" i="19"/>
  <c r="U82" i="23"/>
  <c r="AA82" i="23" s="1"/>
  <c r="AB82" i="23" s="1"/>
  <c r="U143" i="24"/>
  <c r="F82" i="34"/>
  <c r="L82" i="34" s="1"/>
  <c r="U123" i="24"/>
  <c r="AZ123" i="24" s="1"/>
  <c r="U162" i="23"/>
  <c r="W162" i="23" s="1"/>
  <c r="U96" i="24"/>
  <c r="AX96" i="24" s="1"/>
  <c r="CJ13" i="19"/>
  <c r="U105" i="24"/>
  <c r="AX105" i="24" s="1"/>
  <c r="CI13" i="19"/>
  <c r="G189" i="30"/>
  <c r="Y189" i="30" s="1"/>
  <c r="Z189" i="30" s="1"/>
  <c r="AB189" i="30" s="1"/>
  <c r="G196" i="30"/>
  <c r="Y196" i="30" s="1"/>
  <c r="Z196" i="30" s="1"/>
  <c r="AB196" i="30" s="1"/>
  <c r="G195" i="30"/>
  <c r="Y195" i="30" s="1"/>
  <c r="Z195" i="30" s="1"/>
  <c r="AB195" i="30" s="1"/>
  <c r="G193" i="30"/>
  <c r="Y193" i="30" s="1"/>
  <c r="Z193" i="30" s="1"/>
  <c r="AB193" i="30" s="1"/>
  <c r="G190" i="30"/>
  <c r="Y190" i="30" s="1"/>
  <c r="Z190" i="30" s="1"/>
  <c r="AB190" i="30" s="1"/>
  <c r="G192" i="30"/>
  <c r="Y192" i="30" s="1"/>
  <c r="Z192" i="30" s="1"/>
  <c r="AB192" i="30" s="1"/>
  <c r="G197" i="30"/>
  <c r="Y197" i="30" s="1"/>
  <c r="Z197" i="30" s="1"/>
  <c r="AB197" i="30" s="1"/>
  <c r="G198" i="30"/>
  <c r="Y198" i="30" s="1"/>
  <c r="Z198" i="30" s="1"/>
  <c r="AB198" i="30" s="1"/>
  <c r="G187" i="30"/>
  <c r="Y187" i="30" s="1"/>
  <c r="Z187" i="30" s="1"/>
  <c r="AB187" i="30" s="1"/>
  <c r="G186" i="30"/>
  <c r="Y186" i="30" s="1"/>
  <c r="Z186" i="30" s="1"/>
  <c r="AB186" i="30" s="1"/>
  <c r="G194" i="30"/>
  <c r="Y194" i="30" s="1"/>
  <c r="Z194" i="30" s="1"/>
  <c r="AB194" i="30" s="1"/>
  <c r="G191" i="30"/>
  <c r="Y191" i="30" s="1"/>
  <c r="Z191" i="30" s="1"/>
  <c r="AB191" i="30" s="1"/>
  <c r="G188" i="30"/>
  <c r="Y188" i="30" s="1"/>
  <c r="Z188" i="30" s="1"/>
  <c r="AB188" i="30" s="1"/>
  <c r="G336" i="30"/>
  <c r="Y336" i="30" s="1"/>
  <c r="Z336" i="30" s="1"/>
  <c r="AB336" i="30" s="1"/>
  <c r="G319" i="30"/>
  <c r="Y319" i="30" s="1"/>
  <c r="Z319" i="30" s="1"/>
  <c r="AB319" i="30" s="1"/>
  <c r="G332" i="30"/>
  <c r="Y332" i="30" s="1"/>
  <c r="Z332" i="30" s="1"/>
  <c r="AB332" i="30" s="1"/>
  <c r="G333" i="30"/>
  <c r="Y333" i="30" s="1"/>
  <c r="Z333" i="30" s="1"/>
  <c r="AB333" i="30" s="1"/>
  <c r="G327" i="30"/>
  <c r="Y327" i="30" s="1"/>
  <c r="Z327" i="30" s="1"/>
  <c r="AB327" i="30" s="1"/>
  <c r="G323" i="30"/>
  <c r="Y323" i="30" s="1"/>
  <c r="Z323" i="30" s="1"/>
  <c r="AB323" i="30" s="1"/>
  <c r="G331" i="30"/>
  <c r="Y331" i="30" s="1"/>
  <c r="Z331" i="30" s="1"/>
  <c r="AB331" i="30" s="1"/>
  <c r="G321" i="30"/>
  <c r="Y321" i="30" s="1"/>
  <c r="Z321" i="30" s="1"/>
  <c r="AB321" i="30" s="1"/>
  <c r="G318" i="30"/>
  <c r="Y318" i="30" s="1"/>
  <c r="Z318" i="30" s="1"/>
  <c r="AB318" i="30" s="1"/>
  <c r="G334" i="30"/>
  <c r="Y334" i="30" s="1"/>
  <c r="Z334" i="30" s="1"/>
  <c r="AB334" i="30" s="1"/>
  <c r="G335" i="30"/>
  <c r="Y335" i="30" s="1"/>
  <c r="Z335" i="30" s="1"/>
  <c r="AB335" i="30" s="1"/>
  <c r="G322" i="30"/>
  <c r="Y322" i="30" s="1"/>
  <c r="Z322" i="30" s="1"/>
  <c r="AB322" i="30" s="1"/>
  <c r="G326" i="30"/>
  <c r="Y326" i="30" s="1"/>
  <c r="Z326" i="30" s="1"/>
  <c r="AB326" i="30" s="1"/>
  <c r="G339" i="30"/>
  <c r="Y339" i="30" s="1"/>
  <c r="Z339" i="30" s="1"/>
  <c r="AB339" i="30" s="1"/>
  <c r="G325" i="30"/>
  <c r="Y325" i="30" s="1"/>
  <c r="Z325" i="30" s="1"/>
  <c r="AB325" i="30" s="1"/>
  <c r="G324" i="30"/>
  <c r="Y324" i="30" s="1"/>
  <c r="Z324" i="30" s="1"/>
  <c r="AB324" i="30" s="1"/>
  <c r="G338" i="30"/>
  <c r="Y338" i="30" s="1"/>
  <c r="Z338" i="30" s="1"/>
  <c r="AB338" i="30" s="1"/>
  <c r="G330" i="30"/>
  <c r="Y330" i="30" s="1"/>
  <c r="Z330" i="30" s="1"/>
  <c r="AB330" i="30" s="1"/>
  <c r="G337" i="30"/>
  <c r="Y337" i="30" s="1"/>
  <c r="Z337" i="30" s="1"/>
  <c r="AB337" i="30" s="1"/>
  <c r="G329" i="30"/>
  <c r="Y329" i="30" s="1"/>
  <c r="Z329" i="30" s="1"/>
  <c r="AB329" i="30" s="1"/>
  <c r="G328" i="30"/>
  <c r="Y328" i="30" s="1"/>
  <c r="Z328" i="30" s="1"/>
  <c r="AB328" i="30" s="1"/>
  <c r="G320" i="30"/>
  <c r="Y320" i="30" s="1"/>
  <c r="Z320" i="30" s="1"/>
  <c r="AB320" i="30" s="1"/>
  <c r="G340" i="30"/>
  <c r="Y340" i="30" s="1"/>
  <c r="Z340" i="30" s="1"/>
  <c r="AB340" i="30" s="1"/>
  <c r="G95" i="30"/>
  <c r="Y95" i="30" s="1"/>
  <c r="Z95" i="30" s="1"/>
  <c r="AB95" i="30" s="1"/>
  <c r="G94" i="30"/>
  <c r="Y94" i="30" s="1"/>
  <c r="Z94" i="30" s="1"/>
  <c r="AB94" i="30" s="1"/>
  <c r="G91" i="30"/>
  <c r="Y91" i="30" s="1"/>
  <c r="Z91" i="30" s="1"/>
  <c r="AB91" i="30" s="1"/>
  <c r="G92" i="30"/>
  <c r="Y92" i="30" s="1"/>
  <c r="Z92" i="30" s="1"/>
  <c r="AB92" i="30" s="1"/>
  <c r="G93" i="30"/>
  <c r="Y93" i="30" s="1"/>
  <c r="Z93" i="30" s="1"/>
  <c r="AB93" i="30" s="1"/>
  <c r="G90" i="30"/>
  <c r="Y90" i="30" s="1"/>
  <c r="Z90" i="30" s="1"/>
  <c r="AB90" i="30" s="1"/>
  <c r="G223" i="30"/>
  <c r="Y223" i="30" s="1"/>
  <c r="Z223" i="30" s="1"/>
  <c r="AB223" i="30" s="1"/>
  <c r="G215" i="30"/>
  <c r="Y215" i="30" s="1"/>
  <c r="Z215" i="30" s="1"/>
  <c r="AB215" i="30" s="1"/>
  <c r="G214" i="30"/>
  <c r="Y214" i="30" s="1"/>
  <c r="Z214" i="30" s="1"/>
  <c r="AB214" i="30" s="1"/>
  <c r="G226" i="30"/>
  <c r="Y226" i="30" s="1"/>
  <c r="Z226" i="30" s="1"/>
  <c r="AB226" i="30" s="1"/>
  <c r="G224" i="30"/>
  <c r="Y224" i="30" s="1"/>
  <c r="Z224" i="30" s="1"/>
  <c r="AB224" i="30" s="1"/>
  <c r="G227" i="30"/>
  <c r="Y227" i="30" s="1"/>
  <c r="Z227" i="30" s="1"/>
  <c r="AB227" i="30" s="1"/>
  <c r="G216" i="30"/>
  <c r="Y216" i="30" s="1"/>
  <c r="Z216" i="30" s="1"/>
  <c r="AB216" i="30" s="1"/>
  <c r="G218" i="30"/>
  <c r="Y218" i="30" s="1"/>
  <c r="Z218" i="30" s="1"/>
  <c r="AB218" i="30" s="1"/>
  <c r="G222" i="30"/>
  <c r="Y222" i="30" s="1"/>
  <c r="Z222" i="30" s="1"/>
  <c r="AB222" i="30" s="1"/>
  <c r="G219" i="30"/>
  <c r="Y219" i="30" s="1"/>
  <c r="Z219" i="30" s="1"/>
  <c r="AB219" i="30" s="1"/>
  <c r="G213" i="30"/>
  <c r="Y213" i="30" s="1"/>
  <c r="Z213" i="30" s="1"/>
  <c r="AB213" i="30" s="1"/>
  <c r="G217" i="30"/>
  <c r="Y217" i="30" s="1"/>
  <c r="Z217" i="30" s="1"/>
  <c r="AB217" i="30" s="1"/>
  <c r="G221" i="30"/>
  <c r="Y221" i="30" s="1"/>
  <c r="Z221" i="30" s="1"/>
  <c r="AB221" i="30" s="1"/>
  <c r="G225" i="30"/>
  <c r="Y225" i="30" s="1"/>
  <c r="Z225" i="30" s="1"/>
  <c r="AB225" i="30" s="1"/>
  <c r="G220" i="30"/>
  <c r="Y220" i="30" s="1"/>
  <c r="Z220" i="30" s="1"/>
  <c r="AB220" i="30" s="1"/>
  <c r="G304" i="30"/>
  <c r="Y304" i="30" s="1"/>
  <c r="Z304" i="30" s="1"/>
  <c r="AB304" i="30" s="1"/>
  <c r="G303" i="30"/>
  <c r="Y303" i="30" s="1"/>
  <c r="Z303" i="30" s="1"/>
  <c r="AB303" i="30" s="1"/>
  <c r="G301" i="30"/>
  <c r="Y301" i="30" s="1"/>
  <c r="Z301" i="30" s="1"/>
  <c r="AB301" i="30" s="1"/>
  <c r="G307" i="30"/>
  <c r="Y307" i="30" s="1"/>
  <c r="Z307" i="30" s="1"/>
  <c r="AB307" i="30" s="1"/>
  <c r="G310" i="30"/>
  <c r="Y310" i="30" s="1"/>
  <c r="Z310" i="30" s="1"/>
  <c r="AB310" i="30" s="1"/>
  <c r="G299" i="30"/>
  <c r="Y299" i="30" s="1"/>
  <c r="Z299" i="30" s="1"/>
  <c r="AB299" i="30" s="1"/>
  <c r="G312" i="30"/>
  <c r="Y312" i="30" s="1"/>
  <c r="Z312" i="30" s="1"/>
  <c r="AB312" i="30" s="1"/>
  <c r="G305" i="30"/>
  <c r="Y305" i="30" s="1"/>
  <c r="Z305" i="30" s="1"/>
  <c r="AB305" i="30" s="1"/>
  <c r="G300" i="30"/>
  <c r="Y300" i="30" s="1"/>
  <c r="Z300" i="30" s="1"/>
  <c r="AB300" i="30" s="1"/>
  <c r="G308" i="30"/>
  <c r="Y308" i="30" s="1"/>
  <c r="Z308" i="30" s="1"/>
  <c r="AB308" i="30" s="1"/>
  <c r="G314" i="30"/>
  <c r="Y314" i="30" s="1"/>
  <c r="Z314" i="30" s="1"/>
  <c r="AB314" i="30" s="1"/>
  <c r="G317" i="30"/>
  <c r="Y317" i="30" s="1"/>
  <c r="Z317" i="30" s="1"/>
  <c r="AB317" i="30" s="1"/>
  <c r="G311" i="30"/>
  <c r="Y311" i="30" s="1"/>
  <c r="Z311" i="30" s="1"/>
  <c r="AB311" i="30" s="1"/>
  <c r="G316" i="30"/>
  <c r="Y316" i="30" s="1"/>
  <c r="Z316" i="30" s="1"/>
  <c r="AB316" i="30" s="1"/>
  <c r="G315" i="30"/>
  <c r="Y315" i="30" s="1"/>
  <c r="Z315" i="30" s="1"/>
  <c r="AB315" i="30" s="1"/>
  <c r="G302" i="30"/>
  <c r="Y302" i="30" s="1"/>
  <c r="Z302" i="30" s="1"/>
  <c r="AB302" i="30" s="1"/>
  <c r="G298" i="30"/>
  <c r="Y298" i="30" s="1"/>
  <c r="Z298" i="30" s="1"/>
  <c r="AB298" i="30" s="1"/>
  <c r="G313" i="30"/>
  <c r="Y313" i="30" s="1"/>
  <c r="Z313" i="30" s="1"/>
  <c r="AB313" i="30" s="1"/>
  <c r="G309" i="30"/>
  <c r="Y309" i="30" s="1"/>
  <c r="Z309" i="30" s="1"/>
  <c r="AB309" i="30" s="1"/>
  <c r="G306" i="30"/>
  <c r="Y306" i="30" s="1"/>
  <c r="Z306" i="30" s="1"/>
  <c r="AB306" i="30" s="1"/>
  <c r="G237" i="30"/>
  <c r="Y237" i="30" s="1"/>
  <c r="Z237" i="30" s="1"/>
  <c r="AB237" i="30" s="1"/>
  <c r="G234" i="30"/>
  <c r="Y234" i="30" s="1"/>
  <c r="Z234" i="30" s="1"/>
  <c r="AB234" i="30" s="1"/>
  <c r="G229" i="30"/>
  <c r="Y229" i="30" s="1"/>
  <c r="Z229" i="30" s="1"/>
  <c r="AB229" i="30" s="1"/>
  <c r="G231" i="30"/>
  <c r="Y231" i="30" s="1"/>
  <c r="Z231" i="30" s="1"/>
  <c r="AB231" i="30" s="1"/>
  <c r="G236" i="30"/>
  <c r="Y236" i="30" s="1"/>
  <c r="Z236" i="30" s="1"/>
  <c r="AB236" i="30" s="1"/>
  <c r="G238" i="30"/>
  <c r="Y238" i="30" s="1"/>
  <c r="Z238" i="30" s="1"/>
  <c r="AB238" i="30" s="1"/>
  <c r="G242" i="30"/>
  <c r="Y242" i="30" s="1"/>
  <c r="Z242" i="30" s="1"/>
  <c r="AB242" i="30" s="1"/>
  <c r="G233" i="30"/>
  <c r="Y233" i="30" s="1"/>
  <c r="Z233" i="30" s="1"/>
  <c r="AB233" i="30" s="1"/>
  <c r="G240" i="30"/>
  <c r="Y240" i="30" s="1"/>
  <c r="Z240" i="30" s="1"/>
  <c r="AB240" i="30" s="1"/>
  <c r="G230" i="30"/>
  <c r="Y230" i="30" s="1"/>
  <c r="Z230" i="30" s="1"/>
  <c r="AB230" i="30" s="1"/>
  <c r="G235" i="30"/>
  <c r="Y235" i="30" s="1"/>
  <c r="Z235" i="30" s="1"/>
  <c r="AB235" i="30" s="1"/>
  <c r="G228" i="30"/>
  <c r="Y228" i="30" s="1"/>
  <c r="Z228" i="30" s="1"/>
  <c r="AB228" i="30" s="1"/>
  <c r="G232" i="30"/>
  <c r="Y232" i="30" s="1"/>
  <c r="Z232" i="30" s="1"/>
  <c r="AB232" i="30" s="1"/>
  <c r="G239" i="30"/>
  <c r="Y239" i="30" s="1"/>
  <c r="Z239" i="30" s="1"/>
  <c r="AB239" i="30" s="1"/>
  <c r="G241" i="30"/>
  <c r="Y241" i="30" s="1"/>
  <c r="Z241" i="30" s="1"/>
  <c r="AB241" i="30" s="1"/>
  <c r="G88" i="30"/>
  <c r="Y88" i="30" s="1"/>
  <c r="Z88" i="30" s="1"/>
  <c r="AB88" i="30" s="1"/>
  <c r="G89" i="30"/>
  <c r="Y89" i="30" s="1"/>
  <c r="Z89" i="30" s="1"/>
  <c r="AB89" i="30" s="1"/>
  <c r="G85" i="30"/>
  <c r="Y85" i="30" s="1"/>
  <c r="Z85" i="30" s="1"/>
  <c r="AB85" i="30" s="1"/>
  <c r="G86" i="30"/>
  <c r="Y86" i="30" s="1"/>
  <c r="Z86" i="30" s="1"/>
  <c r="AB86" i="30" s="1"/>
  <c r="G87" i="30"/>
  <c r="Y87" i="30" s="1"/>
  <c r="Z87" i="30" s="1"/>
  <c r="AB87" i="30" s="1"/>
  <c r="G84" i="30"/>
  <c r="Y84" i="30" s="1"/>
  <c r="Z84" i="30" s="1"/>
  <c r="AB84" i="30" s="1"/>
  <c r="G148" i="30"/>
  <c r="Y148" i="30" s="1"/>
  <c r="Z148" i="30" s="1"/>
  <c r="AB148" i="30" s="1"/>
  <c r="G151" i="30"/>
  <c r="Y151" i="30" s="1"/>
  <c r="Z151" i="30" s="1"/>
  <c r="AB151" i="30" s="1"/>
  <c r="G150" i="30"/>
  <c r="Y150" i="30" s="1"/>
  <c r="Z150" i="30" s="1"/>
  <c r="AB150" i="30" s="1"/>
  <c r="G147" i="30"/>
  <c r="Y147" i="30" s="1"/>
  <c r="Z147" i="30" s="1"/>
  <c r="AB147" i="30" s="1"/>
  <c r="G143" i="30"/>
  <c r="Y143" i="30" s="1"/>
  <c r="Z143" i="30" s="1"/>
  <c r="AB143" i="30" s="1"/>
  <c r="G145" i="30"/>
  <c r="Y145" i="30" s="1"/>
  <c r="Z145" i="30" s="1"/>
  <c r="AB145" i="30" s="1"/>
  <c r="G144" i="30"/>
  <c r="Y144" i="30" s="1"/>
  <c r="Z144" i="30" s="1"/>
  <c r="AB144" i="30" s="1"/>
  <c r="G146" i="30"/>
  <c r="Y146" i="30" s="1"/>
  <c r="Z146" i="30" s="1"/>
  <c r="AB146" i="30" s="1"/>
  <c r="G149" i="30"/>
  <c r="Y149" i="30" s="1"/>
  <c r="Z149" i="30" s="1"/>
  <c r="AB149" i="30" s="1"/>
  <c r="G142" i="30"/>
  <c r="Y142" i="30" s="1"/>
  <c r="Z142" i="30" s="1"/>
  <c r="AB142" i="30" s="1"/>
  <c r="G199" i="30"/>
  <c r="Y199" i="30" s="1"/>
  <c r="Z199" i="30" s="1"/>
  <c r="AB199" i="30" s="1"/>
  <c r="G205" i="30"/>
  <c r="Y205" i="30" s="1"/>
  <c r="Z205" i="30" s="1"/>
  <c r="AB205" i="30" s="1"/>
  <c r="G206" i="30"/>
  <c r="Y206" i="30" s="1"/>
  <c r="Z206" i="30" s="1"/>
  <c r="AB206" i="30" s="1"/>
  <c r="G208" i="30"/>
  <c r="Y208" i="30" s="1"/>
  <c r="Z208" i="30" s="1"/>
  <c r="AB208" i="30" s="1"/>
  <c r="G211" i="30"/>
  <c r="Y211" i="30" s="1"/>
  <c r="Z211" i="30" s="1"/>
  <c r="AB211" i="30" s="1"/>
  <c r="G210" i="30"/>
  <c r="Y210" i="30" s="1"/>
  <c r="Z210" i="30" s="1"/>
  <c r="AB210" i="30" s="1"/>
  <c r="G202" i="30"/>
  <c r="Y202" i="30" s="1"/>
  <c r="Z202" i="30" s="1"/>
  <c r="AB202" i="30" s="1"/>
  <c r="G204" i="30"/>
  <c r="Y204" i="30" s="1"/>
  <c r="Z204" i="30" s="1"/>
  <c r="AB204" i="30" s="1"/>
  <c r="G201" i="30"/>
  <c r="Y201" i="30" s="1"/>
  <c r="Z201" i="30" s="1"/>
  <c r="AB201" i="30" s="1"/>
  <c r="G200" i="30"/>
  <c r="Y200" i="30" s="1"/>
  <c r="Z200" i="30" s="1"/>
  <c r="AB200" i="30" s="1"/>
  <c r="G207" i="30"/>
  <c r="Y207" i="30" s="1"/>
  <c r="Z207" i="30" s="1"/>
  <c r="AB207" i="30" s="1"/>
  <c r="G209" i="30"/>
  <c r="Y209" i="30" s="1"/>
  <c r="Z209" i="30" s="1"/>
  <c r="AB209" i="30" s="1"/>
  <c r="G203" i="30"/>
  <c r="Y203" i="30" s="1"/>
  <c r="Z203" i="30" s="1"/>
  <c r="AB203" i="30" s="1"/>
  <c r="G212" i="30"/>
  <c r="Y212" i="30" s="1"/>
  <c r="Z212" i="30" s="1"/>
  <c r="AB212" i="30" s="1"/>
  <c r="G357" i="30"/>
  <c r="Y357" i="30" s="1"/>
  <c r="Z357" i="30" s="1"/>
  <c r="AB357" i="30" s="1"/>
  <c r="G351" i="30"/>
  <c r="Y351" i="30" s="1"/>
  <c r="Z351" i="30" s="1"/>
  <c r="AB351" i="30" s="1"/>
  <c r="G360" i="30"/>
  <c r="Y360" i="30" s="1"/>
  <c r="Z360" i="30" s="1"/>
  <c r="AB360" i="30" s="1"/>
  <c r="G364" i="30"/>
  <c r="Y364" i="30" s="1"/>
  <c r="Z364" i="30" s="1"/>
  <c r="AB364" i="30" s="1"/>
  <c r="G358" i="30"/>
  <c r="Y358" i="30" s="1"/>
  <c r="Z358" i="30" s="1"/>
  <c r="AB358" i="30" s="1"/>
  <c r="G362" i="30"/>
  <c r="Y362" i="30" s="1"/>
  <c r="Z362" i="30" s="1"/>
  <c r="AB362" i="30" s="1"/>
  <c r="G349" i="30"/>
  <c r="Y349" i="30" s="1"/>
  <c r="Z349" i="30" s="1"/>
  <c r="AB349" i="30" s="1"/>
  <c r="G363" i="30"/>
  <c r="Y363" i="30" s="1"/>
  <c r="Z363" i="30" s="1"/>
  <c r="AB363" i="30" s="1"/>
  <c r="G346" i="30"/>
  <c r="Y346" i="30" s="1"/>
  <c r="Z346" i="30" s="1"/>
  <c r="AB346" i="30" s="1"/>
  <c r="G348" i="30"/>
  <c r="Y348" i="30" s="1"/>
  <c r="Z348" i="30" s="1"/>
  <c r="AB348" i="30" s="1"/>
  <c r="G344" i="30"/>
  <c r="Y344" i="30" s="1"/>
  <c r="Z344" i="30" s="1"/>
  <c r="AB344" i="30" s="1"/>
  <c r="G353" i="30"/>
  <c r="Y353" i="30" s="1"/>
  <c r="Z353" i="30" s="1"/>
  <c r="AB353" i="30" s="1"/>
  <c r="G355" i="30"/>
  <c r="Y355" i="30" s="1"/>
  <c r="Z355" i="30" s="1"/>
  <c r="AB355" i="30" s="1"/>
  <c r="G345" i="30"/>
  <c r="Y345" i="30" s="1"/>
  <c r="Z345" i="30" s="1"/>
  <c r="AB345" i="30" s="1"/>
  <c r="G347" i="30"/>
  <c r="Y347" i="30" s="1"/>
  <c r="Z347" i="30" s="1"/>
  <c r="AB347" i="30" s="1"/>
  <c r="G356" i="30"/>
  <c r="Y356" i="30" s="1"/>
  <c r="Z356" i="30" s="1"/>
  <c r="AB356" i="30" s="1"/>
  <c r="G350" i="30"/>
  <c r="Y350" i="30" s="1"/>
  <c r="Z350" i="30" s="1"/>
  <c r="AB350" i="30" s="1"/>
  <c r="G352" i="30"/>
  <c r="Y352" i="30" s="1"/>
  <c r="Z352" i="30" s="1"/>
  <c r="AB352" i="30" s="1"/>
  <c r="G341" i="30"/>
  <c r="Y341" i="30" s="1"/>
  <c r="Z341" i="30" s="1"/>
  <c r="AB341" i="30" s="1"/>
  <c r="G359" i="30"/>
  <c r="Y359" i="30" s="1"/>
  <c r="Z359" i="30" s="1"/>
  <c r="AB359" i="30" s="1"/>
  <c r="G354" i="30"/>
  <c r="Y354" i="30" s="1"/>
  <c r="Z354" i="30" s="1"/>
  <c r="AB354" i="30" s="1"/>
  <c r="G343" i="30"/>
  <c r="Y343" i="30" s="1"/>
  <c r="Z343" i="30" s="1"/>
  <c r="AB343" i="30" s="1"/>
  <c r="G361" i="30"/>
  <c r="Y361" i="30" s="1"/>
  <c r="Z361" i="30" s="1"/>
  <c r="AB361" i="30" s="1"/>
  <c r="G342" i="30"/>
  <c r="Y342" i="30" s="1"/>
  <c r="Z342" i="30" s="1"/>
  <c r="AB342" i="30" s="1"/>
  <c r="K194" i="30"/>
  <c r="AD194" i="30" s="1"/>
  <c r="AE194" i="30" s="1"/>
  <c r="AG194" i="30" s="1"/>
  <c r="K197" i="30"/>
  <c r="AD197" i="30" s="1"/>
  <c r="AE197" i="30" s="1"/>
  <c r="AG197" i="30" s="1"/>
  <c r="K195" i="30"/>
  <c r="AD195" i="30" s="1"/>
  <c r="AE195" i="30" s="1"/>
  <c r="AG195" i="30" s="1"/>
  <c r="K198" i="30"/>
  <c r="AD198" i="30" s="1"/>
  <c r="AE198" i="30" s="1"/>
  <c r="AG198" i="30" s="1"/>
  <c r="K188" i="30"/>
  <c r="AD188" i="30" s="1"/>
  <c r="AE188" i="30" s="1"/>
  <c r="AG188" i="30" s="1"/>
  <c r="K189" i="30"/>
  <c r="AD189" i="30" s="1"/>
  <c r="AE189" i="30" s="1"/>
  <c r="AG189" i="30" s="1"/>
  <c r="K191" i="30"/>
  <c r="AD191" i="30" s="1"/>
  <c r="AE191" i="30" s="1"/>
  <c r="AG191" i="30" s="1"/>
  <c r="K187" i="30"/>
  <c r="AD187" i="30" s="1"/>
  <c r="AE187" i="30" s="1"/>
  <c r="AG187" i="30" s="1"/>
  <c r="K192" i="30"/>
  <c r="AD192" i="30" s="1"/>
  <c r="AE192" i="30" s="1"/>
  <c r="AG192" i="30" s="1"/>
  <c r="K193" i="30"/>
  <c r="AD193" i="30" s="1"/>
  <c r="AE193" i="30" s="1"/>
  <c r="AG193" i="30" s="1"/>
  <c r="K190" i="30"/>
  <c r="AD190" i="30" s="1"/>
  <c r="AE190" i="30" s="1"/>
  <c r="AG190" i="30" s="1"/>
  <c r="K196" i="30"/>
  <c r="AD196" i="30" s="1"/>
  <c r="AE196" i="30" s="1"/>
  <c r="AG196" i="30" s="1"/>
  <c r="K324" i="30"/>
  <c r="AD324" i="30" s="1"/>
  <c r="AE324" i="30" s="1"/>
  <c r="AG324" i="30" s="1"/>
  <c r="K319" i="30"/>
  <c r="AD319" i="30" s="1"/>
  <c r="AE319" i="30" s="1"/>
  <c r="AG319" i="30" s="1"/>
  <c r="K328" i="30"/>
  <c r="AD328" i="30" s="1"/>
  <c r="AE328" i="30" s="1"/>
  <c r="AG328" i="30" s="1"/>
  <c r="K333" i="30"/>
  <c r="AD333" i="30" s="1"/>
  <c r="AE333" i="30" s="1"/>
  <c r="AG333" i="30" s="1"/>
  <c r="K326" i="30"/>
  <c r="AD326" i="30" s="1"/>
  <c r="AE326" i="30" s="1"/>
  <c r="AG326" i="30" s="1"/>
  <c r="K321" i="30"/>
  <c r="AD321" i="30" s="1"/>
  <c r="AE321" i="30" s="1"/>
  <c r="AG321" i="30" s="1"/>
  <c r="K338" i="30"/>
  <c r="AD338" i="30" s="1"/>
  <c r="AE338" i="30" s="1"/>
  <c r="AG338" i="30" s="1"/>
  <c r="K320" i="30"/>
  <c r="AD320" i="30" s="1"/>
  <c r="AE320" i="30" s="1"/>
  <c r="AG320" i="30" s="1"/>
  <c r="K323" i="30"/>
  <c r="AD323" i="30" s="1"/>
  <c r="AE323" i="30" s="1"/>
  <c r="AG323" i="30" s="1"/>
  <c r="K334" i="30"/>
  <c r="AD334" i="30" s="1"/>
  <c r="AE334" i="30" s="1"/>
  <c r="AG334" i="30" s="1"/>
  <c r="K330" i="30"/>
  <c r="AD330" i="30" s="1"/>
  <c r="AE330" i="30" s="1"/>
  <c r="AG330" i="30" s="1"/>
  <c r="K322" i="30"/>
  <c r="AD322" i="30" s="1"/>
  <c r="AE322" i="30" s="1"/>
  <c r="AG322" i="30" s="1"/>
  <c r="K336" i="30"/>
  <c r="AD336" i="30" s="1"/>
  <c r="AE336" i="30" s="1"/>
  <c r="AG336" i="30" s="1"/>
  <c r="K337" i="30"/>
  <c r="AD337" i="30" s="1"/>
  <c r="AE337" i="30" s="1"/>
  <c r="AG337" i="30" s="1"/>
  <c r="K329" i="30"/>
  <c r="AD329" i="30" s="1"/>
  <c r="AE329" i="30" s="1"/>
  <c r="AG329" i="30" s="1"/>
  <c r="K327" i="30"/>
  <c r="AD327" i="30" s="1"/>
  <c r="AE327" i="30" s="1"/>
  <c r="AG327" i="30" s="1"/>
  <c r="K331" i="30"/>
  <c r="AD331" i="30" s="1"/>
  <c r="AE331" i="30" s="1"/>
  <c r="AG331" i="30" s="1"/>
  <c r="K325" i="30"/>
  <c r="AD325" i="30" s="1"/>
  <c r="AE325" i="30" s="1"/>
  <c r="AG325" i="30" s="1"/>
  <c r="K335" i="30"/>
  <c r="AD335" i="30" s="1"/>
  <c r="AE335" i="30" s="1"/>
  <c r="AG335" i="30" s="1"/>
  <c r="K332" i="30"/>
  <c r="AD332" i="30" s="1"/>
  <c r="AE332" i="30" s="1"/>
  <c r="AG332" i="30" s="1"/>
  <c r="K76" i="30"/>
  <c r="AD76" i="30" s="1"/>
  <c r="AE76" i="30" s="1"/>
  <c r="AG76" i="30" s="1"/>
  <c r="K75" i="30"/>
  <c r="AD75" i="30" s="1"/>
  <c r="AE75" i="30" s="1"/>
  <c r="AG75" i="30" s="1"/>
  <c r="K78" i="30"/>
  <c r="AD78" i="30" s="1"/>
  <c r="AE78" i="30" s="1"/>
  <c r="AG78" i="30" s="1"/>
  <c r="K79" i="30"/>
  <c r="AD79" i="30" s="1"/>
  <c r="AE79" i="30" s="1"/>
  <c r="AG79" i="30" s="1"/>
  <c r="K77" i="30"/>
  <c r="AD77" i="30" s="1"/>
  <c r="AE77" i="30" s="1"/>
  <c r="AG77" i="30" s="1"/>
  <c r="K125" i="30"/>
  <c r="AD125" i="30" s="1"/>
  <c r="AE125" i="30" s="1"/>
  <c r="AG125" i="30" s="1"/>
  <c r="K126" i="30"/>
  <c r="AD126" i="30" s="1"/>
  <c r="AE126" i="30" s="1"/>
  <c r="AG126" i="30" s="1"/>
  <c r="K130" i="30"/>
  <c r="AD130" i="30" s="1"/>
  <c r="AE130" i="30" s="1"/>
  <c r="AG130" i="30" s="1"/>
  <c r="K131" i="30"/>
  <c r="AD131" i="30" s="1"/>
  <c r="AE131" i="30" s="1"/>
  <c r="AG131" i="30" s="1"/>
  <c r="K129" i="30"/>
  <c r="AD129" i="30" s="1"/>
  <c r="AE129" i="30" s="1"/>
  <c r="AG129" i="30" s="1"/>
  <c r="K132" i="30"/>
  <c r="AD132" i="30" s="1"/>
  <c r="AE132" i="30" s="1"/>
  <c r="AG132" i="30" s="1"/>
  <c r="K133" i="30"/>
  <c r="AD133" i="30" s="1"/>
  <c r="AE133" i="30" s="1"/>
  <c r="AG133" i="30" s="1"/>
  <c r="K127" i="30"/>
  <c r="AD127" i="30" s="1"/>
  <c r="AE127" i="30" s="1"/>
  <c r="AG127" i="30" s="1"/>
  <c r="K128" i="30"/>
  <c r="AD128" i="30" s="1"/>
  <c r="AE128" i="30" s="1"/>
  <c r="AG128" i="30" s="1"/>
  <c r="K62" i="30"/>
  <c r="AD62" i="30" s="1"/>
  <c r="AE62" i="30" s="1"/>
  <c r="AG62" i="30" s="1"/>
  <c r="K65" i="30"/>
  <c r="AD65" i="30" s="1"/>
  <c r="AE65" i="30" s="1"/>
  <c r="AG65" i="30" s="1"/>
  <c r="K63" i="30"/>
  <c r="AD63" i="30" s="1"/>
  <c r="AE63" i="30" s="1"/>
  <c r="AG63" i="30" s="1"/>
  <c r="K64" i="30"/>
  <c r="AD64" i="30" s="1"/>
  <c r="AE64" i="30" s="1"/>
  <c r="AG64" i="30" s="1"/>
  <c r="K291" i="30"/>
  <c r="AD291" i="30" s="1"/>
  <c r="AE291" i="30" s="1"/>
  <c r="AG291" i="30" s="1"/>
  <c r="K284" i="30"/>
  <c r="AD284" i="30" s="1"/>
  <c r="AE284" i="30" s="1"/>
  <c r="AG284" i="30" s="1"/>
  <c r="K293" i="30"/>
  <c r="AD293" i="30" s="1"/>
  <c r="AE293" i="30" s="1"/>
  <c r="AG293" i="30" s="1"/>
  <c r="K298" i="30"/>
  <c r="AD298" i="30" s="1"/>
  <c r="AE298" i="30" s="1"/>
  <c r="AG298" i="30" s="1"/>
  <c r="K294" i="30"/>
  <c r="AD294" i="30" s="1"/>
  <c r="AE294" i="30" s="1"/>
  <c r="AG294" i="30" s="1"/>
  <c r="K283" i="30"/>
  <c r="AD283" i="30" s="1"/>
  <c r="AE283" i="30" s="1"/>
  <c r="AG283" i="30" s="1"/>
  <c r="K296" i="30"/>
  <c r="AD296" i="30" s="1"/>
  <c r="AE296" i="30" s="1"/>
  <c r="AG296" i="30" s="1"/>
  <c r="K292" i="30"/>
  <c r="AD292" i="30" s="1"/>
  <c r="AE292" i="30" s="1"/>
  <c r="AG292" i="30" s="1"/>
  <c r="K279" i="30"/>
  <c r="AD279" i="30" s="1"/>
  <c r="AE279" i="30" s="1"/>
  <c r="AG279" i="30" s="1"/>
  <c r="K297" i="30"/>
  <c r="AD297" i="30" s="1"/>
  <c r="AE297" i="30" s="1"/>
  <c r="AG297" i="30" s="1"/>
  <c r="K285" i="30"/>
  <c r="AD285" i="30" s="1"/>
  <c r="AE285" i="30" s="1"/>
  <c r="AG285" i="30" s="1"/>
  <c r="K288" i="30"/>
  <c r="AD288" i="30" s="1"/>
  <c r="AE288" i="30" s="1"/>
  <c r="AG288" i="30" s="1"/>
  <c r="K295" i="30"/>
  <c r="AD295" i="30" s="1"/>
  <c r="AE295" i="30" s="1"/>
  <c r="AG295" i="30" s="1"/>
  <c r="K289" i="30"/>
  <c r="AD289" i="30" s="1"/>
  <c r="AE289" i="30" s="1"/>
  <c r="AG289" i="30" s="1"/>
  <c r="K280" i="30"/>
  <c r="AD280" i="30" s="1"/>
  <c r="AE280" i="30" s="1"/>
  <c r="AG280" i="30" s="1"/>
  <c r="K287" i="30"/>
  <c r="AD287" i="30" s="1"/>
  <c r="AE287" i="30" s="1"/>
  <c r="AG287" i="30" s="1"/>
  <c r="K281" i="30"/>
  <c r="AD281" i="30" s="1"/>
  <c r="AE281" i="30" s="1"/>
  <c r="AG281" i="30" s="1"/>
  <c r="K282" i="30"/>
  <c r="AD282" i="30" s="1"/>
  <c r="AE282" i="30" s="1"/>
  <c r="AG282" i="30" s="1"/>
  <c r="K290" i="30"/>
  <c r="AD290" i="30" s="1"/>
  <c r="AE290" i="30" s="1"/>
  <c r="AG290" i="30" s="1"/>
  <c r="K286" i="30"/>
  <c r="AD286" i="30" s="1"/>
  <c r="AE286" i="30" s="1"/>
  <c r="AG286" i="30" s="1"/>
  <c r="K141" i="30"/>
  <c r="AD141" i="30" s="1"/>
  <c r="AE141" i="30" s="1"/>
  <c r="AG141" i="30" s="1"/>
  <c r="K134" i="30"/>
  <c r="AD134" i="30" s="1"/>
  <c r="AE134" i="30" s="1"/>
  <c r="AG134" i="30" s="1"/>
  <c r="K139" i="30"/>
  <c r="AD139" i="30" s="1"/>
  <c r="AE139" i="30" s="1"/>
  <c r="AG139" i="30" s="1"/>
  <c r="K142" i="30"/>
  <c r="AD142" i="30" s="1"/>
  <c r="AE142" i="30" s="1"/>
  <c r="AG142" i="30" s="1"/>
  <c r="K135" i="30"/>
  <c r="AD135" i="30" s="1"/>
  <c r="AE135" i="30" s="1"/>
  <c r="AG135" i="30" s="1"/>
  <c r="K137" i="30"/>
  <c r="AD137" i="30" s="1"/>
  <c r="AE137" i="30" s="1"/>
  <c r="AG137" i="30" s="1"/>
  <c r="K140" i="30"/>
  <c r="AD140" i="30" s="1"/>
  <c r="AE140" i="30" s="1"/>
  <c r="AG140" i="30" s="1"/>
  <c r="K138" i="30"/>
  <c r="AD138" i="30" s="1"/>
  <c r="AE138" i="30" s="1"/>
  <c r="AG138" i="30" s="1"/>
  <c r="K136" i="30"/>
  <c r="AD136" i="30" s="1"/>
  <c r="AE136" i="30" s="1"/>
  <c r="AG136" i="30" s="1"/>
  <c r="K61" i="30"/>
  <c r="AD61" i="30" s="1"/>
  <c r="AE61" i="30" s="1"/>
  <c r="AG61" i="30" s="1"/>
  <c r="K58" i="30"/>
  <c r="AD58" i="30" s="1"/>
  <c r="AE58" i="30" s="1"/>
  <c r="AG58" i="30" s="1"/>
  <c r="K59" i="30"/>
  <c r="AD59" i="30" s="1"/>
  <c r="AE59" i="30" s="1"/>
  <c r="AG59" i="30" s="1"/>
  <c r="K60" i="30"/>
  <c r="AD60" i="30" s="1"/>
  <c r="AE60" i="30" s="1"/>
  <c r="AG60" i="30" s="1"/>
  <c r="K101" i="30"/>
  <c r="AD101" i="30" s="1"/>
  <c r="AE101" i="30" s="1"/>
  <c r="AG101" i="30" s="1"/>
  <c r="K102" i="30"/>
  <c r="AD102" i="30" s="1"/>
  <c r="AE102" i="30" s="1"/>
  <c r="AG102" i="30" s="1"/>
  <c r="K99" i="30"/>
  <c r="AD99" i="30" s="1"/>
  <c r="AE99" i="30" s="1"/>
  <c r="AG99" i="30" s="1"/>
  <c r="K97" i="30"/>
  <c r="AD97" i="30" s="1"/>
  <c r="AE97" i="30" s="1"/>
  <c r="AG97" i="30" s="1"/>
  <c r="K98" i="30"/>
  <c r="AD98" i="30" s="1"/>
  <c r="AE98" i="30" s="1"/>
  <c r="AG98" i="30" s="1"/>
  <c r="K100" i="30"/>
  <c r="AD100" i="30" s="1"/>
  <c r="AE100" i="30" s="1"/>
  <c r="AG100" i="30" s="1"/>
  <c r="K172" i="30"/>
  <c r="AD172" i="30" s="1"/>
  <c r="AE172" i="30" s="1"/>
  <c r="AG172" i="30" s="1"/>
  <c r="K165" i="30"/>
  <c r="AD165" i="30" s="1"/>
  <c r="AE165" i="30" s="1"/>
  <c r="AG165" i="30" s="1"/>
  <c r="K164" i="30"/>
  <c r="AD164" i="30" s="1"/>
  <c r="AE164" i="30" s="1"/>
  <c r="AG164" i="30" s="1"/>
  <c r="K168" i="30"/>
  <c r="AD168" i="30" s="1"/>
  <c r="AE168" i="30" s="1"/>
  <c r="AG168" i="30" s="1"/>
  <c r="K166" i="30"/>
  <c r="AD166" i="30" s="1"/>
  <c r="AE166" i="30" s="1"/>
  <c r="AG166" i="30" s="1"/>
  <c r="K173" i="30"/>
  <c r="AD173" i="30" s="1"/>
  <c r="AE173" i="30" s="1"/>
  <c r="AG173" i="30" s="1"/>
  <c r="K171" i="30"/>
  <c r="AD171" i="30" s="1"/>
  <c r="AE171" i="30" s="1"/>
  <c r="AG171" i="30" s="1"/>
  <c r="K174" i="30"/>
  <c r="AD174" i="30" s="1"/>
  <c r="AE174" i="30" s="1"/>
  <c r="AG174" i="30" s="1"/>
  <c r="K167" i="30"/>
  <c r="AD167" i="30" s="1"/>
  <c r="AE167" i="30" s="1"/>
  <c r="AG167" i="30" s="1"/>
  <c r="K170" i="30"/>
  <c r="AD170" i="30" s="1"/>
  <c r="AE170" i="30" s="1"/>
  <c r="AG170" i="30" s="1"/>
  <c r="K169" i="30"/>
  <c r="AD169" i="30" s="1"/>
  <c r="AE169" i="30" s="1"/>
  <c r="AG169" i="30" s="1"/>
  <c r="G160" i="30"/>
  <c r="Y160" i="30" s="1"/>
  <c r="Z160" i="30" s="1"/>
  <c r="AB160" i="30" s="1"/>
  <c r="G159" i="30"/>
  <c r="Y159" i="30" s="1"/>
  <c r="Z159" i="30" s="1"/>
  <c r="AB159" i="30" s="1"/>
  <c r="G155" i="30"/>
  <c r="Y155" i="30" s="1"/>
  <c r="Z155" i="30" s="1"/>
  <c r="AB155" i="30" s="1"/>
  <c r="G156" i="30"/>
  <c r="Y156" i="30" s="1"/>
  <c r="Z156" i="30" s="1"/>
  <c r="AB156" i="30" s="1"/>
  <c r="G158" i="30"/>
  <c r="Y158" i="30" s="1"/>
  <c r="Z158" i="30" s="1"/>
  <c r="AB158" i="30" s="1"/>
  <c r="G161" i="30"/>
  <c r="Y161" i="30" s="1"/>
  <c r="Z161" i="30" s="1"/>
  <c r="AB161" i="30" s="1"/>
  <c r="G154" i="30"/>
  <c r="Y154" i="30" s="1"/>
  <c r="Z154" i="30" s="1"/>
  <c r="AB154" i="30" s="1"/>
  <c r="G153" i="30"/>
  <c r="Y153" i="30" s="1"/>
  <c r="Z153" i="30" s="1"/>
  <c r="AB153" i="30" s="1"/>
  <c r="G157" i="30"/>
  <c r="Y157" i="30" s="1"/>
  <c r="Z157" i="30" s="1"/>
  <c r="AB157" i="30" s="1"/>
  <c r="G152" i="30"/>
  <c r="Y152" i="30" s="1"/>
  <c r="Z152" i="30" s="1"/>
  <c r="AB152" i="30" s="1"/>
  <c r="G136" i="30"/>
  <c r="Y136" i="30" s="1"/>
  <c r="Z136" i="30" s="1"/>
  <c r="AB136" i="30" s="1"/>
  <c r="G137" i="30"/>
  <c r="Y137" i="30" s="1"/>
  <c r="Z137" i="30" s="1"/>
  <c r="AB137" i="30" s="1"/>
  <c r="G139" i="30"/>
  <c r="Y139" i="30" s="1"/>
  <c r="Z139" i="30" s="1"/>
  <c r="AB139" i="30" s="1"/>
  <c r="G140" i="30"/>
  <c r="Y140" i="30" s="1"/>
  <c r="Z140" i="30" s="1"/>
  <c r="AB140" i="30" s="1"/>
  <c r="G141" i="30"/>
  <c r="Y141" i="30" s="1"/>
  <c r="Z141" i="30" s="1"/>
  <c r="AB141" i="30" s="1"/>
  <c r="G138" i="30"/>
  <c r="Y138" i="30" s="1"/>
  <c r="Z138" i="30" s="1"/>
  <c r="AB138" i="30" s="1"/>
  <c r="G133" i="30"/>
  <c r="Y133" i="30" s="1"/>
  <c r="Z133" i="30" s="1"/>
  <c r="AB133" i="30" s="1"/>
  <c r="G134" i="30"/>
  <c r="Y134" i="30" s="1"/>
  <c r="Z134" i="30" s="1"/>
  <c r="AB134" i="30" s="1"/>
  <c r="G135" i="30"/>
  <c r="Y135" i="30" s="1"/>
  <c r="Z135" i="30" s="1"/>
  <c r="AB135" i="30" s="1"/>
  <c r="G101" i="30"/>
  <c r="Y101" i="30" s="1"/>
  <c r="Z101" i="30" s="1"/>
  <c r="AB101" i="30" s="1"/>
  <c r="G97" i="30"/>
  <c r="Y97" i="30" s="1"/>
  <c r="Z97" i="30" s="1"/>
  <c r="AB97" i="30" s="1"/>
  <c r="G100" i="30"/>
  <c r="Y100" i="30" s="1"/>
  <c r="Z100" i="30" s="1"/>
  <c r="AB100" i="30" s="1"/>
  <c r="G96" i="30"/>
  <c r="Y96" i="30" s="1"/>
  <c r="Z96" i="30" s="1"/>
  <c r="AB96" i="30" s="1"/>
  <c r="G98" i="30"/>
  <c r="Y98" i="30" s="1"/>
  <c r="Z98" i="30" s="1"/>
  <c r="AB98" i="30" s="1"/>
  <c r="G99" i="30"/>
  <c r="Y99" i="30" s="1"/>
  <c r="Z99" i="30" s="1"/>
  <c r="AB99" i="30" s="1"/>
  <c r="K55" i="30"/>
  <c r="AD55" i="30" s="1"/>
  <c r="AE55" i="30" s="1"/>
  <c r="AG55" i="30" s="1"/>
  <c r="K57" i="30"/>
  <c r="AD57" i="30" s="1"/>
  <c r="AE57" i="30" s="1"/>
  <c r="AG57" i="30" s="1"/>
  <c r="K56" i="30"/>
  <c r="AD56" i="30" s="1"/>
  <c r="AE56" i="30" s="1"/>
  <c r="AG56" i="30" s="1"/>
  <c r="K54" i="30"/>
  <c r="AD54" i="30" s="1"/>
  <c r="AE54" i="30" s="1"/>
  <c r="AG54" i="30" s="1"/>
  <c r="K201" i="30"/>
  <c r="AD201" i="30" s="1"/>
  <c r="AE201" i="30" s="1"/>
  <c r="AG201" i="30" s="1"/>
  <c r="K203" i="30"/>
  <c r="AD203" i="30" s="1"/>
  <c r="AE203" i="30" s="1"/>
  <c r="AG203" i="30" s="1"/>
  <c r="K210" i="30"/>
  <c r="AD210" i="30" s="1"/>
  <c r="AE210" i="30" s="1"/>
  <c r="AG210" i="30" s="1"/>
  <c r="K200" i="30"/>
  <c r="AD200" i="30" s="1"/>
  <c r="AE200" i="30" s="1"/>
  <c r="AG200" i="30" s="1"/>
  <c r="K208" i="30"/>
  <c r="AD208" i="30" s="1"/>
  <c r="AE208" i="30" s="1"/>
  <c r="AG208" i="30" s="1"/>
  <c r="K211" i="30"/>
  <c r="AD211" i="30" s="1"/>
  <c r="AE211" i="30" s="1"/>
  <c r="AG211" i="30" s="1"/>
  <c r="K206" i="30"/>
  <c r="AD206" i="30" s="1"/>
  <c r="AE206" i="30" s="1"/>
  <c r="AG206" i="30" s="1"/>
  <c r="K205" i="30"/>
  <c r="AD205" i="30" s="1"/>
  <c r="AE205" i="30" s="1"/>
  <c r="AG205" i="30" s="1"/>
  <c r="K202" i="30"/>
  <c r="AD202" i="30" s="1"/>
  <c r="AE202" i="30" s="1"/>
  <c r="AG202" i="30" s="1"/>
  <c r="K207" i="30"/>
  <c r="AD207" i="30" s="1"/>
  <c r="AE207" i="30" s="1"/>
  <c r="AG207" i="30" s="1"/>
  <c r="K204" i="30"/>
  <c r="AD204" i="30" s="1"/>
  <c r="AE204" i="30" s="1"/>
  <c r="AG204" i="30" s="1"/>
  <c r="K209" i="30"/>
  <c r="AD209" i="30" s="1"/>
  <c r="AE209" i="30" s="1"/>
  <c r="AG209" i="30" s="1"/>
  <c r="K212" i="30"/>
  <c r="AD212" i="30" s="1"/>
  <c r="AE212" i="30" s="1"/>
  <c r="AG212" i="30" s="1"/>
  <c r="K199" i="30"/>
  <c r="AD199" i="30" s="1"/>
  <c r="AE199" i="30" s="1"/>
  <c r="AG199" i="30" s="1"/>
  <c r="K261" i="30"/>
  <c r="AD261" i="30" s="1"/>
  <c r="AE261" i="30" s="1"/>
  <c r="AG261" i="30" s="1"/>
  <c r="K267" i="30"/>
  <c r="AD267" i="30" s="1"/>
  <c r="AE267" i="30" s="1"/>
  <c r="AG267" i="30" s="1"/>
  <c r="K270" i="30"/>
  <c r="AD270" i="30" s="1"/>
  <c r="AE270" i="30" s="1"/>
  <c r="AG270" i="30" s="1"/>
  <c r="K273" i="30"/>
  <c r="AD273" i="30" s="1"/>
  <c r="AE273" i="30" s="1"/>
  <c r="AG273" i="30" s="1"/>
  <c r="K276" i="30"/>
  <c r="AD276" i="30" s="1"/>
  <c r="AE276" i="30" s="1"/>
  <c r="AG276" i="30" s="1"/>
  <c r="K272" i="30"/>
  <c r="AD272" i="30" s="1"/>
  <c r="AE272" i="30" s="1"/>
  <c r="AG272" i="30" s="1"/>
  <c r="K277" i="30"/>
  <c r="AD277" i="30" s="1"/>
  <c r="AE277" i="30" s="1"/>
  <c r="AG277" i="30" s="1"/>
  <c r="K275" i="30"/>
  <c r="AD275" i="30" s="1"/>
  <c r="AE275" i="30" s="1"/>
  <c r="AG275" i="30" s="1"/>
  <c r="K262" i="30"/>
  <c r="AD262" i="30" s="1"/>
  <c r="AE262" i="30" s="1"/>
  <c r="AG262" i="30" s="1"/>
  <c r="K278" i="30"/>
  <c r="AD278" i="30" s="1"/>
  <c r="AE278" i="30" s="1"/>
  <c r="AG278" i="30" s="1"/>
  <c r="K269" i="30"/>
  <c r="AD269" i="30" s="1"/>
  <c r="AE269" i="30" s="1"/>
  <c r="AG269" i="30" s="1"/>
  <c r="K264" i="30"/>
  <c r="AD264" i="30" s="1"/>
  <c r="AE264" i="30" s="1"/>
  <c r="AG264" i="30" s="1"/>
  <c r="K271" i="30"/>
  <c r="AD271" i="30" s="1"/>
  <c r="AE271" i="30" s="1"/>
  <c r="AG271" i="30" s="1"/>
  <c r="K268" i="30"/>
  <c r="AD268" i="30" s="1"/>
  <c r="AE268" i="30" s="1"/>
  <c r="AG268" i="30" s="1"/>
  <c r="K274" i="30"/>
  <c r="AD274" i="30" s="1"/>
  <c r="AE274" i="30" s="1"/>
  <c r="AG274" i="30" s="1"/>
  <c r="K266" i="30"/>
  <c r="AD266" i="30" s="1"/>
  <c r="AE266" i="30" s="1"/>
  <c r="AG266" i="30" s="1"/>
  <c r="K263" i="30"/>
  <c r="AD263" i="30" s="1"/>
  <c r="AE263" i="30" s="1"/>
  <c r="AG263" i="30" s="1"/>
  <c r="K265" i="30"/>
  <c r="AD265" i="30" s="1"/>
  <c r="AE265" i="30" s="1"/>
  <c r="AG265" i="30" s="1"/>
  <c r="K260" i="30"/>
  <c r="AD260" i="30" s="1"/>
  <c r="AE260" i="30" s="1"/>
  <c r="AG260" i="30" s="1"/>
  <c r="G109" i="30"/>
  <c r="Y109" i="30" s="1"/>
  <c r="Z109" i="30" s="1"/>
  <c r="AB109" i="30" s="1"/>
  <c r="G115" i="30"/>
  <c r="Y115" i="30" s="1"/>
  <c r="Z115" i="30" s="1"/>
  <c r="AB115" i="30" s="1"/>
  <c r="G110" i="30"/>
  <c r="Y110" i="30" s="1"/>
  <c r="Z110" i="30" s="1"/>
  <c r="AB110" i="30" s="1"/>
  <c r="G111" i="30"/>
  <c r="Y111" i="30" s="1"/>
  <c r="Z111" i="30" s="1"/>
  <c r="AB111" i="30" s="1"/>
  <c r="G113" i="30"/>
  <c r="Y113" i="30" s="1"/>
  <c r="Z113" i="30" s="1"/>
  <c r="AB113" i="30" s="1"/>
  <c r="G112" i="30"/>
  <c r="Y112" i="30" s="1"/>
  <c r="Z112" i="30" s="1"/>
  <c r="AB112" i="30" s="1"/>
  <c r="G114" i="30"/>
  <c r="Y114" i="30" s="1"/>
  <c r="Z114" i="30" s="1"/>
  <c r="AB114" i="30" s="1"/>
  <c r="G365" i="30"/>
  <c r="Y365" i="30" s="1"/>
  <c r="Z365" i="30" s="1"/>
  <c r="AB365" i="30" s="1"/>
  <c r="G366" i="30"/>
  <c r="Y366" i="30" s="1"/>
  <c r="Z366" i="30" s="1"/>
  <c r="AB366" i="30" s="1"/>
  <c r="G105" i="30"/>
  <c r="Y105" i="30" s="1"/>
  <c r="Z105" i="30" s="1"/>
  <c r="AB105" i="30" s="1"/>
  <c r="G107" i="30"/>
  <c r="Y107" i="30" s="1"/>
  <c r="Z107" i="30" s="1"/>
  <c r="AB107" i="30" s="1"/>
  <c r="G106" i="30"/>
  <c r="Y106" i="30" s="1"/>
  <c r="Z106" i="30" s="1"/>
  <c r="AB106" i="30" s="1"/>
  <c r="G108" i="30"/>
  <c r="Y108" i="30" s="1"/>
  <c r="Z108" i="30" s="1"/>
  <c r="AB108" i="30" s="1"/>
  <c r="G103" i="30"/>
  <c r="Y103" i="30" s="1"/>
  <c r="Z103" i="30" s="1"/>
  <c r="AB103" i="30" s="1"/>
  <c r="G102" i="30"/>
  <c r="Y102" i="30" s="1"/>
  <c r="Z102" i="30" s="1"/>
  <c r="AB102" i="30" s="1"/>
  <c r="G104" i="30"/>
  <c r="Y104" i="30" s="1"/>
  <c r="Z104" i="30" s="1"/>
  <c r="AB104" i="30" s="1"/>
  <c r="G69" i="30"/>
  <c r="Y69" i="30" s="1"/>
  <c r="Z69" i="30" s="1"/>
  <c r="AB69" i="30" s="1"/>
  <c r="G71" i="30"/>
  <c r="Y71" i="30" s="1"/>
  <c r="Z71" i="30" s="1"/>
  <c r="AB71" i="30" s="1"/>
  <c r="G73" i="30"/>
  <c r="Y73" i="30" s="1"/>
  <c r="Z73" i="30" s="1"/>
  <c r="AB73" i="30" s="1"/>
  <c r="G70" i="30"/>
  <c r="Y70" i="30" s="1"/>
  <c r="Z70" i="30" s="1"/>
  <c r="AB70" i="30" s="1"/>
  <c r="G72" i="30"/>
  <c r="Y72" i="30" s="1"/>
  <c r="Z72" i="30" s="1"/>
  <c r="AB72" i="30" s="1"/>
  <c r="K259" i="30"/>
  <c r="AD259" i="30" s="1"/>
  <c r="AE259" i="30" s="1"/>
  <c r="AG259" i="30" s="1"/>
  <c r="K252" i="30"/>
  <c r="AD252" i="30" s="1"/>
  <c r="AE252" i="30" s="1"/>
  <c r="AG252" i="30" s="1"/>
  <c r="K250" i="30"/>
  <c r="AD250" i="30" s="1"/>
  <c r="AE250" i="30" s="1"/>
  <c r="AG250" i="30" s="1"/>
  <c r="K256" i="30"/>
  <c r="AD256" i="30" s="1"/>
  <c r="AE256" i="30" s="1"/>
  <c r="AG256" i="30" s="1"/>
  <c r="K249" i="30"/>
  <c r="AD249" i="30" s="1"/>
  <c r="AE249" i="30" s="1"/>
  <c r="AG249" i="30" s="1"/>
  <c r="K257" i="30"/>
  <c r="AD257" i="30" s="1"/>
  <c r="AE257" i="30" s="1"/>
  <c r="AG257" i="30" s="1"/>
  <c r="K247" i="30"/>
  <c r="AD247" i="30" s="1"/>
  <c r="AE247" i="30" s="1"/>
  <c r="AG247" i="30" s="1"/>
  <c r="K254" i="30"/>
  <c r="AD254" i="30" s="1"/>
  <c r="AE254" i="30" s="1"/>
  <c r="AG254" i="30" s="1"/>
  <c r="K248" i="30"/>
  <c r="AD248" i="30" s="1"/>
  <c r="AE248" i="30" s="1"/>
  <c r="AG248" i="30" s="1"/>
  <c r="K253" i="30"/>
  <c r="AD253" i="30" s="1"/>
  <c r="AE253" i="30" s="1"/>
  <c r="AG253" i="30" s="1"/>
  <c r="K244" i="30"/>
  <c r="AD244" i="30" s="1"/>
  <c r="AE244" i="30" s="1"/>
  <c r="AG244" i="30" s="1"/>
  <c r="K245" i="30"/>
  <c r="AD245" i="30" s="1"/>
  <c r="AE245" i="30" s="1"/>
  <c r="AG245" i="30" s="1"/>
  <c r="K255" i="30"/>
  <c r="AD255" i="30" s="1"/>
  <c r="AE255" i="30" s="1"/>
  <c r="AG255" i="30" s="1"/>
  <c r="K258" i="30"/>
  <c r="AD258" i="30" s="1"/>
  <c r="AE258" i="30" s="1"/>
  <c r="AG258" i="30" s="1"/>
  <c r="K251" i="30"/>
  <c r="AD251" i="30" s="1"/>
  <c r="AE251" i="30" s="1"/>
  <c r="AG251" i="30" s="1"/>
  <c r="K246" i="30"/>
  <c r="AD246" i="30" s="1"/>
  <c r="AE246" i="30" s="1"/>
  <c r="AG246" i="30" s="1"/>
  <c r="K91" i="30"/>
  <c r="AD91" i="30" s="1"/>
  <c r="AE91" i="30" s="1"/>
  <c r="AG91" i="30" s="1"/>
  <c r="K93" i="30"/>
  <c r="AD93" i="30" s="1"/>
  <c r="AE93" i="30" s="1"/>
  <c r="AG93" i="30" s="1"/>
  <c r="K96" i="30"/>
  <c r="AD96" i="30" s="1"/>
  <c r="AE96" i="30" s="1"/>
  <c r="AG96" i="30" s="1"/>
  <c r="K90" i="30"/>
  <c r="AD90" i="30" s="1"/>
  <c r="AE90" i="30" s="1"/>
  <c r="AG90" i="30" s="1"/>
  <c r="K92" i="30"/>
  <c r="AD92" i="30" s="1"/>
  <c r="AE92" i="30" s="1"/>
  <c r="AG92" i="30" s="1"/>
  <c r="K95" i="30"/>
  <c r="AD95" i="30" s="1"/>
  <c r="AE95" i="30" s="1"/>
  <c r="AG95" i="30" s="1"/>
  <c r="K94" i="30"/>
  <c r="AD94" i="30" s="1"/>
  <c r="AE94" i="30" s="1"/>
  <c r="AG94" i="30" s="1"/>
  <c r="K182" i="30"/>
  <c r="AD182" i="30" s="1"/>
  <c r="AE182" i="30" s="1"/>
  <c r="AG182" i="30" s="1"/>
  <c r="K179" i="30"/>
  <c r="AD179" i="30" s="1"/>
  <c r="AE179" i="30" s="1"/>
  <c r="AG179" i="30" s="1"/>
  <c r="K181" i="30"/>
  <c r="AD181" i="30" s="1"/>
  <c r="AE181" i="30" s="1"/>
  <c r="AG181" i="30" s="1"/>
  <c r="K180" i="30"/>
  <c r="AD180" i="30" s="1"/>
  <c r="AE180" i="30" s="1"/>
  <c r="AG180" i="30" s="1"/>
  <c r="K176" i="30"/>
  <c r="AD176" i="30" s="1"/>
  <c r="AE176" i="30" s="1"/>
  <c r="AG176" i="30" s="1"/>
  <c r="K186" i="30"/>
  <c r="AD186" i="30" s="1"/>
  <c r="AE186" i="30" s="1"/>
  <c r="AG186" i="30" s="1"/>
  <c r="K177" i="30"/>
  <c r="AD177" i="30" s="1"/>
  <c r="AE177" i="30" s="1"/>
  <c r="AG177" i="30" s="1"/>
  <c r="K178" i="30"/>
  <c r="AD178" i="30" s="1"/>
  <c r="AE178" i="30" s="1"/>
  <c r="AG178" i="30" s="1"/>
  <c r="K184" i="30"/>
  <c r="AD184" i="30" s="1"/>
  <c r="AE184" i="30" s="1"/>
  <c r="AG184" i="30" s="1"/>
  <c r="K183" i="30"/>
  <c r="AD183" i="30" s="1"/>
  <c r="AE183" i="30" s="1"/>
  <c r="AG183" i="30" s="1"/>
  <c r="K185" i="30"/>
  <c r="AD185" i="30" s="1"/>
  <c r="AE185" i="30" s="1"/>
  <c r="AG185" i="30" s="1"/>
  <c r="K175" i="30"/>
  <c r="AD175" i="30" s="1"/>
  <c r="AE175" i="30" s="1"/>
  <c r="AG175" i="30" s="1"/>
  <c r="G78" i="30"/>
  <c r="Y78" i="30" s="1"/>
  <c r="Z78" i="30" s="1"/>
  <c r="AB78" i="30" s="1"/>
  <c r="G77" i="30"/>
  <c r="Y77" i="30" s="1"/>
  <c r="Z77" i="30" s="1"/>
  <c r="AB77" i="30" s="1"/>
  <c r="G76" i="30"/>
  <c r="Y76" i="30" s="1"/>
  <c r="Z76" i="30" s="1"/>
  <c r="AB76" i="30" s="1"/>
  <c r="G74" i="30"/>
  <c r="Y74" i="30" s="1"/>
  <c r="Z74" i="30" s="1"/>
  <c r="AB74" i="30" s="1"/>
  <c r="G75" i="30"/>
  <c r="Y75" i="30" s="1"/>
  <c r="Z75" i="30" s="1"/>
  <c r="AB75" i="30" s="1"/>
  <c r="G81" i="30"/>
  <c r="Y81" i="30" s="1"/>
  <c r="Z81" i="30" s="1"/>
  <c r="AB81" i="30" s="1"/>
  <c r="G82" i="30"/>
  <c r="Y82" i="30" s="1"/>
  <c r="Z82" i="30" s="1"/>
  <c r="AB82" i="30" s="1"/>
  <c r="G79" i="30"/>
  <c r="Y79" i="30" s="1"/>
  <c r="Z79" i="30" s="1"/>
  <c r="AB79" i="30" s="1"/>
  <c r="G80" i="30"/>
  <c r="Y80" i="30" s="1"/>
  <c r="Z80" i="30" s="1"/>
  <c r="AB80" i="30" s="1"/>
  <c r="G83" i="30"/>
  <c r="Y83" i="30" s="1"/>
  <c r="Z83" i="30" s="1"/>
  <c r="AB83" i="30" s="1"/>
  <c r="G296" i="30"/>
  <c r="Y296" i="30" s="1"/>
  <c r="Z296" i="30" s="1"/>
  <c r="AB296" i="30" s="1"/>
  <c r="G278" i="30"/>
  <c r="Y278" i="30" s="1"/>
  <c r="Z278" i="30" s="1"/>
  <c r="AB278" i="30" s="1"/>
  <c r="G281" i="30"/>
  <c r="Y281" i="30" s="1"/>
  <c r="Z281" i="30" s="1"/>
  <c r="AB281" i="30" s="1"/>
  <c r="G289" i="30"/>
  <c r="Y289" i="30" s="1"/>
  <c r="Z289" i="30" s="1"/>
  <c r="AB289" i="30" s="1"/>
  <c r="G282" i="30"/>
  <c r="Y282" i="30" s="1"/>
  <c r="Z282" i="30" s="1"/>
  <c r="AB282" i="30" s="1"/>
  <c r="G286" i="30"/>
  <c r="Y286" i="30" s="1"/>
  <c r="Z286" i="30" s="1"/>
  <c r="AB286" i="30" s="1"/>
  <c r="G283" i="30"/>
  <c r="Y283" i="30" s="1"/>
  <c r="Z283" i="30" s="1"/>
  <c r="AB283" i="30" s="1"/>
  <c r="G292" i="30"/>
  <c r="Y292" i="30" s="1"/>
  <c r="Z292" i="30" s="1"/>
  <c r="AB292" i="30" s="1"/>
  <c r="G284" i="30"/>
  <c r="Y284" i="30" s="1"/>
  <c r="Z284" i="30" s="1"/>
  <c r="AB284" i="30" s="1"/>
  <c r="G280" i="30"/>
  <c r="Y280" i="30" s="1"/>
  <c r="Z280" i="30" s="1"/>
  <c r="AB280" i="30" s="1"/>
  <c r="G291" i="30"/>
  <c r="Y291" i="30" s="1"/>
  <c r="Z291" i="30" s="1"/>
  <c r="AB291" i="30" s="1"/>
  <c r="G285" i="30"/>
  <c r="Y285" i="30" s="1"/>
  <c r="Z285" i="30" s="1"/>
  <c r="AB285" i="30" s="1"/>
  <c r="G295" i="30"/>
  <c r="Y295" i="30" s="1"/>
  <c r="Z295" i="30" s="1"/>
  <c r="AB295" i="30" s="1"/>
  <c r="G294" i="30"/>
  <c r="Y294" i="30" s="1"/>
  <c r="Z294" i="30" s="1"/>
  <c r="AB294" i="30" s="1"/>
  <c r="G287" i="30"/>
  <c r="Y287" i="30" s="1"/>
  <c r="Z287" i="30" s="1"/>
  <c r="AB287" i="30" s="1"/>
  <c r="G279" i="30"/>
  <c r="Y279" i="30" s="1"/>
  <c r="Z279" i="30" s="1"/>
  <c r="AB279" i="30" s="1"/>
  <c r="G290" i="30"/>
  <c r="Y290" i="30" s="1"/>
  <c r="Z290" i="30" s="1"/>
  <c r="AB290" i="30" s="1"/>
  <c r="G288" i="30"/>
  <c r="Y288" i="30" s="1"/>
  <c r="Z288" i="30" s="1"/>
  <c r="AB288" i="30" s="1"/>
  <c r="G293" i="30"/>
  <c r="Y293" i="30" s="1"/>
  <c r="Z293" i="30" s="1"/>
  <c r="AB293" i="30" s="1"/>
  <c r="G297" i="30"/>
  <c r="Y297" i="30" s="1"/>
  <c r="Z297" i="30" s="1"/>
  <c r="AB297" i="30" s="1"/>
  <c r="K304" i="30"/>
  <c r="AD304" i="30" s="1"/>
  <c r="AE304" i="30" s="1"/>
  <c r="AG304" i="30" s="1"/>
  <c r="K317" i="30"/>
  <c r="AD317" i="30" s="1"/>
  <c r="AE317" i="30" s="1"/>
  <c r="AG317" i="30" s="1"/>
  <c r="K305" i="30"/>
  <c r="AD305" i="30" s="1"/>
  <c r="AE305" i="30" s="1"/>
  <c r="AG305" i="30" s="1"/>
  <c r="K315" i="30"/>
  <c r="AD315" i="30" s="1"/>
  <c r="AE315" i="30" s="1"/>
  <c r="AG315" i="30" s="1"/>
  <c r="K310" i="30"/>
  <c r="AD310" i="30" s="1"/>
  <c r="AE310" i="30" s="1"/>
  <c r="AG310" i="30" s="1"/>
  <c r="K307" i="30"/>
  <c r="AD307" i="30" s="1"/>
  <c r="AE307" i="30" s="1"/>
  <c r="AG307" i="30" s="1"/>
  <c r="K306" i="30"/>
  <c r="AD306" i="30" s="1"/>
  <c r="AE306" i="30" s="1"/>
  <c r="AG306" i="30" s="1"/>
  <c r="K313" i="30"/>
  <c r="AD313" i="30" s="1"/>
  <c r="AE313" i="30" s="1"/>
  <c r="AG313" i="30" s="1"/>
  <c r="K311" i="30"/>
  <c r="AD311" i="30" s="1"/>
  <c r="AE311" i="30" s="1"/>
  <c r="AG311" i="30" s="1"/>
  <c r="K303" i="30"/>
  <c r="AD303" i="30" s="1"/>
  <c r="AE303" i="30" s="1"/>
  <c r="AG303" i="30" s="1"/>
  <c r="K318" i="30"/>
  <c r="AD318" i="30" s="1"/>
  <c r="AE318" i="30" s="1"/>
  <c r="AG318" i="30" s="1"/>
  <c r="K302" i="30"/>
  <c r="AD302" i="30" s="1"/>
  <c r="AE302" i="30" s="1"/>
  <c r="AG302" i="30" s="1"/>
  <c r="K314" i="30"/>
  <c r="AD314" i="30" s="1"/>
  <c r="AE314" i="30" s="1"/>
  <c r="AG314" i="30" s="1"/>
  <c r="K299" i="30"/>
  <c r="AD299" i="30" s="1"/>
  <c r="AE299" i="30" s="1"/>
  <c r="AG299" i="30" s="1"/>
  <c r="K300" i="30"/>
  <c r="AD300" i="30" s="1"/>
  <c r="AE300" i="30" s="1"/>
  <c r="AG300" i="30" s="1"/>
  <c r="K316" i="30"/>
  <c r="AD316" i="30" s="1"/>
  <c r="AE316" i="30" s="1"/>
  <c r="AG316" i="30" s="1"/>
  <c r="K301" i="30"/>
  <c r="AD301" i="30" s="1"/>
  <c r="AE301" i="30" s="1"/>
  <c r="AG301" i="30" s="1"/>
  <c r="K309" i="30"/>
  <c r="AD309" i="30" s="1"/>
  <c r="AE309" i="30" s="1"/>
  <c r="AG309" i="30" s="1"/>
  <c r="K308" i="30"/>
  <c r="AD308" i="30" s="1"/>
  <c r="AE308" i="30" s="1"/>
  <c r="AG308" i="30" s="1"/>
  <c r="K312" i="30"/>
  <c r="AD312" i="30" s="1"/>
  <c r="AE312" i="30" s="1"/>
  <c r="AG312" i="30" s="1"/>
  <c r="G132" i="30"/>
  <c r="Y132" i="30" s="1"/>
  <c r="Z132" i="30" s="1"/>
  <c r="AB132" i="30" s="1"/>
  <c r="G128" i="30"/>
  <c r="Y128" i="30" s="1"/>
  <c r="Z128" i="30" s="1"/>
  <c r="AB128" i="30" s="1"/>
  <c r="G125" i="30"/>
  <c r="Y125" i="30" s="1"/>
  <c r="Z125" i="30" s="1"/>
  <c r="AB125" i="30" s="1"/>
  <c r="G130" i="30"/>
  <c r="Y130" i="30" s="1"/>
  <c r="Z130" i="30" s="1"/>
  <c r="AB130" i="30" s="1"/>
  <c r="G127" i="30"/>
  <c r="Y127" i="30" s="1"/>
  <c r="Z127" i="30" s="1"/>
  <c r="AB127" i="30" s="1"/>
  <c r="G129" i="30"/>
  <c r="Y129" i="30" s="1"/>
  <c r="Z129" i="30" s="1"/>
  <c r="AB129" i="30" s="1"/>
  <c r="G131" i="30"/>
  <c r="Y131" i="30" s="1"/>
  <c r="Z131" i="30" s="1"/>
  <c r="AB131" i="30" s="1"/>
  <c r="G126" i="30"/>
  <c r="Y126" i="30" s="1"/>
  <c r="Z126" i="30" s="1"/>
  <c r="AB126" i="30" s="1"/>
  <c r="G116" i="30"/>
  <c r="Y116" i="30" s="1"/>
  <c r="Z116" i="30" s="1"/>
  <c r="AB116" i="30" s="1"/>
  <c r="G117" i="30"/>
  <c r="Y117" i="30" s="1"/>
  <c r="Z117" i="30" s="1"/>
  <c r="AB117" i="30" s="1"/>
  <c r="G124" i="30"/>
  <c r="Y124" i="30" s="1"/>
  <c r="Z124" i="30" s="1"/>
  <c r="AB124" i="30" s="1"/>
  <c r="G122" i="30"/>
  <c r="Y122" i="30" s="1"/>
  <c r="Z122" i="30" s="1"/>
  <c r="AB122" i="30" s="1"/>
  <c r="G118" i="30"/>
  <c r="Y118" i="30" s="1"/>
  <c r="Z118" i="30" s="1"/>
  <c r="AB118" i="30" s="1"/>
  <c r="G120" i="30"/>
  <c r="Y120" i="30" s="1"/>
  <c r="Z120" i="30" s="1"/>
  <c r="AB120" i="30" s="1"/>
  <c r="G119" i="30"/>
  <c r="Y119" i="30" s="1"/>
  <c r="Z119" i="30" s="1"/>
  <c r="AB119" i="30" s="1"/>
  <c r="G121" i="30"/>
  <c r="Y121" i="30" s="1"/>
  <c r="Z121" i="30" s="1"/>
  <c r="AB121" i="30" s="1"/>
  <c r="G123" i="30"/>
  <c r="Y123" i="30" s="1"/>
  <c r="Z123" i="30" s="1"/>
  <c r="AB123" i="30" s="1"/>
  <c r="K153" i="30"/>
  <c r="AD153" i="30" s="1"/>
  <c r="AE153" i="30" s="1"/>
  <c r="AG153" i="30" s="1"/>
  <c r="K154" i="30"/>
  <c r="AD154" i="30" s="1"/>
  <c r="AE154" i="30" s="1"/>
  <c r="AG154" i="30" s="1"/>
  <c r="K156" i="30"/>
  <c r="AD156" i="30" s="1"/>
  <c r="AE156" i="30" s="1"/>
  <c r="AG156" i="30" s="1"/>
  <c r="K161" i="30"/>
  <c r="AD161" i="30" s="1"/>
  <c r="AE161" i="30" s="1"/>
  <c r="AG161" i="30" s="1"/>
  <c r="K159" i="30"/>
  <c r="AD159" i="30" s="1"/>
  <c r="AE159" i="30" s="1"/>
  <c r="AG159" i="30" s="1"/>
  <c r="K157" i="30"/>
  <c r="AD157" i="30" s="1"/>
  <c r="AE157" i="30" s="1"/>
  <c r="AG157" i="30" s="1"/>
  <c r="K162" i="30"/>
  <c r="AD162" i="30" s="1"/>
  <c r="AE162" i="30" s="1"/>
  <c r="AG162" i="30" s="1"/>
  <c r="K158" i="30"/>
  <c r="AD158" i="30" s="1"/>
  <c r="AE158" i="30" s="1"/>
  <c r="AG158" i="30" s="1"/>
  <c r="K155" i="30"/>
  <c r="AD155" i="30" s="1"/>
  <c r="AE155" i="30" s="1"/>
  <c r="AG155" i="30" s="1"/>
  <c r="K160" i="30"/>
  <c r="AD160" i="30" s="1"/>
  <c r="AE160" i="30" s="1"/>
  <c r="AG160" i="30" s="1"/>
  <c r="K163" i="30"/>
  <c r="AD163" i="30" s="1"/>
  <c r="AE163" i="30" s="1"/>
  <c r="AG163" i="30" s="1"/>
  <c r="K152" i="30"/>
  <c r="AD152" i="30" s="1"/>
  <c r="AE152" i="30" s="1"/>
  <c r="AG152" i="30" s="1"/>
  <c r="K150" i="30"/>
  <c r="AD150" i="30" s="1"/>
  <c r="AE150" i="30" s="1"/>
  <c r="AG150" i="30" s="1"/>
  <c r="K144" i="30"/>
  <c r="AD144" i="30" s="1"/>
  <c r="AE144" i="30" s="1"/>
  <c r="AG144" i="30" s="1"/>
  <c r="K149" i="30"/>
  <c r="AD149" i="30" s="1"/>
  <c r="AE149" i="30" s="1"/>
  <c r="AG149" i="30" s="1"/>
  <c r="K146" i="30"/>
  <c r="AD146" i="30" s="1"/>
  <c r="AE146" i="30" s="1"/>
  <c r="AG146" i="30" s="1"/>
  <c r="K147" i="30"/>
  <c r="AD147" i="30" s="1"/>
  <c r="AE147" i="30" s="1"/>
  <c r="AG147" i="30" s="1"/>
  <c r="K143" i="30"/>
  <c r="AD143" i="30" s="1"/>
  <c r="AE143" i="30" s="1"/>
  <c r="AG143" i="30" s="1"/>
  <c r="K145" i="30"/>
  <c r="AD145" i="30" s="1"/>
  <c r="AE145" i="30" s="1"/>
  <c r="AG145" i="30" s="1"/>
  <c r="K148" i="30"/>
  <c r="AD148" i="30" s="1"/>
  <c r="AE148" i="30" s="1"/>
  <c r="AG148" i="30" s="1"/>
  <c r="K151" i="30"/>
  <c r="AD151" i="30" s="1"/>
  <c r="AE151" i="30" s="1"/>
  <c r="AG151" i="30" s="1"/>
  <c r="W123" i="23"/>
  <c r="AP123" i="23"/>
  <c r="E121" i="35"/>
  <c r="AR123" i="23"/>
  <c r="V123" i="23"/>
  <c r="AX123" i="23"/>
  <c r="BA123" i="23"/>
  <c r="AU123" i="23"/>
  <c r="AV123" i="23" s="1"/>
  <c r="X123" i="23"/>
  <c r="AW123" i="23"/>
  <c r="AA123" i="23"/>
  <c r="AB123" i="23" s="1"/>
  <c r="AQ123" i="23"/>
  <c r="Y123" i="23"/>
  <c r="Z123" i="23" s="1"/>
  <c r="AC123" i="23"/>
  <c r="AZ123" i="23"/>
  <c r="AS123" i="23"/>
  <c r="AT123" i="23" s="1"/>
  <c r="F84" i="35"/>
  <c r="AW86" i="24"/>
  <c r="AC86" i="24"/>
  <c r="AP86" i="24"/>
  <c r="AA86" i="24"/>
  <c r="AB86" i="24" s="1"/>
  <c r="AZ86" i="24"/>
  <c r="X86" i="24"/>
  <c r="BA86" i="24"/>
  <c r="W86" i="24"/>
  <c r="AS86" i="24"/>
  <c r="AT86" i="24" s="1"/>
  <c r="F84" i="31"/>
  <c r="T12" i="31" s="1"/>
  <c r="AR86" i="24"/>
  <c r="V86" i="24"/>
  <c r="AU86" i="24"/>
  <c r="AV86" i="24" s="1"/>
  <c r="AX86" i="24"/>
  <c r="Y86" i="24"/>
  <c r="Z86" i="24" s="1"/>
  <c r="AQ86" i="24"/>
  <c r="W155" i="24"/>
  <c r="AX155" i="24"/>
  <c r="F153" i="35"/>
  <c r="AZ155" i="24"/>
  <c r="AR155" i="24"/>
  <c r="AS155" i="24"/>
  <c r="AT155" i="24" s="1"/>
  <c r="Y155" i="24"/>
  <c r="Z155" i="24" s="1"/>
  <c r="BA155" i="24"/>
  <c r="AC155" i="24"/>
  <c r="AW155" i="24"/>
  <c r="X155" i="24"/>
  <c r="AU155" i="24"/>
  <c r="AV155" i="24" s="1"/>
  <c r="V155" i="24"/>
  <c r="AQ155" i="24"/>
  <c r="AA155" i="24"/>
  <c r="AB155" i="24" s="1"/>
  <c r="AP155" i="24"/>
  <c r="W132" i="24"/>
  <c r="AP132" i="24"/>
  <c r="AC132" i="24"/>
  <c r="AQ132" i="24"/>
  <c r="F130" i="35"/>
  <c r="AR132" i="24"/>
  <c r="AS132" i="24"/>
  <c r="AT132" i="24" s="1"/>
  <c r="AX132" i="24"/>
  <c r="AW132" i="24"/>
  <c r="AA132" i="24"/>
  <c r="AB132" i="24" s="1"/>
  <c r="AU132" i="24"/>
  <c r="AV132" i="24" s="1"/>
  <c r="X132" i="24"/>
  <c r="Y132" i="24"/>
  <c r="Z132" i="24" s="1"/>
  <c r="BA132" i="24"/>
  <c r="AZ132" i="24"/>
  <c r="V132" i="24"/>
  <c r="Y89" i="24"/>
  <c r="Z89" i="24" s="1"/>
  <c r="AU89" i="24"/>
  <c r="AV89" i="24" s="1"/>
  <c r="AZ89" i="24"/>
  <c r="AA89" i="24"/>
  <c r="AB89" i="24" s="1"/>
  <c r="AR89" i="24"/>
  <c r="X89" i="24"/>
  <c r="AX89" i="24"/>
  <c r="W89" i="24"/>
  <c r="AW89" i="24"/>
  <c r="F87" i="31"/>
  <c r="AS89" i="24"/>
  <c r="AT89" i="24" s="1"/>
  <c r="BA89" i="24"/>
  <c r="AQ89" i="24"/>
  <c r="F87" i="35"/>
  <c r="AC89" i="24"/>
  <c r="V89" i="24"/>
  <c r="AP89" i="24"/>
  <c r="U9" i="26"/>
  <c r="I9" i="34"/>
  <c r="O9" i="34" s="1"/>
  <c r="N10" i="26"/>
  <c r="AX79" i="24"/>
  <c r="BA159" i="23"/>
  <c r="AR159" i="23"/>
  <c r="V159" i="23"/>
  <c r="AA159" i="23"/>
  <c r="AB159" i="23" s="1"/>
  <c r="AX159" i="23"/>
  <c r="Y159" i="23"/>
  <c r="Z159" i="23" s="1"/>
  <c r="AU159" i="23"/>
  <c r="AV159" i="23" s="1"/>
  <c r="E157" i="35"/>
  <c r="AZ159" i="23"/>
  <c r="AW159" i="23"/>
  <c r="AC159" i="23"/>
  <c r="AQ159" i="23"/>
  <c r="AP159" i="23"/>
  <c r="X159" i="23"/>
  <c r="AS159" i="23"/>
  <c r="AT159" i="23" s="1"/>
  <c r="W159" i="23"/>
  <c r="AZ166" i="24"/>
  <c r="AP166" i="24"/>
  <c r="AC166" i="24"/>
  <c r="AS166" i="24"/>
  <c r="AT166" i="24" s="1"/>
  <c r="X166" i="24"/>
  <c r="AW166" i="24"/>
  <c r="BA166" i="24"/>
  <c r="AQ166" i="24"/>
  <c r="F164" i="35"/>
  <c r="Y166" i="24"/>
  <c r="Z166" i="24" s="1"/>
  <c r="AU166" i="24"/>
  <c r="AV166" i="24" s="1"/>
  <c r="W166" i="24"/>
  <c r="AA166" i="24"/>
  <c r="AB166" i="24" s="1"/>
  <c r="AR166" i="24"/>
  <c r="V166" i="24"/>
  <c r="AX166" i="24"/>
  <c r="E78" i="31"/>
  <c r="AR80" i="23"/>
  <c r="AA80" i="23"/>
  <c r="AB80" i="23" s="1"/>
  <c r="BA80" i="23"/>
  <c r="X80" i="23"/>
  <c r="AU80" i="23"/>
  <c r="AV80" i="23" s="1"/>
  <c r="E78" i="35"/>
  <c r="AX80" i="23"/>
  <c r="AP80" i="23"/>
  <c r="AC80" i="23"/>
  <c r="AS80" i="23"/>
  <c r="AT80" i="23" s="1"/>
  <c r="Y80" i="23"/>
  <c r="Z80" i="23" s="1"/>
  <c r="AZ80" i="23"/>
  <c r="W80" i="23"/>
  <c r="AW80" i="23"/>
  <c r="V80" i="23"/>
  <c r="AQ80" i="23"/>
  <c r="AA112" i="23"/>
  <c r="AB112" i="23" s="1"/>
  <c r="AU112" i="23"/>
  <c r="AV112" i="23" s="1"/>
  <c r="V112" i="23"/>
  <c r="AX112" i="23"/>
  <c r="AP112" i="23"/>
  <c r="AR112" i="23"/>
  <c r="AQ112" i="23"/>
  <c r="Y112" i="23"/>
  <c r="Z112" i="23" s="1"/>
  <c r="AS112" i="23"/>
  <c r="AT112" i="23" s="1"/>
  <c r="AC112" i="23"/>
  <c r="AZ112" i="23"/>
  <c r="X112" i="23"/>
  <c r="BA112" i="23"/>
  <c r="E110" i="35"/>
  <c r="AW112" i="23"/>
  <c r="W112" i="23"/>
  <c r="AC144" i="23"/>
  <c r="AW144" i="23"/>
  <c r="AZ144" i="23"/>
  <c r="AX144" i="23"/>
  <c r="AA144" i="23"/>
  <c r="AB144" i="23" s="1"/>
  <c r="AU144" i="23"/>
  <c r="AV144" i="23" s="1"/>
  <c r="V144" i="23"/>
  <c r="AS144" i="23"/>
  <c r="AT144" i="23" s="1"/>
  <c r="Y144" i="23"/>
  <c r="Z144" i="23" s="1"/>
  <c r="AR144" i="23"/>
  <c r="BA144" i="23"/>
  <c r="AQ144" i="23"/>
  <c r="E142" i="35"/>
  <c r="X144" i="23"/>
  <c r="W144" i="23"/>
  <c r="AP144" i="23"/>
  <c r="W85" i="23"/>
  <c r="AX85" i="23"/>
  <c r="E83" i="31"/>
  <c r="AW85" i="23"/>
  <c r="V85" i="23"/>
  <c r="AS85" i="23"/>
  <c r="AT85" i="23" s="1"/>
  <c r="E83" i="35"/>
  <c r="AU85" i="23"/>
  <c r="AV85" i="23" s="1"/>
  <c r="AP85" i="23"/>
  <c r="AA85" i="23"/>
  <c r="AB85" i="23" s="1"/>
  <c r="AQ85" i="23"/>
  <c r="X85" i="23"/>
  <c r="BA85" i="23"/>
  <c r="AC85" i="23"/>
  <c r="AZ85" i="23"/>
  <c r="Y85" i="23"/>
  <c r="Z85" i="23" s="1"/>
  <c r="AR85" i="23"/>
  <c r="V117" i="23"/>
  <c r="AZ117" i="23"/>
  <c r="AR117" i="23"/>
  <c r="AP117" i="23"/>
  <c r="X117" i="23"/>
  <c r="BA117" i="23"/>
  <c r="AC117" i="23"/>
  <c r="W117" i="23"/>
  <c r="E115" i="35"/>
  <c r="AS117" i="23"/>
  <c r="AT117" i="23" s="1"/>
  <c r="AQ117" i="23"/>
  <c r="AA117" i="23"/>
  <c r="AB117" i="23" s="1"/>
  <c r="AW117" i="23"/>
  <c r="AX117" i="23"/>
  <c r="AU117" i="23"/>
  <c r="AV117" i="23" s="1"/>
  <c r="Y117" i="23"/>
  <c r="Z117" i="23" s="1"/>
  <c r="W149" i="23"/>
  <c r="AZ149" i="23"/>
  <c r="AW149" i="23"/>
  <c r="BA149" i="23"/>
  <c r="E147" i="35"/>
  <c r="AP149" i="23"/>
  <c r="AC149" i="23"/>
  <c r="AQ149" i="23"/>
  <c r="Y149" i="23"/>
  <c r="Z149" i="23" s="1"/>
  <c r="AA149" i="23"/>
  <c r="AB149" i="23" s="1"/>
  <c r="V149" i="23"/>
  <c r="AS149" i="23"/>
  <c r="AT149" i="23" s="1"/>
  <c r="AR149" i="23"/>
  <c r="AU149" i="23"/>
  <c r="AV149" i="23" s="1"/>
  <c r="X149" i="23"/>
  <c r="AX149" i="23"/>
  <c r="AA130" i="23"/>
  <c r="AB130" i="23" s="1"/>
  <c r="AU130" i="23"/>
  <c r="AV130" i="23" s="1"/>
  <c r="Y130" i="23"/>
  <c r="Z130" i="23" s="1"/>
  <c r="AZ130" i="23"/>
  <c r="AQ130" i="23"/>
  <c r="W130" i="23"/>
  <c r="AW130" i="23"/>
  <c r="E128" i="35"/>
  <c r="AP130" i="23"/>
  <c r="X130" i="23"/>
  <c r="BA130" i="23"/>
  <c r="AC130" i="23"/>
  <c r="V130" i="23"/>
  <c r="AR130" i="23"/>
  <c r="AS130" i="23"/>
  <c r="AT130" i="23" s="1"/>
  <c r="AX130" i="23"/>
  <c r="Y78" i="23"/>
  <c r="Z78" i="23" s="1"/>
  <c r="AR78" i="23"/>
  <c r="X78" i="23"/>
  <c r="AP78" i="23"/>
  <c r="W78" i="23"/>
  <c r="AZ78" i="23"/>
  <c r="E76" i="31"/>
  <c r="AS78" i="23"/>
  <c r="AT78" i="23" s="1"/>
  <c r="V78" i="23"/>
  <c r="AQ78" i="23"/>
  <c r="AC78" i="23"/>
  <c r="AU78" i="23"/>
  <c r="AV78" i="23" s="1"/>
  <c r="AA78" i="23"/>
  <c r="AB78" i="23" s="1"/>
  <c r="AX78" i="23"/>
  <c r="BA78" i="23"/>
  <c r="E76" i="35"/>
  <c r="AW78" i="23"/>
  <c r="V79" i="23"/>
  <c r="AS79" i="23"/>
  <c r="AT79" i="23" s="1"/>
  <c r="AC79" i="23"/>
  <c r="AX79" i="23"/>
  <c r="AQ79" i="23"/>
  <c r="Y79" i="23"/>
  <c r="Z79" i="23" s="1"/>
  <c r="AP79" i="23"/>
  <c r="AW79" i="23"/>
  <c r="AA79" i="23"/>
  <c r="AB79" i="23" s="1"/>
  <c r="BA79" i="23"/>
  <c r="E77" i="35"/>
  <c r="AU79" i="23"/>
  <c r="AV79" i="23" s="1"/>
  <c r="X79" i="23"/>
  <c r="E77" i="31"/>
  <c r="W79" i="23"/>
  <c r="AZ79" i="23"/>
  <c r="AR79" i="23"/>
  <c r="V111" i="23"/>
  <c r="AP111" i="23"/>
  <c r="E109" i="35"/>
  <c r="AU111" i="23"/>
  <c r="AV111" i="23" s="1"/>
  <c r="BA111" i="23"/>
  <c r="AQ111" i="23"/>
  <c r="X111" i="23"/>
  <c r="AW111" i="23"/>
  <c r="AS111" i="23"/>
  <c r="AT111" i="23" s="1"/>
  <c r="Y111" i="23"/>
  <c r="Z111" i="23" s="1"/>
  <c r="AC111" i="23"/>
  <c r="W111" i="23"/>
  <c r="AA111" i="23"/>
  <c r="AB111" i="23" s="1"/>
  <c r="AX111" i="23"/>
  <c r="AR111" i="23"/>
  <c r="AZ111" i="23"/>
  <c r="V143" i="23"/>
  <c r="AS143" i="23"/>
  <c r="AT143" i="23" s="1"/>
  <c r="AW143" i="23"/>
  <c r="BA143" i="23"/>
  <c r="Y143" i="23"/>
  <c r="Z143" i="23" s="1"/>
  <c r="AR143" i="23"/>
  <c r="E141" i="35"/>
  <c r="AU143" i="23"/>
  <c r="AV143" i="23" s="1"/>
  <c r="AC143" i="23"/>
  <c r="AQ143" i="23"/>
  <c r="W143" i="23"/>
  <c r="AX143" i="23"/>
  <c r="AA143" i="23"/>
  <c r="AB143" i="23" s="1"/>
  <c r="AZ143" i="23"/>
  <c r="AP143" i="23"/>
  <c r="X143" i="23"/>
  <c r="W145" i="23"/>
  <c r="AU145" i="23"/>
  <c r="AV145" i="23" s="1"/>
  <c r="V145" i="23"/>
  <c r="BA145" i="23"/>
  <c r="X145" i="23"/>
  <c r="AX145" i="23"/>
  <c r="E143" i="35"/>
  <c r="AQ145" i="23"/>
  <c r="AA145" i="23"/>
  <c r="AB145" i="23" s="1"/>
  <c r="Y145" i="23"/>
  <c r="Z145" i="23" s="1"/>
  <c r="AC145" i="23"/>
  <c r="AW145" i="23"/>
  <c r="AR145" i="23"/>
  <c r="AP145" i="23"/>
  <c r="AZ145" i="23"/>
  <c r="AS145" i="23"/>
  <c r="AT145" i="23" s="1"/>
  <c r="Y118" i="23"/>
  <c r="Z118" i="23" s="1"/>
  <c r="AR118" i="23"/>
  <c r="X118" i="23"/>
  <c r="AS118" i="23"/>
  <c r="AT118" i="23" s="1"/>
  <c r="AA118" i="23"/>
  <c r="AB118" i="23" s="1"/>
  <c r="AP118" i="23"/>
  <c r="AC118" i="23"/>
  <c r="AZ118" i="23"/>
  <c r="W118" i="23"/>
  <c r="AQ118" i="23"/>
  <c r="V118" i="23"/>
  <c r="E116" i="35"/>
  <c r="AX118" i="23"/>
  <c r="AW118" i="23"/>
  <c r="AU118" i="23"/>
  <c r="AV118" i="23" s="1"/>
  <c r="BA118" i="23"/>
  <c r="X92" i="23"/>
  <c r="AS92" i="23"/>
  <c r="AT92" i="23" s="1"/>
  <c r="AA92" i="23"/>
  <c r="AB92" i="23" s="1"/>
  <c r="AZ92" i="23"/>
  <c r="W92" i="23"/>
  <c r="AX92" i="23"/>
  <c r="E90" i="35"/>
  <c r="BA92" i="23"/>
  <c r="V92" i="23"/>
  <c r="AR92" i="23"/>
  <c r="AW92" i="23"/>
  <c r="Y92" i="23"/>
  <c r="Z92" i="23" s="1"/>
  <c r="AU92" i="23"/>
  <c r="AV92" i="23" s="1"/>
  <c r="AP92" i="23"/>
  <c r="E90" i="31"/>
  <c r="AC92" i="23"/>
  <c r="AQ92" i="23"/>
  <c r="AA124" i="23"/>
  <c r="AB124" i="23" s="1"/>
  <c r="AQ124" i="23"/>
  <c r="AP124" i="23"/>
  <c r="AR124" i="23"/>
  <c r="W124" i="23"/>
  <c r="AW124" i="23"/>
  <c r="AC124" i="23"/>
  <c r="AS124" i="23"/>
  <c r="AT124" i="23" s="1"/>
  <c r="AZ124" i="23"/>
  <c r="Y124" i="23"/>
  <c r="Z124" i="23" s="1"/>
  <c r="E122" i="35"/>
  <c r="X124" i="23"/>
  <c r="V124" i="23"/>
  <c r="AX124" i="23"/>
  <c r="AU124" i="23"/>
  <c r="AV124" i="23" s="1"/>
  <c r="BA124" i="23"/>
  <c r="X105" i="23"/>
  <c r="AR105" i="23"/>
  <c r="E103" i="35"/>
  <c r="BA105" i="23"/>
  <c r="AC105" i="23"/>
  <c r="AS105" i="23"/>
  <c r="AT105" i="23" s="1"/>
  <c r="Y105" i="23"/>
  <c r="Z105" i="23" s="1"/>
  <c r="AQ105" i="23"/>
  <c r="W105" i="23"/>
  <c r="AU105" i="23"/>
  <c r="AV105" i="23" s="1"/>
  <c r="E103" i="31"/>
  <c r="AW105" i="23"/>
  <c r="V105" i="23"/>
  <c r="AP105" i="23"/>
  <c r="AZ105" i="23"/>
  <c r="AA105" i="23"/>
  <c r="AB105" i="23" s="1"/>
  <c r="AX105" i="23"/>
  <c r="V73" i="23"/>
  <c r="AU73" i="23"/>
  <c r="AV73" i="23" s="1"/>
  <c r="W73" i="23"/>
  <c r="AQ73" i="23"/>
  <c r="E71" i="31"/>
  <c r="AS73" i="23"/>
  <c r="AT73" i="23" s="1"/>
  <c r="Y73" i="23"/>
  <c r="Z73" i="23" s="1"/>
  <c r="AP73" i="23"/>
  <c r="E71" i="35"/>
  <c r="AR73" i="23"/>
  <c r="AX73" i="23"/>
  <c r="BA73" i="23"/>
  <c r="AW73" i="23"/>
  <c r="AC73" i="23"/>
  <c r="AZ73" i="23"/>
  <c r="X73" i="23"/>
  <c r="AA73" i="23"/>
  <c r="AB73" i="23" s="1"/>
  <c r="E111" i="35"/>
  <c r="AP113" i="23"/>
  <c r="X113" i="23"/>
  <c r="AW113" i="23"/>
  <c r="V113" i="23"/>
  <c r="AR113" i="23"/>
  <c r="AA113" i="23"/>
  <c r="AB113" i="23" s="1"/>
  <c r="AZ113" i="23"/>
  <c r="AU113" i="23"/>
  <c r="AV113" i="23" s="1"/>
  <c r="Y113" i="23"/>
  <c r="Z113" i="23" s="1"/>
  <c r="W113" i="23"/>
  <c r="AC113" i="23"/>
  <c r="AQ113" i="23"/>
  <c r="AS113" i="23"/>
  <c r="AT113" i="23" s="1"/>
  <c r="AX113" i="23"/>
  <c r="BA113" i="23"/>
  <c r="AP126" i="24"/>
  <c r="BA126" i="24"/>
  <c r="W126" i="24"/>
  <c r="AW126" i="24"/>
  <c r="X126" i="24"/>
  <c r="AX126" i="24"/>
  <c r="V126" i="24"/>
  <c r="AZ126" i="24"/>
  <c r="AC126" i="24"/>
  <c r="AQ126" i="24"/>
  <c r="Y126" i="24"/>
  <c r="Z126" i="24" s="1"/>
  <c r="AU126" i="24"/>
  <c r="AV126" i="24" s="1"/>
  <c r="F124" i="35"/>
  <c r="AR126" i="24"/>
  <c r="AA126" i="24"/>
  <c r="AB126" i="24" s="1"/>
  <c r="AS126" i="24"/>
  <c r="AT126" i="24" s="1"/>
  <c r="AA67" i="24"/>
  <c r="AB67" i="24" s="1"/>
  <c r="AS67" i="24"/>
  <c r="AT67" i="24" s="1"/>
  <c r="V67" i="24"/>
  <c r="AP67" i="24"/>
  <c r="Y67" i="24"/>
  <c r="Z67" i="24" s="1"/>
  <c r="AW67" i="24"/>
  <c r="AR67" i="24"/>
  <c r="AQ67" i="24"/>
  <c r="AU67" i="24"/>
  <c r="AV67" i="24" s="1"/>
  <c r="AC67" i="24"/>
  <c r="AX67" i="24"/>
  <c r="F65" i="35"/>
  <c r="AZ67" i="24"/>
  <c r="W67" i="24"/>
  <c r="F65" i="31"/>
  <c r="BA67" i="24"/>
  <c r="X67" i="24"/>
  <c r="X99" i="24"/>
  <c r="AU99" i="24"/>
  <c r="AV99" i="24" s="1"/>
  <c r="V99" i="24"/>
  <c r="AP99" i="24"/>
  <c r="AX99" i="24"/>
  <c r="AS99" i="24"/>
  <c r="AT99" i="24" s="1"/>
  <c r="F97" i="35"/>
  <c r="AQ99" i="24"/>
  <c r="AA99" i="24"/>
  <c r="AB99" i="24" s="1"/>
  <c r="BA99" i="24"/>
  <c r="AC99" i="24"/>
  <c r="AR99" i="24"/>
  <c r="F97" i="31"/>
  <c r="Y99" i="24"/>
  <c r="Z99" i="24" s="1"/>
  <c r="W99" i="24"/>
  <c r="AW99" i="24"/>
  <c r="AZ99" i="24"/>
  <c r="W131" i="24"/>
  <c r="AP131" i="24"/>
  <c r="V131" i="24"/>
  <c r="AW131" i="24"/>
  <c r="X131" i="24"/>
  <c r="AQ131" i="24"/>
  <c r="AC131" i="24"/>
  <c r="AR131" i="24"/>
  <c r="BA131" i="24"/>
  <c r="AS131" i="24"/>
  <c r="AT131" i="24" s="1"/>
  <c r="AZ131" i="24"/>
  <c r="AX131" i="24"/>
  <c r="AU131" i="24"/>
  <c r="AV131" i="24" s="1"/>
  <c r="F129" i="35"/>
  <c r="AA131" i="24"/>
  <c r="AB131" i="24" s="1"/>
  <c r="Y131" i="24"/>
  <c r="Z131" i="24" s="1"/>
  <c r="AC72" i="24"/>
  <c r="AS72" i="24"/>
  <c r="AT72" i="24" s="1"/>
  <c r="AU72" i="24"/>
  <c r="AV72" i="24" s="1"/>
  <c r="AA72" i="24"/>
  <c r="AB72" i="24" s="1"/>
  <c r="AQ72" i="24"/>
  <c r="W72" i="24"/>
  <c r="AR72" i="24"/>
  <c r="V72" i="24"/>
  <c r="F70" i="35"/>
  <c r="BA72" i="24"/>
  <c r="AZ72" i="24"/>
  <c r="F70" i="31"/>
  <c r="AW72" i="24"/>
  <c r="Y72" i="24"/>
  <c r="Z72" i="24" s="1"/>
  <c r="X72" i="24"/>
  <c r="AP72" i="24"/>
  <c r="AX72" i="24"/>
  <c r="Y136" i="24"/>
  <c r="Z136" i="24" s="1"/>
  <c r="AP136" i="24"/>
  <c r="V136" i="24"/>
  <c r="AW136" i="24"/>
  <c r="W136" i="24"/>
  <c r="AR136" i="24"/>
  <c r="AC136" i="24"/>
  <c r="AX136" i="24"/>
  <c r="F134" i="35"/>
  <c r="AZ136" i="24"/>
  <c r="AA136" i="24"/>
  <c r="AB136" i="24" s="1"/>
  <c r="BA136" i="24"/>
  <c r="AS136" i="24"/>
  <c r="AT136" i="24" s="1"/>
  <c r="AU136" i="24"/>
  <c r="AV136" i="24" s="1"/>
  <c r="X136" i="24"/>
  <c r="AQ136" i="24"/>
  <c r="AC77" i="24"/>
  <c r="AQ77" i="24"/>
  <c r="W77" i="24"/>
  <c r="AX77" i="24"/>
  <c r="AS77" i="24"/>
  <c r="AT77" i="24" s="1"/>
  <c r="V77" i="24"/>
  <c r="AR77" i="24"/>
  <c r="AA77" i="24"/>
  <c r="AB77" i="24" s="1"/>
  <c r="AZ77" i="24"/>
  <c r="F75" i="31"/>
  <c r="AU77" i="24"/>
  <c r="AV77" i="24" s="1"/>
  <c r="F75" i="35"/>
  <c r="AW77" i="24"/>
  <c r="Y77" i="24"/>
  <c r="Z77" i="24" s="1"/>
  <c r="BA77" i="24"/>
  <c r="X77" i="24"/>
  <c r="AP77" i="24"/>
  <c r="W109" i="24"/>
  <c r="AR109" i="24"/>
  <c r="F107" i="35"/>
  <c r="AU109" i="24"/>
  <c r="AV109" i="24" s="1"/>
  <c r="AX109" i="24"/>
  <c r="V109" i="24"/>
  <c r="BA109" i="24"/>
  <c r="Y109" i="24"/>
  <c r="Z109" i="24" s="1"/>
  <c r="AP109" i="24"/>
  <c r="AC109" i="24"/>
  <c r="AQ109" i="24"/>
  <c r="AA109" i="24"/>
  <c r="AB109" i="24" s="1"/>
  <c r="AW109" i="24"/>
  <c r="X109" i="24"/>
  <c r="AS109" i="24"/>
  <c r="AT109" i="24" s="1"/>
  <c r="AZ109" i="24"/>
  <c r="V141" i="24"/>
  <c r="AS141" i="24"/>
  <c r="AT141" i="24" s="1"/>
  <c r="F139" i="35"/>
  <c r="AU141" i="24"/>
  <c r="AV141" i="24" s="1"/>
  <c r="AA141" i="24"/>
  <c r="AB141" i="24" s="1"/>
  <c r="AX141" i="24"/>
  <c r="W141" i="24"/>
  <c r="AW141" i="24"/>
  <c r="X141" i="24"/>
  <c r="AR141" i="24"/>
  <c r="Y141" i="24"/>
  <c r="Z141" i="24" s="1"/>
  <c r="AQ141" i="24"/>
  <c r="AC141" i="24"/>
  <c r="AZ141" i="24"/>
  <c r="AP141" i="24"/>
  <c r="BA141" i="24"/>
  <c r="AR140" i="24"/>
  <c r="AP140" i="24"/>
  <c r="W140" i="24"/>
  <c r="AQ140" i="24"/>
  <c r="X140" i="24"/>
  <c r="AZ140" i="24"/>
  <c r="V140" i="24"/>
  <c r="AX140" i="24"/>
  <c r="Y140" i="24"/>
  <c r="Z140" i="24" s="1"/>
  <c r="AS140" i="24"/>
  <c r="AT140" i="24" s="1"/>
  <c r="AA140" i="24"/>
  <c r="AB140" i="24" s="1"/>
  <c r="AU140" i="24"/>
  <c r="AV140" i="24" s="1"/>
  <c r="AC140" i="24"/>
  <c r="AW140" i="24"/>
  <c r="F138" i="35"/>
  <c r="BA140" i="24"/>
  <c r="AC66" i="24"/>
  <c r="AQ66" i="24"/>
  <c r="AX66" i="24"/>
  <c r="AU66" i="24"/>
  <c r="AV66" i="24" s="1"/>
  <c r="V66" i="24"/>
  <c r="AW66" i="24"/>
  <c r="X66" i="24"/>
  <c r="AR66" i="24"/>
  <c r="AA66" i="24"/>
  <c r="AB66" i="24" s="1"/>
  <c r="BA66" i="24"/>
  <c r="F64" i="31"/>
  <c r="T10" i="31" s="1"/>
  <c r="AS66" i="24"/>
  <c r="AT66" i="24" s="1"/>
  <c r="W66" i="24"/>
  <c r="AP66" i="24"/>
  <c r="F64" i="35"/>
  <c r="AZ66" i="24"/>
  <c r="Y66" i="24"/>
  <c r="Z66" i="24" s="1"/>
  <c r="AC98" i="24"/>
  <c r="AP98" i="24"/>
  <c r="AA98" i="24"/>
  <c r="AB98" i="24" s="1"/>
  <c r="AW98" i="24"/>
  <c r="V98" i="24"/>
  <c r="AQ98" i="24"/>
  <c r="W98" i="24"/>
  <c r="AU98" i="24"/>
  <c r="AV98" i="24" s="1"/>
  <c r="F96" i="35"/>
  <c r="AR98" i="24"/>
  <c r="Y98" i="24"/>
  <c r="Z98" i="24" s="1"/>
  <c r="AX98" i="24"/>
  <c r="BA98" i="24"/>
  <c r="F96" i="31"/>
  <c r="AZ98" i="24"/>
  <c r="X98" i="24"/>
  <c r="AS98" i="24"/>
  <c r="AT98" i="24" s="1"/>
  <c r="Y130" i="24"/>
  <c r="Z130" i="24" s="1"/>
  <c r="AW130" i="24"/>
  <c r="AC130" i="24"/>
  <c r="AQ130" i="24"/>
  <c r="F128" i="35"/>
  <c r="AS130" i="24"/>
  <c r="AT130" i="24" s="1"/>
  <c r="V130" i="24"/>
  <c r="AR130" i="24"/>
  <c r="AA130" i="24"/>
  <c r="AB130" i="24" s="1"/>
  <c r="AP130" i="24"/>
  <c r="AZ130" i="24"/>
  <c r="AU130" i="24"/>
  <c r="AV130" i="24" s="1"/>
  <c r="W130" i="24"/>
  <c r="AX130" i="24"/>
  <c r="X130" i="24"/>
  <c r="BA130" i="24"/>
  <c r="AC116" i="24"/>
  <c r="AQ116" i="24"/>
  <c r="V116" i="24"/>
  <c r="AP116" i="24"/>
  <c r="Y116" i="24"/>
  <c r="Z116" i="24" s="1"/>
  <c r="AW116" i="24"/>
  <c r="W116" i="24"/>
  <c r="AR116" i="24"/>
  <c r="F114" i="35"/>
  <c r="X116" i="24"/>
  <c r="AX116" i="24"/>
  <c r="AZ116" i="24"/>
  <c r="AU116" i="24"/>
  <c r="AV116" i="24" s="1"/>
  <c r="AS116" i="24"/>
  <c r="AT116" i="24" s="1"/>
  <c r="AA116" i="24"/>
  <c r="AB116" i="24" s="1"/>
  <c r="BA116" i="24"/>
  <c r="AC119" i="24"/>
  <c r="AQ119" i="24"/>
  <c r="AA119" i="24"/>
  <c r="AB119" i="24" s="1"/>
  <c r="AR119" i="24"/>
  <c r="V119" i="24"/>
  <c r="AU119" i="24"/>
  <c r="AV119" i="24" s="1"/>
  <c r="X119" i="24"/>
  <c r="AS119" i="24"/>
  <c r="AT119" i="24" s="1"/>
  <c r="W119" i="24"/>
  <c r="AP119" i="24"/>
  <c r="AX119" i="24"/>
  <c r="BA119" i="24"/>
  <c r="AZ119" i="24"/>
  <c r="AW119" i="24"/>
  <c r="Y119" i="24"/>
  <c r="Z119" i="24" s="1"/>
  <c r="F117" i="35"/>
  <c r="F82" i="31"/>
  <c r="AU84" i="24"/>
  <c r="AV84" i="24" s="1"/>
  <c r="W84" i="24"/>
  <c r="AX84" i="24"/>
  <c r="X84" i="24"/>
  <c r="AR84" i="24"/>
  <c r="AP84" i="24"/>
  <c r="AC84" i="24"/>
  <c r="AS84" i="24"/>
  <c r="AT84" i="24" s="1"/>
  <c r="BA84" i="24"/>
  <c r="AQ84" i="24"/>
  <c r="V84" i="24"/>
  <c r="Y84" i="24"/>
  <c r="Z84" i="24" s="1"/>
  <c r="F82" i="35"/>
  <c r="AA84" i="24"/>
  <c r="AB84" i="24" s="1"/>
  <c r="AW84" i="24"/>
  <c r="AZ84" i="24"/>
  <c r="V97" i="24"/>
  <c r="AP97" i="24"/>
  <c r="AC97" i="24"/>
  <c r="AQ97" i="24"/>
  <c r="F95" i="31"/>
  <c r="AU97" i="24"/>
  <c r="AV97" i="24" s="1"/>
  <c r="Y97" i="24"/>
  <c r="Z97" i="24" s="1"/>
  <c r="BA97" i="24"/>
  <c r="AX97" i="24"/>
  <c r="AR97" i="24"/>
  <c r="F95" i="35"/>
  <c r="AS97" i="24"/>
  <c r="AT97" i="24" s="1"/>
  <c r="X97" i="24"/>
  <c r="AA97" i="24"/>
  <c r="AB97" i="24" s="1"/>
  <c r="W97" i="24"/>
  <c r="AZ97" i="24"/>
  <c r="AW97" i="24"/>
  <c r="F154" i="35"/>
  <c r="BA156" i="24"/>
  <c r="V156" i="24"/>
  <c r="AR156" i="24"/>
  <c r="X156" i="24"/>
  <c r="AZ156" i="24"/>
  <c r="AA156" i="24"/>
  <c r="AB156" i="24" s="1"/>
  <c r="AP156" i="24"/>
  <c r="Y156" i="24"/>
  <c r="Z156" i="24" s="1"/>
  <c r="AQ156" i="24"/>
  <c r="AW156" i="24"/>
  <c r="W156" i="24"/>
  <c r="AX156" i="24"/>
  <c r="AS156" i="24"/>
  <c r="AT156" i="24" s="1"/>
  <c r="AU156" i="24"/>
  <c r="AV156" i="24" s="1"/>
  <c r="AC156" i="24"/>
  <c r="CB14" i="19"/>
  <c r="Z14" i="19"/>
  <c r="CC14" i="19" s="1"/>
  <c r="G6" i="35"/>
  <c r="AP8" i="25"/>
  <c r="AA8" i="25"/>
  <c r="AB8" i="25" s="1"/>
  <c r="AQ8" i="25"/>
  <c r="X8" i="25"/>
  <c r="AW8" i="25"/>
  <c r="AC8" i="25"/>
  <c r="AS8" i="25"/>
  <c r="AT8" i="25" s="1"/>
  <c r="W8" i="25"/>
  <c r="AX8" i="25"/>
  <c r="Y8" i="25"/>
  <c r="Z8" i="25" s="1"/>
  <c r="AR8" i="25"/>
  <c r="G6" i="31"/>
  <c r="AZ8" i="25"/>
  <c r="AU8" i="25"/>
  <c r="AV8" i="25" s="1"/>
  <c r="V8" i="25"/>
  <c r="BA8" i="25"/>
  <c r="AQ166" i="23"/>
  <c r="AW166" i="23"/>
  <c r="AP166" i="23"/>
  <c r="X166" i="23"/>
  <c r="AZ166" i="23"/>
  <c r="V166" i="23"/>
  <c r="BA166" i="23"/>
  <c r="Y166" i="23"/>
  <c r="Z166" i="23" s="1"/>
  <c r="AA166" i="23"/>
  <c r="AB166" i="23" s="1"/>
  <c r="AX166" i="23"/>
  <c r="AS166" i="23"/>
  <c r="AT166" i="23" s="1"/>
  <c r="AR166" i="23"/>
  <c r="AC166" i="23"/>
  <c r="W166" i="23"/>
  <c r="AU166" i="23"/>
  <c r="AV166" i="23" s="1"/>
  <c r="E164" i="35"/>
  <c r="AP164" i="23"/>
  <c r="AW164" i="23"/>
  <c r="AX164" i="23"/>
  <c r="AU164" i="23"/>
  <c r="AV164" i="23" s="1"/>
  <c r="E162" i="35"/>
  <c r="W164" i="23"/>
  <c r="Y164" i="23"/>
  <c r="Z164" i="23" s="1"/>
  <c r="X164" i="23"/>
  <c r="AC164" i="23"/>
  <c r="AS164" i="23"/>
  <c r="AT164" i="23" s="1"/>
  <c r="BA164" i="23"/>
  <c r="AA164" i="23"/>
  <c r="AB164" i="23" s="1"/>
  <c r="AR164" i="23"/>
  <c r="V164" i="23"/>
  <c r="AZ164" i="23"/>
  <c r="AQ164" i="23"/>
  <c r="W136" i="23"/>
  <c r="AZ136" i="23"/>
  <c r="AC136" i="23"/>
  <c r="AW136" i="23"/>
  <c r="AP136" i="23"/>
  <c r="V136" i="23"/>
  <c r="AR136" i="23"/>
  <c r="X136" i="23"/>
  <c r="AS136" i="23"/>
  <c r="AT136" i="23" s="1"/>
  <c r="E134" i="35"/>
  <c r="AU136" i="23"/>
  <c r="AV136" i="23" s="1"/>
  <c r="AA136" i="23"/>
  <c r="AB136" i="23" s="1"/>
  <c r="BA136" i="23"/>
  <c r="Y136" i="23"/>
  <c r="Z136" i="23" s="1"/>
  <c r="AX136" i="23"/>
  <c r="AQ136" i="23"/>
  <c r="W154" i="23"/>
  <c r="AP154" i="23"/>
  <c r="E152" i="35"/>
  <c r="AS154" i="23"/>
  <c r="AT154" i="23" s="1"/>
  <c r="X154" i="23"/>
  <c r="AZ154" i="23"/>
  <c r="V154" i="23"/>
  <c r="AU154" i="23"/>
  <c r="AV154" i="23" s="1"/>
  <c r="AA154" i="23"/>
  <c r="AB154" i="23" s="1"/>
  <c r="BA154" i="23"/>
  <c r="Y154" i="23"/>
  <c r="Z154" i="23" s="1"/>
  <c r="AX154" i="23"/>
  <c r="AW154" i="23"/>
  <c r="AR154" i="23"/>
  <c r="AQ154" i="23"/>
  <c r="AC154" i="23"/>
  <c r="W110" i="23"/>
  <c r="BA110" i="23"/>
  <c r="AQ110" i="23"/>
  <c r="AW110" i="23"/>
  <c r="AA110" i="23"/>
  <c r="AB110" i="23" s="1"/>
  <c r="E108" i="35"/>
  <c r="AS110" i="23"/>
  <c r="AT110" i="23" s="1"/>
  <c r="X110" i="23"/>
  <c r="AZ110" i="23"/>
  <c r="AC110" i="23"/>
  <c r="AU110" i="23"/>
  <c r="AV110" i="23" s="1"/>
  <c r="V110" i="23"/>
  <c r="AX110" i="23"/>
  <c r="Y110" i="23"/>
  <c r="Z110" i="23" s="1"/>
  <c r="AR110" i="23"/>
  <c r="AP110" i="23"/>
  <c r="V134" i="23"/>
  <c r="BA134" i="23"/>
  <c r="E132" i="35"/>
  <c r="AQ134" i="23"/>
  <c r="AX134" i="23"/>
  <c r="AP134" i="23"/>
  <c r="AA134" i="23"/>
  <c r="AB134" i="23" s="1"/>
  <c r="AZ134" i="23"/>
  <c r="AW134" i="23"/>
  <c r="AS134" i="23"/>
  <c r="AT134" i="23" s="1"/>
  <c r="X134" i="23"/>
  <c r="AC134" i="23"/>
  <c r="W134" i="23"/>
  <c r="Y134" i="23"/>
  <c r="Z134" i="23" s="1"/>
  <c r="AU134" i="23"/>
  <c r="AV134" i="23" s="1"/>
  <c r="AR134" i="23"/>
  <c r="X98" i="23"/>
  <c r="AX98" i="23"/>
  <c r="V98" i="23"/>
  <c r="AR98" i="23"/>
  <c r="AP98" i="23"/>
  <c r="AC98" i="23"/>
  <c r="BA98" i="23"/>
  <c r="AA98" i="23"/>
  <c r="AB98" i="23" s="1"/>
  <c r="AW98" i="23"/>
  <c r="AQ98" i="23"/>
  <c r="AS98" i="23"/>
  <c r="AT98" i="23" s="1"/>
  <c r="AZ98" i="23"/>
  <c r="W98" i="23"/>
  <c r="E96" i="35"/>
  <c r="Y98" i="23"/>
  <c r="Z98" i="23" s="1"/>
  <c r="E96" i="31"/>
  <c r="AU98" i="23"/>
  <c r="AV98" i="23" s="1"/>
  <c r="W155" i="23"/>
  <c r="AU155" i="23"/>
  <c r="AV155" i="23" s="1"/>
  <c r="E153" i="35"/>
  <c r="AS155" i="23"/>
  <c r="AT155" i="23" s="1"/>
  <c r="V155" i="23"/>
  <c r="AQ155" i="23"/>
  <c r="AX155" i="23"/>
  <c r="BA155" i="23"/>
  <c r="AA155" i="23"/>
  <c r="AB155" i="23" s="1"/>
  <c r="AW155" i="23"/>
  <c r="AC155" i="23"/>
  <c r="AZ155" i="23"/>
  <c r="Y155" i="23"/>
  <c r="Z155" i="23" s="1"/>
  <c r="AR155" i="23"/>
  <c r="X155" i="23"/>
  <c r="AP155" i="23"/>
  <c r="Y94" i="24"/>
  <c r="Z94" i="24" s="1"/>
  <c r="BA94" i="24"/>
  <c r="F92" i="35"/>
  <c r="AS94" i="24"/>
  <c r="AT94" i="24" s="1"/>
  <c r="V94" i="24"/>
  <c r="AX94" i="24"/>
  <c r="AC94" i="24"/>
  <c r="AR94" i="24"/>
  <c r="X94" i="24"/>
  <c r="AW94" i="24"/>
  <c r="F92" i="31"/>
  <c r="AU94" i="24"/>
  <c r="AV94" i="24" s="1"/>
  <c r="W94" i="24"/>
  <c r="AZ94" i="24"/>
  <c r="AQ94" i="24"/>
  <c r="AA94" i="24"/>
  <c r="AB94" i="24" s="1"/>
  <c r="AP94" i="24"/>
  <c r="W104" i="24"/>
  <c r="AZ104" i="24"/>
  <c r="V104" i="24"/>
  <c r="AU104" i="24"/>
  <c r="AV104" i="24" s="1"/>
  <c r="X104" i="24"/>
  <c r="BA104" i="24"/>
  <c r="AC104" i="24"/>
  <c r="AP104" i="24"/>
  <c r="F102" i="31"/>
  <c r="AS104" i="24"/>
  <c r="AT104" i="24" s="1"/>
  <c r="AA104" i="24"/>
  <c r="AB104" i="24" s="1"/>
  <c r="AX104" i="24"/>
  <c r="Y104" i="24"/>
  <c r="Z104" i="24" s="1"/>
  <c r="AW104" i="24"/>
  <c r="F102" i="35"/>
  <c r="AR104" i="24"/>
  <c r="AQ104" i="24"/>
  <c r="V87" i="24"/>
  <c r="AR87" i="24"/>
  <c r="AC87" i="24"/>
  <c r="AZ87" i="24"/>
  <c r="Y87" i="24"/>
  <c r="Z87" i="24" s="1"/>
  <c r="AQ87" i="24"/>
  <c r="W87" i="24"/>
  <c r="AU87" i="24"/>
  <c r="AV87" i="24" s="1"/>
  <c r="F85" i="31"/>
  <c r="AS87" i="24"/>
  <c r="AT87" i="24" s="1"/>
  <c r="BA87" i="24"/>
  <c r="AA87" i="24"/>
  <c r="AB87" i="24" s="1"/>
  <c r="AX87" i="24"/>
  <c r="F85" i="35"/>
  <c r="AP87" i="24"/>
  <c r="X87" i="24"/>
  <c r="AW87" i="24"/>
  <c r="AR151" i="24"/>
  <c r="AX151" i="24"/>
  <c r="AA151" i="24"/>
  <c r="AB151" i="24" s="1"/>
  <c r="AW151" i="24"/>
  <c r="AC151" i="24"/>
  <c r="AQ151" i="24"/>
  <c r="Y151" i="24"/>
  <c r="Z151" i="24" s="1"/>
  <c r="AZ151" i="24"/>
  <c r="V151" i="24"/>
  <c r="AP151" i="24"/>
  <c r="F149" i="35"/>
  <c r="X151" i="24"/>
  <c r="W151" i="24"/>
  <c r="AS151" i="24"/>
  <c r="AT151" i="24" s="1"/>
  <c r="AU151" i="24"/>
  <c r="AV151" i="24" s="1"/>
  <c r="BA151" i="24"/>
  <c r="AC160" i="23"/>
  <c r="AA160" i="23"/>
  <c r="AB160" i="23" s="1"/>
  <c r="BA160" i="23"/>
  <c r="Y160" i="23"/>
  <c r="Z160" i="23" s="1"/>
  <c r="AU160" i="23"/>
  <c r="AV160" i="23" s="1"/>
  <c r="E158" i="35"/>
  <c r="AZ160" i="23"/>
  <c r="X160" i="23"/>
  <c r="AQ160" i="23"/>
  <c r="V160" i="23"/>
  <c r="AS160" i="23"/>
  <c r="AT160" i="23" s="1"/>
  <c r="W160" i="23"/>
  <c r="AW160" i="23"/>
  <c r="AR160" i="23"/>
  <c r="AX160" i="23"/>
  <c r="AP160" i="23"/>
  <c r="U16" i="19"/>
  <c r="E16" i="34"/>
  <c r="K16" i="34" s="1"/>
  <c r="AA104" i="23"/>
  <c r="AB104" i="23" s="1"/>
  <c r="AZ104" i="23"/>
  <c r="W104" i="23"/>
  <c r="AX104" i="23"/>
  <c r="Y104" i="23"/>
  <c r="Z104" i="23" s="1"/>
  <c r="BA104" i="23"/>
  <c r="X104" i="23"/>
  <c r="AU104" i="23"/>
  <c r="AV104" i="23" s="1"/>
  <c r="AW104" i="23"/>
  <c r="AS104" i="23"/>
  <c r="AT104" i="23" s="1"/>
  <c r="AC104" i="23"/>
  <c r="E102" i="35"/>
  <c r="V104" i="23"/>
  <c r="E102" i="31"/>
  <c r="AP104" i="23"/>
  <c r="AR104" i="23"/>
  <c r="AQ104" i="23"/>
  <c r="X90" i="23"/>
  <c r="AW90" i="23"/>
  <c r="AS90" i="23"/>
  <c r="AT90" i="23" s="1"/>
  <c r="E88" i="31"/>
  <c r="AU90" i="23"/>
  <c r="AV90" i="23" s="1"/>
  <c r="BA90" i="23"/>
  <c r="W90" i="23"/>
  <c r="AR90" i="23"/>
  <c r="Y90" i="23"/>
  <c r="Z90" i="23" s="1"/>
  <c r="AZ90" i="23"/>
  <c r="E88" i="35"/>
  <c r="AP90" i="23"/>
  <c r="AC90" i="23"/>
  <c r="AX90" i="23"/>
  <c r="V90" i="23"/>
  <c r="AA90" i="23"/>
  <c r="AB90" i="23" s="1"/>
  <c r="AQ90" i="23"/>
  <c r="V128" i="24"/>
  <c r="AU128" i="24"/>
  <c r="AV128" i="24" s="1"/>
  <c r="AC128" i="24"/>
  <c r="AZ128" i="24"/>
  <c r="Y128" i="24"/>
  <c r="Z128" i="24" s="1"/>
  <c r="AP128" i="24"/>
  <c r="W128" i="24"/>
  <c r="AR128" i="24"/>
  <c r="F126" i="35"/>
  <c r="BA128" i="24"/>
  <c r="X128" i="24"/>
  <c r="AX128" i="24"/>
  <c r="AA128" i="24"/>
  <c r="AB128" i="24" s="1"/>
  <c r="AW128" i="24"/>
  <c r="AS128" i="24"/>
  <c r="AT128" i="24" s="1"/>
  <c r="AQ128" i="24"/>
  <c r="F99" i="35"/>
  <c r="AR101" i="24"/>
  <c r="AC101" i="24"/>
  <c r="AX101" i="24"/>
  <c r="Y101" i="24"/>
  <c r="Z101" i="24" s="1"/>
  <c r="AS101" i="24"/>
  <c r="AT101" i="24" s="1"/>
  <c r="AA101" i="24"/>
  <c r="AB101" i="24" s="1"/>
  <c r="AP101" i="24"/>
  <c r="AW101" i="24"/>
  <c r="X101" i="24"/>
  <c r="AQ101" i="24"/>
  <c r="F99" i="31"/>
  <c r="AU101" i="24"/>
  <c r="AV101" i="24" s="1"/>
  <c r="W101" i="24"/>
  <c r="AZ101" i="24"/>
  <c r="BA101" i="24"/>
  <c r="V101" i="24"/>
  <c r="F120" i="35"/>
  <c r="AX122" i="24"/>
  <c r="AC122" i="24"/>
  <c r="AZ122" i="24"/>
  <c r="W122" i="24"/>
  <c r="AS122" i="24"/>
  <c r="AT122" i="24" s="1"/>
  <c r="Y122" i="24"/>
  <c r="Z122" i="24" s="1"/>
  <c r="AW122" i="24"/>
  <c r="AP122" i="24"/>
  <c r="AR122" i="24"/>
  <c r="X122" i="24"/>
  <c r="AQ122" i="24"/>
  <c r="AA122" i="24"/>
  <c r="AB122" i="24" s="1"/>
  <c r="AU122" i="24"/>
  <c r="AV122" i="24" s="1"/>
  <c r="V122" i="24"/>
  <c r="BA122" i="24"/>
  <c r="Y158" i="24"/>
  <c r="Z158" i="24" s="1"/>
  <c r="AA158" i="24"/>
  <c r="AB158" i="24" s="1"/>
  <c r="BA158" i="24"/>
  <c r="AU158" i="24"/>
  <c r="AV158" i="24" s="1"/>
  <c r="W158" i="24"/>
  <c r="AZ158" i="24"/>
  <c r="X158" i="24"/>
  <c r="AC158" i="24"/>
  <c r="F156" i="35"/>
  <c r="AX158" i="24"/>
  <c r="V158" i="24"/>
  <c r="AP158" i="24"/>
  <c r="AS158" i="24"/>
  <c r="AT158" i="24" s="1"/>
  <c r="AW158" i="24"/>
  <c r="AQ158" i="24"/>
  <c r="AR158" i="24"/>
  <c r="X162" i="24"/>
  <c r="AA162" i="24"/>
  <c r="AB162" i="24" s="1"/>
  <c r="AR162" i="24"/>
  <c r="W162" i="24"/>
  <c r="AZ162" i="24"/>
  <c r="F160" i="35"/>
  <c r="AX162" i="24"/>
  <c r="AQ162" i="24"/>
  <c r="Y162" i="24"/>
  <c r="Z162" i="24" s="1"/>
  <c r="AS162" i="24"/>
  <c r="AT162" i="24" s="1"/>
  <c r="AP162" i="24"/>
  <c r="AC162" i="24"/>
  <c r="AU162" i="24"/>
  <c r="AV162" i="24" s="1"/>
  <c r="AW162" i="24"/>
  <c r="BA162" i="24"/>
  <c r="V162" i="24"/>
  <c r="F89" i="31"/>
  <c r="AP91" i="24"/>
  <c r="Y91" i="24"/>
  <c r="Z91" i="24" s="1"/>
  <c r="AR91" i="24"/>
  <c r="X91" i="24"/>
  <c r="AZ91" i="24"/>
  <c r="W91" i="24"/>
  <c r="AS91" i="24"/>
  <c r="AT91" i="24" s="1"/>
  <c r="BA91" i="24"/>
  <c r="AA91" i="24"/>
  <c r="AB91" i="24" s="1"/>
  <c r="AQ91" i="24"/>
  <c r="AC91" i="24"/>
  <c r="AU91" i="24"/>
  <c r="AV91" i="24" s="1"/>
  <c r="V91" i="24"/>
  <c r="AX91" i="24"/>
  <c r="F89" i="35"/>
  <c r="AW91" i="24"/>
  <c r="AA99" i="23"/>
  <c r="AB99" i="23" s="1"/>
  <c r="BA99" i="23"/>
  <c r="AP99" i="23"/>
  <c r="Y131" i="23"/>
  <c r="Z131" i="23" s="1"/>
  <c r="AR131" i="23"/>
  <c r="V131" i="23"/>
  <c r="AW131" i="23"/>
  <c r="E129" i="35"/>
  <c r="BA131" i="23"/>
  <c r="AX131" i="23"/>
  <c r="AU131" i="23"/>
  <c r="AV131" i="23" s="1"/>
  <c r="AP131" i="23"/>
  <c r="AZ131" i="23"/>
  <c r="W131" i="23"/>
  <c r="AQ131" i="23"/>
  <c r="X131" i="23"/>
  <c r="AS131" i="23"/>
  <c r="AT131" i="23" s="1"/>
  <c r="AC131" i="23"/>
  <c r="AA131" i="23"/>
  <c r="AB131" i="23" s="1"/>
  <c r="W75" i="23"/>
  <c r="AQ75" i="23"/>
  <c r="E73" i="35"/>
  <c r="AS75" i="23"/>
  <c r="AT75" i="23" s="1"/>
  <c r="V75" i="23"/>
  <c r="AC75" i="23"/>
  <c r="AX75" i="23"/>
  <c r="Y75" i="23"/>
  <c r="Z75" i="23" s="1"/>
  <c r="AW75" i="23"/>
  <c r="AR75" i="23"/>
  <c r="AZ75" i="23"/>
  <c r="AU75" i="23"/>
  <c r="AV75" i="23" s="1"/>
  <c r="AP75" i="23"/>
  <c r="BA75" i="23"/>
  <c r="AA75" i="23"/>
  <c r="AB75" i="23" s="1"/>
  <c r="X75" i="23"/>
  <c r="E73" i="31"/>
  <c r="AZ107" i="23"/>
  <c r="AQ107" i="23"/>
  <c r="AC107" i="23"/>
  <c r="AR107" i="23"/>
  <c r="X107" i="23"/>
  <c r="AP107" i="23"/>
  <c r="W107" i="23"/>
  <c r="Y107" i="23"/>
  <c r="Z107" i="23" s="1"/>
  <c r="AA107" i="23"/>
  <c r="AB107" i="23" s="1"/>
  <c r="AS107" i="23"/>
  <c r="AT107" i="23" s="1"/>
  <c r="AU107" i="23"/>
  <c r="AV107" i="23" s="1"/>
  <c r="AW107" i="23"/>
  <c r="V107" i="23"/>
  <c r="BA107" i="23"/>
  <c r="E105" i="35"/>
  <c r="AX107" i="23"/>
  <c r="AA139" i="23"/>
  <c r="AB139" i="23" s="1"/>
  <c r="AS139" i="23"/>
  <c r="AT139" i="23" s="1"/>
  <c r="Y139" i="23"/>
  <c r="Z139" i="23" s="1"/>
  <c r="AR139" i="23"/>
  <c r="X139" i="23"/>
  <c r="AQ139" i="23"/>
  <c r="AW139" i="23"/>
  <c r="AZ139" i="23"/>
  <c r="W139" i="23"/>
  <c r="AX139" i="23"/>
  <c r="AC139" i="23"/>
  <c r="BA139" i="23"/>
  <c r="V139" i="23"/>
  <c r="AP139" i="23"/>
  <c r="E137" i="35"/>
  <c r="AU139" i="23"/>
  <c r="AV139" i="23" s="1"/>
  <c r="W88" i="23"/>
  <c r="AA88" i="23"/>
  <c r="AB88" i="23" s="1"/>
  <c r="W120" i="23"/>
  <c r="AW120" i="23"/>
  <c r="V120" i="23"/>
  <c r="AS120" i="23"/>
  <c r="AT120" i="23" s="1"/>
  <c r="AZ120" i="23"/>
  <c r="AP120" i="23"/>
  <c r="AX120" i="23"/>
  <c r="E118" i="35"/>
  <c r="BA120" i="23"/>
  <c r="X120" i="23"/>
  <c r="AU120" i="23"/>
  <c r="AV120" i="23" s="1"/>
  <c r="Y120" i="23"/>
  <c r="Z120" i="23" s="1"/>
  <c r="AR120" i="23"/>
  <c r="AA120" i="23"/>
  <c r="AB120" i="23" s="1"/>
  <c r="AQ120" i="23"/>
  <c r="AC120" i="23"/>
  <c r="Y152" i="23"/>
  <c r="Z152" i="23" s="1"/>
  <c r="AX152" i="23"/>
  <c r="E150" i="35"/>
  <c r="AS152" i="23"/>
  <c r="AT152" i="23" s="1"/>
  <c r="X152" i="23"/>
  <c r="BA152" i="23"/>
  <c r="W152" i="23"/>
  <c r="AW152" i="23"/>
  <c r="AA152" i="23"/>
  <c r="AB152" i="23" s="1"/>
  <c r="AR152" i="23"/>
  <c r="AC152" i="23"/>
  <c r="AP152" i="23"/>
  <c r="AQ152" i="23"/>
  <c r="AU152" i="23"/>
  <c r="AV152" i="23" s="1"/>
  <c r="V152" i="23"/>
  <c r="AZ152" i="23"/>
  <c r="E91" i="31"/>
  <c r="BA93" i="23"/>
  <c r="W93" i="23"/>
  <c r="AX93" i="23"/>
  <c r="AQ93" i="23"/>
  <c r="AC93" i="23"/>
  <c r="AW93" i="23"/>
  <c r="X93" i="23"/>
  <c r="AR93" i="23"/>
  <c r="E91" i="35"/>
  <c r="AP93" i="23"/>
  <c r="Y93" i="23"/>
  <c r="Z93" i="23" s="1"/>
  <c r="AZ93" i="23"/>
  <c r="AU93" i="23"/>
  <c r="AV93" i="23" s="1"/>
  <c r="AA93" i="23"/>
  <c r="AB93" i="23" s="1"/>
  <c r="V93" i="23"/>
  <c r="AS93" i="23"/>
  <c r="AT93" i="23" s="1"/>
  <c r="E123" i="35"/>
  <c r="AP125" i="23"/>
  <c r="V125" i="23"/>
  <c r="AW125" i="23"/>
  <c r="Y125" i="23"/>
  <c r="Z125" i="23" s="1"/>
  <c r="AQ125" i="23"/>
  <c r="AZ125" i="23"/>
  <c r="BA125" i="23"/>
  <c r="AA125" i="23"/>
  <c r="AB125" i="23" s="1"/>
  <c r="AR125" i="23"/>
  <c r="W125" i="23"/>
  <c r="AU125" i="23"/>
  <c r="AV125" i="23" s="1"/>
  <c r="X125" i="23"/>
  <c r="AC125" i="23"/>
  <c r="AX125" i="23"/>
  <c r="AS125" i="23"/>
  <c r="AT125" i="23" s="1"/>
  <c r="X74" i="23"/>
  <c r="AW74" i="23"/>
  <c r="W74" i="23"/>
  <c r="AS74" i="23"/>
  <c r="AT74" i="23" s="1"/>
  <c r="AC74" i="23"/>
  <c r="AR74" i="23"/>
  <c r="Y74" i="23"/>
  <c r="Z74" i="23" s="1"/>
  <c r="AQ74" i="23"/>
  <c r="AZ74" i="23"/>
  <c r="AA74" i="23"/>
  <c r="AB74" i="23" s="1"/>
  <c r="AP74" i="23"/>
  <c r="E72" i="31"/>
  <c r="BA74" i="23"/>
  <c r="V74" i="23"/>
  <c r="AU74" i="23"/>
  <c r="AV74" i="23" s="1"/>
  <c r="E72" i="35"/>
  <c r="AX74" i="23"/>
  <c r="AA138" i="23"/>
  <c r="AB138" i="23" s="1"/>
  <c r="AR138" i="23"/>
  <c r="W138" i="23"/>
  <c r="AZ138" i="23"/>
  <c r="V138" i="23"/>
  <c r="BA138" i="23"/>
  <c r="AC138" i="23"/>
  <c r="AQ138" i="23"/>
  <c r="AW138" i="23"/>
  <c r="AU138" i="23"/>
  <c r="AV138" i="23" s="1"/>
  <c r="E136" i="35"/>
  <c r="Y138" i="23"/>
  <c r="Z138" i="23" s="1"/>
  <c r="X138" i="23"/>
  <c r="AS138" i="23"/>
  <c r="AT138" i="23" s="1"/>
  <c r="AX138" i="23"/>
  <c r="AP138" i="23"/>
  <c r="V86" i="23"/>
  <c r="AU86" i="23"/>
  <c r="AV86" i="23" s="1"/>
  <c r="W86" i="23"/>
  <c r="AX86" i="23"/>
  <c r="Y86" i="23"/>
  <c r="Z86" i="23" s="1"/>
  <c r="AZ86" i="23"/>
  <c r="AA86" i="23"/>
  <c r="AB86" i="23" s="1"/>
  <c r="AP86" i="23"/>
  <c r="E84" i="35"/>
  <c r="AW86" i="23"/>
  <c r="AS86" i="23"/>
  <c r="AT86" i="23" s="1"/>
  <c r="AC86" i="23"/>
  <c r="AQ86" i="23"/>
  <c r="E84" i="31"/>
  <c r="S12" i="31" s="1"/>
  <c r="BA86" i="23"/>
  <c r="X86" i="23"/>
  <c r="AR86" i="23"/>
  <c r="AC119" i="23"/>
  <c r="AQ119" i="23"/>
  <c r="E117" i="35"/>
  <c r="W119" i="23"/>
  <c r="AW119" i="23"/>
  <c r="AP119" i="23"/>
  <c r="AS119" i="23"/>
  <c r="AT119" i="23" s="1"/>
  <c r="AR119" i="23"/>
  <c r="AA119" i="23"/>
  <c r="AB119" i="23" s="1"/>
  <c r="V119" i="23"/>
  <c r="AZ119" i="23"/>
  <c r="AX119" i="23"/>
  <c r="X119" i="23"/>
  <c r="Y119" i="23"/>
  <c r="Z119" i="23" s="1"/>
  <c r="AU119" i="23"/>
  <c r="AV119" i="23" s="1"/>
  <c r="BA119" i="23"/>
  <c r="X151" i="23"/>
  <c r="AW151" i="23"/>
  <c r="AC151" i="23"/>
  <c r="AS151" i="23"/>
  <c r="AT151" i="23" s="1"/>
  <c r="Y151" i="23"/>
  <c r="Z151" i="23" s="1"/>
  <c r="AX151" i="23"/>
  <c r="AA151" i="23"/>
  <c r="AB151" i="23" s="1"/>
  <c r="AU151" i="23"/>
  <c r="AV151" i="23" s="1"/>
  <c r="E149" i="35"/>
  <c r="AZ151" i="23"/>
  <c r="W151" i="23"/>
  <c r="V151" i="23"/>
  <c r="BA151" i="23"/>
  <c r="AQ151" i="23"/>
  <c r="AP151" i="23"/>
  <c r="AR151" i="23"/>
  <c r="E66" i="31"/>
  <c r="AW68" i="23"/>
  <c r="AA68" i="23"/>
  <c r="AB68" i="23" s="1"/>
  <c r="AZ68" i="23"/>
  <c r="E66" i="35"/>
  <c r="AX68" i="23"/>
  <c r="V68" i="23"/>
  <c r="AR68" i="23"/>
  <c r="Y68" i="23"/>
  <c r="Z68" i="23" s="1"/>
  <c r="AS68" i="23"/>
  <c r="AT68" i="23" s="1"/>
  <c r="X68" i="23"/>
  <c r="BA68" i="23"/>
  <c r="AQ68" i="23"/>
  <c r="AU68" i="23"/>
  <c r="AV68" i="23" s="1"/>
  <c r="AP68" i="23"/>
  <c r="AC68" i="23"/>
  <c r="W68" i="23"/>
  <c r="AC100" i="23"/>
  <c r="AQ100" i="23"/>
  <c r="X100" i="23"/>
  <c r="AS100" i="23"/>
  <c r="AT100" i="23" s="1"/>
  <c r="V100" i="23"/>
  <c r="AU100" i="23"/>
  <c r="AV100" i="23" s="1"/>
  <c r="E98" i="35"/>
  <c r="AX100" i="23"/>
  <c r="AW100" i="23"/>
  <c r="BA100" i="23"/>
  <c r="W100" i="23"/>
  <c r="AZ100" i="23"/>
  <c r="Y100" i="23"/>
  <c r="Z100" i="23" s="1"/>
  <c r="AR100" i="23"/>
  <c r="AA100" i="23"/>
  <c r="AB100" i="23" s="1"/>
  <c r="AP100" i="23"/>
  <c r="E98" i="31"/>
  <c r="AP132" i="23"/>
  <c r="AQ132" i="23"/>
  <c r="W132" i="23"/>
  <c r="AZ132" i="23"/>
  <c r="X132" i="23"/>
  <c r="AR132" i="23"/>
  <c r="Y132" i="23"/>
  <c r="Z132" i="23" s="1"/>
  <c r="AX132" i="23"/>
  <c r="V132" i="23"/>
  <c r="AW132" i="23"/>
  <c r="AA132" i="23"/>
  <c r="AB132" i="23" s="1"/>
  <c r="AS132" i="23"/>
  <c r="AT132" i="23" s="1"/>
  <c r="E130" i="35"/>
  <c r="BA132" i="23"/>
  <c r="AC132" i="23"/>
  <c r="AU132" i="23"/>
  <c r="AV132" i="23" s="1"/>
  <c r="X121" i="23"/>
  <c r="AQ121" i="23"/>
  <c r="V121" i="23"/>
  <c r="AU121" i="23"/>
  <c r="AV121" i="23" s="1"/>
  <c r="AZ121" i="23"/>
  <c r="AS121" i="23"/>
  <c r="AT121" i="23" s="1"/>
  <c r="Y121" i="23"/>
  <c r="Z121" i="23" s="1"/>
  <c r="AW121" i="23"/>
  <c r="W121" i="23"/>
  <c r="AP121" i="23"/>
  <c r="AA121" i="23"/>
  <c r="AB121" i="23" s="1"/>
  <c r="E119" i="35"/>
  <c r="AC121" i="23"/>
  <c r="AX121" i="23"/>
  <c r="AR121" i="23"/>
  <c r="BA121" i="23"/>
  <c r="E79" i="35"/>
  <c r="AW81" i="23"/>
  <c r="V81" i="23"/>
  <c r="AS81" i="23"/>
  <c r="AT81" i="23" s="1"/>
  <c r="AC81" i="23"/>
  <c r="AP81" i="23"/>
  <c r="AA81" i="23"/>
  <c r="AB81" i="23" s="1"/>
  <c r="AZ81" i="23"/>
  <c r="Y81" i="23"/>
  <c r="Z81" i="23" s="1"/>
  <c r="AR81" i="23"/>
  <c r="AQ81" i="23"/>
  <c r="X81" i="23"/>
  <c r="AX81" i="23"/>
  <c r="E79" i="31"/>
  <c r="BA81" i="23"/>
  <c r="W81" i="23"/>
  <c r="AU81" i="23"/>
  <c r="AV81" i="23" s="1"/>
  <c r="E100" i="31"/>
  <c r="AU102" i="23"/>
  <c r="AV102" i="23" s="1"/>
  <c r="W102" i="23"/>
  <c r="AP102" i="23"/>
  <c r="AA102" i="23"/>
  <c r="AB102" i="23" s="1"/>
  <c r="AZ102" i="23"/>
  <c r="X102" i="23"/>
  <c r="E100" i="35"/>
  <c r="AS102" i="23"/>
  <c r="AT102" i="23" s="1"/>
  <c r="V102" i="23"/>
  <c r="AQ102" i="23"/>
  <c r="Y102" i="23"/>
  <c r="Z102" i="23" s="1"/>
  <c r="AC102" i="23"/>
  <c r="BA102" i="23"/>
  <c r="AR102" i="23"/>
  <c r="AX102" i="23"/>
  <c r="AW102" i="23"/>
  <c r="Y70" i="24"/>
  <c r="Z70" i="24" s="1"/>
  <c r="AZ70" i="24"/>
  <c r="F68" i="35"/>
  <c r="BA70" i="24"/>
  <c r="X70" i="24"/>
  <c r="AX70" i="24"/>
  <c r="W70" i="24"/>
  <c r="AR70" i="24"/>
  <c r="AC70" i="24"/>
  <c r="AP70" i="24"/>
  <c r="F68" i="31"/>
  <c r="AQ70" i="24"/>
  <c r="V70" i="24"/>
  <c r="AS70" i="24"/>
  <c r="AT70" i="24" s="1"/>
  <c r="AA70" i="24"/>
  <c r="AB70" i="24" s="1"/>
  <c r="AW70" i="24"/>
  <c r="AU70" i="24"/>
  <c r="AV70" i="24" s="1"/>
  <c r="Y102" i="24"/>
  <c r="Z102" i="24" s="1"/>
  <c r="AX102" i="24"/>
  <c r="AZ102" i="24"/>
  <c r="V102" i="24"/>
  <c r="AP102" i="24"/>
  <c r="AA102" i="24"/>
  <c r="AB102" i="24" s="1"/>
  <c r="AR102" i="24"/>
  <c r="AW102" i="24"/>
  <c r="AU102" i="24"/>
  <c r="AV102" i="24" s="1"/>
  <c r="F100" i="31"/>
  <c r="BA102" i="24"/>
  <c r="W102" i="24"/>
  <c r="AS102" i="24"/>
  <c r="AT102" i="24" s="1"/>
  <c r="F100" i="35"/>
  <c r="AC102" i="24"/>
  <c r="X102" i="24"/>
  <c r="AQ102" i="24"/>
  <c r="AS107" i="24"/>
  <c r="AT107" i="24" s="1"/>
  <c r="AU107" i="24"/>
  <c r="AV107" i="24" s="1"/>
  <c r="W107" i="24"/>
  <c r="AR107" i="24"/>
  <c r="BA107" i="24"/>
  <c r="AA107" i="24"/>
  <c r="AB107" i="24" s="1"/>
  <c r="AX107" i="24"/>
  <c r="AC107" i="24"/>
  <c r="AZ107" i="24"/>
  <c r="Y107" i="24"/>
  <c r="Z107" i="24" s="1"/>
  <c r="AP107" i="24"/>
  <c r="F105" i="35"/>
  <c r="AW107" i="24"/>
  <c r="X107" i="24"/>
  <c r="V107" i="24"/>
  <c r="AQ107" i="24"/>
  <c r="Y139" i="24"/>
  <c r="Z139" i="24" s="1"/>
  <c r="AW139" i="24"/>
  <c r="X139" i="24"/>
  <c r="AU139" i="24"/>
  <c r="AV139" i="24" s="1"/>
  <c r="AA139" i="24"/>
  <c r="AB139" i="24" s="1"/>
  <c r="AR139" i="24"/>
  <c r="BA139" i="24"/>
  <c r="AZ139" i="24"/>
  <c r="F137" i="35"/>
  <c r="AX139" i="24"/>
  <c r="AC139" i="24"/>
  <c r="AP139" i="24"/>
  <c r="W139" i="24"/>
  <c r="AS139" i="24"/>
  <c r="AT139" i="24" s="1"/>
  <c r="V139" i="24"/>
  <c r="AQ139" i="24"/>
  <c r="AC80" i="24"/>
  <c r="AQ80" i="24"/>
  <c r="AS80" i="24"/>
  <c r="AT80" i="24" s="1"/>
  <c r="F78" i="35"/>
  <c r="AP80" i="24"/>
  <c r="AA80" i="24"/>
  <c r="AB80" i="24" s="1"/>
  <c r="AZ80" i="24"/>
  <c r="Y80" i="24"/>
  <c r="Z80" i="24" s="1"/>
  <c r="AX80" i="24"/>
  <c r="AW80" i="24"/>
  <c r="X80" i="24"/>
  <c r="V80" i="24"/>
  <c r="F78" i="31"/>
  <c r="W80" i="24"/>
  <c r="AU80" i="24"/>
  <c r="AV80" i="24" s="1"/>
  <c r="BA80" i="24"/>
  <c r="AR80" i="24"/>
  <c r="W144" i="24"/>
  <c r="AU144" i="24"/>
  <c r="AV144" i="24" s="1"/>
  <c r="AA144" i="24"/>
  <c r="AB144" i="24" s="1"/>
  <c r="AX144" i="24"/>
  <c r="V144" i="24"/>
  <c r="AP144" i="24"/>
  <c r="AC144" i="24"/>
  <c r="BA144" i="24"/>
  <c r="X144" i="24"/>
  <c r="AQ144" i="24"/>
  <c r="Y144" i="24"/>
  <c r="Z144" i="24" s="1"/>
  <c r="AW144" i="24"/>
  <c r="AZ144" i="24"/>
  <c r="AR144" i="24"/>
  <c r="F142" i="35"/>
  <c r="AS144" i="24"/>
  <c r="AT144" i="24" s="1"/>
  <c r="W117" i="24"/>
  <c r="AR117" i="24"/>
  <c r="Y117" i="24"/>
  <c r="Z117" i="24" s="1"/>
  <c r="AP117" i="24"/>
  <c r="AC117" i="24"/>
  <c r="AS117" i="24"/>
  <c r="AT117" i="24" s="1"/>
  <c r="BA117" i="24"/>
  <c r="V117" i="24"/>
  <c r="AQ117" i="24"/>
  <c r="AA117" i="24"/>
  <c r="AB117" i="24" s="1"/>
  <c r="AW117" i="24"/>
  <c r="X117" i="24"/>
  <c r="F115" i="35"/>
  <c r="AX117" i="24"/>
  <c r="AZ117" i="24"/>
  <c r="AU117" i="24"/>
  <c r="AV117" i="24" s="1"/>
  <c r="AC73" i="24"/>
  <c r="AZ73" i="24"/>
  <c r="AA73" i="24"/>
  <c r="AB73" i="24" s="1"/>
  <c r="BA73" i="24"/>
  <c r="AQ73" i="24"/>
  <c r="X73" i="24"/>
  <c r="AX73" i="24"/>
  <c r="W73" i="24"/>
  <c r="AU73" i="24"/>
  <c r="AV73" i="24" s="1"/>
  <c r="V73" i="24"/>
  <c r="AR73" i="24"/>
  <c r="Y73" i="24"/>
  <c r="Z73" i="24" s="1"/>
  <c r="F71" i="35"/>
  <c r="AS73" i="24"/>
  <c r="AT73" i="24" s="1"/>
  <c r="AP73" i="24"/>
  <c r="F71" i="31"/>
  <c r="AW73" i="24"/>
  <c r="Y74" i="24"/>
  <c r="Z74" i="24" s="1"/>
  <c r="BA74" i="24"/>
  <c r="AR74" i="24"/>
  <c r="F72" i="35"/>
  <c r="AP74" i="24"/>
  <c r="X74" i="24"/>
  <c r="AA74" i="24"/>
  <c r="AB74" i="24" s="1"/>
  <c r="V74" i="24"/>
  <c r="AC74" i="24"/>
  <c r="AU74" i="24"/>
  <c r="AV74" i="24" s="1"/>
  <c r="F72" i="31"/>
  <c r="AS74" i="24"/>
  <c r="AT74" i="24" s="1"/>
  <c r="W74" i="24"/>
  <c r="AQ74" i="24"/>
  <c r="AW74" i="24"/>
  <c r="AX74" i="24"/>
  <c r="AZ74" i="24"/>
  <c r="AC106" i="24"/>
  <c r="AP106" i="24"/>
  <c r="X106" i="24"/>
  <c r="AX106" i="24"/>
  <c r="F104" i="35"/>
  <c r="AU106" i="24"/>
  <c r="AV106" i="24" s="1"/>
  <c r="BA106" i="24"/>
  <c r="F104" i="31"/>
  <c r="AQ106" i="24"/>
  <c r="V106" i="24"/>
  <c r="AS106" i="24"/>
  <c r="AT106" i="24" s="1"/>
  <c r="AA106" i="24"/>
  <c r="AB106" i="24" s="1"/>
  <c r="AR106" i="24"/>
  <c r="Y106" i="24"/>
  <c r="Z106" i="24" s="1"/>
  <c r="AZ106" i="24"/>
  <c r="W106" i="24"/>
  <c r="AW106" i="24"/>
  <c r="AA153" i="24"/>
  <c r="AB153" i="24" s="1"/>
  <c r="AU153" i="24"/>
  <c r="AV153" i="24" s="1"/>
  <c r="W153" i="24"/>
  <c r="AQ153" i="24"/>
  <c r="AP153" i="24"/>
  <c r="AW153" i="24"/>
  <c r="V153" i="24"/>
  <c r="BA153" i="24"/>
  <c r="AC153" i="24"/>
  <c r="AX153" i="24"/>
  <c r="X153" i="24"/>
  <c r="AZ153" i="24"/>
  <c r="Y153" i="24"/>
  <c r="Z153" i="24" s="1"/>
  <c r="F151" i="35"/>
  <c r="AR153" i="24"/>
  <c r="AS153" i="24"/>
  <c r="AT153" i="24" s="1"/>
  <c r="AC95" i="24"/>
  <c r="AU95" i="24"/>
  <c r="AV95" i="24" s="1"/>
  <c r="F93" i="35"/>
  <c r="AR95" i="24"/>
  <c r="F93" i="31"/>
  <c r="AP95" i="24"/>
  <c r="W95" i="24"/>
  <c r="AX95" i="24"/>
  <c r="Y95" i="24"/>
  <c r="Z95" i="24" s="1"/>
  <c r="AQ95" i="24"/>
  <c r="AZ95" i="24"/>
  <c r="X95" i="24"/>
  <c r="AS95" i="24"/>
  <c r="AT95" i="24" s="1"/>
  <c r="AA95" i="24"/>
  <c r="AB95" i="24" s="1"/>
  <c r="BA95" i="24"/>
  <c r="V95" i="24"/>
  <c r="AW95" i="24"/>
  <c r="W92" i="24"/>
  <c r="AW92" i="24"/>
  <c r="Y92" i="24"/>
  <c r="Z92" i="24" s="1"/>
  <c r="AR92" i="24"/>
  <c r="AA92" i="24"/>
  <c r="AB92" i="24" s="1"/>
  <c r="BA92" i="24"/>
  <c r="X92" i="24"/>
  <c r="AP92" i="24"/>
  <c r="F90" i="31"/>
  <c r="AQ92" i="24"/>
  <c r="AC92" i="24"/>
  <c r="AS92" i="24"/>
  <c r="AT92" i="24" s="1"/>
  <c r="V92" i="24"/>
  <c r="AU92" i="24"/>
  <c r="AV92" i="24" s="1"/>
  <c r="F90" i="35"/>
  <c r="AZ92" i="24"/>
  <c r="AX92" i="24"/>
  <c r="Y100" i="24"/>
  <c r="Z100" i="24" s="1"/>
  <c r="AX100" i="24"/>
  <c r="V100" i="24"/>
  <c r="AS100" i="24"/>
  <c r="AT100" i="24" s="1"/>
  <c r="W100" i="24"/>
  <c r="AW100" i="24"/>
  <c r="X100" i="24"/>
  <c r="AP100" i="24"/>
  <c r="AC100" i="24"/>
  <c r="AU100" i="24"/>
  <c r="AV100" i="24" s="1"/>
  <c r="F98" i="31"/>
  <c r="AQ100" i="24"/>
  <c r="AZ100" i="24"/>
  <c r="BA100" i="24"/>
  <c r="AR100" i="24"/>
  <c r="F98" i="35"/>
  <c r="AA100" i="24"/>
  <c r="AB100" i="24" s="1"/>
  <c r="F111" i="35"/>
  <c r="AR113" i="24"/>
  <c r="X113" i="24"/>
  <c r="AW113" i="24"/>
  <c r="AA113" i="24"/>
  <c r="AB113" i="24" s="1"/>
  <c r="AQ113" i="24"/>
  <c r="V113" i="24"/>
  <c r="AX113" i="24"/>
  <c r="AC113" i="24"/>
  <c r="AS113" i="24"/>
  <c r="AT113" i="24" s="1"/>
  <c r="AZ113" i="24"/>
  <c r="BA113" i="24"/>
  <c r="W113" i="24"/>
  <c r="AU113" i="24"/>
  <c r="AV113" i="24" s="1"/>
  <c r="Y113" i="24"/>
  <c r="Z113" i="24" s="1"/>
  <c r="AP113" i="24"/>
  <c r="AS162" i="23"/>
  <c r="AT162" i="23" s="1"/>
  <c r="BA162" i="23"/>
  <c r="N10" i="25"/>
  <c r="H9" i="34"/>
  <c r="N9" i="34" s="1"/>
  <c r="U9" i="25"/>
  <c r="D13" i="31"/>
  <c r="AU15" i="19"/>
  <c r="AV15" i="19" s="1"/>
  <c r="AC15" i="19"/>
  <c r="CD15" i="19" s="1"/>
  <c r="AP15" i="19"/>
  <c r="Y15" i="19"/>
  <c r="AW15" i="19"/>
  <c r="X15" i="19"/>
  <c r="CA15" i="19" s="1"/>
  <c r="AX15" i="19"/>
  <c r="D13" i="35"/>
  <c r="AZ15" i="19"/>
  <c r="W15" i="19"/>
  <c r="BZ15" i="19" s="1"/>
  <c r="AR15" i="19"/>
  <c r="BA15" i="19"/>
  <c r="V15" i="19"/>
  <c r="BY15" i="19" s="1"/>
  <c r="AQ15" i="19"/>
  <c r="AA15" i="19"/>
  <c r="AB15" i="19" s="1"/>
  <c r="AS15" i="19"/>
  <c r="AT15" i="19" s="1"/>
  <c r="X159" i="24"/>
  <c r="W159" i="24"/>
  <c r="AX159" i="24"/>
  <c r="V159" i="24"/>
  <c r="AU159" i="24"/>
  <c r="AV159" i="24" s="1"/>
  <c r="AC159" i="24"/>
  <c r="AW159" i="24"/>
  <c r="AA159" i="24"/>
  <c r="AB159" i="24" s="1"/>
  <c r="AP159" i="24"/>
  <c r="AR159" i="24"/>
  <c r="AQ159" i="24"/>
  <c r="Y159" i="24"/>
  <c r="Z159" i="24" s="1"/>
  <c r="AZ159" i="24"/>
  <c r="F157" i="35"/>
  <c r="AS159" i="24"/>
  <c r="AT159" i="24" s="1"/>
  <c r="BA159" i="24"/>
  <c r="AR160" i="24"/>
  <c r="AZ160" i="24"/>
  <c r="AA160" i="24"/>
  <c r="AB160" i="24" s="1"/>
  <c r="F158" i="35"/>
  <c r="AQ160" i="24"/>
  <c r="AP160" i="24"/>
  <c r="Y160" i="24"/>
  <c r="Z160" i="24" s="1"/>
  <c r="AU160" i="24"/>
  <c r="AV160" i="24" s="1"/>
  <c r="AC160" i="24"/>
  <c r="AS160" i="24"/>
  <c r="AT160" i="24" s="1"/>
  <c r="AW160" i="24"/>
  <c r="X160" i="24"/>
  <c r="BA160" i="24"/>
  <c r="AX160" i="24"/>
  <c r="V160" i="24"/>
  <c r="W160" i="24"/>
  <c r="AC161" i="24"/>
  <c r="BA161" i="24"/>
  <c r="AP161" i="24"/>
  <c r="AA161" i="24"/>
  <c r="AB161" i="24" s="1"/>
  <c r="AU161" i="24"/>
  <c r="AV161" i="24" s="1"/>
  <c r="X161" i="24"/>
  <c r="AX161" i="24"/>
  <c r="W161" i="24"/>
  <c r="AS161" i="24"/>
  <c r="AT161" i="24" s="1"/>
  <c r="Y161" i="24"/>
  <c r="Z161" i="24" s="1"/>
  <c r="AZ161" i="24"/>
  <c r="F159" i="35"/>
  <c r="AR161" i="24"/>
  <c r="AQ161" i="24"/>
  <c r="V161" i="24"/>
  <c r="AW161" i="24"/>
  <c r="E89" i="35"/>
  <c r="AW91" i="23"/>
  <c r="E89" i="31"/>
  <c r="AU91" i="23"/>
  <c r="AV91" i="23" s="1"/>
  <c r="W91" i="23"/>
  <c r="BA91" i="23"/>
  <c r="AA91" i="23"/>
  <c r="AB91" i="23" s="1"/>
  <c r="AS91" i="23"/>
  <c r="AT91" i="23" s="1"/>
  <c r="Y91" i="23"/>
  <c r="Z91" i="23" s="1"/>
  <c r="AZ91" i="23"/>
  <c r="V91" i="23"/>
  <c r="AR91" i="23"/>
  <c r="AC91" i="23"/>
  <c r="AP91" i="23"/>
  <c r="AQ91" i="23"/>
  <c r="AX91" i="23"/>
  <c r="X91" i="23"/>
  <c r="X141" i="23"/>
  <c r="AZ141" i="23"/>
  <c r="AC141" i="23"/>
  <c r="AR141" i="23"/>
  <c r="AW141" i="23"/>
  <c r="AP141" i="23"/>
  <c r="AX141" i="23"/>
  <c r="V141" i="23"/>
  <c r="AQ141" i="23"/>
  <c r="Y141" i="23"/>
  <c r="Z141" i="23" s="1"/>
  <c r="BA141" i="23"/>
  <c r="E139" i="35"/>
  <c r="AS141" i="23"/>
  <c r="AT141" i="23" s="1"/>
  <c r="W141" i="23"/>
  <c r="AU141" i="23"/>
  <c r="AV141" i="23" s="1"/>
  <c r="AA141" i="23"/>
  <c r="AB141" i="23" s="1"/>
  <c r="AA84" i="23"/>
  <c r="AB84" i="23" s="1"/>
  <c r="AW84" i="23"/>
  <c r="E82" i="35"/>
  <c r="AQ84" i="23"/>
  <c r="X84" i="23"/>
  <c r="AU84" i="23"/>
  <c r="AV84" i="23" s="1"/>
  <c r="Y84" i="23"/>
  <c r="Z84" i="23" s="1"/>
  <c r="AP84" i="23"/>
  <c r="V84" i="23"/>
  <c r="AX84" i="23"/>
  <c r="E82" i="31"/>
  <c r="AZ84" i="23"/>
  <c r="AC84" i="23"/>
  <c r="BA84" i="23"/>
  <c r="AR84" i="23"/>
  <c r="W84" i="23"/>
  <c r="AS84" i="23"/>
  <c r="AT84" i="23" s="1"/>
  <c r="V148" i="23"/>
  <c r="AP148" i="23"/>
  <c r="Y148" i="23"/>
  <c r="Z148" i="23" s="1"/>
  <c r="BA148" i="23"/>
  <c r="X148" i="23"/>
  <c r="AX148" i="23"/>
  <c r="E146" i="35"/>
  <c r="AU148" i="23"/>
  <c r="AV148" i="23" s="1"/>
  <c r="AA148" i="23"/>
  <c r="AB148" i="23" s="1"/>
  <c r="AW148" i="23"/>
  <c r="AC148" i="23"/>
  <c r="AQ148" i="23"/>
  <c r="AR148" i="23"/>
  <c r="AZ148" i="23"/>
  <c r="W148" i="23"/>
  <c r="AS148" i="23"/>
  <c r="AT148" i="23" s="1"/>
  <c r="AA150" i="23"/>
  <c r="AB150" i="23" s="1"/>
  <c r="AU150" i="23"/>
  <c r="AV150" i="23" s="1"/>
  <c r="V150" i="23"/>
  <c r="AS150" i="23"/>
  <c r="AT150" i="23" s="1"/>
  <c r="W150" i="23"/>
  <c r="AP150" i="23"/>
  <c r="Y150" i="23"/>
  <c r="Z150" i="23" s="1"/>
  <c r="AW150" i="23"/>
  <c r="X150" i="23"/>
  <c r="AX150" i="23"/>
  <c r="AC150" i="23"/>
  <c r="AZ150" i="23"/>
  <c r="AR150" i="23"/>
  <c r="AQ150" i="23"/>
  <c r="E148" i="35"/>
  <c r="BA150" i="23"/>
  <c r="AC150" i="24"/>
  <c r="AW150" i="24"/>
  <c r="F148" i="35"/>
  <c r="V150" i="24"/>
  <c r="BA150" i="24"/>
  <c r="AQ150" i="24"/>
  <c r="AR150" i="24"/>
  <c r="W150" i="24"/>
  <c r="AX150" i="24"/>
  <c r="AP150" i="24"/>
  <c r="AA150" i="24"/>
  <c r="AB150" i="24" s="1"/>
  <c r="AZ150" i="24"/>
  <c r="AS150" i="24"/>
  <c r="AT150" i="24" s="1"/>
  <c r="AU150" i="24"/>
  <c r="AV150" i="24" s="1"/>
  <c r="X150" i="24"/>
  <c r="Y150" i="24"/>
  <c r="Z150" i="24" s="1"/>
  <c r="F94" i="31"/>
  <c r="AA96" i="24"/>
  <c r="AB96" i="24" s="1"/>
  <c r="V69" i="24"/>
  <c r="AU69" i="24"/>
  <c r="AV69" i="24" s="1"/>
  <c r="AC69" i="24"/>
  <c r="AP69" i="24"/>
  <c r="W69" i="24"/>
  <c r="AX69" i="24"/>
  <c r="X69" i="24"/>
  <c r="AQ69" i="24"/>
  <c r="Y69" i="24"/>
  <c r="Z69" i="24" s="1"/>
  <c r="BA69" i="24"/>
  <c r="F67" i="35"/>
  <c r="AR69" i="24"/>
  <c r="AA69" i="24"/>
  <c r="AB69" i="24" s="1"/>
  <c r="AW69" i="24"/>
  <c r="F67" i="31"/>
  <c r="AZ69" i="24"/>
  <c r="AS69" i="24"/>
  <c r="AT69" i="24" s="1"/>
  <c r="V133" i="24"/>
  <c r="AZ133" i="24"/>
  <c r="AA133" i="24"/>
  <c r="AB133" i="24" s="1"/>
  <c r="AR133" i="24"/>
  <c r="Y133" i="24"/>
  <c r="Z133" i="24" s="1"/>
  <c r="AS133" i="24"/>
  <c r="AT133" i="24" s="1"/>
  <c r="AQ133" i="24"/>
  <c r="AW133" i="24"/>
  <c r="W133" i="24"/>
  <c r="AX133" i="24"/>
  <c r="AC133" i="24"/>
  <c r="AP133" i="24"/>
  <c r="F131" i="35"/>
  <c r="AU133" i="24"/>
  <c r="AV133" i="24" s="1"/>
  <c r="X133" i="24"/>
  <c r="BA133" i="24"/>
  <c r="V129" i="24"/>
  <c r="AS129" i="24"/>
  <c r="AT129" i="24" s="1"/>
  <c r="AA129" i="24"/>
  <c r="AB129" i="24" s="1"/>
  <c r="AW129" i="24"/>
  <c r="BA129" i="24"/>
  <c r="AR129" i="24"/>
  <c r="F127" i="35"/>
  <c r="AP129" i="24"/>
  <c r="AZ129" i="24"/>
  <c r="Y129" i="24"/>
  <c r="Z129" i="24" s="1"/>
  <c r="X129" i="24"/>
  <c r="W129" i="24"/>
  <c r="AC129" i="24"/>
  <c r="AQ129" i="24"/>
  <c r="AU129" i="24"/>
  <c r="AV129" i="24" s="1"/>
  <c r="AX129" i="24"/>
  <c r="V90" i="24"/>
  <c r="AQ90" i="24"/>
  <c r="F88" i="31"/>
  <c r="AR90" i="24"/>
  <c r="AA90" i="24"/>
  <c r="AB90" i="24" s="1"/>
  <c r="AX90" i="24"/>
  <c r="AS90" i="24"/>
  <c r="AT90" i="24" s="1"/>
  <c r="X90" i="24"/>
  <c r="BA90" i="24"/>
  <c r="AU90" i="24"/>
  <c r="AV90" i="24" s="1"/>
  <c r="F88" i="35"/>
  <c r="AC90" i="24"/>
  <c r="W90" i="24"/>
  <c r="Y90" i="24"/>
  <c r="Z90" i="24" s="1"/>
  <c r="AW90" i="24"/>
  <c r="AP90" i="24"/>
  <c r="AZ90" i="24"/>
  <c r="AA154" i="24"/>
  <c r="AB154" i="24" s="1"/>
  <c r="AQ154" i="24"/>
  <c r="X154" i="24"/>
  <c r="BA154" i="24"/>
  <c r="AU154" i="24"/>
  <c r="AV154" i="24" s="1"/>
  <c r="AS154" i="24"/>
  <c r="AT154" i="24" s="1"/>
  <c r="F152" i="35"/>
  <c r="AP154" i="24"/>
  <c r="AC154" i="24"/>
  <c r="AZ154" i="24"/>
  <c r="V154" i="24"/>
  <c r="AW154" i="24"/>
  <c r="Y154" i="24"/>
  <c r="Z154" i="24" s="1"/>
  <c r="AR154" i="24"/>
  <c r="W154" i="24"/>
  <c r="AX154" i="24"/>
  <c r="AZ143" i="24"/>
  <c r="AW143" i="24"/>
  <c r="V143" i="24"/>
  <c r="AR143" i="24"/>
  <c r="Y143" i="24"/>
  <c r="Z143" i="24" s="1"/>
  <c r="AQ143" i="24"/>
  <c r="X143" i="24"/>
  <c r="AU143" i="24"/>
  <c r="AV143" i="24" s="1"/>
  <c r="AX143" i="24"/>
  <c r="W143" i="24"/>
  <c r="AA143" i="24"/>
  <c r="AB143" i="24" s="1"/>
  <c r="AC143" i="24"/>
  <c r="F141" i="35"/>
  <c r="BA143" i="24"/>
  <c r="AP143" i="24"/>
  <c r="AS143" i="24"/>
  <c r="AT143" i="24" s="1"/>
  <c r="Y103" i="23"/>
  <c r="Z103" i="23" s="1"/>
  <c r="AU103" i="23"/>
  <c r="AV103" i="23" s="1"/>
  <c r="E101" i="35"/>
  <c r="AW103" i="23"/>
  <c r="V103" i="23"/>
  <c r="BA103" i="23"/>
  <c r="W103" i="23"/>
  <c r="AR103" i="23"/>
  <c r="E101" i="31"/>
  <c r="AQ103" i="23"/>
  <c r="X103" i="23"/>
  <c r="AX103" i="23"/>
  <c r="AA103" i="23"/>
  <c r="AB103" i="23" s="1"/>
  <c r="AP103" i="23"/>
  <c r="AS103" i="23"/>
  <c r="AT103" i="23" s="1"/>
  <c r="AC103" i="23"/>
  <c r="AZ103" i="23"/>
  <c r="E104" i="31"/>
  <c r="AU106" i="23"/>
  <c r="AV106" i="23" s="1"/>
  <c r="V106" i="23"/>
  <c r="AQ106" i="23"/>
  <c r="AP106" i="23"/>
  <c r="AA106" i="23"/>
  <c r="AB106" i="23" s="1"/>
  <c r="AR106" i="23"/>
  <c r="W106" i="23"/>
  <c r="BA106" i="23"/>
  <c r="X106" i="23"/>
  <c r="AZ106" i="23"/>
  <c r="AC106" i="23"/>
  <c r="AX106" i="23"/>
  <c r="Y106" i="23"/>
  <c r="Z106" i="23" s="1"/>
  <c r="AW106" i="23"/>
  <c r="E104" i="35"/>
  <c r="AS106" i="23"/>
  <c r="AT106" i="23" s="1"/>
  <c r="W87" i="23"/>
  <c r="AQ87" i="23"/>
  <c r="X87" i="23"/>
  <c r="BA87" i="23"/>
  <c r="AC87" i="23"/>
  <c r="AZ87" i="23"/>
  <c r="V87" i="23"/>
  <c r="AS87" i="23"/>
  <c r="AT87" i="23" s="1"/>
  <c r="AW87" i="23"/>
  <c r="AP87" i="23"/>
  <c r="AX87" i="23"/>
  <c r="E85" i="31"/>
  <c r="AU87" i="23"/>
  <c r="AV87" i="23" s="1"/>
  <c r="Y87" i="23"/>
  <c r="Z87" i="23" s="1"/>
  <c r="AA87" i="23"/>
  <c r="AB87" i="23" s="1"/>
  <c r="E85" i="35"/>
  <c r="AR87" i="23"/>
  <c r="V153" i="23"/>
  <c r="AP153" i="23"/>
  <c r="X153" i="23"/>
  <c r="AX153" i="23"/>
  <c r="AC153" i="23"/>
  <c r="AQ153" i="23"/>
  <c r="Y153" i="23"/>
  <c r="Z153" i="23" s="1"/>
  <c r="BA153" i="23"/>
  <c r="W153" i="23"/>
  <c r="AW153" i="23"/>
  <c r="AS153" i="23"/>
  <c r="AT153" i="23" s="1"/>
  <c r="AU153" i="23"/>
  <c r="AV153" i="23" s="1"/>
  <c r="AA153" i="23"/>
  <c r="AB153" i="23" s="1"/>
  <c r="AZ153" i="23"/>
  <c r="E151" i="35"/>
  <c r="AR153" i="23"/>
  <c r="Y134" i="24"/>
  <c r="Z134" i="24" s="1"/>
  <c r="AR134" i="24"/>
  <c r="AX134" i="24"/>
  <c r="V134" i="24"/>
  <c r="AU134" i="24"/>
  <c r="AV134" i="24" s="1"/>
  <c r="AC134" i="24"/>
  <c r="AP134" i="24"/>
  <c r="X134" i="24"/>
  <c r="W134" i="24"/>
  <c r="AZ134" i="24"/>
  <c r="AS134" i="24"/>
  <c r="AT134" i="24" s="1"/>
  <c r="BA134" i="24"/>
  <c r="AA134" i="24"/>
  <c r="AB134" i="24" s="1"/>
  <c r="AW134" i="24"/>
  <c r="F132" i="35"/>
  <c r="AQ134" i="24"/>
  <c r="X75" i="24"/>
  <c r="BA75" i="24"/>
  <c r="AC75" i="24"/>
  <c r="AU75" i="24"/>
  <c r="AV75" i="24" s="1"/>
  <c r="F73" i="35"/>
  <c r="AX75" i="24"/>
  <c r="F73" i="31"/>
  <c r="AZ75" i="24"/>
  <c r="Y75" i="24"/>
  <c r="Z75" i="24" s="1"/>
  <c r="AP75" i="24"/>
  <c r="W75" i="24"/>
  <c r="AS75" i="24"/>
  <c r="AT75" i="24" s="1"/>
  <c r="AA75" i="24"/>
  <c r="AB75" i="24" s="1"/>
  <c r="AW75" i="24"/>
  <c r="AQ75" i="24"/>
  <c r="V75" i="24"/>
  <c r="AR75" i="24"/>
  <c r="AU112" i="24"/>
  <c r="AV112" i="24" s="1"/>
  <c r="AX112" i="24"/>
  <c r="V112" i="24"/>
  <c r="AR112" i="24"/>
  <c r="AC112" i="24"/>
  <c r="AZ112" i="24"/>
  <c r="AA112" i="24"/>
  <c r="AB112" i="24" s="1"/>
  <c r="AQ112" i="24"/>
  <c r="W112" i="24"/>
  <c r="AP112" i="24"/>
  <c r="X112" i="24"/>
  <c r="AW112" i="24"/>
  <c r="Y112" i="24"/>
  <c r="Z112" i="24" s="1"/>
  <c r="AS112" i="24"/>
  <c r="AT112" i="24" s="1"/>
  <c r="F110" i="35"/>
  <c r="BA112" i="24"/>
  <c r="V85" i="24"/>
  <c r="AZ85" i="24"/>
  <c r="F83" i="31"/>
  <c r="AU85" i="24"/>
  <c r="AV85" i="24" s="1"/>
  <c r="Y85" i="24"/>
  <c r="Z85" i="24" s="1"/>
  <c r="BA85" i="24"/>
  <c r="W85" i="24"/>
  <c r="AX85" i="24"/>
  <c r="AS85" i="24"/>
  <c r="AT85" i="24" s="1"/>
  <c r="AQ85" i="24"/>
  <c r="AR85" i="24"/>
  <c r="X85" i="24"/>
  <c r="AP85" i="24"/>
  <c r="F83" i="35"/>
  <c r="AC85" i="24"/>
  <c r="AA85" i="24"/>
  <c r="AB85" i="24" s="1"/>
  <c r="AW85" i="24"/>
  <c r="V149" i="24"/>
  <c r="AR149" i="24"/>
  <c r="F147" i="35"/>
  <c r="BA149" i="24"/>
  <c r="W149" i="24"/>
  <c r="AU149" i="24"/>
  <c r="AV149" i="24" s="1"/>
  <c r="AS149" i="24"/>
  <c r="AT149" i="24" s="1"/>
  <c r="AQ149" i="24"/>
  <c r="AA149" i="24"/>
  <c r="AB149" i="24" s="1"/>
  <c r="AX149" i="24"/>
  <c r="Y149" i="24"/>
  <c r="Z149" i="24" s="1"/>
  <c r="AP149" i="24"/>
  <c r="X149" i="24"/>
  <c r="AC149" i="24"/>
  <c r="AW149" i="24"/>
  <c r="AZ149" i="24"/>
  <c r="F136" i="35"/>
  <c r="BA138" i="24"/>
  <c r="V138" i="24"/>
  <c r="AQ138" i="24"/>
  <c r="X138" i="24"/>
  <c r="AX138" i="24"/>
  <c r="AP138" i="24"/>
  <c r="AU138" i="24"/>
  <c r="AV138" i="24" s="1"/>
  <c r="AZ138" i="24"/>
  <c r="AR138" i="24"/>
  <c r="AC138" i="24"/>
  <c r="Y138" i="24"/>
  <c r="Z138" i="24" s="1"/>
  <c r="W138" i="24"/>
  <c r="AA138" i="24"/>
  <c r="AB138" i="24" s="1"/>
  <c r="AS138" i="24"/>
  <c r="AT138" i="24" s="1"/>
  <c r="AW138" i="24"/>
  <c r="AA127" i="24"/>
  <c r="AB127" i="24" s="1"/>
  <c r="BA127" i="24"/>
  <c r="V127" i="24"/>
  <c r="AS127" i="24"/>
  <c r="AT127" i="24" s="1"/>
  <c r="Y127" i="24"/>
  <c r="Z127" i="24" s="1"/>
  <c r="AR127" i="24"/>
  <c r="W127" i="24"/>
  <c r="AX127" i="24"/>
  <c r="AP127" i="24"/>
  <c r="AU127" i="24"/>
  <c r="AV127" i="24" s="1"/>
  <c r="AC127" i="24"/>
  <c r="AZ127" i="24"/>
  <c r="X127" i="24"/>
  <c r="AQ127" i="24"/>
  <c r="AW127" i="24"/>
  <c r="F125" i="35"/>
  <c r="AP145" i="24"/>
  <c r="AS145" i="24"/>
  <c r="AT145" i="24" s="1"/>
  <c r="X145" i="24"/>
  <c r="AW145" i="24"/>
  <c r="Y145" i="24"/>
  <c r="Z145" i="24" s="1"/>
  <c r="AZ145" i="24"/>
  <c r="W145" i="24"/>
  <c r="AR145" i="24"/>
  <c r="AA145" i="24"/>
  <c r="AB145" i="24" s="1"/>
  <c r="AX145" i="24"/>
  <c r="F143" i="35"/>
  <c r="AU145" i="24"/>
  <c r="AV145" i="24" s="1"/>
  <c r="V145" i="24"/>
  <c r="AQ145" i="24"/>
  <c r="AC145" i="24"/>
  <c r="BA145" i="24"/>
  <c r="CF14" i="19"/>
  <c r="AP163" i="23"/>
  <c r="AQ163" i="23"/>
  <c r="AU163" i="23"/>
  <c r="AV163" i="23" s="1"/>
  <c r="AS163" i="23"/>
  <c r="AT163" i="23" s="1"/>
  <c r="W163" i="23"/>
  <c r="AZ163" i="23"/>
  <c r="AX163" i="23"/>
  <c r="AW163" i="23"/>
  <c r="E161" i="35"/>
  <c r="Y163" i="23"/>
  <c r="Z163" i="23" s="1"/>
  <c r="AR163" i="23"/>
  <c r="AA163" i="23"/>
  <c r="AB163" i="23" s="1"/>
  <c r="X163" i="23"/>
  <c r="AC163" i="23"/>
  <c r="V163" i="23"/>
  <c r="BA163" i="23"/>
  <c r="AZ161" i="23"/>
  <c r="AP161" i="23"/>
  <c r="E159" i="35"/>
  <c r="AU161" i="23"/>
  <c r="AV161" i="23" s="1"/>
  <c r="AR161" i="23"/>
  <c r="AA161" i="23"/>
  <c r="AB161" i="23" s="1"/>
  <c r="AW161" i="23"/>
  <c r="AQ161" i="23"/>
  <c r="BA161" i="23"/>
  <c r="X161" i="23"/>
  <c r="AX161" i="23"/>
  <c r="Y161" i="23"/>
  <c r="Z161" i="23" s="1"/>
  <c r="V161" i="23"/>
  <c r="AS161" i="23"/>
  <c r="AT161" i="23" s="1"/>
  <c r="W161" i="23"/>
  <c r="AC161" i="23"/>
  <c r="K15" i="34"/>
  <c r="V72" i="23"/>
  <c r="AX72" i="23"/>
  <c r="AP72" i="23"/>
  <c r="W72" i="23"/>
  <c r="AZ72" i="23"/>
  <c r="Y72" i="23"/>
  <c r="Z72" i="23" s="1"/>
  <c r="AU72" i="23"/>
  <c r="AV72" i="23" s="1"/>
  <c r="X72" i="23"/>
  <c r="AQ72" i="23"/>
  <c r="AC72" i="23"/>
  <c r="AS72" i="23"/>
  <c r="AT72" i="23" s="1"/>
  <c r="AA72" i="23"/>
  <c r="AB72" i="23" s="1"/>
  <c r="AW72" i="23"/>
  <c r="E70" i="35"/>
  <c r="BA72" i="23"/>
  <c r="E70" i="31"/>
  <c r="AR72" i="23"/>
  <c r="E107" i="35"/>
  <c r="AQ109" i="23"/>
  <c r="AU109" i="23"/>
  <c r="AV109" i="23" s="1"/>
  <c r="BA109" i="23"/>
  <c r="AA109" i="23"/>
  <c r="AB109" i="23" s="1"/>
  <c r="AS109" i="23"/>
  <c r="AT109" i="23" s="1"/>
  <c r="Y109" i="23"/>
  <c r="Z109" i="23" s="1"/>
  <c r="AP109" i="23"/>
  <c r="V109" i="23"/>
  <c r="AW109" i="23"/>
  <c r="AR109" i="23"/>
  <c r="AZ109" i="23"/>
  <c r="AX109" i="23"/>
  <c r="AC109" i="23"/>
  <c r="W109" i="23"/>
  <c r="X109" i="23"/>
  <c r="AZ122" i="23"/>
  <c r="AU122" i="23"/>
  <c r="AV122" i="23" s="1"/>
  <c r="Y122" i="23"/>
  <c r="Z122" i="23" s="1"/>
  <c r="AR122" i="23"/>
  <c r="E120" i="35"/>
  <c r="AP122" i="23"/>
  <c r="AC122" i="23"/>
  <c r="AS122" i="23"/>
  <c r="AT122" i="23" s="1"/>
  <c r="X122" i="23"/>
  <c r="AX122" i="23"/>
  <c r="V122" i="23"/>
  <c r="BA122" i="23"/>
  <c r="W122" i="23"/>
  <c r="AQ122" i="23"/>
  <c r="AW122" i="23"/>
  <c r="AA122" i="23"/>
  <c r="AB122" i="23" s="1"/>
  <c r="E135" i="35"/>
  <c r="AR137" i="23"/>
  <c r="X137" i="23"/>
  <c r="AS137" i="23"/>
  <c r="AT137" i="23" s="1"/>
  <c r="Y137" i="23"/>
  <c r="Z137" i="23" s="1"/>
  <c r="AU137" i="23"/>
  <c r="AV137" i="23" s="1"/>
  <c r="V137" i="23"/>
  <c r="BA137" i="23"/>
  <c r="AA137" i="23"/>
  <c r="AB137" i="23" s="1"/>
  <c r="AP137" i="23"/>
  <c r="AW137" i="23"/>
  <c r="AQ137" i="23"/>
  <c r="AX137" i="23"/>
  <c r="AZ137" i="23"/>
  <c r="W137" i="23"/>
  <c r="AC137" i="23"/>
  <c r="X118" i="24"/>
  <c r="AW118" i="24"/>
  <c r="F116" i="35"/>
  <c r="AX118" i="24"/>
  <c r="AR118" i="24"/>
  <c r="AU118" i="24"/>
  <c r="AV118" i="24" s="1"/>
  <c r="AP118" i="24"/>
  <c r="AQ118" i="24"/>
  <c r="Y118" i="24"/>
  <c r="Z118" i="24" s="1"/>
  <c r="AZ118" i="24"/>
  <c r="AA118" i="24"/>
  <c r="AB118" i="24" s="1"/>
  <c r="BA118" i="24"/>
  <c r="W118" i="24"/>
  <c r="V118" i="24"/>
  <c r="AC118" i="24"/>
  <c r="AS118" i="24"/>
  <c r="AT118" i="24" s="1"/>
  <c r="F74" i="35"/>
  <c r="BA76" i="24"/>
  <c r="F74" i="31"/>
  <c r="T11" i="31" s="1"/>
  <c r="AQ76" i="24"/>
  <c r="AU76" i="24"/>
  <c r="AV76" i="24" s="1"/>
  <c r="W76" i="24"/>
  <c r="AX76" i="24"/>
  <c r="AZ76" i="24"/>
  <c r="AA76" i="24"/>
  <c r="AB76" i="24" s="1"/>
  <c r="AP76" i="24"/>
  <c r="V76" i="24"/>
  <c r="AS76" i="24"/>
  <c r="AT76" i="24" s="1"/>
  <c r="AC76" i="24"/>
  <c r="X76" i="24"/>
  <c r="Y76" i="24"/>
  <c r="Z76" i="24" s="1"/>
  <c r="AR76" i="24"/>
  <c r="AW76" i="24"/>
  <c r="AC147" i="23"/>
  <c r="BA147" i="23"/>
  <c r="W147" i="23"/>
  <c r="AQ147" i="23"/>
  <c r="AW147" i="23"/>
  <c r="AS147" i="23"/>
  <c r="AT147" i="23" s="1"/>
  <c r="E145" i="35"/>
  <c r="AX147" i="23"/>
  <c r="AA147" i="23"/>
  <c r="AB147" i="23" s="1"/>
  <c r="AU147" i="23"/>
  <c r="AV147" i="23" s="1"/>
  <c r="X147" i="23"/>
  <c r="AP147" i="23"/>
  <c r="V147" i="23"/>
  <c r="AZ147" i="23"/>
  <c r="Y147" i="23"/>
  <c r="Z147" i="23" s="1"/>
  <c r="AR147" i="23"/>
  <c r="X69" i="23"/>
  <c r="AW69" i="23"/>
  <c r="E67" i="35"/>
  <c r="AS69" i="23"/>
  <c r="AT69" i="23" s="1"/>
  <c r="V69" i="23"/>
  <c r="AZ69" i="23"/>
  <c r="W69" i="23"/>
  <c r="AX69" i="23"/>
  <c r="Y69" i="23"/>
  <c r="Z69" i="23" s="1"/>
  <c r="AR69" i="23"/>
  <c r="AA69" i="23"/>
  <c r="AB69" i="23" s="1"/>
  <c r="AQ69" i="23"/>
  <c r="AP69" i="23"/>
  <c r="E67" i="31"/>
  <c r="AU69" i="23"/>
  <c r="AV69" i="23" s="1"/>
  <c r="AC69" i="23"/>
  <c r="BA69" i="23"/>
  <c r="AS82" i="23"/>
  <c r="AT82" i="23" s="1"/>
  <c r="AZ82" i="23"/>
  <c r="W142" i="23"/>
  <c r="AQ142" i="23"/>
  <c r="Y142" i="23"/>
  <c r="Z142" i="23" s="1"/>
  <c r="AU142" i="23"/>
  <c r="AV142" i="23" s="1"/>
  <c r="X142" i="23"/>
  <c r="AR142" i="23"/>
  <c r="AA142" i="23"/>
  <c r="AB142" i="23" s="1"/>
  <c r="V142" i="23"/>
  <c r="BA142" i="23"/>
  <c r="AP142" i="23"/>
  <c r="AW142" i="23"/>
  <c r="E140" i="35"/>
  <c r="AX142" i="23"/>
  <c r="AC142" i="23"/>
  <c r="AZ142" i="23"/>
  <c r="AS142" i="23"/>
  <c r="AT142" i="23" s="1"/>
  <c r="AQ127" i="23"/>
  <c r="AX127" i="23"/>
  <c r="AC127" i="23"/>
  <c r="AP127" i="23"/>
  <c r="X127" i="23"/>
  <c r="AZ127" i="23"/>
  <c r="E125" i="35"/>
  <c r="V127" i="23"/>
  <c r="W127" i="23"/>
  <c r="AU127" i="23"/>
  <c r="AV127" i="23" s="1"/>
  <c r="BA127" i="23"/>
  <c r="AW127" i="23"/>
  <c r="Y127" i="23"/>
  <c r="Z127" i="23" s="1"/>
  <c r="AR127" i="23"/>
  <c r="AS127" i="23"/>
  <c r="AT127" i="23" s="1"/>
  <c r="AA127" i="23"/>
  <c r="AB127" i="23" s="1"/>
  <c r="W70" i="23"/>
  <c r="AQ70" i="23"/>
  <c r="Y70" i="23"/>
  <c r="Z70" i="23" s="1"/>
  <c r="AR70" i="23"/>
  <c r="AC70" i="23"/>
  <c r="AP70" i="23"/>
  <c r="E68" i="31"/>
  <c r="BA70" i="23"/>
  <c r="AA70" i="23"/>
  <c r="AB70" i="23" s="1"/>
  <c r="AZ70" i="23"/>
  <c r="E68" i="35"/>
  <c r="AS70" i="23"/>
  <c r="AT70" i="23" s="1"/>
  <c r="AU70" i="23"/>
  <c r="AV70" i="23" s="1"/>
  <c r="V70" i="23"/>
  <c r="AW70" i="23"/>
  <c r="X70" i="23"/>
  <c r="AX70" i="23"/>
  <c r="Y89" i="23"/>
  <c r="Z89" i="23" s="1"/>
  <c r="AZ89" i="23"/>
  <c r="E87" i="31"/>
  <c r="AQ89" i="23"/>
  <c r="BA89" i="23"/>
  <c r="AC89" i="23"/>
  <c r="AX89" i="23"/>
  <c r="W89" i="23"/>
  <c r="AS89" i="23"/>
  <c r="AT89" i="23" s="1"/>
  <c r="AA89" i="23"/>
  <c r="AB89" i="23" s="1"/>
  <c r="AR89" i="23"/>
  <c r="E87" i="35"/>
  <c r="AW89" i="23"/>
  <c r="X89" i="23"/>
  <c r="AP89" i="23"/>
  <c r="V89" i="23"/>
  <c r="AU89" i="23"/>
  <c r="AV89" i="23" s="1"/>
  <c r="AA78" i="24"/>
  <c r="AB78" i="24" s="1"/>
  <c r="AR78" i="24"/>
  <c r="V78" i="24"/>
  <c r="AZ78" i="24"/>
  <c r="AQ78" i="24"/>
  <c r="Y78" i="24"/>
  <c r="Z78" i="24" s="1"/>
  <c r="AX78" i="24"/>
  <c r="X78" i="24"/>
  <c r="AP78" i="24"/>
  <c r="AS78" i="24"/>
  <c r="AT78" i="24" s="1"/>
  <c r="AW78" i="24"/>
  <c r="W78" i="24"/>
  <c r="AU78" i="24"/>
  <c r="AV78" i="24" s="1"/>
  <c r="F76" i="31"/>
  <c r="BA78" i="24"/>
  <c r="F76" i="35"/>
  <c r="AC78" i="24"/>
  <c r="V110" i="24"/>
  <c r="AW110" i="24"/>
  <c r="W110" i="24"/>
  <c r="AS110" i="24"/>
  <c r="AT110" i="24" s="1"/>
  <c r="BA110" i="24"/>
  <c r="AP110" i="24"/>
  <c r="X110" i="24"/>
  <c r="AR110" i="24"/>
  <c r="AX110" i="24"/>
  <c r="AU110" i="24"/>
  <c r="AV110" i="24" s="1"/>
  <c r="AA110" i="24"/>
  <c r="AB110" i="24" s="1"/>
  <c r="AC110" i="24"/>
  <c r="Y110" i="24"/>
  <c r="Z110" i="24" s="1"/>
  <c r="F108" i="35"/>
  <c r="AZ110" i="24"/>
  <c r="AQ110" i="24"/>
  <c r="Y142" i="24"/>
  <c r="Z142" i="24" s="1"/>
  <c r="AQ142" i="24"/>
  <c r="X142" i="24"/>
  <c r="AR142" i="24"/>
  <c r="AC142" i="24"/>
  <c r="AW142" i="24"/>
  <c r="AA142" i="24"/>
  <c r="AB142" i="24" s="1"/>
  <c r="AZ142" i="24"/>
  <c r="F140" i="35"/>
  <c r="BA142" i="24"/>
  <c r="V142" i="24"/>
  <c r="W142" i="24"/>
  <c r="AS142" i="24"/>
  <c r="AT142" i="24" s="1"/>
  <c r="AU142" i="24"/>
  <c r="AV142" i="24" s="1"/>
  <c r="AP142" i="24"/>
  <c r="AX142" i="24"/>
  <c r="Y115" i="24"/>
  <c r="Z115" i="24" s="1"/>
  <c r="AW115" i="24"/>
  <c r="AA115" i="24"/>
  <c r="AB115" i="24" s="1"/>
  <c r="AU115" i="24"/>
  <c r="AV115" i="24" s="1"/>
  <c r="AX115" i="24"/>
  <c r="AQ115" i="24"/>
  <c r="X115" i="24"/>
  <c r="BA115" i="24"/>
  <c r="V115" i="24"/>
  <c r="AR115" i="24"/>
  <c r="F113" i="35"/>
  <c r="AZ115" i="24"/>
  <c r="W115" i="24"/>
  <c r="AP115" i="24"/>
  <c r="AC115" i="24"/>
  <c r="AS115" i="24"/>
  <c r="AT115" i="24" s="1"/>
  <c r="F145" i="35"/>
  <c r="BA147" i="24"/>
  <c r="W147" i="24"/>
  <c r="AR147" i="24"/>
  <c r="V147" i="24"/>
  <c r="AU147" i="24"/>
  <c r="AV147" i="24" s="1"/>
  <c r="AC147" i="24"/>
  <c r="AQ147" i="24"/>
  <c r="Y147" i="24"/>
  <c r="Z147" i="24" s="1"/>
  <c r="AW147" i="24"/>
  <c r="AA147" i="24"/>
  <c r="AB147" i="24" s="1"/>
  <c r="AX147" i="24"/>
  <c r="X147" i="24"/>
  <c r="AP147" i="24"/>
  <c r="AZ147" i="24"/>
  <c r="AS147" i="24"/>
  <c r="AT147" i="24" s="1"/>
  <c r="F86" i="35"/>
  <c r="AZ88" i="24"/>
  <c r="AR88" i="24"/>
  <c r="W88" i="24"/>
  <c r="AS88" i="24"/>
  <c r="AT88" i="24" s="1"/>
  <c r="X88" i="24"/>
  <c r="AX88" i="24"/>
  <c r="F86" i="31"/>
  <c r="AU88" i="24"/>
  <c r="AV88" i="24" s="1"/>
  <c r="BA88" i="24"/>
  <c r="AQ88" i="24"/>
  <c r="AW88" i="24"/>
  <c r="AC88" i="24"/>
  <c r="V88" i="24"/>
  <c r="AA88" i="24"/>
  <c r="AB88" i="24" s="1"/>
  <c r="Y88" i="24"/>
  <c r="Z88" i="24" s="1"/>
  <c r="AP88" i="24"/>
  <c r="W120" i="24"/>
  <c r="AU120" i="24"/>
  <c r="AV120" i="24" s="1"/>
  <c r="AA120" i="24"/>
  <c r="AB120" i="24" s="1"/>
  <c r="AW120" i="24"/>
  <c r="Y120" i="24"/>
  <c r="Z120" i="24" s="1"/>
  <c r="BA120" i="24"/>
  <c r="AQ120" i="24"/>
  <c r="AP120" i="24"/>
  <c r="V120" i="24"/>
  <c r="AX120" i="24"/>
  <c r="F118" i="35"/>
  <c r="AZ120" i="24"/>
  <c r="AC120" i="24"/>
  <c r="AR120" i="24"/>
  <c r="X120" i="24"/>
  <c r="AS120" i="24"/>
  <c r="AT120" i="24" s="1"/>
  <c r="X93" i="24"/>
  <c r="AZ93" i="24"/>
  <c r="W93" i="24"/>
  <c r="AW93" i="24"/>
  <c r="F91" i="35"/>
  <c r="BA93" i="24"/>
  <c r="AA93" i="24"/>
  <c r="AB93" i="24" s="1"/>
  <c r="AP93" i="24"/>
  <c r="AR93" i="24"/>
  <c r="Y93" i="24"/>
  <c r="Z93" i="24" s="1"/>
  <c r="AX93" i="24"/>
  <c r="AC93" i="24"/>
  <c r="AS93" i="24"/>
  <c r="AT93" i="24" s="1"/>
  <c r="F91" i="31"/>
  <c r="V93" i="24"/>
  <c r="AQ93" i="24"/>
  <c r="AU93" i="24"/>
  <c r="AV93" i="24" s="1"/>
  <c r="F123" i="35"/>
  <c r="AR125" i="24"/>
  <c r="X125" i="24"/>
  <c r="BA125" i="24"/>
  <c r="AC125" i="24"/>
  <c r="AX125" i="24"/>
  <c r="V125" i="24"/>
  <c r="AP125" i="24"/>
  <c r="Y125" i="24"/>
  <c r="Z125" i="24" s="1"/>
  <c r="AU125" i="24"/>
  <c r="AV125" i="24" s="1"/>
  <c r="AW125" i="24"/>
  <c r="AS125" i="24"/>
  <c r="AT125" i="24" s="1"/>
  <c r="AA125" i="24"/>
  <c r="AB125" i="24" s="1"/>
  <c r="AQ125" i="24"/>
  <c r="W125" i="24"/>
  <c r="AZ125" i="24"/>
  <c r="AC124" i="24"/>
  <c r="AS124" i="24"/>
  <c r="AT124" i="24" s="1"/>
  <c r="AA124" i="24"/>
  <c r="AB124" i="24" s="1"/>
  <c r="AW124" i="24"/>
  <c r="F122" i="35"/>
  <c r="W124" i="24"/>
  <c r="AP124" i="24"/>
  <c r="AR124" i="24"/>
  <c r="AX124" i="24"/>
  <c r="AQ124" i="24"/>
  <c r="AU124" i="24"/>
  <c r="AV124" i="24" s="1"/>
  <c r="BA124" i="24"/>
  <c r="X124" i="24"/>
  <c r="AZ124" i="24"/>
  <c r="V124" i="24"/>
  <c r="Y124" i="24"/>
  <c r="Z124" i="24" s="1"/>
  <c r="AA121" i="24"/>
  <c r="AB121" i="24" s="1"/>
  <c r="AX121" i="24"/>
  <c r="Y121" i="24"/>
  <c r="Z121" i="24" s="1"/>
  <c r="AU121" i="24"/>
  <c r="AV121" i="24" s="1"/>
  <c r="X121" i="24"/>
  <c r="AQ121" i="24"/>
  <c r="AC121" i="24"/>
  <c r="AR121" i="24"/>
  <c r="W121" i="24"/>
  <c r="BA121" i="24"/>
  <c r="AP121" i="24"/>
  <c r="AZ121" i="24"/>
  <c r="F119" i="35"/>
  <c r="AS121" i="24"/>
  <c r="AT121" i="24" s="1"/>
  <c r="V121" i="24"/>
  <c r="AW121" i="24"/>
  <c r="F112" i="35"/>
  <c r="AR114" i="24"/>
  <c r="AC114" i="24"/>
  <c r="AQ114" i="24"/>
  <c r="AW114" i="24"/>
  <c r="AP114" i="24"/>
  <c r="BA114" i="24"/>
  <c r="X114" i="24"/>
  <c r="AS114" i="24"/>
  <c r="AT114" i="24" s="1"/>
  <c r="AA114" i="24"/>
  <c r="AB114" i="24" s="1"/>
  <c r="AZ114" i="24"/>
  <c r="W114" i="24"/>
  <c r="AU114" i="24"/>
  <c r="AV114" i="24" s="1"/>
  <c r="V114" i="24"/>
  <c r="AX114" i="24"/>
  <c r="Y114" i="24"/>
  <c r="Z114" i="24" s="1"/>
  <c r="W146" i="24"/>
  <c r="AP146" i="24"/>
  <c r="AC146" i="24"/>
  <c r="AQ146" i="24"/>
  <c r="Y146" i="24"/>
  <c r="Z146" i="24" s="1"/>
  <c r="AZ146" i="24"/>
  <c r="AR146" i="24"/>
  <c r="AS146" i="24"/>
  <c r="AT146" i="24" s="1"/>
  <c r="AW146" i="24"/>
  <c r="BA146" i="24"/>
  <c r="X146" i="24"/>
  <c r="AU146" i="24"/>
  <c r="AV146" i="24" s="1"/>
  <c r="F144" i="35"/>
  <c r="AX146" i="24"/>
  <c r="AA146" i="24"/>
  <c r="AB146" i="24" s="1"/>
  <c r="V146" i="24"/>
  <c r="X71" i="24"/>
  <c r="AW71" i="24"/>
  <c r="V71" i="24"/>
  <c r="AP71" i="24"/>
  <c r="F69" i="35"/>
  <c r="AU71" i="24"/>
  <c r="AV71" i="24" s="1"/>
  <c r="AC71" i="24"/>
  <c r="AR71" i="24"/>
  <c r="F69" i="31"/>
  <c r="AQ71" i="24"/>
  <c r="W71" i="24"/>
  <c r="AZ71" i="24"/>
  <c r="Y71" i="24"/>
  <c r="Z71" i="24" s="1"/>
  <c r="AS71" i="24"/>
  <c r="AT71" i="24" s="1"/>
  <c r="AA71" i="24"/>
  <c r="AB71" i="24" s="1"/>
  <c r="AX71" i="24"/>
  <c r="BA71" i="24"/>
  <c r="F101" i="35"/>
  <c r="AU103" i="24"/>
  <c r="AV103" i="24" s="1"/>
  <c r="X103" i="24"/>
  <c r="AP103" i="24"/>
  <c r="AA103" i="24"/>
  <c r="AB103" i="24" s="1"/>
  <c r="BA103" i="24"/>
  <c r="F101" i="31"/>
  <c r="AX103" i="24"/>
  <c r="AW103" i="24"/>
  <c r="Y103" i="24"/>
  <c r="Z103" i="24" s="1"/>
  <c r="AZ103" i="24"/>
  <c r="V103" i="24"/>
  <c r="AR103" i="24"/>
  <c r="W103" i="24"/>
  <c r="AS103" i="24"/>
  <c r="AT103" i="24" s="1"/>
  <c r="AC103" i="24"/>
  <c r="AQ103" i="24"/>
  <c r="AZ135" i="24"/>
  <c r="AR135" i="24"/>
  <c r="AC135" i="24"/>
  <c r="AS135" i="24"/>
  <c r="AT135" i="24" s="1"/>
  <c r="Y135" i="24"/>
  <c r="Z135" i="24" s="1"/>
  <c r="AQ135" i="24"/>
  <c r="AW135" i="24"/>
  <c r="AA135" i="24"/>
  <c r="AB135" i="24" s="1"/>
  <c r="BA135" i="24"/>
  <c r="W135" i="24"/>
  <c r="AX135" i="24"/>
  <c r="X135" i="24"/>
  <c r="AU135" i="24"/>
  <c r="AV135" i="24" s="1"/>
  <c r="V135" i="24"/>
  <c r="AP135" i="24"/>
  <c r="F133" i="35"/>
  <c r="V81" i="24"/>
  <c r="AQ81" i="24"/>
  <c r="F79" i="35"/>
  <c r="AP81" i="24"/>
  <c r="AA81" i="24"/>
  <c r="AB81" i="24" s="1"/>
  <c r="AZ81" i="24"/>
  <c r="AS81" i="24"/>
  <c r="AT81" i="24" s="1"/>
  <c r="AC81" i="24"/>
  <c r="AU81" i="24"/>
  <c r="AV81" i="24" s="1"/>
  <c r="W81" i="24"/>
  <c r="X81" i="24"/>
  <c r="F79" i="31"/>
  <c r="AW81" i="24"/>
  <c r="BA81" i="24"/>
  <c r="AX81" i="24"/>
  <c r="AR81" i="24"/>
  <c r="Y81" i="24"/>
  <c r="Z81" i="24" s="1"/>
  <c r="F66" i="35"/>
  <c r="AS68" i="24"/>
  <c r="AT68" i="24" s="1"/>
  <c r="W68" i="24"/>
  <c r="AQ68" i="24"/>
  <c r="Y68" i="24"/>
  <c r="Z68" i="24" s="1"/>
  <c r="AW68" i="24"/>
  <c r="AU68" i="24"/>
  <c r="AV68" i="24" s="1"/>
  <c r="F66" i="31"/>
  <c r="BA68" i="24"/>
  <c r="AZ68" i="24"/>
  <c r="AX68" i="24"/>
  <c r="AP68" i="24"/>
  <c r="AC68" i="24"/>
  <c r="X68" i="24"/>
  <c r="V68" i="24"/>
  <c r="AA68" i="24"/>
  <c r="AB68" i="24" s="1"/>
  <c r="AR68" i="24"/>
  <c r="Y137" i="24"/>
  <c r="Z137" i="24" s="1"/>
  <c r="AW137" i="24"/>
  <c r="X137" i="24"/>
  <c r="AZ137" i="24"/>
  <c r="AA137" i="24"/>
  <c r="AB137" i="24" s="1"/>
  <c r="BA137" i="24"/>
  <c r="AC137" i="24"/>
  <c r="AU137" i="24"/>
  <c r="AV137" i="24" s="1"/>
  <c r="AP137" i="24"/>
  <c r="AR137" i="24"/>
  <c r="V137" i="24"/>
  <c r="AS137" i="24"/>
  <c r="AT137" i="24" s="1"/>
  <c r="F135" i="35"/>
  <c r="AQ137" i="24"/>
  <c r="W137" i="24"/>
  <c r="AX137" i="24"/>
  <c r="AP165" i="24"/>
  <c r="AW165" i="24"/>
  <c r="AS165" i="24"/>
  <c r="AT165" i="24" s="1"/>
  <c r="AU165" i="24"/>
  <c r="AV165" i="24" s="1"/>
  <c r="AQ165" i="24"/>
  <c r="AZ165" i="24"/>
  <c r="AR165" i="24"/>
  <c r="AX165" i="24"/>
  <c r="V165" i="24"/>
  <c r="AA165" i="24"/>
  <c r="AB165" i="24" s="1"/>
  <c r="F163" i="35"/>
  <c r="BA165" i="24"/>
  <c r="X165" i="24"/>
  <c r="W165" i="24"/>
  <c r="Y165" i="24"/>
  <c r="Z165" i="24" s="1"/>
  <c r="AC165" i="24"/>
  <c r="Y8" i="26"/>
  <c r="Z8" i="26" s="1"/>
  <c r="AX8" i="26"/>
  <c r="X8" i="26"/>
  <c r="AZ8" i="26"/>
  <c r="AC8" i="26"/>
  <c r="AP8" i="26"/>
  <c r="AA8" i="26"/>
  <c r="AB8" i="26" s="1"/>
  <c r="AQ8" i="26"/>
  <c r="W8" i="26"/>
  <c r="AS8" i="26"/>
  <c r="AT8" i="26" s="1"/>
  <c r="V8" i="26"/>
  <c r="AW8" i="26"/>
  <c r="H6" i="31"/>
  <c r="AU8" i="26"/>
  <c r="AV8" i="26" s="1"/>
  <c r="H6" i="35"/>
  <c r="BA8" i="26"/>
  <c r="AR8" i="26"/>
  <c r="BA163" i="24"/>
  <c r="AP163" i="24"/>
  <c r="F161" i="35"/>
  <c r="AS163" i="24"/>
  <c r="AT163" i="24" s="1"/>
  <c r="X163" i="24"/>
  <c r="AQ163" i="24"/>
  <c r="AA163" i="24"/>
  <c r="AB163" i="24" s="1"/>
  <c r="AC163" i="24"/>
  <c r="AW163" i="24"/>
  <c r="V163" i="24"/>
  <c r="W163" i="24"/>
  <c r="AU163" i="24"/>
  <c r="AV163" i="24" s="1"/>
  <c r="AR163" i="24"/>
  <c r="AX163" i="24"/>
  <c r="Y163" i="24"/>
  <c r="Z163" i="24" s="1"/>
  <c r="AZ163" i="24"/>
  <c r="V157" i="24"/>
  <c r="AW157" i="24"/>
  <c r="AA157" i="24"/>
  <c r="AB157" i="24" s="1"/>
  <c r="AX157" i="24"/>
  <c r="AQ157" i="24"/>
  <c r="X157" i="24"/>
  <c r="AR157" i="24"/>
  <c r="AC157" i="24"/>
  <c r="AU157" i="24"/>
  <c r="AV157" i="24" s="1"/>
  <c r="AP157" i="24"/>
  <c r="W157" i="24"/>
  <c r="AS157" i="24"/>
  <c r="AT157" i="24" s="1"/>
  <c r="F155" i="35"/>
  <c r="BA157" i="24"/>
  <c r="Y157" i="24"/>
  <c r="Z157" i="24" s="1"/>
  <c r="AZ157" i="24"/>
  <c r="E75" i="31"/>
  <c r="AX77" i="23"/>
  <c r="AP77" i="23"/>
  <c r="AC77" i="23"/>
  <c r="AR77" i="23"/>
  <c r="X77" i="23"/>
  <c r="AS77" i="23"/>
  <c r="AT77" i="23" s="1"/>
  <c r="E75" i="35"/>
  <c r="BA77" i="23"/>
  <c r="AA77" i="23"/>
  <c r="AB77" i="23" s="1"/>
  <c r="AQ77" i="23"/>
  <c r="W77" i="23"/>
  <c r="AZ77" i="23"/>
  <c r="V77" i="23"/>
  <c r="AU77" i="23"/>
  <c r="AV77" i="23" s="1"/>
  <c r="Y77" i="23"/>
  <c r="Z77" i="23" s="1"/>
  <c r="AW77" i="23"/>
  <c r="W71" i="23"/>
  <c r="AZ71" i="23"/>
  <c r="V71" i="23"/>
  <c r="AW71" i="23"/>
  <c r="Y71" i="23"/>
  <c r="Z71" i="23" s="1"/>
  <c r="BA71" i="23"/>
  <c r="AC71" i="23"/>
  <c r="AP71" i="23"/>
  <c r="E69" i="31"/>
  <c r="AR71" i="23"/>
  <c r="X71" i="23"/>
  <c r="AU71" i="23"/>
  <c r="AV71" i="23" s="1"/>
  <c r="E69" i="35"/>
  <c r="AQ71" i="23"/>
  <c r="AS71" i="23"/>
  <c r="AT71" i="23" s="1"/>
  <c r="AX71" i="23"/>
  <c r="AA71" i="23"/>
  <c r="AB71" i="23" s="1"/>
  <c r="X97" i="23"/>
  <c r="AW97" i="23"/>
  <c r="V97" i="23"/>
  <c r="AU97" i="23"/>
  <c r="AV97" i="23" s="1"/>
  <c r="W97" i="23"/>
  <c r="AQ97" i="23"/>
  <c r="AX97" i="23"/>
  <c r="AA97" i="23"/>
  <c r="AB97" i="23" s="1"/>
  <c r="AR97" i="23"/>
  <c r="E95" i="35"/>
  <c r="BA97" i="23"/>
  <c r="E95" i="31"/>
  <c r="AZ97" i="23"/>
  <c r="Y97" i="23"/>
  <c r="Z97" i="23" s="1"/>
  <c r="AP97" i="23"/>
  <c r="AC97" i="23"/>
  <c r="AS97" i="23"/>
  <c r="AT97" i="23" s="1"/>
  <c r="X111" i="24"/>
  <c r="AX111" i="24"/>
  <c r="AA111" i="24"/>
  <c r="AB111" i="24" s="1"/>
  <c r="AR111" i="24"/>
  <c r="W111" i="24"/>
  <c r="AP111" i="24"/>
  <c r="Y111" i="24"/>
  <c r="Z111" i="24" s="1"/>
  <c r="AW111" i="24"/>
  <c r="AC111" i="24"/>
  <c r="AS111" i="24"/>
  <c r="AT111" i="24" s="1"/>
  <c r="F109" i="35"/>
  <c r="AZ111" i="24"/>
  <c r="AQ111" i="24"/>
  <c r="AU111" i="24"/>
  <c r="AV111" i="24" s="1"/>
  <c r="V111" i="24"/>
  <c r="BA111" i="24"/>
  <c r="CG14" i="19"/>
  <c r="W156" i="23"/>
  <c r="AW156" i="23"/>
  <c r="Y156" i="23"/>
  <c r="Z156" i="23" s="1"/>
  <c r="AR156" i="23"/>
  <c r="E154" i="35"/>
  <c r="AS156" i="23"/>
  <c r="AT156" i="23" s="1"/>
  <c r="AC156" i="23"/>
  <c r="AZ156" i="23"/>
  <c r="AA156" i="23"/>
  <c r="AB156" i="23" s="1"/>
  <c r="AQ156" i="23"/>
  <c r="AP156" i="23"/>
  <c r="V156" i="23"/>
  <c r="BA156" i="23"/>
  <c r="X156" i="23"/>
  <c r="AU156" i="23"/>
  <c r="AV156" i="23" s="1"/>
  <c r="AX156" i="23"/>
  <c r="V135" i="23"/>
  <c r="AR135" i="23"/>
  <c r="X135" i="23"/>
  <c r="BA135" i="23"/>
  <c r="W135" i="23"/>
  <c r="AW135" i="23"/>
  <c r="AS135" i="23"/>
  <c r="AT135" i="23" s="1"/>
  <c r="AX135" i="23"/>
  <c r="AQ135" i="23"/>
  <c r="Y135" i="23"/>
  <c r="Z135" i="23" s="1"/>
  <c r="AZ135" i="23"/>
  <c r="E133" i="35"/>
  <c r="AP135" i="23"/>
  <c r="AC135" i="23"/>
  <c r="AA135" i="23"/>
  <c r="AB135" i="23" s="1"/>
  <c r="AU135" i="23"/>
  <c r="AV135" i="23" s="1"/>
  <c r="V116" i="23"/>
  <c r="BA116" i="23"/>
  <c r="AA116" i="23"/>
  <c r="AB116" i="23" s="1"/>
  <c r="AQ116" i="23"/>
  <c r="W116" i="23"/>
  <c r="AX116" i="23"/>
  <c r="AC116" i="23"/>
  <c r="AS116" i="23"/>
  <c r="AT116" i="23" s="1"/>
  <c r="AP116" i="23"/>
  <c r="E114" i="35"/>
  <c r="AR116" i="23"/>
  <c r="X116" i="23"/>
  <c r="Y116" i="23"/>
  <c r="Z116" i="23" s="1"/>
  <c r="AZ116" i="23"/>
  <c r="AU116" i="23"/>
  <c r="AV116" i="23" s="1"/>
  <c r="AW116" i="23"/>
  <c r="AA148" i="24"/>
  <c r="AB148" i="24" s="1"/>
  <c r="AP148" i="24"/>
  <c r="F146" i="35"/>
  <c r="BA148" i="24"/>
  <c r="V148" i="24"/>
  <c r="AW148" i="24"/>
  <c r="Y148" i="24"/>
  <c r="Z148" i="24" s="1"/>
  <c r="AU148" i="24"/>
  <c r="AV148" i="24" s="1"/>
  <c r="W148" i="24"/>
  <c r="AX148" i="24"/>
  <c r="X148" i="24"/>
  <c r="AQ148" i="24"/>
  <c r="AS148" i="24"/>
  <c r="AT148" i="24" s="1"/>
  <c r="AZ148" i="24"/>
  <c r="AC148" i="24"/>
  <c r="AR148" i="24"/>
  <c r="AC83" i="23"/>
  <c r="BA83" i="23"/>
  <c r="X83" i="23"/>
  <c r="AZ83" i="23"/>
  <c r="AA83" i="23"/>
  <c r="AB83" i="23" s="1"/>
  <c r="AQ83" i="23"/>
  <c r="W83" i="23"/>
  <c r="AU83" i="23"/>
  <c r="AV83" i="23" s="1"/>
  <c r="Y83" i="23"/>
  <c r="Z83" i="23" s="1"/>
  <c r="AX83" i="23"/>
  <c r="E81" i="35"/>
  <c r="E81" i="31"/>
  <c r="V83" i="23"/>
  <c r="AP83" i="23"/>
  <c r="AW83" i="23"/>
  <c r="AR83" i="23"/>
  <c r="AS83" i="23"/>
  <c r="AT83" i="23" s="1"/>
  <c r="V115" i="23"/>
  <c r="AU115" i="23"/>
  <c r="AV115" i="23" s="1"/>
  <c r="AX115" i="23"/>
  <c r="AP115" i="23"/>
  <c r="AC115" i="23"/>
  <c r="AR115" i="23"/>
  <c r="X115" i="23"/>
  <c r="E113" i="35"/>
  <c r="AZ115" i="23"/>
  <c r="W115" i="23"/>
  <c r="AS115" i="23"/>
  <c r="AT115" i="23" s="1"/>
  <c r="Y115" i="23"/>
  <c r="Z115" i="23" s="1"/>
  <c r="AW115" i="23"/>
  <c r="BA115" i="23"/>
  <c r="AQ115" i="23"/>
  <c r="AA115" i="23"/>
  <c r="AB115" i="23" s="1"/>
  <c r="Y96" i="23"/>
  <c r="Z96" i="23" s="1"/>
  <c r="AP96" i="23"/>
  <c r="W96" i="23"/>
  <c r="AQ96" i="23"/>
  <c r="E94" i="31"/>
  <c r="AX96" i="23"/>
  <c r="AS96" i="23"/>
  <c r="AT96" i="23" s="1"/>
  <c r="E94" i="35"/>
  <c r="AR96" i="23"/>
  <c r="AC96" i="23"/>
  <c r="BA96" i="23"/>
  <c r="X96" i="23"/>
  <c r="AU96" i="23"/>
  <c r="AV96" i="23" s="1"/>
  <c r="AA96" i="23"/>
  <c r="AB96" i="23" s="1"/>
  <c r="V96" i="23"/>
  <c r="AZ96" i="23"/>
  <c r="AW96" i="23"/>
  <c r="AC128" i="23"/>
  <c r="AU128" i="23"/>
  <c r="AV128" i="23" s="1"/>
  <c r="AP128" i="23"/>
  <c r="V128" i="23"/>
  <c r="AZ128" i="23"/>
  <c r="E126" i="35"/>
  <c r="AW128" i="23"/>
  <c r="X128" i="23"/>
  <c r="AS128" i="23"/>
  <c r="AT128" i="23" s="1"/>
  <c r="AA128" i="23"/>
  <c r="AB128" i="23" s="1"/>
  <c r="AX128" i="23"/>
  <c r="W128" i="23"/>
  <c r="BA128" i="23"/>
  <c r="Y128" i="23"/>
  <c r="Z128" i="23" s="1"/>
  <c r="AQ128" i="23"/>
  <c r="AR128" i="23"/>
  <c r="AC101" i="23"/>
  <c r="AZ101" i="23"/>
  <c r="AA101" i="23"/>
  <c r="AB101" i="23" s="1"/>
  <c r="AQ101" i="23"/>
  <c r="E99" i="35"/>
  <c r="AU101" i="23"/>
  <c r="AV101" i="23" s="1"/>
  <c r="X101" i="23"/>
  <c r="AR101" i="23"/>
  <c r="E99" i="31"/>
  <c r="AP101" i="23"/>
  <c r="W101" i="23"/>
  <c r="AW101" i="23"/>
  <c r="V101" i="23"/>
  <c r="AX101" i="23"/>
  <c r="Y101" i="23"/>
  <c r="Z101" i="23" s="1"/>
  <c r="AS101" i="23"/>
  <c r="AT101" i="23" s="1"/>
  <c r="BA101" i="23"/>
  <c r="X133" i="23"/>
  <c r="AP133" i="23"/>
  <c r="W133" i="23"/>
  <c r="AZ133" i="23"/>
  <c r="AX133" i="23"/>
  <c r="E131" i="35"/>
  <c r="AQ133" i="23"/>
  <c r="V133" i="23"/>
  <c r="AW133" i="23"/>
  <c r="AC133" i="23"/>
  <c r="AS133" i="23"/>
  <c r="AT133" i="23" s="1"/>
  <c r="Y133" i="23"/>
  <c r="Z133" i="23" s="1"/>
  <c r="AU133" i="23"/>
  <c r="AV133" i="23" s="1"/>
  <c r="AA133" i="23"/>
  <c r="AB133" i="23" s="1"/>
  <c r="AR133" i="23"/>
  <c r="BA133" i="23"/>
  <c r="X114" i="23"/>
  <c r="AQ114" i="23"/>
  <c r="AA114" i="23"/>
  <c r="AB114" i="23" s="1"/>
  <c r="AR114" i="23"/>
  <c r="AP114" i="23"/>
  <c r="AZ114" i="23"/>
  <c r="W114" i="23"/>
  <c r="AU114" i="23"/>
  <c r="AV114" i="23" s="1"/>
  <c r="AC114" i="23"/>
  <c r="AX114" i="23"/>
  <c r="V114" i="23"/>
  <c r="AW114" i="23"/>
  <c r="E112" i="35"/>
  <c r="AS114" i="23"/>
  <c r="AT114" i="23" s="1"/>
  <c r="Y114" i="23"/>
  <c r="Z114" i="23" s="1"/>
  <c r="BA114" i="23"/>
  <c r="V146" i="23"/>
  <c r="AZ146" i="23"/>
  <c r="AC146" i="23"/>
  <c r="AQ146" i="23"/>
  <c r="BA146" i="23"/>
  <c r="X146" i="23"/>
  <c r="AU146" i="23"/>
  <c r="AV146" i="23" s="1"/>
  <c r="E144" i="35"/>
  <c r="AR146" i="23"/>
  <c r="W146" i="23"/>
  <c r="AP146" i="23"/>
  <c r="Y146" i="23"/>
  <c r="Z146" i="23" s="1"/>
  <c r="AW146" i="23"/>
  <c r="AA146" i="23"/>
  <c r="AB146" i="23" s="1"/>
  <c r="AX146" i="23"/>
  <c r="AS146" i="23"/>
  <c r="AT146" i="23" s="1"/>
  <c r="W95" i="23"/>
  <c r="AW95" i="23"/>
  <c r="BA95" i="23"/>
  <c r="E93" i="35"/>
  <c r="AU95" i="23"/>
  <c r="AV95" i="23" s="1"/>
  <c r="AA95" i="23"/>
  <c r="AB95" i="23" s="1"/>
  <c r="AQ95" i="23"/>
  <c r="AZ95" i="23"/>
  <c r="AS95" i="23"/>
  <c r="AT95" i="23" s="1"/>
  <c r="AX95" i="23"/>
  <c r="Y95" i="23"/>
  <c r="Z95" i="23" s="1"/>
  <c r="AR95" i="23"/>
  <c r="X95" i="23"/>
  <c r="AP95" i="23"/>
  <c r="E93" i="31"/>
  <c r="V95" i="23"/>
  <c r="AC95" i="23"/>
  <c r="E127" i="35"/>
  <c r="AX129" i="23"/>
  <c r="AW129" i="23"/>
  <c r="AU129" i="23"/>
  <c r="AV129" i="23" s="1"/>
  <c r="AA129" i="23"/>
  <c r="AB129" i="23" s="1"/>
  <c r="AZ129" i="23"/>
  <c r="AC129" i="23"/>
  <c r="AS129" i="23"/>
  <c r="AT129" i="23" s="1"/>
  <c r="W129" i="23"/>
  <c r="AR129" i="23"/>
  <c r="V129" i="23"/>
  <c r="BA129" i="23"/>
  <c r="X129" i="23"/>
  <c r="AP129" i="23"/>
  <c r="Y129" i="23"/>
  <c r="Z129" i="23" s="1"/>
  <c r="AQ129" i="23"/>
  <c r="X94" i="23"/>
  <c r="AU94" i="23"/>
  <c r="AV94" i="23" s="1"/>
  <c r="E92" i="31"/>
  <c r="BA94" i="23"/>
  <c r="AX94" i="23"/>
  <c r="Y94" i="23"/>
  <c r="Z94" i="23" s="1"/>
  <c r="AP94" i="23"/>
  <c r="W94" i="23"/>
  <c r="AR94" i="23"/>
  <c r="AA94" i="23"/>
  <c r="AB94" i="23" s="1"/>
  <c r="AQ94" i="23"/>
  <c r="E92" i="35"/>
  <c r="AS94" i="23"/>
  <c r="AT94" i="23" s="1"/>
  <c r="V94" i="23"/>
  <c r="AZ94" i="23"/>
  <c r="AC94" i="23"/>
  <c r="AW94" i="23"/>
  <c r="W126" i="23"/>
  <c r="AR126" i="23"/>
  <c r="V126" i="23"/>
  <c r="AX126" i="23"/>
  <c r="AC126" i="23"/>
  <c r="AP126" i="23"/>
  <c r="AZ126" i="23"/>
  <c r="AS126" i="23"/>
  <c r="AT126" i="23" s="1"/>
  <c r="Y126" i="23"/>
  <c r="Z126" i="23" s="1"/>
  <c r="AQ126" i="23"/>
  <c r="X126" i="23"/>
  <c r="BA126" i="23"/>
  <c r="E124" i="35"/>
  <c r="AW126" i="23"/>
  <c r="AA126" i="23"/>
  <c r="AB126" i="23" s="1"/>
  <c r="AU126" i="23"/>
  <c r="AV126" i="23" s="1"/>
  <c r="AX152" i="24"/>
  <c r="AQ152" i="24"/>
  <c r="AA152" i="24"/>
  <c r="AB152" i="24" s="1"/>
  <c r="AP152" i="24"/>
  <c r="V152" i="24"/>
  <c r="BA152" i="24"/>
  <c r="X152" i="24"/>
  <c r="AW152" i="24"/>
  <c r="W152" i="24"/>
  <c r="AR152" i="24"/>
  <c r="Y152" i="24"/>
  <c r="Z152" i="24" s="1"/>
  <c r="F150" i="35"/>
  <c r="AU152" i="24"/>
  <c r="AV152" i="24" s="1"/>
  <c r="AZ152" i="24"/>
  <c r="AC152" i="24"/>
  <c r="AS152" i="24"/>
  <c r="AT152" i="24" s="1"/>
  <c r="W76" i="23"/>
  <c r="AQ76" i="23"/>
  <c r="E74" i="35"/>
  <c r="AP76" i="23"/>
  <c r="Y76" i="23"/>
  <c r="Z76" i="23" s="1"/>
  <c r="AU76" i="23"/>
  <c r="AV76" i="23" s="1"/>
  <c r="AR76" i="23"/>
  <c r="V76" i="23"/>
  <c r="AZ76" i="23"/>
  <c r="X76" i="23"/>
  <c r="AS76" i="23"/>
  <c r="AT76" i="23" s="1"/>
  <c r="AA76" i="23"/>
  <c r="AB76" i="23" s="1"/>
  <c r="E74" i="31"/>
  <c r="S11" i="31" s="1"/>
  <c r="BA76" i="23"/>
  <c r="AC76" i="23"/>
  <c r="AW76" i="23"/>
  <c r="AX76" i="23"/>
  <c r="V108" i="23"/>
  <c r="AZ108" i="23"/>
  <c r="AA108" i="23"/>
  <c r="AB108" i="23" s="1"/>
  <c r="AS108" i="23"/>
  <c r="AT108" i="23" s="1"/>
  <c r="W108" i="23"/>
  <c r="AQ108" i="23"/>
  <c r="Y108" i="23"/>
  <c r="Z108" i="23" s="1"/>
  <c r="AW108" i="23"/>
  <c r="E106" i="35"/>
  <c r="BA108" i="23"/>
  <c r="AR108" i="23"/>
  <c r="AP108" i="23"/>
  <c r="AX108" i="23"/>
  <c r="AU108" i="23"/>
  <c r="AV108" i="23" s="1"/>
  <c r="X108" i="23"/>
  <c r="AC108" i="23"/>
  <c r="BA140" i="23"/>
  <c r="AQ140" i="23"/>
  <c r="E138" i="35"/>
  <c r="AR140" i="23"/>
  <c r="AA140" i="23"/>
  <c r="AB140" i="23" s="1"/>
  <c r="AW140" i="23"/>
  <c r="AC140" i="23"/>
  <c r="AS140" i="23"/>
  <c r="AT140" i="23" s="1"/>
  <c r="Y140" i="23"/>
  <c r="Z140" i="23" s="1"/>
  <c r="V140" i="23"/>
  <c r="AP140" i="23"/>
  <c r="AU140" i="23"/>
  <c r="AV140" i="23" s="1"/>
  <c r="AZ140" i="23"/>
  <c r="AX140" i="23"/>
  <c r="W140" i="23"/>
  <c r="X140" i="23"/>
  <c r="V83" i="24"/>
  <c r="AX83" i="24"/>
  <c r="AQ83" i="24"/>
  <c r="AR83" i="24"/>
  <c r="W83" i="24"/>
  <c r="AW83" i="24"/>
  <c r="AA83" i="24"/>
  <c r="AB83" i="24" s="1"/>
  <c r="AC83" i="24"/>
  <c r="BA83" i="24"/>
  <c r="Y83" i="24"/>
  <c r="Z83" i="24" s="1"/>
  <c r="AU83" i="24"/>
  <c r="AV83" i="24" s="1"/>
  <c r="X83" i="24"/>
  <c r="AP83" i="24"/>
  <c r="F81" i="35"/>
  <c r="AZ83" i="24"/>
  <c r="F81" i="31"/>
  <c r="AS83" i="24"/>
  <c r="AT83" i="24" s="1"/>
  <c r="Y82" i="24"/>
  <c r="Z82" i="24" s="1"/>
  <c r="AQ82" i="24"/>
  <c r="AC82" i="24"/>
  <c r="BA82" i="24"/>
  <c r="V82" i="24"/>
  <c r="AP82" i="24"/>
  <c r="AA82" i="24"/>
  <c r="AB82" i="24" s="1"/>
  <c r="AX82" i="24"/>
  <c r="X82" i="24"/>
  <c r="AW82" i="24"/>
  <c r="F80" i="35"/>
  <c r="AR82" i="24"/>
  <c r="F80" i="31"/>
  <c r="AZ82" i="24"/>
  <c r="AU82" i="24"/>
  <c r="AV82" i="24" s="1"/>
  <c r="W82" i="24"/>
  <c r="AS82" i="24"/>
  <c r="AT82" i="24" s="1"/>
  <c r="V108" i="24"/>
  <c r="AS108" i="24"/>
  <c r="AT108" i="24" s="1"/>
  <c r="F106" i="35"/>
  <c r="AR108" i="24"/>
  <c r="AC108" i="24"/>
  <c r="AU108" i="24"/>
  <c r="AV108" i="24" s="1"/>
  <c r="AA108" i="24"/>
  <c r="AB108" i="24" s="1"/>
  <c r="AX108" i="24"/>
  <c r="AW108" i="24"/>
  <c r="AP108" i="24"/>
  <c r="Y108" i="24"/>
  <c r="Z108" i="24" s="1"/>
  <c r="AQ108" i="24"/>
  <c r="X108" i="24"/>
  <c r="AZ108" i="24"/>
  <c r="W108" i="24"/>
  <c r="BA108" i="24"/>
  <c r="AU165" i="23"/>
  <c r="AV165" i="23" s="1"/>
  <c r="BA165" i="23"/>
  <c r="AA165" i="23"/>
  <c r="AB165" i="23" s="1"/>
  <c r="AZ165" i="23"/>
  <c r="E163" i="35"/>
  <c r="AC165" i="23"/>
  <c r="AW165" i="23"/>
  <c r="Y165" i="23"/>
  <c r="Z165" i="23" s="1"/>
  <c r="AX165" i="23"/>
  <c r="V165" i="23"/>
  <c r="AS165" i="23"/>
  <c r="AT165" i="23" s="1"/>
  <c r="X165" i="23"/>
  <c r="W165" i="23"/>
  <c r="AP165" i="23"/>
  <c r="AR165" i="23"/>
  <c r="AQ165" i="23"/>
  <c r="CH14" i="19"/>
  <c r="AR164" i="24"/>
  <c r="AW164" i="24"/>
  <c r="F162" i="35"/>
  <c r="AC164" i="24"/>
  <c r="AQ164" i="24"/>
  <c r="W164" i="24"/>
  <c r="Y164" i="24"/>
  <c r="Z164" i="24" s="1"/>
  <c r="V164" i="24"/>
  <c r="AX164" i="24"/>
  <c r="AP164" i="24"/>
  <c r="BA164" i="24"/>
  <c r="AA164" i="24"/>
  <c r="AB164" i="24" s="1"/>
  <c r="AU164" i="24"/>
  <c r="AV164" i="24" s="1"/>
  <c r="X164" i="24"/>
  <c r="AS164" i="24"/>
  <c r="AT164" i="24" s="1"/>
  <c r="AZ164" i="24"/>
  <c r="E156" i="35"/>
  <c r="AR158" i="23"/>
  <c r="AU158" i="23"/>
  <c r="AV158" i="23" s="1"/>
  <c r="AS158" i="23"/>
  <c r="AT158" i="23" s="1"/>
  <c r="V158" i="23"/>
  <c r="W158" i="23"/>
  <c r="AC158" i="23"/>
  <c r="AA158" i="23"/>
  <c r="AB158" i="23" s="1"/>
  <c r="AQ158" i="23"/>
  <c r="AP158" i="23"/>
  <c r="AW158" i="23"/>
  <c r="Y158" i="23"/>
  <c r="Z158" i="23" s="1"/>
  <c r="BA158" i="23"/>
  <c r="X158" i="23"/>
  <c r="AX158" i="23"/>
  <c r="AZ158" i="23"/>
  <c r="AU157" i="23"/>
  <c r="AV157" i="23" s="1"/>
  <c r="AW157" i="23"/>
  <c r="AR157" i="23"/>
  <c r="AS157" i="23"/>
  <c r="AT157" i="23" s="1"/>
  <c r="AZ157" i="23"/>
  <c r="BA157" i="23"/>
  <c r="AP157" i="23"/>
  <c r="AX157" i="23"/>
  <c r="AQ157" i="23"/>
  <c r="Y157" i="23"/>
  <c r="Z157" i="23" s="1"/>
  <c r="E155" i="35"/>
  <c r="X157" i="23"/>
  <c r="AC157" i="23"/>
  <c r="AA157" i="23"/>
  <c r="AB157" i="23" s="1"/>
  <c r="V157" i="23"/>
  <c r="W157" i="23"/>
  <c r="U18" i="23"/>
  <c r="F18" i="34"/>
  <c r="L18" i="34" s="1"/>
  <c r="F26" i="34"/>
  <c r="L26" i="34" s="1"/>
  <c r="U26" i="23"/>
  <c r="F34" i="34"/>
  <c r="L34" i="34" s="1"/>
  <c r="U34" i="23"/>
  <c r="U42" i="23"/>
  <c r="F42" i="34"/>
  <c r="L42" i="34" s="1"/>
  <c r="F50" i="34"/>
  <c r="L50" i="34" s="1"/>
  <c r="U50" i="23"/>
  <c r="F58" i="34"/>
  <c r="L58" i="34" s="1"/>
  <c r="U58" i="23"/>
  <c r="F23" i="34"/>
  <c r="L23" i="34" s="1"/>
  <c r="U23" i="23"/>
  <c r="F31" i="34"/>
  <c r="L31" i="34" s="1"/>
  <c r="U31" i="23"/>
  <c r="F39" i="34"/>
  <c r="L39" i="34" s="1"/>
  <c r="U39" i="23"/>
  <c r="F47" i="34"/>
  <c r="L47" i="34" s="1"/>
  <c r="U47" i="23"/>
  <c r="F55" i="34"/>
  <c r="L55" i="34" s="1"/>
  <c r="U55" i="23"/>
  <c r="F63" i="34"/>
  <c r="L63" i="34" s="1"/>
  <c r="U63" i="23"/>
  <c r="F65" i="34"/>
  <c r="L65" i="34" s="1"/>
  <c r="U65" i="23"/>
  <c r="F20" i="34"/>
  <c r="L20" i="34" s="1"/>
  <c r="U20" i="23"/>
  <c r="F28" i="34"/>
  <c r="L28" i="34" s="1"/>
  <c r="U28" i="23"/>
  <c r="F36" i="34"/>
  <c r="L36" i="34" s="1"/>
  <c r="U36" i="23"/>
  <c r="F44" i="34"/>
  <c r="L44" i="34" s="1"/>
  <c r="U44" i="23"/>
  <c r="F52" i="34"/>
  <c r="L52" i="34" s="1"/>
  <c r="U52" i="23"/>
  <c r="F60" i="34"/>
  <c r="L60" i="34" s="1"/>
  <c r="U60" i="23"/>
  <c r="O8" i="23"/>
  <c r="O9" i="23" s="1"/>
  <c r="O10" i="23" s="1"/>
  <c r="O11" i="23" s="1"/>
  <c r="O12" i="23" s="1"/>
  <c r="O13" i="23" s="1"/>
  <c r="O14" i="23" s="1"/>
  <c r="O15" i="23" s="1"/>
  <c r="O16" i="23" s="1"/>
  <c r="F17" i="34"/>
  <c r="L17" i="34" s="1"/>
  <c r="N8" i="23"/>
  <c r="U17" i="23"/>
  <c r="F25" i="34"/>
  <c r="L25" i="34" s="1"/>
  <c r="U25" i="23"/>
  <c r="F33" i="34"/>
  <c r="L33" i="34" s="1"/>
  <c r="U33" i="23"/>
  <c r="F41" i="34"/>
  <c r="L41" i="34" s="1"/>
  <c r="U41" i="23"/>
  <c r="F49" i="34"/>
  <c r="L49" i="34" s="1"/>
  <c r="U49" i="23"/>
  <c r="F57" i="34"/>
  <c r="L57" i="34" s="1"/>
  <c r="U57" i="23"/>
  <c r="F22" i="34"/>
  <c r="L22" i="34" s="1"/>
  <c r="U22" i="23"/>
  <c r="F30" i="34"/>
  <c r="L30" i="34" s="1"/>
  <c r="U30" i="23"/>
  <c r="U38" i="23"/>
  <c r="F38" i="34"/>
  <c r="L38" i="34" s="1"/>
  <c r="F46" i="34"/>
  <c r="L46" i="34" s="1"/>
  <c r="U46" i="23"/>
  <c r="F54" i="34"/>
  <c r="L54" i="34" s="1"/>
  <c r="U54" i="23"/>
  <c r="F62" i="34"/>
  <c r="L62" i="34" s="1"/>
  <c r="U62" i="23"/>
  <c r="F66" i="34"/>
  <c r="L66" i="34" s="1"/>
  <c r="U66" i="23"/>
  <c r="F19" i="34"/>
  <c r="L19" i="34" s="1"/>
  <c r="U19" i="23"/>
  <c r="U27" i="23"/>
  <c r="F27" i="34"/>
  <c r="L27" i="34" s="1"/>
  <c r="F35" i="34"/>
  <c r="L35" i="34" s="1"/>
  <c r="U35" i="23"/>
  <c r="U43" i="23"/>
  <c r="F43" i="34"/>
  <c r="L43" i="34" s="1"/>
  <c r="F51" i="34"/>
  <c r="L51" i="34" s="1"/>
  <c r="U51" i="23"/>
  <c r="F59" i="34"/>
  <c r="L59" i="34" s="1"/>
  <c r="U59" i="23"/>
  <c r="F64" i="34"/>
  <c r="L64" i="34" s="1"/>
  <c r="U64" i="23"/>
  <c r="F32" i="34"/>
  <c r="L32" i="34" s="1"/>
  <c r="U32" i="23"/>
  <c r="F45" i="34"/>
  <c r="L45" i="34" s="1"/>
  <c r="U45" i="23"/>
  <c r="F40" i="34"/>
  <c r="L40" i="34" s="1"/>
  <c r="U40" i="23"/>
  <c r="F67" i="34"/>
  <c r="L67" i="34" s="1"/>
  <c r="U67" i="23"/>
  <c r="F21" i="34"/>
  <c r="L21" i="34" s="1"/>
  <c r="U21" i="23"/>
  <c r="F53" i="34"/>
  <c r="L53" i="34" s="1"/>
  <c r="U53" i="23"/>
  <c r="F48" i="34"/>
  <c r="L48" i="34" s="1"/>
  <c r="U48" i="23"/>
  <c r="F29" i="34"/>
  <c r="L29" i="34" s="1"/>
  <c r="U29" i="23"/>
  <c r="U61" i="23"/>
  <c r="F61" i="34"/>
  <c r="L61" i="34" s="1"/>
  <c r="F24" i="34"/>
  <c r="L24" i="34" s="1"/>
  <c r="U24" i="23"/>
  <c r="F56" i="34"/>
  <c r="L56" i="34" s="1"/>
  <c r="U56" i="23"/>
  <c r="U37" i="23"/>
  <c r="F37" i="34"/>
  <c r="L37" i="34" s="1"/>
  <c r="U21" i="24"/>
  <c r="G21" i="34"/>
  <c r="M21" i="34" s="1"/>
  <c r="G29" i="34"/>
  <c r="M29" i="34" s="1"/>
  <c r="U29" i="24"/>
  <c r="U37" i="24"/>
  <c r="G37" i="34"/>
  <c r="M37" i="34" s="1"/>
  <c r="G45" i="34"/>
  <c r="M45" i="34" s="1"/>
  <c r="U45" i="24"/>
  <c r="U53" i="24"/>
  <c r="G53" i="34"/>
  <c r="M53" i="34" s="1"/>
  <c r="G61" i="34"/>
  <c r="M61" i="34" s="1"/>
  <c r="U61" i="24"/>
  <c r="G19" i="34"/>
  <c r="M19" i="34" s="1"/>
  <c r="U19" i="24"/>
  <c r="G18" i="34"/>
  <c r="M18" i="34" s="1"/>
  <c r="U18" i="24"/>
  <c r="G26" i="34"/>
  <c r="M26" i="34" s="1"/>
  <c r="U26" i="24"/>
  <c r="U34" i="24"/>
  <c r="G34" i="34"/>
  <c r="M34" i="34" s="1"/>
  <c r="G42" i="34"/>
  <c r="M42" i="34" s="1"/>
  <c r="U42" i="24"/>
  <c r="G50" i="34"/>
  <c r="M50" i="34" s="1"/>
  <c r="U50" i="24"/>
  <c r="G58" i="34"/>
  <c r="M58" i="34" s="1"/>
  <c r="U58" i="24"/>
  <c r="G23" i="34"/>
  <c r="M23" i="34" s="1"/>
  <c r="U23" i="24"/>
  <c r="G31" i="34"/>
  <c r="M31" i="34" s="1"/>
  <c r="U31" i="24"/>
  <c r="G39" i="34"/>
  <c r="M39" i="34" s="1"/>
  <c r="U39" i="24"/>
  <c r="U47" i="24"/>
  <c r="G47" i="34"/>
  <c r="M47" i="34" s="1"/>
  <c r="G55" i="34"/>
  <c r="M55" i="34" s="1"/>
  <c r="U55" i="24"/>
  <c r="G63" i="34"/>
  <c r="M63" i="34" s="1"/>
  <c r="U63" i="24"/>
  <c r="U65" i="24"/>
  <c r="G65" i="34"/>
  <c r="M65" i="34" s="1"/>
  <c r="G20" i="34"/>
  <c r="M20" i="34" s="1"/>
  <c r="U20" i="24"/>
  <c r="G28" i="34"/>
  <c r="M28" i="34" s="1"/>
  <c r="U28" i="24"/>
  <c r="U36" i="24"/>
  <c r="G36" i="34"/>
  <c r="M36" i="34" s="1"/>
  <c r="G44" i="34"/>
  <c r="M44" i="34" s="1"/>
  <c r="U44" i="24"/>
  <c r="G52" i="34"/>
  <c r="M52" i="34" s="1"/>
  <c r="U52" i="24"/>
  <c r="G60" i="34"/>
  <c r="M60" i="34" s="1"/>
  <c r="U60" i="24"/>
  <c r="G17" i="34"/>
  <c r="M17" i="34" s="1"/>
  <c r="N8" i="24"/>
  <c r="U17" i="24"/>
  <c r="G25" i="34"/>
  <c r="M25" i="34" s="1"/>
  <c r="U25" i="24"/>
  <c r="G33" i="34"/>
  <c r="M33" i="34" s="1"/>
  <c r="U33" i="24"/>
  <c r="U41" i="24"/>
  <c r="G41" i="34"/>
  <c r="M41" i="34" s="1"/>
  <c r="G49" i="34"/>
  <c r="M49" i="34" s="1"/>
  <c r="U49" i="24"/>
  <c r="G57" i="34"/>
  <c r="M57" i="34" s="1"/>
  <c r="U57" i="24"/>
  <c r="G22" i="34"/>
  <c r="M22" i="34" s="1"/>
  <c r="U22" i="24"/>
  <c r="G30" i="34"/>
  <c r="M30" i="34" s="1"/>
  <c r="U30" i="24"/>
  <c r="G38" i="34"/>
  <c r="M38" i="34" s="1"/>
  <c r="U38" i="24"/>
  <c r="U46" i="24"/>
  <c r="G46" i="34"/>
  <c r="M46" i="34" s="1"/>
  <c r="G54" i="34"/>
  <c r="M54" i="34" s="1"/>
  <c r="U54" i="24"/>
  <c r="G62" i="34"/>
  <c r="M62" i="34" s="1"/>
  <c r="U62" i="24"/>
  <c r="G51" i="34"/>
  <c r="M51" i="34" s="1"/>
  <c r="U51" i="24"/>
  <c r="U64" i="24"/>
  <c r="G64" i="34"/>
  <c r="M64" i="34" s="1"/>
  <c r="G27" i="34"/>
  <c r="M27" i="34" s="1"/>
  <c r="U27" i="24"/>
  <c r="G59" i="34"/>
  <c r="M59" i="34" s="1"/>
  <c r="U59" i="24"/>
  <c r="G32" i="34"/>
  <c r="M32" i="34" s="1"/>
  <c r="U32" i="24"/>
  <c r="G40" i="34"/>
  <c r="M40" i="34" s="1"/>
  <c r="U40" i="24"/>
  <c r="G35" i="34"/>
  <c r="M35" i="34" s="1"/>
  <c r="U35" i="24"/>
  <c r="G56" i="34"/>
  <c r="M56" i="34" s="1"/>
  <c r="U56" i="24"/>
  <c r="G48" i="34"/>
  <c r="M48" i="34" s="1"/>
  <c r="U48" i="24"/>
  <c r="G43" i="34"/>
  <c r="M43" i="34" s="1"/>
  <c r="U43" i="24"/>
  <c r="G24" i="34"/>
  <c r="M24" i="34" s="1"/>
  <c r="U24" i="24"/>
  <c r="BK52" i="24"/>
  <c r="BK51" i="24"/>
  <c r="BK53" i="24"/>
  <c r="BK86" i="24"/>
  <c r="BK89" i="24"/>
  <c r="BK83" i="24"/>
  <c r="BK81" i="24"/>
  <c r="BK80" i="24"/>
  <c r="BK84" i="24"/>
  <c r="BK87" i="24"/>
  <c r="BK82" i="24"/>
  <c r="BK88" i="24"/>
  <c r="BK85" i="24"/>
  <c r="BK233" i="24"/>
  <c r="BK230" i="24"/>
  <c r="BK226" i="24"/>
  <c r="BK213" i="24"/>
  <c r="BK234" i="24"/>
  <c r="BK236" i="24"/>
  <c r="BK218" i="24"/>
  <c r="BK225" i="24"/>
  <c r="BK237" i="24"/>
  <c r="BK238" i="24"/>
  <c r="BK223" i="24"/>
  <c r="BK222" i="24"/>
  <c r="BK242" i="24"/>
  <c r="BK235" i="24"/>
  <c r="BK220" i="24"/>
  <c r="BK224" i="24"/>
  <c r="BK241" i="24"/>
  <c r="BK240" i="24"/>
  <c r="BK221" i="24"/>
  <c r="BK232" i="24"/>
  <c r="BK239" i="24"/>
  <c r="BK219" i="24"/>
  <c r="BK215" i="24"/>
  <c r="BK243" i="24"/>
  <c r="BK229" i="24"/>
  <c r="BK216" i="24"/>
  <c r="BK227" i="24"/>
  <c r="BK228" i="24"/>
  <c r="BK231" i="24"/>
  <c r="BK217" i="24"/>
  <c r="BK214" i="24"/>
  <c r="BK107" i="24"/>
  <c r="BK103" i="24"/>
  <c r="BK108" i="24"/>
  <c r="BK104" i="24"/>
  <c r="BK105" i="24"/>
  <c r="BK106" i="24"/>
  <c r="BK109" i="24"/>
  <c r="BK72" i="24"/>
  <c r="BK66" i="24"/>
  <c r="BK70" i="24"/>
  <c r="BK68" i="24"/>
  <c r="BK73" i="24"/>
  <c r="BK69" i="24"/>
  <c r="BK71" i="24"/>
  <c r="BK67" i="24"/>
  <c r="BK74" i="24"/>
  <c r="BK263" i="23"/>
  <c r="BK271" i="23"/>
  <c r="BK250" i="23"/>
  <c r="BK256" i="23"/>
  <c r="BK272" i="23"/>
  <c r="BK274" i="23"/>
  <c r="BK265" i="23"/>
  <c r="BK243" i="23"/>
  <c r="BK249" i="23"/>
  <c r="BK266" i="23"/>
  <c r="BK270" i="23"/>
  <c r="BK264" i="23"/>
  <c r="BK244" i="23"/>
  <c r="BK247" i="23"/>
  <c r="BK248" i="23"/>
  <c r="BK261" i="23"/>
  <c r="BK262" i="23"/>
  <c r="BK257" i="23"/>
  <c r="BK258" i="23"/>
  <c r="BK269" i="23"/>
  <c r="BK277" i="23"/>
  <c r="BK245" i="23"/>
  <c r="BK251" i="23"/>
  <c r="BK268" i="23"/>
  <c r="BK267" i="23"/>
  <c r="BK259" i="23"/>
  <c r="BK254" i="23"/>
  <c r="BK275" i="23"/>
  <c r="BK260" i="23"/>
  <c r="BK252" i="23"/>
  <c r="BK253" i="23"/>
  <c r="BK276" i="23"/>
  <c r="BK273" i="23"/>
  <c r="BK255" i="23"/>
  <c r="BK246" i="23"/>
  <c r="BK119" i="24"/>
  <c r="BK114" i="24"/>
  <c r="BK121" i="24"/>
  <c r="BK110" i="24"/>
  <c r="BK117" i="24"/>
  <c r="BK115" i="24"/>
  <c r="BK118" i="24"/>
  <c r="BK116" i="24"/>
  <c r="BK120" i="24"/>
  <c r="BK112" i="24"/>
  <c r="BK122" i="24"/>
  <c r="BK123" i="24"/>
  <c r="BK111" i="24"/>
  <c r="BK124" i="24"/>
  <c r="BK113" i="24"/>
  <c r="BK176" i="23"/>
  <c r="BK169" i="23"/>
  <c r="BK163" i="23"/>
  <c r="BK357" i="24"/>
  <c r="BK358" i="24"/>
  <c r="BK361" i="24"/>
  <c r="AI117" i="35"/>
  <c r="AI116" i="35"/>
  <c r="AH81" i="35"/>
  <c r="BK12" i="24"/>
  <c r="AI114" i="35"/>
  <c r="AI125" i="35"/>
  <c r="BK67" i="23"/>
  <c r="AH78" i="35"/>
  <c r="AI85" i="35"/>
  <c r="AH82" i="35"/>
  <c r="AI86" i="35"/>
  <c r="BK17" i="23"/>
  <c r="AI160" i="35"/>
  <c r="AH139" i="35"/>
  <c r="BK23" i="23"/>
  <c r="AH132" i="35"/>
  <c r="AH98" i="35"/>
  <c r="AI112" i="35"/>
  <c r="BK10" i="24"/>
  <c r="AH153" i="35"/>
  <c r="AG13" i="35"/>
  <c r="AH95" i="35"/>
  <c r="BK20" i="23"/>
  <c r="BK37" i="24"/>
  <c r="AH90" i="35"/>
  <c r="AI90" i="35"/>
  <c r="AI155" i="35"/>
  <c r="BK32" i="23"/>
  <c r="AH137" i="35"/>
  <c r="AI131" i="35"/>
  <c r="AK6" i="35"/>
  <c r="BK15" i="23"/>
  <c r="BK59" i="23"/>
  <c r="BK31" i="23"/>
  <c r="BK26" i="23"/>
  <c r="BK25" i="24"/>
  <c r="BK30" i="24"/>
  <c r="BK46" i="24"/>
  <c r="BK182" i="23"/>
  <c r="BK166" i="23"/>
  <c r="BK167" i="23"/>
  <c r="BK349" i="24"/>
  <c r="BK347" i="24"/>
  <c r="BK366" i="24"/>
  <c r="AH164" i="35"/>
  <c r="AI76" i="35"/>
  <c r="AH144" i="35"/>
  <c r="BK19" i="24"/>
  <c r="AH118" i="35"/>
  <c r="AH68" i="35"/>
  <c r="BK68" i="23"/>
  <c r="AH110" i="35"/>
  <c r="AH158" i="35"/>
  <c r="AI152" i="35"/>
  <c r="AI163" i="35"/>
  <c r="BK46" i="23"/>
  <c r="AH157" i="35"/>
  <c r="AH91" i="35"/>
  <c r="AI148" i="35"/>
  <c r="BK32" i="24"/>
  <c r="AI126" i="35"/>
  <c r="AI151" i="35"/>
  <c r="AI135" i="35"/>
  <c r="AH128" i="35"/>
  <c r="AI92" i="35"/>
  <c r="AI88" i="35"/>
  <c r="AH126" i="35"/>
  <c r="BK19" i="23"/>
  <c r="BK14" i="24"/>
  <c r="AI65" i="35"/>
  <c r="AH85" i="35"/>
  <c r="AH113" i="35"/>
  <c r="BK9" i="23"/>
  <c r="AH117" i="35"/>
  <c r="AH101" i="35"/>
  <c r="AH69" i="35"/>
  <c r="BK22" i="23"/>
  <c r="BK60" i="23"/>
  <c r="BK49" i="23"/>
  <c r="BK25" i="23"/>
  <c r="BK21" i="24"/>
  <c r="BK26" i="24"/>
  <c r="BK35" i="24"/>
  <c r="BK184" i="23"/>
  <c r="BK177" i="23"/>
  <c r="BK170" i="23"/>
  <c r="BK344" i="24"/>
  <c r="BK350" i="24"/>
  <c r="BK346" i="24"/>
  <c r="BK363" i="24"/>
  <c r="AI149" i="35"/>
  <c r="AI122" i="35"/>
  <c r="AI106" i="35"/>
  <c r="AI153" i="35"/>
  <c r="AH66" i="35"/>
  <c r="AH75" i="35"/>
  <c r="BK65" i="23"/>
  <c r="AH147" i="35"/>
  <c r="AH73" i="35"/>
  <c r="AI136" i="35"/>
  <c r="AH154" i="35"/>
  <c r="BK45" i="23"/>
  <c r="AH83" i="35"/>
  <c r="AH123" i="35"/>
  <c r="AH161" i="35"/>
  <c r="BK33" i="24"/>
  <c r="AI99" i="35"/>
  <c r="AI67" i="35"/>
  <c r="AI161" i="35"/>
  <c r="AH76" i="35"/>
  <c r="AH102" i="35"/>
  <c r="AH104" i="35"/>
  <c r="AH112" i="35"/>
  <c r="BK28" i="23"/>
  <c r="BK29" i="24"/>
  <c r="AI134" i="35"/>
  <c r="AH151" i="35"/>
  <c r="AH94" i="35"/>
  <c r="AI124" i="35"/>
  <c r="AH79" i="35"/>
  <c r="AI110" i="35"/>
  <c r="AI109" i="35"/>
  <c r="BK34" i="23"/>
  <c r="BK58" i="23"/>
  <c r="BK48" i="23"/>
  <c r="BK41" i="23"/>
  <c r="BK28" i="24"/>
  <c r="BK41" i="24"/>
  <c r="BK34" i="24"/>
  <c r="BK174" i="23"/>
  <c r="BK175" i="23"/>
  <c r="BK164" i="23"/>
  <c r="BK340" i="24"/>
  <c r="BK352" i="24"/>
  <c r="BK343" i="24"/>
  <c r="BK364" i="24"/>
  <c r="AI115" i="35"/>
  <c r="AI119" i="35"/>
  <c r="BK13" i="23"/>
  <c r="AH142" i="35"/>
  <c r="AI93" i="35"/>
  <c r="AH133" i="35"/>
  <c r="BK66" i="23"/>
  <c r="AH109" i="35"/>
  <c r="AH72" i="35"/>
  <c r="AH70" i="35"/>
  <c r="AH127" i="35"/>
  <c r="BK47" i="23"/>
  <c r="AH116" i="35"/>
  <c r="AH130" i="35"/>
  <c r="AH145" i="35"/>
  <c r="AI87" i="35"/>
  <c r="AI73" i="35"/>
  <c r="AH99" i="35"/>
  <c r="AI70" i="35"/>
  <c r="AH88" i="35"/>
  <c r="AH159" i="35"/>
  <c r="AH92" i="35"/>
  <c r="BK29" i="23"/>
  <c r="BK11" i="24"/>
  <c r="AH162" i="35"/>
  <c r="AI132" i="35"/>
  <c r="AH131" i="35"/>
  <c r="AI82" i="35"/>
  <c r="AH100" i="35"/>
  <c r="AH67" i="35"/>
  <c r="AH114" i="35"/>
  <c r="BK39" i="23"/>
  <c r="BK57" i="23"/>
  <c r="BK50" i="23"/>
  <c r="BK40" i="23"/>
  <c r="BK27" i="24"/>
  <c r="BK42" i="24"/>
  <c r="BK179" i="23"/>
  <c r="BK185" i="23"/>
  <c r="BK162" i="23"/>
  <c r="BK360" i="24"/>
  <c r="BK341" i="24"/>
  <c r="BK342" i="24"/>
  <c r="BK365" i="24"/>
  <c r="AI71" i="35"/>
  <c r="AI144" i="35"/>
  <c r="BK48" i="24"/>
  <c r="AH77" i="35"/>
  <c r="AI158" i="35"/>
  <c r="AI81" i="35"/>
  <c r="BK7" i="24"/>
  <c r="AH71" i="35"/>
  <c r="AH119" i="35"/>
  <c r="AH120" i="35"/>
  <c r="AH163" i="35"/>
  <c r="BK18" i="24"/>
  <c r="AH122" i="35"/>
  <c r="AI68" i="35"/>
  <c r="AH87" i="35"/>
  <c r="AI164" i="35"/>
  <c r="AH129" i="35"/>
  <c r="AI147" i="35"/>
  <c r="AH93" i="35"/>
  <c r="AI138" i="35"/>
  <c r="AI120" i="35"/>
  <c r="AH125" i="35"/>
  <c r="AH74" i="35"/>
  <c r="BK9" i="24"/>
  <c r="AI84" i="35"/>
  <c r="BK7" i="19"/>
  <c r="AI83" i="35"/>
  <c r="AI150" i="35"/>
  <c r="AJ6" i="35"/>
  <c r="AI100" i="35"/>
  <c r="AH124" i="35"/>
  <c r="BK38" i="23"/>
  <c r="BK42" i="23"/>
  <c r="BK61" i="23"/>
  <c r="BK55" i="23"/>
  <c r="BK44" i="24"/>
  <c r="BK40" i="24"/>
  <c r="BK181" i="23"/>
  <c r="BK173" i="23"/>
  <c r="BK165" i="23"/>
  <c r="BK348" i="24"/>
  <c r="BK359" i="24"/>
  <c r="BK339" i="24"/>
  <c r="BK362" i="24"/>
  <c r="AI72" i="35"/>
  <c r="AI69" i="35"/>
  <c r="BK49" i="24"/>
  <c r="AI75" i="35"/>
  <c r="AI159" i="35"/>
  <c r="AH156" i="35"/>
  <c r="BK16" i="24"/>
  <c r="AI97" i="35"/>
  <c r="AI142" i="35"/>
  <c r="AH140" i="35"/>
  <c r="BK24" i="23"/>
  <c r="BK8" i="24"/>
  <c r="AH103" i="35"/>
  <c r="AI137" i="35"/>
  <c r="AI162" i="35"/>
  <c r="AI143" i="35"/>
  <c r="AH106" i="35"/>
  <c r="AI64" i="35"/>
  <c r="AI156" i="35"/>
  <c r="AI118" i="35"/>
  <c r="BK36" i="23"/>
  <c r="BK38" i="24"/>
  <c r="AH115" i="35"/>
  <c r="AH136" i="35"/>
  <c r="AH107" i="35"/>
  <c r="AH138" i="35"/>
  <c r="AH108" i="35"/>
  <c r="AH89" i="35"/>
  <c r="AI108" i="35"/>
  <c r="AI80" i="35"/>
  <c r="BK52" i="23"/>
  <c r="BK43" i="23"/>
  <c r="BK64" i="23"/>
  <c r="BK56" i="23"/>
  <c r="BK43" i="24"/>
  <c r="BK22" i="24"/>
  <c r="BK180" i="23"/>
  <c r="BK183" i="23"/>
  <c r="BK172" i="23"/>
  <c r="BK351" i="24"/>
  <c r="BK354" i="24"/>
  <c r="BK355" i="24"/>
  <c r="AH121" i="35"/>
  <c r="AI98" i="35"/>
  <c r="AI79" i="35"/>
  <c r="BK50" i="24"/>
  <c r="AI107" i="35"/>
  <c r="BK10" i="23"/>
  <c r="BK17" i="24"/>
  <c r="AI129" i="35"/>
  <c r="AI104" i="35"/>
  <c r="AI140" i="35"/>
  <c r="BK14" i="23"/>
  <c r="BK13" i="24"/>
  <c r="AH111" i="35"/>
  <c r="AH155" i="35"/>
  <c r="AI154" i="35"/>
  <c r="AH150" i="35"/>
  <c r="AI113" i="35"/>
  <c r="BK21" i="23"/>
  <c r="AI128" i="35"/>
  <c r="AI89" i="35"/>
  <c r="AI101" i="35"/>
  <c r="BK35" i="23"/>
  <c r="BK39" i="24"/>
  <c r="AH141" i="35"/>
  <c r="AI105" i="35"/>
  <c r="AH135" i="35"/>
  <c r="BK8" i="23"/>
  <c r="AH96" i="35"/>
  <c r="AH146" i="35"/>
  <c r="AI91" i="35"/>
  <c r="BK16" i="23"/>
  <c r="BK53" i="23"/>
  <c r="BK44" i="23"/>
  <c r="BK62" i="23"/>
  <c r="BK54" i="23"/>
  <c r="BK23" i="24"/>
  <c r="BK47" i="24"/>
  <c r="BK178" i="23"/>
  <c r="BK171" i="23"/>
  <c r="BK168" i="23"/>
  <c r="BK345" i="24"/>
  <c r="BK353" i="24"/>
  <c r="BK356" i="24"/>
  <c r="AI96" i="35"/>
  <c r="AI141" i="35"/>
  <c r="AI146" i="35"/>
  <c r="BK20" i="24"/>
  <c r="AI139" i="35"/>
  <c r="AI127" i="35"/>
  <c r="BK12" i="23"/>
  <c r="BK15" i="24"/>
  <c r="AI102" i="35"/>
  <c r="AI111" i="35"/>
  <c r="AI145" i="35"/>
  <c r="BK18" i="23"/>
  <c r="AI130" i="35"/>
  <c r="AH134" i="35"/>
  <c r="AI157" i="35"/>
  <c r="BK7" i="23"/>
  <c r="AH152" i="35"/>
  <c r="AH84" i="35"/>
  <c r="AI123" i="35"/>
  <c r="BK27" i="23"/>
  <c r="AI95" i="35"/>
  <c r="AH149" i="35"/>
  <c r="AI133" i="35"/>
  <c r="BK37" i="23"/>
  <c r="BK36" i="24"/>
  <c r="AH143" i="35"/>
  <c r="AI78" i="35"/>
  <c r="AI74" i="35"/>
  <c r="BK33" i="23"/>
  <c r="AH105" i="35"/>
  <c r="AH148" i="35"/>
  <c r="AI66" i="35"/>
  <c r="BK11" i="23"/>
  <c r="BK51" i="23"/>
  <c r="BK30" i="23"/>
  <c r="BK63" i="23"/>
  <c r="BK24" i="24"/>
  <c r="BK31" i="24"/>
  <c r="BK45" i="24"/>
  <c r="K214" i="30" l="1"/>
  <c r="AD214" i="30" s="1"/>
  <c r="AE214" i="30" s="1"/>
  <c r="AG214" i="30" s="1"/>
  <c r="K217" i="30"/>
  <c r="AD217" i="30" s="1"/>
  <c r="AE217" i="30" s="1"/>
  <c r="AG217" i="30" s="1"/>
  <c r="K231" i="30"/>
  <c r="AD231" i="30" s="1"/>
  <c r="AE231" i="30" s="1"/>
  <c r="AG231" i="30" s="1"/>
  <c r="K228" i="30"/>
  <c r="AD228" i="30" s="1"/>
  <c r="AE228" i="30" s="1"/>
  <c r="AG228" i="30" s="1"/>
  <c r="K227" i="30"/>
  <c r="AD227" i="30" s="1"/>
  <c r="AE227" i="30" s="1"/>
  <c r="AG227" i="30" s="1"/>
  <c r="K216" i="30"/>
  <c r="AD216" i="30" s="1"/>
  <c r="AE216" i="30" s="1"/>
  <c r="AG216" i="30" s="1"/>
  <c r="K229" i="30"/>
  <c r="AD229" i="30" s="1"/>
  <c r="AE229" i="30" s="1"/>
  <c r="AG229" i="30" s="1"/>
  <c r="K243" i="30"/>
  <c r="AD243" i="30" s="1"/>
  <c r="AE243" i="30" s="1"/>
  <c r="AG243" i="30" s="1"/>
  <c r="K215" i="30"/>
  <c r="AD215" i="30" s="1"/>
  <c r="AE215" i="30" s="1"/>
  <c r="AG215" i="30" s="1"/>
  <c r="K219" i="30"/>
  <c r="AD219" i="30" s="1"/>
  <c r="AE219" i="30" s="1"/>
  <c r="AG219" i="30" s="1"/>
  <c r="K239" i="30"/>
  <c r="AD239" i="30" s="1"/>
  <c r="AE239" i="30" s="1"/>
  <c r="AG239" i="30" s="1"/>
  <c r="K232" i="30"/>
  <c r="AD232" i="30" s="1"/>
  <c r="AE232" i="30" s="1"/>
  <c r="AG232" i="30" s="1"/>
  <c r="K221" i="30"/>
  <c r="AD221" i="30" s="1"/>
  <c r="AE221" i="30" s="1"/>
  <c r="AG221" i="30" s="1"/>
  <c r="K240" i="30"/>
  <c r="AD240" i="30" s="1"/>
  <c r="AE240" i="30" s="1"/>
  <c r="AG240" i="30" s="1"/>
  <c r="K241" i="30"/>
  <c r="AD241" i="30" s="1"/>
  <c r="AE241" i="30" s="1"/>
  <c r="AG241" i="30" s="1"/>
  <c r="K224" i="30"/>
  <c r="AD224" i="30" s="1"/>
  <c r="AE224" i="30" s="1"/>
  <c r="AG224" i="30" s="1"/>
  <c r="K220" i="30"/>
  <c r="AD220" i="30" s="1"/>
  <c r="AE220" i="30" s="1"/>
  <c r="AG220" i="30" s="1"/>
  <c r="K235" i="30"/>
  <c r="AD235" i="30" s="1"/>
  <c r="AE235" i="30" s="1"/>
  <c r="AG235" i="30" s="1"/>
  <c r="K242" i="30"/>
  <c r="AD242" i="30" s="1"/>
  <c r="AE242" i="30" s="1"/>
  <c r="AG242" i="30" s="1"/>
  <c r="K222" i="30"/>
  <c r="AD222" i="30" s="1"/>
  <c r="AE222" i="30" s="1"/>
  <c r="AG222" i="30" s="1"/>
  <c r="K223" i="30"/>
  <c r="AD223" i="30" s="1"/>
  <c r="AE223" i="30" s="1"/>
  <c r="AG223" i="30" s="1"/>
  <c r="K238" i="30"/>
  <c r="AD238" i="30" s="1"/>
  <c r="AE238" i="30" s="1"/>
  <c r="AG238" i="30" s="1"/>
  <c r="K237" i="30"/>
  <c r="AD237" i="30" s="1"/>
  <c r="AE237" i="30" s="1"/>
  <c r="AG237" i="30" s="1"/>
  <c r="K225" i="30"/>
  <c r="AD225" i="30" s="1"/>
  <c r="AE225" i="30" s="1"/>
  <c r="AG225" i="30" s="1"/>
  <c r="K218" i="30"/>
  <c r="AD218" i="30" s="1"/>
  <c r="AE218" i="30" s="1"/>
  <c r="AG218" i="30" s="1"/>
  <c r="K236" i="30"/>
  <c r="AD236" i="30" s="1"/>
  <c r="AE236" i="30" s="1"/>
  <c r="AG236" i="30" s="1"/>
  <c r="K234" i="30"/>
  <c r="AD234" i="30" s="1"/>
  <c r="AE234" i="30" s="1"/>
  <c r="AG234" i="30" s="1"/>
  <c r="K213" i="30"/>
  <c r="AD213" i="30" s="1"/>
  <c r="AE213" i="30" s="1"/>
  <c r="AG213" i="30" s="1"/>
  <c r="K226" i="30"/>
  <c r="AD226" i="30" s="1"/>
  <c r="AE226" i="30" s="1"/>
  <c r="AG226" i="30" s="1"/>
  <c r="K230" i="30"/>
  <c r="AD230" i="30" s="1"/>
  <c r="AE230" i="30" s="1"/>
  <c r="AG230" i="30" s="1"/>
  <c r="K233" i="30"/>
  <c r="AD233" i="30" s="1"/>
  <c r="AE233" i="30" s="1"/>
  <c r="AG233" i="30" s="1"/>
  <c r="K85" i="30"/>
  <c r="AD85" i="30" s="1"/>
  <c r="AE85" i="30" s="1"/>
  <c r="AG85" i="30" s="1"/>
  <c r="K88" i="30"/>
  <c r="AD88" i="30" s="1"/>
  <c r="AE88" i="30" s="1"/>
  <c r="AG88" i="30" s="1"/>
  <c r="K82" i="30"/>
  <c r="AD82" i="30" s="1"/>
  <c r="AE82" i="30" s="1"/>
  <c r="AG82" i="30" s="1"/>
  <c r="K87" i="30"/>
  <c r="AD87" i="30" s="1"/>
  <c r="AE87" i="30" s="1"/>
  <c r="AG87" i="30" s="1"/>
  <c r="K84" i="30"/>
  <c r="AD84" i="30" s="1"/>
  <c r="AE84" i="30" s="1"/>
  <c r="AG84" i="30" s="1"/>
  <c r="K80" i="30"/>
  <c r="AD80" i="30" s="1"/>
  <c r="AE80" i="30" s="1"/>
  <c r="AG80" i="30" s="1"/>
  <c r="K81" i="30"/>
  <c r="AD81" i="30" s="1"/>
  <c r="AE81" i="30" s="1"/>
  <c r="AG81" i="30" s="1"/>
  <c r="K83" i="30"/>
  <c r="AD83" i="30" s="1"/>
  <c r="AE83" i="30" s="1"/>
  <c r="AG83" i="30" s="1"/>
  <c r="K89" i="30"/>
  <c r="AD89" i="30" s="1"/>
  <c r="AE89" i="30" s="1"/>
  <c r="AG89" i="30" s="1"/>
  <c r="K86" i="30"/>
  <c r="AD86" i="30" s="1"/>
  <c r="AE86" i="30" s="1"/>
  <c r="AG86" i="30" s="1"/>
  <c r="K53" i="30"/>
  <c r="AD53" i="30" s="1"/>
  <c r="AE53" i="30" s="1"/>
  <c r="AG53" i="30" s="1"/>
  <c r="K51" i="30"/>
  <c r="AD51" i="30" s="1"/>
  <c r="AE51" i="30" s="1"/>
  <c r="AG51" i="30" s="1"/>
  <c r="K52" i="30"/>
  <c r="AD52" i="30" s="1"/>
  <c r="AE52" i="30" s="1"/>
  <c r="AG52" i="30" s="1"/>
  <c r="K109" i="30"/>
  <c r="AD109" i="30" s="1"/>
  <c r="AE109" i="30" s="1"/>
  <c r="AG109" i="30" s="1"/>
  <c r="K106" i="30"/>
  <c r="AD106" i="30" s="1"/>
  <c r="AE106" i="30" s="1"/>
  <c r="AG106" i="30" s="1"/>
  <c r="K105" i="30"/>
  <c r="AD105" i="30" s="1"/>
  <c r="AE105" i="30" s="1"/>
  <c r="AG105" i="30" s="1"/>
  <c r="K104" i="30"/>
  <c r="AD104" i="30" s="1"/>
  <c r="AE104" i="30" s="1"/>
  <c r="AG104" i="30" s="1"/>
  <c r="K108" i="30"/>
  <c r="AD108" i="30" s="1"/>
  <c r="AE108" i="30" s="1"/>
  <c r="AG108" i="30" s="1"/>
  <c r="K103" i="30"/>
  <c r="AD103" i="30" s="1"/>
  <c r="AE103" i="30" s="1"/>
  <c r="AG103" i="30" s="1"/>
  <c r="K107" i="30"/>
  <c r="AD107" i="30" s="1"/>
  <c r="AE107" i="30" s="1"/>
  <c r="AG107" i="30" s="1"/>
  <c r="AR88" i="23"/>
  <c r="AZ88" i="23"/>
  <c r="AP105" i="24"/>
  <c r="E86" i="35"/>
  <c r="V88" i="23"/>
  <c r="BA105" i="24"/>
  <c r="BA88" i="23"/>
  <c r="AP88" i="23"/>
  <c r="Y105" i="24"/>
  <c r="Z105" i="24" s="1"/>
  <c r="E86" i="31"/>
  <c r="AX88" i="23"/>
  <c r="AQ105" i="24"/>
  <c r="AQ88" i="23"/>
  <c r="AS88" i="23"/>
  <c r="AT88" i="23" s="1"/>
  <c r="AC88" i="23"/>
  <c r="X88" i="23"/>
  <c r="Y88" i="23"/>
  <c r="Z88" i="23" s="1"/>
  <c r="AU88" i="23"/>
  <c r="AV88" i="23" s="1"/>
  <c r="E52" i="20"/>
  <c r="E97" i="20"/>
  <c r="E142" i="20"/>
  <c r="X79" i="24"/>
  <c r="AQ79" i="24"/>
  <c r="F77" i="35"/>
  <c r="AZ79" i="24"/>
  <c r="AA79" i="24"/>
  <c r="AB79" i="24" s="1"/>
  <c r="AC79" i="24"/>
  <c r="AZ96" i="24"/>
  <c r="AR96" i="24"/>
  <c r="X96" i="24"/>
  <c r="Y96" i="24"/>
  <c r="Z96" i="24" s="1"/>
  <c r="V96" i="24"/>
  <c r="AU96" i="24"/>
  <c r="AV96" i="24" s="1"/>
  <c r="AS96" i="24"/>
  <c r="AT96" i="24" s="1"/>
  <c r="BA96" i="24"/>
  <c r="F94" i="35"/>
  <c r="AC96" i="24"/>
  <c r="AQ96" i="24"/>
  <c r="AP96" i="24"/>
  <c r="W96" i="24"/>
  <c r="AW96" i="24"/>
  <c r="X162" i="23"/>
  <c r="AP162" i="23"/>
  <c r="V99" i="23"/>
  <c r="AS99" i="23"/>
  <c r="AT99" i="23" s="1"/>
  <c r="AW162" i="23"/>
  <c r="AZ162" i="23"/>
  <c r="E97" i="31"/>
  <c r="AC99" i="23"/>
  <c r="AC162" i="23"/>
  <c r="V162" i="23"/>
  <c r="AW99" i="23"/>
  <c r="AR99" i="23"/>
  <c r="AR162" i="23"/>
  <c r="AX162" i="23"/>
  <c r="E97" i="35"/>
  <c r="Y99" i="23"/>
  <c r="Z99" i="23" s="1"/>
  <c r="E160" i="35"/>
  <c r="Y162" i="23"/>
  <c r="Z162" i="23" s="1"/>
  <c r="AQ99" i="23"/>
  <c r="AX99" i="23"/>
  <c r="AU162" i="23"/>
  <c r="AV162" i="23" s="1"/>
  <c r="AA162" i="23"/>
  <c r="AB162" i="23" s="1"/>
  <c r="W99" i="23"/>
  <c r="AZ99" i="23"/>
  <c r="AQ162" i="23"/>
  <c r="AU99" i="23"/>
  <c r="AV99" i="23" s="1"/>
  <c r="G246" i="30"/>
  <c r="Y246" i="30" s="1"/>
  <c r="Z246" i="30" s="1"/>
  <c r="AB246" i="30" s="1"/>
  <c r="G255" i="30"/>
  <c r="Y255" i="30" s="1"/>
  <c r="Z255" i="30" s="1"/>
  <c r="AB255" i="30" s="1"/>
  <c r="G273" i="30"/>
  <c r="Y273" i="30" s="1"/>
  <c r="Z273" i="30" s="1"/>
  <c r="AB273" i="30" s="1"/>
  <c r="G276" i="30"/>
  <c r="Y276" i="30" s="1"/>
  <c r="Z276" i="30" s="1"/>
  <c r="AB276" i="30" s="1"/>
  <c r="G253" i="30"/>
  <c r="Y253" i="30" s="1"/>
  <c r="Z253" i="30" s="1"/>
  <c r="AB253" i="30" s="1"/>
  <c r="G252" i="30"/>
  <c r="Y252" i="30" s="1"/>
  <c r="Z252" i="30" s="1"/>
  <c r="AB252" i="30" s="1"/>
  <c r="G260" i="30"/>
  <c r="Y260" i="30" s="1"/>
  <c r="Z260" i="30" s="1"/>
  <c r="AB260" i="30" s="1"/>
  <c r="G275" i="30"/>
  <c r="Y275" i="30" s="1"/>
  <c r="Z275" i="30" s="1"/>
  <c r="AB275" i="30" s="1"/>
  <c r="G254" i="30"/>
  <c r="Y254" i="30" s="1"/>
  <c r="Z254" i="30" s="1"/>
  <c r="AB254" i="30" s="1"/>
  <c r="G259" i="30"/>
  <c r="Y259" i="30" s="1"/>
  <c r="Z259" i="30" s="1"/>
  <c r="AB259" i="30" s="1"/>
  <c r="G267" i="30"/>
  <c r="Y267" i="30" s="1"/>
  <c r="Z267" i="30" s="1"/>
  <c r="AB267" i="30" s="1"/>
  <c r="G268" i="30"/>
  <c r="Y268" i="30" s="1"/>
  <c r="Z268" i="30" s="1"/>
  <c r="AB268" i="30" s="1"/>
  <c r="G251" i="30"/>
  <c r="Y251" i="30" s="1"/>
  <c r="Z251" i="30" s="1"/>
  <c r="AB251" i="30" s="1"/>
  <c r="G245" i="30"/>
  <c r="Y245" i="30" s="1"/>
  <c r="Z245" i="30" s="1"/>
  <c r="AB245" i="30" s="1"/>
  <c r="G277" i="30"/>
  <c r="Y277" i="30" s="1"/>
  <c r="Z277" i="30" s="1"/>
  <c r="AB277" i="30" s="1"/>
  <c r="G269" i="30"/>
  <c r="Y269" i="30" s="1"/>
  <c r="Z269" i="30" s="1"/>
  <c r="AB269" i="30" s="1"/>
  <c r="G258" i="30"/>
  <c r="Y258" i="30" s="1"/>
  <c r="Z258" i="30" s="1"/>
  <c r="AB258" i="30" s="1"/>
  <c r="G257" i="30"/>
  <c r="Y257" i="30" s="1"/>
  <c r="Z257" i="30" s="1"/>
  <c r="AB257" i="30" s="1"/>
  <c r="G262" i="30"/>
  <c r="Y262" i="30" s="1"/>
  <c r="Z262" i="30" s="1"/>
  <c r="AB262" i="30" s="1"/>
  <c r="G261" i="30"/>
  <c r="Y261" i="30" s="1"/>
  <c r="Z261" i="30" s="1"/>
  <c r="AB261" i="30" s="1"/>
  <c r="G248" i="30"/>
  <c r="Y248" i="30" s="1"/>
  <c r="Z248" i="30" s="1"/>
  <c r="AB248" i="30" s="1"/>
  <c r="G247" i="30"/>
  <c r="Y247" i="30" s="1"/>
  <c r="Z247" i="30" s="1"/>
  <c r="AB247" i="30" s="1"/>
  <c r="G244" i="30"/>
  <c r="Y244" i="30" s="1"/>
  <c r="Z244" i="30" s="1"/>
  <c r="AB244" i="30" s="1"/>
  <c r="G264" i="30"/>
  <c r="Y264" i="30" s="1"/>
  <c r="Z264" i="30" s="1"/>
  <c r="AB264" i="30" s="1"/>
  <c r="G270" i="30"/>
  <c r="Y270" i="30" s="1"/>
  <c r="Z270" i="30" s="1"/>
  <c r="AB270" i="30" s="1"/>
  <c r="G266" i="30"/>
  <c r="Y266" i="30" s="1"/>
  <c r="Z266" i="30" s="1"/>
  <c r="AB266" i="30" s="1"/>
  <c r="G249" i="30"/>
  <c r="Y249" i="30" s="1"/>
  <c r="Z249" i="30" s="1"/>
  <c r="AB249" i="30" s="1"/>
  <c r="G243" i="30"/>
  <c r="Y243" i="30" s="1"/>
  <c r="Z243" i="30" s="1"/>
  <c r="AB243" i="30" s="1"/>
  <c r="G265" i="30"/>
  <c r="Y265" i="30" s="1"/>
  <c r="Z265" i="30" s="1"/>
  <c r="AB265" i="30" s="1"/>
  <c r="G274" i="30"/>
  <c r="Y274" i="30" s="1"/>
  <c r="Z274" i="30" s="1"/>
  <c r="AB274" i="30" s="1"/>
  <c r="G272" i="30"/>
  <c r="Y272" i="30" s="1"/>
  <c r="Z272" i="30" s="1"/>
  <c r="AB272" i="30" s="1"/>
  <c r="G256" i="30"/>
  <c r="Y256" i="30" s="1"/>
  <c r="Z256" i="30" s="1"/>
  <c r="AB256" i="30" s="1"/>
  <c r="G250" i="30"/>
  <c r="Y250" i="30" s="1"/>
  <c r="Z250" i="30" s="1"/>
  <c r="AB250" i="30" s="1"/>
  <c r="G271" i="30"/>
  <c r="Y271" i="30" s="1"/>
  <c r="Z271" i="30" s="1"/>
  <c r="AB271" i="30" s="1"/>
  <c r="G263" i="30"/>
  <c r="Y263" i="30" s="1"/>
  <c r="Z263" i="30" s="1"/>
  <c r="AB263" i="30" s="1"/>
  <c r="K74" i="30"/>
  <c r="AD74" i="30" s="1"/>
  <c r="AE74" i="30" s="1"/>
  <c r="AG74" i="30" s="1"/>
  <c r="K67" i="30"/>
  <c r="AD67" i="30" s="1"/>
  <c r="AE67" i="30" s="1"/>
  <c r="AG67" i="30" s="1"/>
  <c r="K71" i="30"/>
  <c r="AD71" i="30" s="1"/>
  <c r="AE71" i="30" s="1"/>
  <c r="AG71" i="30" s="1"/>
  <c r="K69" i="30"/>
  <c r="AD69" i="30" s="1"/>
  <c r="AE69" i="30" s="1"/>
  <c r="AG69" i="30" s="1"/>
  <c r="K73" i="30"/>
  <c r="AD73" i="30" s="1"/>
  <c r="AE73" i="30" s="1"/>
  <c r="AG73" i="30" s="1"/>
  <c r="K68" i="30"/>
  <c r="AD68" i="30" s="1"/>
  <c r="AE68" i="30" s="1"/>
  <c r="AG68" i="30" s="1"/>
  <c r="K70" i="30"/>
  <c r="AD70" i="30" s="1"/>
  <c r="AE70" i="30" s="1"/>
  <c r="AG70" i="30" s="1"/>
  <c r="K66" i="30"/>
  <c r="AD66" i="30" s="1"/>
  <c r="AE66" i="30" s="1"/>
  <c r="AG66" i="30" s="1"/>
  <c r="K72" i="30"/>
  <c r="AD72" i="30" s="1"/>
  <c r="AE72" i="30" s="1"/>
  <c r="AG72" i="30" s="1"/>
  <c r="E7" i="20"/>
  <c r="E187" i="20"/>
  <c r="K113" i="30"/>
  <c r="AD113" i="30" s="1"/>
  <c r="AE113" i="30" s="1"/>
  <c r="AG113" i="30" s="1"/>
  <c r="K124" i="30"/>
  <c r="AD124" i="30" s="1"/>
  <c r="AE124" i="30" s="1"/>
  <c r="AG124" i="30" s="1"/>
  <c r="K111" i="30"/>
  <c r="AD111" i="30" s="1"/>
  <c r="AE111" i="30" s="1"/>
  <c r="AG111" i="30" s="1"/>
  <c r="K123" i="30"/>
  <c r="AD123" i="30" s="1"/>
  <c r="AE123" i="30" s="1"/>
  <c r="AG123" i="30" s="1"/>
  <c r="K122" i="30"/>
  <c r="AD122" i="30" s="1"/>
  <c r="AE122" i="30" s="1"/>
  <c r="AG122" i="30" s="1"/>
  <c r="K112" i="30"/>
  <c r="AD112" i="30" s="1"/>
  <c r="AE112" i="30" s="1"/>
  <c r="AG112" i="30" s="1"/>
  <c r="K120" i="30"/>
  <c r="AD120" i="30" s="1"/>
  <c r="AE120" i="30" s="1"/>
  <c r="AG120" i="30" s="1"/>
  <c r="K116" i="30"/>
  <c r="AD116" i="30" s="1"/>
  <c r="AE116" i="30" s="1"/>
  <c r="AG116" i="30" s="1"/>
  <c r="K118" i="30"/>
  <c r="AD118" i="30" s="1"/>
  <c r="AE118" i="30" s="1"/>
  <c r="AG118" i="30" s="1"/>
  <c r="K115" i="30"/>
  <c r="AD115" i="30" s="1"/>
  <c r="AE115" i="30" s="1"/>
  <c r="AG115" i="30" s="1"/>
  <c r="K117" i="30"/>
  <c r="AD117" i="30" s="1"/>
  <c r="AE117" i="30" s="1"/>
  <c r="AG117" i="30" s="1"/>
  <c r="K110" i="30"/>
  <c r="AD110" i="30" s="1"/>
  <c r="AE110" i="30" s="1"/>
  <c r="AG110" i="30" s="1"/>
  <c r="K121" i="30"/>
  <c r="AD121" i="30" s="1"/>
  <c r="AE121" i="30" s="1"/>
  <c r="AG121" i="30" s="1"/>
  <c r="K114" i="30"/>
  <c r="AD114" i="30" s="1"/>
  <c r="AE114" i="30" s="1"/>
  <c r="AG114" i="30" s="1"/>
  <c r="K119" i="30"/>
  <c r="AD119" i="30" s="1"/>
  <c r="AE119" i="30" s="1"/>
  <c r="AG119" i="30" s="1"/>
  <c r="AC82" i="23"/>
  <c r="X105" i="24"/>
  <c r="AU82" i="23"/>
  <c r="AV82" i="23" s="1"/>
  <c r="F103" i="31"/>
  <c r="E80" i="35"/>
  <c r="BA82" i="23"/>
  <c r="AC105" i="24"/>
  <c r="AR105" i="24"/>
  <c r="AP79" i="24"/>
  <c r="AS79" i="24"/>
  <c r="AT79" i="24" s="1"/>
  <c r="W82" i="23"/>
  <c r="N9" i="23"/>
  <c r="N10" i="23" s="1"/>
  <c r="AP82" i="23"/>
  <c r="AQ82" i="23"/>
  <c r="V82" i="23"/>
  <c r="AU105" i="24"/>
  <c r="AV105" i="24" s="1"/>
  <c r="W105" i="24"/>
  <c r="V79" i="24"/>
  <c r="W79" i="24"/>
  <c r="Y82" i="23"/>
  <c r="Z82" i="23" s="1"/>
  <c r="E80" i="31"/>
  <c r="V105" i="24"/>
  <c r="AZ105" i="24"/>
  <c r="BA79" i="24"/>
  <c r="AU79" i="24"/>
  <c r="AV79" i="24" s="1"/>
  <c r="AR82" i="23"/>
  <c r="AX82" i="23"/>
  <c r="AW105" i="24"/>
  <c r="AA105" i="24"/>
  <c r="AB105" i="24" s="1"/>
  <c r="Y79" i="24"/>
  <c r="Z79" i="24" s="1"/>
  <c r="AW82" i="23"/>
  <c r="AS105" i="24"/>
  <c r="AT105" i="24" s="1"/>
  <c r="X82" i="23"/>
  <c r="F103" i="35"/>
  <c r="AR79" i="24"/>
  <c r="AW79" i="24"/>
  <c r="BA123" i="24"/>
  <c r="AQ123" i="24"/>
  <c r="CJ14" i="19"/>
  <c r="AR123" i="24"/>
  <c r="AX123" i="24"/>
  <c r="AP123" i="24"/>
  <c r="AS123" i="24"/>
  <c r="AT123" i="24" s="1"/>
  <c r="X123" i="24"/>
  <c r="AA123" i="24"/>
  <c r="AB123" i="24" s="1"/>
  <c r="AC123" i="24"/>
  <c r="Y123" i="24"/>
  <c r="Z123" i="24" s="1"/>
  <c r="AW123" i="24"/>
  <c r="AU123" i="24"/>
  <c r="AV123" i="24" s="1"/>
  <c r="CK14" i="19"/>
  <c r="W123" i="24"/>
  <c r="F121" i="35"/>
  <c r="V123" i="24"/>
  <c r="G167" i="30"/>
  <c r="Y167" i="30" s="1"/>
  <c r="Z167" i="30" s="1"/>
  <c r="AB167" i="30" s="1"/>
  <c r="G163" i="30"/>
  <c r="Y163" i="30" s="1"/>
  <c r="Z163" i="30" s="1"/>
  <c r="AB163" i="30" s="1"/>
  <c r="G168" i="30"/>
  <c r="Y168" i="30" s="1"/>
  <c r="Z168" i="30" s="1"/>
  <c r="AB168" i="30" s="1"/>
  <c r="G172" i="30"/>
  <c r="Y172" i="30" s="1"/>
  <c r="Z172" i="30" s="1"/>
  <c r="AB172" i="30" s="1"/>
  <c r="G165" i="30"/>
  <c r="Y165" i="30" s="1"/>
  <c r="Z165" i="30" s="1"/>
  <c r="AB165" i="30" s="1"/>
  <c r="G162" i="30"/>
  <c r="Y162" i="30" s="1"/>
  <c r="Z162" i="30" s="1"/>
  <c r="AB162" i="30" s="1"/>
  <c r="G164" i="30"/>
  <c r="Y164" i="30" s="1"/>
  <c r="Z164" i="30" s="1"/>
  <c r="AB164" i="30" s="1"/>
  <c r="G170" i="30"/>
  <c r="Y170" i="30" s="1"/>
  <c r="Z170" i="30" s="1"/>
  <c r="AB170" i="30" s="1"/>
  <c r="G166" i="30"/>
  <c r="Y166" i="30" s="1"/>
  <c r="Z166" i="30" s="1"/>
  <c r="AB166" i="30" s="1"/>
  <c r="G169" i="30"/>
  <c r="Y169" i="30" s="1"/>
  <c r="Z169" i="30" s="1"/>
  <c r="AB169" i="30" s="1"/>
  <c r="G171" i="30"/>
  <c r="Y171" i="30" s="1"/>
  <c r="Z171" i="30" s="1"/>
  <c r="AB171" i="30" s="1"/>
  <c r="G183" i="30"/>
  <c r="Y183" i="30" s="1"/>
  <c r="Z183" i="30" s="1"/>
  <c r="AB183" i="30" s="1"/>
  <c r="G173" i="30"/>
  <c r="Y173" i="30" s="1"/>
  <c r="Z173" i="30" s="1"/>
  <c r="AB173" i="30" s="1"/>
  <c r="G185" i="30"/>
  <c r="Y185" i="30" s="1"/>
  <c r="Z185" i="30" s="1"/>
  <c r="AB185" i="30" s="1"/>
  <c r="G175" i="30"/>
  <c r="Y175" i="30" s="1"/>
  <c r="Z175" i="30" s="1"/>
  <c r="AB175" i="30" s="1"/>
  <c r="G177" i="30"/>
  <c r="Y177" i="30" s="1"/>
  <c r="Z177" i="30" s="1"/>
  <c r="AB177" i="30" s="1"/>
  <c r="G182" i="30"/>
  <c r="Y182" i="30" s="1"/>
  <c r="Z182" i="30" s="1"/>
  <c r="AB182" i="30" s="1"/>
  <c r="G176" i="30"/>
  <c r="Y176" i="30" s="1"/>
  <c r="Z176" i="30" s="1"/>
  <c r="AB176" i="30" s="1"/>
  <c r="G178" i="30"/>
  <c r="Y178" i="30" s="1"/>
  <c r="Z178" i="30" s="1"/>
  <c r="AB178" i="30" s="1"/>
  <c r="G180" i="30"/>
  <c r="Y180" i="30" s="1"/>
  <c r="Z180" i="30" s="1"/>
  <c r="AB180" i="30" s="1"/>
  <c r="G181" i="30"/>
  <c r="Y181" i="30" s="1"/>
  <c r="Z181" i="30" s="1"/>
  <c r="AB181" i="30" s="1"/>
  <c r="G179" i="30"/>
  <c r="Y179" i="30" s="1"/>
  <c r="Z179" i="30" s="1"/>
  <c r="AB179" i="30" s="1"/>
  <c r="G174" i="30"/>
  <c r="Y174" i="30" s="1"/>
  <c r="Z174" i="30" s="1"/>
  <c r="AB174" i="30" s="1"/>
  <c r="G184" i="30"/>
  <c r="Y184" i="30" s="1"/>
  <c r="Z184" i="30" s="1"/>
  <c r="AB184" i="30" s="1"/>
  <c r="K362" i="30"/>
  <c r="AD362" i="30" s="1"/>
  <c r="AE362" i="30" s="1"/>
  <c r="AG362" i="30" s="1"/>
  <c r="K365" i="30"/>
  <c r="AD365" i="30" s="1"/>
  <c r="AE365" i="30" s="1"/>
  <c r="AG365" i="30" s="1"/>
  <c r="K364" i="30"/>
  <c r="AD364" i="30" s="1"/>
  <c r="AE364" i="30" s="1"/>
  <c r="AG364" i="30" s="1"/>
  <c r="K363" i="30"/>
  <c r="AD363" i="30" s="1"/>
  <c r="AE363" i="30" s="1"/>
  <c r="AG363" i="30" s="1"/>
  <c r="K366" i="30"/>
  <c r="AD366" i="30" s="1"/>
  <c r="AE366" i="30" s="1"/>
  <c r="AG366" i="30" s="1"/>
  <c r="K361" i="30"/>
  <c r="AD361" i="30" s="1"/>
  <c r="AE361" i="30" s="1"/>
  <c r="AG361" i="30" s="1"/>
  <c r="K356" i="30"/>
  <c r="AD356" i="30" s="1"/>
  <c r="AE356" i="30" s="1"/>
  <c r="AG356" i="30" s="1"/>
  <c r="K355" i="30"/>
  <c r="AD355" i="30" s="1"/>
  <c r="AE355" i="30" s="1"/>
  <c r="AG355" i="30" s="1"/>
  <c r="K339" i="30"/>
  <c r="AD339" i="30" s="1"/>
  <c r="AE339" i="30" s="1"/>
  <c r="AG339" i="30" s="1"/>
  <c r="K342" i="30"/>
  <c r="AD342" i="30" s="1"/>
  <c r="AE342" i="30" s="1"/>
  <c r="AG342" i="30" s="1"/>
  <c r="K343" i="30"/>
  <c r="AD343" i="30" s="1"/>
  <c r="AE343" i="30" s="1"/>
  <c r="AG343" i="30" s="1"/>
  <c r="K346" i="30"/>
  <c r="AD346" i="30" s="1"/>
  <c r="AE346" i="30" s="1"/>
  <c r="AG346" i="30" s="1"/>
  <c r="K347" i="30"/>
  <c r="AD347" i="30" s="1"/>
  <c r="AE347" i="30" s="1"/>
  <c r="AG347" i="30" s="1"/>
  <c r="K358" i="30"/>
  <c r="AD358" i="30" s="1"/>
  <c r="AE358" i="30" s="1"/>
  <c r="AG358" i="30" s="1"/>
  <c r="K353" i="30"/>
  <c r="AD353" i="30" s="1"/>
  <c r="AE353" i="30" s="1"/>
  <c r="AG353" i="30" s="1"/>
  <c r="K354" i="30"/>
  <c r="AD354" i="30" s="1"/>
  <c r="AE354" i="30" s="1"/>
  <c r="AG354" i="30" s="1"/>
  <c r="K359" i="30"/>
  <c r="AD359" i="30" s="1"/>
  <c r="AE359" i="30" s="1"/>
  <c r="AG359" i="30" s="1"/>
  <c r="K341" i="30"/>
  <c r="AD341" i="30" s="1"/>
  <c r="AE341" i="30" s="1"/>
  <c r="AG341" i="30" s="1"/>
  <c r="K352" i="30"/>
  <c r="AD352" i="30" s="1"/>
  <c r="AE352" i="30" s="1"/>
  <c r="AG352" i="30" s="1"/>
  <c r="K350" i="30"/>
  <c r="AD350" i="30" s="1"/>
  <c r="AE350" i="30" s="1"/>
  <c r="AG350" i="30" s="1"/>
  <c r="K349" i="30"/>
  <c r="AD349" i="30" s="1"/>
  <c r="AE349" i="30" s="1"/>
  <c r="AG349" i="30" s="1"/>
  <c r="K357" i="30"/>
  <c r="AD357" i="30" s="1"/>
  <c r="AE357" i="30" s="1"/>
  <c r="AG357" i="30" s="1"/>
  <c r="K345" i="30"/>
  <c r="AD345" i="30" s="1"/>
  <c r="AE345" i="30" s="1"/>
  <c r="AG345" i="30" s="1"/>
  <c r="K351" i="30"/>
  <c r="AD351" i="30" s="1"/>
  <c r="AE351" i="30" s="1"/>
  <c r="AG351" i="30" s="1"/>
  <c r="K348" i="30"/>
  <c r="AD348" i="30" s="1"/>
  <c r="AE348" i="30" s="1"/>
  <c r="AG348" i="30" s="1"/>
  <c r="K360" i="30"/>
  <c r="AD360" i="30" s="1"/>
  <c r="AE360" i="30" s="1"/>
  <c r="AG360" i="30" s="1"/>
  <c r="K340" i="30"/>
  <c r="AD340" i="30" s="1"/>
  <c r="AE340" i="30" s="1"/>
  <c r="AG340" i="30" s="1"/>
  <c r="K344" i="30"/>
  <c r="AD344" i="30" s="1"/>
  <c r="AE344" i="30" s="1"/>
  <c r="AG344" i="30" s="1"/>
  <c r="K34" i="30"/>
  <c r="AD34" i="30" s="1"/>
  <c r="AE34" i="30" s="1"/>
  <c r="AG34" i="30" s="1"/>
  <c r="K35" i="30"/>
  <c r="AD35" i="30" s="1"/>
  <c r="AE35" i="30" s="1"/>
  <c r="AG35" i="30" s="1"/>
  <c r="K46" i="30"/>
  <c r="AD46" i="30" s="1"/>
  <c r="AE46" i="30" s="1"/>
  <c r="AG46" i="30" s="1"/>
  <c r="K45" i="30"/>
  <c r="AD45" i="30" s="1"/>
  <c r="AE45" i="30" s="1"/>
  <c r="AG45" i="30" s="1"/>
  <c r="K47" i="30"/>
  <c r="AD47" i="30" s="1"/>
  <c r="AE47" i="30" s="1"/>
  <c r="AG47" i="30" s="1"/>
  <c r="K22" i="30"/>
  <c r="AD22" i="30" s="1"/>
  <c r="AE22" i="30" s="1"/>
  <c r="AG22" i="30" s="1"/>
  <c r="K40" i="30"/>
  <c r="AD40" i="30" s="1"/>
  <c r="AE40" i="30" s="1"/>
  <c r="AG40" i="30" s="1"/>
  <c r="K42" i="30"/>
  <c r="AD42" i="30" s="1"/>
  <c r="AE42" i="30" s="1"/>
  <c r="AG42" i="30" s="1"/>
  <c r="K41" i="30"/>
  <c r="AD41" i="30" s="1"/>
  <c r="AE41" i="30" s="1"/>
  <c r="AG41" i="30" s="1"/>
  <c r="K26" i="30"/>
  <c r="AD26" i="30" s="1"/>
  <c r="AE26" i="30" s="1"/>
  <c r="AG26" i="30" s="1"/>
  <c r="K30" i="30"/>
  <c r="AD30" i="30" s="1"/>
  <c r="AE30" i="30" s="1"/>
  <c r="AG30" i="30" s="1"/>
  <c r="K31" i="30"/>
  <c r="AD31" i="30" s="1"/>
  <c r="AE31" i="30" s="1"/>
  <c r="AG31" i="30" s="1"/>
  <c r="K23" i="30"/>
  <c r="AD23" i="30" s="1"/>
  <c r="AE23" i="30" s="1"/>
  <c r="AG23" i="30" s="1"/>
  <c r="K43" i="30"/>
  <c r="AD43" i="30" s="1"/>
  <c r="AE43" i="30" s="1"/>
  <c r="AG43" i="30" s="1"/>
  <c r="K44" i="30"/>
  <c r="AD44" i="30" s="1"/>
  <c r="AE44" i="30" s="1"/>
  <c r="AG44" i="30" s="1"/>
  <c r="K27" i="30"/>
  <c r="AD27" i="30" s="1"/>
  <c r="AE27" i="30" s="1"/>
  <c r="AG27" i="30" s="1"/>
  <c r="K28" i="30"/>
  <c r="AD28" i="30" s="1"/>
  <c r="AE28" i="30" s="1"/>
  <c r="AG28" i="30" s="1"/>
  <c r="K21" i="30"/>
  <c r="AD21" i="30" s="1"/>
  <c r="AE21" i="30" s="1"/>
  <c r="AG21" i="30" s="1"/>
  <c r="K25" i="30"/>
  <c r="AD25" i="30" s="1"/>
  <c r="AE25" i="30" s="1"/>
  <c r="AG25" i="30" s="1"/>
  <c r="K24" i="30"/>
  <c r="AD24" i="30" s="1"/>
  <c r="AE24" i="30" s="1"/>
  <c r="AG24" i="30" s="1"/>
  <c r="G54" i="30"/>
  <c r="Y54" i="30" s="1"/>
  <c r="Z54" i="30" s="1"/>
  <c r="AB54" i="30" s="1"/>
  <c r="G56" i="30"/>
  <c r="Y56" i="30" s="1"/>
  <c r="Z56" i="30" s="1"/>
  <c r="AB56" i="30" s="1"/>
  <c r="G55" i="30"/>
  <c r="Y55" i="30" s="1"/>
  <c r="Z55" i="30" s="1"/>
  <c r="AB55" i="30" s="1"/>
  <c r="G40" i="30"/>
  <c r="Y40" i="30" s="1"/>
  <c r="Z40" i="30" s="1"/>
  <c r="AB40" i="30" s="1"/>
  <c r="G41" i="30"/>
  <c r="Y41" i="30" s="1"/>
  <c r="Z41" i="30" s="1"/>
  <c r="AB41" i="30" s="1"/>
  <c r="G25" i="30"/>
  <c r="Y25" i="30" s="1"/>
  <c r="Z25" i="30" s="1"/>
  <c r="AB25" i="30" s="1"/>
  <c r="G26" i="30"/>
  <c r="Y26" i="30" s="1"/>
  <c r="Z26" i="30" s="1"/>
  <c r="AB26" i="30" s="1"/>
  <c r="G63" i="30"/>
  <c r="Y63" i="30" s="1"/>
  <c r="Z63" i="30" s="1"/>
  <c r="AB63" i="30" s="1"/>
  <c r="G62" i="30"/>
  <c r="Y62" i="30" s="1"/>
  <c r="Z62" i="30" s="1"/>
  <c r="AB62" i="30" s="1"/>
  <c r="G64" i="30"/>
  <c r="Y64" i="30" s="1"/>
  <c r="Z64" i="30" s="1"/>
  <c r="AB64" i="30" s="1"/>
  <c r="G61" i="30"/>
  <c r="Y61" i="30" s="1"/>
  <c r="Z61" i="30" s="1"/>
  <c r="AB61" i="30" s="1"/>
  <c r="G50" i="30"/>
  <c r="Y50" i="30" s="1"/>
  <c r="Z50" i="30" s="1"/>
  <c r="AB50" i="30" s="1"/>
  <c r="G48" i="30"/>
  <c r="Y48" i="30" s="1"/>
  <c r="Z48" i="30" s="1"/>
  <c r="AB48" i="30" s="1"/>
  <c r="G49" i="30"/>
  <c r="Y49" i="30" s="1"/>
  <c r="Z49" i="30" s="1"/>
  <c r="AB49" i="30" s="1"/>
  <c r="G31" i="30"/>
  <c r="Y31" i="30" s="1"/>
  <c r="Z31" i="30" s="1"/>
  <c r="AB31" i="30" s="1"/>
  <c r="G30" i="30"/>
  <c r="Y30" i="30" s="1"/>
  <c r="Z30" i="30" s="1"/>
  <c r="AB30" i="30" s="1"/>
  <c r="G44" i="30"/>
  <c r="Y44" i="30" s="1"/>
  <c r="Z44" i="30" s="1"/>
  <c r="AB44" i="30" s="1"/>
  <c r="G43" i="30"/>
  <c r="Y43" i="30" s="1"/>
  <c r="Z43" i="30" s="1"/>
  <c r="AB43" i="30" s="1"/>
  <c r="G42" i="30"/>
  <c r="Y42" i="30" s="1"/>
  <c r="Z42" i="30" s="1"/>
  <c r="AB42" i="30" s="1"/>
  <c r="G57" i="30"/>
  <c r="Y57" i="30" s="1"/>
  <c r="Z57" i="30" s="1"/>
  <c r="AB57" i="30" s="1"/>
  <c r="G58" i="30"/>
  <c r="Y58" i="30" s="1"/>
  <c r="Z58" i="30" s="1"/>
  <c r="AB58" i="30" s="1"/>
  <c r="G60" i="30"/>
  <c r="Y60" i="30" s="1"/>
  <c r="Z60" i="30" s="1"/>
  <c r="AB60" i="30" s="1"/>
  <c r="G59" i="30"/>
  <c r="Y59" i="30" s="1"/>
  <c r="Z59" i="30" s="1"/>
  <c r="AB59" i="30" s="1"/>
  <c r="G51" i="30"/>
  <c r="Y51" i="30" s="1"/>
  <c r="Z51" i="30" s="1"/>
  <c r="AB51" i="30" s="1"/>
  <c r="G53" i="30"/>
  <c r="Y53" i="30" s="1"/>
  <c r="Z53" i="30" s="1"/>
  <c r="AB53" i="30" s="1"/>
  <c r="G52" i="30"/>
  <c r="Y52" i="30" s="1"/>
  <c r="Z52" i="30" s="1"/>
  <c r="AB52" i="30" s="1"/>
  <c r="G38" i="30"/>
  <c r="Y38" i="30" s="1"/>
  <c r="Z38" i="30" s="1"/>
  <c r="AB38" i="30" s="1"/>
  <c r="G39" i="30"/>
  <c r="Y39" i="30" s="1"/>
  <c r="Z39" i="30" s="1"/>
  <c r="AB39" i="30" s="1"/>
  <c r="G34" i="30"/>
  <c r="Y34" i="30" s="1"/>
  <c r="Z34" i="30" s="1"/>
  <c r="AB34" i="30" s="1"/>
  <c r="G22" i="30"/>
  <c r="Y22" i="30" s="1"/>
  <c r="Z22" i="30" s="1"/>
  <c r="AB22" i="30" s="1"/>
  <c r="G15" i="30"/>
  <c r="Y15" i="30" s="1"/>
  <c r="Z15" i="30" s="1"/>
  <c r="AB15" i="30" s="1"/>
  <c r="G11" i="30"/>
  <c r="Y11" i="30" s="1"/>
  <c r="Z11" i="30" s="1"/>
  <c r="AB11" i="30" s="1"/>
  <c r="G16" i="30"/>
  <c r="Y16" i="30" s="1"/>
  <c r="Z16" i="30" s="1"/>
  <c r="AB16" i="30" s="1"/>
  <c r="G9" i="30"/>
  <c r="Y9" i="30" s="1"/>
  <c r="Z9" i="30" s="1"/>
  <c r="AB9" i="30" s="1"/>
  <c r="G32" i="30"/>
  <c r="Y32" i="30" s="1"/>
  <c r="Z32" i="30" s="1"/>
  <c r="AB32" i="30" s="1"/>
  <c r="G33" i="30"/>
  <c r="Y33" i="30" s="1"/>
  <c r="Z33" i="30" s="1"/>
  <c r="AB33" i="30" s="1"/>
  <c r="G8" i="30"/>
  <c r="Y8" i="30" s="1"/>
  <c r="Z8" i="30" s="1"/>
  <c r="AB8" i="30" s="1"/>
  <c r="C7" i="30"/>
  <c r="K11" i="30"/>
  <c r="AD11" i="30" s="1"/>
  <c r="AE11" i="30" s="1"/>
  <c r="AG11" i="30" s="1"/>
  <c r="K29" i="30"/>
  <c r="AD29" i="30" s="1"/>
  <c r="AE29" i="30" s="1"/>
  <c r="AG29" i="30" s="1"/>
  <c r="K14" i="30"/>
  <c r="AD14" i="30" s="1"/>
  <c r="AE14" i="30" s="1"/>
  <c r="AG14" i="30" s="1"/>
  <c r="K37" i="30"/>
  <c r="AD37" i="30" s="1"/>
  <c r="AE37" i="30" s="1"/>
  <c r="AG37" i="30" s="1"/>
  <c r="K36" i="30"/>
  <c r="AD36" i="30" s="1"/>
  <c r="AE36" i="30" s="1"/>
  <c r="AG36" i="30" s="1"/>
  <c r="K39" i="30"/>
  <c r="AD39" i="30" s="1"/>
  <c r="AE39" i="30" s="1"/>
  <c r="AG39" i="30" s="1"/>
  <c r="K38" i="30"/>
  <c r="AD38" i="30" s="1"/>
  <c r="AE38" i="30" s="1"/>
  <c r="AG38" i="30" s="1"/>
  <c r="K9" i="30"/>
  <c r="AD9" i="30" s="1"/>
  <c r="AE9" i="30" s="1"/>
  <c r="AG9" i="30" s="1"/>
  <c r="G29" i="30"/>
  <c r="Y29" i="30" s="1"/>
  <c r="Z29" i="30" s="1"/>
  <c r="AB29" i="30" s="1"/>
  <c r="G28" i="30"/>
  <c r="Y28" i="30" s="1"/>
  <c r="Z28" i="30" s="1"/>
  <c r="AB28" i="30" s="1"/>
  <c r="G19" i="30"/>
  <c r="Y19" i="30" s="1"/>
  <c r="Z19" i="30" s="1"/>
  <c r="AB19" i="30" s="1"/>
  <c r="G20" i="30"/>
  <c r="Y20" i="30" s="1"/>
  <c r="Z20" i="30" s="1"/>
  <c r="AB20" i="30" s="1"/>
  <c r="G37" i="30"/>
  <c r="Y37" i="30" s="1"/>
  <c r="Z37" i="30" s="1"/>
  <c r="AB37" i="30" s="1"/>
  <c r="G35" i="30"/>
  <c r="Y35" i="30" s="1"/>
  <c r="Z35" i="30" s="1"/>
  <c r="AB35" i="30" s="1"/>
  <c r="G36" i="30"/>
  <c r="Y36" i="30" s="1"/>
  <c r="Z36" i="30" s="1"/>
  <c r="AB36" i="30" s="1"/>
  <c r="K10" i="30"/>
  <c r="AD10" i="30" s="1"/>
  <c r="AE10" i="30" s="1"/>
  <c r="AG10" i="30" s="1"/>
  <c r="G27" i="30"/>
  <c r="Y27" i="30" s="1"/>
  <c r="Z27" i="30" s="1"/>
  <c r="AB27" i="30" s="1"/>
  <c r="G21" i="30"/>
  <c r="Y21" i="30" s="1"/>
  <c r="Z21" i="30" s="1"/>
  <c r="AB21" i="30" s="1"/>
  <c r="K33" i="30"/>
  <c r="AD33" i="30" s="1"/>
  <c r="AE33" i="30" s="1"/>
  <c r="AG33" i="30" s="1"/>
  <c r="K32" i="30"/>
  <c r="AD32" i="30" s="1"/>
  <c r="AE32" i="30" s="1"/>
  <c r="AG32" i="30" s="1"/>
  <c r="G23" i="30"/>
  <c r="Y23" i="30" s="1"/>
  <c r="Z23" i="30" s="1"/>
  <c r="AB23" i="30" s="1"/>
  <c r="G7" i="30"/>
  <c r="K13" i="30"/>
  <c r="AD13" i="30" s="1"/>
  <c r="AE13" i="30" s="1"/>
  <c r="AG13" i="30" s="1"/>
  <c r="K8" i="30"/>
  <c r="AD8" i="30" s="1"/>
  <c r="AE8" i="30" s="1"/>
  <c r="AG8" i="30" s="1"/>
  <c r="K18" i="30"/>
  <c r="AD18" i="30" s="1"/>
  <c r="AE18" i="30" s="1"/>
  <c r="AG18" i="30" s="1"/>
  <c r="G47" i="30"/>
  <c r="Y47" i="30" s="1"/>
  <c r="Z47" i="30" s="1"/>
  <c r="AB47" i="30" s="1"/>
  <c r="G45" i="30"/>
  <c r="Y45" i="30" s="1"/>
  <c r="Z45" i="30" s="1"/>
  <c r="AB45" i="30" s="1"/>
  <c r="G46" i="30"/>
  <c r="Y46" i="30" s="1"/>
  <c r="Z46" i="30" s="1"/>
  <c r="AB46" i="30" s="1"/>
  <c r="G17" i="30"/>
  <c r="Y17" i="30" s="1"/>
  <c r="Z17" i="30" s="1"/>
  <c r="AB17" i="30" s="1"/>
  <c r="G18" i="30"/>
  <c r="Y18" i="30" s="1"/>
  <c r="Z18" i="30" s="1"/>
  <c r="AB18" i="30" s="1"/>
  <c r="G14" i="30"/>
  <c r="Y14" i="30" s="1"/>
  <c r="Z14" i="30" s="1"/>
  <c r="AB14" i="30" s="1"/>
  <c r="G24" i="30"/>
  <c r="Y24" i="30" s="1"/>
  <c r="Z24" i="30" s="1"/>
  <c r="AB24" i="30" s="1"/>
  <c r="K15" i="30"/>
  <c r="AD15" i="30" s="1"/>
  <c r="AE15" i="30" s="1"/>
  <c r="AG15" i="30" s="1"/>
  <c r="K17" i="30"/>
  <c r="AD17" i="30" s="1"/>
  <c r="AE17" i="30" s="1"/>
  <c r="AG17" i="30" s="1"/>
  <c r="K16" i="30"/>
  <c r="AD16" i="30" s="1"/>
  <c r="AE16" i="30" s="1"/>
  <c r="AG16" i="30" s="1"/>
  <c r="K7" i="30"/>
  <c r="G66" i="30"/>
  <c r="Y66" i="30" s="1"/>
  <c r="Z66" i="30" s="1"/>
  <c r="AB66" i="30" s="1"/>
  <c r="G65" i="30"/>
  <c r="Y65" i="30" s="1"/>
  <c r="Z65" i="30" s="1"/>
  <c r="AB65" i="30" s="1"/>
  <c r="G68" i="30"/>
  <c r="Y68" i="30" s="1"/>
  <c r="Z68" i="30" s="1"/>
  <c r="AB68" i="30" s="1"/>
  <c r="G67" i="30"/>
  <c r="Y67" i="30" s="1"/>
  <c r="Z67" i="30" s="1"/>
  <c r="AB67" i="30" s="1"/>
  <c r="G12" i="30"/>
  <c r="Y12" i="30" s="1"/>
  <c r="Z12" i="30" s="1"/>
  <c r="AB12" i="30" s="1"/>
  <c r="G10" i="30"/>
  <c r="Y10" i="30" s="1"/>
  <c r="Z10" i="30" s="1"/>
  <c r="AB10" i="30" s="1"/>
  <c r="K19" i="30"/>
  <c r="AD19" i="30" s="1"/>
  <c r="AE19" i="30" s="1"/>
  <c r="AG19" i="30" s="1"/>
  <c r="K12" i="30"/>
  <c r="AD12" i="30" s="1"/>
  <c r="AE12" i="30" s="1"/>
  <c r="AG12" i="30" s="1"/>
  <c r="K20" i="30"/>
  <c r="AD20" i="30" s="1"/>
  <c r="AE20" i="30" s="1"/>
  <c r="AG20" i="30" s="1"/>
  <c r="K50" i="30"/>
  <c r="AD50" i="30" s="1"/>
  <c r="AE50" i="30" s="1"/>
  <c r="AG50" i="30" s="1"/>
  <c r="K49" i="30"/>
  <c r="AD49" i="30" s="1"/>
  <c r="AE49" i="30" s="1"/>
  <c r="AG49" i="30" s="1"/>
  <c r="K48" i="30"/>
  <c r="AD48" i="30" s="1"/>
  <c r="AE48" i="30" s="1"/>
  <c r="AG48" i="30" s="1"/>
  <c r="G13" i="30"/>
  <c r="Y13" i="30" s="1"/>
  <c r="Z13" i="30" s="1"/>
  <c r="AB13" i="30" s="1"/>
  <c r="N9" i="24"/>
  <c r="U8" i="24"/>
  <c r="G8" i="34"/>
  <c r="M8" i="34" s="1"/>
  <c r="AC63" i="24"/>
  <c r="BA63" i="24"/>
  <c r="Y63" i="24"/>
  <c r="Z63" i="24" s="1"/>
  <c r="AZ63" i="24"/>
  <c r="X63" i="24"/>
  <c r="AR63" i="24"/>
  <c r="AX63" i="24"/>
  <c r="AA63" i="24"/>
  <c r="AB63" i="24" s="1"/>
  <c r="AW63" i="24"/>
  <c r="V63" i="24"/>
  <c r="AQ63" i="24"/>
  <c r="F61" i="31"/>
  <c r="F61" i="35"/>
  <c r="AU63" i="24"/>
  <c r="AV63" i="24" s="1"/>
  <c r="AS63" i="24"/>
  <c r="AT63" i="24" s="1"/>
  <c r="AP63" i="24"/>
  <c r="W63" i="24"/>
  <c r="F29" i="35"/>
  <c r="AZ31" i="24"/>
  <c r="Y31" i="24"/>
  <c r="Z31" i="24" s="1"/>
  <c r="AS31" i="24"/>
  <c r="AT31" i="24" s="1"/>
  <c r="V31" i="24"/>
  <c r="AP31" i="24"/>
  <c r="W31" i="24"/>
  <c r="AR31" i="24"/>
  <c r="F29" i="31"/>
  <c r="BA31" i="24"/>
  <c r="X31" i="24"/>
  <c r="AU31" i="24"/>
  <c r="AV31" i="24" s="1"/>
  <c r="AA31" i="24"/>
  <c r="AB31" i="24" s="1"/>
  <c r="AW31" i="24"/>
  <c r="AQ31" i="24"/>
  <c r="AC31" i="24"/>
  <c r="AX31" i="24"/>
  <c r="AC42" i="24"/>
  <c r="AZ42" i="24"/>
  <c r="AX42" i="24"/>
  <c r="AA42" i="24"/>
  <c r="AB42" i="24" s="1"/>
  <c r="AQ42" i="24"/>
  <c r="V42" i="24"/>
  <c r="AR42" i="24"/>
  <c r="Y42" i="24"/>
  <c r="Z42" i="24" s="1"/>
  <c r="BA42" i="24"/>
  <c r="F40" i="31"/>
  <c r="AU42" i="24"/>
  <c r="AV42" i="24" s="1"/>
  <c r="F40" i="35"/>
  <c r="AP42" i="24"/>
  <c r="X42" i="24"/>
  <c r="AW42" i="24"/>
  <c r="W42" i="24"/>
  <c r="AS42" i="24"/>
  <c r="AT42" i="24" s="1"/>
  <c r="AA19" i="24"/>
  <c r="AB19" i="24" s="1"/>
  <c r="BA19" i="24"/>
  <c r="F17" i="35"/>
  <c r="AQ19" i="24"/>
  <c r="W19" i="24"/>
  <c r="AX19" i="24"/>
  <c r="Y19" i="24"/>
  <c r="AR19" i="24"/>
  <c r="X19" i="24"/>
  <c r="AS19" i="24"/>
  <c r="AT19" i="24" s="1"/>
  <c r="AC19" i="24"/>
  <c r="AP19" i="24"/>
  <c r="V19" i="24"/>
  <c r="AW19" i="24"/>
  <c r="K18" i="7" s="1"/>
  <c r="L18" i="7" s="1"/>
  <c r="AU19" i="24"/>
  <c r="AV19" i="24" s="1"/>
  <c r="F17" i="31"/>
  <c r="AZ19" i="24"/>
  <c r="V56" i="23"/>
  <c r="AU56" i="23"/>
  <c r="AV56" i="23" s="1"/>
  <c r="Y56" i="23"/>
  <c r="Z56" i="23" s="1"/>
  <c r="AW56" i="23"/>
  <c r="W56" i="23"/>
  <c r="AR56" i="23"/>
  <c r="E54" i="31"/>
  <c r="S9" i="31" s="1"/>
  <c r="AX56" i="23"/>
  <c r="AQ56" i="23"/>
  <c r="AA56" i="23"/>
  <c r="AB56" i="23" s="1"/>
  <c r="AP56" i="23"/>
  <c r="X56" i="23"/>
  <c r="AC56" i="23"/>
  <c r="AS56" i="23"/>
  <c r="AT56" i="23" s="1"/>
  <c r="E54" i="35"/>
  <c r="BA56" i="23"/>
  <c r="AZ56" i="23"/>
  <c r="V48" i="23"/>
  <c r="AR48" i="23"/>
  <c r="E46" i="31"/>
  <c r="AX48" i="23"/>
  <c r="AC48" i="23"/>
  <c r="AP48" i="23"/>
  <c r="X48" i="23"/>
  <c r="AU48" i="23"/>
  <c r="AV48" i="23" s="1"/>
  <c r="Y48" i="23"/>
  <c r="Z48" i="23" s="1"/>
  <c r="BA48" i="23"/>
  <c r="AZ48" i="23"/>
  <c r="AA48" i="23"/>
  <c r="AB48" i="23" s="1"/>
  <c r="AW48" i="23"/>
  <c r="E46" i="35"/>
  <c r="AQ48" i="23"/>
  <c r="W48" i="23"/>
  <c r="AS48" i="23"/>
  <c r="AT48" i="23" s="1"/>
  <c r="Y40" i="23"/>
  <c r="Z40" i="23" s="1"/>
  <c r="AU40" i="23"/>
  <c r="AV40" i="23" s="1"/>
  <c r="E38" i="31"/>
  <c r="AW40" i="23"/>
  <c r="AZ40" i="23"/>
  <c r="V40" i="23"/>
  <c r="AP40" i="23"/>
  <c r="E38" i="35"/>
  <c r="BA40" i="23"/>
  <c r="X40" i="23"/>
  <c r="AR40" i="23"/>
  <c r="AS40" i="23"/>
  <c r="AT40" i="23" s="1"/>
  <c r="AQ40" i="23"/>
  <c r="AX40" i="23"/>
  <c r="W40" i="23"/>
  <c r="AA40" i="23"/>
  <c r="AB40" i="23" s="1"/>
  <c r="AC40" i="23"/>
  <c r="X59" i="23"/>
  <c r="AZ59" i="23"/>
  <c r="AA59" i="23"/>
  <c r="AB59" i="23" s="1"/>
  <c r="AQ59" i="23"/>
  <c r="E57" i="31"/>
  <c r="BA59" i="23"/>
  <c r="AS59" i="23"/>
  <c r="AT59" i="23" s="1"/>
  <c r="AC59" i="23"/>
  <c r="AU59" i="23"/>
  <c r="AV59" i="23" s="1"/>
  <c r="AP59" i="23"/>
  <c r="AX59" i="23"/>
  <c r="AR59" i="23"/>
  <c r="Y59" i="23"/>
  <c r="Z59" i="23" s="1"/>
  <c r="W59" i="23"/>
  <c r="E57" i="35"/>
  <c r="V59" i="23"/>
  <c r="AW59" i="23"/>
  <c r="Y54" i="23"/>
  <c r="Z54" i="23" s="1"/>
  <c r="AR54" i="23"/>
  <c r="AC54" i="23"/>
  <c r="AP54" i="23"/>
  <c r="E52" i="35"/>
  <c r="AU54" i="23"/>
  <c r="AV54" i="23" s="1"/>
  <c r="W54" i="23"/>
  <c r="AX54" i="23"/>
  <c r="V54" i="23"/>
  <c r="AQ54" i="23"/>
  <c r="AW54" i="23"/>
  <c r="E52" i="31"/>
  <c r="AA54" i="23"/>
  <c r="AB54" i="23" s="1"/>
  <c r="X54" i="23"/>
  <c r="AZ54" i="23"/>
  <c r="AS54" i="23"/>
  <c r="AT54" i="23" s="1"/>
  <c r="BA54" i="23"/>
  <c r="V22" i="23"/>
  <c r="AQ22" i="23"/>
  <c r="AA22" i="23"/>
  <c r="AB22" i="23" s="1"/>
  <c r="AX22" i="23"/>
  <c r="W22" i="23"/>
  <c r="BA22" i="23"/>
  <c r="AC22" i="23"/>
  <c r="AU22" i="23"/>
  <c r="AV22" i="23" s="1"/>
  <c r="E20" i="35"/>
  <c r="AW22" i="23"/>
  <c r="AS22" i="23"/>
  <c r="AT22" i="23" s="1"/>
  <c r="X22" i="23"/>
  <c r="AZ22" i="23"/>
  <c r="Y22" i="23"/>
  <c r="Z22" i="23" s="1"/>
  <c r="AR22" i="23"/>
  <c r="E20" i="31"/>
  <c r="AP22" i="23"/>
  <c r="AA33" i="23"/>
  <c r="AB33" i="23" s="1"/>
  <c r="AS33" i="23"/>
  <c r="AT33" i="23" s="1"/>
  <c r="AC33" i="23"/>
  <c r="AW33" i="23"/>
  <c r="E31" i="31"/>
  <c r="AU33" i="23"/>
  <c r="AV33" i="23" s="1"/>
  <c r="AQ33" i="23"/>
  <c r="E31" i="35"/>
  <c r="AZ33" i="23"/>
  <c r="X33" i="23"/>
  <c r="AX33" i="23"/>
  <c r="Y33" i="23"/>
  <c r="Z33" i="23" s="1"/>
  <c r="AR33" i="23"/>
  <c r="W33" i="23"/>
  <c r="V33" i="23"/>
  <c r="BA33" i="23"/>
  <c r="AP33" i="23"/>
  <c r="E40" i="35"/>
  <c r="AP42" i="23"/>
  <c r="X42" i="23"/>
  <c r="BA42" i="23"/>
  <c r="W42" i="23"/>
  <c r="AR42" i="23"/>
  <c r="AC42" i="23"/>
  <c r="AS42" i="23"/>
  <c r="AT42" i="23" s="1"/>
  <c r="AA42" i="23"/>
  <c r="AB42" i="23" s="1"/>
  <c r="AZ42" i="23"/>
  <c r="V42" i="23"/>
  <c r="AX42" i="23"/>
  <c r="E40" i="31"/>
  <c r="AU42" i="23"/>
  <c r="AV42" i="23" s="1"/>
  <c r="Y42" i="23"/>
  <c r="Z42" i="23" s="1"/>
  <c r="AQ42" i="23"/>
  <c r="AW42" i="23"/>
  <c r="AA24" i="24"/>
  <c r="AB24" i="24" s="1"/>
  <c r="AS24" i="24"/>
  <c r="AT24" i="24" s="1"/>
  <c r="V24" i="24"/>
  <c r="BA24" i="24"/>
  <c r="AX24" i="24"/>
  <c r="AW24" i="24"/>
  <c r="W24" i="24"/>
  <c r="AU24" i="24"/>
  <c r="AV24" i="24" s="1"/>
  <c r="F22" i="35"/>
  <c r="AQ24" i="24"/>
  <c r="X24" i="24"/>
  <c r="AZ24" i="24"/>
  <c r="F22" i="31"/>
  <c r="AR24" i="24"/>
  <c r="AC24" i="24"/>
  <c r="AP24" i="24"/>
  <c r="Y24" i="24"/>
  <c r="Z24" i="24" s="1"/>
  <c r="V59" i="24"/>
  <c r="AZ59" i="24"/>
  <c r="X59" i="24"/>
  <c r="AP59" i="24"/>
  <c r="F57" i="35"/>
  <c r="AS59" i="24"/>
  <c r="AT59" i="24" s="1"/>
  <c r="W59" i="24"/>
  <c r="AR59" i="24"/>
  <c r="AQ59" i="24"/>
  <c r="AC59" i="24"/>
  <c r="Y59" i="24"/>
  <c r="Z59" i="24" s="1"/>
  <c r="AA59" i="24"/>
  <c r="AB59" i="24" s="1"/>
  <c r="AU59" i="24"/>
  <c r="AV59" i="24" s="1"/>
  <c r="AX59" i="24"/>
  <c r="BA59" i="24"/>
  <c r="AW59" i="24"/>
  <c r="F57" i="31"/>
  <c r="AC30" i="24"/>
  <c r="BA30" i="24"/>
  <c r="Y30" i="24"/>
  <c r="Z30" i="24" s="1"/>
  <c r="AP30" i="24"/>
  <c r="X30" i="24"/>
  <c r="AQ30" i="24"/>
  <c r="V30" i="24"/>
  <c r="AX30" i="24"/>
  <c r="F28" i="35"/>
  <c r="AU30" i="24"/>
  <c r="AV30" i="24" s="1"/>
  <c r="AA30" i="24"/>
  <c r="AB30" i="24" s="1"/>
  <c r="AR30" i="24"/>
  <c r="F28" i="31"/>
  <c r="AW30" i="24"/>
  <c r="AZ30" i="24"/>
  <c r="W30" i="24"/>
  <c r="AS30" i="24"/>
  <c r="AT30" i="24" s="1"/>
  <c r="Y36" i="24"/>
  <c r="Z36" i="24" s="1"/>
  <c r="AZ36" i="24"/>
  <c r="F34" i="31"/>
  <c r="T7" i="31" s="1"/>
  <c r="AQ36" i="24"/>
  <c r="V36" i="24"/>
  <c r="AU36" i="24"/>
  <c r="AV36" i="24" s="1"/>
  <c r="W36" i="24"/>
  <c r="AX36" i="24"/>
  <c r="AW36" i="24"/>
  <c r="AA36" i="24"/>
  <c r="AB36" i="24" s="1"/>
  <c r="AP36" i="24"/>
  <c r="F34" i="35"/>
  <c r="AS36" i="24"/>
  <c r="AT36" i="24" s="1"/>
  <c r="X36" i="24"/>
  <c r="BA36" i="24"/>
  <c r="AC36" i="24"/>
  <c r="AR36" i="24"/>
  <c r="AA37" i="24"/>
  <c r="AB37" i="24" s="1"/>
  <c r="AP37" i="24"/>
  <c r="V37" i="24"/>
  <c r="AX37" i="24"/>
  <c r="AC37" i="24"/>
  <c r="AR37" i="24"/>
  <c r="Y37" i="24"/>
  <c r="Z37" i="24" s="1"/>
  <c r="AQ37" i="24"/>
  <c r="W37" i="24"/>
  <c r="AW37" i="24"/>
  <c r="X37" i="24"/>
  <c r="AU37" i="24"/>
  <c r="AV37" i="24" s="1"/>
  <c r="F35" i="35"/>
  <c r="AS37" i="24"/>
  <c r="AT37" i="24" s="1"/>
  <c r="BA37" i="24"/>
  <c r="F35" i="31"/>
  <c r="AZ37" i="24"/>
  <c r="V27" i="23"/>
  <c r="AX27" i="23"/>
  <c r="AC27" i="23"/>
  <c r="AP27" i="23"/>
  <c r="W27" i="23"/>
  <c r="AQ27" i="23"/>
  <c r="AA27" i="23"/>
  <c r="AB27" i="23" s="1"/>
  <c r="BA27" i="23"/>
  <c r="E25" i="35"/>
  <c r="AS27" i="23"/>
  <c r="AT27" i="23" s="1"/>
  <c r="Y27" i="23"/>
  <c r="Z27" i="23" s="1"/>
  <c r="AR27" i="23"/>
  <c r="E25" i="31"/>
  <c r="AW27" i="23"/>
  <c r="AU27" i="23"/>
  <c r="AV27" i="23" s="1"/>
  <c r="X27" i="23"/>
  <c r="AZ27" i="23"/>
  <c r="V60" i="23"/>
  <c r="BA60" i="23"/>
  <c r="E58" i="31"/>
  <c r="AS60" i="23"/>
  <c r="AT60" i="23" s="1"/>
  <c r="W60" i="23"/>
  <c r="AW60" i="23"/>
  <c r="Y60" i="23"/>
  <c r="Z60" i="23" s="1"/>
  <c r="AP60" i="23"/>
  <c r="AC60" i="23"/>
  <c r="AX60" i="23"/>
  <c r="AQ60" i="23"/>
  <c r="X60" i="23"/>
  <c r="AZ60" i="23"/>
  <c r="AA60" i="23"/>
  <c r="AB60" i="23" s="1"/>
  <c r="AU60" i="23"/>
  <c r="AV60" i="23" s="1"/>
  <c r="E58" i="35"/>
  <c r="AR60" i="23"/>
  <c r="AA28" i="23"/>
  <c r="AB28" i="23" s="1"/>
  <c r="BA28" i="23"/>
  <c r="AX28" i="23"/>
  <c r="V28" i="23"/>
  <c r="AR28" i="23"/>
  <c r="AC28" i="23"/>
  <c r="AW28" i="23"/>
  <c r="Y28" i="23"/>
  <c r="Z28" i="23" s="1"/>
  <c r="AP28" i="23"/>
  <c r="X28" i="23"/>
  <c r="AU28" i="23"/>
  <c r="AV28" i="23" s="1"/>
  <c r="E26" i="35"/>
  <c r="AZ28" i="23"/>
  <c r="W28" i="23"/>
  <c r="AS28" i="23"/>
  <c r="AT28" i="23" s="1"/>
  <c r="E26" i="31"/>
  <c r="AQ28" i="23"/>
  <c r="AA55" i="23"/>
  <c r="AB55" i="23" s="1"/>
  <c r="AX55" i="23"/>
  <c r="E53" i="35"/>
  <c r="BA55" i="23"/>
  <c r="V55" i="23"/>
  <c r="AU55" i="23"/>
  <c r="AV55" i="23" s="1"/>
  <c r="W55" i="23"/>
  <c r="AP55" i="23"/>
  <c r="X55" i="23"/>
  <c r="AS55" i="23"/>
  <c r="AT55" i="23" s="1"/>
  <c r="Y55" i="23"/>
  <c r="Z55" i="23" s="1"/>
  <c r="AC55" i="23"/>
  <c r="AW55" i="23"/>
  <c r="AZ55" i="23"/>
  <c r="AQ55" i="23"/>
  <c r="AR55" i="23"/>
  <c r="E53" i="31"/>
  <c r="AC23" i="23"/>
  <c r="AQ23" i="23"/>
  <c r="AA23" i="23"/>
  <c r="AB23" i="23" s="1"/>
  <c r="AR23" i="23"/>
  <c r="AX23" i="23"/>
  <c r="V23" i="23"/>
  <c r="AW23" i="23"/>
  <c r="W23" i="23"/>
  <c r="BA23" i="23"/>
  <c r="X23" i="23"/>
  <c r="E21" i="35"/>
  <c r="AS23" i="23"/>
  <c r="AT23" i="23" s="1"/>
  <c r="AP23" i="23"/>
  <c r="AU23" i="23"/>
  <c r="AV23" i="23" s="1"/>
  <c r="Y23" i="23"/>
  <c r="Z23" i="23" s="1"/>
  <c r="E21" i="31"/>
  <c r="AZ23" i="23"/>
  <c r="E32" i="31"/>
  <c r="AQ34" i="23"/>
  <c r="V34" i="23"/>
  <c r="AS34" i="23"/>
  <c r="AT34" i="23" s="1"/>
  <c r="AA34" i="23"/>
  <c r="AB34" i="23" s="1"/>
  <c r="AW34" i="23"/>
  <c r="X34" i="23"/>
  <c r="AU34" i="23"/>
  <c r="AV34" i="23" s="1"/>
  <c r="W34" i="23"/>
  <c r="AX34" i="23"/>
  <c r="E32" i="35"/>
  <c r="BA34" i="23"/>
  <c r="Y34" i="23"/>
  <c r="Z34" i="23" s="1"/>
  <c r="AR34" i="23"/>
  <c r="AC34" i="23"/>
  <c r="AZ34" i="23"/>
  <c r="AP34" i="23"/>
  <c r="AC16" i="19"/>
  <c r="BA16" i="19"/>
  <c r="D14" i="35"/>
  <c r="AQ16" i="19"/>
  <c r="X16" i="19"/>
  <c r="AR16" i="19"/>
  <c r="AA16" i="19"/>
  <c r="Y16" i="19"/>
  <c r="AS16" i="19"/>
  <c r="AT16" i="19" s="1"/>
  <c r="V16" i="19"/>
  <c r="AX16" i="19"/>
  <c r="AU16" i="19"/>
  <c r="AZ16" i="19"/>
  <c r="W16" i="19"/>
  <c r="AW16" i="19"/>
  <c r="D14" i="31"/>
  <c r="R5" i="31" s="1"/>
  <c r="AP16" i="19"/>
  <c r="X35" i="24"/>
  <c r="AR35" i="24"/>
  <c r="W35" i="24"/>
  <c r="BA35" i="24"/>
  <c r="AQ35" i="24"/>
  <c r="AA35" i="24"/>
  <c r="AB35" i="24" s="1"/>
  <c r="AX35" i="24"/>
  <c r="V35" i="24"/>
  <c r="F33" i="35"/>
  <c r="AW35" i="24"/>
  <c r="AU35" i="24"/>
  <c r="AV35" i="24" s="1"/>
  <c r="AC35" i="24"/>
  <c r="AS35" i="24"/>
  <c r="AT35" i="24" s="1"/>
  <c r="Y35" i="24"/>
  <c r="Z35" i="24" s="1"/>
  <c r="AZ35" i="24"/>
  <c r="F33" i="31"/>
  <c r="AP35" i="24"/>
  <c r="W56" i="24"/>
  <c r="X56" i="24"/>
  <c r="AA56" i="24"/>
  <c r="AB56" i="24" s="1"/>
  <c r="AU56" i="24"/>
  <c r="AV56" i="24" s="1"/>
  <c r="F54" i="31"/>
  <c r="T9" i="31" s="1"/>
  <c r="AS56" i="24"/>
  <c r="AT56" i="24" s="1"/>
  <c r="AC56" i="24"/>
  <c r="BA56" i="24"/>
  <c r="V56" i="24"/>
  <c r="AW56" i="24"/>
  <c r="Y56" i="24"/>
  <c r="Z56" i="24" s="1"/>
  <c r="AX56" i="24"/>
  <c r="AZ56" i="24"/>
  <c r="AQ56" i="24"/>
  <c r="AR56" i="24"/>
  <c r="F54" i="35"/>
  <c r="AP56" i="24"/>
  <c r="V62" i="24"/>
  <c r="AX62" i="24"/>
  <c r="F60" i="31"/>
  <c r="AW62" i="24"/>
  <c r="X62" i="24"/>
  <c r="AS62" i="24"/>
  <c r="AT62" i="24" s="1"/>
  <c r="AA62" i="24"/>
  <c r="AB62" i="24" s="1"/>
  <c r="AR62" i="24"/>
  <c r="F60" i="35"/>
  <c r="BA62" i="24"/>
  <c r="AC62" i="24"/>
  <c r="AU62" i="24"/>
  <c r="AV62" i="24" s="1"/>
  <c r="W62" i="24"/>
  <c r="AP62" i="24"/>
  <c r="Y62" i="24"/>
  <c r="Z62" i="24" s="1"/>
  <c r="AQ62" i="24"/>
  <c r="AZ62" i="24"/>
  <c r="Y41" i="24"/>
  <c r="Z41" i="24" s="1"/>
  <c r="AW41" i="24"/>
  <c r="X41" i="24"/>
  <c r="V41" i="24"/>
  <c r="AS41" i="24"/>
  <c r="AT41" i="24" s="1"/>
  <c r="AX41" i="24"/>
  <c r="W41" i="24"/>
  <c r="AR41" i="24"/>
  <c r="F39" i="31"/>
  <c r="AQ41" i="24"/>
  <c r="F39" i="35"/>
  <c r="AU41" i="24"/>
  <c r="AV41" i="24" s="1"/>
  <c r="AC41" i="24"/>
  <c r="AP41" i="24"/>
  <c r="BA41" i="24"/>
  <c r="AA41" i="24"/>
  <c r="AB41" i="24" s="1"/>
  <c r="AZ41" i="24"/>
  <c r="F58" i="35"/>
  <c r="AS60" i="24"/>
  <c r="AT60" i="24" s="1"/>
  <c r="AA60" i="24"/>
  <c r="AB60" i="24" s="1"/>
  <c r="AU60" i="24"/>
  <c r="AV60" i="24" s="1"/>
  <c r="AX60" i="24"/>
  <c r="V60" i="24"/>
  <c r="AP60" i="24"/>
  <c r="AC60" i="24"/>
  <c r="AR60" i="24"/>
  <c r="AQ60" i="24"/>
  <c r="X60" i="24"/>
  <c r="F58" i="31"/>
  <c r="W60" i="24"/>
  <c r="Y60" i="24"/>
  <c r="Z60" i="24" s="1"/>
  <c r="AZ60" i="24"/>
  <c r="AW60" i="24"/>
  <c r="BA60" i="24"/>
  <c r="F26" i="31"/>
  <c r="AW28" i="24"/>
  <c r="AP28" i="24"/>
  <c r="AC28" i="24"/>
  <c r="AR28" i="24"/>
  <c r="AU28" i="24"/>
  <c r="AV28" i="24" s="1"/>
  <c r="X28" i="24"/>
  <c r="BA28" i="24"/>
  <c r="F26" i="35"/>
  <c r="AZ28" i="24"/>
  <c r="Y28" i="24"/>
  <c r="Z28" i="24" s="1"/>
  <c r="AX28" i="24"/>
  <c r="W28" i="24"/>
  <c r="AS28" i="24"/>
  <c r="AT28" i="24" s="1"/>
  <c r="AA28" i="24"/>
  <c r="AB28" i="24" s="1"/>
  <c r="V28" i="24"/>
  <c r="AQ28" i="24"/>
  <c r="V23" i="24"/>
  <c r="AS23" i="24"/>
  <c r="AT23" i="24" s="1"/>
  <c r="W23" i="24"/>
  <c r="BA23" i="24"/>
  <c r="Y23" i="24"/>
  <c r="Z23" i="24" s="1"/>
  <c r="AQ23" i="24"/>
  <c r="AA23" i="24"/>
  <c r="AB23" i="24" s="1"/>
  <c r="AZ23" i="24"/>
  <c r="AC23" i="24"/>
  <c r="AP23" i="24"/>
  <c r="AU23" i="24"/>
  <c r="AV23" i="24" s="1"/>
  <c r="F21" i="35"/>
  <c r="AX23" i="24"/>
  <c r="X23" i="24"/>
  <c r="AW23" i="24"/>
  <c r="F21" i="31"/>
  <c r="AR23" i="24"/>
  <c r="F59" i="35"/>
  <c r="AS61" i="24"/>
  <c r="AT61" i="24" s="1"/>
  <c r="W61" i="24"/>
  <c r="AW61" i="24"/>
  <c r="Y61" i="24"/>
  <c r="Z61" i="24" s="1"/>
  <c r="AR61" i="24"/>
  <c r="AC61" i="24"/>
  <c r="AQ61" i="24"/>
  <c r="AA61" i="24"/>
  <c r="AB61" i="24" s="1"/>
  <c r="AU61" i="24"/>
  <c r="AV61" i="24" s="1"/>
  <c r="F59" i="31"/>
  <c r="BA61" i="24"/>
  <c r="V61" i="24"/>
  <c r="X61" i="24"/>
  <c r="AX61" i="24"/>
  <c r="AZ61" i="24"/>
  <c r="AP61" i="24"/>
  <c r="W29" i="24"/>
  <c r="AS29" i="24"/>
  <c r="AT29" i="24" s="1"/>
  <c r="Y29" i="24"/>
  <c r="Z29" i="24" s="1"/>
  <c r="BA29" i="24"/>
  <c r="AA29" i="24"/>
  <c r="AB29" i="24" s="1"/>
  <c r="AP29" i="24"/>
  <c r="AX29" i="24"/>
  <c r="X29" i="24"/>
  <c r="AU29" i="24"/>
  <c r="AV29" i="24" s="1"/>
  <c r="V29" i="24"/>
  <c r="AZ29" i="24"/>
  <c r="AR29" i="24"/>
  <c r="F27" i="31"/>
  <c r="F27" i="35"/>
  <c r="AC29" i="24"/>
  <c r="AW29" i="24"/>
  <c r="AQ29" i="24"/>
  <c r="Y24" i="23"/>
  <c r="Z24" i="23" s="1"/>
  <c r="AS24" i="23"/>
  <c r="AT24" i="23" s="1"/>
  <c r="E22" i="31"/>
  <c r="AW24" i="23"/>
  <c r="W24" i="23"/>
  <c r="AP24" i="23"/>
  <c r="AR24" i="23"/>
  <c r="X24" i="23"/>
  <c r="AQ24" i="23"/>
  <c r="V24" i="23"/>
  <c r="AX24" i="23"/>
  <c r="AC24" i="23"/>
  <c r="AA24" i="23"/>
  <c r="AB24" i="23" s="1"/>
  <c r="E22" i="35"/>
  <c r="AZ24" i="23"/>
  <c r="BA24" i="23"/>
  <c r="AU24" i="23"/>
  <c r="AV24" i="23" s="1"/>
  <c r="W53" i="23"/>
  <c r="AX53" i="23"/>
  <c r="E51" i="35"/>
  <c r="AP53" i="23"/>
  <c r="V53" i="23"/>
  <c r="AW53" i="23"/>
  <c r="AC53" i="23"/>
  <c r="AS53" i="23"/>
  <c r="AT53" i="23" s="1"/>
  <c r="AU53" i="23"/>
  <c r="AV53" i="23" s="1"/>
  <c r="X53" i="23"/>
  <c r="BA53" i="23"/>
  <c r="E51" i="31"/>
  <c r="AR53" i="23"/>
  <c r="AA53" i="23"/>
  <c r="AB53" i="23" s="1"/>
  <c r="AZ53" i="23"/>
  <c r="Y53" i="23"/>
  <c r="Z53" i="23" s="1"/>
  <c r="AQ53" i="23"/>
  <c r="W45" i="23"/>
  <c r="BA45" i="23"/>
  <c r="V45" i="23"/>
  <c r="AS45" i="23"/>
  <c r="AT45" i="23" s="1"/>
  <c r="AX45" i="23"/>
  <c r="AP45" i="23"/>
  <c r="X45" i="23"/>
  <c r="AW45" i="23"/>
  <c r="Y45" i="23"/>
  <c r="Z45" i="23" s="1"/>
  <c r="AQ45" i="23"/>
  <c r="AA45" i="23"/>
  <c r="AB45" i="23" s="1"/>
  <c r="AZ45" i="23"/>
  <c r="E43" i="31"/>
  <c r="AU45" i="23"/>
  <c r="AV45" i="23" s="1"/>
  <c r="AC45" i="23"/>
  <c r="AR45" i="23"/>
  <c r="E43" i="35"/>
  <c r="AA51" i="23"/>
  <c r="AB51" i="23" s="1"/>
  <c r="AQ51" i="23"/>
  <c r="AU51" i="23"/>
  <c r="AV51" i="23" s="1"/>
  <c r="Y51" i="23"/>
  <c r="Z51" i="23" s="1"/>
  <c r="AZ51" i="23"/>
  <c r="E49" i="31"/>
  <c r="AP51" i="23"/>
  <c r="V51" i="23"/>
  <c r="AX51" i="23"/>
  <c r="W51" i="23"/>
  <c r="AW51" i="23"/>
  <c r="AC51" i="23"/>
  <c r="BA51" i="23"/>
  <c r="E49" i="35"/>
  <c r="AR51" i="23"/>
  <c r="X51" i="23"/>
  <c r="AS51" i="23"/>
  <c r="AT51" i="23" s="1"/>
  <c r="E17" i="31"/>
  <c r="AR19" i="23"/>
  <c r="X19" i="23"/>
  <c r="AZ19" i="23"/>
  <c r="AX19" i="23"/>
  <c r="W19" i="23"/>
  <c r="AQ19" i="23"/>
  <c r="E17" i="35"/>
  <c r="V19" i="23"/>
  <c r="AW19" i="23"/>
  <c r="AP19" i="23"/>
  <c r="AC19" i="23"/>
  <c r="AU19" i="23"/>
  <c r="AV19" i="23" s="1"/>
  <c r="Y19" i="23"/>
  <c r="Z19" i="23" s="1"/>
  <c r="BA19" i="23"/>
  <c r="AA19" i="23"/>
  <c r="AB19" i="23" s="1"/>
  <c r="AS19" i="23"/>
  <c r="AT19" i="23" s="1"/>
  <c r="X46" i="23"/>
  <c r="AR46" i="23"/>
  <c r="AC46" i="23"/>
  <c r="AU46" i="23"/>
  <c r="AV46" i="23" s="1"/>
  <c r="Y46" i="23"/>
  <c r="Z46" i="23" s="1"/>
  <c r="AX46" i="23"/>
  <c r="W46" i="23"/>
  <c r="AP46" i="23"/>
  <c r="E44" i="35"/>
  <c r="AW46" i="23"/>
  <c r="E44" i="31"/>
  <c r="S8" i="31" s="1"/>
  <c r="AA46" i="23"/>
  <c r="AB46" i="23" s="1"/>
  <c r="V46" i="23"/>
  <c r="BA46" i="23"/>
  <c r="AZ46" i="23"/>
  <c r="AS46" i="23"/>
  <c r="AT46" i="23" s="1"/>
  <c r="AQ46" i="23"/>
  <c r="E55" i="35"/>
  <c r="AQ57" i="23"/>
  <c r="X57" i="23"/>
  <c r="AR57" i="23"/>
  <c r="V57" i="23"/>
  <c r="AZ57" i="23"/>
  <c r="W57" i="23"/>
  <c r="AW57" i="23"/>
  <c r="AC57" i="23"/>
  <c r="AX57" i="23"/>
  <c r="AU57" i="23"/>
  <c r="AV57" i="23" s="1"/>
  <c r="E55" i="31"/>
  <c r="AA57" i="23"/>
  <c r="AB57" i="23" s="1"/>
  <c r="Y57" i="23"/>
  <c r="Z57" i="23" s="1"/>
  <c r="AS57" i="23"/>
  <c r="AT57" i="23" s="1"/>
  <c r="AP57" i="23"/>
  <c r="BA57" i="23"/>
  <c r="X25" i="23"/>
  <c r="AW25" i="23"/>
  <c r="AC25" i="23"/>
  <c r="V25" i="23"/>
  <c r="AU25" i="23"/>
  <c r="AV25" i="23" s="1"/>
  <c r="AR25" i="23"/>
  <c r="BA25" i="23"/>
  <c r="AA25" i="23"/>
  <c r="AB25" i="23" s="1"/>
  <c r="E23" i="31"/>
  <c r="AX25" i="23"/>
  <c r="W25" i="23"/>
  <c r="AZ25" i="23"/>
  <c r="E23" i="35"/>
  <c r="AP25" i="23"/>
  <c r="AQ25" i="23"/>
  <c r="Y25" i="23"/>
  <c r="Z25" i="23" s="1"/>
  <c r="AS25" i="23"/>
  <c r="AT25" i="23" s="1"/>
  <c r="CI14" i="19"/>
  <c r="X27" i="24"/>
  <c r="AU27" i="24"/>
  <c r="AV27" i="24" s="1"/>
  <c r="Y27" i="24"/>
  <c r="Z27" i="24" s="1"/>
  <c r="BA27" i="24"/>
  <c r="V27" i="24"/>
  <c r="AQ27" i="24"/>
  <c r="F25" i="31"/>
  <c r="AS27" i="24"/>
  <c r="AT27" i="24" s="1"/>
  <c r="W27" i="24"/>
  <c r="AW27" i="24"/>
  <c r="AC27" i="24"/>
  <c r="AZ27" i="24"/>
  <c r="AA27" i="24"/>
  <c r="AB27" i="24" s="1"/>
  <c r="AP27" i="24"/>
  <c r="AX27" i="24"/>
  <c r="F25" i="35"/>
  <c r="AR27" i="24"/>
  <c r="X22" i="24"/>
  <c r="AQ22" i="24"/>
  <c r="AA22" i="24"/>
  <c r="AB22" i="24" s="1"/>
  <c r="AW22" i="24"/>
  <c r="Y22" i="24"/>
  <c r="Z22" i="24" s="1"/>
  <c r="AS22" i="24"/>
  <c r="AT22" i="24" s="1"/>
  <c r="W22" i="24"/>
  <c r="BA22" i="24"/>
  <c r="AX22" i="24"/>
  <c r="AZ22" i="24"/>
  <c r="AR22" i="24"/>
  <c r="AU22" i="24"/>
  <c r="AV22" i="24" s="1"/>
  <c r="AC22" i="24"/>
  <c r="AP22" i="24"/>
  <c r="F20" i="31"/>
  <c r="F20" i="35"/>
  <c r="V22" i="24"/>
  <c r="V33" i="24"/>
  <c r="AP33" i="24"/>
  <c r="W33" i="24"/>
  <c r="BA33" i="24"/>
  <c r="X33" i="24"/>
  <c r="AZ33" i="24"/>
  <c r="Y33" i="24"/>
  <c r="Z33" i="24" s="1"/>
  <c r="AS33" i="24"/>
  <c r="AT33" i="24" s="1"/>
  <c r="AU33" i="24"/>
  <c r="AV33" i="24" s="1"/>
  <c r="F31" i="35"/>
  <c r="AR33" i="24"/>
  <c r="AA33" i="24"/>
  <c r="AB33" i="24" s="1"/>
  <c r="AX33" i="24"/>
  <c r="F31" i="31"/>
  <c r="AQ33" i="24"/>
  <c r="AC33" i="24"/>
  <c r="AW33" i="24"/>
  <c r="F32" i="31"/>
  <c r="BA34" i="24"/>
  <c r="AC34" i="24"/>
  <c r="AX34" i="24"/>
  <c r="X34" i="24"/>
  <c r="AQ34" i="24"/>
  <c r="F32" i="35"/>
  <c r="AU34" i="24"/>
  <c r="AV34" i="24" s="1"/>
  <c r="Y34" i="24"/>
  <c r="Z34" i="24" s="1"/>
  <c r="AS34" i="24"/>
  <c r="AT34" i="24" s="1"/>
  <c r="V34" i="24"/>
  <c r="AR34" i="24"/>
  <c r="W34" i="24"/>
  <c r="AP34" i="24"/>
  <c r="AA34" i="24"/>
  <c r="AB34" i="24" s="1"/>
  <c r="AZ34" i="24"/>
  <c r="AW34" i="24"/>
  <c r="AA52" i="23"/>
  <c r="AB52" i="23" s="1"/>
  <c r="AQ52" i="23"/>
  <c r="E50" i="31"/>
  <c r="AP52" i="23"/>
  <c r="E50" i="35"/>
  <c r="AS52" i="23"/>
  <c r="AT52" i="23" s="1"/>
  <c r="X52" i="23"/>
  <c r="AR52" i="23"/>
  <c r="AC52" i="23"/>
  <c r="Y52" i="23"/>
  <c r="Z52" i="23" s="1"/>
  <c r="AW52" i="23"/>
  <c r="AX52" i="23"/>
  <c r="W52" i="23"/>
  <c r="AZ52" i="23"/>
  <c r="V52" i="23"/>
  <c r="AU52" i="23"/>
  <c r="AV52" i="23" s="1"/>
  <c r="BA52" i="23"/>
  <c r="Y20" i="23"/>
  <c r="Z20" i="23" s="1"/>
  <c r="AW20" i="23"/>
  <c r="E18" i="31"/>
  <c r="AQ20" i="23"/>
  <c r="E18" i="35"/>
  <c r="AS20" i="23"/>
  <c r="AT20" i="23" s="1"/>
  <c r="AR20" i="23"/>
  <c r="AU20" i="23"/>
  <c r="AV20" i="23" s="1"/>
  <c r="AX20" i="23"/>
  <c r="AZ20" i="23"/>
  <c r="AC20" i="23"/>
  <c r="AP20" i="23"/>
  <c r="V20" i="23"/>
  <c r="BA20" i="23"/>
  <c r="AA20" i="23"/>
  <c r="AB20" i="23" s="1"/>
  <c r="X20" i="23"/>
  <c r="W20" i="23"/>
  <c r="V47" i="23"/>
  <c r="AU47" i="23"/>
  <c r="AV47" i="23" s="1"/>
  <c r="AA47" i="23"/>
  <c r="AB47" i="23" s="1"/>
  <c r="AP47" i="23"/>
  <c r="AC47" i="23"/>
  <c r="AX47" i="23"/>
  <c r="AS47" i="23"/>
  <c r="AT47" i="23" s="1"/>
  <c r="E45" i="31"/>
  <c r="AZ47" i="23"/>
  <c r="W47" i="23"/>
  <c r="BA47" i="23"/>
  <c r="X47" i="23"/>
  <c r="AR47" i="23"/>
  <c r="Y47" i="23"/>
  <c r="Z47" i="23" s="1"/>
  <c r="AW47" i="23"/>
  <c r="E45" i="35"/>
  <c r="AQ47" i="23"/>
  <c r="AA58" i="23"/>
  <c r="AB58" i="23" s="1"/>
  <c r="AZ58" i="23"/>
  <c r="AW58" i="23"/>
  <c r="X58" i="23"/>
  <c r="AX58" i="23"/>
  <c r="Y58" i="23"/>
  <c r="Z58" i="23" s="1"/>
  <c r="AR58" i="23"/>
  <c r="V58" i="23"/>
  <c r="AQ58" i="23"/>
  <c r="AC58" i="23"/>
  <c r="BA58" i="23"/>
  <c r="E56" i="31"/>
  <c r="W58" i="23"/>
  <c r="AP58" i="23"/>
  <c r="AS58" i="23"/>
  <c r="AT58" i="23" s="1"/>
  <c r="E56" i="35"/>
  <c r="AU58" i="23"/>
  <c r="AV58" i="23" s="1"/>
  <c r="AC26" i="23"/>
  <c r="AS26" i="23"/>
  <c r="AT26" i="23" s="1"/>
  <c r="E24" i="35"/>
  <c r="AQ26" i="23"/>
  <c r="Y26" i="23"/>
  <c r="Z26" i="23" s="1"/>
  <c r="AW26" i="23"/>
  <c r="AX26" i="23"/>
  <c r="AZ26" i="23"/>
  <c r="X26" i="23"/>
  <c r="BA26" i="23"/>
  <c r="W26" i="23"/>
  <c r="AR26" i="23"/>
  <c r="V26" i="23"/>
  <c r="AP26" i="23"/>
  <c r="AA26" i="23"/>
  <c r="AB26" i="23" s="1"/>
  <c r="E24" i="31"/>
  <c r="S6" i="31" s="1"/>
  <c r="AU26" i="23"/>
  <c r="AV26" i="23" s="1"/>
  <c r="AC9" i="25"/>
  <c r="AP9" i="25"/>
  <c r="G7" i="35"/>
  <c r="AR9" i="25"/>
  <c r="V9" i="25"/>
  <c r="AU9" i="25"/>
  <c r="AV9" i="25" s="1"/>
  <c r="Y9" i="25"/>
  <c r="Z9" i="25" s="1"/>
  <c r="AW9" i="25"/>
  <c r="AA9" i="25"/>
  <c r="AB9" i="25" s="1"/>
  <c r="BA9" i="25"/>
  <c r="X9" i="25"/>
  <c r="AX9" i="25"/>
  <c r="AZ9" i="25"/>
  <c r="G7" i="31"/>
  <c r="AQ9" i="25"/>
  <c r="W9" i="25"/>
  <c r="AS9" i="25"/>
  <c r="AT9" i="25" s="1"/>
  <c r="W20" i="24"/>
  <c r="AX20" i="24"/>
  <c r="F18" i="35"/>
  <c r="BA20" i="24"/>
  <c r="X20" i="24"/>
  <c r="AU20" i="24"/>
  <c r="AV20" i="24" s="1"/>
  <c r="F18" i="31"/>
  <c r="AZ20" i="24"/>
  <c r="AC20" i="24"/>
  <c r="AS20" i="24"/>
  <c r="AT20" i="24" s="1"/>
  <c r="V20" i="24"/>
  <c r="AR20" i="24"/>
  <c r="Y20" i="24"/>
  <c r="Z20" i="24" s="1"/>
  <c r="AP20" i="24"/>
  <c r="AW20" i="24"/>
  <c r="AA20" i="24"/>
  <c r="AB20" i="24" s="1"/>
  <c r="AQ20" i="24"/>
  <c r="AA58" i="24"/>
  <c r="AB58" i="24" s="1"/>
  <c r="AP58" i="24"/>
  <c r="X58" i="24"/>
  <c r="AW58" i="24"/>
  <c r="F56" i="31"/>
  <c r="AQ58" i="24"/>
  <c r="V58" i="24"/>
  <c r="AZ58" i="24"/>
  <c r="Y58" i="24"/>
  <c r="Z58" i="24" s="1"/>
  <c r="AR58" i="24"/>
  <c r="AX58" i="24"/>
  <c r="W58" i="24"/>
  <c r="BA58" i="24"/>
  <c r="AC58" i="24"/>
  <c r="AS58" i="24"/>
  <c r="AT58" i="24" s="1"/>
  <c r="F56" i="35"/>
  <c r="AU58" i="24"/>
  <c r="AV58" i="24" s="1"/>
  <c r="AC26" i="24"/>
  <c r="AZ26" i="24"/>
  <c r="W26" i="24"/>
  <c r="AX26" i="24"/>
  <c r="Y26" i="24"/>
  <c r="Z26" i="24" s="1"/>
  <c r="AR26" i="24"/>
  <c r="AA26" i="24"/>
  <c r="AB26" i="24" s="1"/>
  <c r="AQ26" i="24"/>
  <c r="AP26" i="24"/>
  <c r="F24" i="35"/>
  <c r="X26" i="24"/>
  <c r="V26" i="24"/>
  <c r="F24" i="31"/>
  <c r="T6" i="31" s="1"/>
  <c r="AS26" i="24"/>
  <c r="AT26" i="24" s="1"/>
  <c r="AW26" i="24"/>
  <c r="BA26" i="24"/>
  <c r="AU26" i="24"/>
  <c r="AV26" i="24" s="1"/>
  <c r="E19" i="31"/>
  <c r="AQ21" i="23"/>
  <c r="AA21" i="23"/>
  <c r="AB21" i="23" s="1"/>
  <c r="BA21" i="23"/>
  <c r="Y21" i="23"/>
  <c r="Z21" i="23" s="1"/>
  <c r="AW21" i="23"/>
  <c r="X21" i="23"/>
  <c r="AR21" i="23"/>
  <c r="W21" i="23"/>
  <c r="AU21" i="23"/>
  <c r="AV21" i="23" s="1"/>
  <c r="V21" i="23"/>
  <c r="AS21" i="23"/>
  <c r="AT21" i="23" s="1"/>
  <c r="AC21" i="23"/>
  <c r="AZ21" i="23"/>
  <c r="E19" i="35"/>
  <c r="AP21" i="23"/>
  <c r="AX21" i="23"/>
  <c r="AC32" i="23"/>
  <c r="AU32" i="23"/>
  <c r="AV32" i="23" s="1"/>
  <c r="E30" i="35"/>
  <c r="AZ32" i="23"/>
  <c r="X32" i="23"/>
  <c r="AX32" i="23"/>
  <c r="Y32" i="23"/>
  <c r="Z32" i="23" s="1"/>
  <c r="BA32" i="23"/>
  <c r="V32" i="23"/>
  <c r="AW32" i="23"/>
  <c r="AA32" i="23"/>
  <c r="AB32" i="23" s="1"/>
  <c r="AQ32" i="23"/>
  <c r="W32" i="23"/>
  <c r="AP32" i="23"/>
  <c r="AS32" i="23"/>
  <c r="AT32" i="23" s="1"/>
  <c r="E30" i="31"/>
  <c r="AR32" i="23"/>
  <c r="Y66" i="23"/>
  <c r="Z66" i="23" s="1"/>
  <c r="AU66" i="23"/>
  <c r="AV66" i="23" s="1"/>
  <c r="AA66" i="23"/>
  <c r="AB66" i="23" s="1"/>
  <c r="AR66" i="23"/>
  <c r="X66" i="23"/>
  <c r="AP66" i="23"/>
  <c r="AX66" i="23"/>
  <c r="AQ66" i="23"/>
  <c r="AS66" i="23"/>
  <c r="AT66" i="23" s="1"/>
  <c r="W66" i="23"/>
  <c r="BA66" i="23"/>
  <c r="V66" i="23"/>
  <c r="AZ66" i="23"/>
  <c r="E64" i="31"/>
  <c r="S10" i="31" s="1"/>
  <c r="AC66" i="23"/>
  <c r="AW66" i="23"/>
  <c r="E64" i="35"/>
  <c r="Y49" i="23"/>
  <c r="Z49" i="23" s="1"/>
  <c r="BA49" i="23"/>
  <c r="AA49" i="23"/>
  <c r="AB49" i="23" s="1"/>
  <c r="AZ49" i="23"/>
  <c r="X49" i="23"/>
  <c r="AX49" i="23"/>
  <c r="AP49" i="23"/>
  <c r="E47" i="35"/>
  <c r="AQ49" i="23"/>
  <c r="V49" i="23"/>
  <c r="AS49" i="23"/>
  <c r="AT49" i="23" s="1"/>
  <c r="AC49" i="23"/>
  <c r="AU49" i="23"/>
  <c r="AV49" i="23" s="1"/>
  <c r="E47" i="31"/>
  <c r="W49" i="23"/>
  <c r="AW49" i="23"/>
  <c r="AR49" i="23"/>
  <c r="W17" i="23"/>
  <c r="AQ17" i="23"/>
  <c r="X17" i="23"/>
  <c r="AU17" i="23"/>
  <c r="AV17" i="23" s="1"/>
  <c r="AP17" i="23"/>
  <c r="V17" i="23"/>
  <c r="AW17" i="23"/>
  <c r="E15" i="35"/>
  <c r="AR17" i="23"/>
  <c r="AC17" i="23"/>
  <c r="AZ17" i="23"/>
  <c r="Y17" i="23"/>
  <c r="Z17" i="23" s="1"/>
  <c r="E15" i="31"/>
  <c r="AS17" i="23"/>
  <c r="AT17" i="23" s="1"/>
  <c r="BA17" i="23"/>
  <c r="AA17" i="23"/>
  <c r="AB17" i="23" s="1"/>
  <c r="AX17" i="23"/>
  <c r="F38" i="35"/>
  <c r="AZ40" i="24"/>
  <c r="Y40" i="24"/>
  <c r="Z40" i="24" s="1"/>
  <c r="AP40" i="24"/>
  <c r="AA40" i="24"/>
  <c r="AB40" i="24" s="1"/>
  <c r="AW40" i="24"/>
  <c r="F38" i="31"/>
  <c r="AS40" i="24"/>
  <c r="AT40" i="24" s="1"/>
  <c r="V40" i="24"/>
  <c r="BA40" i="24"/>
  <c r="AX40" i="24"/>
  <c r="AC40" i="24"/>
  <c r="AR40" i="24"/>
  <c r="X40" i="24"/>
  <c r="AU40" i="24"/>
  <c r="AV40" i="24" s="1"/>
  <c r="W40" i="24"/>
  <c r="AQ40" i="24"/>
  <c r="X57" i="24"/>
  <c r="AU57" i="24"/>
  <c r="AV57" i="24" s="1"/>
  <c r="AC57" i="24"/>
  <c r="AW57" i="24"/>
  <c r="BA57" i="24"/>
  <c r="F55" i="31"/>
  <c r="AR57" i="24"/>
  <c r="Y57" i="24"/>
  <c r="Z57" i="24" s="1"/>
  <c r="AQ57" i="24"/>
  <c r="AZ57" i="24"/>
  <c r="W57" i="24"/>
  <c r="V57" i="24"/>
  <c r="F55" i="35"/>
  <c r="AA57" i="24"/>
  <c r="AB57" i="24" s="1"/>
  <c r="AP57" i="24"/>
  <c r="AS57" i="24"/>
  <c r="AT57" i="24" s="1"/>
  <c r="AX57" i="24"/>
  <c r="AA25" i="24"/>
  <c r="AB25" i="24" s="1"/>
  <c r="AP25" i="24"/>
  <c r="Y25" i="24"/>
  <c r="Z25" i="24" s="1"/>
  <c r="AX25" i="24"/>
  <c r="F23" i="31"/>
  <c r="BA25" i="24"/>
  <c r="AC25" i="24"/>
  <c r="AQ25" i="24"/>
  <c r="W25" i="24"/>
  <c r="AZ25" i="24"/>
  <c r="AW25" i="24"/>
  <c r="F23" i="35"/>
  <c r="AU25" i="24"/>
  <c r="AV25" i="24" s="1"/>
  <c r="V25" i="24"/>
  <c r="AR25" i="24"/>
  <c r="X25" i="24"/>
  <c r="AS25" i="24"/>
  <c r="AT25" i="24" s="1"/>
  <c r="AC47" i="24"/>
  <c r="AQ47" i="24"/>
  <c r="F45" i="35"/>
  <c r="AZ47" i="24"/>
  <c r="V47" i="24"/>
  <c r="AR47" i="24"/>
  <c r="W47" i="24"/>
  <c r="AU47" i="24"/>
  <c r="AV47" i="24" s="1"/>
  <c r="AW47" i="24"/>
  <c r="AA47" i="24"/>
  <c r="AB47" i="24" s="1"/>
  <c r="AX47" i="24"/>
  <c r="F45" i="31"/>
  <c r="AS47" i="24"/>
  <c r="AT47" i="24" s="1"/>
  <c r="X47" i="24"/>
  <c r="AP47" i="24"/>
  <c r="Y47" i="24"/>
  <c r="Z47" i="24" s="1"/>
  <c r="BA47" i="24"/>
  <c r="AA21" i="24"/>
  <c r="AB21" i="24" s="1"/>
  <c r="BA21" i="24"/>
  <c r="F19" i="35"/>
  <c r="AQ21" i="24"/>
  <c r="AC21" i="24"/>
  <c r="AR21" i="24"/>
  <c r="X21" i="24"/>
  <c r="AX21" i="24"/>
  <c r="Y21" i="24"/>
  <c r="Z21" i="24" s="1"/>
  <c r="AU21" i="24"/>
  <c r="AV21" i="24" s="1"/>
  <c r="W21" i="24"/>
  <c r="AW21" i="24"/>
  <c r="F19" i="31"/>
  <c r="AZ21" i="24"/>
  <c r="V21" i="24"/>
  <c r="AS21" i="24"/>
  <c r="AT21" i="24" s="1"/>
  <c r="AP21" i="24"/>
  <c r="AA61" i="23"/>
  <c r="AB61" i="23" s="1"/>
  <c r="AZ61" i="23"/>
  <c r="W61" i="23"/>
  <c r="BA61" i="23"/>
  <c r="Y61" i="23"/>
  <c r="Z61" i="23" s="1"/>
  <c r="AP61" i="23"/>
  <c r="X61" i="23"/>
  <c r="AS61" i="23"/>
  <c r="AT61" i="23" s="1"/>
  <c r="V61" i="23"/>
  <c r="E59" i="35"/>
  <c r="AX61" i="23"/>
  <c r="AW61" i="23"/>
  <c r="AQ61" i="23"/>
  <c r="E59" i="31"/>
  <c r="AR61" i="23"/>
  <c r="AC61" i="23"/>
  <c r="AU61" i="23"/>
  <c r="AV61" i="23" s="1"/>
  <c r="AA43" i="23"/>
  <c r="AB43" i="23" s="1"/>
  <c r="AW43" i="23"/>
  <c r="AC43" i="23"/>
  <c r="AQ43" i="23"/>
  <c r="V43" i="23"/>
  <c r="AU43" i="23"/>
  <c r="AV43" i="23" s="1"/>
  <c r="W43" i="23"/>
  <c r="AP43" i="23"/>
  <c r="AS43" i="23"/>
  <c r="AT43" i="23" s="1"/>
  <c r="E41" i="35"/>
  <c r="AX43" i="23"/>
  <c r="Y43" i="23"/>
  <c r="Z43" i="23" s="1"/>
  <c r="X43" i="23"/>
  <c r="AZ43" i="23"/>
  <c r="AR43" i="23"/>
  <c r="BA43" i="23"/>
  <c r="E41" i="31"/>
  <c r="V38" i="23"/>
  <c r="AQ38" i="23"/>
  <c r="AX38" i="23"/>
  <c r="AC38" i="23"/>
  <c r="AS38" i="23"/>
  <c r="AT38" i="23" s="1"/>
  <c r="AA38" i="23"/>
  <c r="AB38" i="23" s="1"/>
  <c r="BA38" i="23"/>
  <c r="E36" i="31"/>
  <c r="AP38" i="23"/>
  <c r="W38" i="23"/>
  <c r="AR38" i="23"/>
  <c r="E36" i="35"/>
  <c r="AU38" i="23"/>
  <c r="AV38" i="23" s="1"/>
  <c r="X38" i="23"/>
  <c r="Y38" i="23"/>
  <c r="Z38" i="23" s="1"/>
  <c r="AW38" i="23"/>
  <c r="AZ38" i="23"/>
  <c r="W44" i="23"/>
  <c r="AQ44" i="23"/>
  <c r="E42" i="35"/>
  <c r="AX44" i="23"/>
  <c r="Y44" i="23"/>
  <c r="Z44" i="23" s="1"/>
  <c r="AU44" i="23"/>
  <c r="AV44" i="23" s="1"/>
  <c r="X44" i="23"/>
  <c r="AZ44" i="23"/>
  <c r="V44" i="23"/>
  <c r="AW44" i="23"/>
  <c r="AA44" i="23"/>
  <c r="AB44" i="23" s="1"/>
  <c r="BA44" i="23"/>
  <c r="AC44" i="23"/>
  <c r="AS44" i="23"/>
  <c r="AT44" i="23" s="1"/>
  <c r="E42" i="31"/>
  <c r="AR44" i="23"/>
  <c r="AP44" i="23"/>
  <c r="E63" i="35"/>
  <c r="AQ65" i="23"/>
  <c r="W65" i="23"/>
  <c r="AU65" i="23"/>
  <c r="AV65" i="23" s="1"/>
  <c r="AA65" i="23"/>
  <c r="AB65" i="23" s="1"/>
  <c r="BA65" i="23"/>
  <c r="E63" i="31"/>
  <c r="AP65" i="23"/>
  <c r="Y65" i="23"/>
  <c r="Z65" i="23" s="1"/>
  <c r="AS65" i="23"/>
  <c r="AT65" i="23" s="1"/>
  <c r="X65" i="23"/>
  <c r="AR65" i="23"/>
  <c r="AZ65" i="23"/>
  <c r="AC65" i="23"/>
  <c r="AW65" i="23"/>
  <c r="V65" i="23"/>
  <c r="AX65" i="23"/>
  <c r="X39" i="23"/>
  <c r="AZ39" i="23"/>
  <c r="E37" i="35"/>
  <c r="AP39" i="23"/>
  <c r="V39" i="23"/>
  <c r="AS39" i="23"/>
  <c r="AT39" i="23" s="1"/>
  <c r="AA39" i="23"/>
  <c r="AB39" i="23" s="1"/>
  <c r="AW39" i="23"/>
  <c r="W39" i="23"/>
  <c r="AR39" i="23"/>
  <c r="E37" i="31"/>
  <c r="AU39" i="23"/>
  <c r="AV39" i="23" s="1"/>
  <c r="AC39" i="23"/>
  <c r="BA39" i="23"/>
  <c r="AQ39" i="23"/>
  <c r="AX39" i="23"/>
  <c r="Y39" i="23"/>
  <c r="Z39" i="23" s="1"/>
  <c r="AC50" i="23"/>
  <c r="AR50" i="23"/>
  <c r="AA50" i="23"/>
  <c r="AB50" i="23" s="1"/>
  <c r="AW50" i="23"/>
  <c r="E48" i="35"/>
  <c r="AQ50" i="23"/>
  <c r="E48" i="31"/>
  <c r="AZ50" i="23"/>
  <c r="V50" i="23"/>
  <c r="AS50" i="23"/>
  <c r="AT50" i="23" s="1"/>
  <c r="W50" i="23"/>
  <c r="Y50" i="23"/>
  <c r="Z50" i="23" s="1"/>
  <c r="X50" i="23"/>
  <c r="BA50" i="23"/>
  <c r="AX50" i="23"/>
  <c r="AU50" i="23"/>
  <c r="AV50" i="23" s="1"/>
  <c r="AP50" i="23"/>
  <c r="U10" i="25"/>
  <c r="H10" i="34"/>
  <c r="N10" i="34" s="1"/>
  <c r="N11" i="25"/>
  <c r="U10" i="26"/>
  <c r="I10" i="34"/>
  <c r="O10" i="34" s="1"/>
  <c r="N11" i="26"/>
  <c r="AA43" i="24"/>
  <c r="AB43" i="24" s="1"/>
  <c r="AQ43" i="24"/>
  <c r="W43" i="24"/>
  <c r="AW43" i="24"/>
  <c r="Y43" i="24"/>
  <c r="Z43" i="24" s="1"/>
  <c r="AS43" i="24"/>
  <c r="AT43" i="24" s="1"/>
  <c r="AC43" i="24"/>
  <c r="AX43" i="24"/>
  <c r="X43" i="24"/>
  <c r="AP43" i="24"/>
  <c r="V43" i="24"/>
  <c r="AR43" i="24"/>
  <c r="BA43" i="24"/>
  <c r="F41" i="35"/>
  <c r="AZ43" i="24"/>
  <c r="F41" i="31"/>
  <c r="AU43" i="24"/>
  <c r="AV43" i="24" s="1"/>
  <c r="Y64" i="24"/>
  <c r="Z64" i="24" s="1"/>
  <c r="AW64" i="24"/>
  <c r="AQ64" i="24"/>
  <c r="X64" i="24"/>
  <c r="AZ64" i="24"/>
  <c r="AA64" i="24"/>
  <c r="AB64" i="24" s="1"/>
  <c r="AS64" i="24"/>
  <c r="AT64" i="24" s="1"/>
  <c r="F62" i="31"/>
  <c r="AU64" i="24"/>
  <c r="AV64" i="24" s="1"/>
  <c r="V64" i="24"/>
  <c r="BA64" i="24"/>
  <c r="F62" i="35"/>
  <c r="AX64" i="24"/>
  <c r="AC64" i="24"/>
  <c r="AP64" i="24"/>
  <c r="W64" i="24"/>
  <c r="AR64" i="24"/>
  <c r="AA46" i="24"/>
  <c r="AB46" i="24" s="1"/>
  <c r="AZ46" i="24"/>
  <c r="F44" i="31"/>
  <c r="T8" i="31" s="1"/>
  <c r="AP46" i="24"/>
  <c r="Y46" i="24"/>
  <c r="Z46" i="24" s="1"/>
  <c r="AU46" i="24"/>
  <c r="AV46" i="24" s="1"/>
  <c r="F44" i="35"/>
  <c r="AS46" i="24"/>
  <c r="AT46" i="24" s="1"/>
  <c r="AR46" i="24"/>
  <c r="AC46" i="24"/>
  <c r="AQ46" i="24"/>
  <c r="V46" i="24"/>
  <c r="AW46" i="24"/>
  <c r="X46" i="24"/>
  <c r="BA46" i="24"/>
  <c r="W46" i="24"/>
  <c r="AX46" i="24"/>
  <c r="V44" i="24"/>
  <c r="AW44" i="24"/>
  <c r="Y44" i="24"/>
  <c r="Z44" i="24" s="1"/>
  <c r="AR44" i="24"/>
  <c r="BA44" i="24"/>
  <c r="X44" i="24"/>
  <c r="AS44" i="24"/>
  <c r="AT44" i="24" s="1"/>
  <c r="AC44" i="24"/>
  <c r="AZ44" i="24"/>
  <c r="F42" i="35"/>
  <c r="AP44" i="24"/>
  <c r="AA44" i="24"/>
  <c r="AB44" i="24" s="1"/>
  <c r="AX44" i="24"/>
  <c r="F42" i="31"/>
  <c r="AQ44" i="24"/>
  <c r="W44" i="24"/>
  <c r="AU44" i="24"/>
  <c r="AV44" i="24" s="1"/>
  <c r="V39" i="24"/>
  <c r="AQ39" i="24"/>
  <c r="W39" i="24"/>
  <c r="AP39" i="24"/>
  <c r="F37" i="35"/>
  <c r="AW39" i="24"/>
  <c r="X39" i="24"/>
  <c r="AS39" i="24"/>
  <c r="AT39" i="24" s="1"/>
  <c r="AC39" i="24"/>
  <c r="F37" i="31"/>
  <c r="AU39" i="24"/>
  <c r="AV39" i="24" s="1"/>
  <c r="AR39" i="24"/>
  <c r="AZ39" i="24"/>
  <c r="Y39" i="24"/>
  <c r="Z39" i="24" s="1"/>
  <c r="AX39" i="24"/>
  <c r="AA39" i="24"/>
  <c r="AB39" i="24" s="1"/>
  <c r="BA39" i="24"/>
  <c r="F16" i="35"/>
  <c r="AR18" i="24"/>
  <c r="X18" i="24"/>
  <c r="AZ18" i="24"/>
  <c r="AW18" i="24"/>
  <c r="AP18" i="24"/>
  <c r="Y18" i="24"/>
  <c r="Z18" i="24" s="1"/>
  <c r="BA18" i="24"/>
  <c r="F16" i="31"/>
  <c r="AS18" i="24"/>
  <c r="AT18" i="24" s="1"/>
  <c r="V18" i="24"/>
  <c r="AQ18" i="24"/>
  <c r="W18" i="24"/>
  <c r="AX18" i="24"/>
  <c r="AC18" i="24"/>
  <c r="AU18" i="24"/>
  <c r="AV18" i="24" s="1"/>
  <c r="AA18" i="24"/>
  <c r="AB18" i="24" s="1"/>
  <c r="F43" i="35"/>
  <c r="AZ45" i="24"/>
  <c r="Y45" i="24"/>
  <c r="Z45" i="24" s="1"/>
  <c r="BA45" i="24"/>
  <c r="AX45" i="24"/>
  <c r="F43" i="31"/>
  <c r="AP45" i="24"/>
  <c r="W45" i="24"/>
  <c r="V45" i="24"/>
  <c r="X45" i="24"/>
  <c r="AU45" i="24"/>
  <c r="AV45" i="24" s="1"/>
  <c r="AW45" i="24"/>
  <c r="AR45" i="24"/>
  <c r="AC45" i="24"/>
  <c r="AQ45" i="24"/>
  <c r="AS45" i="24"/>
  <c r="AT45" i="24" s="1"/>
  <c r="AA45" i="24"/>
  <c r="AB45" i="24" s="1"/>
  <c r="E27" i="31"/>
  <c r="AS29" i="23"/>
  <c r="AT29" i="23" s="1"/>
  <c r="AA29" i="23"/>
  <c r="AB29" i="23" s="1"/>
  <c r="AR29" i="23"/>
  <c r="E27" i="35"/>
  <c r="BA29" i="23"/>
  <c r="AQ29" i="23"/>
  <c r="AP29" i="23"/>
  <c r="AZ29" i="23"/>
  <c r="Y29" i="23"/>
  <c r="Z29" i="23" s="1"/>
  <c r="AX29" i="23"/>
  <c r="V29" i="23"/>
  <c r="AW29" i="23"/>
  <c r="AC29" i="23"/>
  <c r="AU29" i="23"/>
  <c r="AV29" i="23" s="1"/>
  <c r="W29" i="23"/>
  <c r="X29" i="23"/>
  <c r="X67" i="23"/>
  <c r="AZ67" i="23"/>
  <c r="E65" i="35"/>
  <c r="BA67" i="23"/>
  <c r="AP67" i="23"/>
  <c r="V67" i="23"/>
  <c r="AW67" i="23"/>
  <c r="AC67" i="23"/>
  <c r="AQ67" i="23"/>
  <c r="E65" i="31"/>
  <c r="AU67" i="23"/>
  <c r="AV67" i="23" s="1"/>
  <c r="W67" i="23"/>
  <c r="AR67" i="23"/>
  <c r="Y67" i="23"/>
  <c r="Z67" i="23" s="1"/>
  <c r="AX67" i="23"/>
  <c r="AA67" i="23"/>
  <c r="AB67" i="23" s="1"/>
  <c r="AS67" i="23"/>
  <c r="AT67" i="23" s="1"/>
  <c r="V64" i="23"/>
  <c r="AU64" i="23"/>
  <c r="AV64" i="23" s="1"/>
  <c r="W64" i="23"/>
  <c r="BA64" i="23"/>
  <c r="AA64" i="23"/>
  <c r="AB64" i="23" s="1"/>
  <c r="AZ64" i="23"/>
  <c r="E62" i="35"/>
  <c r="Y64" i="23"/>
  <c r="Z64" i="23" s="1"/>
  <c r="AX64" i="23"/>
  <c r="AR64" i="23"/>
  <c r="AW64" i="23"/>
  <c r="E62" i="31"/>
  <c r="AS64" i="23"/>
  <c r="AT64" i="23" s="1"/>
  <c r="X64" i="23"/>
  <c r="AP64" i="23"/>
  <c r="AC64" i="23"/>
  <c r="AQ64" i="23"/>
  <c r="E33" i="31"/>
  <c r="AU35" i="23"/>
  <c r="AV35" i="23" s="1"/>
  <c r="AA35" i="23"/>
  <c r="AB35" i="23" s="1"/>
  <c r="AQ35" i="23"/>
  <c r="AZ35" i="23"/>
  <c r="W35" i="23"/>
  <c r="V35" i="23"/>
  <c r="AS35" i="23"/>
  <c r="AT35" i="23" s="1"/>
  <c r="AR35" i="23"/>
  <c r="E33" i="35"/>
  <c r="AP35" i="23"/>
  <c r="Y35" i="23"/>
  <c r="Z35" i="23" s="1"/>
  <c r="BA35" i="23"/>
  <c r="AC35" i="23"/>
  <c r="AX35" i="23"/>
  <c r="X35" i="23"/>
  <c r="AW35" i="23"/>
  <c r="E60" i="35"/>
  <c r="AW62" i="23"/>
  <c r="W62" i="23"/>
  <c r="AU62" i="23"/>
  <c r="AV62" i="23" s="1"/>
  <c r="AA62" i="23"/>
  <c r="AB62" i="23" s="1"/>
  <c r="AR62" i="23"/>
  <c r="V62" i="23"/>
  <c r="AZ62" i="23"/>
  <c r="Y62" i="23"/>
  <c r="Z62" i="23" s="1"/>
  <c r="AQ62" i="23"/>
  <c r="X62" i="23"/>
  <c r="BA62" i="23"/>
  <c r="AC62" i="23"/>
  <c r="AP62" i="23"/>
  <c r="E60" i="31"/>
  <c r="AS62" i="23"/>
  <c r="AT62" i="23" s="1"/>
  <c r="AX62" i="23"/>
  <c r="AC30" i="23"/>
  <c r="AQ30" i="23"/>
  <c r="AU30" i="23"/>
  <c r="AV30" i="23" s="1"/>
  <c r="AA30" i="23"/>
  <c r="AB30" i="23" s="1"/>
  <c r="AP30" i="23"/>
  <c r="E28" i="35"/>
  <c r="AZ30" i="23"/>
  <c r="Y30" i="23"/>
  <c r="Z30" i="23" s="1"/>
  <c r="AR30" i="23"/>
  <c r="V30" i="23"/>
  <c r="X30" i="23"/>
  <c r="W30" i="23"/>
  <c r="AX30" i="23"/>
  <c r="AW30" i="23"/>
  <c r="AS30" i="23"/>
  <c r="AT30" i="23" s="1"/>
  <c r="BA30" i="23"/>
  <c r="E28" i="31"/>
  <c r="X41" i="23"/>
  <c r="AS41" i="23"/>
  <c r="AT41" i="23" s="1"/>
  <c r="W41" i="23"/>
  <c r="BA41" i="23"/>
  <c r="AX41" i="23"/>
  <c r="AW41" i="23"/>
  <c r="E39" i="31"/>
  <c r="AU41" i="23"/>
  <c r="AV41" i="23" s="1"/>
  <c r="AP41" i="23"/>
  <c r="V41" i="23"/>
  <c r="E39" i="35"/>
  <c r="AZ41" i="23"/>
  <c r="Y41" i="23"/>
  <c r="Z41" i="23" s="1"/>
  <c r="AQ41" i="23"/>
  <c r="AA41" i="23"/>
  <c r="AB41" i="23" s="1"/>
  <c r="AC41" i="23"/>
  <c r="AR41" i="23"/>
  <c r="F8" i="34"/>
  <c r="L8" i="34" s="1"/>
  <c r="U8" i="23"/>
  <c r="BA8" i="23" s="1"/>
  <c r="AC18" i="23"/>
  <c r="AP18" i="23"/>
  <c r="W18" i="23"/>
  <c r="AU18" i="23"/>
  <c r="AV18" i="23" s="1"/>
  <c r="E16" i="31"/>
  <c r="AR18" i="23"/>
  <c r="V18" i="23"/>
  <c r="AW18" i="23"/>
  <c r="Y18" i="23"/>
  <c r="Z18" i="23" s="1"/>
  <c r="BA18" i="23"/>
  <c r="AA18" i="23"/>
  <c r="AB18" i="23" s="1"/>
  <c r="AS18" i="23"/>
  <c r="AT18" i="23" s="1"/>
  <c r="X18" i="23"/>
  <c r="AZ18" i="23"/>
  <c r="E16" i="35"/>
  <c r="AX18" i="23"/>
  <c r="AQ18" i="23"/>
  <c r="Z15" i="19"/>
  <c r="CC15" i="19" s="1"/>
  <c r="CB15" i="19"/>
  <c r="X48" i="24"/>
  <c r="AR48" i="24"/>
  <c r="V48" i="24"/>
  <c r="AS48" i="24"/>
  <c r="AT48" i="24" s="1"/>
  <c r="Y48" i="24"/>
  <c r="Z48" i="24" s="1"/>
  <c r="AQ48" i="24"/>
  <c r="AC48" i="24"/>
  <c r="AZ48" i="24"/>
  <c r="AU48" i="24"/>
  <c r="AV48" i="24" s="1"/>
  <c r="F46" i="35"/>
  <c r="AW48" i="24"/>
  <c r="AA48" i="24"/>
  <c r="AB48" i="24" s="1"/>
  <c r="BA48" i="24"/>
  <c r="W48" i="24"/>
  <c r="AP48" i="24"/>
  <c r="F46" i="31"/>
  <c r="AX48" i="24"/>
  <c r="AA32" i="24"/>
  <c r="AB32" i="24" s="1"/>
  <c r="AZ32" i="24"/>
  <c r="W32" i="24"/>
  <c r="BA32" i="24"/>
  <c r="Y32" i="24"/>
  <c r="Z32" i="24" s="1"/>
  <c r="AS32" i="24"/>
  <c r="AT32" i="24" s="1"/>
  <c r="AQ32" i="24"/>
  <c r="F30" i="35"/>
  <c r="X32" i="24"/>
  <c r="AR32" i="24"/>
  <c r="AP32" i="24"/>
  <c r="F30" i="31"/>
  <c r="AX32" i="24"/>
  <c r="AC32" i="24"/>
  <c r="V32" i="24"/>
  <c r="AU32" i="24"/>
  <c r="AV32" i="24" s="1"/>
  <c r="AW32" i="24"/>
  <c r="V38" i="24"/>
  <c r="AU38" i="24"/>
  <c r="AV38" i="24" s="1"/>
  <c r="X38" i="24"/>
  <c r="AZ38" i="24"/>
  <c r="F36" i="35"/>
  <c r="AX38" i="24"/>
  <c r="W38" i="24"/>
  <c r="AR38" i="24"/>
  <c r="AA38" i="24"/>
  <c r="AB38" i="24" s="1"/>
  <c r="BA38" i="24"/>
  <c r="AC38" i="24"/>
  <c r="AS38" i="24"/>
  <c r="AT38" i="24" s="1"/>
  <c r="Y38" i="24"/>
  <c r="Z38" i="24" s="1"/>
  <c r="AW38" i="24"/>
  <c r="F36" i="31"/>
  <c r="AQ38" i="24"/>
  <c r="AP38" i="24"/>
  <c r="F47" i="31"/>
  <c r="BA49" i="24"/>
  <c r="F47" i="35"/>
  <c r="AW49" i="24"/>
  <c r="AZ49" i="24"/>
  <c r="X49" i="24"/>
  <c r="AU49" i="24"/>
  <c r="AV49" i="24" s="1"/>
  <c r="W49" i="24"/>
  <c r="AS49" i="24"/>
  <c r="AT49" i="24" s="1"/>
  <c r="AP49" i="24"/>
  <c r="AR49" i="24"/>
  <c r="V49" i="24"/>
  <c r="AQ49" i="24"/>
  <c r="AA49" i="24"/>
  <c r="AB49" i="24" s="1"/>
  <c r="AC49" i="24"/>
  <c r="Y49" i="24"/>
  <c r="Z49" i="24" s="1"/>
  <c r="AX49" i="24"/>
  <c r="X17" i="24"/>
  <c r="BA17" i="24"/>
  <c r="AA17" i="24"/>
  <c r="AB17" i="24" s="1"/>
  <c r="AR17" i="24"/>
  <c r="W17" i="24"/>
  <c r="AX17" i="24"/>
  <c r="F15" i="31"/>
  <c r="AU17" i="24"/>
  <c r="AV17" i="24" s="1"/>
  <c r="F15" i="35"/>
  <c r="AP17" i="24"/>
  <c r="AC17" i="24"/>
  <c r="AQ17" i="24"/>
  <c r="Y17" i="24"/>
  <c r="Z17" i="24" s="1"/>
  <c r="AZ17" i="24"/>
  <c r="V17" i="24"/>
  <c r="AW17" i="24"/>
  <c r="AS17" i="24"/>
  <c r="AT17" i="24" s="1"/>
  <c r="AC65" i="24"/>
  <c r="AQ65" i="24"/>
  <c r="AA65" i="24"/>
  <c r="AB65" i="24" s="1"/>
  <c r="AR65" i="24"/>
  <c r="X65" i="24"/>
  <c r="AW65" i="24"/>
  <c r="V65" i="24"/>
  <c r="AP65" i="24"/>
  <c r="AU65" i="24"/>
  <c r="AV65" i="24" s="1"/>
  <c r="F63" i="35"/>
  <c r="AS65" i="24"/>
  <c r="AT65" i="24" s="1"/>
  <c r="F63" i="31"/>
  <c r="AZ65" i="24"/>
  <c r="AX65" i="24"/>
  <c r="BA65" i="24"/>
  <c r="W65" i="24"/>
  <c r="Y65" i="24"/>
  <c r="Z65" i="24" s="1"/>
  <c r="E35" i="31"/>
  <c r="AW37" i="23"/>
  <c r="E35" i="35"/>
  <c r="AS37" i="23"/>
  <c r="AT37" i="23" s="1"/>
  <c r="V37" i="23"/>
  <c r="AP37" i="23"/>
  <c r="X37" i="23"/>
  <c r="AQ37" i="23"/>
  <c r="AA37" i="23"/>
  <c r="AB37" i="23" s="1"/>
  <c r="AR37" i="23"/>
  <c r="Y37" i="23"/>
  <c r="Z37" i="23" s="1"/>
  <c r="W37" i="23"/>
  <c r="AU37" i="23"/>
  <c r="AV37" i="23" s="1"/>
  <c r="AZ37" i="23"/>
  <c r="BA37" i="23"/>
  <c r="AX37" i="23"/>
  <c r="AC37" i="23"/>
  <c r="W36" i="23"/>
  <c r="AP36" i="23"/>
  <c r="AX36" i="23"/>
  <c r="Y36" i="23"/>
  <c r="Z36" i="23" s="1"/>
  <c r="AU36" i="23"/>
  <c r="AV36" i="23" s="1"/>
  <c r="V36" i="23"/>
  <c r="AS36" i="23"/>
  <c r="AT36" i="23" s="1"/>
  <c r="E34" i="31"/>
  <c r="S7" i="31" s="1"/>
  <c r="AR36" i="23"/>
  <c r="BA36" i="23"/>
  <c r="AZ36" i="23"/>
  <c r="AW36" i="23"/>
  <c r="AA36" i="23"/>
  <c r="AB36" i="23" s="1"/>
  <c r="X36" i="23"/>
  <c r="AC36" i="23"/>
  <c r="E34" i="35"/>
  <c r="AQ36" i="23"/>
  <c r="X63" i="23"/>
  <c r="AX63" i="23"/>
  <c r="AC63" i="23"/>
  <c r="AP63" i="23"/>
  <c r="W63" i="23"/>
  <c r="AW63" i="23"/>
  <c r="E61" i="31"/>
  <c r="AQ63" i="23"/>
  <c r="AU63" i="23"/>
  <c r="AV63" i="23" s="1"/>
  <c r="AA63" i="23"/>
  <c r="AB63" i="23" s="1"/>
  <c r="AS63" i="23"/>
  <c r="AT63" i="23" s="1"/>
  <c r="E61" i="35"/>
  <c r="AZ63" i="23"/>
  <c r="V63" i="23"/>
  <c r="BA63" i="23"/>
  <c r="Y63" i="23"/>
  <c r="Z63" i="23" s="1"/>
  <c r="AR63" i="23"/>
  <c r="V31" i="23"/>
  <c r="AW31" i="23"/>
  <c r="Y31" i="23"/>
  <c r="Z31" i="23" s="1"/>
  <c r="AX31" i="23"/>
  <c r="E29" i="35"/>
  <c r="AR31" i="23"/>
  <c r="AQ31" i="23"/>
  <c r="E29" i="31"/>
  <c r="AZ31" i="23"/>
  <c r="W31" i="23"/>
  <c r="AS31" i="23"/>
  <c r="AT31" i="23" s="1"/>
  <c r="AC31" i="23"/>
  <c r="BA31" i="23"/>
  <c r="AA31" i="23"/>
  <c r="AB31" i="23" s="1"/>
  <c r="AU31" i="23"/>
  <c r="AV31" i="23" s="1"/>
  <c r="X31" i="23"/>
  <c r="AP31" i="23"/>
  <c r="V9" i="26"/>
  <c r="AU9" i="26"/>
  <c r="AV9" i="26" s="1"/>
  <c r="AP9" i="26"/>
  <c r="Y9" i="26"/>
  <c r="Z9" i="26" s="1"/>
  <c r="AS9" i="26"/>
  <c r="AT9" i="26" s="1"/>
  <c r="H7" i="35"/>
  <c r="AQ9" i="26"/>
  <c r="W9" i="26"/>
  <c r="BA9" i="26"/>
  <c r="X9" i="26"/>
  <c r="AX9" i="26"/>
  <c r="AC9" i="26"/>
  <c r="AZ9" i="26"/>
  <c r="H7" i="31"/>
  <c r="AW9" i="26"/>
  <c r="AA9" i="26"/>
  <c r="AB9" i="26" s="1"/>
  <c r="AR9" i="26"/>
  <c r="W51" i="24"/>
  <c r="BA51" i="24"/>
  <c r="V51" i="24"/>
  <c r="AU51" i="24"/>
  <c r="AV51" i="24" s="1"/>
  <c r="AR51" i="24"/>
  <c r="AA51" i="24"/>
  <c r="AB51" i="24" s="1"/>
  <c r="AS51" i="24"/>
  <c r="AT51" i="24" s="1"/>
  <c r="AC51" i="24"/>
  <c r="AQ51" i="24"/>
  <c r="F49" i="31"/>
  <c r="AP51" i="24"/>
  <c r="F49" i="35"/>
  <c r="AZ51" i="24"/>
  <c r="AX51" i="24"/>
  <c r="Y51" i="24"/>
  <c r="Z51" i="24" s="1"/>
  <c r="AW51" i="24"/>
  <c r="X51" i="24"/>
  <c r="V54" i="24"/>
  <c r="AW54" i="24"/>
  <c r="X54" i="24"/>
  <c r="F52" i="31"/>
  <c r="AX54" i="24"/>
  <c r="Y54" i="24"/>
  <c r="Z54" i="24" s="1"/>
  <c r="AQ54" i="24"/>
  <c r="AS54" i="24"/>
  <c r="AT54" i="24" s="1"/>
  <c r="AA54" i="24"/>
  <c r="AB54" i="24" s="1"/>
  <c r="AU54" i="24"/>
  <c r="AV54" i="24" s="1"/>
  <c r="F52" i="35"/>
  <c r="BA54" i="24"/>
  <c r="W54" i="24"/>
  <c r="AR54" i="24"/>
  <c r="AC54" i="24"/>
  <c r="AP54" i="24"/>
  <c r="AZ54" i="24"/>
  <c r="W52" i="24"/>
  <c r="AS52" i="24"/>
  <c r="AT52" i="24" s="1"/>
  <c r="AZ52" i="24"/>
  <c r="Y52" i="24"/>
  <c r="Z52" i="24" s="1"/>
  <c r="AR52" i="24"/>
  <c r="F50" i="35"/>
  <c r="AP52" i="24"/>
  <c r="F50" i="31"/>
  <c r="BA52" i="24"/>
  <c r="AC52" i="24"/>
  <c r="AX52" i="24"/>
  <c r="AQ52" i="24"/>
  <c r="V52" i="24"/>
  <c r="AU52" i="24"/>
  <c r="AV52" i="24" s="1"/>
  <c r="X52" i="24"/>
  <c r="AA52" i="24"/>
  <c r="AB52" i="24" s="1"/>
  <c r="AW52" i="24"/>
  <c r="F53" i="31"/>
  <c r="AP55" i="24"/>
  <c r="AC55" i="24"/>
  <c r="AS55" i="24"/>
  <c r="AT55" i="24" s="1"/>
  <c r="Y55" i="24"/>
  <c r="Z55" i="24" s="1"/>
  <c r="AZ55" i="24"/>
  <c r="AA55" i="24"/>
  <c r="AB55" i="24" s="1"/>
  <c r="AQ55" i="24"/>
  <c r="V55" i="24"/>
  <c r="AX55" i="24"/>
  <c r="W55" i="24"/>
  <c r="X55" i="24"/>
  <c r="AR55" i="24"/>
  <c r="AU55" i="24"/>
  <c r="AV55" i="24" s="1"/>
  <c r="F53" i="35"/>
  <c r="AW55" i="24"/>
  <c r="BA55" i="24"/>
  <c r="X50" i="24"/>
  <c r="AU50" i="24"/>
  <c r="AV50" i="24" s="1"/>
  <c r="AS50" i="24"/>
  <c r="AT50" i="24" s="1"/>
  <c r="Y50" i="24"/>
  <c r="Z50" i="24" s="1"/>
  <c r="AW50" i="24"/>
  <c r="V50" i="24"/>
  <c r="BA50" i="24"/>
  <c r="AQ50" i="24"/>
  <c r="W50" i="24"/>
  <c r="AR50" i="24"/>
  <c r="AA50" i="24"/>
  <c r="AB50" i="24" s="1"/>
  <c r="AX50" i="24"/>
  <c r="F48" i="31"/>
  <c r="AP50" i="24"/>
  <c r="AC50" i="24"/>
  <c r="AZ50" i="24"/>
  <c r="F48" i="35"/>
  <c r="X53" i="24"/>
  <c r="AR53" i="24"/>
  <c r="BA53" i="24"/>
  <c r="Y53" i="24"/>
  <c r="Z53" i="24" s="1"/>
  <c r="AQ53" i="24"/>
  <c r="AC53" i="24"/>
  <c r="V53" i="24"/>
  <c r="AX53" i="24"/>
  <c r="AA53" i="24"/>
  <c r="AB53" i="24" s="1"/>
  <c r="AU53" i="24"/>
  <c r="AV53" i="24" s="1"/>
  <c r="F51" i="31"/>
  <c r="AZ53" i="24"/>
  <c r="F51" i="35"/>
  <c r="AW53" i="24"/>
  <c r="W53" i="24"/>
  <c r="AS53" i="24"/>
  <c r="AT53" i="24" s="1"/>
  <c r="AP53" i="24"/>
  <c r="AH86" i="35"/>
  <c r="AI77" i="35"/>
  <c r="AI94" i="35"/>
  <c r="AH160" i="35"/>
  <c r="AH97" i="35"/>
  <c r="AI103" i="35"/>
  <c r="AH80" i="35"/>
  <c r="AH47" i="35"/>
  <c r="AI50" i="35"/>
  <c r="AH30" i="35"/>
  <c r="AI55" i="35"/>
  <c r="AH53" i="35"/>
  <c r="AH54" i="35"/>
  <c r="AI19" i="35"/>
  <c r="AI36" i="35"/>
  <c r="AH58" i="35"/>
  <c r="AI40" i="35"/>
  <c r="AI24" i="35"/>
  <c r="AI52" i="35"/>
  <c r="AI48" i="35"/>
  <c r="AH28" i="35"/>
  <c r="AH46" i="35"/>
  <c r="AG14" i="35"/>
  <c r="AI60" i="35"/>
  <c r="AI44" i="35"/>
  <c r="AH38" i="35"/>
  <c r="AH24" i="35"/>
  <c r="AH55" i="35"/>
  <c r="AH57" i="35"/>
  <c r="AI21" i="35"/>
  <c r="AH15" i="35"/>
  <c r="AI37" i="35"/>
  <c r="AI18" i="35"/>
  <c r="AI22" i="35"/>
  <c r="AI16" i="35"/>
  <c r="AI58" i="35"/>
  <c r="AH37" i="35"/>
  <c r="AH21" i="35"/>
  <c r="AH27" i="35"/>
  <c r="AI29" i="35"/>
  <c r="AI54" i="35"/>
  <c r="AI30" i="35"/>
  <c r="AI35" i="35"/>
  <c r="AH36" i="35"/>
  <c r="AH43" i="35"/>
  <c r="AI23" i="35"/>
  <c r="AH17" i="35"/>
  <c r="AH16" i="35"/>
  <c r="AH20" i="35"/>
  <c r="AH19" i="35"/>
  <c r="AH44" i="35"/>
  <c r="AI47" i="35"/>
  <c r="AI61" i="35"/>
  <c r="AH45" i="35"/>
  <c r="AI34" i="35"/>
  <c r="AH60" i="35"/>
  <c r="AH42" i="35"/>
  <c r="AI20" i="35"/>
  <c r="AH23" i="35"/>
  <c r="AH61" i="35"/>
  <c r="AH31" i="35"/>
  <c r="AH41" i="35"/>
  <c r="AI31" i="35"/>
  <c r="AH52" i="35"/>
  <c r="AH62" i="35"/>
  <c r="AH29" i="35"/>
  <c r="AH50" i="35"/>
  <c r="AH39" i="35"/>
  <c r="AI32" i="35"/>
  <c r="AI39" i="35"/>
  <c r="AI28" i="35"/>
  <c r="AH48" i="35"/>
  <c r="AJ7" i="35"/>
  <c r="AH40" i="35"/>
  <c r="AI57" i="35"/>
  <c r="AI38" i="35"/>
  <c r="AH49" i="35"/>
  <c r="AH35" i="35"/>
  <c r="AI42" i="35"/>
  <c r="AI121" i="35"/>
  <c r="AI45" i="35"/>
  <c r="AH59" i="35"/>
  <c r="AI17" i="35"/>
  <c r="AI63" i="35"/>
  <c r="AI51" i="35"/>
  <c r="AI25" i="35"/>
  <c r="AI43" i="35"/>
  <c r="AK7" i="35"/>
  <c r="AH64" i="35"/>
  <c r="AI15" i="35"/>
  <c r="AH18" i="35"/>
  <c r="AI27" i="35"/>
  <c r="AH26" i="35"/>
  <c r="AH34" i="35"/>
  <c r="AI56" i="35"/>
  <c r="AH32" i="35"/>
  <c r="AH25" i="35"/>
  <c r="AH65" i="35"/>
  <c r="AH56" i="35"/>
  <c r="AI49" i="35"/>
  <c r="AI46" i="35"/>
  <c r="AI41" i="35"/>
  <c r="AI26" i="35"/>
  <c r="AI53" i="35"/>
  <c r="AH63" i="35"/>
  <c r="AI59" i="35"/>
  <c r="AI33" i="35"/>
  <c r="AH51" i="35"/>
  <c r="AH22" i="35"/>
  <c r="AH33" i="35"/>
  <c r="AI62" i="35"/>
  <c r="U9" i="23" l="1"/>
  <c r="AQ9" i="23" s="1"/>
  <c r="F9" i="34"/>
  <c r="L9" i="34" s="1"/>
  <c r="I7" i="20"/>
  <c r="BA7" i="20" s="1"/>
  <c r="AB16" i="19"/>
  <c r="AV16" i="19"/>
  <c r="CJ15" i="19"/>
  <c r="Y7" i="30"/>
  <c r="Z7" i="30" s="1"/>
  <c r="AB7" i="30" s="1"/>
  <c r="AD7" i="30"/>
  <c r="AE7" i="30" s="1"/>
  <c r="AG7" i="30" s="1"/>
  <c r="CK15" i="19"/>
  <c r="AZ10" i="26"/>
  <c r="AW10" i="26"/>
  <c r="H8" i="35"/>
  <c r="W10" i="26"/>
  <c r="Y10" i="26"/>
  <c r="Z10" i="26" s="1"/>
  <c r="AR10" i="26"/>
  <c r="BA10" i="26"/>
  <c r="V10" i="26"/>
  <c r="AQ10" i="26"/>
  <c r="X10" i="26"/>
  <c r="AS10" i="26"/>
  <c r="AT10" i="26" s="1"/>
  <c r="AC10" i="26"/>
  <c r="AP10" i="26"/>
  <c r="AA10" i="26"/>
  <c r="AB10" i="26" s="1"/>
  <c r="AX10" i="26"/>
  <c r="H8" i="31"/>
  <c r="AU10" i="26"/>
  <c r="AV10" i="26" s="1"/>
  <c r="DO142" i="20"/>
  <c r="DH142" i="20"/>
  <c r="DH7" i="20"/>
  <c r="DO187" i="20"/>
  <c r="DH187" i="20"/>
  <c r="DH97" i="20"/>
  <c r="DH52" i="20"/>
  <c r="DO52" i="20"/>
  <c r="DO97" i="20"/>
  <c r="CA16" i="19"/>
  <c r="F6" i="35"/>
  <c r="BA8" i="24"/>
  <c r="AA8" i="24"/>
  <c r="AB8" i="24" s="1"/>
  <c r="AZ8" i="24"/>
  <c r="AQ8" i="24"/>
  <c r="W8" i="24"/>
  <c r="AP8" i="24"/>
  <c r="AC8" i="24"/>
  <c r="AS8" i="24"/>
  <c r="AT8" i="24" s="1"/>
  <c r="F6" i="31"/>
  <c r="AW8" i="24"/>
  <c r="V8" i="24"/>
  <c r="AR8" i="24"/>
  <c r="X8" i="24"/>
  <c r="AX8" i="24"/>
  <c r="Y8" i="24"/>
  <c r="Z8" i="24" s="1"/>
  <c r="AU8" i="24"/>
  <c r="AV8" i="24" s="1"/>
  <c r="H11" i="34"/>
  <c r="N11" i="34" s="1"/>
  <c r="U11" i="25"/>
  <c r="N12" i="25"/>
  <c r="N10" i="24"/>
  <c r="U9" i="24"/>
  <c r="G9" i="34"/>
  <c r="M9" i="34" s="1"/>
  <c r="CI15" i="19"/>
  <c r="CG15" i="19"/>
  <c r="F10" i="34"/>
  <c r="L10" i="34" s="1"/>
  <c r="U10" i="23"/>
  <c r="N11" i="23"/>
  <c r="DF52" i="20"/>
  <c r="DM52" i="20"/>
  <c r="DF7" i="20"/>
  <c r="BY16" i="19"/>
  <c r="AW4" i="7"/>
  <c r="DF97" i="20"/>
  <c r="DM97" i="20"/>
  <c r="AX9" i="23"/>
  <c r="AZ9" i="23"/>
  <c r="AS9" i="23"/>
  <c r="AT9" i="23" s="1"/>
  <c r="CF15" i="19"/>
  <c r="CH15" i="19"/>
  <c r="DL187" i="20"/>
  <c r="DL7" i="20"/>
  <c r="DL142" i="20"/>
  <c r="DS97" i="20"/>
  <c r="DS142" i="20"/>
  <c r="DL97" i="20"/>
  <c r="DS187" i="20"/>
  <c r="DL52" i="20"/>
  <c r="CD16" i="19"/>
  <c r="DS52" i="20"/>
  <c r="G8" i="35"/>
  <c r="AX10" i="25"/>
  <c r="X10" i="25"/>
  <c r="AU10" i="25"/>
  <c r="AV10" i="25" s="1"/>
  <c r="W10" i="25"/>
  <c r="BA10" i="25"/>
  <c r="AC10" i="25"/>
  <c r="AW10" i="25"/>
  <c r="V10" i="25"/>
  <c r="AP10" i="25"/>
  <c r="AA10" i="25"/>
  <c r="AB10" i="25" s="1"/>
  <c r="AQ10" i="25"/>
  <c r="Y10" i="25"/>
  <c r="Z10" i="25" s="1"/>
  <c r="AS10" i="25"/>
  <c r="AT10" i="25" s="1"/>
  <c r="AZ10" i="25"/>
  <c r="G8" i="31"/>
  <c r="AR10" i="25"/>
  <c r="E6" i="31"/>
  <c r="AX8" i="23"/>
  <c r="W8" i="23"/>
  <c r="AZ8" i="23"/>
  <c r="AA8" i="23"/>
  <c r="AB8" i="23" s="1"/>
  <c r="AW8" i="23"/>
  <c r="E6" i="35"/>
  <c r="AS8" i="23"/>
  <c r="AT8" i="23" s="1"/>
  <c r="X8" i="23"/>
  <c r="AP8" i="23"/>
  <c r="Y8" i="23"/>
  <c r="Z8" i="23" s="1"/>
  <c r="AR8" i="23"/>
  <c r="AC8" i="23"/>
  <c r="AQ8" i="23"/>
  <c r="V8" i="23"/>
  <c r="AU8" i="23"/>
  <c r="AV8" i="23" s="1"/>
  <c r="Z16" i="19"/>
  <c r="CB16" i="19"/>
  <c r="CB17" i="19" s="1"/>
  <c r="CB18" i="19" s="1"/>
  <c r="DI7" i="20"/>
  <c r="AX4" i="7"/>
  <c r="AX5" i="7" s="1"/>
  <c r="AX6" i="7" s="1"/>
  <c r="AX7" i="7" s="1"/>
  <c r="AX8" i="7" s="1"/>
  <c r="AX9" i="7" s="1"/>
  <c r="AX10" i="7" s="1"/>
  <c r="AX11" i="7" s="1"/>
  <c r="AX12" i="7" s="1"/>
  <c r="AX13" i="7" s="1"/>
  <c r="AX14" i="7" s="1"/>
  <c r="AX15" i="7" s="1"/>
  <c r="AX16" i="7" s="1"/>
  <c r="AX17" i="7" s="1"/>
  <c r="AX18" i="7" s="1"/>
  <c r="AX19" i="7" s="1"/>
  <c r="Z19" i="24"/>
  <c r="L20" i="7"/>
  <c r="M20" i="7" s="1"/>
  <c r="N20" i="7" s="1"/>
  <c r="O20" i="7" s="1"/>
  <c r="P20" i="7" s="1"/>
  <c r="Q20" i="7" s="1"/>
  <c r="I11" i="34"/>
  <c r="O11" i="34" s="1"/>
  <c r="U11" i="26"/>
  <c r="N12" i="26"/>
  <c r="DK97" i="20"/>
  <c r="DK7" i="20"/>
  <c r="AZ4" i="7"/>
  <c r="AZ5" i="7" s="1"/>
  <c r="AZ6" i="7" s="1"/>
  <c r="AZ7" i="7" s="1"/>
  <c r="AZ8" i="7" s="1"/>
  <c r="AZ9" i="7" s="1"/>
  <c r="AZ10" i="7" s="1"/>
  <c r="AZ11" i="7" s="1"/>
  <c r="AZ12" i="7" s="1"/>
  <c r="AZ13" i="7" s="1"/>
  <c r="AZ14" i="7" s="1"/>
  <c r="AZ15" i="7" s="1"/>
  <c r="AZ16" i="7" s="1"/>
  <c r="AZ17" i="7" s="1"/>
  <c r="AZ18" i="7" s="1"/>
  <c r="AZ19" i="7" s="1"/>
  <c r="DR97" i="20"/>
  <c r="DR52" i="20"/>
  <c r="DK52" i="20"/>
  <c r="M18" i="7"/>
  <c r="N18" i="7" s="1"/>
  <c r="O18" i="7" s="1"/>
  <c r="P18" i="7" s="1"/>
  <c r="Q18" i="7" s="1"/>
  <c r="AN7" i="30"/>
  <c r="AO7" i="30" s="1"/>
  <c r="AQ7" i="30" s="1"/>
  <c r="AI7" i="30"/>
  <c r="AJ7" i="30" s="1"/>
  <c r="AL7" i="30" s="1"/>
  <c r="DN52" i="20"/>
  <c r="DG7" i="20"/>
  <c r="DG52" i="20"/>
  <c r="DN142" i="20"/>
  <c r="DN187" i="20"/>
  <c r="DG187" i="20"/>
  <c r="DG142" i="20"/>
  <c r="DG97" i="20"/>
  <c r="DN97" i="20"/>
  <c r="BZ16" i="19"/>
  <c r="L19" i="7"/>
  <c r="M19" i="7" s="1"/>
  <c r="N19" i="7" s="1"/>
  <c r="O19" i="7" s="1"/>
  <c r="P19" i="7" s="1"/>
  <c r="Q19" i="7" s="1"/>
  <c r="AK8" i="35"/>
  <c r="AI6" i="35"/>
  <c r="AJ8" i="35"/>
  <c r="AH6" i="35"/>
  <c r="Y9" i="23" l="1"/>
  <c r="Z9" i="23" s="1"/>
  <c r="AR9" i="23"/>
  <c r="W9" i="23"/>
  <c r="E7" i="35"/>
  <c r="X9" i="23"/>
  <c r="BA9" i="23"/>
  <c r="AW9" i="23"/>
  <c r="AU9" i="23"/>
  <c r="AV9" i="23" s="1"/>
  <c r="AC9" i="23"/>
  <c r="E7" i="31"/>
  <c r="AP9" i="23"/>
  <c r="AA9" i="23"/>
  <c r="AB9" i="23" s="1"/>
  <c r="V9" i="23"/>
  <c r="L7" i="20"/>
  <c r="BJ7" i="20" s="1"/>
  <c r="G7" i="20"/>
  <c r="I8" i="20"/>
  <c r="BA8" i="20" s="1"/>
  <c r="DL8" i="20"/>
  <c r="BA4" i="7"/>
  <c r="AW5" i="7"/>
  <c r="CD17" i="19"/>
  <c r="BY17" i="19"/>
  <c r="AZ11" i="25"/>
  <c r="G9" i="31"/>
  <c r="AP11" i="25"/>
  <c r="AA11" i="25"/>
  <c r="AB11" i="25" s="1"/>
  <c r="AU11" i="25"/>
  <c r="AV11" i="25" s="1"/>
  <c r="AX11" i="25"/>
  <c r="V11" i="25"/>
  <c r="BA11" i="25"/>
  <c r="AC11" i="25"/>
  <c r="AW11" i="25"/>
  <c r="W11" i="25"/>
  <c r="AQ11" i="25"/>
  <c r="Y11" i="25"/>
  <c r="Z11" i="25" s="1"/>
  <c r="AS11" i="25"/>
  <c r="AT11" i="25" s="1"/>
  <c r="X11" i="25"/>
  <c r="G9" i="35"/>
  <c r="AR11" i="25"/>
  <c r="DK8" i="20"/>
  <c r="DF8" i="20"/>
  <c r="DI8" i="20"/>
  <c r="DH8" i="20"/>
  <c r="BZ17" i="19"/>
  <c r="DG8" i="20"/>
  <c r="DG9" i="20" s="1"/>
  <c r="DG10" i="20" s="1"/>
  <c r="CB19" i="19"/>
  <c r="DT52" i="20"/>
  <c r="Y9" i="24"/>
  <c r="Z9" i="24" s="1"/>
  <c r="AQ9" i="24"/>
  <c r="AC9" i="24"/>
  <c r="AR9" i="24"/>
  <c r="X9" i="24"/>
  <c r="AZ9" i="24"/>
  <c r="V9" i="24"/>
  <c r="AP9" i="24"/>
  <c r="AW9" i="24"/>
  <c r="F7" i="35"/>
  <c r="AS9" i="24"/>
  <c r="AT9" i="24" s="1"/>
  <c r="F7" i="31"/>
  <c r="BA9" i="24"/>
  <c r="AA9" i="24"/>
  <c r="AB9" i="24" s="1"/>
  <c r="AX9" i="24"/>
  <c r="W9" i="24"/>
  <c r="AU9" i="24"/>
  <c r="AV9" i="24" s="1"/>
  <c r="CA17" i="19"/>
  <c r="I12" i="34"/>
  <c r="O12" i="34" s="1"/>
  <c r="U12" i="26"/>
  <c r="N13" i="26"/>
  <c r="AY4" i="7"/>
  <c r="AY5" i="7" s="1"/>
  <c r="AY6" i="7" s="1"/>
  <c r="AY7" i="7" s="1"/>
  <c r="AY8" i="7" s="1"/>
  <c r="AY9" i="7" s="1"/>
  <c r="AY10" i="7" s="1"/>
  <c r="AY11" i="7" s="1"/>
  <c r="AY12" i="7" s="1"/>
  <c r="AY13" i="7" s="1"/>
  <c r="AY14" i="7" s="1"/>
  <c r="AY15" i="7" s="1"/>
  <c r="AY16" i="7" s="1"/>
  <c r="AY17" i="7" s="1"/>
  <c r="AY18" i="7" s="1"/>
  <c r="AY19" i="7" s="1"/>
  <c r="DJ7" i="20"/>
  <c r="DT7" i="20" s="1"/>
  <c r="CC16" i="19"/>
  <c r="CG16" i="19" s="1"/>
  <c r="F11" i="34"/>
  <c r="L11" i="34" s="1"/>
  <c r="U11" i="23"/>
  <c r="N12" i="23"/>
  <c r="G10" i="34"/>
  <c r="M10" i="34" s="1"/>
  <c r="U10" i="24"/>
  <c r="N11" i="24"/>
  <c r="H9" i="31"/>
  <c r="W11" i="26"/>
  <c r="BA11" i="26"/>
  <c r="AW11" i="26"/>
  <c r="Y11" i="26"/>
  <c r="Z11" i="26" s="1"/>
  <c r="AP11" i="26"/>
  <c r="AZ11" i="26"/>
  <c r="H9" i="35"/>
  <c r="AR11" i="26"/>
  <c r="AA11" i="26"/>
  <c r="AB11" i="26" s="1"/>
  <c r="AX11" i="26"/>
  <c r="AQ11" i="26"/>
  <c r="AU11" i="26"/>
  <c r="AV11" i="26" s="1"/>
  <c r="V11" i="26"/>
  <c r="AC11" i="26"/>
  <c r="AS11" i="26"/>
  <c r="AT11" i="26" s="1"/>
  <c r="X11" i="26"/>
  <c r="W10" i="23"/>
  <c r="AA10" i="23"/>
  <c r="AB10" i="23" s="1"/>
  <c r="AU10" i="23"/>
  <c r="AV10" i="23" s="1"/>
  <c r="V10" i="23"/>
  <c r="AR10" i="23"/>
  <c r="AP10" i="23"/>
  <c r="Y10" i="23"/>
  <c r="Z10" i="23" s="1"/>
  <c r="AQ10" i="23"/>
  <c r="E8" i="35"/>
  <c r="AS10" i="23"/>
  <c r="AT10" i="23" s="1"/>
  <c r="E8" i="31"/>
  <c r="BA10" i="23"/>
  <c r="AZ10" i="23"/>
  <c r="AC10" i="23"/>
  <c r="AW10" i="23"/>
  <c r="AX10" i="23"/>
  <c r="X10" i="23"/>
  <c r="DT97" i="20"/>
  <c r="H12" i="34"/>
  <c r="N12" i="34" s="1"/>
  <c r="U12" i="25"/>
  <c r="N13" i="25"/>
  <c r="AH7" i="35"/>
  <c r="AK9" i="35"/>
  <c r="AJ9" i="35"/>
  <c r="AH8" i="35"/>
  <c r="AI7" i="35"/>
  <c r="L8" i="20" l="1"/>
  <c r="BJ8" i="20" s="1"/>
  <c r="I9" i="20"/>
  <c r="BA9" i="20" s="1"/>
  <c r="F7" i="22"/>
  <c r="AU7" i="20"/>
  <c r="F7" i="20"/>
  <c r="DA7" i="20" s="1"/>
  <c r="G8" i="20"/>
  <c r="BC28" i="20"/>
  <c r="BC8" i="20"/>
  <c r="DS7" i="20"/>
  <c r="DM7" i="20"/>
  <c r="DR7" i="20"/>
  <c r="DN7" i="20"/>
  <c r="CK16" i="19"/>
  <c r="CB20" i="19"/>
  <c r="CB21" i="19" s="1"/>
  <c r="DI9" i="20"/>
  <c r="BY18" i="19"/>
  <c r="DH9" i="20"/>
  <c r="U11" i="24"/>
  <c r="G11" i="34"/>
  <c r="M11" i="34" s="1"/>
  <c r="N12" i="24"/>
  <c r="W10" i="24"/>
  <c r="AS10" i="24"/>
  <c r="AT10" i="24" s="1"/>
  <c r="Y10" i="24"/>
  <c r="Z10" i="24" s="1"/>
  <c r="AX10" i="24"/>
  <c r="AC10" i="24"/>
  <c r="AU10" i="24"/>
  <c r="AV10" i="24" s="1"/>
  <c r="X10" i="24"/>
  <c r="AR10" i="24"/>
  <c r="AA10" i="24"/>
  <c r="AB10" i="24" s="1"/>
  <c r="AW10" i="24"/>
  <c r="F8" i="35"/>
  <c r="AZ10" i="24"/>
  <c r="F8" i="31"/>
  <c r="AP10" i="24"/>
  <c r="AQ10" i="24"/>
  <c r="V10" i="24"/>
  <c r="BA10" i="24"/>
  <c r="I13" i="34"/>
  <c r="O13" i="34" s="1"/>
  <c r="U13" i="26"/>
  <c r="N14" i="26"/>
  <c r="DP7" i="20"/>
  <c r="CF16" i="19"/>
  <c r="DG11" i="20"/>
  <c r="DG12" i="20" s="1"/>
  <c r="DF9" i="20"/>
  <c r="CD18" i="19"/>
  <c r="H10" i="35"/>
  <c r="AU12" i="26"/>
  <c r="AV12" i="26" s="1"/>
  <c r="AS12" i="26"/>
  <c r="AT12" i="26" s="1"/>
  <c r="AC12" i="26"/>
  <c r="AA12" i="26"/>
  <c r="AB12" i="26" s="1"/>
  <c r="AP12" i="26"/>
  <c r="X12" i="26"/>
  <c r="AX12" i="26"/>
  <c r="V12" i="26"/>
  <c r="AQ12" i="26"/>
  <c r="H10" i="31"/>
  <c r="AR12" i="26"/>
  <c r="BA12" i="26"/>
  <c r="AZ12" i="26"/>
  <c r="Y12" i="26"/>
  <c r="Z12" i="26" s="1"/>
  <c r="W12" i="26"/>
  <c r="AW12" i="26"/>
  <c r="F12" i="34"/>
  <c r="L12" i="34" s="1"/>
  <c r="U12" i="23"/>
  <c r="N13" i="23"/>
  <c r="H13" i="34"/>
  <c r="N13" i="34" s="1"/>
  <c r="U13" i="25"/>
  <c r="N14" i="25"/>
  <c r="AU12" i="25"/>
  <c r="AV12" i="25" s="1"/>
  <c r="BA12" i="25"/>
  <c r="AP12" i="25"/>
  <c r="G10" i="31"/>
  <c r="V12" i="25"/>
  <c r="AQ12" i="25"/>
  <c r="X12" i="25"/>
  <c r="AZ12" i="25"/>
  <c r="G10" i="35"/>
  <c r="AS12" i="25"/>
  <c r="AT12" i="25" s="1"/>
  <c r="AA12" i="25"/>
  <c r="AB12" i="25" s="1"/>
  <c r="AW12" i="25"/>
  <c r="W12" i="25"/>
  <c r="AC12" i="25"/>
  <c r="Y12" i="25"/>
  <c r="Z12" i="25" s="1"/>
  <c r="AX12" i="25"/>
  <c r="AR12" i="25"/>
  <c r="AS11" i="23"/>
  <c r="AT11" i="23" s="1"/>
  <c r="AQ11" i="23"/>
  <c r="E9" i="31"/>
  <c r="AU11" i="23"/>
  <c r="AV11" i="23" s="1"/>
  <c r="W11" i="23"/>
  <c r="AA11" i="23"/>
  <c r="AB11" i="23" s="1"/>
  <c r="AX11" i="23"/>
  <c r="AC11" i="23"/>
  <c r="AP11" i="23"/>
  <c r="BA11" i="23"/>
  <c r="X11" i="23"/>
  <c r="AR11" i="23"/>
  <c r="Y11" i="23"/>
  <c r="Z11" i="23" s="1"/>
  <c r="E9" i="35"/>
  <c r="AW11" i="23"/>
  <c r="V11" i="23"/>
  <c r="AZ11" i="23"/>
  <c r="CA18" i="19"/>
  <c r="BZ18" i="19"/>
  <c r="BA5" i="7"/>
  <c r="AW6" i="7"/>
  <c r="CH16" i="19"/>
  <c r="DK9" i="20"/>
  <c r="CI16" i="19"/>
  <c r="CJ16" i="19"/>
  <c r="CC17" i="19"/>
  <c r="CF17" i="19" s="1"/>
  <c r="DL9" i="20"/>
  <c r="DQ7" i="20"/>
  <c r="DJ8" i="20"/>
  <c r="DO7" i="20"/>
  <c r="AH9" i="35"/>
  <c r="AI8" i="35"/>
  <c r="AJ10" i="35"/>
  <c r="AK10" i="35"/>
  <c r="I10" i="20" l="1"/>
  <c r="BA10" i="20" s="1"/>
  <c r="L9" i="20"/>
  <c r="BJ9" i="20" s="1"/>
  <c r="BL8" i="20"/>
  <c r="BL28" i="20"/>
  <c r="CJ7" i="20"/>
  <c r="CN7" i="20"/>
  <c r="CM7" i="20"/>
  <c r="CZ7" i="20"/>
  <c r="CR7" i="20"/>
  <c r="CV7" i="20"/>
  <c r="CW7" i="20"/>
  <c r="CX7" i="20"/>
  <c r="CS7" i="20"/>
  <c r="CY7" i="20"/>
  <c r="CT7" i="20"/>
  <c r="CO7" i="20"/>
  <c r="CU7" i="20"/>
  <c r="CQ7" i="20"/>
  <c r="CI7" i="20"/>
  <c r="CP7" i="20"/>
  <c r="CL7" i="20"/>
  <c r="AU8" i="20"/>
  <c r="F8" i="22"/>
  <c r="H8" i="22" s="1"/>
  <c r="G9" i="20"/>
  <c r="F8" i="20"/>
  <c r="DA8" i="20" s="1"/>
  <c r="CL8" i="20" s="1"/>
  <c r="BG7" i="20"/>
  <c r="CK7" i="20"/>
  <c r="CN26" i="20" s="1"/>
  <c r="BC29" i="20"/>
  <c r="BC9" i="20"/>
  <c r="H7" i="22"/>
  <c r="K13" i="22"/>
  <c r="K15" i="22"/>
  <c r="K14" i="22"/>
  <c r="K11" i="22"/>
  <c r="K10" i="22"/>
  <c r="K9" i="22"/>
  <c r="K12" i="22"/>
  <c r="K8" i="22"/>
  <c r="K7" i="22"/>
  <c r="DT8" i="20"/>
  <c r="DQ8" i="20" s="1"/>
  <c r="DJ9" i="20"/>
  <c r="DH10" i="20"/>
  <c r="CD19" i="19"/>
  <c r="CD20" i="19" s="1"/>
  <c r="U14" i="26"/>
  <c r="I14" i="34"/>
  <c r="O14" i="34" s="1"/>
  <c r="N15" i="26"/>
  <c r="DL10" i="20"/>
  <c r="BA6" i="7"/>
  <c r="AW7" i="7"/>
  <c r="H14" i="34"/>
  <c r="N14" i="34" s="1"/>
  <c r="U14" i="25"/>
  <c r="N15" i="25"/>
  <c r="CK17" i="19"/>
  <c r="AR13" i="26"/>
  <c r="AP13" i="26"/>
  <c r="W13" i="26"/>
  <c r="AW13" i="26"/>
  <c r="H11" i="31"/>
  <c r="AZ13" i="26"/>
  <c r="AA13" i="26"/>
  <c r="AB13" i="26" s="1"/>
  <c r="AU13" i="26"/>
  <c r="AV13" i="26" s="1"/>
  <c r="H11" i="35"/>
  <c r="X13" i="26"/>
  <c r="AC13" i="26"/>
  <c r="BA13" i="26"/>
  <c r="AX13" i="26"/>
  <c r="V13" i="26"/>
  <c r="AS13" i="26"/>
  <c r="AT13" i="26" s="1"/>
  <c r="Y13" i="26"/>
  <c r="Z13" i="26" s="1"/>
  <c r="AQ13" i="26"/>
  <c r="BY19" i="19"/>
  <c r="AZ13" i="25"/>
  <c r="AW13" i="25"/>
  <c r="G11" i="35"/>
  <c r="G11" i="31"/>
  <c r="AP13" i="25"/>
  <c r="AS13" i="25"/>
  <c r="AT13" i="25" s="1"/>
  <c r="AC13" i="25"/>
  <c r="AU13" i="25"/>
  <c r="AV13" i="25" s="1"/>
  <c r="AA13" i="25"/>
  <c r="AB13" i="25" s="1"/>
  <c r="AX13" i="25"/>
  <c r="Y13" i="25"/>
  <c r="Z13" i="25" s="1"/>
  <c r="AR13" i="25"/>
  <c r="BA13" i="25"/>
  <c r="W13" i="25"/>
  <c r="AQ13" i="25"/>
  <c r="X13" i="25"/>
  <c r="V13" i="25"/>
  <c r="DF10" i="20"/>
  <c r="BZ19" i="19"/>
  <c r="DI10" i="20"/>
  <c r="CI17" i="19"/>
  <c r="CJ17" i="19"/>
  <c r="CC18" i="19"/>
  <c r="CH18" i="19" s="1"/>
  <c r="F13" i="34"/>
  <c r="L13" i="34" s="1"/>
  <c r="U13" i="23"/>
  <c r="N14" i="23"/>
  <c r="G12" i="34"/>
  <c r="M12" i="34" s="1"/>
  <c r="U12" i="24"/>
  <c r="N13" i="24"/>
  <c r="CG17" i="19"/>
  <c r="CA19" i="19"/>
  <c r="AA12" i="23"/>
  <c r="AB12" i="23" s="1"/>
  <c r="AW12" i="23"/>
  <c r="AS12" i="23"/>
  <c r="AT12" i="23" s="1"/>
  <c r="AZ12" i="23"/>
  <c r="AX12" i="23"/>
  <c r="Y12" i="23"/>
  <c r="Z12" i="23" s="1"/>
  <c r="AP12" i="23"/>
  <c r="E10" i="31"/>
  <c r="AU12" i="23"/>
  <c r="AV12" i="23" s="1"/>
  <c r="X12" i="23"/>
  <c r="AR12" i="23"/>
  <c r="AC12" i="23"/>
  <c r="AQ12" i="23"/>
  <c r="BA12" i="23"/>
  <c r="W12" i="23"/>
  <c r="E10" i="35"/>
  <c r="V12" i="23"/>
  <c r="DG13" i="20"/>
  <c r="CB22" i="19"/>
  <c r="DK10" i="20"/>
  <c r="CH17" i="19"/>
  <c r="AU11" i="24"/>
  <c r="AV11" i="24" s="1"/>
  <c r="W11" i="24"/>
  <c r="AP11" i="24"/>
  <c r="AZ11" i="24"/>
  <c r="BA11" i="24"/>
  <c r="V11" i="24"/>
  <c r="AS11" i="24"/>
  <c r="AT11" i="24" s="1"/>
  <c r="AC11" i="24"/>
  <c r="AA11" i="24"/>
  <c r="AB11" i="24" s="1"/>
  <c r="AW11" i="24"/>
  <c r="F9" i="35"/>
  <c r="AX11" i="24"/>
  <c r="X11" i="24"/>
  <c r="F9" i="31"/>
  <c r="AR11" i="24"/>
  <c r="AQ11" i="24"/>
  <c r="Y11" i="24"/>
  <c r="Z11" i="24" s="1"/>
  <c r="AJ11" i="35"/>
  <c r="AH10" i="35"/>
  <c r="AK11" i="35"/>
  <c r="AI9" i="35"/>
  <c r="CG18" i="19" l="1"/>
  <c r="I11" i="20"/>
  <c r="BA11" i="20" s="1"/>
  <c r="L10" i="20"/>
  <c r="BJ10" i="20" s="1"/>
  <c r="BL9" i="20"/>
  <c r="BL29" i="20"/>
  <c r="CJ8" i="20"/>
  <c r="CT8" i="20"/>
  <c r="CX8" i="20"/>
  <c r="CQ8" i="20"/>
  <c r="CN8" i="20"/>
  <c r="CY8" i="20"/>
  <c r="CZ8" i="20"/>
  <c r="CO8" i="20"/>
  <c r="CS8" i="20"/>
  <c r="CR8" i="20"/>
  <c r="CW8" i="20"/>
  <c r="CI8" i="20"/>
  <c r="CV8" i="20"/>
  <c r="CP8" i="20"/>
  <c r="CM8" i="20"/>
  <c r="CU8" i="20"/>
  <c r="CO26" i="20"/>
  <c r="CM26" i="20"/>
  <c r="CP26" i="20"/>
  <c r="AU9" i="20"/>
  <c r="F9" i="22"/>
  <c r="H9" i="22" s="1"/>
  <c r="F9" i="20"/>
  <c r="DA9" i="20" s="1"/>
  <c r="G10" i="20"/>
  <c r="BC10" i="20"/>
  <c r="BC30" i="20"/>
  <c r="BG8" i="20"/>
  <c r="CK8" i="20"/>
  <c r="CN27" i="20" s="1"/>
  <c r="AW8" i="20"/>
  <c r="AX29" i="20" s="1"/>
  <c r="AW28" i="20"/>
  <c r="DG14" i="20"/>
  <c r="U15" i="26"/>
  <c r="I15" i="34"/>
  <c r="O15" i="34" s="1"/>
  <c r="N16" i="26"/>
  <c r="AP14" i="25"/>
  <c r="AA14" i="25"/>
  <c r="AB14" i="25" s="1"/>
  <c r="BA14" i="25"/>
  <c r="G12" i="31"/>
  <c r="G12" i="35"/>
  <c r="W14" i="25"/>
  <c r="AX14" i="25"/>
  <c r="AQ14" i="25"/>
  <c r="X14" i="25"/>
  <c r="Y14" i="25"/>
  <c r="Z14" i="25" s="1"/>
  <c r="AC14" i="25"/>
  <c r="AU14" i="25"/>
  <c r="AV14" i="25" s="1"/>
  <c r="AS14" i="25"/>
  <c r="AT14" i="25" s="1"/>
  <c r="AW14" i="25"/>
  <c r="AZ14" i="25"/>
  <c r="V14" i="25"/>
  <c r="AR14" i="25"/>
  <c r="AC14" i="26"/>
  <c r="AS14" i="26"/>
  <c r="AT14" i="26" s="1"/>
  <c r="AU14" i="26"/>
  <c r="AV14" i="26" s="1"/>
  <c r="AP14" i="26"/>
  <c r="AA14" i="26"/>
  <c r="AB14" i="26" s="1"/>
  <c r="H12" i="31"/>
  <c r="X14" i="26"/>
  <c r="V14" i="26"/>
  <c r="AQ14" i="26"/>
  <c r="AR14" i="26"/>
  <c r="W14" i="26"/>
  <c r="AZ14" i="26"/>
  <c r="H12" i="35"/>
  <c r="BA14" i="26"/>
  <c r="Y14" i="26"/>
  <c r="Z14" i="26" s="1"/>
  <c r="AW14" i="26"/>
  <c r="AX14" i="26"/>
  <c r="CA20" i="19"/>
  <c r="DK11" i="20"/>
  <c r="CJ18" i="19"/>
  <c r="CC19" i="19"/>
  <c r="CG19" i="19" s="1"/>
  <c r="CD21" i="19"/>
  <c r="AZ12" i="24"/>
  <c r="AP12" i="24"/>
  <c r="F10" i="35"/>
  <c r="AQ12" i="24"/>
  <c r="V12" i="24"/>
  <c r="Y12" i="24"/>
  <c r="Z12" i="24" s="1"/>
  <c r="AR12" i="24"/>
  <c r="F10" i="31"/>
  <c r="AW12" i="24"/>
  <c r="X12" i="24"/>
  <c r="BA12" i="24"/>
  <c r="AU12" i="24"/>
  <c r="AV12" i="24" s="1"/>
  <c r="AA12" i="24"/>
  <c r="AB12" i="24" s="1"/>
  <c r="AS12" i="24"/>
  <c r="AT12" i="24" s="1"/>
  <c r="W12" i="24"/>
  <c r="AC12" i="24"/>
  <c r="AX12" i="24"/>
  <c r="AP13" i="23"/>
  <c r="Y13" i="23"/>
  <c r="Z13" i="23" s="1"/>
  <c r="AW13" i="23"/>
  <c r="AS13" i="23"/>
  <c r="AT13" i="23" s="1"/>
  <c r="BA13" i="23"/>
  <c r="X13" i="23"/>
  <c r="AA13" i="23"/>
  <c r="AB13" i="23" s="1"/>
  <c r="AR13" i="23"/>
  <c r="W13" i="23"/>
  <c r="E11" i="35"/>
  <c r="AC13" i="23"/>
  <c r="AZ13" i="23"/>
  <c r="E11" i="31"/>
  <c r="V13" i="23"/>
  <c r="AQ13" i="23"/>
  <c r="AU13" i="23"/>
  <c r="AV13" i="23" s="1"/>
  <c r="AX13" i="23"/>
  <c r="DF11" i="20"/>
  <c r="H15" i="34"/>
  <c r="N15" i="34" s="1"/>
  <c r="U15" i="25"/>
  <c r="N16" i="25"/>
  <c r="DN8" i="20"/>
  <c r="DS8" i="20"/>
  <c r="DP8" i="20"/>
  <c r="DM8" i="20"/>
  <c r="DO8" i="20"/>
  <c r="DR8" i="20"/>
  <c r="CB23" i="19"/>
  <c r="G13" i="34"/>
  <c r="M13" i="34" s="1"/>
  <c r="U13" i="24"/>
  <c r="N14" i="24"/>
  <c r="CI18" i="19"/>
  <c r="BA7" i="7"/>
  <c r="AW8" i="7"/>
  <c r="CK18" i="19"/>
  <c r="DI11" i="20"/>
  <c r="BY20" i="19"/>
  <c r="CI19" i="19"/>
  <c r="DH11" i="20"/>
  <c r="CF18" i="19"/>
  <c r="DL11" i="20"/>
  <c r="BZ20" i="19"/>
  <c r="DT9" i="20"/>
  <c r="DQ9" i="20" s="1"/>
  <c r="DJ10" i="20"/>
  <c r="F14" i="34"/>
  <c r="L14" i="34" s="1"/>
  <c r="U14" i="23"/>
  <c r="N15" i="23"/>
  <c r="AI10" i="35"/>
  <c r="AK12" i="35"/>
  <c r="AJ12" i="35"/>
  <c r="AH11" i="35"/>
  <c r="I12" i="20" l="1"/>
  <c r="BA12" i="20" s="1"/>
  <c r="BL10" i="20"/>
  <c r="BL30" i="20"/>
  <c r="L11" i="20"/>
  <c r="BJ11" i="20" s="1"/>
  <c r="CM27" i="20"/>
  <c r="CJ9" i="20"/>
  <c r="CS9" i="20"/>
  <c r="CX9" i="20"/>
  <c r="CU9" i="20"/>
  <c r="CR9" i="20"/>
  <c r="CV9" i="20"/>
  <c r="CI9" i="20"/>
  <c r="CN9" i="20"/>
  <c r="CP9" i="20"/>
  <c r="CM9" i="20"/>
  <c r="CZ9" i="20"/>
  <c r="CW9" i="20"/>
  <c r="CO9" i="20"/>
  <c r="CY9" i="20"/>
  <c r="CT9" i="20"/>
  <c r="CQ9" i="20"/>
  <c r="CO27" i="20"/>
  <c r="CL9" i="20"/>
  <c r="CP27" i="20"/>
  <c r="BG9" i="20"/>
  <c r="CK9" i="20"/>
  <c r="CN28" i="20" s="1"/>
  <c r="BI8" i="20"/>
  <c r="BI28" i="20"/>
  <c r="BC31" i="20"/>
  <c r="BC11" i="20"/>
  <c r="AW9" i="20"/>
  <c r="AX30" i="20" s="1"/>
  <c r="AW29" i="20"/>
  <c r="AU10" i="20"/>
  <c r="F10" i="22"/>
  <c r="H10" i="22" s="1"/>
  <c r="F10" i="20"/>
  <c r="DA10" i="20" s="1"/>
  <c r="CL10" i="20" s="1"/>
  <c r="G11" i="20"/>
  <c r="CH19" i="19"/>
  <c r="CF19" i="19"/>
  <c r="DG15" i="20"/>
  <c r="F15" i="34"/>
  <c r="L15" i="34" s="1"/>
  <c r="U15" i="23"/>
  <c r="N16" i="23"/>
  <c r="DI12" i="20"/>
  <c r="AS14" i="23"/>
  <c r="AT14" i="23" s="1"/>
  <c r="AU14" i="23"/>
  <c r="AV14" i="23" s="1"/>
  <c r="E12" i="31"/>
  <c r="V14" i="23"/>
  <c r="AZ14" i="23"/>
  <c r="E12" i="35"/>
  <c r="AX14" i="23"/>
  <c r="AW14" i="23"/>
  <c r="W14" i="23"/>
  <c r="AQ14" i="23"/>
  <c r="X14" i="23"/>
  <c r="AP14" i="23"/>
  <c r="AA14" i="23"/>
  <c r="AB14" i="23" s="1"/>
  <c r="BA14" i="23"/>
  <c r="Y14" i="23"/>
  <c r="Z14" i="23" s="1"/>
  <c r="AR14" i="23"/>
  <c r="AC14" i="23"/>
  <c r="CB24" i="19"/>
  <c r="H16" i="34"/>
  <c r="N16" i="34" s="1"/>
  <c r="U16" i="25"/>
  <c r="CD22" i="19"/>
  <c r="BZ21" i="19"/>
  <c r="CA21" i="19"/>
  <c r="CA22" i="19" s="1"/>
  <c r="DL12" i="20"/>
  <c r="AZ15" i="25"/>
  <c r="BA15" i="25"/>
  <c r="AW15" i="25"/>
  <c r="G13" i="35"/>
  <c r="AA15" i="25"/>
  <c r="AB15" i="25" s="1"/>
  <c r="AS15" i="25"/>
  <c r="AT15" i="25" s="1"/>
  <c r="AR15" i="25"/>
  <c r="AC15" i="25"/>
  <c r="V15" i="25"/>
  <c r="X15" i="25"/>
  <c r="AP15" i="25"/>
  <c r="Y15" i="25"/>
  <c r="Z15" i="25" s="1"/>
  <c r="AU15" i="25"/>
  <c r="AV15" i="25" s="1"/>
  <c r="W15" i="25"/>
  <c r="AX15" i="25"/>
  <c r="G13" i="31"/>
  <c r="AQ15" i="25"/>
  <c r="DH12" i="20"/>
  <c r="BA8" i="7"/>
  <c r="AW9" i="7"/>
  <c r="CK19" i="19"/>
  <c r="CJ19" i="19"/>
  <c r="CC20" i="19"/>
  <c r="CF20" i="19" s="1"/>
  <c r="I16" i="34"/>
  <c r="O16" i="34" s="1"/>
  <c r="U16" i="26"/>
  <c r="DJ11" i="20"/>
  <c r="AP13" i="24"/>
  <c r="AU13" i="24"/>
  <c r="AV13" i="24" s="1"/>
  <c r="AR13" i="24"/>
  <c r="F11" i="31"/>
  <c r="AQ13" i="24"/>
  <c r="W13" i="24"/>
  <c r="AS13" i="24"/>
  <c r="AT13" i="24" s="1"/>
  <c r="F11" i="35"/>
  <c r="AX13" i="24"/>
  <c r="Y13" i="24"/>
  <c r="Z13" i="24" s="1"/>
  <c r="AZ13" i="24"/>
  <c r="V13" i="24"/>
  <c r="AW13" i="24"/>
  <c r="AC13" i="24"/>
  <c r="BA13" i="24"/>
  <c r="AA13" i="24"/>
  <c r="AB13" i="24" s="1"/>
  <c r="X13" i="24"/>
  <c r="DF12" i="20"/>
  <c r="DN9" i="20"/>
  <c r="DS9" i="20"/>
  <c r="DO9" i="20"/>
  <c r="DP9" i="20"/>
  <c r="DR9" i="20"/>
  <c r="DM9" i="20"/>
  <c r="DK12" i="20"/>
  <c r="V15" i="26"/>
  <c r="AX15" i="26"/>
  <c r="H13" i="31"/>
  <c r="AP15" i="26"/>
  <c r="X15" i="26"/>
  <c r="AZ15" i="26"/>
  <c r="Y15" i="26"/>
  <c r="Z15" i="26" s="1"/>
  <c r="AQ15" i="26"/>
  <c r="H13" i="35"/>
  <c r="AC15" i="26"/>
  <c r="AS15" i="26"/>
  <c r="AT15" i="26" s="1"/>
  <c r="BA15" i="26"/>
  <c r="AW15" i="26"/>
  <c r="AA15" i="26"/>
  <c r="AB15" i="26" s="1"/>
  <c r="AU15" i="26"/>
  <c r="AV15" i="26" s="1"/>
  <c r="AR15" i="26"/>
  <c r="W15" i="26"/>
  <c r="BY21" i="19"/>
  <c r="U14" i="24"/>
  <c r="G14" i="34"/>
  <c r="M14" i="34" s="1"/>
  <c r="N15" i="24"/>
  <c r="DT10" i="20"/>
  <c r="AI11" i="35"/>
  <c r="AK13" i="35"/>
  <c r="AH12" i="35"/>
  <c r="AJ13" i="35"/>
  <c r="I13" i="20" l="1"/>
  <c r="BA13" i="20" s="1"/>
  <c r="L12" i="20"/>
  <c r="BJ12" i="20" s="1"/>
  <c r="BL31" i="20"/>
  <c r="BL11" i="20"/>
  <c r="CO28" i="20"/>
  <c r="CJ10" i="20"/>
  <c r="CQ10" i="20"/>
  <c r="CW10" i="20"/>
  <c r="CM10" i="20"/>
  <c r="CX10" i="20"/>
  <c r="CZ10" i="20"/>
  <c r="CY10" i="20"/>
  <c r="CR10" i="20"/>
  <c r="CO10" i="20"/>
  <c r="CT10" i="20"/>
  <c r="CI10" i="20"/>
  <c r="CS10" i="20"/>
  <c r="CP10" i="20"/>
  <c r="CU10" i="20"/>
  <c r="CV10" i="20"/>
  <c r="CN10" i="20"/>
  <c r="CM28" i="20"/>
  <c r="CP28" i="20"/>
  <c r="AU11" i="20"/>
  <c r="F11" i="22"/>
  <c r="H11" i="22" s="1"/>
  <c r="BC12" i="20"/>
  <c r="BC32" i="20"/>
  <c r="BA32" i="20" s="1"/>
  <c r="G12" i="20"/>
  <c r="BG10" i="20"/>
  <c r="CK10" i="20"/>
  <c r="CN29" i="20" s="1"/>
  <c r="F11" i="20"/>
  <c r="DA11" i="20" s="1"/>
  <c r="AW10" i="20"/>
  <c r="AX31" i="20" s="1"/>
  <c r="AW30" i="20"/>
  <c r="BI29" i="20"/>
  <c r="BI9" i="20"/>
  <c r="DH13" i="20"/>
  <c r="DI13" i="20"/>
  <c r="BY22" i="19"/>
  <c r="H14" i="31"/>
  <c r="V5" i="31" s="1"/>
  <c r="AQ16" i="26"/>
  <c r="AZ16" i="26"/>
  <c r="H14" i="35"/>
  <c r="Y16" i="26"/>
  <c r="V16" i="26"/>
  <c r="AR16" i="26"/>
  <c r="AC16" i="26"/>
  <c r="AP16" i="26"/>
  <c r="X16" i="26"/>
  <c r="AW16" i="26"/>
  <c r="AZ96" i="7" s="1"/>
  <c r="AZ97" i="7" s="1"/>
  <c r="AZ98" i="7" s="1"/>
  <c r="AZ99" i="7" s="1"/>
  <c r="AZ100" i="7" s="1"/>
  <c r="AZ101" i="7" s="1"/>
  <c r="AZ102" i="7" s="1"/>
  <c r="AZ103" i="7" s="1"/>
  <c r="AZ104" i="7" s="1"/>
  <c r="AZ105" i="7" s="1"/>
  <c r="AZ106" i="7" s="1"/>
  <c r="AZ107" i="7" s="1"/>
  <c r="AZ108" i="7" s="1"/>
  <c r="AZ109" i="7" s="1"/>
  <c r="AZ110" i="7" s="1"/>
  <c r="AZ111" i="7" s="1"/>
  <c r="W16" i="26"/>
  <c r="BA16" i="26"/>
  <c r="AA16" i="26"/>
  <c r="AU16" i="26"/>
  <c r="AS16" i="26"/>
  <c r="AT16" i="26" s="1"/>
  <c r="AX16" i="26"/>
  <c r="CD23" i="19"/>
  <c r="DF13" i="20"/>
  <c r="DN10" i="20"/>
  <c r="DR10" i="20"/>
  <c r="DM10" i="20"/>
  <c r="DO10" i="20"/>
  <c r="DP10" i="20"/>
  <c r="DS10" i="20"/>
  <c r="CB25" i="19"/>
  <c r="BA9" i="7"/>
  <c r="AW10" i="7"/>
  <c r="AW14" i="24"/>
  <c r="AP14" i="24"/>
  <c r="F12" i="35"/>
  <c r="AU14" i="24"/>
  <c r="AV14" i="24" s="1"/>
  <c r="BA14" i="24"/>
  <c r="AC14" i="24"/>
  <c r="AX14" i="24"/>
  <c r="AS14" i="24"/>
  <c r="AT14" i="24" s="1"/>
  <c r="V14" i="24"/>
  <c r="AR14" i="24"/>
  <c r="F12" i="31"/>
  <c r="X14" i="24"/>
  <c r="AZ14" i="24"/>
  <c r="Y14" i="24"/>
  <c r="Z14" i="24" s="1"/>
  <c r="W14" i="24"/>
  <c r="AQ14" i="24"/>
  <c r="AA14" i="24"/>
  <c r="AB14" i="24" s="1"/>
  <c r="DQ10" i="20"/>
  <c r="CG20" i="19"/>
  <c r="F16" i="34"/>
  <c r="L16" i="34" s="1"/>
  <c r="U16" i="23"/>
  <c r="CI20" i="19"/>
  <c r="CJ20" i="19"/>
  <c r="CC21" i="19"/>
  <c r="CG21" i="19" s="1"/>
  <c r="DL13" i="20"/>
  <c r="G14" i="31"/>
  <c r="U5" i="31" s="1"/>
  <c r="AQ16" i="25"/>
  <c r="AC16" i="25"/>
  <c r="AP16" i="25"/>
  <c r="AU16" i="25"/>
  <c r="Y16" i="25"/>
  <c r="AW16" i="25"/>
  <c r="AZ73" i="7" s="1"/>
  <c r="AZ74" i="7" s="1"/>
  <c r="AZ75" i="7" s="1"/>
  <c r="AZ76" i="7" s="1"/>
  <c r="AZ77" i="7" s="1"/>
  <c r="AZ78" i="7" s="1"/>
  <c r="AZ79" i="7" s="1"/>
  <c r="AZ80" i="7" s="1"/>
  <c r="AZ81" i="7" s="1"/>
  <c r="AZ82" i="7" s="1"/>
  <c r="AZ83" i="7" s="1"/>
  <c r="AZ84" i="7" s="1"/>
  <c r="AZ85" i="7" s="1"/>
  <c r="AZ86" i="7" s="1"/>
  <c r="AZ87" i="7" s="1"/>
  <c r="AZ88" i="7" s="1"/>
  <c r="X16" i="25"/>
  <c r="BA16" i="25"/>
  <c r="V16" i="25"/>
  <c r="G14" i="35"/>
  <c r="AZ16" i="25"/>
  <c r="AS16" i="25"/>
  <c r="AT16" i="25" s="1"/>
  <c r="AA16" i="25"/>
  <c r="AR16" i="25"/>
  <c r="W16" i="25"/>
  <c r="AX16" i="25"/>
  <c r="AC15" i="23"/>
  <c r="BA15" i="23"/>
  <c r="AP15" i="23"/>
  <c r="AA15" i="23"/>
  <c r="AB15" i="23" s="1"/>
  <c r="AR15" i="23"/>
  <c r="E13" i="31"/>
  <c r="AW15" i="23"/>
  <c r="AX15" i="23"/>
  <c r="V15" i="23"/>
  <c r="AZ15" i="23"/>
  <c r="Y15" i="23"/>
  <c r="Z15" i="23" s="1"/>
  <c r="W15" i="23"/>
  <c r="AS15" i="23"/>
  <c r="AT15" i="23" s="1"/>
  <c r="X15" i="23"/>
  <c r="AQ15" i="23"/>
  <c r="E13" i="35"/>
  <c r="AU15" i="23"/>
  <c r="AV15" i="23" s="1"/>
  <c r="DK13" i="20"/>
  <c r="CA23" i="19"/>
  <c r="CA24" i="19" s="1"/>
  <c r="CA25" i="19" s="1"/>
  <c r="DG16" i="20"/>
  <c r="G15" i="34"/>
  <c r="M15" i="34" s="1"/>
  <c r="U15" i="24"/>
  <c r="N16" i="24"/>
  <c r="CH20" i="19"/>
  <c r="DT11" i="20"/>
  <c r="DQ11" i="20" s="1"/>
  <c r="DJ12" i="20"/>
  <c r="DT12" i="20" s="1"/>
  <c r="DN12" i="20" s="1"/>
  <c r="BZ22" i="19"/>
  <c r="CK20" i="19"/>
  <c r="AI12" i="35"/>
  <c r="AH13" i="35"/>
  <c r="AJ14" i="35"/>
  <c r="AK14" i="35"/>
  <c r="I142" i="20" l="1"/>
  <c r="BA142" i="20" s="1"/>
  <c r="I14" i="20"/>
  <c r="BA14" i="20" s="1"/>
  <c r="BL12" i="20"/>
  <c r="BL32" i="20"/>
  <c r="CP29" i="20"/>
  <c r="CM29" i="20"/>
  <c r="L13" i="20"/>
  <c r="BJ13" i="20" s="1"/>
  <c r="CJ11" i="20"/>
  <c r="CV11" i="20"/>
  <c r="CM11" i="20"/>
  <c r="CR11" i="20"/>
  <c r="CY11" i="20"/>
  <c r="CT11" i="20"/>
  <c r="CZ11" i="20"/>
  <c r="CI11" i="20"/>
  <c r="CU11" i="20"/>
  <c r="CW11" i="20"/>
  <c r="CX11" i="20"/>
  <c r="CS11" i="20"/>
  <c r="CN11" i="20"/>
  <c r="CO11" i="20"/>
  <c r="CP11" i="20"/>
  <c r="CQ11" i="20"/>
  <c r="CL11" i="20"/>
  <c r="CO29" i="20"/>
  <c r="AV16" i="25"/>
  <c r="G13" i="20"/>
  <c r="AV16" i="26"/>
  <c r="I187" i="20"/>
  <c r="BA187" i="20" s="1"/>
  <c r="BC33" i="20"/>
  <c r="BA33" i="20" s="1"/>
  <c r="BC13" i="20"/>
  <c r="F12" i="20"/>
  <c r="DA12" i="20" s="1"/>
  <c r="CL12" i="20" s="1"/>
  <c r="AB16" i="26"/>
  <c r="BG11" i="20"/>
  <c r="CK11" i="20"/>
  <c r="CN30" i="20" s="1"/>
  <c r="BI30" i="20"/>
  <c r="BI10" i="20"/>
  <c r="AB16" i="25"/>
  <c r="AU12" i="20"/>
  <c r="F12" i="22"/>
  <c r="H12" i="22" s="1"/>
  <c r="AW31" i="20"/>
  <c r="AW11" i="20"/>
  <c r="AX32" i="20" s="1"/>
  <c r="AW96" i="7"/>
  <c r="AW97" i="7" s="1"/>
  <c r="CK21" i="19"/>
  <c r="CF21" i="19"/>
  <c r="CI21" i="19"/>
  <c r="DP12" i="20"/>
  <c r="BZ23" i="19"/>
  <c r="DL14" i="20"/>
  <c r="CD24" i="19"/>
  <c r="DQ12" i="20"/>
  <c r="DJ13" i="20"/>
  <c r="DT13" i="20" s="1"/>
  <c r="DN13" i="20" s="1"/>
  <c r="DS12" i="20"/>
  <c r="DO12" i="20"/>
  <c r="CA26" i="19"/>
  <c r="CA27" i="19" s="1"/>
  <c r="Z16" i="25"/>
  <c r="AY73" i="7" s="1"/>
  <c r="AY74" i="7" s="1"/>
  <c r="AY75" i="7" s="1"/>
  <c r="AY76" i="7" s="1"/>
  <c r="AY77" i="7" s="1"/>
  <c r="AY78" i="7" s="1"/>
  <c r="AY79" i="7" s="1"/>
  <c r="AY80" i="7" s="1"/>
  <c r="AY81" i="7" s="1"/>
  <c r="AY82" i="7" s="1"/>
  <c r="AY83" i="7" s="1"/>
  <c r="AY84" i="7" s="1"/>
  <c r="AY85" i="7" s="1"/>
  <c r="AY86" i="7" s="1"/>
  <c r="AY87" i="7" s="1"/>
  <c r="AY88" i="7" s="1"/>
  <c r="AX73" i="7"/>
  <c r="AX74" i="7" s="1"/>
  <c r="AX75" i="7" s="1"/>
  <c r="AX76" i="7" s="1"/>
  <c r="AX77" i="7" s="1"/>
  <c r="AX78" i="7" s="1"/>
  <c r="AX79" i="7" s="1"/>
  <c r="AX80" i="7" s="1"/>
  <c r="AX81" i="7" s="1"/>
  <c r="AX82" i="7" s="1"/>
  <c r="AX83" i="7" s="1"/>
  <c r="AX84" i="7" s="1"/>
  <c r="AX85" i="7" s="1"/>
  <c r="AX86" i="7" s="1"/>
  <c r="AX87" i="7" s="1"/>
  <c r="AX88" i="7" s="1"/>
  <c r="CH21" i="19"/>
  <c r="CJ21" i="19"/>
  <c r="CC22" i="19"/>
  <c r="CK22" i="19" s="1"/>
  <c r="DN11" i="20"/>
  <c r="DM11" i="20"/>
  <c r="DR11" i="20"/>
  <c r="DS11" i="20"/>
  <c r="DP11" i="20"/>
  <c r="DO11" i="20"/>
  <c r="BA10" i="7"/>
  <c r="AW11" i="7"/>
  <c r="DK14" i="20"/>
  <c r="BY23" i="19"/>
  <c r="G16" i="34"/>
  <c r="M16" i="34" s="1"/>
  <c r="U16" i="24"/>
  <c r="DR12" i="20"/>
  <c r="V16" i="23"/>
  <c r="AU16" i="23"/>
  <c r="AA16" i="23"/>
  <c r="BA16" i="23"/>
  <c r="Y16" i="23"/>
  <c r="AZ16" i="23"/>
  <c r="AC16" i="23"/>
  <c r="AR16" i="23"/>
  <c r="E14" i="35"/>
  <c r="AS16" i="23"/>
  <c r="AT16" i="23" s="1"/>
  <c r="AW16" i="23"/>
  <c r="AZ27" i="7" s="1"/>
  <c r="AZ28" i="7" s="1"/>
  <c r="AZ29" i="7" s="1"/>
  <c r="AZ30" i="7" s="1"/>
  <c r="AZ31" i="7" s="1"/>
  <c r="AZ32" i="7" s="1"/>
  <c r="AZ33" i="7" s="1"/>
  <c r="AZ34" i="7" s="1"/>
  <c r="AZ35" i="7" s="1"/>
  <c r="AZ36" i="7" s="1"/>
  <c r="AZ37" i="7" s="1"/>
  <c r="AZ38" i="7" s="1"/>
  <c r="AZ39" i="7" s="1"/>
  <c r="AZ40" i="7" s="1"/>
  <c r="AZ41" i="7" s="1"/>
  <c r="AZ42" i="7" s="1"/>
  <c r="X16" i="23"/>
  <c r="AQ16" i="23"/>
  <c r="E14" i="31"/>
  <c r="S5" i="31" s="1"/>
  <c r="AP16" i="23"/>
  <c r="W16" i="23"/>
  <c r="AX16" i="23"/>
  <c r="CB26" i="19"/>
  <c r="DF14" i="20"/>
  <c r="AX15" i="24"/>
  <c r="AR15" i="24"/>
  <c r="F13" i="31"/>
  <c r="AW15" i="24"/>
  <c r="BA15" i="24"/>
  <c r="W15" i="24"/>
  <c r="V15" i="24"/>
  <c r="AA15" i="24"/>
  <c r="AB15" i="24" s="1"/>
  <c r="Y15" i="24"/>
  <c r="Z15" i="24" s="1"/>
  <c r="AS15" i="24"/>
  <c r="AT15" i="24" s="1"/>
  <c r="F13" i="35"/>
  <c r="AZ15" i="24"/>
  <c r="X15" i="24"/>
  <c r="AP15" i="24"/>
  <c r="AQ15" i="24"/>
  <c r="AC15" i="24"/>
  <c r="AU15" i="24"/>
  <c r="AV15" i="24" s="1"/>
  <c r="AW73" i="7"/>
  <c r="DM12" i="20"/>
  <c r="AX96" i="7"/>
  <c r="AX97" i="7" s="1"/>
  <c r="AX98" i="7" s="1"/>
  <c r="AX99" i="7" s="1"/>
  <c r="AX100" i="7" s="1"/>
  <c r="AX101" i="7" s="1"/>
  <c r="AX102" i="7" s="1"/>
  <c r="AX103" i="7" s="1"/>
  <c r="AX104" i="7" s="1"/>
  <c r="AX105" i="7" s="1"/>
  <c r="AX106" i="7" s="1"/>
  <c r="AX107" i="7" s="1"/>
  <c r="AX108" i="7" s="1"/>
  <c r="AX109" i="7" s="1"/>
  <c r="AX110" i="7" s="1"/>
  <c r="AX111" i="7" s="1"/>
  <c r="Z16" i="26"/>
  <c r="AY96" i="7" s="1"/>
  <c r="AY97" i="7" s="1"/>
  <c r="AY98" i="7" s="1"/>
  <c r="AY99" i="7" s="1"/>
  <c r="AY100" i="7" s="1"/>
  <c r="AY101" i="7" s="1"/>
  <c r="AY102" i="7" s="1"/>
  <c r="AY103" i="7" s="1"/>
  <c r="AY104" i="7" s="1"/>
  <c r="AY105" i="7" s="1"/>
  <c r="AY106" i="7" s="1"/>
  <c r="AY107" i="7" s="1"/>
  <c r="AY108" i="7" s="1"/>
  <c r="AY109" i="7" s="1"/>
  <c r="AY110" i="7" s="1"/>
  <c r="AY111" i="7" s="1"/>
  <c r="DI14" i="20"/>
  <c r="DH14" i="20"/>
  <c r="DG17" i="20"/>
  <c r="AI13" i="35"/>
  <c r="AH14" i="35"/>
  <c r="L14" i="20" l="1"/>
  <c r="BJ14" i="20" s="1"/>
  <c r="L142" i="20"/>
  <c r="BJ142" i="20" s="1"/>
  <c r="I188" i="20"/>
  <c r="BA188" i="20" s="1"/>
  <c r="I15" i="20"/>
  <c r="BA15" i="20" s="1"/>
  <c r="BL33" i="20"/>
  <c r="BL13" i="20"/>
  <c r="L187" i="20"/>
  <c r="BJ187" i="20" s="1"/>
  <c r="CP30" i="20"/>
  <c r="CO30" i="20"/>
  <c r="CJ12" i="20"/>
  <c r="CO12" i="20"/>
  <c r="CP12" i="20"/>
  <c r="CQ12" i="20"/>
  <c r="CV12" i="20"/>
  <c r="CM12" i="20"/>
  <c r="CS12" i="20"/>
  <c r="CY12" i="20"/>
  <c r="CW12" i="20"/>
  <c r="CN12" i="20"/>
  <c r="CU12" i="20"/>
  <c r="CZ12" i="20"/>
  <c r="CT12" i="20"/>
  <c r="CI12" i="20"/>
  <c r="CX12" i="20"/>
  <c r="CR12" i="20"/>
  <c r="CM30" i="20"/>
  <c r="AW12" i="20"/>
  <c r="AX33" i="20" s="1"/>
  <c r="AW32" i="20"/>
  <c r="F187" i="20"/>
  <c r="F142" i="20"/>
  <c r="F13" i="20"/>
  <c r="DA13" i="20" s="1"/>
  <c r="CL13" i="20" s="1"/>
  <c r="AU13" i="20"/>
  <c r="F13" i="22"/>
  <c r="H13" i="22" s="1"/>
  <c r="G14" i="20"/>
  <c r="I52" i="20"/>
  <c r="BA52" i="20" s="1"/>
  <c r="BG12" i="20"/>
  <c r="CK12" i="20"/>
  <c r="CN31" i="20" s="1"/>
  <c r="AB16" i="23"/>
  <c r="G142" i="20"/>
  <c r="BC34" i="20"/>
  <c r="BA34" i="20" s="1"/>
  <c r="BC14" i="20"/>
  <c r="AV16" i="23"/>
  <c r="BI11" i="20"/>
  <c r="BI31" i="20"/>
  <c r="G187" i="20"/>
  <c r="I143" i="20"/>
  <c r="BA143" i="20" s="1"/>
  <c r="BA96" i="7"/>
  <c r="CI22" i="19"/>
  <c r="DM13" i="20"/>
  <c r="Z16" i="23"/>
  <c r="AY27" i="7" s="1"/>
  <c r="AY28" i="7" s="1"/>
  <c r="AY29" i="7" s="1"/>
  <c r="AY30" i="7" s="1"/>
  <c r="AY31" i="7" s="1"/>
  <c r="AY32" i="7" s="1"/>
  <c r="AY33" i="7" s="1"/>
  <c r="AY34" i="7" s="1"/>
  <c r="AY35" i="7" s="1"/>
  <c r="AY36" i="7" s="1"/>
  <c r="AY37" i="7" s="1"/>
  <c r="AY38" i="7" s="1"/>
  <c r="AY39" i="7" s="1"/>
  <c r="AY40" i="7" s="1"/>
  <c r="AY41" i="7" s="1"/>
  <c r="AY42" i="7" s="1"/>
  <c r="AX27" i="7"/>
  <c r="AX28" i="7" s="1"/>
  <c r="AX29" i="7" s="1"/>
  <c r="AX30" i="7" s="1"/>
  <c r="AX31" i="7" s="1"/>
  <c r="AX32" i="7" s="1"/>
  <c r="AX33" i="7" s="1"/>
  <c r="AX34" i="7" s="1"/>
  <c r="AX35" i="7" s="1"/>
  <c r="AX36" i="7" s="1"/>
  <c r="AX37" i="7" s="1"/>
  <c r="AX38" i="7" s="1"/>
  <c r="AX39" i="7" s="1"/>
  <c r="AX40" i="7" s="1"/>
  <c r="AX41" i="7" s="1"/>
  <c r="AX42" i="7" s="1"/>
  <c r="CD25" i="19"/>
  <c r="DH15" i="20"/>
  <c r="AW27" i="7"/>
  <c r="BA11" i="7"/>
  <c r="AW12" i="7"/>
  <c r="BZ24" i="19"/>
  <c r="BY24" i="19"/>
  <c r="DK25" i="20"/>
  <c r="DK15" i="20"/>
  <c r="CA28" i="19"/>
  <c r="DL15" i="20"/>
  <c r="BA73" i="7"/>
  <c r="AW74" i="7"/>
  <c r="DR13" i="20"/>
  <c r="DS13" i="20"/>
  <c r="DO13" i="20"/>
  <c r="BA97" i="7"/>
  <c r="AW98" i="7"/>
  <c r="CF22" i="19"/>
  <c r="CJ22" i="19"/>
  <c r="CC23" i="19"/>
  <c r="CG23" i="19" s="1"/>
  <c r="CG22" i="19"/>
  <c r="DI15" i="20"/>
  <c r="F14" i="31"/>
  <c r="T5" i="31" s="1"/>
  <c r="AX16" i="24"/>
  <c r="F14" i="35"/>
  <c r="AZ16" i="24"/>
  <c r="BA16" i="24"/>
  <c r="W16" i="24"/>
  <c r="AS16" i="24"/>
  <c r="AT16" i="24" s="1"/>
  <c r="AC16" i="24"/>
  <c r="X16" i="24"/>
  <c r="AR16" i="24"/>
  <c r="AP16" i="24"/>
  <c r="V16" i="24"/>
  <c r="Y16" i="24"/>
  <c r="AQ16" i="24"/>
  <c r="AA16" i="24"/>
  <c r="AW16" i="24"/>
  <c r="AZ50" i="7" s="1"/>
  <c r="AZ51" i="7" s="1"/>
  <c r="AZ52" i="7" s="1"/>
  <c r="AZ53" i="7" s="1"/>
  <c r="AZ54" i="7" s="1"/>
  <c r="AZ55" i="7" s="1"/>
  <c r="AZ56" i="7" s="1"/>
  <c r="AZ57" i="7" s="1"/>
  <c r="AZ58" i="7" s="1"/>
  <c r="AZ59" i="7" s="1"/>
  <c r="AZ60" i="7" s="1"/>
  <c r="AZ61" i="7" s="1"/>
  <c r="AZ62" i="7" s="1"/>
  <c r="AZ63" i="7" s="1"/>
  <c r="AZ64" i="7" s="1"/>
  <c r="AZ65" i="7" s="1"/>
  <c r="AU16" i="24"/>
  <c r="CH22" i="19"/>
  <c r="DQ13" i="20"/>
  <c r="DJ14" i="20"/>
  <c r="DJ15" i="20" s="1"/>
  <c r="DG18" i="20"/>
  <c r="CB27" i="19"/>
  <c r="CB28" i="19" s="1"/>
  <c r="CB29" i="19" s="1"/>
  <c r="DP13" i="20"/>
  <c r="DF25" i="20"/>
  <c r="DF15" i="20"/>
  <c r="AI14" i="35"/>
  <c r="F52" i="20" l="1"/>
  <c r="I16" i="20"/>
  <c r="BA16" i="20" s="1"/>
  <c r="I189" i="20"/>
  <c r="BA189" i="20" s="1"/>
  <c r="I97" i="20"/>
  <c r="BA97" i="20" s="1"/>
  <c r="I53" i="20"/>
  <c r="BA53" i="20" s="1"/>
  <c r="L15" i="20"/>
  <c r="BJ15" i="20" s="1"/>
  <c r="CM31" i="20"/>
  <c r="BL14" i="20"/>
  <c r="BL34" i="20"/>
  <c r="L188" i="20"/>
  <c r="BJ188" i="20" s="1"/>
  <c r="CP31" i="20"/>
  <c r="L143" i="20"/>
  <c r="BJ143" i="20" s="1"/>
  <c r="L52" i="20"/>
  <c r="BJ52" i="20" s="1"/>
  <c r="CO31" i="20"/>
  <c r="CJ13" i="20"/>
  <c r="CO13" i="20"/>
  <c r="CZ13" i="20"/>
  <c r="CS13" i="20"/>
  <c r="CQ13" i="20"/>
  <c r="CX13" i="20"/>
  <c r="CU13" i="20"/>
  <c r="CR13" i="20"/>
  <c r="CW13" i="20"/>
  <c r="CM13" i="20"/>
  <c r="CN13" i="20"/>
  <c r="CT13" i="20"/>
  <c r="CV13" i="20"/>
  <c r="CY13" i="20"/>
  <c r="CP13" i="20"/>
  <c r="CI13" i="20"/>
  <c r="DA142" i="20"/>
  <c r="CL142" i="20" s="1"/>
  <c r="DA187" i="20"/>
  <c r="CK187" i="20" s="1"/>
  <c r="G52" i="20"/>
  <c r="I144" i="20"/>
  <c r="BA144" i="20" s="1"/>
  <c r="BC143" i="20"/>
  <c r="BC163" i="20"/>
  <c r="BC188" i="20"/>
  <c r="BC208" i="20"/>
  <c r="AU14" i="20"/>
  <c r="F14" i="22"/>
  <c r="H14" i="22" s="1"/>
  <c r="F143" i="20"/>
  <c r="AU142" i="20"/>
  <c r="G143" i="20"/>
  <c r="G15" i="20"/>
  <c r="BG187" i="20"/>
  <c r="AV16" i="24"/>
  <c r="G188" i="20"/>
  <c r="F14" i="20"/>
  <c r="DA14" i="20" s="1"/>
  <c r="F188" i="20"/>
  <c r="BI12" i="20"/>
  <c r="BI32" i="20"/>
  <c r="BG13" i="20"/>
  <c r="CK13" i="20"/>
  <c r="CN32" i="20" s="1"/>
  <c r="AU187" i="20"/>
  <c r="BC35" i="20"/>
  <c r="BA35" i="20" s="1"/>
  <c r="BC15" i="20"/>
  <c r="BG142" i="20"/>
  <c r="AB16" i="24"/>
  <c r="AW13" i="20"/>
  <c r="AX34" i="20" s="1"/>
  <c r="AW33" i="20"/>
  <c r="DT14" i="20"/>
  <c r="DM14" i="20" s="1"/>
  <c r="CF23" i="19"/>
  <c r="CI23" i="19"/>
  <c r="DT15" i="20"/>
  <c r="DN15" i="20" s="1"/>
  <c r="DJ16" i="20"/>
  <c r="DJ17" i="20" s="1"/>
  <c r="AW50" i="7"/>
  <c r="DH16" i="20"/>
  <c r="DL16" i="20"/>
  <c r="BY25" i="19"/>
  <c r="BA98" i="7"/>
  <c r="AW99" i="7"/>
  <c r="CD26" i="19"/>
  <c r="CB30" i="19"/>
  <c r="DI16" i="20"/>
  <c r="CA29" i="19"/>
  <c r="BZ25" i="19"/>
  <c r="DG19" i="20"/>
  <c r="DK16" i="20"/>
  <c r="BA12" i="7"/>
  <c r="AW13" i="7"/>
  <c r="DF16" i="20"/>
  <c r="Z16" i="24"/>
  <c r="AY50" i="7" s="1"/>
  <c r="AY51" i="7" s="1"/>
  <c r="AY52" i="7" s="1"/>
  <c r="AY53" i="7" s="1"/>
  <c r="AY54" i="7" s="1"/>
  <c r="AY55" i="7" s="1"/>
  <c r="AY56" i="7" s="1"/>
  <c r="AY57" i="7" s="1"/>
  <c r="AY58" i="7" s="1"/>
  <c r="AY59" i="7" s="1"/>
  <c r="AY60" i="7" s="1"/>
  <c r="AY61" i="7" s="1"/>
  <c r="AY62" i="7" s="1"/>
  <c r="AY63" i="7" s="1"/>
  <c r="AY64" i="7" s="1"/>
  <c r="AY65" i="7" s="1"/>
  <c r="AX50" i="7"/>
  <c r="AX51" i="7" s="1"/>
  <c r="AX52" i="7" s="1"/>
  <c r="AX53" i="7" s="1"/>
  <c r="AX54" i="7" s="1"/>
  <c r="AX55" i="7" s="1"/>
  <c r="AX56" i="7" s="1"/>
  <c r="AX57" i="7" s="1"/>
  <c r="AX58" i="7" s="1"/>
  <c r="AX59" i="7" s="1"/>
  <c r="AX60" i="7" s="1"/>
  <c r="AX61" i="7" s="1"/>
  <c r="AX62" i="7" s="1"/>
  <c r="AX63" i="7" s="1"/>
  <c r="AX64" i="7" s="1"/>
  <c r="AX65" i="7" s="1"/>
  <c r="CH23" i="19"/>
  <c r="CJ23" i="19"/>
  <c r="CC24" i="19"/>
  <c r="CK24" i="19" s="1"/>
  <c r="AW75" i="7"/>
  <c r="BA74" i="7"/>
  <c r="DL25" i="20"/>
  <c r="BA27" i="7"/>
  <c r="AW28" i="7"/>
  <c r="CK23" i="19"/>
  <c r="DA143" i="20" l="1"/>
  <c r="CU143" i="20" s="1"/>
  <c r="L144" i="20"/>
  <c r="BJ144" i="20" s="1"/>
  <c r="L53" i="20"/>
  <c r="BJ53" i="20" s="1"/>
  <c r="DA188" i="20"/>
  <c r="CT188" i="20" s="1"/>
  <c r="F53" i="20"/>
  <c r="F144" i="20"/>
  <c r="I98" i="20"/>
  <c r="BA98" i="20" s="1"/>
  <c r="F189" i="20"/>
  <c r="I17" i="20"/>
  <c r="BA17" i="20" s="1"/>
  <c r="I54" i="20"/>
  <c r="BA54" i="20" s="1"/>
  <c r="I190" i="20"/>
  <c r="BA190" i="20" s="1"/>
  <c r="BL35" i="20"/>
  <c r="BL15" i="20"/>
  <c r="L97" i="20"/>
  <c r="BJ97" i="20" s="1"/>
  <c r="BL143" i="20"/>
  <c r="BL163" i="20"/>
  <c r="L189" i="20"/>
  <c r="BJ189" i="20" s="1"/>
  <c r="CK142" i="20"/>
  <c r="BL188" i="20"/>
  <c r="BL208" i="20"/>
  <c r="L16" i="20"/>
  <c r="BJ16" i="20" s="1"/>
  <c r="CL187" i="20"/>
  <c r="CM32" i="20"/>
  <c r="CJ14" i="20"/>
  <c r="CS14" i="20"/>
  <c r="CV14" i="20"/>
  <c r="CQ14" i="20"/>
  <c r="CM14" i="20"/>
  <c r="CZ14" i="20"/>
  <c r="CY14" i="20"/>
  <c r="CR14" i="20"/>
  <c r="CP14" i="20"/>
  <c r="CW14" i="20"/>
  <c r="CX14" i="20"/>
  <c r="CT14" i="20"/>
  <c r="CO14" i="20"/>
  <c r="CI14" i="20"/>
  <c r="CN14" i="20"/>
  <c r="CU14" i="20"/>
  <c r="CO32" i="20"/>
  <c r="CJ187" i="20"/>
  <c r="CN187" i="20"/>
  <c r="CW187" i="20"/>
  <c r="CI187" i="20"/>
  <c r="CQ187" i="20"/>
  <c r="CV187" i="20"/>
  <c r="CX187" i="20"/>
  <c r="CU187" i="20"/>
  <c r="CT187" i="20"/>
  <c r="CS187" i="20"/>
  <c r="CZ187" i="20"/>
  <c r="CP187" i="20"/>
  <c r="CR187" i="20"/>
  <c r="CO187" i="20"/>
  <c r="CM187" i="20"/>
  <c r="CY187" i="20"/>
  <c r="CJ142" i="20"/>
  <c r="CT142" i="20"/>
  <c r="CP142" i="20"/>
  <c r="CY142" i="20"/>
  <c r="CV142" i="20"/>
  <c r="CM142" i="20"/>
  <c r="CO142" i="20"/>
  <c r="CU142" i="20"/>
  <c r="CS142" i="20"/>
  <c r="CN142" i="20"/>
  <c r="CW142" i="20"/>
  <c r="CX142" i="20"/>
  <c r="CI142" i="20"/>
  <c r="CZ142" i="20"/>
  <c r="CR142" i="20"/>
  <c r="CQ142" i="20"/>
  <c r="CJ143" i="20"/>
  <c r="CW143" i="20"/>
  <c r="CM143" i="20"/>
  <c r="CO143" i="20"/>
  <c r="CN143" i="20"/>
  <c r="CL14" i="20"/>
  <c r="CR188" i="20"/>
  <c r="CP32" i="20"/>
  <c r="G144" i="20"/>
  <c r="BC144" i="20"/>
  <c r="BC164" i="20"/>
  <c r="BC16" i="20"/>
  <c r="BC36" i="20"/>
  <c r="BA36" i="20" s="1"/>
  <c r="AU52" i="20"/>
  <c r="BC73" i="20"/>
  <c r="BC53" i="20"/>
  <c r="I145" i="20"/>
  <c r="BA145" i="20" s="1"/>
  <c r="BG188" i="20"/>
  <c r="AU188" i="20"/>
  <c r="AU15" i="20"/>
  <c r="F15" i="22"/>
  <c r="H15" i="22" s="1"/>
  <c r="G53" i="20"/>
  <c r="F15" i="20"/>
  <c r="DA15" i="20" s="1"/>
  <c r="CL15" i="20" s="1"/>
  <c r="G16" i="20"/>
  <c r="BG143" i="20"/>
  <c r="DA52" i="20"/>
  <c r="CL52" i="20" s="1"/>
  <c r="BG52" i="20"/>
  <c r="G97" i="20"/>
  <c r="G189" i="20"/>
  <c r="BG14" i="20"/>
  <c r="CK14" i="20"/>
  <c r="CN33" i="20" s="1"/>
  <c r="BI33" i="20"/>
  <c r="BI13" i="20"/>
  <c r="F97" i="20"/>
  <c r="AU143" i="20"/>
  <c r="CL143" i="20"/>
  <c r="AW14" i="20"/>
  <c r="AX35" i="20" s="1"/>
  <c r="AW34" i="20"/>
  <c r="BC189" i="20"/>
  <c r="BC209" i="20"/>
  <c r="DN14" i="20"/>
  <c r="DP14" i="20"/>
  <c r="DS14" i="20"/>
  <c r="DR14" i="20"/>
  <c r="DO14" i="20"/>
  <c r="DQ14" i="20"/>
  <c r="DP15" i="20"/>
  <c r="DR15" i="20"/>
  <c r="DS15" i="20"/>
  <c r="DF17" i="20"/>
  <c r="DT16" i="20"/>
  <c r="DP16" i="20" s="1"/>
  <c r="CA30" i="19"/>
  <c r="BA28" i="7"/>
  <c r="AW29" i="7"/>
  <c r="DI17" i="20"/>
  <c r="BA99" i="7"/>
  <c r="AW100" i="7"/>
  <c r="DH17" i="20"/>
  <c r="DM15" i="20"/>
  <c r="CI24" i="19"/>
  <c r="DO15" i="20"/>
  <c r="BA75" i="7"/>
  <c r="AW76" i="7"/>
  <c r="BA13" i="7"/>
  <c r="AW14" i="7"/>
  <c r="CG24" i="19"/>
  <c r="BY26" i="19"/>
  <c r="BA50" i="7"/>
  <c r="AW51" i="7"/>
  <c r="DG20" i="20"/>
  <c r="CB31" i="19"/>
  <c r="CH24" i="19"/>
  <c r="CJ24" i="19"/>
  <c r="CC25" i="19"/>
  <c r="CH25" i="19" s="1"/>
  <c r="BZ26" i="19"/>
  <c r="CD27" i="19"/>
  <c r="CF24" i="19"/>
  <c r="DJ18" i="20"/>
  <c r="DK17" i="20"/>
  <c r="DL17" i="20"/>
  <c r="DQ15" i="20"/>
  <c r="CN188" i="20" l="1"/>
  <c r="CZ143" i="20"/>
  <c r="CX143" i="20"/>
  <c r="CR143" i="20"/>
  <c r="CW188" i="20"/>
  <c r="CY143" i="20"/>
  <c r="CQ143" i="20"/>
  <c r="CL188" i="20"/>
  <c r="CZ188" i="20"/>
  <c r="CV143" i="20"/>
  <c r="CS143" i="20"/>
  <c r="CK143" i="20"/>
  <c r="CS188" i="20"/>
  <c r="CI143" i="20"/>
  <c r="CT143" i="20"/>
  <c r="CK188" i="20"/>
  <c r="CP188" i="20"/>
  <c r="CP143" i="20"/>
  <c r="DA144" i="20"/>
  <c r="L98" i="20"/>
  <c r="BJ98" i="20" s="1"/>
  <c r="L145" i="20"/>
  <c r="BJ145" i="20" s="1"/>
  <c r="L54" i="20"/>
  <c r="BJ54" i="20" s="1"/>
  <c r="L190" i="20"/>
  <c r="BJ190" i="20" s="1"/>
  <c r="CO188" i="20"/>
  <c r="CQ188" i="20"/>
  <c r="CV188" i="20"/>
  <c r="CX188" i="20"/>
  <c r="CY188" i="20"/>
  <c r="CM188" i="20"/>
  <c r="CU188" i="20"/>
  <c r="CJ188" i="20"/>
  <c r="CI188" i="20"/>
  <c r="DA53" i="20"/>
  <c r="CO53" i="20" s="1"/>
  <c r="I191" i="20"/>
  <c r="BA191" i="20" s="1"/>
  <c r="F54" i="20"/>
  <c r="I99" i="20"/>
  <c r="BA99" i="20" s="1"/>
  <c r="I146" i="20"/>
  <c r="BA146" i="20" s="1"/>
  <c r="I55" i="20"/>
  <c r="BA55" i="20" s="1"/>
  <c r="I18" i="20"/>
  <c r="BA18" i="20" s="1"/>
  <c r="F190" i="20"/>
  <c r="F145" i="20"/>
  <c r="L17" i="20"/>
  <c r="BJ17" i="20" s="1"/>
  <c r="BL209" i="20"/>
  <c r="BL189" i="20"/>
  <c r="BL16" i="20"/>
  <c r="BL36" i="20"/>
  <c r="BL164" i="20"/>
  <c r="BL144" i="20"/>
  <c r="BL73" i="20"/>
  <c r="BL53" i="20"/>
  <c r="CM33" i="20"/>
  <c r="DA97" i="20"/>
  <c r="CX97" i="20" s="1"/>
  <c r="CK52" i="20"/>
  <c r="CO33" i="20"/>
  <c r="DA189" i="20"/>
  <c r="CL189" i="20" s="1"/>
  <c r="CJ15" i="20"/>
  <c r="CI15" i="20"/>
  <c r="CT15" i="20"/>
  <c r="CQ15" i="20"/>
  <c r="CY15" i="20"/>
  <c r="CS15" i="20"/>
  <c r="CO15" i="20"/>
  <c r="CR15" i="20"/>
  <c r="CU15" i="20"/>
  <c r="CM15" i="20"/>
  <c r="CP15" i="20"/>
  <c r="CX15" i="20"/>
  <c r="CZ15" i="20"/>
  <c r="CV15" i="20"/>
  <c r="CN15" i="20"/>
  <c r="CW15" i="20"/>
  <c r="CJ144" i="20"/>
  <c r="CW144" i="20"/>
  <c r="CS144" i="20"/>
  <c r="CZ144" i="20"/>
  <c r="CN144" i="20"/>
  <c r="CR144" i="20"/>
  <c r="CY144" i="20"/>
  <c r="CT144" i="20"/>
  <c r="CQ144" i="20"/>
  <c r="CV144" i="20"/>
  <c r="CI144" i="20"/>
  <c r="CM144" i="20"/>
  <c r="CX144" i="20"/>
  <c r="CU144" i="20"/>
  <c r="CO144" i="20"/>
  <c r="CP144" i="20"/>
  <c r="CP33" i="20"/>
  <c r="CO97" i="20"/>
  <c r="CY97" i="20"/>
  <c r="CP97" i="20"/>
  <c r="CW97" i="20"/>
  <c r="AU189" i="20"/>
  <c r="BC165" i="20"/>
  <c r="BC145" i="20"/>
  <c r="AU16" i="20"/>
  <c r="F16" i="22"/>
  <c r="H16" i="22" s="1"/>
  <c r="F98" i="20"/>
  <c r="AU97" i="20"/>
  <c r="CL97" i="20"/>
  <c r="G17" i="20"/>
  <c r="BC98" i="20"/>
  <c r="BC118" i="20"/>
  <c r="G190" i="20"/>
  <c r="BI188" i="20"/>
  <c r="BI208" i="20"/>
  <c r="BG97" i="20"/>
  <c r="CK97" i="20"/>
  <c r="G98" i="20"/>
  <c r="AU144" i="20"/>
  <c r="CL144" i="20"/>
  <c r="G54" i="20"/>
  <c r="BC74" i="20"/>
  <c r="BC54" i="20"/>
  <c r="BG144" i="20"/>
  <c r="CK144" i="20"/>
  <c r="BI34" i="20"/>
  <c r="BI14" i="20"/>
  <c r="BC190" i="20"/>
  <c r="BC210" i="20"/>
  <c r="BG189" i="20"/>
  <c r="G145" i="20"/>
  <c r="BG15" i="20"/>
  <c r="CK15" i="20"/>
  <c r="CN34" i="20" s="1"/>
  <c r="AW15" i="20"/>
  <c r="AX36" i="20" s="1"/>
  <c r="AW35" i="20"/>
  <c r="BC17" i="20"/>
  <c r="BC37" i="20"/>
  <c r="BA37" i="20" s="1"/>
  <c r="CP52" i="20"/>
  <c r="CV52" i="20"/>
  <c r="CN52" i="20"/>
  <c r="CQ52" i="20"/>
  <c r="CU52" i="20"/>
  <c r="CY52" i="20"/>
  <c r="CM52" i="20"/>
  <c r="CT52" i="20"/>
  <c r="CS52" i="20"/>
  <c r="CR52" i="20"/>
  <c r="CX52" i="20"/>
  <c r="CI52" i="20"/>
  <c r="CZ52" i="20"/>
  <c r="CW52" i="20"/>
  <c r="CO52" i="20"/>
  <c r="CJ52" i="20"/>
  <c r="F16" i="20"/>
  <c r="DA16" i="20" s="1"/>
  <c r="CL16" i="20" s="1"/>
  <c r="BI143" i="20"/>
  <c r="BI163" i="20"/>
  <c r="AW163" i="20"/>
  <c r="AW143" i="20"/>
  <c r="AX164" i="20" s="1"/>
  <c r="BG53" i="20"/>
  <c r="CK53" i="20"/>
  <c r="AU53" i="20"/>
  <c r="AW188" i="20"/>
  <c r="AX209" i="20" s="1"/>
  <c r="AW208" i="20"/>
  <c r="DO16" i="20"/>
  <c r="DM16" i="20"/>
  <c r="DR16" i="20"/>
  <c r="CK25" i="19"/>
  <c r="CG25" i="19"/>
  <c r="CI25" i="19"/>
  <c r="DS16" i="20"/>
  <c r="DJ19" i="20"/>
  <c r="DI18" i="20"/>
  <c r="BA29" i="7"/>
  <c r="AW30" i="7"/>
  <c r="CB32" i="19"/>
  <c r="CB33" i="19" s="1"/>
  <c r="BY27" i="19"/>
  <c r="CD28" i="19"/>
  <c r="CA31" i="19"/>
  <c r="CA32" i="19" s="1"/>
  <c r="DH18" i="20"/>
  <c r="DL18" i="20"/>
  <c r="BA14" i="7"/>
  <c r="AW15" i="7"/>
  <c r="BZ27" i="19"/>
  <c r="BA51" i="7"/>
  <c r="AW52" i="7"/>
  <c r="BA76" i="7"/>
  <c r="AW77" i="7"/>
  <c r="DQ16" i="20"/>
  <c r="DN16" i="20"/>
  <c r="DG21" i="20"/>
  <c r="BA100" i="7"/>
  <c r="AW101" i="7"/>
  <c r="DK18" i="20"/>
  <c r="CF25" i="19"/>
  <c r="CJ25" i="19"/>
  <c r="CC26" i="19"/>
  <c r="CG26" i="19" s="1"/>
  <c r="DT17" i="20"/>
  <c r="DP17" i="20" s="1"/>
  <c r="DF18" i="20"/>
  <c r="CQ53" i="20" l="1"/>
  <c r="CW53" i="20"/>
  <c r="L99" i="20"/>
  <c r="BJ99" i="20" s="1"/>
  <c r="L191" i="20"/>
  <c r="BJ191" i="20" s="1"/>
  <c r="L146" i="20"/>
  <c r="BJ146" i="20" s="1"/>
  <c r="CI53" i="20"/>
  <c r="CY53" i="20"/>
  <c r="CR53" i="20"/>
  <c r="CJ53" i="20"/>
  <c r="DA54" i="20"/>
  <c r="CV54" i="20" s="1"/>
  <c r="CS53" i="20"/>
  <c r="CX53" i="20"/>
  <c r="CT53" i="20"/>
  <c r="CV53" i="20"/>
  <c r="CP53" i="20"/>
  <c r="CL53" i="20"/>
  <c r="CM53" i="20"/>
  <c r="CZ53" i="20"/>
  <c r="CN53" i="20"/>
  <c r="CU53" i="20"/>
  <c r="F146" i="20"/>
  <c r="I147" i="20"/>
  <c r="BA147" i="20" s="1"/>
  <c r="F55" i="20"/>
  <c r="F191" i="20"/>
  <c r="I19" i="20"/>
  <c r="BA19" i="20" s="1"/>
  <c r="I56" i="20"/>
  <c r="BA56" i="20" s="1"/>
  <c r="CM34" i="20"/>
  <c r="L18" i="20"/>
  <c r="BJ18" i="20" s="1"/>
  <c r="BL210" i="20"/>
  <c r="BL190" i="20"/>
  <c r="BL17" i="20"/>
  <c r="BL37" i="20"/>
  <c r="BL165" i="20"/>
  <c r="BL145" i="20"/>
  <c r="BL54" i="20"/>
  <c r="BL74" i="20"/>
  <c r="BL98" i="20"/>
  <c r="BL118" i="20"/>
  <c r="L55" i="20"/>
  <c r="BJ55" i="20" s="1"/>
  <c r="CM97" i="20"/>
  <c r="CJ97" i="20"/>
  <c r="DA145" i="20"/>
  <c r="CJ145" i="20" s="1"/>
  <c r="CQ97" i="20"/>
  <c r="CI97" i="20"/>
  <c r="CN97" i="20"/>
  <c r="CZ97" i="20"/>
  <c r="CU97" i="20"/>
  <c r="CT97" i="20"/>
  <c r="CR97" i="20"/>
  <c r="CV97" i="20"/>
  <c r="CS97" i="20"/>
  <c r="CP34" i="20"/>
  <c r="CJ54" i="20"/>
  <c r="CU54" i="20"/>
  <c r="CR54" i="20"/>
  <c r="CY54" i="20"/>
  <c r="CI54" i="20"/>
  <c r="CN54" i="20"/>
  <c r="DA98" i="20"/>
  <c r="CL98" i="20" s="1"/>
  <c r="DA190" i="20"/>
  <c r="CK190" i="20" s="1"/>
  <c r="CJ189" i="20"/>
  <c r="CM189" i="20"/>
  <c r="CT189" i="20"/>
  <c r="CX189" i="20"/>
  <c r="CW189" i="20"/>
  <c r="CI189" i="20"/>
  <c r="CV189" i="20"/>
  <c r="CR189" i="20"/>
  <c r="CP189" i="20"/>
  <c r="CQ189" i="20"/>
  <c r="CO189" i="20"/>
  <c r="CZ189" i="20"/>
  <c r="CY189" i="20"/>
  <c r="CN189" i="20"/>
  <c r="CS189" i="20"/>
  <c r="CU189" i="20"/>
  <c r="CO34" i="20"/>
  <c r="CJ16" i="20"/>
  <c r="CO16" i="20"/>
  <c r="CQ16" i="20"/>
  <c r="CZ16" i="20"/>
  <c r="CN16" i="20"/>
  <c r="CI16" i="20"/>
  <c r="CP16" i="20"/>
  <c r="CV16" i="20"/>
  <c r="CR16" i="20"/>
  <c r="CX16" i="20"/>
  <c r="CT16" i="20"/>
  <c r="CU16" i="20"/>
  <c r="CW16" i="20"/>
  <c r="CS16" i="20"/>
  <c r="CY16" i="20"/>
  <c r="CM16" i="20"/>
  <c r="CK189" i="20"/>
  <c r="BC191" i="20"/>
  <c r="BC211" i="20"/>
  <c r="BG190" i="20"/>
  <c r="G191" i="20"/>
  <c r="BC99" i="20"/>
  <c r="BC119" i="20"/>
  <c r="G99" i="20"/>
  <c r="G18" i="20"/>
  <c r="AU54" i="20"/>
  <c r="CL54" i="20"/>
  <c r="AW16" i="20"/>
  <c r="AX37" i="20" s="1"/>
  <c r="AW36" i="20"/>
  <c r="G146" i="20"/>
  <c r="G55" i="20"/>
  <c r="BC146" i="20"/>
  <c r="BC166" i="20"/>
  <c r="BI73" i="20"/>
  <c r="BI53" i="20"/>
  <c r="BG54" i="20"/>
  <c r="AU145" i="20"/>
  <c r="AU98" i="20"/>
  <c r="AU17" i="20"/>
  <c r="BI15" i="20"/>
  <c r="BI35" i="20"/>
  <c r="AW53" i="20"/>
  <c r="AX74" i="20" s="1"/>
  <c r="AW73" i="20"/>
  <c r="BC18" i="20"/>
  <c r="BC38" i="20"/>
  <c r="BA38" i="20" s="1"/>
  <c r="F99" i="20"/>
  <c r="BG16" i="20"/>
  <c r="CK16" i="20"/>
  <c r="BI189" i="20"/>
  <c r="BI209" i="20"/>
  <c r="BI164" i="20"/>
  <c r="BI144" i="20"/>
  <c r="AW164" i="20"/>
  <c r="AW144" i="20"/>
  <c r="AX165" i="20" s="1"/>
  <c r="DR187" i="20"/>
  <c r="BG98" i="20"/>
  <c r="BC75" i="20"/>
  <c r="BC55" i="20"/>
  <c r="F17" i="20"/>
  <c r="DA17" i="20" s="1"/>
  <c r="CL17" i="20" s="1"/>
  <c r="I192" i="20"/>
  <c r="BA192" i="20" s="1"/>
  <c r="AU190" i="20"/>
  <c r="CL190" i="20"/>
  <c r="BG145" i="20"/>
  <c r="I100" i="20"/>
  <c r="BA100" i="20" s="1"/>
  <c r="AW189" i="20"/>
  <c r="AX210" i="20" s="1"/>
  <c r="AW209" i="20"/>
  <c r="DH19" i="20"/>
  <c r="CB34" i="19"/>
  <c r="DG22" i="20"/>
  <c r="CA33" i="19"/>
  <c r="BA30" i="7"/>
  <c r="AW31" i="7"/>
  <c r="DT18" i="20"/>
  <c r="DP18" i="20" s="1"/>
  <c r="DF19" i="20"/>
  <c r="CH26" i="19"/>
  <c r="CJ26" i="19"/>
  <c r="CC27" i="19"/>
  <c r="CF27" i="19" s="1"/>
  <c r="CK26" i="19"/>
  <c r="BA15" i="7"/>
  <c r="AW16" i="7"/>
  <c r="CD29" i="19"/>
  <c r="BZ28" i="19"/>
  <c r="BA77" i="7"/>
  <c r="AW78" i="7"/>
  <c r="CI26" i="19"/>
  <c r="DI19" i="20"/>
  <c r="DI20" i="20" s="1"/>
  <c r="DM17" i="20"/>
  <c r="DN17" i="20"/>
  <c r="DQ17" i="20"/>
  <c r="DR17" i="20"/>
  <c r="DS17" i="20"/>
  <c r="DL19" i="20"/>
  <c r="BY28" i="19"/>
  <c r="DJ20" i="20"/>
  <c r="DK19" i="20"/>
  <c r="BA101" i="7"/>
  <c r="AW102" i="7"/>
  <c r="BA52" i="7"/>
  <c r="AW53" i="7"/>
  <c r="DO17" i="20"/>
  <c r="CF26" i="19"/>
  <c r="CK98" i="20" l="1"/>
  <c r="L100" i="20"/>
  <c r="BJ100" i="20" s="1"/>
  <c r="CM54" i="20"/>
  <c r="CT54" i="20"/>
  <c r="CZ54" i="20"/>
  <c r="CP54" i="20"/>
  <c r="CW145" i="20"/>
  <c r="CW54" i="20"/>
  <c r="CX54" i="20"/>
  <c r="CK54" i="20"/>
  <c r="CS54" i="20"/>
  <c r="CQ54" i="20"/>
  <c r="CO54" i="20"/>
  <c r="CI145" i="20"/>
  <c r="CV145" i="20"/>
  <c r="I57" i="20"/>
  <c r="BA57" i="20" s="1"/>
  <c r="F56" i="20"/>
  <c r="CM145" i="20"/>
  <c r="I148" i="20"/>
  <c r="BA148" i="20" s="1"/>
  <c r="CL145" i="20"/>
  <c r="CX145" i="20"/>
  <c r="I101" i="20"/>
  <c r="BA101" i="20" s="1"/>
  <c r="CT145" i="20"/>
  <c r="I20" i="20"/>
  <c r="BA20" i="20" s="1"/>
  <c r="F192" i="20"/>
  <c r="F147" i="20"/>
  <c r="CS145" i="20"/>
  <c r="CQ145" i="20"/>
  <c r="BL191" i="20"/>
  <c r="BL211" i="20"/>
  <c r="L192" i="20"/>
  <c r="BJ192" i="20" s="1"/>
  <c r="BL166" i="20"/>
  <c r="BL146" i="20"/>
  <c r="BL99" i="20"/>
  <c r="BL119" i="20"/>
  <c r="L147" i="20"/>
  <c r="BJ147" i="20" s="1"/>
  <c r="DF187" i="20"/>
  <c r="DT187" i="20" s="1"/>
  <c r="BL75" i="20"/>
  <c r="BL55" i="20"/>
  <c r="L19" i="20"/>
  <c r="BJ19" i="20" s="1"/>
  <c r="L56" i="20"/>
  <c r="BJ56" i="20" s="1"/>
  <c r="BL38" i="20"/>
  <c r="BL18" i="20"/>
  <c r="CN145" i="20"/>
  <c r="CP145" i="20"/>
  <c r="CO145" i="20"/>
  <c r="CY145" i="20"/>
  <c r="DA191" i="20"/>
  <c r="CT191" i="20" s="1"/>
  <c r="CU145" i="20"/>
  <c r="CR145" i="20"/>
  <c r="CK145" i="20"/>
  <c r="DA99" i="20"/>
  <c r="CY99" i="20" s="1"/>
  <c r="CZ145" i="20"/>
  <c r="DA55" i="20"/>
  <c r="CL55" i="20" s="1"/>
  <c r="CW99" i="20"/>
  <c r="CS99" i="20"/>
  <c r="CN99" i="20"/>
  <c r="CO99" i="20"/>
  <c r="DA146" i="20"/>
  <c r="CL146" i="20" s="1"/>
  <c r="CJ190" i="20"/>
  <c r="CP190" i="20"/>
  <c r="CV190" i="20"/>
  <c r="CI190" i="20"/>
  <c r="CR190" i="20"/>
  <c r="CY190" i="20"/>
  <c r="CW190" i="20"/>
  <c r="CU190" i="20"/>
  <c r="CS190" i="20"/>
  <c r="CN190" i="20"/>
  <c r="CZ190" i="20"/>
  <c r="CQ190" i="20"/>
  <c r="CO190" i="20"/>
  <c r="CX190" i="20"/>
  <c r="CM190" i="20"/>
  <c r="CT190" i="20"/>
  <c r="CJ17" i="20"/>
  <c r="CU17" i="20"/>
  <c r="CM17" i="20"/>
  <c r="CR17" i="20"/>
  <c r="CY17" i="20"/>
  <c r="CO17" i="20"/>
  <c r="CX17" i="20"/>
  <c r="CP17" i="20"/>
  <c r="CN17" i="20"/>
  <c r="CZ17" i="20"/>
  <c r="CQ17" i="20"/>
  <c r="CI17" i="20"/>
  <c r="CS17" i="20"/>
  <c r="CV17" i="20"/>
  <c r="CT17" i="20"/>
  <c r="CW17" i="20"/>
  <c r="CJ98" i="20"/>
  <c r="CI98" i="20"/>
  <c r="CY98" i="20"/>
  <c r="CO98" i="20"/>
  <c r="CX98" i="20"/>
  <c r="CM98" i="20"/>
  <c r="CN98" i="20"/>
  <c r="CZ98" i="20"/>
  <c r="CQ98" i="20"/>
  <c r="CP98" i="20"/>
  <c r="CT98" i="20"/>
  <c r="CS98" i="20"/>
  <c r="CV98" i="20"/>
  <c r="CW98" i="20"/>
  <c r="CR98" i="20"/>
  <c r="CU98" i="20"/>
  <c r="BI145" i="20"/>
  <c r="BI165" i="20"/>
  <c r="BG17" i="20"/>
  <c r="CK17" i="20"/>
  <c r="BG99" i="20"/>
  <c r="CK99" i="20"/>
  <c r="AW17" i="20"/>
  <c r="AX38" i="20" s="1"/>
  <c r="AW37" i="20"/>
  <c r="AU18" i="20"/>
  <c r="G19" i="20"/>
  <c r="BG191" i="20"/>
  <c r="F18" i="20"/>
  <c r="DA18" i="20" s="1"/>
  <c r="G192" i="20"/>
  <c r="AW190" i="20"/>
  <c r="AX211" i="20" s="1"/>
  <c r="AW210" i="20"/>
  <c r="DR188" i="20"/>
  <c r="AW98" i="20"/>
  <c r="AX119" i="20" s="1"/>
  <c r="AW118" i="20"/>
  <c r="BG146" i="20"/>
  <c r="CK146" i="20"/>
  <c r="AU191" i="20"/>
  <c r="BI36" i="20"/>
  <c r="BI16" i="20"/>
  <c r="BC39" i="20"/>
  <c r="BA39" i="20" s="1"/>
  <c r="BC19" i="20"/>
  <c r="AW145" i="20"/>
  <c r="AX166" i="20" s="1"/>
  <c r="AW165" i="20"/>
  <c r="AW54" i="20"/>
  <c r="AX75" i="20" s="1"/>
  <c r="AW74" i="20"/>
  <c r="BC120" i="20"/>
  <c r="BC100" i="20"/>
  <c r="AU55" i="20"/>
  <c r="AU99" i="20"/>
  <c r="BG55" i="20"/>
  <c r="G100" i="20"/>
  <c r="BI210" i="20"/>
  <c r="BI190" i="20"/>
  <c r="I193" i="20"/>
  <c r="BA193" i="20" s="1"/>
  <c r="BC76" i="20"/>
  <c r="BC56" i="20"/>
  <c r="BI54" i="20"/>
  <c r="BI74" i="20"/>
  <c r="BI98" i="20"/>
  <c r="BI118" i="20"/>
  <c r="G56" i="20"/>
  <c r="BC212" i="20"/>
  <c r="BA212" i="20" s="1"/>
  <c r="BC192" i="20"/>
  <c r="F100" i="20"/>
  <c r="AU146" i="20"/>
  <c r="BC167" i="20"/>
  <c r="BC147" i="20"/>
  <c r="G147" i="20"/>
  <c r="DR18" i="20"/>
  <c r="DS18" i="20"/>
  <c r="CK27" i="19"/>
  <c r="CH27" i="19"/>
  <c r="DK20" i="20"/>
  <c r="CA34" i="19"/>
  <c r="DJ21" i="20"/>
  <c r="CI27" i="19"/>
  <c r="CJ27" i="19"/>
  <c r="CC28" i="19"/>
  <c r="CG28" i="19" s="1"/>
  <c r="BA53" i="7"/>
  <c r="AW54" i="7"/>
  <c r="BZ29" i="19"/>
  <c r="BZ30" i="19" s="1"/>
  <c r="BY29" i="19"/>
  <c r="CG27" i="19"/>
  <c r="BA102" i="7"/>
  <c r="AW103" i="7"/>
  <c r="CD30" i="19"/>
  <c r="DT19" i="20"/>
  <c r="DF20" i="20"/>
  <c r="CB35" i="19"/>
  <c r="BA78" i="7"/>
  <c r="AW79" i="7"/>
  <c r="DI21" i="20"/>
  <c r="DM18" i="20"/>
  <c r="DN18" i="20"/>
  <c r="DQ18" i="20"/>
  <c r="DL20" i="20"/>
  <c r="BA16" i="7"/>
  <c r="AW17" i="7"/>
  <c r="BA31" i="7"/>
  <c r="AW32" i="7"/>
  <c r="DO18" i="20"/>
  <c r="DH20" i="20"/>
  <c r="CR99" i="20" l="1"/>
  <c r="CZ191" i="20"/>
  <c r="CJ191" i="20"/>
  <c r="CI191" i="20"/>
  <c r="L101" i="20"/>
  <c r="BJ101" i="20" s="1"/>
  <c r="CK55" i="20"/>
  <c r="CT99" i="20"/>
  <c r="CL99" i="20"/>
  <c r="CU99" i="20"/>
  <c r="I22" i="20"/>
  <c r="BA22" i="20" s="1"/>
  <c r="F148" i="20"/>
  <c r="I58" i="20"/>
  <c r="BA58" i="20" s="1"/>
  <c r="F101" i="20"/>
  <c r="I194" i="20"/>
  <c r="BA194" i="20" s="1"/>
  <c r="F193" i="20"/>
  <c r="CQ99" i="20"/>
  <c r="CS191" i="20"/>
  <c r="CP99" i="20"/>
  <c r="CU191" i="20"/>
  <c r="L57" i="20"/>
  <c r="BJ57" i="20" s="1"/>
  <c r="L20" i="20"/>
  <c r="BJ20" i="20" s="1"/>
  <c r="CV99" i="20"/>
  <c r="BL19" i="20"/>
  <c r="BL39" i="20"/>
  <c r="BL120" i="20"/>
  <c r="BL100" i="20"/>
  <c r="L148" i="20"/>
  <c r="BJ148" i="20" s="1"/>
  <c r="DF188" i="20"/>
  <c r="DT188" i="20" s="1"/>
  <c r="L193" i="20"/>
  <c r="BJ193" i="20" s="1"/>
  <c r="CX99" i="20"/>
  <c r="CJ99" i="20"/>
  <c r="BL147" i="20"/>
  <c r="BL167" i="20"/>
  <c r="BL212" i="20"/>
  <c r="BL192" i="20"/>
  <c r="CM99" i="20"/>
  <c r="CZ99" i="20"/>
  <c r="CM191" i="20"/>
  <c r="CI99" i="20"/>
  <c r="BL76" i="20"/>
  <c r="BL56" i="20"/>
  <c r="CQ191" i="20"/>
  <c r="CO191" i="20"/>
  <c r="CL191" i="20"/>
  <c r="CK191" i="20"/>
  <c r="CR191" i="20"/>
  <c r="CX191" i="20"/>
  <c r="CW191" i="20"/>
  <c r="CN191" i="20"/>
  <c r="CV191" i="20"/>
  <c r="DA100" i="20"/>
  <c r="CN100" i="20" s="1"/>
  <c r="CY191" i="20"/>
  <c r="CP191" i="20"/>
  <c r="DA56" i="20"/>
  <c r="CK56" i="20" s="1"/>
  <c r="CJ18" i="20"/>
  <c r="CM18" i="20"/>
  <c r="CQ18" i="20"/>
  <c r="CX18" i="20"/>
  <c r="CP18" i="20"/>
  <c r="CO18" i="20"/>
  <c r="CW18" i="20"/>
  <c r="CN18" i="20"/>
  <c r="CU18" i="20"/>
  <c r="CI18" i="20"/>
  <c r="CR18" i="20"/>
  <c r="CS18" i="20"/>
  <c r="CV18" i="20"/>
  <c r="CT18" i="20"/>
  <c r="CY18" i="20"/>
  <c r="CZ18" i="20"/>
  <c r="DA147" i="20"/>
  <c r="CL147" i="20" s="1"/>
  <c r="DA192" i="20"/>
  <c r="CK192" i="20" s="1"/>
  <c r="CL18" i="20"/>
  <c r="CJ146" i="20"/>
  <c r="CY146" i="20"/>
  <c r="CW146" i="20"/>
  <c r="CS146" i="20"/>
  <c r="CV146" i="20"/>
  <c r="CZ146" i="20"/>
  <c r="CP146" i="20"/>
  <c r="CR146" i="20"/>
  <c r="CX146" i="20"/>
  <c r="CM146" i="20"/>
  <c r="CT146" i="20"/>
  <c r="CU146" i="20"/>
  <c r="CQ146" i="20"/>
  <c r="CI146" i="20"/>
  <c r="CN146" i="20"/>
  <c r="CO146" i="20"/>
  <c r="CJ100" i="20"/>
  <c r="CX100" i="20"/>
  <c r="CJ55" i="20"/>
  <c r="CM55" i="20"/>
  <c r="CQ55" i="20"/>
  <c r="CN55" i="20"/>
  <c r="CX55" i="20"/>
  <c r="CT55" i="20"/>
  <c r="CW55" i="20"/>
  <c r="CO55" i="20"/>
  <c r="CP55" i="20"/>
  <c r="CY55" i="20"/>
  <c r="CU55" i="20"/>
  <c r="CV55" i="20"/>
  <c r="CR55" i="20"/>
  <c r="CZ55" i="20"/>
  <c r="CS55" i="20"/>
  <c r="CI55" i="20"/>
  <c r="BC121" i="20"/>
  <c r="BC101" i="20"/>
  <c r="AW38" i="20"/>
  <c r="AW18" i="20"/>
  <c r="AX39" i="20" s="1"/>
  <c r="I102" i="20"/>
  <c r="BA102" i="20" s="1"/>
  <c r="BI55" i="20"/>
  <c r="BI75" i="20"/>
  <c r="AW211" i="20"/>
  <c r="AW191" i="20"/>
  <c r="AX212" i="20" s="1"/>
  <c r="AU56" i="20"/>
  <c r="CL56" i="20"/>
  <c r="AU147" i="20"/>
  <c r="G57" i="20"/>
  <c r="BG56" i="20"/>
  <c r="AW119" i="20"/>
  <c r="AW99" i="20"/>
  <c r="AX120" i="20" s="1"/>
  <c r="BC20" i="20"/>
  <c r="BC40" i="20"/>
  <c r="BA40" i="20" s="1"/>
  <c r="F19" i="20"/>
  <c r="DA19" i="20" s="1"/>
  <c r="CL19" i="20" s="1"/>
  <c r="AU19" i="20"/>
  <c r="AU192" i="20"/>
  <c r="G20" i="20"/>
  <c r="BI99" i="20"/>
  <c r="BI119" i="20"/>
  <c r="F57" i="20"/>
  <c r="BI191" i="20"/>
  <c r="BI211" i="20"/>
  <c r="G193" i="20"/>
  <c r="G148" i="20"/>
  <c r="BC168" i="20"/>
  <c r="BC148" i="20"/>
  <c r="AW166" i="20"/>
  <c r="AW146" i="20"/>
  <c r="AX167" i="20" s="1"/>
  <c r="AW55" i="20"/>
  <c r="AX76" i="20" s="1"/>
  <c r="AW75" i="20"/>
  <c r="DR189" i="20"/>
  <c r="I149" i="20"/>
  <c r="BA149" i="20" s="1"/>
  <c r="BC213" i="20"/>
  <c r="BA213" i="20" s="1"/>
  <c r="BC193" i="20"/>
  <c r="AU100" i="20"/>
  <c r="BC77" i="20"/>
  <c r="BC57" i="20"/>
  <c r="BG18" i="20"/>
  <c r="CK18" i="20"/>
  <c r="BG147" i="20"/>
  <c r="BI17" i="20"/>
  <c r="BI37" i="20"/>
  <c r="BG100" i="20"/>
  <c r="G101" i="20"/>
  <c r="BG192" i="20"/>
  <c r="BI166" i="20"/>
  <c r="BI146" i="20"/>
  <c r="I21" i="20"/>
  <c r="BA21" i="20" s="1"/>
  <c r="CF28" i="19"/>
  <c r="CK28" i="19"/>
  <c r="CH28" i="19"/>
  <c r="DF21" i="20"/>
  <c r="DT20" i="20"/>
  <c r="DS20" i="20" s="1"/>
  <c r="BY30" i="19"/>
  <c r="DP19" i="20"/>
  <c r="DN19" i="20"/>
  <c r="DQ19" i="20"/>
  <c r="CD31" i="19"/>
  <c r="DJ22" i="20"/>
  <c r="BA79" i="7"/>
  <c r="AW80" i="7"/>
  <c r="BA17" i="7"/>
  <c r="AW18" i="7"/>
  <c r="DL21" i="20"/>
  <c r="BA54" i="7"/>
  <c r="AW55" i="7"/>
  <c r="CA35" i="19"/>
  <c r="DH21" i="20"/>
  <c r="CB36" i="19"/>
  <c r="BZ31" i="19"/>
  <c r="BA103" i="7"/>
  <c r="AW104" i="7"/>
  <c r="DR19" i="20"/>
  <c r="DI22" i="20"/>
  <c r="DS19" i="20"/>
  <c r="DO19" i="20"/>
  <c r="BA32" i="7"/>
  <c r="AW33" i="7"/>
  <c r="DM19" i="20"/>
  <c r="CI28" i="19"/>
  <c r="CJ28" i="19"/>
  <c r="CC29" i="19"/>
  <c r="CI29" i="19" s="1"/>
  <c r="DK21" i="20"/>
  <c r="DA57" i="20" l="1"/>
  <c r="CU57" i="20" s="1"/>
  <c r="DA193" i="20"/>
  <c r="L149" i="20"/>
  <c r="BJ149" i="20" s="1"/>
  <c r="F149" i="20"/>
  <c r="F58" i="20"/>
  <c r="DA58" i="20" s="1"/>
  <c r="F194" i="20"/>
  <c r="I195" i="20"/>
  <c r="BA195" i="20" s="1"/>
  <c r="I103" i="20"/>
  <c r="BA103" i="20" s="1"/>
  <c r="CK147" i="20"/>
  <c r="BL121" i="20"/>
  <c r="BL101" i="20"/>
  <c r="BL193" i="20"/>
  <c r="BL213" i="20"/>
  <c r="L102" i="20"/>
  <c r="BJ102" i="20" s="1"/>
  <c r="BL40" i="20"/>
  <c r="BL20" i="20"/>
  <c r="L194" i="20"/>
  <c r="BJ194" i="20" s="1"/>
  <c r="L21" i="20"/>
  <c r="BJ21" i="20" s="1"/>
  <c r="L22" i="20"/>
  <c r="BJ22" i="20" s="1"/>
  <c r="DF189" i="20"/>
  <c r="DT189" i="20" s="1"/>
  <c r="BL168" i="20"/>
  <c r="BL148" i="20"/>
  <c r="BL77" i="20"/>
  <c r="BL57" i="20"/>
  <c r="L58" i="20"/>
  <c r="BJ58" i="20" s="1"/>
  <c r="CL192" i="20"/>
  <c r="CW100" i="20"/>
  <c r="CO100" i="20"/>
  <c r="CL100" i="20"/>
  <c r="CY100" i="20"/>
  <c r="DA148" i="20"/>
  <c r="CO148" i="20" s="1"/>
  <c r="CZ100" i="20"/>
  <c r="CU100" i="20"/>
  <c r="CK100" i="20"/>
  <c r="CP100" i="20"/>
  <c r="CR100" i="20"/>
  <c r="CT100" i="20"/>
  <c r="CQ100" i="20"/>
  <c r="CI100" i="20"/>
  <c r="CV100" i="20"/>
  <c r="CS100" i="20"/>
  <c r="CM100" i="20"/>
  <c r="CJ193" i="20"/>
  <c r="CM193" i="20"/>
  <c r="CT193" i="20"/>
  <c r="CV193" i="20"/>
  <c r="CS193" i="20"/>
  <c r="CO193" i="20"/>
  <c r="CR193" i="20"/>
  <c r="CP193" i="20"/>
  <c r="CX193" i="20"/>
  <c r="CQ193" i="20"/>
  <c r="CW193" i="20"/>
  <c r="CZ193" i="20"/>
  <c r="CY193" i="20"/>
  <c r="CI193" i="20"/>
  <c r="CN193" i="20"/>
  <c r="CU193" i="20"/>
  <c r="DA101" i="20"/>
  <c r="CK101" i="20" s="1"/>
  <c r="CR57" i="20"/>
  <c r="CT57" i="20"/>
  <c r="CW148" i="20"/>
  <c r="CJ192" i="20"/>
  <c r="CY192" i="20"/>
  <c r="CZ192" i="20"/>
  <c r="CV192" i="20"/>
  <c r="CW192" i="20"/>
  <c r="CR192" i="20"/>
  <c r="CM192" i="20"/>
  <c r="CX192" i="20"/>
  <c r="CO192" i="20"/>
  <c r="CI192" i="20"/>
  <c r="CT192" i="20"/>
  <c r="CU192" i="20"/>
  <c r="CP192" i="20"/>
  <c r="CQ192" i="20"/>
  <c r="CS192" i="20"/>
  <c r="CN192" i="20"/>
  <c r="CJ147" i="20"/>
  <c r="CP147" i="20"/>
  <c r="CY147" i="20"/>
  <c r="CO147" i="20"/>
  <c r="CN147" i="20"/>
  <c r="CI147" i="20"/>
  <c r="CT147" i="20"/>
  <c r="CQ147" i="20"/>
  <c r="CX147" i="20"/>
  <c r="CU147" i="20"/>
  <c r="CR147" i="20"/>
  <c r="CV147" i="20"/>
  <c r="CW147" i="20"/>
  <c r="CZ147" i="20"/>
  <c r="CM147" i="20"/>
  <c r="CS147" i="20"/>
  <c r="CJ19" i="20"/>
  <c r="CM19" i="20"/>
  <c r="CO19" i="20"/>
  <c r="CZ19" i="20"/>
  <c r="CS19" i="20"/>
  <c r="CQ19" i="20"/>
  <c r="CI19" i="20"/>
  <c r="CP19" i="20"/>
  <c r="CT19" i="20"/>
  <c r="CV19" i="20"/>
  <c r="CR19" i="20"/>
  <c r="CY19" i="20"/>
  <c r="CX19" i="20"/>
  <c r="CN19" i="20"/>
  <c r="CU19" i="20"/>
  <c r="CW19" i="20"/>
  <c r="CJ56" i="20"/>
  <c r="CV56" i="20"/>
  <c r="CN56" i="20"/>
  <c r="CT56" i="20"/>
  <c r="CO56" i="20"/>
  <c r="CZ56" i="20"/>
  <c r="CX56" i="20"/>
  <c r="CY56" i="20"/>
  <c r="CU56" i="20"/>
  <c r="CQ56" i="20"/>
  <c r="CS56" i="20"/>
  <c r="CI56" i="20"/>
  <c r="CW56" i="20"/>
  <c r="CP56" i="20"/>
  <c r="CM56" i="20"/>
  <c r="CR56" i="20"/>
  <c r="G149" i="20"/>
  <c r="BG57" i="20"/>
  <c r="AW212" i="20"/>
  <c r="AW192" i="20"/>
  <c r="AX213" i="20" s="1"/>
  <c r="G58" i="20"/>
  <c r="BC214" i="20"/>
  <c r="BA214" i="20" s="1"/>
  <c r="BC194" i="20"/>
  <c r="I150" i="20"/>
  <c r="BA150" i="20" s="1"/>
  <c r="AW19" i="20"/>
  <c r="AX40" i="20" s="1"/>
  <c r="AW39" i="20"/>
  <c r="AW167" i="20"/>
  <c r="AW147" i="20"/>
  <c r="AX168" i="20" s="1"/>
  <c r="BI212" i="20"/>
  <c r="BI192" i="20"/>
  <c r="BI100" i="20"/>
  <c r="BI120" i="20"/>
  <c r="BI18" i="20"/>
  <c r="BI38" i="20"/>
  <c r="BC149" i="20"/>
  <c r="BC169" i="20"/>
  <c r="AU193" i="20"/>
  <c r="CL193" i="20"/>
  <c r="BG19" i="20"/>
  <c r="CK19" i="20"/>
  <c r="BI167" i="20"/>
  <c r="BI147" i="20"/>
  <c r="AW100" i="20"/>
  <c r="AX121" i="20" s="1"/>
  <c r="AW120" i="20"/>
  <c r="BG148" i="20"/>
  <c r="G194" i="20"/>
  <c r="BI76" i="20"/>
  <c r="BI56" i="20"/>
  <c r="BC102" i="20"/>
  <c r="BC122" i="20"/>
  <c r="BA122" i="20" s="1"/>
  <c r="BC78" i="20"/>
  <c r="BC58" i="20"/>
  <c r="BG193" i="20"/>
  <c r="CK193" i="20"/>
  <c r="I59" i="20"/>
  <c r="BA59" i="20" s="1"/>
  <c r="DR190" i="20"/>
  <c r="AU20" i="20"/>
  <c r="F20" i="20"/>
  <c r="DA20" i="20" s="1"/>
  <c r="CL20" i="20" s="1"/>
  <c r="BC42" i="20"/>
  <c r="BA42" i="20" s="1"/>
  <c r="BC22" i="20"/>
  <c r="AU101" i="20"/>
  <c r="CL101" i="20"/>
  <c r="BG101" i="20"/>
  <c r="G22" i="20"/>
  <c r="G21" i="20"/>
  <c r="BC21" i="20"/>
  <c r="BC41" i="20"/>
  <c r="BA41" i="20" s="1"/>
  <c r="G102" i="20"/>
  <c r="F102" i="20"/>
  <c r="AU148" i="20"/>
  <c r="AU57" i="20"/>
  <c r="AW76" i="20"/>
  <c r="AW56" i="20"/>
  <c r="AX77" i="20" s="1"/>
  <c r="DR20" i="20"/>
  <c r="DO20" i="20"/>
  <c r="DM20" i="20"/>
  <c r="BA80" i="7"/>
  <c r="AW81" i="7"/>
  <c r="BA55" i="7"/>
  <c r="AW56" i="7"/>
  <c r="CH29" i="19"/>
  <c r="DK22" i="20"/>
  <c r="CB37" i="19"/>
  <c r="CB38" i="19" s="1"/>
  <c r="CB39" i="19" s="1"/>
  <c r="BY31" i="19"/>
  <c r="BZ32" i="19"/>
  <c r="CG29" i="19"/>
  <c r="CJ29" i="19"/>
  <c r="CC30" i="19"/>
  <c r="CI30" i="19" s="1"/>
  <c r="DL22" i="20"/>
  <c r="CD32" i="19"/>
  <c r="CF29" i="19"/>
  <c r="BA33" i="7"/>
  <c r="AW34" i="7"/>
  <c r="AW19" i="7"/>
  <c r="BA19" i="7" s="1"/>
  <c r="BA18" i="7"/>
  <c r="DH22" i="20"/>
  <c r="DN20" i="20"/>
  <c r="DQ20" i="20"/>
  <c r="DP20" i="20"/>
  <c r="BA104" i="7"/>
  <c r="AW105" i="7"/>
  <c r="CA36" i="19"/>
  <c r="CK29" i="19"/>
  <c r="DT21" i="20"/>
  <c r="DF22" i="20"/>
  <c r="CW57" i="20" l="1"/>
  <c r="CN57" i="20"/>
  <c r="CL57" i="20"/>
  <c r="CK57" i="20"/>
  <c r="CQ57" i="20"/>
  <c r="CM57" i="20"/>
  <c r="CS57" i="20"/>
  <c r="CX57" i="20"/>
  <c r="CO57" i="20"/>
  <c r="CP57" i="20"/>
  <c r="CZ57" i="20"/>
  <c r="CV57" i="20"/>
  <c r="CJ57" i="20"/>
  <c r="CI57" i="20"/>
  <c r="CY57" i="20"/>
  <c r="L150" i="20"/>
  <c r="BJ150" i="20" s="1"/>
  <c r="CP148" i="20"/>
  <c r="L103" i="20"/>
  <c r="BJ103" i="20" s="1"/>
  <c r="CK148" i="20"/>
  <c r="CM148" i="20"/>
  <c r="CN148" i="20"/>
  <c r="CZ148" i="20"/>
  <c r="CR148" i="20"/>
  <c r="CU148" i="20"/>
  <c r="CL148" i="20"/>
  <c r="CX148" i="20"/>
  <c r="CT148" i="20"/>
  <c r="DA194" i="20"/>
  <c r="CJ194" i="20" s="1"/>
  <c r="CQ148" i="20"/>
  <c r="CI148" i="20"/>
  <c r="CV148" i="20"/>
  <c r="CS148" i="20"/>
  <c r="I104" i="20"/>
  <c r="BA104" i="20" s="1"/>
  <c r="F59" i="20"/>
  <c r="F103" i="20"/>
  <c r="F150" i="20"/>
  <c r="I151" i="20"/>
  <c r="BA151" i="20" s="1"/>
  <c r="BL22" i="20"/>
  <c r="BL42" i="20"/>
  <c r="BL58" i="20"/>
  <c r="BL78" i="20"/>
  <c r="BL21" i="20"/>
  <c r="BL41" i="20"/>
  <c r="L59" i="20"/>
  <c r="BJ59" i="20" s="1"/>
  <c r="L195" i="20"/>
  <c r="BJ195" i="20" s="1"/>
  <c r="BL194" i="20"/>
  <c r="BL214" i="20"/>
  <c r="BL149" i="20"/>
  <c r="BL169" i="20"/>
  <c r="DF190" i="20"/>
  <c r="DT190" i="20" s="1"/>
  <c r="BL122" i="20"/>
  <c r="BL102" i="20"/>
  <c r="CJ148" i="20"/>
  <c r="CY148" i="20"/>
  <c r="CJ58" i="20"/>
  <c r="CX58" i="20"/>
  <c r="CN58" i="20"/>
  <c r="CP58" i="20"/>
  <c r="CZ58" i="20"/>
  <c r="CM58" i="20"/>
  <c r="CS58" i="20"/>
  <c r="CO58" i="20"/>
  <c r="CY58" i="20"/>
  <c r="CU58" i="20"/>
  <c r="CW58" i="20"/>
  <c r="CT58" i="20"/>
  <c r="CQ58" i="20"/>
  <c r="CI58" i="20"/>
  <c r="CR58" i="20"/>
  <c r="CV58" i="20"/>
  <c r="DA102" i="20"/>
  <c r="CK102" i="20" s="1"/>
  <c r="CJ20" i="20"/>
  <c r="CV20" i="20"/>
  <c r="CT20" i="20"/>
  <c r="CP20" i="20"/>
  <c r="CR20" i="20"/>
  <c r="CM20" i="20"/>
  <c r="CY20" i="20"/>
  <c r="CQ20" i="20"/>
  <c r="CZ20" i="20"/>
  <c r="CX20" i="20"/>
  <c r="CN20" i="20"/>
  <c r="CW20" i="20"/>
  <c r="CI20" i="20"/>
  <c r="CU20" i="20"/>
  <c r="CS20" i="20"/>
  <c r="CO20" i="20"/>
  <c r="CY194" i="20"/>
  <c r="CM194" i="20"/>
  <c r="CJ101" i="20"/>
  <c r="CV101" i="20"/>
  <c r="CP101" i="20"/>
  <c r="CZ101" i="20"/>
  <c r="CY101" i="20"/>
  <c r="CU101" i="20"/>
  <c r="CM101" i="20"/>
  <c r="CX101" i="20"/>
  <c r="CR101" i="20"/>
  <c r="CN101" i="20"/>
  <c r="CW101" i="20"/>
  <c r="CI101" i="20"/>
  <c r="CO101" i="20"/>
  <c r="CQ101" i="20"/>
  <c r="CT101" i="20"/>
  <c r="CS101" i="20"/>
  <c r="DA149" i="20"/>
  <c r="CK149" i="20" s="1"/>
  <c r="G103" i="20"/>
  <c r="AW101" i="20"/>
  <c r="AX122" i="20" s="1"/>
  <c r="AW121" i="20"/>
  <c r="AU58" i="20"/>
  <c r="CL58" i="20"/>
  <c r="BG149" i="20"/>
  <c r="BG58" i="20"/>
  <c r="CK58" i="20"/>
  <c r="AW40" i="20"/>
  <c r="AW20" i="20"/>
  <c r="AX41" i="20" s="1"/>
  <c r="I196" i="20"/>
  <c r="BA196" i="20" s="1"/>
  <c r="BC150" i="20"/>
  <c r="BC170" i="20"/>
  <c r="BC59" i="20"/>
  <c r="BC79" i="20"/>
  <c r="G195" i="20"/>
  <c r="BC215" i="20"/>
  <c r="BA215" i="20" s="1"/>
  <c r="BC195" i="20"/>
  <c r="G59" i="20"/>
  <c r="I60" i="20"/>
  <c r="BA60" i="20" s="1"/>
  <c r="AU194" i="20"/>
  <c r="AU21" i="20"/>
  <c r="AW168" i="20"/>
  <c r="AW148" i="20"/>
  <c r="AX169" i="20" s="1"/>
  <c r="AU22" i="20"/>
  <c r="AW77" i="20"/>
  <c r="AW57" i="20"/>
  <c r="AX78" i="20" s="1"/>
  <c r="BI121" i="20"/>
  <c r="BI101" i="20"/>
  <c r="F195" i="20"/>
  <c r="F21" i="20"/>
  <c r="DA21" i="20" s="1"/>
  <c r="AU149" i="20"/>
  <c r="BG102" i="20"/>
  <c r="BC123" i="20"/>
  <c r="BA123" i="20" s="1"/>
  <c r="BC103" i="20"/>
  <c r="DR191" i="20"/>
  <c r="BI168" i="20"/>
  <c r="BI148" i="20"/>
  <c r="BI39" i="20"/>
  <c r="BI19" i="20"/>
  <c r="BI57" i="20"/>
  <c r="BI77" i="20"/>
  <c r="AU102" i="20"/>
  <c r="BG20" i="20"/>
  <c r="CK20" i="20"/>
  <c r="BG194" i="20"/>
  <c r="BI213" i="20"/>
  <c r="BI193" i="20"/>
  <c r="AW193" i="20"/>
  <c r="AX214" i="20" s="1"/>
  <c r="AW213" i="20"/>
  <c r="G150" i="20"/>
  <c r="DM21" i="20"/>
  <c r="DN21" i="20"/>
  <c r="DP21" i="20"/>
  <c r="DQ21" i="20"/>
  <c r="DR21" i="20"/>
  <c r="CD33" i="19"/>
  <c r="BZ33" i="19"/>
  <c r="BZ34" i="19" s="1"/>
  <c r="CA37" i="19"/>
  <c r="CK30" i="19"/>
  <c r="CH30" i="19"/>
  <c r="BA105" i="7"/>
  <c r="AW106" i="7"/>
  <c r="DS21" i="20"/>
  <c r="BA56" i="7"/>
  <c r="AW57" i="7"/>
  <c r="BY32" i="19"/>
  <c r="CF30" i="19"/>
  <c r="CJ30" i="19"/>
  <c r="CC31" i="19"/>
  <c r="CF31" i="19" s="1"/>
  <c r="CG30" i="19"/>
  <c r="CB40" i="19"/>
  <c r="BA81" i="7"/>
  <c r="AW82" i="7"/>
  <c r="DO21" i="20"/>
  <c r="DT22" i="20"/>
  <c r="DS22" i="20" s="1"/>
  <c r="BA34" i="7"/>
  <c r="AW35" i="7"/>
  <c r="CL149" i="20" l="1"/>
  <c r="DA103" i="20"/>
  <c r="DA195" i="20"/>
  <c r="CU194" i="20"/>
  <c r="CR194" i="20"/>
  <c r="CP194" i="20"/>
  <c r="CW194" i="20"/>
  <c r="CZ194" i="20"/>
  <c r="CS194" i="20"/>
  <c r="CI194" i="20"/>
  <c r="CK194" i="20"/>
  <c r="CO194" i="20"/>
  <c r="CX194" i="20"/>
  <c r="CT194" i="20"/>
  <c r="CN194" i="20"/>
  <c r="CV194" i="20"/>
  <c r="L196" i="20"/>
  <c r="BJ196" i="20" s="1"/>
  <c r="CL194" i="20"/>
  <c r="CQ194" i="20"/>
  <c r="L104" i="20"/>
  <c r="BJ104" i="20" s="1"/>
  <c r="I197" i="20"/>
  <c r="BA197" i="20" s="1"/>
  <c r="F60" i="20"/>
  <c r="I152" i="20"/>
  <c r="BA152" i="20" s="1"/>
  <c r="I105" i="20"/>
  <c r="BA105" i="20" s="1"/>
  <c r="CL102" i="20"/>
  <c r="BL170" i="20"/>
  <c r="BL150" i="20"/>
  <c r="BL123" i="20"/>
  <c r="BL103" i="20"/>
  <c r="L151" i="20"/>
  <c r="BJ151" i="20" s="1"/>
  <c r="DF191" i="20"/>
  <c r="DT191" i="20" s="1"/>
  <c r="BL195" i="20"/>
  <c r="BL215" i="20"/>
  <c r="L60" i="20"/>
  <c r="BJ60" i="20" s="1"/>
  <c r="BL59" i="20"/>
  <c r="BL79" i="20"/>
  <c r="DA59" i="20"/>
  <c r="CP59" i="20" s="1"/>
  <c r="CJ21" i="20"/>
  <c r="CZ21" i="20"/>
  <c r="CV21" i="20"/>
  <c r="CQ21" i="20"/>
  <c r="CN21" i="20"/>
  <c r="CM21" i="20"/>
  <c r="CW21" i="20"/>
  <c r="CY21" i="20"/>
  <c r="CO21" i="20"/>
  <c r="CS21" i="20"/>
  <c r="CP21" i="20"/>
  <c r="CU21" i="20"/>
  <c r="CT21" i="20"/>
  <c r="CI21" i="20"/>
  <c r="CR21" i="20"/>
  <c r="CX21" i="20"/>
  <c r="CJ149" i="20"/>
  <c r="CX149" i="20"/>
  <c r="CM149" i="20"/>
  <c r="CI149" i="20"/>
  <c r="CN149" i="20"/>
  <c r="CT149" i="20"/>
  <c r="CW149" i="20"/>
  <c r="CZ149" i="20"/>
  <c r="CR149" i="20"/>
  <c r="CS149" i="20"/>
  <c r="CQ149" i="20"/>
  <c r="CV149" i="20"/>
  <c r="CP149" i="20"/>
  <c r="CU149" i="20"/>
  <c r="CY149" i="20"/>
  <c r="CO149" i="20"/>
  <c r="CJ195" i="20"/>
  <c r="CU195" i="20"/>
  <c r="CY195" i="20"/>
  <c r="CM195" i="20"/>
  <c r="CX195" i="20"/>
  <c r="CV195" i="20"/>
  <c r="CZ195" i="20"/>
  <c r="CI195" i="20"/>
  <c r="CT195" i="20"/>
  <c r="CQ195" i="20"/>
  <c r="CP195" i="20"/>
  <c r="CS195" i="20"/>
  <c r="CN195" i="20"/>
  <c r="CR195" i="20"/>
  <c r="CW195" i="20"/>
  <c r="CO195" i="20"/>
  <c r="DA150" i="20"/>
  <c r="CJ103" i="20"/>
  <c r="CP103" i="20"/>
  <c r="CI103" i="20"/>
  <c r="CW103" i="20"/>
  <c r="CZ103" i="20"/>
  <c r="CX103" i="20"/>
  <c r="CQ103" i="20"/>
  <c r="CM103" i="20"/>
  <c r="CU103" i="20"/>
  <c r="CN103" i="20"/>
  <c r="CR103" i="20"/>
  <c r="CT103" i="20"/>
  <c r="CY103" i="20"/>
  <c r="CS103" i="20"/>
  <c r="CV103" i="20"/>
  <c r="CO103" i="20"/>
  <c r="CL21" i="20"/>
  <c r="CJ102" i="20"/>
  <c r="CV102" i="20"/>
  <c r="CZ102" i="20"/>
  <c r="CQ102" i="20"/>
  <c r="CU102" i="20"/>
  <c r="CP102" i="20"/>
  <c r="CM102" i="20"/>
  <c r="CY102" i="20"/>
  <c r="CX102" i="20"/>
  <c r="CT102" i="20"/>
  <c r="CR102" i="20"/>
  <c r="CN102" i="20"/>
  <c r="CI102" i="20"/>
  <c r="CW102" i="20"/>
  <c r="CO102" i="20"/>
  <c r="CS102" i="20"/>
  <c r="G104" i="20"/>
  <c r="AU150" i="20"/>
  <c r="CL150" i="20"/>
  <c r="BI122" i="20"/>
  <c r="BI102" i="20"/>
  <c r="BG195" i="20"/>
  <c r="CK195" i="20"/>
  <c r="BG103" i="20"/>
  <c r="CK103" i="20"/>
  <c r="AU59" i="20"/>
  <c r="F151" i="20"/>
  <c r="G151" i="20"/>
  <c r="BG150" i="20"/>
  <c r="CK150" i="20"/>
  <c r="BC151" i="20"/>
  <c r="BC171" i="20"/>
  <c r="BI214" i="20"/>
  <c r="BI194" i="20"/>
  <c r="BI169" i="20"/>
  <c r="BI149" i="20"/>
  <c r="G196" i="20"/>
  <c r="AW58" i="20"/>
  <c r="AX79" i="20" s="1"/>
  <c r="AW78" i="20"/>
  <c r="AW21" i="20"/>
  <c r="AX42" i="20" s="1"/>
  <c r="AW41" i="20"/>
  <c r="DR192" i="20"/>
  <c r="AW149" i="20"/>
  <c r="AX170" i="20" s="1"/>
  <c r="AW169" i="20"/>
  <c r="AW42" i="20"/>
  <c r="AW22" i="20"/>
  <c r="AW194" i="20"/>
  <c r="AX215" i="20" s="1"/>
  <c r="AW214" i="20"/>
  <c r="F22" i="20"/>
  <c r="DA22" i="20" s="1"/>
  <c r="F196" i="20"/>
  <c r="F104" i="20"/>
  <c r="AW122" i="20"/>
  <c r="AW102" i="20"/>
  <c r="AX123" i="20" s="1"/>
  <c r="BC104" i="20"/>
  <c r="BC124" i="20"/>
  <c r="BA124" i="20" s="1"/>
  <c r="BI20" i="20"/>
  <c r="BI40" i="20"/>
  <c r="BG21" i="20"/>
  <c r="CK21" i="20"/>
  <c r="I61" i="20"/>
  <c r="BA61" i="20" s="1"/>
  <c r="BC196" i="20"/>
  <c r="BC216" i="20"/>
  <c r="BA216" i="20" s="1"/>
  <c r="BG59" i="20"/>
  <c r="G60" i="20"/>
  <c r="BI58" i="20"/>
  <c r="BI78" i="20"/>
  <c r="BC60" i="20"/>
  <c r="BC80" i="20"/>
  <c r="AU195" i="20"/>
  <c r="CL195" i="20"/>
  <c r="AU103" i="20"/>
  <c r="CL103" i="20"/>
  <c r="DM22" i="20"/>
  <c r="DO22" i="20"/>
  <c r="CI31" i="19"/>
  <c r="AW107" i="7"/>
  <c r="BA106" i="7"/>
  <c r="CD34" i="19"/>
  <c r="CD35" i="19" s="1"/>
  <c r="AW83" i="7"/>
  <c r="BA82" i="7"/>
  <c r="CA38" i="19"/>
  <c r="BY33" i="19"/>
  <c r="BA57" i="7"/>
  <c r="AW58" i="7"/>
  <c r="BA35" i="7"/>
  <c r="AW36" i="7"/>
  <c r="BZ35" i="19"/>
  <c r="CB41" i="19"/>
  <c r="CH31" i="19"/>
  <c r="CJ31" i="19"/>
  <c r="CC32" i="19"/>
  <c r="CK31" i="19"/>
  <c r="CG31" i="19"/>
  <c r="DR22" i="20"/>
  <c r="DN22" i="20"/>
  <c r="DP22" i="20"/>
  <c r="DQ22" i="20"/>
  <c r="CL59" i="20" l="1"/>
  <c r="CI59" i="20"/>
  <c r="CV59" i="20"/>
  <c r="CJ59" i="20"/>
  <c r="CQ59" i="20"/>
  <c r="CK59" i="20"/>
  <c r="CT59" i="20"/>
  <c r="L61" i="20"/>
  <c r="BJ61" i="20" s="1"/>
  <c r="CN59" i="20"/>
  <c r="DA104" i="20"/>
  <c r="CI104" i="20" s="1"/>
  <c r="CZ59" i="20"/>
  <c r="CM59" i="20"/>
  <c r="F152" i="20"/>
  <c r="CS59" i="20"/>
  <c r="CU59" i="20"/>
  <c r="I106" i="20"/>
  <c r="BA106" i="20" s="1"/>
  <c r="CO59" i="20"/>
  <c r="CX59" i="20"/>
  <c r="CW59" i="20"/>
  <c r="CY59" i="20"/>
  <c r="BL216" i="20"/>
  <c r="BL196" i="20"/>
  <c r="BL104" i="20"/>
  <c r="BL124" i="20"/>
  <c r="L105" i="20"/>
  <c r="BJ105" i="20" s="1"/>
  <c r="CR59" i="20"/>
  <c r="BL80" i="20"/>
  <c r="BL60" i="20"/>
  <c r="BL171" i="20"/>
  <c r="BL151" i="20"/>
  <c r="L197" i="20"/>
  <c r="BJ197" i="20" s="1"/>
  <c r="L152" i="20"/>
  <c r="BJ152" i="20" s="1"/>
  <c r="DF192" i="20"/>
  <c r="DT192" i="20" s="1"/>
  <c r="DA60" i="20"/>
  <c r="CP60" i="20" s="1"/>
  <c r="DA196" i="20"/>
  <c r="CZ196" i="20" s="1"/>
  <c r="CJ104" i="20"/>
  <c r="CZ22" i="20"/>
  <c r="CN22" i="20"/>
  <c r="CW22" i="20"/>
  <c r="CX22" i="20"/>
  <c r="CU22" i="20"/>
  <c r="CP22" i="20"/>
  <c r="CJ22" i="20"/>
  <c r="CO22" i="20"/>
  <c r="CQ22" i="20"/>
  <c r="CY22" i="20"/>
  <c r="CV22" i="20"/>
  <c r="CM22" i="20"/>
  <c r="CS22" i="20"/>
  <c r="CI22" i="20"/>
  <c r="CR22" i="20"/>
  <c r="CT22" i="20"/>
  <c r="CL22" i="20"/>
  <c r="DA151" i="20"/>
  <c r="CK151" i="20" s="1"/>
  <c r="CJ150" i="20"/>
  <c r="CU150" i="20"/>
  <c r="CZ150" i="20"/>
  <c r="CO150" i="20"/>
  <c r="CS150" i="20"/>
  <c r="CN150" i="20"/>
  <c r="CI150" i="20"/>
  <c r="CX150" i="20"/>
  <c r="CM150" i="20"/>
  <c r="CQ150" i="20"/>
  <c r="CW150" i="20"/>
  <c r="CV150" i="20"/>
  <c r="CP150" i="20"/>
  <c r="CR150" i="20"/>
  <c r="CY150" i="20"/>
  <c r="CT150" i="20"/>
  <c r="G197" i="20"/>
  <c r="BG151" i="20"/>
  <c r="I62" i="20"/>
  <c r="BA62" i="20" s="1"/>
  <c r="I153" i="20"/>
  <c r="BA153" i="20" s="1"/>
  <c r="BI195" i="20"/>
  <c r="BI215" i="20"/>
  <c r="AU60" i="20"/>
  <c r="BI59" i="20"/>
  <c r="BI79" i="20"/>
  <c r="BG104" i="20"/>
  <c r="BG60" i="20"/>
  <c r="AW59" i="20"/>
  <c r="AX80" i="20" s="1"/>
  <c r="AW79" i="20"/>
  <c r="G152" i="20"/>
  <c r="BG22" i="20"/>
  <c r="CK22" i="20"/>
  <c r="AW103" i="20"/>
  <c r="AX124" i="20" s="1"/>
  <c r="AW123" i="20"/>
  <c r="F105" i="20"/>
  <c r="F61" i="20"/>
  <c r="G61" i="20"/>
  <c r="F197" i="20"/>
  <c r="BC217" i="20"/>
  <c r="BA217" i="20" s="1"/>
  <c r="BC197" i="20"/>
  <c r="BC125" i="20"/>
  <c r="BA125" i="20" s="1"/>
  <c r="BC105" i="20"/>
  <c r="BI170" i="20"/>
  <c r="BI150" i="20"/>
  <c r="BI103" i="20"/>
  <c r="BI123" i="20"/>
  <c r="AW170" i="20"/>
  <c r="AW150" i="20"/>
  <c r="AX171" i="20" s="1"/>
  <c r="G105" i="20"/>
  <c r="AU196" i="20"/>
  <c r="BI41" i="20"/>
  <c r="BI21" i="20"/>
  <c r="AW215" i="20"/>
  <c r="AW195" i="20"/>
  <c r="AX216" i="20" s="1"/>
  <c r="BC61" i="20"/>
  <c r="BC81" i="20"/>
  <c r="BG196" i="20"/>
  <c r="I198" i="20"/>
  <c r="BA198" i="20" s="1"/>
  <c r="DR193" i="20"/>
  <c r="BC152" i="20"/>
  <c r="BC172" i="20"/>
  <c r="AU151" i="20"/>
  <c r="AU104" i="20"/>
  <c r="BA36" i="7"/>
  <c r="AW37" i="7"/>
  <c r="BA83" i="7"/>
  <c r="AW84" i="7"/>
  <c r="CI32" i="19"/>
  <c r="CJ32" i="19"/>
  <c r="CC33" i="19"/>
  <c r="CD36" i="19"/>
  <c r="CD37" i="19" s="1"/>
  <c r="CG32" i="19"/>
  <c r="CH32" i="19"/>
  <c r="BA58" i="7"/>
  <c r="AW59" i="7"/>
  <c r="BY34" i="19"/>
  <c r="CB42" i="19"/>
  <c r="CB43" i="19" s="1"/>
  <c r="BZ36" i="19"/>
  <c r="BA107" i="7"/>
  <c r="AW108" i="7"/>
  <c r="CF32" i="19"/>
  <c r="CA39" i="19"/>
  <c r="CK32" i="19"/>
  <c r="CK60" i="20" l="1"/>
  <c r="CL60" i="20"/>
  <c r="DA152" i="20"/>
  <c r="CP104" i="20"/>
  <c r="L106" i="20"/>
  <c r="BJ106" i="20" s="1"/>
  <c r="CI60" i="20"/>
  <c r="L62" i="20"/>
  <c r="BJ62" i="20" s="1"/>
  <c r="CU104" i="20"/>
  <c r="CW104" i="20"/>
  <c r="DA105" i="20"/>
  <c r="CP105" i="20" s="1"/>
  <c r="CQ104" i="20"/>
  <c r="CL104" i="20"/>
  <c r="CK104" i="20"/>
  <c r="CM104" i="20"/>
  <c r="CT104" i="20"/>
  <c r="CT60" i="20"/>
  <c r="CN104" i="20"/>
  <c r="CZ104" i="20"/>
  <c r="CO104" i="20"/>
  <c r="CR104" i="20"/>
  <c r="CS104" i="20"/>
  <c r="CY104" i="20"/>
  <c r="DA197" i="20"/>
  <c r="CP197" i="20" s="1"/>
  <c r="CX104" i="20"/>
  <c r="CV104" i="20"/>
  <c r="F198" i="20"/>
  <c r="F62" i="20"/>
  <c r="CR60" i="20"/>
  <c r="CO60" i="20"/>
  <c r="I154" i="20"/>
  <c r="BA154" i="20" s="1"/>
  <c r="I63" i="20"/>
  <c r="BA63" i="20" s="1"/>
  <c r="F106" i="20"/>
  <c r="CU196" i="20"/>
  <c r="CX196" i="20"/>
  <c r="CV196" i="20"/>
  <c r="CQ196" i="20"/>
  <c r="CY196" i="20"/>
  <c r="CR196" i="20"/>
  <c r="CY60" i="20"/>
  <c r="CL151" i="20"/>
  <c r="CT196" i="20"/>
  <c r="CJ196" i="20"/>
  <c r="CV60" i="20"/>
  <c r="CI196" i="20"/>
  <c r="CS60" i="20"/>
  <c r="CW60" i="20"/>
  <c r="CN196" i="20"/>
  <c r="CU60" i="20"/>
  <c r="CQ60" i="20"/>
  <c r="L153" i="20"/>
  <c r="BJ153" i="20" s="1"/>
  <c r="DF193" i="20"/>
  <c r="DT193" i="20" s="1"/>
  <c r="BL125" i="20"/>
  <c r="BL105" i="20"/>
  <c r="BL217" i="20"/>
  <c r="BL197" i="20"/>
  <c r="L198" i="20"/>
  <c r="BJ198" i="20" s="1"/>
  <c r="CJ60" i="20"/>
  <c r="BL81" i="20"/>
  <c r="BL61" i="20"/>
  <c r="CN60" i="20"/>
  <c r="BL152" i="20"/>
  <c r="BL172" i="20"/>
  <c r="CK196" i="20"/>
  <c r="CL196" i="20"/>
  <c r="CP196" i="20"/>
  <c r="CO196" i="20"/>
  <c r="CM60" i="20"/>
  <c r="CZ60" i="20"/>
  <c r="CM196" i="20"/>
  <c r="CW196" i="20"/>
  <c r="CX60" i="20"/>
  <c r="DA61" i="20"/>
  <c r="CQ61" i="20" s="1"/>
  <c r="CS196" i="20"/>
  <c r="CV197" i="20"/>
  <c r="CY197" i="20"/>
  <c r="CQ105" i="20"/>
  <c r="CU105" i="20"/>
  <c r="CJ152" i="20"/>
  <c r="CV152" i="20"/>
  <c r="CT152" i="20"/>
  <c r="CI152" i="20"/>
  <c r="CW152" i="20"/>
  <c r="CS152" i="20"/>
  <c r="CP152" i="20"/>
  <c r="CU152" i="20"/>
  <c r="CO152" i="20"/>
  <c r="CM152" i="20"/>
  <c r="CN152" i="20"/>
  <c r="CR152" i="20"/>
  <c r="CZ152" i="20"/>
  <c r="CX152" i="20"/>
  <c r="CY152" i="20"/>
  <c r="CQ152" i="20"/>
  <c r="CJ151" i="20"/>
  <c r="CP151" i="20"/>
  <c r="CR151" i="20"/>
  <c r="CQ151" i="20"/>
  <c r="CW151" i="20"/>
  <c r="CZ151" i="20"/>
  <c r="CM151" i="20"/>
  <c r="CV151" i="20"/>
  <c r="CI151" i="20"/>
  <c r="CU151" i="20"/>
  <c r="CT151" i="20"/>
  <c r="CY151" i="20"/>
  <c r="CS151" i="20"/>
  <c r="CO151" i="20"/>
  <c r="CN151" i="20"/>
  <c r="CX151" i="20"/>
  <c r="G198" i="20"/>
  <c r="AU105" i="20"/>
  <c r="BC106" i="20"/>
  <c r="BC126" i="20"/>
  <c r="BA126" i="20" s="1"/>
  <c r="AU152" i="20"/>
  <c r="CL152" i="20"/>
  <c r="AW196" i="20"/>
  <c r="AX217" i="20" s="1"/>
  <c r="AW216" i="20"/>
  <c r="BG152" i="20"/>
  <c r="CK152" i="20"/>
  <c r="BC62" i="20"/>
  <c r="BC82" i="20"/>
  <c r="DR194" i="20"/>
  <c r="G106" i="20"/>
  <c r="BG61" i="20"/>
  <c r="BI22" i="20"/>
  <c r="BI42" i="20"/>
  <c r="BI124" i="20"/>
  <c r="BI104" i="20"/>
  <c r="G62" i="20"/>
  <c r="I107" i="20"/>
  <c r="BA107" i="20" s="1"/>
  <c r="BI60" i="20"/>
  <c r="BI80" i="20"/>
  <c r="AW104" i="20"/>
  <c r="AX125" i="20" s="1"/>
  <c r="AW124" i="20"/>
  <c r="I199" i="20"/>
  <c r="BA199" i="20" s="1"/>
  <c r="G153" i="20"/>
  <c r="BC218" i="20"/>
  <c r="BA218" i="20" s="1"/>
  <c r="BC198" i="20"/>
  <c r="BG197" i="20"/>
  <c r="CK197" i="20"/>
  <c r="BG105" i="20"/>
  <c r="BC173" i="20"/>
  <c r="BC153" i="20"/>
  <c r="BI171" i="20"/>
  <c r="BI151" i="20"/>
  <c r="BI196" i="20"/>
  <c r="BI216" i="20"/>
  <c r="AW80" i="20"/>
  <c r="AW60" i="20"/>
  <c r="AX81" i="20" s="1"/>
  <c r="AW151" i="20"/>
  <c r="AX172" i="20" s="1"/>
  <c r="AW171" i="20"/>
  <c r="AU61" i="20"/>
  <c r="F153" i="20"/>
  <c r="AU197" i="20"/>
  <c r="CL197" i="20"/>
  <c r="CG33" i="19"/>
  <c r="CJ33" i="19"/>
  <c r="CC34" i="19"/>
  <c r="CH34" i="19" s="1"/>
  <c r="AW109" i="7"/>
  <c r="BA108" i="7"/>
  <c r="BA84" i="7"/>
  <c r="AW85" i="7"/>
  <c r="BY35" i="19"/>
  <c r="CB44" i="19"/>
  <c r="AW60" i="7"/>
  <c r="BA59" i="7"/>
  <c r="BA37" i="7"/>
  <c r="AW38" i="7"/>
  <c r="CF33" i="19"/>
  <c r="CA40" i="19"/>
  <c r="CD38" i="19"/>
  <c r="BZ37" i="19"/>
  <c r="CH33" i="19"/>
  <c r="CI33" i="19"/>
  <c r="CK33" i="19"/>
  <c r="DA153" i="20" l="1"/>
  <c r="DA106" i="20"/>
  <c r="CN105" i="20"/>
  <c r="CY105" i="20"/>
  <c r="CT105" i="20"/>
  <c r="L154" i="20"/>
  <c r="BJ154" i="20" s="1"/>
  <c r="CK105" i="20"/>
  <c r="CV105" i="20"/>
  <c r="CI105" i="20"/>
  <c r="CL105" i="20"/>
  <c r="CM105" i="20"/>
  <c r="CZ105" i="20"/>
  <c r="CS105" i="20"/>
  <c r="CW105" i="20"/>
  <c r="CO105" i="20"/>
  <c r="CJ105" i="20"/>
  <c r="CR105" i="20"/>
  <c r="L199" i="20"/>
  <c r="BJ199" i="20" s="1"/>
  <c r="CX105" i="20"/>
  <c r="CO197" i="20"/>
  <c r="CX197" i="20"/>
  <c r="CU197" i="20"/>
  <c r="CI197" i="20"/>
  <c r="CW197" i="20"/>
  <c r="CT197" i="20"/>
  <c r="CQ197" i="20"/>
  <c r="CR197" i="20"/>
  <c r="CZ197" i="20"/>
  <c r="CN197" i="20"/>
  <c r="CJ197" i="20"/>
  <c r="CS197" i="20"/>
  <c r="CM197" i="20"/>
  <c r="I108" i="20"/>
  <c r="BA108" i="20" s="1"/>
  <c r="I200" i="20"/>
  <c r="BA200" i="20" s="1"/>
  <c r="F154" i="20"/>
  <c r="F107" i="20"/>
  <c r="I155" i="20"/>
  <c r="BA155" i="20" s="1"/>
  <c r="CW61" i="20"/>
  <c r="CT61" i="20"/>
  <c r="CV61" i="20"/>
  <c r="BL198" i="20"/>
  <c r="BL218" i="20"/>
  <c r="CN61" i="20"/>
  <c r="BL126" i="20"/>
  <c r="BL106" i="20"/>
  <c r="L63" i="20"/>
  <c r="BJ63" i="20" s="1"/>
  <c r="L107" i="20"/>
  <c r="BJ107" i="20" s="1"/>
  <c r="DF194" i="20"/>
  <c r="DT194" i="20" s="1"/>
  <c r="CO61" i="20"/>
  <c r="BL82" i="20"/>
  <c r="BL62" i="20"/>
  <c r="BL153" i="20"/>
  <c r="BL173" i="20"/>
  <c r="CL61" i="20"/>
  <c r="CZ61" i="20"/>
  <c r="CX61" i="20"/>
  <c r="CM61" i="20"/>
  <c r="CK61" i="20"/>
  <c r="CS61" i="20"/>
  <c r="CI61" i="20"/>
  <c r="CR61" i="20"/>
  <c r="CY61" i="20"/>
  <c r="CP61" i="20"/>
  <c r="CJ61" i="20"/>
  <c r="DA198" i="20"/>
  <c r="CQ198" i="20" s="1"/>
  <c r="DA62" i="20"/>
  <c r="CM62" i="20" s="1"/>
  <c r="CU61" i="20"/>
  <c r="CU198" i="20"/>
  <c r="CU153" i="20"/>
  <c r="CO153" i="20"/>
  <c r="CZ153" i="20"/>
  <c r="CR153" i="20"/>
  <c r="CM153" i="20"/>
  <c r="CP153" i="20"/>
  <c r="CW153" i="20"/>
  <c r="CV153" i="20"/>
  <c r="CI153" i="20"/>
  <c r="CX153" i="20"/>
  <c r="CY153" i="20"/>
  <c r="CN153" i="20"/>
  <c r="CT153" i="20"/>
  <c r="CQ153" i="20"/>
  <c r="CS153" i="20"/>
  <c r="CJ153" i="20"/>
  <c r="CJ106" i="20"/>
  <c r="CY106" i="20"/>
  <c r="CR106" i="20"/>
  <c r="CP106" i="20"/>
  <c r="CZ106" i="20"/>
  <c r="CI106" i="20"/>
  <c r="CV106" i="20"/>
  <c r="CM106" i="20"/>
  <c r="CS106" i="20"/>
  <c r="CW106" i="20"/>
  <c r="CT106" i="20"/>
  <c r="CO106" i="20"/>
  <c r="CQ106" i="20"/>
  <c r="CU106" i="20"/>
  <c r="CN106" i="20"/>
  <c r="CX106" i="20"/>
  <c r="BG106" i="20"/>
  <c r="CK106" i="20"/>
  <c r="AU106" i="20"/>
  <c r="CL106" i="20"/>
  <c r="G107" i="20"/>
  <c r="F63" i="20"/>
  <c r="BG198" i="20"/>
  <c r="BC127" i="20"/>
  <c r="BA127" i="20" s="1"/>
  <c r="BC107" i="20"/>
  <c r="BG62" i="20"/>
  <c r="BC63" i="20"/>
  <c r="BC83" i="20"/>
  <c r="BI172" i="20"/>
  <c r="BI152" i="20"/>
  <c r="BG153" i="20"/>
  <c r="CK153" i="20"/>
  <c r="AU153" i="20"/>
  <c r="CL153" i="20"/>
  <c r="G154" i="20"/>
  <c r="BC219" i="20"/>
  <c r="BA219" i="20" s="1"/>
  <c r="BC199" i="20"/>
  <c r="DR195" i="20"/>
  <c r="G199" i="20"/>
  <c r="BI197" i="20"/>
  <c r="BI217" i="20"/>
  <c r="F199" i="20"/>
  <c r="AW172" i="20"/>
  <c r="AW152" i="20"/>
  <c r="AX173" i="20" s="1"/>
  <c r="AW61" i="20"/>
  <c r="AX82" i="20" s="1"/>
  <c r="AW81" i="20"/>
  <c r="AU62" i="20"/>
  <c r="AW105" i="20"/>
  <c r="AX126" i="20" s="1"/>
  <c r="AW125" i="20"/>
  <c r="AW217" i="20"/>
  <c r="AW197" i="20"/>
  <c r="AX218" i="20" s="1"/>
  <c r="BI105" i="20"/>
  <c r="BI125" i="20"/>
  <c r="BC154" i="20"/>
  <c r="BC174" i="20"/>
  <c r="G63" i="20"/>
  <c r="BI61" i="20"/>
  <c r="BI81" i="20"/>
  <c r="I64" i="20"/>
  <c r="BA64" i="20" s="1"/>
  <c r="AU198" i="20"/>
  <c r="CL198" i="20"/>
  <c r="CF34" i="19"/>
  <c r="CG34" i="19"/>
  <c r="CA41" i="19"/>
  <c r="AW61" i="7"/>
  <c r="BA60" i="7"/>
  <c r="AW110" i="7"/>
  <c r="BA109" i="7"/>
  <c r="CD39" i="19"/>
  <c r="CK34" i="19"/>
  <c r="CJ34" i="19"/>
  <c r="CC35" i="19"/>
  <c r="CH35" i="19" s="1"/>
  <c r="AW86" i="7"/>
  <c r="BA85" i="7"/>
  <c r="BA38" i="7"/>
  <c r="AW39" i="7"/>
  <c r="CI34" i="19"/>
  <c r="CB45" i="19"/>
  <c r="BZ38" i="19"/>
  <c r="BY36" i="19"/>
  <c r="CI35" i="19"/>
  <c r="L64" i="20" l="1"/>
  <c r="BJ64" i="20" s="1"/>
  <c r="L155" i="20"/>
  <c r="BJ155" i="20" s="1"/>
  <c r="L200" i="20"/>
  <c r="BJ200" i="20" s="1"/>
  <c r="CT62" i="20"/>
  <c r="CJ62" i="20"/>
  <c r="CN62" i="20"/>
  <c r="CQ62" i="20"/>
  <c r="CO198" i="20"/>
  <c r="CO62" i="20"/>
  <c r="CT198" i="20"/>
  <c r="DA199" i="20"/>
  <c r="CM199" i="20" s="1"/>
  <c r="CK198" i="20"/>
  <c r="CZ62" i="20"/>
  <c r="CU62" i="20"/>
  <c r="CX198" i="20"/>
  <c r="CK62" i="20"/>
  <c r="CS62" i="20"/>
  <c r="CZ198" i="20"/>
  <c r="CP62" i="20"/>
  <c r="CI198" i="20"/>
  <c r="CL62" i="20"/>
  <c r="CI62" i="20"/>
  <c r="CX62" i="20"/>
  <c r="F64" i="20"/>
  <c r="CN198" i="20"/>
  <c r="I109" i="20"/>
  <c r="BA109" i="20" s="1"/>
  <c r="I65" i="20"/>
  <c r="BA65" i="20" s="1"/>
  <c r="I156" i="20"/>
  <c r="BA156" i="20" s="1"/>
  <c r="I157" i="20"/>
  <c r="BA157" i="20" s="1"/>
  <c r="F108" i="20"/>
  <c r="I202" i="20"/>
  <c r="BA202" i="20" s="1"/>
  <c r="CW62" i="20"/>
  <c r="CV62" i="20"/>
  <c r="CP198" i="20"/>
  <c r="BL154" i="20"/>
  <c r="BL174" i="20"/>
  <c r="CR198" i="20"/>
  <c r="CS198" i="20"/>
  <c r="DF195" i="20"/>
  <c r="DT195" i="20" s="1"/>
  <c r="CY198" i="20"/>
  <c r="BL127" i="20"/>
  <c r="BL107" i="20"/>
  <c r="CW198" i="20"/>
  <c r="CJ198" i="20"/>
  <c r="L108" i="20"/>
  <c r="BJ108" i="20" s="1"/>
  <c r="DF142" i="20"/>
  <c r="DT142" i="20" s="1"/>
  <c r="CV198" i="20"/>
  <c r="BL83" i="20"/>
  <c r="BL63" i="20"/>
  <c r="BL219" i="20"/>
  <c r="BL199" i="20"/>
  <c r="CY62" i="20"/>
  <c r="DA154" i="20"/>
  <c r="CX154" i="20" s="1"/>
  <c r="CR62" i="20"/>
  <c r="CM198" i="20"/>
  <c r="CW199" i="20"/>
  <c r="CP199" i="20"/>
  <c r="CN199" i="20"/>
  <c r="CZ199" i="20"/>
  <c r="DA107" i="20"/>
  <c r="CL107" i="20" s="1"/>
  <c r="CZ154" i="20"/>
  <c r="DA63" i="20"/>
  <c r="CK63" i="20" s="1"/>
  <c r="BG63" i="20"/>
  <c r="BI106" i="20"/>
  <c r="BI126" i="20"/>
  <c r="AW198" i="20"/>
  <c r="AX219" i="20" s="1"/>
  <c r="AW218" i="20"/>
  <c r="AW82" i="20"/>
  <c r="AW62" i="20"/>
  <c r="AX83" i="20" s="1"/>
  <c r="I201" i="20"/>
  <c r="BA201" i="20" s="1"/>
  <c r="AU107" i="20"/>
  <c r="G155" i="20"/>
  <c r="BC128" i="20"/>
  <c r="BA128" i="20" s="1"/>
  <c r="BC108" i="20"/>
  <c r="BC155" i="20"/>
  <c r="BC175" i="20"/>
  <c r="F200" i="20"/>
  <c r="F155" i="20"/>
  <c r="BC64" i="20"/>
  <c r="BC84" i="20"/>
  <c r="BG199" i="20"/>
  <c r="BC220" i="20"/>
  <c r="BA220" i="20" s="1"/>
  <c r="BC200" i="20"/>
  <c r="AW173" i="20"/>
  <c r="AW153" i="20"/>
  <c r="AX174" i="20" s="1"/>
  <c r="BG154" i="20"/>
  <c r="CK154" i="20"/>
  <c r="G64" i="20"/>
  <c r="DR196" i="20"/>
  <c r="BI198" i="20"/>
  <c r="BI218" i="20"/>
  <c r="G108" i="20"/>
  <c r="AU63" i="20"/>
  <c r="AU199" i="20"/>
  <c r="BI153" i="20"/>
  <c r="BI173" i="20"/>
  <c r="BG107" i="20"/>
  <c r="CK107" i="20"/>
  <c r="BI62" i="20"/>
  <c r="BI82" i="20"/>
  <c r="AW126" i="20"/>
  <c r="AW106" i="20"/>
  <c r="AX127" i="20" s="1"/>
  <c r="G200" i="20"/>
  <c r="AU154" i="20"/>
  <c r="CK35" i="19"/>
  <c r="CD40" i="19"/>
  <c r="AW111" i="7"/>
  <c r="BA111" i="7" s="1"/>
  <c r="BA110" i="7"/>
  <c r="BA39" i="7"/>
  <c r="AW40" i="7"/>
  <c r="BY37" i="19"/>
  <c r="AW62" i="7"/>
  <c r="BA61" i="7"/>
  <c r="BA86" i="7"/>
  <c r="AW87" i="7"/>
  <c r="CB46" i="19"/>
  <c r="CA42" i="19"/>
  <c r="BZ39" i="19"/>
  <c r="CF35" i="19"/>
  <c r="CJ35" i="19"/>
  <c r="CC36" i="19"/>
  <c r="CF36" i="19" s="1"/>
  <c r="CG35" i="19"/>
  <c r="DA155" i="20" l="1"/>
  <c r="DA64" i="20"/>
  <c r="CV154" i="20"/>
  <c r="CS154" i="20"/>
  <c r="L202" i="20"/>
  <c r="BJ202" i="20" s="1"/>
  <c r="L65" i="20"/>
  <c r="BJ65" i="20" s="1"/>
  <c r="CX199" i="20"/>
  <c r="CY199" i="20"/>
  <c r="CR199" i="20"/>
  <c r="CT199" i="20"/>
  <c r="CJ199" i="20"/>
  <c r="CS199" i="20"/>
  <c r="CV199" i="20"/>
  <c r="CQ199" i="20"/>
  <c r="CO199" i="20"/>
  <c r="CL63" i="20"/>
  <c r="CI199" i="20"/>
  <c r="CL199" i="20"/>
  <c r="CK199" i="20"/>
  <c r="CU199" i="20"/>
  <c r="CM154" i="20"/>
  <c r="CQ154" i="20"/>
  <c r="F65" i="20"/>
  <c r="CP154" i="20"/>
  <c r="CJ154" i="20"/>
  <c r="I110" i="20"/>
  <c r="BA110" i="20" s="1"/>
  <c r="F201" i="20"/>
  <c r="F202" i="20"/>
  <c r="CT154" i="20"/>
  <c r="BL64" i="20"/>
  <c r="BL84" i="20"/>
  <c r="BL108" i="20"/>
  <c r="BL128" i="20"/>
  <c r="L109" i="20"/>
  <c r="BJ109" i="20" s="1"/>
  <c r="DF143" i="20"/>
  <c r="DT143" i="20" s="1"/>
  <c r="BL155" i="20"/>
  <c r="BL175" i="20"/>
  <c r="BL200" i="20"/>
  <c r="BL220" i="20"/>
  <c r="L156" i="20"/>
  <c r="BJ156" i="20" s="1"/>
  <c r="DF196" i="20"/>
  <c r="DT196" i="20" s="1"/>
  <c r="L201" i="20"/>
  <c r="BJ201" i="20" s="1"/>
  <c r="DA108" i="20"/>
  <c r="CQ108" i="20" s="1"/>
  <c r="CW154" i="20"/>
  <c r="CO154" i="20"/>
  <c r="CI154" i="20"/>
  <c r="CN154" i="20"/>
  <c r="CL154" i="20"/>
  <c r="CY154" i="20"/>
  <c r="CU154" i="20"/>
  <c r="CR154" i="20"/>
  <c r="CJ155" i="20"/>
  <c r="CN155" i="20"/>
  <c r="CM155" i="20"/>
  <c r="CU155" i="20"/>
  <c r="CP155" i="20"/>
  <c r="CV155" i="20"/>
  <c r="CY155" i="20"/>
  <c r="CZ155" i="20"/>
  <c r="CT155" i="20"/>
  <c r="CQ155" i="20"/>
  <c r="CS155" i="20"/>
  <c r="CR155" i="20"/>
  <c r="CO155" i="20"/>
  <c r="CI155" i="20"/>
  <c r="CW155" i="20"/>
  <c r="CX155" i="20"/>
  <c r="DA200" i="20"/>
  <c r="CK200" i="20" s="1"/>
  <c r="CJ108" i="20"/>
  <c r="CX108" i="20"/>
  <c r="CU108" i="20"/>
  <c r="CM108" i="20"/>
  <c r="CI108" i="20"/>
  <c r="CJ64" i="20"/>
  <c r="CW64" i="20"/>
  <c r="CU64" i="20"/>
  <c r="CY64" i="20"/>
  <c r="CR64" i="20"/>
  <c r="CQ64" i="20"/>
  <c r="CV64" i="20"/>
  <c r="CO64" i="20"/>
  <c r="CZ64" i="20"/>
  <c r="CN64" i="20"/>
  <c r="CX64" i="20"/>
  <c r="CP64" i="20"/>
  <c r="CM64" i="20"/>
  <c r="CT64" i="20"/>
  <c r="CS64" i="20"/>
  <c r="CI64" i="20"/>
  <c r="CJ63" i="20"/>
  <c r="CP63" i="20"/>
  <c r="CZ63" i="20"/>
  <c r="CX63" i="20"/>
  <c r="CR63" i="20"/>
  <c r="CT63" i="20"/>
  <c r="CS63" i="20"/>
  <c r="CW63" i="20"/>
  <c r="CQ63" i="20"/>
  <c r="CI63" i="20"/>
  <c r="CO63" i="20"/>
  <c r="CY63" i="20"/>
  <c r="CU63" i="20"/>
  <c r="CV63" i="20"/>
  <c r="CN63" i="20"/>
  <c r="CM63" i="20"/>
  <c r="CJ107" i="20"/>
  <c r="CQ107" i="20"/>
  <c r="CV107" i="20"/>
  <c r="CU107" i="20"/>
  <c r="CS107" i="20"/>
  <c r="CW107" i="20"/>
  <c r="CN107" i="20"/>
  <c r="CI107" i="20"/>
  <c r="CT107" i="20"/>
  <c r="CO107" i="20"/>
  <c r="CZ107" i="20"/>
  <c r="CM107" i="20"/>
  <c r="CP107" i="20"/>
  <c r="CR107" i="20"/>
  <c r="CX107" i="20"/>
  <c r="CY107" i="20"/>
  <c r="BI63" i="20"/>
  <c r="BI83" i="20"/>
  <c r="AW63" i="20"/>
  <c r="AX84" i="20" s="1"/>
  <c r="AW83" i="20"/>
  <c r="AU108" i="20"/>
  <c r="CL108" i="20"/>
  <c r="I67" i="20"/>
  <c r="BA67" i="20" s="1"/>
  <c r="I66" i="20"/>
  <c r="BA66" i="20" s="1"/>
  <c r="AW107" i="20"/>
  <c r="AX128" i="20" s="1"/>
  <c r="AW127" i="20"/>
  <c r="G109" i="20"/>
  <c r="F156" i="20"/>
  <c r="F157" i="20"/>
  <c r="AW154" i="20"/>
  <c r="AX175" i="20" s="1"/>
  <c r="AW174" i="20"/>
  <c r="AU200" i="20"/>
  <c r="BI154" i="20"/>
  <c r="BI174" i="20"/>
  <c r="BI199" i="20"/>
  <c r="BI219" i="20"/>
  <c r="BG155" i="20"/>
  <c r="CK155" i="20"/>
  <c r="G202" i="20"/>
  <c r="G201" i="20"/>
  <c r="BC177" i="20"/>
  <c r="BC157" i="20"/>
  <c r="BC109" i="20"/>
  <c r="BC129" i="20"/>
  <c r="BA129" i="20" s="1"/>
  <c r="G157" i="20"/>
  <c r="G156" i="20"/>
  <c r="BC85" i="20"/>
  <c r="BC65" i="20"/>
  <c r="BI127" i="20"/>
  <c r="BI107" i="20"/>
  <c r="F109" i="20"/>
  <c r="DR197" i="20"/>
  <c r="BG200" i="20"/>
  <c r="BC156" i="20"/>
  <c r="BC176" i="20"/>
  <c r="G65" i="20"/>
  <c r="BC221" i="20"/>
  <c r="BA221" i="20" s="1"/>
  <c r="BC201" i="20"/>
  <c r="BG64" i="20"/>
  <c r="CK64" i="20"/>
  <c r="AW219" i="20"/>
  <c r="AW199" i="20"/>
  <c r="AX220" i="20" s="1"/>
  <c r="BG108" i="20"/>
  <c r="CK108" i="20"/>
  <c r="AU64" i="20"/>
  <c r="CL64" i="20"/>
  <c r="AU155" i="20"/>
  <c r="CL155" i="20"/>
  <c r="BC222" i="20"/>
  <c r="BA222" i="20" s="1"/>
  <c r="BC202" i="20"/>
  <c r="BY38" i="19"/>
  <c r="AW88" i="7"/>
  <c r="BA88" i="7" s="1"/>
  <c r="BA87" i="7"/>
  <c r="AW41" i="7"/>
  <c r="BA40" i="7"/>
  <c r="BZ40" i="19"/>
  <c r="BZ41" i="19" s="1"/>
  <c r="CK36" i="19"/>
  <c r="CJ36" i="19"/>
  <c r="CC37" i="19"/>
  <c r="CH37" i="19" s="1"/>
  <c r="CA43" i="19"/>
  <c r="CH36" i="19"/>
  <c r="CD41" i="19"/>
  <c r="AW63" i="7"/>
  <c r="BA62" i="7"/>
  <c r="CG36" i="19"/>
  <c r="CB47" i="19"/>
  <c r="CI36" i="19"/>
  <c r="CN108" i="20" l="1"/>
  <c r="CP108" i="20"/>
  <c r="CS108" i="20"/>
  <c r="CO108" i="20"/>
  <c r="L67" i="20"/>
  <c r="BJ67" i="20" s="1"/>
  <c r="CT108" i="20"/>
  <c r="CZ108" i="20"/>
  <c r="F66" i="20"/>
  <c r="F67" i="20"/>
  <c r="CV108" i="20"/>
  <c r="CR108" i="20"/>
  <c r="CY108" i="20"/>
  <c r="CW108" i="20"/>
  <c r="I112" i="20"/>
  <c r="BA112" i="20" s="1"/>
  <c r="I111" i="20"/>
  <c r="BA111" i="20" s="1"/>
  <c r="BL156" i="20"/>
  <c r="BL176" i="20"/>
  <c r="L157" i="20"/>
  <c r="BJ157" i="20" s="1"/>
  <c r="DF197" i="20"/>
  <c r="DT197" i="20" s="1"/>
  <c r="L110" i="20"/>
  <c r="BJ110" i="20" s="1"/>
  <c r="DF144" i="20"/>
  <c r="DT144" i="20" s="1"/>
  <c r="BL65" i="20"/>
  <c r="BL85" i="20"/>
  <c r="BL109" i="20"/>
  <c r="BL129" i="20"/>
  <c r="L66" i="20"/>
  <c r="BJ66" i="20" s="1"/>
  <c r="BL222" i="20"/>
  <c r="BL202" i="20"/>
  <c r="BL201" i="20"/>
  <c r="BL221" i="20"/>
  <c r="CL200" i="20"/>
  <c r="DA156" i="20"/>
  <c r="CM156" i="20" s="1"/>
  <c r="DA157" i="20"/>
  <c r="CL157" i="20" s="1"/>
  <c r="DA202" i="20"/>
  <c r="CL202" i="20" s="1"/>
  <c r="DA201" i="20"/>
  <c r="DA65" i="20"/>
  <c r="CK65" i="20" s="1"/>
  <c r="CJ200" i="20"/>
  <c r="CI200" i="20"/>
  <c r="CX200" i="20"/>
  <c r="CQ200" i="20"/>
  <c r="CM200" i="20"/>
  <c r="CW200" i="20"/>
  <c r="CY200" i="20"/>
  <c r="CU200" i="20"/>
  <c r="CO200" i="20"/>
  <c r="CR200" i="20"/>
  <c r="CT200" i="20"/>
  <c r="CN200" i="20"/>
  <c r="CV200" i="20"/>
  <c r="CS200" i="20"/>
  <c r="CZ200" i="20"/>
  <c r="CP200" i="20"/>
  <c r="G67" i="20"/>
  <c r="G66" i="20"/>
  <c r="AU156" i="20"/>
  <c r="AU157" i="20"/>
  <c r="AW155" i="20"/>
  <c r="AX176" i="20" s="1"/>
  <c r="AW175" i="20"/>
  <c r="BG109" i="20"/>
  <c r="DA109" i="20"/>
  <c r="CK109" i="20" s="1"/>
  <c r="AU201" i="20"/>
  <c r="CL201" i="20"/>
  <c r="BC86" i="20"/>
  <c r="BC66" i="20"/>
  <c r="AU202" i="20"/>
  <c r="BC67" i="20"/>
  <c r="BC87" i="20"/>
  <c r="AU65" i="20"/>
  <c r="BG201" i="20"/>
  <c r="CK201" i="20"/>
  <c r="BI175" i="20"/>
  <c r="BI155" i="20"/>
  <c r="BG65" i="20"/>
  <c r="DR198" i="20"/>
  <c r="AW84" i="20"/>
  <c r="AW64" i="20"/>
  <c r="AX85" i="20" s="1"/>
  <c r="BI84" i="20"/>
  <c r="BI64" i="20"/>
  <c r="BG157" i="20"/>
  <c r="G110" i="20"/>
  <c r="F110" i="20"/>
  <c r="AW200" i="20"/>
  <c r="AX221" i="20" s="1"/>
  <c r="AW220" i="20"/>
  <c r="BG156" i="20"/>
  <c r="AW108" i="20"/>
  <c r="AX129" i="20" s="1"/>
  <c r="AW128" i="20"/>
  <c r="BC110" i="20"/>
  <c r="BC130" i="20"/>
  <c r="BA130" i="20" s="1"/>
  <c r="BI128" i="20"/>
  <c r="BI108" i="20"/>
  <c r="BI220" i="20"/>
  <c r="BI200" i="20"/>
  <c r="BG202" i="20"/>
  <c r="CK202" i="20"/>
  <c r="AU109" i="20"/>
  <c r="CA44" i="19"/>
  <c r="CA45" i="19" s="1"/>
  <c r="BA41" i="7"/>
  <c r="AW42" i="7"/>
  <c r="BA42" i="7" s="1"/>
  <c r="CB48" i="19"/>
  <c r="CG37" i="19"/>
  <c r="CK37" i="19"/>
  <c r="CD42" i="19"/>
  <c r="AW64" i="7"/>
  <c r="BA63" i="7"/>
  <c r="BY39" i="19"/>
  <c r="CI37" i="19"/>
  <c r="CJ37" i="19"/>
  <c r="CC38" i="19"/>
  <c r="CH38" i="19" s="1"/>
  <c r="BZ42" i="19"/>
  <c r="CF37" i="19"/>
  <c r="DA66" i="20" l="1"/>
  <c r="L111" i="20"/>
  <c r="BJ111" i="20" s="1"/>
  <c r="CL65" i="20"/>
  <c r="F111" i="20"/>
  <c r="CK157" i="20"/>
  <c r="CK156" i="20"/>
  <c r="BL67" i="20"/>
  <c r="BL87" i="20"/>
  <c r="BL157" i="20"/>
  <c r="BL177" i="20"/>
  <c r="CI156" i="20"/>
  <c r="BL130" i="20"/>
  <c r="BL110" i="20"/>
  <c r="CL156" i="20"/>
  <c r="CP156" i="20"/>
  <c r="BL66" i="20"/>
  <c r="BL86" i="20"/>
  <c r="DF145" i="20"/>
  <c r="DT145" i="20" s="1"/>
  <c r="DA110" i="20"/>
  <c r="CU110" i="20" s="1"/>
  <c r="CT156" i="20"/>
  <c r="CY156" i="20"/>
  <c r="CN156" i="20"/>
  <c r="CX156" i="20"/>
  <c r="CQ156" i="20"/>
  <c r="CO156" i="20"/>
  <c r="CV156" i="20"/>
  <c r="CR156" i="20"/>
  <c r="CS156" i="20"/>
  <c r="CJ156" i="20"/>
  <c r="CZ156" i="20"/>
  <c r="CW156" i="20"/>
  <c r="CU156" i="20"/>
  <c r="DA67" i="20"/>
  <c r="CJ66" i="20"/>
  <c r="CX66" i="20"/>
  <c r="CW66" i="20"/>
  <c r="CT66" i="20"/>
  <c r="CI66" i="20"/>
  <c r="CP66" i="20"/>
  <c r="CS66" i="20"/>
  <c r="CV66" i="20"/>
  <c r="CQ66" i="20"/>
  <c r="CR66" i="20"/>
  <c r="CN66" i="20"/>
  <c r="CU66" i="20"/>
  <c r="CO66" i="20"/>
  <c r="CZ66" i="20"/>
  <c r="CY66" i="20"/>
  <c r="CM66" i="20"/>
  <c r="CL109" i="20"/>
  <c r="CJ65" i="20"/>
  <c r="CP65" i="20"/>
  <c r="CN65" i="20"/>
  <c r="CI65" i="20"/>
  <c r="CX65" i="20"/>
  <c r="CM65" i="20"/>
  <c r="CQ65" i="20"/>
  <c r="CT65" i="20"/>
  <c r="CW65" i="20"/>
  <c r="CO65" i="20"/>
  <c r="CR65" i="20"/>
  <c r="CS65" i="20"/>
  <c r="CZ65" i="20"/>
  <c r="CY65" i="20"/>
  <c r="CU65" i="20"/>
  <c r="CV65" i="20"/>
  <c r="CJ201" i="20"/>
  <c r="CQ201" i="20"/>
  <c r="CZ201" i="20"/>
  <c r="CS201" i="20"/>
  <c r="CR201" i="20"/>
  <c r="CI201" i="20"/>
  <c r="CP201" i="20"/>
  <c r="CO201" i="20"/>
  <c r="CW201" i="20"/>
  <c r="CV201" i="20"/>
  <c r="CT201" i="20"/>
  <c r="CN201" i="20"/>
  <c r="CY201" i="20"/>
  <c r="CX201" i="20"/>
  <c r="CM201" i="20"/>
  <c r="CU201" i="20"/>
  <c r="CJ202" i="20"/>
  <c r="CS202" i="20"/>
  <c r="CV202" i="20"/>
  <c r="CX202" i="20"/>
  <c r="CQ202" i="20"/>
  <c r="CU202" i="20"/>
  <c r="CY202" i="20"/>
  <c r="CI202" i="20"/>
  <c r="CZ202" i="20"/>
  <c r="CN202" i="20"/>
  <c r="CO202" i="20"/>
  <c r="CW202" i="20"/>
  <c r="CT202" i="20"/>
  <c r="CP202" i="20"/>
  <c r="CM202" i="20"/>
  <c r="CR202" i="20"/>
  <c r="CW110" i="20"/>
  <c r="CT110" i="20"/>
  <c r="CX110" i="20"/>
  <c r="CZ110" i="20"/>
  <c r="CJ110" i="20"/>
  <c r="CO110" i="20"/>
  <c r="CQ110" i="20"/>
  <c r="CP110" i="20"/>
  <c r="CV110" i="20"/>
  <c r="CR110" i="20"/>
  <c r="CN110" i="20"/>
  <c r="CS110" i="20"/>
  <c r="CP157" i="20"/>
  <c r="CM157" i="20"/>
  <c r="CY157" i="20"/>
  <c r="CS157" i="20"/>
  <c r="CI157" i="20"/>
  <c r="CV157" i="20"/>
  <c r="CQ157" i="20"/>
  <c r="CJ157" i="20"/>
  <c r="CU157" i="20"/>
  <c r="CZ157" i="20"/>
  <c r="CR157" i="20"/>
  <c r="CX157" i="20"/>
  <c r="CW157" i="20"/>
  <c r="CT157" i="20"/>
  <c r="CN157" i="20"/>
  <c r="CO157" i="20"/>
  <c r="BC131" i="20"/>
  <c r="BA131" i="20" s="1"/>
  <c r="BC111" i="20"/>
  <c r="BI201" i="20"/>
  <c r="BI221" i="20"/>
  <c r="AW129" i="20"/>
  <c r="AW109" i="20"/>
  <c r="AX130" i="20" s="1"/>
  <c r="BI156" i="20"/>
  <c r="BI176" i="20"/>
  <c r="BI177" i="20"/>
  <c r="BI157" i="20"/>
  <c r="DR199" i="20"/>
  <c r="AW85" i="20"/>
  <c r="AW65" i="20"/>
  <c r="AX86" i="20" s="1"/>
  <c r="AW201" i="20"/>
  <c r="AX222" i="20" s="1"/>
  <c r="AW221" i="20"/>
  <c r="AU67" i="20"/>
  <c r="CL67" i="20"/>
  <c r="BI222" i="20"/>
  <c r="BI202" i="20"/>
  <c r="AW157" i="20"/>
  <c r="AW177" i="20"/>
  <c r="F112" i="20"/>
  <c r="BI65" i="20"/>
  <c r="BI85" i="20"/>
  <c r="CT109" i="20"/>
  <c r="CY109" i="20"/>
  <c r="CJ109" i="20"/>
  <c r="CW109" i="20"/>
  <c r="CN109" i="20"/>
  <c r="CI109" i="20"/>
  <c r="CU109" i="20"/>
  <c r="CO109" i="20"/>
  <c r="CR109" i="20"/>
  <c r="CM109" i="20"/>
  <c r="CZ109" i="20"/>
  <c r="CQ109" i="20"/>
  <c r="CX109" i="20"/>
  <c r="CP109" i="20"/>
  <c r="CS109" i="20"/>
  <c r="CV109" i="20"/>
  <c r="BG66" i="20"/>
  <c r="CK66" i="20"/>
  <c r="BG110" i="20"/>
  <c r="CK110" i="20"/>
  <c r="BI129" i="20"/>
  <c r="BI109" i="20"/>
  <c r="AW176" i="20"/>
  <c r="AW156" i="20"/>
  <c r="AX177" i="20" s="1"/>
  <c r="G112" i="20"/>
  <c r="G111" i="20"/>
  <c r="BG67" i="20"/>
  <c r="CK67" i="20"/>
  <c r="AU110" i="20"/>
  <c r="CL110" i="20"/>
  <c r="AW202" i="20"/>
  <c r="AW222" i="20"/>
  <c r="BC112" i="20"/>
  <c r="BC132" i="20"/>
  <c r="BA132" i="20" s="1"/>
  <c r="AU66" i="20"/>
  <c r="CL66" i="20"/>
  <c r="CK38" i="19"/>
  <c r="CF38" i="19"/>
  <c r="BY40" i="19"/>
  <c r="CB49" i="19"/>
  <c r="CI38" i="19"/>
  <c r="CJ38" i="19"/>
  <c r="CC39" i="19"/>
  <c r="CI39" i="19" s="1"/>
  <c r="CA46" i="19"/>
  <c r="BZ43" i="19"/>
  <c r="BA64" i="7"/>
  <c r="AW65" i="7"/>
  <c r="BA65" i="7" s="1"/>
  <c r="CD43" i="19"/>
  <c r="CD44" i="19" s="1"/>
  <c r="CG38" i="19"/>
  <c r="CY110" i="20" l="1"/>
  <c r="CM110" i="20"/>
  <c r="CI110" i="20"/>
  <c r="L112" i="20"/>
  <c r="BJ112" i="20" s="1"/>
  <c r="DF146" i="20"/>
  <c r="DT146" i="20" s="1"/>
  <c r="BL131" i="20"/>
  <c r="BL111" i="20"/>
  <c r="DA111" i="20"/>
  <c r="CJ111" i="20" s="1"/>
  <c r="CJ67" i="20"/>
  <c r="CT67" i="20"/>
  <c r="CS67" i="20"/>
  <c r="CO67" i="20"/>
  <c r="CX67" i="20"/>
  <c r="CQ67" i="20"/>
  <c r="CM67" i="20"/>
  <c r="CY67" i="20"/>
  <c r="CP67" i="20"/>
  <c r="CI67" i="20"/>
  <c r="CU67" i="20"/>
  <c r="CW67" i="20"/>
  <c r="CZ67" i="20"/>
  <c r="CN67" i="20"/>
  <c r="CV67" i="20"/>
  <c r="CR67" i="20"/>
  <c r="BI66" i="20"/>
  <c r="BI86" i="20"/>
  <c r="AU111" i="20"/>
  <c r="AW86" i="20"/>
  <c r="AW66" i="20"/>
  <c r="AX87" i="20" s="1"/>
  <c r="BI110" i="20"/>
  <c r="BI130" i="20"/>
  <c r="BG111" i="20"/>
  <c r="DR200" i="20"/>
  <c r="AU112" i="20"/>
  <c r="AW110" i="20"/>
  <c r="AX131" i="20" s="1"/>
  <c r="AW130" i="20"/>
  <c r="BG112" i="20"/>
  <c r="AW87" i="20"/>
  <c r="AW67" i="20"/>
  <c r="BI87" i="20"/>
  <c r="BI67" i="20"/>
  <c r="CG39" i="19"/>
  <c r="CK39" i="19"/>
  <c r="CH39" i="19"/>
  <c r="CA47" i="19"/>
  <c r="BZ44" i="19"/>
  <c r="CD45" i="19"/>
  <c r="CJ39" i="19"/>
  <c r="CC40" i="19"/>
  <c r="BY41" i="19"/>
  <c r="CB50" i="19"/>
  <c r="CB51" i="19" s="1"/>
  <c r="CF39" i="19"/>
  <c r="DA112" i="20" l="1"/>
  <c r="CK112" i="20" s="1"/>
  <c r="CK111" i="20"/>
  <c r="CQ111" i="20"/>
  <c r="CT111" i="20"/>
  <c r="CW111" i="20"/>
  <c r="CL112" i="20"/>
  <c r="CU111" i="20"/>
  <c r="CL111" i="20"/>
  <c r="CN111" i="20"/>
  <c r="CY111" i="20"/>
  <c r="CS111" i="20"/>
  <c r="CO111" i="20"/>
  <c r="CZ111" i="20"/>
  <c r="CI111" i="20"/>
  <c r="CV111" i="20"/>
  <c r="CR111" i="20"/>
  <c r="CP111" i="20"/>
  <c r="CM111" i="20"/>
  <c r="CX111" i="20"/>
  <c r="BL112" i="20"/>
  <c r="BL132" i="20"/>
  <c r="CJ112" i="20"/>
  <c r="CV112" i="20"/>
  <c r="CZ112" i="20"/>
  <c r="CT112" i="20"/>
  <c r="CX112" i="20"/>
  <c r="CS112" i="20"/>
  <c r="CN112" i="20"/>
  <c r="CQ112" i="20"/>
  <c r="CP112" i="20"/>
  <c r="CM112" i="20"/>
  <c r="CU112" i="20"/>
  <c r="CO112" i="20"/>
  <c r="CW112" i="20"/>
  <c r="CI112" i="20"/>
  <c r="CY112" i="20"/>
  <c r="CR112" i="20"/>
  <c r="AW112" i="20"/>
  <c r="AW132" i="20"/>
  <c r="AW111" i="20"/>
  <c r="AX132" i="20" s="1"/>
  <c r="AW131" i="20"/>
  <c r="BI112" i="20"/>
  <c r="BI132" i="20"/>
  <c r="BI111" i="20"/>
  <c r="BI131" i="20"/>
  <c r="CG40" i="19"/>
  <c r="CJ40" i="19"/>
  <c r="CC41" i="19"/>
  <c r="CI41" i="19" s="1"/>
  <c r="CD46" i="19"/>
  <c r="CD47" i="19" s="1"/>
  <c r="CB52" i="19"/>
  <c r="CB53" i="19" s="1"/>
  <c r="BZ45" i="19"/>
  <c r="CA48" i="19"/>
  <c r="CK40" i="19"/>
  <c r="CH40" i="19"/>
  <c r="CI40" i="19"/>
  <c r="BY42" i="19"/>
  <c r="CF40" i="19"/>
  <c r="CG41" i="19" l="1"/>
  <c r="BZ46" i="19"/>
  <c r="BY43" i="19"/>
  <c r="CD48" i="19"/>
  <c r="CF41" i="19"/>
  <c r="CJ41" i="19"/>
  <c r="CC42" i="19"/>
  <c r="CK42" i="19" s="1"/>
  <c r="CA49" i="19"/>
  <c r="CB54" i="19"/>
  <c r="CB55" i="19" s="1"/>
  <c r="CK41" i="19"/>
  <c r="CH41" i="19"/>
  <c r="CG42" i="19" l="1"/>
  <c r="CI42" i="19"/>
  <c r="CJ42" i="19"/>
  <c r="CC43" i="19"/>
  <c r="CF43" i="19" s="1"/>
  <c r="CF42" i="19"/>
  <c r="CA50" i="19"/>
  <c r="CH42" i="19"/>
  <c r="BZ47" i="19"/>
  <c r="CB56" i="19"/>
  <c r="BY44" i="19"/>
  <c r="CD49" i="19"/>
  <c r="CD50" i="19" s="1"/>
  <c r="CG43" i="19" l="1"/>
  <c r="CH43" i="19"/>
  <c r="CI43" i="19"/>
  <c r="BY45" i="19"/>
  <c r="CB57" i="19"/>
  <c r="CK43" i="19"/>
  <c r="CJ43" i="19"/>
  <c r="CC44" i="19"/>
  <c r="CG44" i="19" s="1"/>
  <c r="CA51" i="19"/>
  <c r="CD51" i="19"/>
  <c r="BZ48" i="19"/>
  <c r="CK44" i="19" l="1"/>
  <c r="CI44" i="19"/>
  <c r="CB58" i="19"/>
  <c r="BZ49" i="19"/>
  <c r="BY46" i="19"/>
  <c r="CD52" i="19"/>
  <c r="CA52" i="19"/>
  <c r="CH44" i="19"/>
  <c r="CJ44" i="19"/>
  <c r="CC45" i="19"/>
  <c r="CG45" i="19" s="1"/>
  <c r="CF44" i="19"/>
  <c r="CI45" i="19" l="1"/>
  <c r="CH45" i="19"/>
  <c r="CF45" i="19"/>
  <c r="CA53" i="19"/>
  <c r="BZ50" i="19"/>
  <c r="CB59" i="19"/>
  <c r="BY47" i="19"/>
  <c r="CD53" i="19"/>
  <c r="CJ45" i="19"/>
  <c r="CC46" i="19"/>
  <c r="CK45" i="19"/>
  <c r="CK46" i="19" l="1"/>
  <c r="CJ46" i="19"/>
  <c r="CC47" i="19"/>
  <c r="CF47" i="19" s="1"/>
  <c r="CB60" i="19"/>
  <c r="CG46" i="19"/>
  <c r="CF46" i="19"/>
  <c r="CD54" i="19"/>
  <c r="CA54" i="19"/>
  <c r="BY48" i="19"/>
  <c r="BZ51" i="19"/>
  <c r="BZ52" i="19" s="1"/>
  <c r="CH46" i="19"/>
  <c r="CI46" i="19"/>
  <c r="CK47" i="19" l="1"/>
  <c r="CH47" i="19"/>
  <c r="CI47" i="19"/>
  <c r="CJ47" i="19"/>
  <c r="CC48" i="19"/>
  <c r="CG48" i="19" s="1"/>
  <c r="BY49" i="19"/>
  <c r="CA55" i="19"/>
  <c r="CB61" i="19"/>
  <c r="BZ53" i="19"/>
  <c r="BZ54" i="19" s="1"/>
  <c r="CG47" i="19"/>
  <c r="CD55" i="19"/>
  <c r="CH48" i="19" l="1"/>
  <c r="CI48" i="19"/>
  <c r="CK48" i="19"/>
  <c r="CB62" i="19"/>
  <c r="CB63" i="19" s="1"/>
  <c r="CD56" i="19"/>
  <c r="CF48" i="19"/>
  <c r="CJ48" i="19"/>
  <c r="CC49" i="19"/>
  <c r="CI49" i="19" s="1"/>
  <c r="BZ55" i="19"/>
  <c r="BY50" i="19"/>
  <c r="CA56" i="19"/>
  <c r="CA57" i="19" l="1"/>
  <c r="CG49" i="19"/>
  <c r="CH49" i="19"/>
  <c r="CB64" i="19"/>
  <c r="CK49" i="19"/>
  <c r="CJ49" i="19"/>
  <c r="CC50" i="19"/>
  <c r="CF50" i="19" s="1"/>
  <c r="CD57" i="19"/>
  <c r="BY51" i="19"/>
  <c r="CF49" i="19"/>
  <c r="BZ56" i="19"/>
  <c r="CG50" i="19" l="1"/>
  <c r="CK50" i="19"/>
  <c r="CH50" i="19"/>
  <c r="CB65" i="19"/>
  <c r="BY52" i="19"/>
  <c r="CA58" i="19"/>
  <c r="CD58" i="19"/>
  <c r="BZ57" i="19"/>
  <c r="CI50" i="19"/>
  <c r="CJ50" i="19"/>
  <c r="CC51" i="19"/>
  <c r="CG51" i="19" l="1"/>
  <c r="CJ51" i="19"/>
  <c r="CC52" i="19"/>
  <c r="CK52" i="19" s="1"/>
  <c r="CK51" i="19"/>
  <c r="CD59" i="19"/>
  <c r="CH51" i="19"/>
  <c r="CI51" i="19"/>
  <c r="BY53" i="19"/>
  <c r="CB66" i="19"/>
  <c r="CB67" i="19" s="1"/>
  <c r="BZ58" i="19"/>
  <c r="CF51" i="19"/>
  <c r="CA59" i="19"/>
  <c r="CG52" i="19" l="1"/>
  <c r="CD60" i="19"/>
  <c r="CA60" i="19"/>
  <c r="CI52" i="19"/>
  <c r="CJ52" i="19"/>
  <c r="CC53" i="19"/>
  <c r="CF53" i="19" s="1"/>
  <c r="CB68" i="19"/>
  <c r="BY54" i="19"/>
  <c r="CH52" i="19"/>
  <c r="BZ59" i="19"/>
  <c r="BZ60" i="19" s="1"/>
  <c r="CF52" i="19"/>
  <c r="BZ61" i="19" l="1"/>
  <c r="CH53" i="19"/>
  <c r="CK53" i="19"/>
  <c r="CI53" i="19"/>
  <c r="BY55" i="19"/>
  <c r="CD61" i="19"/>
  <c r="CG53" i="19"/>
  <c r="CJ53" i="19"/>
  <c r="CC54" i="19"/>
  <c r="CF54" i="19" s="1"/>
  <c r="CA61" i="19"/>
  <c r="CB69" i="19"/>
  <c r="CK54" i="19" l="1"/>
  <c r="CD62" i="19"/>
  <c r="CI54" i="19"/>
  <c r="CJ54" i="19"/>
  <c r="CC55" i="19"/>
  <c r="CK55" i="19" s="1"/>
  <c r="CG54" i="19"/>
  <c r="BZ62" i="19"/>
  <c r="BY56" i="19"/>
  <c r="CB70" i="19"/>
  <c r="CB71" i="19" s="1"/>
  <c r="CA62" i="19"/>
  <c r="CH54" i="19"/>
  <c r="CG55" i="19" l="1"/>
  <c r="CB72" i="19"/>
  <c r="BZ63" i="19"/>
  <c r="CJ55" i="19"/>
  <c r="CC56" i="19"/>
  <c r="CK56" i="19" s="1"/>
  <c r="CI55" i="19"/>
  <c r="CF56" i="19"/>
  <c r="BY57" i="19"/>
  <c r="CD63" i="19"/>
  <c r="CH55" i="19"/>
  <c r="CA63" i="19"/>
  <c r="CF55" i="19"/>
  <c r="CJ56" i="19" l="1"/>
  <c r="CC57" i="19"/>
  <c r="BZ64" i="19"/>
  <c r="CA64" i="19"/>
  <c r="CB73" i="19"/>
  <c r="CD64" i="19"/>
  <c r="CG56" i="19"/>
  <c r="CH56" i="19"/>
  <c r="CI56" i="19"/>
  <c r="BY58" i="19"/>
  <c r="CI57" i="19"/>
  <c r="CK57" i="19"/>
  <c r="CG57" i="19"/>
  <c r="CB74" i="19" l="1"/>
  <c r="CA65" i="19"/>
  <c r="BZ65" i="19"/>
  <c r="CD65" i="19"/>
  <c r="CD66" i="19" s="1"/>
  <c r="CF57" i="19"/>
  <c r="CJ57" i="19"/>
  <c r="CC58" i="19"/>
  <c r="CI58" i="19" s="1"/>
  <c r="BY59" i="19"/>
  <c r="CH57" i="19"/>
  <c r="CG58" i="19" l="1"/>
  <c r="CK58" i="19"/>
  <c r="CH58" i="19"/>
  <c r="CD67" i="19"/>
  <c r="CF58" i="19"/>
  <c r="CJ58" i="19"/>
  <c r="CC59" i="19"/>
  <c r="CI59" i="19" s="1"/>
  <c r="BY60" i="19"/>
  <c r="CB75" i="19"/>
  <c r="BZ66" i="19"/>
  <c r="CA66" i="19"/>
  <c r="CF59" i="19" l="1"/>
  <c r="BY61" i="19"/>
  <c r="CG59" i="19"/>
  <c r="CJ59" i="19"/>
  <c r="CC60" i="19"/>
  <c r="CA67" i="19"/>
  <c r="CB76" i="19"/>
  <c r="CD68" i="19"/>
  <c r="BZ67" i="19"/>
  <c r="CH59" i="19"/>
  <c r="CK59" i="19"/>
  <c r="CF60" i="19" l="1"/>
  <c r="CJ60" i="19"/>
  <c r="CC61" i="19"/>
  <c r="CF61" i="19" s="1"/>
  <c r="BZ68" i="19"/>
  <c r="CD69" i="19"/>
  <c r="CB77" i="19"/>
  <c r="CG60" i="19"/>
  <c r="CH60" i="19"/>
  <c r="CI60" i="19"/>
  <c r="CK60" i="19"/>
  <c r="CA68" i="19"/>
  <c r="BY62" i="19"/>
  <c r="CK61" i="19"/>
  <c r="CH61" i="19"/>
  <c r="CG61" i="19"/>
  <c r="CA69" i="19" l="1"/>
  <c r="BZ69" i="19"/>
  <c r="CJ61" i="19"/>
  <c r="CC62" i="19"/>
  <c r="CG62" i="19" s="1"/>
  <c r="CD70" i="19"/>
  <c r="CI61" i="19"/>
  <c r="BY63" i="19"/>
  <c r="CB78" i="19"/>
  <c r="BY64" i="19" l="1"/>
  <c r="CD71" i="19"/>
  <c r="CI62" i="19"/>
  <c r="CJ62" i="19"/>
  <c r="CC63" i="19"/>
  <c r="CH63" i="19" s="1"/>
  <c r="CH62" i="19"/>
  <c r="CA70" i="19"/>
  <c r="CB79" i="19"/>
  <c r="CK62" i="19"/>
  <c r="BZ70" i="19"/>
  <c r="CF62" i="19"/>
  <c r="CG63" i="19" l="1"/>
  <c r="CK63" i="19"/>
  <c r="CD72" i="19"/>
  <c r="CA71" i="19"/>
  <c r="CJ63" i="19"/>
  <c r="CC64" i="19"/>
  <c r="CH64" i="19" s="1"/>
  <c r="BY65" i="19"/>
  <c r="CB80" i="19"/>
  <c r="BZ71" i="19"/>
  <c r="BZ72" i="19" s="1"/>
  <c r="BZ73" i="19" s="1"/>
  <c r="CI63" i="19"/>
  <c r="CF63" i="19"/>
  <c r="CF64" i="19" l="1"/>
  <c r="BZ74" i="19"/>
  <c r="CB81" i="19"/>
  <c r="CG64" i="19"/>
  <c r="CA72" i="19"/>
  <c r="CD73" i="19"/>
  <c r="BY66" i="19"/>
  <c r="CJ64" i="19"/>
  <c r="CC65" i="19"/>
  <c r="CF65" i="19" s="1"/>
  <c r="CK64" i="19"/>
  <c r="CI64" i="19"/>
  <c r="CD74" i="19" l="1"/>
  <c r="CH65" i="19"/>
  <c r="CA73" i="19"/>
  <c r="CG65" i="19"/>
  <c r="CB82" i="19"/>
  <c r="BZ75" i="19"/>
  <c r="CK65" i="19"/>
  <c r="CJ65" i="19"/>
  <c r="CC66" i="19"/>
  <c r="CF66" i="19" s="1"/>
  <c r="CI65" i="19"/>
  <c r="BY67" i="19"/>
  <c r="CB83" i="19" l="1"/>
  <c r="CI66" i="19"/>
  <c r="CJ66" i="19"/>
  <c r="CC67" i="19"/>
  <c r="CH66" i="19"/>
  <c r="CD75" i="19"/>
  <c r="BY68" i="19"/>
  <c r="CH67" i="19"/>
  <c r="CA74" i="19"/>
  <c r="CG66" i="19"/>
  <c r="CK66" i="19"/>
  <c r="BZ76" i="19"/>
  <c r="BZ77" i="19" s="1"/>
  <c r="CD76" i="19" l="1"/>
  <c r="CA75" i="19"/>
  <c r="CF67" i="19"/>
  <c r="CJ67" i="19"/>
  <c r="CC68" i="19"/>
  <c r="CF68" i="19" s="1"/>
  <c r="CG67" i="19"/>
  <c r="BZ78" i="19"/>
  <c r="CK67" i="19"/>
  <c r="CI67" i="19"/>
  <c r="CB84" i="19"/>
  <c r="BY69" i="19"/>
  <c r="CA76" i="19" l="1"/>
  <c r="CB85" i="19"/>
  <c r="BY70" i="19"/>
  <c r="CJ68" i="19"/>
  <c r="CC69" i="19"/>
  <c r="CH69" i="19" s="1"/>
  <c r="CG68" i="19"/>
  <c r="CH68" i="19"/>
  <c r="CD77" i="19"/>
  <c r="CK68" i="19"/>
  <c r="BZ79" i="19"/>
  <c r="BZ80" i="19" s="1"/>
  <c r="CI68" i="19"/>
  <c r="CK69" i="19" l="1"/>
  <c r="CI69" i="19"/>
  <c r="CF69" i="19"/>
  <c r="CB86" i="19"/>
  <c r="CD78" i="19"/>
  <c r="CF70" i="19"/>
  <c r="BY71" i="19"/>
  <c r="CK70" i="19"/>
  <c r="CJ69" i="19"/>
  <c r="CC70" i="19"/>
  <c r="CH70" i="19" s="1"/>
  <c r="BZ81" i="19"/>
  <c r="CG69" i="19"/>
  <c r="CA77" i="19"/>
  <c r="BY72" i="19" l="1"/>
  <c r="CI70" i="19"/>
  <c r="CJ70" i="19"/>
  <c r="CC71" i="19"/>
  <c r="BZ82" i="19"/>
  <c r="CB87" i="19"/>
  <c r="CA78" i="19"/>
  <c r="CD79" i="19"/>
  <c r="CG70" i="19"/>
  <c r="CD80" i="19" l="1"/>
  <c r="CD81" i="19" s="1"/>
  <c r="CB88" i="19"/>
  <c r="BZ83" i="19"/>
  <c r="BY73" i="19"/>
  <c r="CG71" i="19"/>
  <c r="CJ71" i="19"/>
  <c r="CC72" i="19"/>
  <c r="CF72" i="19" s="1"/>
  <c r="CA79" i="19"/>
  <c r="CH71" i="19"/>
  <c r="CK71" i="19"/>
  <c r="CI71" i="19"/>
  <c r="CF71" i="19"/>
  <c r="BY74" i="19" l="1"/>
  <c r="BZ84" i="19"/>
  <c r="CA80" i="19"/>
  <c r="CG72" i="19"/>
  <c r="CJ72" i="19"/>
  <c r="CC73" i="19"/>
  <c r="CG73" i="19" s="1"/>
  <c r="CB89" i="19"/>
  <c r="CD82" i="19"/>
  <c r="CH72" i="19"/>
  <c r="CK72" i="19"/>
  <c r="CI72" i="19"/>
  <c r="CH73" i="19" l="1"/>
  <c r="BZ85" i="19"/>
  <c r="CD83" i="19"/>
  <c r="CB90" i="19"/>
  <c r="CF73" i="19"/>
  <c r="CJ73" i="19"/>
  <c r="CC74" i="19"/>
  <c r="CG74" i="19" s="1"/>
  <c r="CI73" i="19"/>
  <c r="CK73" i="19"/>
  <c r="CA81" i="19"/>
  <c r="BY75" i="19"/>
  <c r="CH74" i="19" l="1"/>
  <c r="CK74" i="19"/>
  <c r="CI74" i="19"/>
  <c r="CF74" i="19"/>
  <c r="BY76" i="19"/>
  <c r="CB91" i="19"/>
  <c r="BZ86" i="19"/>
  <c r="CA82" i="19"/>
  <c r="CD84" i="19"/>
  <c r="CD85" i="19" s="1"/>
  <c r="CJ74" i="19"/>
  <c r="CC75" i="19"/>
  <c r="CJ75" i="19" l="1"/>
  <c r="CC76" i="19"/>
  <c r="CI76" i="19" s="1"/>
  <c r="CB92" i="19"/>
  <c r="CD86" i="19"/>
  <c r="CD87" i="19" s="1"/>
  <c r="CI75" i="19"/>
  <c r="CH75" i="19"/>
  <c r="CK75" i="19"/>
  <c r="BY77" i="19"/>
  <c r="CA83" i="19"/>
  <c r="CG75" i="19"/>
  <c r="BZ87" i="19"/>
  <c r="CF75" i="19"/>
  <c r="CF76" i="19" l="1"/>
  <c r="CH76" i="19"/>
  <c r="CK76" i="19"/>
  <c r="CA84" i="19"/>
  <c r="CD88" i="19"/>
  <c r="BY78" i="19"/>
  <c r="CG76" i="19"/>
  <c r="CJ76" i="19"/>
  <c r="CC77" i="19"/>
  <c r="CG77" i="19" s="1"/>
  <c r="CB93" i="19"/>
  <c r="BZ88" i="19"/>
  <c r="BZ89" i="19" s="1"/>
  <c r="CI77" i="19" l="1"/>
  <c r="CB94" i="19"/>
  <c r="CJ77" i="19"/>
  <c r="CC78" i="19"/>
  <c r="CI78" i="19" s="1"/>
  <c r="CF77" i="19"/>
  <c r="CH77" i="19"/>
  <c r="CA85" i="19"/>
  <c r="BY79" i="19"/>
  <c r="CD89" i="19"/>
  <c r="BZ90" i="19"/>
  <c r="BZ91" i="19" s="1"/>
  <c r="CK77" i="19"/>
  <c r="CH78" i="19" l="1"/>
  <c r="CK78" i="19"/>
  <c r="CA86" i="19"/>
  <c r="CG78" i="19"/>
  <c r="CB95" i="19"/>
  <c r="CD90" i="19"/>
  <c r="CF78" i="19"/>
  <c r="CJ78" i="19"/>
  <c r="CC79" i="19"/>
  <c r="CF79" i="19" s="1"/>
  <c r="BZ92" i="19"/>
  <c r="BY80" i="19"/>
  <c r="CK79" i="19" l="1"/>
  <c r="CI79" i="19"/>
  <c r="BY81" i="19"/>
  <c r="CB96" i="19"/>
  <c r="CD91" i="19"/>
  <c r="CG79" i="19"/>
  <c r="CJ79" i="19"/>
  <c r="CC80" i="19"/>
  <c r="CG80" i="19" s="1"/>
  <c r="CA87" i="19"/>
  <c r="BZ93" i="19"/>
  <c r="CH79" i="19"/>
  <c r="CH80" i="19" l="1"/>
  <c r="CB97" i="19"/>
  <c r="CI80" i="19"/>
  <c r="BY82" i="19"/>
  <c r="BZ94" i="19"/>
  <c r="CA88" i="19"/>
  <c r="CK80" i="19"/>
  <c r="CJ80" i="19"/>
  <c r="CC81" i="19"/>
  <c r="CG81" i="19" s="1"/>
  <c r="CD92" i="19"/>
  <c r="CD93" i="19" s="1"/>
  <c r="CF80" i="19"/>
  <c r="CK81" i="19" l="1"/>
  <c r="BY83" i="19"/>
  <c r="CA89" i="19"/>
  <c r="CA90" i="19" s="1"/>
  <c r="BZ95" i="19"/>
  <c r="CB98" i="19"/>
  <c r="CJ81" i="19"/>
  <c r="CC82" i="19"/>
  <c r="CG82" i="19" s="1"/>
  <c r="CI81" i="19"/>
  <c r="CF81" i="19"/>
  <c r="CD94" i="19"/>
  <c r="CH81" i="19"/>
  <c r="CA91" i="19" l="1"/>
  <c r="CH82" i="19"/>
  <c r="CI82" i="19"/>
  <c r="CK82" i="19"/>
  <c r="BZ96" i="19"/>
  <c r="BZ97" i="19" s="1"/>
  <c r="BY84" i="19"/>
  <c r="CF82" i="19"/>
  <c r="CJ82" i="19"/>
  <c r="CC83" i="19"/>
  <c r="CB99" i="19"/>
  <c r="CD95" i="19"/>
  <c r="BZ98" i="19" l="1"/>
  <c r="CD96" i="19"/>
  <c r="CJ83" i="19"/>
  <c r="CC84" i="19"/>
  <c r="CF84" i="19" s="1"/>
  <c r="CH83" i="19"/>
  <c r="CB100" i="19"/>
  <c r="CF83" i="19"/>
  <c r="CK83" i="19"/>
  <c r="CG83" i="19"/>
  <c r="CI83" i="19"/>
  <c r="BY85" i="19"/>
  <c r="CA92" i="19"/>
  <c r="CI84" i="19" l="1"/>
  <c r="CK84" i="19"/>
  <c r="CJ84" i="19"/>
  <c r="CC85" i="19"/>
  <c r="CG85" i="19" s="1"/>
  <c r="CD97" i="19"/>
  <c r="CA93" i="19"/>
  <c r="BZ99" i="19"/>
  <c r="BY86" i="19"/>
  <c r="CH84" i="19"/>
  <c r="CG84" i="19"/>
  <c r="CB101" i="19"/>
  <c r="CI85" i="19" l="1"/>
  <c r="CK85" i="19"/>
  <c r="CH85" i="19"/>
  <c r="CD98" i="19"/>
  <c r="CJ85" i="19"/>
  <c r="CC86" i="19"/>
  <c r="CF86" i="19" s="1"/>
  <c r="CB102" i="19"/>
  <c r="CF85" i="19"/>
  <c r="CA94" i="19"/>
  <c r="BY87" i="19"/>
  <c r="BZ100" i="19"/>
  <c r="CH86" i="19" l="1"/>
  <c r="CI86" i="19"/>
  <c r="CG86" i="19"/>
  <c r="CB103" i="19"/>
  <c r="BY88" i="19"/>
  <c r="CD99" i="19"/>
  <c r="BZ101" i="19"/>
  <c r="BZ102" i="19" s="1"/>
  <c r="CK86" i="19"/>
  <c r="CJ86" i="19"/>
  <c r="CC87" i="19"/>
  <c r="CK87" i="19" s="1"/>
  <c r="CA95" i="19"/>
  <c r="BY89" i="19" l="1"/>
  <c r="CA96" i="19"/>
  <c r="CF87" i="19"/>
  <c r="CJ87" i="19"/>
  <c r="CC88" i="19"/>
  <c r="CK88" i="19" s="1"/>
  <c r="CG87" i="19"/>
  <c r="BZ103" i="19"/>
  <c r="CB104" i="19"/>
  <c r="CB105" i="19" s="1"/>
  <c r="CB106" i="19" s="1"/>
  <c r="CH87" i="19"/>
  <c r="CI87" i="19"/>
  <c r="CD100" i="19"/>
  <c r="CD101" i="19" s="1"/>
  <c r="CH88" i="19" l="1"/>
  <c r="CI88" i="19"/>
  <c r="CB107" i="19"/>
  <c r="BZ104" i="19"/>
  <c r="CD102" i="19"/>
  <c r="BY90" i="19"/>
  <c r="CA97" i="19"/>
  <c r="CG88" i="19"/>
  <c r="CJ88" i="19"/>
  <c r="CC89" i="19"/>
  <c r="CF88" i="19"/>
  <c r="CH89" i="19" l="1"/>
  <c r="CJ89" i="19"/>
  <c r="CC90" i="19"/>
  <c r="CF90" i="19" s="1"/>
  <c r="CA98" i="19"/>
  <c r="CF89" i="19"/>
  <c r="CD103" i="19"/>
  <c r="CG89" i="19"/>
  <c r="CB108" i="19"/>
  <c r="BY91" i="19"/>
  <c r="BZ105" i="19"/>
  <c r="CK89" i="19"/>
  <c r="CI89" i="19"/>
  <c r="CH90" i="19" l="1"/>
  <c r="CK90" i="19"/>
  <c r="CI90" i="19"/>
  <c r="CG90" i="19"/>
  <c r="CJ90" i="19"/>
  <c r="CC91" i="19"/>
  <c r="CH91" i="19" s="1"/>
  <c r="BY92" i="19"/>
  <c r="CB109" i="19"/>
  <c r="CD104" i="19"/>
  <c r="CA99" i="19"/>
  <c r="BZ106" i="19"/>
  <c r="CI91" i="19" l="1"/>
  <c r="CG91" i="19"/>
  <c r="CK91" i="19"/>
  <c r="CA100" i="19"/>
  <c r="CD105" i="19"/>
  <c r="CB110" i="19"/>
  <c r="CB111" i="19" s="1"/>
  <c r="BZ107" i="19"/>
  <c r="BZ108" i="19" s="1"/>
  <c r="BY93" i="19"/>
  <c r="CF91" i="19"/>
  <c r="CJ91" i="19"/>
  <c r="CC92" i="19"/>
  <c r="CG92" i="19" s="1"/>
  <c r="CB112" i="19" l="1"/>
  <c r="CI92" i="19"/>
  <c r="BZ109" i="19"/>
  <c r="BZ110" i="19" s="1"/>
  <c r="CH92" i="19"/>
  <c r="BY94" i="19"/>
  <c r="CA101" i="19"/>
  <c r="CK92" i="19"/>
  <c r="CJ92" i="19"/>
  <c r="CC93" i="19"/>
  <c r="CD106" i="19"/>
  <c r="CF92" i="19"/>
  <c r="CF93" i="19" l="1"/>
  <c r="CJ93" i="19"/>
  <c r="CC94" i="19"/>
  <c r="BZ111" i="19"/>
  <c r="BY95" i="19"/>
  <c r="CI94" i="19"/>
  <c r="CG94" i="19"/>
  <c r="CA102" i="19"/>
  <c r="CK93" i="19"/>
  <c r="CB113" i="19"/>
  <c r="CI93" i="19"/>
  <c r="CH93" i="19"/>
  <c r="CD107" i="19"/>
  <c r="CG93" i="19"/>
  <c r="CB114" i="19" l="1"/>
  <c r="BY96" i="19"/>
  <c r="CA103" i="19"/>
  <c r="CA104" i="19" s="1"/>
  <c r="CF94" i="19"/>
  <c r="CJ94" i="19"/>
  <c r="CC95" i="19"/>
  <c r="CK95" i="19" s="1"/>
  <c r="BZ112" i="19"/>
  <c r="CD108" i="19"/>
  <c r="CH94" i="19"/>
  <c r="CK94" i="19"/>
  <c r="CH95" i="19" l="1"/>
  <c r="CG95" i="19"/>
  <c r="BY97" i="19"/>
  <c r="BZ113" i="19"/>
  <c r="CF95" i="19"/>
  <c r="CJ95" i="19"/>
  <c r="CC96" i="19"/>
  <c r="CH96" i="19" s="1"/>
  <c r="CB115" i="19"/>
  <c r="CD109" i="19"/>
  <c r="CI95" i="19"/>
  <c r="CA105" i="19"/>
  <c r="CK96" i="19" l="1"/>
  <c r="CI96" i="19"/>
  <c r="CD110" i="19"/>
  <c r="CG96" i="19"/>
  <c r="CJ96" i="19"/>
  <c r="CC97" i="19"/>
  <c r="CG97" i="19" s="1"/>
  <c r="BY98" i="19"/>
  <c r="BZ114" i="19"/>
  <c r="CB116" i="19"/>
  <c r="CB117" i="19" s="1"/>
  <c r="CA106" i="19"/>
  <c r="CF96" i="19"/>
  <c r="CI97" i="19" l="1"/>
  <c r="CA107" i="19"/>
  <c r="CF97" i="19"/>
  <c r="CJ97" i="19"/>
  <c r="CC98" i="19"/>
  <c r="CI98" i="19" s="1"/>
  <c r="CB118" i="19"/>
  <c r="CH97" i="19"/>
  <c r="CD111" i="19"/>
  <c r="BY99" i="19"/>
  <c r="BZ115" i="19"/>
  <c r="CK97" i="19"/>
  <c r="CK98" i="19" l="1"/>
  <c r="CH98" i="19"/>
  <c r="CG98" i="19"/>
  <c r="CB119" i="19"/>
  <c r="CJ98" i="19"/>
  <c r="CC99" i="19"/>
  <c r="CG99" i="19" s="1"/>
  <c r="BY100" i="19"/>
  <c r="CI99" i="19"/>
  <c r="CD112" i="19"/>
  <c r="CA108" i="19"/>
  <c r="CF98" i="19"/>
  <c r="BZ116" i="19"/>
  <c r="CK99" i="19" l="1"/>
  <c r="CA109" i="19"/>
  <c r="CF99" i="19"/>
  <c r="CJ99" i="19"/>
  <c r="CC100" i="19"/>
  <c r="CG100" i="19" s="1"/>
  <c r="CB120" i="19"/>
  <c r="BZ117" i="19"/>
  <c r="BY101" i="19"/>
  <c r="CD113" i="19"/>
  <c r="CH99" i="19"/>
  <c r="CH100" i="19" l="1"/>
  <c r="CD114" i="19"/>
  <c r="CB121" i="19"/>
  <c r="BY102" i="19"/>
  <c r="CK100" i="19"/>
  <c r="CJ100" i="19"/>
  <c r="CC101" i="19"/>
  <c r="CF101" i="19" s="1"/>
  <c r="CF100" i="19"/>
  <c r="CA110" i="19"/>
  <c r="CI100" i="19"/>
  <c r="BZ118" i="19"/>
  <c r="CI101" i="19" l="1"/>
  <c r="CK101" i="19"/>
  <c r="BY103" i="19"/>
  <c r="CG101" i="19"/>
  <c r="CJ101" i="19"/>
  <c r="CC102" i="19"/>
  <c r="CD115" i="19"/>
  <c r="CA111" i="19"/>
  <c r="CB122" i="19"/>
  <c r="BZ119" i="19"/>
  <c r="CH101" i="19"/>
  <c r="BZ120" i="19" l="1"/>
  <c r="CF102" i="19"/>
  <c r="CJ102" i="19"/>
  <c r="CC103" i="19"/>
  <c r="CF103" i="19" s="1"/>
  <c r="CB123" i="19"/>
  <c r="CG102" i="19"/>
  <c r="CA112" i="19"/>
  <c r="CD116" i="19"/>
  <c r="CI102" i="19"/>
  <c r="CH102" i="19"/>
  <c r="CK102" i="19"/>
  <c r="BY104" i="19"/>
  <c r="CB124" i="19" l="1"/>
  <c r="CB125" i="19" s="1"/>
  <c r="CH103" i="19"/>
  <c r="CJ103" i="19"/>
  <c r="CC104" i="19"/>
  <c r="CH104" i="19" s="1"/>
  <c r="CK103" i="19"/>
  <c r="CG103" i="19"/>
  <c r="CA113" i="19"/>
  <c r="BZ121" i="19"/>
  <c r="CD117" i="19"/>
  <c r="CI103" i="19"/>
  <c r="BY105" i="19"/>
  <c r="CF104" i="19" l="1"/>
  <c r="CD118" i="19"/>
  <c r="BY106" i="19"/>
  <c r="CG105" i="19"/>
  <c r="CK105" i="19"/>
  <c r="CH105" i="19"/>
  <c r="CI104" i="19"/>
  <c r="CJ104" i="19"/>
  <c r="CC105" i="19"/>
  <c r="CF105" i="19" s="1"/>
  <c r="CB126" i="19"/>
  <c r="BZ122" i="19"/>
  <c r="CK104" i="19"/>
  <c r="CG104" i="19"/>
  <c r="CA114" i="19"/>
  <c r="CA115" i="19" s="1"/>
  <c r="CB127" i="19" l="1"/>
  <c r="CB128" i="19" s="1"/>
  <c r="BZ123" i="19"/>
  <c r="CI105" i="19"/>
  <c r="CJ105" i="19"/>
  <c r="CC106" i="19"/>
  <c r="CD119" i="19"/>
  <c r="BY107" i="19"/>
  <c r="CA116" i="19"/>
  <c r="CF106" i="19" l="1"/>
  <c r="CJ106" i="19"/>
  <c r="CC107" i="19"/>
  <c r="CF107" i="19" s="1"/>
  <c r="CA117" i="19"/>
  <c r="CK106" i="19"/>
  <c r="BZ124" i="19"/>
  <c r="CB129" i="19"/>
  <c r="CH106" i="19"/>
  <c r="CG106" i="19"/>
  <c r="CI106" i="19"/>
  <c r="BY108" i="19"/>
  <c r="CI107" i="19"/>
  <c r="CD120" i="19"/>
  <c r="BY109" i="19" l="1"/>
  <c r="CG107" i="19"/>
  <c r="CJ107" i="19"/>
  <c r="CC108" i="19"/>
  <c r="CG108" i="19" s="1"/>
  <c r="CB130" i="19"/>
  <c r="BZ125" i="19"/>
  <c r="BZ126" i="19" s="1"/>
  <c r="CA118" i="19"/>
  <c r="CD121" i="19"/>
  <c r="CH107" i="19"/>
  <c r="CK107" i="19"/>
  <c r="CK108" i="19" l="1"/>
  <c r="CH108" i="19"/>
  <c r="CI108" i="19"/>
  <c r="CA119" i="19"/>
  <c r="CA120" i="19" s="1"/>
  <c r="BZ127" i="19"/>
  <c r="CB131" i="19"/>
  <c r="BY110" i="19"/>
  <c r="CD122" i="19"/>
  <c r="CD123" i="19" s="1"/>
  <c r="CJ108" i="19"/>
  <c r="CC109" i="19"/>
  <c r="CF108" i="19"/>
  <c r="CG109" i="19" l="1"/>
  <c r="CJ109" i="19"/>
  <c r="CC110" i="19"/>
  <c r="CF109" i="19"/>
  <c r="CH109" i="19"/>
  <c r="CF110" i="19"/>
  <c r="BY111" i="19"/>
  <c r="CG110" i="19"/>
  <c r="CB132" i="19"/>
  <c r="CD124" i="19"/>
  <c r="BZ128" i="19"/>
  <c r="CK109" i="19"/>
  <c r="CA121" i="19"/>
  <c r="CI109" i="19"/>
  <c r="BY112" i="19" l="1"/>
  <c r="BZ129" i="19"/>
  <c r="CI110" i="19"/>
  <c r="CJ110" i="19"/>
  <c r="CC111" i="19"/>
  <c r="CI111" i="19" s="1"/>
  <c r="CA122" i="19"/>
  <c r="CH110" i="19"/>
  <c r="CD125" i="19"/>
  <c r="CB133" i="19"/>
  <c r="CK110" i="19"/>
  <c r="CH111" i="19" l="1"/>
  <c r="CG111" i="19"/>
  <c r="CK111" i="19"/>
  <c r="CD126" i="19"/>
  <c r="BZ130" i="19"/>
  <c r="CA123" i="19"/>
  <c r="CA124" i="19" s="1"/>
  <c r="CJ111" i="19"/>
  <c r="CC112" i="19"/>
  <c r="BY113" i="19"/>
  <c r="CB134" i="19"/>
  <c r="CB135" i="19" s="1"/>
  <c r="CF111" i="19"/>
  <c r="CF112" i="19" l="1"/>
  <c r="CJ112" i="19"/>
  <c r="CC113" i="19"/>
  <c r="CA125" i="19"/>
  <c r="CG112" i="19"/>
  <c r="CH112" i="19"/>
  <c r="CK112" i="19"/>
  <c r="CD127" i="19"/>
  <c r="CB136" i="19"/>
  <c r="BZ131" i="19"/>
  <c r="BZ132" i="19" s="1"/>
  <c r="CI112" i="19"/>
  <c r="BY114" i="19"/>
  <c r="CH113" i="19"/>
  <c r="BY115" i="19" l="1"/>
  <c r="BZ133" i="19"/>
  <c r="CF113" i="19"/>
  <c r="CJ113" i="19"/>
  <c r="CC114" i="19"/>
  <c r="CI114" i="19" s="1"/>
  <c r="CB137" i="19"/>
  <c r="CK113" i="19"/>
  <c r="CD128" i="19"/>
  <c r="CA126" i="19"/>
  <c r="CA127" i="19" s="1"/>
  <c r="CG113" i="19"/>
  <c r="CI113" i="19"/>
  <c r="CK114" i="19" l="1"/>
  <c r="CG114" i="19"/>
  <c r="CB138" i="19"/>
  <c r="BZ134" i="19"/>
  <c r="CH114" i="19"/>
  <c r="CJ114" i="19"/>
  <c r="CC115" i="19"/>
  <c r="CF115" i="19" s="1"/>
  <c r="BY116" i="19"/>
  <c r="CD129" i="19"/>
  <c r="CA128" i="19"/>
  <c r="CF114" i="19"/>
  <c r="CA129" i="19" l="1"/>
  <c r="BZ135" i="19"/>
  <c r="CJ115" i="19"/>
  <c r="CC116" i="19"/>
  <c r="CF116" i="19" s="1"/>
  <c r="CI115" i="19"/>
  <c r="CB139" i="19"/>
  <c r="CD130" i="19"/>
  <c r="CH115" i="19"/>
  <c r="CK115" i="19"/>
  <c r="CG115" i="19"/>
  <c r="BY117" i="19"/>
  <c r="CI116" i="19" l="1"/>
  <c r="CJ116" i="19"/>
  <c r="CC117" i="19"/>
  <c r="CH117" i="19" s="1"/>
  <c r="CH116" i="19"/>
  <c r="CA130" i="19"/>
  <c r="BY118" i="19"/>
  <c r="BZ136" i="19"/>
  <c r="CD131" i="19"/>
  <c r="CK116" i="19"/>
  <c r="CG116" i="19"/>
  <c r="CB140" i="19"/>
  <c r="CK117" i="19" l="1"/>
  <c r="CF117" i="19"/>
  <c r="CB141" i="19"/>
  <c r="CA131" i="19"/>
  <c r="CJ117" i="19"/>
  <c r="CC118" i="19"/>
  <c r="CI118" i="19" s="1"/>
  <c r="BY119" i="19"/>
  <c r="BZ137" i="19"/>
  <c r="BZ138" i="19" s="1"/>
  <c r="CG117" i="19"/>
  <c r="CD132" i="19"/>
  <c r="CI117" i="19"/>
  <c r="CD133" i="19" l="1"/>
  <c r="BY120" i="19"/>
  <c r="CF118" i="19"/>
  <c r="CJ118" i="19"/>
  <c r="CC119" i="19"/>
  <c r="CF119" i="19" s="1"/>
  <c r="BZ139" i="19"/>
  <c r="BZ140" i="19" s="1"/>
  <c r="BZ141" i="19" s="1"/>
  <c r="CA132" i="19"/>
  <c r="CB142" i="19"/>
  <c r="CH118" i="19"/>
  <c r="CK118" i="19"/>
  <c r="CG118" i="19"/>
  <c r="CG119" i="19" l="1"/>
  <c r="CI119" i="19"/>
  <c r="CK119" i="19"/>
  <c r="CB143" i="19"/>
  <c r="CA133" i="19"/>
  <c r="BY121" i="19"/>
  <c r="CD134" i="19"/>
  <c r="BZ142" i="19"/>
  <c r="BZ143" i="19" s="1"/>
  <c r="CH119" i="19"/>
  <c r="CJ119" i="19"/>
  <c r="CC120" i="19"/>
  <c r="CG120" i="19" s="1"/>
  <c r="CF120" i="19" l="1"/>
  <c r="CJ120" i="19"/>
  <c r="CC121" i="19"/>
  <c r="CG121" i="19" s="1"/>
  <c r="BZ144" i="19"/>
  <c r="BZ145" i="19" s="1"/>
  <c r="CK120" i="19"/>
  <c r="CI120" i="19"/>
  <c r="CF121" i="19"/>
  <c r="BY122" i="19"/>
  <c r="CA134" i="19"/>
  <c r="CB144" i="19"/>
  <c r="CD135" i="19"/>
  <c r="CH120" i="19"/>
  <c r="CH121" i="19" l="1"/>
  <c r="CK121" i="19"/>
  <c r="CA135" i="19"/>
  <c r="CJ121" i="19"/>
  <c r="CC122" i="19"/>
  <c r="CF122" i="19" s="1"/>
  <c r="CD136" i="19"/>
  <c r="CD137" i="19" s="1"/>
  <c r="CI121" i="19"/>
  <c r="BZ146" i="19"/>
  <c r="BZ147" i="19" s="1"/>
  <c r="CB145" i="19"/>
  <c r="BY123" i="19"/>
  <c r="CH122" i="19" l="1"/>
  <c r="CG122" i="19"/>
  <c r="CI122" i="19"/>
  <c r="CD138" i="19"/>
  <c r="CB146" i="19"/>
  <c r="CA136" i="19"/>
  <c r="BY124" i="19"/>
  <c r="CK122" i="19"/>
  <c r="CJ122" i="19"/>
  <c r="CC123" i="19"/>
  <c r="CF123" i="19" s="1"/>
  <c r="BZ148" i="19"/>
  <c r="BY125" i="19" l="1"/>
  <c r="BZ149" i="19"/>
  <c r="CH123" i="19"/>
  <c r="CJ123" i="19"/>
  <c r="CC124" i="19"/>
  <c r="CK124" i="19" s="1"/>
  <c r="CA137" i="19"/>
  <c r="CK123" i="19"/>
  <c r="CD139" i="19"/>
  <c r="CB147" i="19"/>
  <c r="CG123" i="19"/>
  <c r="CI123" i="19"/>
  <c r="CG124" i="19" l="1"/>
  <c r="CH124" i="19"/>
  <c r="BZ150" i="19"/>
  <c r="CD140" i="19"/>
  <c r="CI124" i="19"/>
  <c r="CJ124" i="19"/>
  <c r="CC125" i="19"/>
  <c r="CI125" i="19" s="1"/>
  <c r="BY126" i="19"/>
  <c r="CA138" i="19"/>
  <c r="CB148" i="19"/>
  <c r="CF124" i="19"/>
  <c r="CF125" i="19" l="1"/>
  <c r="CB149" i="19"/>
  <c r="CA139" i="19"/>
  <c r="CH125" i="19"/>
  <c r="BZ151" i="19"/>
  <c r="CG125" i="19"/>
  <c r="CJ125" i="19"/>
  <c r="CC126" i="19"/>
  <c r="CF126" i="19" s="1"/>
  <c r="CD141" i="19"/>
  <c r="CK125" i="19"/>
  <c r="BY127" i="19"/>
  <c r="CI126" i="19" l="1"/>
  <c r="BZ152" i="19"/>
  <c r="BZ153" i="19" s="1"/>
  <c r="CD142" i="19"/>
  <c r="CH126" i="19"/>
  <c r="CJ126" i="19"/>
  <c r="CC127" i="19"/>
  <c r="CG127" i="19" s="1"/>
  <c r="CB150" i="19"/>
  <c r="CB151" i="19" s="1"/>
  <c r="BY128" i="19"/>
  <c r="CA140" i="19"/>
  <c r="CK126" i="19"/>
  <c r="CG126" i="19"/>
  <c r="CD143" i="19" l="1"/>
  <c r="CD144" i="19" s="1"/>
  <c r="CA141" i="19"/>
  <c r="CI127" i="19"/>
  <c r="CJ127" i="19"/>
  <c r="CC128" i="19"/>
  <c r="CK128" i="19" s="1"/>
  <c r="CK127" i="19"/>
  <c r="BZ154" i="19"/>
  <c r="BZ155" i="19" s="1"/>
  <c r="CH127" i="19"/>
  <c r="BY129" i="19"/>
  <c r="CF127" i="19"/>
  <c r="CB152" i="19"/>
  <c r="BY130" i="19" l="1"/>
  <c r="CJ128" i="19"/>
  <c r="CC129" i="19"/>
  <c r="CA142" i="19"/>
  <c r="CI128" i="19"/>
  <c r="CB153" i="19"/>
  <c r="CB154" i="19" s="1"/>
  <c r="CD145" i="19"/>
  <c r="CG128" i="19"/>
  <c r="CF128" i="19"/>
  <c r="BZ156" i="19"/>
  <c r="CH128" i="19"/>
  <c r="CJ129" i="19" l="1"/>
  <c r="CC130" i="19"/>
  <c r="CH129" i="19"/>
  <c r="CI129" i="19"/>
  <c r="CD146" i="19"/>
  <c r="BZ157" i="19"/>
  <c r="BZ158" i="19" s="1"/>
  <c r="BZ159" i="19" s="1"/>
  <c r="CA143" i="19"/>
  <c r="CF130" i="19"/>
  <c r="BY131" i="19"/>
  <c r="CI130" i="19"/>
  <c r="CG130" i="19"/>
  <c r="CK130" i="19"/>
  <c r="CH130" i="19"/>
  <c r="CB155" i="19"/>
  <c r="CK129" i="19"/>
  <c r="CG129" i="19"/>
  <c r="CF129" i="19"/>
  <c r="CD147" i="19" l="1"/>
  <c r="CJ130" i="19"/>
  <c r="CC131" i="19"/>
  <c r="CF131" i="19" s="1"/>
  <c r="BZ160" i="19"/>
  <c r="BZ161" i="19" s="1"/>
  <c r="BY132" i="19"/>
  <c r="CB156" i="19"/>
  <c r="CA144" i="19"/>
  <c r="BY133" i="19" l="1"/>
  <c r="BZ162" i="19"/>
  <c r="BZ163" i="19" s="1"/>
  <c r="CD148" i="19"/>
  <c r="CA145" i="19"/>
  <c r="CB157" i="19"/>
  <c r="CG131" i="19"/>
  <c r="CJ131" i="19"/>
  <c r="CC132" i="19"/>
  <c r="CG132" i="19" s="1"/>
  <c r="CH131" i="19"/>
  <c r="CK131" i="19"/>
  <c r="CI131" i="19"/>
  <c r="CH132" i="19" l="1"/>
  <c r="CK132" i="19"/>
  <c r="CI132" i="19"/>
  <c r="BZ164" i="19"/>
  <c r="CA146" i="19"/>
  <c r="BY134" i="19"/>
  <c r="CB158" i="19"/>
  <c r="CJ132" i="19"/>
  <c r="CC133" i="19"/>
  <c r="CG133" i="19" s="1"/>
  <c r="CD149" i="19"/>
  <c r="CF132" i="19"/>
  <c r="CK133" i="19" l="1"/>
  <c r="CD150" i="19"/>
  <c r="CF133" i="19"/>
  <c r="CJ133" i="19"/>
  <c r="CC134" i="19"/>
  <c r="CF134" i="19" s="1"/>
  <c r="CB159" i="19"/>
  <c r="BY135" i="19"/>
  <c r="BZ165" i="19"/>
  <c r="BZ166" i="19" s="1"/>
  <c r="CI133" i="19"/>
  <c r="CA147" i="19"/>
  <c r="CH133" i="19"/>
  <c r="CI134" i="19" l="1"/>
  <c r="CJ134" i="19"/>
  <c r="CC135" i="19"/>
  <c r="CF135" i="19" s="1"/>
  <c r="CG134" i="19"/>
  <c r="CD151" i="19"/>
  <c r="CB160" i="19"/>
  <c r="CH134" i="19"/>
  <c r="CK134" i="19"/>
  <c r="CA148" i="19"/>
  <c r="BY136" i="19"/>
  <c r="CI135" i="19" l="1"/>
  <c r="CD152" i="19"/>
  <c r="CJ135" i="19"/>
  <c r="CC136" i="19"/>
  <c r="CF136" i="19" s="1"/>
  <c r="BY137" i="19"/>
  <c r="CI136" i="19"/>
  <c r="CG136" i="19"/>
  <c r="CK135" i="19"/>
  <c r="CA149" i="19"/>
  <c r="CH135" i="19"/>
  <c r="CG135" i="19"/>
  <c r="CB161" i="19"/>
  <c r="BY138" i="19" l="1"/>
  <c r="CK136" i="19"/>
  <c r="CJ136" i="19"/>
  <c r="CC137" i="19"/>
  <c r="CK137" i="19" s="1"/>
  <c r="CD153" i="19"/>
  <c r="CB162" i="19"/>
  <c r="CA150" i="19"/>
  <c r="CH136" i="19"/>
  <c r="CA151" i="19" l="1"/>
  <c r="CB163" i="19"/>
  <c r="BY139" i="19"/>
  <c r="CG137" i="19"/>
  <c r="CJ137" i="19"/>
  <c r="CC138" i="19"/>
  <c r="CI138" i="19" s="1"/>
  <c r="CH137" i="19"/>
  <c r="CI137" i="19"/>
  <c r="CD154" i="19"/>
  <c r="CF137" i="19"/>
  <c r="CG138" i="19" l="1"/>
  <c r="CK138" i="19"/>
  <c r="CD155" i="19"/>
  <c r="BY140" i="19"/>
  <c r="CF138" i="19"/>
  <c r="CJ138" i="19"/>
  <c r="CC139" i="19"/>
  <c r="CF139" i="19" s="1"/>
  <c r="CA152" i="19"/>
  <c r="CB164" i="19"/>
  <c r="CH138" i="19"/>
  <c r="CK139" i="19" l="1"/>
  <c r="CI139" i="19"/>
  <c r="CH139" i="19"/>
  <c r="CD156" i="19"/>
  <c r="CD157" i="19" s="1"/>
  <c r="CB165" i="19"/>
  <c r="CA153" i="19"/>
  <c r="BY141" i="19"/>
  <c r="CG139" i="19"/>
  <c r="CJ139" i="19"/>
  <c r="CC140" i="19"/>
  <c r="CK140" i="19" s="1"/>
  <c r="BY142" i="19" l="1"/>
  <c r="CA154" i="19"/>
  <c r="CH140" i="19"/>
  <c r="CF140" i="19"/>
  <c r="CG140" i="19"/>
  <c r="CJ140" i="19"/>
  <c r="CC141" i="19"/>
  <c r="CG141" i="19" s="1"/>
  <c r="CB166" i="19"/>
  <c r="CI140" i="19"/>
  <c r="CD158" i="19"/>
  <c r="CH141" i="19" l="1"/>
  <c r="CA155" i="19"/>
  <c r="CA156" i="19" s="1"/>
  <c r="CF141" i="19"/>
  <c r="CJ141" i="19"/>
  <c r="CC142" i="19"/>
  <c r="CK142" i="19" s="1"/>
  <c r="CI141" i="19"/>
  <c r="CK141" i="19"/>
  <c r="CD159" i="19"/>
  <c r="BY143" i="19"/>
  <c r="CH142" i="19" l="1"/>
  <c r="CG142" i="19"/>
  <c r="CJ142" i="19"/>
  <c r="CC143" i="19"/>
  <c r="CH143" i="19" s="1"/>
  <c r="CF142" i="19"/>
  <c r="CA157" i="19"/>
  <c r="CI142" i="19"/>
  <c r="CF143" i="19"/>
  <c r="BY144" i="19"/>
  <c r="CD160" i="19"/>
  <c r="CA158" i="19" l="1"/>
  <c r="CK143" i="19"/>
  <c r="CJ143" i="19"/>
  <c r="CC144" i="19"/>
  <c r="CI144" i="19" s="1"/>
  <c r="CD161" i="19"/>
  <c r="CG143" i="19"/>
  <c r="CI143" i="19"/>
  <c r="BY145" i="19"/>
  <c r="CH144" i="19" l="1"/>
  <c r="CK144" i="19"/>
  <c r="CD162" i="19"/>
  <c r="BY146" i="19"/>
  <c r="CA159" i="19"/>
  <c r="CA160" i="19" s="1"/>
  <c r="CG144" i="19"/>
  <c r="CJ144" i="19"/>
  <c r="CC145" i="19"/>
  <c r="CI145" i="19" s="1"/>
  <c r="CF144" i="19"/>
  <c r="CH145" i="19" l="1"/>
  <c r="CK145" i="19"/>
  <c r="CJ145" i="19"/>
  <c r="CC146" i="19"/>
  <c r="CH146" i="19" s="1"/>
  <c r="CF145" i="19"/>
  <c r="CD163" i="19"/>
  <c r="CG145" i="19"/>
  <c r="CF146" i="19"/>
  <c r="BY147" i="19"/>
  <c r="CA161" i="19"/>
  <c r="CA162" i="19" s="1"/>
  <c r="CK146" i="19" l="1"/>
  <c r="BY148" i="19"/>
  <c r="CG146" i="19"/>
  <c r="CJ146" i="19"/>
  <c r="CC147" i="19"/>
  <c r="CI147" i="19" s="1"/>
  <c r="CA163" i="19"/>
  <c r="CA164" i="19" s="1"/>
  <c r="CA165" i="19" s="1"/>
  <c r="CD164" i="19"/>
  <c r="CI146" i="19"/>
  <c r="CK147" i="19" l="1"/>
  <c r="CH147" i="19"/>
  <c r="CG147" i="19"/>
  <c r="CD165" i="19"/>
  <c r="BY149" i="19"/>
  <c r="CA166" i="19"/>
  <c r="CJ147" i="19"/>
  <c r="CC148" i="19"/>
  <c r="CI148" i="19" s="1"/>
  <c r="CF147" i="19"/>
  <c r="CK148" i="19" l="1"/>
  <c r="CH148" i="19"/>
  <c r="BY150" i="19"/>
  <c r="CF148" i="19"/>
  <c r="CJ148" i="19"/>
  <c r="CC149" i="19"/>
  <c r="CG149" i="19" s="1"/>
  <c r="CD166" i="19"/>
  <c r="CG148" i="19"/>
  <c r="CI149" i="19" l="1"/>
  <c r="CF149" i="19"/>
  <c r="CJ149" i="19"/>
  <c r="CC150" i="19"/>
  <c r="CH150" i="19" s="1"/>
  <c r="CH149" i="19"/>
  <c r="CK149" i="19"/>
  <c r="CF150" i="19"/>
  <c r="BY151" i="19"/>
  <c r="CI150" i="19" l="1"/>
  <c r="CJ150" i="19"/>
  <c r="CC151" i="19"/>
  <c r="CH151" i="19" s="1"/>
  <c r="CK150" i="19"/>
  <c r="CG150" i="19"/>
  <c r="CF151" i="19"/>
  <c r="BY152" i="19"/>
  <c r="CG151" i="19"/>
  <c r="BY153" i="19" l="1"/>
  <c r="CJ151" i="19"/>
  <c r="CC152" i="19"/>
  <c r="CK151" i="19"/>
  <c r="CI151" i="19"/>
  <c r="CG152" i="19" l="1"/>
  <c r="CJ152" i="19"/>
  <c r="CC153" i="19"/>
  <c r="CF153" i="19" s="1"/>
  <c r="CH152" i="19"/>
  <c r="BY154" i="19"/>
  <c r="CG153" i="19"/>
  <c r="CK153" i="19"/>
  <c r="CK152" i="19"/>
  <c r="CI152" i="19"/>
  <c r="CF152" i="19"/>
  <c r="BY155" i="19" l="1"/>
  <c r="CI153" i="19"/>
  <c r="CJ153" i="19"/>
  <c r="CC154" i="19"/>
  <c r="CH153" i="19"/>
  <c r="CG154" i="19" l="1"/>
  <c r="CJ154" i="19"/>
  <c r="CC155" i="19"/>
  <c r="CF155" i="19" s="1"/>
  <c r="CH154" i="19"/>
  <c r="BY156" i="19"/>
  <c r="CK154" i="19"/>
  <c r="CI154" i="19"/>
  <c r="CF154" i="19"/>
  <c r="CG155" i="19" l="1"/>
  <c r="CI155" i="19"/>
  <c r="BY157" i="19"/>
  <c r="CH155" i="19"/>
  <c r="CJ155" i="19"/>
  <c r="CC156" i="19"/>
  <c r="CH156" i="19" s="1"/>
  <c r="CK155" i="19"/>
  <c r="BY158" i="19" l="1"/>
  <c r="CK156" i="19"/>
  <c r="CJ156" i="19"/>
  <c r="CC157" i="19"/>
  <c r="CI156" i="19"/>
  <c r="CG156" i="19"/>
  <c r="CF156" i="19"/>
  <c r="CG157" i="19" l="1"/>
  <c r="CJ157" i="19"/>
  <c r="CC158" i="19"/>
  <c r="CF158" i="19" s="1"/>
  <c r="CK157" i="19"/>
  <c r="BY159" i="19"/>
  <c r="CH157" i="19"/>
  <c r="CI157" i="19"/>
  <c r="CF157" i="19"/>
  <c r="CK158" i="19" l="1"/>
  <c r="CI158" i="19"/>
  <c r="BY160" i="19"/>
  <c r="CG158" i="19"/>
  <c r="CJ158" i="19"/>
  <c r="CC159" i="19"/>
  <c r="CH158" i="19"/>
  <c r="BY161" i="19" l="1"/>
  <c r="CH159" i="19"/>
  <c r="CJ159" i="19"/>
  <c r="CC160" i="19"/>
  <c r="CK159" i="19"/>
  <c r="CI159" i="19"/>
  <c r="CG159" i="19"/>
  <c r="CF159" i="19"/>
  <c r="CG160" i="19" l="1"/>
  <c r="CJ160" i="19"/>
  <c r="CC161" i="19"/>
  <c r="CF161" i="19" s="1"/>
  <c r="BY162" i="19"/>
  <c r="CH160" i="19"/>
  <c r="CK160" i="19"/>
  <c r="CI160" i="19"/>
  <c r="CF160" i="19"/>
  <c r="CI161" i="19" l="1"/>
  <c r="CK161" i="19"/>
  <c r="CG161" i="19"/>
  <c r="BY163" i="19"/>
  <c r="CH161" i="19"/>
  <c r="CJ161" i="19"/>
  <c r="CC162" i="19"/>
  <c r="CH162" i="19" s="1"/>
  <c r="BY164" i="19" l="1"/>
  <c r="CG162" i="19"/>
  <c r="CJ162" i="19"/>
  <c r="CC163" i="19"/>
  <c r="CK163" i="19" s="1"/>
  <c r="CK162" i="19"/>
  <c r="CI162" i="19"/>
  <c r="CF162" i="19"/>
  <c r="CH163" i="19" l="1"/>
  <c r="CJ163" i="19"/>
  <c r="CC164" i="19"/>
  <c r="CF164" i="19" s="1"/>
  <c r="BY165" i="19"/>
  <c r="CG164" i="19"/>
  <c r="CI164" i="19"/>
  <c r="CK164" i="19"/>
  <c r="CI163" i="19"/>
  <c r="CG163" i="19"/>
  <c r="CF163" i="19"/>
  <c r="BY166" i="19" l="1"/>
  <c r="CH164" i="19"/>
  <c r="CJ164" i="19"/>
  <c r="CC165" i="19"/>
  <c r="CK165" i="19" s="1"/>
  <c r="CG165" i="19" l="1"/>
  <c r="CJ165" i="19"/>
  <c r="CC166" i="19"/>
  <c r="CJ166" i="19" s="1"/>
  <c r="CH165" i="19"/>
  <c r="CI165" i="19"/>
  <c r="CF165" i="19"/>
  <c r="CK166" i="19" l="1"/>
  <c r="CG166" i="19"/>
  <c r="CH166" i="19"/>
  <c r="CI166" i="19"/>
  <c r="CF166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O4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每个兵营单独的科技</t>
        </r>
      </text>
    </comment>
    <comment ref="P4" authorId="0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每个兵营的每个科技不一定针对同一个目标，所以实际效用会减半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F6" authorId="0" shapeId="0" xr:uid="{00000000-0006-0000-0E00-000001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AP6" authorId="0" shapeId="0" xr:uid="{00000000-0006-0000-0E00-000002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BN6" authorId="0" shapeId="0" xr:uid="{00000000-0006-0000-0E00-000003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F6" authorId="0" shapeId="0" xr:uid="{00000000-0006-0000-0F00-000001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AP6" authorId="0" shapeId="0" xr:uid="{00000000-0006-0000-0F00-000002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BN6" authorId="0" shapeId="0" xr:uid="{00000000-0006-0000-0F00-000003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F6" authorId="0" shapeId="0" xr:uid="{00000000-0006-0000-1000-000001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AP6" authorId="0" shapeId="0" xr:uid="{00000000-0006-0000-1000-000002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BN6" authorId="0" shapeId="0" xr:uid="{00000000-0006-0000-1000-000003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F6" authorId="0" shapeId="0" xr:uid="{00000000-0006-0000-1100-000001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AP6" authorId="0" shapeId="0" xr:uid="{00000000-0006-0000-1100-000002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BN6" authorId="0" shapeId="0" xr:uid="{00000000-0006-0000-1100-000003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F6" authorId="0" shapeId="0" xr:uid="{00000000-0006-0000-1200-000001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AP6" authorId="0" shapeId="0" xr:uid="{00000000-0006-0000-1200-000002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  <comment ref="BN6" authorId="0" shapeId="0" xr:uid="{00000000-0006-0000-1200-000003000000}">
      <text>
        <r>
          <rPr>
            <b/>
            <sz val="9"/>
            <color indexed="81"/>
            <rFont val="宋体"/>
            <family val="3"/>
            <charset val="134"/>
          </rPr>
          <t>士兵的三维调用武将的三维属性来用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A5" authorId="0" shapeId="0" xr:uid="{0B27B3D8-25B3-4FD5-8097-FE1E92840747}">
      <text>
        <r>
          <rPr>
            <b/>
            <sz val="9"/>
            <color indexed="81"/>
            <rFont val="宋体"/>
            <family val="3"/>
            <charset val="134"/>
          </rPr>
          <t>新增特性，单独看性价比，对比武将和兵法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1800-000001000000}">
      <text>
        <r>
          <rPr>
            <b/>
            <sz val="9"/>
            <color indexed="81"/>
            <rFont val="宋体"/>
            <family val="3"/>
            <charset val="134"/>
          </rPr>
          <t>用于指导武将和士兵比例关系，中r将兵属性验证以这个值为准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I3" authorId="0" shapeId="0" xr:uid="{00000000-0006-0000-1C00-000001000000}">
      <text>
        <r>
          <rPr>
            <b/>
            <sz val="9"/>
            <color indexed="81"/>
            <rFont val="宋体"/>
            <family val="3"/>
            <charset val="134"/>
          </rPr>
          <t>用招募时间折算</t>
        </r>
      </text>
    </comment>
    <comment ref="N3" authorId="0" shapeId="0" xr:uid="{00000000-0006-0000-1C00-000002000000}">
      <text>
        <r>
          <rPr>
            <b/>
            <sz val="9"/>
            <color indexed="81"/>
            <rFont val="宋体"/>
            <family val="3"/>
            <charset val="134"/>
          </rPr>
          <t>用治疗时间折算</t>
        </r>
      </text>
    </comment>
  </commentList>
</comments>
</file>

<file path=xl/sharedStrings.xml><?xml version="1.0" encoding="utf-8"?>
<sst xmlns="http://schemas.openxmlformats.org/spreadsheetml/2006/main" count="2002" uniqueCount="446">
  <si>
    <t>武将</t>
    <phoneticPr fontId="1" type="noConversion"/>
  </si>
  <si>
    <t>攻防血</t>
    <phoneticPr fontId="1" type="noConversion"/>
  </si>
  <si>
    <t>带兵</t>
    <phoneticPr fontId="1" type="noConversion"/>
  </si>
  <si>
    <t>士兵</t>
    <phoneticPr fontId="1" type="noConversion"/>
  </si>
  <si>
    <t>升星</t>
    <phoneticPr fontId="1" type="noConversion"/>
  </si>
  <si>
    <t>羁绊</t>
    <phoneticPr fontId="1" type="noConversion"/>
  </si>
  <si>
    <t>武将养成</t>
    <phoneticPr fontId="1" type="noConversion"/>
  </si>
  <si>
    <t>玩家养成</t>
    <phoneticPr fontId="1" type="noConversion"/>
  </si>
  <si>
    <t>爵位</t>
    <phoneticPr fontId="1" type="noConversion"/>
  </si>
  <si>
    <t>技能</t>
    <phoneticPr fontId="1" type="noConversion"/>
  </si>
  <si>
    <t>士兵养成</t>
    <phoneticPr fontId="1" type="noConversion"/>
  </si>
  <si>
    <t>装备养成</t>
    <phoneticPr fontId="1" type="noConversion"/>
  </si>
  <si>
    <t>套装效果</t>
    <phoneticPr fontId="1" type="noConversion"/>
  </si>
  <si>
    <t>总计</t>
    <phoneticPr fontId="1" type="noConversion"/>
  </si>
  <si>
    <t>圣人&amp;政略</t>
    <phoneticPr fontId="1" type="noConversion"/>
  </si>
  <si>
    <t>训练</t>
    <phoneticPr fontId="1" type="noConversion"/>
  </si>
  <si>
    <t>前期养成影响较大的是升级</t>
    <phoneticPr fontId="1" type="noConversion"/>
  </si>
  <si>
    <t>强化</t>
    <phoneticPr fontId="1" type="noConversion"/>
  </si>
  <si>
    <t>升级&amp;进阶</t>
    <phoneticPr fontId="1" type="noConversion"/>
  </si>
  <si>
    <t>前期刷武将经验提升带兵上限来提高士兵能力，同时获取装备增强自身能力</t>
    <phoneticPr fontId="1" type="noConversion"/>
  </si>
  <si>
    <t>兵阶替换</t>
    <phoneticPr fontId="1" type="noConversion"/>
  </si>
  <si>
    <t>觉醒&amp;战术</t>
    <phoneticPr fontId="1" type="noConversion"/>
  </si>
  <si>
    <t>中期依赖武将搭配技能</t>
    <phoneticPr fontId="1" type="noConversion"/>
  </si>
  <si>
    <t>后期依赖统智武</t>
    <phoneticPr fontId="1" type="noConversion"/>
  </si>
  <si>
    <t>多队伍</t>
    <phoneticPr fontId="1" type="noConversion"/>
  </si>
  <si>
    <t>养成需求</t>
    <phoneticPr fontId="1" type="noConversion"/>
  </si>
  <si>
    <t>辎重队伍</t>
    <phoneticPr fontId="1" type="noConversion"/>
  </si>
  <si>
    <t>攻城队伍</t>
    <phoneticPr fontId="1" type="noConversion"/>
  </si>
  <si>
    <t>驻防队伍</t>
    <phoneticPr fontId="1" type="noConversion"/>
  </si>
  <si>
    <t>攻坚队伍</t>
    <phoneticPr fontId="1" type="noConversion"/>
  </si>
  <si>
    <t>养成比例划分</t>
    <phoneticPr fontId="1" type="noConversion"/>
  </si>
  <si>
    <t>其他</t>
    <phoneticPr fontId="1" type="noConversion"/>
  </si>
  <si>
    <t>采集&amp;负重</t>
    <phoneticPr fontId="1" type="noConversion"/>
  </si>
  <si>
    <t>攻城</t>
    <phoneticPr fontId="1" type="noConversion"/>
  </si>
  <si>
    <t>统智武</t>
    <phoneticPr fontId="1" type="noConversion"/>
  </si>
  <si>
    <t>攻防血</t>
    <phoneticPr fontId="1" type="noConversion"/>
  </si>
  <si>
    <t>驻守加成</t>
    <phoneticPr fontId="1" type="noConversion"/>
  </si>
  <si>
    <t>负重直接影响比兵力间接提升大</t>
    <phoneticPr fontId="1" type="noConversion"/>
  </si>
  <si>
    <t>需要严格控制付费差距</t>
    <phoneticPr fontId="1" type="noConversion"/>
  </si>
  <si>
    <t>属性预估</t>
    <phoneticPr fontId="1" type="noConversion"/>
  </si>
  <si>
    <t>攻击</t>
    <phoneticPr fontId="1" type="noConversion"/>
  </si>
  <si>
    <t>防御</t>
    <phoneticPr fontId="1" type="noConversion"/>
  </si>
  <si>
    <t>生命</t>
    <phoneticPr fontId="1" type="noConversion"/>
  </si>
  <si>
    <t>三维</t>
    <phoneticPr fontId="1" type="noConversion"/>
  </si>
  <si>
    <t>初始</t>
    <phoneticPr fontId="1" type="noConversion"/>
  </si>
  <si>
    <t>转折1</t>
    <phoneticPr fontId="1" type="noConversion"/>
  </si>
  <si>
    <t>转折2</t>
  </si>
  <si>
    <t>结尾</t>
    <phoneticPr fontId="1" type="noConversion"/>
  </si>
  <si>
    <t>等级</t>
    <phoneticPr fontId="1" type="noConversion"/>
  </si>
  <si>
    <t>大殿等级</t>
    <phoneticPr fontId="1" type="noConversion"/>
  </si>
  <si>
    <t>攻&amp;血</t>
    <phoneticPr fontId="1" type="noConversion"/>
  </si>
  <si>
    <t>负重</t>
    <phoneticPr fontId="1" type="noConversion"/>
  </si>
  <si>
    <t>攻城</t>
    <phoneticPr fontId="1" type="noConversion"/>
  </si>
  <si>
    <t>科技</t>
    <phoneticPr fontId="1" type="noConversion"/>
  </si>
  <si>
    <t>预估阶段训练程度</t>
    <phoneticPr fontId="1" type="noConversion"/>
  </si>
  <si>
    <t>兵营等级</t>
    <phoneticPr fontId="1" type="noConversion"/>
  </si>
  <si>
    <t>解锁数量</t>
    <phoneticPr fontId="1" type="noConversion"/>
  </si>
  <si>
    <t>等级上限</t>
    <phoneticPr fontId="1" type="noConversion"/>
  </si>
  <si>
    <t>训练点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</si>
  <si>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</si>
  <si>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</si>
  <si>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</si>
  <si>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</si>
  <si>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</si>
  <si>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科技序号</t>
    <phoneticPr fontId="1" type="noConversion"/>
  </si>
  <si>
    <t>防御加成</t>
    <phoneticPr fontId="1" type="noConversion"/>
  </si>
  <si>
    <t>攻击加成</t>
    <phoneticPr fontId="1" type="noConversion"/>
  </si>
  <si>
    <t>生命加成</t>
    <phoneticPr fontId="1" type="noConversion"/>
  </si>
  <si>
    <t>特殊属性附加1</t>
    <phoneticPr fontId="1" type="noConversion"/>
  </si>
  <si>
    <t>特殊属性附加2</t>
  </si>
  <si>
    <t>效用</t>
    <phoneticPr fontId="1" type="noConversion"/>
  </si>
  <si>
    <t>满等级时属性情况</t>
    <phoneticPr fontId="1" type="noConversion"/>
  </si>
  <si>
    <t>训练点解锁效果</t>
    <phoneticPr fontId="1" type="noConversion"/>
  </si>
  <si>
    <t>训练点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</si>
  <si>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</si>
  <si>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</si>
  <si>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</si>
  <si>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</si>
  <si>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</si>
  <si>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三维属性</t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</si>
  <si>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</si>
  <si>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</si>
  <si>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</si>
  <si>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</si>
  <si>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</si>
  <si>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非r属性占比</t>
    <phoneticPr fontId="1" type="noConversion"/>
  </si>
  <si>
    <t>武将</t>
    <phoneticPr fontId="1" type="noConversion"/>
  </si>
  <si>
    <t>装备</t>
    <phoneticPr fontId="1" type="noConversion"/>
  </si>
  <si>
    <t>累计/等级对应三维属性/单个武将</t>
    <phoneticPr fontId="1" type="noConversion"/>
  </si>
  <si>
    <t>三维属性效用趋势</t>
    <phoneticPr fontId="1" type="noConversion"/>
  </si>
  <si>
    <t>关于防御</t>
    <phoneticPr fontId="1" type="noConversion"/>
  </si>
  <si>
    <t>不做养成，不扩大认知度</t>
    <phoneticPr fontId="1" type="noConversion"/>
  </si>
  <si>
    <t>关于属性差异化</t>
    <phoneticPr fontId="1" type="noConversion"/>
  </si>
  <si>
    <t>攻击和生命只做职业差异化，减少认知</t>
    <phoneticPr fontId="1" type="noConversion"/>
  </si>
  <si>
    <t>差异化的三维属性，极限情况下与正常情况下的比值在1.3左右</t>
    <phoneticPr fontId="1" type="noConversion"/>
  </si>
  <si>
    <t>基础信息</t>
    <phoneticPr fontId="1" type="noConversion"/>
  </si>
  <si>
    <t>核心军团城池实际占用情况</t>
    <phoneticPr fontId="1" type="noConversion"/>
  </si>
  <si>
    <t>天数</t>
    <phoneticPr fontId="1" type="noConversion"/>
  </si>
  <si>
    <t>三维</t>
    <phoneticPr fontId="1" type="noConversion"/>
  </si>
  <si>
    <t>带兵上限</t>
    <phoneticPr fontId="1" type="noConversion"/>
  </si>
  <si>
    <t>参考城池数</t>
    <phoneticPr fontId="1" type="noConversion"/>
  </si>
  <si>
    <t>城池额外影响分布</t>
    <phoneticPr fontId="1" type="noConversion"/>
  </si>
  <si>
    <t>带兵数</t>
    <phoneticPr fontId="1" type="noConversion"/>
  </si>
  <si>
    <t>三维属性</t>
    <phoneticPr fontId="1" type="noConversion"/>
  </si>
  <si>
    <t>城池</t>
    <phoneticPr fontId="1" type="noConversion"/>
  </si>
  <si>
    <t>关于城池和科技影响</t>
    <phoneticPr fontId="1" type="noConversion"/>
  </si>
  <si>
    <t>需要注意的是城建、训练加速对经济的影响</t>
    <phoneticPr fontId="1" type="noConversion"/>
  </si>
  <si>
    <t>武将等级</t>
  </si>
  <si>
    <t>血</t>
    <phoneticPr fontId="1" type="noConversion"/>
  </si>
  <si>
    <t>攻</t>
    <phoneticPr fontId="1" type="noConversion"/>
  </si>
  <si>
    <t>攻效用趋势</t>
    <phoneticPr fontId="1" type="noConversion"/>
  </si>
  <si>
    <t>血效用趋势</t>
    <phoneticPr fontId="1" type="noConversion"/>
  </si>
  <si>
    <t>圣人</t>
    <phoneticPr fontId="1" type="noConversion"/>
  </si>
  <si>
    <t>累计/等级对应血/单个士兵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</si>
  <si>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</si>
  <si>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</si>
  <si>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</si>
  <si>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</si>
  <si>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</si>
  <si>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等级对应带兵数/单个武将</t>
    <phoneticPr fontId="1" type="noConversion"/>
  </si>
  <si>
    <t>累计/等级对应攻/单个士兵</t>
    <phoneticPr fontId="1" type="noConversion"/>
  </si>
  <si>
    <t>武将带兵</t>
    <phoneticPr fontId="1" type="noConversion"/>
  </si>
  <si>
    <t>爵位带兵</t>
    <phoneticPr fontId="1" type="noConversion"/>
  </si>
  <si>
    <t>非r带兵来源占比</t>
    <phoneticPr fontId="1" type="noConversion"/>
  </si>
  <si>
    <t>武将/士兵</t>
    <phoneticPr fontId="1" type="noConversion"/>
  </si>
  <si>
    <t>带兵数效用趋势</t>
    <phoneticPr fontId="1" type="noConversion"/>
  </si>
  <si>
    <t>武将攻城值</t>
    <phoneticPr fontId="1" type="noConversion"/>
  </si>
  <si>
    <t>士兵攻城值</t>
    <phoneticPr fontId="1" type="noConversion"/>
  </si>
  <si>
    <t>嘲讽T</t>
  </si>
  <si>
    <t>远程输出</t>
  </si>
  <si>
    <t>近战防御</t>
  </si>
  <si>
    <t>近战输出（骑）</t>
    <phoneticPr fontId="1" type="noConversion"/>
  </si>
  <si>
    <t>血</t>
    <phoneticPr fontId="1" type="noConversion"/>
  </si>
  <si>
    <t>攻</t>
    <phoneticPr fontId="1" type="noConversion"/>
  </si>
  <si>
    <t>士兵职业</t>
    <phoneticPr fontId="1" type="noConversion"/>
  </si>
  <si>
    <t>血</t>
    <phoneticPr fontId="1" type="noConversion"/>
  </si>
  <si>
    <t>实际属性</t>
    <phoneticPr fontId="1" type="noConversion"/>
  </si>
  <si>
    <t>3阶兵种</t>
    <phoneticPr fontId="1" type="noConversion"/>
  </si>
  <si>
    <t>2阶兵种</t>
    <phoneticPr fontId="1" type="noConversion"/>
  </si>
  <si>
    <t>1阶兵种</t>
    <phoneticPr fontId="1" type="noConversion"/>
  </si>
  <si>
    <t>攻比例</t>
    <phoneticPr fontId="1" type="noConversion"/>
  </si>
  <si>
    <t>血比例</t>
    <phoneticPr fontId="1" type="noConversion"/>
  </si>
  <si>
    <t>战力对比</t>
    <phoneticPr fontId="1" type="noConversion"/>
  </si>
  <si>
    <t>近战输出（骑）</t>
  </si>
  <si>
    <t>战力</t>
    <phoneticPr fontId="1" type="noConversion"/>
  </si>
  <si>
    <t>对比情况</t>
    <phoneticPr fontId="1" type="noConversion"/>
  </si>
  <si>
    <t>士兵属性</t>
    <phoneticPr fontId="1" type="noConversion"/>
  </si>
  <si>
    <t>攻</t>
    <phoneticPr fontId="1" type="noConversion"/>
  </si>
  <si>
    <t>血</t>
    <phoneticPr fontId="1" type="noConversion"/>
  </si>
  <si>
    <t>三维</t>
    <phoneticPr fontId="1" type="noConversion"/>
  </si>
  <si>
    <t>带兵数</t>
    <phoneticPr fontId="1" type="noConversion"/>
  </si>
  <si>
    <t>三维</t>
    <phoneticPr fontId="1" type="noConversion"/>
  </si>
  <si>
    <t>攻</t>
    <phoneticPr fontId="1" type="noConversion"/>
  </si>
  <si>
    <t>血</t>
    <phoneticPr fontId="1" type="noConversion"/>
  </si>
  <si>
    <t>战力系数</t>
    <phoneticPr fontId="1" type="noConversion"/>
  </si>
  <si>
    <t>战力系数</t>
    <phoneticPr fontId="1" type="noConversion"/>
  </si>
  <si>
    <t>武将</t>
    <phoneticPr fontId="1" type="noConversion"/>
  </si>
  <si>
    <t>士兵</t>
    <phoneticPr fontId="1" type="noConversion"/>
  </si>
  <si>
    <t>战力公式</t>
    <phoneticPr fontId="1" type="noConversion"/>
  </si>
  <si>
    <t>武将</t>
    <phoneticPr fontId="1" type="noConversion"/>
  </si>
  <si>
    <t>士兵</t>
    <phoneticPr fontId="1" type="noConversion"/>
  </si>
  <si>
    <t>武将比士兵</t>
    <phoneticPr fontId="1" type="noConversion"/>
  </si>
  <si>
    <t>攻城值</t>
    <phoneticPr fontId="1" type="noConversion"/>
  </si>
  <si>
    <t>参考数值</t>
    <phoneticPr fontId="1" type="noConversion"/>
  </si>
  <si>
    <t>武将累计属性</t>
    <phoneticPr fontId="1" type="noConversion"/>
  </si>
  <si>
    <t>士兵累计属性</t>
    <phoneticPr fontId="1" type="noConversion"/>
  </si>
  <si>
    <t>占比</t>
    <phoneticPr fontId="1" type="noConversion"/>
  </si>
  <si>
    <t>战力</t>
    <phoneticPr fontId="1" type="noConversion"/>
  </si>
  <si>
    <t>超r</t>
    <phoneticPr fontId="1" type="noConversion"/>
  </si>
  <si>
    <t>占比</t>
    <phoneticPr fontId="1" type="noConversion"/>
  </si>
  <si>
    <t>战力</t>
    <phoneticPr fontId="1" type="noConversion"/>
  </si>
  <si>
    <t>大r</t>
    <phoneticPr fontId="1" type="noConversion"/>
  </si>
  <si>
    <t>总战力</t>
    <phoneticPr fontId="1" type="noConversion"/>
  </si>
  <si>
    <t>武将羁绊</t>
    <phoneticPr fontId="1" type="noConversion"/>
  </si>
  <si>
    <t>武将升级</t>
    <phoneticPr fontId="1" type="noConversion"/>
  </si>
  <si>
    <t>武将进阶</t>
    <phoneticPr fontId="1" type="noConversion"/>
  </si>
  <si>
    <t>武将升星</t>
    <phoneticPr fontId="1" type="noConversion"/>
  </si>
  <si>
    <t>占比</t>
    <phoneticPr fontId="1" type="noConversion"/>
  </si>
  <si>
    <t>战力</t>
    <phoneticPr fontId="1" type="noConversion"/>
  </si>
  <si>
    <t>中r</t>
    <phoneticPr fontId="1" type="noConversion"/>
  </si>
  <si>
    <t>小r</t>
    <phoneticPr fontId="1" type="noConversion"/>
  </si>
  <si>
    <t>非r</t>
    <phoneticPr fontId="1" type="noConversion"/>
  </si>
  <si>
    <t>按功能</t>
    <phoneticPr fontId="1" type="noConversion"/>
  </si>
  <si>
    <t>按属性</t>
    <phoneticPr fontId="1" type="noConversion"/>
  </si>
  <si>
    <t>攻</t>
    <phoneticPr fontId="1" type="noConversion"/>
  </si>
  <si>
    <t>带兵数</t>
    <phoneticPr fontId="1" type="noConversion"/>
  </si>
  <si>
    <t>士兵训练</t>
    <phoneticPr fontId="1" type="noConversion"/>
  </si>
  <si>
    <t>士兵阶位</t>
  </si>
  <si>
    <t>装备强化</t>
    <phoneticPr fontId="1" type="noConversion"/>
  </si>
  <si>
    <t>圣人</t>
    <phoneticPr fontId="1" type="noConversion"/>
  </si>
  <si>
    <t>非r</t>
    <phoneticPr fontId="1" type="noConversion"/>
  </si>
  <si>
    <t>属性</t>
    <phoneticPr fontId="1" type="noConversion"/>
  </si>
  <si>
    <t>战力值计算</t>
    <phoneticPr fontId="1" type="noConversion"/>
  </si>
  <si>
    <t>三维属性</t>
    <phoneticPr fontId="1" type="noConversion"/>
  </si>
  <si>
    <t>攻</t>
    <phoneticPr fontId="1" type="noConversion"/>
  </si>
  <si>
    <t>血</t>
    <phoneticPr fontId="1" type="noConversion"/>
  </si>
  <si>
    <t>带兵数</t>
  </si>
  <si>
    <t>三维属性</t>
    <phoneticPr fontId="1" type="noConversion"/>
  </si>
  <si>
    <t>攻</t>
    <phoneticPr fontId="1" type="noConversion"/>
  </si>
  <si>
    <t>血</t>
    <phoneticPr fontId="1" type="noConversion"/>
  </si>
  <si>
    <t>带兵数</t>
    <phoneticPr fontId="1" type="noConversion"/>
  </si>
  <si>
    <t>总战力</t>
    <phoneticPr fontId="1" type="noConversion"/>
  </si>
  <si>
    <t>小r</t>
    <phoneticPr fontId="1" type="noConversion"/>
  </si>
  <si>
    <t>属性</t>
    <phoneticPr fontId="1" type="noConversion"/>
  </si>
  <si>
    <t>战力值计算</t>
    <phoneticPr fontId="1" type="noConversion"/>
  </si>
  <si>
    <t>总战力</t>
    <phoneticPr fontId="1" type="noConversion"/>
  </si>
  <si>
    <t>中r</t>
    <phoneticPr fontId="1" type="noConversion"/>
  </si>
  <si>
    <t>属性</t>
    <phoneticPr fontId="1" type="noConversion"/>
  </si>
  <si>
    <t>战力值计算</t>
    <phoneticPr fontId="1" type="noConversion"/>
  </si>
  <si>
    <t>三维属性</t>
    <phoneticPr fontId="1" type="noConversion"/>
  </si>
  <si>
    <t>攻</t>
    <phoneticPr fontId="1" type="noConversion"/>
  </si>
  <si>
    <t>血</t>
    <phoneticPr fontId="1" type="noConversion"/>
  </si>
  <si>
    <t>带兵数</t>
    <phoneticPr fontId="1" type="noConversion"/>
  </si>
  <si>
    <t>大r</t>
    <phoneticPr fontId="1" type="noConversion"/>
  </si>
  <si>
    <t>超r</t>
    <phoneticPr fontId="1" type="noConversion"/>
  </si>
  <si>
    <t>爵位升级</t>
    <phoneticPr fontId="1" type="noConversion"/>
  </si>
  <si>
    <t>爵位</t>
    <phoneticPr fontId="1" type="noConversion"/>
  </si>
  <si>
    <t>前10级属性不准确</t>
    <phoneticPr fontId="1" type="noConversion"/>
  </si>
  <si>
    <t>前10级参数不准确</t>
    <phoneticPr fontId="1" type="noConversion"/>
  </si>
  <si>
    <t>城池</t>
  </si>
  <si>
    <t>攻击加成</t>
    <phoneticPr fontId="1" type="noConversion"/>
  </si>
  <si>
    <t>血加成</t>
    <phoneticPr fontId="1" type="noConversion"/>
  </si>
  <si>
    <t>士兵战力</t>
    <phoneticPr fontId="1" type="noConversion"/>
  </si>
  <si>
    <t>战法</t>
    <phoneticPr fontId="1" type="noConversion"/>
  </si>
  <si>
    <t>技能战法</t>
    <phoneticPr fontId="1" type="noConversion"/>
  </si>
  <si>
    <t>技能战法</t>
    <phoneticPr fontId="1" type="noConversion"/>
  </si>
  <si>
    <t>武将战力</t>
    <phoneticPr fontId="1" type="noConversion"/>
  </si>
  <si>
    <t>攻击加成</t>
    <phoneticPr fontId="1" type="noConversion"/>
  </si>
  <si>
    <t>血加成</t>
    <phoneticPr fontId="1" type="noConversion"/>
  </si>
  <si>
    <t>战法</t>
    <phoneticPr fontId="1" type="noConversion"/>
  </si>
  <si>
    <t>技能战法</t>
    <phoneticPr fontId="1" type="noConversion"/>
  </si>
  <si>
    <t>非r属性占比</t>
    <phoneticPr fontId="1" type="noConversion"/>
  </si>
  <si>
    <t>技能战法</t>
    <phoneticPr fontId="1" type="noConversion"/>
  </si>
  <si>
    <r>
      <t>战力=三维*攻*(1+攻加成)*血*(1+血加成）*</t>
    </r>
    <r>
      <rPr>
        <sz val="9"/>
        <rFont val="宋体"/>
        <family val="3"/>
        <charset val="134"/>
        <scheme val="minor"/>
      </rPr>
      <t>（1+技能+战法)^2</t>
    </r>
    <phoneticPr fontId="1" type="noConversion"/>
  </si>
  <si>
    <t>战力=三维*攻*(1+攻加成)*血*(1+血加成）*带兵数^2/2*（1+技能+战法)^2</t>
    <phoneticPr fontId="1" type="noConversion"/>
  </si>
  <si>
    <t>按功能（算阶段消耗）</t>
    <phoneticPr fontId="1" type="noConversion"/>
  </si>
  <si>
    <t>武将觉醒</t>
    <phoneticPr fontId="1" type="noConversion"/>
  </si>
  <si>
    <t>阶段消耗钻石</t>
    <phoneticPr fontId="1" type="noConversion"/>
  </si>
  <si>
    <t>武将</t>
    <phoneticPr fontId="1" type="noConversion"/>
  </si>
  <si>
    <t>,</t>
    <phoneticPr fontId="1" type="noConversion"/>
  </si>
  <si>
    <t>小r</t>
    <phoneticPr fontId="1" type="noConversion"/>
  </si>
  <si>
    <t>中r</t>
    <phoneticPr fontId="1" type="noConversion"/>
  </si>
  <si>
    <t>超r</t>
    <phoneticPr fontId="1" type="noConversion"/>
  </si>
  <si>
    <t>战力</t>
    <phoneticPr fontId="1" type="noConversion"/>
  </si>
  <si>
    <t>士兵</t>
    <phoneticPr fontId="1" type="noConversion"/>
  </si>
  <si>
    <t>非r</t>
    <phoneticPr fontId="1" type="noConversion"/>
  </si>
  <si>
    <t>小r</t>
    <phoneticPr fontId="1" type="noConversion"/>
  </si>
  <si>
    <t>超r比非r</t>
    <phoneticPr fontId="1" type="noConversion"/>
  </si>
  <si>
    <t>小r比非r</t>
    <phoneticPr fontId="1" type="noConversion"/>
  </si>
  <si>
    <t>中r比非r</t>
    <phoneticPr fontId="1" type="noConversion"/>
  </si>
  <si>
    <t>大r比非r</t>
    <phoneticPr fontId="1" type="noConversion"/>
  </si>
  <si>
    <t>攻加成</t>
    <phoneticPr fontId="1" type="noConversion"/>
  </si>
  <si>
    <t>血加成</t>
    <phoneticPr fontId="1" type="noConversion"/>
  </si>
  <si>
    <t>阶段消耗钻石</t>
  </si>
  <si>
    <t>阶段战力价值(1钻=XX战力)</t>
  </si>
  <si>
    <t>累计战力</t>
    <phoneticPr fontId="1" type="noConversion"/>
  </si>
  <si>
    <t>付费占比</t>
    <phoneticPr fontId="1" type="noConversion"/>
  </si>
  <si>
    <t>能力占比</t>
    <phoneticPr fontId="1" type="noConversion"/>
  </si>
  <si>
    <t>累计消耗钻石</t>
    <phoneticPr fontId="1" type="noConversion"/>
  </si>
  <si>
    <t>累计提升战力</t>
    <phoneticPr fontId="1" type="noConversion"/>
  </si>
  <si>
    <t>战力占比</t>
    <phoneticPr fontId="1" type="noConversion"/>
  </si>
  <si>
    <t>累计消耗</t>
    <phoneticPr fontId="1" type="noConversion"/>
  </si>
  <si>
    <t>武将</t>
    <phoneticPr fontId="1" type="noConversion"/>
  </si>
  <si>
    <t>消耗</t>
    <phoneticPr fontId="1" type="noConversion"/>
  </si>
  <si>
    <t>战力</t>
    <phoneticPr fontId="1" type="noConversion"/>
  </si>
  <si>
    <t>性价比</t>
    <phoneticPr fontId="1" type="noConversion"/>
  </si>
  <si>
    <t>战法</t>
    <phoneticPr fontId="1" type="noConversion"/>
  </si>
  <si>
    <t>战法升级</t>
    <phoneticPr fontId="1" type="noConversion"/>
  </si>
  <si>
    <t>士兵</t>
    <phoneticPr fontId="1" type="noConversion"/>
  </si>
  <si>
    <t>武将/士兵</t>
    <phoneticPr fontId="1" type="noConversion"/>
  </si>
  <si>
    <t>战法</t>
  </si>
  <si>
    <t>武将</t>
    <phoneticPr fontId="1" type="noConversion"/>
  </si>
  <si>
    <t>士兵</t>
    <phoneticPr fontId="1" type="noConversion"/>
  </si>
  <si>
    <t>士兵阶位</t>
    <phoneticPr fontId="1" type="noConversion"/>
  </si>
  <si>
    <t>武将</t>
    <phoneticPr fontId="1" type="noConversion"/>
  </si>
  <si>
    <t>士兵</t>
    <phoneticPr fontId="1" type="noConversion"/>
  </si>
  <si>
    <t>武将技能权重分配</t>
    <phoneticPr fontId="1" type="noConversion"/>
  </si>
  <si>
    <t>技能对武将和士兵的影响比值</t>
    <phoneticPr fontId="1" type="noConversion"/>
  </si>
  <si>
    <t>带兵上限</t>
  </si>
  <si>
    <t>三维</t>
  </si>
  <si>
    <t>城池等级</t>
    <phoneticPr fontId="1" type="noConversion"/>
  </si>
  <si>
    <t>三维</t>
    <phoneticPr fontId="1" type="noConversion"/>
  </si>
  <si>
    <t>三维</t>
    <phoneticPr fontId="1" type="noConversion"/>
  </si>
  <si>
    <t>带兵数</t>
    <phoneticPr fontId="1" type="noConversion"/>
  </si>
  <si>
    <t>士兵攻&amp;血</t>
    <phoneticPr fontId="1" type="noConversion"/>
  </si>
  <si>
    <t>城池加成情况</t>
    <phoneticPr fontId="1" type="noConversion"/>
  </si>
  <si>
    <t>士兵攻&amp;血+武将攻&amp;血</t>
    <phoneticPr fontId="1" type="noConversion"/>
  </si>
  <si>
    <t>士兵攻&amp;血+武将攻&amp;血</t>
    <phoneticPr fontId="1" type="noConversion"/>
  </si>
  <si>
    <t>参考值</t>
    <phoneticPr fontId="1" type="noConversion"/>
  </si>
  <si>
    <t>价值</t>
    <phoneticPr fontId="1" type="noConversion"/>
  </si>
  <si>
    <t>属性额外影响</t>
    <phoneticPr fontId="1" type="noConversion"/>
  </si>
  <si>
    <t>价值</t>
    <phoneticPr fontId="1" type="noConversion"/>
  </si>
  <si>
    <t>消耗价值</t>
    <phoneticPr fontId="1" type="noConversion"/>
  </si>
  <si>
    <t xml:space="preserve"> </t>
    <phoneticPr fontId="1" type="noConversion"/>
  </si>
  <si>
    <t>门客</t>
    <phoneticPr fontId="1" type="noConversion"/>
  </si>
  <si>
    <t>门客</t>
    <phoneticPr fontId="1" type="noConversion"/>
  </si>
  <si>
    <t>门客</t>
    <phoneticPr fontId="1" type="noConversion"/>
  </si>
  <si>
    <t>总效用</t>
    <phoneticPr fontId="1" type="noConversion"/>
  </si>
  <si>
    <t>装备</t>
    <phoneticPr fontId="1" type="noConversion"/>
  </si>
  <si>
    <t>步兵</t>
    <phoneticPr fontId="1" type="noConversion"/>
  </si>
  <si>
    <t>骑兵</t>
    <phoneticPr fontId="1" type="noConversion"/>
  </si>
  <si>
    <t>弓兵</t>
    <phoneticPr fontId="1" type="noConversion"/>
  </si>
  <si>
    <t>枪兵</t>
    <phoneticPr fontId="1" type="noConversion"/>
  </si>
  <si>
    <t>步兵</t>
    <phoneticPr fontId="1" type="noConversion"/>
  </si>
  <si>
    <t>弓兵</t>
    <phoneticPr fontId="1" type="noConversion"/>
  </si>
  <si>
    <t>枪兵</t>
    <phoneticPr fontId="1" type="noConversion"/>
  </si>
  <si>
    <t>标准属性(来自角色设计）</t>
    <phoneticPr fontId="1" type="noConversion"/>
  </si>
  <si>
    <t>基础带兵数</t>
    <phoneticPr fontId="1" type="noConversion"/>
  </si>
  <si>
    <t>兵将对比</t>
    <phoneticPr fontId="1" type="noConversion"/>
  </si>
  <si>
    <t>兵种数值参数</t>
    <phoneticPr fontId="1" type="noConversion"/>
  </si>
  <si>
    <t>士兵阶位属性比例</t>
    <phoneticPr fontId="1" type="noConversion"/>
  </si>
  <si>
    <t>士兵训练属性比例</t>
    <phoneticPr fontId="1" type="noConversion"/>
  </si>
  <si>
    <t>攻</t>
    <phoneticPr fontId="1" type="noConversion"/>
  </si>
  <si>
    <t>比例标准值</t>
    <phoneticPr fontId="1" type="noConversion"/>
  </si>
  <si>
    <t>累计/等级对应攻&amp;血/单个武将</t>
    <phoneticPr fontId="1" type="noConversion"/>
  </si>
  <si>
    <t>攻&amp;血</t>
    <phoneticPr fontId="1" type="noConversion"/>
  </si>
  <si>
    <t>攻&amp;血加成</t>
    <phoneticPr fontId="1" type="noConversion"/>
  </si>
  <si>
    <t>累计/等级对应攻&amp;血加成/单个武将</t>
    <phoneticPr fontId="1" type="noConversion"/>
  </si>
  <si>
    <t>士兵训练</t>
    <phoneticPr fontId="1" type="noConversion"/>
  </si>
  <si>
    <r>
      <t>战力=三维*攻*50*(1+攻加成)*血*50*(1+血加成）*</t>
    </r>
    <r>
      <rPr>
        <sz val="9"/>
        <rFont val="宋体"/>
        <family val="3"/>
        <charset val="134"/>
        <scheme val="minor"/>
      </rPr>
      <t>（1+技能+战法)^2</t>
    </r>
    <phoneticPr fontId="1" type="noConversion"/>
  </si>
  <si>
    <t>战力=三维*攻*0.2*(1+攻加成)*血*0.2*(1+血加成）*带兵数^2/2*（1+技能+战法+士兵训练+士兵阶位)^2</t>
    <phoneticPr fontId="1" type="noConversion"/>
  </si>
  <si>
    <t>自身技能</t>
    <phoneticPr fontId="1" type="noConversion"/>
  </si>
  <si>
    <t>自身技能</t>
    <phoneticPr fontId="1" type="noConversion"/>
  </si>
  <si>
    <t>战法</t>
    <phoneticPr fontId="1" type="noConversion"/>
  </si>
  <si>
    <t>对士兵的实际技能影响</t>
    <phoneticPr fontId="1" type="noConversion"/>
  </si>
  <si>
    <t>对武将的技能实际影响</t>
    <phoneticPr fontId="1" type="noConversion"/>
  </si>
  <si>
    <t>综合</t>
    <phoneticPr fontId="1" type="noConversion"/>
  </si>
  <si>
    <t>属性</t>
    <phoneticPr fontId="1" type="noConversion"/>
  </si>
  <si>
    <t>消耗对比</t>
    <phoneticPr fontId="1" type="noConversion"/>
  </si>
  <si>
    <t>实力对比</t>
    <phoneticPr fontId="1" type="noConversion"/>
  </si>
  <si>
    <t>士兵or武将攻&amp;血加成</t>
    <phoneticPr fontId="1" type="noConversion"/>
  </si>
  <si>
    <t>士兵</t>
    <phoneticPr fontId="1" type="noConversion"/>
  </si>
  <si>
    <t>非R</t>
    <phoneticPr fontId="1" type="noConversion"/>
  </si>
  <si>
    <t>攻城值</t>
    <phoneticPr fontId="1" type="noConversion"/>
  </si>
  <si>
    <t>升星</t>
    <phoneticPr fontId="1" type="noConversion"/>
  </si>
  <si>
    <t>装备</t>
    <phoneticPr fontId="1" type="noConversion"/>
  </si>
  <si>
    <t>门客</t>
    <phoneticPr fontId="1" type="noConversion"/>
  </si>
  <si>
    <t>爵位</t>
    <phoneticPr fontId="1" type="noConversion"/>
  </si>
  <si>
    <t>三维属性分布</t>
    <phoneticPr fontId="1" type="noConversion"/>
  </si>
  <si>
    <t>基础</t>
    <phoneticPr fontId="1" type="noConversion"/>
  </si>
  <si>
    <t>伤害加成</t>
    <phoneticPr fontId="1" type="noConversion"/>
  </si>
  <si>
    <t>免伤加成</t>
    <phoneticPr fontId="1" type="noConversion"/>
  </si>
  <si>
    <t>累计/等级对应伤害加成/单个武将</t>
    <phoneticPr fontId="1" type="noConversion"/>
  </si>
  <si>
    <t>累计/等级对应免伤加成/单个武将</t>
    <phoneticPr fontId="1" type="noConversion"/>
  </si>
  <si>
    <t>非R总能量</t>
    <phoneticPr fontId="1" type="noConversion"/>
  </si>
  <si>
    <t>小R总能量</t>
    <phoneticPr fontId="1" type="noConversion"/>
  </si>
  <si>
    <t>中R总能量</t>
    <phoneticPr fontId="1" type="noConversion"/>
  </si>
  <si>
    <t>大R总能量</t>
    <phoneticPr fontId="1" type="noConversion"/>
  </si>
  <si>
    <t>超R总能量</t>
    <phoneticPr fontId="1" type="noConversion"/>
  </si>
  <si>
    <t>各R部队总能量</t>
    <phoneticPr fontId="1" type="noConversion"/>
  </si>
  <si>
    <t>各R总能量与非R比例关系</t>
    <phoneticPr fontId="1" type="noConversion"/>
  </si>
  <si>
    <t>基础攻城值/单个武将</t>
  </si>
  <si>
    <t>基础攻城值/单个士兵</t>
  </si>
  <si>
    <t>攻城值加成汇总</t>
    <phoneticPr fontId="1" type="noConversion"/>
  </si>
  <si>
    <t>非r占比</t>
    <phoneticPr fontId="1" type="noConversion"/>
  </si>
  <si>
    <t>变法</t>
    <phoneticPr fontId="1" type="noConversion"/>
  </si>
  <si>
    <t>实际攻城值</t>
    <phoneticPr fontId="1" type="noConversion"/>
  </si>
  <si>
    <t>实际攻城值值/单个武将</t>
  </si>
  <si>
    <t>实际攻城值值/单个士兵</t>
  </si>
  <si>
    <t>实际攻城值值/单将带兵占比</t>
  </si>
  <si>
    <t>武将属性战力（去掉技能影响）</t>
    <phoneticPr fontId="1" type="noConversion"/>
  </si>
  <si>
    <t>士兵属性战力（去掉技能影响）</t>
    <phoneticPr fontId="1" type="noConversion"/>
  </si>
  <si>
    <t>武将基础属性战力</t>
    <phoneticPr fontId="1" type="noConversion"/>
  </si>
  <si>
    <t>士兵基础属性战力</t>
    <phoneticPr fontId="1" type="noConversion"/>
  </si>
  <si>
    <t>武将技能兵法影响</t>
    <phoneticPr fontId="1" type="noConversion"/>
  </si>
  <si>
    <t>士兵技能兵法影响</t>
    <phoneticPr fontId="1" type="noConversion"/>
  </si>
  <si>
    <t>部队战力</t>
    <phoneticPr fontId="1" type="noConversion"/>
  </si>
  <si>
    <t>免伤</t>
    <phoneticPr fontId="1" type="noConversion"/>
  </si>
  <si>
    <t>伤害</t>
    <phoneticPr fontId="1" type="noConversion"/>
  </si>
  <si>
    <t>部队战力 = 武将基础属性战力 * (1 + 武将技能影响) ^ 2 + 士兵基础属性战力 * (1 + 士兵技能影响) ^ 2 + 武将基础属性战力 ^ 0.5 * (2 * 士兵基础属性战力) ^ 0.5 * (1 + 武将技能影响) * (1 + 士兵技能影响)</t>
    <phoneticPr fontId="1" type="noConversion"/>
  </si>
  <si>
    <t>额外评分值</t>
    <phoneticPr fontId="1" type="noConversion"/>
  </si>
  <si>
    <t>付费养成</t>
    <phoneticPr fontId="1" type="noConversion"/>
  </si>
  <si>
    <t>一般养成</t>
    <phoneticPr fontId="1" type="noConversion"/>
  </si>
  <si>
    <t>城建养成</t>
    <phoneticPr fontId="1" type="noConversion"/>
  </si>
  <si>
    <t>地图养成</t>
    <phoneticPr fontId="1" type="noConversion"/>
  </si>
  <si>
    <t>武将升级or定义等级or建筑等级带来士兵基础攻防血提升？</t>
  </si>
  <si>
    <t>定义等级累积停留天数（天）</t>
  </si>
  <si>
    <t>定义等级阶段停留天数（天）</t>
  </si>
  <si>
    <t>天数对应定义等级</t>
  </si>
  <si>
    <t>定义等级</t>
  </si>
  <si>
    <t>城池等级对应定义等级</t>
  </si>
  <si>
    <t>暴击/韧性</t>
    <phoneticPr fontId="1" type="noConversion"/>
  </si>
  <si>
    <t>累计/等级对应暴击韧性/单个武将</t>
    <phoneticPr fontId="1" type="noConversion"/>
  </si>
  <si>
    <t>兵营容量</t>
    <phoneticPr fontId="1" type="noConversion"/>
  </si>
  <si>
    <t>定义等级</t>
    <phoneticPr fontId="1" type="noConversion"/>
  </si>
  <si>
    <t>兵营等级</t>
  </si>
  <si>
    <t>非r</t>
  </si>
  <si>
    <t>小r</t>
  </si>
  <si>
    <t>中r</t>
  </si>
  <si>
    <t>大r</t>
  </si>
  <si>
    <t>超r</t>
  </si>
  <si>
    <t>兵营等级对应累计天数</t>
    <phoneticPr fontId="1" type="noConversion"/>
  </si>
  <si>
    <t>基础招募速度</t>
    <phoneticPr fontId="1" type="noConversion"/>
  </si>
  <si>
    <t>兵营容量上限加成</t>
    <phoneticPr fontId="1" type="noConversion"/>
  </si>
  <si>
    <t>招募时间减少</t>
    <phoneticPr fontId="1" type="noConversion"/>
  </si>
  <si>
    <t>基础容量/单兵营</t>
    <phoneticPr fontId="1" type="noConversion"/>
  </si>
  <si>
    <t>医馆等级</t>
  </si>
  <si>
    <t>治疗数量/小时</t>
  </si>
  <si>
    <t>单次治疗上限</t>
  </si>
  <si>
    <t>医馆容量上限</t>
  </si>
  <si>
    <t>大殿等级累积停留时间(天）</t>
  </si>
  <si>
    <t>大殿等级</t>
  </si>
  <si>
    <t>招募速度（招募数量/每小时）</t>
    <phoneticPr fontId="1" type="noConversion"/>
  </si>
  <si>
    <t>治疗速度（治疗数量/每小时）</t>
    <phoneticPr fontId="1" type="noConversion"/>
  </si>
  <si>
    <t>治疗时间减少</t>
    <phoneticPr fontId="1" type="noConversion"/>
  </si>
  <si>
    <t>闪避/命中</t>
    <phoneticPr fontId="1" type="noConversion"/>
  </si>
  <si>
    <t>累计/等级对应闪避命中/单个武将</t>
    <phoneticPr fontId="1" type="noConversion"/>
  </si>
  <si>
    <t>累计/等级对应暴击韧性/单个武将带兵</t>
    <phoneticPr fontId="1" type="noConversion"/>
  </si>
  <si>
    <t>累计/等级对应闪避命中/单个武将带兵</t>
    <phoneticPr fontId="1" type="noConversion"/>
  </si>
  <si>
    <t>三维提升</t>
    <phoneticPr fontId="1" type="noConversion"/>
  </si>
  <si>
    <t>汇总养成buff</t>
    <phoneticPr fontId="1" type="noConversion"/>
  </si>
  <si>
    <t>伤害提高/免伤提高</t>
  </si>
  <si>
    <t>军团县城</t>
    <phoneticPr fontId="1" type="noConversion"/>
  </si>
  <si>
    <t>政令</t>
    <phoneticPr fontId="1" type="noConversion"/>
  </si>
  <si>
    <t>野怪伤害提升</t>
    <phoneticPr fontId="1" type="noConversion"/>
  </si>
  <si>
    <t>野怪免伤提升</t>
    <phoneticPr fontId="1" type="noConversion"/>
  </si>
  <si>
    <t>暴击韧性</t>
    <phoneticPr fontId="1" type="noConversion"/>
  </si>
  <si>
    <t>非器械部队攻城值提升</t>
    <phoneticPr fontId="1" type="noConversion"/>
  </si>
  <si>
    <t>器械部队攻城值提升</t>
    <phoneticPr fontId="1" type="noConversion"/>
  </si>
  <si>
    <t>通过调整系数修正，强化战法对士兵的作用引导方向</t>
    <phoneticPr fontId="1" type="noConversion"/>
  </si>
  <si>
    <t>战法技能调整系数</t>
    <phoneticPr fontId="1" type="noConversion"/>
  </si>
  <si>
    <t>目前战法分布不均，严重向武将倾斜</t>
    <phoneticPr fontId="1" type="noConversion"/>
  </si>
  <si>
    <t>这里0.9为最佳</t>
    <phoneticPr fontId="1" type="noConversion"/>
  </si>
  <si>
    <t>宝物</t>
    <phoneticPr fontId="1" type="noConversion"/>
  </si>
  <si>
    <t>宝物</t>
  </si>
  <si>
    <t>宝物升星</t>
    <phoneticPr fontId="1" type="noConversion"/>
  </si>
  <si>
    <t>宝物温养</t>
    <phoneticPr fontId="1" type="noConversion"/>
  </si>
  <si>
    <t>武将第4特性</t>
  </si>
  <si>
    <t>武将第4特性</t>
    <phoneticPr fontId="1" type="noConversion"/>
  </si>
  <si>
    <t>阵法</t>
    <phoneticPr fontId="1" type="noConversion"/>
  </si>
  <si>
    <t>阵法</t>
    <phoneticPr fontId="1" type="noConversion"/>
  </si>
  <si>
    <t>阵旗</t>
    <phoneticPr fontId="1" type="noConversion"/>
  </si>
  <si>
    <t>加入阵法养成后，战法的武将偏向被冲抵，战法效用分配使用实际值</t>
    <phoneticPr fontId="1" type="noConversion"/>
  </si>
  <si>
    <t>士兵装备</t>
    <phoneticPr fontId="1" type="noConversion"/>
  </si>
  <si>
    <t>士兵装备</t>
    <phoneticPr fontId="1" type="noConversion"/>
  </si>
  <si>
    <t>兵装</t>
    <phoneticPr fontId="1" type="noConversion"/>
  </si>
  <si>
    <t>兵装</t>
    <phoneticPr fontId="1" type="noConversion"/>
  </si>
  <si>
    <t>藏品</t>
    <phoneticPr fontId="1" type="noConversion"/>
  </si>
  <si>
    <t>藏品</t>
    <phoneticPr fontId="1" type="noConversion"/>
  </si>
  <si>
    <t>养马</t>
    <phoneticPr fontId="1" type="noConversion"/>
  </si>
  <si>
    <t>养马</t>
    <phoneticPr fontId="1" type="noConversion"/>
  </si>
  <si>
    <t>养马</t>
    <phoneticPr fontId="1" type="noConversion"/>
  </si>
  <si>
    <t>占星台</t>
    <phoneticPr fontId="1" type="noConversion"/>
  </si>
  <si>
    <t>大殿带兵数</t>
  </si>
  <si>
    <t>占星台</t>
    <phoneticPr fontId="1" type="noConversion"/>
  </si>
  <si>
    <t>武将星级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</si>
</sst>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 &quot;¥&quot;* #,##0.00_ ;_ &quot;¥&quot;* \-#,##0.00_ ;_ &quot;¥&quot;* &quot;-&quot;??_ ;_ @_ "/>
    <numFmt numFmtId="176" formatCode="0.000%"/>
    <numFmt numFmtId="177" formatCode="0.0%"/>
    <numFmt numFmtId="178" formatCode="0.00_);[Red]\(0.00\)"/>
    <numFmt numFmtId="179" formatCode="0.00000000000000%"/>
    <numFmt numFmtId="180" formatCode="0.0000%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3"/>
      <charset val="134"/>
      <scheme val="minor"/>
    </font>
    <font>
      <sz val="9"/>
      <color rgb="FFFF0000"/>
      <name val="宋体"/>
      <family val="2"/>
      <scheme val="minor"/>
    </font>
    <font>
      <sz val="9"/>
      <color theme="0" tint="-0.249977111117893"/>
      <name val="宋体"/>
      <family val="2"/>
      <scheme val="minor"/>
    </font>
    <font>
      <sz val="9"/>
      <name val="宋体"/>
      <family val="2"/>
      <scheme val="minor"/>
    </font>
    <font>
      <sz val="9"/>
      <color theme="0" tint="-0.249977111117893"/>
      <name val="宋体"/>
      <family val="3"/>
      <charset val="134"/>
      <scheme val="minor"/>
    </font>
    <font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132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9" fontId="6" fillId="0" borderId="0" xfId="0" applyNumberFormat="1" applyFont="1" applyAlignment="1">
      <alignment horizontal="center"/>
    </xf>
    <xf numFmtId="9" fontId="6" fillId="0" borderId="0" xfId="1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/>
    </xf>
    <xf numFmtId="1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9" fontId="3" fillId="0" borderId="1" xfId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0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9" fontId="3" fillId="0" borderId="1" xfId="0" applyNumberFormat="1" applyFont="1" applyBorder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/>
    </xf>
    <xf numFmtId="9" fontId="6" fillId="0" borderId="0" xfId="1" applyFont="1" applyAlignment="1"/>
    <xf numFmtId="0" fontId="6" fillId="0" borderId="1" xfId="0" applyFont="1" applyBorder="1"/>
    <xf numFmtId="0" fontId="8" fillId="0" borderId="0" xfId="0" applyFont="1"/>
    <xf numFmtId="0" fontId="9" fillId="0" borderId="0" xfId="0" applyFont="1"/>
    <xf numFmtId="0" fontId="8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77" fontId="6" fillId="0" borderId="0" xfId="0" applyNumberFormat="1" applyFont="1" applyAlignment="1">
      <alignment horizontal="center"/>
    </xf>
    <xf numFmtId="0" fontId="6" fillId="3" borderId="0" xfId="0" applyFont="1" applyFill="1"/>
    <xf numFmtId="0" fontId="10" fillId="0" borderId="0" xfId="0" applyFont="1"/>
    <xf numFmtId="0" fontId="11" fillId="0" borderId="0" xfId="0" applyFont="1"/>
    <xf numFmtId="0" fontId="3" fillId="6" borderId="0" xfId="0" applyFont="1" applyFill="1"/>
    <xf numFmtId="0" fontId="6" fillId="7" borderId="1" xfId="0" applyFont="1" applyFill="1" applyBorder="1"/>
    <xf numFmtId="2" fontId="6" fillId="0" borderId="0" xfId="0" applyNumberFormat="1" applyFont="1"/>
    <xf numFmtId="10" fontId="10" fillId="0" borderId="0" xfId="0" applyNumberFormat="1" applyFont="1"/>
    <xf numFmtId="0" fontId="11" fillId="0" borderId="0" xfId="0" applyFont="1" applyAlignment="1">
      <alignment horizontal="center"/>
    </xf>
    <xf numFmtId="0" fontId="6" fillId="7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shrinkToFit="1"/>
    </xf>
    <xf numFmtId="10" fontId="6" fillId="0" borderId="0" xfId="0" applyNumberFormat="1" applyFont="1"/>
    <xf numFmtId="179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 shrinkToFit="1"/>
    </xf>
    <xf numFmtId="0" fontId="6" fillId="5" borderId="0" xfId="0" applyFont="1" applyFill="1" applyAlignment="1">
      <alignment horizontal="center" shrinkToFit="1"/>
    </xf>
    <xf numFmtId="0" fontId="6" fillId="0" borderId="1" xfId="0" applyFont="1" applyBorder="1" applyAlignment="1">
      <alignment horizontal="center" shrinkToFit="1"/>
    </xf>
    <xf numFmtId="0" fontId="6" fillId="0" borderId="0" xfId="0" applyFont="1" applyAlignment="1">
      <alignment horizontal="center" vertical="center" shrinkToFit="1"/>
    </xf>
    <xf numFmtId="9" fontId="6" fillId="0" borderId="0" xfId="0" applyNumberFormat="1" applyFont="1" applyAlignment="1">
      <alignment horizontal="center" shrinkToFit="1"/>
    </xf>
    <xf numFmtId="0" fontId="6" fillId="0" borderId="0" xfId="0" applyFont="1" applyAlignment="1">
      <alignment horizontal="center" vertical="center" wrapText="1" shrinkToFit="1"/>
    </xf>
    <xf numFmtId="0" fontId="6" fillId="0" borderId="0" xfId="0" applyFont="1" applyAlignment="1">
      <alignment shrinkToFit="1"/>
    </xf>
    <xf numFmtId="0" fontId="6" fillId="0" borderId="0" xfId="1" applyNumberFormat="1" applyFont="1" applyAlignment="1">
      <alignment horizontal="center" shrinkToFit="1"/>
    </xf>
    <xf numFmtId="0" fontId="6" fillId="8" borderId="0" xfId="0" applyFont="1" applyFill="1" applyAlignment="1">
      <alignment horizontal="center" shrinkToFit="1"/>
    </xf>
    <xf numFmtId="180" fontId="3" fillId="0" borderId="0" xfId="1" applyNumberFormat="1" applyFont="1" applyAlignment="1">
      <alignment horizontal="center" shrinkToFit="1"/>
    </xf>
    <xf numFmtId="177" fontId="6" fillId="0" borderId="0" xfId="1" applyNumberFormat="1" applyFont="1" applyAlignment="1">
      <alignment horizontal="center"/>
    </xf>
    <xf numFmtId="10" fontId="6" fillId="0" borderId="0" xfId="1" applyNumberFormat="1" applyFont="1" applyAlignment="1">
      <alignment horizontal="center"/>
    </xf>
    <xf numFmtId="178" fontId="6" fillId="0" borderId="0" xfId="0" applyNumberFormat="1" applyFont="1" applyAlignment="1">
      <alignment horizontal="center" shrinkToFit="1"/>
    </xf>
    <xf numFmtId="0" fontId="6" fillId="0" borderId="0" xfId="0" applyFont="1" applyAlignment="1">
      <alignment vertical="center" shrinkToFit="1"/>
    </xf>
    <xf numFmtId="9" fontId="6" fillId="0" borderId="1" xfId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0" fontId="6" fillId="0" borderId="1" xfId="1" applyNumberFormat="1" applyFont="1" applyBorder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9" borderId="0" xfId="0" applyFont="1" applyFill="1"/>
    <xf numFmtId="9" fontId="6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6" fillId="0" borderId="1" xfId="0" quotePrefix="1" applyFont="1" applyBorder="1" applyAlignment="1">
      <alignment horizontal="center" vertical="center"/>
    </xf>
    <xf numFmtId="10" fontId="10" fillId="0" borderId="0" xfId="0" applyNumberFormat="1" applyFont="1" applyAlignment="1">
      <alignment horizontal="center"/>
    </xf>
    <xf numFmtId="9" fontId="3" fillId="0" borderId="0" xfId="1" applyFont="1" applyAlignment="1">
      <alignment horizontal="center" shrinkToFit="1"/>
    </xf>
    <xf numFmtId="0" fontId="3" fillId="0" borderId="0" xfId="0" applyFont="1" applyAlignment="1">
      <alignment horizontal="center" vertical="center" shrinkToFit="1"/>
    </xf>
    <xf numFmtId="10" fontId="6" fillId="0" borderId="0" xfId="1" applyNumberFormat="1" applyFont="1" applyAlignment="1">
      <alignment horizontal="center" shrinkToFit="1"/>
    </xf>
    <xf numFmtId="10" fontId="3" fillId="0" borderId="0" xfId="0" applyNumberFormat="1" applyFont="1" applyAlignment="1">
      <alignment horizontal="center" shrinkToFit="1"/>
    </xf>
    <xf numFmtId="10" fontId="6" fillId="0" borderId="0" xfId="1" applyNumberFormat="1" applyFont="1" applyAlignment="1">
      <alignment horizontal="center" vertical="center"/>
    </xf>
    <xf numFmtId="178" fontId="3" fillId="0" borderId="0" xfId="0" applyNumberFormat="1" applyFont="1" applyAlignment="1">
      <alignment horizontal="center" shrinkToFit="1"/>
    </xf>
    <xf numFmtId="178" fontId="3" fillId="0" borderId="1" xfId="0" applyNumberFormat="1" applyFont="1" applyBorder="1" applyAlignment="1">
      <alignment horizontal="center" shrinkToFit="1"/>
    </xf>
    <xf numFmtId="10" fontId="6" fillId="0" borderId="0" xfId="1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0" fontId="6" fillId="0" borderId="1" xfId="0" applyFont="1" applyBorder="1" applyAlignment="1">
      <alignment horizontal="right"/>
    </xf>
    <xf numFmtId="0" fontId="3" fillId="6" borderId="0" xfId="0" applyFont="1" applyFill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10" fillId="0" borderId="0" xfId="0" applyNumberFormat="1" applyFont="1" applyAlignment="1">
      <alignment horizontal="center" vertical="center"/>
    </xf>
    <xf numFmtId="9" fontId="3" fillId="0" borderId="0" xfId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10" fontId="6" fillId="0" borderId="4" xfId="1" applyNumberFormat="1" applyFont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center" wrapText="1" shrinkToFit="1"/>
    </xf>
    <xf numFmtId="0" fontId="6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3" fillId="0" borderId="0" xfId="0" applyFont="1" applyAlignment="1">
      <alignment horizontal="center" shrinkToFit="1"/>
    </xf>
    <xf numFmtId="0" fontId="6" fillId="0" borderId="0" xfId="0" applyFont="1" applyAlignment="1">
      <alignment horizontal="center" shrinkToFit="1"/>
    </xf>
    <xf numFmtId="0" fontId="6" fillId="0" borderId="1" xfId="0" applyFont="1" applyBorder="1" applyAlignment="1">
      <alignment horizontal="center" shrinkToFit="1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10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44" fontId="6" fillId="0" borderId="1" xfId="2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</cellXfs>
  <cellStyles count="3">
    <cellStyle name="百分比" xfId="1" builtinId="5"/>
    <cellStyle name="常规" xfId="0" builtinId="0"/>
    <cellStyle name="货币" xfId="2" builtinId="4"/>
  </cellStyles>
  <dxfs count="0"/>
  <tableStyles count="0" defaultTableStyle="TableStyleMedium2" defaultPivotStyle="PivotStyleMedium9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0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5.xml"/><Relationship Id="rId42" Type="http://schemas.openxmlformats.org/officeDocument/2006/relationships/externalLink" Target="externalLinks/externalLink13.xml"/><Relationship Id="rId47" Type="http://schemas.openxmlformats.org/officeDocument/2006/relationships/externalLink" Target="externalLinks/externalLink18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4.xml"/><Relationship Id="rId38" Type="http://schemas.openxmlformats.org/officeDocument/2006/relationships/externalLink" Target="externalLinks/externalLink9.xml"/><Relationship Id="rId46" Type="http://schemas.openxmlformats.org/officeDocument/2006/relationships/externalLink" Target="externalLinks/externalLink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externalLink" Target="externalLinks/externalLink8.xml"/><Relationship Id="rId40" Type="http://schemas.openxmlformats.org/officeDocument/2006/relationships/externalLink" Target="externalLinks/externalLink11.xml"/><Relationship Id="rId45" Type="http://schemas.openxmlformats.org/officeDocument/2006/relationships/externalLink" Target="externalLinks/externalLink1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7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4" Type="http://schemas.openxmlformats.org/officeDocument/2006/relationships/externalLink" Target="externalLinks/externalLink15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externalLink" Target="externalLinks/externalLink6.xml"/><Relationship Id="rId43" Type="http://schemas.openxmlformats.org/officeDocument/2006/relationships/externalLink" Target="externalLinks/externalLink14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将兵属性对比验证!$D$5:$D$84</c:f>
              <c:numCache>
                <c:formatCode>General</c:formatCode>
                <c:ptCount val="80"/>
                <c:pt idx="0">
                  <c:v>983959.68934057443</c:v>
                </c:pt>
                <c:pt idx="1">
                  <c:v>1294839.5252685691</c:v>
                </c:pt>
                <c:pt idx="2">
                  <c:v>1642392.5550426254</c:v>
                </c:pt>
                <c:pt idx="3">
                  <c:v>2046653.9578440888</c:v>
                </c:pt>
                <c:pt idx="4">
                  <c:v>2512694.8169697761</c:v>
                </c:pt>
                <c:pt idx="5">
                  <c:v>3045376.6793836704</c:v>
                </c:pt>
                <c:pt idx="6">
                  <c:v>3649682.7568786484</c:v>
                </c:pt>
                <c:pt idx="7">
                  <c:v>4330719.0251781475</c:v>
                </c:pt>
                <c:pt idx="8">
                  <c:v>5056714.2800040031</c:v>
                </c:pt>
                <c:pt idx="9">
                  <c:v>5885369.3110908689</c:v>
                </c:pt>
                <c:pt idx="10">
                  <c:v>6769130.4192419946</c:v>
                </c:pt>
                <c:pt idx="11">
                  <c:v>7651873.7208731128</c:v>
                </c:pt>
                <c:pt idx="12">
                  <c:v>8599866.5621755533</c:v>
                </c:pt>
                <c:pt idx="13">
                  <c:v>9614991.4475229569</c:v>
                </c:pt>
                <c:pt idx="14">
                  <c:v>10699159.23392494</c:v>
                </c:pt>
                <c:pt idx="15">
                  <c:v>11854312.457290156</c:v>
                </c:pt>
                <c:pt idx="16">
                  <c:v>13081958.526107123</c:v>
                </c:pt>
                <c:pt idx="17">
                  <c:v>14384199.778339891</c:v>
                </c:pt>
                <c:pt idx="18">
                  <c:v>15922601.147641366</c:v>
                </c:pt>
                <c:pt idx="19">
                  <c:v>17423505.298549242</c:v>
                </c:pt>
                <c:pt idx="20">
                  <c:v>19651168.488496862</c:v>
                </c:pt>
                <c:pt idx="21">
                  <c:v>22037233.056984816</c:v>
                </c:pt>
                <c:pt idx="22">
                  <c:v>24588682.720917568</c:v>
                </c:pt>
                <c:pt idx="23">
                  <c:v>27310362.348775808</c:v>
                </c:pt>
                <c:pt idx="24">
                  <c:v>30207089.66818865</c:v>
                </c:pt>
                <c:pt idx="25">
                  <c:v>33275063.614490334</c:v>
                </c:pt>
                <c:pt idx="26">
                  <c:v>36610253.805460714</c:v>
                </c:pt>
                <c:pt idx="27">
                  <c:v>40222569.289571099</c:v>
                </c:pt>
                <c:pt idx="28">
                  <c:v>44210654.298688121</c:v>
                </c:pt>
                <c:pt idx="29">
                  <c:v>48427700.877205469</c:v>
                </c:pt>
                <c:pt idx="30">
                  <c:v>54280837.66469609</c:v>
                </c:pt>
                <c:pt idx="31">
                  <c:v>60574745.94878377</c:v>
                </c:pt>
                <c:pt idx="32">
                  <c:v>67331951.838026166</c:v>
                </c:pt>
                <c:pt idx="33">
                  <c:v>74587422.505420431</c:v>
                </c:pt>
                <c:pt idx="34">
                  <c:v>82482379.622461319</c:v>
                </c:pt>
                <c:pt idx="35">
                  <c:v>91038379.164143294</c:v>
                </c:pt>
                <c:pt idx="36">
                  <c:v>100111085.79149474</c:v>
                </c:pt>
                <c:pt idx="37">
                  <c:v>109721836.60496673</c:v>
                </c:pt>
                <c:pt idx="38">
                  <c:v>119928040.58112082</c:v>
                </c:pt>
                <c:pt idx="39">
                  <c:v>130756432.61077519</c:v>
                </c:pt>
                <c:pt idx="40">
                  <c:v>139854017.39073938</c:v>
                </c:pt>
                <c:pt idx="41">
                  <c:v>149421071.64871955</c:v>
                </c:pt>
                <c:pt idx="42">
                  <c:v>159450442.09931499</c:v>
                </c:pt>
                <c:pt idx="43">
                  <c:v>170174765.23415145</c:v>
                </c:pt>
                <c:pt idx="44">
                  <c:v>181776966.0003199</c:v>
                </c:pt>
                <c:pt idx="45">
                  <c:v>193929653.71490288</c:v>
                </c:pt>
                <c:pt idx="46">
                  <c:v>206650518.15956071</c:v>
                </c:pt>
                <c:pt idx="47">
                  <c:v>219957871.2086736</c:v>
                </c:pt>
                <c:pt idx="48">
                  <c:v>233729712.56699762</c:v>
                </c:pt>
                <c:pt idx="49">
                  <c:v>247963185.62867293</c:v>
                </c:pt>
                <c:pt idx="50">
                  <c:v>272195666.94057798</c:v>
                </c:pt>
                <c:pt idx="51">
                  <c:v>297995119.21227437</c:v>
                </c:pt>
                <c:pt idx="52">
                  <c:v>325422760.56843591</c:v>
                </c:pt>
                <c:pt idx="53">
                  <c:v>354688487.0699662</c:v>
                </c:pt>
                <c:pt idx="54">
                  <c:v>385882684.94164014</c:v>
                </c:pt>
                <c:pt idx="55">
                  <c:v>419424705.59537232</c:v>
                </c:pt>
                <c:pt idx="56">
                  <c:v>459970999.38504195</c:v>
                </c:pt>
                <c:pt idx="57">
                  <c:v>498486917.64285481</c:v>
                </c:pt>
                <c:pt idx="58">
                  <c:v>539134277.93195379</c:v>
                </c:pt>
                <c:pt idx="59">
                  <c:v>583802399.6042366</c:v>
                </c:pt>
                <c:pt idx="60">
                  <c:v>635135032.76947987</c:v>
                </c:pt>
                <c:pt idx="61">
                  <c:v>689599450.04937327</c:v>
                </c:pt>
                <c:pt idx="62">
                  <c:v>746921823.61102355</c:v>
                </c:pt>
                <c:pt idx="63">
                  <c:v>807306189.91044378</c:v>
                </c:pt>
                <c:pt idx="64">
                  <c:v>870828690.36038959</c:v>
                </c:pt>
                <c:pt idx="65">
                  <c:v>939529011.53953266</c:v>
                </c:pt>
                <c:pt idx="66">
                  <c:v>1011933380.8372499</c:v>
                </c:pt>
                <c:pt idx="67">
                  <c:v>1086736890.2673783</c:v>
                </c:pt>
                <c:pt idx="68">
                  <c:v>1164665424.5929949</c:v>
                </c:pt>
                <c:pt idx="69">
                  <c:v>1247808043.5985801</c:v>
                </c:pt>
                <c:pt idx="70">
                  <c:v>1340066060.9425807</c:v>
                </c:pt>
                <c:pt idx="71">
                  <c:v>1441311539.7002301</c:v>
                </c:pt>
                <c:pt idx="72">
                  <c:v>1550748024.5694749</c:v>
                </c:pt>
                <c:pt idx="73">
                  <c:v>1667723621.2245762</c:v>
                </c:pt>
                <c:pt idx="74">
                  <c:v>1790702065.3837268</c:v>
                </c:pt>
                <c:pt idx="75">
                  <c:v>1933762970.9823866</c:v>
                </c:pt>
                <c:pt idx="76">
                  <c:v>2084577708.1750724</c:v>
                </c:pt>
                <c:pt idx="77">
                  <c:v>2229412457.8866835</c:v>
                </c:pt>
                <c:pt idx="78">
                  <c:v>2382484317.7583318</c:v>
                </c:pt>
                <c:pt idx="79">
                  <c:v>2542554187.1443949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50-483C-BE28-F8B9F1CF3FD1}"/>
            </c:ext>
          </c:extLst>
        </c:ser>
        <c:ser>
          <c:idx val="1"/>
          <c:order val="1"/>
          <c:marker>
            <c:symbol val="none"/>
          </c:marker>
          <c:val>
            <c:numRef>
              <c:f>将兵属性对比验证!$K$5:$K$84</c:f>
              <c:numCache>
                <c:formatCode>General</c:formatCode>
                <c:ptCount val="80"/>
                <c:pt idx="0">
                  <c:v>491979.84467028716</c:v>
                </c:pt>
                <c:pt idx="1">
                  <c:v>725192.65737137524</c:v>
                </c:pt>
                <c:pt idx="2">
                  <c:v>1019385.8195969589</c:v>
                </c:pt>
                <c:pt idx="3">
                  <c:v>1396056.3199968124</c:v>
                </c:pt>
                <c:pt idx="4">
                  <c:v>1870991.7793417962</c:v>
                </c:pt>
                <c:pt idx="5">
                  <c:v>2461672.5024836175</c:v>
                </c:pt>
                <c:pt idx="6">
                  <c:v>3187584.6381095606</c:v>
                </c:pt>
                <c:pt idx="7">
                  <c:v>4070352.3284068001</c:v>
                </c:pt>
                <c:pt idx="8">
                  <c:v>5096581.0145859756</c:v>
                </c:pt>
                <c:pt idx="9">
                  <c:v>6341260.4106955174</c:v>
                </c:pt>
                <c:pt idx="10">
                  <c:v>7775439.7499874812</c:v>
                </c:pt>
                <c:pt idx="11">
                  <c:v>8756609.2980798781</c:v>
                </c:pt>
                <c:pt idx="12">
                  <c:v>9840561.8773310781</c:v>
                </c:pt>
                <c:pt idx="13">
                  <c:v>11000339.345520677</c:v>
                </c:pt>
                <c:pt idx="14">
                  <c:v>12244531.319223674</c:v>
                </c:pt>
                <c:pt idx="15">
                  <c:v>13575927.745059652</c:v>
                </c:pt>
                <c:pt idx="16">
                  <c:v>14997354.948828505</c:v>
                </c:pt>
                <c:pt idx="17">
                  <c:v>16546421.214246051</c:v>
                </c:pt>
                <c:pt idx="18">
                  <c:v>18371005.526155513</c:v>
                </c:pt>
                <c:pt idx="19">
                  <c:v>20259189.719076801</c:v>
                </c:pt>
                <c:pt idx="20">
                  <c:v>22272548.730343752</c:v>
                </c:pt>
                <c:pt idx="21">
                  <c:v>24479615.932786848</c:v>
                </c:pt>
                <c:pt idx="22">
                  <c:v>26821700.990820441</c:v>
                </c:pt>
                <c:pt idx="23">
                  <c:v>29286204.98226364</c:v>
                </c:pt>
                <c:pt idx="24">
                  <c:v>31857496.491331782</c:v>
                </c:pt>
                <c:pt idx="25">
                  <c:v>34621657.331670336</c:v>
                </c:pt>
                <c:pt idx="26">
                  <c:v>37649900.971404172</c:v>
                </c:pt>
                <c:pt idx="27">
                  <c:v>40970474.940613553</c:v>
                </c:pt>
                <c:pt idx="28">
                  <c:v>44630396.071787134</c:v>
                </c:pt>
                <c:pt idx="29">
                  <c:v>48483921.54950811</c:v>
                </c:pt>
                <c:pt idx="30">
                  <c:v>52839124.04430642</c:v>
                </c:pt>
                <c:pt idx="31">
                  <c:v>57444377.814640798</c:v>
                </c:pt>
                <c:pt idx="32">
                  <c:v>62492546.08976841</c:v>
                </c:pt>
                <c:pt idx="33">
                  <c:v>67795638.538417265</c:v>
                </c:pt>
                <c:pt idx="34">
                  <c:v>73676396.825225383</c:v>
                </c:pt>
                <c:pt idx="35">
                  <c:v>79928540.927416593</c:v>
                </c:pt>
                <c:pt idx="36">
                  <c:v>86646049.144306749</c:v>
                </c:pt>
                <c:pt idx="37">
                  <c:v>93763178.184830979</c:v>
                </c:pt>
                <c:pt idx="38">
                  <c:v>101365708.91769511</c:v>
                </c:pt>
                <c:pt idx="39">
                  <c:v>109531368.23582977</c:v>
                </c:pt>
                <c:pt idx="40">
                  <c:v>117894973.31044003</c:v>
                </c:pt>
                <c:pt idx="41">
                  <c:v>126994255.99892023</c:v>
                </c:pt>
                <c:pt idx="42">
                  <c:v>136483851.52025408</c:v>
                </c:pt>
                <c:pt idx="43">
                  <c:v>146953992.89713955</c:v>
                </c:pt>
                <c:pt idx="44">
                  <c:v>157985920.40076131</c:v>
                </c:pt>
                <c:pt idx="45">
                  <c:v>170152806.67158374</c:v>
                </c:pt>
                <c:pt idx="46">
                  <c:v>183299616.33377463</c:v>
                </c:pt>
                <c:pt idx="47">
                  <c:v>197641897.95281652</c:v>
                </c:pt>
                <c:pt idx="48">
                  <c:v>213050420.88107383</c:v>
                </c:pt>
                <c:pt idx="49">
                  <c:v>228897219.40472713</c:v>
                </c:pt>
                <c:pt idx="50">
                  <c:v>248549312.4201948</c:v>
                </c:pt>
                <c:pt idx="51">
                  <c:v>269216198.74328816</c:v>
                </c:pt>
                <c:pt idx="52">
                  <c:v>291646686.08601075</c:v>
                </c:pt>
                <c:pt idx="53">
                  <c:v>315204778.30334485</c:v>
                </c:pt>
                <c:pt idx="54">
                  <c:v>340131316.25270396</c:v>
                </c:pt>
                <c:pt idx="55">
                  <c:v>367202666.67029756</c:v>
                </c:pt>
                <c:pt idx="56">
                  <c:v>395875678.11285847</c:v>
                </c:pt>
                <c:pt idx="57">
                  <c:v>426745389.51435459</c:v>
                </c:pt>
                <c:pt idx="58">
                  <c:v>459160590.6269058</c:v>
                </c:pt>
                <c:pt idx="59">
                  <c:v>500435134.47906393</c:v>
                </c:pt>
                <c:pt idx="60">
                  <c:v>547055909.82871771</c:v>
                </c:pt>
                <c:pt idx="61">
                  <c:v>598636471.36022556</c:v>
                </c:pt>
                <c:pt idx="62">
                  <c:v>654329800.61428618</c:v>
                </c:pt>
                <c:pt idx="63">
                  <c:v>715559412.09142447</c:v>
                </c:pt>
                <c:pt idx="64">
                  <c:v>782162917.30729103</c:v>
                </c:pt>
                <c:pt idx="65">
                  <c:v>848386797.06560957</c:v>
                </c:pt>
                <c:pt idx="66">
                  <c:v>919162617.46708953</c:v>
                </c:pt>
                <c:pt idx="67">
                  <c:v>994224484.02599907</c:v>
                </c:pt>
                <c:pt idx="68">
                  <c:v>1074890250.0496747</c:v>
                </c:pt>
                <c:pt idx="69">
                  <c:v>1171644857.4980967</c:v>
                </c:pt>
                <c:pt idx="70">
                  <c:v>1280663477.6076856</c:v>
                </c:pt>
                <c:pt idx="71">
                  <c:v>1403999045.4057183</c:v>
                </c:pt>
                <c:pt idx="72">
                  <c:v>1540019313.3037121</c:v>
                </c:pt>
                <c:pt idx="73">
                  <c:v>1687501855.5236249</c:v>
                </c:pt>
                <c:pt idx="74">
                  <c:v>1851394869.8135941</c:v>
                </c:pt>
                <c:pt idx="75">
                  <c:v>2042539135.9737973</c:v>
                </c:pt>
                <c:pt idx="76">
                  <c:v>2255703558.3610272</c:v>
                </c:pt>
                <c:pt idx="77">
                  <c:v>2426270907.0557132</c:v>
                </c:pt>
                <c:pt idx="78">
                  <c:v>2594602262.8397779</c:v>
                </c:pt>
                <c:pt idx="79">
                  <c:v>2772432948.4595261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50-483C-BE28-F8B9F1CF3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509792"/>
        <c:axId val="764509248"/>
      </c:lineChart>
      <c:catAx>
        <c:axId val="764509792"/>
        <c:scaling>
          <c:orientation val="minMax"/>
        </c:scaling>
        <c:delete val="0"/>
        <c:axPos val="b"/>
        <c:majorTickMark val="none"/>
        <c:minorTickMark val="none"/>
        <c:tickLblPos val="nextTo"/>
        <c:crossAx val="764509248"/>
        <c:crosses val="autoZero"/>
        <c:auto val="1"/>
        <c:lblAlgn val="ctr"/>
        <c:lblOffset val="100"/>
        <c:noMultiLvlLbl val="0"/>
      </c:catAx>
      <c:valAx>
        <c:axId val="7645092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645097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将兵属性对比验证!$E$5:$E$84</c:f>
              <c:numCache>
                <c:formatCode>General</c:formatCode>
                <c:ptCount val="80"/>
                <c:pt idx="0">
                  <c:v>985129.23198404512</c:v>
                </c:pt>
                <c:pt idx="1">
                  <c:v>1298613.2339076607</c:v>
                </c:pt>
                <c:pt idx="2">
                  <c:v>1650049.4229720784</c:v>
                </c:pt>
                <c:pt idx="3">
                  <c:v>2059838.1492076293</c:v>
                </c:pt>
                <c:pt idx="4">
                  <c:v>2532905.5542638991</c:v>
                </c:pt>
                <c:pt idx="5">
                  <c:v>3074308.3339065793</c:v>
                </c:pt>
                <c:pt idx="6">
                  <c:v>3689234.9839054504</c:v>
                </c:pt>
                <c:pt idx="7">
                  <c:v>4371454.8375338959</c:v>
                </c:pt>
                <c:pt idx="8">
                  <c:v>5105226.292261879</c:v>
                </c:pt>
                <c:pt idx="9">
                  <c:v>5915047.4612956308</c:v>
                </c:pt>
                <c:pt idx="10">
                  <c:v>6804561.7571946653</c:v>
                </c:pt>
                <c:pt idx="11">
                  <c:v>7734862.1121004103</c:v>
                </c:pt>
                <c:pt idx="12">
                  <c:v>8696480.6581903789</c:v>
                </c:pt>
                <c:pt idx="13">
                  <c:v>9725876.8004458565</c:v>
                </c:pt>
                <c:pt idx="14">
                  <c:v>10825287.637567168</c:v>
                </c:pt>
                <c:pt idx="15">
                  <c:v>11996593.401238378</c:v>
                </c:pt>
                <c:pt idx="16">
                  <c:v>13241422.001903754</c:v>
                </c:pt>
                <c:pt idx="17">
                  <c:v>14706224.89066736</c:v>
                </c:pt>
                <c:pt idx="18">
                  <c:v>16145210.968453687</c:v>
                </c:pt>
                <c:pt idx="19">
                  <c:v>17672100.943881985</c:v>
                </c:pt>
                <c:pt idx="20">
                  <c:v>19952019.111591179</c:v>
                </c:pt>
                <c:pt idx="21">
                  <c:v>22400354.247628883</c:v>
                </c:pt>
                <c:pt idx="22">
                  <c:v>25019934.778345708</c:v>
                </c:pt>
                <c:pt idx="23">
                  <c:v>27815115.296450239</c:v>
                </c:pt>
                <c:pt idx="24">
                  <c:v>30804258.214610986</c:v>
                </c:pt>
                <c:pt idx="25">
                  <c:v>34079804.203044482</c:v>
                </c:pt>
                <c:pt idx="26">
                  <c:v>37637258.929387935</c:v>
                </c:pt>
                <c:pt idx="27">
                  <c:v>41453092.546555459</c:v>
                </c:pt>
                <c:pt idx="28">
                  <c:v>45667356.397067271</c:v>
                </c:pt>
                <c:pt idx="29">
                  <c:v>50129356.935642652</c:v>
                </c:pt>
                <c:pt idx="30">
                  <c:v>56288044.279307872</c:v>
                </c:pt>
                <c:pt idx="31">
                  <c:v>62919819.67728135</c:v>
                </c:pt>
                <c:pt idx="32">
                  <c:v>70042835.168049529</c:v>
                </c:pt>
                <c:pt idx="33">
                  <c:v>77770119.003039017</c:v>
                </c:pt>
                <c:pt idx="34">
                  <c:v>86169777.764492989</c:v>
                </c:pt>
                <c:pt idx="35">
                  <c:v>95215946.16170156</c:v>
                </c:pt>
                <c:pt idx="36">
                  <c:v>104855037.33680375</c:v>
                </c:pt>
                <c:pt idx="37">
                  <c:v>115087628.00089157</c:v>
                </c:pt>
                <c:pt idx="38">
                  <c:v>125915303.8316291</c:v>
                </c:pt>
                <c:pt idx="39">
                  <c:v>137550599.54806218</c:v>
                </c:pt>
                <c:pt idx="40">
                  <c:v>147145639.88254046</c:v>
                </c:pt>
                <c:pt idx="41">
                  <c:v>157234634.46423137</c:v>
                </c:pt>
                <c:pt idx="42">
                  <c:v>168088778.08256686</c:v>
                </c:pt>
                <c:pt idx="43">
                  <c:v>179759489.8910993</c:v>
                </c:pt>
                <c:pt idx="44">
                  <c:v>192330206.07249483</c:v>
                </c:pt>
                <c:pt idx="45">
                  <c:v>205501188.46954182</c:v>
                </c:pt>
                <c:pt idx="46">
                  <c:v>219165042.47325218</c:v>
                </c:pt>
                <c:pt idx="47">
                  <c:v>233026013.15754694</c:v>
                </c:pt>
                <c:pt idx="48">
                  <c:v>246959758.72705996</c:v>
                </c:pt>
                <c:pt idx="49">
                  <c:v>262086446.04815453</c:v>
                </c:pt>
                <c:pt idx="50">
                  <c:v>287008622.61494005</c:v>
                </c:pt>
                <c:pt idx="51">
                  <c:v>313890744.31347996</c:v>
                </c:pt>
                <c:pt idx="52">
                  <c:v>342611191.95639372</c:v>
                </c:pt>
                <c:pt idx="53">
                  <c:v>373635775.04143417</c:v>
                </c:pt>
                <c:pt idx="54">
                  <c:v>406640352.50040245</c:v>
                </c:pt>
                <c:pt idx="55">
                  <c:v>441582322.18277889</c:v>
                </c:pt>
                <c:pt idx="56">
                  <c:v>478531577.8062464</c:v>
                </c:pt>
                <c:pt idx="57">
                  <c:v>517482938.35177732</c:v>
                </c:pt>
                <c:pt idx="58">
                  <c:v>558266296.14992392</c:v>
                </c:pt>
                <c:pt idx="59">
                  <c:v>605448000.19070542</c:v>
                </c:pt>
                <c:pt idx="60">
                  <c:v>660162991.12695527</c:v>
                </c:pt>
                <c:pt idx="61">
                  <c:v>717878446.02289307</c:v>
                </c:pt>
                <c:pt idx="62">
                  <c:v>778825753.88260782</c:v>
                </c:pt>
                <c:pt idx="63">
                  <c:v>842608447.43653703</c:v>
                </c:pt>
                <c:pt idx="64">
                  <c:v>911112878.41828239</c:v>
                </c:pt>
                <c:pt idx="65">
                  <c:v>985785213.48800063</c:v>
                </c:pt>
                <c:pt idx="66">
                  <c:v>1064428408.3071736</c:v>
                </c:pt>
                <c:pt idx="67">
                  <c:v>1145938395.525197</c:v>
                </c:pt>
                <c:pt idx="68">
                  <c:v>1231195664.173151</c:v>
                </c:pt>
                <c:pt idx="69">
                  <c:v>1322716456.6105926</c:v>
                </c:pt>
                <c:pt idx="70">
                  <c:v>1426071124.869823</c:v>
                </c:pt>
                <c:pt idx="71">
                  <c:v>1534317228.9849951</c:v>
                </c:pt>
                <c:pt idx="72">
                  <c:v>1650741147.1951292</c:v>
                </c:pt>
                <c:pt idx="73">
                  <c:v>1773436351.5762539</c:v>
                </c:pt>
                <c:pt idx="74">
                  <c:v>1911704820.9630535</c:v>
                </c:pt>
                <c:pt idx="75">
                  <c:v>2068677695.9804614</c:v>
                </c:pt>
                <c:pt idx="76">
                  <c:v>2234444760.1240878</c:v>
                </c:pt>
                <c:pt idx="77">
                  <c:v>2394739434.9481831</c:v>
                </c:pt>
                <c:pt idx="78">
                  <c:v>2563761135.8710632</c:v>
                </c:pt>
                <c:pt idx="79">
                  <c:v>2740620860.2459316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FF-4E39-892A-67A05DBDE849}"/>
            </c:ext>
          </c:extLst>
        </c:ser>
        <c:ser>
          <c:idx val="1"/>
          <c:order val="1"/>
          <c:marker>
            <c:symbol val="none"/>
          </c:marker>
          <c:val>
            <c:numRef>
              <c:f>将兵属性对比验证!$L$5:$L$84</c:f>
              <c:numCache>
                <c:formatCode>General</c:formatCode>
                <c:ptCount val="80"/>
                <c:pt idx="0">
                  <c:v>492564.61599202256</c:v>
                </c:pt>
                <c:pt idx="1">
                  <c:v>730424.98181492672</c:v>
                </c:pt>
                <c:pt idx="2">
                  <c:v>1031969.6476826196</c:v>
                </c:pt>
                <c:pt idx="3">
                  <c:v>1419586.6666571305</c:v>
                </c:pt>
                <c:pt idx="4">
                  <c:v>1909733.663719533</c:v>
                </c:pt>
                <c:pt idx="5">
                  <c:v>2520874.8148770435</c:v>
                </c:pt>
                <c:pt idx="6">
                  <c:v>3273620.3704016563</c:v>
                </c:pt>
                <c:pt idx="7">
                  <c:v>4179824.7343807807</c:v>
                </c:pt>
                <c:pt idx="8">
                  <c:v>5240628.3014490651</c:v>
                </c:pt>
                <c:pt idx="9">
                  <c:v>6497603.1716459962</c:v>
                </c:pt>
                <c:pt idx="10">
                  <c:v>7975704.7270339914</c:v>
                </c:pt>
                <c:pt idx="11">
                  <c:v>9044028.5705986973</c:v>
                </c:pt>
                <c:pt idx="12">
                  <c:v>10164765.264358455</c:v>
                </c:pt>
                <c:pt idx="13">
                  <c:v>11365967.604943397</c:v>
                </c:pt>
                <c:pt idx="14">
                  <c:v>12639087.125735294</c:v>
                </c:pt>
                <c:pt idx="15">
                  <c:v>14013771.795457881</c:v>
                </c:pt>
                <c:pt idx="16">
                  <c:v>15466652.828571042</c:v>
                </c:pt>
                <c:pt idx="17">
                  <c:v>17226258.41463574</c:v>
                </c:pt>
                <c:pt idx="18">
                  <c:v>18990189.959006887</c:v>
                </c:pt>
                <c:pt idx="19">
                  <c:v>20880167.914821208</c:v>
                </c:pt>
                <c:pt idx="20">
                  <c:v>22990036.911958072</c:v>
                </c:pt>
                <c:pt idx="21">
                  <c:v>25268278.027938873</c:v>
                </c:pt>
                <c:pt idx="22">
                  <c:v>27720182.061600149</c:v>
                </c:pt>
                <c:pt idx="23">
                  <c:v>30270753.768350095</c:v>
                </c:pt>
                <c:pt idx="24">
                  <c:v>32983900.444354493</c:v>
                </c:pt>
                <c:pt idx="25">
                  <c:v>35970245.922487073</c:v>
                </c:pt>
                <c:pt idx="26">
                  <c:v>39251676.632616468</c:v>
                </c:pt>
                <c:pt idx="27">
                  <c:v>42775392.654995114</c:v>
                </c:pt>
                <c:pt idx="28">
                  <c:v>46626052.055731982</c:v>
                </c:pt>
                <c:pt idx="29">
                  <c:v>50742714.323705144</c:v>
                </c:pt>
                <c:pt idx="30">
                  <c:v>55300299.131468788</c:v>
                </c:pt>
                <c:pt idx="31">
                  <c:v>60256532.338867299</c:v>
                </c:pt>
                <c:pt idx="32">
                  <c:v>65430929.48450198</c:v>
                </c:pt>
                <c:pt idx="33">
                  <c:v>71228047.16487129</c:v>
                </c:pt>
                <c:pt idx="34">
                  <c:v>77386356.665035546</c:v>
                </c:pt>
                <c:pt idx="35">
                  <c:v>84126350.877670735</c:v>
                </c:pt>
                <c:pt idx="36">
                  <c:v>91205219.93868798</c:v>
                </c:pt>
                <c:pt idx="37">
                  <c:v>98797481.909662277</c:v>
                </c:pt>
                <c:pt idx="38">
                  <c:v>106833503.34330595</c:v>
                </c:pt>
                <c:pt idx="39">
                  <c:v>115409478.39868803</c:v>
                </c:pt>
                <c:pt idx="40">
                  <c:v>124278956.14253919</c:v>
                </c:pt>
                <c:pt idx="41">
                  <c:v>133701705.62360917</c:v>
                </c:pt>
                <c:pt idx="42">
                  <c:v>144085745.02137774</c:v>
                </c:pt>
                <c:pt idx="43">
                  <c:v>154995836.09737962</c:v>
                </c:pt>
                <c:pt idx="44">
                  <c:v>166952657.78230312</c:v>
                </c:pt>
                <c:pt idx="45">
                  <c:v>179838036.56910142</c:v>
                </c:pt>
                <c:pt idx="46">
                  <c:v>193776668.5600557</c:v>
                </c:pt>
                <c:pt idx="47">
                  <c:v>208573183.501142</c:v>
                </c:pt>
                <c:pt idx="48">
                  <c:v>223947137.99862337</c:v>
                </c:pt>
                <c:pt idx="49">
                  <c:v>240527170.93267772</c:v>
                </c:pt>
                <c:pt idx="50">
                  <c:v>259853204.33201274</c:v>
                </c:pt>
                <c:pt idx="51">
                  <c:v>281458250.7314719</c:v>
                </c:pt>
                <c:pt idx="52">
                  <c:v>304463349.5318523</c:v>
                </c:pt>
                <c:pt idx="53">
                  <c:v>329050725.70904946</c:v>
                </c:pt>
                <c:pt idx="54">
                  <c:v>354746302.51767468</c:v>
                </c:pt>
                <c:pt idx="55">
                  <c:v>382141301.01121825</c:v>
                </c:pt>
                <c:pt idx="56">
                  <c:v>411677558.84726018</c:v>
                </c:pt>
                <c:pt idx="57">
                  <c:v>442611537.07238579</c:v>
                </c:pt>
                <c:pt idx="58">
                  <c:v>475999368.56565189</c:v>
                </c:pt>
                <c:pt idx="59">
                  <c:v>518968950.01369292</c:v>
                </c:pt>
                <c:pt idx="60">
                  <c:v>568766622.39486933</c:v>
                </c:pt>
                <c:pt idx="61">
                  <c:v>622192589.63792443</c:v>
                </c:pt>
                <c:pt idx="62">
                  <c:v>681213836.81382692</c:v>
                </c:pt>
                <c:pt idx="63">
                  <c:v>744678540.53317225</c:v>
                </c:pt>
                <c:pt idx="64">
                  <c:v>815201050.47936738</c:v>
                </c:pt>
                <c:pt idx="65">
                  <c:v>883991884.52961636</c:v>
                </c:pt>
                <c:pt idx="66">
                  <c:v>957657670.66882098</c:v>
                </c:pt>
                <c:pt idx="67">
                  <c:v>1035328731.9620765</c:v>
                </c:pt>
                <c:pt idx="68">
                  <c:v>1118282012.1642041</c:v>
                </c:pt>
                <c:pt idx="69">
                  <c:v>1220510074.4090972</c:v>
                </c:pt>
                <c:pt idx="70">
                  <c:v>1337059889.4874525</c:v>
                </c:pt>
                <c:pt idx="71">
                  <c:v>1465333562.252214</c:v>
                </c:pt>
                <c:pt idx="72">
                  <c:v>1602684823.299021</c:v>
                </c:pt>
                <c:pt idx="73">
                  <c:v>1754101057.3992486</c:v>
                </c:pt>
                <c:pt idx="74">
                  <c:v>1927339584.4432011</c:v>
                </c:pt>
                <c:pt idx="75">
                  <c:v>2126730426.9519932</c:v>
                </c:pt>
                <c:pt idx="76">
                  <c:v>2344841191.4833794</c:v>
                </c:pt>
                <c:pt idx="77">
                  <c:v>2522565343.4340873</c:v>
                </c:pt>
                <c:pt idx="78">
                  <c:v>2697486020.4124231</c:v>
                </c:pt>
                <c:pt idx="79">
                  <c:v>2885369538.674839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FF-4E39-892A-67A05DBDE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502720"/>
        <c:axId val="770875360"/>
      </c:lineChart>
      <c:catAx>
        <c:axId val="764502720"/>
        <c:scaling>
          <c:orientation val="minMax"/>
        </c:scaling>
        <c:delete val="0"/>
        <c:axPos val="b"/>
        <c:majorTickMark val="none"/>
        <c:minorTickMark val="none"/>
        <c:tickLblPos val="nextTo"/>
        <c:crossAx val="770875360"/>
        <c:crosses val="autoZero"/>
        <c:auto val="1"/>
        <c:lblAlgn val="ctr"/>
        <c:lblOffset val="100"/>
        <c:noMultiLvlLbl val="0"/>
      </c:catAx>
      <c:valAx>
        <c:axId val="7708753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645027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将兵属性对比验证!$F$5:$F$84</c:f>
              <c:numCache>
                <c:formatCode>General</c:formatCode>
                <c:ptCount val="80"/>
                <c:pt idx="0">
                  <c:v>986405.53010814078</c:v>
                </c:pt>
                <c:pt idx="1">
                  <c:v>1304553.3811677194</c:v>
                </c:pt>
                <c:pt idx="2">
                  <c:v>1663634.3349024777</c:v>
                </c:pt>
                <c:pt idx="3">
                  <c:v>2083434.2828072659</c:v>
                </c:pt>
                <c:pt idx="4">
                  <c:v>2569201.0162529759</c:v>
                </c:pt>
                <c:pt idx="5">
                  <c:v>3126328.4511431078</c:v>
                </c:pt>
                <c:pt idx="6">
                  <c:v>3760358.0998974857</c:v>
                </c:pt>
                <c:pt idx="7">
                  <c:v>4447969.3213424692</c:v>
                </c:pt>
                <c:pt idx="8">
                  <c:v>5202215.6975122513</c:v>
                </c:pt>
                <c:pt idx="9">
                  <c:v>6035441.3673419366</c:v>
                </c:pt>
                <c:pt idx="10">
                  <c:v>6951470.9131009365</c:v>
                </c:pt>
                <c:pt idx="11">
                  <c:v>7865114.0497687543</c:v>
                </c:pt>
                <c:pt idx="12">
                  <c:v>8892145.8658869751</c:v>
                </c:pt>
                <c:pt idx="13">
                  <c:v>9949786.9202401768</c:v>
                </c:pt>
                <c:pt idx="14">
                  <c:v>11078925.6516318</c:v>
                </c:pt>
                <c:pt idx="15">
                  <c:v>12281274.262165198</c:v>
                </c:pt>
                <c:pt idx="16">
                  <c:v>13744654.733721437</c:v>
                </c:pt>
                <c:pt idx="17">
                  <c:v>15162272.605301663</c:v>
                </c:pt>
                <c:pt idx="18">
                  <c:v>16667047.871329796</c:v>
                </c:pt>
                <c:pt idx="19">
                  <c:v>18274338.892834239</c:v>
                </c:pt>
                <c:pt idx="20">
                  <c:v>20702084.182538882</c:v>
                </c:pt>
                <c:pt idx="21">
                  <c:v>23317944.472168256</c:v>
                </c:pt>
                <c:pt idx="22">
                  <c:v>26127045.604503118</c:v>
                </c:pt>
                <c:pt idx="23">
                  <c:v>29136584.473995287</c:v>
                </c:pt>
                <c:pt idx="24">
                  <c:v>32453178.65814317</c:v>
                </c:pt>
                <c:pt idx="25">
                  <c:v>36046287.658708334</c:v>
                </c:pt>
                <c:pt idx="26">
                  <c:v>39891026.822387852</c:v>
                </c:pt>
                <c:pt idx="27">
                  <c:v>44058827.347320206</c:v>
                </c:pt>
                <c:pt idx="28">
                  <c:v>48711436.245548926</c:v>
                </c:pt>
                <c:pt idx="29">
                  <c:v>53647887.176054731</c:v>
                </c:pt>
                <c:pt idx="30">
                  <c:v>60388033.754674122</c:v>
                </c:pt>
                <c:pt idx="31">
                  <c:v>67673710.464668542</c:v>
                </c:pt>
                <c:pt idx="32">
                  <c:v>75560578.403057829</c:v>
                </c:pt>
                <c:pt idx="33">
                  <c:v>84036542.152580604</c:v>
                </c:pt>
                <c:pt idx="34">
                  <c:v>93244359.036818773</c:v>
                </c:pt>
                <c:pt idx="35">
                  <c:v>103112203.21334484</c:v>
                </c:pt>
                <c:pt idx="36">
                  <c:v>113625830.53469497</c:v>
                </c:pt>
                <c:pt idx="37">
                  <c:v>124863214.46082641</c:v>
                </c:pt>
                <c:pt idx="38">
                  <c:v>136835965.09530067</c:v>
                </c:pt>
                <c:pt idx="39">
                  <c:v>149793232.79673487</c:v>
                </c:pt>
                <c:pt idx="40">
                  <c:v>160685649.73920953</c:v>
                </c:pt>
                <c:pt idx="41">
                  <c:v>172073836.90277374</c:v>
                </c:pt>
                <c:pt idx="42">
                  <c:v>184003754.12674826</c:v>
                </c:pt>
                <c:pt idx="43">
                  <c:v>196602503.35568294</c:v>
                </c:pt>
                <c:pt idx="44">
                  <c:v>210123151.7177847</c:v>
                </c:pt>
                <c:pt idx="45">
                  <c:v>224475303.20547017</c:v>
                </c:pt>
                <c:pt idx="46">
                  <c:v>238853360.44173363</c:v>
                </c:pt>
                <c:pt idx="47">
                  <c:v>253656125.48634008</c:v>
                </c:pt>
                <c:pt idx="48">
                  <c:v>268982547.33880609</c:v>
                </c:pt>
                <c:pt idx="49">
                  <c:v>307424812.89992559</c:v>
                </c:pt>
                <c:pt idx="50">
                  <c:v>365754963.44310248</c:v>
                </c:pt>
                <c:pt idx="51">
                  <c:v>430368888.86030918</c:v>
                </c:pt>
                <c:pt idx="52">
                  <c:v>501527618.52853101</c:v>
                </c:pt>
                <c:pt idx="53">
                  <c:v>529909503.14346248</c:v>
                </c:pt>
                <c:pt idx="54">
                  <c:v>546392429.98129404</c:v>
                </c:pt>
                <c:pt idx="55">
                  <c:v>563288797.98149133</c:v>
                </c:pt>
                <c:pt idx="56">
                  <c:v>580502899.57056057</c:v>
                </c:pt>
                <c:pt idx="57">
                  <c:v>597976099.97584748</c:v>
                </c:pt>
                <c:pt idx="58">
                  <c:v>615879334.10206151</c:v>
                </c:pt>
                <c:pt idx="59">
                  <c:v>667596044.90321255</c:v>
                </c:pt>
                <c:pt idx="60">
                  <c:v>730602728.30820751</c:v>
                </c:pt>
                <c:pt idx="61">
                  <c:v>797048197.36632442</c:v>
                </c:pt>
                <c:pt idx="62">
                  <c:v>867433649.0282644</c:v>
                </c:pt>
                <c:pt idx="63">
                  <c:v>941858901.98684192</c:v>
                </c:pt>
                <c:pt idx="64">
                  <c:v>1024268559.3334973</c:v>
                </c:pt>
                <c:pt idx="65">
                  <c:v>1117665910.8333645</c:v>
                </c:pt>
                <c:pt idx="66">
                  <c:v>1215442430.2239215</c:v>
                </c:pt>
                <c:pt idx="67">
                  <c:v>1317382144.0083618</c:v>
                </c:pt>
                <c:pt idx="68">
                  <c:v>1428151959.468457</c:v>
                </c:pt>
                <c:pt idx="69">
                  <c:v>1537700626.1204584</c:v>
                </c:pt>
                <c:pt idx="70">
                  <c:v>1656002989.3388505</c:v>
                </c:pt>
                <c:pt idx="71">
                  <c:v>1780445388.3731241</c:v>
                </c:pt>
                <c:pt idx="72">
                  <c:v>1921313763.4363384</c:v>
                </c:pt>
                <c:pt idx="73">
                  <c:v>2072918802.5163727</c:v>
                </c:pt>
                <c:pt idx="74">
                  <c:v>2240550641.5831313</c:v>
                </c:pt>
                <c:pt idx="75">
                  <c:v>2405587128.5963125</c:v>
                </c:pt>
                <c:pt idx="76">
                  <c:v>2582201000.8609428</c:v>
                </c:pt>
                <c:pt idx="77">
                  <c:v>2754723620.5126438</c:v>
                </c:pt>
                <c:pt idx="78">
                  <c:v>2925384695.0284529</c:v>
                </c:pt>
                <c:pt idx="79">
                  <c:v>3103020496.3667083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9D-49E7-832A-C2D0F2292322}"/>
            </c:ext>
          </c:extLst>
        </c:ser>
        <c:ser>
          <c:idx val="1"/>
          <c:order val="1"/>
          <c:marker>
            <c:symbol val="none"/>
          </c:marker>
          <c:val>
            <c:numRef>
              <c:f>将兵属性对比验证!$M$5:$M$84</c:f>
              <c:numCache>
                <c:formatCode>General</c:formatCode>
                <c:ptCount val="80"/>
                <c:pt idx="0">
                  <c:v>493202.76505407033</c:v>
                </c:pt>
                <c:pt idx="1">
                  <c:v>740573.7664498128</c:v>
                </c:pt>
                <c:pt idx="2">
                  <c:v>1058482.9761191488</c:v>
                </c:pt>
                <c:pt idx="3">
                  <c:v>1470914.7700496258</c:v>
                </c:pt>
                <c:pt idx="4">
                  <c:v>1996754.6258521031</c:v>
                </c:pt>
                <c:pt idx="5">
                  <c:v>2657301.0956971901</c:v>
                </c:pt>
                <c:pt idx="6">
                  <c:v>3476442.1374571887</c:v>
                </c:pt>
                <c:pt idx="7">
                  <c:v>4451801.0393759003</c:v>
                </c:pt>
                <c:pt idx="8">
                  <c:v>5613966.52418584</c:v>
                </c:pt>
                <c:pt idx="9">
                  <c:v>6997651.6785336444</c:v>
                </c:pt>
                <c:pt idx="10">
                  <c:v>8631971.2423083987</c:v>
                </c:pt>
                <c:pt idx="11">
                  <c:v>9768806.508660363</c:v>
                </c:pt>
                <c:pt idx="12">
                  <c:v>11089500.527128555</c:v>
                </c:pt>
                <c:pt idx="13">
                  <c:v>12364998.412086116</c:v>
                </c:pt>
                <c:pt idx="14">
                  <c:v>13784843.172334913</c:v>
                </c:pt>
                <c:pt idx="15">
                  <c:v>15289134.71341747</c:v>
                </c:pt>
                <c:pt idx="16">
                  <c:v>17126669.803064935</c:v>
                </c:pt>
                <c:pt idx="17">
                  <c:v>19028888.468933817</c:v>
                </c:pt>
                <c:pt idx="18">
                  <c:v>21067687.803233322</c:v>
                </c:pt>
                <c:pt idx="19">
                  <c:v>23254437.082396742</c:v>
                </c:pt>
                <c:pt idx="20">
                  <c:v>25701101.533605367</c:v>
                </c:pt>
                <c:pt idx="21">
                  <c:v>28295799.781034641</c:v>
                </c:pt>
                <c:pt idx="22">
                  <c:v>30958925.522420704</c:v>
                </c:pt>
                <c:pt idx="23">
                  <c:v>33911468.459670633</c:v>
                </c:pt>
                <c:pt idx="24">
                  <c:v>37134147.109277427</c:v>
                </c:pt>
                <c:pt idx="25">
                  <c:v>40675909.818700962</c:v>
                </c:pt>
                <c:pt idx="26">
                  <c:v>44437214.884662658</c:v>
                </c:pt>
                <c:pt idx="27">
                  <c:v>48475592.954930387</c:v>
                </c:pt>
                <c:pt idx="28">
                  <c:v>52981253.230165347</c:v>
                </c:pt>
                <c:pt idx="29">
                  <c:v>57737999.152663745</c:v>
                </c:pt>
                <c:pt idx="30">
                  <c:v>63066464.420020454</c:v>
                </c:pt>
                <c:pt idx="31">
                  <c:v>68733757.397535846</c:v>
                </c:pt>
                <c:pt idx="32">
                  <c:v>74892517.456982717</c:v>
                </c:pt>
                <c:pt idx="33">
                  <c:v>81492552.535574868</c:v>
                </c:pt>
                <c:pt idx="34">
                  <c:v>88751069.512688622</c:v>
                </c:pt>
                <c:pt idx="35">
                  <c:v>96291043.904523894</c:v>
                </c:pt>
                <c:pt idx="36">
                  <c:v>104493439.61080094</c:v>
                </c:pt>
                <c:pt idx="37">
                  <c:v>113071355.65521227</c:v>
                </c:pt>
                <c:pt idx="38">
                  <c:v>122323481.84550406</c:v>
                </c:pt>
                <c:pt idx="39">
                  <c:v>132344819.29457128</c:v>
                </c:pt>
                <c:pt idx="40">
                  <c:v>142623505.00141034</c:v>
                </c:pt>
                <c:pt idx="41">
                  <c:v>153700590.40838957</c:v>
                </c:pt>
                <c:pt idx="42">
                  <c:v>165341970.2176998</c:v>
                </c:pt>
                <c:pt idx="43">
                  <c:v>178193883.29269475</c:v>
                </c:pt>
                <c:pt idx="44">
                  <c:v>191839784.42878386</c:v>
                </c:pt>
                <c:pt idx="45">
                  <c:v>207041847.75889859</c:v>
                </c:pt>
                <c:pt idx="46">
                  <c:v>222469540.55172747</c:v>
                </c:pt>
                <c:pt idx="47">
                  <c:v>238839451.09262624</c:v>
                </c:pt>
                <c:pt idx="48">
                  <c:v>255985549.92994532</c:v>
                </c:pt>
                <c:pt idx="49">
                  <c:v>273715045.04794115</c:v>
                </c:pt>
                <c:pt idx="50">
                  <c:v>295431704.08395207</c:v>
                </c:pt>
                <c:pt idx="51">
                  <c:v>318659534.97727972</c:v>
                </c:pt>
                <c:pt idx="52">
                  <c:v>343922817.26336616</c:v>
                </c:pt>
                <c:pt idx="53">
                  <c:v>370506569.4207328</c:v>
                </c:pt>
                <c:pt idx="54">
                  <c:v>399687230.73729777</c:v>
                </c:pt>
                <c:pt idx="55">
                  <c:v>430738389.54130358</c:v>
                </c:pt>
                <c:pt idx="56">
                  <c:v>464088723.39236563</c:v>
                </c:pt>
                <c:pt idx="57">
                  <c:v>500090440.86427093</c:v>
                </c:pt>
                <c:pt idx="58">
                  <c:v>538731171.51871467</c:v>
                </c:pt>
                <c:pt idx="59">
                  <c:v>618087923.82484937</c:v>
                </c:pt>
                <c:pt idx="60">
                  <c:v>672822424.44405174</c:v>
                </c:pt>
                <c:pt idx="61">
                  <c:v>733198289.55577695</c:v>
                </c:pt>
                <c:pt idx="62">
                  <c:v>797759626.59139979</c:v>
                </c:pt>
                <c:pt idx="63">
                  <c:v>869064948.03556252</c:v>
                </c:pt>
                <c:pt idx="64">
                  <c:v>948912557.88105321</c:v>
                </c:pt>
                <c:pt idx="65">
                  <c:v>1035514729.2791487</c:v>
                </c:pt>
                <c:pt idx="66">
                  <c:v>1126151743.05791</c:v>
                </c:pt>
                <c:pt idx="67">
                  <c:v>1222736002.270113</c:v>
                </c:pt>
                <c:pt idx="68">
                  <c:v>1333686329.4485674</c:v>
                </c:pt>
                <c:pt idx="69">
                  <c:v>1458478889.4883375</c:v>
                </c:pt>
                <c:pt idx="70">
                  <c:v>1595128140.9120226</c:v>
                </c:pt>
                <c:pt idx="71">
                  <c:v>1742869190.3163066</c:v>
                </c:pt>
                <c:pt idx="72">
                  <c:v>1906801202.1741126</c:v>
                </c:pt>
                <c:pt idx="73">
                  <c:v>2090113926.6697924</c:v>
                </c:pt>
                <c:pt idx="74">
                  <c:v>2268543333.6269436</c:v>
                </c:pt>
                <c:pt idx="75">
                  <c:v>2460894445.7448044</c:v>
                </c:pt>
                <c:pt idx="76">
                  <c:v>2675411108.0104723</c:v>
                </c:pt>
                <c:pt idx="77">
                  <c:v>2881713866.639307</c:v>
                </c:pt>
                <c:pt idx="78">
                  <c:v>3093784159.2004604</c:v>
                </c:pt>
                <c:pt idx="79">
                  <c:v>3313128268.4679008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9D-49E7-832A-C2D0F2292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78624"/>
        <c:axId val="770884608"/>
      </c:lineChart>
      <c:catAx>
        <c:axId val="770878624"/>
        <c:scaling>
          <c:orientation val="minMax"/>
        </c:scaling>
        <c:delete val="0"/>
        <c:axPos val="b"/>
        <c:majorTickMark val="none"/>
        <c:minorTickMark val="none"/>
        <c:tickLblPos val="nextTo"/>
        <c:crossAx val="770884608"/>
        <c:crosses val="autoZero"/>
        <c:auto val="1"/>
        <c:lblAlgn val="ctr"/>
        <c:lblOffset val="100"/>
        <c:noMultiLvlLbl val="0"/>
      </c:catAx>
      <c:valAx>
        <c:axId val="7708846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708786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武将</c:v>
          </c:tx>
          <c:marker>
            <c:symbol val="none"/>
          </c:marker>
          <c:val>
            <c:numRef>
              <c:f>将兵属性对比验证!$G$5:$G$84</c:f>
              <c:numCache>
                <c:formatCode>General</c:formatCode>
                <c:ptCount val="80"/>
                <c:pt idx="0">
                  <c:v>987847.31564770138</c:v>
                </c:pt>
                <c:pt idx="1">
                  <c:v>1323667.2656631856</c:v>
                </c:pt>
                <c:pt idx="2">
                  <c:v>1708548.2943688403</c:v>
                </c:pt>
                <c:pt idx="3">
                  <c:v>2162282.820138359</c:v>
                </c:pt>
                <c:pt idx="4">
                  <c:v>2691196.6297453269</c:v>
                </c:pt>
                <c:pt idx="5">
                  <c:v>3301802.9787492887</c:v>
                </c:pt>
                <c:pt idx="6">
                  <c:v>3994357.9662475009</c:v>
                </c:pt>
                <c:pt idx="7">
                  <c:v>4742941.5520472229</c:v>
                </c:pt>
                <c:pt idx="8">
                  <c:v>5577852.4152066894</c:v>
                </c:pt>
                <c:pt idx="9">
                  <c:v>6503685.7213688288</c:v>
                </c:pt>
                <c:pt idx="10">
                  <c:v>7525036.6361765619</c:v>
                </c:pt>
                <c:pt idx="11">
                  <c:v>8538469.6293454822</c:v>
                </c:pt>
                <c:pt idx="12">
                  <c:v>9625351.1701663956</c:v>
                </c:pt>
                <c:pt idx="13">
                  <c:v>10787261.667639185</c:v>
                </c:pt>
                <c:pt idx="14">
                  <c:v>12025781.530763721</c:v>
                </c:pt>
                <c:pt idx="15">
                  <c:v>13639765.664470561</c:v>
                </c:pt>
                <c:pt idx="16">
                  <c:v>15114198.810104808</c:v>
                </c:pt>
                <c:pt idx="17">
                  <c:v>16681371.800298564</c:v>
                </c:pt>
                <c:pt idx="18">
                  <c:v>18342717.880212158</c:v>
                </c:pt>
                <c:pt idx="19">
                  <c:v>20189491.975309156</c:v>
                </c:pt>
                <c:pt idx="20">
                  <c:v>22935436.701838396</c:v>
                </c:pt>
                <c:pt idx="21">
                  <c:v>25900887.947362699</c:v>
                </c:pt>
                <c:pt idx="22">
                  <c:v>29116964.479996108</c:v>
                </c:pt>
                <c:pt idx="23">
                  <c:v>32708517.297869619</c:v>
                </c:pt>
                <c:pt idx="24">
                  <c:v>36595172.068141773</c:v>
                </c:pt>
                <c:pt idx="25">
                  <c:v>40774704.678225122</c:v>
                </c:pt>
                <c:pt idx="26">
                  <c:v>45259772.118435599</c:v>
                </c:pt>
                <c:pt idx="27">
                  <c:v>50348766.31995324</c:v>
                </c:pt>
                <c:pt idx="28">
                  <c:v>55922239.146117844</c:v>
                </c:pt>
                <c:pt idx="29">
                  <c:v>61884417.584835291</c:v>
                </c:pt>
                <c:pt idx="30">
                  <c:v>69942571.29949905</c:v>
                </c:pt>
                <c:pt idx="31">
                  <c:v>78693042.352643862</c:v>
                </c:pt>
                <c:pt idx="32">
                  <c:v>88147356.967891783</c:v>
                </c:pt>
                <c:pt idx="33">
                  <c:v>98442532.378240168</c:v>
                </c:pt>
                <c:pt idx="34">
                  <c:v>109825501.28659707</c:v>
                </c:pt>
                <c:pt idx="35">
                  <c:v>122050948.4982083</c:v>
                </c:pt>
                <c:pt idx="36">
                  <c:v>135113999.48656967</c:v>
                </c:pt>
                <c:pt idx="37">
                  <c:v>149086812.42588553</c:v>
                </c:pt>
                <c:pt idx="38">
                  <c:v>164006068.11902404</c:v>
                </c:pt>
                <c:pt idx="39">
                  <c:v>180183497.48540634</c:v>
                </c:pt>
                <c:pt idx="40">
                  <c:v>193769607.46670246</c:v>
                </c:pt>
                <c:pt idx="41">
                  <c:v>208079756.84665942</c:v>
                </c:pt>
                <c:pt idx="42">
                  <c:v>223135076.88966027</c:v>
                </c:pt>
                <c:pt idx="43">
                  <c:v>239925829.60138929</c:v>
                </c:pt>
                <c:pt idx="44">
                  <c:v>257186434.68747061</c:v>
                </c:pt>
                <c:pt idx="45">
                  <c:v>274407992.20440769</c:v>
                </c:pt>
                <c:pt idx="46">
                  <c:v>292366331.02487969</c:v>
                </c:pt>
                <c:pt idx="47">
                  <c:v>311071559.35716641</c:v>
                </c:pt>
                <c:pt idx="48">
                  <c:v>334495315.67339164</c:v>
                </c:pt>
                <c:pt idx="49">
                  <c:v>356007170.74156964</c:v>
                </c:pt>
                <c:pt idx="50">
                  <c:v>392429470.19602931</c:v>
                </c:pt>
                <c:pt idx="51">
                  <c:v>431395033.29309422</c:v>
                </c:pt>
                <c:pt idx="52">
                  <c:v>473577067.08780891</c:v>
                </c:pt>
                <c:pt idx="53">
                  <c:v>520748999.28139943</c:v>
                </c:pt>
                <c:pt idx="54">
                  <c:v>570975782.03958082</c:v>
                </c:pt>
                <c:pt idx="55">
                  <c:v>624368910.68548644</c:v>
                </c:pt>
                <c:pt idx="56">
                  <c:v>681040143.24187934</c:v>
                </c:pt>
                <c:pt idx="57">
                  <c:v>741651478.33740926</c:v>
                </c:pt>
                <c:pt idx="58">
                  <c:v>807229058.83879685</c:v>
                </c:pt>
                <c:pt idx="59">
                  <c:v>878889678.39702165</c:v>
                </c:pt>
                <c:pt idx="60">
                  <c:v>960740388.18132758</c:v>
                </c:pt>
                <c:pt idx="61">
                  <c:v>1047589325.3067633</c:v>
                </c:pt>
                <c:pt idx="62">
                  <c:v>1139636999.4695647</c:v>
                </c:pt>
                <c:pt idx="63">
                  <c:v>1236994534.3795283</c:v>
                </c:pt>
                <c:pt idx="64">
                  <c:v>1333029362.7156405</c:v>
                </c:pt>
                <c:pt idx="65">
                  <c:v>1428365961.0210588</c:v>
                </c:pt>
                <c:pt idx="66">
                  <c:v>1529256171.2606425</c:v>
                </c:pt>
                <c:pt idx="67">
                  <c:v>1641850873.8795457</c:v>
                </c:pt>
                <c:pt idx="68">
                  <c:v>1759367282.9784315</c:v>
                </c:pt>
                <c:pt idx="69">
                  <c:v>1881375598.161299</c:v>
                </c:pt>
                <c:pt idx="70">
                  <c:v>2012299443.6406717</c:v>
                </c:pt>
                <c:pt idx="71">
                  <c:v>2147816453.4387913</c:v>
                </c:pt>
                <c:pt idx="72">
                  <c:v>2291508817.775485</c:v>
                </c:pt>
                <c:pt idx="73">
                  <c:v>2441907400.6303973</c:v>
                </c:pt>
                <c:pt idx="74">
                  <c:v>2608078224.708869</c:v>
                </c:pt>
                <c:pt idx="75">
                  <c:v>2802428537.0374012</c:v>
                </c:pt>
                <c:pt idx="76">
                  <c:v>3003022634.8925076</c:v>
                </c:pt>
                <c:pt idx="77">
                  <c:v>3207750801.969317</c:v>
                </c:pt>
                <c:pt idx="78">
                  <c:v>3419610450.9619751</c:v>
                </c:pt>
                <c:pt idx="79">
                  <c:v>3635114300.6391144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7-4DD7-B7F7-91C5219CBA69}"/>
            </c:ext>
          </c:extLst>
        </c:ser>
        <c:ser>
          <c:idx val="1"/>
          <c:order val="1"/>
          <c:tx>
            <c:v>士兵</c:v>
          </c:tx>
          <c:marker>
            <c:symbol val="none"/>
          </c:marker>
          <c:val>
            <c:numRef>
              <c:f>将兵属性对比验证!$N$5:$N$84</c:f>
              <c:numCache>
                <c:formatCode>General</c:formatCode>
                <c:ptCount val="80"/>
                <c:pt idx="0">
                  <c:v>493923.65782385063</c:v>
                </c:pt>
                <c:pt idx="1">
                  <c:v>753214.9643837593</c:v>
                </c:pt>
                <c:pt idx="2">
                  <c:v>1091882.6725373389</c:v>
                </c:pt>
                <c:pt idx="3">
                  <c:v>1536173.2412877593</c:v>
                </c:pt>
                <c:pt idx="4">
                  <c:v>2108265.7639306462</c:v>
                </c:pt>
                <c:pt idx="5">
                  <c:v>2833319.3611712446</c:v>
                </c:pt>
                <c:pt idx="6">
                  <c:v>3733676.5016725576</c:v>
                </c:pt>
                <c:pt idx="7">
                  <c:v>4806378.0598926051</c:v>
                </c:pt>
                <c:pt idx="8">
                  <c:v>6102776.4398144661</c:v>
                </c:pt>
                <c:pt idx="9">
                  <c:v>7654871.3313427838</c:v>
                </c:pt>
                <c:pt idx="10">
                  <c:v>9497482.0691883136</c:v>
                </c:pt>
                <c:pt idx="11">
                  <c:v>10772069.29118022</c:v>
                </c:pt>
                <c:pt idx="12">
                  <c:v>12122998.340273149</c:v>
                </c:pt>
                <c:pt idx="13">
                  <c:v>13524750.755200563</c:v>
                </c:pt>
                <c:pt idx="14">
                  <c:v>15034836.189623194</c:v>
                </c:pt>
                <c:pt idx="15">
                  <c:v>17070130.473261733</c:v>
                </c:pt>
                <c:pt idx="16">
                  <c:v>18922932.792757638</c:v>
                </c:pt>
                <c:pt idx="17">
                  <c:v>21011431.691483188</c:v>
                </c:pt>
                <c:pt idx="18">
                  <c:v>23227499.884978447</c:v>
                </c:pt>
                <c:pt idx="19">
                  <c:v>25627427.591113873</c:v>
                </c:pt>
                <c:pt idx="20">
                  <c:v>28306822.484593809</c:v>
                </c:pt>
                <c:pt idx="21">
                  <c:v>31129926.39244619</c:v>
                </c:pt>
                <c:pt idx="22">
                  <c:v>34193207.623131566</c:v>
                </c:pt>
                <c:pt idx="23">
                  <c:v>37638090.933999494</c:v>
                </c:pt>
                <c:pt idx="24">
                  <c:v>41428346.433551282</c:v>
                </c:pt>
                <c:pt idx="25">
                  <c:v>45371197.507077679</c:v>
                </c:pt>
                <c:pt idx="26">
                  <c:v>49693410.218885869</c:v>
                </c:pt>
                <c:pt idx="27">
                  <c:v>54383518.131039619</c:v>
                </c:pt>
                <c:pt idx="28">
                  <c:v>59651605.958711572</c:v>
                </c:pt>
                <c:pt idx="29">
                  <c:v>65155924.059151173</c:v>
                </c:pt>
                <c:pt idx="30">
                  <c:v>71356488.187882453</c:v>
                </c:pt>
                <c:pt idx="31">
                  <c:v>78036998.424172133</c:v>
                </c:pt>
                <c:pt idx="32">
                  <c:v>85205323.575949714</c:v>
                </c:pt>
                <c:pt idx="33">
                  <c:v>92998120.310037553</c:v>
                </c:pt>
                <c:pt idx="34">
                  <c:v>101288318.42976917</c:v>
                </c:pt>
                <c:pt idx="35">
                  <c:v>110188797.28535417</c:v>
                </c:pt>
                <c:pt idx="36">
                  <c:v>119445914.37439957</c:v>
                </c:pt>
                <c:pt idx="37">
                  <c:v>129543807.069169</c:v>
                </c:pt>
                <c:pt idx="38">
                  <c:v>140189509.89563373</c:v>
                </c:pt>
                <c:pt idx="39">
                  <c:v>151732445.8814559</c:v>
                </c:pt>
                <c:pt idx="40">
                  <c:v>163315809.19080281</c:v>
                </c:pt>
                <c:pt idx="41">
                  <c:v>176188350.52369651</c:v>
                </c:pt>
                <c:pt idx="42">
                  <c:v>189871285.39911723</c:v>
                </c:pt>
                <c:pt idx="43">
                  <c:v>204814496.58713868</c:v>
                </c:pt>
                <c:pt idx="44">
                  <c:v>220652449.92506126</c:v>
                </c:pt>
                <c:pt idx="45">
                  <c:v>236541363.80960429</c:v>
                </c:pt>
                <c:pt idx="46">
                  <c:v>253593155.46377456</c:v>
                </c:pt>
                <c:pt idx="47">
                  <c:v>271077101.1904031</c:v>
                </c:pt>
                <c:pt idx="48">
                  <c:v>293080710.2453016</c:v>
                </c:pt>
                <c:pt idx="49">
                  <c:v>313121702.21897411</c:v>
                </c:pt>
                <c:pt idx="50">
                  <c:v>339546940.12124217</c:v>
                </c:pt>
                <c:pt idx="51">
                  <c:v>368290624.66967994</c:v>
                </c:pt>
                <c:pt idx="52">
                  <c:v>398699682.41506022</c:v>
                </c:pt>
                <c:pt idx="53">
                  <c:v>431694919.87989056</c:v>
                </c:pt>
                <c:pt idx="54">
                  <c:v>466230104.40335178</c:v>
                </c:pt>
                <c:pt idx="55">
                  <c:v>503746528.29993337</c:v>
                </c:pt>
                <c:pt idx="56">
                  <c:v>543880843.80062056</c:v>
                </c:pt>
                <c:pt idx="57">
                  <c:v>587635591.55088508</c:v>
                </c:pt>
                <c:pt idx="58">
                  <c:v>635074303.44730437</c:v>
                </c:pt>
                <c:pt idx="59">
                  <c:v>754683217.68272293</c:v>
                </c:pt>
                <c:pt idx="60">
                  <c:v>821916035.33216226</c:v>
                </c:pt>
                <c:pt idx="61">
                  <c:v>894827179.5117842</c:v>
                </c:pt>
                <c:pt idx="62">
                  <c:v>974681783.25379455</c:v>
                </c:pt>
                <c:pt idx="63">
                  <c:v>1060800564.9826967</c:v>
                </c:pt>
                <c:pt idx="64">
                  <c:v>1155257251.7756221</c:v>
                </c:pt>
                <c:pt idx="65">
                  <c:v>1254717672.3003721</c:v>
                </c:pt>
                <c:pt idx="66">
                  <c:v>1364964321.2289929</c:v>
                </c:pt>
                <c:pt idx="67">
                  <c:v>1490842647.9002705</c:v>
                </c:pt>
                <c:pt idx="68">
                  <c:v>1630845378.2743301</c:v>
                </c:pt>
                <c:pt idx="69">
                  <c:v>1782414202.1848662</c:v>
                </c:pt>
                <c:pt idx="70">
                  <c:v>1945617731.4954987</c:v>
                </c:pt>
                <c:pt idx="71">
                  <c:v>2120707074.8506482</c:v>
                </c:pt>
                <c:pt idx="72">
                  <c:v>2315762849.5191007</c:v>
                </c:pt>
                <c:pt idx="73">
                  <c:v>2532160790.974525</c:v>
                </c:pt>
                <c:pt idx="74">
                  <c:v>2750412834.4107647</c:v>
                </c:pt>
                <c:pt idx="75">
                  <c:v>2977510709.1901565</c:v>
                </c:pt>
                <c:pt idx="76">
                  <c:v>3216756778.2179976</c:v>
                </c:pt>
                <c:pt idx="77">
                  <c:v>3465613733.1916423</c:v>
                </c:pt>
                <c:pt idx="78">
                  <c:v>3732752419.4466548</c:v>
                </c:pt>
                <c:pt idx="79">
                  <c:v>4028913981.9951944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D7-4DD7-B7F7-91C5219CB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87328"/>
        <c:axId val="770879168"/>
      </c:lineChart>
      <c:catAx>
        <c:axId val="770887328"/>
        <c:scaling>
          <c:orientation val="minMax"/>
        </c:scaling>
        <c:delete val="0"/>
        <c:axPos val="b"/>
        <c:majorTickMark val="none"/>
        <c:minorTickMark val="none"/>
        <c:tickLblPos val="nextTo"/>
        <c:crossAx val="770879168"/>
        <c:crosses val="autoZero"/>
        <c:auto val="1"/>
        <c:lblAlgn val="ctr"/>
        <c:lblOffset val="100"/>
        <c:noMultiLvlLbl val="0"/>
      </c:catAx>
      <c:valAx>
        <c:axId val="77087916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7088732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将兵属性对比验证!$H$5:$H$84</c:f>
              <c:numCache>
                <c:formatCode>General</c:formatCode>
                <c:ptCount val="80"/>
                <c:pt idx="0">
                  <c:v>989373.16189703252</c:v>
                </c:pt>
                <c:pt idx="1">
                  <c:v>1328160.5912810611</c:v>
                </c:pt>
                <c:pt idx="2">
                  <c:v>1718738.8043641583</c:v>
                </c:pt>
                <c:pt idx="3">
                  <c:v>2180083.2316254298</c:v>
                </c:pt>
                <c:pt idx="4">
                  <c:v>2718819.2672541854</c:v>
                </c:pt>
                <c:pt idx="5">
                  <c:v>3341779.4770002882</c:v>
                </c:pt>
                <c:pt idx="6">
                  <c:v>4032025.5075382274</c:v>
                </c:pt>
                <c:pt idx="7">
                  <c:v>4792048.4729313049</c:v>
                </c:pt>
                <c:pt idx="8">
                  <c:v>5640190.5508522829</c:v>
                </c:pt>
                <c:pt idx="9">
                  <c:v>6581165.8319844743</c:v>
                </c:pt>
                <c:pt idx="10">
                  <c:v>7619688.407011196</c:v>
                </c:pt>
                <c:pt idx="11">
                  <c:v>8749108.9975028951</c:v>
                </c:pt>
                <c:pt idx="12">
                  <c:v>9968853.7137424387</c:v>
                </c:pt>
                <c:pt idx="13">
                  <c:v>11281151.090300608</c:v>
                </c:pt>
                <c:pt idx="14">
                  <c:v>12898947.625473419</c:v>
                </c:pt>
                <c:pt idx="15">
                  <c:v>14469591.417997763</c:v>
                </c:pt>
                <c:pt idx="16">
                  <c:v>16149531.64579045</c:v>
                </c:pt>
                <c:pt idx="17">
                  <c:v>17941641.44322655</c:v>
                </c:pt>
                <c:pt idx="18">
                  <c:v>19848793.944681197</c:v>
                </c:pt>
                <c:pt idx="19">
                  <c:v>21956921.490113199</c:v>
                </c:pt>
                <c:pt idx="20">
                  <c:v>24988655.633139279</c:v>
                </c:pt>
                <c:pt idx="21">
                  <c:v>28466918.105961744</c:v>
                </c:pt>
                <c:pt idx="22">
                  <c:v>32202954.997200776</c:v>
                </c:pt>
                <c:pt idx="23">
                  <c:v>36245310.943203606</c:v>
                </c:pt>
                <c:pt idx="24">
                  <c:v>40605506.166294947</c:v>
                </c:pt>
                <c:pt idx="25">
                  <c:v>45297180.07326553</c:v>
                </c:pt>
                <c:pt idx="26">
                  <c:v>50333930.841425955</c:v>
                </c:pt>
                <c:pt idx="27">
                  <c:v>56051814.149543814</c:v>
                </c:pt>
                <c:pt idx="28">
                  <c:v>62227579.362592801</c:v>
                </c:pt>
                <c:pt idx="29">
                  <c:v>68888189.700651556</c:v>
                </c:pt>
                <c:pt idx="30">
                  <c:v>77773978.946436673</c:v>
                </c:pt>
                <c:pt idx="31">
                  <c:v>87388025.327833518</c:v>
                </c:pt>
                <c:pt idx="32">
                  <c:v>97735456.979062244</c:v>
                </c:pt>
                <c:pt idx="33">
                  <c:v>109213034.97628842</c:v>
                </c:pt>
                <c:pt idx="34">
                  <c:v>121799406.47752649</c:v>
                </c:pt>
                <c:pt idx="35">
                  <c:v>135268899.53123561</c:v>
                </c:pt>
                <c:pt idx="36">
                  <c:v>149682776.49265414</c:v>
                </c:pt>
                <c:pt idx="37">
                  <c:v>165090840.41834265</c:v>
                </c:pt>
                <c:pt idx="38">
                  <c:v>181694724.29385975</c:v>
                </c:pt>
                <c:pt idx="39">
                  <c:v>200327326.61682302</c:v>
                </c:pt>
                <c:pt idx="40">
                  <c:v>216213803.56602585</c:v>
                </c:pt>
                <c:pt idx="41">
                  <c:v>232844573.70738357</c:v>
                </c:pt>
                <c:pt idx="42">
                  <c:v>250723249.14221615</c:v>
                </c:pt>
                <c:pt idx="43">
                  <c:v>269248480.68047339</c:v>
                </c:pt>
                <c:pt idx="44">
                  <c:v>288547722.94184238</c:v>
                </c:pt>
                <c:pt idx="45">
                  <c:v>308711278.15077949</c:v>
                </c:pt>
                <c:pt idx="46">
                  <c:v>329818413.98905742</c:v>
                </c:pt>
                <c:pt idx="47">
                  <c:v>351933554.05183446</c:v>
                </c:pt>
                <c:pt idx="48">
                  <c:v>375514365.0504238</c:v>
                </c:pt>
                <c:pt idx="49">
                  <c:v>400698176.08343333</c:v>
                </c:pt>
                <c:pt idx="50">
                  <c:v>444397750.63146901</c:v>
                </c:pt>
                <c:pt idx="51">
                  <c:v>491225564.83866018</c:v>
                </c:pt>
                <c:pt idx="52">
                  <c:v>539476952.58230579</c:v>
                </c:pt>
                <c:pt idx="53">
                  <c:v>588275107.25070333</c:v>
                </c:pt>
                <c:pt idx="54">
                  <c:v>639969635.7137351</c:v>
                </c:pt>
                <c:pt idx="55">
                  <c:v>694716895.09498644</c:v>
                </c:pt>
                <c:pt idx="56">
                  <c:v>753042135.10998774</c:v>
                </c:pt>
                <c:pt idx="57">
                  <c:v>834377389.73906016</c:v>
                </c:pt>
                <c:pt idx="58">
                  <c:v>901553485.47275257</c:v>
                </c:pt>
                <c:pt idx="59">
                  <c:v>970912152.20165884</c:v>
                </c:pt>
                <c:pt idx="60">
                  <c:v>1048379040.6401337</c:v>
                </c:pt>
                <c:pt idx="61">
                  <c:v>1129498116.742815</c:v>
                </c:pt>
                <c:pt idx="62">
                  <c:v>1214422240.3362741</c:v>
                </c:pt>
                <c:pt idx="63">
                  <c:v>1303547287.0318487</c:v>
                </c:pt>
                <c:pt idx="64">
                  <c:v>1397277424.4953597</c:v>
                </c:pt>
                <c:pt idx="65">
                  <c:v>1499590185.1041405</c:v>
                </c:pt>
                <c:pt idx="66">
                  <c:v>1610813487.5120032</c:v>
                </c:pt>
                <c:pt idx="67">
                  <c:v>1728897178.7928195</c:v>
                </c:pt>
                <c:pt idx="68">
                  <c:v>1852764352.4251499</c:v>
                </c:pt>
                <c:pt idx="69">
                  <c:v>1982746141.6809103</c:v>
                </c:pt>
                <c:pt idx="70">
                  <c:v>2119373919.1163516</c:v>
                </c:pt>
                <c:pt idx="71">
                  <c:v>2263237659.1554394</c:v>
                </c:pt>
                <c:pt idx="72">
                  <c:v>2415899199.6991496</c:v>
                </c:pt>
                <c:pt idx="73">
                  <c:v>2584545880.7795358</c:v>
                </c:pt>
                <c:pt idx="74">
                  <c:v>2762976935.9192309</c:v>
                </c:pt>
                <c:pt idx="75">
                  <c:v>2972293006.4719729</c:v>
                </c:pt>
                <c:pt idx="76">
                  <c:v>3191993033.8783216</c:v>
                </c:pt>
                <c:pt idx="77">
                  <c:v>3414642660.0814295</c:v>
                </c:pt>
                <c:pt idx="78">
                  <c:v>3647840722.4202466</c:v>
                </c:pt>
                <c:pt idx="79">
                  <c:v>3889190750.5731978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8-4A25-A684-86CBE32ABB93}"/>
            </c:ext>
          </c:extLst>
        </c:ser>
        <c:ser>
          <c:idx val="1"/>
          <c:order val="1"/>
          <c:marker>
            <c:symbol val="none"/>
          </c:marker>
          <c:val>
            <c:numRef>
              <c:f>将兵属性对比验证!$O$5:$O$84</c:f>
              <c:numCache>
                <c:formatCode>General</c:formatCode>
                <c:ptCount val="80"/>
                <c:pt idx="0">
                  <c:v>494686.5809485162</c:v>
                </c:pt>
                <c:pt idx="1">
                  <c:v>763517.80105955712</c:v>
                </c:pt>
                <c:pt idx="2">
                  <c:v>1119016.5021394349</c:v>
                </c:pt>
                <c:pt idx="3">
                  <c:v>1589159.7246457755</c:v>
                </c:pt>
                <c:pt idx="4">
                  <c:v>2198846.701536458</c:v>
                </c:pt>
                <c:pt idx="5">
                  <c:v>2976443.950558207</c:v>
                </c:pt>
                <c:pt idx="6">
                  <c:v>3930685.2807333539</c:v>
                </c:pt>
                <c:pt idx="7">
                  <c:v>5086432.0955844736</c:v>
                </c:pt>
                <c:pt idx="8">
                  <c:v>6488816.0610860093</c:v>
                </c:pt>
                <c:pt idx="9">
                  <c:v>8173952.5665000509</c:v>
                </c:pt>
                <c:pt idx="10">
                  <c:v>10181216.137219915</c:v>
                </c:pt>
                <c:pt idx="11">
                  <c:v>11583756.501541005</c:v>
                </c:pt>
                <c:pt idx="12">
                  <c:v>13102071.538329493</c:v>
                </c:pt>
                <c:pt idx="13">
                  <c:v>14615133.765101837</c:v>
                </c:pt>
                <c:pt idx="14">
                  <c:v>16624463.022764908</c:v>
                </c:pt>
                <c:pt idx="15">
                  <c:v>18644648.964255717</c:v>
                </c:pt>
                <c:pt idx="16">
                  <c:v>20666020.234246708</c:v>
                </c:pt>
                <c:pt idx="17">
                  <c:v>22982666.009333726</c:v>
                </c:pt>
                <c:pt idx="18">
                  <c:v>25434139.574701142</c:v>
                </c:pt>
                <c:pt idx="19">
                  <c:v>27987930.29109484</c:v>
                </c:pt>
                <c:pt idx="20">
                  <c:v>30858522.144373752</c:v>
                </c:pt>
                <c:pt idx="21">
                  <c:v>34242830.030009687</c:v>
                </c:pt>
                <c:pt idx="22">
                  <c:v>37676556.38620846</c:v>
                </c:pt>
                <c:pt idx="23">
                  <c:v>41554191.749274582</c:v>
                </c:pt>
                <c:pt idx="24">
                  <c:v>45578782.804769643</c:v>
                </c:pt>
                <c:pt idx="25">
                  <c:v>50008691.570353851</c:v>
                </c:pt>
                <c:pt idx="26">
                  <c:v>54705154.858226739</c:v>
                </c:pt>
                <c:pt idx="27">
                  <c:v>60012059.423832186</c:v>
                </c:pt>
                <c:pt idx="28">
                  <c:v>65681355.666336045</c:v>
                </c:pt>
                <c:pt idx="29">
                  <c:v>71829898.895211518</c:v>
                </c:pt>
                <c:pt idx="30">
                  <c:v>78548703.783003613</c:v>
                </c:pt>
                <c:pt idx="31">
                  <c:v>85896476.692621574</c:v>
                </c:pt>
                <c:pt idx="32">
                  <c:v>93603093.096160233</c:v>
                </c:pt>
                <c:pt idx="33">
                  <c:v>102083248.1441603</c:v>
                </c:pt>
                <c:pt idx="34">
                  <c:v>110951575.47327496</c:v>
                </c:pt>
                <c:pt idx="35">
                  <c:v>120296354.21108596</c:v>
                </c:pt>
                <c:pt idx="36">
                  <c:v>130436439.73216321</c:v>
                </c:pt>
                <c:pt idx="37">
                  <c:v>141177505.90999535</c:v>
                </c:pt>
                <c:pt idx="38">
                  <c:v>152847860.14789778</c:v>
                </c:pt>
                <c:pt idx="39">
                  <c:v>165355314.97427815</c:v>
                </c:pt>
                <c:pt idx="40">
                  <c:v>178775296.86271942</c:v>
                </c:pt>
                <c:pt idx="41">
                  <c:v>192849629.69446483</c:v>
                </c:pt>
                <c:pt idx="42">
                  <c:v>208108207.98407009</c:v>
                </c:pt>
                <c:pt idx="43">
                  <c:v>223298307.7664279</c:v>
                </c:pt>
                <c:pt idx="44">
                  <c:v>239446732.94770643</c:v>
                </c:pt>
                <c:pt idx="45">
                  <c:v>256194803.89920795</c:v>
                </c:pt>
                <c:pt idx="46">
                  <c:v>274012500.97163343</c:v>
                </c:pt>
                <c:pt idx="47">
                  <c:v>293087412.76525915</c:v>
                </c:pt>
                <c:pt idx="48">
                  <c:v>312869783.6249606</c:v>
                </c:pt>
                <c:pt idx="49">
                  <c:v>334061924.88821518</c:v>
                </c:pt>
                <c:pt idx="50">
                  <c:v>363018129.96340269</c:v>
                </c:pt>
                <c:pt idx="51">
                  <c:v>394567831.34496629</c:v>
                </c:pt>
                <c:pt idx="52">
                  <c:v>428383680.72295392</c:v>
                </c:pt>
                <c:pt idx="53">
                  <c:v>464589458.09652394</c:v>
                </c:pt>
                <c:pt idx="54">
                  <c:v>503644046.46764761</c:v>
                </c:pt>
                <c:pt idx="55">
                  <c:v>545427526.42128432</c:v>
                </c:pt>
                <c:pt idx="56">
                  <c:v>591147873.58330476</c:v>
                </c:pt>
                <c:pt idx="57">
                  <c:v>654669408.93428493</c:v>
                </c:pt>
                <c:pt idx="58">
                  <c:v>710864465.16085947</c:v>
                </c:pt>
                <c:pt idx="59">
                  <c:v>890464532.72844207</c:v>
                </c:pt>
                <c:pt idx="60">
                  <c:v>965551916.89027536</c:v>
                </c:pt>
                <c:pt idx="61">
                  <c:v>1047253794.434629</c:v>
                </c:pt>
                <c:pt idx="62">
                  <c:v>1134399811.2290046</c:v>
                </c:pt>
                <c:pt idx="63">
                  <c:v>1226532717.0049462</c:v>
                </c:pt>
                <c:pt idx="64">
                  <c:v>1324559013.2078056</c:v>
                </c:pt>
                <c:pt idx="65">
                  <c:v>1436240310.954212</c:v>
                </c:pt>
                <c:pt idx="66">
                  <c:v>1559938290.1374383</c:v>
                </c:pt>
                <c:pt idx="67">
                  <c:v>1692586681.2020404</c:v>
                </c:pt>
                <c:pt idx="68">
                  <c:v>1834854340.481534</c:v>
                </c:pt>
                <c:pt idx="69">
                  <c:v>1991769583.0768812</c:v>
                </c:pt>
                <c:pt idx="70">
                  <c:v>2153631983.6460781</c:v>
                </c:pt>
                <c:pt idx="71">
                  <c:v>2331331030.7158833</c:v>
                </c:pt>
                <c:pt idx="72">
                  <c:v>2523684630.3889985</c:v>
                </c:pt>
                <c:pt idx="73">
                  <c:v>2746692816.1610289</c:v>
                </c:pt>
                <c:pt idx="74">
                  <c:v>2989961052.5529742</c:v>
                </c:pt>
                <c:pt idx="75">
                  <c:v>3283287834.6242967</c:v>
                </c:pt>
                <c:pt idx="76">
                  <c:v>3591594482.0971298</c:v>
                </c:pt>
                <c:pt idx="77">
                  <c:v>3894230974.4417996</c:v>
                </c:pt>
                <c:pt idx="78">
                  <c:v>4217535927.3451037</c:v>
                </c:pt>
                <c:pt idx="79">
                  <c:v>4556356883.817174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F8-4A25-A684-86CBE32AB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87872"/>
        <c:axId val="770876448"/>
      </c:lineChart>
      <c:catAx>
        <c:axId val="770887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770876448"/>
        <c:crosses val="autoZero"/>
        <c:auto val="1"/>
        <c:lblAlgn val="ctr"/>
        <c:lblOffset val="100"/>
        <c:noMultiLvlLbl val="0"/>
      </c:catAx>
      <c:valAx>
        <c:axId val="77087644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7088787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武将</c:v>
          </c:tx>
          <c:marker>
            <c:symbol val="none"/>
          </c:marker>
          <c:val>
            <c:numRef>
              <c:f>将兵攻城值对比验证!$G$5:$G$84</c:f>
              <c:numCache>
                <c:formatCode>General</c:formatCode>
                <c:ptCount val="80"/>
                <c:pt idx="0">
                  <c:v>3.5</c:v>
                </c:pt>
                <c:pt idx="1">
                  <c:v>7</c:v>
                </c:pt>
                <c:pt idx="2">
                  <c:v>10.5</c:v>
                </c:pt>
                <c:pt idx="3">
                  <c:v>14</c:v>
                </c:pt>
                <c:pt idx="4">
                  <c:v>17.5</c:v>
                </c:pt>
                <c:pt idx="5">
                  <c:v>21</c:v>
                </c:pt>
                <c:pt idx="6">
                  <c:v>24.5</c:v>
                </c:pt>
                <c:pt idx="7">
                  <c:v>28</c:v>
                </c:pt>
                <c:pt idx="8">
                  <c:v>31.5</c:v>
                </c:pt>
                <c:pt idx="9">
                  <c:v>35</c:v>
                </c:pt>
                <c:pt idx="10">
                  <c:v>37.1</c:v>
                </c:pt>
                <c:pt idx="11">
                  <c:v>39.200000000000003</c:v>
                </c:pt>
                <c:pt idx="12">
                  <c:v>41.3</c:v>
                </c:pt>
                <c:pt idx="13">
                  <c:v>43.4</c:v>
                </c:pt>
                <c:pt idx="14">
                  <c:v>45.5</c:v>
                </c:pt>
                <c:pt idx="15">
                  <c:v>47.6</c:v>
                </c:pt>
                <c:pt idx="16">
                  <c:v>49.7</c:v>
                </c:pt>
                <c:pt idx="17">
                  <c:v>51.8</c:v>
                </c:pt>
                <c:pt idx="18">
                  <c:v>53.900000000000006</c:v>
                </c:pt>
                <c:pt idx="19">
                  <c:v>56</c:v>
                </c:pt>
                <c:pt idx="20">
                  <c:v>58</c:v>
                </c:pt>
                <c:pt idx="21">
                  <c:v>60</c:v>
                </c:pt>
                <c:pt idx="22">
                  <c:v>62</c:v>
                </c:pt>
                <c:pt idx="23">
                  <c:v>64</c:v>
                </c:pt>
                <c:pt idx="24">
                  <c:v>66</c:v>
                </c:pt>
                <c:pt idx="25">
                  <c:v>68</c:v>
                </c:pt>
                <c:pt idx="26">
                  <c:v>70</c:v>
                </c:pt>
                <c:pt idx="27">
                  <c:v>72</c:v>
                </c:pt>
                <c:pt idx="28">
                  <c:v>74</c:v>
                </c:pt>
                <c:pt idx="29">
                  <c:v>76</c:v>
                </c:pt>
                <c:pt idx="30">
                  <c:v>78</c:v>
                </c:pt>
                <c:pt idx="31">
                  <c:v>80</c:v>
                </c:pt>
                <c:pt idx="32">
                  <c:v>82</c:v>
                </c:pt>
                <c:pt idx="33">
                  <c:v>84</c:v>
                </c:pt>
                <c:pt idx="34">
                  <c:v>86</c:v>
                </c:pt>
                <c:pt idx="35">
                  <c:v>88</c:v>
                </c:pt>
                <c:pt idx="36">
                  <c:v>90</c:v>
                </c:pt>
                <c:pt idx="37">
                  <c:v>92</c:v>
                </c:pt>
                <c:pt idx="38">
                  <c:v>94</c:v>
                </c:pt>
                <c:pt idx="39">
                  <c:v>96</c:v>
                </c:pt>
                <c:pt idx="40">
                  <c:v>98</c:v>
                </c:pt>
                <c:pt idx="41">
                  <c:v>100</c:v>
                </c:pt>
                <c:pt idx="42">
                  <c:v>102</c:v>
                </c:pt>
                <c:pt idx="43">
                  <c:v>104</c:v>
                </c:pt>
                <c:pt idx="44">
                  <c:v>106</c:v>
                </c:pt>
                <c:pt idx="45">
                  <c:v>108</c:v>
                </c:pt>
                <c:pt idx="46">
                  <c:v>110</c:v>
                </c:pt>
                <c:pt idx="47">
                  <c:v>112</c:v>
                </c:pt>
                <c:pt idx="48">
                  <c:v>114</c:v>
                </c:pt>
                <c:pt idx="49">
                  <c:v>116.05784381378839</c:v>
                </c:pt>
                <c:pt idx="50">
                  <c:v>118.18179988314874</c:v>
                </c:pt>
                <c:pt idx="51">
                  <c:v>120.30575595250909</c:v>
                </c:pt>
                <c:pt idx="52">
                  <c:v>122.42971202186943</c:v>
                </c:pt>
                <c:pt idx="53">
                  <c:v>124.53776045737547</c:v>
                </c:pt>
                <c:pt idx="54">
                  <c:v>126.62497499708159</c:v>
                </c:pt>
                <c:pt idx="55">
                  <c:v>128.71218953678772</c:v>
                </c:pt>
                <c:pt idx="56">
                  <c:v>130.79940407649386</c:v>
                </c:pt>
                <c:pt idx="57">
                  <c:v>132.8866186162</c:v>
                </c:pt>
                <c:pt idx="58">
                  <c:v>134.97383315590614</c:v>
                </c:pt>
                <c:pt idx="59">
                  <c:v>137.06059885928238</c:v>
                </c:pt>
                <c:pt idx="60">
                  <c:v>139.14717217816076</c:v>
                </c:pt>
                <c:pt idx="61">
                  <c:v>141.23374549703911</c:v>
                </c:pt>
                <c:pt idx="62">
                  <c:v>143.32031881591749</c:v>
                </c:pt>
                <c:pt idx="63">
                  <c:v>145.40689213479587</c:v>
                </c:pt>
                <c:pt idx="64">
                  <c:v>147.49346545367422</c:v>
                </c:pt>
                <c:pt idx="65">
                  <c:v>149.61252989356541</c:v>
                </c:pt>
                <c:pt idx="66">
                  <c:v>151.7342469820251</c:v>
                </c:pt>
                <c:pt idx="67">
                  <c:v>153.85596407048476</c:v>
                </c:pt>
                <c:pt idx="68">
                  <c:v>155.97768115894445</c:v>
                </c:pt>
                <c:pt idx="69">
                  <c:v>158.1278985320009</c:v>
                </c:pt>
                <c:pt idx="70">
                  <c:v>160.28451534708537</c:v>
                </c:pt>
                <c:pt idx="71">
                  <c:v>162.44113216216988</c:v>
                </c:pt>
                <c:pt idx="72">
                  <c:v>164.55949669657269</c:v>
                </c:pt>
                <c:pt idx="73">
                  <c:v>166.65482437556227</c:v>
                </c:pt>
                <c:pt idx="74">
                  <c:v>168.75013861019693</c:v>
                </c:pt>
                <c:pt idx="75">
                  <c:v>170.83703760926608</c:v>
                </c:pt>
                <c:pt idx="76">
                  <c:v>172.9239366083352</c:v>
                </c:pt>
                <c:pt idx="77">
                  <c:v>175</c:v>
                </c:pt>
                <c:pt idx="78">
                  <c:v>177</c:v>
                </c:pt>
                <c:pt idx="79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09-4F2D-B803-87D67C183393}"/>
            </c:ext>
          </c:extLst>
        </c:ser>
        <c:ser>
          <c:idx val="1"/>
          <c:order val="1"/>
          <c:tx>
            <c:v>士兵</c:v>
          </c:tx>
          <c:marker>
            <c:symbol val="none"/>
          </c:marker>
          <c:val>
            <c:numRef>
              <c:f>将兵攻城值对比验证!$N$5:$N$84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09-4F2D-B803-87D67C183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89504"/>
        <c:axId val="770882976"/>
      </c:lineChart>
      <c:catAx>
        <c:axId val="770889504"/>
        <c:scaling>
          <c:orientation val="minMax"/>
        </c:scaling>
        <c:delete val="0"/>
        <c:axPos val="b"/>
        <c:majorTickMark val="none"/>
        <c:minorTickMark val="none"/>
        <c:tickLblPos val="nextTo"/>
        <c:crossAx val="770882976"/>
        <c:crosses val="autoZero"/>
        <c:auto val="1"/>
        <c:lblAlgn val="ctr"/>
        <c:lblOffset val="100"/>
        <c:noMultiLvlLbl val="0"/>
      </c:catAx>
      <c:valAx>
        <c:axId val="7708829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708895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武将</c:v>
          </c:tx>
          <c:marker>
            <c:symbol val="none"/>
          </c:marker>
          <c:val>
            <c:numRef>
              <c:f>将兵攻城值对比验证!$G$5:$G$84</c:f>
              <c:numCache>
                <c:formatCode>General</c:formatCode>
                <c:ptCount val="80"/>
                <c:pt idx="0">
                  <c:v>3.5</c:v>
                </c:pt>
                <c:pt idx="1">
                  <c:v>7</c:v>
                </c:pt>
                <c:pt idx="2">
                  <c:v>10.5</c:v>
                </c:pt>
                <c:pt idx="3">
                  <c:v>14</c:v>
                </c:pt>
                <c:pt idx="4">
                  <c:v>17.5</c:v>
                </c:pt>
                <c:pt idx="5">
                  <c:v>21</c:v>
                </c:pt>
                <c:pt idx="6">
                  <c:v>24.5</c:v>
                </c:pt>
                <c:pt idx="7">
                  <c:v>28</c:v>
                </c:pt>
                <c:pt idx="8">
                  <c:v>31.5</c:v>
                </c:pt>
                <c:pt idx="9">
                  <c:v>35</c:v>
                </c:pt>
                <c:pt idx="10">
                  <c:v>37.1</c:v>
                </c:pt>
                <c:pt idx="11">
                  <c:v>39.200000000000003</c:v>
                </c:pt>
                <c:pt idx="12">
                  <c:v>41.3</c:v>
                </c:pt>
                <c:pt idx="13">
                  <c:v>43.4</c:v>
                </c:pt>
                <c:pt idx="14">
                  <c:v>45.5</c:v>
                </c:pt>
                <c:pt idx="15">
                  <c:v>47.6</c:v>
                </c:pt>
                <c:pt idx="16">
                  <c:v>49.7</c:v>
                </c:pt>
                <c:pt idx="17">
                  <c:v>51.8</c:v>
                </c:pt>
                <c:pt idx="18">
                  <c:v>53.900000000000006</c:v>
                </c:pt>
                <c:pt idx="19">
                  <c:v>56</c:v>
                </c:pt>
                <c:pt idx="20">
                  <c:v>58</c:v>
                </c:pt>
                <c:pt idx="21">
                  <c:v>60</c:v>
                </c:pt>
                <c:pt idx="22">
                  <c:v>62</c:v>
                </c:pt>
                <c:pt idx="23">
                  <c:v>64</c:v>
                </c:pt>
                <c:pt idx="24">
                  <c:v>66</c:v>
                </c:pt>
                <c:pt idx="25">
                  <c:v>68</c:v>
                </c:pt>
                <c:pt idx="26">
                  <c:v>70</c:v>
                </c:pt>
                <c:pt idx="27">
                  <c:v>72</c:v>
                </c:pt>
                <c:pt idx="28">
                  <c:v>74</c:v>
                </c:pt>
                <c:pt idx="29">
                  <c:v>76</c:v>
                </c:pt>
                <c:pt idx="30">
                  <c:v>78</c:v>
                </c:pt>
                <c:pt idx="31">
                  <c:v>80</c:v>
                </c:pt>
                <c:pt idx="32">
                  <c:v>82</c:v>
                </c:pt>
                <c:pt idx="33">
                  <c:v>84</c:v>
                </c:pt>
                <c:pt idx="34">
                  <c:v>86</c:v>
                </c:pt>
                <c:pt idx="35">
                  <c:v>88</c:v>
                </c:pt>
                <c:pt idx="36">
                  <c:v>90</c:v>
                </c:pt>
                <c:pt idx="37">
                  <c:v>92</c:v>
                </c:pt>
                <c:pt idx="38">
                  <c:v>94</c:v>
                </c:pt>
                <c:pt idx="39">
                  <c:v>96</c:v>
                </c:pt>
                <c:pt idx="40">
                  <c:v>98</c:v>
                </c:pt>
                <c:pt idx="41">
                  <c:v>100</c:v>
                </c:pt>
                <c:pt idx="42">
                  <c:v>102</c:v>
                </c:pt>
                <c:pt idx="43">
                  <c:v>104</c:v>
                </c:pt>
                <c:pt idx="44">
                  <c:v>106</c:v>
                </c:pt>
                <c:pt idx="45">
                  <c:v>108</c:v>
                </c:pt>
                <c:pt idx="46">
                  <c:v>110</c:v>
                </c:pt>
                <c:pt idx="47">
                  <c:v>112</c:v>
                </c:pt>
                <c:pt idx="48">
                  <c:v>114</c:v>
                </c:pt>
                <c:pt idx="49">
                  <c:v>116.05784381378839</c:v>
                </c:pt>
                <c:pt idx="50">
                  <c:v>118.18179988314874</c:v>
                </c:pt>
                <c:pt idx="51">
                  <c:v>120.30575595250909</c:v>
                </c:pt>
                <c:pt idx="52">
                  <c:v>122.42971202186943</c:v>
                </c:pt>
                <c:pt idx="53">
                  <c:v>124.53776045737547</c:v>
                </c:pt>
                <c:pt idx="54">
                  <c:v>126.62497499708159</c:v>
                </c:pt>
                <c:pt idx="55">
                  <c:v>128.71218953678772</c:v>
                </c:pt>
                <c:pt idx="56">
                  <c:v>130.79940407649386</c:v>
                </c:pt>
                <c:pt idx="57">
                  <c:v>132.8866186162</c:v>
                </c:pt>
                <c:pt idx="58">
                  <c:v>134.97383315590614</c:v>
                </c:pt>
                <c:pt idx="59">
                  <c:v>137.06059885928238</c:v>
                </c:pt>
                <c:pt idx="60">
                  <c:v>139.14717217816076</c:v>
                </c:pt>
                <c:pt idx="61">
                  <c:v>141.23374549703911</c:v>
                </c:pt>
                <c:pt idx="62">
                  <c:v>143.32031881591749</c:v>
                </c:pt>
                <c:pt idx="63">
                  <c:v>145.40689213479587</c:v>
                </c:pt>
                <c:pt idx="64">
                  <c:v>147.49346545367422</c:v>
                </c:pt>
                <c:pt idx="65">
                  <c:v>149.61252989356541</c:v>
                </c:pt>
                <c:pt idx="66">
                  <c:v>151.7342469820251</c:v>
                </c:pt>
                <c:pt idx="67">
                  <c:v>153.85596407048476</c:v>
                </c:pt>
                <c:pt idx="68">
                  <c:v>155.97768115894445</c:v>
                </c:pt>
                <c:pt idx="69">
                  <c:v>158.1278985320009</c:v>
                </c:pt>
                <c:pt idx="70">
                  <c:v>160.28451534708537</c:v>
                </c:pt>
                <c:pt idx="71">
                  <c:v>162.44113216216988</c:v>
                </c:pt>
                <c:pt idx="72">
                  <c:v>164.55949669657269</c:v>
                </c:pt>
                <c:pt idx="73">
                  <c:v>166.65482437556227</c:v>
                </c:pt>
                <c:pt idx="74">
                  <c:v>168.75013861019693</c:v>
                </c:pt>
                <c:pt idx="75">
                  <c:v>170.83703760926608</c:v>
                </c:pt>
                <c:pt idx="76">
                  <c:v>172.9239366083352</c:v>
                </c:pt>
                <c:pt idx="77">
                  <c:v>175</c:v>
                </c:pt>
                <c:pt idx="78">
                  <c:v>177</c:v>
                </c:pt>
                <c:pt idx="79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AF-48C2-A873-658414ACA2F6}"/>
            </c:ext>
          </c:extLst>
        </c:ser>
        <c:ser>
          <c:idx val="1"/>
          <c:order val="1"/>
          <c:tx>
            <c:v>士兵</c:v>
          </c:tx>
          <c:marker>
            <c:symbol val="none"/>
          </c:marker>
          <c:val>
            <c:numRef>
              <c:f>将兵攻城值对比验证!$N$5:$N$84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AF-48C2-A873-658414ACA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77536"/>
        <c:axId val="770879712"/>
      </c:lineChart>
      <c:catAx>
        <c:axId val="770877536"/>
        <c:scaling>
          <c:orientation val="minMax"/>
        </c:scaling>
        <c:delete val="0"/>
        <c:axPos val="b"/>
        <c:majorTickMark val="none"/>
        <c:minorTickMark val="none"/>
        <c:tickLblPos val="nextTo"/>
        <c:crossAx val="770879712"/>
        <c:crosses val="autoZero"/>
        <c:auto val="1"/>
        <c:lblAlgn val="ctr"/>
        <c:lblOffset val="100"/>
        <c:noMultiLvlLbl val="0"/>
      </c:catAx>
      <c:valAx>
        <c:axId val="7708797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708775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武将</c:v>
          </c:tx>
          <c:marker>
            <c:symbol val="none"/>
          </c:marker>
          <c:val>
            <c:numRef>
              <c:f>将兵攻城值对比验证!$G$5:$G$84</c:f>
              <c:numCache>
                <c:formatCode>General</c:formatCode>
                <c:ptCount val="80"/>
                <c:pt idx="0">
                  <c:v>3.5</c:v>
                </c:pt>
                <c:pt idx="1">
                  <c:v>7</c:v>
                </c:pt>
                <c:pt idx="2">
                  <c:v>10.5</c:v>
                </c:pt>
                <c:pt idx="3">
                  <c:v>14</c:v>
                </c:pt>
                <c:pt idx="4">
                  <c:v>17.5</c:v>
                </c:pt>
                <c:pt idx="5">
                  <c:v>21</c:v>
                </c:pt>
                <c:pt idx="6">
                  <c:v>24.5</c:v>
                </c:pt>
                <c:pt idx="7">
                  <c:v>28</c:v>
                </c:pt>
                <c:pt idx="8">
                  <c:v>31.5</c:v>
                </c:pt>
                <c:pt idx="9">
                  <c:v>35</c:v>
                </c:pt>
                <c:pt idx="10">
                  <c:v>37.1</c:v>
                </c:pt>
                <c:pt idx="11">
                  <c:v>39.200000000000003</c:v>
                </c:pt>
                <c:pt idx="12">
                  <c:v>41.3</c:v>
                </c:pt>
                <c:pt idx="13">
                  <c:v>43.4</c:v>
                </c:pt>
                <c:pt idx="14">
                  <c:v>45.5</c:v>
                </c:pt>
                <c:pt idx="15">
                  <c:v>47.6</c:v>
                </c:pt>
                <c:pt idx="16">
                  <c:v>49.7</c:v>
                </c:pt>
                <c:pt idx="17">
                  <c:v>51.8</c:v>
                </c:pt>
                <c:pt idx="18">
                  <c:v>53.900000000000006</c:v>
                </c:pt>
                <c:pt idx="19">
                  <c:v>56</c:v>
                </c:pt>
                <c:pt idx="20">
                  <c:v>58</c:v>
                </c:pt>
                <c:pt idx="21">
                  <c:v>60</c:v>
                </c:pt>
                <c:pt idx="22">
                  <c:v>62</c:v>
                </c:pt>
                <c:pt idx="23">
                  <c:v>64</c:v>
                </c:pt>
                <c:pt idx="24">
                  <c:v>66</c:v>
                </c:pt>
                <c:pt idx="25">
                  <c:v>68</c:v>
                </c:pt>
                <c:pt idx="26">
                  <c:v>70</c:v>
                </c:pt>
                <c:pt idx="27">
                  <c:v>72</c:v>
                </c:pt>
                <c:pt idx="28">
                  <c:v>74</c:v>
                </c:pt>
                <c:pt idx="29">
                  <c:v>76</c:v>
                </c:pt>
                <c:pt idx="30">
                  <c:v>78</c:v>
                </c:pt>
                <c:pt idx="31">
                  <c:v>80</c:v>
                </c:pt>
                <c:pt idx="32">
                  <c:v>82</c:v>
                </c:pt>
                <c:pt idx="33">
                  <c:v>84</c:v>
                </c:pt>
                <c:pt idx="34">
                  <c:v>86</c:v>
                </c:pt>
                <c:pt idx="35">
                  <c:v>88</c:v>
                </c:pt>
                <c:pt idx="36">
                  <c:v>90</c:v>
                </c:pt>
                <c:pt idx="37">
                  <c:v>92</c:v>
                </c:pt>
                <c:pt idx="38">
                  <c:v>94</c:v>
                </c:pt>
                <c:pt idx="39">
                  <c:v>96</c:v>
                </c:pt>
                <c:pt idx="40">
                  <c:v>98</c:v>
                </c:pt>
                <c:pt idx="41">
                  <c:v>100</c:v>
                </c:pt>
                <c:pt idx="42">
                  <c:v>102</c:v>
                </c:pt>
                <c:pt idx="43">
                  <c:v>104</c:v>
                </c:pt>
                <c:pt idx="44">
                  <c:v>106</c:v>
                </c:pt>
                <c:pt idx="45">
                  <c:v>108</c:v>
                </c:pt>
                <c:pt idx="46">
                  <c:v>110</c:v>
                </c:pt>
                <c:pt idx="47">
                  <c:v>112</c:v>
                </c:pt>
                <c:pt idx="48">
                  <c:v>114</c:v>
                </c:pt>
                <c:pt idx="49">
                  <c:v>116.05784381378839</c:v>
                </c:pt>
                <c:pt idx="50">
                  <c:v>118.18179988314874</c:v>
                </c:pt>
                <c:pt idx="51">
                  <c:v>120.30575595250909</c:v>
                </c:pt>
                <c:pt idx="52">
                  <c:v>122.42971202186943</c:v>
                </c:pt>
                <c:pt idx="53">
                  <c:v>124.53776045737547</c:v>
                </c:pt>
                <c:pt idx="54">
                  <c:v>126.62497499708159</c:v>
                </c:pt>
                <c:pt idx="55">
                  <c:v>128.71218953678772</c:v>
                </c:pt>
                <c:pt idx="56">
                  <c:v>130.79940407649386</c:v>
                </c:pt>
                <c:pt idx="57">
                  <c:v>132.8866186162</c:v>
                </c:pt>
                <c:pt idx="58">
                  <c:v>134.97383315590614</c:v>
                </c:pt>
                <c:pt idx="59">
                  <c:v>137.06059885928238</c:v>
                </c:pt>
                <c:pt idx="60">
                  <c:v>139.14717217816076</c:v>
                </c:pt>
                <c:pt idx="61">
                  <c:v>141.23374549703911</c:v>
                </c:pt>
                <c:pt idx="62">
                  <c:v>143.32031881591749</c:v>
                </c:pt>
                <c:pt idx="63">
                  <c:v>145.40689213479587</c:v>
                </c:pt>
                <c:pt idx="64">
                  <c:v>147.49346545367422</c:v>
                </c:pt>
                <c:pt idx="65">
                  <c:v>149.61252989356541</c:v>
                </c:pt>
                <c:pt idx="66">
                  <c:v>151.7342469820251</c:v>
                </c:pt>
                <c:pt idx="67">
                  <c:v>153.85596407048476</c:v>
                </c:pt>
                <c:pt idx="68">
                  <c:v>155.97768115894445</c:v>
                </c:pt>
                <c:pt idx="69">
                  <c:v>158.1278985320009</c:v>
                </c:pt>
                <c:pt idx="70">
                  <c:v>160.28451534708537</c:v>
                </c:pt>
                <c:pt idx="71">
                  <c:v>162.44113216216988</c:v>
                </c:pt>
                <c:pt idx="72">
                  <c:v>164.55949669657269</c:v>
                </c:pt>
                <c:pt idx="73">
                  <c:v>166.65482437556227</c:v>
                </c:pt>
                <c:pt idx="74">
                  <c:v>168.75013861019693</c:v>
                </c:pt>
                <c:pt idx="75">
                  <c:v>170.83703760926608</c:v>
                </c:pt>
                <c:pt idx="76">
                  <c:v>172.9239366083352</c:v>
                </c:pt>
                <c:pt idx="77">
                  <c:v>175</c:v>
                </c:pt>
                <c:pt idx="78">
                  <c:v>177</c:v>
                </c:pt>
                <c:pt idx="79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A2-4330-A974-09E6553B19D7}"/>
            </c:ext>
          </c:extLst>
        </c:ser>
        <c:ser>
          <c:idx val="1"/>
          <c:order val="1"/>
          <c:tx>
            <c:v>士兵</c:v>
          </c:tx>
          <c:marker>
            <c:symbol val="none"/>
          </c:marker>
          <c:val>
            <c:numRef>
              <c:f>将兵攻城值对比验证!$N$5:$N$84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2-4330-A974-09E6553B1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80256"/>
        <c:axId val="770880800"/>
      </c:lineChart>
      <c:catAx>
        <c:axId val="770880256"/>
        <c:scaling>
          <c:orientation val="minMax"/>
        </c:scaling>
        <c:delete val="0"/>
        <c:axPos val="b"/>
        <c:majorTickMark val="none"/>
        <c:minorTickMark val="none"/>
        <c:tickLblPos val="nextTo"/>
        <c:crossAx val="770880800"/>
        <c:crosses val="autoZero"/>
        <c:auto val="1"/>
        <c:lblAlgn val="ctr"/>
        <c:lblOffset val="100"/>
        <c:noMultiLvlLbl val="0"/>
      </c:catAx>
      <c:valAx>
        <c:axId val="7708808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708802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武将</c:v>
          </c:tx>
          <c:marker>
            <c:symbol val="none"/>
          </c:marker>
          <c:val>
            <c:numRef>
              <c:f>将兵攻城值对比验证!$G$5:$G$84</c:f>
              <c:numCache>
                <c:formatCode>General</c:formatCode>
                <c:ptCount val="80"/>
                <c:pt idx="0">
                  <c:v>3.5</c:v>
                </c:pt>
                <c:pt idx="1">
                  <c:v>7</c:v>
                </c:pt>
                <c:pt idx="2">
                  <c:v>10.5</c:v>
                </c:pt>
                <c:pt idx="3">
                  <c:v>14</c:v>
                </c:pt>
                <c:pt idx="4">
                  <c:v>17.5</c:v>
                </c:pt>
                <c:pt idx="5">
                  <c:v>21</c:v>
                </c:pt>
                <c:pt idx="6">
                  <c:v>24.5</c:v>
                </c:pt>
                <c:pt idx="7">
                  <c:v>28</c:v>
                </c:pt>
                <c:pt idx="8">
                  <c:v>31.5</c:v>
                </c:pt>
                <c:pt idx="9">
                  <c:v>35</c:v>
                </c:pt>
                <c:pt idx="10">
                  <c:v>37.1</c:v>
                </c:pt>
                <c:pt idx="11">
                  <c:v>39.200000000000003</c:v>
                </c:pt>
                <c:pt idx="12">
                  <c:v>41.3</c:v>
                </c:pt>
                <c:pt idx="13">
                  <c:v>43.4</c:v>
                </c:pt>
                <c:pt idx="14">
                  <c:v>45.5</c:v>
                </c:pt>
                <c:pt idx="15">
                  <c:v>47.6</c:v>
                </c:pt>
                <c:pt idx="16">
                  <c:v>49.7</c:v>
                </c:pt>
                <c:pt idx="17">
                  <c:v>51.8</c:v>
                </c:pt>
                <c:pt idx="18">
                  <c:v>53.900000000000006</c:v>
                </c:pt>
                <c:pt idx="19">
                  <c:v>56</c:v>
                </c:pt>
                <c:pt idx="20">
                  <c:v>58</c:v>
                </c:pt>
                <c:pt idx="21">
                  <c:v>60</c:v>
                </c:pt>
                <c:pt idx="22">
                  <c:v>62</c:v>
                </c:pt>
                <c:pt idx="23">
                  <c:v>64</c:v>
                </c:pt>
                <c:pt idx="24">
                  <c:v>66</c:v>
                </c:pt>
                <c:pt idx="25">
                  <c:v>68</c:v>
                </c:pt>
                <c:pt idx="26">
                  <c:v>70</c:v>
                </c:pt>
                <c:pt idx="27">
                  <c:v>72</c:v>
                </c:pt>
                <c:pt idx="28">
                  <c:v>74</c:v>
                </c:pt>
                <c:pt idx="29">
                  <c:v>76</c:v>
                </c:pt>
                <c:pt idx="30">
                  <c:v>78</c:v>
                </c:pt>
                <c:pt idx="31">
                  <c:v>80</c:v>
                </c:pt>
                <c:pt idx="32">
                  <c:v>82</c:v>
                </c:pt>
                <c:pt idx="33">
                  <c:v>84</c:v>
                </c:pt>
                <c:pt idx="34">
                  <c:v>86</c:v>
                </c:pt>
                <c:pt idx="35">
                  <c:v>88</c:v>
                </c:pt>
                <c:pt idx="36">
                  <c:v>90</c:v>
                </c:pt>
                <c:pt idx="37">
                  <c:v>92</c:v>
                </c:pt>
                <c:pt idx="38">
                  <c:v>94</c:v>
                </c:pt>
                <c:pt idx="39">
                  <c:v>96</c:v>
                </c:pt>
                <c:pt idx="40">
                  <c:v>98</c:v>
                </c:pt>
                <c:pt idx="41">
                  <c:v>100</c:v>
                </c:pt>
                <c:pt idx="42">
                  <c:v>102</c:v>
                </c:pt>
                <c:pt idx="43">
                  <c:v>104</c:v>
                </c:pt>
                <c:pt idx="44">
                  <c:v>106</c:v>
                </c:pt>
                <c:pt idx="45">
                  <c:v>108</c:v>
                </c:pt>
                <c:pt idx="46">
                  <c:v>110</c:v>
                </c:pt>
                <c:pt idx="47">
                  <c:v>112</c:v>
                </c:pt>
                <c:pt idx="48">
                  <c:v>114</c:v>
                </c:pt>
                <c:pt idx="49">
                  <c:v>116.05784381378839</c:v>
                </c:pt>
                <c:pt idx="50">
                  <c:v>118.18179988314874</c:v>
                </c:pt>
                <c:pt idx="51">
                  <c:v>120.30575595250909</c:v>
                </c:pt>
                <c:pt idx="52">
                  <c:v>122.42971202186943</c:v>
                </c:pt>
                <c:pt idx="53">
                  <c:v>124.53776045737547</c:v>
                </c:pt>
                <c:pt idx="54">
                  <c:v>126.62497499708159</c:v>
                </c:pt>
                <c:pt idx="55">
                  <c:v>128.71218953678772</c:v>
                </c:pt>
                <c:pt idx="56">
                  <c:v>130.79940407649386</c:v>
                </c:pt>
                <c:pt idx="57">
                  <c:v>132.8866186162</c:v>
                </c:pt>
                <c:pt idx="58">
                  <c:v>134.97383315590614</c:v>
                </c:pt>
                <c:pt idx="59">
                  <c:v>137.06059885928238</c:v>
                </c:pt>
                <c:pt idx="60">
                  <c:v>139.14717217816076</c:v>
                </c:pt>
                <c:pt idx="61">
                  <c:v>141.23374549703911</c:v>
                </c:pt>
                <c:pt idx="62">
                  <c:v>143.32031881591749</c:v>
                </c:pt>
                <c:pt idx="63">
                  <c:v>145.40689213479587</c:v>
                </c:pt>
                <c:pt idx="64">
                  <c:v>147.49346545367422</c:v>
                </c:pt>
                <c:pt idx="65">
                  <c:v>149.61252989356541</c:v>
                </c:pt>
                <c:pt idx="66">
                  <c:v>151.7342469820251</c:v>
                </c:pt>
                <c:pt idx="67">
                  <c:v>153.85596407048476</c:v>
                </c:pt>
                <c:pt idx="68">
                  <c:v>155.97768115894445</c:v>
                </c:pt>
                <c:pt idx="69">
                  <c:v>158.1278985320009</c:v>
                </c:pt>
                <c:pt idx="70">
                  <c:v>160.28451534708537</c:v>
                </c:pt>
                <c:pt idx="71">
                  <c:v>162.44113216216988</c:v>
                </c:pt>
                <c:pt idx="72">
                  <c:v>164.55949669657269</c:v>
                </c:pt>
                <c:pt idx="73">
                  <c:v>166.65482437556227</c:v>
                </c:pt>
                <c:pt idx="74">
                  <c:v>168.75013861019693</c:v>
                </c:pt>
                <c:pt idx="75">
                  <c:v>170.83703760926608</c:v>
                </c:pt>
                <c:pt idx="76">
                  <c:v>172.9239366083352</c:v>
                </c:pt>
                <c:pt idx="77">
                  <c:v>175</c:v>
                </c:pt>
                <c:pt idx="78">
                  <c:v>177</c:v>
                </c:pt>
                <c:pt idx="79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B-44D8-8A4F-88FB777BC8B2}"/>
            </c:ext>
          </c:extLst>
        </c:ser>
        <c:ser>
          <c:idx val="1"/>
          <c:order val="1"/>
          <c:tx>
            <c:v>士兵</c:v>
          </c:tx>
          <c:marker>
            <c:symbol val="none"/>
          </c:marker>
          <c:val>
            <c:numRef>
              <c:f>将兵攻城值对比验证!$N$5:$N$84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DB-44D8-8A4F-88FB777BC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0883520"/>
        <c:axId val="770884064"/>
      </c:lineChart>
      <c:catAx>
        <c:axId val="770883520"/>
        <c:scaling>
          <c:orientation val="minMax"/>
        </c:scaling>
        <c:delete val="0"/>
        <c:axPos val="b"/>
        <c:majorTickMark val="none"/>
        <c:minorTickMark val="none"/>
        <c:tickLblPos val="nextTo"/>
        <c:crossAx val="770884064"/>
        <c:crosses val="autoZero"/>
        <c:auto val="1"/>
        <c:lblAlgn val="ctr"/>
        <c:lblOffset val="100"/>
        <c:noMultiLvlLbl val="0"/>
      </c:catAx>
      <c:valAx>
        <c:axId val="7708840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77088352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武将</c:v>
          </c:tx>
          <c:marker>
            <c:symbol val="none"/>
          </c:marker>
          <c:val>
            <c:numRef>
              <c:f>将兵攻城值对比验证!$G$5:$G$84</c:f>
              <c:numCache>
                <c:formatCode>General</c:formatCode>
                <c:ptCount val="80"/>
                <c:pt idx="0">
                  <c:v>3.5</c:v>
                </c:pt>
                <c:pt idx="1">
                  <c:v>7</c:v>
                </c:pt>
                <c:pt idx="2">
                  <c:v>10.5</c:v>
                </c:pt>
                <c:pt idx="3">
                  <c:v>14</c:v>
                </c:pt>
                <c:pt idx="4">
                  <c:v>17.5</c:v>
                </c:pt>
                <c:pt idx="5">
                  <c:v>21</c:v>
                </c:pt>
                <c:pt idx="6">
                  <c:v>24.5</c:v>
                </c:pt>
                <c:pt idx="7">
                  <c:v>28</c:v>
                </c:pt>
                <c:pt idx="8">
                  <c:v>31.5</c:v>
                </c:pt>
                <c:pt idx="9">
                  <c:v>35</c:v>
                </c:pt>
                <c:pt idx="10">
                  <c:v>37.1</c:v>
                </c:pt>
                <c:pt idx="11">
                  <c:v>39.200000000000003</c:v>
                </c:pt>
                <c:pt idx="12">
                  <c:v>41.3</c:v>
                </c:pt>
                <c:pt idx="13">
                  <c:v>43.4</c:v>
                </c:pt>
                <c:pt idx="14">
                  <c:v>45.5</c:v>
                </c:pt>
                <c:pt idx="15">
                  <c:v>47.6</c:v>
                </c:pt>
                <c:pt idx="16">
                  <c:v>49.7</c:v>
                </c:pt>
                <c:pt idx="17">
                  <c:v>51.8</c:v>
                </c:pt>
                <c:pt idx="18">
                  <c:v>53.900000000000006</c:v>
                </c:pt>
                <c:pt idx="19">
                  <c:v>56</c:v>
                </c:pt>
                <c:pt idx="20">
                  <c:v>58</c:v>
                </c:pt>
                <c:pt idx="21">
                  <c:v>60</c:v>
                </c:pt>
                <c:pt idx="22">
                  <c:v>62</c:v>
                </c:pt>
                <c:pt idx="23">
                  <c:v>64</c:v>
                </c:pt>
                <c:pt idx="24">
                  <c:v>66</c:v>
                </c:pt>
                <c:pt idx="25">
                  <c:v>68</c:v>
                </c:pt>
                <c:pt idx="26">
                  <c:v>70</c:v>
                </c:pt>
                <c:pt idx="27">
                  <c:v>72</c:v>
                </c:pt>
                <c:pt idx="28">
                  <c:v>74</c:v>
                </c:pt>
                <c:pt idx="29">
                  <c:v>76</c:v>
                </c:pt>
                <c:pt idx="30">
                  <c:v>78</c:v>
                </c:pt>
                <c:pt idx="31">
                  <c:v>80</c:v>
                </c:pt>
                <c:pt idx="32">
                  <c:v>82</c:v>
                </c:pt>
                <c:pt idx="33">
                  <c:v>84</c:v>
                </c:pt>
                <c:pt idx="34">
                  <c:v>86</c:v>
                </c:pt>
                <c:pt idx="35">
                  <c:v>88</c:v>
                </c:pt>
                <c:pt idx="36">
                  <c:v>90</c:v>
                </c:pt>
                <c:pt idx="37">
                  <c:v>92</c:v>
                </c:pt>
                <c:pt idx="38">
                  <c:v>94</c:v>
                </c:pt>
                <c:pt idx="39">
                  <c:v>96</c:v>
                </c:pt>
                <c:pt idx="40">
                  <c:v>98</c:v>
                </c:pt>
                <c:pt idx="41">
                  <c:v>100</c:v>
                </c:pt>
                <c:pt idx="42">
                  <c:v>102</c:v>
                </c:pt>
                <c:pt idx="43">
                  <c:v>104</c:v>
                </c:pt>
                <c:pt idx="44">
                  <c:v>106</c:v>
                </c:pt>
                <c:pt idx="45">
                  <c:v>108</c:v>
                </c:pt>
                <c:pt idx="46">
                  <c:v>110</c:v>
                </c:pt>
                <c:pt idx="47">
                  <c:v>112</c:v>
                </c:pt>
                <c:pt idx="48">
                  <c:v>114</c:v>
                </c:pt>
                <c:pt idx="49">
                  <c:v>116.05784381378839</c:v>
                </c:pt>
                <c:pt idx="50">
                  <c:v>118.18179988314874</c:v>
                </c:pt>
                <c:pt idx="51">
                  <c:v>120.30575595250909</c:v>
                </c:pt>
                <c:pt idx="52">
                  <c:v>122.42971202186943</c:v>
                </c:pt>
                <c:pt idx="53">
                  <c:v>124.53776045737547</c:v>
                </c:pt>
                <c:pt idx="54">
                  <c:v>126.62497499708159</c:v>
                </c:pt>
                <c:pt idx="55">
                  <c:v>128.71218953678772</c:v>
                </c:pt>
                <c:pt idx="56">
                  <c:v>130.79940407649386</c:v>
                </c:pt>
                <c:pt idx="57">
                  <c:v>132.8866186162</c:v>
                </c:pt>
                <c:pt idx="58">
                  <c:v>134.97383315590614</c:v>
                </c:pt>
                <c:pt idx="59">
                  <c:v>137.06059885928238</c:v>
                </c:pt>
                <c:pt idx="60">
                  <c:v>139.14717217816076</c:v>
                </c:pt>
                <c:pt idx="61">
                  <c:v>141.23374549703911</c:v>
                </c:pt>
                <c:pt idx="62">
                  <c:v>143.32031881591749</c:v>
                </c:pt>
                <c:pt idx="63">
                  <c:v>145.40689213479587</c:v>
                </c:pt>
                <c:pt idx="64">
                  <c:v>147.49346545367422</c:v>
                </c:pt>
                <c:pt idx="65">
                  <c:v>149.61252989356541</c:v>
                </c:pt>
                <c:pt idx="66">
                  <c:v>151.7342469820251</c:v>
                </c:pt>
                <c:pt idx="67">
                  <c:v>153.85596407048476</c:v>
                </c:pt>
                <c:pt idx="68">
                  <c:v>155.97768115894445</c:v>
                </c:pt>
                <c:pt idx="69">
                  <c:v>158.1278985320009</c:v>
                </c:pt>
                <c:pt idx="70">
                  <c:v>160.28451534708537</c:v>
                </c:pt>
                <c:pt idx="71">
                  <c:v>162.44113216216988</c:v>
                </c:pt>
                <c:pt idx="72">
                  <c:v>164.55949669657269</c:v>
                </c:pt>
                <c:pt idx="73">
                  <c:v>166.65482437556227</c:v>
                </c:pt>
                <c:pt idx="74">
                  <c:v>168.75013861019693</c:v>
                </c:pt>
                <c:pt idx="75">
                  <c:v>170.83703760926608</c:v>
                </c:pt>
                <c:pt idx="76">
                  <c:v>172.9239366083352</c:v>
                </c:pt>
                <c:pt idx="77">
                  <c:v>175</c:v>
                </c:pt>
                <c:pt idx="78">
                  <c:v>177</c:v>
                </c:pt>
                <c:pt idx="79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E3-401D-A997-BDAA50F286DE}"/>
            </c:ext>
          </c:extLst>
        </c:ser>
        <c:ser>
          <c:idx val="1"/>
          <c:order val="1"/>
          <c:tx>
            <c:v>士兵</c:v>
          </c:tx>
          <c:marker>
            <c:symbol val="none"/>
          </c:marker>
          <c:val>
            <c:numRef>
              <c:f>将兵攻城值对比验证!$N$5:$N$84</c:f>
              <c:numCache>
                <c:formatCode>General</c:formatCode>
                <c:ptCount val="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E3-401D-A997-BDAA50F28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352544"/>
        <c:axId val="496340032"/>
      </c:lineChart>
      <c:catAx>
        <c:axId val="496352544"/>
        <c:scaling>
          <c:orientation val="minMax"/>
        </c:scaling>
        <c:delete val="0"/>
        <c:axPos val="b"/>
        <c:majorTickMark val="none"/>
        <c:minorTickMark val="none"/>
        <c:tickLblPos val="nextTo"/>
        <c:crossAx val="496340032"/>
        <c:crosses val="autoZero"/>
        <c:auto val="1"/>
        <c:lblAlgn val="ctr"/>
        <c:lblOffset val="100"/>
        <c:noMultiLvlLbl val="0"/>
      </c:catAx>
      <c:valAx>
        <c:axId val="4963400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49635254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19050</xdr:colOff>
      <xdr:row>2</xdr:row>
      <xdr:rowOff>19050</xdr:rowOff>
    </xdr:from>
    <xdr:to>
      <xdr:col>29</xdr:col>
      <xdr:colOff>476250</xdr:colOff>
      <xdr:row>18</xdr:row>
      <xdr:rowOff>19050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9525</xdr:colOff>
      <xdr:row>18</xdr:row>
      <xdr:rowOff>161925</xdr:rowOff>
    </xdr:from>
    <xdr:to>
      <xdr:col>29</xdr:col>
      <xdr:colOff>466725</xdr:colOff>
      <xdr:row>34</xdr:row>
      <xdr:rowOff>161925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28575</xdr:colOff>
      <xdr:row>36</xdr:row>
      <xdr:rowOff>0</xdr:rowOff>
    </xdr:from>
    <xdr:to>
      <xdr:col>29</xdr:col>
      <xdr:colOff>485775</xdr:colOff>
      <xdr:row>52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0</xdr:colOff>
      <xdr:row>53</xdr:row>
      <xdr:rowOff>0</xdr:rowOff>
    </xdr:from>
    <xdr:to>
      <xdr:col>29</xdr:col>
      <xdr:colOff>457200</xdr:colOff>
      <xdr:row>69</xdr:row>
      <xdr:rowOff>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0</xdr:colOff>
      <xdr:row>70</xdr:row>
      <xdr:rowOff>0</xdr:rowOff>
    </xdr:from>
    <xdr:to>
      <xdr:col>29</xdr:col>
      <xdr:colOff>457200</xdr:colOff>
      <xdr:row>86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19050</xdr:colOff>
      <xdr:row>2</xdr:row>
      <xdr:rowOff>19050</xdr:rowOff>
    </xdr:from>
    <xdr:to>
      <xdr:col>32</xdr:col>
      <xdr:colOff>476250</xdr:colOff>
      <xdr:row>18</xdr:row>
      <xdr:rowOff>19050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9525</xdr:colOff>
      <xdr:row>18</xdr:row>
      <xdr:rowOff>161925</xdr:rowOff>
    </xdr:from>
    <xdr:to>
      <xdr:col>32</xdr:col>
      <xdr:colOff>466725</xdr:colOff>
      <xdr:row>34</xdr:row>
      <xdr:rowOff>161925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28575</xdr:colOff>
      <xdr:row>35</xdr:row>
      <xdr:rowOff>142875</xdr:rowOff>
    </xdr:from>
    <xdr:to>
      <xdr:col>32</xdr:col>
      <xdr:colOff>485775</xdr:colOff>
      <xdr:row>51</xdr:row>
      <xdr:rowOff>142875</xdr:rowOff>
    </xdr:to>
    <xdr:graphicFrame macro="">
      <xdr:nvGraphicFramePr>
        <xdr:cNvPr id="14" name="图表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53</xdr:row>
      <xdr:rowOff>0</xdr:rowOff>
    </xdr:from>
    <xdr:to>
      <xdr:col>32</xdr:col>
      <xdr:colOff>457200</xdr:colOff>
      <xdr:row>69</xdr:row>
      <xdr:rowOff>0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70</xdr:row>
      <xdr:rowOff>0</xdr:rowOff>
    </xdr:from>
    <xdr:to>
      <xdr:col>32</xdr:col>
      <xdr:colOff>457200</xdr:colOff>
      <xdr:row>86</xdr:row>
      <xdr:rowOff>0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78;&#24314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2307;&#2015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2269;&#23478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&#20853;&#35013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4;&#26143;&#21488;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35013;&#22791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&#38376;&#23458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&#29237;&#20301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3;&#29289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&#19997;&#32504;&#20043;&#36335;-&#34255;&#21697;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39532;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&#38453;&#27861;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968;&#20540;&#29256;&#26412;&#22791;&#20221;/2021.06.22-&#31532;&#20108;&#36187;&#23395;&#25324;&#31561;&#32423;&#21069;&#30340;&#29256;&#26412;&#22791;&#20221;/&#25968;&#20540;&#35774;&#35745;/&#20859;&#25104;&#34920;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S6">
            <v>1</v>
          </cell>
        </row>
      </sheetData>
      <sheetData sheetId="6"/>
      <sheetData sheetId="7"/>
      <sheetData sheetId="8" refreshError="1"/>
      <sheetData sheetId="9" refreshError="1"/>
      <sheetData sheetId="10">
        <row r="4">
          <cell r="N4">
            <v>3.301579276669484</v>
          </cell>
        </row>
      </sheetData>
      <sheetData sheetId="11">
        <row r="6">
          <cell r="H6">
            <v>15</v>
          </cell>
        </row>
      </sheetData>
      <sheetData sheetId="12"/>
      <sheetData sheetId="13">
        <row r="6">
          <cell r="BI6">
            <v>10</v>
          </cell>
        </row>
      </sheetData>
      <sheetData sheetId="14">
        <row r="5">
          <cell r="BF5">
            <v>22716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5">
          <cell r="B5">
            <v>1</v>
          </cell>
          <cell r="C5">
            <v>10</v>
          </cell>
          <cell r="D5"/>
          <cell r="E5">
            <v>40</v>
          </cell>
          <cell r="F5">
            <v>1</v>
          </cell>
          <cell r="G5">
            <v>1</v>
          </cell>
          <cell r="H5">
            <v>1</v>
          </cell>
          <cell r="I5">
            <v>1</v>
          </cell>
          <cell r="J5">
            <v>1</v>
          </cell>
        </row>
        <row r="6">
          <cell r="B6">
            <v>2</v>
          </cell>
          <cell r="C6">
            <v>15</v>
          </cell>
          <cell r="D6"/>
          <cell r="E6">
            <v>60</v>
          </cell>
          <cell r="F6">
            <v>1</v>
          </cell>
          <cell r="G6">
            <v>1</v>
          </cell>
          <cell r="H6">
            <v>1</v>
          </cell>
          <cell r="I6">
            <v>1</v>
          </cell>
          <cell r="J6">
            <v>1</v>
          </cell>
        </row>
        <row r="7">
          <cell r="B7">
            <v>3</v>
          </cell>
          <cell r="C7">
            <v>35</v>
          </cell>
          <cell r="D7"/>
          <cell r="E7">
            <v>140</v>
          </cell>
          <cell r="F7">
            <v>1</v>
          </cell>
          <cell r="G7">
            <v>1</v>
          </cell>
          <cell r="H7">
            <v>1</v>
          </cell>
          <cell r="I7">
            <v>1</v>
          </cell>
          <cell r="J7">
            <v>1</v>
          </cell>
        </row>
        <row r="8">
          <cell r="B8">
            <v>4</v>
          </cell>
          <cell r="C8">
            <v>45</v>
          </cell>
          <cell r="D8"/>
          <cell r="E8">
            <v>180</v>
          </cell>
          <cell r="F8">
            <v>1</v>
          </cell>
          <cell r="G8">
            <v>1</v>
          </cell>
          <cell r="H8">
            <v>1</v>
          </cell>
          <cell r="I8">
            <v>1</v>
          </cell>
          <cell r="J8">
            <v>1</v>
          </cell>
        </row>
        <row r="9">
          <cell r="B9">
            <v>5</v>
          </cell>
          <cell r="C9">
            <v>47</v>
          </cell>
          <cell r="D9"/>
          <cell r="E9">
            <v>188</v>
          </cell>
          <cell r="F9">
            <v>1</v>
          </cell>
          <cell r="G9">
            <v>1</v>
          </cell>
          <cell r="H9">
            <v>1</v>
          </cell>
          <cell r="I9">
            <v>1</v>
          </cell>
          <cell r="J9">
            <v>1</v>
          </cell>
        </row>
        <row r="10">
          <cell r="B10">
            <v>6</v>
          </cell>
          <cell r="C10">
            <v>52</v>
          </cell>
          <cell r="D10"/>
          <cell r="E10">
            <v>208</v>
          </cell>
          <cell r="F10">
            <v>1</v>
          </cell>
          <cell r="G10">
            <v>1</v>
          </cell>
          <cell r="H10">
            <v>1</v>
          </cell>
          <cell r="I10">
            <v>1</v>
          </cell>
          <cell r="J10">
            <v>1</v>
          </cell>
        </row>
        <row r="11">
          <cell r="B11">
            <v>7</v>
          </cell>
          <cell r="C11">
            <v>62</v>
          </cell>
          <cell r="D11"/>
          <cell r="E11">
            <v>248</v>
          </cell>
          <cell r="F11">
            <v>1</v>
          </cell>
          <cell r="G11">
            <v>1</v>
          </cell>
          <cell r="H11">
            <v>1</v>
          </cell>
          <cell r="I11">
            <v>1</v>
          </cell>
          <cell r="J11">
            <v>1</v>
          </cell>
        </row>
        <row r="12">
          <cell r="B12">
            <v>8</v>
          </cell>
          <cell r="C12">
            <v>67</v>
          </cell>
          <cell r="D12"/>
          <cell r="E12">
            <v>268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</row>
        <row r="13">
          <cell r="B13">
            <v>9</v>
          </cell>
          <cell r="C13">
            <v>87</v>
          </cell>
          <cell r="D13"/>
          <cell r="E13">
            <v>348</v>
          </cell>
          <cell r="F13">
            <v>1</v>
          </cell>
          <cell r="G13">
            <v>1</v>
          </cell>
          <cell r="H13">
            <v>1</v>
          </cell>
          <cell r="I13">
            <v>1</v>
          </cell>
          <cell r="J13">
            <v>1</v>
          </cell>
        </row>
        <row r="14">
          <cell r="B14">
            <v>10</v>
          </cell>
          <cell r="C14">
            <v>89</v>
          </cell>
          <cell r="D14"/>
          <cell r="E14">
            <v>356</v>
          </cell>
          <cell r="F14">
            <v>1</v>
          </cell>
          <cell r="G14">
            <v>1</v>
          </cell>
          <cell r="H14">
            <v>1</v>
          </cell>
          <cell r="I14">
            <v>1</v>
          </cell>
          <cell r="J14">
            <v>1</v>
          </cell>
        </row>
        <row r="15">
          <cell r="B15">
            <v>11</v>
          </cell>
          <cell r="C15">
            <v>94</v>
          </cell>
          <cell r="D15"/>
          <cell r="E15">
            <v>376</v>
          </cell>
          <cell r="F15">
            <v>1</v>
          </cell>
          <cell r="G15">
            <v>1</v>
          </cell>
          <cell r="H15">
            <v>1</v>
          </cell>
          <cell r="I15">
            <v>1</v>
          </cell>
          <cell r="J15">
            <v>1</v>
          </cell>
        </row>
        <row r="16">
          <cell r="B16">
            <v>12</v>
          </cell>
          <cell r="C16">
            <v>114</v>
          </cell>
          <cell r="D16"/>
          <cell r="E16">
            <v>456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</row>
        <row r="17">
          <cell r="B17">
            <v>13</v>
          </cell>
          <cell r="C17">
            <v>119</v>
          </cell>
          <cell r="D17"/>
          <cell r="E17">
            <v>476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1</v>
          </cell>
        </row>
        <row r="18">
          <cell r="B18">
            <v>14</v>
          </cell>
          <cell r="C18">
            <v>129</v>
          </cell>
          <cell r="D18"/>
          <cell r="E18">
            <v>516</v>
          </cell>
          <cell r="F18">
            <v>1</v>
          </cell>
          <cell r="G18">
            <v>1</v>
          </cell>
          <cell r="H18">
            <v>1</v>
          </cell>
          <cell r="I18">
            <v>1</v>
          </cell>
          <cell r="J18">
            <v>1</v>
          </cell>
        </row>
        <row r="19">
          <cell r="B19">
            <v>15</v>
          </cell>
          <cell r="C19">
            <v>131</v>
          </cell>
          <cell r="D19"/>
          <cell r="E19">
            <v>524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</row>
        <row r="20">
          <cell r="B20">
            <v>16</v>
          </cell>
          <cell r="C20">
            <v>136</v>
          </cell>
          <cell r="D20"/>
          <cell r="E20">
            <v>544</v>
          </cell>
          <cell r="F20">
            <v>1</v>
          </cell>
          <cell r="G20">
            <v>1</v>
          </cell>
          <cell r="H20">
            <v>1</v>
          </cell>
          <cell r="I20">
            <v>1</v>
          </cell>
          <cell r="J20">
            <v>1</v>
          </cell>
        </row>
        <row r="21">
          <cell r="B21">
            <v>17</v>
          </cell>
          <cell r="C21">
            <v>146</v>
          </cell>
          <cell r="D21"/>
          <cell r="E21">
            <v>584</v>
          </cell>
          <cell r="F21">
            <v>1</v>
          </cell>
          <cell r="G21">
            <v>1</v>
          </cell>
          <cell r="H21">
            <v>1</v>
          </cell>
          <cell r="I21">
            <v>1</v>
          </cell>
          <cell r="J21">
            <v>1</v>
          </cell>
        </row>
        <row r="22">
          <cell r="B22">
            <v>18</v>
          </cell>
          <cell r="C22">
            <v>151</v>
          </cell>
          <cell r="D22"/>
          <cell r="E22">
            <v>604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  <cell r="J22">
            <v>1</v>
          </cell>
        </row>
        <row r="23">
          <cell r="B23">
            <v>19</v>
          </cell>
          <cell r="C23">
            <v>171</v>
          </cell>
          <cell r="D23"/>
          <cell r="E23">
            <v>684</v>
          </cell>
          <cell r="F23">
            <v>1</v>
          </cell>
          <cell r="G23">
            <v>1</v>
          </cell>
          <cell r="H23">
            <v>1</v>
          </cell>
          <cell r="I23">
            <v>1</v>
          </cell>
          <cell r="J23">
            <v>1</v>
          </cell>
        </row>
        <row r="40">
          <cell r="B40">
            <v>36</v>
          </cell>
          <cell r="C40">
            <v>815</v>
          </cell>
          <cell r="D40"/>
          <cell r="E40">
            <v>3260</v>
          </cell>
          <cell r="F40">
            <v>1</v>
          </cell>
          <cell r="G40">
            <v>1</v>
          </cell>
          <cell r="H40">
            <v>1</v>
          </cell>
          <cell r="I40">
            <v>1</v>
          </cell>
          <cell r="J40">
            <v>1</v>
          </cell>
        </row>
      </sheetData>
      <sheetData sheetId="22"/>
      <sheetData sheetId="23"/>
      <sheetData sheetId="24"/>
      <sheetData sheetId="25"/>
      <sheetData sheetId="26"/>
      <sheetData sheetId="27">
        <row r="6"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BF6">
            <v>9.9511815225550304E-8</v>
          </cell>
          <cell r="BG6">
            <v>0</v>
          </cell>
          <cell r="BH6">
            <v>1.2837426194203111E-7</v>
          </cell>
          <cell r="BI6">
            <v>0</v>
          </cell>
          <cell r="BJ6">
            <v>1.5050885637715034E-7</v>
          </cell>
          <cell r="CC6">
            <v>9.5185214564474929E-8</v>
          </cell>
          <cell r="CD6">
            <v>0</v>
          </cell>
          <cell r="CE6">
            <v>1.2279277229396146E-7</v>
          </cell>
          <cell r="CF6">
            <v>0</v>
          </cell>
          <cell r="CG6">
            <v>1.4396499305527333E-7</v>
          </cell>
        </row>
        <row r="7"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BF7">
            <v>1.9902363044936588E-7</v>
          </cell>
          <cell r="BG7">
            <v>0</v>
          </cell>
          <cell r="BH7">
            <v>2.5674852389100111E-7</v>
          </cell>
          <cell r="BI7">
            <v>0</v>
          </cell>
          <cell r="BJ7">
            <v>3.0101771275516803E-7</v>
          </cell>
          <cell r="CC7">
            <v>1.9037042912548041E-7</v>
          </cell>
          <cell r="CD7">
            <v>0</v>
          </cell>
          <cell r="CE7">
            <v>2.4558554459139237E-7</v>
          </cell>
          <cell r="CF7">
            <v>0</v>
          </cell>
          <cell r="CG7">
            <v>2.879299861140161E-7</v>
          </cell>
        </row>
        <row r="8"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BF8">
            <v>2.9853544567491619E-7</v>
          </cell>
          <cell r="BG8">
            <v>0</v>
          </cell>
          <cell r="BH8">
            <v>3.8512278583476695E-7</v>
          </cell>
          <cell r="BI8">
            <v>0</v>
          </cell>
          <cell r="BJ8">
            <v>4.5152656913318573E-7</v>
          </cell>
          <cell r="CC8">
            <v>2.8555564368648589E-7</v>
          </cell>
          <cell r="CD8">
            <v>0</v>
          </cell>
          <cell r="CE8">
            <v>3.6837831688535383E-7</v>
          </cell>
          <cell r="CF8">
            <v>0</v>
          </cell>
          <cell r="CG8">
            <v>4.3189497916928943E-7</v>
          </cell>
        </row>
        <row r="9"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BF9">
            <v>3.9804726090046649E-7</v>
          </cell>
          <cell r="BG9">
            <v>0</v>
          </cell>
          <cell r="BH9">
            <v>5.1349704777679805E-7</v>
          </cell>
          <cell r="BI9">
            <v>0</v>
          </cell>
          <cell r="BJ9">
            <v>6.0203542551380551E-7</v>
          </cell>
          <cell r="CC9">
            <v>3.8074085825443027E-7</v>
          </cell>
          <cell r="CD9">
            <v>0</v>
          </cell>
          <cell r="CE9">
            <v>4.9117108917584584E-7</v>
          </cell>
          <cell r="CF9">
            <v>0</v>
          </cell>
          <cell r="CG9">
            <v>5.7585997223150165E-7</v>
          </cell>
        </row>
        <row r="10"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BF10">
            <v>4.9755907612428207E-7</v>
          </cell>
          <cell r="BG10">
            <v>0</v>
          </cell>
          <cell r="BH10">
            <v>6.418713097249007E-7</v>
          </cell>
          <cell r="BI10">
            <v>0</v>
          </cell>
          <cell r="BJ10">
            <v>7.5254428189095585E-7</v>
          </cell>
          <cell r="CC10">
            <v>4.7592607281543575E-7</v>
          </cell>
          <cell r="CD10">
            <v>0</v>
          </cell>
          <cell r="CE10">
            <v>6.139638614767462E-7</v>
          </cell>
          <cell r="CF10">
            <v>0</v>
          </cell>
          <cell r="CG10">
            <v>7.1982496528677498E-7</v>
          </cell>
        </row>
        <row r="11"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BF11">
            <v>5.9707089135069974E-7</v>
          </cell>
          <cell r="BG11">
            <v>0</v>
          </cell>
          <cell r="BH11">
            <v>7.7024557166866653E-7</v>
          </cell>
          <cell r="BI11">
            <v>0</v>
          </cell>
          <cell r="BJ11">
            <v>9.0305313826897354E-7</v>
          </cell>
          <cell r="CC11">
            <v>5.7111128737991068E-7</v>
          </cell>
          <cell r="CD11">
            <v>0</v>
          </cell>
          <cell r="CE11">
            <v>7.3675663377070766E-7</v>
          </cell>
          <cell r="CF11">
            <v>0</v>
          </cell>
          <cell r="CG11">
            <v>8.6378995834551775E-7</v>
          </cell>
        </row>
        <row r="12"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BF12">
            <v>6.9658270657538268E-7</v>
          </cell>
          <cell r="BG12">
            <v>0</v>
          </cell>
          <cell r="BH12">
            <v>8.9861983361243236E-7</v>
          </cell>
          <cell r="BI12">
            <v>0</v>
          </cell>
          <cell r="BJ12">
            <v>1.0535619946461239E-6</v>
          </cell>
          <cell r="CC12">
            <v>6.6629650194091616E-7</v>
          </cell>
          <cell r="CD12">
            <v>0</v>
          </cell>
          <cell r="CE12">
            <v>8.5954940606466912E-7</v>
          </cell>
          <cell r="CF12">
            <v>0</v>
          </cell>
          <cell r="CG12">
            <v>1.0077549514007911E-6</v>
          </cell>
        </row>
        <row r="13"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BF13">
            <v>7.9609452180093299E-7</v>
          </cell>
          <cell r="BG13">
            <v>0</v>
          </cell>
          <cell r="BH13">
            <v>1.0269940955588003E-6</v>
          </cell>
          <cell r="BI13">
            <v>0</v>
          </cell>
          <cell r="BJ13">
            <v>1.2040708510232742E-6</v>
          </cell>
          <cell r="CC13">
            <v>7.6148171650539109E-7</v>
          </cell>
          <cell r="CD13">
            <v>0</v>
          </cell>
          <cell r="CE13">
            <v>9.8234217836210003E-7</v>
          </cell>
          <cell r="CF13">
            <v>0</v>
          </cell>
          <cell r="CG13">
            <v>1.1517199444560644E-6</v>
          </cell>
        </row>
        <row r="14"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BF14">
            <v>8.9560633702821801E-7</v>
          </cell>
          <cell r="BG14">
            <v>0</v>
          </cell>
          <cell r="BH14">
            <v>1.1553683575034335E-6</v>
          </cell>
          <cell r="BI14">
            <v>0</v>
          </cell>
          <cell r="BJ14">
            <v>1.3545797074056287E-6</v>
          </cell>
          <cell r="CC14">
            <v>8.5666693106986602E-7</v>
          </cell>
          <cell r="CD14">
            <v>0</v>
          </cell>
          <cell r="CE14">
            <v>1.1051349506560615E-6</v>
          </cell>
          <cell r="CF14">
            <v>0</v>
          </cell>
          <cell r="CG14">
            <v>1.2956849375182766E-6</v>
          </cell>
        </row>
        <row r="15"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BF15">
            <v>9.9511815225290096E-7</v>
          </cell>
          <cell r="BG15">
            <v>0</v>
          </cell>
          <cell r="BH15">
            <v>1.2837426194471993E-6</v>
          </cell>
          <cell r="BI15">
            <v>0</v>
          </cell>
          <cell r="BJ15">
            <v>1.5050885637819117E-6</v>
          </cell>
          <cell r="CC15">
            <v>9.5185214563434095E-7</v>
          </cell>
          <cell r="CD15">
            <v>0</v>
          </cell>
          <cell r="CE15">
            <v>1.2279277229500229E-6</v>
          </cell>
          <cell r="CF15">
            <v>0</v>
          </cell>
          <cell r="CG15">
            <v>1.43964993057355E-6</v>
          </cell>
        </row>
        <row r="16"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BF16">
            <v>1.1941417827031342E-6</v>
          </cell>
          <cell r="BG16">
            <v>0</v>
          </cell>
          <cell r="BH16">
            <v>1.4121168813926999E-6</v>
          </cell>
          <cell r="BI16">
            <v>0</v>
          </cell>
          <cell r="BJ16">
            <v>1.6555974201607968E-6</v>
          </cell>
          <cell r="CC16">
            <v>1.1422225747598214E-6</v>
          </cell>
          <cell r="CD16">
            <v>0</v>
          </cell>
          <cell r="CE16">
            <v>1.3507204952439844E-6</v>
          </cell>
          <cell r="CF16">
            <v>0</v>
          </cell>
          <cell r="CG16">
            <v>1.5836149236322927E-6</v>
          </cell>
        </row>
        <row r="17"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BF17">
            <v>1.3931654131551022E-6</v>
          </cell>
          <cell r="BG17">
            <v>0</v>
          </cell>
          <cell r="BH17">
            <v>1.5404911433355983E-6</v>
          </cell>
          <cell r="BI17">
            <v>0</v>
          </cell>
          <cell r="BJ17">
            <v>1.8061062765370797E-6</v>
          </cell>
          <cell r="CC17">
            <v>1.3325930038887712E-6</v>
          </cell>
          <cell r="CD17">
            <v>0</v>
          </cell>
          <cell r="CE17">
            <v>1.4735132675379459E-6</v>
          </cell>
          <cell r="CF17">
            <v>0</v>
          </cell>
          <cell r="CG17">
            <v>1.7275799166875661E-6</v>
          </cell>
        </row>
        <row r="18"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BF18">
            <v>1.5921890436044681E-6</v>
          </cell>
          <cell r="BG18">
            <v>0</v>
          </cell>
          <cell r="BH18">
            <v>1.6688654052854357E-6</v>
          </cell>
          <cell r="BI18">
            <v>0</v>
          </cell>
          <cell r="BJ18">
            <v>1.9566151329159648E-6</v>
          </cell>
          <cell r="CC18">
            <v>1.5229634330142516E-6</v>
          </cell>
          <cell r="CD18">
            <v>0</v>
          </cell>
          <cell r="CE18">
            <v>1.5963060398388462E-6</v>
          </cell>
          <cell r="CF18">
            <v>0</v>
          </cell>
          <cell r="CG18">
            <v>1.8715449097463088E-6</v>
          </cell>
        </row>
        <row r="19"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BF19">
            <v>1.7912126740538339E-6</v>
          </cell>
          <cell r="BG19">
            <v>0</v>
          </cell>
          <cell r="BH19">
            <v>1.7972396672283342E-6</v>
          </cell>
          <cell r="BI19">
            <v>0</v>
          </cell>
          <cell r="BJ19">
            <v>2.1071239892939825E-6</v>
          </cell>
          <cell r="CC19">
            <v>1.713333862139732E-6</v>
          </cell>
          <cell r="CD19">
            <v>0</v>
          </cell>
          <cell r="CE19">
            <v>1.7190988121328077E-6</v>
          </cell>
          <cell r="CF19">
            <v>0</v>
          </cell>
          <cell r="CG19">
            <v>2.0155099028050516E-6</v>
          </cell>
        </row>
        <row r="20"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BF20">
            <v>1.9902363045075366E-6</v>
          </cell>
          <cell r="BG20">
            <v>0</v>
          </cell>
          <cell r="BH20">
            <v>1.9256139291738347E-6</v>
          </cell>
          <cell r="BI20">
            <v>0</v>
          </cell>
          <cell r="BJ20">
            <v>2.2576328456720002E-6</v>
          </cell>
          <cell r="CC20">
            <v>1.9037042912686819E-6</v>
          </cell>
          <cell r="CD20">
            <v>0</v>
          </cell>
          <cell r="CE20">
            <v>1.8418915844267691E-6</v>
          </cell>
          <cell r="CF20">
            <v>0</v>
          </cell>
          <cell r="CG20">
            <v>2.1594748958603249E-6</v>
          </cell>
        </row>
        <row r="21"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BF21">
            <v>2.1892599349560352E-6</v>
          </cell>
          <cell r="BG21">
            <v>0</v>
          </cell>
          <cell r="BH21">
            <v>2.0539881911202026E-6</v>
          </cell>
          <cell r="BI21">
            <v>0</v>
          </cell>
          <cell r="BJ21">
            <v>2.4081417020517526E-6</v>
          </cell>
          <cell r="CC21">
            <v>2.0940747203941623E-6</v>
          </cell>
          <cell r="CD21">
            <v>0</v>
          </cell>
          <cell r="CE21">
            <v>1.9646843567242001E-6</v>
          </cell>
          <cell r="CF21">
            <v>0</v>
          </cell>
          <cell r="CG21">
            <v>2.3034398889190677E-6</v>
          </cell>
        </row>
        <row r="22"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BF22">
            <v>2.3882835654036663E-6</v>
          </cell>
          <cell r="BG22">
            <v>0</v>
          </cell>
          <cell r="BH22">
            <v>2.1823624530639685E-6</v>
          </cell>
          <cell r="BI22">
            <v>0</v>
          </cell>
          <cell r="BJ22">
            <v>2.5586505584289029E-6</v>
          </cell>
          <cell r="CC22">
            <v>2.2844451495161733E-6</v>
          </cell>
          <cell r="CD22">
            <v>0</v>
          </cell>
          <cell r="CE22">
            <v>2.0874771290181615E-6</v>
          </cell>
          <cell r="CF22">
            <v>0</v>
          </cell>
          <cell r="CG22">
            <v>2.447404881974341E-6</v>
          </cell>
        </row>
        <row r="23"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BF23">
            <v>2.5873071958591037E-6</v>
          </cell>
          <cell r="BG23">
            <v>0</v>
          </cell>
          <cell r="BH23">
            <v>2.3107367150068669E-6</v>
          </cell>
          <cell r="BI23">
            <v>0</v>
          </cell>
          <cell r="BJ23">
            <v>2.7091594148069206E-6</v>
          </cell>
          <cell r="CC23">
            <v>2.4748155786485926E-6</v>
          </cell>
          <cell r="CD23">
            <v>0</v>
          </cell>
          <cell r="CE23">
            <v>2.210269901312123E-6</v>
          </cell>
          <cell r="CF23">
            <v>0</v>
          </cell>
          <cell r="CG23">
            <v>2.5913698750330838E-6</v>
          </cell>
        </row>
        <row r="24"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BF24">
            <v>2.7863308263076023E-6</v>
          </cell>
          <cell r="BG24">
            <v>0</v>
          </cell>
          <cell r="BH24">
            <v>2.4391109769549696E-6</v>
          </cell>
          <cell r="BI24">
            <v>0</v>
          </cell>
          <cell r="BJ24">
            <v>2.8596682711858057E-6</v>
          </cell>
          <cell r="CC24">
            <v>2.6651860077706035E-6</v>
          </cell>
          <cell r="CD24">
            <v>0</v>
          </cell>
          <cell r="CE24">
            <v>2.3330626736095539E-6</v>
          </cell>
          <cell r="CF24">
            <v>0</v>
          </cell>
          <cell r="CG24">
            <v>2.7353348680918266E-6</v>
          </cell>
        </row>
        <row r="25"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BF25">
            <v>2.9853544567569681E-6</v>
          </cell>
          <cell r="BG25">
            <v>0</v>
          </cell>
          <cell r="BH25">
            <v>2.6114541580605707E-6</v>
          </cell>
          <cell r="BI25">
            <v>0</v>
          </cell>
          <cell r="BJ25">
            <v>3.0101771275646907E-6</v>
          </cell>
          <cell r="CC25">
            <v>2.8555564368995534E-6</v>
          </cell>
          <cell r="CD25">
            <v>0</v>
          </cell>
          <cell r="CE25">
            <v>2.497912672927427E-6</v>
          </cell>
          <cell r="CF25">
            <v>0</v>
          </cell>
          <cell r="CG25">
            <v>2.8792998611505694E-6</v>
          </cell>
        </row>
        <row r="26"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BF26">
            <v>3.3552313505429143E-6</v>
          </cell>
          <cell r="BG26">
            <v>0</v>
          </cell>
          <cell r="BH26">
            <v>2.9283928233972065E-6</v>
          </cell>
          <cell r="BI26">
            <v>0</v>
          </cell>
          <cell r="BJ26">
            <v>3.1606859839427084E-6</v>
          </cell>
          <cell r="CC26">
            <v>3.2093517266067184E-6</v>
          </cell>
          <cell r="CD26">
            <v>0</v>
          </cell>
          <cell r="CE26">
            <v>2.8010713962918488E-6</v>
          </cell>
          <cell r="CF26">
            <v>0</v>
          </cell>
          <cell r="CG26">
            <v>3.0232648542058427E-6</v>
          </cell>
        </row>
        <row r="27"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BF27">
            <v>3.7251082443271258E-6</v>
          </cell>
          <cell r="BG27">
            <v>0</v>
          </cell>
          <cell r="BH27">
            <v>3.2453314887364443E-6</v>
          </cell>
          <cell r="BI27">
            <v>0</v>
          </cell>
          <cell r="BJ27">
            <v>3.3111948403207261E-6</v>
          </cell>
          <cell r="CC27">
            <v>3.5631470163138834E-6</v>
          </cell>
          <cell r="CD27">
            <v>0</v>
          </cell>
          <cell r="CE27">
            <v>3.1042301196632094E-6</v>
          </cell>
          <cell r="CF27">
            <v>0</v>
          </cell>
          <cell r="CG27">
            <v>3.1672298472645855E-6</v>
          </cell>
        </row>
        <row r="28"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BF28">
            <v>4.094985138113072E-6</v>
          </cell>
          <cell r="BG28">
            <v>0</v>
          </cell>
          <cell r="BH28">
            <v>3.56227015407308E-6</v>
          </cell>
          <cell r="BI28">
            <v>0</v>
          </cell>
          <cell r="BJ28">
            <v>3.4617036966978765E-6</v>
          </cell>
          <cell r="CC28">
            <v>3.9169423060210484E-6</v>
          </cell>
          <cell r="CD28">
            <v>0</v>
          </cell>
          <cell r="CE28">
            <v>3.4073888430276311E-6</v>
          </cell>
          <cell r="CF28">
            <v>0</v>
          </cell>
          <cell r="CG28">
            <v>3.3111948403198588E-6</v>
          </cell>
        </row>
        <row r="29"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BF29">
            <v>4.4648620318981508E-6</v>
          </cell>
          <cell r="BG29">
            <v>0</v>
          </cell>
          <cell r="BH29">
            <v>3.8792088194123178E-6</v>
          </cell>
          <cell r="BI29">
            <v>0</v>
          </cell>
          <cell r="BJ29">
            <v>3.6122125530810983E-6</v>
          </cell>
          <cell r="CC29">
            <v>4.2707375957282134E-6</v>
          </cell>
          <cell r="CD29">
            <v>0</v>
          </cell>
          <cell r="CE29">
            <v>3.7105475663955223E-6</v>
          </cell>
          <cell r="CF29">
            <v>0</v>
          </cell>
          <cell r="CG29">
            <v>3.455159833382071E-6</v>
          </cell>
        </row>
        <row r="30"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BF30">
            <v>4.8347389256806275E-6</v>
          </cell>
          <cell r="BG30">
            <v>0</v>
          </cell>
          <cell r="BH30">
            <v>4.1961474847489535E-6</v>
          </cell>
          <cell r="BI30">
            <v>0</v>
          </cell>
          <cell r="BJ30">
            <v>3.7627214094599834E-6</v>
          </cell>
          <cell r="CC30">
            <v>4.624532885431909E-6</v>
          </cell>
          <cell r="CD30">
            <v>0</v>
          </cell>
          <cell r="CE30">
            <v>4.013706289759944E-6</v>
          </cell>
          <cell r="CF30">
            <v>0</v>
          </cell>
          <cell r="CG30">
            <v>3.5991248264408138E-6</v>
          </cell>
        </row>
        <row r="31"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BF31">
            <v>5.2046158194691758E-6</v>
          </cell>
          <cell r="BG31">
            <v>0</v>
          </cell>
          <cell r="BH31">
            <v>4.5130861500864566E-6</v>
          </cell>
          <cell r="BI31">
            <v>0</v>
          </cell>
          <cell r="BJ31">
            <v>3.9132302658362664E-6</v>
          </cell>
          <cell r="CC31">
            <v>4.9783281751460129E-6</v>
          </cell>
          <cell r="CD31">
            <v>0</v>
          </cell>
          <cell r="CE31">
            <v>4.3168650131278352E-6</v>
          </cell>
          <cell r="CF31">
            <v>0</v>
          </cell>
          <cell r="CG31">
            <v>3.7430898194960871E-6</v>
          </cell>
        </row>
        <row r="32"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BF32">
            <v>5.5744927132525199E-6</v>
          </cell>
          <cell r="BG32">
            <v>0</v>
          </cell>
          <cell r="BH32">
            <v>4.8300248154239597E-6</v>
          </cell>
          <cell r="BI32">
            <v>0</v>
          </cell>
          <cell r="BJ32">
            <v>4.0637391222160188E-6</v>
          </cell>
          <cell r="CC32">
            <v>8.6132123703841962E-2</v>
          </cell>
          <cell r="CD32">
            <v>8.7678971316837342E-2</v>
          </cell>
          <cell r="CE32">
            <v>9.0959154145652032E-2</v>
          </cell>
          <cell r="CF32">
            <v>9.5901858648539937E-2</v>
          </cell>
          <cell r="CG32">
            <v>0.10000388705481256</v>
          </cell>
        </row>
        <row r="33"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BF33">
            <v>5.9443696070367313E-6</v>
          </cell>
          <cell r="BG33">
            <v>0</v>
          </cell>
          <cell r="BH33">
            <v>5.1935323436610309E-6</v>
          </cell>
          <cell r="BI33">
            <v>0</v>
          </cell>
          <cell r="BJ33">
            <v>4.2796589005446306E-6</v>
          </cell>
          <cell r="CC33">
            <v>8.5900791376128827E-2</v>
          </cell>
          <cell r="CD33">
            <v>8.7434372871812896E-2</v>
          </cell>
          <cell r="CE33">
            <v>9.0695808710339554E-2</v>
          </cell>
          <cell r="CF33">
            <v>9.5605024335789532E-2</v>
          </cell>
          <cell r="CG33">
            <v>0.10000409358677444</v>
          </cell>
        </row>
        <row r="34"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BF34">
            <v>6.5381949271442474E-6</v>
          </cell>
          <cell r="BG34">
            <v>0</v>
          </cell>
          <cell r="BH34">
            <v>5.7158604819364592E-6</v>
          </cell>
          <cell r="BI34">
            <v>0</v>
          </cell>
          <cell r="BJ34">
            <v>4.7134607173305448E-6</v>
          </cell>
          <cell r="CC34">
            <v>8.5668589723497474E-2</v>
          </cell>
          <cell r="CD34">
            <v>8.7190202836592817E-2</v>
          </cell>
          <cell r="CE34">
            <v>9.0415004086899509E-2</v>
          </cell>
          <cell r="CF34">
            <v>9.5269432824724679E-2</v>
          </cell>
          <cell r="CG34">
            <v>0.10000450852764267</v>
          </cell>
        </row>
        <row r="35"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BF35">
            <v>7.1491905554062207E-6</v>
          </cell>
          <cell r="BG35">
            <v>0</v>
          </cell>
          <cell r="BH35">
            <v>6.2381886202136222E-6</v>
          </cell>
          <cell r="BI35">
            <v>0</v>
          </cell>
          <cell r="BJ35">
            <v>5.1472625341164591E-6</v>
          </cell>
          <cell r="CC35">
            <v>8.5443122186766807E-2</v>
          </cell>
          <cell r="CD35">
            <v>8.6942165891331732E-2</v>
          </cell>
          <cell r="CE35">
            <v>9.0146673678371148E-2</v>
          </cell>
          <cell r="CF35">
            <v>9.496809435032566E-2</v>
          </cell>
          <cell r="CG35">
            <v>0.10000492346851089</v>
          </cell>
        </row>
        <row r="36"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BF36">
            <v>7.7601861836716635E-6</v>
          </cell>
          <cell r="BG36">
            <v>0</v>
          </cell>
          <cell r="BH36">
            <v>6.7605167584873158E-6</v>
          </cell>
          <cell r="BI36">
            <v>0</v>
          </cell>
          <cell r="BJ36">
            <v>5.5810643508997712E-6</v>
          </cell>
          <cell r="CC36">
            <v>0.1363312711566726</v>
          </cell>
          <cell r="CD36">
            <v>0.13872416049386296</v>
          </cell>
          <cell r="CE36">
            <v>0.143794970609394</v>
          </cell>
          <cell r="CF36">
            <v>0.15145828766691291</v>
          </cell>
          <cell r="CG36">
            <v>0.16000533840937914</v>
          </cell>
        </row>
        <row r="37"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BF37">
            <v>2.0008371181811938E-2</v>
          </cell>
          <cell r="BG37">
            <v>0</v>
          </cell>
          <cell r="BH37">
            <v>7.2828448967653461E-6</v>
          </cell>
          <cell r="BI37">
            <v>0</v>
          </cell>
          <cell r="BJ37">
            <v>6.0148661676856854E-6</v>
          </cell>
          <cell r="CC37">
            <v>0.13597870305571158</v>
          </cell>
          <cell r="CD37">
            <v>0.13832649088854751</v>
          </cell>
          <cell r="CE37">
            <v>0.14338094482693711</v>
          </cell>
          <cell r="CF37">
            <v>0.15097570281513406</v>
          </cell>
          <cell r="CG37">
            <v>0.15982126530711671</v>
          </cell>
        </row>
        <row r="38"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BF38">
            <v>5.0008982177440195E-2</v>
          </cell>
          <cell r="BG38">
            <v>1.6836500491894724E-2</v>
          </cell>
          <cell r="BH38">
            <v>7.8051730350416418E-6</v>
          </cell>
          <cell r="BI38">
            <v>0</v>
          </cell>
          <cell r="BJ38">
            <v>6.448667984472467E-6</v>
          </cell>
          <cell r="CC38">
            <v>0.13560195379885409</v>
          </cell>
          <cell r="CD38">
            <v>0.13796767023903483</v>
          </cell>
          <cell r="CE38">
            <v>0.14295982706896493</v>
          </cell>
          <cell r="CF38">
            <v>0.15050237062988403</v>
          </cell>
          <cell r="CG38">
            <v>0.15964454325667415</v>
          </cell>
        </row>
        <row r="39"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BF39">
            <v>8.0009593173068466E-2</v>
          </cell>
          <cell r="BG39">
            <v>3.4000000000000009E-2</v>
          </cell>
          <cell r="BH39">
            <v>8.3275011733170701E-6</v>
          </cell>
          <cell r="BI39">
            <v>0</v>
          </cell>
          <cell r="BJ39">
            <v>6.8824698012566465E-6</v>
          </cell>
          <cell r="CC39">
            <v>0.13525747663494511</v>
          </cell>
          <cell r="CD39">
            <v>0.13757113701151666</v>
          </cell>
          <cell r="CE39">
            <v>0.14254448079800783</v>
          </cell>
          <cell r="CF39">
            <v>0.15000595449565277</v>
          </cell>
          <cell r="CG39">
            <v>0.15945172534064855</v>
          </cell>
        </row>
        <row r="40"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BF40">
            <v>8.865530028517446E-2</v>
          </cell>
          <cell r="BG40">
            <v>5.8784074747888874E-2</v>
          </cell>
          <cell r="BH40">
            <v>2.0009044146301013E-2</v>
          </cell>
          <cell r="BI40">
            <v>0</v>
          </cell>
          <cell r="BJ40">
            <v>7.4830716710362621E-6</v>
          </cell>
          <cell r="CC40">
            <v>0.13488835519748724</v>
          </cell>
          <cell r="CD40">
            <v>0.13719900893725903</v>
          </cell>
          <cell r="CE40">
            <v>0.1420986486459592</v>
          </cell>
          <cell r="CF40">
            <v>0.14953241276968271</v>
          </cell>
          <cell r="CG40">
            <v>0.15927265922658013</v>
          </cell>
        </row>
        <row r="41"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BF41">
            <v>0.16307191644793351</v>
          </cell>
          <cell r="BG41">
            <v>0.14412768415393262</v>
          </cell>
          <cell r="BH41">
            <v>0.10427151888504105</v>
          </cell>
          <cell r="BI41">
            <v>6.987019818056743E-2</v>
          </cell>
          <cell r="BJ41">
            <v>7.4483320457748761E-2</v>
          </cell>
          <cell r="CC41">
            <v>0.13454018177904764</v>
          </cell>
          <cell r="CD41">
            <v>0.13680572619505632</v>
          </cell>
          <cell r="CE41">
            <v>0.14170210060136643</v>
          </cell>
          <cell r="CF41">
            <v>0.14905642278521056</v>
          </cell>
          <cell r="CG41">
            <v>0.15888819065875304</v>
          </cell>
        </row>
        <row r="42"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BF42">
            <v>0.16290334194353931</v>
          </cell>
          <cell r="BG42">
            <v>0.16395549015244615</v>
          </cell>
          <cell r="BH42">
            <v>0.12598839159775457</v>
          </cell>
          <cell r="BI42">
            <v>6.9665051082815801E-2</v>
          </cell>
          <cell r="BJ42">
            <v>7.4228544377074629E-2</v>
          </cell>
          <cell r="CC42">
            <v>0.1341794746641374</v>
          </cell>
          <cell r="CD42">
            <v>0.1364383789918851</v>
          </cell>
          <cell r="CE42">
            <v>0.14127791471411386</v>
          </cell>
          <cell r="CF42">
            <v>0.14861877564334042</v>
          </cell>
          <cell r="CG42">
            <v>0.15834391486770658</v>
          </cell>
        </row>
        <row r="43"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BF43">
            <v>0.16273787968572273</v>
          </cell>
          <cell r="BG43">
            <v>0.16377944514687032</v>
          </cell>
          <cell r="BH43">
            <v>0.14604796407253809</v>
          </cell>
          <cell r="BI43">
            <v>8.9444776550196683E-2</v>
          </cell>
          <cell r="BJ43">
            <v>7.3984385175772646E-2</v>
          </cell>
          <cell r="CC43">
            <v>0.13382540700859277</v>
          </cell>
          <cell r="CD43">
            <v>0.13606281631332331</v>
          </cell>
          <cell r="CE43">
            <v>0.14088892037088657</v>
          </cell>
          <cell r="CF43">
            <v>0.14814885664041963</v>
          </cell>
          <cell r="CG43">
            <v>0.15782228841932072</v>
          </cell>
        </row>
        <row r="44"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BF44">
            <v>0.16257298382343216</v>
          </cell>
          <cell r="BG44">
            <v>0.16360677344839822</v>
          </cell>
          <cell r="BH44">
            <v>0.16585995549294116</v>
          </cell>
          <cell r="BI44">
            <v>0.11923776929584877</v>
          </cell>
          <cell r="BJ44">
            <v>7.3725808790929825E-2</v>
          </cell>
          <cell r="CC44">
            <v>0.13347254766350358</v>
          </cell>
          <cell r="CD44">
            <v>0.13569445002324956</v>
          </cell>
          <cell r="CE44">
            <v>0.14048691549186818</v>
          </cell>
          <cell r="CF44">
            <v>0.14770724116447739</v>
          </cell>
          <cell r="CG44">
            <v>0.1572699053127144</v>
          </cell>
        </row>
        <row r="45"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BF45">
            <v>0.19983824893062022</v>
          </cell>
          <cell r="BG45">
            <v>0.20150017256664043</v>
          </cell>
          <cell r="BH45">
            <v>0.20506265252869638</v>
          </cell>
          <cell r="BI45">
            <v>0.18412301641736883</v>
          </cell>
          <cell r="BJ45">
            <v>0.11754923027123744</v>
          </cell>
          <cell r="CC45">
            <v>0.1331120406599664</v>
          </cell>
          <cell r="CD45">
            <v>0.13533356342218728</v>
          </cell>
          <cell r="CE45">
            <v>0.14007861643170061</v>
          </cell>
          <cell r="CF45">
            <v>0.14722161308669554</v>
          </cell>
          <cell r="CG45">
            <v>0.15672824442621097</v>
          </cell>
        </row>
        <row r="46"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BF46">
            <v>0.19957982831501053</v>
          </cell>
          <cell r="BG46">
            <v>0.20121087687193742</v>
          </cell>
          <cell r="BH46">
            <v>0.20475334545502924</v>
          </cell>
          <cell r="BI46">
            <v>0.19006457584242464</v>
          </cell>
          <cell r="BJ46">
            <v>0.11711356223410421</v>
          </cell>
          <cell r="CC46">
            <v>0.132767001642914</v>
          </cell>
          <cell r="CD46">
            <v>0.13494783582924993</v>
          </cell>
          <cell r="CE46">
            <v>0.13966579565884177</v>
          </cell>
          <cell r="CF46">
            <v>0.14675276778989954</v>
          </cell>
          <cell r="CG46">
            <v>0.15614701309866696</v>
          </cell>
        </row>
        <row r="47"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BF47">
            <v>0.19930493549075226</v>
          </cell>
          <cell r="BG47">
            <v>0.20092817026333232</v>
          </cell>
          <cell r="BH47">
            <v>0.20442819934244916</v>
          </cell>
          <cell r="BI47">
            <v>0.20969445392671104</v>
          </cell>
          <cell r="BJ47">
            <v>0.11670623185843283</v>
          </cell>
          <cell r="CC47">
            <v>0.13239999968099683</v>
          </cell>
          <cell r="CD47">
            <v>0.13457089368444308</v>
          </cell>
          <cell r="CE47">
            <v>0.13923185616743222</v>
          </cell>
          <cell r="CF47">
            <v>0.14625927190228144</v>
          </cell>
          <cell r="CG47">
            <v>0.15560356531973873</v>
          </cell>
        </row>
        <row r="48"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BF48">
            <v>0.19905187825405959</v>
          </cell>
          <cell r="BG48">
            <v>0.20063561342319999</v>
          </cell>
          <cell r="BH48">
            <v>0.20412613956630865</v>
          </cell>
          <cell r="BI48">
            <v>0.2093518698669084</v>
          </cell>
          <cell r="BJ48">
            <v>0.1362956905747445</v>
          </cell>
          <cell r="CC48">
            <v>0.13206211183583375</v>
          </cell>
          <cell r="CD48">
            <v>0.1341808178976</v>
          </cell>
          <cell r="CE48">
            <v>0.13882869845794216</v>
          </cell>
          <cell r="CF48">
            <v>0.14580249315587787</v>
          </cell>
          <cell r="CG48">
            <v>0.15505583633012118</v>
          </cell>
        </row>
        <row r="49"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BF49">
            <v>0.19878060710398815</v>
          </cell>
          <cell r="BG49">
            <v>0.20036886942225718</v>
          </cell>
          <cell r="BH49">
            <v>0.20381213458389785</v>
          </cell>
          <cell r="BI49">
            <v>0.20901087935402843</v>
          </cell>
          <cell r="BJ49">
            <v>0.16591971523932106</v>
          </cell>
          <cell r="CC49">
            <v>0.13169992371337041</v>
          </cell>
          <cell r="CD49">
            <v>0.13382515922967628</v>
          </cell>
          <cell r="CE49">
            <v>0.13840954250969717</v>
          </cell>
          <cell r="CF49">
            <v>0.14534783913870461</v>
          </cell>
          <cell r="CG49">
            <v>0.15455413368802345</v>
          </cell>
        </row>
        <row r="50"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BF50">
            <v>0.22314989760434911</v>
          </cell>
          <cell r="BG50">
            <v>0.22510326264612204</v>
          </cell>
          <cell r="BH50">
            <v>0.22939804633881644</v>
          </cell>
          <cell r="BI50">
            <v>0.23582416903428052</v>
          </cell>
          <cell r="BJ50">
            <v>0.22439704355092643</v>
          </cell>
          <cell r="CC50">
            <v>0.164191642964577</v>
          </cell>
          <cell r="CD50">
            <v>0.16680435019482939</v>
          </cell>
          <cell r="CE50">
            <v>0.17252352671937954</v>
          </cell>
          <cell r="CF50">
            <v>0.18109889204570739</v>
          </cell>
          <cell r="CG50">
            <v>0.19252344459548576</v>
          </cell>
        </row>
        <row r="51"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BF51">
            <v>0.22281781975650258</v>
          </cell>
          <cell r="BG51">
            <v>0.2247644002565182</v>
          </cell>
          <cell r="BH51">
            <v>0.22901181713009067</v>
          </cell>
          <cell r="BI51">
            <v>0.23540908991404971</v>
          </cell>
          <cell r="BJ51">
            <v>0.23470232656590154</v>
          </cell>
          <cell r="CC51">
            <v>0.1637482044181735</v>
          </cell>
          <cell r="CD51">
            <v>0.16635253367535763</v>
          </cell>
          <cell r="CE51">
            <v>0.17200798964420269</v>
          </cell>
          <cell r="CF51">
            <v>0.18054545321873297</v>
          </cell>
          <cell r="CG51">
            <v>0.19190428420503541</v>
          </cell>
        </row>
        <row r="52"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BF52">
            <v>0.22248943048802564</v>
          </cell>
          <cell r="BG52">
            <v>0.2244160531245461</v>
          </cell>
          <cell r="BH52">
            <v>0.22864509173797223</v>
          </cell>
          <cell r="BI52">
            <v>0.23496605315137853</v>
          </cell>
          <cell r="BJ52">
            <v>0.24346593666089239</v>
          </cell>
          <cell r="CC52">
            <v>0.16330968397759618</v>
          </cell>
          <cell r="CD52">
            <v>0.16588807083272816</v>
          </cell>
          <cell r="CE52">
            <v>0.17151845765783569</v>
          </cell>
          <cell r="CF52">
            <v>0.17995473753517138</v>
          </cell>
          <cell r="CG52">
            <v>0.1912810483927507</v>
          </cell>
        </row>
        <row r="53"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BF53">
            <v>0.22216393819203928</v>
          </cell>
          <cell r="BG53">
            <v>0.22407226090145654</v>
          </cell>
          <cell r="BH53">
            <v>0.22826404611149262</v>
          </cell>
          <cell r="BI53">
            <v>0.23457737170585763</v>
          </cell>
          <cell r="BJ53">
            <v>0.24298649755527521</v>
          </cell>
          <cell r="CC53">
            <v>0.1628750261670063</v>
          </cell>
          <cell r="CD53">
            <v>0.1654296812019421</v>
          </cell>
          <cell r="CE53">
            <v>0.17100983202565381</v>
          </cell>
          <cell r="CF53">
            <v>0.17943649560781019</v>
          </cell>
          <cell r="CG53">
            <v>0.19064133607724965</v>
          </cell>
        </row>
        <row r="54"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BF54">
            <v>0.22182796619767234</v>
          </cell>
          <cell r="BG54">
            <v>0.22373002247796075</v>
          </cell>
          <cell r="BH54">
            <v>0.22789606752076255</v>
          </cell>
          <cell r="BI54">
            <v>0.23416212964855909</v>
          </cell>
          <cell r="BJ54">
            <v>0.24250665042264521</v>
          </cell>
          <cell r="CC54">
            <v>0.16242639542524234</v>
          </cell>
          <cell r="CD54">
            <v>0.16497336330394771</v>
          </cell>
          <cell r="CE54">
            <v>0.17051862910780458</v>
          </cell>
          <cell r="CF54">
            <v>0.17888283953141215</v>
          </cell>
          <cell r="CG54">
            <v>0.19000107972573146</v>
          </cell>
        </row>
        <row r="55"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BF55">
            <v>0.22150911436277562</v>
          </cell>
          <cell r="BG55">
            <v>0.22337266276404527</v>
          </cell>
          <cell r="BH55">
            <v>0.2275337350264191</v>
          </cell>
          <cell r="BI55">
            <v>0.23373945922757375</v>
          </cell>
          <cell r="BJ55">
            <v>0.24198288739965984</v>
          </cell>
          <cell r="CC55">
            <v>0.16200046952570243</v>
          </cell>
          <cell r="CD55">
            <v>0.16449688368539372</v>
          </cell>
          <cell r="CE55">
            <v>0.17003477156165828</v>
          </cell>
          <cell r="CF55">
            <v>0.17831927897009836</v>
          </cell>
          <cell r="CG55">
            <v>0.18930211300044908</v>
          </cell>
        </row>
        <row r="56"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BF56">
            <v>0.22116759709165851</v>
          </cell>
          <cell r="BG56">
            <v>0.22305482215106853</v>
          </cell>
          <cell r="BH56">
            <v>0.22715776816400632</v>
          </cell>
          <cell r="BI56">
            <v>0.23331293539148168</v>
          </cell>
          <cell r="BJ56">
            <v>0.24152061540514674</v>
          </cell>
          <cell r="CC56">
            <v>0.16154418356296593</v>
          </cell>
          <cell r="CD56">
            <v>0.16407309620142474</v>
          </cell>
          <cell r="CE56">
            <v>0.1695326951230694</v>
          </cell>
          <cell r="CF56">
            <v>0.17775058052197559</v>
          </cell>
          <cell r="CG56">
            <v>0.18868509802529243</v>
          </cell>
        </row>
        <row r="57"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BF57">
            <v>0.22085384952402068</v>
          </cell>
          <cell r="BG57">
            <v>0.22269335942303123</v>
          </cell>
          <cell r="BH57">
            <v>0.22677802979792491</v>
          </cell>
          <cell r="BI57">
            <v>0.23286149627147659</v>
          </cell>
          <cell r="BJ57">
            <v>0.24101484403922871</v>
          </cell>
          <cell r="CC57">
            <v>0.16112492387153515</v>
          </cell>
          <cell r="CD57">
            <v>0.163591145897375</v>
          </cell>
          <cell r="CE57">
            <v>0.16902559001292239</v>
          </cell>
          <cell r="CF57">
            <v>0.17714866169530213</v>
          </cell>
          <cell r="CG57">
            <v>0.1880100838882626</v>
          </cell>
        </row>
        <row r="58"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BF58">
            <v>0.22051883309611867</v>
          </cell>
          <cell r="BG58">
            <v>0.22234946238602532</v>
          </cell>
          <cell r="BH58">
            <v>0.22636664701107298</v>
          </cell>
          <cell r="BI58">
            <v>0.23243976068510525</v>
          </cell>
          <cell r="BJ58">
            <v>0.24053065773983967</v>
          </cell>
          <cell r="CC58">
            <v>0.16067730569975205</v>
          </cell>
          <cell r="CD58">
            <v>0.16313261651470046</v>
          </cell>
          <cell r="CE58">
            <v>0.16847629234174796</v>
          </cell>
          <cell r="CF58">
            <v>0.17658634758014033</v>
          </cell>
          <cell r="CG58">
            <v>0.18736384983993806</v>
          </cell>
        </row>
        <row r="59"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BF59">
            <v>0.22019733544284259</v>
          </cell>
          <cell r="BG59">
            <v>0.22198804028146091</v>
          </cell>
          <cell r="BH59">
            <v>0.22601391980163918</v>
          </cell>
          <cell r="BI59">
            <v>0.23200688915360171</v>
          </cell>
          <cell r="BJ59">
            <v>0.24006968900060155</v>
          </cell>
          <cell r="CC59">
            <v>0.16024754867683977</v>
          </cell>
          <cell r="CD59">
            <v>0.16265072037528122</v>
          </cell>
          <cell r="CE59">
            <v>0.16800495954616085</v>
          </cell>
          <cell r="CF59">
            <v>0.17600918553813563</v>
          </cell>
          <cell r="CG59">
            <v>0.18674838300182198</v>
          </cell>
        </row>
        <row r="60"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BF60">
            <v>0.2198695725604847</v>
          </cell>
          <cell r="BG60">
            <v>0.22165191873415949</v>
          </cell>
          <cell r="BH60">
            <v>0.22564287193122234</v>
          </cell>
          <cell r="BI60">
            <v>0.23161223331525685</v>
          </cell>
          <cell r="BJ60">
            <v>0.23958535999186178</v>
          </cell>
          <cell r="CC60">
            <v>0.15980922337974712</v>
          </cell>
          <cell r="CD60">
            <v>0.16220255831221264</v>
          </cell>
          <cell r="CE60">
            <v>0.16750912797408526</v>
          </cell>
          <cell r="CF60">
            <v>0.1754829777536758</v>
          </cell>
          <cell r="CG60">
            <v>0.18610171793635005</v>
          </cell>
        </row>
        <row r="61"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BF61">
            <v>0.21954058119200451</v>
          </cell>
          <cell r="BG61">
            <v>0.22131563087958095</v>
          </cell>
          <cell r="BH61">
            <v>0.22528046887638195</v>
          </cell>
          <cell r="BI61">
            <v>0.23118956980624344</v>
          </cell>
          <cell r="BJ61">
            <v>0.23909748348795529</v>
          </cell>
          <cell r="CC61">
            <v>0.15936926010115804</v>
          </cell>
          <cell r="CD61">
            <v>0.16175417450610793</v>
          </cell>
          <cell r="CE61">
            <v>0.16702482282277825</v>
          </cell>
          <cell r="CF61">
            <v>0.17491942640832461</v>
          </cell>
          <cell r="CG61">
            <v>0.18545032287732255</v>
          </cell>
        </row>
        <row r="62"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BF62">
            <v>0.21921883115337884</v>
          </cell>
          <cell r="BG62">
            <v>0.22096164455281164</v>
          </cell>
          <cell r="BH62">
            <v>0.22491174396318794</v>
          </cell>
          <cell r="BI62">
            <v>0.23076165315400052</v>
          </cell>
          <cell r="BJ62">
            <v>0.23856779617286591</v>
          </cell>
          <cell r="CC62">
            <v>0.15893895192904173</v>
          </cell>
          <cell r="CD62">
            <v>0.16128219273708222</v>
          </cell>
          <cell r="CE62">
            <v>0.1665320885269998</v>
          </cell>
          <cell r="CF62">
            <v>0.17434887087200068</v>
          </cell>
          <cell r="CG62">
            <v>0.18474318007005114</v>
          </cell>
        </row>
        <row r="63"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BF63">
            <v>0.21888192203620452</v>
          </cell>
          <cell r="BG63">
            <v>0.22063142495329319</v>
          </cell>
          <cell r="BH63">
            <v>0.2245274112056686</v>
          </cell>
          <cell r="BI63">
            <v>0.23030788142514397</v>
          </cell>
          <cell r="BJ63">
            <v>0.23807753996889061</v>
          </cell>
          <cell r="CC63">
            <v>0.15848843165219384</v>
          </cell>
          <cell r="CD63">
            <v>0.16084189993772427</v>
          </cell>
          <cell r="CE63">
            <v>0.16601854377212086</v>
          </cell>
          <cell r="CF63">
            <v>0.17374384190019199</v>
          </cell>
          <cell r="CG63">
            <v>0.18408861207759852</v>
          </cell>
        </row>
        <row r="64"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BF64">
            <v>0.21856596291072108</v>
          </cell>
          <cell r="BG64">
            <v>0.2202677658784902</v>
          </cell>
          <cell r="BH64">
            <v>0.22413547586370464</v>
          </cell>
          <cell r="BI64">
            <v>0.22985998681603659</v>
          </cell>
          <cell r="BJ64">
            <v>0.23753678882501011</v>
          </cell>
          <cell r="CC64">
            <v>0.15806584469760046</v>
          </cell>
          <cell r="CD64">
            <v>0.16035702117132028</v>
          </cell>
          <cell r="CE64">
            <v>0.1654948622379824</v>
          </cell>
          <cell r="CF64">
            <v>0.17314664908804878</v>
          </cell>
          <cell r="CG64">
            <v>0.1833667174986057</v>
          </cell>
        </row>
        <row r="65"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BF65">
            <v>0.21822826533424627</v>
          </cell>
          <cell r="BG65">
            <v>0.21991720789777172</v>
          </cell>
          <cell r="BH65">
            <v>0.22372954989630617</v>
          </cell>
          <cell r="BI65">
            <v>0.22940806042168541</v>
          </cell>
          <cell r="BJ65">
            <v>0.23701263286010413</v>
          </cell>
          <cell r="CC65">
            <v>0.15761382541614974</v>
          </cell>
          <cell r="CD65">
            <v>0.15988961053036232</v>
          </cell>
          <cell r="CE65">
            <v>0.16495197803900899</v>
          </cell>
          <cell r="CF65">
            <v>0.17254408056224721</v>
          </cell>
          <cell r="CG65">
            <v>0.18266651200676309</v>
          </cell>
        </row>
        <row r="66"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BF66">
            <v>0.21789387806785734</v>
          </cell>
          <cell r="BG66">
            <v>0.219532241992837</v>
          </cell>
          <cell r="BH66">
            <v>0.22333945016597798</v>
          </cell>
          <cell r="BI66">
            <v>0.22893929243209205</v>
          </cell>
          <cell r="BJ66">
            <v>0.23647482972471115</v>
          </cell>
          <cell r="CC66">
            <v>0.15716602797310164</v>
          </cell>
          <cell r="CD66">
            <v>0.15937632265711602</v>
          </cell>
          <cell r="CE66">
            <v>0.16443018637657913</v>
          </cell>
          <cell r="CF66">
            <v>0.17191905657612275</v>
          </cell>
          <cell r="CG66">
            <v>0.18194806648307443</v>
          </cell>
        </row>
        <row r="67"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BF67">
            <v>0.21753870313628604</v>
          </cell>
          <cell r="BG67">
            <v>0.21917513073726053</v>
          </cell>
          <cell r="BH67">
            <v>0.22291884562945566</v>
          </cell>
          <cell r="BI67">
            <v>0.22847621103634977</v>
          </cell>
          <cell r="BJ67">
            <v>0.23592668371604614</v>
          </cell>
          <cell r="CC67">
            <v>0.15669051364314363</v>
          </cell>
          <cell r="CD67">
            <v>0.15890017431634737</v>
          </cell>
          <cell r="CE67">
            <v>0.16386772163922383</v>
          </cell>
          <cell r="CF67">
            <v>0.17130161471513305</v>
          </cell>
          <cell r="CG67">
            <v>0.18121583046168968</v>
          </cell>
        </row>
        <row r="68"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BF68">
            <v>0.21719839227884016</v>
          </cell>
          <cell r="BG68">
            <v>0.21879174881511293</v>
          </cell>
          <cell r="BH68">
            <v>0.22252965281217252</v>
          </cell>
          <cell r="BI68">
            <v>0.22799740643366681</v>
          </cell>
          <cell r="BJ68">
            <v>0.23537512814261433</v>
          </cell>
          <cell r="CC68">
            <v>0.15623481807868622</v>
          </cell>
          <cell r="CD68">
            <v>0.15838899842015056</v>
          </cell>
          <cell r="CE68">
            <v>0.16334713919418736</v>
          </cell>
          <cell r="CF68">
            <v>0.17066320857822243</v>
          </cell>
          <cell r="CG68">
            <v>0.18047904835394918</v>
          </cell>
        </row>
        <row r="69"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BF69">
            <v>0.21684655556146817</v>
          </cell>
          <cell r="BG69">
            <v>0.21842767004942143</v>
          </cell>
          <cell r="BH69">
            <v>0.22210767640571655</v>
          </cell>
          <cell r="BI69">
            <v>0.22753322477958463</v>
          </cell>
          <cell r="BJ69">
            <v>0.23486169690754752</v>
          </cell>
          <cell r="CC69">
            <v>0.15576375470099396</v>
          </cell>
          <cell r="CD69">
            <v>0.15790356006589523</v>
          </cell>
          <cell r="CE69">
            <v>0.16278284529692044</v>
          </cell>
          <cell r="CF69">
            <v>0.17004429970611284</v>
          </cell>
          <cell r="CG69">
            <v>0.1797930986973621</v>
          </cell>
        </row>
        <row r="70"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BF70">
            <v>0.21650277677887822</v>
          </cell>
          <cell r="BG70">
            <v>0.21805248118805287</v>
          </cell>
          <cell r="BH70">
            <v>0.22170901914402158</v>
          </cell>
          <cell r="BI70">
            <v>0.22705939594124305</v>
          </cell>
          <cell r="BJ70">
            <v>0.23436358446923386</v>
          </cell>
          <cell r="CC70">
            <v>0.15530343523634441</v>
          </cell>
          <cell r="CD70">
            <v>0.15740330825073715</v>
          </cell>
          <cell r="CE70">
            <v>0.16224950134273053</v>
          </cell>
          <cell r="CF70">
            <v>0.1694125279216574</v>
          </cell>
          <cell r="CG70">
            <v>0.17912748346734558</v>
          </cell>
        </row>
        <row r="71"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BF71">
            <v>0.2161561541042098</v>
          </cell>
          <cell r="BG71">
            <v>0.21768253317846659</v>
          </cell>
          <cell r="BH71">
            <v>0.22129306974942933</v>
          </cell>
          <cell r="BI71">
            <v>0.22663357573188969</v>
          </cell>
          <cell r="BJ71">
            <v>0.23384882957922171</v>
          </cell>
          <cell r="CC71">
            <v>0.1548385929198407</v>
          </cell>
          <cell r="CD71">
            <v>0.15691004423795546</v>
          </cell>
          <cell r="CE71">
            <v>0.16169259388985391</v>
          </cell>
          <cell r="CF71">
            <v>0.1688447676425196</v>
          </cell>
          <cell r="CG71">
            <v>0.17843926778418334</v>
          </cell>
        </row>
        <row r="72"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BF72">
            <v>0.21581098180970285</v>
          </cell>
          <cell r="BG72">
            <v>0.21730541613537249</v>
          </cell>
          <cell r="BH72">
            <v>0.22091717154384408</v>
          </cell>
          <cell r="BI72">
            <v>0.22617887582306118</v>
          </cell>
          <cell r="BJ72">
            <v>0.23334304928818184</v>
          </cell>
          <cell r="CC72">
            <v>0.23151391474378324</v>
          </cell>
          <cell r="CD72">
            <v>0.23461083227074503</v>
          </cell>
          <cell r="CE72">
            <v>0.24174072267991889</v>
          </cell>
          <cell r="CF72">
            <v>0.2523577516461224</v>
          </cell>
          <cell r="CG72">
            <v>0.26660935169595623</v>
          </cell>
        </row>
        <row r="73"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BF73">
            <v>0.21546772967483427</v>
          </cell>
          <cell r="BG73">
            <v>0.21694310061246461</v>
          </cell>
          <cell r="BH73">
            <v>0.22053818455879567</v>
          </cell>
          <cell r="BI73">
            <v>0.22574855321488774</v>
          </cell>
          <cell r="BJ73">
            <v>0.23283634143692897</v>
          </cell>
          <cell r="CC73">
            <v>0.23081982712825483</v>
          </cell>
          <cell r="CD73">
            <v>0.23388620122492926</v>
          </cell>
          <cell r="CE73">
            <v>0.24097635660496577</v>
          </cell>
          <cell r="CF73">
            <v>0.25149710642977546</v>
          </cell>
          <cell r="CG73">
            <v>0.2655907413878153</v>
          </cell>
        </row>
        <row r="74"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BF74">
            <v>0.21511905496708902</v>
          </cell>
          <cell r="BG74">
            <v>0.21658780679155309</v>
          </cell>
          <cell r="BH74">
            <v>0.22014414902534071</v>
          </cell>
          <cell r="BI74">
            <v>0.22528009563656357</v>
          </cell>
          <cell r="BJ74">
            <v>0.23234334692994216</v>
          </cell>
          <cell r="CC74">
            <v>0.23011489436697313</v>
          </cell>
          <cell r="CD74">
            <v>0.23317561358310623</v>
          </cell>
          <cell r="CE74">
            <v>0.24018174540948692</v>
          </cell>
          <cell r="CF74">
            <v>0.25056019127312718</v>
          </cell>
          <cell r="CG74">
            <v>0.26459955776820659</v>
          </cell>
        </row>
        <row r="75"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BF75">
            <v>0.21478065677130931</v>
          </cell>
          <cell r="BG75">
            <v>0.21621207561934669</v>
          </cell>
          <cell r="BH75">
            <v>0.2197358332850641</v>
          </cell>
          <cell r="BI75">
            <v>0.22484034170980075</v>
          </cell>
          <cell r="BJ75">
            <v>0.23181210685823075</v>
          </cell>
          <cell r="CC75">
            <v>0.22942873897497956</v>
          </cell>
          <cell r="CD75">
            <v>0.23242415123869342</v>
          </cell>
          <cell r="CE75">
            <v>0.23935678860225418</v>
          </cell>
          <cell r="CF75">
            <v>0.24968068341960153</v>
          </cell>
          <cell r="CG75">
            <v>0.26353032100748797</v>
          </cell>
        </row>
        <row r="76">
          <cell r="AU76">
            <v>0.15239221627661759</v>
          </cell>
          <cell r="AV76">
            <v>0.15445601810971676</v>
          </cell>
          <cell r="AW76">
            <v>0.15896373911092604</v>
          </cell>
          <cell r="AX76">
            <v>0.16584099892544735</v>
          </cell>
          <cell r="AY76">
            <v>0.17494564506932567</v>
          </cell>
          <cell r="BF76">
            <v>0.21443056396892232</v>
          </cell>
          <cell r="BG76">
            <v>0.21584201358228758</v>
          </cell>
          <cell r="BH76">
            <v>0.21934087415714179</v>
          </cell>
          <cell r="BI76">
            <v>0.22438074919408549</v>
          </cell>
          <cell r="BJ76">
            <v>0.2313057152552474</v>
          </cell>
          <cell r="CC76">
            <v>0.22871879566501774</v>
          </cell>
          <cell r="CD76">
            <v>0.23168402716457517</v>
          </cell>
          <cell r="CE76">
            <v>0.23855854501972995</v>
          </cell>
          <cell r="CF76">
            <v>0.24876149838817102</v>
          </cell>
          <cell r="CG76">
            <v>0.26251075421144804</v>
          </cell>
        </row>
        <row r="77">
          <cell r="AU77">
            <v>0.15193318569736305</v>
          </cell>
          <cell r="AV77">
            <v>0.15395243579576781</v>
          </cell>
          <cell r="AW77">
            <v>0.15844448434947755</v>
          </cell>
          <cell r="AX77">
            <v>0.16525368019976019</v>
          </cell>
          <cell r="AY77">
            <v>0.17422788072377079</v>
          </cell>
          <cell r="BF77">
            <v>0.2140956421686197</v>
          </cell>
          <cell r="BG77">
            <v>0.21546432684682587</v>
          </cell>
          <cell r="BH77">
            <v>0.21895941152412335</v>
          </cell>
          <cell r="BI77">
            <v>0.22394026014982016</v>
          </cell>
          <cell r="BJ77">
            <v>0.23077389293656808</v>
          </cell>
          <cell r="CC77">
            <v>0.22803919435922476</v>
          </cell>
          <cell r="CD77">
            <v>0.23092865369365173</v>
          </cell>
          <cell r="CE77">
            <v>0.23778729442701349</v>
          </cell>
          <cell r="CF77">
            <v>0.24788052029964033</v>
          </cell>
          <cell r="CG77">
            <v>0.26144032598401618</v>
          </cell>
        </row>
        <row r="78">
          <cell r="AU78">
            <v>0.15144927103784836</v>
          </cell>
          <cell r="AV78">
            <v>0.15348601470775777</v>
          </cell>
          <cell r="AW78">
            <v>0.15791063119436718</v>
          </cell>
          <cell r="AX78">
            <v>0.16464804421136947</v>
          </cell>
          <cell r="AY78">
            <v>0.17355817469556739</v>
          </cell>
          <cell r="BF78">
            <v>0.21374332575035526</v>
          </cell>
          <cell r="BG78">
            <v>0.2151145110308183</v>
          </cell>
          <cell r="BH78">
            <v>0.2185684765620686</v>
          </cell>
          <cell r="BI78">
            <v>0.22348603315852708</v>
          </cell>
          <cell r="BJ78">
            <v>0.23027927320481917</v>
          </cell>
          <cell r="CC78">
            <v>0.22732348022561244</v>
          </cell>
          <cell r="CD78">
            <v>0.23022902206163667</v>
          </cell>
          <cell r="CE78">
            <v>0.23699555851583126</v>
          </cell>
          <cell r="CF78">
            <v>0.24697206631705421</v>
          </cell>
          <cell r="CG78">
            <v>0.26044309369679286</v>
          </cell>
        </row>
        <row r="79">
          <cell r="AU79">
            <v>0.15099429131896239</v>
          </cell>
          <cell r="AV79">
            <v>0.15297871444546621</v>
          </cell>
          <cell r="AW79">
            <v>0.15737026444441016</v>
          </cell>
          <cell r="AX79">
            <v>0.16403135050288264</v>
          </cell>
          <cell r="AY79">
            <v>0.17281853487460222</v>
          </cell>
          <cell r="BF79">
            <v>0.21341347443764375</v>
          </cell>
          <cell r="BG79">
            <v>0.21473403583409967</v>
          </cell>
          <cell r="BH79">
            <v>0.21817282767450841</v>
          </cell>
          <cell r="BI79">
            <v>0.22302351287716199</v>
          </cell>
          <cell r="BJ79">
            <v>0.22973255222915209</v>
          </cell>
          <cell r="CC79">
            <v>0.22665189918997763</v>
          </cell>
          <cell r="CD79">
            <v>0.22946807166819932</v>
          </cell>
          <cell r="CE79">
            <v>0.23619421603645949</v>
          </cell>
          <cell r="CF79">
            <v>0.24604702575432399</v>
          </cell>
          <cell r="CG79">
            <v>0.25934129464279071</v>
          </cell>
        </row>
        <row r="80">
          <cell r="AU80">
            <v>0.15050665613026817</v>
          </cell>
          <cell r="AV80">
            <v>0.15249627566461937</v>
          </cell>
          <cell r="AW80">
            <v>0.15681096227375993</v>
          </cell>
          <cell r="AX80">
            <v>0.16341367998709314</v>
          </cell>
          <cell r="AY80">
            <v>0.17211378668218455</v>
          </cell>
          <cell r="BF80">
            <v>0.21305913543447039</v>
          </cell>
          <cell r="BG80">
            <v>0.21437220674846452</v>
          </cell>
          <cell r="BH80">
            <v>0.21776353985862845</v>
          </cell>
          <cell r="BI80">
            <v>0.22256025999031986</v>
          </cell>
          <cell r="BJ80">
            <v>0.22921227753900508</v>
          </cell>
          <cell r="CC80">
            <v>0.22593133869144241</v>
          </cell>
          <cell r="CD80">
            <v>0.22874441349692909</v>
          </cell>
          <cell r="CE80">
            <v>0.23536500860076109</v>
          </cell>
          <cell r="CF80">
            <v>0.24512051998063975</v>
          </cell>
          <cell r="CG80">
            <v>0.25829209852771451</v>
          </cell>
        </row>
        <row r="81">
          <cell r="AU81">
            <v>0.22508211355775859</v>
          </cell>
          <cell r="AV81">
            <v>0.2279775135786696</v>
          </cell>
          <cell r="AW81">
            <v>0.23442962560954833</v>
          </cell>
          <cell r="AX81">
            <v>0.24418569609730253</v>
          </cell>
          <cell r="AY81">
            <v>0.25703364831511039</v>
          </cell>
          <cell r="BF81">
            <v>0.26900456446851001</v>
          </cell>
          <cell r="BG81">
            <v>0.27098313518400219</v>
          </cell>
          <cell r="BH81">
            <v>0.27598932784168045</v>
          </cell>
          <cell r="BI81">
            <v>0.28313927207297684</v>
          </cell>
          <cell r="BJ81">
            <v>0.29291192606380245</v>
          </cell>
          <cell r="CC81">
            <v>0.22526670245359351</v>
          </cell>
          <cell r="CD81">
            <v>0.2279775135786696</v>
          </cell>
          <cell r="CE81">
            <v>0.23458946865126237</v>
          </cell>
          <cell r="CF81">
            <v>0.24418569609730253</v>
          </cell>
          <cell r="CG81">
            <v>0.25716439510660316</v>
          </cell>
        </row>
        <row r="82">
          <cell r="AU82">
            <v>0.22435705646301887</v>
          </cell>
          <cell r="AV82">
            <v>0.22725887355508004</v>
          </cell>
          <cell r="AW82">
            <v>0.23358015542853738</v>
          </cell>
          <cell r="AX82">
            <v>0.24325512616519249</v>
          </cell>
          <cell r="AY82">
            <v>0.25604004245655276</v>
          </cell>
          <cell r="BF82">
            <v>0.26847460761087699</v>
          </cell>
          <cell r="BG82">
            <v>0.27044415516630999</v>
          </cell>
          <cell r="BH82">
            <v>0.27536401568713292</v>
          </cell>
          <cell r="BI82">
            <v>0.28244134462389436</v>
          </cell>
          <cell r="BJ82">
            <v>0.29217647396998736</v>
          </cell>
          <cell r="CC82">
            <v>0.22455487975864857</v>
          </cell>
          <cell r="CD82">
            <v>0.22725887355508004</v>
          </cell>
          <cell r="CE82">
            <v>0.23375127632184428</v>
          </cell>
          <cell r="CF82">
            <v>0.24325512616519249</v>
          </cell>
          <cell r="CG82">
            <v>0.25618011753510062</v>
          </cell>
        </row>
        <row r="83">
          <cell r="AU83">
            <v>0.22367175005310494</v>
          </cell>
          <cell r="AV83">
            <v>0.2264969589125557</v>
          </cell>
          <cell r="AW83">
            <v>0.23278470031352466</v>
          </cell>
          <cell r="AX83">
            <v>0.24232603011838078</v>
          </cell>
          <cell r="AY83">
            <v>0.25500659862270325</v>
          </cell>
          <cell r="BF83">
            <v>0.26797480933504514</v>
          </cell>
          <cell r="BG83">
            <v>0.26987271918441674</v>
          </cell>
          <cell r="BH83">
            <v>0.27478015071997569</v>
          </cell>
          <cell r="BI83">
            <v>0.28174452258878557</v>
          </cell>
          <cell r="BJ83">
            <v>0.29141165131612107</v>
          </cell>
          <cell r="CC83">
            <v>0.22388313829200762</v>
          </cell>
          <cell r="CD83">
            <v>0.2264969589125557</v>
          </cell>
          <cell r="CE83">
            <v>0.23296799425553813</v>
          </cell>
          <cell r="CF83">
            <v>0.24232603011838078</v>
          </cell>
          <cell r="CG83">
            <v>0.25515648782618416</v>
          </cell>
        </row>
        <row r="84">
          <cell r="AU84">
            <v>0.22295297539015679</v>
          </cell>
          <cell r="AV84">
            <v>0.22576749841763996</v>
          </cell>
          <cell r="AW84">
            <v>0.23193073982132184</v>
          </cell>
          <cell r="AX84">
            <v>0.24146149434600389</v>
          </cell>
          <cell r="AY84">
            <v>0.25398561797687319</v>
          </cell>
          <cell r="BF84">
            <v>0.26745233567603771</v>
          </cell>
          <cell r="BG84">
            <v>0.26932562381322994</v>
          </cell>
          <cell r="BH84">
            <v>0.27415386834701116</v>
          </cell>
          <cell r="BI84">
            <v>0.28109612075950285</v>
          </cell>
          <cell r="BJ84">
            <v>0.29065734939853749</v>
          </cell>
          <cell r="CC84">
            <v>0.22318024890908039</v>
          </cell>
          <cell r="CD84">
            <v>0.22576749841763996</v>
          </cell>
          <cell r="CE84">
            <v>0.23212760489012341</v>
          </cell>
          <cell r="CF84">
            <v>0.24146149434600389</v>
          </cell>
          <cell r="CG84">
            <v>0.25414644363554351</v>
          </cell>
        </row>
        <row r="85">
          <cell r="AU85">
            <v>0.22226030156432502</v>
          </cell>
          <cell r="AV85">
            <v>0.22500364042671511</v>
          </cell>
          <cell r="AW85">
            <v>0.23118643087438093</v>
          </cell>
          <cell r="AX85">
            <v>0.24055889162404237</v>
          </cell>
          <cell r="AY85">
            <v>0.25297680279125934</v>
          </cell>
          <cell r="BF85">
            <v>0.26694943764486756</v>
          </cell>
          <cell r="BG85">
            <v>0.26875273032003633</v>
          </cell>
          <cell r="BH85">
            <v>0.27360983525888011</v>
          </cell>
          <cell r="BI85">
            <v>0.28041916871803174</v>
          </cell>
          <cell r="BJ85">
            <v>0.28991217157611604</v>
          </cell>
          <cell r="CC85">
            <v>0.22250346036326957</v>
          </cell>
          <cell r="CD85">
            <v>0.22500364042671511</v>
          </cell>
          <cell r="CE85">
            <v>0.23139687723386262</v>
          </cell>
          <cell r="CF85">
            <v>0.24055889162404237</v>
          </cell>
          <cell r="CG85">
            <v>0.25314856490511911</v>
          </cell>
        </row>
        <row r="86">
          <cell r="AU86">
            <v>0.22154769936017057</v>
          </cell>
          <cell r="AV86">
            <v>0.22430638973402164</v>
          </cell>
          <cell r="AW86">
            <v>0.23039481199008766</v>
          </cell>
          <cell r="AX86">
            <v>0.23969675163740536</v>
          </cell>
          <cell r="AY86">
            <v>0.25194412633038477</v>
          </cell>
          <cell r="BF86">
            <v>0.26643359460115174</v>
          </cell>
          <cell r="BG86">
            <v>0.26822979230051619</v>
          </cell>
          <cell r="BH86">
            <v>0.27303218502037396</v>
          </cell>
          <cell r="BI86">
            <v>0.27977256372805398</v>
          </cell>
          <cell r="BJ86">
            <v>0.28915066427307468</v>
          </cell>
          <cell r="CC86">
            <v>0.22180865769854122</v>
          </cell>
          <cell r="CD86">
            <v>0.22430638973402164</v>
          </cell>
          <cell r="CE86">
            <v>0.23062062384277382</v>
          </cell>
          <cell r="CF86">
            <v>0.23969675163740536</v>
          </cell>
          <cell r="CG86">
            <v>0.25212832326761492</v>
          </cell>
        </row>
        <row r="87">
          <cell r="AU87">
            <v>0.22084773442356923</v>
          </cell>
          <cell r="AV87">
            <v>0.2235686139303269</v>
          </cell>
          <cell r="AW87">
            <v>0.22961090929443623</v>
          </cell>
          <cell r="AX87">
            <v>0.23875275658530543</v>
          </cell>
          <cell r="AY87">
            <v>0.25093870723865236</v>
          </cell>
          <cell r="BF87">
            <v>0.26592797770244697</v>
          </cell>
          <cell r="BG87">
            <v>0.26767646044774512</v>
          </cell>
          <cell r="BH87">
            <v>0.27246032192334918</v>
          </cell>
          <cell r="BI87">
            <v>0.27906456743897901</v>
          </cell>
          <cell r="BJ87">
            <v>0.28840984419923599</v>
          </cell>
          <cell r="CC87">
            <v>0.22112720796552321</v>
          </cell>
          <cell r="CD87">
            <v>0.2235686139303269</v>
          </cell>
          <cell r="CE87">
            <v>0.22985208664032689</v>
          </cell>
          <cell r="CF87">
            <v>0.23875275658530543</v>
          </cell>
          <cell r="CG87">
            <v>0.25113557258410579</v>
          </cell>
        </row>
        <row r="88">
          <cell r="AU88">
            <v>0.22014119782596062</v>
          </cell>
          <cell r="AV88">
            <v>0.22282591103225058</v>
          </cell>
          <cell r="AW88">
            <v>0.22877033600493832</v>
          </cell>
          <cell r="AX88">
            <v>0.2378760661016257</v>
          </cell>
          <cell r="AY88">
            <v>0.24986440468715629</v>
          </cell>
          <cell r="BF88">
            <v>0.2654192525528537</v>
          </cell>
          <cell r="BG88">
            <v>0.26711943327418791</v>
          </cell>
          <cell r="BH88">
            <v>0.27184855713844147</v>
          </cell>
          <cell r="BI88">
            <v>0.2784070495762192</v>
          </cell>
          <cell r="BJ88">
            <v>0.28761903011447154</v>
          </cell>
          <cell r="CC88">
            <v>0.22044092791441419</v>
          </cell>
          <cell r="CD88">
            <v>0.22282591103225058</v>
          </cell>
          <cell r="CE88">
            <v>0.22902936700338311</v>
          </cell>
          <cell r="CF88">
            <v>0.2378760661016257</v>
          </cell>
          <cell r="CG88">
            <v>0.25007553447760394</v>
          </cell>
        </row>
        <row r="89">
          <cell r="AU89">
            <v>0.21943402440987964</v>
          </cell>
          <cell r="AV89">
            <v>0.2220780171777636</v>
          </cell>
          <cell r="AW89">
            <v>0.22798023098642539</v>
          </cell>
          <cell r="AX89">
            <v>0.23695199378401971</v>
          </cell>
          <cell r="AY89">
            <v>0.24885733923392347</v>
          </cell>
          <cell r="BF89">
            <v>0.26491094035035601</v>
          </cell>
          <cell r="BG89">
            <v>0.26655851288332266</v>
          </cell>
          <cell r="BH89">
            <v>0.27127522468876464</v>
          </cell>
          <cell r="BI89">
            <v>0.27771399533801477</v>
          </cell>
          <cell r="BJ89">
            <v>0.28687916694742532</v>
          </cell>
          <cell r="CC89">
            <v>0.21975486288574134</v>
          </cell>
          <cell r="CD89">
            <v>0.2220780171777636</v>
          </cell>
          <cell r="CE89">
            <v>0.22825767150280823</v>
          </cell>
          <cell r="CF89">
            <v>0.23695199378401971</v>
          </cell>
          <cell r="CG89">
            <v>0.24908323382016789</v>
          </cell>
        </row>
        <row r="90">
          <cell r="AU90">
            <v>0.21873344953848056</v>
          </cell>
          <cell r="AV90">
            <v>0.22135129153142369</v>
          </cell>
          <cell r="AW90">
            <v>0.22718431051159271</v>
          </cell>
          <cell r="AX90">
            <v>0.23604616033525283</v>
          </cell>
          <cell r="AY90">
            <v>0.24798571592199808</v>
          </cell>
          <cell r="BF90">
            <v>0.2643884273256264</v>
          </cell>
          <cell r="BG90">
            <v>0.26601346864856773</v>
          </cell>
          <cell r="BH90">
            <v>0.27069977432669556</v>
          </cell>
          <cell r="BI90">
            <v>0.27703462025143955</v>
          </cell>
          <cell r="BJ90">
            <v>0.28624319465861453</v>
          </cell>
          <cell r="CC90">
            <v>0.21905707926799592</v>
          </cell>
          <cell r="CD90">
            <v>0.22135129153142369</v>
          </cell>
          <cell r="CE90">
            <v>0.22748230667446326</v>
          </cell>
          <cell r="CF90">
            <v>0.23604616033525283</v>
          </cell>
          <cell r="CG90">
            <v>0.24822858417315255</v>
          </cell>
        </row>
        <row r="91">
          <cell r="AU91">
            <v>0.21801915523048615</v>
          </cell>
          <cell r="AV91">
            <v>0.22062182161086494</v>
          </cell>
          <cell r="AW91">
            <v>0.22637072414853132</v>
          </cell>
          <cell r="AX91">
            <v>0.23522307034281204</v>
          </cell>
          <cell r="AY91">
            <v>0.24727036228608432</v>
          </cell>
          <cell r="BF91">
            <v>0.26385270659463061</v>
          </cell>
          <cell r="BG91">
            <v>0.26546636620814867</v>
          </cell>
          <cell r="BH91">
            <v>0.27011107454845479</v>
          </cell>
          <cell r="BI91">
            <v>0.27641730275710896</v>
          </cell>
          <cell r="BJ91">
            <v>0.2857245303250503</v>
          </cell>
          <cell r="CC91">
            <v>0.21834278496000151</v>
          </cell>
          <cell r="CD91">
            <v>0.22062182161086494</v>
          </cell>
          <cell r="CE91">
            <v>0.22668927595788957</v>
          </cell>
          <cell r="CF91">
            <v>0.23522307034281204</v>
          </cell>
          <cell r="CG91">
            <v>0.2475303053048111</v>
          </cell>
        </row>
        <row r="92">
          <cell r="AU92">
            <v>0.21732444104027654</v>
          </cell>
          <cell r="AV92">
            <v>0.21986241065964637</v>
          </cell>
          <cell r="AW92">
            <v>0.22561052250564456</v>
          </cell>
          <cell r="AX92">
            <v>0.23455783923032233</v>
          </cell>
          <cell r="AY92">
            <v>0.24651145276160175</v>
          </cell>
          <cell r="BF92">
            <v>0.26333167095197341</v>
          </cell>
          <cell r="BG92">
            <v>0.26489680799473475</v>
          </cell>
          <cell r="BH92">
            <v>0.26954623205099942</v>
          </cell>
          <cell r="BI92">
            <v>0.27591837942274172</v>
          </cell>
          <cell r="BJ92">
            <v>0.28517500502206838</v>
          </cell>
          <cell r="CC92">
            <v>0.2176480707697919</v>
          </cell>
          <cell r="CD92">
            <v>0.21986241065964637</v>
          </cell>
          <cell r="CE92">
            <v>0.22593415223515992</v>
          </cell>
          <cell r="CF92">
            <v>0.23455783923032233</v>
          </cell>
          <cell r="CG92">
            <v>0.24679019797547463</v>
          </cell>
        </row>
        <row r="93">
          <cell r="AU93">
            <v>0.21660311722939707</v>
          </cell>
          <cell r="AV93">
            <v>0.21915094682102215</v>
          </cell>
          <cell r="AW93">
            <v>0.22497123746211617</v>
          </cell>
          <cell r="AX93">
            <v>0.23390874417922303</v>
          </cell>
          <cell r="AY93">
            <v>0.24576605258719439</v>
          </cell>
          <cell r="BF93">
            <v>0.26279067809381385</v>
          </cell>
          <cell r="BG93">
            <v>0.26436321011576658</v>
          </cell>
          <cell r="BH93">
            <v>0.26906676826835313</v>
          </cell>
          <cell r="BI93">
            <v>0.27543155813441722</v>
          </cell>
          <cell r="BJ93">
            <v>0.28463674278630535</v>
          </cell>
          <cell r="CC93">
            <v>0.28912778603537803</v>
          </cell>
          <cell r="CD93">
            <v>0.29220126242802952</v>
          </cell>
          <cell r="CE93">
            <v>0.30028527967900354</v>
          </cell>
          <cell r="CF93">
            <v>0.31187832557229733</v>
          </cell>
          <cell r="CG93">
            <v>0.32798669940365094</v>
          </cell>
        </row>
        <row r="94">
          <cell r="AU94">
            <v>0.21593133230790135</v>
          </cell>
          <cell r="AV94">
            <v>0.21855789155323493</v>
          </cell>
          <cell r="AW94">
            <v>0.22440968723030522</v>
          </cell>
          <cell r="AX94">
            <v>0.23325041214611963</v>
          </cell>
          <cell r="AY94">
            <v>0.24505019713061924</v>
          </cell>
          <cell r="BF94">
            <v>0.26228683940269204</v>
          </cell>
          <cell r="BG94">
            <v>0.26391841866492616</v>
          </cell>
          <cell r="BH94">
            <v>0.26864560559449491</v>
          </cell>
          <cell r="BI94">
            <v>0.27493780910958965</v>
          </cell>
          <cell r="BJ94">
            <v>0.28412063908891649</v>
          </cell>
          <cell r="CC94">
            <v>0.28823207280671709</v>
          </cell>
          <cell r="CD94">
            <v>0.29141052207097989</v>
          </cell>
          <cell r="CE94">
            <v>0.29953654603658891</v>
          </cell>
          <cell r="CF94">
            <v>0.31100054952815948</v>
          </cell>
          <cell r="CG94">
            <v>0.32705210953506958</v>
          </cell>
        </row>
        <row r="95">
          <cell r="AU95">
            <v>0.21534872503176547</v>
          </cell>
          <cell r="AV95">
            <v>0.21804350995498595</v>
          </cell>
          <cell r="AW95">
            <v>0.22380956018953113</v>
          </cell>
          <cell r="AX95">
            <v>0.23264198030915589</v>
          </cell>
          <cell r="AY95">
            <v>0.24450000000000005</v>
          </cell>
          <cell r="BF95">
            <v>0.26184988394559011</v>
          </cell>
          <cell r="BG95">
            <v>0.26353263246623942</v>
          </cell>
          <cell r="BH95">
            <v>0.26819551031391431</v>
          </cell>
          <cell r="BI95">
            <v>0.27448148523186688</v>
          </cell>
          <cell r="BJ95">
            <v>0.28372877913599454</v>
          </cell>
          <cell r="CC95">
            <v>0.28745526310520259</v>
          </cell>
          <cell r="CD95">
            <v>0.29072467993998125</v>
          </cell>
          <cell r="CE95">
            <v>0.29873637664889013</v>
          </cell>
          <cell r="CF95">
            <v>0.31018930707887449</v>
          </cell>
          <cell r="CG95">
            <v>0.32633839743442966</v>
          </cell>
        </row>
        <row r="96">
          <cell r="AU96">
            <v>0.21480209683892193</v>
          </cell>
          <cell r="AV96">
            <v>0.21743264633241455</v>
          </cell>
          <cell r="AW96">
            <v>0.22320215583257683</v>
          </cell>
          <cell r="AX96">
            <v>0.23190199465850486</v>
          </cell>
          <cell r="AY96">
            <v>0.24450000000000005</v>
          </cell>
          <cell r="BF96">
            <v>0.26143991280095746</v>
          </cell>
          <cell r="BG96">
            <v>0.26307448474931083</v>
          </cell>
          <cell r="BH96">
            <v>0.26773995704619863</v>
          </cell>
          <cell r="BI96">
            <v>0.27392649599387864</v>
          </cell>
          <cell r="BJ96">
            <v>0.2837372230074201</v>
          </cell>
          <cell r="CC96">
            <v>0.28672642551474453</v>
          </cell>
          <cell r="CD96">
            <v>0.28991019510988603</v>
          </cell>
          <cell r="CE96">
            <v>0.29792650417295108</v>
          </cell>
          <cell r="CF96">
            <v>0.30920265954467313</v>
          </cell>
          <cell r="CG96">
            <v>0.32634647418101059</v>
          </cell>
        </row>
        <row r="97">
          <cell r="AU97">
            <v>0.21421623524795805</v>
          </cell>
          <cell r="AV97">
            <v>0.21687540047180667</v>
          </cell>
          <cell r="AW97">
            <v>0.22254528898697612</v>
          </cell>
          <cell r="AX97">
            <v>0.23190000000000005</v>
          </cell>
          <cell r="AY97">
            <v>0.24450000000000005</v>
          </cell>
          <cell r="BF97">
            <v>0.26100051660773455</v>
          </cell>
          <cell r="BG97">
            <v>0.26265655035385493</v>
          </cell>
          <cell r="BH97">
            <v>0.26724730691199811</v>
          </cell>
          <cell r="BI97">
            <v>0.27392499999999997</v>
          </cell>
          <cell r="BJ97">
            <v>0.2837372230074201</v>
          </cell>
          <cell r="CC97">
            <v>0.28594527672679271</v>
          </cell>
          <cell r="CD97">
            <v>0.28916720062907553</v>
          </cell>
          <cell r="CE97">
            <v>0.2970506817121501</v>
          </cell>
          <cell r="CF97">
            <v>0.30920000000000003</v>
          </cell>
          <cell r="CG97">
            <v>0.32634647418101059</v>
          </cell>
        </row>
        <row r="98">
          <cell r="AU98">
            <v>0.28489579840716062</v>
          </cell>
          <cell r="AV98">
            <v>0.28836116335081907</v>
          </cell>
          <cell r="AW98">
            <v>0.29659999999999997</v>
          </cell>
          <cell r="AX98">
            <v>0.30920000000000003</v>
          </cell>
          <cell r="AY98">
            <v>0.32600000000000007</v>
          </cell>
          <cell r="BF98">
            <v>0.31401018897713651</v>
          </cell>
          <cell r="BG98">
            <v>0.31627087251311425</v>
          </cell>
          <cell r="BH98">
            <v>0.32278834017176605</v>
          </cell>
          <cell r="BI98">
            <v>0.33189999999999997</v>
          </cell>
          <cell r="BJ98">
            <v>0.34486222300742014</v>
          </cell>
          <cell r="CC98">
            <v>0.28521942813667595</v>
          </cell>
          <cell r="CD98">
            <v>0.28836116335081907</v>
          </cell>
          <cell r="CE98">
            <v>0.2969236297295153</v>
          </cell>
          <cell r="CF98">
            <v>0.30920000000000003</v>
          </cell>
          <cell r="CG98">
            <v>0.32634647418101059</v>
          </cell>
        </row>
        <row r="99">
          <cell r="AU99">
            <v>0.28412102120870336</v>
          </cell>
          <cell r="AV99">
            <v>0.28819999999999996</v>
          </cell>
          <cell r="AW99">
            <v>0.29659999999999997</v>
          </cell>
          <cell r="AX99">
            <v>0.30920000000000003</v>
          </cell>
          <cell r="AY99">
            <v>0.32600000000000007</v>
          </cell>
          <cell r="BF99">
            <v>0.31342910607829355</v>
          </cell>
          <cell r="BG99">
            <v>0.31614999999999999</v>
          </cell>
          <cell r="BH99">
            <v>0.32278834017176605</v>
          </cell>
          <cell r="BI99">
            <v>0.33189999999999997</v>
          </cell>
          <cell r="BJ99">
            <v>0.34486222300742014</v>
          </cell>
          <cell r="CC99">
            <v>0.28444465093821869</v>
          </cell>
          <cell r="CD99">
            <v>0.28819999999999996</v>
          </cell>
          <cell r="CE99">
            <v>0.2969236297295153</v>
          </cell>
          <cell r="CF99">
            <v>0.30920000000000003</v>
          </cell>
          <cell r="CG99">
            <v>0.32634647418101059</v>
          </cell>
        </row>
        <row r="100">
          <cell r="AU100">
            <v>0.28399999999999997</v>
          </cell>
          <cell r="AV100">
            <v>0.28819999999999996</v>
          </cell>
          <cell r="AW100">
            <v>0.29659999999999997</v>
          </cell>
          <cell r="AX100">
            <v>0.30920000000000003</v>
          </cell>
          <cell r="AY100">
            <v>0.32600000000000007</v>
          </cell>
          <cell r="BF100">
            <v>0.31333834017176604</v>
          </cell>
          <cell r="BG100">
            <v>0.31614999999999999</v>
          </cell>
          <cell r="BH100">
            <v>0.32278834017176605</v>
          </cell>
          <cell r="BI100">
            <v>0.33189999999999997</v>
          </cell>
          <cell r="BJ100">
            <v>0.34486222300742014</v>
          </cell>
          <cell r="CC100">
            <v>0.2843236297295153</v>
          </cell>
          <cell r="CD100">
            <v>0.28819999999999996</v>
          </cell>
          <cell r="CE100">
            <v>0.2969236297295153</v>
          </cell>
          <cell r="CF100">
            <v>0.30920000000000003</v>
          </cell>
          <cell r="CG100">
            <v>0.32634647418101059</v>
          </cell>
        </row>
        <row r="101">
          <cell r="AU101">
            <v>0.28399999999999997</v>
          </cell>
          <cell r="AV101">
            <v>0.28819999999999996</v>
          </cell>
          <cell r="AW101">
            <v>0.29659999999999997</v>
          </cell>
          <cell r="AX101">
            <v>0.30920000000000003</v>
          </cell>
          <cell r="AY101">
            <v>0.32600000000000007</v>
          </cell>
          <cell r="BF101">
            <v>0.31333834017176604</v>
          </cell>
          <cell r="BG101">
            <v>0.31614999999999999</v>
          </cell>
          <cell r="BH101">
            <v>0.32278834017176605</v>
          </cell>
          <cell r="BI101">
            <v>0.33189999999999997</v>
          </cell>
          <cell r="BJ101">
            <v>0.34486222300742014</v>
          </cell>
          <cell r="CC101">
            <v>0.2843236297295153</v>
          </cell>
          <cell r="CD101">
            <v>0.28819999999999996</v>
          </cell>
          <cell r="CE101">
            <v>0.2969236297295153</v>
          </cell>
          <cell r="CF101">
            <v>0.30920000000000003</v>
          </cell>
          <cell r="CG101">
            <v>0.32634647418101059</v>
          </cell>
        </row>
        <row r="102">
          <cell r="AU102">
            <v>0.28399999999999997</v>
          </cell>
          <cell r="AV102">
            <v>0.28819999999999996</v>
          </cell>
          <cell r="AW102">
            <v>0.29659999999999997</v>
          </cell>
          <cell r="AX102">
            <v>0.30920000000000003</v>
          </cell>
          <cell r="AY102">
            <v>0.32600000000000007</v>
          </cell>
          <cell r="BF102">
            <v>0.31333834017176604</v>
          </cell>
          <cell r="BG102">
            <v>0.31614999999999999</v>
          </cell>
          <cell r="BH102">
            <v>0.32278834017176605</v>
          </cell>
          <cell r="BI102">
            <v>0.33189999999999997</v>
          </cell>
          <cell r="BJ102">
            <v>0.34486222300742014</v>
          </cell>
          <cell r="CC102">
            <v>0.2843236297295153</v>
          </cell>
          <cell r="CD102">
            <v>0.28819999999999996</v>
          </cell>
          <cell r="CE102">
            <v>0.2969236297295153</v>
          </cell>
          <cell r="CF102">
            <v>0.30920000000000003</v>
          </cell>
          <cell r="CG102">
            <v>0.32634647418101059</v>
          </cell>
        </row>
        <row r="103">
          <cell r="AU103">
            <v>0.28399999999999997</v>
          </cell>
          <cell r="AV103">
            <v>0.28819999999999996</v>
          </cell>
          <cell r="AW103">
            <v>0.29659999999999997</v>
          </cell>
          <cell r="AX103">
            <v>0.30920000000000003</v>
          </cell>
          <cell r="AY103">
            <v>0.32600000000000007</v>
          </cell>
          <cell r="BF103">
            <v>0.31333834017176604</v>
          </cell>
          <cell r="BG103">
            <v>0.31614999999999999</v>
          </cell>
          <cell r="BH103">
            <v>0.32278834017176605</v>
          </cell>
          <cell r="BI103">
            <v>0.33189999999999997</v>
          </cell>
          <cell r="BJ103">
            <v>0.34486222300742014</v>
          </cell>
          <cell r="CC103">
            <v>0.2843236297295153</v>
          </cell>
          <cell r="CD103">
            <v>0.28819999999999996</v>
          </cell>
          <cell r="CE103">
            <v>0.2969236297295153</v>
          </cell>
          <cell r="CF103">
            <v>0.30920000000000003</v>
          </cell>
          <cell r="CG103">
            <v>0.32634647418101059</v>
          </cell>
        </row>
        <row r="104">
          <cell r="AU104">
            <v>0.28399999999999997</v>
          </cell>
          <cell r="AV104">
            <v>0.28819999999999996</v>
          </cell>
          <cell r="AW104">
            <v>0.29659999999999997</v>
          </cell>
          <cell r="AX104">
            <v>0.30920000000000003</v>
          </cell>
          <cell r="AY104">
            <v>0.32600000000000007</v>
          </cell>
          <cell r="BF104">
            <v>0.31333834017176604</v>
          </cell>
          <cell r="BG104">
            <v>0.31614999999999999</v>
          </cell>
          <cell r="BH104">
            <v>0.32278834017176605</v>
          </cell>
          <cell r="BI104">
            <v>0.33189999999999997</v>
          </cell>
          <cell r="BJ104">
            <v>0.34486222300742014</v>
          </cell>
          <cell r="CC104">
            <v>0.2843236297295153</v>
          </cell>
          <cell r="CD104">
            <v>0.28819999999999996</v>
          </cell>
          <cell r="CE104">
            <v>0.2969236297295153</v>
          </cell>
          <cell r="CF104">
            <v>0.30920000000000003</v>
          </cell>
          <cell r="CG104">
            <v>0.32634647418101059</v>
          </cell>
        </row>
        <row r="105">
          <cell r="AU105">
            <v>0.28399999999999997</v>
          </cell>
          <cell r="AV105">
            <v>0.28819999999999996</v>
          </cell>
          <cell r="AW105">
            <v>0.29659999999999997</v>
          </cell>
          <cell r="AX105">
            <v>0.30920000000000003</v>
          </cell>
          <cell r="AY105">
            <v>0.32600000000000007</v>
          </cell>
          <cell r="BF105">
            <v>0.31333834017176604</v>
          </cell>
          <cell r="BG105">
            <v>0.31614999999999999</v>
          </cell>
          <cell r="BH105">
            <v>0.32278834017176605</v>
          </cell>
          <cell r="BI105">
            <v>0.33189999999999997</v>
          </cell>
          <cell r="BJ105">
            <v>0.34486222300742014</v>
          </cell>
          <cell r="CC105">
            <v>0.2843236297295153</v>
          </cell>
          <cell r="CD105">
            <v>0.28819999999999996</v>
          </cell>
          <cell r="CE105">
            <v>0.2969236297295153</v>
          </cell>
          <cell r="CF105">
            <v>0.30920000000000003</v>
          </cell>
          <cell r="CG105">
            <v>0.32634647418101059</v>
          </cell>
        </row>
      </sheetData>
      <sheetData sheetId="28">
        <row r="5">
          <cell r="U5">
            <v>10000</v>
          </cell>
        </row>
      </sheetData>
      <sheetData sheetId="29">
        <row r="4">
          <cell r="K4">
            <v>1</v>
          </cell>
          <cell r="L4">
            <v>1040.8352879799568</v>
          </cell>
          <cell r="T4">
            <v>14501.673058529761</v>
          </cell>
          <cell r="U4">
            <v>19413.896977599055</v>
          </cell>
          <cell r="V4">
            <v>30743.578088908678</v>
          </cell>
          <cell r="W4">
            <v>76075.906172330011</v>
          </cell>
          <cell r="X4">
            <v>177081.7886017682</v>
          </cell>
        </row>
        <row r="5">
          <cell r="L5">
            <v>2156.3749285081976</v>
          </cell>
          <cell r="T5">
            <v>23031.394540905989</v>
          </cell>
          <cell r="U5">
            <v>30854.533994996593</v>
          </cell>
          <cell r="V5">
            <v>48567.987394496246</v>
          </cell>
          <cell r="W5">
            <v>119204.78613394586</v>
          </cell>
          <cell r="X5">
            <v>275220.26474734046</v>
          </cell>
        </row>
        <row r="6">
          <cell r="L6">
            <v>3351.9807116336397</v>
          </cell>
          <cell r="T6">
            <v>31561.116023282215</v>
          </cell>
          <cell r="U6">
            <v>42157.227625610445</v>
          </cell>
          <cell r="V6">
            <v>66088.950388171492</v>
          </cell>
          <cell r="W6">
            <v>161357.84542698861</v>
          </cell>
          <cell r="X6">
            <v>371708.62996968755</v>
          </cell>
        </row>
        <row r="7">
          <cell r="L7">
            <v>4633.3992616424111</v>
          </cell>
          <cell r="T7">
            <v>40090.837505658441</v>
          </cell>
          <cell r="U7">
            <v>53459.921256224297</v>
          </cell>
          <cell r="V7">
            <v>83609.913381846723</v>
          </cell>
          <cell r="W7">
            <v>203510.90472003139</v>
          </cell>
          <cell r="X7">
            <v>468196.99519203458</v>
          </cell>
        </row>
        <row r="8">
          <cell r="L8">
            <v>6006.789657943551</v>
          </cell>
          <cell r="T8">
            <v>48620.558988034674</v>
          </cell>
          <cell r="U8">
            <v>64762.61488683815</v>
          </cell>
          <cell r="V8">
            <v>101130.87637552196</v>
          </cell>
          <cell r="W8">
            <v>245663.96401307415</v>
          </cell>
          <cell r="X8">
            <v>564685.3604143816</v>
          </cell>
        </row>
        <row r="9">
          <cell r="L9">
            <v>7478.7530384013098</v>
          </cell>
          <cell r="T9">
            <v>57150.2804704109</v>
          </cell>
          <cell r="U9">
            <v>76065.308517452009</v>
          </cell>
          <cell r="V9">
            <v>118651.8393691972</v>
          </cell>
          <cell r="W9">
            <v>287817.02330611687</v>
          </cell>
          <cell r="X9">
            <v>661173.72563672857</v>
          </cell>
        </row>
        <row r="10">
          <cell r="L10">
            <v>9056.364327401152</v>
          </cell>
          <cell r="T10">
            <v>65680.001952787134</v>
          </cell>
          <cell r="U10">
            <v>87013.612097199526</v>
          </cell>
          <cell r="V10">
            <v>135833.17555775886</v>
          </cell>
          <cell r="W10">
            <v>329495.38453408948</v>
          </cell>
          <cell r="X10">
            <v>757274.01349916705</v>
          </cell>
        </row>
        <row r="11">
          <cell r="L11">
            <v>10747.20624114886</v>
          </cell>
          <cell r="T11">
            <v>71369.493447807283</v>
          </cell>
          <cell r="U11">
            <v>95426.442792588015</v>
          </cell>
          <cell r="V11">
            <v>149807.08707184682</v>
          </cell>
          <cell r="W11">
            <v>366417.79577903147</v>
          </cell>
          <cell r="X11">
            <v>844742.07535693469</v>
          </cell>
        </row>
        <row r="12">
          <cell r="L12">
            <v>12559.405733647733</v>
          </cell>
          <cell r="T12">
            <v>77058.984942827432</v>
          </cell>
          <cell r="U12">
            <v>103484.8834371102</v>
          </cell>
          <cell r="V12">
            <v>163441.37178082121</v>
          </cell>
          <cell r="W12">
            <v>402865.50895890332</v>
          </cell>
          <cell r="X12">
            <v>931822.0598547936</v>
          </cell>
        </row>
        <row r="13">
          <cell r="L13">
            <v>14501.673058529761</v>
          </cell>
          <cell r="T13">
            <v>82748.476437847581</v>
          </cell>
          <cell r="U13">
            <v>111543.32408163235</v>
          </cell>
          <cell r="V13">
            <v>177075.6564897956</v>
          </cell>
          <cell r="W13">
            <v>439313.22213877511</v>
          </cell>
          <cell r="X13">
            <v>1018902.0443526527</v>
          </cell>
        </row>
        <row r="14">
          <cell r="L14">
            <v>15726.088349050451</v>
          </cell>
          <cell r="T14">
            <v>88437.96793286773</v>
          </cell>
          <cell r="U14">
            <v>119601.76472615452</v>
          </cell>
          <cell r="V14">
            <v>190709.94119876999</v>
          </cell>
          <cell r="W14">
            <v>475760.93531864701</v>
          </cell>
          <cell r="X14">
            <v>1105982.0288505116</v>
          </cell>
        </row>
        <row r="15">
          <cell r="L15">
            <v>17038.384164554194</v>
          </cell>
          <cell r="T15">
            <v>94127.459427887894</v>
          </cell>
          <cell r="U15">
            <v>127660.20537067669</v>
          </cell>
          <cell r="V15">
            <v>204344.22590774437</v>
          </cell>
          <cell r="W15">
            <v>512208.6484985188</v>
          </cell>
          <cell r="X15">
            <v>1193062.0133483706</v>
          </cell>
        </row>
        <row r="16">
          <cell r="L16">
            <v>18444.867994608529</v>
          </cell>
          <cell r="T16">
            <v>99816.950922908043</v>
          </cell>
          <cell r="U16">
            <v>135718.64601519887</v>
          </cell>
          <cell r="V16">
            <v>217978.51061671876</v>
          </cell>
          <cell r="W16">
            <v>548656.36167839065</v>
          </cell>
          <cell r="X16">
            <v>1280141.9978462297</v>
          </cell>
        </row>
        <row r="17">
          <cell r="L17">
            <v>19952.300039147165</v>
          </cell>
          <cell r="T17">
            <v>105506.43551656598</v>
          </cell>
          <cell r="U17">
            <v>143763.35342501907</v>
          </cell>
          <cell r="V17">
            <v>231399.60984942626</v>
          </cell>
          <cell r="W17">
            <v>584412.16485232592</v>
          </cell>
          <cell r="X17">
            <v>1365888.7106964437</v>
          </cell>
        </row>
        <row r="18">
          <cell r="L18">
            <v>21567.925701060507</v>
          </cell>
          <cell r="T18">
            <v>111195.83045140664</v>
          </cell>
          <cell r="U18">
            <v>151610.41349654732</v>
          </cell>
          <cell r="V18">
            <v>244403.20484620208</v>
          </cell>
          <cell r="W18">
            <v>617942.27533082222</v>
          </cell>
          <cell r="X18">
            <v>1444458.0653639045</v>
          </cell>
        </row>
        <row r="19">
          <cell r="L19">
            <v>23299.51041089186</v>
          </cell>
          <cell r="T19">
            <v>116885.21848488509</v>
          </cell>
          <cell r="U19">
            <v>159443.74033337363</v>
          </cell>
          <cell r="V19">
            <v>257193.614366711</v>
          </cell>
          <cell r="W19">
            <v>650780.475803382</v>
          </cell>
          <cell r="X19">
            <v>1521694.1483837203</v>
          </cell>
        </row>
        <row r="20">
          <cell r="L20">
            <v>25155.376951022714</v>
          </cell>
          <cell r="T20">
            <v>122574.60651836354</v>
          </cell>
          <cell r="U20">
            <v>167277.06717019991</v>
          </cell>
          <cell r="V20">
            <v>269984.0238872199</v>
          </cell>
          <cell r="W20">
            <v>683618.67627594189</v>
          </cell>
          <cell r="X20">
            <v>1598930.2314035362</v>
          </cell>
        </row>
        <row r="21">
          <cell r="L21">
            <v>27144.445458744009</v>
          </cell>
          <cell r="T21">
            <v>128263.99455184198</v>
          </cell>
          <cell r="U21">
            <v>175110.39400702619</v>
          </cell>
          <cell r="V21">
            <v>282774.43340772885</v>
          </cell>
          <cell r="W21">
            <v>716456.87674850167</v>
          </cell>
          <cell r="X21">
            <v>1676166.314423352</v>
          </cell>
        </row>
        <row r="22">
          <cell r="L22">
            <v>29276.276300486359</v>
          </cell>
          <cell r="T22">
            <v>133953.38258532042</v>
          </cell>
          <cell r="U22">
            <v>182943.7208438525</v>
          </cell>
          <cell r="V22">
            <v>295564.84292823775</v>
          </cell>
          <cell r="W22">
            <v>749295.07722106157</v>
          </cell>
          <cell r="X22">
            <v>1753402.3974431679</v>
          </cell>
        </row>
        <row r="23">
          <cell r="L23">
            <v>31561.116023282215</v>
          </cell>
          <cell r="T23">
            <v>139642.77061879888</v>
          </cell>
          <cell r="U23">
            <v>190777.04768067878</v>
          </cell>
          <cell r="V23">
            <v>308355.25244874664</v>
          </cell>
          <cell r="W23">
            <v>782133.27769362135</v>
          </cell>
          <cell r="X23">
            <v>1830638.4804629835</v>
          </cell>
        </row>
        <row r="24">
          <cell r="L24">
            <v>34009.946604323595</v>
          </cell>
          <cell r="T24">
            <v>145332.15865227731</v>
          </cell>
          <cell r="U24">
            <v>198610.37451750509</v>
          </cell>
          <cell r="V24">
            <v>321145.6619692556</v>
          </cell>
          <cell r="W24">
            <v>814971.47816618124</v>
          </cell>
          <cell r="X24">
            <v>1907874.5634827993</v>
          </cell>
        </row>
        <row r="25">
          <cell r="L25">
            <v>36634.538235331078</v>
          </cell>
          <cell r="T25">
            <v>151021.54668575578</v>
          </cell>
          <cell r="U25">
            <v>206443.70135433137</v>
          </cell>
          <cell r="V25">
            <v>333936.07148976449</v>
          </cell>
          <cell r="W25">
            <v>847809.67863874102</v>
          </cell>
          <cell r="X25">
            <v>1985110.6465026152</v>
          </cell>
        </row>
        <row r="26">
          <cell r="L26">
            <v>39447.505895439739</v>
          </cell>
          <cell r="T26">
            <v>156710.93471923424</v>
          </cell>
          <cell r="U26">
            <v>214277.02819115765</v>
          </cell>
          <cell r="V26">
            <v>346726.48101027345</v>
          </cell>
          <cell r="W26">
            <v>880647.87911130092</v>
          </cell>
          <cell r="X26">
            <v>2062346.729522431</v>
          </cell>
        </row>
        <row r="27">
          <cell r="L27">
            <v>42462.369984517027</v>
          </cell>
          <cell r="T27">
            <v>162400.32275271267</v>
          </cell>
          <cell r="U27">
            <v>222110.35502798393</v>
          </cell>
          <cell r="V27">
            <v>359516.8905307824</v>
          </cell>
          <cell r="W27">
            <v>913486.0795838607</v>
          </cell>
          <cell r="X27">
            <v>2139582.8125422467</v>
          </cell>
        </row>
        <row r="28">
          <cell r="L28">
            <v>45693.621308343718</v>
          </cell>
          <cell r="T28">
            <v>168089.71078619111</v>
          </cell>
          <cell r="U28">
            <v>229943.68186481023</v>
          </cell>
          <cell r="V28">
            <v>372307.3000512913</v>
          </cell>
          <cell r="W28">
            <v>946324.28005642048</v>
          </cell>
          <cell r="X28">
            <v>2216818.8955620625</v>
          </cell>
        </row>
        <row r="29">
          <cell r="L29">
            <v>49156.790728006417</v>
          </cell>
          <cell r="T29">
            <v>173779.09881966957</v>
          </cell>
          <cell r="U29">
            <v>237777.00870163651</v>
          </cell>
          <cell r="V29">
            <v>385097.70957180019</v>
          </cell>
          <cell r="W29">
            <v>979162.48052898038</v>
          </cell>
          <cell r="X29">
            <v>2294054.9785818784</v>
          </cell>
        </row>
        <row r="30">
          <cell r="L30">
            <v>52868.523808268132</v>
          </cell>
          <cell r="T30">
            <v>179468.486853148</v>
          </cell>
          <cell r="U30">
            <v>245610.33553846279</v>
          </cell>
          <cell r="V30">
            <v>397888.11909230915</v>
          </cell>
          <cell r="W30">
            <v>1012000.6810015402</v>
          </cell>
          <cell r="X30">
            <v>2371291.0616016942</v>
          </cell>
        </row>
        <row r="31">
          <cell r="L31">
            <v>56846.660823710707</v>
          </cell>
          <cell r="T31">
            <v>185157.87488662647</v>
          </cell>
          <cell r="U31">
            <v>253443.6623752891</v>
          </cell>
          <cell r="V31">
            <v>410678.5286128181</v>
          </cell>
          <cell r="W31">
            <v>1044838.8814741001</v>
          </cell>
          <cell r="X31">
            <v>2448527.1446215101</v>
          </cell>
        </row>
        <row r="32">
          <cell r="L32">
            <v>61110.3225071954</v>
          </cell>
          <cell r="T32">
            <v>190863.14162790234</v>
          </cell>
          <cell r="U32">
            <v>261290.21329832528</v>
          </cell>
          <cell r="V32">
            <v>423468.938133327</v>
          </cell>
          <cell r="W32">
            <v>1077932.6215086782</v>
          </cell>
          <cell r="X32">
            <v>2525763.2276413259</v>
          </cell>
        </row>
        <row r="33">
          <cell r="L33">
            <v>65680.001952787134</v>
          </cell>
          <cell r="T33">
            <v>196663.61286678724</v>
          </cell>
          <cell r="U33">
            <v>269307.76347360696</v>
          </cell>
          <cell r="V33">
            <v>436498.61926985084</v>
          </cell>
          <cell r="W33">
            <v>1111368.2906063378</v>
          </cell>
          <cell r="X33">
            <v>2603895.6752189337</v>
          </cell>
        </row>
        <row r="34">
          <cell r="L34">
            <v>68946.837990134227</v>
          </cell>
          <cell r="T34">
            <v>202464.08410567214</v>
          </cell>
          <cell r="U34">
            <v>277325.31364888867</v>
          </cell>
          <cell r="V34">
            <v>449825.11207035818</v>
          </cell>
          <cell r="W34">
            <v>1145354.6959446499</v>
          </cell>
          <cell r="X34">
            <v>2685591.9040212682</v>
          </cell>
        </row>
        <row r="35">
          <cell r="L35">
            <v>72448.146161420067</v>
          </cell>
          <cell r="T35">
            <v>208391.51725776092</v>
          </cell>
          <cell r="U35">
            <v>285510.66898353701</v>
          </cell>
          <cell r="V35">
            <v>463203.73588189075</v>
          </cell>
          <cell r="W35">
            <v>1180194.1094700799</v>
          </cell>
          <cell r="X35">
            <v>2767356.0204170877</v>
          </cell>
        </row>
        <row r="36">
          <cell r="L36">
            <v>76200.755343565717</v>
          </cell>
          <cell r="T36">
            <v>214318.9504098497</v>
          </cell>
          <cell r="U36">
            <v>293710.84545083466</v>
          </cell>
          <cell r="V36">
            <v>476675.92999591812</v>
          </cell>
          <cell r="W36">
            <v>1215033.5229955099</v>
          </cell>
          <cell r="X36">
            <v>2849534.3752950612</v>
          </cell>
        </row>
        <row r="37">
          <cell r="L37">
            <v>80222.702280259429</v>
          </cell>
          <cell r="T37">
            <v>220246.38356193848</v>
          </cell>
          <cell r="U37">
            <v>301911.02191813232</v>
          </cell>
          <cell r="V37">
            <v>490148.12410994555</v>
          </cell>
          <cell r="W37">
            <v>1249872.9365209402</v>
          </cell>
          <cell r="X37">
            <v>2931712.7301730346</v>
          </cell>
        </row>
        <row r="38">
          <cell r="L38">
            <v>84533.318274736914</v>
          </cell>
          <cell r="T38">
            <v>226173.81671402726</v>
          </cell>
          <cell r="U38">
            <v>310111.19838542998</v>
          </cell>
          <cell r="V38">
            <v>503620.31822397298</v>
          </cell>
          <cell r="W38">
            <v>1284712.3500463704</v>
          </cell>
          <cell r="X38">
            <v>3013891.0850510076</v>
          </cell>
        </row>
        <row r="39">
          <cell r="L39">
            <v>89153.322104802355</v>
          </cell>
          <cell r="T39">
            <v>232101.24986611604</v>
          </cell>
          <cell r="U39">
            <v>318311.37485272769</v>
          </cell>
          <cell r="V39">
            <v>517092.51233800041</v>
          </cell>
          <cell r="W39">
            <v>1319551.7635718007</v>
          </cell>
          <cell r="X39">
            <v>3096069.439928981</v>
          </cell>
        </row>
        <row r="40">
          <cell r="L40">
            <v>94104.919606682539</v>
          </cell>
          <cell r="T40">
            <v>238028.68301820479</v>
          </cell>
          <cell r="U40">
            <v>326511.55132002529</v>
          </cell>
          <cell r="V40">
            <v>530564.70645202789</v>
          </cell>
          <cell r="W40">
            <v>1354391.1770972307</v>
          </cell>
          <cell r="X40">
            <v>3178247.794806954</v>
          </cell>
        </row>
        <row r="41">
          <cell r="L41">
            <v>99411.910406358715</v>
          </cell>
          <cell r="T41">
            <v>243956.11617029356</v>
          </cell>
          <cell r="U41">
            <v>334711.72778732295</v>
          </cell>
          <cell r="V41">
            <v>544036.90056605532</v>
          </cell>
          <cell r="W41">
            <v>1389230.5906226609</v>
          </cell>
          <cell r="X41">
            <v>3260426.149684927</v>
          </cell>
        </row>
        <row r="42">
          <cell r="L42">
            <v>105099.80231137591</v>
          </cell>
          <cell r="T42">
            <v>249883.54932238234</v>
          </cell>
          <cell r="U42">
            <v>342911.9042546206</v>
          </cell>
          <cell r="V42">
            <v>557509.09468008275</v>
          </cell>
          <cell r="W42">
            <v>1424070.004148091</v>
          </cell>
          <cell r="X42">
            <v>3342604.5045629004</v>
          </cell>
        </row>
        <row r="43">
          <cell r="L43">
            <v>111195.83045140664</v>
          </cell>
          <cell r="T43">
            <v>255810.98247447115</v>
          </cell>
          <cell r="U43">
            <v>351112.08072191826</v>
          </cell>
          <cell r="V43">
            <v>570981.28879411006</v>
          </cell>
          <cell r="W43">
            <v>1458909.4176735212</v>
          </cell>
          <cell r="X43">
            <v>3424782.8594408734</v>
          </cell>
        </row>
        <row r="44">
          <cell r="L44">
            <v>117729.3837134114</v>
          </cell>
          <cell r="T44">
            <v>261738.41562655996</v>
          </cell>
          <cell r="U44">
            <v>359312.25718921592</v>
          </cell>
          <cell r="V44">
            <v>584453.48290813749</v>
          </cell>
          <cell r="W44">
            <v>1493748.8311989512</v>
          </cell>
          <cell r="X44">
            <v>3506961.2143188468</v>
          </cell>
        </row>
        <row r="45">
          <cell r="L45">
            <v>124731.87271569562</v>
          </cell>
          <cell r="T45">
            <v>267665.84877864871</v>
          </cell>
          <cell r="U45">
            <v>367512.43365651357</v>
          </cell>
          <cell r="V45">
            <v>597925.67702216492</v>
          </cell>
          <cell r="W45">
            <v>1528588.2447243815</v>
          </cell>
          <cell r="X45">
            <v>3589139.5691968198</v>
          </cell>
        </row>
        <row r="46">
          <cell r="L46">
            <v>132236.95460004604</v>
          </cell>
          <cell r="T46">
            <v>273593.28193073749</v>
          </cell>
          <cell r="U46">
            <v>375712.61012381123</v>
          </cell>
          <cell r="V46">
            <v>611397.87113619235</v>
          </cell>
          <cell r="W46">
            <v>1563427.6582498117</v>
          </cell>
          <cell r="X46">
            <v>3671317.9240747932</v>
          </cell>
        </row>
        <row r="47">
          <cell r="L47">
            <v>140280.7021978547</v>
          </cell>
          <cell r="T47">
            <v>279520.71508282627</v>
          </cell>
          <cell r="U47">
            <v>383912.78659110889</v>
          </cell>
          <cell r="V47">
            <v>624870.06525021978</v>
          </cell>
          <cell r="W47">
            <v>1598267.071775242</v>
          </cell>
          <cell r="X47">
            <v>3753496.2789527662</v>
          </cell>
        </row>
        <row r="48">
          <cell r="L48">
            <v>148901.77741252608</v>
          </cell>
          <cell r="T48">
            <v>285448.14823491505</v>
          </cell>
          <cell r="U48">
            <v>392112.96305840655</v>
          </cell>
          <cell r="V48">
            <v>638342.25936424721</v>
          </cell>
          <cell r="W48">
            <v>1633106.485300672</v>
          </cell>
          <cell r="X48">
            <v>3835674.6338307397</v>
          </cell>
        </row>
        <row r="49">
          <cell r="L49">
            <v>158141.61704614019</v>
          </cell>
          <cell r="T49">
            <v>291375.58138700383</v>
          </cell>
          <cell r="U49">
            <v>400313.1395257042</v>
          </cell>
          <cell r="V49">
            <v>651814.45347827463</v>
          </cell>
          <cell r="W49">
            <v>1667945.8988261023</v>
          </cell>
          <cell r="X49">
            <v>3917852.9887087126</v>
          </cell>
        </row>
        <row r="50">
          <cell r="L50">
            <v>168044.63196353897</v>
          </cell>
          <cell r="T50">
            <v>297303.0145390926</v>
          </cell>
          <cell r="U50">
            <v>408513.3159930018</v>
          </cell>
          <cell r="V50">
            <v>665286.64759230218</v>
          </cell>
          <cell r="W50">
            <v>1702785.3123515323</v>
          </cell>
          <cell r="X50">
            <v>4000031.3435866856</v>
          </cell>
        </row>
        <row r="51">
          <cell r="L51">
            <v>178658.42055110796</v>
          </cell>
          <cell r="T51">
            <v>303230.44769118138</v>
          </cell>
          <cell r="U51">
            <v>416713.49246029946</v>
          </cell>
          <cell r="V51">
            <v>678758.84170632961</v>
          </cell>
          <cell r="W51">
            <v>1737624.7258769625</v>
          </cell>
          <cell r="X51">
            <v>4082209.6984646586</v>
          </cell>
        </row>
        <row r="52">
          <cell r="L52">
            <v>190033.99749623501</v>
          </cell>
          <cell r="T52">
            <v>309157.88084327016</v>
          </cell>
          <cell r="U52">
            <v>424913.66892759711</v>
          </cell>
          <cell r="V52">
            <v>692231.03582035704</v>
          </cell>
          <cell r="W52">
            <v>1772464.1394023926</v>
          </cell>
          <cell r="X52">
            <v>4164388.053342632</v>
          </cell>
        </row>
        <row r="53">
          <cell r="L53">
            <v>202464.08410567214</v>
          </cell>
          <cell r="T53">
            <v>315085.31399535894</v>
          </cell>
          <cell r="U53">
            <v>433113.84539489483</v>
          </cell>
          <cell r="V53">
            <v>705703.22993438446</v>
          </cell>
          <cell r="W53">
            <v>1807303.5529278228</v>
          </cell>
          <cell r="X53">
            <v>4246566.408220605</v>
          </cell>
        </row>
        <row r="54">
          <cell r="L54">
            <v>216077.92094656249</v>
          </cell>
          <cell r="T54">
            <v>321012.74714744772</v>
          </cell>
          <cell r="U54">
            <v>441314.02186219243</v>
          </cell>
          <cell r="V54">
            <v>719175.42404841189</v>
          </cell>
          <cell r="W54">
            <v>1842142.9664532528</v>
          </cell>
          <cell r="X54">
            <v>4328744.763098578</v>
          </cell>
        </row>
        <row r="55">
          <cell r="L55">
            <v>230668.86999592787</v>
          </cell>
          <cell r="T55">
            <v>326940.1802995365</v>
          </cell>
          <cell r="U55">
            <v>449514.19832949014</v>
          </cell>
          <cell r="V55">
            <v>732647.61816243932</v>
          </cell>
          <cell r="W55">
            <v>1876982.3799786831</v>
          </cell>
          <cell r="X55">
            <v>4410923.1179765519</v>
          </cell>
        </row>
        <row r="56">
          <cell r="L56">
            <v>246307.06198025664</v>
          </cell>
          <cell r="T56">
            <v>332867.61345162528</v>
          </cell>
          <cell r="U56">
            <v>457714.3747967878</v>
          </cell>
          <cell r="V56">
            <v>746119.81227646663</v>
          </cell>
          <cell r="W56">
            <v>1911821.7935041133</v>
          </cell>
          <cell r="X56">
            <v>4493101.4728545249</v>
          </cell>
        </row>
        <row r="57">
          <cell r="L57">
            <v>263067.66115110822</v>
          </cell>
          <cell r="T57">
            <v>338795.04660371406</v>
          </cell>
          <cell r="U57">
            <v>465914.55126408546</v>
          </cell>
          <cell r="V57">
            <v>759592.00639049406</v>
          </cell>
          <cell r="W57">
            <v>1946661.2070295434</v>
          </cell>
          <cell r="X57">
            <v>4575279.8277324978</v>
          </cell>
        </row>
        <row r="58">
          <cell r="L58">
            <v>281031.2265586346</v>
          </cell>
          <cell r="T58">
            <v>344722.47975580284</v>
          </cell>
          <cell r="U58">
            <v>474114.72773138311</v>
          </cell>
          <cell r="V58">
            <v>773064.20050452149</v>
          </cell>
          <cell r="W58">
            <v>1981500.6205549736</v>
          </cell>
          <cell r="X58">
            <v>4657458.1826104717</v>
          </cell>
        </row>
        <row r="59">
          <cell r="L59">
            <v>300284.09925495624</v>
          </cell>
          <cell r="T59">
            <v>350649.91290789162</v>
          </cell>
          <cell r="U59">
            <v>482314.90419868077</v>
          </cell>
          <cell r="V59">
            <v>786536.39461854892</v>
          </cell>
          <cell r="W59">
            <v>2016340.0340804036</v>
          </cell>
          <cell r="X59">
            <v>4739636.5374884447</v>
          </cell>
        </row>
        <row r="60">
          <cell r="L60">
            <v>320918.81728846359</v>
          </cell>
          <cell r="T60">
            <v>356577.34605998034</v>
          </cell>
          <cell r="U60">
            <v>490515.08066597843</v>
          </cell>
          <cell r="V60">
            <v>800008.58873257635</v>
          </cell>
          <cell r="W60">
            <v>2051179.4476058339</v>
          </cell>
          <cell r="X60">
            <v>4821814.8923664177</v>
          </cell>
        </row>
        <row r="61">
          <cell r="L61">
            <v>343034.56048369553</v>
          </cell>
          <cell r="T61">
            <v>362504.77921206912</v>
          </cell>
          <cell r="U61">
            <v>498715.25713327609</v>
          </cell>
          <cell r="V61">
            <v>813480.78284660366</v>
          </cell>
          <cell r="W61">
            <v>2086018.8611312639</v>
          </cell>
          <cell r="X61">
            <v>4903993.2472443907</v>
          </cell>
        </row>
        <row r="62">
          <cell r="L62">
            <v>366737.62714461319</v>
          </cell>
          <cell r="T62">
            <v>368432.21236415789</v>
          </cell>
          <cell r="U62">
            <v>506915.43360057374</v>
          </cell>
          <cell r="V62">
            <v>826952.97696063109</v>
          </cell>
          <cell r="W62">
            <v>2120858.2746566939</v>
          </cell>
          <cell r="X62">
            <v>4986171.6021223646</v>
          </cell>
        </row>
        <row r="63">
          <cell r="L63">
            <v>392141.94497251301</v>
          </cell>
          <cell r="T63">
            <v>374359.64551624667</v>
          </cell>
          <cell r="U63">
            <v>515115.61006787134</v>
          </cell>
          <cell r="V63">
            <v>840425.17107465852</v>
          </cell>
          <cell r="W63">
            <v>2155697.6881821244</v>
          </cell>
          <cell r="X63">
            <v>5068349.9570003375</v>
          </cell>
        </row>
        <row r="64">
          <cell r="L64">
            <v>419369.61865429371</v>
          </cell>
          <cell r="T64">
            <v>380287.07866833545</v>
          </cell>
          <cell r="U64">
            <v>523315.786535169</v>
          </cell>
          <cell r="V64">
            <v>853897.36518868594</v>
          </cell>
          <cell r="W64">
            <v>2190537.1017075544</v>
          </cell>
          <cell r="X64">
            <v>5150528.3118783105</v>
          </cell>
        </row>
        <row r="65">
          <cell r="L65">
            <v>448551.51675302436</v>
          </cell>
          <cell r="T65">
            <v>386214.51182042423</v>
          </cell>
          <cell r="U65">
            <v>531515.9630024666</v>
          </cell>
          <cell r="V65">
            <v>867369.55930271337</v>
          </cell>
          <cell r="W65">
            <v>2225376.5152329844</v>
          </cell>
          <cell r="X65">
            <v>5232706.6667562826</v>
          </cell>
        </row>
        <row r="66">
          <cell r="L66">
            <v>479827.90072168206</v>
          </cell>
          <cell r="T66">
            <v>392141.94497251301</v>
          </cell>
          <cell r="U66">
            <v>539716.13946976431</v>
          </cell>
          <cell r="V66">
            <v>880841.7534167408</v>
          </cell>
          <cell r="W66">
            <v>2260215.9287584145</v>
          </cell>
          <cell r="X66">
            <v>5314885.0216342555</v>
          </cell>
        </row>
        <row r="67">
          <cell r="L67">
            <v>513349.09906338493</v>
          </cell>
          <cell r="T67">
            <v>398069.37812460179</v>
          </cell>
          <cell r="U67">
            <v>547916.31593706203</v>
          </cell>
          <cell r="V67">
            <v>894313.94753076823</v>
          </cell>
          <cell r="W67">
            <v>2295055.3422838449</v>
          </cell>
          <cell r="X67">
            <v>5397063.3765122285</v>
          </cell>
        </row>
        <row r="68">
          <cell r="L68">
            <v>549276.22987843782</v>
          </cell>
          <cell r="T68">
            <v>403996.81127669057</v>
          </cell>
          <cell r="U68">
            <v>556116.49240435963</v>
          </cell>
          <cell r="V68">
            <v>907786.14164479566</v>
          </cell>
          <cell r="W68">
            <v>2329894.755809275</v>
          </cell>
          <cell r="X68">
            <v>5479241.7313902024</v>
          </cell>
        </row>
        <row r="69">
          <cell r="L69">
            <v>578208.18137042806</v>
          </cell>
          <cell r="T69">
            <v>409924.24442877935</v>
          </cell>
          <cell r="U69">
            <v>564316.66887165734</v>
          </cell>
          <cell r="V69">
            <v>921258.33575882309</v>
          </cell>
          <cell r="W69">
            <v>2364734.169334705</v>
          </cell>
          <cell r="X69">
            <v>5561420.0862681754</v>
          </cell>
        </row>
        <row r="70">
          <cell r="L70">
            <v>608378.95300539816</v>
          </cell>
          <cell r="T70">
            <v>415851.67758086813</v>
          </cell>
          <cell r="U70">
            <v>572516.84533895506</v>
          </cell>
          <cell r="V70">
            <v>934730.52987285051</v>
          </cell>
          <cell r="W70">
            <v>2399573.582860135</v>
          </cell>
          <cell r="X70">
            <v>5643598.4411461493</v>
          </cell>
        </row>
        <row r="71">
          <cell r="L71">
            <v>640715.18538800185</v>
          </cell>
          <cell r="T71">
            <v>421779.11073295691</v>
          </cell>
          <cell r="U71">
            <v>580717.02180625277</v>
          </cell>
          <cell r="V71">
            <v>948202.72398687794</v>
          </cell>
          <cell r="W71">
            <v>2434412.9963855655</v>
          </cell>
          <cell r="X71">
            <v>5725776.7960241223</v>
          </cell>
        </row>
        <row r="72">
          <cell r="L72">
            <v>675372.30113408319</v>
          </cell>
          <cell r="T72">
            <v>427706.54388504568</v>
          </cell>
          <cell r="U72">
            <v>588917.19827355037</v>
          </cell>
          <cell r="V72">
            <v>961674.91810090537</v>
          </cell>
          <cell r="W72">
            <v>2469252.4099109955</v>
          </cell>
          <cell r="X72">
            <v>5807955.1509020953</v>
          </cell>
        </row>
        <row r="73">
          <cell r="L73">
            <v>712516.87807878188</v>
          </cell>
          <cell r="T73">
            <v>433633.97703713446</v>
          </cell>
          <cell r="U73">
            <v>597117.37474084797</v>
          </cell>
          <cell r="V73">
            <v>975147.1122149328</v>
          </cell>
          <cell r="W73">
            <v>2504091.8234364255</v>
          </cell>
          <cell r="X73">
            <v>5890133.5057800682</v>
          </cell>
        </row>
        <row r="74">
          <cell r="L74">
            <v>752327.44992524723</v>
          </cell>
          <cell r="T74">
            <v>439561.41018922324</v>
          </cell>
          <cell r="U74">
            <v>605317.55120814568</v>
          </cell>
          <cell r="V74">
            <v>988619.30632896023</v>
          </cell>
          <cell r="W74">
            <v>2538931.236961856</v>
          </cell>
          <cell r="X74">
            <v>5972311.8606580412</v>
          </cell>
        </row>
        <row r="75">
          <cell r="L75">
            <v>794995.36435868323</v>
          </cell>
          <cell r="T75">
            <v>445488.84334131208</v>
          </cell>
          <cell r="U75">
            <v>613517.72767544328</v>
          </cell>
          <cell r="V75">
            <v>1002091.5004429877</v>
          </cell>
          <cell r="W75">
            <v>2573770.650487286</v>
          </cell>
          <cell r="X75">
            <v>6054490.2155360151</v>
          </cell>
        </row>
        <row r="76">
          <cell r="L76">
            <v>840725.70275020949</v>
          </cell>
          <cell r="T76">
            <v>451416.27649340086</v>
          </cell>
          <cell r="U76">
            <v>621717.90414274088</v>
          </cell>
          <cell r="V76">
            <v>1015563.6945570151</v>
          </cell>
          <cell r="W76">
            <v>2608610.0640127161</v>
          </cell>
          <cell r="X76">
            <v>6136668.5704139881</v>
          </cell>
        </row>
        <row r="77">
          <cell r="L77">
            <v>889738.2658710517</v>
          </cell>
          <cell r="T77">
            <v>457343.70964548958</v>
          </cell>
          <cell r="U77">
            <v>629918.0806100386</v>
          </cell>
          <cell r="V77">
            <v>1029035.8886710425</v>
          </cell>
          <cell r="W77">
            <v>2643449.4775381461</v>
          </cell>
          <cell r="X77">
            <v>6218846.9252919611</v>
          </cell>
        </row>
        <row r="78">
          <cell r="L78">
            <v>942260.01727511862</v>
          </cell>
          <cell r="T78">
            <v>463271.14279757836</v>
          </cell>
          <cell r="U78">
            <v>638118.25707733631</v>
          </cell>
          <cell r="V78">
            <v>1042508.0827850699</v>
          </cell>
          <cell r="W78">
            <v>2678288.8910635766</v>
          </cell>
          <cell r="X78">
            <v>6301025.280169934</v>
          </cell>
        </row>
        <row r="79">
          <cell r="L79">
            <v>992773.3004085588</v>
          </cell>
          <cell r="T79">
            <v>469198.57594966714</v>
          </cell>
          <cell r="U79">
            <v>646318.43354463391</v>
          </cell>
          <cell r="V79">
            <v>1055980.2768990973</v>
          </cell>
          <cell r="W79">
            <v>2713128.3045890066</v>
          </cell>
          <cell r="X79">
            <v>6383203.635047907</v>
          </cell>
        </row>
        <row r="80">
          <cell r="L80">
            <v>1046912.096776562</v>
          </cell>
          <cell r="T80">
            <v>475126.00910175592</v>
          </cell>
          <cell r="U80">
            <v>654518.61001193163</v>
          </cell>
          <cell r="V80">
            <v>1069452.4710131248</v>
          </cell>
          <cell r="W80">
            <v>2747967.7181144371</v>
          </cell>
          <cell r="X80">
            <v>6465381.9899258809</v>
          </cell>
        </row>
        <row r="81">
          <cell r="L81">
            <v>1104936.6220174441</v>
          </cell>
          <cell r="T81">
            <v>481053.4422538447</v>
          </cell>
          <cell r="U81">
            <v>662718.78647922922</v>
          </cell>
          <cell r="V81">
            <v>1082924.6651271521</v>
          </cell>
          <cell r="W81">
            <v>2782807.1316398671</v>
          </cell>
          <cell r="X81">
            <v>6547560.3448038539</v>
          </cell>
        </row>
        <row r="82">
          <cell r="L82">
            <v>1167125.7683468889</v>
          </cell>
          <cell r="T82">
            <v>486980.87540593348</v>
          </cell>
          <cell r="U82">
            <v>670918.96294652694</v>
          </cell>
          <cell r="V82">
            <v>1096396.8592411797</v>
          </cell>
          <cell r="W82">
            <v>2817646.5451652976</v>
          </cell>
          <cell r="X82">
            <v>6629738.6996818269</v>
          </cell>
        </row>
        <row r="83">
          <cell r="L83">
            <v>1233778.4450405743</v>
          </cell>
          <cell r="T83">
            <v>492908.30855802225</v>
          </cell>
          <cell r="U83">
            <v>679119.13941382454</v>
          </cell>
          <cell r="V83">
            <v>1109869.053355207</v>
          </cell>
          <cell r="W83">
            <v>2852485.9586907276</v>
          </cell>
          <cell r="X83">
            <v>6711917.0545597998</v>
          </cell>
        </row>
        <row r="84">
          <cell r="L84">
            <v>1305215.0151278772</v>
          </cell>
          <cell r="T84">
            <v>498835.74171011103</v>
          </cell>
          <cell r="U84">
            <v>687319.31588112214</v>
          </cell>
          <cell r="V84">
            <v>1123341.2474692345</v>
          </cell>
          <cell r="W84">
            <v>2887325.3722161576</v>
          </cell>
          <cell r="X84">
            <v>6794095.4094377728</v>
          </cell>
        </row>
        <row r="85">
          <cell r="L85">
            <v>1381778.8352020616</v>
          </cell>
          <cell r="T85">
            <v>504763.17486219981</v>
          </cell>
          <cell r="U85">
            <v>695519.49234841985</v>
          </cell>
          <cell r="V85">
            <v>1136813.4415832618</v>
          </cell>
          <cell r="W85">
            <v>2922164.7857415881</v>
          </cell>
          <cell r="X85">
            <v>6876273.7643157458</v>
          </cell>
        </row>
        <row r="86">
          <cell r="L86">
            <v>1463837.9057479792</v>
          </cell>
          <cell r="T86">
            <v>510690.60801428859</v>
          </cell>
          <cell r="U86">
            <v>703719.66881571745</v>
          </cell>
          <cell r="V86">
            <v>1150285.6356972894</v>
          </cell>
          <cell r="W86">
            <v>2957004.1992670181</v>
          </cell>
          <cell r="X86">
            <v>6958452.1191937188</v>
          </cell>
        </row>
        <row r="87">
          <cell r="L87">
            <v>1551786.6399194838</v>
          </cell>
          <cell r="T87">
            <v>516618.04116637737</v>
          </cell>
          <cell r="U87">
            <v>711919.84528301517</v>
          </cell>
          <cell r="V87">
            <v>1163754.342828128</v>
          </cell>
          <cell r="W87">
            <v>2991843.6127924481</v>
          </cell>
          <cell r="X87">
            <v>7040630.4740716927</v>
          </cell>
        </row>
        <row r="88">
          <cell r="L88">
            <v>1645681.2115073304</v>
          </cell>
          <cell r="T88">
            <v>522545.47431846615</v>
          </cell>
          <cell r="U88">
            <v>720120.02175031276</v>
          </cell>
          <cell r="V88">
            <v>1177193.4683203346</v>
          </cell>
          <cell r="W88">
            <v>3026683.0263178786</v>
          </cell>
          <cell r="X88">
            <v>7122808.8289496657</v>
          </cell>
        </row>
        <row r="89">
          <cell r="L89">
            <v>1737537.7421784848</v>
          </cell>
          <cell r="T89">
            <v>528472.90747055493</v>
          </cell>
          <cell r="U89">
            <v>728320.19821761036</v>
          </cell>
          <cell r="V89">
            <v>1190632.5938125413</v>
          </cell>
          <cell r="W89">
            <v>3061522.4398433086</v>
          </cell>
          <cell r="X89">
            <v>7204987.1838276386</v>
          </cell>
        </row>
        <row r="90">
          <cell r="L90">
            <v>1835987.1341124773</v>
          </cell>
          <cell r="T90">
            <v>534400.34062264371</v>
          </cell>
          <cell r="U90">
            <v>736520.37468490808</v>
          </cell>
          <cell r="V90">
            <v>1204071.7193047479</v>
          </cell>
          <cell r="W90">
            <v>3096222.0253897994</v>
          </cell>
          <cell r="X90">
            <v>7287165.5387056116</v>
          </cell>
        </row>
        <row r="91">
          <cell r="L91">
            <v>1941502.5797901682</v>
          </cell>
          <cell r="T91">
            <v>540327.77377473249</v>
          </cell>
          <cell r="U91">
            <v>744720.55115220568</v>
          </cell>
          <cell r="V91">
            <v>1217510.8447969547</v>
          </cell>
          <cell r="W91">
            <v>3129986.5476097078</v>
          </cell>
          <cell r="X91">
            <v>7369343.8935835855</v>
          </cell>
        </row>
        <row r="92">
          <cell r="L92">
            <v>2054591.2343552057</v>
          </cell>
          <cell r="T92">
            <v>546255.20692682127</v>
          </cell>
          <cell r="U92">
            <v>752920.72761950339</v>
          </cell>
          <cell r="V92">
            <v>1230949.9702891614</v>
          </cell>
          <cell r="W92">
            <v>3163751.0698296167</v>
          </cell>
          <cell r="X92">
            <v>7451522.2484615585</v>
          </cell>
        </row>
        <row r="93">
          <cell r="L93">
            <v>2175796.6532319468</v>
          </cell>
          <cell r="T93">
            <v>551460.0109759972</v>
          </cell>
          <cell r="U93">
            <v>760267.74958207726</v>
          </cell>
          <cell r="V93">
            <v>1244389.095781368</v>
          </cell>
          <cell r="W93">
            <v>3197515.5920495256</v>
          </cell>
          <cell r="X93">
            <v>7532053.8318579765</v>
          </cell>
        </row>
        <row r="94">
          <cell r="L94">
            <v>2305701.4046996329</v>
          </cell>
          <cell r="T94">
            <v>555913.689425266</v>
          </cell>
          <cell r="U94">
            <v>766860.74258467252</v>
          </cell>
          <cell r="V94">
            <v>1256134.3574138554</v>
          </cell>
          <cell r="W94">
            <v>3231280.1142694345</v>
          </cell>
          <cell r="X94">
            <v>7612189.7906015413</v>
          </cell>
        </row>
        <row r="95">
          <cell r="L95">
            <v>2444929.8699800698</v>
          </cell>
          <cell r="T95">
            <v>560367.3678745348</v>
          </cell>
          <cell r="U95">
            <v>773453.73558726779</v>
          </cell>
          <cell r="V95">
            <v>1267677.7203322295</v>
          </cell>
          <cell r="W95">
            <v>3265044.6364893434</v>
          </cell>
          <cell r="X95">
            <v>7692325.7493451061</v>
          </cell>
        </row>
        <row r="96">
          <cell r="L96">
            <v>2594151.2442973014</v>
          </cell>
          <cell r="T96">
            <v>564821.0463238036</v>
          </cell>
          <cell r="U96">
            <v>780046.72858986305</v>
          </cell>
          <cell r="V96">
            <v>1279221.0832506036</v>
          </cell>
          <cell r="W96">
            <v>3298809.1587092523</v>
          </cell>
          <cell r="X96">
            <v>7772461.7080886709</v>
          </cell>
        </row>
        <row r="97">
          <cell r="L97">
            <v>2754082.7533337036</v>
          </cell>
          <cell r="T97">
            <v>569274.7247730724</v>
          </cell>
          <cell r="U97">
            <v>786639.72159245831</v>
          </cell>
          <cell r="V97">
            <v>1290764.446168978</v>
          </cell>
          <cell r="W97">
            <v>3331750.8907858757</v>
          </cell>
          <cell r="X97">
            <v>7852597.6668322347</v>
          </cell>
        </row>
        <row r="98">
          <cell r="L98">
            <v>2924661.7427972769</v>
          </cell>
          <cell r="T98">
            <v>573728.40322234121</v>
          </cell>
          <cell r="U98">
            <v>793232.71459505358</v>
          </cell>
          <cell r="V98">
            <v>1302307.8090873521</v>
          </cell>
          <cell r="W98">
            <v>3364468.5899960874</v>
          </cell>
          <cell r="X98">
            <v>7932733.6255757995</v>
          </cell>
        </row>
        <row r="99">
          <cell r="L99">
            <v>3094335.0091305487</v>
          </cell>
          <cell r="T99">
            <v>578182.08167161001</v>
          </cell>
          <cell r="U99">
            <v>799801.06545975129</v>
          </cell>
          <cell r="V99">
            <v>1313851.1720057263</v>
          </cell>
          <cell r="W99">
            <v>3397186.289206299</v>
          </cell>
          <cell r="X99">
            <v>8012767.4181269277</v>
          </cell>
        </row>
        <row r="100">
          <cell r="L100">
            <v>3276186.3132883999</v>
          </cell>
          <cell r="T100">
            <v>582516.14456537226</v>
          </cell>
          <cell r="U100">
            <v>806247.75902190967</v>
          </cell>
          <cell r="V100">
            <v>1325394.5349241006</v>
          </cell>
          <cell r="W100">
            <v>3429903.9884165106</v>
          </cell>
          <cell r="X100">
            <v>8092611.8872581609</v>
          </cell>
        </row>
        <row r="101">
          <cell r="L101">
            <v>3471089.7152124052</v>
          </cell>
          <cell r="T101">
            <v>586849.50234915258</v>
          </cell>
          <cell r="U101">
            <v>812694.45258406794</v>
          </cell>
          <cell r="V101">
            <v>1336937.8978424747</v>
          </cell>
          <cell r="W101">
            <v>3462621.6876267218</v>
          </cell>
          <cell r="X101">
            <v>8172456.356389394</v>
          </cell>
        </row>
        <row r="102">
          <cell r="L102">
            <v>3679982.0091525968</v>
          </cell>
          <cell r="T102">
            <v>591182.8601329329</v>
          </cell>
          <cell r="U102">
            <v>819141.14614622633</v>
          </cell>
          <cell r="V102">
            <v>1348481.2607608489</v>
          </cell>
          <cell r="W102">
            <v>3495339.3868369334</v>
          </cell>
          <cell r="X102">
            <v>8252300.8255206263</v>
          </cell>
        </row>
        <row r="103">
          <cell r="L103">
            <v>3903867.2263260251</v>
          </cell>
          <cell r="T103">
            <v>595516.21791671321</v>
          </cell>
          <cell r="U103">
            <v>825587.83970838471</v>
          </cell>
          <cell r="V103">
            <v>1360024.6236792232</v>
          </cell>
          <cell r="W103">
            <v>3528057.0860471451</v>
          </cell>
          <cell r="X103">
            <v>8332145.2946518594</v>
          </cell>
        </row>
        <row r="104">
          <cell r="L104">
            <v>4143821.4607466767</v>
          </cell>
          <cell r="T104">
            <v>599849.57570049353</v>
          </cell>
          <cell r="U104">
            <v>832034.53327054298</v>
          </cell>
          <cell r="V104">
            <v>1371567.9865975974</v>
          </cell>
          <cell r="W104">
            <v>3560774.7852573567</v>
          </cell>
          <cell r="X104">
            <v>8411989.7637830917</v>
          </cell>
        </row>
        <row r="105">
          <cell r="L105">
            <v>4400998.041421948</v>
          </cell>
          <cell r="T105">
            <v>604182.93348427385</v>
          </cell>
          <cell r="U105">
            <v>838481.22683270136</v>
          </cell>
          <cell r="V105">
            <v>1383111.3495159715</v>
          </cell>
          <cell r="W105">
            <v>3593492.4844675683</v>
          </cell>
          <cell r="X105">
            <v>8491834.2329143248</v>
          </cell>
        </row>
        <row r="106">
          <cell r="L106">
            <v>4676633.0757755302</v>
          </cell>
          <cell r="T106">
            <v>608516.29126805416</v>
          </cell>
          <cell r="U106">
            <v>844927.92039485974</v>
          </cell>
          <cell r="V106">
            <v>1394654.7124343459</v>
          </cell>
          <cell r="W106">
            <v>3626210.18367778</v>
          </cell>
          <cell r="X106">
            <v>8571678.702045558</v>
          </cell>
        </row>
        <row r="107">
          <cell r="L107">
            <v>4972051.3909409763</v>
          </cell>
          <cell r="T107">
            <v>612849.64905183448</v>
          </cell>
          <cell r="U107">
            <v>851374.61395701801</v>
          </cell>
          <cell r="V107">
            <v>1406198.07535272</v>
          </cell>
          <cell r="W107">
            <v>3658927.8828879916</v>
          </cell>
          <cell r="X107">
            <v>8651523.1711767912</v>
          </cell>
        </row>
        <row r="108">
          <cell r="L108">
            <v>5287316.0016192785</v>
          </cell>
          <cell r="T108">
            <v>617183.0068356148</v>
          </cell>
          <cell r="U108">
            <v>857821.30751917639</v>
          </cell>
          <cell r="V108">
            <v>1417741.4382710941</v>
          </cell>
          <cell r="W108">
            <v>3691645.5820982032</v>
          </cell>
          <cell r="X108">
            <v>8731367.6403080244</v>
          </cell>
        </row>
        <row r="109">
          <cell r="L109">
            <v>5606950.2951373328</v>
          </cell>
          <cell r="T109">
            <v>621516.36461939523</v>
          </cell>
          <cell r="U109">
            <v>864268.00108133478</v>
          </cell>
          <cell r="V109">
            <v>1429284.8011894682</v>
          </cell>
          <cell r="W109">
            <v>3724363.2813084149</v>
          </cell>
          <cell r="X109">
            <v>8811212.1094392557</v>
          </cell>
        </row>
        <row r="110">
          <cell r="L110">
            <v>5949525.8486465234</v>
          </cell>
          <cell r="T110">
            <v>625849.72240317555</v>
          </cell>
          <cell r="U110">
            <v>870714.69464349304</v>
          </cell>
          <cell r="V110">
            <v>1440828.1641078424</v>
          </cell>
          <cell r="W110">
            <v>3757080.9805186265</v>
          </cell>
          <cell r="X110">
            <v>8891056.5785704888</v>
          </cell>
        </row>
        <row r="111">
          <cell r="L111">
            <v>6316689.235811362</v>
          </cell>
          <cell r="T111">
            <v>630183.08018695586</v>
          </cell>
          <cell r="U111">
            <v>877161.38820565143</v>
          </cell>
          <cell r="V111">
            <v>1452371.5270262167</v>
          </cell>
          <cell r="W111">
            <v>3789798.6797288381</v>
          </cell>
          <cell r="X111">
            <v>8970901.047701722</v>
          </cell>
        </row>
        <row r="112">
          <cell r="L112">
            <v>6710205.2105895681</v>
          </cell>
          <cell r="T112">
            <v>634516.43797073618</v>
          </cell>
          <cell r="U112">
            <v>883608.08176780981</v>
          </cell>
          <cell r="V112">
            <v>1463914.8899445909</v>
          </cell>
          <cell r="W112">
            <v>3822516.3789390498</v>
          </cell>
          <cell r="X112">
            <v>9050745.5168329552</v>
          </cell>
        </row>
        <row r="113">
          <cell r="L113">
            <v>7131965.1894409508</v>
          </cell>
          <cell r="T113">
            <v>638849.7957545165</v>
          </cell>
          <cell r="U113">
            <v>890054.77532996819</v>
          </cell>
          <cell r="V113">
            <v>1475458.252862965</v>
          </cell>
          <cell r="W113">
            <v>3855234.0781492614</v>
          </cell>
          <cell r="X113">
            <v>9130589.9859641884</v>
          </cell>
        </row>
        <row r="114">
          <cell r="T114">
            <v>643183.15353829681</v>
          </cell>
          <cell r="U114">
            <v>896501.46889212646</v>
          </cell>
          <cell r="V114">
            <v>1487001.6157813391</v>
          </cell>
          <cell r="W114">
            <v>3887951.7773594731</v>
          </cell>
          <cell r="X114">
            <v>9210434.4550954197</v>
          </cell>
        </row>
        <row r="115">
          <cell r="T115">
            <v>647516.51132207713</v>
          </cell>
          <cell r="U115">
            <v>902948.16245428484</v>
          </cell>
          <cell r="V115">
            <v>1498544.9786997135</v>
          </cell>
          <cell r="W115">
            <v>3920669.4765696847</v>
          </cell>
          <cell r="X115">
            <v>9290278.9242266528</v>
          </cell>
        </row>
        <row r="116">
          <cell r="T116">
            <v>651849.86910585745</v>
          </cell>
          <cell r="U116">
            <v>909394.85601644323</v>
          </cell>
          <cell r="V116">
            <v>1510088.3416180876</v>
          </cell>
          <cell r="W116">
            <v>3953387.1757798963</v>
          </cell>
          <cell r="X116">
            <v>9370123.393357886</v>
          </cell>
        </row>
        <row r="117">
          <cell r="T117">
            <v>656183.22688963776</v>
          </cell>
          <cell r="U117">
            <v>915841.54957860161</v>
          </cell>
          <cell r="V117">
            <v>1521631.7045364617</v>
          </cell>
          <cell r="W117">
            <v>3986104.874990108</v>
          </cell>
          <cell r="X117">
            <v>9449967.8624891192</v>
          </cell>
        </row>
        <row r="118">
          <cell r="T118">
            <v>660516.58467341808</v>
          </cell>
          <cell r="U118">
            <v>922288.24314075988</v>
          </cell>
          <cell r="V118">
            <v>1533175.0674548359</v>
          </cell>
          <cell r="W118">
            <v>4018822.5742003196</v>
          </cell>
          <cell r="X118">
            <v>9529812.3316203505</v>
          </cell>
        </row>
        <row r="119">
          <cell r="T119">
            <v>664849.9424571984</v>
          </cell>
          <cell r="U119">
            <v>928734.93670291826</v>
          </cell>
          <cell r="V119">
            <v>1544718.4303732102</v>
          </cell>
          <cell r="W119">
            <v>4051540.2734105312</v>
          </cell>
          <cell r="X119">
            <v>9609656.8007515837</v>
          </cell>
        </row>
        <row r="120">
          <cell r="T120">
            <v>669183.30024097872</v>
          </cell>
          <cell r="U120">
            <v>935181.63026507664</v>
          </cell>
          <cell r="V120">
            <v>1556261.7932915844</v>
          </cell>
          <cell r="W120">
            <v>4084257.9726207429</v>
          </cell>
          <cell r="X120">
            <v>9689501.2698828168</v>
          </cell>
        </row>
        <row r="121">
          <cell r="T121">
            <v>673516.65802475903</v>
          </cell>
          <cell r="U121">
            <v>941628.32382723503</v>
          </cell>
          <cell r="V121">
            <v>1567805.1562099585</v>
          </cell>
          <cell r="W121">
            <v>4116975.6718309545</v>
          </cell>
          <cell r="X121">
            <v>9769345.73901405</v>
          </cell>
        </row>
        <row r="122">
          <cell r="T122">
            <v>677850.01580853935</v>
          </cell>
          <cell r="U122">
            <v>948075.0173893933</v>
          </cell>
          <cell r="V122">
            <v>1579348.5191283328</v>
          </cell>
          <cell r="W122">
            <v>4149693.3710411661</v>
          </cell>
          <cell r="X122">
            <v>9849190.2081452813</v>
          </cell>
        </row>
        <row r="123">
          <cell r="T123">
            <v>682183.37359231967</v>
          </cell>
          <cell r="U123">
            <v>954521.71095155168</v>
          </cell>
          <cell r="V123">
            <v>1590891.882046707</v>
          </cell>
          <cell r="W123">
            <v>4182411.0702513778</v>
          </cell>
          <cell r="X123">
            <v>9929034.6772765145</v>
          </cell>
        </row>
        <row r="124">
          <cell r="T124">
            <v>686516.73137609998</v>
          </cell>
          <cell r="U124">
            <v>960968.40451371006</v>
          </cell>
          <cell r="V124">
            <v>1602435.2449650811</v>
          </cell>
          <cell r="W124">
            <v>4215128.7694615889</v>
          </cell>
          <cell r="X124">
            <v>10008879.146407748</v>
          </cell>
        </row>
        <row r="125">
          <cell r="T125">
            <v>690850.0891598803</v>
          </cell>
          <cell r="U125">
            <v>967415.09807586845</v>
          </cell>
          <cell r="V125">
            <v>1613978.6078834552</v>
          </cell>
          <cell r="W125">
            <v>4247846.4686718006</v>
          </cell>
          <cell r="X125">
            <v>10088723.615538979</v>
          </cell>
        </row>
        <row r="126">
          <cell r="T126">
            <v>695183.44694366062</v>
          </cell>
          <cell r="U126">
            <v>973861.79163802683</v>
          </cell>
          <cell r="V126">
            <v>1625521.9708018296</v>
          </cell>
          <cell r="W126">
            <v>4280564.1678820122</v>
          </cell>
          <cell r="X126">
            <v>10168568.084670212</v>
          </cell>
        </row>
        <row r="127">
          <cell r="T127">
            <v>699516.80472744093</v>
          </cell>
          <cell r="U127">
            <v>980308.4852001851</v>
          </cell>
          <cell r="V127">
            <v>1637065.3337202037</v>
          </cell>
          <cell r="W127">
            <v>4313281.8670922238</v>
          </cell>
          <cell r="X127">
            <v>10248412.553801445</v>
          </cell>
        </row>
        <row r="128">
          <cell r="T128">
            <v>703850.16251122125</v>
          </cell>
          <cell r="U128">
            <v>986755.17876234348</v>
          </cell>
          <cell r="V128">
            <v>1648608.6966385779</v>
          </cell>
          <cell r="W128">
            <v>4345999.5663024355</v>
          </cell>
          <cell r="X128">
            <v>10328257.022932678</v>
          </cell>
        </row>
        <row r="129">
          <cell r="T129">
            <v>708183.52029500157</v>
          </cell>
          <cell r="U129">
            <v>993201.87232450186</v>
          </cell>
          <cell r="V129">
            <v>1660152.059556952</v>
          </cell>
          <cell r="W129">
            <v>4378717.2655126471</v>
          </cell>
          <cell r="X129">
            <v>10408101.49206391</v>
          </cell>
        </row>
        <row r="130">
          <cell r="T130">
            <v>712516.87807878188</v>
          </cell>
          <cell r="U130">
            <v>999648.56588666025</v>
          </cell>
          <cell r="V130">
            <v>1671695.4224753263</v>
          </cell>
          <cell r="W130">
            <v>4411434.9647228587</v>
          </cell>
          <cell r="X130">
            <v>10487945.961195143</v>
          </cell>
        </row>
        <row r="131">
          <cell r="T131">
            <v>716850.2358625622</v>
          </cell>
          <cell r="U131">
            <v>1006095.2594488186</v>
          </cell>
          <cell r="V131">
            <v>1683238.7853937005</v>
          </cell>
          <cell r="W131">
            <v>4444152.6639330704</v>
          </cell>
          <cell r="X131">
            <v>10567790.430326376</v>
          </cell>
        </row>
        <row r="132">
          <cell r="T132">
            <v>721183.59364634252</v>
          </cell>
          <cell r="U132">
            <v>1012541.9530109769</v>
          </cell>
          <cell r="V132">
            <v>1694782.1483120746</v>
          </cell>
          <cell r="W132">
            <v>4476870.363143282</v>
          </cell>
          <cell r="X132">
            <v>10647634.899457609</v>
          </cell>
        </row>
        <row r="133">
          <cell r="T133">
            <v>725516.95143012283</v>
          </cell>
          <cell r="U133">
            <v>1018988.6465731353</v>
          </cell>
          <cell r="V133">
            <v>1706325.5112304487</v>
          </cell>
          <cell r="W133">
            <v>4509588.0623534936</v>
          </cell>
          <cell r="X133">
            <v>10727479.368588842</v>
          </cell>
        </row>
        <row r="134">
          <cell r="T134">
            <v>729850.30921390315</v>
          </cell>
          <cell r="U134">
            <v>1025435.3401352937</v>
          </cell>
          <cell r="V134">
            <v>1717868.8741488231</v>
          </cell>
          <cell r="W134">
            <v>4542305.7615637053</v>
          </cell>
          <cell r="X134">
            <v>10807323.837720074</v>
          </cell>
        </row>
        <row r="135">
          <cell r="T135">
            <v>734183.66699768347</v>
          </cell>
          <cell r="U135">
            <v>1031882.033697452</v>
          </cell>
          <cell r="V135">
            <v>1729412.2370671972</v>
          </cell>
          <cell r="W135">
            <v>4575023.4607739169</v>
          </cell>
          <cell r="X135">
            <v>10887168.306851307</v>
          </cell>
        </row>
        <row r="136">
          <cell r="T136">
            <v>738517.0247814639</v>
          </cell>
          <cell r="U136">
            <v>1038328.7272596103</v>
          </cell>
          <cell r="V136">
            <v>1740955.5999855713</v>
          </cell>
          <cell r="W136">
            <v>4607741.1599841285</v>
          </cell>
          <cell r="X136">
            <v>10967012.77598254</v>
          </cell>
        </row>
        <row r="137">
          <cell r="T137">
            <v>742850.38256524422</v>
          </cell>
          <cell r="U137">
            <v>1044775.4208217687</v>
          </cell>
          <cell r="V137">
            <v>1752498.9629039457</v>
          </cell>
          <cell r="W137">
            <v>4640458.8591943402</v>
          </cell>
          <cell r="X137">
            <v>11046857.245113773</v>
          </cell>
        </row>
        <row r="138">
          <cell r="T138">
            <v>747183.74034902453</v>
          </cell>
          <cell r="U138">
            <v>1051222.1143839271</v>
          </cell>
          <cell r="V138">
            <v>1764042.3258223198</v>
          </cell>
          <cell r="W138">
            <v>4673176.5584045518</v>
          </cell>
          <cell r="X138">
            <v>11126701.714245005</v>
          </cell>
        </row>
        <row r="139">
          <cell r="T139">
            <v>751517.09813280485</v>
          </cell>
          <cell r="U139">
            <v>1057668.8079460855</v>
          </cell>
          <cell r="V139">
            <v>1775585.688740694</v>
          </cell>
          <cell r="W139">
            <v>4705894.2576147635</v>
          </cell>
          <cell r="X139">
            <v>11206546.183376238</v>
          </cell>
        </row>
        <row r="140">
          <cell r="T140">
            <v>755850.45591658517</v>
          </cell>
          <cell r="U140">
            <v>1064115.5015082438</v>
          </cell>
          <cell r="V140">
            <v>1787129.0516590683</v>
          </cell>
          <cell r="W140">
            <v>4738611.9568249751</v>
          </cell>
          <cell r="X140">
            <v>11286390.652507471</v>
          </cell>
        </row>
        <row r="141">
          <cell r="T141">
            <v>760183.81370036548</v>
          </cell>
          <cell r="U141">
            <v>1070562.1950704022</v>
          </cell>
          <cell r="V141">
            <v>1798672.4145774425</v>
          </cell>
          <cell r="W141">
            <v>4771329.6560351867</v>
          </cell>
          <cell r="X141">
            <v>11366235.121638704</v>
          </cell>
        </row>
        <row r="142">
          <cell r="T142">
            <v>764517.1714841458</v>
          </cell>
          <cell r="U142">
            <v>1077008.8886325604</v>
          </cell>
          <cell r="V142">
            <v>1810215.7774958166</v>
          </cell>
          <cell r="W142">
            <v>4804047.3552453984</v>
          </cell>
          <cell r="X142">
            <v>11446079.590769937</v>
          </cell>
        </row>
        <row r="143">
          <cell r="T143">
            <v>768850.52926792612</v>
          </cell>
          <cell r="U143">
            <v>1083455.5821947188</v>
          </cell>
          <cell r="V143">
            <v>1821759.1404141907</v>
          </cell>
          <cell r="W143">
            <v>4836765.05445561</v>
          </cell>
          <cell r="X143">
            <v>11525924.059901169</v>
          </cell>
        </row>
        <row r="144">
          <cell r="T144">
            <v>773183.88705170644</v>
          </cell>
          <cell r="U144">
            <v>1089902.2757568771</v>
          </cell>
          <cell r="V144">
            <v>1833302.5033325651</v>
          </cell>
          <cell r="W144">
            <v>4869482.7536658216</v>
          </cell>
          <cell r="X144">
            <v>11605768.529032402</v>
          </cell>
        </row>
        <row r="145">
          <cell r="T145">
            <v>777517.24483548675</v>
          </cell>
          <cell r="U145">
            <v>1096348.9693190355</v>
          </cell>
          <cell r="V145">
            <v>1844845.8662509392</v>
          </cell>
          <cell r="W145">
            <v>4902200.4528760333</v>
          </cell>
          <cell r="X145">
            <v>11685612.998163635</v>
          </cell>
        </row>
        <row r="146">
          <cell r="T146">
            <v>781850.60261926707</v>
          </cell>
          <cell r="U146">
            <v>1102795.6628811939</v>
          </cell>
          <cell r="V146">
            <v>1856389.2291693133</v>
          </cell>
          <cell r="W146">
            <v>4934918.1520862449</v>
          </cell>
          <cell r="X146">
            <v>11765457.467294868</v>
          </cell>
        </row>
        <row r="147">
          <cell r="T147">
            <v>786183.96040304727</v>
          </cell>
          <cell r="U147">
            <v>1109242.3564433521</v>
          </cell>
          <cell r="V147">
            <v>1867932.5920876875</v>
          </cell>
          <cell r="W147">
            <v>4967635.8512964556</v>
          </cell>
          <cell r="X147">
            <v>11845301.936426101</v>
          </cell>
        </row>
        <row r="148">
          <cell r="T148">
            <v>790517.3181868277</v>
          </cell>
          <cell r="U148">
            <v>1115689.0500055104</v>
          </cell>
          <cell r="V148">
            <v>1879475.9550060616</v>
          </cell>
          <cell r="W148">
            <v>5000353.5505066672</v>
          </cell>
          <cell r="X148">
            <v>11925146.405557334</v>
          </cell>
        </row>
        <row r="149">
          <cell r="T149">
            <v>794850.6759706079</v>
          </cell>
          <cell r="U149">
            <v>1122135.7435676688</v>
          </cell>
          <cell r="V149">
            <v>1891019.3179244359</v>
          </cell>
          <cell r="W149">
            <v>5033071.2497168789</v>
          </cell>
          <cell r="X149">
            <v>12004990.874688568</v>
          </cell>
        </row>
        <row r="150">
          <cell r="T150">
            <v>799184.03375438834</v>
          </cell>
          <cell r="U150">
            <v>1128582.4371298272</v>
          </cell>
          <cell r="V150">
            <v>1902562.6808428101</v>
          </cell>
          <cell r="W150">
            <v>5065788.9489270905</v>
          </cell>
          <cell r="X150">
            <v>12084835.343819801</v>
          </cell>
        </row>
        <row r="151">
          <cell r="T151">
            <v>803517.39153816865</v>
          </cell>
          <cell r="U151">
            <v>1135029.1306919856</v>
          </cell>
          <cell r="V151">
            <v>1914106.0437611842</v>
          </cell>
          <cell r="W151">
            <v>5098506.6481373021</v>
          </cell>
          <cell r="X151">
            <v>12164679.812951032</v>
          </cell>
        </row>
        <row r="152">
          <cell r="T152">
            <v>807850.74932194897</v>
          </cell>
          <cell r="U152">
            <v>1141475.824254144</v>
          </cell>
          <cell r="V152">
            <v>1925649.4066795586</v>
          </cell>
          <cell r="W152">
            <v>5131224.3473475138</v>
          </cell>
          <cell r="X152">
            <v>12244524.282082265</v>
          </cell>
        </row>
        <row r="153">
          <cell r="T153">
            <v>812184.10710572929</v>
          </cell>
          <cell r="U153">
            <v>1147922.5178163024</v>
          </cell>
          <cell r="V153">
            <v>1937192.7695979327</v>
          </cell>
          <cell r="W153">
            <v>5163942.0465577254</v>
          </cell>
          <cell r="X153">
            <v>12324368.751213498</v>
          </cell>
        </row>
        <row r="154">
          <cell r="T154">
            <v>816517.4648895096</v>
          </cell>
          <cell r="U154">
            <v>1154369.2113784607</v>
          </cell>
          <cell r="V154">
            <v>1948736.1325163068</v>
          </cell>
          <cell r="W154">
            <v>5196659.745767937</v>
          </cell>
          <cell r="X154">
            <v>12404213.220344732</v>
          </cell>
        </row>
        <row r="155">
          <cell r="T155">
            <v>820850.82267328992</v>
          </cell>
          <cell r="U155">
            <v>1160815.9049406191</v>
          </cell>
          <cell r="V155">
            <v>1960279.4954346812</v>
          </cell>
          <cell r="W155">
            <v>5229377.4449781487</v>
          </cell>
          <cell r="X155">
            <v>12484057.689475963</v>
          </cell>
        </row>
        <row r="156">
          <cell r="T156">
            <v>825184.18045707024</v>
          </cell>
          <cell r="U156">
            <v>1167262.5985027773</v>
          </cell>
          <cell r="V156">
            <v>1971822.8583530553</v>
          </cell>
          <cell r="W156">
            <v>5262095.1441883603</v>
          </cell>
          <cell r="X156">
            <v>12563902.158607196</v>
          </cell>
        </row>
        <row r="157">
          <cell r="T157">
            <v>829517.53824085055</v>
          </cell>
          <cell r="U157">
            <v>1173709.2920649357</v>
          </cell>
          <cell r="V157">
            <v>1983366.2212714294</v>
          </cell>
          <cell r="W157">
            <v>5294812.8433985729</v>
          </cell>
          <cell r="X157">
            <v>12643746.627738429</v>
          </cell>
        </row>
        <row r="158">
          <cell r="T158">
            <v>833850.89602463087</v>
          </cell>
          <cell r="U158">
            <v>1180155.9856270941</v>
          </cell>
          <cell r="V158">
            <v>1994909.5841898038</v>
          </cell>
          <cell r="W158">
            <v>5327530.5426087845</v>
          </cell>
          <cell r="X158">
            <v>12723591.096869662</v>
          </cell>
        </row>
        <row r="159">
          <cell r="T159">
            <v>838184.25380841119</v>
          </cell>
          <cell r="U159">
            <v>1186602.6791892524</v>
          </cell>
          <cell r="V159">
            <v>2006452.9471081779</v>
          </cell>
          <cell r="W159">
            <v>5360248.2418189961</v>
          </cell>
          <cell r="X159">
            <v>12803435.566000894</v>
          </cell>
        </row>
        <row r="160">
          <cell r="T160">
            <v>842517.6115921915</v>
          </cell>
          <cell r="U160">
            <v>1193049.3727514108</v>
          </cell>
          <cell r="V160">
            <v>2017996.3100265521</v>
          </cell>
          <cell r="W160">
            <v>5392965.9410292078</v>
          </cell>
          <cell r="X160">
            <v>12883280.035132127</v>
          </cell>
        </row>
        <row r="161">
          <cell r="T161">
            <v>846850.96937597182</v>
          </cell>
          <cell r="U161">
            <v>1199496.0663135692</v>
          </cell>
          <cell r="V161">
            <v>2029539.6729449264</v>
          </cell>
          <cell r="W161">
            <v>5425683.6402394194</v>
          </cell>
          <cell r="X161">
            <v>12963124.50426336</v>
          </cell>
        </row>
        <row r="162">
          <cell r="T162">
            <v>851184.32715975214</v>
          </cell>
          <cell r="U162">
            <v>1205942.7598757276</v>
          </cell>
          <cell r="V162">
            <v>2041083.0358633006</v>
          </cell>
          <cell r="W162">
            <v>5458401.3394496311</v>
          </cell>
          <cell r="X162">
            <v>13042968.973394593</v>
          </cell>
        </row>
        <row r="163">
          <cell r="T163">
            <v>855517.68494353245</v>
          </cell>
          <cell r="U163">
            <v>1212389.453437886</v>
          </cell>
          <cell r="V163">
            <v>2052626.3987816747</v>
          </cell>
          <cell r="W163">
            <v>5491119.0386598427</v>
          </cell>
          <cell r="X163">
            <v>13122813.442525825</v>
          </cell>
        </row>
        <row r="164">
          <cell r="T164">
            <v>859851.04272731277</v>
          </cell>
          <cell r="U164">
            <v>1218836.1470000444</v>
          </cell>
          <cell r="V164">
            <v>2064169.761700049</v>
          </cell>
          <cell r="W164">
            <v>5523836.7378700543</v>
          </cell>
          <cell r="X164">
            <v>13202657.911657058</v>
          </cell>
        </row>
        <row r="165">
          <cell r="T165">
            <v>864184.40051109309</v>
          </cell>
          <cell r="U165">
            <v>1225282.8405622025</v>
          </cell>
          <cell r="V165">
            <v>2075713.1246184232</v>
          </cell>
          <cell r="W165">
            <v>5556554.437080266</v>
          </cell>
          <cell r="X165">
            <v>13282502.380788291</v>
          </cell>
        </row>
        <row r="166">
          <cell r="T166">
            <v>868517.75829487341</v>
          </cell>
          <cell r="U166">
            <v>1231729.5341243609</v>
          </cell>
          <cell r="V166">
            <v>2087256.4875367973</v>
          </cell>
          <cell r="W166">
            <v>5589272.1362904776</v>
          </cell>
          <cell r="X166">
            <v>13362346.849919524</v>
          </cell>
        </row>
        <row r="167">
          <cell r="T167">
            <v>872851.11607865372</v>
          </cell>
          <cell r="U167">
            <v>1238176.2276865193</v>
          </cell>
          <cell r="V167">
            <v>2098799.8504551714</v>
          </cell>
          <cell r="W167">
            <v>5621989.8355006892</v>
          </cell>
          <cell r="X167">
            <v>13442191.319050755</v>
          </cell>
        </row>
        <row r="168">
          <cell r="T168">
            <v>877184.47386243404</v>
          </cell>
          <cell r="U168">
            <v>1244622.9212486777</v>
          </cell>
          <cell r="V168">
            <v>2110343.2133735456</v>
          </cell>
          <cell r="W168">
            <v>5654707.5347109009</v>
          </cell>
          <cell r="X168">
            <v>13522035.788181989</v>
          </cell>
        </row>
        <row r="169">
          <cell r="T169">
            <v>881517.83164621436</v>
          </cell>
          <cell r="U169">
            <v>1251069.614810836</v>
          </cell>
          <cell r="V169">
            <v>2121886.5762919202</v>
          </cell>
          <cell r="W169">
            <v>5687425.2339211125</v>
          </cell>
          <cell r="X169">
            <v>13601880.257313222</v>
          </cell>
        </row>
        <row r="170">
          <cell r="T170">
            <v>885851.18942999467</v>
          </cell>
          <cell r="U170">
            <v>1257516.3083729944</v>
          </cell>
          <cell r="V170">
            <v>2133429.9392102943</v>
          </cell>
          <cell r="W170">
            <v>5720142.9331313241</v>
          </cell>
          <cell r="X170">
            <v>13681724.726444455</v>
          </cell>
        </row>
        <row r="171">
          <cell r="T171">
            <v>890184.47403977695</v>
          </cell>
          <cell r="U171">
            <v>1263963.0019351528</v>
          </cell>
          <cell r="V171">
            <v>2144973.3021286684</v>
          </cell>
          <cell r="W171">
            <v>5752860.6323415348</v>
          </cell>
          <cell r="X171">
            <v>13761569.195575688</v>
          </cell>
        </row>
        <row r="172">
          <cell r="T172">
            <v>894517.12130961951</v>
          </cell>
          <cell r="U172">
            <v>1270409.6954973112</v>
          </cell>
          <cell r="V172">
            <v>2156512.5337531343</v>
          </cell>
          <cell r="W172">
            <v>5785578.3315517465</v>
          </cell>
          <cell r="X172">
            <v>13841413.664706919</v>
          </cell>
        </row>
        <row r="173">
          <cell r="T173">
            <v>898849.76857946208</v>
          </cell>
          <cell r="U173">
            <v>1276856.3890594693</v>
          </cell>
          <cell r="V173">
            <v>2168040.2855180311</v>
          </cell>
          <cell r="W173">
            <v>5818296.0307619581</v>
          </cell>
          <cell r="X173">
            <v>13921258.133838153</v>
          </cell>
        </row>
        <row r="174">
          <cell r="T174">
            <v>903182.41584930464</v>
          </cell>
          <cell r="U174">
            <v>1283303.0826216277</v>
          </cell>
          <cell r="V174">
            <v>2179568.0372829279</v>
          </cell>
          <cell r="W174">
            <v>5851013.7299721697</v>
          </cell>
          <cell r="X174">
            <v>14001102.602969386</v>
          </cell>
        </row>
        <row r="175">
          <cell r="T175">
            <v>907515.06311914721</v>
          </cell>
          <cell r="U175">
            <v>1289749.7761837861</v>
          </cell>
          <cell r="V175">
            <v>2191095.7890478252</v>
          </cell>
          <cell r="W175">
            <v>5883731.4291823814</v>
          </cell>
          <cell r="X175">
            <v>14080947.072100619</v>
          </cell>
        </row>
        <row r="176">
          <cell r="T176">
            <v>911847.71038898989</v>
          </cell>
          <cell r="U176">
            <v>1296196.4697459445</v>
          </cell>
          <cell r="V176">
            <v>2202623.5408127219</v>
          </cell>
          <cell r="W176">
            <v>5916443.2022817116</v>
          </cell>
          <cell r="X176">
            <v>14160791.54123185</v>
          </cell>
        </row>
        <row r="177">
          <cell r="T177">
            <v>916180.35765883245</v>
          </cell>
          <cell r="U177">
            <v>1302643.1633081029</v>
          </cell>
          <cell r="V177">
            <v>2214151.2925776187</v>
          </cell>
          <cell r="W177">
            <v>5948898.5527772438</v>
          </cell>
          <cell r="X177">
            <v>14240636.010363083</v>
          </cell>
        </row>
        <row r="178">
          <cell r="T178">
            <v>920513.00492867501</v>
          </cell>
          <cell r="U178">
            <v>1309089.856870261</v>
          </cell>
          <cell r="V178">
            <v>2225679.044342516</v>
          </cell>
          <cell r="W178">
            <v>5981353.9032727769</v>
          </cell>
          <cell r="X178">
            <v>14320480.479494317</v>
          </cell>
        </row>
        <row r="179">
          <cell r="T179">
            <v>924845.65219851758</v>
          </cell>
          <cell r="U179">
            <v>1315536.5504324194</v>
          </cell>
          <cell r="V179">
            <v>2237206.7961074128</v>
          </cell>
          <cell r="W179">
            <v>6013809.25376831</v>
          </cell>
          <cell r="X179">
            <v>14400324.94862555</v>
          </cell>
        </row>
        <row r="180">
          <cell r="T180">
            <v>929178.29946836014</v>
          </cell>
          <cell r="U180">
            <v>1321983.2439945778</v>
          </cell>
          <cell r="V180">
            <v>2248734.5478723096</v>
          </cell>
          <cell r="W180">
            <v>6046264.604263843</v>
          </cell>
          <cell r="X180">
            <v>14480169.417756781</v>
          </cell>
        </row>
        <row r="181">
          <cell r="T181">
            <v>933510.94673820282</v>
          </cell>
          <cell r="U181">
            <v>1328429.9375567362</v>
          </cell>
          <cell r="V181">
            <v>2260262.2996372068</v>
          </cell>
          <cell r="W181">
            <v>6078719.9547593761</v>
          </cell>
          <cell r="X181">
            <v>14560013.886888014</v>
          </cell>
        </row>
        <row r="182">
          <cell r="T182">
            <v>937843.59400804539</v>
          </cell>
          <cell r="U182">
            <v>1334876.6311188946</v>
          </cell>
          <cell r="V182">
            <v>2271790.0514021036</v>
          </cell>
          <cell r="W182">
            <v>6111175.3052549092</v>
          </cell>
          <cell r="X182">
            <v>14639858.356019247</v>
          </cell>
        </row>
        <row r="183">
          <cell r="T183">
            <v>942176.24127788795</v>
          </cell>
          <cell r="U183">
            <v>1340923.342526078</v>
          </cell>
          <cell r="V183">
            <v>2283317.8031670004</v>
          </cell>
          <cell r="W183">
            <v>6143630.6557504414</v>
          </cell>
          <cell r="X183">
            <v>14719476.170548452</v>
          </cell>
        </row>
        <row r="184">
          <cell r="T184">
            <v>946072.75534475804</v>
          </cell>
          <cell r="U184">
            <v>1346913.262017586</v>
          </cell>
          <cell r="V184">
            <v>2294498.0339671574</v>
          </cell>
          <cell r="W184">
            <v>6176086.0062459745</v>
          </cell>
          <cell r="X184">
            <v>14798686.112228729</v>
          </cell>
        </row>
        <row r="185">
          <cell r="T185">
            <v>949960.67007037718</v>
          </cell>
          <cell r="U185">
            <v>1352903.1815090941</v>
          </cell>
          <cell r="V185">
            <v>2305502.4107851568</v>
          </cell>
          <cell r="W185">
            <v>6208541.3567415075</v>
          </cell>
          <cell r="X185">
            <v>14877896.053909006</v>
          </cell>
        </row>
        <row r="186">
          <cell r="T186">
            <v>953848.58479599631</v>
          </cell>
          <cell r="U186">
            <v>1358893.1010006021</v>
          </cell>
          <cell r="V186">
            <v>2316506.7876031557</v>
          </cell>
          <cell r="W186">
            <v>6240996.7072370406</v>
          </cell>
          <cell r="X186">
            <v>14957105.995589282</v>
          </cell>
        </row>
        <row r="187">
          <cell r="T187">
            <v>957736.49952161545</v>
          </cell>
          <cell r="U187">
            <v>1364883.0204921104</v>
          </cell>
          <cell r="V187">
            <v>2327511.1644211551</v>
          </cell>
          <cell r="W187">
            <v>6273452.0577325737</v>
          </cell>
          <cell r="X187">
            <v>15036315.937269557</v>
          </cell>
        </row>
        <row r="188">
          <cell r="T188">
            <v>961624.41424723458</v>
          </cell>
          <cell r="U188">
            <v>1370872.9399836184</v>
          </cell>
          <cell r="V188">
            <v>2338515.5412391541</v>
          </cell>
          <cell r="W188">
            <v>6305907.4082281068</v>
          </cell>
          <cell r="X188">
            <v>15115525.878949834</v>
          </cell>
        </row>
        <row r="189">
          <cell r="T189">
            <v>965512.32897285372</v>
          </cell>
          <cell r="U189">
            <v>1376862.8594751265</v>
          </cell>
          <cell r="V189">
            <v>2349519.918057153</v>
          </cell>
          <cell r="W189">
            <v>6338221.9098628685</v>
          </cell>
          <cell r="X189">
            <v>15194735.820630111</v>
          </cell>
        </row>
        <row r="190">
          <cell r="T190">
            <v>969400.24369847286</v>
          </cell>
          <cell r="U190">
            <v>1382852.7789666345</v>
          </cell>
          <cell r="V190">
            <v>2360524.2948751524</v>
          </cell>
          <cell r="W190">
            <v>6370346.7243626676</v>
          </cell>
          <cell r="X190">
            <v>15273945.762310388</v>
          </cell>
        </row>
        <row r="191">
          <cell r="T191">
            <v>973288.15842409199</v>
          </cell>
          <cell r="U191">
            <v>1388842.6984581426</v>
          </cell>
          <cell r="V191">
            <v>2371528.6716931514</v>
          </cell>
          <cell r="W191">
            <v>6402471.5388624668</v>
          </cell>
          <cell r="X191">
            <v>15353155.703990664</v>
          </cell>
        </row>
        <row r="192">
          <cell r="T192">
            <v>977176.07314971113</v>
          </cell>
          <cell r="U192">
            <v>1394832.6179496506</v>
          </cell>
          <cell r="V192">
            <v>2382533.0485111508</v>
          </cell>
          <cell r="W192">
            <v>6434596.353362266</v>
          </cell>
          <cell r="X192">
            <v>15432365.645670941</v>
          </cell>
        </row>
        <row r="193">
          <cell r="T193">
            <v>981063.98787533026</v>
          </cell>
          <cell r="U193">
            <v>1400822.5374411589</v>
          </cell>
          <cell r="V193">
            <v>2393537.4253291497</v>
          </cell>
          <cell r="W193">
            <v>6466721.1678620651</v>
          </cell>
          <cell r="X193">
            <v>15511575.587351218</v>
          </cell>
        </row>
        <row r="194">
          <cell r="T194">
            <v>984951.9026009494</v>
          </cell>
          <cell r="U194">
            <v>1406812.4569326669</v>
          </cell>
          <cell r="V194">
            <v>2404541.8021471491</v>
          </cell>
          <cell r="W194">
            <v>6498845.9823618643</v>
          </cell>
          <cell r="X194">
            <v>15590785.529031493</v>
          </cell>
        </row>
        <row r="195">
          <cell r="T195">
            <v>988839.81732656853</v>
          </cell>
          <cell r="U195">
            <v>1412802.376424175</v>
          </cell>
          <cell r="V195">
            <v>2415546.1789651481</v>
          </cell>
          <cell r="W195">
            <v>6530970.7968616635</v>
          </cell>
          <cell r="X195">
            <v>15669995.47071177</v>
          </cell>
        </row>
        <row r="196">
          <cell r="T196">
            <v>992727.73205218767</v>
          </cell>
          <cell r="U196">
            <v>1418760.5052574067</v>
          </cell>
          <cell r="V196">
            <v>2426550.5557831475</v>
          </cell>
          <cell r="W196">
            <v>6563095.6113614617</v>
          </cell>
          <cell r="X196">
            <v>15749202.672497608</v>
          </cell>
        </row>
        <row r="197">
          <cell r="T197">
            <v>996615.64677780692</v>
          </cell>
          <cell r="U197">
            <v>1424717.2114555878</v>
          </cell>
          <cell r="V197">
            <v>2437554.9326011464</v>
          </cell>
          <cell r="W197">
            <v>6595220.4258612609</v>
          </cell>
          <cell r="X197">
            <v>15828394.968447385</v>
          </cell>
        </row>
        <row r="198">
          <cell r="T198">
            <v>1000503.5615034261</v>
          </cell>
          <cell r="U198">
            <v>1430673.9176537688</v>
          </cell>
          <cell r="V198">
            <v>2448559.3094191458</v>
          </cell>
          <cell r="W198">
            <v>6627345.24036106</v>
          </cell>
          <cell r="X198">
            <v>15907587.264397165</v>
          </cell>
        </row>
        <row r="199">
          <cell r="T199">
            <v>1004391.4762290452</v>
          </cell>
          <cell r="U199">
            <v>1436630.6238519498</v>
          </cell>
          <cell r="V199">
            <v>2459563.6862371447</v>
          </cell>
          <cell r="W199">
            <v>6659470.0548608592</v>
          </cell>
          <cell r="X199">
            <v>15986779.560346944</v>
          </cell>
        </row>
        <row r="200">
          <cell r="T200">
            <v>1008279.3909546643</v>
          </cell>
          <cell r="U200">
            <v>1442587.3300501308</v>
          </cell>
          <cell r="V200">
            <v>2470568.0630551442</v>
          </cell>
          <cell r="W200">
            <v>6691594.8693606583</v>
          </cell>
          <cell r="X200">
            <v>16065971.856296724</v>
          </cell>
        </row>
        <row r="201">
          <cell r="T201">
            <v>1012167.3056802835</v>
          </cell>
          <cell r="U201">
            <v>1448544.0362483119</v>
          </cell>
          <cell r="V201">
            <v>2481572.4398731431</v>
          </cell>
          <cell r="W201">
            <v>6723719.6838604575</v>
          </cell>
          <cell r="X201">
            <v>16145164.152246501</v>
          </cell>
        </row>
        <row r="202">
          <cell r="T202">
            <v>1016055.2204059026</v>
          </cell>
          <cell r="U202">
            <v>1454500.7424464929</v>
          </cell>
          <cell r="V202">
            <v>2492576.8166911425</v>
          </cell>
          <cell r="W202">
            <v>6755844.4983602567</v>
          </cell>
          <cell r="X202">
            <v>16224356.448196281</v>
          </cell>
        </row>
        <row r="203">
          <cell r="T203">
            <v>1019943.1351315217</v>
          </cell>
          <cell r="U203">
            <v>1460457.4486446739</v>
          </cell>
          <cell r="V203">
            <v>2503581.1935091414</v>
          </cell>
          <cell r="W203">
            <v>6787969.3128600558</v>
          </cell>
          <cell r="X203">
            <v>16303548.74414606</v>
          </cell>
        </row>
        <row r="204">
          <cell r="T204">
            <v>1023831.0498571409</v>
          </cell>
          <cell r="U204">
            <v>1466414.1548428549</v>
          </cell>
          <cell r="V204">
            <v>2514585.5703271409</v>
          </cell>
          <cell r="W204">
            <v>6820094.127359855</v>
          </cell>
          <cell r="X204">
            <v>16382741.04009584</v>
          </cell>
        </row>
        <row r="205">
          <cell r="T205">
            <v>1027718.96458276</v>
          </cell>
          <cell r="U205">
            <v>1472370.861041036</v>
          </cell>
          <cell r="V205">
            <v>2525589.9471451398</v>
          </cell>
          <cell r="W205">
            <v>6852218.9418596542</v>
          </cell>
          <cell r="X205">
            <v>16461933.336045617</v>
          </cell>
        </row>
        <row r="206">
          <cell r="T206">
            <v>1031606.8793083791</v>
          </cell>
          <cell r="U206">
            <v>1478327.567239217</v>
          </cell>
          <cell r="V206">
            <v>2536594.3239631392</v>
          </cell>
          <cell r="W206">
            <v>6884343.7563594533</v>
          </cell>
          <cell r="X206">
            <v>16541125.631995397</v>
          </cell>
        </row>
        <row r="207">
          <cell r="T207">
            <v>1035494.7940339983</v>
          </cell>
          <cell r="U207">
            <v>1484284.273437398</v>
          </cell>
          <cell r="V207">
            <v>2547598.7007811381</v>
          </cell>
          <cell r="W207">
            <v>6916468.5708592515</v>
          </cell>
          <cell r="X207">
            <v>16620317.927945176</v>
          </cell>
        </row>
        <row r="208">
          <cell r="T208">
            <v>1039382.7087596174</v>
          </cell>
          <cell r="U208">
            <v>1490240.9796355793</v>
          </cell>
          <cell r="V208">
            <v>2558603.0775991376</v>
          </cell>
          <cell r="W208">
            <v>6948593.3853590507</v>
          </cell>
          <cell r="X208">
            <v>16699510.223894954</v>
          </cell>
        </row>
        <row r="209">
          <cell r="T209">
            <v>1043270.6234852365</v>
          </cell>
          <cell r="U209">
            <v>1496197.6858337603</v>
          </cell>
          <cell r="V209">
            <v>2569607.4544171365</v>
          </cell>
          <cell r="W209">
            <v>6980718.1998588499</v>
          </cell>
          <cell r="X209">
            <v>16778702.519844733</v>
          </cell>
        </row>
        <row r="210">
          <cell r="T210">
            <v>1047158.5382108557</v>
          </cell>
          <cell r="U210">
            <v>1502154.3920319413</v>
          </cell>
          <cell r="V210">
            <v>2580611.8312351359</v>
          </cell>
          <cell r="W210">
            <v>7012843.014358649</v>
          </cell>
          <cell r="X210">
            <v>16857894.815794513</v>
          </cell>
        </row>
        <row r="211">
          <cell r="T211">
            <v>1051046.4529364747</v>
          </cell>
          <cell r="U211">
            <v>1508111.0982301224</v>
          </cell>
          <cell r="V211">
            <v>2591616.2080531348</v>
          </cell>
          <cell r="W211">
            <v>7044967.8288584482</v>
          </cell>
          <cell r="X211">
            <v>16937087.111744292</v>
          </cell>
        </row>
        <row r="212">
          <cell r="T212">
            <v>1054934.3676620938</v>
          </cell>
          <cell r="U212">
            <v>1514067.8044283034</v>
          </cell>
          <cell r="V212">
            <v>2602620.5848711343</v>
          </cell>
          <cell r="W212">
            <v>7077092.6433582474</v>
          </cell>
          <cell r="X212">
            <v>17016279.407694072</v>
          </cell>
        </row>
        <row r="213">
          <cell r="T213">
            <v>1058822.282387713</v>
          </cell>
          <cell r="U213">
            <v>1520024.5106264844</v>
          </cell>
          <cell r="V213">
            <v>2613624.9616891332</v>
          </cell>
          <cell r="W213">
            <v>7109217.4578580465</v>
          </cell>
          <cell r="X213">
            <v>17095471.703643851</v>
          </cell>
        </row>
        <row r="214">
          <cell r="T214">
            <v>1062710.1971133321</v>
          </cell>
          <cell r="U214">
            <v>1525981.2168246654</v>
          </cell>
          <cell r="V214">
            <v>2624629.3385071326</v>
          </cell>
          <cell r="W214">
            <v>7141342.2723578457</v>
          </cell>
          <cell r="X214">
            <v>17174663.99959363</v>
          </cell>
        </row>
        <row r="215">
          <cell r="T215">
            <v>1066598.1118389512</v>
          </cell>
          <cell r="U215">
            <v>1531937.9230228467</v>
          </cell>
          <cell r="V215">
            <v>2635633.7153251315</v>
          </cell>
          <cell r="W215">
            <v>7173467.0868576448</v>
          </cell>
          <cell r="X215">
            <v>17253856.295543406</v>
          </cell>
        </row>
        <row r="216">
          <cell r="T216">
            <v>1070486.0265645704</v>
          </cell>
          <cell r="U216">
            <v>1537894.6292210277</v>
          </cell>
          <cell r="V216">
            <v>2646638.092143131</v>
          </cell>
          <cell r="W216">
            <v>7205591.901357444</v>
          </cell>
          <cell r="X216">
            <v>17333048.591493186</v>
          </cell>
        </row>
        <row r="217">
          <cell r="T217">
            <v>1074373.9412901895</v>
          </cell>
          <cell r="U217">
            <v>1543851.3354192087</v>
          </cell>
          <cell r="V217">
            <v>2657642.4689611299</v>
          </cell>
          <cell r="W217">
            <v>7237716.7158572432</v>
          </cell>
          <cell r="X217">
            <v>17412240.887442965</v>
          </cell>
        </row>
        <row r="218">
          <cell r="T218">
            <v>1078261.8560158086</v>
          </cell>
          <cell r="U218">
            <v>1549808.0416173898</v>
          </cell>
          <cell r="V218">
            <v>2668646.8457791293</v>
          </cell>
          <cell r="W218">
            <v>7269841.5303570414</v>
          </cell>
          <cell r="X218">
            <v>17491433.183392745</v>
          </cell>
        </row>
        <row r="219">
          <cell r="T219">
            <v>1082149.7707414278</v>
          </cell>
          <cell r="U219">
            <v>1555764.7478155708</v>
          </cell>
          <cell r="V219">
            <v>2679651.2225971282</v>
          </cell>
          <cell r="W219">
            <v>7301966.3448568406</v>
          </cell>
          <cell r="X219">
            <v>17570625.479342524</v>
          </cell>
        </row>
        <row r="220">
          <cell r="T220">
            <v>1086037.6854670469</v>
          </cell>
          <cell r="U220">
            <v>1561721.4540137518</v>
          </cell>
          <cell r="V220">
            <v>2690655.5994151277</v>
          </cell>
          <cell r="W220">
            <v>7334091.1593566397</v>
          </cell>
          <cell r="X220">
            <v>17649817.775292303</v>
          </cell>
        </row>
        <row r="221">
          <cell r="T221">
            <v>1089925.6001926661</v>
          </cell>
          <cell r="U221">
            <v>1567678.1602119331</v>
          </cell>
          <cell r="V221">
            <v>2701659.9762331266</v>
          </cell>
          <cell r="W221">
            <v>7366215.9738564389</v>
          </cell>
          <cell r="X221">
            <v>17729010.071242083</v>
          </cell>
        </row>
        <row r="222">
          <cell r="T222">
            <v>1093813.5149182852</v>
          </cell>
          <cell r="U222">
            <v>1573634.8664101141</v>
          </cell>
          <cell r="V222">
            <v>2712664.353051126</v>
          </cell>
          <cell r="W222">
            <v>7398340.788356238</v>
          </cell>
          <cell r="X222">
            <v>17808202.367191862</v>
          </cell>
        </row>
        <row r="223">
          <cell r="T223">
            <v>1097701.4296439043</v>
          </cell>
          <cell r="U223">
            <v>1579591.5726082951</v>
          </cell>
          <cell r="V223">
            <v>2723668.7298691249</v>
          </cell>
          <cell r="W223">
            <v>7430465.6028560372</v>
          </cell>
          <cell r="X223">
            <v>17887394.663141642</v>
          </cell>
        </row>
        <row r="224">
          <cell r="T224">
            <v>1101589.3443695235</v>
          </cell>
          <cell r="U224">
            <v>1585548.2788064762</v>
          </cell>
          <cell r="V224">
            <v>2734673.1066871239</v>
          </cell>
          <cell r="W224">
            <v>7462590.4173558364</v>
          </cell>
          <cell r="X224">
            <v>17966586.959091417</v>
          </cell>
        </row>
        <row r="225">
          <cell r="T225">
            <v>1105477.2590951426</v>
          </cell>
          <cell r="U225">
            <v>1591504.9850046572</v>
          </cell>
          <cell r="V225">
            <v>2745677.4835051233</v>
          </cell>
          <cell r="W225">
            <v>7494715.2318556355</v>
          </cell>
          <cell r="X225">
            <v>18045779.255041197</v>
          </cell>
        </row>
        <row r="226">
          <cell r="T226">
            <v>1109365.1738207617</v>
          </cell>
          <cell r="U226">
            <v>1597461.6912028382</v>
          </cell>
          <cell r="V226">
            <v>2756681.8603231222</v>
          </cell>
          <cell r="W226">
            <v>7526840.0463554347</v>
          </cell>
          <cell r="X226">
            <v>18124971.550990976</v>
          </cell>
        </row>
        <row r="227">
          <cell r="T227">
            <v>1113253.0885463809</v>
          </cell>
          <cell r="U227">
            <v>1603418.3974010192</v>
          </cell>
          <cell r="V227">
            <v>2767686.2371411216</v>
          </cell>
          <cell r="W227">
            <v>7558964.8608552339</v>
          </cell>
          <cell r="X227">
            <v>18204163.846940756</v>
          </cell>
        </row>
        <row r="228">
          <cell r="T228">
            <v>1117141.003272</v>
          </cell>
          <cell r="U228">
            <v>1609375.1035992003</v>
          </cell>
          <cell r="V228">
            <v>2778690.6139591206</v>
          </cell>
          <cell r="W228">
            <v>7591089.675355033</v>
          </cell>
          <cell r="X228">
            <v>18283356.142890535</v>
          </cell>
        </row>
        <row r="229">
          <cell r="T229">
            <v>1121028.9179976194</v>
          </cell>
          <cell r="U229">
            <v>1615331.8097973813</v>
          </cell>
          <cell r="V229">
            <v>2789694.99077712</v>
          </cell>
          <cell r="W229">
            <v>7623214.4898548322</v>
          </cell>
          <cell r="X229">
            <v>18362548.438840315</v>
          </cell>
        </row>
        <row r="230">
          <cell r="T230">
            <v>1124916.8327232385</v>
          </cell>
          <cell r="U230">
            <v>1621288.5159955623</v>
          </cell>
          <cell r="V230">
            <v>2800699.3675951189</v>
          </cell>
          <cell r="W230">
            <v>7655339.3043546304</v>
          </cell>
          <cell r="X230">
            <v>18441740.734790094</v>
          </cell>
        </row>
        <row r="231">
          <cell r="T231">
            <v>1128804.7474488576</v>
          </cell>
          <cell r="U231">
            <v>1627245.2221937433</v>
          </cell>
          <cell r="V231">
            <v>2811703.7444131183</v>
          </cell>
          <cell r="W231">
            <v>7687464.1188544296</v>
          </cell>
          <cell r="X231">
            <v>18520933.030739874</v>
          </cell>
        </row>
        <row r="232">
          <cell r="T232">
            <v>1132692.6621744768</v>
          </cell>
          <cell r="U232">
            <v>1633201.9283919244</v>
          </cell>
          <cell r="V232">
            <v>2822708.1212311173</v>
          </cell>
          <cell r="W232">
            <v>7719588.9333542287</v>
          </cell>
          <cell r="X232">
            <v>18600125.326689649</v>
          </cell>
        </row>
        <row r="233">
          <cell r="T233">
            <v>1136580.5769000959</v>
          </cell>
          <cell r="U233">
            <v>1639158.6345901056</v>
          </cell>
          <cell r="V233">
            <v>2833712.4980491167</v>
          </cell>
          <cell r="W233">
            <v>7751713.7478540279</v>
          </cell>
          <cell r="X233">
            <v>18679317.622639429</v>
          </cell>
        </row>
        <row r="234">
          <cell r="T234">
            <v>1140468.491625715</v>
          </cell>
          <cell r="U234">
            <v>1645115.3407882866</v>
          </cell>
          <cell r="V234">
            <v>2844716.8748671156</v>
          </cell>
          <cell r="W234">
            <v>7783838.5623538271</v>
          </cell>
          <cell r="X234">
            <v>18758509.918589208</v>
          </cell>
        </row>
        <row r="235">
          <cell r="T235">
            <v>1144356.4063513342</v>
          </cell>
          <cell r="U235">
            <v>1651072.0469864677</v>
          </cell>
          <cell r="V235">
            <v>2855721.2516851146</v>
          </cell>
          <cell r="W235">
            <v>7815963.3768536262</v>
          </cell>
          <cell r="X235">
            <v>18837702.214538988</v>
          </cell>
        </row>
        <row r="236">
          <cell r="T236">
            <v>1148244.3210769533</v>
          </cell>
          <cell r="U236">
            <v>1657028.7531846487</v>
          </cell>
          <cell r="V236">
            <v>2866725.628503114</v>
          </cell>
          <cell r="W236">
            <v>7848088.1913534254</v>
          </cell>
          <cell r="X236">
            <v>18916894.510488767</v>
          </cell>
        </row>
        <row r="237">
          <cell r="T237">
            <v>1152132.2358025725</v>
          </cell>
          <cell r="U237">
            <v>1662985.4593828297</v>
          </cell>
          <cell r="V237">
            <v>2877730.0053211129</v>
          </cell>
          <cell r="W237">
            <v>7880213.0058532245</v>
          </cell>
          <cell r="X237">
            <v>18996086.806438547</v>
          </cell>
        </row>
        <row r="238">
          <cell r="T238">
            <v>1156020.1505281916</v>
          </cell>
          <cell r="U238">
            <v>1668942.1655810107</v>
          </cell>
          <cell r="V238">
            <v>2888734.3821391123</v>
          </cell>
          <cell r="W238">
            <v>7912337.8203530237</v>
          </cell>
          <cell r="X238">
            <v>19075279.102388322</v>
          </cell>
        </row>
        <row r="239">
          <cell r="T239">
            <v>1159908.0652538107</v>
          </cell>
          <cell r="U239">
            <v>1674898.8717791918</v>
          </cell>
          <cell r="V239">
            <v>2899738.7589571113</v>
          </cell>
          <cell r="W239">
            <v>7944462.6348528229</v>
          </cell>
          <cell r="X239">
            <v>19154471.398338102</v>
          </cell>
        </row>
        <row r="240">
          <cell r="T240">
            <v>1163795.9799794299</v>
          </cell>
          <cell r="U240">
            <v>1680855.5779773728</v>
          </cell>
          <cell r="V240">
            <v>2910743.1357751107</v>
          </cell>
          <cell r="W240">
            <v>7976587.449352622</v>
          </cell>
          <cell r="X240">
            <v>19233663.694287881</v>
          </cell>
        </row>
        <row r="241">
          <cell r="T241">
            <v>1167683.894705049</v>
          </cell>
          <cell r="U241">
            <v>1686812.2841755538</v>
          </cell>
          <cell r="V241">
            <v>2921747.5125931096</v>
          </cell>
          <cell r="W241">
            <v>8008712.2638524203</v>
          </cell>
          <cell r="X241">
            <v>19312855.990237661</v>
          </cell>
        </row>
        <row r="242">
          <cell r="T242">
            <v>1171571.8094306681</v>
          </cell>
          <cell r="U242">
            <v>1692768.9903737349</v>
          </cell>
          <cell r="V242">
            <v>2932751.889411109</v>
          </cell>
          <cell r="W242">
            <v>8040837.0783522194</v>
          </cell>
          <cell r="X242">
            <v>19392048.28618744</v>
          </cell>
        </row>
        <row r="243">
          <cell r="T243">
            <v>1175459.7241562873</v>
          </cell>
          <cell r="U243">
            <v>1698725.6965719159</v>
          </cell>
          <cell r="V243">
            <v>2943756.266229108</v>
          </cell>
          <cell r="W243">
            <v>8072961.8928520186</v>
          </cell>
          <cell r="X243">
            <v>19471240.58213722</v>
          </cell>
        </row>
        <row r="244">
          <cell r="T244">
            <v>1179347.6388819064</v>
          </cell>
          <cell r="U244">
            <v>1704682.4027700971</v>
          </cell>
          <cell r="V244">
            <v>2954760.6430471069</v>
          </cell>
          <cell r="W244">
            <v>8105086.7073518177</v>
          </cell>
          <cell r="X244">
            <v>19550432.878086999</v>
          </cell>
        </row>
        <row r="245">
          <cell r="T245">
            <v>1183235.5536075255</v>
          </cell>
          <cell r="U245">
            <v>1710639.1089682782</v>
          </cell>
          <cell r="V245">
            <v>2965765.0198651063</v>
          </cell>
          <cell r="W245">
            <v>8137211.5218516169</v>
          </cell>
          <cell r="X245">
            <v>19629625.174036775</v>
          </cell>
        </row>
        <row r="246">
          <cell r="T246">
            <v>1187123.4683331447</v>
          </cell>
          <cell r="U246">
            <v>1716595.8151664592</v>
          </cell>
          <cell r="V246">
            <v>2976769.3966831053</v>
          </cell>
          <cell r="W246">
            <v>8169336.3363514161</v>
          </cell>
          <cell r="X246">
            <v>19708817.469986554</v>
          </cell>
        </row>
        <row r="247">
          <cell r="T247">
            <v>1191011.3830587638</v>
          </cell>
          <cell r="U247">
            <v>1722552.5213646402</v>
          </cell>
          <cell r="V247">
            <v>2987773.7735011047</v>
          </cell>
          <cell r="W247">
            <v>8201461.1508512152</v>
          </cell>
          <cell r="X247">
            <v>19788009.765936334</v>
          </cell>
        </row>
        <row r="248">
          <cell r="T248">
            <v>1194899.2977843829</v>
          </cell>
          <cell r="U248">
            <v>1728509.2275628212</v>
          </cell>
          <cell r="V248">
            <v>2998778.1503191036</v>
          </cell>
          <cell r="W248">
            <v>8233585.9653510144</v>
          </cell>
          <cell r="X248">
            <v>19867202.061886113</v>
          </cell>
        </row>
        <row r="249">
          <cell r="T249">
            <v>1198787.2125100021</v>
          </cell>
          <cell r="U249">
            <v>1734465.9337610023</v>
          </cell>
          <cell r="V249">
            <v>3009782.527137103</v>
          </cell>
          <cell r="W249">
            <v>8265710.7798508136</v>
          </cell>
          <cell r="X249">
            <v>19946394.357835893</v>
          </cell>
        </row>
        <row r="250">
          <cell r="T250">
            <v>1202675.1272356212</v>
          </cell>
          <cell r="U250">
            <v>1740422.6399591835</v>
          </cell>
          <cell r="V250">
            <v>3020786.903955102</v>
          </cell>
          <cell r="W250">
            <v>8297835.5943506127</v>
          </cell>
          <cell r="X250">
            <v>20025586.653785672</v>
          </cell>
        </row>
        <row r="251">
          <cell r="T251">
            <v>1206563.0419612403</v>
          </cell>
          <cell r="U251">
            <v>1746379.3461573645</v>
          </cell>
          <cell r="V251">
            <v>3031791.2807731009</v>
          </cell>
          <cell r="W251">
            <v>8329960.4088504119</v>
          </cell>
          <cell r="X251">
            <v>20104778.949735451</v>
          </cell>
        </row>
        <row r="252">
          <cell r="T252">
            <v>1210450.9566868595</v>
          </cell>
          <cell r="U252">
            <v>1752336.0523555456</v>
          </cell>
          <cell r="V252">
            <v>3042795.6575911003</v>
          </cell>
          <cell r="W252">
            <v>8362085.223350211</v>
          </cell>
          <cell r="X252">
            <v>20183971.245685227</v>
          </cell>
        </row>
        <row r="253">
          <cell r="T253">
            <v>1214338.8714124786</v>
          </cell>
          <cell r="U253">
            <v>1758292.7585537266</v>
          </cell>
          <cell r="V253">
            <v>3053800.0344090993</v>
          </cell>
          <cell r="W253">
            <v>8394210.0378500111</v>
          </cell>
          <cell r="X253">
            <v>20263163.541635007</v>
          </cell>
        </row>
        <row r="254">
          <cell r="T254">
            <v>1218226.7861380978</v>
          </cell>
          <cell r="U254">
            <v>1764249.4647519076</v>
          </cell>
          <cell r="V254">
            <v>3064804.4112270987</v>
          </cell>
          <cell r="W254">
            <v>8426334.8523498103</v>
          </cell>
          <cell r="X254">
            <v>20342355.837584786</v>
          </cell>
        </row>
        <row r="255">
          <cell r="T255">
            <v>1222114.7008637169</v>
          </cell>
          <cell r="U255">
            <v>1770206.1709500886</v>
          </cell>
          <cell r="V255">
            <v>3075808.7880450976</v>
          </cell>
          <cell r="W255">
            <v>8458459.6668496095</v>
          </cell>
          <cell r="X255">
            <v>20421548.133534566</v>
          </cell>
        </row>
        <row r="256">
          <cell r="T256">
            <v>1226002.615589336</v>
          </cell>
          <cell r="U256">
            <v>1776162.8771482697</v>
          </cell>
          <cell r="V256">
            <v>3086813.1648630966</v>
          </cell>
          <cell r="W256">
            <v>8490584.4813494068</v>
          </cell>
          <cell r="X256">
            <v>20500740.429484345</v>
          </cell>
        </row>
        <row r="257">
          <cell r="T257">
            <v>1229890.5303149552</v>
          </cell>
          <cell r="U257">
            <v>1782119.5833464509</v>
          </cell>
          <cell r="V257">
            <v>3097817.541681096</v>
          </cell>
          <cell r="W257">
            <v>8522709.2958492059</v>
          </cell>
          <cell r="X257">
            <v>20579932.725434124</v>
          </cell>
        </row>
        <row r="258">
          <cell r="T258">
            <v>1233778.4450405743</v>
          </cell>
          <cell r="U258">
            <v>1788076.289544632</v>
          </cell>
          <cell r="V258">
            <v>3108821.9184990949</v>
          </cell>
          <cell r="W258">
            <v>8554834.1103490051</v>
          </cell>
          <cell r="X258">
            <v>20659125.021383904</v>
          </cell>
        </row>
        <row r="259">
          <cell r="T259">
            <v>1237666.3597661934</v>
          </cell>
          <cell r="U259">
            <v>1794032.995742813</v>
          </cell>
          <cell r="V259">
            <v>3119826.2953170943</v>
          </cell>
          <cell r="W259">
            <v>8586958.9248488043</v>
          </cell>
          <cell r="X259">
            <v>20738317.31733368</v>
          </cell>
        </row>
        <row r="260">
          <cell r="T260">
            <v>1241554.2744918126</v>
          </cell>
          <cell r="U260">
            <v>1799989.701940994</v>
          </cell>
          <cell r="V260">
            <v>3130830.6721350932</v>
          </cell>
          <cell r="W260">
            <v>8619083.7393486034</v>
          </cell>
          <cell r="X260">
            <v>20817509.613283459</v>
          </cell>
        </row>
        <row r="261">
          <cell r="T261">
            <v>1245442.1892174317</v>
          </cell>
          <cell r="U261">
            <v>1805946.408139175</v>
          </cell>
          <cell r="V261">
            <v>3141835.0489530927</v>
          </cell>
          <cell r="W261">
            <v>8651208.5538484026</v>
          </cell>
          <cell r="X261">
            <v>20896701.909233239</v>
          </cell>
        </row>
        <row r="262">
          <cell r="T262">
            <v>1249330.1039430508</v>
          </cell>
          <cell r="U262">
            <v>1811903.1143373561</v>
          </cell>
          <cell r="V262">
            <v>3152839.4257710916</v>
          </cell>
          <cell r="W262">
            <v>8683333.3683482017</v>
          </cell>
          <cell r="X262">
            <v>20975894.205183018</v>
          </cell>
        </row>
        <row r="263">
          <cell r="T263">
            <v>1253218.01866867</v>
          </cell>
          <cell r="U263">
            <v>1817859.8205355371</v>
          </cell>
          <cell r="V263">
            <v>3163843.802589091</v>
          </cell>
          <cell r="W263">
            <v>8715458.1828480009</v>
          </cell>
          <cell r="X263">
            <v>21055086.501132797</v>
          </cell>
        </row>
        <row r="264">
          <cell r="T264">
            <v>1257105.9333942891</v>
          </cell>
          <cell r="U264">
            <v>1823816.5267337181</v>
          </cell>
          <cell r="V264">
            <v>3174848.1794070899</v>
          </cell>
          <cell r="W264">
            <v>8747582.9973478001</v>
          </cell>
          <cell r="X264">
            <v>21134278.797082577</v>
          </cell>
        </row>
        <row r="265">
          <cell r="T265">
            <v>1260993.8481199082</v>
          </cell>
          <cell r="U265">
            <v>1829773.2329318991</v>
          </cell>
          <cell r="V265">
            <v>3185852.5562250894</v>
          </cell>
          <cell r="W265">
            <v>8779707.8118475992</v>
          </cell>
          <cell r="X265">
            <v>21213471.093032356</v>
          </cell>
        </row>
        <row r="266">
          <cell r="T266">
            <v>1264881.7628455274</v>
          </cell>
          <cell r="U266">
            <v>1835729.9391300802</v>
          </cell>
          <cell r="V266">
            <v>3196856.9330430883</v>
          </cell>
          <cell r="W266">
            <v>8811832.6263473984</v>
          </cell>
          <cell r="X266">
            <v>21292663.388982136</v>
          </cell>
        </row>
        <row r="267">
          <cell r="T267">
            <v>1268769.6775711465</v>
          </cell>
          <cell r="U267">
            <v>1841686.6453282614</v>
          </cell>
          <cell r="V267">
            <v>3207861.3098610877</v>
          </cell>
          <cell r="W267">
            <v>8843957.4408471957</v>
          </cell>
          <cell r="X267">
            <v>21371855.684931912</v>
          </cell>
        </row>
        <row r="268">
          <cell r="T268">
            <v>1272657.5922967657</v>
          </cell>
          <cell r="U268">
            <v>1847643.3515264424</v>
          </cell>
          <cell r="V268">
            <v>3218865.6866790866</v>
          </cell>
          <cell r="W268">
            <v>8876082.2553469948</v>
          </cell>
          <cell r="X268">
            <v>21451047.980881691</v>
          </cell>
        </row>
        <row r="269">
          <cell r="T269">
            <v>1276545.5070223848</v>
          </cell>
          <cell r="U269">
            <v>1853600.0577246235</v>
          </cell>
          <cell r="V269">
            <v>3229870.0634970861</v>
          </cell>
          <cell r="W269">
            <v>8908207.069846794</v>
          </cell>
          <cell r="X269">
            <v>21530240.27683147</v>
          </cell>
        </row>
        <row r="270">
          <cell r="T270">
            <v>1280433.4217480039</v>
          </cell>
          <cell r="U270">
            <v>1859556.7639228045</v>
          </cell>
          <cell r="V270">
            <v>3240874.440315085</v>
          </cell>
          <cell r="W270">
            <v>8940331.8843465932</v>
          </cell>
          <cell r="X270">
            <v>21609432.57278125</v>
          </cell>
        </row>
        <row r="271">
          <cell r="T271">
            <v>1284321.3364736231</v>
          </cell>
          <cell r="U271">
            <v>1865513.4701209855</v>
          </cell>
          <cell r="V271">
            <v>3251878.8171330839</v>
          </cell>
          <cell r="W271">
            <v>8972456.6988463923</v>
          </cell>
          <cell r="X271">
            <v>21688624.868731029</v>
          </cell>
        </row>
        <row r="272">
          <cell r="T272">
            <v>1288209.2511992422</v>
          </cell>
          <cell r="U272">
            <v>1871470.1763191666</v>
          </cell>
          <cell r="V272">
            <v>3262883.1939510833</v>
          </cell>
          <cell r="W272">
            <v>9004581.5133461915</v>
          </cell>
          <cell r="X272">
            <v>21767817.164680809</v>
          </cell>
        </row>
        <row r="273">
          <cell r="T273">
            <v>1292097.1659248616</v>
          </cell>
          <cell r="U273">
            <v>1877426.8825173476</v>
          </cell>
          <cell r="V273">
            <v>3273887.5707690823</v>
          </cell>
          <cell r="W273">
            <v>9036706.3278459907</v>
          </cell>
          <cell r="X273">
            <v>21847009.460630588</v>
          </cell>
        </row>
        <row r="274">
          <cell r="T274">
            <v>1295985.0806504807</v>
          </cell>
          <cell r="U274">
            <v>1883383.5887155286</v>
          </cell>
          <cell r="V274">
            <v>3284891.9475870817</v>
          </cell>
          <cell r="W274">
            <v>9068831.1423457898</v>
          </cell>
          <cell r="X274">
            <v>21926201.756580368</v>
          </cell>
        </row>
        <row r="275">
          <cell r="T275">
            <v>1299872.9953760998</v>
          </cell>
          <cell r="U275">
            <v>1889340.2949137096</v>
          </cell>
          <cell r="V275">
            <v>3295896.3244050806</v>
          </cell>
          <cell r="W275">
            <v>9100955.956845589</v>
          </cell>
          <cell r="X275">
            <v>22005394.052530147</v>
          </cell>
        </row>
        <row r="276">
          <cell r="T276">
            <v>1303760.910101719</v>
          </cell>
          <cell r="U276">
            <v>1895297.0011118907</v>
          </cell>
          <cell r="V276">
            <v>3306900.70122308</v>
          </cell>
          <cell r="W276">
            <v>9133080.7713453881</v>
          </cell>
          <cell r="X276">
            <v>22084586.348479923</v>
          </cell>
        </row>
        <row r="277">
          <cell r="T277">
            <v>1307648.8248273381</v>
          </cell>
          <cell r="U277">
            <v>1901253.7073100717</v>
          </cell>
          <cell r="V277">
            <v>3317905.078041079</v>
          </cell>
          <cell r="W277">
            <v>9165205.5858451873</v>
          </cell>
          <cell r="X277">
            <v>22163778.644429702</v>
          </cell>
        </row>
        <row r="278">
          <cell r="T278">
            <v>1311536.7395529572</v>
          </cell>
          <cell r="U278">
            <v>1907210.4135082529</v>
          </cell>
          <cell r="V278">
            <v>3328909.4548590784</v>
          </cell>
          <cell r="W278">
            <v>9197330.4003449865</v>
          </cell>
          <cell r="X278">
            <v>22242970.940379482</v>
          </cell>
        </row>
        <row r="279">
          <cell r="T279">
            <v>1315424.6542785764</v>
          </cell>
          <cell r="U279">
            <v>1913167.119706434</v>
          </cell>
          <cell r="V279">
            <v>3339913.8316770773</v>
          </cell>
          <cell r="W279">
            <v>9229455.2148447856</v>
          </cell>
          <cell r="X279">
            <v>22322163.236329261</v>
          </cell>
        </row>
        <row r="280">
          <cell r="T280">
            <v>1319312.5690041955</v>
          </cell>
          <cell r="U280">
            <v>1919123.825904615</v>
          </cell>
          <cell r="V280">
            <v>3350918.2084950767</v>
          </cell>
          <cell r="W280">
            <v>9261580.0293445848</v>
          </cell>
          <cell r="X280">
            <v>22401355.532279041</v>
          </cell>
        </row>
        <row r="281">
          <cell r="T281">
            <v>1323200.4837298146</v>
          </cell>
          <cell r="U281">
            <v>1925080.532102796</v>
          </cell>
          <cell r="V281">
            <v>3361922.5853130757</v>
          </cell>
          <cell r="W281">
            <v>9293704.843844384</v>
          </cell>
          <cell r="X281">
            <v>22480547.82822882</v>
          </cell>
        </row>
        <row r="282">
          <cell r="T282">
            <v>1327088.3984554338</v>
          </cell>
          <cell r="U282">
            <v>1931037.238300977</v>
          </cell>
          <cell r="V282">
            <v>3372926.9621310751</v>
          </cell>
          <cell r="W282">
            <v>9325829.6583441831</v>
          </cell>
          <cell r="X282">
            <v>22559740.1241786</v>
          </cell>
        </row>
        <row r="283">
          <cell r="T283">
            <v>1330976.3131810529</v>
          </cell>
          <cell r="U283">
            <v>1936993.9444991581</v>
          </cell>
          <cell r="V283">
            <v>3383931.338949074</v>
          </cell>
          <cell r="W283">
            <v>9357954.4728439823</v>
          </cell>
          <cell r="X283">
            <v>22638932.420128379</v>
          </cell>
        </row>
        <row r="284">
          <cell r="T284">
            <v>1334864.2279066721</v>
          </cell>
          <cell r="U284">
            <v>1942950.6506973391</v>
          </cell>
          <cell r="V284">
            <v>3394935.715767073</v>
          </cell>
          <cell r="W284">
            <v>9390079.2873437814</v>
          </cell>
          <cell r="X284">
            <v>22718124.716078155</v>
          </cell>
        </row>
        <row r="285">
          <cell r="T285">
            <v>1338752.1426322912</v>
          </cell>
          <cell r="U285">
            <v>1948907.3568955201</v>
          </cell>
          <cell r="V285">
            <v>3405940.0925850724</v>
          </cell>
          <cell r="W285">
            <v>9422204.1018435806</v>
          </cell>
          <cell r="X285">
            <v>22797317.012027934</v>
          </cell>
        </row>
        <row r="286">
          <cell r="T286">
            <v>1342640.0573579101</v>
          </cell>
          <cell r="U286">
            <v>1954864.0630937011</v>
          </cell>
          <cell r="V286">
            <v>3416944.4694030713</v>
          </cell>
          <cell r="W286">
            <v>9454328.9163433798</v>
          </cell>
          <cell r="X286">
            <v>22876509.307977714</v>
          </cell>
        </row>
        <row r="287">
          <cell r="T287">
            <v>1346527.9720835295</v>
          </cell>
          <cell r="U287">
            <v>1960820.7692918822</v>
          </cell>
          <cell r="V287">
            <v>3427948.8462210707</v>
          </cell>
          <cell r="W287">
            <v>9486453.7308431789</v>
          </cell>
          <cell r="X287">
            <v>22955701.603927493</v>
          </cell>
        </row>
        <row r="288">
          <cell r="T288">
            <v>1350415.8868091484</v>
          </cell>
          <cell r="U288">
            <v>1966777.4754900634</v>
          </cell>
          <cell r="V288">
            <v>3438953.2230390697</v>
          </cell>
          <cell r="W288">
            <v>9518578.5453429781</v>
          </cell>
          <cell r="X288">
            <v>23034893.899877273</v>
          </cell>
        </row>
        <row r="289">
          <cell r="T289">
            <v>1354303.8015347675</v>
          </cell>
          <cell r="U289">
            <v>1972734.1816882445</v>
          </cell>
          <cell r="V289">
            <v>3449957.5998570691</v>
          </cell>
          <cell r="W289">
            <v>9550703.3598427773</v>
          </cell>
          <cell r="X289">
            <v>23114086.195827052</v>
          </cell>
        </row>
        <row r="290">
          <cell r="T290">
            <v>1358191.7162603866</v>
          </cell>
          <cell r="U290">
            <v>1978690.8878864255</v>
          </cell>
          <cell r="V290">
            <v>3460961.976675068</v>
          </cell>
          <cell r="W290">
            <v>9582828.1743425764</v>
          </cell>
          <cell r="X290">
            <v>23193278.491776831</v>
          </cell>
        </row>
        <row r="291">
          <cell r="T291">
            <v>1362079.6309860058</v>
          </cell>
          <cell r="U291">
            <v>1984647.5940846065</v>
          </cell>
          <cell r="V291">
            <v>3471966.3534930674</v>
          </cell>
          <cell r="W291">
            <v>9614952.9888423756</v>
          </cell>
          <cell r="X291">
            <v>23272470.787726611</v>
          </cell>
        </row>
        <row r="292">
          <cell r="T292">
            <v>1365967.5457116249</v>
          </cell>
          <cell r="U292">
            <v>1990604.3002827875</v>
          </cell>
          <cell r="V292">
            <v>3482970.7303110664</v>
          </cell>
          <cell r="W292">
            <v>9647077.8033421747</v>
          </cell>
          <cell r="X292">
            <v>23351663.08367639</v>
          </cell>
        </row>
        <row r="293">
          <cell r="T293">
            <v>1369855.460437244</v>
          </cell>
          <cell r="U293">
            <v>1996561.0064809686</v>
          </cell>
          <cell r="V293">
            <v>3493975.1071290653</v>
          </cell>
          <cell r="W293">
            <v>9679202.6178419739</v>
          </cell>
          <cell r="X293">
            <v>23430855.37962617</v>
          </cell>
        </row>
        <row r="294">
          <cell r="T294">
            <v>1373743.3751628632</v>
          </cell>
          <cell r="U294">
            <v>2002517.7126791496</v>
          </cell>
          <cell r="V294">
            <v>3504979.4839470647</v>
          </cell>
          <cell r="W294">
            <v>9711327.4323417731</v>
          </cell>
          <cell r="X294">
            <v>23510047.675575946</v>
          </cell>
        </row>
        <row r="295">
          <cell r="T295">
            <v>1377631.2898884823</v>
          </cell>
          <cell r="U295">
            <v>2008474.4188773306</v>
          </cell>
          <cell r="V295">
            <v>3515983.8607650637</v>
          </cell>
          <cell r="W295">
            <v>9743452.2468415722</v>
          </cell>
          <cell r="X295">
            <v>23589239.971525725</v>
          </cell>
        </row>
        <row r="296">
          <cell r="T296">
            <v>1381519.2046141014</v>
          </cell>
          <cell r="U296">
            <v>2014431.1250755116</v>
          </cell>
          <cell r="V296">
            <v>3526988.2375830631</v>
          </cell>
          <cell r="W296">
            <v>9775577.0613413714</v>
          </cell>
          <cell r="X296">
            <v>23668432.267475504</v>
          </cell>
        </row>
        <row r="297">
          <cell r="T297">
            <v>1385407.1193397206</v>
          </cell>
          <cell r="U297">
            <v>2020387.8312736927</v>
          </cell>
          <cell r="V297">
            <v>3537992.614401062</v>
          </cell>
          <cell r="W297">
            <v>9807701.8758411705</v>
          </cell>
          <cell r="X297">
            <v>23747624.563425284</v>
          </cell>
        </row>
        <row r="298">
          <cell r="T298">
            <v>1389295.0340653397</v>
          </cell>
          <cell r="U298">
            <v>2026344.5374718737</v>
          </cell>
          <cell r="V298">
            <v>3548996.9912190614</v>
          </cell>
          <cell r="W298">
            <v>9839826.6903409697</v>
          </cell>
          <cell r="X298">
            <v>23826816.859375063</v>
          </cell>
        </row>
        <row r="299">
          <cell r="T299">
            <v>1393182.9487909588</v>
          </cell>
          <cell r="U299">
            <v>2032301.2436700547</v>
          </cell>
          <cell r="V299">
            <v>3560001.3680370604</v>
          </cell>
          <cell r="W299">
            <v>9871951.5048407689</v>
          </cell>
          <cell r="X299">
            <v>23906009.155324843</v>
          </cell>
        </row>
        <row r="300">
          <cell r="T300">
            <v>1397070.863516578</v>
          </cell>
          <cell r="U300">
            <v>2038257.949868236</v>
          </cell>
          <cell r="V300">
            <v>3571005.7448550598</v>
          </cell>
          <cell r="W300">
            <v>9904076.3193405662</v>
          </cell>
          <cell r="X300">
            <v>23985201.451274622</v>
          </cell>
        </row>
        <row r="301">
          <cell r="T301">
            <v>1400958.7782421971</v>
          </cell>
          <cell r="U301">
            <v>2044214.656066417</v>
          </cell>
          <cell r="V301">
            <v>3582010.1216730587</v>
          </cell>
          <cell r="W301">
            <v>9936201.1338403653</v>
          </cell>
          <cell r="X301">
            <v>24064393.747224402</v>
          </cell>
        </row>
        <row r="302">
          <cell r="T302">
            <v>1404846.6929678163</v>
          </cell>
          <cell r="U302">
            <v>2050171.362264598</v>
          </cell>
          <cell r="V302">
            <v>3593014.4984910581</v>
          </cell>
          <cell r="W302">
            <v>9968325.9483401645</v>
          </cell>
          <cell r="X302">
            <v>24143586.043174177</v>
          </cell>
        </row>
        <row r="303">
          <cell r="T303">
            <v>1408734.6076934354</v>
          </cell>
          <cell r="U303">
            <v>2056128.068462779</v>
          </cell>
          <cell r="V303">
            <v>3604018.8753090571</v>
          </cell>
          <cell r="W303">
            <v>10000450.762839964</v>
          </cell>
          <cell r="X303">
            <v>24222778.339123957</v>
          </cell>
        </row>
        <row r="304">
          <cell r="T304">
            <v>1412622.5224190545</v>
          </cell>
          <cell r="U304">
            <v>2062084.7746609601</v>
          </cell>
          <cell r="V304">
            <v>3615023.2521270565</v>
          </cell>
          <cell r="W304">
            <v>10032575.577339763</v>
          </cell>
          <cell r="X304">
            <v>24301970.635073736</v>
          </cell>
        </row>
        <row r="305">
          <cell r="T305">
            <v>1416510.4371446737</v>
          </cell>
          <cell r="U305">
            <v>2068041.4808591411</v>
          </cell>
          <cell r="V305">
            <v>3626027.6289450554</v>
          </cell>
          <cell r="W305">
            <v>10064700.391839562</v>
          </cell>
          <cell r="X305">
            <v>24381162.931023516</v>
          </cell>
        </row>
        <row r="306">
          <cell r="T306">
            <v>1420398.3518702928</v>
          </cell>
          <cell r="U306">
            <v>2073998.1870573221</v>
          </cell>
          <cell r="V306">
            <v>3637032.0057630544</v>
          </cell>
          <cell r="W306">
            <v>10096825.206339361</v>
          </cell>
          <cell r="X306">
            <v>24460355.226973295</v>
          </cell>
        </row>
        <row r="307">
          <cell r="T307">
            <v>1424286.2665959122</v>
          </cell>
          <cell r="U307">
            <v>2079954.8932555031</v>
          </cell>
          <cell r="V307">
            <v>3648036.3825810538</v>
          </cell>
          <cell r="W307">
            <v>10128950.02083916</v>
          </cell>
          <cell r="X307">
            <v>24539547.522923075</v>
          </cell>
        </row>
        <row r="308">
          <cell r="T308">
            <v>1428174.1813215311</v>
          </cell>
          <cell r="U308">
            <v>2085911.5994536842</v>
          </cell>
          <cell r="V308">
            <v>3659040.7593990527</v>
          </cell>
          <cell r="W308">
            <v>10161074.835338959</v>
          </cell>
          <cell r="X308">
            <v>24618739.818872854</v>
          </cell>
        </row>
        <row r="309">
          <cell r="T309">
            <v>1432062.0960471504</v>
          </cell>
          <cell r="U309">
            <v>2091868.3056518652</v>
          </cell>
          <cell r="V309">
            <v>3670045.1362170521</v>
          </cell>
          <cell r="W309">
            <v>10193199.649838759</v>
          </cell>
          <cell r="X309">
            <v>24697932.114822634</v>
          </cell>
        </row>
        <row r="310">
          <cell r="T310">
            <v>1435950.0107727696</v>
          </cell>
          <cell r="U310">
            <v>2097825.0118500465</v>
          </cell>
          <cell r="V310">
            <v>3681049.5130350511</v>
          </cell>
          <cell r="W310">
            <v>10225324.464338558</v>
          </cell>
          <cell r="X310">
            <v>24777124.410772413</v>
          </cell>
        </row>
        <row r="311">
          <cell r="T311">
            <v>1439837.9254983887</v>
          </cell>
          <cell r="U311">
            <v>2103781.7180482275</v>
          </cell>
          <cell r="V311">
            <v>3692053.8898530505</v>
          </cell>
          <cell r="W311">
            <v>10257449.278838357</v>
          </cell>
          <cell r="X311">
            <v>24856316.706722189</v>
          </cell>
        </row>
        <row r="312">
          <cell r="T312">
            <v>1443725.8402240078</v>
          </cell>
          <cell r="U312">
            <v>2109738.4242464085</v>
          </cell>
          <cell r="V312">
            <v>3703058.2666710494</v>
          </cell>
          <cell r="W312">
            <v>10289574.093338156</v>
          </cell>
          <cell r="X312">
            <v>24935509.002671968</v>
          </cell>
        </row>
        <row r="313">
          <cell r="T313">
            <v>1447613.754949627</v>
          </cell>
          <cell r="U313">
            <v>2115695.1304445895</v>
          </cell>
          <cell r="V313">
            <v>3714062.6434890488</v>
          </cell>
          <cell r="W313">
            <v>10321698.907837955</v>
          </cell>
          <cell r="X313">
            <v>25014701.298621748</v>
          </cell>
        </row>
        <row r="314">
          <cell r="T314">
            <v>1451501.6696752461</v>
          </cell>
          <cell r="U314">
            <v>2121651.8366427706</v>
          </cell>
          <cell r="V314">
            <v>3725067.0203070478</v>
          </cell>
          <cell r="W314">
            <v>10353823.722337754</v>
          </cell>
          <cell r="X314">
            <v>25093893.594571527</v>
          </cell>
        </row>
        <row r="315">
          <cell r="T315">
            <v>1455389.5844008652</v>
          </cell>
          <cell r="U315">
            <v>2127608.5428409516</v>
          </cell>
          <cell r="V315">
            <v>3736071.3971250472</v>
          </cell>
          <cell r="W315">
            <v>10385948.536837554</v>
          </cell>
          <cell r="X315">
            <v>25173085.890521307</v>
          </cell>
        </row>
        <row r="316">
          <cell r="T316">
            <v>1459277.4991264844</v>
          </cell>
          <cell r="U316">
            <v>2133565.2490391326</v>
          </cell>
          <cell r="V316">
            <v>3747075.7739430461</v>
          </cell>
          <cell r="W316">
            <v>10418073.351337353</v>
          </cell>
          <cell r="X316">
            <v>25252278.186471086</v>
          </cell>
        </row>
        <row r="317">
          <cell r="T317">
            <v>1463165.4138521035</v>
          </cell>
          <cell r="U317">
            <v>2139521.9552373136</v>
          </cell>
          <cell r="V317">
            <v>3758080.1507610455</v>
          </cell>
          <cell r="W317">
            <v>10450198.165837152</v>
          </cell>
          <cell r="X317">
            <v>25331470.482420865</v>
          </cell>
        </row>
        <row r="318">
          <cell r="T318">
            <v>1467053.3285777227</v>
          </cell>
          <cell r="U318">
            <v>2145478.6614354947</v>
          </cell>
          <cell r="V318">
            <v>3769084.5275790445</v>
          </cell>
          <cell r="W318">
            <v>10482322.980336951</v>
          </cell>
          <cell r="X318">
            <v>25410662.778370641</v>
          </cell>
        </row>
        <row r="319">
          <cell r="T319">
            <v>1470941.2433033418</v>
          </cell>
          <cell r="U319">
            <v>2151435.3676336757</v>
          </cell>
          <cell r="V319">
            <v>3780088.9043970439</v>
          </cell>
          <cell r="W319">
            <v>10514447.794836748</v>
          </cell>
          <cell r="X319">
            <v>25489855.074320421</v>
          </cell>
        </row>
        <row r="320">
          <cell r="T320">
            <v>1474829.1580289609</v>
          </cell>
          <cell r="U320">
            <v>2157392.0738318567</v>
          </cell>
          <cell r="V320">
            <v>3791093.2812150428</v>
          </cell>
          <cell r="W320">
            <v>10546572.609336548</v>
          </cell>
          <cell r="X320">
            <v>25569047.3702702</v>
          </cell>
        </row>
        <row r="321">
          <cell r="T321">
            <v>1478717.0727545801</v>
          </cell>
          <cell r="U321">
            <v>2163348.7800300377</v>
          </cell>
          <cell r="V321">
            <v>3802097.6580330422</v>
          </cell>
          <cell r="W321">
            <v>10578697.423836347</v>
          </cell>
          <cell r="X321">
            <v>25648239.66621998</v>
          </cell>
        </row>
        <row r="322">
          <cell r="T322">
            <v>1482604.9874801992</v>
          </cell>
          <cell r="U322">
            <v>2169305.4862282188</v>
          </cell>
          <cell r="V322">
            <v>3813102.0348510412</v>
          </cell>
          <cell r="W322">
            <v>10610822.238336146</v>
          </cell>
          <cell r="X322">
            <v>25727431.962169759</v>
          </cell>
        </row>
        <row r="323">
          <cell r="T323">
            <v>1486492.9022058183</v>
          </cell>
          <cell r="U323">
            <v>2175262.1924263998</v>
          </cell>
          <cell r="V323">
            <v>3824106.4116690401</v>
          </cell>
          <cell r="W323">
            <v>10642947.052835945</v>
          </cell>
          <cell r="X323">
            <v>25806624.258119538</v>
          </cell>
        </row>
        <row r="324">
          <cell r="T324">
            <v>1490380.8169314375</v>
          </cell>
          <cell r="U324">
            <v>2181218.8986245808</v>
          </cell>
          <cell r="V324">
            <v>3835110.7884870395</v>
          </cell>
          <cell r="W324">
            <v>10675071.867335744</v>
          </cell>
          <cell r="X324">
            <v>25885816.554069318</v>
          </cell>
        </row>
        <row r="325">
          <cell r="T325">
            <v>1494268.7316570566</v>
          </cell>
          <cell r="U325">
            <v>2187175.6048227618</v>
          </cell>
          <cell r="V325">
            <v>3846115.1653050384</v>
          </cell>
          <cell r="W325">
            <v>10707196.681835543</v>
          </cell>
          <cell r="X325">
            <v>25965008.850019094</v>
          </cell>
        </row>
        <row r="326">
          <cell r="T326">
            <v>1498156.6463826757</v>
          </cell>
          <cell r="U326">
            <v>2193132.3110209429</v>
          </cell>
          <cell r="V326">
            <v>3857119.5421230379</v>
          </cell>
          <cell r="W326">
            <v>10739321.496335343</v>
          </cell>
          <cell r="X326">
            <v>26044201.145968873</v>
          </cell>
        </row>
        <row r="327">
          <cell r="T327">
            <v>1502044.5611082949</v>
          </cell>
          <cell r="U327">
            <v>2199089.0172191239</v>
          </cell>
          <cell r="V327">
            <v>3868123.9189410368</v>
          </cell>
          <cell r="W327">
            <v>10771446.310835142</v>
          </cell>
          <cell r="X327">
            <v>26123393.441918653</v>
          </cell>
        </row>
        <row r="328">
          <cell r="T328">
            <v>1505932.475833914</v>
          </cell>
          <cell r="U328">
            <v>2205045.7234173049</v>
          </cell>
          <cell r="V328">
            <v>3879128.2957590362</v>
          </cell>
          <cell r="W328">
            <v>10803571.125334941</v>
          </cell>
          <cell r="X328">
            <v>26202585.737868432</v>
          </cell>
        </row>
        <row r="329">
          <cell r="T329">
            <v>1509820.3905595331</v>
          </cell>
          <cell r="U329">
            <v>2211002.4296154864</v>
          </cell>
          <cell r="V329">
            <v>3890132.6725770351</v>
          </cell>
          <cell r="W329">
            <v>10835695.93983474</v>
          </cell>
          <cell r="X329">
            <v>26281778.033818211</v>
          </cell>
        </row>
        <row r="330">
          <cell r="T330">
            <v>1513708.3052851523</v>
          </cell>
          <cell r="U330">
            <v>2216959.1358136674</v>
          </cell>
          <cell r="V330">
            <v>3901137.0493950346</v>
          </cell>
          <cell r="W330">
            <v>10867820.754334539</v>
          </cell>
          <cell r="X330">
            <v>26360970.329767991</v>
          </cell>
        </row>
        <row r="331">
          <cell r="T331">
            <v>1517596.2200107714</v>
          </cell>
          <cell r="U331">
            <v>2222915.8420118485</v>
          </cell>
          <cell r="V331">
            <v>3912141.4262130335</v>
          </cell>
          <cell r="W331">
            <v>10899945.568834338</v>
          </cell>
          <cell r="X331">
            <v>26440162.625717767</v>
          </cell>
        </row>
        <row r="332">
          <cell r="T332">
            <v>1521484.1347363906</v>
          </cell>
          <cell r="U332">
            <v>2228872.5482100295</v>
          </cell>
          <cell r="V332">
            <v>3923145.8030310329</v>
          </cell>
          <cell r="W332">
            <v>10932070.383334137</v>
          </cell>
          <cell r="X332">
            <v>26519354.921667546</v>
          </cell>
        </row>
        <row r="333">
          <cell r="T333">
            <v>1525372.0494620097</v>
          </cell>
          <cell r="U333">
            <v>2234829.2544082105</v>
          </cell>
          <cell r="V333">
            <v>3934150.1798490318</v>
          </cell>
          <cell r="W333">
            <v>10964195.197833937</v>
          </cell>
          <cell r="X333">
            <v>26598547.217617325</v>
          </cell>
        </row>
        <row r="334">
          <cell r="T334">
            <v>1529259.9641876288</v>
          </cell>
          <cell r="U334">
            <v>2240785.9606063915</v>
          </cell>
          <cell r="V334">
            <v>3945154.5566670313</v>
          </cell>
          <cell r="W334">
            <v>10996320.012333736</v>
          </cell>
          <cell r="X334">
            <v>26677739.513567105</v>
          </cell>
        </row>
        <row r="335">
          <cell r="T335">
            <v>1533147.878913248</v>
          </cell>
          <cell r="U335">
            <v>2246742.6668045726</v>
          </cell>
          <cell r="V335">
            <v>3956158.9334850302</v>
          </cell>
          <cell r="W335">
            <v>11028444.826833533</v>
          </cell>
          <cell r="X335">
            <v>26756931.809516884</v>
          </cell>
        </row>
        <row r="336">
          <cell r="T336">
            <v>1537035.7936388671</v>
          </cell>
          <cell r="U336">
            <v>2252699.3730027536</v>
          </cell>
          <cell r="V336">
            <v>3967163.3103030296</v>
          </cell>
          <cell r="W336">
            <v>11060569.641333332</v>
          </cell>
          <cell r="X336">
            <v>26836124.105466664</v>
          </cell>
        </row>
        <row r="337">
          <cell r="T337">
            <v>1540923.7083644862</v>
          </cell>
          <cell r="U337">
            <v>2258656.0792009346</v>
          </cell>
          <cell r="V337">
            <v>3978167.6871210285</v>
          </cell>
          <cell r="W337">
            <v>11092694.455833131</v>
          </cell>
          <cell r="X337">
            <v>26915316.40141644</v>
          </cell>
        </row>
        <row r="338">
          <cell r="T338">
            <v>1544811.6230901054</v>
          </cell>
          <cell r="U338">
            <v>2264612.7853991156</v>
          </cell>
          <cell r="V338">
            <v>3989172.063939028</v>
          </cell>
          <cell r="W338">
            <v>11124819.270332931</v>
          </cell>
          <cell r="X338">
            <v>26994508.697366219</v>
          </cell>
        </row>
        <row r="339">
          <cell r="T339">
            <v>1548699.5378157245</v>
          </cell>
          <cell r="U339">
            <v>2270569.4915972967</v>
          </cell>
          <cell r="V339">
            <v>4000176.4407570269</v>
          </cell>
          <cell r="W339">
            <v>11156944.08483273</v>
          </cell>
          <cell r="X339">
            <v>27073699.263363283</v>
          </cell>
        </row>
        <row r="340">
          <cell r="T340">
            <v>1552584.3384676364</v>
          </cell>
          <cell r="U340">
            <v>2276526.1977954777</v>
          </cell>
          <cell r="V340">
            <v>4011180.8175750263</v>
          </cell>
          <cell r="W340">
            <v>11189068.899332529</v>
          </cell>
          <cell r="X340">
            <v>27152881.147005476</v>
          </cell>
        </row>
        <row r="341">
          <cell r="T341">
            <v>1556457.134484218</v>
          </cell>
          <cell r="U341">
            <v>2282482.9039936587</v>
          </cell>
          <cell r="V341">
            <v>4022185.1943930252</v>
          </cell>
          <cell r="W341">
            <v>11221193.713832328</v>
          </cell>
          <cell r="X341">
            <v>27232063.030647673</v>
          </cell>
        </row>
        <row r="342">
          <cell r="T342">
            <v>1560329.9305007996</v>
          </cell>
          <cell r="U342">
            <v>2288439.6101918397</v>
          </cell>
          <cell r="V342">
            <v>4033189.5712110247</v>
          </cell>
          <cell r="W342">
            <v>11253318.528332127</v>
          </cell>
          <cell r="X342">
            <v>27311244.914289866</v>
          </cell>
        </row>
        <row r="343">
          <cell r="T343">
            <v>1564202.7265173811</v>
          </cell>
          <cell r="U343">
            <v>2294396.3163900208</v>
          </cell>
          <cell r="V343">
            <v>4044193.9480290236</v>
          </cell>
          <cell r="W343">
            <v>11285443.342831926</v>
          </cell>
          <cell r="X343">
            <v>27390426.797932062</v>
          </cell>
        </row>
        <row r="344">
          <cell r="T344">
            <v>1568075.5225339627</v>
          </cell>
          <cell r="U344">
            <v>2300353.0225882018</v>
          </cell>
          <cell r="V344">
            <v>4055198.324847023</v>
          </cell>
          <cell r="W344">
            <v>11317568.157331726</v>
          </cell>
          <cell r="X344">
            <v>27469608.681574255</v>
          </cell>
        </row>
        <row r="345">
          <cell r="T345">
            <v>1571948.3185505446</v>
          </cell>
          <cell r="U345">
            <v>2306309.7287863828</v>
          </cell>
          <cell r="V345">
            <v>4066202.7016650219</v>
          </cell>
          <cell r="W345">
            <v>11349692.971831525</v>
          </cell>
          <cell r="X345">
            <v>27548790.565216452</v>
          </cell>
        </row>
        <row r="346">
          <cell r="T346">
            <v>1575821.1145671261</v>
          </cell>
          <cell r="U346">
            <v>2312266.4349845638</v>
          </cell>
          <cell r="V346">
            <v>4077207.0784830214</v>
          </cell>
          <cell r="W346">
            <v>11381817.786331324</v>
          </cell>
          <cell r="X346">
            <v>27627972.448858645</v>
          </cell>
        </row>
        <row r="347">
          <cell r="T347">
            <v>1579693.9105837077</v>
          </cell>
          <cell r="U347">
            <v>2318223.1411827449</v>
          </cell>
          <cell r="V347">
            <v>4088211.4553010203</v>
          </cell>
          <cell r="W347">
            <v>11413942.600831123</v>
          </cell>
          <cell r="X347">
            <v>27707154.332500841</v>
          </cell>
        </row>
        <row r="348">
          <cell r="T348">
            <v>1583566.7066002893</v>
          </cell>
          <cell r="U348">
            <v>2324179.8473809259</v>
          </cell>
          <cell r="V348">
            <v>4099215.8321190197</v>
          </cell>
          <cell r="W348">
            <v>11446067.415330922</v>
          </cell>
          <cell r="X348">
            <v>27786336.216143034</v>
          </cell>
        </row>
        <row r="349">
          <cell r="T349">
            <v>1587439.5026168709</v>
          </cell>
          <cell r="U349">
            <v>2330136.5535791074</v>
          </cell>
          <cell r="V349">
            <v>4110220.2089370186</v>
          </cell>
          <cell r="W349">
            <v>11478192.229830721</v>
          </cell>
          <cell r="X349">
            <v>27865518.099785231</v>
          </cell>
        </row>
        <row r="350">
          <cell r="T350">
            <v>1591312.2986334525</v>
          </cell>
          <cell r="U350">
            <v>2336093.2597772884</v>
          </cell>
          <cell r="V350">
            <v>4121224.5857550181</v>
          </cell>
          <cell r="W350">
            <v>11510317.044330521</v>
          </cell>
          <cell r="X350">
            <v>27944699.983427424</v>
          </cell>
        </row>
        <row r="351">
          <cell r="T351">
            <v>1595185.0946500343</v>
          </cell>
          <cell r="U351">
            <v>2342049.9659754694</v>
          </cell>
          <cell r="V351">
            <v>4132228.962573017</v>
          </cell>
          <cell r="W351">
            <v>11542441.85883032</v>
          </cell>
          <cell r="X351">
            <v>28023881.867069621</v>
          </cell>
        </row>
        <row r="352">
          <cell r="T352">
            <v>1599057.8906666159</v>
          </cell>
          <cell r="U352">
            <v>2348006.6721736505</v>
          </cell>
          <cell r="V352">
            <v>4143233.3393910164</v>
          </cell>
          <cell r="W352">
            <v>11574566.673330119</v>
          </cell>
          <cell r="X352">
            <v>28103063.750711814</v>
          </cell>
        </row>
        <row r="353">
          <cell r="T353">
            <v>1602930.6866831975</v>
          </cell>
          <cell r="U353">
            <v>2353963.3783718315</v>
          </cell>
          <cell r="V353">
            <v>4154237.7162090153</v>
          </cell>
          <cell r="W353">
            <v>11606691.487829918</v>
          </cell>
          <cell r="X353">
            <v>28182245.63435401</v>
          </cell>
        </row>
        <row r="354">
          <cell r="T354">
            <v>1606803.4826997791</v>
          </cell>
          <cell r="U354">
            <v>2359920.0845700125</v>
          </cell>
          <cell r="V354">
            <v>4165242.0930270143</v>
          </cell>
          <cell r="W354">
            <v>11638816.302329717</v>
          </cell>
          <cell r="X354">
            <v>28261427.517996203</v>
          </cell>
        </row>
        <row r="355">
          <cell r="T355">
            <v>1610676.2787163607</v>
          </cell>
          <cell r="U355">
            <v>2365876.7907681935</v>
          </cell>
          <cell r="V355">
            <v>4176246.4698450137</v>
          </cell>
          <cell r="W355">
            <v>11670941.116829516</v>
          </cell>
          <cell r="X355">
            <v>28340609.4016384</v>
          </cell>
        </row>
        <row r="356">
          <cell r="T356">
            <v>1614549.0747329423</v>
          </cell>
          <cell r="U356">
            <v>2371833.4969663746</v>
          </cell>
          <cell r="V356">
            <v>4187250.8466630131</v>
          </cell>
          <cell r="W356">
            <v>11703065.931329316</v>
          </cell>
          <cell r="X356">
            <v>28419791.285280593</v>
          </cell>
        </row>
        <row r="357">
          <cell r="T357">
            <v>1618421.8707495241</v>
          </cell>
          <cell r="U357">
            <v>2377790.2031645556</v>
          </cell>
          <cell r="V357">
            <v>4198255.2234810125</v>
          </cell>
          <cell r="W357">
            <v>11735190.745829113</v>
          </cell>
          <cell r="X357">
            <v>28498973.168922789</v>
          </cell>
        </row>
        <row r="358">
          <cell r="T358">
            <v>1622294.6667661057</v>
          </cell>
          <cell r="U358">
            <v>2383746.9093627366</v>
          </cell>
          <cell r="V358">
            <v>4208975.6234510429</v>
          </cell>
          <cell r="W358">
            <v>11767315.560328912</v>
          </cell>
          <cell r="X358">
            <v>28578155.052564986</v>
          </cell>
        </row>
        <row r="359">
          <cell r="T359">
            <v>1626167.4627826873</v>
          </cell>
          <cell r="U359">
            <v>2389703.6155609176</v>
          </cell>
          <cell r="V359">
            <v>4219656.1954252925</v>
          </cell>
          <cell r="W359">
            <v>11799206.97581517</v>
          </cell>
          <cell r="X359">
            <v>28657336.936207179</v>
          </cell>
        </row>
        <row r="360">
          <cell r="T360">
            <v>1630040.2587992689</v>
          </cell>
          <cell r="U360">
            <v>2395660.3217590987</v>
          </cell>
          <cell r="V360">
            <v>4230336.767399542</v>
          </cell>
          <cell r="W360">
            <v>11830947.585209705</v>
          </cell>
          <cell r="X360">
            <v>28736518.819849376</v>
          </cell>
        </row>
        <row r="361">
          <cell r="T361">
            <v>1633913.0548158505</v>
          </cell>
          <cell r="U361">
            <v>2401617.0279572797</v>
          </cell>
          <cell r="V361">
            <v>4241017.3393737916</v>
          </cell>
          <cell r="W361">
            <v>11862688.194604242</v>
          </cell>
          <cell r="X361">
            <v>28815700.703491569</v>
          </cell>
        </row>
        <row r="362">
          <cell r="T362">
            <v>1637785.850832432</v>
          </cell>
          <cell r="U362">
            <v>2407313.9784725667</v>
          </cell>
          <cell r="V362">
            <v>4251697.9113480402</v>
          </cell>
          <cell r="W362">
            <v>11894428.80399878</v>
          </cell>
          <cell r="X362">
            <v>28894882.587133765</v>
          </cell>
        </row>
        <row r="363">
          <cell r="T363">
            <v>1641658.6468490139</v>
          </cell>
          <cell r="U363">
            <v>2412907.6343546393</v>
          </cell>
          <cell r="V363">
            <v>4262378.4833222898</v>
          </cell>
          <cell r="W363">
            <v>11926169.413393315</v>
          </cell>
          <cell r="X363">
            <v>28974064.470775958</v>
          </cell>
        </row>
      </sheetData>
      <sheetData sheetId="30"/>
      <sheetData sheetId="31">
        <row r="2">
          <cell r="D2">
            <v>0.5</v>
          </cell>
        </row>
      </sheetData>
      <sheetData sheetId="32">
        <row r="3">
          <cell r="R3">
            <v>1.1072667228331485</v>
          </cell>
          <cell r="AO3">
            <v>44</v>
          </cell>
        </row>
        <row r="4">
          <cell r="AO4">
            <v>50</v>
          </cell>
        </row>
        <row r="5">
          <cell r="AO5">
            <v>42</v>
          </cell>
        </row>
        <row r="6">
          <cell r="AO6">
            <v>26</v>
          </cell>
        </row>
        <row r="7">
          <cell r="AO7">
            <v>12</v>
          </cell>
        </row>
        <row r="8">
          <cell r="AO8">
            <v>5</v>
          </cell>
        </row>
        <row r="9">
          <cell r="AO9">
            <v>1</v>
          </cell>
        </row>
        <row r="43">
          <cell r="AO43" t="str">
            <v>天数</v>
          </cell>
          <cell r="AP43">
            <v>1</v>
          </cell>
          <cell r="AQ43">
            <v>2</v>
          </cell>
          <cell r="AR43">
            <v>3</v>
          </cell>
          <cell r="AS43">
            <v>4</v>
          </cell>
          <cell r="AT43">
            <v>5</v>
          </cell>
          <cell r="AU43">
            <v>6</v>
          </cell>
          <cell r="AV43">
            <v>7</v>
          </cell>
        </row>
        <row r="44">
          <cell r="AO44">
            <v>1.5</v>
          </cell>
          <cell r="AP44">
            <v>1</v>
          </cell>
        </row>
        <row r="45">
          <cell r="AO45">
            <v>3</v>
          </cell>
          <cell r="AP45">
            <v>3.321800168499446</v>
          </cell>
        </row>
        <row r="46">
          <cell r="AO46">
            <v>5.8249999999999993</v>
          </cell>
          <cell r="AP46">
            <v>4.0060801364845995</v>
          </cell>
          <cell r="AQ46">
            <v>4.5523637914597721</v>
          </cell>
        </row>
        <row r="47">
          <cell r="AO47">
            <v>10.65</v>
          </cell>
          <cell r="AP47">
            <v>4.0336366142817761</v>
          </cell>
          <cell r="AQ47">
            <v>4.5836779707747457</v>
          </cell>
          <cell r="AR47">
            <v>3.8502894954507862</v>
          </cell>
        </row>
        <row r="48">
          <cell r="AO48">
            <v>19.125</v>
          </cell>
          <cell r="AP48">
            <v>4.4351533816851019</v>
          </cell>
          <cell r="AQ48">
            <v>5.0399470246421609</v>
          </cell>
          <cell r="AR48">
            <v>4.2335555006994152</v>
          </cell>
          <cell r="AS48">
            <v>2.6207724528139238</v>
          </cell>
        </row>
        <row r="49">
          <cell r="AO49">
            <v>33.5</v>
          </cell>
          <cell r="AP49">
            <v>6.7291844243134822</v>
          </cell>
          <cell r="AQ49">
            <v>7.6468004821744113</v>
          </cell>
          <cell r="AR49">
            <v>6.4233124050265058</v>
          </cell>
          <cell r="AS49">
            <v>3.9763362507306939</v>
          </cell>
          <cell r="AT49">
            <v>1.8352321157218587</v>
          </cell>
        </row>
        <row r="50">
          <cell r="AO50">
            <v>56.625</v>
          </cell>
          <cell r="AP50">
            <v>10.705146705146705</v>
          </cell>
          <cell r="AQ50">
            <v>12.16493943766671</v>
          </cell>
          <cell r="AR50">
            <v>10.218549127640037</v>
          </cell>
          <cell r="AS50">
            <v>6.3257685075866892</v>
          </cell>
          <cell r="AT50">
            <v>2.9195854650400106</v>
          </cell>
          <cell r="AU50">
            <v>1.2164939437666711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3">
          <cell r="D3">
            <v>2</v>
          </cell>
        </row>
      </sheetData>
      <sheetData sheetId="43"/>
      <sheetData sheetId="44">
        <row r="12">
          <cell r="H12">
            <v>12</v>
          </cell>
        </row>
      </sheetData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>
        <row r="4">
          <cell r="F4">
            <v>0.2</v>
          </cell>
        </row>
      </sheetData>
      <sheetData sheetId="2"/>
      <sheetData sheetId="3"/>
      <sheetData sheetId="4"/>
      <sheetData sheetId="5">
        <row r="5">
          <cell r="BD5">
            <v>5.0241423775405192</v>
          </cell>
        </row>
      </sheetData>
      <sheetData sheetId="6">
        <row r="4">
          <cell r="F4">
            <v>150</v>
          </cell>
        </row>
      </sheetData>
      <sheetData sheetId="7">
        <row r="4">
          <cell r="F4">
            <v>225</v>
          </cell>
        </row>
      </sheetData>
      <sheetData sheetId="8"/>
      <sheetData sheetId="9">
        <row r="5">
          <cell r="CD5">
            <v>4.7848975024195397</v>
          </cell>
        </row>
      </sheetData>
      <sheetData sheetId="10">
        <row r="7">
          <cell r="D7">
            <v>1.5</v>
          </cell>
        </row>
        <row r="8"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>
            <v>0</v>
          </cell>
        </row>
        <row r="9"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>
            <v>0</v>
          </cell>
        </row>
        <row r="10"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</row>
        <row r="11">
          <cell r="CQ11">
            <v>0</v>
          </cell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>
            <v>0</v>
          </cell>
        </row>
        <row r="12"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</row>
        <row r="13"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</row>
        <row r="14"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>
            <v>0</v>
          </cell>
        </row>
        <row r="15"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</row>
        <row r="16"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>
            <v>0</v>
          </cell>
        </row>
        <row r="17"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</row>
        <row r="18">
          <cell r="CQ18">
            <v>1.2779827679389511E-3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4.1966483137773645E-6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</row>
        <row r="19">
          <cell r="CQ19">
            <v>2.6476907841945997E-3</v>
          </cell>
          <cell r="CR19">
            <v>1.002887798616379E-3</v>
          </cell>
          <cell r="CS19">
            <v>0</v>
          </cell>
          <cell r="CT19">
            <v>0</v>
          </cell>
          <cell r="CU19">
            <v>0</v>
          </cell>
          <cell r="CV19">
            <v>8.6945046080816363E-6</v>
          </cell>
          <cell r="CW19">
            <v>3.2932896237395678E-6</v>
          </cell>
          <cell r="CX19">
            <v>0</v>
          </cell>
          <cell r="CY19">
            <v>0</v>
          </cell>
          <cell r="CZ19">
            <v>0</v>
          </cell>
        </row>
        <row r="20">
          <cell r="CQ20">
            <v>4.1157074874406301E-3</v>
          </cell>
          <cell r="CR20">
            <v>2.3399705201230048E-3</v>
          </cell>
          <cell r="CS20">
            <v>2.6220204516777361E-4</v>
          </cell>
          <cell r="CT20">
            <v>0</v>
          </cell>
          <cell r="CU20">
            <v>0</v>
          </cell>
          <cell r="CV20">
            <v>1.3515187622618773E-5</v>
          </cell>
          <cell r="CW20">
            <v>7.6840107581419677E-6</v>
          </cell>
          <cell r="CX20">
            <v>8.6102081994182072E-7</v>
          </cell>
          <cell r="CY20">
            <v>0</v>
          </cell>
          <cell r="CZ20">
            <v>0</v>
          </cell>
        </row>
        <row r="21">
          <cell r="CQ21">
            <v>5.6890888325397421E-3</v>
          </cell>
          <cell r="CR21">
            <v>3.6826914708571364E-3</v>
          </cell>
          <cell r="CS21">
            <v>1.3756993044424439E-3</v>
          </cell>
          <cell r="CT21">
            <v>0</v>
          </cell>
          <cell r="CU21">
            <v>0</v>
          </cell>
          <cell r="CV21">
            <v>1.8681867748899137E-5</v>
          </cell>
          <cell r="CW21">
            <v>1.2093246747183967E-5</v>
          </cell>
          <cell r="CX21">
            <v>4.5175305263027342E-6</v>
          </cell>
          <cell r="CY21">
            <v>0</v>
          </cell>
          <cell r="CZ21">
            <v>0</v>
          </cell>
        </row>
        <row r="22">
          <cell r="CQ22">
            <v>7.3753972046666279E-3</v>
          </cell>
          <cell r="CR22">
            <v>5.158294217756247E-3</v>
          </cell>
          <cell r="CS22">
            <v>2.6074863025664051E-3</v>
          </cell>
          <cell r="CT22">
            <v>0</v>
          </cell>
          <cell r="CU22">
            <v>0</v>
          </cell>
          <cell r="CV22">
            <v>2.4219378397660095E-5</v>
          </cell>
          <cell r="CW22">
            <v>1.6938840862327164E-5</v>
          </cell>
          <cell r="CX22">
            <v>8.5624808638934702E-6</v>
          </cell>
          <cell r="CY22">
            <v>0</v>
          </cell>
          <cell r="CZ22">
            <v>0</v>
          </cell>
        </row>
        <row r="23">
          <cell r="CQ23">
            <v>9.182737767565001E-3</v>
          </cell>
          <cell r="CR23">
            <v>6.7538376925076618E-3</v>
          </cell>
          <cell r="CS23">
            <v>3.9162023851621918E-3</v>
          </cell>
          <cell r="CT23">
            <v>5.50466689196661E-4</v>
          </cell>
          <cell r="CU23">
            <v>0</v>
          </cell>
          <cell r="CV23">
            <v>3.015433535951423E-5</v>
          </cell>
          <cell r="CW23">
            <v>2.2178297137369729E-5</v>
          </cell>
          <cell r="CX23">
            <v>1.2860051440761597E-5</v>
          </cell>
          <cell r="CY23">
            <v>1.8076261753774519E-6</v>
          </cell>
          <cell r="CZ23">
            <v>0</v>
          </cell>
        </row>
        <row r="24">
          <cell r="CQ24">
            <v>1.1119797420644884E-2</v>
          </cell>
          <cell r="CR24">
            <v>8.3987139311383682E-3</v>
          </cell>
          <cell r="CS24">
            <v>5.257153964224665E-3</v>
          </cell>
          <cell r="CT24">
            <v>1.5509541562213089E-3</v>
          </cell>
          <cell r="CU24">
            <v>0</v>
          </cell>
          <cell r="CV24">
            <v>3.6515264732524509E-5</v>
          </cell>
          <cell r="CW24">
            <v>2.7579752670572788E-5</v>
          </cell>
          <cell r="CX24">
            <v>1.7263477155339343E-5</v>
          </cell>
          <cell r="CY24">
            <v>5.0930335742704426E-6</v>
          </cell>
          <cell r="CZ24">
            <v>0</v>
          </cell>
        </row>
        <row r="25">
          <cell r="CQ25">
            <v>1.3195886552165663E-2</v>
          </cell>
          <cell r="CR25">
            <v>1.0252329251721502E-2</v>
          </cell>
          <cell r="CS25">
            <v>6.8469074799614067E-3</v>
          </cell>
          <cell r="CT25">
            <v>2.7299050394753175E-3</v>
          </cell>
          <cell r="CU25">
            <v>0</v>
          </cell>
          <cell r="CV25">
            <v>4.3332740031584553E-5</v>
          </cell>
          <cell r="CW25">
            <v>3.3666666989505679E-5</v>
          </cell>
          <cell r="CX25">
            <v>2.2483920324457988E-5</v>
          </cell>
          <cell r="CY25">
            <v>8.9644803264152379E-6</v>
          </cell>
          <cell r="CZ25">
            <v>0</v>
          </cell>
        </row>
        <row r="26">
          <cell r="CQ26">
            <v>1.5420983789189652E-2</v>
          </cell>
          <cell r="CR26">
            <v>1.2227258900734783E-2</v>
          </cell>
          <cell r="CS26">
            <v>8.4667877068648444E-3</v>
          </cell>
          <cell r="CT26">
            <v>3.9133581629291906E-3</v>
          </cell>
          <cell r="CU26">
            <v>0</v>
          </cell>
          <cell r="CV26">
            <v>5.0639529138613785E-5</v>
          </cell>
          <cell r="CW26">
            <v>4.0151954107051878E-5</v>
          </cell>
          <cell r="CX26">
            <v>2.7803293788091691E-5</v>
          </cell>
          <cell r="CY26">
            <v>1.2850711564874708E-5</v>
          </cell>
          <cell r="CZ26">
            <v>0</v>
          </cell>
        </row>
        <row r="27">
          <cell r="CQ27">
            <v>1.7805783959394791E-2</v>
          </cell>
          <cell r="CR27">
            <v>1.4277567867840714E-2</v>
          </cell>
          <cell r="CS27">
            <v>1.0124368759311879E-2</v>
          </cell>
          <cell r="CT27">
            <v>5.1645676374224578E-3</v>
          </cell>
          <cell r="CU27">
            <v>0</v>
          </cell>
          <cell r="CV27">
            <v>5.8470751799876978E-5</v>
          </cell>
          <cell r="CW27">
            <v>4.6884772330731352E-5</v>
          </cell>
          <cell r="CX27">
            <v>3.3246469473410051E-5</v>
          </cell>
          <cell r="CY27">
            <v>1.6959441559554313E-5</v>
          </cell>
          <cell r="CZ27">
            <v>0</v>
          </cell>
        </row>
        <row r="28">
          <cell r="CQ28">
            <v>2.0361749495272693E-2</v>
          </cell>
          <cell r="CR28">
            <v>1.6487110963986654E-2</v>
          </cell>
          <cell r="CS28">
            <v>1.198913556928375E-2</v>
          </cell>
          <cell r="CT28">
            <v>6.5576181115293026E-3</v>
          </cell>
          <cell r="CU28">
            <v>0</v>
          </cell>
          <cell r="CV28">
            <v>6.6864048427431704E-5</v>
          </cell>
          <cell r="CW28">
            <v>5.4140484646487893E-5</v>
          </cell>
          <cell r="CX28">
            <v>3.9370003127371094E-5</v>
          </cell>
          <cell r="CY28">
            <v>2.1533949972211188E-5</v>
          </cell>
          <cell r="CZ28">
            <v>0</v>
          </cell>
        </row>
        <row r="29">
          <cell r="CQ29">
            <v>2.3101165527783983E-2</v>
          </cell>
          <cell r="CR29">
            <v>1.8911834400054669E-2</v>
          </cell>
          <cell r="CS29">
            <v>1.4021614412911519E-2</v>
          </cell>
          <cell r="CT29">
            <v>8.0816613395229709E-3</v>
          </cell>
          <cell r="CU29">
            <v>6.1191431727681818E-4</v>
          </cell>
          <cell r="CV29">
            <v>7.5859761016040217E-5</v>
          </cell>
          <cell r="CW29">
            <v>6.210280759373861E-5</v>
          </cell>
          <cell r="CX29">
            <v>4.6044270672977069E-5</v>
          </cell>
          <cell r="CY29">
            <v>2.6538613261371409E-5</v>
          </cell>
          <cell r="CZ29">
            <v>2.0094083051819818E-6</v>
          </cell>
        </row>
        <row r="30">
          <cell r="CQ30">
            <v>2.6037198934276043E-2</v>
          </cell>
          <cell r="CR30">
            <v>2.143908296999714E-2</v>
          </cell>
          <cell r="CS30">
            <v>1.6082767032885009E-2</v>
          </cell>
          <cell r="CT30">
            <v>9.6118621956171289E-3</v>
          </cell>
          <cell r="CU30">
            <v>1.4323869126559472E-3</v>
          </cell>
          <cell r="CV30">
            <v>8.5501127045114494E-5</v>
          </cell>
          <cell r="CW30">
            <v>7.0401803257545527E-5</v>
          </cell>
          <cell r="CX30">
            <v>5.2812697356068895E-5</v>
          </cell>
          <cell r="CY30">
            <v>3.1563497010645085E-5</v>
          </cell>
          <cell r="CZ30">
            <v>4.7036816712081834E-6</v>
          </cell>
        </row>
        <row r="31">
          <cell r="CQ31">
            <v>2.9183961624474276E-2</v>
          </cell>
          <cell r="CR31">
            <v>2.4228861970571544E-2</v>
          </cell>
          <cell r="CS31">
            <v>1.8428234166656194E-2</v>
          </cell>
          <cell r="CT31">
            <v>1.1344079396280262E-2</v>
          </cell>
          <cell r="CU31">
            <v>2.3974774846603399E-3</v>
          </cell>
          <cell r="CV31">
            <v>9.5834487297675252E-5</v>
          </cell>
          <cell r="CW31">
            <v>7.9562898095665702E-5</v>
          </cell>
          <cell r="CX31">
            <v>6.0514757930669131E-5</v>
          </cell>
          <cell r="CY31">
            <v>3.7251763375912971E-5</v>
          </cell>
          <cell r="CZ31">
            <v>7.8728525107935093E-6</v>
          </cell>
        </row>
        <row r="32">
          <cell r="CQ32">
            <v>3.2556578368728051E-2</v>
          </cell>
          <cell r="CR32">
            <v>2.7191722905641806E-2</v>
          </cell>
          <cell r="CS32">
            <v>2.0873299624541763E-2</v>
          </cell>
          <cell r="CT32">
            <v>1.3161838139734629E-2</v>
          </cell>
          <cell r="CU32">
            <v>3.3856950315759066E-3</v>
          </cell>
          <cell r="CV32">
            <v>1.069095085951972E-4</v>
          </cell>
          <cell r="CW32">
            <v>8.9292360541526645E-5</v>
          </cell>
          <cell r="CX32">
            <v>6.8543880144467952E-5</v>
          </cell>
          <cell r="CY32">
            <v>4.3220931628372723E-5</v>
          </cell>
          <cell r="CZ32">
            <v>1.1117967864419724E-5</v>
          </cell>
        </row>
        <row r="33">
          <cell r="CQ33">
            <v>3.6171259494524793E-2</v>
          </cell>
          <cell r="CR33">
            <v>3.0347679124055286E-2</v>
          </cell>
          <cell r="CS33">
            <v>2.3478378439383829E-2</v>
          </cell>
          <cell r="CT33">
            <v>1.5058526943999118E-2</v>
          </cell>
          <cell r="CU33">
            <v>4.448071686967218E-3</v>
          </cell>
          <cell r="CV33">
            <v>1.1877942251890544E-4</v>
          </cell>
          <cell r="CW33">
            <v>9.9655910563190787E-5</v>
          </cell>
          <cell r="CX33">
            <v>7.7098455284158992E-5</v>
          </cell>
          <cell r="CY33">
            <v>4.944929093951893E-5</v>
          </cell>
          <cell r="CZ33">
            <v>1.4606607391723084E-5</v>
          </cell>
        </row>
        <row r="34">
          <cell r="CQ34">
            <v>4.0045378800684567E-2</v>
          </cell>
          <cell r="CR34">
            <v>3.3726157042937258E-2</v>
          </cell>
          <cell r="CS34">
            <v>2.625665092185097E-2</v>
          </cell>
          <cell r="CT34">
            <v>1.7098429458841505E-2</v>
          </cell>
          <cell r="CU34">
            <v>5.6004806525297799E-3</v>
          </cell>
          <cell r="CV34">
            <v>1.3150128126492602E-4</v>
          </cell>
          <cell r="CW34">
            <v>1.1075017882494202E-4</v>
          </cell>
          <cell r="CX34">
            <v>8.6221764941583694E-5</v>
          </cell>
          <cell r="CY34">
            <v>5.6147936386037539E-5</v>
          </cell>
          <cell r="CZ34">
            <v>1.8390895618010864E-5</v>
          </cell>
        </row>
        <row r="35">
          <cell r="CQ35">
            <v>4.4197557063726106E-2</v>
          </cell>
          <cell r="CR35">
            <v>3.7315738867698421E-2</v>
          </cell>
          <cell r="CS35">
            <v>2.9159509894628573E-2</v>
          </cell>
          <cell r="CT35">
            <v>1.9277516327647452E-2</v>
          </cell>
          <cell r="CU35">
            <v>6.889181565816754E-3</v>
          </cell>
          <cell r="CV35">
            <v>1.4513623186304607E-4</v>
          </cell>
          <cell r="CW35">
            <v>1.2253767149696327E-4</v>
          </cell>
          <cell r="CX35">
            <v>9.5754192544568836E-5</v>
          </cell>
          <cell r="CY35">
            <v>6.3303636339877398E-5</v>
          </cell>
          <cell r="CZ35">
            <v>2.2622740248773115E-5</v>
          </cell>
        </row>
        <row r="36">
          <cell r="CQ36">
            <v>4.8647751537774078E-2</v>
          </cell>
          <cell r="CR36">
            <v>4.1240983717075498E-2</v>
          </cell>
          <cell r="CS36">
            <v>3.2504796031123329E-2</v>
          </cell>
          <cell r="CT36">
            <v>2.1840661787335867E-2</v>
          </cell>
          <cell r="CU36">
            <v>8.3392808181370574E-3</v>
          </cell>
          <cell r="CV36">
            <v>1.5974981007710451E-4</v>
          </cell>
          <cell r="CW36">
            <v>1.3542741664185906E-4</v>
          </cell>
          <cell r="CX36">
            <v>1.0673946541054395E-4</v>
          </cell>
          <cell r="CY36">
            <v>7.1720510448997874E-5</v>
          </cell>
          <cell r="CZ36">
            <v>2.738458581878359E-5</v>
          </cell>
        </row>
        <row r="37">
          <cell r="CQ37">
            <v>5.3417351878184374E-2</v>
          </cell>
          <cell r="CR37">
            <v>4.5427896615603931E-2</v>
          </cell>
          <cell r="CS37">
            <v>3.5986379671134848E-2</v>
          </cell>
          <cell r="CT37">
            <v>2.4419742411111982E-2</v>
          </cell>
          <cell r="CU37">
            <v>9.7994132020529211E-3</v>
          </cell>
          <cell r="CV37">
            <v>1.7541225539963092E-4</v>
          </cell>
          <cell r="CW37">
            <v>1.4917642906702613E-4</v>
          </cell>
          <cell r="CX37">
            <v>1.1817231292514139E-4</v>
          </cell>
          <cell r="CY37">
            <v>8.0189712555941268E-5</v>
          </cell>
          <cell r="CZ37">
            <v>3.2179378253062286E-5</v>
          </cell>
        </row>
        <row r="38">
          <cell r="CQ38">
            <v>5.8529282949940163E-2</v>
          </cell>
          <cell r="CR38">
            <v>4.9958653516383233E-2</v>
          </cell>
          <cell r="CS38">
            <v>3.9735935797050183E-2</v>
          </cell>
          <cell r="CT38">
            <v>2.7173321607658701E-2</v>
          </cell>
          <cell r="CU38">
            <v>1.1380706239137586E-2</v>
          </cell>
          <cell r="CV38">
            <v>1.9219884865474032E-4</v>
          </cell>
          <cell r="CW38">
            <v>1.6405455871384067E-4</v>
          </cell>
          <cell r="CX38">
            <v>1.3048513027135139E-4</v>
          </cell>
          <cell r="CY38">
            <v>8.9231934236814686E-5</v>
          </cell>
          <cell r="CZ38">
            <v>3.7372038846108914E-5</v>
          </cell>
        </row>
        <row r="39">
          <cell r="CQ39">
            <v>6.4008115014962758E-2</v>
          </cell>
          <cell r="CR39">
            <v>5.4770290428739314E-2</v>
          </cell>
          <cell r="CS39">
            <v>4.3680526264851499E-2</v>
          </cell>
          <cell r="CT39">
            <v>3.0140952265943117E-2</v>
          </cell>
          <cell r="CU39">
            <v>1.3043321125695312E-2</v>
          </cell>
          <cell r="CV39">
            <v>2.1019027383195743E-4</v>
          </cell>
          <cell r="CW39">
            <v>1.798550440109262E-4</v>
          </cell>
          <cell r="CX39">
            <v>1.4343840268670483E-4</v>
          </cell>
          <cell r="CY39">
            <v>9.8977059531491767E-5</v>
          </cell>
          <cell r="CZ39">
            <v>4.2831744669362182E-5</v>
          </cell>
        </row>
        <row r="40">
          <cell r="CQ40">
            <v>6.9880181827946877E-2</v>
          </cell>
          <cell r="CR40">
            <v>5.9756556843664599E-2</v>
          </cell>
          <cell r="CS40">
            <v>4.7805164547044955E-2</v>
          </cell>
          <cell r="CT40">
            <v>3.3261809122153825E-2</v>
          </cell>
          <cell r="CU40">
            <v>1.4802934929022765E-2</v>
          </cell>
          <cell r="CV40">
            <v>2.2947300589010598E-4</v>
          </cell>
          <cell r="CW40">
            <v>1.9622897883008527E-4</v>
          </cell>
          <cell r="CX40">
            <v>1.5698291731253554E-4</v>
          </cell>
          <cell r="CY40">
            <v>1.0922535003409332E-4</v>
          </cell>
          <cell r="CZ40">
            <v>4.8609976180685888E-5</v>
          </cell>
        </row>
        <row r="41">
          <cell r="CQ41">
            <v>7.6173707208343336E-2</v>
          </cell>
          <cell r="CR41">
            <v>6.5266887192436507E-2</v>
          </cell>
          <cell r="CS41">
            <v>5.2454351354717571E-2</v>
          </cell>
          <cell r="CT41">
            <v>3.6757718804524053E-2</v>
          </cell>
          <cell r="CU41">
            <v>1.674770267549688E-2</v>
          </cell>
          <cell r="CV41">
            <v>2.5013972639522741E-4</v>
          </cell>
          <cell r="CW41">
            <v>2.1432383828098715E-4</v>
          </cell>
          <cell r="CX41">
            <v>1.7224994787533516E-4</v>
          </cell>
          <cell r="CY41">
            <v>1.2070524150187704E-4</v>
          </cell>
          <cell r="CZ41">
            <v>5.4996217442054027E-5</v>
          </cell>
        </row>
        <row r="42">
          <cell r="CQ42">
            <v>8.2918940696850893E-2</v>
          </cell>
          <cell r="CR42">
            <v>7.1266750130196913E-2</v>
          </cell>
          <cell r="CS42">
            <v>5.7465928678911697E-2</v>
          </cell>
          <cell r="CT42">
            <v>4.0423796534144338E-2</v>
          </cell>
          <cell r="CU42">
            <v>1.8790572755549562E-2</v>
          </cell>
          <cell r="CV42">
            <v>2.722897689902713E-4</v>
          </cell>
          <cell r="CW42">
            <v>2.340262281037037E-4</v>
          </cell>
          <cell r="CX42">
            <v>1.8870699882670515E-4</v>
          </cell>
          <cell r="CY42">
            <v>1.3274393193508222E-4</v>
          </cell>
          <cell r="CZ42">
            <v>6.1704607798948775E-5</v>
          </cell>
        </row>
        <row r="43">
          <cell r="CQ43">
            <v>9.0148302948444378E-2</v>
          </cell>
          <cell r="CR43">
            <v>7.7687662626484147E-2</v>
          </cell>
          <cell r="CS43">
            <v>6.2681406594870662E-2</v>
          </cell>
          <cell r="CT43">
            <v>4.4247979218743475E-2</v>
          </cell>
          <cell r="CU43">
            <v>2.082237161823795E-2</v>
          </cell>
          <cell r="CV43">
            <v>2.9602959683768784E-4</v>
          </cell>
          <cell r="CW43">
            <v>2.5511126326729444E-4</v>
          </cell>
          <cell r="CX43">
            <v>2.0583361989754404E-4</v>
          </cell>
          <cell r="CY43">
            <v>1.453018084710718E-4</v>
          </cell>
          <cell r="CZ43">
            <v>6.8376642418623164E-5</v>
          </cell>
        </row>
        <row r="44">
          <cell r="CQ44">
            <v>9.7896541560763911E-2</v>
          </cell>
          <cell r="CR44">
            <v>8.4429132991311745E-2</v>
          </cell>
          <cell r="CS44">
            <v>6.8259698753285913E-2</v>
          </cell>
          <cell r="CT44">
            <v>4.8224125021095368E-2</v>
          </cell>
          <cell r="CU44">
            <v>2.3147618025795041E-2</v>
          </cell>
          <cell r="CV44">
            <v>3.2147331432972898E-4</v>
          </cell>
          <cell r="CW44">
            <v>2.7724894849176789E-4</v>
          </cell>
          <cell r="CX44">
            <v>2.2415165279099627E-4</v>
          </cell>
          <cell r="CY44">
            <v>1.5835870250391067E-4</v>
          </cell>
          <cell r="CZ44">
            <v>7.6012302037984714E-5</v>
          </cell>
        </row>
        <row r="45">
          <cell r="CQ45">
            <v>0.106200898086847</v>
          </cell>
          <cell r="CR45">
            <v>9.1628758264422488E-2</v>
          </cell>
          <cell r="CS45">
            <v>7.4063919900267811E-2</v>
          </cell>
          <cell r="CT45">
            <v>5.2493469641797387E-2</v>
          </cell>
          <cell r="CU45">
            <v>2.5559182766225999E-2</v>
          </cell>
          <cell r="CV45">
            <v>3.4874321552596908E-4</v>
          </cell>
          <cell r="CW45">
            <v>3.0089112585144923E-4</v>
          </cell>
          <cell r="CX45">
            <v>2.4321159279985571E-4</v>
          </cell>
          <cell r="CY45">
            <v>1.7237840476664058E-4</v>
          </cell>
          <cell r="CZ45">
            <v>8.3931414372978238E-5</v>
          </cell>
        </row>
        <row r="46">
          <cell r="CQ46">
            <v>0.11510128703494298</v>
          </cell>
          <cell r="CR46">
            <v>9.9241152538970451E-2</v>
          </cell>
          <cell r="CS46">
            <v>8.0268513149730492E-2</v>
          </cell>
          <cell r="CT46">
            <v>5.7154134181401521E-2</v>
          </cell>
          <cell r="CU46">
            <v>2.8223959217285929E-2</v>
          </cell>
          <cell r="CV46">
            <v>3.7797037195408606E-4</v>
          </cell>
          <cell r="CW46">
            <v>3.2588875680355627E-4</v>
          </cell>
          <cell r="CX46">
            <v>2.6358627738189052E-4</v>
          </cell>
          <cell r="CY46">
            <v>1.8768312598190035E-4</v>
          </cell>
          <cell r="CZ46">
            <v>9.2682025007556455E-5</v>
          </cell>
        </row>
        <row r="47">
          <cell r="CQ47">
            <v>0.12464048771576354</v>
          </cell>
          <cell r="CR47">
            <v>0.10735997438317091</v>
          </cell>
          <cell r="CS47">
            <v>8.7088089345399924E-2</v>
          </cell>
          <cell r="CT47">
            <v>6.232914674986146E-2</v>
          </cell>
          <cell r="CU47">
            <v>3.1160121928940885E-2</v>
          </cell>
          <cell r="CV47">
            <v>4.0929526259913884E-4</v>
          </cell>
          <cell r="CW47">
            <v>3.5254939797735822E-4</v>
          </cell>
          <cell r="CX47">
            <v>2.859804470531983E-4</v>
          </cell>
          <cell r="CY47">
            <v>2.0467686667546934E-4</v>
          </cell>
          <cell r="CZ47">
            <v>1.0232381564978471E-4</v>
          </cell>
        </row>
        <row r="48">
          <cell r="CQ48">
            <v>0.13486434985927509</v>
          </cell>
          <cell r="CR48">
            <v>0.11631837566204764</v>
          </cell>
          <cell r="CS48">
            <v>9.456639197181109E-2</v>
          </cell>
          <cell r="CT48">
            <v>6.7926322059049499E-2</v>
          </cell>
          <cell r="CU48">
            <v>3.4371047813833322E-2</v>
          </cell>
          <cell r="CV48">
            <v>4.4286844910935758E-4</v>
          </cell>
          <cell r="CW48">
            <v>3.8196705568315837E-4</v>
          </cell>
          <cell r="CX48">
            <v>3.1053774695925188E-4</v>
          </cell>
          <cell r="CY48">
            <v>2.2305690818502928E-4</v>
          </cell>
          <cell r="CZ48">
            <v>1.1286787542785961E-4</v>
          </cell>
        </row>
        <row r="49">
          <cell r="CQ49">
            <v>0.14582201398932032</v>
          </cell>
          <cell r="CR49">
            <v>0.12626478587483647</v>
          </cell>
          <cell r="CS49">
            <v>0.10280849012993339</v>
          </cell>
          <cell r="CT49">
            <v>7.4091547582083708E-2</v>
          </cell>
          <cell r="CU49">
            <v>3.7824029622945947E-2</v>
          </cell>
          <cell r="CV49">
            <v>4.7885129946379184E-4</v>
          </cell>
          <cell r="CW49">
            <v>4.146291436978163E-4</v>
          </cell>
          <cell r="CX49">
            <v>3.3760320371267478E-4</v>
          </cell>
          <cell r="CY49">
            <v>2.4330231676516646E-4</v>
          </cell>
          <cell r="CZ49">
            <v>1.2420680005990808E-4</v>
          </cell>
        </row>
        <row r="50">
          <cell r="CQ50">
            <v>0.15756614761528859</v>
          </cell>
          <cell r="CR50">
            <v>0.13655775481840132</v>
          </cell>
          <cell r="CS50">
            <v>0.11137098912767998</v>
          </cell>
          <cell r="CT50">
            <v>8.0307866339255615E-2</v>
          </cell>
          <cell r="CU50">
            <v>4.1304170362150373E-2</v>
          </cell>
          <cell r="CV50">
            <v>5.1741676358008906E-4</v>
          </cell>
          <cell r="CW50">
            <v>4.4842926357770954E-4</v>
          </cell>
          <cell r="CX50">
            <v>3.6572079487438142E-4</v>
          </cell>
          <cell r="CY50">
            <v>2.6371550564740831E-4</v>
          </cell>
          <cell r="CZ50">
            <v>1.356349093672378E-4</v>
          </cell>
        </row>
        <row r="51">
          <cell r="CQ51">
            <v>0.17015319837608148</v>
          </cell>
          <cell r="CR51">
            <v>0.14755631977318218</v>
          </cell>
          <cell r="CS51">
            <v>0.12037560525717496</v>
          </cell>
          <cell r="CT51">
            <v>8.6963738796786622E-2</v>
          </cell>
          <cell r="CU51">
            <v>4.4992991217392038E-2</v>
          </cell>
          <cell r="CV51">
            <v>5.5875020459033198E-4</v>
          </cell>
          <cell r="CW51">
            <v>4.8454642433245983E-4</v>
          </cell>
          <cell r="CX51">
            <v>3.9529021321403678E-4</v>
          </cell>
          <cell r="CY51">
            <v>2.855721038945523E-4</v>
          </cell>
          <cell r="CZ51">
            <v>1.477482838276329E-4</v>
          </cell>
        </row>
        <row r="52">
          <cell r="CQ52">
            <v>0.18364366535309656</v>
          </cell>
          <cell r="CR52">
            <v>0.15936354447343126</v>
          </cell>
          <cell r="CS52">
            <v>0.13001944913591346</v>
          </cell>
          <cell r="CT52">
            <v>9.412877084908064E-2</v>
          </cell>
          <cell r="CU52">
            <v>4.8957348498807188E-2</v>
          </cell>
          <cell r="CV52">
            <v>6.0305028978041954E-4</v>
          </cell>
          <cell r="CW52">
            <v>5.2331906733812646E-4</v>
          </cell>
          <cell r="CX52">
            <v>4.269587318884399E-4</v>
          </cell>
          <cell r="CY52">
            <v>3.091006838056211E-4</v>
          </cell>
          <cell r="CZ52">
            <v>1.607664666370091E-4</v>
          </cell>
        </row>
        <row r="53">
          <cell r="CQ53">
            <v>0.19810238985628345</v>
          </cell>
          <cell r="CR53">
            <v>0.1719162217040319</v>
          </cell>
          <cell r="CS53">
            <v>0.14028581463949399</v>
          </cell>
          <cell r="CT53">
            <v>0.10172073063345076</v>
          </cell>
          <cell r="CU53">
            <v>5.3012387817444467E-2</v>
          </cell>
          <cell r="CV53">
            <v>6.505299454752524E-4</v>
          </cell>
          <cell r="CW53">
            <v>5.6453963232129078E-4</v>
          </cell>
          <cell r="CX53">
            <v>4.6067149121516155E-4</v>
          </cell>
          <cell r="CY53">
            <v>3.3403121184296346E-4</v>
          </cell>
          <cell r="CZ53">
            <v>1.7408243172338105E-4</v>
          </cell>
        </row>
        <row r="54">
          <cell r="CQ54">
            <v>0.21359886708092263</v>
          </cell>
          <cell r="CR54">
            <v>0.185385644032036</v>
          </cell>
          <cell r="CS54">
            <v>0.15132062471985508</v>
          </cell>
          <cell r="CT54">
            <v>0.10982404665504944</v>
          </cell>
          <cell r="CU54">
            <v>5.7358131868555248E-2</v>
          </cell>
          <cell r="CV54">
            <v>7.014173804593349E-4</v>
          </cell>
          <cell r="CW54">
            <v>6.0877061095297909E-4</v>
          </cell>
          <cell r="CX54">
            <v>4.9690767395437429E-4</v>
          </cell>
          <cell r="CY54">
            <v>3.6064093489336977E-4</v>
          </cell>
          <cell r="CZ54">
            <v>1.8835301494385314E-4</v>
          </cell>
        </row>
        <row r="55">
          <cell r="CQ55">
            <v>0.23020758013308884</v>
          </cell>
          <cell r="CR55">
            <v>0.19964926179707473</v>
          </cell>
          <cell r="CS55">
            <v>0.16318491479987485</v>
          </cell>
          <cell r="CT55">
            <v>0.11813650185382593</v>
          </cell>
          <cell r="CU55">
            <v>6.1969451954532441E-2</v>
          </cell>
          <cell r="CV55">
            <v>7.5595718285181531E-4</v>
          </cell>
          <cell r="CW55">
            <v>6.5560957384334115E-4</v>
          </cell>
          <cell r="CX55">
            <v>5.3586770863369869E-4</v>
          </cell>
          <cell r="CY55">
            <v>3.8793743056486825E-4</v>
          </cell>
          <cell r="CZ55">
            <v>2.0349569851408131E-4</v>
          </cell>
        </row>
        <row r="56">
          <cell r="CQ56">
            <v>0.24800835802928076</v>
          </cell>
          <cell r="CR56">
            <v>0.21514940915313244</v>
          </cell>
          <cell r="CS56">
            <v>0.17555938552674891</v>
          </cell>
          <cell r="CT56">
            <v>0.12702885040005293</v>
          </cell>
          <cell r="CU56">
            <v>6.7194220272961944E-2</v>
          </cell>
          <cell r="CV56">
            <v>8.1441149570804917E-4</v>
          </cell>
          <cell r="CW56">
            <v>7.0650906082938745E-4</v>
          </cell>
          <cell r="CX56">
            <v>5.7650307791459656E-4</v>
          </cell>
          <cell r="CY56">
            <v>4.1713818386784776E-4</v>
          </cell>
          <cell r="CZ56">
            <v>2.2065282747034748E-4</v>
          </cell>
        </row>
        <row r="57">
          <cell r="CQ57">
            <v>0.26708675939092186</v>
          </cell>
          <cell r="CR57">
            <v>0.23178768298061969</v>
          </cell>
          <cell r="CS57">
            <v>0.1887884952970772</v>
          </cell>
          <cell r="CT57">
            <v>0.13698523773481192</v>
          </cell>
          <cell r="CU57">
            <v>7.2900440686554158E-2</v>
          </cell>
          <cell r="CV57">
            <v>8.7706127699815472E-4</v>
          </cell>
          <cell r="CW57">
            <v>7.6114593509248854E-4</v>
          </cell>
          <cell r="CX57">
            <v>6.199449165709656E-4</v>
          </cell>
          <cell r="CY57">
            <v>4.498330348219935E-4</v>
          </cell>
          <cell r="CZ57">
            <v>2.393909520190563E-4</v>
          </cell>
        </row>
        <row r="58">
          <cell r="CQ58">
            <v>0.28753448367794499</v>
          </cell>
          <cell r="CR58">
            <v>0.24864189999166231</v>
          </cell>
          <cell r="CS58">
            <v>0.20284232545255657</v>
          </cell>
          <cell r="CT58">
            <v>0.14767532984266929</v>
          </cell>
          <cell r="CU58">
            <v>7.8753640002267464E-2</v>
          </cell>
          <cell r="CV58">
            <v>9.4420765001859209E-4</v>
          </cell>
          <cell r="CW58">
            <v>8.1649192501808093E-4</v>
          </cell>
          <cell r="CX58">
            <v>6.6609497751366799E-4</v>
          </cell>
          <cell r="CY58">
            <v>4.8493723039022936E-4</v>
          </cell>
          <cell r="CZ58">
            <v>2.5861172686417102E-4</v>
          </cell>
        </row>
        <row r="59">
          <cell r="CQ59">
            <v>0.3094498119380355</v>
          </cell>
          <cell r="CR59">
            <v>0.26780927826559603</v>
          </cell>
          <cell r="CS59">
            <v>0.21906947929579113</v>
          </cell>
          <cell r="CT59">
            <v>0.1596330294743504</v>
          </cell>
          <cell r="CU59">
            <v>8.5202167298384424E-2</v>
          </cell>
          <cell r="CV59">
            <v>1.016173350727461E-3</v>
          </cell>
          <cell r="CW59">
            <v>8.7943388928459702E-4</v>
          </cell>
          <cell r="CX59">
            <v>7.1938181323794211E-4</v>
          </cell>
          <cell r="CY59">
            <v>5.2420400397660671E-4</v>
          </cell>
          <cell r="CZ59">
            <v>2.7978744369112072E-4</v>
          </cell>
        </row>
        <row r="60">
          <cell r="CQ60">
            <v>0.33293807918997181</v>
          </cell>
          <cell r="CR60">
            <v>0.28870385752061661</v>
          </cell>
          <cell r="CS60">
            <v>0.23664147761147603</v>
          </cell>
          <cell r="CT60">
            <v>0.17199934996329155</v>
          </cell>
          <cell r="CU60">
            <v>9.2042746806705933E-2</v>
          </cell>
          <cell r="CV60">
            <v>1.0933042789600547E-3</v>
          </cell>
          <cell r="CW60">
            <v>9.4804764762117157E-4</v>
          </cell>
          <cell r="CX60">
            <v>7.7708485818599464E-4</v>
          </cell>
          <cell r="CY60">
            <v>5.6481260945196994E-4</v>
          </cell>
          <cell r="CZ60">
            <v>3.0225058418021749E-4</v>
          </cell>
        </row>
        <row r="61">
          <cell r="CQ61">
            <v>0.35811218071155776</v>
          </cell>
          <cell r="CR61">
            <v>0.31113425140707712</v>
          </cell>
          <cell r="CS61">
            <v>0.25421021363266338</v>
          </cell>
          <cell r="CT61">
            <v>0.18484436489401621</v>
          </cell>
          <cell r="CU61">
            <v>9.8926136376993351E-2</v>
          </cell>
          <cell r="CV61">
            <v>1.1759711609805408E-3</v>
          </cell>
          <cell r="CW61">
            <v>1.0217047242598396E-3</v>
          </cell>
          <cell r="CX61">
            <v>8.347771903896772E-4</v>
          </cell>
          <cell r="CY61">
            <v>6.0699315491926655E-4</v>
          </cell>
          <cell r="CZ61">
            <v>3.248543046355463E-4</v>
          </cell>
        </row>
        <row r="62">
          <cell r="CQ62">
            <v>0.38509311466558799</v>
          </cell>
          <cell r="CR62">
            <v>0.33414943100635258</v>
          </cell>
          <cell r="CS62">
            <v>0.27280425277168163</v>
          </cell>
          <cell r="CT62">
            <v>0.19837840711638721</v>
          </cell>
          <cell r="CU62">
            <v>0.10634093996404856</v>
          </cell>
          <cell r="CV62">
            <v>1.2645713313607164E-3</v>
          </cell>
          <cell r="CW62">
            <v>1.0972821241119139E-3</v>
          </cell>
          <cell r="CX62">
            <v>8.9583641979142971E-4</v>
          </cell>
          <cell r="CY62">
            <v>6.5143633278989203E-4</v>
          </cell>
          <cell r="CZ62">
            <v>3.4920308597380303E-4</v>
          </cell>
        </row>
        <row r="63">
          <cell r="CQ63">
            <v>0.41401056367196176</v>
          </cell>
          <cell r="CR63">
            <v>0.35856660963602927</v>
          </cell>
          <cell r="CS63">
            <v>0.29280356728219625</v>
          </cell>
          <cell r="CT63">
            <v>0.21287292416403267</v>
          </cell>
          <cell r="CU63">
            <v>0.11429179765163093</v>
          </cell>
          <cell r="CV63">
            <v>1.3595306427503819E-3</v>
          </cell>
          <cell r="CW63">
            <v>1.1774634177053251E-3</v>
          </cell>
          <cell r="CX63">
            <v>9.6151030180520014E-4</v>
          </cell>
          <cell r="CY63">
            <v>6.9903352428028948E-4</v>
          </cell>
          <cell r="CZ63">
            <v>3.7531216533289986E-4</v>
          </cell>
        </row>
        <row r="64">
          <cell r="CQ64">
            <v>0.44500351812124012</v>
          </cell>
          <cell r="CR64">
            <v>0.3855871690390274</v>
          </cell>
          <cell r="CS64">
            <v>0.31441464393520041</v>
          </cell>
          <cell r="CT64">
            <v>0.22849016050309293</v>
          </cell>
          <cell r="CU64">
            <v>0.12300231079563505</v>
          </cell>
          <cell r="CV64">
            <v>1.4613055127185471E-3</v>
          </cell>
          <cell r="CW64">
            <v>1.2661937103983873E-3</v>
          </cell>
          <cell r="CX64">
            <v>1.0324768990630088E-3</v>
          </cell>
          <cell r="CY64">
            <v>7.5031750884752945E-4</v>
          </cell>
          <cell r="CZ64">
            <v>4.0391580633259344E-4</v>
          </cell>
        </row>
        <row r="65">
          <cell r="CQ65">
            <v>0.47822094422557226</v>
          </cell>
          <cell r="CR65">
            <v>0.41362832354475348</v>
          </cell>
          <cell r="CS65">
            <v>0.33753958032949039</v>
          </cell>
          <cell r="CT65">
            <v>0.24547317528669443</v>
          </cell>
          <cell r="CU65">
            <v>0.13226559575258975</v>
          </cell>
          <cell r="CV65">
            <v>1.570385117503507E-3</v>
          </cell>
          <cell r="CW65">
            <v>1.3582754400782099E-3</v>
          </cell>
          <cell r="CX65">
            <v>1.1084147190085919E-3</v>
          </cell>
          <cell r="CY65">
            <v>8.0608644575534075E-4</v>
          </cell>
          <cell r="CZ65">
            <v>4.3433464308838E-4</v>
          </cell>
        </row>
        <row r="66">
          <cell r="CQ66">
            <v>0.51382250001795648</v>
          </cell>
          <cell r="CR66">
            <v>0.44461365811746723</v>
          </cell>
          <cell r="CS66">
            <v>0.36259804411303526</v>
          </cell>
          <cell r="CT66">
            <v>0.26359385486867959</v>
          </cell>
          <cell r="CU66">
            <v>0.14247838154282322</v>
          </cell>
          <cell r="CV66">
            <v>1.6872937432159763E-3</v>
          </cell>
          <cell r="CW66">
            <v>1.4600252878450291E-3</v>
          </cell>
          <cell r="CX66">
            <v>1.1907018690557418E-3</v>
          </cell>
          <cell r="CY66">
            <v>8.6559125389518783E-4</v>
          </cell>
          <cell r="CZ66">
            <v>4.6787145699603045E-4</v>
          </cell>
        </row>
        <row r="67">
          <cell r="CQ67">
            <v>0.55197930274123852</v>
          </cell>
          <cell r="CR67">
            <v>0.47710152974599357</v>
          </cell>
          <cell r="CS67">
            <v>0.3892112898332229</v>
          </cell>
          <cell r="CT67">
            <v>0.28320455503096603</v>
          </cell>
          <cell r="CU67">
            <v>0.15380903270884616</v>
          </cell>
          <cell r="CV67">
            <v>1.8125933057961863E-3</v>
          </cell>
          <cell r="CW67">
            <v>1.5667091767897537E-3</v>
          </cell>
          <cell r="CX67">
            <v>1.2780946223679708E-3</v>
          </cell>
          <cell r="CY67">
            <v>9.299890015274033E-4</v>
          </cell>
          <cell r="CZ67">
            <v>5.050791246601074E-4</v>
          </cell>
        </row>
        <row r="68">
          <cell r="CQ68">
            <v>0.59287475131528478</v>
          </cell>
          <cell r="CR68">
            <v>0.51277814699272251</v>
          </cell>
          <cell r="CS68">
            <v>0.41823887923108094</v>
          </cell>
          <cell r="CT68">
            <v>0.30474361570564729</v>
          </cell>
          <cell r="CU68">
            <v>0.16561262457584741</v>
          </cell>
          <cell r="CV68">
            <v>1.9468860518370612E-3</v>
          </cell>
          <cell r="CW68">
            <v>1.6838642898052666E-3</v>
          </cell>
          <cell r="CX68">
            <v>1.3734156135077839E-3</v>
          </cell>
          <cell r="CY68">
            <v>1.0007191122365859E-3</v>
          </cell>
          <cell r="CZ68">
            <v>5.4383983814379141E-4</v>
          </cell>
        </row>
        <row r="69">
          <cell r="CQ69">
            <v>0.63670540783546548</v>
          </cell>
          <cell r="CR69">
            <v>0.5505812606401228</v>
          </cell>
          <cell r="CS69">
            <v>0.44967268337901284</v>
          </cell>
          <cell r="CT69">
            <v>0.32804007969383608</v>
          </cell>
          <cell r="CU69">
            <v>0.17916280575645954</v>
          </cell>
          <cell r="CV69">
            <v>2.0908174532547979E-3</v>
          </cell>
          <cell r="CW69">
            <v>1.8080024058455561E-3</v>
          </cell>
          <cell r="CX69">
            <v>1.4766381486486708E-3</v>
          </cell>
          <cell r="CY69">
            <v>1.0772201956359185E-3</v>
          </cell>
          <cell r="CZ69">
            <v>5.8833601323283623E-4</v>
          </cell>
        </row>
        <row r="70">
          <cell r="CQ70">
            <v>0.68368194233933843</v>
          </cell>
          <cell r="CR70">
            <v>0.5917759348252023</v>
          </cell>
          <cell r="CS70">
            <v>0.48324789128740947</v>
          </cell>
          <cell r="CT70">
            <v>0.35324971788572646</v>
          </cell>
          <cell r="CU70">
            <v>0.19319336267459727</v>
          </cell>
          <cell r="CV70">
            <v>2.2450793097199863E-3</v>
          </cell>
          <cell r="CW70">
            <v>1.943277750938222E-3</v>
          </cell>
          <cell r="CX70">
            <v>1.58689263970158E-3</v>
          </cell>
          <cell r="CY70">
            <v>1.1600037732107202E-3</v>
          </cell>
          <cell r="CZ70">
            <v>6.3440964936395557E-4</v>
          </cell>
        </row>
        <row r="71">
          <cell r="CQ71">
            <v>0.73403014538250999</v>
          </cell>
          <cell r="CR71">
            <v>0.63566581123575383</v>
          </cell>
          <cell r="CS71">
            <v>0.519619670799777</v>
          </cell>
          <cell r="CT71">
            <v>0.38031972629436311</v>
          </cell>
          <cell r="CU71">
            <v>0.20781067501885853</v>
          </cell>
          <cell r="CV71">
            <v>2.410413073760958E-3</v>
          </cell>
          <cell r="CW71">
            <v>2.0874036190258551E-3</v>
          </cell>
          <cell r="CX71">
            <v>1.7063305311888232E-3</v>
          </cell>
          <cell r="CY71">
            <v>1.2488964468774053E-3</v>
          </cell>
          <cell r="CZ71">
            <v>6.8241007686614501E-4</v>
          </cell>
        </row>
        <row r="72">
          <cell r="CQ72">
            <v>0.78799201329057045</v>
          </cell>
          <cell r="CR72">
            <v>0.68240343834226003</v>
          </cell>
          <cell r="CS72">
            <v>0.55912379649694954</v>
          </cell>
          <cell r="CT72">
            <v>0.40890910685350407</v>
          </cell>
          <cell r="CU72">
            <v>0.22251538851078839</v>
          </cell>
          <cell r="CV72">
            <v>2.5876134145213091E-3</v>
          </cell>
          <cell r="CW72">
            <v>2.2408809497904939E-3</v>
          </cell>
          <cell r="CX72">
            <v>1.8360544419123268E-3</v>
          </cell>
          <cell r="CY72">
            <v>1.3427784449179215E-3</v>
          </cell>
          <cell r="CZ72">
            <v>7.3069751283839175E-4</v>
          </cell>
        </row>
        <row r="73">
          <cell r="CQ73">
            <v>0.84582691130331833</v>
          </cell>
          <cell r="CR73">
            <v>0.7331735232306168</v>
          </cell>
          <cell r="CS73">
            <v>0.60086134968240601</v>
          </cell>
          <cell r="CT73">
            <v>0.4376934302356783</v>
          </cell>
          <cell r="CU73">
            <v>0.23905422395270548</v>
          </cell>
          <cell r="CV73">
            <v>2.777532037300641E-3</v>
          </cell>
          <cell r="CW73">
            <v>2.4076000922408042E-3</v>
          </cell>
          <cell r="CX73">
            <v>1.9731124966773546E-3</v>
          </cell>
          <cell r="CY73">
            <v>1.4373005974973642E-3</v>
          </cell>
          <cell r="CZ73">
            <v>7.8500785066954967E-4</v>
          </cell>
        </row>
        <row r="74">
          <cell r="CQ74">
            <v>0.90781282020187459</v>
          </cell>
          <cell r="CR74">
            <v>0.7876313903348704</v>
          </cell>
          <cell r="CS74">
            <v>0.64361535195114561</v>
          </cell>
          <cell r="CT74">
            <v>0.46852265092446532</v>
          </cell>
          <cell r="CU74">
            <v>0.25639463512564953</v>
          </cell>
          <cell r="CV74">
            <v>2.9810817772369701E-3</v>
          </cell>
          <cell r="CW74">
            <v>2.5864291984607208E-3</v>
          </cell>
          <cell r="CX74">
            <v>2.1135083737029129E-3</v>
          </cell>
          <cell r="CY74">
            <v>1.5385377974537636E-3</v>
          </cell>
          <cell r="CZ74">
            <v>8.4195040821788273E-4</v>
          </cell>
        </row>
        <row r="75">
          <cell r="CQ75">
            <v>0.97424767241053944</v>
          </cell>
          <cell r="CR75">
            <v>0.84427516779815015</v>
          </cell>
          <cell r="CS75">
            <v>0.68775759794722446</v>
          </cell>
          <cell r="CT75">
            <v>0.50223708644678677</v>
          </cell>
          <cell r="CU75">
            <v>0.27473604584688593</v>
          </cell>
          <cell r="CV75">
            <v>3.1992409868068913E-3</v>
          </cell>
          <cell r="CW75">
            <v>2.7724364116570484E-3</v>
          </cell>
          <cell r="CX75">
            <v>2.2584629747141212E-3</v>
          </cell>
          <cell r="CY75">
            <v>1.6492494850713425E-3</v>
          </cell>
          <cell r="CZ75">
            <v>9.0218005474098186E-4</v>
          </cell>
        </row>
        <row r="76">
          <cell r="CQ76">
            <v>1.0454507839953071</v>
          </cell>
          <cell r="CR76">
            <v>0.90374564994426665</v>
          </cell>
          <cell r="CS76">
            <v>0.73800125208099587</v>
          </cell>
          <cell r="CT76">
            <v>0.53893927805691488</v>
          </cell>
          <cell r="CU76">
            <v>0.29432922523071392</v>
          </cell>
          <cell r="CV76">
            <v>3.4330582382318267E-3</v>
          </cell>
          <cell r="CW76">
            <v>2.967725976492518E-3</v>
          </cell>
          <cell r="CX76">
            <v>2.4234534203510043E-3</v>
          </cell>
          <cell r="CY76">
            <v>1.7697723860029266E-3</v>
          </cell>
          <cell r="CZ76">
            <v>9.6652026752435717E-4</v>
          </cell>
        </row>
        <row r="77">
          <cell r="CQ77">
            <v>1.05944414558399</v>
          </cell>
          <cell r="CR77">
            <v>0.97014190700323943</v>
          </cell>
          <cell r="CS77">
            <v>0.79330554418890586</v>
          </cell>
          <cell r="CT77">
            <v>0.57802649380623927</v>
          </cell>
          <cell r="CU77">
            <v>0.31605088470086162</v>
          </cell>
          <cell r="CV77">
            <v>3.4790097320926802E-3</v>
          </cell>
          <cell r="CW77">
            <v>3.1857584470531674E-3</v>
          </cell>
          <cell r="CX77">
            <v>2.6050620226278688E-3</v>
          </cell>
          <cell r="CY77">
            <v>1.8981272450666366E-3</v>
          </cell>
          <cell r="CZ77">
            <v>1.0378499973726363E-3</v>
          </cell>
        </row>
        <row r="78">
          <cell r="CQ78">
            <v>1.05944414558399</v>
          </cell>
          <cell r="CR78">
            <v>1.0419346113866286</v>
          </cell>
          <cell r="CS78">
            <v>0.85097244826190677</v>
          </cell>
          <cell r="CT78">
            <v>0.61975667360867226</v>
          </cell>
          <cell r="CU78">
            <v>0.33943634272336642</v>
          </cell>
          <cell r="CV78">
            <v>3.4790097320926802E-3</v>
          </cell>
          <cell r="CW78">
            <v>3.4215118072318542E-3</v>
          </cell>
          <cell r="CX78">
            <v>2.7944289857904587E-3</v>
          </cell>
          <cell r="CY78">
            <v>2.0351610870674485E-3</v>
          </cell>
          <cell r="CZ78">
            <v>1.114643319973794E-3</v>
          </cell>
        </row>
        <row r="79">
          <cell r="CQ79">
            <v>1.05944414558399</v>
          </cell>
          <cell r="CR79">
            <v>1.05944414558399</v>
          </cell>
          <cell r="CS79">
            <v>0.91093164833439411</v>
          </cell>
          <cell r="CT79">
            <v>0.66403895687765047</v>
          </cell>
          <cell r="CU79">
            <v>0.36410139016321819</v>
          </cell>
          <cell r="CV79">
            <v>3.4790097320926802E-3</v>
          </cell>
          <cell r="CW79">
            <v>3.4790097320926802E-3</v>
          </cell>
          <cell r="CX79">
            <v>2.9913234058032202E-3</v>
          </cell>
          <cell r="CY79">
            <v>2.1805755434068526E-3</v>
          </cell>
          <cell r="CZ79">
            <v>1.1956385668147414E-3</v>
          </cell>
        </row>
        <row r="80">
          <cell r="CQ80">
            <v>1.05944414558399</v>
          </cell>
          <cell r="CR80">
            <v>1.05944414558399</v>
          </cell>
          <cell r="CS80">
            <v>0.97559115032857135</v>
          </cell>
          <cell r="CT80">
            <v>0.71183262185968943</v>
          </cell>
          <cell r="CU80">
            <v>0.3906383038933553</v>
          </cell>
          <cell r="CV80">
            <v>3.4790097320926802E-3</v>
          </cell>
          <cell r="CW80">
            <v>3.4790097320926802E-3</v>
          </cell>
          <cell r="CX80">
            <v>3.2036527085301807E-3</v>
          </cell>
          <cell r="CY80">
            <v>2.3375206983713326E-3</v>
          </cell>
          <cell r="CZ80">
            <v>1.282780660630325E-3</v>
          </cell>
        </row>
        <row r="81">
          <cell r="CQ81">
            <v>1.05944414558399</v>
          </cell>
          <cell r="CR81">
            <v>1.05944414558399</v>
          </cell>
          <cell r="CS81">
            <v>1.0478987674801099</v>
          </cell>
          <cell r="CT81">
            <v>0.76449057139301035</v>
          </cell>
          <cell r="CU81">
            <v>0.41994632456771247</v>
          </cell>
          <cell r="CV81">
            <v>3.4790097320926802E-3</v>
          </cell>
          <cell r="CW81">
            <v>3.4790097320926802E-3</v>
          </cell>
          <cell r="CX81">
            <v>3.4410969426818257E-3</v>
          </cell>
          <cell r="CY81">
            <v>2.5104392232997855E-3</v>
          </cell>
          <cell r="CZ81">
            <v>1.3790225338611763E-3</v>
          </cell>
        </row>
        <row r="82">
          <cell r="CQ82">
            <v>1.05944414558399</v>
          </cell>
          <cell r="CR82">
            <v>1.05944414558399</v>
          </cell>
          <cell r="CS82">
            <v>1.05944414558399</v>
          </cell>
          <cell r="CT82">
            <v>0.82097138938527947</v>
          </cell>
          <cell r="CU82">
            <v>0.4518712599948696</v>
          </cell>
          <cell r="CV82">
            <v>3.4790097320926802E-3</v>
          </cell>
          <cell r="CW82">
            <v>3.4790097320926802E-3</v>
          </cell>
          <cell r="CX82">
            <v>3.4790097320926802E-3</v>
          </cell>
          <cell r="CY82">
            <v>2.6959113091012941E-3</v>
          </cell>
          <cell r="CZ82">
            <v>1.4838578491635111E-3</v>
          </cell>
        </row>
        <row r="83">
          <cell r="CQ83">
            <v>1.05944414558399</v>
          </cell>
          <cell r="CR83">
            <v>1.05944414558399</v>
          </cell>
          <cell r="CS83">
            <v>1.05944414558399</v>
          </cell>
          <cell r="CT83">
            <v>0.88172439101655398</v>
          </cell>
          <cell r="CU83">
            <v>0.48667285260089083</v>
          </cell>
          <cell r="CV83">
            <v>3.4790097320926802E-3</v>
          </cell>
          <cell r="CW83">
            <v>3.4790097320926802E-3</v>
          </cell>
          <cell r="CX83">
            <v>3.4790097320926802E-3</v>
          </cell>
          <cell r="CY83">
            <v>2.8954124199527206E-3</v>
          </cell>
          <cell r="CZ83">
            <v>1.5981395504436982E-3</v>
          </cell>
        </row>
        <row r="84">
          <cell r="CQ84">
            <v>1.05944414558399</v>
          </cell>
          <cell r="CR84">
            <v>1.05944414558399</v>
          </cell>
          <cell r="CS84">
            <v>1.05944414558399</v>
          </cell>
          <cell r="CT84">
            <v>0.94745285163387172</v>
          </cell>
          <cell r="CU84">
            <v>0.52113669083213809</v>
          </cell>
          <cell r="CV84">
            <v>3.4790097320926802E-3</v>
          </cell>
          <cell r="CW84">
            <v>3.4790097320926802E-3</v>
          </cell>
          <cell r="CX84">
            <v>3.4790097320926802E-3</v>
          </cell>
          <cell r="CY84">
            <v>3.1112519761164583E-3</v>
          </cell>
          <cell r="CZ84">
            <v>1.7113121316614513E-3</v>
          </cell>
        </row>
        <row r="85">
          <cell r="CQ85">
            <v>1.05944414558399</v>
          </cell>
          <cell r="CR85">
            <v>1.05944414558399</v>
          </cell>
          <cell r="CS85">
            <v>1.05944414558399</v>
          </cell>
          <cell r="CT85">
            <v>1.0164255151969075</v>
          </cell>
          <cell r="CU85">
            <v>0.55778314157639575</v>
          </cell>
          <cell r="CV85">
            <v>3.4790097320926802E-3</v>
          </cell>
          <cell r="CW85">
            <v>3.4790097320926802E-3</v>
          </cell>
          <cell r="CX85">
            <v>3.4790097320926802E-3</v>
          </cell>
          <cell r="CY85">
            <v>3.3377448674919508E-3</v>
          </cell>
          <cell r="CZ85">
            <v>1.8316519903669329E-3</v>
          </cell>
        </row>
        <row r="86">
          <cell r="CQ86">
            <v>1.05944414558399</v>
          </cell>
          <cell r="CR86">
            <v>1.05944414558399</v>
          </cell>
          <cell r="CS86">
            <v>1.05944414558399</v>
          </cell>
          <cell r="CT86">
            <v>1.05944414558399</v>
          </cell>
          <cell r="CU86">
            <v>0.59758068188177049</v>
          </cell>
          <cell r="CV86">
            <v>3.4790097320926802E-3</v>
          </cell>
          <cell r="CW86">
            <v>3.4790097320926802E-3</v>
          </cell>
          <cell r="CX86">
            <v>3.4790097320926802E-3</v>
          </cell>
          <cell r="CY86">
            <v>3.4790097320926802E-3</v>
          </cell>
          <cell r="CZ86">
            <v>1.9623394179324786E-3</v>
          </cell>
        </row>
        <row r="87">
          <cell r="CQ87">
            <v>1.05944414558399</v>
          </cell>
          <cell r="CR87">
            <v>1.05944414558399</v>
          </cell>
          <cell r="CS87">
            <v>1.05944414558399</v>
          </cell>
          <cell r="CT87">
            <v>1.05944414558399</v>
          </cell>
          <cell r="CU87">
            <v>0.63902287762674004</v>
          </cell>
          <cell r="CV87">
            <v>3.4790097320926802E-3</v>
          </cell>
          <cell r="CW87">
            <v>3.4790097320926802E-3</v>
          </cell>
          <cell r="CX87">
            <v>3.4790097320926802E-3</v>
          </cell>
          <cell r="CY87">
            <v>3.4790097320926802E-3</v>
          </cell>
          <cell r="CZ87">
            <v>2.098427575969885E-3</v>
          </cell>
        </row>
        <row r="88">
          <cell r="CQ88">
            <v>1.05944414558399</v>
          </cell>
          <cell r="CR88">
            <v>1.05944414558399</v>
          </cell>
          <cell r="CS88">
            <v>1.05944414558399</v>
          </cell>
          <cell r="CT88">
            <v>1.05944414558399</v>
          </cell>
          <cell r="CU88">
            <v>0.68424883016939986</v>
          </cell>
          <cell r="CV88">
            <v>3.4790097320926802E-3</v>
          </cell>
          <cell r="CW88">
            <v>3.4790097320926802E-3</v>
          </cell>
          <cell r="CX88">
            <v>3.4790097320926802E-3</v>
          </cell>
          <cell r="CY88">
            <v>3.4790097320926802E-3</v>
          </cell>
          <cell r="CZ88">
            <v>2.2469408597469596E-3</v>
          </cell>
        </row>
        <row r="89">
          <cell r="CQ89">
            <v>1.05944414558399</v>
          </cell>
          <cell r="CR89">
            <v>1.05944414558399</v>
          </cell>
          <cell r="CS89">
            <v>1.05944414558399</v>
          </cell>
          <cell r="CT89">
            <v>1.05944414558399</v>
          </cell>
          <cell r="CU89">
            <v>0.73209340057702921</v>
          </cell>
          <cell r="CV89">
            <v>3.4790097320926802E-3</v>
          </cell>
          <cell r="CW89">
            <v>3.4790097320926802E-3</v>
          </cell>
          <cell r="CX89">
            <v>3.4790097320926802E-3</v>
          </cell>
          <cell r="CY89">
            <v>3.4790097320926802E-3</v>
          </cell>
          <cell r="CZ89">
            <v>2.4040531782865875E-3</v>
          </cell>
        </row>
        <row r="90">
          <cell r="CQ90">
            <v>1.05944414558399</v>
          </cell>
          <cell r="CR90">
            <v>1.05944414558399</v>
          </cell>
          <cell r="CS90">
            <v>1.05944414558399</v>
          </cell>
          <cell r="CT90">
            <v>1.05944414558399</v>
          </cell>
          <cell r="CU90">
            <v>0.78517903897210883</v>
          </cell>
          <cell r="CV90">
            <v>3.4790097320926802E-3</v>
          </cell>
          <cell r="CW90">
            <v>3.4790097320926802E-3</v>
          </cell>
          <cell r="CX90">
            <v>3.4790097320926802E-3</v>
          </cell>
          <cell r="CY90">
            <v>3.4790097320926802E-3</v>
          </cell>
          <cell r="CZ90">
            <v>2.5783761507440286E-3</v>
          </cell>
        </row>
        <row r="91">
          <cell r="CQ91">
            <v>1.05944414558399</v>
          </cell>
          <cell r="CR91">
            <v>1.05944414558399</v>
          </cell>
          <cell r="CS91">
            <v>1.05944414558399</v>
          </cell>
          <cell r="CT91">
            <v>1.05944414558399</v>
          </cell>
          <cell r="CU91">
            <v>0.84265430243047246</v>
          </cell>
          <cell r="CV91">
            <v>3.4790097320926802E-3</v>
          </cell>
          <cell r="CW91">
            <v>3.4790097320926802E-3</v>
          </cell>
          <cell r="CX91">
            <v>3.4790097320926802E-3</v>
          </cell>
          <cell r="CY91">
            <v>3.4790097320926802E-3</v>
          </cell>
          <cell r="CZ91">
            <v>2.7671138031815879E-3</v>
          </cell>
        </row>
        <row r="92">
          <cell r="CQ92">
            <v>1.05944414558399</v>
          </cell>
          <cell r="CR92">
            <v>1.05944414558399</v>
          </cell>
          <cell r="CS92">
            <v>1.05944414558399</v>
          </cell>
          <cell r="CT92">
            <v>1.05944414558399</v>
          </cell>
          <cell r="CU92">
            <v>0.90395498437402921</v>
          </cell>
          <cell r="CV92">
            <v>3.4790097320926802E-3</v>
          </cell>
          <cell r="CW92">
            <v>3.4790097320926802E-3</v>
          </cell>
          <cell r="CX92">
            <v>3.4790097320926802E-3</v>
          </cell>
          <cell r="CY92">
            <v>3.4790097320926802E-3</v>
          </cell>
          <cell r="CZ92">
            <v>2.9684133902853466E-3</v>
          </cell>
        </row>
        <row r="93">
          <cell r="CQ93">
            <v>1.05944414558399</v>
          </cell>
          <cell r="CR93">
            <v>1.05944414558399</v>
          </cell>
          <cell r="CS93">
            <v>1.05944414558399</v>
          </cell>
          <cell r="CT93">
            <v>1.05944414558399</v>
          </cell>
          <cell r="CU93">
            <v>0.9610413587938329</v>
          </cell>
          <cell r="CV93">
            <v>3.4790097320926802E-3</v>
          </cell>
          <cell r="CW93">
            <v>3.4790097320926802E-3</v>
          </cell>
          <cell r="CX93">
            <v>3.4790097320926802E-3</v>
          </cell>
          <cell r="CY93">
            <v>3.4790097320926802E-3</v>
          </cell>
          <cell r="CZ93">
            <v>3.1558740063114127E-3</v>
          </cell>
        </row>
        <row r="94">
          <cell r="CQ94">
            <v>1.05944414558399</v>
          </cell>
          <cell r="CR94">
            <v>1.05944414558399</v>
          </cell>
          <cell r="CS94">
            <v>1.05944414558399</v>
          </cell>
          <cell r="CT94">
            <v>1.05944414558399</v>
          </cell>
          <cell r="CU94">
            <v>1.0216035634019429</v>
          </cell>
          <cell r="CV94">
            <v>3.4790097320926802E-3</v>
          </cell>
          <cell r="CW94">
            <v>3.4790097320926802E-3</v>
          </cell>
          <cell r="CX94">
            <v>3.4790097320926802E-3</v>
          </cell>
          <cell r="CY94">
            <v>3.4790097320926802E-3</v>
          </cell>
          <cell r="CZ94">
            <v>3.3547485766290976E-3</v>
          </cell>
        </row>
        <row r="95">
          <cell r="CQ95">
            <v>1.05944414558399</v>
          </cell>
          <cell r="CR95">
            <v>1.05944414558399</v>
          </cell>
          <cell r="CS95">
            <v>1.05944414558399</v>
          </cell>
          <cell r="CT95">
            <v>1.05944414558399</v>
          </cell>
          <cell r="CU95">
            <v>1.05944414558399</v>
          </cell>
          <cell r="CV95">
            <v>3.4790097320926802E-3</v>
          </cell>
          <cell r="CW95">
            <v>3.4790097320926802E-3</v>
          </cell>
          <cell r="CX95">
            <v>3.4790097320926802E-3</v>
          </cell>
          <cell r="CY95">
            <v>3.4790097320926802E-3</v>
          </cell>
          <cell r="CZ95">
            <v>3.4790097320926802E-3</v>
          </cell>
        </row>
        <row r="96">
          <cell r="CQ96">
            <v>1.05944414558399</v>
          </cell>
          <cell r="CR96">
            <v>1.05944414558399</v>
          </cell>
          <cell r="CS96">
            <v>1.05944414558399</v>
          </cell>
          <cell r="CT96">
            <v>1.05944414558399</v>
          </cell>
          <cell r="CU96">
            <v>1.05944414558399</v>
          </cell>
          <cell r="CV96">
            <v>3.4790097320926802E-3</v>
          </cell>
          <cell r="CW96">
            <v>3.4790097320926802E-3</v>
          </cell>
          <cell r="CX96">
            <v>3.4790097320926802E-3</v>
          </cell>
          <cell r="CY96">
            <v>3.4790097320926802E-3</v>
          </cell>
          <cell r="CZ96">
            <v>3.4790097320926802E-3</v>
          </cell>
        </row>
        <row r="97">
          <cell r="CQ97">
            <v>1.05944414558399</v>
          </cell>
          <cell r="CR97">
            <v>1.05944414558399</v>
          </cell>
          <cell r="CS97">
            <v>1.05944414558399</v>
          </cell>
          <cell r="CT97">
            <v>1.05944414558399</v>
          </cell>
          <cell r="CU97">
            <v>1.05944414558399</v>
          </cell>
          <cell r="CV97">
            <v>3.4790097320926802E-3</v>
          </cell>
          <cell r="CW97">
            <v>3.4790097320926802E-3</v>
          </cell>
          <cell r="CX97">
            <v>3.4790097320926802E-3</v>
          </cell>
          <cell r="CY97">
            <v>3.4790097320926802E-3</v>
          </cell>
          <cell r="CZ97">
            <v>3.4790097320926802E-3</v>
          </cell>
        </row>
        <row r="98">
          <cell r="CQ98">
            <v>1.05944414558399</v>
          </cell>
          <cell r="CR98">
            <v>1.05944414558399</v>
          </cell>
          <cell r="CS98">
            <v>1.05944414558399</v>
          </cell>
          <cell r="CT98">
            <v>1.05944414558399</v>
          </cell>
          <cell r="CU98">
            <v>1.05944414558399</v>
          </cell>
          <cell r="CV98">
            <v>3.4790097320926802E-3</v>
          </cell>
          <cell r="CW98">
            <v>3.4790097320926802E-3</v>
          </cell>
          <cell r="CX98">
            <v>3.4790097320926802E-3</v>
          </cell>
          <cell r="CY98">
            <v>3.4790097320926802E-3</v>
          </cell>
          <cell r="CZ98">
            <v>3.4790097320926802E-3</v>
          </cell>
        </row>
        <row r="99">
          <cell r="CQ99">
            <v>1.05944414558399</v>
          </cell>
          <cell r="CR99">
            <v>1.05944414558399</v>
          </cell>
          <cell r="CS99">
            <v>1.05944414558399</v>
          </cell>
          <cell r="CT99">
            <v>1.05944414558399</v>
          </cell>
          <cell r="CU99">
            <v>1.05944414558399</v>
          </cell>
          <cell r="CV99">
            <v>3.4790097320926802E-3</v>
          </cell>
          <cell r="CW99">
            <v>3.4790097320926802E-3</v>
          </cell>
          <cell r="CX99">
            <v>3.4790097320926802E-3</v>
          </cell>
          <cell r="CY99">
            <v>3.4790097320926802E-3</v>
          </cell>
          <cell r="CZ99">
            <v>3.4790097320926802E-3</v>
          </cell>
        </row>
        <row r="100">
          <cell r="CQ100">
            <v>1.05944414558399</v>
          </cell>
          <cell r="CR100">
            <v>1.05944414558399</v>
          </cell>
          <cell r="CS100">
            <v>1.05944414558399</v>
          </cell>
          <cell r="CT100">
            <v>1.05944414558399</v>
          </cell>
          <cell r="CU100">
            <v>1.05944414558399</v>
          </cell>
          <cell r="CV100">
            <v>3.4790097320926802E-3</v>
          </cell>
          <cell r="CW100">
            <v>3.4790097320926802E-3</v>
          </cell>
          <cell r="CX100">
            <v>3.4790097320926802E-3</v>
          </cell>
          <cell r="CY100">
            <v>3.4790097320926802E-3</v>
          </cell>
          <cell r="CZ100">
            <v>3.4790097320926802E-3</v>
          </cell>
        </row>
        <row r="101">
          <cell r="CQ101">
            <v>1.05944414558399</v>
          </cell>
          <cell r="CR101">
            <v>1.05944414558399</v>
          </cell>
          <cell r="CS101">
            <v>1.05944414558399</v>
          </cell>
          <cell r="CT101">
            <v>1.05944414558399</v>
          </cell>
          <cell r="CU101">
            <v>1.05944414558399</v>
          </cell>
          <cell r="CV101">
            <v>3.4790097320926802E-3</v>
          </cell>
          <cell r="CW101">
            <v>3.4790097320926802E-3</v>
          </cell>
          <cell r="CX101">
            <v>3.4790097320926802E-3</v>
          </cell>
          <cell r="CY101">
            <v>3.4790097320926802E-3</v>
          </cell>
          <cell r="CZ101">
            <v>3.4790097320926802E-3</v>
          </cell>
        </row>
        <row r="102">
          <cell r="CQ102">
            <v>1.05944414558399</v>
          </cell>
          <cell r="CR102">
            <v>1.05944414558399</v>
          </cell>
          <cell r="CS102">
            <v>1.05944414558399</v>
          </cell>
          <cell r="CT102">
            <v>1.05944414558399</v>
          </cell>
          <cell r="CU102">
            <v>1.05944414558399</v>
          </cell>
          <cell r="CV102">
            <v>3.4790097320926802E-3</v>
          </cell>
          <cell r="CW102">
            <v>3.4790097320926802E-3</v>
          </cell>
          <cell r="CX102">
            <v>3.4790097320926802E-3</v>
          </cell>
          <cell r="CY102">
            <v>3.4790097320926802E-3</v>
          </cell>
          <cell r="CZ102">
            <v>3.4790097320926802E-3</v>
          </cell>
        </row>
        <row r="103">
          <cell r="CQ103">
            <v>1.05944414558399</v>
          </cell>
          <cell r="CR103">
            <v>1.05944414558399</v>
          </cell>
          <cell r="CS103">
            <v>1.05944414558399</v>
          </cell>
          <cell r="CT103">
            <v>1.05944414558399</v>
          </cell>
          <cell r="CU103">
            <v>1.05944414558399</v>
          </cell>
          <cell r="CV103">
            <v>3.4790097320926802E-3</v>
          </cell>
          <cell r="CW103">
            <v>3.4790097320926802E-3</v>
          </cell>
          <cell r="CX103">
            <v>3.4790097320926802E-3</v>
          </cell>
          <cell r="CY103">
            <v>3.4790097320926802E-3</v>
          </cell>
          <cell r="CZ103">
            <v>3.4790097320926802E-3</v>
          </cell>
        </row>
        <row r="104">
          <cell r="CQ104">
            <v>1.05944414558399</v>
          </cell>
          <cell r="CR104">
            <v>1.05944414558399</v>
          </cell>
          <cell r="CS104">
            <v>1.05944414558399</v>
          </cell>
          <cell r="CT104">
            <v>1.05944414558399</v>
          </cell>
          <cell r="CU104">
            <v>1.05944414558399</v>
          </cell>
          <cell r="CV104">
            <v>3.4790097320926802E-3</v>
          </cell>
          <cell r="CW104">
            <v>3.4790097320926802E-3</v>
          </cell>
          <cell r="CX104">
            <v>3.4790097320926802E-3</v>
          </cell>
          <cell r="CY104">
            <v>3.4790097320926802E-3</v>
          </cell>
          <cell r="CZ104">
            <v>3.4790097320926802E-3</v>
          </cell>
        </row>
        <row r="105">
          <cell r="CQ105">
            <v>1.05944414558399</v>
          </cell>
          <cell r="CR105">
            <v>1.05944414558399</v>
          </cell>
          <cell r="CS105">
            <v>1.05944414558399</v>
          </cell>
          <cell r="CT105">
            <v>1.05944414558399</v>
          </cell>
          <cell r="CU105">
            <v>1.05944414558399</v>
          </cell>
          <cell r="CV105">
            <v>3.4790097320926802E-3</v>
          </cell>
          <cell r="CW105">
            <v>3.4790097320926802E-3</v>
          </cell>
          <cell r="CX105">
            <v>3.4790097320926802E-3</v>
          </cell>
          <cell r="CY105">
            <v>3.4790097320926802E-3</v>
          </cell>
          <cell r="CZ105">
            <v>3.4790097320926802E-3</v>
          </cell>
        </row>
        <row r="106">
          <cell r="CQ106">
            <v>1.05944414558399</v>
          </cell>
          <cell r="CR106">
            <v>1.05944414558399</v>
          </cell>
          <cell r="CS106">
            <v>1.05944414558399</v>
          </cell>
          <cell r="CT106">
            <v>1.05944414558399</v>
          </cell>
          <cell r="CU106">
            <v>1.05944414558399</v>
          </cell>
          <cell r="CV106">
            <v>3.4790097320926802E-3</v>
          </cell>
          <cell r="CW106">
            <v>3.4790097320926802E-3</v>
          </cell>
          <cell r="CX106">
            <v>3.4790097320926802E-3</v>
          </cell>
          <cell r="CY106">
            <v>3.4790097320926802E-3</v>
          </cell>
          <cell r="CZ106">
            <v>3.4790097320926802E-3</v>
          </cell>
        </row>
        <row r="107">
          <cell r="CQ107">
            <v>1.05944414558399</v>
          </cell>
          <cell r="CR107">
            <v>1.05944414558399</v>
          </cell>
          <cell r="CS107">
            <v>1.05944414558399</v>
          </cell>
          <cell r="CT107">
            <v>1.05944414558399</v>
          </cell>
          <cell r="CU107">
            <v>1.05944414558399</v>
          </cell>
          <cell r="CV107">
            <v>3.4790097320926802E-3</v>
          </cell>
          <cell r="CW107">
            <v>3.4790097320926802E-3</v>
          </cell>
          <cell r="CX107">
            <v>3.4790097320926802E-3</v>
          </cell>
          <cell r="CY107">
            <v>3.4790097320926802E-3</v>
          </cell>
          <cell r="CZ107">
            <v>3.4790097320926802E-3</v>
          </cell>
        </row>
        <row r="108">
          <cell r="CQ108">
            <v>1.05944414558399</v>
          </cell>
          <cell r="CR108">
            <v>1.05944414558399</v>
          </cell>
          <cell r="CS108">
            <v>1.05944414558399</v>
          </cell>
          <cell r="CT108">
            <v>1.05944414558399</v>
          </cell>
          <cell r="CU108">
            <v>1.05944414558399</v>
          </cell>
          <cell r="CV108">
            <v>3.4790097320926802E-3</v>
          </cell>
          <cell r="CW108">
            <v>3.4790097320926802E-3</v>
          </cell>
          <cell r="CX108">
            <v>3.4790097320926802E-3</v>
          </cell>
          <cell r="CY108">
            <v>3.4790097320926802E-3</v>
          </cell>
          <cell r="CZ108">
            <v>3.4790097320926802E-3</v>
          </cell>
        </row>
        <row r="109">
          <cell r="CQ109">
            <v>1.05944414558399</v>
          </cell>
          <cell r="CR109">
            <v>1.05944414558399</v>
          </cell>
          <cell r="CS109">
            <v>1.05944414558399</v>
          </cell>
          <cell r="CT109">
            <v>1.05944414558399</v>
          </cell>
          <cell r="CU109">
            <v>1.05944414558399</v>
          </cell>
          <cell r="CV109">
            <v>3.4790097320926802E-3</v>
          </cell>
          <cell r="CW109">
            <v>3.4790097320926802E-3</v>
          </cell>
          <cell r="CX109">
            <v>3.4790097320926802E-3</v>
          </cell>
          <cell r="CY109">
            <v>3.4790097320926802E-3</v>
          </cell>
          <cell r="CZ109">
            <v>3.4790097320926802E-3</v>
          </cell>
        </row>
        <row r="110">
          <cell r="CQ110">
            <v>1.05944414558399</v>
          </cell>
          <cell r="CR110">
            <v>1.05944414558399</v>
          </cell>
          <cell r="CS110">
            <v>1.05944414558399</v>
          </cell>
          <cell r="CT110">
            <v>1.05944414558399</v>
          </cell>
          <cell r="CU110">
            <v>1.05944414558399</v>
          </cell>
          <cell r="CV110">
            <v>3.4790097320926802E-3</v>
          </cell>
          <cell r="CW110">
            <v>3.4790097320926802E-3</v>
          </cell>
          <cell r="CX110">
            <v>3.4790097320926802E-3</v>
          </cell>
          <cell r="CY110">
            <v>3.4790097320926802E-3</v>
          </cell>
          <cell r="CZ110">
            <v>3.4790097320926802E-3</v>
          </cell>
        </row>
        <row r="111">
          <cell r="CQ111">
            <v>1.05944414558399</v>
          </cell>
          <cell r="CR111">
            <v>1.05944414558399</v>
          </cell>
          <cell r="CS111">
            <v>1.05944414558399</v>
          </cell>
          <cell r="CT111">
            <v>1.05944414558399</v>
          </cell>
          <cell r="CU111">
            <v>1.05944414558399</v>
          </cell>
          <cell r="CV111">
            <v>3.4790097320926802E-3</v>
          </cell>
          <cell r="CW111">
            <v>3.4790097320926802E-3</v>
          </cell>
          <cell r="CX111">
            <v>3.4790097320926802E-3</v>
          </cell>
          <cell r="CY111">
            <v>3.4790097320926802E-3</v>
          </cell>
          <cell r="CZ111">
            <v>3.4790097320926802E-3</v>
          </cell>
        </row>
        <row r="112">
          <cell r="CQ112">
            <v>1.05944414558399</v>
          </cell>
          <cell r="CR112">
            <v>1.05944414558399</v>
          </cell>
          <cell r="CS112">
            <v>1.05944414558399</v>
          </cell>
          <cell r="CT112">
            <v>1.05944414558399</v>
          </cell>
          <cell r="CU112">
            <v>1.05944414558399</v>
          </cell>
          <cell r="CV112">
            <v>3.4790097320926802E-3</v>
          </cell>
          <cell r="CW112">
            <v>3.4790097320926802E-3</v>
          </cell>
          <cell r="CX112">
            <v>3.4790097320926802E-3</v>
          </cell>
          <cell r="CY112">
            <v>3.4790097320926802E-3</v>
          </cell>
          <cell r="CZ112">
            <v>3.4790097320926802E-3</v>
          </cell>
        </row>
        <row r="113">
          <cell r="CQ113">
            <v>1.05944414558399</v>
          </cell>
          <cell r="CR113">
            <v>1.05944414558399</v>
          </cell>
          <cell r="CS113">
            <v>1.05944414558399</v>
          </cell>
          <cell r="CT113">
            <v>1.05944414558399</v>
          </cell>
          <cell r="CU113">
            <v>1.05944414558399</v>
          </cell>
          <cell r="CV113">
            <v>3.4790097320926802E-3</v>
          </cell>
          <cell r="CW113">
            <v>3.4790097320926802E-3</v>
          </cell>
          <cell r="CX113">
            <v>3.4790097320926802E-3</v>
          </cell>
          <cell r="CY113">
            <v>3.4790097320926802E-3</v>
          </cell>
          <cell r="CZ113">
            <v>3.4790097320926802E-3</v>
          </cell>
        </row>
        <row r="114">
          <cell r="CQ114">
            <v>1.05944414558399</v>
          </cell>
          <cell r="CR114">
            <v>1.05944414558399</v>
          </cell>
          <cell r="CS114">
            <v>1.05944414558399</v>
          </cell>
          <cell r="CT114">
            <v>1.05944414558399</v>
          </cell>
          <cell r="CU114">
            <v>1.05944414558399</v>
          </cell>
          <cell r="CV114">
            <v>3.4790097320926802E-3</v>
          </cell>
          <cell r="CW114">
            <v>3.4790097320926802E-3</v>
          </cell>
          <cell r="CX114">
            <v>3.4790097320926802E-3</v>
          </cell>
          <cell r="CY114">
            <v>3.4790097320926802E-3</v>
          </cell>
          <cell r="CZ114">
            <v>3.4790097320926802E-3</v>
          </cell>
        </row>
        <row r="115">
          <cell r="CQ115">
            <v>1.05944414558399</v>
          </cell>
          <cell r="CR115">
            <v>1.05944414558399</v>
          </cell>
          <cell r="CS115">
            <v>1.05944414558399</v>
          </cell>
          <cell r="CT115">
            <v>1.05944414558399</v>
          </cell>
          <cell r="CU115">
            <v>1.05944414558399</v>
          </cell>
          <cell r="CV115">
            <v>3.4790097320926802E-3</v>
          </cell>
          <cell r="CW115">
            <v>3.4790097320926802E-3</v>
          </cell>
          <cell r="CX115">
            <v>3.4790097320926802E-3</v>
          </cell>
          <cell r="CY115">
            <v>3.4790097320926802E-3</v>
          </cell>
          <cell r="CZ115">
            <v>3.4790097320926802E-3</v>
          </cell>
        </row>
        <row r="116">
          <cell r="CQ116">
            <v>1.05944414558399</v>
          </cell>
          <cell r="CR116">
            <v>1.05944414558399</v>
          </cell>
          <cell r="CS116">
            <v>1.05944414558399</v>
          </cell>
          <cell r="CT116">
            <v>1.05944414558399</v>
          </cell>
          <cell r="CU116">
            <v>1.05944414558399</v>
          </cell>
          <cell r="CV116">
            <v>3.4790097320926802E-3</v>
          </cell>
          <cell r="CW116">
            <v>3.4790097320926802E-3</v>
          </cell>
          <cell r="CX116">
            <v>3.4790097320926802E-3</v>
          </cell>
          <cell r="CY116">
            <v>3.4790097320926802E-3</v>
          </cell>
          <cell r="CZ116">
            <v>3.4790097320926802E-3</v>
          </cell>
        </row>
        <row r="117">
          <cell r="CQ117">
            <v>1.05944414558399</v>
          </cell>
          <cell r="CR117">
            <v>1.05944414558399</v>
          </cell>
          <cell r="CS117">
            <v>1.05944414558399</v>
          </cell>
          <cell r="CT117">
            <v>1.05944414558399</v>
          </cell>
          <cell r="CU117">
            <v>1.05944414558399</v>
          </cell>
          <cell r="CV117">
            <v>3.4790097320926802E-3</v>
          </cell>
          <cell r="CW117">
            <v>3.4790097320926802E-3</v>
          </cell>
          <cell r="CX117">
            <v>3.4790097320926802E-3</v>
          </cell>
          <cell r="CY117">
            <v>3.4790097320926802E-3</v>
          </cell>
          <cell r="CZ117">
            <v>3.4790097320926802E-3</v>
          </cell>
        </row>
        <row r="118">
          <cell r="CQ118">
            <v>1.05944414558399</v>
          </cell>
          <cell r="CR118">
            <v>1.05944414558399</v>
          </cell>
          <cell r="CS118">
            <v>1.05944414558399</v>
          </cell>
          <cell r="CT118">
            <v>1.05944414558399</v>
          </cell>
          <cell r="CU118">
            <v>1.05944414558399</v>
          </cell>
          <cell r="CV118">
            <v>3.4790097320926802E-3</v>
          </cell>
          <cell r="CW118">
            <v>3.4790097320926802E-3</v>
          </cell>
          <cell r="CX118">
            <v>3.4790097320926802E-3</v>
          </cell>
          <cell r="CY118">
            <v>3.4790097320926802E-3</v>
          </cell>
          <cell r="CZ118">
            <v>3.4790097320926802E-3</v>
          </cell>
        </row>
        <row r="119">
          <cell r="CQ119">
            <v>1.05944414558399</v>
          </cell>
          <cell r="CR119">
            <v>1.05944414558399</v>
          </cell>
          <cell r="CS119">
            <v>1.05944414558399</v>
          </cell>
          <cell r="CT119">
            <v>1.05944414558399</v>
          </cell>
          <cell r="CU119">
            <v>1.05944414558399</v>
          </cell>
          <cell r="CV119">
            <v>3.4790097320926802E-3</v>
          </cell>
          <cell r="CW119">
            <v>3.4790097320926802E-3</v>
          </cell>
          <cell r="CX119">
            <v>3.4790097320926802E-3</v>
          </cell>
          <cell r="CY119">
            <v>3.4790097320926802E-3</v>
          </cell>
          <cell r="CZ119">
            <v>3.4790097320926802E-3</v>
          </cell>
        </row>
        <row r="120">
          <cell r="CQ120">
            <v>1.05944414558399</v>
          </cell>
          <cell r="CR120">
            <v>1.05944414558399</v>
          </cell>
          <cell r="CS120">
            <v>1.05944414558399</v>
          </cell>
          <cell r="CT120">
            <v>1.05944414558399</v>
          </cell>
          <cell r="CU120">
            <v>1.05944414558399</v>
          </cell>
          <cell r="CV120">
            <v>3.4790097320926802E-3</v>
          </cell>
          <cell r="CW120">
            <v>3.4790097320926802E-3</v>
          </cell>
          <cell r="CX120">
            <v>3.4790097320926802E-3</v>
          </cell>
          <cell r="CY120">
            <v>3.4790097320926802E-3</v>
          </cell>
          <cell r="CZ120">
            <v>3.4790097320926802E-3</v>
          </cell>
        </row>
        <row r="121">
          <cell r="CQ121">
            <v>1.05944414558399</v>
          </cell>
          <cell r="CR121">
            <v>1.05944414558399</v>
          </cell>
          <cell r="CS121">
            <v>1.05944414558399</v>
          </cell>
          <cell r="CT121">
            <v>1.05944414558399</v>
          </cell>
          <cell r="CU121">
            <v>1.05944414558399</v>
          </cell>
          <cell r="CV121">
            <v>3.4790097320926802E-3</v>
          </cell>
          <cell r="CW121">
            <v>3.4790097320926802E-3</v>
          </cell>
          <cell r="CX121">
            <v>3.4790097320926802E-3</v>
          </cell>
          <cell r="CY121">
            <v>3.4790097320926802E-3</v>
          </cell>
          <cell r="CZ121">
            <v>3.4790097320926802E-3</v>
          </cell>
        </row>
        <row r="122">
          <cell r="CQ122">
            <v>1.05944414558399</v>
          </cell>
          <cell r="CR122">
            <v>1.05944414558399</v>
          </cell>
          <cell r="CS122">
            <v>1.05944414558399</v>
          </cell>
          <cell r="CT122">
            <v>1.05944414558399</v>
          </cell>
          <cell r="CU122">
            <v>1.05944414558399</v>
          </cell>
          <cell r="CV122">
            <v>3.4790097320926802E-3</v>
          </cell>
          <cell r="CW122">
            <v>3.4790097320926802E-3</v>
          </cell>
          <cell r="CX122">
            <v>3.4790097320926802E-3</v>
          </cell>
          <cell r="CY122">
            <v>3.4790097320926802E-3</v>
          </cell>
          <cell r="CZ122">
            <v>3.4790097320926802E-3</v>
          </cell>
        </row>
        <row r="123">
          <cell r="CQ123">
            <v>1.05944414558399</v>
          </cell>
          <cell r="CR123">
            <v>1.05944414558399</v>
          </cell>
          <cell r="CS123">
            <v>1.05944414558399</v>
          </cell>
          <cell r="CT123">
            <v>1.05944414558399</v>
          </cell>
          <cell r="CU123">
            <v>1.05944414558399</v>
          </cell>
          <cell r="CV123">
            <v>3.4790097320926802E-3</v>
          </cell>
          <cell r="CW123">
            <v>3.4790097320926802E-3</v>
          </cell>
          <cell r="CX123">
            <v>3.4790097320926802E-3</v>
          </cell>
          <cell r="CY123">
            <v>3.4790097320926802E-3</v>
          </cell>
          <cell r="CZ123">
            <v>3.4790097320926802E-3</v>
          </cell>
        </row>
        <row r="124">
          <cell r="CQ124">
            <v>1.05944414558399</v>
          </cell>
          <cell r="CR124">
            <v>1.05944414558399</v>
          </cell>
          <cell r="CS124">
            <v>1.05944414558399</v>
          </cell>
          <cell r="CT124">
            <v>1.05944414558399</v>
          </cell>
          <cell r="CU124">
            <v>1.05944414558399</v>
          </cell>
          <cell r="CV124">
            <v>3.4790097320926802E-3</v>
          </cell>
          <cell r="CW124">
            <v>3.4790097320926802E-3</v>
          </cell>
          <cell r="CX124">
            <v>3.4790097320926802E-3</v>
          </cell>
          <cell r="CY124">
            <v>3.4790097320926802E-3</v>
          </cell>
          <cell r="CZ124">
            <v>3.4790097320926802E-3</v>
          </cell>
        </row>
        <row r="125">
          <cell r="CQ125">
            <v>1.05944414558399</v>
          </cell>
          <cell r="CR125">
            <v>1.05944414558399</v>
          </cell>
          <cell r="CS125">
            <v>1.05944414558399</v>
          </cell>
          <cell r="CT125">
            <v>1.05944414558399</v>
          </cell>
          <cell r="CU125">
            <v>1.05944414558399</v>
          </cell>
          <cell r="CV125">
            <v>3.4790097320926802E-3</v>
          </cell>
          <cell r="CW125">
            <v>3.4790097320926802E-3</v>
          </cell>
          <cell r="CX125">
            <v>3.4790097320926802E-3</v>
          </cell>
          <cell r="CY125">
            <v>3.4790097320926802E-3</v>
          </cell>
          <cell r="CZ125">
            <v>3.4790097320926802E-3</v>
          </cell>
        </row>
        <row r="126">
          <cell r="CQ126">
            <v>1.05944414558399</v>
          </cell>
          <cell r="CR126">
            <v>1.05944414558399</v>
          </cell>
          <cell r="CS126">
            <v>1.05944414558399</v>
          </cell>
          <cell r="CT126">
            <v>1.05944414558399</v>
          </cell>
          <cell r="CU126">
            <v>1.05944414558399</v>
          </cell>
          <cell r="CV126">
            <v>3.4790097320926802E-3</v>
          </cell>
          <cell r="CW126">
            <v>3.4790097320926802E-3</v>
          </cell>
          <cell r="CX126">
            <v>3.4790097320926802E-3</v>
          </cell>
          <cell r="CY126">
            <v>3.4790097320926802E-3</v>
          </cell>
          <cell r="CZ126">
            <v>3.4790097320926802E-3</v>
          </cell>
        </row>
        <row r="127">
          <cell r="CQ127">
            <v>1.05944414558399</v>
          </cell>
          <cell r="CR127">
            <v>1.05944414558399</v>
          </cell>
          <cell r="CS127">
            <v>1.05944414558399</v>
          </cell>
          <cell r="CT127">
            <v>1.05944414558399</v>
          </cell>
          <cell r="CU127">
            <v>1.05944414558399</v>
          </cell>
          <cell r="CV127">
            <v>3.4790097320926802E-3</v>
          </cell>
          <cell r="CW127">
            <v>3.4790097320926802E-3</v>
          </cell>
          <cell r="CX127">
            <v>3.4790097320926802E-3</v>
          </cell>
          <cell r="CY127">
            <v>3.4790097320926802E-3</v>
          </cell>
          <cell r="CZ127">
            <v>3.4790097320926802E-3</v>
          </cell>
        </row>
        <row r="128">
          <cell r="CQ128">
            <v>1.05944414558399</v>
          </cell>
          <cell r="CR128">
            <v>1.05944414558399</v>
          </cell>
          <cell r="CS128">
            <v>1.05944414558399</v>
          </cell>
          <cell r="CT128">
            <v>1.05944414558399</v>
          </cell>
          <cell r="CU128">
            <v>1.05944414558399</v>
          </cell>
          <cell r="CV128">
            <v>3.4790097320926802E-3</v>
          </cell>
          <cell r="CW128">
            <v>3.4790097320926802E-3</v>
          </cell>
          <cell r="CX128">
            <v>3.4790097320926802E-3</v>
          </cell>
          <cell r="CY128">
            <v>3.4790097320926802E-3</v>
          </cell>
          <cell r="CZ128">
            <v>3.4790097320926802E-3</v>
          </cell>
        </row>
        <row r="129">
          <cell r="CQ129">
            <v>1.05944414558399</v>
          </cell>
          <cell r="CR129">
            <v>1.05944414558399</v>
          </cell>
          <cell r="CS129">
            <v>1.05944414558399</v>
          </cell>
          <cell r="CT129">
            <v>1.05944414558399</v>
          </cell>
          <cell r="CU129">
            <v>1.05944414558399</v>
          </cell>
          <cell r="CV129">
            <v>3.4790097320926802E-3</v>
          </cell>
          <cell r="CW129">
            <v>3.4790097320926802E-3</v>
          </cell>
          <cell r="CX129">
            <v>3.4790097320926802E-3</v>
          </cell>
          <cell r="CY129">
            <v>3.4790097320926802E-3</v>
          </cell>
          <cell r="CZ129">
            <v>3.4790097320926802E-3</v>
          </cell>
        </row>
        <row r="130">
          <cell r="CQ130">
            <v>1.05944414558399</v>
          </cell>
          <cell r="CR130">
            <v>1.05944414558399</v>
          </cell>
          <cell r="CS130">
            <v>1.05944414558399</v>
          </cell>
          <cell r="CT130">
            <v>1.05944414558399</v>
          </cell>
          <cell r="CU130">
            <v>1.05944414558399</v>
          </cell>
          <cell r="CV130">
            <v>3.4790097320926802E-3</v>
          </cell>
          <cell r="CW130">
            <v>3.4790097320926802E-3</v>
          </cell>
          <cell r="CX130">
            <v>3.4790097320926802E-3</v>
          </cell>
          <cell r="CY130">
            <v>3.4790097320926802E-3</v>
          </cell>
          <cell r="CZ130">
            <v>3.4790097320926802E-3</v>
          </cell>
        </row>
        <row r="131">
          <cell r="CQ131">
            <v>1.05944414558399</v>
          </cell>
          <cell r="CR131">
            <v>1.05944414558399</v>
          </cell>
          <cell r="CS131">
            <v>1.05944414558399</v>
          </cell>
          <cell r="CT131">
            <v>1.05944414558399</v>
          </cell>
          <cell r="CU131">
            <v>1.05944414558399</v>
          </cell>
          <cell r="CV131">
            <v>3.4790097320926802E-3</v>
          </cell>
          <cell r="CW131">
            <v>3.4790097320926802E-3</v>
          </cell>
          <cell r="CX131">
            <v>3.4790097320926802E-3</v>
          </cell>
          <cell r="CY131">
            <v>3.4790097320926802E-3</v>
          </cell>
          <cell r="CZ131">
            <v>3.4790097320926802E-3</v>
          </cell>
        </row>
        <row r="132">
          <cell r="CQ132">
            <v>1.05944414558399</v>
          </cell>
          <cell r="CR132">
            <v>1.05944414558399</v>
          </cell>
          <cell r="CS132">
            <v>1.05944414558399</v>
          </cell>
          <cell r="CT132">
            <v>1.05944414558399</v>
          </cell>
          <cell r="CU132">
            <v>1.05944414558399</v>
          </cell>
          <cell r="CV132">
            <v>3.4790097320926802E-3</v>
          </cell>
          <cell r="CW132">
            <v>3.4790097320926802E-3</v>
          </cell>
          <cell r="CX132">
            <v>3.4790097320926802E-3</v>
          </cell>
          <cell r="CY132">
            <v>3.4790097320926802E-3</v>
          </cell>
          <cell r="CZ132">
            <v>3.4790097320926802E-3</v>
          </cell>
        </row>
        <row r="133">
          <cell r="CQ133">
            <v>1.05944414558399</v>
          </cell>
          <cell r="CR133">
            <v>1.05944414558399</v>
          </cell>
          <cell r="CS133">
            <v>1.05944414558399</v>
          </cell>
          <cell r="CT133">
            <v>1.05944414558399</v>
          </cell>
          <cell r="CU133">
            <v>1.05944414558399</v>
          </cell>
          <cell r="CV133">
            <v>3.4790097320926802E-3</v>
          </cell>
          <cell r="CW133">
            <v>3.4790097320926802E-3</v>
          </cell>
          <cell r="CX133">
            <v>3.4790097320926802E-3</v>
          </cell>
          <cell r="CY133">
            <v>3.4790097320926802E-3</v>
          </cell>
          <cell r="CZ133">
            <v>3.4790097320926802E-3</v>
          </cell>
        </row>
        <row r="134">
          <cell r="CQ134">
            <v>1.05944414558399</v>
          </cell>
          <cell r="CR134">
            <v>1.05944414558399</v>
          </cell>
          <cell r="CS134">
            <v>1.05944414558399</v>
          </cell>
          <cell r="CT134">
            <v>1.05944414558399</v>
          </cell>
          <cell r="CU134">
            <v>1.05944414558399</v>
          </cell>
          <cell r="CV134">
            <v>3.4790097320926802E-3</v>
          </cell>
          <cell r="CW134">
            <v>3.4790097320926802E-3</v>
          </cell>
          <cell r="CX134">
            <v>3.4790097320926802E-3</v>
          </cell>
          <cell r="CY134">
            <v>3.4790097320926802E-3</v>
          </cell>
          <cell r="CZ134">
            <v>3.4790097320926802E-3</v>
          </cell>
        </row>
        <row r="135">
          <cell r="CQ135">
            <v>1.05944414558399</v>
          </cell>
          <cell r="CR135">
            <v>1.05944414558399</v>
          </cell>
          <cell r="CS135">
            <v>1.05944414558399</v>
          </cell>
          <cell r="CT135">
            <v>1.05944414558399</v>
          </cell>
          <cell r="CU135">
            <v>1.05944414558399</v>
          </cell>
          <cell r="CV135">
            <v>3.4790097320926802E-3</v>
          </cell>
          <cell r="CW135">
            <v>3.4790097320926802E-3</v>
          </cell>
          <cell r="CX135">
            <v>3.4790097320926802E-3</v>
          </cell>
          <cell r="CY135">
            <v>3.4790097320926802E-3</v>
          </cell>
          <cell r="CZ135">
            <v>3.4790097320926802E-3</v>
          </cell>
        </row>
        <row r="136">
          <cell r="CQ136">
            <v>1.05944414558399</v>
          </cell>
          <cell r="CR136">
            <v>1.05944414558399</v>
          </cell>
          <cell r="CS136">
            <v>1.05944414558399</v>
          </cell>
          <cell r="CT136">
            <v>1.05944414558399</v>
          </cell>
          <cell r="CU136">
            <v>1.05944414558399</v>
          </cell>
          <cell r="CV136">
            <v>3.4790097320926802E-3</v>
          </cell>
          <cell r="CW136">
            <v>3.4790097320926802E-3</v>
          </cell>
          <cell r="CX136">
            <v>3.4790097320926802E-3</v>
          </cell>
          <cell r="CY136">
            <v>3.4790097320926802E-3</v>
          </cell>
          <cell r="CZ136">
            <v>3.4790097320926802E-3</v>
          </cell>
        </row>
        <row r="137">
          <cell r="CQ137">
            <v>1.05944414558399</v>
          </cell>
          <cell r="CR137">
            <v>1.05944414558399</v>
          </cell>
          <cell r="CS137">
            <v>1.05944414558399</v>
          </cell>
          <cell r="CT137">
            <v>1.05944414558399</v>
          </cell>
          <cell r="CU137">
            <v>1.05944414558399</v>
          </cell>
          <cell r="CV137">
            <v>3.4790097320926802E-3</v>
          </cell>
          <cell r="CW137">
            <v>3.4790097320926802E-3</v>
          </cell>
          <cell r="CX137">
            <v>3.4790097320926802E-3</v>
          </cell>
          <cell r="CY137">
            <v>3.4790097320926802E-3</v>
          </cell>
          <cell r="CZ137">
            <v>3.4790097320926802E-3</v>
          </cell>
        </row>
        <row r="138">
          <cell r="CQ138">
            <v>1.05944414558399</v>
          </cell>
          <cell r="CR138">
            <v>1.05944414558399</v>
          </cell>
          <cell r="CS138">
            <v>1.05944414558399</v>
          </cell>
          <cell r="CT138">
            <v>1.05944414558399</v>
          </cell>
          <cell r="CU138">
            <v>1.05944414558399</v>
          </cell>
          <cell r="CV138">
            <v>3.4790097320926802E-3</v>
          </cell>
          <cell r="CW138">
            <v>3.4790097320926802E-3</v>
          </cell>
          <cell r="CX138">
            <v>3.4790097320926802E-3</v>
          </cell>
          <cell r="CY138">
            <v>3.4790097320926802E-3</v>
          </cell>
          <cell r="CZ138">
            <v>3.4790097320926802E-3</v>
          </cell>
        </row>
        <row r="139">
          <cell r="CQ139">
            <v>1.05944414558399</v>
          </cell>
          <cell r="CR139">
            <v>1.05944414558399</v>
          </cell>
          <cell r="CS139">
            <v>1.05944414558399</v>
          </cell>
          <cell r="CT139">
            <v>1.05944414558399</v>
          </cell>
          <cell r="CU139">
            <v>1.05944414558399</v>
          </cell>
          <cell r="CV139">
            <v>3.4790097320926802E-3</v>
          </cell>
          <cell r="CW139">
            <v>3.4790097320926802E-3</v>
          </cell>
          <cell r="CX139">
            <v>3.4790097320926802E-3</v>
          </cell>
          <cell r="CY139">
            <v>3.4790097320926802E-3</v>
          </cell>
          <cell r="CZ139">
            <v>3.4790097320926802E-3</v>
          </cell>
        </row>
        <row r="140">
          <cell r="CQ140">
            <v>1.05944414558399</v>
          </cell>
          <cell r="CR140">
            <v>1.05944414558399</v>
          </cell>
          <cell r="CS140">
            <v>1.05944414558399</v>
          </cell>
          <cell r="CT140">
            <v>1.05944414558399</v>
          </cell>
          <cell r="CU140">
            <v>1.05944414558399</v>
          </cell>
          <cell r="CV140">
            <v>3.4790097320926802E-3</v>
          </cell>
          <cell r="CW140">
            <v>3.4790097320926802E-3</v>
          </cell>
          <cell r="CX140">
            <v>3.4790097320926802E-3</v>
          </cell>
          <cell r="CY140">
            <v>3.4790097320926802E-3</v>
          </cell>
          <cell r="CZ140">
            <v>3.4790097320926802E-3</v>
          </cell>
        </row>
        <row r="141">
          <cell r="CQ141">
            <v>1.05944414558399</v>
          </cell>
          <cell r="CR141">
            <v>1.05944414558399</v>
          </cell>
          <cell r="CS141">
            <v>1.05944414558399</v>
          </cell>
          <cell r="CT141">
            <v>1.05944414558399</v>
          </cell>
          <cell r="CU141">
            <v>1.05944414558399</v>
          </cell>
          <cell r="CV141">
            <v>3.4790097320926802E-3</v>
          </cell>
          <cell r="CW141">
            <v>3.4790097320926802E-3</v>
          </cell>
          <cell r="CX141">
            <v>3.4790097320926802E-3</v>
          </cell>
          <cell r="CY141">
            <v>3.4790097320926802E-3</v>
          </cell>
          <cell r="CZ141">
            <v>3.4790097320926802E-3</v>
          </cell>
        </row>
        <row r="142">
          <cell r="CQ142">
            <v>1.05944414558399</v>
          </cell>
          <cell r="CR142">
            <v>1.05944414558399</v>
          </cell>
          <cell r="CS142">
            <v>1.05944414558399</v>
          </cell>
          <cell r="CT142">
            <v>1.05944414558399</v>
          </cell>
          <cell r="CU142">
            <v>1.05944414558399</v>
          </cell>
          <cell r="CV142">
            <v>3.4790097320926802E-3</v>
          </cell>
          <cell r="CW142">
            <v>3.4790097320926802E-3</v>
          </cell>
          <cell r="CX142">
            <v>3.4790097320926802E-3</v>
          </cell>
          <cell r="CY142">
            <v>3.4790097320926802E-3</v>
          </cell>
          <cell r="CZ142">
            <v>3.4790097320926802E-3</v>
          </cell>
        </row>
        <row r="143">
          <cell r="CQ143">
            <v>1.05944414558399</v>
          </cell>
          <cell r="CR143">
            <v>1.05944414558399</v>
          </cell>
          <cell r="CS143">
            <v>1.05944414558399</v>
          </cell>
          <cell r="CT143">
            <v>1.05944414558399</v>
          </cell>
          <cell r="CU143">
            <v>1.05944414558399</v>
          </cell>
          <cell r="CV143">
            <v>3.4790097320926802E-3</v>
          </cell>
          <cell r="CW143">
            <v>3.4790097320926802E-3</v>
          </cell>
          <cell r="CX143">
            <v>3.4790097320926802E-3</v>
          </cell>
          <cell r="CY143">
            <v>3.4790097320926802E-3</v>
          </cell>
          <cell r="CZ143">
            <v>3.4790097320926802E-3</v>
          </cell>
        </row>
        <row r="144">
          <cell r="CQ144">
            <v>1.05944414558399</v>
          </cell>
          <cell r="CR144">
            <v>1.05944414558399</v>
          </cell>
          <cell r="CS144">
            <v>1.05944414558399</v>
          </cell>
          <cell r="CT144">
            <v>1.05944414558399</v>
          </cell>
          <cell r="CU144">
            <v>1.05944414558399</v>
          </cell>
          <cell r="CV144">
            <v>3.4790097320926802E-3</v>
          </cell>
          <cell r="CW144">
            <v>3.4790097320926802E-3</v>
          </cell>
          <cell r="CX144">
            <v>3.4790097320926802E-3</v>
          </cell>
          <cell r="CY144">
            <v>3.4790097320926802E-3</v>
          </cell>
          <cell r="CZ144">
            <v>3.4790097320926802E-3</v>
          </cell>
        </row>
        <row r="145">
          <cell r="CQ145">
            <v>1.05944414558399</v>
          </cell>
          <cell r="CR145">
            <v>1.05944414558399</v>
          </cell>
          <cell r="CS145">
            <v>1.05944414558399</v>
          </cell>
          <cell r="CT145">
            <v>1.05944414558399</v>
          </cell>
          <cell r="CU145">
            <v>1.05944414558399</v>
          </cell>
          <cell r="CV145">
            <v>3.4790097320926802E-3</v>
          </cell>
          <cell r="CW145">
            <v>3.4790097320926802E-3</v>
          </cell>
          <cell r="CX145">
            <v>3.4790097320926802E-3</v>
          </cell>
          <cell r="CY145">
            <v>3.4790097320926802E-3</v>
          </cell>
          <cell r="CZ145">
            <v>3.4790097320926802E-3</v>
          </cell>
        </row>
        <row r="146">
          <cell r="CQ146">
            <v>1.05944414558399</v>
          </cell>
          <cell r="CR146">
            <v>1.05944414558399</v>
          </cell>
          <cell r="CS146">
            <v>1.05944414558399</v>
          </cell>
          <cell r="CT146">
            <v>1.05944414558399</v>
          </cell>
          <cell r="CU146">
            <v>1.05944414558399</v>
          </cell>
          <cell r="CV146">
            <v>3.4790097320926802E-3</v>
          </cell>
          <cell r="CW146">
            <v>3.4790097320926802E-3</v>
          </cell>
          <cell r="CX146">
            <v>3.4790097320926802E-3</v>
          </cell>
          <cell r="CY146">
            <v>3.4790097320926802E-3</v>
          </cell>
          <cell r="CZ146">
            <v>3.4790097320926802E-3</v>
          </cell>
        </row>
        <row r="147">
          <cell r="CQ147">
            <v>1.05944414558399</v>
          </cell>
          <cell r="CR147">
            <v>1.05944414558399</v>
          </cell>
          <cell r="CS147">
            <v>1.05944414558399</v>
          </cell>
          <cell r="CT147">
            <v>1.05944414558399</v>
          </cell>
          <cell r="CU147">
            <v>1.05944414558399</v>
          </cell>
          <cell r="CV147">
            <v>3.4790097320926802E-3</v>
          </cell>
          <cell r="CW147">
            <v>3.4790097320926802E-3</v>
          </cell>
          <cell r="CX147">
            <v>3.4790097320926802E-3</v>
          </cell>
          <cell r="CY147">
            <v>3.4790097320926802E-3</v>
          </cell>
          <cell r="CZ147">
            <v>3.4790097320926802E-3</v>
          </cell>
        </row>
        <row r="148">
          <cell r="CQ148">
            <v>1.05944414558399</v>
          </cell>
          <cell r="CR148">
            <v>1.05944414558399</v>
          </cell>
          <cell r="CS148">
            <v>1.05944414558399</v>
          </cell>
          <cell r="CT148">
            <v>1.05944414558399</v>
          </cell>
          <cell r="CU148">
            <v>1.05944414558399</v>
          </cell>
          <cell r="CV148">
            <v>3.4790097320926802E-3</v>
          </cell>
          <cell r="CW148">
            <v>3.4790097320926802E-3</v>
          </cell>
          <cell r="CX148">
            <v>3.4790097320926802E-3</v>
          </cell>
          <cell r="CY148">
            <v>3.4790097320926802E-3</v>
          </cell>
          <cell r="CZ148">
            <v>3.4790097320926802E-3</v>
          </cell>
        </row>
        <row r="149">
          <cell r="CQ149">
            <v>1.05944414558399</v>
          </cell>
          <cell r="CR149">
            <v>1.05944414558399</v>
          </cell>
          <cell r="CS149">
            <v>1.05944414558399</v>
          </cell>
          <cell r="CT149">
            <v>1.05944414558399</v>
          </cell>
          <cell r="CU149">
            <v>1.05944414558399</v>
          </cell>
          <cell r="CV149">
            <v>3.4790097320926802E-3</v>
          </cell>
          <cell r="CW149">
            <v>3.4790097320926802E-3</v>
          </cell>
          <cell r="CX149">
            <v>3.4790097320926802E-3</v>
          </cell>
          <cell r="CY149">
            <v>3.4790097320926802E-3</v>
          </cell>
          <cell r="CZ149">
            <v>3.4790097320926802E-3</v>
          </cell>
        </row>
        <row r="150">
          <cell r="CQ150">
            <v>1.05944414558399</v>
          </cell>
          <cell r="CR150">
            <v>1.05944414558399</v>
          </cell>
          <cell r="CS150">
            <v>1.05944414558399</v>
          </cell>
          <cell r="CT150">
            <v>1.05944414558399</v>
          </cell>
          <cell r="CU150">
            <v>1.05944414558399</v>
          </cell>
          <cell r="CV150">
            <v>3.4790097320926802E-3</v>
          </cell>
          <cell r="CW150">
            <v>3.4790097320926802E-3</v>
          </cell>
          <cell r="CX150">
            <v>3.4790097320926802E-3</v>
          </cell>
          <cell r="CY150">
            <v>3.4790097320926802E-3</v>
          </cell>
          <cell r="CZ150">
            <v>3.4790097320926802E-3</v>
          </cell>
        </row>
        <row r="151">
          <cell r="CQ151">
            <v>1.05944414558399</v>
          </cell>
          <cell r="CR151">
            <v>1.05944414558399</v>
          </cell>
          <cell r="CS151">
            <v>1.05944414558399</v>
          </cell>
          <cell r="CT151">
            <v>1.05944414558399</v>
          </cell>
          <cell r="CU151">
            <v>1.05944414558399</v>
          </cell>
          <cell r="CV151">
            <v>3.4790097320926802E-3</v>
          </cell>
          <cell r="CW151">
            <v>3.4790097320926802E-3</v>
          </cell>
          <cell r="CX151">
            <v>3.4790097320926802E-3</v>
          </cell>
          <cell r="CY151">
            <v>3.4790097320926802E-3</v>
          </cell>
          <cell r="CZ151">
            <v>3.4790097320926802E-3</v>
          </cell>
        </row>
        <row r="152">
          <cell r="CQ152">
            <v>1.05944414558399</v>
          </cell>
          <cell r="CR152">
            <v>1.05944414558399</v>
          </cell>
          <cell r="CS152">
            <v>1.05944414558399</v>
          </cell>
          <cell r="CT152">
            <v>1.05944414558399</v>
          </cell>
          <cell r="CU152">
            <v>1.05944414558399</v>
          </cell>
          <cell r="CV152">
            <v>3.4790097320926802E-3</v>
          </cell>
          <cell r="CW152">
            <v>3.4790097320926802E-3</v>
          </cell>
          <cell r="CX152">
            <v>3.4790097320926802E-3</v>
          </cell>
          <cell r="CY152">
            <v>3.4790097320926802E-3</v>
          </cell>
          <cell r="CZ152">
            <v>3.4790097320926802E-3</v>
          </cell>
        </row>
        <row r="153">
          <cell r="CQ153">
            <v>1.05944414558399</v>
          </cell>
          <cell r="CR153">
            <v>1.05944414558399</v>
          </cell>
          <cell r="CS153">
            <v>1.05944414558399</v>
          </cell>
          <cell r="CT153">
            <v>1.05944414558399</v>
          </cell>
          <cell r="CU153">
            <v>1.05944414558399</v>
          </cell>
          <cell r="CV153">
            <v>3.4790097320926802E-3</v>
          </cell>
          <cell r="CW153">
            <v>3.4790097320926802E-3</v>
          </cell>
          <cell r="CX153">
            <v>3.4790097320926802E-3</v>
          </cell>
          <cell r="CY153">
            <v>3.4790097320926802E-3</v>
          </cell>
          <cell r="CZ153">
            <v>3.4790097320926802E-3</v>
          </cell>
        </row>
        <row r="154">
          <cell r="CQ154">
            <v>1.05944414558399</v>
          </cell>
          <cell r="CR154">
            <v>1.05944414558399</v>
          </cell>
          <cell r="CS154">
            <v>1.05944414558399</v>
          </cell>
          <cell r="CT154">
            <v>1.05944414558399</v>
          </cell>
          <cell r="CU154">
            <v>1.05944414558399</v>
          </cell>
          <cell r="CV154">
            <v>3.4790097320926802E-3</v>
          </cell>
          <cell r="CW154">
            <v>3.4790097320926802E-3</v>
          </cell>
          <cell r="CX154">
            <v>3.4790097320926802E-3</v>
          </cell>
          <cell r="CY154">
            <v>3.4790097320926802E-3</v>
          </cell>
          <cell r="CZ154">
            <v>3.4790097320926802E-3</v>
          </cell>
        </row>
        <row r="155">
          <cell r="CQ155">
            <v>1.05944414558399</v>
          </cell>
          <cell r="CR155">
            <v>1.05944414558399</v>
          </cell>
          <cell r="CS155">
            <v>1.05944414558399</v>
          </cell>
          <cell r="CT155">
            <v>1.05944414558399</v>
          </cell>
          <cell r="CU155">
            <v>1.05944414558399</v>
          </cell>
          <cell r="CV155">
            <v>3.4790097320926802E-3</v>
          </cell>
          <cell r="CW155">
            <v>3.4790097320926802E-3</v>
          </cell>
          <cell r="CX155">
            <v>3.4790097320926802E-3</v>
          </cell>
          <cell r="CY155">
            <v>3.4790097320926802E-3</v>
          </cell>
          <cell r="CZ155">
            <v>3.4790097320926802E-3</v>
          </cell>
        </row>
        <row r="156">
          <cell r="CQ156">
            <v>1.05944414558399</v>
          </cell>
          <cell r="CR156">
            <v>1.05944414558399</v>
          </cell>
          <cell r="CS156">
            <v>1.05944414558399</v>
          </cell>
          <cell r="CT156">
            <v>1.05944414558399</v>
          </cell>
          <cell r="CU156">
            <v>1.05944414558399</v>
          </cell>
          <cell r="CV156">
            <v>3.4790097320926802E-3</v>
          </cell>
          <cell r="CW156">
            <v>3.4790097320926802E-3</v>
          </cell>
          <cell r="CX156">
            <v>3.4790097320926802E-3</v>
          </cell>
          <cell r="CY156">
            <v>3.4790097320926802E-3</v>
          </cell>
          <cell r="CZ156">
            <v>3.4790097320926802E-3</v>
          </cell>
        </row>
        <row r="157">
          <cell r="CQ157">
            <v>1.05944414558399</v>
          </cell>
          <cell r="CR157">
            <v>1.05944414558399</v>
          </cell>
          <cell r="CS157">
            <v>1.05944414558399</v>
          </cell>
          <cell r="CT157">
            <v>1.05944414558399</v>
          </cell>
          <cell r="CU157">
            <v>1.05944414558399</v>
          </cell>
          <cell r="CV157">
            <v>3.4790097320926802E-3</v>
          </cell>
          <cell r="CW157">
            <v>3.4790097320926802E-3</v>
          </cell>
          <cell r="CX157">
            <v>3.4790097320926802E-3</v>
          </cell>
          <cell r="CY157">
            <v>3.4790097320926802E-3</v>
          </cell>
          <cell r="CZ157">
            <v>3.4790097320926802E-3</v>
          </cell>
        </row>
        <row r="158">
          <cell r="CQ158">
            <v>1.05944414558399</v>
          </cell>
          <cell r="CR158">
            <v>1.05944414558399</v>
          </cell>
          <cell r="CS158">
            <v>1.05944414558399</v>
          </cell>
          <cell r="CT158">
            <v>1.05944414558399</v>
          </cell>
          <cell r="CU158">
            <v>1.05944414558399</v>
          </cell>
          <cell r="CV158">
            <v>3.4790097320926802E-3</v>
          </cell>
          <cell r="CW158">
            <v>3.4790097320926802E-3</v>
          </cell>
          <cell r="CX158">
            <v>3.4790097320926802E-3</v>
          </cell>
          <cell r="CY158">
            <v>3.4790097320926802E-3</v>
          </cell>
          <cell r="CZ158">
            <v>3.4790097320926802E-3</v>
          </cell>
        </row>
        <row r="159">
          <cell r="CQ159">
            <v>1.05944414558399</v>
          </cell>
          <cell r="CR159">
            <v>1.05944414558399</v>
          </cell>
          <cell r="CS159">
            <v>1.05944414558399</v>
          </cell>
          <cell r="CT159">
            <v>1.05944414558399</v>
          </cell>
          <cell r="CU159">
            <v>1.05944414558399</v>
          </cell>
          <cell r="CV159">
            <v>3.4790097320926802E-3</v>
          </cell>
          <cell r="CW159">
            <v>3.4790097320926802E-3</v>
          </cell>
          <cell r="CX159">
            <v>3.4790097320926802E-3</v>
          </cell>
          <cell r="CY159">
            <v>3.4790097320926802E-3</v>
          </cell>
          <cell r="CZ159">
            <v>3.4790097320926802E-3</v>
          </cell>
        </row>
        <row r="160">
          <cell r="CQ160">
            <v>1.05944414558399</v>
          </cell>
          <cell r="CR160">
            <v>1.05944414558399</v>
          </cell>
          <cell r="CS160">
            <v>1.05944414558399</v>
          </cell>
          <cell r="CT160">
            <v>1.05944414558399</v>
          </cell>
          <cell r="CU160">
            <v>1.05944414558399</v>
          </cell>
          <cell r="CV160">
            <v>3.4790097320926802E-3</v>
          </cell>
          <cell r="CW160">
            <v>3.4790097320926802E-3</v>
          </cell>
          <cell r="CX160">
            <v>3.4790097320926802E-3</v>
          </cell>
          <cell r="CY160">
            <v>3.4790097320926802E-3</v>
          </cell>
          <cell r="CZ160">
            <v>3.4790097320926802E-3</v>
          </cell>
        </row>
        <row r="161">
          <cell r="CQ161">
            <v>1.05944414558399</v>
          </cell>
          <cell r="CR161">
            <v>1.05944414558399</v>
          </cell>
          <cell r="CS161">
            <v>1.05944414558399</v>
          </cell>
          <cell r="CT161">
            <v>1.05944414558399</v>
          </cell>
          <cell r="CU161">
            <v>1.05944414558399</v>
          </cell>
          <cell r="CV161">
            <v>3.4790097320926802E-3</v>
          </cell>
          <cell r="CW161">
            <v>3.4790097320926802E-3</v>
          </cell>
          <cell r="CX161">
            <v>3.4790097320926802E-3</v>
          </cell>
          <cell r="CY161">
            <v>3.4790097320926802E-3</v>
          </cell>
          <cell r="CZ161">
            <v>3.4790097320926802E-3</v>
          </cell>
        </row>
        <row r="162">
          <cell r="CQ162">
            <v>1.05944414558399</v>
          </cell>
          <cell r="CR162">
            <v>1.05944414558399</v>
          </cell>
          <cell r="CS162">
            <v>1.05944414558399</v>
          </cell>
          <cell r="CT162">
            <v>1.05944414558399</v>
          </cell>
          <cell r="CU162">
            <v>1.05944414558399</v>
          </cell>
          <cell r="CV162">
            <v>3.4790097320926802E-3</v>
          </cell>
          <cell r="CW162">
            <v>3.4790097320926802E-3</v>
          </cell>
          <cell r="CX162">
            <v>3.4790097320926802E-3</v>
          </cell>
          <cell r="CY162">
            <v>3.4790097320926802E-3</v>
          </cell>
          <cell r="CZ162">
            <v>3.4790097320926802E-3</v>
          </cell>
        </row>
        <row r="163">
          <cell r="CQ163">
            <v>1.05944414558399</v>
          </cell>
          <cell r="CR163">
            <v>1.05944414558399</v>
          </cell>
          <cell r="CS163">
            <v>1.05944414558399</v>
          </cell>
          <cell r="CT163">
            <v>1.05944414558399</v>
          </cell>
          <cell r="CU163">
            <v>1.05944414558399</v>
          </cell>
          <cell r="CV163">
            <v>3.4790097320926802E-3</v>
          </cell>
          <cell r="CW163">
            <v>3.4790097320926802E-3</v>
          </cell>
          <cell r="CX163">
            <v>3.4790097320926802E-3</v>
          </cell>
          <cell r="CY163">
            <v>3.4790097320926802E-3</v>
          </cell>
          <cell r="CZ163">
            <v>3.4790097320926802E-3</v>
          </cell>
        </row>
        <row r="164">
          <cell r="CQ164">
            <v>1.05944414558399</v>
          </cell>
          <cell r="CR164">
            <v>1.05944414558399</v>
          </cell>
          <cell r="CS164">
            <v>1.05944414558399</v>
          </cell>
          <cell r="CT164">
            <v>1.05944414558399</v>
          </cell>
          <cell r="CU164">
            <v>1.05944414558399</v>
          </cell>
          <cell r="CV164">
            <v>3.4790097320926802E-3</v>
          </cell>
          <cell r="CW164">
            <v>3.4790097320926802E-3</v>
          </cell>
          <cell r="CX164">
            <v>3.4790097320926802E-3</v>
          </cell>
          <cell r="CY164">
            <v>3.4790097320926802E-3</v>
          </cell>
          <cell r="CZ164">
            <v>3.4790097320926802E-3</v>
          </cell>
        </row>
        <row r="165">
          <cell r="CQ165">
            <v>1.05944414558399</v>
          </cell>
          <cell r="CR165">
            <v>1.05944414558399</v>
          </cell>
          <cell r="CS165">
            <v>1.05944414558399</v>
          </cell>
          <cell r="CT165">
            <v>1.05944414558399</v>
          </cell>
          <cell r="CU165">
            <v>1.05944414558399</v>
          </cell>
          <cell r="CV165">
            <v>3.4790097320926802E-3</v>
          </cell>
          <cell r="CW165">
            <v>3.4790097320926802E-3</v>
          </cell>
          <cell r="CX165">
            <v>3.4790097320926802E-3</v>
          </cell>
          <cell r="CY165">
            <v>3.4790097320926802E-3</v>
          </cell>
          <cell r="CZ165">
            <v>3.4790097320926802E-3</v>
          </cell>
        </row>
        <row r="166">
          <cell r="CQ166">
            <v>1.05944414558399</v>
          </cell>
          <cell r="CR166">
            <v>1.05944414558399</v>
          </cell>
          <cell r="CS166">
            <v>1.05944414558399</v>
          </cell>
          <cell r="CT166">
            <v>1.05944414558399</v>
          </cell>
          <cell r="CU166">
            <v>1.05944414558399</v>
          </cell>
          <cell r="CV166">
            <v>3.4790097320926802E-3</v>
          </cell>
          <cell r="CW166">
            <v>3.4790097320926802E-3</v>
          </cell>
          <cell r="CX166">
            <v>3.4790097320926802E-3</v>
          </cell>
          <cell r="CY166">
            <v>3.4790097320926802E-3</v>
          </cell>
          <cell r="CZ166">
            <v>3.4790097320926802E-3</v>
          </cell>
        </row>
        <row r="167">
          <cell r="CQ167">
            <v>1.05944414558399</v>
          </cell>
          <cell r="CR167">
            <v>1.05944414558399</v>
          </cell>
          <cell r="CS167">
            <v>1.05944414558399</v>
          </cell>
          <cell r="CT167">
            <v>1.05944414558399</v>
          </cell>
          <cell r="CU167">
            <v>1.05944414558399</v>
          </cell>
          <cell r="CV167">
            <v>3.4790097320926802E-3</v>
          </cell>
          <cell r="CW167">
            <v>3.4790097320926802E-3</v>
          </cell>
          <cell r="CX167">
            <v>3.4790097320926802E-3</v>
          </cell>
          <cell r="CY167">
            <v>3.4790097320926802E-3</v>
          </cell>
          <cell r="CZ167">
            <v>3.4790097320926802E-3</v>
          </cell>
        </row>
      </sheetData>
      <sheetData sheetId="11"/>
      <sheetData sheetId="12"/>
      <sheetData sheetId="13">
        <row r="4">
          <cell r="K4">
            <v>0</v>
          </cell>
        </row>
      </sheetData>
      <sheetData sheetId="14"/>
      <sheetData sheetId="15">
        <row r="5">
          <cell r="V5">
            <v>1.4928880207548971</v>
          </cell>
        </row>
      </sheetData>
      <sheetData sheetId="16">
        <row r="8">
          <cell r="P8">
            <v>2</v>
          </cell>
        </row>
      </sheetData>
      <sheetData sheetId="17"/>
      <sheetData sheetId="18"/>
      <sheetData sheetId="19">
        <row r="11">
          <cell r="AW11">
            <v>19.139590009678159</v>
          </cell>
        </row>
      </sheetData>
      <sheetData sheetId="20">
        <row r="6">
          <cell r="E6">
            <v>0</v>
          </cell>
        </row>
      </sheetData>
      <sheetData sheetId="21">
        <row r="6">
          <cell r="AL6">
            <v>0</v>
          </cell>
        </row>
      </sheetData>
      <sheetData sheetId="22"/>
      <sheetData sheetId="23">
        <row r="5">
          <cell r="E5">
            <v>166.23764863790916</v>
          </cell>
        </row>
      </sheetData>
      <sheetData sheetId="24">
        <row r="3">
          <cell r="AM3">
            <v>0.2</v>
          </cell>
        </row>
      </sheetData>
      <sheetData sheetId="25">
        <row r="3">
          <cell r="AM3">
            <v>0.2</v>
          </cell>
        </row>
      </sheetData>
      <sheetData sheetId="26">
        <row r="3">
          <cell r="AM3">
            <v>0.2</v>
          </cell>
        </row>
      </sheetData>
      <sheetData sheetId="27">
        <row r="6">
          <cell r="E6">
            <v>66.350622280801019</v>
          </cell>
        </row>
      </sheetData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信息索引"/>
      <sheetName val="城建时间"/>
      <sheetName val="升级建筑所需大殿等级"/>
      <sheetName val="相关资料"/>
      <sheetName val="城建经验"/>
      <sheetName val="城建经验计算中介"/>
      <sheetName val="城建资源消耗（木石铜粮）"/>
      <sheetName val="消耗汇总"/>
      <sheetName val="城建资源消耗（铁）"/>
      <sheetName val="城墙信息"/>
      <sheetName val="城防实力"/>
      <sheetName val="大殿属性"/>
      <sheetName val="城建时间（旧）"/>
      <sheetName val="新-城建资源消耗（木石铜粮）"/>
    </sheetNames>
    <sheetDataSet>
      <sheetData sheetId="0"/>
      <sheetData sheetId="1"/>
      <sheetData sheetId="2"/>
      <sheetData sheetId="3"/>
      <sheetData sheetId="4"/>
      <sheetData sheetId="5">
        <row r="6">
          <cell r="FA6">
            <v>12</v>
          </cell>
        </row>
      </sheetData>
      <sheetData sheetId="6"/>
      <sheetData sheetId="7">
        <row r="6">
          <cell r="CI6">
            <v>1000</v>
          </cell>
        </row>
      </sheetData>
      <sheetData sheetId="8"/>
      <sheetData sheetId="9"/>
      <sheetData sheetId="10">
        <row r="10">
          <cell r="Y10">
            <v>81.09727643992845</v>
          </cell>
        </row>
      </sheetData>
      <sheetData sheetId="11">
        <row r="5">
          <cell r="Y5">
            <v>400</v>
          </cell>
        </row>
      </sheetData>
      <sheetData sheetId="12">
        <row r="7">
          <cell r="I7">
            <v>0</v>
          </cell>
          <cell r="N7">
            <v>249.19352669146525</v>
          </cell>
          <cell r="O7">
            <v>256.40303448543472</v>
          </cell>
          <cell r="P7">
            <v>264.25338741664598</v>
          </cell>
          <cell r="Q7">
            <v>272.78827947172908</v>
          </cell>
          <cell r="R7">
            <v>281.87662869079367</v>
          </cell>
          <cell r="AK7">
            <v>1.2402098837099819E-2</v>
          </cell>
          <cell r="AL7">
            <v>1.3003594917961657E-2</v>
          </cell>
          <cell r="AM7">
            <v>1.3659588091245409E-2</v>
          </cell>
          <cell r="AN7">
            <v>1.4400128384433681E-2</v>
          </cell>
          <cell r="AO7">
            <v>1.5183256187148702E-2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</row>
        <row r="8">
          <cell r="N8">
            <v>397.73083774505881</v>
          </cell>
          <cell r="O8">
            <v>408.95603019048201</v>
          </cell>
          <cell r="P8">
            <v>420.8808513058201</v>
          </cell>
          <cell r="Q8">
            <v>434.82534020947031</v>
          </cell>
          <cell r="R8">
            <v>450.20994005782995</v>
          </cell>
          <cell r="AK8">
            <v>2.4804197674199637E-2</v>
          </cell>
          <cell r="AL8">
            <v>2.5336285024496637E-2</v>
          </cell>
          <cell r="AM8">
            <v>2.578204174688813E-2</v>
          </cell>
          <cell r="AN8">
            <v>2.6295830802776411E-2</v>
          </cell>
          <cell r="AO8">
            <v>2.6856414454151489E-2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</row>
        <row r="9">
          <cell r="N9">
            <v>511.65253069520941</v>
          </cell>
          <cell r="O9">
            <v>526.6626407837922</v>
          </cell>
          <cell r="P9">
            <v>543.7080200369287</v>
          </cell>
          <cell r="Q9">
            <v>563.233883584365</v>
          </cell>
          <cell r="R9">
            <v>584.03179035964718</v>
          </cell>
          <cell r="AK9">
            <v>2.9063350051901429E-2</v>
          </cell>
          <cell r="AL9">
            <v>2.9677983162784877E-2</v>
          </cell>
          <cell r="AM9">
            <v>3.0388146368563261E-2</v>
          </cell>
          <cell r="AN9">
            <v>3.1206059521359967E-2</v>
          </cell>
          <cell r="AO9">
            <v>3.2108692708815556E-2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</row>
        <row r="10">
          <cell r="N10">
            <v>607.02756195404152</v>
          </cell>
          <cell r="O10">
            <v>624.77985806027868</v>
          </cell>
          <cell r="P10">
            <v>645.30595043311553</v>
          </cell>
          <cell r="Q10">
            <v>668.39780435255705</v>
          </cell>
          <cell r="R10">
            <v>694.54083416525793</v>
          </cell>
          <cell r="AK10">
            <v>3.3191880675974512E-2</v>
          </cell>
          <cell r="AL10">
            <v>3.4019681301073114E-2</v>
          </cell>
          <cell r="AM10">
            <v>3.4994250990238389E-2</v>
          </cell>
          <cell r="AN10">
            <v>3.611628823994352E-2</v>
          </cell>
          <cell r="AO10">
            <v>3.7360970963479623E-2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</row>
        <row r="11">
          <cell r="N11">
            <v>689.24592775257713</v>
          </cell>
          <cell r="O11">
            <v>709.64284787133454</v>
          </cell>
          <cell r="P11">
            <v>731.40998912475936</v>
          </cell>
          <cell r="Q11">
            <v>755.9996827604964</v>
          </cell>
          <cell r="R11">
            <v>783.84248761652555</v>
          </cell>
          <cell r="AK11">
            <v>3.7320411300047596E-2</v>
          </cell>
          <cell r="AL11">
            <v>3.8361379439361354E-2</v>
          </cell>
          <cell r="AM11">
            <v>3.9600355611913524E-2</v>
          </cell>
          <cell r="AN11">
            <v>4.1026516958527076E-2</v>
          </cell>
          <cell r="AO11">
            <v>4.2613249218143689E-2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</row>
        <row r="12">
          <cell r="N12">
            <v>761.75479890862152</v>
          </cell>
          <cell r="O12">
            <v>784.9843797743456</v>
          </cell>
          <cell r="P12">
            <v>810.07395721182957</v>
          </cell>
          <cell r="Q12">
            <v>836.35025505897784</v>
          </cell>
          <cell r="R12">
            <v>867.52186318997838</v>
          </cell>
          <cell r="AK12">
            <v>4.1448941924120672E-2</v>
          </cell>
          <cell r="AL12">
            <v>4.2703077577649587E-2</v>
          </cell>
          <cell r="AM12">
            <v>4.4206460233588651E-2</v>
          </cell>
          <cell r="AN12">
            <v>4.5936745677110633E-2</v>
          </cell>
          <cell r="AO12">
            <v>4.7865527472807756E-2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</row>
        <row r="13">
          <cell r="N13">
            <v>829.92754060675338</v>
          </cell>
          <cell r="O13">
            <v>854.03165281128111</v>
          </cell>
          <cell r="P13">
            <v>882.05867658616614</v>
          </cell>
          <cell r="Q13">
            <v>912.86862480372463</v>
          </cell>
          <cell r="R13">
            <v>946.0138723751794</v>
          </cell>
          <cell r="AK13">
            <v>4.5577472548193748E-2</v>
          </cell>
          <cell r="AL13">
            <v>4.7044775715937834E-2</v>
          </cell>
          <cell r="AM13">
            <v>4.8812564855263779E-2</v>
          </cell>
          <cell r="AN13">
            <v>0.05</v>
          </cell>
          <cell r="AO13">
            <v>0.05</v>
          </cell>
          <cell r="AP13">
            <v>0</v>
          </cell>
          <cell r="AQ13">
            <v>0</v>
          </cell>
          <cell r="AR13">
            <v>0</v>
          </cell>
          <cell r="AS13">
            <v>1.2137863354300276E-3</v>
          </cell>
          <cell r="AT13">
            <v>4.4828888007914713E-3</v>
          </cell>
        </row>
        <row r="14">
          <cell r="N14">
            <v>895.0311572928706</v>
          </cell>
          <cell r="O14">
            <v>920.91795968549638</v>
          </cell>
          <cell r="P14">
            <v>950.10036458533887</v>
          </cell>
          <cell r="Q14">
            <v>983.88171581610197</v>
          </cell>
          <cell r="R14">
            <v>1020.119701227335</v>
          </cell>
          <cell r="AK14">
            <v>4.9706003172266838E-2</v>
          </cell>
          <cell r="AL14">
            <v>0.05</v>
          </cell>
          <cell r="AM14">
            <v>0.05</v>
          </cell>
          <cell r="AN14">
            <v>0.05</v>
          </cell>
          <cell r="AO14">
            <v>0.05</v>
          </cell>
          <cell r="AP14">
            <v>0</v>
          </cell>
          <cell r="AQ14">
            <v>2.0260837188258037E-3</v>
          </cell>
          <cell r="AR14">
            <v>4.9450244228931529E-3</v>
          </cell>
          <cell r="AS14">
            <v>8.2505616532576685E-3</v>
          </cell>
          <cell r="AT14">
            <v>1.2034795951070104E-2</v>
          </cell>
        </row>
        <row r="15">
          <cell r="N15">
            <v>962.85855165485407</v>
          </cell>
          <cell r="O15">
            <v>992.75988715478513</v>
          </cell>
          <cell r="P15">
            <v>1024.2219885173299</v>
          </cell>
          <cell r="Q15">
            <v>1061.0247668732618</v>
          </cell>
          <cell r="R15">
            <v>1101.7497952687538</v>
          </cell>
          <cell r="AK15">
            <v>0.05</v>
          </cell>
          <cell r="AL15">
            <v>0.05</v>
          </cell>
          <cell r="AM15">
            <v>0.05</v>
          </cell>
          <cell r="AN15">
            <v>0.05</v>
          </cell>
          <cell r="AO15">
            <v>0.05</v>
          </cell>
          <cell r="AP15">
            <v>5.6331700822661729E-3</v>
          </cell>
          <cell r="AQ15">
            <v>8.3706995103384595E-3</v>
          </cell>
          <cell r="AR15">
            <v>1.1607645656747975E-2</v>
          </cell>
          <cell r="AS15">
            <v>1.528733697108531E-2</v>
          </cell>
          <cell r="AT15">
            <v>1.9586703101348735E-2</v>
          </cell>
        </row>
        <row r="16">
          <cell r="N16">
            <v>1029.6493250964015</v>
          </cell>
          <cell r="O16">
            <v>1060.7260419981094</v>
          </cell>
          <cell r="P16">
            <v>1097.3224677412397</v>
          </cell>
          <cell r="Q16">
            <v>1135.969227780068</v>
          </cell>
          <cell r="R16">
            <v>1180.3444306803474</v>
          </cell>
          <cell r="AK16">
            <v>0.05</v>
          </cell>
          <cell r="AL16">
            <v>0.05</v>
          </cell>
          <cell r="AM16">
            <v>0.05</v>
          </cell>
          <cell r="AN16">
            <v>0.05</v>
          </cell>
          <cell r="AO16">
            <v>0.05</v>
          </cell>
          <cell r="AP16">
            <v>1.1698239900518098E-2</v>
          </cell>
          <cell r="AQ16">
            <v>1.4715315301851117E-2</v>
          </cell>
          <cell r="AR16">
            <v>1.82702668906028E-2</v>
          </cell>
          <cell r="AS16">
            <v>2.2324112288912953E-2</v>
          </cell>
          <cell r="AT16">
            <v>2.7138610251627369E-2</v>
          </cell>
        </row>
        <row r="17">
          <cell r="N17">
            <v>1094.7729331634296</v>
          </cell>
          <cell r="O17">
            <v>1126.8098330256128</v>
          </cell>
          <cell r="P17">
            <v>1164.4330976574001</v>
          </cell>
          <cell r="Q17">
            <v>1206.9974059992542</v>
          </cell>
          <cell r="R17">
            <v>1254.7253897167891</v>
          </cell>
          <cell r="AK17">
            <v>0.05</v>
          </cell>
          <cell r="AL17">
            <v>0.05</v>
          </cell>
          <cell r="AM17">
            <v>0.05</v>
          </cell>
          <cell r="AN17">
            <v>0.05</v>
          </cell>
          <cell r="AO17">
            <v>0.05</v>
          </cell>
          <cell r="AP17">
            <v>1.7763309718770024E-2</v>
          </cell>
          <cell r="AQ17">
            <v>2.1059931093363772E-2</v>
          </cell>
          <cell r="AR17">
            <v>2.4932888124457622E-2</v>
          </cell>
          <cell r="AS17">
            <v>2.9360887606740594E-2</v>
          </cell>
          <cell r="AT17">
            <v>3.4690517401905999E-2</v>
          </cell>
        </row>
        <row r="18">
          <cell r="N18">
            <v>1154.2132297048981</v>
          </cell>
          <cell r="O18">
            <v>1189.7943579612604</v>
          </cell>
          <cell r="P18">
            <v>1229.523295196447</v>
          </cell>
          <cell r="Q18">
            <v>1276.223932139796</v>
          </cell>
          <cell r="R18">
            <v>1326.5591764569513</v>
          </cell>
          <cell r="AK18">
            <v>0.05</v>
          </cell>
          <cell r="AL18">
            <v>0.05</v>
          </cell>
          <cell r="AM18">
            <v>0.05</v>
          </cell>
          <cell r="AN18">
            <v>0.05</v>
          </cell>
          <cell r="AO18">
            <v>0.05</v>
          </cell>
          <cell r="AP18">
            <v>2.3828379537021951E-2</v>
          </cell>
          <cell r="AQ18">
            <v>2.7404546884876427E-2</v>
          </cell>
          <cell r="AR18">
            <v>3.1595509358312443E-2</v>
          </cell>
          <cell r="AS18">
            <v>3.6397662924568232E-2</v>
          </cell>
          <cell r="AT18">
            <v>4.2242424552184632E-2</v>
          </cell>
        </row>
        <row r="19">
          <cell r="N19">
            <v>1214.3190924164549</v>
          </cell>
          <cell r="O19">
            <v>1251.570411481659</v>
          </cell>
          <cell r="P19">
            <v>1295.5379012797932</v>
          </cell>
          <cell r="Q19">
            <v>1342.9987921274376</v>
          </cell>
          <cell r="R19">
            <v>1398.1817088938908</v>
          </cell>
          <cell r="AK19">
            <v>0.05</v>
          </cell>
          <cell r="AL19">
            <v>0.05</v>
          </cell>
          <cell r="AM19">
            <v>0.05</v>
          </cell>
          <cell r="AN19">
            <v>0.05</v>
          </cell>
          <cell r="AO19">
            <v>0.05</v>
          </cell>
          <cell r="AP19">
            <v>2.9893449355273879E-2</v>
          </cell>
          <cell r="AQ19">
            <v>3.3749162676389083E-2</v>
          </cell>
          <cell r="AR19">
            <v>3.8258130592167268E-2</v>
          </cell>
          <cell r="AS19">
            <v>4.3434438242395873E-2</v>
          </cell>
          <cell r="AT19">
            <v>4.9794331702463265E-2</v>
          </cell>
        </row>
        <row r="20">
          <cell r="N20">
            <v>1270.9487920387799</v>
          </cell>
          <cell r="O20">
            <v>1310.0956885571147</v>
          </cell>
          <cell r="P20">
            <v>1352.5291242595772</v>
          </cell>
          <cell r="Q20">
            <v>1403.4528001908789</v>
          </cell>
          <cell r="R20">
            <v>1454.8154022600522</v>
          </cell>
          <cell r="AK20">
            <v>0.05</v>
          </cell>
          <cell r="AL20">
            <v>0.05</v>
          </cell>
          <cell r="AM20">
            <v>0.05</v>
          </cell>
          <cell r="AN20">
            <v>0.05</v>
          </cell>
          <cell r="AO20">
            <v>0.05</v>
          </cell>
          <cell r="AP20">
            <v>3.5958519173525806E-2</v>
          </cell>
          <cell r="AQ20">
            <v>4.0093778467901742E-2</v>
          </cell>
          <cell r="AR20">
            <v>4.4920751826022093E-2</v>
          </cell>
          <cell r="AS20">
            <v>5.0365062438932948E-2</v>
          </cell>
          <cell r="AT20">
            <v>5.5539805391913014E-2</v>
          </cell>
        </row>
        <row r="21">
          <cell r="N21">
            <v>1326.6658834916134</v>
          </cell>
          <cell r="O21">
            <v>1366.0415593263824</v>
          </cell>
          <cell r="P21">
            <v>1412.4897159472612</v>
          </cell>
          <cell r="Q21">
            <v>1462.0787661421978</v>
          </cell>
          <cell r="R21">
            <v>1518.6655799493046</v>
          </cell>
          <cell r="AK21">
            <v>0.05</v>
          </cell>
          <cell r="AL21">
            <v>0.05</v>
          </cell>
          <cell r="AM21">
            <v>0.05</v>
          </cell>
          <cell r="AN21">
            <v>0.05</v>
          </cell>
          <cell r="AO21">
            <v>0.05</v>
          </cell>
          <cell r="AP21">
            <v>4.202358899177773E-2</v>
          </cell>
          <cell r="AQ21">
            <v>4.6438394259414401E-2</v>
          </cell>
          <cell r="AR21">
            <v>5.1246950908636894E-2</v>
          </cell>
          <cell r="AS21">
            <v>5.5816650798424919E-2</v>
          </cell>
          <cell r="AT21">
            <v>6.1234705433820188E-2</v>
          </cell>
        </row>
        <row r="22">
          <cell r="N22">
            <v>1381.4845624513546</v>
          </cell>
          <cell r="O22">
            <v>1422.3953663630512</v>
          </cell>
          <cell r="P22">
            <v>1468.3269964511289</v>
          </cell>
          <cell r="Q22">
            <v>1522.3055450854915</v>
          </cell>
          <cell r="R22">
            <v>1583.6396297114954</v>
          </cell>
          <cell r="AK22">
            <v>0.05</v>
          </cell>
          <cell r="AL22">
            <v>0.05</v>
          </cell>
          <cell r="AM22">
            <v>0.05</v>
          </cell>
          <cell r="AN22">
            <v>0.05</v>
          </cell>
          <cell r="AO22">
            <v>0.05</v>
          </cell>
          <cell r="AP22">
            <v>4.8088658810029661E-2</v>
          </cell>
          <cell r="AQ22">
            <v>5.2226655267044925E-2</v>
          </cell>
          <cell r="AR22">
            <v>5.649395290202977E-2</v>
          </cell>
          <cell r="AS22">
            <v>6.1268239157916897E-2</v>
          </cell>
          <cell r="AT22">
            <v>6.6929605475727363E-2</v>
          </cell>
        </row>
        <row r="23">
          <cell r="N23">
            <v>1433.960601966415</v>
          </cell>
          <cell r="O23">
            <v>1475.0302066190816</v>
          </cell>
          <cell r="P23">
            <v>1521.5846584296785</v>
          </cell>
          <cell r="Q23">
            <v>1576.4198848718195</v>
          </cell>
          <cell r="R23">
            <v>1633.8393226762066</v>
          </cell>
          <cell r="AK23">
            <v>0.05</v>
          </cell>
          <cell r="AL23">
            <v>0.05</v>
          </cell>
          <cell r="AM23">
            <v>0.05</v>
          </cell>
          <cell r="AN23">
            <v>0.05</v>
          </cell>
          <cell r="AO23">
            <v>0.05</v>
          </cell>
          <cell r="AP23">
            <v>5.3385405021689966E-2</v>
          </cell>
          <cell r="AQ23">
            <v>5.7302911518739758E-2</v>
          </cell>
          <cell r="AR23">
            <v>6.1740954895422639E-2</v>
          </cell>
          <cell r="AS23">
            <v>6.6719827517408875E-2</v>
          </cell>
          <cell r="AT23">
            <v>7.2624505517634552E-2</v>
          </cell>
        </row>
        <row r="24">
          <cell r="N24">
            <v>1487.1072726902107</v>
          </cell>
          <cell r="O24">
            <v>1529.0260811148701</v>
          </cell>
          <cell r="P24">
            <v>1578.9090226438068</v>
          </cell>
          <cell r="Q24">
            <v>1634.0049562343136</v>
          </cell>
          <cell r="R24">
            <v>1692.8688718553115</v>
          </cell>
          <cell r="AK24">
            <v>0.05</v>
          </cell>
          <cell r="AL24">
            <v>0.05</v>
          </cell>
          <cell r="AM24">
            <v>0.05</v>
          </cell>
          <cell r="AN24">
            <v>0.05</v>
          </cell>
          <cell r="AO24">
            <v>0.05</v>
          </cell>
          <cell r="AP24">
            <v>5.8328606577951678E-2</v>
          </cell>
          <cell r="AQ24">
            <v>6.2379167770434597E-2</v>
          </cell>
          <cell r="AR24">
            <v>6.6987956888815509E-2</v>
          </cell>
          <cell r="AS24">
            <v>7.2171415876900846E-2</v>
          </cell>
          <cell r="AT24">
            <v>7.8319405559541727E-2</v>
          </cell>
        </row>
        <row r="25">
          <cell r="N25">
            <v>1537.2441911687642</v>
          </cell>
          <cell r="O25">
            <v>1582.4360525554046</v>
          </cell>
          <cell r="P25">
            <v>1631.5787914321945</v>
          </cell>
          <cell r="Q25">
            <v>1688.1687348051519</v>
          </cell>
          <cell r="R25">
            <v>1747.2191841608894</v>
          </cell>
          <cell r="AK25">
            <v>0.05</v>
          </cell>
          <cell r="AL25">
            <v>0.05</v>
          </cell>
          <cell r="AM25">
            <v>0.05</v>
          </cell>
          <cell r="AN25">
            <v>0.05</v>
          </cell>
          <cell r="AO25">
            <v>0.05</v>
          </cell>
          <cell r="AP25">
            <v>6.3271808134213389E-2</v>
          </cell>
          <cell r="AQ25">
            <v>6.7455424022129437E-2</v>
          </cell>
          <cell r="AR25">
            <v>7.2234958882208378E-2</v>
          </cell>
          <cell r="AS25">
            <v>7.7623004236392831E-2</v>
          </cell>
          <cell r="AT25">
            <v>8.4014305601448902E-2</v>
          </cell>
        </row>
        <row r="26">
          <cell r="N26">
            <v>1588.8397947066123</v>
          </cell>
          <cell r="O26">
            <v>1632.056763539432</v>
          </cell>
          <cell r="P26">
            <v>1682.1544339079664</v>
          </cell>
          <cell r="Q26">
            <v>1738.4863983569071</v>
          </cell>
          <cell r="R26">
            <v>1800.4337291338854</v>
          </cell>
          <cell r="AK26">
            <v>0.05</v>
          </cell>
          <cell r="AL26">
            <v>0.05</v>
          </cell>
          <cell r="AM26">
            <v>0.05</v>
          </cell>
          <cell r="AN26">
            <v>0.05</v>
          </cell>
          <cell r="AO26">
            <v>0.05</v>
          </cell>
          <cell r="AP26">
            <v>6.8215009690475087E-2</v>
          </cell>
          <cell r="AQ26">
            <v>7.253168027382427E-2</v>
          </cell>
          <cell r="AR26">
            <v>7.7481960875601247E-2</v>
          </cell>
          <cell r="AS26">
            <v>8.3074592595884816E-2</v>
          </cell>
          <cell r="AT26">
            <v>8.9709205643356077E-2</v>
          </cell>
        </row>
        <row r="27">
          <cell r="N27">
            <v>1637.3487155583607</v>
          </cell>
          <cell r="O27">
            <v>1682.6194772754434</v>
          </cell>
          <cell r="P27">
            <v>1733.0803528855715</v>
          </cell>
          <cell r="Q27">
            <v>1792.4940477843732</v>
          </cell>
          <cell r="R27">
            <v>1854.1473862851608</v>
          </cell>
          <cell r="AK27">
            <v>0.05</v>
          </cell>
          <cell r="AL27">
            <v>0.05</v>
          </cell>
          <cell r="AM27">
            <v>0.05</v>
          </cell>
          <cell r="AN27">
            <v>0.05</v>
          </cell>
          <cell r="AO27">
            <v>0.05</v>
          </cell>
          <cell r="AP27">
            <v>7.3158211246736798E-2</v>
          </cell>
          <cell r="AQ27">
            <v>7.7607936525519117E-2</v>
          </cell>
          <cell r="AR27">
            <v>8.2728962868994116E-2</v>
          </cell>
          <cell r="AS27">
            <v>8.8526180955376788E-2</v>
          </cell>
          <cell r="AT27">
            <v>9.5404105685263252E-2</v>
          </cell>
        </row>
        <row r="28">
          <cell r="N28">
            <v>1687.4992861074709</v>
          </cell>
          <cell r="O28">
            <v>1732.2795653110925</v>
          </cell>
          <cell r="P28">
            <v>1785.6122636792891</v>
          </cell>
          <cell r="Q28">
            <v>1843.736238230199</v>
          </cell>
          <cell r="R28">
            <v>1909.3055324260185</v>
          </cell>
          <cell r="AK28">
            <v>0.05</v>
          </cell>
          <cell r="AL28">
            <v>0.05</v>
          </cell>
          <cell r="AM28">
            <v>0.05</v>
          </cell>
          <cell r="AN28">
            <v>0.05</v>
          </cell>
          <cell r="AO28">
            <v>5.0469834677774689E-2</v>
          </cell>
          <cell r="AP28">
            <v>7.810141280299851E-2</v>
          </cell>
          <cell r="AQ28">
            <v>8.268419277721395E-2</v>
          </cell>
          <cell r="AR28">
            <v>8.7975964862386985E-2</v>
          </cell>
          <cell r="AS28">
            <v>9.3977769314868759E-2</v>
          </cell>
          <cell r="AT28">
            <v>0.1</v>
          </cell>
        </row>
        <row r="29">
          <cell r="N29">
            <v>1734.9419791058081</v>
          </cell>
          <cell r="O29">
            <v>1781.269446624987</v>
          </cell>
          <cell r="P29">
            <v>1832.9718771762271</v>
          </cell>
          <cell r="Q29">
            <v>1894.0393983271229</v>
          </cell>
          <cell r="R29">
            <v>1955.0868314481481</v>
          </cell>
          <cell r="AK29">
            <v>0.05</v>
          </cell>
          <cell r="AL29">
            <v>0.05</v>
          </cell>
          <cell r="AM29">
            <v>0.05</v>
          </cell>
          <cell r="AN29">
            <v>0.05</v>
          </cell>
          <cell r="AO29">
            <v>5.2904454862182135E-2</v>
          </cell>
          <cell r="AP29">
            <v>8.3044614359260222E-2</v>
          </cell>
          <cell r="AQ29">
            <v>8.7760449028908782E-2</v>
          </cell>
          <cell r="AR29">
            <v>9.3222966855779854E-2</v>
          </cell>
          <cell r="AS29">
            <v>9.942935767436073E-2</v>
          </cell>
          <cell r="AT29">
            <v>0.1</v>
          </cell>
        </row>
        <row r="30">
          <cell r="N30">
            <v>1783.7411459307198</v>
          </cell>
          <cell r="O30">
            <v>1829.9728534552712</v>
          </cell>
          <cell r="P30">
            <v>1884.3744575465457</v>
          </cell>
          <cell r="Q30">
            <v>1943.2690473143755</v>
          </cell>
          <cell r="R30">
            <v>2007.591443803314</v>
          </cell>
          <cell r="AK30">
            <v>0.05</v>
          </cell>
          <cell r="AL30">
            <v>0.05</v>
          </cell>
          <cell r="AM30">
            <v>0.05</v>
          </cell>
          <cell r="AN30">
            <v>5.2138733390680328E-2</v>
          </cell>
          <cell r="AO30">
            <v>5.5339075046589581E-2</v>
          </cell>
          <cell r="AP30">
            <v>8.7987815915521933E-2</v>
          </cell>
          <cell r="AQ30">
            <v>9.2836705280603629E-2</v>
          </cell>
          <cell r="AR30">
            <v>9.8469968849172737E-2</v>
          </cell>
          <cell r="AS30">
            <v>0.1</v>
          </cell>
          <cell r="AT30">
            <v>0.1</v>
          </cell>
        </row>
        <row r="31">
          <cell r="N31">
            <v>1830.561657309669</v>
          </cell>
          <cell r="O31">
            <v>1878.6727569248685</v>
          </cell>
          <cell r="P31">
            <v>1932.2159685304628</v>
          </cell>
          <cell r="Q31">
            <v>1993.9833289691578</v>
          </cell>
          <cell r="R31">
            <v>2054.4273429748305</v>
          </cell>
          <cell r="AK31">
            <v>0.05</v>
          </cell>
          <cell r="AL31">
            <v>0.05</v>
          </cell>
          <cell r="AM31">
            <v>5.1657895980674773E-2</v>
          </cell>
          <cell r="AN31">
            <v>5.452751088910443E-2</v>
          </cell>
          <cell r="AO31">
            <v>5.777369523099702E-2</v>
          </cell>
          <cell r="AP31">
            <v>9.2931017471783645E-2</v>
          </cell>
          <cell r="AQ31">
            <v>9.7912961532298462E-2</v>
          </cell>
          <cell r="AR31">
            <v>0.1</v>
          </cell>
          <cell r="AS31">
            <v>0.1</v>
          </cell>
          <cell r="AT31">
            <v>0.1</v>
          </cell>
        </row>
        <row r="32">
          <cell r="N32">
            <v>1878.0926419241737</v>
          </cell>
          <cell r="O32">
            <v>1925.9244188823618</v>
          </cell>
          <cell r="P32">
            <v>1980.6693001307258</v>
          </cell>
          <cell r="Q32">
            <v>2039.8356957135043</v>
          </cell>
          <cell r="R32">
            <v>2104.0613536331493</v>
          </cell>
          <cell r="AK32">
            <v>0.05</v>
          </cell>
          <cell r="AL32">
            <v>5.1357463267301028E-2</v>
          </cell>
          <cell r="AM32">
            <v>5.3998238125902397E-2</v>
          </cell>
          <cell r="AN32">
            <v>5.6916288387528519E-2</v>
          </cell>
          <cell r="AO32">
            <v>6.0208315415404466E-2</v>
          </cell>
          <cell r="AP32">
            <v>9.7874219028045356E-2</v>
          </cell>
          <cell r="AQ32">
            <v>0.1</v>
          </cell>
          <cell r="AR32">
            <v>0.1</v>
          </cell>
          <cell r="AS32">
            <v>0.1</v>
          </cell>
          <cell r="AT32">
            <v>0.1</v>
          </cell>
        </row>
        <row r="33">
          <cell r="N33">
            <v>1924.641683924576</v>
          </cell>
          <cell r="O33">
            <v>1973.0530825071739</v>
          </cell>
          <cell r="P33">
            <v>2027.4723266233852</v>
          </cell>
          <cell r="Q33">
            <v>2088.1755925323187</v>
          </cell>
          <cell r="R33">
            <v>2150.4873230223789</v>
          </cell>
          <cell r="AK33">
            <v>5.1295003214530968E-2</v>
          </cell>
          <cell r="AL33">
            <v>5.3662692225184945E-2</v>
          </cell>
          <cell r="AM33">
            <v>5.6338580271130027E-2</v>
          </cell>
          <cell r="AN33">
            <v>5.9305065885952621E-2</v>
          </cell>
          <cell r="AO33">
            <v>6.2642935599811905E-2</v>
          </cell>
          <cell r="AP33">
            <v>0.1</v>
          </cell>
          <cell r="AQ33">
            <v>0.1</v>
          </cell>
          <cell r="AR33">
            <v>0.1</v>
          </cell>
          <cell r="AS33">
            <v>0.1</v>
          </cell>
          <cell r="AT33">
            <v>0.1</v>
          </cell>
        </row>
        <row r="34">
          <cell r="N34">
            <v>1970.9789085251498</v>
          </cell>
          <cell r="O34">
            <v>2019.6432625118296</v>
          </cell>
          <cell r="P34">
            <v>2073.3320028260919</v>
          </cell>
          <cell r="Q34">
            <v>2133.8424098785335</v>
          </cell>
          <cell r="R34">
            <v>2202.0448156730304</v>
          </cell>
          <cell r="AK34">
            <v>5.3567103426011405E-2</v>
          </cell>
          <cell r="AL34">
            <v>5.5967921183068856E-2</v>
          </cell>
          <cell r="AM34">
            <v>5.8678922416357651E-2</v>
          </cell>
          <cell r="AN34">
            <v>6.1693843384376709E-2</v>
          </cell>
          <cell r="AO34">
            <v>6.5077555784219351E-2</v>
          </cell>
          <cell r="AP34">
            <v>0.1</v>
          </cell>
          <cell r="AQ34">
            <v>0.1</v>
          </cell>
          <cell r="AR34">
            <v>0.1</v>
          </cell>
          <cell r="AS34">
            <v>0.1</v>
          </cell>
          <cell r="AT34">
            <v>0.1</v>
          </cell>
        </row>
        <row r="35">
          <cell r="N35">
            <v>2017.5328404170025</v>
          </cell>
          <cell r="O35">
            <v>2066.151840648989</v>
          </cell>
          <cell r="P35">
            <v>2122.2544796364009</v>
          </cell>
          <cell r="Q35">
            <v>2185.4718731192797</v>
          </cell>
          <cell r="R35">
            <v>2251.7361184365332</v>
          </cell>
          <cell r="AK35">
            <v>5.5839203637491834E-2</v>
          </cell>
          <cell r="AL35">
            <v>5.8273150140952773E-2</v>
          </cell>
          <cell r="AM35">
            <v>6.1019264561585282E-2</v>
          </cell>
          <cell r="AN35">
            <v>6.4082620882800811E-2</v>
          </cell>
          <cell r="AO35">
            <v>6.7512175968626797E-2</v>
          </cell>
          <cell r="AP35">
            <v>0.1</v>
          </cell>
          <cell r="AQ35">
            <v>0.1</v>
          </cell>
          <cell r="AR35">
            <v>0.1</v>
          </cell>
          <cell r="AS35">
            <v>0.1</v>
          </cell>
          <cell r="AT35">
            <v>0.1</v>
          </cell>
        </row>
        <row r="36">
          <cell r="N36">
            <v>2062.7432338833255</v>
          </cell>
          <cell r="O36">
            <v>2113.3969730796721</v>
          </cell>
          <cell r="P36">
            <v>2169.0075277664141</v>
          </cell>
          <cell r="Q36">
            <v>2231.8316384114387</v>
          </cell>
          <cell r="R36">
            <v>2301.5075841763833</v>
          </cell>
          <cell r="AK36">
            <v>5.8111303848972271E-2</v>
          </cell>
          <cell r="AL36">
            <v>6.0578379098836684E-2</v>
          </cell>
          <cell r="AM36">
            <v>6.3359606706812913E-2</v>
          </cell>
          <cell r="AN36">
            <v>6.64713983812249E-2</v>
          </cell>
          <cell r="AO36">
            <v>6.9946796153034244E-2</v>
          </cell>
          <cell r="AP36">
            <v>0.1</v>
          </cell>
          <cell r="AQ36">
            <v>0.1</v>
          </cell>
          <cell r="AR36">
            <v>0.1</v>
          </cell>
          <cell r="AS36">
            <v>0.1</v>
          </cell>
          <cell r="AT36">
            <v>0.1</v>
          </cell>
        </row>
        <row r="37">
          <cell r="N37">
            <v>2109.5189537639744</v>
          </cell>
          <cell r="O37">
            <v>2159.0285126353665</v>
          </cell>
          <cell r="P37">
            <v>2216.4669534623122</v>
          </cell>
          <cell r="Q37">
            <v>2279.0108012583764</v>
          </cell>
          <cell r="R37">
            <v>2347.6288482572345</v>
          </cell>
          <cell r="AK37">
            <v>6.03834040604527E-2</v>
          </cell>
          <cell r="AL37">
            <v>6.2883608056720594E-2</v>
          </cell>
          <cell r="AM37">
            <v>6.5699948852040543E-2</v>
          </cell>
          <cell r="AN37">
            <v>6.8860175879649002E-2</v>
          </cell>
          <cell r="AO37">
            <v>7.238141633744169E-2</v>
          </cell>
          <cell r="AP37">
            <v>0.1</v>
          </cell>
          <cell r="AQ37">
            <v>0.1</v>
          </cell>
          <cell r="AR37">
            <v>0.1</v>
          </cell>
          <cell r="AS37">
            <v>0.1</v>
          </cell>
          <cell r="AT37">
            <v>0.1</v>
          </cell>
        </row>
        <row r="38">
          <cell r="N38">
            <v>2153.6630202092224</v>
          </cell>
          <cell r="O38">
            <v>2206.370132315777</v>
          </cell>
          <cell r="P38">
            <v>2261.5240622314541</v>
          </cell>
          <cell r="Q38">
            <v>2325.4131908524987</v>
          </cell>
          <cell r="R38">
            <v>2396.122010782668</v>
          </cell>
          <cell r="AK38">
            <v>6.2655504271933143E-2</v>
          </cell>
          <cell r="AL38">
            <v>6.5188837014604512E-2</v>
          </cell>
          <cell r="AM38">
            <v>6.8040290997268174E-2</v>
          </cell>
          <cell r="AN38">
            <v>7.124895337807309E-2</v>
          </cell>
          <cell r="AO38">
            <v>7.4816036521849122E-2</v>
          </cell>
          <cell r="AP38">
            <v>0.1</v>
          </cell>
          <cell r="AQ38">
            <v>0.1</v>
          </cell>
          <cell r="AR38">
            <v>0.1</v>
          </cell>
          <cell r="AS38">
            <v>0.1</v>
          </cell>
          <cell r="AT38">
            <v>0.1</v>
          </cell>
        </row>
        <row r="39">
          <cell r="N39">
            <v>2200.8297311415272</v>
          </cell>
          <cell r="O39">
            <v>2249.0868763053822</v>
          </cell>
          <cell r="P39">
            <v>2307.3520379044335</v>
          </cell>
          <cell r="Q39">
            <v>2370.925900972692</v>
          </cell>
          <cell r="R39">
            <v>2440.4062586103628</v>
          </cell>
          <cell r="AK39">
            <v>6.4927604483413573E-2</v>
          </cell>
          <cell r="AL39">
            <v>6.7494065972488429E-2</v>
          </cell>
          <cell r="AM39">
            <v>7.0380633142495791E-2</v>
          </cell>
          <cell r="AN39">
            <v>7.3637730876497193E-2</v>
          </cell>
          <cell r="AO39">
            <v>7.710132796480719E-2</v>
          </cell>
          <cell r="AP39">
            <v>0.1</v>
          </cell>
          <cell r="AQ39">
            <v>0.1</v>
          </cell>
          <cell r="AR39">
            <v>0.1</v>
          </cell>
          <cell r="AS39">
            <v>0.1</v>
          </cell>
          <cell r="AT39">
            <v>0.1</v>
          </cell>
        </row>
        <row r="40">
          <cell r="N40">
            <v>2243.962430455269</v>
          </cell>
          <cell r="O40">
            <v>2296.2932129146884</v>
          </cell>
          <cell r="P40">
            <v>2352.5526780322962</v>
          </cell>
          <cell r="Q40">
            <v>2418.6582215718527</v>
          </cell>
          <cell r="R40">
            <v>2488.7144728338249</v>
          </cell>
          <cell r="AK40">
            <v>6.7199704694894002E-2</v>
          </cell>
          <cell r="AL40">
            <v>6.9799294930372346E-2</v>
          </cell>
          <cell r="AM40">
            <v>7.2720975287723422E-2</v>
          </cell>
          <cell r="AN40">
            <v>7.5964329216852616E-2</v>
          </cell>
          <cell r="AO40">
            <v>7.9374413621521367E-2</v>
          </cell>
          <cell r="AP40">
            <v>0.1</v>
          </cell>
          <cell r="AQ40">
            <v>0.1</v>
          </cell>
          <cell r="AR40">
            <v>0.1</v>
          </cell>
          <cell r="AS40">
            <v>0.1</v>
          </cell>
          <cell r="AT40">
            <v>0.1</v>
          </cell>
        </row>
        <row r="41">
          <cell r="N41">
            <v>2290.1909129472951</v>
          </cell>
          <cell r="O41">
            <v>2340.5941741358338</v>
          </cell>
          <cell r="P41">
            <v>2401.0872039771339</v>
          </cell>
          <cell r="Q41">
            <v>2464.1910798382055</v>
          </cell>
          <cell r="R41">
            <v>2533.6246235371832</v>
          </cell>
          <cell r="AK41">
            <v>6.9471804906374446E-2</v>
          </cell>
          <cell r="AL41">
            <v>7.210452388825625E-2</v>
          </cell>
          <cell r="AM41">
            <v>7.5058326079095891E-2</v>
          </cell>
          <cell r="AN41">
            <v>7.8208410210801757E-2</v>
          </cell>
          <cell r="AO41">
            <v>8.1647499278235544E-2</v>
          </cell>
          <cell r="AP41">
            <v>0.1</v>
          </cell>
          <cell r="AQ41">
            <v>0.1</v>
          </cell>
          <cell r="AR41">
            <v>0.1</v>
          </cell>
          <cell r="AS41">
            <v>0.1</v>
          </cell>
          <cell r="AT41">
            <v>0.1</v>
          </cell>
        </row>
        <row r="42">
          <cell r="N42">
            <v>2333.8224722802161</v>
          </cell>
          <cell r="O42">
            <v>2387.4135482075867</v>
          </cell>
          <cell r="P42">
            <v>2444.2715250695746</v>
          </cell>
          <cell r="Q42">
            <v>2509.9593475759098</v>
          </cell>
          <cell r="R42">
            <v>2576.631625084754</v>
          </cell>
          <cell r="AK42">
            <v>7.1743905117854875E-2</v>
          </cell>
          <cell r="AL42">
            <v>7.4409752846140167E-2</v>
          </cell>
          <cell r="AM42">
            <v>7.7284495285868782E-2</v>
          </cell>
          <cell r="AN42">
            <v>8.0452491204750884E-2</v>
          </cell>
          <cell r="AO42">
            <v>8.3920584934949721E-2</v>
          </cell>
          <cell r="AP42">
            <v>0.1</v>
          </cell>
          <cell r="AQ42">
            <v>0.1</v>
          </cell>
          <cell r="AR42">
            <v>0.1</v>
          </cell>
          <cell r="AS42">
            <v>0.1</v>
          </cell>
          <cell r="AT42">
            <v>0.1</v>
          </cell>
        </row>
        <row r="43">
          <cell r="N43">
            <v>2379.0207436719725</v>
          </cell>
          <cell r="O43">
            <v>2431.1453581089213</v>
          </cell>
          <cell r="P43">
            <v>2490.4599594946017</v>
          </cell>
          <cell r="Q43">
            <v>2552.0408035249629</v>
          </cell>
          <cell r="R43">
            <v>2622.0389775920598</v>
          </cell>
          <cell r="AK43">
            <v>7.4016005329335305E-2</v>
          </cell>
          <cell r="AL43">
            <v>7.6649005195418798E-2</v>
          </cell>
          <cell r="AM43">
            <v>7.9510664492641672E-2</v>
          </cell>
          <cell r="AN43">
            <v>8.2696572198700011E-2</v>
          </cell>
          <cell r="AO43">
            <v>8.6193670591663898E-2</v>
          </cell>
          <cell r="AP43">
            <v>0.1</v>
          </cell>
          <cell r="AQ43">
            <v>0.1</v>
          </cell>
          <cell r="AR43">
            <v>0.1</v>
          </cell>
          <cell r="AS43">
            <v>0.1</v>
          </cell>
          <cell r="AT43">
            <v>0.1</v>
          </cell>
        </row>
        <row r="44">
          <cell r="N44">
            <v>2423.3890826430224</v>
          </cell>
          <cell r="O44">
            <v>2475.8552007948474</v>
          </cell>
          <cell r="P44">
            <v>2532.823226090793</v>
          </cell>
          <cell r="Q44">
            <v>2597.2253230365786</v>
          </cell>
          <cell r="R44">
            <v>2665.5588848776533</v>
          </cell>
          <cell r="AK44">
            <v>7.6252776971933431E-2</v>
          </cell>
          <cell r="AL44">
            <v>7.8865550303513152E-2</v>
          </cell>
          <cell r="AM44">
            <v>8.1736833699414549E-2</v>
          </cell>
          <cell r="AN44">
            <v>8.4940653192649151E-2</v>
          </cell>
          <cell r="AO44">
            <v>8.8466756248378076E-2</v>
          </cell>
          <cell r="AP44">
            <v>0.1</v>
          </cell>
          <cell r="AQ44">
            <v>0.1</v>
          </cell>
          <cell r="AR44">
            <v>0.1</v>
          </cell>
          <cell r="AS44">
            <v>0.1</v>
          </cell>
          <cell r="AT44">
            <v>0.1</v>
          </cell>
        </row>
        <row r="45">
          <cell r="N45">
            <v>2467.6063828071451</v>
          </cell>
          <cell r="O45">
            <v>2519.7083305655342</v>
          </cell>
          <cell r="P45">
            <v>2576.6006813599324</v>
          </cell>
          <cell r="Q45">
            <v>2639.6883495694842</v>
          </cell>
          <cell r="R45">
            <v>2711.641847014947</v>
          </cell>
          <cell r="AK45">
            <v>7.8462560823235841E-2</v>
          </cell>
          <cell r="AL45">
            <v>8.1082095411607505E-2</v>
          </cell>
          <cell r="AM45">
            <v>8.3963002906187439E-2</v>
          </cell>
          <cell r="AN45">
            <v>8.7184734186598278E-2</v>
          </cell>
          <cell r="AO45">
            <v>9.0739841905092239E-2</v>
          </cell>
          <cell r="AP45">
            <v>0.1</v>
          </cell>
          <cell r="AQ45">
            <v>0.1</v>
          </cell>
          <cell r="AR45">
            <v>0.1</v>
          </cell>
          <cell r="AS45">
            <v>0.1</v>
          </cell>
          <cell r="AT45">
            <v>0.1</v>
          </cell>
        </row>
        <row r="46">
          <cell r="N46">
            <v>2512.7796402772656</v>
          </cell>
          <cell r="O46">
            <v>2562.671021168183</v>
          </cell>
          <cell r="P46">
            <v>2621.0732057225155</v>
          </cell>
          <cell r="Q46">
            <v>2686.3833570485103</v>
          </cell>
          <cell r="R46">
            <v>2756.8390277483554</v>
          </cell>
          <cell r="AK46">
            <v>8.0672344674538252E-2</v>
          </cell>
          <cell r="AL46">
            <v>8.3298640519701858E-2</v>
          </cell>
          <cell r="AM46">
            <v>8.618917211296033E-2</v>
          </cell>
          <cell r="AN46">
            <v>8.9428815180547405E-2</v>
          </cell>
          <cell r="AO46">
            <v>9.301292756180643E-2</v>
          </cell>
          <cell r="AP46">
            <v>0.1</v>
          </cell>
          <cell r="AQ46">
            <v>0.1</v>
          </cell>
          <cell r="AR46">
            <v>0.1</v>
          </cell>
          <cell r="AS46">
            <v>0.1</v>
          </cell>
          <cell r="AT46">
            <v>0.1</v>
          </cell>
        </row>
        <row r="47">
          <cell r="N47">
            <v>2556.0612527540407</v>
          </cell>
          <cell r="O47">
            <v>2608.5909727083454</v>
          </cell>
          <cell r="P47">
            <v>2666.0585260415355</v>
          </cell>
          <cell r="Q47">
            <v>2731.4646355865857</v>
          </cell>
          <cell r="R47">
            <v>2805.3470241147884</v>
          </cell>
          <cell r="AK47">
            <v>8.2882128525840662E-2</v>
          </cell>
          <cell r="AL47">
            <v>8.5515185627796211E-2</v>
          </cell>
          <cell r="AM47">
            <v>8.8415341319733207E-2</v>
          </cell>
          <cell r="AN47">
            <v>9.1672896174496532E-2</v>
          </cell>
          <cell r="AO47">
            <v>9.5286013218520593E-2</v>
          </cell>
          <cell r="AP47">
            <v>0.1</v>
          </cell>
          <cell r="AQ47">
            <v>0.1</v>
          </cell>
          <cell r="AR47">
            <v>0.1</v>
          </cell>
          <cell r="AS47">
            <v>0.1</v>
          </cell>
          <cell r="AT47">
            <v>0.1</v>
          </cell>
        </row>
        <row r="48">
          <cell r="N48">
            <v>2602.0882333389095</v>
          </cell>
          <cell r="O48">
            <v>2653.4650375663032</v>
          </cell>
          <cell r="P48">
            <v>2713.3393592464986</v>
          </cell>
          <cell r="Q48">
            <v>2778.9161632421733</v>
          </cell>
          <cell r="R48">
            <v>2850.7063914299051</v>
          </cell>
          <cell r="AK48">
            <v>8.5091912377143059E-2</v>
          </cell>
          <cell r="AL48">
            <v>8.7731730735890565E-2</v>
          </cell>
          <cell r="AM48">
            <v>9.0641510526506097E-2</v>
          </cell>
          <cell r="AN48">
            <v>9.3916977168445673E-2</v>
          </cell>
          <cell r="AO48">
            <v>9.7559098875234784E-2</v>
          </cell>
          <cell r="AP48">
            <v>0.1</v>
          </cell>
          <cell r="AQ48">
            <v>0.1</v>
          </cell>
          <cell r="AR48">
            <v>0.1</v>
          </cell>
          <cell r="AS48">
            <v>0.1</v>
          </cell>
          <cell r="AT48">
            <v>0.1</v>
          </cell>
        </row>
        <row r="49">
          <cell r="N49">
            <v>2644.4759493295178</v>
          </cell>
          <cell r="O49">
            <v>2699.902631238097</v>
          </cell>
          <cell r="P49">
            <v>2757.2743465906497</v>
          </cell>
          <cell r="Q49">
            <v>2822.837196550206</v>
          </cell>
          <cell r="R49">
            <v>2896.4225263024609</v>
          </cell>
          <cell r="AK49">
            <v>8.7301696228445469E-2</v>
          </cell>
          <cell r="AL49">
            <v>8.9948275843984932E-2</v>
          </cell>
          <cell r="AM49">
            <v>9.2867679733278988E-2</v>
          </cell>
          <cell r="AN49">
            <v>9.61610581623948E-2</v>
          </cell>
          <cell r="AO49">
            <v>9.9832184531948948E-2</v>
          </cell>
          <cell r="AP49">
            <v>0.1</v>
          </cell>
          <cell r="AQ49">
            <v>0.1</v>
          </cell>
          <cell r="AR49">
            <v>0.1</v>
          </cell>
          <cell r="AS49">
            <v>0.1</v>
          </cell>
          <cell r="AT49">
            <v>0.1</v>
          </cell>
        </row>
        <row r="50">
          <cell r="N50">
            <v>2689.9059784657766</v>
          </cell>
          <cell r="O50">
            <v>2742.242948848067</v>
          </cell>
          <cell r="P50">
            <v>2802.9679451959646</v>
          </cell>
          <cell r="Q50">
            <v>2866.5539289707144</v>
          </cell>
          <cell r="R50">
            <v>2938.3161594939061</v>
          </cell>
          <cell r="AK50">
            <v>8.9511480079747879E-2</v>
          </cell>
          <cell r="AL50">
            <v>9.2164820952079285E-2</v>
          </cell>
          <cell r="AM50">
            <v>9.5093848940051878E-2</v>
          </cell>
          <cell r="AN50">
            <v>9.8405139156343926E-2</v>
          </cell>
          <cell r="AO50">
            <v>0.1</v>
          </cell>
          <cell r="AP50">
            <v>0.1</v>
          </cell>
          <cell r="AQ50">
            <v>0.1</v>
          </cell>
          <cell r="AR50">
            <v>0.1</v>
          </cell>
          <cell r="AS50">
            <v>0.1</v>
          </cell>
          <cell r="AT50">
            <v>0.10398095120580123</v>
          </cell>
        </row>
        <row r="51">
          <cell r="N51">
            <v>2732.9224478524734</v>
          </cell>
          <cell r="O51">
            <v>2787.680933825774</v>
          </cell>
          <cell r="P51">
            <v>2845.1960522840582</v>
          </cell>
          <cell r="Q51">
            <v>2911.6236887917407</v>
          </cell>
          <cell r="R51">
            <v>2982.7767428124025</v>
          </cell>
          <cell r="AK51">
            <v>9.172126393105029E-2</v>
          </cell>
          <cell r="AL51">
            <v>9.4381366060173638E-2</v>
          </cell>
          <cell r="AM51">
            <v>9.7320018146824755E-2</v>
          </cell>
          <cell r="AN51">
            <v>0.1</v>
          </cell>
          <cell r="AO51">
            <v>0.1</v>
          </cell>
          <cell r="AP51">
            <v>0.1</v>
          </cell>
          <cell r="AQ51">
            <v>0.1</v>
          </cell>
          <cell r="AR51">
            <v>0.1</v>
          </cell>
          <cell r="AS51">
            <v>0.10125041093417032</v>
          </cell>
          <cell r="AT51">
            <v>0.10827923231704045</v>
          </cell>
        </row>
        <row r="52">
          <cell r="N52">
            <v>2777.435892693326</v>
          </cell>
          <cell r="O52">
            <v>2830.7110785373725</v>
          </cell>
          <cell r="P52">
            <v>2890.1500340512762</v>
          </cell>
          <cell r="Q52">
            <v>2954.1959062513101</v>
          </cell>
          <cell r="R52">
            <v>3024.1319778905254</v>
          </cell>
          <cell r="AK52">
            <v>9.3931047782352686E-2</v>
          </cell>
          <cell r="AL52">
            <v>9.6597911168267991E-2</v>
          </cell>
          <cell r="AM52">
            <v>9.9546187353597645E-2</v>
          </cell>
          <cell r="AN52">
            <v>0.1</v>
          </cell>
          <cell r="AO52">
            <v>0.1</v>
          </cell>
          <cell r="AP52">
            <v>0.1</v>
          </cell>
          <cell r="AQ52">
            <v>0.1</v>
          </cell>
          <cell r="AR52">
            <v>0.1</v>
          </cell>
          <cell r="AS52">
            <v>0.10557255560378845</v>
          </cell>
          <cell r="AT52">
            <v>0.11257751342827968</v>
          </cell>
        </row>
        <row r="53">
          <cell r="N53">
            <v>2821.4575269515649</v>
          </cell>
          <cell r="O53">
            <v>2874.9456349782722</v>
          </cell>
          <cell r="P53">
            <v>2932.8427037480733</v>
          </cell>
          <cell r="Q53">
            <v>2999.6355742175874</v>
          </cell>
          <cell r="R53">
            <v>3065.7589077576049</v>
          </cell>
          <cell r="AK53">
            <v>9.6140831633655097E-2</v>
          </cell>
          <cell r="AL53">
            <v>9.8814456276362345E-2</v>
          </cell>
          <cell r="AM53">
            <v>0.1</v>
          </cell>
          <cell r="AN53">
            <v>0.1</v>
          </cell>
          <cell r="AO53">
            <v>0.1</v>
          </cell>
          <cell r="AP53">
            <v>0.1</v>
          </cell>
          <cell r="AQ53">
            <v>0.1</v>
          </cell>
          <cell r="AR53">
            <v>0.1034666410083854</v>
          </cell>
          <cell r="AS53">
            <v>0.10989470027340656</v>
          </cell>
          <cell r="AT53">
            <v>0.11687579453951891</v>
          </cell>
        </row>
        <row r="54">
          <cell r="N54">
            <v>2865.0928982110609</v>
          </cell>
          <cell r="O54">
            <v>2918.6017902912304</v>
          </cell>
          <cell r="P54">
            <v>2977.1956904722533</v>
          </cell>
          <cell r="Q54">
            <v>3039.5003378607553</v>
          </cell>
          <cell r="R54">
            <v>3108.4842711724436</v>
          </cell>
          <cell r="AK54">
            <v>9.8350615484957507E-2</v>
          </cell>
          <cell r="AL54">
            <v>0.1</v>
          </cell>
          <cell r="AM54">
            <v>0.1</v>
          </cell>
          <cell r="AN54">
            <v>0.1</v>
          </cell>
          <cell r="AO54">
            <v>0.1</v>
          </cell>
          <cell r="AP54">
            <v>0.1</v>
          </cell>
          <cell r="AQ54">
            <v>0.10203565292070846</v>
          </cell>
          <cell r="AR54">
            <v>0.10782091691220821</v>
          </cell>
          <cell r="AS54">
            <v>0.11421684494302467</v>
          </cell>
          <cell r="AT54">
            <v>0.12117407565075813</v>
          </cell>
        </row>
        <row r="55">
          <cell r="N55">
            <v>2910.1255625879667</v>
          </cell>
          <cell r="O55">
            <v>2962.0606377192667</v>
          </cell>
          <cell r="P55">
            <v>3020.0336585588079</v>
          </cell>
          <cell r="Q55">
            <v>3082.0892668144525</v>
          </cell>
          <cell r="R55">
            <v>3151.2459036550872</v>
          </cell>
          <cell r="AK55">
            <v>0.1</v>
          </cell>
          <cell r="AL55">
            <v>0.1</v>
          </cell>
          <cell r="AM55">
            <v>0.1</v>
          </cell>
          <cell r="AN55">
            <v>0.1</v>
          </cell>
          <cell r="AO55">
            <v>0.1</v>
          </cell>
          <cell r="AP55">
            <v>0.10111595296378315</v>
          </cell>
          <cell r="AQ55">
            <v>0.10641209372010858</v>
          </cell>
          <cell r="AR55">
            <v>0.11217519281603103</v>
          </cell>
          <cell r="AS55">
            <v>0.11853898961264278</v>
          </cell>
          <cell r="AT55">
            <v>0.12547235676199736</v>
          </cell>
        </row>
        <row r="56">
          <cell r="N56">
            <v>2952.9187213831888</v>
          </cell>
          <cell r="O56">
            <v>3007.439649010124</v>
          </cell>
          <cell r="P56">
            <v>3062.2732396398733</v>
          </cell>
          <cell r="Q56">
            <v>3125.440079223205</v>
          </cell>
          <cell r="R56">
            <v>3197.9479362275729</v>
          </cell>
          <cell r="AK56">
            <v>0.1</v>
          </cell>
          <cell r="AL56">
            <v>0.1</v>
          </cell>
          <cell r="AM56">
            <v>0.1</v>
          </cell>
          <cell r="AN56">
            <v>0.1</v>
          </cell>
          <cell r="AO56">
            <v>0.1</v>
          </cell>
          <cell r="AP56">
            <v>0.10551641291906999</v>
          </cell>
          <cell r="AQ56">
            <v>0.11078853451950871</v>
          </cell>
          <cell r="AR56">
            <v>0.11652946871985383</v>
          </cell>
          <cell r="AS56">
            <v>0.12286113428226091</v>
          </cell>
          <cell r="AT56">
            <v>0.12977063787323659</v>
          </cell>
        </row>
        <row r="57">
          <cell r="N57">
            <v>2998.7832933580094</v>
          </cell>
          <cell r="O57">
            <v>3047.8003617690752</v>
          </cell>
          <cell r="P57">
            <v>3106.1058431778374</v>
          </cell>
          <cell r="Q57">
            <v>3169.1861136941852</v>
          </cell>
          <cell r="R57">
            <v>3239.1926598102818</v>
          </cell>
          <cell r="AK57">
            <v>0.1</v>
          </cell>
          <cell r="AL57">
            <v>0.1</v>
          </cell>
          <cell r="AM57">
            <v>0.1</v>
          </cell>
          <cell r="AN57">
            <v>0.1</v>
          </cell>
          <cell r="AO57">
            <v>0.1</v>
          </cell>
          <cell r="AP57">
            <v>0.10991687287435684</v>
          </cell>
          <cell r="AQ57">
            <v>0.11516497531890883</v>
          </cell>
          <cell r="AR57">
            <v>0.12088374462367664</v>
          </cell>
          <cell r="AS57">
            <v>0.12718327895187903</v>
          </cell>
          <cell r="AT57">
            <v>0.13406891898447582</v>
          </cell>
        </row>
        <row r="58">
          <cell r="N58">
            <v>3040.9452382022582</v>
          </cell>
          <cell r="O58">
            <v>3093.7003907261928</v>
          </cell>
          <cell r="P58">
            <v>3150.3757225034651</v>
          </cell>
          <cell r="Q58">
            <v>3215.4875618998367</v>
          </cell>
          <cell r="R58">
            <v>3284.3039941845373</v>
          </cell>
          <cell r="AK58">
            <v>0.1</v>
          </cell>
          <cell r="AL58">
            <v>0.1</v>
          </cell>
          <cell r="AM58">
            <v>0.1</v>
          </cell>
          <cell r="AN58">
            <v>0.1</v>
          </cell>
          <cell r="AO58">
            <v>0.1</v>
          </cell>
          <cell r="AP58">
            <v>0.11431733282964368</v>
          </cell>
          <cell r="AQ58">
            <v>0.11954141611830896</v>
          </cell>
          <cell r="AR58">
            <v>0.12523802052749944</v>
          </cell>
          <cell r="AS58">
            <v>0.13150542362149714</v>
          </cell>
          <cell r="AT58">
            <v>0.13836720009571507</v>
          </cell>
        </row>
        <row r="59">
          <cell r="N59">
            <v>3085.9430310817384</v>
          </cell>
          <cell r="O59">
            <v>3137.3698557428161</v>
          </cell>
          <cell r="P59">
            <v>3198.3145201793022</v>
          </cell>
          <cell r="Q59">
            <v>3258.7424938353615</v>
          </cell>
          <cell r="R59">
            <v>3327.4966559784384</v>
          </cell>
          <cell r="AK59">
            <v>0.1</v>
          </cell>
          <cell r="AL59">
            <v>0.1</v>
          </cell>
          <cell r="AM59">
            <v>0.1</v>
          </cell>
          <cell r="AN59">
            <v>0.1</v>
          </cell>
          <cell r="AO59">
            <v>0.1</v>
          </cell>
          <cell r="AP59">
            <v>0.11871779278493053</v>
          </cell>
          <cell r="AQ59">
            <v>0.12391785691770908</v>
          </cell>
          <cell r="AR59">
            <v>0.12959229643132225</v>
          </cell>
          <cell r="AS59">
            <v>0.13582756829111525</v>
          </cell>
          <cell r="AT59">
            <v>0.14266548120695427</v>
          </cell>
        </row>
        <row r="60">
          <cell r="N60">
            <v>3129.1963103880526</v>
          </cell>
          <cell r="O60">
            <v>3183.2647261636957</v>
          </cell>
          <cell r="P60">
            <v>3239.5273053426449</v>
          </cell>
          <cell r="Q60">
            <v>3303.1395739895665</v>
          </cell>
          <cell r="R60">
            <v>3368.670245859787</v>
          </cell>
          <cell r="AK60">
            <v>0.1</v>
          </cell>
          <cell r="AL60">
            <v>0.1</v>
          </cell>
          <cell r="AM60">
            <v>0.1</v>
          </cell>
          <cell r="AN60">
            <v>0.1</v>
          </cell>
          <cell r="AO60">
            <v>0.1</v>
          </cell>
          <cell r="AP60">
            <v>0.12311825274021737</v>
          </cell>
          <cell r="AQ60">
            <v>0.12829429771710921</v>
          </cell>
          <cell r="AR60">
            <v>0.13394657233514506</v>
          </cell>
          <cell r="AS60">
            <v>0.14014971296073336</v>
          </cell>
          <cell r="AT60">
            <v>0.14696376231819352</v>
          </cell>
        </row>
        <row r="61">
          <cell r="N61">
            <v>3173.3609014843146</v>
          </cell>
          <cell r="O61">
            <v>3225.9468274083206</v>
          </cell>
          <cell r="P61">
            <v>3282.8861415776682</v>
          </cell>
          <cell r="Q61">
            <v>3343.6170958710932</v>
          </cell>
          <cell r="R61">
            <v>3411.932382409314</v>
          </cell>
          <cell r="AK61">
            <v>0.1</v>
          </cell>
          <cell r="AL61">
            <v>0.1</v>
          </cell>
          <cell r="AM61">
            <v>0.1</v>
          </cell>
          <cell r="AN61">
            <v>0.1</v>
          </cell>
          <cell r="AO61">
            <v>0.1</v>
          </cell>
          <cell r="AP61">
            <v>0.12751871269550422</v>
          </cell>
          <cell r="AQ61">
            <v>0.13267073851650935</v>
          </cell>
          <cell r="AR61">
            <v>0.13830084823896788</v>
          </cell>
          <cell r="AS61">
            <v>0.14447185763035147</v>
          </cell>
          <cell r="AT61">
            <v>0.15137021296750008</v>
          </cell>
        </row>
        <row r="62">
          <cell r="N62">
            <v>3217.689290730219</v>
          </cell>
          <cell r="O62">
            <v>3268.6500470373412</v>
          </cell>
          <cell r="P62">
            <v>3325.242680354555</v>
          </cell>
          <cell r="Q62">
            <v>3386.9671993596457</v>
          </cell>
          <cell r="R62">
            <v>3455.5098518625487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0.13191917265079106</v>
          </cell>
          <cell r="AQ62">
            <v>0.13704717931590946</v>
          </cell>
          <cell r="AR62">
            <v>0.14265512414279069</v>
          </cell>
          <cell r="AS62">
            <v>0.14879400229996959</v>
          </cell>
          <cell r="AT62">
            <v>0.1560368990570809</v>
          </cell>
        </row>
        <row r="63">
          <cell r="N63">
            <v>3261.052169328852</v>
          </cell>
          <cell r="O63">
            <v>3313.6006917064578</v>
          </cell>
          <cell r="P63">
            <v>3368.3321882159184</v>
          </cell>
          <cell r="Q63">
            <v>3430.8560867691785</v>
          </cell>
          <cell r="R63">
            <v>3502.803837865376</v>
          </cell>
          <cell r="AK63">
            <v>0.1</v>
          </cell>
          <cell r="AL63">
            <v>0.1</v>
          </cell>
          <cell r="AM63">
            <v>0.1</v>
          </cell>
          <cell r="AN63">
            <v>0.1</v>
          </cell>
          <cell r="AO63">
            <v>0.1</v>
          </cell>
          <cell r="AP63">
            <v>0.13631963260607791</v>
          </cell>
          <cell r="AQ63">
            <v>0.1414236201153096</v>
          </cell>
          <cell r="AR63">
            <v>0.1470094000466135</v>
          </cell>
          <cell r="AS63">
            <v>0.15336932723780883</v>
          </cell>
          <cell r="AT63">
            <v>0.16070358514666172</v>
          </cell>
        </row>
        <row r="64">
          <cell r="N64">
            <v>3306.4362584006399</v>
          </cell>
          <cell r="O64">
            <v>3355.5333392643561</v>
          </cell>
          <cell r="P64">
            <v>3413.2313012164518</v>
          </cell>
          <cell r="Q64">
            <v>3477.3967769083115</v>
          </cell>
          <cell r="R64">
            <v>3546.5928362136156</v>
          </cell>
          <cell r="AK64">
            <v>0.1</v>
          </cell>
          <cell r="AL64">
            <v>0.1</v>
          </cell>
          <cell r="AM64">
            <v>0.1</v>
          </cell>
          <cell r="AN64">
            <v>0.1</v>
          </cell>
          <cell r="AO64">
            <v>0.1</v>
          </cell>
          <cell r="AP64">
            <v>0.14072009256136475</v>
          </cell>
          <cell r="AQ64">
            <v>0.14580006091470971</v>
          </cell>
          <cell r="AR64">
            <v>0.15146610978467709</v>
          </cell>
          <cell r="AS64">
            <v>0.15804263690619758</v>
          </cell>
          <cell r="AT64">
            <v>0.16537027123624254</v>
          </cell>
        </row>
        <row r="65">
          <cell r="N65">
            <v>3349.0270152469757</v>
          </cell>
          <cell r="O65">
            <v>3401.71226939807</v>
          </cell>
          <cell r="P65">
            <v>3459.0118732830301</v>
          </cell>
          <cell r="Q65">
            <v>3523.3346855347108</v>
          </cell>
          <cell r="R65">
            <v>3594.8702736645391</v>
          </cell>
          <cell r="AK65">
            <v>0.1</v>
          </cell>
          <cell r="AL65">
            <v>0.1</v>
          </cell>
          <cell r="AM65">
            <v>0.1</v>
          </cell>
          <cell r="AN65">
            <v>0.1</v>
          </cell>
          <cell r="AO65">
            <v>0.1</v>
          </cell>
          <cell r="AP65">
            <v>0.1451205525166516</v>
          </cell>
          <cell r="AQ65">
            <v>0.150189243178358</v>
          </cell>
          <cell r="AR65">
            <v>0.1561474613225815</v>
          </cell>
          <cell r="AS65">
            <v>0.16271594657458635</v>
          </cell>
          <cell r="AT65">
            <v>0.17003695732582338</v>
          </cell>
        </row>
        <row r="66">
          <cell r="N66">
            <v>3394.6746581842135</v>
          </cell>
          <cell r="O66">
            <v>3446.2275685369232</v>
          </cell>
          <cell r="P66">
            <v>3506.5833153381827</v>
          </cell>
          <cell r="Q66">
            <v>3569.6861105963717</v>
          </cell>
          <cell r="R66">
            <v>3641.7758642742501</v>
          </cell>
          <cell r="AK66">
            <v>0.1</v>
          </cell>
          <cell r="AL66">
            <v>0.1</v>
          </cell>
          <cell r="AM66">
            <v>0.1</v>
          </cell>
          <cell r="AN66">
            <v>0.1</v>
          </cell>
          <cell r="AO66">
            <v>0.1</v>
          </cell>
          <cell r="AP66">
            <v>0.14952101247193844</v>
          </cell>
          <cell r="AQ66">
            <v>0.15488161441651319</v>
          </cell>
          <cell r="AR66">
            <v>0.16082881286048592</v>
          </cell>
          <cell r="AS66">
            <v>0.1673892562429751</v>
          </cell>
          <cell r="AT66">
            <v>0.1747036434154042</v>
          </cell>
        </row>
        <row r="67">
          <cell r="N67">
            <v>3439.948832484999</v>
          </cell>
          <cell r="O67">
            <v>3495.1121278937144</v>
          </cell>
          <cell r="P67">
            <v>3552.3226353203409</v>
          </cell>
          <cell r="Q67">
            <v>3617.7648787597905</v>
          </cell>
          <cell r="R67">
            <v>3689.9048700813719</v>
          </cell>
          <cell r="AK67">
            <v>0.1</v>
          </cell>
          <cell r="AL67">
            <v>0.1</v>
          </cell>
          <cell r="AM67">
            <v>0.1</v>
          </cell>
          <cell r="AN67">
            <v>0.1</v>
          </cell>
          <cell r="AO67">
            <v>0.1</v>
          </cell>
          <cell r="AP67">
            <v>0.15418793826818458</v>
          </cell>
          <cell r="AQ67">
            <v>0.15957398565466835</v>
          </cell>
          <cell r="AR67">
            <v>0.16551016439839034</v>
          </cell>
          <cell r="AS67">
            <v>0.17206256591136385</v>
          </cell>
          <cell r="AT67">
            <v>0.17937032950498502</v>
          </cell>
        </row>
        <row r="68">
          <cell r="N68">
            <v>3487.9946954767738</v>
          </cell>
          <cell r="O68">
            <v>3540.4595889192997</v>
          </cell>
          <cell r="P68">
            <v>3601.5987444264515</v>
          </cell>
          <cell r="Q68">
            <v>3665.2604065282285</v>
          </cell>
          <cell r="R68">
            <v>3738.9532424015661</v>
          </cell>
          <cell r="AK68">
            <v>0.1</v>
          </cell>
          <cell r="AL68">
            <v>0.1</v>
          </cell>
          <cell r="AM68">
            <v>0.1</v>
          </cell>
          <cell r="AN68">
            <v>0.1</v>
          </cell>
          <cell r="AO68">
            <v>0.1</v>
          </cell>
          <cell r="AP68">
            <v>0.15888741148554422</v>
          </cell>
          <cell r="AQ68">
            <v>0.16426635689282351</v>
          </cell>
          <cell r="AR68">
            <v>0.17019151593629475</v>
          </cell>
          <cell r="AS68">
            <v>0.17673587557975262</v>
          </cell>
          <cell r="AT68">
            <v>0.18403701559456584</v>
          </cell>
        </row>
        <row r="69">
          <cell r="N69">
            <v>3534.0586819184891</v>
          </cell>
          <cell r="O69">
            <v>3589.1430076047091</v>
          </cell>
          <cell r="P69">
            <v>3647.2329150700543</v>
          </cell>
          <cell r="Q69">
            <v>3714.3685709059691</v>
          </cell>
          <cell r="R69">
            <v>3788.3046871454753</v>
          </cell>
          <cell r="AK69">
            <v>0.1</v>
          </cell>
          <cell r="AL69">
            <v>0.1</v>
          </cell>
          <cell r="AM69">
            <v>0.1</v>
          </cell>
          <cell r="AN69">
            <v>0.1</v>
          </cell>
          <cell r="AO69">
            <v>0.1</v>
          </cell>
          <cell r="AP69">
            <v>0.16358688470290386</v>
          </cell>
          <cell r="AQ69">
            <v>0.1689587281309787</v>
          </cell>
          <cell r="AR69">
            <v>0.17487286747419917</v>
          </cell>
          <cell r="AS69">
            <v>0.18140918524814137</v>
          </cell>
          <cell r="AT69">
            <v>0.18870370168414669</v>
          </cell>
        </row>
        <row r="70">
          <cell r="N70">
            <v>3581.6594496836879</v>
          </cell>
          <cell r="O70">
            <v>3635.3752318195029</v>
          </cell>
          <cell r="P70">
            <v>3696.6680815597842</v>
          </cell>
          <cell r="Q70">
            <v>3761.9769456836293</v>
          </cell>
          <cell r="R70">
            <v>3834.2673018124933</v>
          </cell>
          <cell r="AK70">
            <v>0.1</v>
          </cell>
          <cell r="AL70">
            <v>0.1</v>
          </cell>
          <cell r="AM70">
            <v>0.1</v>
          </cell>
          <cell r="AN70">
            <v>0.1</v>
          </cell>
          <cell r="AO70">
            <v>0.1</v>
          </cell>
          <cell r="AP70">
            <v>0.1682863579202635</v>
          </cell>
          <cell r="AQ70">
            <v>0.17365109936913387</v>
          </cell>
          <cell r="AR70">
            <v>0.17955421901210358</v>
          </cell>
          <cell r="AS70">
            <v>0.18608249491653012</v>
          </cell>
          <cell r="AT70">
            <v>0.1933703877737275</v>
          </cell>
        </row>
        <row r="71">
          <cell r="N71">
            <v>3628.1858261446173</v>
          </cell>
          <cell r="O71">
            <v>3683.0182618345602</v>
          </cell>
          <cell r="P71">
            <v>3743.4433483033167</v>
          </cell>
          <cell r="Q71">
            <v>3810.5747752571242</v>
          </cell>
          <cell r="R71">
            <v>3878.8896264020154</v>
          </cell>
          <cell r="AK71">
            <v>0.1</v>
          </cell>
          <cell r="AL71">
            <v>0.1</v>
          </cell>
          <cell r="AM71">
            <v>0.1</v>
          </cell>
          <cell r="AN71">
            <v>0.1</v>
          </cell>
          <cell r="AO71">
            <v>0.1</v>
          </cell>
          <cell r="AP71">
            <v>0.17298583113762314</v>
          </cell>
          <cell r="AQ71">
            <v>0.17834347060728903</v>
          </cell>
          <cell r="AR71">
            <v>0.184235570550008</v>
          </cell>
          <cell r="AS71">
            <v>0.19075580458491886</v>
          </cell>
          <cell r="AT71">
            <v>0.19803707386330832</v>
          </cell>
        </row>
        <row r="72">
          <cell r="N72">
            <v>3675.3500482504596</v>
          </cell>
          <cell r="O72">
            <v>3729.9957868613874</v>
          </cell>
          <cell r="P72">
            <v>3792.3795989405539</v>
          </cell>
          <cell r="Q72">
            <v>3854.2486428831094</v>
          </cell>
          <cell r="R72">
            <v>3925.088120068312</v>
          </cell>
          <cell r="AK72">
            <v>0.1</v>
          </cell>
          <cell r="AL72">
            <v>0.1</v>
          </cell>
          <cell r="AM72">
            <v>0.1</v>
          </cell>
          <cell r="AN72">
            <v>0.1</v>
          </cell>
          <cell r="AO72">
            <v>0.10135111962582462</v>
          </cell>
          <cell r="AP72">
            <v>0.17768530435498278</v>
          </cell>
          <cell r="AQ72">
            <v>0.18303584184544422</v>
          </cell>
          <cell r="AR72">
            <v>0.18891692208791241</v>
          </cell>
          <cell r="AS72">
            <v>0.19542911425330761</v>
          </cell>
          <cell r="AT72">
            <v>0.2</v>
          </cell>
        </row>
        <row r="73">
          <cell r="N73">
            <v>3722.3420039247139</v>
          </cell>
          <cell r="O73">
            <v>3777.883665349525</v>
          </cell>
          <cell r="P73">
            <v>3836.6722334610454</v>
          </cell>
          <cell r="Q73">
            <v>3900.8845309680842</v>
          </cell>
          <cell r="R73">
            <v>3970.4888716037349</v>
          </cell>
          <cell r="AK73">
            <v>0.1</v>
          </cell>
          <cell r="AL73">
            <v>0.1</v>
          </cell>
          <cell r="AM73">
            <v>0.1</v>
          </cell>
          <cell r="AN73">
            <v>0.10005136486296827</v>
          </cell>
          <cell r="AO73">
            <v>0.10368315030645431</v>
          </cell>
          <cell r="AP73">
            <v>0.18238477757234245</v>
          </cell>
          <cell r="AQ73">
            <v>0.18772821308359938</v>
          </cell>
          <cell r="AR73">
            <v>0.19359827362581683</v>
          </cell>
          <cell r="AS73">
            <v>0.2</v>
          </cell>
          <cell r="AT73">
            <v>0.2</v>
          </cell>
        </row>
        <row r="74">
          <cell r="N74">
            <v>3769.0779383138511</v>
          </cell>
          <cell r="O74">
            <v>3823.8919857187802</v>
          </cell>
          <cell r="P74">
            <v>3881.3229873395803</v>
          </cell>
          <cell r="Q74">
            <v>3945.0201830884394</v>
          </cell>
          <cell r="R74">
            <v>4015.9720729358742</v>
          </cell>
          <cell r="AK74">
            <v>0.1</v>
          </cell>
          <cell r="AL74">
            <v>0.1</v>
          </cell>
          <cell r="AM74">
            <v>0.1</v>
          </cell>
          <cell r="AN74">
            <v>0.10239499618218938</v>
          </cell>
          <cell r="AO74">
            <v>0.106015180987084</v>
          </cell>
          <cell r="AP74">
            <v>0.18708425078970209</v>
          </cell>
          <cell r="AQ74">
            <v>0.19242058432175455</v>
          </cell>
          <cell r="AR74">
            <v>0.19827962516372125</v>
          </cell>
          <cell r="AS74">
            <v>0.2</v>
          </cell>
          <cell r="AT74">
            <v>0.2</v>
          </cell>
        </row>
        <row r="75">
          <cell r="N75">
            <v>3816.5368824198745</v>
          </cell>
          <cell r="O75">
            <v>3869.0086613900844</v>
          </cell>
          <cell r="P75">
            <v>3927.7349475328351</v>
          </cell>
          <cell r="Q75">
            <v>3993.067114198609</v>
          </cell>
          <cell r="R75">
            <v>4060.2363103332473</v>
          </cell>
          <cell r="AK75">
            <v>0.1</v>
          </cell>
          <cell r="AL75">
            <v>0.1</v>
          </cell>
          <cell r="AM75">
            <v>0.10148847817312705</v>
          </cell>
          <cell r="AN75">
            <v>0.10473862750141047</v>
          </cell>
          <cell r="AO75">
            <v>0.10834721166771369</v>
          </cell>
          <cell r="AP75">
            <v>0.19178372400706173</v>
          </cell>
          <cell r="AQ75">
            <v>0.19711295555990971</v>
          </cell>
          <cell r="AR75">
            <v>0.2</v>
          </cell>
          <cell r="AS75">
            <v>0.2</v>
          </cell>
          <cell r="AT75">
            <v>0.2</v>
          </cell>
        </row>
        <row r="76">
          <cell r="N76">
            <v>3862.8525141348646</v>
          </cell>
          <cell r="O76">
            <v>3916.7205562734366</v>
          </cell>
          <cell r="P76">
            <v>3976.0009392249535</v>
          </cell>
          <cell r="Q76">
            <v>4038.1700810460788</v>
          </cell>
          <cell r="R76">
            <v>4108.0332137364976</v>
          </cell>
          <cell r="AK76">
            <v>0.1</v>
          </cell>
          <cell r="AL76">
            <v>0.10090478763353614</v>
          </cell>
          <cell r="AM76">
            <v>0.10384178597898712</v>
          </cell>
          <cell r="AN76">
            <v>0.10708225882063158</v>
          </cell>
          <cell r="AO76">
            <v>0.11067924234834338</v>
          </cell>
          <cell r="AP76">
            <v>0.19648319722442137</v>
          </cell>
          <cell r="AQ76">
            <v>0.2</v>
          </cell>
          <cell r="AR76">
            <v>0.2</v>
          </cell>
          <cell r="AS76">
            <v>0.2</v>
          </cell>
          <cell r="AT76">
            <v>0.2</v>
          </cell>
        </row>
        <row r="77">
          <cell r="N77">
            <v>3910.7783723382399</v>
          </cell>
          <cell r="O77">
            <v>3963.712560979357</v>
          </cell>
          <cell r="P77">
            <v>4022.7183381803457</v>
          </cell>
          <cell r="Q77">
            <v>4085.3077749655909</v>
          </cell>
          <cell r="R77">
            <v>4153.6236620449563</v>
          </cell>
          <cell r="AK77">
            <v>0.10059122646092712</v>
          </cell>
          <cell r="AL77">
            <v>0.10325649452272333</v>
          </cell>
          <cell r="AM77">
            <v>0.10619509378484721</v>
          </cell>
          <cell r="AN77">
            <v>0.10942589013985267</v>
          </cell>
          <cell r="AO77">
            <v>0.11301127302897307</v>
          </cell>
          <cell r="AP77">
            <v>0.2</v>
          </cell>
          <cell r="AQ77">
            <v>0.2</v>
          </cell>
          <cell r="AR77">
            <v>0.2</v>
          </cell>
          <cell r="AS77">
            <v>0.2</v>
          </cell>
          <cell r="AT77">
            <v>0.2</v>
          </cell>
        </row>
        <row r="78">
          <cell r="N78">
            <v>3956.6814302636963</v>
          </cell>
          <cell r="O78">
            <v>4011.6727813554485</v>
          </cell>
          <cell r="P78">
            <v>4067.8709261323856</v>
          </cell>
          <cell r="Q78">
            <v>4130.486138479986</v>
          </cell>
          <cell r="R78">
            <v>4201.4746184152809</v>
          </cell>
          <cell r="AK78">
            <v>0.1029405308997336</v>
          </cell>
          <cell r="AL78">
            <v>0.10560820141191052</v>
          </cell>
          <cell r="AM78">
            <v>0.10854840159070728</v>
          </cell>
          <cell r="AN78">
            <v>0.11176952145907378</v>
          </cell>
          <cell r="AO78">
            <v>0.11534330370960277</v>
          </cell>
          <cell r="AP78">
            <v>0.2</v>
          </cell>
          <cell r="AQ78">
            <v>0.2</v>
          </cell>
          <cell r="AR78">
            <v>0.2</v>
          </cell>
          <cell r="AS78">
            <v>0.2</v>
          </cell>
          <cell r="AT78">
            <v>0.2</v>
          </cell>
        </row>
        <row r="79">
          <cell r="N79">
            <v>4005.0728962151657</v>
          </cell>
          <cell r="O79">
            <v>4056.0938373564059</v>
          </cell>
          <cell r="P79">
            <v>4114.2929396202453</v>
          </cell>
          <cell r="Q79">
            <v>4177.0735222023523</v>
          </cell>
          <cell r="R79">
            <v>4246.121686962174</v>
          </cell>
          <cell r="AK79">
            <v>0.10528983533854007</v>
          </cell>
          <cell r="AL79">
            <v>0.1079599083010977</v>
          </cell>
          <cell r="AM79">
            <v>0.11090170939656735</v>
          </cell>
          <cell r="AN79">
            <v>0.11411315277829487</v>
          </cell>
          <cell r="AO79">
            <v>0.11767533439023246</v>
          </cell>
          <cell r="AP79">
            <v>0.2</v>
          </cell>
          <cell r="AQ79">
            <v>0.2</v>
          </cell>
          <cell r="AR79">
            <v>0.2</v>
          </cell>
          <cell r="AS79">
            <v>0.2</v>
          </cell>
          <cell r="AT79">
            <v>0.2</v>
          </cell>
        </row>
        <row r="80">
          <cell r="N80">
            <v>4050.5708681037622</v>
          </cell>
          <cell r="O80">
            <v>4104.4081480508385</v>
          </cell>
          <cell r="P80">
            <v>4161.2813526599875</v>
          </cell>
          <cell r="Q80">
            <v>4224.5114997782593</v>
          </cell>
          <cell r="R80">
            <v>4295.431008359853</v>
          </cell>
          <cell r="AK80">
            <v>0.10763913977734654</v>
          </cell>
          <cell r="AL80">
            <v>0.11031161519028489</v>
          </cell>
          <cell r="AM80">
            <v>0.11325501720242742</v>
          </cell>
          <cell r="AN80">
            <v>0.11645678409751598</v>
          </cell>
          <cell r="AO80">
            <v>0.12000736507086215</v>
          </cell>
          <cell r="AP80">
            <v>0.2</v>
          </cell>
          <cell r="AQ80">
            <v>0.2</v>
          </cell>
          <cell r="AR80">
            <v>0.2</v>
          </cell>
          <cell r="AS80">
            <v>0.2</v>
          </cell>
          <cell r="AT80">
            <v>0.2</v>
          </cell>
        </row>
        <row r="81">
          <cell r="N81">
            <v>4099.3343869731825</v>
          </cell>
          <cell r="O81">
            <v>4150.3546986076808</v>
          </cell>
          <cell r="P81">
            <v>4209.9163240208773</v>
          </cell>
          <cell r="Q81">
            <v>4272.0246163774527</v>
          </cell>
          <cell r="R81">
            <v>4342.414221187697</v>
          </cell>
          <cell r="AK81">
            <v>0.10998844421615303</v>
          </cell>
          <cell r="AL81">
            <v>0.11266332207947208</v>
          </cell>
          <cell r="AM81">
            <v>0.11560832500828749</v>
          </cell>
          <cell r="AN81">
            <v>0.11880041541673708</v>
          </cell>
          <cell r="AO81">
            <v>0.12233939575149184</v>
          </cell>
          <cell r="AP81">
            <v>0.2</v>
          </cell>
          <cell r="AQ81">
            <v>0.2</v>
          </cell>
          <cell r="AR81">
            <v>0.2</v>
          </cell>
          <cell r="AS81">
            <v>0.2</v>
          </cell>
          <cell r="AT81">
            <v>0.2</v>
          </cell>
        </row>
        <row r="82">
          <cell r="N82">
            <v>4144.5257628160962</v>
          </cell>
          <cell r="O82">
            <v>4199.0467569098701</v>
          </cell>
          <cell r="P82">
            <v>4255.5289501711122</v>
          </cell>
          <cell r="Q82">
            <v>4319.9643027024376</v>
          </cell>
          <cell r="R82">
            <v>4392.948963772873</v>
          </cell>
          <cell r="AK82">
            <v>0.1123377486549595</v>
          </cell>
          <cell r="AL82">
            <v>0.11501502896865927</v>
          </cell>
          <cell r="AM82">
            <v>0.11796163281414758</v>
          </cell>
          <cell r="AN82">
            <v>0.12114404673595817</v>
          </cell>
          <cell r="AO82">
            <v>0.12467142643212153</v>
          </cell>
          <cell r="AP82">
            <v>0.2</v>
          </cell>
          <cell r="AQ82">
            <v>0.2</v>
          </cell>
          <cell r="AR82">
            <v>0.2</v>
          </cell>
          <cell r="AS82">
            <v>0.2</v>
          </cell>
          <cell r="AT82">
            <v>0.2</v>
          </cell>
        </row>
        <row r="83">
          <cell r="N83">
            <v>4192.8629024654092</v>
          </cell>
          <cell r="O83">
            <v>4244.6746949155558</v>
          </cell>
          <cell r="P83">
            <v>4304.7735983456605</v>
          </cell>
          <cell r="Q83">
            <v>4367.6858376824393</v>
          </cell>
          <cell r="R83">
            <v>4437.1092241532115</v>
          </cell>
          <cell r="AK83">
            <v>0.11468705309376598</v>
          </cell>
          <cell r="AL83">
            <v>0.11736673585784646</v>
          </cell>
          <cell r="AM83">
            <v>0.12031494062000765</v>
          </cell>
          <cell r="AN83">
            <v>0.12348767805517928</v>
          </cell>
          <cell r="AO83">
            <v>0.12693249652076788</v>
          </cell>
          <cell r="AP83">
            <v>0.2</v>
          </cell>
          <cell r="AQ83">
            <v>0.2</v>
          </cell>
          <cell r="AR83">
            <v>0.2</v>
          </cell>
          <cell r="AS83">
            <v>0.2</v>
          </cell>
          <cell r="AT83">
            <v>0.2</v>
          </cell>
        </row>
        <row r="84">
          <cell r="N84">
            <v>4238.5499964596729</v>
          </cell>
          <cell r="O84">
            <v>4293.0502277742426</v>
          </cell>
          <cell r="P84">
            <v>4350.8869383463989</v>
          </cell>
          <cell r="Q84">
            <v>4415.3317888009888</v>
          </cell>
          <cell r="R84">
            <v>4483.0400612131916</v>
          </cell>
          <cell r="AK84">
            <v>0.11703635753257245</v>
          </cell>
          <cell r="AL84">
            <v>0.11971844274703364</v>
          </cell>
          <cell r="AM84">
            <v>0.12266824842586772</v>
          </cell>
          <cell r="AN84">
            <v>0.12580588980626947</v>
          </cell>
          <cell r="AO84">
            <v>0.12918192883851395</v>
          </cell>
          <cell r="AP84">
            <v>0.2</v>
          </cell>
          <cell r="AQ84">
            <v>0.2</v>
          </cell>
          <cell r="AR84">
            <v>0.2</v>
          </cell>
          <cell r="AS84">
            <v>0.2</v>
          </cell>
          <cell r="AT84">
            <v>0.2</v>
          </cell>
        </row>
        <row r="85">
          <cell r="N85">
            <v>4286.4683073228825</v>
          </cell>
          <cell r="O85">
            <v>4339.3651798323854</v>
          </cell>
          <cell r="P85">
            <v>4400.3918944161269</v>
          </cell>
          <cell r="Q85">
            <v>4459.6669566151886</v>
          </cell>
          <cell r="R85">
            <v>4528.4169788056379</v>
          </cell>
          <cell r="AK85">
            <v>0.11938566197137893</v>
          </cell>
          <cell r="AL85">
            <v>0.12207014963622083</v>
          </cell>
          <cell r="AM85">
            <v>0.12502090562240456</v>
          </cell>
          <cell r="AN85">
            <v>0.12807785815881748</v>
          </cell>
          <cell r="AO85">
            <v>0.13143136115626003</v>
          </cell>
          <cell r="AP85">
            <v>0.2</v>
          </cell>
          <cell r="AQ85">
            <v>0.2</v>
          </cell>
          <cell r="AR85">
            <v>0.2</v>
          </cell>
          <cell r="AS85">
            <v>0.2</v>
          </cell>
          <cell r="AT85">
            <v>0.2</v>
          </cell>
        </row>
        <row r="86">
          <cell r="N86">
            <v>4332.6465623783333</v>
          </cell>
          <cell r="O86">
            <v>4387.864099891106</v>
          </cell>
          <cell r="P86">
            <v>4443.5402391663247</v>
          </cell>
          <cell r="Q86">
            <v>4505.9542756901392</v>
          </cell>
          <cell r="R86">
            <v>4573.2532092773636</v>
          </cell>
          <cell r="AK86">
            <v>0.12173496641018541</v>
          </cell>
          <cell r="AL86">
            <v>0.12442185652540802</v>
          </cell>
          <cell r="AM86">
            <v>0.1273031859862582</v>
          </cell>
          <cell r="AN86">
            <v>0.13034982651136548</v>
          </cell>
          <cell r="AO86">
            <v>0.13368079347400608</v>
          </cell>
          <cell r="AP86">
            <v>0.2</v>
          </cell>
          <cell r="AQ86">
            <v>0.2</v>
          </cell>
          <cell r="AR86">
            <v>0.2</v>
          </cell>
          <cell r="AS86">
            <v>0.2</v>
          </cell>
          <cell r="AT86">
            <v>0.2</v>
          </cell>
        </row>
        <row r="87">
          <cell r="N87">
            <v>4380.1533759886324</v>
          </cell>
          <cell r="O87">
            <v>4432.1339851414859</v>
          </cell>
          <cell r="P87">
            <v>4489.4311889804285</v>
          </cell>
          <cell r="Q87">
            <v>4550.1665826971657</v>
          </cell>
          <cell r="R87">
            <v>4619.1499408717918</v>
          </cell>
          <cell r="AK87">
            <v>0.12408427084899189</v>
          </cell>
          <cell r="AL87">
            <v>0.12674849748501546</v>
          </cell>
          <cell r="AM87">
            <v>0.12958546635011184</v>
          </cell>
          <cell r="AN87">
            <v>0.13262179486391348</v>
          </cell>
          <cell r="AO87">
            <v>0.13593022579175215</v>
          </cell>
          <cell r="AP87">
            <v>0.2</v>
          </cell>
          <cell r="AQ87">
            <v>0.2</v>
          </cell>
          <cell r="AR87">
            <v>0.2</v>
          </cell>
          <cell r="AS87">
            <v>0.2</v>
          </cell>
          <cell r="AT87">
            <v>0.2</v>
          </cell>
        </row>
        <row r="88">
          <cell r="N88">
            <v>4426.8177050953855</v>
          </cell>
          <cell r="O88">
            <v>4478.9768933125815</v>
          </cell>
          <cell r="P88">
            <v>4534.874823510946</v>
          </cell>
          <cell r="Q88">
            <v>4598.5765853689554</v>
          </cell>
          <cell r="R88">
            <v>4663.8352338376762</v>
          </cell>
          <cell r="AK88">
            <v>0.12643430028471195</v>
          </cell>
          <cell r="AL88">
            <v>0.12906696749144364</v>
          </cell>
          <cell r="AM88">
            <v>0.13186774671396548</v>
          </cell>
          <cell r="AN88">
            <v>0.13489376321646149</v>
          </cell>
          <cell r="AO88">
            <v>0.13817965810949823</v>
          </cell>
          <cell r="AP88">
            <v>0.2</v>
          </cell>
          <cell r="AQ88">
            <v>0.2</v>
          </cell>
          <cell r="AR88">
            <v>0.2</v>
          </cell>
          <cell r="AS88">
            <v>0.2</v>
          </cell>
          <cell r="AT88">
            <v>0.2</v>
          </cell>
        </row>
        <row r="89">
          <cell r="N89">
            <v>4473.9201449359607</v>
          </cell>
          <cell r="O89">
            <v>4526.132632872982</v>
          </cell>
          <cell r="P89">
            <v>4583.6037098586512</v>
          </cell>
          <cell r="Q89">
            <v>4643.5350717115061</v>
          </cell>
          <cell r="R89">
            <v>4711.582013904168</v>
          </cell>
          <cell r="AK89">
            <v>0.12878479282886715</v>
          </cell>
          <cell r="AL89">
            <v>0.13138543749787185</v>
          </cell>
          <cell r="AM89">
            <v>0.13415002707781912</v>
          </cell>
          <cell r="AN89">
            <v>0.13716573156900949</v>
          </cell>
          <cell r="AO89">
            <v>0.1404290904272443</v>
          </cell>
          <cell r="AP89">
            <v>0.2</v>
          </cell>
          <cell r="AQ89">
            <v>0.2</v>
          </cell>
          <cell r="AR89">
            <v>0.2</v>
          </cell>
          <cell r="AS89">
            <v>0.2</v>
          </cell>
          <cell r="AT89">
            <v>0.2</v>
          </cell>
        </row>
        <row r="90">
          <cell r="N90">
            <v>4521.0650393413598</v>
          </cell>
          <cell r="O90">
            <v>4573.6179569673941</v>
          </cell>
          <cell r="P90">
            <v>4629.4068993376604</v>
          </cell>
          <cell r="Q90">
            <v>4690.9233956913004</v>
          </cell>
          <cell r="R90">
            <v>4757.9255981153665</v>
          </cell>
          <cell r="AK90">
            <v>0.13113528537302235</v>
          </cell>
          <cell r="AL90">
            <v>0.13370390750430003</v>
          </cell>
          <cell r="AM90">
            <v>0.13643230744167276</v>
          </cell>
          <cell r="AN90">
            <v>0.13943769992155752</v>
          </cell>
          <cell r="AO90">
            <v>0.14267852274499038</v>
          </cell>
          <cell r="AP90">
            <v>0.2</v>
          </cell>
          <cell r="AQ90">
            <v>0.2</v>
          </cell>
          <cell r="AR90">
            <v>0.2</v>
          </cell>
          <cell r="AS90">
            <v>0.2</v>
          </cell>
          <cell r="AT90">
            <v>0.2</v>
          </cell>
        </row>
        <row r="91">
          <cell r="N91">
            <v>4567.7700307679652</v>
          </cell>
          <cell r="O91">
            <v>4619.7592678461178</v>
          </cell>
          <cell r="P91">
            <v>4675.5472167192656</v>
          </cell>
          <cell r="Q91">
            <v>4737.3763930639598</v>
          </cell>
          <cell r="R91">
            <v>4806.3491154445537</v>
          </cell>
          <cell r="AK91">
            <v>0.13348577791717758</v>
          </cell>
          <cell r="AL91">
            <v>0.13602237751072821</v>
          </cell>
          <cell r="AM91">
            <v>0.1387145878055264</v>
          </cell>
          <cell r="AN91">
            <v>0.14170966827410553</v>
          </cell>
          <cell r="AO91">
            <v>0.14492795506273642</v>
          </cell>
          <cell r="AP91">
            <v>0.2</v>
          </cell>
          <cell r="AQ91">
            <v>0.2</v>
          </cell>
          <cell r="AR91">
            <v>0.2</v>
          </cell>
          <cell r="AS91">
            <v>0.2</v>
          </cell>
          <cell r="AT91">
            <v>0.2</v>
          </cell>
        </row>
        <row r="92">
          <cell r="N92">
            <v>4615.3896513009249</v>
          </cell>
          <cell r="O92">
            <v>4666.0748183577853</v>
          </cell>
          <cell r="P92">
            <v>4722.7116435634034</v>
          </cell>
          <cell r="Q92">
            <v>4786.9826703325634</v>
          </cell>
          <cell r="R92">
            <v>4846.0909841064313</v>
          </cell>
          <cell r="AK92">
            <v>0.13583627046133279</v>
          </cell>
          <cell r="AL92">
            <v>0.13834084751715642</v>
          </cell>
          <cell r="AM92">
            <v>0.14099686816938004</v>
          </cell>
          <cell r="AN92">
            <v>0.14398163662665353</v>
          </cell>
          <cell r="AO92">
            <v>0.1471773873804825</v>
          </cell>
          <cell r="AP92">
            <v>0.2</v>
          </cell>
          <cell r="AQ92">
            <v>0.2</v>
          </cell>
          <cell r="AR92">
            <v>0.2</v>
          </cell>
          <cell r="AS92">
            <v>0.2</v>
          </cell>
          <cell r="AT92">
            <v>0.2</v>
          </cell>
        </row>
        <row r="93">
          <cell r="N93">
            <v>4661.703930648232</v>
          </cell>
          <cell r="O93">
            <v>4714.2913866891213</v>
          </cell>
          <cell r="P93">
            <v>4770.9766300257579</v>
          </cell>
          <cell r="Q93">
            <v>4829.625690363956</v>
          </cell>
          <cell r="R93">
            <v>4888.2526243554612</v>
          </cell>
          <cell r="AK93">
            <v>0.13818676300548799</v>
          </cell>
          <cell r="AL93">
            <v>0.1406593175235846</v>
          </cell>
          <cell r="AM93">
            <v>0.14327914853323367</v>
          </cell>
          <cell r="AN93">
            <v>0.14625360497920153</v>
          </cell>
          <cell r="AO93">
            <v>0.14942681969822857</v>
          </cell>
          <cell r="AP93">
            <v>0.2</v>
          </cell>
          <cell r="AQ93">
            <v>0.2</v>
          </cell>
          <cell r="AR93">
            <v>0.2</v>
          </cell>
          <cell r="AS93">
            <v>0.2</v>
          </cell>
          <cell r="AT93">
            <v>0.2</v>
          </cell>
        </row>
        <row r="94">
          <cell r="N94">
            <v>4709.7921847068637</v>
          </cell>
          <cell r="O94">
            <v>4761.829617379196</v>
          </cell>
          <cell r="P94">
            <v>4817.301633179989</v>
          </cell>
          <cell r="Q94">
            <v>4871.2343474857071</v>
          </cell>
          <cell r="R94">
            <v>4929.6637451558699</v>
          </cell>
          <cell r="AK94">
            <v>0.14053725554964319</v>
          </cell>
          <cell r="AL94">
            <v>0.14297778753001278</v>
          </cell>
          <cell r="AM94">
            <v>0.14556142889708731</v>
          </cell>
          <cell r="AN94">
            <v>0.14852557333174954</v>
          </cell>
          <cell r="AO94">
            <v>0.15</v>
          </cell>
          <cell r="AP94">
            <v>0.2</v>
          </cell>
          <cell r="AQ94">
            <v>0.2</v>
          </cell>
          <cell r="AR94">
            <v>0.2</v>
          </cell>
          <cell r="AS94">
            <v>0.2</v>
          </cell>
          <cell r="AT94">
            <v>0.20337669069809361</v>
          </cell>
        </row>
        <row r="95">
          <cell r="N95">
            <v>4755.7223076748915</v>
          </cell>
          <cell r="O95">
            <v>4808.897495775007</v>
          </cell>
          <cell r="P95">
            <v>4857.993678963393</v>
          </cell>
          <cell r="Q95">
            <v>4913.435118838489</v>
          </cell>
          <cell r="R95">
            <v>4969.4334927433802</v>
          </cell>
          <cell r="AK95">
            <v>0.14288774809379839</v>
          </cell>
          <cell r="AL95">
            <v>0.14529625753644096</v>
          </cell>
          <cell r="AM95">
            <v>0.14784370926094095</v>
          </cell>
          <cell r="AN95">
            <v>0.15</v>
          </cell>
          <cell r="AO95">
            <v>0.15</v>
          </cell>
          <cell r="AP95">
            <v>0.2</v>
          </cell>
          <cell r="AQ95">
            <v>0.2</v>
          </cell>
          <cell r="AR95">
            <v>0.2</v>
          </cell>
          <cell r="AS95">
            <v>0.20161994470972947</v>
          </cell>
          <cell r="AT95">
            <v>0.20790801242712839</v>
          </cell>
        </row>
        <row r="96">
          <cell r="N96">
            <v>4804.2729140195461</v>
          </cell>
          <cell r="O96">
            <v>4849.7214321439733</v>
          </cell>
          <cell r="P96">
            <v>4902.1192353066954</v>
          </cell>
          <cell r="Q96">
            <v>4952.4371596694973</v>
          </cell>
          <cell r="R96">
            <v>5009.9355476740957</v>
          </cell>
          <cell r="AK96">
            <v>0.1452382406379536</v>
          </cell>
          <cell r="AL96">
            <v>0.14761472754286917</v>
          </cell>
          <cell r="AM96">
            <v>0.15</v>
          </cell>
          <cell r="AN96">
            <v>0.15</v>
          </cell>
          <cell r="AO96">
            <v>0.15</v>
          </cell>
          <cell r="AP96">
            <v>0.2</v>
          </cell>
          <cell r="AQ96">
            <v>0.2</v>
          </cell>
          <cell r="AR96">
            <v>0.20025880288365164</v>
          </cell>
          <cell r="AS96">
            <v>0.20623470427132465</v>
          </cell>
          <cell r="AT96">
            <v>0.21243933415616317</v>
          </cell>
        </row>
        <row r="97">
          <cell r="N97">
            <v>4849.8252634231749</v>
          </cell>
          <cell r="O97">
            <v>4898.542162617312</v>
          </cell>
          <cell r="P97">
            <v>4945.4959541611015</v>
          </cell>
          <cell r="Q97">
            <v>4999.8721372753316</v>
          </cell>
          <cell r="R97">
            <v>5053.425055198697</v>
          </cell>
          <cell r="AK97">
            <v>0.1475887331821088</v>
          </cell>
          <cell r="AL97">
            <v>0.14993319754929735</v>
          </cell>
          <cell r="AM97">
            <v>0.15</v>
          </cell>
          <cell r="AN97">
            <v>0.15</v>
          </cell>
          <cell r="AO97">
            <v>0.15</v>
          </cell>
          <cell r="AP97">
            <v>0.2</v>
          </cell>
          <cell r="AQ97">
            <v>0.2</v>
          </cell>
          <cell r="AR97">
            <v>0.20494697256770167</v>
          </cell>
          <cell r="AS97">
            <v>0.21084946383291983</v>
          </cell>
          <cell r="AT97">
            <v>0.21697065588519798</v>
          </cell>
        </row>
        <row r="98">
          <cell r="N98">
            <v>4898.6470626701648</v>
          </cell>
          <cell r="O98">
            <v>4942.4285339835969</v>
          </cell>
          <cell r="P98">
            <v>4993.0950009437602</v>
          </cell>
          <cell r="Q98">
            <v>5043.689666001048</v>
          </cell>
          <cell r="R98">
            <v>5098.4969997617018</v>
          </cell>
          <cell r="AK98">
            <v>0.149939225726264</v>
          </cell>
          <cell r="AL98">
            <v>0.15</v>
          </cell>
          <cell r="AM98">
            <v>0.15</v>
          </cell>
          <cell r="AN98">
            <v>0.15</v>
          </cell>
          <cell r="AO98">
            <v>0.15</v>
          </cell>
          <cell r="AP98">
            <v>0.2</v>
          </cell>
          <cell r="AQ98">
            <v>0.20456476957458722</v>
          </cell>
          <cell r="AR98">
            <v>0.2096351422517517</v>
          </cell>
          <cell r="AS98">
            <v>0.21546422339451501</v>
          </cell>
          <cell r="AT98">
            <v>0.22150197761423276</v>
          </cell>
        </row>
        <row r="99">
          <cell r="N99">
            <v>4944.0125995524631</v>
          </cell>
          <cell r="O99">
            <v>4990.659544186844</v>
          </cell>
          <cell r="P99">
            <v>5038.0310631705115</v>
          </cell>
          <cell r="Q99">
            <v>5089.7988787201884</v>
          </cell>
          <cell r="R99">
            <v>5141.4208810757218</v>
          </cell>
          <cell r="AK99">
            <v>0.15</v>
          </cell>
          <cell r="AL99">
            <v>0.15</v>
          </cell>
          <cell r="AM99">
            <v>0.15</v>
          </cell>
          <cell r="AN99">
            <v>0.15</v>
          </cell>
          <cell r="AO99">
            <v>0.15</v>
          </cell>
          <cell r="AP99">
            <v>0.2045945305228149</v>
          </cell>
          <cell r="AQ99">
            <v>0.20926496668762254</v>
          </cell>
          <cell r="AR99">
            <v>0.21432331193580173</v>
          </cell>
          <cell r="AS99">
            <v>0.2200789829561102</v>
          </cell>
          <cell r="AT99">
            <v>0.22603329934326755</v>
          </cell>
        </row>
        <row r="100">
          <cell r="N100">
            <v>4992.4361744560401</v>
          </cell>
          <cell r="O100">
            <v>5035.7869409358391</v>
          </cell>
          <cell r="P100">
            <v>5084.8076625951617</v>
          </cell>
          <cell r="Q100">
            <v>5133.4530106928969</v>
          </cell>
          <cell r="R100">
            <v>5186.4865346365668</v>
          </cell>
          <cell r="AK100">
            <v>0.15</v>
          </cell>
          <cell r="AL100">
            <v>0.15</v>
          </cell>
          <cell r="AM100">
            <v>0.15</v>
          </cell>
          <cell r="AN100">
            <v>0.15</v>
          </cell>
          <cell r="AO100">
            <v>0.15</v>
          </cell>
          <cell r="AP100">
            <v>0.20931101022133811</v>
          </cell>
          <cell r="AQ100">
            <v>0.21396516380065783</v>
          </cell>
          <cell r="AR100">
            <v>0.21901148161985176</v>
          </cell>
          <cell r="AS100">
            <v>0.22469374251770538</v>
          </cell>
          <cell r="AT100">
            <v>0.23056462107230233</v>
          </cell>
        </row>
        <row r="101">
          <cell r="N101">
            <v>5038.2838700936845</v>
          </cell>
          <cell r="O101">
            <v>5084.1452913721341</v>
          </cell>
          <cell r="P101">
            <v>5129.3273390033364</v>
          </cell>
          <cell r="Q101">
            <v>5178.7185373346801</v>
          </cell>
          <cell r="R101">
            <v>5233.8289705589768</v>
          </cell>
          <cell r="AK101">
            <v>0.15</v>
          </cell>
          <cell r="AL101">
            <v>0.15</v>
          </cell>
          <cell r="AM101">
            <v>0.15</v>
          </cell>
          <cell r="AN101">
            <v>0.15</v>
          </cell>
          <cell r="AO101">
            <v>0.15</v>
          </cell>
          <cell r="AP101">
            <v>0.21402748991986134</v>
          </cell>
          <cell r="AQ101">
            <v>0.21866536091369312</v>
          </cell>
          <cell r="AR101">
            <v>0.22369965130390179</v>
          </cell>
          <cell r="AS101">
            <v>0.22930850207930056</v>
          </cell>
          <cell r="AT101">
            <v>0.23509594280133711</v>
          </cell>
        </row>
        <row r="102">
          <cell r="N102">
            <v>5086.3157135581268</v>
          </cell>
          <cell r="O102">
            <v>5129.0870529884769</v>
          </cell>
          <cell r="P102">
            <v>5174.5792648501019</v>
          </cell>
          <cell r="Q102">
            <v>5225.2362918407716</v>
          </cell>
          <cell r="R102">
            <v>5282.1316321108397</v>
          </cell>
          <cell r="AK102">
            <v>0.15</v>
          </cell>
          <cell r="AL102">
            <v>0.15</v>
          </cell>
          <cell r="AM102">
            <v>0.15</v>
          </cell>
          <cell r="AN102">
            <v>0.15</v>
          </cell>
          <cell r="AO102">
            <v>0.15</v>
          </cell>
          <cell r="AP102">
            <v>0.21874396961838455</v>
          </cell>
          <cell r="AQ102">
            <v>0.22336555802672842</v>
          </cell>
          <cell r="AR102">
            <v>0.2283878209879518</v>
          </cell>
          <cell r="AS102">
            <v>0.23392326164089577</v>
          </cell>
          <cell r="AT102">
            <v>0.23962726453037189</v>
          </cell>
        </row>
        <row r="103">
          <cell r="N103">
            <v>5132.6384257945538</v>
          </cell>
          <cell r="O103">
            <v>5175.6535794428028</v>
          </cell>
          <cell r="P103">
            <v>5223.232771226174</v>
          </cell>
          <cell r="Q103">
            <v>5275.3890418266001</v>
          </cell>
          <cell r="R103">
            <v>5333.5165952675552</v>
          </cell>
          <cell r="AK103">
            <v>0.15</v>
          </cell>
          <cell r="AL103">
            <v>0.15</v>
          </cell>
          <cell r="AM103">
            <v>0.15</v>
          </cell>
          <cell r="AN103">
            <v>0.15</v>
          </cell>
          <cell r="AO103">
            <v>0.15</v>
          </cell>
          <cell r="AP103">
            <v>0.22346044931690776</v>
          </cell>
          <cell r="AQ103">
            <v>0.22806575513976371</v>
          </cell>
          <cell r="AR103">
            <v>0.23307599067200183</v>
          </cell>
          <cell r="AS103">
            <v>0.23853802120249096</v>
          </cell>
          <cell r="AT103">
            <v>0.24415858625940667</v>
          </cell>
        </row>
        <row r="104">
          <cell r="N104">
            <v>5180.2848669690393</v>
          </cell>
          <cell r="O104">
            <v>5224.3263351667183</v>
          </cell>
          <cell r="P104">
            <v>5273.4023573310569</v>
          </cell>
          <cell r="Q104">
            <v>5326.5483052665904</v>
          </cell>
          <cell r="R104">
            <v>5385.5218110725373</v>
          </cell>
          <cell r="AK104">
            <v>0.15</v>
          </cell>
          <cell r="AL104">
            <v>0.15</v>
          </cell>
          <cell r="AM104">
            <v>0.15</v>
          </cell>
          <cell r="AN104">
            <v>0.15</v>
          </cell>
          <cell r="AO104">
            <v>0.15</v>
          </cell>
          <cell r="AP104">
            <v>0.22817692901543096</v>
          </cell>
          <cell r="AQ104">
            <v>0.232765952252799</v>
          </cell>
          <cell r="AR104">
            <v>0.23776416035605186</v>
          </cell>
          <cell r="AS104">
            <v>0.24315278076408614</v>
          </cell>
          <cell r="AT104">
            <v>0.24868990798844148</v>
          </cell>
        </row>
        <row r="105">
          <cell r="N105">
            <v>5227.0754516970574</v>
          </cell>
          <cell r="O105">
            <v>5272.7153089140384</v>
          </cell>
          <cell r="P105">
            <v>5322.3397539416101</v>
          </cell>
          <cell r="Q105">
            <v>5376.365028773268</v>
          </cell>
          <cell r="R105">
            <v>5430.7477093078123</v>
          </cell>
          <cell r="AK105">
            <v>0.15</v>
          </cell>
          <cell r="AL105">
            <v>0.15</v>
          </cell>
          <cell r="AM105">
            <v>0.15</v>
          </cell>
          <cell r="AN105">
            <v>0.15</v>
          </cell>
          <cell r="AO105">
            <v>0.15</v>
          </cell>
          <cell r="AP105">
            <v>0.23289340871395417</v>
          </cell>
          <cell r="AQ105">
            <v>0.23746614936583429</v>
          </cell>
          <cell r="AR105">
            <v>0.24245233004010189</v>
          </cell>
          <cell r="AS105">
            <v>0.24776754032568132</v>
          </cell>
          <cell r="AT105">
            <v>0.25325926677328625</v>
          </cell>
        </row>
        <row r="106">
          <cell r="N106">
            <v>5274.3426622219622</v>
          </cell>
          <cell r="O106">
            <v>5320.2428306858419</v>
          </cell>
          <cell r="P106">
            <v>5370.0042099102475</v>
          </cell>
          <cell r="Q106">
            <v>5421.7844456964613</v>
          </cell>
          <cell r="R106">
            <v>5474.9127628067745</v>
          </cell>
          <cell r="AK106">
            <v>0.15</v>
          </cell>
          <cell r="AL106">
            <v>0.15</v>
          </cell>
          <cell r="AM106">
            <v>0.15</v>
          </cell>
          <cell r="AN106">
            <v>0.15</v>
          </cell>
          <cell r="AO106">
            <v>0.15</v>
          </cell>
          <cell r="AP106">
            <v>0.23760988841247738</v>
          </cell>
          <cell r="AQ106">
            <v>0.24216634647886959</v>
          </cell>
          <cell r="AR106">
            <v>0.24714049972415192</v>
          </cell>
          <cell r="AS106">
            <v>0.25238698257775516</v>
          </cell>
          <cell r="AT106">
            <v>0.2578440954399247</v>
          </cell>
        </row>
        <row r="107">
          <cell r="N107">
            <v>5321.5939989486415</v>
          </cell>
          <cell r="O107">
            <v>5367.6955934140733</v>
          </cell>
          <cell r="P107">
            <v>5416.5685304832414</v>
          </cell>
          <cell r="Q107">
            <v>5465.1975168978961</v>
          </cell>
          <cell r="R107">
            <v>5519.7353484420164</v>
          </cell>
          <cell r="AK107">
            <v>0.15</v>
          </cell>
          <cell r="AL107">
            <v>0.15</v>
          </cell>
          <cell r="AM107">
            <v>0.15</v>
          </cell>
          <cell r="AN107">
            <v>0.15</v>
          </cell>
          <cell r="AO107">
            <v>0.15</v>
          </cell>
          <cell r="AP107">
            <v>0.24232636811100061</v>
          </cell>
          <cell r="AQ107">
            <v>0.24686654359190488</v>
          </cell>
          <cell r="AR107">
            <v>0.25182053218433198</v>
          </cell>
          <cell r="AS107">
            <v>0.25701081299175477</v>
          </cell>
          <cell r="AT107">
            <v>0.26242892410656321</v>
          </cell>
        </row>
        <row r="108">
          <cell r="N108">
            <v>5368.4879988131961</v>
          </cell>
          <cell r="O108">
            <v>5413.9512739205447</v>
          </cell>
          <cell r="P108">
            <v>5459.401034632313</v>
          </cell>
          <cell r="Q108">
            <v>5509.9103008807124</v>
          </cell>
          <cell r="R108">
            <v>5564.4593793802951</v>
          </cell>
          <cell r="AK108">
            <v>0.15</v>
          </cell>
          <cell r="AL108">
            <v>0.15</v>
          </cell>
          <cell r="AM108">
            <v>0.15</v>
          </cell>
          <cell r="AN108">
            <v>0.15</v>
          </cell>
          <cell r="AO108">
            <v>0.15</v>
          </cell>
          <cell r="AP108">
            <v>0.24704284780952382</v>
          </cell>
          <cell r="AQ108">
            <v>0.25156808644835493</v>
          </cell>
          <cell r="AR108">
            <v>0.25648784042339456</v>
          </cell>
          <cell r="AS108">
            <v>0.26163464340575432</v>
          </cell>
          <cell r="AT108">
            <v>0.26701375277320172</v>
          </cell>
        </row>
        <row r="109">
          <cell r="N109">
            <v>5416.1930117011789</v>
          </cell>
          <cell r="O109">
            <v>5458.3763667062649</v>
          </cell>
          <cell r="P109">
            <v>5505.8453389976094</v>
          </cell>
          <cell r="Q109">
            <v>5555.4541998878703</v>
          </cell>
          <cell r="R109">
            <v>5612.0261567759662</v>
          </cell>
          <cell r="AK109">
            <v>0.15</v>
          </cell>
          <cell r="AL109">
            <v>0.15</v>
          </cell>
          <cell r="AM109">
            <v>0.15</v>
          </cell>
          <cell r="AN109">
            <v>0.15</v>
          </cell>
          <cell r="AO109">
            <v>0.15</v>
          </cell>
          <cell r="AP109">
            <v>0.25176142954535757</v>
          </cell>
          <cell r="AQ109">
            <v>0.25627232077015927</v>
          </cell>
          <cell r="AR109">
            <v>0.26115514866245715</v>
          </cell>
          <cell r="AS109">
            <v>0.26625847381975393</v>
          </cell>
          <cell r="AT109">
            <v>0.27159858143984023</v>
          </cell>
        </row>
        <row r="110">
          <cell r="N110">
            <v>5462.7196747503149</v>
          </cell>
          <cell r="O110">
            <v>5507.0023936067746</v>
          </cell>
          <cell r="P110">
            <v>5553.1533402271834</v>
          </cell>
          <cell r="Q110">
            <v>5605.7233285169013</v>
          </cell>
          <cell r="R110">
            <v>5659.3396752318158</v>
          </cell>
          <cell r="AK110">
            <v>0.15</v>
          </cell>
          <cell r="AL110">
            <v>0.15</v>
          </cell>
          <cell r="AM110">
            <v>0.15</v>
          </cell>
          <cell r="AN110">
            <v>0.15</v>
          </cell>
          <cell r="AO110">
            <v>0.15</v>
          </cell>
          <cell r="AP110">
            <v>0.25648354447453314</v>
          </cell>
          <cell r="AQ110">
            <v>0.26097655509196366</v>
          </cell>
          <cell r="AR110">
            <v>0.26582245690151968</v>
          </cell>
          <cell r="AS110">
            <v>0.27088230423375348</v>
          </cell>
          <cell r="AT110">
            <v>0.27618341010647873</v>
          </cell>
        </row>
        <row r="111">
          <cell r="N111">
            <v>5510.8713498260868</v>
          </cell>
          <cell r="O111">
            <v>5553.6952996213085</v>
          </cell>
          <cell r="P111">
            <v>5602.869497085283</v>
          </cell>
          <cell r="Q111">
            <v>5652.2396624597877</v>
          </cell>
          <cell r="R111">
            <v>5707.7862645108053</v>
          </cell>
          <cell r="AK111">
            <v>0.15</v>
          </cell>
          <cell r="AL111">
            <v>0.15</v>
          </cell>
          <cell r="AM111">
            <v>0.15</v>
          </cell>
          <cell r="AN111">
            <v>0.15</v>
          </cell>
          <cell r="AO111">
            <v>0.15</v>
          </cell>
          <cell r="AP111">
            <v>0.26120565940370866</v>
          </cell>
          <cell r="AQ111">
            <v>0.26568078941376799</v>
          </cell>
          <cell r="AR111">
            <v>0.27048976514058226</v>
          </cell>
          <cell r="AS111">
            <v>0.27550613464775309</v>
          </cell>
          <cell r="AT111">
            <v>0.28076823877311724</v>
          </cell>
        </row>
        <row r="112">
          <cell r="N112">
            <v>5557.0364089495697</v>
          </cell>
          <cell r="O112">
            <v>5602.9826574193867</v>
          </cell>
          <cell r="P112">
            <v>5648.5837231091946</v>
          </cell>
          <cell r="Q112">
            <v>5700.8243903139837</v>
          </cell>
          <cell r="R112">
            <v>5751.207906936309</v>
          </cell>
          <cell r="AK112">
            <v>0.15</v>
          </cell>
          <cell r="AL112">
            <v>0.15</v>
          </cell>
          <cell r="AM112">
            <v>0.15</v>
          </cell>
          <cell r="AN112">
            <v>0.15</v>
          </cell>
          <cell r="AO112">
            <v>0.15</v>
          </cell>
          <cell r="AP112">
            <v>0.26592777433288423</v>
          </cell>
          <cell r="AQ112">
            <v>0.27038502373557238</v>
          </cell>
          <cell r="AR112">
            <v>0.27515707337964485</v>
          </cell>
          <cell r="AS112">
            <v>0.28012996506175264</v>
          </cell>
          <cell r="AT112">
            <v>0.28535306743975575</v>
          </cell>
        </row>
        <row r="113">
          <cell r="N113">
            <v>5605.6278080669263</v>
          </cell>
          <cell r="O113">
            <v>5648.2847825450326</v>
          </cell>
          <cell r="P113">
            <v>5697.7987660046656</v>
          </cell>
          <cell r="Q113">
            <v>5743.6970459928516</v>
          </cell>
          <cell r="R113">
            <v>5797.0102918190014</v>
          </cell>
          <cell r="AK113">
            <v>0.15</v>
          </cell>
          <cell r="AL113">
            <v>0.15</v>
          </cell>
          <cell r="AM113">
            <v>0.15</v>
          </cell>
          <cell r="AN113">
            <v>0.15</v>
          </cell>
          <cell r="AO113">
            <v>0.15</v>
          </cell>
          <cell r="AP113">
            <v>0.27064988926205974</v>
          </cell>
          <cell r="AQ113">
            <v>0.27508925805737672</v>
          </cell>
          <cell r="AR113">
            <v>0.27982438161870743</v>
          </cell>
          <cell r="AS113">
            <v>0.28475379547575225</v>
          </cell>
          <cell r="AT113">
            <v>0.28993789610639426</v>
          </cell>
        </row>
        <row r="114">
          <cell r="N114">
            <v>5651.4368600997659</v>
          </cell>
          <cell r="O114">
            <v>5697.1573149325677</v>
          </cell>
          <cell r="P114">
            <v>5740.3392312856367</v>
          </cell>
          <cell r="Q114">
            <v>5789.7540390571457</v>
          </cell>
          <cell r="R114">
            <v>5841.663449571719</v>
          </cell>
          <cell r="AK114">
            <v>0.15</v>
          </cell>
          <cell r="AL114">
            <v>0.15</v>
          </cell>
          <cell r="AM114">
            <v>0.15</v>
          </cell>
          <cell r="AN114">
            <v>0.15</v>
          </cell>
          <cell r="AO114">
            <v>0.15</v>
          </cell>
          <cell r="AP114">
            <v>0.27537200419123531</v>
          </cell>
          <cell r="AQ114">
            <v>0.27979349237918111</v>
          </cell>
          <cell r="AR114">
            <v>0.28449168985777001</v>
          </cell>
          <cell r="AS114">
            <v>0.2893776258897518</v>
          </cell>
          <cell r="AT114">
            <v>0.29452272477303276</v>
          </cell>
        </row>
        <row r="115">
          <cell r="N115">
            <v>5700.4611321594084</v>
          </cell>
          <cell r="O115">
            <v>5740.5793781313923</v>
          </cell>
          <cell r="P115">
            <v>5786.4476422637263</v>
          </cell>
          <cell r="Q115">
            <v>5834.1855520531826</v>
          </cell>
          <cell r="R115">
            <v>5889.5591141330724</v>
          </cell>
          <cell r="AK115">
            <v>0.15</v>
          </cell>
          <cell r="AL115">
            <v>0.15</v>
          </cell>
          <cell r="AM115">
            <v>0.15</v>
          </cell>
          <cell r="AN115">
            <v>0.15</v>
          </cell>
          <cell r="AO115">
            <v>0.15</v>
          </cell>
          <cell r="AP115">
            <v>0.28009411912041082</v>
          </cell>
          <cell r="AQ115">
            <v>0.2844977267009855</v>
          </cell>
          <cell r="AR115">
            <v>0.28915899809683254</v>
          </cell>
          <cell r="AS115">
            <v>0.29400145630375141</v>
          </cell>
          <cell r="AT115">
            <v>0.29910755343967127</v>
          </cell>
        </row>
        <row r="116">
          <cell r="N116">
            <v>5745.9196425189639</v>
          </cell>
          <cell r="O116">
            <v>5788.9188215849854</v>
          </cell>
          <cell r="P116">
            <v>5833.9742830719779</v>
          </cell>
          <cell r="Q116">
            <v>5883.9943614471813</v>
          </cell>
          <cell r="R116">
            <v>5937.3224714907947</v>
          </cell>
          <cell r="AK116">
            <v>0.15</v>
          </cell>
          <cell r="AL116">
            <v>0.15</v>
          </cell>
          <cell r="AM116">
            <v>0.15</v>
          </cell>
          <cell r="AN116">
            <v>0.15</v>
          </cell>
          <cell r="AO116">
            <v>0.1518713546668313</v>
          </cell>
          <cell r="AP116">
            <v>0.28481623404958639</v>
          </cell>
          <cell r="AQ116">
            <v>0.28920196102278983</v>
          </cell>
          <cell r="AR116">
            <v>0.29382630633589513</v>
          </cell>
          <cell r="AS116">
            <v>0.29862528671775102</v>
          </cell>
          <cell r="AT116">
            <v>0.3</v>
          </cell>
        </row>
        <row r="117">
          <cell r="N117">
            <v>5794.6408675687671</v>
          </cell>
          <cell r="O117">
            <v>5836.1287240722295</v>
          </cell>
          <cell r="P117">
            <v>5883.2224211633438</v>
          </cell>
          <cell r="Q117">
            <v>5932.6839752914957</v>
          </cell>
          <cell r="R117">
            <v>5988.1867647056097</v>
          </cell>
          <cell r="AK117">
            <v>0.15</v>
          </cell>
          <cell r="AL117">
            <v>0.15</v>
          </cell>
          <cell r="AM117">
            <v>0.15</v>
          </cell>
          <cell r="AN117">
            <v>0.15163361666581038</v>
          </cell>
          <cell r="AO117">
            <v>0.15419501464429519</v>
          </cell>
          <cell r="AP117">
            <v>0.28953834897876191</v>
          </cell>
          <cell r="AQ117">
            <v>0.29390619534459422</v>
          </cell>
          <cell r="AR117">
            <v>0.29849361457495771</v>
          </cell>
          <cell r="AS117">
            <v>0.3</v>
          </cell>
          <cell r="AT117">
            <v>0.3</v>
          </cell>
        </row>
        <row r="118">
          <cell r="N118">
            <v>5840.4833394530551</v>
          </cell>
          <cell r="O118">
            <v>5884.6737906797471</v>
          </cell>
          <cell r="P118">
            <v>5930.4169527518306</v>
          </cell>
          <cell r="Q118">
            <v>5981.3722358373288</v>
          </cell>
          <cell r="R118">
            <v>6032.5402417517607</v>
          </cell>
          <cell r="AK118">
            <v>0.15</v>
          </cell>
          <cell r="AL118">
            <v>0.15</v>
          </cell>
          <cell r="AM118">
            <v>0.15157897645868212</v>
          </cell>
          <cell r="AN118">
            <v>0.15395842248779101</v>
          </cell>
          <cell r="AO118">
            <v>0.15651867462175909</v>
          </cell>
          <cell r="AP118">
            <v>0.29426046390793748</v>
          </cell>
          <cell r="AQ118">
            <v>0.29861042966639856</v>
          </cell>
          <cell r="AR118">
            <v>0.3</v>
          </cell>
          <cell r="AS118">
            <v>0.3</v>
          </cell>
          <cell r="AT118">
            <v>0.3</v>
          </cell>
        </row>
        <row r="119">
          <cell r="N119">
            <v>5888.8345847910641</v>
          </cell>
          <cell r="O119">
            <v>5931.5865619841161</v>
          </cell>
          <cell r="P119">
            <v>5978.7957794339563</v>
          </cell>
          <cell r="Q119">
            <v>6026.8918714801857</v>
          </cell>
          <cell r="R119">
            <v>6077.9418699074549</v>
          </cell>
          <cell r="AK119">
            <v>0.15</v>
          </cell>
          <cell r="AL119">
            <v>0.15165454249380203</v>
          </cell>
          <cell r="AM119">
            <v>0.15391043795537074</v>
          </cell>
          <cell r="AN119">
            <v>0.15628322830977162</v>
          </cell>
          <cell r="AO119">
            <v>0.15884233459922298</v>
          </cell>
          <cell r="AP119">
            <v>0.29898257883711299</v>
          </cell>
          <cell r="AQ119">
            <v>0.3</v>
          </cell>
          <cell r="AR119">
            <v>0.3</v>
          </cell>
          <cell r="AS119">
            <v>0.3</v>
          </cell>
          <cell r="AT119">
            <v>0.3</v>
          </cell>
        </row>
        <row r="120">
          <cell r="N120">
            <v>5935.1265141991007</v>
          </cell>
          <cell r="O120">
            <v>5979.487602158224</v>
          </cell>
          <cell r="P120">
            <v>6024.3116472404499</v>
          </cell>
          <cell r="Q120">
            <v>6071.5681191539097</v>
          </cell>
          <cell r="R120">
            <v>6122.8360857153821</v>
          </cell>
          <cell r="AK120">
            <v>0.15185650867847611</v>
          </cell>
          <cell r="AL120">
            <v>0.15400270074270109</v>
          </cell>
          <cell r="AM120">
            <v>0.15624189945205935</v>
          </cell>
          <cell r="AN120">
            <v>0.15860803413175223</v>
          </cell>
          <cell r="AO120">
            <v>0.16116599457668687</v>
          </cell>
          <cell r="AP120">
            <v>0.3</v>
          </cell>
          <cell r="AQ120">
            <v>0.3</v>
          </cell>
          <cell r="AR120">
            <v>0.3</v>
          </cell>
          <cell r="AS120">
            <v>0.3</v>
          </cell>
          <cell r="AT120">
            <v>0.3</v>
          </cell>
        </row>
        <row r="121">
          <cell r="N121">
            <v>5983.11336971315</v>
          </cell>
          <cell r="O121">
            <v>6024.6342765223681</v>
          </cell>
          <cell r="P121">
            <v>6068.346538408493</v>
          </cell>
          <cell r="Q121">
            <v>6115.9685532497842</v>
          </cell>
          <cell r="R121">
            <v>6167.0432709865909</v>
          </cell>
          <cell r="AK121">
            <v>0.15422287089349895</v>
          </cell>
          <cell r="AL121">
            <v>0.15635085899160014</v>
          </cell>
          <cell r="AM121">
            <v>0.15857336094874797</v>
          </cell>
          <cell r="AN121">
            <v>0.16093283995373284</v>
          </cell>
          <cell r="AO121">
            <v>0.16348965455415079</v>
          </cell>
          <cell r="AP121">
            <v>0.3</v>
          </cell>
          <cell r="AQ121">
            <v>0.3</v>
          </cell>
          <cell r="AR121">
            <v>0.3</v>
          </cell>
          <cell r="AS121">
            <v>0.3</v>
          </cell>
          <cell r="AT121">
            <v>0.3</v>
          </cell>
        </row>
        <row r="122">
          <cell r="N122">
            <v>6029.8477193800436</v>
          </cell>
          <cell r="O122">
            <v>6071.0597738310807</v>
          </cell>
          <cell r="P122">
            <v>6115.4284734329576</v>
          </cell>
          <cell r="Q122">
            <v>6163.0528781601233</v>
          </cell>
          <cell r="R122">
            <v>6215.0055056035826</v>
          </cell>
          <cell r="AK122">
            <v>0.15658923310852182</v>
          </cell>
          <cell r="AL122">
            <v>0.1586990172404992</v>
          </cell>
          <cell r="AM122">
            <v>0.16090482244543661</v>
          </cell>
          <cell r="AN122">
            <v>0.16325764577571344</v>
          </cell>
          <cell r="AO122">
            <v>0.16581331453161469</v>
          </cell>
          <cell r="AP122">
            <v>0.3</v>
          </cell>
          <cell r="AQ122">
            <v>0.3</v>
          </cell>
          <cell r="AR122">
            <v>0.3</v>
          </cell>
          <cell r="AS122">
            <v>0.3</v>
          </cell>
          <cell r="AT122">
            <v>0.3</v>
          </cell>
        </row>
        <row r="123">
          <cell r="N123">
            <v>6077.4756475513705</v>
          </cell>
          <cell r="O123">
            <v>6118.8581397582939</v>
          </cell>
          <cell r="P123">
            <v>6162.7597957455228</v>
          </cell>
          <cell r="Q123">
            <v>6211.5741365011118</v>
          </cell>
          <cell r="R123">
            <v>6262.6729194306481</v>
          </cell>
          <cell r="AK123">
            <v>0.15895559532354467</v>
          </cell>
          <cell r="AL123">
            <v>0.16104717548939826</v>
          </cell>
          <cell r="AM123">
            <v>0.16323628394212522</v>
          </cell>
          <cell r="AN123">
            <v>0.16558245159769405</v>
          </cell>
          <cell r="AO123">
            <v>0.16813697450907858</v>
          </cell>
          <cell r="AP123">
            <v>0.3</v>
          </cell>
          <cell r="AQ123">
            <v>0.3</v>
          </cell>
          <cell r="AR123">
            <v>0.3</v>
          </cell>
          <cell r="AS123">
            <v>0.3</v>
          </cell>
          <cell r="AT123">
            <v>0.3</v>
          </cell>
        </row>
        <row r="124">
          <cell r="N124">
            <v>6124.6455046493129</v>
          </cell>
          <cell r="O124">
            <v>6165.8825463840603</v>
          </cell>
          <cell r="P124">
            <v>6211.3208154410822</v>
          </cell>
          <cell r="Q124">
            <v>6259.2126738180541</v>
          </cell>
          <cell r="R124">
            <v>6311.2208257096499</v>
          </cell>
          <cell r="AK124">
            <v>0.16132195753856754</v>
          </cell>
          <cell r="AL124">
            <v>0.16339533373829732</v>
          </cell>
          <cell r="AM124">
            <v>0.16556774543881383</v>
          </cell>
          <cell r="AN124">
            <v>0.16790725741967469</v>
          </cell>
          <cell r="AO124">
            <v>0.17046063448654247</v>
          </cell>
          <cell r="AP124">
            <v>0.3</v>
          </cell>
          <cell r="AQ124">
            <v>0.3</v>
          </cell>
          <cell r="AR124">
            <v>0.3</v>
          </cell>
          <cell r="AS124">
            <v>0.3</v>
          </cell>
          <cell r="AT124">
            <v>0.3</v>
          </cell>
        </row>
        <row r="125">
          <cell r="N125">
            <v>6171.9198446077926</v>
          </cell>
          <cell r="O125">
            <v>6214.3850498495949</v>
          </cell>
          <cell r="P125">
            <v>6258.7780384292173</v>
          </cell>
          <cell r="Q125">
            <v>6308.1643983802387</v>
          </cell>
          <cell r="R125">
            <v>6355.4656492906934</v>
          </cell>
          <cell r="AK125">
            <v>0.16368831975359038</v>
          </cell>
          <cell r="AL125">
            <v>0.16574349198719637</v>
          </cell>
          <cell r="AM125">
            <v>0.16789920693550245</v>
          </cell>
          <cell r="AN125">
            <v>0.1702320632416553</v>
          </cell>
          <cell r="AO125">
            <v>0.17278429446400637</v>
          </cell>
          <cell r="AP125">
            <v>0.3</v>
          </cell>
          <cell r="AQ125">
            <v>0.3</v>
          </cell>
          <cell r="AR125">
            <v>0.3</v>
          </cell>
          <cell r="AS125">
            <v>0.3</v>
          </cell>
          <cell r="AT125">
            <v>0.3</v>
          </cell>
        </row>
        <row r="126">
          <cell r="N126">
            <v>6219.5184230627638</v>
          </cell>
          <cell r="O126">
            <v>6261.4335426471262</v>
          </cell>
          <cell r="P126">
            <v>6307.4598905166158</v>
          </cell>
          <cell r="Q126">
            <v>6351.3314878136025</v>
          </cell>
          <cell r="R126">
            <v>6401.8752205023811</v>
          </cell>
          <cell r="AK126">
            <v>0.16605468196861325</v>
          </cell>
          <cell r="AL126">
            <v>0.16809165023609543</v>
          </cell>
          <cell r="AM126">
            <v>0.17023066843219106</v>
          </cell>
          <cell r="AN126">
            <v>0.1725568690636359</v>
          </cell>
          <cell r="AO126">
            <v>0.17510933276819965</v>
          </cell>
          <cell r="AP126">
            <v>0.3</v>
          </cell>
          <cell r="AQ126">
            <v>0.3</v>
          </cell>
          <cell r="AR126">
            <v>0.3</v>
          </cell>
          <cell r="AS126">
            <v>0.3</v>
          </cell>
          <cell r="AT126">
            <v>0.3</v>
          </cell>
        </row>
        <row r="127">
          <cell r="N127">
            <v>6266.4443944555514</v>
          </cell>
          <cell r="O127">
            <v>6308.9921244478937</v>
          </cell>
          <cell r="P127">
            <v>6350.4131448162898</v>
          </cell>
          <cell r="Q127">
            <v>6397.383875587273</v>
          </cell>
          <cell r="R127">
            <v>6446.7913166257658</v>
          </cell>
          <cell r="AK127">
            <v>0.16842104418363613</v>
          </cell>
          <cell r="AL127">
            <v>0.17043980848499449</v>
          </cell>
          <cell r="AM127">
            <v>0.17256212992887968</v>
          </cell>
          <cell r="AN127">
            <v>0.17488167488561651</v>
          </cell>
          <cell r="AO127">
            <v>0.17746266047043024</v>
          </cell>
          <cell r="AP127">
            <v>0.3</v>
          </cell>
          <cell r="AQ127">
            <v>0.3</v>
          </cell>
          <cell r="AR127">
            <v>0.3</v>
          </cell>
          <cell r="AS127">
            <v>0.3</v>
          </cell>
          <cell r="AT127">
            <v>0.3</v>
          </cell>
        </row>
        <row r="128">
          <cell r="N128">
            <v>6314.4650363204728</v>
          </cell>
          <cell r="O128">
            <v>6353.4793164008724</v>
          </cell>
          <cell r="P128">
            <v>6397.5224641839441</v>
          </cell>
          <cell r="Q128">
            <v>6442.1609454055497</v>
          </cell>
          <cell r="R128">
            <v>6494.8748404290436</v>
          </cell>
          <cell r="AK128">
            <v>0.17078740639865897</v>
          </cell>
          <cell r="AL128">
            <v>0.17278796673389354</v>
          </cell>
          <cell r="AM128">
            <v>0.17489359142556829</v>
          </cell>
          <cell r="AN128">
            <v>0.17725011156332671</v>
          </cell>
          <cell r="AO128">
            <v>0.17981598817266087</v>
          </cell>
          <cell r="AP128">
            <v>0.3</v>
          </cell>
          <cell r="AQ128">
            <v>0.3</v>
          </cell>
          <cell r="AR128">
            <v>0.3</v>
          </cell>
          <cell r="AS128">
            <v>0.3</v>
          </cell>
          <cell r="AT128">
            <v>0.3</v>
          </cell>
        </row>
        <row r="129">
          <cell r="N129">
            <v>6361.0477430073333</v>
          </cell>
          <cell r="O129">
            <v>6402.4741214672604</v>
          </cell>
          <cell r="P129">
            <v>6444.7726095039707</v>
          </cell>
          <cell r="Q129">
            <v>6493.3069314785971</v>
          </cell>
          <cell r="R129">
            <v>6543.175135493495</v>
          </cell>
          <cell r="AK129">
            <v>0.17315376861368181</v>
          </cell>
          <cell r="AL129">
            <v>0.17513749628209363</v>
          </cell>
          <cell r="AM129">
            <v>0.17726818714497297</v>
          </cell>
          <cell r="AN129">
            <v>0.17962088799681955</v>
          </cell>
          <cell r="AO129">
            <v>0.18216931587489149</v>
          </cell>
          <cell r="AP129">
            <v>0.3</v>
          </cell>
          <cell r="AQ129">
            <v>0.3</v>
          </cell>
          <cell r="AR129">
            <v>0.3</v>
          </cell>
          <cell r="AS129">
            <v>0.3</v>
          </cell>
          <cell r="AT129">
            <v>0.3</v>
          </cell>
        </row>
        <row r="130">
          <cell r="N130">
            <v>6409.4839190509247</v>
          </cell>
          <cell r="O130">
            <v>6449.5043356939595</v>
          </cell>
          <cell r="P130">
            <v>6494.7319695259621</v>
          </cell>
          <cell r="Q130">
            <v>6540.9155912065107</v>
          </cell>
          <cell r="R130">
            <v>6594.3644127984217</v>
          </cell>
          <cell r="AK130">
            <v>0.17552124348181247</v>
          </cell>
          <cell r="AL130">
            <v>0.1775093094670622</v>
          </cell>
          <cell r="AM130">
            <v>0.17964484566976199</v>
          </cell>
          <cell r="AN130">
            <v>0.18199166443031237</v>
          </cell>
          <cell r="AO130">
            <v>0.18452264357712211</v>
          </cell>
          <cell r="AP130">
            <v>0.3</v>
          </cell>
          <cell r="AQ130">
            <v>0.3</v>
          </cell>
          <cell r="AR130">
            <v>0.3</v>
          </cell>
          <cell r="AS130">
            <v>0.3</v>
          </cell>
          <cell r="AT130">
            <v>0.3</v>
          </cell>
        </row>
        <row r="131">
          <cell r="N131">
            <v>6455.7283526381671</v>
          </cell>
          <cell r="O131">
            <v>6498.276486592421</v>
          </cell>
          <cell r="P131">
            <v>6541.5990332077199</v>
          </cell>
          <cell r="Q131">
            <v>6590.4808743128515</v>
          </cell>
          <cell r="R131">
            <v>6637.0305760801521</v>
          </cell>
          <cell r="AK131">
            <v>0.17789266776992804</v>
          </cell>
          <cell r="AL131">
            <v>0.17988112265203074</v>
          </cell>
          <cell r="AM131">
            <v>0.18202150419455099</v>
          </cell>
          <cell r="AN131">
            <v>0.18436244086380521</v>
          </cell>
          <cell r="AO131">
            <v>0.18687597127935274</v>
          </cell>
          <cell r="AP131">
            <v>0.3</v>
          </cell>
          <cell r="AQ131">
            <v>0.3</v>
          </cell>
          <cell r="AR131">
            <v>0.3</v>
          </cell>
          <cell r="AS131">
            <v>0.3</v>
          </cell>
          <cell r="AT131">
            <v>0.3</v>
          </cell>
        </row>
        <row r="132">
          <cell r="N132">
            <v>6504.5736622847244</v>
          </cell>
          <cell r="O132">
            <v>6544.9460741847561</v>
          </cell>
          <cell r="P132">
            <v>6590.7014743381251</v>
          </cell>
          <cell r="Q132">
            <v>6634.1591574598297</v>
          </cell>
          <cell r="R132">
            <v>6681.6988171637286</v>
          </cell>
          <cell r="AK132">
            <v>0.18026409205804364</v>
          </cell>
          <cell r="AL132">
            <v>0.18225293583699931</v>
          </cell>
          <cell r="AM132">
            <v>0.18439816271934001</v>
          </cell>
          <cell r="AN132">
            <v>0.18673321729729803</v>
          </cell>
          <cell r="AO132">
            <v>0.18922929898158336</v>
          </cell>
          <cell r="AP132">
            <v>0.3</v>
          </cell>
          <cell r="AQ132">
            <v>0.3</v>
          </cell>
          <cell r="AR132">
            <v>0.3</v>
          </cell>
          <cell r="AS132">
            <v>0.3</v>
          </cell>
          <cell r="AT132">
            <v>0.3</v>
          </cell>
        </row>
        <row r="133">
          <cell r="N133">
            <v>6550.4847055084374</v>
          </cell>
          <cell r="O133">
            <v>6593.7552520119661</v>
          </cell>
          <cell r="P133">
            <v>6633.9276425805929</v>
          </cell>
          <cell r="Q133">
            <v>6677.9184324795933</v>
          </cell>
          <cell r="R133">
            <v>6726.3631118638123</v>
          </cell>
          <cell r="AK133">
            <v>0.18263551634615924</v>
          </cell>
          <cell r="AL133">
            <v>0.18462474902196785</v>
          </cell>
          <cell r="AM133">
            <v>0.186774821244129</v>
          </cell>
          <cell r="AN133">
            <v>0.18910399373079084</v>
          </cell>
          <cell r="AO133">
            <v>0.19158262668381398</v>
          </cell>
          <cell r="AP133">
            <v>0.3</v>
          </cell>
          <cell r="AQ133">
            <v>0.3</v>
          </cell>
          <cell r="AR133">
            <v>0.3</v>
          </cell>
          <cell r="AS133">
            <v>0.3</v>
          </cell>
          <cell r="AT133">
            <v>0.3</v>
          </cell>
        </row>
        <row r="134">
          <cell r="N134">
            <v>6599.6909432729717</v>
          </cell>
          <cell r="O134">
            <v>6636.6421618366021</v>
          </cell>
          <cell r="P134">
            <v>6678.0493532013161</v>
          </cell>
          <cell r="Q134">
            <v>6722.4205790273418</v>
          </cell>
          <cell r="R134">
            <v>6772.2305062357809</v>
          </cell>
          <cell r="AK134">
            <v>0.18500694063427481</v>
          </cell>
          <cell r="AL134">
            <v>0.18699656220693642</v>
          </cell>
          <cell r="AM134">
            <v>0.18915147976891802</v>
          </cell>
          <cell r="AN134">
            <v>0.19147477016428369</v>
          </cell>
          <cell r="AO134">
            <v>0.19393595438604461</v>
          </cell>
          <cell r="AP134">
            <v>0.3</v>
          </cell>
          <cell r="AQ134">
            <v>0.3</v>
          </cell>
          <cell r="AR134">
            <v>0.3</v>
          </cell>
          <cell r="AS134">
            <v>0.3</v>
          </cell>
          <cell r="AT134">
            <v>0.3</v>
          </cell>
        </row>
        <row r="135">
          <cell r="N135">
            <v>6645.315306211397</v>
          </cell>
          <cell r="O135">
            <v>6684.874070546769</v>
          </cell>
          <cell r="P135">
            <v>6726.364262736929</v>
          </cell>
          <cell r="Q135">
            <v>6772.0041734936713</v>
          </cell>
          <cell r="R135">
            <v>6821.4384865866277</v>
          </cell>
          <cell r="AK135">
            <v>0.18737836492239041</v>
          </cell>
          <cell r="AL135">
            <v>0.18936837539190496</v>
          </cell>
          <cell r="AM135">
            <v>0.19152813829370702</v>
          </cell>
          <cell r="AN135">
            <v>0.1938455465977765</v>
          </cell>
          <cell r="AO135">
            <v>0.19628928208827523</v>
          </cell>
          <cell r="AP135">
            <v>0.3</v>
          </cell>
          <cell r="AQ135">
            <v>0.3</v>
          </cell>
          <cell r="AR135">
            <v>0.3</v>
          </cell>
          <cell r="AS135">
            <v>0.3</v>
          </cell>
          <cell r="AT135">
            <v>0.3</v>
          </cell>
        </row>
        <row r="136">
          <cell r="N136">
            <v>6694.1693450092989</v>
          </cell>
          <cell r="O136">
            <v>6732.3959633193708</v>
          </cell>
          <cell r="P136">
            <v>6775.4536673852917</v>
          </cell>
          <cell r="Q136">
            <v>6821.4741439167101</v>
          </cell>
          <cell r="R136">
            <v>6871.0697401213693</v>
          </cell>
          <cell r="AK136">
            <v>0.18974978921050598</v>
          </cell>
          <cell r="AL136">
            <v>0.19174018857687353</v>
          </cell>
          <cell r="AM136">
            <v>0.19390479681849604</v>
          </cell>
          <cell r="AN136">
            <v>0.19621632303126935</v>
          </cell>
          <cell r="AO136">
            <v>0.19864260979050585</v>
          </cell>
          <cell r="AP136">
            <v>0.3</v>
          </cell>
          <cell r="AQ136">
            <v>0.3</v>
          </cell>
          <cell r="AR136">
            <v>0.3</v>
          </cell>
          <cell r="AS136">
            <v>0.3</v>
          </cell>
          <cell r="AT136">
            <v>0.3</v>
          </cell>
        </row>
        <row r="137">
          <cell r="N137">
            <v>6740.218683850997</v>
          </cell>
          <cell r="O137">
            <v>6780.6795553848824</v>
          </cell>
          <cell r="P137">
            <v>6823.4824229174819</v>
          </cell>
          <cell r="Q137">
            <v>6870.2613670489618</v>
          </cell>
          <cell r="R137">
            <v>6918.349317864413</v>
          </cell>
          <cell r="AK137">
            <v>0.19212121349862157</v>
          </cell>
          <cell r="AL137">
            <v>0.19411200176184207</v>
          </cell>
          <cell r="AM137">
            <v>0.19628145534328503</v>
          </cell>
          <cell r="AN137">
            <v>0.19858709946476216</v>
          </cell>
          <cell r="AO137">
            <v>0.19999999999999998</v>
          </cell>
          <cell r="AP137">
            <v>0.3</v>
          </cell>
          <cell r="AQ137">
            <v>0.3</v>
          </cell>
          <cell r="AR137">
            <v>0.3</v>
          </cell>
          <cell r="AS137">
            <v>0.3</v>
          </cell>
          <cell r="AT137">
            <v>0.30197469369280766</v>
          </cell>
        </row>
        <row r="138">
          <cell r="N138">
            <v>6788.7255337837551</v>
          </cell>
          <cell r="O138">
            <v>6828.2090336127212</v>
          </cell>
          <cell r="P138">
            <v>6872.3722100118694</v>
          </cell>
          <cell r="Q138">
            <v>6917.4284544755001</v>
          </cell>
          <cell r="R138">
            <v>6963.1595403974816</v>
          </cell>
          <cell r="AK138">
            <v>0.19449263778673714</v>
          </cell>
          <cell r="AL138">
            <v>0.19648381494681064</v>
          </cell>
          <cell r="AM138">
            <v>0.19865811386807403</v>
          </cell>
          <cell r="AN138">
            <v>0.19999999999999998</v>
          </cell>
          <cell r="AO138">
            <v>0.19999999999999998</v>
          </cell>
          <cell r="AP138">
            <v>0.3</v>
          </cell>
          <cell r="AQ138">
            <v>0.3</v>
          </cell>
          <cell r="AR138">
            <v>0.3</v>
          </cell>
          <cell r="AS138">
            <v>0.30189481788431849</v>
          </cell>
          <cell r="AT138">
            <v>0.30664075095503174</v>
          </cell>
        </row>
        <row r="139">
          <cell r="N139">
            <v>6835.1933936401692</v>
          </cell>
          <cell r="O139">
            <v>6876.3758437872821</v>
          </cell>
          <cell r="P139">
            <v>6918.4168577843011</v>
          </cell>
          <cell r="Q139">
            <v>6961.001750564903</v>
          </cell>
          <cell r="R139">
            <v>7009.0343829912972</v>
          </cell>
          <cell r="AK139">
            <v>0.19686406207485274</v>
          </cell>
          <cell r="AL139">
            <v>0.19885562813177918</v>
          </cell>
          <cell r="AM139">
            <v>0.19999999999999998</v>
          </cell>
          <cell r="AN139">
            <v>0.19999999999999998</v>
          </cell>
          <cell r="AO139">
            <v>0.19999999999999998</v>
          </cell>
          <cell r="AP139">
            <v>0.3</v>
          </cell>
          <cell r="AQ139">
            <v>0.3</v>
          </cell>
          <cell r="AR139">
            <v>0.30205286495676603</v>
          </cell>
          <cell r="AS139">
            <v>0.30658455858463951</v>
          </cell>
          <cell r="AT139">
            <v>0.31130680821725581</v>
          </cell>
        </row>
        <row r="140">
          <cell r="N140">
            <v>6883.3579581329423</v>
          </cell>
          <cell r="O140">
            <v>6921.904335866574</v>
          </cell>
          <cell r="P140">
            <v>6962.1840083786828</v>
          </cell>
          <cell r="Q140">
            <v>7006.9891702784771</v>
          </cell>
          <cell r="R140">
            <v>7053.7462736334337</v>
          </cell>
          <cell r="AK140">
            <v>0.19923548636296831</v>
          </cell>
          <cell r="AL140">
            <v>0.19999999999999998</v>
          </cell>
          <cell r="AM140">
            <v>0.19999999999999998</v>
          </cell>
          <cell r="AN140">
            <v>0.19999999999999998</v>
          </cell>
          <cell r="AO140">
            <v>0.19999999999999998</v>
          </cell>
          <cell r="AP140">
            <v>0.3</v>
          </cell>
          <cell r="AQ140">
            <v>0.30245004192346953</v>
          </cell>
          <cell r="AR140">
            <v>0.30676787188330301</v>
          </cell>
          <cell r="AS140">
            <v>0.31127429928496053</v>
          </cell>
          <cell r="AT140">
            <v>0.31597286547947989</v>
          </cell>
        </row>
        <row r="141">
          <cell r="N141">
            <v>6930.2380180961918</v>
          </cell>
          <cell r="O141">
            <v>6968.300638407095</v>
          </cell>
          <cell r="P141">
            <v>7009.773107342663</v>
          </cell>
          <cell r="Q141">
            <v>7053.4542692944879</v>
          </cell>
          <cell r="R141">
            <v>7103.8312955064594</v>
          </cell>
          <cell r="AK141">
            <v>0.19999999999999998</v>
          </cell>
          <cell r="AL141">
            <v>0.19999999999999998</v>
          </cell>
          <cell r="AM141">
            <v>0.19999999999999998</v>
          </cell>
          <cell r="AN141">
            <v>0.19999999999999998</v>
          </cell>
          <cell r="AO141">
            <v>0.19999999999999998</v>
          </cell>
          <cell r="AP141">
            <v>0.30321823605133452</v>
          </cell>
          <cell r="AQ141">
            <v>0.30718431447770278</v>
          </cell>
          <cell r="AR141">
            <v>0.31148287880984005</v>
          </cell>
          <cell r="AS141">
            <v>0.31596403998528155</v>
          </cell>
          <cell r="AT141">
            <v>0.32063892274170402</v>
          </cell>
        </row>
        <row r="142">
          <cell r="N142">
            <v>6978.065096972121</v>
          </cell>
          <cell r="O142">
            <v>7016.7672232752047</v>
          </cell>
          <cell r="P142">
            <v>7058.5162950829654</v>
          </cell>
          <cell r="Q142">
            <v>7104.6994133534499</v>
          </cell>
          <cell r="R142">
            <v>7152.2014430821127</v>
          </cell>
          <cell r="AK142">
            <v>0.19999999999999998</v>
          </cell>
          <cell r="AL142">
            <v>0.19999999999999998</v>
          </cell>
          <cell r="AM142">
            <v>0.19999999999999998</v>
          </cell>
          <cell r="AN142">
            <v>0.19999999999999998</v>
          </cell>
          <cell r="AO142">
            <v>0.19999999999999998</v>
          </cell>
          <cell r="AP142">
            <v>0.30796759976479049</v>
          </cell>
          <cell r="AQ142">
            <v>0.31191858703193603</v>
          </cell>
          <cell r="AR142">
            <v>0.31619788573637703</v>
          </cell>
          <cell r="AS142">
            <v>0.32065378068560257</v>
          </cell>
          <cell r="AT142">
            <v>0.3253049800039281</v>
          </cell>
        </row>
        <row r="143">
          <cell r="N143">
            <v>7025.3511678983696</v>
          </cell>
          <cell r="O143">
            <v>7064.4727168907102</v>
          </cell>
          <cell r="P143">
            <v>7107.9220511445319</v>
          </cell>
          <cell r="Q143">
            <v>7152.016913289016</v>
          </cell>
          <cell r="R143">
            <v>7202.1610706471974</v>
          </cell>
          <cell r="AK143">
            <v>0.19999999999999998</v>
          </cell>
          <cell r="AL143">
            <v>0.19999999999999998</v>
          </cell>
          <cell r="AM143">
            <v>0.19999999999999998</v>
          </cell>
          <cell r="AN143">
            <v>0.19999999999999998</v>
          </cell>
          <cell r="AO143">
            <v>0.19999999999999998</v>
          </cell>
          <cell r="AP143">
            <v>0.31271696347824646</v>
          </cell>
          <cell r="AQ143">
            <v>0.31665285958616929</v>
          </cell>
          <cell r="AR143">
            <v>0.32091289266291401</v>
          </cell>
          <cell r="AS143">
            <v>0.3253435213859236</v>
          </cell>
          <cell r="AT143">
            <v>0.32997103726615218</v>
          </cell>
        </row>
        <row r="144">
          <cell r="N144">
            <v>7072.8454603344326</v>
          </cell>
          <cell r="O144">
            <v>7112.7736001811627</v>
          </cell>
          <cell r="P144">
            <v>7154.6944450679875</v>
          </cell>
          <cell r="Q144">
            <v>7201.6455431801342</v>
          </cell>
          <cell r="R144">
            <v>7245.3766032826788</v>
          </cell>
          <cell r="AK144">
            <v>0.19999999999999998</v>
          </cell>
          <cell r="AL144">
            <v>0.19999999999999998</v>
          </cell>
          <cell r="AM144">
            <v>0.19999999999999998</v>
          </cell>
          <cell r="AN144">
            <v>0.19999999999999998</v>
          </cell>
          <cell r="AO144">
            <v>0.19999999999999998</v>
          </cell>
          <cell r="AP144">
            <v>0.31746632719170242</v>
          </cell>
          <cell r="AQ144">
            <v>0.32138713214040254</v>
          </cell>
          <cell r="AR144">
            <v>0.32562789958945099</v>
          </cell>
          <cell r="AS144">
            <v>0.33003326208624462</v>
          </cell>
          <cell r="AT144">
            <v>0.33463709452837626</v>
          </cell>
        </row>
        <row r="145">
          <cell r="N145">
            <v>7120.5314824634725</v>
          </cell>
          <cell r="O145">
            <v>7159.7116346388721</v>
          </cell>
          <cell r="P145">
            <v>7203.8235529163612</v>
          </cell>
          <cell r="Q145">
            <v>7244.7756321697516</v>
          </cell>
          <cell r="R145">
            <v>7291.7876722837591</v>
          </cell>
          <cell r="AK145">
            <v>0.19999999999999998</v>
          </cell>
          <cell r="AL145">
            <v>0.19999999999999998</v>
          </cell>
          <cell r="AM145">
            <v>0.19999999999999998</v>
          </cell>
          <cell r="AN145">
            <v>0.19999999999999998</v>
          </cell>
          <cell r="AO145">
            <v>0.19999999999999998</v>
          </cell>
          <cell r="AP145">
            <v>0.32221569090515839</v>
          </cell>
          <cell r="AQ145">
            <v>0.3261214046946358</v>
          </cell>
          <cell r="AR145">
            <v>0.33034290651598802</v>
          </cell>
          <cell r="AS145">
            <v>0.33472300278656564</v>
          </cell>
          <cell r="AT145">
            <v>0.33930315179060039</v>
          </cell>
        </row>
        <row r="146">
          <cell r="N146">
            <v>7167.6975898343526</v>
          </cell>
          <cell r="O146">
            <v>7208.0733134525153</v>
          </cell>
          <cell r="P146">
            <v>7246.8653197407111</v>
          </cell>
          <cell r="Q146">
            <v>7290.5031554605903</v>
          </cell>
          <cell r="R146">
            <v>7336.5384246573858</v>
          </cell>
          <cell r="AK146">
            <v>0.19999999999999998</v>
          </cell>
          <cell r="AL146">
            <v>0.19999999999999998</v>
          </cell>
          <cell r="AM146">
            <v>0.19999999999999998</v>
          </cell>
          <cell r="AN146">
            <v>0.19999999999999998</v>
          </cell>
          <cell r="AO146">
            <v>0.19999999999999998</v>
          </cell>
          <cell r="AP146">
            <v>0.32696505461861436</v>
          </cell>
          <cell r="AQ146">
            <v>0.33085567724886905</v>
          </cell>
          <cell r="AR146">
            <v>0.335057913442525</v>
          </cell>
          <cell r="AS146">
            <v>0.33941274348688666</v>
          </cell>
          <cell r="AT146">
            <v>0.34396920905282447</v>
          </cell>
        </row>
        <row r="147">
          <cell r="N147">
            <v>7215.7776302859975</v>
          </cell>
          <cell r="O147">
            <v>7252.5682689904934</v>
          </cell>
          <cell r="P147">
            <v>7293.4376924737571</v>
          </cell>
          <cell r="Q147">
            <v>7336.2219724987108</v>
          </cell>
          <cell r="R147">
            <v>7384.3246220121955</v>
          </cell>
          <cell r="AK147">
            <v>0.19999999999999998</v>
          </cell>
          <cell r="AL147">
            <v>0.19999999999999998</v>
          </cell>
          <cell r="AM147">
            <v>0.19999999999999998</v>
          </cell>
          <cell r="AN147">
            <v>0.19999999999999998</v>
          </cell>
          <cell r="AO147">
            <v>0.19999999999999998</v>
          </cell>
          <cell r="AP147">
            <v>0.33171441833207033</v>
          </cell>
          <cell r="AQ147">
            <v>0.33558994980310231</v>
          </cell>
          <cell r="AR147">
            <v>0.33977292036906198</v>
          </cell>
          <cell r="AS147">
            <v>0.34410248418720768</v>
          </cell>
          <cell r="AT147">
            <v>0.34863526631504854</v>
          </cell>
        </row>
        <row r="148">
          <cell r="N148">
            <v>7262.6200589019418</v>
          </cell>
          <cell r="O148">
            <v>7301.7737097591262</v>
          </cell>
          <cell r="P148">
            <v>7341.3599457823011</v>
          </cell>
          <cell r="Q148">
            <v>7386.2125874890189</v>
          </cell>
          <cell r="R148">
            <v>7432.7870415327998</v>
          </cell>
          <cell r="AK148">
            <v>0.19999999999999998</v>
          </cell>
          <cell r="AL148">
            <v>0.19999999999999998</v>
          </cell>
          <cell r="AM148">
            <v>0.19999999999999998</v>
          </cell>
          <cell r="AN148">
            <v>0.19999999999999998</v>
          </cell>
          <cell r="AO148">
            <v>0.19999999999999998</v>
          </cell>
          <cell r="AP148">
            <v>0.33646378204552629</v>
          </cell>
          <cell r="AQ148">
            <v>0.34032422235733556</v>
          </cell>
          <cell r="AR148">
            <v>0.34448792729559902</v>
          </cell>
          <cell r="AS148">
            <v>0.3487922248875287</v>
          </cell>
          <cell r="AT148">
            <v>0.35361400617028549</v>
          </cell>
        </row>
        <row r="149">
          <cell r="N149">
            <v>7311.0883090832958</v>
          </cell>
          <cell r="O149">
            <v>7348.4386654404725</v>
          </cell>
          <cell r="P149">
            <v>7391.0283342584544</v>
          </cell>
          <cell r="Q149">
            <v>7434.3688653389127</v>
          </cell>
          <cell r="R149">
            <v>7483.1270008909296</v>
          </cell>
          <cell r="AK149">
            <v>0.19999999999999998</v>
          </cell>
          <cell r="AL149">
            <v>0.19999999999999998</v>
          </cell>
          <cell r="AM149">
            <v>0.19999999999999998</v>
          </cell>
          <cell r="AN149">
            <v>0.19999999999999998</v>
          </cell>
          <cell r="AO149">
            <v>0.19999999999999998</v>
          </cell>
          <cell r="AP149">
            <v>0.34121314575898226</v>
          </cell>
          <cell r="AQ149">
            <v>0.34505849491156881</v>
          </cell>
          <cell r="AR149">
            <v>0.349202934222136</v>
          </cell>
          <cell r="AS149">
            <v>0.35376178190804308</v>
          </cell>
          <cell r="AT149">
            <v>0.35872200583825942</v>
          </cell>
        </row>
        <row r="150">
          <cell r="N150">
            <v>7357.6114728274215</v>
          </cell>
          <cell r="O150">
            <v>7397.6427264953536</v>
          </cell>
          <cell r="P150">
            <v>7438.131233660074</v>
          </cell>
          <cell r="Q150">
            <v>7483.7817686537164</v>
          </cell>
          <cell r="R150">
            <v>7528.8260794883654</v>
          </cell>
          <cell r="AK150">
            <v>0.19999999999999998</v>
          </cell>
          <cell r="AL150">
            <v>0.19999999999999998</v>
          </cell>
          <cell r="AM150">
            <v>0.19999999999999998</v>
          </cell>
          <cell r="AN150">
            <v>0.19999999999999998</v>
          </cell>
          <cell r="AO150">
            <v>0.19999999999999998</v>
          </cell>
          <cell r="AP150">
            <v>0.34596250947243823</v>
          </cell>
          <cell r="AQ150">
            <v>0.34979276746580207</v>
          </cell>
          <cell r="AR150">
            <v>0.35416291035174152</v>
          </cell>
          <cell r="AS150">
            <v>0.3588283976670964</v>
          </cell>
          <cell r="AT150">
            <v>0.3638300055062334</v>
          </cell>
        </row>
        <row r="151">
          <cell r="N151">
            <v>7406.4622457794112</v>
          </cell>
          <cell r="O151">
            <v>7444.5256632228848</v>
          </cell>
          <cell r="P151">
            <v>7487.4710693729912</v>
          </cell>
          <cell r="Q151">
            <v>7529.478712463876</v>
          </cell>
          <cell r="R151">
            <v>7574.430099386972</v>
          </cell>
          <cell r="AK151">
            <v>0.19999999999999998</v>
          </cell>
          <cell r="AL151">
            <v>0.19999999999999998</v>
          </cell>
          <cell r="AM151">
            <v>0.19999999999999998</v>
          </cell>
          <cell r="AN151">
            <v>0.19999999999999998</v>
          </cell>
          <cell r="AO151">
            <v>0.19999999999999998</v>
          </cell>
          <cell r="AP151">
            <v>0.35071358058632141</v>
          </cell>
          <cell r="AQ151">
            <v>0.35473244221643546</v>
          </cell>
          <cell r="AR151">
            <v>0.35917272300542613</v>
          </cell>
          <cell r="AS151">
            <v>0.36389501342614972</v>
          </cell>
          <cell r="AT151">
            <v>0.36893800517420733</v>
          </cell>
        </row>
        <row r="152">
          <cell r="N152">
            <v>7452.6704686495577</v>
          </cell>
          <cell r="O152">
            <v>7493.2934505318754</v>
          </cell>
          <cell r="P152">
            <v>7531.9625507968722</v>
          </cell>
          <cell r="Q152">
            <v>7574.0746590526487</v>
          </cell>
          <cell r="R152">
            <v>7619.2425415760481</v>
          </cell>
          <cell r="AK152">
            <v>0.19999999999999998</v>
          </cell>
          <cell r="AL152">
            <v>0.19999999999999998</v>
          </cell>
          <cell r="AM152">
            <v>0.19999999999999998</v>
          </cell>
          <cell r="AN152">
            <v>0.19999999999999998</v>
          </cell>
          <cell r="AO152">
            <v>0.19999999999999998</v>
          </cell>
          <cell r="AP152">
            <v>0.35547433546578006</v>
          </cell>
          <cell r="AQ152">
            <v>0.35968151958279604</v>
          </cell>
          <cell r="AR152">
            <v>0.3641825356591108</v>
          </cell>
          <cell r="AS152">
            <v>0.36896162918520309</v>
          </cell>
          <cell r="AT152">
            <v>0.37404600484218131</v>
          </cell>
        </row>
        <row r="153">
          <cell r="N153">
            <v>7501.8981963564529</v>
          </cell>
          <cell r="O153">
            <v>7537.307935688159</v>
          </cell>
          <cell r="P153">
            <v>7576.7142595945488</v>
          </cell>
          <cell r="Q153">
            <v>7618.294598980362</v>
          </cell>
          <cell r="R153">
            <v>7663.9136792985582</v>
          </cell>
          <cell r="AK153">
            <v>0.19999999999999998</v>
          </cell>
          <cell r="AL153">
            <v>0.19999999999999998</v>
          </cell>
          <cell r="AM153">
            <v>0.19999999999999998</v>
          </cell>
          <cell r="AN153">
            <v>0.19999999999999998</v>
          </cell>
          <cell r="AO153">
            <v>0.19999999999999998</v>
          </cell>
          <cell r="AP153">
            <v>0.36023509034523871</v>
          </cell>
          <cell r="AQ153">
            <v>0.36463059694915662</v>
          </cell>
          <cell r="AR153">
            <v>0.36919234831279546</v>
          </cell>
          <cell r="AS153">
            <v>0.37402824494425641</v>
          </cell>
          <cell r="AT153">
            <v>0.37915400451015524</v>
          </cell>
        </row>
        <row r="154">
          <cell r="N154">
            <v>7547.7957149162557</v>
          </cell>
          <cell r="O154">
            <v>7585.7470293382103</v>
          </cell>
          <cell r="P154">
            <v>7624.591960425676</v>
          </cell>
          <cell r="Q154">
            <v>7666.8675027947556</v>
          </cell>
          <cell r="R154">
            <v>7712.6046531078764</v>
          </cell>
          <cell r="AK154">
            <v>0.19999999999999998</v>
          </cell>
          <cell r="AL154">
            <v>0.19999999999999998</v>
          </cell>
          <cell r="AM154">
            <v>0.19999999999999998</v>
          </cell>
          <cell r="AN154">
            <v>0.19999999999999998</v>
          </cell>
          <cell r="AO154">
            <v>0.19999999999999998</v>
          </cell>
          <cell r="AP154">
            <v>0.36499584522469736</v>
          </cell>
          <cell r="AQ154">
            <v>0.36957967431551714</v>
          </cell>
          <cell r="AR154">
            <v>0.37420216096648007</v>
          </cell>
          <cell r="AS154">
            <v>0.37909486070330978</v>
          </cell>
          <cell r="AT154">
            <v>0.38426200417812922</v>
          </cell>
        </row>
        <row r="155">
          <cell r="N155">
            <v>7596.9874573049192</v>
          </cell>
          <cell r="O155">
            <v>7632.7271482343067</v>
          </cell>
          <cell r="P155">
            <v>7672.7703112223535</v>
          </cell>
          <cell r="Q155">
            <v>7715.4979952424101</v>
          </cell>
          <cell r="R155">
            <v>7759.8533634779587</v>
          </cell>
          <cell r="AK155">
            <v>0.19999999999999998</v>
          </cell>
          <cell r="AL155">
            <v>0.19999999999999998</v>
          </cell>
          <cell r="AM155">
            <v>0.19999999999999998</v>
          </cell>
          <cell r="AN155">
            <v>0.19999999999999998</v>
          </cell>
          <cell r="AO155">
            <v>0.19999999999999998</v>
          </cell>
          <cell r="AP155">
            <v>0.36975660010415601</v>
          </cell>
          <cell r="AQ155">
            <v>0.37452875168187771</v>
          </cell>
          <cell r="AR155">
            <v>0.37921197362016473</v>
          </cell>
          <cell r="AS155">
            <v>0.38416147646236309</v>
          </cell>
          <cell r="AT155">
            <v>0.38937000384610321</v>
          </cell>
        </row>
        <row r="156">
          <cell r="N156">
            <v>7642.9859113413468</v>
          </cell>
          <cell r="O156">
            <v>7680.8541114473437</v>
          </cell>
          <cell r="P156">
            <v>7720.6550290005252</v>
          </cell>
          <cell r="Q156">
            <v>7762.8465142683972</v>
          </cell>
          <cell r="R156">
            <v>7810.8907766261418</v>
          </cell>
          <cell r="AK156">
            <v>0.19999999999999998</v>
          </cell>
          <cell r="AL156">
            <v>0.19999999999999998</v>
          </cell>
          <cell r="AM156">
            <v>0.19999999999999998</v>
          </cell>
          <cell r="AN156">
            <v>0.19999999999999998</v>
          </cell>
          <cell r="AO156">
            <v>0.19999999999999998</v>
          </cell>
          <cell r="AP156">
            <v>0.37451735498361466</v>
          </cell>
          <cell r="AQ156">
            <v>0.37947782904823829</v>
          </cell>
          <cell r="AR156">
            <v>0.3842217862738494</v>
          </cell>
          <cell r="AS156">
            <v>0.38922809222141641</v>
          </cell>
          <cell r="AT156">
            <v>0.39447800351407714</v>
          </cell>
        </row>
        <row r="157">
          <cell r="N157">
            <v>7691.8490985566859</v>
          </cell>
          <cell r="O157">
            <v>7728.3647251084376</v>
          </cell>
          <cell r="P157">
            <v>7768.4578676520432</v>
          </cell>
          <cell r="Q157">
            <v>7814.5115266529874</v>
          </cell>
          <cell r="R157">
            <v>7868.3968750737286</v>
          </cell>
          <cell r="AK157">
            <v>0.19999999999999998</v>
          </cell>
          <cell r="AL157">
            <v>0.19999999999999998</v>
          </cell>
          <cell r="AM157">
            <v>0.19999999999999998</v>
          </cell>
          <cell r="AN157">
            <v>0.19999999999999998</v>
          </cell>
          <cell r="AO157">
            <v>0.19999999999999998</v>
          </cell>
          <cell r="AP157">
            <v>0.37927810986307331</v>
          </cell>
          <cell r="AQ157">
            <v>0.38442690641459881</v>
          </cell>
          <cell r="AR157">
            <v>0.38923159892753406</v>
          </cell>
          <cell r="AS157">
            <v>0.39429470798046978</v>
          </cell>
          <cell r="AT157">
            <v>0.39958600318205106</v>
          </cell>
        </row>
        <row r="158">
          <cell r="N158">
            <v>7738.2397883778658</v>
          </cell>
          <cell r="O158">
            <v>7776.025957142273</v>
          </cell>
          <cell r="P158">
            <v>7820.1814062049862</v>
          </cell>
          <cell r="Q158">
            <v>7870.8675804221039</v>
          </cell>
          <cell r="R158">
            <v>7900</v>
          </cell>
          <cell r="AK158">
            <v>0.19999999999999998</v>
          </cell>
          <cell r="AL158">
            <v>0.19999999999999998</v>
          </cell>
          <cell r="AM158">
            <v>0.19999999999999998</v>
          </cell>
          <cell r="AN158">
            <v>0.19999999999999998</v>
          </cell>
          <cell r="AO158">
            <v>0.19999999999999998</v>
          </cell>
          <cell r="AP158">
            <v>0.38403886474253196</v>
          </cell>
          <cell r="AQ158">
            <v>0.38937598378095939</v>
          </cell>
          <cell r="AR158">
            <v>0.39424141158121873</v>
          </cell>
          <cell r="AS158">
            <v>0.3993613237395231</v>
          </cell>
          <cell r="AT158">
            <v>0.39999999999999997</v>
          </cell>
        </row>
        <row r="159">
          <cell r="N159">
            <v>7786.7787811519356</v>
          </cell>
          <cell r="O159">
            <v>7828.5257438821927</v>
          </cell>
          <cell r="P159">
            <v>7875.275890824516</v>
          </cell>
          <cell r="Q159">
            <v>7900</v>
          </cell>
          <cell r="R159">
            <v>7900</v>
          </cell>
          <cell r="AK159">
            <v>0.19999999999999998</v>
          </cell>
          <cell r="AL159">
            <v>0.19999999999999998</v>
          </cell>
          <cell r="AM159">
            <v>0.19999999999999998</v>
          </cell>
          <cell r="AN159">
            <v>0.19999999999999998</v>
          </cell>
          <cell r="AO159">
            <v>0.19999999999999998</v>
          </cell>
          <cell r="AP159">
            <v>0.38879961962199061</v>
          </cell>
          <cell r="AQ159">
            <v>0.39432506114731997</v>
          </cell>
          <cell r="AR159">
            <v>0.39925122423490333</v>
          </cell>
          <cell r="AS159">
            <v>0.39999999999999997</v>
          </cell>
          <cell r="AT159">
            <v>0.39999999999999997</v>
          </cell>
        </row>
        <row r="160">
          <cell r="N160">
            <v>7833.5561067249364</v>
          </cell>
          <cell r="O160">
            <v>7879.7428791068724</v>
          </cell>
          <cell r="P160">
            <v>7900</v>
          </cell>
          <cell r="Q160">
            <v>7900</v>
          </cell>
          <cell r="R160">
            <v>7900</v>
          </cell>
          <cell r="AK160">
            <v>0.19999999999999998</v>
          </cell>
          <cell r="AL160">
            <v>0.19999999999999998</v>
          </cell>
          <cell r="AM160">
            <v>0.19999999999999998</v>
          </cell>
          <cell r="AN160">
            <v>0.19999999999999998</v>
          </cell>
          <cell r="AO160">
            <v>0.19999999999999998</v>
          </cell>
          <cell r="AP160">
            <v>0.39356037450144926</v>
          </cell>
          <cell r="AQ160">
            <v>0.39927413851368049</v>
          </cell>
          <cell r="AR160">
            <v>0.39999999999999997</v>
          </cell>
          <cell r="AS160">
            <v>0.39999999999999997</v>
          </cell>
          <cell r="AT160">
            <v>0.39999999999999997</v>
          </cell>
        </row>
        <row r="161">
          <cell r="N161">
            <v>7881.7751794225605</v>
          </cell>
          <cell r="O161">
            <v>7900</v>
          </cell>
          <cell r="P161">
            <v>7900</v>
          </cell>
          <cell r="Q161">
            <v>7900</v>
          </cell>
          <cell r="R161">
            <v>7900</v>
          </cell>
          <cell r="AK161">
            <v>0.19999999999999998</v>
          </cell>
          <cell r="AL161">
            <v>0.19999999999999998</v>
          </cell>
          <cell r="AM161">
            <v>0.19999999999999998</v>
          </cell>
          <cell r="AN161">
            <v>0.19999999999999998</v>
          </cell>
          <cell r="AO161">
            <v>0.19999999999999998</v>
          </cell>
          <cell r="AP161">
            <v>0.39832112938090791</v>
          </cell>
          <cell r="AQ161">
            <v>0.39999999999999997</v>
          </cell>
          <cell r="AR161">
            <v>0.39999999999999997</v>
          </cell>
          <cell r="AS161">
            <v>0.39999999999999997</v>
          </cell>
          <cell r="AT161">
            <v>0.39999999999999997</v>
          </cell>
        </row>
        <row r="162">
          <cell r="N162">
            <v>7900</v>
          </cell>
          <cell r="O162">
            <v>7900</v>
          </cell>
          <cell r="P162">
            <v>7900</v>
          </cell>
          <cell r="Q162">
            <v>7900</v>
          </cell>
          <cell r="R162">
            <v>7900</v>
          </cell>
          <cell r="AK162">
            <v>0.19999999999999998</v>
          </cell>
          <cell r="AL162">
            <v>0.19999999999999998</v>
          </cell>
          <cell r="AM162">
            <v>0.19999999999999998</v>
          </cell>
          <cell r="AN162">
            <v>0.19999999999999998</v>
          </cell>
          <cell r="AO162">
            <v>0.19999999999999998</v>
          </cell>
          <cell r="AP162">
            <v>0.39999999999999997</v>
          </cell>
          <cell r="AQ162">
            <v>0.39999999999999997</v>
          </cell>
          <cell r="AR162">
            <v>0.39999999999999997</v>
          </cell>
          <cell r="AS162">
            <v>0.39999999999999997</v>
          </cell>
          <cell r="AT162">
            <v>0.39999999999999997</v>
          </cell>
        </row>
        <row r="163">
          <cell r="N163">
            <v>7900</v>
          </cell>
          <cell r="O163">
            <v>7900</v>
          </cell>
          <cell r="P163">
            <v>7900</v>
          </cell>
          <cell r="Q163">
            <v>7900</v>
          </cell>
          <cell r="R163">
            <v>7900</v>
          </cell>
          <cell r="AK163">
            <v>0.19999999999999998</v>
          </cell>
          <cell r="AL163">
            <v>0.19999999999999998</v>
          </cell>
          <cell r="AM163">
            <v>0.19999999999999998</v>
          </cell>
          <cell r="AN163">
            <v>0.19999999999999998</v>
          </cell>
          <cell r="AO163">
            <v>0.19999999999999998</v>
          </cell>
          <cell r="AP163">
            <v>0.39999999999999997</v>
          </cell>
          <cell r="AQ163">
            <v>0.39999999999999997</v>
          </cell>
          <cell r="AR163">
            <v>0.39999999999999997</v>
          </cell>
          <cell r="AS163">
            <v>0.39999999999999997</v>
          </cell>
          <cell r="AT163">
            <v>0.39999999999999997</v>
          </cell>
        </row>
        <row r="164">
          <cell r="N164">
            <v>7900</v>
          </cell>
          <cell r="O164">
            <v>7900</v>
          </cell>
          <cell r="P164">
            <v>7900</v>
          </cell>
          <cell r="Q164">
            <v>7900</v>
          </cell>
          <cell r="R164">
            <v>7900</v>
          </cell>
          <cell r="AK164">
            <v>0.19999999999999998</v>
          </cell>
          <cell r="AL164">
            <v>0.19999999999999998</v>
          </cell>
          <cell r="AM164">
            <v>0.19999999999999998</v>
          </cell>
          <cell r="AN164">
            <v>0.19999999999999998</v>
          </cell>
          <cell r="AO164">
            <v>0.19999999999999998</v>
          </cell>
          <cell r="AP164">
            <v>0.39999999999999997</v>
          </cell>
          <cell r="AQ164">
            <v>0.39999999999999997</v>
          </cell>
          <cell r="AR164">
            <v>0.39999999999999997</v>
          </cell>
          <cell r="AS164">
            <v>0.39999999999999997</v>
          </cell>
          <cell r="AT164">
            <v>0.39999999999999997</v>
          </cell>
        </row>
        <row r="165">
          <cell r="N165">
            <v>7900</v>
          </cell>
          <cell r="O165">
            <v>7900</v>
          </cell>
          <cell r="P165">
            <v>7900</v>
          </cell>
          <cell r="Q165">
            <v>7900</v>
          </cell>
          <cell r="R165">
            <v>7900</v>
          </cell>
          <cell r="AK165">
            <v>0.19999999999999998</v>
          </cell>
          <cell r="AL165">
            <v>0.19999999999999998</v>
          </cell>
          <cell r="AM165">
            <v>0.19999999999999998</v>
          </cell>
          <cell r="AN165">
            <v>0.19999999999999998</v>
          </cell>
          <cell r="AO165">
            <v>0.19999999999999998</v>
          </cell>
          <cell r="AP165">
            <v>0.39999999999999997</v>
          </cell>
          <cell r="AQ165">
            <v>0.39999999999999997</v>
          </cell>
          <cell r="AR165">
            <v>0.39999999999999997</v>
          </cell>
          <cell r="AS165">
            <v>0.39999999999999997</v>
          </cell>
          <cell r="AT165">
            <v>0.39999999999999997</v>
          </cell>
        </row>
        <row r="166">
          <cell r="N166">
            <v>7900</v>
          </cell>
          <cell r="O166">
            <v>7900</v>
          </cell>
          <cell r="P166">
            <v>7900</v>
          </cell>
          <cell r="Q166">
            <v>7900</v>
          </cell>
          <cell r="R166">
            <v>7900</v>
          </cell>
          <cell r="AK166">
            <v>0.19999999999999998</v>
          </cell>
          <cell r="AL166">
            <v>0.19999999999999998</v>
          </cell>
          <cell r="AM166">
            <v>0.19999999999999998</v>
          </cell>
          <cell r="AN166">
            <v>0.19999999999999998</v>
          </cell>
          <cell r="AO166">
            <v>0.19999999999999998</v>
          </cell>
          <cell r="AP166">
            <v>0.39999999999999997</v>
          </cell>
          <cell r="AQ166">
            <v>0.39999999999999997</v>
          </cell>
          <cell r="AR166">
            <v>0.39999999999999997</v>
          </cell>
          <cell r="AS166">
            <v>0.39999999999999997</v>
          </cell>
          <cell r="AT166">
            <v>0.39999999999999997</v>
          </cell>
        </row>
      </sheetData>
      <sheetData sheetId="13" refreshError="1"/>
      <sheetData sheetId="1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总纲"/>
      <sheetName val="基础状态预期"/>
      <sheetName val="圣人事件"/>
      <sheetName val="传记奖励"/>
      <sheetName val="产出汇总"/>
      <sheetName val="圣人杂项"/>
      <sheetName val="天赋内容设计（备份）"/>
      <sheetName val="圣人研究设计"/>
      <sheetName val="功能-圣人研究"/>
      <sheetName val="圣人天赋"/>
      <sheetName val="圣人主推（去掉）"/>
      <sheetName val="圣人评分"/>
      <sheetName val="圣人加成属性战力计算"/>
      <sheetName val="圣人好感度（废弃）"/>
      <sheetName val="天赋内容设计"/>
      <sheetName val="圣人好感度"/>
      <sheetName val="钻石奖励汇总"/>
      <sheetName val="Sheet3"/>
    </sheetNames>
    <sheetDataSet>
      <sheetData sheetId="0"/>
      <sheetData sheetId="1"/>
      <sheetData sheetId="2">
        <row r="12">
          <cell r="M12" t="str">
            <v>非r</v>
          </cell>
        </row>
      </sheetData>
      <sheetData sheetId="3"/>
      <sheetData sheetId="4"/>
      <sheetData sheetId="5">
        <row r="5">
          <cell r="D5">
            <v>9.0294360719185391</v>
          </cell>
        </row>
      </sheetData>
      <sheetData sheetId="6"/>
      <sheetData sheetId="7"/>
      <sheetData sheetId="8"/>
      <sheetData sheetId="9">
        <row r="7">
          <cell r="AM7">
            <v>0</v>
          </cell>
        </row>
      </sheetData>
      <sheetData sheetId="10">
        <row r="6">
          <cell r="AU6">
            <v>0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F6">
            <v>0</v>
          </cell>
          <cell r="DG6">
            <v>0</v>
          </cell>
          <cell r="DH6">
            <v>0</v>
          </cell>
          <cell r="DI6">
            <v>0</v>
          </cell>
          <cell r="DJ6">
            <v>0</v>
          </cell>
          <cell r="GN6">
            <v>0</v>
          </cell>
          <cell r="GO6">
            <v>0</v>
          </cell>
          <cell r="GP6">
            <v>0</v>
          </cell>
          <cell r="GQ6">
            <v>0</v>
          </cell>
          <cell r="GR6">
            <v>0</v>
          </cell>
          <cell r="GW6">
            <v>0</v>
          </cell>
          <cell r="GX6">
            <v>0</v>
          </cell>
          <cell r="GY6">
            <v>0</v>
          </cell>
          <cell r="GZ6">
            <v>0</v>
          </cell>
          <cell r="HA6">
            <v>0</v>
          </cell>
        </row>
        <row r="7"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F7">
            <v>0</v>
          </cell>
          <cell r="DG7">
            <v>0</v>
          </cell>
          <cell r="DH7">
            <v>0</v>
          </cell>
          <cell r="DI7">
            <v>0</v>
          </cell>
          <cell r="DJ7">
            <v>0</v>
          </cell>
          <cell r="GN7">
            <v>0</v>
          </cell>
          <cell r="GO7">
            <v>0</v>
          </cell>
          <cell r="GP7">
            <v>0</v>
          </cell>
          <cell r="GQ7">
            <v>0</v>
          </cell>
          <cell r="GR7">
            <v>0</v>
          </cell>
          <cell r="GW7">
            <v>0</v>
          </cell>
          <cell r="GX7">
            <v>0</v>
          </cell>
          <cell r="GY7">
            <v>0</v>
          </cell>
          <cell r="GZ7">
            <v>0</v>
          </cell>
          <cell r="HA7">
            <v>0</v>
          </cell>
        </row>
        <row r="8">
          <cell r="CW8">
            <v>0</v>
          </cell>
          <cell r="CX8">
            <v>0</v>
          </cell>
          <cell r="CY8">
            <v>0</v>
          </cell>
          <cell r="CZ8">
            <v>0</v>
          </cell>
          <cell r="DA8">
            <v>0</v>
          </cell>
          <cell r="DF8">
            <v>0</v>
          </cell>
          <cell r="DG8">
            <v>0</v>
          </cell>
          <cell r="DH8">
            <v>0</v>
          </cell>
          <cell r="DI8">
            <v>0</v>
          </cell>
          <cell r="DJ8">
            <v>0</v>
          </cell>
          <cell r="GN8">
            <v>0</v>
          </cell>
          <cell r="GO8">
            <v>0</v>
          </cell>
          <cell r="GP8">
            <v>0</v>
          </cell>
          <cell r="GQ8">
            <v>0</v>
          </cell>
          <cell r="GR8">
            <v>0</v>
          </cell>
          <cell r="GW8">
            <v>0</v>
          </cell>
          <cell r="GX8">
            <v>0</v>
          </cell>
          <cell r="GY8">
            <v>0</v>
          </cell>
          <cell r="GZ8">
            <v>0</v>
          </cell>
          <cell r="HA8">
            <v>0</v>
          </cell>
        </row>
        <row r="9">
          <cell r="CW9">
            <v>0</v>
          </cell>
          <cell r="CX9">
            <v>0</v>
          </cell>
          <cell r="CY9">
            <v>0</v>
          </cell>
          <cell r="CZ9">
            <v>0</v>
          </cell>
          <cell r="DA9">
            <v>0</v>
          </cell>
          <cell r="DF9">
            <v>0</v>
          </cell>
          <cell r="DG9">
            <v>0</v>
          </cell>
          <cell r="DH9">
            <v>0</v>
          </cell>
          <cell r="DI9">
            <v>0</v>
          </cell>
          <cell r="DJ9">
            <v>0</v>
          </cell>
          <cell r="GN9">
            <v>0</v>
          </cell>
          <cell r="GO9">
            <v>0</v>
          </cell>
          <cell r="GP9">
            <v>0</v>
          </cell>
          <cell r="GQ9">
            <v>0</v>
          </cell>
          <cell r="GR9">
            <v>0</v>
          </cell>
          <cell r="GW9">
            <v>0</v>
          </cell>
          <cell r="GX9">
            <v>0</v>
          </cell>
          <cell r="GY9">
            <v>0</v>
          </cell>
          <cell r="GZ9">
            <v>0</v>
          </cell>
          <cell r="HA9">
            <v>0</v>
          </cell>
        </row>
        <row r="10"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F10">
            <v>0</v>
          </cell>
          <cell r="DG10">
            <v>0</v>
          </cell>
          <cell r="DH10">
            <v>0</v>
          </cell>
          <cell r="DI10">
            <v>0</v>
          </cell>
          <cell r="DJ10">
            <v>0</v>
          </cell>
          <cell r="GN10">
            <v>0</v>
          </cell>
          <cell r="GO10">
            <v>0</v>
          </cell>
          <cell r="GP10">
            <v>0</v>
          </cell>
          <cell r="GQ10">
            <v>0</v>
          </cell>
          <cell r="GR10">
            <v>0</v>
          </cell>
          <cell r="GW10">
            <v>0</v>
          </cell>
          <cell r="GX10">
            <v>0</v>
          </cell>
          <cell r="GY10">
            <v>0</v>
          </cell>
          <cell r="GZ10">
            <v>0</v>
          </cell>
          <cell r="HA10">
            <v>0</v>
          </cell>
        </row>
        <row r="11">
          <cell r="CW11">
            <v>0</v>
          </cell>
          <cell r="CX11">
            <v>0</v>
          </cell>
          <cell r="CY11">
            <v>0</v>
          </cell>
          <cell r="CZ11">
            <v>0</v>
          </cell>
          <cell r="DA11">
            <v>0</v>
          </cell>
          <cell r="DF11">
            <v>0</v>
          </cell>
          <cell r="DG11">
            <v>0</v>
          </cell>
          <cell r="DH11">
            <v>0</v>
          </cell>
          <cell r="DI11">
            <v>0</v>
          </cell>
          <cell r="DJ11">
            <v>0</v>
          </cell>
          <cell r="GN11">
            <v>0</v>
          </cell>
          <cell r="GO11">
            <v>0</v>
          </cell>
          <cell r="GP11">
            <v>0</v>
          </cell>
          <cell r="GQ11">
            <v>0</v>
          </cell>
          <cell r="GR11">
            <v>0</v>
          </cell>
          <cell r="GW11">
            <v>0</v>
          </cell>
          <cell r="GX11">
            <v>0</v>
          </cell>
          <cell r="GY11">
            <v>0</v>
          </cell>
          <cell r="GZ11">
            <v>0</v>
          </cell>
          <cell r="HA11">
            <v>0</v>
          </cell>
        </row>
        <row r="12"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F12">
            <v>0</v>
          </cell>
          <cell r="DG12">
            <v>0</v>
          </cell>
          <cell r="DH12">
            <v>0</v>
          </cell>
          <cell r="DI12">
            <v>0</v>
          </cell>
          <cell r="DJ12">
            <v>0</v>
          </cell>
          <cell r="GN12">
            <v>0</v>
          </cell>
          <cell r="GO12">
            <v>0</v>
          </cell>
          <cell r="GP12">
            <v>0</v>
          </cell>
          <cell r="GQ12">
            <v>0</v>
          </cell>
          <cell r="GR12">
            <v>0</v>
          </cell>
          <cell r="GW12">
            <v>0</v>
          </cell>
          <cell r="GX12">
            <v>0</v>
          </cell>
          <cell r="GY12">
            <v>0</v>
          </cell>
          <cell r="GZ12">
            <v>0</v>
          </cell>
          <cell r="HA12">
            <v>0</v>
          </cell>
        </row>
        <row r="13"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F13">
            <v>0</v>
          </cell>
          <cell r="DG13">
            <v>0</v>
          </cell>
          <cell r="DH13">
            <v>0</v>
          </cell>
          <cell r="DI13">
            <v>0</v>
          </cell>
          <cell r="DJ13">
            <v>0</v>
          </cell>
          <cell r="GN13">
            <v>0</v>
          </cell>
          <cell r="GO13">
            <v>0</v>
          </cell>
          <cell r="GP13">
            <v>0</v>
          </cell>
          <cell r="GQ13">
            <v>0</v>
          </cell>
          <cell r="GR13">
            <v>0</v>
          </cell>
          <cell r="GW13">
            <v>0</v>
          </cell>
          <cell r="GX13">
            <v>0</v>
          </cell>
          <cell r="GY13">
            <v>0</v>
          </cell>
          <cell r="GZ13">
            <v>0</v>
          </cell>
          <cell r="HA13">
            <v>0</v>
          </cell>
        </row>
        <row r="14">
          <cell r="CW14">
            <v>0</v>
          </cell>
          <cell r="CX14">
            <v>0</v>
          </cell>
          <cell r="CY14">
            <v>0</v>
          </cell>
          <cell r="CZ14">
            <v>0</v>
          </cell>
          <cell r="DA14">
            <v>0</v>
          </cell>
          <cell r="DF14">
            <v>0</v>
          </cell>
          <cell r="DG14">
            <v>0</v>
          </cell>
          <cell r="DH14">
            <v>0</v>
          </cell>
          <cell r="DI14">
            <v>0</v>
          </cell>
          <cell r="DJ14">
            <v>0</v>
          </cell>
          <cell r="GN14">
            <v>0</v>
          </cell>
          <cell r="GO14">
            <v>0</v>
          </cell>
          <cell r="GP14">
            <v>0</v>
          </cell>
          <cell r="GQ14">
            <v>0</v>
          </cell>
          <cell r="GR14">
            <v>0</v>
          </cell>
          <cell r="GW14">
            <v>0</v>
          </cell>
          <cell r="GX14">
            <v>0</v>
          </cell>
          <cell r="GY14">
            <v>0</v>
          </cell>
          <cell r="GZ14">
            <v>0</v>
          </cell>
          <cell r="HA14">
            <v>0</v>
          </cell>
        </row>
        <row r="15"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F15">
            <v>0</v>
          </cell>
          <cell r="DG15">
            <v>0</v>
          </cell>
          <cell r="DH15">
            <v>0</v>
          </cell>
          <cell r="DI15">
            <v>0</v>
          </cell>
          <cell r="DJ15">
            <v>0</v>
          </cell>
          <cell r="GN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W15">
            <v>0</v>
          </cell>
          <cell r="GX15">
            <v>0</v>
          </cell>
          <cell r="GY15">
            <v>0</v>
          </cell>
          <cell r="GZ15">
            <v>0</v>
          </cell>
          <cell r="HA15">
            <v>0</v>
          </cell>
        </row>
        <row r="16">
          <cell r="CW16">
            <v>0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F16">
            <v>0</v>
          </cell>
          <cell r="DG16">
            <v>0</v>
          </cell>
          <cell r="DH16">
            <v>0</v>
          </cell>
          <cell r="DI16">
            <v>0</v>
          </cell>
          <cell r="DJ16">
            <v>0</v>
          </cell>
          <cell r="GN16">
            <v>0</v>
          </cell>
          <cell r="GO16">
            <v>0</v>
          </cell>
          <cell r="GP16">
            <v>0</v>
          </cell>
          <cell r="GQ16">
            <v>0</v>
          </cell>
          <cell r="GR16">
            <v>0</v>
          </cell>
          <cell r="GW16">
            <v>0</v>
          </cell>
          <cell r="GX16">
            <v>0</v>
          </cell>
          <cell r="GY16">
            <v>0</v>
          </cell>
          <cell r="GZ16">
            <v>0</v>
          </cell>
          <cell r="HA16">
            <v>0</v>
          </cell>
        </row>
        <row r="17"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F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GN17">
            <v>0</v>
          </cell>
          <cell r="GO17">
            <v>0</v>
          </cell>
          <cell r="GP17">
            <v>0</v>
          </cell>
          <cell r="GQ17">
            <v>0</v>
          </cell>
          <cell r="GR17">
            <v>0</v>
          </cell>
          <cell r="GW17">
            <v>0</v>
          </cell>
          <cell r="GX17">
            <v>0</v>
          </cell>
          <cell r="GY17">
            <v>0</v>
          </cell>
          <cell r="GZ17">
            <v>0</v>
          </cell>
          <cell r="HA17">
            <v>0</v>
          </cell>
        </row>
        <row r="18"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F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GN18">
            <v>0</v>
          </cell>
          <cell r="GO18">
            <v>0</v>
          </cell>
          <cell r="GP18">
            <v>0</v>
          </cell>
          <cell r="GQ18">
            <v>0</v>
          </cell>
          <cell r="GR18">
            <v>0</v>
          </cell>
          <cell r="GW18">
            <v>0</v>
          </cell>
          <cell r="GX18">
            <v>0</v>
          </cell>
          <cell r="GY18">
            <v>0</v>
          </cell>
          <cell r="GZ18">
            <v>0</v>
          </cell>
          <cell r="HA18">
            <v>0</v>
          </cell>
        </row>
        <row r="19">
          <cell r="CW19">
            <v>0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F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GN19">
            <v>0</v>
          </cell>
          <cell r="GO19">
            <v>0</v>
          </cell>
          <cell r="GP19">
            <v>0</v>
          </cell>
          <cell r="GQ19">
            <v>0</v>
          </cell>
          <cell r="GR19">
            <v>0</v>
          </cell>
          <cell r="GW19">
            <v>0</v>
          </cell>
          <cell r="GX19">
            <v>0</v>
          </cell>
          <cell r="GY19">
            <v>0</v>
          </cell>
          <cell r="GZ19">
            <v>0</v>
          </cell>
          <cell r="HA19">
            <v>0</v>
          </cell>
        </row>
        <row r="20"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F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GN20">
            <v>0</v>
          </cell>
          <cell r="GO20">
            <v>0</v>
          </cell>
          <cell r="GP20">
            <v>0</v>
          </cell>
          <cell r="GQ20">
            <v>0</v>
          </cell>
          <cell r="GR20">
            <v>0</v>
          </cell>
          <cell r="GW20">
            <v>0</v>
          </cell>
          <cell r="GX20">
            <v>0</v>
          </cell>
          <cell r="GY20">
            <v>0</v>
          </cell>
          <cell r="GZ20">
            <v>0</v>
          </cell>
          <cell r="HA20">
            <v>0</v>
          </cell>
        </row>
        <row r="21"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F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GN21">
            <v>0</v>
          </cell>
          <cell r="GO21">
            <v>0</v>
          </cell>
          <cell r="GP21">
            <v>0</v>
          </cell>
          <cell r="GQ21">
            <v>0</v>
          </cell>
          <cell r="GR21">
            <v>0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</row>
        <row r="22"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F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GN22">
            <v>0</v>
          </cell>
          <cell r="GO22">
            <v>0</v>
          </cell>
          <cell r="GP22">
            <v>0</v>
          </cell>
          <cell r="GQ22">
            <v>0</v>
          </cell>
          <cell r="GR22">
            <v>0</v>
          </cell>
          <cell r="GW22">
            <v>0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</row>
        <row r="23"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F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GN23">
            <v>0</v>
          </cell>
          <cell r="GO23">
            <v>0</v>
          </cell>
          <cell r="GP23">
            <v>0</v>
          </cell>
          <cell r="GQ23">
            <v>0</v>
          </cell>
          <cell r="GR23">
            <v>0</v>
          </cell>
          <cell r="GW23">
            <v>0</v>
          </cell>
          <cell r="GX23">
            <v>0</v>
          </cell>
          <cell r="GY23">
            <v>0</v>
          </cell>
          <cell r="GZ23">
            <v>0</v>
          </cell>
          <cell r="HA23">
            <v>0</v>
          </cell>
        </row>
        <row r="24"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F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GN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W24">
            <v>0</v>
          </cell>
          <cell r="GX24">
            <v>0</v>
          </cell>
          <cell r="GY24">
            <v>0</v>
          </cell>
          <cell r="GZ24">
            <v>0</v>
          </cell>
          <cell r="HA24">
            <v>0</v>
          </cell>
        </row>
        <row r="25">
          <cell r="CW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F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GN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W25">
            <v>0</v>
          </cell>
          <cell r="GX25">
            <v>0</v>
          </cell>
          <cell r="GY25">
            <v>0</v>
          </cell>
          <cell r="GZ25">
            <v>0</v>
          </cell>
          <cell r="HA25">
            <v>0</v>
          </cell>
        </row>
        <row r="26"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F26">
            <v>0</v>
          </cell>
          <cell r="DG26">
            <v>0</v>
          </cell>
          <cell r="DH26">
            <v>0</v>
          </cell>
          <cell r="DI26">
            <v>0</v>
          </cell>
          <cell r="DJ26">
            <v>0</v>
          </cell>
          <cell r="GN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W26">
            <v>0</v>
          </cell>
          <cell r="GX26">
            <v>0</v>
          </cell>
          <cell r="GY26">
            <v>0</v>
          </cell>
          <cell r="GZ26">
            <v>0</v>
          </cell>
          <cell r="HA26">
            <v>0</v>
          </cell>
        </row>
        <row r="27"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F27">
            <v>0</v>
          </cell>
          <cell r="DG27">
            <v>0</v>
          </cell>
          <cell r="DH27">
            <v>0</v>
          </cell>
          <cell r="DI27">
            <v>0</v>
          </cell>
          <cell r="DJ27">
            <v>0</v>
          </cell>
          <cell r="GN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W27">
            <v>0</v>
          </cell>
          <cell r="GX27">
            <v>0</v>
          </cell>
          <cell r="GY27">
            <v>0</v>
          </cell>
          <cell r="GZ27">
            <v>0</v>
          </cell>
          <cell r="HA27">
            <v>0</v>
          </cell>
        </row>
        <row r="28"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F28">
            <v>0</v>
          </cell>
          <cell r="DG28">
            <v>0</v>
          </cell>
          <cell r="DH28">
            <v>0</v>
          </cell>
          <cell r="DI28">
            <v>0</v>
          </cell>
          <cell r="DJ28">
            <v>0</v>
          </cell>
          <cell r="GN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W28">
            <v>0</v>
          </cell>
          <cell r="GX28">
            <v>0</v>
          </cell>
          <cell r="GY28">
            <v>0</v>
          </cell>
          <cell r="GZ28">
            <v>0</v>
          </cell>
          <cell r="HA28">
            <v>0</v>
          </cell>
        </row>
        <row r="29"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F29">
            <v>0</v>
          </cell>
          <cell r="DG29">
            <v>0</v>
          </cell>
          <cell r="DH29">
            <v>0</v>
          </cell>
          <cell r="DI29">
            <v>0</v>
          </cell>
          <cell r="DJ29">
            <v>0</v>
          </cell>
          <cell r="GN29">
            <v>0</v>
          </cell>
          <cell r="GO29">
            <v>0</v>
          </cell>
          <cell r="GP29">
            <v>0</v>
          </cell>
          <cell r="GQ29">
            <v>0</v>
          </cell>
          <cell r="GR29">
            <v>0</v>
          </cell>
          <cell r="GW29">
            <v>0</v>
          </cell>
          <cell r="GX29">
            <v>0</v>
          </cell>
          <cell r="GY29">
            <v>0</v>
          </cell>
          <cell r="GZ29">
            <v>0</v>
          </cell>
          <cell r="HA29">
            <v>0</v>
          </cell>
        </row>
        <row r="30"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F30">
            <v>0</v>
          </cell>
          <cell r="DG30">
            <v>0</v>
          </cell>
          <cell r="DH30">
            <v>0</v>
          </cell>
          <cell r="DI30">
            <v>0</v>
          </cell>
          <cell r="DJ30">
            <v>0</v>
          </cell>
          <cell r="GN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W30">
            <v>0</v>
          </cell>
          <cell r="GX30">
            <v>0</v>
          </cell>
          <cell r="GY30">
            <v>0</v>
          </cell>
          <cell r="GZ30">
            <v>0</v>
          </cell>
          <cell r="HA30">
            <v>0</v>
          </cell>
        </row>
        <row r="31"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F31">
            <v>0</v>
          </cell>
          <cell r="DG31">
            <v>0</v>
          </cell>
          <cell r="DH31">
            <v>0</v>
          </cell>
          <cell r="DI31">
            <v>0</v>
          </cell>
          <cell r="DJ31">
            <v>0</v>
          </cell>
          <cell r="GN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W31">
            <v>0</v>
          </cell>
          <cell r="GX31">
            <v>0</v>
          </cell>
          <cell r="GY31">
            <v>0</v>
          </cell>
          <cell r="GZ31">
            <v>0</v>
          </cell>
          <cell r="HA31">
            <v>0</v>
          </cell>
        </row>
        <row r="32"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F32">
            <v>0</v>
          </cell>
          <cell r="DG32">
            <v>0</v>
          </cell>
          <cell r="DH32">
            <v>0</v>
          </cell>
          <cell r="DI32">
            <v>0</v>
          </cell>
          <cell r="DJ32">
            <v>0</v>
          </cell>
          <cell r="GN32">
            <v>8.6126791580377116E-2</v>
          </cell>
          <cell r="GO32">
            <v>8.7678971316837342E-2</v>
          </cell>
          <cell r="GP32">
            <v>9.0954534121915537E-2</v>
          </cell>
          <cell r="GQ32">
            <v>9.5901858648539937E-2</v>
          </cell>
          <cell r="GR32">
            <v>0.1</v>
          </cell>
          <cell r="GW32">
            <v>0</v>
          </cell>
          <cell r="GX32">
            <v>0</v>
          </cell>
          <cell r="GY32">
            <v>0</v>
          </cell>
          <cell r="GZ32">
            <v>0</v>
          </cell>
          <cell r="HA32">
            <v>0</v>
          </cell>
        </row>
        <row r="33"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F33">
            <v>0</v>
          </cell>
          <cell r="DG33">
            <v>0</v>
          </cell>
          <cell r="DH33">
            <v>0</v>
          </cell>
          <cell r="DI33">
            <v>0</v>
          </cell>
          <cell r="DJ33">
            <v>0</v>
          </cell>
          <cell r="GN33">
            <v>8.5895105457374263E-2</v>
          </cell>
          <cell r="GO33">
            <v>8.7434372871812896E-2</v>
          </cell>
          <cell r="GP33">
            <v>9.0690840983749965E-2</v>
          </cell>
          <cell r="GQ33">
            <v>9.5605024335789532E-2</v>
          </cell>
          <cell r="GR33">
            <v>0.1</v>
          </cell>
          <cell r="GW33">
            <v>0</v>
          </cell>
          <cell r="GX33">
            <v>0</v>
          </cell>
          <cell r="GY33">
            <v>0</v>
          </cell>
          <cell r="GZ33">
            <v>0</v>
          </cell>
          <cell r="HA33">
            <v>0</v>
          </cell>
        </row>
        <row r="34"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F34">
            <v>0</v>
          </cell>
          <cell r="DG34">
            <v>0</v>
          </cell>
          <cell r="DH34">
            <v>0</v>
          </cell>
          <cell r="DI34">
            <v>0</v>
          </cell>
          <cell r="DJ34">
            <v>0</v>
          </cell>
          <cell r="GN34">
            <v>8.566233579791499E-2</v>
          </cell>
          <cell r="GO34">
            <v>8.7190202836592817E-2</v>
          </cell>
          <cell r="GP34">
            <v>9.0409536742090693E-2</v>
          </cell>
          <cell r="GQ34">
            <v>9.5269432824724679E-2</v>
          </cell>
          <cell r="GR34">
            <v>0.1</v>
          </cell>
          <cell r="GW34">
            <v>0</v>
          </cell>
          <cell r="GX34">
            <v>0</v>
          </cell>
          <cell r="GY34">
            <v>0</v>
          </cell>
          <cell r="GZ34">
            <v>0</v>
          </cell>
          <cell r="HA34">
            <v>0</v>
          </cell>
        </row>
        <row r="35"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F35">
            <v>0</v>
          </cell>
          <cell r="DG35">
            <v>0</v>
          </cell>
          <cell r="DH35">
            <v>0</v>
          </cell>
          <cell r="DI35">
            <v>0</v>
          </cell>
          <cell r="DJ35">
            <v>0</v>
          </cell>
          <cell r="GN35">
            <v>8.5436283830583382E-2</v>
          </cell>
          <cell r="GO35">
            <v>8.6942165891331732E-2</v>
          </cell>
          <cell r="GP35">
            <v>9.0140706715343119E-2</v>
          </cell>
          <cell r="GQ35">
            <v>9.496809435032566E-2</v>
          </cell>
          <cell r="GR35">
            <v>0.1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</row>
        <row r="36"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F36">
            <v>0</v>
          </cell>
          <cell r="DG36">
            <v>0</v>
          </cell>
          <cell r="DH36">
            <v>0</v>
          </cell>
          <cell r="DI36">
            <v>0</v>
          </cell>
          <cell r="DJ36">
            <v>0</v>
          </cell>
          <cell r="GN36">
            <v>0.13632384836988823</v>
          </cell>
          <cell r="GO36">
            <v>0.13872416049386296</v>
          </cell>
          <cell r="GP36">
            <v>0.14378850402814675</v>
          </cell>
          <cell r="GQ36">
            <v>0.15145828766691291</v>
          </cell>
          <cell r="GR36">
            <v>0.16000000000000003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</row>
        <row r="37"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F37">
            <v>0</v>
          </cell>
          <cell r="DG37">
            <v>0</v>
          </cell>
          <cell r="DH37">
            <v>0</v>
          </cell>
          <cell r="DI37">
            <v>0</v>
          </cell>
          <cell r="DJ37">
            <v>0</v>
          </cell>
          <cell r="GN37">
            <v>0.13597069583832624</v>
          </cell>
          <cell r="GO37">
            <v>0.13832649088854751</v>
          </cell>
          <cell r="GP37">
            <v>0.14337397862747064</v>
          </cell>
          <cell r="GQ37">
            <v>0.15097570281513406</v>
          </cell>
          <cell r="GR37">
            <v>0.15981551195686935</v>
          </cell>
          <cell r="GW37">
            <v>0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</row>
        <row r="38"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F38">
            <v>0</v>
          </cell>
          <cell r="DG38">
            <v>0</v>
          </cell>
          <cell r="DH38">
            <v>0</v>
          </cell>
          <cell r="DI38">
            <v>0</v>
          </cell>
          <cell r="DJ38">
            <v>0</v>
          </cell>
          <cell r="GN38">
            <v>0.13559336215086781</v>
          </cell>
          <cell r="GO38">
            <v>0.13796767023903483</v>
          </cell>
          <cell r="GP38">
            <v>0.14295236125127925</v>
          </cell>
          <cell r="GQ38">
            <v>0.15050237062988403</v>
          </cell>
          <cell r="GR38">
            <v>0.15963837496555858</v>
          </cell>
          <cell r="GW38">
            <v>0</v>
          </cell>
          <cell r="GX38">
            <v>0</v>
          </cell>
          <cell r="GY38">
            <v>0</v>
          </cell>
          <cell r="GZ38">
            <v>0</v>
          </cell>
          <cell r="HA38">
            <v>0</v>
          </cell>
        </row>
        <row r="39">
          <cell r="CW39">
            <v>0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F39">
            <v>0</v>
          </cell>
          <cell r="DG39">
            <v>0</v>
          </cell>
          <cell r="DH39">
            <v>0</v>
          </cell>
          <cell r="DI39">
            <v>0</v>
          </cell>
          <cell r="DJ39">
            <v>0</v>
          </cell>
          <cell r="GN39">
            <v>0.13524830055635789</v>
          </cell>
          <cell r="GO39">
            <v>0.13757113701151666</v>
          </cell>
          <cell r="GP39">
            <v>0.14253651536210291</v>
          </cell>
          <cell r="GQ39">
            <v>0.15000595449565277</v>
          </cell>
          <cell r="GR39">
            <v>0.15944514210866473</v>
          </cell>
          <cell r="GW39">
            <v>0</v>
          </cell>
          <cell r="GX39">
            <v>0</v>
          </cell>
          <cell r="GY39">
            <v>0</v>
          </cell>
          <cell r="GZ39">
            <v>0</v>
          </cell>
          <cell r="HA39">
            <v>0</v>
          </cell>
        </row>
        <row r="40"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F40">
            <v>0</v>
          </cell>
          <cell r="DG40">
            <v>0</v>
          </cell>
          <cell r="DH40">
            <v>0</v>
          </cell>
          <cell r="DI40">
            <v>0</v>
          </cell>
          <cell r="DJ40">
            <v>0</v>
          </cell>
          <cell r="GN40">
            <v>0.13487847269642167</v>
          </cell>
          <cell r="GO40">
            <v>0.13719900893725903</v>
          </cell>
          <cell r="GP40">
            <v>0.14208999772341041</v>
          </cell>
          <cell r="GQ40">
            <v>0.14953241276968271</v>
          </cell>
          <cell r="GR40">
            <v>0.15926550150585131</v>
          </cell>
          <cell r="GW40">
            <v>0</v>
          </cell>
          <cell r="GX40">
            <v>0</v>
          </cell>
          <cell r="GY40">
            <v>0</v>
          </cell>
          <cell r="GZ40">
            <v>0</v>
          </cell>
          <cell r="HA40">
            <v>0</v>
          </cell>
        </row>
        <row r="41"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F41">
            <v>0</v>
          </cell>
          <cell r="DG41">
            <v>0</v>
          </cell>
          <cell r="DH41">
            <v>0</v>
          </cell>
          <cell r="DI41">
            <v>0</v>
          </cell>
          <cell r="DJ41">
            <v>0</v>
          </cell>
          <cell r="GN41">
            <v>0.13452942022175829</v>
          </cell>
          <cell r="GO41">
            <v>0.13680572619505632</v>
          </cell>
          <cell r="GP41">
            <v>0.14169270196935996</v>
          </cell>
          <cell r="GQ41">
            <v>0.14905642278521056</v>
          </cell>
          <cell r="GR41">
            <v>0.15888042049898299</v>
          </cell>
          <cell r="GW41">
            <v>8.4080887638598931E-2</v>
          </cell>
          <cell r="GX41">
            <v>8.550357887191018E-2</v>
          </cell>
          <cell r="GY41">
            <v>8.8557938730849953E-2</v>
          </cell>
          <cell r="GZ41">
            <v>9.3160264240756588E-2</v>
          </cell>
          <cell r="HA41">
            <v>9.9300262811864354E-2</v>
          </cell>
        </row>
        <row r="42"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F42">
            <v>0</v>
          </cell>
          <cell r="DG42">
            <v>0</v>
          </cell>
          <cell r="DH42">
            <v>0</v>
          </cell>
          <cell r="DI42">
            <v>0</v>
          </cell>
          <cell r="DJ42">
            <v>0</v>
          </cell>
          <cell r="GN42">
            <v>0.13416783405062427</v>
          </cell>
          <cell r="GO42">
            <v>0.1364383789918851</v>
          </cell>
          <cell r="GP42">
            <v>0.1412677683726497</v>
          </cell>
          <cell r="GQ42">
            <v>0.14861877564334042</v>
          </cell>
          <cell r="GR42">
            <v>0.1583355322688953</v>
          </cell>
          <cell r="GW42">
            <v>8.3854896281640154E-2</v>
          </cell>
          <cell r="GX42">
            <v>8.5273986869928181E-2</v>
          </cell>
          <cell r="GY42">
            <v>8.8292355232906058E-2</v>
          </cell>
          <cell r="GZ42">
            <v>9.2886734777087754E-2</v>
          </cell>
          <cell r="HA42">
            <v>9.895970766805956E-2</v>
          </cell>
        </row>
        <row r="43"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F43">
            <v>0</v>
          </cell>
          <cell r="DG43">
            <v>0</v>
          </cell>
          <cell r="DH43">
            <v>0</v>
          </cell>
          <cell r="DI43">
            <v>0</v>
          </cell>
          <cell r="DJ43">
            <v>0</v>
          </cell>
          <cell r="GN43">
            <v>0.13381288733885585</v>
          </cell>
          <cell r="GO43">
            <v>0.13606281631332331</v>
          </cell>
          <cell r="GP43">
            <v>0.14087802631996474</v>
          </cell>
          <cell r="GQ43">
            <v>0.14814885664041963</v>
          </cell>
          <cell r="GR43">
            <v>0.15781329338146821</v>
          </cell>
          <cell r="GW43">
            <v>8.3633054586784897E-2</v>
          </cell>
          <cell r="GX43">
            <v>8.5039260195827068E-2</v>
          </cell>
          <cell r="GY43">
            <v>8.8048766449977944E-2</v>
          </cell>
          <cell r="GZ43">
            <v>9.2593035400262258E-2</v>
          </cell>
          <cell r="HA43">
            <v>9.8633308363417604E-2</v>
          </cell>
        </row>
        <row r="44"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F44">
            <v>0</v>
          </cell>
          <cell r="DG44">
            <v>0</v>
          </cell>
          <cell r="DH44">
            <v>0</v>
          </cell>
          <cell r="DI44">
            <v>0</v>
          </cell>
          <cell r="DJ44">
            <v>0</v>
          </cell>
          <cell r="GN44">
            <v>0.13345914893754288</v>
          </cell>
          <cell r="GO44">
            <v>0.13569445002324956</v>
          </cell>
          <cell r="GP44">
            <v>0.14047527373148866</v>
          </cell>
          <cell r="GQ44">
            <v>0.14770724116447739</v>
          </cell>
          <cell r="GR44">
            <v>0.15726029783582066</v>
          </cell>
          <cell r="GW44">
            <v>8.3411968085964294E-2</v>
          </cell>
          <cell r="GX44">
            <v>8.480903126453096E-2</v>
          </cell>
          <cell r="GY44">
            <v>8.7797046082180405E-2</v>
          </cell>
          <cell r="GZ44">
            <v>9.231702572779836E-2</v>
          </cell>
          <cell r="HA44">
            <v>9.8287686147387907E-2</v>
          </cell>
        </row>
        <row r="45"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F45">
            <v>0</v>
          </cell>
          <cell r="DG45">
            <v>0</v>
          </cell>
          <cell r="DH45">
            <v>0</v>
          </cell>
          <cell r="DI45">
            <v>0</v>
          </cell>
          <cell r="DJ45">
            <v>0</v>
          </cell>
          <cell r="GN45">
            <v>0.13309776287778191</v>
          </cell>
          <cell r="GO45">
            <v>0.13533356342218728</v>
          </cell>
          <cell r="GP45">
            <v>0.14006612650735289</v>
          </cell>
          <cell r="GQ45">
            <v>0.14722161308669554</v>
          </cell>
          <cell r="GR45">
            <v>0.15671793166701975</v>
          </cell>
          <cell r="GW45">
            <v>0.13309776287778191</v>
          </cell>
          <cell r="GX45">
            <v>0.13533356342218728</v>
          </cell>
          <cell r="GY45">
            <v>0.14006612650735289</v>
          </cell>
          <cell r="GZ45">
            <v>0.14722161308669554</v>
          </cell>
          <cell r="HA45">
            <v>0.15671793166701975</v>
          </cell>
        </row>
        <row r="46"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F46">
            <v>0</v>
          </cell>
          <cell r="DG46">
            <v>0</v>
          </cell>
          <cell r="DH46">
            <v>0</v>
          </cell>
          <cell r="DI46">
            <v>0</v>
          </cell>
          <cell r="DJ46">
            <v>0</v>
          </cell>
          <cell r="GN46">
            <v>0.13275150997796772</v>
          </cell>
          <cell r="GO46">
            <v>0.13494783582924993</v>
          </cell>
          <cell r="GP46">
            <v>0.13965226156041791</v>
          </cell>
          <cell r="GQ46">
            <v>0.14675276778989954</v>
          </cell>
          <cell r="GR46">
            <v>0.15613583571062256</v>
          </cell>
          <cell r="GW46">
            <v>0.13275150997796772</v>
          </cell>
          <cell r="GX46">
            <v>0.13494783582924993</v>
          </cell>
          <cell r="GY46">
            <v>0.13965226156041791</v>
          </cell>
          <cell r="GZ46">
            <v>0.14675276778989954</v>
          </cell>
          <cell r="HA46">
            <v>0.15613583571062256</v>
          </cell>
        </row>
        <row r="47"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F47">
            <v>0</v>
          </cell>
          <cell r="DG47">
            <v>0</v>
          </cell>
          <cell r="DH47">
            <v>0</v>
          </cell>
          <cell r="DI47">
            <v>0</v>
          </cell>
          <cell r="DJ47">
            <v>0</v>
          </cell>
          <cell r="GN47">
            <v>0.13238329413328875</v>
          </cell>
          <cell r="GO47">
            <v>0.13457089368444308</v>
          </cell>
          <cell r="GP47">
            <v>0.13921727789493224</v>
          </cell>
          <cell r="GQ47">
            <v>0.14625927190228144</v>
          </cell>
          <cell r="GR47">
            <v>0.15559152330284118</v>
          </cell>
          <cell r="GW47">
            <v>0.13238329413328875</v>
          </cell>
          <cell r="GX47">
            <v>0.13457089368444308</v>
          </cell>
          <cell r="GY47">
            <v>0.13921727789493224</v>
          </cell>
          <cell r="GZ47">
            <v>0.14625927190228144</v>
          </cell>
          <cell r="HA47">
            <v>0.15559152330284118</v>
          </cell>
        </row>
        <row r="48"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F48">
            <v>0</v>
          </cell>
          <cell r="DG48">
            <v>0</v>
          </cell>
          <cell r="DH48">
            <v>0</v>
          </cell>
          <cell r="DI48">
            <v>0</v>
          </cell>
          <cell r="DJ48">
            <v>0</v>
          </cell>
          <cell r="GN48">
            <v>0.13204419240536389</v>
          </cell>
          <cell r="GO48">
            <v>0.1341808178976</v>
          </cell>
          <cell r="GP48">
            <v>0.13881307601136605</v>
          </cell>
          <cell r="GQ48">
            <v>0.14580249315587787</v>
          </cell>
          <cell r="GR48">
            <v>0.15504292968437047</v>
          </cell>
          <cell r="GW48">
            <v>0.13204419240536389</v>
          </cell>
          <cell r="GX48">
            <v>0.1341808178976</v>
          </cell>
          <cell r="GY48">
            <v>0.13881307601136605</v>
          </cell>
          <cell r="GZ48">
            <v>0.14580249315587787</v>
          </cell>
          <cell r="HA48">
            <v>0.15504292968437047</v>
          </cell>
        </row>
        <row r="49"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0</v>
          </cell>
          <cell r="DF49">
            <v>0</v>
          </cell>
          <cell r="DG49">
            <v>0</v>
          </cell>
          <cell r="DH49">
            <v>0</v>
          </cell>
          <cell r="DI49">
            <v>0</v>
          </cell>
          <cell r="DJ49">
            <v>0</v>
          </cell>
          <cell r="GN49">
            <v>0.13168075217227382</v>
          </cell>
          <cell r="GO49">
            <v>0.13382515922967628</v>
          </cell>
          <cell r="GP49">
            <v>0.13839269490419714</v>
          </cell>
          <cell r="GQ49">
            <v>0.14534783913870461</v>
          </cell>
          <cell r="GR49">
            <v>0.15454020608607316</v>
          </cell>
          <cell r="GW49">
            <v>0.13168075217227382</v>
          </cell>
          <cell r="GX49">
            <v>0.13382515922967628</v>
          </cell>
          <cell r="GY49">
            <v>0.13839269490419714</v>
          </cell>
          <cell r="GZ49">
            <v>0.14534783913870461</v>
          </cell>
          <cell r="HA49">
            <v>0.15454020608607316</v>
          </cell>
        </row>
        <row r="50"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F50">
            <v>8.2085387760737649E-2</v>
          </cell>
          <cell r="DG50">
            <v>8.3402175097414696E-2</v>
          </cell>
          <cell r="DH50">
            <v>8.6252622699366677E-2</v>
          </cell>
          <cell r="DI50">
            <v>9.0549446022853697E-2</v>
          </cell>
          <cell r="DJ50">
            <v>9.6254174428906991E-2</v>
          </cell>
          <cell r="GN50">
            <v>0.1641707755214753</v>
          </cell>
          <cell r="GO50">
            <v>0.16680435019482939</v>
          </cell>
          <cell r="GP50">
            <v>0.17250524539873335</v>
          </cell>
          <cell r="GQ50">
            <v>0.18109889204570739</v>
          </cell>
          <cell r="GR50">
            <v>0.19250834885781398</v>
          </cell>
          <cell r="GW50">
            <v>0.1641707755214753</v>
          </cell>
          <cell r="GX50">
            <v>0.16680435019482939</v>
          </cell>
          <cell r="GY50">
            <v>0.17250524539873335</v>
          </cell>
          <cell r="GZ50">
            <v>0.18109889204570739</v>
          </cell>
          <cell r="HA50">
            <v>0.19250834885781398</v>
          </cell>
        </row>
        <row r="51">
          <cell r="CW51">
            <v>0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F51">
            <v>8.1862820536533376E-2</v>
          </cell>
          <cell r="DG51">
            <v>8.3176266837678814E-2</v>
          </cell>
          <cell r="DH51">
            <v>8.5994137304205173E-2</v>
          </cell>
          <cell r="DI51">
            <v>9.0272726609366485E-2</v>
          </cell>
          <cell r="DJ51">
            <v>9.5944010165821061E-2</v>
          </cell>
          <cell r="GN51">
            <v>0.16372564107306675</v>
          </cell>
          <cell r="GO51">
            <v>0.16635253367535763</v>
          </cell>
          <cell r="GP51">
            <v>0.17198827460841035</v>
          </cell>
          <cell r="GQ51">
            <v>0.18054545321873297</v>
          </cell>
          <cell r="GR51">
            <v>0.19188802033164212</v>
          </cell>
          <cell r="GW51">
            <v>0.16372564107306675</v>
          </cell>
          <cell r="GX51">
            <v>0.16635253367535763</v>
          </cell>
          <cell r="GY51">
            <v>0.17198827460841035</v>
          </cell>
          <cell r="GZ51">
            <v>0.18054545321873297</v>
          </cell>
          <cell r="HA51">
            <v>0.19188802033164212</v>
          </cell>
        </row>
        <row r="52"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F52">
            <v>8.1642712365242176E-2</v>
          </cell>
          <cell r="DG52">
            <v>8.2944035416364081E-2</v>
          </cell>
          <cell r="DH52">
            <v>8.5748654453448592E-2</v>
          </cell>
          <cell r="DI52">
            <v>8.9977368767585691E-2</v>
          </cell>
          <cell r="DJ52">
            <v>9.5631808191817963E-2</v>
          </cell>
          <cell r="GN52">
            <v>0.16328542473048435</v>
          </cell>
          <cell r="GO52">
            <v>0.16588807083272816</v>
          </cell>
          <cell r="GP52">
            <v>0.17149730890689718</v>
          </cell>
          <cell r="GQ52">
            <v>0.17995473753517138</v>
          </cell>
          <cell r="GR52">
            <v>0.19126361638363593</v>
          </cell>
          <cell r="GW52">
            <v>0.16328542473048435</v>
          </cell>
          <cell r="GX52">
            <v>0.16588807083272816</v>
          </cell>
          <cell r="GY52">
            <v>0.17149730890689718</v>
          </cell>
          <cell r="GZ52">
            <v>0.17995473753517138</v>
          </cell>
          <cell r="HA52">
            <v>0.19126361638363593</v>
          </cell>
        </row>
        <row r="53"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0</v>
          </cell>
          <cell r="DF53">
            <v>8.1424535508944698E-2</v>
          </cell>
          <cell r="DG53">
            <v>8.2714840600971049E-2</v>
          </cell>
          <cell r="DH53">
            <v>8.5493624779784561E-2</v>
          </cell>
          <cell r="DI53">
            <v>8.9718247803905096E-2</v>
          </cell>
          <cell r="DJ53">
            <v>9.5311367966206678E-2</v>
          </cell>
          <cell r="GN53">
            <v>0.1628490710178894</v>
          </cell>
          <cell r="GO53">
            <v>0.1654296812019421</v>
          </cell>
          <cell r="GP53">
            <v>0.17098724955956912</v>
          </cell>
          <cell r="GQ53">
            <v>0.17943649560781019</v>
          </cell>
          <cell r="GR53">
            <v>0.19062273593241336</v>
          </cell>
          <cell r="GW53">
            <v>0.1628490710178894</v>
          </cell>
          <cell r="GX53">
            <v>0.1654296812019421</v>
          </cell>
          <cell r="GY53">
            <v>0.17098724955956912</v>
          </cell>
          <cell r="GZ53">
            <v>0.17943649560781019</v>
          </cell>
          <cell r="HA53">
            <v>0.19062273593241336</v>
          </cell>
        </row>
        <row r="54"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F54">
            <v>0.12179905828059027</v>
          </cell>
          <cell r="DG54">
            <v>0.12373002247796079</v>
          </cell>
          <cell r="DH54">
            <v>0.12787095969493029</v>
          </cell>
          <cell r="DI54">
            <v>0.13416212964855911</v>
          </cell>
          <cell r="DJ54">
            <v>0.14248598358388029</v>
          </cell>
          <cell r="GN54">
            <v>0.16239874437412036</v>
          </cell>
          <cell r="GO54">
            <v>0.16497336330394771</v>
          </cell>
          <cell r="GP54">
            <v>0.17049461292657372</v>
          </cell>
          <cell r="GQ54">
            <v>0.17888283953141215</v>
          </cell>
          <cell r="GR54">
            <v>0.18998131144517369</v>
          </cell>
          <cell r="GW54">
            <v>0.16239874437412036</v>
          </cell>
          <cell r="GX54">
            <v>0.16497336330394771</v>
          </cell>
          <cell r="GY54">
            <v>0.17049461292657372</v>
          </cell>
          <cell r="GZ54">
            <v>0.17888283953141215</v>
          </cell>
          <cell r="HA54">
            <v>0.18998131144517369</v>
          </cell>
        </row>
        <row r="55"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F55">
            <v>0.1214781095896261</v>
          </cell>
          <cell r="DG55">
            <v>0.12337266276404529</v>
          </cell>
          <cell r="DH55">
            <v>0.1275066433081061</v>
          </cell>
          <cell r="DI55">
            <v>0.13373945922757377</v>
          </cell>
          <cell r="DJ55">
            <v>0.1419605857174398</v>
          </cell>
          <cell r="GN55">
            <v>0.16197081278616812</v>
          </cell>
          <cell r="GO55">
            <v>0.16449688368539372</v>
          </cell>
          <cell r="GP55">
            <v>0.17000885774414146</v>
          </cell>
          <cell r="GQ55">
            <v>0.17831927897009836</v>
          </cell>
          <cell r="GR55">
            <v>0.1892807809565864</v>
          </cell>
          <cell r="GW55">
            <v>0.16197081278616812</v>
          </cell>
          <cell r="GX55">
            <v>0.16449688368539372</v>
          </cell>
          <cell r="GY55">
            <v>0.17000885774414146</v>
          </cell>
          <cell r="GZ55">
            <v>0.17831927897009836</v>
          </cell>
          <cell r="HA55">
            <v>0.1892807809565864</v>
          </cell>
        </row>
        <row r="56">
          <cell r="CW56">
            <v>0</v>
          </cell>
          <cell r="CX56">
            <v>0</v>
          </cell>
          <cell r="CY56">
            <v>0</v>
          </cell>
          <cell r="CZ56">
            <v>0</v>
          </cell>
          <cell r="DA56">
            <v>0</v>
          </cell>
          <cell r="DF56">
            <v>0.12113412529981495</v>
          </cell>
          <cell r="DG56">
            <v>0.12305482215106855</v>
          </cell>
          <cell r="DH56">
            <v>0.12712858710259117</v>
          </cell>
          <cell r="DI56">
            <v>0.1333129353914817</v>
          </cell>
          <cell r="DJ56">
            <v>0.14149658257713435</v>
          </cell>
          <cell r="GN56">
            <v>0.16151216706641991</v>
          </cell>
          <cell r="GO56">
            <v>0.16407309620142474</v>
          </cell>
          <cell r="GP56">
            <v>0.16950478280345488</v>
          </cell>
          <cell r="GQ56">
            <v>0.17775058052197559</v>
          </cell>
          <cell r="GR56">
            <v>0.18866211010284578</v>
          </cell>
          <cell r="GW56">
            <v>0.16151216706641991</v>
          </cell>
          <cell r="GX56">
            <v>0.16407309620142474</v>
          </cell>
          <cell r="GY56">
            <v>0.16950478280345488</v>
          </cell>
          <cell r="GZ56">
            <v>0.17775058052197559</v>
          </cell>
          <cell r="HA56">
            <v>0.18866211010284578</v>
          </cell>
        </row>
        <row r="57">
          <cell r="CW57">
            <v>0</v>
          </cell>
          <cell r="CX57">
            <v>0</v>
          </cell>
          <cell r="CY57">
            <v>0</v>
          </cell>
          <cell r="CZ57">
            <v>0</v>
          </cell>
          <cell r="DA57">
            <v>0</v>
          </cell>
          <cell r="DF57">
            <v>0.12081791071348309</v>
          </cell>
          <cell r="DG57">
            <v>0.12269335942303125</v>
          </cell>
          <cell r="DH57">
            <v>0.12674675939340763</v>
          </cell>
          <cell r="DI57">
            <v>0.13286149627147661</v>
          </cell>
          <cell r="DJ57">
            <v>0.14098908006542396</v>
          </cell>
          <cell r="GN57">
            <v>0.16109054761797745</v>
          </cell>
          <cell r="GO57">
            <v>0.163591145897375</v>
          </cell>
          <cell r="GP57">
            <v>0.16899567919121017</v>
          </cell>
          <cell r="GQ57">
            <v>0.17714866169530213</v>
          </cell>
          <cell r="GR57">
            <v>0.18798544008723195</v>
          </cell>
          <cell r="GW57">
            <v>0.16109054761797745</v>
          </cell>
          <cell r="GX57">
            <v>0.163591145897375</v>
          </cell>
          <cell r="GY57">
            <v>0.16899567919121017</v>
          </cell>
          <cell r="GZ57">
            <v>0.17714866169530213</v>
          </cell>
          <cell r="HA57">
            <v>0.18798544008723195</v>
          </cell>
        </row>
        <row r="58">
          <cell r="CW58">
            <v>0</v>
          </cell>
          <cell r="CX58">
            <v>0</v>
          </cell>
          <cell r="CY58">
            <v>0</v>
          </cell>
          <cell r="CZ58">
            <v>0</v>
          </cell>
          <cell r="DA58">
            <v>0</v>
          </cell>
          <cell r="DF58">
            <v>0.12048042726688699</v>
          </cell>
          <cell r="DG58">
            <v>0.12234946238602534</v>
          </cell>
          <cell r="DH58">
            <v>0.12633328726345353</v>
          </cell>
          <cell r="DI58">
            <v>0.13243976068510527</v>
          </cell>
          <cell r="DJ58">
            <v>0.14050316262024257</v>
          </cell>
          <cell r="GN58">
            <v>0.16064056968918264</v>
          </cell>
          <cell r="GO58">
            <v>0.16313261651470046</v>
          </cell>
          <cell r="GP58">
            <v>0.16844438301793804</v>
          </cell>
          <cell r="GQ58">
            <v>0.17658634758014033</v>
          </cell>
          <cell r="GR58">
            <v>0.18733755016032341</v>
          </cell>
          <cell r="GW58">
            <v>0.16064056968918264</v>
          </cell>
          <cell r="GX58">
            <v>0.16313261651470046</v>
          </cell>
          <cell r="GY58">
            <v>0.16844438301793804</v>
          </cell>
          <cell r="GZ58">
            <v>0.17658634758014033</v>
          </cell>
          <cell r="HA58">
            <v>0.18733755016032341</v>
          </cell>
        </row>
        <row r="59">
          <cell r="CW59">
            <v>8.0104018448059755E-2</v>
          </cell>
          <cell r="CX59">
            <v>8.1325360187640611E-2</v>
          </cell>
          <cell r="CY59">
            <v>8.3985217994279798E-2</v>
          </cell>
          <cell r="CZ59">
            <v>8.8004592769067816E-2</v>
          </cell>
          <cell r="DA59">
            <v>9.3359973156051601E-2</v>
          </cell>
          <cell r="DF59">
            <v>0.12015602767208963</v>
          </cell>
          <cell r="DG59">
            <v>0.12198804028146093</v>
          </cell>
          <cell r="DH59">
            <v>0.12597782699141971</v>
          </cell>
          <cell r="DI59">
            <v>0.13200688915360173</v>
          </cell>
          <cell r="DJ59">
            <v>0.1400399597340774</v>
          </cell>
          <cell r="GN59">
            <v>0.16020803689611951</v>
          </cell>
          <cell r="GO59">
            <v>0.16265072037528122</v>
          </cell>
          <cell r="GP59">
            <v>0.1679704359885596</v>
          </cell>
          <cell r="GQ59">
            <v>0.17600918553813563</v>
          </cell>
          <cell r="GR59">
            <v>0.1867199463121032</v>
          </cell>
          <cell r="GW59">
            <v>0.16020803689611951</v>
          </cell>
          <cell r="GX59">
            <v>0.16265072037528122</v>
          </cell>
          <cell r="GY59">
            <v>0.1679704359885596</v>
          </cell>
          <cell r="GZ59">
            <v>0.17600918553813563</v>
          </cell>
          <cell r="HA59">
            <v>0.1867199463121032</v>
          </cell>
        </row>
        <row r="60">
          <cell r="CW60">
            <v>7.988319549257844E-2</v>
          </cell>
          <cell r="CX60">
            <v>8.1101279156106321E-2</v>
          </cell>
          <cell r="CY60">
            <v>8.3735904685928411E-2</v>
          </cell>
          <cell r="CZ60">
            <v>8.77414888768379E-2</v>
          </cell>
          <cell r="DA60">
            <v>9.3035507131930151E-2</v>
          </cell>
          <cell r="DF60">
            <v>0.11982479323886766</v>
          </cell>
          <cell r="DG60">
            <v>0.12165191873415949</v>
          </cell>
          <cell r="DH60">
            <v>0.12560385702889262</v>
          </cell>
          <cell r="DI60">
            <v>0.13161223331525687</v>
          </cell>
          <cell r="DJ60">
            <v>0.13955326069789523</v>
          </cell>
          <cell r="GN60">
            <v>0.15976639098515688</v>
          </cell>
          <cell r="GO60">
            <v>0.16220255831221264</v>
          </cell>
          <cell r="GP60">
            <v>0.16747180937185682</v>
          </cell>
          <cell r="GQ60">
            <v>0.1754829777536758</v>
          </cell>
          <cell r="GR60">
            <v>0.1860710142638603</v>
          </cell>
          <cell r="GW60">
            <v>0.15976639098515688</v>
          </cell>
          <cell r="GX60">
            <v>0.16220255831221264</v>
          </cell>
          <cell r="GY60">
            <v>0.16747180937185682</v>
          </cell>
          <cell r="GZ60">
            <v>0.1754829777536758</v>
          </cell>
          <cell r="HA60">
            <v>0.1860710142638603</v>
          </cell>
        </row>
        <row r="61">
          <cell r="CW61">
            <v>7.9661553546348907E-2</v>
          </cell>
          <cell r="CX61">
            <v>8.0877087253053967E-2</v>
          </cell>
          <cell r="CY61">
            <v>8.3492354587961309E-2</v>
          </cell>
          <cell r="CZ61">
            <v>8.7459713204162307E-2</v>
          </cell>
          <cell r="DA61">
            <v>9.2708676111030897E-2</v>
          </cell>
          <cell r="DF61">
            <v>0.11949233031952337</v>
          </cell>
          <cell r="DG61">
            <v>0.12131563087958096</v>
          </cell>
          <cell r="DH61">
            <v>0.12523853188194198</v>
          </cell>
          <cell r="DI61">
            <v>0.13118956980624347</v>
          </cell>
          <cell r="DJ61">
            <v>0.13906301416654634</v>
          </cell>
          <cell r="GN61">
            <v>0.15932310709269781</v>
          </cell>
          <cell r="GO61">
            <v>0.16175417450610793</v>
          </cell>
          <cell r="GP61">
            <v>0.16698470917592262</v>
          </cell>
          <cell r="GQ61">
            <v>0.17491942640832461</v>
          </cell>
          <cell r="GR61">
            <v>0.18541735222206179</v>
          </cell>
          <cell r="GW61">
            <v>0.15932310709269781</v>
          </cell>
          <cell r="GX61">
            <v>0.16175417450610793</v>
          </cell>
          <cell r="GY61">
            <v>0.16698470917592262</v>
          </cell>
          <cell r="GZ61">
            <v>0.17491942640832461</v>
          </cell>
          <cell r="HA61">
            <v>0.18541735222206179</v>
          </cell>
        </row>
        <row r="62">
          <cell r="CW62">
            <v>7.9444739153355759E-2</v>
          </cell>
          <cell r="CX62">
            <v>8.064109636854111E-2</v>
          </cell>
          <cell r="CY62">
            <v>8.3244589917758474E-2</v>
          </cell>
          <cell r="CZ62">
            <v>8.7174435436000342E-2</v>
          </cell>
          <cell r="DA62">
            <v>9.2353971216009689E-2</v>
          </cell>
          <cell r="DF62">
            <v>0.11916710873003364</v>
          </cell>
          <cell r="DG62">
            <v>0.12096164455281166</v>
          </cell>
          <cell r="DH62">
            <v>0.12486688487663773</v>
          </cell>
          <cell r="DI62">
            <v>0.13076165315400054</v>
          </cell>
          <cell r="DJ62">
            <v>0.13853095682401456</v>
          </cell>
          <cell r="GN62">
            <v>0.15888947830671152</v>
          </cell>
          <cell r="GO62">
            <v>0.16128219273708222</v>
          </cell>
          <cell r="GP62">
            <v>0.16648917983551695</v>
          </cell>
          <cell r="GQ62">
            <v>0.17434887087200068</v>
          </cell>
          <cell r="GR62">
            <v>0.18470794243201938</v>
          </cell>
          <cell r="GW62">
            <v>0.15888947830671152</v>
          </cell>
          <cell r="GX62">
            <v>0.16128219273708222</v>
          </cell>
          <cell r="GY62">
            <v>0.16648917983551695</v>
          </cell>
          <cell r="GZ62">
            <v>0.17434887087200068</v>
          </cell>
          <cell r="HA62">
            <v>0.18470794243201938</v>
          </cell>
        </row>
        <row r="63">
          <cell r="CW63">
            <v>0.11882672806199522</v>
          </cell>
          <cell r="CX63">
            <v>0.12063142495329321</v>
          </cell>
          <cell r="CY63">
            <v>0.12447963002700813</v>
          </cell>
          <cell r="CZ63">
            <v>0.13030788142514399</v>
          </cell>
          <cell r="DA63">
            <v>0.13803833059259685</v>
          </cell>
          <cell r="DF63">
            <v>0.11882672806199522</v>
          </cell>
          <cell r="DG63">
            <v>0.12063142495329321</v>
          </cell>
          <cell r="DH63">
            <v>0.12447963002700813</v>
          </cell>
          <cell r="DI63">
            <v>0.13030788142514399</v>
          </cell>
          <cell r="DJ63">
            <v>0.13803833059259685</v>
          </cell>
          <cell r="GN63">
            <v>0.15843563741599362</v>
          </cell>
          <cell r="GO63">
            <v>0.16084189993772427</v>
          </cell>
          <cell r="GP63">
            <v>0.16597284003601082</v>
          </cell>
          <cell r="GQ63">
            <v>0.17374384190019199</v>
          </cell>
          <cell r="GR63">
            <v>0.18405110745679579</v>
          </cell>
          <cell r="GW63">
            <v>0.15843563741599362</v>
          </cell>
          <cell r="GX63">
            <v>0.16084189993772427</v>
          </cell>
          <cell r="GY63">
            <v>0.16597284003601082</v>
          </cell>
          <cell r="GZ63">
            <v>0.17374384190019199</v>
          </cell>
          <cell r="HA63">
            <v>0.18405110745679579</v>
          </cell>
        </row>
        <row r="64">
          <cell r="CW64">
            <v>0.11850729738564771</v>
          </cell>
          <cell r="CX64">
            <v>0.12026776587849022</v>
          </cell>
          <cell r="CY64">
            <v>0.12408477259293389</v>
          </cell>
          <cell r="CZ64">
            <v>0.12985998681603661</v>
          </cell>
          <cell r="DA64">
            <v>0.13749520942127397</v>
          </cell>
          <cell r="DF64">
            <v>0.11850729738564771</v>
          </cell>
          <cell r="DG64">
            <v>0.12026776587849022</v>
          </cell>
          <cell r="DH64">
            <v>0.12408477259293389</v>
          </cell>
          <cell r="DI64">
            <v>0.12985998681603661</v>
          </cell>
          <cell r="DJ64">
            <v>0.13749520942127397</v>
          </cell>
          <cell r="GN64">
            <v>0.15800972984753026</v>
          </cell>
          <cell r="GO64">
            <v>0.16035702117132028</v>
          </cell>
          <cell r="GP64">
            <v>0.16544636345724517</v>
          </cell>
          <cell r="GQ64">
            <v>0.17314664908804878</v>
          </cell>
          <cell r="GR64">
            <v>0.18332694589503196</v>
          </cell>
          <cell r="GW64">
            <v>0.15800972984753026</v>
          </cell>
          <cell r="GX64">
            <v>0.16035702117132028</v>
          </cell>
          <cell r="GY64">
            <v>0.16544636345724517</v>
          </cell>
          <cell r="GZ64">
            <v>0.17314664908804878</v>
          </cell>
          <cell r="HA64">
            <v>0.18332694589503196</v>
          </cell>
        </row>
        <row r="65">
          <cell r="CW65">
            <v>0.11816494006361841</v>
          </cell>
          <cell r="CX65">
            <v>0.11991720789777174</v>
          </cell>
          <cell r="CY65">
            <v>0.12367446890520821</v>
          </cell>
          <cell r="CZ65">
            <v>0.1294080604216854</v>
          </cell>
          <cell r="DA65">
            <v>0.13696752152691472</v>
          </cell>
          <cell r="DF65">
            <v>0.11816494006361841</v>
          </cell>
          <cell r="DG65">
            <v>0.11991720789777174</v>
          </cell>
          <cell r="DH65">
            <v>0.12367446890520821</v>
          </cell>
          <cell r="DI65">
            <v>0.1294080604216854</v>
          </cell>
          <cell r="DJ65">
            <v>0.13696752152691472</v>
          </cell>
          <cell r="GN65">
            <v>0.15755325341815787</v>
          </cell>
          <cell r="GO65">
            <v>0.15988961053036232</v>
          </cell>
          <cell r="GP65">
            <v>0.16489929187361094</v>
          </cell>
          <cell r="GQ65">
            <v>0.17254408056224721</v>
          </cell>
          <cell r="GR65">
            <v>0.18262336203588625</v>
          </cell>
          <cell r="GW65">
            <v>0.15755325341815787</v>
          </cell>
          <cell r="GX65">
            <v>0.15988961053036232</v>
          </cell>
          <cell r="GY65">
            <v>0.16489929187361094</v>
          </cell>
          <cell r="GZ65">
            <v>0.17254408056224721</v>
          </cell>
          <cell r="HA65">
            <v>0.18262336203588625</v>
          </cell>
        </row>
        <row r="66">
          <cell r="CW66">
            <v>0.11782538375636253</v>
          </cell>
          <cell r="CX66">
            <v>0.11953224199283702</v>
          </cell>
          <cell r="CY66">
            <v>0.1232799672703621</v>
          </cell>
          <cell r="CZ66">
            <v>0.12893929243209207</v>
          </cell>
          <cell r="DA66">
            <v>0.13642607021158459</v>
          </cell>
          <cell r="DF66">
            <v>0.11782538375636253</v>
          </cell>
          <cell r="DG66">
            <v>0.11953224199283702</v>
          </cell>
          <cell r="DH66">
            <v>0.1232799672703621</v>
          </cell>
          <cell r="DI66">
            <v>0.12893929243209207</v>
          </cell>
          <cell r="DJ66">
            <v>0.13642607021158459</v>
          </cell>
          <cell r="GN66">
            <v>0.15710051167515005</v>
          </cell>
          <cell r="GO66">
            <v>0.15937632265711602</v>
          </cell>
          <cell r="GP66">
            <v>0.16437328969381612</v>
          </cell>
          <cell r="GQ66">
            <v>0.17191905657612275</v>
          </cell>
          <cell r="GR66">
            <v>0.18190142694877942</v>
          </cell>
          <cell r="GW66">
            <v>0.15710051167515005</v>
          </cell>
          <cell r="GX66">
            <v>0.15937632265711602</v>
          </cell>
          <cell r="GY66">
            <v>0.16437328969381612</v>
          </cell>
          <cell r="GZ66">
            <v>0.17191905657612275</v>
          </cell>
          <cell r="HA66">
            <v>0.18190142694877942</v>
          </cell>
        </row>
        <row r="67">
          <cell r="CW67">
            <v>0.11746503978392422</v>
          </cell>
          <cell r="CX67">
            <v>0.11917513073726053</v>
          </cell>
          <cell r="CY67">
            <v>0.12285496082932187</v>
          </cell>
          <cell r="CZ67">
            <v>0.12847621103634979</v>
          </cell>
          <cell r="DA67">
            <v>0.13587427602298241</v>
          </cell>
          <cell r="DF67">
            <v>0.11746503978392422</v>
          </cell>
          <cell r="DG67">
            <v>0.11917513073726053</v>
          </cell>
          <cell r="DH67">
            <v>0.12285496082932187</v>
          </cell>
          <cell r="DI67">
            <v>0.12847621103634979</v>
          </cell>
          <cell r="DJ67">
            <v>0.13587427602298241</v>
          </cell>
          <cell r="GN67">
            <v>0.1566200530452323</v>
          </cell>
          <cell r="GO67">
            <v>0.15890017431634737</v>
          </cell>
          <cell r="GP67">
            <v>0.16380661443909583</v>
          </cell>
          <cell r="GQ67">
            <v>0.17130161471513305</v>
          </cell>
          <cell r="GR67">
            <v>0.18116570136397653</v>
          </cell>
          <cell r="GW67">
            <v>0.1566200530452323</v>
          </cell>
          <cell r="GX67">
            <v>0.15890017431634737</v>
          </cell>
          <cell r="GY67">
            <v>0.16380661443909583</v>
          </cell>
          <cell r="GZ67">
            <v>0.17130161471513305</v>
          </cell>
          <cell r="HA67">
            <v>0.18116570136397653</v>
          </cell>
        </row>
        <row r="68">
          <cell r="CW68">
            <v>0.11711955988561136</v>
          </cell>
          <cell r="CX68">
            <v>0.11879174881511292</v>
          </cell>
          <cell r="CY68">
            <v>0.12246136610752081</v>
          </cell>
          <cell r="CZ68">
            <v>0.12799740643366683</v>
          </cell>
          <cell r="DA68">
            <v>0.13531907226961343</v>
          </cell>
          <cell r="DF68">
            <v>0.11711955988561136</v>
          </cell>
          <cell r="DG68">
            <v>0.11879174881511292</v>
          </cell>
          <cell r="DH68">
            <v>0.12246136610752081</v>
          </cell>
          <cell r="DI68">
            <v>0.12799740643366683</v>
          </cell>
          <cell r="DJ68">
            <v>0.13531907226961343</v>
          </cell>
          <cell r="GN68">
            <v>0.15615941318081514</v>
          </cell>
          <cell r="GO68">
            <v>0.15838899842015056</v>
          </cell>
          <cell r="GP68">
            <v>0.1632818214766944</v>
          </cell>
          <cell r="GQ68">
            <v>0.17066320857822243</v>
          </cell>
          <cell r="GR68">
            <v>0.18042542969281788</v>
          </cell>
          <cell r="GW68">
            <v>0.15615941318081514</v>
          </cell>
          <cell r="GX68">
            <v>0.15838899842015056</v>
          </cell>
          <cell r="GY68">
            <v>0.1632818214766944</v>
          </cell>
          <cell r="GZ68">
            <v>0.17066320857822243</v>
          </cell>
          <cell r="HA68">
            <v>0.18042542969281788</v>
          </cell>
        </row>
        <row r="69">
          <cell r="CW69">
            <v>0.11676255412737237</v>
          </cell>
          <cell r="CX69">
            <v>0.11842767004942144</v>
          </cell>
          <cell r="CY69">
            <v>0.12203498779654688</v>
          </cell>
          <cell r="CZ69">
            <v>0.12753322477958465</v>
          </cell>
          <cell r="DA69">
            <v>0.13480199285460948</v>
          </cell>
          <cell r="DF69">
            <v>0.11676255412737237</v>
          </cell>
          <cell r="DG69">
            <v>0.11842767004942144</v>
          </cell>
          <cell r="DH69">
            <v>0.12203498779654688</v>
          </cell>
          <cell r="DI69">
            <v>0.12753322477958465</v>
          </cell>
          <cell r="DJ69">
            <v>0.13480199285460948</v>
          </cell>
          <cell r="GN69">
            <v>0.15568340550316315</v>
          </cell>
          <cell r="GO69">
            <v>0.15790356006589523</v>
          </cell>
          <cell r="GP69">
            <v>0.16271331706206249</v>
          </cell>
          <cell r="GQ69">
            <v>0.17004429970611284</v>
          </cell>
          <cell r="GR69">
            <v>0.17973599047281263</v>
          </cell>
          <cell r="GW69">
            <v>0.15568340550316315</v>
          </cell>
          <cell r="GX69">
            <v>0.15790356006589523</v>
          </cell>
          <cell r="GY69">
            <v>0.16271331706206249</v>
          </cell>
          <cell r="GZ69">
            <v>0.17004429970611284</v>
          </cell>
          <cell r="HA69">
            <v>0.17973599047281263</v>
          </cell>
        </row>
        <row r="70">
          <cell r="CW70">
            <v>0.1164136063039154</v>
          </cell>
          <cell r="CX70">
            <v>0.11805248118805287</v>
          </cell>
          <cell r="CY70">
            <v>0.12163155112088392</v>
          </cell>
          <cell r="CZ70">
            <v>0.12705939594124308</v>
          </cell>
          <cell r="DA70">
            <v>0.13429999170297735</v>
          </cell>
          <cell r="DF70">
            <v>0.1164136063039154</v>
          </cell>
          <cell r="DG70">
            <v>0.11805248118805287</v>
          </cell>
          <cell r="DH70">
            <v>0.12163155112088392</v>
          </cell>
          <cell r="DI70">
            <v>0.12705939594124308</v>
          </cell>
          <cell r="DJ70">
            <v>0.13429999170297735</v>
          </cell>
          <cell r="GN70">
            <v>0.15521814173855386</v>
          </cell>
          <cell r="GO70">
            <v>0.15740330825073715</v>
          </cell>
          <cell r="GP70">
            <v>0.16217540149451187</v>
          </cell>
          <cell r="GQ70">
            <v>0.1694125279216574</v>
          </cell>
          <cell r="GR70">
            <v>0.17906665560396978</v>
          </cell>
          <cell r="GW70">
            <v>0.15521814173855386</v>
          </cell>
          <cell r="GX70">
            <v>0.15740330825073715</v>
          </cell>
          <cell r="GY70">
            <v>0.16217540149451187</v>
          </cell>
          <cell r="GZ70">
            <v>0.1694125279216574</v>
          </cell>
          <cell r="HA70">
            <v>0.17906665560396978</v>
          </cell>
        </row>
        <row r="71">
          <cell r="CW71">
            <v>0.11605987463812156</v>
          </cell>
          <cell r="CX71">
            <v>0.11768253317846661</v>
          </cell>
          <cell r="CY71">
            <v>0.12120947595913774</v>
          </cell>
          <cell r="CZ71">
            <v>0.12663357573188971</v>
          </cell>
          <cell r="DA71">
            <v>0.13378025864923151</v>
          </cell>
          <cell r="DF71">
            <v>0.11605987463812156</v>
          </cell>
          <cell r="DG71">
            <v>0.11768253317846661</v>
          </cell>
          <cell r="DH71">
            <v>0.12120947595913774</v>
          </cell>
          <cell r="DI71">
            <v>0.12663357573188971</v>
          </cell>
          <cell r="DJ71">
            <v>0.13378025864923151</v>
          </cell>
          <cell r="GN71">
            <v>0.15474649951749542</v>
          </cell>
          <cell r="GO71">
            <v>0.15691004423795546</v>
          </cell>
          <cell r="GP71">
            <v>0.16161263461218364</v>
          </cell>
          <cell r="GQ71">
            <v>0.1688447676425196</v>
          </cell>
          <cell r="GR71">
            <v>0.17837367819897532</v>
          </cell>
          <cell r="GW71">
            <v>0.15474649951749542</v>
          </cell>
          <cell r="GX71">
            <v>0.15691004423795546</v>
          </cell>
          <cell r="GY71">
            <v>0.16161263461218364</v>
          </cell>
          <cell r="GZ71">
            <v>0.1688447676425196</v>
          </cell>
          <cell r="HA71">
            <v>0.17837367819897532</v>
          </cell>
        </row>
        <row r="72">
          <cell r="CW72">
            <v>0.11570743497056465</v>
          </cell>
          <cell r="CX72">
            <v>0.11730541613537251</v>
          </cell>
          <cell r="CY72">
            <v>0.12082745198639851</v>
          </cell>
          <cell r="CZ72">
            <v>0.1261788758230612</v>
          </cell>
          <cell r="DA72">
            <v>0.13326950019445799</v>
          </cell>
          <cell r="DF72">
            <v>0.11570743497056465</v>
          </cell>
          <cell r="DG72">
            <v>0.11730541613537251</v>
          </cell>
          <cell r="DH72">
            <v>0.12082745198639851</v>
          </cell>
          <cell r="DI72">
            <v>0.1261788758230612</v>
          </cell>
          <cell r="DJ72">
            <v>0.13326950019445799</v>
          </cell>
          <cell r="GN72">
            <v>0.23141486994112931</v>
          </cell>
          <cell r="GO72">
            <v>0.23461083227074503</v>
          </cell>
          <cell r="GP72">
            <v>0.24165490397279701</v>
          </cell>
          <cell r="GQ72">
            <v>0.2523577516461224</v>
          </cell>
          <cell r="GR72">
            <v>0.26653900038891598</v>
          </cell>
          <cell r="GW72">
            <v>0.15427657996075286</v>
          </cell>
          <cell r="GX72">
            <v>0.15640722151383002</v>
          </cell>
          <cell r="GY72">
            <v>0.161103269315198</v>
          </cell>
          <cell r="GZ72">
            <v>0.16823850109741492</v>
          </cell>
          <cell r="HA72">
            <v>0.17769266692594399</v>
          </cell>
        </row>
        <row r="73">
          <cell r="CW73">
            <v>0.11535691546264613</v>
          </cell>
          <cell r="CX73">
            <v>0.11694310061246463</v>
          </cell>
          <cell r="CY73">
            <v>0.12044233923419614</v>
          </cell>
          <cell r="CZ73">
            <v>0.12574855321488773</v>
          </cell>
          <cell r="DA73">
            <v>0.13275781417947144</v>
          </cell>
          <cell r="DF73">
            <v>0.11535691546264613</v>
          </cell>
          <cell r="DG73">
            <v>0.11694310061246463</v>
          </cell>
          <cell r="DH73">
            <v>0.12044233923419614</v>
          </cell>
          <cell r="DI73">
            <v>0.12574855321488773</v>
          </cell>
          <cell r="DJ73">
            <v>0.13275781417947144</v>
          </cell>
          <cell r="GN73">
            <v>0.23071383092529227</v>
          </cell>
          <cell r="GO73">
            <v>0.23388620122492926</v>
          </cell>
          <cell r="GP73">
            <v>0.24088467846839229</v>
          </cell>
          <cell r="GQ73">
            <v>0.25149710642977546</v>
          </cell>
          <cell r="GR73">
            <v>0.26551562835894288</v>
          </cell>
          <cell r="GW73">
            <v>0.1538092206168615</v>
          </cell>
          <cell r="GX73">
            <v>0.15592413414995282</v>
          </cell>
          <cell r="GY73">
            <v>0.16058978564559484</v>
          </cell>
          <cell r="GZ73">
            <v>0.16766473761985032</v>
          </cell>
          <cell r="HA73">
            <v>0.17701041890596192</v>
          </cell>
        </row>
        <row r="74">
          <cell r="CW74">
            <v>0.11500097338185096</v>
          </cell>
          <cell r="CX74">
            <v>0.11658780679155312</v>
          </cell>
          <cell r="CY74">
            <v>0.12004203607752931</v>
          </cell>
          <cell r="CZ74">
            <v>0.12528009563656359</v>
          </cell>
          <cell r="DA74">
            <v>0.13225984150875097</v>
          </cell>
          <cell r="DF74">
            <v>0.11500097338185096</v>
          </cell>
          <cell r="DG74">
            <v>0.11658780679155312</v>
          </cell>
          <cell r="DH74">
            <v>0.12004203607752931</v>
          </cell>
          <cell r="DI74">
            <v>0.12528009563656359</v>
          </cell>
          <cell r="DJ74">
            <v>0.13225984150875097</v>
          </cell>
          <cell r="GN74">
            <v>0.23000194676370192</v>
          </cell>
          <cell r="GO74">
            <v>0.23317561358310623</v>
          </cell>
          <cell r="GP74">
            <v>0.24008407215505861</v>
          </cell>
          <cell r="GQ74">
            <v>0.25056019127312718</v>
          </cell>
          <cell r="GR74">
            <v>0.26451968301750195</v>
          </cell>
          <cell r="GW74">
            <v>0.15333463117580126</v>
          </cell>
          <cell r="GX74">
            <v>0.15545040905540414</v>
          </cell>
          <cell r="GY74">
            <v>0.1600560481033724</v>
          </cell>
          <cell r="GZ74">
            <v>0.16704012751541811</v>
          </cell>
          <cell r="HA74">
            <v>0.17634645534500129</v>
          </cell>
        </row>
        <row r="75">
          <cell r="CW75">
            <v>0.11465360614398853</v>
          </cell>
          <cell r="CX75">
            <v>0.11621207561934671</v>
          </cell>
          <cell r="CY75">
            <v>0.1196257418991848</v>
          </cell>
          <cell r="CZ75">
            <v>0.12484034170980077</v>
          </cell>
          <cell r="DA75">
            <v>0.13172212634546443</v>
          </cell>
          <cell r="DF75">
            <v>0.11465360614398853</v>
          </cell>
          <cell r="DG75">
            <v>0.11621207561934671</v>
          </cell>
          <cell r="DH75">
            <v>0.1196257418991848</v>
          </cell>
          <cell r="DI75">
            <v>0.12484034170980077</v>
          </cell>
          <cell r="DJ75">
            <v>0.13172212634546443</v>
          </cell>
          <cell r="GN75">
            <v>0.22930721228797707</v>
          </cell>
          <cell r="GO75">
            <v>0.23242415123869342</v>
          </cell>
          <cell r="GP75">
            <v>0.23925148379836961</v>
          </cell>
          <cell r="GQ75">
            <v>0.24968068341960153</v>
          </cell>
          <cell r="GR75">
            <v>0.26344425269092886</v>
          </cell>
          <cell r="GW75">
            <v>0.15287147485865138</v>
          </cell>
          <cell r="GX75">
            <v>0.15494943415912893</v>
          </cell>
          <cell r="GY75">
            <v>0.15950098919891306</v>
          </cell>
          <cell r="GZ75">
            <v>0.166453788946401</v>
          </cell>
          <cell r="HA75">
            <v>0.17562950179395254</v>
          </cell>
        </row>
        <row r="76">
          <cell r="CW76">
            <v>0.1142941622074632</v>
          </cell>
          <cell r="CX76">
            <v>0.11584201358228759</v>
          </cell>
          <cell r="CY76">
            <v>0.11922280433319454</v>
          </cell>
          <cell r="CZ76">
            <v>0.12438074919408551</v>
          </cell>
          <cell r="DA76">
            <v>0.13120923380199426</v>
          </cell>
          <cell r="DF76">
            <v>0.1142941622074632</v>
          </cell>
          <cell r="DG76">
            <v>0.11584201358228759</v>
          </cell>
          <cell r="DH76">
            <v>0.11922280433319454</v>
          </cell>
          <cell r="DI76">
            <v>0.12438074919408551</v>
          </cell>
          <cell r="DJ76">
            <v>0.13120923380199426</v>
          </cell>
          <cell r="GN76">
            <v>0.22858832441492641</v>
          </cell>
          <cell r="GO76">
            <v>0.23168402716457517</v>
          </cell>
          <cell r="GP76">
            <v>0.23844560866638909</v>
          </cell>
          <cell r="GQ76">
            <v>0.24876149838817102</v>
          </cell>
          <cell r="GR76">
            <v>0.26241846760398851</v>
          </cell>
          <cell r="GW76">
            <v>0.15239221627661759</v>
          </cell>
          <cell r="GX76">
            <v>0.15445601810971676</v>
          </cell>
          <cell r="GY76">
            <v>0.15896373911092604</v>
          </cell>
          <cell r="GZ76">
            <v>0.16584099892544735</v>
          </cell>
          <cell r="HA76">
            <v>0.17494564506932567</v>
          </cell>
        </row>
        <row r="77">
          <cell r="CW77">
            <v>0.1139498892730223</v>
          </cell>
          <cell r="CX77">
            <v>0.11546432684682587</v>
          </cell>
          <cell r="CY77">
            <v>0.11883336326210818</v>
          </cell>
          <cell r="CZ77">
            <v>0.12394026014982017</v>
          </cell>
          <cell r="DA77">
            <v>0.13067091054282809</v>
          </cell>
          <cell r="DF77">
            <v>0.1139498892730223</v>
          </cell>
          <cell r="DG77">
            <v>0.11546432684682587</v>
          </cell>
          <cell r="DH77">
            <v>0.11883336326210818</v>
          </cell>
          <cell r="DI77">
            <v>0.12394026014982017</v>
          </cell>
          <cell r="DJ77">
            <v>0.13067091054282809</v>
          </cell>
          <cell r="GN77">
            <v>0.2278997785460446</v>
          </cell>
          <cell r="GO77">
            <v>0.23092865369365173</v>
          </cell>
          <cell r="GP77">
            <v>0.23766672652421636</v>
          </cell>
          <cell r="GQ77">
            <v>0.24788052029964033</v>
          </cell>
          <cell r="GR77">
            <v>0.26134182108565618</v>
          </cell>
          <cell r="GW77">
            <v>0.15193318569736305</v>
          </cell>
          <cell r="GX77">
            <v>0.15395243579576781</v>
          </cell>
          <cell r="GY77">
            <v>0.15844448434947755</v>
          </cell>
          <cell r="GZ77">
            <v>0.16525368019976019</v>
          </cell>
          <cell r="HA77">
            <v>0.17422788072377079</v>
          </cell>
        </row>
        <row r="78">
          <cell r="CW78">
            <v>0.11358695327838628</v>
          </cell>
          <cell r="CX78">
            <v>0.11511451103081834</v>
          </cell>
          <cell r="CY78">
            <v>0.1184329733957754</v>
          </cell>
          <cell r="CZ78">
            <v>0.1234860331585271</v>
          </cell>
          <cell r="DA78">
            <v>0.13016863102167556</v>
          </cell>
          <cell r="DF78">
            <v>0.11358695327838628</v>
          </cell>
          <cell r="DG78">
            <v>0.11511451103081834</v>
          </cell>
          <cell r="DH78">
            <v>0.1184329733957754</v>
          </cell>
          <cell r="DI78">
            <v>0.1234860331585271</v>
          </cell>
          <cell r="DJ78">
            <v>0.13016863102167556</v>
          </cell>
          <cell r="GN78">
            <v>0.22717390655677255</v>
          </cell>
          <cell r="GO78">
            <v>0.23022902206163667</v>
          </cell>
          <cell r="GP78">
            <v>0.23686594679155079</v>
          </cell>
          <cell r="GQ78">
            <v>0.24697206631705421</v>
          </cell>
          <cell r="GR78">
            <v>0.26033726204335111</v>
          </cell>
          <cell r="GW78">
            <v>0.15144927103784836</v>
          </cell>
          <cell r="GX78">
            <v>0.15348601470775777</v>
          </cell>
          <cell r="GY78">
            <v>0.15791063119436718</v>
          </cell>
          <cell r="GZ78">
            <v>0.16464804421136947</v>
          </cell>
          <cell r="HA78">
            <v>0.17355817469556739</v>
          </cell>
        </row>
        <row r="79">
          <cell r="CW79">
            <v>0.1132457184892218</v>
          </cell>
          <cell r="CX79">
            <v>0.11473403583409966</v>
          </cell>
          <cell r="CY79">
            <v>0.11802769833330762</v>
          </cell>
          <cell r="CZ79">
            <v>0.123023512877162</v>
          </cell>
          <cell r="DA79">
            <v>0.12961390115595167</v>
          </cell>
          <cell r="DF79">
            <v>0.1132457184892218</v>
          </cell>
          <cell r="DG79">
            <v>0.11473403583409966</v>
          </cell>
          <cell r="DH79">
            <v>0.11802769833330762</v>
          </cell>
          <cell r="DI79">
            <v>0.123023512877162</v>
          </cell>
          <cell r="DJ79">
            <v>0.12961390115595167</v>
          </cell>
          <cell r="GN79">
            <v>0.22649143697844359</v>
          </cell>
          <cell r="GO79">
            <v>0.22946807166819932</v>
          </cell>
          <cell r="GP79">
            <v>0.23605539666661524</v>
          </cell>
          <cell r="GQ79">
            <v>0.24604702575432399</v>
          </cell>
          <cell r="GR79">
            <v>0.25922780231190334</v>
          </cell>
          <cell r="GW79">
            <v>0.15099429131896239</v>
          </cell>
          <cell r="GX79">
            <v>0.15297871444546621</v>
          </cell>
          <cell r="GY79">
            <v>0.15737026444441016</v>
          </cell>
          <cell r="GZ79">
            <v>0.16403135050288264</v>
          </cell>
          <cell r="HA79">
            <v>0.17281853487460222</v>
          </cell>
        </row>
        <row r="80">
          <cell r="CW80">
            <v>0.11287999209770114</v>
          </cell>
          <cell r="CX80">
            <v>0.11437220674846454</v>
          </cell>
          <cell r="CY80">
            <v>0.11760822170531995</v>
          </cell>
          <cell r="CZ80">
            <v>0.12256025999031987</v>
          </cell>
          <cell r="DA80">
            <v>0.12908534001163841</v>
          </cell>
          <cell r="DF80">
            <v>0.11287999209770114</v>
          </cell>
          <cell r="DG80">
            <v>0.11437220674846454</v>
          </cell>
          <cell r="DH80">
            <v>0.11760822170531995</v>
          </cell>
          <cell r="DI80">
            <v>0.12256025999031987</v>
          </cell>
          <cell r="DJ80">
            <v>0.12908534001163841</v>
          </cell>
          <cell r="GN80">
            <v>0.22575998419540227</v>
          </cell>
          <cell r="GO80">
            <v>0.22874441349692909</v>
          </cell>
          <cell r="GP80">
            <v>0.23521644341063991</v>
          </cell>
          <cell r="GQ80">
            <v>0.24512051998063975</v>
          </cell>
          <cell r="GR80">
            <v>0.25817068002327681</v>
          </cell>
          <cell r="GW80">
            <v>0.15050665613026817</v>
          </cell>
          <cell r="GX80">
            <v>0.15249627566461937</v>
          </cell>
          <cell r="GY80">
            <v>0.15681096227375993</v>
          </cell>
          <cell r="GZ80">
            <v>0.16341367998709314</v>
          </cell>
          <cell r="HA80">
            <v>0.17211378668218455</v>
          </cell>
        </row>
        <row r="81">
          <cell r="CW81">
            <v>0.11254105677887929</v>
          </cell>
          <cell r="CX81">
            <v>0.1139887567893348</v>
          </cell>
          <cell r="CY81">
            <v>0.11721481280477417</v>
          </cell>
          <cell r="CZ81">
            <v>0.12209284804865127</v>
          </cell>
          <cell r="DA81">
            <v>0.12851682415755519</v>
          </cell>
          <cell r="DF81">
            <v>0.11254105677887929</v>
          </cell>
          <cell r="DG81">
            <v>0.1139887567893348</v>
          </cell>
          <cell r="DH81">
            <v>0.11721481280477417</v>
          </cell>
          <cell r="DI81">
            <v>0.12209284804865127</v>
          </cell>
          <cell r="DJ81">
            <v>0.12851682415755519</v>
          </cell>
          <cell r="GN81">
            <v>0.22508211355775859</v>
          </cell>
          <cell r="GO81">
            <v>0.2279775135786696</v>
          </cell>
          <cell r="GP81">
            <v>0.23442962560954833</v>
          </cell>
          <cell r="GQ81">
            <v>0.24418569609730253</v>
          </cell>
          <cell r="GR81">
            <v>0.25703364831511039</v>
          </cell>
          <cell r="GW81">
            <v>0.22508211355775859</v>
          </cell>
          <cell r="GX81">
            <v>0.2279775135786696</v>
          </cell>
          <cell r="GY81">
            <v>0.23442962560954833</v>
          </cell>
          <cell r="GZ81">
            <v>0.24418569609730253</v>
          </cell>
          <cell r="HA81">
            <v>0.25703364831511039</v>
          </cell>
        </row>
        <row r="82">
          <cell r="CW82">
            <v>0.11217852823150944</v>
          </cell>
          <cell r="CX82">
            <v>0.11362943677754002</v>
          </cell>
          <cell r="CY82">
            <v>0.11679007771426869</v>
          </cell>
          <cell r="CZ82">
            <v>0.12162756308259624</v>
          </cell>
          <cell r="DA82">
            <v>0.12802002122827638</v>
          </cell>
          <cell r="DF82">
            <v>0.11217852823150944</v>
          </cell>
          <cell r="DG82">
            <v>0.11362943677754002</v>
          </cell>
          <cell r="DH82">
            <v>0.11679007771426869</v>
          </cell>
          <cell r="DI82">
            <v>0.12162756308259624</v>
          </cell>
          <cell r="DJ82">
            <v>0.12802002122827638</v>
          </cell>
          <cell r="GN82">
            <v>0.22435705646301887</v>
          </cell>
          <cell r="GO82">
            <v>0.22725887355508004</v>
          </cell>
          <cell r="GP82">
            <v>0.23358015542853738</v>
          </cell>
          <cell r="GQ82">
            <v>0.24325512616519249</v>
          </cell>
          <cell r="GR82">
            <v>0.25604004245655276</v>
          </cell>
          <cell r="GW82">
            <v>0.22435705646301887</v>
          </cell>
          <cell r="GX82">
            <v>0.22725887355508004</v>
          </cell>
          <cell r="GY82">
            <v>0.23358015542853738</v>
          </cell>
          <cell r="GZ82">
            <v>0.24325512616519249</v>
          </cell>
          <cell r="HA82">
            <v>0.25604004245655276</v>
          </cell>
        </row>
        <row r="83">
          <cell r="CW83">
            <v>0.11183587502655247</v>
          </cell>
          <cell r="CX83">
            <v>0.11324847945627785</v>
          </cell>
          <cell r="CY83">
            <v>0.11639235015676233</v>
          </cell>
          <cell r="CZ83">
            <v>0.12116301505919039</v>
          </cell>
          <cell r="DA83">
            <v>0.12750329931135163</v>
          </cell>
          <cell r="DF83">
            <v>0.11183587502655247</v>
          </cell>
          <cell r="DG83">
            <v>0.11324847945627785</v>
          </cell>
          <cell r="DH83">
            <v>0.11639235015676233</v>
          </cell>
          <cell r="DI83">
            <v>0.12116301505919039</v>
          </cell>
          <cell r="DJ83">
            <v>0.12750329931135163</v>
          </cell>
          <cell r="GN83">
            <v>0.22367175005310494</v>
          </cell>
          <cell r="GO83">
            <v>0.2264969589125557</v>
          </cell>
          <cell r="GP83">
            <v>0.23278470031352466</v>
          </cell>
          <cell r="GQ83">
            <v>0.24232603011838078</v>
          </cell>
          <cell r="GR83">
            <v>0.25500659862270325</v>
          </cell>
          <cell r="GW83">
            <v>0.22367175005310494</v>
          </cell>
          <cell r="GX83">
            <v>0.2264969589125557</v>
          </cell>
          <cell r="GY83">
            <v>0.23278470031352466</v>
          </cell>
          <cell r="GZ83">
            <v>0.24232603011838078</v>
          </cell>
          <cell r="HA83">
            <v>0.25500659862270325</v>
          </cell>
        </row>
        <row r="84">
          <cell r="CW84">
            <v>0.1114764876950784</v>
          </cell>
          <cell r="CX84">
            <v>0.11288374920881998</v>
          </cell>
          <cell r="CY84">
            <v>0.11596536991066092</v>
          </cell>
          <cell r="CZ84">
            <v>0.12073074717300195</v>
          </cell>
          <cell r="DA84">
            <v>0.1269928089884366</v>
          </cell>
          <cell r="DF84">
            <v>0.1114764876950784</v>
          </cell>
          <cell r="DG84">
            <v>0.11288374920881998</v>
          </cell>
          <cell r="DH84">
            <v>0.11596536991066092</v>
          </cell>
          <cell r="DI84">
            <v>0.12073074717300195</v>
          </cell>
          <cell r="DJ84">
            <v>0.1269928089884366</v>
          </cell>
          <cell r="GN84">
            <v>0.22295297539015679</v>
          </cell>
          <cell r="GO84">
            <v>0.22576749841763996</v>
          </cell>
          <cell r="GP84">
            <v>0.23193073982132184</v>
          </cell>
          <cell r="GQ84">
            <v>0.24146149434600389</v>
          </cell>
          <cell r="GR84">
            <v>0.25398561797687319</v>
          </cell>
          <cell r="GW84">
            <v>0.22295297539015679</v>
          </cell>
          <cell r="GX84">
            <v>0.22576749841763996</v>
          </cell>
          <cell r="GY84">
            <v>0.23193073982132184</v>
          </cell>
          <cell r="GZ84">
            <v>0.24146149434600389</v>
          </cell>
          <cell r="HA84">
            <v>0.25398561797687319</v>
          </cell>
        </row>
        <row r="85">
          <cell r="CW85">
            <v>0.11113015078216251</v>
          </cell>
          <cell r="CX85">
            <v>0.11250182021335756</v>
          </cell>
          <cell r="CY85">
            <v>0.11559321543719046</v>
          </cell>
          <cell r="CZ85">
            <v>0.12027944581202119</v>
          </cell>
          <cell r="DA85">
            <v>0.12648840139562967</v>
          </cell>
          <cell r="DF85">
            <v>0.14817353437621666</v>
          </cell>
          <cell r="DG85">
            <v>0.15000242695114341</v>
          </cell>
          <cell r="DH85">
            <v>0.15412428724958727</v>
          </cell>
          <cell r="DI85">
            <v>0.16037259441602825</v>
          </cell>
          <cell r="DJ85">
            <v>0.16865120186083957</v>
          </cell>
          <cell r="GN85">
            <v>0.22226030156432502</v>
          </cell>
          <cell r="GO85">
            <v>0.22500364042671511</v>
          </cell>
          <cell r="GP85">
            <v>0.23118643087438093</v>
          </cell>
          <cell r="GQ85">
            <v>0.24055889162404237</v>
          </cell>
          <cell r="GR85">
            <v>0.25297680279125934</v>
          </cell>
          <cell r="GW85">
            <v>0.22226030156432502</v>
          </cell>
          <cell r="GX85">
            <v>0.22500364042671511</v>
          </cell>
          <cell r="GY85">
            <v>0.23118643087438093</v>
          </cell>
          <cell r="GZ85">
            <v>0.24055889162404237</v>
          </cell>
          <cell r="HA85">
            <v>0.25297680279125934</v>
          </cell>
        </row>
        <row r="86">
          <cell r="CW86">
            <v>0.11077384968008529</v>
          </cell>
          <cell r="CX86">
            <v>0.11215319486701082</v>
          </cell>
          <cell r="CY86">
            <v>0.11519740599504383</v>
          </cell>
          <cell r="CZ86">
            <v>0.11984837581870268</v>
          </cell>
          <cell r="DA86">
            <v>0.12597206316519238</v>
          </cell>
          <cell r="DF86">
            <v>0.14769846624011371</v>
          </cell>
          <cell r="DG86">
            <v>0.14953759315601442</v>
          </cell>
          <cell r="DH86">
            <v>0.15359654132672509</v>
          </cell>
          <cell r="DI86">
            <v>0.15979783442493689</v>
          </cell>
          <cell r="DJ86">
            <v>0.16796275088692314</v>
          </cell>
          <cell r="GN86">
            <v>0.22154769936017057</v>
          </cell>
          <cell r="GO86">
            <v>0.22430638973402164</v>
          </cell>
          <cell r="GP86">
            <v>0.23039481199008766</v>
          </cell>
          <cell r="GQ86">
            <v>0.23969675163740536</v>
          </cell>
          <cell r="GR86">
            <v>0.25194412633038477</v>
          </cell>
          <cell r="GW86">
            <v>0.22154769936017057</v>
          </cell>
          <cell r="GX86">
            <v>0.22430638973402164</v>
          </cell>
          <cell r="GY86">
            <v>0.23039481199008766</v>
          </cell>
          <cell r="GZ86">
            <v>0.23969675163740536</v>
          </cell>
          <cell r="HA86">
            <v>0.25194412633038477</v>
          </cell>
        </row>
        <row r="87">
          <cell r="CW87">
            <v>0.11042386721178461</v>
          </cell>
          <cell r="CX87">
            <v>0.11178430696516345</v>
          </cell>
          <cell r="CY87">
            <v>0.11480545464721811</v>
          </cell>
          <cell r="CZ87">
            <v>0.11937637829265271</v>
          </cell>
          <cell r="DA87">
            <v>0.12546935361932618</v>
          </cell>
          <cell r="DF87">
            <v>0.14723182294904613</v>
          </cell>
          <cell r="DG87">
            <v>0.14904574262021791</v>
          </cell>
          <cell r="DH87">
            <v>0.15307393952962414</v>
          </cell>
          <cell r="DI87">
            <v>0.15916850439020361</v>
          </cell>
          <cell r="DJ87">
            <v>0.16729247149243487</v>
          </cell>
          <cell r="GN87">
            <v>0.22084773442356923</v>
          </cell>
          <cell r="GO87">
            <v>0.2235686139303269</v>
          </cell>
          <cell r="GP87">
            <v>0.22961090929443623</v>
          </cell>
          <cell r="GQ87">
            <v>0.23875275658530543</v>
          </cell>
          <cell r="GR87">
            <v>0.25093870723865236</v>
          </cell>
          <cell r="GW87">
            <v>0.22084773442356923</v>
          </cell>
          <cell r="GX87">
            <v>0.2235686139303269</v>
          </cell>
          <cell r="GY87">
            <v>0.22961090929443623</v>
          </cell>
          <cell r="GZ87">
            <v>0.23875275658530543</v>
          </cell>
          <cell r="HA87">
            <v>0.25093870723865236</v>
          </cell>
        </row>
        <row r="88">
          <cell r="CW88">
            <v>0.11007059891298031</v>
          </cell>
          <cell r="CX88">
            <v>0.11141295551612529</v>
          </cell>
          <cell r="CY88">
            <v>0.11438516800246916</v>
          </cell>
          <cell r="CZ88">
            <v>0.11893803305081285</v>
          </cell>
          <cell r="DA88">
            <v>0.12493220234357814</v>
          </cell>
          <cell r="DF88">
            <v>0.14676079855064039</v>
          </cell>
          <cell r="DG88">
            <v>0.14855060735483369</v>
          </cell>
          <cell r="DH88">
            <v>0.15251355733662553</v>
          </cell>
          <cell r="DI88">
            <v>0.15858404406775045</v>
          </cell>
          <cell r="DJ88">
            <v>0.1665762697914375</v>
          </cell>
          <cell r="GN88">
            <v>0.22014119782596062</v>
          </cell>
          <cell r="GO88">
            <v>0.22282591103225058</v>
          </cell>
          <cell r="GP88">
            <v>0.22877033600493832</v>
          </cell>
          <cell r="GQ88">
            <v>0.2378760661016257</v>
          </cell>
          <cell r="GR88">
            <v>0.24986440468715629</v>
          </cell>
          <cell r="GW88">
            <v>0.22014119782596062</v>
          </cell>
          <cell r="GX88">
            <v>0.22282591103225058</v>
          </cell>
          <cell r="GY88">
            <v>0.22877033600493832</v>
          </cell>
          <cell r="GZ88">
            <v>0.2378760661016257</v>
          </cell>
          <cell r="HA88">
            <v>0.24986440468715629</v>
          </cell>
        </row>
        <row r="89">
          <cell r="CW89">
            <v>0.14628934960658641</v>
          </cell>
          <cell r="CX89">
            <v>0.14805201145184238</v>
          </cell>
          <cell r="CY89">
            <v>0.15198682065761693</v>
          </cell>
          <cell r="CZ89">
            <v>0.15796799585601312</v>
          </cell>
          <cell r="DA89">
            <v>0.16590489282261564</v>
          </cell>
          <cell r="DF89">
            <v>0.14628934960658641</v>
          </cell>
          <cell r="DG89">
            <v>0.14805201145184238</v>
          </cell>
          <cell r="DH89">
            <v>0.15198682065761693</v>
          </cell>
          <cell r="DI89">
            <v>0.15796799585601312</v>
          </cell>
          <cell r="DJ89">
            <v>0.16590489282261564</v>
          </cell>
          <cell r="GN89">
            <v>0.21943402440987964</v>
          </cell>
          <cell r="GO89">
            <v>0.2220780171777636</v>
          </cell>
          <cell r="GP89">
            <v>0.22798023098642539</v>
          </cell>
          <cell r="GQ89">
            <v>0.23695199378401971</v>
          </cell>
          <cell r="GR89">
            <v>0.24885733923392347</v>
          </cell>
          <cell r="GW89">
            <v>0.21943402440987964</v>
          </cell>
          <cell r="GX89">
            <v>0.2220780171777636</v>
          </cell>
          <cell r="GY89">
            <v>0.22798023098642539</v>
          </cell>
          <cell r="GZ89">
            <v>0.23695199378401971</v>
          </cell>
          <cell r="HA89">
            <v>0.24885733923392347</v>
          </cell>
        </row>
        <row r="90">
          <cell r="CW90">
            <v>0.14582229969232036</v>
          </cell>
          <cell r="CX90">
            <v>0.14756752768761577</v>
          </cell>
          <cell r="CY90">
            <v>0.15145620700772847</v>
          </cell>
          <cell r="CZ90">
            <v>0.15736410689016855</v>
          </cell>
          <cell r="DA90">
            <v>0.16532381061466539</v>
          </cell>
          <cell r="DF90">
            <v>0.14582229969232036</v>
          </cell>
          <cell r="DG90">
            <v>0.14756752768761577</v>
          </cell>
          <cell r="DH90">
            <v>0.15145620700772847</v>
          </cell>
          <cell r="DI90">
            <v>0.15736410689016855</v>
          </cell>
          <cell r="DJ90">
            <v>0.16532381061466539</v>
          </cell>
          <cell r="GN90">
            <v>0.21873344953848056</v>
          </cell>
          <cell r="GO90">
            <v>0.22135129153142369</v>
          </cell>
          <cell r="GP90">
            <v>0.22718431051159271</v>
          </cell>
          <cell r="GQ90">
            <v>0.23604616033525283</v>
          </cell>
          <cell r="GR90">
            <v>0.24798571592199808</v>
          </cell>
          <cell r="GW90">
            <v>0.21873344953848056</v>
          </cell>
          <cell r="GX90">
            <v>0.22135129153142369</v>
          </cell>
          <cell r="GY90">
            <v>0.22718431051159271</v>
          </cell>
          <cell r="GZ90">
            <v>0.23604616033525283</v>
          </cell>
          <cell r="HA90">
            <v>0.24798571592199808</v>
          </cell>
        </row>
        <row r="91">
          <cell r="CW91">
            <v>0.14534610348699076</v>
          </cell>
          <cell r="CX91">
            <v>0.14708121440724328</v>
          </cell>
          <cell r="CY91">
            <v>0.15091381609902088</v>
          </cell>
          <cell r="CZ91">
            <v>0.15681538022854136</v>
          </cell>
          <cell r="DA91">
            <v>0.16484690819072287</v>
          </cell>
          <cell r="DF91">
            <v>0.14534610348699076</v>
          </cell>
          <cell r="DG91">
            <v>0.14708121440724328</v>
          </cell>
          <cell r="DH91">
            <v>0.15091381609902088</v>
          </cell>
          <cell r="DI91">
            <v>0.15681538022854136</v>
          </cell>
          <cell r="DJ91">
            <v>0.16484690819072287</v>
          </cell>
          <cell r="GN91">
            <v>0.21801915523048615</v>
          </cell>
          <cell r="GO91">
            <v>0.22062182161086494</v>
          </cell>
          <cell r="GP91">
            <v>0.22637072414853132</v>
          </cell>
          <cell r="GQ91">
            <v>0.23522307034281204</v>
          </cell>
          <cell r="GR91">
            <v>0.24727036228608432</v>
          </cell>
          <cell r="GW91">
            <v>0.21801915523048615</v>
          </cell>
          <cell r="GX91">
            <v>0.22062182161086494</v>
          </cell>
          <cell r="GY91">
            <v>0.22637072414853132</v>
          </cell>
          <cell r="GZ91">
            <v>0.23522307034281204</v>
          </cell>
          <cell r="HA91">
            <v>0.24727036228608432</v>
          </cell>
        </row>
        <row r="92">
          <cell r="CW92">
            <v>0.14488296069351767</v>
          </cell>
          <cell r="CX92">
            <v>0.14657494043976424</v>
          </cell>
          <cell r="CY92">
            <v>0.15040701500376302</v>
          </cell>
          <cell r="CZ92">
            <v>0.15637189282021488</v>
          </cell>
          <cell r="DA92">
            <v>0.1643409685077345</v>
          </cell>
          <cell r="DF92">
            <v>0.14488296069351767</v>
          </cell>
          <cell r="DG92">
            <v>0.14657494043976424</v>
          </cell>
          <cell r="DH92">
            <v>0.15040701500376302</v>
          </cell>
          <cell r="DI92">
            <v>0.15637189282021488</v>
          </cell>
          <cell r="DJ92">
            <v>0.1643409685077345</v>
          </cell>
          <cell r="GN92">
            <v>0.21732444104027654</v>
          </cell>
          <cell r="GO92">
            <v>0.21986241065964637</v>
          </cell>
          <cell r="GP92">
            <v>0.22561052250564456</v>
          </cell>
          <cell r="GQ92">
            <v>0.23455783923032233</v>
          </cell>
          <cell r="GR92">
            <v>0.24651145276160175</v>
          </cell>
          <cell r="GW92">
            <v>0.21732444104027654</v>
          </cell>
          <cell r="GX92">
            <v>0.21986241065964637</v>
          </cell>
          <cell r="GY92">
            <v>0.22561052250564456</v>
          </cell>
          <cell r="GZ92">
            <v>0.23455783923032233</v>
          </cell>
          <cell r="HA92">
            <v>0.24651145276160175</v>
          </cell>
        </row>
        <row r="93">
          <cell r="CW93">
            <v>0.14440207815293135</v>
          </cell>
          <cell r="CX93">
            <v>0.14610063121401476</v>
          </cell>
          <cell r="CY93">
            <v>0.1499808249747441</v>
          </cell>
          <cell r="CZ93">
            <v>0.15593916278614867</v>
          </cell>
          <cell r="DA93">
            <v>0.16384403505812958</v>
          </cell>
          <cell r="DF93">
            <v>0.14440207815293135</v>
          </cell>
          <cell r="DG93">
            <v>0.14610063121401476</v>
          </cell>
          <cell r="DH93">
            <v>0.1499808249747441</v>
          </cell>
          <cell r="DI93">
            <v>0.15593916278614867</v>
          </cell>
          <cell r="DJ93">
            <v>0.16384403505812958</v>
          </cell>
          <cell r="GN93">
            <v>0.2888041563058627</v>
          </cell>
          <cell r="GO93">
            <v>0.29220126242802952</v>
          </cell>
          <cell r="GP93">
            <v>0.29996164994948821</v>
          </cell>
          <cell r="GQ93">
            <v>0.31187832557229733</v>
          </cell>
          <cell r="GR93">
            <v>0.32768807011625917</v>
          </cell>
          <cell r="GW93">
            <v>0.21660311722939707</v>
          </cell>
          <cell r="GX93">
            <v>0.21915094682102215</v>
          </cell>
          <cell r="GY93">
            <v>0.22497123746211617</v>
          </cell>
          <cell r="GZ93">
            <v>0.23390874417922303</v>
          </cell>
          <cell r="HA93">
            <v>0.24576605258719439</v>
          </cell>
        </row>
        <row r="94">
          <cell r="CW94">
            <v>0.14395422153860088</v>
          </cell>
          <cell r="CX94">
            <v>0.14570526103548995</v>
          </cell>
          <cell r="CY94">
            <v>0.14960645815353679</v>
          </cell>
          <cell r="CZ94">
            <v>0.15550027476407974</v>
          </cell>
          <cell r="DA94">
            <v>0.16336679808707946</v>
          </cell>
          <cell r="DF94">
            <v>0.14395422153860088</v>
          </cell>
          <cell r="DG94">
            <v>0.14570526103548995</v>
          </cell>
          <cell r="DH94">
            <v>0.14960645815353679</v>
          </cell>
          <cell r="DI94">
            <v>0.15550027476407974</v>
          </cell>
          <cell r="DJ94">
            <v>0.16336679808707946</v>
          </cell>
          <cell r="GN94">
            <v>0.28790844307720176</v>
          </cell>
          <cell r="GO94">
            <v>0.29141052207097989</v>
          </cell>
          <cell r="GP94">
            <v>0.29921291630707358</v>
          </cell>
          <cell r="GQ94">
            <v>0.31100054952815948</v>
          </cell>
          <cell r="GR94">
            <v>0.32673359617415892</v>
          </cell>
          <cell r="GW94">
            <v>0.21593133230790135</v>
          </cell>
          <cell r="GX94">
            <v>0.21855789155323493</v>
          </cell>
          <cell r="GY94">
            <v>0.22440968723030522</v>
          </cell>
          <cell r="GZ94">
            <v>0.23325041214611963</v>
          </cell>
          <cell r="HA94">
            <v>0.24505019713061924</v>
          </cell>
        </row>
        <row r="95">
          <cell r="CW95">
            <v>0.14356581668784363</v>
          </cell>
          <cell r="CX95">
            <v>0.14536233996999062</v>
          </cell>
          <cell r="CY95">
            <v>0.1492063734596874</v>
          </cell>
          <cell r="CZ95">
            <v>0.15509465353943724</v>
          </cell>
          <cell r="DA95">
            <v>0.16300000000000003</v>
          </cell>
          <cell r="DF95">
            <v>0.14356581668784363</v>
          </cell>
          <cell r="DG95">
            <v>0.14536233996999062</v>
          </cell>
          <cell r="DH95">
            <v>0.1492063734596874</v>
          </cell>
          <cell r="DI95">
            <v>0.15509465353943724</v>
          </cell>
          <cell r="DJ95">
            <v>0.16300000000000003</v>
          </cell>
          <cell r="GN95">
            <v>0.28713163337568726</v>
          </cell>
          <cell r="GO95">
            <v>0.29072467993998125</v>
          </cell>
          <cell r="GP95">
            <v>0.29841274691937481</v>
          </cell>
          <cell r="GQ95">
            <v>0.31018930707887449</v>
          </cell>
          <cell r="GR95">
            <v>0.32600000000000007</v>
          </cell>
          <cell r="GW95">
            <v>0.21534872503176547</v>
          </cell>
          <cell r="GX95">
            <v>0.21804350995498595</v>
          </cell>
          <cell r="GY95">
            <v>0.22380956018953113</v>
          </cell>
          <cell r="GZ95">
            <v>0.23264198030915589</v>
          </cell>
          <cell r="HA95">
            <v>0.24450000000000005</v>
          </cell>
        </row>
        <row r="96">
          <cell r="CW96">
            <v>0.1432013978926146</v>
          </cell>
          <cell r="CX96">
            <v>0.14495509755494301</v>
          </cell>
          <cell r="CY96">
            <v>0.14880143722171787</v>
          </cell>
          <cell r="CZ96">
            <v>0.15460132977233657</v>
          </cell>
          <cell r="DA96">
            <v>0.16300000000000003</v>
          </cell>
          <cell r="DF96">
            <v>0.1432013978926146</v>
          </cell>
          <cell r="DG96">
            <v>0.14495509755494301</v>
          </cell>
          <cell r="DH96">
            <v>0.14880143722171787</v>
          </cell>
          <cell r="DI96">
            <v>0.15460132977233657</v>
          </cell>
          <cell r="DJ96">
            <v>0.16300000000000003</v>
          </cell>
          <cell r="GN96">
            <v>0.2864027957852292</v>
          </cell>
          <cell r="GO96">
            <v>0.28991019510988603</v>
          </cell>
          <cell r="GP96">
            <v>0.29760287444343575</v>
          </cell>
          <cell r="GQ96">
            <v>0.30920265954467313</v>
          </cell>
          <cell r="GR96">
            <v>0.32600000000000007</v>
          </cell>
          <cell r="GW96">
            <v>0.21480209683892193</v>
          </cell>
          <cell r="GX96">
            <v>0.21743264633241455</v>
          </cell>
          <cell r="GY96">
            <v>0.22320215583257683</v>
          </cell>
          <cell r="GZ96">
            <v>0.23190199465850486</v>
          </cell>
          <cell r="HA96">
            <v>0.24450000000000005</v>
          </cell>
        </row>
        <row r="97">
          <cell r="CW97">
            <v>0.14281082349863869</v>
          </cell>
          <cell r="CX97">
            <v>0.14458360031453776</v>
          </cell>
          <cell r="CY97">
            <v>0.14836352599131739</v>
          </cell>
          <cell r="CZ97">
            <v>0.15460000000000002</v>
          </cell>
          <cell r="DA97">
            <v>0.16300000000000003</v>
          </cell>
          <cell r="DF97">
            <v>0.14281082349863869</v>
          </cell>
          <cell r="DG97">
            <v>0.14458360031453776</v>
          </cell>
          <cell r="DH97">
            <v>0.14836352599131739</v>
          </cell>
          <cell r="DI97">
            <v>0.15460000000000002</v>
          </cell>
          <cell r="DJ97">
            <v>0.16300000000000003</v>
          </cell>
          <cell r="GN97">
            <v>0.28562164699727738</v>
          </cell>
          <cell r="GO97">
            <v>0.28916720062907553</v>
          </cell>
          <cell r="GP97">
            <v>0.29672705198263477</v>
          </cell>
          <cell r="GQ97">
            <v>0.30920000000000003</v>
          </cell>
          <cell r="GR97">
            <v>0.32600000000000007</v>
          </cell>
          <cell r="GW97">
            <v>0.21421623524795805</v>
          </cell>
          <cell r="GX97">
            <v>0.21687540047180667</v>
          </cell>
          <cell r="GY97">
            <v>0.22254528898697612</v>
          </cell>
          <cell r="GZ97">
            <v>0.23190000000000005</v>
          </cell>
          <cell r="HA97">
            <v>0.24450000000000005</v>
          </cell>
        </row>
        <row r="98">
          <cell r="CW98">
            <v>0.14244789920358031</v>
          </cell>
          <cell r="CX98">
            <v>0.14418058167540954</v>
          </cell>
          <cell r="CY98">
            <v>0.14829999999999999</v>
          </cell>
          <cell r="CZ98">
            <v>0.15460000000000002</v>
          </cell>
          <cell r="DA98">
            <v>0.16300000000000003</v>
          </cell>
          <cell r="DF98">
            <v>0.14244789920358031</v>
          </cell>
          <cell r="DG98">
            <v>0.14418058167540954</v>
          </cell>
          <cell r="DH98">
            <v>0.14829999999999999</v>
          </cell>
          <cell r="DI98">
            <v>0.15460000000000002</v>
          </cell>
          <cell r="DJ98">
            <v>0.16300000000000003</v>
          </cell>
          <cell r="GN98">
            <v>0.28489579840716062</v>
          </cell>
          <cell r="GO98">
            <v>0.28836116335081907</v>
          </cell>
          <cell r="GP98">
            <v>0.29659999999999997</v>
          </cell>
          <cell r="GQ98">
            <v>0.30920000000000003</v>
          </cell>
          <cell r="GR98">
            <v>0.32600000000000007</v>
          </cell>
          <cell r="GW98">
            <v>0.28489579840716062</v>
          </cell>
          <cell r="GX98">
            <v>0.28836116335081907</v>
          </cell>
          <cell r="GY98">
            <v>0.29659999999999997</v>
          </cell>
          <cell r="GZ98">
            <v>0.30920000000000003</v>
          </cell>
          <cell r="HA98">
            <v>0.32600000000000007</v>
          </cell>
        </row>
        <row r="99">
          <cell r="CW99">
            <v>0.14206051060435168</v>
          </cell>
          <cell r="CX99">
            <v>0.14409999999999998</v>
          </cell>
          <cell r="CY99">
            <v>0.14829999999999999</v>
          </cell>
          <cell r="CZ99">
            <v>0.15460000000000002</v>
          </cell>
          <cell r="DA99">
            <v>0.16300000000000003</v>
          </cell>
          <cell r="DF99">
            <v>0.14206051060435168</v>
          </cell>
          <cell r="DG99">
            <v>0.14409999999999998</v>
          </cell>
          <cell r="DH99">
            <v>0.14829999999999999</v>
          </cell>
          <cell r="DI99">
            <v>0.15460000000000002</v>
          </cell>
          <cell r="DJ99">
            <v>0.16300000000000003</v>
          </cell>
          <cell r="GN99">
            <v>0.28412102120870336</v>
          </cell>
          <cell r="GO99">
            <v>0.28819999999999996</v>
          </cell>
          <cell r="GP99">
            <v>0.29659999999999997</v>
          </cell>
          <cell r="GQ99">
            <v>0.30920000000000003</v>
          </cell>
          <cell r="GR99">
            <v>0.32600000000000007</v>
          </cell>
          <cell r="GW99">
            <v>0.28412102120870336</v>
          </cell>
          <cell r="GX99">
            <v>0.28819999999999996</v>
          </cell>
          <cell r="GY99">
            <v>0.29659999999999997</v>
          </cell>
          <cell r="GZ99">
            <v>0.30920000000000003</v>
          </cell>
          <cell r="HA99">
            <v>0.32600000000000007</v>
          </cell>
        </row>
        <row r="100">
          <cell r="CW100">
            <v>0.14199999999999999</v>
          </cell>
          <cell r="CX100">
            <v>0.14409999999999998</v>
          </cell>
          <cell r="CY100">
            <v>0.14829999999999999</v>
          </cell>
          <cell r="CZ100">
            <v>0.15460000000000002</v>
          </cell>
          <cell r="DA100">
            <v>0.16300000000000003</v>
          </cell>
          <cell r="DF100">
            <v>0.14199999999999999</v>
          </cell>
          <cell r="DG100">
            <v>0.14409999999999998</v>
          </cell>
          <cell r="DH100">
            <v>0.14829999999999999</v>
          </cell>
          <cell r="DI100">
            <v>0.15460000000000002</v>
          </cell>
          <cell r="DJ100">
            <v>0.16300000000000003</v>
          </cell>
          <cell r="GN100">
            <v>0.28399999999999997</v>
          </cell>
          <cell r="GO100">
            <v>0.28819999999999996</v>
          </cell>
          <cell r="GP100">
            <v>0.29659999999999997</v>
          </cell>
          <cell r="GQ100">
            <v>0.30920000000000003</v>
          </cell>
          <cell r="GR100">
            <v>0.32600000000000007</v>
          </cell>
          <cell r="GW100">
            <v>0.28399999999999997</v>
          </cell>
          <cell r="GX100">
            <v>0.28819999999999996</v>
          </cell>
          <cell r="GY100">
            <v>0.29659999999999997</v>
          </cell>
          <cell r="GZ100">
            <v>0.30920000000000003</v>
          </cell>
          <cell r="HA100">
            <v>0.32600000000000007</v>
          </cell>
        </row>
        <row r="101">
          <cell r="CW101">
            <v>0.14199999999999999</v>
          </cell>
          <cell r="CX101">
            <v>0.14409999999999998</v>
          </cell>
          <cell r="CY101">
            <v>0.14829999999999999</v>
          </cell>
          <cell r="CZ101">
            <v>0.15460000000000002</v>
          </cell>
          <cell r="DA101">
            <v>0.16300000000000003</v>
          </cell>
          <cell r="DF101">
            <v>0.14199999999999999</v>
          </cell>
          <cell r="DG101">
            <v>0.14409999999999998</v>
          </cell>
          <cell r="DH101">
            <v>0.14829999999999999</v>
          </cell>
          <cell r="DI101">
            <v>0.15460000000000002</v>
          </cell>
          <cell r="DJ101">
            <v>0.16300000000000003</v>
          </cell>
          <cell r="GN101">
            <v>0.28399999999999997</v>
          </cell>
          <cell r="GO101">
            <v>0.28819999999999996</v>
          </cell>
          <cell r="GP101">
            <v>0.29659999999999997</v>
          </cell>
          <cell r="GQ101">
            <v>0.30920000000000003</v>
          </cell>
          <cell r="GR101">
            <v>0.32600000000000007</v>
          </cell>
          <cell r="GW101">
            <v>0.28399999999999997</v>
          </cell>
          <cell r="GX101">
            <v>0.28819999999999996</v>
          </cell>
          <cell r="GY101">
            <v>0.29659999999999997</v>
          </cell>
          <cell r="GZ101">
            <v>0.30920000000000003</v>
          </cell>
          <cell r="HA101">
            <v>0.32600000000000007</v>
          </cell>
        </row>
        <row r="102">
          <cell r="CW102">
            <v>0.14199999999999999</v>
          </cell>
          <cell r="CX102">
            <v>0.14409999999999998</v>
          </cell>
          <cell r="CY102">
            <v>0.14829999999999999</v>
          </cell>
          <cell r="CZ102">
            <v>0.15460000000000002</v>
          </cell>
          <cell r="DA102">
            <v>0.16300000000000003</v>
          </cell>
          <cell r="DF102">
            <v>0.14199999999999999</v>
          </cell>
          <cell r="DG102">
            <v>0.14409999999999998</v>
          </cell>
          <cell r="DH102">
            <v>0.14829999999999999</v>
          </cell>
          <cell r="DI102">
            <v>0.15460000000000002</v>
          </cell>
          <cell r="DJ102">
            <v>0.16300000000000003</v>
          </cell>
          <cell r="GN102">
            <v>0.28399999999999997</v>
          </cell>
          <cell r="GO102">
            <v>0.28819999999999996</v>
          </cell>
          <cell r="GP102">
            <v>0.29659999999999997</v>
          </cell>
          <cell r="GQ102">
            <v>0.30920000000000003</v>
          </cell>
          <cell r="GR102">
            <v>0.32600000000000007</v>
          </cell>
          <cell r="GW102">
            <v>0.28399999999999997</v>
          </cell>
          <cell r="GX102">
            <v>0.28819999999999996</v>
          </cell>
          <cell r="GY102">
            <v>0.29659999999999997</v>
          </cell>
          <cell r="GZ102">
            <v>0.30920000000000003</v>
          </cell>
          <cell r="HA102">
            <v>0.32600000000000007</v>
          </cell>
        </row>
        <row r="103">
          <cell r="CW103">
            <v>0.14199999999999999</v>
          </cell>
          <cell r="CX103">
            <v>0.14409999999999998</v>
          </cell>
          <cell r="CY103">
            <v>0.14829999999999999</v>
          </cell>
          <cell r="CZ103">
            <v>0.15460000000000002</v>
          </cell>
          <cell r="DA103">
            <v>0.16300000000000003</v>
          </cell>
          <cell r="DF103">
            <v>0.14199999999999999</v>
          </cell>
          <cell r="DG103">
            <v>0.14409999999999998</v>
          </cell>
          <cell r="DH103">
            <v>0.14829999999999999</v>
          </cell>
          <cell r="DI103">
            <v>0.15460000000000002</v>
          </cell>
          <cell r="DJ103">
            <v>0.16300000000000003</v>
          </cell>
          <cell r="GN103">
            <v>0.28399999999999997</v>
          </cell>
          <cell r="GO103">
            <v>0.28819999999999996</v>
          </cell>
          <cell r="GP103">
            <v>0.29659999999999997</v>
          </cell>
          <cell r="GQ103">
            <v>0.30920000000000003</v>
          </cell>
          <cell r="GR103">
            <v>0.32600000000000007</v>
          </cell>
          <cell r="GW103">
            <v>0.28399999999999997</v>
          </cell>
          <cell r="GX103">
            <v>0.28819999999999996</v>
          </cell>
          <cell r="GY103">
            <v>0.29659999999999997</v>
          </cell>
          <cell r="GZ103">
            <v>0.30920000000000003</v>
          </cell>
          <cell r="HA103">
            <v>0.32600000000000007</v>
          </cell>
        </row>
        <row r="104">
          <cell r="CW104">
            <v>0.14199999999999999</v>
          </cell>
          <cell r="CX104">
            <v>0.14409999999999998</v>
          </cell>
          <cell r="CY104">
            <v>0.14829999999999999</v>
          </cell>
          <cell r="CZ104">
            <v>0.15460000000000002</v>
          </cell>
          <cell r="DA104">
            <v>0.16300000000000003</v>
          </cell>
          <cell r="DF104">
            <v>0.1704</v>
          </cell>
          <cell r="DG104">
            <v>0.17291999999999996</v>
          </cell>
          <cell r="DH104">
            <v>0.17795999999999998</v>
          </cell>
          <cell r="DI104">
            <v>0.18551999999999999</v>
          </cell>
          <cell r="DJ104">
            <v>0.1956</v>
          </cell>
          <cell r="GN104">
            <v>0.28399999999999997</v>
          </cell>
          <cell r="GO104">
            <v>0.28819999999999996</v>
          </cell>
          <cell r="GP104">
            <v>0.29659999999999997</v>
          </cell>
          <cell r="GQ104">
            <v>0.30920000000000003</v>
          </cell>
          <cell r="GR104">
            <v>0.32600000000000007</v>
          </cell>
          <cell r="GW104">
            <v>0.28399999999999997</v>
          </cell>
          <cell r="GX104">
            <v>0.28819999999999996</v>
          </cell>
          <cell r="GY104">
            <v>0.29659999999999997</v>
          </cell>
          <cell r="GZ104">
            <v>0.30920000000000003</v>
          </cell>
          <cell r="HA104">
            <v>0.32600000000000007</v>
          </cell>
        </row>
        <row r="105">
          <cell r="CW105">
            <v>0.14199999999999999</v>
          </cell>
          <cell r="CX105">
            <v>0.14409999999999998</v>
          </cell>
          <cell r="CY105">
            <v>0.14829999999999999</v>
          </cell>
          <cell r="CZ105">
            <v>0.15460000000000002</v>
          </cell>
          <cell r="DA105">
            <v>0.16300000000000003</v>
          </cell>
          <cell r="DF105">
            <v>0.1704</v>
          </cell>
          <cell r="DG105">
            <v>0.17291999999999996</v>
          </cell>
          <cell r="DH105">
            <v>0.17795999999999998</v>
          </cell>
          <cell r="DI105">
            <v>0.18551999999999999</v>
          </cell>
          <cell r="DJ105">
            <v>0.1956</v>
          </cell>
          <cell r="GN105">
            <v>0.28399999999999997</v>
          </cell>
          <cell r="GO105">
            <v>0.28819999999999996</v>
          </cell>
          <cell r="GP105">
            <v>0.29659999999999997</v>
          </cell>
          <cell r="GQ105">
            <v>0.30920000000000003</v>
          </cell>
          <cell r="GR105">
            <v>0.32600000000000007</v>
          </cell>
          <cell r="GW105">
            <v>0.28399999999999997</v>
          </cell>
          <cell r="GX105">
            <v>0.28819999999999996</v>
          </cell>
          <cell r="GY105">
            <v>0.29659999999999997</v>
          </cell>
          <cell r="GZ105">
            <v>0.30920000000000003</v>
          </cell>
          <cell r="HA105">
            <v>0.32600000000000007</v>
          </cell>
        </row>
        <row r="106">
          <cell r="CW106">
            <v>0.14199999999999999</v>
          </cell>
          <cell r="CX106">
            <v>0.14409999999999998</v>
          </cell>
          <cell r="CY106">
            <v>0.14829999999999999</v>
          </cell>
          <cell r="CZ106">
            <v>0.15460000000000002</v>
          </cell>
          <cell r="DA106">
            <v>0.16300000000000003</v>
          </cell>
          <cell r="DF106">
            <v>0.1704</v>
          </cell>
          <cell r="DG106">
            <v>0.17291999999999996</v>
          </cell>
          <cell r="DH106">
            <v>0.17795999999999998</v>
          </cell>
          <cell r="DI106">
            <v>0.18551999999999999</v>
          </cell>
          <cell r="DJ106">
            <v>0.1956</v>
          </cell>
          <cell r="GN106">
            <v>0.28399999999999997</v>
          </cell>
          <cell r="GO106">
            <v>0.28819999999999996</v>
          </cell>
          <cell r="GP106">
            <v>0.29659999999999997</v>
          </cell>
          <cell r="GQ106">
            <v>0.30920000000000003</v>
          </cell>
          <cell r="GR106">
            <v>0.32600000000000007</v>
          </cell>
          <cell r="GW106">
            <v>0.28399999999999997</v>
          </cell>
          <cell r="GX106">
            <v>0.28819999999999996</v>
          </cell>
          <cell r="GY106">
            <v>0.29659999999999997</v>
          </cell>
          <cell r="GZ106">
            <v>0.30920000000000003</v>
          </cell>
          <cell r="HA106">
            <v>0.32600000000000007</v>
          </cell>
        </row>
        <row r="107">
          <cell r="CW107">
            <v>0.14199999999999999</v>
          </cell>
          <cell r="CX107">
            <v>0.14409999999999998</v>
          </cell>
          <cell r="CY107">
            <v>0.14829999999999999</v>
          </cell>
          <cell r="CZ107">
            <v>0.15460000000000002</v>
          </cell>
          <cell r="DA107">
            <v>0.16300000000000003</v>
          </cell>
          <cell r="DF107">
            <v>0.1704</v>
          </cell>
          <cell r="DG107">
            <v>0.17291999999999996</v>
          </cell>
          <cell r="DH107">
            <v>0.17795999999999998</v>
          </cell>
          <cell r="DI107">
            <v>0.18551999999999999</v>
          </cell>
          <cell r="DJ107">
            <v>0.1956</v>
          </cell>
          <cell r="GN107">
            <v>0.28399999999999997</v>
          </cell>
          <cell r="GO107">
            <v>0.28819999999999996</v>
          </cell>
          <cell r="GP107">
            <v>0.29659999999999997</v>
          </cell>
          <cell r="GQ107">
            <v>0.30920000000000003</v>
          </cell>
          <cell r="GR107">
            <v>0.32600000000000007</v>
          </cell>
          <cell r="GW107">
            <v>0.28399999999999997</v>
          </cell>
          <cell r="GX107">
            <v>0.28819999999999996</v>
          </cell>
          <cell r="GY107">
            <v>0.29659999999999997</v>
          </cell>
          <cell r="GZ107">
            <v>0.30920000000000003</v>
          </cell>
          <cell r="HA107">
            <v>0.32600000000000007</v>
          </cell>
        </row>
        <row r="108">
          <cell r="CW108">
            <v>0.14199999999999999</v>
          </cell>
          <cell r="CX108">
            <v>0.14409999999999998</v>
          </cell>
          <cell r="CY108">
            <v>0.14829999999999999</v>
          </cell>
          <cell r="CZ108">
            <v>0.15460000000000002</v>
          </cell>
          <cell r="DA108">
            <v>0.16300000000000003</v>
          </cell>
          <cell r="DF108">
            <v>0.1704</v>
          </cell>
          <cell r="DG108">
            <v>0.17291999999999996</v>
          </cell>
          <cell r="DH108">
            <v>0.17795999999999998</v>
          </cell>
          <cell r="DI108">
            <v>0.18551999999999999</v>
          </cell>
          <cell r="DJ108">
            <v>0.1956</v>
          </cell>
          <cell r="GN108">
            <v>0.28399999999999997</v>
          </cell>
          <cell r="GO108">
            <v>0.28819999999999996</v>
          </cell>
          <cell r="GP108">
            <v>0.29659999999999997</v>
          </cell>
          <cell r="GQ108">
            <v>0.30920000000000003</v>
          </cell>
          <cell r="GR108">
            <v>0.32600000000000007</v>
          </cell>
          <cell r="GW108">
            <v>0.28399999999999997</v>
          </cell>
          <cell r="GX108">
            <v>0.28819999999999996</v>
          </cell>
          <cell r="GY108">
            <v>0.29659999999999997</v>
          </cell>
          <cell r="GZ108">
            <v>0.30920000000000003</v>
          </cell>
          <cell r="HA108">
            <v>0.32600000000000007</v>
          </cell>
        </row>
        <row r="109">
          <cell r="CW109">
            <v>0.14199999999999999</v>
          </cell>
          <cell r="CX109">
            <v>0.14409999999999998</v>
          </cell>
          <cell r="CY109">
            <v>0.14829999999999999</v>
          </cell>
          <cell r="CZ109">
            <v>0.15460000000000002</v>
          </cell>
          <cell r="DA109">
            <v>0.16300000000000003</v>
          </cell>
          <cell r="DF109">
            <v>0.1704</v>
          </cell>
          <cell r="DG109">
            <v>0.17291999999999996</v>
          </cell>
          <cell r="DH109">
            <v>0.17795999999999998</v>
          </cell>
          <cell r="DI109">
            <v>0.18551999999999999</v>
          </cell>
          <cell r="DJ109">
            <v>0.1956</v>
          </cell>
          <cell r="GN109">
            <v>0.28399999999999997</v>
          </cell>
          <cell r="GO109">
            <v>0.28819999999999996</v>
          </cell>
          <cell r="GP109">
            <v>0.29659999999999997</v>
          </cell>
          <cell r="GQ109">
            <v>0.30920000000000003</v>
          </cell>
          <cell r="GR109">
            <v>0.32600000000000007</v>
          </cell>
          <cell r="GW109">
            <v>0.28399999999999997</v>
          </cell>
          <cell r="GX109">
            <v>0.28819999999999996</v>
          </cell>
          <cell r="GY109">
            <v>0.29659999999999997</v>
          </cell>
          <cell r="GZ109">
            <v>0.30920000000000003</v>
          </cell>
          <cell r="HA109">
            <v>0.32600000000000007</v>
          </cell>
        </row>
        <row r="110">
          <cell r="CW110">
            <v>0.1704</v>
          </cell>
          <cell r="CX110">
            <v>0.17291999999999996</v>
          </cell>
          <cell r="CY110">
            <v>0.17795999999999998</v>
          </cell>
          <cell r="CZ110">
            <v>0.18551999999999999</v>
          </cell>
          <cell r="DA110">
            <v>0.1956</v>
          </cell>
          <cell r="DF110">
            <v>0.1704</v>
          </cell>
          <cell r="DG110">
            <v>0.17291999999999996</v>
          </cell>
          <cell r="DH110">
            <v>0.17795999999999998</v>
          </cell>
          <cell r="DI110">
            <v>0.18551999999999999</v>
          </cell>
          <cell r="DJ110">
            <v>0.1956</v>
          </cell>
          <cell r="GN110">
            <v>0.28399999999999997</v>
          </cell>
          <cell r="GO110">
            <v>0.28819999999999996</v>
          </cell>
          <cell r="GP110">
            <v>0.29659999999999997</v>
          </cell>
          <cell r="GQ110">
            <v>0.30920000000000003</v>
          </cell>
          <cell r="GR110">
            <v>0.32600000000000007</v>
          </cell>
          <cell r="GW110">
            <v>0.28399999999999997</v>
          </cell>
          <cell r="GX110">
            <v>0.28819999999999996</v>
          </cell>
          <cell r="GY110">
            <v>0.29659999999999997</v>
          </cell>
          <cell r="GZ110">
            <v>0.30920000000000003</v>
          </cell>
          <cell r="HA110">
            <v>0.32600000000000007</v>
          </cell>
        </row>
        <row r="111">
          <cell r="CW111">
            <v>0.1704</v>
          </cell>
          <cell r="CX111">
            <v>0.17291999999999996</v>
          </cell>
          <cell r="CY111">
            <v>0.17795999999999998</v>
          </cell>
          <cell r="CZ111">
            <v>0.18551999999999999</v>
          </cell>
          <cell r="DA111">
            <v>0.1956</v>
          </cell>
          <cell r="DF111">
            <v>0.1704</v>
          </cell>
          <cell r="DG111">
            <v>0.17291999999999996</v>
          </cell>
          <cell r="DH111">
            <v>0.17795999999999998</v>
          </cell>
          <cell r="DI111">
            <v>0.18551999999999999</v>
          </cell>
          <cell r="DJ111">
            <v>0.1956</v>
          </cell>
          <cell r="GN111">
            <v>0.28399999999999997</v>
          </cell>
          <cell r="GO111">
            <v>0.28819999999999996</v>
          </cell>
          <cell r="GP111">
            <v>0.29659999999999997</v>
          </cell>
          <cell r="GQ111">
            <v>0.30920000000000003</v>
          </cell>
          <cell r="GR111">
            <v>0.32600000000000007</v>
          </cell>
          <cell r="GW111">
            <v>0.28399999999999997</v>
          </cell>
          <cell r="GX111">
            <v>0.28819999999999996</v>
          </cell>
          <cell r="GY111">
            <v>0.29659999999999997</v>
          </cell>
          <cell r="GZ111">
            <v>0.30920000000000003</v>
          </cell>
          <cell r="HA111">
            <v>0.32600000000000007</v>
          </cell>
        </row>
        <row r="112">
          <cell r="CW112">
            <v>0.1704</v>
          </cell>
          <cell r="CX112">
            <v>0.17291999999999996</v>
          </cell>
          <cell r="CY112">
            <v>0.17795999999999998</v>
          </cell>
          <cell r="CZ112">
            <v>0.18551999999999999</v>
          </cell>
          <cell r="DA112">
            <v>0.1956</v>
          </cell>
          <cell r="DF112">
            <v>0.1704</v>
          </cell>
          <cell r="DG112">
            <v>0.17291999999999996</v>
          </cell>
          <cell r="DH112">
            <v>0.17795999999999998</v>
          </cell>
          <cell r="DI112">
            <v>0.18551999999999999</v>
          </cell>
          <cell r="DJ112">
            <v>0.1956</v>
          </cell>
          <cell r="GN112">
            <v>0.28399999999999997</v>
          </cell>
          <cell r="GO112">
            <v>0.28819999999999996</v>
          </cell>
          <cell r="GP112">
            <v>0.29659999999999997</v>
          </cell>
          <cell r="GQ112">
            <v>0.30920000000000003</v>
          </cell>
          <cell r="GR112">
            <v>0.32600000000000007</v>
          </cell>
          <cell r="GW112">
            <v>0.28399999999999997</v>
          </cell>
          <cell r="GX112">
            <v>0.28819999999999996</v>
          </cell>
          <cell r="GY112">
            <v>0.29659999999999997</v>
          </cell>
          <cell r="GZ112">
            <v>0.30920000000000003</v>
          </cell>
          <cell r="HA112">
            <v>0.32600000000000007</v>
          </cell>
        </row>
        <row r="113">
          <cell r="CW113">
            <v>0.1704</v>
          </cell>
          <cell r="CX113">
            <v>0.17291999999999996</v>
          </cell>
          <cell r="CY113">
            <v>0.17795999999999998</v>
          </cell>
          <cell r="CZ113">
            <v>0.18551999999999999</v>
          </cell>
          <cell r="DA113">
            <v>0.1956</v>
          </cell>
          <cell r="DF113">
            <v>0.1704</v>
          </cell>
          <cell r="DG113">
            <v>0.17291999999999996</v>
          </cell>
          <cell r="DH113">
            <v>0.17795999999999998</v>
          </cell>
          <cell r="DI113">
            <v>0.18551999999999999</v>
          </cell>
          <cell r="DJ113">
            <v>0.1956</v>
          </cell>
          <cell r="GN113">
            <v>0.28399999999999997</v>
          </cell>
          <cell r="GO113">
            <v>0.28819999999999996</v>
          </cell>
          <cell r="GP113">
            <v>0.29659999999999997</v>
          </cell>
          <cell r="GQ113">
            <v>0.30920000000000003</v>
          </cell>
          <cell r="GR113">
            <v>0.32600000000000007</v>
          </cell>
          <cell r="GW113">
            <v>0.28399999999999997</v>
          </cell>
          <cell r="GX113">
            <v>0.28819999999999996</v>
          </cell>
          <cell r="GY113">
            <v>0.29659999999999997</v>
          </cell>
          <cell r="GZ113">
            <v>0.30920000000000003</v>
          </cell>
          <cell r="HA113">
            <v>0.32600000000000007</v>
          </cell>
        </row>
        <row r="114">
          <cell r="CW114">
            <v>0.1704</v>
          </cell>
          <cell r="CX114">
            <v>0.17291999999999996</v>
          </cell>
          <cell r="CY114">
            <v>0.17795999999999998</v>
          </cell>
          <cell r="CZ114">
            <v>0.18551999999999999</v>
          </cell>
          <cell r="DA114">
            <v>0.1956</v>
          </cell>
          <cell r="DF114">
            <v>0.1704</v>
          </cell>
          <cell r="DG114">
            <v>0.17291999999999996</v>
          </cell>
          <cell r="DH114">
            <v>0.17795999999999998</v>
          </cell>
          <cell r="DI114">
            <v>0.18551999999999999</v>
          </cell>
          <cell r="DJ114">
            <v>0.1956</v>
          </cell>
          <cell r="GN114">
            <v>0.28399999999999997</v>
          </cell>
          <cell r="GO114">
            <v>0.28819999999999996</v>
          </cell>
          <cell r="GP114">
            <v>0.29659999999999997</v>
          </cell>
          <cell r="GQ114">
            <v>0.30920000000000003</v>
          </cell>
          <cell r="GR114">
            <v>0.32600000000000007</v>
          </cell>
          <cell r="GW114">
            <v>0.28399999999999997</v>
          </cell>
          <cell r="GX114">
            <v>0.28819999999999996</v>
          </cell>
          <cell r="GY114">
            <v>0.29659999999999997</v>
          </cell>
          <cell r="GZ114">
            <v>0.30920000000000003</v>
          </cell>
          <cell r="HA114">
            <v>0.32600000000000007</v>
          </cell>
        </row>
        <row r="115">
          <cell r="CW115">
            <v>0.1704</v>
          </cell>
          <cell r="CX115">
            <v>0.17291999999999996</v>
          </cell>
          <cell r="CY115">
            <v>0.17795999999999998</v>
          </cell>
          <cell r="CZ115">
            <v>0.18551999999999999</v>
          </cell>
          <cell r="DA115">
            <v>0.1956</v>
          </cell>
          <cell r="DF115">
            <v>0.1704</v>
          </cell>
          <cell r="DG115">
            <v>0.17291999999999996</v>
          </cell>
          <cell r="DH115">
            <v>0.17795999999999998</v>
          </cell>
          <cell r="DI115">
            <v>0.18551999999999999</v>
          </cell>
          <cell r="DJ115">
            <v>0.1956</v>
          </cell>
          <cell r="GN115">
            <v>0.28399999999999997</v>
          </cell>
          <cell r="GO115">
            <v>0.28819999999999996</v>
          </cell>
          <cell r="GP115">
            <v>0.29659999999999997</v>
          </cell>
          <cell r="GQ115">
            <v>0.30920000000000003</v>
          </cell>
          <cell r="GR115">
            <v>0.32600000000000007</v>
          </cell>
          <cell r="GW115">
            <v>0.28399999999999997</v>
          </cell>
          <cell r="GX115">
            <v>0.28819999999999996</v>
          </cell>
          <cell r="GY115">
            <v>0.29659999999999997</v>
          </cell>
          <cell r="GZ115">
            <v>0.30920000000000003</v>
          </cell>
          <cell r="HA115">
            <v>0.32600000000000007</v>
          </cell>
        </row>
        <row r="116">
          <cell r="CW116">
            <v>0.1704</v>
          </cell>
          <cell r="CX116">
            <v>0.17291999999999996</v>
          </cell>
          <cell r="CY116">
            <v>0.17795999999999998</v>
          </cell>
          <cell r="CZ116">
            <v>0.18551999999999999</v>
          </cell>
          <cell r="DA116">
            <v>0.1956</v>
          </cell>
          <cell r="DF116">
            <v>0.1704</v>
          </cell>
          <cell r="DG116">
            <v>0.17291999999999996</v>
          </cell>
          <cell r="DH116">
            <v>0.17795999999999998</v>
          </cell>
          <cell r="DI116">
            <v>0.18551999999999999</v>
          </cell>
          <cell r="DJ116">
            <v>0.1956</v>
          </cell>
          <cell r="GN116">
            <v>0.28399999999999997</v>
          </cell>
          <cell r="GO116">
            <v>0.28819999999999996</v>
          </cell>
          <cell r="GP116">
            <v>0.29659999999999997</v>
          </cell>
          <cell r="GQ116">
            <v>0.30920000000000003</v>
          </cell>
          <cell r="GR116">
            <v>0.32600000000000007</v>
          </cell>
          <cell r="GW116">
            <v>0.28399999999999997</v>
          </cell>
          <cell r="GX116">
            <v>0.28819999999999996</v>
          </cell>
          <cell r="GY116">
            <v>0.29659999999999997</v>
          </cell>
          <cell r="GZ116">
            <v>0.30920000000000003</v>
          </cell>
          <cell r="HA116">
            <v>0.32600000000000007</v>
          </cell>
        </row>
        <row r="117">
          <cell r="CW117">
            <v>0.1704</v>
          </cell>
          <cell r="CX117">
            <v>0.17291999999999996</v>
          </cell>
          <cell r="CY117">
            <v>0.17795999999999998</v>
          </cell>
          <cell r="CZ117">
            <v>0.18551999999999999</v>
          </cell>
          <cell r="DA117">
            <v>0.1956</v>
          </cell>
          <cell r="DF117">
            <v>0.1704</v>
          </cell>
          <cell r="DG117">
            <v>0.17291999999999996</v>
          </cell>
          <cell r="DH117">
            <v>0.17795999999999998</v>
          </cell>
          <cell r="DI117">
            <v>0.18551999999999999</v>
          </cell>
          <cell r="DJ117">
            <v>0.1956</v>
          </cell>
          <cell r="GN117">
            <v>0.34079999999999999</v>
          </cell>
          <cell r="GO117">
            <v>0.34583999999999993</v>
          </cell>
          <cell r="GP117">
            <v>0.35591999999999996</v>
          </cell>
          <cell r="GQ117">
            <v>0.37103999999999998</v>
          </cell>
          <cell r="GR117">
            <v>0.39119999999999999</v>
          </cell>
          <cell r="GW117">
            <v>0.28399999999999997</v>
          </cell>
          <cell r="GX117">
            <v>0.28819999999999996</v>
          </cell>
          <cell r="GY117">
            <v>0.29659999999999997</v>
          </cell>
          <cell r="GZ117">
            <v>0.30920000000000003</v>
          </cell>
          <cell r="HA117">
            <v>0.32600000000000007</v>
          </cell>
        </row>
        <row r="118">
          <cell r="CW118">
            <v>0.1704</v>
          </cell>
          <cell r="CX118">
            <v>0.17291999999999996</v>
          </cell>
          <cell r="CY118">
            <v>0.17795999999999998</v>
          </cell>
          <cell r="CZ118">
            <v>0.18551999999999999</v>
          </cell>
          <cell r="DA118">
            <v>0.1956</v>
          </cell>
          <cell r="DF118">
            <v>0.1704</v>
          </cell>
          <cell r="DG118">
            <v>0.17291999999999996</v>
          </cell>
          <cell r="DH118">
            <v>0.17795999999999998</v>
          </cell>
          <cell r="DI118">
            <v>0.18551999999999999</v>
          </cell>
          <cell r="DJ118">
            <v>0.1956</v>
          </cell>
          <cell r="GN118">
            <v>0.34079999999999999</v>
          </cell>
          <cell r="GO118">
            <v>0.34583999999999993</v>
          </cell>
          <cell r="GP118">
            <v>0.35591999999999996</v>
          </cell>
          <cell r="GQ118">
            <v>0.37103999999999998</v>
          </cell>
          <cell r="GR118">
            <v>0.39119999999999999</v>
          </cell>
          <cell r="GW118">
            <v>0.28399999999999997</v>
          </cell>
          <cell r="GX118">
            <v>0.28819999999999996</v>
          </cell>
          <cell r="GY118">
            <v>0.29659999999999997</v>
          </cell>
          <cell r="GZ118">
            <v>0.30920000000000003</v>
          </cell>
          <cell r="HA118">
            <v>0.32600000000000007</v>
          </cell>
        </row>
        <row r="119">
          <cell r="CW119">
            <v>0.1704</v>
          </cell>
          <cell r="CX119">
            <v>0.17291999999999996</v>
          </cell>
          <cell r="CY119">
            <v>0.17795999999999998</v>
          </cell>
          <cell r="CZ119">
            <v>0.18551999999999999</v>
          </cell>
          <cell r="DA119">
            <v>0.1956</v>
          </cell>
          <cell r="DF119">
            <v>0.1704</v>
          </cell>
          <cell r="DG119">
            <v>0.17291999999999996</v>
          </cell>
          <cell r="DH119">
            <v>0.17795999999999998</v>
          </cell>
          <cell r="DI119">
            <v>0.18551999999999999</v>
          </cell>
          <cell r="DJ119">
            <v>0.1956</v>
          </cell>
          <cell r="GN119">
            <v>0.34079999999999999</v>
          </cell>
          <cell r="GO119">
            <v>0.34583999999999993</v>
          </cell>
          <cell r="GP119">
            <v>0.35591999999999996</v>
          </cell>
          <cell r="GQ119">
            <v>0.37103999999999998</v>
          </cell>
          <cell r="GR119">
            <v>0.39119999999999999</v>
          </cell>
          <cell r="GW119">
            <v>0.28399999999999997</v>
          </cell>
          <cell r="GX119">
            <v>0.28819999999999996</v>
          </cell>
          <cell r="GY119">
            <v>0.29659999999999997</v>
          </cell>
          <cell r="GZ119">
            <v>0.30920000000000003</v>
          </cell>
          <cell r="HA119">
            <v>0.32600000000000007</v>
          </cell>
        </row>
        <row r="120">
          <cell r="CW120">
            <v>0.1704</v>
          </cell>
          <cell r="CX120">
            <v>0.17291999999999996</v>
          </cell>
          <cell r="CY120">
            <v>0.17795999999999998</v>
          </cell>
          <cell r="CZ120">
            <v>0.18551999999999999</v>
          </cell>
          <cell r="DA120">
            <v>0.1956</v>
          </cell>
          <cell r="DF120">
            <v>0.1704</v>
          </cell>
          <cell r="DG120">
            <v>0.17291999999999996</v>
          </cell>
          <cell r="DH120">
            <v>0.17795999999999998</v>
          </cell>
          <cell r="DI120">
            <v>0.18551999999999999</v>
          </cell>
          <cell r="DJ120">
            <v>0.1956</v>
          </cell>
          <cell r="GN120">
            <v>0.34079999999999999</v>
          </cell>
          <cell r="GO120">
            <v>0.34583999999999993</v>
          </cell>
          <cell r="GP120">
            <v>0.35591999999999996</v>
          </cell>
          <cell r="GQ120">
            <v>0.37103999999999998</v>
          </cell>
          <cell r="GR120">
            <v>0.39119999999999999</v>
          </cell>
          <cell r="GW120">
            <v>0.28399999999999997</v>
          </cell>
          <cell r="GX120">
            <v>0.28819999999999996</v>
          </cell>
          <cell r="GY120">
            <v>0.29659999999999997</v>
          </cell>
          <cell r="GZ120">
            <v>0.30920000000000003</v>
          </cell>
          <cell r="HA120">
            <v>0.32600000000000007</v>
          </cell>
        </row>
        <row r="121">
          <cell r="CW121">
            <v>0.1704</v>
          </cell>
          <cell r="CX121">
            <v>0.17291999999999996</v>
          </cell>
          <cell r="CY121">
            <v>0.17795999999999998</v>
          </cell>
          <cell r="CZ121">
            <v>0.18551999999999999</v>
          </cell>
          <cell r="DA121">
            <v>0.1956</v>
          </cell>
          <cell r="DF121">
            <v>0.1704</v>
          </cell>
          <cell r="DG121">
            <v>0.17291999999999996</v>
          </cell>
          <cell r="DH121">
            <v>0.17795999999999998</v>
          </cell>
          <cell r="DI121">
            <v>0.18551999999999999</v>
          </cell>
          <cell r="DJ121">
            <v>0.1956</v>
          </cell>
          <cell r="GN121">
            <v>0.34079999999999999</v>
          </cell>
          <cell r="GO121">
            <v>0.34583999999999993</v>
          </cell>
          <cell r="GP121">
            <v>0.35591999999999996</v>
          </cell>
          <cell r="GQ121">
            <v>0.37103999999999998</v>
          </cell>
          <cell r="GR121">
            <v>0.39119999999999999</v>
          </cell>
          <cell r="GW121">
            <v>0.28399999999999997</v>
          </cell>
          <cell r="GX121">
            <v>0.28819999999999996</v>
          </cell>
          <cell r="GY121">
            <v>0.29659999999999997</v>
          </cell>
          <cell r="GZ121">
            <v>0.30920000000000003</v>
          </cell>
          <cell r="HA121">
            <v>0.32600000000000007</v>
          </cell>
        </row>
        <row r="122">
          <cell r="CW122">
            <v>0.1704</v>
          </cell>
          <cell r="CX122">
            <v>0.17291999999999996</v>
          </cell>
          <cell r="CY122">
            <v>0.17795999999999998</v>
          </cell>
          <cell r="CZ122">
            <v>0.18551999999999999</v>
          </cell>
          <cell r="DA122">
            <v>0.1956</v>
          </cell>
          <cell r="DF122">
            <v>0.1704</v>
          </cell>
          <cell r="DG122">
            <v>0.17291999999999996</v>
          </cell>
          <cell r="DH122">
            <v>0.17795999999999998</v>
          </cell>
          <cell r="DI122">
            <v>0.18551999999999999</v>
          </cell>
          <cell r="DJ122">
            <v>0.1956</v>
          </cell>
          <cell r="GN122">
            <v>0.34079999999999999</v>
          </cell>
          <cell r="GO122">
            <v>0.34583999999999993</v>
          </cell>
          <cell r="GP122">
            <v>0.35591999999999996</v>
          </cell>
          <cell r="GQ122">
            <v>0.37103999999999998</v>
          </cell>
          <cell r="GR122">
            <v>0.39119999999999999</v>
          </cell>
          <cell r="GW122">
            <v>0.28399999999999997</v>
          </cell>
          <cell r="GX122">
            <v>0.28819999999999996</v>
          </cell>
          <cell r="GY122">
            <v>0.29659999999999997</v>
          </cell>
          <cell r="GZ122">
            <v>0.30920000000000003</v>
          </cell>
          <cell r="HA122">
            <v>0.32600000000000007</v>
          </cell>
        </row>
        <row r="123">
          <cell r="CW123">
            <v>0.1704</v>
          </cell>
          <cell r="CX123">
            <v>0.17291999999999996</v>
          </cell>
          <cell r="CY123">
            <v>0.17795999999999998</v>
          </cell>
          <cell r="CZ123">
            <v>0.18551999999999999</v>
          </cell>
          <cell r="DA123">
            <v>0.1956</v>
          </cell>
          <cell r="DF123">
            <v>0.1704</v>
          </cell>
          <cell r="DG123">
            <v>0.17291999999999996</v>
          </cell>
          <cell r="DH123">
            <v>0.17795999999999998</v>
          </cell>
          <cell r="DI123">
            <v>0.18551999999999999</v>
          </cell>
          <cell r="DJ123">
            <v>0.1956</v>
          </cell>
          <cell r="GN123">
            <v>0.34079999999999999</v>
          </cell>
          <cell r="GO123">
            <v>0.34583999999999993</v>
          </cell>
          <cell r="GP123">
            <v>0.35591999999999996</v>
          </cell>
          <cell r="GQ123">
            <v>0.37103999999999998</v>
          </cell>
          <cell r="GR123">
            <v>0.39119999999999999</v>
          </cell>
          <cell r="GW123">
            <v>0.34079999999999999</v>
          </cell>
          <cell r="GX123">
            <v>0.34583999999999993</v>
          </cell>
          <cell r="GY123">
            <v>0.35591999999999996</v>
          </cell>
          <cell r="GZ123">
            <v>0.37103999999999998</v>
          </cell>
          <cell r="HA123">
            <v>0.39119999999999999</v>
          </cell>
        </row>
        <row r="124">
          <cell r="CW124">
            <v>0.1704</v>
          </cell>
          <cell r="CX124">
            <v>0.17291999999999996</v>
          </cell>
          <cell r="CY124">
            <v>0.17795999999999998</v>
          </cell>
          <cell r="CZ124">
            <v>0.18551999999999999</v>
          </cell>
          <cell r="DA124">
            <v>0.1956</v>
          </cell>
          <cell r="DF124">
            <v>0.1704</v>
          </cell>
          <cell r="DG124">
            <v>0.17291999999999996</v>
          </cell>
          <cell r="DH124">
            <v>0.17795999999999998</v>
          </cell>
          <cell r="DI124">
            <v>0.18551999999999999</v>
          </cell>
          <cell r="DJ124">
            <v>0.1956</v>
          </cell>
          <cell r="GN124">
            <v>0.34079999999999999</v>
          </cell>
          <cell r="GO124">
            <v>0.34583999999999993</v>
          </cell>
          <cell r="GP124">
            <v>0.35591999999999996</v>
          </cell>
          <cell r="GQ124">
            <v>0.37103999999999998</v>
          </cell>
          <cell r="GR124">
            <v>0.39119999999999999</v>
          </cell>
          <cell r="GW124">
            <v>0.34079999999999999</v>
          </cell>
          <cell r="GX124">
            <v>0.34583999999999993</v>
          </cell>
          <cell r="GY124">
            <v>0.35591999999999996</v>
          </cell>
          <cell r="GZ124">
            <v>0.37103999999999998</v>
          </cell>
          <cell r="HA124">
            <v>0.39119999999999999</v>
          </cell>
        </row>
        <row r="125">
          <cell r="CW125">
            <v>0.1704</v>
          </cell>
          <cell r="CX125">
            <v>0.17291999999999996</v>
          </cell>
          <cell r="CY125">
            <v>0.17795999999999998</v>
          </cell>
          <cell r="CZ125">
            <v>0.18551999999999999</v>
          </cell>
          <cell r="DA125">
            <v>0.1956</v>
          </cell>
          <cell r="DF125">
            <v>0.1704</v>
          </cell>
          <cell r="DG125">
            <v>0.17291999999999996</v>
          </cell>
          <cell r="DH125">
            <v>0.17795999999999998</v>
          </cell>
          <cell r="DI125">
            <v>0.18551999999999999</v>
          </cell>
          <cell r="DJ125">
            <v>0.1956</v>
          </cell>
          <cell r="GN125">
            <v>0.34079999999999999</v>
          </cell>
          <cell r="GO125">
            <v>0.34583999999999993</v>
          </cell>
          <cell r="GP125">
            <v>0.35591999999999996</v>
          </cell>
          <cell r="GQ125">
            <v>0.37103999999999998</v>
          </cell>
          <cell r="GR125">
            <v>0.39119999999999999</v>
          </cell>
          <cell r="GW125">
            <v>0.34079999999999999</v>
          </cell>
          <cell r="GX125">
            <v>0.34583999999999993</v>
          </cell>
          <cell r="GY125">
            <v>0.35591999999999996</v>
          </cell>
          <cell r="GZ125">
            <v>0.37103999999999998</v>
          </cell>
          <cell r="HA125">
            <v>0.39119999999999999</v>
          </cell>
        </row>
        <row r="126">
          <cell r="CW126">
            <v>0.1704</v>
          </cell>
          <cell r="CX126">
            <v>0.17291999999999996</v>
          </cell>
          <cell r="CY126">
            <v>0.17795999999999998</v>
          </cell>
          <cell r="CZ126">
            <v>0.18551999999999999</v>
          </cell>
          <cell r="DA126">
            <v>0.1956</v>
          </cell>
          <cell r="DF126">
            <v>0.1704</v>
          </cell>
          <cell r="DG126">
            <v>0.17291999999999996</v>
          </cell>
          <cell r="DH126">
            <v>0.17795999999999998</v>
          </cell>
          <cell r="DI126">
            <v>0.18551999999999999</v>
          </cell>
          <cell r="DJ126">
            <v>0.1956</v>
          </cell>
          <cell r="GN126">
            <v>0.34079999999999999</v>
          </cell>
          <cell r="GO126">
            <v>0.34583999999999993</v>
          </cell>
          <cell r="GP126">
            <v>0.35591999999999996</v>
          </cell>
          <cell r="GQ126">
            <v>0.37103999999999998</v>
          </cell>
          <cell r="GR126">
            <v>0.39119999999999999</v>
          </cell>
          <cell r="GW126">
            <v>0.34079999999999999</v>
          </cell>
          <cell r="GX126">
            <v>0.34583999999999993</v>
          </cell>
          <cell r="GY126">
            <v>0.35591999999999996</v>
          </cell>
          <cell r="GZ126">
            <v>0.37103999999999998</v>
          </cell>
          <cell r="HA126">
            <v>0.39119999999999999</v>
          </cell>
        </row>
        <row r="127">
          <cell r="CW127">
            <v>0.1704</v>
          </cell>
          <cell r="CX127">
            <v>0.17291999999999996</v>
          </cell>
          <cell r="CY127">
            <v>0.17795999999999998</v>
          </cell>
          <cell r="CZ127">
            <v>0.18551999999999999</v>
          </cell>
          <cell r="DA127">
            <v>0.1956</v>
          </cell>
          <cell r="DF127">
            <v>0.1704</v>
          </cell>
          <cell r="DG127">
            <v>0.17291999999999996</v>
          </cell>
          <cell r="DH127">
            <v>0.17795999999999998</v>
          </cell>
          <cell r="DI127">
            <v>0.18551999999999999</v>
          </cell>
          <cell r="DJ127">
            <v>0.1956</v>
          </cell>
          <cell r="GN127">
            <v>0.34079999999999999</v>
          </cell>
          <cell r="GO127">
            <v>0.34583999999999993</v>
          </cell>
          <cell r="GP127">
            <v>0.35591999999999996</v>
          </cell>
          <cell r="GQ127">
            <v>0.37103999999999998</v>
          </cell>
          <cell r="GR127">
            <v>0.39119999999999999</v>
          </cell>
          <cell r="GW127">
            <v>0.34079999999999999</v>
          </cell>
          <cell r="GX127">
            <v>0.34583999999999993</v>
          </cell>
          <cell r="GY127">
            <v>0.35591999999999996</v>
          </cell>
          <cell r="GZ127">
            <v>0.37103999999999998</v>
          </cell>
          <cell r="HA127">
            <v>0.39119999999999999</v>
          </cell>
        </row>
        <row r="128">
          <cell r="CW128">
            <v>0.1704</v>
          </cell>
          <cell r="CX128">
            <v>0.17291999999999996</v>
          </cell>
          <cell r="CY128">
            <v>0.17795999999999998</v>
          </cell>
          <cell r="CZ128">
            <v>0.18551999999999999</v>
          </cell>
          <cell r="DA128">
            <v>0.1956</v>
          </cell>
          <cell r="DF128">
            <v>0.1704</v>
          </cell>
          <cell r="DG128">
            <v>0.17291999999999996</v>
          </cell>
          <cell r="DH128">
            <v>0.17795999999999998</v>
          </cell>
          <cell r="DI128">
            <v>0.18551999999999999</v>
          </cell>
          <cell r="DJ128">
            <v>0.1956</v>
          </cell>
          <cell r="GN128">
            <v>0.34079999999999999</v>
          </cell>
          <cell r="GO128">
            <v>0.34583999999999993</v>
          </cell>
          <cell r="GP128">
            <v>0.35591999999999996</v>
          </cell>
          <cell r="GQ128">
            <v>0.37103999999999998</v>
          </cell>
          <cell r="GR128">
            <v>0.39119999999999999</v>
          </cell>
          <cell r="GW128">
            <v>0.34079999999999999</v>
          </cell>
          <cell r="GX128">
            <v>0.34583999999999993</v>
          </cell>
          <cell r="GY128">
            <v>0.35591999999999996</v>
          </cell>
          <cell r="GZ128">
            <v>0.37103999999999998</v>
          </cell>
          <cell r="HA128">
            <v>0.39119999999999999</v>
          </cell>
        </row>
        <row r="129">
          <cell r="CW129">
            <v>0.1704</v>
          </cell>
          <cell r="CX129">
            <v>0.17291999999999996</v>
          </cell>
          <cell r="CY129">
            <v>0.17795999999999998</v>
          </cell>
          <cell r="CZ129">
            <v>0.18551999999999999</v>
          </cell>
          <cell r="DA129">
            <v>0.1956</v>
          </cell>
          <cell r="DF129">
            <v>0.19879999999999998</v>
          </cell>
          <cell r="DG129">
            <v>0.20173999999999995</v>
          </cell>
          <cell r="DH129">
            <v>0.20761999999999997</v>
          </cell>
          <cell r="DI129">
            <v>0.21643999999999999</v>
          </cell>
          <cell r="DJ129">
            <v>0.22819999999999999</v>
          </cell>
          <cell r="GN129">
            <v>0.34079999999999999</v>
          </cell>
          <cell r="GO129">
            <v>0.34583999999999993</v>
          </cell>
          <cell r="GP129">
            <v>0.35591999999999996</v>
          </cell>
          <cell r="GQ129">
            <v>0.37103999999999998</v>
          </cell>
          <cell r="GR129">
            <v>0.39119999999999999</v>
          </cell>
          <cell r="GW129">
            <v>0.34079999999999999</v>
          </cell>
          <cell r="GX129">
            <v>0.34583999999999993</v>
          </cell>
          <cell r="GY129">
            <v>0.35591999999999996</v>
          </cell>
          <cell r="GZ129">
            <v>0.37103999999999998</v>
          </cell>
          <cell r="HA129">
            <v>0.39119999999999999</v>
          </cell>
        </row>
        <row r="130">
          <cell r="CW130">
            <v>0.1704</v>
          </cell>
          <cell r="CX130">
            <v>0.17291999999999996</v>
          </cell>
          <cell r="CY130">
            <v>0.17795999999999998</v>
          </cell>
          <cell r="CZ130">
            <v>0.18551999999999999</v>
          </cell>
          <cell r="DA130">
            <v>0.1956</v>
          </cell>
          <cell r="DF130">
            <v>0.19879999999999998</v>
          </cell>
          <cell r="DG130">
            <v>0.20173999999999995</v>
          </cell>
          <cell r="DH130">
            <v>0.20761999999999997</v>
          </cell>
          <cell r="DI130">
            <v>0.21643999999999999</v>
          </cell>
          <cell r="DJ130">
            <v>0.22819999999999999</v>
          </cell>
          <cell r="GN130">
            <v>0.34079999999999999</v>
          </cell>
          <cell r="GO130">
            <v>0.34583999999999993</v>
          </cell>
          <cell r="GP130">
            <v>0.35591999999999996</v>
          </cell>
          <cell r="GQ130">
            <v>0.37103999999999998</v>
          </cell>
          <cell r="GR130">
            <v>0.39119999999999999</v>
          </cell>
          <cell r="GW130">
            <v>0.34079999999999999</v>
          </cell>
          <cell r="GX130">
            <v>0.34583999999999993</v>
          </cell>
          <cell r="GY130">
            <v>0.35591999999999996</v>
          </cell>
          <cell r="GZ130">
            <v>0.37103999999999998</v>
          </cell>
          <cell r="HA130">
            <v>0.39119999999999999</v>
          </cell>
        </row>
        <row r="131">
          <cell r="CW131">
            <v>0.1704</v>
          </cell>
          <cell r="CX131">
            <v>0.17291999999999996</v>
          </cell>
          <cell r="CY131">
            <v>0.17795999999999998</v>
          </cell>
          <cell r="CZ131">
            <v>0.18551999999999999</v>
          </cell>
          <cell r="DA131">
            <v>0.1956</v>
          </cell>
          <cell r="DF131">
            <v>0.19879999999999998</v>
          </cell>
          <cell r="DG131">
            <v>0.20173999999999995</v>
          </cell>
          <cell r="DH131">
            <v>0.20761999999999997</v>
          </cell>
          <cell r="DI131">
            <v>0.21643999999999999</v>
          </cell>
          <cell r="DJ131">
            <v>0.22819999999999999</v>
          </cell>
          <cell r="GN131">
            <v>0.34079999999999999</v>
          </cell>
          <cell r="GO131">
            <v>0.34583999999999993</v>
          </cell>
          <cell r="GP131">
            <v>0.35591999999999996</v>
          </cell>
          <cell r="GQ131">
            <v>0.37103999999999998</v>
          </cell>
          <cell r="GR131">
            <v>0.39119999999999999</v>
          </cell>
          <cell r="GW131">
            <v>0.34079999999999999</v>
          </cell>
          <cell r="GX131">
            <v>0.34583999999999993</v>
          </cell>
          <cell r="GY131">
            <v>0.35591999999999996</v>
          </cell>
          <cell r="GZ131">
            <v>0.37103999999999998</v>
          </cell>
          <cell r="HA131">
            <v>0.39119999999999999</v>
          </cell>
        </row>
        <row r="132">
          <cell r="CW132">
            <v>0.1704</v>
          </cell>
          <cell r="CX132">
            <v>0.17291999999999996</v>
          </cell>
          <cell r="CY132">
            <v>0.17795999999999998</v>
          </cell>
          <cell r="CZ132">
            <v>0.18551999999999999</v>
          </cell>
          <cell r="DA132">
            <v>0.1956</v>
          </cell>
          <cell r="DF132">
            <v>0.19879999999999998</v>
          </cell>
          <cell r="DG132">
            <v>0.20173999999999995</v>
          </cell>
          <cell r="DH132">
            <v>0.20761999999999997</v>
          </cell>
          <cell r="DI132">
            <v>0.21643999999999999</v>
          </cell>
          <cell r="DJ132">
            <v>0.22819999999999999</v>
          </cell>
          <cell r="GN132">
            <v>0.34079999999999999</v>
          </cell>
          <cell r="GO132">
            <v>0.34583999999999993</v>
          </cell>
          <cell r="GP132">
            <v>0.35591999999999996</v>
          </cell>
          <cell r="GQ132">
            <v>0.37103999999999998</v>
          </cell>
          <cell r="GR132">
            <v>0.39119999999999999</v>
          </cell>
          <cell r="GW132">
            <v>0.34079999999999999</v>
          </cell>
          <cell r="GX132">
            <v>0.34583999999999993</v>
          </cell>
          <cell r="GY132">
            <v>0.35591999999999996</v>
          </cell>
          <cell r="GZ132">
            <v>0.37103999999999998</v>
          </cell>
          <cell r="HA132">
            <v>0.39119999999999999</v>
          </cell>
        </row>
        <row r="133">
          <cell r="CW133">
            <v>0.1704</v>
          </cell>
          <cell r="CX133">
            <v>0.17291999999999996</v>
          </cell>
          <cell r="CY133">
            <v>0.17795999999999998</v>
          </cell>
          <cell r="CZ133">
            <v>0.18551999999999999</v>
          </cell>
          <cell r="DA133">
            <v>0.1956</v>
          </cell>
          <cell r="DF133">
            <v>0.19879999999999998</v>
          </cell>
          <cell r="DG133">
            <v>0.20173999999999995</v>
          </cell>
          <cell r="DH133">
            <v>0.20761999999999997</v>
          </cell>
          <cell r="DI133">
            <v>0.21643999999999999</v>
          </cell>
          <cell r="DJ133">
            <v>0.22819999999999999</v>
          </cell>
          <cell r="GN133">
            <v>0.34079999999999999</v>
          </cell>
          <cell r="GO133">
            <v>0.34583999999999993</v>
          </cell>
          <cell r="GP133">
            <v>0.35591999999999996</v>
          </cell>
          <cell r="GQ133">
            <v>0.37103999999999998</v>
          </cell>
          <cell r="GR133">
            <v>0.39119999999999999</v>
          </cell>
          <cell r="GW133">
            <v>0.34079999999999999</v>
          </cell>
          <cell r="GX133">
            <v>0.34583999999999993</v>
          </cell>
          <cell r="GY133">
            <v>0.35591999999999996</v>
          </cell>
          <cell r="GZ133">
            <v>0.37103999999999998</v>
          </cell>
          <cell r="HA133">
            <v>0.39119999999999999</v>
          </cell>
        </row>
        <row r="134">
          <cell r="CW134">
            <v>0.1704</v>
          </cell>
          <cell r="CX134">
            <v>0.17291999999999996</v>
          </cell>
          <cell r="CY134">
            <v>0.17795999999999998</v>
          </cell>
          <cell r="CZ134">
            <v>0.18551999999999999</v>
          </cell>
          <cell r="DA134">
            <v>0.1956</v>
          </cell>
          <cell r="DF134">
            <v>0.19879999999999998</v>
          </cell>
          <cell r="DG134">
            <v>0.20173999999999995</v>
          </cell>
          <cell r="DH134">
            <v>0.20761999999999997</v>
          </cell>
          <cell r="DI134">
            <v>0.21643999999999999</v>
          </cell>
          <cell r="DJ134">
            <v>0.22819999999999999</v>
          </cell>
          <cell r="GN134">
            <v>0.34079999999999999</v>
          </cell>
          <cell r="GO134">
            <v>0.34583999999999993</v>
          </cell>
          <cell r="GP134">
            <v>0.35591999999999996</v>
          </cell>
          <cell r="GQ134">
            <v>0.37103999999999998</v>
          </cell>
          <cell r="GR134">
            <v>0.39119999999999999</v>
          </cell>
          <cell r="GW134">
            <v>0.34079999999999999</v>
          </cell>
          <cell r="GX134">
            <v>0.34583999999999993</v>
          </cell>
          <cell r="GY134">
            <v>0.35591999999999996</v>
          </cell>
          <cell r="GZ134">
            <v>0.37103999999999998</v>
          </cell>
          <cell r="HA134">
            <v>0.39119999999999999</v>
          </cell>
        </row>
        <row r="135">
          <cell r="CW135">
            <v>0.1704</v>
          </cell>
          <cell r="CX135">
            <v>0.17291999999999996</v>
          </cell>
          <cell r="CY135">
            <v>0.17795999999999998</v>
          </cell>
          <cell r="CZ135">
            <v>0.18551999999999999</v>
          </cell>
          <cell r="DA135">
            <v>0.1956</v>
          </cell>
          <cell r="DF135">
            <v>0.19879999999999998</v>
          </cell>
          <cell r="DG135">
            <v>0.20173999999999995</v>
          </cell>
          <cell r="DH135">
            <v>0.20761999999999997</v>
          </cell>
          <cell r="DI135">
            <v>0.21643999999999999</v>
          </cell>
          <cell r="DJ135">
            <v>0.22819999999999999</v>
          </cell>
          <cell r="GN135">
            <v>0.34079999999999999</v>
          </cell>
          <cell r="GO135">
            <v>0.34583999999999993</v>
          </cell>
          <cell r="GP135">
            <v>0.35591999999999996</v>
          </cell>
          <cell r="GQ135">
            <v>0.37103999999999998</v>
          </cell>
          <cell r="GR135">
            <v>0.39119999999999999</v>
          </cell>
          <cell r="GW135">
            <v>0.34079999999999999</v>
          </cell>
          <cell r="GX135">
            <v>0.34583999999999993</v>
          </cell>
          <cell r="GY135">
            <v>0.35591999999999996</v>
          </cell>
          <cell r="GZ135">
            <v>0.37103999999999998</v>
          </cell>
          <cell r="HA135">
            <v>0.39119999999999999</v>
          </cell>
        </row>
        <row r="136">
          <cell r="CW136">
            <v>0.19879999999999998</v>
          </cell>
          <cell r="CX136">
            <v>0.20173999999999995</v>
          </cell>
          <cell r="CY136">
            <v>0.20761999999999997</v>
          </cell>
          <cell r="CZ136">
            <v>0.21643999999999999</v>
          </cell>
          <cell r="DA136">
            <v>0.22819999999999999</v>
          </cell>
          <cell r="DF136">
            <v>0.19879999999999998</v>
          </cell>
          <cell r="DG136">
            <v>0.20173999999999995</v>
          </cell>
          <cell r="DH136">
            <v>0.20761999999999997</v>
          </cell>
          <cell r="DI136">
            <v>0.21643999999999999</v>
          </cell>
          <cell r="DJ136">
            <v>0.22819999999999999</v>
          </cell>
          <cell r="GN136">
            <v>0.34079999999999999</v>
          </cell>
          <cell r="GO136">
            <v>0.34583999999999993</v>
          </cell>
          <cell r="GP136">
            <v>0.35591999999999996</v>
          </cell>
          <cell r="GQ136">
            <v>0.37103999999999998</v>
          </cell>
          <cell r="GR136">
            <v>0.39119999999999999</v>
          </cell>
          <cell r="GW136">
            <v>0.34079999999999999</v>
          </cell>
          <cell r="GX136">
            <v>0.34583999999999993</v>
          </cell>
          <cell r="GY136">
            <v>0.35591999999999996</v>
          </cell>
          <cell r="GZ136">
            <v>0.37103999999999998</v>
          </cell>
          <cell r="HA136">
            <v>0.39119999999999999</v>
          </cell>
        </row>
        <row r="137">
          <cell r="CW137">
            <v>0.19879999999999998</v>
          </cell>
          <cell r="CX137">
            <v>0.20173999999999995</v>
          </cell>
          <cell r="CY137">
            <v>0.20761999999999997</v>
          </cell>
          <cell r="CZ137">
            <v>0.21643999999999999</v>
          </cell>
          <cell r="DA137">
            <v>0.22819999999999999</v>
          </cell>
          <cell r="DF137">
            <v>0.19879999999999998</v>
          </cell>
          <cell r="DG137">
            <v>0.20173999999999995</v>
          </cell>
          <cell r="DH137">
            <v>0.20761999999999997</v>
          </cell>
          <cell r="DI137">
            <v>0.21643999999999999</v>
          </cell>
          <cell r="DJ137">
            <v>0.22819999999999999</v>
          </cell>
          <cell r="GN137">
            <v>0.34079999999999999</v>
          </cell>
          <cell r="GO137">
            <v>0.34583999999999993</v>
          </cell>
          <cell r="GP137">
            <v>0.35591999999999996</v>
          </cell>
          <cell r="GQ137">
            <v>0.37103999999999998</v>
          </cell>
          <cell r="GR137">
            <v>0.39119999999999999</v>
          </cell>
          <cell r="GW137">
            <v>0.34079999999999999</v>
          </cell>
          <cell r="GX137">
            <v>0.34583999999999993</v>
          </cell>
          <cell r="GY137">
            <v>0.35591999999999996</v>
          </cell>
          <cell r="GZ137">
            <v>0.37103999999999998</v>
          </cell>
          <cell r="HA137">
            <v>0.39119999999999999</v>
          </cell>
        </row>
        <row r="138">
          <cell r="CW138">
            <v>0.19879999999999998</v>
          </cell>
          <cell r="CX138">
            <v>0.20173999999999995</v>
          </cell>
          <cell r="CY138">
            <v>0.20761999999999997</v>
          </cell>
          <cell r="CZ138">
            <v>0.21643999999999999</v>
          </cell>
          <cell r="DA138">
            <v>0.22819999999999999</v>
          </cell>
          <cell r="DF138">
            <v>0.19879999999999998</v>
          </cell>
          <cell r="DG138">
            <v>0.20173999999999995</v>
          </cell>
          <cell r="DH138">
            <v>0.20761999999999997</v>
          </cell>
          <cell r="DI138">
            <v>0.21643999999999999</v>
          </cell>
          <cell r="DJ138">
            <v>0.22819999999999999</v>
          </cell>
          <cell r="GN138">
            <v>0.34079999999999999</v>
          </cell>
          <cell r="GO138">
            <v>0.34583999999999993</v>
          </cell>
          <cell r="GP138">
            <v>0.35591999999999996</v>
          </cell>
          <cell r="GQ138">
            <v>0.37103999999999998</v>
          </cell>
          <cell r="GR138">
            <v>0.39119999999999999</v>
          </cell>
          <cell r="GW138">
            <v>0.34079999999999999</v>
          </cell>
          <cell r="GX138">
            <v>0.34583999999999993</v>
          </cell>
          <cell r="GY138">
            <v>0.35591999999999996</v>
          </cell>
          <cell r="GZ138">
            <v>0.37103999999999998</v>
          </cell>
          <cell r="HA138">
            <v>0.39119999999999999</v>
          </cell>
        </row>
        <row r="139">
          <cell r="CW139">
            <v>0.19879999999999998</v>
          </cell>
          <cell r="CX139">
            <v>0.20173999999999995</v>
          </cell>
          <cell r="CY139">
            <v>0.20761999999999997</v>
          </cell>
          <cell r="CZ139">
            <v>0.21643999999999999</v>
          </cell>
          <cell r="DA139">
            <v>0.22819999999999999</v>
          </cell>
          <cell r="DF139">
            <v>0.19879999999999998</v>
          </cell>
          <cell r="DG139">
            <v>0.20173999999999995</v>
          </cell>
          <cell r="DH139">
            <v>0.20761999999999997</v>
          </cell>
          <cell r="DI139">
            <v>0.21643999999999999</v>
          </cell>
          <cell r="DJ139">
            <v>0.22819999999999999</v>
          </cell>
          <cell r="GN139">
            <v>0.34079999999999999</v>
          </cell>
          <cell r="GO139">
            <v>0.34583999999999993</v>
          </cell>
          <cell r="GP139">
            <v>0.35591999999999996</v>
          </cell>
          <cell r="GQ139">
            <v>0.37103999999999998</v>
          </cell>
          <cell r="GR139">
            <v>0.39119999999999999</v>
          </cell>
          <cell r="GW139">
            <v>0.34079999999999999</v>
          </cell>
          <cell r="GX139">
            <v>0.34583999999999993</v>
          </cell>
          <cell r="GY139">
            <v>0.35591999999999996</v>
          </cell>
          <cell r="GZ139">
            <v>0.37103999999999998</v>
          </cell>
          <cell r="HA139">
            <v>0.39119999999999999</v>
          </cell>
        </row>
        <row r="140">
          <cell r="CW140">
            <v>0.19879999999999998</v>
          </cell>
          <cell r="CX140">
            <v>0.20173999999999995</v>
          </cell>
          <cell r="CY140">
            <v>0.20761999999999997</v>
          </cell>
          <cell r="CZ140">
            <v>0.21643999999999999</v>
          </cell>
          <cell r="DA140">
            <v>0.22819999999999999</v>
          </cell>
          <cell r="DF140">
            <v>0.19879999999999998</v>
          </cell>
          <cell r="DG140">
            <v>0.20173999999999995</v>
          </cell>
          <cell r="DH140">
            <v>0.20761999999999997</v>
          </cell>
          <cell r="DI140">
            <v>0.21643999999999999</v>
          </cell>
          <cell r="DJ140">
            <v>0.22819999999999999</v>
          </cell>
          <cell r="GN140">
            <v>0.34079999999999999</v>
          </cell>
          <cell r="GO140">
            <v>0.34583999999999993</v>
          </cell>
          <cell r="GP140">
            <v>0.35591999999999996</v>
          </cell>
          <cell r="GQ140">
            <v>0.37103999999999998</v>
          </cell>
          <cell r="GR140">
            <v>0.39119999999999999</v>
          </cell>
          <cell r="GW140">
            <v>0.34079999999999999</v>
          </cell>
          <cell r="GX140">
            <v>0.34583999999999993</v>
          </cell>
          <cell r="GY140">
            <v>0.35591999999999996</v>
          </cell>
          <cell r="GZ140">
            <v>0.37103999999999998</v>
          </cell>
          <cell r="HA140">
            <v>0.39119999999999999</v>
          </cell>
        </row>
        <row r="141">
          <cell r="CW141">
            <v>0.19879999999999998</v>
          </cell>
          <cell r="CX141">
            <v>0.20173999999999995</v>
          </cell>
          <cell r="CY141">
            <v>0.20761999999999997</v>
          </cell>
          <cell r="CZ141">
            <v>0.21643999999999999</v>
          </cell>
          <cell r="DA141">
            <v>0.22819999999999999</v>
          </cell>
          <cell r="DF141">
            <v>0.19879999999999998</v>
          </cell>
          <cell r="DG141">
            <v>0.20173999999999995</v>
          </cell>
          <cell r="DH141">
            <v>0.20761999999999997</v>
          </cell>
          <cell r="DI141">
            <v>0.21643999999999999</v>
          </cell>
          <cell r="DJ141">
            <v>0.22819999999999999</v>
          </cell>
          <cell r="GN141">
            <v>0.34079999999999999</v>
          </cell>
          <cell r="GO141">
            <v>0.34583999999999993</v>
          </cell>
          <cell r="GP141">
            <v>0.35591999999999996</v>
          </cell>
          <cell r="GQ141">
            <v>0.37103999999999998</v>
          </cell>
          <cell r="GR141">
            <v>0.39119999999999999</v>
          </cell>
          <cell r="GW141">
            <v>0.34079999999999999</v>
          </cell>
          <cell r="GX141">
            <v>0.34583999999999993</v>
          </cell>
          <cell r="GY141">
            <v>0.35591999999999996</v>
          </cell>
          <cell r="GZ141">
            <v>0.37103999999999998</v>
          </cell>
          <cell r="HA141">
            <v>0.39119999999999999</v>
          </cell>
        </row>
        <row r="142">
          <cell r="CW142">
            <v>0.19879999999999998</v>
          </cell>
          <cell r="CX142">
            <v>0.20173999999999995</v>
          </cell>
          <cell r="CY142">
            <v>0.20761999999999997</v>
          </cell>
          <cell r="CZ142">
            <v>0.21643999999999999</v>
          </cell>
          <cell r="DA142">
            <v>0.22819999999999999</v>
          </cell>
          <cell r="DF142">
            <v>0.19879999999999998</v>
          </cell>
          <cell r="DG142">
            <v>0.20173999999999995</v>
          </cell>
          <cell r="DH142">
            <v>0.20761999999999997</v>
          </cell>
          <cell r="DI142">
            <v>0.21643999999999999</v>
          </cell>
          <cell r="DJ142">
            <v>0.22819999999999999</v>
          </cell>
          <cell r="GN142">
            <v>0.39759999999999995</v>
          </cell>
          <cell r="GO142">
            <v>0.40347999999999989</v>
          </cell>
          <cell r="GP142">
            <v>0.41523999999999994</v>
          </cell>
          <cell r="GQ142">
            <v>0.43287999999999999</v>
          </cell>
          <cell r="GR142">
            <v>0.45639999999999997</v>
          </cell>
          <cell r="GW142">
            <v>0.34079999999999999</v>
          </cell>
          <cell r="GX142">
            <v>0.34583999999999993</v>
          </cell>
          <cell r="GY142">
            <v>0.35591999999999996</v>
          </cell>
          <cell r="GZ142">
            <v>0.37103999999999998</v>
          </cell>
          <cell r="HA142">
            <v>0.39119999999999999</v>
          </cell>
        </row>
        <row r="143">
          <cell r="CW143">
            <v>0.19879999999999998</v>
          </cell>
          <cell r="CX143">
            <v>0.20173999999999995</v>
          </cell>
          <cell r="CY143">
            <v>0.20761999999999997</v>
          </cell>
          <cell r="CZ143">
            <v>0.21643999999999999</v>
          </cell>
          <cell r="DA143">
            <v>0.22819999999999999</v>
          </cell>
          <cell r="DF143">
            <v>0.19879999999999998</v>
          </cell>
          <cell r="DG143">
            <v>0.20173999999999995</v>
          </cell>
          <cell r="DH143">
            <v>0.20761999999999997</v>
          </cell>
          <cell r="DI143">
            <v>0.21643999999999999</v>
          </cell>
          <cell r="DJ143">
            <v>0.22819999999999999</v>
          </cell>
          <cell r="GN143">
            <v>0.39759999999999995</v>
          </cell>
          <cell r="GO143">
            <v>0.40347999999999989</v>
          </cell>
          <cell r="GP143">
            <v>0.41523999999999994</v>
          </cell>
          <cell r="GQ143">
            <v>0.43287999999999999</v>
          </cell>
          <cell r="GR143">
            <v>0.45639999999999997</v>
          </cell>
          <cell r="GW143">
            <v>0.34079999999999999</v>
          </cell>
          <cell r="GX143">
            <v>0.34583999999999993</v>
          </cell>
          <cell r="GY143">
            <v>0.35591999999999996</v>
          </cell>
          <cell r="GZ143">
            <v>0.37103999999999998</v>
          </cell>
          <cell r="HA143">
            <v>0.39119999999999999</v>
          </cell>
        </row>
        <row r="144">
          <cell r="CW144">
            <v>0.19879999999999998</v>
          </cell>
          <cell r="CX144">
            <v>0.20173999999999995</v>
          </cell>
          <cell r="CY144">
            <v>0.20761999999999997</v>
          </cell>
          <cell r="CZ144">
            <v>0.21643999999999999</v>
          </cell>
          <cell r="DA144">
            <v>0.22819999999999999</v>
          </cell>
          <cell r="DF144">
            <v>0.19879999999999998</v>
          </cell>
          <cell r="DG144">
            <v>0.20173999999999995</v>
          </cell>
          <cell r="DH144">
            <v>0.20761999999999997</v>
          </cell>
          <cell r="DI144">
            <v>0.21643999999999999</v>
          </cell>
          <cell r="DJ144">
            <v>0.22819999999999999</v>
          </cell>
          <cell r="GN144">
            <v>0.39759999999999995</v>
          </cell>
          <cell r="GO144">
            <v>0.40347999999999989</v>
          </cell>
          <cell r="GP144">
            <v>0.41523999999999994</v>
          </cell>
          <cell r="GQ144">
            <v>0.43287999999999999</v>
          </cell>
          <cell r="GR144">
            <v>0.45639999999999997</v>
          </cell>
          <cell r="GW144">
            <v>0.34079999999999999</v>
          </cell>
          <cell r="GX144">
            <v>0.34583999999999993</v>
          </cell>
          <cell r="GY144">
            <v>0.35591999999999996</v>
          </cell>
          <cell r="GZ144">
            <v>0.37103999999999998</v>
          </cell>
          <cell r="HA144">
            <v>0.39119999999999999</v>
          </cell>
        </row>
        <row r="145">
          <cell r="CW145">
            <v>0.19879999999999998</v>
          </cell>
          <cell r="CX145">
            <v>0.20173999999999995</v>
          </cell>
          <cell r="CY145">
            <v>0.20761999999999997</v>
          </cell>
          <cell r="CZ145">
            <v>0.21643999999999999</v>
          </cell>
          <cell r="DA145">
            <v>0.22819999999999999</v>
          </cell>
          <cell r="DF145">
            <v>0.19879999999999998</v>
          </cell>
          <cell r="DG145">
            <v>0.20173999999999995</v>
          </cell>
          <cell r="DH145">
            <v>0.20761999999999997</v>
          </cell>
          <cell r="DI145">
            <v>0.21643999999999999</v>
          </cell>
          <cell r="DJ145">
            <v>0.22819999999999999</v>
          </cell>
          <cell r="GN145">
            <v>0.39759999999999995</v>
          </cell>
          <cell r="GO145">
            <v>0.40347999999999989</v>
          </cell>
          <cell r="GP145">
            <v>0.41523999999999994</v>
          </cell>
          <cell r="GQ145">
            <v>0.43287999999999999</v>
          </cell>
          <cell r="GR145">
            <v>0.45639999999999997</v>
          </cell>
          <cell r="GW145">
            <v>0.34079999999999999</v>
          </cell>
          <cell r="GX145">
            <v>0.34583999999999993</v>
          </cell>
          <cell r="GY145">
            <v>0.35591999999999996</v>
          </cell>
          <cell r="GZ145">
            <v>0.37103999999999998</v>
          </cell>
          <cell r="HA145">
            <v>0.39119999999999999</v>
          </cell>
        </row>
        <row r="146">
          <cell r="CW146">
            <v>0.19879999999999998</v>
          </cell>
          <cell r="CX146">
            <v>0.20173999999999995</v>
          </cell>
          <cell r="CY146">
            <v>0.20761999999999997</v>
          </cell>
          <cell r="CZ146">
            <v>0.21643999999999999</v>
          </cell>
          <cell r="DA146">
            <v>0.22819999999999999</v>
          </cell>
          <cell r="DF146">
            <v>0.19879999999999998</v>
          </cell>
          <cell r="DG146">
            <v>0.20173999999999995</v>
          </cell>
          <cell r="DH146">
            <v>0.20761999999999997</v>
          </cell>
          <cell r="DI146">
            <v>0.21643999999999999</v>
          </cell>
          <cell r="DJ146">
            <v>0.22819999999999999</v>
          </cell>
          <cell r="GN146">
            <v>0.39759999999999995</v>
          </cell>
          <cell r="GO146">
            <v>0.40347999999999989</v>
          </cell>
          <cell r="GP146">
            <v>0.41523999999999994</v>
          </cell>
          <cell r="GQ146">
            <v>0.43287999999999999</v>
          </cell>
          <cell r="GR146">
            <v>0.45639999999999997</v>
          </cell>
          <cell r="GW146">
            <v>0.34079999999999999</v>
          </cell>
          <cell r="GX146">
            <v>0.34583999999999993</v>
          </cell>
          <cell r="GY146">
            <v>0.35591999999999996</v>
          </cell>
          <cell r="GZ146">
            <v>0.37103999999999998</v>
          </cell>
          <cell r="HA146">
            <v>0.39119999999999999</v>
          </cell>
        </row>
        <row r="147">
          <cell r="CW147">
            <v>0.19879999999999998</v>
          </cell>
          <cell r="CX147">
            <v>0.20173999999999995</v>
          </cell>
          <cell r="CY147">
            <v>0.20761999999999997</v>
          </cell>
          <cell r="CZ147">
            <v>0.21643999999999999</v>
          </cell>
          <cell r="DA147">
            <v>0.22819999999999999</v>
          </cell>
          <cell r="DF147">
            <v>0.19879999999999998</v>
          </cell>
          <cell r="DG147">
            <v>0.20173999999999995</v>
          </cell>
          <cell r="DH147">
            <v>0.20761999999999997</v>
          </cell>
          <cell r="DI147">
            <v>0.21643999999999999</v>
          </cell>
          <cell r="DJ147">
            <v>0.22819999999999999</v>
          </cell>
          <cell r="GN147">
            <v>0.39759999999999995</v>
          </cell>
          <cell r="GO147">
            <v>0.40347999999999989</v>
          </cell>
          <cell r="GP147">
            <v>0.41523999999999994</v>
          </cell>
          <cell r="GQ147">
            <v>0.43287999999999999</v>
          </cell>
          <cell r="GR147">
            <v>0.45639999999999997</v>
          </cell>
          <cell r="GW147">
            <v>0.34079999999999999</v>
          </cell>
          <cell r="GX147">
            <v>0.34583999999999993</v>
          </cell>
          <cell r="GY147">
            <v>0.35591999999999996</v>
          </cell>
          <cell r="GZ147">
            <v>0.37103999999999998</v>
          </cell>
          <cell r="HA147">
            <v>0.39119999999999999</v>
          </cell>
        </row>
        <row r="148">
          <cell r="CW148">
            <v>0.19879999999999998</v>
          </cell>
          <cell r="CX148">
            <v>0.20173999999999995</v>
          </cell>
          <cell r="CY148">
            <v>0.20761999999999997</v>
          </cell>
          <cell r="CZ148">
            <v>0.21643999999999999</v>
          </cell>
          <cell r="DA148">
            <v>0.22819999999999999</v>
          </cell>
          <cell r="DF148">
            <v>0.19879999999999998</v>
          </cell>
          <cell r="DG148">
            <v>0.20173999999999995</v>
          </cell>
          <cell r="DH148">
            <v>0.20761999999999997</v>
          </cell>
          <cell r="DI148">
            <v>0.21643999999999999</v>
          </cell>
          <cell r="DJ148">
            <v>0.22819999999999999</v>
          </cell>
          <cell r="GN148">
            <v>0.39759999999999995</v>
          </cell>
          <cell r="GO148">
            <v>0.40347999999999989</v>
          </cell>
          <cell r="GP148">
            <v>0.41523999999999994</v>
          </cell>
          <cell r="GQ148">
            <v>0.43287999999999999</v>
          </cell>
          <cell r="GR148">
            <v>0.45639999999999997</v>
          </cell>
          <cell r="GW148">
            <v>0.39759999999999995</v>
          </cell>
          <cell r="GX148">
            <v>0.40347999999999989</v>
          </cell>
          <cell r="GY148">
            <v>0.41523999999999994</v>
          </cell>
          <cell r="GZ148">
            <v>0.43287999999999999</v>
          </cell>
          <cell r="HA148">
            <v>0.45639999999999997</v>
          </cell>
        </row>
        <row r="149">
          <cell r="CW149">
            <v>0.19879999999999998</v>
          </cell>
          <cell r="CX149">
            <v>0.20173999999999995</v>
          </cell>
          <cell r="CY149">
            <v>0.20761999999999997</v>
          </cell>
          <cell r="CZ149">
            <v>0.21643999999999999</v>
          </cell>
          <cell r="DA149">
            <v>0.22819999999999999</v>
          </cell>
          <cell r="DF149">
            <v>0.19879999999999998</v>
          </cell>
          <cell r="DG149">
            <v>0.20173999999999995</v>
          </cell>
          <cell r="DH149">
            <v>0.20761999999999997</v>
          </cell>
          <cell r="DI149">
            <v>0.21643999999999999</v>
          </cell>
          <cell r="DJ149">
            <v>0.22819999999999999</v>
          </cell>
          <cell r="GN149">
            <v>0.39759999999999995</v>
          </cell>
          <cell r="GO149">
            <v>0.40347999999999989</v>
          </cell>
          <cell r="GP149">
            <v>0.41523999999999994</v>
          </cell>
          <cell r="GQ149">
            <v>0.43287999999999999</v>
          </cell>
          <cell r="GR149">
            <v>0.45639999999999997</v>
          </cell>
          <cell r="GW149">
            <v>0.39759999999999995</v>
          </cell>
          <cell r="GX149">
            <v>0.40347999999999989</v>
          </cell>
          <cell r="GY149">
            <v>0.41523999999999994</v>
          </cell>
          <cell r="GZ149">
            <v>0.43287999999999999</v>
          </cell>
          <cell r="HA149">
            <v>0.45639999999999997</v>
          </cell>
        </row>
        <row r="150">
          <cell r="CW150">
            <v>0.19879999999999998</v>
          </cell>
          <cell r="CX150">
            <v>0.20173999999999995</v>
          </cell>
          <cell r="CY150">
            <v>0.20761999999999997</v>
          </cell>
          <cell r="CZ150">
            <v>0.21643999999999999</v>
          </cell>
          <cell r="DA150">
            <v>0.22819999999999999</v>
          </cell>
          <cell r="DF150">
            <v>0.19879999999999998</v>
          </cell>
          <cell r="DG150">
            <v>0.20173999999999995</v>
          </cell>
          <cell r="DH150">
            <v>0.20761999999999997</v>
          </cell>
          <cell r="DI150">
            <v>0.21643999999999999</v>
          </cell>
          <cell r="DJ150">
            <v>0.22819999999999999</v>
          </cell>
          <cell r="GN150">
            <v>0.39759999999999995</v>
          </cell>
          <cell r="GO150">
            <v>0.40347999999999989</v>
          </cell>
          <cell r="GP150">
            <v>0.41523999999999994</v>
          </cell>
          <cell r="GQ150">
            <v>0.43287999999999999</v>
          </cell>
          <cell r="GR150">
            <v>0.45639999999999997</v>
          </cell>
          <cell r="GW150">
            <v>0.39759999999999995</v>
          </cell>
          <cell r="GX150">
            <v>0.40347999999999989</v>
          </cell>
          <cell r="GY150">
            <v>0.41523999999999994</v>
          </cell>
          <cell r="GZ150">
            <v>0.43287999999999999</v>
          </cell>
          <cell r="HA150">
            <v>0.45639999999999997</v>
          </cell>
        </row>
        <row r="151">
          <cell r="CW151">
            <v>0.19879999999999998</v>
          </cell>
          <cell r="CX151">
            <v>0.20173999999999995</v>
          </cell>
          <cell r="CY151">
            <v>0.20761999999999997</v>
          </cell>
          <cell r="CZ151">
            <v>0.21643999999999999</v>
          </cell>
          <cell r="DA151">
            <v>0.22819999999999999</v>
          </cell>
          <cell r="DF151">
            <v>0.19879999999999998</v>
          </cell>
          <cell r="DG151">
            <v>0.20173999999999995</v>
          </cell>
          <cell r="DH151">
            <v>0.20761999999999997</v>
          </cell>
          <cell r="DI151">
            <v>0.21643999999999999</v>
          </cell>
          <cell r="DJ151">
            <v>0.22819999999999999</v>
          </cell>
          <cell r="GN151">
            <v>0.39759999999999995</v>
          </cell>
          <cell r="GO151">
            <v>0.40347999999999989</v>
          </cell>
          <cell r="GP151">
            <v>0.41523999999999994</v>
          </cell>
          <cell r="GQ151">
            <v>0.43287999999999999</v>
          </cell>
          <cell r="GR151">
            <v>0.45639999999999997</v>
          </cell>
          <cell r="GW151">
            <v>0.39759999999999995</v>
          </cell>
          <cell r="GX151">
            <v>0.40347999999999989</v>
          </cell>
          <cell r="GY151">
            <v>0.41523999999999994</v>
          </cell>
          <cell r="GZ151">
            <v>0.43287999999999999</v>
          </cell>
          <cell r="HA151">
            <v>0.45639999999999997</v>
          </cell>
        </row>
        <row r="152">
          <cell r="CW152">
            <v>0.19879999999999998</v>
          </cell>
          <cell r="CX152">
            <v>0.20173999999999995</v>
          </cell>
          <cell r="CY152">
            <v>0.20761999999999997</v>
          </cell>
          <cell r="CZ152">
            <v>0.21643999999999999</v>
          </cell>
          <cell r="DA152">
            <v>0.22819999999999999</v>
          </cell>
          <cell r="DF152">
            <v>0.19879999999999998</v>
          </cell>
          <cell r="DG152">
            <v>0.20173999999999995</v>
          </cell>
          <cell r="DH152">
            <v>0.20761999999999997</v>
          </cell>
          <cell r="DI152">
            <v>0.21643999999999999</v>
          </cell>
          <cell r="DJ152">
            <v>0.22819999999999999</v>
          </cell>
          <cell r="GN152">
            <v>0.39759999999999995</v>
          </cell>
          <cell r="GO152">
            <v>0.40347999999999989</v>
          </cell>
          <cell r="GP152">
            <v>0.41523999999999994</v>
          </cell>
          <cell r="GQ152">
            <v>0.43287999999999999</v>
          </cell>
          <cell r="GR152">
            <v>0.45639999999999997</v>
          </cell>
          <cell r="GW152">
            <v>0.39759999999999995</v>
          </cell>
          <cell r="GX152">
            <v>0.40347999999999989</v>
          </cell>
          <cell r="GY152">
            <v>0.41523999999999994</v>
          </cell>
          <cell r="GZ152">
            <v>0.43287999999999999</v>
          </cell>
          <cell r="HA152">
            <v>0.45639999999999997</v>
          </cell>
        </row>
        <row r="153">
          <cell r="CW153">
            <v>0.19879999999999998</v>
          </cell>
          <cell r="CX153">
            <v>0.20173999999999995</v>
          </cell>
          <cell r="CY153">
            <v>0.20761999999999997</v>
          </cell>
          <cell r="CZ153">
            <v>0.21643999999999999</v>
          </cell>
          <cell r="DA153">
            <v>0.22819999999999999</v>
          </cell>
          <cell r="DF153">
            <v>0.19879999999999998</v>
          </cell>
          <cell r="DG153">
            <v>0.20173999999999995</v>
          </cell>
          <cell r="DH153">
            <v>0.20761999999999997</v>
          </cell>
          <cell r="DI153">
            <v>0.21643999999999999</v>
          </cell>
          <cell r="DJ153">
            <v>0.22819999999999999</v>
          </cell>
          <cell r="GN153">
            <v>0.39759999999999995</v>
          </cell>
          <cell r="GO153">
            <v>0.40347999999999989</v>
          </cell>
          <cell r="GP153">
            <v>0.41523999999999994</v>
          </cell>
          <cell r="GQ153">
            <v>0.43287999999999999</v>
          </cell>
          <cell r="GR153">
            <v>0.45639999999999997</v>
          </cell>
          <cell r="GW153">
            <v>0.39759999999999995</v>
          </cell>
          <cell r="GX153">
            <v>0.40347999999999989</v>
          </cell>
          <cell r="GY153">
            <v>0.41523999999999994</v>
          </cell>
          <cell r="GZ153">
            <v>0.43287999999999999</v>
          </cell>
          <cell r="HA153">
            <v>0.45639999999999997</v>
          </cell>
        </row>
        <row r="154">
          <cell r="CW154">
            <v>0.19879999999999998</v>
          </cell>
          <cell r="CX154">
            <v>0.20173999999999995</v>
          </cell>
          <cell r="CY154">
            <v>0.20761999999999997</v>
          </cell>
          <cell r="CZ154">
            <v>0.21643999999999999</v>
          </cell>
          <cell r="DA154">
            <v>0.22819999999999999</v>
          </cell>
          <cell r="DF154">
            <v>0.19879999999999998</v>
          </cell>
          <cell r="DG154">
            <v>0.20173999999999995</v>
          </cell>
          <cell r="DH154">
            <v>0.20761999999999997</v>
          </cell>
          <cell r="DI154">
            <v>0.21643999999999999</v>
          </cell>
          <cell r="DJ154">
            <v>0.22819999999999999</v>
          </cell>
          <cell r="GN154">
            <v>0.39759999999999995</v>
          </cell>
          <cell r="GO154">
            <v>0.40347999999999989</v>
          </cell>
          <cell r="GP154">
            <v>0.41523999999999994</v>
          </cell>
          <cell r="GQ154">
            <v>0.43287999999999999</v>
          </cell>
          <cell r="GR154">
            <v>0.45639999999999997</v>
          </cell>
          <cell r="GW154">
            <v>0.39759999999999995</v>
          </cell>
          <cell r="GX154">
            <v>0.40347999999999989</v>
          </cell>
          <cell r="GY154">
            <v>0.41523999999999994</v>
          </cell>
          <cell r="GZ154">
            <v>0.43287999999999999</v>
          </cell>
          <cell r="HA154">
            <v>0.45639999999999997</v>
          </cell>
        </row>
        <row r="155">
          <cell r="CW155">
            <v>0.21300000000000002</v>
          </cell>
          <cell r="CX155">
            <v>0.21615000000000001</v>
          </cell>
          <cell r="CY155">
            <v>0.22245000000000001</v>
          </cell>
          <cell r="CZ155">
            <v>0.23190000000000005</v>
          </cell>
          <cell r="DA155">
            <v>0.24450000000000005</v>
          </cell>
          <cell r="DF155">
            <v>0.21300000000000002</v>
          </cell>
          <cell r="DG155">
            <v>0.21615000000000001</v>
          </cell>
          <cell r="DH155">
            <v>0.22245000000000001</v>
          </cell>
          <cell r="DI155">
            <v>0.23190000000000005</v>
          </cell>
          <cell r="DJ155">
            <v>0.24450000000000005</v>
          </cell>
          <cell r="GN155">
            <v>0.39759999999999995</v>
          </cell>
          <cell r="GO155">
            <v>0.40347999999999989</v>
          </cell>
          <cell r="GP155">
            <v>0.41523999999999994</v>
          </cell>
          <cell r="GQ155">
            <v>0.43287999999999999</v>
          </cell>
          <cell r="GR155">
            <v>0.45639999999999997</v>
          </cell>
          <cell r="GW155">
            <v>0.39759999999999995</v>
          </cell>
          <cell r="GX155">
            <v>0.40347999999999989</v>
          </cell>
          <cell r="GY155">
            <v>0.41523999999999994</v>
          </cell>
          <cell r="GZ155">
            <v>0.43287999999999999</v>
          </cell>
          <cell r="HA155">
            <v>0.45639999999999997</v>
          </cell>
        </row>
        <row r="156">
          <cell r="CW156">
            <v>0.21300000000000002</v>
          </cell>
          <cell r="CX156">
            <v>0.21615000000000001</v>
          </cell>
          <cell r="CY156">
            <v>0.22245000000000001</v>
          </cell>
          <cell r="CZ156">
            <v>0.23190000000000005</v>
          </cell>
          <cell r="DA156">
            <v>0.24450000000000005</v>
          </cell>
          <cell r="DF156">
            <v>0.21300000000000002</v>
          </cell>
          <cell r="DG156">
            <v>0.21615000000000001</v>
          </cell>
          <cell r="DH156">
            <v>0.22245000000000001</v>
          </cell>
          <cell r="DI156">
            <v>0.23190000000000005</v>
          </cell>
          <cell r="DJ156">
            <v>0.24450000000000005</v>
          </cell>
          <cell r="GN156">
            <v>0.39759999999999995</v>
          </cell>
          <cell r="GO156">
            <v>0.40347999999999989</v>
          </cell>
          <cell r="GP156">
            <v>0.41523999999999994</v>
          </cell>
          <cell r="GQ156">
            <v>0.43287999999999999</v>
          </cell>
          <cell r="GR156">
            <v>0.45639999999999997</v>
          </cell>
          <cell r="GW156">
            <v>0.39759999999999995</v>
          </cell>
          <cell r="GX156">
            <v>0.40347999999999989</v>
          </cell>
          <cell r="GY156">
            <v>0.41523999999999994</v>
          </cell>
          <cell r="GZ156">
            <v>0.43287999999999999</v>
          </cell>
          <cell r="HA156">
            <v>0.45639999999999997</v>
          </cell>
        </row>
        <row r="157">
          <cell r="CW157">
            <v>0.21300000000000002</v>
          </cell>
          <cell r="CX157">
            <v>0.21615000000000001</v>
          </cell>
          <cell r="CY157">
            <v>0.22245000000000001</v>
          </cell>
          <cell r="CZ157">
            <v>0.23190000000000005</v>
          </cell>
          <cell r="DA157">
            <v>0.24450000000000005</v>
          </cell>
          <cell r="DF157">
            <v>0.21300000000000002</v>
          </cell>
          <cell r="DG157">
            <v>0.21615000000000001</v>
          </cell>
          <cell r="DH157">
            <v>0.22245000000000001</v>
          </cell>
          <cell r="DI157">
            <v>0.23190000000000005</v>
          </cell>
          <cell r="DJ157">
            <v>0.24450000000000005</v>
          </cell>
          <cell r="GN157">
            <v>0.39759999999999995</v>
          </cell>
          <cell r="GO157">
            <v>0.40347999999999989</v>
          </cell>
          <cell r="GP157">
            <v>0.41523999999999994</v>
          </cell>
          <cell r="GQ157">
            <v>0.43287999999999999</v>
          </cell>
          <cell r="GR157">
            <v>0.45639999999999997</v>
          </cell>
          <cell r="GW157">
            <v>0.39759999999999995</v>
          </cell>
          <cell r="GX157">
            <v>0.40347999999999989</v>
          </cell>
          <cell r="GY157">
            <v>0.41523999999999994</v>
          </cell>
          <cell r="GZ157">
            <v>0.43287999999999999</v>
          </cell>
          <cell r="HA157">
            <v>0.45639999999999997</v>
          </cell>
        </row>
        <row r="158">
          <cell r="CW158">
            <v>0.21300000000000002</v>
          </cell>
          <cell r="CX158">
            <v>0.21615000000000001</v>
          </cell>
          <cell r="CY158">
            <v>0.22245000000000001</v>
          </cell>
          <cell r="CZ158">
            <v>0.23190000000000005</v>
          </cell>
          <cell r="DA158">
            <v>0.24450000000000005</v>
          </cell>
          <cell r="DF158">
            <v>0.21300000000000002</v>
          </cell>
          <cell r="DG158">
            <v>0.21615000000000001</v>
          </cell>
          <cell r="DH158">
            <v>0.22245000000000001</v>
          </cell>
          <cell r="DI158">
            <v>0.23190000000000005</v>
          </cell>
          <cell r="DJ158">
            <v>0.24450000000000005</v>
          </cell>
          <cell r="GN158">
            <v>0.39759999999999995</v>
          </cell>
          <cell r="GO158">
            <v>0.40347999999999989</v>
          </cell>
          <cell r="GP158">
            <v>0.41523999999999994</v>
          </cell>
          <cell r="GQ158">
            <v>0.43287999999999999</v>
          </cell>
          <cell r="GR158">
            <v>0.45639999999999997</v>
          </cell>
          <cell r="GW158">
            <v>0.39759999999999995</v>
          </cell>
          <cell r="GX158">
            <v>0.40347999999999989</v>
          </cell>
          <cell r="GY158">
            <v>0.41523999999999994</v>
          </cell>
          <cell r="GZ158">
            <v>0.43287999999999999</v>
          </cell>
          <cell r="HA158">
            <v>0.45639999999999997</v>
          </cell>
        </row>
        <row r="159">
          <cell r="CW159">
            <v>0.21300000000000002</v>
          </cell>
          <cell r="CX159">
            <v>0.21615000000000001</v>
          </cell>
          <cell r="CY159">
            <v>0.22245000000000001</v>
          </cell>
          <cell r="CZ159">
            <v>0.23190000000000005</v>
          </cell>
          <cell r="DA159">
            <v>0.24450000000000005</v>
          </cell>
          <cell r="DF159">
            <v>0.21300000000000002</v>
          </cell>
          <cell r="DG159">
            <v>0.21615000000000001</v>
          </cell>
          <cell r="DH159">
            <v>0.22245000000000001</v>
          </cell>
          <cell r="DI159">
            <v>0.23190000000000005</v>
          </cell>
          <cell r="DJ159">
            <v>0.24450000000000005</v>
          </cell>
          <cell r="GN159">
            <v>0.39759999999999995</v>
          </cell>
          <cell r="GO159">
            <v>0.40347999999999989</v>
          </cell>
          <cell r="GP159">
            <v>0.41523999999999994</v>
          </cell>
          <cell r="GQ159">
            <v>0.43287999999999999</v>
          </cell>
          <cell r="GR159">
            <v>0.45639999999999997</v>
          </cell>
          <cell r="GW159">
            <v>0.39759999999999995</v>
          </cell>
          <cell r="GX159">
            <v>0.40347999999999989</v>
          </cell>
          <cell r="GY159">
            <v>0.41523999999999994</v>
          </cell>
          <cell r="GZ159">
            <v>0.43287999999999999</v>
          </cell>
          <cell r="HA159">
            <v>0.45639999999999997</v>
          </cell>
        </row>
        <row r="160">
          <cell r="CW160">
            <v>0.21300000000000002</v>
          </cell>
          <cell r="CX160">
            <v>0.21615000000000001</v>
          </cell>
          <cell r="CY160">
            <v>0.22245000000000001</v>
          </cell>
          <cell r="CZ160">
            <v>0.23190000000000005</v>
          </cell>
          <cell r="DA160">
            <v>0.24450000000000005</v>
          </cell>
          <cell r="DF160">
            <v>0.21300000000000002</v>
          </cell>
          <cell r="DG160">
            <v>0.21615000000000001</v>
          </cell>
          <cell r="DH160">
            <v>0.22245000000000001</v>
          </cell>
          <cell r="DI160">
            <v>0.23190000000000005</v>
          </cell>
          <cell r="DJ160">
            <v>0.24450000000000005</v>
          </cell>
          <cell r="GN160">
            <v>0.39759999999999995</v>
          </cell>
          <cell r="GO160">
            <v>0.40347999999999989</v>
          </cell>
          <cell r="GP160">
            <v>0.41523999999999994</v>
          </cell>
          <cell r="GQ160">
            <v>0.43287999999999999</v>
          </cell>
          <cell r="GR160">
            <v>0.45639999999999997</v>
          </cell>
          <cell r="GW160">
            <v>0.39759999999999995</v>
          </cell>
          <cell r="GX160">
            <v>0.40347999999999989</v>
          </cell>
          <cell r="GY160">
            <v>0.41523999999999994</v>
          </cell>
          <cell r="GZ160">
            <v>0.43287999999999999</v>
          </cell>
          <cell r="HA160">
            <v>0.45639999999999997</v>
          </cell>
        </row>
        <row r="161">
          <cell r="CW161">
            <v>0.21300000000000002</v>
          </cell>
          <cell r="CX161">
            <v>0.21615000000000001</v>
          </cell>
          <cell r="CY161">
            <v>0.22245000000000001</v>
          </cell>
          <cell r="CZ161">
            <v>0.23190000000000005</v>
          </cell>
          <cell r="DA161">
            <v>0.24450000000000005</v>
          </cell>
          <cell r="DF161">
            <v>0.21300000000000002</v>
          </cell>
          <cell r="DG161">
            <v>0.21615000000000001</v>
          </cell>
          <cell r="DH161">
            <v>0.22245000000000001</v>
          </cell>
          <cell r="DI161">
            <v>0.23190000000000005</v>
          </cell>
          <cell r="DJ161">
            <v>0.24450000000000005</v>
          </cell>
          <cell r="GN161">
            <v>0.42600000000000005</v>
          </cell>
          <cell r="GO161">
            <v>0.43230000000000002</v>
          </cell>
          <cell r="GP161">
            <v>0.44490000000000002</v>
          </cell>
          <cell r="GQ161">
            <v>0.4638000000000001</v>
          </cell>
          <cell r="GR161">
            <v>0.4890000000000001</v>
          </cell>
          <cell r="GW161">
            <v>0.42600000000000005</v>
          </cell>
          <cell r="GX161">
            <v>0.43230000000000002</v>
          </cell>
          <cell r="GY161">
            <v>0.44490000000000002</v>
          </cell>
          <cell r="GZ161">
            <v>0.4638000000000001</v>
          </cell>
          <cell r="HA161">
            <v>0.4890000000000001</v>
          </cell>
        </row>
        <row r="162">
          <cell r="CW162">
            <v>0.21300000000000002</v>
          </cell>
          <cell r="CX162">
            <v>0.21615000000000001</v>
          </cell>
          <cell r="CY162">
            <v>0.22245000000000001</v>
          </cell>
          <cell r="CZ162">
            <v>0.23190000000000005</v>
          </cell>
          <cell r="DA162">
            <v>0.24450000000000005</v>
          </cell>
          <cell r="DF162">
            <v>0.21300000000000002</v>
          </cell>
          <cell r="DG162">
            <v>0.21615000000000001</v>
          </cell>
          <cell r="DH162">
            <v>0.22245000000000001</v>
          </cell>
          <cell r="DI162">
            <v>0.23190000000000005</v>
          </cell>
          <cell r="DJ162">
            <v>0.24450000000000005</v>
          </cell>
          <cell r="GN162">
            <v>0.42600000000000005</v>
          </cell>
          <cell r="GO162">
            <v>0.43230000000000002</v>
          </cell>
          <cell r="GP162">
            <v>0.44490000000000002</v>
          </cell>
          <cell r="GQ162">
            <v>0.4638000000000001</v>
          </cell>
          <cell r="GR162">
            <v>0.4890000000000001</v>
          </cell>
          <cell r="GW162">
            <v>0.42600000000000005</v>
          </cell>
          <cell r="GX162">
            <v>0.43230000000000002</v>
          </cell>
          <cell r="GY162">
            <v>0.44490000000000002</v>
          </cell>
          <cell r="GZ162">
            <v>0.4638000000000001</v>
          </cell>
          <cell r="HA162">
            <v>0.4890000000000001</v>
          </cell>
        </row>
        <row r="163">
          <cell r="CW163">
            <v>0.21300000000000002</v>
          </cell>
          <cell r="CX163">
            <v>0.21615000000000001</v>
          </cell>
          <cell r="CY163">
            <v>0.22245000000000001</v>
          </cell>
          <cell r="CZ163">
            <v>0.23190000000000005</v>
          </cell>
          <cell r="DA163">
            <v>0.24450000000000005</v>
          </cell>
          <cell r="DF163">
            <v>0.21300000000000002</v>
          </cell>
          <cell r="DG163">
            <v>0.21615000000000001</v>
          </cell>
          <cell r="DH163">
            <v>0.22245000000000001</v>
          </cell>
          <cell r="DI163">
            <v>0.23190000000000005</v>
          </cell>
          <cell r="DJ163">
            <v>0.24450000000000005</v>
          </cell>
          <cell r="GN163">
            <v>0.42600000000000005</v>
          </cell>
          <cell r="GO163">
            <v>0.43230000000000002</v>
          </cell>
          <cell r="GP163">
            <v>0.44490000000000002</v>
          </cell>
          <cell r="GQ163">
            <v>0.4638000000000001</v>
          </cell>
          <cell r="GR163">
            <v>0.4890000000000001</v>
          </cell>
          <cell r="GW163">
            <v>0.42600000000000005</v>
          </cell>
          <cell r="GX163">
            <v>0.43230000000000002</v>
          </cell>
          <cell r="GY163">
            <v>0.44490000000000002</v>
          </cell>
          <cell r="GZ163">
            <v>0.4638000000000001</v>
          </cell>
          <cell r="HA163">
            <v>0.4890000000000001</v>
          </cell>
        </row>
        <row r="164">
          <cell r="CW164">
            <v>0.21300000000000002</v>
          </cell>
          <cell r="CX164">
            <v>0.21615000000000001</v>
          </cell>
          <cell r="CY164">
            <v>0.22245000000000001</v>
          </cell>
          <cell r="CZ164">
            <v>0.23190000000000005</v>
          </cell>
          <cell r="DA164">
            <v>0.24450000000000005</v>
          </cell>
          <cell r="DF164">
            <v>0.21300000000000002</v>
          </cell>
          <cell r="DG164">
            <v>0.21615000000000001</v>
          </cell>
          <cell r="DH164">
            <v>0.22245000000000001</v>
          </cell>
          <cell r="DI164">
            <v>0.23190000000000005</v>
          </cell>
          <cell r="DJ164">
            <v>0.24450000000000005</v>
          </cell>
          <cell r="GN164">
            <v>0.42600000000000005</v>
          </cell>
          <cell r="GO164">
            <v>0.43230000000000002</v>
          </cell>
          <cell r="GP164">
            <v>0.44490000000000002</v>
          </cell>
          <cell r="GQ164">
            <v>0.4638000000000001</v>
          </cell>
          <cell r="GR164">
            <v>0.4890000000000001</v>
          </cell>
          <cell r="GW164">
            <v>0.42600000000000005</v>
          </cell>
          <cell r="GX164">
            <v>0.43230000000000002</v>
          </cell>
          <cell r="GY164">
            <v>0.44490000000000002</v>
          </cell>
          <cell r="GZ164">
            <v>0.4638000000000001</v>
          </cell>
          <cell r="HA164">
            <v>0.4890000000000001</v>
          </cell>
        </row>
        <row r="165">
          <cell r="CW165">
            <v>0.21300000000000002</v>
          </cell>
          <cell r="CX165">
            <v>0.21615000000000001</v>
          </cell>
          <cell r="CY165">
            <v>0.22245000000000001</v>
          </cell>
          <cell r="CZ165">
            <v>0.23190000000000005</v>
          </cell>
          <cell r="DA165">
            <v>0.24450000000000005</v>
          </cell>
          <cell r="DF165">
            <v>0.21300000000000002</v>
          </cell>
          <cell r="DG165">
            <v>0.21615000000000001</v>
          </cell>
          <cell r="DH165">
            <v>0.22245000000000001</v>
          </cell>
          <cell r="DI165">
            <v>0.23190000000000005</v>
          </cell>
          <cell r="DJ165">
            <v>0.24450000000000005</v>
          </cell>
          <cell r="GN165">
            <v>0.42600000000000005</v>
          </cell>
          <cell r="GO165">
            <v>0.43230000000000002</v>
          </cell>
          <cell r="GP165">
            <v>0.44490000000000002</v>
          </cell>
          <cell r="GQ165">
            <v>0.4638000000000001</v>
          </cell>
          <cell r="GR165">
            <v>0.4890000000000001</v>
          </cell>
          <cell r="GW165">
            <v>0.42600000000000005</v>
          </cell>
          <cell r="GX165">
            <v>0.43230000000000002</v>
          </cell>
          <cell r="GY165">
            <v>0.44490000000000002</v>
          </cell>
          <cell r="GZ165">
            <v>0.4638000000000001</v>
          </cell>
          <cell r="HA165">
            <v>0.4890000000000001</v>
          </cell>
        </row>
      </sheetData>
      <sheetData sheetId="11"/>
      <sheetData sheetId="12">
        <row r="5">
          <cell r="N5">
            <v>1745.9676334573262</v>
          </cell>
        </row>
      </sheetData>
      <sheetData sheetId="13">
        <row r="8">
          <cell r="I8">
            <v>0</v>
          </cell>
          <cell r="R8">
            <v>0</v>
          </cell>
          <cell r="U8" t="e">
            <v>#DIV/0!</v>
          </cell>
        </row>
        <row r="9">
          <cell r="I9">
            <v>0</v>
          </cell>
          <cell r="R9">
            <v>0</v>
          </cell>
          <cell r="U9" t="e">
            <v>#DIV/0!</v>
          </cell>
        </row>
        <row r="10">
          <cell r="I10">
            <v>0</v>
          </cell>
          <cell r="R10">
            <v>0</v>
          </cell>
          <cell r="U10" t="e">
            <v>#DIV/0!</v>
          </cell>
        </row>
        <row r="11">
          <cell r="I11">
            <v>73257738.849168345</v>
          </cell>
          <cell r="R11">
            <v>77434581.138694748</v>
          </cell>
          <cell r="U11" t="e">
            <v>#DIV/0!</v>
          </cell>
        </row>
        <row r="12">
          <cell r="I12">
            <v>106201348.86054379</v>
          </cell>
          <cell r="R12">
            <v>114418282.09261194</v>
          </cell>
          <cell r="U12" t="e">
            <v>#DIV/0!</v>
          </cell>
        </row>
        <row r="13">
          <cell r="I13">
            <v>94009860.573065907</v>
          </cell>
          <cell r="R13">
            <v>100242578.32055368</v>
          </cell>
          <cell r="U13" t="e">
            <v>#DIV/0!</v>
          </cell>
        </row>
        <row r="14">
          <cell r="I14">
            <v>64477008.162801325</v>
          </cell>
          <cell r="R14">
            <v>65180449.311647452</v>
          </cell>
          <cell r="U14" t="e">
            <v>#DIV/0!</v>
          </cell>
        </row>
        <row r="15">
          <cell r="I15">
            <v>1061446499.9612591</v>
          </cell>
          <cell r="R15">
            <v>1224908960.5103705</v>
          </cell>
          <cell r="U15" t="e">
            <v>#DIV/0!</v>
          </cell>
        </row>
        <row r="16">
          <cell r="I16">
            <v>867832303.52642357</v>
          </cell>
          <cell r="R16">
            <v>986246086.28222394</v>
          </cell>
          <cell r="U16" t="e">
            <v>#DIV/0!</v>
          </cell>
        </row>
        <row r="17">
          <cell r="I17">
            <v>3881672172.4445114</v>
          </cell>
          <cell r="R17">
            <v>5199479387.1750231</v>
          </cell>
          <cell r="U17" t="e">
            <v>#DIV/0!</v>
          </cell>
        </row>
        <row r="18">
          <cell r="I18">
            <v>3881672172.4445114</v>
          </cell>
          <cell r="R18">
            <v>5199479387.1750231</v>
          </cell>
          <cell r="U18" t="e">
            <v>#REF!</v>
          </cell>
        </row>
        <row r="19">
          <cell r="I19">
            <v>8819181765.8711758</v>
          </cell>
          <cell r="R19">
            <v>14136224128.870247</v>
          </cell>
          <cell r="U19" t="e">
            <v>#REF!</v>
          </cell>
        </row>
        <row r="20">
          <cell r="I20">
            <v>8819181765.8711758</v>
          </cell>
          <cell r="R20">
            <v>14136224128.870247</v>
          </cell>
          <cell r="U20" t="e">
            <v>#REF!</v>
          </cell>
        </row>
        <row r="21">
          <cell r="I21">
            <v>8819181765.8711758</v>
          </cell>
          <cell r="R21">
            <v>14136224128.870247</v>
          </cell>
          <cell r="U21" t="e">
            <v>#REF!</v>
          </cell>
        </row>
        <row r="22">
          <cell r="I22">
            <v>18431401478.013756</v>
          </cell>
          <cell r="R22">
            <v>38718715112.228134</v>
          </cell>
          <cell r="U22" t="e">
            <v>#REF!</v>
          </cell>
        </row>
        <row r="23">
          <cell r="I23">
            <v>24065971355.013615</v>
          </cell>
          <cell r="R23">
            <v>55942922172.971703</v>
          </cell>
          <cell r="U23" t="e">
            <v>#REF!</v>
          </cell>
        </row>
        <row r="53">
          <cell r="I53">
            <v>0</v>
          </cell>
          <cell r="R53">
            <v>0</v>
          </cell>
          <cell r="U53" t="e">
            <v>#DIV/0!</v>
          </cell>
        </row>
        <row r="54">
          <cell r="I54">
            <v>0</v>
          </cell>
          <cell r="R54">
            <v>0</v>
          </cell>
          <cell r="U54" t="e">
            <v>#DIV/0!</v>
          </cell>
        </row>
        <row r="55">
          <cell r="I55">
            <v>0</v>
          </cell>
          <cell r="R55">
            <v>0</v>
          </cell>
          <cell r="U55" t="e">
            <v>#DIV/0!</v>
          </cell>
        </row>
        <row r="56">
          <cell r="I56">
            <v>78796149.817399666</v>
          </cell>
          <cell r="R56">
            <v>83243864.715204015</v>
          </cell>
          <cell r="U56" t="e">
            <v>#DIV/0!</v>
          </cell>
        </row>
        <row r="57">
          <cell r="I57">
            <v>114324777.1012505</v>
          </cell>
          <cell r="R57">
            <v>122939157.42604311</v>
          </cell>
          <cell r="U57" t="e">
            <v>#DIV/0!</v>
          </cell>
        </row>
        <row r="58">
          <cell r="I58">
            <v>100791241.73091057</v>
          </cell>
          <cell r="R58">
            <v>107452322.23017238</v>
          </cell>
          <cell r="U58" t="e">
            <v>#DIV/0!</v>
          </cell>
        </row>
        <row r="59">
          <cell r="I59">
            <v>67066916.459790245</v>
          </cell>
          <cell r="R59">
            <v>68623170.097300053</v>
          </cell>
          <cell r="U59" t="e">
            <v>#DIV/0!</v>
          </cell>
        </row>
        <row r="60">
          <cell r="I60">
            <v>1210668197.8680794</v>
          </cell>
          <cell r="R60">
            <v>1351653568.5281682</v>
          </cell>
          <cell r="U60" t="e">
            <v>#DIV/0!</v>
          </cell>
        </row>
        <row r="61">
          <cell r="I61">
            <v>986961212.47261596</v>
          </cell>
          <cell r="R61">
            <v>1077378311.8435056</v>
          </cell>
          <cell r="U61" t="e">
            <v>#DIV/0!</v>
          </cell>
        </row>
        <row r="62">
          <cell r="I62">
            <v>4467743735.7761755</v>
          </cell>
          <cell r="R62">
            <v>5919781628.3053751</v>
          </cell>
          <cell r="U62" t="e">
            <v>#DIV/0!</v>
          </cell>
        </row>
        <row r="63">
          <cell r="I63">
            <v>4467743735.7761755</v>
          </cell>
          <cell r="R63">
            <v>5919781628.3053751</v>
          </cell>
          <cell r="U63" t="e">
            <v>#REF!</v>
          </cell>
        </row>
        <row r="64">
          <cell r="I64">
            <v>9493096937.9607792</v>
          </cell>
          <cell r="R64">
            <v>15060041374.975803</v>
          </cell>
          <cell r="U64" t="e">
            <v>#REF!</v>
          </cell>
        </row>
        <row r="65">
          <cell r="I65">
            <v>9493096937.9607792</v>
          </cell>
          <cell r="R65">
            <v>15060041374.975803</v>
          </cell>
          <cell r="U65" t="e">
            <v>#REF!</v>
          </cell>
        </row>
        <row r="66">
          <cell r="I66">
            <v>9493096937.9607792</v>
          </cell>
          <cell r="R66">
            <v>15060041374.975803</v>
          </cell>
          <cell r="U66" t="e">
            <v>#REF!</v>
          </cell>
        </row>
        <row r="67">
          <cell r="I67">
            <v>19150722888.761532</v>
          </cell>
          <cell r="R67">
            <v>39883643506.669113</v>
          </cell>
          <cell r="U67" t="e">
            <v>#REF!</v>
          </cell>
        </row>
        <row r="68">
          <cell r="I68">
            <v>24794811431.957752</v>
          </cell>
          <cell r="R68">
            <v>57136947992.96373</v>
          </cell>
          <cell r="U68" t="e">
            <v>#REF!</v>
          </cell>
        </row>
        <row r="98">
          <cell r="I98">
            <v>0</v>
          </cell>
          <cell r="R98">
            <v>0</v>
          </cell>
          <cell r="U98" t="e">
            <v>#DIV/0!</v>
          </cell>
        </row>
        <row r="99">
          <cell r="I99">
            <v>0</v>
          </cell>
          <cell r="R99">
            <v>0</v>
          </cell>
          <cell r="U99" t="e">
            <v>#DIV/0!</v>
          </cell>
        </row>
        <row r="100">
          <cell r="I100">
            <v>0</v>
          </cell>
          <cell r="R100">
            <v>0</v>
          </cell>
          <cell r="U100" t="e">
            <v>#DIV/0!</v>
          </cell>
        </row>
        <row r="101">
          <cell r="I101">
            <v>88875617.224718705</v>
          </cell>
          <cell r="R101">
            <v>96664205.564898759</v>
          </cell>
          <cell r="U101" t="e">
            <v>#DIV/0!</v>
          </cell>
        </row>
        <row r="102">
          <cell r="I102">
            <v>133040813.27438569</v>
          </cell>
          <cell r="R102">
            <v>144816262.80210614</v>
          </cell>
          <cell r="U102" t="e">
            <v>#DIV/0!</v>
          </cell>
        </row>
        <row r="103">
          <cell r="I103">
            <v>116511204.99498962</v>
          </cell>
          <cell r="R103">
            <v>125808015.6686523</v>
          </cell>
          <cell r="U103" t="e">
            <v>#DIV/0!</v>
          </cell>
        </row>
        <row r="104">
          <cell r="I104">
            <v>74443723.44096452</v>
          </cell>
          <cell r="R104">
            <v>78403111.286588997</v>
          </cell>
          <cell r="U104" t="e">
            <v>#DIV/0!</v>
          </cell>
        </row>
        <row r="105">
          <cell r="I105">
            <v>1443460288.7515452</v>
          </cell>
          <cell r="R105">
            <v>1630836632.9012315</v>
          </cell>
          <cell r="U105" t="e">
            <v>#DIV/0!</v>
          </cell>
        </row>
        <row r="106">
          <cell r="I106">
            <v>1181991294.2086489</v>
          </cell>
          <cell r="R106">
            <v>1302413943.666955</v>
          </cell>
          <cell r="U106" t="e">
            <v>#DIV/0!</v>
          </cell>
        </row>
        <row r="107">
          <cell r="I107">
            <v>5044349083.8149271</v>
          </cell>
          <cell r="R107">
            <v>6837680398.002327</v>
          </cell>
          <cell r="U107" t="e">
            <v>#DIV/0!</v>
          </cell>
        </row>
        <row r="108">
          <cell r="I108">
            <v>5044349083.8149271</v>
          </cell>
          <cell r="R108">
            <v>6837680398.002327</v>
          </cell>
          <cell r="U108" t="e">
            <v>#REF!</v>
          </cell>
        </row>
        <row r="109">
          <cell r="I109">
            <v>10062595226.247173</v>
          </cell>
          <cell r="R109">
            <v>16246188550.228132</v>
          </cell>
          <cell r="U109" t="e">
            <v>#REF!</v>
          </cell>
        </row>
        <row r="110">
          <cell r="I110">
            <v>10062595226.247173</v>
          </cell>
          <cell r="R110">
            <v>16246188550.228132</v>
          </cell>
          <cell r="U110" t="e">
            <v>#REF!</v>
          </cell>
        </row>
        <row r="111">
          <cell r="I111">
            <v>10062595226.247173</v>
          </cell>
          <cell r="R111">
            <v>16246188550.228132</v>
          </cell>
          <cell r="U111" t="e">
            <v>#REF!</v>
          </cell>
        </row>
        <row r="112">
          <cell r="I112">
            <v>19679897677.081154</v>
          </cell>
          <cell r="R112">
            <v>41569630632.419487</v>
          </cell>
          <cell r="U112" t="e">
            <v>#REF!</v>
          </cell>
        </row>
        <row r="113">
          <cell r="I113">
            <v>25235230424.874397</v>
          </cell>
          <cell r="R113">
            <v>58621523685.490723</v>
          </cell>
          <cell r="U113" t="e">
            <v>#REF!</v>
          </cell>
        </row>
        <row r="143">
          <cell r="I143">
            <v>0</v>
          </cell>
          <cell r="R143">
            <v>0</v>
          </cell>
          <cell r="U143" t="e">
            <v>#DIV/0!</v>
          </cell>
        </row>
        <row r="144">
          <cell r="I144">
            <v>0</v>
          </cell>
          <cell r="R144">
            <v>0</v>
          </cell>
          <cell r="U144" t="e">
            <v>#DIV/0!</v>
          </cell>
        </row>
        <row r="145">
          <cell r="I145">
            <v>0</v>
          </cell>
          <cell r="R145">
            <v>0</v>
          </cell>
          <cell r="U145" t="e">
            <v>#DIV/0!</v>
          </cell>
        </row>
        <row r="146">
          <cell r="I146">
            <v>117956029.83971198</v>
          </cell>
          <cell r="R146">
            <v>123191164.59322636</v>
          </cell>
          <cell r="U146" t="e">
            <v>#DIV/0!</v>
          </cell>
        </row>
        <row r="147">
          <cell r="I147">
            <v>177541399.73408338</v>
          </cell>
          <cell r="R147">
            <v>186279330.51245159</v>
          </cell>
          <cell r="U147" t="e">
            <v>#DIV/0!</v>
          </cell>
        </row>
        <row r="148">
          <cell r="I148">
            <v>150848744.93183839</v>
          </cell>
          <cell r="R148">
            <v>158401249.27814561</v>
          </cell>
          <cell r="U148" t="e">
            <v>#DIV/0!</v>
          </cell>
        </row>
        <row r="149">
          <cell r="I149">
            <v>92612992.4958653</v>
          </cell>
          <cell r="R149">
            <v>94725884.285482228</v>
          </cell>
          <cell r="U149" t="e">
            <v>#DIV/0!</v>
          </cell>
        </row>
        <row r="150">
          <cell r="I150">
            <v>1958736724.7373827</v>
          </cell>
          <cell r="R150">
            <v>2218582116.8385735</v>
          </cell>
          <cell r="U150" t="e">
            <v>#DIV/0!</v>
          </cell>
        </row>
        <row r="151">
          <cell r="I151">
            <v>1642374321.5888813</v>
          </cell>
          <cell r="R151">
            <v>1816847050.8611569</v>
          </cell>
          <cell r="U151" t="e">
            <v>#DIV/0!</v>
          </cell>
        </row>
        <row r="152">
          <cell r="I152">
            <v>5620915909.1070766</v>
          </cell>
          <cell r="R152">
            <v>7641462776.1215763</v>
          </cell>
          <cell r="U152" t="e">
            <v>#DIV/0!</v>
          </cell>
        </row>
        <row r="153">
          <cell r="I153">
            <v>5620915909.1070766</v>
          </cell>
          <cell r="R153">
            <v>7641462776.1215763</v>
          </cell>
          <cell r="U153" t="e">
            <v>#REF!</v>
          </cell>
        </row>
        <row r="154">
          <cell r="I154">
            <v>10798067726.951309</v>
          </cell>
          <cell r="R154">
            <v>17486918209.566795</v>
          </cell>
          <cell r="U154" t="e">
            <v>#REF!</v>
          </cell>
        </row>
        <row r="155">
          <cell r="I155">
            <v>10798067726.951309</v>
          </cell>
          <cell r="R155">
            <v>17486918209.566795</v>
          </cell>
          <cell r="U155" t="e">
            <v>#REF!</v>
          </cell>
        </row>
        <row r="156">
          <cell r="I156">
            <v>10798067726.951309</v>
          </cell>
          <cell r="R156">
            <v>17486918209.566795</v>
          </cell>
          <cell r="U156" t="e">
            <v>#REF!</v>
          </cell>
        </row>
        <row r="157">
          <cell r="I157">
            <v>20670098852.976681</v>
          </cell>
          <cell r="R157">
            <v>43745571995.574974</v>
          </cell>
          <cell r="U157" t="e">
            <v>#REF!</v>
          </cell>
        </row>
        <row r="158">
          <cell r="I158">
            <v>26332330865.625145</v>
          </cell>
          <cell r="R158">
            <v>61054338900.735214</v>
          </cell>
          <cell r="U158" t="e">
            <v>#REF!</v>
          </cell>
        </row>
        <row r="188">
          <cell r="I188">
            <v>0</v>
          </cell>
          <cell r="R188">
            <v>0</v>
          </cell>
          <cell r="U188" t="e">
            <v>#DIV/0!</v>
          </cell>
        </row>
        <row r="189">
          <cell r="I189">
            <v>0</v>
          </cell>
          <cell r="R189">
            <v>0</v>
          </cell>
          <cell r="U189" t="e">
            <v>#DIV/0!</v>
          </cell>
        </row>
        <row r="190">
          <cell r="I190">
            <v>0</v>
          </cell>
          <cell r="R190">
            <v>0</v>
          </cell>
          <cell r="U190" t="e">
            <v>#DIV/0!</v>
          </cell>
        </row>
        <row r="191">
          <cell r="I191">
            <v>138787394.1109888</v>
          </cell>
          <cell r="R191">
            <v>142686718.54017994</v>
          </cell>
          <cell r="U191" t="e">
            <v>#DIV/0!</v>
          </cell>
        </row>
        <row r="192">
          <cell r="I192">
            <v>210036431.59279662</v>
          </cell>
          <cell r="R192">
            <v>215486811.46059319</v>
          </cell>
          <cell r="U192" t="e">
            <v>#DIV/0!</v>
          </cell>
        </row>
        <row r="193">
          <cell r="I193">
            <v>179476427.81456691</v>
          </cell>
          <cell r="R193">
            <v>183492092.19118142</v>
          </cell>
          <cell r="U193" t="e">
            <v>#DIV/0!</v>
          </cell>
        </row>
        <row r="194">
          <cell r="I194">
            <v>117882872.48166908</v>
          </cell>
          <cell r="R194">
            <v>113765301.70147407</v>
          </cell>
          <cell r="U194" t="e">
            <v>#DIV/0!</v>
          </cell>
        </row>
        <row r="195">
          <cell r="I195">
            <v>2162580602.3303452</v>
          </cell>
          <cell r="R195">
            <v>2503574195.6582413</v>
          </cell>
          <cell r="U195" t="e">
            <v>#DIV/0!</v>
          </cell>
        </row>
        <row r="196">
          <cell r="I196">
            <v>1841812496.1128852</v>
          </cell>
          <cell r="R196">
            <v>2084096269.9251328</v>
          </cell>
          <cell r="U196" t="e">
            <v>#DIV/0!</v>
          </cell>
        </row>
        <row r="197">
          <cell r="I197">
            <v>5868303963.4031801</v>
          </cell>
          <cell r="R197">
            <v>8129793113.690731</v>
          </cell>
          <cell r="U197" t="e">
            <v>#DIV/0!</v>
          </cell>
        </row>
        <row r="198">
          <cell r="I198">
            <v>5868303963.4031801</v>
          </cell>
          <cell r="R198">
            <v>8129793113.690731</v>
          </cell>
          <cell r="U198" t="e">
            <v>#REF!</v>
          </cell>
        </row>
        <row r="199">
          <cell r="I199">
            <v>11123610814.603657</v>
          </cell>
          <cell r="R199">
            <v>18319786034.839592</v>
          </cell>
          <cell r="U199" t="e">
            <v>#REF!</v>
          </cell>
        </row>
        <row r="200">
          <cell r="I200">
            <v>11123610814.603657</v>
          </cell>
          <cell r="R200">
            <v>18319786034.839592</v>
          </cell>
          <cell r="U200" t="e">
            <v>#REF!</v>
          </cell>
        </row>
        <row r="201">
          <cell r="I201">
            <v>11123610814.603657</v>
          </cell>
          <cell r="R201">
            <v>18319786034.839592</v>
          </cell>
          <cell r="U201" t="e">
            <v>#REF!</v>
          </cell>
        </row>
        <row r="202">
          <cell r="I202">
            <v>21127428655.518372</v>
          </cell>
          <cell r="R202">
            <v>45526380798.383553</v>
          </cell>
          <cell r="U202" t="e">
            <v>#REF!</v>
          </cell>
        </row>
        <row r="203">
          <cell r="I203">
            <v>26804733631.609573</v>
          </cell>
          <cell r="R203">
            <v>62881223952.312393</v>
          </cell>
          <cell r="U203" t="e">
            <v>#REF!</v>
          </cell>
        </row>
      </sheetData>
      <sheetData sheetId="14">
        <row r="4">
          <cell r="V4">
            <v>0</v>
          </cell>
        </row>
      </sheetData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设计"/>
      <sheetName val="国建"/>
      <sheetName val="国建支援"/>
      <sheetName val="国家物资"/>
      <sheetName val="国家币"/>
      <sheetName val="变法"/>
      <sheetName val="名胜"/>
      <sheetName val="职位"/>
      <sheetName val="国建-buff效果"/>
      <sheetName val="变法-buff效果"/>
      <sheetName val="职位-buff效果"/>
      <sheetName val="弱国亡国-buff效果"/>
      <sheetName val="变更国家"/>
      <sheetName val="国家任务"/>
      <sheetName val="国建实力"/>
      <sheetName val="国家占领城池实力"/>
      <sheetName val="PVP城防值汇总"/>
      <sheetName val="产出汇总"/>
      <sheetName val="Sheet1"/>
      <sheetName val="总纲"/>
      <sheetName val="名胜（改）"/>
      <sheetName val="Sheet2"/>
    </sheetNames>
    <sheetDataSet>
      <sheetData sheetId="0"/>
      <sheetData sheetId="1"/>
      <sheetData sheetId="2"/>
      <sheetData sheetId="3"/>
      <sheetData sheetId="4">
        <row r="5">
          <cell r="AX5">
            <v>14.354692507258626</v>
          </cell>
        </row>
      </sheetData>
      <sheetData sheetId="5"/>
      <sheetData sheetId="6"/>
      <sheetData sheetId="7">
        <row r="7">
          <cell r="BD7">
            <v>2.8709385014517252</v>
          </cell>
        </row>
      </sheetData>
      <sheetData sheetId="8">
        <row r="4">
          <cell r="E4">
            <v>2.3999999999999997E-2</v>
          </cell>
        </row>
      </sheetData>
      <sheetData sheetId="9">
        <row r="9">
          <cell r="Z9">
            <v>0</v>
          </cell>
        </row>
      </sheetData>
      <sheetData sheetId="10">
        <row r="6">
          <cell r="D6">
            <v>0.8</v>
          </cell>
        </row>
      </sheetData>
      <sheetData sheetId="11">
        <row r="5">
          <cell r="H5">
            <v>0.03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</row>
        <row r="7"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</row>
        <row r="8"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</row>
        <row r="9"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</row>
        <row r="10"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</row>
        <row r="11"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</row>
        <row r="12"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</row>
        <row r="13"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</row>
        <row r="14">
          <cell r="Z14">
            <v>2.5000000000000001E-2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G14">
            <v>2.5999999999999999E-3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</row>
        <row r="15">
          <cell r="Z15">
            <v>2.8262430115286053E-2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G15">
            <v>2.808795527378307E-3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</row>
        <row r="16">
          <cell r="Z16">
            <v>3.1759016136228869E-2</v>
          </cell>
          <cell r="AA16">
            <v>2.756016860206624E-2</v>
          </cell>
          <cell r="AB16">
            <v>0</v>
          </cell>
          <cell r="AC16">
            <v>0</v>
          </cell>
          <cell r="AD16">
            <v>0</v>
          </cell>
          <cell r="AG16">
            <v>3.0325770327186475E-3</v>
          </cell>
          <cell r="AH16">
            <v>2.763850790532239E-3</v>
          </cell>
          <cell r="AI16">
            <v>0</v>
          </cell>
          <cell r="AJ16">
            <v>0</v>
          </cell>
          <cell r="AK16">
            <v>0</v>
          </cell>
        </row>
        <row r="17">
          <cell r="Z17">
            <v>3.5506564242950747E-2</v>
          </cell>
          <cell r="AA17">
            <v>3.0973468880212265E-2</v>
          </cell>
          <cell r="AB17">
            <v>2.5669348499764592E-2</v>
          </cell>
          <cell r="AC17">
            <v>0</v>
          </cell>
          <cell r="AD17">
            <v>0</v>
          </cell>
          <cell r="AG17">
            <v>3.2724201115488473E-3</v>
          </cell>
          <cell r="AH17">
            <v>2.9823020083335847E-3</v>
          </cell>
          <cell r="AI17">
            <v>2.6428383039849338E-3</v>
          </cell>
          <cell r="AJ17">
            <v>0</v>
          </cell>
          <cell r="AK17">
            <v>0</v>
          </cell>
        </row>
        <row r="18">
          <cell r="Z18">
            <v>3.9523086853313377E-2</v>
          </cell>
          <cell r="AA18">
            <v>3.4401162410982788E-2</v>
          </cell>
          <cell r="AB18">
            <v>2.8511880561292124E-2</v>
          </cell>
          <cell r="AC18">
            <v>0</v>
          </cell>
          <cell r="AD18">
            <v>0</v>
          </cell>
          <cell r="AG18">
            <v>3.5294775586120555E-3</v>
          </cell>
          <cell r="AH18">
            <v>3.2016743943028983E-3</v>
          </cell>
          <cell r="AI18">
            <v>2.8247603559226958E-3</v>
          </cell>
          <cell r="AJ18">
            <v>0</v>
          </cell>
          <cell r="AK18">
            <v>0</v>
          </cell>
        </row>
        <row r="19">
          <cell r="Z19">
            <v>4.3827889198777045E-2</v>
          </cell>
          <cell r="AA19">
            <v>3.8168076144449066E-2</v>
          </cell>
          <cell r="AB19">
            <v>3.1656382270637065E-2</v>
          </cell>
          <cell r="AC19">
            <v>0</v>
          </cell>
          <cell r="AD19">
            <v>0</v>
          </cell>
          <cell r="AG19">
            <v>3.8049849087217302E-3</v>
          </cell>
          <cell r="AH19">
            <v>3.4427568732447395E-3</v>
          </cell>
          <cell r="AI19">
            <v>3.0260084653207717E-3</v>
          </cell>
          <cell r="AJ19">
            <v>0</v>
          </cell>
          <cell r="AK19">
            <v>0</v>
          </cell>
        </row>
        <row r="20">
          <cell r="Z20">
            <v>4.8441662114108996E-2</v>
          </cell>
          <cell r="AA20">
            <v>4.2241174164911438E-2</v>
          </cell>
          <cell r="AB20">
            <v>3.4997268288298647E-2</v>
          </cell>
          <cell r="AC20">
            <v>2.6405229514317508E-2</v>
          </cell>
          <cell r="AD20">
            <v>0</v>
          </cell>
          <cell r="AG20">
            <v>4.1002663753029753E-3</v>
          </cell>
          <cell r="AH20">
            <v>3.7034351465543313E-3</v>
          </cell>
          <cell r="AI20">
            <v>3.2398251704511129E-3</v>
          </cell>
          <cell r="AJ20">
            <v>2.6899346889163204E-3</v>
          </cell>
          <cell r="AK20">
            <v>0</v>
          </cell>
        </row>
        <row r="21">
          <cell r="Z21">
            <v>5.3104366363019621E-2</v>
          </cell>
          <cell r="AA21">
            <v>4.6440208699220276E-2</v>
          </cell>
          <cell r="AB21">
            <v>3.8420444973011794E-2</v>
          </cell>
          <cell r="AC21">
            <v>2.8959270557962779E-2</v>
          </cell>
          <cell r="AD21">
            <v>0</v>
          </cell>
          <cell r="AG21">
            <v>4.3986794472332556E-3</v>
          </cell>
          <cell r="AH21">
            <v>3.9721733567500972E-3</v>
          </cell>
          <cell r="AI21">
            <v>3.4589084782727544E-3</v>
          </cell>
          <cell r="AJ21">
            <v>2.8533933157096174E-3</v>
          </cell>
          <cell r="AK21">
            <v>0</v>
          </cell>
        </row>
        <row r="22">
          <cell r="Z22">
            <v>5.7962546941343673E-2</v>
          </cell>
          <cell r="AA22">
            <v>5.1074435688756699E-2</v>
          </cell>
          <cell r="AB22">
            <v>4.2478762405558881E-2</v>
          </cell>
          <cell r="AC22">
            <v>3.1968892410825428E-2</v>
          </cell>
          <cell r="AD22">
            <v>0</v>
          </cell>
          <cell r="AG22">
            <v>4.7096030042459948E-3</v>
          </cell>
          <cell r="AH22">
            <v>4.2687638840804279E-3</v>
          </cell>
          <cell r="AI22">
            <v>3.7186407939557679E-3</v>
          </cell>
          <cell r="AJ22">
            <v>3.0460091142928271E-3</v>
          </cell>
          <cell r="AK22">
            <v>0</v>
          </cell>
        </row>
        <row r="23">
          <cell r="Z23">
            <v>6.3169415961400618E-2</v>
          </cell>
          <cell r="AA23">
            <v>5.5695896645668722E-2</v>
          </cell>
          <cell r="AB23">
            <v>4.6613987205130381E-2</v>
          </cell>
          <cell r="AC23">
            <v>3.4990007567340352E-2</v>
          </cell>
          <cell r="AD23">
            <v>0</v>
          </cell>
          <cell r="AG23">
            <v>5.042842621529639E-3</v>
          </cell>
          <cell r="AH23">
            <v>4.5645373853227976E-3</v>
          </cell>
          <cell r="AI23">
            <v>3.9832951811283436E-3</v>
          </cell>
          <cell r="AJ23">
            <v>3.2393604843097821E-3</v>
          </cell>
          <cell r="AK23">
            <v>0</v>
          </cell>
        </row>
        <row r="24">
          <cell r="Z24">
            <v>6.8750000000000006E-2</v>
          </cell>
          <cell r="AA24">
            <v>6.0493749999999999E-2</v>
          </cell>
          <cell r="AB24">
            <v>5.0775000000000001E-2</v>
          </cell>
          <cell r="AC24">
            <v>3.8184090909090904E-2</v>
          </cell>
          <cell r="AD24">
            <v>0</v>
          </cell>
          <cell r="AG24">
            <v>5.4000000000000003E-3</v>
          </cell>
          <cell r="AH24">
            <v>4.8715999999999994E-3</v>
          </cell>
          <cell r="AI24">
            <v>4.2495999999999992E-3</v>
          </cell>
          <cell r="AJ24">
            <v>3.4437818181818178E-3</v>
          </cell>
          <cell r="AK24">
            <v>0</v>
          </cell>
        </row>
        <row r="25">
          <cell r="Z25">
            <v>7.4731121878024429E-2</v>
          </cell>
          <cell r="AA25">
            <v>6.5664221341373993E-2</v>
          </cell>
          <cell r="AB25">
            <v>5.5138672908721639E-2</v>
          </cell>
          <cell r="AC25">
            <v>4.174026547799306E-2</v>
          </cell>
          <cell r="AD25">
            <v>0</v>
          </cell>
          <cell r="AG25">
            <v>5.7827918001935631E-3</v>
          </cell>
          <cell r="AH25">
            <v>5.2025101658479348E-3</v>
          </cell>
          <cell r="AI25">
            <v>4.5288750661581847E-3</v>
          </cell>
          <cell r="AJ25">
            <v>3.6713769905915555E-3</v>
          </cell>
          <cell r="AK25">
            <v>0</v>
          </cell>
        </row>
        <row r="26">
          <cell r="Z26">
            <v>7.9913223666468997E-2</v>
          </cell>
          <cell r="AA26">
            <v>7.1338228360660255E-2</v>
          </cell>
          <cell r="AB26">
            <v>5.9894802640364675E-2</v>
          </cell>
          <cell r="AC26">
            <v>4.5630837908811492E-2</v>
          </cell>
          <cell r="AD26">
            <v>2.6562092812783499E-2</v>
          </cell>
          <cell r="AG26">
            <v>6.1144463146540155E-3</v>
          </cell>
          <cell r="AH26">
            <v>5.5656466150822556E-3</v>
          </cell>
          <cell r="AI26">
            <v>4.8332673689833391E-3</v>
          </cell>
          <cell r="AJ26">
            <v>3.9203736261639345E-3</v>
          </cell>
          <cell r="AK26">
            <v>2.6999739400181437E-3</v>
          </cell>
        </row>
        <row r="27">
          <cell r="Z27">
            <v>8.540962755632775E-2</v>
          </cell>
          <cell r="AA27">
            <v>7.6801720569915008E-2</v>
          </cell>
          <cell r="AB27">
            <v>6.4718030831912451E-2</v>
          </cell>
          <cell r="AC27">
            <v>4.9537129511951911E-2</v>
          </cell>
          <cell r="AD27">
            <v>2.8656592497038745E-2</v>
          </cell>
          <cell r="AG27">
            <v>6.4662161636049754E-3</v>
          </cell>
          <cell r="AH27">
            <v>5.91531011647456E-3</v>
          </cell>
          <cell r="AI27">
            <v>5.1419539732423967E-3</v>
          </cell>
          <cell r="AJ27">
            <v>4.1703762887649216E-3</v>
          </cell>
          <cell r="AK27">
            <v>2.8340219198104795E-3</v>
          </cell>
        </row>
        <row r="28">
          <cell r="Z28">
            <v>9.1300527384859623E-2</v>
          </cell>
          <cell r="AA28">
            <v>8.2024328772089386E-2</v>
          </cell>
          <cell r="AB28">
            <v>7.0206573064219069E-2</v>
          </cell>
          <cell r="AC28">
            <v>5.3629200447239213E-2</v>
          </cell>
          <cell r="AD28">
            <v>3.1120272466028887E-2</v>
          </cell>
          <cell r="AG28">
            <v>6.8432337526310155E-3</v>
          </cell>
          <cell r="AH28">
            <v>6.2495570414137207E-3</v>
          </cell>
          <cell r="AI28">
            <v>5.4932206761100204E-3</v>
          </cell>
          <cell r="AJ28">
            <v>4.4322688286233093E-3</v>
          </cell>
          <cell r="AK28">
            <v>2.9916974378258483E-3</v>
          </cell>
        </row>
        <row r="29">
          <cell r="Z29">
            <v>9.761423749153969E-2</v>
          </cell>
          <cell r="AA29">
            <v>8.7570955160134453E-2</v>
          </cell>
          <cell r="AB29">
            <v>7.5742545366423789E-2</v>
          </cell>
          <cell r="AC29">
            <v>5.7882871491246768E-2</v>
          </cell>
          <cell r="AD29">
            <v>3.3642990898853219E-2</v>
          </cell>
          <cell r="AG29">
            <v>7.2473111994585393E-3</v>
          </cell>
          <cell r="AH29">
            <v>6.6045411302486047E-3</v>
          </cell>
          <cell r="AI29">
            <v>5.8475229034511229E-3</v>
          </cell>
          <cell r="AJ29">
            <v>4.7045037754397927E-3</v>
          </cell>
          <cell r="AK29">
            <v>3.1531514175266056E-3</v>
          </cell>
        </row>
        <row r="30">
          <cell r="Z30">
            <v>0.10168504016693329</v>
          </cell>
          <cell r="AA30">
            <v>9.3479065741150308E-2</v>
          </cell>
          <cell r="AB30">
            <v>8.0619385425404672E-2</v>
          </cell>
          <cell r="AC30">
            <v>6.2321243896410625E-2</v>
          </cell>
          <cell r="AD30">
            <v>3.6355022454579992E-2</v>
          </cell>
          <cell r="AG30">
            <v>7.5078425706837301E-3</v>
          </cell>
          <cell r="AH30">
            <v>6.9826602074336197E-3</v>
          </cell>
          <cell r="AI30">
            <v>6.1596406672258987E-3</v>
          </cell>
          <cell r="AJ30">
            <v>4.98855960937028E-3</v>
          </cell>
          <cell r="AK30">
            <v>3.326721437093119E-3</v>
          </cell>
        </row>
        <row r="31">
          <cell r="Z31">
            <v>0.10447448186442235</v>
          </cell>
          <cell r="AA31">
            <v>9.9803748264886083E-2</v>
          </cell>
          <cell r="AB31">
            <v>8.5820452840357886E-2</v>
          </cell>
          <cell r="AC31">
            <v>6.7094745490738725E-2</v>
          </cell>
          <cell r="AD31">
            <v>3.929688818915502E-2</v>
          </cell>
          <cell r="AG31">
            <v>7.6863668393230295E-3</v>
          </cell>
          <cell r="AH31">
            <v>7.3874398889527092E-3</v>
          </cell>
          <cell r="AI31">
            <v>6.4925089817829042E-3</v>
          </cell>
          <cell r="AJ31">
            <v>5.2940637114072785E-3</v>
          </cell>
          <cell r="AK31">
            <v>3.5150008441059209E-3</v>
          </cell>
        </row>
        <row r="32">
          <cell r="Z32">
            <v>0.10746413145108329</v>
          </cell>
          <cell r="AA32">
            <v>0.10250908770733058</v>
          </cell>
          <cell r="AB32">
            <v>9.1254752502754902E-2</v>
          </cell>
          <cell r="AC32">
            <v>7.219394732354216E-2</v>
          </cell>
          <cell r="AD32">
            <v>4.2586679549866779E-2</v>
          </cell>
          <cell r="AG32">
            <v>7.87770441286933E-3</v>
          </cell>
          <cell r="AH32">
            <v>7.5605816132691571E-3</v>
          </cell>
          <cell r="AI32">
            <v>6.8403041601763134E-3</v>
          </cell>
          <cell r="AJ32">
            <v>5.6204126287066978E-3</v>
          </cell>
          <cell r="AK32">
            <v>3.7255474911914734E-3</v>
          </cell>
        </row>
        <row r="33">
          <cell r="Z33">
            <v>0.11066835854034909</v>
          </cell>
          <cell r="AA33">
            <v>0.10533534079620617</v>
          </cell>
          <cell r="AB33">
            <v>9.7517298321431051E-2</v>
          </cell>
          <cell r="AC33">
            <v>7.755349654386165E-2</v>
          </cell>
          <cell r="AD33">
            <v>4.6288488048077711E-2</v>
          </cell>
          <cell r="AG33">
            <v>8.0827749465823412E-3</v>
          </cell>
          <cell r="AH33">
            <v>7.7414618109571945E-3</v>
          </cell>
          <cell r="AI33">
            <v>7.2411070925715868E-3</v>
          </cell>
          <cell r="AJ33">
            <v>5.9634237788071453E-3</v>
          </cell>
          <cell r="AK33">
            <v>3.9624632350769729E-3</v>
          </cell>
        </row>
        <row r="34">
          <cell r="Z34">
            <v>0.11410256410256411</v>
          </cell>
          <cell r="AA34">
            <v>0.10835</v>
          </cell>
          <cell r="AB34">
            <v>0.10155192307692308</v>
          </cell>
          <cell r="AC34">
            <v>8.2381666666666659E-2</v>
          </cell>
          <cell r="AD34">
            <v>5.0014583333333328E-2</v>
          </cell>
          <cell r="AG34">
            <v>8.3025641025641032E-3</v>
          </cell>
          <cell r="AH34">
            <v>7.9343999999999994E-3</v>
          </cell>
          <cell r="AI34">
            <v>7.4993230769230777E-3</v>
          </cell>
          <cell r="AJ34">
            <v>6.2724266666666665E-3</v>
          </cell>
          <cell r="AK34">
            <v>4.2009333333333327E-3</v>
          </cell>
        </row>
        <row r="35">
          <cell r="Z35">
            <v>0.11778325448904067</v>
          </cell>
          <cell r="AA35">
            <v>0.11161223361271437</v>
          </cell>
          <cell r="AB35">
            <v>0.10425167684756043</v>
          </cell>
          <cell r="AC35">
            <v>8.7536506994255567E-2</v>
          </cell>
          <cell r="AD35">
            <v>5.3714909588486161E-2</v>
          </cell>
          <cell r="AG35">
            <v>8.5381282872986023E-3</v>
          </cell>
          <cell r="AH35">
            <v>8.1431829512137194E-3</v>
          </cell>
          <cell r="AI35">
            <v>7.6721073182438671E-3</v>
          </cell>
          <cell r="AJ35">
            <v>6.6023364476323568E-3</v>
          </cell>
          <cell r="AK35">
            <v>4.4377542136631136E-3</v>
          </cell>
        </row>
        <row r="36">
          <cell r="Z36">
            <v>0.12172812076907871</v>
          </cell>
          <cell r="AA36">
            <v>0.11507670632917491</v>
          </cell>
          <cell r="AB36">
            <v>0.10709185916019803</v>
          </cell>
          <cell r="AC36">
            <v>9.3092062546788298E-2</v>
          </cell>
          <cell r="AD36">
            <v>5.7605534142351249E-2</v>
          </cell>
          <cell r="AG36">
            <v>8.7905997292210374E-3</v>
          </cell>
          <cell r="AH36">
            <v>8.3649092050671944E-3</v>
          </cell>
          <cell r="AI36">
            <v>7.8538789862526732E-3</v>
          </cell>
          <cell r="AJ36">
            <v>6.9578920029944504E-3</v>
          </cell>
          <cell r="AK36">
            <v>4.6867541851104795E-3</v>
          </cell>
        </row>
        <row r="37">
          <cell r="Z37">
            <v>0.12655370111207634</v>
          </cell>
          <cell r="AA37">
            <v>0.11866691570410742</v>
          </cell>
          <cell r="AB37">
            <v>0.11006167942182928</v>
          </cell>
          <cell r="AC37">
            <v>9.8934465336293229E-2</v>
          </cell>
          <cell r="AD37">
            <v>6.1723142329247541E-2</v>
          </cell>
          <cell r="AG37">
            <v>9.0994368711728862E-3</v>
          </cell>
          <cell r="AH37">
            <v>8.5946826050628741E-3</v>
          </cell>
          <cell r="AI37">
            <v>8.0439474829970721E-3</v>
          </cell>
          <cell r="AJ37">
            <v>7.3318057815227669E-3</v>
          </cell>
          <cell r="AK37">
            <v>4.9502811090718427E-3</v>
          </cell>
        </row>
        <row r="38">
          <cell r="Z38">
            <v>0.13391732589774116</v>
          </cell>
          <cell r="AA38">
            <v>0.12263446136470815</v>
          </cell>
          <cell r="AB38">
            <v>0.11340918488458519</v>
          </cell>
          <cell r="AC38">
            <v>0.1021073023441955</v>
          </cell>
          <cell r="AD38">
            <v>6.6274022516337919E-2</v>
          </cell>
          <cell r="AG38">
            <v>9.5707088574554337E-3</v>
          </cell>
          <cell r="AH38">
            <v>8.8486055273413206E-3</v>
          </cell>
          <cell r="AI38">
            <v>8.2581878326134523E-3</v>
          </cell>
          <cell r="AJ38">
            <v>7.534867350028512E-3</v>
          </cell>
          <cell r="AK38">
            <v>5.2415374410456263E-3</v>
          </cell>
        </row>
        <row r="39">
          <cell r="Z39">
            <v>0.14180946353109125</v>
          </cell>
          <cell r="AA39">
            <v>0.12817603010899578</v>
          </cell>
          <cell r="AB39">
            <v>0.11701761860939862</v>
          </cell>
          <cell r="AC39">
            <v>0.10474695003624752</v>
          </cell>
          <cell r="AD39">
            <v>7.1054468401954229E-2</v>
          </cell>
          <cell r="AG39">
            <v>1.007580566598984E-2</v>
          </cell>
          <cell r="AH39">
            <v>9.2032659269757292E-3</v>
          </cell>
          <cell r="AI39">
            <v>8.4891275910015107E-3</v>
          </cell>
          <cell r="AJ39">
            <v>7.7038048023198415E-3</v>
          </cell>
          <cell r="AK39">
            <v>5.5474859777250706E-3</v>
          </cell>
        </row>
        <row r="40">
          <cell r="Z40">
            <v>0.15011286198282098</v>
          </cell>
          <cell r="AA40">
            <v>0.13568870187028248</v>
          </cell>
          <cell r="AB40">
            <v>0.12077286474959306</v>
          </cell>
          <cell r="AC40">
            <v>0.10750043638920408</v>
          </cell>
          <cell r="AD40">
            <v>7.5647205547969387E-2</v>
          </cell>
          <cell r="AG40">
            <v>1.0607223166900543E-2</v>
          </cell>
          <cell r="AH40">
            <v>9.6840769196980796E-3</v>
          </cell>
          <cell r="AI40">
            <v>8.729463343973955E-3</v>
          </cell>
          <cell r="AJ40">
            <v>7.8800279289090603E-3</v>
          </cell>
          <cell r="AK40">
            <v>5.8414211550700404E-3</v>
          </cell>
        </row>
        <row r="41">
          <cell r="Z41">
            <v>0.15392999272675337</v>
          </cell>
          <cell r="AA41">
            <v>0.1435764365292857</v>
          </cell>
          <cell r="AB41">
            <v>0.12478934424280823</v>
          </cell>
          <cell r="AC41">
            <v>0.11036333916009748</v>
          </cell>
          <cell r="AD41">
            <v>8.0000185105735006E-2</v>
          </cell>
          <cell r="AG41">
            <v>1.0851519534512216E-2</v>
          </cell>
          <cell r="AH41">
            <v>1.0188891937874284E-2</v>
          </cell>
          <cell r="AI41">
            <v>8.9865180315397263E-3</v>
          </cell>
          <cell r="AJ41">
            <v>8.063253706246238E-3</v>
          </cell>
          <cell r="AK41">
            <v>6.12001184676704E-3</v>
          </cell>
        </row>
        <row r="42">
          <cell r="Z42">
            <v>0.1580210921611315</v>
          </cell>
          <cell r="AA42">
            <v>0.15084220084090066</v>
          </cell>
          <cell r="AB42">
            <v>0.13144880767064104</v>
          </cell>
          <cell r="AC42">
            <v>0.11343735081663103</v>
          </cell>
          <cell r="AD42">
            <v>8.4514756973562546E-2</v>
          </cell>
          <cell r="AG42">
            <v>1.1113349898312417E-2</v>
          </cell>
          <cell r="AH42">
            <v>1.0653900853817644E-2</v>
          </cell>
          <cell r="AI42">
            <v>9.4127236909210266E-3</v>
          </cell>
          <cell r="AJ42">
            <v>8.2599904522643857E-3</v>
          </cell>
          <cell r="AK42">
            <v>6.4089444463080025E-3</v>
          </cell>
        </row>
        <row r="43">
          <cell r="Z43">
            <v>0.16240582396749523</v>
          </cell>
          <cell r="AA43">
            <v>0.1545924085557368</v>
          </cell>
          <cell r="AB43">
            <v>0.13870837903568634</v>
          </cell>
          <cell r="AC43">
            <v>0.1167931204709392</v>
          </cell>
          <cell r="AD43">
            <v>8.9503354044298697E-2</v>
          </cell>
          <cell r="AG43">
            <v>1.1393972733919696E-2</v>
          </cell>
          <cell r="AH43">
            <v>1.0893914147567156E-2</v>
          </cell>
          <cell r="AI43">
            <v>9.8773362582839259E-3</v>
          </cell>
          <cell r="AJ43">
            <v>8.4747597101401083E-3</v>
          </cell>
          <cell r="AK43">
            <v>6.7282146588351164E-3</v>
          </cell>
        </row>
        <row r="44">
          <cell r="Z44">
            <v>0.16710526315789473</v>
          </cell>
          <cell r="AA44">
            <v>0.1585921052631579</v>
          </cell>
          <cell r="AB44">
            <v>0.1466875</v>
          </cell>
          <cell r="AC44">
            <v>0.12051923076923077</v>
          </cell>
          <cell r="AD44">
            <v>9.5000000000000001E-2</v>
          </cell>
          <cell r="AG44">
            <v>1.1694736842105263E-2</v>
          </cell>
          <cell r="AH44">
            <v>1.1149894736842105E-2</v>
          </cell>
          <cell r="AI44">
            <v>1.0388E-2</v>
          </cell>
          <cell r="AJ44">
            <v>8.7132307692307683E-3</v>
          </cell>
          <cell r="AK44">
            <v>7.0800000000000004E-3</v>
          </cell>
        </row>
        <row r="45">
          <cell r="Z45">
            <v>0.17214199737096789</v>
          </cell>
          <cell r="AA45">
            <v>0.16300541655221829</v>
          </cell>
          <cell r="AB45">
            <v>0.15228941129735929</v>
          </cell>
          <cell r="AC45">
            <v>0.12454930650045075</v>
          </cell>
          <cell r="AD45">
            <v>0.10038885253573582</v>
          </cell>
          <cell r="AG45">
            <v>1.2017087831741947E-2</v>
          </cell>
          <cell r="AH45">
            <v>1.1432346659341973E-2</v>
          </cell>
          <cell r="AI45">
            <v>1.0746522323030994E-2</v>
          </cell>
          <cell r="AJ45">
            <v>8.9711556160288475E-3</v>
          </cell>
          <cell r="AK45">
            <v>7.4248865622870922E-3</v>
          </cell>
        </row>
        <row r="46">
          <cell r="Z46">
            <v>0.17938767939357997</v>
          </cell>
          <cell r="AA46">
            <v>0.16790546546844978</v>
          </cell>
          <cell r="AB46">
            <v>0.15634983946020065</v>
          </cell>
          <cell r="AC46">
            <v>0.13148113293673494</v>
          </cell>
          <cell r="AD46">
            <v>0.10287506699580559</v>
          </cell>
          <cell r="AG46">
            <v>1.2480811481189119E-2</v>
          </cell>
          <cell r="AH46">
            <v>1.1745949789980788E-2</v>
          </cell>
          <cell r="AI46">
            <v>1.1006389725452842E-2</v>
          </cell>
          <cell r="AJ46">
            <v>9.4147925079510354E-3</v>
          </cell>
          <cell r="AK46">
            <v>7.5840042877315583E-3</v>
          </cell>
        </row>
        <row r="47">
          <cell r="Z47">
            <v>0.18938114101150499</v>
          </cell>
          <cell r="AA47">
            <v>0.17297624479865176</v>
          </cell>
          <cell r="AB47">
            <v>0.16056811148362821</v>
          </cell>
          <cell r="AC47">
            <v>0.13875442351859013</v>
          </cell>
          <cell r="AD47">
            <v>0.10538083641690531</v>
          </cell>
          <cell r="AG47">
            <v>1.312039302473632E-2</v>
          </cell>
          <cell r="AH47">
            <v>1.2070479667113714E-2</v>
          </cell>
          <cell r="AI47">
            <v>1.1276359134952205E-2</v>
          </cell>
          <cell r="AJ47">
            <v>9.8802831051897685E-3</v>
          </cell>
          <cell r="AK47">
            <v>7.7443735306819399E-3</v>
          </cell>
        </row>
        <row r="48">
          <cell r="Z48">
            <v>0.20004042190788771</v>
          </cell>
          <cell r="AA48">
            <v>0.18086345605252785</v>
          </cell>
          <cell r="AB48">
            <v>0.16500419028617749</v>
          </cell>
          <cell r="AC48">
            <v>0.14654200590463459</v>
          </cell>
          <cell r="AD48">
            <v>0.10803685960437345</v>
          </cell>
          <cell r="AG48">
            <v>1.3802587002104811E-2</v>
          </cell>
          <cell r="AH48">
            <v>1.2575261187361783E-2</v>
          </cell>
          <cell r="AI48">
            <v>1.1560268178315361E-2</v>
          </cell>
          <cell r="AJ48">
            <v>1.0378688377896614E-2</v>
          </cell>
          <cell r="AK48">
            <v>7.9143590146799007E-3</v>
          </cell>
        </row>
        <row r="49">
          <cell r="Z49">
            <v>0.20509138999323173</v>
          </cell>
          <cell r="AA49">
            <v>0.19091060389792092</v>
          </cell>
          <cell r="AB49">
            <v>0.16975518142120616</v>
          </cell>
          <cell r="AC49">
            <v>0.15207381945444512</v>
          </cell>
          <cell r="AD49">
            <v>0.11089127440955027</v>
          </cell>
          <cell r="AG49">
            <v>1.412584895956683E-2</v>
          </cell>
          <cell r="AH49">
            <v>1.3218278649466939E-2</v>
          </cell>
          <cell r="AI49">
            <v>1.1864331610957197E-2</v>
          </cell>
          <cell r="AJ49">
            <v>1.0732724445084489E-2</v>
          </cell>
          <cell r="AK49">
            <v>8.0970415622112161E-3</v>
          </cell>
        </row>
        <row r="50">
          <cell r="Z50">
            <v>0.21050488354722119</v>
          </cell>
          <cell r="AA50">
            <v>0.20070051577849773</v>
          </cell>
          <cell r="AB50">
            <v>0.1748128547006346</v>
          </cell>
          <cell r="AC50">
            <v>0.15581396022057237</v>
          </cell>
          <cell r="AD50">
            <v>0.11381098205571896</v>
          </cell>
          <cell r="AG50">
            <v>1.4472312547022156E-2</v>
          </cell>
          <cell r="AH50">
            <v>1.3844833009823853E-2</v>
          </cell>
          <cell r="AI50">
            <v>1.2188022700840616E-2</v>
          </cell>
          <cell r="AJ50">
            <v>1.0972093454116632E-2</v>
          </cell>
          <cell r="AK50">
            <v>8.2839028515660131E-3</v>
          </cell>
        </row>
        <row r="51">
          <cell r="Z51">
            <v>0.21630692227799844</v>
          </cell>
          <cell r="AA51">
            <v>0.20574360453314824</v>
          </cell>
          <cell r="AB51">
            <v>0.18406662439178789</v>
          </cell>
          <cell r="AC51">
            <v>0.15980601806255257</v>
          </cell>
          <cell r="AD51">
            <v>0.11694000279689989</v>
          </cell>
          <cell r="AG51">
            <v>1.48436430257919E-2</v>
          </cell>
          <cell r="AH51">
            <v>1.4167590690121487E-2</v>
          </cell>
          <cell r="AI51">
            <v>1.2780263961074427E-2</v>
          </cell>
          <cell r="AJ51">
            <v>1.1227585156003366E-2</v>
          </cell>
          <cell r="AK51">
            <v>8.4841601790015923E-3</v>
          </cell>
        </row>
        <row r="52">
          <cell r="Z52">
            <v>0.22252539341825325</v>
          </cell>
          <cell r="AA52">
            <v>0.21108404813940049</v>
          </cell>
          <cell r="AB52">
            <v>0.19416233100708374</v>
          </cell>
          <cell r="AC52">
            <v>0.16390110726726045</v>
          </cell>
          <cell r="AD52">
            <v>0.12026024347917358</v>
          </cell>
          <cell r="AG52">
            <v>1.5241625178768207E-2</v>
          </cell>
          <cell r="AH52">
            <v>1.450937908092163E-2</v>
          </cell>
          <cell r="AI52">
            <v>1.3426389184453359E-2</v>
          </cell>
          <cell r="AJ52">
            <v>1.1489670865104669E-2</v>
          </cell>
          <cell r="AK52">
            <v>8.6966555826671083E-3</v>
          </cell>
        </row>
        <row r="53">
          <cell r="Z53">
            <v>0.23248247457843951</v>
          </cell>
          <cell r="AA53">
            <v>0.21688746100471998</v>
          </cell>
          <cell r="AB53">
            <v>0.20206455337849896</v>
          </cell>
          <cell r="AC53">
            <v>0.16828187801012276</v>
          </cell>
          <cell r="AD53">
            <v>0.12402217889091333</v>
          </cell>
          <cell r="AG53">
            <v>1.5878878373020128E-2</v>
          </cell>
          <cell r="AH53">
            <v>1.4880797504302079E-2</v>
          </cell>
          <cell r="AI53">
            <v>1.3932131416223932E-2</v>
          </cell>
          <cell r="AJ53">
            <v>1.1770040192647858E-2</v>
          </cell>
          <cell r="AK53">
            <v>8.9374194490184512E-3</v>
          </cell>
        </row>
        <row r="54">
          <cell r="Z54">
            <v>0.24523809523809523</v>
          </cell>
          <cell r="AA54">
            <v>0.22311700000000001</v>
          </cell>
          <cell r="AB54">
            <v>0.20701766666666668</v>
          </cell>
          <cell r="AC54">
            <v>0.17318684210526314</v>
          </cell>
          <cell r="AD54">
            <v>0.13008749999999999</v>
          </cell>
          <cell r="AG54">
            <v>1.6695238095238096E-2</v>
          </cell>
          <cell r="AH54">
            <v>1.5279488000000001E-2</v>
          </cell>
          <cell r="AI54">
            <v>1.4249130666666667E-2</v>
          </cell>
          <cell r="AJ54">
            <v>1.2083957894736843E-2</v>
          </cell>
          <cell r="AK54">
            <v>9.3255999999999999E-3</v>
          </cell>
        </row>
        <row r="55">
          <cell r="Z55">
            <v>0.25831528222867428</v>
          </cell>
          <cell r="AA55">
            <v>0.23290605414314877</v>
          </cell>
          <cell r="AB55">
            <v>0.21227956365756523</v>
          </cell>
          <cell r="AC55">
            <v>0.18096472555434417</v>
          </cell>
          <cell r="AD55">
            <v>0.13693592929066059</v>
          </cell>
          <cell r="AG55">
            <v>1.7532178062635153E-2</v>
          </cell>
          <cell r="AH55">
            <v>1.5905987465161524E-2</v>
          </cell>
          <cell r="AI55">
            <v>1.4585892074084174E-2</v>
          </cell>
          <cell r="AJ55">
            <v>1.2581742435478029E-2</v>
          </cell>
          <cell r="AK55">
            <v>9.7638994746022771E-3</v>
          </cell>
        </row>
        <row r="56">
          <cell r="Z56">
            <v>0.27199081866613961</v>
          </cell>
          <cell r="AA56">
            <v>0.24572116384065198</v>
          </cell>
          <cell r="AB56">
            <v>0.21835517514809352</v>
          </cell>
          <cell r="AC56">
            <v>0.19113991736616495</v>
          </cell>
          <cell r="AD56">
            <v>0.14448091124570783</v>
          </cell>
          <cell r="AG56">
            <v>1.8407412394632932E-2</v>
          </cell>
          <cell r="AH56">
            <v>1.6726154485801729E-2</v>
          </cell>
          <cell r="AI56">
            <v>1.4974731209477985E-2</v>
          </cell>
          <cell r="AJ56">
            <v>1.3232954711434555E-2</v>
          </cell>
          <cell r="AK56">
            <v>1.0246778319725302E-2</v>
          </cell>
        </row>
        <row r="57">
          <cell r="Z57">
            <v>0.2859199022241527</v>
          </cell>
          <cell r="AA57">
            <v>0.25904499133477044</v>
          </cell>
          <cell r="AB57">
            <v>0.22493431009126968</v>
          </cell>
          <cell r="AC57">
            <v>0.20073163984449383</v>
          </cell>
          <cell r="AD57">
            <v>0.1510461502120356</v>
          </cell>
          <cell r="AG57">
            <v>1.9298873742345769E-2</v>
          </cell>
          <cell r="AH57">
            <v>1.757887944542531E-2</v>
          </cell>
          <cell r="AI57">
            <v>1.5395795845841258E-2</v>
          </cell>
          <cell r="AJ57">
            <v>1.3846824950047604E-2</v>
          </cell>
          <cell r="AK57">
            <v>1.066695361357028E-2</v>
          </cell>
        </row>
        <row r="58">
          <cell r="Z58">
            <v>0.30060908404280695</v>
          </cell>
          <cell r="AA58">
            <v>0.27304193745670469</v>
          </cell>
          <cell r="AB58">
            <v>0.23662897071106434</v>
          </cell>
          <cell r="AC58">
            <v>0.20554094411701451</v>
          </cell>
          <cell r="AD58">
            <v>0.15443721742948438</v>
          </cell>
          <cell r="AG58">
            <v>2.0238981378739643E-2</v>
          </cell>
          <cell r="AH58">
            <v>1.84746839972291E-2</v>
          </cell>
          <cell r="AI58">
            <v>1.6144254125508118E-2</v>
          </cell>
          <cell r="AJ58">
            <v>1.4154620423488928E-2</v>
          </cell>
          <cell r="AK58">
            <v>1.0883981915487001E-2</v>
          </cell>
        </row>
        <row r="59">
          <cell r="Z59">
            <v>0.31546487252911298</v>
          </cell>
          <cell r="AA59">
            <v>0.28662856229304234</v>
          </cell>
          <cell r="AB59">
            <v>0.24906075182795484</v>
          </cell>
          <cell r="AC59">
            <v>0.2106082272175451</v>
          </cell>
          <cell r="AD59">
            <v>0.15809008308689548</v>
          </cell>
          <cell r="AG59">
            <v>2.1189751841863232E-2</v>
          </cell>
          <cell r="AH59">
            <v>1.9344227986754711E-2</v>
          </cell>
          <cell r="AI59">
            <v>1.6939888116989113E-2</v>
          </cell>
          <cell r="AJ59">
            <v>1.4478926541922886E-2</v>
          </cell>
          <cell r="AK59">
            <v>1.1117765317561311E-2</v>
          </cell>
        </row>
        <row r="60">
          <cell r="Z60">
            <v>0.32793452731606471</v>
          </cell>
          <cell r="AA60">
            <v>0.30085929406131523</v>
          </cell>
          <cell r="AB60">
            <v>0.26160327974195874</v>
          </cell>
          <cell r="AC60">
            <v>0.21603512186432561</v>
          </cell>
          <cell r="AD60">
            <v>0.16200703309817246</v>
          </cell>
          <cell r="AG60">
            <v>2.198780974822814E-2</v>
          </cell>
          <cell r="AH60">
            <v>2.0254994819924176E-2</v>
          </cell>
          <cell r="AI60">
            <v>1.7742609903485355E-2</v>
          </cell>
          <cell r="AJ60">
            <v>1.4826247799316837E-2</v>
          </cell>
          <cell r="AK60">
            <v>1.1368450118283038E-2</v>
          </cell>
        </row>
        <row r="61">
          <cell r="Z61">
            <v>0.33577512019549344</v>
          </cell>
          <cell r="AA61">
            <v>0.31573690044649549</v>
          </cell>
          <cell r="AB61">
            <v>0.27508339814151556</v>
          </cell>
          <cell r="AC61">
            <v>0.22188237403611974</v>
          </cell>
          <cell r="AD61">
            <v>0.16629822354557811</v>
          </cell>
          <cell r="AG61">
            <v>2.2489607692511581E-2</v>
          </cell>
          <cell r="AH61">
            <v>2.1207161628575711E-2</v>
          </cell>
          <cell r="AI61">
            <v>1.8605337481056992E-2</v>
          </cell>
          <cell r="AJ61">
            <v>1.5200471938311663E-2</v>
          </cell>
          <cell r="AK61">
            <v>1.1643086306917001E-2</v>
          </cell>
        </row>
        <row r="62">
          <cell r="Z62">
            <v>0.34417845957421606</v>
          </cell>
          <cell r="AA62">
            <v>0.32783782826710745</v>
          </cell>
          <cell r="AB62">
            <v>0.28861185353873442</v>
          </cell>
          <cell r="AC62">
            <v>0.23078747777266126</v>
          </cell>
          <cell r="AD62">
            <v>0.17086173424370993</v>
          </cell>
          <cell r="AG62">
            <v>2.3027421412749827E-2</v>
          </cell>
          <cell r="AH62">
            <v>2.1981621009094874E-2</v>
          </cell>
          <cell r="AI62">
            <v>1.9471158626479003E-2</v>
          </cell>
          <cell r="AJ62">
            <v>1.5770398577450322E-2</v>
          </cell>
          <cell r="AK62">
            <v>1.1935150991597436E-2</v>
          </cell>
        </row>
        <row r="63">
          <cell r="Z63">
            <v>0.35287421028121074</v>
          </cell>
          <cell r="AA63">
            <v>0.3356764934713275</v>
          </cell>
          <cell r="AB63">
            <v>0.30307901477183036</v>
          </cell>
          <cell r="AC63">
            <v>0.24290277561452872</v>
          </cell>
          <cell r="AD63">
            <v>0.17654247483590765</v>
          </cell>
          <cell r="AG63">
            <v>2.3583949457997491E-2</v>
          </cell>
          <cell r="AH63">
            <v>2.2483295582164962E-2</v>
          </cell>
          <cell r="AI63">
            <v>2.0397056945397143E-2</v>
          </cell>
          <cell r="AJ63">
            <v>1.654577763932984E-2</v>
          </cell>
          <cell r="AK63">
            <v>1.2298718389498092E-2</v>
          </cell>
        </row>
        <row r="64">
          <cell r="Z64">
            <v>0.36158536585365852</v>
          </cell>
          <cell r="AA64">
            <v>0.34389527027027028</v>
          </cell>
          <cell r="AB64">
            <v>0.31773235294117647</v>
          </cell>
          <cell r="AC64">
            <v>0.25561333333333336</v>
          </cell>
          <cell r="AD64">
            <v>0.18618409090909091</v>
          </cell>
          <cell r="AG64">
            <v>2.4141463414634148E-2</v>
          </cell>
          <cell r="AH64">
            <v>2.3009297297297299E-2</v>
          </cell>
          <cell r="AI64">
            <v>2.1334870588235296E-2</v>
          </cell>
          <cell r="AJ64">
            <v>1.7359253333333335E-2</v>
          </cell>
          <cell r="AK64">
            <v>1.2915781818181819E-2</v>
          </cell>
        </row>
        <row r="65">
          <cell r="Z65">
            <v>0.37092175122423321</v>
          </cell>
          <cell r="AA65">
            <v>0.35263578564848286</v>
          </cell>
          <cell r="AB65">
            <v>0.32900420593992946</v>
          </cell>
          <cell r="AC65">
            <v>0.26905407241739232</v>
          </cell>
          <cell r="AD65">
            <v>0.19622814745964842</v>
          </cell>
          <cell r="AG65">
            <v>2.4738992078350928E-2</v>
          </cell>
          <cell r="AH65">
            <v>2.3568690281502904E-2</v>
          </cell>
          <cell r="AI65">
            <v>2.2056269180155484E-2</v>
          </cell>
          <cell r="AJ65">
            <v>1.8219460634713105E-2</v>
          </cell>
          <cell r="AK65">
            <v>1.3558601437417498E-2</v>
          </cell>
        </row>
        <row r="66">
          <cell r="Z66">
            <v>0.375</v>
          </cell>
          <cell r="AA66">
            <v>0.36126619439875518</v>
          </cell>
          <cell r="AB66">
            <v>0.33695632490874144</v>
          </cell>
          <cell r="AC66">
            <v>0.28305449465765081</v>
          </cell>
          <cell r="AD66">
            <v>0.20341371057293572</v>
          </cell>
          <cell r="AG66">
            <v>2.5000000000000001E-2</v>
          </cell>
          <cell r="AH66">
            <v>2.4121036441520333E-2</v>
          </cell>
          <cell r="AI66">
            <v>2.2565204794159452E-2</v>
          </cell>
          <cell r="AJ66">
            <v>1.9115487658089649E-2</v>
          </cell>
          <cell r="AK66">
            <v>1.4018477476667885E-2</v>
          </cell>
        </row>
        <row r="67">
          <cell r="Z67">
            <v>0.375</v>
          </cell>
          <cell r="AA67">
            <v>0.37067089264312786</v>
          </cell>
          <cell r="AB67">
            <v>0.34545017587357074</v>
          </cell>
          <cell r="AC67">
            <v>0.29780253374601884</v>
          </cell>
          <cell r="AD67">
            <v>0.20866689382699657</v>
          </cell>
          <cell r="AG67">
            <v>2.5000000000000001E-2</v>
          </cell>
          <cell r="AH67">
            <v>2.4722937129160186E-2</v>
          </cell>
          <cell r="AI67">
            <v>2.310881125590853E-2</v>
          </cell>
          <cell r="AJ67">
            <v>2.0059362159745207E-2</v>
          </cell>
          <cell r="AK67">
            <v>1.4354681204927781E-2</v>
          </cell>
        </row>
        <row r="68">
          <cell r="Z68">
            <v>0.375</v>
          </cell>
          <cell r="AA68">
            <v>0.375</v>
          </cell>
          <cell r="AB68">
            <v>0.35419769791529582</v>
          </cell>
          <cell r="AC68">
            <v>0.31283662963260211</v>
          </cell>
          <cell r="AD68">
            <v>0.21413976428212333</v>
          </cell>
          <cell r="AG68">
            <v>2.5000000000000001E-2</v>
          </cell>
          <cell r="AH68">
            <v>2.5000000000000001E-2</v>
          </cell>
          <cell r="AI68">
            <v>2.3668652666578933E-2</v>
          </cell>
          <cell r="AJ68">
            <v>2.1021544296486533E-2</v>
          </cell>
          <cell r="AK68">
            <v>1.4704944914055893E-2</v>
          </cell>
        </row>
        <row r="69">
          <cell r="Z69">
            <v>0.375</v>
          </cell>
          <cell r="AA69">
            <v>0.375</v>
          </cell>
          <cell r="AB69">
            <v>0.36321644582237944</v>
          </cell>
          <cell r="AC69">
            <v>0.32664396154986863</v>
          </cell>
          <cell r="AD69">
            <v>0.21964535861613796</v>
          </cell>
          <cell r="AG69">
            <v>2.5000000000000001E-2</v>
          </cell>
          <cell r="AH69">
            <v>2.5000000000000001E-2</v>
          </cell>
          <cell r="AI69">
            <v>2.4245852532632284E-2</v>
          </cell>
          <cell r="AJ69">
            <v>2.1905213539191594E-2</v>
          </cell>
          <cell r="AK69">
            <v>1.505730295143283E-2</v>
          </cell>
        </row>
        <row r="70">
          <cell r="Z70">
            <v>0.375</v>
          </cell>
          <cell r="AA70">
            <v>0.375</v>
          </cell>
          <cell r="AB70">
            <v>0.37274508273801854</v>
          </cell>
          <cell r="AC70">
            <v>0.33392581527952181</v>
          </cell>
          <cell r="AD70">
            <v>0.22649583369320622</v>
          </cell>
          <cell r="AG70">
            <v>2.5000000000000001E-2</v>
          </cell>
          <cell r="AH70">
            <v>2.5000000000000001E-2</v>
          </cell>
          <cell r="AI70">
            <v>2.4855685295233187E-2</v>
          </cell>
          <cell r="AJ70">
            <v>2.2371252177889399E-2</v>
          </cell>
          <cell r="AK70">
            <v>1.5495733356365199E-2</v>
          </cell>
        </row>
        <row r="71">
          <cell r="Z71">
            <v>0.375</v>
          </cell>
          <cell r="AA71">
            <v>0.375</v>
          </cell>
          <cell r="AB71">
            <v>0.375</v>
          </cell>
          <cell r="AC71">
            <v>0.3417249868172475</v>
          </cell>
          <cell r="AD71">
            <v>0.23808945219466246</v>
          </cell>
          <cell r="AG71">
            <v>2.5000000000000001E-2</v>
          </cell>
          <cell r="AH71">
            <v>2.5000000000000001E-2</v>
          </cell>
          <cell r="AI71">
            <v>2.5000000000000001E-2</v>
          </cell>
          <cell r="AJ71">
            <v>2.2870399156303841E-2</v>
          </cell>
          <cell r="AK71">
            <v>1.6237724940458397E-2</v>
          </cell>
        </row>
        <row r="72">
          <cell r="Z72">
            <v>0.375</v>
          </cell>
          <cell r="AA72">
            <v>0.375</v>
          </cell>
          <cell r="AB72">
            <v>0.375</v>
          </cell>
          <cell r="AC72">
            <v>0.35022927326378012</v>
          </cell>
          <cell r="AD72">
            <v>0.25032884000777367</v>
          </cell>
          <cell r="AG72">
            <v>2.5000000000000001E-2</v>
          </cell>
          <cell r="AH72">
            <v>2.5000000000000001E-2</v>
          </cell>
          <cell r="AI72">
            <v>2.5000000000000001E-2</v>
          </cell>
          <cell r="AJ72">
            <v>2.3414673488881928E-2</v>
          </cell>
          <cell r="AK72">
            <v>1.7021045760497518E-2</v>
          </cell>
        </row>
        <row r="73">
          <cell r="Z73">
            <v>0.375</v>
          </cell>
          <cell r="AA73">
            <v>0.375</v>
          </cell>
          <cell r="AB73">
            <v>0.375</v>
          </cell>
          <cell r="AC73">
            <v>0.35860834273886827</v>
          </cell>
          <cell r="AD73">
            <v>0.26255531617136768</v>
          </cell>
          <cell r="AG73">
            <v>2.5000000000000001E-2</v>
          </cell>
          <cell r="AH73">
            <v>2.5000000000000001E-2</v>
          </cell>
          <cell r="AI73">
            <v>2.5000000000000001E-2</v>
          </cell>
          <cell r="AJ73">
            <v>2.395093393528757E-2</v>
          </cell>
          <cell r="AK73">
            <v>1.7803540234967528E-2</v>
          </cell>
        </row>
        <row r="74">
          <cell r="Z74">
            <v>0.375</v>
          </cell>
          <cell r="AA74">
            <v>0.375</v>
          </cell>
          <cell r="AB74">
            <v>0.375</v>
          </cell>
          <cell r="AC74">
            <v>0.36753191056910572</v>
          </cell>
          <cell r="AD74">
            <v>0.27604062500000004</v>
          </cell>
          <cell r="AG74">
            <v>2.5000000000000001E-2</v>
          </cell>
          <cell r="AH74">
            <v>2.5000000000000001E-2</v>
          </cell>
          <cell r="AI74">
            <v>2.5000000000000001E-2</v>
          </cell>
          <cell r="AJ74">
            <v>2.4522042276422767E-2</v>
          </cell>
          <cell r="AK74">
            <v>1.8666599999999998E-2</v>
          </cell>
        </row>
        <row r="75">
          <cell r="Z75">
            <v>0.375</v>
          </cell>
          <cell r="AA75">
            <v>0.375</v>
          </cell>
          <cell r="AB75">
            <v>0.375</v>
          </cell>
          <cell r="AC75">
            <v>0.375</v>
          </cell>
          <cell r="AD75">
            <v>0.28972148969111799</v>
          </cell>
          <cell r="AG75">
            <v>2.5000000000000001E-2</v>
          </cell>
          <cell r="AH75">
            <v>2.5000000000000001E-2</v>
          </cell>
          <cell r="AI75">
            <v>2.5000000000000001E-2</v>
          </cell>
          <cell r="AJ75">
            <v>2.5000000000000001E-2</v>
          </cell>
          <cell r="AK75">
            <v>1.954217534023155E-2</v>
          </cell>
        </row>
        <row r="76">
          <cell r="Z76">
            <v>0.375</v>
          </cell>
          <cell r="AA76">
            <v>0.375</v>
          </cell>
          <cell r="AB76">
            <v>0.375</v>
          </cell>
          <cell r="AC76">
            <v>0.375</v>
          </cell>
          <cell r="AD76">
            <v>0.30390676191287797</v>
          </cell>
          <cell r="AG76">
            <v>2.5000000000000001E-2</v>
          </cell>
          <cell r="AH76">
            <v>2.5000000000000001E-2</v>
          </cell>
          <cell r="AI76">
            <v>2.5000000000000001E-2</v>
          </cell>
          <cell r="AJ76">
            <v>2.5000000000000001E-2</v>
          </cell>
          <cell r="AK76">
            <v>2.045003276242419E-2</v>
          </cell>
        </row>
        <row r="77">
          <cell r="Z77">
            <v>0.375</v>
          </cell>
          <cell r="AA77">
            <v>0.375</v>
          </cell>
          <cell r="AB77">
            <v>0.375</v>
          </cell>
          <cell r="AC77">
            <v>0.375</v>
          </cell>
          <cell r="AD77">
            <v>0.31851807144448818</v>
          </cell>
          <cell r="AG77">
            <v>2.5000000000000001E-2</v>
          </cell>
          <cell r="AH77">
            <v>2.5000000000000001E-2</v>
          </cell>
          <cell r="AI77">
            <v>2.5000000000000001E-2</v>
          </cell>
          <cell r="AJ77">
            <v>2.5000000000000001E-2</v>
          </cell>
          <cell r="AK77">
            <v>2.1385156572447241E-2</v>
          </cell>
        </row>
        <row r="78">
          <cell r="Z78">
            <v>0.375</v>
          </cell>
          <cell r="AA78">
            <v>0.375</v>
          </cell>
          <cell r="AB78">
            <v>0.375</v>
          </cell>
          <cell r="AC78">
            <v>0.375</v>
          </cell>
          <cell r="AD78">
            <v>0.3294361552002143</v>
          </cell>
          <cell r="AG78">
            <v>2.5000000000000001E-2</v>
          </cell>
          <cell r="AH78">
            <v>2.5000000000000001E-2</v>
          </cell>
          <cell r="AI78">
            <v>2.5000000000000001E-2</v>
          </cell>
          <cell r="AJ78">
            <v>2.5000000000000001E-2</v>
          </cell>
          <cell r="AK78">
            <v>2.2083913932813715E-2</v>
          </cell>
        </row>
        <row r="79">
          <cell r="Z79">
            <v>0.375</v>
          </cell>
          <cell r="AA79">
            <v>0.375</v>
          </cell>
          <cell r="AB79">
            <v>0.375</v>
          </cell>
          <cell r="AC79">
            <v>0.375</v>
          </cell>
          <cell r="AD79">
            <v>0.33751252048497721</v>
          </cell>
          <cell r="AG79">
            <v>2.5000000000000001E-2</v>
          </cell>
          <cell r="AH79">
            <v>2.5000000000000001E-2</v>
          </cell>
          <cell r="AI79">
            <v>2.5000000000000001E-2</v>
          </cell>
          <cell r="AJ79">
            <v>2.5000000000000001E-2</v>
          </cell>
          <cell r="AK79">
            <v>2.2600801311038542E-2</v>
          </cell>
        </row>
        <row r="80">
          <cell r="Z80">
            <v>0.375</v>
          </cell>
          <cell r="AA80">
            <v>0.375</v>
          </cell>
          <cell r="AB80">
            <v>0.375</v>
          </cell>
          <cell r="AC80">
            <v>0.375</v>
          </cell>
          <cell r="AD80">
            <v>0.34631662206316355</v>
          </cell>
          <cell r="AG80">
            <v>2.5000000000000001E-2</v>
          </cell>
          <cell r="AH80">
            <v>2.5000000000000001E-2</v>
          </cell>
          <cell r="AI80">
            <v>2.5000000000000001E-2</v>
          </cell>
          <cell r="AJ80">
            <v>2.5000000000000001E-2</v>
          </cell>
          <cell r="AK80">
            <v>2.3164263812042469E-2</v>
          </cell>
        </row>
        <row r="81">
          <cell r="Z81">
            <v>0.375</v>
          </cell>
          <cell r="AA81">
            <v>0.375</v>
          </cell>
          <cell r="AB81">
            <v>0.375</v>
          </cell>
          <cell r="AC81">
            <v>0.375</v>
          </cell>
          <cell r="AD81">
            <v>0.35454403189941536</v>
          </cell>
          <cell r="AG81">
            <v>2.5000000000000001E-2</v>
          </cell>
          <cell r="AH81">
            <v>2.5000000000000001E-2</v>
          </cell>
          <cell r="AI81">
            <v>2.5000000000000001E-2</v>
          </cell>
          <cell r="AJ81">
            <v>2.5000000000000001E-2</v>
          </cell>
          <cell r="AK81">
            <v>2.3690818041562586E-2</v>
          </cell>
        </row>
        <row r="82">
          <cell r="Z82">
            <v>0.375</v>
          </cell>
          <cell r="AA82">
            <v>0.375</v>
          </cell>
          <cell r="AB82">
            <v>0.375</v>
          </cell>
          <cell r="AC82">
            <v>0.375</v>
          </cell>
          <cell r="AD82">
            <v>0.36291037579689522</v>
          </cell>
          <cell r="AG82">
            <v>2.5000000000000001E-2</v>
          </cell>
          <cell r="AH82">
            <v>2.5000000000000001E-2</v>
          </cell>
          <cell r="AI82">
            <v>2.5000000000000001E-2</v>
          </cell>
          <cell r="AJ82">
            <v>2.5000000000000001E-2</v>
          </cell>
          <cell r="AK82">
            <v>2.4226264051001294E-2</v>
          </cell>
        </row>
        <row r="83">
          <cell r="Z83">
            <v>0.375</v>
          </cell>
          <cell r="AA83">
            <v>0.375</v>
          </cell>
          <cell r="AB83">
            <v>0.375</v>
          </cell>
          <cell r="AC83">
            <v>0.375</v>
          </cell>
          <cell r="AD83">
            <v>0.37199610993230131</v>
          </cell>
          <cell r="AG83">
            <v>2.5000000000000001E-2</v>
          </cell>
          <cell r="AH83">
            <v>2.5000000000000001E-2</v>
          </cell>
          <cell r="AI83">
            <v>2.5000000000000001E-2</v>
          </cell>
          <cell r="AJ83">
            <v>2.5000000000000001E-2</v>
          </cell>
          <cell r="AK83">
            <v>2.4807751035667285E-2</v>
          </cell>
        </row>
        <row r="84">
          <cell r="Z84">
            <v>0.375</v>
          </cell>
          <cell r="AA84">
            <v>0.375</v>
          </cell>
          <cell r="AB84">
            <v>0.375</v>
          </cell>
          <cell r="AC84">
            <v>0.375</v>
          </cell>
          <cell r="AD84">
            <v>0.375</v>
          </cell>
          <cell r="AG84">
            <v>2.5000000000000001E-2</v>
          </cell>
          <cell r="AH84">
            <v>2.5000000000000001E-2</v>
          </cell>
          <cell r="AI84">
            <v>2.5000000000000001E-2</v>
          </cell>
          <cell r="AJ84">
            <v>2.5000000000000001E-2</v>
          </cell>
          <cell r="AK84">
            <v>2.5000000000000001E-2</v>
          </cell>
        </row>
        <row r="85">
          <cell r="Z85">
            <v>0.375</v>
          </cell>
          <cell r="AA85">
            <v>0.375</v>
          </cell>
          <cell r="AB85">
            <v>0.375</v>
          </cell>
          <cell r="AC85">
            <v>0.375</v>
          </cell>
          <cell r="AD85">
            <v>0.375</v>
          </cell>
          <cell r="AG85">
            <v>2.5000000000000001E-2</v>
          </cell>
          <cell r="AH85">
            <v>2.5000000000000001E-2</v>
          </cell>
          <cell r="AI85">
            <v>2.5000000000000001E-2</v>
          </cell>
          <cell r="AJ85">
            <v>2.5000000000000001E-2</v>
          </cell>
          <cell r="AK85">
            <v>2.5000000000000001E-2</v>
          </cell>
        </row>
        <row r="86">
          <cell r="Z86">
            <v>0.375</v>
          </cell>
          <cell r="AA86">
            <v>0.375</v>
          </cell>
          <cell r="AB86">
            <v>0.375</v>
          </cell>
          <cell r="AC86">
            <v>0.375</v>
          </cell>
          <cell r="AD86">
            <v>0.375</v>
          </cell>
          <cell r="AG86">
            <v>2.5000000000000001E-2</v>
          </cell>
          <cell r="AH86">
            <v>2.5000000000000001E-2</v>
          </cell>
          <cell r="AI86">
            <v>2.5000000000000001E-2</v>
          </cell>
          <cell r="AJ86">
            <v>2.5000000000000001E-2</v>
          </cell>
          <cell r="AK86">
            <v>2.5000000000000001E-2</v>
          </cell>
        </row>
        <row r="87">
          <cell r="Z87">
            <v>0.375</v>
          </cell>
          <cell r="AA87">
            <v>0.375</v>
          </cell>
          <cell r="AB87">
            <v>0.375</v>
          </cell>
          <cell r="AC87">
            <v>0.375</v>
          </cell>
          <cell r="AD87">
            <v>0.375</v>
          </cell>
          <cell r="AG87">
            <v>2.5000000000000001E-2</v>
          </cell>
          <cell r="AH87">
            <v>2.5000000000000001E-2</v>
          </cell>
          <cell r="AI87">
            <v>2.5000000000000001E-2</v>
          </cell>
          <cell r="AJ87">
            <v>2.5000000000000001E-2</v>
          </cell>
          <cell r="AK87">
            <v>2.5000000000000001E-2</v>
          </cell>
        </row>
        <row r="88">
          <cell r="Z88">
            <v>0.375</v>
          </cell>
          <cell r="AA88">
            <v>0.375</v>
          </cell>
          <cell r="AB88">
            <v>0.375</v>
          </cell>
          <cell r="AC88">
            <v>0.375</v>
          </cell>
          <cell r="AD88">
            <v>0.375</v>
          </cell>
          <cell r="AG88">
            <v>2.5000000000000001E-2</v>
          </cell>
          <cell r="AH88">
            <v>2.5000000000000001E-2</v>
          </cell>
          <cell r="AI88">
            <v>2.5000000000000001E-2</v>
          </cell>
          <cell r="AJ88">
            <v>2.5000000000000001E-2</v>
          </cell>
          <cell r="AK88">
            <v>2.5000000000000001E-2</v>
          </cell>
        </row>
        <row r="89">
          <cell r="Z89">
            <v>0.375</v>
          </cell>
          <cell r="AA89">
            <v>0.375</v>
          </cell>
          <cell r="AB89">
            <v>0.375</v>
          </cell>
          <cell r="AC89">
            <v>0.375</v>
          </cell>
          <cell r="AD89">
            <v>0.375</v>
          </cell>
          <cell r="AG89">
            <v>2.5000000000000001E-2</v>
          </cell>
          <cell r="AH89">
            <v>2.5000000000000001E-2</v>
          </cell>
          <cell r="AI89">
            <v>2.5000000000000001E-2</v>
          </cell>
          <cell r="AJ89">
            <v>2.5000000000000001E-2</v>
          </cell>
          <cell r="AK89">
            <v>2.5000000000000001E-2</v>
          </cell>
        </row>
        <row r="90">
          <cell r="Z90">
            <v>0.375</v>
          </cell>
          <cell r="AA90">
            <v>0.375</v>
          </cell>
          <cell r="AB90">
            <v>0.375</v>
          </cell>
          <cell r="AC90">
            <v>0.375</v>
          </cell>
          <cell r="AD90">
            <v>0.375</v>
          </cell>
          <cell r="AG90">
            <v>2.5000000000000001E-2</v>
          </cell>
          <cell r="AH90">
            <v>2.5000000000000001E-2</v>
          </cell>
          <cell r="AI90">
            <v>2.5000000000000001E-2</v>
          </cell>
          <cell r="AJ90">
            <v>2.5000000000000001E-2</v>
          </cell>
          <cell r="AK90">
            <v>2.5000000000000001E-2</v>
          </cell>
        </row>
        <row r="91">
          <cell r="Z91">
            <v>0.375</v>
          </cell>
          <cell r="AA91">
            <v>0.375</v>
          </cell>
          <cell r="AB91">
            <v>0.375</v>
          </cell>
          <cell r="AC91">
            <v>0.375</v>
          </cell>
          <cell r="AD91">
            <v>0.375</v>
          </cell>
          <cell r="AG91">
            <v>2.5000000000000001E-2</v>
          </cell>
          <cell r="AH91">
            <v>2.5000000000000001E-2</v>
          </cell>
          <cell r="AI91">
            <v>2.5000000000000001E-2</v>
          </cell>
          <cell r="AJ91">
            <v>2.5000000000000001E-2</v>
          </cell>
          <cell r="AK91">
            <v>2.5000000000000001E-2</v>
          </cell>
        </row>
        <row r="92">
          <cell r="Z92">
            <v>0.375</v>
          </cell>
          <cell r="AA92">
            <v>0.375</v>
          </cell>
          <cell r="AB92">
            <v>0.375</v>
          </cell>
          <cell r="AC92">
            <v>0.375</v>
          </cell>
          <cell r="AD92">
            <v>0.375</v>
          </cell>
          <cell r="AG92">
            <v>2.5000000000000001E-2</v>
          </cell>
          <cell r="AH92">
            <v>2.5000000000000001E-2</v>
          </cell>
          <cell r="AI92">
            <v>2.5000000000000001E-2</v>
          </cell>
          <cell r="AJ92">
            <v>2.5000000000000001E-2</v>
          </cell>
          <cell r="AK92">
            <v>2.5000000000000001E-2</v>
          </cell>
        </row>
        <row r="93">
          <cell r="Z93">
            <v>0.375</v>
          </cell>
          <cell r="AA93">
            <v>0.375</v>
          </cell>
          <cell r="AB93">
            <v>0.375</v>
          </cell>
          <cell r="AC93">
            <v>0.375</v>
          </cell>
          <cell r="AD93">
            <v>0.375</v>
          </cell>
          <cell r="AG93">
            <v>2.5000000000000001E-2</v>
          </cell>
          <cell r="AH93">
            <v>2.5000000000000001E-2</v>
          </cell>
          <cell r="AI93">
            <v>2.5000000000000001E-2</v>
          </cell>
          <cell r="AJ93">
            <v>2.5000000000000001E-2</v>
          </cell>
          <cell r="AK93">
            <v>2.5000000000000001E-2</v>
          </cell>
        </row>
        <row r="94">
          <cell r="Z94">
            <v>0.375</v>
          </cell>
          <cell r="AA94">
            <v>0.375</v>
          </cell>
          <cell r="AB94">
            <v>0.375</v>
          </cell>
          <cell r="AC94">
            <v>0.375</v>
          </cell>
          <cell r="AD94">
            <v>0.375</v>
          </cell>
          <cell r="AG94">
            <v>2.5000000000000001E-2</v>
          </cell>
          <cell r="AH94">
            <v>2.5000000000000001E-2</v>
          </cell>
          <cell r="AI94">
            <v>2.5000000000000001E-2</v>
          </cell>
          <cell r="AJ94">
            <v>2.5000000000000001E-2</v>
          </cell>
          <cell r="AK94">
            <v>2.5000000000000001E-2</v>
          </cell>
        </row>
        <row r="95">
          <cell r="Z95">
            <v>0.375</v>
          </cell>
          <cell r="AA95">
            <v>0.375</v>
          </cell>
          <cell r="AB95">
            <v>0.375</v>
          </cell>
          <cell r="AC95">
            <v>0.375</v>
          </cell>
          <cell r="AD95">
            <v>0.375</v>
          </cell>
          <cell r="AG95">
            <v>2.5000000000000001E-2</v>
          </cell>
          <cell r="AH95">
            <v>2.5000000000000001E-2</v>
          </cell>
          <cell r="AI95">
            <v>2.5000000000000001E-2</v>
          </cell>
          <cell r="AJ95">
            <v>2.5000000000000001E-2</v>
          </cell>
          <cell r="AK95">
            <v>2.5000000000000001E-2</v>
          </cell>
        </row>
        <row r="96">
          <cell r="Z96">
            <v>0.375</v>
          </cell>
          <cell r="AA96">
            <v>0.375</v>
          </cell>
          <cell r="AB96">
            <v>0.375</v>
          </cell>
          <cell r="AC96">
            <v>0.375</v>
          </cell>
          <cell r="AD96">
            <v>0.375</v>
          </cell>
          <cell r="AG96">
            <v>2.5000000000000001E-2</v>
          </cell>
          <cell r="AH96">
            <v>2.5000000000000001E-2</v>
          </cell>
          <cell r="AI96">
            <v>2.5000000000000001E-2</v>
          </cell>
          <cell r="AJ96">
            <v>2.5000000000000001E-2</v>
          </cell>
          <cell r="AK96">
            <v>2.5000000000000001E-2</v>
          </cell>
        </row>
        <row r="97">
          <cell r="Z97">
            <v>0.375</v>
          </cell>
          <cell r="AA97">
            <v>0.375</v>
          </cell>
          <cell r="AB97">
            <v>0.375</v>
          </cell>
          <cell r="AC97">
            <v>0.375</v>
          </cell>
          <cell r="AD97">
            <v>0.375</v>
          </cell>
          <cell r="AG97">
            <v>2.5000000000000001E-2</v>
          </cell>
          <cell r="AH97">
            <v>2.5000000000000001E-2</v>
          </cell>
          <cell r="AI97">
            <v>2.5000000000000001E-2</v>
          </cell>
          <cell r="AJ97">
            <v>2.5000000000000001E-2</v>
          </cell>
          <cell r="AK97">
            <v>2.5000000000000001E-2</v>
          </cell>
        </row>
        <row r="98">
          <cell r="Z98">
            <v>0.375</v>
          </cell>
          <cell r="AA98">
            <v>0.375</v>
          </cell>
          <cell r="AB98">
            <v>0.375</v>
          </cell>
          <cell r="AC98">
            <v>0.375</v>
          </cell>
          <cell r="AD98">
            <v>0.375</v>
          </cell>
          <cell r="AG98">
            <v>2.5000000000000001E-2</v>
          </cell>
          <cell r="AH98">
            <v>2.5000000000000001E-2</v>
          </cell>
          <cell r="AI98">
            <v>2.5000000000000001E-2</v>
          </cell>
          <cell r="AJ98">
            <v>2.5000000000000001E-2</v>
          </cell>
          <cell r="AK98">
            <v>2.5000000000000001E-2</v>
          </cell>
        </row>
        <row r="99">
          <cell r="Z99">
            <v>0.375</v>
          </cell>
          <cell r="AA99">
            <v>0.375</v>
          </cell>
          <cell r="AB99">
            <v>0.375</v>
          </cell>
          <cell r="AC99">
            <v>0.375</v>
          </cell>
          <cell r="AD99">
            <v>0.375</v>
          </cell>
          <cell r="AG99">
            <v>2.5000000000000001E-2</v>
          </cell>
          <cell r="AH99">
            <v>2.5000000000000001E-2</v>
          </cell>
          <cell r="AI99">
            <v>2.5000000000000001E-2</v>
          </cell>
          <cell r="AJ99">
            <v>2.5000000000000001E-2</v>
          </cell>
          <cell r="AK99">
            <v>2.5000000000000001E-2</v>
          </cell>
        </row>
        <row r="100">
          <cell r="Z100">
            <v>0.375</v>
          </cell>
          <cell r="AA100">
            <v>0.375</v>
          </cell>
          <cell r="AB100">
            <v>0.375</v>
          </cell>
          <cell r="AC100">
            <v>0.375</v>
          </cell>
          <cell r="AD100">
            <v>0.375</v>
          </cell>
          <cell r="AG100">
            <v>2.5000000000000001E-2</v>
          </cell>
          <cell r="AH100">
            <v>2.5000000000000001E-2</v>
          </cell>
          <cell r="AI100">
            <v>2.5000000000000001E-2</v>
          </cell>
          <cell r="AJ100">
            <v>2.5000000000000001E-2</v>
          </cell>
          <cell r="AK100">
            <v>2.5000000000000001E-2</v>
          </cell>
        </row>
        <row r="101">
          <cell r="Z101">
            <v>0.375</v>
          </cell>
          <cell r="AA101">
            <v>0.375</v>
          </cell>
          <cell r="AB101">
            <v>0.375</v>
          </cell>
          <cell r="AC101">
            <v>0.375</v>
          </cell>
          <cell r="AD101">
            <v>0.375</v>
          </cell>
          <cell r="AG101">
            <v>2.5000000000000001E-2</v>
          </cell>
          <cell r="AH101">
            <v>2.5000000000000001E-2</v>
          </cell>
          <cell r="AI101">
            <v>2.5000000000000001E-2</v>
          </cell>
          <cell r="AJ101">
            <v>2.5000000000000001E-2</v>
          </cell>
          <cell r="AK101">
            <v>2.5000000000000001E-2</v>
          </cell>
        </row>
        <row r="102">
          <cell r="Z102">
            <v>0.375</v>
          </cell>
          <cell r="AA102">
            <v>0.375</v>
          </cell>
          <cell r="AB102">
            <v>0.375</v>
          </cell>
          <cell r="AC102">
            <v>0.375</v>
          </cell>
          <cell r="AD102">
            <v>0.375</v>
          </cell>
          <cell r="AG102">
            <v>2.5000000000000001E-2</v>
          </cell>
          <cell r="AH102">
            <v>2.5000000000000001E-2</v>
          </cell>
          <cell r="AI102">
            <v>2.5000000000000001E-2</v>
          </cell>
          <cell r="AJ102">
            <v>2.5000000000000001E-2</v>
          </cell>
          <cell r="AK102">
            <v>2.5000000000000001E-2</v>
          </cell>
        </row>
        <row r="103">
          <cell r="Z103">
            <v>0.375</v>
          </cell>
          <cell r="AA103">
            <v>0.375</v>
          </cell>
          <cell r="AB103">
            <v>0.375</v>
          </cell>
          <cell r="AC103">
            <v>0.375</v>
          </cell>
          <cell r="AD103">
            <v>0.375</v>
          </cell>
          <cell r="AG103">
            <v>2.5000000000000001E-2</v>
          </cell>
          <cell r="AH103">
            <v>2.5000000000000001E-2</v>
          </cell>
          <cell r="AI103">
            <v>2.5000000000000001E-2</v>
          </cell>
          <cell r="AJ103">
            <v>2.5000000000000001E-2</v>
          </cell>
          <cell r="AK103">
            <v>2.5000000000000001E-2</v>
          </cell>
        </row>
        <row r="104">
          <cell r="Z104">
            <v>0.375</v>
          </cell>
          <cell r="AA104">
            <v>0.375</v>
          </cell>
          <cell r="AB104">
            <v>0.375</v>
          </cell>
          <cell r="AC104">
            <v>0.375</v>
          </cell>
          <cell r="AD104">
            <v>0.375</v>
          </cell>
          <cell r="AG104">
            <v>2.5000000000000001E-2</v>
          </cell>
          <cell r="AH104">
            <v>2.5000000000000001E-2</v>
          </cell>
          <cell r="AI104">
            <v>2.5000000000000001E-2</v>
          </cell>
          <cell r="AJ104">
            <v>2.5000000000000001E-2</v>
          </cell>
          <cell r="AK104">
            <v>2.5000000000000001E-2</v>
          </cell>
        </row>
        <row r="105">
          <cell r="Z105">
            <v>0.375</v>
          </cell>
          <cell r="AA105">
            <v>0.375</v>
          </cell>
          <cell r="AB105">
            <v>0.375</v>
          </cell>
          <cell r="AC105">
            <v>0.375</v>
          </cell>
          <cell r="AD105">
            <v>0.375</v>
          </cell>
          <cell r="AG105">
            <v>2.5000000000000001E-2</v>
          </cell>
          <cell r="AH105">
            <v>2.5000000000000001E-2</v>
          </cell>
          <cell r="AI105">
            <v>2.5000000000000001E-2</v>
          </cell>
          <cell r="AJ105">
            <v>2.5000000000000001E-2</v>
          </cell>
          <cell r="AK105">
            <v>2.5000000000000001E-2</v>
          </cell>
        </row>
        <row r="106">
          <cell r="Z106">
            <v>0.375</v>
          </cell>
          <cell r="AA106">
            <v>0.375</v>
          </cell>
          <cell r="AB106">
            <v>0.375</v>
          </cell>
          <cell r="AC106">
            <v>0.375</v>
          </cell>
          <cell r="AD106">
            <v>0.375</v>
          </cell>
          <cell r="AG106">
            <v>2.5000000000000001E-2</v>
          </cell>
          <cell r="AH106">
            <v>2.5000000000000001E-2</v>
          </cell>
          <cell r="AI106">
            <v>2.5000000000000001E-2</v>
          </cell>
          <cell r="AJ106">
            <v>2.5000000000000001E-2</v>
          </cell>
          <cell r="AK106">
            <v>2.5000000000000001E-2</v>
          </cell>
        </row>
        <row r="107">
          <cell r="Z107">
            <v>0.375</v>
          </cell>
          <cell r="AA107">
            <v>0.375</v>
          </cell>
          <cell r="AB107">
            <v>0.375</v>
          </cell>
          <cell r="AC107">
            <v>0.375</v>
          </cell>
          <cell r="AD107">
            <v>0.375</v>
          </cell>
          <cell r="AG107">
            <v>2.5000000000000001E-2</v>
          </cell>
          <cell r="AH107">
            <v>2.5000000000000001E-2</v>
          </cell>
          <cell r="AI107">
            <v>2.5000000000000001E-2</v>
          </cell>
          <cell r="AJ107">
            <v>2.5000000000000001E-2</v>
          </cell>
          <cell r="AK107">
            <v>2.5000000000000001E-2</v>
          </cell>
        </row>
        <row r="108">
          <cell r="Z108">
            <v>0.375</v>
          </cell>
          <cell r="AA108">
            <v>0.375</v>
          </cell>
          <cell r="AB108">
            <v>0.375</v>
          </cell>
          <cell r="AC108">
            <v>0.375</v>
          </cell>
          <cell r="AD108">
            <v>0.375</v>
          </cell>
          <cell r="AG108">
            <v>2.5000000000000001E-2</v>
          </cell>
          <cell r="AH108">
            <v>2.5000000000000001E-2</v>
          </cell>
          <cell r="AI108">
            <v>2.5000000000000001E-2</v>
          </cell>
          <cell r="AJ108">
            <v>2.5000000000000001E-2</v>
          </cell>
          <cell r="AK108">
            <v>2.5000000000000001E-2</v>
          </cell>
        </row>
        <row r="109">
          <cell r="Z109">
            <v>0.375</v>
          </cell>
          <cell r="AA109">
            <v>0.375</v>
          </cell>
          <cell r="AB109">
            <v>0.375</v>
          </cell>
          <cell r="AC109">
            <v>0.375</v>
          </cell>
          <cell r="AD109">
            <v>0.375</v>
          </cell>
          <cell r="AG109">
            <v>2.5000000000000001E-2</v>
          </cell>
          <cell r="AH109">
            <v>2.5000000000000001E-2</v>
          </cell>
          <cell r="AI109">
            <v>2.5000000000000001E-2</v>
          </cell>
          <cell r="AJ109">
            <v>2.5000000000000001E-2</v>
          </cell>
          <cell r="AK109">
            <v>2.5000000000000001E-2</v>
          </cell>
        </row>
        <row r="110">
          <cell r="Z110">
            <v>0.375</v>
          </cell>
          <cell r="AA110">
            <v>0.375</v>
          </cell>
          <cell r="AB110">
            <v>0.375</v>
          </cell>
          <cell r="AC110">
            <v>0.375</v>
          </cell>
          <cell r="AD110">
            <v>0.375</v>
          </cell>
          <cell r="AG110">
            <v>2.5000000000000001E-2</v>
          </cell>
          <cell r="AH110">
            <v>2.5000000000000001E-2</v>
          </cell>
          <cell r="AI110">
            <v>2.5000000000000001E-2</v>
          </cell>
          <cell r="AJ110">
            <v>2.5000000000000001E-2</v>
          </cell>
          <cell r="AK110">
            <v>2.5000000000000001E-2</v>
          </cell>
        </row>
        <row r="111">
          <cell r="Z111">
            <v>0.375</v>
          </cell>
          <cell r="AA111">
            <v>0.375</v>
          </cell>
          <cell r="AB111">
            <v>0.375</v>
          </cell>
          <cell r="AC111">
            <v>0.375</v>
          </cell>
          <cell r="AD111">
            <v>0.375</v>
          </cell>
          <cell r="AG111">
            <v>2.5000000000000001E-2</v>
          </cell>
          <cell r="AH111">
            <v>2.5000000000000001E-2</v>
          </cell>
          <cell r="AI111">
            <v>2.5000000000000001E-2</v>
          </cell>
          <cell r="AJ111">
            <v>2.5000000000000001E-2</v>
          </cell>
          <cell r="AK111">
            <v>2.5000000000000001E-2</v>
          </cell>
        </row>
        <row r="112">
          <cell r="Z112">
            <v>0.375</v>
          </cell>
          <cell r="AA112">
            <v>0.375</v>
          </cell>
          <cell r="AB112">
            <v>0.375</v>
          </cell>
          <cell r="AC112">
            <v>0.375</v>
          </cell>
          <cell r="AD112">
            <v>0.375</v>
          </cell>
          <cell r="AG112">
            <v>2.5000000000000001E-2</v>
          </cell>
          <cell r="AH112">
            <v>2.5000000000000001E-2</v>
          </cell>
          <cell r="AI112">
            <v>2.5000000000000001E-2</v>
          </cell>
          <cell r="AJ112">
            <v>2.5000000000000001E-2</v>
          </cell>
          <cell r="AK112">
            <v>2.5000000000000001E-2</v>
          </cell>
        </row>
        <row r="113">
          <cell r="Z113">
            <v>0.375</v>
          </cell>
          <cell r="AA113">
            <v>0.375</v>
          </cell>
          <cell r="AB113">
            <v>0.375</v>
          </cell>
          <cell r="AC113">
            <v>0.375</v>
          </cell>
          <cell r="AD113">
            <v>0.375</v>
          </cell>
          <cell r="AG113">
            <v>2.5000000000000001E-2</v>
          </cell>
          <cell r="AH113">
            <v>2.5000000000000001E-2</v>
          </cell>
          <cell r="AI113">
            <v>2.5000000000000001E-2</v>
          </cell>
          <cell r="AJ113">
            <v>2.5000000000000001E-2</v>
          </cell>
          <cell r="AK113">
            <v>2.5000000000000001E-2</v>
          </cell>
        </row>
        <row r="114">
          <cell r="Z114">
            <v>0.375</v>
          </cell>
          <cell r="AA114">
            <v>0.375</v>
          </cell>
          <cell r="AB114">
            <v>0.375</v>
          </cell>
          <cell r="AC114">
            <v>0.375</v>
          </cell>
          <cell r="AD114">
            <v>0.375</v>
          </cell>
          <cell r="AG114">
            <v>2.5000000000000001E-2</v>
          </cell>
          <cell r="AH114">
            <v>2.5000000000000001E-2</v>
          </cell>
          <cell r="AI114">
            <v>2.5000000000000001E-2</v>
          </cell>
          <cell r="AJ114">
            <v>2.5000000000000001E-2</v>
          </cell>
          <cell r="AK114">
            <v>2.5000000000000001E-2</v>
          </cell>
        </row>
        <row r="115">
          <cell r="Z115">
            <v>0.375</v>
          </cell>
          <cell r="AA115">
            <v>0.375</v>
          </cell>
          <cell r="AB115">
            <v>0.375</v>
          </cell>
          <cell r="AC115">
            <v>0.375</v>
          </cell>
          <cell r="AD115">
            <v>0.375</v>
          </cell>
          <cell r="AG115">
            <v>2.5000000000000001E-2</v>
          </cell>
          <cell r="AH115">
            <v>2.5000000000000001E-2</v>
          </cell>
          <cell r="AI115">
            <v>2.5000000000000001E-2</v>
          </cell>
          <cell r="AJ115">
            <v>2.5000000000000001E-2</v>
          </cell>
          <cell r="AK115">
            <v>2.5000000000000001E-2</v>
          </cell>
        </row>
        <row r="116">
          <cell r="Z116">
            <v>0.375</v>
          </cell>
          <cell r="AA116">
            <v>0.375</v>
          </cell>
          <cell r="AB116">
            <v>0.375</v>
          </cell>
          <cell r="AC116">
            <v>0.375</v>
          </cell>
          <cell r="AD116">
            <v>0.375</v>
          </cell>
          <cell r="AG116">
            <v>2.5000000000000001E-2</v>
          </cell>
          <cell r="AH116">
            <v>2.5000000000000001E-2</v>
          </cell>
          <cell r="AI116">
            <v>2.5000000000000001E-2</v>
          </cell>
          <cell r="AJ116">
            <v>2.5000000000000001E-2</v>
          </cell>
          <cell r="AK116">
            <v>2.5000000000000001E-2</v>
          </cell>
        </row>
        <row r="117">
          <cell r="Z117">
            <v>0.375</v>
          </cell>
          <cell r="AA117">
            <v>0.375</v>
          </cell>
          <cell r="AB117">
            <v>0.375</v>
          </cell>
          <cell r="AC117">
            <v>0.375</v>
          </cell>
          <cell r="AD117">
            <v>0.375</v>
          </cell>
          <cell r="AG117">
            <v>2.5000000000000001E-2</v>
          </cell>
          <cell r="AH117">
            <v>2.5000000000000001E-2</v>
          </cell>
          <cell r="AI117">
            <v>2.5000000000000001E-2</v>
          </cell>
          <cell r="AJ117">
            <v>2.5000000000000001E-2</v>
          </cell>
          <cell r="AK117">
            <v>2.5000000000000001E-2</v>
          </cell>
        </row>
        <row r="118">
          <cell r="Z118">
            <v>0.375</v>
          </cell>
          <cell r="AA118">
            <v>0.375</v>
          </cell>
          <cell r="AB118">
            <v>0.375</v>
          </cell>
          <cell r="AC118">
            <v>0.375</v>
          </cell>
          <cell r="AD118">
            <v>0.375</v>
          </cell>
          <cell r="AG118">
            <v>2.5000000000000001E-2</v>
          </cell>
          <cell r="AH118">
            <v>2.5000000000000001E-2</v>
          </cell>
          <cell r="AI118">
            <v>2.5000000000000001E-2</v>
          </cell>
          <cell r="AJ118">
            <v>2.5000000000000001E-2</v>
          </cell>
          <cell r="AK118">
            <v>2.5000000000000001E-2</v>
          </cell>
        </row>
        <row r="119">
          <cell r="Z119">
            <v>0.375</v>
          </cell>
          <cell r="AA119">
            <v>0.375</v>
          </cell>
          <cell r="AB119">
            <v>0.375</v>
          </cell>
          <cell r="AC119">
            <v>0.375</v>
          </cell>
          <cell r="AD119">
            <v>0.375</v>
          </cell>
          <cell r="AG119">
            <v>2.5000000000000001E-2</v>
          </cell>
          <cell r="AH119">
            <v>2.5000000000000001E-2</v>
          </cell>
          <cell r="AI119">
            <v>2.5000000000000001E-2</v>
          </cell>
          <cell r="AJ119">
            <v>2.5000000000000001E-2</v>
          </cell>
          <cell r="AK119">
            <v>2.5000000000000001E-2</v>
          </cell>
        </row>
        <row r="120">
          <cell r="Z120">
            <v>0.375</v>
          </cell>
          <cell r="AA120">
            <v>0.375</v>
          </cell>
          <cell r="AB120">
            <v>0.375</v>
          </cell>
          <cell r="AC120">
            <v>0.375</v>
          </cell>
          <cell r="AD120">
            <v>0.375</v>
          </cell>
          <cell r="AG120">
            <v>2.5000000000000001E-2</v>
          </cell>
          <cell r="AH120">
            <v>2.5000000000000001E-2</v>
          </cell>
          <cell r="AI120">
            <v>2.5000000000000001E-2</v>
          </cell>
          <cell r="AJ120">
            <v>2.5000000000000001E-2</v>
          </cell>
          <cell r="AK120">
            <v>2.5000000000000001E-2</v>
          </cell>
        </row>
        <row r="121">
          <cell r="Z121">
            <v>0.375</v>
          </cell>
          <cell r="AA121">
            <v>0.375</v>
          </cell>
          <cell r="AB121">
            <v>0.375</v>
          </cell>
          <cell r="AC121">
            <v>0.375</v>
          </cell>
          <cell r="AD121">
            <v>0.375</v>
          </cell>
          <cell r="AG121">
            <v>2.5000000000000001E-2</v>
          </cell>
          <cell r="AH121">
            <v>2.5000000000000001E-2</v>
          </cell>
          <cell r="AI121">
            <v>2.5000000000000001E-2</v>
          </cell>
          <cell r="AJ121">
            <v>2.5000000000000001E-2</v>
          </cell>
          <cell r="AK121">
            <v>2.5000000000000001E-2</v>
          </cell>
        </row>
        <row r="122">
          <cell r="Z122">
            <v>0.375</v>
          </cell>
          <cell r="AA122">
            <v>0.375</v>
          </cell>
          <cell r="AB122">
            <v>0.375</v>
          </cell>
          <cell r="AC122">
            <v>0.375</v>
          </cell>
          <cell r="AD122">
            <v>0.375</v>
          </cell>
          <cell r="AG122">
            <v>2.5000000000000001E-2</v>
          </cell>
          <cell r="AH122">
            <v>2.5000000000000001E-2</v>
          </cell>
          <cell r="AI122">
            <v>2.5000000000000001E-2</v>
          </cell>
          <cell r="AJ122">
            <v>2.5000000000000001E-2</v>
          </cell>
          <cell r="AK122">
            <v>2.5000000000000001E-2</v>
          </cell>
        </row>
        <row r="123">
          <cell r="Z123">
            <v>0.375</v>
          </cell>
          <cell r="AA123">
            <v>0.375</v>
          </cell>
          <cell r="AB123">
            <v>0.375</v>
          </cell>
          <cell r="AC123">
            <v>0.375</v>
          </cell>
          <cell r="AD123">
            <v>0.375</v>
          </cell>
          <cell r="AG123">
            <v>2.5000000000000001E-2</v>
          </cell>
          <cell r="AH123">
            <v>2.5000000000000001E-2</v>
          </cell>
          <cell r="AI123">
            <v>2.5000000000000001E-2</v>
          </cell>
          <cell r="AJ123">
            <v>2.5000000000000001E-2</v>
          </cell>
          <cell r="AK123">
            <v>2.5000000000000001E-2</v>
          </cell>
        </row>
        <row r="124">
          <cell r="Z124">
            <v>0.375</v>
          </cell>
          <cell r="AA124">
            <v>0.375</v>
          </cell>
          <cell r="AB124">
            <v>0.375</v>
          </cell>
          <cell r="AC124">
            <v>0.375</v>
          </cell>
          <cell r="AD124">
            <v>0.375</v>
          </cell>
          <cell r="AG124">
            <v>2.5000000000000001E-2</v>
          </cell>
          <cell r="AH124">
            <v>2.5000000000000001E-2</v>
          </cell>
          <cell r="AI124">
            <v>2.5000000000000001E-2</v>
          </cell>
          <cell r="AJ124">
            <v>2.5000000000000001E-2</v>
          </cell>
          <cell r="AK124">
            <v>2.5000000000000001E-2</v>
          </cell>
        </row>
        <row r="125">
          <cell r="Z125">
            <v>0.375</v>
          </cell>
          <cell r="AA125">
            <v>0.375</v>
          </cell>
          <cell r="AB125">
            <v>0.375</v>
          </cell>
          <cell r="AC125">
            <v>0.375</v>
          </cell>
          <cell r="AD125">
            <v>0.375</v>
          </cell>
          <cell r="AG125">
            <v>2.5000000000000001E-2</v>
          </cell>
          <cell r="AH125">
            <v>2.5000000000000001E-2</v>
          </cell>
          <cell r="AI125">
            <v>2.5000000000000001E-2</v>
          </cell>
          <cell r="AJ125">
            <v>2.5000000000000001E-2</v>
          </cell>
          <cell r="AK125">
            <v>2.5000000000000001E-2</v>
          </cell>
        </row>
        <row r="126">
          <cell r="Z126">
            <v>0.375</v>
          </cell>
          <cell r="AA126">
            <v>0.375</v>
          </cell>
          <cell r="AB126">
            <v>0.375</v>
          </cell>
          <cell r="AC126">
            <v>0.375</v>
          </cell>
          <cell r="AD126">
            <v>0.375</v>
          </cell>
          <cell r="AG126">
            <v>2.5000000000000001E-2</v>
          </cell>
          <cell r="AH126">
            <v>2.5000000000000001E-2</v>
          </cell>
          <cell r="AI126">
            <v>2.5000000000000001E-2</v>
          </cell>
          <cell r="AJ126">
            <v>2.5000000000000001E-2</v>
          </cell>
          <cell r="AK126">
            <v>2.5000000000000001E-2</v>
          </cell>
        </row>
        <row r="127">
          <cell r="Z127">
            <v>0.375</v>
          </cell>
          <cell r="AA127">
            <v>0.375</v>
          </cell>
          <cell r="AB127">
            <v>0.375</v>
          </cell>
          <cell r="AC127">
            <v>0.375</v>
          </cell>
          <cell r="AD127">
            <v>0.375</v>
          </cell>
          <cell r="AG127">
            <v>2.5000000000000001E-2</v>
          </cell>
          <cell r="AH127">
            <v>2.5000000000000001E-2</v>
          </cell>
          <cell r="AI127">
            <v>2.5000000000000001E-2</v>
          </cell>
          <cell r="AJ127">
            <v>2.5000000000000001E-2</v>
          </cell>
          <cell r="AK127">
            <v>2.5000000000000001E-2</v>
          </cell>
        </row>
        <row r="128">
          <cell r="Z128">
            <v>0.375</v>
          </cell>
          <cell r="AA128">
            <v>0.375</v>
          </cell>
          <cell r="AB128">
            <v>0.375</v>
          </cell>
          <cell r="AC128">
            <v>0.375</v>
          </cell>
          <cell r="AD128">
            <v>0.375</v>
          </cell>
          <cell r="AG128">
            <v>2.5000000000000001E-2</v>
          </cell>
          <cell r="AH128">
            <v>2.5000000000000001E-2</v>
          </cell>
          <cell r="AI128">
            <v>2.5000000000000001E-2</v>
          </cell>
          <cell r="AJ128">
            <v>2.5000000000000001E-2</v>
          </cell>
          <cell r="AK128">
            <v>2.5000000000000001E-2</v>
          </cell>
        </row>
        <row r="129">
          <cell r="Z129">
            <v>0.375</v>
          </cell>
          <cell r="AA129">
            <v>0.375</v>
          </cell>
          <cell r="AB129">
            <v>0.375</v>
          </cell>
          <cell r="AC129">
            <v>0.375</v>
          </cell>
          <cell r="AD129">
            <v>0.375</v>
          </cell>
          <cell r="AG129">
            <v>2.5000000000000001E-2</v>
          </cell>
          <cell r="AH129">
            <v>2.5000000000000001E-2</v>
          </cell>
          <cell r="AI129">
            <v>2.5000000000000001E-2</v>
          </cell>
          <cell r="AJ129">
            <v>2.5000000000000001E-2</v>
          </cell>
          <cell r="AK129">
            <v>2.5000000000000001E-2</v>
          </cell>
        </row>
        <row r="130">
          <cell r="Z130">
            <v>0.375</v>
          </cell>
          <cell r="AA130">
            <v>0.375</v>
          </cell>
          <cell r="AB130">
            <v>0.375</v>
          </cell>
          <cell r="AC130">
            <v>0.375</v>
          </cell>
          <cell r="AD130">
            <v>0.375</v>
          </cell>
          <cell r="AG130">
            <v>2.5000000000000001E-2</v>
          </cell>
          <cell r="AH130">
            <v>2.5000000000000001E-2</v>
          </cell>
          <cell r="AI130">
            <v>2.5000000000000001E-2</v>
          </cell>
          <cell r="AJ130">
            <v>2.5000000000000001E-2</v>
          </cell>
          <cell r="AK130">
            <v>2.5000000000000001E-2</v>
          </cell>
        </row>
        <row r="131">
          <cell r="Z131">
            <v>0.375</v>
          </cell>
          <cell r="AA131">
            <v>0.375</v>
          </cell>
          <cell r="AB131">
            <v>0.375</v>
          </cell>
          <cell r="AC131">
            <v>0.375</v>
          </cell>
          <cell r="AD131">
            <v>0.375</v>
          </cell>
          <cell r="AG131">
            <v>2.5000000000000001E-2</v>
          </cell>
          <cell r="AH131">
            <v>2.5000000000000001E-2</v>
          </cell>
          <cell r="AI131">
            <v>2.5000000000000001E-2</v>
          </cell>
          <cell r="AJ131">
            <v>2.5000000000000001E-2</v>
          </cell>
          <cell r="AK131">
            <v>2.5000000000000001E-2</v>
          </cell>
        </row>
        <row r="132">
          <cell r="Z132">
            <v>0.375</v>
          </cell>
          <cell r="AA132">
            <v>0.375</v>
          </cell>
          <cell r="AB132">
            <v>0.375</v>
          </cell>
          <cell r="AC132">
            <v>0.375</v>
          </cell>
          <cell r="AD132">
            <v>0.375</v>
          </cell>
          <cell r="AG132">
            <v>2.5000000000000001E-2</v>
          </cell>
          <cell r="AH132">
            <v>2.5000000000000001E-2</v>
          </cell>
          <cell r="AI132">
            <v>2.5000000000000001E-2</v>
          </cell>
          <cell r="AJ132">
            <v>2.5000000000000001E-2</v>
          </cell>
          <cell r="AK132">
            <v>2.5000000000000001E-2</v>
          </cell>
        </row>
        <row r="133">
          <cell r="Z133">
            <v>0.375</v>
          </cell>
          <cell r="AA133">
            <v>0.375</v>
          </cell>
          <cell r="AB133">
            <v>0.375</v>
          </cell>
          <cell r="AC133">
            <v>0.375</v>
          </cell>
          <cell r="AD133">
            <v>0.375</v>
          </cell>
          <cell r="AG133">
            <v>2.5000000000000001E-2</v>
          </cell>
          <cell r="AH133">
            <v>2.5000000000000001E-2</v>
          </cell>
          <cell r="AI133">
            <v>2.5000000000000001E-2</v>
          </cell>
          <cell r="AJ133">
            <v>2.5000000000000001E-2</v>
          </cell>
          <cell r="AK133">
            <v>2.5000000000000001E-2</v>
          </cell>
        </row>
        <row r="134">
          <cell r="Z134">
            <v>0.375</v>
          </cell>
          <cell r="AA134">
            <v>0.375</v>
          </cell>
          <cell r="AB134">
            <v>0.375</v>
          </cell>
          <cell r="AC134">
            <v>0.375</v>
          </cell>
          <cell r="AD134">
            <v>0.375</v>
          </cell>
          <cell r="AG134">
            <v>2.5000000000000001E-2</v>
          </cell>
          <cell r="AH134">
            <v>2.5000000000000001E-2</v>
          </cell>
          <cell r="AI134">
            <v>2.5000000000000001E-2</v>
          </cell>
          <cell r="AJ134">
            <v>2.5000000000000001E-2</v>
          </cell>
          <cell r="AK134">
            <v>2.5000000000000001E-2</v>
          </cell>
        </row>
        <row r="135">
          <cell r="Z135">
            <v>0.375</v>
          </cell>
          <cell r="AA135">
            <v>0.375</v>
          </cell>
          <cell r="AB135">
            <v>0.375</v>
          </cell>
          <cell r="AC135">
            <v>0.375</v>
          </cell>
          <cell r="AD135">
            <v>0.375</v>
          </cell>
          <cell r="AG135">
            <v>2.5000000000000001E-2</v>
          </cell>
          <cell r="AH135">
            <v>2.5000000000000001E-2</v>
          </cell>
          <cell r="AI135">
            <v>2.5000000000000001E-2</v>
          </cell>
          <cell r="AJ135">
            <v>2.5000000000000001E-2</v>
          </cell>
          <cell r="AK135">
            <v>2.5000000000000001E-2</v>
          </cell>
        </row>
        <row r="136">
          <cell r="Z136">
            <v>0.375</v>
          </cell>
          <cell r="AA136">
            <v>0.375</v>
          </cell>
          <cell r="AB136">
            <v>0.375</v>
          </cell>
          <cell r="AC136">
            <v>0.375</v>
          </cell>
          <cell r="AD136">
            <v>0.375</v>
          </cell>
          <cell r="AG136">
            <v>2.5000000000000001E-2</v>
          </cell>
          <cell r="AH136">
            <v>2.5000000000000001E-2</v>
          </cell>
          <cell r="AI136">
            <v>2.5000000000000001E-2</v>
          </cell>
          <cell r="AJ136">
            <v>2.5000000000000001E-2</v>
          </cell>
          <cell r="AK136">
            <v>2.5000000000000001E-2</v>
          </cell>
        </row>
        <row r="137">
          <cell r="Z137">
            <v>0.375</v>
          </cell>
          <cell r="AA137">
            <v>0.375</v>
          </cell>
          <cell r="AB137">
            <v>0.375</v>
          </cell>
          <cell r="AC137">
            <v>0.375</v>
          </cell>
          <cell r="AD137">
            <v>0.375</v>
          </cell>
          <cell r="AG137">
            <v>2.5000000000000001E-2</v>
          </cell>
          <cell r="AH137">
            <v>2.5000000000000001E-2</v>
          </cell>
          <cell r="AI137">
            <v>2.5000000000000001E-2</v>
          </cell>
          <cell r="AJ137">
            <v>2.5000000000000001E-2</v>
          </cell>
          <cell r="AK137">
            <v>2.5000000000000001E-2</v>
          </cell>
        </row>
        <row r="138">
          <cell r="Z138">
            <v>0.375</v>
          </cell>
          <cell r="AA138">
            <v>0.375</v>
          </cell>
          <cell r="AB138">
            <v>0.375</v>
          </cell>
          <cell r="AC138">
            <v>0.375</v>
          </cell>
          <cell r="AD138">
            <v>0.375</v>
          </cell>
          <cell r="AG138">
            <v>2.5000000000000001E-2</v>
          </cell>
          <cell r="AH138">
            <v>2.5000000000000001E-2</v>
          </cell>
          <cell r="AI138">
            <v>2.5000000000000001E-2</v>
          </cell>
          <cell r="AJ138">
            <v>2.5000000000000001E-2</v>
          </cell>
          <cell r="AK138">
            <v>2.5000000000000001E-2</v>
          </cell>
        </row>
        <row r="139">
          <cell r="Z139">
            <v>0.375</v>
          </cell>
          <cell r="AA139">
            <v>0.375</v>
          </cell>
          <cell r="AB139">
            <v>0.375</v>
          </cell>
          <cell r="AC139">
            <v>0.375</v>
          </cell>
          <cell r="AD139">
            <v>0.375</v>
          </cell>
          <cell r="AG139">
            <v>2.5000000000000001E-2</v>
          </cell>
          <cell r="AH139">
            <v>2.5000000000000001E-2</v>
          </cell>
          <cell r="AI139">
            <v>2.5000000000000001E-2</v>
          </cell>
          <cell r="AJ139">
            <v>2.5000000000000001E-2</v>
          </cell>
          <cell r="AK139">
            <v>2.5000000000000001E-2</v>
          </cell>
        </row>
        <row r="140">
          <cell r="Z140">
            <v>0.375</v>
          </cell>
          <cell r="AA140">
            <v>0.375</v>
          </cell>
          <cell r="AB140">
            <v>0.375</v>
          </cell>
          <cell r="AC140">
            <v>0.375</v>
          </cell>
          <cell r="AD140">
            <v>0.375</v>
          </cell>
          <cell r="AG140">
            <v>2.5000000000000001E-2</v>
          </cell>
          <cell r="AH140">
            <v>2.5000000000000001E-2</v>
          </cell>
          <cell r="AI140">
            <v>2.5000000000000001E-2</v>
          </cell>
          <cell r="AJ140">
            <v>2.5000000000000001E-2</v>
          </cell>
          <cell r="AK140">
            <v>2.5000000000000001E-2</v>
          </cell>
        </row>
        <row r="141">
          <cell r="Z141">
            <v>0.375</v>
          </cell>
          <cell r="AA141">
            <v>0.375</v>
          </cell>
          <cell r="AB141">
            <v>0.375</v>
          </cell>
          <cell r="AC141">
            <v>0.375</v>
          </cell>
          <cell r="AD141">
            <v>0.375</v>
          </cell>
          <cell r="AG141">
            <v>2.5000000000000001E-2</v>
          </cell>
          <cell r="AH141">
            <v>2.5000000000000001E-2</v>
          </cell>
          <cell r="AI141">
            <v>2.5000000000000001E-2</v>
          </cell>
          <cell r="AJ141">
            <v>2.5000000000000001E-2</v>
          </cell>
          <cell r="AK141">
            <v>2.5000000000000001E-2</v>
          </cell>
        </row>
        <row r="142">
          <cell r="Z142">
            <v>0.375</v>
          </cell>
          <cell r="AA142">
            <v>0.375</v>
          </cell>
          <cell r="AB142">
            <v>0.375</v>
          </cell>
          <cell r="AC142">
            <v>0.375</v>
          </cell>
          <cell r="AD142">
            <v>0.375</v>
          </cell>
          <cell r="AG142">
            <v>2.5000000000000001E-2</v>
          </cell>
          <cell r="AH142">
            <v>2.5000000000000001E-2</v>
          </cell>
          <cell r="AI142">
            <v>2.5000000000000001E-2</v>
          </cell>
          <cell r="AJ142">
            <v>2.5000000000000001E-2</v>
          </cell>
          <cell r="AK142">
            <v>2.5000000000000001E-2</v>
          </cell>
        </row>
        <row r="143">
          <cell r="Z143">
            <v>0.375</v>
          </cell>
          <cell r="AA143">
            <v>0.375</v>
          </cell>
          <cell r="AB143">
            <v>0.375</v>
          </cell>
          <cell r="AC143">
            <v>0.375</v>
          </cell>
          <cell r="AD143">
            <v>0.375</v>
          </cell>
          <cell r="AG143">
            <v>2.5000000000000001E-2</v>
          </cell>
          <cell r="AH143">
            <v>2.5000000000000001E-2</v>
          </cell>
          <cell r="AI143">
            <v>2.5000000000000001E-2</v>
          </cell>
          <cell r="AJ143">
            <v>2.5000000000000001E-2</v>
          </cell>
          <cell r="AK143">
            <v>2.5000000000000001E-2</v>
          </cell>
        </row>
        <row r="144">
          <cell r="Z144">
            <v>0.375</v>
          </cell>
          <cell r="AA144">
            <v>0.375</v>
          </cell>
          <cell r="AB144">
            <v>0.375</v>
          </cell>
          <cell r="AC144">
            <v>0.375</v>
          </cell>
          <cell r="AD144">
            <v>0.375</v>
          </cell>
          <cell r="AG144">
            <v>2.5000000000000001E-2</v>
          </cell>
          <cell r="AH144">
            <v>2.5000000000000001E-2</v>
          </cell>
          <cell r="AI144">
            <v>2.5000000000000001E-2</v>
          </cell>
          <cell r="AJ144">
            <v>2.5000000000000001E-2</v>
          </cell>
          <cell r="AK144">
            <v>2.5000000000000001E-2</v>
          </cell>
        </row>
        <row r="145">
          <cell r="Z145">
            <v>0.375</v>
          </cell>
          <cell r="AA145">
            <v>0.375</v>
          </cell>
          <cell r="AB145">
            <v>0.375</v>
          </cell>
          <cell r="AC145">
            <v>0.375</v>
          </cell>
          <cell r="AD145">
            <v>0.375</v>
          </cell>
          <cell r="AG145">
            <v>2.5000000000000001E-2</v>
          </cell>
          <cell r="AH145">
            <v>2.5000000000000001E-2</v>
          </cell>
          <cell r="AI145">
            <v>2.5000000000000001E-2</v>
          </cell>
          <cell r="AJ145">
            <v>2.5000000000000001E-2</v>
          </cell>
          <cell r="AK145">
            <v>2.5000000000000001E-2</v>
          </cell>
        </row>
        <row r="146">
          <cell r="Z146">
            <v>0.375</v>
          </cell>
          <cell r="AA146">
            <v>0.375</v>
          </cell>
          <cell r="AB146">
            <v>0.375</v>
          </cell>
          <cell r="AC146">
            <v>0.375</v>
          </cell>
          <cell r="AD146">
            <v>0.375</v>
          </cell>
          <cell r="AG146">
            <v>2.5000000000000001E-2</v>
          </cell>
          <cell r="AH146">
            <v>2.5000000000000001E-2</v>
          </cell>
          <cell r="AI146">
            <v>2.5000000000000001E-2</v>
          </cell>
          <cell r="AJ146">
            <v>2.5000000000000001E-2</v>
          </cell>
          <cell r="AK146">
            <v>2.5000000000000001E-2</v>
          </cell>
        </row>
        <row r="147">
          <cell r="Z147">
            <v>0.375</v>
          </cell>
          <cell r="AA147">
            <v>0.375</v>
          </cell>
          <cell r="AB147">
            <v>0.375</v>
          </cell>
          <cell r="AC147">
            <v>0.375</v>
          </cell>
          <cell r="AD147">
            <v>0.375</v>
          </cell>
          <cell r="AG147">
            <v>2.5000000000000001E-2</v>
          </cell>
          <cell r="AH147">
            <v>2.5000000000000001E-2</v>
          </cell>
          <cell r="AI147">
            <v>2.5000000000000001E-2</v>
          </cell>
          <cell r="AJ147">
            <v>2.5000000000000001E-2</v>
          </cell>
          <cell r="AK147">
            <v>2.5000000000000001E-2</v>
          </cell>
        </row>
        <row r="148">
          <cell r="Z148">
            <v>0.375</v>
          </cell>
          <cell r="AA148">
            <v>0.375</v>
          </cell>
          <cell r="AB148">
            <v>0.375</v>
          </cell>
          <cell r="AC148">
            <v>0.375</v>
          </cell>
          <cell r="AD148">
            <v>0.375</v>
          </cell>
          <cell r="AG148">
            <v>2.5000000000000001E-2</v>
          </cell>
          <cell r="AH148">
            <v>2.5000000000000001E-2</v>
          </cell>
          <cell r="AI148">
            <v>2.5000000000000001E-2</v>
          </cell>
          <cell r="AJ148">
            <v>2.5000000000000001E-2</v>
          </cell>
          <cell r="AK148">
            <v>2.5000000000000001E-2</v>
          </cell>
        </row>
        <row r="149">
          <cell r="Z149">
            <v>0.375</v>
          </cell>
          <cell r="AA149">
            <v>0.375</v>
          </cell>
          <cell r="AB149">
            <v>0.375</v>
          </cell>
          <cell r="AC149">
            <v>0.375</v>
          </cell>
          <cell r="AD149">
            <v>0.375</v>
          </cell>
          <cell r="AG149">
            <v>2.5000000000000001E-2</v>
          </cell>
          <cell r="AH149">
            <v>2.5000000000000001E-2</v>
          </cell>
          <cell r="AI149">
            <v>2.5000000000000001E-2</v>
          </cell>
          <cell r="AJ149">
            <v>2.5000000000000001E-2</v>
          </cell>
          <cell r="AK149">
            <v>2.5000000000000001E-2</v>
          </cell>
        </row>
        <row r="150">
          <cell r="Z150">
            <v>0.375</v>
          </cell>
          <cell r="AA150">
            <v>0.375</v>
          </cell>
          <cell r="AB150">
            <v>0.375</v>
          </cell>
          <cell r="AC150">
            <v>0.375</v>
          </cell>
          <cell r="AD150">
            <v>0.375</v>
          </cell>
          <cell r="AG150">
            <v>2.5000000000000001E-2</v>
          </cell>
          <cell r="AH150">
            <v>2.5000000000000001E-2</v>
          </cell>
          <cell r="AI150">
            <v>2.5000000000000001E-2</v>
          </cell>
          <cell r="AJ150">
            <v>2.5000000000000001E-2</v>
          </cell>
          <cell r="AK150">
            <v>2.5000000000000001E-2</v>
          </cell>
        </row>
        <row r="151">
          <cell r="Z151">
            <v>0.375</v>
          </cell>
          <cell r="AA151">
            <v>0.375</v>
          </cell>
          <cell r="AB151">
            <v>0.375</v>
          </cell>
          <cell r="AC151">
            <v>0.375</v>
          </cell>
          <cell r="AD151">
            <v>0.375</v>
          </cell>
          <cell r="AG151">
            <v>2.5000000000000001E-2</v>
          </cell>
          <cell r="AH151">
            <v>2.5000000000000001E-2</v>
          </cell>
          <cell r="AI151">
            <v>2.5000000000000001E-2</v>
          </cell>
          <cell r="AJ151">
            <v>2.5000000000000001E-2</v>
          </cell>
          <cell r="AK151">
            <v>2.5000000000000001E-2</v>
          </cell>
        </row>
        <row r="152">
          <cell r="Z152">
            <v>0.375</v>
          </cell>
          <cell r="AA152">
            <v>0.375</v>
          </cell>
          <cell r="AB152">
            <v>0.375</v>
          </cell>
          <cell r="AC152">
            <v>0.375</v>
          </cell>
          <cell r="AD152">
            <v>0.375</v>
          </cell>
          <cell r="AG152">
            <v>2.5000000000000001E-2</v>
          </cell>
          <cell r="AH152">
            <v>2.5000000000000001E-2</v>
          </cell>
          <cell r="AI152">
            <v>2.5000000000000001E-2</v>
          </cell>
          <cell r="AJ152">
            <v>2.5000000000000001E-2</v>
          </cell>
          <cell r="AK152">
            <v>2.5000000000000001E-2</v>
          </cell>
        </row>
        <row r="153">
          <cell r="Z153">
            <v>0.375</v>
          </cell>
          <cell r="AA153">
            <v>0.375</v>
          </cell>
          <cell r="AB153">
            <v>0.375</v>
          </cell>
          <cell r="AC153">
            <v>0.375</v>
          </cell>
          <cell r="AD153">
            <v>0.375</v>
          </cell>
          <cell r="AG153">
            <v>2.5000000000000001E-2</v>
          </cell>
          <cell r="AH153">
            <v>2.5000000000000001E-2</v>
          </cell>
          <cell r="AI153">
            <v>2.5000000000000001E-2</v>
          </cell>
          <cell r="AJ153">
            <v>2.5000000000000001E-2</v>
          </cell>
          <cell r="AK153">
            <v>2.5000000000000001E-2</v>
          </cell>
        </row>
        <row r="154">
          <cell r="Z154">
            <v>0.375</v>
          </cell>
          <cell r="AA154">
            <v>0.375</v>
          </cell>
          <cell r="AB154">
            <v>0.375</v>
          </cell>
          <cell r="AC154">
            <v>0.375</v>
          </cell>
          <cell r="AD154">
            <v>0.375</v>
          </cell>
          <cell r="AG154">
            <v>2.5000000000000001E-2</v>
          </cell>
          <cell r="AH154">
            <v>2.5000000000000001E-2</v>
          </cell>
          <cell r="AI154">
            <v>2.5000000000000001E-2</v>
          </cell>
          <cell r="AJ154">
            <v>2.5000000000000001E-2</v>
          </cell>
          <cell r="AK154">
            <v>2.5000000000000001E-2</v>
          </cell>
        </row>
        <row r="155">
          <cell r="Z155">
            <v>0.375</v>
          </cell>
          <cell r="AA155">
            <v>0.375</v>
          </cell>
          <cell r="AB155">
            <v>0.375</v>
          </cell>
          <cell r="AC155">
            <v>0.375</v>
          </cell>
          <cell r="AD155">
            <v>0.375</v>
          </cell>
          <cell r="AG155">
            <v>2.5000000000000001E-2</v>
          </cell>
          <cell r="AH155">
            <v>2.5000000000000001E-2</v>
          </cell>
          <cell r="AI155">
            <v>2.5000000000000001E-2</v>
          </cell>
          <cell r="AJ155">
            <v>2.5000000000000001E-2</v>
          </cell>
          <cell r="AK155">
            <v>2.5000000000000001E-2</v>
          </cell>
        </row>
        <row r="156">
          <cell r="Z156">
            <v>0.375</v>
          </cell>
          <cell r="AA156">
            <v>0.375</v>
          </cell>
          <cell r="AB156">
            <v>0.375</v>
          </cell>
          <cell r="AC156">
            <v>0.375</v>
          </cell>
          <cell r="AD156">
            <v>0.375</v>
          </cell>
          <cell r="AG156">
            <v>2.5000000000000001E-2</v>
          </cell>
          <cell r="AH156">
            <v>2.5000000000000001E-2</v>
          </cell>
          <cell r="AI156">
            <v>2.5000000000000001E-2</v>
          </cell>
          <cell r="AJ156">
            <v>2.5000000000000001E-2</v>
          </cell>
          <cell r="AK156">
            <v>2.5000000000000001E-2</v>
          </cell>
        </row>
        <row r="157">
          <cell r="Z157">
            <v>0.375</v>
          </cell>
          <cell r="AA157">
            <v>0.375</v>
          </cell>
          <cell r="AB157">
            <v>0.375</v>
          </cell>
          <cell r="AC157">
            <v>0.375</v>
          </cell>
          <cell r="AD157">
            <v>0.375</v>
          </cell>
          <cell r="AG157">
            <v>2.5000000000000001E-2</v>
          </cell>
          <cell r="AH157">
            <v>2.5000000000000001E-2</v>
          </cell>
          <cell r="AI157">
            <v>2.5000000000000001E-2</v>
          </cell>
          <cell r="AJ157">
            <v>2.5000000000000001E-2</v>
          </cell>
          <cell r="AK157">
            <v>2.5000000000000001E-2</v>
          </cell>
        </row>
        <row r="158">
          <cell r="Z158">
            <v>0.375</v>
          </cell>
          <cell r="AA158">
            <v>0.375</v>
          </cell>
          <cell r="AB158">
            <v>0.375</v>
          </cell>
          <cell r="AC158">
            <v>0.375</v>
          </cell>
          <cell r="AD158">
            <v>0.375</v>
          </cell>
          <cell r="AG158">
            <v>2.5000000000000001E-2</v>
          </cell>
          <cell r="AH158">
            <v>2.5000000000000001E-2</v>
          </cell>
          <cell r="AI158">
            <v>2.5000000000000001E-2</v>
          </cell>
          <cell r="AJ158">
            <v>2.5000000000000001E-2</v>
          </cell>
          <cell r="AK158">
            <v>2.5000000000000001E-2</v>
          </cell>
        </row>
        <row r="159">
          <cell r="Z159">
            <v>0.375</v>
          </cell>
          <cell r="AA159">
            <v>0.375</v>
          </cell>
          <cell r="AB159">
            <v>0.375</v>
          </cell>
          <cell r="AC159">
            <v>0.375</v>
          </cell>
          <cell r="AD159">
            <v>0.375</v>
          </cell>
          <cell r="AG159">
            <v>2.5000000000000001E-2</v>
          </cell>
          <cell r="AH159">
            <v>2.5000000000000001E-2</v>
          </cell>
          <cell r="AI159">
            <v>2.5000000000000001E-2</v>
          </cell>
          <cell r="AJ159">
            <v>2.5000000000000001E-2</v>
          </cell>
          <cell r="AK159">
            <v>2.5000000000000001E-2</v>
          </cell>
        </row>
        <row r="160">
          <cell r="Z160">
            <v>0.375</v>
          </cell>
          <cell r="AA160">
            <v>0.375</v>
          </cell>
          <cell r="AB160">
            <v>0.375</v>
          </cell>
          <cell r="AC160">
            <v>0.375</v>
          </cell>
          <cell r="AD160">
            <v>0.375</v>
          </cell>
          <cell r="AG160">
            <v>2.5000000000000001E-2</v>
          </cell>
          <cell r="AH160">
            <v>2.5000000000000001E-2</v>
          </cell>
          <cell r="AI160">
            <v>2.5000000000000001E-2</v>
          </cell>
          <cell r="AJ160">
            <v>2.5000000000000001E-2</v>
          </cell>
          <cell r="AK160">
            <v>2.5000000000000001E-2</v>
          </cell>
        </row>
        <row r="161">
          <cell r="Z161">
            <v>0.375</v>
          </cell>
          <cell r="AA161">
            <v>0.375</v>
          </cell>
          <cell r="AB161">
            <v>0.375</v>
          </cell>
          <cell r="AC161">
            <v>0.375</v>
          </cell>
          <cell r="AD161">
            <v>0.375</v>
          </cell>
          <cell r="AG161">
            <v>2.5000000000000001E-2</v>
          </cell>
          <cell r="AH161">
            <v>2.5000000000000001E-2</v>
          </cell>
          <cell r="AI161">
            <v>2.5000000000000001E-2</v>
          </cell>
          <cell r="AJ161">
            <v>2.5000000000000001E-2</v>
          </cell>
          <cell r="AK161">
            <v>2.5000000000000001E-2</v>
          </cell>
        </row>
        <row r="162">
          <cell r="Z162">
            <v>0.375</v>
          </cell>
          <cell r="AA162">
            <v>0.375</v>
          </cell>
          <cell r="AB162">
            <v>0.375</v>
          </cell>
          <cell r="AC162">
            <v>0.375</v>
          </cell>
          <cell r="AD162">
            <v>0.375</v>
          </cell>
          <cell r="AG162">
            <v>2.5000000000000001E-2</v>
          </cell>
          <cell r="AH162">
            <v>2.5000000000000001E-2</v>
          </cell>
          <cell r="AI162">
            <v>2.5000000000000001E-2</v>
          </cell>
          <cell r="AJ162">
            <v>2.5000000000000001E-2</v>
          </cell>
          <cell r="AK162">
            <v>2.5000000000000001E-2</v>
          </cell>
        </row>
        <row r="163">
          <cell r="Z163">
            <v>0.375</v>
          </cell>
          <cell r="AA163">
            <v>0.375</v>
          </cell>
          <cell r="AB163">
            <v>0.375</v>
          </cell>
          <cell r="AC163">
            <v>0.375</v>
          </cell>
          <cell r="AD163">
            <v>0.375</v>
          </cell>
          <cell r="AG163">
            <v>2.5000000000000001E-2</v>
          </cell>
          <cell r="AH163">
            <v>2.5000000000000001E-2</v>
          </cell>
          <cell r="AI163">
            <v>2.5000000000000001E-2</v>
          </cell>
          <cell r="AJ163">
            <v>2.5000000000000001E-2</v>
          </cell>
          <cell r="AK163">
            <v>2.5000000000000001E-2</v>
          </cell>
        </row>
        <row r="164">
          <cell r="Z164">
            <v>0.375</v>
          </cell>
          <cell r="AA164">
            <v>0.375</v>
          </cell>
          <cell r="AB164">
            <v>0.375</v>
          </cell>
          <cell r="AC164">
            <v>0.375</v>
          </cell>
          <cell r="AD164">
            <v>0.375</v>
          </cell>
          <cell r="AG164">
            <v>2.5000000000000001E-2</v>
          </cell>
          <cell r="AH164">
            <v>2.5000000000000001E-2</v>
          </cell>
          <cell r="AI164">
            <v>2.5000000000000001E-2</v>
          </cell>
          <cell r="AJ164">
            <v>2.5000000000000001E-2</v>
          </cell>
          <cell r="AK164">
            <v>2.5000000000000001E-2</v>
          </cell>
        </row>
      </sheetData>
      <sheetData sheetId="12">
        <row r="12">
          <cell r="N12" t="str">
            <v>武将攻</v>
          </cell>
        </row>
      </sheetData>
      <sheetData sheetId="13">
        <row r="5">
          <cell r="Q5">
            <v>0.3</v>
          </cell>
        </row>
      </sheetData>
      <sheetData sheetId="14"/>
      <sheetData sheetId="15">
        <row r="4">
          <cell r="BB4">
            <v>0</v>
          </cell>
        </row>
      </sheetData>
      <sheetData sheetId="16">
        <row r="5">
          <cell r="HL5">
            <v>0</v>
          </cell>
        </row>
      </sheetData>
      <sheetData sheetId="17">
        <row r="5">
          <cell r="BT5">
            <v>0</v>
          </cell>
        </row>
      </sheetData>
      <sheetData sheetId="18"/>
      <sheetData sheetId="19">
        <row r="5">
          <cell r="D5">
            <v>17.225631008710351</v>
          </cell>
        </row>
      </sheetData>
      <sheetData sheetId="20"/>
      <sheetData sheetId="21" refreshError="1"/>
      <sheetData sheetId="22" refreshError="1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</sheetNames>
    <sheetDataSet>
      <sheetData sheetId="0"/>
      <sheetData sheetId="1"/>
      <sheetData sheetId="2"/>
      <sheetData sheetId="3"/>
      <sheetData sheetId="4">
        <row r="4">
          <cell r="BK4">
            <v>11093.779889775267</v>
          </cell>
        </row>
        <row r="5">
          <cell r="BK5">
            <v>22096.934659166222</v>
          </cell>
        </row>
        <row r="6">
          <cell r="BK6">
            <v>37261.904102831009</v>
          </cell>
        </row>
        <row r="7">
          <cell r="BK7">
            <v>50716.304055452922</v>
          </cell>
        </row>
        <row r="8">
          <cell r="BK8">
            <v>64715.800327319994</v>
          </cell>
        </row>
        <row r="9">
          <cell r="BK9">
            <v>78399.314421399235</v>
          </cell>
        </row>
        <row r="10">
          <cell r="BK10">
            <v>104456.19791097222</v>
          </cell>
        </row>
        <row r="11">
          <cell r="BK11">
            <v>130708.97404956893</v>
          </cell>
        </row>
        <row r="12">
          <cell r="BK12">
            <v>180422.84944788757</v>
          </cell>
        </row>
        <row r="13">
          <cell r="BK13">
            <v>250203.57100068522</v>
          </cell>
        </row>
        <row r="14">
          <cell r="BK14">
            <v>296846.79765064281</v>
          </cell>
        </row>
        <row r="15">
          <cell r="BK15">
            <v>341983.80686664447</v>
          </cell>
        </row>
        <row r="16">
          <cell r="BK16">
            <v>384746.22240269108</v>
          </cell>
        </row>
        <row r="17">
          <cell r="BK17">
            <v>435527.09128223924</v>
          </cell>
        </row>
        <row r="18">
          <cell r="BK18">
            <v>483274.52499369869</v>
          </cell>
        </row>
        <row r="19">
          <cell r="BK19">
            <v>532072.27163982997</v>
          </cell>
        </row>
        <row r="49">
          <cell r="BK49">
            <v>12713.584196939879</v>
          </cell>
        </row>
        <row r="50">
          <cell r="BK50">
            <v>25954.589389922679</v>
          </cell>
        </row>
        <row r="51">
          <cell r="BK51">
            <v>42962.069718098923</v>
          </cell>
        </row>
        <row r="52">
          <cell r="BK52">
            <v>60956.090887763341</v>
          </cell>
        </row>
        <row r="53">
          <cell r="BK53">
            <v>77815.540854025428</v>
          </cell>
        </row>
        <row r="54">
          <cell r="BK54">
            <v>93913.972964387343</v>
          </cell>
        </row>
        <row r="55">
          <cell r="BK55">
            <v>124212.92456871227</v>
          </cell>
        </row>
        <row r="56">
          <cell r="BK56">
            <v>154264.2131602547</v>
          </cell>
        </row>
        <row r="57">
          <cell r="BK57">
            <v>212691.55016931059</v>
          </cell>
        </row>
        <row r="58">
          <cell r="BK58">
            <v>295102.15347418282</v>
          </cell>
        </row>
        <row r="59">
          <cell r="BK59">
            <v>364858.59478629759</v>
          </cell>
        </row>
        <row r="60">
          <cell r="BK60">
            <v>422276.12125522614</v>
          </cell>
        </row>
        <row r="61">
          <cell r="BK61">
            <v>476662.27999633242</v>
          </cell>
        </row>
        <row r="62">
          <cell r="BK62">
            <v>548664.53867175581</v>
          </cell>
        </row>
        <row r="63">
          <cell r="BK63">
            <v>611429.99851597368</v>
          </cell>
        </row>
        <row r="64">
          <cell r="BK64">
            <v>675347.79655982472</v>
          </cell>
        </row>
        <row r="94">
          <cell r="BK94">
            <v>16625.681566639654</v>
          </cell>
        </row>
        <row r="95">
          <cell r="BK95">
            <v>35230.680708718755</v>
          </cell>
        </row>
        <row r="96">
          <cell r="BD96">
            <v>46976571.87976107</v>
          </cell>
          <cell r="BK96">
            <v>56798.277039653462</v>
          </cell>
        </row>
        <row r="97">
          <cell r="BD97">
            <v>107464248.21006468</v>
          </cell>
          <cell r="BK97">
            <v>83251.764007755628</v>
          </cell>
        </row>
        <row r="98">
          <cell r="BD98">
            <v>252306340.607335</v>
          </cell>
          <cell r="BK98">
            <v>107025.32283204042</v>
          </cell>
        </row>
        <row r="99">
          <cell r="BD99">
            <v>541835674.4616071</v>
          </cell>
          <cell r="BK99">
            <v>129914.1422730554</v>
          </cell>
        </row>
        <row r="100">
          <cell r="BD100">
            <v>2256545313.6162648</v>
          </cell>
          <cell r="BK100">
            <v>170573.77486313824</v>
          </cell>
        </row>
        <row r="101">
          <cell r="BD101">
            <v>6556744408.5682278</v>
          </cell>
          <cell r="BK101">
            <v>209839.97098140605</v>
          </cell>
        </row>
        <row r="102">
          <cell r="BD102">
            <v>18762055902.882256</v>
          </cell>
          <cell r="BK102">
            <v>288170.62869484554</v>
          </cell>
        </row>
        <row r="103">
          <cell r="BD103">
            <v>24064406870.074265</v>
          </cell>
          <cell r="BK103">
            <v>399647.74925623066</v>
          </cell>
        </row>
        <row r="104">
          <cell r="BD104">
            <v>24064406870.074265</v>
          </cell>
          <cell r="BK104">
            <v>506398.66536384821</v>
          </cell>
        </row>
        <row r="105">
          <cell r="BD105">
            <v>24064406870.074265</v>
          </cell>
          <cell r="BK105">
            <v>596963.92723112472</v>
          </cell>
        </row>
        <row r="106">
          <cell r="BD106">
            <v>24064406870.074265</v>
          </cell>
          <cell r="BK106">
            <v>677938.1664965949</v>
          </cell>
        </row>
        <row r="107">
          <cell r="BD107">
            <v>24064406870.074265</v>
          </cell>
          <cell r="BK107">
            <v>786925.93265366589</v>
          </cell>
        </row>
        <row r="108">
          <cell r="BD108">
            <v>24064406870.074265</v>
          </cell>
          <cell r="BK108">
            <v>889063.64722369774</v>
          </cell>
        </row>
        <row r="109">
          <cell r="BD109">
            <v>24064406870.074265</v>
          </cell>
          <cell r="BK109">
            <v>987153.55112730141</v>
          </cell>
        </row>
        <row r="139">
          <cell r="BK139">
            <v>29472.285516645439</v>
          </cell>
        </row>
        <row r="140">
          <cell r="BK140">
            <v>68702.693219750901</v>
          </cell>
        </row>
        <row r="141">
          <cell r="BK141">
            <v>105205.09283681998</v>
          </cell>
        </row>
        <row r="142">
          <cell r="BK142">
            <v>150566.73948206165</v>
          </cell>
        </row>
        <row r="143">
          <cell r="BK143">
            <v>202648.33089754995</v>
          </cell>
        </row>
        <row r="144">
          <cell r="BK144">
            <v>246642.59581297101</v>
          </cell>
        </row>
        <row r="145">
          <cell r="BK145">
            <v>328214.76056801237</v>
          </cell>
        </row>
        <row r="146">
          <cell r="BK146">
            <v>399638.19109119818</v>
          </cell>
        </row>
        <row r="147">
          <cell r="BK147">
            <v>535624.59570317483</v>
          </cell>
        </row>
        <row r="148">
          <cell r="BK148">
            <v>740958.66665550706</v>
          </cell>
        </row>
        <row r="149">
          <cell r="BK149">
            <v>938035.10934316029</v>
          </cell>
        </row>
        <row r="150">
          <cell r="BK150">
            <v>1127738.6775254032</v>
          </cell>
        </row>
        <row r="151">
          <cell r="BK151">
            <v>1305734.5231356893</v>
          </cell>
        </row>
        <row r="152">
          <cell r="BK152">
            <v>1529613.4622082086</v>
          </cell>
        </row>
        <row r="153">
          <cell r="BK153">
            <v>1739018.268398619</v>
          </cell>
        </row>
        <row r="154">
          <cell r="BK154">
            <v>1950396.0223048085</v>
          </cell>
        </row>
        <row r="184">
          <cell r="BK184">
            <v>37600.723362570505</v>
          </cell>
        </row>
        <row r="185">
          <cell r="BK185">
            <v>103237.07689801516</v>
          </cell>
        </row>
        <row r="186">
          <cell r="BK186">
            <v>157424.63490875266</v>
          </cell>
        </row>
        <row r="187">
          <cell r="BK187">
            <v>213034.79338029388</v>
          </cell>
        </row>
        <row r="188">
          <cell r="BK188">
            <v>279509.43259950809</v>
          </cell>
        </row>
        <row r="189">
          <cell r="BK189">
            <v>344115.60117925686</v>
          </cell>
        </row>
        <row r="190">
          <cell r="BK190">
            <v>460240.4843046256</v>
          </cell>
        </row>
        <row r="191">
          <cell r="BK191">
            <v>565111.68875534018</v>
          </cell>
        </row>
        <row r="192">
          <cell r="BK192">
            <v>751993.36974653823</v>
          </cell>
        </row>
        <row r="193">
          <cell r="BK193">
            <v>997034.79317186412</v>
          </cell>
        </row>
        <row r="194">
          <cell r="BK194">
            <v>1239952.7558806618</v>
          </cell>
        </row>
        <row r="195">
          <cell r="BK195">
            <v>1485315.7710339066</v>
          </cell>
        </row>
        <row r="196">
          <cell r="BK196">
            <v>1717344.8098724971</v>
          </cell>
        </row>
        <row r="197">
          <cell r="BK197">
            <v>2027235.3703938336</v>
          </cell>
        </row>
        <row r="198">
          <cell r="BK198">
            <v>2318928.9389329203</v>
          </cell>
        </row>
        <row r="199">
          <cell r="BK199">
            <v>2612654.6434483309</v>
          </cell>
        </row>
      </sheetData>
      <sheetData sheetId="5">
        <row r="4">
          <cell r="BH4">
            <v>24401721.440212384</v>
          </cell>
          <cell r="BT4" t="e">
            <v>#VALUE!</v>
          </cell>
        </row>
        <row r="5">
          <cell r="BH5">
            <v>53207199.539275974</v>
          </cell>
          <cell r="BT5" t="e">
            <v>#VALUE!</v>
          </cell>
        </row>
        <row r="6">
          <cell r="BH6">
            <v>109790998.92133263</v>
          </cell>
          <cell r="BT6" t="e">
            <v>#VALUE!</v>
          </cell>
        </row>
        <row r="7">
          <cell r="BH7">
            <v>255648344.06173912</v>
          </cell>
          <cell r="BT7" t="e">
            <v>#VALUE!</v>
          </cell>
        </row>
        <row r="8">
          <cell r="H8">
            <v>800</v>
          </cell>
          <cell r="BH8">
            <v>498606767.51463854</v>
          </cell>
          <cell r="BT8" t="e">
            <v>#VALUE!</v>
          </cell>
        </row>
        <row r="9">
          <cell r="BH9">
            <v>988666700.41322815</v>
          </cell>
          <cell r="BT9" t="e">
            <v>#VALUE!</v>
          </cell>
        </row>
        <row r="10">
          <cell r="BH10">
            <v>2024861452.3277731</v>
          </cell>
          <cell r="BT10" t="e">
            <v>#VALUE!</v>
          </cell>
        </row>
        <row r="11">
          <cell r="BH11">
            <v>4065204116.3703251</v>
          </cell>
          <cell r="BT11" t="e">
            <v>#VALUE!</v>
          </cell>
        </row>
        <row r="12">
          <cell r="BH12">
            <v>7910581807.5860891</v>
          </cell>
          <cell r="BT12" t="e">
            <v>#VALUE!</v>
          </cell>
        </row>
        <row r="13">
          <cell r="BH13">
            <v>14764819086.092506</v>
          </cell>
          <cell r="BT13" t="e">
            <v>#VALUE!</v>
          </cell>
        </row>
        <row r="14">
          <cell r="BH14">
            <v>25889302346.162075</v>
          </cell>
          <cell r="BT14" t="e">
            <v>#VALUE!</v>
          </cell>
        </row>
        <row r="15">
          <cell r="BH15">
            <v>41221664627.603508</v>
          </cell>
          <cell r="BT15" t="e">
            <v>#VALUE!</v>
          </cell>
        </row>
        <row r="16">
          <cell r="BH16">
            <v>60628978199.45134</v>
          </cell>
          <cell r="BT16" t="e">
            <v>#VALUE!</v>
          </cell>
        </row>
        <row r="17">
          <cell r="BH17">
            <v>84102212947.322495</v>
          </cell>
          <cell r="BT17" t="e">
            <v>#VALUE!</v>
          </cell>
        </row>
        <row r="18">
          <cell r="BH18">
            <v>111004053884.79945</v>
          </cell>
          <cell r="BT18" t="e">
            <v>#VALUE!</v>
          </cell>
        </row>
        <row r="19">
          <cell r="BH19">
            <v>112338585069.60834</v>
          </cell>
          <cell r="BT19" t="e">
            <v>#VALUE!</v>
          </cell>
        </row>
        <row r="27">
          <cell r="H27">
            <v>1000</v>
          </cell>
        </row>
        <row r="49">
          <cell r="BH49">
            <v>25386961.630723692</v>
          </cell>
          <cell r="BT49" t="e">
            <v>#VALUE!</v>
          </cell>
        </row>
        <row r="50">
          <cell r="BH50">
            <v>55351158.301969916</v>
          </cell>
          <cell r="BT50" t="e">
            <v>#VALUE!</v>
          </cell>
        </row>
        <row r="51">
          <cell r="BH51">
            <v>117534447.79052657</v>
          </cell>
          <cell r="BT51" t="e">
            <v>#VALUE!</v>
          </cell>
        </row>
        <row r="52">
          <cell r="BH52">
            <v>274968591.90950489</v>
          </cell>
          <cell r="BT52" t="e">
            <v>#VALUE!</v>
          </cell>
        </row>
        <row r="53">
          <cell r="BH53">
            <v>536882715.88583446</v>
          </cell>
          <cell r="BT53" t="e">
            <v>#VALUE!</v>
          </cell>
        </row>
        <row r="54">
          <cell r="BH54">
            <v>1069568418.3870449</v>
          </cell>
          <cell r="BT54" t="e">
            <v>#VALUE!</v>
          </cell>
        </row>
        <row r="55">
          <cell r="BH55">
            <v>2294486352.0797162</v>
          </cell>
          <cell r="BT55" t="e">
            <v>#VALUE!</v>
          </cell>
        </row>
        <row r="56">
          <cell r="BH56">
            <v>4710646891.511035</v>
          </cell>
          <cell r="BT56" t="e">
            <v>#VALUE!</v>
          </cell>
        </row>
        <row r="57">
          <cell r="BH57">
            <v>9586757182.8702354</v>
          </cell>
          <cell r="BT57" t="e">
            <v>#VALUE!</v>
          </cell>
        </row>
        <row r="58">
          <cell r="BH58">
            <v>18299053316.946224</v>
          </cell>
          <cell r="BT58" t="e">
            <v>#VALUE!</v>
          </cell>
        </row>
        <row r="59">
          <cell r="BH59">
            <v>31387998742.950134</v>
          </cell>
          <cell r="BT59" t="e">
            <v>#VALUE!</v>
          </cell>
        </row>
        <row r="60">
          <cell r="BH60">
            <v>48140961063.059525</v>
          </cell>
          <cell r="BT60" t="e">
            <v>#VALUE!</v>
          </cell>
        </row>
        <row r="61">
          <cell r="BH61">
            <v>69181587028.677155</v>
          </cell>
          <cell r="BT61" t="e">
            <v>#VALUE!</v>
          </cell>
        </row>
        <row r="62">
          <cell r="BH62">
            <v>94448543807.538422</v>
          </cell>
          <cell r="BT62" t="e">
            <v>#VALUE!</v>
          </cell>
        </row>
        <row r="63">
          <cell r="BH63">
            <v>124204947986.25804</v>
          </cell>
          <cell r="BT63" t="e">
            <v>#VALUE!</v>
          </cell>
        </row>
        <row r="64">
          <cell r="BH64">
            <v>125396390818.39397</v>
          </cell>
          <cell r="BT64" t="e">
            <v>#VALUE!</v>
          </cell>
        </row>
        <row r="94">
          <cell r="BH94">
            <v>27035240.394187693</v>
          </cell>
          <cell r="BT94" t="e">
            <v>#VALUE!</v>
          </cell>
        </row>
        <row r="95">
          <cell r="BH95">
            <v>59314680.184902236</v>
          </cell>
          <cell r="BT95" t="e">
            <v>#VALUE!</v>
          </cell>
        </row>
        <row r="96">
          <cell r="BG96">
            <v>4036433.698131348</v>
          </cell>
          <cell r="BH96">
            <v>129902733.52263063</v>
          </cell>
          <cell r="BT96" t="e">
            <v>#VALUE!</v>
          </cell>
        </row>
        <row r="97">
          <cell r="BG97">
            <v>4918648.33927585</v>
          </cell>
          <cell r="BH97">
            <v>306350417.69793022</v>
          </cell>
          <cell r="BT97" t="e">
            <v>#VALUE!</v>
          </cell>
        </row>
        <row r="98">
          <cell r="BG98">
            <v>5929102.9872038253</v>
          </cell>
          <cell r="BH98">
            <v>615630082.04252112</v>
          </cell>
          <cell r="BT98" t="e">
            <v>#VALUE!</v>
          </cell>
        </row>
        <row r="99">
          <cell r="BG99">
            <v>7068419.6502714623</v>
          </cell>
          <cell r="BH99">
            <v>1238515463.0392447</v>
          </cell>
          <cell r="BT99" t="e">
            <v>#VALUE!</v>
          </cell>
        </row>
        <row r="100">
          <cell r="BG100">
            <v>8341619.838116453</v>
          </cell>
          <cell r="BH100">
            <v>2708288234.7351608</v>
          </cell>
          <cell r="BT100" t="e">
            <v>#VALUE!</v>
          </cell>
        </row>
        <row r="101">
          <cell r="BG101">
            <v>9748327.8859497178</v>
          </cell>
          <cell r="BH101">
            <v>5670620102.1267281</v>
          </cell>
          <cell r="BT101" t="e">
            <v>#VALUE!</v>
          </cell>
        </row>
        <row r="102">
          <cell r="BG102">
            <v>11286751.733011058</v>
          </cell>
          <cell r="BH102">
            <v>11896653589.830637</v>
          </cell>
          <cell r="BT102" t="e">
            <v>#VALUE!</v>
          </cell>
        </row>
        <row r="103">
          <cell r="BG103">
            <v>12958752.574993107</v>
          </cell>
          <cell r="BH103">
            <v>23249640138.208965</v>
          </cell>
          <cell r="BT103" t="e">
            <v>#VALUE!</v>
          </cell>
        </row>
        <row r="104">
          <cell r="BG104">
            <v>14763547.431607507</v>
          </cell>
          <cell r="BH104">
            <v>37338082890.421249</v>
          </cell>
          <cell r="BT104" t="e">
            <v>#VALUE!</v>
          </cell>
        </row>
        <row r="105">
          <cell r="BG105">
            <v>16703039.409710826</v>
          </cell>
          <cell r="BH105">
            <v>55149471812.117691</v>
          </cell>
          <cell r="BT105" t="e">
            <v>#VALUE!</v>
          </cell>
        </row>
        <row r="106">
          <cell r="BG106">
            <v>18776130.143187884</v>
          </cell>
          <cell r="BH106">
            <v>77369696342.939026</v>
          </cell>
          <cell r="BT106" t="e">
            <v>#VALUE!</v>
          </cell>
        </row>
        <row r="107">
          <cell r="BG107">
            <v>20983503.20713602</v>
          </cell>
          <cell r="BH107">
            <v>104420540234.59065</v>
          </cell>
          <cell r="BT107" t="e">
            <v>#VALUE!</v>
          </cell>
        </row>
        <row r="108">
          <cell r="BG108">
            <v>23295822.851583794</v>
          </cell>
          <cell r="BH108">
            <v>137196441763.69614</v>
          </cell>
          <cell r="BT108" t="e">
            <v>#VALUE!</v>
          </cell>
        </row>
        <row r="109">
          <cell r="BG109">
            <v>23325588.771498062</v>
          </cell>
          <cell r="BH109">
            <v>137659947447.9682</v>
          </cell>
          <cell r="BT109" t="e">
            <v>#VALUE!</v>
          </cell>
        </row>
        <row r="139">
          <cell r="BH139">
            <v>30055667.521649342</v>
          </cell>
          <cell r="BT139" t="e">
            <v>#VALUE!</v>
          </cell>
        </row>
        <row r="140">
          <cell r="BH140">
            <v>65452009.004144311</v>
          </cell>
          <cell r="BT140" t="e">
            <v>#VALUE!</v>
          </cell>
        </row>
        <row r="141">
          <cell r="BH141">
            <v>150997194.77922854</v>
          </cell>
          <cell r="BT141" t="e">
            <v>#VALUE!</v>
          </cell>
        </row>
        <row r="142">
          <cell r="BH142">
            <v>378589632.4327724</v>
          </cell>
          <cell r="BT142" t="e">
            <v>#VALUE!</v>
          </cell>
        </row>
        <row r="143">
          <cell r="BH143">
            <v>795784515.96661282</v>
          </cell>
          <cell r="BT143" t="e">
            <v>#VALUE!</v>
          </cell>
        </row>
        <row r="144">
          <cell r="BH144">
            <v>1695217671.9962032</v>
          </cell>
          <cell r="BT144" t="e">
            <v>#VALUE!</v>
          </cell>
        </row>
        <row r="145">
          <cell r="BH145">
            <v>3707194320.1808033</v>
          </cell>
          <cell r="BT145" t="e">
            <v>#VALUE!</v>
          </cell>
        </row>
        <row r="146">
          <cell r="BH146">
            <v>8168801833.4300632</v>
          </cell>
          <cell r="BT146" t="e">
            <v>#VALUE!</v>
          </cell>
        </row>
        <row r="147">
          <cell r="BH147">
            <v>17428269388.018833</v>
          </cell>
          <cell r="BT147" t="e">
            <v>#VALUE!</v>
          </cell>
        </row>
        <row r="148">
          <cell r="BH148">
            <v>30055619610.424114</v>
          </cell>
          <cell r="BT148" t="e">
            <v>#VALUE!</v>
          </cell>
        </row>
        <row r="149">
          <cell r="BH149">
            <v>44802516018.770546</v>
          </cell>
          <cell r="BT149" t="e">
            <v>#VALUE!</v>
          </cell>
        </row>
        <row r="150">
          <cell r="BH150">
            <v>63305880521.997276</v>
          </cell>
          <cell r="BT150" t="e">
            <v>#VALUE!</v>
          </cell>
        </row>
        <row r="151">
          <cell r="BH151">
            <v>86737886326.60614</v>
          </cell>
          <cell r="BT151" t="e">
            <v>#VALUE!</v>
          </cell>
        </row>
        <row r="152">
          <cell r="BH152">
            <v>115461938092.59999</v>
          </cell>
          <cell r="BT152" t="e">
            <v>#VALUE!</v>
          </cell>
        </row>
        <row r="153">
          <cell r="BH153">
            <v>150029973312.47977</v>
          </cell>
          <cell r="BT153" t="e">
            <v>#VALUE!</v>
          </cell>
        </row>
        <row r="154">
          <cell r="BH154">
            <v>150811416887.76846</v>
          </cell>
          <cell r="BT154" t="e">
            <v>#VALUE!</v>
          </cell>
        </row>
        <row r="184">
          <cell r="BH184">
            <v>31582568.252937064</v>
          </cell>
          <cell r="BT184" t="e">
            <v>#VALUE!</v>
          </cell>
        </row>
        <row r="185">
          <cell r="BH185">
            <v>69695356.901721776</v>
          </cell>
          <cell r="BT185" t="e">
            <v>#VALUE!</v>
          </cell>
        </row>
        <row r="186">
          <cell r="BH186">
            <v>166810639.69694591</v>
          </cell>
          <cell r="BT186" t="e">
            <v>#VALUE!</v>
          </cell>
        </row>
        <row r="187">
          <cell r="BH187">
            <v>424966119.44654667</v>
          </cell>
          <cell r="BT187" t="e">
            <v>#VALUE!</v>
          </cell>
        </row>
        <row r="188">
          <cell r="BH188">
            <v>884724649.55275333</v>
          </cell>
          <cell r="BT188" t="e">
            <v>#VALUE!</v>
          </cell>
        </row>
        <row r="189">
          <cell r="BH189">
            <v>1946254458.3040609</v>
          </cell>
          <cell r="BT189" t="e">
            <v>#VALUE!</v>
          </cell>
        </row>
        <row r="190">
          <cell r="BH190">
            <v>4220401403.5464535</v>
          </cell>
          <cell r="BT190" t="e">
            <v>#VALUE!</v>
          </cell>
        </row>
        <row r="191">
          <cell r="BH191">
            <v>9522700260.4161091</v>
          </cell>
          <cell r="BT191" t="e">
            <v>#VALUE!</v>
          </cell>
        </row>
        <row r="192">
          <cell r="BH192">
            <v>19529229051.572044</v>
          </cell>
          <cell r="BT192" t="e">
            <v>#VALUE!</v>
          </cell>
        </row>
        <row r="193">
          <cell r="BH193">
            <v>32394641451.889122</v>
          </cell>
          <cell r="BT193" t="e">
            <v>#VALUE!</v>
          </cell>
        </row>
        <row r="194">
          <cell r="BH194">
            <v>47755956328.031517</v>
          </cell>
          <cell r="BT194" t="e">
            <v>#VALUE!</v>
          </cell>
        </row>
        <row r="195">
          <cell r="BH195">
            <v>67418471261.501541</v>
          </cell>
          <cell r="BT195" t="e">
            <v>#VALUE!</v>
          </cell>
        </row>
        <row r="196">
          <cell r="BH196">
            <v>92731357481.942459</v>
          </cell>
          <cell r="BT196" t="e">
            <v>#VALUE!</v>
          </cell>
        </row>
        <row r="197">
          <cell r="BH197">
            <v>123277557740.84474</v>
          </cell>
          <cell r="BT197" t="e">
            <v>#VALUE!</v>
          </cell>
        </row>
        <row r="198">
          <cell r="BH198">
            <v>158167647224.6532</v>
          </cell>
          <cell r="BT198" t="e">
            <v>#VALUE!</v>
          </cell>
        </row>
        <row r="199">
          <cell r="BH199">
            <v>159839957073.87375</v>
          </cell>
          <cell r="BT199" t="e">
            <v>#VALUE!</v>
          </cell>
        </row>
      </sheetData>
      <sheetData sheetId="6">
        <row r="5"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J5">
            <v>0</v>
          </cell>
          <cell r="BK5">
            <v>0</v>
          </cell>
        </row>
        <row r="6"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J6">
            <v>0</v>
          </cell>
          <cell r="BK6">
            <v>0</v>
          </cell>
        </row>
        <row r="7"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J7">
            <v>0</v>
          </cell>
          <cell r="BK7">
            <v>0</v>
          </cell>
        </row>
        <row r="8"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J8">
            <v>0</v>
          </cell>
          <cell r="BK8">
            <v>0</v>
          </cell>
        </row>
        <row r="9"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J9">
            <v>0</v>
          </cell>
          <cell r="BK9">
            <v>0</v>
          </cell>
        </row>
        <row r="10"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J10">
            <v>74781232.827262923</v>
          </cell>
          <cell r="BK10">
            <v>620.30655445629736</v>
          </cell>
        </row>
        <row r="11"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J11">
            <v>625086957.88509977</v>
          </cell>
          <cell r="BK11">
            <v>2984.3000590254533</v>
          </cell>
        </row>
        <row r="12"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J12">
            <v>738754272.0070014</v>
          </cell>
          <cell r="BK12">
            <v>3000</v>
          </cell>
        </row>
        <row r="13"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J13">
            <v>5514409840.0218201</v>
          </cell>
          <cell r="BK13">
            <v>10921.68752727725</v>
          </cell>
        </row>
        <row r="14"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J14">
            <v>26112995221.210449</v>
          </cell>
          <cell r="BK14">
            <v>201017.17775816924</v>
          </cell>
        </row>
        <row r="15"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J15">
            <v>51298039585.3806</v>
          </cell>
          <cell r="BK15">
            <v>395000</v>
          </cell>
        </row>
        <row r="16"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J16">
            <v>51298039585.3806</v>
          </cell>
          <cell r="BK16">
            <v>395000</v>
          </cell>
        </row>
        <row r="17"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J17">
            <v>51298039585.3806</v>
          </cell>
          <cell r="BK17">
            <v>395000</v>
          </cell>
        </row>
        <row r="18"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J18">
            <v>51298039585.3806</v>
          </cell>
          <cell r="BK18">
            <v>395000</v>
          </cell>
        </row>
        <row r="19"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J19">
            <v>51298039585.3806</v>
          </cell>
          <cell r="BK19">
            <v>395000</v>
          </cell>
        </row>
        <row r="20"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J20">
            <v>51298039585.3806</v>
          </cell>
          <cell r="BK20">
            <v>395000</v>
          </cell>
        </row>
        <row r="21"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</row>
        <row r="22"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</row>
        <row r="23"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</row>
        <row r="24"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</row>
        <row r="25"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</row>
        <row r="26"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</row>
        <row r="27"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</row>
        <row r="28"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</row>
        <row r="29"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</row>
        <row r="30"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</row>
        <row r="31"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</row>
        <row r="32"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</row>
        <row r="33"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</row>
        <row r="34"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</row>
        <row r="35"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</row>
        <row r="36"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</row>
        <row r="37"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</row>
        <row r="38"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</row>
        <row r="39"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</row>
        <row r="40"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</row>
        <row r="41"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</row>
        <row r="42"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</row>
        <row r="43"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</row>
        <row r="44"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</row>
        <row r="45"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</row>
        <row r="46"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</row>
        <row r="47"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</row>
        <row r="48"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</row>
        <row r="49"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</row>
        <row r="50"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J50">
            <v>0</v>
          </cell>
          <cell r="BK50">
            <v>0</v>
          </cell>
        </row>
        <row r="51"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J51">
            <v>0</v>
          </cell>
          <cell r="BK51">
            <v>0</v>
          </cell>
        </row>
        <row r="52"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J52">
            <v>0</v>
          </cell>
          <cell r="BK52">
            <v>0</v>
          </cell>
        </row>
        <row r="53"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J53">
            <v>0</v>
          </cell>
          <cell r="BK53">
            <v>0</v>
          </cell>
        </row>
        <row r="54"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J54">
            <v>0</v>
          </cell>
          <cell r="BK54">
            <v>0</v>
          </cell>
        </row>
        <row r="55"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J55">
            <v>135228527.33848959</v>
          </cell>
          <cell r="BK55">
            <v>737.11415621927131</v>
          </cell>
        </row>
        <row r="56"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J56">
            <v>630971631.29815507</v>
          </cell>
          <cell r="BK56">
            <v>2986.0445562820928</v>
          </cell>
        </row>
        <row r="57">
          <cell r="W57">
            <v>0</v>
          </cell>
          <cell r="X57">
            <v>0</v>
          </cell>
          <cell r="Y57">
            <v>0</v>
          </cell>
          <cell r="Z57">
            <v>1.4908828725996922E-3</v>
          </cell>
          <cell r="AA57">
            <v>2.4924154002127111E-3</v>
          </cell>
          <cell r="AJ57">
            <v>1765887336.3928401</v>
          </cell>
          <cell r="BK57">
            <v>3000</v>
          </cell>
        </row>
        <row r="58">
          <cell r="W58">
            <v>1.2610135696093732E-3</v>
          </cell>
          <cell r="X58">
            <v>4.0493027071845872E-3</v>
          </cell>
          <cell r="Y58">
            <v>4.4360437747309796E-3</v>
          </cell>
          <cell r="Z58">
            <v>7.9726435912464838E-3</v>
          </cell>
          <cell r="AA58">
            <v>8.1495303102141741E-3</v>
          </cell>
          <cell r="AJ58">
            <v>5384872432.1390247</v>
          </cell>
          <cell r="BK58">
            <v>10961.719668105401</v>
          </cell>
        </row>
        <row r="59">
          <cell r="W59">
            <v>4.1735502728360192E-3</v>
          </cell>
          <cell r="X59">
            <v>9.2876912040678137E-3</v>
          </cell>
          <cell r="Y59">
            <v>1.0070438552526704E-2</v>
          </cell>
          <cell r="Z59">
            <v>1.4454404309893277E-2</v>
          </cell>
          <cell r="AA59">
            <v>1.3806645220215638E-2</v>
          </cell>
          <cell r="AJ59">
            <v>47117131186.703323</v>
          </cell>
          <cell r="BK59">
            <v>206639.47294080054</v>
          </cell>
        </row>
        <row r="60">
          <cell r="W60">
            <v>7.0860869760626648E-3</v>
          </cell>
          <cell r="X60">
            <v>1.4526079700951039E-2</v>
          </cell>
          <cell r="Y60">
            <v>1.5704833330322431E-2</v>
          </cell>
          <cell r="Z60">
            <v>2.0936165028540069E-2</v>
          </cell>
          <cell r="AA60">
            <v>1.9463760130217101E-2</v>
          </cell>
          <cell r="AJ60">
            <v>47117131186.703323</v>
          </cell>
          <cell r="BK60">
            <v>395000</v>
          </cell>
        </row>
        <row r="61">
          <cell r="W61">
            <v>9.9986236792893105E-3</v>
          </cell>
          <cell r="X61">
            <v>1.9764468197834267E-2</v>
          </cell>
          <cell r="Y61">
            <v>2.1339228108118155E-2</v>
          </cell>
          <cell r="Z61">
            <v>2.741792574718686E-2</v>
          </cell>
          <cell r="AA61">
            <v>2.5120875040218565E-2</v>
          </cell>
          <cell r="AJ61">
            <v>47117131186.703323</v>
          </cell>
          <cell r="BK61">
            <v>395000</v>
          </cell>
        </row>
        <row r="62">
          <cell r="W62">
            <v>1.2911160382515958E-2</v>
          </cell>
          <cell r="X62">
            <v>2.5002856694717492E-2</v>
          </cell>
          <cell r="Y62">
            <v>2.697362288591388E-2</v>
          </cell>
          <cell r="Z62">
            <v>3.3899686465833655E-2</v>
          </cell>
          <cell r="AA62">
            <v>3.077798995022003E-2</v>
          </cell>
          <cell r="AJ62">
            <v>47117131186.703323</v>
          </cell>
          <cell r="BK62">
            <v>395000</v>
          </cell>
        </row>
        <row r="63">
          <cell r="W63">
            <v>1.5823697085742602E-2</v>
          </cell>
          <cell r="X63">
            <v>3.0241245191600718E-2</v>
          </cell>
          <cell r="Y63">
            <v>3.2608017663709604E-2</v>
          </cell>
          <cell r="Z63">
            <v>4.0754716714147599E-2</v>
          </cell>
          <cell r="AA63">
            <v>3.7699908651798453E-2</v>
          </cell>
          <cell r="AJ63">
            <v>47117131186.703323</v>
          </cell>
          <cell r="BK63">
            <v>395000</v>
          </cell>
        </row>
        <row r="64">
          <cell r="W64">
            <v>2.3294023514124827E-2</v>
          </cell>
          <cell r="X64">
            <v>3.9229449653739722E-2</v>
          </cell>
          <cell r="Y64">
            <v>4.0956866733832094E-2</v>
          </cell>
          <cell r="Z64">
            <v>4.8486738657614048E-2</v>
          </cell>
          <cell r="AA64">
            <v>4.6238033769000507E-2</v>
          </cell>
          <cell r="AJ64">
            <v>47117131186.703323</v>
          </cell>
          <cell r="BK64">
            <v>395000</v>
          </cell>
        </row>
        <row r="65">
          <cell r="W65">
            <v>3.2717953136774239E-2</v>
          </cell>
          <cell r="X65">
            <v>4.8279954546294732E-2</v>
          </cell>
          <cell r="Y65">
            <v>4.9577302066902071E-2</v>
          </cell>
          <cell r="Z65">
            <v>5.6218760601080491E-2</v>
          </cell>
          <cell r="AA65">
            <v>5.4776158886202561E-2</v>
          </cell>
          <cell r="AJ65">
            <v>47117131186.703323</v>
          </cell>
          <cell r="BK65">
            <v>395000</v>
          </cell>
        </row>
        <row r="66">
          <cell r="W66">
            <v>4.2141882759423654E-2</v>
          </cell>
          <cell r="X66">
            <v>5.7330459438849748E-2</v>
          </cell>
          <cell r="Y66">
            <v>5.8197737399972041E-2</v>
          </cell>
          <cell r="Z66">
            <v>6.3950782544546933E-2</v>
          </cell>
          <cell r="AA66">
            <v>6.3314284003404608E-2</v>
          </cell>
        </row>
        <row r="67">
          <cell r="W67">
            <v>5.156581238207307E-2</v>
          </cell>
          <cell r="X67">
            <v>6.6380964331404765E-2</v>
          </cell>
          <cell r="Y67">
            <v>6.6818172733042011E-2</v>
          </cell>
          <cell r="Z67">
            <v>7.1682804488013382E-2</v>
          </cell>
          <cell r="AA67">
            <v>7.185240912060667E-2</v>
          </cell>
        </row>
        <row r="68">
          <cell r="W68">
            <v>6.0989742004722486E-2</v>
          </cell>
          <cell r="X68">
            <v>7.5431469223959782E-2</v>
          </cell>
          <cell r="Y68">
            <v>7.5438608066111995E-2</v>
          </cell>
          <cell r="Z68">
            <v>7.9414826431479832E-2</v>
          </cell>
          <cell r="AA68">
            <v>8.0390534237808717E-2</v>
          </cell>
        </row>
        <row r="69">
          <cell r="W69">
            <v>7.0413671627371902E-2</v>
          </cell>
          <cell r="X69">
            <v>8.2632163288337862E-2</v>
          </cell>
          <cell r="Y69">
            <v>8.2607707079156142E-2</v>
          </cell>
          <cell r="Z69">
            <v>9.1382848084362131E-2</v>
          </cell>
          <cell r="AA69">
            <v>9.3517355357530238E-2</v>
          </cell>
        </row>
        <row r="70">
          <cell r="W70">
            <v>7.4128997698080706E-2</v>
          </cell>
          <cell r="X70">
            <v>8.323567494762299E-2</v>
          </cell>
          <cell r="Y70">
            <v>8.3203252983308981E-2</v>
          </cell>
          <cell r="Z70">
            <v>0.10616326930039997</v>
          </cell>
          <cell r="AA70">
            <v>0.10814988654460415</v>
          </cell>
        </row>
        <row r="71">
          <cell r="W71">
            <v>7.7378260470015836E-2</v>
          </cell>
          <cell r="X71">
            <v>8.3839186606908117E-2</v>
          </cell>
          <cell r="Y71">
            <v>8.3798798887461806E-2</v>
          </cell>
          <cell r="Z71">
            <v>0.12094369051643783</v>
          </cell>
          <cell r="AA71">
            <v>0.12278241773167807</v>
          </cell>
        </row>
        <row r="72">
          <cell r="W72">
            <v>8.0627523241950966E-2</v>
          </cell>
          <cell r="X72">
            <v>8.4442698266193245E-2</v>
          </cell>
          <cell r="Y72">
            <v>8.4394344791614645E-2</v>
          </cell>
          <cell r="Z72">
            <v>0.13572411173247567</v>
          </cell>
          <cell r="AA72">
            <v>0.137414948918752</v>
          </cell>
        </row>
        <row r="73">
          <cell r="W73">
            <v>8.3876786013886095E-2</v>
          </cell>
          <cell r="X73">
            <v>8.5060185609293751E-2</v>
          </cell>
          <cell r="Y73">
            <v>8.4989890695767484E-2</v>
          </cell>
          <cell r="Z73">
            <v>0.14700261264776493</v>
          </cell>
          <cell r="AA73">
            <v>0.14759491244330619</v>
          </cell>
        </row>
        <row r="74">
          <cell r="W74">
            <v>8.5246994135640769E-2</v>
          </cell>
          <cell r="X74">
            <v>8.5846222733438601E-2</v>
          </cell>
          <cell r="Y74">
            <v>8.5764516536317559E-2</v>
          </cell>
          <cell r="Z74">
            <v>0.15237990055636463</v>
          </cell>
          <cell r="AA74">
            <v>0.15298267327189169</v>
          </cell>
        </row>
        <row r="75">
          <cell r="W75">
            <v>8.6195280109195346E-2</v>
          </cell>
          <cell r="X75">
            <v>8.6632259857583438E-2</v>
          </cell>
          <cell r="Y75">
            <v>8.6542234724628644E-2</v>
          </cell>
          <cell r="Z75">
            <v>0.15775718846496437</v>
          </cell>
          <cell r="AA75">
            <v>0.15837043410047716</v>
          </cell>
        </row>
        <row r="76">
          <cell r="W76">
            <v>8.7143566082749938E-2</v>
          </cell>
          <cell r="X76">
            <v>8.7418296981728288E-2</v>
          </cell>
          <cell r="Y76">
            <v>8.731995291293973E-2</v>
          </cell>
          <cell r="Z76">
            <v>0.16334570146819374</v>
          </cell>
          <cell r="AA76">
            <v>0.16412333957299016</v>
          </cell>
        </row>
        <row r="77">
          <cell r="W77">
            <v>8.7797483482863439E-2</v>
          </cell>
          <cell r="X77">
            <v>8.792489790851242E-2</v>
          </cell>
          <cell r="Y77">
            <v>9.2878345403847748E-2</v>
          </cell>
          <cell r="Z77">
            <v>0.17051315555897056</v>
          </cell>
          <cell r="AA77">
            <v>0.17107469914440804</v>
          </cell>
        </row>
        <row r="78">
          <cell r="W78">
            <v>8.8274121877811293E-2</v>
          </cell>
          <cell r="X78">
            <v>8.8399084132461114E-2</v>
          </cell>
          <cell r="Y78">
            <v>9.9876905372428576E-2</v>
          </cell>
          <cell r="Z78">
            <v>0.17768060964974741</v>
          </cell>
          <cell r="AA78">
            <v>0.17802605871582589</v>
          </cell>
        </row>
        <row r="79">
          <cell r="W79">
            <v>8.8750693050984653E-2</v>
          </cell>
          <cell r="X79">
            <v>8.8863239435838293E-2</v>
          </cell>
          <cell r="Y79">
            <v>0.10822102359560321</v>
          </cell>
          <cell r="Z79">
            <v>0.18121692733839945</v>
          </cell>
          <cell r="AA79">
            <v>0.18060496639055626</v>
          </cell>
        </row>
        <row r="80">
          <cell r="W80">
            <v>8.9185188046330341E-2</v>
          </cell>
          <cell r="X80">
            <v>8.9298839543164393E-2</v>
          </cell>
          <cell r="Y80">
            <v>0.12367117978740991</v>
          </cell>
          <cell r="Z80">
            <v>0.18121692733839945</v>
          </cell>
          <cell r="AA80">
            <v>0.18060496639055626</v>
          </cell>
        </row>
        <row r="81">
          <cell r="W81">
            <v>8.9619683041676015E-2</v>
          </cell>
          <cell r="X81">
            <v>8.973443965049048E-2</v>
          </cell>
          <cell r="Y81">
            <v>0.13912133597921661</v>
          </cell>
          <cell r="Z81">
            <v>0.18121692733839945</v>
          </cell>
          <cell r="AA81">
            <v>0.18060496639055626</v>
          </cell>
        </row>
        <row r="82">
          <cell r="W82">
            <v>9.0000000000000011E-2</v>
          </cell>
          <cell r="X82">
            <v>9.5875691427435739E-2</v>
          </cell>
          <cell r="Y82">
            <v>0.15363484900866894</v>
          </cell>
          <cell r="Z82">
            <v>0.18771298766492098</v>
          </cell>
          <cell r="AA82">
            <v>0.20217247845119543</v>
          </cell>
        </row>
        <row r="83">
          <cell r="W83">
            <v>9.0000000000000011E-2</v>
          </cell>
          <cell r="X83">
            <v>0.11092777012521435</v>
          </cell>
          <cell r="Y83">
            <v>0.1659846300436017</v>
          </cell>
          <cell r="Z83">
            <v>0.19745103950360457</v>
          </cell>
          <cell r="AA83">
            <v>0.23033864612210631</v>
          </cell>
        </row>
        <row r="84">
          <cell r="W84">
            <v>9.0000000000000011E-2</v>
          </cell>
          <cell r="X84">
            <v>0.12601491685276944</v>
          </cell>
          <cell r="Y84">
            <v>0.17833441107853443</v>
          </cell>
          <cell r="Z84">
            <v>0.2194223141603196</v>
          </cell>
          <cell r="AA84">
            <v>0.27338788186264357</v>
          </cell>
        </row>
        <row r="85">
          <cell r="W85">
            <v>9.0000000000000011E-2</v>
          </cell>
          <cell r="X85">
            <v>0.14725801911878839</v>
          </cell>
          <cell r="Y85">
            <v>0.18000000000000002</v>
          </cell>
          <cell r="Z85">
            <v>0.29470491805826549</v>
          </cell>
          <cell r="AA85">
            <v>0.35580573366042312</v>
          </cell>
        </row>
        <row r="86">
          <cell r="W86">
            <v>9.0000000000000011E-2</v>
          </cell>
          <cell r="X86">
            <v>0.16850112138480733</v>
          </cell>
          <cell r="Y86">
            <v>0.18000000000000002</v>
          </cell>
          <cell r="Z86">
            <v>0.3677278907465012</v>
          </cell>
          <cell r="AA86">
            <v>0.42874735496671862</v>
          </cell>
        </row>
        <row r="87">
          <cell r="W87">
            <v>0.10171687520677877</v>
          </cell>
          <cell r="X87">
            <v>0.17535532832599268</v>
          </cell>
          <cell r="Y87">
            <v>0.18000000000000002</v>
          </cell>
          <cell r="Z87">
            <v>0.41504379149738646</v>
          </cell>
          <cell r="AA87">
            <v>0.4414960637292617</v>
          </cell>
        </row>
        <row r="88">
          <cell r="W88">
            <v>0.11916548396734809</v>
          </cell>
          <cell r="X88">
            <v>0.18000000000000002</v>
          </cell>
          <cell r="Y88">
            <v>0.18000000000000002</v>
          </cell>
          <cell r="Z88">
            <v>0.45</v>
          </cell>
          <cell r="AA88">
            <v>0.45</v>
          </cell>
        </row>
        <row r="89">
          <cell r="W89">
            <v>0.13818070373472777</v>
          </cell>
          <cell r="X89">
            <v>0.18000000000000002</v>
          </cell>
          <cell r="Y89">
            <v>0.18000000000000002</v>
          </cell>
          <cell r="Z89">
            <v>0.45</v>
          </cell>
          <cell r="AA89">
            <v>0.45</v>
          </cell>
        </row>
        <row r="90">
          <cell r="W90">
            <v>0.15743465128316736</v>
          </cell>
          <cell r="X90">
            <v>0.18000000000000002</v>
          </cell>
          <cell r="Y90">
            <v>0.18000000000000002</v>
          </cell>
          <cell r="Z90">
            <v>0.45</v>
          </cell>
          <cell r="AA90">
            <v>0.45</v>
          </cell>
        </row>
        <row r="91">
          <cell r="W91">
            <v>0.16832713061385488</v>
          </cell>
          <cell r="X91">
            <v>0.18000000000000002</v>
          </cell>
          <cell r="Y91">
            <v>0.20692818180929301</v>
          </cell>
          <cell r="Z91">
            <v>0.45</v>
          </cell>
          <cell r="AA91">
            <v>0.45</v>
          </cell>
        </row>
        <row r="92">
          <cell r="W92">
            <v>0.17192441530319294</v>
          </cell>
          <cell r="X92">
            <v>0.18000000000000002</v>
          </cell>
          <cell r="Y92">
            <v>0.25072133553405135</v>
          </cell>
          <cell r="Z92">
            <v>0.45</v>
          </cell>
          <cell r="AA92">
            <v>0.45</v>
          </cell>
        </row>
        <row r="93">
          <cell r="W93">
            <v>0.17552169999253103</v>
          </cell>
          <cell r="X93">
            <v>0.18000000000000002</v>
          </cell>
          <cell r="Y93">
            <v>0.29451448925880969</v>
          </cell>
          <cell r="Z93">
            <v>0.45</v>
          </cell>
          <cell r="AA93">
            <v>0.45</v>
          </cell>
        </row>
        <row r="94">
          <cell r="W94">
            <v>0.1791189846818691</v>
          </cell>
          <cell r="X94">
            <v>0.18000000000000002</v>
          </cell>
          <cell r="Y94">
            <v>0.33830764298356802</v>
          </cell>
          <cell r="Z94">
            <v>0.45</v>
          </cell>
          <cell r="AA94">
            <v>0.45</v>
          </cell>
        </row>
        <row r="95">
          <cell r="W95">
            <v>0.18000000000000002</v>
          </cell>
          <cell r="X95">
            <v>0.20174432367360184</v>
          </cell>
          <cell r="Y95">
            <v>0.37428708042754139</v>
          </cell>
          <cell r="Z95">
            <v>0.45</v>
          </cell>
          <cell r="AA95">
            <v>0.45</v>
          </cell>
          <cell r="AJ95">
            <v>0</v>
          </cell>
          <cell r="BK95">
            <v>0</v>
          </cell>
        </row>
        <row r="96">
          <cell r="W96">
            <v>0.18000000000000002</v>
          </cell>
          <cell r="X96">
            <v>0.2265321599790136</v>
          </cell>
          <cell r="Y96">
            <v>0.40492158191884392</v>
          </cell>
          <cell r="Z96">
            <v>0.45</v>
          </cell>
          <cell r="AA96">
            <v>0.45</v>
          </cell>
          <cell r="AJ96">
            <v>0</v>
          </cell>
          <cell r="BK96">
            <v>0</v>
          </cell>
        </row>
        <row r="97">
          <cell r="W97">
            <v>0.18000000000000002</v>
          </cell>
          <cell r="X97">
            <v>0.25131999628442536</v>
          </cell>
          <cell r="Y97">
            <v>0.43555608341014651</v>
          </cell>
          <cell r="Z97">
            <v>0.45</v>
          </cell>
          <cell r="AA97">
            <v>0.45</v>
          </cell>
          <cell r="AJ97">
            <v>0</v>
          </cell>
          <cell r="BK97">
            <v>0</v>
          </cell>
        </row>
        <row r="98">
          <cell r="W98">
            <v>0.18000000000000002</v>
          </cell>
          <cell r="X98">
            <v>0.30083163991399309</v>
          </cell>
          <cell r="Y98">
            <v>0.45</v>
          </cell>
          <cell r="Z98">
            <v>0.45</v>
          </cell>
          <cell r="AA98">
            <v>0.45</v>
          </cell>
          <cell r="AJ98">
            <v>0</v>
          </cell>
          <cell r="BK98">
            <v>0</v>
          </cell>
        </row>
        <row r="99">
          <cell r="W99">
            <v>0.18000000000000002</v>
          </cell>
          <cell r="X99">
            <v>0.35467368760535845</v>
          </cell>
          <cell r="Y99">
            <v>0.45</v>
          </cell>
          <cell r="Z99">
            <v>0.45</v>
          </cell>
          <cell r="AA99">
            <v>0.45</v>
          </cell>
          <cell r="AJ99">
            <v>0</v>
          </cell>
          <cell r="BK99">
            <v>400.56798448232854</v>
          </cell>
        </row>
        <row r="100">
          <cell r="W100">
            <v>0.18000000000000002</v>
          </cell>
          <cell r="X100">
            <v>0.40851573529672391</v>
          </cell>
          <cell r="Y100">
            <v>0.45</v>
          </cell>
          <cell r="Z100">
            <v>0.45</v>
          </cell>
          <cell r="AA100">
            <v>0.45</v>
          </cell>
          <cell r="AJ100">
            <v>169799553.78714785</v>
          </cell>
          <cell r="BK100">
            <v>1390.3878524682989</v>
          </cell>
        </row>
        <row r="101">
          <cell r="W101">
            <v>0.1900798220241563</v>
          </cell>
          <cell r="X101">
            <v>0.45</v>
          </cell>
          <cell r="Y101">
            <v>0.45</v>
          </cell>
          <cell r="Z101">
            <v>0.45</v>
          </cell>
          <cell r="AA101">
            <v>0.45</v>
          </cell>
          <cell r="AJ101">
            <v>763868873.29486763</v>
          </cell>
          <cell r="BK101">
            <v>3000</v>
          </cell>
        </row>
        <row r="102">
          <cell r="W102">
            <v>0.24232419747831294</v>
          </cell>
          <cell r="X102">
            <v>0.45</v>
          </cell>
          <cell r="Y102">
            <v>0.45</v>
          </cell>
          <cell r="Z102">
            <v>0.45</v>
          </cell>
          <cell r="AA102">
            <v>0.45</v>
          </cell>
          <cell r="AJ102">
            <v>3945964346.2285357</v>
          </cell>
          <cell r="BK102">
            <v>10851.94765142528</v>
          </cell>
        </row>
        <row r="103">
          <cell r="W103">
            <v>0.29456857293246957</v>
          </cell>
          <cell r="X103">
            <v>0.45</v>
          </cell>
          <cell r="Y103">
            <v>0.45</v>
          </cell>
          <cell r="Z103">
            <v>0.45</v>
          </cell>
          <cell r="AA103">
            <v>0.45</v>
          </cell>
          <cell r="AJ103">
            <v>17636743897.731827</v>
          </cell>
          <cell r="BK103">
            <v>178613.63472877347</v>
          </cell>
        </row>
        <row r="104">
          <cell r="W104">
            <v>0.34681294838662624</v>
          </cell>
          <cell r="X104">
            <v>0.45</v>
          </cell>
          <cell r="Y104">
            <v>0.45</v>
          </cell>
          <cell r="Z104">
            <v>0.45</v>
          </cell>
          <cell r="AA104">
            <v>0.45</v>
          </cell>
          <cell r="AJ104">
            <v>39631093668.937271</v>
          </cell>
          <cell r="BK104">
            <v>395000</v>
          </cell>
        </row>
        <row r="105">
          <cell r="W105">
            <v>0.38372588580046174</v>
          </cell>
          <cell r="X105">
            <v>0.45</v>
          </cell>
          <cell r="Y105">
            <v>0.45</v>
          </cell>
          <cell r="Z105">
            <v>0.45</v>
          </cell>
          <cell r="AA105">
            <v>0.45</v>
          </cell>
          <cell r="AJ105">
            <v>39631093668.937271</v>
          </cell>
          <cell r="BK105">
            <v>395000</v>
          </cell>
        </row>
        <row r="106">
          <cell r="W106">
            <v>0.40509567303319238</v>
          </cell>
          <cell r="X106">
            <v>0.45</v>
          </cell>
          <cell r="Y106">
            <v>0.45</v>
          </cell>
          <cell r="Z106">
            <v>0.45</v>
          </cell>
          <cell r="AA106">
            <v>0.45</v>
          </cell>
          <cell r="AJ106">
            <v>39631093668.937271</v>
          </cell>
          <cell r="BK106">
            <v>395000</v>
          </cell>
        </row>
        <row r="107">
          <cell r="W107">
            <v>0.42646546026592297</v>
          </cell>
          <cell r="X107">
            <v>0.45</v>
          </cell>
          <cell r="Y107">
            <v>0.45</v>
          </cell>
          <cell r="Z107">
            <v>0.45</v>
          </cell>
          <cell r="AA107">
            <v>0.45</v>
          </cell>
          <cell r="AJ107">
            <v>39631093668.937271</v>
          </cell>
          <cell r="BK107">
            <v>395000</v>
          </cell>
        </row>
        <row r="108">
          <cell r="W108">
            <v>0.44783524749865361</v>
          </cell>
          <cell r="X108">
            <v>0.45</v>
          </cell>
          <cell r="Y108">
            <v>0.45</v>
          </cell>
          <cell r="Z108">
            <v>0.45</v>
          </cell>
          <cell r="AA108">
            <v>0.45</v>
          </cell>
          <cell r="AJ108">
            <v>39631093668.937271</v>
          </cell>
          <cell r="BK108">
            <v>395000</v>
          </cell>
        </row>
        <row r="109">
          <cell r="W109">
            <v>0.45</v>
          </cell>
          <cell r="X109">
            <v>0.45</v>
          </cell>
          <cell r="Y109">
            <v>0.45</v>
          </cell>
          <cell r="Z109">
            <v>0.45</v>
          </cell>
          <cell r="AA109">
            <v>0.45</v>
          </cell>
          <cell r="AJ109">
            <v>39631093668.937271</v>
          </cell>
          <cell r="BK109">
            <v>395000</v>
          </cell>
        </row>
        <row r="110">
          <cell r="W110">
            <v>0.45</v>
          </cell>
          <cell r="X110">
            <v>0.45</v>
          </cell>
          <cell r="Y110">
            <v>0.45</v>
          </cell>
          <cell r="Z110">
            <v>0.45</v>
          </cell>
          <cell r="AA110">
            <v>0.45</v>
          </cell>
          <cell r="AJ110">
            <v>39631093668.937271</v>
          </cell>
          <cell r="BK110">
            <v>395000</v>
          </cell>
        </row>
        <row r="111">
          <cell r="W111">
            <v>0.45</v>
          </cell>
          <cell r="X111">
            <v>0.45</v>
          </cell>
          <cell r="Y111">
            <v>0.45</v>
          </cell>
          <cell r="Z111">
            <v>0.45</v>
          </cell>
          <cell r="AA111">
            <v>0.45</v>
          </cell>
        </row>
        <row r="112">
          <cell r="W112">
            <v>0.45</v>
          </cell>
          <cell r="X112">
            <v>0.45</v>
          </cell>
          <cell r="Y112">
            <v>0.45</v>
          </cell>
          <cell r="Z112">
            <v>0.45</v>
          </cell>
          <cell r="AA112">
            <v>0.45</v>
          </cell>
        </row>
        <row r="113">
          <cell r="W113">
            <v>0.45</v>
          </cell>
          <cell r="X113">
            <v>0.45</v>
          </cell>
          <cell r="Y113">
            <v>0.45</v>
          </cell>
          <cell r="Z113">
            <v>0.45</v>
          </cell>
          <cell r="AA113">
            <v>0.45</v>
          </cell>
        </row>
        <row r="114">
          <cell r="W114">
            <v>0.45</v>
          </cell>
          <cell r="X114">
            <v>0.45</v>
          </cell>
          <cell r="Y114">
            <v>0.45</v>
          </cell>
          <cell r="Z114">
            <v>0.45</v>
          </cell>
          <cell r="AA114">
            <v>0.45</v>
          </cell>
        </row>
        <row r="115">
          <cell r="W115">
            <v>0.45</v>
          </cell>
          <cell r="X115">
            <v>0.45</v>
          </cell>
          <cell r="Y115">
            <v>0.45</v>
          </cell>
          <cell r="Z115">
            <v>0.45</v>
          </cell>
          <cell r="AA115">
            <v>0.45</v>
          </cell>
        </row>
        <row r="116">
          <cell r="W116">
            <v>0.45</v>
          </cell>
          <cell r="X116">
            <v>0.45</v>
          </cell>
          <cell r="Y116">
            <v>0.45</v>
          </cell>
          <cell r="Z116">
            <v>0.45</v>
          </cell>
          <cell r="AA116">
            <v>0.45</v>
          </cell>
        </row>
        <row r="117">
          <cell r="W117">
            <v>0.45</v>
          </cell>
          <cell r="X117">
            <v>0.45</v>
          </cell>
          <cell r="Y117">
            <v>0.45</v>
          </cell>
          <cell r="Z117">
            <v>0.45</v>
          </cell>
          <cell r="AA117">
            <v>0.45</v>
          </cell>
        </row>
        <row r="118">
          <cell r="W118">
            <v>0.45</v>
          </cell>
          <cell r="X118">
            <v>0.45</v>
          </cell>
          <cell r="Y118">
            <v>0.45</v>
          </cell>
          <cell r="Z118">
            <v>0.45</v>
          </cell>
          <cell r="AA118">
            <v>0.45</v>
          </cell>
        </row>
        <row r="119">
          <cell r="W119">
            <v>0.45</v>
          </cell>
          <cell r="X119">
            <v>0.45</v>
          </cell>
          <cell r="Y119">
            <v>0.45</v>
          </cell>
          <cell r="Z119">
            <v>0.45</v>
          </cell>
          <cell r="AA119">
            <v>0.45</v>
          </cell>
        </row>
        <row r="120">
          <cell r="W120">
            <v>0.45</v>
          </cell>
          <cell r="X120">
            <v>0.45</v>
          </cell>
          <cell r="Y120">
            <v>0.45</v>
          </cell>
          <cell r="Z120">
            <v>0.45</v>
          </cell>
          <cell r="AA120">
            <v>0.45</v>
          </cell>
        </row>
        <row r="121">
          <cell r="W121">
            <v>0.45</v>
          </cell>
          <cell r="X121">
            <v>0.45</v>
          </cell>
          <cell r="Y121">
            <v>0.45</v>
          </cell>
          <cell r="Z121">
            <v>0.45</v>
          </cell>
          <cell r="AA121">
            <v>0.45</v>
          </cell>
        </row>
        <row r="122">
          <cell r="W122">
            <v>0.45</v>
          </cell>
          <cell r="X122">
            <v>0.45</v>
          </cell>
          <cell r="Y122">
            <v>0.45</v>
          </cell>
          <cell r="Z122">
            <v>0.45</v>
          </cell>
          <cell r="AA122">
            <v>0.45</v>
          </cell>
        </row>
        <row r="123">
          <cell r="W123">
            <v>0.45</v>
          </cell>
          <cell r="X123">
            <v>0.45</v>
          </cell>
          <cell r="Y123">
            <v>0.45</v>
          </cell>
          <cell r="Z123">
            <v>0.45</v>
          </cell>
          <cell r="AA123">
            <v>0.45</v>
          </cell>
        </row>
        <row r="124">
          <cell r="W124">
            <v>0.45</v>
          </cell>
          <cell r="X124">
            <v>0.45</v>
          </cell>
          <cell r="Y124">
            <v>0.45</v>
          </cell>
          <cell r="Z124">
            <v>0.45</v>
          </cell>
          <cell r="AA124">
            <v>0.45</v>
          </cell>
        </row>
        <row r="125">
          <cell r="W125">
            <v>0.45</v>
          </cell>
          <cell r="X125">
            <v>0.45</v>
          </cell>
          <cell r="Y125">
            <v>0.45</v>
          </cell>
          <cell r="Z125">
            <v>0.45</v>
          </cell>
          <cell r="AA125">
            <v>0.45</v>
          </cell>
        </row>
        <row r="126">
          <cell r="W126">
            <v>0.45</v>
          </cell>
          <cell r="X126">
            <v>0.45</v>
          </cell>
          <cell r="Y126">
            <v>0.45</v>
          </cell>
          <cell r="Z126">
            <v>0.45</v>
          </cell>
          <cell r="AA126">
            <v>0.45</v>
          </cell>
        </row>
        <row r="127">
          <cell r="W127">
            <v>0.45</v>
          </cell>
          <cell r="X127">
            <v>0.45</v>
          </cell>
          <cell r="Y127">
            <v>0.45</v>
          </cell>
          <cell r="Z127">
            <v>0.45</v>
          </cell>
          <cell r="AA127">
            <v>0.45</v>
          </cell>
        </row>
        <row r="128">
          <cell r="W128">
            <v>0.45</v>
          </cell>
          <cell r="X128">
            <v>0.45</v>
          </cell>
          <cell r="Y128">
            <v>0.45</v>
          </cell>
          <cell r="Z128">
            <v>0.45</v>
          </cell>
          <cell r="AA128">
            <v>0.45</v>
          </cell>
        </row>
        <row r="129">
          <cell r="W129">
            <v>0.45</v>
          </cell>
          <cell r="X129">
            <v>0.45</v>
          </cell>
          <cell r="Y129">
            <v>0.45</v>
          </cell>
          <cell r="Z129">
            <v>0.45</v>
          </cell>
          <cell r="AA129">
            <v>0.45</v>
          </cell>
        </row>
        <row r="130">
          <cell r="W130">
            <v>0.45</v>
          </cell>
          <cell r="X130">
            <v>0.45</v>
          </cell>
          <cell r="Y130">
            <v>0.45</v>
          </cell>
          <cell r="Z130">
            <v>0.45</v>
          </cell>
          <cell r="AA130">
            <v>0.45</v>
          </cell>
        </row>
        <row r="131">
          <cell r="W131">
            <v>0.45</v>
          </cell>
          <cell r="X131">
            <v>0.45</v>
          </cell>
          <cell r="Y131">
            <v>0.45</v>
          </cell>
          <cell r="Z131">
            <v>0.45</v>
          </cell>
          <cell r="AA131">
            <v>0.45</v>
          </cell>
        </row>
        <row r="132">
          <cell r="W132">
            <v>0.45</v>
          </cell>
          <cell r="X132">
            <v>0.45</v>
          </cell>
          <cell r="Y132">
            <v>0.45</v>
          </cell>
          <cell r="Z132">
            <v>0.45</v>
          </cell>
          <cell r="AA132">
            <v>0.45</v>
          </cell>
        </row>
        <row r="133">
          <cell r="W133">
            <v>0.45</v>
          </cell>
          <cell r="X133">
            <v>0.45</v>
          </cell>
          <cell r="Y133">
            <v>0.45</v>
          </cell>
          <cell r="Z133">
            <v>0.45</v>
          </cell>
          <cell r="AA133">
            <v>0.45</v>
          </cell>
        </row>
        <row r="134">
          <cell r="W134">
            <v>0.45</v>
          </cell>
          <cell r="X134">
            <v>0.45</v>
          </cell>
          <cell r="Y134">
            <v>0.45</v>
          </cell>
          <cell r="Z134">
            <v>0.45</v>
          </cell>
          <cell r="AA134">
            <v>0.45</v>
          </cell>
        </row>
        <row r="135">
          <cell r="W135">
            <v>0.45</v>
          </cell>
          <cell r="X135">
            <v>0.45</v>
          </cell>
          <cell r="Y135">
            <v>0.45</v>
          </cell>
          <cell r="Z135">
            <v>0.45</v>
          </cell>
          <cell r="AA135">
            <v>0.45</v>
          </cell>
        </row>
        <row r="136">
          <cell r="W136">
            <v>0.45</v>
          </cell>
          <cell r="X136">
            <v>0.45</v>
          </cell>
          <cell r="Y136">
            <v>0.45</v>
          </cell>
          <cell r="Z136">
            <v>0.45</v>
          </cell>
          <cell r="AA136">
            <v>0.45</v>
          </cell>
        </row>
        <row r="137">
          <cell r="W137">
            <v>0.45</v>
          </cell>
          <cell r="X137">
            <v>0.45</v>
          </cell>
          <cell r="Y137">
            <v>0.45</v>
          </cell>
          <cell r="Z137">
            <v>0.45</v>
          </cell>
          <cell r="AA137">
            <v>0.45</v>
          </cell>
        </row>
        <row r="138">
          <cell r="W138">
            <v>0.45</v>
          </cell>
          <cell r="X138">
            <v>0.45</v>
          </cell>
          <cell r="Y138">
            <v>0.45</v>
          </cell>
          <cell r="Z138">
            <v>0.45</v>
          </cell>
          <cell r="AA138">
            <v>0.45</v>
          </cell>
        </row>
        <row r="139">
          <cell r="W139">
            <v>0.45</v>
          </cell>
          <cell r="X139">
            <v>0.45</v>
          </cell>
          <cell r="Y139">
            <v>0.45</v>
          </cell>
          <cell r="Z139">
            <v>0.45</v>
          </cell>
          <cell r="AA139">
            <v>0.45</v>
          </cell>
        </row>
        <row r="140">
          <cell r="W140">
            <v>0.45</v>
          </cell>
          <cell r="X140">
            <v>0.45</v>
          </cell>
          <cell r="Y140">
            <v>0.45</v>
          </cell>
          <cell r="Z140">
            <v>0.45</v>
          </cell>
          <cell r="AA140">
            <v>0.45</v>
          </cell>
          <cell r="AJ140">
            <v>0</v>
          </cell>
          <cell r="BK140">
            <v>0</v>
          </cell>
        </row>
        <row r="141">
          <cell r="W141">
            <v>0.45</v>
          </cell>
          <cell r="X141">
            <v>0.45</v>
          </cell>
          <cell r="Y141">
            <v>0.45</v>
          </cell>
          <cell r="Z141">
            <v>0.45</v>
          </cell>
          <cell r="AA141">
            <v>0.45</v>
          </cell>
          <cell r="AJ141">
            <v>0</v>
          </cell>
          <cell r="BK141">
            <v>0</v>
          </cell>
        </row>
        <row r="142">
          <cell r="W142">
            <v>0.45</v>
          </cell>
          <cell r="X142">
            <v>0.45</v>
          </cell>
          <cell r="Y142">
            <v>0.45</v>
          </cell>
          <cell r="Z142">
            <v>0.45</v>
          </cell>
          <cell r="AA142">
            <v>0.45</v>
          </cell>
          <cell r="AJ142">
            <v>0</v>
          </cell>
          <cell r="BK142">
            <v>0</v>
          </cell>
        </row>
        <row r="143">
          <cell r="W143">
            <v>0.45</v>
          </cell>
          <cell r="X143">
            <v>0.45</v>
          </cell>
          <cell r="Y143">
            <v>0.45</v>
          </cell>
          <cell r="Z143">
            <v>0.45</v>
          </cell>
          <cell r="AA143">
            <v>0.45</v>
          </cell>
          <cell r="AJ143">
            <v>0</v>
          </cell>
          <cell r="BK143">
            <v>436.50000088671351</v>
          </cell>
        </row>
        <row r="144">
          <cell r="W144">
            <v>0.45</v>
          </cell>
          <cell r="X144">
            <v>0.45</v>
          </cell>
          <cell r="Y144">
            <v>0.45</v>
          </cell>
          <cell r="Z144">
            <v>0.45</v>
          </cell>
          <cell r="AA144">
            <v>0.45</v>
          </cell>
          <cell r="AJ144">
            <v>0</v>
          </cell>
          <cell r="BK144">
            <v>1000</v>
          </cell>
        </row>
        <row r="145">
          <cell r="W145">
            <v>0.45</v>
          </cell>
          <cell r="X145">
            <v>0.45</v>
          </cell>
          <cell r="Y145">
            <v>0.45</v>
          </cell>
          <cell r="Z145">
            <v>0.45</v>
          </cell>
          <cell r="AA145">
            <v>0.45</v>
          </cell>
          <cell r="AJ145">
            <v>270725537.24241745</v>
          </cell>
          <cell r="BK145">
            <v>3522.0575947894795</v>
          </cell>
        </row>
        <row r="146">
          <cell r="W146">
            <v>0.45</v>
          </cell>
          <cell r="X146">
            <v>0.45</v>
          </cell>
          <cell r="Y146">
            <v>0.45</v>
          </cell>
          <cell r="Z146">
            <v>0.45</v>
          </cell>
          <cell r="AA146">
            <v>0.45</v>
          </cell>
          <cell r="AJ146">
            <v>2092921168.2648487</v>
          </cell>
          <cell r="BK146">
            <v>17781.901680646079</v>
          </cell>
        </row>
        <row r="147">
          <cell r="W147">
            <v>0.45</v>
          </cell>
          <cell r="X147">
            <v>0.45</v>
          </cell>
          <cell r="Y147">
            <v>0.45</v>
          </cell>
          <cell r="Z147">
            <v>0.45</v>
          </cell>
          <cell r="AA147">
            <v>0.45</v>
          </cell>
          <cell r="AJ147">
            <v>5312962667.4012032</v>
          </cell>
          <cell r="BK147">
            <v>91259.458025446685</v>
          </cell>
        </row>
        <row r="148">
          <cell r="W148">
            <v>0.45</v>
          </cell>
          <cell r="X148">
            <v>0.45</v>
          </cell>
          <cell r="Y148">
            <v>0.45</v>
          </cell>
          <cell r="Z148">
            <v>0.45</v>
          </cell>
          <cell r="AA148">
            <v>0.45</v>
          </cell>
          <cell r="AJ148">
            <v>33403238857.108513</v>
          </cell>
          <cell r="BK148">
            <v>441061.30753802106</v>
          </cell>
        </row>
        <row r="149">
          <cell r="W149">
            <v>0.45</v>
          </cell>
          <cell r="X149">
            <v>0.45</v>
          </cell>
          <cell r="Y149">
            <v>0.45</v>
          </cell>
          <cell r="Z149">
            <v>0.45</v>
          </cell>
          <cell r="AA149">
            <v>0.45</v>
          </cell>
          <cell r="AJ149">
            <v>33403238857.108513</v>
          </cell>
          <cell r="BK149">
            <v>441061.30753802106</v>
          </cell>
        </row>
        <row r="150">
          <cell r="W150">
            <v>0.45</v>
          </cell>
          <cell r="X150">
            <v>0.45</v>
          </cell>
          <cell r="Y150">
            <v>0.45</v>
          </cell>
          <cell r="Z150">
            <v>0.45</v>
          </cell>
          <cell r="AA150">
            <v>0.45</v>
          </cell>
          <cell r="AJ150">
            <v>33403238857.108513</v>
          </cell>
          <cell r="BK150">
            <v>441061.30753802106</v>
          </cell>
        </row>
        <row r="151">
          <cell r="W151">
            <v>0.45</v>
          </cell>
          <cell r="X151">
            <v>0.45</v>
          </cell>
          <cell r="Y151">
            <v>0.45</v>
          </cell>
          <cell r="Z151">
            <v>0.45</v>
          </cell>
          <cell r="AA151">
            <v>0.45</v>
          </cell>
          <cell r="AJ151">
            <v>33403238857.108513</v>
          </cell>
          <cell r="BK151">
            <v>441061.30753802106</v>
          </cell>
        </row>
        <row r="152">
          <cell r="W152">
            <v>0.45</v>
          </cell>
          <cell r="X152">
            <v>0.45</v>
          </cell>
          <cell r="Y152">
            <v>0.45</v>
          </cell>
          <cell r="Z152">
            <v>0.45</v>
          </cell>
          <cell r="AA152">
            <v>0.45</v>
          </cell>
          <cell r="AJ152">
            <v>33403238857.108513</v>
          </cell>
          <cell r="BK152">
            <v>441061.30753802106</v>
          </cell>
        </row>
        <row r="153">
          <cell r="W153">
            <v>0.45</v>
          </cell>
          <cell r="X153">
            <v>0.45</v>
          </cell>
          <cell r="Y153">
            <v>0.45</v>
          </cell>
          <cell r="Z153">
            <v>0.45</v>
          </cell>
          <cell r="AA153">
            <v>0.45</v>
          </cell>
          <cell r="AJ153">
            <v>33403238857.108513</v>
          </cell>
          <cell r="BK153">
            <v>441061.30753802106</v>
          </cell>
        </row>
        <row r="154">
          <cell r="W154">
            <v>0.45</v>
          </cell>
          <cell r="X154">
            <v>0.45</v>
          </cell>
          <cell r="Y154">
            <v>0.45</v>
          </cell>
          <cell r="Z154">
            <v>0.45</v>
          </cell>
          <cell r="AA154">
            <v>0.45</v>
          </cell>
          <cell r="AJ154">
            <v>33403238857.108513</v>
          </cell>
          <cell r="BK154">
            <v>441061.30753802106</v>
          </cell>
        </row>
        <row r="155">
          <cell r="W155">
            <v>0.45</v>
          </cell>
          <cell r="X155">
            <v>0.45</v>
          </cell>
          <cell r="Y155">
            <v>0.45</v>
          </cell>
          <cell r="Z155">
            <v>0.45</v>
          </cell>
          <cell r="AA155">
            <v>0.45</v>
          </cell>
          <cell r="AJ155">
            <v>33403238857.108513</v>
          </cell>
          <cell r="BK155">
            <v>441061.30753802106</v>
          </cell>
        </row>
        <row r="156">
          <cell r="W156">
            <v>0.45</v>
          </cell>
          <cell r="X156">
            <v>0.45</v>
          </cell>
          <cell r="Y156">
            <v>0.45</v>
          </cell>
          <cell r="Z156">
            <v>0.45</v>
          </cell>
          <cell r="AA156">
            <v>0.45</v>
          </cell>
        </row>
        <row r="157">
          <cell r="W157">
            <v>0.45</v>
          </cell>
          <cell r="X157">
            <v>0.45</v>
          </cell>
          <cell r="Y157">
            <v>0.45</v>
          </cell>
          <cell r="Z157">
            <v>0.45</v>
          </cell>
          <cell r="AA157">
            <v>0.45</v>
          </cell>
        </row>
        <row r="158">
          <cell r="W158">
            <v>0.45</v>
          </cell>
          <cell r="X158">
            <v>0.45</v>
          </cell>
          <cell r="Y158">
            <v>0.45</v>
          </cell>
          <cell r="Z158">
            <v>0.45</v>
          </cell>
          <cell r="AA158">
            <v>0.45</v>
          </cell>
        </row>
        <row r="159">
          <cell r="W159">
            <v>0.45</v>
          </cell>
          <cell r="X159">
            <v>0.45</v>
          </cell>
          <cell r="Y159">
            <v>0.45</v>
          </cell>
          <cell r="Z159">
            <v>0.45</v>
          </cell>
          <cell r="AA159">
            <v>0.45</v>
          </cell>
        </row>
        <row r="160">
          <cell r="W160">
            <v>0.45</v>
          </cell>
          <cell r="X160">
            <v>0.45</v>
          </cell>
          <cell r="Y160">
            <v>0.45</v>
          </cell>
          <cell r="Z160">
            <v>0.45</v>
          </cell>
          <cell r="AA160">
            <v>0.45</v>
          </cell>
        </row>
        <row r="161">
          <cell r="W161">
            <v>0.45</v>
          </cell>
          <cell r="X161">
            <v>0.45</v>
          </cell>
          <cell r="Y161">
            <v>0.45</v>
          </cell>
          <cell r="Z161">
            <v>0.45</v>
          </cell>
          <cell r="AA161">
            <v>0.45</v>
          </cell>
        </row>
        <row r="162">
          <cell r="W162">
            <v>0.45</v>
          </cell>
          <cell r="X162">
            <v>0.45</v>
          </cell>
          <cell r="Y162">
            <v>0.45</v>
          </cell>
          <cell r="Z162">
            <v>0.45</v>
          </cell>
          <cell r="AA162">
            <v>0.45</v>
          </cell>
        </row>
        <row r="163">
          <cell r="W163">
            <v>0.45</v>
          </cell>
          <cell r="X163">
            <v>0.45</v>
          </cell>
          <cell r="Y163">
            <v>0.45</v>
          </cell>
          <cell r="Z163">
            <v>0.45</v>
          </cell>
          <cell r="AA163">
            <v>0.45</v>
          </cell>
        </row>
        <row r="164">
          <cell r="W164">
            <v>0.45</v>
          </cell>
          <cell r="X164">
            <v>0.45</v>
          </cell>
          <cell r="Y164">
            <v>0.45</v>
          </cell>
          <cell r="Z164">
            <v>0.45</v>
          </cell>
          <cell r="AA164">
            <v>0.45</v>
          </cell>
        </row>
        <row r="185">
          <cell r="AJ185">
            <v>0</v>
          </cell>
          <cell r="BK185">
            <v>0</v>
          </cell>
        </row>
        <row r="186">
          <cell r="AJ186">
            <v>0</v>
          </cell>
          <cell r="BK186">
            <v>0</v>
          </cell>
        </row>
        <row r="187">
          <cell r="AJ187">
            <v>0</v>
          </cell>
          <cell r="BK187">
            <v>0</v>
          </cell>
        </row>
        <row r="188">
          <cell r="AJ188">
            <v>0</v>
          </cell>
          <cell r="BK188">
            <v>544.20300419805426</v>
          </cell>
        </row>
        <row r="189">
          <cell r="AJ189">
            <v>0</v>
          </cell>
          <cell r="BK189">
            <v>1000</v>
          </cell>
        </row>
        <row r="190">
          <cell r="AJ190">
            <v>309902206.62465674</v>
          </cell>
          <cell r="BK190">
            <v>4119.0323400753086</v>
          </cell>
        </row>
        <row r="191">
          <cell r="AJ191">
            <v>2440500652.1000381</v>
          </cell>
          <cell r="BK191">
            <v>46986.821328464546</v>
          </cell>
        </row>
        <row r="192">
          <cell r="AJ192">
            <v>9323110998.613142</v>
          </cell>
          <cell r="BK192">
            <v>149847.44329306865</v>
          </cell>
        </row>
        <row r="193">
          <cell r="AJ193">
            <v>33469773778.661812</v>
          </cell>
          <cell r="BK193">
            <v>447000</v>
          </cell>
        </row>
        <row r="194">
          <cell r="AJ194">
            <v>33469773778.661812</v>
          </cell>
          <cell r="BK194">
            <v>447000</v>
          </cell>
        </row>
        <row r="195">
          <cell r="AJ195">
            <v>33469773778.661812</v>
          </cell>
          <cell r="BK195">
            <v>447000</v>
          </cell>
        </row>
        <row r="196">
          <cell r="AJ196">
            <v>33469773778.661812</v>
          </cell>
          <cell r="BK196">
            <v>447000</v>
          </cell>
        </row>
        <row r="197">
          <cell r="AJ197">
            <v>33469773778.661812</v>
          </cell>
          <cell r="BK197">
            <v>447000</v>
          </cell>
        </row>
        <row r="198">
          <cell r="AJ198">
            <v>33469773778.661812</v>
          </cell>
          <cell r="BK198">
            <v>447000</v>
          </cell>
        </row>
        <row r="199">
          <cell r="AJ199">
            <v>33469773778.661812</v>
          </cell>
          <cell r="BK199">
            <v>447000</v>
          </cell>
        </row>
        <row r="200">
          <cell r="AJ200">
            <v>33469773778.661812</v>
          </cell>
          <cell r="BK200">
            <v>447000</v>
          </cell>
        </row>
      </sheetData>
      <sheetData sheetId="7">
        <row r="7">
          <cell r="BC7">
            <v>737530.01190146012</v>
          </cell>
        </row>
        <row r="8">
          <cell r="BC8">
            <v>3619701.7174966233</v>
          </cell>
        </row>
        <row r="9">
          <cell r="BC9">
            <v>13855051.634723634</v>
          </cell>
        </row>
        <row r="10">
          <cell r="BC10">
            <v>49778188.198535979</v>
          </cell>
        </row>
        <row r="11">
          <cell r="BC11">
            <v>152217101.54805857</v>
          </cell>
        </row>
        <row r="12">
          <cell r="BC12">
            <v>514851332.76196003</v>
          </cell>
        </row>
        <row r="13">
          <cell r="BC13">
            <v>1615783055.4739838</v>
          </cell>
        </row>
        <row r="14">
          <cell r="BC14">
            <v>4640879100.0190144</v>
          </cell>
        </row>
        <row r="15">
          <cell r="BC15">
            <v>12766794008.001087</v>
          </cell>
        </row>
        <row r="16">
          <cell r="BC16">
            <v>17369648148.483414</v>
          </cell>
        </row>
        <row r="17">
          <cell r="BC17">
            <v>24376946676.452286</v>
          </cell>
        </row>
        <row r="18">
          <cell r="BC18">
            <v>34035124114.439072</v>
          </cell>
        </row>
        <row r="19">
          <cell r="BC19">
            <v>46260435859.365715</v>
          </cell>
        </row>
        <row r="20">
          <cell r="BC20">
            <v>61047193080.628265</v>
          </cell>
        </row>
        <row r="21">
          <cell r="BC21">
            <v>77993948524.43689</v>
          </cell>
        </row>
        <row r="22">
          <cell r="BC22">
            <v>78834641422.542267</v>
          </cell>
        </row>
        <row r="52">
          <cell r="BC52">
            <v>855108.22979280353</v>
          </cell>
        </row>
        <row r="53">
          <cell r="BC53">
            <v>4381646.8246460436</v>
          </cell>
        </row>
        <row r="54">
          <cell r="BC54">
            <v>17290459.121546332</v>
          </cell>
        </row>
        <row r="55">
          <cell r="BC55">
            <v>63799422.357750744</v>
          </cell>
        </row>
        <row r="56">
          <cell r="BC56">
            <v>191255951.57456082</v>
          </cell>
        </row>
        <row r="57">
          <cell r="BC57">
            <v>642769620.92222619</v>
          </cell>
        </row>
        <row r="58">
          <cell r="BC58">
            <v>2257146930.9005675</v>
          </cell>
        </row>
        <row r="59">
          <cell r="BC59">
            <v>6733397544.4495678</v>
          </cell>
        </row>
        <row r="60">
          <cell r="BC60">
            <v>12848766751.532932</v>
          </cell>
        </row>
        <row r="61">
          <cell r="BC61">
            <v>18336466225.404144</v>
          </cell>
        </row>
        <row r="62">
          <cell r="BC62">
            <v>26581370500.015087</v>
          </cell>
        </row>
        <row r="63">
          <cell r="BC63">
            <v>37134520681.057632</v>
          </cell>
        </row>
        <row r="64">
          <cell r="BC64">
            <v>50388814417.505318</v>
          </cell>
        </row>
        <row r="65">
          <cell r="BC65">
            <v>66305611430.950439</v>
          </cell>
        </row>
        <row r="66">
          <cell r="BC66">
            <v>85050726325.404755</v>
          </cell>
        </row>
        <row r="67">
          <cell r="BC67">
            <v>85801284409.11908</v>
          </cell>
        </row>
        <row r="97">
          <cell r="BC97">
            <v>1101592.6228854319</v>
          </cell>
        </row>
        <row r="98">
          <cell r="BC98">
            <v>5949867.2553447541</v>
          </cell>
        </row>
        <row r="99">
          <cell r="BC99">
            <v>24201010.311912432</v>
          </cell>
        </row>
        <row r="100">
          <cell r="BC100">
            <v>92658467.741566271</v>
          </cell>
        </row>
        <row r="101">
          <cell r="BC101">
            <v>429847374.1410687</v>
          </cell>
        </row>
        <row r="102">
          <cell r="BC102">
            <v>788292549.44977808</v>
          </cell>
        </row>
        <row r="103">
          <cell r="BC103">
            <v>3528203676.6340933</v>
          </cell>
        </row>
        <row r="104">
          <cell r="BC104">
            <v>7683504304.8600807</v>
          </cell>
        </row>
        <row r="105">
          <cell r="BC105">
            <v>11604936195.089893</v>
          </cell>
        </row>
        <row r="106">
          <cell r="BC106">
            <v>18756264360.037773</v>
          </cell>
        </row>
        <row r="107">
          <cell r="BC107">
            <v>27630846273.171867</v>
          </cell>
        </row>
        <row r="108">
          <cell r="BC108">
            <v>38850799413.894394</v>
          </cell>
        </row>
        <row r="109">
          <cell r="BC109">
            <v>52848234821.14978</v>
          </cell>
        </row>
        <row r="110">
          <cell r="BC110">
            <v>69888875827.860016</v>
          </cell>
        </row>
        <row r="111">
          <cell r="BC111">
            <v>90536237029.82048</v>
          </cell>
        </row>
        <row r="112">
          <cell r="BC112">
            <v>90828226858.382401</v>
          </cell>
        </row>
        <row r="142">
          <cell r="BC142">
            <v>1843084.4082646118</v>
          </cell>
        </row>
        <row r="143">
          <cell r="BC143">
            <v>11336125.139216833</v>
          </cell>
        </row>
        <row r="144">
          <cell r="BC144">
            <v>45523931.005207062</v>
          </cell>
        </row>
        <row r="145">
          <cell r="BC145">
            <v>195470920.15364102</v>
          </cell>
        </row>
        <row r="146">
          <cell r="BC146">
            <v>625368632.05272293</v>
          </cell>
        </row>
        <row r="147">
          <cell r="BC147">
            <v>2038379314.9447229</v>
          </cell>
        </row>
        <row r="148">
          <cell r="BC148">
            <v>4292038483.7559261</v>
          </cell>
        </row>
        <row r="149">
          <cell r="BC149">
            <v>7101957126.8642349</v>
          </cell>
        </row>
        <row r="150">
          <cell r="BC150">
            <v>12934446139.173018</v>
          </cell>
        </row>
        <row r="151">
          <cell r="BC151">
            <v>20888616894.448208</v>
          </cell>
        </row>
        <row r="152">
          <cell r="BC152">
            <v>30178018308.416901</v>
          </cell>
        </row>
        <row r="153">
          <cell r="BC153">
            <v>41833910537.682327</v>
          </cell>
        </row>
        <row r="154">
          <cell r="BC154">
            <v>56594762348.843719</v>
          </cell>
        </row>
        <row r="155">
          <cell r="BC155">
            <v>74689518818.022308</v>
          </cell>
        </row>
        <row r="156">
          <cell r="BC156">
            <v>96465930306.462067</v>
          </cell>
        </row>
        <row r="157">
          <cell r="BC157">
            <v>96958209748.828934</v>
          </cell>
        </row>
        <row r="187">
          <cell r="BC187">
            <v>1937076.9436803258</v>
          </cell>
        </row>
        <row r="188">
          <cell r="BC188">
            <v>18162608.998432815</v>
          </cell>
        </row>
        <row r="189">
          <cell r="BC189">
            <v>70500975.191205367</v>
          </cell>
        </row>
        <row r="190">
          <cell r="BC190">
            <v>290561218.30433911</v>
          </cell>
        </row>
        <row r="191">
          <cell r="BC191">
            <v>943133140.9885807</v>
          </cell>
        </row>
        <row r="192">
          <cell r="BC192">
            <v>2193053922.1856785</v>
          </cell>
        </row>
        <row r="193">
          <cell r="BC193">
            <v>3624947745.5034571</v>
          </cell>
        </row>
        <row r="194">
          <cell r="BC194">
            <v>6964493455.4269619</v>
          </cell>
        </row>
        <row r="195">
          <cell r="BC195">
            <v>13267623801.976204</v>
          </cell>
        </row>
        <row r="196">
          <cell r="BC196">
            <v>21371767035.167847</v>
          </cell>
        </row>
        <row r="197">
          <cell r="BC197">
            <v>31048245364.506165</v>
          </cell>
        </row>
        <row r="198">
          <cell r="BC198">
            <v>43434395996.314468</v>
          </cell>
        </row>
        <row r="199">
          <cell r="BC199">
            <v>59380196220.405029</v>
          </cell>
        </row>
        <row r="200">
          <cell r="BC200">
            <v>78622900439.671906</v>
          </cell>
        </row>
        <row r="201">
          <cell r="BC201">
            <v>100602233684.62943</v>
          </cell>
        </row>
        <row r="202">
          <cell r="BC202">
            <v>101655725652.1203</v>
          </cell>
        </row>
      </sheetData>
      <sheetData sheetId="8"/>
      <sheetData sheetId="9"/>
      <sheetData sheetId="10">
        <row r="4">
          <cell r="AL4">
            <v>0</v>
          </cell>
          <cell r="AW4">
            <v>320</v>
          </cell>
        </row>
        <row r="5">
          <cell r="AL5">
            <v>0</v>
          </cell>
          <cell r="AW5">
            <v>653.33333333333326</v>
          </cell>
        </row>
        <row r="6">
          <cell r="AL6">
            <v>0</v>
          </cell>
          <cell r="AW6">
            <v>1298.5392783949674</v>
          </cell>
        </row>
        <row r="7">
          <cell r="AL7">
            <v>0</v>
          </cell>
          <cell r="AW7">
            <v>2232.0042659752371</v>
          </cell>
        </row>
        <row r="8">
          <cell r="AL8">
            <v>0</v>
          </cell>
          <cell r="AW8">
            <v>3549.6204039210716</v>
          </cell>
        </row>
        <row r="9">
          <cell r="AL9">
            <v>0</v>
          </cell>
          <cell r="AW9">
            <v>17426.408274863767</v>
          </cell>
        </row>
        <row r="10">
          <cell r="AL10">
            <v>0</v>
          </cell>
          <cell r="AW10">
            <v>39844.483562747228</v>
          </cell>
        </row>
        <row r="11">
          <cell r="AL11">
            <v>0</v>
          </cell>
          <cell r="AW11">
            <v>149066.68585674829</v>
          </cell>
        </row>
        <row r="12">
          <cell r="AL12">
            <v>0</v>
          </cell>
          <cell r="AW12">
            <v>320518.92580158985</v>
          </cell>
        </row>
        <row r="13">
          <cell r="AL13">
            <v>0</v>
          </cell>
          <cell r="AW13">
            <v>566365.71694613597</v>
          </cell>
        </row>
        <row r="14">
          <cell r="AL14">
            <v>0</v>
          </cell>
          <cell r="AW14">
            <v>2543161.4566365522</v>
          </cell>
        </row>
        <row r="15">
          <cell r="AL15">
            <v>0</v>
          </cell>
          <cell r="AW15">
            <v>4476628.3922363333</v>
          </cell>
        </row>
        <row r="16">
          <cell r="AL16">
            <v>0</v>
          </cell>
          <cell r="AW16">
            <v>5399727.7552540461</v>
          </cell>
        </row>
        <row r="17">
          <cell r="AL17">
            <v>0</v>
          </cell>
          <cell r="AW17">
            <v>5399727.7552540461</v>
          </cell>
        </row>
        <row r="18">
          <cell r="AL18">
            <v>0</v>
          </cell>
          <cell r="AW18">
            <v>5399727.7552540461</v>
          </cell>
        </row>
        <row r="19">
          <cell r="AL19">
            <v>0</v>
          </cell>
          <cell r="AW19">
            <v>5399727.7552540461</v>
          </cell>
        </row>
        <row r="49">
          <cell r="AL49">
            <v>0</v>
          </cell>
          <cell r="AW49">
            <v>326.58349819873587</v>
          </cell>
        </row>
        <row r="50">
          <cell r="AL50">
            <v>0</v>
          </cell>
          <cell r="AW50">
            <v>670.94832986800702</v>
          </cell>
        </row>
        <row r="51">
          <cell r="AL51">
            <v>0</v>
          </cell>
          <cell r="AW51">
            <v>1313.4448599137311</v>
          </cell>
        </row>
        <row r="52">
          <cell r="AL52">
            <v>0</v>
          </cell>
          <cell r="AW52">
            <v>2249.5256934282315</v>
          </cell>
        </row>
        <row r="53">
          <cell r="AL53">
            <v>0</v>
          </cell>
          <cell r="AW53">
            <v>3865.1367193555084</v>
          </cell>
        </row>
        <row r="54">
          <cell r="AL54">
            <v>0</v>
          </cell>
          <cell r="AW54">
            <v>17611.225660926717</v>
          </cell>
        </row>
        <row r="55">
          <cell r="AL55">
            <v>0</v>
          </cell>
          <cell r="AW55">
            <v>40422.512252191569</v>
          </cell>
        </row>
        <row r="56">
          <cell r="AL56">
            <v>0</v>
          </cell>
          <cell r="AW56">
            <v>149428.96053573769</v>
          </cell>
        </row>
        <row r="57">
          <cell r="AL57">
            <v>0</v>
          </cell>
          <cell r="AW57">
            <v>320804.8689525979</v>
          </cell>
        </row>
        <row r="58">
          <cell r="AL58">
            <v>0</v>
          </cell>
          <cell r="AW58">
            <v>551002.12772272038</v>
          </cell>
        </row>
        <row r="59">
          <cell r="AL59">
            <v>0</v>
          </cell>
          <cell r="AW59">
            <v>2542255.2125301454</v>
          </cell>
        </row>
        <row r="60">
          <cell r="AL60">
            <v>0</v>
          </cell>
          <cell r="AW60">
            <v>4475430.9610425662</v>
          </cell>
        </row>
        <row r="61">
          <cell r="AL61">
            <v>0</v>
          </cell>
          <cell r="AW61">
            <v>5398597.8579353746</v>
          </cell>
        </row>
        <row r="62">
          <cell r="AL62">
            <v>0</v>
          </cell>
          <cell r="AW62">
            <v>5398597.8579353746</v>
          </cell>
        </row>
        <row r="63">
          <cell r="AL63">
            <v>0</v>
          </cell>
          <cell r="AW63">
            <v>5398597.8579353746</v>
          </cell>
        </row>
        <row r="64">
          <cell r="AL64">
            <v>0</v>
          </cell>
          <cell r="AW64">
            <v>5398597.8579353746</v>
          </cell>
        </row>
        <row r="73">
          <cell r="AR73">
            <v>3143393503.9618254</v>
          </cell>
        </row>
        <row r="74">
          <cell r="AR74">
            <v>3982668659.1291118</v>
          </cell>
        </row>
        <row r="75">
          <cell r="AR75">
            <v>4849007584.400878</v>
          </cell>
        </row>
        <row r="76">
          <cell r="AR76">
            <v>5680457231.9149351</v>
          </cell>
        </row>
        <row r="77">
          <cell r="AR77">
            <v>6528600000</v>
          </cell>
        </row>
        <row r="78">
          <cell r="AR78">
            <v>6528600000</v>
          </cell>
        </row>
        <row r="79">
          <cell r="AR79">
            <v>6528600000</v>
          </cell>
        </row>
        <row r="80">
          <cell r="AR80">
            <v>6528600000</v>
          </cell>
        </row>
        <row r="81">
          <cell r="AR81">
            <v>6528600000</v>
          </cell>
        </row>
        <row r="82">
          <cell r="AR82">
            <v>6528600000</v>
          </cell>
        </row>
        <row r="83">
          <cell r="AR83">
            <v>6528600000</v>
          </cell>
        </row>
        <row r="84">
          <cell r="AR84">
            <v>6528600000</v>
          </cell>
        </row>
        <row r="85">
          <cell r="AR85">
            <v>6528600000</v>
          </cell>
        </row>
        <row r="86">
          <cell r="AR86">
            <v>6528600000</v>
          </cell>
        </row>
        <row r="87">
          <cell r="AR87">
            <v>6528600000</v>
          </cell>
        </row>
        <row r="94">
          <cell r="AL94">
            <v>0</v>
          </cell>
          <cell r="AW94">
            <v>320</v>
          </cell>
        </row>
        <row r="95">
          <cell r="AL95">
            <v>0</v>
          </cell>
          <cell r="AW95">
            <v>664.33893669280906</v>
          </cell>
        </row>
        <row r="96">
          <cell r="AH96">
            <v>0</v>
          </cell>
          <cell r="AK96">
            <v>0</v>
          </cell>
          <cell r="AL96">
            <v>0</v>
          </cell>
          <cell r="AR96">
            <v>519500.44924854138</v>
          </cell>
          <cell r="AW96">
            <v>1307.7070540606926</v>
          </cell>
        </row>
        <row r="97">
          <cell r="AH97">
            <v>0</v>
          </cell>
          <cell r="AK97">
            <v>0</v>
          </cell>
          <cell r="AL97">
            <v>0</v>
          </cell>
          <cell r="AR97">
            <v>889468.13814563036</v>
          </cell>
          <cell r="AW97">
            <v>2243.2979883641769</v>
          </cell>
        </row>
        <row r="98">
          <cell r="AH98">
            <v>0</v>
          </cell>
          <cell r="AK98">
            <v>0</v>
          </cell>
          <cell r="AL98">
            <v>0</v>
          </cell>
          <cell r="AR98">
            <v>1202794.6566098267</v>
          </cell>
          <cell r="AW98">
            <v>3850.7916054796219</v>
          </cell>
        </row>
        <row r="99">
          <cell r="AH99">
            <v>0</v>
          </cell>
          <cell r="AK99">
            <v>0</v>
          </cell>
          <cell r="AL99">
            <v>0</v>
          </cell>
          <cell r="AR99">
            <v>1424731.9559019501</v>
          </cell>
          <cell r="AW99">
            <v>17560.256426501022</v>
          </cell>
        </row>
        <row r="100">
          <cell r="AH100">
            <v>0</v>
          </cell>
          <cell r="AK100">
            <v>0</v>
          </cell>
          <cell r="AL100">
            <v>0</v>
          </cell>
          <cell r="AR100">
            <v>1753278.355140226</v>
          </cell>
          <cell r="AW100">
            <v>1224045.9298166477</v>
          </cell>
        </row>
        <row r="101">
          <cell r="AH101">
            <v>0</v>
          </cell>
          <cell r="AK101">
            <v>0</v>
          </cell>
          <cell r="AL101">
            <v>0</v>
          </cell>
          <cell r="AR101">
            <v>4867342.0458894074</v>
          </cell>
          <cell r="AW101">
            <v>-1080757.2788455437</v>
          </cell>
        </row>
        <row r="102">
          <cell r="AH102">
            <v>0</v>
          </cell>
          <cell r="AK102">
            <v>0</v>
          </cell>
          <cell r="AL102">
            <v>0</v>
          </cell>
          <cell r="AR102">
            <v>11727313.888610482</v>
          </cell>
          <cell r="AW102">
            <v>-909438.2929397485</v>
          </cell>
        </row>
        <row r="103">
          <cell r="AH103">
            <v>0</v>
          </cell>
          <cell r="AK103">
            <v>0</v>
          </cell>
          <cell r="AL103">
            <v>0</v>
          </cell>
          <cell r="AR103">
            <v>20671655.766041461</v>
          </cell>
          <cell r="AW103">
            <v>-636298.25438965089</v>
          </cell>
        </row>
        <row r="104">
          <cell r="AH104">
            <v>0</v>
          </cell>
          <cell r="AK104">
            <v>0</v>
          </cell>
          <cell r="AL104">
            <v>0</v>
          </cell>
          <cell r="AR104">
            <v>29758814.202555627</v>
          </cell>
          <cell r="AW104">
            <v>1317385.2365184883</v>
          </cell>
        </row>
        <row r="105">
          <cell r="AH105">
            <v>0</v>
          </cell>
          <cell r="AK105">
            <v>0</v>
          </cell>
          <cell r="AL105">
            <v>0</v>
          </cell>
          <cell r="AR105">
            <v>38947594.51981587</v>
          </cell>
          <cell r="AW105">
            <v>3255544.6054375893</v>
          </cell>
        </row>
        <row r="106">
          <cell r="AH106">
            <v>0</v>
          </cell>
          <cell r="AK106">
            <v>0</v>
          </cell>
          <cell r="AL106">
            <v>0</v>
          </cell>
          <cell r="AR106">
            <v>45640173.215390675</v>
          </cell>
          <cell r="AW106">
            <v>4180887.9991983785</v>
          </cell>
        </row>
        <row r="107">
          <cell r="AH107">
            <v>0</v>
          </cell>
          <cell r="AK107">
            <v>0</v>
          </cell>
          <cell r="AL107">
            <v>0</v>
          </cell>
          <cell r="AR107">
            <v>95219601.491258919</v>
          </cell>
          <cell r="AW107">
            <v>4180887.9991983785</v>
          </cell>
        </row>
        <row r="108">
          <cell r="AH108">
            <v>0</v>
          </cell>
          <cell r="AK108">
            <v>0</v>
          </cell>
          <cell r="AL108">
            <v>0</v>
          </cell>
          <cell r="AR108">
            <v>137330517.1550422</v>
          </cell>
          <cell r="AW108">
            <v>4180887.9991983785</v>
          </cell>
        </row>
        <row r="109">
          <cell r="AH109">
            <v>0</v>
          </cell>
          <cell r="AK109">
            <v>0</v>
          </cell>
          <cell r="AL109">
            <v>0</v>
          </cell>
          <cell r="AR109">
            <v>173684266.89434177</v>
          </cell>
          <cell r="AW109">
            <v>4180887.9991983785</v>
          </cell>
        </row>
        <row r="110">
          <cell r="AR110">
            <v>204876309.67526373</v>
          </cell>
        </row>
        <row r="111">
          <cell r="AR111">
            <v>245334618.12891743</v>
          </cell>
        </row>
        <row r="139">
          <cell r="AL139">
            <v>0</v>
          </cell>
          <cell r="AW139">
            <v>360</v>
          </cell>
        </row>
        <row r="140">
          <cell r="AL140">
            <v>0</v>
          </cell>
          <cell r="AW140">
            <v>676.54917689281206</v>
          </cell>
        </row>
        <row r="141">
          <cell r="AL141">
            <v>0</v>
          </cell>
          <cell r="AW141">
            <v>1311.0342820479207</v>
          </cell>
        </row>
        <row r="142">
          <cell r="AL142">
            <v>0</v>
          </cell>
          <cell r="AW142">
            <v>2247.060455837734</v>
          </cell>
        </row>
        <row r="143">
          <cell r="AL143">
            <v>0</v>
          </cell>
          <cell r="AW143">
            <v>4174.4253235795677</v>
          </cell>
        </row>
        <row r="144">
          <cell r="AL144">
            <v>0</v>
          </cell>
          <cell r="AW144">
            <v>17910.849672757966</v>
          </cell>
        </row>
        <row r="145">
          <cell r="AL145">
            <v>0</v>
          </cell>
          <cell r="AW145">
            <v>40938.270416395739</v>
          </cell>
        </row>
        <row r="146">
          <cell r="AL146">
            <v>0</v>
          </cell>
          <cell r="AW146">
            <v>149410.90214163667</v>
          </cell>
        </row>
        <row r="147">
          <cell r="AL147">
            <v>0</v>
          </cell>
          <cell r="AW147">
            <v>320874.13488165324</v>
          </cell>
        </row>
        <row r="148">
          <cell r="AL148">
            <v>0</v>
          </cell>
          <cell r="AW148">
            <v>585649.1383141051</v>
          </cell>
        </row>
        <row r="149">
          <cell r="AL149">
            <v>0</v>
          </cell>
          <cell r="AW149">
            <v>2546672.5296286247</v>
          </cell>
        </row>
        <row r="150">
          <cell r="AL150">
            <v>0</v>
          </cell>
          <cell r="AW150">
            <v>4484466.3683953099</v>
          </cell>
        </row>
        <row r="151">
          <cell r="AL151">
            <v>0</v>
          </cell>
          <cell r="AW151">
            <v>5409902.3791725552</v>
          </cell>
        </row>
        <row r="152">
          <cell r="AL152">
            <v>0</v>
          </cell>
          <cell r="AW152">
            <v>5409902.3791725552</v>
          </cell>
        </row>
        <row r="153">
          <cell r="AL153">
            <v>0</v>
          </cell>
          <cell r="AW153">
            <v>5409902.3791725552</v>
          </cell>
        </row>
        <row r="154">
          <cell r="AL154">
            <v>0</v>
          </cell>
          <cell r="AW154">
            <v>5409902.3791725552</v>
          </cell>
        </row>
        <row r="184">
          <cell r="AL184">
            <v>0</v>
          </cell>
          <cell r="AW184">
            <v>360</v>
          </cell>
        </row>
        <row r="185">
          <cell r="AL185">
            <v>0</v>
          </cell>
          <cell r="AW185">
            <v>678.36379623301229</v>
          </cell>
        </row>
        <row r="186">
          <cell r="AL186">
            <v>0</v>
          </cell>
          <cell r="AW186">
            <v>1309.1381252012686</v>
          </cell>
        </row>
        <row r="187">
          <cell r="AL187">
            <v>0</v>
          </cell>
          <cell r="AW187">
            <v>2248.5260132383969</v>
          </cell>
        </row>
        <row r="188">
          <cell r="AL188">
            <v>0</v>
          </cell>
          <cell r="AW188">
            <v>4294.7401180492943</v>
          </cell>
        </row>
        <row r="189">
          <cell r="AL189">
            <v>0</v>
          </cell>
          <cell r="AW189">
            <v>17979.017693220536</v>
          </cell>
        </row>
        <row r="190">
          <cell r="AL190">
            <v>0</v>
          </cell>
          <cell r="AW190">
            <v>41076.011314736199</v>
          </cell>
        </row>
        <row r="191">
          <cell r="AL191">
            <v>0</v>
          </cell>
          <cell r="AW191">
            <v>149306.00928633986</v>
          </cell>
        </row>
        <row r="192">
          <cell r="AL192">
            <v>0</v>
          </cell>
          <cell r="AW192">
            <v>320780.63869955053</v>
          </cell>
        </row>
        <row r="193">
          <cell r="AL193">
            <v>0</v>
          </cell>
          <cell r="AW193">
            <v>616506.36626113055</v>
          </cell>
        </row>
        <row r="194">
          <cell r="AL194">
            <v>0</v>
          </cell>
          <cell r="AW194">
            <v>2545792.5412570918</v>
          </cell>
        </row>
        <row r="195">
          <cell r="AL195">
            <v>0</v>
          </cell>
          <cell r="AW195">
            <v>4481099.0450873785</v>
          </cell>
        </row>
        <row r="196">
          <cell r="AL196">
            <v>0</v>
          </cell>
          <cell r="AW196">
            <v>5405150.4522744399</v>
          </cell>
        </row>
        <row r="197">
          <cell r="AL197">
            <v>0</v>
          </cell>
          <cell r="AW197">
            <v>5405150.4522744399</v>
          </cell>
        </row>
        <row r="198">
          <cell r="AL198">
            <v>0</v>
          </cell>
          <cell r="AW198">
            <v>5405150.4522744399</v>
          </cell>
        </row>
        <row r="199">
          <cell r="AL199">
            <v>0</v>
          </cell>
          <cell r="AW199">
            <v>5405150.4522744399</v>
          </cell>
        </row>
      </sheetData>
      <sheetData sheetId="11">
        <row r="4">
          <cell r="BK4">
            <v>0</v>
          </cell>
          <cell r="BY4">
            <v>138</v>
          </cell>
        </row>
        <row r="5">
          <cell r="BK5">
            <v>0</v>
          </cell>
          <cell r="BY5">
            <v>664</v>
          </cell>
        </row>
        <row r="6">
          <cell r="BK6">
            <v>0</v>
          </cell>
          <cell r="BY6">
            <v>1612.5737676322342</v>
          </cell>
        </row>
        <row r="7">
          <cell r="BK7">
            <v>0</v>
          </cell>
          <cell r="BY7">
            <v>7107.9609000727214</v>
          </cell>
        </row>
        <row r="8">
          <cell r="BK8">
            <v>0</v>
          </cell>
          <cell r="BY8">
            <v>9553.8669083959576</v>
          </cell>
        </row>
        <row r="9">
          <cell r="BK9">
            <v>0</v>
          </cell>
          <cell r="BY9">
            <v>17940.983682179969</v>
          </cell>
        </row>
        <row r="10">
          <cell r="BK10">
            <v>0</v>
          </cell>
          <cell r="BY10">
            <v>26080.042747992607</v>
          </cell>
        </row>
        <row r="11">
          <cell r="BK11">
            <v>0</v>
          </cell>
          <cell r="BY11">
            <v>29006.959189681667</v>
          </cell>
        </row>
        <row r="12">
          <cell r="BK12">
            <v>0</v>
          </cell>
          <cell r="BY12">
            <v>29006.959189681667</v>
          </cell>
        </row>
        <row r="13">
          <cell r="BK13">
            <v>0</v>
          </cell>
          <cell r="BY13">
            <v>29006.959189681667</v>
          </cell>
        </row>
        <row r="14">
          <cell r="BK14">
            <v>0</v>
          </cell>
          <cell r="BY14">
            <v>29006.959189681667</v>
          </cell>
        </row>
        <row r="15">
          <cell r="BK15">
            <v>0</v>
          </cell>
          <cell r="BY15">
            <v>29006.959189681667</v>
          </cell>
        </row>
        <row r="16">
          <cell r="BK16">
            <v>0</v>
          </cell>
          <cell r="BY16">
            <v>29006.959189681667</v>
          </cell>
        </row>
        <row r="17">
          <cell r="BK17">
            <v>0</v>
          </cell>
          <cell r="BY17">
            <v>29006.959189681667</v>
          </cell>
        </row>
        <row r="18">
          <cell r="BK18">
            <v>0</v>
          </cell>
          <cell r="BY18">
            <v>29006.959189681667</v>
          </cell>
        </row>
        <row r="19">
          <cell r="BK19">
            <v>0</v>
          </cell>
          <cell r="BY19">
            <v>29006.959189681667</v>
          </cell>
        </row>
        <row r="49">
          <cell r="BK49">
            <v>0</v>
          </cell>
          <cell r="BY49">
            <v>240.29069154193928</v>
          </cell>
        </row>
        <row r="50">
          <cell r="BK50">
            <v>0</v>
          </cell>
          <cell r="BY50">
            <v>919.77255348352753</v>
          </cell>
        </row>
        <row r="51">
          <cell r="BK51">
            <v>0</v>
          </cell>
          <cell r="BY51">
            <v>2689.5193853363808</v>
          </cell>
        </row>
        <row r="52">
          <cell r="BK52">
            <v>0</v>
          </cell>
          <cell r="BY52">
            <v>8479.432860795072</v>
          </cell>
        </row>
        <row r="53">
          <cell r="BK53">
            <v>0</v>
          </cell>
          <cell r="BY53">
            <v>12429.480792940454</v>
          </cell>
        </row>
        <row r="54">
          <cell r="BK54">
            <v>0</v>
          </cell>
          <cell r="BY54">
            <v>23379.891640932794</v>
          </cell>
        </row>
        <row r="55">
          <cell r="BK55">
            <v>0</v>
          </cell>
          <cell r="BY55">
            <v>34209.078645721165</v>
          </cell>
        </row>
        <row r="56">
          <cell r="BK56">
            <v>0</v>
          </cell>
          <cell r="BY56">
            <v>36994.791064037781</v>
          </cell>
        </row>
        <row r="57">
          <cell r="BK57">
            <v>0</v>
          </cell>
          <cell r="BY57">
            <v>36994.791064037781</v>
          </cell>
        </row>
        <row r="58">
          <cell r="BK58">
            <v>0</v>
          </cell>
          <cell r="BY58">
            <v>36994.791064037781</v>
          </cell>
        </row>
        <row r="59">
          <cell r="BK59">
            <v>0</v>
          </cell>
          <cell r="BY59">
            <v>36994.791064037781</v>
          </cell>
        </row>
        <row r="60">
          <cell r="BK60">
            <v>0</v>
          </cell>
          <cell r="BY60">
            <v>36994.791064037781</v>
          </cell>
        </row>
        <row r="61">
          <cell r="BK61">
            <v>0</v>
          </cell>
          <cell r="BY61">
            <v>36994.791064037781</v>
          </cell>
        </row>
        <row r="62">
          <cell r="BK62">
            <v>0</v>
          </cell>
          <cell r="BY62">
            <v>36994.791064037781</v>
          </cell>
        </row>
        <row r="63">
          <cell r="BK63">
            <v>0</v>
          </cell>
          <cell r="BY63">
            <v>36994.791064037781</v>
          </cell>
        </row>
        <row r="64">
          <cell r="BK64">
            <v>0</v>
          </cell>
          <cell r="BY64">
            <v>36994.791064037781</v>
          </cell>
        </row>
        <row r="94">
          <cell r="BK94">
            <v>0</v>
          </cell>
          <cell r="BY94">
            <v>424.2119413774995</v>
          </cell>
        </row>
        <row r="95">
          <cell r="BK95">
            <v>0</v>
          </cell>
          <cell r="BY95">
            <v>1401.0144049991102</v>
          </cell>
        </row>
        <row r="96">
          <cell r="BK96">
            <v>0</v>
          </cell>
          <cell r="BY96">
            <v>4354.2871376310441</v>
          </cell>
        </row>
        <row r="97">
          <cell r="BK97">
            <v>0</v>
          </cell>
          <cell r="BY97">
            <v>10968.889633212058</v>
          </cell>
        </row>
        <row r="98">
          <cell r="BK98">
            <v>0</v>
          </cell>
          <cell r="BY98">
            <v>17463.243949297714</v>
          </cell>
        </row>
        <row r="99">
          <cell r="BK99">
            <v>0</v>
          </cell>
          <cell r="BY99">
            <v>33488.412520618338</v>
          </cell>
        </row>
        <row r="100">
          <cell r="BK100">
            <v>0</v>
          </cell>
          <cell r="BY100">
            <v>49500.04823026713</v>
          </cell>
        </row>
        <row r="101">
          <cell r="BK101">
            <v>0</v>
          </cell>
          <cell r="BY101">
            <v>52309.217163781708</v>
          </cell>
        </row>
        <row r="102">
          <cell r="BK102">
            <v>0</v>
          </cell>
          <cell r="BY102">
            <v>52309.217163781708</v>
          </cell>
        </row>
        <row r="103">
          <cell r="BK103">
            <v>0</v>
          </cell>
          <cell r="BY103">
            <v>52309.217163781708</v>
          </cell>
        </row>
        <row r="104">
          <cell r="BK104">
            <v>0</v>
          </cell>
          <cell r="BY104">
            <v>52309.217163781708</v>
          </cell>
        </row>
        <row r="105">
          <cell r="BK105">
            <v>0</v>
          </cell>
          <cell r="BY105">
            <v>52309.217163781708</v>
          </cell>
        </row>
        <row r="106">
          <cell r="BK106">
            <v>0</v>
          </cell>
          <cell r="BY106">
            <v>52309.217163781708</v>
          </cell>
        </row>
        <row r="107">
          <cell r="BK107">
            <v>0</v>
          </cell>
          <cell r="BY107">
            <v>52309.217163781708</v>
          </cell>
        </row>
        <row r="108">
          <cell r="BK108">
            <v>0</v>
          </cell>
          <cell r="BY108">
            <v>52309.217163781708</v>
          </cell>
        </row>
        <row r="109">
          <cell r="BK109">
            <v>0</v>
          </cell>
          <cell r="BY109">
            <v>52309.217163781708</v>
          </cell>
        </row>
        <row r="139">
          <cell r="BK139">
            <v>0</v>
          </cell>
          <cell r="BY139">
            <v>1285.9007229208069</v>
          </cell>
        </row>
        <row r="140">
          <cell r="BK140">
            <v>0</v>
          </cell>
          <cell r="BY140">
            <v>3898.4506916056375</v>
          </cell>
        </row>
        <row r="141">
          <cell r="BK141">
            <v>0</v>
          </cell>
          <cell r="BY141">
            <v>10907.31020586866</v>
          </cell>
        </row>
        <row r="142">
          <cell r="BK142">
            <v>0</v>
          </cell>
          <cell r="BY142">
            <v>23566.530326308835</v>
          </cell>
        </row>
        <row r="143">
          <cell r="BK143">
            <v>0</v>
          </cell>
          <cell r="BY143">
            <v>43594.309963353517</v>
          </cell>
        </row>
        <row r="144">
          <cell r="BK144">
            <v>0</v>
          </cell>
          <cell r="BY144">
            <v>86140.35874588431</v>
          </cell>
        </row>
        <row r="145">
          <cell r="BK145">
            <v>0</v>
          </cell>
          <cell r="BY145">
            <v>128201.7267865585</v>
          </cell>
        </row>
        <row r="146">
          <cell r="BK146">
            <v>0</v>
          </cell>
          <cell r="BY146">
            <v>130854.23071549316</v>
          </cell>
        </row>
        <row r="147">
          <cell r="BK147">
            <v>0</v>
          </cell>
          <cell r="BY147">
            <v>130854.23071549316</v>
          </cell>
        </row>
        <row r="148">
          <cell r="BK148">
            <v>0</v>
          </cell>
          <cell r="BY148">
            <v>130854.23071549316</v>
          </cell>
        </row>
        <row r="149">
          <cell r="BK149">
            <v>0</v>
          </cell>
          <cell r="BY149">
            <v>130854.23071549316</v>
          </cell>
        </row>
        <row r="150">
          <cell r="BK150">
            <v>0</v>
          </cell>
          <cell r="BY150">
            <v>130854.23071549316</v>
          </cell>
        </row>
        <row r="151">
          <cell r="BK151">
            <v>0</v>
          </cell>
          <cell r="BY151">
            <v>130854.23071549316</v>
          </cell>
        </row>
        <row r="152">
          <cell r="BK152">
            <v>0</v>
          </cell>
          <cell r="BY152">
            <v>130854.23071549316</v>
          </cell>
        </row>
        <row r="153">
          <cell r="BK153">
            <v>0</v>
          </cell>
          <cell r="BY153">
            <v>130854.23071549316</v>
          </cell>
        </row>
        <row r="154">
          <cell r="BK154">
            <v>0</v>
          </cell>
          <cell r="BY154">
            <v>130854.23071549316</v>
          </cell>
        </row>
        <row r="184">
          <cell r="BK184">
            <v>0</v>
          </cell>
          <cell r="BY184">
            <v>1311.9627551592109</v>
          </cell>
        </row>
        <row r="185">
          <cell r="BK185">
            <v>0</v>
          </cell>
          <cell r="BY185">
            <v>3930.0566916888215</v>
          </cell>
        </row>
        <row r="186">
          <cell r="BK186">
            <v>0</v>
          </cell>
          <cell r="BY186">
            <v>11268.156041507866</v>
          </cell>
        </row>
        <row r="187">
          <cell r="BK187">
            <v>0</v>
          </cell>
          <cell r="BY187">
            <v>23595.598344698308</v>
          </cell>
        </row>
        <row r="188">
          <cell r="BK188">
            <v>0</v>
          </cell>
          <cell r="BY188">
            <v>43740.743311076207</v>
          </cell>
        </row>
        <row r="189">
          <cell r="BK189">
            <v>0</v>
          </cell>
          <cell r="BY189">
            <v>86215.7001101817</v>
          </cell>
        </row>
        <row r="190">
          <cell r="BK190">
            <v>0</v>
          </cell>
          <cell r="BY190">
            <v>128290.14115338789</v>
          </cell>
        </row>
        <row r="191">
          <cell r="BK191">
            <v>0</v>
          </cell>
          <cell r="BY191">
            <v>130883.29873388264</v>
          </cell>
        </row>
        <row r="192">
          <cell r="BK192">
            <v>0</v>
          </cell>
          <cell r="BY192">
            <v>130883.29873388264</v>
          </cell>
        </row>
        <row r="193">
          <cell r="BK193">
            <v>0</v>
          </cell>
          <cell r="BY193">
            <v>130883.29873388264</v>
          </cell>
        </row>
        <row r="194">
          <cell r="BK194">
            <v>0</v>
          </cell>
          <cell r="BY194">
            <v>130883.29873388264</v>
          </cell>
        </row>
        <row r="195">
          <cell r="BK195">
            <v>0</v>
          </cell>
          <cell r="BY195">
            <v>130883.29873388264</v>
          </cell>
        </row>
        <row r="196">
          <cell r="BK196">
            <v>0</v>
          </cell>
          <cell r="BY196">
            <v>130883.29873388264</v>
          </cell>
        </row>
        <row r="197">
          <cell r="BK197">
            <v>0</v>
          </cell>
          <cell r="BY197">
            <v>130883.29873388264</v>
          </cell>
        </row>
        <row r="198">
          <cell r="BK198">
            <v>0</v>
          </cell>
          <cell r="BY198">
            <v>130883.29873388264</v>
          </cell>
        </row>
        <row r="199">
          <cell r="BK199">
            <v>0</v>
          </cell>
          <cell r="BY199">
            <v>130883.29873388264</v>
          </cell>
        </row>
      </sheetData>
      <sheetData sheetId="12"/>
      <sheetData sheetId="13"/>
      <sheetData sheetId="14"/>
      <sheetData sheetId="15">
        <row r="4">
          <cell r="Q4">
            <v>8.0727058915898624</v>
          </cell>
          <cell r="R4">
            <v>8.1334038954198036</v>
          </cell>
          <cell r="S4">
            <v>8.0912184009044807</v>
          </cell>
          <cell r="T4">
            <v>8.4977630365328167</v>
          </cell>
          <cell r="U4">
            <v>8.4657391115457301</v>
          </cell>
          <cell r="AN4">
            <v>141.63189591373225</v>
          </cell>
          <cell r="AO4">
            <v>142.45309259056171</v>
          </cell>
          <cell r="AP4">
            <v>142.3898745578615</v>
          </cell>
          <cell r="AQ4">
            <v>146.21109300606895</v>
          </cell>
          <cell r="AR4">
            <v>145.87277552242472</v>
          </cell>
          <cell r="CD4">
            <v>1000</v>
          </cell>
          <cell r="CE4">
            <v>1000</v>
          </cell>
          <cell r="CF4">
            <v>1000</v>
          </cell>
          <cell r="CG4">
            <v>1000</v>
          </cell>
          <cell r="CH4">
            <v>1000</v>
          </cell>
          <cell r="CY4">
            <v>3.5</v>
          </cell>
          <cell r="CZ4">
            <v>3.5061382200082463</v>
          </cell>
          <cell r="DA4">
            <v>3.4851536111373633</v>
          </cell>
          <cell r="DB4">
            <v>3.5995789245238257</v>
          </cell>
          <cell r="DC4">
            <v>3.5935508915850818</v>
          </cell>
          <cell r="DT4">
            <v>1.5383660207693273E-2</v>
          </cell>
          <cell r="DU4">
            <v>1.5651583281523052E-2</v>
          </cell>
          <cell r="DV4">
            <v>1.6067552143110175E-2</v>
          </cell>
          <cell r="DW4">
            <v>1.7995736610803725E-2</v>
          </cell>
          <cell r="DX4">
            <v>1.7934702777298916E-2</v>
          </cell>
          <cell r="EO4">
            <v>5.8164713271888126E-4</v>
          </cell>
          <cell r="EP4">
            <v>8.0533377633991085E-4</v>
          </cell>
          <cell r="EQ4">
            <v>1.3631931320416124E-3</v>
          </cell>
          <cell r="ER4">
            <v>0</v>
          </cell>
          <cell r="ES4">
            <v>0</v>
          </cell>
        </row>
        <row r="5">
          <cell r="Q5">
            <v>16.145411783179725</v>
          </cell>
          <cell r="R5">
            <v>16.266807790839607</v>
          </cell>
          <cell r="S5">
            <v>16.182436801808947</v>
          </cell>
          <cell r="T5">
            <v>16.995526073065633</v>
          </cell>
          <cell r="U5">
            <v>16.931478223091474</v>
          </cell>
          <cell r="AN5">
            <v>283.26379182746427</v>
          </cell>
          <cell r="AO5">
            <v>284.90618518112365</v>
          </cell>
          <cell r="AP5">
            <v>284.77974911572278</v>
          </cell>
          <cell r="AQ5">
            <v>292.42218601213767</v>
          </cell>
          <cell r="AR5">
            <v>291.74555104484944</v>
          </cell>
          <cell r="CD5">
            <v>1021.1111111111111</v>
          </cell>
          <cell r="CE5">
            <v>1021.1111111111111</v>
          </cell>
          <cell r="CF5">
            <v>1020.022375927851</v>
          </cell>
          <cell r="CG5">
            <v>1021.0821621721241</v>
          </cell>
          <cell r="CH5">
            <v>1020.6677349075853</v>
          </cell>
          <cell r="CY5">
            <v>7</v>
          </cell>
          <cell r="CZ5">
            <v>7.0122764400164961</v>
          </cell>
          <cell r="DA5">
            <v>6.9703072222747267</v>
          </cell>
          <cell r="DB5">
            <v>7.1991578490476478</v>
          </cell>
          <cell r="DC5">
            <v>7.1871017831701636</v>
          </cell>
          <cell r="DT5">
            <v>3.0767320415386559E-2</v>
          </cell>
          <cell r="DU5">
            <v>3.1303166563046061E-2</v>
          </cell>
          <cell r="DV5">
            <v>3.2135104286220351E-2</v>
          </cell>
          <cell r="DW5">
            <v>3.5991473221607423E-2</v>
          </cell>
          <cell r="DX5">
            <v>3.5869405554597861E-2</v>
          </cell>
          <cell r="EO5">
            <v>1.1632942654377634E-3</v>
          </cell>
          <cell r="EP5">
            <v>1.6106675526798217E-3</v>
          </cell>
          <cell r="EQ5">
            <v>2.7263862640832266E-3</v>
          </cell>
          <cell r="ER5">
            <v>0</v>
          </cell>
          <cell r="ES5">
            <v>0</v>
          </cell>
        </row>
        <row r="6">
          <cell r="Q6">
            <v>24.218117674769587</v>
          </cell>
          <cell r="R6">
            <v>24.400211686259425</v>
          </cell>
          <cell r="S6">
            <v>24.273655202713407</v>
          </cell>
          <cell r="T6">
            <v>25.493289109598457</v>
          </cell>
          <cell r="U6">
            <v>25.397217334637212</v>
          </cell>
          <cell r="AN6">
            <v>424.89568774119641</v>
          </cell>
          <cell r="AO6">
            <v>427.35927777168547</v>
          </cell>
          <cell r="AP6">
            <v>427.16962367358428</v>
          </cell>
          <cell r="AQ6">
            <v>438.63327901820651</v>
          </cell>
          <cell r="AR6">
            <v>437.61832656727415</v>
          </cell>
          <cell r="CD6">
            <v>1042.2222222222222</v>
          </cell>
          <cell r="CE6">
            <v>1042.2222222222222</v>
          </cell>
          <cell r="CF6">
            <v>1040.0447518557021</v>
          </cell>
          <cell r="CG6">
            <v>1042.1643243442481</v>
          </cell>
          <cell r="CH6">
            <v>1041.3354698151707</v>
          </cell>
          <cell r="CY6">
            <v>10.5</v>
          </cell>
          <cell r="CZ6">
            <v>10.518414660024742</v>
          </cell>
          <cell r="DA6">
            <v>10.455460833412086</v>
          </cell>
          <cell r="DB6">
            <v>10.798736773571473</v>
          </cell>
          <cell r="DC6">
            <v>10.780652674755242</v>
          </cell>
          <cell r="DT6">
            <v>4.6150980623079846E-2</v>
          </cell>
          <cell r="DU6">
            <v>4.6954749844569085E-2</v>
          </cell>
          <cell r="DV6">
            <v>4.8202656429330512E-2</v>
          </cell>
          <cell r="DW6">
            <v>5.3987209832411148E-2</v>
          </cell>
          <cell r="DX6">
            <v>5.3804108331896805E-2</v>
          </cell>
          <cell r="EO6">
            <v>1.7449413981566455E-3</v>
          </cell>
          <cell r="EP6">
            <v>2.4160013290197326E-3</v>
          </cell>
          <cell r="EQ6">
            <v>4.0895793961248407E-3</v>
          </cell>
          <cell r="ER6">
            <v>0</v>
          </cell>
          <cell r="ES6">
            <v>0</v>
          </cell>
        </row>
        <row r="7">
          <cell r="Q7">
            <v>32.29082356635945</v>
          </cell>
          <cell r="R7">
            <v>32.533615581679229</v>
          </cell>
          <cell r="S7">
            <v>32.364873603617873</v>
          </cell>
          <cell r="T7">
            <v>33.991052146131274</v>
          </cell>
          <cell r="U7">
            <v>33.862956446182949</v>
          </cell>
          <cell r="AN7">
            <v>566.52758365492855</v>
          </cell>
          <cell r="AO7">
            <v>569.81237036224741</v>
          </cell>
          <cell r="AP7">
            <v>569.55949823144567</v>
          </cell>
          <cell r="AQ7">
            <v>584.84437202427534</v>
          </cell>
          <cell r="AR7">
            <v>583.49110208969898</v>
          </cell>
          <cell r="CD7">
            <v>1063.3333333333333</v>
          </cell>
          <cell r="CE7">
            <v>1063.3333333333333</v>
          </cell>
          <cell r="CF7">
            <v>1060.0671277835531</v>
          </cell>
          <cell r="CG7">
            <v>1063.2464865163722</v>
          </cell>
          <cell r="CH7">
            <v>1062.003204722756</v>
          </cell>
          <cell r="CY7">
            <v>14</v>
          </cell>
          <cell r="CZ7">
            <v>14.024552880032992</v>
          </cell>
          <cell r="DA7">
            <v>13.94061444454945</v>
          </cell>
          <cell r="DB7">
            <v>14.398315698095299</v>
          </cell>
          <cell r="DC7">
            <v>14.374203566340324</v>
          </cell>
          <cell r="DT7">
            <v>6.1534640830773119E-2</v>
          </cell>
          <cell r="DU7">
            <v>6.2606333126092109E-2</v>
          </cell>
          <cell r="DV7">
            <v>6.4270208572440687E-2</v>
          </cell>
          <cell r="DW7">
            <v>7.1982946443214874E-2</v>
          </cell>
          <cell r="DX7">
            <v>7.1738811109195735E-2</v>
          </cell>
          <cell r="EO7">
            <v>2.3265885308755268E-3</v>
          </cell>
          <cell r="EP7">
            <v>3.2213351053596443E-3</v>
          </cell>
          <cell r="EQ7">
            <v>5.4527725281664531E-3</v>
          </cell>
          <cell r="ER7">
            <v>0</v>
          </cell>
          <cell r="ES7">
            <v>0</v>
          </cell>
        </row>
        <row r="8">
          <cell r="Q8">
            <v>40.363529457949305</v>
          </cell>
          <cell r="R8">
            <v>40.667019477099039</v>
          </cell>
          <cell r="S8">
            <v>40.45609200452234</v>
          </cell>
          <cell r="T8">
            <v>42.488815182664091</v>
          </cell>
          <cell r="U8">
            <v>42.328695557728693</v>
          </cell>
          <cell r="AN8">
            <v>708.15947956866069</v>
          </cell>
          <cell r="AO8">
            <v>712.26546295280923</v>
          </cell>
          <cell r="AP8">
            <v>711.94937278930706</v>
          </cell>
          <cell r="AQ8">
            <v>731.05546503034418</v>
          </cell>
          <cell r="AR8">
            <v>729.3638776121237</v>
          </cell>
          <cell r="CD8">
            <v>1084.4444444444443</v>
          </cell>
          <cell r="CE8">
            <v>1084.4444444444443</v>
          </cell>
          <cell r="CF8">
            <v>1080.0895037114042</v>
          </cell>
          <cell r="CG8">
            <v>1084.3286486884963</v>
          </cell>
          <cell r="CH8">
            <v>1082.6709396303413</v>
          </cell>
          <cell r="CY8">
            <v>17.5</v>
          </cell>
          <cell r="CZ8">
            <v>17.530691100041238</v>
          </cell>
          <cell r="DA8">
            <v>17.425768055686813</v>
          </cell>
          <cell r="DB8">
            <v>17.997894622619121</v>
          </cell>
          <cell r="DC8">
            <v>17.967754457925402</v>
          </cell>
          <cell r="DT8">
            <v>7.6918301038466405E-2</v>
          </cell>
          <cell r="DU8">
            <v>7.8257916407615133E-2</v>
          </cell>
          <cell r="DV8">
            <v>8.0337760715550863E-2</v>
          </cell>
          <cell r="DW8">
            <v>8.9978683054018599E-2</v>
          </cell>
          <cell r="DX8">
            <v>8.9673513886494666E-2</v>
          </cell>
          <cell r="EO8">
            <v>2.9082356635944089E-3</v>
          </cell>
          <cell r="EP8">
            <v>4.0266688816995551E-3</v>
          </cell>
          <cell r="EQ8">
            <v>6.8159656602080673E-3</v>
          </cell>
          <cell r="ER8">
            <v>0</v>
          </cell>
          <cell r="ES8">
            <v>0</v>
          </cell>
        </row>
        <row r="9">
          <cell r="Q9">
            <v>48.436235349539167</v>
          </cell>
          <cell r="R9">
            <v>48.80042337251885</v>
          </cell>
          <cell r="S9">
            <v>48.547310405426806</v>
          </cell>
          <cell r="T9">
            <v>50.986578219196907</v>
          </cell>
          <cell r="U9">
            <v>50.79443466927443</v>
          </cell>
          <cell r="AN9">
            <v>849.79137548239282</v>
          </cell>
          <cell r="AO9">
            <v>854.71855554337117</v>
          </cell>
          <cell r="AP9">
            <v>854.33924734716845</v>
          </cell>
          <cell r="AQ9">
            <v>877.26655803641302</v>
          </cell>
          <cell r="AR9">
            <v>875.23665313454853</v>
          </cell>
          <cell r="CD9">
            <v>1105.5555555555554</v>
          </cell>
          <cell r="CE9">
            <v>1105.5555555555554</v>
          </cell>
          <cell r="CF9">
            <v>1100.1118796392552</v>
          </cell>
          <cell r="CG9">
            <v>1105.4108108606204</v>
          </cell>
          <cell r="CH9">
            <v>1103.3386745379266</v>
          </cell>
          <cell r="CY9">
            <v>21</v>
          </cell>
          <cell r="CZ9">
            <v>21.036829320049485</v>
          </cell>
          <cell r="DA9">
            <v>20.910921666824173</v>
          </cell>
          <cell r="DB9">
            <v>21.597473547142947</v>
          </cell>
          <cell r="DC9">
            <v>21.561305349510484</v>
          </cell>
          <cell r="DT9">
            <v>9.2301961246159692E-2</v>
          </cell>
          <cell r="DU9">
            <v>9.3909499689138157E-2</v>
          </cell>
          <cell r="DV9">
            <v>9.6405312858661038E-2</v>
          </cell>
          <cell r="DW9">
            <v>0.10797441966482232</v>
          </cell>
          <cell r="DX9">
            <v>0.10760821666379361</v>
          </cell>
          <cell r="EO9">
            <v>3.4898827963132906E-3</v>
          </cell>
          <cell r="EP9">
            <v>4.832002658039466E-3</v>
          </cell>
          <cell r="EQ9">
            <v>8.1791587922496814E-3</v>
          </cell>
          <cell r="ER9">
            <v>0</v>
          </cell>
          <cell r="ES9">
            <v>0</v>
          </cell>
        </row>
        <row r="10">
          <cell r="Q10">
            <v>56.50894124112903</v>
          </cell>
          <cell r="R10">
            <v>56.933827267938653</v>
          </cell>
          <cell r="S10">
            <v>56.638528806331273</v>
          </cell>
          <cell r="T10">
            <v>59.484341255729731</v>
          </cell>
          <cell r="U10">
            <v>59.260173780820168</v>
          </cell>
          <cell r="AN10">
            <v>991.42327139612496</v>
          </cell>
          <cell r="AO10">
            <v>997.1716481339331</v>
          </cell>
          <cell r="AP10">
            <v>996.72912190502984</v>
          </cell>
          <cell r="AQ10">
            <v>1023.4776510424817</v>
          </cell>
          <cell r="AR10">
            <v>1021.1094286569733</v>
          </cell>
          <cell r="CD10">
            <v>1126.6666666666665</v>
          </cell>
          <cell r="CE10">
            <v>1126.6666666666665</v>
          </cell>
          <cell r="CF10">
            <v>1120.1342555671063</v>
          </cell>
          <cell r="CG10">
            <v>1126.4929730327444</v>
          </cell>
          <cell r="CH10">
            <v>1124.006409445512</v>
          </cell>
          <cell r="CY10">
            <v>24.5</v>
          </cell>
          <cell r="CZ10">
            <v>24.542967540057735</v>
          </cell>
          <cell r="DA10">
            <v>24.396075277961536</v>
          </cell>
          <cell r="DB10">
            <v>25.197052471666773</v>
          </cell>
          <cell r="DC10">
            <v>25.154856241095562</v>
          </cell>
          <cell r="DT10">
            <v>0.10768562145385296</v>
          </cell>
          <cell r="DU10">
            <v>0.10956108297066118</v>
          </cell>
          <cell r="DV10">
            <v>0.11247286500177121</v>
          </cell>
          <cell r="DW10">
            <v>0.12597015627562605</v>
          </cell>
          <cell r="DX10">
            <v>0.12554291944109255</v>
          </cell>
          <cell r="EO10">
            <v>4.0715299290321723E-3</v>
          </cell>
          <cell r="EP10">
            <v>5.6373364343793777E-3</v>
          </cell>
          <cell r="EQ10">
            <v>9.5423519242912938E-3</v>
          </cell>
          <cell r="ER10">
            <v>0</v>
          </cell>
          <cell r="ES10">
            <v>0</v>
          </cell>
        </row>
        <row r="11">
          <cell r="Q11">
            <v>64.581647132718885</v>
          </cell>
          <cell r="R11">
            <v>65.067231163358471</v>
          </cell>
          <cell r="S11">
            <v>64.729747207235732</v>
          </cell>
          <cell r="T11">
            <v>67.982104292262548</v>
          </cell>
          <cell r="U11">
            <v>67.725912892365912</v>
          </cell>
          <cell r="AN11">
            <v>1133.0551673098571</v>
          </cell>
          <cell r="AO11">
            <v>1139.624740724495</v>
          </cell>
          <cell r="AP11">
            <v>1139.1189964628911</v>
          </cell>
          <cell r="AQ11">
            <v>1169.6887440485507</v>
          </cell>
          <cell r="AR11">
            <v>1166.982204179398</v>
          </cell>
          <cell r="CD11">
            <v>1147.7777777777776</v>
          </cell>
          <cell r="CE11">
            <v>1147.7777777777776</v>
          </cell>
          <cell r="CF11">
            <v>1140.1566314949573</v>
          </cell>
          <cell r="CG11">
            <v>1147.5751352048685</v>
          </cell>
          <cell r="CH11">
            <v>1144.6741443530973</v>
          </cell>
          <cell r="CY11">
            <v>28</v>
          </cell>
          <cell r="CZ11">
            <v>28.049105760065984</v>
          </cell>
          <cell r="DA11">
            <v>27.8812288890989</v>
          </cell>
          <cell r="DB11">
            <v>28.796631396190598</v>
          </cell>
          <cell r="DC11">
            <v>28.74840713268064</v>
          </cell>
          <cell r="DT11">
            <v>0.12306928166154625</v>
          </cell>
          <cell r="DU11">
            <v>0.12521266625218419</v>
          </cell>
          <cell r="DV11">
            <v>0.1285404171448814</v>
          </cell>
          <cell r="DW11">
            <v>0.14396589288642977</v>
          </cell>
          <cell r="DX11">
            <v>0.1434776222183915</v>
          </cell>
          <cell r="EO11">
            <v>4.6531770617510545E-3</v>
          </cell>
          <cell r="EP11">
            <v>6.4426702107192885E-3</v>
          </cell>
          <cell r="EQ11">
            <v>1.090554505633291E-2</v>
          </cell>
          <cell r="ER11">
            <v>0</v>
          </cell>
          <cell r="ES11">
            <v>0</v>
          </cell>
        </row>
        <row r="12">
          <cell r="Q12">
            <v>72.654353024308747</v>
          </cell>
          <cell r="R12">
            <v>73.200635058778275</v>
          </cell>
          <cell r="S12">
            <v>72.820965608140213</v>
          </cell>
          <cell r="T12">
            <v>76.479867328795365</v>
          </cell>
          <cell r="U12">
            <v>76.191652003911642</v>
          </cell>
          <cell r="AN12">
            <v>1274.6870632235891</v>
          </cell>
          <cell r="AO12">
            <v>1282.0778333150568</v>
          </cell>
          <cell r="AP12">
            <v>1281.5088710207526</v>
          </cell>
          <cell r="AQ12">
            <v>1315.8998370546194</v>
          </cell>
          <cell r="AR12">
            <v>1312.8549797018227</v>
          </cell>
          <cell r="CD12">
            <v>1168.8888888888887</v>
          </cell>
          <cell r="CE12">
            <v>1168.8888888888887</v>
          </cell>
          <cell r="CF12">
            <v>1160.1790074228084</v>
          </cell>
          <cell r="CG12">
            <v>1168.6572973769926</v>
          </cell>
          <cell r="CH12">
            <v>1165.3418792606826</v>
          </cell>
          <cell r="CY12">
            <v>31.5</v>
          </cell>
          <cell r="CZ12">
            <v>31.555243980074231</v>
          </cell>
          <cell r="DA12">
            <v>31.366382500236259</v>
          </cell>
          <cell r="DB12">
            <v>32.396210320714424</v>
          </cell>
          <cell r="DC12">
            <v>32.341958024265722</v>
          </cell>
          <cell r="DT12">
            <v>0.13845294186923954</v>
          </cell>
          <cell r="DU12">
            <v>0.14086424953370724</v>
          </cell>
          <cell r="DV12">
            <v>0.14460796928799158</v>
          </cell>
          <cell r="DW12">
            <v>0.1619616294972335</v>
          </cell>
          <cell r="DX12">
            <v>0.16141232499569041</v>
          </cell>
          <cell r="EO12">
            <v>5.2348241944699357E-3</v>
          </cell>
          <cell r="EP12">
            <v>7.2480039870591994E-3</v>
          </cell>
          <cell r="EQ12">
            <v>1.2268738188374522E-2</v>
          </cell>
          <cell r="ER12">
            <v>0</v>
          </cell>
          <cell r="ES12">
            <v>0</v>
          </cell>
        </row>
        <row r="13">
          <cell r="Q13">
            <v>80.72705891589861</v>
          </cell>
          <cell r="R13">
            <v>81.019175638437019</v>
          </cell>
          <cell r="S13">
            <v>80.91218400904468</v>
          </cell>
          <cell r="T13">
            <v>84.977630365328181</v>
          </cell>
          <cell r="U13">
            <v>84.657391115457386</v>
          </cell>
          <cell r="AN13">
            <v>1416.3189591373214</v>
          </cell>
          <cell r="AO13">
            <v>1421.4599609896954</v>
          </cell>
          <cell r="AP13">
            <v>1423.8987455786139</v>
          </cell>
          <cell r="AQ13">
            <v>1462.1109300606881</v>
          </cell>
          <cell r="AR13">
            <v>1458.7277552242474</v>
          </cell>
          <cell r="CD13">
            <v>1190</v>
          </cell>
          <cell r="CE13">
            <v>1190</v>
          </cell>
          <cell r="CF13">
            <v>1180.2013833506589</v>
          </cell>
          <cell r="CG13">
            <v>1189.7394595491164</v>
          </cell>
          <cell r="CH13">
            <v>1186.0096141682682</v>
          </cell>
          <cell r="CY13">
            <v>35</v>
          </cell>
          <cell r="CZ13">
            <v>35.004155429061207</v>
          </cell>
          <cell r="DA13">
            <v>34.851536111373619</v>
          </cell>
          <cell r="DB13">
            <v>35.99578924523825</v>
          </cell>
          <cell r="DC13">
            <v>35.935508915850804</v>
          </cell>
          <cell r="DT13">
            <v>0.15383660207693281</v>
          </cell>
          <cell r="DU13">
            <v>0.15605124839858858</v>
          </cell>
          <cell r="DV13">
            <v>0.16067552143110175</v>
          </cell>
          <cell r="DW13">
            <v>0.1799573661080372</v>
          </cell>
          <cell r="DX13">
            <v>0.17934702777298936</v>
          </cell>
          <cell r="EO13">
            <v>5.8164713271888178E-3</v>
          </cell>
          <cell r="EP13">
            <v>8.0205166329505376E-3</v>
          </cell>
          <cell r="EQ13">
            <v>1.3631931320416136E-2</v>
          </cell>
          <cell r="ER13">
            <v>0</v>
          </cell>
          <cell r="ES13">
            <v>0</v>
          </cell>
        </row>
        <row r="14">
          <cell r="Q14">
            <v>81.154353024308747</v>
          </cell>
          <cell r="R14">
            <v>81.426762060565395</v>
          </cell>
          <cell r="S14">
            <v>82.025264588393725</v>
          </cell>
          <cell r="T14">
            <v>85.152408387353034</v>
          </cell>
          <cell r="U14">
            <v>85.291628972080218</v>
          </cell>
          <cell r="AN14">
            <v>1482.4491285533393</v>
          </cell>
          <cell r="AO14">
            <v>1488.5606285130311</v>
          </cell>
          <cell r="AP14">
            <v>1500.4574044965468</v>
          </cell>
          <cell r="AQ14">
            <v>1538.3893070300867</v>
          </cell>
          <cell r="AR14">
            <v>1547.0829152041515</v>
          </cell>
          <cell r="CD14">
            <v>1210</v>
          </cell>
          <cell r="CE14">
            <v>1210</v>
          </cell>
          <cell r="CF14">
            <v>1210</v>
          </cell>
          <cell r="CG14">
            <v>1210</v>
          </cell>
          <cell r="CH14">
            <v>1210</v>
          </cell>
          <cell r="CY14">
            <v>37.1</v>
          </cell>
          <cell r="CZ14">
            <v>37.106117406983174</v>
          </cell>
          <cell r="DA14">
            <v>37.092784850199635</v>
          </cell>
          <cell r="DB14">
            <v>38</v>
          </cell>
          <cell r="DC14">
            <v>38</v>
          </cell>
          <cell r="DT14">
            <v>0.15825294186923952</v>
          </cell>
          <cell r="DU14">
            <v>0.1603032998063095</v>
          </cell>
          <cell r="DV14">
            <v>0.16556246562136859</v>
          </cell>
          <cell r="DW14">
            <v>0.18380136696971319</v>
          </cell>
          <cell r="DX14">
            <v>0.18562461563201138</v>
          </cell>
          <cell r="EO14">
            <v>5.8164713271888178E-3</v>
          </cell>
          <cell r="EP14">
            <v>8.0205166329505376E-3</v>
          </cell>
          <cell r="EQ14">
            <v>1.3768203388041975E-2</v>
          </cell>
          <cell r="ER14">
            <v>2.133717422942424E-3</v>
          </cell>
          <cell r="ES14">
            <v>4.0828056091230134E-3</v>
          </cell>
        </row>
        <row r="15">
          <cell r="Q15">
            <v>81.581647132718885</v>
          </cell>
          <cell r="R15">
            <v>81.834348482693755</v>
          </cell>
          <cell r="S15">
            <v>82.363295087749052</v>
          </cell>
          <cell r="T15">
            <v>85.305219035673119</v>
          </cell>
          <cell r="U15">
            <v>85.595557965707854</v>
          </cell>
          <cell r="AN15">
            <v>1548.5792979693574</v>
          </cell>
          <cell r="AO15">
            <v>1555.6612960363668</v>
          </cell>
          <cell r="AP15">
            <v>1569.7043005555972</v>
          </cell>
          <cell r="AQ15">
            <v>1614.4831062182338</v>
          </cell>
          <cell r="AR15">
            <v>1633.0121573972071</v>
          </cell>
          <cell r="CD15">
            <v>1230</v>
          </cell>
          <cell r="CE15">
            <v>1230</v>
          </cell>
          <cell r="CF15">
            <v>1230</v>
          </cell>
          <cell r="CG15">
            <v>1230</v>
          </cell>
          <cell r="CH15">
            <v>1230</v>
          </cell>
          <cell r="CY15">
            <v>39.200000000000003</v>
          </cell>
          <cell r="CZ15">
            <v>39.208079384905133</v>
          </cell>
          <cell r="DA15">
            <v>39.195875158303423</v>
          </cell>
          <cell r="DB15">
            <v>40</v>
          </cell>
          <cell r="DC15">
            <v>40</v>
          </cell>
          <cell r="DT15">
            <v>0.16266928166154626</v>
          </cell>
          <cell r="DU15">
            <v>0.16455535121403042</v>
          </cell>
          <cell r="DV15">
            <v>0.1692075984129752</v>
          </cell>
          <cell r="DW15">
            <v>0.18760801627215526</v>
          </cell>
          <cell r="DX15">
            <v>0.19141054189906978</v>
          </cell>
          <cell r="EO15">
            <v>5.8164713271888178E-3</v>
          </cell>
          <cell r="EP15">
            <v>8.0205166329505376E-3</v>
          </cell>
          <cell r="EQ15">
            <v>1.3768203388041975E-2</v>
          </cell>
          <cell r="ER15">
            <v>4.2730664994236247E-3</v>
          </cell>
          <cell r="ES15">
            <v>8.3378115199100357E-3</v>
          </cell>
        </row>
        <row r="16">
          <cell r="Q16">
            <v>82.008941241129023</v>
          </cell>
          <cell r="R16">
            <v>82.241934904822131</v>
          </cell>
          <cell r="S16">
            <v>82.701325587104378</v>
          </cell>
          <cell r="T16">
            <v>85.458029683993203</v>
          </cell>
          <cell r="U16">
            <v>85.899486959335505</v>
          </cell>
          <cell r="AN16">
            <v>1614.7094673853753</v>
          </cell>
          <cell r="AO16">
            <v>1622.7619635597023</v>
          </cell>
          <cell r="AP16">
            <v>1638.9511966146479</v>
          </cell>
          <cell r="AQ16">
            <v>1690.5769054063808</v>
          </cell>
          <cell r="AR16">
            <v>1718.9413995902626</v>
          </cell>
          <cell r="CD16">
            <v>1250</v>
          </cell>
          <cell r="CE16">
            <v>1250</v>
          </cell>
          <cell r="CF16">
            <v>1250</v>
          </cell>
          <cell r="CG16">
            <v>1250</v>
          </cell>
          <cell r="CH16">
            <v>1250</v>
          </cell>
          <cell r="CY16">
            <v>41.3</v>
          </cell>
          <cell r="CZ16">
            <v>41.3100413628271</v>
          </cell>
          <cell r="DA16">
            <v>41.298965466407211</v>
          </cell>
          <cell r="DB16">
            <v>42</v>
          </cell>
          <cell r="DC16">
            <v>42</v>
          </cell>
          <cell r="DT16">
            <v>0.16708562145385297</v>
          </cell>
          <cell r="DU16">
            <v>0.16880740262175137</v>
          </cell>
          <cell r="DV16">
            <v>0.17285273120458183</v>
          </cell>
          <cell r="DW16">
            <v>0.19141466557459735</v>
          </cell>
          <cell r="DX16">
            <v>0.19719646816612821</v>
          </cell>
          <cell r="EO16">
            <v>5.8164713271888178E-3</v>
          </cell>
          <cell r="EP16">
            <v>8.0205166329505376E-3</v>
          </cell>
          <cell r="EQ16">
            <v>1.3768203388041975E-2</v>
          </cell>
          <cell r="ER16">
            <v>6.412415575904825E-3</v>
          </cell>
          <cell r="ES16">
            <v>1.2592817430697057E-2</v>
          </cell>
        </row>
        <row r="17">
          <cell r="Q17">
            <v>82.43623534953916</v>
          </cell>
          <cell r="R17">
            <v>82.649521326950492</v>
          </cell>
          <cell r="S17">
            <v>83.039356086459719</v>
          </cell>
          <cell r="T17">
            <v>85.610840332313288</v>
          </cell>
          <cell r="U17">
            <v>86.203415952963155</v>
          </cell>
          <cell r="AN17">
            <v>1680.8396368013932</v>
          </cell>
          <cell r="AO17">
            <v>1689.862631083038</v>
          </cell>
          <cell r="AP17">
            <v>1708.1980926736983</v>
          </cell>
          <cell r="AQ17">
            <v>1766.6707045945279</v>
          </cell>
          <cell r="AR17">
            <v>1804.8706417833182</v>
          </cell>
          <cell r="CD17">
            <v>1270</v>
          </cell>
          <cell r="CE17">
            <v>1270</v>
          </cell>
          <cell r="CF17">
            <v>1270</v>
          </cell>
          <cell r="CG17">
            <v>1270</v>
          </cell>
          <cell r="CH17">
            <v>1270</v>
          </cell>
          <cell r="CY17">
            <v>43.4</v>
          </cell>
          <cell r="CZ17">
            <v>43.41200334074906</v>
          </cell>
          <cell r="DA17">
            <v>43.402055774510998</v>
          </cell>
          <cell r="DB17">
            <v>44</v>
          </cell>
          <cell r="DC17">
            <v>44</v>
          </cell>
          <cell r="DT17">
            <v>0.17150196124615971</v>
          </cell>
          <cell r="DU17">
            <v>0.17305945402947229</v>
          </cell>
          <cell r="DV17">
            <v>0.17649786399618844</v>
          </cell>
          <cell r="DW17">
            <v>0.19522131487703945</v>
          </cell>
          <cell r="DX17">
            <v>0.20298239443318661</v>
          </cell>
          <cell r="EO17">
            <v>5.8164713271888178E-3</v>
          </cell>
          <cell r="EP17">
            <v>8.0205166329505376E-3</v>
          </cell>
          <cell r="EQ17">
            <v>1.3768203388041975E-2</v>
          </cell>
          <cell r="ER17">
            <v>8.5517646523860253E-3</v>
          </cell>
          <cell r="ES17">
            <v>1.6847823341484078E-2</v>
          </cell>
        </row>
        <row r="18">
          <cell r="Q18">
            <v>82.863529457949312</v>
          </cell>
          <cell r="R18">
            <v>83.057107749078853</v>
          </cell>
          <cell r="S18">
            <v>83.377386585815046</v>
          </cell>
          <cell r="T18">
            <v>85.763650980633372</v>
          </cell>
          <cell r="U18">
            <v>86.507344946590791</v>
          </cell>
          <cell r="AN18">
            <v>1746.9698062174111</v>
          </cell>
          <cell r="AO18">
            <v>1756.9632986063734</v>
          </cell>
          <cell r="AP18">
            <v>1777.4449887327489</v>
          </cell>
          <cell r="AQ18">
            <v>1842.7645037826751</v>
          </cell>
          <cell r="AR18">
            <v>1890.7998839763736</v>
          </cell>
          <cell r="CD18">
            <v>1290</v>
          </cell>
          <cell r="CE18">
            <v>1290</v>
          </cell>
          <cell r="CF18">
            <v>1290</v>
          </cell>
          <cell r="CG18">
            <v>1290</v>
          </cell>
          <cell r="CH18">
            <v>1290</v>
          </cell>
          <cell r="CY18">
            <v>45.5</v>
          </cell>
          <cell r="CZ18">
            <v>45.513965318671026</v>
          </cell>
          <cell r="DA18">
            <v>45.505146082614786</v>
          </cell>
          <cell r="DB18">
            <v>46</v>
          </cell>
          <cell r="DC18">
            <v>46</v>
          </cell>
          <cell r="DT18">
            <v>0.17591830103846642</v>
          </cell>
          <cell r="DU18">
            <v>0.17731150543719323</v>
          </cell>
          <cell r="DV18">
            <v>0.18014299678779505</v>
          </cell>
          <cell r="DW18">
            <v>0.19902796417948154</v>
          </cell>
          <cell r="DX18">
            <v>0.20876832070024504</v>
          </cell>
          <cell r="EO18">
            <v>5.8164713271888178E-3</v>
          </cell>
          <cell r="EP18">
            <v>8.0205166329505376E-3</v>
          </cell>
          <cell r="EQ18">
            <v>1.3768203388041975E-2</v>
          </cell>
          <cell r="ER18">
            <v>1.0691113728867226E-2</v>
          </cell>
          <cell r="ES18">
            <v>2.1102829252271103E-2</v>
          </cell>
        </row>
        <row r="19">
          <cell r="Q19">
            <v>83.29082356635945</v>
          </cell>
          <cell r="R19">
            <v>83.464694171207228</v>
          </cell>
          <cell r="S19">
            <v>83.715417085170373</v>
          </cell>
          <cell r="T19">
            <v>85.916461628953456</v>
          </cell>
          <cell r="U19">
            <v>86.811273940218442</v>
          </cell>
          <cell r="AN19">
            <v>1813.0999756334293</v>
          </cell>
          <cell r="AO19">
            <v>1824.0639661297091</v>
          </cell>
          <cell r="AP19">
            <v>1846.6918847917996</v>
          </cell>
          <cell r="AQ19">
            <v>1918.858302970822</v>
          </cell>
          <cell r="AR19">
            <v>1976.729126169429</v>
          </cell>
          <cell r="CD19">
            <v>1310</v>
          </cell>
          <cell r="CE19">
            <v>1310</v>
          </cell>
          <cell r="CF19">
            <v>1310</v>
          </cell>
          <cell r="CG19">
            <v>1310</v>
          </cell>
          <cell r="CH19">
            <v>1310.0000000000002</v>
          </cell>
          <cell r="CY19">
            <v>47.6</v>
          </cell>
          <cell r="CZ19">
            <v>47.615927296592986</v>
          </cell>
          <cell r="DA19">
            <v>47.608236390718574</v>
          </cell>
          <cell r="DB19">
            <v>48</v>
          </cell>
          <cell r="DC19">
            <v>48</v>
          </cell>
          <cell r="DT19">
            <v>0.18033464083077316</v>
          </cell>
          <cell r="DU19">
            <v>0.18156355684491415</v>
          </cell>
          <cell r="DV19">
            <v>0.18378812957940166</v>
          </cell>
          <cell r="DW19">
            <v>0.20283461348192361</v>
          </cell>
          <cell r="DX19">
            <v>0.21455424696730346</v>
          </cell>
          <cell r="EO19">
            <v>5.8164713271888178E-3</v>
          </cell>
          <cell r="EP19">
            <v>8.0205166329505376E-3</v>
          </cell>
          <cell r="EQ19">
            <v>1.3768203388041975E-2</v>
          </cell>
          <cell r="ER19">
            <v>1.2830462805348426E-2</v>
          </cell>
          <cell r="ES19">
            <v>2.5357835163058125E-2</v>
          </cell>
        </row>
        <row r="20">
          <cell r="Q20">
            <v>83.718117674769587</v>
          </cell>
          <cell r="R20">
            <v>83.872280593335589</v>
          </cell>
          <cell r="S20">
            <v>84.053447584525713</v>
          </cell>
          <cell r="T20">
            <v>86.069272277273555</v>
          </cell>
          <cell r="U20">
            <v>87.115202933846092</v>
          </cell>
          <cell r="AN20">
            <v>1879.2301450494472</v>
          </cell>
          <cell r="AO20">
            <v>1891.1646336530448</v>
          </cell>
          <cell r="AP20">
            <v>1915.93878085085</v>
          </cell>
          <cell r="AQ20">
            <v>1994.952102158969</v>
          </cell>
          <cell r="AR20">
            <v>2062.6583683624849</v>
          </cell>
          <cell r="CD20">
            <v>1330</v>
          </cell>
          <cell r="CE20">
            <v>1330</v>
          </cell>
          <cell r="CF20">
            <v>1330</v>
          </cell>
          <cell r="CG20">
            <v>1330</v>
          </cell>
          <cell r="CH20">
            <v>1330.0000000000002</v>
          </cell>
          <cell r="CY20">
            <v>49.7</v>
          </cell>
          <cell r="CZ20">
            <v>49.717889274514953</v>
          </cell>
          <cell r="DA20">
            <v>49.711326698822361</v>
          </cell>
          <cell r="DB20">
            <v>49.999999999999993</v>
          </cell>
          <cell r="DC20">
            <v>50</v>
          </cell>
          <cell r="DT20">
            <v>0.18475098062307987</v>
          </cell>
          <cell r="DU20">
            <v>0.1858156082526351</v>
          </cell>
          <cell r="DV20">
            <v>0.18743326237100827</v>
          </cell>
          <cell r="DW20">
            <v>0.2066412627843657</v>
          </cell>
          <cell r="DX20">
            <v>0.22034017323436189</v>
          </cell>
          <cell r="EO20">
            <v>5.8164713271888178E-3</v>
          </cell>
          <cell r="EP20">
            <v>8.0205166329505376E-3</v>
          </cell>
          <cell r="EQ20">
            <v>1.3768203388041975E-2</v>
          </cell>
          <cell r="ER20">
            <v>1.4969811881829626E-2</v>
          </cell>
          <cell r="ES20">
            <v>2.9612841073845146E-2</v>
          </cell>
        </row>
        <row r="21">
          <cell r="Q21">
            <v>84.145411783179725</v>
          </cell>
          <cell r="R21">
            <v>84.279867015463964</v>
          </cell>
          <cell r="S21">
            <v>84.39147808388104</v>
          </cell>
          <cell r="T21">
            <v>86.222082925593639</v>
          </cell>
          <cell r="U21">
            <v>87.419131927473728</v>
          </cell>
          <cell r="AN21">
            <v>1945.3603144654653</v>
          </cell>
          <cell r="AO21">
            <v>1958.2653011763805</v>
          </cell>
          <cell r="AP21">
            <v>1985.1856769099006</v>
          </cell>
          <cell r="AQ21">
            <v>2071.0459013471163</v>
          </cell>
          <cell r="AR21">
            <v>2148.5876105555399</v>
          </cell>
          <cell r="CD21">
            <v>1350</v>
          </cell>
          <cell r="CE21">
            <v>1350</v>
          </cell>
          <cell r="CF21">
            <v>1350</v>
          </cell>
          <cell r="CG21">
            <v>1350</v>
          </cell>
          <cell r="CH21">
            <v>1350.0000000000002</v>
          </cell>
          <cell r="CY21">
            <v>51.8</v>
          </cell>
          <cell r="CZ21">
            <v>51.819851252436919</v>
          </cell>
          <cell r="DA21">
            <v>51.814417006926149</v>
          </cell>
          <cell r="DB21">
            <v>51.999999999999993</v>
          </cell>
          <cell r="DC21">
            <v>52</v>
          </cell>
          <cell r="DT21">
            <v>0.18916732041538659</v>
          </cell>
          <cell r="DU21">
            <v>0.19006765966035602</v>
          </cell>
          <cell r="DV21">
            <v>0.19107839516261491</v>
          </cell>
          <cell r="DW21">
            <v>0.2104479120868078</v>
          </cell>
          <cell r="DX21">
            <v>0.22612609950142029</v>
          </cell>
          <cell r="EO21">
            <v>5.8164713271888178E-3</v>
          </cell>
          <cell r="EP21">
            <v>8.0205166329505376E-3</v>
          </cell>
          <cell r="EQ21">
            <v>1.3768203388041975E-2</v>
          </cell>
          <cell r="ER21">
            <v>1.7109160958310825E-2</v>
          </cell>
          <cell r="ES21">
            <v>3.3867846984632168E-2</v>
          </cell>
        </row>
        <row r="22">
          <cell r="Q22">
            <v>84.572705891589862</v>
          </cell>
          <cell r="R22">
            <v>84.687453437592325</v>
          </cell>
          <cell r="S22">
            <v>84.729508583236367</v>
          </cell>
          <cell r="T22">
            <v>86.374893573913724</v>
          </cell>
          <cell r="U22">
            <v>87.723060921101379</v>
          </cell>
          <cell r="AN22">
            <v>2011.4904838814832</v>
          </cell>
          <cell r="AO22">
            <v>2025.3659686997159</v>
          </cell>
          <cell r="AP22">
            <v>2054.4325729689513</v>
          </cell>
          <cell r="AQ22">
            <v>2147.1397005352633</v>
          </cell>
          <cell r="AR22">
            <v>2234.5168527485957</v>
          </cell>
          <cell r="CD22">
            <v>1370</v>
          </cell>
          <cell r="CE22">
            <v>1370</v>
          </cell>
          <cell r="CF22">
            <v>1370</v>
          </cell>
          <cell r="CG22">
            <v>1370</v>
          </cell>
          <cell r="CH22">
            <v>1370.0000000000002</v>
          </cell>
          <cell r="CY22">
            <v>53.900000000000006</v>
          </cell>
          <cell r="CZ22">
            <v>53.921813230358879</v>
          </cell>
          <cell r="DA22">
            <v>53.917507315029937</v>
          </cell>
          <cell r="DB22">
            <v>53.999999999999993</v>
          </cell>
          <cell r="DC22">
            <v>54</v>
          </cell>
          <cell r="DT22">
            <v>0.19358366020769333</v>
          </cell>
          <cell r="DU22">
            <v>0.19431971106807694</v>
          </cell>
          <cell r="DV22">
            <v>0.19472352795422151</v>
          </cell>
          <cell r="DW22">
            <v>0.21425456138924986</v>
          </cell>
          <cell r="DX22">
            <v>0.23191202576847872</v>
          </cell>
          <cell r="EO22">
            <v>5.8164713271888178E-3</v>
          </cell>
          <cell r="EP22">
            <v>8.0205166329505376E-3</v>
          </cell>
          <cell r="EQ22">
            <v>1.3768203388041975E-2</v>
          </cell>
          <cell r="ER22">
            <v>1.9248510034792027E-2</v>
          </cell>
          <cell r="ES22">
            <v>3.8122852895419189E-2</v>
          </cell>
        </row>
        <row r="23">
          <cell r="Q23">
            <v>85</v>
          </cell>
          <cell r="R23">
            <v>85.028057997772052</v>
          </cell>
          <cell r="S23">
            <v>85.063293612061031</v>
          </cell>
          <cell r="T23">
            <v>86.753978509588563</v>
          </cell>
          <cell r="U23">
            <v>88.228350612482643</v>
          </cell>
          <cell r="AN23">
            <v>2077.6206532975011</v>
          </cell>
          <cell r="AO23">
            <v>2093.5287153744875</v>
          </cell>
          <cell r="AP23">
            <v>2124.6421595840452</v>
          </cell>
          <cell r="AQ23">
            <v>2226.1840396258422</v>
          </cell>
          <cell r="AR23">
            <v>2323.0476865820133</v>
          </cell>
          <cell r="CD23">
            <v>1390</v>
          </cell>
          <cell r="CE23">
            <v>1390</v>
          </cell>
          <cell r="CF23">
            <v>1389.9999999999998</v>
          </cell>
          <cell r="CG23">
            <v>1390.0000000000002</v>
          </cell>
          <cell r="CH23">
            <v>1390.0000000000002</v>
          </cell>
          <cell r="CY23">
            <v>56</v>
          </cell>
          <cell r="CZ23">
            <v>55.999999999999993</v>
          </cell>
          <cell r="DA23">
            <v>56</v>
          </cell>
          <cell r="DB23">
            <v>55.999999999999993</v>
          </cell>
          <cell r="DC23">
            <v>56</v>
          </cell>
          <cell r="DT23">
            <v>0.19800000000000004</v>
          </cell>
          <cell r="DU23">
            <v>0.19839653784279213</v>
          </cell>
          <cell r="DV23">
            <v>0.19889448384552208</v>
          </cell>
          <cell r="DW23">
            <v>0.22142795222439929</v>
          </cell>
          <cell r="DX23">
            <v>0.24097217269374155</v>
          </cell>
          <cell r="EO23">
            <v>5.8164713271888178E-3</v>
          </cell>
          <cell r="EP23">
            <v>8.1797415214366394E-3</v>
          </cell>
          <cell r="EQ23">
            <v>1.4309108384590874E-2</v>
          </cell>
          <cell r="ER23">
            <v>2.455569913423989E-2</v>
          </cell>
          <cell r="ES23">
            <v>4.5196908574756868E-2</v>
          </cell>
        </row>
        <row r="24">
          <cell r="Q24">
            <v>85.029147455062926</v>
          </cell>
          <cell r="R24">
            <v>85.148387078197956</v>
          </cell>
          <cell r="S24">
            <v>85.380075695411719</v>
          </cell>
          <cell r="T24">
            <v>87.303799307769808</v>
          </cell>
          <cell r="U24">
            <v>88.815430262395509</v>
          </cell>
          <cell r="AN24">
            <v>2148.1386503834246</v>
          </cell>
          <cell r="AO24">
            <v>2165.1841985575165</v>
          </cell>
          <cell r="AP24">
            <v>2198.707284687624</v>
          </cell>
          <cell r="AQ24">
            <v>2307.4547164103342</v>
          </cell>
          <cell r="AR24">
            <v>2412.6352513204952</v>
          </cell>
          <cell r="CD24">
            <v>1410</v>
          </cell>
          <cell r="CE24">
            <v>1410</v>
          </cell>
          <cell r="CF24">
            <v>1410</v>
          </cell>
          <cell r="CG24">
            <v>1410</v>
          </cell>
          <cell r="CH24">
            <v>1410.0000000000002</v>
          </cell>
          <cell r="CY24">
            <v>58</v>
          </cell>
          <cell r="CZ24">
            <v>57.999999999999993</v>
          </cell>
          <cell r="DA24">
            <v>58</v>
          </cell>
          <cell r="DB24">
            <v>57.999999999999993</v>
          </cell>
          <cell r="DC24">
            <v>58</v>
          </cell>
          <cell r="DT24">
            <v>0.20021297703805011</v>
          </cell>
          <cell r="DU24">
            <v>0.20189712369232035</v>
          </cell>
          <cell r="DV24">
            <v>0.20517134093869566</v>
          </cell>
          <cell r="DW24">
            <v>0.23114172679533593</v>
          </cell>
          <cell r="DX24">
            <v>0.25136226322192923</v>
          </cell>
          <cell r="EO24">
            <v>5.8164713271888178E-3</v>
          </cell>
          <cell r="EP24">
            <v>8.8625908312163579E-3</v>
          </cell>
          <cell r="EQ24">
            <v>1.7016316997307306E-2</v>
          </cell>
          <cell r="ER24">
            <v>3.2253190308777227E-2</v>
          </cell>
          <cell r="ES24">
            <v>5.3416023673537164E-2</v>
          </cell>
        </row>
        <row r="25">
          <cell r="Q25">
            <v>85.058294910125852</v>
          </cell>
          <cell r="R25">
            <v>85.26871615862386</v>
          </cell>
          <cell r="S25">
            <v>85.696857778762421</v>
          </cell>
          <cell r="T25">
            <v>87.853620105951052</v>
          </cell>
          <cell r="U25">
            <v>89.402509912308389</v>
          </cell>
          <cell r="AN25">
            <v>2218.6566474693482</v>
          </cell>
          <cell r="AO25">
            <v>2236.8396817405451</v>
          </cell>
          <cell r="AP25">
            <v>2272.7724097912023</v>
          </cell>
          <cell r="AQ25">
            <v>2388.7253931948262</v>
          </cell>
          <cell r="AR25">
            <v>2502.2228160589766</v>
          </cell>
          <cell r="CD25">
            <v>1430</v>
          </cell>
          <cell r="CE25">
            <v>1430</v>
          </cell>
          <cell r="CF25">
            <v>1430</v>
          </cell>
          <cell r="CG25">
            <v>1430</v>
          </cell>
          <cell r="CH25">
            <v>1430.0000000000002</v>
          </cell>
          <cell r="CY25">
            <v>60</v>
          </cell>
          <cell r="CZ25">
            <v>60</v>
          </cell>
          <cell r="DA25">
            <v>60</v>
          </cell>
          <cell r="DB25">
            <v>60</v>
          </cell>
          <cell r="DC25">
            <v>60</v>
          </cell>
          <cell r="DT25">
            <v>0.20242595407610015</v>
          </cell>
          <cell r="DU25">
            <v>0.20539770954184861</v>
          </cell>
          <cell r="DV25">
            <v>0.21144819803186923</v>
          </cell>
          <cell r="DW25">
            <v>0.24085550136627254</v>
          </cell>
          <cell r="DX25">
            <v>0.26175235375011685</v>
          </cell>
          <cell r="EO25">
            <v>5.8164713271888178E-3</v>
          </cell>
          <cell r="EP25">
            <v>9.5454401409960764E-3</v>
          </cell>
          <cell r="EQ25">
            <v>1.9723525610023739E-2</v>
          </cell>
          <cell r="ER25">
            <v>3.9950681483314571E-2</v>
          </cell>
          <cell r="ES25">
            <v>6.1635138772317452E-2</v>
          </cell>
        </row>
        <row r="26">
          <cell r="Q26">
            <v>85.087442365188778</v>
          </cell>
          <cell r="R26">
            <v>85.389045239049764</v>
          </cell>
          <cell r="S26">
            <v>86.013639862113109</v>
          </cell>
          <cell r="T26">
            <v>88.403440904132282</v>
          </cell>
          <cell r="U26">
            <v>89.989589562221269</v>
          </cell>
          <cell r="AN26">
            <v>2289.1746445552717</v>
          </cell>
          <cell r="AO26">
            <v>2308.4951649235741</v>
          </cell>
          <cell r="AP26">
            <v>2346.8375348947807</v>
          </cell>
          <cell r="AQ26">
            <v>2469.9960699793182</v>
          </cell>
          <cell r="AR26">
            <v>2591.810380797458</v>
          </cell>
          <cell r="CD26">
            <v>1450</v>
          </cell>
          <cell r="CE26">
            <v>1450</v>
          </cell>
          <cell r="CF26">
            <v>1450</v>
          </cell>
          <cell r="CG26">
            <v>1450</v>
          </cell>
          <cell r="CH26">
            <v>1450.0000000000002</v>
          </cell>
          <cell r="CY26">
            <v>62</v>
          </cell>
          <cell r="CZ26">
            <v>62</v>
          </cell>
          <cell r="DA26">
            <v>62</v>
          </cell>
          <cell r="DB26">
            <v>62</v>
          </cell>
          <cell r="DC26">
            <v>62</v>
          </cell>
          <cell r="DT26">
            <v>0.20463893111415021</v>
          </cell>
          <cell r="DU26">
            <v>0.20889829539137683</v>
          </cell>
          <cell r="DV26">
            <v>0.21772505512504284</v>
          </cell>
          <cell r="DW26">
            <v>0.25056927593720918</v>
          </cell>
          <cell r="DX26">
            <v>0.27214244427830447</v>
          </cell>
          <cell r="EO26">
            <v>5.8164713271888178E-3</v>
          </cell>
          <cell r="EP26">
            <v>1.0228289450775795E-2</v>
          </cell>
          <cell r="EQ26">
            <v>2.2430734222740174E-2</v>
          </cell>
          <cell r="ER26">
            <v>4.7648172657851914E-2</v>
          </cell>
          <cell r="ES26">
            <v>6.9854253871097755E-2</v>
          </cell>
        </row>
        <row r="27">
          <cell r="Q27">
            <v>85.116589820251704</v>
          </cell>
          <cell r="R27">
            <v>85.509374319475668</v>
          </cell>
          <cell r="S27">
            <v>86.330421945463797</v>
          </cell>
          <cell r="T27">
            <v>88.953261702313526</v>
          </cell>
          <cell r="U27">
            <v>90.576669212134149</v>
          </cell>
          <cell r="AN27">
            <v>2359.6926416411952</v>
          </cell>
          <cell r="AO27">
            <v>2380.1506481066031</v>
          </cell>
          <cell r="AP27">
            <v>2420.902659998359</v>
          </cell>
          <cell r="AQ27">
            <v>2551.2667467638103</v>
          </cell>
          <cell r="AR27">
            <v>2681.3979455359395</v>
          </cell>
          <cell r="CD27">
            <v>1470</v>
          </cell>
          <cell r="CE27">
            <v>1470</v>
          </cell>
          <cell r="CF27">
            <v>1470</v>
          </cell>
          <cell r="CG27">
            <v>1470</v>
          </cell>
          <cell r="CH27">
            <v>1470</v>
          </cell>
          <cell r="CY27">
            <v>64</v>
          </cell>
          <cell r="CZ27">
            <v>64</v>
          </cell>
          <cell r="DA27">
            <v>64</v>
          </cell>
          <cell r="DB27">
            <v>64</v>
          </cell>
          <cell r="DC27">
            <v>64</v>
          </cell>
          <cell r="DT27">
            <v>0.20685190815220028</v>
          </cell>
          <cell r="DU27">
            <v>0.21239888124090506</v>
          </cell>
          <cell r="DV27">
            <v>0.22400191221821641</v>
          </cell>
          <cell r="DW27">
            <v>0.26028305050814582</v>
          </cell>
          <cell r="DX27">
            <v>0.28253253480649215</v>
          </cell>
          <cell r="EO27">
            <v>5.8164713271888178E-3</v>
          </cell>
          <cell r="EP27">
            <v>1.0911138760555513E-2</v>
          </cell>
          <cell r="EQ27">
            <v>2.5137942835456607E-2</v>
          </cell>
          <cell r="ER27">
            <v>5.5345663832389258E-2</v>
          </cell>
          <cell r="ES27">
            <v>7.8073368969878043E-2</v>
          </cell>
        </row>
        <row r="28">
          <cell r="Q28">
            <v>85.14573727531463</v>
          </cell>
          <cell r="R28">
            <v>85.629703399901572</v>
          </cell>
          <cell r="S28">
            <v>86.6472040288145</v>
          </cell>
          <cell r="T28">
            <v>89.503082500494756</v>
          </cell>
          <cell r="U28">
            <v>91.163748862047015</v>
          </cell>
          <cell r="AN28">
            <v>2430.2106387271187</v>
          </cell>
          <cell r="AO28">
            <v>2451.8061312896316</v>
          </cell>
          <cell r="AP28">
            <v>2494.9677851019378</v>
          </cell>
          <cell r="AQ28">
            <v>2632.5374235483023</v>
          </cell>
          <cell r="AR28">
            <v>2770.9855102744209</v>
          </cell>
          <cell r="CD28">
            <v>1490</v>
          </cell>
          <cell r="CE28">
            <v>1490</v>
          </cell>
          <cell r="CF28">
            <v>1490</v>
          </cell>
          <cell r="CG28">
            <v>1490</v>
          </cell>
          <cell r="CH28">
            <v>1490</v>
          </cell>
          <cell r="CY28">
            <v>66</v>
          </cell>
          <cell r="CZ28">
            <v>66</v>
          </cell>
          <cell r="DA28">
            <v>66</v>
          </cell>
          <cell r="DB28">
            <v>66</v>
          </cell>
          <cell r="DC28">
            <v>66</v>
          </cell>
          <cell r="DT28">
            <v>0.20906488519025032</v>
          </cell>
          <cell r="DU28">
            <v>0.21589946709043328</v>
          </cell>
          <cell r="DV28">
            <v>0.23027876931138999</v>
          </cell>
          <cell r="DW28">
            <v>0.2699968250790824</v>
          </cell>
          <cell r="DX28">
            <v>0.29292262533467978</v>
          </cell>
          <cell r="EO28">
            <v>5.8164713271888178E-3</v>
          </cell>
          <cell r="EP28">
            <v>1.1593988070335232E-2</v>
          </cell>
          <cell r="EQ28">
            <v>2.7845151448173039E-2</v>
          </cell>
          <cell r="ER28">
            <v>6.3043155006926602E-2</v>
          </cell>
          <cell r="ES28">
            <v>8.6292484068658332E-2</v>
          </cell>
        </row>
        <row r="29">
          <cell r="Q29">
            <v>85.174884730377556</v>
          </cell>
          <cell r="R29">
            <v>85.750032480327476</v>
          </cell>
          <cell r="S29">
            <v>86.963986112165188</v>
          </cell>
          <cell r="T29">
            <v>90.052903298676</v>
          </cell>
          <cell r="U29">
            <v>91.750828511959895</v>
          </cell>
          <cell r="AN29">
            <v>2500.7286358130423</v>
          </cell>
          <cell r="AO29">
            <v>2523.4616144726606</v>
          </cell>
          <cell r="AP29">
            <v>2569.0329102055161</v>
          </cell>
          <cell r="AQ29">
            <v>2713.8081003327943</v>
          </cell>
          <cell r="AR29">
            <v>2860.5730750129023</v>
          </cell>
          <cell r="CD29">
            <v>1510</v>
          </cell>
          <cell r="CE29">
            <v>1510</v>
          </cell>
          <cell r="CF29">
            <v>1510</v>
          </cell>
          <cell r="CG29">
            <v>1510</v>
          </cell>
          <cell r="CH29">
            <v>1510</v>
          </cell>
          <cell r="CY29">
            <v>68</v>
          </cell>
          <cell r="CZ29">
            <v>68</v>
          </cell>
          <cell r="DA29">
            <v>68</v>
          </cell>
          <cell r="DB29">
            <v>68</v>
          </cell>
          <cell r="DC29">
            <v>68</v>
          </cell>
          <cell r="DT29">
            <v>0.21127786222830039</v>
          </cell>
          <cell r="DU29">
            <v>0.21940005293996151</v>
          </cell>
          <cell r="DV29">
            <v>0.23655562640456357</v>
          </cell>
          <cell r="DW29">
            <v>0.27971059965001904</v>
          </cell>
          <cell r="DX29">
            <v>0.30331271586286745</v>
          </cell>
          <cell r="EO29">
            <v>5.8164713271888178E-3</v>
          </cell>
          <cell r="EP29">
            <v>1.227683738011495E-2</v>
          </cell>
          <cell r="EQ29">
            <v>3.0552360060889475E-2</v>
          </cell>
          <cell r="ER29">
            <v>7.0740646181463931E-2</v>
          </cell>
          <cell r="ES29">
            <v>9.4511599167438634E-2</v>
          </cell>
        </row>
        <row r="30">
          <cell r="Q30">
            <v>85.204032185440482</v>
          </cell>
          <cell r="R30">
            <v>85.870361560753381</v>
          </cell>
          <cell r="S30">
            <v>87.280768195515876</v>
          </cell>
          <cell r="T30">
            <v>90.60272409685723</v>
          </cell>
          <cell r="U30">
            <v>92.337908161872775</v>
          </cell>
          <cell r="AN30">
            <v>2571.2466328989663</v>
          </cell>
          <cell r="AO30">
            <v>2595.1170976556896</v>
          </cell>
          <cell r="AP30">
            <v>2643.0980353090945</v>
          </cell>
          <cell r="AQ30">
            <v>2795.0787771172868</v>
          </cell>
          <cell r="AR30">
            <v>2950.1606397513838</v>
          </cell>
          <cell r="CD30">
            <v>1530</v>
          </cell>
          <cell r="CE30">
            <v>1530</v>
          </cell>
          <cell r="CF30">
            <v>1530</v>
          </cell>
          <cell r="CG30">
            <v>1530</v>
          </cell>
          <cell r="CH30">
            <v>1530</v>
          </cell>
          <cell r="CY30">
            <v>70</v>
          </cell>
          <cell r="CZ30">
            <v>70</v>
          </cell>
          <cell r="DA30">
            <v>70</v>
          </cell>
          <cell r="DB30">
            <v>70</v>
          </cell>
          <cell r="DC30">
            <v>70</v>
          </cell>
          <cell r="DT30">
            <v>0.21349083926635046</v>
          </cell>
          <cell r="DU30">
            <v>0.22290063878948974</v>
          </cell>
          <cell r="DV30">
            <v>0.24283248349773714</v>
          </cell>
          <cell r="DW30">
            <v>0.28942437422095568</v>
          </cell>
          <cell r="DX30">
            <v>0.31370280639105508</v>
          </cell>
          <cell r="EO30">
            <v>5.8164713271888178E-3</v>
          </cell>
          <cell r="EP30">
            <v>1.2959686689894669E-2</v>
          </cell>
          <cell r="EQ30">
            <v>3.3259568673605903E-2</v>
          </cell>
          <cell r="ER30">
            <v>7.8438137356001275E-2</v>
          </cell>
          <cell r="ES30">
            <v>0.10273071426621892</v>
          </cell>
        </row>
        <row r="31">
          <cell r="Q31">
            <v>85.233179640503408</v>
          </cell>
          <cell r="R31">
            <v>86.052604430006085</v>
          </cell>
          <cell r="S31">
            <v>87.655915011415871</v>
          </cell>
          <cell r="T31">
            <v>91.374041115900539</v>
          </cell>
          <cell r="U31">
            <v>93.115332060861164</v>
          </cell>
          <cell r="AN31">
            <v>2641.7646299848898</v>
          </cell>
          <cell r="AO31">
            <v>2667.7401540846809</v>
          </cell>
          <cell r="AP31">
            <v>2718.835072553798</v>
          </cell>
          <cell r="AQ31">
            <v>2883.7316638403995</v>
          </cell>
          <cell r="AR31">
            <v>3048.7635163295504</v>
          </cell>
          <cell r="CD31">
            <v>1550</v>
          </cell>
          <cell r="CE31">
            <v>1550</v>
          </cell>
          <cell r="CF31">
            <v>1550</v>
          </cell>
          <cell r="CG31">
            <v>1550</v>
          </cell>
          <cell r="CH31">
            <v>1550</v>
          </cell>
          <cell r="CY31">
            <v>72</v>
          </cell>
          <cell r="CZ31">
            <v>72</v>
          </cell>
          <cell r="DA31">
            <v>72</v>
          </cell>
          <cell r="DB31">
            <v>72</v>
          </cell>
          <cell r="DC31">
            <v>72</v>
          </cell>
          <cell r="DT31">
            <v>0.2157038163044005</v>
          </cell>
          <cell r="DU31">
            <v>0.2270412592461761</v>
          </cell>
          <cell r="DV31">
            <v>0.24972240912799995</v>
          </cell>
          <cell r="DW31">
            <v>0.30182434025910015</v>
          </cell>
          <cell r="DX31">
            <v>0.3262284021832747</v>
          </cell>
          <cell r="EO31">
            <v>5.8164713271888178E-3</v>
          </cell>
          <cell r="EP31">
            <v>1.4736462020084896E-2</v>
          </cell>
          <cell r="EQ31">
            <v>3.7182810159822381E-2</v>
          </cell>
          <cell r="ER31">
            <v>8.9236575622607534E-2</v>
          </cell>
          <cell r="ES31">
            <v>0.11361464885205641</v>
          </cell>
        </row>
        <row r="32">
          <cell r="Q32">
            <v>85.515210712567026</v>
          </cell>
          <cell r="R32">
            <v>86.446000956431789</v>
          </cell>
          <cell r="S32">
            <v>88.22547319658122</v>
          </cell>
          <cell r="T32">
            <v>92.251815227321543</v>
          </cell>
          <cell r="U32">
            <v>93.924943155694763</v>
          </cell>
          <cell r="AN32">
            <v>2714.5808371530511</v>
          </cell>
          <cell r="AO32">
            <v>2743.663067190821</v>
          </cell>
          <cell r="AP32">
            <v>2800.1412046002793</v>
          </cell>
          <cell r="AQ32">
            <v>2975.9326409206697</v>
          </cell>
          <cell r="AR32">
            <v>3148.8908813500989</v>
          </cell>
          <cell r="CD32">
            <v>1570</v>
          </cell>
          <cell r="CE32">
            <v>1570</v>
          </cell>
          <cell r="CF32">
            <v>1570</v>
          </cell>
          <cell r="CG32">
            <v>1570</v>
          </cell>
          <cell r="CH32">
            <v>1570</v>
          </cell>
          <cell r="CY32">
            <v>74</v>
          </cell>
          <cell r="CZ32">
            <v>74</v>
          </cell>
          <cell r="DA32">
            <v>74</v>
          </cell>
          <cell r="DB32">
            <v>74</v>
          </cell>
          <cell r="DC32">
            <v>74</v>
          </cell>
          <cell r="DT32">
            <v>0.22039549478883416</v>
          </cell>
          <cell r="DU32">
            <v>0.23336468341395156</v>
          </cell>
          <cell r="DV32">
            <v>0.2586544497229521</v>
          </cell>
          <cell r="DW32">
            <v>0.31551536278595477</v>
          </cell>
          <cell r="DX32">
            <v>0.33911511172857961</v>
          </cell>
          <cell r="EO32">
            <v>9.3761644547068826E-3</v>
          </cell>
          <cell r="EP32">
            <v>2.0244013390044734E-2</v>
          </cell>
          <cell r="EQ32">
            <v>4.5156624752137144E-2</v>
          </cell>
          <cell r="ER32">
            <v>0.10152541318250161</v>
          </cell>
          <cell r="ES32">
            <v>0.12494920417972673</v>
          </cell>
        </row>
        <row r="33">
          <cell r="Q33">
            <v>85.816630577410308</v>
          </cell>
          <cell r="R33">
            <v>86.839397482857478</v>
          </cell>
          <cell r="S33">
            <v>88.795031381746554</v>
          </cell>
          <cell r="T33">
            <v>93.129589338742548</v>
          </cell>
          <cell r="U33">
            <v>94.734554250528362</v>
          </cell>
          <cell r="AN33">
            <v>2787.5732499591149</v>
          </cell>
          <cell r="AO33">
            <v>2819.5859802969612</v>
          </cell>
          <cell r="AP33">
            <v>2881.44733664676</v>
          </cell>
          <cell r="AQ33">
            <v>3068.1336180009394</v>
          </cell>
          <cell r="AR33">
            <v>3249.0182463706474</v>
          </cell>
          <cell r="CD33">
            <v>1590</v>
          </cell>
          <cell r="CE33">
            <v>1590</v>
          </cell>
          <cell r="CF33">
            <v>1590</v>
          </cell>
          <cell r="CG33">
            <v>1590</v>
          </cell>
          <cell r="CH33">
            <v>1590</v>
          </cell>
          <cell r="CY33">
            <v>76</v>
          </cell>
          <cell r="CZ33">
            <v>76</v>
          </cell>
          <cell r="DA33">
            <v>76</v>
          </cell>
          <cell r="DB33">
            <v>76</v>
          </cell>
          <cell r="DC33">
            <v>76</v>
          </cell>
          <cell r="DT33">
            <v>0.22527721733099138</v>
          </cell>
          <cell r="DU33">
            <v>0.23968810758172698</v>
          </cell>
          <cell r="DV33">
            <v>0.26758649031790427</v>
          </cell>
          <cell r="DW33">
            <v>0.32920638531280932</v>
          </cell>
          <cell r="DX33">
            <v>0.35200182127388446</v>
          </cell>
          <cell r="EO33">
            <v>1.3208782152140809E-2</v>
          </cell>
          <cell r="EP33">
            <v>2.5751564760004574E-2</v>
          </cell>
          <cell r="EQ33">
            <v>5.3130439344451899E-2</v>
          </cell>
          <cell r="ER33">
            <v>0.11381425074239568</v>
          </cell>
          <cell r="ES33">
            <v>0.13628375950739705</v>
          </cell>
        </row>
        <row r="34">
          <cell r="Q34">
            <v>86.118050442253605</v>
          </cell>
          <cell r="R34">
            <v>87.232794009283182</v>
          </cell>
          <cell r="S34">
            <v>89.364589566911903</v>
          </cell>
          <cell r="T34">
            <v>94.007363450163552</v>
          </cell>
          <cell r="U34">
            <v>95.544165345361961</v>
          </cell>
          <cell r="AN34">
            <v>2860.5656627651788</v>
          </cell>
          <cell r="AO34">
            <v>2895.5088934031014</v>
          </cell>
          <cell r="AP34">
            <v>2962.7534686932413</v>
          </cell>
          <cell r="AQ34">
            <v>3160.334595081209</v>
          </cell>
          <cell r="AR34">
            <v>3349.1456113911959</v>
          </cell>
          <cell r="CD34">
            <v>1610</v>
          </cell>
          <cell r="CE34">
            <v>1610</v>
          </cell>
          <cell r="CF34">
            <v>1610</v>
          </cell>
          <cell r="CG34">
            <v>1610</v>
          </cell>
          <cell r="CH34">
            <v>1610</v>
          </cell>
          <cell r="CY34">
            <v>78</v>
          </cell>
          <cell r="CZ34">
            <v>78</v>
          </cell>
          <cell r="DA34">
            <v>78</v>
          </cell>
          <cell r="DB34">
            <v>78</v>
          </cell>
          <cell r="DC34">
            <v>78</v>
          </cell>
          <cell r="DT34">
            <v>0.23015893987314856</v>
          </cell>
          <cell r="DU34">
            <v>0.24601153174950244</v>
          </cell>
          <cell r="DV34">
            <v>0.27651853091285639</v>
          </cell>
          <cell r="DW34">
            <v>0.34289740783966394</v>
          </cell>
          <cell r="DX34">
            <v>0.36488853081918937</v>
          </cell>
          <cell r="EO34">
            <v>1.7041399849574736E-2</v>
          </cell>
          <cell r="EP34">
            <v>3.1259116129964418E-2</v>
          </cell>
          <cell r="EQ34">
            <v>6.1104253936766662E-2</v>
          </cell>
          <cell r="ER34">
            <v>0.12610308830228975</v>
          </cell>
          <cell r="ES34">
            <v>0.14761831483506738</v>
          </cell>
        </row>
        <row r="35">
          <cell r="Q35">
            <v>86.419470307096887</v>
          </cell>
          <cell r="R35">
            <v>87.626190535708886</v>
          </cell>
          <cell r="S35">
            <v>89.934147752077237</v>
          </cell>
          <cell r="T35">
            <v>94.885137561584557</v>
          </cell>
          <cell r="U35">
            <v>96.353776440195546</v>
          </cell>
          <cell r="AN35">
            <v>2933.5580755712426</v>
          </cell>
          <cell r="AO35">
            <v>2971.4318065092416</v>
          </cell>
          <cell r="AP35">
            <v>3044.0596007397226</v>
          </cell>
          <cell r="AQ35">
            <v>3252.5355721614787</v>
          </cell>
          <cell r="AR35">
            <v>3449.2729764117439</v>
          </cell>
          <cell r="CD35">
            <v>1630</v>
          </cell>
          <cell r="CE35">
            <v>1630</v>
          </cell>
          <cell r="CF35">
            <v>1630</v>
          </cell>
          <cell r="CG35">
            <v>1630</v>
          </cell>
          <cell r="CH35">
            <v>1630.0000000000002</v>
          </cell>
          <cell r="CY35">
            <v>80</v>
          </cell>
          <cell r="CZ35">
            <v>80</v>
          </cell>
          <cell r="DA35">
            <v>80</v>
          </cell>
          <cell r="DB35">
            <v>80</v>
          </cell>
          <cell r="DC35">
            <v>80</v>
          </cell>
          <cell r="DT35">
            <v>0.23504066241530575</v>
          </cell>
          <cell r="DU35">
            <v>0.25233495591727789</v>
          </cell>
          <cell r="DV35">
            <v>0.28545057150780856</v>
          </cell>
          <cell r="DW35">
            <v>0.35658843036651855</v>
          </cell>
          <cell r="DX35">
            <v>0.37777524036449428</v>
          </cell>
          <cell r="EO35">
            <v>2.0874017547008662E-2</v>
          </cell>
          <cell r="EP35">
            <v>3.6766667499924251E-2</v>
          </cell>
          <cell r="EQ35">
            <v>6.9078068529081424E-2</v>
          </cell>
          <cell r="ER35">
            <v>0.13839192586218382</v>
          </cell>
          <cell r="ES35">
            <v>0.15895287016273771</v>
          </cell>
        </row>
        <row r="36">
          <cell r="Q36">
            <v>86.720890171940184</v>
          </cell>
          <cell r="R36">
            <v>88.019587062134576</v>
          </cell>
          <cell r="S36">
            <v>90.503705937242586</v>
          </cell>
          <cell r="T36">
            <v>95.762911673005561</v>
          </cell>
          <cell r="U36">
            <v>97.163387535029145</v>
          </cell>
          <cell r="AN36">
            <v>3006.5504883773065</v>
          </cell>
          <cell r="AO36">
            <v>3047.3547196153818</v>
          </cell>
          <cell r="AP36">
            <v>3125.3657327862034</v>
          </cell>
          <cell r="AQ36">
            <v>3344.7365492417484</v>
          </cell>
          <cell r="AR36">
            <v>3549.4003414322924</v>
          </cell>
          <cell r="CD36">
            <v>1650</v>
          </cell>
          <cell r="CE36">
            <v>1650</v>
          </cell>
          <cell r="CF36">
            <v>1650</v>
          </cell>
          <cell r="CG36">
            <v>1650</v>
          </cell>
          <cell r="CH36">
            <v>1650.0000000000002</v>
          </cell>
          <cell r="CY36">
            <v>82</v>
          </cell>
          <cell r="CZ36">
            <v>82</v>
          </cell>
          <cell r="DA36">
            <v>82</v>
          </cell>
          <cell r="DB36">
            <v>82</v>
          </cell>
          <cell r="DC36">
            <v>82</v>
          </cell>
          <cell r="DT36">
            <v>0.23992238495746293</v>
          </cell>
          <cell r="DU36">
            <v>0.25865838008505332</v>
          </cell>
          <cell r="DV36">
            <v>0.29438261210276068</v>
          </cell>
          <cell r="DW36">
            <v>0.37027945289337311</v>
          </cell>
          <cell r="DX36">
            <v>0.39066194990979919</v>
          </cell>
          <cell r="EO36">
            <v>2.4706635244442592E-2</v>
          </cell>
          <cell r="EP36">
            <v>4.2274218869884091E-2</v>
          </cell>
          <cell r="EQ36">
            <v>7.7051883121396186E-2</v>
          </cell>
          <cell r="ER36">
            <v>0.1506807634220779</v>
          </cell>
          <cell r="ES36">
            <v>0.17028742549040804</v>
          </cell>
        </row>
        <row r="37">
          <cell r="Q37">
            <v>87.022310036783466</v>
          </cell>
          <cell r="R37">
            <v>88.41298358856028</v>
          </cell>
          <cell r="S37">
            <v>91.07326412240792</v>
          </cell>
          <cell r="T37">
            <v>96.662118395293163</v>
          </cell>
          <cell r="U37">
            <v>97.963153965167578</v>
          </cell>
          <cell r="AN37">
            <v>3079.5429011833698</v>
          </cell>
          <cell r="AO37">
            <v>3123.277632721522</v>
          </cell>
          <cell r="AP37">
            <v>3206.6718648326846</v>
          </cell>
          <cell r="AQ37">
            <v>3440.4291214087498</v>
          </cell>
          <cell r="AR37">
            <v>3657.8292465316449</v>
          </cell>
          <cell r="CD37">
            <v>1670</v>
          </cell>
          <cell r="CE37">
            <v>1670</v>
          </cell>
          <cell r="CF37">
            <v>1670</v>
          </cell>
          <cell r="CG37">
            <v>1670</v>
          </cell>
          <cell r="CH37">
            <v>1670.0000000000002</v>
          </cell>
          <cell r="CY37">
            <v>84</v>
          </cell>
          <cell r="CZ37">
            <v>84</v>
          </cell>
          <cell r="DA37">
            <v>84</v>
          </cell>
          <cell r="DB37">
            <v>84</v>
          </cell>
          <cell r="DC37">
            <v>84</v>
          </cell>
          <cell r="DT37">
            <v>0.24480410749962012</v>
          </cell>
          <cell r="DU37">
            <v>0.26498180425282875</v>
          </cell>
          <cell r="DV37">
            <v>0.30331465269771285</v>
          </cell>
          <cell r="DW37">
            <v>0.38393450489222164</v>
          </cell>
          <cell r="DX37">
            <v>0.4026694170984132</v>
          </cell>
          <cell r="EO37">
            <v>2.8539252941876519E-2</v>
          </cell>
          <cell r="EP37">
            <v>4.7781770239843931E-2</v>
          </cell>
          <cell r="EQ37">
            <v>8.5025697713710935E-2</v>
          </cell>
          <cell r="ER37">
            <v>0.16326965753410436</v>
          </cell>
          <cell r="ES37">
            <v>0.18148415551234612</v>
          </cell>
        </row>
        <row r="38">
          <cell r="Q38">
            <v>87.357750430099458</v>
          </cell>
          <cell r="R38">
            <v>88.848161891043858</v>
          </cell>
          <cell r="S38">
            <v>91.676802898078151</v>
          </cell>
          <cell r="T38">
            <v>97.605264765096194</v>
          </cell>
          <cell r="U38">
            <v>98.75636826105746</v>
          </cell>
          <cell r="AN38">
            <v>3153.9674922447339</v>
          </cell>
          <cell r="AO38">
            <v>3201.4369759793872</v>
          </cell>
          <cell r="AP38">
            <v>3290.520597318131</v>
          </cell>
          <cell r="AQ38">
            <v>3543.2799188770205</v>
          </cell>
          <cell r="AR38">
            <v>3771.7832565228732</v>
          </cell>
          <cell r="CD38">
            <v>1690</v>
          </cell>
          <cell r="CE38">
            <v>1690</v>
          </cell>
          <cell r="CF38">
            <v>1690</v>
          </cell>
          <cell r="CG38">
            <v>1690</v>
          </cell>
          <cell r="CH38">
            <v>1690</v>
          </cell>
          <cell r="CY38">
            <v>86</v>
          </cell>
          <cell r="CZ38">
            <v>86</v>
          </cell>
          <cell r="DA38">
            <v>86</v>
          </cell>
          <cell r="DB38">
            <v>86</v>
          </cell>
          <cell r="DC38">
            <v>86</v>
          </cell>
          <cell r="DT38">
            <v>0.24995160619343218</v>
          </cell>
          <cell r="DU38">
            <v>0.27141353123103162</v>
          </cell>
          <cell r="DV38">
            <v>0.31214596173232545</v>
          </cell>
          <cell r="DW38">
            <v>0.39751581261738522</v>
          </cell>
          <cell r="DX38">
            <v>0.41409170295922743</v>
          </cell>
          <cell r="EO38">
            <v>3.3008506021392409E-2</v>
          </cell>
          <cell r="EP38">
            <v>5.3874266474614074E-2</v>
          </cell>
          <cell r="EQ38">
            <v>9.3475240573094157E-2</v>
          </cell>
          <cell r="ER38">
            <v>0.17647370671134674</v>
          </cell>
          <cell r="ES38">
            <v>0.19258915565480436</v>
          </cell>
        </row>
        <row r="39">
          <cell r="Q39">
            <v>87.741334120971473</v>
          </cell>
          <cell r="R39">
            <v>89.297327398059494</v>
          </cell>
          <cell r="S39">
            <v>92.288424347748304</v>
          </cell>
          <cell r="T39">
            <v>98.548411134899212</v>
          </cell>
          <cell r="U39">
            <v>99.549582556947328</v>
          </cell>
          <cell r="AN39">
            <v>3230.4187944418031</v>
          </cell>
          <cell r="AO39">
            <v>3280.3450046428343</v>
          </cell>
          <cell r="AP39">
            <v>3374.9741165407963</v>
          </cell>
          <cell r="AQ39">
            <v>3646.1307163452907</v>
          </cell>
          <cell r="AR39">
            <v>3885.7372665141015</v>
          </cell>
          <cell r="CD39">
            <v>1710</v>
          </cell>
          <cell r="CE39">
            <v>1710</v>
          </cell>
          <cell r="CF39">
            <v>1710</v>
          </cell>
          <cell r="CG39">
            <v>1710</v>
          </cell>
          <cell r="CH39">
            <v>1710</v>
          </cell>
          <cell r="CY39">
            <v>88</v>
          </cell>
          <cell r="CZ39">
            <v>88</v>
          </cell>
          <cell r="DA39">
            <v>88</v>
          </cell>
          <cell r="DB39">
            <v>88</v>
          </cell>
          <cell r="DC39">
            <v>88</v>
          </cell>
          <cell r="DT39">
            <v>0.25547521134198931</v>
          </cell>
          <cell r="DU39">
            <v>0.27788151453205689</v>
          </cell>
          <cell r="DV39">
            <v>0.32095331060757559</v>
          </cell>
          <cell r="DW39">
            <v>0.41109712034254881</v>
          </cell>
          <cell r="DX39">
            <v>0.42551398882004166</v>
          </cell>
          <cell r="EO39">
            <v>3.8378677693600705E-2</v>
          </cell>
          <cell r="EP39">
            <v>6.0162583572833044E-2</v>
          </cell>
          <cell r="EQ39">
            <v>0.10203794086847626</v>
          </cell>
          <cell r="ER39">
            <v>0.18967775588858909</v>
          </cell>
          <cell r="ES39">
            <v>0.20369415579726263</v>
          </cell>
        </row>
        <row r="40">
          <cell r="Q40">
            <v>88.124917811843503</v>
          </cell>
          <cell r="R40">
            <v>89.746492905075144</v>
          </cell>
          <cell r="S40">
            <v>92.900045797418457</v>
          </cell>
          <cell r="T40">
            <v>99.491557504702243</v>
          </cell>
          <cell r="U40">
            <v>100.34279685283721</v>
          </cell>
          <cell r="AN40">
            <v>3306.8700966388724</v>
          </cell>
          <cell r="AO40">
            <v>3359.2530333062818</v>
          </cell>
          <cell r="AP40">
            <v>3459.4276357634617</v>
          </cell>
          <cell r="AQ40">
            <v>3748.9815138135614</v>
          </cell>
          <cell r="AR40">
            <v>3999.6912765053298</v>
          </cell>
          <cell r="CD40">
            <v>1730</v>
          </cell>
          <cell r="CE40">
            <v>1730</v>
          </cell>
          <cell r="CF40">
            <v>1730</v>
          </cell>
          <cell r="CG40">
            <v>1730</v>
          </cell>
          <cell r="CH40">
            <v>1730</v>
          </cell>
          <cell r="CY40">
            <v>90</v>
          </cell>
          <cell r="CZ40">
            <v>90</v>
          </cell>
          <cell r="DA40">
            <v>90</v>
          </cell>
          <cell r="DB40">
            <v>90</v>
          </cell>
          <cell r="DC40">
            <v>90</v>
          </cell>
          <cell r="DT40">
            <v>0.2609988164905464</v>
          </cell>
          <cell r="DU40">
            <v>0.28434949783308211</v>
          </cell>
          <cell r="DV40">
            <v>0.32976065948282579</v>
          </cell>
          <cell r="DW40">
            <v>0.42467842806771239</v>
          </cell>
          <cell r="DX40">
            <v>0.43693627468085583</v>
          </cell>
          <cell r="EO40">
            <v>4.3748849365809001E-2</v>
          </cell>
          <cell r="EP40">
            <v>6.6450900671052013E-2</v>
          </cell>
          <cell r="EQ40">
            <v>0.11060064116385836</v>
          </cell>
          <cell r="ER40">
            <v>0.20288180506583148</v>
          </cell>
          <cell r="ES40">
            <v>0.2147991559397209</v>
          </cell>
        </row>
        <row r="41">
          <cell r="Q41">
            <v>88.508501502715518</v>
          </cell>
          <cell r="R41">
            <v>90.195658412090779</v>
          </cell>
          <cell r="S41">
            <v>93.511667247088596</v>
          </cell>
          <cell r="T41">
            <v>100.43470387450527</v>
          </cell>
          <cell r="U41">
            <v>101.13601114872708</v>
          </cell>
          <cell r="AN41">
            <v>3383.3213988359416</v>
          </cell>
          <cell r="AO41">
            <v>3438.161061969729</v>
          </cell>
          <cell r="AP41">
            <v>3543.8811549861271</v>
          </cell>
          <cell r="AQ41">
            <v>3851.8323112818316</v>
          </cell>
          <cell r="AR41">
            <v>4113.6452864965577</v>
          </cell>
          <cell r="CD41">
            <v>1750</v>
          </cell>
          <cell r="CE41">
            <v>1750</v>
          </cell>
          <cell r="CF41">
            <v>1749.9999999999998</v>
          </cell>
          <cell r="CG41">
            <v>1750</v>
          </cell>
          <cell r="CH41">
            <v>1750</v>
          </cell>
          <cell r="CY41">
            <v>92</v>
          </cell>
          <cell r="CZ41">
            <v>92</v>
          </cell>
          <cell r="DA41">
            <v>92</v>
          </cell>
          <cell r="DB41">
            <v>92</v>
          </cell>
          <cell r="DC41">
            <v>92</v>
          </cell>
          <cell r="DT41">
            <v>0.2665224216391035</v>
          </cell>
          <cell r="DU41">
            <v>0.29081748113410733</v>
          </cell>
          <cell r="DV41">
            <v>0.33856800835807593</v>
          </cell>
          <cell r="DW41">
            <v>0.43825973579287603</v>
          </cell>
          <cell r="DX41">
            <v>0.44835856054167006</v>
          </cell>
          <cell r="EO41">
            <v>4.9119021038017303E-2</v>
          </cell>
          <cell r="EP41">
            <v>7.2739217769270975E-2</v>
          </cell>
          <cell r="EQ41">
            <v>0.11916334145924046</v>
          </cell>
          <cell r="ER41">
            <v>0.21608585424307386</v>
          </cell>
          <cell r="ES41">
            <v>0.22590415608217917</v>
          </cell>
        </row>
        <row r="42">
          <cell r="Q42">
            <v>88.892085193587548</v>
          </cell>
          <cell r="R42">
            <v>90.644823919106415</v>
          </cell>
          <cell r="S42">
            <v>94.123288696758749</v>
          </cell>
          <cell r="T42">
            <v>101.37785024430829</v>
          </cell>
          <cell r="U42">
            <v>101.92903851892075</v>
          </cell>
          <cell r="AN42">
            <v>3459.7727010330109</v>
          </cell>
          <cell r="AO42">
            <v>3517.0690906331765</v>
          </cell>
          <cell r="AP42">
            <v>3628.3346742087924</v>
          </cell>
          <cell r="AQ42">
            <v>3954.6831087501023</v>
          </cell>
          <cell r="AR42">
            <v>4230.3194682437143</v>
          </cell>
          <cell r="CD42">
            <v>1770</v>
          </cell>
          <cell r="CE42">
            <v>1770.0000000000002</v>
          </cell>
          <cell r="CF42">
            <v>1769.9999999999998</v>
          </cell>
          <cell r="CG42">
            <v>1770</v>
          </cell>
          <cell r="CH42">
            <v>1770</v>
          </cell>
          <cell r="CY42">
            <v>94</v>
          </cell>
          <cell r="CZ42">
            <v>94</v>
          </cell>
          <cell r="DA42">
            <v>94</v>
          </cell>
          <cell r="DB42">
            <v>94</v>
          </cell>
          <cell r="DC42">
            <v>94</v>
          </cell>
          <cell r="DT42">
            <v>0.27204602678766066</v>
          </cell>
          <cell r="DU42">
            <v>0.29728546443513254</v>
          </cell>
          <cell r="DV42">
            <v>0.34737535723332613</v>
          </cell>
          <cell r="DW42">
            <v>0.45184104351803955</v>
          </cell>
          <cell r="DX42">
            <v>0.45977815467245886</v>
          </cell>
          <cell r="EO42">
            <v>5.4489192710225599E-2</v>
          </cell>
          <cell r="EP42">
            <v>7.9027534867489951E-2</v>
          </cell>
          <cell r="EQ42">
            <v>0.12772604175462254</v>
          </cell>
          <cell r="ER42">
            <v>0.22928990342031624</v>
          </cell>
          <cell r="ES42">
            <v>0.23700653926489046</v>
          </cell>
        </row>
        <row r="43">
          <cell r="Q43">
            <v>89.275668884459563</v>
          </cell>
          <cell r="R43">
            <v>91.145411912452715</v>
          </cell>
          <cell r="S43">
            <v>94.816297029960282</v>
          </cell>
          <cell r="T43">
            <v>102.18250000443356</v>
          </cell>
          <cell r="U43">
            <v>102.72101502099027</v>
          </cell>
          <cell r="AN43">
            <v>3536.2240032300801</v>
          </cell>
          <cell r="AO43">
            <v>3597.8226596691238</v>
          </cell>
          <cell r="AP43">
            <v>3715.4026501077683</v>
          </cell>
          <cell r="AQ43">
            <v>4064.9987269387216</v>
          </cell>
          <cell r="AR43">
            <v>4362.2860461055452</v>
          </cell>
          <cell r="CD43">
            <v>1790</v>
          </cell>
          <cell r="CE43">
            <v>1790.0000000000002</v>
          </cell>
          <cell r="CF43">
            <v>1789.9999999999998</v>
          </cell>
          <cell r="CG43">
            <v>1790</v>
          </cell>
          <cell r="CH43">
            <v>1790</v>
          </cell>
          <cell r="CY43">
            <v>96</v>
          </cell>
          <cell r="CZ43">
            <v>96</v>
          </cell>
          <cell r="DA43">
            <v>96</v>
          </cell>
          <cell r="DB43">
            <v>96</v>
          </cell>
          <cell r="DC43">
            <v>96</v>
          </cell>
          <cell r="DT43">
            <v>0.27756963193621775</v>
          </cell>
          <cell r="DU43">
            <v>0.30449393153931925</v>
          </cell>
          <cell r="DV43">
            <v>0.35735467723142811</v>
          </cell>
          <cell r="DW43">
            <v>0.46342800006384338</v>
          </cell>
          <cell r="DX43">
            <v>0.47118261630225994</v>
          </cell>
          <cell r="EO43">
            <v>5.9859364382433895E-2</v>
          </cell>
          <cell r="EP43">
            <v>8.6035766774338121E-2</v>
          </cell>
          <cell r="EQ43">
            <v>0.13742815841944397</v>
          </cell>
          <cell r="ER43">
            <v>0.24055500006206995</v>
          </cell>
          <cell r="ES43">
            <v>0.2480942102938638</v>
          </cell>
        </row>
        <row r="44">
          <cell r="Q44">
            <v>89.794552798232957</v>
          </cell>
          <cell r="R44">
            <v>91.746337133488495</v>
          </cell>
          <cell r="S44">
            <v>95.648989386389715</v>
          </cell>
          <cell r="T44">
            <v>102.96495901215793</v>
          </cell>
          <cell r="U44">
            <v>103.5129915230598</v>
          </cell>
          <cell r="AN44">
            <v>3617.3331081080346</v>
          </cell>
          <cell r="AO44">
            <v>3682.1773071005218</v>
          </cell>
          <cell r="AP44">
            <v>3806.9578088457506</v>
          </cell>
          <cell r="AQ44">
            <v>4176.5104032020308</v>
          </cell>
          <cell r="AR44">
            <v>4494.2526239673753</v>
          </cell>
          <cell r="CD44">
            <v>1810</v>
          </cell>
          <cell r="CE44">
            <v>1810</v>
          </cell>
          <cell r="CF44">
            <v>1809.9999999999998</v>
          </cell>
          <cell r="CG44">
            <v>1810</v>
          </cell>
          <cell r="CH44">
            <v>1810</v>
          </cell>
          <cell r="CY44">
            <v>98</v>
          </cell>
          <cell r="CZ44">
            <v>98</v>
          </cell>
          <cell r="DA44">
            <v>98</v>
          </cell>
          <cell r="DB44">
            <v>98</v>
          </cell>
          <cell r="DC44">
            <v>98</v>
          </cell>
          <cell r="DT44">
            <v>0.28504156029455469</v>
          </cell>
          <cell r="DU44">
            <v>0.31314725472223442</v>
          </cell>
          <cell r="DV44">
            <v>0.36934544716401191</v>
          </cell>
          <cell r="DW44">
            <v>0.47469540977507424</v>
          </cell>
          <cell r="DX44">
            <v>0.48258707793206107</v>
          </cell>
          <cell r="EO44">
            <v>6.7123739175261446E-2</v>
          </cell>
          <cell r="EP44">
            <v>9.4448719868839029E-2</v>
          </cell>
          <cell r="EQ44">
            <v>0.14908585140945599</v>
          </cell>
          <cell r="ER44">
            <v>0.2515094261702111</v>
          </cell>
          <cell r="ES44">
            <v>0.25918188132283709</v>
          </cell>
        </row>
        <row r="45">
          <cell r="Q45">
            <v>90.31343671200635</v>
          </cell>
          <cell r="R45">
            <v>92.34726235452429</v>
          </cell>
          <cell r="S45">
            <v>96.481681742819148</v>
          </cell>
          <cell r="T45">
            <v>103.7474180198823</v>
          </cell>
          <cell r="U45">
            <v>104.30496802512931</v>
          </cell>
          <cell r="AN45">
            <v>3698.4422129859886</v>
          </cell>
          <cell r="AO45">
            <v>3766.5319545319198</v>
          </cell>
          <cell r="AP45">
            <v>3898.5129675837325</v>
          </cell>
          <cell r="AQ45">
            <v>4288.0220794653405</v>
          </cell>
          <cell r="AR45">
            <v>4626.2192018292053</v>
          </cell>
          <cell r="CD45">
            <v>1830</v>
          </cell>
          <cell r="CE45">
            <v>1830</v>
          </cell>
          <cell r="CF45">
            <v>1830</v>
          </cell>
          <cell r="CG45">
            <v>1829.9999999999998</v>
          </cell>
          <cell r="CH45">
            <v>1830</v>
          </cell>
          <cell r="CY45">
            <v>100</v>
          </cell>
          <cell r="CZ45">
            <v>100.00000000000001</v>
          </cell>
          <cell r="DA45">
            <v>100</v>
          </cell>
          <cell r="DB45">
            <v>99.999999999999986</v>
          </cell>
          <cell r="DC45">
            <v>100</v>
          </cell>
          <cell r="DT45">
            <v>0.29251348865289156</v>
          </cell>
          <cell r="DU45">
            <v>0.32180057790514965</v>
          </cell>
          <cell r="DV45">
            <v>0.38133621709659571</v>
          </cell>
          <cell r="DW45">
            <v>0.4859628194863051</v>
          </cell>
          <cell r="DX45">
            <v>0.49399153956186215</v>
          </cell>
          <cell r="EO45">
            <v>7.4388113968089004E-2</v>
          </cell>
          <cell r="EP45">
            <v>0.10286167296333994</v>
          </cell>
          <cell r="EQ45">
            <v>0.16074354439946803</v>
          </cell>
          <cell r="ER45">
            <v>0.26246385227835223</v>
          </cell>
          <cell r="ES45">
            <v>0.27026955235181044</v>
          </cell>
        </row>
        <row r="46">
          <cell r="Q46">
            <v>90.832320625779758</v>
          </cell>
          <cell r="R46">
            <v>92.94818757556007</v>
          </cell>
          <cell r="S46">
            <v>97.314374099248582</v>
          </cell>
          <cell r="T46">
            <v>104.5332045916239</v>
          </cell>
          <cell r="U46">
            <v>105.13962356523881</v>
          </cell>
          <cell r="AN46">
            <v>3779.551317863943</v>
          </cell>
          <cell r="AO46">
            <v>3850.8866019633178</v>
          </cell>
          <cell r="AP46">
            <v>3990.0681263217143</v>
          </cell>
          <cell r="AQ46">
            <v>4399.8939520940603</v>
          </cell>
          <cell r="AR46">
            <v>4763.0116808749035</v>
          </cell>
          <cell r="CD46">
            <v>1850</v>
          </cell>
          <cell r="CE46">
            <v>1850</v>
          </cell>
          <cell r="CF46">
            <v>1850</v>
          </cell>
          <cell r="CG46">
            <v>1849.9999999999998</v>
          </cell>
          <cell r="CH46">
            <v>1850</v>
          </cell>
          <cell r="CY46">
            <v>102</v>
          </cell>
          <cell r="CZ46">
            <v>102.00000000000001</v>
          </cell>
          <cell r="DA46">
            <v>102</v>
          </cell>
          <cell r="DB46">
            <v>101.99999999999999</v>
          </cell>
          <cell r="DC46">
            <v>102</v>
          </cell>
          <cell r="DT46">
            <v>0.29998541701122849</v>
          </cell>
          <cell r="DU46">
            <v>0.33045390108806483</v>
          </cell>
          <cell r="DV46">
            <v>0.39332698702917951</v>
          </cell>
          <cell r="DW46">
            <v>0.49727814611938398</v>
          </cell>
          <cell r="DX46">
            <v>0.50601057933943883</v>
          </cell>
          <cell r="EO46">
            <v>8.1652488760916561E-2</v>
          </cell>
          <cell r="EP46">
            <v>0.11127462605784084</v>
          </cell>
          <cell r="EQ46">
            <v>0.17240123738948004</v>
          </cell>
          <cell r="ER46">
            <v>0.27346486428273448</v>
          </cell>
          <cell r="ES46">
            <v>0.2819547299133433</v>
          </cell>
        </row>
        <row r="47">
          <cell r="Q47">
            <v>91.361408394420536</v>
          </cell>
          <cell r="R47">
            <v>93.607557932428008</v>
          </cell>
          <cell r="S47">
            <v>98.061717980729043</v>
          </cell>
          <cell r="T47">
            <v>105.42941946576663</v>
          </cell>
          <cell r="U47">
            <v>106.05126995950658</v>
          </cell>
          <cell r="AN47">
            <v>3861.1665908944256</v>
          </cell>
          <cell r="AO47">
            <v>3938.2214380238825</v>
          </cell>
          <cell r="AP47">
            <v>4085.1818700645408</v>
          </cell>
          <cell r="AQ47">
            <v>4523.7192756428403</v>
          </cell>
          <cell r="AR47">
            <v>4908.5098447554265</v>
          </cell>
          <cell r="CD47">
            <v>1870.0000000000002</v>
          </cell>
          <cell r="CE47">
            <v>1870</v>
          </cell>
          <cell r="CF47">
            <v>1870</v>
          </cell>
          <cell r="CG47">
            <v>1869.9999999999998</v>
          </cell>
          <cell r="CH47">
            <v>1870</v>
          </cell>
          <cell r="CY47">
            <v>104</v>
          </cell>
          <cell r="CZ47">
            <v>104.00000000000001</v>
          </cell>
          <cell r="DA47">
            <v>104</v>
          </cell>
          <cell r="DB47">
            <v>103.99999999999999</v>
          </cell>
          <cell r="DC47">
            <v>104</v>
          </cell>
          <cell r="DT47">
            <v>0.30760428087965563</v>
          </cell>
          <cell r="DU47">
            <v>0.33994883422696315</v>
          </cell>
          <cell r="DV47">
            <v>0.40408873892249814</v>
          </cell>
          <cell r="DW47">
            <v>0.51018364030703933</v>
          </cell>
          <cell r="DX47">
            <v>0.51913828741689472</v>
          </cell>
          <cell r="EO47">
            <v>8.9059717521887419E-2</v>
          </cell>
          <cell r="EP47">
            <v>0.12050581105399197</v>
          </cell>
          <cell r="EQ47">
            <v>0.18286405173020653</v>
          </cell>
          <cell r="ER47">
            <v>0.28601187252073268</v>
          </cell>
          <cell r="ES47">
            <v>0.29471777943309213</v>
          </cell>
        </row>
        <row r="48">
          <cell r="Q48">
            <v>92.008953806969942</v>
          </cell>
          <cell r="R48">
            <v>94.334277003230014</v>
          </cell>
          <cell r="S48">
            <v>98.728707733346326</v>
          </cell>
          <cell r="T48">
            <v>106.32563433990936</v>
          </cell>
          <cell r="U48">
            <v>106.96291635377435</v>
          </cell>
          <cell r="AN48">
            <v>3948.6580242142727</v>
          </cell>
          <cell r="AO48">
            <v>4028.9904670005467</v>
          </cell>
          <cell r="AP48">
            <v>4183.6459607025035</v>
          </cell>
          <cell r="AQ48">
            <v>4647.5445991916204</v>
          </cell>
          <cell r="AR48">
            <v>5054.0080086359494</v>
          </cell>
          <cell r="CD48">
            <v>1890.0000000000002</v>
          </cell>
          <cell r="CE48">
            <v>1890</v>
          </cell>
          <cell r="CF48">
            <v>1890</v>
          </cell>
          <cell r="CG48">
            <v>1889.9999999999998</v>
          </cell>
          <cell r="CH48">
            <v>1890</v>
          </cell>
          <cell r="CY48">
            <v>106</v>
          </cell>
          <cell r="CZ48">
            <v>106.00000000000001</v>
          </cell>
          <cell r="DA48">
            <v>106</v>
          </cell>
          <cell r="DB48">
            <v>105.99999999999999</v>
          </cell>
          <cell r="DC48">
            <v>106</v>
          </cell>
          <cell r="DT48">
            <v>0.3169289348203671</v>
          </cell>
          <cell r="DU48">
            <v>0.35041358884651197</v>
          </cell>
          <cell r="DV48">
            <v>0.41369339136018696</v>
          </cell>
          <cell r="DW48">
            <v>0.52308913449469463</v>
          </cell>
          <cell r="DX48">
            <v>0.53226599549435061</v>
          </cell>
          <cell r="EO48">
            <v>9.8125353297579085E-2</v>
          </cell>
          <cell r="EP48">
            <v>0.13067987804522002</v>
          </cell>
          <cell r="EQ48">
            <v>0.19220190826684844</v>
          </cell>
          <cell r="ER48">
            <v>0.29855888075873088</v>
          </cell>
          <cell r="ES48">
            <v>0.3074808289528409</v>
          </cell>
        </row>
        <row r="49">
          <cell r="Q49">
            <v>92.656499219519333</v>
          </cell>
          <cell r="R49">
            <v>95.060996074032019</v>
          </cell>
          <cell r="S49">
            <v>99.395697485963595</v>
          </cell>
          <cell r="T49">
            <v>107.22184921405209</v>
          </cell>
          <cell r="U49">
            <v>107.87456274804212</v>
          </cell>
          <cell r="AN49">
            <v>4036.1494575341198</v>
          </cell>
          <cell r="AO49">
            <v>4119.7594959772105</v>
          </cell>
          <cell r="AP49">
            <v>4282.1100513404654</v>
          </cell>
          <cell r="AQ49">
            <v>4771.3699227403995</v>
          </cell>
          <cell r="AR49">
            <v>5199.5061725164724</v>
          </cell>
          <cell r="CD49">
            <v>1910.0000000000002</v>
          </cell>
          <cell r="CE49">
            <v>1910</v>
          </cell>
          <cell r="CF49">
            <v>1910</v>
          </cell>
          <cell r="CG49">
            <v>1909.9999999999998</v>
          </cell>
          <cell r="CH49">
            <v>1910</v>
          </cell>
          <cell r="CY49">
            <v>108</v>
          </cell>
          <cell r="CZ49">
            <v>108.00000000000001</v>
          </cell>
          <cell r="DA49">
            <v>108</v>
          </cell>
          <cell r="DB49">
            <v>108</v>
          </cell>
          <cell r="DC49">
            <v>108</v>
          </cell>
          <cell r="DT49">
            <v>0.32625358876107852</v>
          </cell>
          <cell r="DU49">
            <v>0.36087834346606085</v>
          </cell>
          <cell r="DV49">
            <v>0.42329804379787583</v>
          </cell>
          <cell r="DW49">
            <v>0.53599462868234993</v>
          </cell>
          <cell r="DX49">
            <v>0.5453937035718065</v>
          </cell>
          <cell r="EO49">
            <v>0.10719098907327075</v>
          </cell>
          <cell r="EP49">
            <v>0.14085394503644807</v>
          </cell>
          <cell r="EQ49">
            <v>0.20153976480349037</v>
          </cell>
          <cell r="ER49">
            <v>0.31110588899672914</v>
          </cell>
          <cell r="ES49">
            <v>0.32024387847258973</v>
          </cell>
        </row>
        <row r="50">
          <cell r="Q50">
            <v>93.304044632068738</v>
          </cell>
          <cell r="R50">
            <v>95.78771514483401</v>
          </cell>
          <cell r="S50">
            <v>100.06268723858088</v>
          </cell>
          <cell r="T50">
            <v>108.11806408819481</v>
          </cell>
          <cell r="U50">
            <v>108.78620914230989</v>
          </cell>
          <cell r="AN50">
            <v>4123.640890853967</v>
          </cell>
          <cell r="AO50">
            <v>4210.5285249538747</v>
          </cell>
          <cell r="AP50">
            <v>4380.5741419784281</v>
          </cell>
          <cell r="AQ50">
            <v>4895.1952462891804</v>
          </cell>
          <cell r="AR50">
            <v>5345.0043363969953</v>
          </cell>
          <cell r="CD50">
            <v>1930.0000000000002</v>
          </cell>
          <cell r="CE50">
            <v>1930</v>
          </cell>
          <cell r="CF50">
            <v>1930</v>
          </cell>
          <cell r="CG50">
            <v>1929.9999999999998</v>
          </cell>
          <cell r="CH50">
            <v>1930</v>
          </cell>
          <cell r="CY50">
            <v>110</v>
          </cell>
          <cell r="CZ50">
            <v>110.00000000000001</v>
          </cell>
          <cell r="DA50">
            <v>110.00000000000001</v>
          </cell>
          <cell r="DB50">
            <v>110</v>
          </cell>
          <cell r="DC50">
            <v>110</v>
          </cell>
          <cell r="DT50">
            <v>0.33557824270178999</v>
          </cell>
          <cell r="DU50">
            <v>0.37134309808560972</v>
          </cell>
          <cell r="DV50">
            <v>0.43290269623556465</v>
          </cell>
          <cell r="DW50">
            <v>0.54890012287000522</v>
          </cell>
          <cell r="DX50">
            <v>0.5585214116492625</v>
          </cell>
          <cell r="EO50">
            <v>0.11625662484896243</v>
          </cell>
          <cell r="EP50">
            <v>0.1510280120276761</v>
          </cell>
          <cell r="EQ50">
            <v>0.21087762134013227</v>
          </cell>
          <cell r="ER50">
            <v>0.32365289723472734</v>
          </cell>
          <cell r="ES50">
            <v>0.3330069279923385</v>
          </cell>
        </row>
        <row r="51">
          <cell r="Q51">
            <v>93.951590044618143</v>
          </cell>
          <cell r="R51">
            <v>96.514434215636015</v>
          </cell>
          <cell r="S51">
            <v>100.72967699119816</v>
          </cell>
          <cell r="T51">
            <v>109.01427896233754</v>
          </cell>
          <cell r="U51">
            <v>109.69785553657765</v>
          </cell>
          <cell r="AN51">
            <v>4211.1323241738137</v>
          </cell>
          <cell r="AO51">
            <v>4301.2975539305389</v>
          </cell>
          <cell r="AP51">
            <v>4479.0382326163908</v>
          </cell>
          <cell r="AQ51">
            <v>5019.0205698379596</v>
          </cell>
          <cell r="AR51">
            <v>5490.5025002775174</v>
          </cell>
          <cell r="CD51">
            <v>1950.0000000000002</v>
          </cell>
          <cell r="CE51">
            <v>1950</v>
          </cell>
          <cell r="CF51">
            <v>1950</v>
          </cell>
          <cell r="CG51">
            <v>1950</v>
          </cell>
          <cell r="CH51">
            <v>1950</v>
          </cell>
          <cell r="CY51">
            <v>112</v>
          </cell>
          <cell r="CZ51">
            <v>112.00000000000001</v>
          </cell>
          <cell r="DA51">
            <v>112.00000000000001</v>
          </cell>
          <cell r="DB51">
            <v>112</v>
          </cell>
          <cell r="DC51">
            <v>112</v>
          </cell>
          <cell r="DT51">
            <v>0.3449028966425014</v>
          </cell>
          <cell r="DU51">
            <v>0.3818078527051586</v>
          </cell>
          <cell r="DV51">
            <v>0.44250734867325348</v>
          </cell>
          <cell r="DW51">
            <v>0.56180561705766052</v>
          </cell>
          <cell r="DX51">
            <v>0.57164911972671839</v>
          </cell>
          <cell r="EO51">
            <v>0.1253222606246541</v>
          </cell>
          <cell r="EP51">
            <v>0.16120207901890415</v>
          </cell>
          <cell r="EQ51">
            <v>0.2202154778767742</v>
          </cell>
          <cell r="ER51">
            <v>0.33619990547272555</v>
          </cell>
          <cell r="ES51">
            <v>0.34576997751208727</v>
          </cell>
        </row>
        <row r="52">
          <cell r="Q52">
            <v>94.599135457167549</v>
          </cell>
          <cell r="R52">
            <v>97.241153286438021</v>
          </cell>
          <cell r="S52">
            <v>101.39666674381543</v>
          </cell>
          <cell r="T52">
            <v>109.75607643537617</v>
          </cell>
          <cell r="U52">
            <v>110.36772679377195</v>
          </cell>
          <cell r="AN52">
            <v>4298.6237574936613</v>
          </cell>
          <cell r="AO52">
            <v>4392.0665829072032</v>
          </cell>
          <cell r="AP52">
            <v>4577.5023232543526</v>
          </cell>
          <cell r="AQ52">
            <v>5146.6815001901286</v>
          </cell>
          <cell r="AR52">
            <v>5647.55208587367</v>
          </cell>
          <cell r="CD52">
            <v>1970.0000000000002</v>
          </cell>
          <cell r="CE52">
            <v>1970</v>
          </cell>
          <cell r="CF52">
            <v>1970</v>
          </cell>
          <cell r="CG52">
            <v>1970</v>
          </cell>
          <cell r="CH52">
            <v>1970</v>
          </cell>
          <cell r="CY52">
            <v>114</v>
          </cell>
          <cell r="CZ52">
            <v>114.00000000000001</v>
          </cell>
          <cell r="DA52">
            <v>114.00000000000001</v>
          </cell>
          <cell r="DB52">
            <v>114.03325260955906</v>
          </cell>
          <cell r="DC52">
            <v>114.06232535192345</v>
          </cell>
          <cell r="DT52">
            <v>0.35422755058321287</v>
          </cell>
          <cell r="DU52">
            <v>0.39227260732470742</v>
          </cell>
          <cell r="DV52">
            <v>0.4521120011109423</v>
          </cell>
          <cell r="DW52">
            <v>0.57320603179369778</v>
          </cell>
          <cell r="DX52">
            <v>0.58260985423908818</v>
          </cell>
          <cell r="EO52">
            <v>0.13438789640034576</v>
          </cell>
          <cell r="EP52">
            <v>0.17137614601013221</v>
          </cell>
          <cell r="EQ52">
            <v>0.22955333441341613</v>
          </cell>
          <cell r="ER52">
            <v>0.34537695962949044</v>
          </cell>
          <cell r="ES52">
            <v>0.35206388094107649</v>
          </cell>
        </row>
        <row r="53">
          <cell r="Q53">
            <v>95.369584259038334</v>
          </cell>
          <cell r="R53">
            <v>98.000987258406084</v>
          </cell>
          <cell r="S53">
            <v>101.87164918310681</v>
          </cell>
          <cell r="T53">
            <v>110.07736466154678</v>
          </cell>
          <cell r="U53">
            <v>110.80237235921001</v>
          </cell>
          <cell r="AN53">
            <v>4390.2364375224161</v>
          </cell>
          <cell r="AO53">
            <v>4490.9220376451794</v>
          </cell>
          <cell r="AP53">
            <v>4971.6905227719826</v>
          </cell>
          <cell r="AQ53">
            <v>5284.7875495291637</v>
          </cell>
          <cell r="AR53">
            <v>5815.8401767880969</v>
          </cell>
          <cell r="CD53">
            <v>1990.0000000000002</v>
          </cell>
          <cell r="CE53">
            <v>1990</v>
          </cell>
          <cell r="CF53">
            <v>1990</v>
          </cell>
          <cell r="CG53">
            <v>1990</v>
          </cell>
          <cell r="CH53">
            <v>1990</v>
          </cell>
          <cell r="CY53">
            <v>116.05784381378839</v>
          </cell>
          <cell r="CZ53">
            <v>116.10144851683536</v>
          </cell>
          <cell r="DA53">
            <v>116.10079212486171</v>
          </cell>
          <cell r="DB53">
            <v>116.15705867813304</v>
          </cell>
          <cell r="DC53">
            <v>116.18528772466547</v>
          </cell>
          <cell r="DT53">
            <v>0.36663313977602235</v>
          </cell>
          <cell r="DU53">
            <v>0.40551371623598204</v>
          </cell>
          <cell r="DV53">
            <v>0.46123636973360344</v>
          </cell>
          <cell r="DW53">
            <v>0.58050781630962256</v>
          </cell>
          <cell r="DX53">
            <v>0.591462316320989</v>
          </cell>
          <cell r="EO53">
            <v>0.141125112661349</v>
          </cell>
          <cell r="EP53">
            <v>0.17491242543921068</v>
          </cell>
          <cell r="EQ53">
            <v>0.23131688510185486</v>
          </cell>
          <cell r="ER53">
            <v>0.34537695962949044</v>
          </cell>
          <cell r="ES53">
            <v>0.35206388094107649</v>
          </cell>
        </row>
        <row r="54">
          <cell r="Q54">
            <v>96.280504785598595</v>
          </cell>
          <cell r="R54">
            <v>98.768021077720647</v>
          </cell>
          <cell r="S54">
            <v>102.30192592442569</v>
          </cell>
          <cell r="T54">
            <v>110.39865288771739</v>
          </cell>
          <cell r="U54">
            <v>111.23701792464809</v>
          </cell>
          <cell r="AN54">
            <v>4486.5594728657616</v>
          </cell>
          <cell r="AO54">
            <v>4591.5356444237841</v>
          </cell>
          <cell r="AP54">
            <v>5434.7331448934201</v>
          </cell>
          <cell r="AQ54">
            <v>5422.8935988681988</v>
          </cell>
          <cell r="AR54">
            <v>5984.1282677025247</v>
          </cell>
          <cell r="CD54">
            <v>2010.0000000000002</v>
          </cell>
          <cell r="CE54">
            <v>2010.0000000000002</v>
          </cell>
          <cell r="CF54">
            <v>2010</v>
          </cell>
          <cell r="CG54">
            <v>2010</v>
          </cell>
          <cell r="CH54">
            <v>2010.0000000000002</v>
          </cell>
          <cell r="CY54">
            <v>118.18179988314874</v>
          </cell>
          <cell r="CZ54">
            <v>118.22495398715763</v>
          </cell>
          <cell r="DA54">
            <v>118.2250520136019</v>
          </cell>
          <cell r="DB54">
            <v>118.28086474670702</v>
          </cell>
          <cell r="DC54">
            <v>118.30825009740751</v>
          </cell>
          <cell r="DT54">
            <v>0.38256006626399131</v>
          </cell>
          <cell r="DU54">
            <v>0.41935846056141679</v>
          </cell>
          <cell r="DV54">
            <v>0.47024891228670612</v>
          </cell>
          <cell r="DW54">
            <v>0.58780960082554734</v>
          </cell>
          <cell r="DX54">
            <v>0.60031477840288983</v>
          </cell>
          <cell r="EO54">
            <v>0.14520107517796857</v>
          </cell>
          <cell r="EP54">
            <v>0.17700551598705483</v>
          </cell>
          <cell r="EQ54">
            <v>0.23131688510185486</v>
          </cell>
          <cell r="ER54">
            <v>0.34537695962949044</v>
          </cell>
          <cell r="ES54">
            <v>0.35206388094107649</v>
          </cell>
        </row>
        <row r="55">
          <cell r="Q55">
            <v>97.19142531215887</v>
          </cell>
          <cell r="R55">
            <v>99.535054897035209</v>
          </cell>
          <cell r="S55">
            <v>102.73220266574457</v>
          </cell>
          <cell r="T55">
            <v>110.719941113888</v>
          </cell>
          <cell r="U55">
            <v>111.67166349008615</v>
          </cell>
          <cell r="AN55">
            <v>4582.8825082091071</v>
          </cell>
          <cell r="AO55">
            <v>4692.1492512023888</v>
          </cell>
          <cell r="AP55">
            <v>5897.7757670148576</v>
          </cell>
          <cell r="AQ55">
            <v>5560.9996482072329</v>
          </cell>
          <cell r="AR55">
            <v>6152.4163586169525</v>
          </cell>
          <cell r="CD55">
            <v>2030.0000000000002</v>
          </cell>
          <cell r="CE55">
            <v>2030.0000000000005</v>
          </cell>
          <cell r="CF55">
            <v>2030</v>
          </cell>
          <cell r="CG55">
            <v>2030.0000000000002</v>
          </cell>
          <cell r="CH55">
            <v>2030.0000000000002</v>
          </cell>
          <cell r="CY55">
            <v>120.30575595250909</v>
          </cell>
          <cell r="CZ55">
            <v>120.34845945747992</v>
          </cell>
          <cell r="DA55">
            <v>120.34931190234208</v>
          </cell>
          <cell r="DB55">
            <v>120.40467081528102</v>
          </cell>
          <cell r="DC55">
            <v>120.43121247014955</v>
          </cell>
          <cell r="DT55">
            <v>0.39848699275196031</v>
          </cell>
          <cell r="DU55">
            <v>0.4332032048868516</v>
          </cell>
          <cell r="DV55">
            <v>0.47926145483980886</v>
          </cell>
          <cell r="DW55">
            <v>0.59511138534147223</v>
          </cell>
          <cell r="DX55">
            <v>0.60916724048479065</v>
          </cell>
          <cell r="EO55">
            <v>0.14927703769458814</v>
          </cell>
          <cell r="EP55">
            <v>0.17909860653489898</v>
          </cell>
          <cell r="EQ55">
            <v>0.23131688510185486</v>
          </cell>
          <cell r="ER55">
            <v>0.34537695962949044</v>
          </cell>
          <cell r="ES55">
            <v>0.35206388094107649</v>
          </cell>
        </row>
        <row r="56">
          <cell r="Q56">
            <v>98.102345838719131</v>
          </cell>
          <cell r="R56">
            <v>100.30208871634977</v>
          </cell>
          <cell r="S56">
            <v>103.16247940706343</v>
          </cell>
          <cell r="T56">
            <v>111.1254920905602</v>
          </cell>
          <cell r="U56">
            <v>112.30410658990853</v>
          </cell>
          <cell r="AN56">
            <v>4679.2055435524526</v>
          </cell>
          <cell r="AO56">
            <v>4792.7628579809934</v>
          </cell>
          <cell r="AP56">
            <v>6360.8183891362951</v>
          </cell>
          <cell r="AQ56">
            <v>5704.0752844071776</v>
          </cell>
          <cell r="AR56">
            <v>6300.5760697562328</v>
          </cell>
          <cell r="CD56">
            <v>2050</v>
          </cell>
          <cell r="CE56">
            <v>2050.0000000000005</v>
          </cell>
          <cell r="CF56">
            <v>2050</v>
          </cell>
          <cell r="CG56">
            <v>2050</v>
          </cell>
          <cell r="CH56">
            <v>2050</v>
          </cell>
          <cell r="CY56">
            <v>122.42971202186943</v>
          </cell>
          <cell r="CZ56">
            <v>122.47196492780219</v>
          </cell>
          <cell r="DA56">
            <v>122.47357179108226</v>
          </cell>
          <cell r="DB56">
            <v>122.51938916105748</v>
          </cell>
          <cell r="DC56">
            <v>122.5367054705044</v>
          </cell>
          <cell r="DT56">
            <v>0.41441391923992926</v>
          </cell>
          <cell r="DU56">
            <v>0.44704794921228641</v>
          </cell>
          <cell r="DV56">
            <v>0.48827399739291155</v>
          </cell>
          <cell r="DW56">
            <v>0.60330457268454762</v>
          </cell>
          <cell r="DX56">
            <v>0.62024537386020939</v>
          </cell>
          <cell r="EO56">
            <v>0.15335300021120771</v>
          </cell>
          <cell r="EP56">
            <v>0.18119169708274313</v>
          </cell>
          <cell r="EQ56">
            <v>0.23131688510185486</v>
          </cell>
          <cell r="ER56">
            <v>0.34599782614413932</v>
          </cell>
          <cell r="ES56">
            <v>0.35511596075443025</v>
          </cell>
        </row>
        <row r="57">
          <cell r="Q57">
            <v>98.886786094907407</v>
          </cell>
          <cell r="R57">
            <v>100.92295707722715</v>
          </cell>
          <cell r="S57">
            <v>103.76654976640754</v>
          </cell>
          <cell r="T57">
            <v>111.81312095708842</v>
          </cell>
          <cell r="U57">
            <v>113.18769954221941</v>
          </cell>
          <cell r="AN57">
            <v>4780.2748049234269</v>
          </cell>
          <cell r="AO57">
            <v>4903.0671637499217</v>
          </cell>
          <cell r="AP57">
            <v>6368.269734438858</v>
          </cell>
          <cell r="AQ57">
            <v>5863.787104055169</v>
          </cell>
          <cell r="AR57">
            <v>6423.1781336422464</v>
          </cell>
          <cell r="CD57">
            <v>2070</v>
          </cell>
          <cell r="CE57">
            <v>2070.0000000000005</v>
          </cell>
          <cell r="CF57">
            <v>2070</v>
          </cell>
          <cell r="CG57">
            <v>2070</v>
          </cell>
          <cell r="CH57">
            <v>2070</v>
          </cell>
          <cell r="CY57">
            <v>124.53776045737547</v>
          </cell>
          <cell r="CZ57">
            <v>124.56676100656611</v>
          </cell>
          <cell r="DA57">
            <v>124.56696829548957</v>
          </cell>
          <cell r="DB57">
            <v>124.60368545610497</v>
          </cell>
          <cell r="DC57">
            <v>124.62001705028814</v>
          </cell>
          <cell r="DT57">
            <v>0.42807411316093141</v>
          </cell>
          <cell r="DU57">
            <v>0.4579135090658048</v>
          </cell>
          <cell r="DV57">
            <v>0.49879147122054879</v>
          </cell>
          <cell r="DW57">
            <v>0.61448181914030986</v>
          </cell>
          <cell r="DX57">
            <v>0.63414951322602042</v>
          </cell>
          <cell r="EO57">
            <v>0.15698388241136896</v>
          </cell>
          <cell r="EP57">
            <v>0.18380726777596398</v>
          </cell>
          <cell r="EQ57">
            <v>0.23310892917064766</v>
          </cell>
          <cell r="ER57">
            <v>0.34869710471265414</v>
          </cell>
          <cell r="ES57">
            <v>0.36204336387397618</v>
          </cell>
        </row>
        <row r="58">
          <cell r="Q58">
            <v>99.505577782753775</v>
          </cell>
          <cell r="R58">
            <v>101.50090366066763</v>
          </cell>
          <cell r="S58">
            <v>104.4175686607668</v>
          </cell>
          <cell r="T58">
            <v>112.50074982361663</v>
          </cell>
          <cell r="U58">
            <v>114.07129249453028</v>
          </cell>
          <cell r="AN58">
            <v>4887.5600993894577</v>
          </cell>
          <cell r="AO58">
            <v>5016.2171625417996</v>
          </cell>
          <cell r="AP58">
            <v>6252.6478434777518</v>
          </cell>
          <cell r="AQ58">
            <v>6023.4989237031614</v>
          </cell>
          <cell r="AR58">
            <v>6545.78019752826</v>
          </cell>
          <cell r="CD58">
            <v>2090</v>
          </cell>
          <cell r="CE58">
            <v>2090.0000000000005</v>
          </cell>
          <cell r="CF58">
            <v>2090</v>
          </cell>
          <cell r="CG58">
            <v>2090</v>
          </cell>
          <cell r="CH58">
            <v>2090</v>
          </cell>
          <cell r="CY58">
            <v>126.62497499708159</v>
          </cell>
          <cell r="CZ58">
            <v>126.65312651542664</v>
          </cell>
          <cell r="DA58">
            <v>126.6520273782096</v>
          </cell>
          <cell r="DB58">
            <v>126.68798175115245</v>
          </cell>
          <cell r="DC58">
            <v>126.70332863007187</v>
          </cell>
          <cell r="DT58">
            <v>0.43876561478369847</v>
          </cell>
          <cell r="DU58">
            <v>0.46790422547673216</v>
          </cell>
          <cell r="DV58">
            <v>0.50971548655092203</v>
          </cell>
          <cell r="DW58">
            <v>0.62565906559607198</v>
          </cell>
          <cell r="DX58">
            <v>0.64805365259183145</v>
          </cell>
          <cell r="EO58">
            <v>0.16003185221735489</v>
          </cell>
          <cell r="EP58">
            <v>0.18657626580252915</v>
          </cell>
          <cell r="EQ58">
            <v>0.23538507527188815</v>
          </cell>
          <cell r="ER58">
            <v>0.35139638328116896</v>
          </cell>
          <cell r="ES58">
            <v>0.3689707669935221</v>
          </cell>
        </row>
        <row r="59">
          <cell r="Q59">
            <v>100.12436947060014</v>
          </cell>
          <cell r="R59">
            <v>102.07885024410811</v>
          </cell>
          <cell r="S59">
            <v>105.06858755512606</v>
          </cell>
          <cell r="T59">
            <v>113.18837869014486</v>
          </cell>
          <cell r="U59">
            <v>114.95488544684116</v>
          </cell>
          <cell r="AN59">
            <v>4994.8453938554885</v>
          </cell>
          <cell r="AO59">
            <v>5129.3671613336764</v>
          </cell>
          <cell r="AP59">
            <v>6137.0259525166457</v>
          </cell>
          <cell r="AQ59">
            <v>6183.2107433511537</v>
          </cell>
          <cell r="AR59">
            <v>6668.3822614142737</v>
          </cell>
          <cell r="CD59">
            <v>2110</v>
          </cell>
          <cell r="CE59">
            <v>2110.0000000000005</v>
          </cell>
          <cell r="CF59">
            <v>2110</v>
          </cell>
          <cell r="CG59">
            <v>2110</v>
          </cell>
          <cell r="CH59">
            <v>2110</v>
          </cell>
          <cell r="CY59">
            <v>128.71218953678772</v>
          </cell>
          <cell r="CZ59">
            <v>128.73949202428716</v>
          </cell>
          <cell r="DA59">
            <v>128.73708646092962</v>
          </cell>
          <cell r="DB59">
            <v>128.77227804619994</v>
          </cell>
          <cell r="DC59">
            <v>128.78664020985562</v>
          </cell>
          <cell r="DT59">
            <v>0.44945711640646552</v>
          </cell>
          <cell r="DU59">
            <v>0.47789494188765952</v>
          </cell>
          <cell r="DV59">
            <v>0.52063950188129537</v>
          </cell>
          <cell r="DW59">
            <v>0.63683631205183422</v>
          </cell>
          <cell r="DX59">
            <v>0.66195779195764248</v>
          </cell>
          <cell r="EO59">
            <v>0.16307982202334079</v>
          </cell>
          <cell r="EP59">
            <v>0.18934526382909428</v>
          </cell>
          <cell r="EQ59">
            <v>0.23766122137312862</v>
          </cell>
          <cell r="ER59">
            <v>0.35409566184968377</v>
          </cell>
          <cell r="ES59">
            <v>0.37589817011306803</v>
          </cell>
        </row>
        <row r="60">
          <cell r="Q60">
            <v>100.74316115844653</v>
          </cell>
          <cell r="R60">
            <v>102.65679682754858</v>
          </cell>
          <cell r="S60">
            <v>105.71960644948533</v>
          </cell>
          <cell r="T60">
            <v>113.87600755667307</v>
          </cell>
          <cell r="U60">
            <v>115.83847839915204</v>
          </cell>
          <cell r="AN60">
            <v>5102.1306883215193</v>
          </cell>
          <cell r="AO60">
            <v>5242.5171601255543</v>
          </cell>
          <cell r="AP60">
            <v>6021.4040615555396</v>
          </cell>
          <cell r="AQ60">
            <v>6342.9225629991452</v>
          </cell>
          <cell r="AR60">
            <v>6790.9843253002873</v>
          </cell>
          <cell r="CD60">
            <v>2130</v>
          </cell>
          <cell r="CE60">
            <v>2130</v>
          </cell>
          <cell r="CF60">
            <v>2130</v>
          </cell>
          <cell r="CG60">
            <v>2130</v>
          </cell>
          <cell r="CH60">
            <v>2130</v>
          </cell>
          <cell r="CY60">
            <v>130.79940407649386</v>
          </cell>
          <cell r="CZ60">
            <v>130.82585753314768</v>
          </cell>
          <cell r="DA60">
            <v>130.82214554364961</v>
          </cell>
          <cell r="DB60">
            <v>130.85657434124741</v>
          </cell>
          <cell r="DC60">
            <v>130.86995178963934</v>
          </cell>
          <cell r="DT60">
            <v>0.46014861802923251</v>
          </cell>
          <cell r="DU60">
            <v>0.48788565829858688</v>
          </cell>
          <cell r="DV60">
            <v>0.53156351721166861</v>
          </cell>
          <cell r="DW60">
            <v>0.64801355850759634</v>
          </cell>
          <cell r="DX60">
            <v>0.67586193132345351</v>
          </cell>
          <cell r="EO60">
            <v>0.16612779182932669</v>
          </cell>
          <cell r="EP60">
            <v>0.19211426185565944</v>
          </cell>
          <cell r="EQ60">
            <v>0.23993736747436911</v>
          </cell>
          <cell r="ER60">
            <v>0.35679494041819859</v>
          </cell>
          <cell r="ES60">
            <v>0.38282557323261401</v>
          </cell>
        </row>
        <row r="61">
          <cell r="Q61">
            <v>101.36195284629289</v>
          </cell>
          <cell r="R61">
            <v>103.23474341098905</v>
          </cell>
          <cell r="S61">
            <v>106.37062534384459</v>
          </cell>
          <cell r="T61">
            <v>114.56363642320129</v>
          </cell>
          <cell r="U61">
            <v>116.72207135146292</v>
          </cell>
          <cell r="AN61">
            <v>5209.4159827875501</v>
          </cell>
          <cell r="AO61">
            <v>5355.6671589174312</v>
          </cell>
          <cell r="AP61">
            <v>5905.7821705944325</v>
          </cell>
          <cell r="AQ61">
            <v>6502.6343826471375</v>
          </cell>
          <cell r="AR61">
            <v>6913.5863891863019</v>
          </cell>
          <cell r="CD61">
            <v>2150</v>
          </cell>
          <cell r="CE61">
            <v>2150</v>
          </cell>
          <cell r="CF61">
            <v>2150</v>
          </cell>
          <cell r="CG61">
            <v>2149.9999999999995</v>
          </cell>
          <cell r="CH61">
            <v>2150</v>
          </cell>
          <cell r="CY61">
            <v>132.8866186162</v>
          </cell>
          <cell r="CZ61">
            <v>132.91222304200818</v>
          </cell>
          <cell r="DA61">
            <v>132.90720462636963</v>
          </cell>
          <cell r="DB61">
            <v>132.9408706362949</v>
          </cell>
          <cell r="DC61">
            <v>132.9532633694231</v>
          </cell>
          <cell r="DT61">
            <v>0.47084011965199957</v>
          </cell>
          <cell r="DU61">
            <v>0.49787637470951418</v>
          </cell>
          <cell r="DV61">
            <v>0.54248753254204196</v>
          </cell>
          <cell r="DW61">
            <v>0.65919080496335847</v>
          </cell>
          <cell r="DX61">
            <v>0.68976607068926454</v>
          </cell>
          <cell r="EO61">
            <v>0.16917576163531259</v>
          </cell>
          <cell r="EP61">
            <v>0.19488325988222457</v>
          </cell>
          <cell r="EQ61">
            <v>0.24221351357560958</v>
          </cell>
          <cell r="ER61">
            <v>0.35949421898671341</v>
          </cell>
          <cell r="ES61">
            <v>0.38975297635215994</v>
          </cell>
        </row>
        <row r="62">
          <cell r="Q62">
            <v>101.98074453413926</v>
          </cell>
          <cell r="R62">
            <v>103.81268999442953</v>
          </cell>
          <cell r="S62">
            <v>107.02164423820386</v>
          </cell>
          <cell r="T62">
            <v>115.43195438943977</v>
          </cell>
          <cell r="U62">
            <v>117.70518979985032</v>
          </cell>
          <cell r="AN62">
            <v>5316.70127725358</v>
          </cell>
          <cell r="AO62">
            <v>5468.817157709309</v>
          </cell>
          <cell r="AP62">
            <v>5790.1602796333264</v>
          </cell>
          <cell r="AQ62">
            <v>6663.8496203274135</v>
          </cell>
          <cell r="AR62">
            <v>7025.3</v>
          </cell>
          <cell r="CD62">
            <v>2170</v>
          </cell>
          <cell r="CE62">
            <v>2170</v>
          </cell>
          <cell r="CF62">
            <v>2170</v>
          </cell>
          <cell r="CG62">
            <v>2169.9999999999995</v>
          </cell>
          <cell r="CH62">
            <v>2169.9999999999995</v>
          </cell>
          <cell r="CY62">
            <v>134.97383315590614</v>
          </cell>
          <cell r="CZ62">
            <v>134.9985885508687</v>
          </cell>
          <cell r="DA62">
            <v>134.99226370908966</v>
          </cell>
          <cell r="DB62">
            <v>135.02620006903439</v>
          </cell>
          <cell r="DC62">
            <v>135.03860428669785</v>
          </cell>
          <cell r="DT62">
            <v>0.48153162127476656</v>
          </cell>
          <cell r="DU62">
            <v>0.50786709112044159</v>
          </cell>
          <cell r="DV62">
            <v>0.5534115478724152</v>
          </cell>
          <cell r="DW62">
            <v>0.67268953314005797</v>
          </cell>
          <cell r="DX62">
            <v>0.70478704328157105</v>
          </cell>
          <cell r="EO62">
            <v>0.17222373144129849</v>
          </cell>
          <cell r="EP62">
            <v>0.19765225790878974</v>
          </cell>
          <cell r="EQ62">
            <v>0.24448965967685007</v>
          </cell>
          <cell r="ER62">
            <v>0.36619121903471924</v>
          </cell>
          <cell r="ES62">
            <v>0.39944382463261702</v>
          </cell>
        </row>
        <row r="63">
          <cell r="Q63">
            <v>102.91071894261418</v>
          </cell>
          <cell r="R63">
            <v>105.03370339711481</v>
          </cell>
          <cell r="S63">
            <v>108.24673171601684</v>
          </cell>
          <cell r="T63">
            <v>116.72479894372249</v>
          </cell>
          <cell r="U63">
            <v>118.81548508495203</v>
          </cell>
          <cell r="AN63">
            <v>5435.2382877034179</v>
          </cell>
          <cell r="AO63">
            <v>5600.5709728609127</v>
          </cell>
          <cell r="AP63">
            <v>5917.5987922770264</v>
          </cell>
          <cell r="AQ63">
            <v>6828.5971182750409</v>
          </cell>
          <cell r="AR63">
            <v>7123.1</v>
          </cell>
          <cell r="CD63">
            <v>2190</v>
          </cell>
          <cell r="CE63">
            <v>2190</v>
          </cell>
          <cell r="CF63">
            <v>2190</v>
          </cell>
          <cell r="CG63">
            <v>2189.9999999999995</v>
          </cell>
          <cell r="CH63">
            <v>2190</v>
          </cell>
          <cell r="CY63">
            <v>137.06059885928238</v>
          </cell>
          <cell r="CZ63">
            <v>137.08531778949882</v>
          </cell>
          <cell r="DA63">
            <v>137.07934857707224</v>
          </cell>
          <cell r="DB63">
            <v>137.1139568447629</v>
          </cell>
          <cell r="DC63">
            <v>137.1265383558071</v>
          </cell>
          <cell r="DT63">
            <v>0.49611845790685377</v>
          </cell>
          <cell r="DU63">
            <v>0.52619286141526933</v>
          </cell>
          <cell r="DV63">
            <v>0.57173698332746847</v>
          </cell>
          <cell r="DW63">
            <v>0.69164255112049711</v>
          </cell>
          <cell r="DX63">
            <v>0.72123514080650686</v>
          </cell>
          <cell r="EO63">
            <v>0.18109848423980973</v>
          </cell>
          <cell r="EP63">
            <v>0.21173211245758294</v>
          </cell>
          <cell r="EQ63">
            <v>0.25860281312120759</v>
          </cell>
          <cell r="ER63">
            <v>0.38228081145471055</v>
          </cell>
          <cell r="ES63">
            <v>0.4126658908205727</v>
          </cell>
        </row>
        <row r="64">
          <cell r="Q64">
            <v>103.97407544936041</v>
          </cell>
          <cell r="R64">
            <v>106.26540088136474</v>
          </cell>
          <cell r="S64">
            <v>109.5292558365084</v>
          </cell>
          <cell r="T64">
            <v>118.01764349800521</v>
          </cell>
          <cell r="U64">
            <v>119.92578037005374</v>
          </cell>
          <cell r="AN64">
            <v>5558.5981157057277</v>
          </cell>
          <cell r="AO64">
            <v>5732.6338767190909</v>
          </cell>
          <cell r="AP64">
            <v>6069.3559559557198</v>
          </cell>
          <cell r="AQ64">
            <v>6993.3446162226683</v>
          </cell>
          <cell r="AR64">
            <v>7220.9</v>
          </cell>
          <cell r="CD64">
            <v>2210</v>
          </cell>
          <cell r="CE64">
            <v>2210</v>
          </cell>
          <cell r="CF64">
            <v>2210</v>
          </cell>
          <cell r="CG64">
            <v>2209.9999999999995</v>
          </cell>
          <cell r="CH64">
            <v>2210</v>
          </cell>
          <cell r="CY64">
            <v>139.14717217816076</v>
          </cell>
          <cell r="CZ64">
            <v>139.17205307123118</v>
          </cell>
          <cell r="DA64">
            <v>139.16663612868467</v>
          </cell>
          <cell r="DB64">
            <v>139.20171362049138</v>
          </cell>
          <cell r="DC64">
            <v>139.21447242491638</v>
          </cell>
          <cell r="DT64">
            <v>0.51237495009039113</v>
          </cell>
          <cell r="DU64">
            <v>0.54465711249137239</v>
          </cell>
          <cell r="DV64">
            <v>0.5908029448020049</v>
          </cell>
          <cell r="DW64">
            <v>0.71059556910093635</v>
          </cell>
          <cell r="DX64">
            <v>0.73768323833144267</v>
          </cell>
          <cell r="EO64">
            <v>0.19247076819989964</v>
          </cell>
          <cell r="EP64">
            <v>0.22599988855672365</v>
          </cell>
          <cell r="EQ64">
            <v>0.27390028143794537</v>
          </cell>
          <cell r="ER64">
            <v>0.39837040387470185</v>
          </cell>
          <cell r="ES64">
            <v>0.42588795700852833</v>
          </cell>
        </row>
        <row r="65">
          <cell r="Q65">
            <v>105.03743195610664</v>
          </cell>
          <cell r="R65">
            <v>107.49709836561466</v>
          </cell>
          <cell r="S65">
            <v>110.81177995699997</v>
          </cell>
          <cell r="T65">
            <v>119.31048805228792</v>
          </cell>
          <cell r="U65">
            <v>121.03607565515544</v>
          </cell>
          <cell r="AN65">
            <v>5681.9579437080365</v>
          </cell>
          <cell r="AO65">
            <v>5864.6967805772692</v>
          </cell>
          <cell r="AP65">
            <v>6221.1131196344131</v>
          </cell>
          <cell r="AQ65">
            <v>7158.0921141702947</v>
          </cell>
          <cell r="AR65">
            <v>7318.7</v>
          </cell>
          <cell r="CD65">
            <v>2230</v>
          </cell>
          <cell r="CE65">
            <v>2230</v>
          </cell>
          <cell r="CF65">
            <v>2230</v>
          </cell>
          <cell r="CG65">
            <v>2230</v>
          </cell>
          <cell r="CH65">
            <v>2230</v>
          </cell>
          <cell r="CY65">
            <v>141.23374549703911</v>
          </cell>
          <cell r="CZ65">
            <v>141.25878835296351</v>
          </cell>
          <cell r="DA65">
            <v>141.25392368029711</v>
          </cell>
          <cell r="DB65">
            <v>141.28947039621988</v>
          </cell>
          <cell r="DC65">
            <v>141.30240649402566</v>
          </cell>
          <cell r="DT65">
            <v>0.52863144227392844</v>
          </cell>
          <cell r="DU65">
            <v>0.56312136356747555</v>
          </cell>
          <cell r="DV65">
            <v>0.60986890627654144</v>
          </cell>
          <cell r="DW65">
            <v>0.72954858708137549</v>
          </cell>
          <cell r="DX65">
            <v>0.75413133585637859</v>
          </cell>
          <cell r="EO65">
            <v>0.20384305215998955</v>
          </cell>
          <cell r="EP65">
            <v>0.24026766465586433</v>
          </cell>
          <cell r="EQ65">
            <v>0.28919774975468315</v>
          </cell>
          <cell r="ER65">
            <v>0.41445999629469316</v>
          </cell>
          <cell r="ES65">
            <v>0.43911002319648401</v>
          </cell>
        </row>
        <row r="66">
          <cell r="Q66">
            <v>106.10078846285288</v>
          </cell>
          <cell r="R66">
            <v>108.7287958498646</v>
          </cell>
          <cell r="S66">
            <v>112.09430407749153</v>
          </cell>
          <cell r="T66">
            <v>120.60333260657065</v>
          </cell>
          <cell r="U66">
            <v>122.14637094025716</v>
          </cell>
          <cell r="AN66">
            <v>5805.3177717103454</v>
          </cell>
          <cell r="AO66">
            <v>5996.7596844354466</v>
          </cell>
          <cell r="AP66">
            <v>6372.8702833131065</v>
          </cell>
          <cell r="AQ66">
            <v>7322.8396121179221</v>
          </cell>
          <cell r="AR66">
            <v>7416.5</v>
          </cell>
          <cell r="CD66">
            <v>2250</v>
          </cell>
          <cell r="CE66">
            <v>2250</v>
          </cell>
          <cell r="CF66">
            <v>2250</v>
          </cell>
          <cell r="CG66">
            <v>2250</v>
          </cell>
          <cell r="CH66">
            <v>2250</v>
          </cell>
          <cell r="CY66">
            <v>143.32031881591749</v>
          </cell>
          <cell r="CZ66">
            <v>143.34552363469587</v>
          </cell>
          <cell r="DA66">
            <v>143.34121123190951</v>
          </cell>
          <cell r="DB66">
            <v>143.37722717194836</v>
          </cell>
          <cell r="DC66">
            <v>143.39034056313494</v>
          </cell>
          <cell r="DT66">
            <v>0.54488793445746586</v>
          </cell>
          <cell r="DU66">
            <v>0.58158561464357872</v>
          </cell>
          <cell r="DV66">
            <v>0.62893486775107799</v>
          </cell>
          <cell r="DW66">
            <v>0.74850160506181473</v>
          </cell>
          <cell r="DX66">
            <v>0.7705794333813144</v>
          </cell>
          <cell r="EO66">
            <v>0.21521533612007943</v>
          </cell>
          <cell r="EP66">
            <v>0.254535440755005</v>
          </cell>
          <cell r="EQ66">
            <v>0.30449521807142099</v>
          </cell>
          <cell r="ER66">
            <v>0.43054958871468446</v>
          </cell>
          <cell r="ES66">
            <v>0.4523320893844397</v>
          </cell>
        </row>
        <row r="67">
          <cell r="Q67">
            <v>107.16414496959911</v>
          </cell>
          <cell r="R67">
            <v>109.96049333411452</v>
          </cell>
          <cell r="S67">
            <v>113.3768281979831</v>
          </cell>
          <cell r="T67">
            <v>121.89617716085337</v>
          </cell>
          <cell r="U67">
            <v>123.25666622535887</v>
          </cell>
          <cell r="AN67">
            <v>5928.6775997126542</v>
          </cell>
          <cell r="AO67">
            <v>6128.8225882936249</v>
          </cell>
          <cell r="AP67">
            <v>6524.6274469917998</v>
          </cell>
          <cell r="AQ67">
            <v>7487.5871100655495</v>
          </cell>
          <cell r="AR67">
            <v>7514.3</v>
          </cell>
          <cell r="CD67">
            <v>2270</v>
          </cell>
          <cell r="CE67">
            <v>2270</v>
          </cell>
          <cell r="CF67">
            <v>2270</v>
          </cell>
          <cell r="CG67">
            <v>2270</v>
          </cell>
          <cell r="CH67">
            <v>2270</v>
          </cell>
          <cell r="CY67">
            <v>145.40689213479587</v>
          </cell>
          <cell r="CZ67">
            <v>145.4322589164282</v>
          </cell>
          <cell r="DA67">
            <v>145.42849878352195</v>
          </cell>
          <cell r="DB67">
            <v>145.46498394767687</v>
          </cell>
          <cell r="DC67">
            <v>145.47827463224422</v>
          </cell>
          <cell r="DT67">
            <v>0.56114442664100317</v>
          </cell>
          <cell r="DU67">
            <v>0.60004986571968177</v>
          </cell>
          <cell r="DV67">
            <v>0.64800082922561442</v>
          </cell>
          <cell r="DW67">
            <v>0.76745462304225387</v>
          </cell>
          <cell r="DX67">
            <v>0.78702753090625022</v>
          </cell>
          <cell r="EO67">
            <v>0.22658762008016936</v>
          </cell>
          <cell r="EP67">
            <v>0.26880321685414571</v>
          </cell>
          <cell r="EQ67">
            <v>0.31979268638815872</v>
          </cell>
          <cell r="ER67">
            <v>0.44663918113467577</v>
          </cell>
          <cell r="ES67">
            <v>0.46555415557239532</v>
          </cell>
        </row>
        <row r="68">
          <cell r="Q68">
            <v>108.22750147634534</v>
          </cell>
          <cell r="R68">
            <v>111.15040884927316</v>
          </cell>
          <cell r="S68">
            <v>114.60623774184297</v>
          </cell>
          <cell r="T68">
            <v>123.11383384938857</v>
          </cell>
          <cell r="U68">
            <v>124.33125033489539</v>
          </cell>
          <cell r="AN68">
            <v>6052.037427714964</v>
          </cell>
          <cell r="AO68">
            <v>6263.5629611169152</v>
          </cell>
          <cell r="AP68">
            <v>6684.9166929457524</v>
          </cell>
          <cell r="AQ68">
            <v>7612.1</v>
          </cell>
          <cell r="AR68">
            <v>7612.0999999999995</v>
          </cell>
          <cell r="CD68">
            <v>2290</v>
          </cell>
          <cell r="CE68">
            <v>2290</v>
          </cell>
          <cell r="CF68">
            <v>2290</v>
          </cell>
          <cell r="CG68">
            <v>2290</v>
          </cell>
          <cell r="CH68">
            <v>2290</v>
          </cell>
          <cell r="CY68">
            <v>147.49346545367422</v>
          </cell>
          <cell r="CZ68">
            <v>147.52643265766758</v>
          </cell>
          <cell r="DA68">
            <v>147.52154141583122</v>
          </cell>
          <cell r="DB68">
            <v>147.57106278467489</v>
          </cell>
          <cell r="DC68">
            <v>147.58813884286025</v>
          </cell>
          <cell r="DT68">
            <v>0.57740091882454059</v>
          </cell>
          <cell r="DU68">
            <v>0.61809145141701261</v>
          </cell>
          <cell r="DV68">
            <v>0.66643994711857202</v>
          </cell>
          <cell r="DW68">
            <v>0.78560786678424199</v>
          </cell>
          <cell r="DX68">
            <v>0.80323029511268951</v>
          </cell>
          <cell r="EO68">
            <v>0.23795990404025924</v>
          </cell>
          <cell r="EP68">
            <v>0.28193937848555856</v>
          </cell>
          <cell r="EQ68">
            <v>0.33392480041796807</v>
          </cell>
          <cell r="ER68">
            <v>0.46072452171315842</v>
          </cell>
          <cell r="ES68">
            <v>0.47731159439157628</v>
          </cell>
        </row>
        <row r="69">
          <cell r="Q69">
            <v>109.03767923797008</v>
          </cell>
          <cell r="R69">
            <v>112.19131276435867</v>
          </cell>
          <cell r="S69">
            <v>115.59507486597694</v>
          </cell>
          <cell r="T69">
            <v>124.28157119531549</v>
          </cell>
          <cell r="U69">
            <v>125.39411637103242</v>
          </cell>
          <cell r="AN69">
            <v>6174.3596512093218</v>
          </cell>
          <cell r="AO69">
            <v>6407.8522839613415</v>
          </cell>
          <cell r="AP69">
            <v>6883.8503903558976</v>
          </cell>
          <cell r="AQ69">
            <v>7709.9</v>
          </cell>
          <cell r="AR69">
            <v>7709.9</v>
          </cell>
          <cell r="CD69">
            <v>2310</v>
          </cell>
          <cell r="CE69">
            <v>2310</v>
          </cell>
          <cell r="CF69">
            <v>2310</v>
          </cell>
          <cell r="CG69">
            <v>2310</v>
          </cell>
          <cell r="CH69">
            <v>2310</v>
          </cell>
          <cell r="CY69">
            <v>149.61252989356541</v>
          </cell>
          <cell r="CZ69">
            <v>149.6471349895246</v>
          </cell>
          <cell r="DA69">
            <v>149.6406505966618</v>
          </cell>
          <cell r="DB69">
            <v>149.6893061544032</v>
          </cell>
          <cell r="DC69">
            <v>149.70519909235682</v>
          </cell>
          <cell r="DT69">
            <v>0.59088439904600787</v>
          </cell>
          <cell r="DU69">
            <v>0.63462563940772143</v>
          </cell>
          <cell r="DV69">
            <v>0.68203989567660683</v>
          </cell>
          <cell r="DW69">
            <v>0.80323011787440279</v>
          </cell>
          <cell r="DX69">
            <v>0.81935255696130982</v>
          </cell>
          <cell r="EO69">
            <v>0.24317256570261236</v>
          </cell>
          <cell r="EP69">
            <v>0.29103973983830184</v>
          </cell>
          <cell r="EQ69">
            <v>0.34277866281850505</v>
          </cell>
          <cell r="ER69">
            <v>0.47347918302105874</v>
          </cell>
          <cell r="ES69">
            <v>0.48858843825025577</v>
          </cell>
        </row>
        <row r="70">
          <cell r="Q70">
            <v>109.82718691451062</v>
          </cell>
          <cell r="R70">
            <v>113.23221667944418</v>
          </cell>
          <cell r="S70">
            <v>116.58391199011091</v>
          </cell>
          <cell r="T70">
            <v>125.44930854124242</v>
          </cell>
          <cell r="U70">
            <v>126.45698240716945</v>
          </cell>
          <cell r="AN70">
            <v>6296.5971623260566</v>
          </cell>
          <cell r="AO70">
            <v>6552.1416068057679</v>
          </cell>
          <cell r="AP70">
            <v>7082.7840877660428</v>
          </cell>
          <cell r="AQ70">
            <v>7807.7</v>
          </cell>
          <cell r="AR70">
            <v>7807.7</v>
          </cell>
          <cell r="CD70">
            <v>2330</v>
          </cell>
          <cell r="CE70">
            <v>2330</v>
          </cell>
          <cell r="CF70">
            <v>2330</v>
          </cell>
          <cell r="CG70">
            <v>2330</v>
          </cell>
          <cell r="CH70">
            <v>2330</v>
          </cell>
          <cell r="CY70">
            <v>151.7342469820251</v>
          </cell>
          <cell r="CZ70">
            <v>151.76783732138162</v>
          </cell>
          <cell r="DA70">
            <v>151.75975977749235</v>
          </cell>
          <cell r="DB70">
            <v>151.8075495241315</v>
          </cell>
          <cell r="DC70">
            <v>151.82225934185342</v>
          </cell>
          <cell r="DT70">
            <v>0.60414148430225789</v>
          </cell>
          <cell r="DU70">
            <v>0.65115982739843026</v>
          </cell>
          <cell r="DV70">
            <v>0.69763984423464176</v>
          </cell>
          <cell r="DW70">
            <v>0.82085236896456348</v>
          </cell>
          <cell r="DX70">
            <v>0.83547481880993013</v>
          </cell>
          <cell r="EO70">
            <v>0.24788234187621805</v>
          </cell>
          <cell r="EP70">
            <v>0.30014010119104506</v>
          </cell>
          <cell r="EQ70">
            <v>0.35163252521904198</v>
          </cell>
          <cell r="ER70">
            <v>0.486233844328959</v>
          </cell>
          <cell r="ES70">
            <v>0.49986528210893527</v>
          </cell>
        </row>
        <row r="71">
          <cell r="Q71">
            <v>110.61669459105116</v>
          </cell>
          <cell r="R71">
            <v>114.27312059452969</v>
          </cell>
          <cell r="S71">
            <v>117.57274911424487</v>
          </cell>
          <cell r="T71">
            <v>126.61704588716935</v>
          </cell>
          <cell r="U71">
            <v>127.51984844330647</v>
          </cell>
          <cell r="AN71">
            <v>6418.8346734427905</v>
          </cell>
          <cell r="AO71">
            <v>6696.4309296501942</v>
          </cell>
          <cell r="AP71">
            <v>7281.717785176188</v>
          </cell>
          <cell r="AQ71">
            <v>7905.5</v>
          </cell>
          <cell r="AR71">
            <v>7905.5</v>
          </cell>
          <cell r="CD71">
            <v>2350</v>
          </cell>
          <cell r="CE71">
            <v>2350</v>
          </cell>
          <cell r="CF71">
            <v>2350</v>
          </cell>
          <cell r="CG71">
            <v>2350</v>
          </cell>
          <cell r="CH71">
            <v>2350</v>
          </cell>
          <cell r="CY71">
            <v>153.85596407048476</v>
          </cell>
          <cell r="CZ71">
            <v>153.88853965323864</v>
          </cell>
          <cell r="DA71">
            <v>153.87886895832293</v>
          </cell>
          <cell r="DB71">
            <v>153.92579289385981</v>
          </cell>
          <cell r="DC71">
            <v>153.93931959135003</v>
          </cell>
          <cell r="DT71">
            <v>0.61739856955850791</v>
          </cell>
          <cell r="DU71">
            <v>0.66769401538913897</v>
          </cell>
          <cell r="DV71">
            <v>0.71323979279267657</v>
          </cell>
          <cell r="DW71">
            <v>0.83847462005472417</v>
          </cell>
          <cell r="DX71">
            <v>0.85159708065855044</v>
          </cell>
          <cell r="EO71">
            <v>0.25259211804982373</v>
          </cell>
          <cell r="EP71">
            <v>0.30924046254378829</v>
          </cell>
          <cell r="EQ71">
            <v>0.36048638761957896</v>
          </cell>
          <cell r="ER71">
            <v>0.49898850563685931</v>
          </cell>
          <cell r="ES71">
            <v>0.51114212596761477</v>
          </cell>
        </row>
        <row r="72">
          <cell r="Q72">
            <v>111.40620226759169</v>
          </cell>
          <cell r="R72">
            <v>115.30069452672646</v>
          </cell>
          <cell r="S72">
            <v>118.56158623837884</v>
          </cell>
          <cell r="T72">
            <v>127.72943847635804</v>
          </cell>
          <cell r="U72">
            <v>128.52155801612489</v>
          </cell>
          <cell r="AN72">
            <v>6541.0721845595253</v>
          </cell>
          <cell r="AO72">
            <v>6841.2284177539559</v>
          </cell>
          <cell r="AP72">
            <v>7480.6514825863333</v>
          </cell>
          <cell r="AQ72">
            <v>8003.3</v>
          </cell>
          <cell r="AR72">
            <v>8003.3</v>
          </cell>
          <cell r="CD72">
            <v>2369.9999999999995</v>
          </cell>
          <cell r="CE72">
            <v>2370</v>
          </cell>
          <cell r="CF72">
            <v>2370</v>
          </cell>
          <cell r="CG72">
            <v>2370</v>
          </cell>
          <cell r="CH72">
            <v>2370</v>
          </cell>
          <cell r="CY72">
            <v>155.97768115894445</v>
          </cell>
          <cell r="CZ72">
            <v>156.01203712185875</v>
          </cell>
          <cell r="DA72">
            <v>155.9979781391535</v>
          </cell>
          <cell r="DB72">
            <v>156.05721750422185</v>
          </cell>
          <cell r="DC72">
            <v>156.07414035552304</v>
          </cell>
          <cell r="DT72">
            <v>0.63065565481475794</v>
          </cell>
          <cell r="DU72">
            <v>0.68409629553283824</v>
          </cell>
          <cell r="DV72">
            <v>0.7288397413507115</v>
          </cell>
          <cell r="DW72">
            <v>0.85549696210868664</v>
          </cell>
          <cell r="DX72">
            <v>0.86706673987692906</v>
          </cell>
          <cell r="EO72">
            <v>0.25730189422342942</v>
          </cell>
          <cell r="EP72">
            <v>0.31796682587944486</v>
          </cell>
          <cell r="EQ72">
            <v>0.36934025002011589</v>
          </cell>
          <cell r="ER72">
            <v>0.5102999518232274</v>
          </cell>
          <cell r="ES72">
            <v>0.52075584637361449</v>
          </cell>
        </row>
        <row r="73">
          <cell r="Q73">
            <v>112.22317205811655</v>
          </cell>
          <cell r="R73">
            <v>116.16750597124124</v>
          </cell>
          <cell r="S73">
            <v>119.47785528857871</v>
          </cell>
          <cell r="T73">
            <v>128.74856760713911</v>
          </cell>
          <cell r="U73">
            <v>129.4574462043839</v>
          </cell>
          <cell r="AN73">
            <v>6673.4939980028657</v>
          </cell>
          <cell r="AO73">
            <v>6992.1544892119737</v>
          </cell>
          <cell r="AP73">
            <v>7637.0725110349686</v>
          </cell>
          <cell r="AQ73">
            <v>8101.0999999999995</v>
          </cell>
          <cell r="AR73">
            <v>8101.1</v>
          </cell>
          <cell r="CD73">
            <v>2389.9999999999995</v>
          </cell>
          <cell r="CE73">
            <v>2390</v>
          </cell>
          <cell r="CF73">
            <v>2390</v>
          </cell>
          <cell r="CG73">
            <v>2390</v>
          </cell>
          <cell r="CH73">
            <v>2390</v>
          </cell>
          <cell r="CY73">
            <v>158.1278985320009</v>
          </cell>
          <cell r="CZ73">
            <v>158.16924454668771</v>
          </cell>
          <cell r="DA73">
            <v>158.1529033072635</v>
          </cell>
          <cell r="DB73">
            <v>158.21085430161042</v>
          </cell>
          <cell r="DC73">
            <v>158.22807637919692</v>
          </cell>
          <cell r="DT73">
            <v>0.6447886715252974</v>
          </cell>
          <cell r="DU73">
            <v>0.69890773840337217</v>
          </cell>
          <cell r="DV73">
            <v>0.74401505503496967</v>
          </cell>
          <cell r="DW73">
            <v>0.87150837567107609</v>
          </cell>
          <cell r="DX73">
            <v>0.88183401693717334</v>
          </cell>
          <cell r="EO73">
            <v>0.26081494366590452</v>
          </cell>
          <cell r="EP73">
            <v>0.32218269193112853</v>
          </cell>
          <cell r="EQ73">
            <v>0.37514974941133017</v>
          </cell>
          <cell r="ER73">
            <v>0.51917938382445949</v>
          </cell>
          <cell r="ES73">
            <v>0.52857958282030248</v>
          </cell>
        </row>
        <row r="74">
          <cell r="Q74">
            <v>113.04630818027272</v>
          </cell>
          <cell r="R74">
            <v>117.03431741575601</v>
          </cell>
          <cell r="S74">
            <v>120.39287123513409</v>
          </cell>
          <cell r="T74">
            <v>129.76769673792018</v>
          </cell>
          <cell r="U74">
            <v>130.39333439264291</v>
          </cell>
          <cell r="AN74">
            <v>6808.2025904470984</v>
          </cell>
          <cell r="AO74">
            <v>7143.0805606699914</v>
          </cell>
          <cell r="AP74">
            <v>7792.7594318034089</v>
          </cell>
          <cell r="AQ74">
            <v>8198.9</v>
          </cell>
          <cell r="AR74">
            <v>8198.9</v>
          </cell>
          <cell r="CD74">
            <v>2410</v>
          </cell>
          <cell r="CE74">
            <v>2410</v>
          </cell>
          <cell r="CF74">
            <v>2409.9999999999995</v>
          </cell>
          <cell r="CG74">
            <v>2409.9999999999995</v>
          </cell>
          <cell r="CH74">
            <v>2410</v>
          </cell>
          <cell r="CY74">
            <v>160.28451534708537</v>
          </cell>
          <cell r="CZ74">
            <v>160.32645197151669</v>
          </cell>
          <cell r="DA74">
            <v>160.30844694492572</v>
          </cell>
          <cell r="DB74">
            <v>160.364491098999</v>
          </cell>
          <cell r="DC74">
            <v>160.3820124028708</v>
          </cell>
          <cell r="DT74">
            <v>0.65911836951960601</v>
          </cell>
          <cell r="DU74">
            <v>0.71371918127390599</v>
          </cell>
          <cell r="DV74">
            <v>0.75918303613508931</v>
          </cell>
          <cell r="DW74">
            <v>0.88751978923346564</v>
          </cell>
          <cell r="DX74">
            <v>0.89660129399741761</v>
          </cell>
          <cell r="EO74">
            <v>0.26405928058681533</v>
          </cell>
          <cell r="EP74">
            <v>0.32639855798281225</v>
          </cell>
          <cell r="EQ74">
            <v>0.38090667881997131</v>
          </cell>
          <cell r="ER74">
            <v>0.52805881582569159</v>
          </cell>
          <cell r="ES74">
            <v>0.53640331926699036</v>
          </cell>
        </row>
        <row r="75">
          <cell r="Q75">
            <v>113.86944430242889</v>
          </cell>
          <cell r="R75">
            <v>117.90112886027077</v>
          </cell>
          <cell r="S75">
            <v>121.30788718168949</v>
          </cell>
          <cell r="T75">
            <v>130.81783126551093</v>
          </cell>
          <cell r="U75">
            <v>131.39833034963263</v>
          </cell>
          <cell r="AN75">
            <v>6942.911182891331</v>
          </cell>
          <cell r="AO75">
            <v>7294.0066321280083</v>
          </cell>
          <cell r="AP75">
            <v>7948.4463525718493</v>
          </cell>
          <cell r="AQ75">
            <v>8296.6999999999989</v>
          </cell>
          <cell r="AR75">
            <v>8296.7000000000007</v>
          </cell>
          <cell r="CD75">
            <v>2430</v>
          </cell>
          <cell r="CE75">
            <v>2430</v>
          </cell>
          <cell r="CF75">
            <v>2429.9999999999995</v>
          </cell>
          <cell r="CG75">
            <v>2429.9999999999995</v>
          </cell>
          <cell r="CH75">
            <v>2430</v>
          </cell>
          <cell r="CY75">
            <v>162.44113216216988</v>
          </cell>
          <cell r="CZ75">
            <v>162.48365939634567</v>
          </cell>
          <cell r="DA75">
            <v>162.46399058258791</v>
          </cell>
          <cell r="DB75">
            <v>162.51129594421275</v>
          </cell>
          <cell r="DC75">
            <v>162.52241566675647</v>
          </cell>
          <cell r="DT75">
            <v>0.67344806751391462</v>
          </cell>
          <cell r="DU75">
            <v>0.72853062414443992</v>
          </cell>
          <cell r="DV75">
            <v>0.77435101723520894</v>
          </cell>
          <cell r="DW75">
            <v>0.90382922384331454</v>
          </cell>
          <cell r="DX75">
            <v>0.91206435384819018</v>
          </cell>
          <cell r="EO75">
            <v>0.26730361750772619</v>
          </cell>
          <cell r="EP75">
            <v>0.33061442403449592</v>
          </cell>
          <cell r="EQ75">
            <v>0.3866636082286124</v>
          </cell>
          <cell r="ER75">
            <v>0.53783455774442368</v>
          </cell>
          <cell r="ES75">
            <v>0.5461234239710685</v>
          </cell>
        </row>
        <row r="76">
          <cell r="Q76">
            <v>114.89711416089067</v>
          </cell>
          <cell r="R76">
            <v>118.82279994882362</v>
          </cell>
          <cell r="S76">
            <v>122.33797238665868</v>
          </cell>
          <cell r="T76">
            <v>132.099736052428</v>
          </cell>
          <cell r="U76">
            <v>132.63014734885544</v>
          </cell>
          <cell r="AN76">
            <v>7085.7092946940165</v>
          </cell>
          <cell r="AO76">
            <v>7455.7119464880052</v>
          </cell>
          <cell r="AP76">
            <v>8140.617175428044</v>
          </cell>
          <cell r="AQ76">
            <v>8394.5</v>
          </cell>
          <cell r="AR76">
            <v>8394.5</v>
          </cell>
          <cell r="CD76">
            <v>2450</v>
          </cell>
          <cell r="CE76">
            <v>2450</v>
          </cell>
          <cell r="CF76">
            <v>2449.9999999999995</v>
          </cell>
          <cell r="CG76">
            <v>2450</v>
          </cell>
          <cell r="CH76">
            <v>2450</v>
          </cell>
          <cell r="CY76">
            <v>164.55949669657269</v>
          </cell>
          <cell r="CZ76">
            <v>164.5849795817025</v>
          </cell>
          <cell r="DA76">
            <v>164.57363061005955</v>
          </cell>
          <cell r="DB76">
            <v>164.60703086321399</v>
          </cell>
          <cell r="DC76">
            <v>164.61840258301834</v>
          </cell>
          <cell r="DT76">
            <v>0.68965539045373114</v>
          </cell>
          <cell r="DU76">
            <v>0.74286948783419138</v>
          </cell>
          <cell r="DV76">
            <v>0.79013968431649706</v>
          </cell>
          <cell r="DW76">
            <v>0.92236641305596179</v>
          </cell>
          <cell r="DX76">
            <v>0.92981106690632487</v>
          </cell>
          <cell r="EO76">
            <v>0.27659060928923623</v>
          </cell>
          <cell r="EP76">
            <v>0.33949988343300214</v>
          </cell>
          <cell r="EQ76">
            <v>0.39723433374089634</v>
          </cell>
          <cell r="ER76">
            <v>0.55431035847197474</v>
          </cell>
          <cell r="ES76">
            <v>0.56206766573671474</v>
          </cell>
        </row>
        <row r="77">
          <cell r="Q77">
            <v>116.0479613574467</v>
          </cell>
          <cell r="R77">
            <v>119.75083477649095</v>
          </cell>
          <cell r="S77">
            <v>123.40272194923897</v>
          </cell>
          <cell r="T77">
            <v>133.38164083934504</v>
          </cell>
          <cell r="U77">
            <v>133.86196434807826</v>
          </cell>
          <cell r="AN77">
            <v>7233.3791967403777</v>
          </cell>
          <cell r="AO77">
            <v>7618.6676570341751</v>
          </cell>
          <cell r="AP77">
            <v>8343.7786924666143</v>
          </cell>
          <cell r="AQ77">
            <v>8492.2999999999993</v>
          </cell>
          <cell r="AR77">
            <v>8492.3000000000011</v>
          </cell>
          <cell r="CD77">
            <v>2470</v>
          </cell>
          <cell r="CE77">
            <v>2470</v>
          </cell>
          <cell r="CF77">
            <v>2469.9999999999995</v>
          </cell>
          <cell r="CG77">
            <v>2470</v>
          </cell>
          <cell r="CH77">
            <v>2470</v>
          </cell>
          <cell r="CY77">
            <v>166.65482437556227</v>
          </cell>
          <cell r="CZ77">
            <v>166.67981682649221</v>
          </cell>
          <cell r="DA77">
            <v>166.66944227727907</v>
          </cell>
          <cell r="DB77">
            <v>166.70276578221527</v>
          </cell>
          <cell r="DC77">
            <v>166.71438949928023</v>
          </cell>
          <cell r="DT77">
            <v>0.70699348451671074</v>
          </cell>
          <cell r="DU77">
            <v>0.75715353216318715</v>
          </cell>
          <cell r="DV77">
            <v>0.80611533166612115</v>
          </cell>
          <cell r="DW77">
            <v>0.94090360226860892</v>
          </cell>
          <cell r="DX77">
            <v>0.94755777996445956</v>
          </cell>
          <cell r="EO77">
            <v>0.28951669823972731</v>
          </cell>
          <cell r="EP77">
            <v>0.34892701739668336</v>
          </cell>
          <cell r="EQ77">
            <v>0.40925520459959064</v>
          </cell>
          <cell r="ER77">
            <v>0.5707861591995258</v>
          </cell>
          <cell r="ES77">
            <v>0.57801190750236087</v>
          </cell>
        </row>
        <row r="78">
          <cell r="Q78">
            <v>117.19821177112971</v>
          </cell>
          <cell r="R78">
            <v>120.71177327350551</v>
          </cell>
          <cell r="S78">
            <v>124.50388907565359</v>
          </cell>
          <cell r="T78">
            <v>134.74279449025923</v>
          </cell>
          <cell r="U78">
            <v>135.32784158214778</v>
          </cell>
          <cell r="AN78">
            <v>7381.0524454192946</v>
          </cell>
          <cell r="AO78">
            <v>7786.2227212183898</v>
          </cell>
          <cell r="AP78">
            <v>8533.5055948111258</v>
          </cell>
          <cell r="AQ78">
            <v>8590.0999999999985</v>
          </cell>
          <cell r="AR78">
            <v>8590.1</v>
          </cell>
          <cell r="CD78">
            <v>2490</v>
          </cell>
          <cell r="CE78">
            <v>2490</v>
          </cell>
          <cell r="CF78">
            <v>2490</v>
          </cell>
          <cell r="CG78">
            <v>2490.0000000000005</v>
          </cell>
          <cell r="CH78">
            <v>2490</v>
          </cell>
          <cell r="CY78">
            <v>168.75013861019693</v>
          </cell>
          <cell r="CZ78">
            <v>168.77264788716766</v>
          </cell>
          <cell r="DA78">
            <v>168.76393086714734</v>
          </cell>
          <cell r="DB78">
            <v>168.79460366122407</v>
          </cell>
          <cell r="DC78">
            <v>168.8049200685526</v>
          </cell>
          <cell r="DT78">
            <v>0.72432320788602433</v>
          </cell>
          <cell r="DU78">
            <v>0.77181248157671067</v>
          </cell>
          <cell r="DV78">
            <v>0.82253990601994786</v>
          </cell>
          <cell r="DW78">
            <v>0.96038476613423185</v>
          </cell>
          <cell r="DX78">
            <v>0.9683501198175839</v>
          </cell>
          <cell r="EO78">
            <v>0.30243405403879781</v>
          </cell>
          <cell r="EP78">
            <v>0.3590888212379309</v>
          </cell>
          <cell r="EQ78">
            <v>0.42199227717084425</v>
          </cell>
          <cell r="ER78">
            <v>0.58891642702772662</v>
          </cell>
          <cell r="ES78">
            <v>0.59811784531606071</v>
          </cell>
        </row>
        <row r="79">
          <cell r="Q79">
            <v>117.97491741479794</v>
          </cell>
          <cell r="R79">
            <v>121.7663792183192</v>
          </cell>
          <cell r="S79">
            <v>125.79738127639945</v>
          </cell>
          <cell r="T79">
            <v>136.18112760471396</v>
          </cell>
          <cell r="U79">
            <v>136.93176944553412</v>
          </cell>
          <cell r="AN79">
            <v>7530.8204544295058</v>
          </cell>
          <cell r="AO79">
            <v>7966.8708453970658</v>
          </cell>
          <cell r="AP79">
            <v>8652.2828509519168</v>
          </cell>
          <cell r="AQ79">
            <v>8687.9</v>
          </cell>
          <cell r="AR79">
            <v>8687.9</v>
          </cell>
          <cell r="CD79">
            <v>2510</v>
          </cell>
          <cell r="CE79">
            <v>2510</v>
          </cell>
          <cell r="CF79">
            <v>2510</v>
          </cell>
          <cell r="CG79">
            <v>2510.0000000000005</v>
          </cell>
          <cell r="CH79">
            <v>2510</v>
          </cell>
          <cell r="CY79">
            <v>170.83703760926608</v>
          </cell>
          <cell r="CZ79">
            <v>170.85976790863288</v>
          </cell>
          <cell r="DA79">
            <v>170.85143214311725</v>
          </cell>
          <cell r="DB79">
            <v>170.88264626240999</v>
          </cell>
          <cell r="DC79">
            <v>170.89223244001295</v>
          </cell>
          <cell r="DT79">
            <v>0.73641345642839218</v>
          </cell>
          <cell r="DU79">
            <v>0.78753867981479631</v>
          </cell>
          <cell r="DV79">
            <v>0.84133531220221258</v>
          </cell>
          <cell r="DW79">
            <v>0.98078525494204194</v>
          </cell>
          <cell r="DX79">
            <v>0.99093879511396676</v>
          </cell>
          <cell r="EO79">
            <v>0.3098850615453681</v>
          </cell>
          <cell r="EP79">
            <v>0.37134202259719779</v>
          </cell>
          <cell r="EQ79">
            <v>0.43851168807287644</v>
          </cell>
          <cell r="ER79">
            <v>0.60865795938179246</v>
          </cell>
          <cell r="ES79">
            <v>0.62067838529161656</v>
          </cell>
        </row>
        <row r="80">
          <cell r="Q80">
            <v>118.75162305846618</v>
          </cell>
          <cell r="R80">
            <v>122.82098516313289</v>
          </cell>
          <cell r="S80">
            <v>127.09087347714529</v>
          </cell>
          <cell r="T80">
            <v>137.61946071916873</v>
          </cell>
          <cell r="U80">
            <v>138.53569730892048</v>
          </cell>
          <cell r="AN80">
            <v>7680.5884634397171</v>
          </cell>
          <cell r="AO80">
            <v>8147.5189695757417</v>
          </cell>
          <cell r="AP80">
            <v>8771.0601070927078</v>
          </cell>
          <cell r="AQ80">
            <v>8785.6999999999989</v>
          </cell>
          <cell r="AR80">
            <v>8785.6999999999989</v>
          </cell>
          <cell r="CD80">
            <v>2530</v>
          </cell>
          <cell r="CE80">
            <v>2530</v>
          </cell>
          <cell r="CF80">
            <v>2530</v>
          </cell>
          <cell r="CG80">
            <v>2530</v>
          </cell>
          <cell r="CH80">
            <v>2530</v>
          </cell>
          <cell r="CY80">
            <v>172.9239366083352</v>
          </cell>
          <cell r="CZ80">
            <v>172.94688793009809</v>
          </cell>
          <cell r="DA80">
            <v>172.93893341908716</v>
          </cell>
          <cell r="DB80">
            <v>172.97068886359594</v>
          </cell>
          <cell r="DC80">
            <v>172.97954481147329</v>
          </cell>
          <cell r="DT80">
            <v>0.74850370497076013</v>
          </cell>
          <cell r="DU80">
            <v>0.80326487805288205</v>
          </cell>
          <cell r="DV80">
            <v>0.86013071838447741</v>
          </cell>
          <cell r="DW80">
            <v>1.0011857437498521</v>
          </cell>
          <cell r="DX80">
            <v>1.0135274704103496</v>
          </cell>
          <cell r="EO80">
            <v>0.31733606905193845</v>
          </cell>
          <cell r="EP80">
            <v>0.38359522395646467</v>
          </cell>
          <cell r="EQ80">
            <v>0.45503109897490862</v>
          </cell>
          <cell r="ER80">
            <v>0.62839949173585841</v>
          </cell>
          <cell r="ES80">
            <v>0.64323892526717241</v>
          </cell>
        </row>
        <row r="81">
          <cell r="Q81">
            <v>119.54740036449765</v>
          </cell>
          <cell r="R81">
            <v>123.94338343854898</v>
          </cell>
          <cell r="S81">
            <v>128.41415109829063</v>
          </cell>
          <cell r="T81">
            <v>139.29924555426362</v>
          </cell>
          <cell r="U81">
            <v>140.34412614051092</v>
          </cell>
          <cell r="AN81">
            <v>7832.3395250015119</v>
          </cell>
          <cell r="AO81">
            <v>8330.5868330782287</v>
          </cell>
          <cell r="AP81">
            <v>8883.4999999999982</v>
          </cell>
          <cell r="AQ81">
            <v>8883.5</v>
          </cell>
          <cell r="AR81">
            <v>8883.5</v>
          </cell>
          <cell r="CD81">
            <v>2549.9999999999995</v>
          </cell>
          <cell r="CE81">
            <v>2550</v>
          </cell>
          <cell r="CF81">
            <v>2550</v>
          </cell>
          <cell r="CG81">
            <v>2550</v>
          </cell>
          <cell r="CH81">
            <v>2550</v>
          </cell>
          <cell r="CY81">
            <v>175</v>
          </cell>
          <cell r="CZ81">
            <v>175</v>
          </cell>
          <cell r="DA81">
            <v>175</v>
          </cell>
          <cell r="DB81">
            <v>175</v>
          </cell>
          <cell r="DC81">
            <v>175</v>
          </cell>
          <cell r="DT81">
            <v>0.7606320048599684</v>
          </cell>
          <cell r="DU81">
            <v>0.81924511251398624</v>
          </cell>
          <cell r="DV81">
            <v>0.87885534797720832</v>
          </cell>
          <cell r="DW81">
            <v>1.0239899407235145</v>
          </cell>
          <cell r="DX81">
            <v>1.0379216818734789</v>
          </cell>
          <cell r="EO81">
            <v>0.32579000607496067</v>
          </cell>
          <cell r="EP81">
            <v>0.39905639064248288</v>
          </cell>
          <cell r="EQ81">
            <v>0.47356918497151063</v>
          </cell>
          <cell r="ER81">
            <v>0.65498742590439341</v>
          </cell>
          <cell r="ES81">
            <v>0.67240210234184883</v>
          </cell>
        </row>
        <row r="82">
          <cell r="Q82">
            <v>120.47705621281121</v>
          </cell>
          <cell r="R82">
            <v>125.17165668838288</v>
          </cell>
          <cell r="S82">
            <v>129.80623578457974</v>
          </cell>
          <cell r="T82">
            <v>141.09953179937719</v>
          </cell>
          <cell r="U82">
            <v>142.21512275726602</v>
          </cell>
          <cell r="AN82">
            <v>7998.0111447096451</v>
          </cell>
          <cell r="AO82">
            <v>8517.4337352526381</v>
          </cell>
          <cell r="AP82">
            <v>8981.2999999999993</v>
          </cell>
          <cell r="AQ82">
            <v>8981.2999999999993</v>
          </cell>
          <cell r="AR82">
            <v>8981.2999999999993</v>
          </cell>
          <cell r="CD82">
            <v>2570</v>
          </cell>
          <cell r="CE82">
            <v>2570</v>
          </cell>
          <cell r="CF82">
            <v>2570</v>
          </cell>
          <cell r="CG82">
            <v>2570</v>
          </cell>
          <cell r="CH82">
            <v>2570</v>
          </cell>
          <cell r="CY82">
            <v>177</v>
          </cell>
          <cell r="CZ82">
            <v>177.00000000000003</v>
          </cell>
          <cell r="DA82">
            <v>177</v>
          </cell>
          <cell r="DB82">
            <v>177</v>
          </cell>
          <cell r="DC82">
            <v>177</v>
          </cell>
          <cell r="DT82">
            <v>0.77302741617081594</v>
          </cell>
          <cell r="DU82">
            <v>0.83562208917843817</v>
          </cell>
          <cell r="DV82">
            <v>0.89741647712772976</v>
          </cell>
          <cell r="DW82">
            <v>1.0479937573250289</v>
          </cell>
          <cell r="DX82">
            <v>1.0628683034302135</v>
          </cell>
          <cell r="EO82">
            <v>0.3412842702135202</v>
          </cell>
          <cell r="EP82">
            <v>0.4195276114730479</v>
          </cell>
          <cell r="EQ82">
            <v>0.49677059640966242</v>
          </cell>
          <cell r="ER82">
            <v>0.68499219665628652</v>
          </cell>
          <cell r="ES82">
            <v>0.70358537928776699</v>
          </cell>
        </row>
        <row r="83">
          <cell r="Q83">
            <v>121.40671206112476</v>
          </cell>
          <cell r="R83">
            <v>126.40099445685131</v>
          </cell>
          <cell r="S83">
            <v>131.19832047086888</v>
          </cell>
          <cell r="T83">
            <v>142.87605142578488</v>
          </cell>
          <cell r="U83">
            <v>144.07528626361432</v>
          </cell>
          <cell r="AN83">
            <v>8163.6827644177793</v>
          </cell>
          <cell r="AO83">
            <v>8704.3746867322006</v>
          </cell>
          <cell r="AP83">
            <v>9079.0999999999985</v>
          </cell>
          <cell r="AQ83">
            <v>9079.0999999999985</v>
          </cell>
          <cell r="AR83">
            <v>9079.1</v>
          </cell>
          <cell r="CD83">
            <v>2590</v>
          </cell>
          <cell r="CE83">
            <v>2590</v>
          </cell>
          <cell r="CF83">
            <v>2590</v>
          </cell>
          <cell r="CG83">
            <v>2590</v>
          </cell>
          <cell r="CH83">
            <v>2590</v>
          </cell>
          <cell r="CY83">
            <v>179</v>
          </cell>
          <cell r="CZ83">
            <v>179.00000000000003</v>
          </cell>
          <cell r="DA83">
            <v>179</v>
          </cell>
          <cell r="DB83">
            <v>179</v>
          </cell>
          <cell r="DC83">
            <v>179.00000000000003</v>
          </cell>
          <cell r="DT83">
            <v>0.78542282748166359</v>
          </cell>
          <cell r="DU83">
            <v>0.85201325942468376</v>
          </cell>
          <cell r="DV83">
            <v>0.9159776062782512</v>
          </cell>
          <cell r="DW83">
            <v>1.0716806856771315</v>
          </cell>
          <cell r="DX83">
            <v>1.0876704835148572</v>
          </cell>
          <cell r="EO83">
            <v>0.35677853435207968</v>
          </cell>
          <cell r="EP83">
            <v>0.44001657428085494</v>
          </cell>
          <cell r="EQ83">
            <v>0.51997200784781428</v>
          </cell>
          <cell r="ER83">
            <v>0.71460085709641463</v>
          </cell>
          <cell r="ES83">
            <v>0.73458810439357169</v>
          </cell>
        </row>
        <row r="84">
          <cell r="Q84">
            <v>122.46574561443184</v>
          </cell>
          <cell r="R84">
            <v>127.8172012745859</v>
          </cell>
          <cell r="S84">
            <v>132.46171555870384</v>
          </cell>
          <cell r="T84">
            <v>144.54899817907256</v>
          </cell>
          <cell r="U84">
            <v>145.90679408134272</v>
          </cell>
          <cell r="AN84">
            <v>8336.0539460134842</v>
          </cell>
          <cell r="AO84">
            <v>8907.825357880416</v>
          </cell>
          <cell r="AP84">
            <v>9176.9</v>
          </cell>
          <cell r="AQ84">
            <v>9176.9</v>
          </cell>
          <cell r="AR84">
            <v>9176.9</v>
          </cell>
          <cell r="CD84">
            <v>2610</v>
          </cell>
          <cell r="CE84">
            <v>2610</v>
          </cell>
          <cell r="CF84">
            <v>2610</v>
          </cell>
          <cell r="CG84">
            <v>2610</v>
          </cell>
          <cell r="CH84">
            <v>2610</v>
          </cell>
          <cell r="CY84">
            <v>181</v>
          </cell>
          <cell r="CZ84">
            <v>181.00000000000003</v>
          </cell>
          <cell r="DA84">
            <v>181</v>
          </cell>
          <cell r="DB84">
            <v>181.00000000000003</v>
          </cell>
          <cell r="DC84">
            <v>181</v>
          </cell>
          <cell r="DT84">
            <v>0.79954327485909105</v>
          </cell>
          <cell r="DU84">
            <v>0.87089601699447838</v>
          </cell>
          <cell r="DV84">
            <v>0.93282287411605092</v>
          </cell>
          <cell r="DW84">
            <v>1.0939866423876341</v>
          </cell>
          <cell r="DX84">
            <v>1.1120905877512364</v>
          </cell>
          <cell r="EO84">
            <v>0.37442909357386406</v>
          </cell>
          <cell r="EP84">
            <v>0.4636200212430982</v>
          </cell>
          <cell r="EQ84">
            <v>0.54102859264506387</v>
          </cell>
          <cell r="ER84">
            <v>0.74248330298454279</v>
          </cell>
          <cell r="ES84">
            <v>0.76511323468904568</v>
          </cell>
        </row>
        <row r="85">
          <cell r="Q85">
            <v>123.57314825813489</v>
          </cell>
          <cell r="R85">
            <v>129.2334080923205</v>
          </cell>
          <cell r="S85">
            <v>133.70504886112568</v>
          </cell>
          <cell r="T85">
            <v>146.1717309054778</v>
          </cell>
          <cell r="U85">
            <v>147.5277189992604</v>
          </cell>
          <cell r="AN85">
            <v>8510.9298227927211</v>
          </cell>
          <cell r="AO85">
            <v>9111.2760290286296</v>
          </cell>
          <cell r="AP85">
            <v>9274.7000000000007</v>
          </cell>
          <cell r="AQ85">
            <v>9274.6999999999989</v>
          </cell>
          <cell r="AR85">
            <v>9274.6999999999989</v>
          </cell>
          <cell r="CD85">
            <v>2630</v>
          </cell>
          <cell r="CE85">
            <v>2630</v>
          </cell>
          <cell r="CF85">
            <v>2630</v>
          </cell>
          <cell r="CG85">
            <v>2630</v>
          </cell>
          <cell r="CH85">
            <v>2630</v>
          </cell>
          <cell r="CY85">
            <v>183</v>
          </cell>
          <cell r="CZ85">
            <v>183</v>
          </cell>
          <cell r="DA85">
            <v>183</v>
          </cell>
          <cell r="DB85">
            <v>183.00000000000003</v>
          </cell>
          <cell r="DC85">
            <v>183</v>
          </cell>
          <cell r="DT85">
            <v>0.81430864344179843</v>
          </cell>
          <cell r="DU85">
            <v>0.8897787745642729</v>
          </cell>
          <cell r="DV85">
            <v>0.94940065148167541</v>
          </cell>
          <cell r="DW85">
            <v>1.1156230787397039</v>
          </cell>
          <cell r="DX85">
            <v>1.1337029199901387</v>
          </cell>
          <cell r="EO85">
            <v>0.39288580430224823</v>
          </cell>
          <cell r="EP85">
            <v>0.48722346820534146</v>
          </cell>
          <cell r="EQ85">
            <v>0.56175081435209451</v>
          </cell>
          <cell r="ER85">
            <v>0.76952884842463021</v>
          </cell>
          <cell r="ES85">
            <v>0.79212864998767363</v>
          </cell>
        </row>
        <row r="86">
          <cell r="Q86">
            <v>124.74152974598988</v>
          </cell>
          <cell r="R86">
            <v>130.43237809110022</v>
          </cell>
          <cell r="S86">
            <v>135.05005009472222</v>
          </cell>
          <cell r="T86">
            <v>147.22319536660859</v>
          </cell>
          <cell r="U86">
            <v>147.81102363842803</v>
          </cell>
          <cell r="AN86">
            <v>8695.0154993668057</v>
          </cell>
          <cell r="AO86">
            <v>9292.8539396196975</v>
          </cell>
          <cell r="AP86">
            <v>9372.5</v>
          </cell>
          <cell r="AQ86">
            <v>9372.5</v>
          </cell>
          <cell r="AR86">
            <v>9372.4999999999982</v>
          </cell>
          <cell r="CD86">
            <v>2650</v>
          </cell>
          <cell r="CE86">
            <v>2650</v>
          </cell>
          <cell r="CF86">
            <v>2650</v>
          </cell>
          <cell r="CG86">
            <v>2650</v>
          </cell>
          <cell r="CH86">
            <v>2650</v>
          </cell>
          <cell r="CY86">
            <v>185</v>
          </cell>
          <cell r="CZ86">
            <v>185</v>
          </cell>
          <cell r="DA86">
            <v>185</v>
          </cell>
          <cell r="DB86">
            <v>185</v>
          </cell>
          <cell r="DC86">
            <v>185</v>
          </cell>
          <cell r="DT86">
            <v>0.82988706327986472</v>
          </cell>
          <cell r="DU86">
            <v>0.90576504121466939</v>
          </cell>
          <cell r="DV86">
            <v>0.96733400126296254</v>
          </cell>
          <cell r="DW86">
            <v>1.1296426048881143</v>
          </cell>
          <cell r="DX86">
            <v>1.1374803151790405</v>
          </cell>
          <cell r="EO86">
            <v>0.41235882909983124</v>
          </cell>
          <cell r="EP86">
            <v>0.50720630151833701</v>
          </cell>
          <cell r="EQ86">
            <v>0.58416750157870345</v>
          </cell>
          <cell r="ER86">
            <v>0.78705325611014321</v>
          </cell>
          <cell r="ES86">
            <v>0.79685039397380075</v>
          </cell>
        </row>
        <row r="87">
          <cell r="Q87">
            <v>125.93974124235214</v>
          </cell>
          <cell r="R87">
            <v>131.609275801829</v>
          </cell>
          <cell r="S87">
            <v>136.42692379634408</v>
          </cell>
          <cell r="T87">
            <v>148</v>
          </cell>
          <cell r="U87">
            <v>148</v>
          </cell>
          <cell r="AN87">
            <v>8883.6064828231629</v>
          </cell>
          <cell r="AO87">
            <v>9463.0380283049763</v>
          </cell>
          <cell r="AP87">
            <v>9470.3000000000011</v>
          </cell>
          <cell r="AQ87">
            <v>9470.3000000000011</v>
          </cell>
          <cell r="AR87">
            <v>9470.2999999999993</v>
          </cell>
          <cell r="CD87">
            <v>2670</v>
          </cell>
          <cell r="CE87">
            <v>2670</v>
          </cell>
          <cell r="CF87">
            <v>2670</v>
          </cell>
          <cell r="CG87">
            <v>2670</v>
          </cell>
          <cell r="CH87">
            <v>2670</v>
          </cell>
          <cell r="CY87">
            <v>187.00000000000003</v>
          </cell>
          <cell r="CZ87">
            <v>187</v>
          </cell>
          <cell r="DA87">
            <v>187</v>
          </cell>
          <cell r="DB87">
            <v>187</v>
          </cell>
          <cell r="DC87">
            <v>187</v>
          </cell>
          <cell r="DT87">
            <v>0.84586321656469488</v>
          </cell>
          <cell r="DU87">
            <v>0.92145701069105324</v>
          </cell>
          <cell r="DV87">
            <v>0.9856923172845875</v>
          </cell>
          <cell r="DW87">
            <v>1.1399999999999999</v>
          </cell>
          <cell r="DX87">
            <v>1.1399999999999999</v>
          </cell>
          <cell r="EO87">
            <v>0.43232902070586898</v>
          </cell>
          <cell r="EP87">
            <v>0.52682126336381663</v>
          </cell>
          <cell r="EQ87">
            <v>0.60711539660573477</v>
          </cell>
          <cell r="ER87">
            <v>0.80000000000000016</v>
          </cell>
          <cell r="ES87">
            <v>0.80000000000000016</v>
          </cell>
        </row>
        <row r="88">
          <cell r="Q88">
            <v>127.21204691564853</v>
          </cell>
          <cell r="R88">
            <v>132.80326599663829</v>
          </cell>
          <cell r="S88">
            <v>137.99993690941284</v>
          </cell>
          <cell r="T88">
            <v>148</v>
          </cell>
          <cell r="U88">
            <v>148</v>
          </cell>
          <cell r="AN88">
            <v>9077.0778905394764</v>
          </cell>
          <cell r="AO88">
            <v>9564.0698331538351</v>
          </cell>
          <cell r="AP88">
            <v>9568.1</v>
          </cell>
          <cell r="AQ88">
            <v>9568.1</v>
          </cell>
          <cell r="AR88">
            <v>9568.0999999999985</v>
          </cell>
          <cell r="CD88">
            <v>2690</v>
          </cell>
          <cell r="CE88">
            <v>2690</v>
          </cell>
          <cell r="CF88">
            <v>2690</v>
          </cell>
          <cell r="CG88">
            <v>2690</v>
          </cell>
          <cell r="CH88">
            <v>2690</v>
          </cell>
          <cell r="CY88">
            <v>189.00000000000003</v>
          </cell>
          <cell r="CZ88">
            <v>189</v>
          </cell>
          <cell r="DA88">
            <v>189</v>
          </cell>
          <cell r="DB88">
            <v>189</v>
          </cell>
          <cell r="DC88">
            <v>189</v>
          </cell>
          <cell r="DT88">
            <v>0.86282729220864662</v>
          </cell>
          <cell r="DU88">
            <v>0.93737687995517682</v>
          </cell>
          <cell r="DV88">
            <v>1.0066658254588376</v>
          </cell>
          <cell r="DW88">
            <v>1.1399999999999999</v>
          </cell>
          <cell r="DX88">
            <v>1.1399999999999999</v>
          </cell>
          <cell r="EO88">
            <v>0.45353411526080872</v>
          </cell>
          <cell r="EP88">
            <v>0.54672109994397122</v>
          </cell>
          <cell r="EQ88">
            <v>0.63333228182354717</v>
          </cell>
          <cell r="ER88">
            <v>0.80000000000000016</v>
          </cell>
          <cell r="ES88">
            <v>0.80000000000000016</v>
          </cell>
        </row>
        <row r="89">
          <cell r="Q89">
            <v>128.49564341887785</v>
          </cell>
          <cell r="R89">
            <v>133.99725619144755</v>
          </cell>
          <cell r="S89">
            <v>139.58192756512869</v>
          </cell>
          <cell r="T89">
            <v>148</v>
          </cell>
          <cell r="U89">
            <v>148</v>
          </cell>
          <cell r="AN89">
            <v>9271.2930009676584</v>
          </cell>
          <cell r="AO89">
            <v>9665.1016380026958</v>
          </cell>
          <cell r="AP89">
            <v>9665.9</v>
          </cell>
          <cell r="AQ89">
            <v>9665.9</v>
          </cell>
          <cell r="AR89">
            <v>9665.9</v>
          </cell>
          <cell r="CD89">
            <v>2710</v>
          </cell>
          <cell r="CE89">
            <v>2709.9999999999995</v>
          </cell>
          <cell r="CF89">
            <v>2710</v>
          </cell>
          <cell r="CG89">
            <v>2710</v>
          </cell>
          <cell r="CH89">
            <v>2710</v>
          </cell>
          <cell r="CY89">
            <v>191</v>
          </cell>
          <cell r="CZ89">
            <v>191</v>
          </cell>
          <cell r="DA89">
            <v>191</v>
          </cell>
          <cell r="DB89">
            <v>191</v>
          </cell>
          <cell r="DC89">
            <v>191</v>
          </cell>
          <cell r="DT89">
            <v>0.87994191225170415</v>
          </cell>
          <cell r="DU89">
            <v>0.95329674921930041</v>
          </cell>
          <cell r="DV89">
            <v>1.0277590342017155</v>
          </cell>
          <cell r="DW89">
            <v>1.1399999999999999</v>
          </cell>
          <cell r="DX89">
            <v>1.1399999999999999</v>
          </cell>
          <cell r="EO89">
            <v>0.47492739031463049</v>
          </cell>
          <cell r="EP89">
            <v>0.56662093652412571</v>
          </cell>
          <cell r="EQ89">
            <v>0.6596987927521446</v>
          </cell>
          <cell r="ER89">
            <v>0.80000000000000016</v>
          </cell>
          <cell r="ES89">
            <v>0.80000000000000016</v>
          </cell>
        </row>
        <row r="90">
          <cell r="Q90">
            <v>129.65419221650069</v>
          </cell>
          <cell r="R90">
            <v>135.27039543014922</v>
          </cell>
          <cell r="S90">
            <v>141.06616781291032</v>
          </cell>
          <cell r="T90">
            <v>148</v>
          </cell>
          <cell r="U90">
            <v>148</v>
          </cell>
          <cell r="AN90">
            <v>9463.0795117965554</v>
          </cell>
          <cell r="AO90">
            <v>9763.7000000000007</v>
          </cell>
          <cell r="AP90">
            <v>9763.6999999999989</v>
          </cell>
          <cell r="AQ90">
            <v>9763.6999999999989</v>
          </cell>
          <cell r="AR90">
            <v>9763.6999999999989</v>
          </cell>
          <cell r="CD90">
            <v>2730</v>
          </cell>
          <cell r="CE90">
            <v>2730</v>
          </cell>
          <cell r="CF90">
            <v>2730</v>
          </cell>
          <cell r="CG90">
            <v>2730.0000000000005</v>
          </cell>
          <cell r="CH90">
            <v>2730</v>
          </cell>
          <cell r="CY90">
            <v>193</v>
          </cell>
          <cell r="CZ90">
            <v>193</v>
          </cell>
          <cell r="DA90">
            <v>193</v>
          </cell>
          <cell r="DB90">
            <v>193</v>
          </cell>
          <cell r="DC90">
            <v>193</v>
          </cell>
          <cell r="DT90">
            <v>0.89538922955334199</v>
          </cell>
          <cell r="DU90">
            <v>0.97027193906865616</v>
          </cell>
          <cell r="DV90">
            <v>1.0475489041721375</v>
          </cell>
          <cell r="DW90">
            <v>1.1399999999999999</v>
          </cell>
          <cell r="DX90">
            <v>1.1399999999999999</v>
          </cell>
          <cell r="EO90">
            <v>0.4942365369416778</v>
          </cell>
          <cell r="EP90">
            <v>0.58783992383582051</v>
          </cell>
          <cell r="EQ90">
            <v>0.68443613021517202</v>
          </cell>
          <cell r="ER90">
            <v>0.80000000000000016</v>
          </cell>
          <cell r="ES90">
            <v>0.80000000000000016</v>
          </cell>
        </row>
        <row r="91">
          <cell r="Q91">
            <v>130.70363967831784</v>
          </cell>
          <cell r="R91">
            <v>136.56950182428514</v>
          </cell>
          <cell r="S91">
            <v>142.48918751872554</v>
          </cell>
          <cell r="T91">
            <v>148</v>
          </cell>
          <cell r="U91">
            <v>148</v>
          </cell>
          <cell r="AN91">
            <v>9652.7471236089987</v>
          </cell>
          <cell r="AO91">
            <v>9861.5</v>
          </cell>
          <cell r="AP91">
            <v>9861.5</v>
          </cell>
          <cell r="AQ91">
            <v>9861.5</v>
          </cell>
          <cell r="AR91">
            <v>9861.5</v>
          </cell>
          <cell r="CD91">
            <v>2750</v>
          </cell>
          <cell r="CE91">
            <v>2750</v>
          </cell>
          <cell r="CF91">
            <v>2750</v>
          </cell>
          <cell r="CG91">
            <v>2750.0000000000005</v>
          </cell>
          <cell r="CH91">
            <v>2750</v>
          </cell>
          <cell r="CY91">
            <v>195</v>
          </cell>
          <cell r="CZ91">
            <v>195</v>
          </cell>
          <cell r="DA91">
            <v>195</v>
          </cell>
          <cell r="DB91">
            <v>195</v>
          </cell>
          <cell r="DC91">
            <v>195</v>
          </cell>
          <cell r="DT91">
            <v>0.9093818623775709</v>
          </cell>
          <cell r="DU91">
            <v>0.98759335765713507</v>
          </cell>
          <cell r="DV91">
            <v>1.0665225002496737</v>
          </cell>
          <cell r="DW91">
            <v>1.1399999999999999</v>
          </cell>
          <cell r="DX91">
            <v>1.1399999999999999</v>
          </cell>
          <cell r="EO91">
            <v>0.51172732797196407</v>
          </cell>
          <cell r="EP91">
            <v>0.60949169707141915</v>
          </cell>
          <cell r="EQ91">
            <v>0.70815312531209218</v>
          </cell>
          <cell r="ER91">
            <v>0.80000000000000016</v>
          </cell>
          <cell r="ES91">
            <v>0.80000000000000016</v>
          </cell>
        </row>
        <row r="92">
          <cell r="Q92">
            <v>131.75308714013502</v>
          </cell>
          <cell r="R92">
            <v>137.86860821842106</v>
          </cell>
          <cell r="S92">
            <v>143.91220722454077</v>
          </cell>
          <cell r="T92">
            <v>148</v>
          </cell>
          <cell r="U92">
            <v>148</v>
          </cell>
          <cell r="AN92">
            <v>9842.4147354214401</v>
          </cell>
          <cell r="AO92">
            <v>9959.2999999999993</v>
          </cell>
          <cell r="AP92">
            <v>9959.2999999999993</v>
          </cell>
          <cell r="AQ92">
            <v>9959.2999999999993</v>
          </cell>
          <cell r="AR92">
            <v>9959.2999999999993</v>
          </cell>
          <cell r="CD92">
            <v>2770</v>
          </cell>
          <cell r="CE92">
            <v>2770</v>
          </cell>
          <cell r="CF92">
            <v>2770</v>
          </cell>
          <cell r="CG92">
            <v>2770.0000000000005</v>
          </cell>
          <cell r="CH92">
            <v>2770</v>
          </cell>
          <cell r="CY92">
            <v>197.00000000000003</v>
          </cell>
          <cell r="CZ92">
            <v>197.00000000000003</v>
          </cell>
          <cell r="DA92">
            <v>197</v>
          </cell>
          <cell r="DB92">
            <v>197</v>
          </cell>
          <cell r="DC92">
            <v>197</v>
          </cell>
          <cell r="DT92">
            <v>0.92337449520179993</v>
          </cell>
          <cell r="DU92">
            <v>1.0049147762456141</v>
          </cell>
          <cell r="DV92">
            <v>1.0854960963272098</v>
          </cell>
          <cell r="DW92">
            <v>1.1399999999999999</v>
          </cell>
          <cell r="DX92">
            <v>1.1399999999999999</v>
          </cell>
          <cell r="EO92">
            <v>0.52921811900225024</v>
          </cell>
          <cell r="EP92">
            <v>0.63114347030701778</v>
          </cell>
          <cell r="EQ92">
            <v>0.73187012040901234</v>
          </cell>
          <cell r="ER92">
            <v>0.80000000000000016</v>
          </cell>
          <cell r="ES92">
            <v>0.80000000000000016</v>
          </cell>
        </row>
        <row r="93">
          <cell r="Q93">
            <v>132.80253460195217</v>
          </cell>
          <cell r="R93">
            <v>139.16771461255698</v>
          </cell>
          <cell r="S93">
            <v>145.33522693035596</v>
          </cell>
          <cell r="T93">
            <v>148</v>
          </cell>
          <cell r="U93">
            <v>148</v>
          </cell>
          <cell r="AN93">
            <v>10032.082347233883</v>
          </cell>
          <cell r="AO93">
            <v>10057.1</v>
          </cell>
          <cell r="AP93">
            <v>10057.1</v>
          </cell>
          <cell r="AQ93">
            <v>10057.1</v>
          </cell>
          <cell r="AR93">
            <v>10057.1</v>
          </cell>
          <cell r="CD93">
            <v>2790</v>
          </cell>
          <cell r="CE93">
            <v>2790.0000000000005</v>
          </cell>
          <cell r="CF93">
            <v>2790</v>
          </cell>
          <cell r="CG93">
            <v>2790.0000000000005</v>
          </cell>
          <cell r="CH93">
            <v>2790</v>
          </cell>
          <cell r="CY93">
            <v>199.00000000000003</v>
          </cell>
          <cell r="CZ93">
            <v>199.00000000000003</v>
          </cell>
          <cell r="DA93">
            <v>199</v>
          </cell>
          <cell r="DB93">
            <v>199</v>
          </cell>
          <cell r="DC93">
            <v>199</v>
          </cell>
          <cell r="DT93">
            <v>0.93736712802602895</v>
          </cell>
          <cell r="DU93">
            <v>1.022236194834093</v>
          </cell>
          <cell r="DV93">
            <v>1.1044696924047459</v>
          </cell>
          <cell r="DW93">
            <v>1.1399999999999999</v>
          </cell>
          <cell r="DX93">
            <v>1.1399999999999999</v>
          </cell>
          <cell r="EO93">
            <v>0.54670891003253641</v>
          </cell>
          <cell r="EP93">
            <v>0.65279524354261642</v>
          </cell>
          <cell r="EQ93">
            <v>0.75558711550593249</v>
          </cell>
          <cell r="ER93">
            <v>0.80000000000000016</v>
          </cell>
          <cell r="ES93">
            <v>0.80000000000000016</v>
          </cell>
        </row>
        <row r="94">
          <cell r="Q94">
            <v>133.97709362265192</v>
          </cell>
          <cell r="R94">
            <v>140.58518268413204</v>
          </cell>
          <cell r="S94">
            <v>146.31749067616758</v>
          </cell>
          <cell r="T94">
            <v>148</v>
          </cell>
          <cell r="U94">
            <v>148</v>
          </cell>
          <cell r="AN94">
            <v>10153.017584262947</v>
          </cell>
          <cell r="AO94">
            <v>10154.9</v>
          </cell>
          <cell r="AP94">
            <v>10154.9</v>
          </cell>
          <cell r="AQ94">
            <v>10154.9</v>
          </cell>
          <cell r="AR94">
            <v>10154.9</v>
          </cell>
          <cell r="CD94">
            <v>2810</v>
          </cell>
          <cell r="CE94">
            <v>2810</v>
          </cell>
          <cell r="CF94">
            <v>2810</v>
          </cell>
          <cell r="CG94">
            <v>2810</v>
          </cell>
          <cell r="CH94">
            <v>2810</v>
          </cell>
          <cell r="CY94">
            <v>201</v>
          </cell>
          <cell r="CZ94">
            <v>201.00000000000003</v>
          </cell>
          <cell r="DA94">
            <v>201</v>
          </cell>
          <cell r="DB94">
            <v>201</v>
          </cell>
          <cell r="DC94">
            <v>201</v>
          </cell>
          <cell r="DT94">
            <v>0.95302791496869199</v>
          </cell>
          <cell r="DU94">
            <v>1.0411357691217604</v>
          </cell>
          <cell r="DV94">
            <v>1.117566542348901</v>
          </cell>
          <cell r="DW94">
            <v>1.1399999999999999</v>
          </cell>
          <cell r="DX94">
            <v>1.1399999999999999</v>
          </cell>
          <cell r="EO94">
            <v>0.56628489371086532</v>
          </cell>
          <cell r="EP94">
            <v>0.6764197114022007</v>
          </cell>
          <cell r="EQ94">
            <v>0.77195817793612631</v>
          </cell>
          <cell r="ER94">
            <v>0.80000000000000016</v>
          </cell>
          <cell r="ES94">
            <v>0.80000000000000016</v>
          </cell>
        </row>
        <row r="95">
          <cell r="Q95">
            <v>135.19223227106428</v>
          </cell>
          <cell r="R95">
            <v>142.01921762004446</v>
          </cell>
          <cell r="S95">
            <v>146.9982573759743</v>
          </cell>
          <cell r="T95">
            <v>148</v>
          </cell>
          <cell r="U95">
            <v>148</v>
          </cell>
          <cell r="AN95">
            <v>10251.659643863601</v>
          </cell>
          <cell r="AO95">
            <v>10252.700000000001</v>
          </cell>
          <cell r="AP95">
            <v>10252.699999999999</v>
          </cell>
          <cell r="AQ95">
            <v>10252.699999999999</v>
          </cell>
          <cell r="AR95">
            <v>10252.700000000001</v>
          </cell>
          <cell r="CD95">
            <v>2830.0000000000005</v>
          </cell>
          <cell r="CE95">
            <v>2830</v>
          </cell>
          <cell r="CF95">
            <v>2830</v>
          </cell>
          <cell r="CG95">
            <v>2830</v>
          </cell>
          <cell r="CH95">
            <v>2830</v>
          </cell>
          <cell r="CY95">
            <v>203</v>
          </cell>
          <cell r="CZ95">
            <v>203</v>
          </cell>
          <cell r="DA95">
            <v>203</v>
          </cell>
          <cell r="DB95">
            <v>203</v>
          </cell>
          <cell r="DC95">
            <v>203</v>
          </cell>
          <cell r="DT95">
            <v>0.96922976361419011</v>
          </cell>
          <cell r="DU95">
            <v>1.060256234933926</v>
          </cell>
          <cell r="DV95">
            <v>1.1266434316796574</v>
          </cell>
          <cell r="DW95">
            <v>1.1399999999999999</v>
          </cell>
          <cell r="DX95">
            <v>1.1399999999999999</v>
          </cell>
          <cell r="EO95">
            <v>0.58653720451773794</v>
          </cell>
          <cell r="EP95">
            <v>0.70032029366740756</v>
          </cell>
          <cell r="EQ95">
            <v>0.78330428959957177</v>
          </cell>
          <cell r="ER95">
            <v>0.80000000000000016</v>
          </cell>
          <cell r="ES95">
            <v>0.80000000000000016</v>
          </cell>
        </row>
        <row r="96">
          <cell r="Q96">
            <v>136.40737091947662</v>
          </cell>
          <cell r="R96">
            <v>143.45325255595688</v>
          </cell>
          <cell r="S96">
            <v>147.67902407578103</v>
          </cell>
          <cell r="T96">
            <v>148</v>
          </cell>
          <cell r="U96">
            <v>148</v>
          </cell>
          <cell r="AN96">
            <v>10350.301703464254</v>
          </cell>
          <cell r="AO96">
            <v>10350.500000000002</v>
          </cell>
          <cell r="AP96">
            <v>10350.5</v>
          </cell>
          <cell r="AQ96">
            <v>10350.499999999998</v>
          </cell>
          <cell r="AR96">
            <v>10350.5</v>
          </cell>
          <cell r="CD96">
            <v>2850.0000000000005</v>
          </cell>
          <cell r="CE96">
            <v>2850</v>
          </cell>
          <cell r="CF96">
            <v>2850</v>
          </cell>
          <cell r="CG96">
            <v>2850</v>
          </cell>
          <cell r="CH96">
            <v>2850</v>
          </cell>
          <cell r="CY96">
            <v>204.99999999999997</v>
          </cell>
          <cell r="CZ96">
            <v>205</v>
          </cell>
          <cell r="DA96">
            <v>205</v>
          </cell>
          <cell r="DB96">
            <v>205</v>
          </cell>
          <cell r="DC96">
            <v>205.00000000000003</v>
          </cell>
          <cell r="DT96">
            <v>0.98543161225968823</v>
          </cell>
          <cell r="DU96">
            <v>1.0793767007460915</v>
          </cell>
          <cell r="DV96">
            <v>1.1357203210104136</v>
          </cell>
          <cell r="DW96">
            <v>1.1399999999999999</v>
          </cell>
          <cell r="DX96">
            <v>1.1399999999999999</v>
          </cell>
          <cell r="EO96">
            <v>0.60678951532461045</v>
          </cell>
          <cell r="EP96">
            <v>0.72422087593261453</v>
          </cell>
          <cell r="EQ96">
            <v>0.79465040126301734</v>
          </cell>
          <cell r="ER96">
            <v>0.80000000000000016</v>
          </cell>
          <cell r="ES96">
            <v>0.80000000000000016</v>
          </cell>
        </row>
        <row r="97">
          <cell r="Q97">
            <v>137.74680667233784</v>
          </cell>
          <cell r="R97">
            <v>144.6851475536443</v>
          </cell>
          <cell r="S97">
            <v>148</v>
          </cell>
          <cell r="T97">
            <v>148</v>
          </cell>
          <cell r="U97">
            <v>148</v>
          </cell>
          <cell r="AN97">
            <v>10448.299999999999</v>
          </cell>
          <cell r="AO97">
            <v>10448.300000000001</v>
          </cell>
          <cell r="AP97">
            <v>10448.299999999999</v>
          </cell>
          <cell r="AQ97">
            <v>10448.299999999999</v>
          </cell>
          <cell r="AR97">
            <v>10448.299999999999</v>
          </cell>
          <cell r="CD97">
            <v>2870.0000000000005</v>
          </cell>
          <cell r="CE97">
            <v>2870</v>
          </cell>
          <cell r="CF97">
            <v>2870</v>
          </cell>
          <cell r="CG97">
            <v>2870</v>
          </cell>
          <cell r="CH97">
            <v>2870</v>
          </cell>
          <cell r="CY97">
            <v>206.99999999999997</v>
          </cell>
          <cell r="CZ97">
            <v>207</v>
          </cell>
          <cell r="DA97">
            <v>207</v>
          </cell>
          <cell r="DB97">
            <v>207</v>
          </cell>
          <cell r="DC97">
            <v>207.00000000000003</v>
          </cell>
          <cell r="DT97">
            <v>1.0032907556311712</v>
          </cell>
          <cell r="DU97">
            <v>1.0958019673819237</v>
          </cell>
          <cell r="DV97">
            <v>1.1399999999999999</v>
          </cell>
          <cell r="DW97">
            <v>1.1399999999999999</v>
          </cell>
          <cell r="DX97">
            <v>1.1399999999999999</v>
          </cell>
          <cell r="EO97">
            <v>0.62911344453896423</v>
          </cell>
          <cell r="EP97">
            <v>0.74475245922740485</v>
          </cell>
          <cell r="EQ97">
            <v>0.80000000000000016</v>
          </cell>
          <cell r="ER97">
            <v>0.80000000000000016</v>
          </cell>
          <cell r="ES97">
            <v>0.80000000000000016</v>
          </cell>
        </row>
        <row r="98">
          <cell r="Q98">
            <v>139.12452931452077</v>
          </cell>
          <cell r="R98">
            <v>145.88163750234131</v>
          </cell>
          <cell r="S98">
            <v>148</v>
          </cell>
          <cell r="T98">
            <v>148</v>
          </cell>
          <cell r="U98">
            <v>148</v>
          </cell>
          <cell r="AN98">
            <v>10546.1</v>
          </cell>
          <cell r="AO98">
            <v>10546.1</v>
          </cell>
          <cell r="AP98">
            <v>10546.099999999999</v>
          </cell>
          <cell r="AQ98">
            <v>10546.099999999999</v>
          </cell>
          <cell r="AR98">
            <v>10546.1</v>
          </cell>
          <cell r="CD98">
            <v>2890.0000000000005</v>
          </cell>
          <cell r="CE98">
            <v>2890</v>
          </cell>
          <cell r="CF98">
            <v>2890</v>
          </cell>
          <cell r="CG98">
            <v>2890.0000000000005</v>
          </cell>
          <cell r="CH98">
            <v>2890</v>
          </cell>
          <cell r="CY98">
            <v>209</v>
          </cell>
          <cell r="CZ98">
            <v>209</v>
          </cell>
          <cell r="DA98">
            <v>209</v>
          </cell>
          <cell r="DB98">
            <v>209</v>
          </cell>
          <cell r="DC98">
            <v>209.00000000000003</v>
          </cell>
          <cell r="DT98">
            <v>1.0216603908602768</v>
          </cell>
          <cell r="DU98">
            <v>1.1117551666978838</v>
          </cell>
          <cell r="DV98">
            <v>1.1399999999999999</v>
          </cell>
          <cell r="DW98">
            <v>1.1399999999999999</v>
          </cell>
          <cell r="DX98">
            <v>1.1399999999999999</v>
          </cell>
          <cell r="EO98">
            <v>0.65207548857534636</v>
          </cell>
          <cell r="EP98">
            <v>0.7646939583723551</v>
          </cell>
          <cell r="EQ98">
            <v>0.80000000000000016</v>
          </cell>
          <cell r="ER98">
            <v>0.80000000000000016</v>
          </cell>
          <cell r="ES98">
            <v>0.80000000000000016</v>
          </cell>
        </row>
        <row r="99">
          <cell r="Q99">
            <v>140.5022519567037</v>
          </cell>
          <cell r="R99">
            <v>147.07812745103831</v>
          </cell>
          <cell r="S99">
            <v>148</v>
          </cell>
          <cell r="T99">
            <v>148</v>
          </cell>
          <cell r="U99">
            <v>148</v>
          </cell>
          <cell r="AN99">
            <v>10643.9</v>
          </cell>
          <cell r="AO99">
            <v>10643.9</v>
          </cell>
          <cell r="AP99">
            <v>10643.9</v>
          </cell>
          <cell r="AQ99">
            <v>10643.899999999998</v>
          </cell>
          <cell r="AR99">
            <v>10643.9</v>
          </cell>
          <cell r="CD99">
            <v>2910.0000000000005</v>
          </cell>
          <cell r="CE99">
            <v>2910</v>
          </cell>
          <cell r="CF99">
            <v>2910</v>
          </cell>
          <cell r="CG99">
            <v>2910.0000000000005</v>
          </cell>
          <cell r="CH99">
            <v>2910</v>
          </cell>
          <cell r="CY99">
            <v>211</v>
          </cell>
          <cell r="CZ99">
            <v>211</v>
          </cell>
          <cell r="DA99">
            <v>210.99999999999997</v>
          </cell>
          <cell r="DB99">
            <v>211</v>
          </cell>
          <cell r="DC99">
            <v>211</v>
          </cell>
          <cell r="DT99">
            <v>1.0400300260893827</v>
          </cell>
          <cell r="DU99">
            <v>1.1277083660138441</v>
          </cell>
          <cell r="DV99">
            <v>1.1399999999999999</v>
          </cell>
          <cell r="DW99">
            <v>1.1399999999999999</v>
          </cell>
          <cell r="DX99">
            <v>1.1399999999999999</v>
          </cell>
          <cell r="EO99">
            <v>0.67503753261172839</v>
          </cell>
          <cell r="EP99">
            <v>0.78463545751730523</v>
          </cell>
          <cell r="EQ99">
            <v>0.80000000000000016</v>
          </cell>
          <cell r="ER99">
            <v>0.80000000000000016</v>
          </cell>
          <cell r="ES99">
            <v>0.80000000000000016</v>
          </cell>
        </row>
        <row r="100">
          <cell r="Q100">
            <v>141.85829756269692</v>
          </cell>
          <cell r="R100">
            <v>148</v>
          </cell>
          <cell r="S100">
            <v>148</v>
          </cell>
          <cell r="T100">
            <v>148</v>
          </cell>
          <cell r="U100">
            <v>148</v>
          </cell>
          <cell r="AN100">
            <v>10741.7</v>
          </cell>
          <cell r="AO100">
            <v>10741.699999999999</v>
          </cell>
          <cell r="AP100">
            <v>10741.699999999999</v>
          </cell>
          <cell r="AQ100">
            <v>10741.699999999999</v>
          </cell>
          <cell r="AR100">
            <v>10741.699999999999</v>
          </cell>
          <cell r="CD100">
            <v>2930.0000000000005</v>
          </cell>
          <cell r="CE100">
            <v>2930</v>
          </cell>
          <cell r="CF100">
            <v>2930</v>
          </cell>
          <cell r="CG100">
            <v>2930.0000000000005</v>
          </cell>
          <cell r="CH100">
            <v>2930</v>
          </cell>
          <cell r="CY100">
            <v>213</v>
          </cell>
          <cell r="CZ100">
            <v>213</v>
          </cell>
          <cell r="DA100">
            <v>212.99999999999997</v>
          </cell>
          <cell r="DB100">
            <v>213</v>
          </cell>
          <cell r="DC100">
            <v>213</v>
          </cell>
          <cell r="DT100">
            <v>1.0581106341692923</v>
          </cell>
          <cell r="DU100">
            <v>1.1399999999999999</v>
          </cell>
          <cell r="DV100">
            <v>1.1399999999999999</v>
          </cell>
          <cell r="DW100">
            <v>1.1399999999999999</v>
          </cell>
          <cell r="DX100">
            <v>1.1399999999999999</v>
          </cell>
          <cell r="EO100">
            <v>0.69763829271161548</v>
          </cell>
          <cell r="EP100">
            <v>0.80000000000000016</v>
          </cell>
          <cell r="EQ100">
            <v>0.80000000000000016</v>
          </cell>
          <cell r="ER100">
            <v>0.80000000000000016</v>
          </cell>
          <cell r="ES100">
            <v>0.80000000000000016</v>
          </cell>
        </row>
        <row r="101">
          <cell r="Q101">
            <v>143.12366671146358</v>
          </cell>
          <cell r="R101">
            <v>148</v>
          </cell>
          <cell r="S101">
            <v>148</v>
          </cell>
          <cell r="T101">
            <v>148</v>
          </cell>
          <cell r="U101">
            <v>148</v>
          </cell>
          <cell r="AN101">
            <v>10839.5</v>
          </cell>
          <cell r="AO101">
            <v>10839.5</v>
          </cell>
          <cell r="AP101">
            <v>10839.5</v>
          </cell>
          <cell r="AQ101">
            <v>10839.5</v>
          </cell>
          <cell r="AR101">
            <v>10839.5</v>
          </cell>
          <cell r="CD101">
            <v>2950.0000000000005</v>
          </cell>
          <cell r="CE101">
            <v>2950</v>
          </cell>
          <cell r="CF101">
            <v>2950</v>
          </cell>
          <cell r="CG101">
            <v>2950.0000000000005</v>
          </cell>
          <cell r="CH101">
            <v>2949.9999999999995</v>
          </cell>
          <cell r="CY101">
            <v>215</v>
          </cell>
          <cell r="CZ101">
            <v>215</v>
          </cell>
          <cell r="DA101">
            <v>214.99999999999997</v>
          </cell>
          <cell r="DB101">
            <v>215</v>
          </cell>
          <cell r="DC101">
            <v>215</v>
          </cell>
          <cell r="DT101">
            <v>1.0749822228195143</v>
          </cell>
          <cell r="DU101">
            <v>1.1399999999999999</v>
          </cell>
          <cell r="DV101">
            <v>1.1399999999999999</v>
          </cell>
          <cell r="DW101">
            <v>1.1399999999999999</v>
          </cell>
          <cell r="DX101">
            <v>1.1399999999999999</v>
          </cell>
          <cell r="EO101">
            <v>0.71872777852439307</v>
          </cell>
          <cell r="EP101">
            <v>0.80000000000000016</v>
          </cell>
          <cell r="EQ101">
            <v>0.80000000000000016</v>
          </cell>
          <cell r="ER101">
            <v>0.80000000000000016</v>
          </cell>
          <cell r="ES101">
            <v>0.80000000000000016</v>
          </cell>
        </row>
        <row r="102">
          <cell r="Q102">
            <v>144.38903586023025</v>
          </cell>
          <cell r="R102">
            <v>148</v>
          </cell>
          <cell r="S102">
            <v>148</v>
          </cell>
          <cell r="T102">
            <v>148</v>
          </cell>
          <cell r="U102">
            <v>148</v>
          </cell>
          <cell r="AN102">
            <v>10937.3</v>
          </cell>
          <cell r="AO102">
            <v>10937.3</v>
          </cell>
          <cell r="AP102">
            <v>10937.3</v>
          </cell>
          <cell r="AQ102">
            <v>10937.3</v>
          </cell>
          <cell r="AR102">
            <v>10937.300000000001</v>
          </cell>
          <cell r="CD102">
            <v>2970</v>
          </cell>
          <cell r="CE102">
            <v>2970</v>
          </cell>
          <cell r="CF102">
            <v>2970</v>
          </cell>
          <cell r="CG102">
            <v>2970</v>
          </cell>
          <cell r="CH102">
            <v>2969.9999999999995</v>
          </cell>
          <cell r="CY102">
            <v>217</v>
          </cell>
          <cell r="CZ102">
            <v>216.99999999999997</v>
          </cell>
          <cell r="DA102">
            <v>217</v>
          </cell>
          <cell r="DB102">
            <v>217</v>
          </cell>
          <cell r="DC102">
            <v>217</v>
          </cell>
          <cell r="DT102">
            <v>1.0918538114697365</v>
          </cell>
          <cell r="DU102">
            <v>1.1399999999999999</v>
          </cell>
          <cell r="DV102">
            <v>1.1399999999999999</v>
          </cell>
          <cell r="DW102">
            <v>1.1399999999999999</v>
          </cell>
          <cell r="DX102">
            <v>1.1399999999999999</v>
          </cell>
          <cell r="EO102">
            <v>0.73981726433717054</v>
          </cell>
          <cell r="EP102">
            <v>0.80000000000000016</v>
          </cell>
          <cell r="EQ102">
            <v>0.80000000000000016</v>
          </cell>
          <cell r="ER102">
            <v>0.80000000000000016</v>
          </cell>
          <cell r="ES102">
            <v>0.80000000000000016</v>
          </cell>
        </row>
        <row r="103">
          <cell r="Q103">
            <v>145.65440500899689</v>
          </cell>
          <cell r="R103">
            <v>148</v>
          </cell>
          <cell r="S103">
            <v>148</v>
          </cell>
          <cell r="T103">
            <v>148</v>
          </cell>
          <cell r="U103">
            <v>148</v>
          </cell>
          <cell r="AN103">
            <v>11035.1</v>
          </cell>
          <cell r="AO103">
            <v>11035.099999999999</v>
          </cell>
          <cell r="AP103">
            <v>11035.099999999999</v>
          </cell>
          <cell r="AQ103">
            <v>11035.1</v>
          </cell>
          <cell r="AR103">
            <v>11035.100000000002</v>
          </cell>
          <cell r="CD103">
            <v>2990</v>
          </cell>
          <cell r="CE103">
            <v>2990</v>
          </cell>
          <cell r="CF103">
            <v>2990</v>
          </cell>
          <cell r="CG103">
            <v>2990</v>
          </cell>
          <cell r="CH103">
            <v>2989.9999999999995</v>
          </cell>
          <cell r="CY103">
            <v>219</v>
          </cell>
          <cell r="CZ103">
            <v>218.99999999999997</v>
          </cell>
          <cell r="DA103">
            <v>219</v>
          </cell>
          <cell r="DB103">
            <v>219</v>
          </cell>
          <cell r="DC103">
            <v>219</v>
          </cell>
          <cell r="DT103">
            <v>1.1087254001199585</v>
          </cell>
          <cell r="DU103">
            <v>1.1399999999999999</v>
          </cell>
          <cell r="DV103">
            <v>1.1399999999999999</v>
          </cell>
          <cell r="DW103">
            <v>1.1399999999999999</v>
          </cell>
          <cell r="DX103">
            <v>1.1399999999999999</v>
          </cell>
          <cell r="EO103">
            <v>0.76090675014994813</v>
          </cell>
          <cell r="EP103">
            <v>0.80000000000000016</v>
          </cell>
          <cell r="EQ103">
            <v>0.80000000000000016</v>
          </cell>
          <cell r="ER103">
            <v>0.80000000000000016</v>
          </cell>
          <cell r="ES103">
            <v>0.80000000000000016</v>
          </cell>
        </row>
        <row r="104">
          <cell r="Q104">
            <v>146.52724190667695</v>
          </cell>
          <cell r="R104">
            <v>148</v>
          </cell>
          <cell r="S104">
            <v>148</v>
          </cell>
          <cell r="T104">
            <v>148</v>
          </cell>
          <cell r="U104">
            <v>148</v>
          </cell>
          <cell r="AN104">
            <v>11132.9</v>
          </cell>
          <cell r="AO104">
            <v>11132.9</v>
          </cell>
          <cell r="AP104">
            <v>11132.9</v>
          </cell>
          <cell r="AQ104">
            <v>11132.900000000001</v>
          </cell>
          <cell r="AR104">
            <v>11132.900000000001</v>
          </cell>
          <cell r="CD104">
            <v>3010</v>
          </cell>
          <cell r="CE104">
            <v>3010</v>
          </cell>
          <cell r="CF104">
            <v>3010</v>
          </cell>
          <cell r="CG104">
            <v>3010</v>
          </cell>
          <cell r="CH104">
            <v>3009.9999999999991</v>
          </cell>
          <cell r="CY104">
            <v>221</v>
          </cell>
          <cell r="CZ104">
            <v>220.99999999999997</v>
          </cell>
          <cell r="DA104">
            <v>221</v>
          </cell>
          <cell r="DB104">
            <v>221</v>
          </cell>
          <cell r="DC104">
            <v>221</v>
          </cell>
          <cell r="DT104">
            <v>1.120363225422359</v>
          </cell>
          <cell r="DU104">
            <v>1.1399999999999999</v>
          </cell>
          <cell r="DV104">
            <v>1.1399999999999999</v>
          </cell>
          <cell r="DW104">
            <v>1.1399999999999999</v>
          </cell>
          <cell r="DX104">
            <v>1.1399999999999999</v>
          </cell>
          <cell r="EO104">
            <v>0.7754540317779488</v>
          </cell>
          <cell r="EP104">
            <v>0.80000000000000016</v>
          </cell>
          <cell r="EQ104">
            <v>0.80000000000000016</v>
          </cell>
          <cell r="ER104">
            <v>0.80000000000000016</v>
          </cell>
          <cell r="ES104">
            <v>0.80000000000000016</v>
          </cell>
        </row>
        <row r="105">
          <cell r="Q105">
            <v>147.00212606740428</v>
          </cell>
          <cell r="R105">
            <v>148</v>
          </cell>
          <cell r="S105">
            <v>148</v>
          </cell>
          <cell r="T105">
            <v>148</v>
          </cell>
          <cell r="U105">
            <v>148</v>
          </cell>
          <cell r="AN105">
            <v>11230.699999999999</v>
          </cell>
          <cell r="AO105">
            <v>11230.699999999999</v>
          </cell>
          <cell r="AP105">
            <v>11230.7</v>
          </cell>
          <cell r="AQ105">
            <v>11230.7</v>
          </cell>
          <cell r="AR105">
            <v>11230.7</v>
          </cell>
          <cell r="CD105">
            <v>3030</v>
          </cell>
          <cell r="CE105">
            <v>3030</v>
          </cell>
          <cell r="CF105">
            <v>3030</v>
          </cell>
          <cell r="CG105">
            <v>3030</v>
          </cell>
          <cell r="CH105">
            <v>3029.9999999999991</v>
          </cell>
          <cell r="CY105">
            <v>223</v>
          </cell>
          <cell r="CZ105">
            <v>222.99999999999997</v>
          </cell>
          <cell r="DA105">
            <v>223</v>
          </cell>
          <cell r="DB105">
            <v>223</v>
          </cell>
          <cell r="DC105">
            <v>223</v>
          </cell>
          <cell r="DT105">
            <v>1.1266950142320569</v>
          </cell>
          <cell r="DU105">
            <v>1.1399999999999999</v>
          </cell>
          <cell r="DV105">
            <v>1.1399999999999999</v>
          </cell>
          <cell r="DW105">
            <v>1.1399999999999999</v>
          </cell>
          <cell r="DX105">
            <v>1.1399999999999999</v>
          </cell>
          <cell r="EO105">
            <v>0.78336876779007136</v>
          </cell>
          <cell r="EP105">
            <v>0.80000000000000016</v>
          </cell>
          <cell r="EQ105">
            <v>0.80000000000000016</v>
          </cell>
          <cell r="ER105">
            <v>0.80000000000000016</v>
          </cell>
          <cell r="ES105">
            <v>0.80000000000000016</v>
          </cell>
        </row>
        <row r="106">
          <cell r="Q106">
            <v>147.47701022813163</v>
          </cell>
          <cell r="R106">
            <v>148</v>
          </cell>
          <cell r="S106">
            <v>148</v>
          </cell>
          <cell r="T106">
            <v>148</v>
          </cell>
          <cell r="U106">
            <v>148</v>
          </cell>
          <cell r="AN106">
            <v>11328.5</v>
          </cell>
          <cell r="AO106">
            <v>11328.5</v>
          </cell>
          <cell r="AP106">
            <v>11328.5</v>
          </cell>
          <cell r="AQ106">
            <v>11328.5</v>
          </cell>
          <cell r="AR106">
            <v>11328.5</v>
          </cell>
          <cell r="CD106">
            <v>3050</v>
          </cell>
          <cell r="CE106">
            <v>3050</v>
          </cell>
          <cell r="CF106">
            <v>3050</v>
          </cell>
          <cell r="CG106">
            <v>3050</v>
          </cell>
          <cell r="CH106">
            <v>3049.9999999999995</v>
          </cell>
          <cell r="CY106">
            <v>225</v>
          </cell>
          <cell r="CZ106">
            <v>225</v>
          </cell>
          <cell r="DA106">
            <v>225</v>
          </cell>
          <cell r="DB106">
            <v>225</v>
          </cell>
          <cell r="DC106">
            <v>225</v>
          </cell>
          <cell r="DT106">
            <v>1.133026803041755</v>
          </cell>
          <cell r="DU106">
            <v>1.1399999999999999</v>
          </cell>
          <cell r="DV106">
            <v>1.1399999999999999</v>
          </cell>
          <cell r="DW106">
            <v>1.1399999999999999</v>
          </cell>
          <cell r="DX106">
            <v>1.1399999999999999</v>
          </cell>
          <cell r="EO106">
            <v>0.79128350380219381</v>
          </cell>
          <cell r="EP106">
            <v>0.80000000000000016</v>
          </cell>
          <cell r="EQ106">
            <v>0.80000000000000016</v>
          </cell>
          <cell r="ER106">
            <v>0.80000000000000016</v>
          </cell>
          <cell r="ES106">
            <v>0.80000000000000016</v>
          </cell>
        </row>
        <row r="107">
          <cell r="Q107">
            <v>147.95189438885896</v>
          </cell>
          <cell r="R107">
            <v>148</v>
          </cell>
          <cell r="S107">
            <v>148</v>
          </cell>
          <cell r="T107">
            <v>148</v>
          </cell>
          <cell r="U107">
            <v>148</v>
          </cell>
          <cell r="AN107">
            <v>11426.3</v>
          </cell>
          <cell r="AO107">
            <v>11426.3</v>
          </cell>
          <cell r="AP107">
            <v>11426.300000000001</v>
          </cell>
          <cell r="AQ107">
            <v>11426.300000000001</v>
          </cell>
          <cell r="AR107">
            <v>11426.3</v>
          </cell>
          <cell r="CD107">
            <v>3070</v>
          </cell>
          <cell r="CE107">
            <v>3070</v>
          </cell>
          <cell r="CF107">
            <v>3070</v>
          </cell>
          <cell r="CG107">
            <v>3070</v>
          </cell>
          <cell r="CH107">
            <v>3069.9999999999995</v>
          </cell>
          <cell r="CY107">
            <v>227</v>
          </cell>
          <cell r="CZ107">
            <v>227</v>
          </cell>
          <cell r="DA107">
            <v>227</v>
          </cell>
          <cell r="DB107">
            <v>227</v>
          </cell>
          <cell r="DC107">
            <v>227</v>
          </cell>
          <cell r="DT107">
            <v>1.1393585918514528</v>
          </cell>
          <cell r="DU107">
            <v>1.1399999999999999</v>
          </cell>
          <cell r="DV107">
            <v>1.1399999999999999</v>
          </cell>
          <cell r="DW107">
            <v>1.1399999999999999</v>
          </cell>
          <cell r="DX107">
            <v>1.1399999999999999</v>
          </cell>
          <cell r="EO107">
            <v>0.79919823981431626</v>
          </cell>
          <cell r="EP107">
            <v>0.80000000000000016</v>
          </cell>
          <cell r="EQ107">
            <v>0.80000000000000016</v>
          </cell>
          <cell r="ER107">
            <v>0.80000000000000016</v>
          </cell>
          <cell r="ES107">
            <v>0.80000000000000016</v>
          </cell>
        </row>
        <row r="108">
          <cell r="Q108">
            <v>148</v>
          </cell>
          <cell r="R108">
            <v>148</v>
          </cell>
          <cell r="S108">
            <v>148</v>
          </cell>
          <cell r="T108">
            <v>148</v>
          </cell>
          <cell r="U108">
            <v>148</v>
          </cell>
          <cell r="AN108">
            <v>11524.1</v>
          </cell>
          <cell r="AO108">
            <v>11524.1</v>
          </cell>
          <cell r="AP108">
            <v>11524.100000000002</v>
          </cell>
          <cell r="AQ108">
            <v>11524.1</v>
          </cell>
          <cell r="AR108">
            <v>11524.099999999999</v>
          </cell>
          <cell r="CD108">
            <v>3090</v>
          </cell>
          <cell r="CE108">
            <v>3090</v>
          </cell>
          <cell r="CF108">
            <v>3090</v>
          </cell>
          <cell r="CG108">
            <v>3090</v>
          </cell>
          <cell r="CH108">
            <v>3089.9999999999995</v>
          </cell>
          <cell r="CY108">
            <v>229</v>
          </cell>
          <cell r="CZ108">
            <v>229</v>
          </cell>
          <cell r="DA108">
            <v>229</v>
          </cell>
          <cell r="DB108">
            <v>229</v>
          </cell>
          <cell r="DC108">
            <v>229</v>
          </cell>
          <cell r="DT108">
            <v>1.1399999999999999</v>
          </cell>
          <cell r="DU108">
            <v>1.1399999999999999</v>
          </cell>
          <cell r="DV108">
            <v>1.1399999999999999</v>
          </cell>
          <cell r="DW108">
            <v>1.1399999999999999</v>
          </cell>
          <cell r="DX108">
            <v>1.1399999999999999</v>
          </cell>
          <cell r="EO108">
            <v>0.80000000000000016</v>
          </cell>
          <cell r="EP108">
            <v>0.80000000000000016</v>
          </cell>
          <cell r="EQ108">
            <v>0.80000000000000016</v>
          </cell>
          <cell r="ER108">
            <v>0.80000000000000016</v>
          </cell>
          <cell r="ES108">
            <v>0.80000000000000016</v>
          </cell>
        </row>
        <row r="109">
          <cell r="Q109">
            <v>148</v>
          </cell>
          <cell r="R109">
            <v>148</v>
          </cell>
          <cell r="S109">
            <v>148</v>
          </cell>
          <cell r="T109">
            <v>148</v>
          </cell>
          <cell r="U109">
            <v>148</v>
          </cell>
          <cell r="AN109">
            <v>11621.9</v>
          </cell>
          <cell r="AO109">
            <v>11621.9</v>
          </cell>
          <cell r="AP109">
            <v>11621.900000000001</v>
          </cell>
          <cell r="AQ109">
            <v>11621.9</v>
          </cell>
          <cell r="AR109">
            <v>11621.9</v>
          </cell>
          <cell r="CD109">
            <v>3110</v>
          </cell>
          <cell r="CE109">
            <v>3110.0000000000005</v>
          </cell>
          <cell r="CF109">
            <v>3110</v>
          </cell>
          <cell r="CG109">
            <v>3110</v>
          </cell>
          <cell r="CH109">
            <v>3110</v>
          </cell>
          <cell r="CY109">
            <v>231</v>
          </cell>
          <cell r="CZ109">
            <v>230.99999999999997</v>
          </cell>
          <cell r="DA109">
            <v>231</v>
          </cell>
          <cell r="DB109">
            <v>231</v>
          </cell>
          <cell r="DC109">
            <v>231</v>
          </cell>
          <cell r="DT109">
            <v>1.1399999999999999</v>
          </cell>
          <cell r="DU109">
            <v>1.1399999999999999</v>
          </cell>
          <cell r="DV109">
            <v>1.1399999999999999</v>
          </cell>
          <cell r="DW109">
            <v>1.1399999999999999</v>
          </cell>
          <cell r="DX109">
            <v>1.1399999999999999</v>
          </cell>
          <cell r="EO109">
            <v>0.80000000000000016</v>
          </cell>
          <cell r="EP109">
            <v>0.80000000000000016</v>
          </cell>
          <cell r="EQ109">
            <v>0.80000000000000016</v>
          </cell>
          <cell r="ER109">
            <v>0.80000000000000016</v>
          </cell>
          <cell r="ES109">
            <v>0.80000000000000016</v>
          </cell>
        </row>
        <row r="110">
          <cell r="Q110">
            <v>148</v>
          </cell>
          <cell r="R110">
            <v>148</v>
          </cell>
          <cell r="S110">
            <v>148</v>
          </cell>
          <cell r="T110">
            <v>148</v>
          </cell>
          <cell r="U110">
            <v>148</v>
          </cell>
          <cell r="AN110">
            <v>11719.699999999999</v>
          </cell>
          <cell r="AO110">
            <v>11719.699999999999</v>
          </cell>
          <cell r="AP110">
            <v>11719.7</v>
          </cell>
          <cell r="AQ110">
            <v>11719.699999999999</v>
          </cell>
          <cell r="AR110">
            <v>11719.699999999999</v>
          </cell>
          <cell r="CD110">
            <v>3130</v>
          </cell>
          <cell r="CE110">
            <v>3130.0000000000005</v>
          </cell>
          <cell r="CF110">
            <v>3130.0000000000005</v>
          </cell>
          <cell r="CG110">
            <v>3130</v>
          </cell>
          <cell r="CH110">
            <v>3130</v>
          </cell>
          <cell r="CY110">
            <v>233</v>
          </cell>
          <cell r="CZ110">
            <v>232.99999999999997</v>
          </cell>
          <cell r="DA110">
            <v>233</v>
          </cell>
          <cell r="DB110">
            <v>233</v>
          </cell>
          <cell r="DC110">
            <v>233</v>
          </cell>
          <cell r="DT110">
            <v>1.1399999999999999</v>
          </cell>
          <cell r="DU110">
            <v>1.1399999999999999</v>
          </cell>
          <cell r="DV110">
            <v>1.1399999999999999</v>
          </cell>
          <cell r="DW110">
            <v>1.1399999999999999</v>
          </cell>
          <cell r="DX110">
            <v>1.1399999999999999</v>
          </cell>
          <cell r="EO110">
            <v>0.80000000000000016</v>
          </cell>
          <cell r="EP110">
            <v>0.80000000000000016</v>
          </cell>
          <cell r="EQ110">
            <v>0.80000000000000016</v>
          </cell>
          <cell r="ER110">
            <v>0.80000000000000016</v>
          </cell>
          <cell r="ES110">
            <v>0.80000000000000016</v>
          </cell>
        </row>
        <row r="111">
          <cell r="Q111">
            <v>148</v>
          </cell>
          <cell r="R111">
            <v>148</v>
          </cell>
          <cell r="S111">
            <v>148</v>
          </cell>
          <cell r="T111">
            <v>148</v>
          </cell>
          <cell r="U111">
            <v>148</v>
          </cell>
          <cell r="AN111">
            <v>11817.5</v>
          </cell>
          <cell r="AO111">
            <v>11817.5</v>
          </cell>
          <cell r="AP111">
            <v>11817.500000000002</v>
          </cell>
          <cell r="AQ111">
            <v>11817.5</v>
          </cell>
          <cell r="AR111">
            <v>11817.5</v>
          </cell>
          <cell r="CD111">
            <v>3150</v>
          </cell>
          <cell r="CE111">
            <v>3150.0000000000005</v>
          </cell>
          <cell r="CF111">
            <v>3150.0000000000005</v>
          </cell>
          <cell r="CG111">
            <v>3150</v>
          </cell>
          <cell r="CH111">
            <v>3150.0000000000005</v>
          </cell>
          <cell r="CY111">
            <v>235</v>
          </cell>
          <cell r="CZ111">
            <v>234.99999999999997</v>
          </cell>
          <cell r="DA111">
            <v>235</v>
          </cell>
          <cell r="DB111">
            <v>235</v>
          </cell>
          <cell r="DC111">
            <v>235</v>
          </cell>
          <cell r="DT111">
            <v>1.1399999999999999</v>
          </cell>
          <cell r="DU111">
            <v>1.1399999999999999</v>
          </cell>
          <cell r="DV111">
            <v>1.1399999999999999</v>
          </cell>
          <cell r="DW111">
            <v>1.1399999999999999</v>
          </cell>
          <cell r="DX111">
            <v>1.1399999999999999</v>
          </cell>
          <cell r="EO111">
            <v>0.80000000000000016</v>
          </cell>
          <cell r="EP111">
            <v>0.80000000000000016</v>
          </cell>
          <cell r="EQ111">
            <v>0.80000000000000016</v>
          </cell>
          <cell r="ER111">
            <v>0.80000000000000016</v>
          </cell>
          <cell r="ES111">
            <v>0.80000000000000016</v>
          </cell>
        </row>
        <row r="112">
          <cell r="Q112">
            <v>148</v>
          </cell>
          <cell r="R112">
            <v>148</v>
          </cell>
          <cell r="S112">
            <v>148</v>
          </cell>
          <cell r="T112">
            <v>148</v>
          </cell>
          <cell r="U112">
            <v>148</v>
          </cell>
          <cell r="AN112">
            <v>11915.300000000001</v>
          </cell>
          <cell r="AO112">
            <v>11915.3</v>
          </cell>
          <cell r="AP112">
            <v>11915.300000000001</v>
          </cell>
          <cell r="AQ112">
            <v>11915.3</v>
          </cell>
          <cell r="AR112">
            <v>11915.3</v>
          </cell>
          <cell r="CD112">
            <v>3170</v>
          </cell>
          <cell r="CE112">
            <v>3170.0000000000005</v>
          </cell>
          <cell r="CF112">
            <v>3170.0000000000005</v>
          </cell>
          <cell r="CG112">
            <v>3170</v>
          </cell>
          <cell r="CH112">
            <v>3170.0000000000005</v>
          </cell>
          <cell r="CY112">
            <v>237</v>
          </cell>
          <cell r="CZ112">
            <v>236.99999999999997</v>
          </cell>
          <cell r="DA112">
            <v>237</v>
          </cell>
          <cell r="DB112">
            <v>237</v>
          </cell>
          <cell r="DC112">
            <v>237</v>
          </cell>
          <cell r="DT112">
            <v>1.1399999999999999</v>
          </cell>
          <cell r="DU112">
            <v>1.1399999999999999</v>
          </cell>
          <cell r="DV112">
            <v>1.1399999999999999</v>
          </cell>
          <cell r="DW112">
            <v>1.1399999999999999</v>
          </cell>
          <cell r="DX112">
            <v>1.1399999999999999</v>
          </cell>
          <cell r="EO112">
            <v>0.80000000000000016</v>
          </cell>
          <cell r="EP112">
            <v>0.80000000000000016</v>
          </cell>
          <cell r="EQ112">
            <v>0.80000000000000016</v>
          </cell>
          <cell r="ER112">
            <v>0.80000000000000016</v>
          </cell>
          <cell r="ES112">
            <v>0.80000000000000016</v>
          </cell>
        </row>
        <row r="113">
          <cell r="Q113">
            <v>148</v>
          </cell>
          <cell r="R113">
            <v>148</v>
          </cell>
          <cell r="S113">
            <v>148</v>
          </cell>
          <cell r="T113">
            <v>148</v>
          </cell>
          <cell r="U113">
            <v>148</v>
          </cell>
          <cell r="AN113">
            <v>12013.1</v>
          </cell>
          <cell r="AO113">
            <v>12013.099999999999</v>
          </cell>
          <cell r="AP113">
            <v>12013.1</v>
          </cell>
          <cell r="AQ113">
            <v>12013.1</v>
          </cell>
          <cell r="AR113">
            <v>12013.1</v>
          </cell>
          <cell r="CD113">
            <v>3190</v>
          </cell>
          <cell r="CE113">
            <v>3190.0000000000005</v>
          </cell>
          <cell r="CF113">
            <v>3190.0000000000005</v>
          </cell>
          <cell r="CG113">
            <v>3190</v>
          </cell>
          <cell r="CH113">
            <v>3190</v>
          </cell>
          <cell r="CY113">
            <v>239.00000000000003</v>
          </cell>
          <cell r="CZ113">
            <v>239</v>
          </cell>
          <cell r="DA113">
            <v>239</v>
          </cell>
          <cell r="DB113">
            <v>238.99999999999997</v>
          </cell>
          <cell r="DC113">
            <v>239.00000000000003</v>
          </cell>
          <cell r="DT113">
            <v>1.1399999999999999</v>
          </cell>
          <cell r="DU113">
            <v>1.1399999999999999</v>
          </cell>
          <cell r="DV113">
            <v>1.1399999999999999</v>
          </cell>
          <cell r="DW113">
            <v>1.1399999999999999</v>
          </cell>
          <cell r="DX113">
            <v>1.1399999999999999</v>
          </cell>
          <cell r="EO113">
            <v>0.80000000000000016</v>
          </cell>
          <cell r="EP113">
            <v>0.80000000000000016</v>
          </cell>
          <cell r="EQ113">
            <v>0.80000000000000016</v>
          </cell>
          <cell r="ER113">
            <v>0.80000000000000016</v>
          </cell>
          <cell r="ES113">
            <v>0.80000000000000016</v>
          </cell>
        </row>
        <row r="114">
          <cell r="Q114">
            <v>148</v>
          </cell>
          <cell r="R114">
            <v>148</v>
          </cell>
          <cell r="S114">
            <v>148</v>
          </cell>
          <cell r="T114">
            <v>148</v>
          </cell>
          <cell r="U114">
            <v>148</v>
          </cell>
          <cell r="AN114">
            <v>12110.900000000001</v>
          </cell>
          <cell r="AO114">
            <v>12110.9</v>
          </cell>
          <cell r="AP114">
            <v>12110.9</v>
          </cell>
          <cell r="AQ114">
            <v>12110.9</v>
          </cell>
          <cell r="AR114">
            <v>12110.900000000001</v>
          </cell>
          <cell r="CD114">
            <v>3210</v>
          </cell>
          <cell r="CE114">
            <v>3210</v>
          </cell>
          <cell r="CF114">
            <v>3210</v>
          </cell>
          <cell r="CG114">
            <v>3210</v>
          </cell>
          <cell r="CH114">
            <v>3210</v>
          </cell>
          <cell r="CY114">
            <v>241.00000000000003</v>
          </cell>
          <cell r="CZ114">
            <v>241</v>
          </cell>
          <cell r="DA114">
            <v>241</v>
          </cell>
          <cell r="DB114">
            <v>240.99999999999997</v>
          </cell>
          <cell r="DC114">
            <v>241.00000000000003</v>
          </cell>
          <cell r="DT114">
            <v>1.1399999999999999</v>
          </cell>
          <cell r="DU114">
            <v>1.1399999999999999</v>
          </cell>
          <cell r="DV114">
            <v>1.1399999999999999</v>
          </cell>
          <cell r="DW114">
            <v>1.1399999999999999</v>
          </cell>
          <cell r="DX114">
            <v>1.1399999999999999</v>
          </cell>
          <cell r="EO114">
            <v>0.80000000000000016</v>
          </cell>
          <cell r="EP114">
            <v>0.80000000000000016</v>
          </cell>
          <cell r="EQ114">
            <v>0.80000000000000016</v>
          </cell>
          <cell r="ER114">
            <v>0.80000000000000016</v>
          </cell>
          <cell r="ES114">
            <v>0.80000000000000016</v>
          </cell>
        </row>
        <row r="115">
          <cell r="Q115">
            <v>148</v>
          </cell>
          <cell r="R115">
            <v>148</v>
          </cell>
          <cell r="S115">
            <v>148</v>
          </cell>
          <cell r="T115">
            <v>148</v>
          </cell>
          <cell r="U115">
            <v>148</v>
          </cell>
          <cell r="AN115">
            <v>12208.7</v>
          </cell>
          <cell r="AO115">
            <v>12208.699999999999</v>
          </cell>
          <cell r="AP115">
            <v>12208.699999999999</v>
          </cell>
          <cell r="AQ115">
            <v>12208.699999999999</v>
          </cell>
          <cell r="AR115">
            <v>12208.7</v>
          </cell>
          <cell r="CD115">
            <v>3229.9999999999995</v>
          </cell>
          <cell r="CE115">
            <v>3230</v>
          </cell>
          <cell r="CF115">
            <v>3230</v>
          </cell>
          <cell r="CG115">
            <v>3230</v>
          </cell>
          <cell r="CH115">
            <v>3230</v>
          </cell>
          <cell r="CY115">
            <v>243.00000000000003</v>
          </cell>
          <cell r="CZ115">
            <v>243</v>
          </cell>
          <cell r="DA115">
            <v>243</v>
          </cell>
          <cell r="DB115">
            <v>242.99999999999997</v>
          </cell>
          <cell r="DC115">
            <v>243.00000000000003</v>
          </cell>
          <cell r="DT115">
            <v>1.1399999999999999</v>
          </cell>
          <cell r="DU115">
            <v>1.1399999999999999</v>
          </cell>
          <cell r="DV115">
            <v>1.1399999999999999</v>
          </cell>
          <cell r="DW115">
            <v>1.1399999999999999</v>
          </cell>
          <cell r="DX115">
            <v>1.1399999999999999</v>
          </cell>
          <cell r="EO115">
            <v>0.80000000000000016</v>
          </cell>
          <cell r="EP115">
            <v>0.80000000000000016</v>
          </cell>
          <cell r="EQ115">
            <v>0.80000000000000016</v>
          </cell>
          <cell r="ER115">
            <v>0.80000000000000016</v>
          </cell>
          <cell r="ES115">
            <v>0.80000000000000016</v>
          </cell>
        </row>
        <row r="116">
          <cell r="Q116">
            <v>148</v>
          </cell>
          <cell r="R116">
            <v>148</v>
          </cell>
          <cell r="S116">
            <v>148</v>
          </cell>
          <cell r="T116">
            <v>148</v>
          </cell>
          <cell r="U116">
            <v>148</v>
          </cell>
          <cell r="AN116">
            <v>12306.5</v>
          </cell>
          <cell r="AO116">
            <v>12306.5</v>
          </cell>
          <cell r="AP116">
            <v>12306.5</v>
          </cell>
          <cell r="AQ116">
            <v>12306.5</v>
          </cell>
          <cell r="AR116">
            <v>12306.5</v>
          </cell>
          <cell r="CD116">
            <v>3249.9999999999995</v>
          </cell>
          <cell r="CE116">
            <v>3250</v>
          </cell>
          <cell r="CF116">
            <v>3250</v>
          </cell>
          <cell r="CG116">
            <v>3250</v>
          </cell>
          <cell r="CH116">
            <v>3250</v>
          </cell>
          <cell r="CY116">
            <v>245</v>
          </cell>
          <cell r="CZ116">
            <v>245</v>
          </cell>
          <cell r="DA116">
            <v>245</v>
          </cell>
          <cell r="DB116">
            <v>244.99999999999997</v>
          </cell>
          <cell r="DC116">
            <v>245.00000000000003</v>
          </cell>
          <cell r="DT116">
            <v>1.1399999999999999</v>
          </cell>
          <cell r="DU116">
            <v>1.1399999999999999</v>
          </cell>
          <cell r="DV116">
            <v>1.1399999999999999</v>
          </cell>
          <cell r="DW116">
            <v>1.1399999999999999</v>
          </cell>
          <cell r="DX116">
            <v>1.1399999999999999</v>
          </cell>
          <cell r="EO116">
            <v>0.80000000000000016</v>
          </cell>
          <cell r="EP116">
            <v>0.80000000000000016</v>
          </cell>
          <cell r="EQ116">
            <v>0.80000000000000016</v>
          </cell>
          <cell r="ER116">
            <v>0.80000000000000016</v>
          </cell>
          <cell r="ES116">
            <v>0.80000000000000016</v>
          </cell>
        </row>
        <row r="117">
          <cell r="Q117">
            <v>148</v>
          </cell>
          <cell r="R117">
            <v>148</v>
          </cell>
          <cell r="S117">
            <v>148</v>
          </cell>
          <cell r="T117">
            <v>148</v>
          </cell>
          <cell r="U117">
            <v>148</v>
          </cell>
          <cell r="AN117">
            <v>12404.3</v>
          </cell>
          <cell r="AO117">
            <v>12404.3</v>
          </cell>
          <cell r="AP117">
            <v>12404.300000000001</v>
          </cell>
          <cell r="AQ117">
            <v>12404.3</v>
          </cell>
          <cell r="AR117">
            <v>12404.300000000001</v>
          </cell>
          <cell r="CD117">
            <v>3269.9999999999995</v>
          </cell>
          <cell r="CE117">
            <v>3270</v>
          </cell>
          <cell r="CF117">
            <v>3270</v>
          </cell>
          <cell r="CG117">
            <v>3270</v>
          </cell>
          <cell r="CH117">
            <v>3270</v>
          </cell>
          <cell r="CY117">
            <v>247</v>
          </cell>
          <cell r="CZ117">
            <v>247</v>
          </cell>
          <cell r="DA117">
            <v>246.99999999999997</v>
          </cell>
          <cell r="DB117">
            <v>247</v>
          </cell>
          <cell r="DC117">
            <v>247</v>
          </cell>
          <cell r="DT117">
            <v>1.1399999999999999</v>
          </cell>
          <cell r="DU117">
            <v>1.1399999999999999</v>
          </cell>
          <cell r="DV117">
            <v>1.1399999999999999</v>
          </cell>
          <cell r="DW117">
            <v>1.1399999999999999</v>
          </cell>
          <cell r="DX117">
            <v>1.1399999999999999</v>
          </cell>
          <cell r="EO117">
            <v>0.80000000000000016</v>
          </cell>
          <cell r="EP117">
            <v>0.80000000000000016</v>
          </cell>
          <cell r="EQ117">
            <v>0.80000000000000016</v>
          </cell>
          <cell r="ER117">
            <v>0.80000000000000016</v>
          </cell>
          <cell r="ES117">
            <v>0.80000000000000016</v>
          </cell>
        </row>
        <row r="118">
          <cell r="Q118">
            <v>148</v>
          </cell>
          <cell r="R118">
            <v>148</v>
          </cell>
          <cell r="S118">
            <v>148</v>
          </cell>
          <cell r="T118">
            <v>148</v>
          </cell>
          <cell r="U118">
            <v>148</v>
          </cell>
          <cell r="AN118">
            <v>12502.1</v>
          </cell>
          <cell r="AO118">
            <v>12502.1</v>
          </cell>
          <cell r="AP118">
            <v>12502.100000000002</v>
          </cell>
          <cell r="AQ118">
            <v>12502.099999999999</v>
          </cell>
          <cell r="AR118">
            <v>12502.1</v>
          </cell>
          <cell r="CD118">
            <v>3289.9999999999995</v>
          </cell>
          <cell r="CE118">
            <v>3290</v>
          </cell>
          <cell r="CF118">
            <v>3290</v>
          </cell>
          <cell r="CG118">
            <v>3290</v>
          </cell>
          <cell r="CH118">
            <v>3290</v>
          </cell>
          <cell r="CY118">
            <v>249</v>
          </cell>
          <cell r="CZ118">
            <v>249</v>
          </cell>
          <cell r="DA118">
            <v>248.99999999999997</v>
          </cell>
          <cell r="DB118">
            <v>249</v>
          </cell>
          <cell r="DC118">
            <v>249</v>
          </cell>
          <cell r="DT118">
            <v>1.1399999999999999</v>
          </cell>
          <cell r="DU118">
            <v>1.1399999999999999</v>
          </cell>
          <cell r="DV118">
            <v>1.1399999999999999</v>
          </cell>
          <cell r="DW118">
            <v>1.1399999999999999</v>
          </cell>
          <cell r="DX118">
            <v>1.1399999999999999</v>
          </cell>
          <cell r="EO118">
            <v>0.80000000000000016</v>
          </cell>
          <cell r="EP118">
            <v>0.80000000000000016</v>
          </cell>
          <cell r="EQ118">
            <v>0.80000000000000016</v>
          </cell>
          <cell r="ER118">
            <v>0.80000000000000016</v>
          </cell>
          <cell r="ES118">
            <v>0.80000000000000016</v>
          </cell>
        </row>
        <row r="119">
          <cell r="Q119">
            <v>148</v>
          </cell>
          <cell r="R119">
            <v>148</v>
          </cell>
          <cell r="S119">
            <v>148</v>
          </cell>
          <cell r="T119">
            <v>148</v>
          </cell>
          <cell r="U119">
            <v>148</v>
          </cell>
          <cell r="AN119">
            <v>12599.9</v>
          </cell>
          <cell r="AO119">
            <v>12599.9</v>
          </cell>
          <cell r="AP119">
            <v>12599.900000000001</v>
          </cell>
          <cell r="AQ119">
            <v>12599.9</v>
          </cell>
          <cell r="AR119">
            <v>12599.9</v>
          </cell>
          <cell r="CD119">
            <v>3309.9999999999995</v>
          </cell>
          <cell r="CE119">
            <v>3310</v>
          </cell>
          <cell r="CF119">
            <v>3310</v>
          </cell>
          <cell r="CG119">
            <v>3310</v>
          </cell>
          <cell r="CH119">
            <v>3310</v>
          </cell>
          <cell r="CY119">
            <v>251</v>
          </cell>
          <cell r="CZ119">
            <v>251</v>
          </cell>
          <cell r="DA119">
            <v>250.99999999999997</v>
          </cell>
          <cell r="DB119">
            <v>251</v>
          </cell>
          <cell r="DC119">
            <v>251</v>
          </cell>
          <cell r="DT119">
            <v>1.1399999999999999</v>
          </cell>
          <cell r="DU119">
            <v>1.1399999999999999</v>
          </cell>
          <cell r="DV119">
            <v>1.1399999999999999</v>
          </cell>
          <cell r="DW119">
            <v>1.1399999999999999</v>
          </cell>
          <cell r="DX119">
            <v>1.1399999999999999</v>
          </cell>
          <cell r="EO119">
            <v>0.80000000000000016</v>
          </cell>
          <cell r="EP119">
            <v>0.80000000000000016</v>
          </cell>
          <cell r="EQ119">
            <v>0.80000000000000016</v>
          </cell>
          <cell r="ER119">
            <v>0.80000000000000016</v>
          </cell>
          <cell r="ES119">
            <v>0.80000000000000016</v>
          </cell>
        </row>
        <row r="120">
          <cell r="Q120">
            <v>148</v>
          </cell>
          <cell r="R120">
            <v>148</v>
          </cell>
          <cell r="S120">
            <v>148</v>
          </cell>
          <cell r="T120">
            <v>148</v>
          </cell>
          <cell r="U120">
            <v>148</v>
          </cell>
          <cell r="AN120">
            <v>12697.699999999999</v>
          </cell>
          <cell r="AO120">
            <v>12697.7</v>
          </cell>
          <cell r="AP120">
            <v>12697.7</v>
          </cell>
          <cell r="AQ120">
            <v>12697.699999999999</v>
          </cell>
          <cell r="AR120">
            <v>12697.699999999999</v>
          </cell>
          <cell r="CD120">
            <v>3329.9999999999995</v>
          </cell>
          <cell r="CE120">
            <v>3330</v>
          </cell>
          <cell r="CF120">
            <v>3330.0000000000005</v>
          </cell>
          <cell r="CG120">
            <v>3330</v>
          </cell>
          <cell r="CH120">
            <v>3330</v>
          </cell>
          <cell r="CY120">
            <v>253.00000000000003</v>
          </cell>
          <cell r="CZ120">
            <v>253.00000000000003</v>
          </cell>
          <cell r="DA120">
            <v>253</v>
          </cell>
          <cell r="DB120">
            <v>253.00000000000003</v>
          </cell>
          <cell r="DC120">
            <v>253</v>
          </cell>
          <cell r="DT120">
            <v>1.1399999999999999</v>
          </cell>
          <cell r="DU120">
            <v>1.1399999999999999</v>
          </cell>
          <cell r="DV120">
            <v>1.1399999999999999</v>
          </cell>
          <cell r="DW120">
            <v>1.1399999999999999</v>
          </cell>
          <cell r="DX120">
            <v>1.1399999999999999</v>
          </cell>
          <cell r="EO120">
            <v>0.80000000000000016</v>
          </cell>
          <cell r="EP120">
            <v>0.80000000000000016</v>
          </cell>
          <cell r="EQ120">
            <v>0.80000000000000016</v>
          </cell>
          <cell r="ER120">
            <v>0.80000000000000016</v>
          </cell>
          <cell r="ES120">
            <v>0.80000000000000016</v>
          </cell>
        </row>
        <row r="121">
          <cell r="Q121">
            <v>148</v>
          </cell>
          <cell r="R121">
            <v>148</v>
          </cell>
          <cell r="S121">
            <v>148</v>
          </cell>
          <cell r="T121">
            <v>148</v>
          </cell>
          <cell r="U121">
            <v>148</v>
          </cell>
          <cell r="AN121">
            <v>12795.5</v>
          </cell>
          <cell r="AO121">
            <v>12795.5</v>
          </cell>
          <cell r="AP121">
            <v>12795.5</v>
          </cell>
          <cell r="AQ121">
            <v>12795.5</v>
          </cell>
          <cell r="AR121">
            <v>12795.5</v>
          </cell>
          <cell r="CD121">
            <v>3349.9999999999995</v>
          </cell>
          <cell r="CE121">
            <v>3350</v>
          </cell>
          <cell r="CF121">
            <v>3350.0000000000005</v>
          </cell>
          <cell r="CG121">
            <v>3350</v>
          </cell>
          <cell r="CH121">
            <v>3350</v>
          </cell>
          <cell r="CY121">
            <v>255.00000000000003</v>
          </cell>
          <cell r="CZ121">
            <v>255.00000000000003</v>
          </cell>
          <cell r="DA121">
            <v>255</v>
          </cell>
          <cell r="DB121">
            <v>255.00000000000003</v>
          </cell>
          <cell r="DC121">
            <v>255</v>
          </cell>
          <cell r="DT121">
            <v>1.1399999999999999</v>
          </cell>
          <cell r="DU121">
            <v>1.1399999999999999</v>
          </cell>
          <cell r="DV121">
            <v>1.1399999999999999</v>
          </cell>
          <cell r="DW121">
            <v>1.1399999999999999</v>
          </cell>
          <cell r="DX121">
            <v>1.1399999999999999</v>
          </cell>
          <cell r="EO121">
            <v>0.80000000000000016</v>
          </cell>
          <cell r="EP121">
            <v>0.80000000000000016</v>
          </cell>
          <cell r="EQ121">
            <v>0.80000000000000016</v>
          </cell>
          <cell r="ER121">
            <v>0.80000000000000016</v>
          </cell>
          <cell r="ES121">
            <v>0.80000000000000016</v>
          </cell>
        </row>
        <row r="122">
          <cell r="Q122">
            <v>148</v>
          </cell>
          <cell r="R122">
            <v>148</v>
          </cell>
          <cell r="S122">
            <v>148</v>
          </cell>
          <cell r="T122">
            <v>148</v>
          </cell>
          <cell r="U122">
            <v>148</v>
          </cell>
          <cell r="AN122">
            <v>12893.3</v>
          </cell>
          <cell r="AO122">
            <v>12893.300000000001</v>
          </cell>
          <cell r="AP122">
            <v>12893.3</v>
          </cell>
          <cell r="AQ122">
            <v>12893.3</v>
          </cell>
          <cell r="AR122">
            <v>12893.3</v>
          </cell>
          <cell r="CD122">
            <v>3369.9999999999995</v>
          </cell>
          <cell r="CE122">
            <v>3370</v>
          </cell>
          <cell r="CF122">
            <v>3370.0000000000005</v>
          </cell>
          <cell r="CG122">
            <v>3370</v>
          </cell>
          <cell r="CH122">
            <v>3370</v>
          </cell>
          <cell r="CY122">
            <v>257</v>
          </cell>
          <cell r="CZ122">
            <v>257</v>
          </cell>
          <cell r="DA122">
            <v>257</v>
          </cell>
          <cell r="DB122">
            <v>257</v>
          </cell>
          <cell r="DC122">
            <v>257</v>
          </cell>
          <cell r="DT122">
            <v>1.1399999999999999</v>
          </cell>
          <cell r="DU122">
            <v>1.1399999999999999</v>
          </cell>
          <cell r="DV122">
            <v>1.1399999999999999</v>
          </cell>
          <cell r="DW122">
            <v>1.1399999999999999</v>
          </cell>
          <cell r="DX122">
            <v>1.1399999999999999</v>
          </cell>
          <cell r="EO122">
            <v>0.80000000000000016</v>
          </cell>
          <cell r="EP122">
            <v>0.80000000000000016</v>
          </cell>
          <cell r="EQ122">
            <v>0.80000000000000016</v>
          </cell>
          <cell r="ER122">
            <v>0.80000000000000016</v>
          </cell>
          <cell r="ES122">
            <v>0.80000000000000016</v>
          </cell>
        </row>
        <row r="123">
          <cell r="Q123">
            <v>148</v>
          </cell>
          <cell r="R123">
            <v>148</v>
          </cell>
          <cell r="S123">
            <v>148</v>
          </cell>
          <cell r="T123">
            <v>148</v>
          </cell>
          <cell r="U123">
            <v>148</v>
          </cell>
          <cell r="AN123">
            <v>12991.099999999999</v>
          </cell>
          <cell r="AO123">
            <v>12991.1</v>
          </cell>
          <cell r="AP123">
            <v>12991.1</v>
          </cell>
          <cell r="AQ123">
            <v>12991.1</v>
          </cell>
          <cell r="AR123">
            <v>12991.099999999999</v>
          </cell>
          <cell r="CD123">
            <v>3389.9999999999995</v>
          </cell>
          <cell r="CE123">
            <v>3390</v>
          </cell>
          <cell r="CF123">
            <v>3390</v>
          </cell>
          <cell r="CG123">
            <v>3390</v>
          </cell>
          <cell r="CH123">
            <v>3390</v>
          </cell>
          <cell r="CY123">
            <v>259</v>
          </cell>
          <cell r="CZ123">
            <v>259</v>
          </cell>
          <cell r="DA123">
            <v>259</v>
          </cell>
          <cell r="DB123">
            <v>259</v>
          </cell>
          <cell r="DC123">
            <v>259</v>
          </cell>
          <cell r="DT123">
            <v>1.1399999999999999</v>
          </cell>
          <cell r="DU123">
            <v>1.1399999999999999</v>
          </cell>
          <cell r="DV123">
            <v>1.1399999999999999</v>
          </cell>
          <cell r="DW123">
            <v>1.1399999999999999</v>
          </cell>
          <cell r="DX123">
            <v>1.1399999999999999</v>
          </cell>
          <cell r="EO123">
            <v>0.80000000000000016</v>
          </cell>
          <cell r="EP123">
            <v>0.80000000000000016</v>
          </cell>
          <cell r="EQ123">
            <v>0.80000000000000016</v>
          </cell>
          <cell r="ER123">
            <v>0.80000000000000016</v>
          </cell>
          <cell r="ES123">
            <v>0.80000000000000016</v>
          </cell>
        </row>
        <row r="124">
          <cell r="Q124">
            <v>148</v>
          </cell>
          <cell r="R124">
            <v>148</v>
          </cell>
          <cell r="S124">
            <v>148</v>
          </cell>
          <cell r="T124">
            <v>148</v>
          </cell>
          <cell r="U124">
            <v>148</v>
          </cell>
          <cell r="AN124">
            <v>13088.899999999998</v>
          </cell>
          <cell r="AO124">
            <v>13088.900000000001</v>
          </cell>
          <cell r="AP124">
            <v>13088.9</v>
          </cell>
          <cell r="AQ124">
            <v>13088.9</v>
          </cell>
          <cell r="AR124">
            <v>13088.9</v>
          </cell>
          <cell r="CD124">
            <v>3410</v>
          </cell>
          <cell r="CE124">
            <v>3410</v>
          </cell>
          <cell r="CF124">
            <v>3410</v>
          </cell>
          <cell r="CG124">
            <v>3410</v>
          </cell>
          <cell r="CH124">
            <v>3410</v>
          </cell>
          <cell r="CY124">
            <v>261</v>
          </cell>
          <cell r="CZ124">
            <v>261</v>
          </cell>
          <cell r="DA124">
            <v>261</v>
          </cell>
          <cell r="DB124">
            <v>261</v>
          </cell>
          <cell r="DC124">
            <v>261</v>
          </cell>
          <cell r="DT124">
            <v>1.1399999999999999</v>
          </cell>
          <cell r="DU124">
            <v>1.1399999999999999</v>
          </cell>
          <cell r="DV124">
            <v>1.1399999999999999</v>
          </cell>
          <cell r="DW124">
            <v>1.1399999999999999</v>
          </cell>
          <cell r="DX124">
            <v>1.1399999999999999</v>
          </cell>
          <cell r="EO124">
            <v>0.80000000000000016</v>
          </cell>
          <cell r="EP124">
            <v>0.80000000000000016</v>
          </cell>
          <cell r="EQ124">
            <v>0.80000000000000016</v>
          </cell>
          <cell r="ER124">
            <v>0.80000000000000016</v>
          </cell>
          <cell r="ES124">
            <v>0.80000000000000016</v>
          </cell>
        </row>
        <row r="125">
          <cell r="Q125">
            <v>148</v>
          </cell>
          <cell r="R125">
            <v>148</v>
          </cell>
          <cell r="S125">
            <v>148</v>
          </cell>
          <cell r="T125">
            <v>148</v>
          </cell>
          <cell r="U125">
            <v>148</v>
          </cell>
          <cell r="AN125">
            <v>13186.699999999997</v>
          </cell>
          <cell r="AO125">
            <v>13186.7</v>
          </cell>
          <cell r="AP125">
            <v>13186.7</v>
          </cell>
          <cell r="AQ125">
            <v>13186.7</v>
          </cell>
          <cell r="AR125">
            <v>13186.7</v>
          </cell>
          <cell r="CD125">
            <v>3430</v>
          </cell>
          <cell r="CE125">
            <v>3430</v>
          </cell>
          <cell r="CF125">
            <v>3430</v>
          </cell>
          <cell r="CG125">
            <v>3430</v>
          </cell>
          <cell r="CH125">
            <v>3430</v>
          </cell>
          <cell r="CY125">
            <v>263</v>
          </cell>
          <cell r="CZ125">
            <v>263</v>
          </cell>
          <cell r="DA125">
            <v>263</v>
          </cell>
          <cell r="DB125">
            <v>263</v>
          </cell>
          <cell r="DC125">
            <v>263</v>
          </cell>
          <cell r="DT125">
            <v>1.1399999999999999</v>
          </cell>
          <cell r="DU125">
            <v>1.1399999999999999</v>
          </cell>
          <cell r="DV125">
            <v>1.1399999999999999</v>
          </cell>
          <cell r="DW125">
            <v>1.1399999999999999</v>
          </cell>
          <cell r="DX125">
            <v>1.1399999999999999</v>
          </cell>
          <cell r="EO125">
            <v>0.80000000000000016</v>
          </cell>
          <cell r="EP125">
            <v>0.80000000000000016</v>
          </cell>
          <cell r="EQ125">
            <v>0.80000000000000016</v>
          </cell>
          <cell r="ER125">
            <v>0.80000000000000016</v>
          </cell>
          <cell r="ES125">
            <v>0.80000000000000016</v>
          </cell>
        </row>
        <row r="126">
          <cell r="Q126">
            <v>148</v>
          </cell>
          <cell r="R126">
            <v>148</v>
          </cell>
          <cell r="S126">
            <v>148</v>
          </cell>
          <cell r="T126">
            <v>148</v>
          </cell>
          <cell r="U126">
            <v>148</v>
          </cell>
          <cell r="AN126">
            <v>13284.499999999998</v>
          </cell>
          <cell r="AO126">
            <v>13284.5</v>
          </cell>
          <cell r="AP126">
            <v>13284.5</v>
          </cell>
          <cell r="AQ126">
            <v>13284.5</v>
          </cell>
          <cell r="AR126">
            <v>13284.5</v>
          </cell>
          <cell r="CD126">
            <v>3449.9999999999995</v>
          </cell>
          <cell r="CE126">
            <v>3450</v>
          </cell>
          <cell r="CF126">
            <v>3450</v>
          </cell>
          <cell r="CG126">
            <v>3450</v>
          </cell>
          <cell r="CH126">
            <v>3450</v>
          </cell>
          <cell r="CY126">
            <v>265</v>
          </cell>
          <cell r="CZ126">
            <v>265</v>
          </cell>
          <cell r="DA126">
            <v>265</v>
          </cell>
          <cell r="DB126">
            <v>265</v>
          </cell>
          <cell r="DC126">
            <v>265</v>
          </cell>
          <cell r="DT126">
            <v>1.1399999999999999</v>
          </cell>
          <cell r="DU126">
            <v>1.1399999999999999</v>
          </cell>
          <cell r="DV126">
            <v>1.1399999999999999</v>
          </cell>
          <cell r="DW126">
            <v>1.1399999999999999</v>
          </cell>
          <cell r="DX126">
            <v>1.1399999999999999</v>
          </cell>
          <cell r="EO126">
            <v>0.80000000000000016</v>
          </cell>
          <cell r="EP126">
            <v>0.80000000000000016</v>
          </cell>
          <cell r="EQ126">
            <v>0.80000000000000016</v>
          </cell>
          <cell r="ER126">
            <v>0.80000000000000016</v>
          </cell>
          <cell r="ES126">
            <v>0.80000000000000016</v>
          </cell>
        </row>
        <row r="127">
          <cell r="Q127">
            <v>148</v>
          </cell>
          <cell r="R127">
            <v>148</v>
          </cell>
          <cell r="S127">
            <v>148</v>
          </cell>
          <cell r="T127">
            <v>148</v>
          </cell>
          <cell r="U127">
            <v>148</v>
          </cell>
          <cell r="AN127">
            <v>13382.3</v>
          </cell>
          <cell r="AO127">
            <v>13382.3</v>
          </cell>
          <cell r="AP127">
            <v>13382.3</v>
          </cell>
          <cell r="AQ127">
            <v>13382.300000000001</v>
          </cell>
          <cell r="AR127">
            <v>13382.300000000001</v>
          </cell>
          <cell r="CD127">
            <v>3469.9999999999995</v>
          </cell>
          <cell r="CE127">
            <v>3470</v>
          </cell>
          <cell r="CF127">
            <v>3470</v>
          </cell>
          <cell r="CG127">
            <v>3470</v>
          </cell>
          <cell r="CH127">
            <v>3470</v>
          </cell>
          <cell r="CY127">
            <v>267</v>
          </cell>
          <cell r="CZ127">
            <v>267</v>
          </cell>
          <cell r="DA127">
            <v>267</v>
          </cell>
          <cell r="DB127">
            <v>267</v>
          </cell>
          <cell r="DC127">
            <v>267</v>
          </cell>
          <cell r="DT127">
            <v>1.1399999999999999</v>
          </cell>
          <cell r="DU127">
            <v>1.1399999999999999</v>
          </cell>
          <cell r="DV127">
            <v>1.1399999999999999</v>
          </cell>
          <cell r="DW127">
            <v>1.1399999999999999</v>
          </cell>
          <cell r="DX127">
            <v>1.1399999999999999</v>
          </cell>
          <cell r="EO127">
            <v>0.80000000000000016</v>
          </cell>
          <cell r="EP127">
            <v>0.80000000000000016</v>
          </cell>
          <cell r="EQ127">
            <v>0.80000000000000016</v>
          </cell>
          <cell r="ER127">
            <v>0.80000000000000016</v>
          </cell>
          <cell r="ES127">
            <v>0.80000000000000016</v>
          </cell>
        </row>
        <row r="128">
          <cell r="Q128">
            <v>148</v>
          </cell>
          <cell r="R128">
            <v>148</v>
          </cell>
          <cell r="S128">
            <v>148</v>
          </cell>
          <cell r="T128">
            <v>148</v>
          </cell>
          <cell r="U128">
            <v>148</v>
          </cell>
          <cell r="AN128">
            <v>13480.099999999999</v>
          </cell>
          <cell r="AO128">
            <v>13480.099999999999</v>
          </cell>
          <cell r="AP128">
            <v>13480.1</v>
          </cell>
          <cell r="AQ128">
            <v>13480.1</v>
          </cell>
          <cell r="AR128">
            <v>13480.1</v>
          </cell>
          <cell r="CD128">
            <v>3489.9999999999995</v>
          </cell>
          <cell r="CE128">
            <v>3490</v>
          </cell>
          <cell r="CF128">
            <v>3490</v>
          </cell>
          <cell r="CG128">
            <v>3490</v>
          </cell>
          <cell r="CH128">
            <v>3490</v>
          </cell>
          <cell r="CY128">
            <v>269</v>
          </cell>
          <cell r="CZ128">
            <v>269</v>
          </cell>
          <cell r="DA128">
            <v>269</v>
          </cell>
          <cell r="DB128">
            <v>269</v>
          </cell>
          <cell r="DC128">
            <v>269</v>
          </cell>
          <cell r="DT128">
            <v>1.1399999999999999</v>
          </cell>
          <cell r="DU128">
            <v>1.1399999999999999</v>
          </cell>
          <cell r="DV128">
            <v>1.1399999999999999</v>
          </cell>
          <cell r="DW128">
            <v>1.1399999999999999</v>
          </cell>
          <cell r="DX128">
            <v>1.1399999999999999</v>
          </cell>
          <cell r="EO128">
            <v>0.80000000000000016</v>
          </cell>
          <cell r="EP128">
            <v>0.80000000000000016</v>
          </cell>
          <cell r="EQ128">
            <v>0.80000000000000016</v>
          </cell>
          <cell r="ER128">
            <v>0.80000000000000016</v>
          </cell>
          <cell r="ES128">
            <v>0.80000000000000016</v>
          </cell>
        </row>
        <row r="129">
          <cell r="Q129">
            <v>148</v>
          </cell>
          <cell r="R129">
            <v>148</v>
          </cell>
          <cell r="S129">
            <v>148</v>
          </cell>
          <cell r="T129">
            <v>148</v>
          </cell>
          <cell r="U129">
            <v>148</v>
          </cell>
          <cell r="AN129">
            <v>13577.9</v>
          </cell>
          <cell r="AO129">
            <v>13577.9</v>
          </cell>
          <cell r="AP129">
            <v>13577.9</v>
          </cell>
          <cell r="AQ129">
            <v>13577.9</v>
          </cell>
          <cell r="AR129">
            <v>13577.900000000001</v>
          </cell>
          <cell r="CD129">
            <v>3509.9999999999995</v>
          </cell>
          <cell r="CE129">
            <v>3510</v>
          </cell>
          <cell r="CF129">
            <v>3510</v>
          </cell>
          <cell r="CG129">
            <v>3510</v>
          </cell>
          <cell r="CH129">
            <v>3510</v>
          </cell>
          <cell r="CY129">
            <v>271</v>
          </cell>
          <cell r="CZ129">
            <v>271</v>
          </cell>
          <cell r="DA129">
            <v>271</v>
          </cell>
          <cell r="DB129">
            <v>271</v>
          </cell>
          <cell r="DC129">
            <v>271</v>
          </cell>
          <cell r="DT129">
            <v>1.1399999999999999</v>
          </cell>
          <cell r="DU129">
            <v>1.1399999999999999</v>
          </cell>
          <cell r="DV129">
            <v>1.1399999999999999</v>
          </cell>
          <cell r="DW129">
            <v>1.1399999999999999</v>
          </cell>
          <cell r="DX129">
            <v>1.1399999999999999</v>
          </cell>
          <cell r="EO129">
            <v>0.80000000000000016</v>
          </cell>
          <cell r="EP129">
            <v>0.80000000000000016</v>
          </cell>
          <cell r="EQ129">
            <v>0.80000000000000016</v>
          </cell>
          <cell r="ER129">
            <v>0.80000000000000016</v>
          </cell>
          <cell r="ES129">
            <v>0.80000000000000016</v>
          </cell>
        </row>
        <row r="130">
          <cell r="Q130">
            <v>148</v>
          </cell>
          <cell r="R130">
            <v>148</v>
          </cell>
          <cell r="S130">
            <v>148</v>
          </cell>
          <cell r="T130">
            <v>148</v>
          </cell>
          <cell r="U130">
            <v>148</v>
          </cell>
          <cell r="AN130">
            <v>13675.699999999999</v>
          </cell>
          <cell r="AO130">
            <v>13675.7</v>
          </cell>
          <cell r="AP130">
            <v>13675.7</v>
          </cell>
          <cell r="AQ130">
            <v>13675.7</v>
          </cell>
          <cell r="AR130">
            <v>13675.7</v>
          </cell>
          <cell r="CD130">
            <v>3530</v>
          </cell>
          <cell r="CE130">
            <v>3530</v>
          </cell>
          <cell r="CF130">
            <v>3530</v>
          </cell>
          <cell r="CG130">
            <v>3530</v>
          </cell>
          <cell r="CH130">
            <v>3530</v>
          </cell>
          <cell r="CY130">
            <v>273</v>
          </cell>
          <cell r="CZ130">
            <v>273</v>
          </cell>
          <cell r="DA130">
            <v>273</v>
          </cell>
          <cell r="DB130">
            <v>273</v>
          </cell>
          <cell r="DC130">
            <v>273</v>
          </cell>
          <cell r="DT130">
            <v>1.1399999999999999</v>
          </cell>
          <cell r="DU130">
            <v>1.1399999999999999</v>
          </cell>
          <cell r="DV130">
            <v>1.1399999999999999</v>
          </cell>
          <cell r="DW130">
            <v>1.1399999999999999</v>
          </cell>
          <cell r="DX130">
            <v>1.1399999999999999</v>
          </cell>
          <cell r="EO130">
            <v>0.80000000000000016</v>
          </cell>
          <cell r="EP130">
            <v>0.80000000000000016</v>
          </cell>
          <cell r="EQ130">
            <v>0.80000000000000016</v>
          </cell>
          <cell r="ER130">
            <v>0.80000000000000016</v>
          </cell>
          <cell r="ES130">
            <v>0.80000000000000016</v>
          </cell>
        </row>
        <row r="131">
          <cell r="Q131">
            <v>148</v>
          </cell>
          <cell r="R131">
            <v>148</v>
          </cell>
          <cell r="S131">
            <v>148</v>
          </cell>
          <cell r="T131">
            <v>148</v>
          </cell>
          <cell r="U131">
            <v>148</v>
          </cell>
          <cell r="AN131">
            <v>13773.5</v>
          </cell>
          <cell r="AO131">
            <v>13773.500000000002</v>
          </cell>
          <cell r="AP131">
            <v>13773.5</v>
          </cell>
          <cell r="AQ131">
            <v>13773.5</v>
          </cell>
          <cell r="AR131">
            <v>13773.5</v>
          </cell>
          <cell r="CD131">
            <v>3550</v>
          </cell>
          <cell r="CE131">
            <v>3550</v>
          </cell>
          <cell r="CF131">
            <v>3550</v>
          </cell>
          <cell r="CG131">
            <v>3550</v>
          </cell>
          <cell r="CH131">
            <v>3550</v>
          </cell>
          <cell r="CY131">
            <v>275</v>
          </cell>
          <cell r="CZ131">
            <v>275</v>
          </cell>
          <cell r="DA131">
            <v>275</v>
          </cell>
          <cell r="DB131">
            <v>275</v>
          </cell>
          <cell r="DC131">
            <v>275</v>
          </cell>
          <cell r="DT131">
            <v>1.1399999999999999</v>
          </cell>
          <cell r="DU131">
            <v>1.1399999999999999</v>
          </cell>
          <cell r="DV131">
            <v>1.1399999999999999</v>
          </cell>
          <cell r="DW131">
            <v>1.1399999999999999</v>
          </cell>
          <cell r="DX131">
            <v>1.1399999999999999</v>
          </cell>
          <cell r="EO131">
            <v>0.80000000000000016</v>
          </cell>
          <cell r="EP131">
            <v>0.80000000000000016</v>
          </cell>
          <cell r="EQ131">
            <v>0.80000000000000016</v>
          </cell>
          <cell r="ER131">
            <v>0.80000000000000016</v>
          </cell>
          <cell r="ES131">
            <v>0.80000000000000016</v>
          </cell>
        </row>
        <row r="132">
          <cell r="Q132">
            <v>148</v>
          </cell>
          <cell r="R132">
            <v>148</v>
          </cell>
          <cell r="S132">
            <v>148</v>
          </cell>
          <cell r="T132">
            <v>148</v>
          </cell>
          <cell r="U132">
            <v>148</v>
          </cell>
          <cell r="AN132">
            <v>13871.3</v>
          </cell>
          <cell r="AO132">
            <v>13871.300000000003</v>
          </cell>
          <cell r="AP132">
            <v>13871.3</v>
          </cell>
          <cell r="AQ132">
            <v>13871.3</v>
          </cell>
          <cell r="AR132">
            <v>13871.300000000001</v>
          </cell>
          <cell r="CD132">
            <v>3570</v>
          </cell>
          <cell r="CE132">
            <v>3570</v>
          </cell>
          <cell r="CF132">
            <v>3570</v>
          </cell>
          <cell r="CG132">
            <v>3570</v>
          </cell>
          <cell r="CH132">
            <v>3570</v>
          </cell>
          <cell r="CY132">
            <v>277</v>
          </cell>
          <cell r="CZ132">
            <v>277</v>
          </cell>
          <cell r="DA132">
            <v>277</v>
          </cell>
          <cell r="DB132">
            <v>277</v>
          </cell>
          <cell r="DC132">
            <v>277</v>
          </cell>
          <cell r="DT132">
            <v>1.1399999999999999</v>
          </cell>
          <cell r="DU132">
            <v>1.1399999999999999</v>
          </cell>
          <cell r="DV132">
            <v>1.1399999999999999</v>
          </cell>
          <cell r="DW132">
            <v>1.1399999999999999</v>
          </cell>
          <cell r="DX132">
            <v>1.1399999999999999</v>
          </cell>
          <cell r="EO132">
            <v>0.80000000000000016</v>
          </cell>
          <cell r="EP132">
            <v>0.80000000000000016</v>
          </cell>
          <cell r="EQ132">
            <v>0.80000000000000016</v>
          </cell>
          <cell r="ER132">
            <v>0.80000000000000016</v>
          </cell>
          <cell r="ES132">
            <v>0.80000000000000016</v>
          </cell>
        </row>
        <row r="133">
          <cell r="Q133">
            <v>148</v>
          </cell>
          <cell r="R133">
            <v>148</v>
          </cell>
          <cell r="S133">
            <v>148</v>
          </cell>
          <cell r="T133">
            <v>148</v>
          </cell>
          <cell r="U133">
            <v>148</v>
          </cell>
          <cell r="AN133">
            <v>13969.1</v>
          </cell>
          <cell r="AO133">
            <v>13969.100000000002</v>
          </cell>
          <cell r="AP133">
            <v>13969.1</v>
          </cell>
          <cell r="AQ133">
            <v>13969.099999999999</v>
          </cell>
          <cell r="AR133">
            <v>13969.1</v>
          </cell>
          <cell r="CD133">
            <v>3590</v>
          </cell>
          <cell r="CE133">
            <v>3590</v>
          </cell>
          <cell r="CF133">
            <v>3590</v>
          </cell>
          <cell r="CG133">
            <v>3590</v>
          </cell>
          <cell r="CH133">
            <v>3590</v>
          </cell>
          <cell r="CY133">
            <v>279</v>
          </cell>
          <cell r="CZ133">
            <v>279</v>
          </cell>
          <cell r="DA133">
            <v>279</v>
          </cell>
          <cell r="DB133">
            <v>279</v>
          </cell>
          <cell r="DC133">
            <v>279</v>
          </cell>
          <cell r="DT133">
            <v>1.1399999999999999</v>
          </cell>
          <cell r="DU133">
            <v>1.1399999999999999</v>
          </cell>
          <cell r="DV133">
            <v>1.1399999999999999</v>
          </cell>
          <cell r="DW133">
            <v>1.1399999999999999</v>
          </cell>
          <cell r="DX133">
            <v>1.1399999999999999</v>
          </cell>
          <cell r="EO133">
            <v>0.80000000000000016</v>
          </cell>
          <cell r="EP133">
            <v>0.80000000000000016</v>
          </cell>
          <cell r="EQ133">
            <v>0.80000000000000016</v>
          </cell>
          <cell r="ER133">
            <v>0.80000000000000016</v>
          </cell>
          <cell r="ES133">
            <v>0.80000000000000016</v>
          </cell>
        </row>
        <row r="134">
          <cell r="Q134">
            <v>148</v>
          </cell>
          <cell r="R134">
            <v>148</v>
          </cell>
          <cell r="S134">
            <v>148</v>
          </cell>
          <cell r="T134">
            <v>148</v>
          </cell>
          <cell r="U134">
            <v>148</v>
          </cell>
          <cell r="AN134">
            <v>14066.9</v>
          </cell>
          <cell r="AO134">
            <v>14066.900000000001</v>
          </cell>
          <cell r="AP134">
            <v>14066.900000000001</v>
          </cell>
          <cell r="AQ134">
            <v>14066.9</v>
          </cell>
          <cell r="AR134">
            <v>14066.9</v>
          </cell>
          <cell r="CD134">
            <v>3610</v>
          </cell>
          <cell r="CE134">
            <v>3610.0000000000005</v>
          </cell>
          <cell r="CF134">
            <v>3609.9999999999995</v>
          </cell>
          <cell r="CG134">
            <v>3610</v>
          </cell>
          <cell r="CH134">
            <v>3610</v>
          </cell>
          <cell r="CY134">
            <v>281</v>
          </cell>
          <cell r="CZ134">
            <v>281</v>
          </cell>
          <cell r="DA134">
            <v>281</v>
          </cell>
          <cell r="DB134">
            <v>281</v>
          </cell>
          <cell r="DC134">
            <v>281</v>
          </cell>
          <cell r="DT134">
            <v>1.1399999999999999</v>
          </cell>
          <cell r="DU134">
            <v>1.1399999999999999</v>
          </cell>
          <cell r="DV134">
            <v>1.1399999999999999</v>
          </cell>
          <cell r="DW134">
            <v>1.1399999999999999</v>
          </cell>
          <cell r="DX134">
            <v>1.1399999999999999</v>
          </cell>
          <cell r="EO134">
            <v>0.80000000000000016</v>
          </cell>
          <cell r="EP134">
            <v>0.80000000000000016</v>
          </cell>
          <cell r="EQ134">
            <v>0.80000000000000016</v>
          </cell>
          <cell r="ER134">
            <v>0.80000000000000016</v>
          </cell>
          <cell r="ES134">
            <v>0.80000000000000016</v>
          </cell>
        </row>
        <row r="135">
          <cell r="Q135">
            <v>148</v>
          </cell>
          <cell r="R135">
            <v>148</v>
          </cell>
          <cell r="S135">
            <v>148</v>
          </cell>
          <cell r="T135">
            <v>148</v>
          </cell>
          <cell r="U135">
            <v>148</v>
          </cell>
          <cell r="AN135">
            <v>14164.7</v>
          </cell>
          <cell r="AO135">
            <v>14164.7</v>
          </cell>
          <cell r="AP135">
            <v>14164.7</v>
          </cell>
          <cell r="AQ135">
            <v>14164.7</v>
          </cell>
          <cell r="AR135">
            <v>14164.699999999999</v>
          </cell>
          <cell r="CD135">
            <v>3630</v>
          </cell>
          <cell r="CE135">
            <v>3630.0000000000005</v>
          </cell>
          <cell r="CF135">
            <v>3629.9999999999995</v>
          </cell>
          <cell r="CG135">
            <v>3630</v>
          </cell>
          <cell r="CH135">
            <v>3630</v>
          </cell>
          <cell r="CY135">
            <v>283</v>
          </cell>
          <cell r="CZ135">
            <v>283</v>
          </cell>
          <cell r="DA135">
            <v>283</v>
          </cell>
          <cell r="DB135">
            <v>283</v>
          </cell>
          <cell r="DC135">
            <v>283</v>
          </cell>
          <cell r="DT135">
            <v>1.1399999999999999</v>
          </cell>
          <cell r="DU135">
            <v>1.1399999999999999</v>
          </cell>
          <cell r="DV135">
            <v>1.1399999999999999</v>
          </cell>
          <cell r="DW135">
            <v>1.1399999999999999</v>
          </cell>
          <cell r="DX135">
            <v>1.1399999999999999</v>
          </cell>
          <cell r="EO135">
            <v>0.80000000000000016</v>
          </cell>
          <cell r="EP135">
            <v>0.80000000000000016</v>
          </cell>
          <cell r="EQ135">
            <v>0.80000000000000016</v>
          </cell>
          <cell r="ER135">
            <v>0.80000000000000016</v>
          </cell>
          <cell r="ES135">
            <v>0.80000000000000016</v>
          </cell>
        </row>
        <row r="136">
          <cell r="Q136">
            <v>148</v>
          </cell>
          <cell r="R136">
            <v>148</v>
          </cell>
          <cell r="S136">
            <v>148</v>
          </cell>
          <cell r="T136">
            <v>148</v>
          </cell>
          <cell r="U136">
            <v>148</v>
          </cell>
          <cell r="AN136">
            <v>14262.5</v>
          </cell>
          <cell r="AO136">
            <v>14262.5</v>
          </cell>
          <cell r="AP136">
            <v>14262.500000000002</v>
          </cell>
          <cell r="AQ136">
            <v>14262.5</v>
          </cell>
          <cell r="AR136">
            <v>14262.499999999998</v>
          </cell>
          <cell r="CD136">
            <v>3650</v>
          </cell>
          <cell r="CE136">
            <v>3650.0000000000005</v>
          </cell>
          <cell r="CF136">
            <v>3649.9999999999995</v>
          </cell>
          <cell r="CG136">
            <v>3650</v>
          </cell>
          <cell r="CH136">
            <v>3650</v>
          </cell>
          <cell r="CY136">
            <v>285</v>
          </cell>
          <cell r="CZ136">
            <v>285</v>
          </cell>
          <cell r="DA136">
            <v>285</v>
          </cell>
          <cell r="DB136">
            <v>285</v>
          </cell>
          <cell r="DC136">
            <v>285</v>
          </cell>
          <cell r="DT136">
            <v>1.1399999999999999</v>
          </cell>
          <cell r="DU136">
            <v>1.1399999999999999</v>
          </cell>
          <cell r="DV136">
            <v>1.1399999999999999</v>
          </cell>
          <cell r="DW136">
            <v>1.1399999999999999</v>
          </cell>
          <cell r="DX136">
            <v>1.1399999999999999</v>
          </cell>
          <cell r="EO136">
            <v>0.80000000000000016</v>
          </cell>
          <cell r="EP136">
            <v>0.80000000000000016</v>
          </cell>
          <cell r="EQ136">
            <v>0.80000000000000016</v>
          </cell>
          <cell r="ER136">
            <v>0.80000000000000016</v>
          </cell>
          <cell r="ES136">
            <v>0.80000000000000016</v>
          </cell>
        </row>
        <row r="137">
          <cell r="Q137">
            <v>148</v>
          </cell>
          <cell r="R137">
            <v>148</v>
          </cell>
          <cell r="S137">
            <v>148</v>
          </cell>
          <cell r="T137">
            <v>148</v>
          </cell>
          <cell r="U137">
            <v>148</v>
          </cell>
          <cell r="AN137">
            <v>14360.3</v>
          </cell>
          <cell r="AO137">
            <v>14360.3</v>
          </cell>
          <cell r="AP137">
            <v>14360.300000000001</v>
          </cell>
          <cell r="AQ137">
            <v>14360.3</v>
          </cell>
          <cell r="AR137">
            <v>14360.3</v>
          </cell>
          <cell r="CD137">
            <v>3670</v>
          </cell>
          <cell r="CE137">
            <v>3670</v>
          </cell>
          <cell r="CF137">
            <v>3669.9999999999995</v>
          </cell>
          <cell r="CG137">
            <v>3670</v>
          </cell>
          <cell r="CH137">
            <v>3670</v>
          </cell>
          <cell r="CY137">
            <v>287</v>
          </cell>
          <cell r="CZ137">
            <v>287</v>
          </cell>
          <cell r="DA137">
            <v>287</v>
          </cell>
          <cell r="DB137">
            <v>287</v>
          </cell>
          <cell r="DC137">
            <v>287</v>
          </cell>
          <cell r="DT137">
            <v>1.1399999999999999</v>
          </cell>
          <cell r="DU137">
            <v>1.1399999999999999</v>
          </cell>
          <cell r="DV137">
            <v>1.1399999999999999</v>
          </cell>
          <cell r="DW137">
            <v>1.1399999999999999</v>
          </cell>
          <cell r="DX137">
            <v>1.1399999999999999</v>
          </cell>
          <cell r="EO137">
            <v>0.80000000000000016</v>
          </cell>
          <cell r="EP137">
            <v>0.80000000000000016</v>
          </cell>
          <cell r="EQ137">
            <v>0.80000000000000016</v>
          </cell>
          <cell r="ER137">
            <v>0.80000000000000016</v>
          </cell>
          <cell r="ES137">
            <v>0.80000000000000016</v>
          </cell>
        </row>
        <row r="138">
          <cell r="Q138">
            <v>148</v>
          </cell>
          <cell r="R138">
            <v>148</v>
          </cell>
          <cell r="S138">
            <v>148</v>
          </cell>
          <cell r="T138">
            <v>148</v>
          </cell>
          <cell r="U138">
            <v>148</v>
          </cell>
          <cell r="AN138">
            <v>14458.1</v>
          </cell>
          <cell r="AO138">
            <v>14458.099999999999</v>
          </cell>
          <cell r="AP138">
            <v>14458.1</v>
          </cell>
          <cell r="AQ138">
            <v>14458.099999999999</v>
          </cell>
          <cell r="AR138">
            <v>14458.099999999999</v>
          </cell>
          <cell r="CD138">
            <v>3690</v>
          </cell>
          <cell r="CE138">
            <v>3690</v>
          </cell>
          <cell r="CF138">
            <v>3690</v>
          </cell>
          <cell r="CG138">
            <v>3689.9999999999995</v>
          </cell>
          <cell r="CH138">
            <v>3690</v>
          </cell>
          <cell r="CY138">
            <v>289</v>
          </cell>
          <cell r="CZ138">
            <v>289</v>
          </cell>
          <cell r="DA138">
            <v>289</v>
          </cell>
          <cell r="DB138">
            <v>289</v>
          </cell>
          <cell r="DC138">
            <v>289</v>
          </cell>
          <cell r="DT138">
            <v>1.1399999999999999</v>
          </cell>
          <cell r="DU138">
            <v>1.1399999999999999</v>
          </cell>
          <cell r="DV138">
            <v>1.1399999999999999</v>
          </cell>
          <cell r="DW138">
            <v>1.1399999999999999</v>
          </cell>
          <cell r="DX138">
            <v>1.1399999999999999</v>
          </cell>
          <cell r="EO138">
            <v>0.80000000000000016</v>
          </cell>
          <cell r="EP138">
            <v>0.80000000000000016</v>
          </cell>
          <cell r="EQ138">
            <v>0.80000000000000016</v>
          </cell>
          <cell r="ER138">
            <v>0.80000000000000016</v>
          </cell>
          <cell r="ES138">
            <v>0.80000000000000016</v>
          </cell>
        </row>
        <row r="139">
          <cell r="Q139">
            <v>148</v>
          </cell>
          <cell r="R139">
            <v>148</v>
          </cell>
          <cell r="S139">
            <v>148</v>
          </cell>
          <cell r="T139">
            <v>148</v>
          </cell>
          <cell r="U139">
            <v>148</v>
          </cell>
          <cell r="AN139">
            <v>14555.9</v>
          </cell>
          <cell r="AO139">
            <v>14555.899999999998</v>
          </cell>
          <cell r="AP139">
            <v>14555.9</v>
          </cell>
          <cell r="AQ139">
            <v>14555.899999999998</v>
          </cell>
          <cell r="AR139">
            <v>14555.9</v>
          </cell>
          <cell r="CD139">
            <v>3710</v>
          </cell>
          <cell r="CE139">
            <v>3710</v>
          </cell>
          <cell r="CF139">
            <v>3710</v>
          </cell>
          <cell r="CG139">
            <v>3709.9999999999995</v>
          </cell>
          <cell r="CH139">
            <v>3710</v>
          </cell>
          <cell r="CY139">
            <v>291</v>
          </cell>
          <cell r="CZ139">
            <v>291</v>
          </cell>
          <cell r="DA139">
            <v>291</v>
          </cell>
          <cell r="DB139">
            <v>291</v>
          </cell>
          <cell r="DC139">
            <v>291</v>
          </cell>
          <cell r="DT139">
            <v>1.1399999999999999</v>
          </cell>
          <cell r="DU139">
            <v>1.1399999999999999</v>
          </cell>
          <cell r="DV139">
            <v>1.1399999999999999</v>
          </cell>
          <cell r="DW139">
            <v>1.1399999999999999</v>
          </cell>
          <cell r="DX139">
            <v>1.1399999999999999</v>
          </cell>
          <cell r="EO139">
            <v>0.80000000000000016</v>
          </cell>
          <cell r="EP139">
            <v>0.80000000000000016</v>
          </cell>
          <cell r="EQ139">
            <v>0.80000000000000016</v>
          </cell>
          <cell r="ER139">
            <v>0.80000000000000016</v>
          </cell>
          <cell r="ES139">
            <v>0.80000000000000016</v>
          </cell>
        </row>
        <row r="140">
          <cell r="Q140">
            <v>148</v>
          </cell>
          <cell r="R140">
            <v>148</v>
          </cell>
          <cell r="S140">
            <v>148</v>
          </cell>
          <cell r="T140">
            <v>148</v>
          </cell>
          <cell r="U140">
            <v>148</v>
          </cell>
          <cell r="AN140">
            <v>14653.7</v>
          </cell>
          <cell r="AO140">
            <v>14653.699999999999</v>
          </cell>
          <cell r="AP140">
            <v>14653.7</v>
          </cell>
          <cell r="AQ140">
            <v>14653.699999999999</v>
          </cell>
          <cell r="AR140">
            <v>14653.699999999999</v>
          </cell>
          <cell r="CD140">
            <v>3730</v>
          </cell>
          <cell r="CE140">
            <v>3730</v>
          </cell>
          <cell r="CF140">
            <v>3730</v>
          </cell>
          <cell r="CG140">
            <v>3729.9999999999995</v>
          </cell>
          <cell r="CH140">
            <v>3730</v>
          </cell>
          <cell r="CY140">
            <v>293</v>
          </cell>
          <cell r="CZ140">
            <v>293</v>
          </cell>
          <cell r="DA140">
            <v>293</v>
          </cell>
          <cell r="DB140">
            <v>293</v>
          </cell>
          <cell r="DC140">
            <v>293</v>
          </cell>
          <cell r="DT140">
            <v>1.1399999999999999</v>
          </cell>
          <cell r="DU140">
            <v>1.1399999999999999</v>
          </cell>
          <cell r="DV140">
            <v>1.1399999999999999</v>
          </cell>
          <cell r="DW140">
            <v>1.1399999999999999</v>
          </cell>
          <cell r="DX140">
            <v>1.1399999999999999</v>
          </cell>
          <cell r="EO140">
            <v>0.80000000000000016</v>
          </cell>
          <cell r="EP140">
            <v>0.80000000000000016</v>
          </cell>
          <cell r="EQ140">
            <v>0.80000000000000016</v>
          </cell>
          <cell r="ER140">
            <v>0.80000000000000016</v>
          </cell>
          <cell r="ES140">
            <v>0.80000000000000016</v>
          </cell>
        </row>
        <row r="141">
          <cell r="Q141">
            <v>148</v>
          </cell>
          <cell r="R141">
            <v>148</v>
          </cell>
          <cell r="S141">
            <v>148</v>
          </cell>
          <cell r="T141">
            <v>148</v>
          </cell>
          <cell r="U141">
            <v>148</v>
          </cell>
          <cell r="AN141">
            <v>14751.5</v>
          </cell>
          <cell r="AO141">
            <v>14751.5</v>
          </cell>
          <cell r="AP141">
            <v>14751.5</v>
          </cell>
          <cell r="AQ141">
            <v>14751.499999999998</v>
          </cell>
          <cell r="AR141">
            <v>14751.499999999998</v>
          </cell>
          <cell r="CD141">
            <v>3750</v>
          </cell>
          <cell r="CE141">
            <v>3750</v>
          </cell>
          <cell r="CF141">
            <v>3750</v>
          </cell>
          <cell r="CG141">
            <v>3749.9999999999995</v>
          </cell>
          <cell r="CH141">
            <v>3750</v>
          </cell>
          <cell r="CY141">
            <v>295</v>
          </cell>
          <cell r="CZ141">
            <v>295</v>
          </cell>
          <cell r="DA141">
            <v>295</v>
          </cell>
          <cell r="DB141">
            <v>295</v>
          </cell>
          <cell r="DC141">
            <v>295</v>
          </cell>
          <cell r="DT141">
            <v>1.1399999999999999</v>
          </cell>
          <cell r="DU141">
            <v>1.1399999999999999</v>
          </cell>
          <cell r="DV141">
            <v>1.1399999999999999</v>
          </cell>
          <cell r="DW141">
            <v>1.1399999999999999</v>
          </cell>
          <cell r="DX141">
            <v>1.1399999999999999</v>
          </cell>
          <cell r="EO141">
            <v>0.80000000000000016</v>
          </cell>
          <cell r="EP141">
            <v>0.80000000000000016</v>
          </cell>
          <cell r="EQ141">
            <v>0.80000000000000016</v>
          </cell>
          <cell r="ER141">
            <v>0.80000000000000016</v>
          </cell>
          <cell r="ES141">
            <v>0.80000000000000016</v>
          </cell>
        </row>
        <row r="142">
          <cell r="Q142">
            <v>148</v>
          </cell>
          <cell r="R142">
            <v>148</v>
          </cell>
          <cell r="S142">
            <v>148</v>
          </cell>
          <cell r="T142">
            <v>148</v>
          </cell>
          <cell r="U142">
            <v>148</v>
          </cell>
          <cell r="AN142">
            <v>14849.3</v>
          </cell>
          <cell r="AO142">
            <v>14849.300000000001</v>
          </cell>
          <cell r="AP142">
            <v>14849.3</v>
          </cell>
          <cell r="AQ142">
            <v>14849.3</v>
          </cell>
          <cell r="AR142">
            <v>14849.299999999997</v>
          </cell>
          <cell r="CD142">
            <v>3770</v>
          </cell>
          <cell r="CE142">
            <v>3770</v>
          </cell>
          <cell r="CF142">
            <v>3769.9999999999995</v>
          </cell>
          <cell r="CG142">
            <v>3769.9999999999995</v>
          </cell>
          <cell r="CH142">
            <v>3769.9999999999995</v>
          </cell>
          <cell r="CY142">
            <v>297</v>
          </cell>
          <cell r="CZ142">
            <v>297</v>
          </cell>
          <cell r="DA142">
            <v>297</v>
          </cell>
          <cell r="DB142">
            <v>297</v>
          </cell>
          <cell r="DC142">
            <v>297</v>
          </cell>
          <cell r="DT142">
            <v>1.1399999999999999</v>
          </cell>
          <cell r="DU142">
            <v>1.1399999999999999</v>
          </cell>
          <cell r="DV142">
            <v>1.1399999999999999</v>
          </cell>
          <cell r="DW142">
            <v>1.1399999999999999</v>
          </cell>
          <cell r="DX142">
            <v>1.1399999999999999</v>
          </cell>
          <cell r="EO142">
            <v>0.80000000000000016</v>
          </cell>
          <cell r="EP142">
            <v>0.80000000000000016</v>
          </cell>
          <cell r="EQ142">
            <v>0.80000000000000016</v>
          </cell>
          <cell r="ER142">
            <v>0.80000000000000016</v>
          </cell>
          <cell r="ES142">
            <v>0.80000000000000016</v>
          </cell>
        </row>
        <row r="143">
          <cell r="Q143">
            <v>148</v>
          </cell>
          <cell r="R143">
            <v>148</v>
          </cell>
          <cell r="S143">
            <v>148</v>
          </cell>
          <cell r="T143">
            <v>148</v>
          </cell>
          <cell r="U143">
            <v>148</v>
          </cell>
          <cell r="AN143">
            <v>14947.1</v>
          </cell>
          <cell r="AO143">
            <v>14947.1</v>
          </cell>
          <cell r="AP143">
            <v>14947.099999999999</v>
          </cell>
          <cell r="AQ143">
            <v>14947.099999999999</v>
          </cell>
          <cell r="AR143">
            <v>14947.099999999999</v>
          </cell>
          <cell r="CD143">
            <v>3790</v>
          </cell>
          <cell r="CE143">
            <v>3790</v>
          </cell>
          <cell r="CF143">
            <v>3789.9999999999995</v>
          </cell>
          <cell r="CG143">
            <v>3789.9999999999991</v>
          </cell>
          <cell r="CH143">
            <v>3789.9999999999995</v>
          </cell>
          <cell r="CY143">
            <v>299</v>
          </cell>
          <cell r="CZ143">
            <v>299</v>
          </cell>
          <cell r="DA143">
            <v>299</v>
          </cell>
          <cell r="DB143">
            <v>299</v>
          </cell>
          <cell r="DC143">
            <v>299</v>
          </cell>
          <cell r="DT143">
            <v>1.1399999999999999</v>
          </cell>
          <cell r="DU143">
            <v>1.1399999999999999</v>
          </cell>
          <cell r="DV143">
            <v>1.1399999999999999</v>
          </cell>
          <cell r="DW143">
            <v>1.1399999999999999</v>
          </cell>
          <cell r="DX143">
            <v>1.1399999999999999</v>
          </cell>
          <cell r="EO143">
            <v>0.80000000000000016</v>
          </cell>
          <cell r="EP143">
            <v>0.80000000000000016</v>
          </cell>
          <cell r="EQ143">
            <v>0.80000000000000016</v>
          </cell>
          <cell r="ER143">
            <v>0.80000000000000016</v>
          </cell>
          <cell r="ES143">
            <v>0.80000000000000016</v>
          </cell>
        </row>
        <row r="144">
          <cell r="Q144">
            <v>148</v>
          </cell>
          <cell r="R144">
            <v>148</v>
          </cell>
          <cell r="S144">
            <v>148</v>
          </cell>
          <cell r="T144">
            <v>148</v>
          </cell>
          <cell r="U144">
            <v>148</v>
          </cell>
          <cell r="AN144">
            <v>15044.9</v>
          </cell>
          <cell r="AO144">
            <v>15044.9</v>
          </cell>
          <cell r="AP144">
            <v>15044.899999999998</v>
          </cell>
          <cell r="AQ144">
            <v>15044.9</v>
          </cell>
          <cell r="AR144">
            <v>15044.899999999998</v>
          </cell>
          <cell r="CD144">
            <v>3810</v>
          </cell>
          <cell r="CE144">
            <v>3810</v>
          </cell>
          <cell r="CF144">
            <v>3809.9999999999995</v>
          </cell>
          <cell r="CG144">
            <v>3809.9999999999991</v>
          </cell>
          <cell r="CH144">
            <v>3809.9999999999995</v>
          </cell>
          <cell r="CY144">
            <v>301</v>
          </cell>
          <cell r="CZ144">
            <v>301</v>
          </cell>
          <cell r="DA144">
            <v>301</v>
          </cell>
          <cell r="DB144">
            <v>301</v>
          </cell>
          <cell r="DC144">
            <v>301</v>
          </cell>
          <cell r="DT144">
            <v>1.1399999999999999</v>
          </cell>
          <cell r="DU144">
            <v>1.1399999999999999</v>
          </cell>
          <cell r="DV144">
            <v>1.1399999999999999</v>
          </cell>
          <cell r="DW144">
            <v>1.1399999999999999</v>
          </cell>
          <cell r="DX144">
            <v>1.1399999999999999</v>
          </cell>
          <cell r="EO144">
            <v>0.80000000000000016</v>
          </cell>
          <cell r="EP144">
            <v>0.80000000000000016</v>
          </cell>
          <cell r="EQ144">
            <v>0.80000000000000016</v>
          </cell>
          <cell r="ER144">
            <v>0.80000000000000016</v>
          </cell>
          <cell r="ES144">
            <v>0.80000000000000016</v>
          </cell>
        </row>
        <row r="145">
          <cell r="Q145">
            <v>148</v>
          </cell>
          <cell r="R145">
            <v>148</v>
          </cell>
          <cell r="S145">
            <v>148</v>
          </cell>
          <cell r="T145">
            <v>148</v>
          </cell>
          <cell r="U145">
            <v>148</v>
          </cell>
          <cell r="AN145">
            <v>15142.7</v>
          </cell>
          <cell r="AO145">
            <v>15142.699999999999</v>
          </cell>
          <cell r="AP145">
            <v>15142.699999999999</v>
          </cell>
          <cell r="AQ145">
            <v>15142.699999999999</v>
          </cell>
          <cell r="AR145">
            <v>15142.699999999999</v>
          </cell>
          <cell r="CD145">
            <v>3830</v>
          </cell>
          <cell r="CE145">
            <v>3830</v>
          </cell>
          <cell r="CF145">
            <v>3829.9999999999995</v>
          </cell>
          <cell r="CG145">
            <v>3829.9999999999991</v>
          </cell>
          <cell r="CH145">
            <v>3829.9999999999995</v>
          </cell>
          <cell r="CY145">
            <v>303</v>
          </cell>
          <cell r="CZ145">
            <v>303</v>
          </cell>
          <cell r="DA145">
            <v>303</v>
          </cell>
          <cell r="DB145">
            <v>303</v>
          </cell>
          <cell r="DC145">
            <v>303</v>
          </cell>
          <cell r="DT145">
            <v>1.1399999999999999</v>
          </cell>
          <cell r="DU145">
            <v>1.1399999999999999</v>
          </cell>
          <cell r="DV145">
            <v>1.1399999999999999</v>
          </cell>
          <cell r="DW145">
            <v>1.1399999999999999</v>
          </cell>
          <cell r="DX145">
            <v>1.1399999999999999</v>
          </cell>
          <cell r="EO145">
            <v>0.80000000000000016</v>
          </cell>
          <cell r="EP145">
            <v>0.80000000000000016</v>
          </cell>
          <cell r="EQ145">
            <v>0.80000000000000016</v>
          </cell>
          <cell r="ER145">
            <v>0.80000000000000016</v>
          </cell>
          <cell r="ES145">
            <v>0.80000000000000016</v>
          </cell>
        </row>
        <row r="146">
          <cell r="Q146">
            <v>148</v>
          </cell>
          <cell r="R146">
            <v>148</v>
          </cell>
          <cell r="S146">
            <v>148</v>
          </cell>
          <cell r="T146">
            <v>148</v>
          </cell>
          <cell r="U146">
            <v>148</v>
          </cell>
          <cell r="AN146">
            <v>15240.5</v>
          </cell>
          <cell r="AO146">
            <v>15240.5</v>
          </cell>
          <cell r="AP146">
            <v>15240.499999999998</v>
          </cell>
          <cell r="AQ146">
            <v>15240.5</v>
          </cell>
          <cell r="AR146">
            <v>15240.5</v>
          </cell>
          <cell r="CD146">
            <v>3850</v>
          </cell>
          <cell r="CE146">
            <v>3850</v>
          </cell>
          <cell r="CF146">
            <v>3850</v>
          </cell>
          <cell r="CG146">
            <v>3849.9999999999991</v>
          </cell>
          <cell r="CH146">
            <v>3850</v>
          </cell>
          <cell r="CY146">
            <v>305</v>
          </cell>
          <cell r="CZ146">
            <v>305</v>
          </cell>
          <cell r="DA146">
            <v>305</v>
          </cell>
          <cell r="DB146">
            <v>305</v>
          </cell>
          <cell r="DC146">
            <v>305</v>
          </cell>
          <cell r="DT146">
            <v>1.1399999999999999</v>
          </cell>
          <cell r="DU146">
            <v>1.1399999999999999</v>
          </cell>
          <cell r="DV146">
            <v>1.1399999999999999</v>
          </cell>
          <cell r="DW146">
            <v>1.1399999999999999</v>
          </cell>
          <cell r="DX146">
            <v>1.1399999999999999</v>
          </cell>
          <cell r="EO146">
            <v>0.80000000000000016</v>
          </cell>
          <cell r="EP146">
            <v>0.80000000000000016</v>
          </cell>
          <cell r="EQ146">
            <v>0.80000000000000016</v>
          </cell>
          <cell r="ER146">
            <v>0.80000000000000016</v>
          </cell>
          <cell r="ES146">
            <v>0.80000000000000016</v>
          </cell>
        </row>
        <row r="147">
          <cell r="Q147">
            <v>148</v>
          </cell>
          <cell r="R147">
            <v>148</v>
          </cell>
          <cell r="S147">
            <v>148</v>
          </cell>
          <cell r="T147">
            <v>148</v>
          </cell>
          <cell r="U147">
            <v>148</v>
          </cell>
          <cell r="AN147">
            <v>15338.300000000001</v>
          </cell>
          <cell r="AO147">
            <v>15338.3</v>
          </cell>
          <cell r="AP147">
            <v>15338.3</v>
          </cell>
          <cell r="AQ147">
            <v>15338.3</v>
          </cell>
          <cell r="AR147">
            <v>15338.3</v>
          </cell>
          <cell r="CD147">
            <v>3870</v>
          </cell>
          <cell r="CE147">
            <v>3870</v>
          </cell>
          <cell r="CF147">
            <v>3870</v>
          </cell>
          <cell r="CG147">
            <v>3869.9999999999995</v>
          </cell>
          <cell r="CH147">
            <v>3870</v>
          </cell>
          <cell r="CY147">
            <v>307</v>
          </cell>
          <cell r="CZ147">
            <v>307</v>
          </cell>
          <cell r="DA147">
            <v>307</v>
          </cell>
          <cell r="DB147">
            <v>307</v>
          </cell>
          <cell r="DC147">
            <v>307</v>
          </cell>
          <cell r="DT147">
            <v>1.1399999999999999</v>
          </cell>
          <cell r="DU147">
            <v>1.1399999999999999</v>
          </cell>
          <cell r="DV147">
            <v>1.1399999999999999</v>
          </cell>
          <cell r="DW147">
            <v>1.1399999999999999</v>
          </cell>
          <cell r="DX147">
            <v>1.1399999999999999</v>
          </cell>
          <cell r="EO147">
            <v>0.80000000000000016</v>
          </cell>
          <cell r="EP147">
            <v>0.80000000000000016</v>
          </cell>
          <cell r="EQ147">
            <v>0.80000000000000016</v>
          </cell>
          <cell r="ER147">
            <v>0.80000000000000016</v>
          </cell>
          <cell r="ES147">
            <v>0.80000000000000016</v>
          </cell>
        </row>
        <row r="148">
          <cell r="Q148">
            <v>148</v>
          </cell>
          <cell r="R148">
            <v>148</v>
          </cell>
          <cell r="S148">
            <v>148</v>
          </cell>
          <cell r="T148">
            <v>148</v>
          </cell>
          <cell r="U148">
            <v>148</v>
          </cell>
          <cell r="AN148">
            <v>15436.1</v>
          </cell>
          <cell r="AO148">
            <v>15436.1</v>
          </cell>
          <cell r="AP148">
            <v>15436.1</v>
          </cell>
          <cell r="AQ148">
            <v>15436.1</v>
          </cell>
          <cell r="AR148">
            <v>15436.1</v>
          </cell>
          <cell r="CD148">
            <v>3890</v>
          </cell>
          <cell r="CE148">
            <v>3890</v>
          </cell>
          <cell r="CF148">
            <v>3890</v>
          </cell>
          <cell r="CG148">
            <v>3889.9999999999995</v>
          </cell>
          <cell r="CH148">
            <v>3890</v>
          </cell>
          <cell r="CY148">
            <v>309</v>
          </cell>
          <cell r="CZ148">
            <v>309</v>
          </cell>
          <cell r="DA148">
            <v>309</v>
          </cell>
          <cell r="DB148">
            <v>309</v>
          </cell>
          <cell r="DC148">
            <v>309</v>
          </cell>
          <cell r="DT148">
            <v>1.1399999999999999</v>
          </cell>
          <cell r="DU148">
            <v>1.1399999999999999</v>
          </cell>
          <cell r="DV148">
            <v>1.1399999999999999</v>
          </cell>
          <cell r="DW148">
            <v>1.1399999999999999</v>
          </cell>
          <cell r="DX148">
            <v>1.1399999999999999</v>
          </cell>
          <cell r="EO148">
            <v>0.80000000000000016</v>
          </cell>
          <cell r="EP148">
            <v>0.80000000000000016</v>
          </cell>
          <cell r="EQ148">
            <v>0.80000000000000016</v>
          </cell>
          <cell r="ER148">
            <v>0.80000000000000016</v>
          </cell>
          <cell r="ES148">
            <v>0.80000000000000016</v>
          </cell>
        </row>
        <row r="149">
          <cell r="Q149">
            <v>148</v>
          </cell>
          <cell r="R149">
            <v>148</v>
          </cell>
          <cell r="S149">
            <v>148</v>
          </cell>
          <cell r="T149">
            <v>148</v>
          </cell>
          <cell r="U149">
            <v>148</v>
          </cell>
          <cell r="AN149">
            <v>15533.900000000001</v>
          </cell>
          <cell r="AO149">
            <v>15533.900000000001</v>
          </cell>
          <cell r="AP149">
            <v>15533.9</v>
          </cell>
          <cell r="AQ149">
            <v>15533.9</v>
          </cell>
          <cell r="AR149">
            <v>15533.9</v>
          </cell>
          <cell r="CD149">
            <v>3910</v>
          </cell>
          <cell r="CE149">
            <v>3910</v>
          </cell>
          <cell r="CF149">
            <v>3910</v>
          </cell>
          <cell r="CG149">
            <v>3910</v>
          </cell>
          <cell r="CH149">
            <v>3910</v>
          </cell>
          <cell r="CY149">
            <v>311</v>
          </cell>
          <cell r="CZ149">
            <v>311</v>
          </cell>
          <cell r="DA149">
            <v>311</v>
          </cell>
          <cell r="DB149">
            <v>311</v>
          </cell>
          <cell r="DC149">
            <v>311</v>
          </cell>
          <cell r="DT149">
            <v>1.1399999999999999</v>
          </cell>
          <cell r="DU149">
            <v>1.1399999999999999</v>
          </cell>
          <cell r="DV149">
            <v>1.1399999999999999</v>
          </cell>
          <cell r="DW149">
            <v>1.1399999999999999</v>
          </cell>
          <cell r="DX149">
            <v>1.1399999999999999</v>
          </cell>
          <cell r="EO149">
            <v>0.80000000000000016</v>
          </cell>
          <cell r="EP149">
            <v>0.80000000000000016</v>
          </cell>
          <cell r="EQ149">
            <v>0.80000000000000016</v>
          </cell>
          <cell r="ER149">
            <v>0.80000000000000016</v>
          </cell>
          <cell r="ES149">
            <v>0.80000000000000016</v>
          </cell>
        </row>
        <row r="150">
          <cell r="Q150">
            <v>148</v>
          </cell>
          <cell r="R150">
            <v>148</v>
          </cell>
          <cell r="S150">
            <v>148</v>
          </cell>
          <cell r="T150">
            <v>148</v>
          </cell>
          <cell r="U150">
            <v>148</v>
          </cell>
          <cell r="AN150">
            <v>15631.7</v>
          </cell>
          <cell r="AO150">
            <v>15631.7</v>
          </cell>
          <cell r="AP150">
            <v>15630.333434785174</v>
          </cell>
          <cell r="AQ150">
            <v>15630.225259020313</v>
          </cell>
          <cell r="AR150">
            <v>15631.699999999999</v>
          </cell>
          <cell r="CD150">
            <v>3930</v>
          </cell>
          <cell r="CE150">
            <v>3930</v>
          </cell>
          <cell r="CF150">
            <v>3929.7205388108737</v>
          </cell>
          <cell r="CG150">
            <v>3929.6984169775692</v>
          </cell>
          <cell r="CH150">
            <v>3930</v>
          </cell>
          <cell r="CY150">
            <v>313</v>
          </cell>
          <cell r="CZ150">
            <v>313</v>
          </cell>
          <cell r="DA150">
            <v>312.97205388108739</v>
          </cell>
          <cell r="DB150">
            <v>312.96984169775692</v>
          </cell>
          <cell r="DC150">
            <v>313</v>
          </cell>
          <cell r="DT150">
            <v>1.1399999999999999</v>
          </cell>
          <cell r="DU150">
            <v>1.1399999999999999</v>
          </cell>
          <cell r="DV150">
            <v>1.1399999999999999</v>
          </cell>
          <cell r="DW150">
            <v>1.1399999999999999</v>
          </cell>
          <cell r="DX150">
            <v>1.1399999999999999</v>
          </cell>
          <cell r="EO150">
            <v>0.80000000000000016</v>
          </cell>
          <cell r="EP150">
            <v>0.80000000000000016</v>
          </cell>
          <cell r="EQ150">
            <v>0.80000000000000016</v>
          </cell>
          <cell r="ER150">
            <v>0.80000000000000016</v>
          </cell>
          <cell r="ES150">
            <v>0.80000000000000016</v>
          </cell>
        </row>
        <row r="151">
          <cell r="Q151">
            <v>148</v>
          </cell>
          <cell r="R151">
            <v>148</v>
          </cell>
          <cell r="S151">
            <v>148</v>
          </cell>
          <cell r="T151">
            <v>148</v>
          </cell>
          <cell r="U151">
            <v>148</v>
          </cell>
          <cell r="AN151">
            <v>15729.5</v>
          </cell>
          <cell r="AO151">
            <v>15729.5</v>
          </cell>
          <cell r="AP151">
            <v>15724.508346812749</v>
          </cell>
          <cell r="AQ151">
            <v>15721.986554323699</v>
          </cell>
          <cell r="AR151">
            <v>15717.482328594459</v>
          </cell>
          <cell r="CD151">
            <v>3950</v>
          </cell>
          <cell r="CE151">
            <v>3950</v>
          </cell>
          <cell r="CF151">
            <v>3948.9792120271463</v>
          </cell>
          <cell r="CG151">
            <v>3948.463508041656</v>
          </cell>
          <cell r="CH151">
            <v>3947.5423984855743</v>
          </cell>
          <cell r="CY151">
            <v>315</v>
          </cell>
          <cell r="CZ151">
            <v>315</v>
          </cell>
          <cell r="DA151">
            <v>314.89792120271466</v>
          </cell>
          <cell r="DB151">
            <v>314.84635080416558</v>
          </cell>
          <cell r="DC151">
            <v>314.7542398485574</v>
          </cell>
          <cell r="DT151">
            <v>1.1399999999999999</v>
          </cell>
          <cell r="DU151">
            <v>1.1399999999999999</v>
          </cell>
          <cell r="DV151">
            <v>1.1399999999999999</v>
          </cell>
          <cell r="DW151">
            <v>1.1399999999999999</v>
          </cell>
          <cell r="DX151">
            <v>1.1399999999999999</v>
          </cell>
          <cell r="EO151">
            <v>0.80000000000000016</v>
          </cell>
          <cell r="EP151">
            <v>0.80000000000000016</v>
          </cell>
          <cell r="EQ151">
            <v>0.80000000000000016</v>
          </cell>
          <cell r="ER151">
            <v>0.80000000000000016</v>
          </cell>
          <cell r="ES151">
            <v>0.80000000000000016</v>
          </cell>
        </row>
        <row r="152">
          <cell r="Q152">
            <v>148</v>
          </cell>
          <cell r="R152">
            <v>148</v>
          </cell>
          <cell r="S152">
            <v>148</v>
          </cell>
          <cell r="T152">
            <v>148</v>
          </cell>
          <cell r="U152">
            <v>148</v>
          </cell>
          <cell r="AN152">
            <v>15827.300000000001</v>
          </cell>
          <cell r="AO152">
            <v>15827.3</v>
          </cell>
          <cell r="AP152">
            <v>15818.683258840321</v>
          </cell>
          <cell r="AQ152">
            <v>15813.747849627085</v>
          </cell>
          <cell r="AR152">
            <v>15800.650138530686</v>
          </cell>
          <cell r="CD152">
            <v>3970</v>
          </cell>
          <cell r="CE152">
            <v>3970</v>
          </cell>
          <cell r="CF152">
            <v>3968.237885243419</v>
          </cell>
          <cell r="CG152">
            <v>3967.2285991057429</v>
          </cell>
          <cell r="CH152">
            <v>3964.5501305788725</v>
          </cell>
          <cell r="CY152">
            <v>317</v>
          </cell>
          <cell r="CZ152">
            <v>317</v>
          </cell>
          <cell r="DA152">
            <v>316.82378852434192</v>
          </cell>
          <cell r="DB152">
            <v>316.7228599105743</v>
          </cell>
          <cell r="DC152">
            <v>316.45501305788724</v>
          </cell>
          <cell r="DT152">
            <v>1.1399999999999999</v>
          </cell>
          <cell r="DU152">
            <v>1.1399999999999999</v>
          </cell>
          <cell r="DV152">
            <v>1.1399999999999999</v>
          </cell>
          <cell r="DW152">
            <v>1.1399999999999999</v>
          </cell>
          <cell r="DX152">
            <v>1.1399999999999999</v>
          </cell>
          <cell r="EO152">
            <v>0.80000000000000016</v>
          </cell>
          <cell r="EP152">
            <v>0.80000000000000016</v>
          </cell>
          <cell r="EQ152">
            <v>0.80000000000000016</v>
          </cell>
          <cell r="ER152">
            <v>0.80000000000000016</v>
          </cell>
          <cell r="ES152">
            <v>0.80000000000000016</v>
          </cell>
        </row>
        <row r="153">
          <cell r="Q153">
            <v>148</v>
          </cell>
          <cell r="R153">
            <v>148</v>
          </cell>
          <cell r="S153">
            <v>148</v>
          </cell>
          <cell r="T153">
            <v>148</v>
          </cell>
          <cell r="U153">
            <v>148</v>
          </cell>
          <cell r="AN153">
            <v>15884.790108328889</v>
          </cell>
          <cell r="AO153">
            <v>15891.871650363171</v>
          </cell>
          <cell r="AP153">
            <v>15912.858170867896</v>
          </cell>
          <cell r="AQ153">
            <v>15905.509144930469</v>
          </cell>
          <cell r="AR153">
            <v>15883.817948466914</v>
          </cell>
          <cell r="CD153">
            <v>3981.7566683699156</v>
          </cell>
          <cell r="CE153">
            <v>3983.2048364750858</v>
          </cell>
          <cell r="CF153">
            <v>3987.4965584596916</v>
          </cell>
          <cell r="CG153">
            <v>3985.9936901698297</v>
          </cell>
          <cell r="CH153">
            <v>3981.5578626721704</v>
          </cell>
          <cell r="CY153">
            <v>318.17566683699158</v>
          </cell>
          <cell r="CZ153">
            <v>318.32048364750864</v>
          </cell>
          <cell r="DA153">
            <v>318.74965584596919</v>
          </cell>
          <cell r="DB153">
            <v>318.59936901698296</v>
          </cell>
          <cell r="DC153">
            <v>318.15578626721702</v>
          </cell>
          <cell r="DT153">
            <v>1.1399999999999999</v>
          </cell>
          <cell r="DU153">
            <v>1.1399999999999999</v>
          </cell>
          <cell r="DV153">
            <v>1.1399999999999999</v>
          </cell>
          <cell r="DW153">
            <v>1.1399999999999999</v>
          </cell>
          <cell r="DX153">
            <v>1.1399999999999999</v>
          </cell>
          <cell r="EO153">
            <v>0.80000000000000016</v>
          </cell>
          <cell r="EP153">
            <v>0.80000000000000016</v>
          </cell>
          <cell r="EQ153">
            <v>0.80000000000000016</v>
          </cell>
          <cell r="ER153">
            <v>0.80000000000000016</v>
          </cell>
          <cell r="ES153">
            <v>0.80000000000000016</v>
          </cell>
        </row>
        <row r="154">
          <cell r="Q154">
            <v>148</v>
          </cell>
          <cell r="R154">
            <v>148</v>
          </cell>
          <cell r="S154">
            <v>148</v>
          </cell>
          <cell r="T154">
            <v>148</v>
          </cell>
          <cell r="U154">
            <v>148</v>
          </cell>
          <cell r="AN154">
            <v>15898.105852504621</v>
          </cell>
          <cell r="AO154">
            <v>15902.910524677538</v>
          </cell>
          <cell r="AP154">
            <v>15925.100000000002</v>
          </cell>
          <cell r="AQ154">
            <v>15925.100000000002</v>
          </cell>
          <cell r="AR154">
            <v>15925.100000000002</v>
          </cell>
          <cell r="CD154">
            <v>3984.4797244385722</v>
          </cell>
          <cell r="CE154">
            <v>3985.4622749851815</v>
          </cell>
          <cell r="CF154">
            <v>3990</v>
          </cell>
          <cell r="CG154">
            <v>3990</v>
          </cell>
          <cell r="CH154">
            <v>3990</v>
          </cell>
          <cell r="CY154">
            <v>318.44797244385722</v>
          </cell>
          <cell r="CZ154">
            <v>318.54622749851819</v>
          </cell>
          <cell r="DA154">
            <v>319</v>
          </cell>
          <cell r="DB154">
            <v>319</v>
          </cell>
          <cell r="DC154">
            <v>319</v>
          </cell>
          <cell r="DT154">
            <v>1.1399999999999999</v>
          </cell>
          <cell r="DU154">
            <v>1.1399999999999999</v>
          </cell>
          <cell r="DV154">
            <v>1.1399999999999999</v>
          </cell>
          <cell r="DW154">
            <v>1.1399999999999999</v>
          </cell>
          <cell r="DX154">
            <v>1.1399999999999999</v>
          </cell>
          <cell r="EO154">
            <v>0.80000000000000016</v>
          </cell>
          <cell r="EP154">
            <v>0.80000000000000016</v>
          </cell>
          <cell r="EQ154">
            <v>0.80000000000000016</v>
          </cell>
          <cell r="ER154">
            <v>0.80000000000000016</v>
          </cell>
          <cell r="ES154">
            <v>0.80000000000000016</v>
          </cell>
        </row>
        <row r="155">
          <cell r="Q155">
            <v>148</v>
          </cell>
          <cell r="R155">
            <v>148</v>
          </cell>
          <cell r="S155">
            <v>148</v>
          </cell>
          <cell r="T155">
            <v>148</v>
          </cell>
          <cell r="U155">
            <v>148</v>
          </cell>
          <cell r="AN155">
            <v>15911.421596680351</v>
          </cell>
          <cell r="AO155">
            <v>15913.949398991906</v>
          </cell>
          <cell r="AP155">
            <v>15925.100000000002</v>
          </cell>
          <cell r="AQ155">
            <v>15925.100000000002</v>
          </cell>
          <cell r="AR155">
            <v>15925.100000000002</v>
          </cell>
          <cell r="CD155">
            <v>3987.2027805072289</v>
          </cell>
          <cell r="CE155">
            <v>3987.7197134952771</v>
          </cell>
          <cell r="CF155">
            <v>3990</v>
          </cell>
          <cell r="CG155">
            <v>3990</v>
          </cell>
          <cell r="CH155">
            <v>3990</v>
          </cell>
          <cell r="CY155">
            <v>318.72027805072292</v>
          </cell>
          <cell r="CZ155">
            <v>318.77197134952769</v>
          </cell>
          <cell r="DA155">
            <v>319</v>
          </cell>
          <cell r="DB155">
            <v>319</v>
          </cell>
          <cell r="DC155">
            <v>319</v>
          </cell>
          <cell r="DT155">
            <v>1.1399999999999999</v>
          </cell>
          <cell r="DU155">
            <v>1.1399999999999999</v>
          </cell>
          <cell r="DV155">
            <v>1.1399999999999999</v>
          </cell>
          <cell r="DW155">
            <v>1.1399999999999999</v>
          </cell>
          <cell r="DX155">
            <v>1.1399999999999999</v>
          </cell>
          <cell r="EO155">
            <v>0.80000000000000016</v>
          </cell>
          <cell r="EP155">
            <v>0.80000000000000016</v>
          </cell>
          <cell r="EQ155">
            <v>0.80000000000000016</v>
          </cell>
          <cell r="ER155">
            <v>0.80000000000000016</v>
          </cell>
          <cell r="ES155">
            <v>0.80000000000000016</v>
          </cell>
        </row>
        <row r="156">
          <cell r="Q156">
            <v>148</v>
          </cell>
          <cell r="R156">
            <v>148</v>
          </cell>
          <cell r="S156">
            <v>148</v>
          </cell>
          <cell r="T156">
            <v>148</v>
          </cell>
          <cell r="U156">
            <v>148</v>
          </cell>
          <cell r="AN156">
            <v>15924.737340856083</v>
          </cell>
          <cell r="AO156">
            <v>15924.988273306273</v>
          </cell>
          <cell r="AP156">
            <v>15925.100000000002</v>
          </cell>
          <cell r="AQ156">
            <v>15925.100000000002</v>
          </cell>
          <cell r="AR156">
            <v>15925.100000000002</v>
          </cell>
          <cell r="CD156">
            <v>3989.9258365758856</v>
          </cell>
          <cell r="CE156">
            <v>3989.9771520053728</v>
          </cell>
          <cell r="CF156">
            <v>3990</v>
          </cell>
          <cell r="CG156">
            <v>3990</v>
          </cell>
          <cell r="CH156">
            <v>3990</v>
          </cell>
          <cell r="CY156">
            <v>318.99258365758857</v>
          </cell>
          <cell r="CZ156">
            <v>318.99771520053724</v>
          </cell>
          <cell r="DA156">
            <v>319</v>
          </cell>
          <cell r="DB156">
            <v>319</v>
          </cell>
          <cell r="DC156">
            <v>319</v>
          </cell>
          <cell r="DT156">
            <v>1.1399999999999999</v>
          </cell>
          <cell r="DU156">
            <v>1.1399999999999999</v>
          </cell>
          <cell r="DV156">
            <v>1.1399999999999999</v>
          </cell>
          <cell r="DW156">
            <v>1.1399999999999999</v>
          </cell>
          <cell r="DX156">
            <v>1.1399999999999999</v>
          </cell>
          <cell r="EO156">
            <v>0.80000000000000016</v>
          </cell>
          <cell r="EP156">
            <v>0.80000000000000016</v>
          </cell>
          <cell r="EQ156">
            <v>0.80000000000000016</v>
          </cell>
          <cell r="ER156">
            <v>0.80000000000000016</v>
          </cell>
          <cell r="ES156">
            <v>0.80000000000000016</v>
          </cell>
        </row>
        <row r="157">
          <cell r="Q157">
            <v>148</v>
          </cell>
          <cell r="R157">
            <v>148</v>
          </cell>
          <cell r="S157">
            <v>148</v>
          </cell>
          <cell r="T157">
            <v>148</v>
          </cell>
          <cell r="U157">
            <v>148</v>
          </cell>
          <cell r="AN157">
            <v>15925.100000000002</v>
          </cell>
          <cell r="AO157">
            <v>15925.100000000002</v>
          </cell>
          <cell r="AP157">
            <v>15925.100000000002</v>
          </cell>
          <cell r="AQ157">
            <v>15925.100000000002</v>
          </cell>
          <cell r="AR157">
            <v>15925.100000000002</v>
          </cell>
          <cell r="CD157">
            <v>3990</v>
          </cell>
          <cell r="CE157">
            <v>3990</v>
          </cell>
          <cell r="CF157">
            <v>3990</v>
          </cell>
          <cell r="CG157">
            <v>3990</v>
          </cell>
          <cell r="CH157">
            <v>3990</v>
          </cell>
          <cell r="CY157">
            <v>319</v>
          </cell>
          <cell r="CZ157">
            <v>319</v>
          </cell>
          <cell r="DA157">
            <v>319</v>
          </cell>
          <cell r="DB157">
            <v>319</v>
          </cell>
          <cell r="DC157">
            <v>319</v>
          </cell>
          <cell r="DT157">
            <v>1.1399999999999999</v>
          </cell>
          <cell r="DU157">
            <v>1.1399999999999999</v>
          </cell>
          <cell r="DV157">
            <v>1.1399999999999999</v>
          </cell>
          <cell r="DW157">
            <v>1.1399999999999999</v>
          </cell>
          <cell r="DX157">
            <v>1.1399999999999999</v>
          </cell>
          <cell r="EO157">
            <v>0.80000000000000016</v>
          </cell>
          <cell r="EP157">
            <v>0.80000000000000016</v>
          </cell>
          <cell r="EQ157">
            <v>0.80000000000000016</v>
          </cell>
          <cell r="ER157">
            <v>0.80000000000000016</v>
          </cell>
          <cell r="ES157">
            <v>0.80000000000000016</v>
          </cell>
        </row>
        <row r="158">
          <cell r="Q158">
            <v>148</v>
          </cell>
          <cell r="R158">
            <v>148</v>
          </cell>
          <cell r="S158">
            <v>148</v>
          </cell>
          <cell r="T158">
            <v>148</v>
          </cell>
          <cell r="U158">
            <v>148</v>
          </cell>
          <cell r="AN158">
            <v>15925.100000000002</v>
          </cell>
          <cell r="AO158">
            <v>15925.100000000002</v>
          </cell>
          <cell r="AP158">
            <v>15925.100000000002</v>
          </cell>
          <cell r="AQ158">
            <v>15925.100000000002</v>
          </cell>
          <cell r="AR158">
            <v>15925.100000000002</v>
          </cell>
          <cell r="CD158">
            <v>3990</v>
          </cell>
          <cell r="CE158">
            <v>3990</v>
          </cell>
          <cell r="CF158">
            <v>3990</v>
          </cell>
          <cell r="CG158">
            <v>3990</v>
          </cell>
          <cell r="CH158">
            <v>3990</v>
          </cell>
          <cell r="CY158">
            <v>319</v>
          </cell>
          <cell r="CZ158">
            <v>319</v>
          </cell>
          <cell r="DA158">
            <v>319</v>
          </cell>
          <cell r="DB158">
            <v>319</v>
          </cell>
          <cell r="DC158">
            <v>319</v>
          </cell>
          <cell r="DT158">
            <v>1.1399999999999999</v>
          </cell>
          <cell r="DU158">
            <v>1.1399999999999999</v>
          </cell>
          <cell r="DV158">
            <v>1.1399999999999999</v>
          </cell>
          <cell r="DW158">
            <v>1.1399999999999999</v>
          </cell>
          <cell r="DX158">
            <v>1.1399999999999999</v>
          </cell>
          <cell r="EO158">
            <v>0.80000000000000016</v>
          </cell>
          <cell r="EP158">
            <v>0.80000000000000016</v>
          </cell>
          <cell r="EQ158">
            <v>0.80000000000000016</v>
          </cell>
          <cell r="ER158">
            <v>0.80000000000000016</v>
          </cell>
          <cell r="ES158">
            <v>0.80000000000000016</v>
          </cell>
        </row>
        <row r="159">
          <cell r="Q159">
            <v>148</v>
          </cell>
          <cell r="R159">
            <v>148</v>
          </cell>
          <cell r="S159">
            <v>148</v>
          </cell>
          <cell r="T159">
            <v>148</v>
          </cell>
          <cell r="U159">
            <v>148</v>
          </cell>
          <cell r="AN159">
            <v>15925.100000000002</v>
          </cell>
          <cell r="AO159">
            <v>15925.100000000002</v>
          </cell>
          <cell r="AP159">
            <v>15925.100000000002</v>
          </cell>
          <cell r="AQ159">
            <v>15925.100000000002</v>
          </cell>
          <cell r="AR159">
            <v>15925.100000000002</v>
          </cell>
          <cell r="CD159">
            <v>3990</v>
          </cell>
          <cell r="CE159">
            <v>3990</v>
          </cell>
          <cell r="CF159">
            <v>3990</v>
          </cell>
          <cell r="CG159">
            <v>3990</v>
          </cell>
          <cell r="CH159">
            <v>3990</v>
          </cell>
          <cell r="CY159">
            <v>319</v>
          </cell>
          <cell r="CZ159">
            <v>319</v>
          </cell>
          <cell r="DA159">
            <v>319</v>
          </cell>
          <cell r="DB159">
            <v>319</v>
          </cell>
          <cell r="DC159">
            <v>319</v>
          </cell>
          <cell r="DT159">
            <v>1.1399999999999999</v>
          </cell>
          <cell r="DU159">
            <v>1.1399999999999999</v>
          </cell>
          <cell r="DV159">
            <v>1.1399999999999999</v>
          </cell>
          <cell r="DW159">
            <v>1.1399999999999999</v>
          </cell>
          <cell r="DX159">
            <v>1.1399999999999999</v>
          </cell>
          <cell r="EO159">
            <v>0.80000000000000016</v>
          </cell>
          <cell r="EP159">
            <v>0.80000000000000016</v>
          </cell>
          <cell r="EQ159">
            <v>0.80000000000000016</v>
          </cell>
          <cell r="ER159">
            <v>0.80000000000000016</v>
          </cell>
          <cell r="ES159">
            <v>0.80000000000000016</v>
          </cell>
        </row>
        <row r="160">
          <cell r="Q160">
            <v>148</v>
          </cell>
          <cell r="R160">
            <v>148</v>
          </cell>
          <cell r="S160">
            <v>148</v>
          </cell>
          <cell r="T160">
            <v>148</v>
          </cell>
          <cell r="U160">
            <v>148</v>
          </cell>
          <cell r="AN160">
            <v>15925.100000000002</v>
          </cell>
          <cell r="AO160">
            <v>15925.100000000002</v>
          </cell>
          <cell r="AP160">
            <v>15925.100000000002</v>
          </cell>
          <cell r="AQ160">
            <v>15925.100000000002</v>
          </cell>
          <cell r="AR160">
            <v>15925.100000000002</v>
          </cell>
          <cell r="CD160">
            <v>3990</v>
          </cell>
          <cell r="CE160">
            <v>3990</v>
          </cell>
          <cell r="CF160">
            <v>3990</v>
          </cell>
          <cell r="CG160">
            <v>3990</v>
          </cell>
          <cell r="CH160">
            <v>3990</v>
          </cell>
          <cell r="CY160">
            <v>319</v>
          </cell>
          <cell r="CZ160">
            <v>319</v>
          </cell>
          <cell r="DA160">
            <v>319</v>
          </cell>
          <cell r="DB160">
            <v>319</v>
          </cell>
          <cell r="DC160">
            <v>319</v>
          </cell>
          <cell r="DT160">
            <v>1.1399999999999999</v>
          </cell>
          <cell r="DU160">
            <v>1.1399999999999999</v>
          </cell>
          <cell r="DV160">
            <v>1.1399999999999999</v>
          </cell>
          <cell r="DW160">
            <v>1.1399999999999999</v>
          </cell>
          <cell r="DX160">
            <v>1.1399999999999999</v>
          </cell>
          <cell r="EO160">
            <v>0.80000000000000016</v>
          </cell>
          <cell r="EP160">
            <v>0.80000000000000016</v>
          </cell>
          <cell r="EQ160">
            <v>0.80000000000000016</v>
          </cell>
          <cell r="ER160">
            <v>0.80000000000000016</v>
          </cell>
          <cell r="ES160">
            <v>0.80000000000000016</v>
          </cell>
        </row>
        <row r="161">
          <cell r="Q161">
            <v>148</v>
          </cell>
          <cell r="R161">
            <v>148</v>
          </cell>
          <cell r="S161">
            <v>148</v>
          </cell>
          <cell r="T161">
            <v>148</v>
          </cell>
          <cell r="U161">
            <v>148</v>
          </cell>
          <cell r="AN161">
            <v>15925.100000000002</v>
          </cell>
          <cell r="AO161">
            <v>15925.100000000002</v>
          </cell>
          <cell r="AP161">
            <v>15925.100000000002</v>
          </cell>
          <cell r="AQ161">
            <v>15925.100000000002</v>
          </cell>
          <cell r="AR161">
            <v>15925.100000000002</v>
          </cell>
          <cell r="CD161">
            <v>3990</v>
          </cell>
          <cell r="CE161">
            <v>3990</v>
          </cell>
          <cell r="CF161">
            <v>3990</v>
          </cell>
          <cell r="CG161">
            <v>3990</v>
          </cell>
          <cell r="CH161">
            <v>3990</v>
          </cell>
          <cell r="CY161">
            <v>319</v>
          </cell>
          <cell r="CZ161">
            <v>319</v>
          </cell>
          <cell r="DA161">
            <v>319</v>
          </cell>
          <cell r="DB161">
            <v>319</v>
          </cell>
          <cell r="DC161">
            <v>319</v>
          </cell>
          <cell r="DT161">
            <v>1.1399999999999999</v>
          </cell>
          <cell r="DU161">
            <v>1.1399999999999999</v>
          </cell>
          <cell r="DV161">
            <v>1.1399999999999999</v>
          </cell>
          <cell r="DW161">
            <v>1.1399999999999999</v>
          </cell>
          <cell r="DX161">
            <v>1.1399999999999999</v>
          </cell>
          <cell r="EO161">
            <v>0.80000000000000016</v>
          </cell>
          <cell r="EP161">
            <v>0.80000000000000016</v>
          </cell>
          <cell r="EQ161">
            <v>0.80000000000000016</v>
          </cell>
          <cell r="ER161">
            <v>0.80000000000000016</v>
          </cell>
          <cell r="ES161">
            <v>0.80000000000000016</v>
          </cell>
        </row>
        <row r="162">
          <cell r="Q162">
            <v>148</v>
          </cell>
          <cell r="R162">
            <v>148</v>
          </cell>
          <cell r="S162">
            <v>148</v>
          </cell>
          <cell r="T162">
            <v>148</v>
          </cell>
          <cell r="U162">
            <v>148</v>
          </cell>
          <cell r="AN162">
            <v>15925.100000000002</v>
          </cell>
          <cell r="AO162">
            <v>15925.100000000002</v>
          </cell>
          <cell r="AP162">
            <v>15925.100000000002</v>
          </cell>
          <cell r="AQ162">
            <v>15925.100000000002</v>
          </cell>
          <cell r="AR162">
            <v>15925.100000000002</v>
          </cell>
          <cell r="CD162">
            <v>3990</v>
          </cell>
          <cell r="CE162">
            <v>3990</v>
          </cell>
          <cell r="CF162">
            <v>3990</v>
          </cell>
          <cell r="CG162">
            <v>3990</v>
          </cell>
          <cell r="CH162">
            <v>3990</v>
          </cell>
          <cell r="CY162">
            <v>319</v>
          </cell>
          <cell r="CZ162">
            <v>319</v>
          </cell>
          <cell r="DA162">
            <v>319</v>
          </cell>
          <cell r="DB162">
            <v>319</v>
          </cell>
          <cell r="DC162">
            <v>319</v>
          </cell>
          <cell r="DT162">
            <v>1.1399999999999999</v>
          </cell>
          <cell r="DU162">
            <v>1.1399999999999999</v>
          </cell>
          <cell r="DV162">
            <v>1.1399999999999999</v>
          </cell>
          <cell r="DW162">
            <v>1.1399999999999999</v>
          </cell>
          <cell r="DX162">
            <v>1.1399999999999999</v>
          </cell>
          <cell r="EO162">
            <v>0.80000000000000016</v>
          </cell>
          <cell r="EP162">
            <v>0.80000000000000016</v>
          </cell>
          <cell r="EQ162">
            <v>0.80000000000000016</v>
          </cell>
          <cell r="ER162">
            <v>0.80000000000000016</v>
          </cell>
          <cell r="ES162">
            <v>0.80000000000000016</v>
          </cell>
        </row>
        <row r="163">
          <cell r="Q163">
            <v>148</v>
          </cell>
          <cell r="R163">
            <v>148</v>
          </cell>
          <cell r="S163">
            <v>148</v>
          </cell>
          <cell r="T163">
            <v>148</v>
          </cell>
          <cell r="U163">
            <v>148</v>
          </cell>
          <cell r="AN163">
            <v>15925.100000000002</v>
          </cell>
          <cell r="AO163">
            <v>15925.100000000002</v>
          </cell>
          <cell r="AP163">
            <v>15925.100000000002</v>
          </cell>
          <cell r="AQ163">
            <v>15925.100000000002</v>
          </cell>
          <cell r="AR163">
            <v>15925.100000000002</v>
          </cell>
          <cell r="CD163">
            <v>3990</v>
          </cell>
          <cell r="CE163">
            <v>3990</v>
          </cell>
          <cell r="CF163">
            <v>3990</v>
          </cell>
          <cell r="CG163">
            <v>3990</v>
          </cell>
          <cell r="CH163">
            <v>3990</v>
          </cell>
          <cell r="CY163">
            <v>319</v>
          </cell>
          <cell r="CZ163">
            <v>319</v>
          </cell>
          <cell r="DA163">
            <v>319</v>
          </cell>
          <cell r="DB163">
            <v>319</v>
          </cell>
          <cell r="DC163">
            <v>319</v>
          </cell>
          <cell r="DT163">
            <v>1.1399999999999999</v>
          </cell>
          <cell r="DU163">
            <v>1.1399999999999999</v>
          </cell>
          <cell r="DV163">
            <v>1.1399999999999999</v>
          </cell>
          <cell r="DW163">
            <v>1.1399999999999999</v>
          </cell>
          <cell r="DX163">
            <v>1.1399999999999999</v>
          </cell>
          <cell r="EO163">
            <v>0.80000000000000016</v>
          </cell>
          <cell r="EP163">
            <v>0.80000000000000016</v>
          </cell>
          <cell r="EQ163">
            <v>0.80000000000000016</v>
          </cell>
          <cell r="ER163">
            <v>0.80000000000000016</v>
          </cell>
          <cell r="ES163">
            <v>0.80000000000000016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训练属性（日文）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>
        <row r="4">
          <cell r="CO4">
            <v>24</v>
          </cell>
        </row>
        <row r="5">
          <cell r="T5">
            <v>200</v>
          </cell>
          <cell r="AA5">
            <v>200</v>
          </cell>
          <cell r="AZ5">
            <v>400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CI5">
            <v>22317175.283652656</v>
          </cell>
        </row>
        <row r="6">
          <cell r="T6">
            <v>202.08047892658857</v>
          </cell>
          <cell r="AA6">
            <v>202.08047892658857</v>
          </cell>
          <cell r="AZ6">
            <v>405.20119731647145</v>
          </cell>
          <cell r="BR6">
            <v>5.2011973164714292E-3</v>
          </cell>
          <cell r="BS6">
            <v>5.4285946060229724E-3</v>
          </cell>
          <cell r="BT6">
            <v>5.6968365976277757E-3</v>
          </cell>
          <cell r="BU6">
            <v>6.0278627357317951E-3</v>
          </cell>
          <cell r="BV6">
            <v>6.3809338282620831E-3</v>
          </cell>
          <cell r="CI6">
            <v>33536209.49903807</v>
          </cell>
        </row>
        <row r="7">
          <cell r="T7">
            <v>204.16095785317714</v>
          </cell>
          <cell r="AA7">
            <v>204.16095785317714</v>
          </cell>
          <cell r="AZ7">
            <v>410.40239463294284</v>
          </cell>
          <cell r="BR7">
            <v>1.0402394632942858E-2</v>
          </cell>
          <cell r="BS7">
            <v>1.0857189212045945E-2</v>
          </cell>
          <cell r="BT7">
            <v>1.1393673195255551E-2</v>
          </cell>
          <cell r="BU7">
            <v>1.205572547146359E-2</v>
          </cell>
          <cell r="BV7">
            <v>1.2761867656524166E-2</v>
          </cell>
          <cell r="CI7">
            <v>58730193.334370114</v>
          </cell>
        </row>
        <row r="8">
          <cell r="T8">
            <v>206.24143677976571</v>
          </cell>
          <cell r="AA8">
            <v>206.24143677976571</v>
          </cell>
          <cell r="AZ8">
            <v>415.60359194941429</v>
          </cell>
          <cell r="BR8">
            <v>1.5603591949414287E-2</v>
          </cell>
          <cell r="BS8">
            <v>1.6285783818068916E-2</v>
          </cell>
          <cell r="BT8">
            <v>1.7090509792883325E-2</v>
          </cell>
          <cell r="BU8">
            <v>1.8083588207195384E-2</v>
          </cell>
          <cell r="BV8">
            <v>1.914280148478625E-2</v>
          </cell>
          <cell r="CI8">
            <v>124084879.141976</v>
          </cell>
        </row>
        <row r="9">
          <cell r="T9">
            <v>208.32191570635428</v>
          </cell>
          <cell r="AA9">
            <v>208.32191570635428</v>
          </cell>
          <cell r="AZ9">
            <v>420.80478926588569</v>
          </cell>
          <cell r="BR9">
            <v>2.0804789265885717E-2</v>
          </cell>
          <cell r="BS9">
            <v>2.171437842409189E-2</v>
          </cell>
          <cell r="BT9">
            <v>2.2787346390511103E-2</v>
          </cell>
          <cell r="BU9">
            <v>2.411145094292718E-2</v>
          </cell>
          <cell r="BV9">
            <v>2.5523735313048333E-2</v>
          </cell>
          <cell r="CI9">
            <v>262894622.66057748</v>
          </cell>
        </row>
        <row r="10">
          <cell r="T10">
            <v>210.40239463294287</v>
          </cell>
          <cell r="AA10">
            <v>210.40239463294287</v>
          </cell>
          <cell r="AZ10">
            <v>426.00598658235714</v>
          </cell>
          <cell r="BR10">
            <v>2.6005986582357147E-2</v>
          </cell>
          <cell r="BS10">
            <v>2.7142973030114863E-2</v>
          </cell>
          <cell r="BT10">
            <v>2.848418298813888E-2</v>
          </cell>
          <cell r="BU10">
            <v>3.0139313678658977E-2</v>
          </cell>
          <cell r="BV10">
            <v>3.1904669141310418E-2</v>
          </cell>
          <cell r="CI10">
            <v>628756999.16595864</v>
          </cell>
        </row>
        <row r="11">
          <cell r="T11">
            <v>212.48287355953144</v>
          </cell>
          <cell r="AA11">
            <v>212.48287355953144</v>
          </cell>
          <cell r="AZ11">
            <v>431.20718389882859</v>
          </cell>
          <cell r="BR11">
            <v>3.1207183898828574E-2</v>
          </cell>
          <cell r="BS11">
            <v>3.2571567636137833E-2</v>
          </cell>
          <cell r="BT11">
            <v>3.418101958576665E-2</v>
          </cell>
          <cell r="BU11">
            <v>3.6167176414390767E-2</v>
          </cell>
          <cell r="BV11">
            <v>3.8285602969572501E-2</v>
          </cell>
          <cell r="CI11">
            <v>1683555951.2138779</v>
          </cell>
        </row>
        <row r="12">
          <cell r="D12">
            <v>73</v>
          </cell>
          <cell r="E12">
            <v>140.63900152187057</v>
          </cell>
          <cell r="T12">
            <v>214.56335248612001</v>
          </cell>
          <cell r="AA12">
            <v>214.56335248612001</v>
          </cell>
          <cell r="AZ12">
            <v>436.40838121529998</v>
          </cell>
          <cell r="BR12">
            <v>3.6408381215300004E-2</v>
          </cell>
          <cell r="BS12">
            <v>3.8000162242160809E-2</v>
          </cell>
          <cell r="BT12">
            <v>3.9877856183394428E-2</v>
          </cell>
          <cell r="BU12">
            <v>4.2195039150122564E-2</v>
          </cell>
          <cell r="BV12">
            <v>4.4666536797834583E-2</v>
          </cell>
          <cell r="CI12">
            <v>4757379558.7114973</v>
          </cell>
        </row>
        <row r="13">
          <cell r="D13">
            <v>80</v>
          </cell>
          <cell r="E13">
            <v>155.35264798579232</v>
          </cell>
          <cell r="T13">
            <v>216.64383141270858</v>
          </cell>
          <cell r="AA13">
            <v>216.64383141270858</v>
          </cell>
          <cell r="AZ13">
            <v>441.60957853177143</v>
          </cell>
          <cell r="BR13">
            <v>4.1609578531771434E-2</v>
          </cell>
          <cell r="BS13">
            <v>4.3428756848183779E-2</v>
          </cell>
          <cell r="BT13">
            <v>4.5574692781022205E-2</v>
          </cell>
          <cell r="BU13">
            <v>4.8222901885854361E-2</v>
          </cell>
          <cell r="BV13">
            <v>5.1047470626096665E-2</v>
          </cell>
          <cell r="CI13">
            <v>11746107965.182449</v>
          </cell>
        </row>
        <row r="14">
          <cell r="T14">
            <v>218.72431033929715</v>
          </cell>
          <cell r="AA14">
            <v>218.72431033929715</v>
          </cell>
          <cell r="AZ14">
            <v>446.81077584824288</v>
          </cell>
          <cell r="BR14">
            <v>4.6810775848242864E-2</v>
          </cell>
          <cell r="BS14">
            <v>4.8857351454206749E-2</v>
          </cell>
          <cell r="BT14">
            <v>5.1271529378649983E-2</v>
          </cell>
          <cell r="BU14">
            <v>5.4250764621586157E-2</v>
          </cell>
          <cell r="BV14">
            <v>5.7428404454358747E-2</v>
          </cell>
          <cell r="CI14">
            <v>30299702113.696884</v>
          </cell>
        </row>
        <row r="15">
          <cell r="T15">
            <v>220.80478926588572</v>
          </cell>
          <cell r="AA15">
            <v>220.80478926588572</v>
          </cell>
          <cell r="AZ15">
            <v>452.01197316471428</v>
          </cell>
          <cell r="BR15">
            <v>5.2011973164714294E-2</v>
          </cell>
          <cell r="BS15">
            <v>5.4285946060229726E-2</v>
          </cell>
          <cell r="BT15">
            <v>5.696836597627776E-2</v>
          </cell>
          <cell r="BU15">
            <v>6.0278627357317954E-2</v>
          </cell>
          <cell r="BV15">
            <v>6.3809338282620837E-2</v>
          </cell>
          <cell r="CI15">
            <v>67332550079.412323</v>
          </cell>
        </row>
        <row r="16">
          <cell r="T16">
            <v>222.88526819247429</v>
          </cell>
          <cell r="AA16">
            <v>222.88526819247429</v>
          </cell>
          <cell r="AZ16">
            <v>457.21317048118573</v>
          </cell>
          <cell r="BR16">
            <v>5.7213170481185724E-2</v>
          </cell>
          <cell r="BS16">
            <v>5.9714540666252695E-2</v>
          </cell>
          <cell r="BT16">
            <v>6.2665202573905537E-2</v>
          </cell>
          <cell r="BU16">
            <v>6.6306490093049744E-2</v>
          </cell>
          <cell r="BV16">
            <v>7.0190272110882912E-2</v>
          </cell>
          <cell r="CI16">
            <v>129948287321.76045</v>
          </cell>
        </row>
        <row r="17">
          <cell r="T17">
            <v>224.96574711906285</v>
          </cell>
          <cell r="AA17">
            <v>224.96574711906285</v>
          </cell>
          <cell r="AZ17">
            <v>462.41436779765718</v>
          </cell>
          <cell r="BR17">
            <v>6.2414367797657147E-2</v>
          </cell>
          <cell r="BS17">
            <v>6.5143135272275665E-2</v>
          </cell>
          <cell r="BT17">
            <v>6.8362039171533301E-2</v>
          </cell>
          <cell r="BU17">
            <v>7.2334352828781534E-2</v>
          </cell>
          <cell r="BV17">
            <v>7.6571205939145001E-2</v>
          </cell>
          <cell r="CI17">
            <v>226976490821.40649</v>
          </cell>
        </row>
        <row r="18">
          <cell r="T18">
            <v>227.04622604565142</v>
          </cell>
          <cell r="AA18">
            <v>227.04622604565142</v>
          </cell>
          <cell r="AZ18">
            <v>467.61556511412857</v>
          </cell>
          <cell r="BR18">
            <v>6.7615565114128584E-2</v>
          </cell>
          <cell r="BS18">
            <v>7.0571729878298642E-2</v>
          </cell>
          <cell r="BT18">
            <v>7.4058875769161078E-2</v>
          </cell>
          <cell r="BU18">
            <v>7.8362215564513338E-2</v>
          </cell>
          <cell r="BV18">
            <v>8.2952139767407077E-2</v>
          </cell>
          <cell r="CI18">
            <v>367723250007.29944</v>
          </cell>
        </row>
        <row r="19">
          <cell r="T19">
            <v>229.12670497224002</v>
          </cell>
          <cell r="AA19">
            <v>229.12670497224002</v>
          </cell>
          <cell r="AZ19">
            <v>472.81676243060002</v>
          </cell>
          <cell r="BR19">
            <v>7.2816762430600007E-2</v>
          </cell>
          <cell r="BS19">
            <v>7.6000324484321619E-2</v>
          </cell>
          <cell r="BT19">
            <v>7.9755712366788856E-2</v>
          </cell>
          <cell r="BU19">
            <v>8.4390078300245128E-2</v>
          </cell>
          <cell r="BV19">
            <v>8.9333073595669166E-2</v>
          </cell>
          <cell r="CI19">
            <v>585481663480.03748</v>
          </cell>
        </row>
        <row r="20">
          <cell r="D20">
            <v>200</v>
          </cell>
          <cell r="T20">
            <v>231.20718389882859</v>
          </cell>
          <cell r="AA20">
            <v>231.20718389882859</v>
          </cell>
          <cell r="AZ20">
            <v>478.01795974707147</v>
          </cell>
          <cell r="BR20">
            <v>7.8017959747071444E-2</v>
          </cell>
          <cell r="BS20">
            <v>8.1428919090344581E-2</v>
          </cell>
          <cell r="BT20">
            <v>8.5452548964416633E-2</v>
          </cell>
          <cell r="BU20">
            <v>9.0417941035976931E-2</v>
          </cell>
          <cell r="BV20">
            <v>9.5714007423931241E-2</v>
          </cell>
          <cell r="CI20">
            <v>798930395803.97729</v>
          </cell>
        </row>
        <row r="21">
          <cell r="T21">
            <v>233.28766282541716</v>
          </cell>
          <cell r="AA21">
            <v>233.28766282541716</v>
          </cell>
          <cell r="AZ21">
            <v>483.21915706354287</v>
          </cell>
          <cell r="BR21">
            <v>8.3219157063542867E-2</v>
          </cell>
          <cell r="BS21">
            <v>8.6857513696367558E-2</v>
          </cell>
          <cell r="BT21">
            <v>9.114938556204441E-2</v>
          </cell>
          <cell r="BU21">
            <v>9.6445803771708721E-2</v>
          </cell>
          <cell r="BV21">
            <v>0.10131091707729147</v>
          </cell>
        </row>
        <row r="22">
          <cell r="T22">
            <v>235.36814175200573</v>
          </cell>
          <cell r="AA22">
            <v>235.36814175200573</v>
          </cell>
          <cell r="AZ22">
            <v>488.42035438001426</v>
          </cell>
          <cell r="BR22">
            <v>8.842035438001429E-2</v>
          </cell>
          <cell r="BS22">
            <v>9.2286108302390535E-2</v>
          </cell>
          <cell r="BT22">
            <v>9.6846222159672188E-2</v>
          </cell>
          <cell r="BU22">
            <v>0.10159802295871515</v>
          </cell>
          <cell r="BV22">
            <v>0.10530380953467078</v>
          </cell>
        </row>
        <row r="23">
          <cell r="T23">
            <v>237.4486206785943</v>
          </cell>
          <cell r="AA23">
            <v>237.4486206785943</v>
          </cell>
          <cell r="AZ23">
            <v>493.62155169648571</v>
          </cell>
          <cell r="BR23">
            <v>9.3621551696485728E-2</v>
          </cell>
          <cell r="BS23">
            <v>9.7714702908413498E-2</v>
          </cell>
          <cell r="BT23">
            <v>0.10170831099697106</v>
          </cell>
          <cell r="BU23">
            <v>0.1054921060999587</v>
          </cell>
          <cell r="BV23">
            <v>0.10929670199205009</v>
          </cell>
        </row>
        <row r="24">
          <cell r="T24">
            <v>239.52909960518286</v>
          </cell>
          <cell r="AA24">
            <v>239.52909960518286</v>
          </cell>
          <cell r="AZ24">
            <v>498.82274901295716</v>
          </cell>
          <cell r="BR24">
            <v>9.8822749012957151E-2</v>
          </cell>
          <cell r="BS24">
            <v>0.10217834646133177</v>
          </cell>
          <cell r="BT24">
            <v>0.10553518624306542</v>
          </cell>
          <cell r="BU24">
            <v>0.10938618924120223</v>
          </cell>
          <cell r="BV24">
            <v>0.1132895944494294</v>
          </cell>
        </row>
        <row r="25">
          <cell r="T25">
            <v>241.72045213225402</v>
          </cell>
          <cell r="AA25">
            <v>241.72045213225402</v>
          </cell>
          <cell r="AZ25">
            <v>504.30113033063503</v>
          </cell>
          <cell r="BR25">
            <v>0.10286742022042338</v>
          </cell>
          <cell r="BS25">
            <v>0.10594043382204882</v>
          </cell>
          <cell r="BT25">
            <v>0.10936206148915978</v>
          </cell>
          <cell r="BU25">
            <v>0.11328027238244578</v>
          </cell>
          <cell r="BV25">
            <v>0.11728248690680873</v>
          </cell>
        </row>
        <row r="26">
          <cell r="T26">
            <v>243.94424198450781</v>
          </cell>
          <cell r="AA26">
            <v>243.94424198450781</v>
          </cell>
          <cell r="AZ26">
            <v>509.86060496126953</v>
          </cell>
          <cell r="BR26">
            <v>0.10657373664084636</v>
          </cell>
          <cell r="BS26">
            <v>0.10970252118276588</v>
          </cell>
          <cell r="BT26">
            <v>0.11318893673525413</v>
          </cell>
          <cell r="BU26">
            <v>0.11717435552368932</v>
          </cell>
          <cell r="BV26">
            <v>0.12127537936418804</v>
          </cell>
        </row>
        <row r="27">
          <cell r="T27">
            <v>246.1680318367616</v>
          </cell>
          <cell r="AA27">
            <v>246.1680318367616</v>
          </cell>
          <cell r="AZ27">
            <v>515.42007959190403</v>
          </cell>
          <cell r="BR27">
            <v>0.11028005306126934</v>
          </cell>
          <cell r="BS27">
            <v>0.11346460854348295</v>
          </cell>
          <cell r="BT27">
            <v>0.11701581198134849</v>
          </cell>
          <cell r="BU27">
            <v>0.12106843866493287</v>
          </cell>
          <cell r="BV27">
            <v>0.12526827182156736</v>
          </cell>
        </row>
        <row r="28">
          <cell r="T28">
            <v>248.39182168901539</v>
          </cell>
          <cell r="AA28">
            <v>248.39182168901539</v>
          </cell>
          <cell r="AZ28">
            <v>520.97955422253847</v>
          </cell>
          <cell r="BR28">
            <v>0.11398636948169233</v>
          </cell>
          <cell r="BS28">
            <v>0.11722669590420001</v>
          </cell>
          <cell r="BT28">
            <v>0.12084268722744285</v>
          </cell>
          <cell r="BU28">
            <v>0.12496252180617641</v>
          </cell>
          <cell r="BV28">
            <v>0.12926116427894668</v>
          </cell>
        </row>
        <row r="29">
          <cell r="T29">
            <v>250.61561154126917</v>
          </cell>
          <cell r="AA29">
            <v>250.61561154126917</v>
          </cell>
          <cell r="AZ29">
            <v>526.53902885317291</v>
          </cell>
          <cell r="BR29">
            <v>0.11769268590211532</v>
          </cell>
          <cell r="BS29">
            <v>0.12098878326491708</v>
          </cell>
          <cell r="BT29">
            <v>0.12466956247353719</v>
          </cell>
          <cell r="BU29">
            <v>0.12885660494741996</v>
          </cell>
          <cell r="BV29">
            <v>0.13325405673632601</v>
          </cell>
        </row>
        <row r="30">
          <cell r="T30">
            <v>252.83940139352296</v>
          </cell>
          <cell r="AA30">
            <v>252.83940139352296</v>
          </cell>
          <cell r="AZ30">
            <v>532.09850348380746</v>
          </cell>
          <cell r="BR30">
            <v>0.12139900232253829</v>
          </cell>
          <cell r="BS30">
            <v>0.12475087062563414</v>
          </cell>
          <cell r="BT30">
            <v>0.12849643771963154</v>
          </cell>
          <cell r="BU30">
            <v>0.1327506880886635</v>
          </cell>
          <cell r="BV30">
            <v>0.13724694919370531</v>
          </cell>
        </row>
        <row r="31">
          <cell r="T31">
            <v>255.06319124577675</v>
          </cell>
          <cell r="AA31">
            <v>255.06319124577675</v>
          </cell>
          <cell r="AZ31">
            <v>537.6579781144419</v>
          </cell>
          <cell r="BR31">
            <v>0.12510531874296127</v>
          </cell>
          <cell r="BS31">
            <v>0.12851295798635121</v>
          </cell>
          <cell r="BT31">
            <v>0.13232331296572591</v>
          </cell>
          <cell r="BU31">
            <v>0.13664477122990704</v>
          </cell>
          <cell r="BV31">
            <v>0.14123984165108464</v>
          </cell>
        </row>
        <row r="32">
          <cell r="T32">
            <v>257.28698109803054</v>
          </cell>
          <cell r="AA32">
            <v>257.28698109803054</v>
          </cell>
          <cell r="AZ32">
            <v>543.21745274507634</v>
          </cell>
          <cell r="BR32">
            <v>0.12881163516338426</v>
          </cell>
          <cell r="BS32">
            <v>0.13227504534706827</v>
          </cell>
          <cell r="BT32">
            <v>0.13615018821182026</v>
          </cell>
          <cell r="BU32">
            <v>0.1405388543711506</v>
          </cell>
          <cell r="BV32">
            <v>0.14523273410846393</v>
          </cell>
        </row>
        <row r="33">
          <cell r="T33">
            <v>259.51077095028432</v>
          </cell>
          <cell r="AA33">
            <v>259.51077095028432</v>
          </cell>
          <cell r="AZ33">
            <v>548.7769273757109</v>
          </cell>
          <cell r="BR33">
            <v>0.13251795158380725</v>
          </cell>
          <cell r="BS33">
            <v>0.13603713270778534</v>
          </cell>
          <cell r="BT33">
            <v>0.13997706345791461</v>
          </cell>
          <cell r="BU33">
            <v>0.14443293751239414</v>
          </cell>
          <cell r="BV33">
            <v>0.14922562656584326</v>
          </cell>
        </row>
        <row r="34">
          <cell r="T34">
            <v>261.73456080253811</v>
          </cell>
          <cell r="AA34">
            <v>261.73456080253811</v>
          </cell>
          <cell r="AZ34">
            <v>554.33640200634534</v>
          </cell>
          <cell r="BR34">
            <v>0.13622426800423024</v>
          </cell>
          <cell r="BS34">
            <v>0.1397992200685024</v>
          </cell>
          <cell r="BT34">
            <v>0.14380393870400898</v>
          </cell>
          <cell r="BU34">
            <v>0.14832702065363768</v>
          </cell>
          <cell r="BV34">
            <v>0.15321851902322259</v>
          </cell>
        </row>
        <row r="35">
          <cell r="T35">
            <v>263.9583506547919</v>
          </cell>
          <cell r="AA35">
            <v>263.9583506547919</v>
          </cell>
          <cell r="AZ35">
            <v>559.89587663697978</v>
          </cell>
          <cell r="BR35">
            <v>0.13993058442465323</v>
          </cell>
          <cell r="BS35">
            <v>0.14356130742921946</v>
          </cell>
          <cell r="BT35">
            <v>0.14763081395010333</v>
          </cell>
          <cell r="BU35">
            <v>0.15222110379488124</v>
          </cell>
          <cell r="BV35">
            <v>0.15721141148060189</v>
          </cell>
        </row>
        <row r="36">
          <cell r="T36">
            <v>266.18214050704569</v>
          </cell>
          <cell r="AA36">
            <v>266.18214050704569</v>
          </cell>
          <cell r="AZ36">
            <v>565.45535126761433</v>
          </cell>
          <cell r="BR36">
            <v>0.14363690084507619</v>
          </cell>
          <cell r="BS36">
            <v>0.1473233947899365</v>
          </cell>
          <cell r="BT36">
            <v>0.15145768919619768</v>
          </cell>
          <cell r="BU36">
            <v>0.15611518693612478</v>
          </cell>
          <cell r="BV36">
            <v>0.16120430393798121</v>
          </cell>
        </row>
        <row r="37">
          <cell r="T37">
            <v>268.40593035929953</v>
          </cell>
          <cell r="AA37">
            <v>268.40593035929953</v>
          </cell>
          <cell r="AZ37">
            <v>571.01482589824877</v>
          </cell>
          <cell r="BR37">
            <v>0.14734321726549918</v>
          </cell>
          <cell r="BS37">
            <v>0.15108548215065359</v>
          </cell>
          <cell r="BT37">
            <v>0.15528456444229205</v>
          </cell>
          <cell r="BU37">
            <v>0.16000927007736832</v>
          </cell>
          <cell r="BV37">
            <v>0.16519719639536051</v>
          </cell>
        </row>
        <row r="38">
          <cell r="T38">
            <v>270.62972021155332</v>
          </cell>
          <cell r="AA38">
            <v>270.62972021155332</v>
          </cell>
          <cell r="AZ38">
            <v>576.57430052888321</v>
          </cell>
          <cell r="BR38">
            <v>0.15104953368592217</v>
          </cell>
          <cell r="BS38">
            <v>0.15484756951137063</v>
          </cell>
          <cell r="BT38">
            <v>0.1591114396883864</v>
          </cell>
          <cell r="BU38">
            <v>0.16390335321861185</v>
          </cell>
          <cell r="BV38">
            <v>0.16919008885273984</v>
          </cell>
        </row>
        <row r="39">
          <cell r="T39">
            <v>272.85351006380711</v>
          </cell>
          <cell r="AA39">
            <v>272.85351006380711</v>
          </cell>
          <cell r="AZ39">
            <v>582.13377515951765</v>
          </cell>
          <cell r="BR39">
            <v>0.15475585010634516</v>
          </cell>
          <cell r="BS39">
            <v>0.1586096568720877</v>
          </cell>
          <cell r="BT39">
            <v>0.16293831493448074</v>
          </cell>
          <cell r="BU39">
            <v>0.16779743635985539</v>
          </cell>
          <cell r="BV39">
            <v>0.17318298131011917</v>
          </cell>
        </row>
        <row r="40">
          <cell r="T40">
            <v>275.07729991606089</v>
          </cell>
          <cell r="AA40">
            <v>275.07729991606089</v>
          </cell>
          <cell r="AZ40">
            <v>587.69324979015221</v>
          </cell>
          <cell r="BR40">
            <v>0.15846216652676814</v>
          </cell>
          <cell r="BS40">
            <v>0.16237174423280476</v>
          </cell>
          <cell r="BT40">
            <v>0.16676519018057512</v>
          </cell>
          <cell r="BU40">
            <v>0.17169151950109895</v>
          </cell>
          <cell r="BV40">
            <v>0.17717587376749849</v>
          </cell>
        </row>
        <row r="41">
          <cell r="T41">
            <v>277.30108976831468</v>
          </cell>
          <cell r="AA41">
            <v>277.30108976831468</v>
          </cell>
          <cell r="AZ41">
            <v>593.25272442078665</v>
          </cell>
          <cell r="BR41">
            <v>0.16216848294719111</v>
          </cell>
          <cell r="BS41">
            <v>0.16613383159352182</v>
          </cell>
          <cell r="BT41">
            <v>0.17059206542666946</v>
          </cell>
          <cell r="BU41">
            <v>0.17558560264234249</v>
          </cell>
          <cell r="BV41">
            <v>0.18116876622487779</v>
          </cell>
        </row>
        <row r="42">
          <cell r="T42">
            <v>279.52487962056847</v>
          </cell>
          <cell r="AA42">
            <v>279.52487962056847</v>
          </cell>
          <cell r="AZ42">
            <v>598.81219905142109</v>
          </cell>
          <cell r="BR42">
            <v>0.1658747993676141</v>
          </cell>
          <cell r="BS42">
            <v>0.16989591895423889</v>
          </cell>
          <cell r="BT42">
            <v>0.17441894067276381</v>
          </cell>
          <cell r="BU42">
            <v>0.17947968578358603</v>
          </cell>
          <cell r="BV42">
            <v>0.18516165868225709</v>
          </cell>
        </row>
        <row r="43">
          <cell r="T43">
            <v>281.74866947282226</v>
          </cell>
          <cell r="AA43">
            <v>281.74866947282226</v>
          </cell>
          <cell r="AZ43">
            <v>604.37167368205564</v>
          </cell>
          <cell r="BR43">
            <v>0.16958111578803708</v>
          </cell>
          <cell r="BS43">
            <v>0.17365800631495595</v>
          </cell>
          <cell r="BT43">
            <v>0.17824581591885819</v>
          </cell>
          <cell r="BU43">
            <v>0.18337376892482959</v>
          </cell>
          <cell r="BV43">
            <v>0.18915455113963642</v>
          </cell>
        </row>
        <row r="44">
          <cell r="T44">
            <v>283.97245932507604</v>
          </cell>
          <cell r="AA44">
            <v>283.97245932507604</v>
          </cell>
          <cell r="AZ44">
            <v>609.93114831269008</v>
          </cell>
          <cell r="BR44">
            <v>0.17328743220846005</v>
          </cell>
          <cell r="BS44">
            <v>0.17742009367567302</v>
          </cell>
          <cell r="BT44">
            <v>0.18207269116495253</v>
          </cell>
          <cell r="BU44">
            <v>0.1872678520660731</v>
          </cell>
          <cell r="BV44">
            <v>0.19314744359701574</v>
          </cell>
        </row>
        <row r="45">
          <cell r="T45">
            <v>286.19624917732983</v>
          </cell>
          <cell r="AA45">
            <v>286.19624917732983</v>
          </cell>
          <cell r="AZ45">
            <v>615.49062294332452</v>
          </cell>
          <cell r="BR45">
            <v>0.17699374862888306</v>
          </cell>
          <cell r="BS45">
            <v>0.18118218103639008</v>
          </cell>
          <cell r="BT45">
            <v>0.18589956641104688</v>
          </cell>
          <cell r="BU45">
            <v>0.19116193520731667</v>
          </cell>
          <cell r="BV45">
            <v>0.19714033605439507</v>
          </cell>
        </row>
        <row r="46">
          <cell r="T46">
            <v>288.42003902958362</v>
          </cell>
          <cell r="AA46">
            <v>288.42003902958362</v>
          </cell>
          <cell r="AZ46">
            <v>621.05009757395908</v>
          </cell>
          <cell r="BR46">
            <v>0.18070006504930602</v>
          </cell>
          <cell r="BS46">
            <v>0.18494426839710715</v>
          </cell>
          <cell r="BT46">
            <v>0.18972644165714125</v>
          </cell>
          <cell r="BU46">
            <v>0.19505601834856021</v>
          </cell>
          <cell r="BV46">
            <v>0.20120943093032989</v>
          </cell>
        </row>
        <row r="47">
          <cell r="T47">
            <v>290.64382888183741</v>
          </cell>
          <cell r="AA47">
            <v>290.64382888183741</v>
          </cell>
          <cell r="AZ47">
            <v>626.60957220459352</v>
          </cell>
          <cell r="BR47">
            <v>0.18440638146972901</v>
          </cell>
          <cell r="BS47">
            <v>0.18870635575782421</v>
          </cell>
          <cell r="BT47">
            <v>0.1935533169032356</v>
          </cell>
          <cell r="BU47">
            <v>0.19895010148980374</v>
          </cell>
          <cell r="BV47">
            <v>0.20547082004052278</v>
          </cell>
        </row>
        <row r="48">
          <cell r="T48">
            <v>292.8676187340912</v>
          </cell>
          <cell r="AA48">
            <v>292.8676187340912</v>
          </cell>
          <cell r="AZ48">
            <v>632.16904683522796</v>
          </cell>
          <cell r="BR48">
            <v>0.188112697890152</v>
          </cell>
          <cell r="BS48">
            <v>0.19246844311854128</v>
          </cell>
          <cell r="BT48">
            <v>0.19738019214932995</v>
          </cell>
          <cell r="BU48">
            <v>0.20312046761690017</v>
          </cell>
          <cell r="BV48">
            <v>0.20973220915071569</v>
          </cell>
        </row>
        <row r="49">
          <cell r="T49">
            <v>295.09140858634498</v>
          </cell>
          <cell r="AA49">
            <v>295.09140858634498</v>
          </cell>
          <cell r="AZ49">
            <v>637.72852146586251</v>
          </cell>
          <cell r="BR49">
            <v>0.19181901431057496</v>
          </cell>
          <cell r="BS49">
            <v>0.19623053047925831</v>
          </cell>
          <cell r="BT49">
            <v>0.20134924131322235</v>
          </cell>
          <cell r="BU49">
            <v>0.20739282047582586</v>
          </cell>
          <cell r="BV49">
            <v>0.21399359826090858</v>
          </cell>
        </row>
        <row r="50">
          <cell r="T50">
            <v>297.31519843859877</v>
          </cell>
          <cell r="AA50">
            <v>297.31519843859877</v>
          </cell>
          <cell r="AZ50">
            <v>643.28799609649695</v>
          </cell>
          <cell r="BR50">
            <v>0.19552533073099798</v>
          </cell>
          <cell r="BS50">
            <v>0.19999261783997541</v>
          </cell>
          <cell r="BT50">
            <v>0.20562686342624725</v>
          </cell>
          <cell r="BU50">
            <v>0.21166517333475154</v>
          </cell>
          <cell r="BV50">
            <v>0.21825498737110149</v>
          </cell>
          <cell r="CI50">
            <v>23490237.816048205</v>
          </cell>
        </row>
        <row r="51">
          <cell r="T51">
            <v>299.53898829085256</v>
          </cell>
          <cell r="AA51">
            <v>299.53898829085256</v>
          </cell>
          <cell r="AZ51">
            <v>648.84747072713139</v>
          </cell>
          <cell r="BR51">
            <v>0.19923164715142094</v>
          </cell>
          <cell r="BS51">
            <v>0.2042786191969978</v>
          </cell>
          <cell r="BT51">
            <v>0.20990448553927216</v>
          </cell>
          <cell r="BU51">
            <v>0.21593752619367723</v>
          </cell>
          <cell r="BV51">
            <v>0.22251637648129438</v>
          </cell>
          <cell r="CI51">
            <v>35632216.736641638</v>
          </cell>
        </row>
        <row r="52">
          <cell r="T52">
            <v>302.04298882193518</v>
          </cell>
          <cell r="AA52">
            <v>302.04298882193518</v>
          </cell>
          <cell r="AZ52">
            <v>656.80996273978383</v>
          </cell>
          <cell r="BR52">
            <v>0.20340498136989194</v>
          </cell>
          <cell r="BS52">
            <v>0.20856565062609064</v>
          </cell>
          <cell r="BT52">
            <v>0.21418210765229709</v>
          </cell>
          <cell r="BU52">
            <v>0.22020987905260292</v>
          </cell>
          <cell r="BV52">
            <v>0.2267777655914873</v>
          </cell>
          <cell r="CI52">
            <v>63165774.379696161</v>
          </cell>
        </row>
        <row r="53">
          <cell r="T53">
            <v>304.62027163444009</v>
          </cell>
          <cell r="AA53">
            <v>304.62027163444009</v>
          </cell>
          <cell r="AZ53">
            <v>665.40090544813359</v>
          </cell>
          <cell r="BR53">
            <v>0.20770045272406681</v>
          </cell>
          <cell r="BS53">
            <v>0.21285268205518346</v>
          </cell>
          <cell r="BT53">
            <v>0.21845972976532199</v>
          </cell>
          <cell r="BU53">
            <v>0.22448223191152861</v>
          </cell>
          <cell r="BV53">
            <v>0.23103915470168018</v>
          </cell>
          <cell r="CI53">
            <v>134430673.36850917</v>
          </cell>
        </row>
        <row r="54">
          <cell r="T54">
            <v>307.19755444694499</v>
          </cell>
          <cell r="AA54">
            <v>307.19755444694499</v>
          </cell>
          <cell r="AZ54">
            <v>673.99184815648334</v>
          </cell>
          <cell r="BR54">
            <v>0.21199592407824167</v>
          </cell>
          <cell r="BS54">
            <v>0.2171397134842763</v>
          </cell>
          <cell r="BT54">
            <v>0.22273735187834692</v>
          </cell>
          <cell r="BU54">
            <v>0.22875458477045429</v>
          </cell>
          <cell r="BV54">
            <v>0.2353005438118731</v>
          </cell>
          <cell r="CI54">
            <v>287334820.72582734</v>
          </cell>
        </row>
        <row r="55">
          <cell r="T55">
            <v>309.7748372594499</v>
          </cell>
          <cell r="AA55">
            <v>309.7748372594499</v>
          </cell>
          <cell r="AZ55">
            <v>682.58279086483299</v>
          </cell>
          <cell r="BR55">
            <v>0.21629139543241652</v>
          </cell>
          <cell r="BS55">
            <v>0.22142674491336911</v>
          </cell>
          <cell r="BT55">
            <v>0.22701497399137183</v>
          </cell>
          <cell r="BU55">
            <v>0.23302693762937998</v>
          </cell>
          <cell r="BV55">
            <v>0.23956193292206598</v>
          </cell>
          <cell r="CI55">
            <v>692524610.61887121</v>
          </cell>
        </row>
        <row r="56">
          <cell r="T56">
            <v>312.3521200719548</v>
          </cell>
          <cell r="AA56">
            <v>312.3521200719548</v>
          </cell>
          <cell r="AZ56">
            <v>691.17373357318274</v>
          </cell>
          <cell r="BR56">
            <v>0.22058686678659137</v>
          </cell>
          <cell r="BS56">
            <v>0.22571377634246192</v>
          </cell>
          <cell r="BT56">
            <v>0.23129259610439673</v>
          </cell>
          <cell r="BU56">
            <v>0.23729929048830567</v>
          </cell>
          <cell r="BV56">
            <v>0.2438233220322589</v>
          </cell>
          <cell r="CI56">
            <v>2158294767.0816784</v>
          </cell>
        </row>
        <row r="57">
          <cell r="T57">
            <v>314.92940288445976</v>
          </cell>
          <cell r="AA57">
            <v>314.92940288445976</v>
          </cell>
          <cell r="AZ57">
            <v>699.7646762815325</v>
          </cell>
          <cell r="BR57">
            <v>0.22488233814076622</v>
          </cell>
          <cell r="BS57">
            <v>0.23000080777155477</v>
          </cell>
          <cell r="BT57">
            <v>0.23557021821742166</v>
          </cell>
          <cell r="BU57">
            <v>0.24157164334723136</v>
          </cell>
          <cell r="BV57">
            <v>0.24808471114245179</v>
          </cell>
          <cell r="CI57">
            <v>6274898292.541687</v>
          </cell>
        </row>
        <row r="58">
          <cell r="T58">
            <v>317.50668569696467</v>
          </cell>
          <cell r="AA58">
            <v>317.50668569696467</v>
          </cell>
          <cell r="AZ58">
            <v>708.35561898988215</v>
          </cell>
          <cell r="BR58">
            <v>0.2291778094949411</v>
          </cell>
          <cell r="BS58">
            <v>0.23428783920064761</v>
          </cell>
          <cell r="BT58">
            <v>0.23984784033044657</v>
          </cell>
          <cell r="BU58">
            <v>0.24584399620615704</v>
          </cell>
          <cell r="BV58">
            <v>0.2523461002526447</v>
          </cell>
          <cell r="CI58">
            <v>16822971612.386194</v>
          </cell>
        </row>
        <row r="59">
          <cell r="T59">
            <v>320.08396850946957</v>
          </cell>
          <cell r="AA59">
            <v>320.08396850946957</v>
          </cell>
          <cell r="AZ59">
            <v>716.9465616982319</v>
          </cell>
          <cell r="BR59">
            <v>0.23347328084911595</v>
          </cell>
          <cell r="BS59">
            <v>0.23857487062974042</v>
          </cell>
          <cell r="BT59">
            <v>0.2441254624434715</v>
          </cell>
          <cell r="BU59">
            <v>0.25011634906508273</v>
          </cell>
          <cell r="BV59">
            <v>0.25660748936283762</v>
          </cell>
          <cell r="CI59">
            <v>47104124394.088608</v>
          </cell>
        </row>
        <row r="60">
          <cell r="T60">
            <v>322.66125132197448</v>
          </cell>
          <cell r="AA60">
            <v>322.66125132197448</v>
          </cell>
          <cell r="AZ60">
            <v>725.53750440658155</v>
          </cell>
          <cell r="BR60">
            <v>0.2377687522032908</v>
          </cell>
          <cell r="BS60">
            <v>0.24286190205883323</v>
          </cell>
          <cell r="BT60">
            <v>0.2484030845564964</v>
          </cell>
          <cell r="BU60">
            <v>0.25438870192400842</v>
          </cell>
          <cell r="BV60">
            <v>0.26086887847303047</v>
          </cell>
          <cell r="CI60">
            <v>102353381588.02061</v>
          </cell>
        </row>
        <row r="61">
          <cell r="T61">
            <v>325.23853413447938</v>
          </cell>
          <cell r="AA61">
            <v>325.23853413447938</v>
          </cell>
          <cell r="AZ61">
            <v>734.1284471149313</v>
          </cell>
          <cell r="BR61">
            <v>0.24206422355746565</v>
          </cell>
          <cell r="BS61">
            <v>0.24714893348792608</v>
          </cell>
          <cell r="BT61">
            <v>0.2526807066695213</v>
          </cell>
          <cell r="BU61">
            <v>0.25866105478293411</v>
          </cell>
          <cell r="BV61">
            <v>0.26513026758322339</v>
          </cell>
          <cell r="CI61">
            <v>187976197991.96185</v>
          </cell>
        </row>
        <row r="62">
          <cell r="T62">
            <v>327.81581694698428</v>
          </cell>
          <cell r="AA62">
            <v>327.81581694698428</v>
          </cell>
          <cell r="AZ62">
            <v>742.71938982328106</v>
          </cell>
          <cell r="BR62">
            <v>0.2463596949116405</v>
          </cell>
          <cell r="BS62">
            <v>0.25143596491701892</v>
          </cell>
          <cell r="BT62">
            <v>0.25695832878254621</v>
          </cell>
          <cell r="BU62">
            <v>0.2629334076418598</v>
          </cell>
          <cell r="BV62">
            <v>0.2693916566934163</v>
          </cell>
          <cell r="CI62">
            <v>314016973398.75476</v>
          </cell>
        </row>
        <row r="63">
          <cell r="T63">
            <v>330.39309975948925</v>
          </cell>
          <cell r="AA63">
            <v>330.39309975948925</v>
          </cell>
          <cell r="AZ63">
            <v>751.31033253163071</v>
          </cell>
          <cell r="BR63">
            <v>0.25065516626581535</v>
          </cell>
          <cell r="BS63">
            <v>0.25572299634611173</v>
          </cell>
          <cell r="BT63">
            <v>0.26123595089557117</v>
          </cell>
          <cell r="BU63">
            <v>0.26720576050078548</v>
          </cell>
          <cell r="BV63">
            <v>0.27365304580360916</v>
          </cell>
          <cell r="CI63">
            <v>496675589484.09528</v>
          </cell>
        </row>
        <row r="64">
          <cell r="T64">
            <v>332.97038257199415</v>
          </cell>
          <cell r="AA64">
            <v>332.97038257199415</v>
          </cell>
          <cell r="AZ64">
            <v>759.90127523998046</v>
          </cell>
          <cell r="BR64">
            <v>0.25495063761999021</v>
          </cell>
          <cell r="BS64">
            <v>0.26001002777520454</v>
          </cell>
          <cell r="BT64">
            <v>0.26551357300859607</v>
          </cell>
          <cell r="BU64">
            <v>0.27147811335971117</v>
          </cell>
          <cell r="BV64">
            <v>0.27791443491380208</v>
          </cell>
          <cell r="CI64">
            <v>799131165030.44604</v>
          </cell>
        </row>
        <row r="65">
          <cell r="T65">
            <v>335.54766538449906</v>
          </cell>
          <cell r="AA65">
            <v>335.54766538449906</v>
          </cell>
          <cell r="AZ65">
            <v>768.49221794833011</v>
          </cell>
          <cell r="BR65">
            <v>0.25924610897416511</v>
          </cell>
          <cell r="BS65">
            <v>0.26429705920429736</v>
          </cell>
          <cell r="BT65">
            <v>0.26979119512162097</v>
          </cell>
          <cell r="BU65">
            <v>0.27575046621863686</v>
          </cell>
          <cell r="BV65">
            <v>0.28217582402399499</v>
          </cell>
          <cell r="CI65">
            <v>1034789417420.5242</v>
          </cell>
        </row>
        <row r="66">
          <cell r="T66">
            <v>338.12494819700396</v>
          </cell>
          <cell r="AA66">
            <v>338.12494819700396</v>
          </cell>
          <cell r="AZ66">
            <v>777.08316065667987</v>
          </cell>
          <cell r="BR66">
            <v>0.26354158032833996</v>
          </cell>
          <cell r="BS66">
            <v>0.26858409063339017</v>
          </cell>
          <cell r="BT66">
            <v>0.27406881723464588</v>
          </cell>
          <cell r="BU66">
            <v>0.28002281907756255</v>
          </cell>
          <cell r="BV66">
            <v>0.28643721313418791</v>
          </cell>
        </row>
        <row r="67">
          <cell r="T67">
            <v>340.70223100950886</v>
          </cell>
          <cell r="AA67">
            <v>340.70223100950886</v>
          </cell>
          <cell r="AZ67">
            <v>785.67410336502962</v>
          </cell>
          <cell r="BR67">
            <v>0.26783705168251482</v>
          </cell>
          <cell r="BS67">
            <v>0.27287112206248304</v>
          </cell>
          <cell r="BT67">
            <v>0.27834643934767078</v>
          </cell>
          <cell r="BU67">
            <v>0.28429517193648818</v>
          </cell>
          <cell r="BV67">
            <v>0.29069860224438082</v>
          </cell>
        </row>
        <row r="68">
          <cell r="T68">
            <v>343.27951382201377</v>
          </cell>
          <cell r="AA68">
            <v>343.27951382201377</v>
          </cell>
          <cell r="AZ68">
            <v>794.26504607337938</v>
          </cell>
          <cell r="BR68">
            <v>0.27213252303668967</v>
          </cell>
          <cell r="BS68">
            <v>0.27715815349157585</v>
          </cell>
          <cell r="BT68">
            <v>0.28262406146069574</v>
          </cell>
          <cell r="BU68">
            <v>0.28856752479541387</v>
          </cell>
          <cell r="BV68">
            <v>0.29495999135457368</v>
          </cell>
        </row>
        <row r="69">
          <cell r="T69">
            <v>345.85679663451873</v>
          </cell>
          <cell r="AA69">
            <v>345.85679663451873</v>
          </cell>
          <cell r="AZ69">
            <v>802.85598878172902</v>
          </cell>
          <cell r="BR69">
            <v>0.27642799439086452</v>
          </cell>
          <cell r="BS69">
            <v>0.28144518492066867</v>
          </cell>
          <cell r="BT69">
            <v>0.28690168357372065</v>
          </cell>
          <cell r="BU69">
            <v>0.29283987765433955</v>
          </cell>
          <cell r="BV69">
            <v>0.2992213804647666</v>
          </cell>
        </row>
        <row r="70">
          <cell r="T70">
            <v>348.43407944702363</v>
          </cell>
          <cell r="AA70">
            <v>348.43407944702363</v>
          </cell>
          <cell r="AZ70">
            <v>811.44693149007878</v>
          </cell>
          <cell r="BR70">
            <v>0.28072346574503937</v>
          </cell>
          <cell r="BS70">
            <v>0.28573221634976148</v>
          </cell>
          <cell r="BT70">
            <v>0.29117930568674555</v>
          </cell>
          <cell r="BU70">
            <v>0.29711223051326524</v>
          </cell>
          <cell r="BV70">
            <v>0.30362485383436061</v>
          </cell>
        </row>
        <row r="71">
          <cell r="T71">
            <v>351.01136225952854</v>
          </cell>
          <cell r="AA71">
            <v>351.01136225952854</v>
          </cell>
          <cell r="AZ71">
            <v>820.03787419842843</v>
          </cell>
          <cell r="BR71">
            <v>0.28501893709921422</v>
          </cell>
          <cell r="BS71">
            <v>0.29001924777885435</v>
          </cell>
          <cell r="BT71">
            <v>0.29545692779977045</v>
          </cell>
          <cell r="BU71">
            <v>0.30144052143501648</v>
          </cell>
          <cell r="BV71">
            <v>0.30806009203296147</v>
          </cell>
        </row>
        <row r="72">
          <cell r="T72">
            <v>353.58864507203344</v>
          </cell>
          <cell r="AA72">
            <v>353.58864507203344</v>
          </cell>
          <cell r="AZ72">
            <v>828.62881690677818</v>
          </cell>
          <cell r="BR72">
            <v>0.28931440845338907</v>
          </cell>
          <cell r="BS72">
            <v>0.29430627920794716</v>
          </cell>
          <cell r="BT72">
            <v>0.29973454991279536</v>
          </cell>
          <cell r="BU72">
            <v>0.30588548010983985</v>
          </cell>
          <cell r="BV72">
            <v>0.31249533023156234</v>
          </cell>
        </row>
        <row r="73">
          <cell r="T73">
            <v>356.16592788453835</v>
          </cell>
          <cell r="AA73">
            <v>356.16592788453835</v>
          </cell>
          <cell r="AZ73">
            <v>837.21975961512794</v>
          </cell>
          <cell r="BR73">
            <v>0.29360987980756392</v>
          </cell>
          <cell r="BS73">
            <v>0.29859331063703998</v>
          </cell>
          <cell r="BT73">
            <v>0.30418357663430573</v>
          </cell>
          <cell r="BU73">
            <v>0.31033043878466321</v>
          </cell>
          <cell r="BV73">
            <v>0.31693056843016321</v>
          </cell>
        </row>
        <row r="74">
          <cell r="T74">
            <v>358.74321069704331</v>
          </cell>
          <cell r="AA74">
            <v>358.74321069704331</v>
          </cell>
          <cell r="AZ74">
            <v>845.81070232347759</v>
          </cell>
          <cell r="BR74">
            <v>0.29790535116173877</v>
          </cell>
          <cell r="BS74">
            <v>0.30300696010338479</v>
          </cell>
          <cell r="BT74">
            <v>0.30864394368917586</v>
          </cell>
          <cell r="BU74">
            <v>0.31477539745948657</v>
          </cell>
          <cell r="BV74">
            <v>0.32136580662876407</v>
          </cell>
        </row>
        <row r="75">
          <cell r="T75">
            <v>361.37954233820244</v>
          </cell>
          <cell r="AA75">
            <v>361.37954233820244</v>
          </cell>
          <cell r="AZ75">
            <v>855.74809307584349</v>
          </cell>
          <cell r="BR75">
            <v>0.30229923723033736</v>
          </cell>
          <cell r="BS75">
            <v>0.30748244675506103</v>
          </cell>
          <cell r="BT75">
            <v>0.31310431074404604</v>
          </cell>
          <cell r="BU75">
            <v>0.31922035613430999</v>
          </cell>
          <cell r="BV75">
            <v>0.32580104482736494</v>
          </cell>
        </row>
        <row r="76">
          <cell r="T76">
            <v>364.07207413155328</v>
          </cell>
          <cell r="AA76">
            <v>364.07207413155328</v>
          </cell>
          <cell r="AZ76">
            <v>866.96697554813863</v>
          </cell>
          <cell r="BR76">
            <v>0.30678679021925548</v>
          </cell>
          <cell r="BS76">
            <v>0.31195793340673722</v>
          </cell>
          <cell r="BT76">
            <v>0.31756467779891617</v>
          </cell>
          <cell r="BU76">
            <v>0.32366531480913335</v>
          </cell>
          <cell r="BV76">
            <v>0.3302362830259658</v>
          </cell>
        </row>
        <row r="77">
          <cell r="T77">
            <v>366.76460592490412</v>
          </cell>
          <cell r="AA77">
            <v>366.76460592490412</v>
          </cell>
          <cell r="AZ77">
            <v>878.1858580204339</v>
          </cell>
          <cell r="BR77">
            <v>0.31127434320817354</v>
          </cell>
          <cell r="BS77">
            <v>0.31643342005841346</v>
          </cell>
          <cell r="BT77">
            <v>0.32202504485378636</v>
          </cell>
          <cell r="BU77">
            <v>0.32811027348395672</v>
          </cell>
          <cell r="BV77">
            <v>0.33467152122456667</v>
          </cell>
        </row>
        <row r="78">
          <cell r="T78">
            <v>369.45713771825496</v>
          </cell>
          <cell r="AA78">
            <v>369.45713771825496</v>
          </cell>
          <cell r="AZ78">
            <v>889.40474049272905</v>
          </cell>
          <cell r="BR78">
            <v>0.31576189619709161</v>
          </cell>
          <cell r="BS78">
            <v>0.32090890671008965</v>
          </cell>
          <cell r="BT78">
            <v>0.32648541190865649</v>
          </cell>
          <cell r="BU78">
            <v>0.33255523215878013</v>
          </cell>
          <cell r="BV78">
            <v>0.33910675942316754</v>
          </cell>
        </row>
        <row r="79">
          <cell r="T79">
            <v>372.14966951160585</v>
          </cell>
          <cell r="AA79">
            <v>372.14966951160585</v>
          </cell>
          <cell r="AZ79">
            <v>900.62362296502431</v>
          </cell>
          <cell r="BR79">
            <v>0.32024944918600973</v>
          </cell>
          <cell r="BS79">
            <v>0.32538439336176589</v>
          </cell>
          <cell r="BT79">
            <v>0.33094577896352667</v>
          </cell>
          <cell r="BU79">
            <v>0.3370001908336035</v>
          </cell>
          <cell r="BV79">
            <v>0.3435419976217684</v>
          </cell>
        </row>
        <row r="80">
          <cell r="T80">
            <v>374.84220130495669</v>
          </cell>
          <cell r="AA80">
            <v>374.84220130495669</v>
          </cell>
          <cell r="AZ80">
            <v>911.84250543731946</v>
          </cell>
          <cell r="BR80">
            <v>0.32473700217492779</v>
          </cell>
          <cell r="BS80">
            <v>0.32985988001344213</v>
          </cell>
          <cell r="BT80">
            <v>0.3354061460183968</v>
          </cell>
          <cell r="BU80">
            <v>0.34144514950842686</v>
          </cell>
          <cell r="BV80">
            <v>0.34797723582036927</v>
          </cell>
        </row>
        <row r="81">
          <cell r="T81">
            <v>377.53473309830753</v>
          </cell>
          <cell r="AA81">
            <v>377.53473309830753</v>
          </cell>
          <cell r="AZ81">
            <v>923.06138790961472</v>
          </cell>
          <cell r="BR81">
            <v>0.32922455516384586</v>
          </cell>
          <cell r="BS81">
            <v>0.33433536666511832</v>
          </cell>
          <cell r="BT81">
            <v>0.33986651307326698</v>
          </cell>
          <cell r="BU81">
            <v>0.34589010818325022</v>
          </cell>
          <cell r="BV81">
            <v>0.35241247401897013</v>
          </cell>
        </row>
        <row r="82">
          <cell r="T82">
            <v>380.22726489165836</v>
          </cell>
          <cell r="AA82">
            <v>380.22726489165836</v>
          </cell>
          <cell r="AZ82">
            <v>934.28027038190987</v>
          </cell>
          <cell r="BR82">
            <v>0.33371210815276398</v>
          </cell>
          <cell r="BS82">
            <v>0.33881085331679456</v>
          </cell>
          <cell r="BT82">
            <v>0.34432688012813711</v>
          </cell>
          <cell r="BU82">
            <v>0.35033506685807364</v>
          </cell>
          <cell r="BV82">
            <v>0.356847712217571</v>
          </cell>
        </row>
        <row r="83">
          <cell r="T83">
            <v>382.9197966850092</v>
          </cell>
          <cell r="AA83">
            <v>382.9197966850092</v>
          </cell>
          <cell r="AZ83">
            <v>945.49915285420514</v>
          </cell>
          <cell r="BR83">
            <v>0.33819966114168204</v>
          </cell>
          <cell r="BS83">
            <v>0.34328633996847074</v>
          </cell>
          <cell r="BT83">
            <v>0.34878724718300724</v>
          </cell>
          <cell r="BU83">
            <v>0.354780025532897</v>
          </cell>
          <cell r="BV83">
            <v>0.36128295041617187</v>
          </cell>
        </row>
        <row r="84">
          <cell r="T84">
            <v>385.61232847836004</v>
          </cell>
          <cell r="AA84">
            <v>385.61232847836004</v>
          </cell>
          <cell r="AZ84">
            <v>956.71803532650029</v>
          </cell>
          <cell r="BR84">
            <v>0.3426872141306001</v>
          </cell>
          <cell r="BS84">
            <v>0.34776182662014699</v>
          </cell>
          <cell r="BT84">
            <v>0.35324761423787743</v>
          </cell>
          <cell r="BU84">
            <v>0.35922498420772037</v>
          </cell>
          <cell r="BV84">
            <v>0.36571818861477279</v>
          </cell>
        </row>
        <row r="85">
          <cell r="AZ85">
            <v>967.93691779879555</v>
          </cell>
          <cell r="BR85">
            <v>0.34717476711951822</v>
          </cell>
          <cell r="BS85">
            <v>0.35223731327182317</v>
          </cell>
          <cell r="BT85">
            <v>0.35770798129274756</v>
          </cell>
          <cell r="BU85">
            <v>0.36366994288254373</v>
          </cell>
          <cell r="BV85">
            <v>0.3701534268133736</v>
          </cell>
        </row>
        <row r="86">
          <cell r="AZ86">
            <v>979.1558002710907</v>
          </cell>
          <cell r="BR86">
            <v>0.35166232010843629</v>
          </cell>
          <cell r="BS86">
            <v>0.35671279992349941</v>
          </cell>
          <cell r="BT86">
            <v>0.36216834834761774</v>
          </cell>
          <cell r="BU86">
            <v>0.36811490155736715</v>
          </cell>
          <cell r="BV86">
            <v>0.37458866501197452</v>
          </cell>
        </row>
        <row r="87">
          <cell r="AZ87">
            <v>990.37468274338585</v>
          </cell>
          <cell r="BR87">
            <v>0.35614987309735435</v>
          </cell>
          <cell r="BS87">
            <v>0.36118828657517565</v>
          </cell>
          <cell r="BT87">
            <v>0.36662871540248787</v>
          </cell>
          <cell r="BU87">
            <v>0.37255986023219051</v>
          </cell>
          <cell r="BV87">
            <v>0.37902390321057533</v>
          </cell>
        </row>
        <row r="88">
          <cell r="AZ88">
            <v>1001.5935652156811</v>
          </cell>
          <cell r="BR88">
            <v>0.36063742608627247</v>
          </cell>
          <cell r="BS88">
            <v>0.36566377322685184</v>
          </cell>
          <cell r="BT88">
            <v>0.37108908245735805</v>
          </cell>
          <cell r="BU88">
            <v>0.37700481890701387</v>
          </cell>
          <cell r="BV88">
            <v>0.38345914140917625</v>
          </cell>
        </row>
        <row r="89">
          <cell r="AZ89">
            <v>1012.8124476879764</v>
          </cell>
          <cell r="BR89">
            <v>0.36512497907519054</v>
          </cell>
          <cell r="BS89">
            <v>0.37013925987852808</v>
          </cell>
          <cell r="BT89">
            <v>0.37554944951222818</v>
          </cell>
          <cell r="BU89">
            <v>0.38144977758183729</v>
          </cell>
          <cell r="BV89">
            <v>0.38789437960777706</v>
          </cell>
        </row>
        <row r="90">
          <cell r="AZ90">
            <v>1024.0313301602714</v>
          </cell>
          <cell r="BR90">
            <v>0.3696125320641086</v>
          </cell>
          <cell r="BS90">
            <v>0.37461474653020427</v>
          </cell>
          <cell r="BT90">
            <v>0.38000981656709837</v>
          </cell>
          <cell r="BU90">
            <v>0.38589473625666065</v>
          </cell>
          <cell r="BV90">
            <v>0.39232961780637798</v>
          </cell>
        </row>
        <row r="91">
          <cell r="AZ91">
            <v>1035.2502126325667</v>
          </cell>
          <cell r="BR91">
            <v>0.37410008505302672</v>
          </cell>
          <cell r="BS91">
            <v>0.37909023318188051</v>
          </cell>
          <cell r="BT91">
            <v>0.3844701836219685</v>
          </cell>
          <cell r="BU91">
            <v>0.39033969493148402</v>
          </cell>
          <cell r="BV91">
            <v>0.39676485600497885</v>
          </cell>
        </row>
        <row r="92">
          <cell r="AZ92">
            <v>1046.4690951048619</v>
          </cell>
          <cell r="BR92">
            <v>0.37858763804194479</v>
          </cell>
          <cell r="BS92">
            <v>0.3835657198335567</v>
          </cell>
          <cell r="BT92">
            <v>0.38893055067683868</v>
          </cell>
          <cell r="BU92">
            <v>0.39478465360630743</v>
          </cell>
          <cell r="BV92">
            <v>0.40159267628109274</v>
          </cell>
        </row>
        <row r="93">
          <cell r="AZ93">
            <v>1057.6879775771572</v>
          </cell>
          <cell r="BR93">
            <v>0.38307519103086285</v>
          </cell>
          <cell r="BS93">
            <v>0.38804120648523294</v>
          </cell>
          <cell r="BT93">
            <v>0.39339091773170881</v>
          </cell>
          <cell r="BU93">
            <v>0.3992296122811308</v>
          </cell>
          <cell r="BV93">
            <v>0.40747879643635859</v>
          </cell>
        </row>
        <row r="94">
          <cell r="AZ94">
            <v>1068.9068600494525</v>
          </cell>
          <cell r="BR94">
            <v>0.38756274401978097</v>
          </cell>
          <cell r="BS94">
            <v>0.39251669313690918</v>
          </cell>
          <cell r="BT94">
            <v>0.39785128478657894</v>
          </cell>
          <cell r="BU94">
            <v>0.40495102470991506</v>
          </cell>
          <cell r="BV94">
            <v>0.4133649165916245</v>
          </cell>
        </row>
        <row r="95">
          <cell r="AZ95">
            <v>1080.1257425217475</v>
          </cell>
          <cell r="BR95">
            <v>0.39205029700869903</v>
          </cell>
          <cell r="BS95">
            <v>0.39699217978858536</v>
          </cell>
          <cell r="BT95">
            <v>0.40315015376870966</v>
          </cell>
          <cell r="BU95">
            <v>0.41094005050296506</v>
          </cell>
          <cell r="BV95">
            <v>0.41925103674689035</v>
          </cell>
          <cell r="CI95">
            <v>25595187.438033622</v>
          </cell>
        </row>
        <row r="96">
          <cell r="AZ96">
            <v>1091.3446249940428</v>
          </cell>
          <cell r="BR96">
            <v>0.3965378499976171</v>
          </cell>
          <cell r="BS96">
            <v>0.40201699816057662</v>
          </cell>
          <cell r="BT96">
            <v>0.40922842292489858</v>
          </cell>
          <cell r="BU96">
            <v>0.41692907629601506</v>
          </cell>
          <cell r="BV96">
            <v>0.4251371569021562</v>
          </cell>
          <cell r="CI96">
            <v>39299695.13997744</v>
          </cell>
        </row>
        <row r="97">
          <cell r="AZ97">
            <v>1104.2585910459748</v>
          </cell>
          <cell r="BR97">
            <v>0.40141953034865824</v>
          </cell>
          <cell r="BS97">
            <v>0.40816761119939976</v>
          </cell>
          <cell r="BT97">
            <v>0.4153066920810875</v>
          </cell>
          <cell r="BU97">
            <v>0.42291810208906505</v>
          </cell>
          <cell r="BV97">
            <v>0.43102327705742211</v>
          </cell>
          <cell r="CI97">
            <v>71076473.332034007</v>
          </cell>
        </row>
        <row r="98">
          <cell r="AZ98">
            <v>1122.8958031741722</v>
          </cell>
          <cell r="BR98">
            <v>0.40763193439139078</v>
          </cell>
          <cell r="BS98">
            <v>0.4143182242382229</v>
          </cell>
          <cell r="BT98">
            <v>0.42138496123727642</v>
          </cell>
          <cell r="BU98">
            <v>0.42890712788211505</v>
          </cell>
          <cell r="BV98">
            <v>0.43690939721268796</v>
          </cell>
          <cell r="CI98">
            <v>153182775.87055838</v>
          </cell>
        </row>
        <row r="99">
          <cell r="AZ99">
            <v>1141.5330153023699</v>
          </cell>
          <cell r="BR99">
            <v>0.41384433843412333</v>
          </cell>
          <cell r="BS99">
            <v>0.42046883727704604</v>
          </cell>
          <cell r="BT99">
            <v>0.4274632303934654</v>
          </cell>
          <cell r="BU99">
            <v>0.43489615367516504</v>
          </cell>
          <cell r="BV99">
            <v>0.44279551736795381</v>
          </cell>
          <cell r="CI99">
            <v>335250169.34201324</v>
          </cell>
        </row>
        <row r="100">
          <cell r="AZ100">
            <v>1160.1702274305676</v>
          </cell>
          <cell r="BR100">
            <v>0.42005674247685587</v>
          </cell>
          <cell r="BS100">
            <v>0.42661945031586923</v>
          </cell>
          <cell r="BT100">
            <v>0.43354149954965432</v>
          </cell>
          <cell r="BU100">
            <v>0.44088517946821504</v>
          </cell>
          <cell r="BV100">
            <v>0.44868163752321966</v>
          </cell>
          <cell r="CI100">
            <v>806314294.48189902</v>
          </cell>
        </row>
        <row r="101">
          <cell r="AZ101">
            <v>1178.8074395587651</v>
          </cell>
          <cell r="BR101">
            <v>0.42626914651958836</v>
          </cell>
          <cell r="BS101">
            <v>0.43277006335469237</v>
          </cell>
          <cell r="BT101">
            <v>0.43961976870584324</v>
          </cell>
          <cell r="BU101">
            <v>0.44687420526126503</v>
          </cell>
          <cell r="BV101">
            <v>0.45456775767848556</v>
          </cell>
          <cell r="CI101">
            <v>2622416268.4336925</v>
          </cell>
        </row>
        <row r="102">
          <cell r="AZ102">
            <v>1197.4446516869627</v>
          </cell>
          <cell r="BR102">
            <v>0.4324815505623209</v>
          </cell>
          <cell r="BS102">
            <v>0.43892067639351551</v>
          </cell>
          <cell r="BT102">
            <v>0.44569803786203216</v>
          </cell>
          <cell r="BU102">
            <v>0.45286323105431503</v>
          </cell>
          <cell r="BV102">
            <v>0.46045387783375141</v>
          </cell>
          <cell r="CI102">
            <v>7593499616.6814852</v>
          </cell>
        </row>
        <row r="103">
          <cell r="AZ103">
            <v>1216.0818638151604</v>
          </cell>
          <cell r="BR103">
            <v>0.43869395460505345</v>
          </cell>
          <cell r="BS103">
            <v>0.44507128943233865</v>
          </cell>
          <cell r="BT103">
            <v>0.45177630701822113</v>
          </cell>
          <cell r="BU103">
            <v>0.45885225684736503</v>
          </cell>
          <cell r="BV103">
            <v>0.46633999798901726</v>
          </cell>
          <cell r="CI103">
            <v>21652973232.00103</v>
          </cell>
        </row>
        <row r="104">
          <cell r="AZ104">
            <v>1234.7190759433579</v>
          </cell>
          <cell r="BR104">
            <v>0.44490635864778599</v>
          </cell>
          <cell r="BS104">
            <v>0.45122190247116184</v>
          </cell>
          <cell r="BT104">
            <v>0.45785457617441006</v>
          </cell>
          <cell r="BU104">
            <v>0.46484128264041502</v>
          </cell>
          <cell r="BV104">
            <v>0.47222611814428317</v>
          </cell>
          <cell r="CI104">
            <v>62608121199.187866</v>
          </cell>
        </row>
        <row r="105">
          <cell r="BR105">
            <v>0.45111876269051854</v>
          </cell>
          <cell r="BS105">
            <v>0.45737251550998498</v>
          </cell>
          <cell r="BT105">
            <v>0.46393284533059898</v>
          </cell>
          <cell r="BU105">
            <v>0.47083030843346502</v>
          </cell>
          <cell r="BV105">
            <v>0.47811223829954902</v>
          </cell>
          <cell r="CI105">
            <v>132225229769.88727</v>
          </cell>
        </row>
        <row r="106">
          <cell r="BR106">
            <v>0.45733116673325103</v>
          </cell>
          <cell r="BS106">
            <v>0.46352312854880812</v>
          </cell>
          <cell r="BT106">
            <v>0.4700111144867879</v>
          </cell>
          <cell r="BU106">
            <v>0.47681933422651501</v>
          </cell>
          <cell r="BV106">
            <v>0.48399835845481487</v>
          </cell>
          <cell r="CI106">
            <v>240350689545.45502</v>
          </cell>
        </row>
        <row r="107">
          <cell r="BR107">
            <v>0.46354357077598357</v>
          </cell>
          <cell r="BS107">
            <v>0.46967374158763131</v>
          </cell>
          <cell r="BT107">
            <v>0.47608938364297687</v>
          </cell>
          <cell r="BU107">
            <v>0.48280836001956506</v>
          </cell>
          <cell r="BV107">
            <v>0.48988447861008078</v>
          </cell>
          <cell r="CI107">
            <v>402497766932.65515</v>
          </cell>
        </row>
        <row r="108">
          <cell r="BR108">
            <v>0.46975597481871612</v>
          </cell>
          <cell r="BS108">
            <v>0.47582435462645445</v>
          </cell>
          <cell r="BT108">
            <v>0.48216765279916579</v>
          </cell>
          <cell r="BU108">
            <v>0.488797385812615</v>
          </cell>
          <cell r="BV108">
            <v>0.49577059876534663</v>
          </cell>
          <cell r="CI108">
            <v>624473665704.66797</v>
          </cell>
        </row>
        <row r="109">
          <cell r="BR109">
            <v>0.47596837886144866</v>
          </cell>
          <cell r="BS109">
            <v>0.48197496766527759</v>
          </cell>
          <cell r="BT109">
            <v>0.48824592195535471</v>
          </cell>
          <cell r="BU109">
            <v>0.49478641160566506</v>
          </cell>
          <cell r="BV109">
            <v>0.50163308331376211</v>
          </cell>
          <cell r="CI109">
            <v>979669881401.04163</v>
          </cell>
        </row>
        <row r="110">
          <cell r="BR110">
            <v>0.4821807829041812</v>
          </cell>
          <cell r="BS110">
            <v>0.48812558070410073</v>
          </cell>
          <cell r="BT110">
            <v>0.49432419111154369</v>
          </cell>
          <cell r="BU110">
            <v>0.50075362963333392</v>
          </cell>
          <cell r="BV110">
            <v>0.50743522904214533</v>
          </cell>
          <cell r="CI110">
            <v>1192016109948.449</v>
          </cell>
        </row>
        <row r="111">
          <cell r="BR111">
            <v>0.48839318694691369</v>
          </cell>
          <cell r="BS111">
            <v>0.49427619374292392</v>
          </cell>
          <cell r="BT111">
            <v>0.50038694214687363</v>
          </cell>
          <cell r="BU111">
            <v>0.50657422497723037</v>
          </cell>
          <cell r="BV111">
            <v>0.51323737477052855</v>
          </cell>
        </row>
        <row r="112">
          <cell r="BR112">
            <v>0.49460559098964629</v>
          </cell>
          <cell r="BS112">
            <v>0.50040791746394853</v>
          </cell>
          <cell r="BT112">
            <v>0.50623084452715539</v>
          </cell>
          <cell r="BU112">
            <v>0.51239482032112682</v>
          </cell>
          <cell r="BV112">
            <v>0.51903952049891178</v>
          </cell>
        </row>
        <row r="113">
          <cell r="BR113">
            <v>0.50077857303203788</v>
          </cell>
          <cell r="BS113">
            <v>0.50628632094726678</v>
          </cell>
          <cell r="BT113">
            <v>0.51207474690743715</v>
          </cell>
          <cell r="BU113">
            <v>0.51821541566502327</v>
          </cell>
          <cell r="BV113">
            <v>0.52484166622729511</v>
          </cell>
        </row>
        <row r="114">
          <cell r="BR114">
            <v>0.50669157990902158</v>
          </cell>
          <cell r="BS114">
            <v>0.51216472443058492</v>
          </cell>
          <cell r="BT114">
            <v>0.51791864928771891</v>
          </cell>
          <cell r="BU114">
            <v>0.52403601100891972</v>
          </cell>
          <cell r="BV114">
            <v>0.53064381195567834</v>
          </cell>
        </row>
        <row r="115">
          <cell r="BR115">
            <v>0.51260458678600529</v>
          </cell>
          <cell r="BS115">
            <v>0.51804312791390317</v>
          </cell>
          <cell r="BT115">
            <v>0.52376255166800068</v>
          </cell>
          <cell r="BU115">
            <v>0.52985660635281617</v>
          </cell>
          <cell r="BV115">
            <v>0.53644595768406156</v>
          </cell>
        </row>
        <row r="116">
          <cell r="BR116">
            <v>0.518517593662989</v>
          </cell>
          <cell r="BS116">
            <v>0.52392153139722131</v>
          </cell>
          <cell r="BT116">
            <v>0.52960645404828244</v>
          </cell>
          <cell r="BU116">
            <v>0.53567720169671262</v>
          </cell>
          <cell r="BV116">
            <v>0.54224810341244478</v>
          </cell>
        </row>
        <row r="117">
          <cell r="BR117">
            <v>0.5244306005399727</v>
          </cell>
          <cell r="BS117">
            <v>0.52979993488053956</v>
          </cell>
          <cell r="BT117">
            <v>0.5354503564285642</v>
          </cell>
          <cell r="BU117">
            <v>0.54149779704060907</v>
          </cell>
          <cell r="BV117">
            <v>0.54805024914082801</v>
          </cell>
        </row>
        <row r="118">
          <cell r="BR118">
            <v>0.53034360741695641</v>
          </cell>
          <cell r="BS118">
            <v>0.5356783383638577</v>
          </cell>
          <cell r="BT118">
            <v>0.54129425880884596</v>
          </cell>
          <cell r="BU118">
            <v>0.54731839238450553</v>
          </cell>
          <cell r="BV118">
            <v>0.55385239486921134</v>
          </cell>
        </row>
        <row r="119">
          <cell r="BR119">
            <v>0.53625661429394011</v>
          </cell>
          <cell r="BS119">
            <v>0.54155674184717595</v>
          </cell>
          <cell r="BT119">
            <v>0.54713816118912773</v>
          </cell>
          <cell r="BU119">
            <v>0.55313898772840198</v>
          </cell>
          <cell r="BV119">
            <v>0.55965454059759456</v>
          </cell>
        </row>
        <row r="120">
          <cell r="BR120">
            <v>0.54216962117092382</v>
          </cell>
          <cell r="BS120">
            <v>0.54743514533049409</v>
          </cell>
          <cell r="BT120">
            <v>0.55298206356940949</v>
          </cell>
          <cell r="BU120">
            <v>0.55895958307229843</v>
          </cell>
          <cell r="BV120">
            <v>0.56545668632597779</v>
          </cell>
        </row>
        <row r="121">
          <cell r="BR121">
            <v>0.54808262804790753</v>
          </cell>
          <cell r="BS121">
            <v>0.55331354881381234</v>
          </cell>
          <cell r="BT121">
            <v>0.55882596594969125</v>
          </cell>
          <cell r="BU121">
            <v>0.56478017841619488</v>
          </cell>
          <cell r="BV121">
            <v>0.57125883205436101</v>
          </cell>
        </row>
        <row r="122">
          <cell r="BR122">
            <v>0.55399563492489123</v>
          </cell>
          <cell r="BS122">
            <v>0.55919195229713048</v>
          </cell>
          <cell r="BT122">
            <v>0.56466986832997301</v>
          </cell>
          <cell r="BU122">
            <v>0.57060077376009133</v>
          </cell>
          <cell r="BV122">
            <v>0.57706097778274423</v>
          </cell>
        </row>
        <row r="123">
          <cell r="BR123">
            <v>0.55990864180187494</v>
          </cell>
          <cell r="BS123">
            <v>0.56507035578044862</v>
          </cell>
          <cell r="BT123">
            <v>0.57051377071025478</v>
          </cell>
          <cell r="BU123">
            <v>0.57642136910398767</v>
          </cell>
          <cell r="BV123">
            <v>0.58286312351112757</v>
          </cell>
        </row>
        <row r="124">
          <cell r="BR124">
            <v>0.56582164867885865</v>
          </cell>
          <cell r="BS124">
            <v>0.57094875926376687</v>
          </cell>
          <cell r="BT124">
            <v>0.57635767309053654</v>
          </cell>
          <cell r="BU124">
            <v>0.58224196444788412</v>
          </cell>
          <cell r="BV124">
            <v>0.58866526923951079</v>
          </cell>
        </row>
        <row r="125">
          <cell r="BR125">
            <v>0.57173465555584246</v>
          </cell>
          <cell r="BS125">
            <v>0.57682716274708512</v>
          </cell>
          <cell r="BT125">
            <v>0.5822015754708183</v>
          </cell>
          <cell r="BU125">
            <v>0.58806255979178057</v>
          </cell>
          <cell r="BV125">
            <v>0.59446741496789401</v>
          </cell>
        </row>
        <row r="126">
          <cell r="BR126">
            <v>0.57764766243282617</v>
          </cell>
          <cell r="BS126">
            <v>0.58270556623040326</v>
          </cell>
          <cell r="BT126">
            <v>0.58804547785110006</v>
          </cell>
          <cell r="BU126">
            <v>0.59388315513567702</v>
          </cell>
          <cell r="BV126">
            <v>0.60027333906287017</v>
          </cell>
        </row>
        <row r="127">
          <cell r="BR127">
            <v>0.58356066930980988</v>
          </cell>
          <cell r="BS127">
            <v>0.5885839697137214</v>
          </cell>
          <cell r="BT127">
            <v>0.59388938023138182</v>
          </cell>
          <cell r="BU127">
            <v>0.59970375047957347</v>
          </cell>
          <cell r="BV127">
            <v>0.60615681205405592</v>
          </cell>
        </row>
        <row r="128">
          <cell r="BR128">
            <v>0.58947367618679358</v>
          </cell>
          <cell r="BS128">
            <v>0.59446237319703965</v>
          </cell>
          <cell r="BT128">
            <v>0.59973328261166359</v>
          </cell>
          <cell r="BU128">
            <v>0.60561235880083264</v>
          </cell>
          <cell r="BV128">
            <v>0.61204028504524155</v>
          </cell>
        </row>
        <row r="129">
          <cell r="BR129">
            <v>0.59538668306377729</v>
          </cell>
          <cell r="BS129">
            <v>0.60034363735546625</v>
          </cell>
          <cell r="BT129">
            <v>0.60565867513789651</v>
          </cell>
          <cell r="BU129">
            <v>0.61152568692117171</v>
          </cell>
          <cell r="BV129">
            <v>0.6179237580364273</v>
          </cell>
        </row>
        <row r="130">
          <cell r="BR130">
            <v>0.60130378093982573</v>
          </cell>
          <cell r="BS130">
            <v>0.60627138753265042</v>
          </cell>
          <cell r="BT130">
            <v>0.61158796476256427</v>
          </cell>
          <cell r="BU130">
            <v>0.61743901504151077</v>
          </cell>
          <cell r="BV130">
            <v>0.62380723102761293</v>
          </cell>
        </row>
        <row r="131">
          <cell r="BR131">
            <v>0.60723540002949561</v>
          </cell>
          <cell r="BS131">
            <v>0.61219913770983458</v>
          </cell>
          <cell r="BT131">
            <v>0.61751725438723215</v>
          </cell>
          <cell r="BU131">
            <v>0.62335234316184984</v>
          </cell>
          <cell r="BV131">
            <v>0.62969070401879867</v>
          </cell>
        </row>
        <row r="132">
          <cell r="BR132">
            <v>0.6131670191191656</v>
          </cell>
          <cell r="BS132">
            <v>0.61812688788701875</v>
          </cell>
          <cell r="BT132">
            <v>0.62344654401189992</v>
          </cell>
          <cell r="BU132">
            <v>0.62926567128218891</v>
          </cell>
          <cell r="BV132">
            <v>0.63557417700998431</v>
          </cell>
        </row>
        <row r="133">
          <cell r="BR133">
            <v>0.61909863820883548</v>
          </cell>
          <cell r="BS133">
            <v>0.62405463806420292</v>
          </cell>
          <cell r="BT133">
            <v>0.62937583363656779</v>
          </cell>
          <cell r="BU133">
            <v>0.63517899940252798</v>
          </cell>
          <cell r="BV133">
            <v>0.64145765000117005</v>
          </cell>
        </row>
        <row r="134">
          <cell r="BR134">
            <v>0.62503025729850537</v>
          </cell>
          <cell r="BS134">
            <v>0.62998238824138708</v>
          </cell>
          <cell r="BT134">
            <v>0.63530512326123556</v>
          </cell>
          <cell r="BU134">
            <v>0.64109232752286716</v>
          </cell>
          <cell r="BV134">
            <v>0.64734112299235569</v>
          </cell>
        </row>
        <row r="135">
          <cell r="BR135">
            <v>0.63096187638817525</v>
          </cell>
          <cell r="BS135">
            <v>0.63591013841857125</v>
          </cell>
          <cell r="BT135">
            <v>0.64123441288590344</v>
          </cell>
          <cell r="BU135">
            <v>0.64700565564320622</v>
          </cell>
          <cell r="BV135">
            <v>0.65322459598354143</v>
          </cell>
        </row>
        <row r="136">
          <cell r="BR136">
            <v>0.63689349547784524</v>
          </cell>
          <cell r="BS136">
            <v>0.64183788859575541</v>
          </cell>
          <cell r="BT136">
            <v>0.6471637025105712</v>
          </cell>
          <cell r="BU136">
            <v>0.65291898376354529</v>
          </cell>
          <cell r="BV136">
            <v>0.65910806897472707</v>
          </cell>
        </row>
        <row r="137">
          <cell r="BR137">
            <v>0.64282511456751512</v>
          </cell>
          <cell r="BS137">
            <v>0.64776563877293958</v>
          </cell>
          <cell r="BT137">
            <v>0.65309299213523908</v>
          </cell>
          <cell r="BU137">
            <v>0.65883231188388436</v>
          </cell>
          <cell r="BV137">
            <v>0.66499154196591281</v>
          </cell>
        </row>
        <row r="138">
          <cell r="BR138">
            <v>0.648756733657185</v>
          </cell>
          <cell r="BS138">
            <v>0.65369338895012374</v>
          </cell>
          <cell r="BT138">
            <v>0.65902228175990685</v>
          </cell>
          <cell r="BU138">
            <v>0.66474564000422343</v>
          </cell>
          <cell r="BV138">
            <v>0.67087501495709856</v>
          </cell>
        </row>
        <row r="139">
          <cell r="BR139">
            <v>0.654688352746855</v>
          </cell>
          <cell r="BS139">
            <v>0.65962113912730791</v>
          </cell>
          <cell r="BT139">
            <v>0.66495157138457472</v>
          </cell>
          <cell r="BU139">
            <v>0.67065896812456249</v>
          </cell>
          <cell r="BV139">
            <v>0.67675848794828419</v>
          </cell>
        </row>
        <row r="140">
          <cell r="BR140">
            <v>0.66061997183652488</v>
          </cell>
          <cell r="BS140">
            <v>0.66554888930449208</v>
          </cell>
          <cell r="BT140">
            <v>0.67088086100924249</v>
          </cell>
          <cell r="BU140">
            <v>0.67657229624490167</v>
          </cell>
          <cell r="BV140">
            <v>0.68264196093946994</v>
          </cell>
          <cell r="CE140">
            <v>0</v>
          </cell>
          <cell r="CI140">
            <v>28841127.145805653</v>
          </cell>
        </row>
        <row r="141">
          <cell r="BR141">
            <v>0.66655159092619476</v>
          </cell>
          <cell r="BS141">
            <v>0.67147663948167624</v>
          </cell>
          <cell r="BT141">
            <v>0.67681015063391037</v>
          </cell>
          <cell r="BU141">
            <v>0.68248562436524074</v>
          </cell>
          <cell r="BV141">
            <v>0.68852543393065557</v>
          </cell>
          <cell r="CE141">
            <v>0</v>
          </cell>
          <cell r="CI141">
            <v>44677203.144622259</v>
          </cell>
        </row>
        <row r="142">
          <cell r="BR142">
            <v>0.67248321001586475</v>
          </cell>
          <cell r="BS142">
            <v>0.6774043896588603</v>
          </cell>
          <cell r="BT142">
            <v>0.68273944025857813</v>
          </cell>
          <cell r="BU142">
            <v>0.68839895248557981</v>
          </cell>
          <cell r="BV142">
            <v>0.69440890692184132</v>
          </cell>
          <cell r="CE142">
            <v>0</v>
          </cell>
          <cell r="CI142">
            <v>82757398.988321126</v>
          </cell>
        </row>
        <row r="143">
          <cell r="BR143">
            <v>0.67841482910553463</v>
          </cell>
          <cell r="BS143">
            <v>0.68333213983604446</v>
          </cell>
          <cell r="BT143">
            <v>0.68866872988324601</v>
          </cell>
          <cell r="BU143">
            <v>0.69431228060591887</v>
          </cell>
          <cell r="BV143">
            <v>0.70035168086977617</v>
          </cell>
          <cell r="CE143">
            <v>0</v>
          </cell>
          <cell r="CI143">
            <v>185262947.90829471</v>
          </cell>
        </row>
        <row r="144">
          <cell r="BR144">
            <v>0.68434644819520452</v>
          </cell>
          <cell r="BS144">
            <v>0.68925989001322863</v>
          </cell>
          <cell r="BT144">
            <v>0.69459801950791378</v>
          </cell>
          <cell r="BU144">
            <v>0.70026935907288157</v>
          </cell>
          <cell r="BV144">
            <v>0.70742844916559944</v>
          </cell>
          <cell r="CE144">
            <v>0</v>
          </cell>
          <cell r="CI144">
            <v>417674259.3327558</v>
          </cell>
        </row>
        <row r="145">
          <cell r="BR145">
            <v>0.69027806728487451</v>
          </cell>
          <cell r="BS145">
            <v>0.69518764019041279</v>
          </cell>
          <cell r="BT145">
            <v>0.70062459945173894</v>
          </cell>
          <cell r="BU145">
            <v>0.70732940770911124</v>
          </cell>
          <cell r="BV145">
            <v>0.7145052174614227</v>
          </cell>
          <cell r="CE145">
            <v>0</v>
          </cell>
          <cell r="CI145">
            <v>1050979720.2136756</v>
          </cell>
        </row>
        <row r="146">
          <cell r="BR146">
            <v>0.69620968637454439</v>
          </cell>
          <cell r="BS146">
            <v>0.7013126364017831</v>
          </cell>
          <cell r="BT146">
            <v>0.70764786307442173</v>
          </cell>
          <cell r="BU146">
            <v>0.71438945634534079</v>
          </cell>
          <cell r="BV146">
            <v>0.72158198575724597</v>
          </cell>
          <cell r="CE146">
            <v>0</v>
          </cell>
          <cell r="CI146">
            <v>3568764487.5235877</v>
          </cell>
        </row>
        <row r="147">
          <cell r="BR147">
            <v>0.70245349430553872</v>
          </cell>
          <cell r="BS147">
            <v>0.70828865205450187</v>
          </cell>
          <cell r="BT147">
            <v>0.71467112669710453</v>
          </cell>
          <cell r="BU147">
            <v>0.72144950498157046</v>
          </cell>
          <cell r="BV147">
            <v>0.72865875405306924</v>
          </cell>
          <cell r="CE147">
            <v>0</v>
          </cell>
          <cell r="CI147">
            <v>11283038530.701887</v>
          </cell>
        </row>
        <row r="148">
          <cell r="BR148">
            <v>0.70924990607506189</v>
          </cell>
          <cell r="BS148">
            <v>0.71526466770722053</v>
          </cell>
          <cell r="BT148">
            <v>0.72169439031978733</v>
          </cell>
          <cell r="BU148">
            <v>0.72850955361780001</v>
          </cell>
          <cell r="BV148">
            <v>0.7357355223488925</v>
          </cell>
          <cell r="CE148">
            <v>0</v>
          </cell>
          <cell r="CI148">
            <v>33750235101.118324</v>
          </cell>
        </row>
        <row r="149">
          <cell r="BR149">
            <v>0.71604631784458506</v>
          </cell>
          <cell r="BS149">
            <v>0.7222406833599393</v>
          </cell>
          <cell r="BT149">
            <v>0.72871765394247001</v>
          </cell>
          <cell r="BU149">
            <v>0.73556960225402968</v>
          </cell>
          <cell r="BV149">
            <v>0.74281229064471577</v>
          </cell>
          <cell r="CE149">
            <v>0</v>
          </cell>
          <cell r="CI149">
            <v>95140274108.485168</v>
          </cell>
        </row>
        <row r="150">
          <cell r="BR150">
            <v>0.72284272961410811</v>
          </cell>
          <cell r="BS150">
            <v>0.72921669901265795</v>
          </cell>
          <cell r="BT150">
            <v>0.73574091756515281</v>
          </cell>
          <cell r="BU150">
            <v>0.74262965089025934</v>
          </cell>
          <cell r="BV150">
            <v>0.74988905894053903</v>
          </cell>
          <cell r="CE150">
            <v>0</v>
          </cell>
          <cell r="CI150">
            <v>186634865841.71704</v>
          </cell>
        </row>
        <row r="151">
          <cell r="BR151">
            <v>0.72963914138363128</v>
          </cell>
          <cell r="BS151">
            <v>0.73619271466537661</v>
          </cell>
          <cell r="BT151">
            <v>0.7427641811878356</v>
          </cell>
          <cell r="BU151">
            <v>0.7496896995264889</v>
          </cell>
          <cell r="BV151">
            <v>0.7569658272363623</v>
          </cell>
          <cell r="CE151">
            <v>0</v>
          </cell>
          <cell r="CI151">
            <v>313884916124.29968</v>
          </cell>
        </row>
        <row r="152">
          <cell r="BR152">
            <v>0.73643555315315434</v>
          </cell>
          <cell r="BS152">
            <v>0.74316873031809538</v>
          </cell>
          <cell r="BT152">
            <v>0.7497874448105184</v>
          </cell>
          <cell r="BU152">
            <v>0.75674974816271856</v>
          </cell>
          <cell r="BV152">
            <v>0.76404259553218556</v>
          </cell>
          <cell r="CE152">
            <v>0</v>
          </cell>
          <cell r="CI152">
            <v>492229650250.09351</v>
          </cell>
        </row>
        <row r="153">
          <cell r="BR153">
            <v>0.74323196492267751</v>
          </cell>
          <cell r="BS153">
            <v>0.75014474597081404</v>
          </cell>
          <cell r="BT153">
            <v>0.75681070843320108</v>
          </cell>
          <cell r="BU153">
            <v>0.76380979679894812</v>
          </cell>
          <cell r="BV153">
            <v>0.77111936382800883</v>
          </cell>
          <cell r="CE153">
            <v>0</v>
          </cell>
          <cell r="CI153">
            <v>731875146326.95374</v>
          </cell>
        </row>
        <row r="154">
          <cell r="BR154">
            <v>0.75002837669220068</v>
          </cell>
          <cell r="BS154">
            <v>0.75712076162353281</v>
          </cell>
          <cell r="BT154">
            <v>0.76383397205588388</v>
          </cell>
          <cell r="BU154">
            <v>0.77086984543517778</v>
          </cell>
          <cell r="BV154">
            <v>0.7781961321238321</v>
          </cell>
          <cell r="CE154">
            <v>0</v>
          </cell>
          <cell r="CI154">
            <v>1119451824463.2834</v>
          </cell>
        </row>
        <row r="155">
          <cell r="BR155">
            <v>0.75682478846172374</v>
          </cell>
          <cell r="BS155">
            <v>0.76409677727625147</v>
          </cell>
          <cell r="BT155">
            <v>0.77085723567856668</v>
          </cell>
          <cell r="BU155">
            <v>0.77792989407140745</v>
          </cell>
          <cell r="BV155">
            <v>0.78527290041965536</v>
          </cell>
          <cell r="CE155">
            <v>0</v>
          </cell>
          <cell r="CI155">
            <v>1298071306938.6436</v>
          </cell>
        </row>
        <row r="156">
          <cell r="BR156">
            <v>0.76362120023124691</v>
          </cell>
          <cell r="BS156">
            <v>0.77107279292897024</v>
          </cell>
          <cell r="BT156">
            <v>0.77788049930124947</v>
          </cell>
          <cell r="BU156">
            <v>0.784989942707637</v>
          </cell>
          <cell r="BV156">
            <v>0.79234966871547863</v>
          </cell>
        </row>
        <row r="157">
          <cell r="BR157">
            <v>0.77041761200076997</v>
          </cell>
          <cell r="BS157">
            <v>0.7780488085816889</v>
          </cell>
          <cell r="BT157">
            <v>0.78490376292393216</v>
          </cell>
          <cell r="BU157">
            <v>0.79204999134386667</v>
          </cell>
          <cell r="BV157">
            <v>0.79942643701130189</v>
          </cell>
        </row>
        <row r="158">
          <cell r="BR158">
            <v>0.77721402377029314</v>
          </cell>
          <cell r="BS158">
            <v>0.78502482423440767</v>
          </cell>
          <cell r="BT158">
            <v>0.79192702654661495</v>
          </cell>
          <cell r="BU158">
            <v>0.79911003998009633</v>
          </cell>
          <cell r="BV158">
            <v>0.8</v>
          </cell>
        </row>
        <row r="159">
          <cell r="BR159">
            <v>0.78401043553981631</v>
          </cell>
          <cell r="BS159">
            <v>0.79200083988712633</v>
          </cell>
          <cell r="BT159">
            <v>0.79895029016929775</v>
          </cell>
          <cell r="BU159">
            <v>0.8</v>
          </cell>
          <cell r="BV159">
            <v>0.8</v>
          </cell>
        </row>
        <row r="160">
          <cell r="BR160">
            <v>0.79080684730933937</v>
          </cell>
          <cell r="BS160">
            <v>0.7989768555398451</v>
          </cell>
          <cell r="BT160">
            <v>0.8</v>
          </cell>
          <cell r="BU160">
            <v>0.8</v>
          </cell>
          <cell r="BV160">
            <v>0.8</v>
          </cell>
        </row>
        <row r="161">
          <cell r="BR161">
            <v>0.79760325907886254</v>
          </cell>
          <cell r="BS161">
            <v>0.8</v>
          </cell>
          <cell r="BT161">
            <v>0.8</v>
          </cell>
          <cell r="BU161">
            <v>0.8</v>
          </cell>
          <cell r="BV161">
            <v>0.8</v>
          </cell>
        </row>
        <row r="162">
          <cell r="BR162">
            <v>0.8</v>
          </cell>
          <cell r="BS162">
            <v>0.8</v>
          </cell>
          <cell r="BT162">
            <v>0.8</v>
          </cell>
          <cell r="BU162">
            <v>0.8</v>
          </cell>
          <cell r="BV162">
            <v>0.8</v>
          </cell>
        </row>
        <row r="163">
          <cell r="BR163">
            <v>0.8</v>
          </cell>
          <cell r="BS163">
            <v>0.8</v>
          </cell>
          <cell r="BT163">
            <v>0.8</v>
          </cell>
          <cell r="BU163">
            <v>0.8</v>
          </cell>
          <cell r="BV163">
            <v>0.8</v>
          </cell>
        </row>
        <row r="164">
          <cell r="BR164">
            <v>0.8</v>
          </cell>
          <cell r="BS164">
            <v>0.8</v>
          </cell>
          <cell r="BT164">
            <v>0.8</v>
          </cell>
          <cell r="BU164">
            <v>0.8</v>
          </cell>
          <cell r="BV164">
            <v>0.8</v>
          </cell>
        </row>
        <row r="185">
          <cell r="CE185">
            <v>0</v>
          </cell>
          <cell r="CI185">
            <v>31161487.58777564</v>
          </cell>
        </row>
        <row r="186">
          <cell r="CE186">
            <v>0</v>
          </cell>
          <cell r="CI186">
            <v>49019110.912107497</v>
          </cell>
        </row>
        <row r="187">
          <cell r="CE187">
            <v>0</v>
          </cell>
          <cell r="CI187">
            <v>93070620.256303489</v>
          </cell>
        </row>
        <row r="188">
          <cell r="CE188">
            <v>0</v>
          </cell>
          <cell r="CI188">
            <v>211004963.70177728</v>
          </cell>
        </row>
        <row r="189">
          <cell r="CE189">
            <v>0</v>
          </cell>
          <cell r="CI189">
            <v>467560414.91993719</v>
          </cell>
        </row>
        <row r="190">
          <cell r="CE190">
            <v>0</v>
          </cell>
          <cell r="CI190">
            <v>1210037785.3281224</v>
          </cell>
        </row>
        <row r="191">
          <cell r="CE191">
            <v>0</v>
          </cell>
          <cell r="CI191">
            <v>4078618201.336421</v>
          </cell>
        </row>
        <row r="192">
          <cell r="CE192">
            <v>0</v>
          </cell>
          <cell r="CI192">
            <v>13516551456.472252</v>
          </cell>
        </row>
        <row r="193">
          <cell r="CE193">
            <v>0</v>
          </cell>
          <cell r="CI193">
            <v>40705878038.987946</v>
          </cell>
        </row>
        <row r="194">
          <cell r="CE194">
            <v>0</v>
          </cell>
          <cell r="CI194">
            <v>105274414590.83038</v>
          </cell>
        </row>
        <row r="195">
          <cell r="CE195">
            <v>0</v>
          </cell>
          <cell r="CI195">
            <v>200071878771.50549</v>
          </cell>
        </row>
        <row r="196">
          <cell r="CE196">
            <v>0</v>
          </cell>
          <cell r="CI196">
            <v>335935778045.75574</v>
          </cell>
        </row>
        <row r="197">
          <cell r="CE197">
            <v>0</v>
          </cell>
          <cell r="CI197">
            <v>528914062291.51312</v>
          </cell>
        </row>
        <row r="198">
          <cell r="CE198">
            <v>0</v>
          </cell>
          <cell r="CI198">
            <v>789659081387.96533</v>
          </cell>
        </row>
        <row r="199">
          <cell r="CE199">
            <v>0</v>
          </cell>
          <cell r="CI199">
            <v>1193411094945.5354</v>
          </cell>
        </row>
        <row r="200">
          <cell r="CE200">
            <v>0</v>
          </cell>
          <cell r="CI200">
            <v>1327544838500.6428</v>
          </cell>
        </row>
      </sheetData>
      <sheetData sheetId="3">
        <row r="6">
          <cell r="AH6">
            <v>3.6851450885227148</v>
          </cell>
          <cell r="AM6">
            <v>3.6851450885227148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Y6">
            <v>4552085.3649524748</v>
          </cell>
          <cell r="CH6">
            <v>1139.997730028188</v>
          </cell>
        </row>
        <row r="7">
          <cell r="AH7">
            <v>7.3702901770454297</v>
          </cell>
          <cell r="AM7">
            <v>7.3702901770454297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Y7">
            <v>14605011.911430512</v>
          </cell>
          <cell r="CH7">
            <v>5015.8460293880971</v>
          </cell>
        </row>
        <row r="8">
          <cell r="AH8">
            <v>11.055435265568144</v>
          </cell>
          <cell r="AM8">
            <v>11.055435265568144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Y8">
            <v>39900547.406593487</v>
          </cell>
          <cell r="CH8">
            <v>14278.3963310789</v>
          </cell>
        </row>
        <row r="9">
          <cell r="AH9">
            <v>14.740580354090859</v>
          </cell>
          <cell r="AM9">
            <v>14.740580354090859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Y9">
            <v>105653068.82202193</v>
          </cell>
          <cell r="CH9">
            <v>29777.710459914444</v>
          </cell>
        </row>
        <row r="10">
          <cell r="AH10">
            <v>19.981481134520685</v>
          </cell>
          <cell r="AM10">
            <v>19.981481134520685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Y10">
            <v>263206512.18878919</v>
          </cell>
          <cell r="CH10">
            <v>66127.861803275795</v>
          </cell>
        </row>
        <row r="11">
          <cell r="AH11">
            <v>26.984181245917359</v>
          </cell>
          <cell r="AM11">
            <v>26.984181245917359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Y11">
            <v>724962625.15419984</v>
          </cell>
          <cell r="CH11">
            <v>156065.55989726319</v>
          </cell>
        </row>
        <row r="12">
          <cell r="AH12">
            <v>34.065834593576653</v>
          </cell>
          <cell r="AM12">
            <v>34.065834593576653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Y12">
            <v>2306532232.5958452</v>
          </cell>
          <cell r="CH12">
            <v>332331.0881712652</v>
          </cell>
        </row>
        <row r="13">
          <cell r="AH13">
            <v>38.952414802169884</v>
          </cell>
          <cell r="AM13">
            <v>38.952414802169884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Y13">
            <v>7320972756.6756468</v>
          </cell>
          <cell r="CH13">
            <v>672047.58037591726</v>
          </cell>
        </row>
        <row r="14">
          <cell r="AH14">
            <v>42.899452300292722</v>
          </cell>
          <cell r="AM14">
            <v>42.899452300292722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Y14">
            <v>18944640657.381523</v>
          </cell>
          <cell r="CH14">
            <v>1285843.8073840542</v>
          </cell>
        </row>
        <row r="15">
          <cell r="AH15">
            <v>46.919699968565261</v>
          </cell>
          <cell r="AM15">
            <v>46.919699968565261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Y15">
            <v>51668327272.327553</v>
          </cell>
          <cell r="CH15">
            <v>6005455.2559127994</v>
          </cell>
        </row>
        <row r="16">
          <cell r="AH16">
            <v>50.268209428557242</v>
          </cell>
          <cell r="AM16">
            <v>50.268209428557242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Y16">
            <v>118327778712.71648</v>
          </cell>
          <cell r="CH16">
            <v>14473558.353260031</v>
          </cell>
        </row>
        <row r="17">
          <cell r="AH17">
            <v>53.334098533135446</v>
          </cell>
          <cell r="AM17">
            <v>53.334098533135446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Y17">
            <v>246884340667.56897</v>
          </cell>
          <cell r="CH17">
            <v>36574167.645741254</v>
          </cell>
        </row>
        <row r="18">
          <cell r="AH18">
            <v>56.452778833962682</v>
          </cell>
          <cell r="AM18">
            <v>56.452778833962682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Y18">
            <v>460635214505.76563</v>
          </cell>
          <cell r="CH18">
            <v>88274525.52935046</v>
          </cell>
        </row>
        <row r="19">
          <cell r="AH19">
            <v>59.624250331038965</v>
          </cell>
          <cell r="AM19">
            <v>59.624250331038965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Y19">
            <v>790328230729.47668</v>
          </cell>
          <cell r="CH19">
            <v>95196744.127851665</v>
          </cell>
        </row>
        <row r="20">
          <cell r="AH20">
            <v>62.657049350482595</v>
          </cell>
          <cell r="AM20">
            <v>62.657049350482595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Y20">
            <v>1300859868259.5149</v>
          </cell>
          <cell r="CH20">
            <v>95196744.127851665</v>
          </cell>
        </row>
        <row r="21">
          <cell r="AH21">
            <v>65.561785072039555</v>
          </cell>
          <cell r="AM21">
            <v>65.561785072039555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Y21">
            <v>1786152831309.5015</v>
          </cell>
          <cell r="CH21">
            <v>95196744.127851665</v>
          </cell>
        </row>
        <row r="22">
          <cell r="AH22">
            <v>68.512642792265069</v>
          </cell>
          <cell r="AM22">
            <v>68.512642792265069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H23">
            <v>71.509622511159137</v>
          </cell>
          <cell r="AM23">
            <v>71.509622511159137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H24">
            <v>74.552724228721758</v>
          </cell>
          <cell r="AM24">
            <v>74.552724228721758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H25">
            <v>77.98998875366965</v>
          </cell>
          <cell r="AM25">
            <v>77.98998875366965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H26">
            <v>81.620689072106671</v>
          </cell>
          <cell r="AM26">
            <v>81.620689072106671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H27">
            <v>85.316449233046399</v>
          </cell>
          <cell r="AM27">
            <v>85.316449233046399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H28">
            <v>89.070093267057686</v>
          </cell>
          <cell r="AM28">
            <v>89.070093267057686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H29">
            <v>92.367093441235923</v>
          </cell>
          <cell r="AM29">
            <v>92.367093441235923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H30">
            <v>95.481085071528</v>
          </cell>
          <cell r="AM30">
            <v>95.481085071528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H31">
            <v>98.639636170215624</v>
          </cell>
          <cell r="AM31">
            <v>98.639636170215624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H32">
            <v>101.84274673729882</v>
          </cell>
          <cell r="AM32">
            <v>101.84274673729882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H33">
            <v>105.09041677277759</v>
          </cell>
          <cell r="AM33">
            <v>105.09041677277759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H34">
            <v>108.32994971666054</v>
          </cell>
          <cell r="AM34">
            <v>108.32994971666054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H35">
            <v>111.53841644851518</v>
          </cell>
          <cell r="AM35">
            <v>111.53841644851518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H36">
            <v>114.78926977936125</v>
          </cell>
          <cell r="AM36">
            <v>114.78926977936125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H37">
            <v>118.0825097091988</v>
          </cell>
          <cell r="AM37">
            <v>118.0825097091988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H38">
            <v>121.41813623802783</v>
          </cell>
          <cell r="AM38">
            <v>121.41813623802783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H39">
            <v>124.79614936584829</v>
          </cell>
          <cell r="AM39">
            <v>124.79614936584829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H40">
            <v>128.21382330757106</v>
          </cell>
          <cell r="AM40">
            <v>128.21382330757106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H41">
            <v>131.67342660647301</v>
          </cell>
          <cell r="AM41">
            <v>131.67342660647301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H42">
            <v>135.17536539887459</v>
          </cell>
          <cell r="AM42">
            <v>135.17536539887459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H43">
            <v>138.71963968477579</v>
          </cell>
          <cell r="AM43">
            <v>138.71963968477579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H44">
            <v>142.30624946417663</v>
          </cell>
          <cell r="AM44">
            <v>142.30624946417663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H45">
            <v>145.91310884329079</v>
          </cell>
          <cell r="AM45">
            <v>145.91310884329079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H46">
            <v>149.51387954859115</v>
          </cell>
          <cell r="AM46">
            <v>149.51387954859115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H47">
            <v>153.15589268664158</v>
          </cell>
          <cell r="AM47">
            <v>153.15589268664158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H48">
            <v>156.83914825744199</v>
          </cell>
          <cell r="AM48">
            <v>156.83914825744199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H49">
            <v>160.56364626099241</v>
          </cell>
          <cell r="AM49">
            <v>160.56364626099241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H50">
            <v>164.32938669729288</v>
          </cell>
          <cell r="AM50">
            <v>164.32938669729288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H51">
            <v>168.56676723426557</v>
          </cell>
          <cell r="AM51">
            <v>168.56676723426557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Y51">
            <v>4945540.4256517235</v>
          </cell>
          <cell r="CH51">
            <v>1644.993862919395</v>
          </cell>
        </row>
        <row r="52">
          <cell r="AH52">
            <v>173.12173467198548</v>
          </cell>
          <cell r="AM52">
            <v>173.12173467198548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Y52">
            <v>15944485.484601807</v>
          </cell>
          <cell r="CH52">
            <v>7767.9108557149984</v>
          </cell>
        </row>
        <row r="53">
          <cell r="AH53">
            <v>177.87021093620115</v>
          </cell>
          <cell r="AM53">
            <v>177.87021093620115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Y53">
            <v>43529109.874409184</v>
          </cell>
          <cell r="CH53">
            <v>21258.18819420717</v>
          </cell>
        </row>
        <row r="54">
          <cell r="AH54">
            <v>182.71482998845801</v>
          </cell>
          <cell r="AM54">
            <v>182.71482998845801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Y54">
            <v>115986817.10899682</v>
          </cell>
          <cell r="CH54">
            <v>44250.269158962794</v>
          </cell>
        </row>
        <row r="55">
          <cell r="AH55">
            <v>187.61983075970255</v>
          </cell>
          <cell r="AM55">
            <v>187.61983075970255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Y55">
            <v>292978451.30665016</v>
          </cell>
          <cell r="CH55">
            <v>100467.58894349876</v>
          </cell>
        </row>
        <row r="56">
          <cell r="AH56">
            <v>192.59131483534065</v>
          </cell>
          <cell r="AM56">
            <v>192.59131483534065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Y56">
            <v>821106886.06098413</v>
          </cell>
          <cell r="CH56">
            <v>232484.78806318683</v>
          </cell>
        </row>
        <row r="57">
          <cell r="AH57">
            <v>197.62282101763333</v>
          </cell>
          <cell r="AM57">
            <v>197.62282101763333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Y57">
            <v>3220034143.9474936</v>
          </cell>
          <cell r="CH57">
            <v>485113.3156350666</v>
          </cell>
        </row>
        <row r="58">
          <cell r="AH58">
            <v>202.71434930658066</v>
          </cell>
          <cell r="AM58">
            <v>202.71434930658066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Y58">
            <v>10450445965.791775</v>
          </cell>
          <cell r="CH58">
            <v>980635.8087084454</v>
          </cell>
        </row>
        <row r="59">
          <cell r="AH59">
            <v>207.8658997021825</v>
          </cell>
          <cell r="AM59">
            <v>207.8658997021825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Y59">
            <v>29651886038.249088</v>
          </cell>
          <cell r="CH59">
            <v>2049469.4941601167</v>
          </cell>
        </row>
        <row r="60">
          <cell r="AH60">
            <v>213.07270115505986</v>
          </cell>
          <cell r="AM60">
            <v>213.07270115505986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Y60">
            <v>87658023769.295654</v>
          </cell>
          <cell r="CH60">
            <v>8922343.2267226577</v>
          </cell>
        </row>
        <row r="61">
          <cell r="AH61">
            <v>218.33516488758167</v>
          </cell>
          <cell r="AM61">
            <v>218.33516488758167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Y61">
            <v>196265633377.87988</v>
          </cell>
          <cell r="CH61">
            <v>20870475.097080212</v>
          </cell>
        </row>
        <row r="62">
          <cell r="AH62">
            <v>223.6575054732341</v>
          </cell>
          <cell r="AM62">
            <v>223.6575054732341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Y62">
            <v>382983002424.81543</v>
          </cell>
          <cell r="CH62">
            <v>53697663.48932682</v>
          </cell>
        </row>
        <row r="63">
          <cell r="AH63">
            <v>229.03972291201714</v>
          </cell>
          <cell r="AM63">
            <v>229.03972291201714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Y63">
            <v>676457120870.69885</v>
          </cell>
          <cell r="CH63">
            <v>121989407.49568743</v>
          </cell>
        </row>
        <row r="64">
          <cell r="AH64">
            <v>234.48181720393086</v>
          </cell>
          <cell r="AM64">
            <v>234.48181720393086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Y64">
            <v>1129799030307.3557</v>
          </cell>
          <cell r="CH64">
            <v>127564393.15945457</v>
          </cell>
        </row>
        <row r="65">
          <cell r="AH65">
            <v>240.19149385006631</v>
          </cell>
          <cell r="AM65">
            <v>240.19149385006631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Y65">
            <v>1869375694921.9985</v>
          </cell>
          <cell r="CH65">
            <v>127564393.15945457</v>
          </cell>
        </row>
        <row r="66">
          <cell r="AH66">
            <v>245.96882144951891</v>
          </cell>
          <cell r="AM66">
            <v>245.96882144951891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Y66">
            <v>2439881884131.0449</v>
          </cell>
          <cell r="CH66">
            <v>127564393.15945457</v>
          </cell>
        </row>
        <row r="67">
          <cell r="AH67">
            <v>251.80931132731746</v>
          </cell>
          <cell r="AM67">
            <v>251.80931132731746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H68">
            <v>257.71296348346198</v>
          </cell>
          <cell r="AM68">
            <v>257.71296348346198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H69">
            <v>263.71703197786633</v>
          </cell>
          <cell r="AM69">
            <v>263.71703197786633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H70">
            <v>269.80372132205997</v>
          </cell>
          <cell r="AM70">
            <v>269.80372132205997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H71">
            <v>275.95441400733534</v>
          </cell>
          <cell r="AM71">
            <v>275.95441400733534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H72">
            <v>282.16911003369245</v>
          </cell>
          <cell r="AM72">
            <v>282.16911003369245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H73">
            <v>288.44538968624886</v>
          </cell>
          <cell r="AM73">
            <v>288.44538968624886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H74">
            <v>294.7821038858404</v>
          </cell>
          <cell r="AM74">
            <v>294.7821038858404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H75">
            <v>301.18273501383885</v>
          </cell>
          <cell r="AM75">
            <v>301.18273501383885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H76">
            <v>307.69347472360295</v>
          </cell>
          <cell r="AM76">
            <v>307.69347472360295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H77">
            <v>314.31484923740561</v>
          </cell>
          <cell r="AM77">
            <v>314.31484923740561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H78">
            <v>321.00651639575165</v>
          </cell>
          <cell r="AM78">
            <v>321.00651639575165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H79">
            <v>327.76501896501003</v>
          </cell>
          <cell r="AM79">
            <v>327.76501896501003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H80">
            <v>334.59035694518076</v>
          </cell>
          <cell r="AM80">
            <v>334.59035694518076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H81">
            <v>341.48253033626384</v>
          </cell>
          <cell r="AM81">
            <v>341.48253033626384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H82">
            <v>348.44815900332736</v>
          </cell>
          <cell r="AM82">
            <v>348.44815900332736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H83">
            <v>355.48156899145323</v>
          </cell>
          <cell r="AM83">
            <v>355.48156899145323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H84">
            <v>362.58192087401949</v>
          </cell>
          <cell r="AM84">
            <v>362.58192087401949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H85">
            <v>369.74921465102608</v>
          </cell>
          <cell r="AM85">
            <v>369.74921465102608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Y96">
            <v>5534703.2481912049</v>
          </cell>
          <cell r="CH96">
            <v>2240.2401830940835</v>
          </cell>
        </row>
        <row r="97"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Y97">
            <v>18128097.783331096</v>
          </cell>
          <cell r="CH97">
            <v>11363.525857053522</v>
          </cell>
        </row>
        <row r="98"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  <cell r="BY98">
            <v>49527626.144978032</v>
          </cell>
          <cell r="CH98">
            <v>29968.114666031397</v>
          </cell>
        </row>
        <row r="99"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Y99">
            <v>132770763.53354898</v>
          </cell>
          <cell r="CH99">
            <v>62573.265159390525</v>
          </cell>
        </row>
        <row r="100"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Y100">
            <v>345240735.47971267</v>
          </cell>
          <cell r="CH100">
            <v>145157.42393101478</v>
          </cell>
        </row>
        <row r="101"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Y101">
            <v>959250772.8360908</v>
          </cell>
          <cell r="CH101">
            <v>327584.88140951982</v>
          </cell>
        </row>
        <row r="102"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Y102">
            <v>3959400894.307682</v>
          </cell>
          <cell r="CH102">
            <v>670681.51144297118</v>
          </cell>
        </row>
        <row r="103"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Y103">
            <v>12864575392.141315</v>
          </cell>
          <cell r="CH103">
            <v>1346703.6485743276</v>
          </cell>
        </row>
        <row r="104"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Y104">
            <v>39107837941.365807</v>
          </cell>
          <cell r="CH104">
            <v>3050970.6155410577</v>
          </cell>
        </row>
        <row r="105"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Y105">
            <v>119401504438.151</v>
          </cell>
          <cell r="CH105">
            <v>12483572.373747874</v>
          </cell>
        </row>
        <row r="106"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Y106">
            <v>262233810364.53058</v>
          </cell>
          <cell r="CH106">
            <v>28503188.378176939</v>
          </cell>
        </row>
        <row r="107"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Y107">
            <v>507879128385.51093</v>
          </cell>
          <cell r="CH107">
            <v>74099361.11289531</v>
          </cell>
        </row>
        <row r="108"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Y108">
            <v>901273012206.57141</v>
          </cell>
          <cell r="CH108">
            <v>157798496.1287359</v>
          </cell>
        </row>
        <row r="109"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Y109">
            <v>1467689929983.5713</v>
          </cell>
          <cell r="CH109">
            <v>160328771.30060798</v>
          </cell>
        </row>
        <row r="110"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Y110">
            <v>2339703835186.6826</v>
          </cell>
          <cell r="CH110">
            <v>160328771.30060798</v>
          </cell>
        </row>
        <row r="111"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Y111">
            <v>2860943107829.8193</v>
          </cell>
          <cell r="CH111">
            <v>160328771.30060798</v>
          </cell>
        </row>
        <row r="112"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U141">
            <v>0</v>
          </cell>
          <cell r="BY141">
            <v>6430050.8049893994</v>
          </cell>
          <cell r="CC141">
            <v>10</v>
          </cell>
          <cell r="CH141">
            <v>2948.4328595476295</v>
          </cell>
        </row>
        <row r="142"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U142">
            <v>0</v>
          </cell>
          <cell r="BY142">
            <v>21367155.037608497</v>
          </cell>
          <cell r="CC142">
            <v>20</v>
          </cell>
          <cell r="CH142">
            <v>16105.171667698556</v>
          </cell>
        </row>
        <row r="143"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U143">
            <v>0</v>
          </cell>
          <cell r="BY143">
            <v>58600495.439706676</v>
          </cell>
          <cell r="CC143">
            <v>30</v>
          </cell>
          <cell r="CH143">
            <v>41180.35190894283</v>
          </cell>
        </row>
        <row r="144"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U144">
            <v>0</v>
          </cell>
          <cell r="BY144">
            <v>163261229.61084634</v>
          </cell>
          <cell r="CC144">
            <v>40</v>
          </cell>
          <cell r="CH144">
            <v>86319.043168815871</v>
          </cell>
        </row>
        <row r="145"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U145">
            <v>0</v>
          </cell>
          <cell r="BY145">
            <v>442017390.09093338</v>
          </cell>
          <cell r="CC145">
            <v>50</v>
          </cell>
          <cell r="CH145">
            <v>204003.2587250151</v>
          </cell>
        </row>
        <row r="146"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U146">
            <v>0</v>
          </cell>
          <cell r="BY146">
            <v>1286937714.3292758</v>
          </cell>
          <cell r="CC146">
            <v>60</v>
          </cell>
          <cell r="CH146">
            <v>445618.91387355956</v>
          </cell>
        </row>
        <row r="147"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U147">
            <v>0</v>
          </cell>
          <cell r="BY147">
            <v>5572725877.7379436</v>
          </cell>
          <cell r="CC147">
            <v>70</v>
          </cell>
          <cell r="CH147">
            <v>894520.29581194988</v>
          </cell>
        </row>
        <row r="148"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U148">
            <v>0</v>
          </cell>
          <cell r="BY148">
            <v>20221952846.797417</v>
          </cell>
          <cell r="CC148">
            <v>80</v>
          </cell>
          <cell r="CH148">
            <v>1785451.7474092999</v>
          </cell>
        </row>
        <row r="149"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U149">
            <v>0</v>
          </cell>
          <cell r="BY149">
            <v>63339578461.997894</v>
          </cell>
          <cell r="CC149">
            <v>90</v>
          </cell>
          <cell r="CH149">
            <v>4386708.0467820084</v>
          </cell>
        </row>
        <row r="150"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  <cell r="BU150">
            <v>0</v>
          </cell>
          <cell r="BY150">
            <v>192165202144.84216</v>
          </cell>
          <cell r="CC150">
            <v>100</v>
          </cell>
          <cell r="CH150">
            <v>16724161.991524169</v>
          </cell>
        </row>
        <row r="151"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U151">
            <v>0</v>
          </cell>
          <cell r="BY151">
            <v>391539480158.61902</v>
          </cell>
          <cell r="CC151">
            <v>110</v>
          </cell>
          <cell r="CH151">
            <v>37566245.612891048</v>
          </cell>
        </row>
        <row r="152"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U152">
            <v>0</v>
          </cell>
          <cell r="BY152">
            <v>688963412246.86011</v>
          </cell>
          <cell r="CC152">
            <v>120</v>
          </cell>
          <cell r="CH152">
            <v>98042010.521610856</v>
          </cell>
        </row>
        <row r="153"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U153">
            <v>0</v>
          </cell>
          <cell r="BY153">
            <v>1126117075726.6885</v>
          </cell>
          <cell r="CC153">
            <v>130</v>
          </cell>
          <cell r="CH153">
            <v>193386135.24725395</v>
          </cell>
        </row>
        <row r="154"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U154">
            <v>0</v>
          </cell>
          <cell r="BY154">
            <v>1742653055223.5413</v>
          </cell>
          <cell r="CC154">
            <v>140</v>
          </cell>
          <cell r="CH154">
            <v>193386135.24725395</v>
          </cell>
        </row>
        <row r="155"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  <cell r="BU155">
            <v>0</v>
          </cell>
          <cell r="BY155">
            <v>2699484080969.999</v>
          </cell>
          <cell r="CC155">
            <v>150</v>
          </cell>
          <cell r="CH155">
            <v>193386135.24725395</v>
          </cell>
        </row>
        <row r="156"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U156">
            <v>0</v>
          </cell>
          <cell r="BY156">
            <v>3131725092170.48</v>
          </cell>
          <cell r="CC156">
            <v>160</v>
          </cell>
          <cell r="CH156">
            <v>193386135.24725395</v>
          </cell>
        </row>
        <row r="157"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86">
          <cell r="BU186">
            <v>0</v>
          </cell>
          <cell r="BY186">
            <v>7180810.8833694737</v>
          </cell>
          <cell r="CC186">
            <v>10</v>
          </cell>
          <cell r="CH186">
            <v>4332.5912371917784</v>
          </cell>
        </row>
        <row r="187">
          <cell r="BU187">
            <v>0</v>
          </cell>
          <cell r="BY187">
            <v>24181920.077832088</v>
          </cell>
          <cell r="CC187">
            <v>20</v>
          </cell>
          <cell r="CH187">
            <v>25259.452646866433</v>
          </cell>
        </row>
        <row r="188">
          <cell r="BU188">
            <v>0</v>
          </cell>
          <cell r="BY188">
            <v>67311850.449399561</v>
          </cell>
          <cell r="CC188">
            <v>30</v>
          </cell>
          <cell r="CH188">
            <v>63483.672903492392</v>
          </cell>
        </row>
        <row r="189">
          <cell r="BU189">
            <v>0</v>
          </cell>
          <cell r="BY189">
            <v>187917069.45145985</v>
          </cell>
          <cell r="CC189">
            <v>40</v>
          </cell>
          <cell r="CH189">
            <v>136157.06465900759</v>
          </cell>
        </row>
        <row r="190">
          <cell r="BU190">
            <v>0</v>
          </cell>
          <cell r="BY190">
            <v>501811935.0597831</v>
          </cell>
          <cell r="CC190">
            <v>50</v>
          </cell>
          <cell r="CH190">
            <v>323725.14910229552</v>
          </cell>
        </row>
        <row r="191">
          <cell r="BU191">
            <v>0</v>
          </cell>
          <cell r="BY191">
            <v>1506998364.6038649</v>
          </cell>
          <cell r="CC191">
            <v>60</v>
          </cell>
          <cell r="CH191">
            <v>681141.71917844913</v>
          </cell>
        </row>
        <row r="192">
          <cell r="BU192">
            <v>0</v>
          </cell>
          <cell r="BY192">
            <v>6440964615.2371969</v>
          </cell>
          <cell r="CC192">
            <v>70</v>
          </cell>
          <cell r="CH192">
            <v>1339017.0189942215</v>
          </cell>
        </row>
        <row r="193">
          <cell r="BU193">
            <v>0</v>
          </cell>
          <cell r="BY193">
            <v>24744310798.916142</v>
          </cell>
          <cell r="CC193">
            <v>80</v>
          </cell>
          <cell r="CH193">
            <v>2640353.6072407197</v>
          </cell>
        </row>
        <row r="194">
          <cell r="BU194">
            <v>0</v>
          </cell>
          <cell r="BY194">
            <v>76290819507.574493</v>
          </cell>
          <cell r="CC194">
            <v>90</v>
          </cell>
          <cell r="CH194">
            <v>7124033.1402042462</v>
          </cell>
        </row>
        <row r="195">
          <cell r="BU195">
            <v>0</v>
          </cell>
          <cell r="BY195">
            <v>214615755317.28967</v>
          </cell>
          <cell r="CC195">
            <v>100</v>
          </cell>
          <cell r="CH195">
            <v>24861516.693627208</v>
          </cell>
        </row>
        <row r="196">
          <cell r="BU196">
            <v>0</v>
          </cell>
          <cell r="BY196">
            <v>424033254261.57397</v>
          </cell>
          <cell r="CC196">
            <v>110</v>
          </cell>
          <cell r="CH196">
            <v>56001234.21291244</v>
          </cell>
        </row>
        <row r="197">
          <cell r="BU197">
            <v>0</v>
          </cell>
          <cell r="BY197">
            <v>743666192508.67554</v>
          </cell>
          <cell r="CC197">
            <v>120</v>
          </cell>
          <cell r="CH197">
            <v>144865242.66541216</v>
          </cell>
        </row>
        <row r="198">
          <cell r="BU198">
            <v>0</v>
          </cell>
          <cell r="BY198">
            <v>1219072169274.5415</v>
          </cell>
          <cell r="CC198">
            <v>130</v>
          </cell>
          <cell r="CH198">
            <v>259156000.6416643</v>
          </cell>
        </row>
        <row r="199">
          <cell r="BU199">
            <v>0</v>
          </cell>
          <cell r="BY199">
            <v>1884486129780.0828</v>
          </cell>
          <cell r="CC199">
            <v>140</v>
          </cell>
          <cell r="CH199">
            <v>259156000.6416643</v>
          </cell>
        </row>
        <row r="200">
          <cell r="BU200">
            <v>0</v>
          </cell>
          <cell r="BY200">
            <v>2924253690681.957</v>
          </cell>
          <cell r="CC200">
            <v>150</v>
          </cell>
          <cell r="CH200">
            <v>259156000.6416643</v>
          </cell>
        </row>
        <row r="201">
          <cell r="BU201">
            <v>0</v>
          </cell>
          <cell r="BY201">
            <v>3204414830994.0005</v>
          </cell>
          <cell r="CC201">
            <v>160</v>
          </cell>
          <cell r="CH201">
            <v>259156000.6416643</v>
          </cell>
        </row>
      </sheetData>
      <sheetData sheetId="4"/>
      <sheetData sheetId="5">
        <row r="7">
          <cell r="H7">
            <v>1.0285714285714287</v>
          </cell>
        </row>
      </sheetData>
      <sheetData sheetId="6">
        <row r="4">
          <cell r="G4">
            <v>3500</v>
          </cell>
          <cell r="J4">
            <v>20000</v>
          </cell>
        </row>
        <row r="5">
          <cell r="G5">
            <v>3500</v>
          </cell>
          <cell r="J5">
            <v>25000</v>
          </cell>
        </row>
        <row r="6">
          <cell r="G6">
            <v>3500</v>
          </cell>
          <cell r="J6">
            <v>30000</v>
          </cell>
        </row>
        <row r="7">
          <cell r="G7">
            <v>3500</v>
          </cell>
          <cell r="J7">
            <v>35000</v>
          </cell>
        </row>
        <row r="8">
          <cell r="G8">
            <v>3500</v>
          </cell>
          <cell r="J8">
            <v>40000</v>
          </cell>
        </row>
        <row r="9">
          <cell r="G9">
            <v>3500</v>
          </cell>
          <cell r="J9">
            <v>45000</v>
          </cell>
        </row>
        <row r="10">
          <cell r="G10">
            <v>3500</v>
          </cell>
          <cell r="J10">
            <v>50000</v>
          </cell>
        </row>
        <row r="11">
          <cell r="G11">
            <v>3500</v>
          </cell>
          <cell r="J11">
            <v>60000</v>
          </cell>
        </row>
        <row r="12">
          <cell r="G12">
            <v>3500</v>
          </cell>
          <cell r="J12">
            <v>70000</v>
          </cell>
        </row>
        <row r="13">
          <cell r="G13">
            <v>3500</v>
          </cell>
          <cell r="J13">
            <v>80000</v>
          </cell>
        </row>
        <row r="14">
          <cell r="G14">
            <v>3500</v>
          </cell>
          <cell r="J14">
            <v>90000</v>
          </cell>
        </row>
        <row r="15">
          <cell r="G15">
            <v>3500</v>
          </cell>
          <cell r="J15">
            <v>100000</v>
          </cell>
        </row>
        <row r="16">
          <cell r="G16">
            <v>3500</v>
          </cell>
          <cell r="J16">
            <v>110000</v>
          </cell>
        </row>
        <row r="17">
          <cell r="G17">
            <v>3500</v>
          </cell>
          <cell r="J17">
            <v>120000</v>
          </cell>
        </row>
        <row r="18">
          <cell r="G18">
            <v>3500</v>
          </cell>
          <cell r="J18">
            <v>130000</v>
          </cell>
        </row>
        <row r="19">
          <cell r="G19">
            <v>3500</v>
          </cell>
          <cell r="J19">
            <v>140000</v>
          </cell>
        </row>
        <row r="20">
          <cell r="G20">
            <v>3500</v>
          </cell>
          <cell r="J20">
            <v>150000</v>
          </cell>
        </row>
        <row r="21">
          <cell r="G21">
            <v>3500</v>
          </cell>
          <cell r="J21">
            <v>160000</v>
          </cell>
        </row>
        <row r="22">
          <cell r="G22">
            <v>3500</v>
          </cell>
          <cell r="J22">
            <v>170000</v>
          </cell>
        </row>
        <row r="23">
          <cell r="G23">
            <v>3500</v>
          </cell>
          <cell r="J23">
            <v>180000</v>
          </cell>
        </row>
        <row r="28">
          <cell r="F28">
            <v>2.25</v>
          </cell>
          <cell r="G28">
            <v>3500</v>
          </cell>
          <cell r="H28"/>
          <cell r="I28"/>
          <cell r="J28">
            <v>230000</v>
          </cell>
        </row>
        <row r="29">
          <cell r="F29">
            <v>2.25</v>
          </cell>
          <cell r="G29">
            <v>3500</v>
          </cell>
          <cell r="H29"/>
          <cell r="I29"/>
          <cell r="J29">
            <v>240000</v>
          </cell>
        </row>
        <row r="30">
          <cell r="F30">
            <v>2.25</v>
          </cell>
          <cell r="G30">
            <v>3500</v>
          </cell>
          <cell r="H30"/>
          <cell r="I30"/>
          <cell r="J30">
            <v>250000</v>
          </cell>
        </row>
        <row r="31">
          <cell r="F31">
            <v>2.25</v>
          </cell>
          <cell r="G31">
            <v>3500</v>
          </cell>
          <cell r="H31"/>
          <cell r="I31"/>
          <cell r="J31">
            <v>260000</v>
          </cell>
        </row>
        <row r="32">
          <cell r="F32">
            <v>2.25</v>
          </cell>
          <cell r="G32">
            <v>3500</v>
          </cell>
          <cell r="H32"/>
          <cell r="I32"/>
          <cell r="J32">
            <v>270000</v>
          </cell>
        </row>
        <row r="33">
          <cell r="F33">
            <v>2.25</v>
          </cell>
          <cell r="G33">
            <v>3500</v>
          </cell>
          <cell r="H33"/>
          <cell r="I33"/>
          <cell r="J33">
            <v>280000</v>
          </cell>
        </row>
        <row r="36">
          <cell r="F36" t="str">
            <v>对应累计天数</v>
          </cell>
          <cell r="G36"/>
          <cell r="H36"/>
          <cell r="I36"/>
          <cell r="J36"/>
        </row>
        <row r="37">
          <cell r="F37" t="str">
            <v>非r</v>
          </cell>
          <cell r="G37" t="str">
            <v>小r</v>
          </cell>
          <cell r="H37" t="str">
            <v>中r</v>
          </cell>
          <cell r="I37" t="str">
            <v>大r</v>
          </cell>
          <cell r="J37" t="str">
            <v>超r</v>
          </cell>
        </row>
        <row r="38">
          <cell r="F38">
            <v>1.5699005528909408E-2</v>
          </cell>
          <cell r="G38">
            <v>1.2559204423127529E-2</v>
          </cell>
          <cell r="H38">
            <v>9.4194033173456461E-3</v>
          </cell>
          <cell r="I38">
            <v>6.2796022115637644E-3</v>
          </cell>
          <cell r="J38">
            <v>3.1398011057818822E-3</v>
          </cell>
        </row>
        <row r="39">
          <cell r="F39">
            <v>0.12131882041201551</v>
          </cell>
          <cell r="G39">
            <v>9.7055056329612421E-2</v>
          </cell>
          <cell r="H39">
            <v>7.2791292247209302E-2</v>
          </cell>
          <cell r="I39">
            <v>4.8527528164806211E-2</v>
          </cell>
          <cell r="J39">
            <v>2.4263764082403105E-2</v>
          </cell>
        </row>
        <row r="40">
          <cell r="F40">
            <v>0.49875373808340068</v>
          </cell>
          <cell r="G40">
            <v>0.39900299046672055</v>
          </cell>
          <cell r="H40">
            <v>0.29925224285004037</v>
          </cell>
          <cell r="I40">
            <v>0.19950149523336028</v>
          </cell>
          <cell r="J40">
            <v>9.9750747616680138E-2</v>
          </cell>
        </row>
        <row r="41">
          <cell r="F41">
            <v>1.1550685436347259</v>
          </cell>
          <cell r="G41">
            <v>0.92405483490778073</v>
          </cell>
          <cell r="H41">
            <v>0.69304112618083547</v>
          </cell>
          <cell r="I41">
            <v>0.46202741745389037</v>
          </cell>
          <cell r="J41">
            <v>0.23101370872694518</v>
          </cell>
        </row>
        <row r="42">
          <cell r="F42">
            <v>1.9148386534235038</v>
          </cell>
          <cell r="G42">
            <v>1.5318709227388032</v>
          </cell>
          <cell r="H42">
            <v>1.1489031920541022</v>
          </cell>
          <cell r="I42">
            <v>0.7659354613694016</v>
          </cell>
          <cell r="J42">
            <v>0.3829677306847008</v>
          </cell>
        </row>
        <row r="43">
          <cell r="F43">
            <v>3.3647159935830295</v>
          </cell>
          <cell r="G43">
            <v>2.6917727948664236</v>
          </cell>
          <cell r="H43">
            <v>2.0188295961498177</v>
          </cell>
          <cell r="I43">
            <v>1.3458863974332118</v>
          </cell>
          <cell r="J43">
            <v>0.67294319871660591</v>
          </cell>
        </row>
        <row r="44">
          <cell r="F44">
            <v>5.7532512623914602</v>
          </cell>
          <cell r="G44">
            <v>4.6026010099131689</v>
          </cell>
          <cell r="H44">
            <v>3.4519507574348758</v>
          </cell>
          <cell r="I44">
            <v>2.3013005049565844</v>
          </cell>
          <cell r="J44">
            <v>1.1506502524782922</v>
          </cell>
        </row>
        <row r="45">
          <cell r="F45">
            <v>8.1385217780793742</v>
          </cell>
          <cell r="G45">
            <v>6.5108174224635</v>
          </cell>
          <cell r="H45">
            <v>4.8831130668476241</v>
          </cell>
          <cell r="I45">
            <v>3.25540871123175</v>
          </cell>
          <cell r="J45">
            <v>1.627704355615875</v>
          </cell>
        </row>
        <row r="46">
          <cell r="F46">
            <v>13.530461208780551</v>
          </cell>
          <cell r="G46">
            <v>10.824368967024441</v>
          </cell>
          <cell r="H46">
            <v>8.1182767252683306</v>
          </cell>
          <cell r="I46">
            <v>5.4121844835122204</v>
          </cell>
          <cell r="J46">
            <v>2.7060922417561102</v>
          </cell>
        </row>
        <row r="47">
          <cell r="F47">
            <v>22.250481908800957</v>
          </cell>
          <cell r="G47">
            <v>17.800385527040767</v>
          </cell>
          <cell r="H47">
            <v>13.350289145280575</v>
          </cell>
          <cell r="I47">
            <v>8.9001927635203835</v>
          </cell>
          <cell r="J47">
            <v>4.4500963817601917</v>
          </cell>
        </row>
      </sheetData>
      <sheetData sheetId="7"/>
      <sheetData sheetId="8">
        <row r="4">
          <cell r="D4">
            <v>24000</v>
          </cell>
          <cell r="E4">
            <v>2000</v>
          </cell>
          <cell r="G4">
            <v>15000</v>
          </cell>
        </row>
        <row r="5">
          <cell r="D5">
            <v>24000</v>
          </cell>
          <cell r="E5">
            <v>2250</v>
          </cell>
          <cell r="G5">
            <v>19000</v>
          </cell>
        </row>
        <row r="6">
          <cell r="D6">
            <v>24000</v>
          </cell>
          <cell r="E6">
            <v>2500</v>
          </cell>
          <cell r="G6">
            <v>23000</v>
          </cell>
        </row>
        <row r="7">
          <cell r="D7">
            <v>24000</v>
          </cell>
          <cell r="E7">
            <v>2750</v>
          </cell>
          <cell r="G7">
            <v>26000</v>
          </cell>
        </row>
        <row r="8">
          <cell r="D8">
            <v>24000</v>
          </cell>
          <cell r="E8">
            <v>3000</v>
          </cell>
          <cell r="G8">
            <v>30000</v>
          </cell>
        </row>
        <row r="9">
          <cell r="D9">
            <v>24000</v>
          </cell>
          <cell r="E9">
            <v>4000</v>
          </cell>
          <cell r="G9">
            <v>36000</v>
          </cell>
        </row>
        <row r="10">
          <cell r="D10">
            <v>24000</v>
          </cell>
          <cell r="E10">
            <v>5000</v>
          </cell>
          <cell r="G10">
            <v>42000</v>
          </cell>
        </row>
        <row r="11">
          <cell r="D11">
            <v>24000</v>
          </cell>
          <cell r="E11">
            <v>6000</v>
          </cell>
          <cell r="G11">
            <v>48000</v>
          </cell>
        </row>
        <row r="12">
          <cell r="D12">
            <v>24000</v>
          </cell>
          <cell r="E12">
            <v>7000</v>
          </cell>
          <cell r="G12">
            <v>54000</v>
          </cell>
        </row>
        <row r="13">
          <cell r="D13">
            <v>24000</v>
          </cell>
          <cell r="E13">
            <v>8000</v>
          </cell>
          <cell r="G13">
            <v>60000</v>
          </cell>
        </row>
        <row r="14">
          <cell r="D14">
            <v>24000</v>
          </cell>
          <cell r="E14">
            <v>9800</v>
          </cell>
          <cell r="G14">
            <v>66000</v>
          </cell>
        </row>
        <row r="15">
          <cell r="D15">
            <v>24000</v>
          </cell>
          <cell r="E15">
            <v>11600</v>
          </cell>
          <cell r="G15">
            <v>72000</v>
          </cell>
        </row>
        <row r="16">
          <cell r="D16">
            <v>24000</v>
          </cell>
          <cell r="E16">
            <v>13400</v>
          </cell>
          <cell r="G16">
            <v>78000</v>
          </cell>
        </row>
        <row r="17">
          <cell r="D17">
            <v>24000</v>
          </cell>
          <cell r="E17">
            <v>15200</v>
          </cell>
          <cell r="G17">
            <v>84000</v>
          </cell>
        </row>
        <row r="18">
          <cell r="D18">
            <v>24000</v>
          </cell>
          <cell r="E18">
            <v>17000</v>
          </cell>
          <cell r="G18">
            <v>90000</v>
          </cell>
        </row>
        <row r="19">
          <cell r="D19">
            <v>24000</v>
          </cell>
          <cell r="E19">
            <v>19600</v>
          </cell>
          <cell r="G19">
            <v>102000</v>
          </cell>
        </row>
        <row r="20">
          <cell r="D20">
            <v>24000</v>
          </cell>
          <cell r="E20">
            <v>22200</v>
          </cell>
          <cell r="G20">
            <v>114000</v>
          </cell>
        </row>
        <row r="21">
          <cell r="D21">
            <v>24000</v>
          </cell>
          <cell r="E21">
            <v>24800</v>
          </cell>
          <cell r="G21">
            <v>126000</v>
          </cell>
        </row>
        <row r="22">
          <cell r="D22">
            <v>24000</v>
          </cell>
          <cell r="E22">
            <v>27400</v>
          </cell>
          <cell r="G22">
            <v>138000</v>
          </cell>
        </row>
        <row r="23">
          <cell r="D23">
            <v>24000</v>
          </cell>
          <cell r="E23">
            <v>30000</v>
          </cell>
          <cell r="G23">
            <v>150000</v>
          </cell>
        </row>
        <row r="24">
          <cell r="D24">
            <v>24000</v>
          </cell>
          <cell r="E24">
            <v>33400</v>
          </cell>
          <cell r="G24">
            <v>162000</v>
          </cell>
        </row>
        <row r="25">
          <cell r="D25">
            <v>24000</v>
          </cell>
          <cell r="E25">
            <v>36800</v>
          </cell>
          <cell r="G25">
            <v>174000</v>
          </cell>
        </row>
        <row r="26">
          <cell r="D26">
            <v>24000</v>
          </cell>
          <cell r="E26">
            <v>40200</v>
          </cell>
          <cell r="G26">
            <v>186000</v>
          </cell>
        </row>
        <row r="27">
          <cell r="D27">
            <v>24000</v>
          </cell>
          <cell r="E27">
            <v>43600</v>
          </cell>
          <cell r="G27">
            <v>198000</v>
          </cell>
        </row>
        <row r="28">
          <cell r="D28">
            <v>24000</v>
          </cell>
          <cell r="E28">
            <v>47000</v>
          </cell>
          <cell r="G28">
            <v>210000</v>
          </cell>
        </row>
        <row r="29">
          <cell r="D29">
            <v>24000</v>
          </cell>
          <cell r="E29">
            <v>51200</v>
          </cell>
          <cell r="G29">
            <v>222000</v>
          </cell>
        </row>
        <row r="30">
          <cell r="D30">
            <v>24000</v>
          </cell>
          <cell r="E30">
            <v>55400</v>
          </cell>
          <cell r="G30">
            <v>234000</v>
          </cell>
        </row>
        <row r="31">
          <cell r="D31">
            <v>24000</v>
          </cell>
          <cell r="E31">
            <v>59600</v>
          </cell>
          <cell r="G31">
            <v>246000</v>
          </cell>
        </row>
        <row r="32">
          <cell r="D32">
            <v>24000</v>
          </cell>
          <cell r="E32">
            <v>63800</v>
          </cell>
          <cell r="G32">
            <v>258000</v>
          </cell>
        </row>
        <row r="33">
          <cell r="D33">
            <v>24000</v>
          </cell>
          <cell r="E33">
            <v>68000</v>
          </cell>
          <cell r="G33">
            <v>270000</v>
          </cell>
        </row>
        <row r="34">
          <cell r="D34">
            <v>24000</v>
          </cell>
          <cell r="E34">
            <v>73000</v>
          </cell>
          <cell r="G34">
            <v>282000</v>
          </cell>
        </row>
        <row r="35">
          <cell r="D35">
            <v>24000</v>
          </cell>
          <cell r="E35">
            <v>78000</v>
          </cell>
          <cell r="G35">
            <v>294000</v>
          </cell>
        </row>
        <row r="36">
          <cell r="D36">
            <v>24000</v>
          </cell>
          <cell r="E36">
            <v>83000</v>
          </cell>
          <cell r="G36">
            <v>306000</v>
          </cell>
        </row>
        <row r="37">
          <cell r="D37">
            <v>24000</v>
          </cell>
          <cell r="E37">
            <v>88000</v>
          </cell>
          <cell r="G37">
            <v>318000</v>
          </cell>
        </row>
        <row r="38">
          <cell r="D38">
            <v>24000</v>
          </cell>
          <cell r="E38">
            <v>93000</v>
          </cell>
          <cell r="G38">
            <v>330000</v>
          </cell>
        </row>
        <row r="39">
          <cell r="D39">
            <v>24000</v>
          </cell>
          <cell r="E39">
            <v>98800</v>
          </cell>
          <cell r="G39">
            <v>342000</v>
          </cell>
        </row>
        <row r="40">
          <cell r="D40">
            <v>24000</v>
          </cell>
          <cell r="E40">
            <v>104600</v>
          </cell>
          <cell r="G40">
            <v>354000</v>
          </cell>
        </row>
        <row r="41">
          <cell r="D41">
            <v>24000</v>
          </cell>
          <cell r="E41">
            <v>110400</v>
          </cell>
          <cell r="G41">
            <v>366000</v>
          </cell>
        </row>
        <row r="42">
          <cell r="D42">
            <v>24000</v>
          </cell>
          <cell r="E42">
            <v>116200</v>
          </cell>
          <cell r="G42">
            <v>378000</v>
          </cell>
        </row>
        <row r="43">
          <cell r="D43">
            <v>24000</v>
          </cell>
          <cell r="E43">
            <v>122000</v>
          </cell>
          <cell r="G43">
            <v>390000</v>
          </cell>
        </row>
        <row r="44">
          <cell r="D44">
            <v>24000</v>
          </cell>
          <cell r="E44">
            <v>128600</v>
          </cell>
          <cell r="G44">
            <v>402000</v>
          </cell>
        </row>
        <row r="45">
          <cell r="D45">
            <v>24000</v>
          </cell>
          <cell r="E45">
            <v>135200</v>
          </cell>
          <cell r="G45">
            <v>414000</v>
          </cell>
        </row>
        <row r="46">
          <cell r="D46">
            <v>24000</v>
          </cell>
          <cell r="E46">
            <v>141800</v>
          </cell>
          <cell r="G46">
            <v>426000</v>
          </cell>
        </row>
        <row r="47">
          <cell r="D47">
            <v>24000</v>
          </cell>
          <cell r="E47">
            <v>148400</v>
          </cell>
          <cell r="G47">
            <v>438000</v>
          </cell>
        </row>
        <row r="48">
          <cell r="D48">
            <v>24000</v>
          </cell>
          <cell r="E48">
            <v>155000</v>
          </cell>
          <cell r="G48">
            <v>450000</v>
          </cell>
        </row>
        <row r="49">
          <cell r="D49">
            <v>24000</v>
          </cell>
          <cell r="E49">
            <v>162400</v>
          </cell>
          <cell r="G49">
            <v>462000</v>
          </cell>
        </row>
        <row r="50">
          <cell r="D50">
            <v>24000</v>
          </cell>
          <cell r="E50">
            <v>169800</v>
          </cell>
          <cell r="G50">
            <v>474000</v>
          </cell>
        </row>
        <row r="51">
          <cell r="D51">
            <v>24000</v>
          </cell>
          <cell r="E51">
            <v>177200</v>
          </cell>
          <cell r="G51">
            <v>486000</v>
          </cell>
        </row>
        <row r="52">
          <cell r="D52">
            <v>24000</v>
          </cell>
          <cell r="E52">
            <v>184600</v>
          </cell>
          <cell r="G52">
            <v>498000</v>
          </cell>
        </row>
        <row r="53">
          <cell r="D53">
            <v>24000</v>
          </cell>
          <cell r="E53">
            <v>192000</v>
          </cell>
          <cell r="G53">
            <v>510000</v>
          </cell>
        </row>
      </sheetData>
      <sheetData sheetId="9">
        <row r="5">
          <cell r="D5">
            <v>203.68514508852272</v>
          </cell>
          <cell r="E5">
            <v>203.88601051525791</v>
          </cell>
          <cell r="F5">
            <v>204.11531438201263</v>
          </cell>
          <cell r="G5">
            <v>204.37318389784843</v>
          </cell>
          <cell r="H5">
            <v>204.64996212907357</v>
          </cell>
          <cell r="AJ5">
            <v>400</v>
          </cell>
          <cell r="AK5">
            <v>400</v>
          </cell>
          <cell r="AL5">
            <v>400</v>
          </cell>
          <cell r="AM5">
            <v>400</v>
          </cell>
          <cell r="AN5">
            <v>400</v>
          </cell>
        </row>
        <row r="6">
          <cell r="D6">
            <v>209.450769103634</v>
          </cell>
          <cell r="E6">
            <v>209.94345887292502</v>
          </cell>
          <cell r="F6">
            <v>210.50936340307638</v>
          </cell>
          <cell r="G6">
            <v>211.15751288998956</v>
          </cell>
          <cell r="H6">
            <v>211.85229778945197</v>
          </cell>
          <cell r="AJ6">
            <v>405.20119731647145</v>
          </cell>
          <cell r="AK6">
            <v>405.42859460602295</v>
          </cell>
          <cell r="AL6">
            <v>405.69683659762779</v>
          </cell>
          <cell r="AM6">
            <v>406.02786273573179</v>
          </cell>
          <cell r="AN6">
            <v>406.38093382826207</v>
          </cell>
        </row>
        <row r="7">
          <cell r="D7">
            <v>215.21639311874529</v>
          </cell>
          <cell r="E7">
            <v>216.00090723059213</v>
          </cell>
          <cell r="F7">
            <v>216.90341242414007</v>
          </cell>
          <cell r="G7">
            <v>217.94184188213072</v>
          </cell>
          <cell r="H7">
            <v>219.05463344983039</v>
          </cell>
          <cell r="AJ7">
            <v>410.40239463294284</v>
          </cell>
          <cell r="AK7">
            <v>410.85718921204597</v>
          </cell>
          <cell r="AL7">
            <v>411.39367319525553</v>
          </cell>
          <cell r="AM7">
            <v>412.05572547146357</v>
          </cell>
          <cell r="AN7">
            <v>412.76186765652415</v>
          </cell>
        </row>
        <row r="8">
          <cell r="D8">
            <v>220.98201713385657</v>
          </cell>
          <cell r="E8">
            <v>222.05835558825922</v>
          </cell>
          <cell r="F8">
            <v>223.29746144520382</v>
          </cell>
          <cell r="G8">
            <v>225.43969439192202</v>
          </cell>
          <cell r="H8">
            <v>227.97577402268143</v>
          </cell>
          <cell r="AJ8">
            <v>415.60359194941429</v>
          </cell>
          <cell r="AK8">
            <v>416.28578381806892</v>
          </cell>
          <cell r="AL8">
            <v>417.09050979288332</v>
          </cell>
          <cell r="AM8">
            <v>418.08358820719536</v>
          </cell>
          <cell r="AN8">
            <v>419.14280148478622</v>
          </cell>
        </row>
        <row r="9">
          <cell r="D9">
            <v>228.30339684087497</v>
          </cell>
          <cell r="E9">
            <v>230.54830618943279</v>
          </cell>
          <cell r="F9">
            <v>233.13524558991168</v>
          </cell>
          <cell r="G9">
            <v>236.06542633400036</v>
          </cell>
          <cell r="H9">
            <v>239.39931151938754</v>
          </cell>
          <cell r="AJ9">
            <v>420.80478926588569</v>
          </cell>
          <cell r="AK9">
            <v>421.71437842409188</v>
          </cell>
          <cell r="AL9">
            <v>422.78734639051112</v>
          </cell>
          <cell r="AM9">
            <v>424.11145094292715</v>
          </cell>
          <cell r="AN9">
            <v>425.52373531304835</v>
          </cell>
        </row>
        <row r="10">
          <cell r="D10">
            <v>237.38657587886024</v>
          </cell>
          <cell r="E10">
            <v>240.10056706275876</v>
          </cell>
          <cell r="F10">
            <v>243.2477239781839</v>
          </cell>
          <cell r="G10">
            <v>246.79887355359554</v>
          </cell>
          <cell r="H10">
            <v>249.9553704198168</v>
          </cell>
          <cell r="AJ10">
            <v>426.00598658235714</v>
          </cell>
          <cell r="AK10">
            <v>427.14297303011483</v>
          </cell>
          <cell r="AL10">
            <v>428.48418298813885</v>
          </cell>
          <cell r="AM10">
            <v>430.13931367865899</v>
          </cell>
          <cell r="AN10">
            <v>431.90466914131042</v>
          </cell>
        </row>
        <row r="11">
          <cell r="D11">
            <v>246.54870815310809</v>
          </cell>
          <cell r="E11">
            <v>249.52539540810028</v>
          </cell>
          <cell r="F11">
            <v>251.76419481999176</v>
          </cell>
          <cell r="G11">
            <v>254.28924241664885</v>
          </cell>
          <cell r="H11">
            <v>257.06162625828313</v>
          </cell>
          <cell r="AJ11">
            <v>431.20718389882859</v>
          </cell>
          <cell r="AK11">
            <v>432.57156763613784</v>
          </cell>
          <cell r="AL11">
            <v>434.18101958576665</v>
          </cell>
          <cell r="AM11">
            <v>436.16717641439078</v>
          </cell>
          <cell r="AN11">
            <v>438.28560296957249</v>
          </cell>
        </row>
        <row r="12">
          <cell r="D12">
            <v>253.51576728828991</v>
          </cell>
          <cell r="E12">
            <v>255.73588173913353</v>
          </cell>
          <cell r="F12">
            <v>258.26210273190679</v>
          </cell>
          <cell r="G12">
            <v>261.15309278395915</v>
          </cell>
          <cell r="H12">
            <v>264.27237915731752</v>
          </cell>
          <cell r="AJ12">
            <v>436.40838121529998</v>
          </cell>
          <cell r="AK12">
            <v>438.0001622421608</v>
          </cell>
          <cell r="AL12">
            <v>439.87785618339444</v>
          </cell>
          <cell r="AM12">
            <v>442.19503915012257</v>
          </cell>
          <cell r="AN12">
            <v>444.66653679783457</v>
          </cell>
        </row>
        <row r="13">
          <cell r="D13">
            <v>259.5432837130013</v>
          </cell>
          <cell r="E13">
            <v>262.02551372532736</v>
          </cell>
          <cell r="F13">
            <v>264.84610624613327</v>
          </cell>
          <cell r="G13">
            <v>267.96589510519186</v>
          </cell>
          <cell r="H13">
            <v>271.01603780168654</v>
          </cell>
          <cell r="AJ13">
            <v>441.60957853177143</v>
          </cell>
          <cell r="AK13">
            <v>443.42875684818375</v>
          </cell>
          <cell r="AL13">
            <v>445.57469278102224</v>
          </cell>
          <cell r="AM13">
            <v>448.22290188585436</v>
          </cell>
          <cell r="AN13">
            <v>451.04747062609664</v>
          </cell>
        </row>
        <row r="14">
          <cell r="D14">
            <v>265.6440103078624</v>
          </cell>
          <cell r="E14">
            <v>268.22209232520026</v>
          </cell>
          <cell r="F14">
            <v>270.85101500656867</v>
          </cell>
          <cell r="G14">
            <v>274.01854829635141</v>
          </cell>
          <cell r="H14">
            <v>277.519240543808</v>
          </cell>
          <cell r="AJ14">
            <v>446.81077584824288</v>
          </cell>
          <cell r="AK14">
            <v>448.85735145420676</v>
          </cell>
          <cell r="AL14">
            <v>451.27152937864997</v>
          </cell>
          <cell r="AM14">
            <v>454.25076462158614</v>
          </cell>
          <cell r="AN14">
            <v>457.42840445435877</v>
          </cell>
        </row>
        <row r="15">
          <cell r="D15">
            <v>271.07299869444296</v>
          </cell>
          <cell r="E15">
            <v>273.5854237849648</v>
          </cell>
          <cell r="F15">
            <v>276.5621769470909</v>
          </cell>
          <cell r="G15">
            <v>280.14474676757777</v>
          </cell>
          <cell r="H15">
            <v>284.10610834704084</v>
          </cell>
          <cell r="AJ15">
            <v>452.01197316471428</v>
          </cell>
          <cell r="AK15">
            <v>454.28594606022972</v>
          </cell>
          <cell r="AL15">
            <v>456.96836597627777</v>
          </cell>
          <cell r="AM15">
            <v>460.27862735731793</v>
          </cell>
          <cell r="AN15">
            <v>463.80933828262084</v>
          </cell>
        </row>
        <row r="16">
          <cell r="D16">
            <v>276.21936672560975</v>
          </cell>
          <cell r="E16">
            <v>279.0066895969403</v>
          </cell>
          <cell r="F16">
            <v>282.33819730351462</v>
          </cell>
          <cell r="G16">
            <v>286.344490518871</v>
          </cell>
          <cell r="H16">
            <v>290.51350851277977</v>
          </cell>
          <cell r="AJ16">
            <v>457.21317048118573</v>
          </cell>
          <cell r="AK16">
            <v>459.71454066625267</v>
          </cell>
          <cell r="AL16">
            <v>462.6652025739055</v>
          </cell>
          <cell r="AM16">
            <v>466.30649009304977</v>
          </cell>
          <cell r="AN16">
            <v>470.19027211088292</v>
          </cell>
        </row>
        <row r="17">
          <cell r="D17">
            <v>281.41852595302555</v>
          </cell>
          <cell r="E17">
            <v>284.48588976112677</v>
          </cell>
          <cell r="F17">
            <v>288.17907607583982</v>
          </cell>
          <cell r="G17">
            <v>292.20428271457155</v>
          </cell>
          <cell r="H17">
            <v>296.61645293805486</v>
          </cell>
          <cell r="AJ17">
            <v>462.41436779765718</v>
          </cell>
          <cell r="AK17">
            <v>465.14313527227569</v>
          </cell>
          <cell r="AL17">
            <v>468.3620391715333</v>
          </cell>
          <cell r="AM17">
            <v>472.33435282878156</v>
          </cell>
          <cell r="AN17">
            <v>476.57120593914499</v>
          </cell>
        </row>
        <row r="18">
          <cell r="D18">
            <v>286.67047637669037</v>
          </cell>
          <cell r="E18">
            <v>289.94033714123742</v>
          </cell>
          <cell r="F18">
            <v>293.5926851600567</v>
          </cell>
          <cell r="G18">
            <v>297.93420198026308</v>
          </cell>
          <cell r="H18">
            <v>302.78871271155424</v>
          </cell>
          <cell r="AJ18">
            <v>467.61556511412857</v>
          </cell>
          <cell r="AK18">
            <v>470.57172987829864</v>
          </cell>
          <cell r="AL18">
            <v>474.05887576916109</v>
          </cell>
          <cell r="AM18">
            <v>478.36221556451335</v>
          </cell>
          <cell r="AN18">
            <v>482.95213976740706</v>
          </cell>
        </row>
        <row r="19">
          <cell r="D19">
            <v>291.78375432272264</v>
          </cell>
          <cell r="E19">
            <v>295.11370000526165</v>
          </cell>
          <cell r="F19">
            <v>299.02580690400299</v>
          </cell>
          <cell r="G19">
            <v>303.72489796016237</v>
          </cell>
          <cell r="H19">
            <v>309.03028783327795</v>
          </cell>
          <cell r="AJ19">
            <v>472.81676243060002</v>
          </cell>
          <cell r="AK19">
            <v>476.0003244843216</v>
          </cell>
          <cell r="AL19">
            <v>479.75571236678888</v>
          </cell>
          <cell r="AM19">
            <v>484.39007830024514</v>
          </cell>
          <cell r="AN19">
            <v>489.33307359566913</v>
          </cell>
        </row>
        <row r="20">
          <cell r="D20">
            <v>296.76896897086817</v>
          </cell>
          <cell r="E20">
            <v>300.33706319746705</v>
          </cell>
          <cell r="F20">
            <v>304.51332031506706</v>
          </cell>
          <cell r="G20">
            <v>309.57637065426951</v>
          </cell>
          <cell r="H20">
            <v>315.49263317040658</v>
          </cell>
          <cell r="AJ20">
            <v>478.01795974707147</v>
          </cell>
          <cell r="AK20">
            <v>481.42891909034461</v>
          </cell>
          <cell r="AL20">
            <v>485.45254896441662</v>
          </cell>
          <cell r="AM20">
            <v>490.41794103597692</v>
          </cell>
          <cell r="AN20">
            <v>495.71400742393121</v>
          </cell>
        </row>
        <row r="21">
          <cell r="D21">
            <v>301.80030561768223</v>
          </cell>
          <cell r="E21">
            <v>305.61042671785367</v>
          </cell>
          <cell r="F21">
            <v>310.05522539324886</v>
          </cell>
          <cell r="G21">
            <v>315.68395522096574</v>
          </cell>
          <cell r="H21">
            <v>322.10667086097237</v>
          </cell>
          <cell r="AJ21">
            <v>483.21915706354287</v>
          </cell>
          <cell r="AK21">
            <v>486.85751369636756</v>
          </cell>
          <cell r="AL21">
            <v>491.14938556204442</v>
          </cell>
          <cell r="AM21">
            <v>496.44580377170871</v>
          </cell>
          <cell r="AN21">
            <v>501.96637561593718</v>
          </cell>
        </row>
        <row r="22">
          <cell r="D22">
            <v>306.87776426316486</v>
          </cell>
          <cell r="E22">
            <v>310.93379056642152</v>
          </cell>
          <cell r="F22">
            <v>315.87777543292435</v>
          </cell>
          <cell r="G22">
            <v>322.02530761509297</v>
          </cell>
          <cell r="H22">
            <v>328.6633891764676</v>
          </cell>
          <cell r="AJ22">
            <v>488.42035438001426</v>
          </cell>
          <cell r="AK22">
            <v>492.28610830239052</v>
          </cell>
          <cell r="AL22">
            <v>496.84622215967221</v>
          </cell>
          <cell r="AM22">
            <v>502.39703443807269</v>
          </cell>
          <cell r="AN22">
            <v>507.95571430200619</v>
          </cell>
        </row>
        <row r="23">
          <cell r="D23">
            <v>312.00134490731602</v>
          </cell>
          <cell r="E23">
            <v>316.5691270856172</v>
          </cell>
          <cell r="F23">
            <v>321.99311426294253</v>
          </cell>
          <cell r="G23">
            <v>328.3797290648136</v>
          </cell>
          <cell r="H23">
            <v>335.2910512311197</v>
          </cell>
          <cell r="AJ23">
            <v>493.62155169648571</v>
          </cell>
          <cell r="AK23">
            <v>497.71470290841347</v>
          </cell>
          <cell r="AL23">
            <v>502.56246649545659</v>
          </cell>
          <cell r="AM23">
            <v>508.23815914993804</v>
          </cell>
          <cell r="AN23">
            <v>513.94505298807519</v>
          </cell>
        </row>
        <row r="24">
          <cell r="D24">
            <v>317.51908835885251</v>
          </cell>
          <cell r="E24">
            <v>322.49141667007871</v>
          </cell>
          <cell r="F24">
            <v>328.18361971253546</v>
          </cell>
          <cell r="G24">
            <v>334.80088083179589</v>
          </cell>
          <cell r="H24">
            <v>341.10767832531286</v>
          </cell>
          <cell r="AJ24">
            <v>498.82274901295716</v>
          </cell>
          <cell r="AK24">
            <v>503.26751969199762</v>
          </cell>
          <cell r="AL24">
            <v>508.30277936459811</v>
          </cell>
          <cell r="AM24">
            <v>514.07928386180333</v>
          </cell>
          <cell r="AN24">
            <v>519.93439167414408</v>
          </cell>
        </row>
        <row r="25">
          <cell r="D25">
            <v>323.34114120436072</v>
          </cell>
          <cell r="E25">
            <v>328.51788374346449</v>
          </cell>
          <cell r="F25">
            <v>334.43756178965361</v>
          </cell>
          <cell r="G25">
            <v>340.60701755444956</v>
          </cell>
          <cell r="H25">
            <v>346.92918235834503</v>
          </cell>
          <cell r="AJ25">
            <v>504.30113033063503</v>
          </cell>
          <cell r="AK25">
            <v>508.91065073307323</v>
          </cell>
          <cell r="AL25">
            <v>514.04309223373969</v>
          </cell>
          <cell r="AM25">
            <v>519.92040857366862</v>
          </cell>
          <cell r="AN25">
            <v>525.92373036021309</v>
          </cell>
        </row>
        <row r="26">
          <cell r="D26">
            <v>329.26069121755421</v>
          </cell>
          <cell r="E26">
            <v>334.60447242243765</v>
          </cell>
          <cell r="F26">
            <v>340.19171737726333</v>
          </cell>
          <cell r="G26">
            <v>346.28058047246469</v>
          </cell>
          <cell r="H26">
            <v>352.80364988763279</v>
          </cell>
          <cell r="AJ26">
            <v>509.86060496126953</v>
          </cell>
          <cell r="AK26">
            <v>514.55378177414877</v>
          </cell>
          <cell r="AL26">
            <v>519.78340510288115</v>
          </cell>
          <cell r="AM26">
            <v>525.76153328553403</v>
          </cell>
          <cell r="AN26">
            <v>531.91306904628209</v>
          </cell>
        </row>
        <row r="27">
          <cell r="D27">
            <v>335.2381251038193</v>
          </cell>
          <cell r="E27">
            <v>340.25931450591486</v>
          </cell>
          <cell r="F27">
            <v>345.72880686278017</v>
          </cell>
          <cell r="G27">
            <v>352.00454544777972</v>
          </cell>
          <cell r="H27">
            <v>358.73108091317613</v>
          </cell>
          <cell r="AJ27">
            <v>515.42007959190403</v>
          </cell>
          <cell r="AK27">
            <v>520.19691281522444</v>
          </cell>
          <cell r="AL27">
            <v>525.52371797202272</v>
          </cell>
          <cell r="AM27">
            <v>531.60265799739932</v>
          </cell>
          <cell r="AN27">
            <v>537.90240773235109</v>
          </cell>
        </row>
        <row r="28">
          <cell r="D28">
            <v>340.7589151302513</v>
          </cell>
          <cell r="E28">
            <v>345.68404865627269</v>
          </cell>
          <cell r="F28">
            <v>351.31394329172139</v>
          </cell>
          <cell r="G28">
            <v>357.77891248039469</v>
          </cell>
          <cell r="H28">
            <v>364.67931969021424</v>
          </cell>
          <cell r="AJ28">
            <v>520.97955422253847</v>
          </cell>
          <cell r="AK28">
            <v>525.84004385629999</v>
          </cell>
          <cell r="AL28">
            <v>531.2640308411643</v>
          </cell>
          <cell r="AM28">
            <v>537.44378270926461</v>
          </cell>
          <cell r="AN28">
            <v>543.89174641841998</v>
          </cell>
        </row>
        <row r="29">
          <cell r="D29">
            <v>346.09669661279719</v>
          </cell>
          <cell r="E29">
            <v>351.15488094288173</v>
          </cell>
          <cell r="F29">
            <v>356.9471266640868</v>
          </cell>
          <cell r="G29">
            <v>363.6036815703095</v>
          </cell>
          <cell r="H29">
            <v>370.5168323019796</v>
          </cell>
          <cell r="AJ29">
            <v>526.53902885317291</v>
          </cell>
          <cell r="AK29">
            <v>531.48317489737565</v>
          </cell>
          <cell r="AL29">
            <v>537.00434371030576</v>
          </cell>
          <cell r="AM29">
            <v>543.2849074211299</v>
          </cell>
          <cell r="AN29">
            <v>549.88108510448899</v>
          </cell>
        </row>
        <row r="30">
          <cell r="D30">
            <v>351.47903756373859</v>
          </cell>
          <cell r="E30">
            <v>356.67181136574192</v>
          </cell>
          <cell r="F30">
            <v>362.62835697987646</v>
          </cell>
          <cell r="G30">
            <v>369.30421717093697</v>
          </cell>
          <cell r="H30">
            <v>376.40370407976138</v>
          </cell>
          <cell r="AJ30">
            <v>532.09850348380746</v>
          </cell>
          <cell r="AK30">
            <v>537.1263059384512</v>
          </cell>
          <cell r="AL30">
            <v>542.74465657944734</v>
          </cell>
          <cell r="AM30">
            <v>549.12603213299519</v>
          </cell>
          <cell r="AN30">
            <v>555.87042379055799</v>
          </cell>
        </row>
        <row r="31">
          <cell r="D31">
            <v>356.90593798307555</v>
          </cell>
          <cell r="E31">
            <v>362.2348399248533</v>
          </cell>
          <cell r="F31">
            <v>368.25699701755525</v>
          </cell>
          <cell r="G31">
            <v>375.02940668431842</v>
          </cell>
          <cell r="H31">
            <v>382.33993502355946</v>
          </cell>
          <cell r="AJ31">
            <v>537.6579781144419</v>
          </cell>
          <cell r="AK31">
            <v>542.76943697952674</v>
          </cell>
          <cell r="AL31">
            <v>548.4849694485888</v>
          </cell>
          <cell r="AM31">
            <v>554.9671568448606</v>
          </cell>
          <cell r="AN31">
            <v>561.85976247662688</v>
          </cell>
        </row>
        <row r="32">
          <cell r="D32">
            <v>362.37739787080812</v>
          </cell>
          <cell r="E32">
            <v>367.77595586736959</v>
          </cell>
          <cell r="F32">
            <v>373.87122305611882</v>
          </cell>
          <cell r="G32">
            <v>380.8014521623677</v>
          </cell>
          <cell r="H32">
            <v>388.32552513337396</v>
          </cell>
          <cell r="AJ32">
            <v>543.21745274507634</v>
          </cell>
          <cell r="AK32">
            <v>548.41256802060241</v>
          </cell>
          <cell r="AL32">
            <v>554.22528231773038</v>
          </cell>
          <cell r="AM32">
            <v>560.80828155672589</v>
          </cell>
          <cell r="AN32">
            <v>567.84910116269589</v>
          </cell>
        </row>
        <row r="33">
          <cell r="D33">
            <v>367.84072066694489</v>
          </cell>
          <cell r="E33">
            <v>373.28205084712056</v>
          </cell>
          <cell r="F33">
            <v>379.53064955424588</v>
          </cell>
          <cell r="G33">
            <v>386.62035360508469</v>
          </cell>
          <cell r="H33">
            <v>394.35814385157698</v>
          </cell>
          <cell r="AJ33">
            <v>548.7769273757109</v>
          </cell>
          <cell r="AK33">
            <v>554.05569906167796</v>
          </cell>
          <cell r="AL33">
            <v>559.96559518687195</v>
          </cell>
          <cell r="AM33">
            <v>566.64940626859118</v>
          </cell>
          <cell r="AN33">
            <v>573.83843984876489</v>
          </cell>
        </row>
        <row r="34">
          <cell r="D34">
            <v>373.27297725105331</v>
          </cell>
          <cell r="E34">
            <v>378.8316808201248</v>
          </cell>
          <cell r="F34">
            <v>385.23527651193649</v>
          </cell>
          <cell r="G34">
            <v>392.48611101246956</v>
          </cell>
          <cell r="H34">
            <v>400.37513329239539</v>
          </cell>
          <cell r="AJ34">
            <v>554.33640200634534</v>
          </cell>
          <cell r="AK34">
            <v>559.69883010275362</v>
          </cell>
          <cell r="AL34">
            <v>565.70590805601341</v>
          </cell>
          <cell r="AM34">
            <v>572.49053098045647</v>
          </cell>
          <cell r="AN34">
            <v>579.8277785348339</v>
          </cell>
        </row>
        <row r="35">
          <cell r="D35">
            <v>378.74762043415313</v>
          </cell>
          <cell r="E35">
            <v>384.42484578638226</v>
          </cell>
          <cell r="F35">
            <v>390.9851039291907</v>
          </cell>
          <cell r="G35">
            <v>398.36836034952609</v>
          </cell>
          <cell r="H35">
            <v>406.44029609235002</v>
          </cell>
          <cell r="AJ35">
            <v>559.89587663697978</v>
          </cell>
          <cell r="AK35">
            <v>565.34196114382917</v>
          </cell>
          <cell r="AL35">
            <v>571.44622092515499</v>
          </cell>
          <cell r="AM35">
            <v>578.33165569232187</v>
          </cell>
          <cell r="AN35">
            <v>585.81711722090279</v>
          </cell>
        </row>
        <row r="36">
          <cell r="D36">
            <v>384.26465021624449</v>
          </cell>
          <cell r="E36">
            <v>390.06154574589283</v>
          </cell>
          <cell r="F36">
            <v>396.76961454568914</v>
          </cell>
          <cell r="G36">
            <v>404.27776313474851</v>
          </cell>
          <cell r="H36">
            <v>412.55363225144066</v>
          </cell>
          <cell r="AJ36">
            <v>565.45535126761433</v>
          </cell>
          <cell r="AK36">
            <v>570.98509218490472</v>
          </cell>
          <cell r="AL36">
            <v>577.18653379429657</v>
          </cell>
          <cell r="AM36">
            <v>584.17278040418717</v>
          </cell>
          <cell r="AN36">
            <v>591.80645590697179</v>
          </cell>
        </row>
        <row r="37">
          <cell r="D37">
            <v>389.82406659732737</v>
          </cell>
          <cell r="E37">
            <v>395.74178069865661</v>
          </cell>
          <cell r="F37">
            <v>402.56828447645211</v>
          </cell>
          <cell r="G37">
            <v>410.2331714628483</v>
          </cell>
          <cell r="H37">
            <v>418.71514176966741</v>
          </cell>
          <cell r="AJ37">
            <v>571.01482589824877</v>
          </cell>
          <cell r="AK37">
            <v>576.62822322598038</v>
          </cell>
          <cell r="AL37">
            <v>582.92684666343803</v>
          </cell>
          <cell r="AM37">
            <v>590.01390511605246</v>
          </cell>
          <cell r="AN37">
            <v>597.7957945930408</v>
          </cell>
        </row>
        <row r="38">
          <cell r="D38">
            <v>395.42586957740161</v>
          </cell>
          <cell r="E38">
            <v>401.46075136966044</v>
          </cell>
          <cell r="F38">
            <v>408.41145773064227</v>
          </cell>
          <cell r="G38">
            <v>416.23458533382563</v>
          </cell>
          <cell r="H38">
            <v>424.92482464703039</v>
          </cell>
          <cell r="AJ38">
            <v>576.57430052888321</v>
          </cell>
          <cell r="AK38">
            <v>582.27135426705593</v>
          </cell>
          <cell r="AL38">
            <v>588.6671595325796</v>
          </cell>
          <cell r="AM38">
            <v>595.85502982791775</v>
          </cell>
          <cell r="AN38">
            <v>603.7851332791098</v>
          </cell>
        </row>
        <row r="39">
          <cell r="D39">
            <v>401.06733337137814</v>
          </cell>
          <cell r="E39">
            <v>407.22308219574961</v>
          </cell>
          <cell r="F39">
            <v>414.29913430825968</v>
          </cell>
          <cell r="G39">
            <v>422.28200474768033</v>
          </cell>
          <cell r="H39">
            <v>431.03712609114427</v>
          </cell>
          <cell r="AJ39">
            <v>582.13377515951765</v>
          </cell>
          <cell r="AK39">
            <v>587.91448530813159</v>
          </cell>
          <cell r="AL39">
            <v>594.40747240172107</v>
          </cell>
          <cell r="AM39">
            <v>601.69615453978304</v>
          </cell>
          <cell r="AN39">
            <v>609.77447196517869</v>
          </cell>
        </row>
        <row r="40">
          <cell r="D40">
            <v>406.75072652253391</v>
          </cell>
          <cell r="E40">
            <v>413.02886705861403</v>
          </cell>
          <cell r="F40">
            <v>420.23131420930417</v>
          </cell>
          <cell r="G40">
            <v>428.34284803501288</v>
          </cell>
          <cell r="H40">
            <v>437.15316410789069</v>
          </cell>
          <cell r="AJ40">
            <v>587.69324979015221</v>
          </cell>
          <cell r="AK40">
            <v>593.55761634920714</v>
          </cell>
          <cell r="AL40">
            <v>600.14778527086264</v>
          </cell>
          <cell r="AM40">
            <v>607.53727925164844</v>
          </cell>
          <cell r="AN40">
            <v>615.7638106512477</v>
          </cell>
        </row>
        <row r="41">
          <cell r="D41">
            <v>412.47645516718927</v>
          </cell>
          <cell r="E41">
            <v>418.87810595825374</v>
          </cell>
          <cell r="F41">
            <v>426.20799743377586</v>
          </cell>
          <cell r="G41">
            <v>434.34850989397938</v>
          </cell>
          <cell r="H41">
            <v>443.31421643180295</v>
          </cell>
          <cell r="AJ41">
            <v>593.25272442078665</v>
          </cell>
          <cell r="AK41">
            <v>599.20074739028269</v>
          </cell>
          <cell r="AL41">
            <v>605.88809814000422</v>
          </cell>
          <cell r="AM41">
            <v>613.37840396351373</v>
          </cell>
          <cell r="AN41">
            <v>621.7531493373167</v>
          </cell>
        </row>
        <row r="42">
          <cell r="D42">
            <v>418.24451930534428</v>
          </cell>
          <cell r="E42">
            <v>424.77079889466847</v>
          </cell>
          <cell r="F42">
            <v>432.15792278866502</v>
          </cell>
          <cell r="G42">
            <v>440.39799111199522</v>
          </cell>
          <cell r="H42">
            <v>449.52028306288099</v>
          </cell>
          <cell r="AJ42">
            <v>598.81219905142109</v>
          </cell>
          <cell r="AK42">
            <v>604.84387843135835</v>
          </cell>
          <cell r="AL42">
            <v>611.62841100914568</v>
          </cell>
          <cell r="AM42">
            <v>619.21952867537902</v>
          </cell>
          <cell r="AN42">
            <v>627.7424880233857</v>
          </cell>
        </row>
        <row r="43">
          <cell r="D43">
            <v>424.05491893699889</v>
          </cell>
          <cell r="E43">
            <v>430.66708891216484</v>
          </cell>
          <cell r="F43">
            <v>438.13341016001448</v>
          </cell>
          <cell r="G43">
            <v>446.49129168906063</v>
          </cell>
          <cell r="H43">
            <v>455.77136400112499</v>
          </cell>
          <cell r="AJ43">
            <v>604.37167368205564</v>
          </cell>
          <cell r="AK43">
            <v>610.4870094724339</v>
          </cell>
          <cell r="AL43">
            <v>617.36872387828726</v>
          </cell>
          <cell r="AM43">
            <v>625.06065338724432</v>
          </cell>
          <cell r="AN43">
            <v>633.73182670945459</v>
          </cell>
        </row>
        <row r="44">
          <cell r="D44">
            <v>429.88556816836683</v>
          </cell>
          <cell r="E44">
            <v>436.56426074815414</v>
          </cell>
          <cell r="F44">
            <v>444.15196647138112</v>
          </cell>
          <cell r="G44">
            <v>452.62841162517532</v>
          </cell>
          <cell r="H44">
            <v>462.18296875797864</v>
          </cell>
          <cell r="AJ44">
            <v>609.93114831269008</v>
          </cell>
          <cell r="AK44">
            <v>616.13014051350956</v>
          </cell>
          <cell r="AL44">
            <v>623.10903674742872</v>
          </cell>
          <cell r="AM44">
            <v>630.90177809910961</v>
          </cell>
          <cell r="AN44">
            <v>639.7211653955236</v>
          </cell>
        </row>
        <row r="45">
          <cell r="D45">
            <v>435.71012872592098</v>
          </cell>
          <cell r="E45">
            <v>442.50359252040573</v>
          </cell>
          <cell r="F45">
            <v>450.21359172276505</v>
          </cell>
          <cell r="G45">
            <v>458.8093509203394</v>
          </cell>
          <cell r="H45">
            <v>469.29456373905253</v>
          </cell>
          <cell r="AJ45">
            <v>615.49062294332452</v>
          </cell>
          <cell r="AK45">
            <v>621.77327155458511</v>
          </cell>
          <cell r="AL45">
            <v>628.84934961657029</v>
          </cell>
          <cell r="AM45">
            <v>636.74290281097501</v>
          </cell>
          <cell r="AN45">
            <v>645.7105040815926</v>
          </cell>
        </row>
        <row r="46">
          <cell r="D46">
            <v>441.57593171622523</v>
          </cell>
          <cell r="E46">
            <v>448.4850842289195</v>
          </cell>
          <cell r="F46">
            <v>456.31828591416615</v>
          </cell>
          <cell r="G46">
            <v>465.45775897223575</v>
          </cell>
          <cell r="H46">
            <v>476.53218428687308</v>
          </cell>
          <cell r="AJ46">
            <v>621.05009757395908</v>
          </cell>
          <cell r="AK46">
            <v>627.41640259566066</v>
          </cell>
          <cell r="AL46">
            <v>634.58966248571187</v>
          </cell>
          <cell r="AM46">
            <v>642.5840275228403</v>
          </cell>
          <cell r="AN46">
            <v>652.41886186065972</v>
          </cell>
        </row>
        <row r="47">
          <cell r="D47">
            <v>447.4829771392794</v>
          </cell>
          <cell r="E47">
            <v>454.50873587369551</v>
          </cell>
          <cell r="F47">
            <v>462.57549563667226</v>
          </cell>
          <cell r="G47">
            <v>472.43034805480573</v>
          </cell>
          <cell r="H47">
            <v>484.00289238543439</v>
          </cell>
          <cell r="AJ47">
            <v>626.60957220459352</v>
          </cell>
          <cell r="AK47">
            <v>633.05953363673632</v>
          </cell>
          <cell r="AL47">
            <v>640.32997535485333</v>
          </cell>
          <cell r="AM47">
            <v>648.42515223470559</v>
          </cell>
          <cell r="AN47">
            <v>660.94164008104553</v>
          </cell>
        </row>
        <row r="48">
          <cell r="D48">
            <v>453.43126499508361</v>
          </cell>
          <cell r="E48">
            <v>460.57454745473365</v>
          </cell>
          <cell r="F48">
            <v>469.43332806605997</v>
          </cell>
          <cell r="G48">
            <v>479.70739095126197</v>
          </cell>
          <cell r="H48">
            <v>491.53483458265663</v>
          </cell>
          <cell r="AJ48">
            <v>632.16904683522796</v>
          </cell>
          <cell r="AK48">
            <v>638.70266467781187</v>
          </cell>
          <cell r="AL48">
            <v>646.07028822399491</v>
          </cell>
          <cell r="AM48">
            <v>656.24093523380031</v>
          </cell>
          <cell r="AN48">
            <v>669.46441830143135</v>
          </cell>
        </row>
        <row r="49">
          <cell r="D49">
            <v>459.42079528363786</v>
          </cell>
          <cell r="E49">
            <v>467.24391132221842</v>
          </cell>
          <cell r="F49">
            <v>476.47251000928657</v>
          </cell>
          <cell r="G49">
            <v>487.13596514128699</v>
          </cell>
          <cell r="H49">
            <v>498.95802401331372</v>
          </cell>
          <cell r="AJ49">
            <v>637.72852146586251</v>
          </cell>
          <cell r="AK49">
            <v>644.34579571888753</v>
          </cell>
          <cell r="AL49">
            <v>652.69848262644462</v>
          </cell>
          <cell r="AM49">
            <v>664.78564095165166</v>
          </cell>
          <cell r="AN49">
            <v>677.98719652181717</v>
          </cell>
        </row>
        <row r="50">
          <cell r="D50">
            <v>465.88196567286434</v>
          </cell>
          <cell r="E50">
            <v>474.08039252961521</v>
          </cell>
          <cell r="F50">
            <v>483.84701686552086</v>
          </cell>
          <cell r="G50">
            <v>494.61326603960993</v>
          </cell>
          <cell r="H50">
            <v>506.37853175486384</v>
          </cell>
          <cell r="AJ50">
            <v>643.28799609649695</v>
          </cell>
          <cell r="AK50">
            <v>649.98892675996308</v>
          </cell>
          <cell r="AL50">
            <v>661.25372685249454</v>
          </cell>
          <cell r="AM50">
            <v>673.33034666950311</v>
          </cell>
          <cell r="AN50">
            <v>686.50997474220298</v>
          </cell>
        </row>
        <row r="51">
          <cell r="D51">
            <v>472.66072296283801</v>
          </cell>
          <cell r="E51">
            <v>481.44351451801606</v>
          </cell>
          <cell r="F51">
            <v>491.28112373679022</v>
          </cell>
          <cell r="G51">
            <v>502.04579001744753</v>
          </cell>
          <cell r="H51">
            <v>513.85645020854815</v>
          </cell>
          <cell r="AJ51">
            <v>648.84747072713139</v>
          </cell>
          <cell r="AK51">
            <v>658.55723839399559</v>
          </cell>
          <cell r="AL51">
            <v>669.80897107854435</v>
          </cell>
          <cell r="AM51">
            <v>681.87505238735446</v>
          </cell>
          <cell r="AN51">
            <v>695.0327529625888</v>
          </cell>
        </row>
        <row r="52">
          <cell r="D52">
            <v>479.91319975813633</v>
          </cell>
          <cell r="E52">
            <v>488.86730122733877</v>
          </cell>
          <cell r="F52">
            <v>498.74989750930706</v>
          </cell>
          <cell r="G52">
            <v>509.5364664390313</v>
          </cell>
          <cell r="H52">
            <v>521.39177937436671</v>
          </cell>
          <cell r="AJ52">
            <v>656.80996273978383</v>
          </cell>
          <cell r="AK52">
            <v>667.13130125218129</v>
          </cell>
          <cell r="AL52">
            <v>678.36421530459415</v>
          </cell>
          <cell r="AM52">
            <v>690.4197581052058</v>
          </cell>
          <cell r="AN52">
            <v>703.55553118297462</v>
          </cell>
        </row>
        <row r="53">
          <cell r="D53">
            <v>487.33510162289809</v>
          </cell>
          <cell r="E53">
            <v>496.35062016011824</v>
          </cell>
          <cell r="F53">
            <v>506.26199570957408</v>
          </cell>
          <cell r="G53">
            <v>517.08529530436101</v>
          </cell>
          <cell r="H53">
            <v>528.98753478623894</v>
          </cell>
          <cell r="AJ53">
            <v>665.40090544813359</v>
          </cell>
          <cell r="AK53">
            <v>675.70536411036687</v>
          </cell>
          <cell r="AL53">
            <v>686.91945953064396</v>
          </cell>
          <cell r="AM53">
            <v>698.96446382305726</v>
          </cell>
          <cell r="AN53">
            <v>712.07830940336032</v>
          </cell>
        </row>
        <row r="54">
          <cell r="D54">
            <v>494.81738520664754</v>
          </cell>
          <cell r="E54">
            <v>503.89313094025806</v>
          </cell>
          <cell r="F54">
            <v>513.833017351737</v>
          </cell>
          <cell r="G54">
            <v>524.69227661343689</v>
          </cell>
          <cell r="H54">
            <v>536.74203860625926</v>
          </cell>
          <cell r="AJ54">
            <v>673.99184815648334</v>
          </cell>
          <cell r="AK54">
            <v>684.27942696855257</v>
          </cell>
          <cell r="AL54">
            <v>695.47470375669377</v>
          </cell>
          <cell r="AM54">
            <v>707.5091695409086</v>
          </cell>
          <cell r="AN54">
            <v>720.60108762374614</v>
          </cell>
        </row>
        <row r="55">
          <cell r="D55">
            <v>502.36615209479055</v>
          </cell>
          <cell r="E55">
            <v>511.49536876826858</v>
          </cell>
          <cell r="F55">
            <v>521.46296243579627</v>
          </cell>
          <cell r="G55">
            <v>532.38313923262956</v>
          </cell>
          <cell r="H55">
            <v>544.55561421125765</v>
          </cell>
          <cell r="AJ55">
            <v>682.58279086483299</v>
          </cell>
          <cell r="AK55">
            <v>692.85348982673827</v>
          </cell>
          <cell r="AL55">
            <v>704.02994798274369</v>
          </cell>
          <cell r="AM55">
            <v>716.05387525875994</v>
          </cell>
          <cell r="AN55">
            <v>729.12386584413196</v>
          </cell>
        </row>
        <row r="56">
          <cell r="D56">
            <v>509.97494108958813</v>
          </cell>
          <cell r="E56">
            <v>519.15733364414973</v>
          </cell>
          <cell r="F56">
            <v>529.15197756751218</v>
          </cell>
          <cell r="G56">
            <v>540.16576594988624</v>
          </cell>
          <cell r="H56">
            <v>552.42826160123411</v>
          </cell>
          <cell r="AJ56">
            <v>691.17373357318274</v>
          </cell>
          <cell r="AK56">
            <v>701.42755268492385</v>
          </cell>
          <cell r="AL56">
            <v>712.5851922087935</v>
          </cell>
          <cell r="AM56">
            <v>724.59858097661129</v>
          </cell>
          <cell r="AN56">
            <v>737.64664406451777</v>
          </cell>
        </row>
        <row r="57">
          <cell r="D57">
            <v>517.64375219104045</v>
          </cell>
          <cell r="E57">
            <v>526.87902556790152</v>
          </cell>
          <cell r="F57">
            <v>536.91718376473614</v>
          </cell>
          <cell r="G57">
            <v>548.00748552747677</v>
          </cell>
          <cell r="H57">
            <v>560.35998077618865</v>
          </cell>
          <cell r="AJ57">
            <v>699.7646762815325</v>
          </cell>
          <cell r="AK57">
            <v>710.00161554310955</v>
          </cell>
          <cell r="AL57">
            <v>721.14043643484331</v>
          </cell>
          <cell r="AM57">
            <v>733.14328669446263</v>
          </cell>
          <cell r="AN57">
            <v>746.16942228490359</v>
          </cell>
        </row>
        <row r="58">
          <cell r="D58">
            <v>525.37258539914717</v>
          </cell>
          <cell r="E58">
            <v>534.63687470803848</v>
          </cell>
          <cell r="F58">
            <v>544.74159156138239</v>
          </cell>
          <cell r="G58">
            <v>555.90829796540152</v>
          </cell>
          <cell r="H58">
            <v>568.37059379930395</v>
          </cell>
          <cell r="AJ58">
            <v>708.35561898988215</v>
          </cell>
          <cell r="AK58">
            <v>718.57567840129514</v>
          </cell>
          <cell r="AL58">
            <v>729.69568066089312</v>
          </cell>
          <cell r="AM58">
            <v>741.68799241231409</v>
          </cell>
          <cell r="AN58">
            <v>754.69220050528941</v>
          </cell>
        </row>
        <row r="59">
          <cell r="D59">
            <v>533.15666966452943</v>
          </cell>
          <cell r="E59">
            <v>542.44505171906792</v>
          </cell>
          <cell r="F59">
            <v>552.6252009574506</v>
          </cell>
          <cell r="G59">
            <v>563.86820326366001</v>
          </cell>
          <cell r="H59">
            <v>576.464660425685</v>
          </cell>
          <cell r="AJ59">
            <v>716.9465616982319</v>
          </cell>
          <cell r="AK59">
            <v>727.14974125948083</v>
          </cell>
          <cell r="AL59">
            <v>738.25092488694293</v>
          </cell>
          <cell r="AM59">
            <v>750.23269813016543</v>
          </cell>
          <cell r="AN59">
            <v>763.21497872567522</v>
          </cell>
        </row>
        <row r="60">
          <cell r="D60">
            <v>540.99641620955617</v>
          </cell>
          <cell r="E60">
            <v>550.31243392513375</v>
          </cell>
          <cell r="F60">
            <v>560.56801195294076</v>
          </cell>
          <cell r="G60">
            <v>572.00369602907824</v>
          </cell>
          <cell r="H60">
            <v>584.61847334557808</v>
          </cell>
          <cell r="AJ60">
            <v>725.53750440658155</v>
          </cell>
          <cell r="AK60">
            <v>735.72380411766653</v>
          </cell>
          <cell r="AL60">
            <v>746.80616911299285</v>
          </cell>
          <cell r="AM60">
            <v>758.77740384801677</v>
          </cell>
          <cell r="AN60">
            <v>771.73775694606093</v>
          </cell>
        </row>
        <row r="61">
          <cell r="D61">
            <v>548.89603960771342</v>
          </cell>
          <cell r="E61">
            <v>558.23902132623596</v>
          </cell>
          <cell r="F61">
            <v>568.64752882037897</v>
          </cell>
          <cell r="G61">
            <v>580.22034660166366</v>
          </cell>
          <cell r="H61">
            <v>592.83203255898297</v>
          </cell>
          <cell r="AJ61">
            <v>734.1284471149313</v>
          </cell>
          <cell r="AK61">
            <v>744.29786697585212</v>
          </cell>
          <cell r="AL61">
            <v>755.36141333904266</v>
          </cell>
          <cell r="AM61">
            <v>767.32210956586823</v>
          </cell>
          <cell r="AN61">
            <v>780.26053516644674</v>
          </cell>
        </row>
        <row r="62">
          <cell r="D62">
            <v>556.8555398590014</v>
          </cell>
          <cell r="E62">
            <v>566.25557036511191</v>
          </cell>
          <cell r="F62">
            <v>576.89292537559754</v>
          </cell>
          <cell r="G62">
            <v>588.49819556804596</v>
          </cell>
          <cell r="H62">
            <v>601.10533806590001</v>
          </cell>
          <cell r="AJ62">
            <v>742.71938982328106</v>
          </cell>
          <cell r="AK62">
            <v>752.87192983403781</v>
          </cell>
          <cell r="AL62">
            <v>763.91665756509246</v>
          </cell>
          <cell r="AM62">
            <v>775.86681528371957</v>
          </cell>
          <cell r="AN62">
            <v>788.78331338683256</v>
          </cell>
        </row>
        <row r="63">
          <cell r="D63">
            <v>564.87491696342011</v>
          </cell>
          <cell r="E63">
            <v>574.53569718090307</v>
          </cell>
          <cell r="F63">
            <v>585.20034347744786</v>
          </cell>
          <cell r="G63">
            <v>596.8372429282249</v>
          </cell>
          <cell r="H63">
            <v>609.7720467726075</v>
          </cell>
          <cell r="AJ63">
            <v>751.31033253163071</v>
          </cell>
          <cell r="AK63">
            <v>761.4459926922234</v>
          </cell>
          <cell r="AL63">
            <v>772.47190179114227</v>
          </cell>
          <cell r="AM63">
            <v>784.41152100157092</v>
          </cell>
          <cell r="AN63">
            <v>797.30609160721838</v>
          </cell>
        </row>
        <row r="64">
          <cell r="D64">
            <v>573.16187642206046</v>
          </cell>
          <cell r="E64">
            <v>582.87865322907692</v>
          </cell>
          <cell r="F64">
            <v>593.56978312592992</v>
          </cell>
          <cell r="G64">
            <v>605.3436707151443</v>
          </cell>
          <cell r="H64">
            <v>618.52898291710153</v>
          </cell>
          <cell r="AJ64">
            <v>759.90127523998046</v>
          </cell>
          <cell r="AK64">
            <v>770.0200555504091</v>
          </cell>
          <cell r="AL64">
            <v>781.02714601719208</v>
          </cell>
          <cell r="AM64">
            <v>792.95622671942226</v>
          </cell>
          <cell r="AN64">
            <v>805.82886982760419</v>
          </cell>
        </row>
        <row r="65">
          <cell r="D65">
            <v>581.516486834018</v>
          </cell>
          <cell r="E65">
            <v>591.28443850963333</v>
          </cell>
          <cell r="F65">
            <v>602.0107629397603</v>
          </cell>
          <cell r="G65">
            <v>614.05778590293789</v>
          </cell>
          <cell r="H65">
            <v>627.3509989188982</v>
          </cell>
          <cell r="AJ65">
            <v>768.49221794833011</v>
          </cell>
          <cell r="AK65">
            <v>778.5941184085948</v>
          </cell>
          <cell r="AL65">
            <v>789.58239024324189</v>
          </cell>
          <cell r="AM65">
            <v>801.5009324372736</v>
          </cell>
          <cell r="AN65">
            <v>814.35164804799001</v>
          </cell>
        </row>
        <row r="66">
          <cell r="D66">
            <v>589.93425952432142</v>
          </cell>
          <cell r="E66">
            <v>599.75305302257243</v>
          </cell>
          <cell r="F66">
            <v>610.69317316046806</v>
          </cell>
          <cell r="G66">
            <v>622.83683759140422</v>
          </cell>
          <cell r="H66">
            <v>636.23809477799773</v>
          </cell>
          <cell r="AJ66">
            <v>777.08316065667987</v>
          </cell>
          <cell r="AK66">
            <v>787.16818126678038</v>
          </cell>
          <cell r="AL66">
            <v>798.13763446929181</v>
          </cell>
          <cell r="AM66">
            <v>810.04563815512506</v>
          </cell>
          <cell r="AN66">
            <v>822.87442626837583</v>
          </cell>
        </row>
        <row r="67">
          <cell r="D67">
            <v>598.41519449297084</v>
          </cell>
          <cell r="E67">
            <v>608.36937379475012</v>
          </cell>
          <cell r="F67">
            <v>619.44041941506202</v>
          </cell>
          <cell r="G67">
            <v>631.6808257805435</v>
          </cell>
          <cell r="H67">
            <v>645.05135578620957</v>
          </cell>
          <cell r="AJ67">
            <v>785.67410336502962</v>
          </cell>
          <cell r="AK67">
            <v>795.74224412496608</v>
          </cell>
          <cell r="AL67">
            <v>806.69287869534162</v>
          </cell>
          <cell r="AM67">
            <v>818.5903438729764</v>
          </cell>
          <cell r="AN67">
            <v>831.39720448876164</v>
          </cell>
        </row>
        <row r="68">
          <cell r="D68">
            <v>606.9965457998801</v>
          </cell>
          <cell r="E68">
            <v>617.07063621430143</v>
          </cell>
          <cell r="F68">
            <v>628.25250170354184</v>
          </cell>
          <cell r="G68">
            <v>640.54270784874973</v>
          </cell>
          <cell r="H68">
            <v>653.88734147346395</v>
          </cell>
          <cell r="AJ68">
            <v>794.26504607337938</v>
          </cell>
          <cell r="AK68">
            <v>804.31630698315166</v>
          </cell>
          <cell r="AL68">
            <v>815.24812292139143</v>
          </cell>
          <cell r="AM68">
            <v>827.13504959082775</v>
          </cell>
          <cell r="AN68">
            <v>839.91998270914746</v>
          </cell>
        </row>
        <row r="69">
          <cell r="D69">
            <v>615.6605179565787</v>
          </cell>
          <cell r="E69">
            <v>625.83630782869034</v>
          </cell>
          <cell r="F69">
            <v>637.12942002590739</v>
          </cell>
          <cell r="G69">
            <v>649.3278757047882</v>
          </cell>
          <cell r="H69">
            <v>662.78582468988884</v>
          </cell>
          <cell r="AJ69">
            <v>802.85598878172902</v>
          </cell>
          <cell r="AK69">
            <v>812.89036984133736</v>
          </cell>
          <cell r="AL69">
            <v>823.80336714744135</v>
          </cell>
          <cell r="AM69">
            <v>835.6797553086792</v>
          </cell>
          <cell r="AN69">
            <v>848.44276092953316</v>
          </cell>
        </row>
        <row r="70">
          <cell r="D70">
            <v>624.38849345435892</v>
          </cell>
          <cell r="E70">
            <v>634.66638863791673</v>
          </cell>
          <cell r="F70">
            <v>645.94335862998321</v>
          </cell>
          <cell r="G70">
            <v>658.17526531296778</v>
          </cell>
          <cell r="H70">
            <v>671.89907579928422</v>
          </cell>
          <cell r="AJ70">
            <v>811.44693149007878</v>
          </cell>
          <cell r="AK70">
            <v>821.46443269952306</v>
          </cell>
          <cell r="AL70">
            <v>832.35861137349116</v>
          </cell>
          <cell r="AM70">
            <v>844.22446102653055</v>
          </cell>
          <cell r="AN70">
            <v>859.0621345859015</v>
          </cell>
        </row>
        <row r="71">
          <cell r="D71">
            <v>633.18047229322099</v>
          </cell>
          <cell r="E71">
            <v>643.51955342938891</v>
          </cell>
          <cell r="F71">
            <v>654.80036581072443</v>
          </cell>
          <cell r="G71">
            <v>667.14460049256104</v>
          </cell>
          <cell r="H71">
            <v>681.08958037136756</v>
          </cell>
          <cell r="AJ71">
            <v>820.03787419842843</v>
          </cell>
          <cell r="AK71">
            <v>830.03849555770864</v>
          </cell>
          <cell r="AL71">
            <v>840.91385559954097</v>
          </cell>
          <cell r="AM71">
            <v>853.60130358754122</v>
          </cell>
          <cell r="AN71">
            <v>870.15023008240371</v>
          </cell>
        </row>
        <row r="72">
          <cell r="D72">
            <v>642.03403475828236</v>
          </cell>
          <cell r="E72">
            <v>652.4066640623937</v>
          </cell>
          <cell r="F72">
            <v>663.72007317206078</v>
          </cell>
          <cell r="G72">
            <v>676.30238521159299</v>
          </cell>
          <cell r="H72">
            <v>690.31835904208197</v>
          </cell>
          <cell r="AJ72">
            <v>828.62881690677818</v>
          </cell>
          <cell r="AK72">
            <v>838.61255841589434</v>
          </cell>
          <cell r="AL72">
            <v>849.46909982559077</v>
          </cell>
          <cell r="AM72">
            <v>864.71370027459966</v>
          </cell>
          <cell r="AN72">
            <v>881.23832557890591</v>
          </cell>
        </row>
        <row r="73">
          <cell r="D73">
            <v>650.94803177037875</v>
          </cell>
          <cell r="E73">
            <v>661.35715252778584</v>
          </cell>
          <cell r="F73">
            <v>672.88628361609187</v>
          </cell>
          <cell r="G73">
            <v>685.56182919687967</v>
          </cell>
          <cell r="H73">
            <v>699.61148658854086</v>
          </cell>
          <cell r="AJ73">
            <v>837.21975961512794</v>
          </cell>
          <cell r="AK73">
            <v>847.18662127407993</v>
          </cell>
          <cell r="AL73">
            <v>860.45894158576436</v>
          </cell>
          <cell r="AM73">
            <v>875.8260969616581</v>
          </cell>
          <cell r="AN73">
            <v>892.32642107540801</v>
          </cell>
        </row>
        <row r="74">
          <cell r="D74">
            <v>659.92594571088216</v>
          </cell>
          <cell r="E74">
            <v>670.5065608328282</v>
          </cell>
          <cell r="F74">
            <v>682.14599527666633</v>
          </cell>
          <cell r="G74">
            <v>694.89084710909481</v>
          </cell>
          <cell r="H74">
            <v>708.96896301074457</v>
          </cell>
          <cell r="AJ74">
            <v>845.81070232347759</v>
          </cell>
          <cell r="AK74">
            <v>857.51740025846198</v>
          </cell>
          <cell r="AL74">
            <v>871.60985922293969</v>
          </cell>
          <cell r="AM74">
            <v>886.93849364871653</v>
          </cell>
          <cell r="AN74">
            <v>903.41451657191021</v>
          </cell>
        </row>
        <row r="75">
          <cell r="D75">
            <v>669.07301706180533</v>
          </cell>
          <cell r="E75">
            <v>679.78982185765199</v>
          </cell>
          <cell r="F75">
            <v>691.48516112431309</v>
          </cell>
          <cell r="G75">
            <v>704.28520058171807</v>
          </cell>
          <cell r="H75">
            <v>718.4029206771304</v>
          </cell>
          <cell r="AJ75">
            <v>855.74809307584349</v>
          </cell>
          <cell r="AK75">
            <v>868.70611688765257</v>
          </cell>
          <cell r="AL75">
            <v>882.76077686011513</v>
          </cell>
          <cell r="AM75">
            <v>898.05089033577497</v>
          </cell>
          <cell r="AN75">
            <v>914.50261206841242</v>
          </cell>
        </row>
        <row r="76">
          <cell r="D76">
            <v>678.38692336895883</v>
          </cell>
          <cell r="E76">
            <v>689.14404408360178</v>
          </cell>
          <cell r="F76">
            <v>700.89014231905537</v>
          </cell>
          <cell r="G76">
            <v>713.74488961474935</v>
          </cell>
          <cell r="H76">
            <v>728.04290384823207</v>
          </cell>
          <cell r="AJ76">
            <v>866.96697554813863</v>
          </cell>
          <cell r="AK76">
            <v>879.89483351684305</v>
          </cell>
          <cell r="AL76">
            <v>893.91169449729045</v>
          </cell>
          <cell r="AM76">
            <v>909.1632870228334</v>
          </cell>
          <cell r="AN76">
            <v>925.59070756491451</v>
          </cell>
        </row>
        <row r="77">
          <cell r="D77">
            <v>687.77112232065576</v>
          </cell>
          <cell r="E77">
            <v>698.56452868036502</v>
          </cell>
          <cell r="F77">
            <v>710.36093886089293</v>
          </cell>
          <cell r="G77">
            <v>723.33661635499129</v>
          </cell>
          <cell r="H77">
            <v>737.749399522251</v>
          </cell>
          <cell r="AJ77">
            <v>878.1858580204339</v>
          </cell>
          <cell r="AK77">
            <v>891.08355014603364</v>
          </cell>
          <cell r="AL77">
            <v>905.06261213446589</v>
          </cell>
          <cell r="AM77">
            <v>920.27568370989184</v>
          </cell>
          <cell r="AN77">
            <v>936.67880306141672</v>
          </cell>
        </row>
        <row r="78">
          <cell r="D78">
            <v>697.22215668326498</v>
          </cell>
          <cell r="E78">
            <v>708.05127564794179</v>
          </cell>
          <cell r="F78">
            <v>719.91799438272994</v>
          </cell>
          <cell r="G78">
            <v>733.04304004891219</v>
          </cell>
          <cell r="H78">
            <v>747.52240769918694</v>
          </cell>
          <cell r="AJ78">
            <v>889.40474049272905</v>
          </cell>
          <cell r="AK78">
            <v>902.27226677522413</v>
          </cell>
          <cell r="AL78">
            <v>916.21352977164122</v>
          </cell>
          <cell r="AM78">
            <v>931.38808039695027</v>
          </cell>
          <cell r="AN78">
            <v>947.76689855791892</v>
          </cell>
        </row>
        <row r="79">
          <cell r="D79">
            <v>706.74002645678661</v>
          </cell>
          <cell r="E79">
            <v>717.60476766290185</v>
          </cell>
          <cell r="F79">
            <v>729.60632400723603</v>
          </cell>
          <cell r="G79">
            <v>742.81642382375537</v>
          </cell>
          <cell r="H79">
            <v>757.36192837903991</v>
          </cell>
          <cell r="AJ79">
            <v>900.62362296502431</v>
          </cell>
          <cell r="AK79">
            <v>913.46098340441472</v>
          </cell>
          <cell r="AL79">
            <v>927.36444740881666</v>
          </cell>
          <cell r="AM79">
            <v>942.50047708400871</v>
          </cell>
          <cell r="AN79">
            <v>958.85499405442101</v>
          </cell>
        </row>
        <row r="80">
          <cell r="D80">
            <v>716.32473164122052</v>
          </cell>
          <cell r="E80">
            <v>727.2870146909512</v>
          </cell>
          <cell r="F80">
            <v>739.36168146644445</v>
          </cell>
          <cell r="G80">
            <v>752.65676767952118</v>
          </cell>
          <cell r="H80">
            <v>767.17103061755313</v>
          </cell>
          <cell r="AJ80">
            <v>911.84250543731946</v>
          </cell>
          <cell r="AK80">
            <v>924.64970003360531</v>
          </cell>
          <cell r="AL80">
            <v>938.51536504599198</v>
          </cell>
          <cell r="AM80">
            <v>953.61287377106714</v>
          </cell>
          <cell r="AN80">
            <v>969.94308955092322</v>
          </cell>
        </row>
        <row r="81">
          <cell r="D81">
            <v>725.98289210163489</v>
          </cell>
          <cell r="E81">
            <v>737.03641898643627</v>
          </cell>
          <cell r="F81">
            <v>749.18406676035522</v>
          </cell>
          <cell r="G81">
            <v>762.49953560446556</v>
          </cell>
          <cell r="H81">
            <v>777.02808099717697</v>
          </cell>
          <cell r="AJ81">
            <v>923.06138790961472</v>
          </cell>
          <cell r="AK81">
            <v>935.83841666279579</v>
          </cell>
          <cell r="AL81">
            <v>949.66628268316742</v>
          </cell>
          <cell r="AM81">
            <v>964.72527045812558</v>
          </cell>
          <cell r="AN81">
            <v>981.03118504742542</v>
          </cell>
        </row>
        <row r="82">
          <cell r="D82">
            <v>735.70883388311154</v>
          </cell>
          <cell r="E82">
            <v>746.85298054935743</v>
          </cell>
          <cell r="F82">
            <v>759.07114049603911</v>
          </cell>
          <cell r="G82">
            <v>772.29802016236295</v>
          </cell>
          <cell r="H82">
            <v>786.95008257739096</v>
          </cell>
          <cell r="AJ82">
            <v>934.28027038190987</v>
          </cell>
          <cell r="AK82">
            <v>947.02713329198639</v>
          </cell>
          <cell r="AL82">
            <v>960.81720032034275</v>
          </cell>
          <cell r="AM82">
            <v>975.83766714518401</v>
          </cell>
          <cell r="AN82">
            <v>992.11928054392752</v>
          </cell>
        </row>
        <row r="83">
          <cell r="D83">
            <v>745.50171755902875</v>
          </cell>
          <cell r="E83">
            <v>756.7366993797142</v>
          </cell>
          <cell r="F83">
            <v>768.90509451541607</v>
          </cell>
          <cell r="G83">
            <v>782.16106801119099</v>
          </cell>
          <cell r="H83">
            <v>796.93703535819532</v>
          </cell>
          <cell r="AJ83">
            <v>945.49915285420514</v>
          </cell>
          <cell r="AK83">
            <v>958.21584992117687</v>
          </cell>
          <cell r="AL83">
            <v>971.96811795751819</v>
          </cell>
          <cell r="AM83">
            <v>986.95006383224245</v>
          </cell>
          <cell r="AN83">
            <v>1003.2073760404297</v>
          </cell>
        </row>
        <row r="84">
          <cell r="D84">
            <v>755.36154312938606</v>
          </cell>
          <cell r="E84">
            <v>766.63766132188971</v>
          </cell>
          <cell r="F84">
            <v>778.80439241378156</v>
          </cell>
          <cell r="G84">
            <v>792.08867915094982</v>
          </cell>
          <cell r="H84">
            <v>806.4999892738781</v>
          </cell>
          <cell r="AJ84">
            <v>956.71803532650029</v>
          </cell>
          <cell r="AK84">
            <v>969.40456655036746</v>
          </cell>
          <cell r="AL84">
            <v>983.11903559469351</v>
          </cell>
          <cell r="AM84">
            <v>998.06246051930088</v>
          </cell>
          <cell r="AN84">
            <v>1014.2954715369318</v>
          </cell>
        </row>
        <row r="85">
          <cell r="D85">
            <v>765.28671829733798</v>
          </cell>
          <cell r="E85">
            <v>776.59097464358581</v>
          </cell>
          <cell r="F85">
            <v>788.76903419113557</v>
          </cell>
          <cell r="G85">
            <v>802.07771619561515</v>
          </cell>
          <cell r="H85">
            <v>815.66452504491895</v>
          </cell>
          <cell r="AJ85">
            <v>967.93691779879555</v>
          </cell>
          <cell r="AK85">
            <v>980.59328317955794</v>
          </cell>
          <cell r="AL85">
            <v>994.26995323186895</v>
          </cell>
          <cell r="AM85">
            <v>1009.1748572063593</v>
          </cell>
          <cell r="AN85">
            <v>1025.383567033434</v>
          </cell>
        </row>
        <row r="86">
          <cell r="D86">
            <v>775.27789054753566</v>
          </cell>
          <cell r="E86">
            <v>786.61056178048943</v>
          </cell>
          <cell r="F86">
            <v>798.79901984747812</v>
          </cell>
          <cell r="G86">
            <v>811.29616998757683</v>
          </cell>
          <cell r="H86">
            <v>824.88144977258639</v>
          </cell>
          <cell r="AJ86">
            <v>979.1558002710907</v>
          </cell>
          <cell r="AK86">
            <v>991.78199980874854</v>
          </cell>
          <cell r="AL86">
            <v>1005.4208708690443</v>
          </cell>
          <cell r="AM86">
            <v>1020.2872538934178</v>
          </cell>
          <cell r="AN86">
            <v>1036.4716625299361</v>
          </cell>
        </row>
        <row r="87">
          <cell r="D87">
            <v>785.33596990156695</v>
          </cell>
          <cell r="E87">
            <v>796.69642273260069</v>
          </cell>
          <cell r="F87">
            <v>808.28763468203533</v>
          </cell>
          <cell r="G87">
            <v>820.56803316860157</v>
          </cell>
          <cell r="H87">
            <v>834.15076345688044</v>
          </cell>
          <cell r="AJ87">
            <v>990.37468274338585</v>
          </cell>
          <cell r="AK87">
            <v>1002.970716437939</v>
          </cell>
          <cell r="AL87">
            <v>1016.5717885062197</v>
          </cell>
          <cell r="AM87">
            <v>1031.3996505804762</v>
          </cell>
          <cell r="AN87">
            <v>1047.5597580264384</v>
          </cell>
        </row>
        <row r="88">
          <cell r="D88">
            <v>795.46095635943186</v>
          </cell>
          <cell r="E88">
            <v>806.38403464378325</v>
          </cell>
          <cell r="F88">
            <v>817.55856229486096</v>
          </cell>
          <cell r="G88">
            <v>829.89330573868938</v>
          </cell>
          <cell r="H88">
            <v>843.4724660978012</v>
          </cell>
          <cell r="AJ88">
            <v>1001.5935652156811</v>
          </cell>
          <cell r="AK88">
            <v>1014.1594330671296</v>
          </cell>
          <cell r="AL88">
            <v>1027.722706143395</v>
          </cell>
          <cell r="AM88">
            <v>1042.5120472675346</v>
          </cell>
          <cell r="AN88">
            <v>1058.6478535229405</v>
          </cell>
        </row>
        <row r="89">
          <cell r="D89">
            <v>805.28636964709744</v>
          </cell>
          <cell r="E89">
            <v>815.65908964135201</v>
          </cell>
          <cell r="F89">
            <v>826.8830604285215</v>
          </cell>
          <cell r="G89">
            <v>839.27198769784013</v>
          </cell>
          <cell r="H89">
            <v>852.90787175737978</v>
          </cell>
          <cell r="AJ89">
            <v>1012.8124476879764</v>
          </cell>
          <cell r="AK89">
            <v>1025.3481496963202</v>
          </cell>
          <cell r="AL89">
            <v>1038.8736237805704</v>
          </cell>
          <cell r="AM89">
            <v>1053.6244439545931</v>
          </cell>
          <cell r="AN89">
            <v>1069.7359490194426</v>
          </cell>
        </row>
        <row r="90">
          <cell r="D90">
            <v>814.57297840428919</v>
          </cell>
          <cell r="E90">
            <v>824.98785990390957</v>
          </cell>
          <cell r="F90">
            <v>836.26112908301684</v>
          </cell>
          <cell r="G90">
            <v>848.70407904605395</v>
          </cell>
          <cell r="H90">
            <v>862.74952891326109</v>
          </cell>
          <cell r="AJ90">
            <v>1024.0313301602714</v>
          </cell>
          <cell r="AK90">
            <v>1036.5368663255106</v>
          </cell>
          <cell r="AL90">
            <v>1050.0245414177459</v>
          </cell>
          <cell r="AM90">
            <v>1064.7368406416515</v>
          </cell>
          <cell r="AN90">
            <v>1080.8240445159449</v>
          </cell>
        </row>
        <row r="91">
          <cell r="D91">
            <v>823.91349669882993</v>
          </cell>
          <cell r="E91">
            <v>834.37034543145546</v>
          </cell>
          <cell r="F91">
            <v>845.69276825834709</v>
          </cell>
          <cell r="G91">
            <v>858.5402233433249</v>
          </cell>
          <cell r="H91">
            <v>872.64888941276376</v>
          </cell>
          <cell r="AJ91">
            <v>1035.2502126325667</v>
          </cell>
          <cell r="AK91">
            <v>1047.7255829547012</v>
          </cell>
          <cell r="AL91">
            <v>1061.1754590549212</v>
          </cell>
          <cell r="AM91">
            <v>1075.8492373287099</v>
          </cell>
          <cell r="AN91">
            <v>1091.912140012447</v>
          </cell>
        </row>
        <row r="92">
          <cell r="D92">
            <v>833.30792453072013</v>
          </cell>
          <cell r="E92">
            <v>843.80654622399027</v>
          </cell>
          <cell r="F92">
            <v>855.45211946564802</v>
          </cell>
          <cell r="G92">
            <v>868.56817190077777</v>
          </cell>
          <cell r="H92">
            <v>883.08610254508494</v>
          </cell>
          <cell r="AJ92">
            <v>1046.4690951048619</v>
          </cell>
          <cell r="AK92">
            <v>1058.9142995838918</v>
          </cell>
          <cell r="AL92">
            <v>1072.3263766920966</v>
          </cell>
          <cell r="AM92">
            <v>1086.9616340157686</v>
          </cell>
          <cell r="AN92">
            <v>1104.7780288432782</v>
          </cell>
        </row>
        <row r="93">
          <cell r="D93">
            <v>842.75626189995944</v>
          </cell>
          <cell r="E93">
            <v>853.47380683434505</v>
          </cell>
          <cell r="F93">
            <v>865.66820930848712</v>
          </cell>
          <cell r="G93">
            <v>878.65575830993464</v>
          </cell>
          <cell r="H93">
            <v>894.88736940421347</v>
          </cell>
          <cell r="AJ93">
            <v>1057.6879775771572</v>
          </cell>
          <cell r="AK93">
            <v>1070.1030162130824</v>
          </cell>
          <cell r="AL93">
            <v>1083.4772943292719</v>
          </cell>
          <cell r="AM93">
            <v>1098.0740307028268</v>
          </cell>
          <cell r="AN93">
            <v>1122.4363893090758</v>
          </cell>
        </row>
        <row r="94">
          <cell r="D94">
            <v>852.35957959574091</v>
          </cell>
          <cell r="E94">
            <v>863.85823915669039</v>
          </cell>
          <cell r="F94">
            <v>875.94656067987444</v>
          </cell>
          <cell r="G94">
            <v>890.36990655141744</v>
          </cell>
          <cell r="H94">
            <v>907.28234304951457</v>
          </cell>
          <cell r="AJ94">
            <v>1068.9068600494525</v>
          </cell>
          <cell r="AK94">
            <v>1081.2917328422727</v>
          </cell>
          <cell r="AL94">
            <v>1094.6282119664475</v>
          </cell>
          <cell r="AM94">
            <v>1114.8530741297452</v>
          </cell>
          <cell r="AN94">
            <v>1140.0947497748734</v>
          </cell>
        </row>
        <row r="95">
          <cell r="D95">
            <v>862.92828874104589</v>
          </cell>
          <cell r="E95">
            <v>874.30723942354803</v>
          </cell>
          <cell r="F95">
            <v>887.31547910923962</v>
          </cell>
          <cell r="G95">
            <v>902.49112560596291</v>
          </cell>
          <cell r="H95">
            <v>921.14754735208021</v>
          </cell>
          <cell r="AJ95">
            <v>1080.1257425217475</v>
          </cell>
          <cell r="AK95">
            <v>1092.4804494714633</v>
          </cell>
          <cell r="AL95">
            <v>1109.4504613061288</v>
          </cell>
          <cell r="AM95">
            <v>1132.8201515088952</v>
          </cell>
          <cell r="AN95">
            <v>1157.753110240671</v>
          </cell>
        </row>
        <row r="96">
          <cell r="D96">
            <v>873.56403052658163</v>
          </cell>
          <cell r="E96">
            <v>885.49414849725258</v>
          </cell>
          <cell r="F96">
            <v>899.7196288184449</v>
          </cell>
          <cell r="G96">
            <v>916.6391039815835</v>
          </cell>
          <cell r="H96">
            <v>935.1205358210841</v>
          </cell>
          <cell r="AJ96">
            <v>1091.3446249940428</v>
          </cell>
          <cell r="AK96">
            <v>1106.0509944817297</v>
          </cell>
          <cell r="AL96">
            <v>1127.6852687746957</v>
          </cell>
          <cell r="AM96">
            <v>1150.7872288880451</v>
          </cell>
          <cell r="AN96">
            <v>1175.4114707064687</v>
          </cell>
        </row>
        <row r="97">
          <cell r="D97">
            <v>884.74989808670966</v>
          </cell>
          <cell r="E97">
            <v>898.14160937054476</v>
          </cell>
          <cell r="F97">
            <v>913.79739476889449</v>
          </cell>
          <cell r="G97">
            <v>930.9049163035005</v>
          </cell>
          <cell r="H97">
            <v>949.20130845652625</v>
          </cell>
          <cell r="AJ97">
            <v>1104.2585910459748</v>
          </cell>
          <cell r="AK97">
            <v>1124.5028335981992</v>
          </cell>
          <cell r="AL97">
            <v>1145.9200762432624</v>
          </cell>
          <cell r="AM97">
            <v>1168.754306267195</v>
          </cell>
          <cell r="AN97">
            <v>1193.0698311722663</v>
          </cell>
        </row>
        <row r="98">
          <cell r="D98">
            <v>897.64973029821238</v>
          </cell>
          <cell r="E98">
            <v>912.33478938654935</v>
          </cell>
          <cell r="F98">
            <v>928.23821180938671</v>
          </cell>
          <cell r="G98">
            <v>945.28368479870971</v>
          </cell>
          <cell r="H98">
            <v>962.51256697329268</v>
          </cell>
          <cell r="AJ98">
            <v>1122.8958031741722</v>
          </cell>
          <cell r="AK98">
            <v>1142.9546727146687</v>
          </cell>
          <cell r="AL98">
            <v>1164.1548837118294</v>
          </cell>
          <cell r="AM98">
            <v>1186.7213836463452</v>
          </cell>
          <cell r="AN98">
            <v>1210.7281916380639</v>
          </cell>
        </row>
        <row r="99">
          <cell r="D99">
            <v>912.09649683730777</v>
          </cell>
          <cell r="E99">
            <v>926.97299342577639</v>
          </cell>
          <cell r="F99">
            <v>942.79510856114291</v>
          </cell>
          <cell r="G99">
            <v>958.98050590659477</v>
          </cell>
          <cell r="H99">
            <v>975.70966689569354</v>
          </cell>
          <cell r="AJ99">
            <v>1141.5330153023699</v>
          </cell>
          <cell r="AK99">
            <v>1161.4065118311382</v>
          </cell>
          <cell r="AL99">
            <v>1182.3896911803961</v>
          </cell>
          <cell r="AM99">
            <v>1204.6884610254951</v>
          </cell>
          <cell r="AN99">
            <v>1228.3865521038615</v>
          </cell>
        </row>
        <row r="100">
          <cell r="D100">
            <v>926.91161306391086</v>
          </cell>
          <cell r="E100">
            <v>941.73067797406384</v>
          </cell>
          <cell r="F100">
            <v>956.72795558355165</v>
          </cell>
          <cell r="G100">
            <v>972.31558862317718</v>
          </cell>
          <cell r="H100">
            <v>988.99724065399266</v>
          </cell>
          <cell r="AJ100">
            <v>1160.1702274305676</v>
          </cell>
          <cell r="AK100">
            <v>1179.8583509476075</v>
          </cell>
          <cell r="AL100">
            <v>1200.6244986489628</v>
          </cell>
          <cell r="AM100">
            <v>1222.6555384046451</v>
          </cell>
          <cell r="AN100">
            <v>1246.0449125696591</v>
          </cell>
        </row>
        <row r="101">
          <cell r="D101">
            <v>941.84915479041433</v>
          </cell>
          <cell r="E101">
            <v>955.7511853054782</v>
          </cell>
          <cell r="F101">
            <v>970.13696448806877</v>
          </cell>
          <cell r="G101">
            <v>985.74320637658411</v>
          </cell>
          <cell r="H101">
            <v>1002.3752882481901</v>
          </cell>
          <cell r="AJ101">
            <v>1178.8074395587651</v>
          </cell>
          <cell r="AK101">
            <v>1198.310190064077</v>
          </cell>
          <cell r="AL101">
            <v>1218.8593061175297</v>
          </cell>
          <cell r="AM101">
            <v>1240.622615783795</v>
          </cell>
          <cell r="AN101">
            <v>1263.7032730354567</v>
          </cell>
        </row>
        <row r="102">
          <cell r="D102">
            <v>955.80294024961222</v>
          </cell>
          <cell r="E102">
            <v>969.17257810292858</v>
          </cell>
          <cell r="F102">
            <v>983.63947117203918</v>
          </cell>
          <cell r="G102">
            <v>999.26335916681603</v>
          </cell>
          <cell r="H102">
            <v>1015.6303251697807</v>
          </cell>
          <cell r="AJ102">
            <v>1197.4446516869627</v>
          </cell>
          <cell r="AK102">
            <v>1216.7620291805465</v>
          </cell>
          <cell r="AL102">
            <v>1237.0941135860965</v>
          </cell>
          <cell r="AM102">
            <v>1258.589693162945</v>
          </cell>
          <cell r="AN102">
            <v>1281.3616335012543</v>
          </cell>
        </row>
        <row r="103">
          <cell r="D103">
            <v>969.22086209001941</v>
          </cell>
          <cell r="E103">
            <v>982.68734699890103</v>
          </cell>
          <cell r="F103">
            <v>997.23547563546254</v>
          </cell>
          <cell r="G103">
            <v>1012.661948751859</v>
          </cell>
          <cell r="H103">
            <v>1028.8726997532181</v>
          </cell>
          <cell r="AJ103">
            <v>1216.0818638151604</v>
          </cell>
          <cell r="AK103">
            <v>1235.213868297016</v>
          </cell>
          <cell r="AL103">
            <v>1255.3289210546634</v>
          </cell>
          <cell r="AM103">
            <v>1276.5567705420951</v>
          </cell>
          <cell r="AN103">
            <v>1299.0199939670517</v>
          </cell>
        </row>
        <row r="104">
          <cell r="D104">
            <v>982.73168889068324</v>
          </cell>
          <cell r="E104">
            <v>996.29549199339499</v>
          </cell>
          <cell r="F104">
            <v>1010.7959747077305</v>
          </cell>
          <cell r="G104">
            <v>1025.9577505583366</v>
          </cell>
          <cell r="H104">
            <v>1042.2007097431497</v>
          </cell>
          <cell r="AJ104">
            <v>1234.7190759433579</v>
          </cell>
          <cell r="AK104">
            <v>1253.6657074134855</v>
          </cell>
          <cell r="AL104">
            <v>1273.5637285232301</v>
          </cell>
          <cell r="AM104">
            <v>1294.5238479212451</v>
          </cell>
          <cell r="AN104">
            <v>1316.6783544328493</v>
          </cell>
        </row>
        <row r="105">
          <cell r="D105">
            <v>996.33542065160327</v>
          </cell>
          <cell r="E105">
            <v>1009.9392055492676</v>
          </cell>
          <cell r="F105">
            <v>1024.2680961942365</v>
          </cell>
          <cell r="G105">
            <v>1039.3397019890979</v>
          </cell>
          <cell r="H105">
            <v>1055.6143551395753</v>
          </cell>
          <cell r="AJ105">
            <v>1253.3562880715556</v>
          </cell>
          <cell r="AK105">
            <v>1272.117546529955</v>
          </cell>
          <cell r="AL105">
            <v>1291.7985359917971</v>
          </cell>
          <cell r="AM105">
            <v>1312.490925300395</v>
          </cell>
          <cell r="AN105">
            <v>1334.336714898647</v>
          </cell>
        </row>
        <row r="106">
          <cell r="D106">
            <v>1010.0318117774187</v>
          </cell>
          <cell r="E106">
            <v>1023.5773568518354</v>
          </cell>
          <cell r="F106">
            <v>1037.8287848840805</v>
          </cell>
          <cell r="G106">
            <v>1052.8078030441427</v>
          </cell>
          <cell r="H106">
            <v>1069.1412179190597</v>
          </cell>
          <cell r="AJ106">
            <v>1271.9935001997533</v>
          </cell>
          <cell r="AK106">
            <v>1290.5693856464243</v>
          </cell>
          <cell r="AL106">
            <v>1310.0333434603638</v>
          </cell>
          <cell r="AM106">
            <v>1330.4580026795452</v>
          </cell>
          <cell r="AN106">
            <v>1351.9950753644446</v>
          </cell>
        </row>
        <row r="107">
          <cell r="D107">
            <v>1023.8207233923367</v>
          </cell>
          <cell r="E107">
            <v>1037.3063664618044</v>
          </cell>
          <cell r="F107">
            <v>1051.4780407772628</v>
          </cell>
          <cell r="G107">
            <v>1066.3862694424579</v>
          </cell>
          <cell r="H107">
            <v>1082.8122950123461</v>
          </cell>
          <cell r="AJ107">
            <v>1290.6307123279507</v>
          </cell>
          <cell r="AK107">
            <v>1309.0212247628938</v>
          </cell>
          <cell r="AL107">
            <v>1328.2681509289305</v>
          </cell>
          <cell r="AM107">
            <v>1348.4250800586951</v>
          </cell>
          <cell r="AN107">
            <v>1369.6534358302422</v>
          </cell>
        </row>
        <row r="108">
          <cell r="D108">
            <v>1037.7025297474995</v>
          </cell>
          <cell r="E108">
            <v>1051.1262343791745</v>
          </cell>
          <cell r="F108">
            <v>1065.2226905759353</v>
          </cell>
          <cell r="G108">
            <v>1080.230609196065</v>
          </cell>
          <cell r="H108">
            <v>1096.5702885460701</v>
          </cell>
          <cell r="AJ108">
            <v>1309.2679244561484</v>
          </cell>
          <cell r="AK108">
            <v>1327.4730638793633</v>
          </cell>
          <cell r="AL108">
            <v>1346.5029583974974</v>
          </cell>
          <cell r="AM108">
            <v>1366.3921574378451</v>
          </cell>
          <cell r="AN108">
            <v>1387.3117962960398</v>
          </cell>
        </row>
        <row r="109">
          <cell r="D109">
            <v>1051.677230842907</v>
          </cell>
          <cell r="E109">
            <v>1065.0390721639601</v>
          </cell>
          <cell r="F109">
            <v>1079.1523474500648</v>
          </cell>
          <cell r="G109">
            <v>1094.1641926234022</v>
          </cell>
          <cell r="H109">
            <v>1110.3831967340593</v>
          </cell>
          <cell r="AJ109">
            <v>1327.9051365843459</v>
          </cell>
          <cell r="AK109">
            <v>1345.9249029958328</v>
          </cell>
          <cell r="AL109">
            <v>1364.7377658660641</v>
          </cell>
          <cell r="AM109">
            <v>1384.359234816995</v>
          </cell>
          <cell r="AN109">
            <v>1405.7157915981672</v>
          </cell>
        </row>
        <row r="110">
          <cell r="D110">
            <v>1065.7460186214248</v>
          </cell>
          <cell r="E110">
            <v>1079.0675643229088</v>
          </cell>
          <cell r="F110">
            <v>1093.1721633139521</v>
          </cell>
          <cell r="G110">
            <v>1108.157520957041</v>
          </cell>
          <cell r="H110">
            <v>1124.2012445579551</v>
          </cell>
          <cell r="AJ110">
            <v>1346.5423487125436</v>
          </cell>
          <cell r="AK110">
            <v>1364.3767421123023</v>
          </cell>
          <cell r="AL110">
            <v>1382.9725733346309</v>
          </cell>
          <cell r="AM110">
            <v>1402.637703716669</v>
          </cell>
          <cell r="AN110">
            <v>1426.0233016475088</v>
          </cell>
        </row>
        <row r="111">
          <cell r="D111">
            <v>1079.914400973722</v>
          </cell>
          <cell r="E111">
            <v>1093.1873345098008</v>
          </cell>
          <cell r="F111">
            <v>1107.261154992435</v>
          </cell>
          <cell r="G111">
            <v>1122.0403430837423</v>
          </cell>
          <cell r="H111">
            <v>1138.130123599236</v>
          </cell>
          <cell r="AJ111">
            <v>1365.1795608407413</v>
          </cell>
          <cell r="AK111">
            <v>1382.8285812287718</v>
          </cell>
          <cell r="AL111">
            <v>1401.3542975140576</v>
          </cell>
          <cell r="AM111">
            <v>1423.0097874203063</v>
          </cell>
          <cell r="AN111">
            <v>1446.3308116968501</v>
          </cell>
        </row>
        <row r="112">
          <cell r="D112">
            <v>1094.1758022887768</v>
          </cell>
          <cell r="E112">
            <v>1107.3728391435584</v>
          </cell>
          <cell r="F112">
            <v>1121.1425312715728</v>
          </cell>
          <cell r="G112">
            <v>1136.05672040333</v>
          </cell>
          <cell r="H112">
            <v>1152.1450481460681</v>
          </cell>
          <cell r="AJ112">
            <v>1383.8167729689387</v>
          </cell>
          <cell r="AK112">
            <v>1401.42771112382</v>
          </cell>
          <cell r="AL112">
            <v>1421.8079558450438</v>
          </cell>
          <cell r="AM112">
            <v>1443.3818711239439</v>
          </cell>
          <cell r="AN112">
            <v>1466.6383217461914</v>
          </cell>
        </row>
        <row r="113">
          <cell r="D113">
            <v>1108.4768834445056</v>
          </cell>
          <cell r="E113">
            <v>1121.3049027709035</v>
          </cell>
          <cell r="F113">
            <v>1135.202414765469</v>
          </cell>
          <cell r="G113">
            <v>1150.1679791581528</v>
          </cell>
          <cell r="H113">
            <v>1166.2460181984516</v>
          </cell>
          <cell r="AJ113">
            <v>1402.7250056121325</v>
          </cell>
          <cell r="AK113">
            <v>1422.0021233154337</v>
          </cell>
          <cell r="AL113">
            <v>1442.26161417603</v>
          </cell>
          <cell r="AM113">
            <v>1463.7539548275815</v>
          </cell>
          <cell r="AN113">
            <v>1486.9458317955327</v>
          </cell>
        </row>
        <row r="114">
          <cell r="D114">
            <v>1122.5166929561894</v>
          </cell>
          <cell r="E114">
            <v>1135.4220712340582</v>
          </cell>
          <cell r="F114">
            <v>1149.374816538749</v>
          </cell>
          <cell r="G114">
            <v>1164.3667490702924</v>
          </cell>
          <cell r="H114">
            <v>1180.4330337563863</v>
          </cell>
          <cell r="AJ114">
            <v>1423.4205296815753</v>
          </cell>
          <cell r="AK114">
            <v>1442.5765355070473</v>
          </cell>
          <cell r="AL114">
            <v>1462.7152725070162</v>
          </cell>
          <cell r="AM114">
            <v>1484.1260385312191</v>
          </cell>
          <cell r="AN114">
            <v>1507.2533418448741</v>
          </cell>
        </row>
        <row r="115">
          <cell r="D115">
            <v>1136.658185047025</v>
          </cell>
          <cell r="E115">
            <v>1149.6517555736946</v>
          </cell>
          <cell r="F115">
            <v>1163.6355728244496</v>
          </cell>
          <cell r="G115">
            <v>1178.6530301397493</v>
          </cell>
          <cell r="H115">
            <v>1194.6120487210674</v>
          </cell>
          <cell r="AJ115">
            <v>1444.1160537510184</v>
          </cell>
          <cell r="AK115">
            <v>1463.150947698661</v>
          </cell>
          <cell r="AL115">
            <v>1483.1689308380023</v>
          </cell>
          <cell r="AM115">
            <v>1504.4981222348565</v>
          </cell>
          <cell r="AN115">
            <v>1527.5608518942156</v>
          </cell>
        </row>
        <row r="116">
          <cell r="D116">
            <v>1150.8896149099382</v>
          </cell>
          <cell r="E116">
            <v>1163.9704378519796</v>
          </cell>
          <cell r="F116">
            <v>1177.9846836225704</v>
          </cell>
          <cell r="G116">
            <v>1192.8893399612023</v>
          </cell>
          <cell r="H116">
            <v>1208.8443657520668</v>
          </cell>
          <cell r="AJ116">
            <v>1464.8115778204615</v>
          </cell>
          <cell r="AK116">
            <v>1483.7253598902746</v>
          </cell>
          <cell r="AL116">
            <v>1503.6225891689885</v>
          </cell>
          <cell r="AM116">
            <v>1524.8702059384941</v>
          </cell>
          <cell r="AN116">
            <v>1547.8683619435569</v>
          </cell>
        </row>
        <row r="117">
          <cell r="D117">
            <v>1165.2097896431774</v>
          </cell>
          <cell r="E117">
            <v>1178.378118068913</v>
          </cell>
          <cell r="F117">
            <v>1192.3088542999328</v>
          </cell>
          <cell r="G117">
            <v>1207.1348332992293</v>
          </cell>
          <cell r="H117">
            <v>1223.1609904010543</v>
          </cell>
          <cell r="AJ117">
            <v>1485.5071018899043</v>
          </cell>
          <cell r="AK117">
            <v>1504.2997720818885</v>
          </cell>
          <cell r="AL117">
            <v>1524.0762474999747</v>
          </cell>
          <cell r="AM117">
            <v>1545.2422896421317</v>
          </cell>
          <cell r="AN117">
            <v>1568.1758719928982</v>
          </cell>
        </row>
        <row r="118">
          <cell r="D118">
            <v>1179.6187092467419</v>
          </cell>
          <cell r="E118">
            <v>1192.7943939273789</v>
          </cell>
          <cell r="F118">
            <v>1206.6422076805038</v>
          </cell>
          <cell r="G118">
            <v>1221.4648655485225</v>
          </cell>
          <cell r="H118">
            <v>1237.5619226680296</v>
          </cell>
          <cell r="AJ118">
            <v>1506.2026259593474</v>
          </cell>
          <cell r="AK118">
            <v>1524.8741842735021</v>
          </cell>
          <cell r="AL118">
            <v>1544.5299058309608</v>
          </cell>
          <cell r="AM118">
            <v>1565.6143733457693</v>
          </cell>
          <cell r="AN118">
            <v>1588.4833820422396</v>
          </cell>
        </row>
        <row r="119">
          <cell r="D119">
            <v>1194.1161918106382</v>
          </cell>
          <cell r="E119">
            <v>1207.247976453149</v>
          </cell>
          <cell r="F119">
            <v>1221.0612527147446</v>
          </cell>
          <cell r="G119">
            <v>1235.8794367090823</v>
          </cell>
          <cell r="H119">
            <v>1252.1054814672057</v>
          </cell>
          <cell r="AJ119">
            <v>1526.8981500287905</v>
          </cell>
          <cell r="AK119">
            <v>1545.4485964651158</v>
          </cell>
          <cell r="AL119">
            <v>1564.983564161947</v>
          </cell>
          <cell r="AM119">
            <v>1585.9864570494069</v>
          </cell>
          <cell r="AN119">
            <v>1608.7908920915809</v>
          </cell>
        </row>
        <row r="120">
          <cell r="D120">
            <v>1208.7023343863607</v>
          </cell>
          <cell r="E120">
            <v>1221.7887194309478</v>
          </cell>
          <cell r="F120">
            <v>1235.5659894026548</v>
          </cell>
          <cell r="G120">
            <v>1250.4277190496698</v>
          </cell>
          <cell r="H120">
            <v>1266.8277123536689</v>
          </cell>
          <cell r="AJ120">
            <v>1547.5936740982334</v>
          </cell>
          <cell r="AK120">
            <v>1566.0230086567294</v>
          </cell>
          <cell r="AL120">
            <v>1585.4372224929332</v>
          </cell>
          <cell r="AM120">
            <v>1606.3585407530445</v>
          </cell>
          <cell r="AN120">
            <v>1629.0984021409224</v>
          </cell>
        </row>
        <row r="121">
          <cell r="D121">
            <v>1223.3772181044226</v>
          </cell>
          <cell r="E121">
            <v>1236.4166228607753</v>
          </cell>
          <cell r="F121">
            <v>1250.1825830327575</v>
          </cell>
          <cell r="G121">
            <v>1265.1902773295963</v>
          </cell>
          <cell r="H121">
            <v>1281.6362928029816</v>
          </cell>
          <cell r="AJ121">
            <v>1568.2891981676764</v>
          </cell>
          <cell r="AK121">
            <v>1586.5974208483431</v>
          </cell>
          <cell r="AL121">
            <v>1605.8908808239194</v>
          </cell>
          <cell r="AM121">
            <v>1626.7306244566819</v>
          </cell>
          <cell r="AN121">
            <v>1649.4059121902637</v>
          </cell>
        </row>
        <row r="122">
          <cell r="D122">
            <v>1238.1408429648241</v>
          </cell>
          <cell r="E122">
            <v>1251.1409302528596</v>
          </cell>
          <cell r="F122">
            <v>1264.9565993026133</v>
          </cell>
          <cell r="G122">
            <v>1280.0397784129673</v>
          </cell>
          <cell r="H122">
            <v>1296.5312228151447</v>
          </cell>
          <cell r="AJ122">
            <v>1588.9847222371195</v>
          </cell>
          <cell r="AK122">
            <v>1607.1718330399567</v>
          </cell>
          <cell r="AL122">
            <v>1626.3445391549055</v>
          </cell>
          <cell r="AM122">
            <v>1647.1027081603195</v>
          </cell>
          <cell r="AN122">
            <v>1669.7134222396051</v>
          </cell>
        </row>
        <row r="123">
          <cell r="D123">
            <v>1252.993115859379</v>
          </cell>
          <cell r="E123">
            <v>1265.9707728879475</v>
          </cell>
          <cell r="F123">
            <v>1279.8176280905084</v>
          </cell>
          <cell r="G123">
            <v>1294.9762222997829</v>
          </cell>
          <cell r="H123">
            <v>1311.5134826359122</v>
          </cell>
          <cell r="AJ123">
            <v>1609.6802463065624</v>
          </cell>
          <cell r="AK123">
            <v>1627.7462452315704</v>
          </cell>
          <cell r="AL123">
            <v>1646.7981974858917</v>
          </cell>
          <cell r="AM123">
            <v>1667.4747918639571</v>
          </cell>
          <cell r="AN123">
            <v>1690.0209322889464</v>
          </cell>
        </row>
        <row r="124">
          <cell r="D124">
            <v>1267.9340201777914</v>
          </cell>
          <cell r="E124">
            <v>1280.8881504642709</v>
          </cell>
          <cell r="F124">
            <v>1294.7656693964423</v>
          </cell>
          <cell r="G124">
            <v>1310.0011644350116</v>
          </cell>
          <cell r="H124">
            <v>1326.5891055253019</v>
          </cell>
          <cell r="AJ124">
            <v>1630.3757703760054</v>
          </cell>
          <cell r="AK124">
            <v>1648.320657423184</v>
          </cell>
          <cell r="AL124">
            <v>1667.2518558168777</v>
          </cell>
          <cell r="AM124">
            <v>1687.8468755675947</v>
          </cell>
          <cell r="AN124">
            <v>1710.3284423382879</v>
          </cell>
        </row>
        <row r="125">
          <cell r="D125">
            <v>1282.9636628769363</v>
          </cell>
          <cell r="E125">
            <v>1295.8930629818292</v>
          </cell>
          <cell r="F125">
            <v>1309.8019208175429</v>
          </cell>
          <cell r="G125">
            <v>1325.162264711782</v>
          </cell>
          <cell r="H125">
            <v>1341.7511822767292</v>
          </cell>
          <cell r="AJ125">
            <v>1651.0712944454485</v>
          </cell>
          <cell r="AK125">
            <v>1668.8950696147976</v>
          </cell>
          <cell r="AL125">
            <v>1687.7055141478641</v>
          </cell>
          <cell r="AM125">
            <v>1708.2189592712321</v>
          </cell>
          <cell r="AN125">
            <v>1730.635952387629</v>
          </cell>
        </row>
        <row r="126">
          <cell r="D126">
            <v>1298.0820439568131</v>
          </cell>
          <cell r="E126">
            <v>1310.9950717995343</v>
          </cell>
          <cell r="F126">
            <v>1325.0493299552534</v>
          </cell>
          <cell r="G126">
            <v>1340.4109731875792</v>
          </cell>
          <cell r="H126">
            <v>1357.0053031971838</v>
          </cell>
          <cell r="AJ126">
            <v>1671.7668185148914</v>
          </cell>
          <cell r="AK126">
            <v>1689.4694818064115</v>
          </cell>
          <cell r="AL126">
            <v>1708.15917247885</v>
          </cell>
          <cell r="AM126">
            <v>1728.5910429748697</v>
          </cell>
          <cell r="AN126">
            <v>1751.0933562514808</v>
          </cell>
        </row>
        <row r="127">
          <cell r="D127">
            <v>1313.2891271868507</v>
          </cell>
          <cell r="E127">
            <v>1326.2981853513306</v>
          </cell>
          <cell r="F127">
            <v>1340.3854011767507</v>
          </cell>
          <cell r="G127">
            <v>1355.7472898624037</v>
          </cell>
          <cell r="H127">
            <v>1372.4612500067446</v>
          </cell>
          <cell r="AJ127">
            <v>1692.4623425843345</v>
          </cell>
          <cell r="AK127">
            <v>1710.0438939980252</v>
          </cell>
          <cell r="AL127">
            <v>1728.6128308098364</v>
          </cell>
          <cell r="AM127">
            <v>1748.9631266785073</v>
          </cell>
          <cell r="AN127">
            <v>1774.6272482162235</v>
          </cell>
        </row>
        <row r="128">
          <cell r="D128">
            <v>1328.5848309975088</v>
          </cell>
          <cell r="E128">
            <v>1341.6904621435751</v>
          </cell>
          <cell r="F128">
            <v>1355.8101344820352</v>
          </cell>
          <cell r="G128">
            <v>1371.3020566481221</v>
          </cell>
          <cell r="H128">
            <v>1387.8366792311435</v>
          </cell>
          <cell r="AJ128">
            <v>1713.1578666537775</v>
          </cell>
          <cell r="AK128">
            <v>1730.6183061896388</v>
          </cell>
          <cell r="AL128">
            <v>1749.0664891408223</v>
          </cell>
          <cell r="AM128">
            <v>1772.4494352033305</v>
          </cell>
          <cell r="AN128">
            <v>1798.1611401809664</v>
          </cell>
        </row>
        <row r="129">
          <cell r="D129">
            <v>1343.9692711442049</v>
          </cell>
          <cell r="E129">
            <v>1357.1761349191347</v>
          </cell>
          <cell r="F129">
            <v>1371.4446814446724</v>
          </cell>
          <cell r="G129">
            <v>1386.749338902443</v>
          </cell>
          <cell r="H129">
            <v>1403.2715646374813</v>
          </cell>
          <cell r="AJ129">
            <v>1733.8533907232204</v>
          </cell>
          <cell r="AK129">
            <v>1751.3745494218654</v>
          </cell>
          <cell r="AL129">
            <v>1772.6347005515859</v>
          </cell>
          <cell r="AM129">
            <v>1796.1027476846868</v>
          </cell>
          <cell r="AN129">
            <v>1821.6950321457091</v>
          </cell>
        </row>
        <row r="130">
          <cell r="D130">
            <v>1359.4485046608715</v>
          </cell>
          <cell r="E130">
            <v>1372.8201490171057</v>
          </cell>
          <cell r="F130">
            <v>1387.0024937857743</v>
          </cell>
          <cell r="G130">
            <v>1402.2370278920989</v>
          </cell>
          <cell r="H130">
            <v>1418.7916120405712</v>
          </cell>
          <cell r="AJ130">
            <v>1755.215123759303</v>
          </cell>
          <cell r="AK130">
            <v>1775.0855501306019</v>
          </cell>
          <cell r="AL130">
            <v>1796.3518590502572</v>
          </cell>
          <cell r="AM130">
            <v>1819.7560601660432</v>
          </cell>
          <cell r="AN130">
            <v>1845.228924110452</v>
          </cell>
        </row>
        <row r="131">
          <cell r="D131">
            <v>1375.0383903341924</v>
          </cell>
          <cell r="E131">
            <v>1388.4386602284694</v>
          </cell>
          <cell r="F131">
            <v>1402.6121929377832</v>
          </cell>
          <cell r="G131">
            <v>1417.8104884772943</v>
          </cell>
          <cell r="H131">
            <v>1434.3968214404131</v>
          </cell>
          <cell r="AJ131">
            <v>1778.9416001179827</v>
          </cell>
          <cell r="AK131">
            <v>1798.7965508393386</v>
          </cell>
          <cell r="AL131">
            <v>1820.0690175489285</v>
          </cell>
          <cell r="AM131">
            <v>1843.4093726473996</v>
          </cell>
          <cell r="AN131">
            <v>1868.7628160751947</v>
          </cell>
        </row>
        <row r="132">
          <cell r="D132">
            <v>1390.7404733204921</v>
          </cell>
          <cell r="E132">
            <v>1404.1321656399587</v>
          </cell>
          <cell r="F132">
            <v>1418.3091431553826</v>
          </cell>
          <cell r="G132">
            <v>1433.4697206580281</v>
          </cell>
          <cell r="H132">
            <v>1450.2367616987933</v>
          </cell>
          <cell r="AJ132">
            <v>1802.6680764766622</v>
          </cell>
          <cell r="AK132">
            <v>1822.5075515480751</v>
          </cell>
          <cell r="AL132">
            <v>1843.7861760475998</v>
          </cell>
          <cell r="AM132">
            <v>1867.0626851287559</v>
          </cell>
          <cell r="AN132">
            <v>1892.2967080399376</v>
          </cell>
        </row>
        <row r="133">
          <cell r="D133">
            <v>1406.5318762872869</v>
          </cell>
          <cell r="E133">
            <v>1419.9139095235314</v>
          </cell>
          <cell r="F133">
            <v>1434.0933444385723</v>
          </cell>
          <cell r="G133">
            <v>1449.3451690810887</v>
          </cell>
          <cell r="H133">
            <v>1466.3237763316922</v>
          </cell>
          <cell r="AJ133">
            <v>1826.394552835342</v>
          </cell>
          <cell r="AK133">
            <v>1846.2185522568118</v>
          </cell>
          <cell r="AL133">
            <v>1867.5033345462712</v>
          </cell>
          <cell r="AM133">
            <v>1890.7159976101123</v>
          </cell>
          <cell r="AN133">
            <v>1915.8306000046803</v>
          </cell>
        </row>
        <row r="134">
          <cell r="D134">
            <v>1422.4125992345771</v>
          </cell>
          <cell r="E134">
            <v>1435.7838918791867</v>
          </cell>
          <cell r="F134">
            <v>1450.0239223561075</v>
          </cell>
          <cell r="G134">
            <v>1465.4725682764351</v>
          </cell>
          <cell r="H134">
            <v>1482.4998342991189</v>
          </cell>
          <cell r="AJ134">
            <v>1850.1210291940215</v>
          </cell>
          <cell r="AK134">
            <v>1869.9295529655485</v>
          </cell>
          <cell r="AL134">
            <v>1891.2204930449425</v>
          </cell>
          <cell r="AM134">
            <v>1914.3693100914686</v>
          </cell>
          <cell r="AN134">
            <v>1939.3644919694229</v>
          </cell>
        </row>
        <row r="135">
          <cell r="D135">
            <v>1438.3826421623619</v>
          </cell>
          <cell r="E135">
            <v>1451.7630802723777</v>
          </cell>
          <cell r="F135">
            <v>1466.0977517868405</v>
          </cell>
          <cell r="G135">
            <v>1481.6894563572534</v>
          </cell>
          <cell r="H135">
            <v>1498.7649356010727</v>
          </cell>
          <cell r="AJ135">
            <v>1873.8475055527013</v>
          </cell>
          <cell r="AK135">
            <v>1893.640553674285</v>
          </cell>
          <cell r="AL135">
            <v>1914.9376515436138</v>
          </cell>
          <cell r="AM135">
            <v>1938.022622572825</v>
          </cell>
          <cell r="AN135">
            <v>1962.8983839341658</v>
          </cell>
        </row>
        <row r="136">
          <cell r="D136">
            <v>1454.4428839551679</v>
          </cell>
          <cell r="E136">
            <v>1467.8428802059545</v>
          </cell>
          <cell r="F136">
            <v>1482.2602780294285</v>
          </cell>
          <cell r="G136">
            <v>1497.9958333235429</v>
          </cell>
          <cell r="H136">
            <v>1515.0903994940581</v>
          </cell>
          <cell r="AJ136">
            <v>1897.573981911381</v>
          </cell>
          <cell r="AK136">
            <v>1917.3515543830217</v>
          </cell>
          <cell r="AL136">
            <v>1938.6548100422851</v>
          </cell>
          <cell r="AM136">
            <v>1961.6759350541813</v>
          </cell>
          <cell r="AN136">
            <v>1986.4322758989085</v>
          </cell>
        </row>
        <row r="137">
          <cell r="D137">
            <v>1470.5926802517533</v>
          </cell>
          <cell r="E137">
            <v>1484.0113366192877</v>
          </cell>
          <cell r="F137">
            <v>1498.5115010838708</v>
          </cell>
          <cell r="G137">
            <v>1514.3836177214075</v>
          </cell>
          <cell r="H137">
            <v>1531.435150173761</v>
          </cell>
          <cell r="AJ137">
            <v>1921.3004582700605</v>
          </cell>
          <cell r="AK137">
            <v>1941.0625550917584</v>
          </cell>
          <cell r="AL137">
            <v>1962.3719685409565</v>
          </cell>
          <cell r="AM137">
            <v>1985.3292475355377</v>
          </cell>
          <cell r="AN137">
            <v>2009.9661678636514</v>
          </cell>
        </row>
        <row r="138">
          <cell r="D138">
            <v>1486.8318104684404</v>
          </cell>
          <cell r="E138">
            <v>1500.2684495123769</v>
          </cell>
          <cell r="F138">
            <v>1514.8811104764163</v>
          </cell>
          <cell r="G138">
            <v>1530.836717990901</v>
          </cell>
          <cell r="H138">
            <v>1547.8677460054155</v>
          </cell>
          <cell r="AJ138">
            <v>1945.0269346287403</v>
          </cell>
          <cell r="AK138">
            <v>1964.7735558004949</v>
          </cell>
          <cell r="AL138">
            <v>1986.0891270396276</v>
          </cell>
          <cell r="AM138">
            <v>2008.982560016894</v>
          </cell>
          <cell r="AN138">
            <v>2033.5000598283941</v>
          </cell>
        </row>
        <row r="139">
          <cell r="D139">
            <v>1503.1602746052283</v>
          </cell>
          <cell r="E139">
            <v>1516.6503302602132</v>
          </cell>
          <cell r="F139">
            <v>1531.4172202144168</v>
          </cell>
          <cell r="G139">
            <v>1547.3789123546949</v>
          </cell>
          <cell r="H139">
            <v>1564.3881869890229</v>
          </cell>
          <cell r="AJ139">
            <v>1968.75341098742</v>
          </cell>
          <cell r="AK139">
            <v>1988.4845565092317</v>
          </cell>
          <cell r="AL139">
            <v>2009.8062855382989</v>
          </cell>
          <cell r="AM139">
            <v>2032.6358724982504</v>
          </cell>
          <cell r="AN139">
            <v>2057.033951793137</v>
          </cell>
        </row>
        <row r="140">
          <cell r="D140">
            <v>1519.5780356113537</v>
          </cell>
          <cell r="E140">
            <v>1533.1770952954034</v>
          </cell>
          <cell r="F140">
            <v>1548.0433455229022</v>
          </cell>
          <cell r="G140">
            <v>1564.0102008127897</v>
          </cell>
          <cell r="H140">
            <v>1580.9903734347349</v>
          </cell>
          <cell r="AJ140">
            <v>1992.4798873460995</v>
          </cell>
          <cell r="AK140">
            <v>2012.1955572179681</v>
          </cell>
          <cell r="AL140">
            <v>2033.5234440369702</v>
          </cell>
          <cell r="AM140">
            <v>2056.2891849796065</v>
          </cell>
          <cell r="AN140">
            <v>2080.5678437578799</v>
          </cell>
        </row>
        <row r="141">
          <cell r="D141">
            <v>1536.0851038297026</v>
          </cell>
          <cell r="E141">
            <v>1549.7936478588763</v>
          </cell>
          <cell r="F141">
            <v>1564.7594864018724</v>
          </cell>
          <cell r="G141">
            <v>1580.7226656907203</v>
          </cell>
          <cell r="H141">
            <v>1597.5516432576678</v>
          </cell>
          <cell r="AJ141">
            <v>2016.2063637047793</v>
          </cell>
          <cell r="AK141">
            <v>2035.9065579267049</v>
          </cell>
          <cell r="AL141">
            <v>2057.2406025356413</v>
          </cell>
          <cell r="AM141">
            <v>2079.9424974609628</v>
          </cell>
          <cell r="AN141">
            <v>2104.1017357226224</v>
          </cell>
        </row>
        <row r="142">
          <cell r="D142">
            <v>1552.6815051884016</v>
          </cell>
          <cell r="E142">
            <v>1566.4999879506322</v>
          </cell>
          <cell r="F142">
            <v>1581.5487729250149</v>
          </cell>
          <cell r="G142">
            <v>1597.3452252462794</v>
          </cell>
          <cell r="H142">
            <v>1614.1991533392747</v>
          </cell>
          <cell r="AJ142">
            <v>2039.932840063459</v>
          </cell>
          <cell r="AK142">
            <v>2059.6175586354416</v>
          </cell>
          <cell r="AL142">
            <v>2080.9577610343131</v>
          </cell>
          <cell r="AM142">
            <v>2103.5958099423192</v>
          </cell>
          <cell r="AN142">
            <v>2127.6356276873653</v>
          </cell>
        </row>
        <row r="143">
          <cell r="D143">
            <v>1569.3672396874506</v>
          </cell>
          <cell r="E143">
            <v>1583.2775404944296</v>
          </cell>
          <cell r="F143">
            <v>1598.2757480956052</v>
          </cell>
          <cell r="G143">
            <v>1614.054642915836</v>
          </cell>
          <cell r="H143">
            <v>1631.0281092010364</v>
          </cell>
          <cell r="AJ143">
            <v>2063.6593164221385</v>
          </cell>
          <cell r="AK143">
            <v>2083.3285593441783</v>
          </cell>
          <cell r="AL143">
            <v>2104.6749195329839</v>
          </cell>
          <cell r="AM143">
            <v>2127.2491224236755</v>
          </cell>
          <cell r="AN143">
            <v>2151.582563913993</v>
          </cell>
        </row>
        <row r="144">
          <cell r="D144">
            <v>1586.1422893946842</v>
          </cell>
          <cell r="E144">
            <v>1600.0730258710171</v>
          </cell>
          <cell r="F144">
            <v>1615.0907106272523</v>
          </cell>
          <cell r="G144">
            <v>1630.9211593867963</v>
          </cell>
          <cell r="H144">
            <v>1649.7730721655664</v>
          </cell>
          <cell r="AJ144">
            <v>2087.3857927808185</v>
          </cell>
          <cell r="AK144">
            <v>2107.0395600529146</v>
          </cell>
          <cell r="AL144">
            <v>2128.3920780316553</v>
          </cell>
          <cell r="AM144">
            <v>2151.2121158279674</v>
          </cell>
          <cell r="AN144">
            <v>2183.4280212451977</v>
          </cell>
        </row>
        <row r="145">
          <cell r="D145">
            <v>1603.0066419871096</v>
          </cell>
          <cell r="E145">
            <v>1616.9572163882517</v>
          </cell>
          <cell r="F145">
            <v>1632.1499230474146</v>
          </cell>
          <cell r="G145">
            <v>1649.6540832571998</v>
          </cell>
          <cell r="H145">
            <v>1668.8064344818356</v>
          </cell>
          <cell r="AJ145">
            <v>2111.112269139498</v>
          </cell>
          <cell r="AK145">
            <v>2130.7505607616513</v>
          </cell>
          <cell r="AL145">
            <v>2152.8106975328255</v>
          </cell>
          <cell r="AM145">
            <v>2182.9823346910007</v>
          </cell>
          <cell r="AN145">
            <v>2215.2734785764023</v>
          </cell>
        </row>
        <row r="146">
          <cell r="D146">
            <v>1619.9603271439096</v>
          </cell>
          <cell r="E146">
            <v>1634.247113549593</v>
          </cell>
          <cell r="F146">
            <v>1650.9067819050097</v>
          </cell>
          <cell r="G146">
            <v>1668.663122787322</v>
          </cell>
          <cell r="H146">
            <v>1688.0190337336262</v>
          </cell>
          <cell r="AJ146">
            <v>2134.8387454981776</v>
          </cell>
          <cell r="AK146">
            <v>2155.9068638080244</v>
          </cell>
          <cell r="AL146">
            <v>2184.415383834898</v>
          </cell>
          <cell r="AM146">
            <v>2214.752553554034</v>
          </cell>
          <cell r="AN146">
            <v>2247.118935907607</v>
          </cell>
        </row>
        <row r="147">
          <cell r="D147">
            <v>1637.5055190132812</v>
          </cell>
          <cell r="E147">
            <v>1653.0027402887908</v>
          </cell>
          <cell r="F147">
            <v>1669.8343606338331</v>
          </cell>
          <cell r="G147">
            <v>1687.84431999145</v>
          </cell>
          <cell r="H147">
            <v>1707.3389513571183</v>
          </cell>
          <cell r="AJ147">
            <v>2161.0407243749246</v>
          </cell>
          <cell r="AK147">
            <v>2187.2989342452584</v>
          </cell>
          <cell r="AL147">
            <v>2216.0200701369704</v>
          </cell>
          <cell r="AM147">
            <v>2246.5227724170672</v>
          </cell>
          <cell r="AN147">
            <v>2278.9643932388117</v>
          </cell>
        </row>
        <row r="148">
          <cell r="D148">
            <v>1656.0387464933442</v>
          </cell>
          <cell r="E148">
            <v>1671.8772700705026</v>
          </cell>
          <cell r="F148">
            <v>1688.8811819494358</v>
          </cell>
          <cell r="G148">
            <v>1707.1325320486137</v>
          </cell>
          <cell r="H148">
            <v>1726.7661873523111</v>
          </cell>
          <cell r="AJ148">
            <v>2191.6245773377786</v>
          </cell>
          <cell r="AK148">
            <v>2218.6910046824923</v>
          </cell>
          <cell r="AL148">
            <v>2247.6247564390428</v>
          </cell>
          <cell r="AM148">
            <v>2278.2929912801005</v>
          </cell>
          <cell r="AN148">
            <v>2310.8098505700164</v>
          </cell>
        </row>
        <row r="149">
          <cell r="D149">
            <v>1674.6792033831937</v>
          </cell>
          <cell r="E149">
            <v>1690.8568698857684</v>
          </cell>
          <cell r="F149">
            <v>1708.0333390198493</v>
          </cell>
          <cell r="G149">
            <v>1726.5277589588131</v>
          </cell>
          <cell r="H149">
            <v>1746.1592303034299</v>
          </cell>
          <cell r="AJ149">
            <v>2222.2084303006327</v>
          </cell>
          <cell r="AK149">
            <v>2250.0830751197268</v>
          </cell>
          <cell r="AL149">
            <v>2279.2294427411152</v>
          </cell>
          <cell r="AM149">
            <v>2310.0632101431338</v>
          </cell>
          <cell r="AN149">
            <v>2342.655307901221</v>
          </cell>
        </row>
        <row r="150">
          <cell r="D150">
            <v>1693.4220946982239</v>
          </cell>
          <cell r="E150">
            <v>1709.9410674433566</v>
          </cell>
          <cell r="F150">
            <v>1727.2908318450741</v>
          </cell>
          <cell r="G150">
            <v>1745.9460807770515</v>
          </cell>
          <cell r="H150">
            <v>1765.5341886445535</v>
          </cell>
          <cell r="AJ150">
            <v>2252.7922832634868</v>
          </cell>
          <cell r="AK150">
            <v>2281.4751455569608</v>
          </cell>
          <cell r="AL150">
            <v>2310.8341290431877</v>
          </cell>
          <cell r="AM150">
            <v>2341.8334290061671</v>
          </cell>
          <cell r="AN150">
            <v>2374.5007652324257</v>
          </cell>
        </row>
        <row r="151">
          <cell r="D151">
            <v>1712.2674204384357</v>
          </cell>
          <cell r="E151">
            <v>1729.1298627432684</v>
          </cell>
          <cell r="F151">
            <v>1746.6739275230127</v>
          </cell>
          <cell r="G151">
            <v>1765.398263029329</v>
          </cell>
          <cell r="H151">
            <v>1785.0128800351017</v>
          </cell>
          <cell r="AJ151">
            <v>2283.3761362263408</v>
          </cell>
          <cell r="AK151">
            <v>2312.8672159941952</v>
          </cell>
          <cell r="AL151">
            <v>2342.4388153452601</v>
          </cell>
          <cell r="AM151">
            <v>2373.6036478692004</v>
          </cell>
          <cell r="AN151">
            <v>2406.3462225636304</v>
          </cell>
        </row>
        <row r="152">
          <cell r="D152">
            <v>1731.2151806038285</v>
          </cell>
          <cell r="E152">
            <v>1748.4760859495109</v>
          </cell>
          <cell r="F152">
            <v>1766.1764084605541</v>
          </cell>
          <cell r="G152">
            <v>1784.9553548634444</v>
          </cell>
          <cell r="H152">
            <v>1804.5953044750738</v>
          </cell>
          <cell r="AJ152">
            <v>2313.9599891891949</v>
          </cell>
          <cell r="AK152">
            <v>2344.2592864314292</v>
          </cell>
          <cell r="AL152">
            <v>2374.0435016473325</v>
          </cell>
          <cell r="AM152">
            <v>2405.3738667322332</v>
          </cell>
          <cell r="AN152">
            <v>2438.191679894835</v>
          </cell>
        </row>
        <row r="153">
          <cell r="D153">
            <v>1750.2849515591706</v>
          </cell>
          <cell r="E153">
            <v>1767.946496391449</v>
          </cell>
          <cell r="F153">
            <v>1785.784682494718</v>
          </cell>
          <cell r="G153">
            <v>1804.6173562793979</v>
          </cell>
          <cell r="H153">
            <v>1825.7383913856943</v>
          </cell>
          <cell r="AJ153">
            <v>2344.5438421520489</v>
          </cell>
          <cell r="AK153">
            <v>2375.6513568686632</v>
          </cell>
          <cell r="AL153">
            <v>2405.6481879494049</v>
          </cell>
          <cell r="AM153">
            <v>2437.1440855952669</v>
          </cell>
          <cell r="AN153">
            <v>2470.0371372260397</v>
          </cell>
        </row>
        <row r="154">
          <cell r="D154">
            <v>1769.4583363638956</v>
          </cell>
          <cell r="E154">
            <v>1787.5224620362678</v>
          </cell>
          <cell r="F154">
            <v>1805.4987496255044</v>
          </cell>
          <cell r="G154">
            <v>1826.0691329757519</v>
          </cell>
          <cell r="H154">
            <v>1852.5703125989676</v>
          </cell>
          <cell r="AJ154">
            <v>2375.127695114903</v>
          </cell>
          <cell r="AK154">
            <v>2407.0434273058977</v>
          </cell>
          <cell r="AL154">
            <v>2437.2528742514774</v>
          </cell>
          <cell r="AM154">
            <v>2468.9143044582997</v>
          </cell>
          <cell r="AN154">
            <v>2501.8825945572444</v>
          </cell>
        </row>
        <row r="155">
          <cell r="D155">
            <v>1788.7344226305945</v>
          </cell>
          <cell r="E155">
            <v>1807.203982883967</v>
          </cell>
          <cell r="F155">
            <v>1827.376131060887</v>
          </cell>
          <cell r="G155">
            <v>1852.2029278919299</v>
          </cell>
          <cell r="H155">
            <v>1879.5982816058322</v>
          </cell>
          <cell r="AJ155">
            <v>2405.711548077757</v>
          </cell>
          <cell r="AK155">
            <v>2438.4354977431317</v>
          </cell>
          <cell r="AL155">
            <v>2468.8575605535498</v>
          </cell>
          <cell r="AM155">
            <v>2500.6845233213335</v>
          </cell>
          <cell r="AN155">
            <v>2533.728051888449</v>
          </cell>
        </row>
        <row r="156">
          <cell r="D156">
            <v>1808.1132103592681</v>
          </cell>
          <cell r="E156">
            <v>1829.4546406640393</v>
          </cell>
          <cell r="F156">
            <v>1852.6788680673289</v>
          </cell>
          <cell r="G156">
            <v>1878.5235141904623</v>
          </cell>
          <cell r="H156">
            <v>1892.9179335034692</v>
          </cell>
          <cell r="AJ156">
            <v>2436.2954010406111</v>
          </cell>
          <cell r="AK156">
            <v>2469.8275681803661</v>
          </cell>
          <cell r="AL156">
            <v>2500.4622468556222</v>
          </cell>
          <cell r="AM156">
            <v>2532.4547421843663</v>
          </cell>
          <cell r="AN156">
            <v>2565.5735092196537</v>
          </cell>
        </row>
        <row r="157">
          <cell r="D157">
            <v>1829.7365484735767</v>
          </cell>
          <cell r="E157">
            <v>1853.9042491506584</v>
          </cell>
          <cell r="F157">
            <v>1878.1572944194218</v>
          </cell>
          <cell r="G157">
            <v>1892.4054851980127</v>
          </cell>
          <cell r="H157">
            <v>1905.0192072893269</v>
          </cell>
          <cell r="AJ157">
            <v>2466.8792540034651</v>
          </cell>
          <cell r="AK157">
            <v>2501.2196386176001</v>
          </cell>
          <cell r="AL157">
            <v>2532.0669331576946</v>
          </cell>
          <cell r="AM157">
            <v>2564.2249610473996</v>
          </cell>
          <cell r="AN157">
            <v>2597.4189665508584</v>
          </cell>
        </row>
        <row r="158">
          <cell r="D158">
            <v>1852.1790026333624</v>
          </cell>
          <cell r="E158">
            <v>1878.5181812559008</v>
          </cell>
          <cell r="F158">
            <v>1892.1952153947125</v>
          </cell>
          <cell r="G158">
            <v>1904.4781683659653</v>
          </cell>
          <cell r="H158">
            <v>1906.0000000000007</v>
          </cell>
          <cell r="AJ158">
            <v>2497.4631069663192</v>
          </cell>
          <cell r="AK158">
            <v>2532.6117090548341</v>
          </cell>
          <cell r="AL158">
            <v>2563.671619459767</v>
          </cell>
          <cell r="AM158">
            <v>2595.9951799104329</v>
          </cell>
          <cell r="AN158">
            <v>2600</v>
          </cell>
        </row>
        <row r="159">
          <cell r="D159">
            <v>1874.76005364665</v>
          </cell>
          <cell r="E159">
            <v>1892.3214362069866</v>
          </cell>
          <cell r="F159">
            <v>1904.2049961895</v>
          </cell>
          <cell r="G159">
            <v>1906.0000000000007</v>
          </cell>
          <cell r="H159">
            <v>1906.0000000000007</v>
          </cell>
          <cell r="AJ159">
            <v>2528.0469599291732</v>
          </cell>
          <cell r="AK159">
            <v>2564.0037794920686</v>
          </cell>
          <cell r="AL159">
            <v>2595.2763057618395</v>
          </cell>
          <cell r="AM159">
            <v>2600</v>
          </cell>
          <cell r="AN159">
            <v>2600</v>
          </cell>
        </row>
        <row r="160">
          <cell r="D160">
            <v>1890.279708898971</v>
          </cell>
          <cell r="E160">
            <v>1904.2504229731358</v>
          </cell>
          <cell r="F160">
            <v>1906.0000000000007</v>
          </cell>
          <cell r="G160">
            <v>1906.0000000000007</v>
          </cell>
          <cell r="H160">
            <v>1906.0000000000007</v>
          </cell>
          <cell r="AJ160">
            <v>2558.6308128920273</v>
          </cell>
          <cell r="AK160">
            <v>2595.3958499293026</v>
          </cell>
          <cell r="AL160">
            <v>2600</v>
          </cell>
          <cell r="AM160">
            <v>2600</v>
          </cell>
          <cell r="AN160">
            <v>2600</v>
          </cell>
        </row>
        <row r="161">
          <cell r="D161">
            <v>1901.9015730248557</v>
          </cell>
          <cell r="E161">
            <v>1906.0000000000007</v>
          </cell>
          <cell r="F161">
            <v>1906.0000000000007</v>
          </cell>
          <cell r="G161">
            <v>1906.0000000000007</v>
          </cell>
          <cell r="H161">
            <v>1906.0000000000007</v>
          </cell>
          <cell r="AJ161">
            <v>2589.2146658548813</v>
          </cell>
          <cell r="AK161">
            <v>2600</v>
          </cell>
          <cell r="AL161">
            <v>2600</v>
          </cell>
          <cell r="AM161">
            <v>2600</v>
          </cell>
          <cell r="AN161">
            <v>2600</v>
          </cell>
        </row>
        <row r="162">
          <cell r="D162">
            <v>1906.0000000000007</v>
          </cell>
          <cell r="E162">
            <v>1906.0000000000007</v>
          </cell>
          <cell r="F162">
            <v>1906.0000000000007</v>
          </cell>
          <cell r="G162">
            <v>1906.0000000000007</v>
          </cell>
          <cell r="H162">
            <v>1906.0000000000007</v>
          </cell>
          <cell r="AJ162">
            <v>2600</v>
          </cell>
          <cell r="AK162">
            <v>2600</v>
          </cell>
          <cell r="AL162">
            <v>2600</v>
          </cell>
          <cell r="AM162">
            <v>2600</v>
          </cell>
          <cell r="AN162">
            <v>2600</v>
          </cell>
        </row>
        <row r="163">
          <cell r="D163">
            <v>1906.0000000000007</v>
          </cell>
          <cell r="E163">
            <v>1906.0000000000007</v>
          </cell>
          <cell r="F163">
            <v>1906.0000000000007</v>
          </cell>
          <cell r="G163">
            <v>1906.0000000000007</v>
          </cell>
          <cell r="H163">
            <v>1906.0000000000007</v>
          </cell>
          <cell r="AJ163">
            <v>2600</v>
          </cell>
          <cell r="AK163">
            <v>2600</v>
          </cell>
          <cell r="AL163">
            <v>2600</v>
          </cell>
          <cell r="AM163">
            <v>2600</v>
          </cell>
          <cell r="AN163">
            <v>2600</v>
          </cell>
        </row>
        <row r="164">
          <cell r="D164">
            <v>1906.0000000000007</v>
          </cell>
          <cell r="E164">
            <v>1906.0000000000007</v>
          </cell>
          <cell r="F164">
            <v>1906.0000000000007</v>
          </cell>
          <cell r="G164">
            <v>1906.0000000000007</v>
          </cell>
          <cell r="H164">
            <v>1906.0000000000007</v>
          </cell>
          <cell r="AJ164">
            <v>2600</v>
          </cell>
          <cell r="AK164">
            <v>2600</v>
          </cell>
          <cell r="AL164">
            <v>2600</v>
          </cell>
          <cell r="AM164">
            <v>2600</v>
          </cell>
          <cell r="AN164">
            <v>2600</v>
          </cell>
        </row>
      </sheetData>
      <sheetData sheetId="10">
        <row r="22">
          <cell r="T22" t="str">
            <v/>
          </cell>
        </row>
      </sheetData>
      <sheetData sheetId="11">
        <row r="16">
          <cell r="B16" t="str">
            <v>士兵攻击值</v>
          </cell>
        </row>
      </sheetData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前期规划"/>
      <sheetName val="节奏预期"/>
      <sheetName val="装备强化"/>
      <sheetName val="装备突破"/>
      <sheetName val="经验产销验证"/>
      <sheetName val="银币消耗"/>
      <sheetName val="属性汇总"/>
      <sheetName val="活动投放"/>
      <sheetName val="装备产销验证"/>
      <sheetName val="套装设计"/>
      <sheetName val="传奇词条"/>
      <sheetName val="装备材料合成与装备图纸分解"/>
      <sheetName val="实力加成"/>
      <sheetName val="属性计算"/>
    </sheetNames>
    <sheetDataSet>
      <sheetData sheetId="0"/>
      <sheetData sheetId="1"/>
      <sheetData sheetId="2"/>
      <sheetData sheetId="3"/>
      <sheetData sheetId="4">
        <row r="6">
          <cell r="CP6">
            <v>0</v>
          </cell>
          <cell r="DC6">
            <v>0</v>
          </cell>
        </row>
        <row r="7">
          <cell r="CP7">
            <v>0</v>
          </cell>
          <cell r="DC7">
            <v>0</v>
          </cell>
        </row>
        <row r="8">
          <cell r="CP8">
            <v>0</v>
          </cell>
          <cell r="DC8">
            <v>0</v>
          </cell>
        </row>
        <row r="9">
          <cell r="CP9">
            <v>0</v>
          </cell>
          <cell r="DC9">
            <v>0</v>
          </cell>
        </row>
        <row r="10">
          <cell r="CP10">
            <v>0</v>
          </cell>
          <cell r="DC10">
            <v>0</v>
          </cell>
        </row>
        <row r="11">
          <cell r="CP11">
            <v>29323369.522876441</v>
          </cell>
          <cell r="DC11">
            <v>3272.3384012489523</v>
          </cell>
        </row>
        <row r="12">
          <cell r="CP12">
            <v>1089362695.6370325</v>
          </cell>
          <cell r="DC12">
            <v>112367.08338196117</v>
          </cell>
        </row>
        <row r="13">
          <cell r="CP13">
            <v>5566087441.9466085</v>
          </cell>
          <cell r="DC13">
            <v>511406.11545283545</v>
          </cell>
        </row>
        <row r="14">
          <cell r="CP14">
            <v>13261065255.722778</v>
          </cell>
          <cell r="DC14">
            <v>1141017.3667066284</v>
          </cell>
        </row>
        <row r="15">
          <cell r="CP15">
            <v>36325996436.489395</v>
          </cell>
          <cell r="DC15">
            <v>2335512.4910152247</v>
          </cell>
        </row>
        <row r="16">
          <cell r="CP16">
            <v>36325996436.489395</v>
          </cell>
          <cell r="DC16">
            <v>2335512.4910152247</v>
          </cell>
        </row>
        <row r="17">
          <cell r="CP17">
            <v>36325996436.489395</v>
          </cell>
          <cell r="DC17">
            <v>2335512.4910152247</v>
          </cell>
        </row>
        <row r="18">
          <cell r="CP18">
            <v>36325996436.489395</v>
          </cell>
          <cell r="DC18">
            <v>2335512.4910152247</v>
          </cell>
        </row>
        <row r="19">
          <cell r="CP19">
            <v>36325996436.489395</v>
          </cell>
          <cell r="DC19">
            <v>2335512.4910152247</v>
          </cell>
        </row>
        <row r="20">
          <cell r="CP20">
            <v>36325996436.489395</v>
          </cell>
          <cell r="DC20">
            <v>2335512.4910152247</v>
          </cell>
        </row>
        <row r="21">
          <cell r="CP21">
            <v>36325996436.489395</v>
          </cell>
          <cell r="DC21">
            <v>2335512.4910152247</v>
          </cell>
        </row>
        <row r="51">
          <cell r="CP51">
            <v>0</v>
          </cell>
          <cell r="DC51">
            <v>0</v>
          </cell>
        </row>
        <row r="52">
          <cell r="CP52">
            <v>0</v>
          </cell>
          <cell r="DC52">
            <v>0</v>
          </cell>
        </row>
        <row r="53">
          <cell r="CP53">
            <v>0</v>
          </cell>
          <cell r="DC53">
            <v>0</v>
          </cell>
        </row>
        <row r="54">
          <cell r="CP54">
            <v>0</v>
          </cell>
          <cell r="DC54">
            <v>0</v>
          </cell>
        </row>
        <row r="55">
          <cell r="CP55">
            <v>0</v>
          </cell>
          <cell r="DC55">
            <v>0</v>
          </cell>
        </row>
        <row r="56">
          <cell r="CP56">
            <v>178873478.43052506</v>
          </cell>
          <cell r="DC56">
            <v>14980.741271788547</v>
          </cell>
        </row>
        <row r="57">
          <cell r="CP57">
            <v>1606146350.5785563</v>
          </cell>
          <cell r="DC57">
            <v>213760.7127150927</v>
          </cell>
        </row>
        <row r="58">
          <cell r="CP58">
            <v>7444300966.1901131</v>
          </cell>
          <cell r="DC58">
            <v>723962.88177693193</v>
          </cell>
        </row>
        <row r="59">
          <cell r="CP59">
            <v>21741478219.796535</v>
          </cell>
          <cell r="DC59">
            <v>1695697.7533838963</v>
          </cell>
        </row>
        <row r="60">
          <cell r="CP60">
            <v>59100268932.107559</v>
          </cell>
          <cell r="DC60">
            <v>3124817.6928437874</v>
          </cell>
        </row>
        <row r="61">
          <cell r="CP61">
            <v>59100268932.107559</v>
          </cell>
          <cell r="DC61">
            <v>3124817.6928437874</v>
          </cell>
        </row>
        <row r="62">
          <cell r="CP62">
            <v>59100268932.107559</v>
          </cell>
          <cell r="DC62">
            <v>3124817.6928437874</v>
          </cell>
        </row>
        <row r="63">
          <cell r="CP63">
            <v>59100268932.107559</v>
          </cell>
          <cell r="DC63">
            <v>3124817.6928437874</v>
          </cell>
        </row>
        <row r="64">
          <cell r="CP64">
            <v>59100268932.107559</v>
          </cell>
          <cell r="DC64">
            <v>3124817.6928437874</v>
          </cell>
        </row>
        <row r="65">
          <cell r="CP65">
            <v>59100268932.107559</v>
          </cell>
          <cell r="DC65">
            <v>3124817.6928437874</v>
          </cell>
        </row>
        <row r="66">
          <cell r="CP66">
            <v>59100268932.107559</v>
          </cell>
          <cell r="DC66">
            <v>3124817.6928437874</v>
          </cell>
        </row>
        <row r="96">
          <cell r="CP96">
            <v>0</v>
          </cell>
          <cell r="DC96">
            <v>0</v>
          </cell>
        </row>
        <row r="97">
          <cell r="CP97">
            <v>0</v>
          </cell>
          <cell r="DC97">
            <v>0</v>
          </cell>
        </row>
        <row r="98">
          <cell r="CP98">
            <v>0</v>
          </cell>
          <cell r="DC98">
            <v>0</v>
          </cell>
        </row>
        <row r="99">
          <cell r="CP99">
            <v>0</v>
          </cell>
          <cell r="DC99">
            <v>0</v>
          </cell>
        </row>
        <row r="100">
          <cell r="CP100">
            <v>0</v>
          </cell>
          <cell r="DC100">
            <v>0</v>
          </cell>
        </row>
        <row r="101">
          <cell r="CP101">
            <v>209225923.68473613</v>
          </cell>
          <cell r="DC101">
            <v>39335.424343742066</v>
          </cell>
        </row>
        <row r="102">
          <cell r="CP102">
            <v>2361402885.1219387</v>
          </cell>
          <cell r="DC102">
            <v>336701.02186041063</v>
          </cell>
        </row>
        <row r="103">
          <cell r="CP103">
            <v>8950118887.6877728</v>
          </cell>
          <cell r="DC103">
            <v>968903.82629401656</v>
          </cell>
        </row>
        <row r="104">
          <cell r="CP104">
            <v>30662423261.757164</v>
          </cell>
          <cell r="DC104">
            <v>2355697.3018676508</v>
          </cell>
        </row>
        <row r="105">
          <cell r="CP105">
            <v>75795885531.712219</v>
          </cell>
          <cell r="DC105">
            <v>3920488.3750290144</v>
          </cell>
        </row>
        <row r="106">
          <cell r="CP106">
            <v>75795885531.712219</v>
          </cell>
          <cell r="DC106">
            <v>3920488.3750290149</v>
          </cell>
        </row>
        <row r="107">
          <cell r="CP107">
            <v>75795885531.712219</v>
          </cell>
          <cell r="DC107">
            <v>3920488.3750290149</v>
          </cell>
        </row>
        <row r="108">
          <cell r="CP108">
            <v>75795885531.712219</v>
          </cell>
          <cell r="DC108">
            <v>3920488.3750290149</v>
          </cell>
        </row>
        <row r="109">
          <cell r="CP109">
            <v>75795885531.712219</v>
          </cell>
          <cell r="DC109">
            <v>3920488.3750290149</v>
          </cell>
        </row>
        <row r="110">
          <cell r="CP110">
            <v>75795885531.712219</v>
          </cell>
          <cell r="DC110">
            <v>3920488.3750290149</v>
          </cell>
        </row>
        <row r="111">
          <cell r="CP111">
            <v>75795885531.712219</v>
          </cell>
          <cell r="DC111">
            <v>3920488.3750290149</v>
          </cell>
        </row>
        <row r="141">
          <cell r="CP141">
            <v>0</v>
          </cell>
          <cell r="DC141">
            <v>0</v>
          </cell>
        </row>
        <row r="142">
          <cell r="CP142">
            <v>0</v>
          </cell>
          <cell r="DC142">
            <v>0</v>
          </cell>
        </row>
        <row r="143">
          <cell r="CP143">
            <v>0</v>
          </cell>
          <cell r="DC143">
            <v>0</v>
          </cell>
        </row>
        <row r="144">
          <cell r="CP144">
            <v>0</v>
          </cell>
          <cell r="DC144">
            <v>0</v>
          </cell>
        </row>
        <row r="145">
          <cell r="CP145">
            <v>0</v>
          </cell>
          <cell r="DC145">
            <v>0</v>
          </cell>
        </row>
        <row r="146">
          <cell r="CP146">
            <v>408680929.78601414</v>
          </cell>
          <cell r="DC146">
            <v>77689.858502501156</v>
          </cell>
        </row>
        <row r="147">
          <cell r="CP147">
            <v>3620876422.2650414</v>
          </cell>
          <cell r="DC147">
            <v>535210.0712282852</v>
          </cell>
        </row>
        <row r="148">
          <cell r="CP148">
            <v>13969412490.962246</v>
          </cell>
          <cell r="DC148">
            <v>1330868.7155911042</v>
          </cell>
        </row>
        <row r="149">
          <cell r="CP149">
            <v>52422211775.601654</v>
          </cell>
          <cell r="DC149">
            <v>3156669.5756195816</v>
          </cell>
        </row>
        <row r="150">
          <cell r="CP150">
            <v>112564607352.58716</v>
          </cell>
          <cell r="DC150">
            <v>4729259.0409505423</v>
          </cell>
        </row>
        <row r="151">
          <cell r="CP151">
            <v>112564607352.58716</v>
          </cell>
          <cell r="DC151">
            <v>4729259.0409505423</v>
          </cell>
        </row>
        <row r="152">
          <cell r="CP152">
            <v>112564607352.58716</v>
          </cell>
          <cell r="DC152">
            <v>4729259.0409505423</v>
          </cell>
        </row>
        <row r="153">
          <cell r="CP153">
            <v>112564607352.58716</v>
          </cell>
          <cell r="DC153">
            <v>4729259.0409505423</v>
          </cell>
        </row>
        <row r="154">
          <cell r="CP154">
            <v>112564607352.58716</v>
          </cell>
          <cell r="DC154">
            <v>4729259.0409505423</v>
          </cell>
        </row>
        <row r="155">
          <cell r="CP155">
            <v>112564607352.58716</v>
          </cell>
          <cell r="DC155">
            <v>4729259.0409505423</v>
          </cell>
        </row>
        <row r="156">
          <cell r="CP156">
            <v>112564607352.58716</v>
          </cell>
          <cell r="DC156">
            <v>4729259.0409505423</v>
          </cell>
        </row>
        <row r="186">
          <cell r="CP186">
            <v>0</v>
          </cell>
          <cell r="DC186">
            <v>0</v>
          </cell>
        </row>
        <row r="187">
          <cell r="CP187">
            <v>0</v>
          </cell>
          <cell r="DC187">
            <v>0</v>
          </cell>
        </row>
        <row r="188">
          <cell r="CP188">
            <v>0</v>
          </cell>
          <cell r="DC188">
            <v>0</v>
          </cell>
        </row>
        <row r="189">
          <cell r="CP189">
            <v>0</v>
          </cell>
          <cell r="DC189">
            <v>0</v>
          </cell>
        </row>
        <row r="190">
          <cell r="CP190">
            <v>0</v>
          </cell>
          <cell r="DC190">
            <v>0</v>
          </cell>
        </row>
        <row r="191">
          <cell r="CP191">
            <v>1046454107.8779321</v>
          </cell>
          <cell r="DC191">
            <v>502194.18208851921</v>
          </cell>
        </row>
        <row r="192">
          <cell r="CP192">
            <v>2806042879.1213474</v>
          </cell>
          <cell r="DC192">
            <v>864694.66368507454</v>
          </cell>
        </row>
        <row r="193">
          <cell r="CP193">
            <v>16667436493.24581</v>
          </cell>
          <cell r="DC193">
            <v>2107101.0372561458</v>
          </cell>
        </row>
        <row r="194">
          <cell r="CP194">
            <v>65334162240.579056</v>
          </cell>
          <cell r="DC194">
            <v>4839568.9942582417</v>
          </cell>
        </row>
        <row r="195">
          <cell r="CP195">
            <v>112587809004.30496</v>
          </cell>
          <cell r="DC195">
            <v>6364403.7120905751</v>
          </cell>
        </row>
        <row r="196">
          <cell r="CP196">
            <v>112587809004.30496</v>
          </cell>
          <cell r="DC196">
            <v>6364403.7120905751</v>
          </cell>
        </row>
        <row r="197">
          <cell r="CP197">
            <v>112587809004.30496</v>
          </cell>
          <cell r="DC197">
            <v>6364403.7120905751</v>
          </cell>
        </row>
        <row r="198">
          <cell r="CP198">
            <v>112587809004.30496</v>
          </cell>
          <cell r="DC198">
            <v>6364403.7120905751</v>
          </cell>
        </row>
        <row r="199">
          <cell r="CP199">
            <v>112587809004.30496</v>
          </cell>
          <cell r="DC199">
            <v>6364403.7120905751</v>
          </cell>
        </row>
        <row r="200">
          <cell r="CP200">
            <v>112587809004.30496</v>
          </cell>
          <cell r="DC200">
            <v>6364403.7120905751</v>
          </cell>
        </row>
        <row r="201">
          <cell r="CP201">
            <v>112587809004.30496</v>
          </cell>
          <cell r="DC201">
            <v>6364403.7120905751</v>
          </cell>
        </row>
      </sheetData>
      <sheetData sheetId="5">
        <row r="6">
          <cell r="BN6">
            <v>0</v>
          </cell>
          <cell r="CA6">
            <v>0</v>
          </cell>
        </row>
        <row r="7">
          <cell r="BN7">
            <v>0</v>
          </cell>
          <cell r="CA7">
            <v>0</v>
          </cell>
        </row>
        <row r="8">
          <cell r="BN8">
            <v>0</v>
          </cell>
          <cell r="CA8">
            <v>0</v>
          </cell>
        </row>
        <row r="9">
          <cell r="BN9">
            <v>0</v>
          </cell>
          <cell r="CA9">
            <v>0</v>
          </cell>
        </row>
        <row r="10">
          <cell r="BN10">
            <v>0</v>
          </cell>
          <cell r="CA10">
            <v>0</v>
          </cell>
        </row>
        <row r="11">
          <cell r="BN11">
            <v>21021756.436270665</v>
          </cell>
          <cell r="CA11">
            <v>10386.955410490609</v>
          </cell>
        </row>
        <row r="12">
          <cell r="BN12">
            <v>710723976.23612189</v>
          </cell>
          <cell r="CA12">
            <v>84893.184313929291</v>
          </cell>
        </row>
        <row r="13">
          <cell r="BN13">
            <v>3272283699.8639116</v>
          </cell>
          <cell r="CA13">
            <v>391785.55568901706</v>
          </cell>
        </row>
        <row r="14">
          <cell r="BN14">
            <v>7575921915.6407547</v>
          </cell>
          <cell r="CA14">
            <v>988501.77308855846</v>
          </cell>
        </row>
        <row r="15">
          <cell r="BN15">
            <v>15804148319.950218</v>
          </cell>
          <cell r="CA15">
            <v>3239960.5184898074</v>
          </cell>
        </row>
        <row r="16">
          <cell r="BN16">
            <v>17710758901.382202</v>
          </cell>
          <cell r="CA16">
            <v>2988789.0338805001</v>
          </cell>
        </row>
        <row r="17">
          <cell r="BN17">
            <v>17710758901.382202</v>
          </cell>
          <cell r="CA17">
            <v>2988789.0338805001</v>
          </cell>
        </row>
        <row r="18">
          <cell r="BN18">
            <v>17710758901.382202</v>
          </cell>
          <cell r="CA18">
            <v>2988789.0338805001</v>
          </cell>
        </row>
        <row r="19">
          <cell r="BN19">
            <v>17710758901.382202</v>
          </cell>
          <cell r="CA19">
            <v>2988789.0338805001</v>
          </cell>
        </row>
        <row r="20">
          <cell r="BN20">
            <v>17710758901.382202</v>
          </cell>
          <cell r="CA20">
            <v>2988789.0338805001</v>
          </cell>
        </row>
        <row r="21">
          <cell r="BN21">
            <v>17710758901.382202</v>
          </cell>
          <cell r="CA21">
            <v>2988789.0338805001</v>
          </cell>
        </row>
        <row r="51">
          <cell r="BN51">
            <v>0</v>
          </cell>
          <cell r="CA51">
            <v>0</v>
          </cell>
        </row>
        <row r="52">
          <cell r="BN52">
            <v>0</v>
          </cell>
          <cell r="CA52">
            <v>0</v>
          </cell>
        </row>
        <row r="53">
          <cell r="BN53">
            <v>0</v>
          </cell>
          <cell r="CA53">
            <v>0</v>
          </cell>
        </row>
        <row r="54">
          <cell r="BN54">
            <v>0</v>
          </cell>
          <cell r="CA54">
            <v>0</v>
          </cell>
        </row>
        <row r="55">
          <cell r="BN55">
            <v>0</v>
          </cell>
          <cell r="CA55">
            <v>0</v>
          </cell>
        </row>
        <row r="56">
          <cell r="BN56">
            <v>146991840.09827304</v>
          </cell>
          <cell r="CA56">
            <v>12752.519331575088</v>
          </cell>
        </row>
        <row r="57">
          <cell r="BN57">
            <v>736170673.93043733</v>
          </cell>
          <cell r="CA57">
            <v>104949.05007416609</v>
          </cell>
        </row>
        <row r="58">
          <cell r="BN58">
            <v>4280101930.7299519</v>
          </cell>
          <cell r="CA58">
            <v>468658.46461867122</v>
          </cell>
        </row>
        <row r="59">
          <cell r="BN59">
            <v>7897749500.0109644</v>
          </cell>
          <cell r="CA59">
            <v>1367775.4721429492</v>
          </cell>
        </row>
        <row r="60">
          <cell r="BN60">
            <v>21016817698.790703</v>
          </cell>
          <cell r="CA60">
            <v>4190835.2226921078</v>
          </cell>
        </row>
        <row r="61">
          <cell r="BN61">
            <v>32285739869.674782</v>
          </cell>
          <cell r="CA61">
            <v>3397941.4379297127</v>
          </cell>
        </row>
        <row r="62">
          <cell r="BN62">
            <v>32285739869.674782</v>
          </cell>
          <cell r="CA62">
            <v>3397941.4379297127</v>
          </cell>
        </row>
        <row r="63">
          <cell r="BN63">
            <v>32285739869.674782</v>
          </cell>
          <cell r="CA63">
            <v>3397941.4379297127</v>
          </cell>
        </row>
        <row r="64">
          <cell r="BN64">
            <v>32285739869.674782</v>
          </cell>
          <cell r="CA64">
            <v>3397941.4379297127</v>
          </cell>
        </row>
        <row r="65">
          <cell r="BN65">
            <v>32285739869.674782</v>
          </cell>
          <cell r="CA65">
            <v>3397941.4379297127</v>
          </cell>
        </row>
        <row r="66">
          <cell r="BN66">
            <v>32285739869.674782</v>
          </cell>
          <cell r="CA66">
            <v>3397941.4379297127</v>
          </cell>
        </row>
        <row r="96">
          <cell r="BN96">
            <v>0</v>
          </cell>
          <cell r="CA96">
            <v>0</v>
          </cell>
        </row>
        <row r="97">
          <cell r="BN97">
            <v>0</v>
          </cell>
          <cell r="CA97">
            <v>0</v>
          </cell>
        </row>
        <row r="98">
          <cell r="BN98">
            <v>0</v>
          </cell>
          <cell r="CA98">
            <v>0</v>
          </cell>
        </row>
        <row r="99">
          <cell r="BN99">
            <v>0</v>
          </cell>
          <cell r="CA99">
            <v>0</v>
          </cell>
        </row>
        <row r="100">
          <cell r="BN100">
            <v>0</v>
          </cell>
          <cell r="CA100">
            <v>0</v>
          </cell>
        </row>
        <row r="101">
          <cell r="BN101">
            <v>172610162.00381973</v>
          </cell>
          <cell r="CA101">
            <v>16476.808325707432</v>
          </cell>
        </row>
        <row r="102">
          <cell r="BN102">
            <v>1044984717.8512875</v>
          </cell>
          <cell r="CA102">
            <v>171085.37922821584</v>
          </cell>
        </row>
        <row r="103">
          <cell r="BN103">
            <v>6205777012.3207769</v>
          </cell>
          <cell r="CA103">
            <v>626197.75060961454</v>
          </cell>
        </row>
        <row r="104">
          <cell r="BN104">
            <v>9632443237.8040047</v>
          </cell>
          <cell r="CA104">
            <v>1849011.4307807717</v>
          </cell>
        </row>
        <row r="105">
          <cell r="BN105">
            <v>24808974239.347889</v>
          </cell>
          <cell r="CA105">
            <v>5200495.0158252157</v>
          </cell>
        </row>
        <row r="106">
          <cell r="BN106">
            <v>57882618844.112488</v>
          </cell>
          <cell r="CA106">
            <v>3099498.9608251425</v>
          </cell>
        </row>
        <row r="107">
          <cell r="BN107">
            <v>57882618844.112488</v>
          </cell>
          <cell r="CA107">
            <v>3099498.9608251425</v>
          </cell>
        </row>
        <row r="108">
          <cell r="BN108">
            <v>57882618844.112488</v>
          </cell>
          <cell r="CA108">
            <v>3099498.9608251425</v>
          </cell>
        </row>
        <row r="109">
          <cell r="BN109">
            <v>57882618844.112488</v>
          </cell>
          <cell r="CA109">
            <v>3099498.9608251425</v>
          </cell>
        </row>
        <row r="110">
          <cell r="BN110">
            <v>57882618844.112488</v>
          </cell>
          <cell r="CA110">
            <v>3099498.9608251425</v>
          </cell>
        </row>
        <row r="111">
          <cell r="BN111">
            <v>57882618844.112488</v>
          </cell>
          <cell r="CA111">
            <v>3099498.9608251425</v>
          </cell>
        </row>
        <row r="141">
          <cell r="BN141">
            <v>0</v>
          </cell>
          <cell r="CA141">
            <v>0</v>
          </cell>
        </row>
        <row r="142">
          <cell r="BN142">
            <v>0</v>
          </cell>
          <cell r="CA142">
            <v>0</v>
          </cell>
        </row>
        <row r="143">
          <cell r="BN143">
            <v>0</v>
          </cell>
          <cell r="CA143">
            <v>0</v>
          </cell>
        </row>
        <row r="144">
          <cell r="BN144">
            <v>0</v>
          </cell>
          <cell r="CA144">
            <v>0</v>
          </cell>
        </row>
        <row r="145">
          <cell r="BN145">
            <v>0</v>
          </cell>
          <cell r="CA145">
            <v>0</v>
          </cell>
        </row>
        <row r="146">
          <cell r="BN146">
            <v>315200504.65575933</v>
          </cell>
          <cell r="CA146">
            <v>20733.292943726112</v>
          </cell>
        </row>
        <row r="147">
          <cell r="BN147">
            <v>1458166682.4681308</v>
          </cell>
          <cell r="CA147">
            <v>246733.52441728866</v>
          </cell>
        </row>
        <row r="148">
          <cell r="BN148">
            <v>8016250077.9678602</v>
          </cell>
          <cell r="CA148">
            <v>914205.63137407601</v>
          </cell>
        </row>
        <row r="149">
          <cell r="BN149">
            <v>13475722148.229134</v>
          </cell>
          <cell r="CA149">
            <v>2744602.9355448387</v>
          </cell>
        </row>
        <row r="150">
          <cell r="BN150">
            <v>36073489727.08168</v>
          </cell>
          <cell r="CA150">
            <v>7148633.8677961659</v>
          </cell>
        </row>
        <row r="151">
          <cell r="BN151">
            <v>82529188739.652878</v>
          </cell>
          <cell r="CA151">
            <v>5005610.0085274242</v>
          </cell>
        </row>
        <row r="152">
          <cell r="BN152">
            <v>82529188739.652878</v>
          </cell>
          <cell r="CA152">
            <v>5133979.8795226049</v>
          </cell>
        </row>
        <row r="153">
          <cell r="BN153">
            <v>82529188739.652878</v>
          </cell>
          <cell r="CA153">
            <v>5133979.8795226049</v>
          </cell>
        </row>
        <row r="154">
          <cell r="BN154">
            <v>82529188739.652878</v>
          </cell>
          <cell r="CA154">
            <v>5133979.8795226049</v>
          </cell>
        </row>
        <row r="155">
          <cell r="BN155">
            <v>82529188739.652878</v>
          </cell>
          <cell r="CA155">
            <v>5133979.8795226049</v>
          </cell>
        </row>
        <row r="156">
          <cell r="BN156">
            <v>82529188739.652878</v>
          </cell>
          <cell r="CA156">
            <v>5133979.8795226049</v>
          </cell>
        </row>
        <row r="186">
          <cell r="BN186">
            <v>0</v>
          </cell>
          <cell r="CA186">
            <v>0</v>
          </cell>
        </row>
        <row r="187">
          <cell r="BN187">
            <v>0</v>
          </cell>
          <cell r="CA187">
            <v>0</v>
          </cell>
        </row>
        <row r="188">
          <cell r="BN188">
            <v>0</v>
          </cell>
          <cell r="CA188">
            <v>0</v>
          </cell>
        </row>
        <row r="189">
          <cell r="BN189">
            <v>0</v>
          </cell>
          <cell r="CA189">
            <v>0</v>
          </cell>
        </row>
        <row r="190">
          <cell r="BN190">
            <v>0</v>
          </cell>
          <cell r="CA190">
            <v>0</v>
          </cell>
        </row>
        <row r="191">
          <cell r="BN191">
            <v>651741766.79373896</v>
          </cell>
          <cell r="CA191">
            <v>0</v>
          </cell>
        </row>
        <row r="192">
          <cell r="BN192">
            <v>1789969263.7464566</v>
          </cell>
          <cell r="CA192">
            <v>249340.75480609038</v>
          </cell>
        </row>
        <row r="193">
          <cell r="BN193">
            <v>8534441803.6649742</v>
          </cell>
          <cell r="CA193">
            <v>1165339.5995755047</v>
          </cell>
        </row>
        <row r="194">
          <cell r="BN194">
            <v>13094693097.298697</v>
          </cell>
          <cell r="CA194">
            <v>3630556.0705451192</v>
          </cell>
        </row>
        <row r="195">
          <cell r="BN195">
            <v>42045589958.657799</v>
          </cell>
          <cell r="CA195">
            <v>9150493.3016439658</v>
          </cell>
        </row>
        <row r="196">
          <cell r="BN196">
            <v>83293657732.460678</v>
          </cell>
          <cell r="CA196">
            <v>9099618.8118626326</v>
          </cell>
        </row>
        <row r="197">
          <cell r="BN197">
            <v>83293657732.460678</v>
          </cell>
          <cell r="CA197">
            <v>12714176.236546442</v>
          </cell>
        </row>
        <row r="198">
          <cell r="BN198">
            <v>83293657732.460678</v>
          </cell>
          <cell r="CA198">
            <v>12771852.314236116</v>
          </cell>
        </row>
        <row r="199">
          <cell r="BN199">
            <v>83293657732.460678</v>
          </cell>
          <cell r="CA199">
            <v>12771852.314236116</v>
          </cell>
        </row>
        <row r="200">
          <cell r="BN200">
            <v>83293657732.460678</v>
          </cell>
          <cell r="CA200">
            <v>12771852.314236116</v>
          </cell>
        </row>
        <row r="201">
          <cell r="BN201">
            <v>83293657732.460678</v>
          </cell>
          <cell r="CA201">
            <v>12771852.314236116</v>
          </cell>
        </row>
      </sheetData>
      <sheetData sheetId="6"/>
      <sheetData sheetId="7">
        <row r="5">
          <cell r="M5">
            <v>0</v>
          </cell>
        </row>
      </sheetData>
      <sheetData sheetId="8">
        <row r="5"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</row>
        <row r="6"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</row>
        <row r="7"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</row>
        <row r="8"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</row>
        <row r="9"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</row>
        <row r="10"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</row>
        <row r="11"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</row>
        <row r="12"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</row>
        <row r="13"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</row>
        <row r="14"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</row>
        <row r="15"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</row>
        <row r="16"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</row>
        <row r="17"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</row>
        <row r="18"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</row>
        <row r="19"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</row>
        <row r="20"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</row>
        <row r="21"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</row>
        <row r="22"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</row>
        <row r="23"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</row>
        <row r="24"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</row>
        <row r="25"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</row>
        <row r="26"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</row>
        <row r="27"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</row>
        <row r="28"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</row>
        <row r="29"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</row>
        <row r="30"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</row>
        <row r="31"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</row>
        <row r="32"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</row>
        <row r="33"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</row>
        <row r="34"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</row>
        <row r="35"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</row>
        <row r="36"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</row>
        <row r="37"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</row>
        <row r="38"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</row>
        <row r="39"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</row>
        <row r="40"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</row>
        <row r="41"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</row>
        <row r="42"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</row>
        <row r="43"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</row>
        <row r="44"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</row>
        <row r="45"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</row>
        <row r="46"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</row>
        <row r="47"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</row>
        <row r="48"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</row>
        <row r="49"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</row>
        <row r="50"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</row>
        <row r="51"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</row>
        <row r="52"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</row>
        <row r="53"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</row>
        <row r="54"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</row>
        <row r="55"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</row>
        <row r="56"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</row>
        <row r="57"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</row>
        <row r="58"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</row>
        <row r="59"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</row>
        <row r="60"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</row>
        <row r="61"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</row>
        <row r="62"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</row>
        <row r="63"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</row>
        <row r="64">
          <cell r="J64">
            <v>3.166666666666667</v>
          </cell>
          <cell r="K64">
            <v>19.808208333333333</v>
          </cell>
          <cell r="L64">
            <v>17.987933333333331</v>
          </cell>
          <cell r="M64">
            <v>28.980777777777778</v>
          </cell>
          <cell r="N64">
            <v>46.029200000000017</v>
          </cell>
          <cell r="AN64">
            <v>6.0000000000000001E-3</v>
          </cell>
          <cell r="AO64">
            <v>4.508075000000001E-2</v>
          </cell>
          <cell r="AP64">
            <v>3.9246399999999994E-2</v>
          </cell>
          <cell r="AQ64">
            <v>6.1401466666666668E-2</v>
          </cell>
          <cell r="AR64">
            <v>7.5135900000000005E-2</v>
          </cell>
        </row>
        <row r="65">
          <cell r="J65">
            <v>8.0153628024517722</v>
          </cell>
          <cell r="K65">
            <v>23.036316378682045</v>
          </cell>
          <cell r="L65">
            <v>21.972949090068383</v>
          </cell>
          <cell r="M65">
            <v>33.125005662029281</v>
          </cell>
          <cell r="N65">
            <v>49.368290799918682</v>
          </cell>
          <cell r="AN65">
            <v>1.5187003204645465E-2</v>
          </cell>
          <cell r="AO65">
            <v>5.242747865493156E-2</v>
          </cell>
          <cell r="AP65">
            <v>4.7940979832876471E-2</v>
          </cell>
          <cell r="AQ65">
            <v>6.6912169691130827E-2</v>
          </cell>
          <cell r="AR65">
            <v>8.0586474688102538E-2</v>
          </cell>
        </row>
        <row r="66">
          <cell r="J66">
            <v>13.212066648688564</v>
          </cell>
          <cell r="K66">
            <v>25.894164367127843</v>
          </cell>
          <cell r="L66">
            <v>26.288298983810357</v>
          </cell>
          <cell r="M66">
            <v>37.6073671318496</v>
          </cell>
          <cell r="N66">
            <v>53.201470210662549</v>
          </cell>
          <cell r="AN66">
            <v>2.5033389439620437E-2</v>
          </cell>
          <cell r="AO66">
            <v>5.7961424629362025E-2</v>
          </cell>
          <cell r="AP66">
            <v>5.7356288691949864E-2</v>
          </cell>
          <cell r="AQ66">
            <v>7.287249899694595E-2</v>
          </cell>
          <cell r="AR66">
            <v>8.6843576373287379E-2</v>
          </cell>
        </row>
        <row r="67">
          <cell r="J67">
            <v>18.781755923745429</v>
          </cell>
          <cell r="K67">
            <v>28.705777279768434</v>
          </cell>
          <cell r="L67">
            <v>30.897628774057736</v>
          </cell>
          <cell r="M67">
            <v>42.457833320912869</v>
          </cell>
          <cell r="N67">
            <v>57.170542002619655</v>
          </cell>
          <cell r="AN67">
            <v>3.5586484908149231E-2</v>
          </cell>
          <cell r="AO67">
            <v>6.2781332479603033E-2</v>
          </cell>
          <cell r="AP67">
            <v>6.7413008234307778E-2</v>
          </cell>
          <cell r="AQ67">
            <v>7.9322308091592242E-2</v>
          </cell>
          <cell r="AR67">
            <v>9.3322502386629119E-2</v>
          </cell>
        </row>
        <row r="68">
          <cell r="J68">
            <v>24.751201083324379</v>
          </cell>
          <cell r="K68">
            <v>31.701342742810766</v>
          </cell>
          <cell r="L68">
            <v>35.890882346397895</v>
          </cell>
          <cell r="M68">
            <v>47.666244466059283</v>
          </cell>
          <cell r="N68">
            <v>61.305599679826528</v>
          </cell>
          <cell r="AN68">
            <v>4.6897012578930398E-2</v>
          </cell>
          <cell r="AO68">
            <v>6.791658755910418E-2</v>
          </cell>
          <cell r="AP68">
            <v>7.8307379664868129E-2</v>
          </cell>
          <cell r="AQ68">
            <v>8.6248087235949095E-2</v>
          </cell>
          <cell r="AR68">
            <v>0.10007237594795211</v>
          </cell>
        </row>
        <row r="69">
          <cell r="J69">
            <v>31.149093991426842</v>
          </cell>
          <cell r="K69">
            <v>34.891272472281209</v>
          </cell>
          <cell r="L69">
            <v>41.595822113384216</v>
          </cell>
          <cell r="M69">
            <v>53.166990756538972</v>
          </cell>
          <cell r="N69">
            <v>65.46538206552647</v>
          </cell>
          <cell r="AN69">
            <v>5.9019335983756124E-2</v>
          </cell>
          <cell r="AO69">
            <v>7.3385038523910651E-2</v>
          </cell>
          <cell r="AP69">
            <v>8.5492487497770983E-2</v>
          </cell>
          <cell r="AQ69">
            <v>9.3562593114100451E-2</v>
          </cell>
          <cell r="AR69">
            <v>0.10686260895990349</v>
          </cell>
        </row>
        <row r="70">
          <cell r="J70">
            <v>34.669596794999386</v>
          </cell>
          <cell r="K70">
            <v>38.356424923946051</v>
          </cell>
          <cell r="L70">
            <v>47.672974990691834</v>
          </cell>
          <cell r="M70">
            <v>58.705245065369667</v>
          </cell>
          <cell r="N70">
            <v>70.144014967081048</v>
          </cell>
          <cell r="AN70">
            <v>6.6005860256665452E-2</v>
          </cell>
          <cell r="AO70">
            <v>7.9325299869621807E-2</v>
          </cell>
          <cell r="AP70">
            <v>9.2264172132485181E-2</v>
          </cell>
          <cell r="AQ70">
            <v>0.10092697451935639</v>
          </cell>
          <cell r="AR70">
            <v>0.1144997891374411</v>
          </cell>
        </row>
        <row r="71">
          <cell r="J71">
            <v>38.15082003346572</v>
          </cell>
          <cell r="K71">
            <v>42.073275351194773</v>
          </cell>
          <cell r="L71">
            <v>53.898126876078884</v>
          </cell>
          <cell r="M71">
            <v>64.636948307117706</v>
          </cell>
          <cell r="N71">
            <v>75.049403773030534</v>
          </cell>
          <cell r="AN71">
            <v>7.2968306733598109E-2</v>
          </cell>
          <cell r="AO71">
            <v>8.5697043459191033E-2</v>
          </cell>
          <cell r="AP71">
            <v>9.9200769947630746E-2</v>
          </cell>
          <cell r="AQ71">
            <v>0.10881453666784299</v>
          </cell>
          <cell r="AR71">
            <v>0.12250711498244687</v>
          </cell>
        </row>
        <row r="72">
          <cell r="J72">
            <v>41.881902717618594</v>
          </cell>
          <cell r="K72">
            <v>48.84160106942214</v>
          </cell>
          <cell r="L72">
            <v>60.325412540715476</v>
          </cell>
          <cell r="M72">
            <v>71.123781967308034</v>
          </cell>
          <cell r="N72">
            <v>79.755950492050204</v>
          </cell>
          <cell r="AN72">
            <v>8.0430472101903863E-2</v>
          </cell>
          <cell r="AO72">
            <v>9.3458460672400878E-2</v>
          </cell>
          <cell r="AP72">
            <v>0.10636260254536867</v>
          </cell>
          <cell r="AQ72">
            <v>0.11744027223760958</v>
          </cell>
          <cell r="AR72">
            <v>0.13490163414203987</v>
          </cell>
        </row>
        <row r="73">
          <cell r="J73">
            <v>45.880778125022324</v>
          </cell>
          <cell r="K73">
            <v>56.225062057469437</v>
          </cell>
          <cell r="L73">
            <v>67.641087370257068</v>
          </cell>
          <cell r="M73">
            <v>78.384496489602938</v>
          </cell>
          <cell r="N73">
            <v>84.728050798578408</v>
          </cell>
          <cell r="AN73">
            <v>8.8428222916711319E-2</v>
          </cell>
          <cell r="AO73">
            <v>0.10171556678259408</v>
          </cell>
          <cell r="AP73">
            <v>0.11451435449828642</v>
          </cell>
          <cell r="AQ73">
            <v>0.12708630020061226</v>
          </cell>
          <cell r="AR73">
            <v>0.1485952874452651</v>
          </cell>
        </row>
        <row r="74">
          <cell r="J74">
            <v>53.407407407407405</v>
          </cell>
          <cell r="K74">
            <v>64.468381365740754</v>
          </cell>
          <cell r="L74">
            <v>75.7107037037037</v>
          </cell>
          <cell r="M74">
            <v>86.474206481481502</v>
          </cell>
          <cell r="N74">
            <v>90.240288888888898</v>
          </cell>
          <cell r="AN74">
            <v>9.7777777777777769E-2</v>
          </cell>
          <cell r="AO74">
            <v>0.11093427361111112</v>
          </cell>
          <cell r="AP74">
            <v>0.12351477777777777</v>
          </cell>
          <cell r="AQ74">
            <v>0.13781837777777781</v>
          </cell>
          <cell r="AR74">
            <v>0.16377653333333336</v>
          </cell>
        </row>
        <row r="75">
          <cell r="J75">
            <v>62.25415123410307</v>
          </cell>
          <cell r="K75">
            <v>73.381687814792002</v>
          </cell>
          <cell r="L75">
            <v>85.14680339978618</v>
          </cell>
          <cell r="M75">
            <v>95.11091917740859</v>
          </cell>
          <cell r="N75">
            <v>96.174743972680517</v>
          </cell>
          <cell r="AN75">
            <v>0.10798555911627278</v>
          </cell>
          <cell r="AO75">
            <v>0.1209022435457569</v>
          </cell>
          <cell r="AP75">
            <v>0.13455021640539966</v>
          </cell>
          <cell r="AQ75">
            <v>0.14927612728393233</v>
          </cell>
          <cell r="AR75">
            <v>0.18012060635098892</v>
          </cell>
        </row>
        <row r="76">
          <cell r="J76">
            <v>71.735856497412271</v>
          </cell>
          <cell r="K76">
            <v>82.769571344966508</v>
          </cell>
          <cell r="L76">
            <v>94.957994041564348</v>
          </cell>
          <cell r="M76">
            <v>104.27582955940332</v>
          </cell>
          <cell r="N76">
            <v>102.43391649051308</v>
          </cell>
          <cell r="AN76">
            <v>0.11892598826624493</v>
          </cell>
          <cell r="AO76">
            <v>0.13302312011699829</v>
          </cell>
          <cell r="AP76">
            <v>0.14602432071527582</v>
          </cell>
          <cell r="AQ76">
            <v>0.16143460135853843</v>
          </cell>
          <cell r="AR76">
            <v>0.19735898312141309</v>
          </cell>
        </row>
        <row r="77">
          <cell r="J77">
            <v>81.410208807243791</v>
          </cell>
          <cell r="K77">
            <v>92.452482135061814</v>
          </cell>
          <cell r="L77">
            <v>105.53830031817199</v>
          </cell>
          <cell r="M77">
            <v>114.16747524819556</v>
          </cell>
          <cell r="N77">
            <v>109.16810670574854</v>
          </cell>
          <cell r="AN77">
            <v>0.13211531321086567</v>
          </cell>
          <cell r="AO77">
            <v>0.14602909955205767</v>
          </cell>
          <cell r="AP77">
            <v>0.15839789924215594</v>
          </cell>
          <cell r="AQ77">
            <v>0.17455718659392111</v>
          </cell>
          <cell r="AR77">
            <v>0.21590560535353698</v>
          </cell>
        </row>
        <row r="78">
          <cell r="J78">
            <v>91.464011181271488</v>
          </cell>
          <cell r="K78">
            <v>103.13666429482508</v>
          </cell>
          <cell r="L78">
            <v>117.37007619024504</v>
          </cell>
          <cell r="M78">
            <v>125.06586062369794</v>
          </cell>
          <cell r="N78">
            <v>116.60551212750384</v>
          </cell>
          <cell r="AN78">
            <v>0.14719601677190722</v>
          </cell>
          <cell r="AO78">
            <v>0.16037997569484425</v>
          </cell>
          <cell r="AP78">
            <v>0.17223506085525833</v>
          </cell>
          <cell r="AQ78">
            <v>0.1890153460870499</v>
          </cell>
          <cell r="AR78">
            <v>0.23638895143312533</v>
          </cell>
        </row>
        <row r="79">
          <cell r="J79">
            <v>102.2390516895655</v>
          </cell>
          <cell r="K79">
            <v>112.73207236467479</v>
          </cell>
          <cell r="L79">
            <v>123.13236408690737</v>
          </cell>
          <cell r="M79">
            <v>132.17250507182871</v>
          </cell>
          <cell r="N79">
            <v>124.70700388204159</v>
          </cell>
          <cell r="AN79">
            <v>0.16334407554653116</v>
          </cell>
          <cell r="AO79">
            <v>0.17309293145166949</v>
          </cell>
          <cell r="AP79">
            <v>0.18674724801462081</v>
          </cell>
          <cell r="AQ79">
            <v>0.20880849042902488</v>
          </cell>
          <cell r="AR79">
            <v>0.25870125659316373</v>
          </cell>
        </row>
        <row r="80">
          <cell r="J80">
            <v>113.54723822456579</v>
          </cell>
          <cell r="K80">
            <v>121.10939053631162</v>
          </cell>
          <cell r="L80">
            <v>127.92568606865254</v>
          </cell>
          <cell r="M80">
            <v>135.01582280919141</v>
          </cell>
          <cell r="N80">
            <v>133.53849599847121</v>
          </cell>
          <cell r="AN80">
            <v>0.1705620669518505</v>
          </cell>
          <cell r="AO80">
            <v>0.18400292721008027</v>
          </cell>
          <cell r="AP80">
            <v>0.20197309430957605</v>
          </cell>
          <cell r="AQ80">
            <v>0.23458790458111331</v>
          </cell>
          <cell r="AR80">
            <v>0.28302405455316665</v>
          </cell>
        </row>
        <row r="81">
          <cell r="J81">
            <v>125.66705246218932</v>
          </cell>
          <cell r="K81">
            <v>130.17962330798295</v>
          </cell>
          <cell r="L81">
            <v>133.18027382512557</v>
          </cell>
          <cell r="M81">
            <v>138.091998354509</v>
          </cell>
          <cell r="N81">
            <v>142.28427723575015</v>
          </cell>
          <cell r="AN81">
            <v>0.1782981185928868</v>
          </cell>
          <cell r="AO81">
            <v>0.19581532337783827</v>
          </cell>
          <cell r="AP81">
            <v>0.21866413777131385</v>
          </cell>
          <cell r="AQ81">
            <v>0.26247856285865934</v>
          </cell>
          <cell r="AR81">
            <v>0.30711079632141031</v>
          </cell>
        </row>
        <row r="82">
          <cell r="J82">
            <v>130.31015736730126</v>
          </cell>
          <cell r="K82">
            <v>133.34225693808665</v>
          </cell>
          <cell r="L82">
            <v>137.00912532145514</v>
          </cell>
          <cell r="M82">
            <v>141.32000672341525</v>
          </cell>
          <cell r="N82">
            <v>148.4815048131299</v>
          </cell>
          <cell r="AN82">
            <v>0.19317882689311972</v>
          </cell>
          <cell r="AO82">
            <v>0.21339282403168891</v>
          </cell>
          <cell r="AP82">
            <v>0.245071464411384</v>
          </cell>
          <cell r="AQ82">
            <v>0.2917458387367427</v>
          </cell>
          <cell r="AR82">
            <v>0.31304325407672706</v>
          </cell>
        </row>
        <row r="83">
          <cell r="J83">
            <v>132.97607430557042</v>
          </cell>
          <cell r="K83">
            <v>136.26642180626612</v>
          </cell>
          <cell r="L83">
            <v>140.20426740950836</v>
          </cell>
          <cell r="M83">
            <v>145.64217004715812</v>
          </cell>
          <cell r="N83">
            <v>154.78321858054531</v>
          </cell>
          <cell r="AN83">
            <v>0.21095160648158071</v>
          </cell>
          <cell r="AO83">
            <v>0.23288725648621855</v>
          </cell>
          <cell r="AP83">
            <v>0.27787492318206342</v>
          </cell>
          <cell r="AQ83">
            <v>0.30961068795457758</v>
          </cell>
          <cell r="AR83">
            <v>0.31676840507224358</v>
          </cell>
        </row>
        <row r="84">
          <cell r="J84">
            <v>135.83333333333331</v>
          </cell>
          <cell r="K84">
            <v>139.39270833333333</v>
          </cell>
          <cell r="L84">
            <v>143.49744444444445</v>
          </cell>
          <cell r="M84">
            <v>151.91781250000003</v>
          </cell>
          <cell r="N84">
            <v>161.34535416666668</v>
          </cell>
          <cell r="AN84">
            <v>0.22999999999999998</v>
          </cell>
          <cell r="AO84">
            <v>0.26481416666666668</v>
          </cell>
          <cell r="AP84">
            <v>0.30997199999999997</v>
          </cell>
          <cell r="AQ84">
            <v>0.30855250000000001</v>
          </cell>
          <cell r="AR84">
            <v>0.32064750000000003</v>
          </cell>
        </row>
        <row r="85">
          <cell r="J85">
            <v>138.89566773488181</v>
          </cell>
          <cell r="K85">
            <v>142.57482623780689</v>
          </cell>
          <cell r="L85">
            <v>149.52364338042503</v>
          </cell>
          <cell r="M85">
            <v>158.72332953014143</v>
          </cell>
          <cell r="N85">
            <v>168.50662608437023</v>
          </cell>
          <cell r="AN85">
            <v>0.25378956908628097</v>
          </cell>
          <cell r="AO85">
            <v>0.30130245197129668</v>
          </cell>
          <cell r="AP85">
            <v>0.30894383335689429</v>
          </cell>
          <cell r="AQ85">
            <v>0.30740496551248203</v>
          </cell>
          <cell r="AR85">
            <v>0.32488076418780504</v>
          </cell>
        </row>
        <row r="86">
          <cell r="J86">
            <v>142.17779647987342</v>
          </cell>
          <cell r="K86">
            <v>148.12229129207904</v>
          </cell>
          <cell r="L86">
            <v>156.21684958311721</v>
          </cell>
          <cell r="M86">
            <v>166.11576961516323</v>
          </cell>
          <cell r="N86">
            <v>176.08254122184709</v>
          </cell>
          <cell r="AN86">
            <v>0.29536319985617471</v>
          </cell>
          <cell r="AO86">
            <v>0.30917805727525699</v>
          </cell>
          <cell r="AP86">
            <v>0.3078018645261032</v>
          </cell>
          <cell r="AQ86">
            <v>0.30702832422745485</v>
          </cell>
          <cell r="AR86">
            <v>0.32935913766808694</v>
          </cell>
        </row>
        <row r="87">
          <cell r="J87">
            <v>147.44743151612005</v>
          </cell>
          <cell r="K87">
            <v>154.83854053768459</v>
          </cell>
          <cell r="L87">
            <v>163.8972361284591</v>
          </cell>
          <cell r="M87">
            <v>173.31245828986309</v>
          </cell>
          <cell r="N87">
            <v>184.48834961501382</v>
          </cell>
          <cell r="AN87">
            <v>0.30929135150918508</v>
          </cell>
          <cell r="AO87">
            <v>0.3080287688867358</v>
          </cell>
          <cell r="AP87">
            <v>0.31873381225016356</v>
          </cell>
          <cell r="AQ87">
            <v>0.31734669344416733</v>
          </cell>
          <cell r="AR87">
            <v>0.33432808844237266</v>
          </cell>
        </row>
        <row r="88">
          <cell r="J88">
            <v>154.0704380679723</v>
          </cell>
          <cell r="K88">
            <v>162.27625086771451</v>
          </cell>
          <cell r="L88">
            <v>171.93744756930693</v>
          </cell>
          <cell r="M88">
            <v>180.93108221981731</v>
          </cell>
          <cell r="N88">
            <v>193.03997287759262</v>
          </cell>
          <cell r="AN88">
            <v>0.30816029874210693</v>
          </cell>
          <cell r="AO88">
            <v>0.30679628294021766</v>
          </cell>
          <cell r="AP88">
            <v>0.33401385209249873</v>
          </cell>
          <cell r="AQ88">
            <v>0.32827001918269905</v>
          </cell>
          <cell r="AR88">
            <v>0.34064950314483244</v>
          </cell>
        </row>
        <row r="89">
          <cell r="J89">
            <v>161.31881459002804</v>
          </cell>
          <cell r="K89">
            <v>169.79016249710324</v>
          </cell>
          <cell r="L89">
            <v>179.03605126173844</v>
          </cell>
          <cell r="M89">
            <v>189.19576520380241</v>
          </cell>
          <cell r="N89">
            <v>202.07716497589021</v>
          </cell>
          <cell r="AN89">
            <v>0.30694806640162436</v>
          </cell>
          <cell r="AO89">
            <v>0.31797078937675011</v>
          </cell>
          <cell r="AP89">
            <v>0.33589341677806939</v>
          </cell>
          <cell r="AQ89">
            <v>0.33453551021739153</v>
          </cell>
          <cell r="AR89">
            <v>0.34753498283877349</v>
          </cell>
        </row>
        <row r="90">
          <cell r="J90">
            <v>169.29469509290595</v>
          </cell>
          <cell r="K90">
            <v>177.6019419487294</v>
          </cell>
          <cell r="L90">
            <v>186.57062217713468</v>
          </cell>
          <cell r="M90">
            <v>198.04958671084975</v>
          </cell>
          <cell r="N90">
            <v>210.49306697681948</v>
          </cell>
          <cell r="AN90">
            <v>0.30564882794866688</v>
          </cell>
          <cell r="AO90">
            <v>0.33608328209974958</v>
          </cell>
          <cell r="AP90">
            <v>0.33487598397676926</v>
          </cell>
          <cell r="AQ90">
            <v>0.33338379359858861</v>
          </cell>
          <cell r="AR90">
            <v>0.35394709864900531</v>
          </cell>
        </row>
        <row r="91">
          <cell r="J91">
            <v>176.83428461946724</v>
          </cell>
          <cell r="K91">
            <v>185.0956132174326</v>
          </cell>
          <cell r="L91">
            <v>195.11501160378427</v>
          </cell>
          <cell r="M91">
            <v>206.57788724516951</v>
          </cell>
          <cell r="N91">
            <v>219.42138978803774</v>
          </cell>
          <cell r="AN91">
            <v>0.33078778071663206</v>
          </cell>
          <cell r="AO91">
            <v>0.33507147838414408</v>
          </cell>
          <cell r="AP91">
            <v>0.33375540831425782</v>
          </cell>
          <cell r="AQ91">
            <v>0.33529612827128102</v>
          </cell>
          <cell r="AR91">
            <v>0.36074963031469542</v>
          </cell>
        </row>
        <row r="92">
          <cell r="J92">
            <v>184.31866738088485</v>
          </cell>
          <cell r="K92">
            <v>193.46345158543664</v>
          </cell>
          <cell r="L92">
            <v>203.97984863240757</v>
          </cell>
          <cell r="M92">
            <v>215.59889904087905</v>
          </cell>
          <cell r="N92">
            <v>229.58269694030741</v>
          </cell>
          <cell r="AN92">
            <v>0.33517593705307946</v>
          </cell>
          <cell r="AO92">
            <v>0.33396777592290544</v>
          </cell>
          <cell r="AP92">
            <v>0.33261631551757792</v>
          </cell>
          <cell r="AQ92">
            <v>0.34984163566281268</v>
          </cell>
          <cell r="AR92">
            <v>0.36473433640925756</v>
          </cell>
        </row>
        <row r="93">
          <cell r="J93">
            <v>192.37000514587845</v>
          </cell>
          <cell r="K93">
            <v>202.18016192660605</v>
          </cell>
          <cell r="L93">
            <v>212.63311106623107</v>
          </cell>
          <cell r="M93">
            <v>225.21864985963364</v>
          </cell>
          <cell r="N93">
            <v>240.26529020527872</v>
          </cell>
          <cell r="AN93">
            <v>0.33410957027777183</v>
          </cell>
          <cell r="AO93">
            <v>0.33284230850742413</v>
          </cell>
          <cell r="AP93">
            <v>0.33455842723995333</v>
          </cell>
          <cell r="AQ93">
            <v>0.36498704297128098</v>
          </cell>
          <cell r="AR93">
            <v>0.36411505564027369</v>
          </cell>
        </row>
        <row r="94">
          <cell r="J94">
            <v>201.1875</v>
          </cell>
          <cell r="K94">
            <v>210.86394140625001</v>
          </cell>
          <cell r="L94">
            <v>222.34718749999999</v>
          </cell>
          <cell r="M94">
            <v>235.46728125000001</v>
          </cell>
          <cell r="N94">
            <v>251.56643750000003</v>
          </cell>
          <cell r="AN94">
            <v>0.33296666666666663</v>
          </cell>
          <cell r="AO94">
            <v>0.33174452500000001</v>
          </cell>
          <cell r="AP94">
            <v>0.35846999999999996</v>
          </cell>
          <cell r="AQ94">
            <v>0.36437971666666663</v>
          </cell>
          <cell r="AR94">
            <v>0.36345991666666672</v>
          </cell>
        </row>
        <row r="95">
          <cell r="J95">
            <v>210.8725934289707</v>
          </cell>
          <cell r="K95">
            <v>221.47892858822948</v>
          </cell>
          <cell r="L95">
            <v>233.57930442900005</v>
          </cell>
          <cell r="M95">
            <v>248.01354282892169</v>
          </cell>
          <cell r="N95">
            <v>265.09469747521223</v>
          </cell>
          <cell r="AN95">
            <v>0.3317417329060473</v>
          </cell>
          <cell r="AO95">
            <v>0.35334403946448384</v>
          </cell>
          <cell r="AP95">
            <v>0.36448780272065673</v>
          </cell>
          <cell r="AQ95">
            <v>0.36364107558417463</v>
          </cell>
          <cell r="AR95">
            <v>0.36267566971158194</v>
          </cell>
        </row>
        <row r="96">
          <cell r="J96">
            <v>221.49389448918618</v>
          </cell>
          <cell r="K96">
            <v>232.75021687871833</v>
          </cell>
          <cell r="L96">
            <v>246.20436586723122</v>
          </cell>
          <cell r="M96">
            <v>261.93460413741417</v>
          </cell>
          <cell r="N96">
            <v>276.24819527428679</v>
          </cell>
          <cell r="AN96">
            <v>0.35041803212627892</v>
          </cell>
          <cell r="AO96">
            <v>0.36453556752786709</v>
          </cell>
          <cell r="AP96">
            <v>0.36374660680962911</v>
          </cell>
          <cell r="AQ96">
            <v>0.36285122813404747</v>
          </cell>
          <cell r="AR96">
            <v>0.37205670032269039</v>
          </cell>
        </row>
        <row r="97">
          <cell r="J97">
            <v>233.14349824804566</v>
          </cell>
          <cell r="K97">
            <v>245.50456650514394</v>
          </cell>
          <cell r="L97">
            <v>260.07946095179449</v>
          </cell>
          <cell r="M97">
            <v>275.56903007629586</v>
          </cell>
          <cell r="N97">
            <v>287.62191627995219</v>
          </cell>
          <cell r="AN97">
            <v>0.36451090100612338</v>
          </cell>
          <cell r="AO97">
            <v>0.36378453090079743</v>
          </cell>
          <cell r="AP97">
            <v>0.36295326980553272</v>
          </cell>
          <cell r="AQ97">
            <v>0.37690780014766945</v>
          </cell>
          <cell r="AR97">
            <v>0.38543754856464968</v>
          </cell>
        </row>
        <row r="98">
          <cell r="J98">
            <v>245.99406446577004</v>
          </cell>
          <cell r="K98">
            <v>259.33029016229887</v>
          </cell>
          <cell r="L98">
            <v>275.24712323812156</v>
          </cell>
          <cell r="M98">
            <v>288.62784433988082</v>
          </cell>
          <cell r="N98">
            <v>299.62047266151899</v>
          </cell>
          <cell r="AN98">
            <v>0.36375686582807132</v>
          </cell>
          <cell r="AO98">
            <v>0.36299373809615165</v>
          </cell>
          <cell r="AP98">
            <v>0.38006139976523134</v>
          </cell>
          <cell r="AQ98">
            <v>0.4</v>
          </cell>
          <cell r="AR98">
            <v>0.39955349724884592</v>
          </cell>
        </row>
        <row r="99">
          <cell r="J99">
            <v>260.11550982066979</v>
          </cell>
          <cell r="K99">
            <v>275.0054908945902</v>
          </cell>
          <cell r="L99">
            <v>287.76631950139813</v>
          </cell>
          <cell r="M99">
            <v>298.08021439336022</v>
          </cell>
          <cell r="N99">
            <v>300</v>
          </cell>
          <cell r="AN99">
            <v>0.36294871093441627</v>
          </cell>
          <cell r="AO99">
            <v>0.3621216912222906</v>
          </cell>
          <cell r="AP99">
            <v>0.4</v>
          </cell>
          <cell r="AQ99">
            <v>0.4</v>
          </cell>
          <cell r="AR99">
            <v>0.41459628139485355</v>
          </cell>
        </row>
        <row r="100">
          <cell r="J100">
            <v>275.70168182113042</v>
          </cell>
          <cell r="K100">
            <v>287.71614285484998</v>
          </cell>
          <cell r="L100">
            <v>297.21584943001744</v>
          </cell>
          <cell r="M100">
            <v>300</v>
          </cell>
          <cell r="N100">
            <v>300</v>
          </cell>
          <cell r="AN100">
            <v>0.36208255196577799</v>
          </cell>
          <cell r="AO100">
            <v>0.4</v>
          </cell>
          <cell r="AP100">
            <v>0.4</v>
          </cell>
          <cell r="AQ100">
            <v>0.41176308435488218</v>
          </cell>
          <cell r="AR100">
            <v>0.43052274184094569</v>
          </cell>
        </row>
        <row r="101">
          <cell r="J101">
            <v>288.45774231146407</v>
          </cell>
          <cell r="K101">
            <v>297.44018834392028</v>
          </cell>
          <cell r="L101">
            <v>300</v>
          </cell>
          <cell r="M101">
            <v>300</v>
          </cell>
          <cell r="N101">
            <v>300</v>
          </cell>
          <cell r="AN101">
            <v>0.4</v>
          </cell>
          <cell r="AO101">
            <v>0.4</v>
          </cell>
          <cell r="AP101">
            <v>0.41110247910465081</v>
          </cell>
          <cell r="AQ101">
            <v>0.42829956005310876</v>
          </cell>
          <cell r="AR101">
            <v>0.44920982590901054</v>
          </cell>
        </row>
        <row r="102">
          <cell r="J102">
            <v>298.40729613587183</v>
          </cell>
          <cell r="K102">
            <v>300</v>
          </cell>
          <cell r="L102">
            <v>300</v>
          </cell>
          <cell r="M102">
            <v>300</v>
          </cell>
          <cell r="N102">
            <v>300</v>
          </cell>
          <cell r="AN102">
            <v>0.4</v>
          </cell>
          <cell r="AO102">
            <v>0.41146305142685391</v>
          </cell>
          <cell r="AP102">
            <v>0.42764450604530496</v>
          </cell>
          <cell r="AQ102">
            <v>0.44654957183715865</v>
          </cell>
          <cell r="AR102">
            <v>0.46906363323958916</v>
          </cell>
        </row>
        <row r="103">
          <cell r="J103">
            <v>299.99999999999994</v>
          </cell>
          <cell r="K103">
            <v>300</v>
          </cell>
          <cell r="L103">
            <v>300</v>
          </cell>
          <cell r="M103">
            <v>300</v>
          </cell>
          <cell r="N103">
            <v>300</v>
          </cell>
          <cell r="AN103">
            <v>0.41236949621220248</v>
          </cell>
          <cell r="AO103">
            <v>0.42741797092101497</v>
          </cell>
          <cell r="AP103">
            <v>0.44494289131764403</v>
          </cell>
          <cell r="AQ103">
            <v>0.46556788788551784</v>
          </cell>
          <cell r="AR103">
            <v>0.48818127150200352</v>
          </cell>
        </row>
        <row r="104">
          <cell r="J104">
            <v>300</v>
          </cell>
          <cell r="K104">
            <v>300</v>
          </cell>
          <cell r="L104">
            <v>300</v>
          </cell>
          <cell r="M104">
            <v>300</v>
          </cell>
          <cell r="N104">
            <v>300</v>
          </cell>
          <cell r="AN104">
            <v>0.42795454545454548</v>
          </cell>
          <cell r="AO104">
            <v>0.44414235795454549</v>
          </cell>
          <cell r="AP104">
            <v>0.4631395454545455</v>
          </cell>
          <cell r="AQ104">
            <v>0.48421954545454549</v>
          </cell>
          <cell r="AR104">
            <v>0.50770204545454556</v>
          </cell>
        </row>
        <row r="105">
          <cell r="J105">
            <v>300</v>
          </cell>
          <cell r="K105">
            <v>300</v>
          </cell>
          <cell r="L105">
            <v>300</v>
          </cell>
          <cell r="M105">
            <v>300</v>
          </cell>
          <cell r="N105">
            <v>300</v>
          </cell>
          <cell r="AN105">
            <v>0.44090909090909097</v>
          </cell>
          <cell r="AO105">
            <v>0.46225819487449726</v>
          </cell>
          <cell r="AP105">
            <v>0.48191413215225443</v>
          </cell>
          <cell r="AQ105">
            <v>0.5034079462911647</v>
          </cell>
          <cell r="AR105">
            <v>0.52888901870511917</v>
          </cell>
        </row>
        <row r="106">
          <cell r="J106">
            <v>300</v>
          </cell>
          <cell r="K106">
            <v>300</v>
          </cell>
          <cell r="L106">
            <v>300</v>
          </cell>
          <cell r="M106">
            <v>300</v>
          </cell>
          <cell r="N106">
            <v>300</v>
          </cell>
          <cell r="AN106">
            <v>0.44090909090909097</v>
          </cell>
          <cell r="AO106">
            <v>0.48075731540035366</v>
          </cell>
          <cell r="AP106">
            <v>0.50084592471387757</v>
          </cell>
          <cell r="AQ106">
            <v>0.52386157239275133</v>
          </cell>
          <cell r="AR106">
            <v>0.55177416638627919</v>
          </cell>
        </row>
        <row r="107">
          <cell r="J107">
            <v>300</v>
          </cell>
          <cell r="K107">
            <v>300</v>
          </cell>
          <cell r="L107">
            <v>300</v>
          </cell>
          <cell r="M107">
            <v>300</v>
          </cell>
          <cell r="N107">
            <v>300</v>
          </cell>
          <cell r="AN107">
            <v>0.44090909090909097</v>
          </cell>
          <cell r="AO107">
            <v>0.50039302565962274</v>
          </cell>
          <cell r="AP107">
            <v>0.52178154402631305</v>
          </cell>
          <cell r="AQ107">
            <v>0.54716624401756619</v>
          </cell>
          <cell r="AR107">
            <v>0.57708392615011461</v>
          </cell>
        </row>
        <row r="108">
          <cell r="J108">
            <v>300</v>
          </cell>
          <cell r="K108">
            <v>300</v>
          </cell>
          <cell r="L108">
            <v>300</v>
          </cell>
          <cell r="M108">
            <v>300</v>
          </cell>
          <cell r="N108">
            <v>300</v>
          </cell>
          <cell r="AN108">
            <v>0.44090909090909097</v>
          </cell>
          <cell r="AO108">
            <v>0.50227272727272732</v>
          </cell>
          <cell r="AP108">
            <v>0.54598890127757249</v>
          </cell>
          <cell r="AQ108">
            <v>0.5733504245290052</v>
          </cell>
          <cell r="AR108">
            <v>0.60511024871431296</v>
          </cell>
        </row>
        <row r="109">
          <cell r="J109">
            <v>300</v>
          </cell>
          <cell r="K109">
            <v>300</v>
          </cell>
          <cell r="L109">
            <v>300</v>
          </cell>
          <cell r="M109">
            <v>300</v>
          </cell>
          <cell r="N109">
            <v>300</v>
          </cell>
          <cell r="AN109">
            <v>0.44090909090909097</v>
          </cell>
          <cell r="AO109">
            <v>0.50227272727272732</v>
          </cell>
          <cell r="AP109">
            <v>0.57165994783530882</v>
          </cell>
          <cell r="AQ109">
            <v>0.60090453215268258</v>
          </cell>
          <cell r="AR109">
            <v>0.63453443370602647</v>
          </cell>
        </row>
        <row r="110">
          <cell r="J110">
            <v>300</v>
          </cell>
          <cell r="K110">
            <v>300</v>
          </cell>
          <cell r="L110">
            <v>300</v>
          </cell>
          <cell r="M110">
            <v>300</v>
          </cell>
          <cell r="N110">
            <v>300</v>
          </cell>
          <cell r="AN110">
            <v>0.44090909090909097</v>
          </cell>
          <cell r="AO110">
            <v>0.50227272727272732</v>
          </cell>
          <cell r="AP110">
            <v>0.59873892412227359</v>
          </cell>
          <cell r="AQ110">
            <v>0.62976079940440644</v>
          </cell>
          <cell r="AR110">
            <v>0.64719353835316973</v>
          </cell>
        </row>
        <row r="111">
          <cell r="J111">
            <v>300</v>
          </cell>
          <cell r="K111">
            <v>300</v>
          </cell>
          <cell r="L111">
            <v>300</v>
          </cell>
          <cell r="M111">
            <v>300</v>
          </cell>
          <cell r="N111">
            <v>300</v>
          </cell>
          <cell r="AN111">
            <v>0.44090909090909097</v>
          </cell>
          <cell r="AO111">
            <v>0.50227272727272732</v>
          </cell>
          <cell r="AP111">
            <v>0.6045454545454545</v>
          </cell>
          <cell r="AQ111">
            <v>0.65</v>
          </cell>
          <cell r="AR111">
            <v>0.65</v>
          </cell>
        </row>
        <row r="112">
          <cell r="J112">
            <v>300</v>
          </cell>
          <cell r="K112">
            <v>300</v>
          </cell>
          <cell r="L112">
            <v>300</v>
          </cell>
          <cell r="M112">
            <v>300</v>
          </cell>
          <cell r="N112">
            <v>300</v>
          </cell>
          <cell r="AN112">
            <v>0.44090909090909097</v>
          </cell>
          <cell r="AO112">
            <v>0.50227272727272732</v>
          </cell>
          <cell r="AP112">
            <v>0.6045454545454545</v>
          </cell>
          <cell r="AQ112">
            <v>0.65</v>
          </cell>
          <cell r="AR112">
            <v>0.65</v>
          </cell>
        </row>
        <row r="113">
          <cell r="J113">
            <v>300</v>
          </cell>
          <cell r="K113">
            <v>300</v>
          </cell>
          <cell r="L113">
            <v>300</v>
          </cell>
          <cell r="M113">
            <v>300</v>
          </cell>
          <cell r="N113">
            <v>300</v>
          </cell>
          <cell r="AN113">
            <v>0.44090909090909097</v>
          </cell>
          <cell r="AO113">
            <v>0.50227272727272732</v>
          </cell>
          <cell r="AP113">
            <v>0.6045454545454545</v>
          </cell>
          <cell r="AQ113">
            <v>0.65</v>
          </cell>
          <cell r="AR113">
            <v>0.65</v>
          </cell>
        </row>
        <row r="114">
          <cell r="J114">
            <v>300</v>
          </cell>
          <cell r="K114">
            <v>300</v>
          </cell>
          <cell r="L114">
            <v>300</v>
          </cell>
          <cell r="M114">
            <v>300</v>
          </cell>
          <cell r="N114">
            <v>300</v>
          </cell>
          <cell r="AN114">
            <v>0.44090909090909097</v>
          </cell>
          <cell r="AO114">
            <v>0.50227272727272732</v>
          </cell>
          <cell r="AP114">
            <v>0.6045454545454545</v>
          </cell>
          <cell r="AQ114">
            <v>0.65</v>
          </cell>
          <cell r="AR114">
            <v>0.65</v>
          </cell>
        </row>
        <row r="115">
          <cell r="J115">
            <v>300</v>
          </cell>
          <cell r="K115">
            <v>300</v>
          </cell>
          <cell r="L115">
            <v>300</v>
          </cell>
          <cell r="M115">
            <v>300</v>
          </cell>
          <cell r="N115">
            <v>300</v>
          </cell>
          <cell r="AN115">
            <v>0.44090909090909097</v>
          </cell>
          <cell r="AO115">
            <v>0.50227272727272732</v>
          </cell>
          <cell r="AP115">
            <v>0.6045454545454545</v>
          </cell>
          <cell r="AQ115">
            <v>0.65</v>
          </cell>
          <cell r="AR115">
            <v>0.65</v>
          </cell>
        </row>
        <row r="116">
          <cell r="J116">
            <v>300</v>
          </cell>
          <cell r="K116">
            <v>300</v>
          </cell>
          <cell r="L116">
            <v>300</v>
          </cell>
          <cell r="M116">
            <v>300</v>
          </cell>
          <cell r="N116">
            <v>300</v>
          </cell>
          <cell r="AN116">
            <v>0.44090909090909097</v>
          </cell>
          <cell r="AO116">
            <v>0.50227272727272732</v>
          </cell>
          <cell r="AP116">
            <v>0.6045454545454545</v>
          </cell>
          <cell r="AQ116">
            <v>0.65</v>
          </cell>
          <cell r="AR116">
            <v>0.65</v>
          </cell>
        </row>
        <row r="117">
          <cell r="J117">
            <v>300</v>
          </cell>
          <cell r="K117">
            <v>300</v>
          </cell>
          <cell r="L117">
            <v>300</v>
          </cell>
          <cell r="M117">
            <v>300</v>
          </cell>
          <cell r="N117">
            <v>300</v>
          </cell>
          <cell r="AN117">
            <v>0.44090909090909097</v>
          </cell>
          <cell r="AO117">
            <v>0.50227272727272732</v>
          </cell>
          <cell r="AP117">
            <v>0.6045454545454545</v>
          </cell>
          <cell r="AQ117">
            <v>0.65</v>
          </cell>
          <cell r="AR117">
            <v>0.65</v>
          </cell>
        </row>
        <row r="118">
          <cell r="J118">
            <v>300</v>
          </cell>
          <cell r="K118">
            <v>300</v>
          </cell>
          <cell r="L118">
            <v>300</v>
          </cell>
          <cell r="M118">
            <v>300</v>
          </cell>
          <cell r="N118">
            <v>300</v>
          </cell>
          <cell r="AN118">
            <v>0.44090909090909097</v>
          </cell>
          <cell r="AO118">
            <v>0.50227272727272732</v>
          </cell>
          <cell r="AP118">
            <v>0.6045454545454545</v>
          </cell>
          <cell r="AQ118">
            <v>0.65</v>
          </cell>
          <cell r="AR118">
            <v>0.65</v>
          </cell>
        </row>
        <row r="119">
          <cell r="J119">
            <v>300</v>
          </cell>
          <cell r="K119">
            <v>300</v>
          </cell>
          <cell r="L119">
            <v>300</v>
          </cell>
          <cell r="M119">
            <v>300</v>
          </cell>
          <cell r="N119">
            <v>300</v>
          </cell>
          <cell r="AN119">
            <v>0.44090909090909097</v>
          </cell>
          <cell r="AO119">
            <v>0.50227272727272732</v>
          </cell>
          <cell r="AP119">
            <v>0.6045454545454545</v>
          </cell>
          <cell r="AQ119">
            <v>0.65</v>
          </cell>
          <cell r="AR119">
            <v>0.65</v>
          </cell>
        </row>
        <row r="120">
          <cell r="J120">
            <v>300</v>
          </cell>
          <cell r="K120">
            <v>300</v>
          </cell>
          <cell r="L120">
            <v>300</v>
          </cell>
          <cell r="M120">
            <v>300</v>
          </cell>
          <cell r="N120">
            <v>300</v>
          </cell>
          <cell r="AN120">
            <v>0.44090909090909097</v>
          </cell>
          <cell r="AO120">
            <v>0.50227272727272732</v>
          </cell>
          <cell r="AP120">
            <v>0.6045454545454545</v>
          </cell>
          <cell r="AQ120">
            <v>0.65</v>
          </cell>
          <cell r="AR120">
            <v>0.65</v>
          </cell>
        </row>
        <row r="121">
          <cell r="J121">
            <v>300</v>
          </cell>
          <cell r="K121">
            <v>300</v>
          </cell>
          <cell r="L121">
            <v>300</v>
          </cell>
          <cell r="M121">
            <v>300</v>
          </cell>
          <cell r="N121">
            <v>300</v>
          </cell>
          <cell r="AN121">
            <v>0.44090909090909097</v>
          </cell>
          <cell r="AO121">
            <v>0.50227272727272732</v>
          </cell>
          <cell r="AP121">
            <v>0.6045454545454545</v>
          </cell>
          <cell r="AQ121">
            <v>0.65</v>
          </cell>
          <cell r="AR121">
            <v>0.65</v>
          </cell>
        </row>
        <row r="122">
          <cell r="J122">
            <v>300</v>
          </cell>
          <cell r="K122">
            <v>300</v>
          </cell>
          <cell r="L122">
            <v>300</v>
          </cell>
          <cell r="M122">
            <v>300</v>
          </cell>
          <cell r="N122">
            <v>300</v>
          </cell>
          <cell r="AN122">
            <v>0.44090909090909097</v>
          </cell>
          <cell r="AO122">
            <v>0.50227272727272732</v>
          </cell>
          <cell r="AP122">
            <v>0.6045454545454545</v>
          </cell>
          <cell r="AQ122">
            <v>0.65</v>
          </cell>
          <cell r="AR122">
            <v>0.65</v>
          </cell>
        </row>
        <row r="123">
          <cell r="J123">
            <v>300</v>
          </cell>
          <cell r="K123">
            <v>300</v>
          </cell>
          <cell r="L123">
            <v>300</v>
          </cell>
          <cell r="M123">
            <v>300</v>
          </cell>
          <cell r="N123">
            <v>300</v>
          </cell>
          <cell r="AN123">
            <v>0.44090909090909097</v>
          </cell>
          <cell r="AO123">
            <v>0.50227272727272732</v>
          </cell>
          <cell r="AP123">
            <v>0.6045454545454545</v>
          </cell>
          <cell r="AQ123">
            <v>0.65</v>
          </cell>
          <cell r="AR123">
            <v>0.65</v>
          </cell>
        </row>
        <row r="124">
          <cell r="J124">
            <v>300</v>
          </cell>
          <cell r="K124">
            <v>300</v>
          </cell>
          <cell r="L124">
            <v>300</v>
          </cell>
          <cell r="M124">
            <v>300</v>
          </cell>
          <cell r="N124">
            <v>300</v>
          </cell>
          <cell r="AN124">
            <v>0.44090909090909097</v>
          </cell>
          <cell r="AO124">
            <v>0.50227272727272732</v>
          </cell>
          <cell r="AP124">
            <v>0.6045454545454545</v>
          </cell>
          <cell r="AQ124">
            <v>0.65</v>
          </cell>
          <cell r="AR124">
            <v>0.65</v>
          </cell>
        </row>
        <row r="125">
          <cell r="J125">
            <v>300</v>
          </cell>
          <cell r="K125">
            <v>300</v>
          </cell>
          <cell r="L125">
            <v>300</v>
          </cell>
          <cell r="M125">
            <v>300</v>
          </cell>
          <cell r="N125">
            <v>300</v>
          </cell>
          <cell r="AN125">
            <v>0.44090909090909097</v>
          </cell>
          <cell r="AO125">
            <v>0.50227272727272732</v>
          </cell>
          <cell r="AP125">
            <v>0.6045454545454545</v>
          </cell>
          <cell r="AQ125">
            <v>0.65</v>
          </cell>
          <cell r="AR125">
            <v>0.65</v>
          </cell>
        </row>
        <row r="126">
          <cell r="J126">
            <v>300</v>
          </cell>
          <cell r="K126">
            <v>300</v>
          </cell>
          <cell r="L126">
            <v>300</v>
          </cell>
          <cell r="M126">
            <v>300</v>
          </cell>
          <cell r="N126">
            <v>300</v>
          </cell>
          <cell r="AN126">
            <v>0.44090909090909097</v>
          </cell>
          <cell r="AO126">
            <v>0.50227272727272732</v>
          </cell>
          <cell r="AP126">
            <v>0.6045454545454545</v>
          </cell>
          <cell r="AQ126">
            <v>0.65</v>
          </cell>
          <cell r="AR126">
            <v>0.65</v>
          </cell>
        </row>
        <row r="127">
          <cell r="J127">
            <v>300</v>
          </cell>
          <cell r="K127">
            <v>300</v>
          </cell>
          <cell r="L127">
            <v>300</v>
          </cell>
          <cell r="M127">
            <v>300</v>
          </cell>
          <cell r="N127">
            <v>300</v>
          </cell>
          <cell r="AN127">
            <v>0.44090909090909097</v>
          </cell>
          <cell r="AO127">
            <v>0.50227272727272732</v>
          </cell>
          <cell r="AP127">
            <v>0.6045454545454545</v>
          </cell>
          <cell r="AQ127">
            <v>0.65</v>
          </cell>
          <cell r="AR127">
            <v>0.65</v>
          </cell>
        </row>
        <row r="128">
          <cell r="J128">
            <v>300</v>
          </cell>
          <cell r="K128">
            <v>300</v>
          </cell>
          <cell r="L128">
            <v>300</v>
          </cell>
          <cell r="M128">
            <v>300</v>
          </cell>
          <cell r="N128">
            <v>300</v>
          </cell>
          <cell r="AN128">
            <v>0.44090909090909097</v>
          </cell>
          <cell r="AO128">
            <v>0.50227272727272732</v>
          </cell>
          <cell r="AP128">
            <v>0.6045454545454545</v>
          </cell>
          <cell r="AQ128">
            <v>0.65</v>
          </cell>
          <cell r="AR128">
            <v>0.65</v>
          </cell>
        </row>
        <row r="129">
          <cell r="J129">
            <v>300</v>
          </cell>
          <cell r="K129">
            <v>300</v>
          </cell>
          <cell r="L129">
            <v>300</v>
          </cell>
          <cell r="M129">
            <v>300</v>
          </cell>
          <cell r="N129">
            <v>300</v>
          </cell>
          <cell r="AN129">
            <v>0.44090909090909097</v>
          </cell>
          <cell r="AO129">
            <v>0.50227272727272732</v>
          </cell>
          <cell r="AP129">
            <v>0.6045454545454545</v>
          </cell>
          <cell r="AQ129">
            <v>0.65</v>
          </cell>
          <cell r="AR129">
            <v>0.65</v>
          </cell>
        </row>
        <row r="130">
          <cell r="J130">
            <v>300</v>
          </cell>
          <cell r="K130">
            <v>300</v>
          </cell>
          <cell r="L130">
            <v>300</v>
          </cell>
          <cell r="M130">
            <v>300</v>
          </cell>
          <cell r="N130">
            <v>300</v>
          </cell>
          <cell r="AN130">
            <v>0.44090909090909097</v>
          </cell>
          <cell r="AO130">
            <v>0.50227272727272732</v>
          </cell>
          <cell r="AP130">
            <v>0.6045454545454545</v>
          </cell>
          <cell r="AQ130">
            <v>0.65</v>
          </cell>
          <cell r="AR130">
            <v>0.65</v>
          </cell>
        </row>
        <row r="131">
          <cell r="J131">
            <v>300</v>
          </cell>
          <cell r="K131">
            <v>300</v>
          </cell>
          <cell r="L131">
            <v>300</v>
          </cell>
          <cell r="M131">
            <v>300</v>
          </cell>
          <cell r="N131">
            <v>300</v>
          </cell>
          <cell r="AN131">
            <v>0.44090909090909097</v>
          </cell>
          <cell r="AO131">
            <v>0.50227272727272732</v>
          </cell>
          <cell r="AP131">
            <v>0.6045454545454545</v>
          </cell>
          <cell r="AQ131">
            <v>0.65</v>
          </cell>
          <cell r="AR131">
            <v>0.65</v>
          </cell>
        </row>
        <row r="132">
          <cell r="J132">
            <v>300</v>
          </cell>
          <cell r="K132">
            <v>300</v>
          </cell>
          <cell r="L132">
            <v>300</v>
          </cell>
          <cell r="M132">
            <v>300</v>
          </cell>
          <cell r="N132">
            <v>300</v>
          </cell>
          <cell r="AN132">
            <v>0.44090909090909097</v>
          </cell>
          <cell r="AO132">
            <v>0.50227272727272732</v>
          </cell>
          <cell r="AP132">
            <v>0.6045454545454545</v>
          </cell>
          <cell r="AQ132">
            <v>0.65</v>
          </cell>
          <cell r="AR132">
            <v>0.65</v>
          </cell>
        </row>
        <row r="133">
          <cell r="J133">
            <v>300</v>
          </cell>
          <cell r="K133">
            <v>300</v>
          </cell>
          <cell r="L133">
            <v>300</v>
          </cell>
          <cell r="M133">
            <v>300</v>
          </cell>
          <cell r="N133">
            <v>300</v>
          </cell>
          <cell r="AN133">
            <v>0.44090909090909097</v>
          </cell>
          <cell r="AO133">
            <v>0.50227272727272732</v>
          </cell>
          <cell r="AP133">
            <v>0.6045454545454545</v>
          </cell>
          <cell r="AQ133">
            <v>0.65</v>
          </cell>
          <cell r="AR133">
            <v>0.65</v>
          </cell>
        </row>
        <row r="134">
          <cell r="J134">
            <v>300</v>
          </cell>
          <cell r="K134">
            <v>300</v>
          </cell>
          <cell r="L134">
            <v>300</v>
          </cell>
          <cell r="M134">
            <v>300</v>
          </cell>
          <cell r="N134">
            <v>300</v>
          </cell>
          <cell r="AN134">
            <v>0.44090909090909097</v>
          </cell>
          <cell r="AO134">
            <v>0.50227272727272732</v>
          </cell>
          <cell r="AP134">
            <v>0.6045454545454545</v>
          </cell>
          <cell r="AQ134">
            <v>0.65</v>
          </cell>
          <cell r="AR134">
            <v>0.65</v>
          </cell>
        </row>
        <row r="135">
          <cell r="J135">
            <v>300</v>
          </cell>
          <cell r="K135">
            <v>300</v>
          </cell>
          <cell r="L135">
            <v>300</v>
          </cell>
          <cell r="M135">
            <v>300</v>
          </cell>
          <cell r="N135">
            <v>300</v>
          </cell>
          <cell r="AN135">
            <v>0.44090909090909097</v>
          </cell>
          <cell r="AO135">
            <v>0.50227272727272732</v>
          </cell>
          <cell r="AP135">
            <v>0.6045454545454545</v>
          </cell>
          <cell r="AQ135">
            <v>0.65</v>
          </cell>
          <cell r="AR135">
            <v>0.65</v>
          </cell>
        </row>
        <row r="136">
          <cell r="J136">
            <v>300</v>
          </cell>
          <cell r="K136">
            <v>300</v>
          </cell>
          <cell r="L136">
            <v>300</v>
          </cell>
          <cell r="M136">
            <v>300</v>
          </cell>
          <cell r="N136">
            <v>300</v>
          </cell>
          <cell r="AN136">
            <v>0.44090909090909097</v>
          </cell>
          <cell r="AO136">
            <v>0.50227272727272732</v>
          </cell>
          <cell r="AP136">
            <v>0.6045454545454545</v>
          </cell>
          <cell r="AQ136">
            <v>0.65</v>
          </cell>
          <cell r="AR136">
            <v>0.65</v>
          </cell>
        </row>
        <row r="137">
          <cell r="J137">
            <v>300</v>
          </cell>
          <cell r="K137">
            <v>300</v>
          </cell>
          <cell r="L137">
            <v>300</v>
          </cell>
          <cell r="M137">
            <v>300</v>
          </cell>
          <cell r="N137">
            <v>300</v>
          </cell>
          <cell r="AN137">
            <v>0.44090909090909097</v>
          </cell>
          <cell r="AO137">
            <v>0.50227272727272732</v>
          </cell>
          <cell r="AP137">
            <v>0.6045454545454545</v>
          </cell>
          <cell r="AQ137">
            <v>0.65</v>
          </cell>
          <cell r="AR137">
            <v>0.65</v>
          </cell>
        </row>
        <row r="138">
          <cell r="J138">
            <v>300</v>
          </cell>
          <cell r="K138">
            <v>300</v>
          </cell>
          <cell r="L138">
            <v>300</v>
          </cell>
          <cell r="M138">
            <v>300</v>
          </cell>
          <cell r="N138">
            <v>300</v>
          </cell>
          <cell r="AN138">
            <v>0.44090909090909097</v>
          </cell>
          <cell r="AO138">
            <v>0.50227272727272732</v>
          </cell>
          <cell r="AP138">
            <v>0.6045454545454545</v>
          </cell>
          <cell r="AQ138">
            <v>0.65</v>
          </cell>
          <cell r="AR138">
            <v>0.65</v>
          </cell>
        </row>
        <row r="139">
          <cell r="J139">
            <v>300</v>
          </cell>
          <cell r="K139">
            <v>300</v>
          </cell>
          <cell r="L139">
            <v>300</v>
          </cell>
          <cell r="M139">
            <v>300</v>
          </cell>
          <cell r="N139">
            <v>300</v>
          </cell>
          <cell r="AN139">
            <v>0.44090909090909097</v>
          </cell>
          <cell r="AO139">
            <v>0.50227272727272732</v>
          </cell>
          <cell r="AP139">
            <v>0.6045454545454545</v>
          </cell>
          <cell r="AQ139">
            <v>0.65</v>
          </cell>
          <cell r="AR139">
            <v>0.65</v>
          </cell>
        </row>
        <row r="140">
          <cell r="J140">
            <v>300</v>
          </cell>
          <cell r="K140">
            <v>300</v>
          </cell>
          <cell r="L140">
            <v>300</v>
          </cell>
          <cell r="M140">
            <v>300</v>
          </cell>
          <cell r="N140">
            <v>300</v>
          </cell>
          <cell r="AN140">
            <v>0.44090909090909097</v>
          </cell>
          <cell r="AO140">
            <v>0.50227272727272732</v>
          </cell>
          <cell r="AP140">
            <v>0.6045454545454545</v>
          </cell>
          <cell r="AQ140">
            <v>0.65</v>
          </cell>
          <cell r="AR140">
            <v>0.65</v>
          </cell>
        </row>
        <row r="141">
          <cell r="J141">
            <v>300</v>
          </cell>
          <cell r="K141">
            <v>300</v>
          </cell>
          <cell r="L141">
            <v>300</v>
          </cell>
          <cell r="M141">
            <v>300</v>
          </cell>
          <cell r="N141">
            <v>300</v>
          </cell>
          <cell r="AN141">
            <v>0.44090909090909097</v>
          </cell>
          <cell r="AO141">
            <v>0.50227272727272732</v>
          </cell>
          <cell r="AP141">
            <v>0.6045454545454545</v>
          </cell>
          <cell r="AQ141">
            <v>0.65</v>
          </cell>
          <cell r="AR141">
            <v>0.65</v>
          </cell>
        </row>
        <row r="142">
          <cell r="J142">
            <v>300</v>
          </cell>
          <cell r="K142">
            <v>300</v>
          </cell>
          <cell r="L142">
            <v>300</v>
          </cell>
          <cell r="M142">
            <v>300</v>
          </cell>
          <cell r="N142">
            <v>300</v>
          </cell>
          <cell r="AN142">
            <v>0.44090909090909097</v>
          </cell>
          <cell r="AO142">
            <v>0.50227272727272732</v>
          </cell>
          <cell r="AP142">
            <v>0.6045454545454545</v>
          </cell>
          <cell r="AQ142">
            <v>0.65</v>
          </cell>
          <cell r="AR142">
            <v>0.65</v>
          </cell>
        </row>
        <row r="143">
          <cell r="J143">
            <v>300</v>
          </cell>
          <cell r="K143">
            <v>300</v>
          </cell>
          <cell r="L143">
            <v>300</v>
          </cell>
          <cell r="M143">
            <v>300</v>
          </cell>
          <cell r="N143">
            <v>300</v>
          </cell>
          <cell r="AN143">
            <v>0.44090909090909097</v>
          </cell>
          <cell r="AO143">
            <v>0.50227272727272732</v>
          </cell>
          <cell r="AP143">
            <v>0.6045454545454545</v>
          </cell>
          <cell r="AQ143">
            <v>0.65</v>
          </cell>
          <cell r="AR143">
            <v>0.65</v>
          </cell>
        </row>
        <row r="144">
          <cell r="J144">
            <v>300</v>
          </cell>
          <cell r="K144">
            <v>300</v>
          </cell>
          <cell r="L144">
            <v>300</v>
          </cell>
          <cell r="M144">
            <v>300</v>
          </cell>
          <cell r="N144">
            <v>300</v>
          </cell>
          <cell r="AN144">
            <v>0.44090909090909097</v>
          </cell>
          <cell r="AO144">
            <v>0.50227272727272732</v>
          </cell>
          <cell r="AP144">
            <v>0.6045454545454545</v>
          </cell>
          <cell r="AQ144">
            <v>0.65</v>
          </cell>
          <cell r="AR144">
            <v>0.65</v>
          </cell>
        </row>
        <row r="145">
          <cell r="J145">
            <v>300</v>
          </cell>
          <cell r="K145">
            <v>300</v>
          </cell>
          <cell r="L145">
            <v>300</v>
          </cell>
          <cell r="M145">
            <v>300</v>
          </cell>
          <cell r="N145">
            <v>300</v>
          </cell>
          <cell r="AN145">
            <v>0.44090909090909097</v>
          </cell>
          <cell r="AO145">
            <v>0.50227272727272732</v>
          </cell>
          <cell r="AP145">
            <v>0.6045454545454545</v>
          </cell>
          <cell r="AQ145">
            <v>0.65</v>
          </cell>
          <cell r="AR145">
            <v>0.65</v>
          </cell>
        </row>
        <row r="146">
          <cell r="J146">
            <v>300</v>
          </cell>
          <cell r="K146">
            <v>300</v>
          </cell>
          <cell r="L146">
            <v>300</v>
          </cell>
          <cell r="M146">
            <v>300</v>
          </cell>
          <cell r="N146">
            <v>300</v>
          </cell>
          <cell r="AN146">
            <v>0.44090909090909097</v>
          </cell>
          <cell r="AO146">
            <v>0.50227272727272732</v>
          </cell>
          <cell r="AP146">
            <v>0.6045454545454545</v>
          </cell>
          <cell r="AQ146">
            <v>0.65</v>
          </cell>
          <cell r="AR146">
            <v>0.65</v>
          </cell>
        </row>
        <row r="147">
          <cell r="J147">
            <v>300</v>
          </cell>
          <cell r="K147">
            <v>300</v>
          </cell>
          <cell r="L147">
            <v>300</v>
          </cell>
          <cell r="M147">
            <v>300</v>
          </cell>
          <cell r="N147">
            <v>300</v>
          </cell>
          <cell r="AN147">
            <v>0.44090909090909097</v>
          </cell>
          <cell r="AO147">
            <v>0.50227272727272732</v>
          </cell>
          <cell r="AP147">
            <v>0.6045454545454545</v>
          </cell>
          <cell r="AQ147">
            <v>0.65</v>
          </cell>
          <cell r="AR147">
            <v>0.65</v>
          </cell>
        </row>
        <row r="148">
          <cell r="J148">
            <v>300</v>
          </cell>
          <cell r="K148">
            <v>300</v>
          </cell>
          <cell r="L148">
            <v>300</v>
          </cell>
          <cell r="M148">
            <v>300</v>
          </cell>
          <cell r="N148">
            <v>300</v>
          </cell>
          <cell r="AN148">
            <v>0.44090909090909097</v>
          </cell>
          <cell r="AO148">
            <v>0.50227272727272732</v>
          </cell>
          <cell r="AP148">
            <v>0.6045454545454545</v>
          </cell>
          <cell r="AQ148">
            <v>0.65</v>
          </cell>
          <cell r="AR148">
            <v>0.65</v>
          </cell>
        </row>
        <row r="149">
          <cell r="J149">
            <v>300</v>
          </cell>
          <cell r="K149">
            <v>300</v>
          </cell>
          <cell r="L149">
            <v>300</v>
          </cell>
          <cell r="M149">
            <v>300</v>
          </cell>
          <cell r="N149">
            <v>300</v>
          </cell>
          <cell r="AN149">
            <v>0.44090909090909097</v>
          </cell>
          <cell r="AO149">
            <v>0.50227272727272732</v>
          </cell>
          <cell r="AP149">
            <v>0.6045454545454545</v>
          </cell>
          <cell r="AQ149">
            <v>0.65</v>
          </cell>
          <cell r="AR149">
            <v>0.65</v>
          </cell>
        </row>
        <row r="150">
          <cell r="J150">
            <v>300</v>
          </cell>
          <cell r="K150">
            <v>300</v>
          </cell>
          <cell r="L150">
            <v>300</v>
          </cell>
          <cell r="M150">
            <v>300</v>
          </cell>
          <cell r="N150">
            <v>300</v>
          </cell>
          <cell r="AN150">
            <v>0.44090909090909097</v>
          </cell>
          <cell r="AO150">
            <v>0.50227272727272732</v>
          </cell>
          <cell r="AP150">
            <v>0.6045454545454545</v>
          </cell>
          <cell r="AQ150">
            <v>0.65</v>
          </cell>
          <cell r="AR150">
            <v>0.65</v>
          </cell>
        </row>
        <row r="151">
          <cell r="J151">
            <v>300</v>
          </cell>
          <cell r="K151">
            <v>300</v>
          </cell>
          <cell r="L151">
            <v>300</v>
          </cell>
          <cell r="M151">
            <v>300</v>
          </cell>
          <cell r="N151">
            <v>300</v>
          </cell>
          <cell r="AN151">
            <v>0.44090909090909097</v>
          </cell>
          <cell r="AO151">
            <v>0.50227272727272732</v>
          </cell>
          <cell r="AP151">
            <v>0.6045454545454545</v>
          </cell>
          <cell r="AQ151">
            <v>0.65</v>
          </cell>
          <cell r="AR151">
            <v>0.65</v>
          </cell>
        </row>
        <row r="152">
          <cell r="J152">
            <v>300</v>
          </cell>
          <cell r="K152">
            <v>300</v>
          </cell>
          <cell r="L152">
            <v>300</v>
          </cell>
          <cell r="M152">
            <v>300</v>
          </cell>
          <cell r="N152">
            <v>300</v>
          </cell>
          <cell r="AN152">
            <v>0.44090909090909097</v>
          </cell>
          <cell r="AO152">
            <v>0.50227272727272732</v>
          </cell>
          <cell r="AP152">
            <v>0.6045454545454545</v>
          </cell>
          <cell r="AQ152">
            <v>0.65</v>
          </cell>
          <cell r="AR152">
            <v>0.65</v>
          </cell>
        </row>
        <row r="153">
          <cell r="J153">
            <v>300</v>
          </cell>
          <cell r="K153">
            <v>300</v>
          </cell>
          <cell r="L153">
            <v>300</v>
          </cell>
          <cell r="M153">
            <v>300</v>
          </cell>
          <cell r="N153">
            <v>300</v>
          </cell>
          <cell r="AN153">
            <v>0.44090909090909097</v>
          </cell>
          <cell r="AO153">
            <v>0.50227272727272732</v>
          </cell>
          <cell r="AP153">
            <v>0.6045454545454545</v>
          </cell>
          <cell r="AQ153">
            <v>0.65</v>
          </cell>
          <cell r="AR153">
            <v>0.65</v>
          </cell>
        </row>
        <row r="154">
          <cell r="J154">
            <v>300</v>
          </cell>
          <cell r="K154">
            <v>300</v>
          </cell>
          <cell r="L154">
            <v>300</v>
          </cell>
          <cell r="M154">
            <v>300</v>
          </cell>
          <cell r="N154">
            <v>300</v>
          </cell>
          <cell r="AN154">
            <v>0.44090909090909097</v>
          </cell>
          <cell r="AO154">
            <v>0.50227272727272732</v>
          </cell>
          <cell r="AP154">
            <v>0.6045454545454545</v>
          </cell>
          <cell r="AQ154">
            <v>0.65</v>
          </cell>
          <cell r="AR154">
            <v>0.65</v>
          </cell>
        </row>
        <row r="155">
          <cell r="J155">
            <v>300</v>
          </cell>
          <cell r="K155">
            <v>300</v>
          </cell>
          <cell r="L155">
            <v>300</v>
          </cell>
          <cell r="M155">
            <v>300</v>
          </cell>
          <cell r="N155">
            <v>300</v>
          </cell>
          <cell r="AN155">
            <v>0.44090909090909097</v>
          </cell>
          <cell r="AO155">
            <v>0.50227272727272732</v>
          </cell>
          <cell r="AP155">
            <v>0.6045454545454545</v>
          </cell>
          <cell r="AQ155">
            <v>0.65</v>
          </cell>
          <cell r="AR155">
            <v>0.65</v>
          </cell>
        </row>
        <row r="156">
          <cell r="J156">
            <v>300</v>
          </cell>
          <cell r="K156">
            <v>300</v>
          </cell>
          <cell r="L156">
            <v>300</v>
          </cell>
          <cell r="M156">
            <v>300</v>
          </cell>
          <cell r="N156">
            <v>300</v>
          </cell>
          <cell r="AN156">
            <v>0.44090909090909097</v>
          </cell>
          <cell r="AO156">
            <v>0.50227272727272732</v>
          </cell>
          <cell r="AP156">
            <v>0.6045454545454545</v>
          </cell>
          <cell r="AQ156">
            <v>0.65</v>
          </cell>
          <cell r="AR156">
            <v>0.65</v>
          </cell>
        </row>
        <row r="157">
          <cell r="J157">
            <v>300</v>
          </cell>
          <cell r="K157">
            <v>300</v>
          </cell>
          <cell r="L157">
            <v>300</v>
          </cell>
          <cell r="M157">
            <v>300</v>
          </cell>
          <cell r="N157">
            <v>300</v>
          </cell>
          <cell r="AN157">
            <v>0.44090909090909097</v>
          </cell>
          <cell r="AO157">
            <v>0.50227272727272732</v>
          </cell>
          <cell r="AP157">
            <v>0.6045454545454545</v>
          </cell>
          <cell r="AQ157">
            <v>0.65</v>
          </cell>
          <cell r="AR157">
            <v>0.65</v>
          </cell>
        </row>
        <row r="158">
          <cell r="J158">
            <v>300</v>
          </cell>
          <cell r="K158">
            <v>300</v>
          </cell>
          <cell r="L158">
            <v>300</v>
          </cell>
          <cell r="M158">
            <v>300</v>
          </cell>
          <cell r="N158">
            <v>300</v>
          </cell>
          <cell r="AN158">
            <v>0.44090909090909097</v>
          </cell>
          <cell r="AO158">
            <v>0.50227272727272732</v>
          </cell>
          <cell r="AP158">
            <v>0.6045454545454545</v>
          </cell>
          <cell r="AQ158">
            <v>0.65</v>
          </cell>
          <cell r="AR158">
            <v>0.65</v>
          </cell>
        </row>
        <row r="159">
          <cell r="J159">
            <v>300</v>
          </cell>
          <cell r="K159">
            <v>300</v>
          </cell>
          <cell r="L159">
            <v>300</v>
          </cell>
          <cell r="M159">
            <v>300</v>
          </cell>
          <cell r="N159">
            <v>300</v>
          </cell>
          <cell r="AN159">
            <v>0.44090909090909097</v>
          </cell>
          <cell r="AO159">
            <v>0.50227272727272732</v>
          </cell>
          <cell r="AP159">
            <v>0.6045454545454545</v>
          </cell>
          <cell r="AQ159">
            <v>0.65</v>
          </cell>
          <cell r="AR159">
            <v>0.65</v>
          </cell>
        </row>
        <row r="160">
          <cell r="J160">
            <v>300</v>
          </cell>
          <cell r="K160">
            <v>300</v>
          </cell>
          <cell r="L160">
            <v>300</v>
          </cell>
          <cell r="M160">
            <v>300</v>
          </cell>
          <cell r="N160">
            <v>300</v>
          </cell>
          <cell r="AN160">
            <v>0.44090909090909097</v>
          </cell>
          <cell r="AO160">
            <v>0.50227272727272732</v>
          </cell>
          <cell r="AP160">
            <v>0.6045454545454545</v>
          </cell>
          <cell r="AQ160">
            <v>0.65</v>
          </cell>
          <cell r="AR160">
            <v>0.65</v>
          </cell>
        </row>
        <row r="161">
          <cell r="J161">
            <v>300</v>
          </cell>
          <cell r="K161">
            <v>300</v>
          </cell>
          <cell r="L161">
            <v>300</v>
          </cell>
          <cell r="M161">
            <v>300</v>
          </cell>
          <cell r="N161">
            <v>300</v>
          </cell>
          <cell r="AN161">
            <v>0.44090909090909097</v>
          </cell>
          <cell r="AO161">
            <v>0.50227272727272732</v>
          </cell>
          <cell r="AP161">
            <v>0.6045454545454545</v>
          </cell>
          <cell r="AQ161">
            <v>0.65</v>
          </cell>
          <cell r="AR161">
            <v>0.65</v>
          </cell>
        </row>
        <row r="162">
          <cell r="J162">
            <v>300</v>
          </cell>
          <cell r="K162">
            <v>300</v>
          </cell>
          <cell r="L162">
            <v>300</v>
          </cell>
          <cell r="M162">
            <v>300</v>
          </cell>
          <cell r="N162">
            <v>300</v>
          </cell>
          <cell r="AN162">
            <v>0.44090909090909097</v>
          </cell>
          <cell r="AO162">
            <v>0.50227272727272732</v>
          </cell>
          <cell r="AP162">
            <v>0.6045454545454545</v>
          </cell>
          <cell r="AQ162">
            <v>0.65</v>
          </cell>
          <cell r="AR162">
            <v>0.65</v>
          </cell>
        </row>
        <row r="163">
          <cell r="J163">
            <v>300</v>
          </cell>
          <cell r="K163">
            <v>300</v>
          </cell>
          <cell r="L163">
            <v>300</v>
          </cell>
          <cell r="M163">
            <v>300</v>
          </cell>
          <cell r="N163">
            <v>300</v>
          </cell>
          <cell r="AN163">
            <v>0.44090909090909097</v>
          </cell>
          <cell r="AO163">
            <v>0.50227272727272732</v>
          </cell>
          <cell r="AP163">
            <v>0.6045454545454545</v>
          </cell>
          <cell r="AQ163">
            <v>0.65</v>
          </cell>
          <cell r="AR163">
            <v>0.65</v>
          </cell>
        </row>
        <row r="164">
          <cell r="J164">
            <v>300</v>
          </cell>
          <cell r="K164">
            <v>300</v>
          </cell>
          <cell r="L164">
            <v>300</v>
          </cell>
          <cell r="M164">
            <v>300</v>
          </cell>
          <cell r="N164">
            <v>300</v>
          </cell>
          <cell r="AN164">
            <v>0.44090909090909097</v>
          </cell>
          <cell r="AO164">
            <v>0.50227272727272732</v>
          </cell>
          <cell r="AP164">
            <v>0.6045454545454545</v>
          </cell>
          <cell r="AQ164">
            <v>0.65</v>
          </cell>
          <cell r="AR164">
            <v>0.65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设计说明"/>
      <sheetName val="占星台等级设计"/>
      <sheetName val="建筑升级"/>
      <sheetName val="属性"/>
    </sheetNames>
    <sheetDataSet>
      <sheetData sheetId="0"/>
      <sheetData sheetId="1"/>
      <sheetData sheetId="2"/>
      <sheetData sheetId="3"/>
      <sheetData sheetId="4">
        <row r="6">
          <cell r="N6">
            <v>0</v>
          </cell>
        </row>
      </sheetData>
      <sheetData sheetId="5">
        <row r="6">
          <cell r="AS6">
            <v>0</v>
          </cell>
        </row>
        <row r="7">
          <cell r="AS7">
            <v>0</v>
          </cell>
        </row>
        <row r="8">
          <cell r="AS8">
            <v>0</v>
          </cell>
        </row>
        <row r="9">
          <cell r="AS9">
            <v>0</v>
          </cell>
        </row>
        <row r="10">
          <cell r="AS10">
            <v>0</v>
          </cell>
        </row>
        <row r="11">
          <cell r="AS11">
            <v>0</v>
          </cell>
        </row>
        <row r="12">
          <cell r="AS12">
            <v>0</v>
          </cell>
        </row>
        <row r="13">
          <cell r="AS13">
            <v>0</v>
          </cell>
        </row>
        <row r="14">
          <cell r="AS14">
            <v>0</v>
          </cell>
        </row>
        <row r="15">
          <cell r="AS15">
            <v>0</v>
          </cell>
        </row>
        <row r="16">
          <cell r="AS16">
            <v>0</v>
          </cell>
        </row>
        <row r="17">
          <cell r="AS17">
            <v>0</v>
          </cell>
        </row>
        <row r="18">
          <cell r="AS18">
            <v>0</v>
          </cell>
        </row>
        <row r="19">
          <cell r="AS19">
            <v>0</v>
          </cell>
        </row>
        <row r="20">
          <cell r="AS20">
            <v>0</v>
          </cell>
        </row>
        <row r="21">
          <cell r="AS21">
            <v>0</v>
          </cell>
        </row>
        <row r="22">
          <cell r="AS22">
            <v>0</v>
          </cell>
        </row>
        <row r="23">
          <cell r="AS23">
            <v>0</v>
          </cell>
        </row>
        <row r="24">
          <cell r="AS24">
            <v>0</v>
          </cell>
        </row>
        <row r="25">
          <cell r="AS25">
            <v>0</v>
          </cell>
        </row>
        <row r="26">
          <cell r="AS26">
            <v>0</v>
          </cell>
        </row>
        <row r="27">
          <cell r="AS27">
            <v>0</v>
          </cell>
        </row>
        <row r="28">
          <cell r="AS28">
            <v>0</v>
          </cell>
        </row>
        <row r="29">
          <cell r="AS29">
            <v>0</v>
          </cell>
        </row>
        <row r="30">
          <cell r="AS30">
            <v>0</v>
          </cell>
        </row>
        <row r="31">
          <cell r="AS31">
            <v>0</v>
          </cell>
        </row>
        <row r="32">
          <cell r="AS32">
            <v>0</v>
          </cell>
        </row>
        <row r="33">
          <cell r="AS33">
            <v>0</v>
          </cell>
        </row>
        <row r="34">
          <cell r="AS34">
            <v>0</v>
          </cell>
        </row>
        <row r="35">
          <cell r="AS35">
            <v>0</v>
          </cell>
        </row>
        <row r="36">
          <cell r="AS36">
            <v>0</v>
          </cell>
        </row>
        <row r="37">
          <cell r="AS37">
            <v>0</v>
          </cell>
        </row>
        <row r="38">
          <cell r="AS38">
            <v>0</v>
          </cell>
        </row>
        <row r="39">
          <cell r="AS39">
            <v>0</v>
          </cell>
        </row>
        <row r="40">
          <cell r="AS40">
            <v>0</v>
          </cell>
        </row>
        <row r="41">
          <cell r="AS41">
            <v>0</v>
          </cell>
        </row>
        <row r="42">
          <cell r="AS42">
            <v>0</v>
          </cell>
        </row>
        <row r="43">
          <cell r="AS43">
            <v>0</v>
          </cell>
        </row>
        <row r="44">
          <cell r="AS44">
            <v>0</v>
          </cell>
        </row>
        <row r="45">
          <cell r="AS45">
            <v>0</v>
          </cell>
        </row>
        <row r="46">
          <cell r="AS46">
            <v>0</v>
          </cell>
        </row>
        <row r="47">
          <cell r="AS47">
            <v>0</v>
          </cell>
        </row>
        <row r="48">
          <cell r="AS48">
            <v>0</v>
          </cell>
        </row>
        <row r="49">
          <cell r="AS49">
            <v>0</v>
          </cell>
        </row>
        <row r="50">
          <cell r="AS50">
            <v>0</v>
          </cell>
        </row>
        <row r="51">
          <cell r="AS51">
            <v>0</v>
          </cell>
        </row>
        <row r="52">
          <cell r="AS52">
            <v>0</v>
          </cell>
        </row>
        <row r="53">
          <cell r="AS53">
            <v>0</v>
          </cell>
        </row>
        <row r="54">
          <cell r="AS54">
            <v>0</v>
          </cell>
        </row>
        <row r="55">
          <cell r="AS55">
            <v>0</v>
          </cell>
        </row>
        <row r="56">
          <cell r="AS56">
            <v>0</v>
          </cell>
        </row>
        <row r="57">
          <cell r="AS57">
            <v>0</v>
          </cell>
        </row>
        <row r="58">
          <cell r="AS58">
            <v>0</v>
          </cell>
        </row>
        <row r="59">
          <cell r="AS59">
            <v>0</v>
          </cell>
        </row>
        <row r="60">
          <cell r="AS60">
            <v>0</v>
          </cell>
        </row>
        <row r="61">
          <cell r="AS61">
            <v>0</v>
          </cell>
        </row>
        <row r="62">
          <cell r="AS62">
            <v>50.540809982073803</v>
          </cell>
        </row>
        <row r="63">
          <cell r="AS63">
            <v>58.482913254870425</v>
          </cell>
        </row>
        <row r="64">
          <cell r="AS64">
            <v>66.42501652766704</v>
          </cell>
        </row>
        <row r="65">
          <cell r="AS65">
            <v>74.367119800463669</v>
          </cell>
        </row>
        <row r="66">
          <cell r="AS66">
            <v>82.309223073260284</v>
          </cell>
        </row>
        <row r="67">
          <cell r="AS67">
            <v>90.251326346056914</v>
          </cell>
        </row>
        <row r="68">
          <cell r="AS68">
            <v>98.193429618853528</v>
          </cell>
        </row>
        <row r="69">
          <cell r="AS69">
            <v>105.86778222835305</v>
          </cell>
        </row>
        <row r="70">
          <cell r="AS70">
            <v>113.46329728186731</v>
          </cell>
        </row>
        <row r="71">
          <cell r="AS71">
            <v>121.05881233538157</v>
          </cell>
        </row>
        <row r="72">
          <cell r="AS72">
            <v>128.65432738889584</v>
          </cell>
        </row>
        <row r="73">
          <cell r="AS73">
            <v>136.24984244241011</v>
          </cell>
        </row>
        <row r="74">
          <cell r="AS74">
            <v>143.84535749592436</v>
          </cell>
        </row>
        <row r="75">
          <cell r="AS75">
            <v>151.498282546821</v>
          </cell>
        </row>
        <row r="76">
          <cell r="AS76">
            <v>159.39643262486257</v>
          </cell>
        </row>
        <row r="77">
          <cell r="AS77">
            <v>167.29458270290414</v>
          </cell>
        </row>
        <row r="78">
          <cell r="AS78">
            <v>175.1927327809457</v>
          </cell>
        </row>
        <row r="79">
          <cell r="AS79">
            <v>183.09088285898727</v>
          </cell>
        </row>
        <row r="80">
          <cell r="AS80">
            <v>190.98903293702881</v>
          </cell>
        </row>
        <row r="81">
          <cell r="AS81">
            <v>198.88718301507038</v>
          </cell>
        </row>
        <row r="82">
          <cell r="AS82">
            <v>206.51970231640448</v>
          </cell>
        </row>
        <row r="83">
          <cell r="AS83">
            <v>214.10865729510564</v>
          </cell>
        </row>
        <row r="84">
          <cell r="AS84">
            <v>221.69761227380684</v>
          </cell>
        </row>
        <row r="85">
          <cell r="AS85">
            <v>229.28656725250801</v>
          </cell>
        </row>
        <row r="86">
          <cell r="AS86">
            <v>236.87552223120917</v>
          </cell>
        </row>
        <row r="87">
          <cell r="AS87">
            <v>244.46447720991034</v>
          </cell>
        </row>
        <row r="88">
          <cell r="AS88">
            <v>251.93352705627916</v>
          </cell>
        </row>
        <row r="89">
          <cell r="AS89">
            <v>259.07934363672581</v>
          </cell>
        </row>
        <row r="90">
          <cell r="AS90">
            <v>266.22516021717246</v>
          </cell>
        </row>
        <row r="91">
          <cell r="AS91">
            <v>273.37097679761911</v>
          </cell>
        </row>
        <row r="92">
          <cell r="AS92">
            <v>280.51679337806581</v>
          </cell>
        </row>
        <row r="93">
          <cell r="AS93">
            <v>287.66260995851246</v>
          </cell>
        </row>
        <row r="94">
          <cell r="AS94">
            <v>294.80842653895911</v>
          </cell>
        </row>
        <row r="95">
          <cell r="AS95">
            <v>302.07535897780855</v>
          </cell>
        </row>
        <row r="96">
          <cell r="AS96">
            <v>309.66404354153491</v>
          </cell>
        </row>
        <row r="97">
          <cell r="AS97">
            <v>317.25272810526127</v>
          </cell>
        </row>
        <row r="98">
          <cell r="AS98">
            <v>324.84141266898763</v>
          </cell>
        </row>
        <row r="99">
          <cell r="AS99">
            <v>332.43009723271405</v>
          </cell>
        </row>
        <row r="100">
          <cell r="AS100">
            <v>340.01878179644041</v>
          </cell>
        </row>
        <row r="101">
          <cell r="AS101">
            <v>347.60746636016677</v>
          </cell>
        </row>
        <row r="102">
          <cell r="AS102">
            <v>355.34667784121882</v>
          </cell>
        </row>
        <row r="103">
          <cell r="AS103">
            <v>363.15519845487245</v>
          </cell>
        </row>
        <row r="104">
          <cell r="AS104">
            <v>370.96371906852613</v>
          </cell>
        </row>
        <row r="105">
          <cell r="AS105">
            <v>378.77223968217976</v>
          </cell>
        </row>
        <row r="106">
          <cell r="AS106">
            <v>386.58076029583344</v>
          </cell>
        </row>
        <row r="107">
          <cell r="AS107">
            <v>394.38928090948707</v>
          </cell>
        </row>
        <row r="108">
          <cell r="AS108">
            <v>402.17307754222418</v>
          </cell>
        </row>
        <row r="109">
          <cell r="AS109">
            <v>409.89375686875263</v>
          </cell>
        </row>
        <row r="110">
          <cell r="AS110">
            <v>417.61443619528114</v>
          </cell>
        </row>
        <row r="111">
          <cell r="AS111">
            <v>425.3351155218096</v>
          </cell>
        </row>
        <row r="112">
          <cell r="AS112">
            <v>433.05579484833805</v>
          </cell>
        </row>
        <row r="113">
          <cell r="AS113">
            <v>440.77647417486651</v>
          </cell>
        </row>
        <row r="114">
          <cell r="AS114">
            <v>448.49715350139502</v>
          </cell>
        </row>
        <row r="115">
          <cell r="AS115">
            <v>456.23308092664712</v>
          </cell>
        </row>
        <row r="116">
          <cell r="AS116">
            <v>463.97269380829721</v>
          </cell>
        </row>
        <row r="117">
          <cell r="AS117">
            <v>471.71230668994735</v>
          </cell>
        </row>
        <row r="118">
          <cell r="AS118">
            <v>479.45191957159744</v>
          </cell>
        </row>
        <row r="119">
          <cell r="AS119">
            <v>487.19153245324753</v>
          </cell>
        </row>
        <row r="120">
          <cell r="AS120">
            <v>494.93114533489768</v>
          </cell>
        </row>
        <row r="121">
          <cell r="AS121">
            <v>502.67994533841937</v>
          </cell>
        </row>
        <row r="122">
          <cell r="AS122">
            <v>510.44618165844076</v>
          </cell>
        </row>
        <row r="123">
          <cell r="AS123">
            <v>518.2124179784621</v>
          </cell>
        </row>
        <row r="124">
          <cell r="AS124">
            <v>525.97865429848343</v>
          </cell>
        </row>
        <row r="125">
          <cell r="AS125">
            <v>533.74489061850488</v>
          </cell>
        </row>
        <row r="126">
          <cell r="AS126">
            <v>541.51112693852622</v>
          </cell>
        </row>
        <row r="127">
          <cell r="AS127">
            <v>549.27736325854755</v>
          </cell>
        </row>
        <row r="128">
          <cell r="AS128">
            <v>558.46261993948781</v>
          </cell>
        </row>
        <row r="129">
          <cell r="AS129">
            <v>567.79346074090961</v>
          </cell>
        </row>
        <row r="130">
          <cell r="AS130">
            <v>577.1243015423313</v>
          </cell>
        </row>
        <row r="131">
          <cell r="AS131">
            <v>586.45514234375298</v>
          </cell>
        </row>
        <row r="132">
          <cell r="AS132">
            <v>595.78598314517467</v>
          </cell>
        </row>
        <row r="133">
          <cell r="AS133">
            <v>606.48770370763771</v>
          </cell>
        </row>
        <row r="134">
          <cell r="AS134">
            <v>618.31842743285574</v>
          </cell>
        </row>
        <row r="135">
          <cell r="AS135">
            <v>630.14915115807378</v>
          </cell>
        </row>
        <row r="136">
          <cell r="AS136">
            <v>641.97987488329181</v>
          </cell>
        </row>
        <row r="137">
          <cell r="AS137">
            <v>653.78619093932809</v>
          </cell>
        </row>
        <row r="138">
          <cell r="AS138">
            <v>665.54113644161248</v>
          </cell>
        </row>
        <row r="139">
          <cell r="AS139">
            <v>677.29608194389698</v>
          </cell>
        </row>
        <row r="140">
          <cell r="AS140">
            <v>689.05102744618137</v>
          </cell>
        </row>
        <row r="141">
          <cell r="AS141">
            <v>700.79797513106098</v>
          </cell>
        </row>
        <row r="142">
          <cell r="AS142">
            <v>712.43627415295202</v>
          </cell>
        </row>
        <row r="143">
          <cell r="AS143">
            <v>724.07457317484307</v>
          </cell>
        </row>
        <row r="144">
          <cell r="AS144">
            <v>735.71287219673411</v>
          </cell>
        </row>
        <row r="145">
          <cell r="AS145">
            <v>747.35117121862515</v>
          </cell>
        </row>
        <row r="146">
          <cell r="AS146">
            <v>759.17830312970693</v>
          </cell>
        </row>
        <row r="147">
          <cell r="AS147">
            <v>771.06107636095271</v>
          </cell>
        </row>
        <row r="148">
          <cell r="AS148">
            <v>782.9438495921986</v>
          </cell>
        </row>
        <row r="149">
          <cell r="AS149">
            <v>794.8266228234445</v>
          </cell>
        </row>
        <row r="150">
          <cell r="AS150">
            <v>806.56336837991887</v>
          </cell>
        </row>
        <row r="151">
          <cell r="AS151">
            <v>818.18751717900261</v>
          </cell>
        </row>
        <row r="152">
          <cell r="AS152">
            <v>829.81166597808624</v>
          </cell>
        </row>
        <row r="153">
          <cell r="AS153">
            <v>841.43581477716987</v>
          </cell>
        </row>
        <row r="154">
          <cell r="AS154">
            <v>855.61453304743486</v>
          </cell>
        </row>
        <row r="155">
          <cell r="AS155">
            <v>876.94294626360136</v>
          </cell>
        </row>
        <row r="156">
          <cell r="AS156">
            <v>898.27135947976797</v>
          </cell>
        </row>
        <row r="157">
          <cell r="AS157">
            <v>900</v>
          </cell>
        </row>
        <row r="158">
          <cell r="AS158">
            <v>900</v>
          </cell>
        </row>
        <row r="159">
          <cell r="AS159">
            <v>900</v>
          </cell>
        </row>
        <row r="160">
          <cell r="AS160">
            <v>900</v>
          </cell>
        </row>
        <row r="161">
          <cell r="AS161">
            <v>900</v>
          </cell>
        </row>
        <row r="162">
          <cell r="AS162">
            <v>900</v>
          </cell>
        </row>
        <row r="163">
          <cell r="AS163">
            <v>900</v>
          </cell>
        </row>
        <row r="164">
          <cell r="AS164">
            <v>900</v>
          </cell>
        </row>
        <row r="165">
          <cell r="AS165">
            <v>900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套装属性规划"/>
      <sheetName val="设计思路"/>
      <sheetName val="节奏预期"/>
      <sheetName val="装备强化"/>
      <sheetName val="装备突破"/>
      <sheetName val="装备熔炼"/>
      <sheetName val="经验消耗"/>
      <sheetName val="银币消耗"/>
      <sheetName val="属性汇总"/>
      <sheetName val="装备数量阶位验证"/>
      <sheetName val="相关索引"/>
      <sheetName val="套装属性差异化(废弃)"/>
      <sheetName val="熔炼演算"/>
      <sheetName val="属性计算"/>
    </sheetNames>
    <sheetDataSet>
      <sheetData sheetId="0" refreshError="1"/>
      <sheetData sheetId="1" refreshError="1"/>
      <sheetData sheetId="2" refreshError="1"/>
      <sheetData sheetId="3" refreshError="1"/>
      <sheetData sheetId="4">
        <row r="6">
          <cell r="CE6">
            <v>3544154.3966230517</v>
          </cell>
          <cell r="CR6">
            <v>600.18751016944702</v>
          </cell>
        </row>
        <row r="7">
          <cell r="CE7">
            <v>20647055.633224033</v>
          </cell>
          <cell r="CR7">
            <v>2475.4565243888142</v>
          </cell>
        </row>
        <row r="8">
          <cell r="CE8">
            <v>103073310.54953441</v>
          </cell>
          <cell r="CR8">
            <v>7569.2719691775474</v>
          </cell>
        </row>
        <row r="9">
          <cell r="CE9">
            <v>465854805.75439596</v>
          </cell>
          <cell r="CR9">
            <v>19693.984116986467</v>
          </cell>
        </row>
        <row r="10">
          <cell r="CE10">
            <v>802317260.19408143</v>
          </cell>
          <cell r="CR10">
            <v>42584.574980386329</v>
          </cell>
        </row>
        <row r="11">
          <cell r="CE11">
            <v>1756263664.0638208</v>
          </cell>
          <cell r="CR11">
            <v>112044.47402809377</v>
          </cell>
        </row>
        <row r="12">
          <cell r="CE12">
            <v>4637825264.5275288</v>
          </cell>
          <cell r="CR12">
            <v>224851.52138299786</v>
          </cell>
        </row>
        <row r="13">
          <cell r="CE13">
            <v>12599547114.015221</v>
          </cell>
          <cell r="CR13">
            <v>485427.10094774619</v>
          </cell>
        </row>
        <row r="14">
          <cell r="CE14">
            <v>18959325508.638306</v>
          </cell>
          <cell r="CR14">
            <v>982200.70615444856</v>
          </cell>
        </row>
        <row r="15">
          <cell r="CE15">
            <v>26497168359.609673</v>
          </cell>
          <cell r="CR15">
            <v>1977505.7125042868</v>
          </cell>
        </row>
        <row r="16">
          <cell r="CE16">
            <v>38732134043.364838</v>
          </cell>
          <cell r="CR16">
            <v>3876402.2712528282</v>
          </cell>
        </row>
        <row r="17">
          <cell r="CE17">
            <v>55595618458.897369</v>
          </cell>
          <cell r="CR17">
            <v>7756746.9242383828</v>
          </cell>
        </row>
        <row r="18">
          <cell r="CE18">
            <v>76941400870.674042</v>
          </cell>
          <cell r="CR18">
            <v>15790463.196773509</v>
          </cell>
        </row>
        <row r="19">
          <cell r="CE19">
            <v>102759548399.86256</v>
          </cell>
          <cell r="CR19">
            <v>34237852.953774855</v>
          </cell>
        </row>
        <row r="20">
          <cell r="CE20">
            <v>133621132769.95102</v>
          </cell>
          <cell r="CR20">
            <v>74444552.240102619</v>
          </cell>
        </row>
        <row r="21">
          <cell r="CE21">
            <v>169234803422.19849</v>
          </cell>
          <cell r="CR21">
            <v>74444552.240102619</v>
          </cell>
        </row>
        <row r="51">
          <cell r="CE51">
            <v>3699008.2082347069</v>
          </cell>
          <cell r="CR51">
            <v>600.18751016944702</v>
          </cell>
        </row>
        <row r="52">
          <cell r="CE52">
            <v>21514767.422274169</v>
          </cell>
          <cell r="CR52">
            <v>2475.4565243888142</v>
          </cell>
        </row>
        <row r="53">
          <cell r="CE53">
            <v>111811812.42269492</v>
          </cell>
          <cell r="CR53">
            <v>7569.2719691775474</v>
          </cell>
        </row>
        <row r="54">
          <cell r="CE54">
            <v>501534552.24320185</v>
          </cell>
          <cell r="CR54">
            <v>19693.984116986467</v>
          </cell>
        </row>
        <row r="55">
          <cell r="CE55">
            <v>862329362.9126761</v>
          </cell>
          <cell r="CR55">
            <v>42584.574980386329</v>
          </cell>
        </row>
        <row r="56">
          <cell r="CE56">
            <v>1898937058.6784499</v>
          </cell>
          <cell r="CR56">
            <v>112044.47402809377</v>
          </cell>
        </row>
        <row r="57">
          <cell r="CE57">
            <v>5435531215.0314608</v>
          </cell>
          <cell r="CR57">
            <v>224851.52138299786</v>
          </cell>
        </row>
        <row r="58">
          <cell r="CE58">
            <v>15175027808.727354</v>
          </cell>
          <cell r="CR58">
            <v>485427.10094774619</v>
          </cell>
        </row>
        <row r="59">
          <cell r="CE59">
            <v>23442000958.975967</v>
          </cell>
          <cell r="CR59">
            <v>982200.70615444856</v>
          </cell>
        </row>
        <row r="60">
          <cell r="CE60">
            <v>33023698453.036804</v>
          </cell>
          <cell r="CR60">
            <v>1977505.7125042868</v>
          </cell>
        </row>
        <row r="61">
          <cell r="CE61">
            <v>47419563059.500359</v>
          </cell>
          <cell r="CR61">
            <v>3876402.2712528282</v>
          </cell>
        </row>
        <row r="62">
          <cell r="CE62">
            <v>65845698296.241302</v>
          </cell>
          <cell r="CR62">
            <v>7756746.9242383828</v>
          </cell>
        </row>
        <row r="63">
          <cell r="CE63">
            <v>88988115931.308685</v>
          </cell>
          <cell r="CR63">
            <v>15790463.196773509</v>
          </cell>
        </row>
        <row r="64">
          <cell r="CE64">
            <v>116779348811.92722</v>
          </cell>
          <cell r="CR64">
            <v>34237852.953774855</v>
          </cell>
        </row>
        <row r="65">
          <cell r="CE65">
            <v>150660038639.22375</v>
          </cell>
          <cell r="CR65">
            <v>74444552.240102619</v>
          </cell>
        </row>
        <row r="66">
          <cell r="CE66">
            <v>189231538400.81097</v>
          </cell>
          <cell r="CR66">
            <v>74444552.240102619</v>
          </cell>
        </row>
        <row r="96">
          <cell r="CE96">
            <v>3999122.2157558603</v>
          </cell>
          <cell r="CR96">
            <v>600.18751016944702</v>
          </cell>
        </row>
        <row r="97">
          <cell r="CE97">
            <v>23057016.667507287</v>
          </cell>
          <cell r="CR97">
            <v>2475.4565243888142</v>
          </cell>
        </row>
        <row r="98">
          <cell r="CE98">
            <v>125372476.74328917</v>
          </cell>
          <cell r="CR98">
            <v>7569.2719691775474</v>
          </cell>
        </row>
        <row r="99">
          <cell r="CE99">
            <v>560697623.26178074</v>
          </cell>
          <cell r="CR99">
            <v>19693.984116986467</v>
          </cell>
        </row>
        <row r="100">
          <cell r="CE100">
            <v>987899754.2808919</v>
          </cell>
          <cell r="CR100">
            <v>42584.574980386329</v>
          </cell>
        </row>
        <row r="101">
          <cell r="CE101">
            <v>2199522775.9250698</v>
          </cell>
          <cell r="CR101">
            <v>112044.47402809377</v>
          </cell>
        </row>
        <row r="102">
          <cell r="CE102">
            <v>6512575492.1152153</v>
          </cell>
          <cell r="CR102">
            <v>224851.52138299786</v>
          </cell>
        </row>
        <row r="103">
          <cell r="CE103">
            <v>18451812044.909847</v>
          </cell>
          <cell r="CR103">
            <v>485427.10094774619</v>
          </cell>
        </row>
        <row r="104">
          <cell r="CE104">
            <v>29002592844.150589</v>
          </cell>
          <cell r="CR104">
            <v>982200.70615444856</v>
          </cell>
        </row>
        <row r="105">
          <cell r="CE105">
            <v>41489038846.440567</v>
          </cell>
          <cell r="CR105">
            <v>1977505.7125042868</v>
          </cell>
        </row>
        <row r="106">
          <cell r="CE106">
            <v>56984340599.531807</v>
          </cell>
          <cell r="CR106">
            <v>3876402.2712528282</v>
          </cell>
        </row>
        <row r="107">
          <cell r="CB107">
            <v>10387652763.885132</v>
          </cell>
          <cell r="CE107">
            <v>76574734972.221985</v>
          </cell>
          <cell r="CI107">
            <v>120</v>
          </cell>
          <cell r="CR107">
            <v>7756746.9242383828</v>
          </cell>
        </row>
        <row r="108">
          <cell r="CB108">
            <v>10387652763.885132</v>
          </cell>
          <cell r="CE108">
            <v>101014701556.31862</v>
          </cell>
          <cell r="CI108">
            <v>130</v>
          </cell>
          <cell r="CR108">
            <v>15790463.196773509</v>
          </cell>
        </row>
        <row r="109">
          <cell r="CB109">
            <v>10387652763.885132</v>
          </cell>
          <cell r="CE109">
            <v>130768201726.76508</v>
          </cell>
          <cell r="CI109">
            <v>140</v>
          </cell>
          <cell r="CR109">
            <v>34237852.953774855</v>
          </cell>
        </row>
        <row r="110">
          <cell r="CB110">
            <v>10387652763.885132</v>
          </cell>
          <cell r="CE110">
            <v>167276127142.35141</v>
          </cell>
          <cell r="CI110">
            <v>150</v>
          </cell>
          <cell r="CR110">
            <v>74444552.240102619</v>
          </cell>
        </row>
        <row r="111">
          <cell r="CB111">
            <v>10387652763.885132</v>
          </cell>
          <cell r="CE111">
            <v>208005938642.13831</v>
          </cell>
          <cell r="CI111">
            <v>160</v>
          </cell>
          <cell r="CR111">
            <v>74444552.240102619</v>
          </cell>
        </row>
        <row r="141">
          <cell r="CE141">
            <v>4435413.9623408988</v>
          </cell>
          <cell r="CR141">
            <v>600.18751016944702</v>
          </cell>
        </row>
        <row r="142">
          <cell r="CE142">
            <v>25678973.890176758</v>
          </cell>
          <cell r="CR142">
            <v>2475.4565243888142</v>
          </cell>
        </row>
        <row r="143">
          <cell r="CE143">
            <v>149070844.09340337</v>
          </cell>
          <cell r="CR143">
            <v>7569.2719691775474</v>
          </cell>
        </row>
        <row r="144">
          <cell r="CE144">
            <v>705143303.02358496</v>
          </cell>
          <cell r="CR144">
            <v>19693.984116986467</v>
          </cell>
        </row>
        <row r="145">
          <cell r="CE145">
            <v>1272774588.3295126</v>
          </cell>
          <cell r="CR145">
            <v>42584.574980386329</v>
          </cell>
        </row>
        <row r="146">
          <cell r="CB146">
            <v>749090014.74707937</v>
          </cell>
          <cell r="CE146">
            <v>2991064648.5718265</v>
          </cell>
          <cell r="CI146">
            <v>60</v>
          </cell>
          <cell r="CR146">
            <v>112044.47402809377</v>
          </cell>
        </row>
        <row r="147">
          <cell r="CB147">
            <v>2875925320.3211088</v>
          </cell>
          <cell r="CE147">
            <v>8737143779.6489601</v>
          </cell>
          <cell r="CI147">
            <v>70</v>
          </cell>
          <cell r="CR147">
            <v>224851.52138299786</v>
          </cell>
        </row>
        <row r="148">
          <cell r="CB148">
            <v>9114048019.9022141</v>
          </cell>
          <cell r="CE148">
            <v>26274410229.295189</v>
          </cell>
          <cell r="CI148">
            <v>80</v>
          </cell>
          <cell r="CR148">
            <v>485427.10094774619</v>
          </cell>
        </row>
        <row r="149">
          <cell r="CB149">
            <v>14675529102.663183</v>
          </cell>
          <cell r="CE149">
            <v>42019602285.928665</v>
          </cell>
          <cell r="CI149">
            <v>90</v>
          </cell>
          <cell r="CR149">
            <v>982200.70615444856</v>
          </cell>
        </row>
        <row r="150">
          <cell r="CB150">
            <v>14675529102.663183</v>
          </cell>
          <cell r="CE150">
            <v>55907836937.996422</v>
          </cell>
          <cell r="CI150">
            <v>100</v>
          </cell>
          <cell r="CR150">
            <v>1977505.7125042868</v>
          </cell>
        </row>
        <row r="151">
          <cell r="CB151">
            <v>14675529102.663183</v>
          </cell>
          <cell r="CE151">
            <v>72127426708.417984</v>
          </cell>
          <cell r="CI151">
            <v>110</v>
          </cell>
          <cell r="CR151">
            <v>3876402.2712528282</v>
          </cell>
        </row>
        <row r="152">
          <cell r="CB152">
            <v>14675529102.663183</v>
          </cell>
          <cell r="CE152">
            <v>92478984569.0401</v>
          </cell>
          <cell r="CI152">
            <v>120</v>
          </cell>
          <cell r="CR152">
            <v>7756746.9242383828</v>
          </cell>
        </row>
        <row r="153">
          <cell r="CB153">
            <v>14675529102.663183</v>
          </cell>
          <cell r="CE153">
            <v>118251900429.79816</v>
          </cell>
          <cell r="CI153">
            <v>130</v>
          </cell>
          <cell r="CR153">
            <v>15790463.196773509</v>
          </cell>
        </row>
        <row r="154">
          <cell r="CB154">
            <v>14675529102.663183</v>
          </cell>
          <cell r="CE154">
            <v>149845919661.6972</v>
          </cell>
          <cell r="CI154">
            <v>140</v>
          </cell>
          <cell r="CR154">
            <v>34237852.953774855</v>
          </cell>
        </row>
        <row r="155">
          <cell r="CB155">
            <v>14675529102.663183</v>
          </cell>
          <cell r="CE155">
            <v>188645439932.49731</v>
          </cell>
          <cell r="CI155">
            <v>150</v>
          </cell>
          <cell r="CR155">
            <v>74444552.240102619</v>
          </cell>
        </row>
        <row r="156">
          <cell r="CB156">
            <v>14675529102.663183</v>
          </cell>
          <cell r="CE156">
            <v>231554529380.27081</v>
          </cell>
          <cell r="CI156">
            <v>160</v>
          </cell>
          <cell r="CR156">
            <v>74444552.240102619</v>
          </cell>
        </row>
        <row r="186">
          <cell r="CE186">
            <v>4711369.6978474008</v>
          </cell>
          <cell r="CR186">
            <v>600.18751016944702</v>
          </cell>
        </row>
        <row r="187">
          <cell r="CE187">
            <v>27591882.023735031</v>
          </cell>
          <cell r="CR187">
            <v>2475.4565243888142</v>
          </cell>
        </row>
        <row r="188">
          <cell r="CE188">
            <v>168117024.6550464</v>
          </cell>
          <cell r="CR188">
            <v>7569.2719691775474</v>
          </cell>
        </row>
        <row r="189">
          <cell r="CE189">
            <v>802565308.35165167</v>
          </cell>
          <cell r="CR189">
            <v>19693.984116986467</v>
          </cell>
        </row>
        <row r="190">
          <cell r="CE190">
            <v>1434574163.3745339</v>
          </cell>
          <cell r="CR190">
            <v>42584.574980386329</v>
          </cell>
        </row>
        <row r="191">
          <cell r="CE191">
            <v>3449816904.7243786</v>
          </cell>
          <cell r="CR191">
            <v>112044.47402809377</v>
          </cell>
        </row>
        <row r="192">
          <cell r="CE192">
            <v>9875299848.980463</v>
          </cell>
          <cell r="CR192">
            <v>224851.52138299786</v>
          </cell>
        </row>
        <row r="193">
          <cell r="CE193">
            <v>30686461497.10598</v>
          </cell>
          <cell r="CR193">
            <v>485427.10094774619</v>
          </cell>
        </row>
        <row r="194">
          <cell r="CE194">
            <v>48123614879.903488</v>
          </cell>
          <cell r="CR194">
            <v>982200.70615444856</v>
          </cell>
        </row>
        <row r="195">
          <cell r="CE195">
            <v>62273706239.444427</v>
          </cell>
          <cell r="CR195">
            <v>1977505.7125042868</v>
          </cell>
        </row>
        <row r="196">
          <cell r="CE196">
            <v>79169144592.25737</v>
          </cell>
          <cell r="CR196">
            <v>3876402.2712528282</v>
          </cell>
        </row>
        <row r="197">
          <cell r="CE197">
            <v>100795756806.52589</v>
          </cell>
          <cell r="CR197">
            <v>7756746.9242383828</v>
          </cell>
        </row>
        <row r="198">
          <cell r="CE198">
            <v>128637630213.66808</v>
          </cell>
          <cell r="CR198">
            <v>15790463.196773509</v>
          </cell>
        </row>
        <row r="199">
          <cell r="CE199">
            <v>162236002660.00714</v>
          </cell>
          <cell r="CR199">
            <v>34237852.953774855</v>
          </cell>
        </row>
        <row r="200">
          <cell r="CE200">
            <v>202303910149.64526</v>
          </cell>
          <cell r="CR200">
            <v>74444552.240102619</v>
          </cell>
        </row>
        <row r="201">
          <cell r="CE201">
            <v>245881273274.61511</v>
          </cell>
          <cell r="CR201">
            <v>74444552.240102619</v>
          </cell>
        </row>
      </sheetData>
      <sheetData sheetId="5">
        <row r="6">
          <cell r="AJ6">
            <v>1035</v>
          </cell>
        </row>
        <row r="7">
          <cell r="AJ7">
            <v>3240.4166666666665</v>
          </cell>
        </row>
        <row r="8">
          <cell r="AJ8">
            <v>7550.0595238095239</v>
          </cell>
        </row>
        <row r="9">
          <cell r="AJ9">
            <v>16330.059523809523</v>
          </cell>
        </row>
        <row r="10">
          <cell r="AJ10">
            <v>33973.392857142855</v>
          </cell>
        </row>
        <row r="11">
          <cell r="AJ11">
            <v>69568.392857142855</v>
          </cell>
        </row>
        <row r="12">
          <cell r="AJ12">
            <v>138467.48376623375</v>
          </cell>
        </row>
        <row r="13">
          <cell r="AJ13">
            <v>280884.98376623378</v>
          </cell>
        </row>
        <row r="14">
          <cell r="AJ14">
            <v>562460.36838161841</v>
          </cell>
        </row>
        <row r="15">
          <cell r="AJ15">
            <v>1123237.5112387612</v>
          </cell>
        </row>
        <row r="16">
          <cell r="AJ16">
            <v>2240677.5112387612</v>
          </cell>
        </row>
        <row r="17">
          <cell r="AJ17">
            <v>4468357.5112387612</v>
          </cell>
        </row>
        <row r="18">
          <cell r="AJ18">
            <v>8911011.6288858205</v>
          </cell>
        </row>
        <row r="19">
          <cell r="AJ19">
            <v>17773731.628885821</v>
          </cell>
        </row>
        <row r="20">
          <cell r="AJ20">
            <v>35458750.576254241</v>
          </cell>
        </row>
        <row r="21">
          <cell r="AJ21">
            <v>70756030.576254249</v>
          </cell>
        </row>
        <row r="51">
          <cell r="AJ51">
            <v>1288.6109999999999</v>
          </cell>
        </row>
        <row r="52">
          <cell r="AJ52">
            <v>4060.4944166666664</v>
          </cell>
        </row>
        <row r="53">
          <cell r="AJ53">
            <v>9504.7290238095229</v>
          </cell>
        </row>
        <row r="54">
          <cell r="AJ54">
            <v>20491.502023809524</v>
          </cell>
        </row>
        <row r="55">
          <cell r="AJ55">
            <v>42643.806107142853</v>
          </cell>
        </row>
        <row r="56">
          <cell r="AJ56">
            <v>86657.064107142854</v>
          </cell>
        </row>
        <row r="57">
          <cell r="AJ57">
            <v>172801.20351623377</v>
          </cell>
        </row>
        <row r="58">
          <cell r="AJ58">
            <v>350245.62126623379</v>
          </cell>
        </row>
        <row r="59">
          <cell r="AJ59">
            <v>694058.45388161845</v>
          </cell>
        </row>
        <row r="60">
          <cell r="AJ60">
            <v>1384069.5194887614</v>
          </cell>
        </row>
        <row r="61">
          <cell r="AJ61">
            <v>2747167.2329887613</v>
          </cell>
        </row>
        <row r="62">
          <cell r="AJ62">
            <v>5485288.3124887608</v>
          </cell>
        </row>
        <row r="63">
          <cell r="AJ63">
            <v>10898199.42263582</v>
          </cell>
        </row>
        <row r="64">
          <cell r="AJ64">
            <v>21743410.348135822</v>
          </cell>
        </row>
        <row r="65">
          <cell r="AJ65">
            <v>43260040.812504239</v>
          </cell>
        </row>
        <row r="66">
          <cell r="AJ66">
            <v>101721318.07625425</v>
          </cell>
        </row>
        <row r="96">
          <cell r="AJ96">
            <v>1411.75125</v>
          </cell>
        </row>
        <row r="97">
          <cell r="AJ97">
            <v>4412.4436819125021</v>
          </cell>
        </row>
        <row r="98">
          <cell r="AJ98">
            <v>10388.356505522457</v>
          </cell>
        </row>
        <row r="99">
          <cell r="AJ99">
            <v>22193.205195280338</v>
          </cell>
        </row>
        <row r="100">
          <cell r="AJ100">
            <v>45653.283294888744</v>
          </cell>
        </row>
        <row r="101">
          <cell r="AJ101">
            <v>91844.234604328027</v>
          </cell>
        </row>
        <row r="102">
          <cell r="AJ102">
            <v>184873.65676432895</v>
          </cell>
        </row>
        <row r="103">
          <cell r="AJ103">
            <v>369943.79067245708</v>
          </cell>
        </row>
        <row r="104">
          <cell r="AJ104">
            <v>726215.39487432875</v>
          </cell>
        </row>
        <row r="105">
          <cell r="AJ105">
            <v>1448378.3187077292</v>
          </cell>
        </row>
        <row r="106">
          <cell r="AJ106">
            <v>2862883.4185413616</v>
          </cell>
        </row>
        <row r="107">
          <cell r="AJ107">
            <v>5719532.0543295024</v>
          </cell>
        </row>
        <row r="108">
          <cell r="AJ108">
            <v>11352325.720905786</v>
          </cell>
        </row>
        <row r="109">
          <cell r="AJ109">
            <v>22607648.951602347</v>
          </cell>
        </row>
        <row r="110">
          <cell r="AJ110">
            <v>45054377.969565026</v>
          </cell>
        </row>
        <row r="111">
          <cell r="AJ111">
            <v>135556600.59324038</v>
          </cell>
        </row>
        <row r="141">
          <cell r="AJ141">
            <v>1158.2865000000002</v>
          </cell>
        </row>
        <row r="142">
          <cell r="AJ142">
            <v>3797.2984166666661</v>
          </cell>
        </row>
        <row r="143">
          <cell r="AJ143">
            <v>8979.2302738095223</v>
          </cell>
        </row>
        <row r="144">
          <cell r="AJ144">
            <v>19347.37702380952</v>
          </cell>
        </row>
        <row r="145">
          <cell r="AJ145">
            <v>39864.338357142849</v>
          </cell>
        </row>
        <row r="146">
          <cell r="AJ146">
            <v>80401.494857142854</v>
          </cell>
        </row>
        <row r="147">
          <cell r="AJ147">
            <v>159805.29351623377</v>
          </cell>
        </row>
        <row r="148">
          <cell r="AJ148">
            <v>321896.6337662338</v>
          </cell>
        </row>
        <row r="149">
          <cell r="AJ149">
            <v>624275.52738161839</v>
          </cell>
        </row>
        <row r="150">
          <cell r="AJ150">
            <v>1242247.1932387613</v>
          </cell>
        </row>
        <row r="151">
          <cell r="AJ151">
            <v>2442759.3982387614</v>
          </cell>
        </row>
        <row r="152">
          <cell r="AJ152">
            <v>4838455.4212387605</v>
          </cell>
        </row>
        <row r="153">
          <cell r="AJ153">
            <v>9590553.3708858211</v>
          </cell>
        </row>
        <row r="154">
          <cell r="AJ154">
            <v>18958247.103385821</v>
          </cell>
        </row>
        <row r="155">
          <cell r="AJ155">
            <v>37706353.790754244</v>
          </cell>
        </row>
        <row r="156">
          <cell r="AJ156">
            <v>156323441.70125425</v>
          </cell>
        </row>
        <row r="186">
          <cell r="AJ186">
            <v>633.14100000000008</v>
          </cell>
        </row>
        <row r="187">
          <cell r="AJ187">
            <v>2174.5849166666667</v>
          </cell>
        </row>
        <row r="188">
          <cell r="AJ188">
            <v>5173.4317738095233</v>
          </cell>
        </row>
        <row r="189">
          <cell r="AJ189">
            <v>11233.809523809523</v>
          </cell>
        </row>
        <row r="190">
          <cell r="AJ190">
            <v>23182.509857142857</v>
          </cell>
        </row>
        <row r="191">
          <cell r="AJ191">
            <v>46718.718107142857</v>
          </cell>
        </row>
        <row r="192">
          <cell r="AJ192">
            <v>91610.770266233769</v>
          </cell>
        </row>
        <row r="193">
          <cell r="AJ193">
            <v>185620.68126623373</v>
          </cell>
        </row>
        <row r="194">
          <cell r="AJ194">
            <v>354505.08588161843</v>
          </cell>
        </row>
        <row r="195">
          <cell r="AJ195">
            <v>701230.06273876131</v>
          </cell>
        </row>
        <row r="196">
          <cell r="AJ196">
            <v>1378223.1892387611</v>
          </cell>
        </row>
        <row r="197">
          <cell r="AJ197">
            <v>2705066.8912387611</v>
          </cell>
        </row>
        <row r="198">
          <cell r="AJ198">
            <v>5357424.0933858212</v>
          </cell>
        </row>
        <row r="199">
          <cell r="AJ199">
            <v>10533236.10863582</v>
          </cell>
        </row>
        <row r="200">
          <cell r="AJ200">
            <v>20908973.813754242</v>
          </cell>
        </row>
        <row r="201">
          <cell r="AJ201">
            <v>156323441.70125425</v>
          </cell>
        </row>
      </sheetData>
      <sheetData sheetId="6" refreshError="1"/>
      <sheetData sheetId="7" refreshError="1"/>
      <sheetData sheetId="8" refreshError="1"/>
      <sheetData sheetId="9">
        <row r="5">
          <cell r="J5">
            <v>0.42666666666666675</v>
          </cell>
          <cell r="K5">
            <v>0.42666666666666675</v>
          </cell>
          <cell r="L5">
            <v>0.42666666666666675</v>
          </cell>
          <cell r="M5">
            <v>0.42666666666666675</v>
          </cell>
          <cell r="N5">
            <v>0.42666666666666675</v>
          </cell>
          <cell r="AC5">
            <v>14</v>
          </cell>
          <cell r="AD5">
            <v>14</v>
          </cell>
          <cell r="AE5">
            <v>14</v>
          </cell>
          <cell r="AF5">
            <v>14</v>
          </cell>
          <cell r="AG5">
            <v>14</v>
          </cell>
        </row>
        <row r="6">
          <cell r="J6">
            <v>0.8533333333333335</v>
          </cell>
          <cell r="K6">
            <v>0.8533333333333335</v>
          </cell>
          <cell r="L6">
            <v>0.8533333333333335</v>
          </cell>
          <cell r="M6">
            <v>0.8533333333333335</v>
          </cell>
          <cell r="N6">
            <v>0.8533333333333335</v>
          </cell>
          <cell r="AC6">
            <v>28</v>
          </cell>
          <cell r="AD6">
            <v>28</v>
          </cell>
          <cell r="AE6">
            <v>28</v>
          </cell>
          <cell r="AF6">
            <v>28</v>
          </cell>
          <cell r="AG6">
            <v>28</v>
          </cell>
        </row>
        <row r="7">
          <cell r="J7">
            <v>1.2800000000000002</v>
          </cell>
          <cell r="K7">
            <v>1.2800000000000002</v>
          </cell>
          <cell r="L7">
            <v>1.2800000000000002</v>
          </cell>
          <cell r="M7">
            <v>1.2800000000000002</v>
          </cell>
          <cell r="N7">
            <v>1.2800000000000002</v>
          </cell>
          <cell r="AC7">
            <v>42</v>
          </cell>
          <cell r="AD7">
            <v>42</v>
          </cell>
          <cell r="AE7">
            <v>42</v>
          </cell>
          <cell r="AF7">
            <v>42</v>
          </cell>
          <cell r="AG7">
            <v>42</v>
          </cell>
        </row>
        <row r="8">
          <cell r="J8">
            <v>1.706666666666667</v>
          </cell>
          <cell r="K8">
            <v>1.706666666666667</v>
          </cell>
          <cell r="L8">
            <v>1.706666666666667</v>
          </cell>
          <cell r="M8">
            <v>1.706666666666667</v>
          </cell>
          <cell r="N8">
            <v>1.706666666666667</v>
          </cell>
          <cell r="AC8">
            <v>56</v>
          </cell>
          <cell r="AD8">
            <v>56</v>
          </cell>
          <cell r="AE8">
            <v>56</v>
          </cell>
          <cell r="AF8">
            <v>56</v>
          </cell>
          <cell r="AG8">
            <v>56</v>
          </cell>
        </row>
        <row r="9">
          <cell r="J9">
            <v>2.1333333333333333</v>
          </cell>
          <cell r="K9">
            <v>2.1333333333333333</v>
          </cell>
          <cell r="L9">
            <v>2.1333333333333333</v>
          </cell>
          <cell r="M9">
            <v>2.1333333333333333</v>
          </cell>
          <cell r="N9">
            <v>2.1333333333333333</v>
          </cell>
          <cell r="AC9">
            <v>70</v>
          </cell>
          <cell r="AD9">
            <v>70</v>
          </cell>
          <cell r="AE9">
            <v>70</v>
          </cell>
          <cell r="AF9">
            <v>70</v>
          </cell>
          <cell r="AG9">
            <v>70</v>
          </cell>
        </row>
        <row r="10">
          <cell r="J10">
            <v>2.56</v>
          </cell>
          <cell r="K10">
            <v>2.56</v>
          </cell>
          <cell r="L10">
            <v>2.56</v>
          </cell>
          <cell r="M10">
            <v>2.56</v>
          </cell>
          <cell r="N10">
            <v>2.56</v>
          </cell>
          <cell r="AC10">
            <v>84</v>
          </cell>
          <cell r="AD10">
            <v>84</v>
          </cell>
          <cell r="AE10">
            <v>84</v>
          </cell>
          <cell r="AF10">
            <v>84</v>
          </cell>
          <cell r="AG10">
            <v>84</v>
          </cell>
        </row>
        <row r="11">
          <cell r="J11">
            <v>2.9866666666666668</v>
          </cell>
          <cell r="K11">
            <v>2.9866666666666668</v>
          </cell>
          <cell r="L11">
            <v>2.9866666666666668</v>
          </cell>
          <cell r="M11">
            <v>2.9866666666666668</v>
          </cell>
          <cell r="N11">
            <v>2.9866666666666668</v>
          </cell>
          <cell r="AC11">
            <v>98</v>
          </cell>
          <cell r="AD11">
            <v>98</v>
          </cell>
          <cell r="AE11">
            <v>98</v>
          </cell>
          <cell r="AF11">
            <v>98</v>
          </cell>
          <cell r="AG11">
            <v>98</v>
          </cell>
        </row>
        <row r="12">
          <cell r="J12">
            <v>3.4133333333333331</v>
          </cell>
          <cell r="K12">
            <v>3.4133333333333331</v>
          </cell>
          <cell r="L12">
            <v>3.4133333333333331</v>
          </cell>
          <cell r="M12">
            <v>3.4133333333333331</v>
          </cell>
          <cell r="N12">
            <v>3.4133333333333331</v>
          </cell>
          <cell r="AC12">
            <v>112</v>
          </cell>
          <cell r="AD12">
            <v>112</v>
          </cell>
          <cell r="AE12">
            <v>112</v>
          </cell>
          <cell r="AF12">
            <v>112</v>
          </cell>
          <cell r="AG12">
            <v>112</v>
          </cell>
        </row>
        <row r="13">
          <cell r="J13">
            <v>3.84</v>
          </cell>
          <cell r="K13">
            <v>3.84</v>
          </cell>
          <cell r="L13">
            <v>3.84</v>
          </cell>
          <cell r="M13">
            <v>3.84</v>
          </cell>
          <cell r="N13">
            <v>3.84</v>
          </cell>
          <cell r="AC13">
            <v>126</v>
          </cell>
          <cell r="AD13">
            <v>126</v>
          </cell>
          <cell r="AE13">
            <v>126</v>
          </cell>
          <cell r="AF13">
            <v>126</v>
          </cell>
          <cell r="AG13">
            <v>126</v>
          </cell>
        </row>
        <row r="14">
          <cell r="J14">
            <v>4.2666666666666666</v>
          </cell>
          <cell r="K14">
            <v>4.2666666666666666</v>
          </cell>
          <cell r="L14">
            <v>4.2666666666666666</v>
          </cell>
          <cell r="M14">
            <v>4.2666666666666666</v>
          </cell>
          <cell r="N14">
            <v>4.2666666666666666</v>
          </cell>
          <cell r="AC14">
            <v>140</v>
          </cell>
          <cell r="AD14">
            <v>140</v>
          </cell>
          <cell r="AE14">
            <v>140</v>
          </cell>
          <cell r="AF14">
            <v>140</v>
          </cell>
          <cell r="AG14">
            <v>140</v>
          </cell>
        </row>
        <row r="15">
          <cell r="J15">
            <v>4.681111111111111</v>
          </cell>
          <cell r="K15">
            <v>4.681111111111111</v>
          </cell>
          <cell r="L15">
            <v>4.681111111111111</v>
          </cell>
          <cell r="M15">
            <v>4.681111111111111</v>
          </cell>
          <cell r="N15">
            <v>4.681111111111111</v>
          </cell>
          <cell r="AC15">
            <v>166.33333333333334</v>
          </cell>
          <cell r="AD15">
            <v>166.33333333333334</v>
          </cell>
          <cell r="AE15">
            <v>166.33333333333334</v>
          </cell>
          <cell r="AF15">
            <v>166.33333333333334</v>
          </cell>
          <cell r="AG15">
            <v>166.33333333333334</v>
          </cell>
        </row>
        <row r="16">
          <cell r="J16">
            <v>5.0955555555555554</v>
          </cell>
          <cell r="K16">
            <v>5.0955555555555554</v>
          </cell>
          <cell r="L16">
            <v>5.0955555555555554</v>
          </cell>
          <cell r="M16">
            <v>5.0955555555555554</v>
          </cell>
          <cell r="N16">
            <v>5.0955555555555554</v>
          </cell>
          <cell r="AC16">
            <v>192.66666666666666</v>
          </cell>
          <cell r="AD16">
            <v>192.66666666666666</v>
          </cell>
          <cell r="AE16">
            <v>192.66666666666666</v>
          </cell>
          <cell r="AF16">
            <v>192.66666666666666</v>
          </cell>
          <cell r="AG16">
            <v>192.66666666666666</v>
          </cell>
        </row>
        <row r="17">
          <cell r="J17">
            <v>5.51</v>
          </cell>
          <cell r="K17">
            <v>5.51</v>
          </cell>
          <cell r="L17">
            <v>5.51</v>
          </cell>
          <cell r="M17">
            <v>5.51</v>
          </cell>
          <cell r="N17">
            <v>5.51</v>
          </cell>
          <cell r="AC17">
            <v>219</v>
          </cell>
          <cell r="AD17">
            <v>219</v>
          </cell>
          <cell r="AE17">
            <v>219</v>
          </cell>
          <cell r="AF17">
            <v>219</v>
          </cell>
          <cell r="AG17">
            <v>219</v>
          </cell>
        </row>
        <row r="18">
          <cell r="J18">
            <v>5.9244444444444433</v>
          </cell>
          <cell r="K18">
            <v>5.9244444444444433</v>
          </cell>
          <cell r="L18">
            <v>5.9244444444444433</v>
          </cell>
          <cell r="M18">
            <v>5.9244444444444433</v>
          </cell>
          <cell r="N18">
            <v>5.9244444444444433</v>
          </cell>
          <cell r="AC18">
            <v>245.33333333333331</v>
          </cell>
          <cell r="AD18">
            <v>245.33333333333331</v>
          </cell>
          <cell r="AE18">
            <v>245.33333333333331</v>
          </cell>
          <cell r="AF18">
            <v>245.33333333333331</v>
          </cell>
          <cell r="AG18">
            <v>245.33333333333331</v>
          </cell>
        </row>
        <row r="19">
          <cell r="J19">
            <v>6.3388888888888886</v>
          </cell>
          <cell r="K19">
            <v>6.3388888888888886</v>
          </cell>
          <cell r="L19">
            <v>6.3388888888888886</v>
          </cell>
          <cell r="M19">
            <v>6.3388888888888886</v>
          </cell>
          <cell r="N19">
            <v>6.3388888888888886</v>
          </cell>
          <cell r="AC19">
            <v>271.66666666666663</v>
          </cell>
          <cell r="AD19">
            <v>271.66666666666663</v>
          </cell>
          <cell r="AE19">
            <v>271.66666666666663</v>
          </cell>
          <cell r="AF19">
            <v>271.66666666666663</v>
          </cell>
          <cell r="AG19">
            <v>271.66666666666663</v>
          </cell>
        </row>
        <row r="20">
          <cell r="J20">
            <v>6.7533333333333321</v>
          </cell>
          <cell r="K20">
            <v>6.7533333333333321</v>
          </cell>
          <cell r="L20">
            <v>6.7533333333333321</v>
          </cell>
          <cell r="M20">
            <v>6.7533333333333321</v>
          </cell>
          <cell r="N20">
            <v>6.7533333333333321</v>
          </cell>
          <cell r="AC20">
            <v>298</v>
          </cell>
          <cell r="AD20">
            <v>298</v>
          </cell>
          <cell r="AE20">
            <v>298</v>
          </cell>
          <cell r="AF20">
            <v>298</v>
          </cell>
          <cell r="AG20">
            <v>298</v>
          </cell>
        </row>
        <row r="21">
          <cell r="J21">
            <v>7.1677777777777765</v>
          </cell>
          <cell r="K21">
            <v>7.1677777777777765</v>
          </cell>
          <cell r="L21">
            <v>7.1677777777777765</v>
          </cell>
          <cell r="M21">
            <v>7.1677777777777765</v>
          </cell>
          <cell r="N21">
            <v>7.1677777777777765</v>
          </cell>
          <cell r="AC21">
            <v>324.33333333333331</v>
          </cell>
          <cell r="AD21">
            <v>324.33333333333331</v>
          </cell>
          <cell r="AE21">
            <v>324.33333333333331</v>
          </cell>
          <cell r="AF21">
            <v>324.33333333333331</v>
          </cell>
          <cell r="AG21">
            <v>324.33333333333331</v>
          </cell>
        </row>
        <row r="22">
          <cell r="J22">
            <v>7.5822222222222209</v>
          </cell>
          <cell r="K22">
            <v>7.5822222222222209</v>
          </cell>
          <cell r="L22">
            <v>7.5822222222222209</v>
          </cell>
          <cell r="M22">
            <v>7.5822222222222209</v>
          </cell>
          <cell r="N22">
            <v>7.5822222222222209</v>
          </cell>
          <cell r="AC22">
            <v>350.66666666666663</v>
          </cell>
          <cell r="AD22">
            <v>350.66666666666663</v>
          </cell>
          <cell r="AE22">
            <v>350.66666666666663</v>
          </cell>
          <cell r="AF22">
            <v>350.66666666666663</v>
          </cell>
          <cell r="AG22">
            <v>350.66666666666663</v>
          </cell>
        </row>
        <row r="23">
          <cell r="J23">
            <v>7.9966666666666653</v>
          </cell>
          <cell r="K23">
            <v>7.9966666666666653</v>
          </cell>
          <cell r="L23">
            <v>7.9966666666666653</v>
          </cell>
          <cell r="M23">
            <v>7.9966666666666653</v>
          </cell>
          <cell r="N23">
            <v>7.9966666666666653</v>
          </cell>
          <cell r="AC23">
            <v>377</v>
          </cell>
          <cell r="AD23">
            <v>377</v>
          </cell>
          <cell r="AE23">
            <v>377</v>
          </cell>
          <cell r="AF23">
            <v>377</v>
          </cell>
          <cell r="AG23">
            <v>377</v>
          </cell>
        </row>
        <row r="24">
          <cell r="J24">
            <v>8.4111111111111097</v>
          </cell>
          <cell r="K24">
            <v>8.4111111111111097</v>
          </cell>
          <cell r="L24">
            <v>8.4111111111111097</v>
          </cell>
          <cell r="M24">
            <v>8.4111111111111097</v>
          </cell>
          <cell r="N24">
            <v>8.4111111111111097</v>
          </cell>
          <cell r="AC24">
            <v>403.33333333333331</v>
          </cell>
          <cell r="AD24">
            <v>403.33333333333331</v>
          </cell>
          <cell r="AE24">
            <v>403.33333333333331</v>
          </cell>
          <cell r="AF24">
            <v>403.33333333333331</v>
          </cell>
          <cell r="AG24">
            <v>403.33333333333331</v>
          </cell>
        </row>
        <row r="25">
          <cell r="J25">
            <v>9.1144444444444428</v>
          </cell>
          <cell r="K25">
            <v>9.1144444444444428</v>
          </cell>
          <cell r="L25">
            <v>9.1144444444444428</v>
          </cell>
          <cell r="M25">
            <v>9.1144444444444428</v>
          </cell>
          <cell r="N25">
            <v>9.1144444444444428</v>
          </cell>
          <cell r="AC25">
            <v>469.66666666666663</v>
          </cell>
          <cell r="AD25">
            <v>469.66666666666663</v>
          </cell>
          <cell r="AE25">
            <v>469.66666666666663</v>
          </cell>
          <cell r="AF25">
            <v>469.66666666666663</v>
          </cell>
          <cell r="AG25">
            <v>469.66666666666663</v>
          </cell>
        </row>
        <row r="26">
          <cell r="J26">
            <v>9.8177777777777759</v>
          </cell>
          <cell r="K26">
            <v>9.8177777777777759</v>
          </cell>
          <cell r="L26">
            <v>9.8177777777777759</v>
          </cell>
          <cell r="M26">
            <v>9.8177777777777759</v>
          </cell>
          <cell r="N26">
            <v>9.8177777777777759</v>
          </cell>
          <cell r="AC26">
            <v>536</v>
          </cell>
          <cell r="AD26">
            <v>536</v>
          </cell>
          <cell r="AE26">
            <v>536</v>
          </cell>
          <cell r="AF26">
            <v>536</v>
          </cell>
          <cell r="AG26">
            <v>536</v>
          </cell>
        </row>
        <row r="27">
          <cell r="J27">
            <v>10.521111111111111</v>
          </cell>
          <cell r="K27">
            <v>10.521111111111111</v>
          </cell>
          <cell r="L27">
            <v>10.521111111111111</v>
          </cell>
          <cell r="M27">
            <v>10.521111111111111</v>
          </cell>
          <cell r="N27">
            <v>10.521111111111111</v>
          </cell>
          <cell r="AC27">
            <v>602.33333333333337</v>
          </cell>
          <cell r="AD27">
            <v>602.33333333333337</v>
          </cell>
          <cell r="AE27">
            <v>602.33333333333337</v>
          </cell>
          <cell r="AF27">
            <v>602.33333333333337</v>
          </cell>
          <cell r="AG27">
            <v>602.33333333333337</v>
          </cell>
        </row>
        <row r="28">
          <cell r="J28">
            <v>11.224444444444444</v>
          </cell>
          <cell r="K28">
            <v>11.224444444444444</v>
          </cell>
          <cell r="L28">
            <v>11.224444444444444</v>
          </cell>
          <cell r="M28">
            <v>11.224444444444444</v>
          </cell>
          <cell r="N28">
            <v>11.224444444444444</v>
          </cell>
          <cell r="AC28">
            <v>668.66666666666674</v>
          </cell>
          <cell r="AD28">
            <v>668.66666666666674</v>
          </cell>
          <cell r="AE28">
            <v>668.66666666666674</v>
          </cell>
          <cell r="AF28">
            <v>668.66666666666674</v>
          </cell>
          <cell r="AG28">
            <v>668.66666666666674</v>
          </cell>
        </row>
        <row r="29">
          <cell r="J29">
            <v>11.927777777777777</v>
          </cell>
          <cell r="K29">
            <v>11.927777777777777</v>
          </cell>
          <cell r="L29">
            <v>11.927777777777777</v>
          </cell>
          <cell r="M29">
            <v>11.927777777777777</v>
          </cell>
          <cell r="N29">
            <v>11.927777777777777</v>
          </cell>
          <cell r="AC29">
            <v>735</v>
          </cell>
          <cell r="AD29">
            <v>735</v>
          </cell>
          <cell r="AE29">
            <v>735</v>
          </cell>
          <cell r="AF29">
            <v>735</v>
          </cell>
          <cell r="AG29">
            <v>735</v>
          </cell>
        </row>
        <row r="30">
          <cell r="J30">
            <v>12.63111111111111</v>
          </cell>
          <cell r="K30">
            <v>12.63111111111111</v>
          </cell>
          <cell r="L30">
            <v>12.63111111111111</v>
          </cell>
          <cell r="M30">
            <v>12.63111111111111</v>
          </cell>
          <cell r="N30">
            <v>12.63111111111111</v>
          </cell>
          <cell r="AC30">
            <v>801.33333333333337</v>
          </cell>
          <cell r="AD30">
            <v>801.33333333333337</v>
          </cell>
          <cell r="AE30">
            <v>801.33333333333337</v>
          </cell>
          <cell r="AF30">
            <v>801.33333333333337</v>
          </cell>
          <cell r="AG30">
            <v>801.33333333333337</v>
          </cell>
        </row>
        <row r="31">
          <cell r="J31">
            <v>13.334444444444443</v>
          </cell>
          <cell r="K31">
            <v>13.334444444444443</v>
          </cell>
          <cell r="L31">
            <v>13.334444444444443</v>
          </cell>
          <cell r="M31">
            <v>13.334444444444443</v>
          </cell>
          <cell r="N31">
            <v>13.334444444444443</v>
          </cell>
          <cell r="AC31">
            <v>867.66666666666674</v>
          </cell>
          <cell r="AD31">
            <v>867.66666666666674</v>
          </cell>
          <cell r="AE31">
            <v>867.66666666666674</v>
          </cell>
          <cell r="AF31">
            <v>867.66666666666674</v>
          </cell>
          <cell r="AG31">
            <v>867.66666666666674</v>
          </cell>
        </row>
        <row r="32">
          <cell r="J32">
            <v>14.037777777777777</v>
          </cell>
          <cell r="K32">
            <v>14.037777777777777</v>
          </cell>
          <cell r="L32">
            <v>14.037777777777777</v>
          </cell>
          <cell r="M32">
            <v>14.037777777777777</v>
          </cell>
          <cell r="N32">
            <v>14.037777777777777</v>
          </cell>
          <cell r="AC32">
            <v>934</v>
          </cell>
          <cell r="AD32">
            <v>934</v>
          </cell>
          <cell r="AE32">
            <v>934</v>
          </cell>
          <cell r="AF32">
            <v>934</v>
          </cell>
          <cell r="AG32">
            <v>934</v>
          </cell>
        </row>
        <row r="33">
          <cell r="J33">
            <v>14.74111111111111</v>
          </cell>
          <cell r="K33">
            <v>14.74111111111111</v>
          </cell>
          <cell r="L33">
            <v>14.74111111111111</v>
          </cell>
          <cell r="M33">
            <v>14.74111111111111</v>
          </cell>
          <cell r="N33">
            <v>14.74111111111111</v>
          </cell>
          <cell r="AC33">
            <v>1000.3333333333335</v>
          </cell>
          <cell r="AD33">
            <v>1000.3333333333335</v>
          </cell>
          <cell r="AE33">
            <v>1000.3333333333335</v>
          </cell>
          <cell r="AF33">
            <v>1000.3333333333335</v>
          </cell>
          <cell r="AG33">
            <v>1000.3333333333335</v>
          </cell>
        </row>
        <row r="34">
          <cell r="J34">
            <v>15.444444444444445</v>
          </cell>
          <cell r="K34">
            <v>15.444444444444445</v>
          </cell>
          <cell r="L34">
            <v>15.444444444444445</v>
          </cell>
          <cell r="M34">
            <v>15.444444444444445</v>
          </cell>
          <cell r="N34">
            <v>15.444444444444445</v>
          </cell>
          <cell r="AC34">
            <v>1066.6666666666667</v>
          </cell>
          <cell r="AD34">
            <v>1066.6666666666667</v>
          </cell>
          <cell r="AE34">
            <v>1066.6666666666667</v>
          </cell>
          <cell r="AF34">
            <v>1066.6666666666667</v>
          </cell>
          <cell r="AG34">
            <v>1066.6666666666667</v>
          </cell>
        </row>
        <row r="35">
          <cell r="J35">
            <v>16.535</v>
          </cell>
          <cell r="K35">
            <v>16.535</v>
          </cell>
          <cell r="L35">
            <v>16.535</v>
          </cell>
          <cell r="M35">
            <v>16.535</v>
          </cell>
          <cell r="N35">
            <v>16.535</v>
          </cell>
          <cell r="AC35">
            <v>1178</v>
          </cell>
          <cell r="AD35">
            <v>1178</v>
          </cell>
          <cell r="AE35">
            <v>1178</v>
          </cell>
          <cell r="AF35">
            <v>1178</v>
          </cell>
          <cell r="AG35">
            <v>1178</v>
          </cell>
        </row>
        <row r="36">
          <cell r="J36">
            <v>17.625555555555557</v>
          </cell>
          <cell r="K36">
            <v>17.625555555555557</v>
          </cell>
          <cell r="L36">
            <v>17.625555555555557</v>
          </cell>
          <cell r="M36">
            <v>17.625555555555557</v>
          </cell>
          <cell r="N36">
            <v>17.625555555555557</v>
          </cell>
          <cell r="AC36">
            <v>1289.3333333333335</v>
          </cell>
          <cell r="AD36">
            <v>1289.3333333333335</v>
          </cell>
          <cell r="AE36">
            <v>1289.3333333333335</v>
          </cell>
          <cell r="AF36">
            <v>1289.3333333333335</v>
          </cell>
          <cell r="AG36">
            <v>1289.3333333333335</v>
          </cell>
        </row>
        <row r="37">
          <cell r="J37">
            <v>18.716111111111111</v>
          </cell>
          <cell r="K37">
            <v>18.716111111111111</v>
          </cell>
          <cell r="L37">
            <v>18.716111111111111</v>
          </cell>
          <cell r="M37">
            <v>18.716111111111111</v>
          </cell>
          <cell r="N37">
            <v>18.716111111111111</v>
          </cell>
          <cell r="AC37">
            <v>1400.6666666666667</v>
          </cell>
          <cell r="AD37">
            <v>1400.6666666666667</v>
          </cell>
          <cell r="AE37">
            <v>1400.6666666666667</v>
          </cell>
          <cell r="AF37">
            <v>1400.6666666666667</v>
          </cell>
          <cell r="AG37">
            <v>1400.6666666666667</v>
          </cell>
        </row>
        <row r="38">
          <cell r="J38">
            <v>19.806666666666668</v>
          </cell>
          <cell r="K38">
            <v>19.806666666666668</v>
          </cell>
          <cell r="L38">
            <v>19.806666666666668</v>
          </cell>
          <cell r="M38">
            <v>19.806666666666668</v>
          </cell>
          <cell r="N38">
            <v>19.806666666666668</v>
          </cell>
          <cell r="AC38">
            <v>1512</v>
          </cell>
          <cell r="AD38">
            <v>1512</v>
          </cell>
          <cell r="AE38">
            <v>1512</v>
          </cell>
          <cell r="AF38">
            <v>1512</v>
          </cell>
          <cell r="AG38">
            <v>1512</v>
          </cell>
        </row>
        <row r="39">
          <cell r="J39">
            <v>20.897222222222222</v>
          </cell>
          <cell r="K39">
            <v>20.897222222222222</v>
          </cell>
          <cell r="L39">
            <v>20.897222222222222</v>
          </cell>
          <cell r="M39">
            <v>20.897222222222222</v>
          </cell>
          <cell r="N39">
            <v>20.897222222222222</v>
          </cell>
          <cell r="AC39">
            <v>1623.3333333333335</v>
          </cell>
          <cell r="AD39">
            <v>1623.3333333333335</v>
          </cell>
          <cell r="AE39">
            <v>1623.3333333333335</v>
          </cell>
          <cell r="AF39">
            <v>1623.3333333333335</v>
          </cell>
          <cell r="AG39">
            <v>1623.3333333333335</v>
          </cell>
        </row>
        <row r="40">
          <cell r="J40">
            <v>21.987777777777779</v>
          </cell>
          <cell r="K40">
            <v>21.987777777777779</v>
          </cell>
          <cell r="L40">
            <v>21.987777777777779</v>
          </cell>
          <cell r="M40">
            <v>21.987777777777779</v>
          </cell>
          <cell r="N40">
            <v>21.987777777777779</v>
          </cell>
          <cell r="AC40">
            <v>1734.6666666666667</v>
          </cell>
          <cell r="AD40">
            <v>1734.6666666666667</v>
          </cell>
          <cell r="AE40">
            <v>1734.6666666666667</v>
          </cell>
          <cell r="AF40">
            <v>1734.6666666666667</v>
          </cell>
          <cell r="AG40">
            <v>1734.6666666666667</v>
          </cell>
        </row>
        <row r="41">
          <cell r="J41">
            <v>23.078333333333333</v>
          </cell>
          <cell r="K41">
            <v>23.078333333333333</v>
          </cell>
          <cell r="L41">
            <v>23.078333333333333</v>
          </cell>
          <cell r="M41">
            <v>23.078333333333333</v>
          </cell>
          <cell r="N41">
            <v>23.078333333333333</v>
          </cell>
          <cell r="AC41">
            <v>1846</v>
          </cell>
          <cell r="AD41">
            <v>1846</v>
          </cell>
          <cell r="AE41">
            <v>1846</v>
          </cell>
          <cell r="AF41">
            <v>1846</v>
          </cell>
          <cell r="AG41">
            <v>1846</v>
          </cell>
        </row>
        <row r="42">
          <cell r="J42">
            <v>24.16888888888889</v>
          </cell>
          <cell r="K42">
            <v>24.16888888888889</v>
          </cell>
          <cell r="L42">
            <v>24.16888888888889</v>
          </cell>
          <cell r="M42">
            <v>24.16888888888889</v>
          </cell>
          <cell r="N42">
            <v>24.16888888888889</v>
          </cell>
          <cell r="AC42">
            <v>1957.3333333333335</v>
          </cell>
          <cell r="AD42">
            <v>1957.3333333333335</v>
          </cell>
          <cell r="AE42">
            <v>1957.3333333333335</v>
          </cell>
          <cell r="AF42">
            <v>1957.3333333333335</v>
          </cell>
          <cell r="AG42">
            <v>1957.3333333333335</v>
          </cell>
        </row>
        <row r="43">
          <cell r="J43">
            <v>25.259444444444448</v>
          </cell>
          <cell r="K43">
            <v>25.259444444444448</v>
          </cell>
          <cell r="L43">
            <v>25.259444444444448</v>
          </cell>
          <cell r="M43">
            <v>25.259444444444448</v>
          </cell>
          <cell r="N43">
            <v>25.259444444444448</v>
          </cell>
          <cell r="AC43">
            <v>2068.666666666667</v>
          </cell>
          <cell r="AD43">
            <v>2068.666666666667</v>
          </cell>
          <cell r="AE43">
            <v>2068.666666666667</v>
          </cell>
          <cell r="AF43">
            <v>2068.666666666667</v>
          </cell>
          <cell r="AG43">
            <v>2068.666666666667</v>
          </cell>
        </row>
        <row r="44">
          <cell r="J44">
            <v>26.35</v>
          </cell>
          <cell r="K44">
            <v>26.35</v>
          </cell>
          <cell r="L44">
            <v>26.35</v>
          </cell>
          <cell r="M44">
            <v>26.35</v>
          </cell>
          <cell r="N44">
            <v>26.35</v>
          </cell>
          <cell r="AC44">
            <v>2180</v>
          </cell>
          <cell r="AD44">
            <v>2180</v>
          </cell>
          <cell r="AE44">
            <v>2180</v>
          </cell>
          <cell r="AF44">
            <v>2180</v>
          </cell>
          <cell r="AG44">
            <v>2180</v>
          </cell>
        </row>
        <row r="45">
          <cell r="J45">
            <v>26.85425</v>
          </cell>
          <cell r="K45">
            <v>26.85425</v>
          </cell>
          <cell r="L45">
            <v>26.85425</v>
          </cell>
          <cell r="M45">
            <v>26.85425</v>
          </cell>
          <cell r="N45">
            <v>26.85425</v>
          </cell>
          <cell r="AC45">
            <v>2243</v>
          </cell>
          <cell r="AD45">
            <v>2243</v>
          </cell>
          <cell r="AE45">
            <v>2243</v>
          </cell>
          <cell r="AF45">
            <v>2243</v>
          </cell>
          <cell r="AG45">
            <v>2243</v>
          </cell>
        </row>
        <row r="46">
          <cell r="J46">
            <v>27.358499999999999</v>
          </cell>
          <cell r="K46">
            <v>27.358499999999999</v>
          </cell>
          <cell r="L46">
            <v>27.358499999999999</v>
          </cell>
          <cell r="M46">
            <v>27.358499999999999</v>
          </cell>
          <cell r="N46">
            <v>27.358499999999999</v>
          </cell>
          <cell r="AC46">
            <v>2306</v>
          </cell>
          <cell r="AD46">
            <v>2306</v>
          </cell>
          <cell r="AE46">
            <v>2306</v>
          </cell>
          <cell r="AF46">
            <v>2306</v>
          </cell>
          <cell r="AG46">
            <v>2306</v>
          </cell>
        </row>
        <row r="47">
          <cell r="J47">
            <v>27.862750000000002</v>
          </cell>
          <cell r="K47">
            <v>27.862750000000002</v>
          </cell>
          <cell r="L47">
            <v>27.862750000000002</v>
          </cell>
          <cell r="M47">
            <v>27.862750000000002</v>
          </cell>
          <cell r="N47">
            <v>27.862750000000002</v>
          </cell>
          <cell r="AC47">
            <v>2369</v>
          </cell>
          <cell r="AD47">
            <v>2369</v>
          </cell>
          <cell r="AE47">
            <v>2369</v>
          </cell>
          <cell r="AF47">
            <v>2369</v>
          </cell>
          <cell r="AG47">
            <v>2369</v>
          </cell>
        </row>
        <row r="48">
          <cell r="J48">
            <v>28.367000000000001</v>
          </cell>
          <cell r="K48">
            <v>28.367000000000001</v>
          </cell>
          <cell r="L48">
            <v>28.367000000000001</v>
          </cell>
          <cell r="M48">
            <v>28.367000000000001</v>
          </cell>
          <cell r="N48">
            <v>28.367000000000001</v>
          </cell>
          <cell r="AC48">
            <v>2432</v>
          </cell>
          <cell r="AD48">
            <v>2432</v>
          </cell>
          <cell r="AE48">
            <v>2432</v>
          </cell>
          <cell r="AF48">
            <v>2432</v>
          </cell>
          <cell r="AG48">
            <v>2432</v>
          </cell>
        </row>
        <row r="49">
          <cell r="J49">
            <v>28.87125</v>
          </cell>
          <cell r="K49">
            <v>28.87125</v>
          </cell>
          <cell r="L49">
            <v>28.87125</v>
          </cell>
          <cell r="M49">
            <v>28.87125</v>
          </cell>
          <cell r="N49">
            <v>28.87125</v>
          </cell>
          <cell r="AC49">
            <v>2495</v>
          </cell>
          <cell r="AD49">
            <v>2495</v>
          </cell>
          <cell r="AE49">
            <v>2495</v>
          </cell>
          <cell r="AF49">
            <v>2495</v>
          </cell>
          <cell r="AG49">
            <v>2495</v>
          </cell>
        </row>
        <row r="50">
          <cell r="J50">
            <v>29.375499999999999</v>
          </cell>
          <cell r="K50">
            <v>29.375499999999999</v>
          </cell>
          <cell r="L50">
            <v>29.375499999999999</v>
          </cell>
          <cell r="M50">
            <v>29.375499999999999</v>
          </cell>
          <cell r="N50">
            <v>29.375499999999999</v>
          </cell>
          <cell r="AC50">
            <v>2558</v>
          </cell>
          <cell r="AD50">
            <v>2558</v>
          </cell>
          <cell r="AE50">
            <v>2558</v>
          </cell>
          <cell r="AF50">
            <v>2558</v>
          </cell>
          <cell r="AG50">
            <v>2558</v>
          </cell>
        </row>
        <row r="51">
          <cell r="J51">
            <v>29.879749999999998</v>
          </cell>
          <cell r="K51">
            <v>29.879749999999998</v>
          </cell>
          <cell r="L51">
            <v>29.879749999999998</v>
          </cell>
          <cell r="M51">
            <v>29.879749999999998</v>
          </cell>
          <cell r="N51">
            <v>29.879749999999998</v>
          </cell>
          <cell r="AC51">
            <v>2621</v>
          </cell>
          <cell r="AD51">
            <v>2621</v>
          </cell>
          <cell r="AE51">
            <v>2621</v>
          </cell>
          <cell r="AF51">
            <v>2621</v>
          </cell>
          <cell r="AG51">
            <v>2621</v>
          </cell>
        </row>
        <row r="52">
          <cell r="J52">
            <v>30.384</v>
          </cell>
          <cell r="K52">
            <v>30.384</v>
          </cell>
          <cell r="L52">
            <v>30.384</v>
          </cell>
          <cell r="M52">
            <v>30.384</v>
          </cell>
          <cell r="N52">
            <v>30.384</v>
          </cell>
          <cell r="AC52">
            <v>2684</v>
          </cell>
          <cell r="AD52">
            <v>2684</v>
          </cell>
          <cell r="AE52">
            <v>2684</v>
          </cell>
          <cell r="AF52">
            <v>2684</v>
          </cell>
          <cell r="AG52">
            <v>2684</v>
          </cell>
        </row>
        <row r="53">
          <cell r="J53">
            <v>30.888249999999999</v>
          </cell>
          <cell r="K53">
            <v>30.888249999999999</v>
          </cell>
          <cell r="L53">
            <v>30.888249999999999</v>
          </cell>
          <cell r="M53">
            <v>30.888249999999999</v>
          </cell>
          <cell r="N53">
            <v>30.888249999999999</v>
          </cell>
          <cell r="AC53">
            <v>2747</v>
          </cell>
          <cell r="AD53">
            <v>2747</v>
          </cell>
          <cell r="AE53">
            <v>2747</v>
          </cell>
          <cell r="AF53">
            <v>2747</v>
          </cell>
          <cell r="AG53">
            <v>2747</v>
          </cell>
        </row>
        <row r="54">
          <cell r="J54">
            <v>31.392499999999998</v>
          </cell>
          <cell r="K54">
            <v>31.392499999999998</v>
          </cell>
          <cell r="L54">
            <v>31.392499999999998</v>
          </cell>
          <cell r="M54">
            <v>31.392499999999998</v>
          </cell>
          <cell r="N54">
            <v>31.392499999999998</v>
          </cell>
          <cell r="AC54">
            <v>2810</v>
          </cell>
          <cell r="AD54">
            <v>2810</v>
          </cell>
          <cell r="AE54">
            <v>2810</v>
          </cell>
          <cell r="AF54">
            <v>2810</v>
          </cell>
          <cell r="AG54">
            <v>2810</v>
          </cell>
        </row>
        <row r="55">
          <cell r="J55">
            <v>32.120916666666666</v>
          </cell>
          <cell r="K55">
            <v>32.120916666666666</v>
          </cell>
          <cell r="L55">
            <v>32.120916666666666</v>
          </cell>
          <cell r="M55">
            <v>32.120916666666666</v>
          </cell>
          <cell r="N55">
            <v>32.120916666666666</v>
          </cell>
          <cell r="AC55">
            <v>2895</v>
          </cell>
          <cell r="AD55">
            <v>2895</v>
          </cell>
          <cell r="AE55">
            <v>2895</v>
          </cell>
          <cell r="AF55">
            <v>2895</v>
          </cell>
          <cell r="AG55">
            <v>2895</v>
          </cell>
        </row>
        <row r="56">
          <cell r="J56">
            <v>32.849333333333334</v>
          </cell>
          <cell r="K56">
            <v>32.849333333333334</v>
          </cell>
          <cell r="L56">
            <v>32.849333333333334</v>
          </cell>
          <cell r="M56">
            <v>32.849333333333334</v>
          </cell>
          <cell r="N56">
            <v>32.849333333333334</v>
          </cell>
          <cell r="AC56">
            <v>2980</v>
          </cell>
          <cell r="AD56">
            <v>2980</v>
          </cell>
          <cell r="AE56">
            <v>2980</v>
          </cell>
          <cell r="AF56">
            <v>2980</v>
          </cell>
          <cell r="AG56">
            <v>2980</v>
          </cell>
        </row>
        <row r="57">
          <cell r="J57">
            <v>33.577750000000002</v>
          </cell>
          <cell r="K57">
            <v>33.577750000000002</v>
          </cell>
          <cell r="L57">
            <v>33.577750000000002</v>
          </cell>
          <cell r="M57">
            <v>33.577750000000002</v>
          </cell>
          <cell r="N57">
            <v>33.577750000000002</v>
          </cell>
          <cell r="AC57">
            <v>3065</v>
          </cell>
          <cell r="AD57">
            <v>3065</v>
          </cell>
          <cell r="AE57">
            <v>3065</v>
          </cell>
          <cell r="AF57">
            <v>3065</v>
          </cell>
          <cell r="AG57">
            <v>3065</v>
          </cell>
        </row>
        <row r="58">
          <cell r="J58">
            <v>34.30616666666667</v>
          </cell>
          <cell r="K58">
            <v>34.30616666666667</v>
          </cell>
          <cell r="L58">
            <v>34.30616666666667</v>
          </cell>
          <cell r="M58">
            <v>34.30616666666667</v>
          </cell>
          <cell r="N58">
            <v>34.30616666666667</v>
          </cell>
          <cell r="AC58">
            <v>3150</v>
          </cell>
          <cell r="AD58">
            <v>3150</v>
          </cell>
          <cell r="AE58">
            <v>3150</v>
          </cell>
          <cell r="AF58">
            <v>3150</v>
          </cell>
          <cell r="AG58">
            <v>3150</v>
          </cell>
        </row>
        <row r="59">
          <cell r="J59">
            <v>35.03458333333333</v>
          </cell>
          <cell r="K59">
            <v>35.03458333333333</v>
          </cell>
          <cell r="L59">
            <v>35.03458333333333</v>
          </cell>
          <cell r="M59">
            <v>35.03458333333333</v>
          </cell>
          <cell r="N59">
            <v>35.03458333333333</v>
          </cell>
          <cell r="AC59">
            <v>3235</v>
          </cell>
          <cell r="AD59">
            <v>3235</v>
          </cell>
          <cell r="AE59">
            <v>3235</v>
          </cell>
          <cell r="AF59">
            <v>3235</v>
          </cell>
          <cell r="AG59">
            <v>3235</v>
          </cell>
        </row>
        <row r="60">
          <cell r="J60">
            <v>35.763000000000005</v>
          </cell>
          <cell r="K60">
            <v>35.763000000000005</v>
          </cell>
          <cell r="L60">
            <v>35.763000000000005</v>
          </cell>
          <cell r="M60">
            <v>35.763000000000005</v>
          </cell>
          <cell r="N60">
            <v>35.763000000000005</v>
          </cell>
          <cell r="AC60">
            <v>3320</v>
          </cell>
          <cell r="AD60">
            <v>3320</v>
          </cell>
          <cell r="AE60">
            <v>3320</v>
          </cell>
          <cell r="AF60">
            <v>3320</v>
          </cell>
          <cell r="AG60">
            <v>3320</v>
          </cell>
        </row>
        <row r="61">
          <cell r="J61">
            <v>36.491416666666666</v>
          </cell>
          <cell r="K61">
            <v>36.491416666666666</v>
          </cell>
          <cell r="L61">
            <v>36.491416666666666</v>
          </cell>
          <cell r="M61">
            <v>36.491416666666666</v>
          </cell>
          <cell r="N61">
            <v>36.491416666666666</v>
          </cell>
          <cell r="AC61">
            <v>3405</v>
          </cell>
          <cell r="AD61">
            <v>3405</v>
          </cell>
          <cell r="AE61">
            <v>3405</v>
          </cell>
          <cell r="AF61">
            <v>3405</v>
          </cell>
          <cell r="AG61">
            <v>3405</v>
          </cell>
        </row>
        <row r="62">
          <cell r="J62">
            <v>37.219833333333334</v>
          </cell>
          <cell r="K62">
            <v>37.219833333333334</v>
          </cell>
          <cell r="L62">
            <v>37.219833333333334</v>
          </cell>
          <cell r="M62">
            <v>37.219833333333334</v>
          </cell>
          <cell r="N62">
            <v>37.219833333333334</v>
          </cell>
          <cell r="AC62">
            <v>3490</v>
          </cell>
          <cell r="AD62">
            <v>3490</v>
          </cell>
          <cell r="AE62">
            <v>3490</v>
          </cell>
          <cell r="AF62">
            <v>3490</v>
          </cell>
          <cell r="AG62">
            <v>3490</v>
          </cell>
        </row>
        <row r="63">
          <cell r="J63">
            <v>37.948250000000002</v>
          </cell>
          <cell r="K63">
            <v>37.948250000000002</v>
          </cell>
          <cell r="L63">
            <v>37.948250000000002</v>
          </cell>
          <cell r="M63">
            <v>37.948250000000002</v>
          </cell>
          <cell r="N63">
            <v>37.948250000000002</v>
          </cell>
          <cell r="AC63">
            <v>3575</v>
          </cell>
          <cell r="AD63">
            <v>3575</v>
          </cell>
          <cell r="AE63">
            <v>3575</v>
          </cell>
          <cell r="AF63">
            <v>3575</v>
          </cell>
          <cell r="AG63">
            <v>3575</v>
          </cell>
        </row>
        <row r="64">
          <cell r="J64">
            <v>38.676666666666669</v>
          </cell>
          <cell r="K64">
            <v>38.676666666666669</v>
          </cell>
          <cell r="L64">
            <v>38.676666666666669</v>
          </cell>
          <cell r="M64">
            <v>38.676666666666669</v>
          </cell>
          <cell r="N64">
            <v>38.676666666666669</v>
          </cell>
          <cell r="AC64">
            <v>3660</v>
          </cell>
          <cell r="AD64">
            <v>3660</v>
          </cell>
          <cell r="AE64">
            <v>3660</v>
          </cell>
          <cell r="AF64">
            <v>3660</v>
          </cell>
          <cell r="AG64">
            <v>3660</v>
          </cell>
        </row>
        <row r="65">
          <cell r="J65">
            <v>39.770333333333333</v>
          </cell>
          <cell r="K65">
            <v>39.770333333333333</v>
          </cell>
          <cell r="L65">
            <v>39.770333333333333</v>
          </cell>
          <cell r="M65">
            <v>39.770333333333333</v>
          </cell>
          <cell r="N65">
            <v>39.770333333333333</v>
          </cell>
          <cell r="AC65">
            <v>3792</v>
          </cell>
          <cell r="AD65">
            <v>3798</v>
          </cell>
          <cell r="AE65">
            <v>3810</v>
          </cell>
          <cell r="AF65">
            <v>3822</v>
          </cell>
          <cell r="AG65">
            <v>3828</v>
          </cell>
        </row>
        <row r="66">
          <cell r="J66">
            <v>40.864000000000004</v>
          </cell>
          <cell r="K66">
            <v>40.864000000000004</v>
          </cell>
          <cell r="L66">
            <v>40.864000000000004</v>
          </cell>
          <cell r="M66">
            <v>40.864000000000004</v>
          </cell>
          <cell r="N66">
            <v>40.864000000000004</v>
          </cell>
          <cell r="AC66">
            <v>3924</v>
          </cell>
          <cell r="AD66">
            <v>3936</v>
          </cell>
          <cell r="AE66">
            <v>3960</v>
          </cell>
          <cell r="AF66">
            <v>3984</v>
          </cell>
          <cell r="AG66">
            <v>3996</v>
          </cell>
        </row>
        <row r="67">
          <cell r="J67">
            <v>41.957666666666668</v>
          </cell>
          <cell r="K67">
            <v>41.957666666666668</v>
          </cell>
          <cell r="L67">
            <v>41.957666666666668</v>
          </cell>
          <cell r="M67">
            <v>41.957666666666668</v>
          </cell>
          <cell r="N67">
            <v>41.957666666666668</v>
          </cell>
          <cell r="AC67">
            <v>4056</v>
          </cell>
          <cell r="AD67">
            <v>4074</v>
          </cell>
          <cell r="AE67">
            <v>4110</v>
          </cell>
          <cell r="AF67">
            <v>4146</v>
          </cell>
          <cell r="AG67">
            <v>4164</v>
          </cell>
        </row>
        <row r="68">
          <cell r="J68">
            <v>43.051333333333332</v>
          </cell>
          <cell r="K68">
            <v>43.051333333333332</v>
          </cell>
          <cell r="L68">
            <v>43.051333333333332</v>
          </cell>
          <cell r="M68">
            <v>43.051333333333332</v>
          </cell>
          <cell r="N68">
            <v>43.051333333333332</v>
          </cell>
          <cell r="AC68">
            <v>4188</v>
          </cell>
          <cell r="AD68">
            <v>4212</v>
          </cell>
          <cell r="AE68">
            <v>4260</v>
          </cell>
          <cell r="AF68">
            <v>4308</v>
          </cell>
          <cell r="AG68">
            <v>4332</v>
          </cell>
        </row>
        <row r="69">
          <cell r="J69">
            <v>44.144999999999996</v>
          </cell>
          <cell r="K69">
            <v>44.144999999999996</v>
          </cell>
          <cell r="L69">
            <v>44.144999999999996</v>
          </cell>
          <cell r="M69">
            <v>44.144999999999996</v>
          </cell>
          <cell r="N69">
            <v>44.144999999999996</v>
          </cell>
          <cell r="AC69">
            <v>4320</v>
          </cell>
          <cell r="AD69">
            <v>4350</v>
          </cell>
          <cell r="AE69">
            <v>4410</v>
          </cell>
          <cell r="AF69">
            <v>4470</v>
          </cell>
          <cell r="AG69">
            <v>4500</v>
          </cell>
        </row>
        <row r="70">
          <cell r="J70">
            <v>45.238666666666667</v>
          </cell>
          <cell r="K70">
            <v>45.238666666666667</v>
          </cell>
          <cell r="L70">
            <v>45.238666666666667</v>
          </cell>
          <cell r="M70">
            <v>45.238666666666667</v>
          </cell>
          <cell r="N70">
            <v>45.238666666666667</v>
          </cell>
          <cell r="AC70">
            <v>4452</v>
          </cell>
          <cell r="AD70">
            <v>4488</v>
          </cell>
          <cell r="AE70">
            <v>4560</v>
          </cell>
          <cell r="AF70">
            <v>4632</v>
          </cell>
          <cell r="AG70">
            <v>4668</v>
          </cell>
        </row>
        <row r="71">
          <cell r="J71">
            <v>46.332333333333331</v>
          </cell>
          <cell r="K71">
            <v>46.332333333333331</v>
          </cell>
          <cell r="L71">
            <v>46.332333333333331</v>
          </cell>
          <cell r="M71">
            <v>46.332333333333331</v>
          </cell>
          <cell r="N71">
            <v>46.332333333333331</v>
          </cell>
          <cell r="AC71">
            <v>4584</v>
          </cell>
          <cell r="AD71">
            <v>4626</v>
          </cell>
          <cell r="AE71">
            <v>4710</v>
          </cell>
          <cell r="AF71">
            <v>4794</v>
          </cell>
          <cell r="AG71">
            <v>4836</v>
          </cell>
        </row>
        <row r="72">
          <cell r="J72">
            <v>47.426000000000002</v>
          </cell>
          <cell r="K72">
            <v>47.426000000000002</v>
          </cell>
          <cell r="L72">
            <v>47.426000000000002</v>
          </cell>
          <cell r="M72">
            <v>47.426000000000002</v>
          </cell>
          <cell r="N72">
            <v>47.426000000000002</v>
          </cell>
          <cell r="AC72">
            <v>4716</v>
          </cell>
          <cell r="AD72">
            <v>4764</v>
          </cell>
          <cell r="AE72">
            <v>4860</v>
          </cell>
          <cell r="AF72">
            <v>4956</v>
          </cell>
          <cell r="AG72">
            <v>5004</v>
          </cell>
        </row>
        <row r="73">
          <cell r="J73">
            <v>48.519666666666666</v>
          </cell>
          <cell r="K73">
            <v>48.519666666666666</v>
          </cell>
          <cell r="L73">
            <v>48.519666666666666</v>
          </cell>
          <cell r="M73">
            <v>48.519666666666666</v>
          </cell>
          <cell r="N73">
            <v>48.519666666666666</v>
          </cell>
          <cell r="AC73">
            <v>4848</v>
          </cell>
          <cell r="AD73">
            <v>4902</v>
          </cell>
          <cell r="AE73">
            <v>5010</v>
          </cell>
          <cell r="AF73">
            <v>5118</v>
          </cell>
          <cell r="AG73">
            <v>5172</v>
          </cell>
        </row>
        <row r="74">
          <cell r="J74">
            <v>49.61333333333333</v>
          </cell>
          <cell r="K74">
            <v>49.61333333333333</v>
          </cell>
          <cell r="L74">
            <v>49.61333333333333</v>
          </cell>
          <cell r="M74">
            <v>49.61333333333333</v>
          </cell>
          <cell r="N74">
            <v>49.61333333333333</v>
          </cell>
          <cell r="AC74">
            <v>4980</v>
          </cell>
          <cell r="AD74">
            <v>5040</v>
          </cell>
          <cell r="AE74">
            <v>5160</v>
          </cell>
          <cell r="AF74">
            <v>5280</v>
          </cell>
          <cell r="AG74">
            <v>5340</v>
          </cell>
        </row>
        <row r="75">
          <cell r="J75">
            <v>50.822999999999993</v>
          </cell>
          <cell r="K75">
            <v>50.822999999999993</v>
          </cell>
          <cell r="L75">
            <v>50.822999999999993</v>
          </cell>
          <cell r="M75">
            <v>50.822999999999993</v>
          </cell>
          <cell r="N75">
            <v>50.822999999999993</v>
          </cell>
          <cell r="AC75">
            <v>5156</v>
          </cell>
          <cell r="AD75">
            <v>5222</v>
          </cell>
          <cell r="AE75">
            <v>5354</v>
          </cell>
          <cell r="AF75">
            <v>5486</v>
          </cell>
          <cell r="AG75">
            <v>5552</v>
          </cell>
        </row>
        <row r="76">
          <cell r="J76">
            <v>52.032666666666664</v>
          </cell>
          <cell r="K76">
            <v>52.032666666666664</v>
          </cell>
          <cell r="L76">
            <v>52.032666666666664</v>
          </cell>
          <cell r="M76">
            <v>52.032666666666664</v>
          </cell>
          <cell r="N76">
            <v>52.032666666666664</v>
          </cell>
          <cell r="AC76">
            <v>5332</v>
          </cell>
          <cell r="AD76">
            <v>5404</v>
          </cell>
          <cell r="AE76">
            <v>5548</v>
          </cell>
          <cell r="AF76">
            <v>5692</v>
          </cell>
          <cell r="AG76">
            <v>5764</v>
          </cell>
        </row>
        <row r="77">
          <cell r="J77">
            <v>53.242333333333335</v>
          </cell>
          <cell r="K77">
            <v>53.242333333333335</v>
          </cell>
          <cell r="L77">
            <v>53.242333333333335</v>
          </cell>
          <cell r="M77">
            <v>53.242333333333335</v>
          </cell>
          <cell r="N77">
            <v>53.242333333333335</v>
          </cell>
          <cell r="AC77">
            <v>5508</v>
          </cell>
          <cell r="AD77">
            <v>5586</v>
          </cell>
          <cell r="AE77">
            <v>5742</v>
          </cell>
          <cell r="AF77">
            <v>5898</v>
          </cell>
          <cell r="AG77">
            <v>5976</v>
          </cell>
        </row>
        <row r="78">
          <cell r="J78">
            <v>54.451999999999998</v>
          </cell>
          <cell r="K78">
            <v>54.451999999999998</v>
          </cell>
          <cell r="L78">
            <v>54.451999999999998</v>
          </cell>
          <cell r="M78">
            <v>54.451999999999998</v>
          </cell>
          <cell r="N78">
            <v>54.451999999999998</v>
          </cell>
          <cell r="AC78">
            <v>5684</v>
          </cell>
          <cell r="AD78">
            <v>5768</v>
          </cell>
          <cell r="AE78">
            <v>5936</v>
          </cell>
          <cell r="AF78">
            <v>6104</v>
          </cell>
          <cell r="AG78">
            <v>6188</v>
          </cell>
        </row>
        <row r="79">
          <cell r="J79">
            <v>55.661666666666662</v>
          </cell>
          <cell r="K79">
            <v>55.661666666666662</v>
          </cell>
          <cell r="L79">
            <v>55.661666666666662</v>
          </cell>
          <cell r="M79">
            <v>55.661666666666662</v>
          </cell>
          <cell r="N79">
            <v>55.661666666666662</v>
          </cell>
          <cell r="AC79">
            <v>5860</v>
          </cell>
          <cell r="AD79">
            <v>5950</v>
          </cell>
          <cell r="AE79">
            <v>6130</v>
          </cell>
          <cell r="AF79">
            <v>6310</v>
          </cell>
          <cell r="AG79">
            <v>6400</v>
          </cell>
        </row>
        <row r="80">
          <cell r="J80">
            <v>56.871333333333332</v>
          </cell>
          <cell r="K80">
            <v>56.871333333333332</v>
          </cell>
          <cell r="L80">
            <v>56.871333333333332</v>
          </cell>
          <cell r="M80">
            <v>56.871333333333332</v>
          </cell>
          <cell r="N80">
            <v>56.871333333333332</v>
          </cell>
          <cell r="AC80">
            <v>6036</v>
          </cell>
          <cell r="AD80">
            <v>6132</v>
          </cell>
          <cell r="AE80">
            <v>6324</v>
          </cell>
          <cell r="AF80">
            <v>6516</v>
          </cell>
          <cell r="AG80">
            <v>6612</v>
          </cell>
        </row>
        <row r="81">
          <cell r="J81">
            <v>58.081000000000003</v>
          </cell>
          <cell r="K81">
            <v>58.081000000000003</v>
          </cell>
          <cell r="L81">
            <v>58.081000000000003</v>
          </cell>
          <cell r="M81">
            <v>58.081000000000003</v>
          </cell>
          <cell r="N81">
            <v>58.081000000000003</v>
          </cell>
          <cell r="AC81">
            <v>6212</v>
          </cell>
          <cell r="AD81">
            <v>6314</v>
          </cell>
          <cell r="AE81">
            <v>6518</v>
          </cell>
          <cell r="AF81">
            <v>6722</v>
          </cell>
          <cell r="AG81">
            <v>6824</v>
          </cell>
        </row>
        <row r="82">
          <cell r="J82">
            <v>59.290666666666667</v>
          </cell>
          <cell r="K82">
            <v>59.290666666666667</v>
          </cell>
          <cell r="L82">
            <v>59.290666666666667</v>
          </cell>
          <cell r="M82">
            <v>59.290666666666667</v>
          </cell>
          <cell r="N82">
            <v>59.290666666666667</v>
          </cell>
          <cell r="AC82">
            <v>6388</v>
          </cell>
          <cell r="AD82">
            <v>6496</v>
          </cell>
          <cell r="AE82">
            <v>6712</v>
          </cell>
          <cell r="AF82">
            <v>6928</v>
          </cell>
          <cell r="AG82">
            <v>7036</v>
          </cell>
        </row>
        <row r="83">
          <cell r="J83">
            <v>60.50033333333333</v>
          </cell>
          <cell r="K83">
            <v>60.50033333333333</v>
          </cell>
          <cell r="L83">
            <v>60.50033333333333</v>
          </cell>
          <cell r="M83">
            <v>60.50033333333333</v>
          </cell>
          <cell r="N83">
            <v>60.50033333333333</v>
          </cell>
          <cell r="AC83">
            <v>6564</v>
          </cell>
          <cell r="AD83">
            <v>6678</v>
          </cell>
          <cell r="AE83">
            <v>6906</v>
          </cell>
          <cell r="AF83">
            <v>7134</v>
          </cell>
          <cell r="AG83">
            <v>7248</v>
          </cell>
        </row>
        <row r="84">
          <cell r="J84">
            <v>61.71</v>
          </cell>
          <cell r="K84">
            <v>61.71</v>
          </cell>
          <cell r="L84">
            <v>61.71</v>
          </cell>
          <cell r="M84">
            <v>61.71</v>
          </cell>
          <cell r="N84">
            <v>61.71</v>
          </cell>
          <cell r="AC84">
            <v>6740</v>
          </cell>
          <cell r="AD84">
            <v>6860</v>
          </cell>
          <cell r="AE84">
            <v>7100</v>
          </cell>
          <cell r="AF84">
            <v>7340</v>
          </cell>
          <cell r="AG84">
            <v>7460</v>
          </cell>
        </row>
        <row r="85">
          <cell r="J85">
            <v>62.139000000000003</v>
          </cell>
          <cell r="K85">
            <v>62.139000000000003</v>
          </cell>
          <cell r="L85">
            <v>62.139000000000003</v>
          </cell>
          <cell r="M85">
            <v>62.139000000000003</v>
          </cell>
          <cell r="N85">
            <v>62.139000000000003</v>
          </cell>
          <cell r="AC85">
            <v>6854</v>
          </cell>
          <cell r="AD85">
            <v>6986</v>
          </cell>
          <cell r="AE85">
            <v>7250</v>
          </cell>
          <cell r="AF85">
            <v>7514</v>
          </cell>
          <cell r="AG85">
            <v>7646</v>
          </cell>
        </row>
        <row r="86">
          <cell r="J86">
            <v>62.567999999999998</v>
          </cell>
          <cell r="K86">
            <v>62.567999999999998</v>
          </cell>
          <cell r="L86">
            <v>62.567999999999998</v>
          </cell>
          <cell r="M86">
            <v>62.567999999999998</v>
          </cell>
          <cell r="N86">
            <v>62.567999999999998</v>
          </cell>
          <cell r="AC86">
            <v>6968</v>
          </cell>
          <cell r="AD86">
            <v>7112</v>
          </cell>
          <cell r="AE86">
            <v>7400</v>
          </cell>
          <cell r="AF86">
            <v>7688</v>
          </cell>
          <cell r="AG86">
            <v>7832</v>
          </cell>
        </row>
        <row r="87">
          <cell r="J87">
            <v>62.997</v>
          </cell>
          <cell r="K87">
            <v>62.997</v>
          </cell>
          <cell r="L87">
            <v>62.997</v>
          </cell>
          <cell r="M87">
            <v>62.997</v>
          </cell>
          <cell r="N87">
            <v>62.997</v>
          </cell>
          <cell r="AC87">
            <v>7082</v>
          </cell>
          <cell r="AD87">
            <v>7238</v>
          </cell>
          <cell r="AE87">
            <v>7550</v>
          </cell>
          <cell r="AF87">
            <v>7862</v>
          </cell>
          <cell r="AG87">
            <v>8018</v>
          </cell>
        </row>
        <row r="88">
          <cell r="J88">
            <v>63.426000000000002</v>
          </cell>
          <cell r="K88">
            <v>63.426000000000002</v>
          </cell>
          <cell r="L88">
            <v>63.426000000000002</v>
          </cell>
          <cell r="M88">
            <v>63.426000000000002</v>
          </cell>
          <cell r="N88">
            <v>63.426000000000002</v>
          </cell>
          <cell r="AC88">
            <v>7196</v>
          </cell>
          <cell r="AD88">
            <v>7364</v>
          </cell>
          <cell r="AE88">
            <v>7700</v>
          </cell>
          <cell r="AF88">
            <v>8036</v>
          </cell>
          <cell r="AG88">
            <v>8204</v>
          </cell>
        </row>
        <row r="89">
          <cell r="J89">
            <v>63.855000000000004</v>
          </cell>
          <cell r="K89">
            <v>63.855000000000004</v>
          </cell>
          <cell r="L89">
            <v>63.855000000000004</v>
          </cell>
          <cell r="M89">
            <v>63.855000000000004</v>
          </cell>
          <cell r="N89">
            <v>63.855000000000004</v>
          </cell>
          <cell r="AC89">
            <v>7310</v>
          </cell>
          <cell r="AD89">
            <v>7490</v>
          </cell>
          <cell r="AE89">
            <v>7850</v>
          </cell>
          <cell r="AF89">
            <v>8210</v>
          </cell>
          <cell r="AG89">
            <v>8390</v>
          </cell>
        </row>
        <row r="90">
          <cell r="J90">
            <v>64.284000000000006</v>
          </cell>
          <cell r="K90">
            <v>64.284000000000006</v>
          </cell>
          <cell r="L90">
            <v>64.284000000000006</v>
          </cell>
          <cell r="M90">
            <v>64.284000000000006</v>
          </cell>
          <cell r="N90">
            <v>64.284000000000006</v>
          </cell>
          <cell r="AC90">
            <v>7424</v>
          </cell>
          <cell r="AD90">
            <v>7616</v>
          </cell>
          <cell r="AE90">
            <v>8000</v>
          </cell>
          <cell r="AF90">
            <v>8384</v>
          </cell>
          <cell r="AG90">
            <v>8576</v>
          </cell>
        </row>
        <row r="91">
          <cell r="J91">
            <v>64.712999999999994</v>
          </cell>
          <cell r="K91">
            <v>64.712999999999994</v>
          </cell>
          <cell r="L91">
            <v>64.712999999999994</v>
          </cell>
          <cell r="M91">
            <v>64.712999999999994</v>
          </cell>
          <cell r="N91">
            <v>64.712999999999994</v>
          </cell>
          <cell r="AC91">
            <v>7538</v>
          </cell>
          <cell r="AD91">
            <v>7742</v>
          </cell>
          <cell r="AE91">
            <v>8150</v>
          </cell>
          <cell r="AF91">
            <v>8558</v>
          </cell>
          <cell r="AG91">
            <v>8762</v>
          </cell>
        </row>
        <row r="92">
          <cell r="J92">
            <v>65.141999999999996</v>
          </cell>
          <cell r="K92">
            <v>65.141999999999996</v>
          </cell>
          <cell r="L92">
            <v>65.141999999999996</v>
          </cell>
          <cell r="M92">
            <v>65.141999999999996</v>
          </cell>
          <cell r="N92">
            <v>65.141999999999996</v>
          </cell>
          <cell r="AC92">
            <v>7652</v>
          </cell>
          <cell r="AD92">
            <v>7868</v>
          </cell>
          <cell r="AE92">
            <v>8300</v>
          </cell>
          <cell r="AF92">
            <v>8732</v>
          </cell>
          <cell r="AG92">
            <v>8948</v>
          </cell>
        </row>
        <row r="93">
          <cell r="J93">
            <v>65.570999999999998</v>
          </cell>
          <cell r="K93">
            <v>65.570999999999998</v>
          </cell>
          <cell r="L93">
            <v>65.570999999999998</v>
          </cell>
          <cell r="M93">
            <v>65.570999999999998</v>
          </cell>
          <cell r="N93">
            <v>65.570999999999998</v>
          </cell>
          <cell r="AC93">
            <v>7766</v>
          </cell>
          <cell r="AD93">
            <v>7994</v>
          </cell>
          <cell r="AE93">
            <v>8450</v>
          </cell>
          <cell r="AF93">
            <v>8906</v>
          </cell>
          <cell r="AG93">
            <v>9134</v>
          </cell>
        </row>
        <row r="94">
          <cell r="J94">
            <v>66</v>
          </cell>
          <cell r="K94">
            <v>66</v>
          </cell>
          <cell r="L94">
            <v>66</v>
          </cell>
          <cell r="M94">
            <v>66</v>
          </cell>
          <cell r="N94">
            <v>66</v>
          </cell>
          <cell r="AC94">
            <v>7880</v>
          </cell>
          <cell r="AD94">
            <v>8120</v>
          </cell>
          <cell r="AE94">
            <v>8600</v>
          </cell>
          <cell r="AF94">
            <v>9080</v>
          </cell>
          <cell r="AG94">
            <v>9320</v>
          </cell>
        </row>
        <row r="95">
          <cell r="J95">
            <v>66</v>
          </cell>
          <cell r="K95">
            <v>66</v>
          </cell>
          <cell r="L95">
            <v>66</v>
          </cell>
          <cell r="M95">
            <v>66</v>
          </cell>
          <cell r="N95">
            <v>66</v>
          </cell>
          <cell r="AC95">
            <v>8018</v>
          </cell>
          <cell r="AD95">
            <v>8276</v>
          </cell>
          <cell r="AE95">
            <v>8792</v>
          </cell>
          <cell r="AF95">
            <v>9230</v>
          </cell>
          <cell r="AG95">
            <v>9446</v>
          </cell>
        </row>
        <row r="96">
          <cell r="J96">
            <v>66</v>
          </cell>
          <cell r="K96">
            <v>66</v>
          </cell>
          <cell r="L96">
            <v>66</v>
          </cell>
          <cell r="M96">
            <v>66</v>
          </cell>
          <cell r="N96">
            <v>66</v>
          </cell>
          <cell r="AC96">
            <v>8156</v>
          </cell>
          <cell r="AD96">
            <v>8432</v>
          </cell>
          <cell r="AE96">
            <v>8984</v>
          </cell>
          <cell r="AF96">
            <v>9380</v>
          </cell>
          <cell r="AG96">
            <v>9572</v>
          </cell>
        </row>
        <row r="97">
          <cell r="J97">
            <v>66</v>
          </cell>
          <cell r="K97">
            <v>66</v>
          </cell>
          <cell r="L97">
            <v>66</v>
          </cell>
          <cell r="M97">
            <v>66</v>
          </cell>
          <cell r="N97">
            <v>66</v>
          </cell>
          <cell r="AC97">
            <v>8294</v>
          </cell>
          <cell r="AD97">
            <v>8588</v>
          </cell>
          <cell r="AE97">
            <v>9176</v>
          </cell>
          <cell r="AF97">
            <v>9530</v>
          </cell>
          <cell r="AG97">
            <v>9698</v>
          </cell>
        </row>
        <row r="98">
          <cell r="J98">
            <v>66</v>
          </cell>
          <cell r="K98">
            <v>66</v>
          </cell>
          <cell r="L98">
            <v>66</v>
          </cell>
          <cell r="M98">
            <v>66</v>
          </cell>
          <cell r="N98">
            <v>66</v>
          </cell>
          <cell r="AC98">
            <v>8432</v>
          </cell>
          <cell r="AD98">
            <v>8744</v>
          </cell>
          <cell r="AE98">
            <v>9368</v>
          </cell>
          <cell r="AF98">
            <v>9680</v>
          </cell>
          <cell r="AG98">
            <v>9824</v>
          </cell>
        </row>
        <row r="99">
          <cell r="J99">
            <v>66</v>
          </cell>
          <cell r="K99">
            <v>66</v>
          </cell>
          <cell r="L99">
            <v>66</v>
          </cell>
          <cell r="M99">
            <v>66</v>
          </cell>
          <cell r="N99">
            <v>66</v>
          </cell>
          <cell r="AC99">
            <v>8570</v>
          </cell>
          <cell r="AD99">
            <v>8900</v>
          </cell>
          <cell r="AE99">
            <v>9560</v>
          </cell>
          <cell r="AF99">
            <v>9830</v>
          </cell>
          <cell r="AG99">
            <v>9950</v>
          </cell>
        </row>
        <row r="100">
          <cell r="J100">
            <v>66</v>
          </cell>
          <cell r="K100">
            <v>66</v>
          </cell>
          <cell r="L100">
            <v>66</v>
          </cell>
          <cell r="M100">
            <v>66</v>
          </cell>
          <cell r="N100">
            <v>66</v>
          </cell>
          <cell r="AC100">
            <v>8708</v>
          </cell>
          <cell r="AD100">
            <v>9056</v>
          </cell>
          <cell r="AE100">
            <v>9752</v>
          </cell>
          <cell r="AF100">
            <v>9980</v>
          </cell>
          <cell r="AG100">
            <v>10076</v>
          </cell>
        </row>
        <row r="101">
          <cell r="J101">
            <v>66</v>
          </cell>
          <cell r="K101">
            <v>66</v>
          </cell>
          <cell r="L101">
            <v>66</v>
          </cell>
          <cell r="M101">
            <v>66</v>
          </cell>
          <cell r="N101">
            <v>66</v>
          </cell>
          <cell r="AC101">
            <v>8846</v>
          </cell>
          <cell r="AD101">
            <v>9212</v>
          </cell>
          <cell r="AE101">
            <v>9944</v>
          </cell>
          <cell r="AF101">
            <v>10130</v>
          </cell>
          <cell r="AG101">
            <v>10202</v>
          </cell>
        </row>
        <row r="102">
          <cell r="J102">
            <v>66</v>
          </cell>
          <cell r="K102">
            <v>66</v>
          </cell>
          <cell r="L102">
            <v>66</v>
          </cell>
          <cell r="M102">
            <v>66</v>
          </cell>
          <cell r="N102">
            <v>66</v>
          </cell>
          <cell r="AC102">
            <v>8984</v>
          </cell>
          <cell r="AD102">
            <v>9368</v>
          </cell>
          <cell r="AE102">
            <v>10136</v>
          </cell>
          <cell r="AF102">
            <v>10280</v>
          </cell>
          <cell r="AG102">
            <v>10328</v>
          </cell>
        </row>
        <row r="103">
          <cell r="J103">
            <v>66</v>
          </cell>
          <cell r="K103">
            <v>66</v>
          </cell>
          <cell r="L103">
            <v>66</v>
          </cell>
          <cell r="M103">
            <v>66</v>
          </cell>
          <cell r="N103">
            <v>66</v>
          </cell>
          <cell r="AC103">
            <v>9122</v>
          </cell>
          <cell r="AD103">
            <v>9524</v>
          </cell>
          <cell r="AE103">
            <v>10328</v>
          </cell>
          <cell r="AF103">
            <v>10430</v>
          </cell>
          <cell r="AG103">
            <v>10454</v>
          </cell>
        </row>
        <row r="104">
          <cell r="J104">
            <v>66</v>
          </cell>
          <cell r="K104">
            <v>66</v>
          </cell>
          <cell r="L104">
            <v>66</v>
          </cell>
          <cell r="M104">
            <v>66</v>
          </cell>
          <cell r="N104">
            <v>66</v>
          </cell>
          <cell r="AC104">
            <v>9260</v>
          </cell>
          <cell r="AD104">
            <v>9680</v>
          </cell>
          <cell r="AE104">
            <v>10520</v>
          </cell>
          <cell r="AF104">
            <v>10580</v>
          </cell>
          <cell r="AG104">
            <v>10580</v>
          </cell>
        </row>
        <row r="105">
          <cell r="J105">
            <v>66</v>
          </cell>
          <cell r="K105">
            <v>66</v>
          </cell>
          <cell r="L105">
            <v>66</v>
          </cell>
          <cell r="M105">
            <v>66</v>
          </cell>
          <cell r="N105">
            <v>66</v>
          </cell>
          <cell r="AC105">
            <v>9398</v>
          </cell>
          <cell r="AD105">
            <v>9836</v>
          </cell>
          <cell r="AE105">
            <v>10592</v>
          </cell>
          <cell r="AF105">
            <v>10646</v>
          </cell>
          <cell r="AG105">
            <v>10646</v>
          </cell>
        </row>
        <row r="106">
          <cell r="J106">
            <v>66</v>
          </cell>
          <cell r="K106">
            <v>66</v>
          </cell>
          <cell r="L106">
            <v>66</v>
          </cell>
          <cell r="M106">
            <v>66</v>
          </cell>
          <cell r="N106">
            <v>66</v>
          </cell>
          <cell r="AC106">
            <v>9536</v>
          </cell>
          <cell r="AD106">
            <v>9992</v>
          </cell>
          <cell r="AE106">
            <v>10664</v>
          </cell>
          <cell r="AF106">
            <v>10712</v>
          </cell>
          <cell r="AG106">
            <v>10712</v>
          </cell>
        </row>
        <row r="107">
          <cell r="J107">
            <v>66</v>
          </cell>
          <cell r="K107">
            <v>66</v>
          </cell>
          <cell r="L107">
            <v>66</v>
          </cell>
          <cell r="M107">
            <v>66</v>
          </cell>
          <cell r="N107">
            <v>66</v>
          </cell>
          <cell r="AC107">
            <v>9674</v>
          </cell>
          <cell r="AD107">
            <v>10148</v>
          </cell>
          <cell r="AE107">
            <v>10736</v>
          </cell>
          <cell r="AF107">
            <v>10778</v>
          </cell>
          <cell r="AG107">
            <v>10778</v>
          </cell>
        </row>
        <row r="108">
          <cell r="J108">
            <v>66</v>
          </cell>
          <cell r="K108">
            <v>66</v>
          </cell>
          <cell r="L108">
            <v>66</v>
          </cell>
          <cell r="M108">
            <v>66</v>
          </cell>
          <cell r="N108">
            <v>66</v>
          </cell>
          <cell r="AC108">
            <v>9812</v>
          </cell>
          <cell r="AD108">
            <v>10304</v>
          </cell>
          <cell r="AE108">
            <v>10808</v>
          </cell>
          <cell r="AF108">
            <v>10844</v>
          </cell>
          <cell r="AG108">
            <v>10844</v>
          </cell>
        </row>
        <row r="109">
          <cell r="J109">
            <v>66</v>
          </cell>
          <cell r="K109">
            <v>66</v>
          </cell>
          <cell r="L109">
            <v>66</v>
          </cell>
          <cell r="M109">
            <v>66</v>
          </cell>
          <cell r="N109">
            <v>66</v>
          </cell>
          <cell r="AC109">
            <v>9950</v>
          </cell>
          <cell r="AD109">
            <v>10460</v>
          </cell>
          <cell r="AE109">
            <v>10880</v>
          </cell>
          <cell r="AF109">
            <v>10910</v>
          </cell>
          <cell r="AG109">
            <v>10910</v>
          </cell>
        </row>
        <row r="110">
          <cell r="J110">
            <v>66</v>
          </cell>
          <cell r="K110">
            <v>66</v>
          </cell>
          <cell r="L110">
            <v>66</v>
          </cell>
          <cell r="M110">
            <v>66</v>
          </cell>
          <cell r="N110">
            <v>66</v>
          </cell>
          <cell r="AC110">
            <v>10088</v>
          </cell>
          <cell r="AD110">
            <v>10616</v>
          </cell>
          <cell r="AE110">
            <v>10952</v>
          </cell>
          <cell r="AF110">
            <v>10976</v>
          </cell>
          <cell r="AG110">
            <v>10976</v>
          </cell>
        </row>
        <row r="111">
          <cell r="J111">
            <v>66</v>
          </cell>
          <cell r="K111">
            <v>66</v>
          </cell>
          <cell r="L111">
            <v>66</v>
          </cell>
          <cell r="M111">
            <v>66</v>
          </cell>
          <cell r="N111">
            <v>66</v>
          </cell>
          <cell r="AC111">
            <v>10226</v>
          </cell>
          <cell r="AD111">
            <v>10772</v>
          </cell>
          <cell r="AE111">
            <v>11024</v>
          </cell>
          <cell r="AF111">
            <v>11042</v>
          </cell>
          <cell r="AG111">
            <v>11042</v>
          </cell>
        </row>
        <row r="112">
          <cell r="J112">
            <v>66</v>
          </cell>
          <cell r="K112">
            <v>66</v>
          </cell>
          <cell r="L112">
            <v>66</v>
          </cell>
          <cell r="M112">
            <v>66</v>
          </cell>
          <cell r="N112">
            <v>66</v>
          </cell>
          <cell r="AC112">
            <v>10364</v>
          </cell>
          <cell r="AD112">
            <v>10928</v>
          </cell>
          <cell r="AE112">
            <v>11096</v>
          </cell>
          <cell r="AF112">
            <v>11108</v>
          </cell>
          <cell r="AG112">
            <v>11108</v>
          </cell>
        </row>
        <row r="113">
          <cell r="J113">
            <v>66</v>
          </cell>
          <cell r="K113">
            <v>66</v>
          </cell>
          <cell r="L113">
            <v>66</v>
          </cell>
          <cell r="M113">
            <v>66</v>
          </cell>
          <cell r="N113">
            <v>66</v>
          </cell>
          <cell r="AC113">
            <v>10502</v>
          </cell>
          <cell r="AD113">
            <v>11084</v>
          </cell>
          <cell r="AE113">
            <v>11168</v>
          </cell>
          <cell r="AF113">
            <v>11174</v>
          </cell>
          <cell r="AG113">
            <v>11174</v>
          </cell>
        </row>
        <row r="114">
          <cell r="J114">
            <v>66</v>
          </cell>
          <cell r="K114">
            <v>66</v>
          </cell>
          <cell r="L114">
            <v>66</v>
          </cell>
          <cell r="M114">
            <v>66</v>
          </cell>
          <cell r="N114">
            <v>66</v>
          </cell>
          <cell r="AC114">
            <v>10640</v>
          </cell>
          <cell r="AD114">
            <v>11240</v>
          </cell>
          <cell r="AE114">
            <v>11240</v>
          </cell>
          <cell r="AF114">
            <v>11240</v>
          </cell>
          <cell r="AG114">
            <v>11240</v>
          </cell>
        </row>
        <row r="115">
          <cell r="J115">
            <v>66</v>
          </cell>
          <cell r="K115">
            <v>66</v>
          </cell>
          <cell r="L115">
            <v>66</v>
          </cell>
          <cell r="M115">
            <v>66</v>
          </cell>
          <cell r="N115">
            <v>66</v>
          </cell>
          <cell r="AC115">
            <v>10766</v>
          </cell>
          <cell r="AD115">
            <v>11306</v>
          </cell>
          <cell r="AE115">
            <v>11306</v>
          </cell>
          <cell r="AF115">
            <v>11306</v>
          </cell>
          <cell r="AG115">
            <v>11306</v>
          </cell>
        </row>
        <row r="116">
          <cell r="J116">
            <v>66</v>
          </cell>
          <cell r="K116">
            <v>66</v>
          </cell>
          <cell r="L116">
            <v>66</v>
          </cell>
          <cell r="M116">
            <v>66</v>
          </cell>
          <cell r="N116">
            <v>66</v>
          </cell>
          <cell r="AC116">
            <v>10892</v>
          </cell>
          <cell r="AD116">
            <v>11372</v>
          </cell>
          <cell r="AE116">
            <v>11372</v>
          </cell>
          <cell r="AF116">
            <v>11372</v>
          </cell>
          <cell r="AG116">
            <v>11372</v>
          </cell>
        </row>
        <row r="117">
          <cell r="J117">
            <v>66</v>
          </cell>
          <cell r="K117">
            <v>66</v>
          </cell>
          <cell r="L117">
            <v>66</v>
          </cell>
          <cell r="M117">
            <v>66</v>
          </cell>
          <cell r="N117">
            <v>66</v>
          </cell>
          <cell r="AC117">
            <v>11018</v>
          </cell>
          <cell r="AD117">
            <v>11438</v>
          </cell>
          <cell r="AE117">
            <v>11438</v>
          </cell>
          <cell r="AF117">
            <v>11438</v>
          </cell>
          <cell r="AG117">
            <v>11438</v>
          </cell>
        </row>
        <row r="118">
          <cell r="J118">
            <v>66</v>
          </cell>
          <cell r="K118">
            <v>66</v>
          </cell>
          <cell r="L118">
            <v>66</v>
          </cell>
          <cell r="M118">
            <v>66</v>
          </cell>
          <cell r="N118">
            <v>66</v>
          </cell>
          <cell r="AC118">
            <v>11144</v>
          </cell>
          <cell r="AD118">
            <v>11504</v>
          </cell>
          <cell r="AE118">
            <v>11504</v>
          </cell>
          <cell r="AF118">
            <v>11504</v>
          </cell>
          <cell r="AG118">
            <v>11504</v>
          </cell>
        </row>
        <row r="119">
          <cell r="J119">
            <v>66</v>
          </cell>
          <cell r="K119">
            <v>66</v>
          </cell>
          <cell r="L119">
            <v>66</v>
          </cell>
          <cell r="M119">
            <v>66</v>
          </cell>
          <cell r="N119">
            <v>66</v>
          </cell>
          <cell r="AC119">
            <v>11270</v>
          </cell>
          <cell r="AD119">
            <v>11570</v>
          </cell>
          <cell r="AE119">
            <v>11570</v>
          </cell>
          <cell r="AF119">
            <v>11570</v>
          </cell>
          <cell r="AG119">
            <v>11570</v>
          </cell>
        </row>
        <row r="120">
          <cell r="J120">
            <v>66</v>
          </cell>
          <cell r="K120">
            <v>66</v>
          </cell>
          <cell r="L120">
            <v>66</v>
          </cell>
          <cell r="M120">
            <v>66</v>
          </cell>
          <cell r="N120">
            <v>66</v>
          </cell>
          <cell r="AC120">
            <v>11396</v>
          </cell>
          <cell r="AD120">
            <v>11636</v>
          </cell>
          <cell r="AE120">
            <v>11636</v>
          </cell>
          <cell r="AF120">
            <v>11636</v>
          </cell>
          <cell r="AG120">
            <v>11636</v>
          </cell>
        </row>
        <row r="121">
          <cell r="J121">
            <v>66</v>
          </cell>
          <cell r="K121">
            <v>66</v>
          </cell>
          <cell r="L121">
            <v>66</v>
          </cell>
          <cell r="M121">
            <v>66</v>
          </cell>
          <cell r="N121">
            <v>66</v>
          </cell>
          <cell r="AC121">
            <v>11522</v>
          </cell>
          <cell r="AD121">
            <v>11702</v>
          </cell>
          <cell r="AE121">
            <v>11702</v>
          </cell>
          <cell r="AF121">
            <v>11702</v>
          </cell>
          <cell r="AG121">
            <v>11702</v>
          </cell>
        </row>
        <row r="122">
          <cell r="J122">
            <v>66</v>
          </cell>
          <cell r="K122">
            <v>66</v>
          </cell>
          <cell r="L122">
            <v>66</v>
          </cell>
          <cell r="M122">
            <v>66</v>
          </cell>
          <cell r="N122">
            <v>66</v>
          </cell>
          <cell r="AC122">
            <v>11648</v>
          </cell>
          <cell r="AD122">
            <v>11768</v>
          </cell>
          <cell r="AE122">
            <v>11768</v>
          </cell>
          <cell r="AF122">
            <v>11768</v>
          </cell>
          <cell r="AG122">
            <v>11768</v>
          </cell>
        </row>
        <row r="123">
          <cell r="J123">
            <v>66</v>
          </cell>
          <cell r="K123">
            <v>66</v>
          </cell>
          <cell r="L123">
            <v>66</v>
          </cell>
          <cell r="M123">
            <v>66</v>
          </cell>
          <cell r="N123">
            <v>66</v>
          </cell>
          <cell r="AC123">
            <v>11774</v>
          </cell>
          <cell r="AD123">
            <v>11834</v>
          </cell>
          <cell r="AE123">
            <v>11834</v>
          </cell>
          <cell r="AF123">
            <v>11834</v>
          </cell>
          <cell r="AG123">
            <v>11834</v>
          </cell>
        </row>
        <row r="124">
          <cell r="J124">
            <v>66</v>
          </cell>
          <cell r="K124">
            <v>66</v>
          </cell>
          <cell r="L124">
            <v>66</v>
          </cell>
          <cell r="M124">
            <v>66</v>
          </cell>
          <cell r="N124">
            <v>66</v>
          </cell>
          <cell r="AC124">
            <v>11900</v>
          </cell>
          <cell r="AD124">
            <v>11900</v>
          </cell>
          <cell r="AE124">
            <v>11900</v>
          </cell>
          <cell r="AF124">
            <v>11900</v>
          </cell>
          <cell r="AG124">
            <v>11900</v>
          </cell>
        </row>
        <row r="125">
          <cell r="J125">
            <v>66</v>
          </cell>
          <cell r="K125">
            <v>66</v>
          </cell>
          <cell r="L125">
            <v>66</v>
          </cell>
          <cell r="M125">
            <v>66</v>
          </cell>
          <cell r="N125">
            <v>66</v>
          </cell>
          <cell r="AC125">
            <v>11966</v>
          </cell>
          <cell r="AD125">
            <v>11966</v>
          </cell>
          <cell r="AE125">
            <v>11966</v>
          </cell>
          <cell r="AF125">
            <v>11966</v>
          </cell>
          <cell r="AG125">
            <v>11966</v>
          </cell>
        </row>
        <row r="126">
          <cell r="J126">
            <v>66</v>
          </cell>
          <cell r="K126">
            <v>66</v>
          </cell>
          <cell r="L126">
            <v>66</v>
          </cell>
          <cell r="M126">
            <v>66</v>
          </cell>
          <cell r="N126">
            <v>66</v>
          </cell>
          <cell r="AC126">
            <v>12032</v>
          </cell>
          <cell r="AD126">
            <v>12032</v>
          </cell>
          <cell r="AE126">
            <v>12032</v>
          </cell>
          <cell r="AF126">
            <v>12032</v>
          </cell>
          <cell r="AG126">
            <v>12032</v>
          </cell>
        </row>
        <row r="127">
          <cell r="J127">
            <v>66</v>
          </cell>
          <cell r="K127">
            <v>66</v>
          </cell>
          <cell r="L127">
            <v>66</v>
          </cell>
          <cell r="M127">
            <v>66</v>
          </cell>
          <cell r="N127">
            <v>66</v>
          </cell>
          <cell r="AC127">
            <v>12098</v>
          </cell>
          <cell r="AD127">
            <v>12098</v>
          </cell>
          <cell r="AE127">
            <v>12098</v>
          </cell>
          <cell r="AF127">
            <v>12098</v>
          </cell>
          <cell r="AG127">
            <v>12098</v>
          </cell>
        </row>
        <row r="128">
          <cell r="J128">
            <v>66</v>
          </cell>
          <cell r="K128">
            <v>66</v>
          </cell>
          <cell r="L128">
            <v>66</v>
          </cell>
          <cell r="M128">
            <v>66</v>
          </cell>
          <cell r="N128">
            <v>66</v>
          </cell>
          <cell r="AC128">
            <v>12164</v>
          </cell>
          <cell r="AD128">
            <v>12164</v>
          </cell>
          <cell r="AE128">
            <v>12164</v>
          </cell>
          <cell r="AF128">
            <v>12164</v>
          </cell>
          <cell r="AG128">
            <v>12164</v>
          </cell>
        </row>
        <row r="129">
          <cell r="J129">
            <v>66</v>
          </cell>
          <cell r="K129">
            <v>66</v>
          </cell>
          <cell r="L129">
            <v>66</v>
          </cell>
          <cell r="M129">
            <v>66</v>
          </cell>
          <cell r="N129">
            <v>66</v>
          </cell>
          <cell r="AC129">
            <v>12230</v>
          </cell>
          <cell r="AD129">
            <v>12230</v>
          </cell>
          <cell r="AE129">
            <v>12230</v>
          </cell>
          <cell r="AF129">
            <v>12230</v>
          </cell>
          <cell r="AG129">
            <v>12230</v>
          </cell>
        </row>
        <row r="130">
          <cell r="J130">
            <v>66</v>
          </cell>
          <cell r="K130">
            <v>66</v>
          </cell>
          <cell r="L130">
            <v>66</v>
          </cell>
          <cell r="M130">
            <v>66</v>
          </cell>
          <cell r="N130">
            <v>66</v>
          </cell>
          <cell r="AC130">
            <v>12296</v>
          </cell>
          <cell r="AD130">
            <v>12296</v>
          </cell>
          <cell r="AE130">
            <v>12296</v>
          </cell>
          <cell r="AF130">
            <v>12296</v>
          </cell>
          <cell r="AG130">
            <v>12296</v>
          </cell>
        </row>
        <row r="131">
          <cell r="J131">
            <v>66</v>
          </cell>
          <cell r="K131">
            <v>66</v>
          </cell>
          <cell r="L131">
            <v>66</v>
          </cell>
          <cell r="M131">
            <v>66</v>
          </cell>
          <cell r="N131">
            <v>66</v>
          </cell>
          <cell r="AC131">
            <v>12362</v>
          </cell>
          <cell r="AD131">
            <v>12362</v>
          </cell>
          <cell r="AE131">
            <v>12362</v>
          </cell>
          <cell r="AF131">
            <v>12362</v>
          </cell>
          <cell r="AG131">
            <v>12362</v>
          </cell>
        </row>
        <row r="132">
          <cell r="J132">
            <v>66</v>
          </cell>
          <cell r="K132">
            <v>66</v>
          </cell>
          <cell r="L132">
            <v>66</v>
          </cell>
          <cell r="M132">
            <v>66</v>
          </cell>
          <cell r="N132">
            <v>66</v>
          </cell>
          <cell r="AC132">
            <v>12428</v>
          </cell>
          <cell r="AD132">
            <v>12428</v>
          </cell>
          <cell r="AE132">
            <v>12428</v>
          </cell>
          <cell r="AF132">
            <v>12428</v>
          </cell>
          <cell r="AG132">
            <v>12428</v>
          </cell>
        </row>
        <row r="133">
          <cell r="J133">
            <v>66</v>
          </cell>
          <cell r="K133">
            <v>66</v>
          </cell>
          <cell r="L133">
            <v>66</v>
          </cell>
          <cell r="M133">
            <v>66</v>
          </cell>
          <cell r="N133">
            <v>66</v>
          </cell>
          <cell r="AC133">
            <v>12494</v>
          </cell>
          <cell r="AD133">
            <v>12494</v>
          </cell>
          <cell r="AE133">
            <v>12494</v>
          </cell>
          <cell r="AF133">
            <v>12494</v>
          </cell>
          <cell r="AG133">
            <v>12494</v>
          </cell>
        </row>
        <row r="134">
          <cell r="J134">
            <v>66</v>
          </cell>
          <cell r="K134">
            <v>66</v>
          </cell>
          <cell r="L134">
            <v>66</v>
          </cell>
          <cell r="M134">
            <v>66</v>
          </cell>
          <cell r="N134">
            <v>66</v>
          </cell>
          <cell r="AC134">
            <v>12560</v>
          </cell>
          <cell r="AD134">
            <v>12560</v>
          </cell>
          <cell r="AE134">
            <v>12560</v>
          </cell>
          <cell r="AF134">
            <v>12560</v>
          </cell>
          <cell r="AG134">
            <v>12560</v>
          </cell>
        </row>
        <row r="135">
          <cell r="J135">
            <v>66</v>
          </cell>
          <cell r="K135">
            <v>66</v>
          </cell>
          <cell r="L135">
            <v>66</v>
          </cell>
          <cell r="M135">
            <v>66</v>
          </cell>
          <cell r="N135">
            <v>66</v>
          </cell>
          <cell r="AC135">
            <v>12626</v>
          </cell>
          <cell r="AD135">
            <v>12626</v>
          </cell>
          <cell r="AE135">
            <v>12626</v>
          </cell>
          <cell r="AF135">
            <v>12626</v>
          </cell>
          <cell r="AG135">
            <v>12626</v>
          </cell>
        </row>
        <row r="136">
          <cell r="J136">
            <v>66</v>
          </cell>
          <cell r="K136">
            <v>66</v>
          </cell>
          <cell r="L136">
            <v>66</v>
          </cell>
          <cell r="M136">
            <v>66</v>
          </cell>
          <cell r="N136">
            <v>66</v>
          </cell>
          <cell r="AC136">
            <v>12692</v>
          </cell>
          <cell r="AD136">
            <v>12692</v>
          </cell>
          <cell r="AE136">
            <v>12692</v>
          </cell>
          <cell r="AF136">
            <v>12692</v>
          </cell>
          <cell r="AG136">
            <v>12692</v>
          </cell>
        </row>
        <row r="137">
          <cell r="J137">
            <v>66</v>
          </cell>
          <cell r="K137">
            <v>66</v>
          </cell>
          <cell r="L137">
            <v>66</v>
          </cell>
          <cell r="M137">
            <v>66</v>
          </cell>
          <cell r="N137">
            <v>66</v>
          </cell>
          <cell r="AC137">
            <v>12758</v>
          </cell>
          <cell r="AD137">
            <v>12758</v>
          </cell>
          <cell r="AE137">
            <v>12758</v>
          </cell>
          <cell r="AF137">
            <v>12758</v>
          </cell>
          <cell r="AG137">
            <v>12758</v>
          </cell>
        </row>
        <row r="138">
          <cell r="J138">
            <v>66</v>
          </cell>
          <cell r="K138">
            <v>66</v>
          </cell>
          <cell r="L138">
            <v>66</v>
          </cell>
          <cell r="M138">
            <v>66</v>
          </cell>
          <cell r="N138">
            <v>66</v>
          </cell>
          <cell r="AC138">
            <v>12824</v>
          </cell>
          <cell r="AD138">
            <v>12824</v>
          </cell>
          <cell r="AE138">
            <v>12824</v>
          </cell>
          <cell r="AF138">
            <v>12824</v>
          </cell>
          <cell r="AG138">
            <v>12824</v>
          </cell>
        </row>
        <row r="139">
          <cell r="J139">
            <v>66</v>
          </cell>
          <cell r="K139">
            <v>66</v>
          </cell>
          <cell r="L139">
            <v>66</v>
          </cell>
          <cell r="M139">
            <v>66</v>
          </cell>
          <cell r="N139">
            <v>66</v>
          </cell>
          <cell r="AC139">
            <v>12890</v>
          </cell>
          <cell r="AD139">
            <v>12890</v>
          </cell>
          <cell r="AE139">
            <v>12890</v>
          </cell>
          <cell r="AF139">
            <v>12890</v>
          </cell>
          <cell r="AG139">
            <v>12890</v>
          </cell>
        </row>
        <row r="140">
          <cell r="J140">
            <v>66</v>
          </cell>
          <cell r="K140">
            <v>66</v>
          </cell>
          <cell r="L140">
            <v>66</v>
          </cell>
          <cell r="M140">
            <v>66</v>
          </cell>
          <cell r="N140">
            <v>66</v>
          </cell>
          <cell r="AC140">
            <v>12956</v>
          </cell>
          <cell r="AD140">
            <v>12956</v>
          </cell>
          <cell r="AE140">
            <v>12956</v>
          </cell>
          <cell r="AF140">
            <v>12956</v>
          </cell>
          <cell r="AG140">
            <v>12956</v>
          </cell>
        </row>
        <row r="141">
          <cell r="J141">
            <v>66</v>
          </cell>
          <cell r="K141">
            <v>66</v>
          </cell>
          <cell r="L141">
            <v>66</v>
          </cell>
          <cell r="M141">
            <v>66</v>
          </cell>
          <cell r="N141">
            <v>66</v>
          </cell>
          <cell r="AC141">
            <v>13022</v>
          </cell>
          <cell r="AD141">
            <v>13022</v>
          </cell>
          <cell r="AE141">
            <v>13022</v>
          </cell>
          <cell r="AF141">
            <v>13022</v>
          </cell>
          <cell r="AG141">
            <v>13022</v>
          </cell>
        </row>
        <row r="142">
          <cell r="J142">
            <v>66</v>
          </cell>
          <cell r="K142">
            <v>66</v>
          </cell>
          <cell r="L142">
            <v>66</v>
          </cell>
          <cell r="M142">
            <v>66</v>
          </cell>
          <cell r="N142">
            <v>66</v>
          </cell>
          <cell r="AC142">
            <v>13088</v>
          </cell>
          <cell r="AD142">
            <v>13088</v>
          </cell>
          <cell r="AE142">
            <v>13088</v>
          </cell>
          <cell r="AF142">
            <v>13088</v>
          </cell>
          <cell r="AG142">
            <v>13088</v>
          </cell>
        </row>
        <row r="143">
          <cell r="J143">
            <v>66</v>
          </cell>
          <cell r="K143">
            <v>66</v>
          </cell>
          <cell r="L143">
            <v>66</v>
          </cell>
          <cell r="M143">
            <v>66</v>
          </cell>
          <cell r="N143">
            <v>66</v>
          </cell>
          <cell r="AC143">
            <v>13154</v>
          </cell>
          <cell r="AD143">
            <v>13154</v>
          </cell>
          <cell r="AE143">
            <v>13154</v>
          </cell>
          <cell r="AF143">
            <v>13154</v>
          </cell>
          <cell r="AG143">
            <v>13154</v>
          </cell>
        </row>
        <row r="144">
          <cell r="J144">
            <v>66</v>
          </cell>
          <cell r="K144">
            <v>66</v>
          </cell>
          <cell r="L144">
            <v>66</v>
          </cell>
          <cell r="M144">
            <v>66</v>
          </cell>
          <cell r="N144">
            <v>66</v>
          </cell>
          <cell r="AC144">
            <v>13220</v>
          </cell>
          <cell r="AD144">
            <v>13220</v>
          </cell>
          <cell r="AE144">
            <v>13220</v>
          </cell>
          <cell r="AF144">
            <v>13220</v>
          </cell>
          <cell r="AG144">
            <v>13220</v>
          </cell>
        </row>
        <row r="145">
          <cell r="J145">
            <v>66</v>
          </cell>
          <cell r="K145">
            <v>66</v>
          </cell>
          <cell r="L145">
            <v>66</v>
          </cell>
          <cell r="M145">
            <v>66</v>
          </cell>
          <cell r="N145">
            <v>66</v>
          </cell>
          <cell r="AC145">
            <v>13286</v>
          </cell>
          <cell r="AD145">
            <v>13286</v>
          </cell>
          <cell r="AE145">
            <v>13286</v>
          </cell>
          <cell r="AF145">
            <v>13286</v>
          </cell>
          <cell r="AG145">
            <v>13286</v>
          </cell>
        </row>
        <row r="146">
          <cell r="J146">
            <v>66</v>
          </cell>
          <cell r="K146">
            <v>66</v>
          </cell>
          <cell r="L146">
            <v>66</v>
          </cell>
          <cell r="M146">
            <v>66</v>
          </cell>
          <cell r="N146">
            <v>66</v>
          </cell>
          <cell r="AC146">
            <v>13352</v>
          </cell>
          <cell r="AD146">
            <v>13352</v>
          </cell>
          <cell r="AE146">
            <v>13352</v>
          </cell>
          <cell r="AF146">
            <v>13352</v>
          </cell>
          <cell r="AG146">
            <v>13352</v>
          </cell>
        </row>
        <row r="147">
          <cell r="J147">
            <v>66</v>
          </cell>
          <cell r="K147">
            <v>66</v>
          </cell>
          <cell r="L147">
            <v>66</v>
          </cell>
          <cell r="M147">
            <v>66</v>
          </cell>
          <cell r="N147">
            <v>66</v>
          </cell>
          <cell r="AC147">
            <v>13418</v>
          </cell>
          <cell r="AD147">
            <v>13418</v>
          </cell>
          <cell r="AE147">
            <v>13418</v>
          </cell>
          <cell r="AF147">
            <v>13418</v>
          </cell>
          <cell r="AG147">
            <v>13418</v>
          </cell>
        </row>
        <row r="148">
          <cell r="J148">
            <v>66</v>
          </cell>
          <cell r="K148">
            <v>66</v>
          </cell>
          <cell r="L148">
            <v>66</v>
          </cell>
          <cell r="M148">
            <v>66</v>
          </cell>
          <cell r="N148">
            <v>66</v>
          </cell>
          <cell r="AC148">
            <v>13484</v>
          </cell>
          <cell r="AD148">
            <v>13484</v>
          </cell>
          <cell r="AE148">
            <v>13484</v>
          </cell>
          <cell r="AF148">
            <v>13484</v>
          </cell>
          <cell r="AG148">
            <v>13484</v>
          </cell>
        </row>
        <row r="149">
          <cell r="J149">
            <v>66</v>
          </cell>
          <cell r="K149">
            <v>66</v>
          </cell>
          <cell r="L149">
            <v>66</v>
          </cell>
          <cell r="M149">
            <v>66</v>
          </cell>
          <cell r="N149">
            <v>66</v>
          </cell>
          <cell r="AC149">
            <v>13550</v>
          </cell>
          <cell r="AD149">
            <v>13550</v>
          </cell>
          <cell r="AE149">
            <v>13550</v>
          </cell>
          <cell r="AF149">
            <v>13550</v>
          </cell>
          <cell r="AG149">
            <v>13550</v>
          </cell>
        </row>
        <row r="150">
          <cell r="J150">
            <v>66</v>
          </cell>
          <cell r="K150">
            <v>66</v>
          </cell>
          <cell r="L150">
            <v>66</v>
          </cell>
          <cell r="M150">
            <v>66</v>
          </cell>
          <cell r="N150">
            <v>66</v>
          </cell>
          <cell r="AC150">
            <v>13616</v>
          </cell>
          <cell r="AD150">
            <v>13616</v>
          </cell>
          <cell r="AE150">
            <v>13616</v>
          </cell>
          <cell r="AF150">
            <v>13616</v>
          </cell>
          <cell r="AG150">
            <v>13616</v>
          </cell>
        </row>
        <row r="151">
          <cell r="J151">
            <v>66</v>
          </cell>
          <cell r="K151">
            <v>66</v>
          </cell>
          <cell r="L151">
            <v>66</v>
          </cell>
          <cell r="M151">
            <v>66</v>
          </cell>
          <cell r="N151">
            <v>66</v>
          </cell>
          <cell r="AC151">
            <v>13682</v>
          </cell>
          <cell r="AD151">
            <v>13682</v>
          </cell>
          <cell r="AE151">
            <v>13682</v>
          </cell>
          <cell r="AF151">
            <v>13682</v>
          </cell>
          <cell r="AG151">
            <v>13682</v>
          </cell>
        </row>
        <row r="152">
          <cell r="J152">
            <v>66</v>
          </cell>
          <cell r="K152">
            <v>66</v>
          </cell>
          <cell r="L152">
            <v>66</v>
          </cell>
          <cell r="M152">
            <v>66</v>
          </cell>
          <cell r="N152">
            <v>66</v>
          </cell>
          <cell r="AC152">
            <v>13748</v>
          </cell>
          <cell r="AD152">
            <v>13748</v>
          </cell>
          <cell r="AE152">
            <v>13748</v>
          </cell>
          <cell r="AF152">
            <v>13748</v>
          </cell>
          <cell r="AG152">
            <v>13748</v>
          </cell>
        </row>
        <row r="153">
          <cell r="J153">
            <v>66</v>
          </cell>
          <cell r="K153">
            <v>66</v>
          </cell>
          <cell r="L153">
            <v>66</v>
          </cell>
          <cell r="M153">
            <v>66</v>
          </cell>
          <cell r="N153">
            <v>66</v>
          </cell>
          <cell r="AC153">
            <v>13814</v>
          </cell>
          <cell r="AD153">
            <v>13814</v>
          </cell>
          <cell r="AE153">
            <v>13814</v>
          </cell>
          <cell r="AF153">
            <v>13814</v>
          </cell>
          <cell r="AG153">
            <v>13814</v>
          </cell>
        </row>
        <row r="154">
          <cell r="J154">
            <v>66</v>
          </cell>
          <cell r="K154">
            <v>66</v>
          </cell>
          <cell r="L154">
            <v>66</v>
          </cell>
          <cell r="M154">
            <v>66</v>
          </cell>
          <cell r="N154">
            <v>66</v>
          </cell>
          <cell r="AC154">
            <v>13880</v>
          </cell>
          <cell r="AD154">
            <v>13880</v>
          </cell>
          <cell r="AE154">
            <v>13880</v>
          </cell>
          <cell r="AF154">
            <v>13880</v>
          </cell>
          <cell r="AG154">
            <v>13880</v>
          </cell>
        </row>
        <row r="155">
          <cell r="J155">
            <v>66</v>
          </cell>
          <cell r="K155">
            <v>66</v>
          </cell>
          <cell r="L155">
            <v>66</v>
          </cell>
          <cell r="M155">
            <v>66</v>
          </cell>
          <cell r="N155">
            <v>66</v>
          </cell>
          <cell r="AC155">
            <v>13946</v>
          </cell>
          <cell r="AD155">
            <v>13946</v>
          </cell>
          <cell r="AE155">
            <v>13946</v>
          </cell>
          <cell r="AF155">
            <v>13946</v>
          </cell>
          <cell r="AG155">
            <v>13946</v>
          </cell>
        </row>
        <row r="156">
          <cell r="J156">
            <v>66</v>
          </cell>
          <cell r="K156">
            <v>66</v>
          </cell>
          <cell r="L156">
            <v>66</v>
          </cell>
          <cell r="M156">
            <v>66</v>
          </cell>
          <cell r="N156">
            <v>66</v>
          </cell>
          <cell r="AC156">
            <v>14012</v>
          </cell>
          <cell r="AD156">
            <v>14012</v>
          </cell>
          <cell r="AE156">
            <v>14012</v>
          </cell>
          <cell r="AF156">
            <v>14012</v>
          </cell>
          <cell r="AG156">
            <v>14012</v>
          </cell>
        </row>
        <row r="157">
          <cell r="J157">
            <v>66</v>
          </cell>
          <cell r="K157">
            <v>66</v>
          </cell>
          <cell r="L157">
            <v>66</v>
          </cell>
          <cell r="M157">
            <v>66</v>
          </cell>
          <cell r="N157">
            <v>66</v>
          </cell>
          <cell r="AC157">
            <v>14078</v>
          </cell>
          <cell r="AD157">
            <v>14078</v>
          </cell>
          <cell r="AE157">
            <v>14078</v>
          </cell>
          <cell r="AF157">
            <v>14078</v>
          </cell>
          <cell r="AG157">
            <v>14078</v>
          </cell>
        </row>
        <row r="158">
          <cell r="J158">
            <v>66</v>
          </cell>
          <cell r="K158">
            <v>66</v>
          </cell>
          <cell r="L158">
            <v>66</v>
          </cell>
          <cell r="M158">
            <v>66</v>
          </cell>
          <cell r="N158">
            <v>66</v>
          </cell>
          <cell r="AC158">
            <v>14144</v>
          </cell>
          <cell r="AD158">
            <v>14144</v>
          </cell>
          <cell r="AE158">
            <v>14144</v>
          </cell>
          <cell r="AF158">
            <v>14144</v>
          </cell>
          <cell r="AG158">
            <v>14144</v>
          </cell>
        </row>
        <row r="159">
          <cell r="J159">
            <v>66</v>
          </cell>
          <cell r="K159">
            <v>66</v>
          </cell>
          <cell r="L159">
            <v>66</v>
          </cell>
          <cell r="M159">
            <v>66</v>
          </cell>
          <cell r="N159">
            <v>66</v>
          </cell>
          <cell r="AC159">
            <v>14210</v>
          </cell>
          <cell r="AD159">
            <v>14210</v>
          </cell>
          <cell r="AE159">
            <v>14210</v>
          </cell>
          <cell r="AF159">
            <v>14210</v>
          </cell>
          <cell r="AG159">
            <v>14210</v>
          </cell>
        </row>
        <row r="160">
          <cell r="J160">
            <v>66</v>
          </cell>
          <cell r="K160">
            <v>66</v>
          </cell>
          <cell r="L160">
            <v>66</v>
          </cell>
          <cell r="M160">
            <v>66</v>
          </cell>
          <cell r="N160">
            <v>66</v>
          </cell>
          <cell r="AC160">
            <v>14276</v>
          </cell>
          <cell r="AD160">
            <v>14276</v>
          </cell>
          <cell r="AE160">
            <v>14276</v>
          </cell>
          <cell r="AF160">
            <v>14276</v>
          </cell>
          <cell r="AG160">
            <v>14276</v>
          </cell>
        </row>
        <row r="161">
          <cell r="J161">
            <v>66</v>
          </cell>
          <cell r="K161">
            <v>66</v>
          </cell>
          <cell r="L161">
            <v>66</v>
          </cell>
          <cell r="M161">
            <v>66</v>
          </cell>
          <cell r="N161">
            <v>66</v>
          </cell>
          <cell r="AC161">
            <v>14342</v>
          </cell>
          <cell r="AD161">
            <v>14342</v>
          </cell>
          <cell r="AE161">
            <v>14342</v>
          </cell>
          <cell r="AF161">
            <v>14342</v>
          </cell>
          <cell r="AG161">
            <v>14342</v>
          </cell>
        </row>
        <row r="162">
          <cell r="J162">
            <v>66</v>
          </cell>
          <cell r="K162">
            <v>66</v>
          </cell>
          <cell r="L162">
            <v>66</v>
          </cell>
          <cell r="M162">
            <v>66</v>
          </cell>
          <cell r="N162">
            <v>66</v>
          </cell>
          <cell r="AC162">
            <v>14408</v>
          </cell>
          <cell r="AD162">
            <v>14408</v>
          </cell>
          <cell r="AE162">
            <v>14408</v>
          </cell>
          <cell r="AF162">
            <v>14408</v>
          </cell>
          <cell r="AG162">
            <v>14408</v>
          </cell>
        </row>
        <row r="163">
          <cell r="J163">
            <v>66</v>
          </cell>
          <cell r="K163">
            <v>66</v>
          </cell>
          <cell r="L163">
            <v>66</v>
          </cell>
          <cell r="M163">
            <v>66</v>
          </cell>
          <cell r="N163">
            <v>66</v>
          </cell>
          <cell r="AC163">
            <v>14474</v>
          </cell>
          <cell r="AD163">
            <v>14474</v>
          </cell>
          <cell r="AE163">
            <v>14474</v>
          </cell>
          <cell r="AF163">
            <v>14474</v>
          </cell>
          <cell r="AG163">
            <v>14474</v>
          </cell>
        </row>
        <row r="164">
          <cell r="J164">
            <v>66</v>
          </cell>
          <cell r="K164">
            <v>66</v>
          </cell>
          <cell r="L164">
            <v>66</v>
          </cell>
          <cell r="M164">
            <v>66</v>
          </cell>
          <cell r="N164">
            <v>66</v>
          </cell>
          <cell r="AC164">
            <v>14540</v>
          </cell>
          <cell r="AD164">
            <v>14540</v>
          </cell>
          <cell r="AE164">
            <v>14540</v>
          </cell>
          <cell r="AF164">
            <v>14540</v>
          </cell>
          <cell r="AG164">
            <v>14540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信息"/>
      <sheetName val="门客升级"/>
      <sheetName val="门客进修"/>
      <sheetName val="属性汇总新"/>
      <sheetName val="基础投放"/>
      <sheetName val="寻访"/>
      <sheetName val="六艺&amp;奇遇"/>
      <sheetName val="付费投放"/>
      <sheetName val="门客经验"/>
      <sheetName val="门客产销"/>
      <sheetName val="门客效用&amp;特技行动力"/>
      <sheetName val="门客实力"/>
      <sheetName val="基础状态预估"/>
      <sheetName val="门客属性"/>
      <sheetName val="门客等级"/>
      <sheetName val="属性汇总"/>
      <sheetName val="门客获得情况预估"/>
    </sheetNames>
    <sheetDataSet>
      <sheetData sheetId="0"/>
      <sheetData sheetId="1"/>
      <sheetData sheetId="2"/>
      <sheetData sheetId="3"/>
      <sheetData sheetId="4"/>
      <sheetData sheetId="5">
        <row r="4">
          <cell r="V4">
            <v>0</v>
          </cell>
          <cell r="W4">
            <v>0</v>
          </cell>
        </row>
        <row r="5"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V5">
            <v>2031543.6459350286</v>
          </cell>
          <cell r="W5">
            <v>1621.8954404686651</v>
          </cell>
        </row>
        <row r="6"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V6">
            <v>10639403.123330832</v>
          </cell>
          <cell r="W6">
            <v>3241.8137053063047</v>
          </cell>
        </row>
        <row r="7"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V7">
            <v>50518673.670904636</v>
          </cell>
          <cell r="W7">
            <v>5750.5353709089632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V8">
            <v>170647501.8978495</v>
          </cell>
          <cell r="W8">
            <v>10471.141655834626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V9">
            <v>485821002.223849</v>
          </cell>
          <cell r="W9">
            <v>19986.862497126476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V10">
            <v>1536238449.4837084</v>
          </cell>
          <cell r="W10">
            <v>35789.832490171859</v>
          </cell>
        </row>
        <row r="11"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V11">
            <v>3891209289.7855825</v>
          </cell>
          <cell r="W11">
            <v>63140.796647201874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V12">
            <v>8560865226.2206488</v>
          </cell>
          <cell r="W12">
            <v>113298.13729629337</v>
          </cell>
        </row>
        <row r="13"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V13">
            <v>16594509189.131012</v>
          </cell>
          <cell r="W13">
            <v>205758.40515615972</v>
          </cell>
        </row>
        <row r="14"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V14">
            <v>29160705585.444008</v>
          </cell>
          <cell r="W14">
            <v>375305.46723817836</v>
          </cell>
        </row>
        <row r="15"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V15">
            <v>43727555361.104408</v>
          </cell>
          <cell r="W15">
            <v>695421.66067674919</v>
          </cell>
        </row>
        <row r="16"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V16">
            <v>61107257599.331528</v>
          </cell>
          <cell r="W16">
            <v>1304730.2885850901</v>
          </cell>
        </row>
        <row r="17"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V17">
            <v>84986041651.277008</v>
          </cell>
          <cell r="W17">
            <v>2475256.119960472</v>
          </cell>
        </row>
        <row r="18"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V18">
            <v>124732772019.7356</v>
          </cell>
          <cell r="W18">
            <v>4673710.9457047451</v>
          </cell>
        </row>
        <row r="19"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1.6348735104862344</v>
          </cell>
          <cell r="V19">
            <v>238938410329.27557</v>
          </cell>
          <cell r="W19">
            <v>6790582.6801530719</v>
          </cell>
        </row>
        <row r="20">
          <cell r="K20">
            <v>0</v>
          </cell>
          <cell r="L20">
            <v>0</v>
          </cell>
          <cell r="M20">
            <v>0</v>
          </cell>
          <cell r="N20">
            <v>1.6547409960072847</v>
          </cell>
          <cell r="O20">
            <v>1.944152422553256</v>
          </cell>
        </row>
        <row r="21">
          <cell r="K21">
            <v>0</v>
          </cell>
          <cell r="L21">
            <v>0</v>
          </cell>
          <cell r="M21">
            <v>1.3365562107297493</v>
          </cell>
          <cell r="N21">
            <v>1.9505887683174781</v>
          </cell>
          <cell r="O21">
            <v>2.2534313346202772</v>
          </cell>
        </row>
        <row r="22">
          <cell r="K22">
            <v>0</v>
          </cell>
          <cell r="L22">
            <v>0.97158876664814375</v>
          </cell>
          <cell r="M22">
            <v>1.6424627953438484</v>
          </cell>
          <cell r="N22">
            <v>2.2464365406276716</v>
          </cell>
          <cell r="O22">
            <v>2.5627102466872991</v>
          </cell>
        </row>
        <row r="23">
          <cell r="K23">
            <v>1.0031024692311707</v>
          </cell>
          <cell r="L23">
            <v>1.152793232148497</v>
          </cell>
          <cell r="M23">
            <v>1.9483693799579473</v>
          </cell>
          <cell r="N23">
            <v>2.5422843129378649</v>
          </cell>
          <cell r="O23">
            <v>2.8719891587543205</v>
          </cell>
        </row>
        <row r="24">
          <cell r="K24">
            <v>1.1794541081631675</v>
          </cell>
          <cell r="L24">
            <v>1.3339976976488501</v>
          </cell>
          <cell r="M24">
            <v>2.2542759645720465</v>
          </cell>
          <cell r="N24">
            <v>2.8381320852480592</v>
          </cell>
          <cell r="O24">
            <v>3.1812680708213414</v>
          </cell>
        </row>
        <row r="25">
          <cell r="K25">
            <v>1.3558057470951645</v>
          </cell>
          <cell r="L25">
            <v>1.5152021631492036</v>
          </cell>
          <cell r="M25">
            <v>2.5601825491861461</v>
          </cell>
          <cell r="N25">
            <v>3.133979857558252</v>
          </cell>
          <cell r="O25">
            <v>3.4986695862806001</v>
          </cell>
        </row>
        <row r="26">
          <cell r="K26">
            <v>1.5321573860271613</v>
          </cell>
          <cell r="L26">
            <v>1.6964066286495569</v>
          </cell>
          <cell r="M26">
            <v>2.8660891338002448</v>
          </cell>
          <cell r="N26">
            <v>3.4298276298684462</v>
          </cell>
          <cell r="O26">
            <v>3.9131460140329573</v>
          </cell>
        </row>
        <row r="27">
          <cell r="K27">
            <v>1.7085090249591584</v>
          </cell>
          <cell r="L27">
            <v>1.87761109414991</v>
          </cell>
          <cell r="M27">
            <v>3.1719957184143439</v>
          </cell>
          <cell r="N27">
            <v>3.8199431243320903</v>
          </cell>
          <cell r="O27">
            <v>4.3276224417853149</v>
          </cell>
        </row>
        <row r="28">
          <cell r="K28">
            <v>1.8848606638911551</v>
          </cell>
          <cell r="L28">
            <v>2.0588155596502635</v>
          </cell>
          <cell r="M28">
            <v>3.4741731548095331</v>
          </cell>
          <cell r="N28">
            <v>4.2234663985697685</v>
          </cell>
          <cell r="O28">
            <v>4.7420988695376716</v>
          </cell>
        </row>
        <row r="29">
          <cell r="K29">
            <v>2.0612123028231522</v>
          </cell>
          <cell r="L29">
            <v>2.2815256810308875</v>
          </cell>
          <cell r="M29">
            <v>3.7745032778670891</v>
          </cell>
          <cell r="N29">
            <v>4.6269896728074462</v>
          </cell>
          <cell r="O29">
            <v>5.1565752972900292</v>
          </cell>
        </row>
        <row r="30">
          <cell r="K30">
            <v>2.2462781489354664</v>
          </cell>
          <cell r="L30">
            <v>2.5332263823870398</v>
          </cell>
          <cell r="M30">
            <v>4.0748334009246454</v>
          </cell>
          <cell r="N30">
            <v>5.030512947045124</v>
          </cell>
          <cell r="O30">
            <v>5.5710517250423877</v>
          </cell>
        </row>
        <row r="31">
          <cell r="K31">
            <v>2.4373736787600775</v>
          </cell>
          <cell r="L31">
            <v>2.7849270837431921</v>
          </cell>
          <cell r="M31">
            <v>4.3751635239822013</v>
          </cell>
          <cell r="N31">
            <v>5.4340362212828017</v>
          </cell>
          <cell r="O31">
            <v>5.9855281527947453</v>
          </cell>
        </row>
        <row r="32">
          <cell r="K32">
            <v>2.6284692085846886</v>
          </cell>
          <cell r="L32">
            <v>3.0366277850993444</v>
          </cell>
          <cell r="M32">
            <v>4.6754936470397572</v>
          </cell>
          <cell r="N32">
            <v>5.8375594955204795</v>
          </cell>
          <cell r="O32">
            <v>6.400004580547102</v>
          </cell>
        </row>
        <row r="33">
          <cell r="K33">
            <v>2.8195647384092997</v>
          </cell>
          <cell r="L33">
            <v>3.2883284864554967</v>
          </cell>
          <cell r="M33">
            <v>4.9758237700973131</v>
          </cell>
          <cell r="N33">
            <v>6.2410827697581572</v>
          </cell>
          <cell r="O33">
            <v>6.8177157978228529</v>
          </cell>
        </row>
        <row r="34">
          <cell r="K34">
            <v>3.0106602682339108</v>
          </cell>
          <cell r="L34">
            <v>3.540029187811649</v>
          </cell>
          <cell r="M34">
            <v>5.276153893154869</v>
          </cell>
          <cell r="N34">
            <v>6.644606043995835</v>
          </cell>
          <cell r="O34">
            <v>7.3247785965281871</v>
          </cell>
        </row>
        <row r="35">
          <cell r="K35">
            <v>3.2017557980585214</v>
          </cell>
          <cell r="L35">
            <v>3.7917298891678008</v>
          </cell>
          <cell r="M35">
            <v>5.576484016212425</v>
          </cell>
          <cell r="N35">
            <v>7.1062100173448579</v>
          </cell>
          <cell r="O35">
            <v>7.8318413952335222</v>
          </cell>
        </row>
        <row r="36">
          <cell r="K36">
            <v>3.3928513278831325</v>
          </cell>
          <cell r="L36">
            <v>4.0434305905239531</v>
          </cell>
          <cell r="M36">
            <v>5.9030865918624551</v>
          </cell>
          <cell r="N36">
            <v>7.6041877238208393</v>
          </cell>
          <cell r="O36">
            <v>8.3389041939388573</v>
          </cell>
        </row>
        <row r="37">
          <cell r="K37">
            <v>3.5839468577077436</v>
          </cell>
          <cell r="L37">
            <v>4.2951312918801063</v>
          </cell>
          <cell r="M37">
            <v>6.3061375029820796</v>
          </cell>
          <cell r="N37">
            <v>8.1021654302968198</v>
          </cell>
          <cell r="O37">
            <v>8.8459669926441915</v>
          </cell>
        </row>
        <row r="38">
          <cell r="K38">
            <v>3.7750423875323542</v>
          </cell>
          <cell r="L38">
            <v>4.6928454430306896</v>
          </cell>
          <cell r="M38">
            <v>6.7091884141017033</v>
          </cell>
          <cell r="N38">
            <v>8.6001431367728021</v>
          </cell>
          <cell r="O38">
            <v>9.3530297913495257</v>
          </cell>
        </row>
        <row r="39">
          <cell r="K39">
            <v>4.0643036895228102</v>
          </cell>
          <cell r="L39">
            <v>5.0934396781578561</v>
          </cell>
          <cell r="M39">
            <v>7.1122393252213278</v>
          </cell>
          <cell r="N39">
            <v>9.0981208432487843</v>
          </cell>
          <cell r="O39">
            <v>9.8600925900548599</v>
          </cell>
        </row>
        <row r="40">
          <cell r="K40">
            <v>4.3683116751016877</v>
          </cell>
          <cell r="L40">
            <v>5.4940339132850227</v>
          </cell>
          <cell r="M40">
            <v>7.5152902363409515</v>
          </cell>
          <cell r="N40">
            <v>9.5960985497247648</v>
          </cell>
          <cell r="O40">
            <v>10.367155388760196</v>
          </cell>
        </row>
        <row r="41">
          <cell r="K41">
            <v>4.6723196606805644</v>
          </cell>
          <cell r="L41">
            <v>5.894628148412191</v>
          </cell>
          <cell r="M41">
            <v>7.918341147460576</v>
          </cell>
          <cell r="N41">
            <v>10.094076256200745</v>
          </cell>
          <cell r="O41">
            <v>10.87421818746553</v>
          </cell>
        </row>
        <row r="42">
          <cell r="K42">
            <v>4.976327646259441</v>
          </cell>
          <cell r="L42">
            <v>6.2952223835393575</v>
          </cell>
          <cell r="M42">
            <v>8.3213920585801997</v>
          </cell>
          <cell r="N42">
            <v>10.592053962676728</v>
          </cell>
          <cell r="O42">
            <v>11.381166116365042</v>
          </cell>
        </row>
        <row r="43">
          <cell r="K43">
            <v>5.2803356318383186</v>
          </cell>
          <cell r="L43">
            <v>6.695816618666524</v>
          </cell>
          <cell r="M43">
            <v>8.7244429696998225</v>
          </cell>
          <cell r="N43">
            <v>11.090031669152708</v>
          </cell>
          <cell r="O43">
            <v>11.887907611626163</v>
          </cell>
        </row>
        <row r="44">
          <cell r="K44">
            <v>5.5843436174171943</v>
          </cell>
          <cell r="L44">
            <v>7.0964108537936914</v>
          </cell>
          <cell r="M44">
            <v>9.127493880819447</v>
          </cell>
          <cell r="N44">
            <v>11.592791944073353</v>
          </cell>
          <cell r="O44">
            <v>12.394649106887288</v>
          </cell>
        </row>
        <row r="45">
          <cell r="K45">
            <v>5.8883516029960719</v>
          </cell>
          <cell r="L45">
            <v>7.4970050889208579</v>
          </cell>
          <cell r="M45">
            <v>9.5436996762225839</v>
          </cell>
          <cell r="N45">
            <v>12.096907678686618</v>
          </cell>
          <cell r="O45">
            <v>12.90139060214841</v>
          </cell>
        </row>
        <row r="46">
          <cell r="K46">
            <v>6.1923595885749485</v>
          </cell>
          <cell r="L46">
            <v>7.903758434364172</v>
          </cell>
          <cell r="M46">
            <v>9.983601832700769</v>
          </cell>
          <cell r="N46">
            <v>12.601023413299879</v>
          </cell>
          <cell r="O46">
            <v>13.408132097409533</v>
          </cell>
        </row>
        <row r="47">
          <cell r="K47">
            <v>6.4963675741538252</v>
          </cell>
          <cell r="L47">
            <v>8.384116398024009</v>
          </cell>
          <cell r="M47">
            <v>10.423503989178952</v>
          </cell>
          <cell r="N47">
            <v>13.105139147913142</v>
          </cell>
          <cell r="O47">
            <v>13.914873592670654</v>
          </cell>
        </row>
        <row r="48">
          <cell r="K48">
            <v>6.9493350784514805</v>
          </cell>
          <cell r="L48">
            <v>8.8644743616838468</v>
          </cell>
          <cell r="M48">
            <v>10.863406145657137</v>
          </cell>
          <cell r="N48">
            <v>13.609254882526407</v>
          </cell>
          <cell r="O48">
            <v>14.421615087931778</v>
          </cell>
        </row>
        <row r="49">
          <cell r="K49">
            <v>7.4229225490020339</v>
          </cell>
          <cell r="L49">
            <v>9.3448323253436829</v>
          </cell>
          <cell r="M49">
            <v>11.303308302135322</v>
          </cell>
          <cell r="N49">
            <v>14.113370617139671</v>
          </cell>
          <cell r="O49">
            <v>14.928356583192901</v>
          </cell>
          <cell r="V49">
            <v>0</v>
          </cell>
          <cell r="W49">
            <v>0</v>
          </cell>
        </row>
        <row r="50">
          <cell r="K50">
            <v>7.8965100195525872</v>
          </cell>
          <cell r="L50">
            <v>9.8251902890035208</v>
          </cell>
          <cell r="M50">
            <v>11.743210458613506</v>
          </cell>
          <cell r="N50">
            <v>14.617486351752932</v>
          </cell>
          <cell r="O50">
            <v>15.435098078454024</v>
          </cell>
          <cell r="V50">
            <v>2400792.5950343669</v>
          </cell>
          <cell r="W50">
            <v>3882.4984197848694</v>
          </cell>
        </row>
        <row r="51">
          <cell r="K51">
            <v>8.3700974901031415</v>
          </cell>
          <cell r="L51">
            <v>10.305548252663359</v>
          </cell>
          <cell r="M51">
            <v>12.183112615091693</v>
          </cell>
          <cell r="N51">
            <v>15.121602086366195</v>
          </cell>
          <cell r="O51">
            <v>15.969727277726257</v>
          </cell>
          <cell r="V51">
            <v>13741366.343544671</v>
          </cell>
          <cell r="W51">
            <v>7870.0421164284953</v>
          </cell>
        </row>
        <row r="52">
          <cell r="K52">
            <v>8.8436849606536949</v>
          </cell>
          <cell r="L52">
            <v>10.785906216323196</v>
          </cell>
          <cell r="M52">
            <v>12.623014771569876</v>
          </cell>
          <cell r="N52">
            <v>15.62571782097946</v>
          </cell>
          <cell r="O52">
            <v>16.550133745007042</v>
          </cell>
          <cell r="V52">
            <v>72362487.047109097</v>
          </cell>
          <cell r="W52">
            <v>13958.621843956436</v>
          </cell>
        </row>
        <row r="53">
          <cell r="K53">
            <v>9.3172724312042465</v>
          </cell>
          <cell r="L53">
            <v>11.266264179983034</v>
          </cell>
          <cell r="M53">
            <v>13.062916928048061</v>
          </cell>
          <cell r="N53">
            <v>16.191483289720932</v>
          </cell>
          <cell r="O53">
            <v>17.130540212287826</v>
          </cell>
          <cell r="V53">
            <v>213160502.48261714</v>
          </cell>
          <cell r="W53">
            <v>24900.091423434591</v>
          </cell>
        </row>
        <row r="54">
          <cell r="K54">
            <v>9.7908599017548017</v>
          </cell>
          <cell r="L54">
            <v>11.746622143642872</v>
          </cell>
          <cell r="M54">
            <v>13.521500024293323</v>
          </cell>
          <cell r="N54">
            <v>16.77742065528583</v>
          </cell>
          <cell r="O54">
            <v>17.710946679568611</v>
          </cell>
          <cell r="V54">
            <v>608761532.2808305</v>
          </cell>
          <cell r="W54">
            <v>47146.616214935464</v>
          </cell>
        </row>
        <row r="55">
          <cell r="K55">
            <v>10.264447372305355</v>
          </cell>
          <cell r="L55">
            <v>12.226980107302708</v>
          </cell>
          <cell r="M55">
            <v>14.025694502368347</v>
          </cell>
          <cell r="N55">
            <v>17.363358020850729</v>
          </cell>
          <cell r="O55">
            <v>18.291353146849392</v>
          </cell>
          <cell r="V55">
            <v>1864289955.9616346</v>
          </cell>
          <cell r="W55">
            <v>91034.113667496218</v>
          </cell>
        </row>
        <row r="56">
          <cell r="K56">
            <v>10.738034842855908</v>
          </cell>
          <cell r="L56">
            <v>12.786708618405866</v>
          </cell>
          <cell r="M56">
            <v>14.529888980443374</v>
          </cell>
          <cell r="N56">
            <v>17.949295386415628</v>
          </cell>
          <cell r="O56">
            <v>18.87175961413018</v>
          </cell>
          <cell r="V56">
            <v>4379380881.7589111</v>
          </cell>
          <cell r="W56">
            <v>163790.76673663617</v>
          </cell>
        </row>
        <row r="57">
          <cell r="K57">
            <v>11.220543247621251</v>
          </cell>
          <cell r="L57">
            <v>13.350432207989206</v>
          </cell>
          <cell r="M57">
            <v>15.034083458518401</v>
          </cell>
          <cell r="N57">
            <v>18.535232751980526</v>
          </cell>
          <cell r="O57">
            <v>19.452166081410962</v>
          </cell>
          <cell r="V57">
            <v>11293158165.018494</v>
          </cell>
          <cell r="W57">
            <v>298358.44484719035</v>
          </cell>
        </row>
        <row r="58">
          <cell r="K58">
            <v>11.705299012497781</v>
          </cell>
          <cell r="L58">
            <v>13.914155797572546</v>
          </cell>
          <cell r="M58">
            <v>15.538277936593426</v>
          </cell>
          <cell r="N58">
            <v>19.121170117545422</v>
          </cell>
          <cell r="O58">
            <v>20.032572548691746</v>
          </cell>
          <cell r="V58">
            <v>24296097995.44381</v>
          </cell>
          <cell r="W58">
            <v>553466.96445826802</v>
          </cell>
        </row>
        <row r="59">
          <cell r="K59">
            <v>12.190054777374309</v>
          </cell>
          <cell r="L59">
            <v>14.477879387155886</v>
          </cell>
          <cell r="M59">
            <v>16.042472414668453</v>
          </cell>
          <cell r="N59">
            <v>19.70710748311032</v>
          </cell>
          <cell r="O59">
            <v>20.612979015972531</v>
          </cell>
          <cell r="V59">
            <v>38835291324.74028</v>
          </cell>
          <cell r="W59">
            <v>1034446.3457091928</v>
          </cell>
        </row>
        <row r="60">
          <cell r="K60">
            <v>12.674810542250839</v>
          </cell>
          <cell r="L60">
            <v>15.041602976739226</v>
          </cell>
          <cell r="M60">
            <v>16.546666892743477</v>
          </cell>
          <cell r="N60">
            <v>20.293044848675219</v>
          </cell>
          <cell r="O60">
            <v>21.213199299426048</v>
          </cell>
          <cell r="V60">
            <v>55963620575.448273</v>
          </cell>
          <cell r="W60">
            <v>1954914.204494318</v>
          </cell>
        </row>
        <row r="61">
          <cell r="K61">
            <v>13.159566307127369</v>
          </cell>
          <cell r="L61">
            <v>15.605326566322566</v>
          </cell>
          <cell r="M61">
            <v>17.050861370818506</v>
          </cell>
          <cell r="N61">
            <v>20.878982214240118</v>
          </cell>
          <cell r="O61">
            <v>21.950313422476714</v>
          </cell>
          <cell r="V61">
            <v>72383853963.733856</v>
          </cell>
          <cell r="W61">
            <v>3735512.4430407924</v>
          </cell>
        </row>
        <row r="62">
          <cell r="K62">
            <v>13.644322072003897</v>
          </cell>
          <cell r="L62">
            <v>16.169050155905904</v>
          </cell>
          <cell r="M62">
            <v>17.555055848893531</v>
          </cell>
          <cell r="N62">
            <v>21.553279663069933</v>
          </cell>
          <cell r="O62">
            <v>22.687427545527385</v>
          </cell>
          <cell r="V62">
            <v>102323406499.58188</v>
          </cell>
          <cell r="W62">
            <v>7173023.8257420585</v>
          </cell>
        </row>
        <row r="63">
          <cell r="K63">
            <v>14.129077836880427</v>
          </cell>
          <cell r="L63">
            <v>16.732773745489244</v>
          </cell>
          <cell r="M63">
            <v>18.090455252470111</v>
          </cell>
          <cell r="N63">
            <v>22.289320059719966</v>
          </cell>
          <cell r="O63">
            <v>23.424541668578055</v>
          </cell>
          <cell r="V63">
            <v>223946323413.50842</v>
          </cell>
          <cell r="W63">
            <v>13682032.639689306</v>
          </cell>
        </row>
        <row r="64">
          <cell r="K64">
            <v>14.613833601756959</v>
          </cell>
          <cell r="L64">
            <v>17.296497335072583</v>
          </cell>
          <cell r="M64">
            <v>18.75317163779901</v>
          </cell>
          <cell r="N64">
            <v>23.025360456369992</v>
          </cell>
          <cell r="O64">
            <v>24.161655791628721</v>
          </cell>
          <cell r="V64">
            <v>346456760764.69727</v>
          </cell>
          <cell r="W64">
            <v>18774644.448277954</v>
          </cell>
        </row>
        <row r="65">
          <cell r="K65">
            <v>15.098589366633488</v>
          </cell>
          <cell r="L65">
            <v>17.995635716724127</v>
          </cell>
          <cell r="M65">
            <v>19.415888023127906</v>
          </cell>
          <cell r="N65">
            <v>23.761400853020021</v>
          </cell>
          <cell r="O65">
            <v>24.898769914679388</v>
          </cell>
        </row>
        <row r="66">
          <cell r="K66">
            <v>15.773711808415753</v>
          </cell>
          <cell r="L66">
            <v>18.706097949544205</v>
          </cell>
          <cell r="M66">
            <v>20.078604408456801</v>
          </cell>
          <cell r="N66">
            <v>24.497441249670047</v>
          </cell>
          <cell r="O66">
            <v>25.635884037730055</v>
          </cell>
        </row>
        <row r="67">
          <cell r="K67">
            <v>16.499194105299985</v>
          </cell>
          <cell r="L67">
            <v>19.416560182364279</v>
          </cell>
          <cell r="M67">
            <v>20.7413207937857</v>
          </cell>
          <cell r="N67">
            <v>25.233481646320076</v>
          </cell>
          <cell r="O67">
            <v>26.372998160780725</v>
          </cell>
        </row>
        <row r="68">
          <cell r="K68">
            <v>17.224676402184215</v>
          </cell>
          <cell r="L68">
            <v>20.127022415184356</v>
          </cell>
          <cell r="M68">
            <v>21.404037179114596</v>
          </cell>
          <cell r="N68">
            <v>25.969522042970102</v>
          </cell>
          <cell r="O68">
            <v>27.110112283831395</v>
          </cell>
        </row>
        <row r="69">
          <cell r="K69">
            <v>17.950158699068446</v>
          </cell>
          <cell r="L69">
            <v>20.83748464800443</v>
          </cell>
          <cell r="M69">
            <v>22.066753564443491</v>
          </cell>
          <cell r="N69">
            <v>26.705562439620135</v>
          </cell>
          <cell r="O69">
            <v>27.945005951214551</v>
          </cell>
        </row>
        <row r="70">
          <cell r="K70">
            <v>18.675640995952676</v>
          </cell>
          <cell r="L70">
            <v>21.547946880824508</v>
          </cell>
          <cell r="M70">
            <v>22.72946994977239</v>
          </cell>
          <cell r="N70">
            <v>27.456061639525995</v>
          </cell>
          <cell r="O70">
            <v>28.833148353575726</v>
          </cell>
        </row>
        <row r="71">
          <cell r="K71">
            <v>19.40112329283691</v>
          </cell>
          <cell r="L71">
            <v>22.258409113644579</v>
          </cell>
          <cell r="M71">
            <v>23.392186335101286</v>
          </cell>
          <cell r="N71">
            <v>28.340731110635499</v>
          </cell>
          <cell r="O71">
            <v>29.721290755936906</v>
          </cell>
        </row>
        <row r="72">
          <cell r="K72">
            <v>20.126605589721141</v>
          </cell>
          <cell r="L72">
            <v>22.968871346464656</v>
          </cell>
          <cell r="M72">
            <v>24.015961019916237</v>
          </cell>
          <cell r="N72">
            <v>29.225400581745003</v>
          </cell>
          <cell r="O72">
            <v>30.609433158298089</v>
          </cell>
        </row>
        <row r="73">
          <cell r="K73">
            <v>20.852087886605371</v>
          </cell>
          <cell r="L73">
            <v>23.639764400049788</v>
          </cell>
          <cell r="M73">
            <v>24.623166215766009</v>
          </cell>
          <cell r="N73">
            <v>30.110070052854507</v>
          </cell>
          <cell r="O73">
            <v>31.497575560659268</v>
          </cell>
        </row>
        <row r="74">
          <cell r="K74">
            <v>21.569485656846791</v>
          </cell>
          <cell r="L74">
            <v>24.256309981429382</v>
          </cell>
          <cell r="M74">
            <v>25.230371411615778</v>
          </cell>
          <cell r="N74">
            <v>30.994739523964011</v>
          </cell>
          <cell r="O74">
            <v>32.385717963020447</v>
          </cell>
        </row>
        <row r="75">
          <cell r="K75">
            <v>22.265834357405087</v>
          </cell>
          <cell r="L75">
            <v>24.872855562808979</v>
          </cell>
          <cell r="M75">
            <v>25.83757660746555</v>
          </cell>
          <cell r="N75">
            <v>31.879408995073515</v>
          </cell>
          <cell r="O75">
            <v>33.27386036538163</v>
          </cell>
        </row>
        <row r="76">
          <cell r="K76">
            <v>22.962183057963387</v>
          </cell>
          <cell r="L76">
            <v>25.489401144188577</v>
          </cell>
          <cell r="M76">
            <v>26.444781803315319</v>
          </cell>
          <cell r="N76">
            <v>32.764078466183015</v>
          </cell>
          <cell r="O76">
            <v>34.162002767742806</v>
          </cell>
        </row>
        <row r="77">
          <cell r="K77">
            <v>23.65853175852169</v>
          </cell>
          <cell r="L77">
            <v>26.105946725568174</v>
          </cell>
          <cell r="M77">
            <v>27.051986999165084</v>
          </cell>
          <cell r="N77">
            <v>33.648747937292519</v>
          </cell>
          <cell r="O77">
            <v>35.050145170103981</v>
          </cell>
        </row>
        <row r="78">
          <cell r="K78">
            <v>24.35488045907999</v>
          </cell>
          <cell r="L78">
            <v>26.722492306947768</v>
          </cell>
          <cell r="M78">
            <v>27.659192195014857</v>
          </cell>
          <cell r="N78">
            <v>34.533417408402023</v>
          </cell>
          <cell r="O78">
            <v>35.868912134939507</v>
          </cell>
        </row>
        <row r="79">
          <cell r="K79">
            <v>25.051229159638286</v>
          </cell>
          <cell r="L79">
            <v>27.339037888327365</v>
          </cell>
          <cell r="M79">
            <v>28.266397390864626</v>
          </cell>
          <cell r="N79">
            <v>35.379702102633082</v>
          </cell>
          <cell r="O79">
            <v>36.681756720466829</v>
          </cell>
        </row>
        <row r="80">
          <cell r="K80">
            <v>25.747577860196586</v>
          </cell>
          <cell r="L80">
            <v>27.955583469706962</v>
          </cell>
          <cell r="M80">
            <v>28.921221993459813</v>
          </cell>
          <cell r="N80">
            <v>36.181565119900014</v>
          </cell>
          <cell r="O80">
            <v>37.494601305994159</v>
          </cell>
        </row>
        <row r="81">
          <cell r="K81">
            <v>26.443926560754885</v>
          </cell>
          <cell r="L81">
            <v>28.572129051086552</v>
          </cell>
          <cell r="M81">
            <v>29.921276849761096</v>
          </cell>
          <cell r="N81">
            <v>36.983428137166953</v>
          </cell>
          <cell r="O81">
            <v>38.307445891521489</v>
          </cell>
        </row>
        <row r="82">
          <cell r="K82">
            <v>27.140275261313182</v>
          </cell>
          <cell r="L82">
            <v>29.219191158257559</v>
          </cell>
          <cell r="M82">
            <v>30.921331706062375</v>
          </cell>
          <cell r="N82">
            <v>37.785291154433892</v>
          </cell>
          <cell r="O82">
            <v>39.120290477048819</v>
          </cell>
        </row>
        <row r="83">
          <cell r="K83">
            <v>27.852148359996118</v>
          </cell>
          <cell r="L83">
            <v>29.870028153933422</v>
          </cell>
          <cell r="M83">
            <v>31.921386562363654</v>
          </cell>
          <cell r="N83">
            <v>38.587154171700831</v>
          </cell>
          <cell r="O83">
            <v>39.933135062576149</v>
          </cell>
        </row>
        <row r="84">
          <cell r="K84">
            <v>28.56889567485571</v>
          </cell>
          <cell r="L84">
            <v>30.520865149609282</v>
          </cell>
          <cell r="M84">
            <v>32.921441418664934</v>
          </cell>
          <cell r="N84">
            <v>39.389017188967763</v>
          </cell>
          <cell r="O84">
            <v>40.745979648103479</v>
          </cell>
        </row>
        <row r="85">
          <cell r="K85">
            <v>29.285642989715303</v>
          </cell>
          <cell r="L85">
            <v>31.171702145285149</v>
          </cell>
          <cell r="M85">
            <v>33.921496274966209</v>
          </cell>
          <cell r="N85">
            <v>40.190880206234702</v>
          </cell>
          <cell r="O85">
            <v>41.558824233630808</v>
          </cell>
        </row>
        <row r="86">
          <cell r="K86">
            <v>30.002390304574892</v>
          </cell>
          <cell r="L86">
            <v>31.822539140961009</v>
          </cell>
          <cell r="M86">
            <v>34.921551131267492</v>
          </cell>
          <cell r="N86">
            <v>40.992743223501641</v>
          </cell>
          <cell r="O86">
            <v>42.40086929747104</v>
          </cell>
        </row>
        <row r="87">
          <cell r="K87">
            <v>30.719137619434488</v>
          </cell>
          <cell r="L87">
            <v>32.473376136636865</v>
          </cell>
          <cell r="M87">
            <v>35.921605987568775</v>
          </cell>
          <cell r="N87">
            <v>41.79460624076858</v>
          </cell>
          <cell r="O87">
            <v>43.308026125455939</v>
          </cell>
        </row>
        <row r="88">
          <cell r="K88">
            <v>31.435884934294076</v>
          </cell>
          <cell r="L88">
            <v>33.124213132312732</v>
          </cell>
          <cell r="M88">
            <v>36.92166084387005</v>
          </cell>
          <cell r="N88">
            <v>42.803927607997416</v>
          </cell>
          <cell r="O88">
            <v>44.215182953440838</v>
          </cell>
        </row>
        <row r="89">
          <cell r="K89">
            <v>32.152632249153669</v>
          </cell>
          <cell r="L89">
            <v>33.775050127988592</v>
          </cell>
          <cell r="M89">
            <v>38.009780391485265</v>
          </cell>
          <cell r="N89">
            <v>43.846022486140889</v>
          </cell>
          <cell r="O89">
            <v>45.12233978142573</v>
          </cell>
        </row>
        <row r="90">
          <cell r="K90">
            <v>32.869379564013258</v>
          </cell>
          <cell r="L90">
            <v>34.59492484006622</v>
          </cell>
          <cell r="M90">
            <v>39.168887126196211</v>
          </cell>
          <cell r="N90">
            <v>44.888117364284362</v>
          </cell>
          <cell r="O90">
            <v>46.029496609410636</v>
          </cell>
        </row>
        <row r="91">
          <cell r="K91">
            <v>33.580090197110586</v>
          </cell>
          <cell r="L91">
            <v>35.732801547054976</v>
          </cell>
          <cell r="M91">
            <v>40.327993860907156</v>
          </cell>
          <cell r="N91">
            <v>45.930212242427835</v>
          </cell>
          <cell r="O91">
            <v>46.936653437395535</v>
          </cell>
        </row>
        <row r="92">
          <cell r="K92">
            <v>34.272949420535632</v>
          </cell>
          <cell r="L92">
            <v>36.870678254043725</v>
          </cell>
          <cell r="M92">
            <v>41.487100595618102</v>
          </cell>
          <cell r="N92">
            <v>46.972307120571308</v>
          </cell>
          <cell r="O92">
            <v>47.843810265380426</v>
          </cell>
        </row>
        <row r="93">
          <cell r="K93">
            <v>34.965808643960685</v>
          </cell>
          <cell r="L93">
            <v>38.008554961032473</v>
          </cell>
          <cell r="M93">
            <v>42.646207330329048</v>
          </cell>
          <cell r="N93">
            <v>48.014401998714781</v>
          </cell>
          <cell r="O93">
            <v>48.750967093365325</v>
          </cell>
        </row>
        <row r="94">
          <cell r="K94">
            <v>35.658667867385738</v>
          </cell>
          <cell r="L94">
            <v>39.146431668021222</v>
          </cell>
          <cell r="M94">
            <v>43.805314065039994</v>
          </cell>
          <cell r="N94">
            <v>49.056496876858255</v>
          </cell>
          <cell r="O94">
            <v>49.658123921350217</v>
          </cell>
          <cell r="V94">
            <v>0</v>
          </cell>
          <cell r="W94">
            <v>0</v>
          </cell>
        </row>
        <row r="95">
          <cell r="K95">
            <v>36.351527090810784</v>
          </cell>
          <cell r="L95">
            <v>40.284308375009971</v>
          </cell>
          <cell r="M95">
            <v>44.96442079975094</v>
          </cell>
          <cell r="N95">
            <v>50.098591755001735</v>
          </cell>
          <cell r="O95">
            <v>50.565280749335123</v>
          </cell>
          <cell r="V95">
            <v>4326747.0072745308</v>
          </cell>
          <cell r="W95">
            <v>7863.7452882998377</v>
          </cell>
        </row>
        <row r="96">
          <cell r="K96">
            <v>37.044386314235837</v>
          </cell>
          <cell r="L96">
            <v>41.42218508199872</v>
          </cell>
          <cell r="M96">
            <v>46.123527534461886</v>
          </cell>
          <cell r="N96">
            <v>51.140686633145208</v>
          </cell>
          <cell r="O96">
            <v>51.472437577320022</v>
          </cell>
          <cell r="V96">
            <v>21699970.371941574</v>
          </cell>
          <cell r="W96">
            <v>15673.955748502041</v>
          </cell>
        </row>
        <row r="97">
          <cell r="K97">
            <v>37.73724553766089</v>
          </cell>
          <cell r="L97">
            <v>42.560061788987475</v>
          </cell>
          <cell r="M97">
            <v>47.282634269172831</v>
          </cell>
          <cell r="N97">
            <v>52.182781511288681</v>
          </cell>
          <cell r="O97">
            <v>51.817515840346857</v>
          </cell>
          <cell r="V97">
            <v>91392447.177546382</v>
          </cell>
          <cell r="W97">
            <v>28397.211744287502</v>
          </cell>
        </row>
        <row r="98">
          <cell r="K98">
            <v>38.430104761085936</v>
          </cell>
          <cell r="L98">
            <v>43.697938495976224</v>
          </cell>
          <cell r="M98">
            <v>48.441741003883777</v>
          </cell>
          <cell r="N98">
            <v>52.691021959025989</v>
          </cell>
          <cell r="O98">
            <v>52.144981159392579</v>
          </cell>
          <cell r="V98">
            <v>253253226.44805157</v>
          </cell>
          <cell r="W98">
            <v>50881.350846454385</v>
          </cell>
        </row>
        <row r="99">
          <cell r="K99">
            <v>39.122963984510989</v>
          </cell>
          <cell r="L99">
            <v>44.835815202964973</v>
          </cell>
          <cell r="M99">
            <v>49.260408040326752</v>
          </cell>
          <cell r="N99">
            <v>53.058680067336063</v>
          </cell>
          <cell r="O99">
            <v>52.472446478438307</v>
          </cell>
          <cell r="V99">
            <v>682941575.211344</v>
          </cell>
          <cell r="W99">
            <v>97584.23719088902</v>
          </cell>
        </row>
        <row r="100">
          <cell r="K100">
            <v>39.815823207936042</v>
          </cell>
          <cell r="L100">
            <v>45.743413926952435</v>
          </cell>
          <cell r="M100">
            <v>49.926779479664582</v>
          </cell>
          <cell r="N100">
            <v>53.42633817564613</v>
          </cell>
          <cell r="O100">
            <v>52.799911797484036</v>
          </cell>
          <cell r="V100">
            <v>2087253104.6267128</v>
          </cell>
          <cell r="W100">
            <v>190358.84126902578</v>
          </cell>
        </row>
        <row r="101">
          <cell r="K101">
            <v>40.624319724018243</v>
          </cell>
          <cell r="L101">
            <v>46.542618418788784</v>
          </cell>
          <cell r="M101">
            <v>50.593150919002404</v>
          </cell>
          <cell r="N101">
            <v>53.793996283956204</v>
          </cell>
          <cell r="O101">
            <v>53.127377116529765</v>
          </cell>
          <cell r="V101">
            <v>5644015525.8585281</v>
          </cell>
          <cell r="W101">
            <v>353821.59143531125</v>
          </cell>
        </row>
        <row r="102">
          <cell r="K102">
            <v>41.474684612765827</v>
          </cell>
          <cell r="L102">
            <v>47.341822910625147</v>
          </cell>
          <cell r="M102">
            <v>51.259522358340234</v>
          </cell>
          <cell r="N102">
            <v>54.161654392266279</v>
          </cell>
          <cell r="O102">
            <v>53.454842435575493</v>
          </cell>
          <cell r="V102">
            <v>15822648365.757895</v>
          </cell>
          <cell r="W102">
            <v>658240.04726333229</v>
          </cell>
        </row>
        <row r="103">
          <cell r="K103">
            <v>42.325049501513412</v>
          </cell>
          <cell r="L103">
            <v>48.141027402461496</v>
          </cell>
          <cell r="M103">
            <v>51.925893797678064</v>
          </cell>
          <cell r="N103">
            <v>54.529312500576346</v>
          </cell>
          <cell r="O103">
            <v>53.782307754621208</v>
          </cell>
          <cell r="V103">
            <v>29584242286.274357</v>
          </cell>
          <cell r="W103">
            <v>1250763.7122129134</v>
          </cell>
        </row>
        <row r="104">
          <cell r="K104">
            <v>43.17541439026099</v>
          </cell>
          <cell r="L104">
            <v>48.940231894297845</v>
          </cell>
          <cell r="M104">
            <v>52.592265237015887</v>
          </cell>
          <cell r="N104">
            <v>54.89697060888642</v>
          </cell>
          <cell r="O104">
            <v>54.109773073666936</v>
          </cell>
          <cell r="V104">
            <v>43013006624.424141</v>
          </cell>
          <cell r="W104">
            <v>2392510.4237810457</v>
          </cell>
        </row>
        <row r="105">
          <cell r="K105">
            <v>44.025779279008582</v>
          </cell>
          <cell r="L105">
            <v>49.739436386134201</v>
          </cell>
          <cell r="M105">
            <v>53.258636676353717</v>
          </cell>
          <cell r="N105">
            <v>55.264628717196494</v>
          </cell>
          <cell r="O105">
            <v>54.437238392712665</v>
          </cell>
          <cell r="V105">
            <v>56592185006.346519</v>
          </cell>
          <cell r="W105">
            <v>4613154.2237396976</v>
          </cell>
        </row>
        <row r="106">
          <cell r="K106">
            <v>44.876144167756159</v>
          </cell>
          <cell r="L106">
            <v>50.53864087797055</v>
          </cell>
          <cell r="M106">
            <v>53.925008115691547</v>
          </cell>
          <cell r="N106">
            <v>55.632286825506561</v>
          </cell>
          <cell r="O106">
            <v>54.764703711758393</v>
          </cell>
          <cell r="V106">
            <v>91801146920.542358</v>
          </cell>
          <cell r="W106">
            <v>8968266.1943733655</v>
          </cell>
        </row>
        <row r="107">
          <cell r="K107">
            <v>45.726509056503744</v>
          </cell>
          <cell r="L107">
            <v>51.337845369806907</v>
          </cell>
          <cell r="M107">
            <v>54.59137955502937</v>
          </cell>
          <cell r="N107">
            <v>55.999944933816636</v>
          </cell>
          <cell r="O107">
            <v>55.445666492673439</v>
          </cell>
          <cell r="V107">
            <v>179404829130.11472</v>
          </cell>
          <cell r="W107">
            <v>17426220.920112628</v>
          </cell>
        </row>
        <row r="108">
          <cell r="K108">
            <v>46.576873945251329</v>
          </cell>
          <cell r="L108">
            <v>52.137049861643256</v>
          </cell>
          <cell r="M108">
            <v>55.2577509943672</v>
          </cell>
          <cell r="N108">
            <v>56.364382765242006</v>
          </cell>
          <cell r="O108">
            <v>57.029065156390025</v>
          </cell>
          <cell r="V108">
            <v>324497065381.76123</v>
          </cell>
          <cell r="W108">
            <v>33592030.866933778</v>
          </cell>
        </row>
        <row r="109">
          <cell r="K109">
            <v>47.427238833998906</v>
          </cell>
          <cell r="L109">
            <v>52.936254353479619</v>
          </cell>
          <cell r="M109">
            <v>55.914388108967614</v>
          </cell>
          <cell r="N109">
            <v>56.707169334785526</v>
          </cell>
          <cell r="O109">
            <v>58.612463820106598</v>
          </cell>
          <cell r="V109">
            <v>440466862508.77222</v>
          </cell>
          <cell r="W109">
            <v>43471294.816051871</v>
          </cell>
        </row>
        <row r="110">
          <cell r="K110">
            <v>48.277603722746498</v>
          </cell>
          <cell r="L110">
            <v>53.727481441454266</v>
          </cell>
          <cell r="M110">
            <v>56.433744176723245</v>
          </cell>
          <cell r="N110">
            <v>57.049955904329032</v>
          </cell>
          <cell r="O110">
            <v>60.195862483823184</v>
          </cell>
        </row>
        <row r="111">
          <cell r="K111">
            <v>49.106164259411969</v>
          </cell>
          <cell r="L111">
            <v>54.41172542585241</v>
          </cell>
          <cell r="M111">
            <v>56.953100244478868</v>
          </cell>
          <cell r="N111">
            <v>57.392742473872538</v>
          </cell>
          <cell r="O111">
            <v>61.779261147539756</v>
          </cell>
        </row>
        <row r="112">
          <cell r="K112">
            <v>49.790932243945967</v>
          </cell>
          <cell r="L112">
            <v>55.095969410250547</v>
          </cell>
          <cell r="M112">
            <v>57.472456312234499</v>
          </cell>
          <cell r="N112">
            <v>57.735529043416044</v>
          </cell>
          <cell r="O112">
            <v>63.362659811256343</v>
          </cell>
        </row>
        <row r="113">
          <cell r="K113">
            <v>50.475700228479958</v>
          </cell>
          <cell r="L113">
            <v>55.78021339464869</v>
          </cell>
          <cell r="M113">
            <v>57.991812379990115</v>
          </cell>
          <cell r="N113">
            <v>58.078315612959557</v>
          </cell>
          <cell r="O113">
            <v>64.946058474972915</v>
          </cell>
        </row>
        <row r="114">
          <cell r="K114">
            <v>51.160468213013957</v>
          </cell>
          <cell r="L114">
            <v>56.464457379046827</v>
          </cell>
          <cell r="M114">
            <v>58.511168447745746</v>
          </cell>
          <cell r="N114">
            <v>58.421102182503063</v>
          </cell>
          <cell r="O114">
            <v>66.529457138689494</v>
          </cell>
        </row>
        <row r="115">
          <cell r="K115">
            <v>51.845236197547955</v>
          </cell>
          <cell r="L115">
            <v>57.148701363444964</v>
          </cell>
          <cell r="M115">
            <v>59.030524515501376</v>
          </cell>
          <cell r="N115">
            <v>58.763888752046569</v>
          </cell>
          <cell r="O115">
            <v>68.112855802406074</v>
          </cell>
        </row>
        <row r="116">
          <cell r="K116">
            <v>52.530004182081939</v>
          </cell>
          <cell r="L116">
            <v>57.832945347843115</v>
          </cell>
          <cell r="M116">
            <v>59.549880583257</v>
          </cell>
          <cell r="N116">
            <v>59.106675321590082</v>
          </cell>
          <cell r="O116">
            <v>69.696254466122653</v>
          </cell>
        </row>
        <row r="117">
          <cell r="K117">
            <v>53.214772166615937</v>
          </cell>
          <cell r="L117">
            <v>58.517189332241252</v>
          </cell>
          <cell r="M117">
            <v>60.069236651012631</v>
          </cell>
          <cell r="N117">
            <v>59.449461891133588</v>
          </cell>
          <cell r="O117">
            <v>71.279653129839232</v>
          </cell>
        </row>
        <row r="118">
          <cell r="K118">
            <v>53.899540151149928</v>
          </cell>
          <cell r="L118">
            <v>59.201433316639395</v>
          </cell>
          <cell r="M118">
            <v>60.588592718768261</v>
          </cell>
          <cell r="N118">
            <v>59.792248460677094</v>
          </cell>
          <cell r="O118">
            <v>72.971380989527262</v>
          </cell>
        </row>
        <row r="119">
          <cell r="K119">
            <v>54.584308135683926</v>
          </cell>
          <cell r="L119">
            <v>59.885677301037532</v>
          </cell>
          <cell r="M119">
            <v>61.107948786523885</v>
          </cell>
          <cell r="N119">
            <v>60.427863164104366</v>
          </cell>
          <cell r="O119">
            <v>74.753525899324828</v>
          </cell>
        </row>
        <row r="120">
          <cell r="K120">
            <v>55.269076120217925</v>
          </cell>
          <cell r="L120">
            <v>60.569921285435669</v>
          </cell>
          <cell r="M120">
            <v>61.561672452640146</v>
          </cell>
          <cell r="N120">
            <v>61.51399426666169</v>
          </cell>
          <cell r="O120">
            <v>76.535670809122379</v>
          </cell>
        </row>
        <row r="121">
          <cell r="K121">
            <v>55.953844104751916</v>
          </cell>
          <cell r="L121">
            <v>61.188020729592068</v>
          </cell>
          <cell r="M121">
            <v>61.899043989541504</v>
          </cell>
          <cell r="N121">
            <v>62.600125369219008</v>
          </cell>
          <cell r="O121">
            <v>78.317815718919945</v>
          </cell>
        </row>
        <row r="122">
          <cell r="K122">
            <v>56.575447005852105</v>
          </cell>
          <cell r="L122">
            <v>61.718409013122574</v>
          </cell>
          <cell r="M122">
            <v>62.236415526442869</v>
          </cell>
          <cell r="N122">
            <v>63.686256471776339</v>
          </cell>
          <cell r="O122">
            <v>80.099960628717511</v>
          </cell>
        </row>
        <row r="123">
          <cell r="K123">
            <v>57.147167263753595</v>
          </cell>
          <cell r="L123">
            <v>62.248797296653095</v>
          </cell>
          <cell r="M123">
            <v>62.573787063344234</v>
          </cell>
          <cell r="N123">
            <v>64.772387574333663</v>
          </cell>
          <cell r="O123">
            <v>81.882105538515077</v>
          </cell>
        </row>
        <row r="124">
          <cell r="K124">
            <v>57.71888752165507</v>
          </cell>
          <cell r="L124">
            <v>62.779185580183601</v>
          </cell>
          <cell r="M124">
            <v>62.911158600245606</v>
          </cell>
          <cell r="N124">
            <v>65.858518676890981</v>
          </cell>
          <cell r="O124">
            <v>83.664250448312643</v>
          </cell>
        </row>
        <row r="125">
          <cell r="K125">
            <v>58.290607779556559</v>
          </cell>
          <cell r="L125">
            <v>63.309573863714114</v>
          </cell>
          <cell r="M125">
            <v>63.248530137146965</v>
          </cell>
          <cell r="N125">
            <v>66.944649779448312</v>
          </cell>
          <cell r="O125">
            <v>85.446395358110195</v>
          </cell>
        </row>
        <row r="126">
          <cell r="K126">
            <v>58.862328037458042</v>
          </cell>
          <cell r="L126">
            <v>63.839962147244627</v>
          </cell>
          <cell r="M126">
            <v>63.58590167404833</v>
          </cell>
          <cell r="N126">
            <v>68.030780882005629</v>
          </cell>
          <cell r="O126">
            <v>87.228540267907761</v>
          </cell>
        </row>
        <row r="127">
          <cell r="K127">
            <v>59.434048295359531</v>
          </cell>
          <cell r="L127">
            <v>64.370350430775133</v>
          </cell>
          <cell r="M127">
            <v>63.923273210949695</v>
          </cell>
          <cell r="N127">
            <v>69.116911984562947</v>
          </cell>
          <cell r="O127">
            <v>89.010685177705327</v>
          </cell>
        </row>
        <row r="128">
          <cell r="K128">
            <v>60.005768553261021</v>
          </cell>
          <cell r="L128">
            <v>64.90073871430566</v>
          </cell>
          <cell r="M128">
            <v>64.26064474785106</v>
          </cell>
          <cell r="N128">
            <v>70.203043087120264</v>
          </cell>
          <cell r="O128">
            <v>90.792830087502878</v>
          </cell>
        </row>
        <row r="129">
          <cell r="K129">
            <v>60.577488811162503</v>
          </cell>
          <cell r="L129">
            <v>65.431126997836159</v>
          </cell>
          <cell r="M129">
            <v>64.598016284752418</v>
          </cell>
          <cell r="N129">
            <v>71.289174189677595</v>
          </cell>
          <cell r="O129">
            <v>93.864989323077268</v>
          </cell>
        </row>
        <row r="130">
          <cell r="K130">
            <v>61.149209069063978</v>
          </cell>
          <cell r="L130">
            <v>65.961515281366687</v>
          </cell>
          <cell r="M130">
            <v>64.935387821653777</v>
          </cell>
          <cell r="N130">
            <v>73.495656363159071</v>
          </cell>
          <cell r="O130">
            <v>97.106835160311519</v>
          </cell>
        </row>
        <row r="131">
          <cell r="K131">
            <v>61.720929326965468</v>
          </cell>
          <cell r="L131">
            <v>66.491903564897186</v>
          </cell>
          <cell r="M131">
            <v>66.445410978375648</v>
          </cell>
          <cell r="N131">
            <v>75.971986010965864</v>
          </cell>
          <cell r="O131">
            <v>100.34868099754578</v>
          </cell>
        </row>
        <row r="132">
          <cell r="K132">
            <v>62.292649584866957</v>
          </cell>
          <cell r="L132">
            <v>66.843453574564776</v>
          </cell>
          <cell r="M132">
            <v>68.23321589847744</v>
          </cell>
          <cell r="N132">
            <v>78.448315658772643</v>
          </cell>
          <cell r="O132">
            <v>103.59052683478005</v>
          </cell>
        </row>
        <row r="133">
          <cell r="K133">
            <v>62.928315342029059</v>
          </cell>
          <cell r="L133">
            <v>67.168660379282045</v>
          </cell>
          <cell r="M133">
            <v>70.021020818579231</v>
          </cell>
          <cell r="N133">
            <v>80.924645306579436</v>
          </cell>
          <cell r="O133">
            <v>106.8323726720143</v>
          </cell>
        </row>
        <row r="134">
          <cell r="K134">
            <v>63.564358043835803</v>
          </cell>
          <cell r="L134">
            <v>67.493867183999299</v>
          </cell>
          <cell r="M134">
            <v>71.808825738681008</v>
          </cell>
          <cell r="N134">
            <v>83.400974954386228</v>
          </cell>
          <cell r="O134">
            <v>110.07421850924858</v>
          </cell>
        </row>
        <row r="135">
          <cell r="K135">
            <v>64.200400745642568</v>
          </cell>
          <cell r="L135">
            <v>67.819073988716553</v>
          </cell>
          <cell r="M135">
            <v>73.5966306587828</v>
          </cell>
          <cell r="N135">
            <v>85.877304602193007</v>
          </cell>
          <cell r="O135">
            <v>113.31606434648285</v>
          </cell>
        </row>
        <row r="136">
          <cell r="K136">
            <v>64.836443447449312</v>
          </cell>
          <cell r="L136">
            <v>68.144280793433808</v>
          </cell>
          <cell r="M136">
            <v>75.384435578884577</v>
          </cell>
          <cell r="N136">
            <v>88.3536342499998</v>
          </cell>
          <cell r="O136">
            <v>116.55791018371711</v>
          </cell>
        </row>
        <row r="137">
          <cell r="K137">
            <v>65.472486149256071</v>
          </cell>
          <cell r="L137">
            <v>68.469487598151062</v>
          </cell>
          <cell r="M137">
            <v>77.172240498986369</v>
          </cell>
          <cell r="N137">
            <v>90.829963897806579</v>
          </cell>
          <cell r="O137">
            <v>119.79975602095136</v>
          </cell>
        </row>
        <row r="138">
          <cell r="K138">
            <v>66.108528851062815</v>
          </cell>
          <cell r="L138">
            <v>68.794694402868316</v>
          </cell>
          <cell r="M138">
            <v>78.960045419088161</v>
          </cell>
          <cell r="N138">
            <v>93.306293545613357</v>
          </cell>
          <cell r="O138">
            <v>123.04160185818563</v>
          </cell>
        </row>
        <row r="139">
          <cell r="K139">
            <v>66.744571552869573</v>
          </cell>
          <cell r="L139">
            <v>69.119901207585571</v>
          </cell>
          <cell r="M139">
            <v>80.747850339189938</v>
          </cell>
          <cell r="N139">
            <v>95.78262319342015</v>
          </cell>
          <cell r="O139">
            <v>126.07408186966882</v>
          </cell>
          <cell r="V139">
            <v>0</v>
          </cell>
          <cell r="W139">
            <v>0</v>
          </cell>
        </row>
        <row r="140">
          <cell r="K140">
            <v>67.380614254676331</v>
          </cell>
          <cell r="L140">
            <v>69.445108012302825</v>
          </cell>
          <cell r="M140">
            <v>82.535655259291715</v>
          </cell>
          <cell r="N140">
            <v>98.215909904714806</v>
          </cell>
          <cell r="O140">
            <v>126.92137046887451</v>
          </cell>
          <cell r="V140">
            <v>6163983.2595917778</v>
          </cell>
          <cell r="W140">
            <v>20692.022443927905</v>
          </cell>
        </row>
        <row r="141">
          <cell r="K141">
            <v>68.016656956483075</v>
          </cell>
          <cell r="L141">
            <v>69.770314817020079</v>
          </cell>
          <cell r="M141">
            <v>84.357389016209098</v>
          </cell>
          <cell r="N141">
            <v>100.28062599652179</v>
          </cell>
          <cell r="O141">
            <v>127.76865906808023</v>
          </cell>
          <cell r="V141">
            <v>32705995.581446107</v>
          </cell>
          <cell r="W141">
            <v>38779.110408047411</v>
          </cell>
        </row>
        <row r="142">
          <cell r="K142">
            <v>68.652699658289833</v>
          </cell>
          <cell r="L142">
            <v>70.555914599958655</v>
          </cell>
          <cell r="M142">
            <v>86.332722866474583</v>
          </cell>
          <cell r="N142">
            <v>102.34534208832879</v>
          </cell>
          <cell r="O142">
            <v>128.61594766728592</v>
          </cell>
          <cell r="V142">
            <v>147229487.75718543</v>
          </cell>
          <cell r="W142">
            <v>74341.721699990681</v>
          </cell>
        </row>
        <row r="143">
          <cell r="K143">
            <v>69.258351643294574</v>
          </cell>
          <cell r="L143">
            <v>72.448545895995053</v>
          </cell>
          <cell r="M143">
            <v>88.308056716740069</v>
          </cell>
          <cell r="N143">
            <v>104.41005818013578</v>
          </cell>
          <cell r="O143">
            <v>129.46323626649161</v>
          </cell>
          <cell r="V143">
            <v>396639122.44986928</v>
          </cell>
          <cell r="W143">
            <v>136659.2834772791</v>
          </cell>
        </row>
        <row r="144">
          <cell r="K144">
            <v>69.829254357610793</v>
          </cell>
          <cell r="L144">
            <v>74.341177192031438</v>
          </cell>
          <cell r="M144">
            <v>90.283390567005554</v>
          </cell>
          <cell r="N144">
            <v>106.47477427194279</v>
          </cell>
          <cell r="O144">
            <v>130.31052486569732</v>
          </cell>
          <cell r="V144">
            <v>1101929833.2962685</v>
          </cell>
          <cell r="W144">
            <v>252619.74648457771</v>
          </cell>
        </row>
        <row r="145">
          <cell r="K145">
            <v>70.400157071927012</v>
          </cell>
          <cell r="L145">
            <v>76.233808488067822</v>
          </cell>
          <cell r="M145">
            <v>92.25872441727104</v>
          </cell>
          <cell r="N145">
            <v>108.53949036374978</v>
          </cell>
          <cell r="O145">
            <v>131.157813464903</v>
          </cell>
          <cell r="V145">
            <v>3235838843.6323862</v>
          </cell>
          <cell r="W145">
            <v>493728.62594527553</v>
          </cell>
        </row>
        <row r="146">
          <cell r="K146">
            <v>70.971059786243245</v>
          </cell>
          <cell r="L146">
            <v>78.126439784104221</v>
          </cell>
          <cell r="M146">
            <v>94.234058267536525</v>
          </cell>
          <cell r="N146">
            <v>110.60420645555678</v>
          </cell>
          <cell r="O146">
            <v>132.00510206410871</v>
          </cell>
          <cell r="V146">
            <v>8265287887.00457</v>
          </cell>
          <cell r="W146">
            <v>944624.29627524456</v>
          </cell>
        </row>
        <row r="147">
          <cell r="K147">
            <v>71.541962500559464</v>
          </cell>
          <cell r="L147">
            <v>80.019071080140606</v>
          </cell>
          <cell r="M147">
            <v>96.209392117802039</v>
          </cell>
          <cell r="N147">
            <v>112.66892254736376</v>
          </cell>
          <cell r="O147">
            <v>132.8523906633144</v>
          </cell>
          <cell r="V147">
            <v>20136231748.87439</v>
          </cell>
          <cell r="W147">
            <v>1789108.8288262249</v>
          </cell>
        </row>
        <row r="148">
          <cell r="K148">
            <v>72.112865214875697</v>
          </cell>
          <cell r="L148">
            <v>81.91170237617699</v>
          </cell>
          <cell r="M148">
            <v>98.184725968067525</v>
          </cell>
          <cell r="N148">
            <v>114.73363863917075</v>
          </cell>
          <cell r="O148">
            <v>133.69967926252011</v>
          </cell>
          <cell r="V148">
            <v>31598719250.339256</v>
          </cell>
          <cell r="W148">
            <v>3489094.2463929709</v>
          </cell>
        </row>
        <row r="149">
          <cell r="K149">
            <v>72.683767929191916</v>
          </cell>
          <cell r="L149">
            <v>83.804333672213389</v>
          </cell>
          <cell r="M149">
            <v>100.16005981833301</v>
          </cell>
          <cell r="N149">
            <v>116.79835473097775</v>
          </cell>
          <cell r="O149">
            <v>134.54696786172579</v>
          </cell>
          <cell r="V149">
            <v>40805888357.553055</v>
          </cell>
          <cell r="W149">
            <v>6831310.5274903886</v>
          </cell>
        </row>
        <row r="150">
          <cell r="K150">
            <v>73.254670643508149</v>
          </cell>
          <cell r="L150">
            <v>85.696964968249759</v>
          </cell>
          <cell r="M150">
            <v>102.1353936685985</v>
          </cell>
          <cell r="N150">
            <v>118.86307082278474</v>
          </cell>
          <cell r="O150">
            <v>135.75506021228782</v>
          </cell>
          <cell r="V150">
            <v>65611445825.881821</v>
          </cell>
          <cell r="W150">
            <v>13434243.484635541</v>
          </cell>
        </row>
        <row r="151">
          <cell r="K151">
            <v>73.825573357824368</v>
          </cell>
          <cell r="L151">
            <v>87.589596264286158</v>
          </cell>
          <cell r="M151">
            <v>104.110727518864</v>
          </cell>
          <cell r="N151">
            <v>121.93429364968064</v>
          </cell>
          <cell r="O151">
            <v>137.37774486804156</v>
          </cell>
          <cell r="V151">
            <v>137627968299.52014</v>
          </cell>
          <cell r="W151">
            <v>26452411.899850991</v>
          </cell>
        </row>
        <row r="152">
          <cell r="K152">
            <v>74.396476072140601</v>
          </cell>
          <cell r="L152">
            <v>89.482227560322542</v>
          </cell>
          <cell r="M152">
            <v>107.21882068833737</v>
          </cell>
          <cell r="N152">
            <v>126.23891054173191</v>
          </cell>
          <cell r="O152">
            <v>139.0004295237953</v>
          </cell>
          <cell r="V152">
            <v>249547715779.57382</v>
          </cell>
          <cell r="W152">
            <v>51922143.815383352</v>
          </cell>
        </row>
        <row r="153">
          <cell r="K153">
            <v>74.96737878645682</v>
          </cell>
          <cell r="L153">
            <v>92.721121193205803</v>
          </cell>
          <cell r="M153">
            <v>111.25442285403756</v>
          </cell>
          <cell r="N153">
            <v>130.54352743378317</v>
          </cell>
          <cell r="O153">
            <v>140.62311417954902</v>
          </cell>
          <cell r="V153">
            <v>416732778576.901</v>
          </cell>
          <cell r="W153">
            <v>101389284.19183986</v>
          </cell>
        </row>
        <row r="154">
          <cell r="K154">
            <v>78.145110018901264</v>
          </cell>
          <cell r="L154">
            <v>96.467017804155546</v>
          </cell>
          <cell r="M154">
            <v>115.29002501973771</v>
          </cell>
          <cell r="N154">
            <v>134.84814432583443</v>
          </cell>
          <cell r="O154">
            <v>142.24579883530276</v>
          </cell>
          <cell r="V154">
            <v>521677183693.76563</v>
          </cell>
          <cell r="W154">
            <v>123150190.21347708</v>
          </cell>
        </row>
        <row r="155">
          <cell r="K155">
            <v>81.48082161968118</v>
          </cell>
          <cell r="L155">
            <v>100.21291441510527</v>
          </cell>
          <cell r="M155">
            <v>119.32562718543788</v>
          </cell>
          <cell r="N155">
            <v>139.15276121788568</v>
          </cell>
          <cell r="O155">
            <v>143.86848349105648</v>
          </cell>
        </row>
        <row r="156">
          <cell r="K156">
            <v>84.81653322046111</v>
          </cell>
          <cell r="L156">
            <v>103.95881102605502</v>
          </cell>
          <cell r="M156">
            <v>123.36122935113804</v>
          </cell>
          <cell r="N156">
            <v>143.45737810993694</v>
          </cell>
          <cell r="O156">
            <v>144.87588076678364</v>
          </cell>
        </row>
        <row r="157">
          <cell r="K157">
            <v>88.152244821241041</v>
          </cell>
          <cell r="L157">
            <v>107.70470763700477</v>
          </cell>
          <cell r="M157">
            <v>127.39683151683822</v>
          </cell>
          <cell r="N157">
            <v>144.82726108520978</v>
          </cell>
          <cell r="O157">
            <v>145.82901156130197</v>
          </cell>
        </row>
        <row r="158">
          <cell r="K158">
            <v>91.487956422020957</v>
          </cell>
          <cell r="L158">
            <v>111.45060424795452</v>
          </cell>
          <cell r="M158">
            <v>128.71086691727518</v>
          </cell>
          <cell r="N158">
            <v>145.77384449099546</v>
          </cell>
          <cell r="O158">
            <v>146.78214235582027</v>
          </cell>
        </row>
        <row r="159">
          <cell r="K159">
            <v>94.823668022800902</v>
          </cell>
          <cell r="L159">
            <v>112.62001604111055</v>
          </cell>
          <cell r="M159">
            <v>129.54665176738737</v>
          </cell>
          <cell r="N159">
            <v>146.72042789678116</v>
          </cell>
          <cell r="O159">
            <v>147.7352731503386</v>
          </cell>
        </row>
        <row r="160">
          <cell r="K160">
            <v>96.40003047369764</v>
          </cell>
          <cell r="L160">
            <v>113.34659678976287</v>
          </cell>
          <cell r="M160">
            <v>130.38243661749954</v>
          </cell>
          <cell r="N160">
            <v>147.66701130256683</v>
          </cell>
          <cell r="O160">
            <v>148.6884039448569</v>
          </cell>
        </row>
        <row r="161">
          <cell r="K161">
            <v>97.017979386990575</v>
          </cell>
          <cell r="L161">
            <v>114.07317753841518</v>
          </cell>
          <cell r="M161">
            <v>131.2182214676117</v>
          </cell>
          <cell r="N161">
            <v>148.61359470835254</v>
          </cell>
          <cell r="O161">
            <v>149.6415347393752</v>
          </cell>
        </row>
        <row r="162">
          <cell r="K162">
            <v>97.63592830028351</v>
          </cell>
          <cell r="L162">
            <v>114.79975828706752</v>
          </cell>
          <cell r="M162">
            <v>132.05400631772389</v>
          </cell>
          <cell r="N162">
            <v>149.56017811413821</v>
          </cell>
          <cell r="O162">
            <v>150.59466553389353</v>
          </cell>
        </row>
        <row r="163">
          <cell r="K163">
            <v>98.253877213576445</v>
          </cell>
          <cell r="L163">
            <v>115.52633903571984</v>
          </cell>
          <cell r="M163">
            <v>132.88979116783608</v>
          </cell>
          <cell r="N163">
            <v>150.50676151992391</v>
          </cell>
          <cell r="O163">
            <v>151.54779632841183</v>
          </cell>
        </row>
        <row r="164">
          <cell r="K164">
            <v>98.871826126869351</v>
          </cell>
          <cell r="L164">
            <v>116.25291978437217</v>
          </cell>
          <cell r="M164">
            <v>133.72557601794824</v>
          </cell>
          <cell r="N164">
            <v>151.45334492570959</v>
          </cell>
          <cell r="O164">
            <v>152.50092712293016</v>
          </cell>
        </row>
        <row r="184">
          <cell r="V184">
            <v>0</v>
          </cell>
          <cell r="W184">
            <v>0</v>
          </cell>
        </row>
        <row r="185">
          <cell r="V185">
            <v>7540441.0522903232</v>
          </cell>
          <cell r="W185">
            <v>19737.14596931891</v>
          </cell>
        </row>
        <row r="186">
          <cell r="V186">
            <v>41149825.011741415</v>
          </cell>
          <cell r="W186">
            <v>47318.005642111268</v>
          </cell>
        </row>
        <row r="187">
          <cell r="V187">
            <v>179254111.19829172</v>
          </cell>
          <cell r="W187">
            <v>103152.56212007673</v>
          </cell>
        </row>
        <row r="188">
          <cell r="V188">
            <v>480438780.41938543</v>
          </cell>
          <cell r="W188">
            <v>211625.11926266388</v>
          </cell>
        </row>
        <row r="189">
          <cell r="V189">
            <v>1302525678.8154888</v>
          </cell>
          <cell r="W189">
            <v>421852.86820340028</v>
          </cell>
        </row>
        <row r="190">
          <cell r="V190">
            <v>3641591525.3209004</v>
          </cell>
          <cell r="W190">
            <v>815874.98294889578</v>
          </cell>
        </row>
        <row r="191">
          <cell r="V191">
            <v>9197799856.2539825</v>
          </cell>
          <cell r="W191">
            <v>1563258.0306712708</v>
          </cell>
        </row>
        <row r="192">
          <cell r="V192">
            <v>20995248303.469025</v>
          </cell>
          <cell r="W192">
            <v>2939749.0886736461</v>
          </cell>
        </row>
        <row r="193">
          <cell r="V193">
            <v>30009581687.598412</v>
          </cell>
          <cell r="W193">
            <v>5775990.1120822299</v>
          </cell>
        </row>
        <row r="194">
          <cell r="V194">
            <v>62989955103.792351</v>
          </cell>
          <cell r="W194">
            <v>11401898.273724321</v>
          </cell>
        </row>
        <row r="195">
          <cell r="V195">
            <v>121120988332.75043</v>
          </cell>
          <cell r="W195">
            <v>22558371.353930168</v>
          </cell>
        </row>
        <row r="196">
          <cell r="V196">
            <v>231216415039.70441</v>
          </cell>
          <cell r="W196">
            <v>44464787.725834079</v>
          </cell>
        </row>
        <row r="197">
          <cell r="V197">
            <v>330494455377.42249</v>
          </cell>
          <cell r="W197">
            <v>87679542.751962706</v>
          </cell>
        </row>
        <row r="198">
          <cell r="V198">
            <v>401710989019.88745</v>
          </cell>
          <cell r="W198">
            <v>172426391.74579504</v>
          </cell>
        </row>
        <row r="199">
          <cell r="V199">
            <v>466523114056.80383</v>
          </cell>
          <cell r="W199">
            <v>196078451.3213897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T5">
            <v>0</v>
          </cell>
        </row>
      </sheetData>
      <sheetData sheetId="14"/>
      <sheetData sheetId="15"/>
      <sheetData sheetId="16"/>
      <sheetData sheetId="17"/>
      <sheetData sheetId="1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资源-材料1"/>
      <sheetName val="节奏总纲"/>
      <sheetName val="信息索引"/>
      <sheetName val="基础状态预期"/>
      <sheetName val="爵位属性"/>
      <sheetName val="爵位俸禄"/>
      <sheetName val="爵位声望"/>
      <sheetName val="村县营基础信息"/>
      <sheetName val="战损信息"/>
      <sheetName val="村县营线路设计"/>
      <sheetName val="繁荣度奖励"/>
      <sheetName val="村镇首通奖励"/>
      <sheetName val="爵位实力"/>
      <sheetName val="繁荣度需求"/>
      <sheetName val="产出汇总"/>
      <sheetName val="爵位解锁村镇信息"/>
      <sheetName val="村镇繁荣度"/>
      <sheetName val="爵位升级备份"/>
      <sheetName val="其他调用"/>
    </sheetNames>
    <sheetDataSet>
      <sheetData sheetId="0"/>
      <sheetData sheetId="1"/>
      <sheetData sheetId="2"/>
      <sheetData sheetId="3">
        <row r="7">
          <cell r="D7">
            <v>0</v>
          </cell>
        </row>
      </sheetData>
      <sheetData sheetId="4">
        <row r="4">
          <cell r="U4">
            <v>1130039.3166518072</v>
          </cell>
        </row>
        <row r="5"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U5">
            <v>4928256.6919281501</v>
          </cell>
        </row>
        <row r="6">
          <cell r="I6">
            <v>0.5</v>
          </cell>
          <cell r="J6">
            <v>0.50761421319796962</v>
          </cell>
          <cell r="K6">
            <v>0.51546391752577325</v>
          </cell>
          <cell r="L6">
            <v>0.52356020942408377</v>
          </cell>
          <cell r="M6">
            <v>0.54054054054054068</v>
          </cell>
          <cell r="U6">
            <v>14485844.633899815</v>
          </cell>
        </row>
        <row r="7">
          <cell r="I7">
            <v>1</v>
          </cell>
          <cell r="J7">
            <v>1.0151515151515154</v>
          </cell>
          <cell r="K7">
            <v>1.0306122448979591</v>
          </cell>
          <cell r="L7">
            <v>1.0463917525773194</v>
          </cell>
          <cell r="M7">
            <v>1.0789473684210529</v>
          </cell>
          <cell r="U7">
            <v>34697709.692507714</v>
          </cell>
        </row>
        <row r="8">
          <cell r="I8">
            <v>1.5</v>
          </cell>
          <cell r="J8">
            <v>1.5202020202020203</v>
          </cell>
          <cell r="K8">
            <v>1.5408163265306123</v>
          </cell>
          <cell r="L8">
            <v>1.561855670103093</v>
          </cell>
          <cell r="M8">
            <v>1.6052631578947367</v>
          </cell>
          <cell r="U8">
            <v>63061262.131186545</v>
          </cell>
        </row>
        <row r="9">
          <cell r="I9">
            <v>2</v>
          </cell>
          <cell r="J9">
            <v>2.0168350168350169</v>
          </cell>
          <cell r="K9">
            <v>2.0340136054421767</v>
          </cell>
          <cell r="L9">
            <v>2.0515463917525776</v>
          </cell>
          <cell r="M9">
            <v>2.0877192982456139</v>
          </cell>
          <cell r="U9">
            <v>117508206.00068533</v>
          </cell>
        </row>
        <row r="10">
          <cell r="I10">
            <v>2.3333333333333335</v>
          </cell>
          <cell r="J10">
            <v>2.3535353535353534</v>
          </cell>
          <cell r="K10">
            <v>2.3741496598639453</v>
          </cell>
          <cell r="L10">
            <v>2.395189003436426</v>
          </cell>
          <cell r="M10">
            <v>2.4385964912280702</v>
          </cell>
          <cell r="U10">
            <v>245208877.12188184</v>
          </cell>
        </row>
        <row r="11">
          <cell r="I11">
            <v>2.6666666666666665</v>
          </cell>
          <cell r="J11">
            <v>2.6902356902356903</v>
          </cell>
          <cell r="K11">
            <v>2.7142857142857144</v>
          </cell>
          <cell r="L11">
            <v>2.738831615120275</v>
          </cell>
          <cell r="M11">
            <v>2.7894736842105265</v>
          </cell>
          <cell r="U11">
            <v>580025453.03953421</v>
          </cell>
        </row>
        <row r="12">
          <cell r="I12">
            <v>3</v>
          </cell>
          <cell r="J12">
            <v>3.0269360269360268</v>
          </cell>
          <cell r="K12">
            <v>3.0544217687074831</v>
          </cell>
          <cell r="L12">
            <v>3.0824742268041239</v>
          </cell>
          <cell r="M12">
            <v>3.1403508771929824</v>
          </cell>
          <cell r="U12">
            <v>1370922182.1177812</v>
          </cell>
        </row>
        <row r="13">
          <cell r="I13">
            <v>3.3333333333333335</v>
          </cell>
          <cell r="J13">
            <v>3.3636363636363638</v>
          </cell>
          <cell r="K13">
            <v>3.3945578231292517</v>
          </cell>
          <cell r="L13">
            <v>3.4261168384879728</v>
          </cell>
          <cell r="M13">
            <v>3.4912280701754388</v>
          </cell>
          <cell r="U13">
            <v>2896686464.6752</v>
          </cell>
        </row>
        <row r="14">
          <cell r="I14">
            <v>3.6666666666666665</v>
          </cell>
          <cell r="J14">
            <v>3.7003367003367003</v>
          </cell>
          <cell r="K14">
            <v>3.7346938775510203</v>
          </cell>
          <cell r="L14">
            <v>3.7697594501718212</v>
          </cell>
          <cell r="M14">
            <v>3.8421052631578947</v>
          </cell>
          <cell r="U14">
            <v>5647605489.650959</v>
          </cell>
        </row>
        <row r="15">
          <cell r="I15">
            <v>4</v>
          </cell>
          <cell r="J15">
            <v>4.0370370370370372</v>
          </cell>
          <cell r="K15">
            <v>4.074829931972789</v>
          </cell>
          <cell r="L15">
            <v>4.1134020618556697</v>
          </cell>
          <cell r="M15">
            <v>4.192982456140351</v>
          </cell>
          <cell r="U15">
            <v>10541450633.142773</v>
          </cell>
        </row>
        <row r="16">
          <cell r="I16">
            <v>4.333333333333333</v>
          </cell>
          <cell r="J16">
            <v>4.3737373737373737</v>
          </cell>
          <cell r="K16">
            <v>4.4149659863945585</v>
          </cell>
          <cell r="L16">
            <v>4.4570446735395191</v>
          </cell>
          <cell r="M16">
            <v>4.5438596491228074</v>
          </cell>
          <cell r="U16">
            <v>18243266758.184189</v>
          </cell>
        </row>
        <row r="17">
          <cell r="I17">
            <v>4.666666666666667</v>
          </cell>
          <cell r="J17">
            <v>4.7104377104377102</v>
          </cell>
          <cell r="K17">
            <v>4.7551020408163271</v>
          </cell>
          <cell r="L17">
            <v>4.8006872852233675</v>
          </cell>
          <cell r="M17">
            <v>4.8947368421052637</v>
          </cell>
          <cell r="U17">
            <v>29698637785.036465</v>
          </cell>
        </row>
        <row r="18">
          <cell r="I18">
            <v>5</v>
          </cell>
          <cell r="J18">
            <v>5.0471380471380476</v>
          </cell>
          <cell r="K18">
            <v>5.0952380952380958</v>
          </cell>
          <cell r="L18">
            <v>5.1443298969072169</v>
          </cell>
          <cell r="M18">
            <v>5.2456140350877201</v>
          </cell>
          <cell r="U18">
            <v>46354557793.194916</v>
          </cell>
        </row>
        <row r="19">
          <cell r="I19">
            <v>5.333333333333333</v>
          </cell>
          <cell r="J19">
            <v>5.3838383838383841</v>
          </cell>
          <cell r="K19">
            <v>5.4353741496598644</v>
          </cell>
          <cell r="L19">
            <v>5.4879725085910653</v>
          </cell>
          <cell r="M19">
            <v>5.5964912280701755</v>
          </cell>
          <cell r="U19">
            <v>69784946893.992706</v>
          </cell>
        </row>
        <row r="20">
          <cell r="I20">
            <v>5.666666666666667</v>
          </cell>
          <cell r="J20">
            <v>5.7205387205387215</v>
          </cell>
          <cell r="K20">
            <v>5.7755102040816331</v>
          </cell>
          <cell r="L20">
            <v>5.8316151202749147</v>
          </cell>
          <cell r="M20">
            <v>5.9473684210526319</v>
          </cell>
        </row>
        <row r="21">
          <cell r="I21">
            <v>6</v>
          </cell>
          <cell r="J21">
            <v>6.057239057239058</v>
          </cell>
          <cell r="K21">
            <v>6.1156462585034017</v>
          </cell>
          <cell r="L21">
            <v>6.1752577319587632</v>
          </cell>
          <cell r="M21">
            <v>6.2982456140350882</v>
          </cell>
        </row>
        <row r="22">
          <cell r="I22">
            <v>6.333333333333333</v>
          </cell>
          <cell r="J22">
            <v>6.3939393939393945</v>
          </cell>
          <cell r="K22">
            <v>6.4557823129251695</v>
          </cell>
          <cell r="L22">
            <v>6.5189003436426125</v>
          </cell>
          <cell r="M22">
            <v>6.6491228070175437</v>
          </cell>
        </row>
        <row r="23">
          <cell r="I23">
            <v>6.666666666666667</v>
          </cell>
          <cell r="J23">
            <v>6.730639730639731</v>
          </cell>
          <cell r="K23">
            <v>6.7959183673469381</v>
          </cell>
          <cell r="L23">
            <v>6.862542955326461</v>
          </cell>
          <cell r="M23">
            <v>7</v>
          </cell>
        </row>
        <row r="24">
          <cell r="I24">
            <v>7</v>
          </cell>
          <cell r="J24">
            <v>7.0673400673400675</v>
          </cell>
          <cell r="K24">
            <v>7.1360544217687067</v>
          </cell>
          <cell r="L24">
            <v>7.2061855670103094</v>
          </cell>
          <cell r="M24">
            <v>7.3508771929824563</v>
          </cell>
        </row>
        <row r="25">
          <cell r="I25">
            <v>7.333333333333333</v>
          </cell>
          <cell r="J25">
            <v>7.404040404040404</v>
          </cell>
          <cell r="K25">
            <v>7.4761904761904763</v>
          </cell>
          <cell r="L25">
            <v>7.5498281786941588</v>
          </cell>
          <cell r="M25">
            <v>7.7017543859649127</v>
          </cell>
        </row>
        <row r="26">
          <cell r="I26">
            <v>7.666666666666667</v>
          </cell>
          <cell r="J26">
            <v>7.7407407407407405</v>
          </cell>
          <cell r="K26">
            <v>7.8163265306122449</v>
          </cell>
          <cell r="L26">
            <v>7.8934707903780073</v>
          </cell>
          <cell r="M26">
            <v>8.0526315789473699</v>
          </cell>
        </row>
        <row r="27">
          <cell r="I27">
            <v>8</v>
          </cell>
          <cell r="J27">
            <v>8.0774410774410779</v>
          </cell>
          <cell r="K27">
            <v>8.1564625850340136</v>
          </cell>
          <cell r="L27">
            <v>8.2371134020618566</v>
          </cell>
          <cell r="M27">
            <v>8.4035087719298254</v>
          </cell>
        </row>
        <row r="28">
          <cell r="I28">
            <v>8.3333333333333339</v>
          </cell>
          <cell r="J28">
            <v>8.4141414141414153</v>
          </cell>
          <cell r="K28">
            <v>8.4965986394557831</v>
          </cell>
          <cell r="L28">
            <v>8.5807560137457042</v>
          </cell>
          <cell r="M28">
            <v>8.7543859649122808</v>
          </cell>
        </row>
        <row r="29">
          <cell r="I29">
            <v>8.6666666666666661</v>
          </cell>
          <cell r="J29">
            <v>8.7508417508417509</v>
          </cell>
          <cell r="K29">
            <v>8.8367346938775508</v>
          </cell>
          <cell r="L29">
            <v>8.9243986254295535</v>
          </cell>
          <cell r="M29">
            <v>9.1052631578947363</v>
          </cell>
        </row>
        <row r="30">
          <cell r="I30">
            <v>9</v>
          </cell>
          <cell r="J30">
            <v>9.0875420875420883</v>
          </cell>
          <cell r="K30">
            <v>9.1768707482993204</v>
          </cell>
          <cell r="L30">
            <v>9.2680412371134029</v>
          </cell>
          <cell r="M30">
            <v>9.4561403508771935</v>
          </cell>
        </row>
        <row r="31">
          <cell r="I31">
            <v>9.3333333333333339</v>
          </cell>
          <cell r="J31">
            <v>9.4242424242424239</v>
          </cell>
          <cell r="K31">
            <v>9.5170068027210881</v>
          </cell>
          <cell r="L31">
            <v>9.6116838487972505</v>
          </cell>
          <cell r="M31">
            <v>9.8070175438596507</v>
          </cell>
        </row>
        <row r="32">
          <cell r="I32">
            <v>9.6666666666666661</v>
          </cell>
          <cell r="J32">
            <v>9.7609427609427613</v>
          </cell>
          <cell r="K32">
            <v>9.8571428571428577</v>
          </cell>
          <cell r="L32">
            <v>9.9553264604810998</v>
          </cell>
          <cell r="M32">
            <v>10.118421052631581</v>
          </cell>
        </row>
        <row r="33">
          <cell r="I33">
            <v>10</v>
          </cell>
          <cell r="J33">
            <v>10.073232323232324</v>
          </cell>
          <cell r="K33">
            <v>10.147959183673469</v>
          </cell>
          <cell r="L33">
            <v>10.224226804123711</v>
          </cell>
          <cell r="M33">
            <v>10.381578947368421</v>
          </cell>
        </row>
        <row r="34">
          <cell r="I34">
            <v>10.25</v>
          </cell>
          <cell r="J34">
            <v>10.325757575757576</v>
          </cell>
          <cell r="K34">
            <v>10.403061224489797</v>
          </cell>
          <cell r="L34">
            <v>10.481958762886599</v>
          </cell>
          <cell r="M34">
            <v>10.644736842105264</v>
          </cell>
        </row>
        <row r="35">
          <cell r="I35">
            <v>10.5</v>
          </cell>
          <cell r="J35">
            <v>10.578282828282829</v>
          </cell>
          <cell r="K35">
            <v>10.658163265306124</v>
          </cell>
          <cell r="L35">
            <v>10.739690721649485</v>
          </cell>
          <cell r="M35">
            <v>10.907894736842106</v>
          </cell>
        </row>
        <row r="36">
          <cell r="I36">
            <v>10.75</v>
          </cell>
          <cell r="J36">
            <v>10.83080808080808</v>
          </cell>
          <cell r="K36">
            <v>10.913265306122449</v>
          </cell>
          <cell r="L36">
            <v>10.997422680412372</v>
          </cell>
          <cell r="M36">
            <v>11.171052631578949</v>
          </cell>
        </row>
        <row r="37">
          <cell r="I37">
            <v>11</v>
          </cell>
          <cell r="J37">
            <v>11.083333333333332</v>
          </cell>
          <cell r="K37">
            <v>11.168367346938776</v>
          </cell>
          <cell r="L37">
            <v>11.255154639175258</v>
          </cell>
          <cell r="M37">
            <v>11.434210526315789</v>
          </cell>
        </row>
        <row r="38">
          <cell r="I38">
            <v>11.25</v>
          </cell>
          <cell r="J38">
            <v>11.335858585858585</v>
          </cell>
          <cell r="K38">
            <v>11.423469387755103</v>
          </cell>
          <cell r="L38">
            <v>11.512886597938145</v>
          </cell>
          <cell r="M38">
            <v>11.697368421052632</v>
          </cell>
        </row>
        <row r="39">
          <cell r="I39">
            <v>11.5</v>
          </cell>
          <cell r="J39">
            <v>11.588383838383837</v>
          </cell>
          <cell r="K39">
            <v>11.678571428571429</v>
          </cell>
          <cell r="L39">
            <v>11.770618556701031</v>
          </cell>
          <cell r="M39">
            <v>11.960526315789474</v>
          </cell>
        </row>
        <row r="40">
          <cell r="I40">
            <v>11.75</v>
          </cell>
          <cell r="J40">
            <v>11.84090909090909</v>
          </cell>
          <cell r="K40">
            <v>11.933673469387756</v>
          </cell>
          <cell r="L40">
            <v>12.022680412371134</v>
          </cell>
          <cell r="M40">
            <v>12.178947368421053</v>
          </cell>
        </row>
        <row r="41">
          <cell r="I41">
            <v>12</v>
          </cell>
          <cell r="J41">
            <v>12.074747474747474</v>
          </cell>
          <cell r="K41">
            <v>12.151020408163266</v>
          </cell>
          <cell r="L41">
            <v>12.228865979381442</v>
          </cell>
          <cell r="M41">
            <v>12.389473684210527</v>
          </cell>
        </row>
        <row r="42">
          <cell r="I42">
            <v>12.2</v>
          </cell>
          <cell r="J42">
            <v>12.276767676767676</v>
          </cell>
          <cell r="K42">
            <v>12.355102040816327</v>
          </cell>
          <cell r="L42">
            <v>12.435051546391753</v>
          </cell>
          <cell r="M42">
            <v>12.6</v>
          </cell>
        </row>
        <row r="43">
          <cell r="I43">
            <v>12.4</v>
          </cell>
          <cell r="J43">
            <v>12.478787878787879</v>
          </cell>
          <cell r="K43">
            <v>12.559183673469388</v>
          </cell>
          <cell r="L43">
            <v>12.641237113402061</v>
          </cell>
          <cell r="M43">
            <v>12.810526315789474</v>
          </cell>
        </row>
        <row r="44">
          <cell r="I44">
            <v>12.6</v>
          </cell>
          <cell r="J44">
            <v>12.680808080808081</v>
          </cell>
          <cell r="K44">
            <v>12.763265306122449</v>
          </cell>
          <cell r="L44">
            <v>12.847422680412372</v>
          </cell>
          <cell r="M44">
            <v>13.017543859649123</v>
          </cell>
        </row>
        <row r="45">
          <cell r="I45">
            <v>12.8</v>
          </cell>
          <cell r="J45">
            <v>12.882828282828283</v>
          </cell>
          <cell r="K45">
            <v>12.967346938775512</v>
          </cell>
          <cell r="L45">
            <v>13.0446735395189</v>
          </cell>
          <cell r="M45">
            <v>13.192982456140351</v>
          </cell>
        </row>
        <row r="46">
          <cell r="I46">
            <v>13</v>
          </cell>
          <cell r="J46">
            <v>13.070707070707071</v>
          </cell>
          <cell r="K46">
            <v>13.142857142857144</v>
          </cell>
          <cell r="L46">
            <v>13.216494845360824</v>
          </cell>
          <cell r="M46">
            <v>13.368421052631579</v>
          </cell>
        </row>
        <row r="47">
          <cell r="I47">
            <v>13.166666666666666</v>
          </cell>
          <cell r="J47">
            <v>13.239057239057239</v>
          </cell>
          <cell r="K47">
            <v>13.312925170068027</v>
          </cell>
          <cell r="L47">
            <v>13.38831615120275</v>
          </cell>
          <cell r="M47">
            <v>13.543859649122808</v>
          </cell>
        </row>
        <row r="48">
          <cell r="I48">
            <v>13.333333333333334</v>
          </cell>
          <cell r="J48">
            <v>13.407407407407408</v>
          </cell>
          <cell r="K48">
            <v>13.482993197278912</v>
          </cell>
          <cell r="L48">
            <v>13.560137457044673</v>
          </cell>
          <cell r="M48">
            <v>13.719298245614036</v>
          </cell>
        </row>
        <row r="49">
          <cell r="I49">
            <v>13.5</v>
          </cell>
          <cell r="J49">
            <v>13.575757575757576</v>
          </cell>
          <cell r="K49">
            <v>13.653061224489797</v>
          </cell>
          <cell r="L49">
            <v>13.731958762886597</v>
          </cell>
          <cell r="M49">
            <v>13.894736842105264</v>
          </cell>
          <cell r="U49" t="str">
            <v>总战力</v>
          </cell>
        </row>
        <row r="50">
          <cell r="I50">
            <v>13.666666666666666</v>
          </cell>
          <cell r="J50">
            <v>13.744107744107744</v>
          </cell>
          <cell r="K50">
            <v>13.823129251700681</v>
          </cell>
          <cell r="L50">
            <v>13.903780068728523</v>
          </cell>
          <cell r="M50">
            <v>14.070175438596491</v>
          </cell>
          <cell r="U50">
            <v>1306188.0365771311</v>
          </cell>
        </row>
        <row r="51">
          <cell r="I51">
            <v>13.833333333333334</v>
          </cell>
          <cell r="J51">
            <v>13.912457912457914</v>
          </cell>
          <cell r="K51">
            <v>13.993197278911564</v>
          </cell>
          <cell r="L51">
            <v>14.075601374570446</v>
          </cell>
          <cell r="M51">
            <v>14.245614035087721</v>
          </cell>
          <cell r="U51">
            <v>5695423.4640359581</v>
          </cell>
        </row>
        <row r="52">
          <cell r="I52">
            <v>14</v>
          </cell>
          <cell r="J52">
            <v>14.080808080808081</v>
          </cell>
          <cell r="K52">
            <v>14.163265306122449</v>
          </cell>
          <cell r="L52">
            <v>14.24742268041237</v>
          </cell>
          <cell r="M52">
            <v>14.421052631578949</v>
          </cell>
          <cell r="U52">
            <v>17360339.883840665</v>
          </cell>
        </row>
        <row r="53">
          <cell r="I53">
            <v>14.166666666666666</v>
          </cell>
          <cell r="J53">
            <v>14.249158249158249</v>
          </cell>
          <cell r="K53">
            <v>14.333333333333334</v>
          </cell>
          <cell r="L53">
            <v>14.419243986254296</v>
          </cell>
          <cell r="M53">
            <v>14.596491228070176</v>
          </cell>
          <cell r="U53">
            <v>41081505.043868057</v>
          </cell>
        </row>
        <row r="54">
          <cell r="I54">
            <v>14.333333333333334</v>
          </cell>
          <cell r="J54">
            <v>14.417508417508419</v>
          </cell>
          <cell r="K54">
            <v>14.503401360544217</v>
          </cell>
          <cell r="L54">
            <v>14.59106529209622</v>
          </cell>
          <cell r="M54">
            <v>14.771929824561404</v>
          </cell>
          <cell r="U54">
            <v>76842389.386722758</v>
          </cell>
        </row>
        <row r="55">
          <cell r="I55">
            <v>14.5</v>
          </cell>
          <cell r="J55">
            <v>14.585858585858587</v>
          </cell>
          <cell r="K55">
            <v>14.673469387755102</v>
          </cell>
          <cell r="L55">
            <v>14.762886597938145</v>
          </cell>
          <cell r="M55">
            <v>14.947368421052632</v>
          </cell>
          <cell r="U55">
            <v>146801327.54615515</v>
          </cell>
        </row>
        <row r="56">
          <cell r="I56">
            <v>14.666666666666666</v>
          </cell>
          <cell r="J56">
            <v>14.754208754208754</v>
          </cell>
          <cell r="K56">
            <v>14.843537414965986</v>
          </cell>
          <cell r="L56">
            <v>14.934707903780069</v>
          </cell>
          <cell r="M56">
            <v>15.12280701754386</v>
          </cell>
          <cell r="U56">
            <v>367673239.75222164</v>
          </cell>
        </row>
        <row r="57">
          <cell r="I57">
            <v>14.833333333333334</v>
          </cell>
          <cell r="J57">
            <v>14.922558922558922</v>
          </cell>
          <cell r="K57">
            <v>15.013605442176871</v>
          </cell>
          <cell r="L57">
            <v>15.106529209621995</v>
          </cell>
          <cell r="M57">
            <v>15.298245614035087</v>
          </cell>
          <cell r="U57">
            <v>917351031.46032</v>
          </cell>
        </row>
        <row r="58">
          <cell r="I58">
            <v>15</v>
          </cell>
          <cell r="J58">
            <v>15.09090909090909</v>
          </cell>
          <cell r="K58">
            <v>15.183673469387754</v>
          </cell>
          <cell r="L58">
            <v>15.278350515463918</v>
          </cell>
          <cell r="M58">
            <v>15.473684210526317</v>
          </cell>
          <cell r="U58">
            <v>2431705031.5425234</v>
          </cell>
        </row>
        <row r="59">
          <cell r="I59">
            <v>15.166666666666666</v>
          </cell>
          <cell r="J59">
            <v>15.25925925925926</v>
          </cell>
          <cell r="K59">
            <v>15.353741496598639</v>
          </cell>
          <cell r="L59">
            <v>15.450171821305842</v>
          </cell>
          <cell r="M59">
            <v>15.649122807017545</v>
          </cell>
          <cell r="U59">
            <v>5522195183.1926441</v>
          </cell>
        </row>
        <row r="60">
          <cell r="I60">
            <v>15.333333333333334</v>
          </cell>
          <cell r="J60">
            <v>15.427609427609427</v>
          </cell>
          <cell r="K60">
            <v>15.523809523809524</v>
          </cell>
          <cell r="L60">
            <v>15.621993127147768</v>
          </cell>
          <cell r="M60">
            <v>15.824561403508772</v>
          </cell>
          <cell r="U60">
            <v>10836409072.27869</v>
          </cell>
        </row>
        <row r="61">
          <cell r="I61">
            <v>15.5</v>
          </cell>
          <cell r="J61">
            <v>15.595959595959595</v>
          </cell>
          <cell r="K61">
            <v>15.693877551020408</v>
          </cell>
          <cell r="L61">
            <v>15.793814432989691</v>
          </cell>
          <cell r="M61">
            <v>16</v>
          </cell>
          <cell r="U61">
            <v>19640327573.018105</v>
          </cell>
        </row>
        <row r="62">
          <cell r="I62">
            <v>15.666666666666666</v>
          </cell>
          <cell r="J62">
            <v>15.764309764309765</v>
          </cell>
          <cell r="K62">
            <v>15.863945578231293</v>
          </cell>
          <cell r="L62">
            <v>15.965635738831615</v>
          </cell>
          <cell r="M62">
            <v>16.17543859649123</v>
          </cell>
          <cell r="U62">
            <v>33184850689.763573</v>
          </cell>
        </row>
        <row r="63">
          <cell r="I63">
            <v>15.833333333333334</v>
          </cell>
          <cell r="J63">
            <v>15.932659932659933</v>
          </cell>
          <cell r="K63">
            <v>16.034013605442176</v>
          </cell>
          <cell r="L63">
            <v>16.137457044673539</v>
          </cell>
          <cell r="M63">
            <v>16.350877192982455</v>
          </cell>
          <cell r="U63">
            <v>51841891090.354126</v>
          </cell>
        </row>
        <row r="64">
          <cell r="I64">
            <v>16</v>
          </cell>
          <cell r="J64">
            <v>16.1010101010101</v>
          </cell>
          <cell r="K64">
            <v>16.204081632653061</v>
          </cell>
          <cell r="L64">
            <v>16.309278350515466</v>
          </cell>
          <cell r="M64">
            <v>16.526315789473685</v>
          </cell>
          <cell r="U64">
            <v>77583615996.838135</v>
          </cell>
        </row>
        <row r="65">
          <cell r="I65">
            <v>16.166666666666668</v>
          </cell>
          <cell r="J65">
            <v>16.26936026936027</v>
          </cell>
          <cell r="K65">
            <v>16.374149659863946</v>
          </cell>
          <cell r="L65">
            <v>16.48109965635739</v>
          </cell>
          <cell r="M65">
            <v>16.701754385964914</v>
          </cell>
        </row>
        <row r="66">
          <cell r="I66">
            <v>16.333333333333332</v>
          </cell>
          <cell r="J66">
            <v>16.437710437710436</v>
          </cell>
          <cell r="K66">
            <v>16.544217687074831</v>
          </cell>
          <cell r="L66">
            <v>16.652920962199314</v>
          </cell>
          <cell r="M66">
            <v>16.87719298245614</v>
          </cell>
        </row>
        <row r="67">
          <cell r="I67">
            <v>16.5</v>
          </cell>
          <cell r="J67">
            <v>16.606060606060606</v>
          </cell>
          <cell r="K67">
            <v>16.714285714285715</v>
          </cell>
          <cell r="L67">
            <v>16.824742268041238</v>
          </cell>
          <cell r="M67">
            <v>17.05263157894737</v>
          </cell>
        </row>
        <row r="68">
          <cell r="I68">
            <v>16.666666666666668</v>
          </cell>
          <cell r="J68">
            <v>16.774410774410775</v>
          </cell>
          <cell r="K68">
            <v>16.8843537414966</v>
          </cell>
          <cell r="L68">
            <v>16.996563573883162</v>
          </cell>
          <cell r="M68">
            <v>17.228070175438596</v>
          </cell>
        </row>
        <row r="69">
          <cell r="I69">
            <v>16.833333333333332</v>
          </cell>
          <cell r="J69">
            <v>16.942760942760941</v>
          </cell>
          <cell r="K69">
            <v>17.054421768707485</v>
          </cell>
          <cell r="L69">
            <v>17.168384879725085</v>
          </cell>
          <cell r="M69">
            <v>17.403508771929825</v>
          </cell>
        </row>
        <row r="70">
          <cell r="I70">
            <v>17</v>
          </cell>
          <cell r="J70">
            <v>17.111111111111111</v>
          </cell>
          <cell r="K70">
            <v>17.22448979591837</v>
          </cell>
          <cell r="L70">
            <v>17.340206185567009</v>
          </cell>
          <cell r="M70">
            <v>17.578947368421055</v>
          </cell>
        </row>
        <row r="71">
          <cell r="I71">
            <v>17.166666666666668</v>
          </cell>
          <cell r="J71">
            <v>17.27946127946128</v>
          </cell>
          <cell r="K71">
            <v>17.394557823129251</v>
          </cell>
          <cell r="L71">
            <v>17.512027491408936</v>
          </cell>
          <cell r="M71">
            <v>17.754385964912281</v>
          </cell>
        </row>
        <row r="72">
          <cell r="I72">
            <v>17.333333333333332</v>
          </cell>
          <cell r="J72">
            <v>17.447811447811446</v>
          </cell>
          <cell r="K72">
            <v>17.564625850340136</v>
          </cell>
          <cell r="L72">
            <v>17.68384879725086</v>
          </cell>
          <cell r="M72">
            <v>17.92982456140351</v>
          </cell>
        </row>
        <row r="73">
          <cell r="I73">
            <v>17.5</v>
          </cell>
          <cell r="J73">
            <v>17.616161616161616</v>
          </cell>
          <cell r="K73">
            <v>17.73469387755102</v>
          </cell>
          <cell r="L73">
            <v>17.855670103092784</v>
          </cell>
          <cell r="M73">
            <v>18.10526315789474</v>
          </cell>
        </row>
        <row r="74">
          <cell r="I74">
            <v>17.666666666666668</v>
          </cell>
          <cell r="J74">
            <v>17.784511784511785</v>
          </cell>
          <cell r="K74">
            <v>17.904761904761905</v>
          </cell>
          <cell r="L74">
            <v>18.027491408934708</v>
          </cell>
          <cell r="M74">
            <v>18.280701754385966</v>
          </cell>
        </row>
        <row r="75">
          <cell r="I75">
            <v>17.833333333333332</v>
          </cell>
          <cell r="J75">
            <v>17.952861952861952</v>
          </cell>
          <cell r="K75">
            <v>18.07482993197279</v>
          </cell>
          <cell r="L75">
            <v>18.199312714776632</v>
          </cell>
          <cell r="M75">
            <v>18.456140350877195</v>
          </cell>
        </row>
        <row r="76">
          <cell r="I76">
            <v>18</v>
          </cell>
          <cell r="J76">
            <v>18.121212121212121</v>
          </cell>
          <cell r="K76">
            <v>18.244897959183675</v>
          </cell>
          <cell r="L76">
            <v>18.371134020618555</v>
          </cell>
          <cell r="M76">
            <v>18.631578947368421</v>
          </cell>
        </row>
        <row r="77">
          <cell r="I77">
            <v>18.166666666666668</v>
          </cell>
          <cell r="J77">
            <v>18.289562289562291</v>
          </cell>
          <cell r="K77">
            <v>18.414965986394559</v>
          </cell>
          <cell r="L77">
            <v>18.542955326460483</v>
          </cell>
          <cell r="M77">
            <v>18.807017543859651</v>
          </cell>
        </row>
        <row r="78">
          <cell r="I78">
            <v>18.333333333333332</v>
          </cell>
          <cell r="J78">
            <v>18.457912457912457</v>
          </cell>
          <cell r="K78">
            <v>18.585034013605441</v>
          </cell>
          <cell r="L78">
            <v>18.714776632302407</v>
          </cell>
          <cell r="M78">
            <v>18.982456140350877</v>
          </cell>
        </row>
        <row r="79">
          <cell r="I79">
            <v>18.5</v>
          </cell>
          <cell r="J79">
            <v>18.626262626262626</v>
          </cell>
          <cell r="K79">
            <v>18.755102040816325</v>
          </cell>
          <cell r="L79">
            <v>18.88659793814433</v>
          </cell>
          <cell r="M79">
            <v>19.157894736842106</v>
          </cell>
        </row>
        <row r="80">
          <cell r="I80">
            <v>18.666666666666668</v>
          </cell>
          <cell r="J80">
            <v>18.794612794612796</v>
          </cell>
          <cell r="K80">
            <v>18.92517006802721</v>
          </cell>
          <cell r="L80">
            <v>19.058419243986254</v>
          </cell>
          <cell r="M80">
            <v>19.333333333333336</v>
          </cell>
        </row>
        <row r="81">
          <cell r="I81">
            <v>18.833333333333332</v>
          </cell>
          <cell r="J81">
            <v>18.962962962962962</v>
          </cell>
          <cell r="K81">
            <v>19.095238095238095</v>
          </cell>
          <cell r="L81">
            <v>19.230240549828178</v>
          </cell>
          <cell r="M81">
            <v>19.508771929824562</v>
          </cell>
        </row>
        <row r="82">
          <cell r="I82">
            <v>19</v>
          </cell>
          <cell r="J82">
            <v>19.131313131313131</v>
          </cell>
          <cell r="K82">
            <v>19.26530612244898</v>
          </cell>
          <cell r="L82">
            <v>19.402061855670102</v>
          </cell>
          <cell r="M82">
            <v>19.684210526315791</v>
          </cell>
        </row>
        <row r="83">
          <cell r="I83">
            <v>19.166666666666668</v>
          </cell>
          <cell r="J83">
            <v>19.299663299663301</v>
          </cell>
          <cell r="K83">
            <v>19.435374149659864</v>
          </cell>
          <cell r="L83">
            <v>19.573883161512029</v>
          </cell>
          <cell r="M83">
            <v>19.859649122807017</v>
          </cell>
        </row>
        <row r="84">
          <cell r="I84">
            <v>19.333333333333332</v>
          </cell>
          <cell r="J84">
            <v>19.468013468013467</v>
          </cell>
          <cell r="K84">
            <v>19.605442176870749</v>
          </cell>
          <cell r="L84">
            <v>19.745704467353953</v>
          </cell>
          <cell r="M84">
            <v>20.035087719298247</v>
          </cell>
        </row>
        <row r="85">
          <cell r="I85">
            <v>19.5</v>
          </cell>
          <cell r="J85">
            <v>19.636363636363637</v>
          </cell>
          <cell r="K85">
            <v>19.775510204081634</v>
          </cell>
          <cell r="L85">
            <v>19.917525773195877</v>
          </cell>
          <cell r="M85">
            <v>20.210526315789473</v>
          </cell>
        </row>
        <row r="86">
          <cell r="I86">
            <v>19.666666666666668</v>
          </cell>
          <cell r="J86">
            <v>19.804713804713806</v>
          </cell>
          <cell r="K86">
            <v>19.945578231292519</v>
          </cell>
          <cell r="L86">
            <v>20.0893470790378</v>
          </cell>
          <cell r="M86">
            <v>20.385964912280702</v>
          </cell>
        </row>
        <row r="87">
          <cell r="I87">
            <v>19.833333333333332</v>
          </cell>
          <cell r="J87">
            <v>19.973063973063972</v>
          </cell>
          <cell r="K87">
            <v>20.115646258503403</v>
          </cell>
          <cell r="L87">
            <v>20.261168384879724</v>
          </cell>
          <cell r="M87">
            <v>20.561403508771932</v>
          </cell>
        </row>
        <row r="88">
          <cell r="I88">
            <v>20</v>
          </cell>
          <cell r="J88">
            <v>20.141414141414142</v>
          </cell>
          <cell r="K88">
            <v>20.285714285714285</v>
          </cell>
          <cell r="L88">
            <v>20.432989690721648</v>
          </cell>
          <cell r="M88">
            <v>20.736842105263158</v>
          </cell>
        </row>
        <row r="89">
          <cell r="I89">
            <v>20.166666666666668</v>
          </cell>
          <cell r="J89">
            <v>20.309764309764311</v>
          </cell>
          <cell r="K89">
            <v>20.455782312925169</v>
          </cell>
          <cell r="L89">
            <v>20.604810996563575</v>
          </cell>
          <cell r="M89">
            <v>20.912280701754387</v>
          </cell>
        </row>
        <row r="90">
          <cell r="I90">
            <v>20.333333333333332</v>
          </cell>
          <cell r="J90">
            <v>20.478114478114477</v>
          </cell>
          <cell r="K90">
            <v>20.625850340136054</v>
          </cell>
          <cell r="L90">
            <v>20.776632302405499</v>
          </cell>
          <cell r="M90">
            <v>21.087719298245613</v>
          </cell>
        </row>
        <row r="91">
          <cell r="I91">
            <v>20.5</v>
          </cell>
          <cell r="J91">
            <v>20.646464646464647</v>
          </cell>
          <cell r="K91">
            <v>20.795918367346939</v>
          </cell>
          <cell r="L91">
            <v>20.948453608247423</v>
          </cell>
          <cell r="M91">
            <v>21.263157894736842</v>
          </cell>
        </row>
        <row r="92">
          <cell r="I92">
            <v>20.666666666666668</v>
          </cell>
          <cell r="J92">
            <v>20.814814814814817</v>
          </cell>
          <cell r="K92">
            <v>20.965986394557824</v>
          </cell>
          <cell r="L92">
            <v>21.120274914089347</v>
          </cell>
          <cell r="M92">
            <v>21.438596491228072</v>
          </cell>
        </row>
        <row r="93">
          <cell r="I93">
            <v>20.833333333333332</v>
          </cell>
          <cell r="J93">
            <v>20.983164983164983</v>
          </cell>
          <cell r="K93">
            <v>21.136054421768709</v>
          </cell>
          <cell r="L93">
            <v>21.29209621993127</v>
          </cell>
          <cell r="M93">
            <v>21.614035087719298</v>
          </cell>
        </row>
        <row r="94">
          <cell r="I94">
            <v>21</v>
          </cell>
          <cell r="J94">
            <v>21.151515151515152</v>
          </cell>
          <cell r="K94">
            <v>21.306122448979593</v>
          </cell>
          <cell r="L94">
            <v>21.463917525773194</v>
          </cell>
          <cell r="M94">
            <v>21.789473684210527</v>
          </cell>
          <cell r="U94"/>
        </row>
        <row r="95">
          <cell r="I95">
            <v>21.166666666666668</v>
          </cell>
          <cell r="J95">
            <v>21.319865319865322</v>
          </cell>
          <cell r="K95">
            <v>21.476190476190474</v>
          </cell>
          <cell r="L95">
            <v>21.635738831615122</v>
          </cell>
          <cell r="M95">
            <v>21.964912280701757</v>
          </cell>
          <cell r="U95" t="str">
            <v>总战力</v>
          </cell>
        </row>
        <row r="96">
          <cell r="I96">
            <v>21.333333333333332</v>
          </cell>
          <cell r="J96">
            <v>21.488215488215488</v>
          </cell>
          <cell r="K96">
            <v>21.646258503401359</v>
          </cell>
          <cell r="L96">
            <v>21.807560137457045</v>
          </cell>
          <cell r="M96">
            <v>22.140350877192983</v>
          </cell>
          <cell r="U96">
            <v>1583275.9887993825</v>
          </cell>
        </row>
        <row r="97">
          <cell r="I97">
            <v>21.5</v>
          </cell>
          <cell r="J97">
            <v>21.656565656565657</v>
          </cell>
          <cell r="K97">
            <v>21.816326530612244</v>
          </cell>
          <cell r="L97">
            <v>21.979381443298969</v>
          </cell>
          <cell r="M97">
            <v>22.315789473684212</v>
          </cell>
          <cell r="U97">
            <v>7106188.2577641718</v>
          </cell>
        </row>
        <row r="98">
          <cell r="I98">
            <v>21.666666666666668</v>
          </cell>
          <cell r="J98">
            <v>21.824915824915827</v>
          </cell>
          <cell r="K98">
            <v>21.986394557823129</v>
          </cell>
          <cell r="L98">
            <v>22.151202749140893</v>
          </cell>
          <cell r="M98">
            <v>22.491228070175442</v>
          </cell>
          <cell r="U98">
            <v>23039005.486587543</v>
          </cell>
        </row>
        <row r="99">
          <cell r="I99">
            <v>21.833333333333332</v>
          </cell>
          <cell r="J99">
            <v>21.993265993265993</v>
          </cell>
          <cell r="K99">
            <v>22.156462585034014</v>
          </cell>
          <cell r="L99">
            <v>22.323024054982817</v>
          </cell>
          <cell r="M99">
            <v>22.666666666666668</v>
          </cell>
          <cell r="U99">
            <v>57229340.338507101</v>
          </cell>
        </row>
        <row r="100">
          <cell r="I100">
            <v>22</v>
          </cell>
          <cell r="J100">
            <v>22.161616161616163</v>
          </cell>
          <cell r="K100">
            <v>22.326530612244898</v>
          </cell>
          <cell r="L100">
            <v>22.494845360824741</v>
          </cell>
          <cell r="M100">
            <v>22.842105263157897</v>
          </cell>
          <cell r="U100">
            <v>109560492.27240251</v>
          </cell>
        </row>
        <row r="101">
          <cell r="I101">
            <v>22.166666666666668</v>
          </cell>
          <cell r="J101">
            <v>22.329966329966332</v>
          </cell>
          <cell r="K101">
            <v>22.496598639455783</v>
          </cell>
          <cell r="L101">
            <v>22.666666666666668</v>
          </cell>
          <cell r="M101">
            <v>23.017543859649123</v>
          </cell>
          <cell r="U101">
            <v>216682124.82654783</v>
          </cell>
        </row>
        <row r="102">
          <cell r="I102">
            <v>22.333333333333332</v>
          </cell>
          <cell r="J102">
            <v>22.498316498316498</v>
          </cell>
          <cell r="K102">
            <v>22.666666666666668</v>
          </cell>
          <cell r="L102">
            <v>22.838487972508592</v>
          </cell>
          <cell r="M102">
            <v>23.192982456140353</v>
          </cell>
          <cell r="U102">
            <v>521262752.95260835</v>
          </cell>
        </row>
        <row r="103">
          <cell r="I103">
            <v>22.5</v>
          </cell>
          <cell r="J103">
            <v>22.666666666666668</v>
          </cell>
          <cell r="K103">
            <v>22.836734693877553</v>
          </cell>
          <cell r="L103">
            <v>23.010309278350515</v>
          </cell>
          <cell r="M103">
            <v>23.368421052631579</v>
          </cell>
          <cell r="U103">
            <v>1419578317.8736205</v>
          </cell>
        </row>
        <row r="104">
          <cell r="I104">
            <v>22.666666666666668</v>
          </cell>
          <cell r="J104">
            <v>22.835016835016834</v>
          </cell>
          <cell r="K104">
            <v>23.006802721088437</v>
          </cell>
          <cell r="L104">
            <v>23.182130584192439</v>
          </cell>
          <cell r="M104">
            <v>23.543859649122808</v>
          </cell>
          <cell r="U104">
            <v>3892361848.1050282</v>
          </cell>
        </row>
        <row r="105">
          <cell r="I105">
            <v>22.833333333333332</v>
          </cell>
          <cell r="J105">
            <v>23.003367003367003</v>
          </cell>
          <cell r="K105">
            <v>23.176870748299322</v>
          </cell>
          <cell r="L105">
            <v>23.353951890034367</v>
          </cell>
          <cell r="M105">
            <v>23.719298245614038</v>
          </cell>
          <cell r="U105">
            <v>9102916559.314621</v>
          </cell>
        </row>
        <row r="106">
          <cell r="I106">
            <v>23</v>
          </cell>
          <cell r="J106">
            <v>23.171717171717169</v>
          </cell>
          <cell r="K106">
            <v>23.346938775510203</v>
          </cell>
          <cell r="L106">
            <v>23.52577319587629</v>
          </cell>
          <cell r="M106">
            <v>23.894736842105264</v>
          </cell>
          <cell r="U106">
            <v>9101865615.9928532</v>
          </cell>
        </row>
        <row r="107">
          <cell r="I107">
            <v>23.166666666666668</v>
          </cell>
          <cell r="J107">
            <v>23.340067340067339</v>
          </cell>
          <cell r="K107">
            <v>23.517006802721088</v>
          </cell>
          <cell r="L107">
            <v>23.697594501718214</v>
          </cell>
          <cell r="M107">
            <v>24.070175438596493</v>
          </cell>
          <cell r="U107">
            <v>172477874127.53549</v>
          </cell>
        </row>
        <row r="108">
          <cell r="I108">
            <v>23.333333333333332</v>
          </cell>
          <cell r="J108">
            <v>23.508417508417509</v>
          </cell>
          <cell r="K108">
            <v>23.687074829931973</v>
          </cell>
          <cell r="L108">
            <v>23.869415807560138</v>
          </cell>
          <cell r="M108">
            <v>24.245614035087719</v>
          </cell>
          <cell r="U108">
            <v>188094575929.6113</v>
          </cell>
        </row>
        <row r="109">
          <cell r="I109">
            <v>23.5</v>
          </cell>
          <cell r="J109">
            <v>23.676767676767675</v>
          </cell>
          <cell r="K109">
            <v>23.857142857142858</v>
          </cell>
          <cell r="L109">
            <v>24.041237113402062</v>
          </cell>
          <cell r="M109">
            <v>24.421052631578949</v>
          </cell>
          <cell r="U109">
            <v>208908778771.96155</v>
          </cell>
        </row>
        <row r="110">
          <cell r="I110">
            <v>23.666666666666668</v>
          </cell>
          <cell r="J110">
            <v>23.845117845117844</v>
          </cell>
          <cell r="K110">
            <v>24.027210884353742</v>
          </cell>
          <cell r="L110">
            <v>24.213058419243989</v>
          </cell>
          <cell r="M110">
            <v>24.596491228070175</v>
          </cell>
        </row>
        <row r="111">
          <cell r="I111">
            <v>23.833333333333332</v>
          </cell>
          <cell r="J111">
            <v>24.013468013468014</v>
          </cell>
          <cell r="K111">
            <v>24.197278911564627</v>
          </cell>
          <cell r="L111">
            <v>24.384879725085913</v>
          </cell>
          <cell r="M111">
            <v>24.771929824561404</v>
          </cell>
        </row>
        <row r="112">
          <cell r="I112">
            <v>24</v>
          </cell>
          <cell r="J112">
            <v>24.18181818181818</v>
          </cell>
          <cell r="K112">
            <v>24.367346938775508</v>
          </cell>
          <cell r="L112">
            <v>24.556701030927837</v>
          </cell>
          <cell r="M112">
            <v>24.947368421052634</v>
          </cell>
        </row>
        <row r="113">
          <cell r="I113">
            <v>24.166666666666668</v>
          </cell>
          <cell r="J113">
            <v>24.350168350168349</v>
          </cell>
          <cell r="K113">
            <v>24.537414965986393</v>
          </cell>
          <cell r="L113">
            <v>24.72852233676976</v>
          </cell>
          <cell r="M113">
            <v>25.12280701754386</v>
          </cell>
        </row>
        <row r="114">
          <cell r="I114">
            <v>24.333333333333332</v>
          </cell>
          <cell r="J114">
            <v>24.518518518518519</v>
          </cell>
          <cell r="K114">
            <v>24.707482993197278</v>
          </cell>
          <cell r="L114">
            <v>24.900343642611684</v>
          </cell>
          <cell r="M114">
            <v>25.298245614035089</v>
          </cell>
        </row>
        <row r="115">
          <cell r="I115">
            <v>24.5</v>
          </cell>
          <cell r="J115">
            <v>24.686868686868685</v>
          </cell>
          <cell r="K115">
            <v>24.877551020408163</v>
          </cell>
          <cell r="L115">
            <v>25.072164948453608</v>
          </cell>
          <cell r="M115">
            <v>25.473684210526315</v>
          </cell>
        </row>
        <row r="116">
          <cell r="I116">
            <v>24.666666666666668</v>
          </cell>
          <cell r="J116">
            <v>24.855218855218855</v>
          </cell>
          <cell r="K116">
            <v>25.047619047619047</v>
          </cell>
          <cell r="L116">
            <v>25.243986254295532</v>
          </cell>
          <cell r="M116">
            <v>25.649122807017545</v>
          </cell>
        </row>
        <row r="117">
          <cell r="I117">
            <v>24.833333333333332</v>
          </cell>
          <cell r="J117">
            <v>25.023569023569024</v>
          </cell>
          <cell r="K117">
            <v>25.217687074829932</v>
          </cell>
          <cell r="L117">
            <v>25.415807560137459</v>
          </cell>
          <cell r="M117">
            <v>25.82456140350877</v>
          </cell>
        </row>
        <row r="118">
          <cell r="I118">
            <v>25</v>
          </cell>
          <cell r="J118">
            <v>25.191919191919194</v>
          </cell>
          <cell r="K118">
            <v>25.387755102040817</v>
          </cell>
          <cell r="L118">
            <v>25.587628865979383</v>
          </cell>
          <cell r="M118">
            <v>26</v>
          </cell>
        </row>
        <row r="119">
          <cell r="I119">
            <v>25.166666666666668</v>
          </cell>
          <cell r="J119">
            <v>25.36026936026936</v>
          </cell>
          <cell r="K119">
            <v>25.557823129251702</v>
          </cell>
          <cell r="L119">
            <v>25.759450171821307</v>
          </cell>
          <cell r="M119">
            <v>26.17543859649123</v>
          </cell>
        </row>
        <row r="120">
          <cell r="I120">
            <v>25.333333333333332</v>
          </cell>
          <cell r="J120">
            <v>25.528619528619529</v>
          </cell>
          <cell r="K120">
            <v>25.727891156462587</v>
          </cell>
          <cell r="L120">
            <v>25.93127147766323</v>
          </cell>
          <cell r="M120">
            <v>26.350877192982455</v>
          </cell>
        </row>
        <row r="121">
          <cell r="I121">
            <v>25.5</v>
          </cell>
          <cell r="J121">
            <v>25.696969696969699</v>
          </cell>
          <cell r="K121">
            <v>25.897959183673471</v>
          </cell>
          <cell r="L121">
            <v>26.103092783505154</v>
          </cell>
          <cell r="M121">
            <v>26.526315789473685</v>
          </cell>
        </row>
        <row r="122">
          <cell r="I122">
            <v>25.666666666666668</v>
          </cell>
          <cell r="J122">
            <v>25.865319865319865</v>
          </cell>
          <cell r="K122">
            <v>26.068027210884356</v>
          </cell>
          <cell r="L122">
            <v>26.274914089347082</v>
          </cell>
          <cell r="M122">
            <v>26.701754385964914</v>
          </cell>
        </row>
        <row r="123">
          <cell r="I123">
            <v>25.833333333333332</v>
          </cell>
          <cell r="J123">
            <v>26.033670033670035</v>
          </cell>
          <cell r="K123">
            <v>26.238095238095237</v>
          </cell>
          <cell r="L123">
            <v>26.446735395189005</v>
          </cell>
          <cell r="M123">
            <v>26.87719298245614</v>
          </cell>
        </row>
        <row r="124">
          <cell r="I124">
            <v>26</v>
          </cell>
          <cell r="J124">
            <v>26.202020202020204</v>
          </cell>
          <cell r="K124">
            <v>26.408163265306122</v>
          </cell>
          <cell r="L124">
            <v>26.618556701030929</v>
          </cell>
          <cell r="M124">
            <v>27.05263157894737</v>
          </cell>
        </row>
        <row r="125">
          <cell r="I125">
            <v>26.166666666666668</v>
          </cell>
          <cell r="J125">
            <v>26.37037037037037</v>
          </cell>
          <cell r="K125">
            <v>26.578231292517007</v>
          </cell>
          <cell r="L125">
            <v>26.790378006872853</v>
          </cell>
          <cell r="M125">
            <v>27.228070175438599</v>
          </cell>
        </row>
        <row r="126">
          <cell r="I126">
            <v>26.333333333333332</v>
          </cell>
          <cell r="J126">
            <v>26.53872053872054</v>
          </cell>
          <cell r="K126">
            <v>26.748299319727892</v>
          </cell>
          <cell r="L126">
            <v>26.962199312714777</v>
          </cell>
          <cell r="M126">
            <v>27.403508771929825</v>
          </cell>
        </row>
        <row r="127">
          <cell r="I127">
            <v>26.5</v>
          </cell>
          <cell r="J127">
            <v>26.707070707070709</v>
          </cell>
          <cell r="K127">
            <v>26.918367346938776</v>
          </cell>
          <cell r="L127">
            <v>27.134020618556701</v>
          </cell>
          <cell r="M127">
            <v>27.578947368421055</v>
          </cell>
        </row>
        <row r="128">
          <cell r="I128">
            <v>26.666666666666668</v>
          </cell>
          <cell r="J128">
            <v>26.875420875420875</v>
          </cell>
          <cell r="K128">
            <v>27.088435374149661</v>
          </cell>
          <cell r="L128">
            <v>27.305841924398624</v>
          </cell>
          <cell r="M128">
            <v>27.754385964912281</v>
          </cell>
        </row>
        <row r="129">
          <cell r="I129">
            <v>26.833333333333332</v>
          </cell>
          <cell r="J129">
            <v>27.043771043771045</v>
          </cell>
          <cell r="K129">
            <v>27.258503401360546</v>
          </cell>
          <cell r="L129">
            <v>27.477663230240552</v>
          </cell>
          <cell r="M129">
            <v>27.92982456140351</v>
          </cell>
        </row>
        <row r="130">
          <cell r="I130">
            <v>27</v>
          </cell>
          <cell r="J130">
            <v>27.212121212121211</v>
          </cell>
          <cell r="K130">
            <v>27.428571428571431</v>
          </cell>
          <cell r="L130">
            <v>27.649484536082475</v>
          </cell>
          <cell r="M130">
            <v>28.10526315789474</v>
          </cell>
        </row>
        <row r="131">
          <cell r="I131">
            <v>27.166666666666668</v>
          </cell>
          <cell r="J131">
            <v>27.380471380471381</v>
          </cell>
          <cell r="K131">
            <v>27.598639455782315</v>
          </cell>
          <cell r="L131">
            <v>27.821305841924399</v>
          </cell>
          <cell r="M131">
            <v>28.280701754385966</v>
          </cell>
        </row>
        <row r="132">
          <cell r="I132">
            <v>27.333333333333332</v>
          </cell>
          <cell r="J132">
            <v>27.54882154882155</v>
          </cell>
          <cell r="K132">
            <v>27.7687074829932</v>
          </cell>
          <cell r="L132">
            <v>27.993127147766323</v>
          </cell>
          <cell r="M132">
            <v>28.456140350877195</v>
          </cell>
        </row>
        <row r="133">
          <cell r="I133">
            <v>27.5</v>
          </cell>
          <cell r="J133">
            <v>27.717171717171716</v>
          </cell>
          <cell r="K133">
            <v>27.938775510204085</v>
          </cell>
          <cell r="L133">
            <v>28.16494845360825</v>
          </cell>
          <cell r="M133">
            <v>28.631578947368421</v>
          </cell>
        </row>
        <row r="134">
          <cell r="I134">
            <v>27.666666666666668</v>
          </cell>
          <cell r="J134">
            <v>27.885521885521886</v>
          </cell>
          <cell r="K134">
            <v>28.10884353741497</v>
          </cell>
          <cell r="L134">
            <v>28.336769759450174</v>
          </cell>
          <cell r="M134">
            <v>28.807017543859651</v>
          </cell>
        </row>
        <row r="135">
          <cell r="I135">
            <v>27.833333333333332</v>
          </cell>
          <cell r="J135">
            <v>28.053872053872052</v>
          </cell>
          <cell r="K135">
            <v>28.278911564625851</v>
          </cell>
          <cell r="L135">
            <v>28.508591065292098</v>
          </cell>
          <cell r="M135">
            <v>28.982456140350877</v>
          </cell>
        </row>
        <row r="136">
          <cell r="I136">
            <v>28</v>
          </cell>
          <cell r="J136">
            <v>28.222222222222221</v>
          </cell>
          <cell r="K136">
            <v>28.448979591836736</v>
          </cell>
          <cell r="L136">
            <v>28.680412371134022</v>
          </cell>
          <cell r="M136">
            <v>29.157894736842106</v>
          </cell>
        </row>
        <row r="137">
          <cell r="I137">
            <v>28.166666666666668</v>
          </cell>
          <cell r="J137">
            <v>28.390572390572391</v>
          </cell>
          <cell r="K137">
            <v>28.61904761904762</v>
          </cell>
          <cell r="L137">
            <v>28.852233676975949</v>
          </cell>
          <cell r="M137">
            <v>29.333333333333336</v>
          </cell>
        </row>
        <row r="138">
          <cell r="I138">
            <v>28.333333333333332</v>
          </cell>
          <cell r="J138">
            <v>28.558922558922557</v>
          </cell>
          <cell r="K138">
            <v>28.789115646258502</v>
          </cell>
          <cell r="L138">
            <v>29.024054982817873</v>
          </cell>
          <cell r="M138">
            <v>29.508771929824562</v>
          </cell>
        </row>
        <row r="139">
          <cell r="I139">
            <v>28.5</v>
          </cell>
          <cell r="J139">
            <v>28.727272727272727</v>
          </cell>
          <cell r="K139">
            <v>28.959183673469386</v>
          </cell>
          <cell r="L139">
            <v>29.195876288659797</v>
          </cell>
          <cell r="M139">
            <v>29.684210526315791</v>
          </cell>
        </row>
        <row r="140">
          <cell r="I140">
            <v>28.666666666666668</v>
          </cell>
          <cell r="J140">
            <v>28.895622895622896</v>
          </cell>
          <cell r="K140">
            <v>29.129251700680271</v>
          </cell>
          <cell r="L140">
            <v>29.36769759450172</v>
          </cell>
          <cell r="M140">
            <v>29.859649122807021</v>
          </cell>
        </row>
        <row r="141">
          <cell r="I141">
            <v>28.833333333333332</v>
          </cell>
          <cell r="J141">
            <v>29.063973063973062</v>
          </cell>
          <cell r="K141">
            <v>29.299319727891156</v>
          </cell>
          <cell r="L141">
            <v>29.539518900343644</v>
          </cell>
          <cell r="M141">
            <v>30.03508771929825</v>
          </cell>
        </row>
        <row r="142">
          <cell r="I142">
            <v>29</v>
          </cell>
          <cell r="J142">
            <v>29.232323232323232</v>
          </cell>
          <cell r="K142">
            <v>29.469387755102041</v>
          </cell>
          <cell r="L142">
            <v>29.711340206185568</v>
          </cell>
          <cell r="M142">
            <v>30.210526315789476</v>
          </cell>
        </row>
        <row r="143">
          <cell r="I143">
            <v>29.166666666666668</v>
          </cell>
          <cell r="J143">
            <v>29.400673400673401</v>
          </cell>
          <cell r="K143">
            <v>29.639455782312925</v>
          </cell>
          <cell r="L143">
            <v>29.883161512027492</v>
          </cell>
          <cell r="M143">
            <v>30.385964912280702</v>
          </cell>
        </row>
        <row r="144">
          <cell r="I144">
            <v>29.333333333333332</v>
          </cell>
          <cell r="J144">
            <v>29.569023569023567</v>
          </cell>
          <cell r="K144">
            <v>29.80952380952381</v>
          </cell>
          <cell r="L144">
            <v>30.054982817869416</v>
          </cell>
          <cell r="M144">
            <v>30.561403508771932</v>
          </cell>
        </row>
        <row r="145">
          <cell r="I145">
            <v>29.5</v>
          </cell>
          <cell r="J145">
            <v>29.737373737373737</v>
          </cell>
          <cell r="K145">
            <v>29.979591836734691</v>
          </cell>
          <cell r="L145">
            <v>30.226804123711339</v>
          </cell>
          <cell r="M145">
            <v>30.736842105263158</v>
          </cell>
        </row>
        <row r="146">
          <cell r="I146">
            <v>29.666666666666668</v>
          </cell>
          <cell r="J146">
            <v>29.905723905723907</v>
          </cell>
          <cell r="K146">
            <v>30.149659863945576</v>
          </cell>
          <cell r="L146">
            <v>30.398625429553263</v>
          </cell>
          <cell r="M146">
            <v>30.912280701754387</v>
          </cell>
        </row>
        <row r="147">
          <cell r="I147">
            <v>29.833333333333332</v>
          </cell>
          <cell r="J147">
            <v>30.074074074074073</v>
          </cell>
          <cell r="K147">
            <v>30.319727891156461</v>
          </cell>
          <cell r="L147">
            <v>30.570446735395187</v>
          </cell>
          <cell r="M147">
            <v>31.087719298245613</v>
          </cell>
        </row>
        <row r="148">
          <cell r="I148">
            <v>30</v>
          </cell>
          <cell r="J148">
            <v>30.242424242424242</v>
          </cell>
          <cell r="K148">
            <v>30.489795918367346</v>
          </cell>
          <cell r="L148">
            <v>30.742268041237114</v>
          </cell>
          <cell r="M148">
            <v>31.263157894736842</v>
          </cell>
        </row>
        <row r="149">
          <cell r="I149">
            <v>30.166666666666668</v>
          </cell>
          <cell r="J149">
            <v>30.410774410774412</v>
          </cell>
          <cell r="K149">
            <v>30.65986394557823</v>
          </cell>
          <cell r="L149">
            <v>30.914089347079038</v>
          </cell>
          <cell r="M149">
            <v>31.438596491228072</v>
          </cell>
        </row>
        <row r="150">
          <cell r="I150">
            <v>30.333333333333332</v>
          </cell>
          <cell r="J150">
            <v>30.579124579124578</v>
          </cell>
          <cell r="K150">
            <v>30.829931972789115</v>
          </cell>
          <cell r="L150">
            <v>31.085910652920962</v>
          </cell>
          <cell r="M150">
            <v>31.614035087719298</v>
          </cell>
        </row>
        <row r="151">
          <cell r="I151">
            <v>30.5</v>
          </cell>
          <cell r="J151">
            <v>30.747474747474747</v>
          </cell>
          <cell r="K151">
            <v>31</v>
          </cell>
          <cell r="L151">
            <v>31.257731958762886</v>
          </cell>
          <cell r="M151">
            <v>31.789473684210527</v>
          </cell>
        </row>
        <row r="152">
          <cell r="I152">
            <v>30.666666666666668</v>
          </cell>
          <cell r="J152">
            <v>30.915824915824917</v>
          </cell>
          <cell r="K152">
            <v>31.170068027210885</v>
          </cell>
          <cell r="L152">
            <v>31.429553264604813</v>
          </cell>
          <cell r="M152">
            <v>31.964912280701757</v>
          </cell>
        </row>
        <row r="153">
          <cell r="I153">
            <v>30.833333333333332</v>
          </cell>
          <cell r="J153">
            <v>31.084175084175083</v>
          </cell>
          <cell r="K153">
            <v>31.34013605442177</v>
          </cell>
          <cell r="L153">
            <v>31.601374570446737</v>
          </cell>
          <cell r="M153">
            <v>32.172739541160595</v>
          </cell>
        </row>
        <row r="154">
          <cell r="I154">
            <v>31</v>
          </cell>
          <cell r="J154">
            <v>31.252525252525253</v>
          </cell>
          <cell r="K154">
            <v>31.510204081632654</v>
          </cell>
          <cell r="L154">
            <v>31.773195876288661</v>
          </cell>
          <cell r="M154">
            <v>32.388663967611336</v>
          </cell>
        </row>
        <row r="155">
          <cell r="I155">
            <v>31.166666666666668</v>
          </cell>
          <cell r="J155">
            <v>31.420875420875422</v>
          </cell>
          <cell r="K155">
            <v>31.680272108843539</v>
          </cell>
          <cell r="L155">
            <v>31.945017182130584</v>
          </cell>
          <cell r="M155">
            <v>32.604588394062084</v>
          </cell>
        </row>
        <row r="156">
          <cell r="I156">
            <v>31.333333333333332</v>
          </cell>
          <cell r="J156">
            <v>31.589225589225588</v>
          </cell>
          <cell r="K156">
            <v>31.850340136054424</v>
          </cell>
          <cell r="L156">
            <v>32.143801215966164</v>
          </cell>
          <cell r="M156">
            <v>32.820512820512825</v>
          </cell>
        </row>
        <row r="157">
          <cell r="I157">
            <v>31.5</v>
          </cell>
          <cell r="J157">
            <v>31.757575757575758</v>
          </cell>
          <cell r="K157">
            <v>32.025117739403456</v>
          </cell>
          <cell r="L157">
            <v>32.355273592386993</v>
          </cell>
          <cell r="M157">
            <v>33.036437246963565</v>
          </cell>
        </row>
        <row r="158">
          <cell r="I158">
            <v>31.666666666666668</v>
          </cell>
          <cell r="J158">
            <v>31.925925925925927</v>
          </cell>
          <cell r="K158">
            <v>32.234432234432234</v>
          </cell>
          <cell r="L158">
            <v>32.566745968807822</v>
          </cell>
          <cell r="M158">
            <v>33.252361673414306</v>
          </cell>
        </row>
        <row r="159">
          <cell r="I159">
            <v>31.833333333333332</v>
          </cell>
          <cell r="J159">
            <v>32.116032116032116</v>
          </cell>
          <cell r="K159">
            <v>32.443746729461019</v>
          </cell>
          <cell r="L159">
            <v>32.778218345228659</v>
          </cell>
          <cell r="M159">
            <v>33.468286099865047</v>
          </cell>
        </row>
        <row r="160">
          <cell r="I160">
            <v>32</v>
          </cell>
          <cell r="J160">
            <v>32.323232323232325</v>
          </cell>
          <cell r="K160">
            <v>32.653061224489797</v>
          </cell>
          <cell r="L160">
            <v>32.989690721649488</v>
          </cell>
          <cell r="M160">
            <v>33.684210526315795</v>
          </cell>
        </row>
        <row r="161">
          <cell r="I161">
            <v>32.205128205128204</v>
          </cell>
          <cell r="J161">
            <v>32.530432530432527</v>
          </cell>
          <cell r="K161">
            <v>32.862375719518575</v>
          </cell>
          <cell r="L161">
            <v>33.201163098070317</v>
          </cell>
          <cell r="M161">
            <v>33.900134952766535</v>
          </cell>
        </row>
        <row r="162">
          <cell r="I162">
            <v>32.410256410256409</v>
          </cell>
          <cell r="J162">
            <v>32.737632737632737</v>
          </cell>
          <cell r="K162">
            <v>33.07169021454736</v>
          </cell>
          <cell r="L162">
            <v>33.412635474491147</v>
          </cell>
          <cell r="M162">
            <v>34.116059379217276</v>
          </cell>
        </row>
        <row r="163">
          <cell r="I163">
            <v>32.615384615384613</v>
          </cell>
          <cell r="J163">
            <v>32.944832944832946</v>
          </cell>
          <cell r="K163">
            <v>33.281004709576138</v>
          </cell>
          <cell r="L163">
            <v>33.624107850911976</v>
          </cell>
          <cell r="M163">
            <v>34.331983805668017</v>
          </cell>
        </row>
        <row r="164">
          <cell r="I164">
            <v>32.820512820512818</v>
          </cell>
          <cell r="J164">
            <v>33.152033152033155</v>
          </cell>
          <cell r="K164">
            <v>33.490319204604923</v>
          </cell>
          <cell r="L164">
            <v>33.835580227332805</v>
          </cell>
          <cell r="M164">
            <v>34.547908232118758</v>
          </cell>
        </row>
      </sheetData>
      <sheetData sheetId="5">
        <row r="5">
          <cell r="AO5">
            <v>0</v>
          </cell>
        </row>
      </sheetData>
      <sheetData sheetId="6">
        <row r="7">
          <cell r="E7">
            <v>1</v>
          </cell>
        </row>
      </sheetData>
      <sheetData sheetId="7">
        <row r="8">
          <cell r="T8">
            <v>1</v>
          </cell>
        </row>
      </sheetData>
      <sheetData sheetId="8">
        <row r="7">
          <cell r="AT7">
            <v>742.02095485473046</v>
          </cell>
        </row>
      </sheetData>
      <sheetData sheetId="9"/>
      <sheetData sheetId="10">
        <row r="7">
          <cell r="N7">
            <v>1446.9530047316696</v>
          </cell>
        </row>
      </sheetData>
      <sheetData sheetId="11">
        <row r="6">
          <cell r="AD6">
            <v>40</v>
          </cell>
        </row>
      </sheetData>
      <sheetData sheetId="12">
        <row r="5">
          <cell r="H5">
            <v>0</v>
          </cell>
        </row>
      </sheetData>
      <sheetData sheetId="13"/>
      <sheetData sheetId="14">
        <row r="6">
          <cell r="D6">
            <v>0</v>
          </cell>
        </row>
      </sheetData>
      <sheetData sheetId="15"/>
      <sheetData sheetId="16">
        <row r="8">
          <cell r="EY8">
            <v>0</v>
          </cell>
        </row>
      </sheetData>
      <sheetData sheetId="17"/>
      <sheetData sheetId="1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设计思路"/>
      <sheetName val="基础状态预期"/>
      <sheetName val="宝物升星"/>
      <sheetName val="宝物升星货币产销情况"/>
      <sheetName val="盗宝贼掉落"/>
      <sheetName val="匈奴铁骑掉落"/>
      <sheetName val="宝物鉴赏"/>
      <sheetName val="宝物温养"/>
      <sheetName val="宝石镶嵌"/>
      <sheetName val="万里长城"/>
      <sheetName val="宝物效用情况"/>
      <sheetName val="投放验证"/>
      <sheetName val="宝物实力"/>
      <sheetName val="宝物图鉴"/>
      <sheetName val="武将升星（废弃）"/>
      <sheetName val="Sheet2"/>
      <sheetName val="武将觉醒(废弃）"/>
      <sheetName val="属性分配（废弃）"/>
      <sheetName val="Sheet1"/>
      <sheetName val="盗宝贼"/>
    </sheetNames>
    <sheetDataSet>
      <sheetData sheetId="0"/>
      <sheetData sheetId="1"/>
      <sheetData sheetId="2"/>
      <sheetData sheetId="3"/>
      <sheetData sheetId="4">
        <row r="4">
          <cell r="AP4" t="e">
            <v>#VALUE!</v>
          </cell>
          <cell r="AZ4">
            <v>8098.4308600045988</v>
          </cell>
        </row>
        <row r="5">
          <cell r="AP5" t="e">
            <v>#VALUE!</v>
          </cell>
          <cell r="AZ5">
            <v>16196.861720009198</v>
          </cell>
        </row>
        <row r="6"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P6" t="e">
            <v>#VALUE!</v>
          </cell>
          <cell r="AZ6">
            <v>24295.292580013796</v>
          </cell>
        </row>
        <row r="7"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P7" t="e">
            <v>#VALUE!</v>
          </cell>
          <cell r="AZ7">
            <v>32393.723440018395</v>
          </cell>
        </row>
        <row r="8"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P8" t="e">
            <v>#VALUE!</v>
          </cell>
          <cell r="AZ8">
            <v>40492.154300022994</v>
          </cell>
        </row>
        <row r="9"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P9" t="e">
            <v>#VALUE!</v>
          </cell>
          <cell r="AZ9">
            <v>78426.519643218373</v>
          </cell>
        </row>
        <row r="10"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P10" t="e">
            <v>#VALUE!</v>
          </cell>
          <cell r="AZ10">
            <v>142499.67407140846</v>
          </cell>
        </row>
        <row r="11"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P11" t="e">
            <v>#VALUE!</v>
          </cell>
          <cell r="AZ11">
            <v>246742.61772364849</v>
          </cell>
        </row>
        <row r="12"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P12" t="e">
            <v>#VALUE!</v>
          </cell>
          <cell r="AZ12">
            <v>435124.41549025162</v>
          </cell>
        </row>
        <row r="13"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P13" t="e">
            <v>#VALUE!</v>
          </cell>
          <cell r="AZ13">
            <v>780730.07224713126</v>
          </cell>
        </row>
        <row r="14"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P14" t="e">
            <v>#VALUE!</v>
          </cell>
          <cell r="AZ14">
            <v>1426408.6829325778</v>
          </cell>
        </row>
        <row r="15"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P15" t="e">
            <v>#VALUE!</v>
          </cell>
          <cell r="AZ15">
            <v>2651962.2196520749</v>
          </cell>
        </row>
        <row r="16"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P16" t="e">
            <v>#VALUE!</v>
          </cell>
          <cell r="AZ16">
            <v>5004617.1395389084</v>
          </cell>
        </row>
        <row r="17"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P17" t="e">
            <v>#VALUE!</v>
          </cell>
          <cell r="AZ17">
            <v>9562057.0745337363</v>
          </cell>
        </row>
        <row r="18"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P18" t="e">
            <v>#VALUE!</v>
          </cell>
          <cell r="AZ18">
            <v>18455327.473666809</v>
          </cell>
        </row>
        <row r="19"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P19" t="e">
            <v>#VALUE!</v>
          </cell>
          <cell r="AZ19">
            <v>35883469.185699299</v>
          </cell>
        </row>
        <row r="20"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</row>
        <row r="21"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</row>
        <row r="22"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</row>
        <row r="23"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</row>
        <row r="24"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</row>
        <row r="26"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</row>
        <row r="27"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</row>
        <row r="28"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</row>
        <row r="29"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</row>
        <row r="30"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</row>
        <row r="31"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</row>
        <row r="32"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</row>
        <row r="33"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</row>
        <row r="34"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</row>
        <row r="35"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</row>
        <row r="36"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</row>
        <row r="37"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</row>
        <row r="38"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</row>
        <row r="39"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</row>
        <row r="40"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</row>
        <row r="41"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</row>
        <row r="42"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</row>
        <row r="43"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</row>
        <row r="44"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</row>
        <row r="45"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</row>
        <row r="46"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</row>
        <row r="47"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</row>
        <row r="48"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</row>
        <row r="49"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P49" t="e">
            <v>#VALUE!</v>
          </cell>
          <cell r="AZ49">
            <v>9835.290986469874</v>
          </cell>
        </row>
        <row r="50"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P50" t="e">
            <v>#VALUE!</v>
          </cell>
          <cell r="AZ50">
            <v>19670.581972939741</v>
          </cell>
        </row>
        <row r="51"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P51" t="e">
            <v>#VALUE!</v>
          </cell>
          <cell r="AZ51">
            <v>29505.872959409615</v>
          </cell>
        </row>
        <row r="52"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P52" t="e">
            <v>#VALUE!</v>
          </cell>
          <cell r="AZ52">
            <v>39341.163945879482</v>
          </cell>
        </row>
        <row r="53"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P53" t="e">
            <v>#VALUE!</v>
          </cell>
          <cell r="AZ53">
            <v>49176.454932349356</v>
          </cell>
        </row>
        <row r="54"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P54" t="e">
            <v>#VALUE!</v>
          </cell>
          <cell r="AZ54">
            <v>94148.003679701505</v>
          </cell>
        </row>
        <row r="55"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P55" t="e">
            <v>#VALUE!</v>
          </cell>
          <cell r="AZ55">
            <v>177967.71277629037</v>
          </cell>
        </row>
        <row r="56">
          <cell r="AF56">
            <v>7.1892701472165768E-3</v>
          </cell>
          <cell r="AG56">
            <v>7.0492581964179072E-3</v>
          </cell>
          <cell r="AH56">
            <v>8.8234695739947914E-3</v>
          </cell>
          <cell r="AI56">
            <v>1.6255849665225999E-2</v>
          </cell>
          <cell r="AJ56">
            <v>2.2553510427768785E-2</v>
          </cell>
          <cell r="AP56" t="e">
            <v>#VALUE!</v>
          </cell>
          <cell r="AZ56">
            <v>317200.62210796238</v>
          </cell>
        </row>
        <row r="57">
          <cell r="AF57">
            <v>1.4378540294433154E-2</v>
          </cell>
          <cell r="AG57">
            <v>1.4098516392835814E-2</v>
          </cell>
          <cell r="AH57">
            <v>1.7646939147989583E-2</v>
          </cell>
          <cell r="AI57">
            <v>3.2511699330451997E-2</v>
          </cell>
          <cell r="AJ57">
            <v>4.5107020855537569E-2</v>
          </cell>
          <cell r="AP57" t="e">
            <v>#VALUE!</v>
          </cell>
          <cell r="AZ57">
            <v>569688.36629686633</v>
          </cell>
        </row>
        <row r="58">
          <cell r="AF58">
            <v>2.156781044164973E-2</v>
          </cell>
          <cell r="AG58">
            <v>2.1147774589253723E-2</v>
          </cell>
          <cell r="AH58">
            <v>2.6470408721984376E-2</v>
          </cell>
          <cell r="AI58">
            <v>4.8767548995677992E-2</v>
          </cell>
          <cell r="AJ58">
            <v>6.7660531283306347E-2</v>
          </cell>
          <cell r="AP58" t="e">
            <v>#VALUE!</v>
          </cell>
          <cell r="AZ58">
            <v>1047401.8689669742</v>
          </cell>
        </row>
        <row r="59">
          <cell r="AF59">
            <v>2.8757080588866307E-2</v>
          </cell>
          <cell r="AG59">
            <v>2.8197032785671629E-2</v>
          </cell>
          <cell r="AH59">
            <v>3.5293878295979166E-2</v>
          </cell>
          <cell r="AI59">
            <v>6.5023398660903994E-2</v>
          </cell>
          <cell r="AJ59">
            <v>9.0214041711075138E-2</v>
          </cell>
          <cell r="AP59" t="e">
            <v>#VALUE!</v>
          </cell>
          <cell r="AZ59">
            <v>1947866.0378619842</v>
          </cell>
        </row>
        <row r="60">
          <cell r="AF60">
            <v>3.5946350736082884E-2</v>
          </cell>
          <cell r="AG60">
            <v>3.5246290982089534E-2</v>
          </cell>
          <cell r="AH60">
            <v>4.4117347869973955E-2</v>
          </cell>
          <cell r="AI60">
            <v>8.1279248326129996E-2</v>
          </cell>
          <cell r="AJ60">
            <v>0.11276755213884393</v>
          </cell>
          <cell r="AP60" t="e">
            <v>#VALUE!</v>
          </cell>
          <cell r="AZ60">
            <v>3695827.4275990264</v>
          </cell>
        </row>
        <row r="61">
          <cell r="AF61">
            <v>4.3135620883299461E-2</v>
          </cell>
          <cell r="AG61">
            <v>4.2295549178507447E-2</v>
          </cell>
          <cell r="AH61">
            <v>5.2940817443968752E-2</v>
          </cell>
          <cell r="AI61">
            <v>9.7535097991355985E-2</v>
          </cell>
          <cell r="AJ61">
            <v>0.13532106256661269</v>
          </cell>
          <cell r="AP61" t="e">
            <v>#VALUE!</v>
          </cell>
          <cell r="AZ61">
            <v>7060670.8832200803</v>
          </cell>
        </row>
        <row r="62">
          <cell r="AF62">
            <v>5.0324891030516038E-2</v>
          </cell>
          <cell r="AG62">
            <v>4.9344807374925352E-2</v>
          </cell>
          <cell r="AH62">
            <v>6.1764287017963541E-2</v>
          </cell>
          <cell r="AI62">
            <v>0.11379094765658199</v>
          </cell>
          <cell r="AJ62">
            <v>0.15787457299438148</v>
          </cell>
          <cell r="AP62" t="e">
            <v>#VALUE!</v>
          </cell>
          <cell r="AZ62">
            <v>13669729.421830751</v>
          </cell>
        </row>
        <row r="63">
          <cell r="AF63">
            <v>5.7514161177732614E-2</v>
          </cell>
          <cell r="AG63">
            <v>5.6394065571343258E-2</v>
          </cell>
          <cell r="AH63">
            <v>7.0587756591958331E-2</v>
          </cell>
          <cell r="AI63">
            <v>0.13004679732180799</v>
          </cell>
          <cell r="AJ63">
            <v>0.18042808342215028</v>
          </cell>
          <cell r="AP63" t="e">
            <v>#VALUE!</v>
          </cell>
          <cell r="AZ63">
            <v>26583879.846145034</v>
          </cell>
        </row>
        <row r="64">
          <cell r="AF64">
            <v>6.4703431324949184E-2</v>
          </cell>
          <cell r="AG64">
            <v>6.344332376776117E-2</v>
          </cell>
          <cell r="AH64">
            <v>7.9411226165953128E-2</v>
          </cell>
          <cell r="AI64">
            <v>0.14630264698703399</v>
          </cell>
          <cell r="AJ64">
            <v>0.20298159384991907</v>
          </cell>
          <cell r="AP64" t="e">
            <v>#VALUE!</v>
          </cell>
          <cell r="AZ64">
            <v>61492080.104269236</v>
          </cell>
        </row>
        <row r="65">
          <cell r="AF65">
            <v>7.1892701472165768E-2</v>
          </cell>
          <cell r="AG65">
            <v>7.0492581964179069E-2</v>
          </cell>
          <cell r="AH65">
            <v>8.823469573994791E-2</v>
          </cell>
          <cell r="AI65">
            <v>0.16255849665225999</v>
          </cell>
          <cell r="AJ65">
            <v>0.22553510427768786</v>
          </cell>
        </row>
        <row r="66">
          <cell r="AF66">
            <v>7.4268677308750142E-2</v>
          </cell>
          <cell r="AG66">
            <v>7.3076495929101093E-2</v>
          </cell>
          <cell r="AH66">
            <v>9.2020057007070499E-2</v>
          </cell>
          <cell r="AI66">
            <v>0.16926980510255871</v>
          </cell>
          <cell r="AJ66">
            <v>0.23426934540232053</v>
          </cell>
        </row>
        <row r="67">
          <cell r="AF67">
            <v>7.6644653145334515E-2</v>
          </cell>
          <cell r="AG67">
            <v>7.5660409894023103E-2</v>
          </cell>
          <cell r="AH67">
            <v>9.5805418274193102E-2</v>
          </cell>
          <cell r="AI67">
            <v>0.17598111355285742</v>
          </cell>
          <cell r="AJ67">
            <v>0.2430035865269532</v>
          </cell>
        </row>
        <row r="68">
          <cell r="AF68">
            <v>7.9020628981918889E-2</v>
          </cell>
          <cell r="AG68">
            <v>7.8244323858945128E-2</v>
          </cell>
          <cell r="AH68">
            <v>9.9590779541315691E-2</v>
          </cell>
          <cell r="AI68">
            <v>0.18269242200315611</v>
          </cell>
          <cell r="AJ68">
            <v>0.25173782765158587</v>
          </cell>
        </row>
        <row r="69">
          <cell r="AF69">
            <v>8.1396604818503263E-2</v>
          </cell>
          <cell r="AG69">
            <v>8.0828237823867152E-2</v>
          </cell>
          <cell r="AH69">
            <v>0.10337614080843829</v>
          </cell>
          <cell r="AI69">
            <v>0.18940373045345482</v>
          </cell>
          <cell r="AJ69">
            <v>0.26047206877621853</v>
          </cell>
        </row>
        <row r="70">
          <cell r="AF70">
            <v>8.3772580655087636E-2</v>
          </cell>
          <cell r="AG70">
            <v>8.3412151788789163E-2</v>
          </cell>
          <cell r="AH70">
            <v>0.10716150207556088</v>
          </cell>
          <cell r="AI70">
            <v>0.19611503890375354</v>
          </cell>
          <cell r="AJ70">
            <v>0.26920630990085126</v>
          </cell>
        </row>
        <row r="71">
          <cell r="AF71">
            <v>8.6148556491672024E-2</v>
          </cell>
          <cell r="AG71">
            <v>8.5996065753711187E-2</v>
          </cell>
          <cell r="AH71">
            <v>0.11094686334268347</v>
          </cell>
          <cell r="AI71">
            <v>0.20282634735405225</v>
          </cell>
          <cell r="AJ71">
            <v>0.27794055102548387</v>
          </cell>
        </row>
        <row r="72">
          <cell r="AF72">
            <v>8.8524532328256397E-2</v>
          </cell>
          <cell r="AG72">
            <v>8.8579979718633212E-2</v>
          </cell>
          <cell r="AH72">
            <v>0.11473222460980607</v>
          </cell>
          <cell r="AI72">
            <v>0.20953765580435096</v>
          </cell>
          <cell r="AJ72">
            <v>0.2866747921501166</v>
          </cell>
        </row>
        <row r="73">
          <cell r="AF73">
            <v>9.0900508164840771E-2</v>
          </cell>
          <cell r="AG73">
            <v>9.1163893683555236E-2</v>
          </cell>
          <cell r="AH73">
            <v>0.11851758587692866</v>
          </cell>
          <cell r="AI73">
            <v>0.21624896425464968</v>
          </cell>
          <cell r="AJ73">
            <v>0.29540903327474927</v>
          </cell>
        </row>
        <row r="74">
          <cell r="AF74">
            <v>9.3276484001425145E-2</v>
          </cell>
          <cell r="AG74">
            <v>9.3747807648477247E-2</v>
          </cell>
          <cell r="AH74">
            <v>0.12230294714405127</v>
          </cell>
          <cell r="AI74">
            <v>0.22296027270494836</v>
          </cell>
          <cell r="AJ74">
            <v>0.30414327439938194</v>
          </cell>
        </row>
        <row r="75">
          <cell r="AF75">
            <v>9.5652459838009518E-2</v>
          </cell>
          <cell r="AG75">
            <v>9.6331721613399271E-2</v>
          </cell>
          <cell r="AH75">
            <v>0.12608830841117386</v>
          </cell>
          <cell r="AI75">
            <v>0.22967158115524708</v>
          </cell>
          <cell r="AJ75">
            <v>0.3128775155240146</v>
          </cell>
        </row>
        <row r="76">
          <cell r="AF76">
            <v>9.6322173902099642E-2</v>
          </cell>
          <cell r="AG76">
            <v>9.6331721613399271E-2</v>
          </cell>
          <cell r="AH76">
            <v>0.12674237919127826</v>
          </cell>
          <cell r="AI76">
            <v>0.23365177370899687</v>
          </cell>
          <cell r="AJ76">
            <v>0.31485881422430184</v>
          </cell>
        </row>
        <row r="77">
          <cell r="AF77">
            <v>9.6991887966189766E-2</v>
          </cell>
          <cell r="AG77">
            <v>9.6331721613399271E-2</v>
          </cell>
          <cell r="AH77">
            <v>0.12739644997138264</v>
          </cell>
          <cell r="AI77">
            <v>0.23763196626274669</v>
          </cell>
          <cell r="AJ77">
            <v>0.31684011292458913</v>
          </cell>
        </row>
        <row r="78">
          <cell r="AF78">
            <v>9.766160203027989E-2</v>
          </cell>
          <cell r="AG78">
            <v>9.6331721613399271E-2</v>
          </cell>
          <cell r="AH78">
            <v>0.12805052075148704</v>
          </cell>
          <cell r="AI78">
            <v>0.24161215881649648</v>
          </cell>
          <cell r="AJ78">
            <v>0.31882141162487637</v>
          </cell>
        </row>
        <row r="79">
          <cell r="AF79">
            <v>9.8331316094370014E-2</v>
          </cell>
          <cell r="AG79">
            <v>9.6331721613399271E-2</v>
          </cell>
          <cell r="AH79">
            <v>0.12870459153159142</v>
          </cell>
          <cell r="AI79">
            <v>0.24559235137024629</v>
          </cell>
          <cell r="AJ79">
            <v>0.32080271032516366</v>
          </cell>
        </row>
        <row r="80">
          <cell r="AF80">
            <v>9.9001030158460138E-2</v>
          </cell>
          <cell r="AG80">
            <v>9.6331721613399271E-2</v>
          </cell>
          <cell r="AH80">
            <v>0.12935866231169582</v>
          </cell>
          <cell r="AI80">
            <v>0.24957254392399608</v>
          </cell>
          <cell r="AJ80">
            <v>0.3227840090254509</v>
          </cell>
        </row>
        <row r="81">
          <cell r="AF81">
            <v>9.9001030158460138E-2</v>
          </cell>
          <cell r="AG81">
            <v>9.8692692434444118E-2</v>
          </cell>
          <cell r="AH81">
            <v>0.13467549517706853</v>
          </cell>
          <cell r="AI81">
            <v>0.26185699045048466</v>
          </cell>
          <cell r="AJ81">
            <v>0.34292912257556762</v>
          </cell>
        </row>
        <row r="82">
          <cell r="AF82">
            <v>9.9001030158460138E-2</v>
          </cell>
          <cell r="AG82">
            <v>0.10105366325548897</v>
          </cell>
          <cell r="AH82">
            <v>0.13999232804244122</v>
          </cell>
          <cell r="AI82">
            <v>0.27414143697697324</v>
          </cell>
          <cell r="AJ82">
            <v>0.3630742361256844</v>
          </cell>
        </row>
        <row r="83">
          <cell r="AF83">
            <v>9.9001030158460138E-2</v>
          </cell>
          <cell r="AG83">
            <v>0.10341463407653383</v>
          </cell>
          <cell r="AH83">
            <v>0.14530916090781393</v>
          </cell>
          <cell r="AI83">
            <v>0.28642588350346176</v>
          </cell>
          <cell r="AJ83">
            <v>0.38321934967580112</v>
          </cell>
        </row>
        <row r="84">
          <cell r="AF84">
            <v>9.9001030158460138E-2</v>
          </cell>
          <cell r="AG84">
            <v>0.10577560489757867</v>
          </cell>
          <cell r="AH84">
            <v>0.15062599377318661</v>
          </cell>
          <cell r="AI84">
            <v>0.29871033002995034</v>
          </cell>
          <cell r="AJ84">
            <v>0.4033644632259179</v>
          </cell>
        </row>
        <row r="85">
          <cell r="AF85">
            <v>9.9001030158460138E-2</v>
          </cell>
          <cell r="AG85">
            <v>0.10813657571862352</v>
          </cell>
          <cell r="AH85">
            <v>0.15594282663855932</v>
          </cell>
          <cell r="AI85">
            <v>0.31099477655643892</v>
          </cell>
          <cell r="AJ85">
            <v>0.42350957677603462</v>
          </cell>
        </row>
        <row r="86">
          <cell r="AF86">
            <v>0.10164025238052879</v>
          </cell>
          <cell r="AG86">
            <v>0.11549797899832655</v>
          </cell>
          <cell r="AH86">
            <v>0.16698392900192177</v>
          </cell>
          <cell r="AI86">
            <v>0.33662152351387936</v>
          </cell>
          <cell r="AJ86">
            <v>0.45080766142082773</v>
          </cell>
        </row>
        <row r="87">
          <cell r="AF87">
            <v>0.10427947460259743</v>
          </cell>
          <cell r="AG87">
            <v>0.12285938227802957</v>
          </cell>
          <cell r="AH87">
            <v>0.17802503136528422</v>
          </cell>
          <cell r="AI87">
            <v>0.36224827047131986</v>
          </cell>
          <cell r="AJ87">
            <v>0.47810574606562078</v>
          </cell>
        </row>
        <row r="88">
          <cell r="AF88">
            <v>0.10691869682466608</v>
          </cell>
          <cell r="AG88">
            <v>0.13022078555773262</v>
          </cell>
          <cell r="AH88">
            <v>0.18906613372864667</v>
          </cell>
          <cell r="AI88">
            <v>0.38787501742876029</v>
          </cell>
          <cell r="AJ88">
            <v>0.50540383071041384</v>
          </cell>
        </row>
        <row r="89">
          <cell r="AF89">
            <v>0.10955791904673472</v>
          </cell>
          <cell r="AG89">
            <v>0.13758218883743564</v>
          </cell>
          <cell r="AH89">
            <v>0.20010723609200914</v>
          </cell>
          <cell r="AI89">
            <v>0.41350176438620079</v>
          </cell>
          <cell r="AJ89">
            <v>0.53270191535520695</v>
          </cell>
        </row>
        <row r="90">
          <cell r="AF90">
            <v>0.11219714126880337</v>
          </cell>
          <cell r="AG90">
            <v>0.14494359211713867</v>
          </cell>
          <cell r="AH90">
            <v>0.21114833845537159</v>
          </cell>
          <cell r="AI90">
            <v>0.43912851134364123</v>
          </cell>
          <cell r="AJ90">
            <v>0.56000000000000005</v>
          </cell>
        </row>
        <row r="91">
          <cell r="AF91">
            <v>0.11942528679846894</v>
          </cell>
          <cell r="AG91">
            <v>0.15479726230486093</v>
          </cell>
          <cell r="AH91">
            <v>0.22618409008191495</v>
          </cell>
          <cell r="AI91">
            <v>0.463302809074913</v>
          </cell>
          <cell r="AJ91">
            <v>0.56000000000000005</v>
          </cell>
        </row>
        <row r="92">
          <cell r="AF92">
            <v>0.1266534323281345</v>
          </cell>
          <cell r="AG92">
            <v>0.16465093249258317</v>
          </cell>
          <cell r="AH92">
            <v>0.24121984170845831</v>
          </cell>
          <cell r="AI92">
            <v>0.48747710680618478</v>
          </cell>
          <cell r="AJ92">
            <v>0.56000000000000005</v>
          </cell>
        </row>
        <row r="93">
          <cell r="AF93">
            <v>0.13388157785780008</v>
          </cell>
          <cell r="AG93">
            <v>0.17450460268030543</v>
          </cell>
          <cell r="AH93">
            <v>0.2562555933350017</v>
          </cell>
          <cell r="AI93">
            <v>0.5116514045374565</v>
          </cell>
          <cell r="AJ93">
            <v>0.56000000000000005</v>
          </cell>
        </row>
        <row r="94">
          <cell r="AF94">
            <v>0.14110972338746564</v>
          </cell>
          <cell r="AG94">
            <v>0.18435827286802769</v>
          </cell>
          <cell r="AH94">
            <v>0.27129134496154506</v>
          </cell>
          <cell r="AI94">
            <v>0.53582570226872828</v>
          </cell>
          <cell r="AJ94">
            <v>0.56000000000000005</v>
          </cell>
          <cell r="AP94" t="e">
            <v>#VALUE!</v>
          </cell>
          <cell r="AZ94">
            <v>13462.37575306512</v>
          </cell>
        </row>
        <row r="95">
          <cell r="AF95">
            <v>0.14833786891713122</v>
          </cell>
          <cell r="AG95">
            <v>0.19421194305574993</v>
          </cell>
          <cell r="AH95">
            <v>0.28632709658808841</v>
          </cell>
          <cell r="AI95">
            <v>0.56000000000000005</v>
          </cell>
          <cell r="AJ95">
            <v>0.56000000000000005</v>
          </cell>
          <cell r="AP95" t="e">
            <v>#VALUE!</v>
          </cell>
          <cell r="AZ95">
            <v>26924.75150613024</v>
          </cell>
        </row>
        <row r="96">
          <cell r="AF96">
            <v>0.1585486921242121</v>
          </cell>
          <cell r="AG96">
            <v>0.20788127406562296</v>
          </cell>
          <cell r="AH96">
            <v>0.30745807321167867</v>
          </cell>
          <cell r="AI96">
            <v>0.56000000000000005</v>
          </cell>
          <cell r="AJ96">
            <v>0.56000000000000005</v>
          </cell>
          <cell r="AP96" t="e">
            <v>#VALUE!</v>
          </cell>
          <cell r="AZ96">
            <v>40387.127259195353</v>
          </cell>
        </row>
        <row r="97">
          <cell r="AF97">
            <v>0.16875951533129299</v>
          </cell>
          <cell r="AG97">
            <v>0.22155060507549595</v>
          </cell>
          <cell r="AH97">
            <v>0.32858904983526888</v>
          </cell>
          <cell r="AI97">
            <v>0.56000000000000005</v>
          </cell>
          <cell r="AJ97">
            <v>0.56000000000000005</v>
          </cell>
          <cell r="AP97" t="e">
            <v>#VALUE!</v>
          </cell>
          <cell r="AZ97">
            <v>53849.503012260466</v>
          </cell>
        </row>
        <row r="98">
          <cell r="AF98">
            <v>0.17897033853837385</v>
          </cell>
          <cell r="AG98">
            <v>0.23521993608536898</v>
          </cell>
          <cell r="AH98">
            <v>0.34972002645885913</v>
          </cell>
          <cell r="AI98">
            <v>0.56000000000000005</v>
          </cell>
          <cell r="AJ98">
            <v>0.56000000000000005</v>
          </cell>
          <cell r="AP98" t="e">
            <v>#VALUE!</v>
          </cell>
          <cell r="AZ98">
            <v>67311.878765325586</v>
          </cell>
        </row>
        <row r="99">
          <cell r="AF99">
            <v>0.18918116174545474</v>
          </cell>
          <cell r="AG99">
            <v>0.24888926709524201</v>
          </cell>
          <cell r="AH99">
            <v>0.37085100308244934</v>
          </cell>
          <cell r="AI99">
            <v>0.56000000000000005</v>
          </cell>
          <cell r="AJ99">
            <v>0.56000000000000005</v>
          </cell>
          <cell r="AP99" t="e">
            <v>#VALUE!</v>
          </cell>
          <cell r="AZ99">
            <v>126905.575841218</v>
          </cell>
        </row>
        <row r="100">
          <cell r="AF100">
            <v>0.19939198495253563</v>
          </cell>
          <cell r="AG100">
            <v>0.262558598105115</v>
          </cell>
          <cell r="AH100">
            <v>0.3919819797060396</v>
          </cell>
          <cell r="AI100">
            <v>0.56000000000000005</v>
          </cell>
          <cell r="AJ100">
            <v>0.56000000000000005</v>
          </cell>
          <cell r="AP100" t="e">
            <v>#VALUE!</v>
          </cell>
          <cell r="AZ100">
            <v>249160.57568123762</v>
          </cell>
        </row>
        <row r="101">
          <cell r="AF101">
            <v>0.21274518379706017</v>
          </cell>
          <cell r="AG101">
            <v>0.28146064227729478</v>
          </cell>
          <cell r="AH101">
            <v>0.42558558376483169</v>
          </cell>
          <cell r="AI101">
            <v>0.56000000000000005</v>
          </cell>
          <cell r="AJ101">
            <v>0.56000000000000005</v>
          </cell>
          <cell r="AP101" t="e">
            <v>#VALUE!</v>
          </cell>
          <cell r="AZ101">
            <v>457432.29147310741</v>
          </cell>
        </row>
        <row r="102">
          <cell r="AF102">
            <v>0.22609838264158472</v>
          </cell>
          <cell r="AG102">
            <v>0.30036268644947456</v>
          </cell>
          <cell r="AH102">
            <v>0.45918918782362378</v>
          </cell>
          <cell r="AI102">
            <v>0.56000000000000005</v>
          </cell>
          <cell r="AJ102">
            <v>0.56000000000000005</v>
          </cell>
          <cell r="AP102" t="e">
            <v>#VALUE!</v>
          </cell>
          <cell r="AZ102">
            <v>839892.81665839255</v>
          </cell>
        </row>
        <row r="103">
          <cell r="AF103">
            <v>0.23945158148610929</v>
          </cell>
          <cell r="AG103">
            <v>0.31926473062165434</v>
          </cell>
          <cell r="AH103">
            <v>0.49279279188241587</v>
          </cell>
          <cell r="AI103">
            <v>0.56000000000000005</v>
          </cell>
          <cell r="AJ103">
            <v>0.56000000000000005</v>
          </cell>
          <cell r="AP103" t="e">
            <v>#VALUE!</v>
          </cell>
          <cell r="AZ103">
            <v>1586207.9171904717</v>
          </cell>
        </row>
        <row r="104">
          <cell r="AF104">
            <v>0.2528047803306338</v>
          </cell>
          <cell r="AG104">
            <v>0.33816677479383411</v>
          </cell>
          <cell r="AH104">
            <v>0.52639639594120791</v>
          </cell>
          <cell r="AI104">
            <v>0.56000000000000005</v>
          </cell>
          <cell r="AJ104">
            <v>0.56000000000000005</v>
          </cell>
          <cell r="AP104" t="e">
            <v>#VALUE!</v>
          </cell>
          <cell r="AZ104">
            <v>3002876.6613037158</v>
          </cell>
        </row>
        <row r="105">
          <cell r="AF105">
            <v>0.26615797917515838</v>
          </cell>
          <cell r="AG105">
            <v>0.35706881896601389</v>
          </cell>
          <cell r="AH105">
            <v>0.56000000000000005</v>
          </cell>
          <cell r="AI105">
            <v>0.56000000000000005</v>
          </cell>
          <cell r="AJ105">
            <v>0.56000000000000005</v>
          </cell>
          <cell r="AP105" t="e">
            <v>#VALUE!</v>
          </cell>
          <cell r="AZ105">
            <v>5800211.2881662259</v>
          </cell>
        </row>
        <row r="106">
          <cell r="AF106">
            <v>0.28503460447786999</v>
          </cell>
          <cell r="AG106">
            <v>0.38571520757802946</v>
          </cell>
          <cell r="AH106">
            <v>0.56000000000000005</v>
          </cell>
          <cell r="AI106">
            <v>0.56000000000000005</v>
          </cell>
          <cell r="AJ106">
            <v>0.56000000000000005</v>
          </cell>
          <cell r="AP106" t="e">
            <v>#VALUE!</v>
          </cell>
          <cell r="AZ106">
            <v>11221431.731533781</v>
          </cell>
        </row>
        <row r="107">
          <cell r="AF107">
            <v>0.3039112297805816</v>
          </cell>
          <cell r="AG107">
            <v>0.41436159619004503</v>
          </cell>
          <cell r="AH107">
            <v>0.56000000000000005</v>
          </cell>
          <cell r="AI107">
            <v>0.56000000000000005</v>
          </cell>
          <cell r="AJ107">
            <v>0.56000000000000005</v>
          </cell>
          <cell r="AP107" t="e">
            <v>#VALUE!</v>
          </cell>
          <cell r="AZ107">
            <v>21912833.754758827</v>
          </cell>
        </row>
        <row r="108">
          <cell r="AF108">
            <v>0.32278785508329322</v>
          </cell>
          <cell r="AG108">
            <v>0.44300798480206061</v>
          </cell>
          <cell r="AH108">
            <v>0.56000000000000005</v>
          </cell>
          <cell r="AI108">
            <v>0.56000000000000005</v>
          </cell>
          <cell r="AJ108">
            <v>0.56000000000000005</v>
          </cell>
          <cell r="AP108" t="e">
            <v>#VALUE!</v>
          </cell>
          <cell r="AZ108">
            <v>43022441.42886477</v>
          </cell>
        </row>
        <row r="109">
          <cell r="AF109">
            <v>0.34166448038600478</v>
          </cell>
          <cell r="AG109">
            <v>0.47165437341407618</v>
          </cell>
          <cell r="AH109">
            <v>0.56000000000000005</v>
          </cell>
          <cell r="AI109">
            <v>0.56000000000000005</v>
          </cell>
          <cell r="AJ109">
            <v>0.56000000000000005</v>
          </cell>
          <cell r="AP109" t="e">
            <v>#VALUE!</v>
          </cell>
          <cell r="AZ109">
            <v>127239172.85806587</v>
          </cell>
        </row>
        <row r="110">
          <cell r="AF110">
            <v>0.36054110568871639</v>
          </cell>
          <cell r="AG110">
            <v>0.50030076202609175</v>
          </cell>
          <cell r="AH110">
            <v>0.56000000000000005</v>
          </cell>
          <cell r="AI110">
            <v>0.56000000000000005</v>
          </cell>
          <cell r="AJ110">
            <v>0.56000000000000005</v>
          </cell>
        </row>
        <row r="111">
          <cell r="AF111">
            <v>0.38849414840950175</v>
          </cell>
          <cell r="AG111">
            <v>0.51224060962087337</v>
          </cell>
          <cell r="AH111">
            <v>0.56000000000000005</v>
          </cell>
          <cell r="AI111">
            <v>0.56000000000000005</v>
          </cell>
          <cell r="AJ111">
            <v>0.56000000000000005</v>
          </cell>
        </row>
        <row r="112">
          <cell r="AF112">
            <v>0.41644719113028711</v>
          </cell>
          <cell r="AG112">
            <v>0.52418045721565509</v>
          </cell>
          <cell r="AH112">
            <v>0.56000000000000005</v>
          </cell>
          <cell r="AI112">
            <v>0.56000000000000005</v>
          </cell>
          <cell r="AJ112">
            <v>0.56000000000000005</v>
          </cell>
        </row>
        <row r="113">
          <cell r="AF113">
            <v>0.44440023385107241</v>
          </cell>
          <cell r="AG113">
            <v>0.53612030481043671</v>
          </cell>
          <cell r="AH113">
            <v>0.56000000000000005</v>
          </cell>
          <cell r="AI113">
            <v>0.56000000000000005</v>
          </cell>
          <cell r="AJ113">
            <v>0.56000000000000005</v>
          </cell>
        </row>
        <row r="114">
          <cell r="AF114">
            <v>0.47235327657185777</v>
          </cell>
          <cell r="AG114">
            <v>0.54806015240521844</v>
          </cell>
          <cell r="AH114">
            <v>0.56000000000000005</v>
          </cell>
          <cell r="AI114">
            <v>0.56000000000000005</v>
          </cell>
          <cell r="AJ114">
            <v>0.56000000000000005</v>
          </cell>
        </row>
        <row r="115">
          <cell r="AF115">
            <v>0.50030631929264313</v>
          </cell>
          <cell r="AG115">
            <v>0.56000000000000005</v>
          </cell>
          <cell r="AH115">
            <v>0.56000000000000005</v>
          </cell>
          <cell r="AI115">
            <v>0.56000000000000005</v>
          </cell>
          <cell r="AJ115">
            <v>0.56000000000000005</v>
          </cell>
        </row>
        <row r="116">
          <cell r="AF116">
            <v>0.51224505543411447</v>
          </cell>
          <cell r="AG116">
            <v>0.56000000000000005</v>
          </cell>
          <cell r="AH116">
            <v>0.56000000000000005</v>
          </cell>
          <cell r="AI116">
            <v>0.56000000000000005</v>
          </cell>
          <cell r="AJ116">
            <v>0.56000000000000005</v>
          </cell>
        </row>
        <row r="117">
          <cell r="AF117">
            <v>0.52418379157558592</v>
          </cell>
          <cell r="AG117">
            <v>0.56000000000000005</v>
          </cell>
          <cell r="AH117">
            <v>0.56000000000000005</v>
          </cell>
          <cell r="AI117">
            <v>0.56000000000000005</v>
          </cell>
          <cell r="AJ117">
            <v>0.56000000000000005</v>
          </cell>
        </row>
        <row r="118">
          <cell r="AF118">
            <v>0.53612252771705726</v>
          </cell>
          <cell r="AG118">
            <v>0.56000000000000005</v>
          </cell>
          <cell r="AH118">
            <v>0.56000000000000005</v>
          </cell>
          <cell r="AI118">
            <v>0.56000000000000005</v>
          </cell>
          <cell r="AJ118">
            <v>0.56000000000000005</v>
          </cell>
        </row>
        <row r="119">
          <cell r="AF119">
            <v>0.54806126385852871</v>
          </cell>
          <cell r="AG119">
            <v>0.56000000000000005</v>
          </cell>
          <cell r="AH119">
            <v>0.56000000000000005</v>
          </cell>
          <cell r="AI119">
            <v>0.56000000000000005</v>
          </cell>
          <cell r="AJ119">
            <v>0.56000000000000005</v>
          </cell>
        </row>
        <row r="120">
          <cell r="AF120">
            <v>0.56000000000000005</v>
          </cell>
          <cell r="AG120">
            <v>0.56000000000000005</v>
          </cell>
          <cell r="AH120">
            <v>0.56000000000000005</v>
          </cell>
          <cell r="AI120">
            <v>0.56000000000000005</v>
          </cell>
          <cell r="AJ120">
            <v>0.56000000000000005</v>
          </cell>
        </row>
        <row r="121">
          <cell r="AF121">
            <v>0.56000000000000005</v>
          </cell>
          <cell r="AG121">
            <v>0.56000000000000005</v>
          </cell>
          <cell r="AH121">
            <v>0.56000000000000005</v>
          </cell>
          <cell r="AI121">
            <v>0.56000000000000005</v>
          </cell>
          <cell r="AJ121">
            <v>0.56000000000000005</v>
          </cell>
        </row>
        <row r="122">
          <cell r="AF122">
            <v>0.56000000000000005</v>
          </cell>
          <cell r="AG122">
            <v>0.56000000000000005</v>
          </cell>
          <cell r="AH122">
            <v>0.56000000000000005</v>
          </cell>
          <cell r="AI122">
            <v>0.56000000000000005</v>
          </cell>
          <cell r="AJ122">
            <v>0.56000000000000005</v>
          </cell>
        </row>
        <row r="123">
          <cell r="AF123">
            <v>0.56000000000000005</v>
          </cell>
          <cell r="AG123">
            <v>0.56000000000000005</v>
          </cell>
          <cell r="AH123">
            <v>0.56000000000000005</v>
          </cell>
          <cell r="AI123">
            <v>0.56000000000000005</v>
          </cell>
          <cell r="AJ123">
            <v>0.56000000000000005</v>
          </cell>
        </row>
        <row r="124">
          <cell r="AF124">
            <v>0.56000000000000005</v>
          </cell>
          <cell r="AG124">
            <v>0.56000000000000005</v>
          </cell>
          <cell r="AH124">
            <v>0.56000000000000005</v>
          </cell>
          <cell r="AI124">
            <v>0.56000000000000005</v>
          </cell>
          <cell r="AJ124">
            <v>0.56000000000000005</v>
          </cell>
        </row>
        <row r="125">
          <cell r="AF125">
            <v>0.56000000000000005</v>
          </cell>
          <cell r="AG125">
            <v>0.56000000000000005</v>
          </cell>
          <cell r="AH125">
            <v>0.56000000000000005</v>
          </cell>
          <cell r="AI125">
            <v>0.56000000000000005</v>
          </cell>
          <cell r="AJ125">
            <v>0.56000000000000005</v>
          </cell>
        </row>
        <row r="126">
          <cell r="AF126">
            <v>0.56000000000000005</v>
          </cell>
          <cell r="AG126">
            <v>0.56000000000000005</v>
          </cell>
          <cell r="AH126">
            <v>0.56000000000000005</v>
          </cell>
          <cell r="AI126">
            <v>0.56000000000000005</v>
          </cell>
          <cell r="AJ126">
            <v>0.56000000000000005</v>
          </cell>
        </row>
        <row r="127">
          <cell r="AF127">
            <v>0.56000000000000005</v>
          </cell>
          <cell r="AG127">
            <v>0.56000000000000005</v>
          </cell>
          <cell r="AH127">
            <v>0.56000000000000005</v>
          </cell>
          <cell r="AI127">
            <v>0.56000000000000005</v>
          </cell>
          <cell r="AJ127">
            <v>0.56000000000000005</v>
          </cell>
        </row>
        <row r="128">
          <cell r="AF128">
            <v>0.56000000000000005</v>
          </cell>
          <cell r="AG128">
            <v>0.56000000000000005</v>
          </cell>
          <cell r="AH128">
            <v>0.56000000000000005</v>
          </cell>
          <cell r="AI128">
            <v>0.56000000000000005</v>
          </cell>
          <cell r="AJ128">
            <v>0.56000000000000005</v>
          </cell>
        </row>
        <row r="129">
          <cell r="AF129">
            <v>0.56000000000000005</v>
          </cell>
          <cell r="AG129">
            <v>0.56000000000000005</v>
          </cell>
          <cell r="AH129">
            <v>0.56000000000000005</v>
          </cell>
          <cell r="AI129">
            <v>0.56000000000000005</v>
          </cell>
          <cell r="AJ129">
            <v>0.56000000000000005</v>
          </cell>
        </row>
        <row r="130">
          <cell r="AF130">
            <v>0.56000000000000005</v>
          </cell>
          <cell r="AG130">
            <v>0.56000000000000005</v>
          </cell>
          <cell r="AH130">
            <v>0.56000000000000005</v>
          </cell>
          <cell r="AI130">
            <v>0.56000000000000005</v>
          </cell>
          <cell r="AJ130">
            <v>0.56000000000000005</v>
          </cell>
        </row>
        <row r="131">
          <cell r="AF131">
            <v>0.56000000000000005</v>
          </cell>
          <cell r="AG131">
            <v>0.56000000000000005</v>
          </cell>
          <cell r="AH131">
            <v>0.56000000000000005</v>
          </cell>
          <cell r="AI131">
            <v>0.56000000000000005</v>
          </cell>
          <cell r="AJ131">
            <v>0.56000000000000005</v>
          </cell>
        </row>
        <row r="132">
          <cell r="AF132">
            <v>0.56000000000000005</v>
          </cell>
          <cell r="AG132">
            <v>0.56000000000000005</v>
          </cell>
          <cell r="AH132">
            <v>0.56000000000000005</v>
          </cell>
          <cell r="AI132">
            <v>0.56000000000000005</v>
          </cell>
          <cell r="AJ132">
            <v>0.56000000000000005</v>
          </cell>
        </row>
        <row r="133">
          <cell r="AF133">
            <v>0.56000000000000005</v>
          </cell>
          <cell r="AG133">
            <v>0.56000000000000005</v>
          </cell>
          <cell r="AH133">
            <v>0.56000000000000005</v>
          </cell>
          <cell r="AI133">
            <v>0.56000000000000005</v>
          </cell>
          <cell r="AJ133">
            <v>0.56000000000000005</v>
          </cell>
        </row>
        <row r="134">
          <cell r="AF134">
            <v>0.56000000000000005</v>
          </cell>
          <cell r="AG134">
            <v>0.56000000000000005</v>
          </cell>
          <cell r="AH134">
            <v>0.56000000000000005</v>
          </cell>
          <cell r="AI134">
            <v>0.56000000000000005</v>
          </cell>
          <cell r="AJ134">
            <v>0.56000000000000005</v>
          </cell>
        </row>
        <row r="135">
          <cell r="AF135">
            <v>0.56000000000000005</v>
          </cell>
          <cell r="AG135">
            <v>0.56000000000000005</v>
          </cell>
          <cell r="AH135">
            <v>0.56000000000000005</v>
          </cell>
          <cell r="AI135">
            <v>0.56000000000000005</v>
          </cell>
          <cell r="AJ135">
            <v>0.56000000000000005</v>
          </cell>
        </row>
        <row r="136">
          <cell r="AF136">
            <v>0.56000000000000005</v>
          </cell>
          <cell r="AG136">
            <v>0.56000000000000005</v>
          </cell>
          <cell r="AH136">
            <v>0.56000000000000005</v>
          </cell>
          <cell r="AI136">
            <v>0.56000000000000005</v>
          </cell>
          <cell r="AJ136">
            <v>0.56000000000000005</v>
          </cell>
        </row>
        <row r="137">
          <cell r="AF137">
            <v>0.56000000000000005</v>
          </cell>
          <cell r="AG137">
            <v>0.56000000000000005</v>
          </cell>
          <cell r="AH137">
            <v>0.56000000000000005</v>
          </cell>
          <cell r="AI137">
            <v>0.56000000000000005</v>
          </cell>
          <cell r="AJ137">
            <v>0.56000000000000005</v>
          </cell>
        </row>
        <row r="138">
          <cell r="AF138">
            <v>0.56000000000000005</v>
          </cell>
          <cell r="AG138">
            <v>0.56000000000000005</v>
          </cell>
          <cell r="AH138">
            <v>0.56000000000000005</v>
          </cell>
          <cell r="AI138">
            <v>0.56000000000000005</v>
          </cell>
          <cell r="AJ138">
            <v>0.56000000000000005</v>
          </cell>
        </row>
        <row r="139">
          <cell r="AF139">
            <v>0.56000000000000005</v>
          </cell>
          <cell r="AG139">
            <v>0.56000000000000005</v>
          </cell>
          <cell r="AH139">
            <v>0.56000000000000005</v>
          </cell>
          <cell r="AI139">
            <v>0.56000000000000005</v>
          </cell>
          <cell r="AJ139">
            <v>0.56000000000000005</v>
          </cell>
          <cell r="AP139" t="e">
            <v>#VALUE!</v>
          </cell>
          <cell r="AZ139">
            <v>26538.957264360899</v>
          </cell>
        </row>
        <row r="140">
          <cell r="AF140">
            <v>0.56000000000000005</v>
          </cell>
          <cell r="AG140">
            <v>0.56000000000000005</v>
          </cell>
          <cell r="AH140">
            <v>0.56000000000000005</v>
          </cell>
          <cell r="AI140">
            <v>0.56000000000000005</v>
          </cell>
          <cell r="AJ140">
            <v>0.56000000000000005</v>
          </cell>
          <cell r="AP140" t="e">
            <v>#VALUE!</v>
          </cell>
          <cell r="AZ140">
            <v>53077.914528721783</v>
          </cell>
        </row>
        <row r="141">
          <cell r="AF141">
            <v>0.56000000000000005</v>
          </cell>
          <cell r="AG141">
            <v>0.56000000000000005</v>
          </cell>
          <cell r="AH141">
            <v>0.56000000000000005</v>
          </cell>
          <cell r="AI141">
            <v>0.56000000000000005</v>
          </cell>
          <cell r="AJ141">
            <v>0.56000000000000005</v>
          </cell>
          <cell r="AP141" t="e">
            <v>#VALUE!</v>
          </cell>
          <cell r="AZ141">
            <v>79616.871793082682</v>
          </cell>
        </row>
        <row r="142">
          <cell r="AF142">
            <v>0.56000000000000005</v>
          </cell>
          <cell r="AG142">
            <v>0.56000000000000005</v>
          </cell>
          <cell r="AH142">
            <v>0.56000000000000005</v>
          </cell>
          <cell r="AI142">
            <v>0.56000000000000005</v>
          </cell>
          <cell r="AJ142">
            <v>0.56000000000000005</v>
          </cell>
          <cell r="AP142" t="e">
            <v>#VALUE!</v>
          </cell>
          <cell r="AZ142">
            <v>106155.82905744357</v>
          </cell>
        </row>
        <row r="143">
          <cell r="AF143">
            <v>0.56000000000000005</v>
          </cell>
          <cell r="AG143">
            <v>0.56000000000000005</v>
          </cell>
          <cell r="AH143">
            <v>0.56000000000000005</v>
          </cell>
          <cell r="AI143">
            <v>0.56000000000000005</v>
          </cell>
          <cell r="AJ143">
            <v>0.56000000000000005</v>
          </cell>
          <cell r="AP143" t="e">
            <v>#VALUE!</v>
          </cell>
          <cell r="AZ143">
            <v>132694.78632180445</v>
          </cell>
        </row>
        <row r="144">
          <cell r="AF144">
            <v>0.56000000000000005</v>
          </cell>
          <cell r="AG144">
            <v>0.56000000000000005</v>
          </cell>
          <cell r="AH144">
            <v>0.56000000000000005</v>
          </cell>
          <cell r="AI144">
            <v>0.56000000000000005</v>
          </cell>
          <cell r="AJ144">
            <v>0.56000000000000005</v>
          </cell>
          <cell r="AP144" t="e">
            <v>#VALUE!</v>
          </cell>
          <cell r="AZ144">
            <v>241684.62134670734</v>
          </cell>
        </row>
        <row r="145">
          <cell r="AF145">
            <v>0.56000000000000005</v>
          </cell>
          <cell r="AG145">
            <v>0.56000000000000005</v>
          </cell>
          <cell r="AH145">
            <v>0.56000000000000005</v>
          </cell>
          <cell r="AI145">
            <v>0.56000000000000005</v>
          </cell>
          <cell r="AJ145">
            <v>0.56000000000000005</v>
          </cell>
          <cell r="AP145" t="e">
            <v>#VALUE!</v>
          </cell>
          <cell r="AZ145">
            <v>472426.48521522334</v>
          </cell>
        </row>
        <row r="146">
          <cell r="AF146">
            <v>0.56000000000000005</v>
          </cell>
          <cell r="AG146">
            <v>0.56000000000000005</v>
          </cell>
          <cell r="AH146">
            <v>0.56000000000000005</v>
          </cell>
          <cell r="AI146">
            <v>0.56000000000000005</v>
          </cell>
          <cell r="AJ146">
            <v>0.56000000000000005</v>
          </cell>
          <cell r="AP146" t="e">
            <v>#VALUE!</v>
          </cell>
          <cell r="AZ146">
            <v>912251.34456555417</v>
          </cell>
        </row>
        <row r="147">
          <cell r="AF147">
            <v>0.56000000000000005</v>
          </cell>
          <cell r="AG147">
            <v>0.56000000000000005</v>
          </cell>
          <cell r="AH147">
            <v>0.56000000000000005</v>
          </cell>
          <cell r="AI147">
            <v>0.56000000000000005</v>
          </cell>
          <cell r="AJ147">
            <v>0.56000000000000005</v>
          </cell>
          <cell r="AP147" t="e">
            <v>#VALUE!</v>
          </cell>
          <cell r="AZ147">
            <v>1710222.1348707816</v>
          </cell>
        </row>
        <row r="148">
          <cell r="AF148">
            <v>0.56000000000000005</v>
          </cell>
          <cell r="AG148">
            <v>0.56000000000000005</v>
          </cell>
          <cell r="AH148">
            <v>0.56000000000000005</v>
          </cell>
          <cell r="AI148">
            <v>0.56000000000000005</v>
          </cell>
          <cell r="AJ148">
            <v>0.56000000000000005</v>
          </cell>
          <cell r="AP148" t="e">
            <v>#VALUE!</v>
          </cell>
          <cell r="AZ148">
            <v>3323966.1309403912</v>
          </cell>
        </row>
        <row r="149">
          <cell r="AF149">
            <v>0.56000000000000005</v>
          </cell>
          <cell r="AG149">
            <v>0.56000000000000005</v>
          </cell>
          <cell r="AH149">
            <v>0.56000000000000005</v>
          </cell>
          <cell r="AI149">
            <v>0.56000000000000005</v>
          </cell>
          <cell r="AJ149">
            <v>0.56000000000000005</v>
          </cell>
          <cell r="AP149" t="e">
            <v>#VALUE!</v>
          </cell>
          <cell r="AZ149">
            <v>6425961.9150819965</v>
          </cell>
        </row>
        <row r="150">
          <cell r="AF150">
            <v>0.56000000000000005</v>
          </cell>
          <cell r="AG150">
            <v>0.56000000000000005</v>
          </cell>
          <cell r="AH150">
            <v>0.56000000000000005</v>
          </cell>
          <cell r="AI150">
            <v>0.56000000000000005</v>
          </cell>
          <cell r="AJ150">
            <v>0.56000000000000005</v>
          </cell>
          <cell r="AP150" t="e">
            <v>#VALUE!</v>
          </cell>
          <cell r="AZ150">
            <v>12576952.809915835</v>
          </cell>
        </row>
        <row r="151">
          <cell r="AF151">
            <v>0.56000000000000005</v>
          </cell>
          <cell r="AG151">
            <v>0.56000000000000005</v>
          </cell>
          <cell r="AH151">
            <v>0.56000000000000005</v>
          </cell>
          <cell r="AI151">
            <v>0.56000000000000005</v>
          </cell>
          <cell r="AJ151">
            <v>0.56000000000000005</v>
          </cell>
          <cell r="AP151" t="e">
            <v>#VALUE!</v>
          </cell>
          <cell r="AZ151">
            <v>24723326.343840655</v>
          </cell>
        </row>
        <row r="152">
          <cell r="AF152">
            <v>0.56000000000000005</v>
          </cell>
          <cell r="AG152">
            <v>0.56000000000000005</v>
          </cell>
          <cell r="AH152">
            <v>0.56000000000000005</v>
          </cell>
          <cell r="AI152">
            <v>0.56000000000000005</v>
          </cell>
          <cell r="AJ152">
            <v>0.56000000000000005</v>
          </cell>
          <cell r="AP152" t="e">
            <v>#VALUE!</v>
          </cell>
          <cell r="AZ152">
            <v>48587555.745294802</v>
          </cell>
        </row>
        <row r="153">
          <cell r="AF153">
            <v>0.56000000000000005</v>
          </cell>
          <cell r="AG153">
            <v>0.56000000000000005</v>
          </cell>
          <cell r="AH153">
            <v>0.56000000000000005</v>
          </cell>
          <cell r="AI153">
            <v>0.56000000000000005</v>
          </cell>
          <cell r="AJ153">
            <v>0.56000000000000005</v>
          </cell>
          <cell r="AP153" t="e">
            <v>#VALUE!</v>
          </cell>
          <cell r="AZ153">
            <v>96268440.606118292</v>
          </cell>
        </row>
        <row r="154">
          <cell r="AF154">
            <v>0.56000000000000005</v>
          </cell>
          <cell r="AG154">
            <v>0.56000000000000005</v>
          </cell>
          <cell r="AH154">
            <v>0.56000000000000005</v>
          </cell>
          <cell r="AI154">
            <v>0.56000000000000005</v>
          </cell>
          <cell r="AJ154">
            <v>0.56000000000000005</v>
          </cell>
          <cell r="AP154" t="e">
            <v>#VALUE!</v>
          </cell>
          <cell r="AZ154">
            <v>404995257.54387248</v>
          </cell>
        </row>
        <row r="155">
          <cell r="AF155">
            <v>0.56000000000000005</v>
          </cell>
          <cell r="AG155">
            <v>0.56000000000000005</v>
          </cell>
          <cell r="AH155">
            <v>0.56000000000000005</v>
          </cell>
          <cell r="AI155">
            <v>0.56000000000000005</v>
          </cell>
          <cell r="AJ155">
            <v>0.56000000000000005</v>
          </cell>
        </row>
        <row r="156">
          <cell r="AF156">
            <v>0.56000000000000005</v>
          </cell>
          <cell r="AG156">
            <v>0.56000000000000005</v>
          </cell>
          <cell r="AH156">
            <v>0.56000000000000005</v>
          </cell>
          <cell r="AI156">
            <v>0.56000000000000005</v>
          </cell>
          <cell r="AJ156">
            <v>0.56000000000000005</v>
          </cell>
        </row>
        <row r="157">
          <cell r="AF157">
            <v>0.56000000000000005</v>
          </cell>
          <cell r="AG157">
            <v>0.56000000000000005</v>
          </cell>
          <cell r="AH157">
            <v>0.56000000000000005</v>
          </cell>
          <cell r="AI157">
            <v>0.56000000000000005</v>
          </cell>
          <cell r="AJ157">
            <v>0.56000000000000005</v>
          </cell>
        </row>
        <row r="158">
          <cell r="AF158">
            <v>0.56000000000000005</v>
          </cell>
          <cell r="AG158">
            <v>0.56000000000000005</v>
          </cell>
          <cell r="AH158">
            <v>0.56000000000000005</v>
          </cell>
          <cell r="AI158">
            <v>0.56000000000000005</v>
          </cell>
          <cell r="AJ158">
            <v>0.56000000000000005</v>
          </cell>
        </row>
        <row r="159">
          <cell r="AF159">
            <v>0.56000000000000005</v>
          </cell>
          <cell r="AG159">
            <v>0.56000000000000005</v>
          </cell>
          <cell r="AH159">
            <v>0.56000000000000005</v>
          </cell>
          <cell r="AI159">
            <v>0.56000000000000005</v>
          </cell>
          <cell r="AJ159">
            <v>0.56000000000000005</v>
          </cell>
        </row>
        <row r="160">
          <cell r="AF160">
            <v>0.56000000000000005</v>
          </cell>
          <cell r="AG160">
            <v>0.56000000000000005</v>
          </cell>
          <cell r="AH160">
            <v>0.56000000000000005</v>
          </cell>
          <cell r="AI160">
            <v>0.56000000000000005</v>
          </cell>
          <cell r="AJ160">
            <v>0.56000000000000005</v>
          </cell>
        </row>
        <row r="161">
          <cell r="AF161">
            <v>0.56000000000000005</v>
          </cell>
          <cell r="AG161">
            <v>0.56000000000000005</v>
          </cell>
          <cell r="AH161">
            <v>0.56000000000000005</v>
          </cell>
          <cell r="AI161">
            <v>0.56000000000000005</v>
          </cell>
          <cell r="AJ161">
            <v>0.56000000000000005</v>
          </cell>
        </row>
        <row r="162">
          <cell r="AF162">
            <v>0.56000000000000005</v>
          </cell>
          <cell r="AG162">
            <v>0.56000000000000005</v>
          </cell>
          <cell r="AH162">
            <v>0.56000000000000005</v>
          </cell>
          <cell r="AI162">
            <v>0.56000000000000005</v>
          </cell>
          <cell r="AJ162">
            <v>0.56000000000000005</v>
          </cell>
        </row>
        <row r="163">
          <cell r="AF163">
            <v>0.56000000000000005</v>
          </cell>
          <cell r="AG163">
            <v>0.56000000000000005</v>
          </cell>
          <cell r="AH163">
            <v>0.56000000000000005</v>
          </cell>
          <cell r="AI163">
            <v>0.56000000000000005</v>
          </cell>
          <cell r="AJ163">
            <v>0.56000000000000005</v>
          </cell>
        </row>
        <row r="164">
          <cell r="AF164">
            <v>0.56000000000000005</v>
          </cell>
          <cell r="AG164">
            <v>0.56000000000000005</v>
          </cell>
          <cell r="AH164">
            <v>0.56000000000000005</v>
          </cell>
          <cell r="AI164">
            <v>0.56000000000000005</v>
          </cell>
          <cell r="AJ164">
            <v>0.56000000000000005</v>
          </cell>
        </row>
        <row r="165">
          <cell r="AF165">
            <v>0.56000000000000005</v>
          </cell>
          <cell r="AG165">
            <v>0.56000000000000005</v>
          </cell>
          <cell r="AH165">
            <v>0.56000000000000005</v>
          </cell>
          <cell r="AI165">
            <v>0.56000000000000005</v>
          </cell>
          <cell r="AJ165">
            <v>0.56000000000000005</v>
          </cell>
        </row>
        <row r="184">
          <cell r="AP184" t="e">
            <v>#VALUE!</v>
          </cell>
          <cell r="AZ184">
            <v>37929.083354182105</v>
          </cell>
        </row>
        <row r="185">
          <cell r="AP185" t="e">
            <v>#VALUE!</v>
          </cell>
          <cell r="AZ185">
            <v>75858.166708364195</v>
          </cell>
        </row>
        <row r="186">
          <cell r="AP186" t="e">
            <v>#VALUE!</v>
          </cell>
          <cell r="AZ186">
            <v>113787.2500625463</v>
          </cell>
        </row>
        <row r="187">
          <cell r="AP187" t="e">
            <v>#VALUE!</v>
          </cell>
          <cell r="AZ187">
            <v>151716.33341672839</v>
          </cell>
        </row>
        <row r="188">
          <cell r="AP188" t="e">
            <v>#VALUE!</v>
          </cell>
          <cell r="AZ188">
            <v>189645.41677091049</v>
          </cell>
        </row>
        <row r="189">
          <cell r="AP189" t="e">
            <v>#VALUE!</v>
          </cell>
          <cell r="AZ189">
            <v>339500.86224097438</v>
          </cell>
        </row>
        <row r="190">
          <cell r="AP190" t="e">
            <v>#VALUE!</v>
          </cell>
          <cell r="AZ190">
            <v>627427.16266389773</v>
          </cell>
        </row>
        <row r="191">
          <cell r="AP191" t="e">
            <v>#VALUE!</v>
          </cell>
          <cell r="AZ191">
            <v>1223665.2826887313</v>
          </cell>
        </row>
        <row r="192">
          <cell r="AP192" t="e">
            <v>#VALUE!</v>
          </cell>
          <cell r="AZ192">
            <v>2280922.2730535339</v>
          </cell>
        </row>
        <row r="193">
          <cell r="AP193" t="e">
            <v>#VALUE!</v>
          </cell>
          <cell r="AZ193">
            <v>4445052.5773636112</v>
          </cell>
        </row>
        <row r="194">
          <cell r="AP194" t="e">
            <v>#VALUE!</v>
          </cell>
          <cell r="AZ194">
            <v>8659318.869889183</v>
          </cell>
        </row>
        <row r="195">
          <cell r="AP195" t="e">
            <v>#VALUE!</v>
          </cell>
          <cell r="AZ195">
            <v>16907363.165885098</v>
          </cell>
        </row>
        <row r="196">
          <cell r="AP196" t="e">
            <v>#VALUE!</v>
          </cell>
          <cell r="AZ196">
            <v>33414230.250767186</v>
          </cell>
        </row>
        <row r="197">
          <cell r="AP197" t="e">
            <v>#VALUE!</v>
          </cell>
          <cell r="AZ197">
            <v>65616920.983167082</v>
          </cell>
        </row>
        <row r="198">
          <cell r="AP198" t="e">
            <v>#VALUE!</v>
          </cell>
          <cell r="AZ198">
            <v>130312740.74027419</v>
          </cell>
        </row>
        <row r="199">
          <cell r="AP199" t="e">
            <v>#VALUE!</v>
          </cell>
          <cell r="AZ199">
            <v>1026063499.6482598</v>
          </cell>
        </row>
      </sheetData>
      <sheetData sheetId="5"/>
      <sheetData sheetId="6">
        <row r="5">
          <cell r="Y5">
            <v>50</v>
          </cell>
        </row>
      </sheetData>
      <sheetData sheetId="7">
        <row r="7">
          <cell r="W7">
            <v>0</v>
          </cell>
        </row>
      </sheetData>
      <sheetData sheetId="8"/>
      <sheetData sheetId="9">
        <row r="4">
          <cell r="CL4">
            <v>0</v>
          </cell>
          <cell r="CU4">
            <v>0</v>
          </cell>
        </row>
        <row r="5">
          <cell r="CL5">
            <v>0</v>
          </cell>
          <cell r="CU5">
            <v>0</v>
          </cell>
        </row>
        <row r="6">
          <cell r="CB6">
            <v>0</v>
          </cell>
          <cell r="CC6">
            <v>0</v>
          </cell>
          <cell r="CD6">
            <v>0</v>
          </cell>
          <cell r="CE6">
            <v>0</v>
          </cell>
          <cell r="CF6">
            <v>0</v>
          </cell>
          <cell r="CL6">
            <v>0</v>
          </cell>
          <cell r="CU6">
            <v>0</v>
          </cell>
        </row>
        <row r="7">
          <cell r="CB7">
            <v>0</v>
          </cell>
          <cell r="CC7">
            <v>0</v>
          </cell>
          <cell r="CD7">
            <v>0</v>
          </cell>
          <cell r="CE7">
            <v>0</v>
          </cell>
          <cell r="CF7">
            <v>0</v>
          </cell>
          <cell r="CL7">
            <v>0</v>
          </cell>
          <cell r="CU7">
            <v>0</v>
          </cell>
        </row>
        <row r="8">
          <cell r="CB8">
            <v>0</v>
          </cell>
          <cell r="CC8">
            <v>0</v>
          </cell>
          <cell r="CD8">
            <v>0</v>
          </cell>
          <cell r="CE8">
            <v>0</v>
          </cell>
          <cell r="CF8">
            <v>0</v>
          </cell>
          <cell r="CL8">
            <v>0</v>
          </cell>
          <cell r="CU8">
            <v>0</v>
          </cell>
        </row>
        <row r="9">
          <cell r="CB9">
            <v>0</v>
          </cell>
          <cell r="CC9">
            <v>0</v>
          </cell>
          <cell r="CD9">
            <v>0</v>
          </cell>
          <cell r="CE9">
            <v>0</v>
          </cell>
          <cell r="CF9">
            <v>0</v>
          </cell>
          <cell r="CL9">
            <v>430425193.84947854</v>
          </cell>
          <cell r="CU9">
            <v>0</v>
          </cell>
        </row>
        <row r="10">
          <cell r="CB10">
            <v>0</v>
          </cell>
          <cell r="CC10">
            <v>0</v>
          </cell>
          <cell r="CD10">
            <v>0</v>
          </cell>
          <cell r="CE10">
            <v>0</v>
          </cell>
          <cell r="CF10">
            <v>0</v>
          </cell>
          <cell r="CL10">
            <v>871448454.51598167</v>
          </cell>
          <cell r="CU10">
            <v>0</v>
          </cell>
        </row>
        <row r="11">
          <cell r="CB11">
            <v>0</v>
          </cell>
          <cell r="CC11">
            <v>0</v>
          </cell>
          <cell r="CD11">
            <v>0</v>
          </cell>
          <cell r="CE11">
            <v>0</v>
          </cell>
          <cell r="CF11">
            <v>0</v>
          </cell>
          <cell r="CL11">
            <v>978083745.39704323</v>
          </cell>
          <cell r="CU11">
            <v>0</v>
          </cell>
        </row>
        <row r="12">
          <cell r="CB12">
            <v>0</v>
          </cell>
          <cell r="CC12">
            <v>0</v>
          </cell>
          <cell r="CD12">
            <v>0</v>
          </cell>
          <cell r="CE12">
            <v>0</v>
          </cell>
          <cell r="CF12">
            <v>0</v>
          </cell>
          <cell r="CL12">
            <v>2546547849.843461</v>
          </cell>
          <cell r="CU12">
            <v>0</v>
          </cell>
        </row>
        <row r="13">
          <cell r="CB13">
            <v>0</v>
          </cell>
          <cell r="CC13">
            <v>0</v>
          </cell>
          <cell r="CD13">
            <v>0</v>
          </cell>
          <cell r="CE13">
            <v>0</v>
          </cell>
          <cell r="CF13">
            <v>0</v>
          </cell>
          <cell r="CL13">
            <v>18964417095.492531</v>
          </cell>
          <cell r="CU13">
            <v>0</v>
          </cell>
        </row>
        <row r="14">
          <cell r="CB14">
            <v>0</v>
          </cell>
          <cell r="CC14">
            <v>0</v>
          </cell>
          <cell r="CD14">
            <v>0</v>
          </cell>
          <cell r="CE14">
            <v>0</v>
          </cell>
          <cell r="CF14">
            <v>0</v>
          </cell>
          <cell r="CL14">
            <v>73279564384.028809</v>
          </cell>
          <cell r="CU14">
            <v>0</v>
          </cell>
        </row>
        <row r="15">
          <cell r="CB15">
            <v>0</v>
          </cell>
          <cell r="CC15">
            <v>0</v>
          </cell>
          <cell r="CD15">
            <v>0</v>
          </cell>
          <cell r="CE15">
            <v>0</v>
          </cell>
          <cell r="CF15">
            <v>0</v>
          </cell>
          <cell r="CL15">
            <v>96233038920.342209</v>
          </cell>
          <cell r="CU15">
            <v>0</v>
          </cell>
        </row>
        <row r="16">
          <cell r="CB16">
            <v>0</v>
          </cell>
          <cell r="CC16">
            <v>0</v>
          </cell>
          <cell r="CD16">
            <v>0</v>
          </cell>
          <cell r="CE16">
            <v>0</v>
          </cell>
          <cell r="CF16">
            <v>0</v>
          </cell>
          <cell r="CL16">
            <v>96233038920.342209</v>
          </cell>
          <cell r="CU16">
            <v>0</v>
          </cell>
        </row>
        <row r="17">
          <cell r="CB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L17">
            <v>96233038920.342209</v>
          </cell>
          <cell r="CU17">
            <v>0</v>
          </cell>
        </row>
        <row r="18">
          <cell r="CB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L18">
            <v>96233038920.342209</v>
          </cell>
          <cell r="CU18">
            <v>0</v>
          </cell>
        </row>
        <row r="19">
          <cell r="CB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L19">
            <v>96233038920.342209</v>
          </cell>
          <cell r="CU19">
            <v>0</v>
          </cell>
        </row>
        <row r="20"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</row>
        <row r="21">
          <cell r="CB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</row>
        <row r="22">
          <cell r="CB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</row>
        <row r="23">
          <cell r="CB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</row>
        <row r="24">
          <cell r="CB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</row>
        <row r="25">
          <cell r="CB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</row>
        <row r="26">
          <cell r="CB26">
            <v>0</v>
          </cell>
          <cell r="CC26">
            <v>0</v>
          </cell>
          <cell r="CD26">
            <v>0</v>
          </cell>
          <cell r="CE26">
            <v>0</v>
          </cell>
          <cell r="CF26">
            <v>0</v>
          </cell>
        </row>
        <row r="27">
          <cell r="CB27">
            <v>0</v>
          </cell>
          <cell r="CC27">
            <v>0</v>
          </cell>
          <cell r="CD27">
            <v>0</v>
          </cell>
          <cell r="CE27">
            <v>0</v>
          </cell>
          <cell r="CF27">
            <v>0</v>
          </cell>
        </row>
        <row r="28">
          <cell r="CB28">
            <v>0</v>
          </cell>
          <cell r="CC28">
            <v>0</v>
          </cell>
          <cell r="CD28">
            <v>0</v>
          </cell>
          <cell r="CE28">
            <v>0</v>
          </cell>
          <cell r="CF28">
            <v>0</v>
          </cell>
        </row>
        <row r="29">
          <cell r="CB29">
            <v>0</v>
          </cell>
          <cell r="CC29">
            <v>0</v>
          </cell>
          <cell r="CD29">
            <v>0</v>
          </cell>
          <cell r="CE29">
            <v>0</v>
          </cell>
          <cell r="CF29">
            <v>0</v>
          </cell>
        </row>
        <row r="30">
          <cell r="CB30">
            <v>0</v>
          </cell>
          <cell r="CC30">
            <v>0</v>
          </cell>
          <cell r="CD30">
            <v>0</v>
          </cell>
          <cell r="CE30">
            <v>0</v>
          </cell>
          <cell r="CF30">
            <v>0</v>
          </cell>
        </row>
        <row r="31">
          <cell r="CB31">
            <v>0</v>
          </cell>
          <cell r="CC31">
            <v>0</v>
          </cell>
          <cell r="CD31">
            <v>0</v>
          </cell>
          <cell r="CE31">
            <v>0</v>
          </cell>
          <cell r="CF31">
            <v>0</v>
          </cell>
        </row>
        <row r="32">
          <cell r="CB32">
            <v>0</v>
          </cell>
          <cell r="CC32">
            <v>0</v>
          </cell>
          <cell r="CD32">
            <v>0</v>
          </cell>
          <cell r="CE32">
            <v>0</v>
          </cell>
          <cell r="CF32">
            <v>0</v>
          </cell>
        </row>
        <row r="33">
          <cell r="CB33">
            <v>0</v>
          </cell>
          <cell r="CC33">
            <v>0</v>
          </cell>
          <cell r="CD33">
            <v>0</v>
          </cell>
          <cell r="CE33">
            <v>0</v>
          </cell>
          <cell r="CF33">
            <v>0</v>
          </cell>
        </row>
        <row r="34">
          <cell r="CB34">
            <v>0</v>
          </cell>
          <cell r="CC34">
            <v>0</v>
          </cell>
          <cell r="CD34">
            <v>0</v>
          </cell>
          <cell r="CE34">
            <v>0</v>
          </cell>
          <cell r="CF34">
            <v>0</v>
          </cell>
        </row>
        <row r="35">
          <cell r="CB35">
            <v>0</v>
          </cell>
          <cell r="CC35">
            <v>0</v>
          </cell>
          <cell r="CD35">
            <v>0</v>
          </cell>
          <cell r="CE35">
            <v>0</v>
          </cell>
          <cell r="CF35">
            <v>0</v>
          </cell>
        </row>
        <row r="36">
          <cell r="CB36">
            <v>0</v>
          </cell>
          <cell r="CC36">
            <v>0</v>
          </cell>
          <cell r="CD36">
            <v>0</v>
          </cell>
          <cell r="CE36">
            <v>0</v>
          </cell>
          <cell r="CF36">
            <v>0</v>
          </cell>
        </row>
        <row r="37">
          <cell r="CB37">
            <v>0</v>
          </cell>
          <cell r="CC37">
            <v>0</v>
          </cell>
          <cell r="CD37">
            <v>0</v>
          </cell>
          <cell r="CE37">
            <v>0</v>
          </cell>
          <cell r="CF37">
            <v>0</v>
          </cell>
        </row>
        <row r="38"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</row>
        <row r="39">
          <cell r="CB39">
            <v>0</v>
          </cell>
          <cell r="CC39">
            <v>0</v>
          </cell>
          <cell r="CD39">
            <v>0</v>
          </cell>
          <cell r="CE39">
            <v>0</v>
          </cell>
          <cell r="CF39">
            <v>0</v>
          </cell>
        </row>
        <row r="40">
          <cell r="CB40">
            <v>0</v>
          </cell>
          <cell r="CC40">
            <v>0</v>
          </cell>
          <cell r="CD40">
            <v>0</v>
          </cell>
          <cell r="CE40">
            <v>0</v>
          </cell>
          <cell r="CF40">
            <v>0</v>
          </cell>
        </row>
        <row r="41"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</row>
        <row r="42">
          <cell r="CB42">
            <v>0</v>
          </cell>
          <cell r="CC42">
            <v>0</v>
          </cell>
          <cell r="CD42">
            <v>0</v>
          </cell>
          <cell r="CE42">
            <v>0</v>
          </cell>
          <cell r="CF42">
            <v>0</v>
          </cell>
        </row>
        <row r="43"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</row>
        <row r="44">
          <cell r="CB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</row>
        <row r="45">
          <cell r="CB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</row>
        <row r="46">
          <cell r="CB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</row>
        <row r="47">
          <cell r="CB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</row>
        <row r="48">
          <cell r="CB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</row>
        <row r="49">
          <cell r="CB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L49">
            <v>0</v>
          </cell>
          <cell r="CU49">
            <v>0</v>
          </cell>
        </row>
        <row r="50">
          <cell r="CB50">
            <v>0</v>
          </cell>
          <cell r="CC50">
            <v>0</v>
          </cell>
          <cell r="CD50">
            <v>0</v>
          </cell>
          <cell r="CE50">
            <v>0</v>
          </cell>
          <cell r="CF50">
            <v>0</v>
          </cell>
          <cell r="CL50">
            <v>0</v>
          </cell>
          <cell r="CU50">
            <v>0</v>
          </cell>
        </row>
        <row r="51">
          <cell r="CB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L51">
            <v>0</v>
          </cell>
          <cell r="CU51">
            <v>0</v>
          </cell>
        </row>
        <row r="52">
          <cell r="CB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L52">
            <v>0</v>
          </cell>
          <cell r="CU52">
            <v>0</v>
          </cell>
        </row>
        <row r="53">
          <cell r="CB53">
            <v>0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L53">
            <v>0</v>
          </cell>
          <cell r="CU53">
            <v>0</v>
          </cell>
        </row>
        <row r="54"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L54">
            <v>430459990.33164132</v>
          </cell>
          <cell r="CU54">
            <v>0</v>
          </cell>
        </row>
        <row r="55"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L55">
            <v>924782357.88030815</v>
          </cell>
          <cell r="CU55">
            <v>0</v>
          </cell>
        </row>
        <row r="56">
          <cell r="CB56">
            <v>1.1727742975844513</v>
          </cell>
          <cell r="CC56">
            <v>1.0692636970358431</v>
          </cell>
          <cell r="CD56">
            <v>1.3263673806947176</v>
          </cell>
          <cell r="CE56">
            <v>2.4346666623709541</v>
          </cell>
          <cell r="CF56">
            <v>3.3731219702633872</v>
          </cell>
          <cell r="CL56">
            <v>924782357.88030815</v>
          </cell>
          <cell r="CU56">
            <v>0</v>
          </cell>
        </row>
        <row r="57">
          <cell r="CB57">
            <v>2.3455485951689026</v>
          </cell>
          <cell r="CC57">
            <v>2.1385273940716862</v>
          </cell>
          <cell r="CD57">
            <v>2.6527347613894352</v>
          </cell>
          <cell r="CE57">
            <v>4.8693333247419082</v>
          </cell>
          <cell r="CF57">
            <v>6.7462439405267745</v>
          </cell>
          <cell r="CL57">
            <v>9314747119.607935</v>
          </cell>
          <cell r="CU57">
            <v>0</v>
          </cell>
        </row>
        <row r="58">
          <cell r="CB58">
            <v>3.5183228927533539</v>
          </cell>
          <cell r="CC58">
            <v>3.2077910911075294</v>
          </cell>
          <cell r="CD58">
            <v>3.9791021420841526</v>
          </cell>
          <cell r="CE58">
            <v>7.3039999871128618</v>
          </cell>
          <cell r="CF58">
            <v>10.119365910790162</v>
          </cell>
          <cell r="CL58">
            <v>43505888853.121925</v>
          </cell>
          <cell r="CU58">
            <v>0</v>
          </cell>
        </row>
        <row r="59">
          <cell r="CB59">
            <v>4.6910971903378051</v>
          </cell>
          <cell r="CC59">
            <v>4.2770547881433725</v>
          </cell>
          <cell r="CD59">
            <v>5.3054695227788704</v>
          </cell>
          <cell r="CE59">
            <v>9.7386666494838163</v>
          </cell>
          <cell r="CF59">
            <v>13.492487881053549</v>
          </cell>
          <cell r="CL59">
            <v>108936557452.51828</v>
          </cell>
          <cell r="CU59">
            <v>0</v>
          </cell>
        </row>
        <row r="60">
          <cell r="CB60">
            <v>5.8638714879222569</v>
          </cell>
          <cell r="CC60">
            <v>5.346318485179216</v>
          </cell>
          <cell r="CD60">
            <v>6.6318369034735882</v>
          </cell>
          <cell r="CE60">
            <v>12.173333311854771</v>
          </cell>
          <cell r="CF60">
            <v>16.865609851316936</v>
          </cell>
          <cell r="CL60">
            <v>108936557452.51828</v>
          </cell>
          <cell r="CU60">
            <v>0</v>
          </cell>
        </row>
        <row r="61">
          <cell r="CB61">
            <v>7.0366457855067077</v>
          </cell>
          <cell r="CC61">
            <v>6.4155821822150587</v>
          </cell>
          <cell r="CD61">
            <v>7.9582042841683052</v>
          </cell>
          <cell r="CE61">
            <v>14.607999974225724</v>
          </cell>
          <cell r="CF61">
            <v>20.238731821580323</v>
          </cell>
          <cell r="CL61">
            <v>108936557452.51828</v>
          </cell>
          <cell r="CU61">
            <v>0</v>
          </cell>
        </row>
        <row r="62">
          <cell r="CB62">
            <v>8.2094200830911586</v>
          </cell>
          <cell r="CC62">
            <v>7.4848458792509014</v>
          </cell>
          <cell r="CD62">
            <v>9.284571664863023</v>
          </cell>
          <cell r="CE62">
            <v>17.042666636596678</v>
          </cell>
          <cell r="CF62">
            <v>23.611853791843711</v>
          </cell>
          <cell r="CL62">
            <v>108936557452.51828</v>
          </cell>
          <cell r="CU62">
            <v>0</v>
          </cell>
        </row>
        <row r="63">
          <cell r="CB63">
            <v>9.3821943806756103</v>
          </cell>
          <cell r="CC63">
            <v>8.554109576286745</v>
          </cell>
          <cell r="CD63">
            <v>10.610939045557741</v>
          </cell>
          <cell r="CE63">
            <v>19.477333298967633</v>
          </cell>
          <cell r="CF63">
            <v>26.984975762107098</v>
          </cell>
          <cell r="CL63">
            <v>108936557452.51828</v>
          </cell>
          <cell r="CU63">
            <v>0</v>
          </cell>
        </row>
        <row r="64">
          <cell r="CB64">
            <v>10.554968678260062</v>
          </cell>
          <cell r="CC64">
            <v>9.6233732733225885</v>
          </cell>
          <cell r="CD64">
            <v>11.937306426252459</v>
          </cell>
          <cell r="CE64">
            <v>21.911999961338587</v>
          </cell>
          <cell r="CF64">
            <v>30.358097732370485</v>
          </cell>
          <cell r="CL64">
            <v>108936557452.51828</v>
          </cell>
          <cell r="CU64">
            <v>0</v>
          </cell>
        </row>
        <row r="65">
          <cell r="CB65">
            <v>11.727742975844514</v>
          </cell>
          <cell r="CC65">
            <v>10.69263697035843</v>
          </cell>
          <cell r="CD65">
            <v>13.263673806947176</v>
          </cell>
          <cell r="CE65">
            <v>24.346666623709542</v>
          </cell>
          <cell r="CF65">
            <v>33.731219702633872</v>
          </cell>
        </row>
        <row r="66">
          <cell r="CB66">
            <v>12.19067851598515</v>
          </cell>
          <cell r="CC66">
            <v>11.085419599325407</v>
          </cell>
          <cell r="CD66">
            <v>13.751130580978502</v>
          </cell>
          <cell r="CE66">
            <v>25.194782340946116</v>
          </cell>
          <cell r="CF66">
            <v>34.80969178301828</v>
          </cell>
        </row>
        <row r="67">
          <cell r="CB67">
            <v>12.653614056125784</v>
          </cell>
          <cell r="CC67">
            <v>11.478202228292384</v>
          </cell>
          <cell r="CD67">
            <v>14.238587355009829</v>
          </cell>
          <cell r="CE67">
            <v>26.042898058182693</v>
          </cell>
          <cell r="CF67">
            <v>35.888163863402688</v>
          </cell>
        </row>
        <row r="68">
          <cell r="CB68">
            <v>13.11654959626642</v>
          </cell>
          <cell r="CC68">
            <v>11.87098485725936</v>
          </cell>
          <cell r="CD68">
            <v>14.726044129041155</v>
          </cell>
          <cell r="CE68">
            <v>26.891013775419268</v>
          </cell>
          <cell r="CF68">
            <v>36.966635943787104</v>
          </cell>
        </row>
        <row r="69">
          <cell r="CB69">
            <v>13.579485136407055</v>
          </cell>
          <cell r="CC69">
            <v>12.263767486226337</v>
          </cell>
          <cell r="CD69">
            <v>15.213500903072481</v>
          </cell>
          <cell r="CE69">
            <v>27.739129492655842</v>
          </cell>
          <cell r="CF69">
            <v>38.045108024171512</v>
          </cell>
        </row>
        <row r="70">
          <cell r="CB70">
            <v>14.042420676547691</v>
          </cell>
          <cell r="CC70">
            <v>12.656550115193314</v>
          </cell>
          <cell r="CD70">
            <v>15.700957677103805</v>
          </cell>
          <cell r="CE70">
            <v>28.587245209892416</v>
          </cell>
          <cell r="CF70">
            <v>39.12358010455592</v>
          </cell>
        </row>
        <row r="71">
          <cell r="CB71">
            <v>14.505356216688327</v>
          </cell>
          <cell r="CC71">
            <v>13.04933274416029</v>
          </cell>
          <cell r="CD71">
            <v>16.188414451135131</v>
          </cell>
          <cell r="CE71">
            <v>29.435360927128993</v>
          </cell>
          <cell r="CF71">
            <v>40.202052184940328</v>
          </cell>
        </row>
        <row r="72">
          <cell r="CB72">
            <v>14.968291756828961</v>
          </cell>
          <cell r="CC72">
            <v>13.442115373127267</v>
          </cell>
          <cell r="CD72">
            <v>16.675871225166457</v>
          </cell>
          <cell r="CE72">
            <v>30.283476644365567</v>
          </cell>
          <cell r="CF72">
            <v>41.280524265324736</v>
          </cell>
        </row>
        <row r="73">
          <cell r="CB73">
            <v>15.431227296969597</v>
          </cell>
          <cell r="CC73">
            <v>13.834898002094244</v>
          </cell>
          <cell r="CD73">
            <v>17.163327999197783</v>
          </cell>
          <cell r="CE73">
            <v>31.131592361602145</v>
          </cell>
          <cell r="CF73">
            <v>42.358996345709144</v>
          </cell>
        </row>
        <row r="74">
          <cell r="CB74">
            <v>15.894162837110233</v>
          </cell>
          <cell r="CC74">
            <v>14.22768063106122</v>
          </cell>
          <cell r="CD74">
            <v>17.650784773229109</v>
          </cell>
          <cell r="CE74">
            <v>31.979708078838719</v>
          </cell>
          <cell r="CF74">
            <v>43.43746842609356</v>
          </cell>
        </row>
        <row r="75">
          <cell r="CB75">
            <v>16.357098377250868</v>
          </cell>
          <cell r="CC75">
            <v>14.620463260028197</v>
          </cell>
          <cell r="CD75">
            <v>18.138241547260435</v>
          </cell>
          <cell r="CE75">
            <v>32.827823796075293</v>
          </cell>
          <cell r="CF75">
            <v>44.515940506477968</v>
          </cell>
        </row>
        <row r="76">
          <cell r="CB76">
            <v>16.444379225212924</v>
          </cell>
          <cell r="CC76">
            <v>14.620463260028197</v>
          </cell>
          <cell r="CD76">
            <v>18.138241547260435</v>
          </cell>
          <cell r="CE76">
            <v>33.078609520752543</v>
          </cell>
          <cell r="CF76">
            <v>44.515940506477968</v>
          </cell>
        </row>
        <row r="77">
          <cell r="CB77">
            <v>16.531660073174983</v>
          </cell>
          <cell r="CC77">
            <v>14.620463260028197</v>
          </cell>
          <cell r="CD77">
            <v>18.138241547260435</v>
          </cell>
          <cell r="CE77">
            <v>33.329395245429787</v>
          </cell>
          <cell r="CF77">
            <v>44.515940506477968</v>
          </cell>
        </row>
        <row r="78">
          <cell r="CB78">
            <v>16.618940921137039</v>
          </cell>
          <cell r="CC78">
            <v>14.620463260028197</v>
          </cell>
          <cell r="CD78">
            <v>18.138241547260435</v>
          </cell>
          <cell r="CE78">
            <v>33.580180970107037</v>
          </cell>
          <cell r="CF78">
            <v>44.515940506477968</v>
          </cell>
        </row>
        <row r="79">
          <cell r="CB79">
            <v>16.706221769099098</v>
          </cell>
          <cell r="CC79">
            <v>14.620463260028197</v>
          </cell>
          <cell r="CD79">
            <v>18.138241547260435</v>
          </cell>
          <cell r="CE79">
            <v>33.83096669478428</v>
          </cell>
          <cell r="CF79">
            <v>44.515940506477968</v>
          </cell>
        </row>
        <row r="80">
          <cell r="CB80">
            <v>16.793502617061154</v>
          </cell>
          <cell r="CC80">
            <v>14.620463260028197</v>
          </cell>
          <cell r="CD80">
            <v>18.138241547260435</v>
          </cell>
          <cell r="CE80">
            <v>34.08175241946153</v>
          </cell>
          <cell r="CF80">
            <v>44.515940506477968</v>
          </cell>
        </row>
        <row r="81">
          <cell r="CB81">
            <v>16.793502617061154</v>
          </cell>
          <cell r="CC81">
            <v>14.620463260028197</v>
          </cell>
          <cell r="CD81">
            <v>18.669068614836597</v>
          </cell>
          <cell r="CE81">
            <v>35.558595977074262</v>
          </cell>
          <cell r="CF81">
            <v>46.736982247807205</v>
          </cell>
        </row>
        <row r="82">
          <cell r="CB82">
            <v>16.793502617061154</v>
          </cell>
          <cell r="CC82">
            <v>14.620463260028197</v>
          </cell>
          <cell r="CD82">
            <v>19.199895682412759</v>
          </cell>
          <cell r="CE82">
            <v>37.035439534686994</v>
          </cell>
          <cell r="CF82">
            <v>48.958023989136443</v>
          </cell>
        </row>
        <row r="83">
          <cell r="CB83">
            <v>16.793502617061154</v>
          </cell>
          <cell r="CC83">
            <v>14.620463260028197</v>
          </cell>
          <cell r="CD83">
            <v>19.730722749988921</v>
          </cell>
          <cell r="CE83">
            <v>38.512283092299725</v>
          </cell>
          <cell r="CF83">
            <v>51.17906573046568</v>
          </cell>
        </row>
        <row r="84">
          <cell r="CB84">
            <v>16.793502617061154</v>
          </cell>
          <cell r="CC84">
            <v>14.620463260028197</v>
          </cell>
          <cell r="CD84">
            <v>20.261549817565083</v>
          </cell>
          <cell r="CE84">
            <v>39.989126649912457</v>
          </cell>
          <cell r="CF84">
            <v>53.400107471794911</v>
          </cell>
        </row>
        <row r="85">
          <cell r="CB85">
            <v>16.793502617061154</v>
          </cell>
          <cell r="CC85">
            <v>14.620463260028197</v>
          </cell>
          <cell r="CD85">
            <v>20.792376885141245</v>
          </cell>
          <cell r="CE85">
            <v>41.465970207525189</v>
          </cell>
          <cell r="CF85">
            <v>55.621149213124149</v>
          </cell>
        </row>
        <row r="86">
          <cell r="CB86">
            <v>16.793502617061154</v>
          </cell>
          <cell r="CC86">
            <v>15.561533064479589</v>
          </cell>
          <cell r="CD86">
            <v>22.264523866922904</v>
          </cell>
          <cell r="CE86">
            <v>44.671860438267544</v>
          </cell>
          <cell r="CF86">
            <v>58.896919370499319</v>
          </cell>
        </row>
        <row r="87">
          <cell r="CB87">
            <v>16.793502617061154</v>
          </cell>
          <cell r="CC87">
            <v>16.502602868930982</v>
          </cell>
          <cell r="CD87">
            <v>23.736670848704563</v>
          </cell>
          <cell r="CE87">
            <v>47.877750669009899</v>
          </cell>
          <cell r="CF87">
            <v>62.172689527874489</v>
          </cell>
        </row>
        <row r="88">
          <cell r="CB88">
            <v>16.793502617061154</v>
          </cell>
          <cell r="CC88">
            <v>17.443672673382373</v>
          </cell>
          <cell r="CD88">
            <v>25.208817830486222</v>
          </cell>
          <cell r="CE88">
            <v>51.083640899752254</v>
          </cell>
          <cell r="CF88">
            <v>65.448459685249659</v>
          </cell>
        </row>
        <row r="89">
          <cell r="CB89">
            <v>16.793502617061154</v>
          </cell>
          <cell r="CC89">
            <v>18.384742477833765</v>
          </cell>
          <cell r="CD89">
            <v>26.680964812267881</v>
          </cell>
          <cell r="CE89">
            <v>54.289531130494609</v>
          </cell>
          <cell r="CF89">
            <v>68.724229842624823</v>
          </cell>
        </row>
        <row r="90">
          <cell r="CB90">
            <v>16.793502617061154</v>
          </cell>
          <cell r="CC90">
            <v>19.325812282285156</v>
          </cell>
          <cell r="CD90">
            <v>28.15311179404954</v>
          </cell>
          <cell r="CE90">
            <v>57.495421361236964</v>
          </cell>
          <cell r="CF90">
            <v>72</v>
          </cell>
        </row>
        <row r="91">
          <cell r="CB91">
            <v>17.390478598105755</v>
          </cell>
          <cell r="CC91">
            <v>20.639634973981455</v>
          </cell>
          <cell r="CD91">
            <v>30.157878677588656</v>
          </cell>
          <cell r="CE91">
            <v>60.396337088989569</v>
          </cell>
          <cell r="CF91">
            <v>72</v>
          </cell>
        </row>
        <row r="92">
          <cell r="CB92">
            <v>17.987454579150359</v>
          </cell>
          <cell r="CC92">
            <v>21.953457665677753</v>
          </cell>
          <cell r="CD92">
            <v>32.162645561127775</v>
          </cell>
          <cell r="CE92">
            <v>63.29725281674218</v>
          </cell>
          <cell r="CF92">
            <v>72</v>
          </cell>
        </row>
        <row r="93">
          <cell r="CB93">
            <v>18.58443056019496</v>
          </cell>
          <cell r="CC93">
            <v>23.267280357374055</v>
          </cell>
          <cell r="CD93">
            <v>34.167412444666887</v>
          </cell>
          <cell r="CE93">
            <v>66.198168544494791</v>
          </cell>
          <cell r="CF93">
            <v>72</v>
          </cell>
        </row>
        <row r="94">
          <cell r="CB94">
            <v>19.181406541239564</v>
          </cell>
          <cell r="CC94">
            <v>24.581103049070354</v>
          </cell>
          <cell r="CD94">
            <v>36.172179328205999</v>
          </cell>
          <cell r="CE94">
            <v>69.099084272247396</v>
          </cell>
          <cell r="CF94">
            <v>72</v>
          </cell>
          <cell r="CL94">
            <v>0</v>
          </cell>
          <cell r="CU94">
            <v>0</v>
          </cell>
        </row>
        <row r="95">
          <cell r="CB95">
            <v>19.778382522284165</v>
          </cell>
          <cell r="CC95">
            <v>25.894925740766652</v>
          </cell>
          <cell r="CD95">
            <v>38.176946211745118</v>
          </cell>
          <cell r="CE95">
            <v>72</v>
          </cell>
          <cell r="CF95">
            <v>72</v>
          </cell>
          <cell r="CL95">
            <v>0</v>
          </cell>
          <cell r="CU95">
            <v>0</v>
          </cell>
        </row>
        <row r="96">
          <cell r="CB96">
            <v>21.139825616561616</v>
          </cell>
          <cell r="CC96">
            <v>27.717503208749722</v>
          </cell>
          <cell r="CD96">
            <v>40.909124482341049</v>
          </cell>
          <cell r="CE96">
            <v>72</v>
          </cell>
          <cell r="CF96">
            <v>72</v>
          </cell>
          <cell r="CL96">
            <v>0</v>
          </cell>
          <cell r="CU96">
            <v>0</v>
          </cell>
        </row>
        <row r="97">
          <cell r="CB97">
            <v>22.501268710839067</v>
          </cell>
          <cell r="CC97">
            <v>29.540080676732792</v>
          </cell>
          <cell r="CD97">
            <v>43.641302752936973</v>
          </cell>
          <cell r="CE97">
            <v>72</v>
          </cell>
          <cell r="CF97">
            <v>72</v>
          </cell>
          <cell r="CL97">
            <v>0</v>
          </cell>
          <cell r="CU97">
            <v>0</v>
          </cell>
        </row>
        <row r="98">
          <cell r="CB98">
            <v>23.862711805116518</v>
          </cell>
          <cell r="CC98">
            <v>31.362658144715859</v>
          </cell>
          <cell r="CD98">
            <v>46.373481023532904</v>
          </cell>
          <cell r="CE98">
            <v>72</v>
          </cell>
          <cell r="CF98">
            <v>72</v>
          </cell>
          <cell r="CL98">
            <v>0</v>
          </cell>
          <cell r="CU98">
            <v>0</v>
          </cell>
        </row>
        <row r="99">
          <cell r="CB99">
            <v>25.224154899393966</v>
          </cell>
          <cell r="CC99">
            <v>33.185235612698932</v>
          </cell>
          <cell r="CD99">
            <v>49.105659294128827</v>
          </cell>
          <cell r="CE99">
            <v>72</v>
          </cell>
          <cell r="CF99">
            <v>72</v>
          </cell>
          <cell r="CL99">
            <v>618962043.52963102</v>
          </cell>
          <cell r="CU99">
            <v>0</v>
          </cell>
        </row>
        <row r="100">
          <cell r="CB100">
            <v>26.585597993671417</v>
          </cell>
          <cell r="CC100">
            <v>35.007813080681998</v>
          </cell>
          <cell r="CD100">
            <v>51.837837564724758</v>
          </cell>
          <cell r="CE100">
            <v>72</v>
          </cell>
          <cell r="CF100">
            <v>72</v>
          </cell>
          <cell r="CL100">
            <v>1376937267.3146393</v>
          </cell>
          <cell r="CU100">
            <v>0</v>
          </cell>
        </row>
        <row r="101">
          <cell r="CB101">
            <v>28.366024506274691</v>
          </cell>
          <cell r="CC101">
            <v>37.528085636972634</v>
          </cell>
          <cell r="CD101">
            <v>55.870270051779805</v>
          </cell>
          <cell r="CE101">
            <v>72</v>
          </cell>
          <cell r="CF101">
            <v>72</v>
          </cell>
          <cell r="CL101">
            <v>2380991945.6318469</v>
          </cell>
          <cell r="CU101">
            <v>0</v>
          </cell>
        </row>
        <row r="102">
          <cell r="CB102">
            <v>30.146451018877961</v>
          </cell>
          <cell r="CC102">
            <v>40.048358193263269</v>
          </cell>
          <cell r="CD102">
            <v>59.902702538834859</v>
          </cell>
          <cell r="CE102">
            <v>72</v>
          </cell>
          <cell r="CF102">
            <v>72</v>
          </cell>
          <cell r="CL102">
            <v>18905094739.926079</v>
          </cell>
          <cell r="CU102">
            <v>0</v>
          </cell>
        </row>
        <row r="103">
          <cell r="CB103">
            <v>31.926877531481235</v>
          </cell>
          <cell r="CC103">
            <v>42.568630749553904</v>
          </cell>
          <cell r="CD103">
            <v>63.935135025889906</v>
          </cell>
          <cell r="CE103">
            <v>72</v>
          </cell>
          <cell r="CF103">
            <v>72</v>
          </cell>
          <cell r="CL103">
            <v>86626562194.154449</v>
          </cell>
          <cell r="CU103">
            <v>0</v>
          </cell>
        </row>
        <row r="104">
          <cell r="CB104">
            <v>33.707304044084509</v>
          </cell>
          <cell r="CC104">
            <v>45.088903305844546</v>
          </cell>
          <cell r="CD104">
            <v>67.967567512944953</v>
          </cell>
          <cell r="CE104">
            <v>72</v>
          </cell>
          <cell r="CF104">
            <v>72</v>
          </cell>
          <cell r="CL104">
            <v>86626562194.154449</v>
          </cell>
          <cell r="CU104">
            <v>0</v>
          </cell>
        </row>
        <row r="105">
          <cell r="CB105">
            <v>35.487730556687779</v>
          </cell>
          <cell r="CC105">
            <v>47.609175862135181</v>
          </cell>
          <cell r="CD105">
            <v>72</v>
          </cell>
          <cell r="CE105">
            <v>72</v>
          </cell>
          <cell r="CF105">
            <v>72</v>
          </cell>
          <cell r="CL105">
            <v>86626562194.154449</v>
          </cell>
          <cell r="CU105">
            <v>0</v>
          </cell>
        </row>
        <row r="106">
          <cell r="CB106">
            <v>38.003170981879414</v>
          </cell>
          <cell r="CC106">
            <v>51.054558978334349</v>
          </cell>
          <cell r="CD106">
            <v>72</v>
          </cell>
          <cell r="CE106">
            <v>72</v>
          </cell>
          <cell r="CF106">
            <v>72</v>
          </cell>
          <cell r="CL106">
            <v>86626562194.154449</v>
          </cell>
          <cell r="CU106">
            <v>0</v>
          </cell>
        </row>
        <row r="107">
          <cell r="CB107">
            <v>40.518611407071056</v>
          </cell>
          <cell r="CC107">
            <v>54.499942094533516</v>
          </cell>
          <cell r="CD107">
            <v>72</v>
          </cell>
          <cell r="CE107">
            <v>72</v>
          </cell>
          <cell r="CF107">
            <v>72</v>
          </cell>
          <cell r="CL107">
            <v>86626562194.154449</v>
          </cell>
          <cell r="CU107">
            <v>0</v>
          </cell>
        </row>
        <row r="108">
          <cell r="CB108">
            <v>43.034051832262691</v>
          </cell>
          <cell r="CC108">
            <v>57.945325210732676</v>
          </cell>
          <cell r="CD108">
            <v>72</v>
          </cell>
          <cell r="CE108">
            <v>72</v>
          </cell>
          <cell r="CF108">
            <v>72</v>
          </cell>
          <cell r="CL108">
            <v>86626562194.154449</v>
          </cell>
          <cell r="CU108">
            <v>0</v>
          </cell>
        </row>
        <row r="109">
          <cell r="CB109">
            <v>45.549492257454332</v>
          </cell>
          <cell r="CC109">
            <v>61.390708326931843</v>
          </cell>
          <cell r="CD109">
            <v>72</v>
          </cell>
          <cell r="CE109">
            <v>72</v>
          </cell>
          <cell r="CF109">
            <v>72</v>
          </cell>
          <cell r="CL109">
            <v>86626562194.154449</v>
          </cell>
          <cell r="CU109">
            <v>0</v>
          </cell>
        </row>
        <row r="110">
          <cell r="CB110">
            <v>48.064932682645967</v>
          </cell>
          <cell r="CC110">
            <v>64.836091443131011</v>
          </cell>
          <cell r="CD110">
            <v>72</v>
          </cell>
          <cell r="CE110">
            <v>72</v>
          </cell>
          <cell r="CF110">
            <v>72</v>
          </cell>
        </row>
        <row r="111">
          <cell r="CB111">
            <v>51.419297809140204</v>
          </cell>
          <cell r="CC111">
            <v>66.268873154504803</v>
          </cell>
          <cell r="CD111">
            <v>72</v>
          </cell>
          <cell r="CE111">
            <v>72</v>
          </cell>
          <cell r="CF111">
            <v>72</v>
          </cell>
        </row>
        <row r="112">
          <cell r="CB112">
            <v>54.773662935634448</v>
          </cell>
          <cell r="CC112">
            <v>67.701654865878609</v>
          </cell>
          <cell r="CD112">
            <v>72</v>
          </cell>
          <cell r="CE112">
            <v>72</v>
          </cell>
          <cell r="CF112">
            <v>72</v>
          </cell>
        </row>
        <row r="113">
          <cell r="CB113">
            <v>58.128028062128685</v>
          </cell>
          <cell r="CC113">
            <v>69.134436577252401</v>
          </cell>
          <cell r="CD113">
            <v>72</v>
          </cell>
          <cell r="CE113">
            <v>72</v>
          </cell>
          <cell r="CF113">
            <v>72</v>
          </cell>
        </row>
        <row r="114">
          <cell r="CB114">
            <v>61.482393188622922</v>
          </cell>
          <cell r="CC114">
            <v>70.567218288626208</v>
          </cell>
          <cell r="CD114">
            <v>72</v>
          </cell>
          <cell r="CE114">
            <v>72</v>
          </cell>
          <cell r="CF114">
            <v>72</v>
          </cell>
        </row>
        <row r="115">
          <cell r="CB115">
            <v>64.836758315117166</v>
          </cell>
          <cell r="CC115">
            <v>72</v>
          </cell>
          <cell r="CD115">
            <v>72</v>
          </cell>
          <cell r="CE115">
            <v>72</v>
          </cell>
          <cell r="CF115">
            <v>72</v>
          </cell>
        </row>
        <row r="116">
          <cell r="CB116">
            <v>66.269406652093735</v>
          </cell>
          <cell r="CC116">
            <v>72</v>
          </cell>
          <cell r="CD116">
            <v>72</v>
          </cell>
          <cell r="CE116">
            <v>72</v>
          </cell>
          <cell r="CF116">
            <v>72</v>
          </cell>
        </row>
        <row r="117">
          <cell r="CB117">
            <v>67.702054989070305</v>
          </cell>
          <cell r="CC117">
            <v>72</v>
          </cell>
          <cell r="CD117">
            <v>72</v>
          </cell>
          <cell r="CE117">
            <v>72</v>
          </cell>
          <cell r="CF117">
            <v>72</v>
          </cell>
        </row>
        <row r="118">
          <cell r="CB118">
            <v>69.134703326046861</v>
          </cell>
          <cell r="CC118">
            <v>72</v>
          </cell>
          <cell r="CD118">
            <v>72</v>
          </cell>
          <cell r="CE118">
            <v>72</v>
          </cell>
          <cell r="CF118">
            <v>72</v>
          </cell>
        </row>
        <row r="119">
          <cell r="CB119">
            <v>70.56735166302343</v>
          </cell>
          <cell r="CC119">
            <v>72</v>
          </cell>
          <cell r="CD119">
            <v>72</v>
          </cell>
          <cell r="CE119">
            <v>72</v>
          </cell>
          <cell r="CF119">
            <v>72</v>
          </cell>
        </row>
        <row r="120">
          <cell r="CB120">
            <v>72</v>
          </cell>
          <cell r="CC120">
            <v>72</v>
          </cell>
          <cell r="CD120">
            <v>72</v>
          </cell>
          <cell r="CE120">
            <v>72</v>
          </cell>
          <cell r="CF120">
            <v>72</v>
          </cell>
        </row>
        <row r="121">
          <cell r="CB121">
            <v>72</v>
          </cell>
          <cell r="CC121">
            <v>72</v>
          </cell>
          <cell r="CD121">
            <v>72</v>
          </cell>
          <cell r="CE121">
            <v>72</v>
          </cell>
          <cell r="CF121">
            <v>72</v>
          </cell>
        </row>
        <row r="122">
          <cell r="CB122">
            <v>72</v>
          </cell>
          <cell r="CC122">
            <v>72</v>
          </cell>
          <cell r="CD122">
            <v>72</v>
          </cell>
          <cell r="CE122">
            <v>72</v>
          </cell>
          <cell r="CF122">
            <v>72</v>
          </cell>
        </row>
        <row r="123">
          <cell r="CB123">
            <v>72</v>
          </cell>
          <cell r="CC123">
            <v>72</v>
          </cell>
          <cell r="CD123">
            <v>72</v>
          </cell>
          <cell r="CE123">
            <v>72</v>
          </cell>
          <cell r="CF123">
            <v>72</v>
          </cell>
        </row>
        <row r="124">
          <cell r="CB124">
            <v>72</v>
          </cell>
          <cell r="CC124">
            <v>72</v>
          </cell>
          <cell r="CD124">
            <v>72</v>
          </cell>
          <cell r="CE124">
            <v>72</v>
          </cell>
          <cell r="CF124">
            <v>72</v>
          </cell>
        </row>
        <row r="125">
          <cell r="CB125">
            <v>72</v>
          </cell>
          <cell r="CC125">
            <v>72</v>
          </cell>
          <cell r="CD125">
            <v>72</v>
          </cell>
          <cell r="CE125">
            <v>72</v>
          </cell>
          <cell r="CF125">
            <v>72</v>
          </cell>
        </row>
        <row r="126">
          <cell r="CB126">
            <v>72</v>
          </cell>
          <cell r="CC126">
            <v>72</v>
          </cell>
          <cell r="CD126">
            <v>72</v>
          </cell>
          <cell r="CE126">
            <v>72</v>
          </cell>
          <cell r="CF126">
            <v>72</v>
          </cell>
        </row>
        <row r="127">
          <cell r="CB127">
            <v>72</v>
          </cell>
          <cell r="CC127">
            <v>72</v>
          </cell>
          <cell r="CD127">
            <v>72</v>
          </cell>
          <cell r="CE127">
            <v>72</v>
          </cell>
          <cell r="CF127">
            <v>72</v>
          </cell>
        </row>
        <row r="128">
          <cell r="CB128">
            <v>72</v>
          </cell>
          <cell r="CC128">
            <v>72</v>
          </cell>
          <cell r="CD128">
            <v>72</v>
          </cell>
          <cell r="CE128">
            <v>72</v>
          </cell>
          <cell r="CF128">
            <v>72</v>
          </cell>
        </row>
        <row r="129">
          <cell r="CB129">
            <v>72</v>
          </cell>
          <cell r="CC129">
            <v>72</v>
          </cell>
          <cell r="CD129">
            <v>72</v>
          </cell>
          <cell r="CE129">
            <v>72</v>
          </cell>
          <cell r="CF129">
            <v>72</v>
          </cell>
        </row>
        <row r="130">
          <cell r="CB130">
            <v>72</v>
          </cell>
          <cell r="CC130">
            <v>72</v>
          </cell>
          <cell r="CD130">
            <v>72</v>
          </cell>
          <cell r="CE130">
            <v>72</v>
          </cell>
          <cell r="CF130">
            <v>72</v>
          </cell>
        </row>
        <row r="131">
          <cell r="CB131">
            <v>72</v>
          </cell>
          <cell r="CC131">
            <v>72</v>
          </cell>
          <cell r="CD131">
            <v>72</v>
          </cell>
          <cell r="CE131">
            <v>72</v>
          </cell>
          <cell r="CF131">
            <v>72</v>
          </cell>
        </row>
        <row r="132">
          <cell r="CB132">
            <v>72</v>
          </cell>
          <cell r="CC132">
            <v>72</v>
          </cell>
          <cell r="CD132">
            <v>72</v>
          </cell>
          <cell r="CE132">
            <v>72</v>
          </cell>
          <cell r="CF132">
            <v>72</v>
          </cell>
        </row>
        <row r="133">
          <cell r="CB133">
            <v>72</v>
          </cell>
          <cell r="CC133">
            <v>72</v>
          </cell>
          <cell r="CD133">
            <v>72</v>
          </cell>
          <cell r="CE133">
            <v>72</v>
          </cell>
          <cell r="CF133">
            <v>72</v>
          </cell>
        </row>
        <row r="134">
          <cell r="CB134">
            <v>72</v>
          </cell>
          <cell r="CC134">
            <v>72</v>
          </cell>
          <cell r="CD134">
            <v>72</v>
          </cell>
          <cell r="CE134">
            <v>72</v>
          </cell>
          <cell r="CF134">
            <v>72</v>
          </cell>
        </row>
        <row r="135">
          <cell r="CB135">
            <v>72</v>
          </cell>
          <cell r="CC135">
            <v>72</v>
          </cell>
          <cell r="CD135">
            <v>72</v>
          </cell>
          <cell r="CE135">
            <v>72</v>
          </cell>
          <cell r="CF135">
            <v>72</v>
          </cell>
        </row>
        <row r="136">
          <cell r="CB136">
            <v>72</v>
          </cell>
          <cell r="CC136">
            <v>72</v>
          </cell>
          <cell r="CD136">
            <v>72</v>
          </cell>
          <cell r="CE136">
            <v>72</v>
          </cell>
          <cell r="CF136">
            <v>72</v>
          </cell>
        </row>
        <row r="137">
          <cell r="CB137">
            <v>72</v>
          </cell>
          <cell r="CC137">
            <v>72</v>
          </cell>
          <cell r="CD137">
            <v>72</v>
          </cell>
          <cell r="CE137">
            <v>72</v>
          </cell>
          <cell r="CF137">
            <v>72</v>
          </cell>
        </row>
        <row r="138">
          <cell r="CB138">
            <v>72</v>
          </cell>
          <cell r="CC138">
            <v>72</v>
          </cell>
          <cell r="CD138">
            <v>72</v>
          </cell>
          <cell r="CE138">
            <v>72</v>
          </cell>
          <cell r="CF138">
            <v>72</v>
          </cell>
        </row>
        <row r="139">
          <cell r="CB139">
            <v>72</v>
          </cell>
          <cell r="CC139">
            <v>72</v>
          </cell>
          <cell r="CD139">
            <v>72</v>
          </cell>
          <cell r="CE139">
            <v>72</v>
          </cell>
          <cell r="CF139">
            <v>72</v>
          </cell>
          <cell r="CL139">
            <v>0</v>
          </cell>
          <cell r="CU139">
            <v>0</v>
          </cell>
        </row>
        <row r="140">
          <cell r="CB140">
            <v>72</v>
          </cell>
          <cell r="CC140">
            <v>72</v>
          </cell>
          <cell r="CD140">
            <v>72</v>
          </cell>
          <cell r="CE140">
            <v>72</v>
          </cell>
          <cell r="CF140">
            <v>72</v>
          </cell>
          <cell r="CL140">
            <v>0</v>
          </cell>
          <cell r="CU140">
            <v>0</v>
          </cell>
        </row>
        <row r="141">
          <cell r="CB141">
            <v>72</v>
          </cell>
          <cell r="CC141">
            <v>72</v>
          </cell>
          <cell r="CD141">
            <v>72</v>
          </cell>
          <cell r="CE141">
            <v>72</v>
          </cell>
          <cell r="CF141">
            <v>72</v>
          </cell>
          <cell r="CL141">
            <v>0</v>
          </cell>
          <cell r="CU141">
            <v>0</v>
          </cell>
        </row>
        <row r="142">
          <cell r="CB142">
            <v>72</v>
          </cell>
          <cell r="CC142">
            <v>72</v>
          </cell>
          <cell r="CD142">
            <v>72</v>
          </cell>
          <cell r="CE142">
            <v>72</v>
          </cell>
          <cell r="CF142">
            <v>72</v>
          </cell>
          <cell r="CL142">
            <v>0</v>
          </cell>
          <cell r="CU142">
            <v>0</v>
          </cell>
        </row>
        <row r="143">
          <cell r="CB143">
            <v>72</v>
          </cell>
          <cell r="CC143">
            <v>72</v>
          </cell>
          <cell r="CD143">
            <v>72</v>
          </cell>
          <cell r="CE143">
            <v>72</v>
          </cell>
          <cell r="CF143">
            <v>72</v>
          </cell>
          <cell r="CL143">
            <v>0</v>
          </cell>
          <cell r="CU143">
            <v>0</v>
          </cell>
        </row>
        <row r="144">
          <cell r="CB144">
            <v>72</v>
          </cell>
          <cell r="CC144">
            <v>72</v>
          </cell>
          <cell r="CD144">
            <v>72</v>
          </cell>
          <cell r="CE144">
            <v>72</v>
          </cell>
          <cell r="CF144">
            <v>72</v>
          </cell>
          <cell r="CL144">
            <v>1504486488.2858946</v>
          </cell>
          <cell r="CU144">
            <v>0</v>
          </cell>
        </row>
        <row r="145">
          <cell r="CB145">
            <v>72</v>
          </cell>
          <cell r="CC145">
            <v>72</v>
          </cell>
          <cell r="CD145">
            <v>72</v>
          </cell>
          <cell r="CE145">
            <v>72</v>
          </cell>
          <cell r="CF145">
            <v>72</v>
          </cell>
          <cell r="CL145">
            <v>3174152777.8924656</v>
          </cell>
          <cell r="CU145">
            <v>0</v>
          </cell>
        </row>
        <row r="146">
          <cell r="CB146">
            <v>72</v>
          </cell>
          <cell r="CC146">
            <v>72</v>
          </cell>
          <cell r="CD146">
            <v>72</v>
          </cell>
          <cell r="CE146">
            <v>72</v>
          </cell>
          <cell r="CF146">
            <v>72</v>
          </cell>
          <cell r="CL146">
            <v>7747958637.72299</v>
          </cell>
          <cell r="CU146">
            <v>0</v>
          </cell>
        </row>
        <row r="147">
          <cell r="CB147">
            <v>72</v>
          </cell>
          <cell r="CC147">
            <v>72</v>
          </cell>
          <cell r="CD147">
            <v>72</v>
          </cell>
          <cell r="CE147">
            <v>72</v>
          </cell>
          <cell r="CF147">
            <v>72</v>
          </cell>
          <cell r="CL147">
            <v>49757446168.574226</v>
          </cell>
          <cell r="CU147">
            <v>0</v>
          </cell>
        </row>
        <row r="148">
          <cell r="CB148">
            <v>72</v>
          </cell>
          <cell r="CC148">
            <v>72</v>
          </cell>
          <cell r="CD148">
            <v>72</v>
          </cell>
          <cell r="CE148">
            <v>72</v>
          </cell>
          <cell r="CF148">
            <v>72</v>
          </cell>
          <cell r="CL148">
            <v>49757446168.574226</v>
          </cell>
          <cell r="CU148">
            <v>0</v>
          </cell>
        </row>
        <row r="149">
          <cell r="CB149">
            <v>72</v>
          </cell>
          <cell r="CC149">
            <v>72</v>
          </cell>
          <cell r="CD149">
            <v>72</v>
          </cell>
          <cell r="CE149">
            <v>72</v>
          </cell>
          <cell r="CF149">
            <v>72</v>
          </cell>
          <cell r="CL149">
            <v>49757446168.574226</v>
          </cell>
          <cell r="CU149">
            <v>0</v>
          </cell>
        </row>
        <row r="150">
          <cell r="CB150">
            <v>72</v>
          </cell>
          <cell r="CC150">
            <v>72</v>
          </cell>
          <cell r="CD150">
            <v>72</v>
          </cell>
          <cell r="CE150">
            <v>72</v>
          </cell>
          <cell r="CF150">
            <v>72</v>
          </cell>
          <cell r="CL150">
            <v>49757446168.574226</v>
          </cell>
          <cell r="CU150">
            <v>0</v>
          </cell>
        </row>
        <row r="151">
          <cell r="CB151">
            <v>72</v>
          </cell>
          <cell r="CC151">
            <v>72</v>
          </cell>
          <cell r="CD151">
            <v>72</v>
          </cell>
          <cell r="CE151">
            <v>72</v>
          </cell>
          <cell r="CF151">
            <v>72</v>
          </cell>
          <cell r="CL151">
            <v>49757446168.574226</v>
          </cell>
          <cell r="CU151">
            <v>0</v>
          </cell>
        </row>
        <row r="152">
          <cell r="CB152">
            <v>72</v>
          </cell>
          <cell r="CC152">
            <v>72</v>
          </cell>
          <cell r="CD152">
            <v>72</v>
          </cell>
          <cell r="CE152">
            <v>72</v>
          </cell>
          <cell r="CF152">
            <v>72</v>
          </cell>
          <cell r="CL152">
            <v>49757446168.574226</v>
          </cell>
          <cell r="CU152">
            <v>0</v>
          </cell>
        </row>
        <row r="153">
          <cell r="CB153">
            <v>72</v>
          </cell>
          <cell r="CC153">
            <v>72</v>
          </cell>
          <cell r="CD153">
            <v>72</v>
          </cell>
          <cell r="CE153">
            <v>72</v>
          </cell>
          <cell r="CF153">
            <v>72</v>
          </cell>
          <cell r="CL153">
            <v>49757446168.574226</v>
          </cell>
          <cell r="CU153">
            <v>0</v>
          </cell>
        </row>
        <row r="154">
          <cell r="CB154">
            <v>72</v>
          </cell>
          <cell r="CC154">
            <v>72</v>
          </cell>
          <cell r="CD154">
            <v>72</v>
          </cell>
          <cell r="CE154">
            <v>72</v>
          </cell>
          <cell r="CF154">
            <v>72</v>
          </cell>
          <cell r="CL154">
            <v>49757446168.574226</v>
          </cell>
          <cell r="CU154">
            <v>0</v>
          </cell>
        </row>
        <row r="155">
          <cell r="CB155">
            <v>72</v>
          </cell>
          <cell r="CC155">
            <v>72</v>
          </cell>
          <cell r="CD155">
            <v>72</v>
          </cell>
          <cell r="CE155">
            <v>72</v>
          </cell>
          <cell r="CF155">
            <v>72</v>
          </cell>
        </row>
        <row r="156">
          <cell r="CB156">
            <v>72</v>
          </cell>
          <cell r="CC156">
            <v>72</v>
          </cell>
          <cell r="CD156">
            <v>72</v>
          </cell>
          <cell r="CE156">
            <v>72</v>
          </cell>
          <cell r="CF156">
            <v>72</v>
          </cell>
        </row>
        <row r="157">
          <cell r="CB157">
            <v>72</v>
          </cell>
          <cell r="CC157">
            <v>72</v>
          </cell>
          <cell r="CD157">
            <v>72</v>
          </cell>
          <cell r="CE157">
            <v>72</v>
          </cell>
          <cell r="CF157">
            <v>72</v>
          </cell>
        </row>
        <row r="158">
          <cell r="CB158">
            <v>72</v>
          </cell>
          <cell r="CC158">
            <v>72</v>
          </cell>
          <cell r="CD158">
            <v>72</v>
          </cell>
          <cell r="CE158">
            <v>72</v>
          </cell>
          <cell r="CF158">
            <v>72</v>
          </cell>
        </row>
        <row r="159">
          <cell r="CB159">
            <v>72</v>
          </cell>
          <cell r="CC159">
            <v>72</v>
          </cell>
          <cell r="CD159">
            <v>72</v>
          </cell>
          <cell r="CE159">
            <v>72</v>
          </cell>
          <cell r="CF159">
            <v>72</v>
          </cell>
        </row>
        <row r="160">
          <cell r="CB160">
            <v>72</v>
          </cell>
          <cell r="CC160">
            <v>72</v>
          </cell>
          <cell r="CD160">
            <v>72</v>
          </cell>
          <cell r="CE160">
            <v>72</v>
          </cell>
          <cell r="CF160">
            <v>72</v>
          </cell>
        </row>
        <row r="161">
          <cell r="CB161">
            <v>72</v>
          </cell>
          <cell r="CC161">
            <v>72</v>
          </cell>
          <cell r="CD161">
            <v>72</v>
          </cell>
          <cell r="CE161">
            <v>72</v>
          </cell>
          <cell r="CF161">
            <v>72</v>
          </cell>
        </row>
        <row r="162">
          <cell r="CB162">
            <v>72</v>
          </cell>
          <cell r="CC162">
            <v>72</v>
          </cell>
          <cell r="CD162">
            <v>72</v>
          </cell>
          <cell r="CE162">
            <v>72</v>
          </cell>
          <cell r="CF162">
            <v>72</v>
          </cell>
        </row>
        <row r="163">
          <cell r="CB163">
            <v>72</v>
          </cell>
          <cell r="CC163">
            <v>72</v>
          </cell>
          <cell r="CD163">
            <v>72</v>
          </cell>
          <cell r="CE163">
            <v>72</v>
          </cell>
          <cell r="CF163">
            <v>72</v>
          </cell>
        </row>
        <row r="164">
          <cell r="CB164">
            <v>72</v>
          </cell>
          <cell r="CC164">
            <v>72</v>
          </cell>
          <cell r="CD164">
            <v>72</v>
          </cell>
          <cell r="CE164">
            <v>72</v>
          </cell>
          <cell r="CF164">
            <v>72</v>
          </cell>
        </row>
        <row r="165">
          <cell r="CB165">
            <v>72</v>
          </cell>
          <cell r="CC165">
            <v>72</v>
          </cell>
          <cell r="CD165">
            <v>72</v>
          </cell>
          <cell r="CE165">
            <v>72</v>
          </cell>
          <cell r="CF165">
            <v>72</v>
          </cell>
        </row>
        <row r="184">
          <cell r="CL184">
            <v>0</v>
          </cell>
          <cell r="CU184">
            <v>0</v>
          </cell>
        </row>
        <row r="185">
          <cell r="CL185">
            <v>0</v>
          </cell>
          <cell r="CU185">
            <v>0</v>
          </cell>
        </row>
        <row r="186">
          <cell r="CL186">
            <v>0</v>
          </cell>
          <cell r="CU186">
            <v>0</v>
          </cell>
        </row>
        <row r="187">
          <cell r="CL187">
            <v>0</v>
          </cell>
          <cell r="CU187">
            <v>0</v>
          </cell>
        </row>
        <row r="188">
          <cell r="CL188">
            <v>0</v>
          </cell>
          <cell r="CU188">
            <v>0</v>
          </cell>
        </row>
        <row r="189">
          <cell r="CL189">
            <v>2372143639.8102245</v>
          </cell>
          <cell r="CU189">
            <v>0</v>
          </cell>
        </row>
        <row r="190">
          <cell r="CL190">
            <v>4677351436.6130428</v>
          </cell>
          <cell r="CU190">
            <v>0</v>
          </cell>
        </row>
        <row r="191">
          <cell r="CL191">
            <v>11571613189.931911</v>
          </cell>
          <cell r="CU191">
            <v>0</v>
          </cell>
        </row>
        <row r="192">
          <cell r="CL192">
            <v>37846967308.817261</v>
          </cell>
          <cell r="CU192">
            <v>0</v>
          </cell>
        </row>
        <row r="193">
          <cell r="CL193">
            <v>37846967308.817261</v>
          </cell>
          <cell r="CU193">
            <v>0</v>
          </cell>
        </row>
        <row r="194">
          <cell r="CL194">
            <v>37846967308.817261</v>
          </cell>
          <cell r="CU194">
            <v>0</v>
          </cell>
        </row>
        <row r="195">
          <cell r="CL195">
            <v>37846967308.817261</v>
          </cell>
          <cell r="CU195">
            <v>0</v>
          </cell>
        </row>
        <row r="196">
          <cell r="CL196">
            <v>37846967308.817261</v>
          </cell>
          <cell r="CU196">
            <v>0</v>
          </cell>
        </row>
        <row r="197">
          <cell r="CL197">
            <v>37846967308.817261</v>
          </cell>
          <cell r="CU197">
            <v>0</v>
          </cell>
        </row>
        <row r="198">
          <cell r="CL198">
            <v>37846967308.817261</v>
          </cell>
          <cell r="CU198">
            <v>0</v>
          </cell>
        </row>
        <row r="199">
          <cell r="CL199">
            <v>37846967308.817261</v>
          </cell>
          <cell r="CU199">
            <v>0</v>
          </cell>
        </row>
      </sheetData>
      <sheetData sheetId="10"/>
      <sheetData sheetId="11"/>
      <sheetData sheetId="12"/>
      <sheetData sheetId="13"/>
      <sheetData sheetId="14"/>
      <sheetData sheetId="15">
        <row r="6">
          <cell r="AJ6">
            <v>0</v>
          </cell>
        </row>
      </sheetData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前期规划"/>
      <sheetName val="基础状态预估"/>
      <sheetName val="藏品币"/>
      <sheetName val="藏品属性"/>
      <sheetName val="活动投放"/>
      <sheetName val="丝绸之路"/>
      <sheetName val="付费投放"/>
      <sheetName val="真品获取算法"/>
      <sheetName val="实力"/>
      <sheetName val="Sheet1"/>
    </sheetNames>
    <sheetDataSet>
      <sheetData sheetId="0"/>
      <sheetData sheetId="1"/>
      <sheetData sheetId="2"/>
      <sheetData sheetId="3"/>
      <sheetData sheetId="4"/>
      <sheetData sheetId="5">
        <row r="8">
          <cell r="D8">
            <v>9</v>
          </cell>
        </row>
        <row r="11">
          <cell r="AL11">
            <v>0</v>
          </cell>
          <cell r="AM11">
            <v>0</v>
          </cell>
          <cell r="AN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</row>
        <row r="12">
          <cell r="AL12">
            <v>0</v>
          </cell>
          <cell r="AM12">
            <v>0</v>
          </cell>
          <cell r="AN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</row>
        <row r="13">
          <cell r="AL13">
            <v>0</v>
          </cell>
          <cell r="AM13">
            <v>0</v>
          </cell>
          <cell r="AN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</row>
        <row r="14">
          <cell r="AL14">
            <v>0</v>
          </cell>
          <cell r="AM14">
            <v>0</v>
          </cell>
          <cell r="AN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</row>
        <row r="15">
          <cell r="AL15">
            <v>16363587.945391621</v>
          </cell>
          <cell r="AM15">
            <v>140077015.62984115</v>
          </cell>
          <cell r="AN15">
            <v>1081.9245883376086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</row>
        <row r="16">
          <cell r="AL16">
            <v>171926284.71538821</v>
          </cell>
          <cell r="AM16">
            <v>49563506.174172536</v>
          </cell>
          <cell r="AN16">
            <v>3220.7692701862852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</row>
        <row r="17">
          <cell r="AL17">
            <v>706607897.78287649</v>
          </cell>
          <cell r="AM17">
            <v>471867801.80395359</v>
          </cell>
          <cell r="AN17">
            <v>18046.376512014194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</row>
        <row r="18">
          <cell r="AL18">
            <v>3366592904.9360275</v>
          </cell>
          <cell r="AM18">
            <v>2730832163.3543673</v>
          </cell>
          <cell r="AN18">
            <v>52138.573958657478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</row>
        <row r="19">
          <cell r="AL19">
            <v>9218440955.1104031</v>
          </cell>
          <cell r="AM19">
            <v>6028548875.0227747</v>
          </cell>
          <cell r="AN19">
            <v>120543.18732050416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</row>
        <row r="20">
          <cell r="AL20">
            <v>16421546618.12606</v>
          </cell>
          <cell r="AM20">
            <v>17071582368.550091</v>
          </cell>
          <cell r="AN20">
            <v>256877.13987595274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</row>
        <row r="21">
          <cell r="AL21">
            <v>32227836400.570236</v>
          </cell>
          <cell r="AM21">
            <v>44708114349.822388</v>
          </cell>
          <cell r="AN21">
            <v>531000.97721866588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</row>
        <row r="22">
          <cell r="AL22">
            <v>55225486305.650597</v>
          </cell>
          <cell r="AM22">
            <v>79178531898.287689</v>
          </cell>
          <cell r="AN22">
            <v>1077248.0519612178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</row>
        <row r="23">
          <cell r="AL23">
            <v>62439785431.147751</v>
          </cell>
          <cell r="AM23">
            <v>86223300159.101425</v>
          </cell>
          <cell r="AN23">
            <v>4577378.4614845859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</row>
        <row r="24">
          <cell r="AL24">
            <v>65912491897.269585</v>
          </cell>
          <cell r="AM24">
            <v>89521475546.570175</v>
          </cell>
          <cell r="AN24">
            <v>8871585.6409897245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</row>
        <row r="25">
          <cell r="AL25">
            <v>70961749662.553146</v>
          </cell>
          <cell r="AM25">
            <v>94141891979.293564</v>
          </cell>
          <cell r="AN25">
            <v>13165792.820494862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</row>
        <row r="26">
          <cell r="AL26">
            <v>77464445259.916641</v>
          </cell>
          <cell r="AM26">
            <v>100050218656.56921</v>
          </cell>
          <cell r="AN26">
            <v>17460000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</row>
        <row r="27"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</row>
        <row r="28"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</row>
        <row r="29"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</row>
        <row r="30"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</row>
        <row r="31"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</row>
        <row r="32"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</row>
        <row r="33"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</row>
        <row r="34"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</row>
        <row r="35"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</row>
        <row r="36"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</row>
        <row r="37"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</row>
        <row r="38"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</row>
        <row r="39"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</row>
        <row r="40"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</row>
        <row r="41"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</row>
        <row r="42"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</row>
        <row r="43"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</row>
        <row r="44"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</row>
        <row r="45"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</row>
        <row r="46"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</row>
        <row r="47"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</row>
        <row r="48"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</row>
        <row r="49"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</row>
        <row r="50"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</row>
        <row r="51">
          <cell r="AW51">
            <v>0.18088588526957006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2.7132882790435512E-3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</row>
        <row r="52">
          <cell r="AW52">
            <v>0.36177177053914011</v>
          </cell>
          <cell r="AX52">
            <v>3.8212475306277027E-2</v>
          </cell>
          <cell r="AY52">
            <v>0</v>
          </cell>
          <cell r="AZ52">
            <v>0</v>
          </cell>
          <cell r="BA52">
            <v>0</v>
          </cell>
          <cell r="BB52">
            <v>5.4265765580871024E-3</v>
          </cell>
          <cell r="BC52">
            <v>5.7318712959415546E-4</v>
          </cell>
          <cell r="BD52">
            <v>0</v>
          </cell>
          <cell r="BE52">
            <v>0</v>
          </cell>
          <cell r="BF52">
            <v>0</v>
          </cell>
        </row>
        <row r="53">
          <cell r="AW53">
            <v>0.54265765580871017</v>
          </cell>
          <cell r="AX53">
            <v>0.27220704860507661</v>
          </cell>
          <cell r="AY53">
            <v>0</v>
          </cell>
          <cell r="AZ53">
            <v>0</v>
          </cell>
          <cell r="BA53">
            <v>0</v>
          </cell>
          <cell r="BB53">
            <v>8.1398648371306531E-3</v>
          </cell>
          <cell r="BC53">
            <v>4.0831057290761485E-3</v>
          </cell>
          <cell r="BD53">
            <v>0</v>
          </cell>
          <cell r="BE53">
            <v>0</v>
          </cell>
          <cell r="BF53">
            <v>0</v>
          </cell>
        </row>
        <row r="54">
          <cell r="AW54">
            <v>0.72354354107828023</v>
          </cell>
          <cell r="AX54">
            <v>0.50620162190387619</v>
          </cell>
          <cell r="AY54">
            <v>0</v>
          </cell>
          <cell r="AZ54">
            <v>0</v>
          </cell>
          <cell r="BA54">
            <v>0</v>
          </cell>
          <cell r="BB54">
            <v>1.0853153116174205E-2</v>
          </cell>
          <cell r="BC54">
            <v>7.5930243285581419E-3</v>
          </cell>
          <cell r="BD54">
            <v>0</v>
          </cell>
          <cell r="BE54">
            <v>0</v>
          </cell>
          <cell r="BF54">
            <v>0</v>
          </cell>
        </row>
        <row r="55">
          <cell r="AW55">
            <v>0.90442942634785028</v>
          </cell>
          <cell r="AX55">
            <v>0.74019619520267566</v>
          </cell>
          <cell r="AY55">
            <v>0.16791532834134804</v>
          </cell>
          <cell r="AZ55">
            <v>0</v>
          </cell>
          <cell r="BA55">
            <v>0</v>
          </cell>
          <cell r="BB55">
            <v>1.3566441395217756E-2</v>
          </cell>
          <cell r="BC55">
            <v>1.1102942928040135E-2</v>
          </cell>
          <cell r="BD55">
            <v>2.5187299251202204E-3</v>
          </cell>
          <cell r="BE55">
            <v>0</v>
          </cell>
          <cell r="BF55">
            <v>0</v>
          </cell>
        </row>
        <row r="56">
          <cell r="AL56">
            <v>0</v>
          </cell>
          <cell r="AM56">
            <v>0</v>
          </cell>
          <cell r="AN56">
            <v>0</v>
          </cell>
          <cell r="AW56">
            <v>1.0853153116174203</v>
          </cell>
          <cell r="AX56">
            <v>0.97419076850147523</v>
          </cell>
          <cell r="AY56">
            <v>0.46896772208131693</v>
          </cell>
          <cell r="AZ56">
            <v>0</v>
          </cell>
          <cell r="BA56">
            <v>0</v>
          </cell>
          <cell r="BB56">
            <v>1.6279729674261306E-2</v>
          </cell>
          <cell r="BC56">
            <v>1.461286152752213E-2</v>
          </cell>
          <cell r="BD56">
            <v>7.0345158312197544E-3</v>
          </cell>
          <cell r="BE56">
            <v>0</v>
          </cell>
          <cell r="BF56">
            <v>0</v>
          </cell>
        </row>
        <row r="57">
          <cell r="AL57">
            <v>0</v>
          </cell>
          <cell r="AM57">
            <v>0</v>
          </cell>
          <cell r="AN57">
            <v>0</v>
          </cell>
          <cell r="AW57">
            <v>1.2662011968869904</v>
          </cell>
          <cell r="AX57">
            <v>1.2081853418002748</v>
          </cell>
          <cell r="AY57">
            <v>0.77002011582128582</v>
          </cell>
          <cell r="AZ57">
            <v>0</v>
          </cell>
          <cell r="BA57">
            <v>0</v>
          </cell>
          <cell r="BB57">
            <v>1.899301795330486E-2</v>
          </cell>
          <cell r="BC57">
            <v>1.8122780127004124E-2</v>
          </cell>
          <cell r="BD57">
            <v>1.1550301737319288E-2</v>
          </cell>
          <cell r="BE57">
            <v>0</v>
          </cell>
          <cell r="BF57">
            <v>0</v>
          </cell>
        </row>
        <row r="58">
          <cell r="AL58">
            <v>0</v>
          </cell>
          <cell r="AM58">
            <v>0</v>
          </cell>
          <cell r="AN58">
            <v>0</v>
          </cell>
          <cell r="AW58">
            <v>1.4470870821565605</v>
          </cell>
          <cell r="AX58">
            <v>1.4421799150990744</v>
          </cell>
          <cell r="AY58">
            <v>1.0710725095612548</v>
          </cell>
          <cell r="AZ58">
            <v>0</v>
          </cell>
          <cell r="BA58">
            <v>0</v>
          </cell>
          <cell r="BB58">
            <v>2.1706306232348409E-2</v>
          </cell>
          <cell r="BC58">
            <v>2.1632698726486117E-2</v>
          </cell>
          <cell r="BD58">
            <v>1.6066087643418821E-2</v>
          </cell>
          <cell r="BE58">
            <v>0</v>
          </cell>
          <cell r="BF58">
            <v>0</v>
          </cell>
        </row>
        <row r="59">
          <cell r="AL59">
            <v>0</v>
          </cell>
          <cell r="AM59">
            <v>0</v>
          </cell>
          <cell r="AN59">
            <v>0</v>
          </cell>
          <cell r="AW59">
            <v>1.6279729674261305</v>
          </cell>
          <cell r="AX59">
            <v>1.676174488397874</v>
          </cell>
          <cell r="AY59">
            <v>1.3721249033012235</v>
          </cell>
          <cell r="AZ59">
            <v>1.9707206813965998</v>
          </cell>
          <cell r="BA59">
            <v>0</v>
          </cell>
          <cell r="BB59">
            <v>2.4419594511391959E-2</v>
          </cell>
          <cell r="BC59">
            <v>2.5142617325968109E-2</v>
          </cell>
          <cell r="BD59">
            <v>2.0581873549518355E-2</v>
          </cell>
          <cell r="BE59">
            <v>2.926166644890325E-2</v>
          </cell>
          <cell r="BF59">
            <v>0</v>
          </cell>
        </row>
        <row r="60">
          <cell r="AL60">
            <v>32935478.740011409</v>
          </cell>
          <cell r="AM60">
            <v>42696780.847113691</v>
          </cell>
          <cell r="AN60">
            <v>1308.0041734985</v>
          </cell>
          <cell r="AW60">
            <v>1.8332103539208633</v>
          </cell>
          <cell r="AX60">
            <v>1.9101690616966736</v>
          </cell>
          <cell r="AY60">
            <v>1.6731772970411924</v>
          </cell>
          <cell r="AZ60">
            <v>2.3617079640525724</v>
          </cell>
          <cell r="BA60">
            <v>0</v>
          </cell>
          <cell r="BB60">
            <v>2.7441770815585943E-2</v>
          </cell>
          <cell r="BC60">
            <v>2.8652535925450102E-2</v>
          </cell>
          <cell r="BD60">
            <v>2.5097659455617888E-2</v>
          </cell>
          <cell r="BE60">
            <v>3.4012704022503927E-2</v>
          </cell>
          <cell r="BF60">
            <v>0</v>
          </cell>
        </row>
        <row r="61">
          <cell r="AL61">
            <v>174622976.92159617</v>
          </cell>
          <cell r="AM61">
            <v>194010274.91028029</v>
          </cell>
          <cell r="AN61">
            <v>4143.0740216854847</v>
          </cell>
          <cell r="AW61">
            <v>2.0662801492268148</v>
          </cell>
          <cell r="AX61">
            <v>2.1441636349954729</v>
          </cell>
          <cell r="AY61">
            <v>1.9742296907811614</v>
          </cell>
          <cell r="AZ61">
            <v>2.7526952467085453</v>
          </cell>
          <cell r="BA61">
            <v>0</v>
          </cell>
          <cell r="BB61">
            <v>3.0816988918451187E-2</v>
          </cell>
          <cell r="BC61">
            <v>3.2162454524932098E-2</v>
          </cell>
          <cell r="BD61">
            <v>2.9613445361717422E-2</v>
          </cell>
          <cell r="BE61">
            <v>3.8763741596104608E-2</v>
          </cell>
          <cell r="BF61">
            <v>0</v>
          </cell>
        </row>
        <row r="62">
          <cell r="AL62">
            <v>908514706.02972996</v>
          </cell>
          <cell r="AM62">
            <v>713157457.77253151</v>
          </cell>
          <cell r="AN62">
            <v>20413.041735876497</v>
          </cell>
          <cell r="AW62">
            <v>2.2993499445327661</v>
          </cell>
          <cell r="AX62">
            <v>2.4609606101768957</v>
          </cell>
          <cell r="AY62">
            <v>2.2752820845211303</v>
          </cell>
          <cell r="AZ62">
            <v>3.1436825293645176</v>
          </cell>
          <cell r="BA62">
            <v>0</v>
          </cell>
          <cell r="BB62">
            <v>3.419220702131643E-2</v>
          </cell>
          <cell r="BC62">
            <v>3.6330095863360543E-2</v>
          </cell>
          <cell r="BD62">
            <v>3.4129231267816952E-2</v>
          </cell>
          <cell r="BE62">
            <v>4.3514779169705288E-2</v>
          </cell>
          <cell r="BF62">
            <v>0</v>
          </cell>
        </row>
        <row r="63">
          <cell r="AL63">
            <v>4490044631.4414053</v>
          </cell>
          <cell r="AM63">
            <v>3455522899.4576278</v>
          </cell>
          <cell r="AN63">
            <v>65193.261063496575</v>
          </cell>
          <cell r="AW63">
            <v>2.5324197398387174</v>
          </cell>
          <cell r="AX63">
            <v>2.8598421667833973</v>
          </cell>
          <cell r="AY63">
            <v>2.5763344782610993</v>
          </cell>
          <cell r="AZ63">
            <v>3.5346698120204905</v>
          </cell>
          <cell r="BA63">
            <v>0</v>
          </cell>
          <cell r="BB63">
            <v>3.7567425124181673E-2</v>
          </cell>
          <cell r="BC63">
            <v>4.1149758091191549E-2</v>
          </cell>
          <cell r="BD63">
            <v>3.8645017173916489E-2</v>
          </cell>
          <cell r="BE63">
            <v>4.8265816743305968E-2</v>
          </cell>
          <cell r="BF63">
            <v>0</v>
          </cell>
        </row>
        <row r="64">
          <cell r="AL64">
            <v>13085618652.752167</v>
          </cell>
          <cell r="AM64">
            <v>7638578274.8548651</v>
          </cell>
          <cell r="AN64">
            <v>153597.51358015483</v>
          </cell>
          <cell r="AW64">
            <v>2.7654895351446687</v>
          </cell>
          <cell r="AX64">
            <v>3.2587237233898989</v>
          </cell>
          <cell r="AY64">
            <v>2.8773868720010682</v>
          </cell>
          <cell r="AZ64">
            <v>3.9256570946764628</v>
          </cell>
          <cell r="BA64">
            <v>0</v>
          </cell>
          <cell r="BB64">
            <v>4.0942643227046917E-2</v>
          </cell>
          <cell r="BC64">
            <v>4.5969420319022555E-2</v>
          </cell>
          <cell r="BD64">
            <v>4.3160803080016019E-2</v>
          </cell>
          <cell r="BE64">
            <v>5.3016854316906642E-2</v>
          </cell>
          <cell r="BF64">
            <v>0</v>
          </cell>
        </row>
        <row r="65">
          <cell r="AL65">
            <v>24175518782.712109</v>
          </cell>
          <cell r="AM65">
            <v>22203671459.952194</v>
          </cell>
          <cell r="AN65">
            <v>329369.88162636699</v>
          </cell>
          <cell r="AW65">
            <v>2.99855933045062</v>
          </cell>
          <cell r="AX65">
            <v>3.6576052799964005</v>
          </cell>
          <cell r="AY65">
            <v>3.3748340123303366</v>
          </cell>
          <cell r="AZ65">
            <v>4.3166443773324357</v>
          </cell>
          <cell r="BA65">
            <v>0</v>
          </cell>
          <cell r="BB65">
            <v>4.431786132991216E-2</v>
          </cell>
          <cell r="BC65">
            <v>5.0789082546853562E-2</v>
          </cell>
          <cell r="BD65">
            <v>4.8579443244447934E-2</v>
          </cell>
          <cell r="BE65">
            <v>5.7767891890507322E-2</v>
          </cell>
          <cell r="BF65">
            <v>0</v>
          </cell>
        </row>
        <row r="66">
          <cell r="AL66">
            <v>47455154715.437683</v>
          </cell>
          <cell r="AM66">
            <v>57777046734.971275</v>
          </cell>
          <cell r="AN66">
            <v>680863.47303788702</v>
          </cell>
          <cell r="AW66">
            <v>3.5132789458768157</v>
          </cell>
          <cell r="AX66">
            <v>4.0564868366029021</v>
          </cell>
          <cell r="AY66">
            <v>3.9256590019866713</v>
          </cell>
          <cell r="AZ66">
            <v>4.707631659988408</v>
          </cell>
          <cell r="BA66">
            <v>0</v>
          </cell>
          <cell r="BB66">
            <v>4.969918418815223E-2</v>
          </cell>
          <cell r="BC66">
            <v>5.5608744774684568E-2</v>
          </cell>
          <cell r="BD66">
            <v>5.4243468885846524E-2</v>
          </cell>
          <cell r="BE66">
            <v>6.2518929464108003E-2</v>
          </cell>
          <cell r="BF66">
            <v>0</v>
          </cell>
        </row>
        <row r="67">
          <cell r="AL67">
            <v>78790297124.125748</v>
          </cell>
          <cell r="AM67">
            <v>101028399348.04712</v>
          </cell>
          <cell r="AN67">
            <v>1382672.7340900656</v>
          </cell>
          <cell r="AW67">
            <v>4.1118506307745983</v>
          </cell>
          <cell r="AX67">
            <v>4.4553683932094028</v>
          </cell>
          <cell r="AY67">
            <v>4.4764839916430059</v>
          </cell>
          <cell r="AZ67">
            <v>5.0986189426443804</v>
          </cell>
          <cell r="BA67">
            <v>0</v>
          </cell>
          <cell r="BB67">
            <v>5.5677759461618972E-2</v>
          </cell>
          <cell r="BC67">
            <v>6.0428407002515575E-2</v>
          </cell>
          <cell r="BD67">
            <v>5.9907494527245114E-2</v>
          </cell>
          <cell r="BE67">
            <v>6.7269967037708683E-2</v>
          </cell>
          <cell r="BF67">
            <v>0</v>
          </cell>
        </row>
        <row r="68">
          <cell r="AL68">
            <v>93342132392.637817</v>
          </cell>
          <cell r="AM68">
            <v>113821826861.75047</v>
          </cell>
          <cell r="AN68">
            <v>5625134.9699599147</v>
          </cell>
          <cell r="AW68">
            <v>4.710422315672381</v>
          </cell>
          <cell r="AX68">
            <v>4.9091844749009992</v>
          </cell>
          <cell r="AY68">
            <v>5.027308981299341</v>
          </cell>
          <cell r="AZ68">
            <v>5.4896062253003537</v>
          </cell>
          <cell r="BA68">
            <v>5.336896411664652</v>
          </cell>
          <cell r="BB68">
            <v>6.1656334735085715E-2</v>
          </cell>
          <cell r="BC68">
            <v>6.4637767123514989E-2</v>
          </cell>
          <cell r="BD68">
            <v>6.5571520168643704E-2</v>
          </cell>
          <cell r="BE68">
            <v>7.2021004611309364E-2</v>
          </cell>
          <cell r="BF68">
            <v>6.9384986399140119E-2</v>
          </cell>
        </row>
        <row r="69">
          <cell r="AL69">
            <v>93822159361.191895</v>
          </cell>
          <cell r="AM69">
            <v>114222628974.57542</v>
          </cell>
          <cell r="AN69">
            <v>12549977.979973277</v>
          </cell>
          <cell r="AW69">
            <v>5.3089940005701637</v>
          </cell>
          <cell r="AX69">
            <v>5.3784017298447875</v>
          </cell>
          <cell r="AY69">
            <v>5.5781339709556761</v>
          </cell>
          <cell r="AZ69">
            <v>5.8782232321704315</v>
          </cell>
          <cell r="BA69">
            <v>5.9901834637795064</v>
          </cell>
          <cell r="BB69">
            <v>6.7634910008552457E-2</v>
          </cell>
          <cell r="BC69">
            <v>6.8676025947671818E-2</v>
          </cell>
          <cell r="BD69">
            <v>7.1235545810042294E-2</v>
          </cell>
          <cell r="BE69">
            <v>7.6173348482556497E-2</v>
          </cell>
          <cell r="BF69">
            <v>7.4157380789170696E-2</v>
          </cell>
        </row>
        <row r="70">
          <cell r="AL70">
            <v>94527733099.15451</v>
          </cell>
          <cell r="AM70">
            <v>114803205391.80739</v>
          </cell>
          <cell r="AN70">
            <v>19474820.989986639</v>
          </cell>
          <cell r="AW70">
            <v>5.7619047619047619</v>
          </cell>
          <cell r="AX70">
            <v>5.8476189847885758</v>
          </cell>
          <cell r="AY70">
            <v>6.1289589606120103</v>
          </cell>
          <cell r="AZ70">
            <v>6.2612713082432281</v>
          </cell>
          <cell r="BA70">
            <v>6.6434705158943608</v>
          </cell>
          <cell r="BB70">
            <v>7.1428571428571425E-2</v>
          </cell>
          <cell r="BC70">
            <v>7.2714284771828633E-2</v>
          </cell>
          <cell r="BD70">
            <v>7.6899571451440885E-2</v>
          </cell>
          <cell r="BE70">
            <v>7.8919069623648447E-2</v>
          </cell>
          <cell r="BF70">
            <v>7.8929775179201286E-2</v>
          </cell>
        </row>
        <row r="71">
          <cell r="AL71">
            <v>95398580212.880508</v>
          </cell>
          <cell r="AM71">
            <v>115525179316.70416</v>
          </cell>
          <cell r="AN71">
            <v>26399664</v>
          </cell>
          <cell r="AW71">
            <v>6.1523809523809518</v>
          </cell>
          <cell r="AX71">
            <v>6.3168362397323641</v>
          </cell>
          <cell r="AY71">
            <v>6.5164837457139058</v>
          </cell>
          <cell r="AZ71">
            <v>6.6443193843160255</v>
          </cell>
          <cell r="BA71">
            <v>7.2967575680092143</v>
          </cell>
          <cell r="BB71">
            <v>7.4285714285714274E-2</v>
          </cell>
          <cell r="BC71">
            <v>7.6752543595985462E-2</v>
          </cell>
          <cell r="BD71">
            <v>7.9747256185708604E-2</v>
          </cell>
          <cell r="BE71">
            <v>8.1664790764740383E-2</v>
          </cell>
          <cell r="BF71">
            <v>8.3702169569231877E-2</v>
          </cell>
        </row>
        <row r="72">
          <cell r="AW72">
            <v>6.5428571428571427</v>
          </cell>
          <cell r="AX72">
            <v>6.7207644514463531</v>
          </cell>
          <cell r="AY72">
            <v>6.8885113205543256</v>
          </cell>
          <cell r="AZ72">
            <v>7.0273674603888221</v>
          </cell>
          <cell r="BA72">
            <v>7.9500446201240687</v>
          </cell>
          <cell r="BB72">
            <v>7.7142857142857138E-2</v>
          </cell>
          <cell r="BC72">
            <v>7.9811466771695302E-2</v>
          </cell>
          <cell r="BD72">
            <v>8.2327669808314893E-2</v>
          </cell>
          <cell r="BE72">
            <v>8.4410511905832333E-2</v>
          </cell>
          <cell r="BF72">
            <v>8.8474563959262467E-2</v>
          </cell>
        </row>
        <row r="73">
          <cell r="AW73">
            <v>6.9432319327368255</v>
          </cell>
          <cell r="AX73">
            <v>7.0924681815631629</v>
          </cell>
          <cell r="AY73">
            <v>7.2605388953947445</v>
          </cell>
          <cell r="AZ73">
            <v>7.4104155364616187</v>
          </cell>
          <cell r="BA73">
            <v>8.603331672238923</v>
          </cell>
          <cell r="BB73">
            <v>7.9941397484738691E-2</v>
          </cell>
          <cell r="BC73">
            <v>8.2387022723447445E-2</v>
          </cell>
          <cell r="BD73">
            <v>8.4908083430921183E-2</v>
          </cell>
          <cell r="BE73">
            <v>8.7156233046924284E-2</v>
          </cell>
          <cell r="BF73">
            <v>9.3246958349293058E-2</v>
          </cell>
        </row>
        <row r="74">
          <cell r="AW74">
            <v>7.3524069770052103</v>
          </cell>
          <cell r="AX74">
            <v>7.4641719116799718</v>
          </cell>
          <cell r="AY74">
            <v>7.6325664702351634</v>
          </cell>
          <cell r="AZ74">
            <v>7.7934636125344152</v>
          </cell>
          <cell r="BA74">
            <v>9.2566187243537765</v>
          </cell>
          <cell r="BB74">
            <v>8.2687837825287228E-2</v>
          </cell>
          <cell r="BC74">
            <v>8.4962578675199574E-2</v>
          </cell>
          <cell r="BD74">
            <v>8.7488497053527459E-2</v>
          </cell>
          <cell r="BE74">
            <v>8.9901954188016234E-2</v>
          </cell>
          <cell r="BF74">
            <v>9.8019352739323634E-2</v>
          </cell>
        </row>
        <row r="75">
          <cell r="AW75">
            <v>7.7615820212735951</v>
          </cell>
          <cell r="AX75">
            <v>8.2084694957324373</v>
          </cell>
          <cell r="AY75">
            <v>8.5710094782795778</v>
          </cell>
          <cell r="AZ75">
            <v>8.5673514247349658</v>
          </cell>
          <cell r="BA75">
            <v>9.90990577646863</v>
          </cell>
          <cell r="BB75">
            <v>8.543427816583575E-2</v>
          </cell>
          <cell r="BC75">
            <v>8.9937763836677911E-2</v>
          </cell>
          <cell r="BD75">
            <v>9.3765320022234061E-2</v>
          </cell>
          <cell r="BE75">
            <v>9.5568654335942069E-2</v>
          </cell>
          <cell r="BF75">
            <v>0.10279174712935422</v>
          </cell>
        </row>
        <row r="76">
          <cell r="AW76">
            <v>8.9030758704551314</v>
          </cell>
          <cell r="AX76">
            <v>9.3183916247535006</v>
          </cell>
          <cell r="AY76">
            <v>9.6040016443778722</v>
          </cell>
          <cell r="AZ76">
            <v>9.6007287502861001</v>
          </cell>
          <cell r="BA76">
            <v>10.563192828583485</v>
          </cell>
          <cell r="BB76">
            <v>9.35E-2</v>
          </cell>
          <cell r="BC76">
            <v>9.7267693523950316E-2</v>
          </cell>
          <cell r="BD76">
            <v>0.1006591678299697</v>
          </cell>
          <cell r="BE76">
            <v>0.10317467474976541</v>
          </cell>
          <cell r="BF76">
            <v>0.10756414151938481</v>
          </cell>
        </row>
        <row r="77">
          <cell r="AW77">
            <v>10.104357882339924</v>
          </cell>
          <cell r="AX77">
            <v>10.428313753774564</v>
          </cell>
          <cell r="AY77">
            <v>10.636993810476165</v>
          </cell>
          <cell r="AZ77">
            <v>10.634106075837234</v>
          </cell>
          <cell r="BA77">
            <v>11.216479880698341</v>
          </cell>
          <cell r="BB77">
            <v>0.10200000000000001</v>
          </cell>
          <cell r="BC77">
            <v>0.10459762321122273</v>
          </cell>
          <cell r="BD77">
            <v>0.10755301563770535</v>
          </cell>
          <cell r="BE77">
            <v>0.11078069516358877</v>
          </cell>
          <cell r="BF77">
            <v>0.11233653590941539</v>
          </cell>
        </row>
        <row r="78">
          <cell r="AW78">
            <v>11.05</v>
          </cell>
          <cell r="AX78">
            <v>11.3</v>
          </cell>
          <cell r="AY78">
            <v>11.543215454649403</v>
          </cell>
          <cell r="AZ78">
            <v>11.667483401388367</v>
          </cell>
          <cell r="BA78">
            <v>12.022222222222224</v>
          </cell>
          <cell r="BB78">
            <v>0.1105</v>
          </cell>
          <cell r="BC78">
            <v>0.113</v>
          </cell>
          <cell r="BD78">
            <v>0.11543215454649404</v>
          </cell>
          <cell r="BE78">
            <v>0.11838671557741212</v>
          </cell>
          <cell r="BF78">
            <v>0.12022222222222223</v>
          </cell>
        </row>
        <row r="79">
          <cell r="AW79">
            <v>11.9</v>
          </cell>
          <cell r="AX79">
            <v>12.15</v>
          </cell>
          <cell r="AY79">
            <v>12.382868256708925</v>
          </cell>
          <cell r="AZ79">
            <v>12.622222222222222</v>
          </cell>
          <cell r="BA79">
            <v>12.844444444444445</v>
          </cell>
          <cell r="BB79">
            <v>0.11899999999999999</v>
          </cell>
          <cell r="BC79">
            <v>0.12150000000000001</v>
          </cell>
          <cell r="BD79">
            <v>0.12382868256708925</v>
          </cell>
          <cell r="BE79">
            <v>0.12622222222222224</v>
          </cell>
          <cell r="BF79">
            <v>0.12844444444444447</v>
          </cell>
        </row>
        <row r="80">
          <cell r="AW80">
            <v>12.740223778986513</v>
          </cell>
          <cell r="AX80">
            <v>12.987994448169152</v>
          </cell>
          <cell r="AY80">
            <v>13.222222222222221</v>
          </cell>
          <cell r="AZ80">
            <v>13.444444444444445</v>
          </cell>
          <cell r="BA80">
            <v>13.666666666666668</v>
          </cell>
          <cell r="BB80">
            <v>0.12740223778986512</v>
          </cell>
          <cell r="BC80">
            <v>0.12987994448169152</v>
          </cell>
          <cell r="BD80">
            <v>0.13222222222222221</v>
          </cell>
          <cell r="BE80">
            <v>0.13444444444444445</v>
          </cell>
          <cell r="BF80">
            <v>0.13666666666666669</v>
          </cell>
        </row>
        <row r="81">
          <cell r="AW81">
            <v>13.578252409380145</v>
          </cell>
          <cell r="AX81">
            <v>13.819976745971347</v>
          </cell>
          <cell r="AY81">
            <v>14.044444444444444</v>
          </cell>
          <cell r="AZ81">
            <v>14.266666666666667</v>
          </cell>
          <cell r="BA81">
            <v>14.488888888888889</v>
          </cell>
          <cell r="BB81">
            <v>0.13578252409380145</v>
          </cell>
          <cell r="BC81">
            <v>0.13819976745971346</v>
          </cell>
          <cell r="BD81">
            <v>0.14044444444444446</v>
          </cell>
          <cell r="BE81">
            <v>0.14266666666666666</v>
          </cell>
          <cell r="BF81">
            <v>0.1448888888888889</v>
          </cell>
        </row>
        <row r="82">
          <cell r="AW82">
            <v>14.416281039773777</v>
          </cell>
          <cell r="AX82">
            <v>14.644444444444444</v>
          </cell>
          <cell r="AY82">
            <v>14.866666666666667</v>
          </cell>
          <cell r="AZ82">
            <v>15.088888888888889</v>
          </cell>
          <cell r="BA82">
            <v>15.31111111111111</v>
          </cell>
          <cell r="BB82">
            <v>0.14416281039773776</v>
          </cell>
          <cell r="BC82">
            <v>0.14644444444444443</v>
          </cell>
          <cell r="BD82">
            <v>0.14866666666666667</v>
          </cell>
          <cell r="BE82">
            <v>0.15088888888888888</v>
          </cell>
          <cell r="BF82">
            <v>0.15311111111111114</v>
          </cell>
        </row>
        <row r="83">
          <cell r="AW83">
            <v>15.244444444444444</v>
          </cell>
          <cell r="AX83">
            <v>15.466666666666667</v>
          </cell>
          <cell r="AY83">
            <v>15.688888888888888</v>
          </cell>
          <cell r="AZ83">
            <v>15.91111111111111</v>
          </cell>
          <cell r="BA83">
            <v>16.133333333333333</v>
          </cell>
          <cell r="BB83">
            <v>0.15244444444444444</v>
          </cell>
          <cell r="BC83">
            <v>0.15466666666666667</v>
          </cell>
          <cell r="BD83">
            <v>0.15688888888888888</v>
          </cell>
          <cell r="BE83">
            <v>0.15911111111111109</v>
          </cell>
          <cell r="BF83">
            <v>0.16133333333333336</v>
          </cell>
        </row>
        <row r="84">
          <cell r="AW84">
            <v>16.066666666666666</v>
          </cell>
          <cell r="AX84">
            <v>16.288888888888888</v>
          </cell>
          <cell r="AY84">
            <v>16.511111111111109</v>
          </cell>
          <cell r="AZ84">
            <v>16.733333333333331</v>
          </cell>
          <cell r="BA84">
            <v>18.197553680217588</v>
          </cell>
          <cell r="BB84">
            <v>0.16066666666666665</v>
          </cell>
          <cell r="BC84">
            <v>0.16288888888888889</v>
          </cell>
          <cell r="BD84">
            <v>0.16511111111111113</v>
          </cell>
          <cell r="BE84">
            <v>0.16733333333333331</v>
          </cell>
          <cell r="BF84">
            <v>0.17997899250128935</v>
          </cell>
        </row>
        <row r="85">
          <cell r="AW85">
            <v>16.892457902254161</v>
          </cell>
          <cell r="AX85">
            <v>18.184125903221524</v>
          </cell>
          <cell r="AY85">
            <v>18.776101319697844</v>
          </cell>
          <cell r="AZ85">
            <v>18.527585900134319</v>
          </cell>
          <cell r="BA85">
            <v>20.309701370959452</v>
          </cell>
          <cell r="BB85">
            <v>0.16891820334440094</v>
          </cell>
          <cell r="BC85">
            <v>0.18012030795253545</v>
          </cell>
          <cell r="BD85">
            <v>0.1852702821582288</v>
          </cell>
          <cell r="BE85">
            <v>0.18372061045001717</v>
          </cell>
          <cell r="BF85">
            <v>0.19902688065555096</v>
          </cell>
        </row>
        <row r="86">
          <cell r="AW86">
            <v>19.952204462297885</v>
          </cell>
          <cell r="AX86">
            <v>20.981432135679167</v>
          </cell>
          <cell r="AY86">
            <v>21.294556653963561</v>
          </cell>
          <cell r="AZ86">
            <v>21.268486491346891</v>
          </cell>
          <cell r="BA86">
            <v>22.42184906170132</v>
          </cell>
          <cell r="BB86">
            <v>0.19551856006632731</v>
          </cell>
          <cell r="BC86">
            <v>0.2049256385879823</v>
          </cell>
          <cell r="BD86">
            <v>0.20752653344466457</v>
          </cell>
          <cell r="BE86">
            <v>0.20805973097175834</v>
          </cell>
          <cell r="BF86">
            <v>0.21807476880981261</v>
          </cell>
        </row>
        <row r="87">
          <cell r="AW87">
            <v>23.011951022341613</v>
          </cell>
          <cell r="AX87">
            <v>23.778738368136811</v>
          </cell>
          <cell r="AY87">
            <v>23.813011988229281</v>
          </cell>
          <cell r="AZ87">
            <v>23.614670788911429</v>
          </cell>
          <cell r="BA87">
            <v>24.533996752443187</v>
          </cell>
          <cell r="BB87">
            <v>0.22211891678825371</v>
          </cell>
          <cell r="BC87">
            <v>0.22973096922342917</v>
          </cell>
          <cell r="BD87">
            <v>0.22978278473110036</v>
          </cell>
          <cell r="BE87">
            <v>0.22814670788911431</v>
          </cell>
          <cell r="BF87">
            <v>0.23712265696407422</v>
          </cell>
        </row>
        <row r="88">
          <cell r="AW88">
            <v>24.311111111111114</v>
          </cell>
          <cell r="AX88">
            <v>24.750619970228673</v>
          </cell>
          <cell r="AY88">
            <v>25.177630719813322</v>
          </cell>
          <cell r="AZ88">
            <v>25.151785599545185</v>
          </cell>
          <cell r="BA88">
            <v>25.62023464905165</v>
          </cell>
          <cell r="BB88">
            <v>0.23111111111111113</v>
          </cell>
          <cell r="BC88">
            <v>0.23550619970228676</v>
          </cell>
          <cell r="BD88">
            <v>0.23977630719813323</v>
          </cell>
          <cell r="BE88">
            <v>0.23951785599545186</v>
          </cell>
          <cell r="BF88">
            <v>0.2442023464905165</v>
          </cell>
        </row>
        <row r="89">
          <cell r="AW89">
            <v>25.155555555555559</v>
          </cell>
          <cell r="AX89">
            <v>25.589769949423456</v>
          </cell>
          <cell r="AY89">
            <v>25.98897971564385</v>
          </cell>
          <cell r="AZ89">
            <v>26.4</v>
          </cell>
          <cell r="BA89">
            <v>26.576029070912014</v>
          </cell>
          <cell r="BB89">
            <v>0.23555555555555557</v>
          </cell>
          <cell r="BC89">
            <v>0.23989769949423459</v>
          </cell>
          <cell r="BD89">
            <v>0.24388979715643852</v>
          </cell>
          <cell r="BE89">
            <v>0.248</v>
          </cell>
          <cell r="BF89">
            <v>0.24976029070912012</v>
          </cell>
        </row>
        <row r="90">
          <cell r="AW90">
            <v>25.981229942150939</v>
          </cell>
          <cell r="AX90">
            <v>26.400000000000002</v>
          </cell>
          <cell r="AY90">
            <v>26.8</v>
          </cell>
          <cell r="AZ90">
            <v>27.2</v>
          </cell>
          <cell r="BA90">
            <v>27.531823492772379</v>
          </cell>
          <cell r="BB90">
            <v>0.23981229942150939</v>
          </cell>
          <cell r="BC90">
            <v>0.24400000000000002</v>
          </cell>
          <cell r="BD90">
            <v>0.24800000000000003</v>
          </cell>
          <cell r="BE90">
            <v>0.252</v>
          </cell>
          <cell r="BF90">
            <v>0.25531823492772376</v>
          </cell>
        </row>
        <row r="91">
          <cell r="AW91">
            <v>26.8</v>
          </cell>
          <cell r="AX91">
            <v>27.200000000000003</v>
          </cell>
          <cell r="AY91">
            <v>27.600000000000005</v>
          </cell>
          <cell r="AZ91">
            <v>28</v>
          </cell>
          <cell r="BA91">
            <v>28.4</v>
          </cell>
          <cell r="BB91">
            <v>0.24400000000000002</v>
          </cell>
          <cell r="BC91">
            <v>0.24800000000000003</v>
          </cell>
          <cell r="BD91">
            <v>0.25200000000000006</v>
          </cell>
          <cell r="BE91">
            <v>0.25600000000000001</v>
          </cell>
          <cell r="BF91">
            <v>0.26</v>
          </cell>
        </row>
        <row r="92">
          <cell r="AW92">
            <v>27.6</v>
          </cell>
          <cell r="AX92">
            <v>28.000000000000004</v>
          </cell>
          <cell r="AY92">
            <v>28.400000000000006</v>
          </cell>
          <cell r="AZ92">
            <v>28.799999999999997</v>
          </cell>
          <cell r="BA92">
            <v>29.2</v>
          </cell>
          <cell r="BB92">
            <v>0.248</v>
          </cell>
          <cell r="BC92">
            <v>0.252</v>
          </cell>
          <cell r="BD92">
            <v>0.25600000000000001</v>
          </cell>
          <cell r="BE92">
            <v>0.26</v>
          </cell>
          <cell r="BF92">
            <v>0.26400000000000001</v>
          </cell>
        </row>
        <row r="93">
          <cell r="AW93">
            <v>28.400000000000002</v>
          </cell>
          <cell r="AX93">
            <v>28.800000000000004</v>
          </cell>
          <cell r="AY93">
            <v>29.200000000000006</v>
          </cell>
          <cell r="AZ93">
            <v>29.599999999999998</v>
          </cell>
          <cell r="BA93">
            <v>30</v>
          </cell>
          <cell r="BB93">
            <v>0.252</v>
          </cell>
          <cell r="BC93">
            <v>0.25600000000000001</v>
          </cell>
          <cell r="BD93">
            <v>0.26</v>
          </cell>
          <cell r="BE93">
            <v>0.26400000000000001</v>
          </cell>
          <cell r="BF93">
            <v>0.26800000000000002</v>
          </cell>
        </row>
        <row r="94">
          <cell r="AW94">
            <v>29.200000000000003</v>
          </cell>
          <cell r="AX94">
            <v>29.6</v>
          </cell>
          <cell r="AY94">
            <v>30.000000000000004</v>
          </cell>
          <cell r="AZ94">
            <v>30.4</v>
          </cell>
          <cell r="BA94">
            <v>31.335996674188387</v>
          </cell>
          <cell r="BB94">
            <v>0.25600000000000001</v>
          </cell>
          <cell r="BC94">
            <v>0.26</v>
          </cell>
          <cell r="BD94">
            <v>0.26400000000000001</v>
          </cell>
          <cell r="BE94">
            <v>0.26800000000000002</v>
          </cell>
          <cell r="BF94">
            <v>0.272893327790314</v>
          </cell>
        </row>
        <row r="95">
          <cell r="AW95">
            <v>30.087475516081387</v>
          </cell>
          <cell r="AX95">
            <v>31.412560412270121</v>
          </cell>
          <cell r="AY95">
            <v>32.341853038399876</v>
          </cell>
          <cell r="AZ95">
            <v>32.174179892191546</v>
          </cell>
          <cell r="BA95">
            <v>32.748490488249985</v>
          </cell>
          <cell r="BB95">
            <v>0.2602520751743207</v>
          </cell>
          <cell r="BC95">
            <v>0.26669052774272917</v>
          </cell>
          <cell r="BD95">
            <v>0.27056975506399977</v>
          </cell>
          <cell r="BE95">
            <v>0.27413208065039363</v>
          </cell>
          <cell r="BF95">
            <v>0.27791415081374998</v>
          </cell>
        </row>
        <row r="96">
          <cell r="AW96">
            <v>32.929326127458715</v>
          </cell>
          <cell r="AX96">
            <v>33.980216013279176</v>
          </cell>
          <cell r="AY96">
            <v>34.893020940282483</v>
          </cell>
          <cell r="AZ96">
            <v>35.175739613874001</v>
          </cell>
          <cell r="BA96">
            <v>34.788356169179131</v>
          </cell>
          <cell r="BB96">
            <v>0.27013600557972578</v>
          </cell>
          <cell r="BC96">
            <v>0.27538745878652027</v>
          </cell>
          <cell r="BD96">
            <v>0.27799999999999997</v>
          </cell>
          <cell r="BE96">
            <v>0.28295039287476692</v>
          </cell>
          <cell r="BF96">
            <v>0.2858391618028957</v>
          </cell>
        </row>
        <row r="97">
          <cell r="AW97">
            <v>35.771176738836047</v>
          </cell>
          <cell r="AX97">
            <v>36.547871614288226</v>
          </cell>
          <cell r="AY97">
            <v>36.774551499541786</v>
          </cell>
          <cell r="AZ97">
            <v>37.724697691280326</v>
          </cell>
          <cell r="BA97">
            <v>37.220024172730483</v>
          </cell>
          <cell r="BB97">
            <v>0.28001993598513086</v>
          </cell>
          <cell r="BC97">
            <v>0.28408438983031137</v>
          </cell>
          <cell r="BD97">
            <v>0.28799999999999998</v>
          </cell>
          <cell r="BE97">
            <v>0.29193523268460247</v>
          </cell>
          <cell r="BF97">
            <v>0.29557787794904478</v>
          </cell>
        </row>
        <row r="98">
          <cell r="AW98">
            <v>36.866666666666667</v>
          </cell>
          <cell r="AX98">
            <v>37.393707616127038</v>
          </cell>
          <cell r="AY98">
            <v>37.909504870035938</v>
          </cell>
          <cell r="AZ98">
            <v>38.413911449946021</v>
          </cell>
          <cell r="BA98">
            <v>38.903030303030306</v>
          </cell>
          <cell r="BB98">
            <v>0.29000000000000004</v>
          </cell>
          <cell r="BC98">
            <v>0.29395280712095279</v>
          </cell>
          <cell r="BD98">
            <v>0.29782128652526951</v>
          </cell>
          <cell r="BE98">
            <v>0.30160433587459518</v>
          </cell>
          <cell r="BF98">
            <v>0.30527272727272731</v>
          </cell>
        </row>
        <row r="99">
          <cell r="AW99">
            <v>37.6</v>
          </cell>
          <cell r="AX99">
            <v>38.120312837104002</v>
          </cell>
          <cell r="AY99">
            <v>38.6049830339417</v>
          </cell>
          <cell r="AZ99">
            <v>39.103030303030302</v>
          </cell>
          <cell r="BA99">
            <v>39.587878787878786</v>
          </cell>
          <cell r="BB99">
            <v>0.30000000000000004</v>
          </cell>
          <cell r="BC99">
            <v>0.30390234627828</v>
          </cell>
          <cell r="BD99">
            <v>0.30753737275456272</v>
          </cell>
          <cell r="BE99">
            <v>0.31127272727272726</v>
          </cell>
          <cell r="BF99">
            <v>0.31490909090909097</v>
          </cell>
        </row>
        <row r="100">
          <cell r="AW100">
            <v>38.312903250486308</v>
          </cell>
          <cell r="AX100">
            <v>38.81818181818182</v>
          </cell>
          <cell r="AY100">
            <v>39.300461197847454</v>
          </cell>
          <cell r="AZ100">
            <v>39.787878787878789</v>
          </cell>
          <cell r="BA100">
            <v>40.272727272727273</v>
          </cell>
          <cell r="BB100">
            <v>0.30984677437864733</v>
          </cell>
          <cell r="BC100">
            <v>0.31363636363636366</v>
          </cell>
          <cell r="BD100">
            <v>0.31725345898385593</v>
          </cell>
          <cell r="BE100">
            <v>0.32090909090909092</v>
          </cell>
          <cell r="BF100">
            <v>0.32454545454545458</v>
          </cell>
        </row>
        <row r="101">
          <cell r="AL101">
            <v>0</v>
          </cell>
          <cell r="AM101">
            <v>0</v>
          </cell>
          <cell r="AN101">
            <v>0</v>
          </cell>
          <cell r="AW101">
            <v>39.018181818181823</v>
          </cell>
          <cell r="AX101">
            <v>39.5030303030303</v>
          </cell>
          <cell r="AY101">
            <v>39.987878787878785</v>
          </cell>
          <cell r="AZ101">
            <v>40.472727272727276</v>
          </cell>
          <cell r="BA101">
            <v>40.957575757575754</v>
          </cell>
          <cell r="BB101">
            <v>0.31963636363636366</v>
          </cell>
          <cell r="BC101">
            <v>0.32327272727272732</v>
          </cell>
          <cell r="BD101">
            <v>0.32690909090909087</v>
          </cell>
          <cell r="BE101">
            <v>0.33054545454545453</v>
          </cell>
          <cell r="BF101">
            <v>0.33418181818181825</v>
          </cell>
        </row>
        <row r="102">
          <cell r="AL102">
            <v>0</v>
          </cell>
          <cell r="AM102">
            <v>0</v>
          </cell>
          <cell r="AN102">
            <v>0</v>
          </cell>
          <cell r="AW102">
            <v>39.703030303030303</v>
          </cell>
          <cell r="AX102">
            <v>40.187878787878788</v>
          </cell>
          <cell r="AY102">
            <v>40.672727272727272</v>
          </cell>
          <cell r="AZ102">
            <v>41.157575757575756</v>
          </cell>
          <cell r="BA102">
            <v>41.642424242424241</v>
          </cell>
          <cell r="BB102">
            <v>0.32927272727272722</v>
          </cell>
          <cell r="BC102">
            <v>0.33290909090909099</v>
          </cell>
          <cell r="BD102">
            <v>0.33654545454545454</v>
          </cell>
          <cell r="BE102">
            <v>0.3401818181818182</v>
          </cell>
          <cell r="BF102">
            <v>0.34381818181818186</v>
          </cell>
        </row>
        <row r="103">
          <cell r="AL103">
            <v>0</v>
          </cell>
          <cell r="AM103">
            <v>0</v>
          </cell>
          <cell r="AN103">
            <v>0</v>
          </cell>
          <cell r="AW103">
            <v>40.38787878787879</v>
          </cell>
          <cell r="AX103">
            <v>40.872727272727275</v>
          </cell>
          <cell r="AY103">
            <v>41.357575757575759</v>
          </cell>
          <cell r="AZ103">
            <v>41.850044376558849</v>
          </cell>
          <cell r="BA103">
            <v>42.327272727272728</v>
          </cell>
          <cell r="BB103">
            <v>0.33890909090909088</v>
          </cell>
          <cell r="BC103">
            <v>0.3425454545454546</v>
          </cell>
          <cell r="BD103">
            <v>0.34618181818181815</v>
          </cell>
          <cell r="BE103">
            <v>0.35004678584221999</v>
          </cell>
          <cell r="BF103">
            <v>0.35345454545454547</v>
          </cell>
        </row>
        <row r="104">
          <cell r="AL104">
            <v>0</v>
          </cell>
          <cell r="AM104">
            <v>0</v>
          </cell>
          <cell r="AN104">
            <v>0</v>
          </cell>
          <cell r="AW104">
            <v>41.072727272727271</v>
          </cell>
          <cell r="AX104">
            <v>41.557575757575762</v>
          </cell>
          <cell r="AY104">
            <v>42.042424242424246</v>
          </cell>
          <cell r="AZ104">
            <v>42.548085821648336</v>
          </cell>
          <cell r="BA104">
            <v>43.012121212121215</v>
          </cell>
          <cell r="BB104">
            <v>0.34854545454545455</v>
          </cell>
          <cell r="BC104">
            <v>0.35218181818181821</v>
          </cell>
          <cell r="BD104">
            <v>0.35581818181818181</v>
          </cell>
          <cell r="BE104">
            <v>0.36007893828581372</v>
          </cell>
          <cell r="BF104">
            <v>0.36309090909090913</v>
          </cell>
        </row>
        <row r="105">
          <cell r="AL105">
            <v>34384839.997159153</v>
          </cell>
          <cell r="AM105">
            <v>44641801.608448423</v>
          </cell>
          <cell r="AN105">
            <v>1592.5685790461866</v>
          </cell>
          <cell r="AW105">
            <v>41.769569615566063</v>
          </cell>
          <cell r="AX105">
            <v>42.302485833266594</v>
          </cell>
          <cell r="AY105">
            <v>42.798792379551593</v>
          </cell>
          <cell r="AZ105">
            <v>43.246127266737822</v>
          </cell>
          <cell r="BA105">
            <v>43.804065889658716</v>
          </cell>
          <cell r="BB105">
            <v>0.3585416339215271</v>
          </cell>
          <cell r="BC105">
            <v>0.36362002954345235</v>
          </cell>
          <cell r="BD105">
            <v>0.36760013502291139</v>
          </cell>
          <cell r="BE105">
            <v>0.3701110907294074</v>
          </cell>
          <cell r="BF105">
            <v>0.37594015850794327</v>
          </cell>
        </row>
        <row r="106">
          <cell r="AL106">
            <v>217677231.26312512</v>
          </cell>
          <cell r="AM106">
            <v>249859042.054804</v>
          </cell>
          <cell r="AN106">
            <v>5558.6769260451001</v>
          </cell>
          <cell r="AW106">
            <v>42.643403704233677</v>
          </cell>
          <cell r="AX106">
            <v>43.127272727272732</v>
          </cell>
          <cell r="AY106">
            <v>43.626644899222541</v>
          </cell>
          <cell r="AZ106">
            <v>44.096969696969701</v>
          </cell>
          <cell r="BA106">
            <v>44.59898883165215</v>
          </cell>
          <cell r="BB106">
            <v>0.37384756567246497</v>
          </cell>
          <cell r="BC106">
            <v>0.37745454545454543</v>
          </cell>
          <cell r="BD106">
            <v>0.38152661970394897</v>
          </cell>
          <cell r="BE106">
            <v>0.38472727272727275</v>
          </cell>
          <cell r="BF106">
            <v>0.38887875585865533</v>
          </cell>
        </row>
        <row r="107">
          <cell r="AL107">
            <v>1138898372.0423827</v>
          </cell>
          <cell r="AM107">
            <v>875019399.41280651</v>
          </cell>
          <cell r="AN107">
            <v>21578.530253165765</v>
          </cell>
          <cell r="AW107">
            <v>43.527272727272731</v>
          </cell>
          <cell r="AX107">
            <v>44.012121212121215</v>
          </cell>
          <cell r="AY107">
            <v>44.496969696969693</v>
          </cell>
          <cell r="AZ107">
            <v>44.981818181818184</v>
          </cell>
          <cell r="BA107">
            <v>45.448964902410218</v>
          </cell>
          <cell r="BB107">
            <v>0.3894545454545455</v>
          </cell>
          <cell r="BC107">
            <v>0.3930909090909091</v>
          </cell>
          <cell r="BD107">
            <v>0.39672727272727271</v>
          </cell>
          <cell r="BE107">
            <v>0.40036363636363642</v>
          </cell>
          <cell r="BF107">
            <v>0.40386723676807662</v>
          </cell>
        </row>
        <row r="108">
          <cell r="AL108">
            <v>5527379280.2953835</v>
          </cell>
          <cell r="AM108">
            <v>4198610356.2214823</v>
          </cell>
          <cell r="AN108">
            <v>83563.118361528323</v>
          </cell>
          <cell r="AW108">
            <v>44.412121212121214</v>
          </cell>
          <cell r="AX108">
            <v>44.896969696969698</v>
          </cell>
          <cell r="AY108">
            <v>45.381563379689361</v>
          </cell>
          <cell r="AZ108">
            <v>45.849414189032274</v>
          </cell>
          <cell r="BA108">
            <v>46.31111111111111</v>
          </cell>
          <cell r="BB108">
            <v>0.40509090909090911</v>
          </cell>
          <cell r="BC108">
            <v>0.40872727272727277</v>
          </cell>
          <cell r="BD108">
            <v>0.41236172534767024</v>
          </cell>
          <cell r="BE108">
            <v>0.41587060641774209</v>
          </cell>
          <cell r="BF108">
            <v>0.41933333333333334</v>
          </cell>
        </row>
        <row r="109">
          <cell r="AL109">
            <v>16658291849.980986</v>
          </cell>
          <cell r="AM109">
            <v>9345896920.1080246</v>
          </cell>
          <cell r="AN109">
            <v>203431.81530556976</v>
          </cell>
          <cell r="AW109">
            <v>45.296969696969697</v>
          </cell>
          <cell r="AX109">
            <v>45.781818181818181</v>
          </cell>
          <cell r="AY109">
            <v>46.265554686647995</v>
          </cell>
          <cell r="AZ109">
            <v>46.708990465575219</v>
          </cell>
          <cell r="BA109">
            <v>47.155555555555551</v>
          </cell>
          <cell r="BB109">
            <v>0.42072727272727273</v>
          </cell>
          <cell r="BC109">
            <v>0.42436363636363639</v>
          </cell>
          <cell r="BD109">
            <v>0.42799166014986001</v>
          </cell>
          <cell r="BE109">
            <v>0.43131742849181409</v>
          </cell>
          <cell r="BF109">
            <v>0.4346666666666667</v>
          </cell>
        </row>
        <row r="110">
          <cell r="AL110">
            <v>30851868991.318756</v>
          </cell>
          <cell r="AM110">
            <v>27162079380.733612</v>
          </cell>
          <cell r="AN110">
            <v>445179.82145555556</v>
          </cell>
          <cell r="AW110">
            <v>46.18120652791233</v>
          </cell>
          <cell r="AX110">
            <v>46.657168935822689</v>
          </cell>
          <cell r="AY110">
            <v>47.111111111111107</v>
          </cell>
          <cell r="AZ110">
            <v>47.555555555555557</v>
          </cell>
          <cell r="BA110">
            <v>48</v>
          </cell>
          <cell r="BB110">
            <v>0.43635904895934252</v>
          </cell>
          <cell r="BC110">
            <v>0.43992876701867017</v>
          </cell>
          <cell r="BD110">
            <v>0.44333333333333336</v>
          </cell>
          <cell r="BE110">
            <v>0.44666666666666666</v>
          </cell>
          <cell r="BF110">
            <v>0.45</v>
          </cell>
        </row>
        <row r="111">
          <cell r="AL111">
            <v>60647539009.93264</v>
          </cell>
          <cell r="AM111">
            <v>69247160106.221664</v>
          </cell>
          <cell r="AN111">
            <v>919951.11002740043</v>
          </cell>
          <cell r="AW111">
            <v>47.052073783605969</v>
          </cell>
          <cell r="AX111">
            <v>47.511111111111113</v>
          </cell>
          <cell r="AY111">
            <v>47.955555555555549</v>
          </cell>
          <cell r="AZ111">
            <v>48.4</v>
          </cell>
          <cell r="BA111">
            <v>48.844444444444441</v>
          </cell>
          <cell r="BB111">
            <v>0.45189055337704481</v>
          </cell>
          <cell r="BC111">
            <v>0.45533333333333337</v>
          </cell>
          <cell r="BD111">
            <v>0.45866666666666667</v>
          </cell>
          <cell r="BE111">
            <v>0.46199999999999997</v>
          </cell>
          <cell r="BF111">
            <v>0.46533333333333332</v>
          </cell>
        </row>
        <row r="112">
          <cell r="AL112">
            <v>101900279513.76097</v>
          </cell>
          <cell r="AM112">
            <v>120448037208.11115</v>
          </cell>
          <cell r="AN112">
            <v>1877116.8886227864</v>
          </cell>
          <cell r="AW112">
            <v>47.911111111111111</v>
          </cell>
          <cell r="AX112">
            <v>48.355555555555554</v>
          </cell>
          <cell r="AY112">
            <v>48.800000000000004</v>
          </cell>
          <cell r="AZ112">
            <v>49.244444444444447</v>
          </cell>
          <cell r="BA112">
            <v>49.688888888888883</v>
          </cell>
          <cell r="BB112">
            <v>0.46733333333333332</v>
          </cell>
          <cell r="BC112">
            <v>0.47066666666666673</v>
          </cell>
          <cell r="BD112">
            <v>0.47400000000000003</v>
          </cell>
          <cell r="BE112">
            <v>0.47733333333333333</v>
          </cell>
          <cell r="BF112">
            <v>0.48066666666666669</v>
          </cell>
        </row>
        <row r="113">
          <cell r="AL113">
            <v>118237058165.34322</v>
          </cell>
          <cell r="AM113">
            <v>133266161319.60741</v>
          </cell>
          <cell r="AN113">
            <v>5886851.2203493845</v>
          </cell>
          <cell r="AW113">
            <v>48.755555555555567</v>
          </cell>
          <cell r="AX113">
            <v>49.199999999999996</v>
          </cell>
          <cell r="AY113">
            <v>49.644444444444453</v>
          </cell>
          <cell r="AZ113">
            <v>50.088888888888889</v>
          </cell>
          <cell r="BA113">
            <v>50.533333333333331</v>
          </cell>
          <cell r="BB113">
            <v>0.48266666666666669</v>
          </cell>
          <cell r="BC113">
            <v>0.48599999999999999</v>
          </cell>
          <cell r="BD113">
            <v>0.48933333333333334</v>
          </cell>
          <cell r="BE113">
            <v>0.4926666666666667</v>
          </cell>
          <cell r="BF113">
            <v>0.49600000000000005</v>
          </cell>
        </row>
        <row r="114">
          <cell r="AL114">
            <v>118237058165.34322</v>
          </cell>
          <cell r="AM114">
            <v>133266161319.60741</v>
          </cell>
          <cell r="AN114">
            <v>18911367.480232924</v>
          </cell>
          <cell r="AW114">
            <v>49.599999999999994</v>
          </cell>
          <cell r="AX114">
            <v>50.05043823570329</v>
          </cell>
          <cell r="AY114">
            <v>50.507246751439617</v>
          </cell>
          <cell r="AZ114">
            <v>50.935795072288983</v>
          </cell>
          <cell r="BA114">
            <v>51.380214408137341</v>
          </cell>
          <cell r="BB114">
            <v>0.49799999999999994</v>
          </cell>
          <cell r="BC114">
            <v>0.50151314707109873</v>
          </cell>
          <cell r="BD114">
            <v>0.50521740254318848</v>
          </cell>
          <cell r="BE114">
            <v>0.50807385216866952</v>
          </cell>
          <cell r="BF114">
            <v>0.51140643224412052</v>
          </cell>
        </row>
        <row r="115">
          <cell r="AL115">
            <v>118237058165.34322</v>
          </cell>
          <cell r="AM115">
            <v>133266161319.60741</v>
          </cell>
          <cell r="AN115">
            <v>31935883.740116462</v>
          </cell>
          <cell r="AW115">
            <v>50.508409324557149</v>
          </cell>
          <cell r="AX115">
            <v>50.93800174623567</v>
          </cell>
          <cell r="AY115">
            <v>51.397860869249783</v>
          </cell>
          <cell r="AZ115">
            <v>51.802498255972687</v>
          </cell>
          <cell r="BA115">
            <v>52.345569782956865</v>
          </cell>
          <cell r="BB115">
            <v>0.5152522797367145</v>
          </cell>
          <cell r="BC115">
            <v>0.51814005238707028</v>
          </cell>
          <cell r="BD115">
            <v>0.52193582607749345</v>
          </cell>
          <cell r="BE115">
            <v>0.52407494767918072</v>
          </cell>
          <cell r="BF115">
            <v>0.53036709348870603</v>
          </cell>
        </row>
        <row r="116">
          <cell r="AL116">
            <v>118237058165.34322</v>
          </cell>
          <cell r="AM116">
            <v>133266161319.60741</v>
          </cell>
          <cell r="AN116">
            <v>44960400</v>
          </cell>
          <cell r="AW116">
            <v>51.507070707070703</v>
          </cell>
          <cell r="AX116">
            <v>51.951515151515153</v>
          </cell>
          <cell r="AY116">
            <v>52.395959595959596</v>
          </cell>
          <cell r="AZ116">
            <v>52.840404040404039</v>
          </cell>
          <cell r="BA116">
            <v>53.310925157776381</v>
          </cell>
          <cell r="BB116">
            <v>0.53521212121212125</v>
          </cell>
          <cell r="BC116">
            <v>0.53854545454545455</v>
          </cell>
          <cell r="BD116">
            <v>0.54187878787878785</v>
          </cell>
          <cell r="BE116">
            <v>0.54521212121212126</v>
          </cell>
          <cell r="BF116">
            <v>0.54932775473329154</v>
          </cell>
        </row>
        <row r="117">
          <cell r="AW117">
            <v>52.569696969696963</v>
          </cell>
          <cell r="AX117">
            <v>53.014141414141413</v>
          </cell>
          <cell r="AY117">
            <v>53.458585858585856</v>
          </cell>
          <cell r="AZ117">
            <v>53.903030303030306</v>
          </cell>
          <cell r="BA117">
            <v>54.347474747474749</v>
          </cell>
          <cell r="BB117">
            <v>0.55709090909090908</v>
          </cell>
          <cell r="BC117">
            <v>0.56042424242424249</v>
          </cell>
          <cell r="BD117">
            <v>0.56375757575757579</v>
          </cell>
          <cell r="BE117">
            <v>0.56709090909090909</v>
          </cell>
          <cell r="BF117">
            <v>0.5704242424242425</v>
          </cell>
        </row>
        <row r="118">
          <cell r="AW118">
            <v>53.632323232323223</v>
          </cell>
          <cell r="AX118">
            <v>54.07676767676768</v>
          </cell>
          <cell r="AY118">
            <v>54.521212121212116</v>
          </cell>
          <cell r="AZ118">
            <v>54.965656565656566</v>
          </cell>
          <cell r="BA118">
            <v>55.410101010101016</v>
          </cell>
          <cell r="BB118">
            <v>0.57896969696969702</v>
          </cell>
          <cell r="BC118">
            <v>0.58230303030303043</v>
          </cell>
          <cell r="BD118">
            <v>0.58563636363636362</v>
          </cell>
          <cell r="BE118">
            <v>0.58896969696969692</v>
          </cell>
          <cell r="BF118">
            <v>0.59230303030303033</v>
          </cell>
        </row>
        <row r="119">
          <cell r="AW119">
            <v>54.694949494949498</v>
          </cell>
          <cell r="AX119">
            <v>55.139393939393941</v>
          </cell>
          <cell r="AY119">
            <v>55.583838383838376</v>
          </cell>
          <cell r="AZ119">
            <v>56.025762867728929</v>
          </cell>
          <cell r="BA119">
            <v>56.458591430487424</v>
          </cell>
          <cell r="BB119">
            <v>0.60084848484848485</v>
          </cell>
          <cell r="BC119">
            <v>0.60418181818181826</v>
          </cell>
          <cell r="BD119">
            <v>0.60751515151515156</v>
          </cell>
          <cell r="BE119">
            <v>0.61082958514433061</v>
          </cell>
          <cell r="BF119">
            <v>0.61407579936501933</v>
          </cell>
        </row>
        <row r="120">
          <cell r="AW120">
            <v>55.757575757575765</v>
          </cell>
          <cell r="AX120">
            <v>56.202020202020208</v>
          </cell>
          <cell r="AY120">
            <v>56.646464646464644</v>
          </cell>
          <cell r="AZ120">
            <v>57.083627683785728</v>
          </cell>
          <cell r="BA120">
            <v>57.501165501165495</v>
          </cell>
          <cell r="BB120">
            <v>0.62272727272727268</v>
          </cell>
          <cell r="BC120">
            <v>0.6260606060606061</v>
          </cell>
          <cell r="BD120">
            <v>0.62939393939393939</v>
          </cell>
          <cell r="BE120">
            <v>0.63267266217384766</v>
          </cell>
          <cell r="BF120">
            <v>0.63580419580419578</v>
          </cell>
        </row>
        <row r="121">
          <cell r="AW121">
            <v>56.820202020202025</v>
          </cell>
          <cell r="AX121">
            <v>57.259115303549308</v>
          </cell>
          <cell r="AY121">
            <v>57.708935077875218</v>
          </cell>
          <cell r="AZ121">
            <v>58.119347319347312</v>
          </cell>
          <cell r="BA121">
            <v>58.529603729603728</v>
          </cell>
          <cell r="BB121">
            <v>0.64460606060606052</v>
          </cell>
          <cell r="BC121">
            <v>0.64789791023116527</v>
          </cell>
          <cell r="BD121">
            <v>0.65127155853860952</v>
          </cell>
          <cell r="BE121">
            <v>0.65434965034965042</v>
          </cell>
          <cell r="BF121">
            <v>0.6574265734265734</v>
          </cell>
        </row>
        <row r="122">
          <cell r="AW122">
            <v>57.882828282828285</v>
          </cell>
          <cell r="AX122">
            <v>58.311515762172469</v>
          </cell>
          <cell r="AY122">
            <v>58.737432955817169</v>
          </cell>
          <cell r="AZ122">
            <v>59.147785547785546</v>
          </cell>
          <cell r="BA122">
            <v>59.558041958041962</v>
          </cell>
          <cell r="BB122">
            <v>0.66648484848484846</v>
          </cell>
          <cell r="BC122">
            <v>0.66970000457992984</v>
          </cell>
          <cell r="BD122">
            <v>0.67289438353226505</v>
          </cell>
          <cell r="BE122">
            <v>0.67597202797202793</v>
          </cell>
          <cell r="BF122">
            <v>0.67904895104895113</v>
          </cell>
        </row>
        <row r="123">
          <cell r="AW123">
            <v>58.931269358400897</v>
          </cell>
          <cell r="AX123">
            <v>59.355710955710954</v>
          </cell>
          <cell r="AY123">
            <v>59.765930833759128</v>
          </cell>
          <cell r="AZ123">
            <v>60.176223776223779</v>
          </cell>
          <cell r="BA123">
            <v>60.586480186480188</v>
          </cell>
          <cell r="BB123">
            <v>0.68825724746073402</v>
          </cell>
          <cell r="BC123">
            <v>0.69144055944055949</v>
          </cell>
          <cell r="BD123">
            <v>0.69451720852592069</v>
          </cell>
          <cell r="BE123">
            <v>0.69759440559440555</v>
          </cell>
          <cell r="BF123">
            <v>0.70067132867132864</v>
          </cell>
        </row>
        <row r="124">
          <cell r="AW124">
            <v>59.97272400581727</v>
          </cell>
          <cell r="AX124">
            <v>60.38414918414918</v>
          </cell>
          <cell r="AY124">
            <v>60.752026230690106</v>
          </cell>
          <cell r="AZ124">
            <v>61.204662004662005</v>
          </cell>
          <cell r="BA124">
            <v>61.614918414918414</v>
          </cell>
          <cell r="BB124">
            <v>0.70995095094374872</v>
          </cell>
          <cell r="BC124">
            <v>0.71306293706293711</v>
          </cell>
          <cell r="BD124">
            <v>0.71486847922839536</v>
          </cell>
          <cell r="BE124">
            <v>0.71921678321678317</v>
          </cell>
          <cell r="BF124">
            <v>0.72229370629370626</v>
          </cell>
        </row>
        <row r="125">
          <cell r="AW125">
            <v>60.844743109125702</v>
          </cell>
          <cell r="AX125">
            <v>61.283585191845724</v>
          </cell>
          <cell r="AY125">
            <v>61.67111308558205</v>
          </cell>
          <cell r="AZ125">
            <v>62.197973238644572</v>
          </cell>
          <cell r="BA125">
            <v>62.643356643356647</v>
          </cell>
          <cell r="BB125">
            <v>0.72688075481223258</v>
          </cell>
          <cell r="BC125">
            <v>0.73081524806306408</v>
          </cell>
          <cell r="BD125">
            <v>0.73321031564438455</v>
          </cell>
          <cell r="BE125">
            <v>0.73978535100549103</v>
          </cell>
          <cell r="BF125">
            <v>0.74391608391608399</v>
          </cell>
        </row>
        <row r="126">
          <cell r="AW126">
            <v>61.53846153846154</v>
          </cell>
          <cell r="AX126">
            <v>61.987641539401586</v>
          </cell>
          <cell r="AY126">
            <v>62.564102564102569</v>
          </cell>
          <cell r="AZ126">
            <v>63.076923076923073</v>
          </cell>
          <cell r="BA126">
            <v>63.491271194768331</v>
          </cell>
          <cell r="BB126">
            <v>0.73846153846153861</v>
          </cell>
          <cell r="BC126">
            <v>0.74270616925897048</v>
          </cell>
          <cell r="BD126">
            <v>0.75076923076923074</v>
          </cell>
          <cell r="BE126">
            <v>0.75692307692307692</v>
          </cell>
          <cell r="BF126">
            <v>0.76012275122766537</v>
          </cell>
        </row>
        <row r="127">
          <cell r="AW127">
            <v>62.051282051282051</v>
          </cell>
          <cell r="AX127">
            <v>62.564102564102569</v>
          </cell>
          <cell r="AY127">
            <v>63.07692307692308</v>
          </cell>
          <cell r="AZ127">
            <v>63.589743589743591</v>
          </cell>
          <cell r="BA127">
            <v>64.102564102564102</v>
          </cell>
          <cell r="BB127">
            <v>0.74461538461538468</v>
          </cell>
          <cell r="BC127">
            <v>0.75076923076923086</v>
          </cell>
          <cell r="BD127">
            <v>0.75692307692307703</v>
          </cell>
          <cell r="BE127">
            <v>0.7630769230769231</v>
          </cell>
          <cell r="BF127">
            <v>0.76923076923076927</v>
          </cell>
        </row>
        <row r="128">
          <cell r="AW128">
            <v>62.564102564102569</v>
          </cell>
          <cell r="AX128">
            <v>63.07692307692308</v>
          </cell>
          <cell r="AY128">
            <v>63.589743589743591</v>
          </cell>
          <cell r="AZ128">
            <v>64.102564102564102</v>
          </cell>
          <cell r="BA128">
            <v>64.615384615384613</v>
          </cell>
          <cell r="BB128">
            <v>0.75076923076923074</v>
          </cell>
          <cell r="BC128">
            <v>0.75692307692307692</v>
          </cell>
          <cell r="BD128">
            <v>0.7630769230769231</v>
          </cell>
          <cell r="BE128">
            <v>0.76923076923076916</v>
          </cell>
          <cell r="BF128">
            <v>0.77538461538461534</v>
          </cell>
        </row>
        <row r="129">
          <cell r="AW129">
            <v>63.076923076923073</v>
          </cell>
          <cell r="AX129">
            <v>63.589743589743591</v>
          </cell>
          <cell r="AY129">
            <v>64.102564102564102</v>
          </cell>
          <cell r="AZ129">
            <v>64.615384615384613</v>
          </cell>
          <cell r="BA129">
            <v>65.128205128205124</v>
          </cell>
          <cell r="BB129">
            <v>0.75692307692307692</v>
          </cell>
          <cell r="BC129">
            <v>0.7630769230769231</v>
          </cell>
          <cell r="BD129">
            <v>0.76923076923076927</v>
          </cell>
          <cell r="BE129">
            <v>0.77538461538461534</v>
          </cell>
          <cell r="BF129">
            <v>0.78153846153846152</v>
          </cell>
        </row>
        <row r="130">
          <cell r="AW130">
            <v>63.589743589743584</v>
          </cell>
          <cell r="AX130">
            <v>64.102564102564102</v>
          </cell>
          <cell r="AY130">
            <v>64.615384615384613</v>
          </cell>
          <cell r="AZ130">
            <v>65.128205128205124</v>
          </cell>
          <cell r="BA130">
            <v>65.641025641025635</v>
          </cell>
          <cell r="BB130">
            <v>0.7630769230769231</v>
          </cell>
          <cell r="BC130">
            <v>0.76923076923076916</v>
          </cell>
          <cell r="BD130">
            <v>0.77538461538461534</v>
          </cell>
          <cell r="BE130">
            <v>0.78153846153846152</v>
          </cell>
          <cell r="BF130">
            <v>0.78769230769230769</v>
          </cell>
        </row>
        <row r="131">
          <cell r="AW131">
            <v>64.102564102564102</v>
          </cell>
          <cell r="AX131">
            <v>64.615384615384613</v>
          </cell>
          <cell r="AY131">
            <v>65.128205128205124</v>
          </cell>
          <cell r="AZ131">
            <v>65.641025641025635</v>
          </cell>
          <cell r="BA131">
            <v>66.147687629468024</v>
          </cell>
          <cell r="BB131">
            <v>0.76923076923076927</v>
          </cell>
          <cell r="BC131">
            <v>0.77538461538461534</v>
          </cell>
          <cell r="BD131">
            <v>0.78153846153846152</v>
          </cell>
          <cell r="BE131">
            <v>0.78769230769230758</v>
          </cell>
          <cell r="BF131">
            <v>0.79377225155361641</v>
          </cell>
        </row>
        <row r="132">
          <cell r="AW132">
            <v>64.615384615384613</v>
          </cell>
          <cell r="AX132">
            <v>65.128205128205124</v>
          </cell>
          <cell r="AY132">
            <v>65.641025641025635</v>
          </cell>
          <cell r="AZ132">
            <v>66.153846153846146</v>
          </cell>
          <cell r="BA132">
            <v>66.521162295489319</v>
          </cell>
          <cell r="BB132">
            <v>0.77538461538461545</v>
          </cell>
          <cell r="BC132">
            <v>0.78153846153846152</v>
          </cell>
          <cell r="BD132">
            <v>0.78769230769230769</v>
          </cell>
          <cell r="BE132">
            <v>0.79384615384615376</v>
          </cell>
          <cell r="BF132">
            <v>0.79825394754587187</v>
          </cell>
        </row>
        <row r="133">
          <cell r="AW133">
            <v>64.797235885459088</v>
          </cell>
          <cell r="AX133">
            <v>65.641025641025649</v>
          </cell>
          <cell r="AY133">
            <v>66.15384615384616</v>
          </cell>
          <cell r="AZ133">
            <v>66.558306839767226</v>
          </cell>
          <cell r="BA133">
            <v>66.666666666666671</v>
          </cell>
          <cell r="BB133">
            <v>0.77756683062550924</v>
          </cell>
          <cell r="BC133">
            <v>0.78769230769230769</v>
          </cell>
          <cell r="BD133">
            <v>0.79384615384615387</v>
          </cell>
          <cell r="BE133">
            <v>0.79869968207720676</v>
          </cell>
          <cell r="BF133">
            <v>0.8</v>
          </cell>
        </row>
        <row r="134">
          <cell r="AW134">
            <v>64.847761041707955</v>
          </cell>
          <cell r="AX134">
            <v>66.15384615384616</v>
          </cell>
          <cell r="AY134">
            <v>66.557620657731789</v>
          </cell>
          <cell r="AZ134">
            <v>66.635997699596373</v>
          </cell>
          <cell r="BA134">
            <v>66.666666666666671</v>
          </cell>
          <cell r="BB134">
            <v>0.77817313250049547</v>
          </cell>
          <cell r="BC134">
            <v>0.79384615384615387</v>
          </cell>
          <cell r="BD134">
            <v>0.79869144789278146</v>
          </cell>
          <cell r="BE134">
            <v>0.79963197239515649</v>
          </cell>
          <cell r="BF134">
            <v>0.8</v>
          </cell>
        </row>
        <row r="135">
          <cell r="AW135">
            <v>64.898286197956807</v>
          </cell>
          <cell r="AX135">
            <v>66.482402164656079</v>
          </cell>
          <cell r="AY135">
            <v>66.666666666666671</v>
          </cell>
          <cell r="AZ135">
            <v>66.666666666666671</v>
          </cell>
          <cell r="BA135">
            <v>66.666666666666671</v>
          </cell>
          <cell r="BB135">
            <v>0.77877943437548169</v>
          </cell>
          <cell r="BC135">
            <v>0.79778882597587297</v>
          </cell>
          <cell r="BD135">
            <v>0.8</v>
          </cell>
          <cell r="BE135">
            <v>0.8</v>
          </cell>
          <cell r="BF135">
            <v>0.8</v>
          </cell>
        </row>
        <row r="136">
          <cell r="AW136">
            <v>64.94881135420566</v>
          </cell>
          <cell r="AX136">
            <v>66.487666864713532</v>
          </cell>
          <cell r="AY136">
            <v>66.666666666666671</v>
          </cell>
          <cell r="AZ136">
            <v>66.666666666666671</v>
          </cell>
          <cell r="BA136">
            <v>66.666666666666671</v>
          </cell>
          <cell r="BB136">
            <v>0.77938573625046792</v>
          </cell>
          <cell r="BC136">
            <v>0.79785200237656229</v>
          </cell>
          <cell r="BD136">
            <v>0.8</v>
          </cell>
          <cell r="BE136">
            <v>0.8</v>
          </cell>
          <cell r="BF136">
            <v>0.8</v>
          </cell>
        </row>
        <row r="137">
          <cell r="AW137">
            <v>64.999336510454512</v>
          </cell>
          <cell r="AX137">
            <v>66.49293156477097</v>
          </cell>
          <cell r="AY137">
            <v>66.666666666666671</v>
          </cell>
          <cell r="AZ137">
            <v>66.666666666666671</v>
          </cell>
          <cell r="BA137">
            <v>66.666666666666671</v>
          </cell>
          <cell r="BB137">
            <v>0.77999203812545415</v>
          </cell>
          <cell r="BC137">
            <v>0.7979151787772516</v>
          </cell>
          <cell r="BD137">
            <v>0.8</v>
          </cell>
          <cell r="BE137">
            <v>0.8</v>
          </cell>
          <cell r="BF137">
            <v>0.8</v>
          </cell>
        </row>
        <row r="138">
          <cell r="AW138">
            <v>65.049861666703364</v>
          </cell>
          <cell r="AX138">
            <v>66.498196264828422</v>
          </cell>
          <cell r="AY138">
            <v>66.666666666666671</v>
          </cell>
          <cell r="AZ138">
            <v>66.666666666666671</v>
          </cell>
          <cell r="BA138">
            <v>66.666666666666671</v>
          </cell>
          <cell r="BB138">
            <v>0.78059834000044037</v>
          </cell>
          <cell r="BC138">
            <v>0.79797835517794091</v>
          </cell>
          <cell r="BD138">
            <v>0.8</v>
          </cell>
          <cell r="BE138">
            <v>0.8</v>
          </cell>
          <cell r="BF138">
            <v>0.8</v>
          </cell>
        </row>
        <row r="139">
          <cell r="AW139">
            <v>65.100386822952217</v>
          </cell>
          <cell r="AX139">
            <v>66.503460964885861</v>
          </cell>
          <cell r="AY139">
            <v>66.666666666666671</v>
          </cell>
          <cell r="AZ139">
            <v>66.666666666666671</v>
          </cell>
          <cell r="BA139">
            <v>66.666666666666671</v>
          </cell>
          <cell r="BB139">
            <v>0.7812046418754266</v>
          </cell>
          <cell r="BC139">
            <v>0.79804153157863034</v>
          </cell>
          <cell r="BD139">
            <v>0.8</v>
          </cell>
          <cell r="BE139">
            <v>0.8</v>
          </cell>
          <cell r="BF139">
            <v>0.8</v>
          </cell>
        </row>
        <row r="140">
          <cell r="AW140">
            <v>65.150911979201069</v>
          </cell>
          <cell r="AX140">
            <v>66.508725664943313</v>
          </cell>
          <cell r="AY140">
            <v>66.666666666666671</v>
          </cell>
          <cell r="AZ140">
            <v>66.666666666666671</v>
          </cell>
          <cell r="BA140">
            <v>66.666666666666671</v>
          </cell>
          <cell r="BB140">
            <v>0.78181094375041293</v>
          </cell>
          <cell r="BC140">
            <v>0.79810470797931965</v>
          </cell>
          <cell r="BD140">
            <v>0.8</v>
          </cell>
          <cell r="BE140">
            <v>0.8</v>
          </cell>
          <cell r="BF140">
            <v>0.8</v>
          </cell>
        </row>
        <row r="141">
          <cell r="AW141">
            <v>65.201437135449922</v>
          </cell>
          <cell r="AX141">
            <v>66.513990365000751</v>
          </cell>
          <cell r="AY141">
            <v>66.666666666666671</v>
          </cell>
          <cell r="AZ141">
            <v>66.666666666666671</v>
          </cell>
          <cell r="BA141">
            <v>66.666666666666671</v>
          </cell>
          <cell r="BB141">
            <v>0.78241724562539916</v>
          </cell>
          <cell r="BC141">
            <v>0.79816788438000896</v>
          </cell>
          <cell r="BD141">
            <v>0.8</v>
          </cell>
          <cell r="BE141">
            <v>0.8</v>
          </cell>
          <cell r="BF141">
            <v>0.8</v>
          </cell>
        </row>
        <row r="142">
          <cell r="AW142">
            <v>65.251962291698774</v>
          </cell>
          <cell r="AX142">
            <v>66.519255065058204</v>
          </cell>
          <cell r="AY142">
            <v>66.666666666666671</v>
          </cell>
          <cell r="AZ142">
            <v>66.666666666666671</v>
          </cell>
          <cell r="BA142">
            <v>66.666666666666671</v>
          </cell>
          <cell r="BB142">
            <v>0.78302354750038539</v>
          </cell>
          <cell r="BC142">
            <v>0.79823106078069839</v>
          </cell>
          <cell r="BD142">
            <v>0.8</v>
          </cell>
          <cell r="BE142">
            <v>0.8</v>
          </cell>
          <cell r="BF142">
            <v>0.8</v>
          </cell>
        </row>
        <row r="143">
          <cell r="AW143">
            <v>65.302487447947627</v>
          </cell>
          <cell r="AX143">
            <v>66.524519765115642</v>
          </cell>
          <cell r="AY143">
            <v>66.666666666666671</v>
          </cell>
          <cell r="AZ143">
            <v>66.666666666666671</v>
          </cell>
          <cell r="BA143">
            <v>66.666666666666671</v>
          </cell>
          <cell r="BB143">
            <v>0.78362984937537161</v>
          </cell>
          <cell r="BC143">
            <v>0.7982942371813877</v>
          </cell>
          <cell r="BD143">
            <v>0.8</v>
          </cell>
          <cell r="BE143">
            <v>0.8</v>
          </cell>
          <cell r="BF143">
            <v>0.8</v>
          </cell>
        </row>
        <row r="144">
          <cell r="AW144">
            <v>65.353012604196479</v>
          </cell>
          <cell r="AX144">
            <v>66.529784465173094</v>
          </cell>
          <cell r="AY144">
            <v>66.666666666666671</v>
          </cell>
          <cell r="AZ144">
            <v>66.666666666666671</v>
          </cell>
          <cell r="BA144">
            <v>66.666666666666671</v>
          </cell>
          <cell r="BB144">
            <v>0.78423615125035784</v>
          </cell>
          <cell r="BC144">
            <v>0.79835741358207701</v>
          </cell>
          <cell r="BD144">
            <v>0.8</v>
          </cell>
          <cell r="BE144">
            <v>0.8</v>
          </cell>
          <cell r="BF144">
            <v>0.8</v>
          </cell>
        </row>
        <row r="145">
          <cell r="AW145">
            <v>65.403537760445332</v>
          </cell>
          <cell r="AX145">
            <v>66.535049165230532</v>
          </cell>
          <cell r="AY145">
            <v>66.666666666666671</v>
          </cell>
          <cell r="AZ145">
            <v>66.666666666666671</v>
          </cell>
          <cell r="BA145">
            <v>66.666666666666671</v>
          </cell>
          <cell r="BB145">
            <v>0.78484245312534406</v>
          </cell>
          <cell r="BC145">
            <v>0.79842058998276644</v>
          </cell>
          <cell r="BD145">
            <v>0.8</v>
          </cell>
          <cell r="BE145">
            <v>0.8</v>
          </cell>
          <cell r="BF145">
            <v>0.8</v>
          </cell>
        </row>
        <row r="146">
          <cell r="AL146">
            <v>0</v>
          </cell>
          <cell r="AM146">
            <v>0</v>
          </cell>
          <cell r="AN146">
            <v>0</v>
          </cell>
          <cell r="AW146">
            <v>65.454062916694184</v>
          </cell>
          <cell r="AX146">
            <v>66.540313865287985</v>
          </cell>
          <cell r="AY146">
            <v>66.666666666666671</v>
          </cell>
          <cell r="AZ146">
            <v>66.666666666666671</v>
          </cell>
          <cell r="BA146">
            <v>66.666666666666671</v>
          </cell>
          <cell r="BB146">
            <v>0.78544875500033029</v>
          </cell>
          <cell r="BC146">
            <v>0.79848376638345575</v>
          </cell>
          <cell r="BD146">
            <v>0.8</v>
          </cell>
          <cell r="BE146">
            <v>0.8</v>
          </cell>
          <cell r="BF146">
            <v>0.8</v>
          </cell>
        </row>
        <row r="147">
          <cell r="AL147">
            <v>0</v>
          </cell>
          <cell r="AM147">
            <v>0</v>
          </cell>
          <cell r="AN147">
            <v>0</v>
          </cell>
          <cell r="AW147">
            <v>65.504588072943037</v>
          </cell>
          <cell r="AX147">
            <v>66.545578565345423</v>
          </cell>
          <cell r="AY147">
            <v>66.666666666666671</v>
          </cell>
          <cell r="AZ147">
            <v>66.666666666666671</v>
          </cell>
          <cell r="BA147">
            <v>66.666666666666671</v>
          </cell>
          <cell r="BB147">
            <v>0.78605505687531652</v>
          </cell>
          <cell r="BC147">
            <v>0.79854694278414506</v>
          </cell>
          <cell r="BD147">
            <v>0.8</v>
          </cell>
          <cell r="BE147">
            <v>0.8</v>
          </cell>
          <cell r="BF147">
            <v>0.8</v>
          </cell>
        </row>
        <row r="148">
          <cell r="AL148">
            <v>0</v>
          </cell>
          <cell r="AM148">
            <v>0</v>
          </cell>
          <cell r="AN148">
            <v>0</v>
          </cell>
          <cell r="AW148">
            <v>65.555113229191889</v>
          </cell>
          <cell r="AX148">
            <v>66.550843265402875</v>
          </cell>
          <cell r="AY148">
            <v>66.666666666666671</v>
          </cell>
          <cell r="AZ148">
            <v>66.666666666666671</v>
          </cell>
          <cell r="BA148">
            <v>66.666666666666671</v>
          </cell>
          <cell r="BB148">
            <v>0.78666135875030274</v>
          </cell>
          <cell r="BC148">
            <v>0.79861011918483438</v>
          </cell>
          <cell r="BD148">
            <v>0.8</v>
          </cell>
          <cell r="BE148">
            <v>0.8</v>
          </cell>
          <cell r="BF148">
            <v>0.8</v>
          </cell>
        </row>
        <row r="149">
          <cell r="AL149">
            <v>0</v>
          </cell>
          <cell r="AM149">
            <v>0</v>
          </cell>
          <cell r="AN149">
            <v>0</v>
          </cell>
          <cell r="AW149">
            <v>65.605638385440756</v>
          </cell>
          <cell r="AX149">
            <v>66.556107965460313</v>
          </cell>
          <cell r="AY149">
            <v>66.666666666666671</v>
          </cell>
          <cell r="AZ149">
            <v>66.666666666666671</v>
          </cell>
          <cell r="BA149">
            <v>66.666666666666671</v>
          </cell>
          <cell r="BB149">
            <v>0.78726766062528908</v>
          </cell>
          <cell r="BC149">
            <v>0.7986732955855238</v>
          </cell>
          <cell r="BD149">
            <v>0.8</v>
          </cell>
          <cell r="BE149">
            <v>0.8</v>
          </cell>
          <cell r="BF149">
            <v>0.8</v>
          </cell>
        </row>
        <row r="150">
          <cell r="AL150">
            <v>61237389.037536614</v>
          </cell>
          <cell r="AM150">
            <v>76538618.514248133</v>
          </cell>
          <cell r="AN150">
            <v>888.1346833364222</v>
          </cell>
          <cell r="AW150">
            <v>65.656163541689608</v>
          </cell>
          <cell r="AX150">
            <v>66.561372665517766</v>
          </cell>
          <cell r="AY150">
            <v>66.666666666666671</v>
          </cell>
          <cell r="AZ150">
            <v>66.666666666666671</v>
          </cell>
          <cell r="BA150">
            <v>66.666666666666671</v>
          </cell>
          <cell r="BB150">
            <v>0.7878739625002753</v>
          </cell>
          <cell r="BC150">
            <v>0.79873647198621311</v>
          </cell>
          <cell r="BD150">
            <v>0.8</v>
          </cell>
          <cell r="BE150">
            <v>0.8</v>
          </cell>
          <cell r="BF150">
            <v>0.8</v>
          </cell>
        </row>
        <row r="151">
          <cell r="AL151">
            <v>273472692.39426428</v>
          </cell>
          <cell r="AM151">
            <v>321110873.63187903</v>
          </cell>
          <cell r="AN151">
            <v>8570.8375528897268</v>
          </cell>
          <cell r="AW151">
            <v>65.706688697938461</v>
          </cell>
          <cell r="AX151">
            <v>66.566637365575204</v>
          </cell>
          <cell r="AY151">
            <v>66.666666666666671</v>
          </cell>
          <cell r="AZ151">
            <v>66.666666666666671</v>
          </cell>
          <cell r="BA151">
            <v>66.666666666666671</v>
          </cell>
          <cell r="BB151">
            <v>0.78848026437526153</v>
          </cell>
          <cell r="BC151">
            <v>0.79879964838690243</v>
          </cell>
          <cell r="BD151">
            <v>0.8</v>
          </cell>
          <cell r="BE151">
            <v>0.8</v>
          </cell>
          <cell r="BF151">
            <v>0.8</v>
          </cell>
        </row>
        <row r="152">
          <cell r="AL152">
            <v>1473444288.2292707</v>
          </cell>
          <cell r="AM152">
            <v>1155836955.6104445</v>
          </cell>
          <cell r="AN152">
            <v>23883.526050481447</v>
          </cell>
          <cell r="AW152">
            <v>65.757213854187313</v>
          </cell>
          <cell r="AX152">
            <v>66.571902065632656</v>
          </cell>
          <cell r="AY152">
            <v>66.666666666666671</v>
          </cell>
          <cell r="AZ152">
            <v>66.666666666666671</v>
          </cell>
          <cell r="BA152">
            <v>66.666666666666671</v>
          </cell>
          <cell r="BB152">
            <v>0.78908656625024776</v>
          </cell>
          <cell r="BC152">
            <v>0.79886282478759185</v>
          </cell>
          <cell r="BD152">
            <v>0.8</v>
          </cell>
          <cell r="BE152">
            <v>0.8</v>
          </cell>
          <cell r="BF152">
            <v>0.8</v>
          </cell>
        </row>
        <row r="153">
          <cell r="AL153">
            <v>7893989564.3937864</v>
          </cell>
          <cell r="AM153">
            <v>5870680990.1336937</v>
          </cell>
          <cell r="AN153">
            <v>112800.77401436039</v>
          </cell>
          <cell r="AW153">
            <v>65.807739010436165</v>
          </cell>
          <cell r="AX153">
            <v>66.577166765690095</v>
          </cell>
          <cell r="AY153">
            <v>66.666666666666671</v>
          </cell>
          <cell r="AZ153">
            <v>66.666666666666671</v>
          </cell>
          <cell r="BA153">
            <v>66.666666666666671</v>
          </cell>
          <cell r="BB153">
            <v>0.78969286812523398</v>
          </cell>
          <cell r="BC153">
            <v>0.79892600118828117</v>
          </cell>
          <cell r="BD153">
            <v>0.8</v>
          </cell>
          <cell r="BE153">
            <v>0.8</v>
          </cell>
          <cell r="BF153">
            <v>0.8</v>
          </cell>
        </row>
        <row r="154">
          <cell r="AL154">
            <v>24307486600.737766</v>
          </cell>
          <cell r="AM154">
            <v>12821797877.801279</v>
          </cell>
          <cell r="AN154">
            <v>295115.15784622275</v>
          </cell>
          <cell r="AW154">
            <v>65.858264166685018</v>
          </cell>
          <cell r="AX154">
            <v>66.582431465747547</v>
          </cell>
          <cell r="AY154">
            <v>66.666666666666671</v>
          </cell>
          <cell r="AZ154">
            <v>66.666666666666671</v>
          </cell>
          <cell r="BA154">
            <v>66.666666666666671</v>
          </cell>
          <cell r="BB154">
            <v>0.79029917000022021</v>
          </cell>
          <cell r="BC154">
            <v>0.79898917758897048</v>
          </cell>
          <cell r="BD154">
            <v>0.8</v>
          </cell>
          <cell r="BE154">
            <v>0.8</v>
          </cell>
          <cell r="BF154">
            <v>0.8</v>
          </cell>
        </row>
        <row r="155">
          <cell r="AL155">
            <v>45693756399.169586</v>
          </cell>
          <cell r="AM155">
            <v>35365954321.942108</v>
          </cell>
          <cell r="AN155">
            <v>666832.18506032485</v>
          </cell>
          <cell r="AW155">
            <v>65.90878932293387</v>
          </cell>
          <cell r="AX155">
            <v>66.587696165804985</v>
          </cell>
          <cell r="AY155">
            <v>66.666666666666671</v>
          </cell>
          <cell r="AZ155">
            <v>66.666666666666671</v>
          </cell>
          <cell r="BA155">
            <v>66.666666666666671</v>
          </cell>
          <cell r="BB155">
            <v>0.79090547187520643</v>
          </cell>
          <cell r="BC155">
            <v>0.7990523539896599</v>
          </cell>
          <cell r="BD155">
            <v>0.8</v>
          </cell>
          <cell r="BE155">
            <v>0.8</v>
          </cell>
          <cell r="BF155">
            <v>0.8</v>
          </cell>
        </row>
        <row r="156">
          <cell r="AL156">
            <v>86342325215.300171</v>
          </cell>
          <cell r="AM156">
            <v>84925279620.767578</v>
          </cell>
          <cell r="AN156">
            <v>1395596.6552106997</v>
          </cell>
          <cell r="AW156">
            <v>65.959314479182723</v>
          </cell>
          <cell r="AX156">
            <v>66.592960865862437</v>
          </cell>
          <cell r="AY156">
            <v>66.666666666666671</v>
          </cell>
          <cell r="AZ156">
            <v>66.666666666666671</v>
          </cell>
          <cell r="BA156">
            <v>66.666666666666671</v>
          </cell>
          <cell r="BB156">
            <v>0.79151177375019266</v>
          </cell>
          <cell r="BC156">
            <v>0.79911553039034922</v>
          </cell>
          <cell r="BD156">
            <v>0.8</v>
          </cell>
          <cell r="BE156">
            <v>0.8</v>
          </cell>
          <cell r="BF156">
            <v>0.8</v>
          </cell>
        </row>
        <row r="157">
          <cell r="AL157">
            <v>135963258974.59268</v>
          </cell>
          <cell r="AM157">
            <v>142959047821.12799</v>
          </cell>
          <cell r="AN157">
            <v>2853618.3015822796</v>
          </cell>
          <cell r="AW157">
            <v>66.009839635431575</v>
          </cell>
          <cell r="AX157">
            <v>66.598225565919876</v>
          </cell>
          <cell r="AY157">
            <v>66.666666666666671</v>
          </cell>
          <cell r="AZ157">
            <v>66.666666666666671</v>
          </cell>
          <cell r="BA157">
            <v>66.666666666666671</v>
          </cell>
          <cell r="BB157">
            <v>0.79211807562517889</v>
          </cell>
          <cell r="BC157">
            <v>0.79917870679103853</v>
          </cell>
          <cell r="BD157">
            <v>0.8</v>
          </cell>
          <cell r="BE157">
            <v>0.8</v>
          </cell>
          <cell r="BF157">
            <v>0.8</v>
          </cell>
        </row>
        <row r="158">
          <cell r="AL158">
            <v>149247857781.75714</v>
          </cell>
          <cell r="AM158">
            <v>153341793446.23633</v>
          </cell>
          <cell r="AN158">
            <v>5743282.762908509</v>
          </cell>
          <cell r="AW158">
            <v>66.060364791680428</v>
          </cell>
          <cell r="AX158">
            <v>66.603490265977328</v>
          </cell>
          <cell r="AY158">
            <v>66.666666666666671</v>
          </cell>
          <cell r="AZ158">
            <v>66.666666666666671</v>
          </cell>
          <cell r="BA158">
            <v>66.666666666666671</v>
          </cell>
          <cell r="BB158">
            <v>0.79272437750016522</v>
          </cell>
          <cell r="BC158">
            <v>0.79924188319172784</v>
          </cell>
          <cell r="BD158">
            <v>0.8</v>
          </cell>
          <cell r="BE158">
            <v>0.8</v>
          </cell>
          <cell r="BF158">
            <v>0.8</v>
          </cell>
        </row>
        <row r="159">
          <cell r="AL159">
            <v>149247857781.75714</v>
          </cell>
          <cell r="AM159">
            <v>153341793446.23633</v>
          </cell>
          <cell r="AN159">
            <v>30572380.88673665</v>
          </cell>
          <cell r="AW159">
            <v>66.11088994792928</v>
          </cell>
          <cell r="AX159">
            <v>66.608754966034766</v>
          </cell>
          <cell r="AY159">
            <v>66.666666666666671</v>
          </cell>
          <cell r="AZ159">
            <v>66.666666666666671</v>
          </cell>
          <cell r="BA159">
            <v>66.666666666666671</v>
          </cell>
          <cell r="BB159">
            <v>0.79333067937515145</v>
          </cell>
          <cell r="BC159">
            <v>0.79930505959241727</v>
          </cell>
          <cell r="BD159">
            <v>0.8</v>
          </cell>
          <cell r="BE159">
            <v>0.8</v>
          </cell>
          <cell r="BF159">
            <v>0.8</v>
          </cell>
        </row>
        <row r="160">
          <cell r="AL160">
            <v>149247857781.75714</v>
          </cell>
          <cell r="AM160">
            <v>153341793446.23633</v>
          </cell>
          <cell r="AN160">
            <v>63522350.443368323</v>
          </cell>
          <cell r="AW160">
            <v>66.161415104178133</v>
          </cell>
          <cell r="AX160">
            <v>66.614019666092219</v>
          </cell>
          <cell r="AY160">
            <v>66.666666666666671</v>
          </cell>
          <cell r="AZ160">
            <v>66.666666666666671</v>
          </cell>
          <cell r="BA160">
            <v>66.666666666666671</v>
          </cell>
          <cell r="BB160">
            <v>0.79393698125013767</v>
          </cell>
          <cell r="BC160">
            <v>0.79936823599310658</v>
          </cell>
          <cell r="BD160">
            <v>0.8</v>
          </cell>
          <cell r="BE160">
            <v>0.8</v>
          </cell>
          <cell r="BF160">
            <v>0.8</v>
          </cell>
        </row>
        <row r="161">
          <cell r="AL161">
            <v>149247857781.75714</v>
          </cell>
          <cell r="AM161">
            <v>153341793446.23633</v>
          </cell>
          <cell r="AN161">
            <v>96472320</v>
          </cell>
          <cell r="AW161">
            <v>66.211940260426985</v>
          </cell>
          <cell r="AX161">
            <v>66.619284366149657</v>
          </cell>
          <cell r="AY161">
            <v>66.666666666666671</v>
          </cell>
          <cell r="AZ161">
            <v>66.666666666666671</v>
          </cell>
          <cell r="BA161">
            <v>66.666666666666671</v>
          </cell>
          <cell r="BB161">
            <v>0.7945432831251239</v>
          </cell>
          <cell r="BC161">
            <v>0.79943141239379589</v>
          </cell>
          <cell r="BD161">
            <v>0.8</v>
          </cell>
          <cell r="BE161">
            <v>0.8</v>
          </cell>
          <cell r="BF161">
            <v>0.8</v>
          </cell>
        </row>
        <row r="162">
          <cell r="AW162">
            <v>66.262465416675838</v>
          </cell>
          <cell r="AX162">
            <v>66.624549066207109</v>
          </cell>
          <cell r="AY162">
            <v>66.666666666666671</v>
          </cell>
          <cell r="AZ162">
            <v>66.666666666666671</v>
          </cell>
          <cell r="BA162">
            <v>66.666666666666671</v>
          </cell>
          <cell r="BB162">
            <v>0.79514958500011013</v>
          </cell>
          <cell r="BC162">
            <v>0.79949458879448532</v>
          </cell>
          <cell r="BD162">
            <v>0.8</v>
          </cell>
          <cell r="BE162">
            <v>0.8</v>
          </cell>
          <cell r="BF162">
            <v>0.8</v>
          </cell>
        </row>
        <row r="163">
          <cell r="AW163">
            <v>66.312990572924704</v>
          </cell>
          <cell r="AX163">
            <v>66.629813766264547</v>
          </cell>
          <cell r="AY163">
            <v>66.666666666666671</v>
          </cell>
          <cell r="AZ163">
            <v>66.666666666666671</v>
          </cell>
          <cell r="BA163">
            <v>66.666666666666671</v>
          </cell>
          <cell r="BB163">
            <v>0.79575588687509635</v>
          </cell>
          <cell r="BC163">
            <v>0.79955776519517463</v>
          </cell>
          <cell r="BD163">
            <v>0.8</v>
          </cell>
          <cell r="BE163">
            <v>0.8</v>
          </cell>
          <cell r="BF163">
            <v>0.8</v>
          </cell>
        </row>
        <row r="164">
          <cell r="AW164">
            <v>66.363515729173557</v>
          </cell>
          <cell r="AX164">
            <v>66.635078466322</v>
          </cell>
          <cell r="AY164">
            <v>66.666666666666671</v>
          </cell>
          <cell r="AZ164">
            <v>66.666666666666671</v>
          </cell>
          <cell r="BA164">
            <v>66.666666666666671</v>
          </cell>
          <cell r="BB164">
            <v>0.79636218875008258</v>
          </cell>
          <cell r="BC164">
            <v>0.79962094159586394</v>
          </cell>
          <cell r="BD164">
            <v>0.8</v>
          </cell>
          <cell r="BE164">
            <v>0.8</v>
          </cell>
          <cell r="BF164">
            <v>0.8</v>
          </cell>
        </row>
        <row r="165">
          <cell r="AW165">
            <v>66.414040885422409</v>
          </cell>
          <cell r="AX165">
            <v>66.640343166379438</v>
          </cell>
          <cell r="AY165">
            <v>66.666666666666671</v>
          </cell>
          <cell r="AZ165">
            <v>66.666666666666671</v>
          </cell>
          <cell r="BA165">
            <v>66.666666666666671</v>
          </cell>
          <cell r="BB165">
            <v>0.7969684906250688</v>
          </cell>
          <cell r="BC165">
            <v>0.79968411799655337</v>
          </cell>
          <cell r="BD165">
            <v>0.8</v>
          </cell>
          <cell r="BE165">
            <v>0.8</v>
          </cell>
          <cell r="BF165">
            <v>0.8</v>
          </cell>
        </row>
        <row r="166">
          <cell r="AW166">
            <v>66.464566041671262</v>
          </cell>
          <cell r="AX166">
            <v>66.64560786643689</v>
          </cell>
          <cell r="AY166">
            <v>66.666666666666671</v>
          </cell>
          <cell r="AZ166">
            <v>66.666666666666671</v>
          </cell>
          <cell r="BA166">
            <v>66.666666666666671</v>
          </cell>
          <cell r="BB166">
            <v>0.79757479250005514</v>
          </cell>
          <cell r="BC166">
            <v>0.79974729439724268</v>
          </cell>
          <cell r="BD166">
            <v>0.8</v>
          </cell>
          <cell r="BE166">
            <v>0.8</v>
          </cell>
          <cell r="BF166">
            <v>0.8</v>
          </cell>
        </row>
        <row r="167">
          <cell r="AW167">
            <v>66.515091197920114</v>
          </cell>
          <cell r="AX167">
            <v>66.650872566494328</v>
          </cell>
          <cell r="AY167">
            <v>66.666666666666671</v>
          </cell>
          <cell r="AZ167">
            <v>66.666666666666671</v>
          </cell>
          <cell r="BA167">
            <v>66.666666666666671</v>
          </cell>
          <cell r="BB167">
            <v>0.79818109437504137</v>
          </cell>
          <cell r="BC167">
            <v>0.79981047079793199</v>
          </cell>
          <cell r="BD167">
            <v>0.8</v>
          </cell>
          <cell r="BE167">
            <v>0.8</v>
          </cell>
          <cell r="BF167">
            <v>0.8</v>
          </cell>
        </row>
        <row r="168">
          <cell r="AW168">
            <v>66.565616354168966</v>
          </cell>
          <cell r="AX168">
            <v>66.656137266551781</v>
          </cell>
          <cell r="AY168">
            <v>66.666666666666671</v>
          </cell>
          <cell r="AZ168">
            <v>66.666666666666671</v>
          </cell>
          <cell r="BA168">
            <v>66.666666666666671</v>
          </cell>
          <cell r="BB168">
            <v>0.79878739625002759</v>
          </cell>
          <cell r="BC168">
            <v>0.79987364719862131</v>
          </cell>
          <cell r="BD168">
            <v>0.8</v>
          </cell>
          <cell r="BE168">
            <v>0.8</v>
          </cell>
          <cell r="BF168">
            <v>0.8</v>
          </cell>
        </row>
        <row r="169">
          <cell r="AW169">
            <v>66.616141510417819</v>
          </cell>
          <cell r="AX169">
            <v>66.661401966609219</v>
          </cell>
          <cell r="AY169">
            <v>66.666666666666671</v>
          </cell>
          <cell r="AZ169">
            <v>66.666666666666671</v>
          </cell>
          <cell r="BA169">
            <v>66.666666666666671</v>
          </cell>
          <cell r="BB169">
            <v>0.79939369812501382</v>
          </cell>
          <cell r="BC169">
            <v>0.79993682359931073</v>
          </cell>
          <cell r="BD169">
            <v>0.8</v>
          </cell>
          <cell r="BE169">
            <v>0.8</v>
          </cell>
          <cell r="BF169">
            <v>0.8</v>
          </cell>
        </row>
        <row r="170">
          <cell r="AW170">
            <v>66.666666666666671</v>
          </cell>
          <cell r="AX170">
            <v>66.666666666666671</v>
          </cell>
          <cell r="AY170">
            <v>66.666666666666671</v>
          </cell>
          <cell r="AZ170">
            <v>66.666666666666671</v>
          </cell>
          <cell r="BA170">
            <v>66.666666666666671</v>
          </cell>
          <cell r="BB170">
            <v>0.8</v>
          </cell>
          <cell r="BC170">
            <v>0.8</v>
          </cell>
          <cell r="BD170">
            <v>0.8</v>
          </cell>
          <cell r="BE170">
            <v>0.8</v>
          </cell>
          <cell r="BF170">
            <v>0.8</v>
          </cell>
        </row>
        <row r="191">
          <cell r="AL191">
            <v>0</v>
          </cell>
          <cell r="AM191">
            <v>0</v>
          </cell>
          <cell r="AN191">
            <v>0</v>
          </cell>
        </row>
        <row r="192">
          <cell r="AL192">
            <v>0</v>
          </cell>
          <cell r="AM192">
            <v>0</v>
          </cell>
          <cell r="AN192">
            <v>0</v>
          </cell>
        </row>
        <row r="193">
          <cell r="AL193">
            <v>0</v>
          </cell>
          <cell r="AM193">
            <v>0</v>
          </cell>
          <cell r="AN193">
            <v>0</v>
          </cell>
        </row>
        <row r="194">
          <cell r="AL194">
            <v>0</v>
          </cell>
          <cell r="AM194">
            <v>0</v>
          </cell>
          <cell r="AN194">
            <v>0</v>
          </cell>
        </row>
        <row r="195">
          <cell r="AL195">
            <v>0</v>
          </cell>
          <cell r="AM195">
            <v>0</v>
          </cell>
          <cell r="AN195">
            <v>0</v>
          </cell>
        </row>
        <row r="196">
          <cell r="AL196">
            <v>405645862.26812232</v>
          </cell>
          <cell r="AM196">
            <v>493989732.15540487</v>
          </cell>
          <cell r="AN196">
            <v>1986.3117405642031</v>
          </cell>
        </row>
        <row r="197">
          <cell r="AL197">
            <v>1624949674.4493351</v>
          </cell>
          <cell r="AM197">
            <v>1416249208.4003727</v>
          </cell>
          <cell r="AN197">
            <v>10390.848900625357</v>
          </cell>
        </row>
        <row r="198">
          <cell r="AL198">
            <v>8724462801.0174332</v>
          </cell>
          <cell r="AM198">
            <v>6597420761.1926241</v>
          </cell>
          <cell r="AN198">
            <v>27001.301972463552</v>
          </cell>
        </row>
        <row r="199">
          <cell r="AL199">
            <v>26682596106.598698</v>
          </cell>
          <cell r="AM199">
            <v>13784896784.612371</v>
          </cell>
          <cell r="AN199">
            <v>142648.8354256092</v>
          </cell>
        </row>
        <row r="200">
          <cell r="AL200">
            <v>49632721175.517319</v>
          </cell>
          <cell r="AM200">
            <v>37409060676.782005</v>
          </cell>
          <cell r="AN200">
            <v>381338.89302893117</v>
          </cell>
        </row>
        <row r="201">
          <cell r="AL201">
            <v>91566250812.776337</v>
          </cell>
          <cell r="AM201">
            <v>89482598065.315552</v>
          </cell>
          <cell r="AN201">
            <v>852719.50414951658</v>
          </cell>
        </row>
        <row r="202">
          <cell r="AL202">
            <v>143463078983.50061</v>
          </cell>
          <cell r="AM202">
            <v>153040286324.71338</v>
          </cell>
          <cell r="AN202">
            <v>1786340.2357380076</v>
          </cell>
        </row>
        <row r="203">
          <cell r="AL203">
            <v>152592843113.94501</v>
          </cell>
          <cell r="AM203">
            <v>160570931510.03223</v>
          </cell>
          <cell r="AN203">
            <v>3647428.6416740716</v>
          </cell>
        </row>
        <row r="204">
          <cell r="AL204">
            <v>152592843113.94501</v>
          </cell>
          <cell r="AM204">
            <v>160570931510.03223</v>
          </cell>
          <cell r="AN204">
            <v>7297730.7149158986</v>
          </cell>
        </row>
        <row r="205">
          <cell r="AL205">
            <v>152592843113.94501</v>
          </cell>
          <cell r="AM205">
            <v>160570931510.03223</v>
          </cell>
          <cell r="AN205">
            <v>56252398.750304319</v>
          </cell>
        </row>
        <row r="206">
          <cell r="AL206">
            <v>152592843113.94501</v>
          </cell>
          <cell r="AM206">
            <v>160570931510.03223</v>
          </cell>
          <cell r="AN206">
            <v>115586640</v>
          </cell>
        </row>
      </sheetData>
      <sheetData sheetId="6">
        <row r="11">
          <cell r="AM11">
            <v>0</v>
          </cell>
        </row>
      </sheetData>
      <sheetData sheetId="7"/>
      <sheetData sheetId="8"/>
      <sheetData sheetId="9"/>
      <sheetData sheetId="10">
        <row r="5">
          <cell r="V5">
            <v>0</v>
          </cell>
        </row>
      </sheetData>
      <sheetData sheetId="1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设计思路"/>
      <sheetName val="基础状态预估"/>
      <sheetName val="血脉状态预估"/>
      <sheetName val="育马"/>
      <sheetName val="词条"/>
      <sheetName val="马场建筑"/>
      <sheetName val="商店"/>
      <sheetName val="赛马"/>
      <sheetName val="马场"/>
      <sheetName val="血脉"/>
      <sheetName val="血脉产出玩法"/>
      <sheetName val="付费投放"/>
      <sheetName val="资源-马匹"/>
      <sheetName val="资源-育马券"/>
      <sheetName val="资源-荣誉马徽"/>
      <sheetName val="资源-血石"/>
      <sheetName val="属性汇总"/>
      <sheetName val="马匹评分"/>
      <sheetName val="道具价值"/>
      <sheetName val="血脉演算"/>
    </sheetNames>
    <sheetDataSet>
      <sheetData sheetId="0"/>
      <sheetData sheetId="1"/>
      <sheetData sheetId="2"/>
      <sheetData sheetId="3"/>
      <sheetData sheetId="4"/>
      <sheetData sheetId="5">
        <row r="6">
          <cell r="AY6">
            <v>0</v>
          </cell>
        </row>
        <row r="7">
          <cell r="AY7">
            <v>0</v>
          </cell>
        </row>
        <row r="8">
          <cell r="AY8">
            <v>0</v>
          </cell>
        </row>
        <row r="9">
          <cell r="AY9">
            <v>0</v>
          </cell>
        </row>
        <row r="10">
          <cell r="AY10">
            <v>0</v>
          </cell>
        </row>
        <row r="11">
          <cell r="AY11">
            <v>548065124.09043133</v>
          </cell>
        </row>
        <row r="12">
          <cell r="AY12">
            <v>1513935469.5264189</v>
          </cell>
        </row>
        <row r="13">
          <cell r="AY13">
            <v>2808635328.3842683</v>
          </cell>
        </row>
        <row r="14">
          <cell r="AY14">
            <v>4323520266.3590374</v>
          </cell>
        </row>
        <row r="15">
          <cell r="AY15">
            <v>4323520266.3590374</v>
          </cell>
        </row>
        <row r="16">
          <cell r="AY16">
            <v>4323520266.3590374</v>
          </cell>
        </row>
        <row r="17">
          <cell r="AY17">
            <v>4323520266.3590374</v>
          </cell>
        </row>
        <row r="18">
          <cell r="AY18">
            <v>4323520266.3590374</v>
          </cell>
        </row>
        <row r="19">
          <cell r="AY19">
            <v>4323520266.3590374</v>
          </cell>
        </row>
        <row r="20">
          <cell r="AY20">
            <v>4323520266.3590374</v>
          </cell>
        </row>
        <row r="21">
          <cell r="AY21">
            <v>4323520266.3590374</v>
          </cell>
        </row>
        <row r="51">
          <cell r="AY51">
            <v>0</v>
          </cell>
        </row>
        <row r="52">
          <cell r="AY52">
            <v>0</v>
          </cell>
        </row>
        <row r="53">
          <cell r="AY53">
            <v>0</v>
          </cell>
        </row>
        <row r="54">
          <cell r="AY54">
            <v>0</v>
          </cell>
        </row>
        <row r="55">
          <cell r="AY55">
            <v>0</v>
          </cell>
        </row>
        <row r="56">
          <cell r="AY56">
            <v>620664579.68070447</v>
          </cell>
        </row>
        <row r="57">
          <cell r="AY57">
            <v>1793722190.1527667</v>
          </cell>
        </row>
        <row r="58">
          <cell r="AY58">
            <v>3369137234.0195088</v>
          </cell>
        </row>
        <row r="59">
          <cell r="AY59">
            <v>4938054718.568964</v>
          </cell>
        </row>
        <row r="60">
          <cell r="AY60">
            <v>4938054718.568964</v>
          </cell>
        </row>
        <row r="61">
          <cell r="AY61">
            <v>4938054718.568964</v>
          </cell>
        </row>
        <row r="62">
          <cell r="AY62">
            <v>4938054718.568964</v>
          </cell>
        </row>
        <row r="63">
          <cell r="AY63">
            <v>4938054718.568964</v>
          </cell>
        </row>
        <row r="64">
          <cell r="AY64">
            <v>4938054718.568964</v>
          </cell>
        </row>
        <row r="65">
          <cell r="AY65">
            <v>4938054718.568964</v>
          </cell>
        </row>
        <row r="66">
          <cell r="AY66">
            <v>4938054718.568964</v>
          </cell>
        </row>
        <row r="96">
          <cell r="AY96">
            <v>0</v>
          </cell>
        </row>
        <row r="97">
          <cell r="AY97">
            <v>0</v>
          </cell>
        </row>
        <row r="98">
          <cell r="AY98">
            <v>0</v>
          </cell>
        </row>
        <row r="99">
          <cell r="AY99">
            <v>0</v>
          </cell>
        </row>
        <row r="100">
          <cell r="AY100">
            <v>0</v>
          </cell>
        </row>
        <row r="101">
          <cell r="AY101">
            <v>750857194.73848617</v>
          </cell>
        </row>
        <row r="102">
          <cell r="AY102">
            <v>2173782990.1975589</v>
          </cell>
        </row>
        <row r="103">
          <cell r="AY103">
            <v>4082345692.3668985</v>
          </cell>
        </row>
        <row r="104">
          <cell r="AY104">
            <v>5490830117.6722269</v>
          </cell>
        </row>
        <row r="105">
          <cell r="AY105">
            <v>5490830117.6722269</v>
          </cell>
        </row>
        <row r="106">
          <cell r="AY106">
            <v>5490830117.6722269</v>
          </cell>
        </row>
        <row r="107">
          <cell r="AY107">
            <v>5490830117.6722269</v>
          </cell>
        </row>
        <row r="108">
          <cell r="AY108">
            <v>5490830117.6722269</v>
          </cell>
        </row>
        <row r="109">
          <cell r="AY109">
            <v>5490830117.6722269</v>
          </cell>
        </row>
        <row r="110">
          <cell r="AY110">
            <v>5490830117.6722269</v>
          </cell>
        </row>
        <row r="111">
          <cell r="AY111">
            <v>5490830117.6722269</v>
          </cell>
        </row>
        <row r="141">
          <cell r="AY141">
            <v>0</v>
          </cell>
        </row>
        <row r="142">
          <cell r="AY142">
            <v>0</v>
          </cell>
        </row>
        <row r="143">
          <cell r="AY143">
            <v>0</v>
          </cell>
        </row>
        <row r="144">
          <cell r="AY144">
            <v>0</v>
          </cell>
        </row>
        <row r="145">
          <cell r="AY145">
            <v>0</v>
          </cell>
        </row>
        <row r="146">
          <cell r="AY146">
            <v>1112412277.411109</v>
          </cell>
        </row>
        <row r="147">
          <cell r="AY147">
            <v>3012599018.8584175</v>
          </cell>
        </row>
        <row r="148">
          <cell r="AY148">
            <v>6021082977.7421589</v>
          </cell>
        </row>
        <row r="149">
          <cell r="AY149">
            <v>7158406708.1817703</v>
          </cell>
        </row>
        <row r="150">
          <cell r="AY150">
            <v>7158406708.1817703</v>
          </cell>
        </row>
        <row r="151">
          <cell r="AY151">
            <v>7158406708.1817703</v>
          </cell>
        </row>
        <row r="152">
          <cell r="AY152">
            <v>7158406708.1817703</v>
          </cell>
        </row>
        <row r="153">
          <cell r="AY153">
            <v>7158406708.1817703</v>
          </cell>
        </row>
        <row r="154">
          <cell r="AY154">
            <v>7158406708.1817703</v>
          </cell>
        </row>
        <row r="155">
          <cell r="AY155">
            <v>7158406708.1817703</v>
          </cell>
        </row>
        <row r="156">
          <cell r="AY156">
            <v>7158406708.1817703</v>
          </cell>
        </row>
        <row r="186">
          <cell r="AY186">
            <v>0</v>
          </cell>
        </row>
        <row r="187">
          <cell r="AY187">
            <v>0</v>
          </cell>
        </row>
        <row r="188">
          <cell r="AY188">
            <v>0</v>
          </cell>
        </row>
        <row r="189">
          <cell r="AY189">
            <v>0</v>
          </cell>
        </row>
        <row r="190">
          <cell r="AY190">
            <v>0</v>
          </cell>
        </row>
        <row r="191">
          <cell r="AY191">
            <v>1377956607.1480737</v>
          </cell>
        </row>
        <row r="192">
          <cell r="AY192">
            <v>3428350452.0209589</v>
          </cell>
        </row>
        <row r="193">
          <cell r="AY193">
            <v>7303781390.8332863</v>
          </cell>
        </row>
        <row r="194">
          <cell r="AY194">
            <v>7336629743.5367622</v>
          </cell>
        </row>
        <row r="195">
          <cell r="AY195">
            <v>7336629743.5367622</v>
          </cell>
        </row>
        <row r="196">
          <cell r="AY196">
            <v>7336629743.5367622</v>
          </cell>
        </row>
        <row r="197">
          <cell r="AY197">
            <v>7336629743.5367622</v>
          </cell>
        </row>
        <row r="198">
          <cell r="AY198">
            <v>7336629743.5367622</v>
          </cell>
        </row>
        <row r="199">
          <cell r="AY199">
            <v>7336629743.5367622</v>
          </cell>
        </row>
        <row r="200">
          <cell r="AY200">
            <v>7336629743.5367622</v>
          </cell>
        </row>
        <row r="201">
          <cell r="AY201">
            <v>7336629743.5367622</v>
          </cell>
        </row>
      </sheetData>
      <sheetData sheetId="6">
        <row r="6">
          <cell r="BF6">
            <v>0</v>
          </cell>
        </row>
        <row r="7">
          <cell r="BF7">
            <v>0</v>
          </cell>
        </row>
        <row r="8">
          <cell r="BF8">
            <v>0</v>
          </cell>
        </row>
        <row r="9">
          <cell r="BF9">
            <v>0</v>
          </cell>
        </row>
        <row r="10">
          <cell r="BF10">
            <v>0</v>
          </cell>
        </row>
        <row r="11">
          <cell r="BF11">
            <v>459409675.6268698</v>
          </cell>
        </row>
        <row r="12">
          <cell r="BF12">
            <v>1239324638.5100851</v>
          </cell>
        </row>
        <row r="13">
          <cell r="BF13">
            <v>1239324638.5100851</v>
          </cell>
        </row>
        <row r="14">
          <cell r="BF14">
            <v>1239324638.5100851</v>
          </cell>
        </row>
        <row r="15">
          <cell r="BF15">
            <v>1239324638.5100851</v>
          </cell>
        </row>
        <row r="16">
          <cell r="BF16">
            <v>1239324638.5100851</v>
          </cell>
        </row>
        <row r="17">
          <cell r="BF17">
            <v>1239324638.5100851</v>
          </cell>
        </row>
        <row r="18">
          <cell r="BF18">
            <v>1239324638.5100851</v>
          </cell>
        </row>
        <row r="19">
          <cell r="BF19">
            <v>1239324638.5100851</v>
          </cell>
        </row>
        <row r="20">
          <cell r="BF20">
            <v>1239324638.5100851</v>
          </cell>
        </row>
        <row r="21">
          <cell r="BF21">
            <v>1239324638.5100851</v>
          </cell>
        </row>
        <row r="51">
          <cell r="BF51">
            <v>0</v>
          </cell>
        </row>
        <row r="52">
          <cell r="BF52">
            <v>0</v>
          </cell>
        </row>
        <row r="53">
          <cell r="BF53">
            <v>0</v>
          </cell>
        </row>
        <row r="54">
          <cell r="BF54">
            <v>0</v>
          </cell>
        </row>
        <row r="55">
          <cell r="BF55">
            <v>0</v>
          </cell>
        </row>
        <row r="56">
          <cell r="BF56">
            <v>498094750.87073326</v>
          </cell>
        </row>
        <row r="57">
          <cell r="BF57">
            <v>1421841567.8804841</v>
          </cell>
        </row>
        <row r="58">
          <cell r="BF58">
            <v>1421841567.8804841</v>
          </cell>
        </row>
        <row r="59">
          <cell r="BF59">
            <v>1421841567.8804841</v>
          </cell>
        </row>
        <row r="60">
          <cell r="BF60">
            <v>1421841567.8804841</v>
          </cell>
        </row>
        <row r="61">
          <cell r="BF61">
            <v>1421841567.8804841</v>
          </cell>
        </row>
        <row r="62">
          <cell r="BF62">
            <v>1421841567.8804841</v>
          </cell>
        </row>
        <row r="63">
          <cell r="BF63">
            <v>1421841567.8804841</v>
          </cell>
        </row>
        <row r="64">
          <cell r="BF64">
            <v>1421841567.8804841</v>
          </cell>
        </row>
        <row r="65">
          <cell r="BF65">
            <v>1421841567.8804841</v>
          </cell>
        </row>
        <row r="66">
          <cell r="BF66">
            <v>1421841567.8804841</v>
          </cell>
        </row>
        <row r="96">
          <cell r="BF96">
            <v>0</v>
          </cell>
        </row>
        <row r="97">
          <cell r="BF97">
            <v>0</v>
          </cell>
        </row>
        <row r="98">
          <cell r="BF98">
            <v>0</v>
          </cell>
        </row>
        <row r="99">
          <cell r="BF99">
            <v>0</v>
          </cell>
        </row>
        <row r="100">
          <cell r="BF100">
            <v>0</v>
          </cell>
        </row>
        <row r="101">
          <cell r="BF101">
            <v>572996023.7406708</v>
          </cell>
        </row>
        <row r="102">
          <cell r="BF102">
            <v>1682715698.0378189</v>
          </cell>
        </row>
        <row r="103">
          <cell r="BF103">
            <v>1682715698.0378189</v>
          </cell>
        </row>
        <row r="104">
          <cell r="BF104">
            <v>1682715698.0378189</v>
          </cell>
        </row>
        <row r="105">
          <cell r="BF105">
            <v>1682715698.0378189</v>
          </cell>
        </row>
        <row r="106">
          <cell r="BF106">
            <v>1682715698.0378189</v>
          </cell>
        </row>
        <row r="107">
          <cell r="BF107">
            <v>1682715698.0378189</v>
          </cell>
        </row>
        <row r="108">
          <cell r="BF108">
            <v>1682715698.0378189</v>
          </cell>
        </row>
        <row r="109">
          <cell r="BF109">
            <v>1682715698.0378189</v>
          </cell>
        </row>
        <row r="110">
          <cell r="BF110">
            <v>1682715698.0378189</v>
          </cell>
        </row>
        <row r="111">
          <cell r="BF111">
            <v>1682715698.0378189</v>
          </cell>
        </row>
        <row r="141">
          <cell r="BF141">
            <v>0</v>
          </cell>
        </row>
        <row r="142">
          <cell r="BF142">
            <v>0</v>
          </cell>
        </row>
        <row r="143">
          <cell r="BF143">
            <v>0</v>
          </cell>
        </row>
        <row r="144">
          <cell r="BF144">
            <v>0</v>
          </cell>
        </row>
        <row r="145">
          <cell r="BF145">
            <v>0</v>
          </cell>
        </row>
        <row r="146">
          <cell r="BF146">
            <v>803723186.86830521</v>
          </cell>
        </row>
        <row r="147">
          <cell r="BF147">
            <v>2248370666.4814739</v>
          </cell>
        </row>
        <row r="148">
          <cell r="BF148">
            <v>2248370666.4814739</v>
          </cell>
        </row>
        <row r="149">
          <cell r="BF149">
            <v>2248370666.4814739</v>
          </cell>
        </row>
        <row r="150">
          <cell r="BF150">
            <v>2248370666.4814739</v>
          </cell>
        </row>
        <row r="151">
          <cell r="BF151">
            <v>2248370666.4814739</v>
          </cell>
        </row>
        <row r="152">
          <cell r="BF152">
            <v>2248370666.4814739</v>
          </cell>
        </row>
        <row r="153">
          <cell r="BF153">
            <v>2248370666.4814739</v>
          </cell>
        </row>
        <row r="154">
          <cell r="BF154">
            <v>2248370666.4814739</v>
          </cell>
        </row>
        <row r="155">
          <cell r="BF155">
            <v>2248370666.4814739</v>
          </cell>
        </row>
        <row r="156">
          <cell r="BF156">
            <v>2248370666.4814739</v>
          </cell>
        </row>
        <row r="186">
          <cell r="BF186">
            <v>0</v>
          </cell>
        </row>
        <row r="187">
          <cell r="BF187">
            <v>0</v>
          </cell>
        </row>
        <row r="188">
          <cell r="BF188">
            <v>0</v>
          </cell>
        </row>
        <row r="189">
          <cell r="BF189">
            <v>0</v>
          </cell>
        </row>
        <row r="190">
          <cell r="BF190">
            <v>0</v>
          </cell>
        </row>
        <row r="191">
          <cell r="BF191">
            <v>925191287.65524375</v>
          </cell>
        </row>
        <row r="192">
          <cell r="BF192">
            <v>2497027364.1629748</v>
          </cell>
        </row>
        <row r="193">
          <cell r="BF193">
            <v>2497027364.1629748</v>
          </cell>
        </row>
        <row r="194">
          <cell r="BF194">
            <v>2497027364.1629748</v>
          </cell>
        </row>
        <row r="195">
          <cell r="BF195">
            <v>2497027364.1629748</v>
          </cell>
        </row>
        <row r="196">
          <cell r="BF196">
            <v>2497027364.1629748</v>
          </cell>
        </row>
        <row r="197">
          <cell r="BF197">
            <v>2497027364.1629748</v>
          </cell>
        </row>
        <row r="198">
          <cell r="BF198">
            <v>2497027364.1629748</v>
          </cell>
        </row>
        <row r="199">
          <cell r="BF199">
            <v>2497027364.1629748</v>
          </cell>
        </row>
        <row r="200">
          <cell r="BF200">
            <v>2497027364.1629748</v>
          </cell>
        </row>
        <row r="201">
          <cell r="BF201">
            <v>2497027364.1629748</v>
          </cell>
        </row>
      </sheetData>
      <sheetData sheetId="7"/>
      <sheetData sheetId="8"/>
      <sheetData sheetId="9"/>
      <sheetData sheetId="10"/>
      <sheetData sheetId="11"/>
      <sheetData sheetId="12"/>
      <sheetData sheetId="13">
        <row r="7">
          <cell r="AA7">
            <v>0</v>
          </cell>
        </row>
        <row r="8">
          <cell r="AA8">
            <v>0</v>
          </cell>
        </row>
        <row r="9">
          <cell r="AA9">
            <v>0</v>
          </cell>
        </row>
        <row r="10">
          <cell r="AA10">
            <v>0</v>
          </cell>
        </row>
        <row r="11">
          <cell r="AA11">
            <v>0</v>
          </cell>
        </row>
        <row r="12">
          <cell r="AA12">
            <v>11134.127690564304</v>
          </cell>
        </row>
        <row r="13">
          <cell r="AA13">
            <v>43208.039083404641</v>
          </cell>
        </row>
        <row r="14">
          <cell r="AA14">
            <v>95402.346762083485</v>
          </cell>
        </row>
        <row r="15">
          <cell r="AA15">
            <v>129954.13094076031</v>
          </cell>
        </row>
        <row r="16">
          <cell r="AA16">
            <v>129954.13094076031</v>
          </cell>
        </row>
        <row r="17">
          <cell r="AA17">
            <v>129954.13094076031</v>
          </cell>
        </row>
        <row r="18">
          <cell r="AA18">
            <v>129954.13094076031</v>
          </cell>
        </row>
        <row r="19">
          <cell r="AA19">
            <v>129954.13094076031</v>
          </cell>
        </row>
        <row r="20">
          <cell r="AA20">
            <v>129954.13094076031</v>
          </cell>
        </row>
        <row r="21">
          <cell r="AA21">
            <v>129954.13094076031</v>
          </cell>
        </row>
        <row r="22">
          <cell r="AA22">
            <v>129954.13094076031</v>
          </cell>
        </row>
        <row r="52">
          <cell r="AA52">
            <v>0</v>
          </cell>
        </row>
        <row r="53">
          <cell r="AA53">
            <v>0</v>
          </cell>
        </row>
        <row r="54">
          <cell r="AA54">
            <v>0</v>
          </cell>
        </row>
        <row r="55">
          <cell r="AA55">
            <v>0</v>
          </cell>
        </row>
        <row r="56">
          <cell r="AA56">
            <v>0</v>
          </cell>
        </row>
        <row r="57">
          <cell r="AA57">
            <v>13205.211505555302</v>
          </cell>
        </row>
        <row r="58">
          <cell r="AA58">
            <v>55101.906399062696</v>
          </cell>
        </row>
        <row r="59">
          <cell r="AA59">
            <v>124733.7038696434</v>
          </cell>
        </row>
        <row r="60">
          <cell r="AA60">
            <v>158909.29003337861</v>
          </cell>
        </row>
        <row r="61">
          <cell r="AA61">
            <v>158909.29003337861</v>
          </cell>
        </row>
        <row r="62">
          <cell r="AA62">
            <v>158909.29003337861</v>
          </cell>
        </row>
        <row r="63">
          <cell r="AA63">
            <v>158909.29003337861</v>
          </cell>
        </row>
        <row r="64">
          <cell r="AA64">
            <v>158909.29003337861</v>
          </cell>
        </row>
        <row r="65">
          <cell r="AA65">
            <v>158909.29003337861</v>
          </cell>
        </row>
        <row r="66">
          <cell r="AA66">
            <v>158909.29003337861</v>
          </cell>
        </row>
        <row r="67">
          <cell r="AA67">
            <v>158909.29003337861</v>
          </cell>
        </row>
        <row r="97">
          <cell r="AA97">
            <v>0</v>
          </cell>
        </row>
        <row r="98">
          <cell r="AA98">
            <v>0</v>
          </cell>
        </row>
        <row r="99">
          <cell r="AA99">
            <v>0</v>
          </cell>
        </row>
        <row r="100">
          <cell r="AA100">
            <v>0</v>
          </cell>
        </row>
        <row r="101">
          <cell r="AA101">
            <v>0</v>
          </cell>
        </row>
        <row r="102">
          <cell r="AA102">
            <v>17653.253848536417</v>
          </cell>
        </row>
        <row r="103">
          <cell r="AA103">
            <v>78583.685987703619</v>
          </cell>
        </row>
        <row r="104">
          <cell r="AA104">
            <v>182923.8137222442</v>
          </cell>
        </row>
        <row r="105">
          <cell r="AA105">
            <v>217323.32401679383</v>
          </cell>
        </row>
        <row r="106">
          <cell r="AA106">
            <v>217323.32401679383</v>
          </cell>
        </row>
        <row r="107">
          <cell r="AA107">
            <v>217323.32401679383</v>
          </cell>
        </row>
        <row r="108">
          <cell r="AA108">
            <v>217323.32401679383</v>
          </cell>
        </row>
        <row r="109">
          <cell r="AA109">
            <v>217323.32401679383</v>
          </cell>
        </row>
        <row r="110">
          <cell r="AA110">
            <v>217323.32401679383</v>
          </cell>
        </row>
        <row r="111">
          <cell r="AA111">
            <v>217323.32401679383</v>
          </cell>
        </row>
        <row r="112">
          <cell r="AA112">
            <v>217323.32401679383</v>
          </cell>
        </row>
        <row r="142">
          <cell r="AA142">
            <v>0</v>
          </cell>
        </row>
        <row r="143">
          <cell r="AA143">
            <v>0</v>
          </cell>
        </row>
        <row r="144">
          <cell r="AA144">
            <v>0</v>
          </cell>
        </row>
        <row r="145">
          <cell r="AA145">
            <v>0</v>
          </cell>
        </row>
        <row r="146">
          <cell r="AA146">
            <v>0</v>
          </cell>
        </row>
        <row r="147">
          <cell r="AA147">
            <v>31871.490208490643</v>
          </cell>
        </row>
        <row r="148">
          <cell r="AA148">
            <v>147674.59090497385</v>
          </cell>
        </row>
        <row r="149">
          <cell r="AA149">
            <v>367659.2042001427</v>
          </cell>
        </row>
        <row r="150">
          <cell r="AA150">
            <v>405421.2208506132</v>
          </cell>
        </row>
        <row r="151">
          <cell r="AA151">
            <v>405421.2208506132</v>
          </cell>
        </row>
        <row r="152">
          <cell r="AA152">
            <v>405421.2208506132</v>
          </cell>
        </row>
        <row r="153">
          <cell r="AA153">
            <v>405421.2208506132</v>
          </cell>
        </row>
        <row r="154">
          <cell r="AA154">
            <v>405421.2208506132</v>
          </cell>
        </row>
        <row r="155">
          <cell r="AA155">
            <v>405421.2208506132</v>
          </cell>
        </row>
        <row r="156">
          <cell r="AA156">
            <v>405421.2208506132</v>
          </cell>
        </row>
        <row r="157">
          <cell r="AA157">
            <v>405421.2208506132</v>
          </cell>
        </row>
        <row r="187">
          <cell r="AA187">
            <v>0</v>
          </cell>
        </row>
        <row r="188">
          <cell r="AA188">
            <v>0</v>
          </cell>
        </row>
        <row r="189">
          <cell r="AA189">
            <v>0</v>
          </cell>
        </row>
        <row r="190">
          <cell r="AA190">
            <v>0</v>
          </cell>
        </row>
        <row r="191">
          <cell r="AA191">
            <v>0</v>
          </cell>
        </row>
        <row r="192">
          <cell r="AA192">
            <v>42238.124489432448</v>
          </cell>
        </row>
        <row r="193">
          <cell r="AA193">
            <v>186516.81858036085</v>
          </cell>
        </row>
        <row r="194">
          <cell r="AA194">
            <v>484412.28468051477</v>
          </cell>
        </row>
        <row r="195">
          <cell r="AA195">
            <v>485678.33605183795</v>
          </cell>
        </row>
        <row r="196">
          <cell r="AA196">
            <v>485678.33605183795</v>
          </cell>
        </row>
        <row r="197">
          <cell r="AA197">
            <v>485678.33605183795</v>
          </cell>
        </row>
        <row r="198">
          <cell r="AA198">
            <v>485678.33605183795</v>
          </cell>
        </row>
        <row r="199">
          <cell r="AA199">
            <v>485678.33605183795</v>
          </cell>
        </row>
        <row r="200">
          <cell r="AA200">
            <v>485678.33605183795</v>
          </cell>
        </row>
        <row r="201">
          <cell r="AA201">
            <v>485678.33605183795</v>
          </cell>
        </row>
        <row r="202">
          <cell r="AA202">
            <v>485678.33605183795</v>
          </cell>
        </row>
      </sheetData>
      <sheetData sheetId="14"/>
      <sheetData sheetId="15"/>
      <sheetData sheetId="16"/>
      <sheetData sheetId="17"/>
      <sheetData sheetId="18">
        <row r="5"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E55">
            <v>66.307767409546585</v>
          </cell>
          <cell r="F55">
            <v>66.307767409546585</v>
          </cell>
          <cell r="G55">
            <v>66.307767409546585</v>
          </cell>
          <cell r="H55">
            <v>66.307767409546585</v>
          </cell>
          <cell r="I55">
            <v>66.307767409546585</v>
          </cell>
          <cell r="J55">
            <v>1.2E-2</v>
          </cell>
          <cell r="K55">
            <v>1.2E-2</v>
          </cell>
          <cell r="L55">
            <v>1.2E-2</v>
          </cell>
          <cell r="M55">
            <v>1.2E-2</v>
          </cell>
          <cell r="N55">
            <v>1.2E-2</v>
          </cell>
        </row>
        <row r="56">
          <cell r="E56">
            <v>132.61553481909317</v>
          </cell>
          <cell r="F56">
            <v>132.61553481909317</v>
          </cell>
          <cell r="G56">
            <v>132.61553481909317</v>
          </cell>
          <cell r="H56">
            <v>132.61553481909317</v>
          </cell>
          <cell r="I56">
            <v>132.61553481909317</v>
          </cell>
          <cell r="J56">
            <v>2.4E-2</v>
          </cell>
          <cell r="K56">
            <v>2.4E-2</v>
          </cell>
          <cell r="L56">
            <v>2.4E-2</v>
          </cell>
          <cell r="M56">
            <v>2.4E-2</v>
          </cell>
          <cell r="N56">
            <v>2.4E-2</v>
          </cell>
        </row>
        <row r="57">
          <cell r="E57">
            <v>198.92330222863976</v>
          </cell>
          <cell r="F57">
            <v>198.92330222863976</v>
          </cell>
          <cell r="G57">
            <v>198.92330222863976</v>
          </cell>
          <cell r="H57">
            <v>198.92330222863976</v>
          </cell>
          <cell r="I57">
            <v>198.92330222863976</v>
          </cell>
          <cell r="J57">
            <v>3.6000000000000004E-2</v>
          </cell>
          <cell r="K57">
            <v>3.6000000000000004E-2</v>
          </cell>
          <cell r="L57">
            <v>3.6000000000000004E-2</v>
          </cell>
          <cell r="M57">
            <v>3.6000000000000004E-2</v>
          </cell>
          <cell r="N57">
            <v>3.6000000000000004E-2</v>
          </cell>
        </row>
        <row r="58">
          <cell r="E58">
            <v>265.23106963818634</v>
          </cell>
          <cell r="F58">
            <v>265.23106963818634</v>
          </cell>
          <cell r="G58">
            <v>265.23106963818634</v>
          </cell>
          <cell r="H58">
            <v>265.23106963818634</v>
          </cell>
          <cell r="I58">
            <v>265.23106963818634</v>
          </cell>
          <cell r="J58">
            <v>4.8000000000000001E-2</v>
          </cell>
          <cell r="K58">
            <v>4.8000000000000001E-2</v>
          </cell>
          <cell r="L58">
            <v>4.8000000000000001E-2</v>
          </cell>
          <cell r="M58">
            <v>4.8000000000000001E-2</v>
          </cell>
          <cell r="N58">
            <v>4.8000000000000001E-2</v>
          </cell>
        </row>
        <row r="59">
          <cell r="E59">
            <v>331.53883704773295</v>
          </cell>
          <cell r="F59">
            <v>331.53883704773295</v>
          </cell>
          <cell r="G59">
            <v>331.53883704773295</v>
          </cell>
          <cell r="H59">
            <v>331.53883704773295</v>
          </cell>
          <cell r="I59">
            <v>331.53883704773295</v>
          </cell>
          <cell r="J59">
            <v>0.06</v>
          </cell>
          <cell r="K59">
            <v>0.06</v>
          </cell>
          <cell r="L59">
            <v>0.06</v>
          </cell>
          <cell r="M59">
            <v>0.06</v>
          </cell>
          <cell r="N59">
            <v>0.06</v>
          </cell>
        </row>
        <row r="60">
          <cell r="E60">
            <v>397.84660445727951</v>
          </cell>
          <cell r="F60">
            <v>397.84660445727951</v>
          </cell>
          <cell r="G60">
            <v>397.84660445727951</v>
          </cell>
          <cell r="H60">
            <v>397.84660445727951</v>
          </cell>
          <cell r="I60">
            <v>397.84660445727951</v>
          </cell>
          <cell r="J60">
            <v>7.2000000000000008E-2</v>
          </cell>
          <cell r="K60">
            <v>7.2000000000000008E-2</v>
          </cell>
          <cell r="L60">
            <v>7.2000000000000008E-2</v>
          </cell>
          <cell r="M60">
            <v>7.2000000000000008E-2</v>
          </cell>
          <cell r="N60">
            <v>7.2000000000000008E-2</v>
          </cell>
        </row>
        <row r="61">
          <cell r="E61">
            <v>464.15437186682607</v>
          </cell>
          <cell r="F61">
            <v>464.15437186682607</v>
          </cell>
          <cell r="G61">
            <v>464.15437186682607</v>
          </cell>
          <cell r="H61">
            <v>464.15437186682607</v>
          </cell>
          <cell r="I61">
            <v>464.15437186682607</v>
          </cell>
          <cell r="J61">
            <v>8.4000000000000005E-2</v>
          </cell>
          <cell r="K61">
            <v>8.4000000000000005E-2</v>
          </cell>
          <cell r="L61">
            <v>8.4000000000000005E-2</v>
          </cell>
          <cell r="M61">
            <v>8.4000000000000005E-2</v>
          </cell>
          <cell r="N61">
            <v>8.4000000000000005E-2</v>
          </cell>
        </row>
        <row r="62">
          <cell r="E62">
            <v>530.46213927637268</v>
          </cell>
          <cell r="F62">
            <v>530.46213927637268</v>
          </cell>
          <cell r="G62">
            <v>530.46213927637268</v>
          </cell>
          <cell r="H62">
            <v>530.46213927637268</v>
          </cell>
          <cell r="I62">
            <v>530.46213927637268</v>
          </cell>
          <cell r="J62">
            <v>9.6000000000000002E-2</v>
          </cell>
          <cell r="K62">
            <v>9.6000000000000002E-2</v>
          </cell>
          <cell r="L62">
            <v>9.6000000000000002E-2</v>
          </cell>
          <cell r="M62">
            <v>9.6000000000000002E-2</v>
          </cell>
          <cell r="N62">
            <v>9.6000000000000002E-2</v>
          </cell>
        </row>
        <row r="63">
          <cell r="E63">
            <v>596.7699066859193</v>
          </cell>
          <cell r="F63">
            <v>596.7699066859193</v>
          </cell>
          <cell r="G63">
            <v>596.7699066859193</v>
          </cell>
          <cell r="H63">
            <v>596.7699066859193</v>
          </cell>
          <cell r="I63">
            <v>596.7699066859193</v>
          </cell>
          <cell r="J63">
            <v>0.108</v>
          </cell>
          <cell r="K63">
            <v>0.108</v>
          </cell>
          <cell r="L63">
            <v>0.108</v>
          </cell>
          <cell r="M63">
            <v>0.108</v>
          </cell>
          <cell r="N63">
            <v>0.108</v>
          </cell>
        </row>
        <row r="64">
          <cell r="E64">
            <v>663.07767409546591</v>
          </cell>
          <cell r="F64">
            <v>663.07767409546591</v>
          </cell>
          <cell r="G64">
            <v>663.07767409546591</v>
          </cell>
          <cell r="H64">
            <v>663.07767409546591</v>
          </cell>
          <cell r="I64">
            <v>663.07767409546591</v>
          </cell>
          <cell r="J64">
            <v>0.12</v>
          </cell>
          <cell r="K64">
            <v>0.12</v>
          </cell>
          <cell r="L64">
            <v>0.12</v>
          </cell>
          <cell r="M64">
            <v>0.12</v>
          </cell>
          <cell r="N64">
            <v>0.12</v>
          </cell>
        </row>
        <row r="65">
          <cell r="E65">
            <v>718.21257972571618</v>
          </cell>
          <cell r="F65">
            <v>718.21257972571618</v>
          </cell>
          <cell r="G65">
            <v>718.21257972571618</v>
          </cell>
          <cell r="H65">
            <v>718.21257972571618</v>
          </cell>
          <cell r="I65">
            <v>718.21257972571618</v>
          </cell>
          <cell r="J65">
            <v>0.128</v>
          </cell>
          <cell r="K65">
            <v>0.128</v>
          </cell>
          <cell r="L65">
            <v>0.128</v>
          </cell>
          <cell r="M65">
            <v>0.128</v>
          </cell>
          <cell r="N65">
            <v>0.128</v>
          </cell>
        </row>
        <row r="66">
          <cell r="E66">
            <v>773.34748535596646</v>
          </cell>
          <cell r="F66">
            <v>773.34748535596646</v>
          </cell>
          <cell r="G66">
            <v>773.34748535596646</v>
          </cell>
          <cell r="H66">
            <v>773.34748535596646</v>
          </cell>
          <cell r="I66">
            <v>773.34748535596646</v>
          </cell>
          <cell r="J66">
            <v>0.13600000000000001</v>
          </cell>
          <cell r="K66">
            <v>0.13600000000000001</v>
          </cell>
          <cell r="L66">
            <v>0.13600000000000001</v>
          </cell>
          <cell r="M66">
            <v>0.13600000000000001</v>
          </cell>
          <cell r="N66">
            <v>0.13600000000000001</v>
          </cell>
        </row>
        <row r="67">
          <cell r="E67">
            <v>828.48239098621661</v>
          </cell>
          <cell r="F67">
            <v>828.48239098621661</v>
          </cell>
          <cell r="G67">
            <v>828.48239098621661</v>
          </cell>
          <cell r="H67">
            <v>828.48239098621661</v>
          </cell>
          <cell r="I67">
            <v>828.48239098621661</v>
          </cell>
          <cell r="J67">
            <v>0.14400000000000002</v>
          </cell>
          <cell r="K67">
            <v>0.14400000000000002</v>
          </cell>
          <cell r="L67">
            <v>0.14400000000000002</v>
          </cell>
          <cell r="M67">
            <v>0.14400000000000002</v>
          </cell>
          <cell r="N67">
            <v>0.14400000000000002</v>
          </cell>
        </row>
        <row r="68">
          <cell r="E68">
            <v>883.61729661646689</v>
          </cell>
          <cell r="F68">
            <v>883.61729661646689</v>
          </cell>
          <cell r="G68">
            <v>883.61729661646689</v>
          </cell>
          <cell r="H68">
            <v>883.61729661646689</v>
          </cell>
          <cell r="I68">
            <v>883.61729661646689</v>
          </cell>
          <cell r="J68">
            <v>0.152</v>
          </cell>
          <cell r="K68">
            <v>0.152</v>
          </cell>
          <cell r="L68">
            <v>0.152</v>
          </cell>
          <cell r="M68">
            <v>0.152</v>
          </cell>
          <cell r="N68">
            <v>0.152</v>
          </cell>
        </row>
        <row r="69">
          <cell r="E69">
            <v>938.75220224671716</v>
          </cell>
          <cell r="F69">
            <v>938.75220224671716</v>
          </cell>
          <cell r="G69">
            <v>938.75220224671716</v>
          </cell>
          <cell r="H69">
            <v>938.75220224671716</v>
          </cell>
          <cell r="I69">
            <v>938.75220224671716</v>
          </cell>
          <cell r="J69">
            <v>0.16</v>
          </cell>
          <cell r="K69">
            <v>0.16</v>
          </cell>
          <cell r="L69">
            <v>0.16</v>
          </cell>
          <cell r="M69">
            <v>0.16</v>
          </cell>
          <cell r="N69">
            <v>0.16</v>
          </cell>
        </row>
        <row r="70">
          <cell r="E70">
            <v>993.88710787696743</v>
          </cell>
          <cell r="F70">
            <v>993.88710787696743</v>
          </cell>
          <cell r="G70">
            <v>993.88710787696743</v>
          </cell>
          <cell r="H70">
            <v>993.88710787696743</v>
          </cell>
          <cell r="I70">
            <v>993.88710787696743</v>
          </cell>
          <cell r="J70">
            <v>0.16800000000000001</v>
          </cell>
          <cell r="K70">
            <v>0.16800000000000001</v>
          </cell>
          <cell r="L70">
            <v>0.16800000000000001</v>
          </cell>
          <cell r="M70">
            <v>0.16800000000000001</v>
          </cell>
          <cell r="N70">
            <v>0.16800000000000001</v>
          </cell>
        </row>
        <row r="71">
          <cell r="E71">
            <v>1049.0220135072177</v>
          </cell>
          <cell r="F71">
            <v>1049.0220135072177</v>
          </cell>
          <cell r="G71">
            <v>1049.0220135072177</v>
          </cell>
          <cell r="H71">
            <v>1049.0220135072177</v>
          </cell>
          <cell r="I71">
            <v>1049.0220135072177</v>
          </cell>
          <cell r="J71">
            <v>0.17600000000000002</v>
          </cell>
          <cell r="K71">
            <v>0.17600000000000002</v>
          </cell>
          <cell r="L71">
            <v>0.17600000000000002</v>
          </cell>
          <cell r="M71">
            <v>0.17600000000000002</v>
          </cell>
          <cell r="N71">
            <v>0.17600000000000002</v>
          </cell>
        </row>
        <row r="72">
          <cell r="E72">
            <v>1104.1569191374679</v>
          </cell>
          <cell r="F72">
            <v>1104.1569191374679</v>
          </cell>
          <cell r="G72">
            <v>1104.1569191374679</v>
          </cell>
          <cell r="H72">
            <v>1104.1569191374679</v>
          </cell>
          <cell r="I72">
            <v>1104.1569191374679</v>
          </cell>
          <cell r="J72">
            <v>0.184</v>
          </cell>
          <cell r="K72">
            <v>0.184</v>
          </cell>
          <cell r="L72">
            <v>0.184</v>
          </cell>
          <cell r="M72">
            <v>0.184</v>
          </cell>
          <cell r="N72">
            <v>0.184</v>
          </cell>
        </row>
        <row r="73">
          <cell r="E73">
            <v>1159.2918247677183</v>
          </cell>
          <cell r="F73">
            <v>1159.2918247677183</v>
          </cell>
          <cell r="G73">
            <v>1159.2918247677183</v>
          </cell>
          <cell r="H73">
            <v>1159.2918247677183</v>
          </cell>
          <cell r="I73">
            <v>1159.2918247677183</v>
          </cell>
          <cell r="J73">
            <v>0.192</v>
          </cell>
          <cell r="K73">
            <v>0.192</v>
          </cell>
          <cell r="L73">
            <v>0.192</v>
          </cell>
          <cell r="M73">
            <v>0.192</v>
          </cell>
          <cell r="N73">
            <v>0.192</v>
          </cell>
        </row>
        <row r="74">
          <cell r="E74">
            <v>1214.4267303979684</v>
          </cell>
          <cell r="F74">
            <v>1214.4267303979684</v>
          </cell>
          <cell r="G74">
            <v>1214.4267303979684</v>
          </cell>
          <cell r="H74">
            <v>1214.4267303979684</v>
          </cell>
          <cell r="I74">
            <v>1214.4267303979684</v>
          </cell>
          <cell r="J74">
            <v>0.2</v>
          </cell>
          <cell r="K74">
            <v>0.2</v>
          </cell>
          <cell r="L74">
            <v>0.2</v>
          </cell>
          <cell r="M74">
            <v>0.2</v>
          </cell>
          <cell r="N74">
            <v>0.2</v>
          </cell>
        </row>
        <row r="75">
          <cell r="E75">
            <v>1250.7562549012864</v>
          </cell>
          <cell r="F75">
            <v>1250.7562549012864</v>
          </cell>
          <cell r="G75">
            <v>1250.7562549012864</v>
          </cell>
          <cell r="H75">
            <v>1250.7562549012864</v>
          </cell>
          <cell r="I75">
            <v>1250.7562549012864</v>
          </cell>
          <cell r="J75">
            <v>0.2</v>
          </cell>
          <cell r="K75">
            <v>0.2</v>
          </cell>
          <cell r="L75">
            <v>0.2</v>
          </cell>
          <cell r="M75">
            <v>0.2</v>
          </cell>
          <cell r="N75">
            <v>0.2</v>
          </cell>
        </row>
        <row r="76">
          <cell r="E76">
            <v>1287.0857794046046</v>
          </cell>
          <cell r="F76">
            <v>1287.0857794046046</v>
          </cell>
          <cell r="G76">
            <v>1287.0857794046046</v>
          </cell>
          <cell r="H76">
            <v>1287.0857794046046</v>
          </cell>
          <cell r="I76">
            <v>1287.0857794046046</v>
          </cell>
          <cell r="J76">
            <v>0.2</v>
          </cell>
          <cell r="K76">
            <v>0.2</v>
          </cell>
          <cell r="L76">
            <v>0.2</v>
          </cell>
          <cell r="M76">
            <v>0.2</v>
          </cell>
          <cell r="N76">
            <v>0.2</v>
          </cell>
        </row>
        <row r="77">
          <cell r="E77">
            <v>1323.4153039079229</v>
          </cell>
          <cell r="F77">
            <v>1323.4153039079229</v>
          </cell>
          <cell r="G77">
            <v>1323.4153039079229</v>
          </cell>
          <cell r="H77">
            <v>1323.4153039079229</v>
          </cell>
          <cell r="I77">
            <v>1323.4153039079229</v>
          </cell>
          <cell r="J77">
            <v>0.2</v>
          </cell>
          <cell r="K77">
            <v>0.2</v>
          </cell>
          <cell r="L77">
            <v>0.2</v>
          </cell>
          <cell r="M77">
            <v>0.2</v>
          </cell>
          <cell r="N77">
            <v>0.2</v>
          </cell>
        </row>
        <row r="78">
          <cell r="E78">
            <v>1359.7448284112409</v>
          </cell>
          <cell r="F78">
            <v>1359.7448284112409</v>
          </cell>
          <cell r="G78">
            <v>1359.7448284112409</v>
          </cell>
          <cell r="H78">
            <v>1359.7448284112409</v>
          </cell>
          <cell r="I78">
            <v>1359.7448284112409</v>
          </cell>
          <cell r="J78">
            <v>0.2</v>
          </cell>
          <cell r="K78">
            <v>0.2</v>
          </cell>
          <cell r="L78">
            <v>0.2</v>
          </cell>
          <cell r="M78">
            <v>0.2</v>
          </cell>
          <cell r="N78">
            <v>0.2</v>
          </cell>
        </row>
        <row r="79">
          <cell r="E79">
            <v>1396.0743529145589</v>
          </cell>
          <cell r="F79">
            <v>1396.0743529145589</v>
          </cell>
          <cell r="G79">
            <v>1396.0743529145589</v>
          </cell>
          <cell r="H79">
            <v>1396.0743529145589</v>
          </cell>
          <cell r="I79">
            <v>1396.0743529145589</v>
          </cell>
          <cell r="J79">
            <v>0.2</v>
          </cell>
          <cell r="K79">
            <v>0.2</v>
          </cell>
          <cell r="L79">
            <v>0.2</v>
          </cell>
          <cell r="M79">
            <v>0.2</v>
          </cell>
          <cell r="N79">
            <v>0.2</v>
          </cell>
        </row>
        <row r="80">
          <cell r="E80">
            <v>1432.4038774178771</v>
          </cell>
          <cell r="F80">
            <v>1432.4038774178771</v>
          </cell>
          <cell r="G80">
            <v>1432.4038774178771</v>
          </cell>
          <cell r="H80">
            <v>1432.4038774178771</v>
          </cell>
          <cell r="I80">
            <v>1432.4038774178771</v>
          </cell>
          <cell r="J80">
            <v>0.2</v>
          </cell>
          <cell r="K80">
            <v>0.2</v>
          </cell>
          <cell r="L80">
            <v>0.2</v>
          </cell>
          <cell r="M80">
            <v>0.2</v>
          </cell>
          <cell r="N80">
            <v>0.2</v>
          </cell>
        </row>
        <row r="81">
          <cell r="E81">
            <v>1468.7334019211953</v>
          </cell>
          <cell r="F81">
            <v>1468.7334019211953</v>
          </cell>
          <cell r="G81">
            <v>1468.7334019211953</v>
          </cell>
          <cell r="H81">
            <v>1468.7334019211953</v>
          </cell>
          <cell r="I81">
            <v>1468.7334019211953</v>
          </cell>
          <cell r="J81">
            <v>0.2</v>
          </cell>
          <cell r="K81">
            <v>0.2</v>
          </cell>
          <cell r="L81">
            <v>0.2</v>
          </cell>
          <cell r="M81">
            <v>0.2</v>
          </cell>
          <cell r="N81">
            <v>0.2</v>
          </cell>
        </row>
        <row r="82">
          <cell r="E82">
            <v>1505.0629264245133</v>
          </cell>
          <cell r="F82">
            <v>1505.0629264245133</v>
          </cell>
          <cell r="G82">
            <v>1505.0629264245133</v>
          </cell>
          <cell r="H82">
            <v>1505.0629264245133</v>
          </cell>
          <cell r="I82">
            <v>1505.0629264245133</v>
          </cell>
          <cell r="J82">
            <v>0.2</v>
          </cell>
          <cell r="K82">
            <v>0.2</v>
          </cell>
          <cell r="L82">
            <v>0.2</v>
          </cell>
          <cell r="M82">
            <v>0.2</v>
          </cell>
          <cell r="N82">
            <v>0.2</v>
          </cell>
        </row>
        <row r="83">
          <cell r="E83">
            <v>1541.3924509278313</v>
          </cell>
          <cell r="F83">
            <v>1541.3924509278313</v>
          </cell>
          <cell r="G83">
            <v>1541.3924509278313</v>
          </cell>
          <cell r="H83">
            <v>1541.3924509278313</v>
          </cell>
          <cell r="I83">
            <v>1541.3924509278313</v>
          </cell>
          <cell r="J83">
            <v>0.2</v>
          </cell>
          <cell r="K83">
            <v>0.2</v>
          </cell>
          <cell r="L83">
            <v>0.2</v>
          </cell>
          <cell r="M83">
            <v>0.2</v>
          </cell>
          <cell r="N83">
            <v>0.2</v>
          </cell>
        </row>
        <row r="84">
          <cell r="E84">
            <v>1577.7219754311495</v>
          </cell>
          <cell r="F84">
            <v>1577.7219754311495</v>
          </cell>
          <cell r="G84">
            <v>1577.7219754311495</v>
          </cell>
          <cell r="H84">
            <v>1577.7219754311495</v>
          </cell>
          <cell r="I84">
            <v>1577.7219754311495</v>
          </cell>
          <cell r="J84">
            <v>0.2</v>
          </cell>
          <cell r="K84">
            <v>0.2</v>
          </cell>
          <cell r="L84">
            <v>0.2</v>
          </cell>
          <cell r="M84">
            <v>0.2</v>
          </cell>
          <cell r="N84">
            <v>0.2</v>
          </cell>
        </row>
        <row r="85">
          <cell r="E85">
            <v>1599.9497778880345</v>
          </cell>
          <cell r="F85">
            <v>1599.9497778880345</v>
          </cell>
          <cell r="G85">
            <v>1599.9497778880345</v>
          </cell>
          <cell r="H85">
            <v>1599.9497778880345</v>
          </cell>
          <cell r="I85">
            <v>1599.9497778880345</v>
          </cell>
          <cell r="J85">
            <v>0.2</v>
          </cell>
          <cell r="K85">
            <v>0.2</v>
          </cell>
          <cell r="L85">
            <v>0.2</v>
          </cell>
          <cell r="M85">
            <v>0.2</v>
          </cell>
          <cell r="N85">
            <v>0.2</v>
          </cell>
        </row>
        <row r="86">
          <cell r="E86">
            <v>1622.1775803449195</v>
          </cell>
          <cell r="F86">
            <v>1622.1775803449195</v>
          </cell>
          <cell r="G86">
            <v>1622.1775803449195</v>
          </cell>
          <cell r="H86">
            <v>1622.1775803449195</v>
          </cell>
          <cell r="I86">
            <v>1622.1775803449195</v>
          </cell>
          <cell r="J86">
            <v>0.2</v>
          </cell>
          <cell r="K86">
            <v>0.2</v>
          </cell>
          <cell r="L86">
            <v>0.2</v>
          </cell>
          <cell r="M86">
            <v>0.2</v>
          </cell>
          <cell r="N86">
            <v>0.2</v>
          </cell>
        </row>
        <row r="87">
          <cell r="E87">
            <v>1644.4053828018048</v>
          </cell>
          <cell r="F87">
            <v>1644.4053828018048</v>
          </cell>
          <cell r="G87">
            <v>1644.4053828018048</v>
          </cell>
          <cell r="H87">
            <v>1644.4053828018048</v>
          </cell>
          <cell r="I87">
            <v>1644.4053828018048</v>
          </cell>
          <cell r="J87">
            <v>0.2</v>
          </cell>
          <cell r="K87">
            <v>0.2</v>
          </cell>
          <cell r="L87">
            <v>0.2</v>
          </cell>
          <cell r="M87">
            <v>0.2</v>
          </cell>
          <cell r="N87">
            <v>0.2</v>
          </cell>
        </row>
        <row r="88">
          <cell r="E88">
            <v>1666.6331852586898</v>
          </cell>
          <cell r="F88">
            <v>1666.6331852586898</v>
          </cell>
          <cell r="G88">
            <v>1666.6331852586898</v>
          </cell>
          <cell r="H88">
            <v>1666.6331852586898</v>
          </cell>
          <cell r="I88">
            <v>1666.6331852586898</v>
          </cell>
          <cell r="J88">
            <v>0.2</v>
          </cell>
          <cell r="K88">
            <v>0.2</v>
          </cell>
          <cell r="L88">
            <v>0.2</v>
          </cell>
          <cell r="M88">
            <v>0.2</v>
          </cell>
          <cell r="N88">
            <v>0.2</v>
          </cell>
        </row>
        <row r="89">
          <cell r="E89">
            <v>1688.8609877155748</v>
          </cell>
          <cell r="F89">
            <v>1688.8609877155748</v>
          </cell>
          <cell r="G89">
            <v>1688.8609877155748</v>
          </cell>
          <cell r="H89">
            <v>1688.8609877155748</v>
          </cell>
          <cell r="I89">
            <v>1688.8609877155748</v>
          </cell>
          <cell r="J89">
            <v>0.2</v>
          </cell>
          <cell r="K89">
            <v>0.2</v>
          </cell>
          <cell r="L89">
            <v>0.2</v>
          </cell>
          <cell r="M89">
            <v>0.2</v>
          </cell>
          <cell r="N89">
            <v>0.2</v>
          </cell>
        </row>
        <row r="90">
          <cell r="E90">
            <v>1711.0887901724598</v>
          </cell>
          <cell r="F90">
            <v>1711.0887901724598</v>
          </cell>
          <cell r="G90">
            <v>1711.0887901724598</v>
          </cell>
          <cell r="H90">
            <v>1711.0887901724598</v>
          </cell>
          <cell r="I90">
            <v>1711.0887901724598</v>
          </cell>
          <cell r="J90">
            <v>0.2</v>
          </cell>
          <cell r="K90">
            <v>0.2</v>
          </cell>
          <cell r="L90">
            <v>0.2</v>
          </cell>
          <cell r="M90">
            <v>0.2</v>
          </cell>
          <cell r="N90">
            <v>0.2</v>
          </cell>
        </row>
        <row r="91">
          <cell r="E91">
            <v>1733.3165926293448</v>
          </cell>
          <cell r="F91">
            <v>1733.3165926293448</v>
          </cell>
          <cell r="G91">
            <v>1733.3165926293448</v>
          </cell>
          <cell r="H91">
            <v>1733.3165926293448</v>
          </cell>
          <cell r="I91">
            <v>1733.3165926293448</v>
          </cell>
          <cell r="J91">
            <v>0.2</v>
          </cell>
          <cell r="K91">
            <v>0.2</v>
          </cell>
          <cell r="L91">
            <v>0.2</v>
          </cell>
          <cell r="M91">
            <v>0.2</v>
          </cell>
          <cell r="N91">
            <v>0.2</v>
          </cell>
        </row>
        <row r="92">
          <cell r="E92">
            <v>1755.54439508623</v>
          </cell>
          <cell r="F92">
            <v>1755.54439508623</v>
          </cell>
          <cell r="G92">
            <v>1755.54439508623</v>
          </cell>
          <cell r="H92">
            <v>1755.54439508623</v>
          </cell>
          <cell r="I92">
            <v>1755.54439508623</v>
          </cell>
          <cell r="J92">
            <v>0.2</v>
          </cell>
          <cell r="K92">
            <v>0.2</v>
          </cell>
          <cell r="L92">
            <v>0.2</v>
          </cell>
          <cell r="M92">
            <v>0.2</v>
          </cell>
          <cell r="N92">
            <v>0.2</v>
          </cell>
        </row>
        <row r="93">
          <cell r="E93">
            <v>1777.772197543115</v>
          </cell>
          <cell r="F93">
            <v>1777.772197543115</v>
          </cell>
          <cell r="G93">
            <v>1777.772197543115</v>
          </cell>
          <cell r="H93">
            <v>1777.772197543115</v>
          </cell>
          <cell r="I93">
            <v>1777.772197543115</v>
          </cell>
          <cell r="J93">
            <v>0.2</v>
          </cell>
          <cell r="K93">
            <v>0.2</v>
          </cell>
          <cell r="L93">
            <v>0.2</v>
          </cell>
          <cell r="M93">
            <v>0.2</v>
          </cell>
          <cell r="N93">
            <v>0.2</v>
          </cell>
        </row>
        <row r="94">
          <cell r="E94">
            <v>1800</v>
          </cell>
          <cell r="F94">
            <v>1800</v>
          </cell>
          <cell r="G94">
            <v>1800</v>
          </cell>
          <cell r="H94">
            <v>1800</v>
          </cell>
          <cell r="I94">
            <v>1800</v>
          </cell>
          <cell r="J94">
            <v>0.2</v>
          </cell>
          <cell r="K94">
            <v>0.2</v>
          </cell>
          <cell r="L94">
            <v>0.2</v>
          </cell>
          <cell r="M94">
            <v>0.2</v>
          </cell>
          <cell r="N94">
            <v>0.2</v>
          </cell>
        </row>
        <row r="95">
          <cell r="E95">
            <v>1800</v>
          </cell>
          <cell r="F95">
            <v>1800</v>
          </cell>
          <cell r="G95">
            <v>1800</v>
          </cell>
          <cell r="H95">
            <v>1800</v>
          </cell>
          <cell r="I95">
            <v>1800</v>
          </cell>
          <cell r="J95">
            <v>0.2</v>
          </cell>
          <cell r="K95">
            <v>0.2</v>
          </cell>
          <cell r="L95">
            <v>0.2</v>
          </cell>
          <cell r="M95">
            <v>0.2</v>
          </cell>
          <cell r="N95">
            <v>0.2</v>
          </cell>
        </row>
        <row r="96">
          <cell r="E96">
            <v>1800</v>
          </cell>
          <cell r="F96">
            <v>1800</v>
          </cell>
          <cell r="G96">
            <v>1800</v>
          </cell>
          <cell r="H96">
            <v>1800</v>
          </cell>
          <cell r="I96">
            <v>1800</v>
          </cell>
          <cell r="J96">
            <v>0.2</v>
          </cell>
          <cell r="K96">
            <v>0.2</v>
          </cell>
          <cell r="L96">
            <v>0.2</v>
          </cell>
          <cell r="M96">
            <v>0.2</v>
          </cell>
          <cell r="N96">
            <v>0.2</v>
          </cell>
        </row>
        <row r="97">
          <cell r="E97">
            <v>1800</v>
          </cell>
          <cell r="F97">
            <v>1800</v>
          </cell>
          <cell r="G97">
            <v>1800</v>
          </cell>
          <cell r="H97">
            <v>1800</v>
          </cell>
          <cell r="I97">
            <v>1800</v>
          </cell>
          <cell r="J97">
            <v>0.2</v>
          </cell>
          <cell r="K97">
            <v>0.2</v>
          </cell>
          <cell r="L97">
            <v>0.2</v>
          </cell>
          <cell r="M97">
            <v>0.2</v>
          </cell>
          <cell r="N97">
            <v>0.2</v>
          </cell>
        </row>
        <row r="98">
          <cell r="E98">
            <v>1800</v>
          </cell>
          <cell r="F98">
            <v>1800</v>
          </cell>
          <cell r="G98">
            <v>1800</v>
          </cell>
          <cell r="H98">
            <v>1800</v>
          </cell>
          <cell r="I98">
            <v>1800</v>
          </cell>
          <cell r="J98">
            <v>0.2</v>
          </cell>
          <cell r="K98">
            <v>0.2</v>
          </cell>
          <cell r="L98">
            <v>0.2</v>
          </cell>
          <cell r="M98">
            <v>0.2</v>
          </cell>
          <cell r="N98">
            <v>0.2</v>
          </cell>
        </row>
        <row r="99">
          <cell r="E99">
            <v>1800</v>
          </cell>
          <cell r="F99">
            <v>1800</v>
          </cell>
          <cell r="G99">
            <v>1800</v>
          </cell>
          <cell r="H99">
            <v>1800</v>
          </cell>
          <cell r="I99">
            <v>1800</v>
          </cell>
          <cell r="J99">
            <v>0.2</v>
          </cell>
          <cell r="K99">
            <v>0.2</v>
          </cell>
          <cell r="L99">
            <v>0.2</v>
          </cell>
          <cell r="M99">
            <v>0.2</v>
          </cell>
          <cell r="N99">
            <v>0.2</v>
          </cell>
        </row>
        <row r="100">
          <cell r="E100">
            <v>1800</v>
          </cell>
          <cell r="F100">
            <v>1800</v>
          </cell>
          <cell r="G100">
            <v>1800</v>
          </cell>
          <cell r="H100">
            <v>1800</v>
          </cell>
          <cell r="I100">
            <v>1800</v>
          </cell>
          <cell r="J100">
            <v>0.2</v>
          </cell>
          <cell r="K100">
            <v>0.2</v>
          </cell>
          <cell r="L100">
            <v>0.2</v>
          </cell>
          <cell r="M100">
            <v>0.2</v>
          </cell>
          <cell r="N100">
            <v>0.2</v>
          </cell>
        </row>
        <row r="101">
          <cell r="E101">
            <v>1800</v>
          </cell>
          <cell r="F101">
            <v>1800</v>
          </cell>
          <cell r="G101">
            <v>1800</v>
          </cell>
          <cell r="H101">
            <v>1800</v>
          </cell>
          <cell r="I101">
            <v>1800</v>
          </cell>
          <cell r="J101">
            <v>0.2</v>
          </cell>
          <cell r="K101">
            <v>0.2</v>
          </cell>
          <cell r="L101">
            <v>0.2</v>
          </cell>
          <cell r="M101">
            <v>0.2</v>
          </cell>
          <cell r="N101">
            <v>0.2</v>
          </cell>
        </row>
        <row r="102">
          <cell r="E102">
            <v>1800</v>
          </cell>
          <cell r="F102">
            <v>1800</v>
          </cell>
          <cell r="G102">
            <v>1800</v>
          </cell>
          <cell r="H102">
            <v>1800</v>
          </cell>
          <cell r="I102">
            <v>1800</v>
          </cell>
          <cell r="J102">
            <v>0.2</v>
          </cell>
          <cell r="K102">
            <v>0.2</v>
          </cell>
          <cell r="L102">
            <v>0.2</v>
          </cell>
          <cell r="M102">
            <v>0.2</v>
          </cell>
          <cell r="N102">
            <v>0.2</v>
          </cell>
        </row>
        <row r="103">
          <cell r="E103">
            <v>1800</v>
          </cell>
          <cell r="F103">
            <v>1800</v>
          </cell>
          <cell r="G103">
            <v>1800</v>
          </cell>
          <cell r="H103">
            <v>1800</v>
          </cell>
          <cell r="I103">
            <v>1800</v>
          </cell>
          <cell r="J103">
            <v>0.2</v>
          </cell>
          <cell r="K103">
            <v>0.2</v>
          </cell>
          <cell r="L103">
            <v>0.2</v>
          </cell>
          <cell r="M103">
            <v>0.2</v>
          </cell>
          <cell r="N103">
            <v>0.2</v>
          </cell>
        </row>
        <row r="104">
          <cell r="E104">
            <v>1800</v>
          </cell>
          <cell r="F104">
            <v>1800</v>
          </cell>
          <cell r="G104">
            <v>1800</v>
          </cell>
          <cell r="H104">
            <v>1800</v>
          </cell>
          <cell r="I104">
            <v>1800</v>
          </cell>
          <cell r="J104">
            <v>0.2</v>
          </cell>
          <cell r="K104">
            <v>0.2</v>
          </cell>
          <cell r="L104">
            <v>0.2</v>
          </cell>
          <cell r="M104">
            <v>0.2</v>
          </cell>
          <cell r="N104">
            <v>0.2</v>
          </cell>
        </row>
        <row r="105">
          <cell r="E105">
            <v>1800</v>
          </cell>
          <cell r="F105">
            <v>1800</v>
          </cell>
          <cell r="G105">
            <v>1800</v>
          </cell>
          <cell r="H105">
            <v>1800</v>
          </cell>
          <cell r="I105">
            <v>1800</v>
          </cell>
          <cell r="J105">
            <v>0.2</v>
          </cell>
          <cell r="K105">
            <v>0.2</v>
          </cell>
          <cell r="L105">
            <v>0.2</v>
          </cell>
          <cell r="M105">
            <v>0.2</v>
          </cell>
          <cell r="N105">
            <v>0.2</v>
          </cell>
        </row>
        <row r="106">
          <cell r="E106">
            <v>1800</v>
          </cell>
          <cell r="F106">
            <v>1800</v>
          </cell>
          <cell r="G106">
            <v>1800</v>
          </cell>
          <cell r="H106">
            <v>1800</v>
          </cell>
          <cell r="I106">
            <v>1800</v>
          </cell>
          <cell r="J106">
            <v>0.2</v>
          </cell>
          <cell r="K106">
            <v>0.2</v>
          </cell>
          <cell r="L106">
            <v>0.2</v>
          </cell>
          <cell r="M106">
            <v>0.2</v>
          </cell>
          <cell r="N106">
            <v>0.2</v>
          </cell>
        </row>
        <row r="107">
          <cell r="E107">
            <v>1800</v>
          </cell>
          <cell r="F107">
            <v>1800</v>
          </cell>
          <cell r="G107">
            <v>1800</v>
          </cell>
          <cell r="H107">
            <v>1800</v>
          </cell>
          <cell r="I107">
            <v>1800</v>
          </cell>
          <cell r="J107">
            <v>0.2</v>
          </cell>
          <cell r="K107">
            <v>0.2</v>
          </cell>
          <cell r="L107">
            <v>0.2</v>
          </cell>
          <cell r="M107">
            <v>0.2</v>
          </cell>
          <cell r="N107">
            <v>0.2</v>
          </cell>
        </row>
        <row r="108">
          <cell r="E108">
            <v>1800</v>
          </cell>
          <cell r="F108">
            <v>1800</v>
          </cell>
          <cell r="G108">
            <v>1800</v>
          </cell>
          <cell r="H108">
            <v>1800</v>
          </cell>
          <cell r="I108">
            <v>1800</v>
          </cell>
          <cell r="J108">
            <v>0.2</v>
          </cell>
          <cell r="K108">
            <v>0.2</v>
          </cell>
          <cell r="L108">
            <v>0.2</v>
          </cell>
          <cell r="M108">
            <v>0.2</v>
          </cell>
          <cell r="N108">
            <v>0.2</v>
          </cell>
        </row>
        <row r="109">
          <cell r="E109">
            <v>1800</v>
          </cell>
          <cell r="F109">
            <v>1800</v>
          </cell>
          <cell r="G109">
            <v>1800</v>
          </cell>
          <cell r="H109">
            <v>1800</v>
          </cell>
          <cell r="I109">
            <v>1800</v>
          </cell>
          <cell r="J109">
            <v>0.2</v>
          </cell>
          <cell r="K109">
            <v>0.2</v>
          </cell>
          <cell r="L109">
            <v>0.2</v>
          </cell>
          <cell r="M109">
            <v>0.2</v>
          </cell>
          <cell r="N109">
            <v>0.2</v>
          </cell>
        </row>
        <row r="110">
          <cell r="E110">
            <v>1800</v>
          </cell>
          <cell r="F110">
            <v>1800</v>
          </cell>
          <cell r="G110">
            <v>1800</v>
          </cell>
          <cell r="H110">
            <v>1800</v>
          </cell>
          <cell r="I110">
            <v>1800</v>
          </cell>
          <cell r="J110">
            <v>0.2</v>
          </cell>
          <cell r="K110">
            <v>0.2</v>
          </cell>
          <cell r="L110">
            <v>0.2</v>
          </cell>
          <cell r="M110">
            <v>0.2</v>
          </cell>
          <cell r="N110">
            <v>0.2</v>
          </cell>
        </row>
        <row r="111">
          <cell r="E111">
            <v>1800</v>
          </cell>
          <cell r="F111">
            <v>1800</v>
          </cell>
          <cell r="G111">
            <v>1800</v>
          </cell>
          <cell r="H111">
            <v>1800</v>
          </cell>
          <cell r="I111">
            <v>1800</v>
          </cell>
          <cell r="J111">
            <v>0.2</v>
          </cell>
          <cell r="K111">
            <v>0.2</v>
          </cell>
          <cell r="L111">
            <v>0.2</v>
          </cell>
          <cell r="M111">
            <v>0.2</v>
          </cell>
          <cell r="N111">
            <v>0.2</v>
          </cell>
        </row>
        <row r="112">
          <cell r="E112">
            <v>1800</v>
          </cell>
          <cell r="F112">
            <v>1800</v>
          </cell>
          <cell r="G112">
            <v>1800</v>
          </cell>
          <cell r="H112">
            <v>1800</v>
          </cell>
          <cell r="I112">
            <v>1800</v>
          </cell>
          <cell r="J112">
            <v>0.2</v>
          </cell>
          <cell r="K112">
            <v>0.2</v>
          </cell>
          <cell r="L112">
            <v>0.2</v>
          </cell>
          <cell r="M112">
            <v>0.2</v>
          </cell>
          <cell r="N112">
            <v>0.2</v>
          </cell>
        </row>
        <row r="113">
          <cell r="E113">
            <v>1800</v>
          </cell>
          <cell r="F113">
            <v>1800</v>
          </cell>
          <cell r="G113">
            <v>1800</v>
          </cell>
          <cell r="H113">
            <v>1800</v>
          </cell>
          <cell r="I113">
            <v>1800</v>
          </cell>
          <cell r="J113">
            <v>0.2</v>
          </cell>
          <cell r="K113">
            <v>0.2</v>
          </cell>
          <cell r="L113">
            <v>0.2</v>
          </cell>
          <cell r="M113">
            <v>0.2</v>
          </cell>
          <cell r="N113">
            <v>0.2</v>
          </cell>
        </row>
        <row r="114">
          <cell r="E114">
            <v>1800</v>
          </cell>
          <cell r="F114">
            <v>1800</v>
          </cell>
          <cell r="G114">
            <v>1800</v>
          </cell>
          <cell r="H114">
            <v>1800</v>
          </cell>
          <cell r="I114">
            <v>1800</v>
          </cell>
          <cell r="J114">
            <v>0.2</v>
          </cell>
          <cell r="K114">
            <v>0.2</v>
          </cell>
          <cell r="L114">
            <v>0.2</v>
          </cell>
          <cell r="M114">
            <v>0.2</v>
          </cell>
          <cell r="N114">
            <v>0.2</v>
          </cell>
        </row>
        <row r="115">
          <cell r="E115">
            <v>1800</v>
          </cell>
          <cell r="F115">
            <v>1800</v>
          </cell>
          <cell r="G115">
            <v>1800</v>
          </cell>
          <cell r="H115">
            <v>1800</v>
          </cell>
          <cell r="I115">
            <v>1800</v>
          </cell>
          <cell r="J115">
            <v>0.2</v>
          </cell>
          <cell r="K115">
            <v>0.2</v>
          </cell>
          <cell r="L115">
            <v>0.2</v>
          </cell>
          <cell r="M115">
            <v>0.2</v>
          </cell>
          <cell r="N115">
            <v>0.2</v>
          </cell>
        </row>
        <row r="116">
          <cell r="E116">
            <v>1800</v>
          </cell>
          <cell r="F116">
            <v>1800</v>
          </cell>
          <cell r="G116">
            <v>1800</v>
          </cell>
          <cell r="H116">
            <v>1800</v>
          </cell>
          <cell r="I116">
            <v>1800</v>
          </cell>
          <cell r="J116">
            <v>0.2</v>
          </cell>
          <cell r="K116">
            <v>0.2</v>
          </cell>
          <cell r="L116">
            <v>0.2</v>
          </cell>
          <cell r="M116">
            <v>0.2</v>
          </cell>
          <cell r="N116">
            <v>0.2</v>
          </cell>
        </row>
        <row r="117">
          <cell r="E117">
            <v>1800</v>
          </cell>
          <cell r="F117">
            <v>1800</v>
          </cell>
          <cell r="G117">
            <v>1800</v>
          </cell>
          <cell r="H117">
            <v>1800</v>
          </cell>
          <cell r="I117">
            <v>1800</v>
          </cell>
          <cell r="J117">
            <v>0.2</v>
          </cell>
          <cell r="K117">
            <v>0.2</v>
          </cell>
          <cell r="L117">
            <v>0.2</v>
          </cell>
          <cell r="M117">
            <v>0.2</v>
          </cell>
          <cell r="N117">
            <v>0.2</v>
          </cell>
        </row>
        <row r="118">
          <cell r="E118">
            <v>1800</v>
          </cell>
          <cell r="F118">
            <v>1800</v>
          </cell>
          <cell r="G118">
            <v>1800</v>
          </cell>
          <cell r="H118">
            <v>1800</v>
          </cell>
          <cell r="I118">
            <v>1800</v>
          </cell>
          <cell r="J118">
            <v>0.2</v>
          </cell>
          <cell r="K118">
            <v>0.2</v>
          </cell>
          <cell r="L118">
            <v>0.2</v>
          </cell>
          <cell r="M118">
            <v>0.2</v>
          </cell>
          <cell r="N118">
            <v>0.2</v>
          </cell>
        </row>
        <row r="119">
          <cell r="E119">
            <v>1800</v>
          </cell>
          <cell r="F119">
            <v>1800</v>
          </cell>
          <cell r="G119">
            <v>1800</v>
          </cell>
          <cell r="H119">
            <v>1800</v>
          </cell>
          <cell r="I119">
            <v>1800</v>
          </cell>
          <cell r="J119">
            <v>0.2</v>
          </cell>
          <cell r="K119">
            <v>0.2</v>
          </cell>
          <cell r="L119">
            <v>0.2</v>
          </cell>
          <cell r="M119">
            <v>0.2</v>
          </cell>
          <cell r="N119">
            <v>0.2</v>
          </cell>
        </row>
        <row r="120">
          <cell r="E120">
            <v>1800</v>
          </cell>
          <cell r="F120">
            <v>1800</v>
          </cell>
          <cell r="G120">
            <v>1800</v>
          </cell>
          <cell r="H120">
            <v>1800</v>
          </cell>
          <cell r="I120">
            <v>1800</v>
          </cell>
          <cell r="J120">
            <v>0.2</v>
          </cell>
          <cell r="K120">
            <v>0.2</v>
          </cell>
          <cell r="L120">
            <v>0.2</v>
          </cell>
          <cell r="M120">
            <v>0.2</v>
          </cell>
          <cell r="N120">
            <v>0.2</v>
          </cell>
        </row>
        <row r="121">
          <cell r="E121">
            <v>1800</v>
          </cell>
          <cell r="F121">
            <v>1800</v>
          </cell>
          <cell r="G121">
            <v>1800</v>
          </cell>
          <cell r="H121">
            <v>1800</v>
          </cell>
          <cell r="I121">
            <v>1800</v>
          </cell>
          <cell r="J121">
            <v>0.2</v>
          </cell>
          <cell r="K121">
            <v>0.2</v>
          </cell>
          <cell r="L121">
            <v>0.2</v>
          </cell>
          <cell r="M121">
            <v>0.2</v>
          </cell>
          <cell r="N121">
            <v>0.2</v>
          </cell>
        </row>
        <row r="122">
          <cell r="E122">
            <v>1800</v>
          </cell>
          <cell r="F122">
            <v>1800</v>
          </cell>
          <cell r="G122">
            <v>1800</v>
          </cell>
          <cell r="H122">
            <v>1800</v>
          </cell>
          <cell r="I122">
            <v>1800</v>
          </cell>
          <cell r="J122">
            <v>0.2</v>
          </cell>
          <cell r="K122">
            <v>0.2</v>
          </cell>
          <cell r="L122">
            <v>0.2</v>
          </cell>
          <cell r="M122">
            <v>0.2</v>
          </cell>
          <cell r="N122">
            <v>0.2</v>
          </cell>
        </row>
        <row r="123">
          <cell r="E123">
            <v>1800</v>
          </cell>
          <cell r="F123">
            <v>1800</v>
          </cell>
          <cell r="G123">
            <v>1800</v>
          </cell>
          <cell r="H123">
            <v>1800</v>
          </cell>
          <cell r="I123">
            <v>1800</v>
          </cell>
          <cell r="J123">
            <v>0.2</v>
          </cell>
          <cell r="K123">
            <v>0.2</v>
          </cell>
          <cell r="L123">
            <v>0.2</v>
          </cell>
          <cell r="M123">
            <v>0.2</v>
          </cell>
          <cell r="N123">
            <v>0.2</v>
          </cell>
        </row>
        <row r="124">
          <cell r="E124">
            <v>1800</v>
          </cell>
          <cell r="F124">
            <v>1800</v>
          </cell>
          <cell r="G124">
            <v>1800</v>
          </cell>
          <cell r="H124">
            <v>1800</v>
          </cell>
          <cell r="I124">
            <v>1800</v>
          </cell>
          <cell r="J124">
            <v>0.2</v>
          </cell>
          <cell r="K124">
            <v>0.2</v>
          </cell>
          <cell r="L124">
            <v>0.2</v>
          </cell>
          <cell r="M124">
            <v>0.2</v>
          </cell>
          <cell r="N124">
            <v>0.2</v>
          </cell>
        </row>
        <row r="125">
          <cell r="E125">
            <v>1800</v>
          </cell>
          <cell r="F125">
            <v>1800</v>
          </cell>
          <cell r="G125">
            <v>1800</v>
          </cell>
          <cell r="H125">
            <v>1800</v>
          </cell>
          <cell r="I125">
            <v>1800</v>
          </cell>
          <cell r="J125">
            <v>0.2</v>
          </cell>
          <cell r="K125">
            <v>0.2</v>
          </cell>
          <cell r="L125">
            <v>0.2</v>
          </cell>
          <cell r="M125">
            <v>0.2</v>
          </cell>
          <cell r="N125">
            <v>0.2</v>
          </cell>
        </row>
        <row r="126">
          <cell r="E126">
            <v>1800</v>
          </cell>
          <cell r="F126">
            <v>1800</v>
          </cell>
          <cell r="G126">
            <v>1800</v>
          </cell>
          <cell r="H126">
            <v>1800</v>
          </cell>
          <cell r="I126">
            <v>1800</v>
          </cell>
          <cell r="J126">
            <v>0.2</v>
          </cell>
          <cell r="K126">
            <v>0.2</v>
          </cell>
          <cell r="L126">
            <v>0.2</v>
          </cell>
          <cell r="M126">
            <v>0.2</v>
          </cell>
          <cell r="N126">
            <v>0.2</v>
          </cell>
        </row>
        <row r="127">
          <cell r="E127">
            <v>1800</v>
          </cell>
          <cell r="F127">
            <v>1800</v>
          </cell>
          <cell r="G127">
            <v>1800</v>
          </cell>
          <cell r="H127">
            <v>1800</v>
          </cell>
          <cell r="I127">
            <v>1800</v>
          </cell>
          <cell r="J127">
            <v>0.2</v>
          </cell>
          <cell r="K127">
            <v>0.2</v>
          </cell>
          <cell r="L127">
            <v>0.2</v>
          </cell>
          <cell r="M127">
            <v>0.2</v>
          </cell>
          <cell r="N127">
            <v>0.2</v>
          </cell>
        </row>
        <row r="128">
          <cell r="E128">
            <v>1800</v>
          </cell>
          <cell r="F128">
            <v>1800</v>
          </cell>
          <cell r="G128">
            <v>1800</v>
          </cell>
          <cell r="H128">
            <v>1800</v>
          </cell>
          <cell r="I128">
            <v>1800</v>
          </cell>
          <cell r="J128">
            <v>0.2</v>
          </cell>
          <cell r="K128">
            <v>0.2</v>
          </cell>
          <cell r="L128">
            <v>0.2</v>
          </cell>
          <cell r="M128">
            <v>0.2</v>
          </cell>
          <cell r="N128">
            <v>0.2</v>
          </cell>
        </row>
        <row r="129">
          <cell r="E129">
            <v>1800</v>
          </cell>
          <cell r="F129">
            <v>1800</v>
          </cell>
          <cell r="G129">
            <v>1800</v>
          </cell>
          <cell r="H129">
            <v>1800</v>
          </cell>
          <cell r="I129">
            <v>1800</v>
          </cell>
          <cell r="J129">
            <v>0.2</v>
          </cell>
          <cell r="K129">
            <v>0.2</v>
          </cell>
          <cell r="L129">
            <v>0.2</v>
          </cell>
          <cell r="M129">
            <v>0.2</v>
          </cell>
          <cell r="N129">
            <v>0.2</v>
          </cell>
        </row>
        <row r="130">
          <cell r="E130">
            <v>1800</v>
          </cell>
          <cell r="F130">
            <v>1800</v>
          </cell>
          <cell r="G130">
            <v>1800</v>
          </cell>
          <cell r="H130">
            <v>1800</v>
          </cell>
          <cell r="I130">
            <v>1800</v>
          </cell>
          <cell r="J130">
            <v>0.2</v>
          </cell>
          <cell r="K130">
            <v>0.2</v>
          </cell>
          <cell r="L130">
            <v>0.2</v>
          </cell>
          <cell r="M130">
            <v>0.2</v>
          </cell>
          <cell r="N130">
            <v>0.2</v>
          </cell>
        </row>
        <row r="131">
          <cell r="E131">
            <v>1800</v>
          </cell>
          <cell r="F131">
            <v>1800</v>
          </cell>
          <cell r="G131">
            <v>1800</v>
          </cell>
          <cell r="H131">
            <v>1800</v>
          </cell>
          <cell r="I131">
            <v>1800</v>
          </cell>
          <cell r="J131">
            <v>0.2</v>
          </cell>
          <cell r="K131">
            <v>0.2</v>
          </cell>
          <cell r="L131">
            <v>0.2</v>
          </cell>
          <cell r="M131">
            <v>0.2</v>
          </cell>
          <cell r="N131">
            <v>0.2</v>
          </cell>
        </row>
        <row r="132">
          <cell r="E132">
            <v>1800</v>
          </cell>
          <cell r="F132">
            <v>1800</v>
          </cell>
          <cell r="G132">
            <v>1800</v>
          </cell>
          <cell r="H132">
            <v>1800</v>
          </cell>
          <cell r="I132">
            <v>1800</v>
          </cell>
          <cell r="J132">
            <v>0.2</v>
          </cell>
          <cell r="K132">
            <v>0.2</v>
          </cell>
          <cell r="L132">
            <v>0.2</v>
          </cell>
          <cell r="M132">
            <v>0.2</v>
          </cell>
          <cell r="N132">
            <v>0.2</v>
          </cell>
        </row>
        <row r="133">
          <cell r="E133">
            <v>1800</v>
          </cell>
          <cell r="F133">
            <v>1800</v>
          </cell>
          <cell r="G133">
            <v>1800</v>
          </cell>
          <cell r="H133">
            <v>1800</v>
          </cell>
          <cell r="I133">
            <v>1800</v>
          </cell>
          <cell r="J133">
            <v>0.2</v>
          </cell>
          <cell r="K133">
            <v>0.2</v>
          </cell>
          <cell r="L133">
            <v>0.2</v>
          </cell>
          <cell r="M133">
            <v>0.2</v>
          </cell>
          <cell r="N133">
            <v>0.2</v>
          </cell>
        </row>
        <row r="134">
          <cell r="E134">
            <v>1800</v>
          </cell>
          <cell r="F134">
            <v>1800</v>
          </cell>
          <cell r="G134">
            <v>1800</v>
          </cell>
          <cell r="H134">
            <v>1800</v>
          </cell>
          <cell r="I134">
            <v>1800</v>
          </cell>
          <cell r="J134">
            <v>0.2</v>
          </cell>
          <cell r="K134">
            <v>0.2</v>
          </cell>
          <cell r="L134">
            <v>0.2</v>
          </cell>
          <cell r="M134">
            <v>0.2</v>
          </cell>
          <cell r="N134">
            <v>0.2</v>
          </cell>
        </row>
        <row r="135">
          <cell r="E135">
            <v>1800</v>
          </cell>
          <cell r="F135">
            <v>1800</v>
          </cell>
          <cell r="G135">
            <v>1800</v>
          </cell>
          <cell r="H135">
            <v>1800</v>
          </cell>
          <cell r="I135">
            <v>1800</v>
          </cell>
          <cell r="J135">
            <v>0.2</v>
          </cell>
          <cell r="K135">
            <v>0.2</v>
          </cell>
          <cell r="L135">
            <v>0.2</v>
          </cell>
          <cell r="M135">
            <v>0.2</v>
          </cell>
          <cell r="N135">
            <v>0.2</v>
          </cell>
        </row>
        <row r="136">
          <cell r="E136">
            <v>1800</v>
          </cell>
          <cell r="F136">
            <v>1800</v>
          </cell>
          <cell r="G136">
            <v>1800</v>
          </cell>
          <cell r="H136">
            <v>1800</v>
          </cell>
          <cell r="I136">
            <v>1800</v>
          </cell>
          <cell r="J136">
            <v>0.2</v>
          </cell>
          <cell r="K136">
            <v>0.2</v>
          </cell>
          <cell r="L136">
            <v>0.2</v>
          </cell>
          <cell r="M136">
            <v>0.2</v>
          </cell>
          <cell r="N136">
            <v>0.2</v>
          </cell>
        </row>
        <row r="137">
          <cell r="E137">
            <v>1800</v>
          </cell>
          <cell r="F137">
            <v>1800</v>
          </cell>
          <cell r="G137">
            <v>1800</v>
          </cell>
          <cell r="H137">
            <v>1800</v>
          </cell>
          <cell r="I137">
            <v>1800</v>
          </cell>
          <cell r="J137">
            <v>0.2</v>
          </cell>
          <cell r="K137">
            <v>0.2</v>
          </cell>
          <cell r="L137">
            <v>0.2</v>
          </cell>
          <cell r="M137">
            <v>0.2</v>
          </cell>
          <cell r="N137">
            <v>0.2</v>
          </cell>
        </row>
        <row r="138">
          <cell r="E138">
            <v>1800</v>
          </cell>
          <cell r="F138">
            <v>1800</v>
          </cell>
          <cell r="G138">
            <v>1800</v>
          </cell>
          <cell r="H138">
            <v>1800</v>
          </cell>
          <cell r="I138">
            <v>1800</v>
          </cell>
          <cell r="J138">
            <v>0.2</v>
          </cell>
          <cell r="K138">
            <v>0.2</v>
          </cell>
          <cell r="L138">
            <v>0.2</v>
          </cell>
          <cell r="M138">
            <v>0.2</v>
          </cell>
          <cell r="N138">
            <v>0.2</v>
          </cell>
        </row>
        <row r="139">
          <cell r="E139">
            <v>1800</v>
          </cell>
          <cell r="F139">
            <v>1800</v>
          </cell>
          <cell r="G139">
            <v>1800</v>
          </cell>
          <cell r="H139">
            <v>1800</v>
          </cell>
          <cell r="I139">
            <v>1800</v>
          </cell>
          <cell r="J139">
            <v>0.2</v>
          </cell>
          <cell r="K139">
            <v>0.2</v>
          </cell>
          <cell r="L139">
            <v>0.2</v>
          </cell>
          <cell r="M139">
            <v>0.2</v>
          </cell>
          <cell r="N139">
            <v>0.2</v>
          </cell>
        </row>
        <row r="140">
          <cell r="E140">
            <v>1800</v>
          </cell>
          <cell r="F140">
            <v>1800</v>
          </cell>
          <cell r="G140">
            <v>1800</v>
          </cell>
          <cell r="H140">
            <v>1800</v>
          </cell>
          <cell r="I140">
            <v>1800</v>
          </cell>
          <cell r="J140">
            <v>0.2</v>
          </cell>
          <cell r="K140">
            <v>0.2</v>
          </cell>
          <cell r="L140">
            <v>0.2</v>
          </cell>
          <cell r="M140">
            <v>0.2</v>
          </cell>
          <cell r="N140">
            <v>0.2</v>
          </cell>
        </row>
        <row r="141">
          <cell r="E141">
            <v>1800</v>
          </cell>
          <cell r="F141">
            <v>1800</v>
          </cell>
          <cell r="G141">
            <v>1800</v>
          </cell>
          <cell r="H141">
            <v>1800</v>
          </cell>
          <cell r="I141">
            <v>1800</v>
          </cell>
          <cell r="J141">
            <v>0.2</v>
          </cell>
          <cell r="K141">
            <v>0.2</v>
          </cell>
          <cell r="L141">
            <v>0.2</v>
          </cell>
          <cell r="M141">
            <v>0.2</v>
          </cell>
          <cell r="N141">
            <v>0.2</v>
          </cell>
        </row>
        <row r="142">
          <cell r="E142">
            <v>1800</v>
          </cell>
          <cell r="F142">
            <v>1800</v>
          </cell>
          <cell r="G142">
            <v>1800</v>
          </cell>
          <cell r="H142">
            <v>1800</v>
          </cell>
          <cell r="I142">
            <v>1800</v>
          </cell>
          <cell r="J142">
            <v>0.2</v>
          </cell>
          <cell r="K142">
            <v>0.2</v>
          </cell>
          <cell r="L142">
            <v>0.2</v>
          </cell>
          <cell r="M142">
            <v>0.2</v>
          </cell>
          <cell r="N142">
            <v>0.2</v>
          </cell>
        </row>
        <row r="143">
          <cell r="E143">
            <v>1800</v>
          </cell>
          <cell r="F143">
            <v>1800</v>
          </cell>
          <cell r="G143">
            <v>1800</v>
          </cell>
          <cell r="H143">
            <v>1800</v>
          </cell>
          <cell r="I143">
            <v>1800</v>
          </cell>
          <cell r="J143">
            <v>0.2</v>
          </cell>
          <cell r="K143">
            <v>0.2</v>
          </cell>
          <cell r="L143">
            <v>0.2</v>
          </cell>
          <cell r="M143">
            <v>0.2</v>
          </cell>
          <cell r="N143">
            <v>0.2</v>
          </cell>
        </row>
        <row r="144">
          <cell r="E144">
            <v>1800</v>
          </cell>
          <cell r="F144">
            <v>1800</v>
          </cell>
          <cell r="G144">
            <v>1800</v>
          </cell>
          <cell r="H144">
            <v>1800</v>
          </cell>
          <cell r="I144">
            <v>1800</v>
          </cell>
          <cell r="J144">
            <v>0.2</v>
          </cell>
          <cell r="K144">
            <v>0.2</v>
          </cell>
          <cell r="L144">
            <v>0.2</v>
          </cell>
          <cell r="M144">
            <v>0.2</v>
          </cell>
          <cell r="N144">
            <v>0.2</v>
          </cell>
        </row>
        <row r="145">
          <cell r="E145">
            <v>1800</v>
          </cell>
          <cell r="F145">
            <v>1800</v>
          </cell>
          <cell r="G145">
            <v>1800</v>
          </cell>
          <cell r="H145">
            <v>1800</v>
          </cell>
          <cell r="I145">
            <v>1800</v>
          </cell>
          <cell r="J145">
            <v>0.2</v>
          </cell>
          <cell r="K145">
            <v>0.2</v>
          </cell>
          <cell r="L145">
            <v>0.2</v>
          </cell>
          <cell r="M145">
            <v>0.2</v>
          </cell>
          <cell r="N145">
            <v>0.2</v>
          </cell>
        </row>
        <row r="146">
          <cell r="E146">
            <v>1800</v>
          </cell>
          <cell r="F146">
            <v>1800</v>
          </cell>
          <cell r="G146">
            <v>1800</v>
          </cell>
          <cell r="H146">
            <v>1800</v>
          </cell>
          <cell r="I146">
            <v>1800</v>
          </cell>
          <cell r="J146">
            <v>0.2</v>
          </cell>
          <cell r="K146">
            <v>0.2</v>
          </cell>
          <cell r="L146">
            <v>0.2</v>
          </cell>
          <cell r="M146">
            <v>0.2</v>
          </cell>
          <cell r="N146">
            <v>0.2</v>
          </cell>
        </row>
        <row r="147">
          <cell r="E147">
            <v>1800</v>
          </cell>
          <cell r="F147">
            <v>1800</v>
          </cell>
          <cell r="G147">
            <v>1800</v>
          </cell>
          <cell r="H147">
            <v>1800</v>
          </cell>
          <cell r="I147">
            <v>1800</v>
          </cell>
          <cell r="J147">
            <v>0.2</v>
          </cell>
          <cell r="K147">
            <v>0.2</v>
          </cell>
          <cell r="L147">
            <v>0.2</v>
          </cell>
          <cell r="M147">
            <v>0.2</v>
          </cell>
          <cell r="N147">
            <v>0.2</v>
          </cell>
        </row>
        <row r="148">
          <cell r="E148">
            <v>1800</v>
          </cell>
          <cell r="F148">
            <v>1800</v>
          </cell>
          <cell r="G148">
            <v>1800</v>
          </cell>
          <cell r="H148">
            <v>1800</v>
          </cell>
          <cell r="I148">
            <v>1800</v>
          </cell>
          <cell r="J148">
            <v>0.2</v>
          </cell>
          <cell r="K148">
            <v>0.2</v>
          </cell>
          <cell r="L148">
            <v>0.2</v>
          </cell>
          <cell r="M148">
            <v>0.2</v>
          </cell>
          <cell r="N148">
            <v>0.2</v>
          </cell>
        </row>
        <row r="149">
          <cell r="E149">
            <v>1800</v>
          </cell>
          <cell r="F149">
            <v>1800</v>
          </cell>
          <cell r="G149">
            <v>1800</v>
          </cell>
          <cell r="H149">
            <v>1800</v>
          </cell>
          <cell r="I149">
            <v>1800</v>
          </cell>
          <cell r="J149">
            <v>0.2</v>
          </cell>
          <cell r="K149">
            <v>0.2</v>
          </cell>
          <cell r="L149">
            <v>0.2</v>
          </cell>
          <cell r="M149">
            <v>0.2</v>
          </cell>
          <cell r="N149">
            <v>0.2</v>
          </cell>
        </row>
        <row r="150">
          <cell r="E150">
            <v>1800</v>
          </cell>
          <cell r="F150">
            <v>1800</v>
          </cell>
          <cell r="G150">
            <v>1800</v>
          </cell>
          <cell r="H150">
            <v>1800</v>
          </cell>
          <cell r="I150">
            <v>1800</v>
          </cell>
          <cell r="J150">
            <v>0.2</v>
          </cell>
          <cell r="K150">
            <v>0.2</v>
          </cell>
          <cell r="L150">
            <v>0.2</v>
          </cell>
          <cell r="M150">
            <v>0.2</v>
          </cell>
          <cell r="N150">
            <v>0.2</v>
          </cell>
        </row>
        <row r="151">
          <cell r="E151">
            <v>1800</v>
          </cell>
          <cell r="F151">
            <v>1800</v>
          </cell>
          <cell r="G151">
            <v>1800</v>
          </cell>
          <cell r="H151">
            <v>1800</v>
          </cell>
          <cell r="I151">
            <v>1800</v>
          </cell>
          <cell r="J151">
            <v>0.2</v>
          </cell>
          <cell r="K151">
            <v>0.2</v>
          </cell>
          <cell r="L151">
            <v>0.2</v>
          </cell>
          <cell r="M151">
            <v>0.2</v>
          </cell>
          <cell r="N151">
            <v>0.2</v>
          </cell>
        </row>
        <row r="152">
          <cell r="E152">
            <v>1800</v>
          </cell>
          <cell r="F152">
            <v>1800</v>
          </cell>
          <cell r="G152">
            <v>1800</v>
          </cell>
          <cell r="H152">
            <v>1800</v>
          </cell>
          <cell r="I152">
            <v>1800</v>
          </cell>
          <cell r="J152">
            <v>0.2</v>
          </cell>
          <cell r="K152">
            <v>0.2</v>
          </cell>
          <cell r="L152">
            <v>0.2</v>
          </cell>
          <cell r="M152">
            <v>0.2</v>
          </cell>
          <cell r="N152">
            <v>0.2</v>
          </cell>
        </row>
        <row r="153">
          <cell r="E153">
            <v>1800</v>
          </cell>
          <cell r="F153">
            <v>1800</v>
          </cell>
          <cell r="G153">
            <v>1800</v>
          </cell>
          <cell r="H153">
            <v>1800</v>
          </cell>
          <cell r="I153">
            <v>1800</v>
          </cell>
          <cell r="J153">
            <v>0.2</v>
          </cell>
          <cell r="K153">
            <v>0.2</v>
          </cell>
          <cell r="L153">
            <v>0.2</v>
          </cell>
          <cell r="M153">
            <v>0.2</v>
          </cell>
          <cell r="N153">
            <v>0.2</v>
          </cell>
        </row>
        <row r="154">
          <cell r="E154">
            <v>1800</v>
          </cell>
          <cell r="F154">
            <v>1800</v>
          </cell>
          <cell r="G154">
            <v>1800</v>
          </cell>
          <cell r="H154">
            <v>1800</v>
          </cell>
          <cell r="I154">
            <v>1800</v>
          </cell>
          <cell r="J154">
            <v>0.2</v>
          </cell>
          <cell r="K154">
            <v>0.2</v>
          </cell>
          <cell r="L154">
            <v>0.2</v>
          </cell>
          <cell r="M154">
            <v>0.2</v>
          </cell>
          <cell r="N154">
            <v>0.2</v>
          </cell>
        </row>
        <row r="155">
          <cell r="E155">
            <v>1800</v>
          </cell>
          <cell r="F155">
            <v>1800</v>
          </cell>
          <cell r="G155">
            <v>1800</v>
          </cell>
          <cell r="H155">
            <v>1800</v>
          </cell>
          <cell r="I155">
            <v>1800</v>
          </cell>
          <cell r="J155">
            <v>0.2</v>
          </cell>
          <cell r="K155">
            <v>0.2</v>
          </cell>
          <cell r="L155">
            <v>0.2</v>
          </cell>
          <cell r="M155">
            <v>0.2</v>
          </cell>
          <cell r="N155">
            <v>0.2</v>
          </cell>
        </row>
        <row r="156">
          <cell r="E156">
            <v>1800</v>
          </cell>
          <cell r="F156">
            <v>1800</v>
          </cell>
          <cell r="G156">
            <v>1800</v>
          </cell>
          <cell r="H156">
            <v>1800</v>
          </cell>
          <cell r="I156">
            <v>1800</v>
          </cell>
          <cell r="J156">
            <v>0.2</v>
          </cell>
          <cell r="K156">
            <v>0.2</v>
          </cell>
          <cell r="L156">
            <v>0.2</v>
          </cell>
          <cell r="M156">
            <v>0.2</v>
          </cell>
          <cell r="N156">
            <v>0.2</v>
          </cell>
        </row>
        <row r="157">
          <cell r="E157">
            <v>1800</v>
          </cell>
          <cell r="F157">
            <v>1800</v>
          </cell>
          <cell r="G157">
            <v>1800</v>
          </cell>
          <cell r="H157">
            <v>1800</v>
          </cell>
          <cell r="I157">
            <v>1800</v>
          </cell>
          <cell r="J157">
            <v>0.2</v>
          </cell>
          <cell r="K157">
            <v>0.2</v>
          </cell>
          <cell r="L157">
            <v>0.2</v>
          </cell>
          <cell r="M157">
            <v>0.2</v>
          </cell>
          <cell r="N157">
            <v>0.2</v>
          </cell>
        </row>
        <row r="158">
          <cell r="E158">
            <v>1800</v>
          </cell>
          <cell r="F158">
            <v>1800</v>
          </cell>
          <cell r="G158">
            <v>1800</v>
          </cell>
          <cell r="H158">
            <v>1800</v>
          </cell>
          <cell r="I158">
            <v>1800</v>
          </cell>
          <cell r="J158">
            <v>0.2</v>
          </cell>
          <cell r="K158">
            <v>0.2</v>
          </cell>
          <cell r="L158">
            <v>0.2</v>
          </cell>
          <cell r="M158">
            <v>0.2</v>
          </cell>
          <cell r="N158">
            <v>0.2</v>
          </cell>
        </row>
        <row r="159">
          <cell r="E159">
            <v>1800</v>
          </cell>
          <cell r="F159">
            <v>1800</v>
          </cell>
          <cell r="G159">
            <v>1800</v>
          </cell>
          <cell r="H159">
            <v>1800</v>
          </cell>
          <cell r="I159">
            <v>1800</v>
          </cell>
          <cell r="J159">
            <v>0.2</v>
          </cell>
          <cell r="K159">
            <v>0.2</v>
          </cell>
          <cell r="L159">
            <v>0.2</v>
          </cell>
          <cell r="M159">
            <v>0.2</v>
          </cell>
          <cell r="N159">
            <v>0.2</v>
          </cell>
        </row>
        <row r="160">
          <cell r="E160">
            <v>1800</v>
          </cell>
          <cell r="F160">
            <v>1800</v>
          </cell>
          <cell r="G160">
            <v>1800</v>
          </cell>
          <cell r="H160">
            <v>1800</v>
          </cell>
          <cell r="I160">
            <v>1800</v>
          </cell>
          <cell r="J160">
            <v>0.2</v>
          </cell>
          <cell r="K160">
            <v>0.2</v>
          </cell>
          <cell r="L160">
            <v>0.2</v>
          </cell>
          <cell r="M160">
            <v>0.2</v>
          </cell>
          <cell r="N160">
            <v>0.2</v>
          </cell>
        </row>
        <row r="161">
          <cell r="E161">
            <v>1800</v>
          </cell>
          <cell r="F161">
            <v>1800</v>
          </cell>
          <cell r="G161">
            <v>1800</v>
          </cell>
          <cell r="H161">
            <v>1800</v>
          </cell>
          <cell r="I161">
            <v>1800</v>
          </cell>
          <cell r="J161">
            <v>0.2</v>
          </cell>
          <cell r="K161">
            <v>0.2</v>
          </cell>
          <cell r="L161">
            <v>0.2</v>
          </cell>
          <cell r="M161">
            <v>0.2</v>
          </cell>
          <cell r="N161">
            <v>0.2</v>
          </cell>
        </row>
        <row r="162">
          <cell r="E162">
            <v>1800</v>
          </cell>
          <cell r="F162">
            <v>1800</v>
          </cell>
          <cell r="G162">
            <v>1800</v>
          </cell>
          <cell r="H162">
            <v>1800</v>
          </cell>
          <cell r="I162">
            <v>1800</v>
          </cell>
          <cell r="J162">
            <v>0.2</v>
          </cell>
          <cell r="K162">
            <v>0.2</v>
          </cell>
          <cell r="L162">
            <v>0.2</v>
          </cell>
          <cell r="M162">
            <v>0.2</v>
          </cell>
          <cell r="N162">
            <v>0.2</v>
          </cell>
        </row>
        <row r="163">
          <cell r="E163">
            <v>1800</v>
          </cell>
          <cell r="F163">
            <v>1800</v>
          </cell>
          <cell r="G163">
            <v>1800</v>
          </cell>
          <cell r="H163">
            <v>1800</v>
          </cell>
          <cell r="I163">
            <v>1800</v>
          </cell>
          <cell r="J163">
            <v>0.2</v>
          </cell>
          <cell r="K163">
            <v>0.2</v>
          </cell>
          <cell r="L163">
            <v>0.2</v>
          </cell>
          <cell r="M163">
            <v>0.2</v>
          </cell>
          <cell r="N163">
            <v>0.2</v>
          </cell>
        </row>
        <row r="164">
          <cell r="E164">
            <v>1800</v>
          </cell>
          <cell r="F164">
            <v>1800</v>
          </cell>
          <cell r="G164">
            <v>1800</v>
          </cell>
          <cell r="H164">
            <v>1800</v>
          </cell>
          <cell r="I164">
            <v>1800</v>
          </cell>
          <cell r="J164">
            <v>0.2</v>
          </cell>
          <cell r="K164">
            <v>0.2</v>
          </cell>
          <cell r="L164">
            <v>0.2</v>
          </cell>
          <cell r="M164">
            <v>0.2</v>
          </cell>
          <cell r="N164">
            <v>0.2</v>
          </cell>
        </row>
      </sheetData>
      <sheetData sheetId="19"/>
      <sheetData sheetId="20"/>
      <sheetData sheetId="2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  <sheetName val="战法币兑换战法"/>
      <sheetName val="将魂消耗"/>
    </sheetNames>
    <sheetDataSet>
      <sheetData sheetId="0"/>
      <sheetData sheetId="1"/>
      <sheetData sheetId="2"/>
      <sheetData sheetId="3"/>
      <sheetData sheetId="4">
        <row r="4">
          <cell r="AE4">
            <v>0</v>
          </cell>
          <cell r="AF4">
            <v>2.9487705107186096E-3</v>
          </cell>
          <cell r="AG4">
            <v>7.164298139518549E-3</v>
          </cell>
          <cell r="AH4">
            <v>1.0121797594308909E-2</v>
          </cell>
          <cell r="AI4">
            <v>1.3640171946493446E-2</v>
          </cell>
        </row>
        <row r="5">
          <cell r="AE5">
            <v>0</v>
          </cell>
          <cell r="AF5">
            <v>5.8975410214372158E-3</v>
          </cell>
          <cell r="AG5">
            <v>1.4328596279037105E-2</v>
          </cell>
          <cell r="AH5">
            <v>2.0243595188617819E-2</v>
          </cell>
          <cell r="AI5">
            <v>2.7280343892986891E-2</v>
          </cell>
          <cell r="AP5" t="e">
            <v>#DIV/0!</v>
          </cell>
          <cell r="AU5">
            <v>2900.3137721520343</v>
          </cell>
        </row>
        <row r="6">
          <cell r="AE6">
            <v>0</v>
          </cell>
          <cell r="AF6">
            <v>8.8463115321558254E-3</v>
          </cell>
          <cell r="AG6">
            <v>2.1492894418555661E-2</v>
          </cell>
          <cell r="AH6">
            <v>3.0365392782926728E-2</v>
          </cell>
          <cell r="AI6">
            <v>4.0920515839480337E-2</v>
          </cell>
          <cell r="AP6" t="e">
            <v>#DIV/0!</v>
          </cell>
          <cell r="AU6">
            <v>6723.7333333333336</v>
          </cell>
        </row>
        <row r="7">
          <cell r="AE7">
            <v>0</v>
          </cell>
          <cell r="AF7">
            <v>1.1795082042874435E-2</v>
          </cell>
          <cell r="AG7">
            <v>2.8657192558074217E-2</v>
          </cell>
          <cell r="AH7">
            <v>4.0487190377235645E-2</v>
          </cell>
          <cell r="AI7">
            <v>5.4560687785973783E-2</v>
          </cell>
          <cell r="AP7" t="e">
            <v>#DIV/0!</v>
          </cell>
          <cell r="AU7">
            <v>13259.53373993545</v>
          </cell>
        </row>
        <row r="8">
          <cell r="AE8">
            <v>0</v>
          </cell>
          <cell r="AF8">
            <v>1.4743852553593043E-2</v>
          </cell>
          <cell r="AG8">
            <v>3.5821490697592773E-2</v>
          </cell>
          <cell r="AH8">
            <v>5.0608987971544554E-2</v>
          </cell>
          <cell r="AI8">
            <v>6.8200859732467228E-2</v>
          </cell>
          <cell r="AP8" t="e">
            <v>#DIV/0!</v>
          </cell>
          <cell r="AU8">
            <v>23112.833333333332</v>
          </cell>
        </row>
        <row r="9">
          <cell r="AE9">
            <v>0</v>
          </cell>
          <cell r="AF9">
            <v>1.7692623064311651E-2</v>
          </cell>
          <cell r="AG9">
            <v>4.2985788837111322E-2</v>
          </cell>
          <cell r="AH9">
            <v>6.0730785565853464E-2</v>
          </cell>
          <cell r="AI9">
            <v>8.1841031678960674E-2</v>
          </cell>
          <cell r="AP9" t="e">
            <v>#DIV/0!</v>
          </cell>
          <cell r="AU9">
            <v>41218.604835266182</v>
          </cell>
        </row>
        <row r="10">
          <cell r="AE10">
            <v>0</v>
          </cell>
          <cell r="AF10">
            <v>2.064139357503026E-2</v>
          </cell>
          <cell r="AG10">
            <v>5.0150086976629878E-2</v>
          </cell>
          <cell r="AH10">
            <v>7.085258316016238E-2</v>
          </cell>
          <cell r="AI10">
            <v>9.548120362545412E-2</v>
          </cell>
          <cell r="AP10" t="e">
            <v>#DIV/0!</v>
          </cell>
          <cell r="AU10">
            <v>79294.636402191318</v>
          </cell>
        </row>
        <row r="11">
          <cell r="AE11">
            <v>0</v>
          </cell>
          <cell r="AF11">
            <v>2.3590164085748867E-2</v>
          </cell>
          <cell r="AG11">
            <v>5.7314385116148434E-2</v>
          </cell>
          <cell r="AH11">
            <v>8.097438075447129E-2</v>
          </cell>
          <cell r="AI11">
            <v>0.10912137557194757</v>
          </cell>
          <cell r="AP11" t="e">
            <v>#DIV/0!</v>
          </cell>
          <cell r="AU11">
            <v>143973.95035513217</v>
          </cell>
        </row>
        <row r="12">
          <cell r="AE12">
            <v>0</v>
          </cell>
          <cell r="AF12">
            <v>2.6538934596467476E-2</v>
          </cell>
          <cell r="AG12">
            <v>6.4478683255666983E-2</v>
          </cell>
          <cell r="AH12">
            <v>9.1096178348780199E-2</v>
          </cell>
          <cell r="AI12">
            <v>0.12276154751844101</v>
          </cell>
          <cell r="AP12" t="e">
            <v>#DIV/0!</v>
          </cell>
          <cell r="AU12">
            <v>267112.03253797872</v>
          </cell>
        </row>
        <row r="13">
          <cell r="AE13">
            <v>0</v>
          </cell>
          <cell r="AF13">
            <v>3.0706820075238412E-2</v>
          </cell>
          <cell r="AG13">
            <v>7.1642981395185545E-2</v>
          </cell>
          <cell r="AH13">
            <v>0.10121797594308911</v>
          </cell>
          <cell r="AI13">
            <v>0.13640171946493446</v>
          </cell>
          <cell r="AP13" t="e">
            <v>#DIV/0!</v>
          </cell>
          <cell r="AU13">
            <v>429021.21250909055</v>
          </cell>
        </row>
        <row r="14">
          <cell r="AE14">
            <v>3.2500000000000001E-2</v>
          </cell>
          <cell r="AF14">
            <v>6.3569077647362734E-2</v>
          </cell>
          <cell r="AG14">
            <v>0.10074893047653458</v>
          </cell>
          <cell r="AH14">
            <v>0.13338021172582004</v>
          </cell>
          <cell r="AI14">
            <v>0.16476382270872866</v>
          </cell>
          <cell r="AP14" t="e">
            <v>#DIV/0!</v>
          </cell>
          <cell r="AU14">
            <v>483524.37948697549</v>
          </cell>
        </row>
        <row r="15">
          <cell r="AE15">
            <v>6.5000000000000002E-2</v>
          </cell>
          <cell r="AF15">
            <v>9.6431335219487047E-2</v>
          </cell>
          <cell r="AG15">
            <v>0.13229190197740776</v>
          </cell>
          <cell r="AH15">
            <v>0.16560062021238953</v>
          </cell>
          <cell r="AI15">
            <v>0.19374685216189405</v>
          </cell>
          <cell r="AP15" t="e">
            <v>#DIV/0!</v>
          </cell>
          <cell r="AU15">
            <v>625254.52316388395</v>
          </cell>
        </row>
        <row r="16">
          <cell r="AE16">
            <v>9.7500000000000003E-2</v>
          </cell>
          <cell r="AF16">
            <v>0.12929359279161137</v>
          </cell>
          <cell r="AG16">
            <v>0.16383487347828093</v>
          </cell>
          <cell r="AH16">
            <v>0.19782102869895901</v>
          </cell>
          <cell r="AI16">
            <v>0.22272988161505941</v>
          </cell>
          <cell r="AP16" t="e">
            <v>#DIV/0!</v>
          </cell>
          <cell r="AU16">
            <v>766984.66684079252</v>
          </cell>
        </row>
        <row r="17">
          <cell r="AE17">
            <v>0.13</v>
          </cell>
          <cell r="AF17">
            <v>0.1621558503637357</v>
          </cell>
          <cell r="AG17">
            <v>0.19537784497915411</v>
          </cell>
          <cell r="AH17">
            <v>0.2300414371855285</v>
          </cell>
          <cell r="AI17">
            <v>0.2517129110682248</v>
          </cell>
          <cell r="AP17" t="e">
            <v>#DIV/0!</v>
          </cell>
          <cell r="AU17">
            <v>806848</v>
          </cell>
        </row>
        <row r="18">
          <cell r="AE18">
            <v>0.16250000000000001</v>
          </cell>
          <cell r="AF18">
            <v>0.19501810793586</v>
          </cell>
          <cell r="AG18">
            <v>0.22692081648002727</v>
          </cell>
          <cell r="AH18">
            <v>0.26226184567209798</v>
          </cell>
          <cell r="AI18">
            <v>0.28069594052139013</v>
          </cell>
          <cell r="AP18" t="e">
            <v>#DIV/0!</v>
          </cell>
          <cell r="AU18">
            <v>806848</v>
          </cell>
        </row>
        <row r="19">
          <cell r="AE19">
            <v>0.19500000000000001</v>
          </cell>
          <cell r="AF19">
            <v>0.22788036550798435</v>
          </cell>
          <cell r="AG19">
            <v>0.25846378798090047</v>
          </cell>
          <cell r="AH19">
            <v>0.29448225415866752</v>
          </cell>
          <cell r="AI19">
            <v>0.30967896997455557</v>
          </cell>
          <cell r="AP19" t="e">
            <v>#DIV/0!</v>
          </cell>
          <cell r="AU19">
            <v>806848</v>
          </cell>
        </row>
        <row r="20">
          <cell r="AE20">
            <v>0.22750000000000001</v>
          </cell>
          <cell r="AF20">
            <v>0.26074262308010865</v>
          </cell>
          <cell r="AG20">
            <v>0.29000675948177362</v>
          </cell>
          <cell r="AH20">
            <v>0.32670266264523701</v>
          </cell>
          <cell r="AI20">
            <v>0.33866199942772091</v>
          </cell>
          <cell r="AP20" t="e">
            <v>#DIV/0!</v>
          </cell>
          <cell r="AU20">
            <v>806848</v>
          </cell>
        </row>
        <row r="21">
          <cell r="AE21">
            <v>0.26</v>
          </cell>
          <cell r="AF21">
            <v>0.293604880652233</v>
          </cell>
          <cell r="AG21">
            <v>0.32154973098264683</v>
          </cell>
          <cell r="AH21">
            <v>0.35892307113180649</v>
          </cell>
          <cell r="AI21">
            <v>0.36764502888088629</v>
          </cell>
        </row>
        <row r="22">
          <cell r="AE22">
            <v>0.29249999999999998</v>
          </cell>
          <cell r="AF22">
            <v>0.3264671382243573</v>
          </cell>
          <cell r="AG22">
            <v>0.35309270248351998</v>
          </cell>
          <cell r="AH22">
            <v>0.39114347961837598</v>
          </cell>
          <cell r="AI22">
            <v>0.39662805833405168</v>
          </cell>
        </row>
        <row r="23">
          <cell r="AE23">
            <v>0.32500000000000001</v>
          </cell>
          <cell r="AF23">
            <v>0.35321993040107863</v>
          </cell>
          <cell r="AG23">
            <v>0.37900193777421082</v>
          </cell>
          <cell r="AH23">
            <v>0.40500000000000003</v>
          </cell>
          <cell r="AI23">
            <v>0.40699504274000625</v>
          </cell>
        </row>
        <row r="24">
          <cell r="AE24">
            <v>0.33160784772938978</v>
          </cell>
          <cell r="AF24">
            <v>0.35988123240627129</v>
          </cell>
          <cell r="AG24">
            <v>0.38234827717279712</v>
          </cell>
          <cell r="AH24">
            <v>0.40500000000000003</v>
          </cell>
          <cell r="AI24">
            <v>0.40980044452621311</v>
          </cell>
        </row>
        <row r="25">
          <cell r="AE25">
            <v>0.33821569545877961</v>
          </cell>
          <cell r="AF25">
            <v>0.36654253441146389</v>
          </cell>
          <cell r="AG25">
            <v>0.38569461657138338</v>
          </cell>
          <cell r="AH25">
            <v>0.40500000000000003</v>
          </cell>
          <cell r="AI25">
            <v>0.41260584631241998</v>
          </cell>
        </row>
        <row r="26">
          <cell r="AE26">
            <v>0.34482354318816938</v>
          </cell>
          <cell r="AF26">
            <v>0.37320383641665655</v>
          </cell>
          <cell r="AG26">
            <v>0.38904095596996968</v>
          </cell>
          <cell r="AH26">
            <v>0.40500000000000003</v>
          </cell>
          <cell r="AI26">
            <v>0.41541124809862678</v>
          </cell>
        </row>
        <row r="27">
          <cell r="AE27">
            <v>0.35143139091755915</v>
          </cell>
          <cell r="AF27">
            <v>0.37986513842184916</v>
          </cell>
          <cell r="AG27">
            <v>0.39238729536855599</v>
          </cell>
          <cell r="AH27">
            <v>0.40500000000000003</v>
          </cell>
          <cell r="AI27">
            <v>0.41821664988483365</v>
          </cell>
        </row>
        <row r="28">
          <cell r="AE28">
            <v>0.35803923864694898</v>
          </cell>
          <cell r="AF28">
            <v>0.38652644042704182</v>
          </cell>
          <cell r="AG28">
            <v>0.39573363476714224</v>
          </cell>
          <cell r="AH28">
            <v>0.40500000000000003</v>
          </cell>
          <cell r="AI28">
            <v>0.42102205167104051</v>
          </cell>
        </row>
        <row r="29">
          <cell r="AE29">
            <v>0.36464708637633875</v>
          </cell>
          <cell r="AF29">
            <v>0.39318774243223442</v>
          </cell>
          <cell r="AG29">
            <v>0.39907997416572855</v>
          </cell>
          <cell r="AH29">
            <v>0.40500000000000003</v>
          </cell>
          <cell r="AI29">
            <v>0.42382745345724737</v>
          </cell>
        </row>
        <row r="30">
          <cell r="AE30">
            <v>0.37125493410572852</v>
          </cell>
          <cell r="AF30">
            <v>0.39984904443742708</v>
          </cell>
          <cell r="AG30">
            <v>0.40242631356431485</v>
          </cell>
          <cell r="AH30">
            <v>0.40500000000000003</v>
          </cell>
          <cell r="AI30">
            <v>0.42663285524345418</v>
          </cell>
        </row>
        <row r="31">
          <cell r="AE31">
            <v>0.37786278183511834</v>
          </cell>
          <cell r="AF31">
            <v>0.41217541209483538</v>
          </cell>
          <cell r="AG31">
            <v>0.41685589561076775</v>
          </cell>
          <cell r="AH31">
            <v>0.44809275303191881</v>
          </cell>
          <cell r="AI31">
            <v>0.48820787526911641</v>
          </cell>
        </row>
        <row r="32">
          <cell r="AE32">
            <v>0.39739714553332983</v>
          </cell>
          <cell r="AF32">
            <v>0.44382218241628923</v>
          </cell>
          <cell r="AG32">
            <v>0.46820346365590149</v>
          </cell>
          <cell r="AH32">
            <v>0.5118970521682078</v>
          </cell>
          <cell r="AI32">
            <v>0.55972083259106475</v>
          </cell>
        </row>
        <row r="33">
          <cell r="AE33">
            <v>0.41792259573392226</v>
          </cell>
          <cell r="AF33">
            <v>0.47546895273774309</v>
          </cell>
          <cell r="AG33">
            <v>0.51955103170103512</v>
          </cell>
          <cell r="AH33">
            <v>0.57570135130449673</v>
          </cell>
          <cell r="AI33">
            <v>0.63123378991301315</v>
          </cell>
        </row>
        <row r="34">
          <cell r="AE34">
            <v>0.4384480459345147</v>
          </cell>
          <cell r="AF34">
            <v>0.50711572305919694</v>
          </cell>
          <cell r="AG34">
            <v>0.57089859974616886</v>
          </cell>
          <cell r="AH34">
            <v>0.63950565044078567</v>
          </cell>
          <cell r="AI34">
            <v>0.70274674723496156</v>
          </cell>
        </row>
        <row r="35">
          <cell r="AE35">
            <v>0.45897349613510713</v>
          </cell>
          <cell r="AF35">
            <v>0.53876249338065085</v>
          </cell>
          <cell r="AG35">
            <v>0.62224616779130248</v>
          </cell>
          <cell r="AH35">
            <v>0.70330994957707471</v>
          </cell>
          <cell r="AI35">
            <v>0.77425970455690996</v>
          </cell>
        </row>
        <row r="36">
          <cell r="AE36">
            <v>0.47949894633569956</v>
          </cell>
          <cell r="AF36">
            <v>0.57040926370210476</v>
          </cell>
          <cell r="AG36">
            <v>0.67359373583643622</v>
          </cell>
          <cell r="AH36">
            <v>0.76711424871336353</v>
          </cell>
          <cell r="AI36">
            <v>0.84577266187885836</v>
          </cell>
        </row>
        <row r="37">
          <cell r="AE37">
            <v>0.50002439653629205</v>
          </cell>
          <cell r="AF37">
            <v>0.60205603402355856</v>
          </cell>
          <cell r="AG37">
            <v>0.72494130388156997</v>
          </cell>
          <cell r="AH37">
            <v>0.81388376337601276</v>
          </cell>
          <cell r="AI37">
            <v>0.8842043246936383</v>
          </cell>
        </row>
        <row r="38">
          <cell r="AE38">
            <v>0.53340191008159721</v>
          </cell>
          <cell r="AF38">
            <v>0.63768900129222039</v>
          </cell>
          <cell r="AG38">
            <v>0.74597470580993153</v>
          </cell>
          <cell r="AH38">
            <v>0.82572974819286982</v>
          </cell>
          <cell r="AI38">
            <v>0.90061867260345996</v>
          </cell>
        </row>
        <row r="39">
          <cell r="AE39">
            <v>0.58496669871024309</v>
          </cell>
          <cell r="AF39">
            <v>0.67465642001953818</v>
          </cell>
          <cell r="AG39">
            <v>0.75979753491831681</v>
          </cell>
          <cell r="AH39">
            <v>0.83757573300972676</v>
          </cell>
          <cell r="AI39">
            <v>0.91703302051328173</v>
          </cell>
        </row>
        <row r="40">
          <cell r="AE40">
            <v>0.63653148733888898</v>
          </cell>
          <cell r="AF40">
            <v>0.71162383874685586</v>
          </cell>
          <cell r="AG40">
            <v>0.77362036402670198</v>
          </cell>
          <cell r="AH40">
            <v>0.84942171782658371</v>
          </cell>
          <cell r="AI40">
            <v>0.93344736842310339</v>
          </cell>
        </row>
        <row r="41">
          <cell r="AE41">
            <v>0.68809627596753487</v>
          </cell>
          <cell r="AF41">
            <v>0.74859125747417365</v>
          </cell>
          <cell r="AG41">
            <v>0.78744319313508715</v>
          </cell>
          <cell r="AH41">
            <v>0.86126770264344077</v>
          </cell>
          <cell r="AI41">
            <v>0.94986171633292515</v>
          </cell>
        </row>
        <row r="42">
          <cell r="AE42">
            <v>0.73966106459618064</v>
          </cell>
          <cell r="AF42">
            <v>0.78555867620149133</v>
          </cell>
          <cell r="AG42">
            <v>0.80126602224347232</v>
          </cell>
          <cell r="AH42">
            <v>0.87311368746029772</v>
          </cell>
          <cell r="AI42">
            <v>0.9658996874762894</v>
          </cell>
        </row>
        <row r="43">
          <cell r="AE43">
            <v>0.79122585322482653</v>
          </cell>
          <cell r="AF43">
            <v>0.81</v>
          </cell>
          <cell r="AG43">
            <v>0.81</v>
          </cell>
          <cell r="AH43">
            <v>0.88856369073447472</v>
          </cell>
          <cell r="AI43">
            <v>0.979821725098734</v>
          </cell>
        </row>
        <row r="44">
          <cell r="AE44">
            <v>0.79601433077192707</v>
          </cell>
          <cell r="AF44">
            <v>0.81</v>
          </cell>
          <cell r="AG44">
            <v>0.81</v>
          </cell>
          <cell r="AH44">
            <v>0.90459115132995893</v>
          </cell>
          <cell r="AI44">
            <v>0.99374376272117859</v>
          </cell>
        </row>
        <row r="45">
          <cell r="AE45">
            <v>0.80080280831902773</v>
          </cell>
          <cell r="AF45">
            <v>0.81</v>
          </cell>
          <cell r="AG45">
            <v>0.81</v>
          </cell>
          <cell r="AH45">
            <v>0.92061861192544303</v>
          </cell>
          <cell r="AI45">
            <v>1.0076658003436232</v>
          </cell>
        </row>
        <row r="46">
          <cell r="AE46">
            <v>0.80559128586612827</v>
          </cell>
          <cell r="AF46">
            <v>0.81</v>
          </cell>
          <cell r="AG46">
            <v>0.81</v>
          </cell>
          <cell r="AH46">
            <v>0.93659424180137063</v>
          </cell>
          <cell r="AI46">
            <v>1.0218342582633031</v>
          </cell>
        </row>
        <row r="47">
          <cell r="AE47">
            <v>0.81</v>
          </cell>
          <cell r="AF47">
            <v>0.81</v>
          </cell>
          <cell r="AG47">
            <v>0.81419623778820527</v>
          </cell>
          <cell r="AH47">
            <v>0.95084982111080629</v>
          </cell>
          <cell r="AI47">
            <v>1.0364472460983092</v>
          </cell>
        </row>
        <row r="48">
          <cell r="AE48">
            <v>0.81</v>
          </cell>
          <cell r="AF48">
            <v>0.81</v>
          </cell>
          <cell r="AG48">
            <v>0.82234316165692467</v>
          </cell>
          <cell r="AH48">
            <v>0.96510540042024195</v>
          </cell>
          <cell r="AI48">
            <v>1.051060233933315</v>
          </cell>
        </row>
        <row r="49">
          <cell r="AE49">
            <v>0.81</v>
          </cell>
          <cell r="AF49">
            <v>0.81</v>
          </cell>
          <cell r="AG49">
            <v>0.83049008552564396</v>
          </cell>
          <cell r="AH49">
            <v>0.97936097972967762</v>
          </cell>
          <cell r="AI49">
            <v>1.0656732217683209</v>
          </cell>
        </row>
        <row r="50">
          <cell r="AE50">
            <v>0.81</v>
          </cell>
          <cell r="AF50">
            <v>0.81</v>
          </cell>
          <cell r="AG50">
            <v>0.83863700939436336</v>
          </cell>
          <cell r="AH50">
            <v>0.99361655903911328</v>
          </cell>
          <cell r="AI50">
            <v>1.0802862096033268</v>
          </cell>
          <cell r="AP50" t="e">
            <v>#DIV/0!</v>
          </cell>
          <cell r="AU50">
            <v>4219.7958313915287</v>
          </cell>
        </row>
        <row r="51">
          <cell r="AE51">
            <v>0.81</v>
          </cell>
          <cell r="AF51">
            <v>0.81</v>
          </cell>
          <cell r="AG51">
            <v>0.84678393326308277</v>
          </cell>
          <cell r="AH51">
            <v>1.0078721383485489</v>
          </cell>
          <cell r="AI51">
            <v>1.0948991974383329</v>
          </cell>
          <cell r="AP51" t="e">
            <v>#DIV/0!</v>
          </cell>
          <cell r="AU51">
            <v>8551.5316359146491</v>
          </cell>
        </row>
        <row r="52">
          <cell r="AE52">
            <v>0.81</v>
          </cell>
          <cell r="AF52">
            <v>0.81</v>
          </cell>
          <cell r="AG52">
            <v>0.85493085713180206</v>
          </cell>
          <cell r="AH52">
            <v>1.0219793090728262</v>
          </cell>
          <cell r="AI52">
            <v>1.1101215807836533</v>
          </cell>
          <cell r="AP52" t="e">
            <v>#DIV/0!</v>
          </cell>
          <cell r="AU52">
            <v>15661.229390324272</v>
          </cell>
        </row>
        <row r="53">
          <cell r="AE53">
            <v>0.81027320833412664</v>
          </cell>
          <cell r="AF53">
            <v>0.81678849965336531</v>
          </cell>
          <cell r="AG53">
            <v>0.86863288257485594</v>
          </cell>
          <cell r="AH53">
            <v>1.0356823337492649</v>
          </cell>
          <cell r="AI53">
            <v>1.1259368517277648</v>
          </cell>
          <cell r="AP53" t="e">
            <v>#DIV/0!</v>
          </cell>
          <cell r="AU53">
            <v>27866.472785354043</v>
          </cell>
        </row>
        <row r="54">
          <cell r="AE54">
            <v>0.81085867856848404</v>
          </cell>
          <cell r="AF54">
            <v>0.82505295603602768</v>
          </cell>
          <cell r="AG54">
            <v>0.88362832069520336</v>
          </cell>
          <cell r="AH54">
            <v>1.0493853584257036</v>
          </cell>
          <cell r="AI54">
            <v>1.1417521226718765</v>
          </cell>
          <cell r="AP54" t="e">
            <v>#DIV/0!</v>
          </cell>
          <cell r="AU54">
            <v>49511.819012589418</v>
          </cell>
        </row>
        <row r="55">
          <cell r="AE55">
            <v>0.81144414880284144</v>
          </cell>
          <cell r="AF55">
            <v>0.83331741241869017</v>
          </cell>
          <cell r="AG55">
            <v>0.89862375881555079</v>
          </cell>
          <cell r="AH55">
            <v>1.0630883831021425</v>
          </cell>
          <cell r="AI55">
            <v>1.1575673936159883</v>
          </cell>
          <cell r="AP55" t="e">
            <v>#DIV/0!</v>
          </cell>
          <cell r="AU55">
            <v>95591.441903082639</v>
          </cell>
        </row>
        <row r="56">
          <cell r="AE56">
            <v>0.81202961903719895</v>
          </cell>
          <cell r="AF56">
            <v>0.84158186880135255</v>
          </cell>
          <cell r="AG56">
            <v>0.9136191969358981</v>
          </cell>
          <cell r="AH56">
            <v>1.0771856392020878</v>
          </cell>
          <cell r="AI56">
            <v>1.1718113625483755</v>
          </cell>
          <cell r="AP56" t="e">
            <v>#DIV/0!</v>
          </cell>
          <cell r="AU56">
            <v>178717.14222858939</v>
          </cell>
        </row>
        <row r="57">
          <cell r="AE57">
            <v>0.81815082339143097</v>
          </cell>
          <cell r="AF57">
            <v>0.8554962249627448</v>
          </cell>
          <cell r="AG57">
            <v>0.92915260281426737</v>
          </cell>
          <cell r="AH57">
            <v>1.0926026239768716</v>
          </cell>
          <cell r="AI57">
            <v>1.1840601990859745</v>
          </cell>
          <cell r="AP57" t="e">
            <v>#DIV/0!</v>
          </cell>
          <cell r="AU57">
            <v>329137.85906551353</v>
          </cell>
        </row>
        <row r="58">
          <cell r="AE58">
            <v>0.8315220630988589</v>
          </cell>
          <cell r="AF58">
            <v>0.87106968542577135</v>
          </cell>
          <cell r="AG58">
            <v>0.94483133507695105</v>
          </cell>
          <cell r="AH58">
            <v>1.1080196087516554</v>
          </cell>
          <cell r="AI58">
            <v>1.1963090356235733</v>
          </cell>
          <cell r="AP58" t="e">
            <v>#DIV/0!</v>
          </cell>
          <cell r="AU58">
            <v>441925.07543921244</v>
          </cell>
        </row>
        <row r="59">
          <cell r="AE59">
            <v>0.84489330280628672</v>
          </cell>
          <cell r="AF59">
            <v>0.88664314588879778</v>
          </cell>
          <cell r="AG59">
            <v>0.96051006733963473</v>
          </cell>
          <cell r="AH59">
            <v>1.123436593526439</v>
          </cell>
          <cell r="AI59">
            <v>1.2085578721611723</v>
          </cell>
          <cell r="AP59" t="e">
            <v>#DIV/0!</v>
          </cell>
          <cell r="AU59">
            <v>655963.12186334073</v>
          </cell>
        </row>
        <row r="60">
          <cell r="AE60">
            <v>0.85826454251371453</v>
          </cell>
          <cell r="AF60">
            <v>0.90221660635182432</v>
          </cell>
          <cell r="AG60">
            <v>0.9761887996023183</v>
          </cell>
          <cell r="AH60">
            <v>1.1388535783012228</v>
          </cell>
          <cell r="AI60">
            <v>1.2208067086987711</v>
          </cell>
          <cell r="AP60" t="e">
            <v>#DIV/0!</v>
          </cell>
          <cell r="AU60">
            <v>806848</v>
          </cell>
        </row>
        <row r="61">
          <cell r="AE61">
            <v>0.87163578222114235</v>
          </cell>
          <cell r="AF61">
            <v>0.91779006681485087</v>
          </cell>
          <cell r="AG61">
            <v>0.99186753186500198</v>
          </cell>
          <cell r="AH61">
            <v>1.1542705630760066</v>
          </cell>
          <cell r="AI61">
            <v>1.2330555452363701</v>
          </cell>
          <cell r="AP61" t="e">
            <v>#DIV/0!</v>
          </cell>
          <cell r="AU61">
            <v>806848</v>
          </cell>
        </row>
        <row r="62">
          <cell r="AE62">
            <v>0.88500702192857028</v>
          </cell>
          <cell r="AF62">
            <v>0.9333635272778773</v>
          </cell>
          <cell r="AG62">
            <v>1.0075462641276856</v>
          </cell>
          <cell r="AH62">
            <v>1.1683147902932953</v>
          </cell>
          <cell r="AI62">
            <v>1.242787079164464</v>
          </cell>
          <cell r="AP62" t="e">
            <v>#DIV/0!</v>
          </cell>
          <cell r="AU62">
            <v>806848</v>
          </cell>
        </row>
        <row r="63">
          <cell r="AE63">
            <v>0.90144143674945665</v>
          </cell>
          <cell r="AF63">
            <v>0.94853886607345173</v>
          </cell>
          <cell r="AG63">
            <v>1.0218098690622082</v>
          </cell>
          <cell r="AH63">
            <v>1.1791337422558521</v>
          </cell>
          <cell r="AI63">
            <v>1.2493019239470617</v>
          </cell>
          <cell r="AP63" t="e">
            <v>#DIV/0!</v>
          </cell>
          <cell r="AU63">
            <v>806848</v>
          </cell>
        </row>
        <row r="64">
          <cell r="AE64">
            <v>0.91918881883015846</v>
          </cell>
          <cell r="AF64">
            <v>0.96370759037074949</v>
          </cell>
          <cell r="AG64">
            <v>1.035931887843029</v>
          </cell>
          <cell r="AH64">
            <v>1.1899526942184087</v>
          </cell>
          <cell r="AI64">
            <v>1.2558167687296595</v>
          </cell>
          <cell r="AP64" t="e">
            <v>#DIV/0!</v>
          </cell>
          <cell r="AU64">
            <v>806848</v>
          </cell>
        </row>
        <row r="65">
          <cell r="AE65">
            <v>0.93693620091086027</v>
          </cell>
          <cell r="AF65">
            <v>0.97887631466804714</v>
          </cell>
          <cell r="AG65">
            <v>1.0500539066238497</v>
          </cell>
          <cell r="AH65">
            <v>1.2007716461809654</v>
          </cell>
          <cell r="AI65">
            <v>1.2623316135122573</v>
          </cell>
          <cell r="AP65" t="e">
            <v>#DIV/0!</v>
          </cell>
          <cell r="AU65">
            <v>806848</v>
          </cell>
        </row>
        <row r="66">
          <cell r="AE66">
            <v>0.95468358299156209</v>
          </cell>
          <cell r="AF66">
            <v>0.99404503896534491</v>
          </cell>
          <cell r="AG66">
            <v>1.0641759254046703</v>
          </cell>
          <cell r="AH66">
            <v>1.211590598143522</v>
          </cell>
          <cell r="AI66">
            <v>1.2688464582948551</v>
          </cell>
        </row>
        <row r="67">
          <cell r="AE67">
            <v>0.97243096507226401</v>
          </cell>
          <cell r="AF67">
            <v>1.0092137632626426</v>
          </cell>
          <cell r="AG67">
            <v>1.078297944185491</v>
          </cell>
          <cell r="AH67">
            <v>1.2224095501060788</v>
          </cell>
          <cell r="AI67">
            <v>1.2753613030774529</v>
          </cell>
        </row>
        <row r="68">
          <cell r="AE68">
            <v>0.99017834715296582</v>
          </cell>
          <cell r="AF68">
            <v>1.0232646679221031</v>
          </cell>
          <cell r="AG68">
            <v>1.0918989647977719</v>
          </cell>
          <cell r="AH68">
            <v>1.2251951214903509</v>
          </cell>
          <cell r="AI68">
            <v>1.2676370652147066</v>
          </cell>
        </row>
        <row r="69">
          <cell r="AE69">
            <v>0.99878829051020857</v>
          </cell>
          <cell r="AF69">
            <v>1.0333289703114952</v>
          </cell>
          <cell r="AG69">
            <v>1.1031402228358824</v>
          </cell>
          <cell r="AH69">
            <v>1.2226471051553396</v>
          </cell>
          <cell r="AI69">
            <v>1.2552404912291959</v>
          </cell>
        </row>
        <row r="70">
          <cell r="AE70">
            <v>1.0066522327140957</v>
          </cell>
          <cell r="AF70">
            <v>1.0433932727008872</v>
          </cell>
          <cell r="AG70">
            <v>1.1143814808739929</v>
          </cell>
          <cell r="AH70">
            <v>1.2200990888203282</v>
          </cell>
          <cell r="AI70">
            <v>1.2428439172436854</v>
          </cell>
        </row>
        <row r="71">
          <cell r="AE71">
            <v>1.014516174917983</v>
          </cell>
          <cell r="AF71">
            <v>1.0534575750902793</v>
          </cell>
          <cell r="AG71">
            <v>1.1256227389121034</v>
          </cell>
          <cell r="AH71">
            <v>1.2175510724853169</v>
          </cell>
          <cell r="AI71">
            <v>1.2304473432581746</v>
          </cell>
        </row>
        <row r="72">
          <cell r="AE72">
            <v>1.02238011712187</v>
          </cell>
          <cell r="AF72">
            <v>1.0632365116000646</v>
          </cell>
          <cell r="AG72">
            <v>1.1368639969502139</v>
          </cell>
          <cell r="AH72">
            <v>1.2094758694472545</v>
          </cell>
          <cell r="AI72">
            <v>1.2245940561064079</v>
          </cell>
        </row>
        <row r="73">
          <cell r="AE73">
            <v>1.0284544988808502</v>
          </cell>
          <cell r="AF73">
            <v>1.069573873646618</v>
          </cell>
          <cell r="AG73">
            <v>1.1304381587284182</v>
          </cell>
          <cell r="AH73">
            <v>1.1920866034776414</v>
          </cell>
          <cell r="AI73">
            <v>1.2257831676741748</v>
          </cell>
        </row>
        <row r="74">
          <cell r="AE74">
            <v>1.0341270534831926</v>
          </cell>
          <cell r="AF74">
            <v>1.0759112356931713</v>
          </cell>
          <cell r="AG74">
            <v>1.1237072455403136</v>
          </cell>
          <cell r="AH74">
            <v>1.1746973375080283</v>
          </cell>
          <cell r="AI74">
            <v>1.2269722792419415</v>
          </cell>
        </row>
        <row r="75">
          <cell r="AE75">
            <v>1.039799608085535</v>
          </cell>
          <cell r="AF75">
            <v>1.0822485977397247</v>
          </cell>
          <cell r="AG75">
            <v>1.1169763323522091</v>
          </cell>
          <cell r="AH75">
            <v>1.1641142058094507</v>
          </cell>
          <cell r="AI75">
            <v>1.2370061175101397</v>
          </cell>
        </row>
        <row r="76">
          <cell r="AE76">
            <v>1.0453904629794859</v>
          </cell>
          <cell r="AF76">
            <v>1.084369106962491</v>
          </cell>
          <cell r="AG76">
            <v>1.105149335451572</v>
          </cell>
          <cell r="AH76">
            <v>1.2044080073973524</v>
          </cell>
          <cell r="AI76">
            <v>1.2760695448579165</v>
          </cell>
        </row>
        <row r="77">
          <cell r="AE77">
            <v>1.0509321154641695</v>
          </cell>
          <cell r="AF77">
            <v>1.0860004596891597</v>
          </cell>
          <cell r="AG77">
            <v>1.0917871546915576</v>
          </cell>
          <cell r="AH77">
            <v>1.2447018089852542</v>
          </cell>
          <cell r="AI77">
            <v>1.315132972205693</v>
          </cell>
        </row>
        <row r="78">
          <cell r="AE78">
            <v>1.0564708908562364</v>
          </cell>
          <cell r="AF78">
            <v>1.0852647368699957</v>
          </cell>
          <cell r="AG78">
            <v>1.0842731362181288</v>
          </cell>
          <cell r="AH78">
            <v>1.2779724339465319</v>
          </cell>
          <cell r="AI78">
            <v>1.3514223321869521</v>
          </cell>
        </row>
        <row r="79">
          <cell r="AE79">
            <v>1.0602088054185401</v>
          </cell>
          <cell r="AF79">
            <v>1.0777906189257755</v>
          </cell>
          <cell r="AG79">
            <v>1.1076438922338918</v>
          </cell>
          <cell r="AH79">
            <v>1.3044032762654603</v>
          </cell>
          <cell r="AI79">
            <v>1.3860755246835208</v>
          </cell>
        </row>
        <row r="80">
          <cell r="AE80">
            <v>1.0639467199808437</v>
          </cell>
          <cell r="AF80">
            <v>1.0703165009815554</v>
          </cell>
          <cell r="AG80">
            <v>1.1310146482496548</v>
          </cell>
          <cell r="AH80">
            <v>1.3308341185843886</v>
          </cell>
          <cell r="AI80">
            <v>1.4207287171800898</v>
          </cell>
        </row>
        <row r="81">
          <cell r="AE81">
            <v>1.0674736228822013</v>
          </cell>
          <cell r="AF81">
            <v>1.0738841539123485</v>
          </cell>
          <cell r="AG81">
            <v>1.1561789248118446</v>
          </cell>
          <cell r="AH81">
            <v>1.3589502329045622</v>
          </cell>
          <cell r="AI81">
            <v>1.4446156557703109</v>
          </cell>
        </row>
        <row r="82">
          <cell r="AE82">
            <v>1.069519274016727</v>
          </cell>
          <cell r="AF82">
            <v>1.0946963417120754</v>
          </cell>
          <cell r="AG82">
            <v>1.1854863990667153</v>
          </cell>
          <cell r="AH82">
            <v>1.3879074166189675</v>
          </cell>
          <cell r="AI82">
            <v>1.4652086213913282</v>
          </cell>
        </row>
        <row r="83">
          <cell r="AE83">
            <v>1.0715649251512525</v>
          </cell>
          <cell r="AF83">
            <v>1.1155396656601881</v>
          </cell>
          <cell r="AG83">
            <v>1.2147938733215862</v>
          </cell>
          <cell r="AH83">
            <v>1.4159123926217372</v>
          </cell>
          <cell r="AI83">
            <v>1.4855397373075858</v>
          </cell>
        </row>
        <row r="84">
          <cell r="AE84">
            <v>1.0883515269843909</v>
          </cell>
          <cell r="AF84">
            <v>1.1418487299513738</v>
          </cell>
          <cell r="AG84">
            <v>1.2413243912082259</v>
          </cell>
          <cell r="AH84">
            <v>1.4397677295983766</v>
          </cell>
          <cell r="AI84">
            <v>1.5051782097149133</v>
          </cell>
        </row>
        <row r="85">
          <cell r="AE85">
            <v>1.1106491739925832</v>
          </cell>
          <cell r="AF85">
            <v>1.1681577942425596</v>
          </cell>
          <cell r="AG85">
            <v>1.2674220015139086</v>
          </cell>
          <cell r="AH85">
            <v>1.463336843945374</v>
          </cell>
          <cell r="AI85">
            <v>1.5252826068935998</v>
          </cell>
        </row>
        <row r="86">
          <cell r="AE86">
            <v>1.1349522787272042</v>
          </cell>
          <cell r="AF86">
            <v>1.1987271281798644</v>
          </cell>
          <cell r="AG86">
            <v>1.2905021929808365</v>
          </cell>
          <cell r="AH86">
            <v>1.4836496987316576</v>
          </cell>
          <cell r="AI86">
            <v>1.5483465531292206</v>
          </cell>
        </row>
        <row r="87">
          <cell r="AE87">
            <v>1.1602364256883935</v>
          </cell>
          <cell r="AF87">
            <v>1.2285833378338968</v>
          </cell>
          <cell r="AG87">
            <v>1.312636436356305</v>
          </cell>
          <cell r="AH87">
            <v>1.5039437405321285</v>
          </cell>
          <cell r="AI87">
            <v>1.5691407481225614</v>
          </cell>
        </row>
        <row r="88">
          <cell r="AE88">
            <v>1.1856825889289195</v>
          </cell>
          <cell r="AF88">
            <v>1.2492486087700496</v>
          </cell>
          <cell r="AG88">
            <v>1.3373641963301366</v>
          </cell>
          <cell r="AH88">
            <v>1.5241845746441387</v>
          </cell>
          <cell r="AI88">
            <v>1.5853877453680734</v>
          </cell>
        </row>
        <row r="89">
          <cell r="AE89">
            <v>1.2111534409956399</v>
          </cell>
          <cell r="AF89">
            <v>1.2699138797062024</v>
          </cell>
          <cell r="AG89">
            <v>1.3622106647557577</v>
          </cell>
          <cell r="AH89">
            <v>1.5444254087561489</v>
          </cell>
          <cell r="AI89">
            <v>1.6016347426135853</v>
          </cell>
        </row>
        <row r="90">
          <cell r="AE90">
            <v>1.2310088779288144</v>
          </cell>
          <cell r="AF90">
            <v>1.2911455656366446</v>
          </cell>
          <cell r="AG90">
            <v>1.3843440349326728</v>
          </cell>
          <cell r="AH90">
            <v>1.5602507471235534</v>
          </cell>
          <cell r="AI90">
            <v>1.6161094941624594</v>
          </cell>
        </row>
        <row r="91">
          <cell r="AE91">
            <v>1.245964990326589</v>
          </cell>
          <cell r="AF91">
            <v>1.3125630805483817</v>
          </cell>
          <cell r="AG91">
            <v>1.4047782066233188</v>
          </cell>
          <cell r="AH91">
            <v>1.5758635685032287</v>
          </cell>
          <cell r="AI91">
            <v>1.6302597031257839</v>
          </cell>
        </row>
        <row r="92">
          <cell r="AE92">
            <v>1.2609211027243634</v>
          </cell>
          <cell r="AF92">
            <v>1.3339805954601187</v>
          </cell>
          <cell r="AG92">
            <v>1.425212378313965</v>
          </cell>
          <cell r="AH92">
            <v>1.5914763898829039</v>
          </cell>
          <cell r="AI92">
            <v>1.6444099120891085</v>
          </cell>
        </row>
        <row r="93">
          <cell r="AE93">
            <v>1.275877215122138</v>
          </cell>
          <cell r="AF93">
            <v>1.3553981103718558</v>
          </cell>
          <cell r="AG93">
            <v>1.445646550004611</v>
          </cell>
          <cell r="AH93">
            <v>1.6070892112625792</v>
          </cell>
          <cell r="AI93">
            <v>1.658560121052433</v>
          </cell>
        </row>
        <row r="94">
          <cell r="AE94">
            <v>1.2908333275199126</v>
          </cell>
          <cell r="AF94">
            <v>1.3734651632273771</v>
          </cell>
          <cell r="AG94">
            <v>1.4641557150869535</v>
          </cell>
          <cell r="AH94">
            <v>1.6223971965377659</v>
          </cell>
          <cell r="AI94">
            <v>1.6742391911461623</v>
          </cell>
        </row>
        <row r="95">
          <cell r="AE95">
            <v>1.3057894399176875</v>
          </cell>
          <cell r="AF95">
            <v>1.3910632581266265</v>
          </cell>
          <cell r="AG95">
            <v>1.4813480884328014</v>
          </cell>
          <cell r="AH95">
            <v>1.6375816155382863</v>
          </cell>
          <cell r="AI95">
            <v>1.6913305619456009</v>
          </cell>
          <cell r="AP95" t="e">
            <v>#DIV/0!</v>
          </cell>
          <cell r="AU95">
            <v>4303.5452279698338</v>
          </cell>
        </row>
        <row r="96">
          <cell r="AE96">
            <v>1.3207455523154621</v>
          </cell>
          <cell r="AF96">
            <v>1.4086613530258758</v>
          </cell>
          <cell r="AG96">
            <v>1.4985404617786493</v>
          </cell>
          <cell r="AH96">
            <v>1.6527660345388069</v>
          </cell>
          <cell r="AI96">
            <v>1.7084219327450394</v>
          </cell>
          <cell r="AP96" t="e">
            <v>#DIV/0!</v>
          </cell>
          <cell r="AU96">
            <v>10679.2200181843</v>
          </cell>
        </row>
        <row r="97">
          <cell r="AE97">
            <v>1.3346539258794456</v>
          </cell>
          <cell r="AF97">
            <v>1.42099648090606</v>
          </cell>
          <cell r="AG97">
            <v>1.5149561020611897</v>
          </cell>
          <cell r="AH97">
            <v>1.6690160963749046</v>
          </cell>
          <cell r="AI97">
            <v>1.72</v>
          </cell>
          <cell r="AP97" t="e">
            <v>#DIV/0!</v>
          </cell>
          <cell r="AU97">
            <v>20857.636028630724</v>
          </cell>
        </row>
        <row r="98">
          <cell r="AE98">
            <v>1.3482395673818477</v>
          </cell>
          <cell r="AF98">
            <v>1.432409793895129</v>
          </cell>
          <cell r="AG98">
            <v>1.5306788045871706</v>
          </cell>
          <cell r="AH98">
            <v>1.6859767999726107</v>
          </cell>
          <cell r="AI98">
            <v>1.72</v>
          </cell>
          <cell r="AP98" t="e">
            <v>#DIV/0!</v>
          </cell>
          <cell r="AU98">
            <v>38628.377356628414</v>
          </cell>
        </row>
        <row r="99">
          <cell r="AE99">
            <v>1.3618252088842497</v>
          </cell>
          <cell r="AF99">
            <v>1.443823106884198</v>
          </cell>
          <cell r="AG99">
            <v>1.5464015071131516</v>
          </cell>
          <cell r="AH99">
            <v>1.7029375035703167</v>
          </cell>
          <cell r="AI99">
            <v>1.72</v>
          </cell>
          <cell r="AP99" t="e">
            <v>#DIV/0!</v>
          </cell>
          <cell r="AU99">
            <v>67820.582367557843</v>
          </cell>
        </row>
        <row r="100">
          <cell r="AE100">
            <v>1.3748093764220242</v>
          </cell>
          <cell r="AF100">
            <v>1.4552364198732672</v>
          </cell>
          <cell r="AG100">
            <v>1.5621242096391326</v>
          </cell>
          <cell r="AH100">
            <v>1.7198982071680227</v>
          </cell>
          <cell r="AI100">
            <v>1.72</v>
          </cell>
          <cell r="AP100" t="e">
            <v>#DIV/0!</v>
          </cell>
          <cell r="AU100">
            <v>128702.71592583301</v>
          </cell>
        </row>
        <row r="101">
          <cell r="AE101">
            <v>1.3852775391079748</v>
          </cell>
          <cell r="AF101">
            <v>1.4666497328623362</v>
          </cell>
          <cell r="AG101">
            <v>1.5718596183315729</v>
          </cell>
          <cell r="AH101">
            <v>1.72</v>
          </cell>
          <cell r="AI101">
            <v>1.72</v>
          </cell>
          <cell r="AP101" t="e">
            <v>#DIV/0!</v>
          </cell>
          <cell r="AU101">
            <v>248178.57024559064</v>
          </cell>
        </row>
        <row r="102">
          <cell r="AE102">
            <v>1.3957457017939254</v>
          </cell>
          <cell r="AF102">
            <v>1.4780630458514055</v>
          </cell>
          <cell r="AG102">
            <v>1.5808747584634246</v>
          </cell>
          <cell r="AH102">
            <v>1.72</v>
          </cell>
          <cell r="AI102">
            <v>1.72</v>
          </cell>
          <cell r="AP102" t="e">
            <v>#DIV/0!</v>
          </cell>
          <cell r="AU102">
            <v>428449.35500609298</v>
          </cell>
        </row>
        <row r="103">
          <cell r="AE103">
            <v>1.4062138644798761</v>
          </cell>
          <cell r="AF103">
            <v>1.4894763588404745</v>
          </cell>
          <cell r="AG103">
            <v>1.5898898985952765</v>
          </cell>
          <cell r="AH103">
            <v>1.72</v>
          </cell>
          <cell r="AI103">
            <v>1.72</v>
          </cell>
          <cell r="AP103" t="e">
            <v>#DIV/0!</v>
          </cell>
          <cell r="AU103">
            <v>613862.05779996701</v>
          </cell>
        </row>
        <row r="104">
          <cell r="AE104">
            <v>1.4151972257488297</v>
          </cell>
          <cell r="AF104">
            <v>1.5008896718295435</v>
          </cell>
          <cell r="AG104">
            <v>1.5981264688142354</v>
          </cell>
          <cell r="AH104">
            <v>1.72</v>
          </cell>
          <cell r="AI104">
            <v>1.72</v>
          </cell>
          <cell r="AP104" t="e">
            <v>#DIV/0!</v>
          </cell>
          <cell r="AU104">
            <v>806848</v>
          </cell>
        </row>
        <row r="105">
          <cell r="AE105">
            <v>1.4226752819477169</v>
          </cell>
          <cell r="AF105">
            <v>1.5123029848186125</v>
          </cell>
          <cell r="AG105">
            <v>1.60443418520958</v>
          </cell>
          <cell r="AH105">
            <v>1.72</v>
          </cell>
          <cell r="AI105">
            <v>1.72</v>
          </cell>
          <cell r="AP105" t="e">
            <v>#DIV/0!</v>
          </cell>
          <cell r="AU105">
            <v>806848</v>
          </cell>
        </row>
        <row r="106">
          <cell r="AE106">
            <v>1.4301533381466043</v>
          </cell>
          <cell r="AF106">
            <v>1.5237162978076815</v>
          </cell>
          <cell r="AG106">
            <v>1.6107419016049247</v>
          </cell>
          <cell r="AH106">
            <v>1.72</v>
          </cell>
          <cell r="AI106">
            <v>1.72</v>
          </cell>
          <cell r="AP106" t="e">
            <v>#DIV/0!</v>
          </cell>
          <cell r="AU106">
            <v>806848</v>
          </cell>
        </row>
        <row r="107">
          <cell r="AE107">
            <v>1.4376313943454915</v>
          </cell>
          <cell r="AF107">
            <v>1.5351296107967505</v>
          </cell>
          <cell r="AG107">
            <v>1.6170496180002694</v>
          </cell>
          <cell r="AH107">
            <v>1.72</v>
          </cell>
          <cell r="AI107">
            <v>1.72</v>
          </cell>
          <cell r="AP107" t="e">
            <v>#DIV/0!</v>
          </cell>
          <cell r="AU107">
            <v>806848</v>
          </cell>
        </row>
        <row r="108">
          <cell r="AE108">
            <v>1.4451094505443787</v>
          </cell>
          <cell r="AF108">
            <v>1.5461636653254669</v>
          </cell>
          <cell r="AG108">
            <v>1.623357334395614</v>
          </cell>
          <cell r="AH108">
            <v>1.72</v>
          </cell>
          <cell r="AI108">
            <v>1.72</v>
          </cell>
          <cell r="AP108" t="e">
            <v>#DIV/0!</v>
          </cell>
          <cell r="AU108">
            <v>806848</v>
          </cell>
        </row>
        <row r="109">
          <cell r="AE109">
            <v>1.4525875067432659</v>
          </cell>
          <cell r="AF109">
            <v>1.5571724947774572</v>
          </cell>
          <cell r="AG109">
            <v>1.6296650507909587</v>
          </cell>
          <cell r="AH109">
            <v>1.72</v>
          </cell>
          <cell r="AI109">
            <v>1.72</v>
          </cell>
          <cell r="AP109" t="e">
            <v>#DIV/0!</v>
          </cell>
          <cell r="AU109">
            <v>806848</v>
          </cell>
        </row>
        <row r="110">
          <cell r="AE110">
            <v>1.4600655629421531</v>
          </cell>
          <cell r="AF110">
            <v>1.5681813242294476</v>
          </cell>
          <cell r="AG110">
            <v>1.6359727671863034</v>
          </cell>
          <cell r="AH110">
            <v>1.72</v>
          </cell>
          <cell r="AI110">
            <v>1.72</v>
          </cell>
          <cell r="AP110" t="e">
            <v>#DIV/0!</v>
          </cell>
          <cell r="AU110">
            <v>806848</v>
          </cell>
        </row>
        <row r="111">
          <cell r="AE111">
            <v>1.4675436191410405</v>
          </cell>
          <cell r="AF111">
            <v>1.5760970858625432</v>
          </cell>
          <cell r="AG111">
            <v>1.642280483581648</v>
          </cell>
          <cell r="AH111">
            <v>1.72</v>
          </cell>
          <cell r="AI111">
            <v>1.72</v>
          </cell>
        </row>
        <row r="112">
          <cell r="AE112">
            <v>1.4750216753399277</v>
          </cell>
          <cell r="AF112">
            <v>1.5817492122208121</v>
          </cell>
          <cell r="AG112">
            <v>1.6485881999769927</v>
          </cell>
          <cell r="AH112">
            <v>1.72</v>
          </cell>
          <cell r="AI112">
            <v>1.72</v>
          </cell>
        </row>
        <row r="113">
          <cell r="AE113">
            <v>1.4824997315388151</v>
          </cell>
          <cell r="AF113">
            <v>1.5874013385790811</v>
          </cell>
          <cell r="AG113">
            <v>1.6548959163723376</v>
          </cell>
          <cell r="AH113">
            <v>1.72</v>
          </cell>
          <cell r="AI113">
            <v>1.72</v>
          </cell>
        </row>
        <row r="114">
          <cell r="AE114">
            <v>1.4899777877377023</v>
          </cell>
          <cell r="AF114">
            <v>1.59305346493735</v>
          </cell>
          <cell r="AG114">
            <v>1.6612036327676822</v>
          </cell>
          <cell r="AH114">
            <v>1.72</v>
          </cell>
          <cell r="AI114">
            <v>1.72</v>
          </cell>
        </row>
        <row r="115">
          <cell r="AE115">
            <v>1.4974558439365897</v>
          </cell>
          <cell r="AF115">
            <v>1.5972510318201789</v>
          </cell>
          <cell r="AG115">
            <v>1.6675113491630269</v>
          </cell>
          <cell r="AH115">
            <v>1.72</v>
          </cell>
          <cell r="AI115">
            <v>1.72</v>
          </cell>
        </row>
        <row r="116">
          <cell r="AE116">
            <v>1.5049339001354771</v>
          </cell>
          <cell r="AF116">
            <v>1.6014384665633721</v>
          </cell>
          <cell r="AG116">
            <v>1.6738190655583716</v>
          </cell>
          <cell r="AH116">
            <v>1.72</v>
          </cell>
          <cell r="AI116">
            <v>1.72</v>
          </cell>
        </row>
        <row r="117">
          <cell r="AE117">
            <v>1.5124119563343645</v>
          </cell>
          <cell r="AF117">
            <v>1.605625901306565</v>
          </cell>
          <cell r="AG117">
            <v>1.6801267819537162</v>
          </cell>
          <cell r="AH117">
            <v>1.72</v>
          </cell>
          <cell r="AI117">
            <v>1.72</v>
          </cell>
        </row>
        <row r="118">
          <cell r="AE118">
            <v>1.5198900125332517</v>
          </cell>
          <cell r="AF118">
            <v>1.6098133360497582</v>
          </cell>
          <cell r="AG118">
            <v>1.6864344983490609</v>
          </cell>
          <cell r="AH118">
            <v>1.72</v>
          </cell>
          <cell r="AI118">
            <v>1.72</v>
          </cell>
        </row>
        <row r="119">
          <cell r="AE119">
            <v>1.5273680687321392</v>
          </cell>
          <cell r="AF119">
            <v>1.6140007707929513</v>
          </cell>
          <cell r="AG119">
            <v>1.6927422147444056</v>
          </cell>
          <cell r="AH119">
            <v>1.72</v>
          </cell>
          <cell r="AI119">
            <v>1.72</v>
          </cell>
        </row>
        <row r="120">
          <cell r="AE120">
            <v>1.5348461249310263</v>
          </cell>
          <cell r="AF120">
            <v>1.6181882055361443</v>
          </cell>
          <cell r="AG120">
            <v>1.6990499311397504</v>
          </cell>
          <cell r="AH120">
            <v>1.72</v>
          </cell>
          <cell r="AI120">
            <v>1.72</v>
          </cell>
        </row>
        <row r="121">
          <cell r="AE121">
            <v>1.5423241811299135</v>
          </cell>
          <cell r="AF121">
            <v>1.6223756402793374</v>
          </cell>
          <cell r="AG121">
            <v>1.7053576475350951</v>
          </cell>
          <cell r="AH121">
            <v>1.72</v>
          </cell>
          <cell r="AI121">
            <v>1.72</v>
          </cell>
        </row>
        <row r="122">
          <cell r="AE122">
            <v>1.549802237328801</v>
          </cell>
          <cell r="AF122">
            <v>1.6265630750225306</v>
          </cell>
          <cell r="AG122">
            <v>1.710032935736195</v>
          </cell>
          <cell r="AH122">
            <v>1.72</v>
          </cell>
          <cell r="AI122">
            <v>1.72</v>
          </cell>
        </row>
        <row r="123">
          <cell r="AE123">
            <v>1.5572802935276882</v>
          </cell>
          <cell r="AF123">
            <v>1.6307505097657238</v>
          </cell>
          <cell r="AG123">
            <v>1.713386459415414</v>
          </cell>
          <cell r="AH123">
            <v>1.72</v>
          </cell>
          <cell r="AI123">
            <v>1.72</v>
          </cell>
        </row>
        <row r="124">
          <cell r="AE124">
            <v>1.5647583497265756</v>
          </cell>
          <cell r="AF124">
            <v>1.6349379445089169</v>
          </cell>
          <cell r="AG124">
            <v>1.7167399830946328</v>
          </cell>
          <cell r="AH124">
            <v>1.72</v>
          </cell>
          <cell r="AI124">
            <v>1.72</v>
          </cell>
        </row>
        <row r="125">
          <cell r="AE125">
            <v>1.5710685639707214</v>
          </cell>
          <cell r="AF125">
            <v>1.6391253792521101</v>
          </cell>
          <cell r="AG125">
            <v>1.72</v>
          </cell>
          <cell r="AH125">
            <v>1.72</v>
          </cell>
          <cell r="AI125">
            <v>1.72</v>
          </cell>
        </row>
        <row r="126">
          <cell r="AE126">
            <v>1.5763038446252315</v>
          </cell>
          <cell r="AF126">
            <v>1.6433128139953033</v>
          </cell>
          <cell r="AG126">
            <v>1.72</v>
          </cell>
          <cell r="AH126">
            <v>1.72</v>
          </cell>
          <cell r="AI126">
            <v>1.72</v>
          </cell>
        </row>
        <row r="127">
          <cell r="AE127">
            <v>1.5815391252797415</v>
          </cell>
          <cell r="AF127">
            <v>1.6475002487384964</v>
          </cell>
          <cell r="AG127">
            <v>1.72</v>
          </cell>
          <cell r="AH127">
            <v>1.72</v>
          </cell>
          <cell r="AI127">
            <v>1.72</v>
          </cell>
        </row>
        <row r="128">
          <cell r="AE128">
            <v>1.5867744059342517</v>
          </cell>
          <cell r="AF128">
            <v>1.6516876834816896</v>
          </cell>
          <cell r="AG128">
            <v>1.72</v>
          </cell>
          <cell r="AH128">
            <v>1.72</v>
          </cell>
          <cell r="AI128">
            <v>1.72</v>
          </cell>
        </row>
        <row r="129">
          <cell r="AE129">
            <v>1.5895682621683396</v>
          </cell>
          <cell r="AF129">
            <v>1.6558751182248828</v>
          </cell>
          <cell r="AG129">
            <v>1.72</v>
          </cell>
          <cell r="AH129">
            <v>1.72</v>
          </cell>
          <cell r="AI129">
            <v>1.72</v>
          </cell>
        </row>
        <row r="130">
          <cell r="AE130">
            <v>1.5923118890511527</v>
          </cell>
          <cell r="AF130">
            <v>1.6600625529680759</v>
          </cell>
          <cell r="AG130">
            <v>1.72</v>
          </cell>
          <cell r="AH130">
            <v>1.72</v>
          </cell>
          <cell r="AI130">
            <v>1.72</v>
          </cell>
        </row>
        <row r="131">
          <cell r="AE131">
            <v>1.5950555159339659</v>
          </cell>
          <cell r="AF131">
            <v>1.6642499877112691</v>
          </cell>
          <cell r="AG131">
            <v>1.72</v>
          </cell>
          <cell r="AH131">
            <v>1.72</v>
          </cell>
          <cell r="AI131">
            <v>1.72</v>
          </cell>
        </row>
        <row r="132">
          <cell r="AE132">
            <v>1.597799142816779</v>
          </cell>
          <cell r="AF132">
            <v>1.6684374224544622</v>
          </cell>
          <cell r="AG132">
            <v>1.72</v>
          </cell>
          <cell r="AH132">
            <v>1.72</v>
          </cell>
          <cell r="AI132">
            <v>1.72</v>
          </cell>
        </row>
        <row r="133">
          <cell r="AE133">
            <v>1.6005427696995924</v>
          </cell>
          <cell r="AF133">
            <v>1.6726248571976554</v>
          </cell>
          <cell r="AG133">
            <v>1.72</v>
          </cell>
          <cell r="AH133">
            <v>1.72</v>
          </cell>
          <cell r="AI133">
            <v>1.72</v>
          </cell>
        </row>
        <row r="134">
          <cell r="AE134">
            <v>1.6032863965824056</v>
          </cell>
          <cell r="AF134">
            <v>1.6768122919408486</v>
          </cell>
          <cell r="AG134">
            <v>1.72</v>
          </cell>
          <cell r="AH134">
            <v>1.72</v>
          </cell>
          <cell r="AI134">
            <v>1.72</v>
          </cell>
        </row>
        <row r="135">
          <cell r="AE135">
            <v>1.6060300234652189</v>
          </cell>
          <cell r="AF135">
            <v>1.6809997266840417</v>
          </cell>
          <cell r="AG135">
            <v>1.72</v>
          </cell>
          <cell r="AH135">
            <v>1.72</v>
          </cell>
          <cell r="AI135">
            <v>1.72</v>
          </cell>
        </row>
        <row r="136">
          <cell r="AE136">
            <v>1.6087736503480321</v>
          </cell>
          <cell r="AF136">
            <v>1.6851871614272349</v>
          </cell>
          <cell r="AG136">
            <v>1.72</v>
          </cell>
          <cell r="AH136">
            <v>1.72</v>
          </cell>
          <cell r="AI136">
            <v>1.72</v>
          </cell>
        </row>
        <row r="137">
          <cell r="AE137">
            <v>1.6115172772308455</v>
          </cell>
          <cell r="AF137">
            <v>1.6893745961704281</v>
          </cell>
          <cell r="AG137">
            <v>1.72</v>
          </cell>
          <cell r="AH137">
            <v>1.72</v>
          </cell>
          <cell r="AI137">
            <v>1.72</v>
          </cell>
        </row>
        <row r="138">
          <cell r="AE138">
            <v>1.6142609041136586</v>
          </cell>
          <cell r="AF138">
            <v>1.6935620309136212</v>
          </cell>
          <cell r="AG138">
            <v>1.72</v>
          </cell>
          <cell r="AH138">
            <v>1.72</v>
          </cell>
          <cell r="AI138">
            <v>1.72</v>
          </cell>
        </row>
        <row r="139">
          <cell r="AE139">
            <v>1.6170045309964718</v>
          </cell>
          <cell r="AF139">
            <v>1.6977494656568144</v>
          </cell>
          <cell r="AG139">
            <v>1.72</v>
          </cell>
          <cell r="AH139">
            <v>1.72</v>
          </cell>
          <cell r="AI139">
            <v>1.72</v>
          </cell>
        </row>
        <row r="140">
          <cell r="AE140">
            <v>1.6197481578792852</v>
          </cell>
          <cell r="AF140">
            <v>1.7019369004000076</v>
          </cell>
          <cell r="AG140">
            <v>1.72</v>
          </cell>
          <cell r="AH140">
            <v>1.72</v>
          </cell>
          <cell r="AI140">
            <v>1.72</v>
          </cell>
          <cell r="AP140" t="e">
            <v>#DIV/0!</v>
          </cell>
          <cell r="AU140">
            <v>8402.4547922799393</v>
          </cell>
        </row>
        <row r="141">
          <cell r="AE141">
            <v>1.6224917847620983</v>
          </cell>
          <cell r="AF141">
            <v>1.7061243351432007</v>
          </cell>
          <cell r="AG141">
            <v>1.72</v>
          </cell>
          <cell r="AH141">
            <v>1.72</v>
          </cell>
          <cell r="AI141">
            <v>1.72</v>
          </cell>
          <cell r="AP141" t="e">
            <v>#DIV/0!</v>
          </cell>
          <cell r="AU141">
            <v>20538.259257900354</v>
          </cell>
        </row>
        <row r="142">
          <cell r="AE142">
            <v>1.6252354116449117</v>
          </cell>
          <cell r="AF142">
            <v>1.7103117698863937</v>
          </cell>
          <cell r="AG142">
            <v>1.72</v>
          </cell>
          <cell r="AH142">
            <v>1.72</v>
          </cell>
          <cell r="AI142">
            <v>1.72</v>
          </cell>
          <cell r="AP142" t="e">
            <v>#DIV/0!</v>
          </cell>
          <cell r="AU142">
            <v>39376.731549417142</v>
          </cell>
        </row>
        <row r="143">
          <cell r="AE143">
            <v>1.6279790385277249</v>
          </cell>
          <cell r="AF143">
            <v>1.7130957415514851</v>
          </cell>
          <cell r="AG143">
            <v>1.72</v>
          </cell>
          <cell r="AH143">
            <v>1.72</v>
          </cell>
          <cell r="AI143">
            <v>1.72</v>
          </cell>
          <cell r="AP143" t="e">
            <v>#DIV/0!</v>
          </cell>
          <cell r="AU143">
            <v>73732.76350798874</v>
          </cell>
        </row>
        <row r="144">
          <cell r="AE144">
            <v>1.6307226654105382</v>
          </cell>
          <cell r="AF144">
            <v>1.7157443902795255</v>
          </cell>
          <cell r="AG144">
            <v>1.72</v>
          </cell>
          <cell r="AH144">
            <v>1.72</v>
          </cell>
          <cell r="AI144">
            <v>1.72</v>
          </cell>
          <cell r="AP144" t="e">
            <v>#DIV/0!</v>
          </cell>
          <cell r="AU144">
            <v>133890.69089774037</v>
          </cell>
        </row>
        <row r="145">
          <cell r="AE145">
            <v>1.6334662922933514</v>
          </cell>
          <cell r="AF145">
            <v>1.7183930390075659</v>
          </cell>
          <cell r="AG145">
            <v>1.72</v>
          </cell>
          <cell r="AH145">
            <v>1.72</v>
          </cell>
          <cell r="AI145">
            <v>1.72</v>
          </cell>
          <cell r="AP145" t="e">
            <v>#DIV/0!</v>
          </cell>
          <cell r="AU145">
            <v>246021.10591153268</v>
          </cell>
        </row>
        <row r="146">
          <cell r="AE146">
            <v>1.6362099191761648</v>
          </cell>
          <cell r="AF146">
            <v>1.72</v>
          </cell>
          <cell r="AG146">
            <v>1.72</v>
          </cell>
          <cell r="AH146">
            <v>1.72</v>
          </cell>
          <cell r="AI146">
            <v>1.72</v>
          </cell>
          <cell r="AP146" t="e">
            <v>#DIV/0!</v>
          </cell>
          <cell r="AU146">
            <v>443629.68737949594</v>
          </cell>
        </row>
        <row r="147">
          <cell r="AE147">
            <v>1.6389535460589779</v>
          </cell>
          <cell r="AF147">
            <v>1.72</v>
          </cell>
          <cell r="AG147">
            <v>1.72</v>
          </cell>
          <cell r="AH147">
            <v>1.72</v>
          </cell>
          <cell r="AI147">
            <v>1.72</v>
          </cell>
          <cell r="AP147" t="e">
            <v>#DIV/0!</v>
          </cell>
          <cell r="AU147">
            <v>688573.13804131723</v>
          </cell>
        </row>
        <row r="148">
          <cell r="AE148">
            <v>1.6416971729417913</v>
          </cell>
          <cell r="AF148">
            <v>1.72</v>
          </cell>
          <cell r="AG148">
            <v>1.72</v>
          </cell>
          <cell r="AH148">
            <v>1.72</v>
          </cell>
          <cell r="AI148">
            <v>1.72</v>
          </cell>
          <cell r="AP148" t="e">
            <v>#DIV/0!</v>
          </cell>
          <cell r="AU148">
            <v>806848</v>
          </cell>
        </row>
        <row r="149">
          <cell r="AE149">
            <v>1.6444407998246044</v>
          </cell>
          <cell r="AF149">
            <v>1.72</v>
          </cell>
          <cell r="AG149">
            <v>1.72</v>
          </cell>
          <cell r="AH149">
            <v>1.72</v>
          </cell>
          <cell r="AI149">
            <v>1.72</v>
          </cell>
          <cell r="AP149" t="e">
            <v>#DIV/0!</v>
          </cell>
          <cell r="AU149">
            <v>806848</v>
          </cell>
        </row>
        <row r="150">
          <cell r="AE150">
            <v>1.6471844267074176</v>
          </cell>
          <cell r="AF150">
            <v>1.72</v>
          </cell>
          <cell r="AG150">
            <v>1.72</v>
          </cell>
          <cell r="AH150">
            <v>1.72</v>
          </cell>
          <cell r="AI150">
            <v>1.72</v>
          </cell>
          <cell r="AP150" t="e">
            <v>#DIV/0!</v>
          </cell>
          <cell r="AU150">
            <v>806848</v>
          </cell>
        </row>
        <row r="151">
          <cell r="AE151">
            <v>1.649928053590231</v>
          </cell>
          <cell r="AF151">
            <v>1.72</v>
          </cell>
          <cell r="AG151">
            <v>1.72</v>
          </cell>
          <cell r="AH151">
            <v>1.72</v>
          </cell>
          <cell r="AI151">
            <v>1.72</v>
          </cell>
          <cell r="AP151" t="e">
            <v>#DIV/0!</v>
          </cell>
          <cell r="AU151">
            <v>806848</v>
          </cell>
        </row>
        <row r="152">
          <cell r="AE152">
            <v>1.6526716804730441</v>
          </cell>
          <cell r="AF152">
            <v>1.72</v>
          </cell>
          <cell r="AG152">
            <v>1.72</v>
          </cell>
          <cell r="AH152">
            <v>1.72</v>
          </cell>
          <cell r="AI152">
            <v>1.72</v>
          </cell>
          <cell r="AP152" t="e">
            <v>#DIV/0!</v>
          </cell>
          <cell r="AU152">
            <v>806848</v>
          </cell>
        </row>
        <row r="153">
          <cell r="AE153">
            <v>1.6554153073558575</v>
          </cell>
          <cell r="AF153">
            <v>1.72</v>
          </cell>
          <cell r="AG153">
            <v>1.72</v>
          </cell>
          <cell r="AH153">
            <v>1.72</v>
          </cell>
          <cell r="AI153">
            <v>1.72</v>
          </cell>
          <cell r="AP153" t="e">
            <v>#DIV/0!</v>
          </cell>
          <cell r="AU153">
            <v>806848</v>
          </cell>
        </row>
        <row r="154">
          <cell r="AE154">
            <v>1.6581589342386709</v>
          </cell>
          <cell r="AF154">
            <v>1.72</v>
          </cell>
          <cell r="AG154">
            <v>1.72</v>
          </cell>
          <cell r="AH154">
            <v>1.72</v>
          </cell>
          <cell r="AI154">
            <v>1.72</v>
          </cell>
          <cell r="AP154" t="e">
            <v>#DIV/0!</v>
          </cell>
          <cell r="AU154">
            <v>806848</v>
          </cell>
        </row>
        <row r="155">
          <cell r="AE155">
            <v>1.660902561121484</v>
          </cell>
          <cell r="AF155">
            <v>1.72</v>
          </cell>
          <cell r="AG155">
            <v>1.72</v>
          </cell>
          <cell r="AH155">
            <v>1.72</v>
          </cell>
          <cell r="AI155">
            <v>1.72</v>
          </cell>
          <cell r="AP155" t="e">
            <v>#DIV/0!</v>
          </cell>
          <cell r="AU155">
            <v>806848</v>
          </cell>
        </row>
        <row r="156">
          <cell r="AE156">
            <v>1.6636461880042974</v>
          </cell>
          <cell r="AF156">
            <v>1.72</v>
          </cell>
          <cell r="AG156">
            <v>1.72</v>
          </cell>
          <cell r="AH156">
            <v>1.72</v>
          </cell>
          <cell r="AI156">
            <v>1.72</v>
          </cell>
        </row>
        <row r="157">
          <cell r="AE157">
            <v>1.6663898148871106</v>
          </cell>
          <cell r="AF157">
            <v>1.72</v>
          </cell>
          <cell r="AG157">
            <v>1.72</v>
          </cell>
          <cell r="AH157">
            <v>1.72</v>
          </cell>
          <cell r="AI157">
            <v>1.72</v>
          </cell>
        </row>
        <row r="158">
          <cell r="AE158">
            <v>1.6691334417699237</v>
          </cell>
          <cell r="AF158">
            <v>1.72</v>
          </cell>
          <cell r="AG158">
            <v>1.72</v>
          </cell>
          <cell r="AH158">
            <v>1.72</v>
          </cell>
          <cell r="AI158">
            <v>1.72</v>
          </cell>
        </row>
        <row r="159">
          <cell r="AE159">
            <v>1.6718770686527369</v>
          </cell>
          <cell r="AF159">
            <v>1.72</v>
          </cell>
          <cell r="AG159">
            <v>1.72</v>
          </cell>
          <cell r="AH159">
            <v>1.72</v>
          </cell>
          <cell r="AI159">
            <v>1.72</v>
          </cell>
        </row>
        <row r="160">
          <cell r="AE160">
            <v>1.6746206955355503</v>
          </cell>
          <cell r="AF160">
            <v>1.72</v>
          </cell>
          <cell r="AG160">
            <v>1.72</v>
          </cell>
          <cell r="AH160">
            <v>1.72</v>
          </cell>
          <cell r="AI160">
            <v>1.72</v>
          </cell>
        </row>
        <row r="161">
          <cell r="AE161">
            <v>1.6773643224183636</v>
          </cell>
          <cell r="AF161">
            <v>1.72</v>
          </cell>
          <cell r="AG161">
            <v>1.72</v>
          </cell>
          <cell r="AH161">
            <v>1.72</v>
          </cell>
          <cell r="AI161">
            <v>1.72</v>
          </cell>
        </row>
        <row r="162">
          <cell r="AE162">
            <v>1.6801079493011768</v>
          </cell>
          <cell r="AF162">
            <v>1.72</v>
          </cell>
          <cell r="AG162">
            <v>1.72</v>
          </cell>
          <cell r="AH162">
            <v>1.72</v>
          </cell>
          <cell r="AI162">
            <v>1.72</v>
          </cell>
        </row>
        <row r="163">
          <cell r="AE163">
            <v>1.6828296959347584</v>
          </cell>
          <cell r="AF163">
            <v>1.72</v>
          </cell>
          <cell r="AG163">
            <v>1.72</v>
          </cell>
          <cell r="AH163">
            <v>1.72</v>
          </cell>
          <cell r="AI163">
            <v>1.72</v>
          </cell>
        </row>
        <row r="185">
          <cell r="AP185" t="e">
            <v>#DIV/0!</v>
          </cell>
          <cell r="AU185">
            <v>10463.487546985993</v>
          </cell>
        </row>
        <row r="186">
          <cell r="AP186" t="e">
            <v>#DIV/0!</v>
          </cell>
          <cell r="AU186">
            <v>31195.872002844026</v>
          </cell>
        </row>
        <row r="187">
          <cell r="AP187" t="e">
            <v>#DIV/0!</v>
          </cell>
          <cell r="AU187">
            <v>57999.690299681701</v>
          </cell>
        </row>
        <row r="188">
          <cell r="AP188" t="e">
            <v>#DIV/0!</v>
          </cell>
          <cell r="AU188">
            <v>104098.56016461029</v>
          </cell>
        </row>
        <row r="189">
          <cell r="AP189" t="e">
            <v>#DIV/0!</v>
          </cell>
          <cell r="AU189">
            <v>191044.85218417991</v>
          </cell>
        </row>
        <row r="190">
          <cell r="AP190" t="e">
            <v>#DIV/0!</v>
          </cell>
          <cell r="AU190">
            <v>341979.94761114498</v>
          </cell>
        </row>
        <row r="191">
          <cell r="AP191" t="e">
            <v>#DIV/0!</v>
          </cell>
          <cell r="AU191">
            <v>567069.43082581903</v>
          </cell>
        </row>
        <row r="192">
          <cell r="AP192" t="e">
            <v>#DIV/0!</v>
          </cell>
          <cell r="AU192">
            <v>806848</v>
          </cell>
        </row>
        <row r="193">
          <cell r="AP193" t="e">
            <v>#DIV/0!</v>
          </cell>
          <cell r="AU193">
            <v>806848</v>
          </cell>
        </row>
        <row r="194">
          <cell r="AP194" t="e">
            <v>#DIV/0!</v>
          </cell>
          <cell r="AU194">
            <v>806848</v>
          </cell>
        </row>
        <row r="195">
          <cell r="AP195" t="e">
            <v>#DIV/0!</v>
          </cell>
          <cell r="AU195">
            <v>806848</v>
          </cell>
        </row>
        <row r="196">
          <cell r="AP196" t="e">
            <v>#DIV/0!</v>
          </cell>
          <cell r="AU196">
            <v>806848</v>
          </cell>
        </row>
        <row r="197">
          <cell r="AP197" t="e">
            <v>#DIV/0!</v>
          </cell>
          <cell r="AU197">
            <v>806848</v>
          </cell>
        </row>
        <row r="198">
          <cell r="AP198" t="e">
            <v>#DIV/0!</v>
          </cell>
          <cell r="AU198">
            <v>806848</v>
          </cell>
        </row>
        <row r="199">
          <cell r="AP199" t="e">
            <v>#DIV/0!</v>
          </cell>
          <cell r="AU199">
            <v>806848</v>
          </cell>
        </row>
        <row r="200">
          <cell r="AP200" t="e">
            <v>#DIV/0!</v>
          </cell>
          <cell r="AU200">
            <v>806848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洗练相关资料"/>
      <sheetName val="节奏预期"/>
      <sheetName val="阵法升星"/>
      <sheetName val="阵旗升级"/>
      <sheetName val="精英野怪"/>
      <sheetName val="投放验证"/>
      <sheetName val="阵法实力"/>
      <sheetName val="效用汇总"/>
      <sheetName val="属性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M7">
            <v>10</v>
          </cell>
          <cell r="AE7">
            <v>0</v>
          </cell>
          <cell r="AM7">
            <v>0</v>
          </cell>
        </row>
        <row r="8">
          <cell r="M8">
            <v>20</v>
          </cell>
          <cell r="AE8">
            <v>0</v>
          </cell>
          <cell r="AM8">
            <v>0</v>
          </cell>
        </row>
        <row r="9">
          <cell r="M9">
            <v>30</v>
          </cell>
          <cell r="AE9">
            <v>0</v>
          </cell>
          <cell r="AM9">
            <v>0</v>
          </cell>
        </row>
        <row r="10">
          <cell r="M10">
            <v>40</v>
          </cell>
          <cell r="AE10">
            <v>0</v>
          </cell>
          <cell r="AM10">
            <v>0</v>
          </cell>
        </row>
        <row r="11">
          <cell r="M11">
            <v>50</v>
          </cell>
          <cell r="AE11">
            <v>0</v>
          </cell>
          <cell r="AM11">
            <v>0</v>
          </cell>
        </row>
        <row r="12">
          <cell r="M12">
            <v>60</v>
          </cell>
          <cell r="AE12">
            <v>0</v>
          </cell>
          <cell r="AM12">
            <v>0</v>
          </cell>
        </row>
        <row r="13">
          <cell r="M13">
            <v>70</v>
          </cell>
          <cell r="AE13">
            <v>18.4404579030554</v>
          </cell>
          <cell r="AM13">
            <v>5877.0466142000723</v>
          </cell>
        </row>
        <row r="14">
          <cell r="M14">
            <v>80</v>
          </cell>
          <cell r="AE14">
            <v>54.365245524731051</v>
          </cell>
          <cell r="AM14">
            <v>21106.266282443168</v>
          </cell>
        </row>
        <row r="15">
          <cell r="M15">
            <v>90</v>
          </cell>
          <cell r="AE15">
            <v>115.96799973808217</v>
          </cell>
          <cell r="AM15">
            <v>58164.680082517865</v>
          </cell>
        </row>
        <row r="16">
          <cell r="M16">
            <v>100</v>
          </cell>
          <cell r="AE16">
            <v>222.66041321318167</v>
          </cell>
          <cell r="AM16">
            <v>143874.18695484372</v>
          </cell>
        </row>
        <row r="17">
          <cell r="M17">
            <v>110</v>
          </cell>
          <cell r="AE17">
            <v>409.27400181169014</v>
          </cell>
          <cell r="AM17">
            <v>337382.8105881206</v>
          </cell>
        </row>
        <row r="18">
          <cell r="M18">
            <v>120</v>
          </cell>
          <cell r="AE18">
            <v>737.54286673683555</v>
          </cell>
          <cell r="AM18">
            <v>768365.62848522596</v>
          </cell>
        </row>
        <row r="19">
          <cell r="M19">
            <v>130</v>
          </cell>
          <cell r="AE19">
            <v>1315.1685728595851</v>
          </cell>
          <cell r="AM19">
            <v>1718413.693809086</v>
          </cell>
        </row>
        <row r="20">
          <cell r="M20">
            <v>140</v>
          </cell>
          <cell r="AE20">
            <v>2327.5883097447186</v>
          </cell>
          <cell r="AM20">
            <v>3574607.3029688871</v>
          </cell>
        </row>
        <row r="21">
          <cell r="M21">
            <v>150</v>
          </cell>
          <cell r="AE21">
            <v>4087.2465932573787</v>
          </cell>
          <cell r="AM21">
            <v>7206480.4588965438</v>
          </cell>
        </row>
        <row r="22">
          <cell r="M22">
            <v>160</v>
          </cell>
          <cell r="AE22">
            <v>7103.1159190526159</v>
          </cell>
          <cell r="AM22">
            <v>14339893.843091682</v>
          </cell>
        </row>
        <row r="26">
          <cell r="M26">
            <v>10</v>
          </cell>
          <cell r="AE26">
            <v>0</v>
          </cell>
          <cell r="AM26">
            <v>0</v>
          </cell>
        </row>
        <row r="27">
          <cell r="M27">
            <v>20</v>
          </cell>
          <cell r="AE27">
            <v>0</v>
          </cell>
          <cell r="AM27">
            <v>0</v>
          </cell>
        </row>
        <row r="28">
          <cell r="M28">
            <v>30</v>
          </cell>
          <cell r="AE28">
            <v>0</v>
          </cell>
          <cell r="AM28">
            <v>0</v>
          </cell>
        </row>
        <row r="29">
          <cell r="M29">
            <v>40</v>
          </cell>
          <cell r="AE29">
            <v>0</v>
          </cell>
          <cell r="AM29">
            <v>0</v>
          </cell>
        </row>
        <row r="30">
          <cell r="M30">
            <v>50</v>
          </cell>
          <cell r="AE30">
            <v>0</v>
          </cell>
          <cell r="AM30">
            <v>0</v>
          </cell>
        </row>
        <row r="31">
          <cell r="M31">
            <v>60</v>
          </cell>
          <cell r="AE31">
            <v>0</v>
          </cell>
          <cell r="AM31">
            <v>0</v>
          </cell>
        </row>
        <row r="32">
          <cell r="M32">
            <v>70</v>
          </cell>
          <cell r="AE32">
            <v>25.564372690959054</v>
          </cell>
          <cell r="AM32">
            <v>221837.2273551274</v>
          </cell>
        </row>
        <row r="33">
          <cell r="M33">
            <v>80</v>
          </cell>
          <cell r="AE33">
            <v>70.909553188652737</v>
          </cell>
          <cell r="AM33">
            <v>616947.64749554486</v>
          </cell>
        </row>
        <row r="34">
          <cell r="M34">
            <v>90</v>
          </cell>
          <cell r="AE34">
            <v>144.38276946585097</v>
          </cell>
          <cell r="AM34">
            <v>1377936.1612279941</v>
          </cell>
        </row>
        <row r="35">
          <cell r="M35">
            <v>100</v>
          </cell>
          <cell r="AE35">
            <v>266.5019681366133</v>
          </cell>
          <cell r="AM35">
            <v>2897568.3547942452</v>
          </cell>
        </row>
        <row r="36">
          <cell r="M36">
            <v>110</v>
          </cell>
          <cell r="AE36">
            <v>463.91061410834192</v>
          </cell>
          <cell r="AM36">
            <v>5905405.4745304622</v>
          </cell>
        </row>
        <row r="37">
          <cell r="M37">
            <v>120</v>
          </cell>
          <cell r="AE37">
            <v>781.52886872675094</v>
          </cell>
          <cell r="AM37">
            <v>12010992.595304411</v>
          </cell>
        </row>
        <row r="38">
          <cell r="M38">
            <v>130</v>
          </cell>
          <cell r="AE38">
            <v>1263.8685235276594</v>
          </cell>
          <cell r="AM38">
            <v>24258720.755616352</v>
          </cell>
        </row>
        <row r="39">
          <cell r="M39">
            <v>140</v>
          </cell>
          <cell r="AE39">
            <v>2044.9722726316593</v>
          </cell>
          <cell r="AM39">
            <v>49232625.558200642</v>
          </cell>
        </row>
        <row r="40">
          <cell r="M40">
            <v>150</v>
          </cell>
          <cell r="AE40">
            <v>3597.2214525676595</v>
          </cell>
          <cell r="AM40">
            <v>99736938.252814382</v>
          </cell>
        </row>
        <row r="41">
          <cell r="M41">
            <v>160</v>
          </cell>
          <cell r="AE41">
            <v>7859.1109549276589</v>
          </cell>
          <cell r="AM41">
            <v>240709761.05133522</v>
          </cell>
        </row>
        <row r="45">
          <cell r="M45">
            <v>10</v>
          </cell>
          <cell r="AE45">
            <v>0</v>
          </cell>
          <cell r="AM45">
            <v>0</v>
          </cell>
        </row>
        <row r="46">
          <cell r="M46">
            <v>20</v>
          </cell>
          <cell r="AE46">
            <v>0</v>
          </cell>
          <cell r="AM46">
            <v>0</v>
          </cell>
        </row>
        <row r="47">
          <cell r="M47">
            <v>30</v>
          </cell>
          <cell r="AE47">
            <v>0</v>
          </cell>
          <cell r="AM47">
            <v>0</v>
          </cell>
        </row>
        <row r="48">
          <cell r="M48">
            <v>40</v>
          </cell>
          <cell r="AE48">
            <v>0</v>
          </cell>
          <cell r="AM48">
            <v>0</v>
          </cell>
        </row>
        <row r="49">
          <cell r="M49">
            <v>50</v>
          </cell>
          <cell r="AE49">
            <v>0</v>
          </cell>
          <cell r="AM49">
            <v>0</v>
          </cell>
        </row>
        <row r="50">
          <cell r="M50">
            <v>60</v>
          </cell>
          <cell r="AE50">
            <v>0</v>
          </cell>
          <cell r="AM50">
            <v>0</v>
          </cell>
        </row>
        <row r="51">
          <cell r="M51">
            <v>70</v>
          </cell>
          <cell r="AE51">
            <v>37.942393347578019</v>
          </cell>
          <cell r="AM51">
            <v>323536.41867886111</v>
          </cell>
        </row>
        <row r="52">
          <cell r="M52">
            <v>80</v>
          </cell>
          <cell r="AE52">
            <v>97.966317897597435</v>
          </cell>
          <cell r="AM52">
            <v>914037.44837980589</v>
          </cell>
        </row>
        <row r="53">
          <cell r="M53">
            <v>90</v>
          </cell>
          <cell r="AE53">
            <v>188.20843267864373</v>
          </cell>
          <cell r="AM53">
            <v>2065243.3186780571</v>
          </cell>
        </row>
        <row r="54">
          <cell r="M54">
            <v>100</v>
          </cell>
          <cell r="AE54">
            <v>324.93994537726303</v>
          </cell>
          <cell r="AM54">
            <v>4435162.4336300055</v>
          </cell>
        </row>
        <row r="55">
          <cell r="M55">
            <v>110</v>
          </cell>
          <cell r="AE55">
            <v>509.12993646943517</v>
          </cell>
          <cell r="AM55">
            <v>9156931.6353473738</v>
          </cell>
        </row>
        <row r="56">
          <cell r="M56">
            <v>120</v>
          </cell>
          <cell r="AE56">
            <v>722.34996021343522</v>
          </cell>
          <cell r="AM56">
            <v>18902048.494879495</v>
          </cell>
        </row>
        <row r="57">
          <cell r="M57">
            <v>130</v>
          </cell>
          <cell r="AE57">
            <v>1142.7790718614351</v>
          </cell>
          <cell r="AM57">
            <v>38573493.480551012</v>
          </cell>
        </row>
        <row r="58">
          <cell r="M58">
            <v>140</v>
          </cell>
          <cell r="AE58">
            <v>1982.8847127814352</v>
          </cell>
          <cell r="AM58">
            <v>78840478.362218872</v>
          </cell>
        </row>
        <row r="59">
          <cell r="M59">
            <v>150</v>
          </cell>
          <cell r="AE59">
            <v>3658.3363815814359</v>
          </cell>
          <cell r="AM59">
            <v>161124252.36467823</v>
          </cell>
        </row>
        <row r="60">
          <cell r="M60">
            <v>160</v>
          </cell>
          <cell r="AE60">
            <v>10414.694141733436</v>
          </cell>
          <cell r="AM60">
            <v>500115358.61292577</v>
          </cell>
        </row>
        <row r="64">
          <cell r="M64">
            <v>10</v>
          </cell>
          <cell r="AE64">
            <v>0</v>
          </cell>
          <cell r="AM64">
            <v>0</v>
          </cell>
        </row>
        <row r="65">
          <cell r="M65">
            <v>20</v>
          </cell>
          <cell r="AE65">
            <v>0</v>
          </cell>
          <cell r="AM65">
            <v>0</v>
          </cell>
        </row>
        <row r="66">
          <cell r="M66">
            <v>30</v>
          </cell>
          <cell r="AE66">
            <v>0</v>
          </cell>
          <cell r="AM66">
            <v>0</v>
          </cell>
        </row>
        <row r="67">
          <cell r="M67">
            <v>40</v>
          </cell>
          <cell r="AE67">
            <v>0</v>
          </cell>
          <cell r="AM67">
            <v>0</v>
          </cell>
        </row>
        <row r="68">
          <cell r="M68">
            <v>50</v>
          </cell>
          <cell r="AE68">
            <v>0</v>
          </cell>
          <cell r="AM68">
            <v>0</v>
          </cell>
        </row>
        <row r="69">
          <cell r="M69">
            <v>60</v>
          </cell>
          <cell r="AE69">
            <v>0</v>
          </cell>
          <cell r="AM69">
            <v>0</v>
          </cell>
        </row>
        <row r="70">
          <cell r="M70">
            <v>70</v>
          </cell>
          <cell r="AE70">
            <v>69.751596684828343</v>
          </cell>
          <cell r="AM70">
            <v>610549.67862993898</v>
          </cell>
        </row>
        <row r="71">
          <cell r="M71">
            <v>80</v>
          </cell>
          <cell r="AE71">
            <v>166.5355195547254</v>
          </cell>
          <cell r="AM71">
            <v>1855731.5468310029</v>
          </cell>
        </row>
        <row r="72">
          <cell r="M72">
            <v>90</v>
          </cell>
          <cell r="AE72">
            <v>276.43481567348431</v>
          </cell>
          <cell r="AM72">
            <v>4252690.0106513193</v>
          </cell>
        </row>
        <row r="73">
          <cell r="M73">
            <v>100</v>
          </cell>
          <cell r="AE73">
            <v>365.04790006206031</v>
          </cell>
          <cell r="AM73">
            <v>9363834.1862156242</v>
          </cell>
        </row>
        <row r="74">
          <cell r="M74">
            <v>110</v>
          </cell>
          <cell r="AE74">
            <v>450.38534470206031</v>
          </cell>
          <cell r="AM74">
            <v>19670835.155054972</v>
          </cell>
        </row>
        <row r="75">
          <cell r="M75">
            <v>120</v>
          </cell>
          <cell r="AE75">
            <v>621.19998108606035</v>
          </cell>
          <cell r="AM75">
            <v>41022557.513366506</v>
          </cell>
        </row>
        <row r="76">
          <cell r="M76">
            <v>130</v>
          </cell>
          <cell r="AE76">
            <v>960.84400054206014</v>
          </cell>
          <cell r="AM76">
            <v>84917790.666764691</v>
          </cell>
        </row>
        <row r="77">
          <cell r="M77">
            <v>140</v>
          </cell>
          <cell r="AE77">
            <v>1631.6264659020603</v>
          </cell>
          <cell r="AM77">
            <v>174419612.18581831</v>
          </cell>
        </row>
        <row r="78">
          <cell r="M78">
            <v>150</v>
          </cell>
          <cell r="AE78">
            <v>2977.1592038220601</v>
          </cell>
          <cell r="AM78">
            <v>359509367.22223353</v>
          </cell>
        </row>
        <row r="79">
          <cell r="M79">
            <v>160</v>
          </cell>
          <cell r="AE79">
            <v>11730.68256780606</v>
          </cell>
          <cell r="AM79">
            <v>1597168638.722033</v>
          </cell>
        </row>
        <row r="83">
          <cell r="M83">
            <v>10</v>
          </cell>
          <cell r="AE83">
            <v>0</v>
          </cell>
          <cell r="AM83">
            <v>0</v>
          </cell>
        </row>
        <row r="84">
          <cell r="M84">
            <v>20</v>
          </cell>
          <cell r="AE84">
            <v>0</v>
          </cell>
          <cell r="AM84">
            <v>0</v>
          </cell>
        </row>
        <row r="85">
          <cell r="M85">
            <v>30</v>
          </cell>
          <cell r="AE85">
            <v>0</v>
          </cell>
          <cell r="AM85">
            <v>0</v>
          </cell>
        </row>
        <row r="86">
          <cell r="M86">
            <v>40</v>
          </cell>
          <cell r="AE86">
            <v>0</v>
          </cell>
          <cell r="AM86">
            <v>0</v>
          </cell>
        </row>
        <row r="87">
          <cell r="M87">
            <v>50</v>
          </cell>
          <cell r="AE87">
            <v>0</v>
          </cell>
          <cell r="AM87">
            <v>0</v>
          </cell>
        </row>
        <row r="88">
          <cell r="M88">
            <v>60</v>
          </cell>
          <cell r="AE88">
            <v>0.41872644747480303</v>
          </cell>
          <cell r="AM88">
            <v>0</v>
          </cell>
        </row>
        <row r="89">
          <cell r="M89">
            <v>70</v>
          </cell>
          <cell r="AE89">
            <v>83.459410831628219</v>
          </cell>
          <cell r="AM89">
            <v>761816.69428446074</v>
          </cell>
        </row>
        <row r="90">
          <cell r="M90">
            <v>80</v>
          </cell>
          <cell r="AE90">
            <v>172.4522103218259</v>
          </cell>
          <cell r="AM90">
            <v>2448880.1717861509</v>
          </cell>
        </row>
        <row r="91">
          <cell r="M91">
            <v>90</v>
          </cell>
          <cell r="AE91">
            <v>183.82163048182591</v>
          </cell>
          <cell r="AM91">
            <v>5622260.4133312255</v>
          </cell>
        </row>
        <row r="92">
          <cell r="M92">
            <v>100</v>
          </cell>
          <cell r="AE92">
            <v>207.40642875382591</v>
          </cell>
          <cell r="AM92">
            <v>12470166.951554809</v>
          </cell>
        </row>
        <row r="93">
          <cell r="M93">
            <v>110</v>
          </cell>
          <cell r="AE93">
            <v>253.65444886582588</v>
          </cell>
          <cell r="AM93">
            <v>26457603.684550539</v>
          </cell>
        </row>
        <row r="94">
          <cell r="M94">
            <v>120</v>
          </cell>
          <cell r="AE94">
            <v>344.66144528182593</v>
          </cell>
          <cell r="AM94">
            <v>55053303.65578495</v>
          </cell>
        </row>
        <row r="95">
          <cell r="M95">
            <v>130</v>
          </cell>
          <cell r="AE95">
            <v>527.52482225782592</v>
          </cell>
          <cell r="AM95">
            <v>114623973.49043748</v>
          </cell>
        </row>
        <row r="96">
          <cell r="M96">
            <v>140</v>
          </cell>
          <cell r="AE96">
            <v>885.31345272982594</v>
          </cell>
          <cell r="AM96">
            <v>235227088.98724326</v>
          </cell>
        </row>
        <row r="97">
          <cell r="M97">
            <v>150</v>
          </cell>
          <cell r="AE97">
            <v>1605.7093066418263</v>
          </cell>
          <cell r="AM97">
            <v>486018470.01543355</v>
          </cell>
        </row>
        <row r="98">
          <cell r="M98">
            <v>160</v>
          </cell>
          <cell r="AE98">
            <v>11613.437042241829</v>
          </cell>
          <cell r="AM98">
            <v>4072167395.1462584</v>
          </cell>
        </row>
      </sheetData>
      <sheetData sheetId="8">
        <row r="5">
          <cell r="S5">
            <v>0</v>
          </cell>
        </row>
      </sheetData>
      <sheetData sheetId="9">
        <row r="5"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</row>
        <row r="6">
          <cell r="I6">
            <v>0</v>
          </cell>
          <cell r="J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</row>
        <row r="7">
          <cell r="I7">
            <v>0</v>
          </cell>
          <cell r="J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I8">
            <v>0</v>
          </cell>
          <cell r="J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</row>
        <row r="9">
          <cell r="I9">
            <v>0</v>
          </cell>
          <cell r="J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</row>
        <row r="10">
          <cell r="I10">
            <v>0</v>
          </cell>
          <cell r="J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</row>
        <row r="11">
          <cell r="I11">
            <v>0</v>
          </cell>
          <cell r="J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I12">
            <v>1155114318.7290752</v>
          </cell>
          <cell r="J12">
            <v>1541189721.9331553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I13">
            <v>4528523313.7691126</v>
          </cell>
          <cell r="J13">
            <v>8536385836.1709757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I14">
            <v>4528523313.7691126</v>
          </cell>
          <cell r="J14">
            <v>19172388326.064568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I15">
            <v>13856023555.996082</v>
          </cell>
          <cell r="J15">
            <v>82630008962.122467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</row>
        <row r="16">
          <cell r="I16">
            <v>78308653245.590759</v>
          </cell>
          <cell r="J16">
            <v>425808190593.77271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</row>
        <row r="17">
          <cell r="I17">
            <v>164764922037.06195</v>
          </cell>
          <cell r="J17">
            <v>675326932247.74109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</row>
        <row r="18">
          <cell r="I18">
            <v>164764922037.06195</v>
          </cell>
          <cell r="J18">
            <v>899191074156.68286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I19">
            <v>164764922037.06195</v>
          </cell>
          <cell r="J19">
            <v>1081586167621.1401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</row>
        <row r="20">
          <cell r="I20">
            <v>164764922037.06195</v>
          </cell>
          <cell r="J20">
            <v>1389315293459.3879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</row>
        <row r="21">
          <cell r="I21">
            <v>164764922037.06195</v>
          </cell>
          <cell r="J21">
            <v>1674757420012.3894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</row>
        <row r="24"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</row>
        <row r="25">
          <cell r="I25">
            <v>0</v>
          </cell>
          <cell r="J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I26">
            <v>0</v>
          </cell>
          <cell r="J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</row>
        <row r="27">
          <cell r="I27">
            <v>0</v>
          </cell>
          <cell r="J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</row>
        <row r="28">
          <cell r="I28">
            <v>0</v>
          </cell>
          <cell r="J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</row>
        <row r="29">
          <cell r="I29">
            <v>0</v>
          </cell>
          <cell r="J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</row>
        <row r="30">
          <cell r="I30">
            <v>0</v>
          </cell>
          <cell r="J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I31">
            <v>1942464134.148947</v>
          </cell>
          <cell r="J31">
            <v>8440009350.1731291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</row>
        <row r="32">
          <cell r="I32">
            <v>4346326972.9364681</v>
          </cell>
          <cell r="J32">
            <v>15370955401.697224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</row>
        <row r="33">
          <cell r="I33">
            <v>4346326972.9364681</v>
          </cell>
          <cell r="J33">
            <v>65880649214.16301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</row>
        <row r="34">
          <cell r="I34">
            <v>35391687872.503174</v>
          </cell>
          <cell r="J34">
            <v>140527104951.78113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</row>
        <row r="35">
          <cell r="I35">
            <v>142868750907.64212</v>
          </cell>
          <cell r="J35">
            <v>487141055276.85278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I36">
            <v>142868750907.64212</v>
          </cell>
          <cell r="J36">
            <v>693973646314.81494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I37">
            <v>142868750907.64212</v>
          </cell>
          <cell r="J37">
            <v>859472727230.09949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I38">
            <v>142868750907.64212</v>
          </cell>
          <cell r="J38">
            <v>953644795324.80286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I39">
            <v>142868750907.64212</v>
          </cell>
          <cell r="J39">
            <v>1252672269733.6123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</row>
        <row r="40">
          <cell r="I40">
            <v>142868750907.64212</v>
          </cell>
          <cell r="J40">
            <v>1647880523358.6763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</row>
        <row r="41"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I44">
            <v>0</v>
          </cell>
          <cell r="J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</row>
        <row r="45">
          <cell r="I45">
            <v>0</v>
          </cell>
          <cell r="J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I46">
            <v>0</v>
          </cell>
          <cell r="J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</row>
        <row r="47">
          <cell r="I47">
            <v>0</v>
          </cell>
          <cell r="J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</row>
        <row r="48">
          <cell r="I48">
            <v>0</v>
          </cell>
          <cell r="J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I49">
            <v>0</v>
          </cell>
          <cell r="J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</row>
        <row r="50">
          <cell r="I50">
            <v>3506003397.3414741</v>
          </cell>
          <cell r="J50">
            <v>11878593625.068874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</row>
        <row r="51">
          <cell r="I51">
            <v>3506003397.3414741</v>
          </cell>
          <cell r="J51">
            <v>21404128329.645386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I52">
            <v>9680929180.9076843</v>
          </cell>
          <cell r="J52">
            <v>91634545151.291077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I53">
            <v>108400160336.39293</v>
          </cell>
          <cell r="J53">
            <v>296737917903.15564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</row>
        <row r="54">
          <cell r="I54">
            <v>108400160336.39293</v>
          </cell>
          <cell r="J54">
            <v>578329344180.40869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</row>
        <row r="55">
          <cell r="I55">
            <v>108400160336.39293</v>
          </cell>
          <cell r="J55">
            <v>683205337569.35754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</row>
        <row r="56">
          <cell r="I56">
            <v>108400160336.39293</v>
          </cell>
          <cell r="J56">
            <v>802137832996.80566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</row>
        <row r="57">
          <cell r="I57">
            <v>108400160336.39293</v>
          </cell>
          <cell r="J57">
            <v>979422137449.48022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I58">
            <v>108400160336.39293</v>
          </cell>
          <cell r="J58">
            <v>1376066632476.7161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</row>
        <row r="59">
          <cell r="I59">
            <v>108400160336.39293</v>
          </cell>
          <cell r="J59">
            <v>1833810486669.7095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</row>
        <row r="60"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</row>
        <row r="62"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</row>
        <row r="63">
          <cell r="I63">
            <v>0</v>
          </cell>
          <cell r="J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</row>
        <row r="64">
          <cell r="I64">
            <v>0</v>
          </cell>
          <cell r="J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</row>
        <row r="65">
          <cell r="I65">
            <v>0</v>
          </cell>
          <cell r="J65">
            <v>0</v>
          </cell>
          <cell r="N65">
            <v>2.1522147353508738E-2</v>
          </cell>
          <cell r="O65">
            <v>6.8320803700063951E-2</v>
          </cell>
          <cell r="P65">
            <v>7.8985304638715045E-2</v>
          </cell>
          <cell r="Q65">
            <v>8.8803162232676397E-2</v>
          </cell>
          <cell r="R65">
            <v>9.215757331668431E-2</v>
          </cell>
        </row>
        <row r="66">
          <cell r="I66">
            <v>0</v>
          </cell>
          <cell r="J66">
            <v>0</v>
          </cell>
          <cell r="N66">
            <v>4.3044294707017476E-2</v>
          </cell>
          <cell r="O66">
            <v>0.1366416074001279</v>
          </cell>
          <cell r="P66">
            <v>0.15797060927743009</v>
          </cell>
          <cell r="Q66">
            <v>0.17760632446535279</v>
          </cell>
          <cell r="R66">
            <v>0.18431514663336862</v>
          </cell>
        </row>
        <row r="67">
          <cell r="I67">
            <v>0</v>
          </cell>
          <cell r="J67">
            <v>0</v>
          </cell>
          <cell r="N67">
            <v>6.4566442060526211E-2</v>
          </cell>
          <cell r="O67">
            <v>0.20496241110019187</v>
          </cell>
          <cell r="P67">
            <v>0.23695591391614512</v>
          </cell>
          <cell r="Q67">
            <v>0.26640948669802922</v>
          </cell>
          <cell r="R67">
            <v>0.27647271995005296</v>
          </cell>
        </row>
        <row r="68">
          <cell r="I68">
            <v>0</v>
          </cell>
          <cell r="J68">
            <v>0</v>
          </cell>
          <cell r="N68">
            <v>8.6088589414034952E-2</v>
          </cell>
          <cell r="O68">
            <v>0.2732832148002558</v>
          </cell>
          <cell r="P68">
            <v>0.31594121855486018</v>
          </cell>
          <cell r="Q68">
            <v>0.35521264893070559</v>
          </cell>
          <cell r="R68">
            <v>0.36863029326673724</v>
          </cell>
        </row>
        <row r="69">
          <cell r="I69">
            <v>4768966113.7067852</v>
          </cell>
          <cell r="J69">
            <v>18758771190.606544</v>
          </cell>
          <cell r="N69">
            <v>0.10761073676754369</v>
          </cell>
          <cell r="O69">
            <v>0.34160401850031974</v>
          </cell>
          <cell r="P69">
            <v>0.39492652319357524</v>
          </cell>
          <cell r="Q69">
            <v>0.44401581116338196</v>
          </cell>
          <cell r="R69">
            <v>0.46078786658342152</v>
          </cell>
        </row>
        <row r="70">
          <cell r="I70">
            <v>7502754687.570199</v>
          </cell>
          <cell r="J70">
            <v>58920693276.770607</v>
          </cell>
          <cell r="N70">
            <v>0.12913288412105242</v>
          </cell>
          <cell r="O70">
            <v>0.40992482220038373</v>
          </cell>
          <cell r="P70">
            <v>0.47391182783229024</v>
          </cell>
          <cell r="Q70">
            <v>0.53281897339605844</v>
          </cell>
          <cell r="R70">
            <v>0.55294543990010592</v>
          </cell>
        </row>
        <row r="71">
          <cell r="I71">
            <v>68332308216.568359</v>
          </cell>
          <cell r="J71">
            <v>187685677064.12427</v>
          </cell>
          <cell r="N71">
            <v>0.15065503147456116</v>
          </cell>
          <cell r="O71">
            <v>0.47824562590044767</v>
          </cell>
          <cell r="P71">
            <v>0.55289713247100536</v>
          </cell>
          <cell r="Q71">
            <v>0.62162213562873481</v>
          </cell>
          <cell r="R71">
            <v>0.6451030132167902</v>
          </cell>
        </row>
        <row r="72">
          <cell r="I72">
            <v>68332308216.568359</v>
          </cell>
          <cell r="J72">
            <v>397223067507.97595</v>
          </cell>
          <cell r="N72">
            <v>0.1721771788280699</v>
          </cell>
          <cell r="O72">
            <v>0.54656642960051161</v>
          </cell>
          <cell r="P72">
            <v>0.63188243710972036</v>
          </cell>
          <cell r="Q72">
            <v>0.71042529786141118</v>
          </cell>
          <cell r="R72">
            <v>0.73726058653347448</v>
          </cell>
        </row>
        <row r="73">
          <cell r="I73">
            <v>68332308216.568359</v>
          </cell>
          <cell r="J73">
            <v>476189788493.82806</v>
          </cell>
          <cell r="N73">
            <v>0.19369932618157865</v>
          </cell>
          <cell r="O73">
            <v>0.6148872333005756</v>
          </cell>
          <cell r="P73">
            <v>0.71086774174843537</v>
          </cell>
          <cell r="Q73">
            <v>0.79922846009408754</v>
          </cell>
          <cell r="R73">
            <v>0.82941815985015876</v>
          </cell>
        </row>
        <row r="74">
          <cell r="I74">
            <v>68332308216.568359</v>
          </cell>
          <cell r="J74">
            <v>554507321444.23047</v>
          </cell>
          <cell r="N74">
            <v>0.21522147353508739</v>
          </cell>
          <cell r="O74">
            <v>0.68320803700063948</v>
          </cell>
          <cell r="P74">
            <v>0.78985304638715048</v>
          </cell>
          <cell r="Q74">
            <v>0.88803162232676391</v>
          </cell>
          <cell r="R74">
            <v>0.92157573316684305</v>
          </cell>
        </row>
        <row r="75">
          <cell r="I75">
            <v>68332308216.568359</v>
          </cell>
          <cell r="J75">
            <v>690890966138.19263</v>
          </cell>
          <cell r="N75">
            <v>0.24220722565863009</v>
          </cell>
          <cell r="O75">
            <v>0.70347013037148021</v>
          </cell>
          <cell r="P75">
            <v>0.8064658332393394</v>
          </cell>
          <cell r="Q75">
            <v>0.94011796544674342</v>
          </cell>
          <cell r="R75">
            <v>0.98806247012898363</v>
          </cell>
        </row>
        <row r="76">
          <cell r="I76">
            <v>68332308216.568359</v>
          </cell>
          <cell r="J76">
            <v>953737933942.17078</v>
          </cell>
          <cell r="N76">
            <v>0.26919297778217277</v>
          </cell>
          <cell r="O76">
            <v>0.72373222374232093</v>
          </cell>
          <cell r="P76">
            <v>0.82307862009152832</v>
          </cell>
          <cell r="Q76">
            <v>0.99220430856672304</v>
          </cell>
          <cell r="R76">
            <v>1.0545492070911242</v>
          </cell>
        </row>
        <row r="77">
          <cell r="I77">
            <v>68332308216.568359</v>
          </cell>
          <cell r="J77">
            <v>1177439093031.981</v>
          </cell>
          <cell r="N77">
            <v>0.29617872990571548</v>
          </cell>
          <cell r="O77">
            <v>0.74399431711316177</v>
          </cell>
          <cell r="P77">
            <v>0.83969140694371724</v>
          </cell>
          <cell r="Q77">
            <v>1.0442906516867025</v>
          </cell>
          <cell r="R77">
            <v>1.1210359440532649</v>
          </cell>
        </row>
        <row r="78">
          <cell r="I78">
            <v>68332308216.568359</v>
          </cell>
          <cell r="J78">
            <v>1972973493630.4929</v>
          </cell>
          <cell r="N78">
            <v>0.32316448202925818</v>
          </cell>
          <cell r="O78">
            <v>0.7642564104840025</v>
          </cell>
          <cell r="P78">
            <v>0.85630419379590617</v>
          </cell>
          <cell r="Q78">
            <v>1.0963769948066822</v>
          </cell>
          <cell r="R78">
            <v>1.1875226810154054</v>
          </cell>
        </row>
        <row r="79">
          <cell r="N79">
            <v>0.35015023415280089</v>
          </cell>
          <cell r="O79">
            <v>0.78451850385484323</v>
          </cell>
          <cell r="P79">
            <v>0.87291698064809509</v>
          </cell>
          <cell r="Q79">
            <v>1.1484633379266618</v>
          </cell>
          <cell r="R79">
            <v>1.2540094179775458</v>
          </cell>
        </row>
        <row r="80">
          <cell r="N80">
            <v>0.37713598627634359</v>
          </cell>
          <cell r="O80">
            <v>0.80478059722568396</v>
          </cell>
          <cell r="P80">
            <v>0.88952976750028401</v>
          </cell>
          <cell r="Q80">
            <v>1.2005496810466412</v>
          </cell>
          <cell r="R80">
            <v>1.3204961549396865</v>
          </cell>
        </row>
        <row r="81">
          <cell r="N81">
            <v>0.40412173839988624</v>
          </cell>
          <cell r="O81">
            <v>0.82504269059652469</v>
          </cell>
          <cell r="P81">
            <v>0.90614255435247293</v>
          </cell>
          <cell r="Q81">
            <v>1.2526360241666208</v>
          </cell>
          <cell r="R81">
            <v>1.3869828919018272</v>
          </cell>
        </row>
        <row r="82">
          <cell r="I82">
            <v>0</v>
          </cell>
          <cell r="J82">
            <v>0</v>
          </cell>
          <cell r="N82">
            <v>0.43110749052342895</v>
          </cell>
          <cell r="O82">
            <v>0.84530478396736553</v>
          </cell>
          <cell r="P82">
            <v>0.92275534120466185</v>
          </cell>
          <cell r="Q82">
            <v>1.3047223672866002</v>
          </cell>
          <cell r="R82">
            <v>1.4534696288639677</v>
          </cell>
        </row>
        <row r="83">
          <cell r="I83">
            <v>0</v>
          </cell>
          <cell r="J83">
            <v>0</v>
          </cell>
          <cell r="N83">
            <v>0.45809324264697165</v>
          </cell>
          <cell r="O83">
            <v>0.86556687733820625</v>
          </cell>
          <cell r="P83">
            <v>0.93936812805685077</v>
          </cell>
          <cell r="Q83">
            <v>1.3568087104065798</v>
          </cell>
          <cell r="R83">
            <v>1.5199563658261082</v>
          </cell>
        </row>
        <row r="84">
          <cell r="I84">
            <v>0</v>
          </cell>
          <cell r="J84">
            <v>0</v>
          </cell>
          <cell r="N84">
            <v>0.4850789947705143</v>
          </cell>
          <cell r="O84">
            <v>0.88582897070904698</v>
          </cell>
          <cell r="P84">
            <v>0.95598091490903969</v>
          </cell>
          <cell r="Q84">
            <v>1.4088950535265594</v>
          </cell>
          <cell r="R84">
            <v>1.5864431027882488</v>
          </cell>
        </row>
        <row r="85">
          <cell r="I85">
            <v>0</v>
          </cell>
          <cell r="J85">
            <v>0</v>
          </cell>
          <cell r="N85">
            <v>0.49628801840422537</v>
          </cell>
          <cell r="O85">
            <v>0.92712853936774264</v>
          </cell>
          <cell r="P85">
            <v>1.0038785953790426</v>
          </cell>
          <cell r="Q85">
            <v>1.4920532142708631</v>
          </cell>
          <cell r="R85">
            <v>1.6820411451154951</v>
          </cell>
        </row>
        <row r="86">
          <cell r="I86">
            <v>0</v>
          </cell>
          <cell r="J86">
            <v>0</v>
          </cell>
          <cell r="N86">
            <v>0.50749704203793644</v>
          </cell>
          <cell r="O86">
            <v>0.96842810802643831</v>
          </cell>
          <cell r="P86">
            <v>1.0517762758490456</v>
          </cell>
          <cell r="Q86">
            <v>1.5752113750151666</v>
          </cell>
          <cell r="R86">
            <v>1.7776391874427411</v>
          </cell>
        </row>
        <row r="87">
          <cell r="I87">
            <v>0</v>
          </cell>
          <cell r="J87">
            <v>0</v>
          </cell>
          <cell r="N87">
            <v>0.51870606567164756</v>
          </cell>
          <cell r="O87">
            <v>1.009727676685134</v>
          </cell>
          <cell r="P87">
            <v>1.0996739563190485</v>
          </cell>
          <cell r="Q87">
            <v>1.6583695357594703</v>
          </cell>
          <cell r="R87">
            <v>1.8732372297699871</v>
          </cell>
        </row>
        <row r="88">
          <cell r="I88">
            <v>5554563264.6394663</v>
          </cell>
          <cell r="J88">
            <v>22884051807.759029</v>
          </cell>
          <cell r="N88">
            <v>0.52991508930535858</v>
          </cell>
          <cell r="O88">
            <v>1.0510272453438296</v>
          </cell>
          <cell r="P88">
            <v>1.1475716367890516</v>
          </cell>
          <cell r="Q88">
            <v>1.7415276965037738</v>
          </cell>
          <cell r="R88">
            <v>1.9688352720972333</v>
          </cell>
        </row>
        <row r="89">
          <cell r="I89">
            <v>14376438033.209263</v>
          </cell>
          <cell r="J89">
            <v>80481674624.084091</v>
          </cell>
          <cell r="N89">
            <v>0.5411241129390697</v>
          </cell>
          <cell r="O89">
            <v>1.0923268140025253</v>
          </cell>
          <cell r="P89">
            <v>1.1954693172590545</v>
          </cell>
          <cell r="Q89">
            <v>1.8246858572480775</v>
          </cell>
          <cell r="R89">
            <v>2.0644333144244795</v>
          </cell>
        </row>
        <row r="90">
          <cell r="I90">
            <v>69271252786.548325</v>
          </cell>
          <cell r="J90">
            <v>273486553659.50964</v>
          </cell>
          <cell r="N90">
            <v>0.55233313657278083</v>
          </cell>
          <cell r="O90">
            <v>1.133626382661221</v>
          </cell>
          <cell r="P90">
            <v>1.2433669977290576</v>
          </cell>
          <cell r="Q90">
            <v>1.9078440179923812</v>
          </cell>
          <cell r="R90">
            <v>2.1600313567517255</v>
          </cell>
        </row>
        <row r="91">
          <cell r="I91">
            <v>69271252786.548325</v>
          </cell>
          <cell r="J91">
            <v>359537278752.3335</v>
          </cell>
          <cell r="N91">
            <v>0.56354216020649184</v>
          </cell>
          <cell r="O91">
            <v>1.1749259513199166</v>
          </cell>
          <cell r="P91">
            <v>1.2912646781990604</v>
          </cell>
          <cell r="Q91">
            <v>1.9910021787366849</v>
          </cell>
          <cell r="R91">
            <v>2.2556293990789715</v>
          </cell>
        </row>
        <row r="92">
          <cell r="I92">
            <v>69271252786.548325</v>
          </cell>
          <cell r="J92">
            <v>451678551110.53125</v>
          </cell>
          <cell r="N92">
            <v>0.57475118384020296</v>
          </cell>
          <cell r="O92">
            <v>1.2162255199786123</v>
          </cell>
          <cell r="P92">
            <v>1.3391623586690633</v>
          </cell>
          <cell r="Q92">
            <v>2.0741603394809882</v>
          </cell>
          <cell r="R92">
            <v>2.351227441406218</v>
          </cell>
        </row>
        <row r="93">
          <cell r="I93">
            <v>69271252786.548325</v>
          </cell>
          <cell r="J93">
            <v>512955922055.38403</v>
          </cell>
          <cell r="N93">
            <v>0.58596020747391397</v>
          </cell>
          <cell r="O93">
            <v>1.2575250886373079</v>
          </cell>
          <cell r="P93">
            <v>1.3870600391390664</v>
          </cell>
          <cell r="Q93">
            <v>2.1573185002252919</v>
          </cell>
          <cell r="R93">
            <v>2.446825483733464</v>
          </cell>
        </row>
        <row r="94">
          <cell r="I94">
            <v>69271252786.548325</v>
          </cell>
          <cell r="J94">
            <v>716895735735.58801</v>
          </cell>
          <cell r="N94">
            <v>0.5971692311076251</v>
          </cell>
          <cell r="O94">
            <v>1.2988246572960036</v>
          </cell>
          <cell r="P94">
            <v>1.4349577196090693</v>
          </cell>
          <cell r="Q94">
            <v>2.2404766609695956</v>
          </cell>
          <cell r="R94">
            <v>2.54242352606071</v>
          </cell>
        </row>
        <row r="95">
          <cell r="I95">
            <v>69271252786.548325</v>
          </cell>
          <cell r="J95">
            <v>900948049972.08521</v>
          </cell>
          <cell r="N95">
            <v>0.6293982880094191</v>
          </cell>
          <cell r="O95">
            <v>1.3345280542865678</v>
          </cell>
          <cell r="P95">
            <v>1.5153734861242389</v>
          </cell>
          <cell r="Q95">
            <v>2.2845294921623136</v>
          </cell>
          <cell r="R95">
            <v>2.5593877086145835</v>
          </cell>
        </row>
        <row r="96">
          <cell r="I96">
            <v>69271252786.548325</v>
          </cell>
          <cell r="J96">
            <v>1222178499226.8547</v>
          </cell>
          <cell r="N96">
            <v>0.661627344911213</v>
          </cell>
          <cell r="O96">
            <v>1.3702314512771321</v>
          </cell>
          <cell r="P96">
            <v>1.5957892526394084</v>
          </cell>
          <cell r="Q96">
            <v>2.3285823233550316</v>
          </cell>
          <cell r="R96">
            <v>2.5763518911684571</v>
          </cell>
        </row>
        <row r="97">
          <cell r="I97">
            <v>69271252786.548325</v>
          </cell>
          <cell r="J97">
            <v>2417517131273.9131</v>
          </cell>
          <cell r="N97">
            <v>0.69385640181300701</v>
          </cell>
          <cell r="O97">
            <v>1.4059348482676963</v>
          </cell>
          <cell r="P97">
            <v>1.6762050191545781</v>
          </cell>
          <cell r="Q97">
            <v>2.3726351545477495</v>
          </cell>
          <cell r="R97">
            <v>2.5933160737223311</v>
          </cell>
        </row>
        <row r="98">
          <cell r="N98">
            <v>0.7260854587148009</v>
          </cell>
          <cell r="O98">
            <v>1.4416382452582606</v>
          </cell>
          <cell r="P98">
            <v>1.7566207856697478</v>
          </cell>
          <cell r="Q98">
            <v>2.4166879857404675</v>
          </cell>
          <cell r="R98">
            <v>2.6102802562762046</v>
          </cell>
        </row>
        <row r="99">
          <cell r="N99">
            <v>0.75831451561659491</v>
          </cell>
          <cell r="O99">
            <v>1.4773416422488248</v>
          </cell>
          <cell r="P99">
            <v>1.8370365521849172</v>
          </cell>
          <cell r="Q99">
            <v>2.4607408169331855</v>
          </cell>
          <cell r="R99">
            <v>2.6272444388300782</v>
          </cell>
        </row>
        <row r="100">
          <cell r="N100">
            <v>0.79054357251838892</v>
          </cell>
          <cell r="O100">
            <v>1.513045039239389</v>
          </cell>
          <cell r="P100">
            <v>1.9174523187000869</v>
          </cell>
          <cell r="Q100">
            <v>2.5047936481259034</v>
          </cell>
          <cell r="R100">
            <v>2.6442086213839517</v>
          </cell>
        </row>
        <row r="101">
          <cell r="N101">
            <v>0.82277262942018292</v>
          </cell>
          <cell r="O101">
            <v>1.5487484362299533</v>
          </cell>
          <cell r="P101">
            <v>1.9978680852152566</v>
          </cell>
          <cell r="Q101">
            <v>2.5488464793186218</v>
          </cell>
          <cell r="R101">
            <v>2.6611728039378253</v>
          </cell>
        </row>
        <row r="102">
          <cell r="N102">
            <v>0.85500168632197682</v>
          </cell>
          <cell r="O102">
            <v>1.5844518332205175</v>
          </cell>
          <cell r="P102">
            <v>2.0782838517304261</v>
          </cell>
          <cell r="Q102">
            <v>2.5928993105113398</v>
          </cell>
          <cell r="R102">
            <v>2.6781369864916993</v>
          </cell>
        </row>
        <row r="103">
          <cell r="N103">
            <v>0.88723074322377071</v>
          </cell>
          <cell r="O103">
            <v>1.6201552302110818</v>
          </cell>
          <cell r="P103">
            <v>2.1586996182455955</v>
          </cell>
          <cell r="Q103">
            <v>2.6369521417040578</v>
          </cell>
          <cell r="R103">
            <v>2.6951011690455728</v>
          </cell>
        </row>
        <row r="104">
          <cell r="N104">
            <v>0.91945980012556472</v>
          </cell>
          <cell r="O104">
            <v>1.655858627201646</v>
          </cell>
          <cell r="P104">
            <v>2.2391153847607654</v>
          </cell>
          <cell r="Q104">
            <v>2.6810049728967758</v>
          </cell>
          <cell r="R104">
            <v>2.7120653515994464</v>
          </cell>
        </row>
        <row r="105">
          <cell r="N105">
            <v>1.0128931327576267</v>
          </cell>
          <cell r="O105">
            <v>1.7382997391487922</v>
          </cell>
          <cell r="P105">
            <v>2.2830860484005351</v>
          </cell>
          <cell r="Q105">
            <v>2.6913109953858374</v>
          </cell>
          <cell r="R105">
            <v>2.7233626697458386</v>
          </cell>
        </row>
        <row r="106">
          <cell r="N106">
            <v>1.1063264653896885</v>
          </cell>
          <cell r="O106">
            <v>1.8207408510959382</v>
          </cell>
          <cell r="P106">
            <v>2.3270567120403052</v>
          </cell>
          <cell r="Q106">
            <v>2.7016170178748991</v>
          </cell>
          <cell r="R106">
            <v>2.7346599878922309</v>
          </cell>
        </row>
        <row r="107">
          <cell r="N107">
            <v>1.1997597980217505</v>
          </cell>
          <cell r="O107">
            <v>1.9031819630430844</v>
          </cell>
          <cell r="P107">
            <v>2.3710273756800748</v>
          </cell>
          <cell r="Q107">
            <v>2.7119230403639603</v>
          </cell>
          <cell r="R107">
            <v>2.7459573060386231</v>
          </cell>
        </row>
        <row r="108">
          <cell r="N108">
            <v>1.2931931306538125</v>
          </cell>
          <cell r="O108">
            <v>1.9856230749902304</v>
          </cell>
          <cell r="P108">
            <v>2.4149980393198449</v>
          </cell>
          <cell r="Q108">
            <v>2.7222290628530219</v>
          </cell>
          <cell r="R108">
            <v>2.7572546241850153</v>
          </cell>
        </row>
        <row r="109">
          <cell r="N109">
            <v>1.3866264632858742</v>
          </cell>
          <cell r="O109">
            <v>2.0680641869373764</v>
          </cell>
          <cell r="P109">
            <v>2.4589687029596146</v>
          </cell>
          <cell r="Q109">
            <v>2.7325350853420836</v>
          </cell>
          <cell r="R109">
            <v>2.7685519423314071</v>
          </cell>
        </row>
        <row r="110">
          <cell r="N110">
            <v>1.4800597959179362</v>
          </cell>
          <cell r="O110">
            <v>2.1505052988845228</v>
          </cell>
          <cell r="P110">
            <v>2.5029393665993842</v>
          </cell>
          <cell r="Q110">
            <v>2.7428411078311452</v>
          </cell>
          <cell r="R110">
            <v>2.7798492604777993</v>
          </cell>
        </row>
        <row r="111">
          <cell r="N111">
            <v>1.5734931285499982</v>
          </cell>
          <cell r="O111">
            <v>2.2329464108316688</v>
          </cell>
          <cell r="P111">
            <v>2.5469100302391543</v>
          </cell>
          <cell r="Q111">
            <v>2.7531471303202069</v>
          </cell>
          <cell r="R111">
            <v>2.7911465786241916</v>
          </cell>
        </row>
        <row r="112">
          <cell r="N112">
            <v>1.6669264611820602</v>
          </cell>
          <cell r="O112">
            <v>2.3153875227788152</v>
          </cell>
          <cell r="P112">
            <v>2.5908806938789239</v>
          </cell>
          <cell r="Q112">
            <v>2.7634531528092681</v>
          </cell>
          <cell r="R112">
            <v>2.8024438967705838</v>
          </cell>
        </row>
        <row r="113">
          <cell r="N113">
            <v>1.760359793814122</v>
          </cell>
          <cell r="O113">
            <v>2.3978286347259612</v>
          </cell>
          <cell r="P113">
            <v>2.634851357518694</v>
          </cell>
          <cell r="Q113">
            <v>2.7737591752983297</v>
          </cell>
          <cell r="R113">
            <v>2.813741214916976</v>
          </cell>
        </row>
        <row r="114">
          <cell r="N114">
            <v>1.853793126446184</v>
          </cell>
          <cell r="O114">
            <v>2.4802697466731072</v>
          </cell>
          <cell r="P114">
            <v>2.6788220211584637</v>
          </cell>
          <cell r="Q114">
            <v>2.7840651977873914</v>
          </cell>
          <cell r="R114">
            <v>2.8250385330633683</v>
          </cell>
        </row>
        <row r="115">
          <cell r="N115">
            <v>1.8969151891152831</v>
          </cell>
          <cell r="O115">
            <v>2.502990176400524</v>
          </cell>
          <cell r="P115">
            <v>2.6885776251447968</v>
          </cell>
          <cell r="Q115">
            <v>2.79054566113571</v>
          </cell>
          <cell r="R115">
            <v>2.8297173852002708</v>
          </cell>
        </row>
        <row r="116">
          <cell r="N116">
            <v>1.9400372517843825</v>
          </cell>
          <cell r="O116">
            <v>2.5257106061279408</v>
          </cell>
          <cell r="P116">
            <v>2.6983332291311304</v>
          </cell>
          <cell r="Q116">
            <v>2.7970261244840287</v>
          </cell>
          <cell r="R116">
            <v>2.8343962373371729</v>
          </cell>
        </row>
        <row r="117">
          <cell r="N117">
            <v>1.9831593144534816</v>
          </cell>
          <cell r="O117">
            <v>2.5484310358553572</v>
          </cell>
          <cell r="P117">
            <v>2.7080888331174635</v>
          </cell>
          <cell r="Q117">
            <v>2.8035065878323477</v>
          </cell>
          <cell r="R117">
            <v>2.8390750894740755</v>
          </cell>
        </row>
        <row r="118">
          <cell r="N118">
            <v>2.0262813771225807</v>
          </cell>
          <cell r="O118">
            <v>2.5711514655827741</v>
          </cell>
          <cell r="P118">
            <v>2.7178444371037966</v>
          </cell>
          <cell r="Q118">
            <v>2.8099870511806664</v>
          </cell>
          <cell r="R118">
            <v>2.8437539416109776</v>
          </cell>
        </row>
        <row r="119">
          <cell r="N119">
            <v>2.0694034397916798</v>
          </cell>
          <cell r="O119">
            <v>2.5938718953101909</v>
          </cell>
          <cell r="P119">
            <v>2.7276000410901302</v>
          </cell>
          <cell r="Q119">
            <v>2.816467514528985</v>
          </cell>
          <cell r="R119">
            <v>2.8484327937478802</v>
          </cell>
        </row>
        <row r="120">
          <cell r="N120">
            <v>2.1125255024607794</v>
          </cell>
          <cell r="O120">
            <v>2.6165923250376077</v>
          </cell>
          <cell r="P120">
            <v>2.7373556450764633</v>
          </cell>
          <cell r="Q120">
            <v>2.8229479778773037</v>
          </cell>
          <cell r="R120">
            <v>2.8531116458847827</v>
          </cell>
        </row>
        <row r="121">
          <cell r="N121">
            <v>2.1556475651298785</v>
          </cell>
          <cell r="O121">
            <v>2.6393127547650246</v>
          </cell>
          <cell r="P121">
            <v>2.7471112490627965</v>
          </cell>
          <cell r="Q121">
            <v>2.8294284412256223</v>
          </cell>
          <cell r="R121">
            <v>2.8577904980216848</v>
          </cell>
        </row>
        <row r="122">
          <cell r="N122">
            <v>2.1987696277989777</v>
          </cell>
          <cell r="O122">
            <v>2.662033184492441</v>
          </cell>
          <cell r="P122">
            <v>2.7568668530491296</v>
          </cell>
          <cell r="Q122">
            <v>2.8359089045739414</v>
          </cell>
          <cell r="R122">
            <v>2.8624693501585874</v>
          </cell>
        </row>
        <row r="123">
          <cell r="N123">
            <v>2.2418916904680768</v>
          </cell>
          <cell r="O123">
            <v>2.6847536142198578</v>
          </cell>
          <cell r="P123">
            <v>2.7666224570354632</v>
          </cell>
          <cell r="Q123">
            <v>2.84238936792226</v>
          </cell>
          <cell r="R123">
            <v>2.8671482022954895</v>
          </cell>
        </row>
        <row r="124">
          <cell r="N124">
            <v>2.2850137531371759</v>
          </cell>
          <cell r="O124">
            <v>2.7074740439472746</v>
          </cell>
          <cell r="P124">
            <v>2.7763780610217963</v>
          </cell>
          <cell r="Q124">
            <v>2.8488698312705787</v>
          </cell>
          <cell r="R124">
            <v>2.8718270544323921</v>
          </cell>
        </row>
        <row r="125">
          <cell r="N125">
            <v>2.3028734133953108</v>
          </cell>
          <cell r="O125">
            <v>2.7188707098110414</v>
          </cell>
          <cell r="P125">
            <v>2.7832265201591992</v>
          </cell>
          <cell r="Q125">
            <v>2.8560520057110086</v>
          </cell>
          <cell r="R125">
            <v>2.8815740568185184</v>
          </cell>
        </row>
        <row r="126">
          <cell r="N126">
            <v>2.3207330736534462</v>
          </cell>
          <cell r="O126">
            <v>2.7302673756748082</v>
          </cell>
          <cell r="P126">
            <v>2.7900749792966022</v>
          </cell>
          <cell r="Q126">
            <v>2.8632341801514389</v>
          </cell>
          <cell r="R126">
            <v>2.8913210592046448</v>
          </cell>
        </row>
        <row r="127">
          <cell r="N127">
            <v>2.3385927339115811</v>
          </cell>
          <cell r="O127">
            <v>2.7416640415385749</v>
          </cell>
          <cell r="P127">
            <v>2.7969234384340051</v>
          </cell>
          <cell r="Q127">
            <v>2.8704163545918688</v>
          </cell>
          <cell r="R127">
            <v>2.9010680615907707</v>
          </cell>
        </row>
        <row r="128">
          <cell r="N128">
            <v>2.3564523941697164</v>
          </cell>
          <cell r="O128">
            <v>2.7530607074023417</v>
          </cell>
          <cell r="P128">
            <v>2.8037718975714081</v>
          </cell>
          <cell r="Q128">
            <v>2.8775985290322987</v>
          </cell>
          <cell r="R128">
            <v>2.910815063976897</v>
          </cell>
        </row>
        <row r="129">
          <cell r="N129">
            <v>2.3743120544278513</v>
          </cell>
          <cell r="O129">
            <v>2.7644573732661089</v>
          </cell>
          <cell r="P129">
            <v>2.8106203567088111</v>
          </cell>
          <cell r="Q129">
            <v>2.8847807034727291</v>
          </cell>
          <cell r="R129">
            <v>2.9205620663630234</v>
          </cell>
        </row>
        <row r="130">
          <cell r="N130">
            <v>2.3921717146859862</v>
          </cell>
          <cell r="O130">
            <v>2.7758540391298756</v>
          </cell>
          <cell r="P130">
            <v>2.817468815846214</v>
          </cell>
          <cell r="Q130">
            <v>2.891962877913159</v>
          </cell>
          <cell r="R130">
            <v>2.9303090687491498</v>
          </cell>
        </row>
        <row r="131">
          <cell r="N131">
            <v>2.4100313749441216</v>
          </cell>
          <cell r="O131">
            <v>2.7872507049936424</v>
          </cell>
          <cell r="P131">
            <v>2.824317274983617</v>
          </cell>
          <cell r="Q131">
            <v>2.8991450523535889</v>
          </cell>
          <cell r="R131">
            <v>2.9400560711352761</v>
          </cell>
        </row>
        <row r="132">
          <cell r="N132">
            <v>2.4278910352022565</v>
          </cell>
          <cell r="O132">
            <v>2.7986473708574091</v>
          </cell>
          <cell r="P132">
            <v>2.8311657341210199</v>
          </cell>
          <cell r="Q132">
            <v>2.9063272267940188</v>
          </cell>
          <cell r="R132">
            <v>2.949803073521402</v>
          </cell>
        </row>
        <row r="133">
          <cell r="N133">
            <v>2.4457506954603918</v>
          </cell>
          <cell r="O133">
            <v>2.8100440367211759</v>
          </cell>
          <cell r="P133">
            <v>2.8380141932584229</v>
          </cell>
          <cell r="Q133">
            <v>2.9135094012344491</v>
          </cell>
          <cell r="R133">
            <v>2.9595500759075284</v>
          </cell>
        </row>
        <row r="134">
          <cell r="N134">
            <v>2.4636103557185267</v>
          </cell>
          <cell r="O134">
            <v>2.8214407025849426</v>
          </cell>
          <cell r="P134">
            <v>2.8448626523958258</v>
          </cell>
          <cell r="Q134">
            <v>2.920691575674879</v>
          </cell>
          <cell r="R134">
            <v>2.9692970782936547</v>
          </cell>
        </row>
        <row r="135">
          <cell r="N135">
            <v>2.4728904426894545</v>
          </cell>
          <cell r="O135">
            <v>2.8255269535936578</v>
          </cell>
          <cell r="P135">
            <v>2.8514511698459923</v>
          </cell>
          <cell r="Q135">
            <v>2.9297214020381603</v>
          </cell>
          <cell r="R135">
            <v>2.9751245826896282</v>
          </cell>
        </row>
        <row r="136">
          <cell r="N136">
            <v>2.4821705296603822</v>
          </cell>
          <cell r="O136">
            <v>2.829613204602373</v>
          </cell>
          <cell r="P136">
            <v>2.8580396872961593</v>
          </cell>
          <cell r="Q136">
            <v>2.9387512284014417</v>
          </cell>
          <cell r="R136">
            <v>2.9809520870856021</v>
          </cell>
        </row>
        <row r="137">
          <cell r="N137">
            <v>2.4914506166313104</v>
          </cell>
          <cell r="O137">
            <v>2.8336994556110877</v>
          </cell>
          <cell r="P137">
            <v>2.8646282047463258</v>
          </cell>
          <cell r="Q137">
            <v>2.947781054764723</v>
          </cell>
          <cell r="R137">
            <v>2.9867795914815756</v>
          </cell>
        </row>
        <row r="138">
          <cell r="N138">
            <v>2.5007307036022381</v>
          </cell>
          <cell r="O138">
            <v>2.8377857066198029</v>
          </cell>
          <cell r="P138">
            <v>2.8712167221964928</v>
          </cell>
          <cell r="Q138">
            <v>2.9568108811280043</v>
          </cell>
          <cell r="R138">
            <v>2.9926070958775495</v>
          </cell>
        </row>
        <row r="139">
          <cell r="N139">
            <v>2.5100107905731659</v>
          </cell>
          <cell r="O139">
            <v>2.8418719576285181</v>
          </cell>
          <cell r="P139">
            <v>2.8778052396466594</v>
          </cell>
          <cell r="Q139">
            <v>2.965840707491286</v>
          </cell>
          <cell r="R139">
            <v>2.9984346002735229</v>
          </cell>
        </row>
        <row r="140">
          <cell r="N140">
            <v>2.5192908775440936</v>
          </cell>
          <cell r="O140">
            <v>2.8459582086372333</v>
          </cell>
          <cell r="P140">
            <v>2.8843937570968259</v>
          </cell>
          <cell r="Q140">
            <v>2.9748705338545673</v>
          </cell>
          <cell r="R140">
            <v>3.0042621046694964</v>
          </cell>
        </row>
        <row r="141">
          <cell r="N141">
            <v>2.5285709645150214</v>
          </cell>
          <cell r="O141">
            <v>2.8500444596459484</v>
          </cell>
          <cell r="P141">
            <v>2.8909822745469929</v>
          </cell>
          <cell r="Q141">
            <v>2.9839003602178487</v>
          </cell>
          <cell r="R141">
            <v>3.0100896090654703</v>
          </cell>
        </row>
        <row r="142">
          <cell r="N142">
            <v>2.5378510514859496</v>
          </cell>
          <cell r="O142">
            <v>2.8541307106546632</v>
          </cell>
          <cell r="P142">
            <v>2.8975707919971594</v>
          </cell>
          <cell r="Q142">
            <v>2.99293018658113</v>
          </cell>
          <cell r="R142">
            <v>3.0159171134614438</v>
          </cell>
        </row>
        <row r="143">
          <cell r="N143">
            <v>2.5471311384568773</v>
          </cell>
          <cell r="O143">
            <v>2.8582169616633784</v>
          </cell>
          <cell r="P143">
            <v>2.9041593094473264</v>
          </cell>
          <cell r="Q143">
            <v>3.0019600129444113</v>
          </cell>
          <cell r="R143">
            <v>3.0217446178574177</v>
          </cell>
        </row>
        <row r="144">
          <cell r="N144">
            <v>2.5564112254278051</v>
          </cell>
          <cell r="O144">
            <v>2.8623032126720935</v>
          </cell>
          <cell r="P144">
            <v>2.9107478268974929</v>
          </cell>
          <cell r="Q144">
            <v>3.0109898393076926</v>
          </cell>
          <cell r="R144">
            <v>3.0275721222533911</v>
          </cell>
        </row>
        <row r="145">
          <cell r="N145">
            <v>2.5667134512525442</v>
          </cell>
          <cell r="O145">
            <v>2.8705667701863939</v>
          </cell>
          <cell r="P145">
            <v>2.9204094618390775</v>
          </cell>
          <cell r="Q145">
            <v>3.0160372625026834</v>
          </cell>
          <cell r="R145">
            <v>3.0344112378676318</v>
          </cell>
        </row>
        <row r="146">
          <cell r="N146">
            <v>2.5770156770772834</v>
          </cell>
          <cell r="O146">
            <v>2.8788303277006944</v>
          </cell>
          <cell r="P146">
            <v>2.930071096780662</v>
          </cell>
          <cell r="Q146">
            <v>3.0210846856976747</v>
          </cell>
          <cell r="R146">
            <v>3.0412503534818724</v>
          </cell>
        </row>
        <row r="147">
          <cell r="N147">
            <v>2.587317902902023</v>
          </cell>
          <cell r="O147">
            <v>2.8870938852149952</v>
          </cell>
          <cell r="P147">
            <v>2.9397327317222466</v>
          </cell>
          <cell r="Q147">
            <v>3.0261321088926656</v>
          </cell>
          <cell r="R147">
            <v>3.0480894690961127</v>
          </cell>
        </row>
        <row r="148">
          <cell r="N148">
            <v>2.5976201287267622</v>
          </cell>
          <cell r="O148">
            <v>2.8953574427292956</v>
          </cell>
          <cell r="P148">
            <v>2.9493943666638311</v>
          </cell>
          <cell r="Q148">
            <v>3.0311795320876564</v>
          </cell>
          <cell r="R148">
            <v>3.0549285847103533</v>
          </cell>
        </row>
        <row r="149">
          <cell r="N149">
            <v>2.6079223545515013</v>
          </cell>
          <cell r="O149">
            <v>2.903621000243596</v>
          </cell>
          <cell r="P149">
            <v>2.9590560016054157</v>
          </cell>
          <cell r="Q149">
            <v>3.0362269552826477</v>
          </cell>
          <cell r="R149">
            <v>3.061767700324594</v>
          </cell>
        </row>
        <row r="150">
          <cell r="N150">
            <v>2.6182245803762405</v>
          </cell>
          <cell r="O150">
            <v>2.9118845577578965</v>
          </cell>
          <cell r="P150">
            <v>2.9687176365469998</v>
          </cell>
          <cell r="Q150">
            <v>3.0412743784776386</v>
          </cell>
          <cell r="R150">
            <v>3.0686068159388347</v>
          </cell>
        </row>
        <row r="151">
          <cell r="N151">
            <v>2.6285268062009797</v>
          </cell>
          <cell r="O151">
            <v>2.9201481152721969</v>
          </cell>
          <cell r="P151">
            <v>2.9783792714885844</v>
          </cell>
          <cell r="Q151">
            <v>3.0463218016726294</v>
          </cell>
          <cell r="R151">
            <v>3.0754459315530753</v>
          </cell>
        </row>
        <row r="152">
          <cell r="N152">
            <v>2.6388290320257193</v>
          </cell>
          <cell r="O152">
            <v>2.9284116727864977</v>
          </cell>
          <cell r="P152">
            <v>2.988040906430169</v>
          </cell>
          <cell r="Q152">
            <v>3.0513692248676203</v>
          </cell>
          <cell r="R152">
            <v>3.0822850471673156</v>
          </cell>
        </row>
        <row r="153">
          <cell r="N153">
            <v>2.6491312578504584</v>
          </cell>
          <cell r="O153">
            <v>2.9366752303007981</v>
          </cell>
          <cell r="P153">
            <v>2.9977025413717535</v>
          </cell>
          <cell r="Q153">
            <v>3.0564166480626116</v>
          </cell>
          <cell r="R153">
            <v>3.0891241627815562</v>
          </cell>
        </row>
        <row r="154">
          <cell r="N154">
            <v>2.6594334836751976</v>
          </cell>
          <cell r="O154">
            <v>2.9449387878150985</v>
          </cell>
          <cell r="P154">
            <v>3.0073641763133381</v>
          </cell>
          <cell r="Q154">
            <v>3.0614640712576024</v>
          </cell>
          <cell r="R154">
            <v>3.0959632783957969</v>
          </cell>
        </row>
        <row r="155">
          <cell r="N155">
            <v>2.6665662198594231</v>
          </cell>
          <cell r="O155">
            <v>2.953351634483695</v>
          </cell>
          <cell r="P155">
            <v>3.0166085106215035</v>
          </cell>
          <cell r="Q155">
            <v>3.0769093565405274</v>
          </cell>
          <cell r="R155">
            <v>3.1190950800473769</v>
          </cell>
        </row>
        <row r="156">
          <cell r="N156">
            <v>2.6736989560436486</v>
          </cell>
          <cell r="O156">
            <v>2.961764481152291</v>
          </cell>
          <cell r="P156">
            <v>3.0258528449296689</v>
          </cell>
          <cell r="Q156">
            <v>3.0923546418234529</v>
          </cell>
          <cell r="R156">
            <v>3.1422268816989574</v>
          </cell>
        </row>
        <row r="157">
          <cell r="N157">
            <v>2.6808316922278741</v>
          </cell>
          <cell r="O157">
            <v>2.9701773278208874</v>
          </cell>
          <cell r="P157">
            <v>3.0350971792378343</v>
          </cell>
          <cell r="Q157">
            <v>3.1077999271063779</v>
          </cell>
          <cell r="R157">
            <v>3.1653586833505374</v>
          </cell>
        </row>
        <row r="158">
          <cell r="N158">
            <v>2.6879644284120996</v>
          </cell>
          <cell r="O158">
            <v>2.9785901744894834</v>
          </cell>
          <cell r="P158">
            <v>3.0443415135459997</v>
          </cell>
          <cell r="Q158">
            <v>3.1232452123893029</v>
          </cell>
          <cell r="R158">
            <v>3.1884904850021178</v>
          </cell>
        </row>
        <row r="159">
          <cell r="N159">
            <v>2.6950971645963255</v>
          </cell>
          <cell r="O159">
            <v>2.9870030211580798</v>
          </cell>
          <cell r="P159">
            <v>3.0535858478541646</v>
          </cell>
          <cell r="Q159">
            <v>3.1386904976722283</v>
          </cell>
          <cell r="R159">
            <v>3.2116222866536979</v>
          </cell>
        </row>
        <row r="160">
          <cell r="N160">
            <v>2.702229900780551</v>
          </cell>
          <cell r="O160">
            <v>2.9954158678266762</v>
          </cell>
          <cell r="P160">
            <v>3.0628301821623301</v>
          </cell>
          <cell r="Q160">
            <v>3.1541357829551533</v>
          </cell>
          <cell r="R160">
            <v>3.2347540883052779</v>
          </cell>
        </row>
        <row r="161">
          <cell r="N161">
            <v>2.7093626369647765</v>
          </cell>
          <cell r="O161">
            <v>3.0038287144952722</v>
          </cell>
          <cell r="P161">
            <v>3.0720745164704955</v>
          </cell>
          <cell r="Q161">
            <v>3.1695810682380783</v>
          </cell>
          <cell r="R161">
            <v>3.2578858899568583</v>
          </cell>
        </row>
        <row r="162">
          <cell r="N162">
            <v>2.716495373149002</v>
          </cell>
          <cell r="O162">
            <v>3.0122415611638687</v>
          </cell>
          <cell r="P162">
            <v>3.0813188507786609</v>
          </cell>
          <cell r="Q162">
            <v>3.1850263535210033</v>
          </cell>
          <cell r="R162">
            <v>3.2810176916084384</v>
          </cell>
        </row>
        <row r="163">
          <cell r="N163">
            <v>2.7236281093332275</v>
          </cell>
          <cell r="O163">
            <v>3.0206544078324646</v>
          </cell>
          <cell r="P163">
            <v>3.0905631850868263</v>
          </cell>
          <cell r="Q163">
            <v>3.2004716388039287</v>
          </cell>
          <cell r="R163">
            <v>3.3041494932600188</v>
          </cell>
        </row>
        <row r="164">
          <cell r="N164">
            <v>2.730760845517453</v>
          </cell>
          <cell r="O164">
            <v>3.0290672545010611</v>
          </cell>
          <cell r="P164">
            <v>3.0998075193949917</v>
          </cell>
          <cell r="Q164">
            <v>3.2159169240868537</v>
          </cell>
          <cell r="R164">
            <v>3.3272812949115989</v>
          </cell>
        </row>
      </sheetData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7">
          <cell r="Z7">
            <v>1.3300094320031557</v>
          </cell>
          <cell r="AE7">
            <v>1.8880130069791403</v>
          </cell>
          <cell r="AJ7">
            <v>3.2056120248079276</v>
          </cell>
          <cell r="AO7">
            <v>7.5656643630331084</v>
          </cell>
        </row>
        <row r="8">
          <cell r="Z8">
            <v>1.2806158094521602</v>
          </cell>
          <cell r="AE8">
            <v>1.823852468374122</v>
          </cell>
          <cell r="AJ8">
            <v>3.0804917716950859</v>
          </cell>
          <cell r="AO8">
            <v>8.2764954708381762</v>
          </cell>
        </row>
        <row r="9">
          <cell r="Z9">
            <v>1.2639095950478527</v>
          </cell>
          <cell r="AE9">
            <v>1.7706652676438224</v>
          </cell>
          <cell r="AJ9">
            <v>3.0332525515302478</v>
          </cell>
          <cell r="AO9">
            <v>10.06885577852708</v>
          </cell>
        </row>
        <row r="10">
          <cell r="Z10">
            <v>1.2436013113677629</v>
          </cell>
          <cell r="AE10">
            <v>1.7504756677271605</v>
          </cell>
          <cell r="AJ10">
            <v>3.5115405614745399</v>
          </cell>
          <cell r="AO10">
            <v>10.516878433735798</v>
          </cell>
        </row>
        <row r="11">
          <cell r="Z11">
            <v>1.2478270917001455</v>
          </cell>
          <cell r="AE11">
            <v>1.8876674697315226</v>
          </cell>
          <cell r="AJ11">
            <v>4.0502358074208278</v>
          </cell>
          <cell r="AO11">
            <v>10.577887526879032</v>
          </cell>
        </row>
        <row r="12">
          <cell r="Z12">
            <v>1.2966506602192847</v>
          </cell>
          <cell r="AE12">
            <v>2.0929195466221104</v>
          </cell>
          <cell r="AJ12">
            <v>4.2451906749124175</v>
          </cell>
          <cell r="AO12">
            <v>10.50600805638415</v>
          </cell>
        </row>
        <row r="13">
          <cell r="Z13">
            <v>1.3505823236844232</v>
          </cell>
          <cell r="AE13">
            <v>2.2205121172161877</v>
          </cell>
          <cell r="AJ13">
            <v>4.3222199871275553</v>
          </cell>
          <cell r="AO13">
            <v>10.276185186609903</v>
          </cell>
        </row>
        <row r="14">
          <cell r="Z14">
            <v>1.372333076305035</v>
          </cell>
          <cell r="AE14">
            <v>2.2065418671985615</v>
          </cell>
          <cell r="AJ14">
            <v>4.257209816404476</v>
          </cell>
          <cell r="AO14">
            <v>9.8575583721065456</v>
          </cell>
        </row>
        <row r="15">
          <cell r="Z15">
            <v>1.3910064332472405</v>
          </cell>
          <cell r="AE15">
            <v>2.1963078419292699</v>
          </cell>
          <cell r="AJ15">
            <v>4.1196328175868215</v>
          </cell>
          <cell r="AO15">
            <v>9.4261156588234005</v>
          </cell>
        </row>
        <row r="16">
          <cell r="Z16">
            <v>1.4054526451346769</v>
          </cell>
          <cell r="AE16">
            <v>2.1743490208149816</v>
          </cell>
          <cell r="AJ16">
            <v>3.9916182781339571</v>
          </cell>
          <cell r="AO16">
            <v>9.0533408273898495</v>
          </cell>
        </row>
        <row r="17">
          <cell r="Z17">
            <v>1.3865700940885588</v>
          </cell>
          <cell r="AE17">
            <v>2.0877861257792185</v>
          </cell>
          <cell r="AJ17">
            <v>3.8094474106390108</v>
          </cell>
          <cell r="AO17">
            <v>8.5240900451923753</v>
          </cell>
        </row>
        <row r="18">
          <cell r="Z18">
            <v>1.3631242241722585</v>
          </cell>
          <cell r="AE18">
            <v>1.9716218844485143</v>
          </cell>
          <cell r="AJ18">
            <v>3.6241207690395147</v>
          </cell>
          <cell r="AO18">
            <v>8.0450791830490225</v>
          </cell>
        </row>
        <row r="19">
          <cell r="Z19">
            <v>1.3365271033514168</v>
          </cell>
          <cell r="AE19">
            <v>1.8731985329645158</v>
          </cell>
          <cell r="AJ19">
            <v>3.4618032907351433</v>
          </cell>
          <cell r="AO19">
            <v>7.6459412164537701</v>
          </cell>
        </row>
        <row r="20">
          <cell r="Z20">
            <v>1.2808651755013669</v>
          </cell>
          <cell r="AE20">
            <v>1.7959312911031271</v>
          </cell>
          <cell r="AJ20">
            <v>3.328374442961513</v>
          </cell>
          <cell r="AO20">
            <v>7.3015969165068206</v>
          </cell>
        </row>
        <row r="21">
          <cell r="Z21">
            <v>1.2275453736170594</v>
          </cell>
          <cell r="AE21">
            <v>1.7341103400207054</v>
          </cell>
          <cell r="AJ21">
            <v>3.2132483350509511</v>
          </cell>
          <cell r="AO21">
            <v>6.9945369444900694</v>
          </cell>
        </row>
        <row r="22">
          <cell r="Z22">
            <v>1.2257011594529508</v>
          </cell>
          <cell r="AE22">
            <v>1.7422715860007019</v>
          </cell>
          <cell r="AJ22">
            <v>3.2118982930054654</v>
          </cell>
          <cell r="AO22">
            <v>6.9648942537603604</v>
          </cell>
        </row>
        <row r="23">
          <cell r="Z23">
            <v>1.2253211302315925</v>
          </cell>
          <cell r="AE23">
            <v>1.7491402431662773</v>
          </cell>
          <cell r="AJ23">
            <v>3.2121610323130674</v>
          </cell>
          <cell r="AO23">
            <v>6.9297807470144033</v>
          </cell>
        </row>
        <row r="24">
          <cell r="Z24">
            <v>1.2273360434953746</v>
          </cell>
          <cell r="AE24">
            <v>1.7521855545107246</v>
          </cell>
          <cell r="AJ24">
            <v>3.2141738383724436</v>
          </cell>
          <cell r="AO24">
            <v>6.8866942493800583</v>
          </cell>
        </row>
        <row r="25">
          <cell r="Z25">
            <v>1.2309818929781153</v>
          </cell>
          <cell r="AE25">
            <v>1.7537565520977971</v>
          </cell>
          <cell r="AJ25">
            <v>3.2124453871221701</v>
          </cell>
          <cell r="AO25">
            <v>6.8710363540645245</v>
          </cell>
        </row>
        <row r="26">
          <cell r="Z26">
            <v>1.2345406914757266</v>
          </cell>
          <cell r="AE26">
            <v>1.7554249011729774</v>
          </cell>
          <cell r="AJ26">
            <v>3.2169714390852158</v>
          </cell>
          <cell r="AO26">
            <v>6.8512904490395785</v>
          </cell>
        </row>
        <row r="27">
          <cell r="Z27">
            <v>1.2352270049780822</v>
          </cell>
          <cell r="AE27">
            <v>1.7547362244135651</v>
          </cell>
          <cell r="AJ27">
            <v>3.2253027868269961</v>
          </cell>
          <cell r="AO27">
            <v>6.8029533069057422</v>
          </cell>
        </row>
        <row r="28">
          <cell r="Z28">
            <v>1.2352275187735262</v>
          </cell>
          <cell r="AE28">
            <v>1.7560955115511951</v>
          </cell>
          <cell r="AJ28">
            <v>3.2363694940330827</v>
          </cell>
          <cell r="AO28">
            <v>6.7620729747475385</v>
          </cell>
        </row>
        <row r="29">
          <cell r="Z29">
            <v>1.2345407569996529</v>
          </cell>
          <cell r="AE29">
            <v>1.7620781379975992</v>
          </cell>
          <cell r="AJ29">
            <v>3.2458075583048349</v>
          </cell>
          <cell r="AO29">
            <v>6.7239162704771465</v>
          </cell>
        </row>
        <row r="30">
          <cell r="Z30">
            <v>1.2322893380937052</v>
          </cell>
          <cell r="AE30">
            <v>1.7670880945498739</v>
          </cell>
          <cell r="AJ30">
            <v>3.2544070925347675</v>
          </cell>
          <cell r="AO30">
            <v>6.6901397528905822</v>
          </cell>
        </row>
        <row r="31">
          <cell r="Z31">
            <v>1.229207353878405</v>
          </cell>
          <cell r="AE31">
            <v>1.7668613615728503</v>
          </cell>
          <cell r="AJ31">
            <v>3.2622265655478109</v>
          </cell>
          <cell r="AO31">
            <v>6.6555688034820788</v>
          </cell>
        </row>
        <row r="32">
          <cell r="Z32">
            <v>1.2294815886227217</v>
          </cell>
          <cell r="AE32">
            <v>1.7655851315139177</v>
          </cell>
          <cell r="AJ32">
            <v>3.2669481460321204</v>
          </cell>
          <cell r="AO32">
            <v>6.6183065839493791</v>
          </cell>
        </row>
        <row r="33">
          <cell r="Z33">
            <v>1.2304547325574111</v>
          </cell>
          <cell r="AE33">
            <v>1.7644089157837635</v>
          </cell>
          <cell r="AJ33">
            <v>3.2709626650671626</v>
          </cell>
          <cell r="AO33">
            <v>6.5755916450275711</v>
          </cell>
        </row>
        <row r="34">
          <cell r="Z34">
            <v>1.237737569309981</v>
          </cell>
          <cell r="AE34">
            <v>1.7669253385892845</v>
          </cell>
          <cell r="AJ34">
            <v>3.2739771574455605</v>
          </cell>
          <cell r="AO34">
            <v>6.5376700738358489</v>
          </cell>
        </row>
        <row r="35">
          <cell r="Z35">
            <v>1.2443625643882499</v>
          </cell>
          <cell r="AE35">
            <v>1.7738885172749104</v>
          </cell>
          <cell r="AJ35">
            <v>3.2771237123598347</v>
          </cell>
          <cell r="AO35">
            <v>6.5105621340066273</v>
          </cell>
        </row>
        <row r="36">
          <cell r="Z36">
            <v>1.2476953652249652</v>
          </cell>
          <cell r="AE36">
            <v>1.7801469654038871</v>
          </cell>
          <cell r="AJ36">
            <v>3.2785926894714161</v>
          </cell>
          <cell r="AO36">
            <v>6.4808649285929008</v>
          </cell>
        </row>
        <row r="37">
          <cell r="Z37">
            <v>1.2507803212569215</v>
          </cell>
          <cell r="AE37">
            <v>1.7873249932057726</v>
          </cell>
          <cell r="AJ37">
            <v>3.2805586624609799</v>
          </cell>
          <cell r="AO37">
            <v>6.4542381524315378</v>
          </cell>
        </row>
        <row r="38">
          <cell r="Z38">
            <v>1.2468859102149079</v>
          </cell>
          <cell r="AE38">
            <v>1.7852628110352537</v>
          </cell>
          <cell r="AJ38">
            <v>3.2674432377292839</v>
          </cell>
          <cell r="AO38">
            <v>6.4001845301802911</v>
          </cell>
        </row>
        <row r="39">
          <cell r="Z39">
            <v>1.2432346012244955</v>
          </cell>
          <cell r="AE39">
            <v>1.7832448428420307</v>
          </cell>
          <cell r="AJ39">
            <v>3.2561628010693298</v>
          </cell>
          <cell r="AO39">
            <v>6.3602736135964308</v>
          </cell>
        </row>
        <row r="40">
          <cell r="Z40">
            <v>1.2416734401683438</v>
          </cell>
          <cell r="AE40">
            <v>1.7813226113055582</v>
          </cell>
          <cell r="AJ40">
            <v>3.2489951409055209</v>
          </cell>
          <cell r="AO40">
            <v>6.3231956230297461</v>
          </cell>
        </row>
        <row r="41">
          <cell r="Z41">
            <v>1.241545468107198</v>
          </cell>
          <cell r="AE41">
            <v>1.779436515834997</v>
          </cell>
          <cell r="AJ41">
            <v>3.2423126026369737</v>
          </cell>
          <cell r="AO41">
            <v>6.2955488644795894</v>
          </cell>
        </row>
        <row r="42">
          <cell r="Z42">
            <v>1.2414352289564039</v>
          </cell>
          <cell r="AE42">
            <v>1.7774897542311385</v>
          </cell>
          <cell r="AJ42">
            <v>3.2352266553707589</v>
          </cell>
          <cell r="AO42">
            <v>6.2695724351687785</v>
          </cell>
        </row>
        <row r="43">
          <cell r="Z43">
            <v>1.2434218846723308</v>
          </cell>
          <cell r="AE43">
            <v>1.7755058262627679</v>
          </cell>
          <cell r="AJ43">
            <v>3.2274117085883853</v>
          </cell>
          <cell r="AO43">
            <v>6.2473326203215063</v>
          </cell>
        </row>
        <row r="44">
          <cell r="Z44">
            <v>1.2452774294914923</v>
          </cell>
          <cell r="AE44">
            <v>1.7738374825149772</v>
          </cell>
          <cell r="AJ44">
            <v>3.2200678170550741</v>
          </cell>
          <cell r="AO44">
            <v>6.2304521155312544</v>
          </cell>
        </row>
        <row r="45">
          <cell r="Z45">
            <v>1.2466285705072282</v>
          </cell>
          <cell r="AE45">
            <v>1.7712109340873623</v>
          </cell>
          <cell r="AJ45">
            <v>3.2110586262802943</v>
          </cell>
          <cell r="AO45">
            <v>6.2109828690767559</v>
          </cell>
        </row>
        <row r="46">
          <cell r="Z46">
            <v>1.2478122328820103</v>
          </cell>
          <cell r="AE46">
            <v>1.7678914870606939</v>
          </cell>
          <cell r="AJ46">
            <v>3.2014141775770946</v>
          </cell>
          <cell r="AO46">
            <v>6.1993280807125428</v>
          </cell>
        </row>
        <row r="47">
          <cell r="Z47">
            <v>1.24892281258816</v>
          </cell>
          <cell r="AE47">
            <v>1.7647769920982812</v>
          </cell>
          <cell r="AJ47">
            <v>3.1922707383082138</v>
          </cell>
          <cell r="AO47">
            <v>6.1896442283102475</v>
          </cell>
        </row>
        <row r="48">
          <cell r="Z48">
            <v>1.2481516584502379</v>
          </cell>
          <cell r="AE48">
            <v>1.7618855623290532</v>
          </cell>
          <cell r="AJ48">
            <v>3.1802577757981219</v>
          </cell>
          <cell r="AO48">
            <v>6.176017527420206</v>
          </cell>
        </row>
        <row r="49">
          <cell r="Z49">
            <v>1.2468702791244632</v>
          </cell>
          <cell r="AE49">
            <v>1.7633969845214046</v>
          </cell>
          <cell r="AJ49">
            <v>3.168065932530606</v>
          </cell>
          <cell r="AO49">
            <v>6.1761211954753854</v>
          </cell>
        </row>
        <row r="50">
          <cell r="Z50">
            <v>1.2456642117686294</v>
          </cell>
          <cell r="AE50">
            <v>1.7648195741718016</v>
          </cell>
          <cell r="AJ50">
            <v>3.1549753976682364</v>
          </cell>
          <cell r="AO50">
            <v>6.1762187705296121</v>
          </cell>
        </row>
        <row r="51">
          <cell r="Z51">
            <v>1.2450517771283738</v>
          </cell>
          <cell r="AE51">
            <v>1.7666008339605843</v>
          </cell>
          <cell r="AJ51">
            <v>3.1382923408996577</v>
          </cell>
          <cell r="AO51">
            <v>6.1752573453788955</v>
          </cell>
        </row>
        <row r="52">
          <cell r="Z52">
            <v>1.2447167990180916</v>
          </cell>
          <cell r="AE52">
            <v>1.7697666170994319</v>
          </cell>
          <cell r="AJ52">
            <v>3.1224289979193545</v>
          </cell>
          <cell r="AO52">
            <v>6.1713341164523623</v>
          </cell>
        </row>
        <row r="53">
          <cell r="Z53">
            <v>1.2443999969970434</v>
          </cell>
          <cell r="AE53">
            <v>1.7727606231726756</v>
          </cell>
          <cell r="AJ53">
            <v>3.1072860120541508</v>
          </cell>
          <cell r="AO53">
            <v>6.1676237640000346</v>
          </cell>
        </row>
        <row r="54">
          <cell r="Z54">
            <v>1.2437194635155526</v>
          </cell>
          <cell r="AE54">
            <v>1.7756443611719768</v>
          </cell>
          <cell r="AJ54">
            <v>3.0912029828961147</v>
          </cell>
          <cell r="AO54">
            <v>6.1642564479271869</v>
          </cell>
        </row>
        <row r="55">
          <cell r="Z55">
            <v>1.2427627556133745</v>
          </cell>
          <cell r="AE55">
            <v>1.778660323217254</v>
          </cell>
          <cell r="AJ55">
            <v>3.0760193302601153</v>
          </cell>
          <cell r="AO55">
            <v>6.1612828767637637</v>
          </cell>
        </row>
        <row r="56">
          <cell r="Z56">
            <v>1.2418539703204556</v>
          </cell>
          <cell r="AE56">
            <v>1.7815252122230949</v>
          </cell>
          <cell r="AJ56">
            <v>3.0615962444081277</v>
          </cell>
          <cell r="AO56">
            <v>6.1584733377737066</v>
          </cell>
        </row>
        <row r="57">
          <cell r="Z57">
            <v>1.2412120761443459</v>
          </cell>
          <cell r="AE57">
            <v>1.7842429370302115</v>
          </cell>
          <cell r="AJ57">
            <v>3.0479229466185029</v>
          </cell>
          <cell r="AO57">
            <v>6.1557763736156197</v>
          </cell>
        </row>
        <row r="58">
          <cell r="Z58">
            <v>1.243799148035224</v>
          </cell>
          <cell r="AE58">
            <v>1.786551153847201</v>
          </cell>
          <cell r="AJ58">
            <v>3.0341742226086494</v>
          </cell>
          <cell r="AO58">
            <v>6.1520030897935678</v>
          </cell>
        </row>
        <row r="59">
          <cell r="Z59">
            <v>1.246264496145103</v>
          </cell>
          <cell r="AE59">
            <v>1.7889074623349712</v>
          </cell>
          <cell r="AJ59">
            <v>3.021072386950177</v>
          </cell>
          <cell r="AO59">
            <v>6.1492904879923156</v>
          </cell>
        </row>
        <row r="60">
          <cell r="Z60">
            <v>1.2486165138176712</v>
          </cell>
          <cell r="AE60">
            <v>1.7911554528654166</v>
          </cell>
          <cell r="AJ60">
            <v>3.0092317364153223</v>
          </cell>
          <cell r="AO60">
            <v>6.1467025827185662</v>
          </cell>
        </row>
        <row r="61">
          <cell r="Z61">
            <v>1.2514369495694118</v>
          </cell>
          <cell r="AE61">
            <v>1.793306739235542</v>
          </cell>
          <cell r="AJ61">
            <v>2.9990079771786213</v>
          </cell>
          <cell r="AO61">
            <v>6.1442457448909975</v>
          </cell>
        </row>
        <row r="62">
          <cell r="Z62">
            <v>1.2549429681760951</v>
          </cell>
          <cell r="AE62">
            <v>1.7955194993080814</v>
          </cell>
          <cell r="AJ62">
            <v>2.9892511554450452</v>
          </cell>
          <cell r="AO62">
            <v>6.1454917095850874</v>
          </cell>
        </row>
        <row r="63">
          <cell r="Z63">
            <v>1.2582982676946621</v>
          </cell>
          <cell r="AE63">
            <v>1.7976924331730961</v>
          </cell>
          <cell r="AJ63">
            <v>2.9799137665324462</v>
          </cell>
          <cell r="AO63">
            <v>6.1535832624994482</v>
          </cell>
        </row>
        <row r="64">
          <cell r="Z64">
            <v>1.2615123624416276</v>
          </cell>
          <cell r="AE64">
            <v>1.7997739210648336</v>
          </cell>
          <cell r="AJ64">
            <v>2.9715840734458112</v>
          </cell>
          <cell r="AO64">
            <v>6.1613342896649606</v>
          </cell>
        </row>
        <row r="65">
          <cell r="Z65">
            <v>1.2641988325238014</v>
          </cell>
          <cell r="AE65">
            <v>1.8009201198543763</v>
          </cell>
          <cell r="AJ65">
            <v>2.9626234885302996</v>
          </cell>
          <cell r="AO65">
            <v>6.1658573997220909</v>
          </cell>
        </row>
        <row r="66">
          <cell r="Z66">
            <v>1.2656061887315178</v>
          </cell>
          <cell r="AE66">
            <v>1.7995071888480616</v>
          </cell>
          <cell r="AJ66">
            <v>2.950629487473921</v>
          </cell>
          <cell r="AO66">
            <v>6.1602903320017468</v>
          </cell>
        </row>
        <row r="67">
          <cell r="Z67">
            <v>1.2669535912838843</v>
          </cell>
          <cell r="AE67">
            <v>1.7979090085621612</v>
          </cell>
          <cell r="AJ67">
            <v>2.9391464332564836</v>
          </cell>
          <cell r="AO67">
            <v>6.1518046837927756</v>
          </cell>
        </row>
        <row r="68">
          <cell r="Z68">
            <v>1.2682447913374193</v>
          </cell>
          <cell r="AE68">
            <v>1.7963774911495742</v>
          </cell>
          <cell r="AJ68">
            <v>2.9292976936398181</v>
          </cell>
          <cell r="AO68">
            <v>6.1436729866971591</v>
          </cell>
        </row>
        <row r="69">
          <cell r="Z69">
            <v>1.269489171913321</v>
          </cell>
          <cell r="AE69">
            <v>1.7949085508854326</v>
          </cell>
          <cell r="AJ69">
            <v>2.9211550664484438</v>
          </cell>
          <cell r="AO69">
            <v>6.1358735472775443</v>
          </cell>
        </row>
        <row r="70">
          <cell r="Z70">
            <v>1.2684282807267659</v>
          </cell>
          <cell r="AE70">
            <v>1.7901589381427352</v>
          </cell>
          <cell r="AJ70">
            <v>2.9080958540615351</v>
          </cell>
          <cell r="AO70">
            <v>6.1161410382850008</v>
          </cell>
        </row>
        <row r="71">
          <cell r="Z71">
            <v>1.2674126255758238</v>
          </cell>
          <cell r="AE71">
            <v>1.7851663105546638</v>
          </cell>
          <cell r="AJ71">
            <v>2.8955934820029277</v>
          </cell>
          <cell r="AO71">
            <v>6.0950190071308743</v>
          </cell>
        </row>
        <row r="72">
          <cell r="Z72">
            <v>1.2664393735834276</v>
          </cell>
          <cell r="AE72">
            <v>1.7803821229858074</v>
          </cell>
          <cell r="AJ72">
            <v>2.8838262462463566</v>
          </cell>
          <cell r="AO72">
            <v>6.0747788115436858</v>
          </cell>
        </row>
        <row r="73">
          <cell r="Z73">
            <v>1.2655059235784583</v>
          </cell>
          <cell r="AE73">
            <v>1.7757935889321232</v>
          </cell>
          <cell r="AJ73">
            <v>2.8751417814528435</v>
          </cell>
          <cell r="AO73">
            <v>6.055366356373737</v>
          </cell>
        </row>
        <row r="74">
          <cell r="Z74">
            <v>1.2645716083357514</v>
          </cell>
          <cell r="AE74">
            <v>1.7712374829647313</v>
          </cell>
          <cell r="AJ74">
            <v>2.8665602305533748</v>
          </cell>
          <cell r="AO74">
            <v>6.036215707543918</v>
          </cell>
        </row>
        <row r="75">
          <cell r="Z75">
            <v>1.2635802624830494</v>
          </cell>
          <cell r="AE75">
            <v>1.7670343598136933</v>
          </cell>
          <cell r="AJ75">
            <v>2.8579674688436278</v>
          </cell>
          <cell r="AO75">
            <v>6.0156185413972736</v>
          </cell>
        </row>
        <row r="76">
          <cell r="Z76">
            <v>1.2626274975670444</v>
          </cell>
          <cell r="AE76">
            <v>1.7633625564289357</v>
          </cell>
          <cell r="AJ76">
            <v>2.8497091179700891</v>
          </cell>
          <cell r="AO76">
            <v>5.9956231174266295</v>
          </cell>
        </row>
        <row r="77">
          <cell r="Z77">
            <v>1.2617111043528531</v>
          </cell>
          <cell r="AE77">
            <v>1.7598309237574199</v>
          </cell>
          <cell r="AJ77">
            <v>2.8420216258114537</v>
          </cell>
          <cell r="AO77">
            <v>5.976391016691422</v>
          </cell>
        </row>
        <row r="78">
          <cell r="Z78">
            <v>1.2608290391209507</v>
          </cell>
          <cell r="AE78">
            <v>1.7564315856314368</v>
          </cell>
          <cell r="AJ78">
            <v>2.8350193185688997</v>
          </cell>
          <cell r="AO78">
            <v>5.9578793481933845</v>
          </cell>
        </row>
        <row r="79">
          <cell r="Z79">
            <v>1.2599219015050245</v>
          </cell>
          <cell r="AE79">
            <v>1.7531287744115771</v>
          </cell>
          <cell r="AJ79">
            <v>2.8282285640354985</v>
          </cell>
          <cell r="AO79">
            <v>5.9355948650640595</v>
          </cell>
        </row>
        <row r="80">
          <cell r="Z80">
            <v>1.2590018398005502</v>
          </cell>
          <cell r="AE80">
            <v>1.7505970165839686</v>
          </cell>
          <cell r="AJ80">
            <v>2.8216351111761897</v>
          </cell>
          <cell r="AO80">
            <v>5.8991081672232184</v>
          </cell>
        </row>
        <row r="81">
          <cell r="Z81">
            <v>1.2581144669305619</v>
          </cell>
          <cell r="AE81">
            <v>1.7484324227235288</v>
          </cell>
          <cell r="AJ81">
            <v>2.8152759168325487</v>
          </cell>
          <cell r="AO81">
            <v>5.8639178037704758</v>
          </cell>
        </row>
        <row r="82">
          <cell r="Z82">
            <v>1.2572580712020112</v>
          </cell>
          <cell r="AE82">
            <v>1.7463433922845513</v>
          </cell>
          <cell r="AJ82">
            <v>2.8116574693560694</v>
          </cell>
          <cell r="AO82">
            <v>5.8299558944465044</v>
          </cell>
        </row>
        <row r="83">
          <cell r="Z83">
            <v>1.2564310583780938</v>
          </cell>
          <cell r="AE83">
            <v>1.7443260363998923</v>
          </cell>
          <cell r="AJ83">
            <v>2.8116799756742719</v>
          </cell>
          <cell r="AO83">
            <v>5.7971592169301731</v>
          </cell>
        </row>
        <row r="84">
          <cell r="Z84">
            <v>1.2551537940609547</v>
          </cell>
          <cell r="AE84">
            <v>1.7422986186811449</v>
          </cell>
          <cell r="AJ84">
            <v>2.8115756756478172</v>
          </cell>
          <cell r="AO84">
            <v>5.7649994843016117</v>
          </cell>
        </row>
        <row r="85">
          <cell r="Z85">
            <v>1.2529379002809813</v>
          </cell>
          <cell r="AE85">
            <v>1.7396804519170106</v>
          </cell>
          <cell r="AJ85">
            <v>2.8109994140837413</v>
          </cell>
          <cell r="AO85">
            <v>5.7316980057379672</v>
          </cell>
        </row>
        <row r="86">
          <cell r="Z86">
            <v>1.2507952082174465</v>
          </cell>
          <cell r="AE86">
            <v>1.7370288289672162</v>
          </cell>
          <cell r="AJ86">
            <v>2.8104421892334233</v>
          </cell>
          <cell r="AO86">
            <v>5.6994966364904176</v>
          </cell>
        </row>
        <row r="87">
          <cell r="Z87">
            <v>1.248722149499178</v>
          </cell>
          <cell r="AE87">
            <v>1.7344633786315471</v>
          </cell>
          <cell r="AJ87">
            <v>2.8098721665716924</v>
          </cell>
          <cell r="AO87">
            <v>5.6683417494233996</v>
          </cell>
        </row>
        <row r="88">
          <cell r="Z88">
            <v>1.2467153839769316</v>
          </cell>
          <cell r="AE88">
            <v>1.7319799674105867</v>
          </cell>
          <cell r="AJ88">
            <v>2.8086717447359608</v>
          </cell>
          <cell r="AO88">
            <v>5.6381831472262567</v>
          </cell>
        </row>
        <row r="89">
          <cell r="Z89">
            <v>1.2447717817650747</v>
          </cell>
          <cell r="AE89">
            <v>1.7295747220102147</v>
          </cell>
          <cell r="AJ89">
            <v>2.8075091063961932</v>
          </cell>
          <cell r="AO89">
            <v>5.6089737925273297</v>
          </cell>
        </row>
        <row r="90">
          <cell r="Z90">
            <v>1.2428349279390425</v>
          </cell>
          <cell r="AE90">
            <v>1.7266574109352431</v>
          </cell>
          <cell r="AJ90">
            <v>2.8062098453698558</v>
          </cell>
          <cell r="AO90">
            <v>5.5729146325435748</v>
          </cell>
        </row>
        <row r="91">
          <cell r="Z91">
            <v>1.2409085794474384</v>
          </cell>
          <cell r="AE91">
            <v>1.7197322344810853</v>
          </cell>
          <cell r="AJ91">
            <v>2.804812202584444</v>
          </cell>
          <cell r="AO91">
            <v>5.5354954893274018</v>
          </cell>
        </row>
        <row r="92">
          <cell r="Z92">
            <v>1.2390405303614964</v>
          </cell>
          <cell r="AE92">
            <v>1.7130166429868352</v>
          </cell>
          <cell r="AJ92">
            <v>2.8034568583468142</v>
          </cell>
          <cell r="AO92">
            <v>5.4992088067326552</v>
          </cell>
        </row>
        <row r="93">
          <cell r="Z93">
            <v>1.2372281735547739</v>
          </cell>
          <cell r="AE93">
            <v>1.7065012638956953</v>
          </cell>
          <cell r="AJ93">
            <v>2.8020714354100833</v>
          </cell>
          <cell r="AO93">
            <v>5.4640039415667072</v>
          </cell>
        </row>
        <row r="94">
          <cell r="Z94">
            <v>1.2354690550704892</v>
          </cell>
          <cell r="AE94">
            <v>1.7001772752921076</v>
          </cell>
          <cell r="AJ94">
            <v>2.8002622779534998</v>
          </cell>
          <cell r="AO94">
            <v>5.4298332259435664</v>
          </cell>
        </row>
        <row r="95">
          <cell r="Z95">
            <v>1.2337608630358721</v>
          </cell>
          <cell r="AE95">
            <v>1.6940363660491187</v>
          </cell>
          <cell r="AJ95">
            <v>2.798505495573965</v>
          </cell>
          <cell r="AO95">
            <v>5.3966517519461874</v>
          </cell>
        </row>
        <row r="96">
          <cell r="Z96">
            <v>1.2335078024625179</v>
          </cell>
          <cell r="AE96">
            <v>1.6897016874122233</v>
          </cell>
          <cell r="AJ96">
            <v>2.7995010704959697</v>
          </cell>
          <cell r="AO96">
            <v>5.3646069151833489</v>
          </cell>
        </row>
        <row r="97">
          <cell r="Z97">
            <v>1.2346734122540164</v>
          </cell>
          <cell r="AE97">
            <v>1.6883615174167184</v>
          </cell>
          <cell r="AJ97">
            <v>2.8032487465023364</v>
          </cell>
          <cell r="AO97">
            <v>5.337510395316305</v>
          </cell>
        </row>
        <row r="98">
          <cell r="Z98">
            <v>1.2358110103505</v>
          </cell>
          <cell r="AE98">
            <v>1.6871958654809349</v>
          </cell>
          <cell r="AJ98">
            <v>2.8069063591289427</v>
          </cell>
          <cell r="AO98">
            <v>5.3110650534472645</v>
          </cell>
        </row>
        <row r="99">
          <cell r="Z99">
            <v>1.2369215945198411</v>
          </cell>
          <cell r="AE99">
            <v>1.6860578936516535</v>
          </cell>
          <cell r="AJ99">
            <v>2.8104771164053881</v>
          </cell>
          <cell r="AO99">
            <v>5.2852476948182785</v>
          </cell>
        </row>
        <row r="100">
          <cell r="Z100">
            <v>1.238006115699037</v>
          </cell>
          <cell r="AE100">
            <v>1.6849466275412097</v>
          </cell>
          <cell r="AJ100">
            <v>2.813503777593338</v>
          </cell>
          <cell r="AO100">
            <v>5.2600362133322358</v>
          </cell>
        </row>
        <row r="101">
          <cell r="Z101">
            <v>1.2390654807098911</v>
          </cell>
          <cell r="AE101">
            <v>1.6838611379650401</v>
          </cell>
          <cell r="AJ101">
            <v>2.8163363550126448</v>
          </cell>
          <cell r="AO101">
            <v>5.2354095284223954</v>
          </cell>
        </row>
        <row r="102">
          <cell r="Z102">
            <v>1.2401309459366143</v>
          </cell>
          <cell r="AE102">
            <v>1.6828005383504476</v>
          </cell>
          <cell r="AJ102">
            <v>2.8191039822521624</v>
          </cell>
          <cell r="AO102">
            <v>5.2076608353228053</v>
          </cell>
        </row>
        <row r="103">
          <cell r="Z103">
            <v>1.2415694037597118</v>
          </cell>
          <cell r="AE103">
            <v>1.6822544613724246</v>
          </cell>
          <cell r="AJ103">
            <v>2.8223744642935937</v>
          </cell>
          <cell r="AO103">
            <v>5.1748238783536316</v>
          </cell>
        </row>
        <row r="104">
          <cell r="Z104">
            <v>1.2429776274675348</v>
          </cell>
          <cell r="AE104">
            <v>1.68193518832616</v>
          </cell>
          <cell r="AJ104">
            <v>2.8255762054201816</v>
          </cell>
          <cell r="AO104">
            <v>5.142716268242844</v>
          </cell>
        </row>
        <row r="105">
          <cell r="Z105">
            <v>1.2443551717353099</v>
          </cell>
          <cell r="AE105">
            <v>1.6816228709349004</v>
          </cell>
          <cell r="AJ105">
            <v>2.8287081936911709</v>
          </cell>
          <cell r="AO105">
            <v>5.1113081517522918</v>
          </cell>
        </row>
        <row r="106">
          <cell r="Z106">
            <v>1.2457030283292161</v>
          </cell>
          <cell r="AE106">
            <v>1.6813172843450186</v>
          </cell>
          <cell r="AJ106">
            <v>2.8317726839887549</v>
          </cell>
          <cell r="AO106">
            <v>5.0805769165359091</v>
          </cell>
        </row>
        <row r="107">
          <cell r="Z107">
            <v>1.2470221467237326</v>
          </cell>
          <cell r="AE107">
            <v>1.6810182132912781</v>
          </cell>
          <cell r="AJ107">
            <v>2.8346086285448244</v>
          </cell>
          <cell r="AO107">
            <v>5.0505009145017068</v>
          </cell>
        </row>
        <row r="108">
          <cell r="Z108">
            <v>1.2483134363321535</v>
          </cell>
          <cell r="AE108">
            <v>1.6807254515911303</v>
          </cell>
          <cell r="AJ108">
            <v>2.8373783701698319</v>
          </cell>
          <cell r="AO108">
            <v>5.0210594109558029</v>
          </cell>
        </row>
        <row r="109">
          <cell r="Z109">
            <v>1.2490448036332555</v>
          </cell>
          <cell r="AE109">
            <v>1.6804418268877983</v>
          </cell>
          <cell r="AJ109">
            <v>2.8400954027354679</v>
          </cell>
          <cell r="AO109">
            <v>4.9912797347133422</v>
          </cell>
        </row>
        <row r="110">
          <cell r="Z110">
            <v>1.2492745074979783</v>
          </cell>
          <cell r="AE110">
            <v>1.6815811957098001</v>
          </cell>
          <cell r="AJ110">
            <v>2.8429110603883507</v>
          </cell>
          <cell r="AO110">
            <v>4.9565419106653721</v>
          </cell>
        </row>
        <row r="111">
          <cell r="Z111">
            <v>1.2494995390928991</v>
          </cell>
          <cell r="AE111">
            <v>1.6833109904389592</v>
          </cell>
          <cell r="AJ111">
            <v>2.8456694464222285</v>
          </cell>
          <cell r="AO111">
            <v>4.9225106680520874</v>
          </cell>
        </row>
        <row r="112">
          <cell r="Z112">
            <v>1.2497200395366077</v>
          </cell>
          <cell r="AE112">
            <v>1.6850059546747123</v>
          </cell>
          <cell r="AJ112">
            <v>2.8483722906366373</v>
          </cell>
          <cell r="AO112">
            <v>4.8891646656880949</v>
          </cell>
        </row>
        <row r="113">
          <cell r="Z113">
            <v>1.2499361443213191</v>
          </cell>
          <cell r="AE113">
            <v>1.6866671299317781</v>
          </cell>
          <cell r="AJ113">
            <v>2.8510212538642796</v>
          </cell>
          <cell r="AO113">
            <v>4.8564834132577106</v>
          </cell>
        </row>
        <row r="114">
          <cell r="Z114">
            <v>1.2501479835905076</v>
          </cell>
          <cell r="AE114">
            <v>1.6882955166096618</v>
          </cell>
          <cell r="AJ114">
            <v>2.8538757667489083</v>
          </cell>
          <cell r="AO114">
            <v>4.8244472293283973</v>
          </cell>
        </row>
        <row r="115">
          <cell r="Z115">
            <v>1.2503556824002648</v>
          </cell>
          <cell r="AE115">
            <v>1.6898920760016762</v>
          </cell>
          <cell r="AJ115">
            <v>2.8568599761033568</v>
          </cell>
          <cell r="AO115">
            <v>4.7930372018261371</v>
          </cell>
        </row>
        <row r="116">
          <cell r="Z116">
            <v>1.2505871057215752</v>
          </cell>
          <cell r="AE116">
            <v>1.6914577321873028</v>
          </cell>
          <cell r="AJ116">
            <v>2.8597864227224856</v>
          </cell>
          <cell r="AO116">
            <v>4.7622351508059246</v>
          </cell>
        </row>
        <row r="117">
          <cell r="Z117">
            <v>1.2517792653142883</v>
          </cell>
          <cell r="AE117">
            <v>1.6930100917214057</v>
          </cell>
          <cell r="AJ117">
            <v>2.8628799291776792</v>
          </cell>
          <cell r="AO117">
            <v>4.732392483460119</v>
          </cell>
        </row>
        <row r="118">
          <cell r="Z118">
            <v>1.2530221037470013</v>
          </cell>
          <cell r="AE118">
            <v>1.6944735468880368</v>
          </cell>
          <cell r="AJ118">
            <v>2.8660824487959879</v>
          </cell>
          <cell r="AO118">
            <v>4.7033864889553616</v>
          </cell>
        </row>
        <row r="119">
          <cell r="Z119">
            <v>1.2542418902513841</v>
          </cell>
          <cell r="AE119">
            <v>1.6959098581695677</v>
          </cell>
          <cell r="AJ119">
            <v>2.8692255686960584</v>
          </cell>
          <cell r="AO119">
            <v>4.673545429188092</v>
          </cell>
        </row>
        <row r="120">
          <cell r="Z120">
            <v>1.2554392602784274</v>
          </cell>
          <cell r="AE120">
            <v>1.6973197738161423</v>
          </cell>
          <cell r="AJ120">
            <v>2.8723109262944786</v>
          </cell>
          <cell r="AO120">
            <v>4.6326888657723782</v>
          </cell>
        </row>
        <row r="121">
          <cell r="Z121">
            <v>1.2566148261359331</v>
          </cell>
          <cell r="AE121">
            <v>1.6987040148265578</v>
          </cell>
          <cell r="AJ121">
            <v>2.8753400993729592</v>
          </cell>
          <cell r="AO121">
            <v>4.5925763024696895</v>
          </cell>
        </row>
        <row r="122">
          <cell r="Z122">
            <v>1.2577691780326019</v>
          </cell>
          <cell r="AE122">
            <v>1.7000632761776913</v>
          </cell>
          <cell r="AJ122">
            <v>2.8784598583347005</v>
          </cell>
          <cell r="AO122">
            <v>4.5531876002263596</v>
          </cell>
        </row>
        <row r="123">
          <cell r="Z123">
            <v>1.2589028850661066</v>
          </cell>
          <cell r="AE123">
            <v>1.7013982279879658</v>
          </cell>
          <cell r="AJ123">
            <v>2.8815528926820289</v>
          </cell>
          <cell r="AO123">
            <v>4.5145033403375363</v>
          </cell>
        </row>
        <row r="124">
          <cell r="Z124">
            <v>1.2600164961586202</v>
          </cell>
          <cell r="AE124">
            <v>1.7027095166189421</v>
          </cell>
          <cell r="AJ124">
            <v>2.8845911003114395</v>
          </cell>
          <cell r="AO124">
            <v>4.4765047925251533</v>
          </cell>
        </row>
        <row r="125">
          <cell r="Z125">
            <v>1.2610107094697776</v>
          </cell>
          <cell r="AE125">
            <v>1.7041023941020788</v>
          </cell>
          <cell r="AJ125">
            <v>2.887858601621494</v>
          </cell>
          <cell r="AO125">
            <v>4.4396084517582963</v>
          </cell>
        </row>
        <row r="126">
          <cell r="Z126">
            <v>1.2620719093829862</v>
          </cell>
          <cell r="AE126">
            <v>1.7054491875800657</v>
          </cell>
          <cell r="AJ126">
            <v>2.8912799664195461</v>
          </cell>
          <cell r="AO126">
            <v>4.4036677803688855</v>
          </cell>
        </row>
        <row r="127">
          <cell r="Z127">
            <v>1.263115135095396</v>
          </cell>
          <cell r="AE127">
            <v>1.7067731695819985</v>
          </cell>
          <cell r="AJ127">
            <v>2.8946433814410089</v>
          </cell>
          <cell r="AO127">
            <v>4.3683358584114904</v>
          </cell>
        </row>
        <row r="128">
          <cell r="Z128">
            <v>1.2641408394323863</v>
          </cell>
          <cell r="AE128">
            <v>1.7080749147990937</v>
          </cell>
          <cell r="AJ128">
            <v>2.8979503066189203</v>
          </cell>
          <cell r="AO128">
            <v>4.3335973496162978</v>
          </cell>
        </row>
        <row r="129">
          <cell r="Z129">
            <v>1.2651494601352582</v>
          </cell>
          <cell r="AE129">
            <v>1.709354978779011</v>
          </cell>
          <cell r="AJ129">
            <v>2.9012021532544501</v>
          </cell>
          <cell r="AO129">
            <v>4.2994374285804424</v>
          </cell>
        </row>
        <row r="130">
          <cell r="Z130">
            <v>1.2661414204841273</v>
          </cell>
          <cell r="AE130">
            <v>1.710613898716385</v>
          </cell>
          <cell r="AJ130">
            <v>2.9034859743632553</v>
          </cell>
          <cell r="AO130">
            <v>4.2658417596718117</v>
          </cell>
        </row>
        <row r="131">
          <cell r="Z131">
            <v>1.2671171298902069</v>
          </cell>
          <cell r="AE131">
            <v>1.711852194204504</v>
          </cell>
          <cell r="AJ131">
            <v>2.9056151275457252</v>
          </cell>
          <cell r="AO131">
            <v>4.2327964769696829</v>
          </cell>
        </row>
        <row r="132">
          <cell r="Z132">
            <v>1.2680769844592155</v>
          </cell>
          <cell r="AE132">
            <v>1.7130703679503414</v>
          </cell>
          <cell r="AJ132">
            <v>2.9077096829508262</v>
          </cell>
          <cell r="AO132">
            <v>4.2002881651832276</v>
          </cell>
        </row>
        <row r="133">
          <cell r="Z133">
            <v>1.2688312161689226</v>
          </cell>
          <cell r="AE133">
            <v>1.7142689064550201</v>
          </cell>
          <cell r="AJ133">
            <v>2.9097704770795572</v>
          </cell>
          <cell r="AO133">
            <v>4.1683038414927207</v>
          </cell>
        </row>
        <row r="134">
          <cell r="Z134">
            <v>1.2685239813574032</v>
          </cell>
          <cell r="AE134">
            <v>1.7148853795307306</v>
          </cell>
          <cell r="AJ134">
            <v>2.9099928381334692</v>
          </cell>
          <cell r="AO134">
            <v>4.1342658664028615</v>
          </cell>
        </row>
        <row r="135">
          <cell r="Z135">
            <v>1.2682219919428221</v>
          </cell>
          <cell r="AE135">
            <v>1.7157978127265858</v>
          </cell>
          <cell r="AJ135">
            <v>2.910211402833756</v>
          </cell>
          <cell r="AO135">
            <v>4.100809019113667</v>
          </cell>
        </row>
        <row r="136">
          <cell r="Z136">
            <v>1.267925114730784</v>
          </cell>
          <cell r="AE136">
            <v>1.7166947998734114</v>
          </cell>
          <cell r="AJ136">
            <v>2.9104262675797958</v>
          </cell>
          <cell r="AO136">
            <v>4.0679185432650939</v>
          </cell>
        </row>
        <row r="137">
          <cell r="Z137">
            <v>1.2676332209985841</v>
          </cell>
          <cell r="AE137">
            <v>1.7175767298949978</v>
          </cell>
          <cell r="AJ137">
            <v>2.9106375255345878</v>
          </cell>
          <cell r="AO137">
            <v>4.0355801779074554</v>
          </cell>
        </row>
        <row r="138">
          <cell r="Z138">
            <v>1.2673461863091149</v>
          </cell>
          <cell r="AE138">
            <v>1.7184439787666086</v>
          </cell>
          <cell r="AJ138">
            <v>2.9076313779197762</v>
          </cell>
          <cell r="AO138">
            <v>4.0037801368841617</v>
          </cell>
        </row>
        <row r="139">
          <cell r="Z139">
            <v>1.2670638903339813</v>
          </cell>
          <cell r="AE139">
            <v>1.7192969100493996</v>
          </cell>
          <cell r="AJ139">
            <v>2.9002732677667789</v>
          </cell>
          <cell r="AO139">
            <v>3.9725050892355709</v>
          </cell>
        </row>
        <row r="140">
          <cell r="Z140">
            <v>1.2667862166853143</v>
          </cell>
          <cell r="AE140">
            <v>1.7201358753985958</v>
          </cell>
          <cell r="AJ140">
            <v>2.8930356396266377</v>
          </cell>
          <cell r="AO140">
            <v>3.9417421405654576</v>
          </cell>
        </row>
        <row r="141">
          <cell r="Z141">
            <v>1.266513052755774</v>
          </cell>
          <cell r="AE141">
            <v>1.7209612150469036</v>
          </cell>
          <cell r="AJ141">
            <v>2.8859155583628699</v>
          </cell>
          <cell r="AO141">
            <v>3.911478815315363</v>
          </cell>
        </row>
        <row r="142">
          <cell r="Z142">
            <v>1.2660297938736453</v>
          </cell>
          <cell r="AE142">
            <v>1.7217732582645575</v>
          </cell>
          <cell r="AJ142">
            <v>2.878910183410575</v>
          </cell>
          <cell r="AO142">
            <v>3.8817030398956356</v>
          </cell>
        </row>
        <row r="143">
          <cell r="Z143">
            <v>1.265130118765065</v>
          </cell>
          <cell r="AE143">
            <v>1.7220884653530584</v>
          </cell>
          <cell r="AJ143">
            <v>2.8713981188239717</v>
          </cell>
          <cell r="AO143">
            <v>3.8515733005309465</v>
          </cell>
        </row>
        <row r="144">
          <cell r="Z144">
            <v>1.2641829596879952</v>
          </cell>
          <cell r="AE144">
            <v>1.7221940499553354</v>
          </cell>
          <cell r="AJ144">
            <v>2.8638675750058749</v>
          </cell>
          <cell r="AO144">
            <v>3.8217461190617659</v>
          </cell>
        </row>
        <row r="145">
          <cell r="Z145">
            <v>1.2632511823728101</v>
          </cell>
          <cell r="AE145">
            <v>1.722297919874989</v>
          </cell>
          <cell r="AJ145">
            <v>2.8564593264121778</v>
          </cell>
          <cell r="AO145">
            <v>3.7924033278224405</v>
          </cell>
        </row>
        <row r="146">
          <cell r="Z146">
            <v>1.2623344151402791</v>
          </cell>
          <cell r="AE146">
            <v>1.7224001165449785</v>
          </cell>
          <cell r="AJ146">
            <v>2.8491704179461053</v>
          </cell>
          <cell r="AO146">
            <v>3.7635332221858011</v>
          </cell>
        </row>
        <row r="147">
          <cell r="Z147">
            <v>1.2614322981903163</v>
          </cell>
          <cell r="AE147">
            <v>1.7225006800740359</v>
          </cell>
          <cell r="AJ147">
            <v>2.8418004500878098</v>
          </cell>
          <cell r="AO147">
            <v>3.7351244716132981</v>
          </cell>
        </row>
        <row r="148">
          <cell r="Z148">
            <v>1.2605444831311619</v>
          </cell>
          <cell r="AE148">
            <v>1.7225996492991487</v>
          </cell>
          <cell r="AJ148">
            <v>2.833925802509468</v>
          </cell>
          <cell r="AO148">
            <v>3.7071661048282851</v>
          </cell>
        </row>
        <row r="149">
          <cell r="Z149">
            <v>1.2596706325307754</v>
          </cell>
          <cell r="AE149">
            <v>1.722697061835569</v>
          </cell>
          <cell r="AJ149">
            <v>2.8261750154021628</v>
          </cell>
          <cell r="AO149">
            <v>3.6796474956889238</v>
          </cell>
        </row>
        <row r="150">
          <cell r="Z150">
            <v>1.2588104194892356</v>
          </cell>
          <cell r="AE150">
            <v>1.7227929541244817</v>
          </cell>
          <cell r="AJ150">
            <v>2.8185451892637436</v>
          </cell>
          <cell r="AO150">
            <v>3.6525583497225043</v>
          </cell>
        </row>
        <row r="151">
          <cell r="Z151">
            <v>1.2579635272310041</v>
          </cell>
          <cell r="AE151">
            <v>1.7228873614784534</v>
          </cell>
          <cell r="AJ151">
            <v>2.8110335143922351</v>
          </cell>
          <cell r="AO151">
            <v>3.6258886912853394</v>
          </cell>
        </row>
        <row r="152">
          <cell r="Z152">
            <v>1.2572315068332038</v>
          </cell>
          <cell r="AE152">
            <v>1.7229803181247938</v>
          </cell>
          <cell r="AJ152">
            <v>2.8036372674360535</v>
          </cell>
          <cell r="AO152">
            <v>3.59962885131457</v>
          </cell>
        </row>
        <row r="153">
          <cell r="Z153">
            <v>1.2563540759410043</v>
          </cell>
          <cell r="AE153">
            <v>1.7227659675104503</v>
          </cell>
          <cell r="AJ153">
            <v>2.7959613097863749</v>
          </cell>
          <cell r="AO153">
            <v>3.5732678386818582</v>
          </cell>
        </row>
        <row r="154">
          <cell r="Z154">
            <v>1.2554841244686235</v>
          </cell>
          <cell r="AE154">
            <v>1.7224744514321511</v>
          </cell>
          <cell r="AJ154">
            <v>2.7883902100369147</v>
          </cell>
          <cell r="AO154">
            <v>3.5472959369028252</v>
          </cell>
        </row>
        <row r="155">
          <cell r="Z155">
            <v>1.2546274831317121</v>
          </cell>
          <cell r="AE155">
            <v>1.7221873955089493</v>
          </cell>
          <cell r="AJ155">
            <v>2.7809349470513616</v>
          </cell>
          <cell r="AO155">
            <v>3.5217214015770333</v>
          </cell>
        </row>
        <row r="156">
          <cell r="Z156">
            <v>1.2537838487845061</v>
          </cell>
          <cell r="AE156">
            <v>1.7219046981583224</v>
          </cell>
          <cell r="AJ156">
            <v>2.7735928825827654</v>
          </cell>
          <cell r="AO156">
            <v>3.4965351824617295</v>
          </cell>
        </row>
        <row r="157">
          <cell r="Z157">
            <v>1.2529529274176308</v>
          </cell>
          <cell r="AE157">
            <v>1.7216262608593047</v>
          </cell>
          <cell r="AJ157">
            <v>2.7661834910996745</v>
          </cell>
          <cell r="AO157">
            <v>3.4717285020758357</v>
          </cell>
        </row>
        <row r="158">
          <cell r="Z158">
            <v>1.252134433816479</v>
          </cell>
          <cell r="AE158">
            <v>1.7213519880380086</v>
          </cell>
          <cell r="AJ158">
            <v>2.7581211798083483</v>
          </cell>
          <cell r="AO158">
            <v>3.4472928455009746</v>
          </cell>
        </row>
        <row r="159">
          <cell r="Z159">
            <v>1.2513280912347997</v>
          </cell>
          <cell r="AE159">
            <v>1.7210817869582482</v>
          </cell>
          <cell r="AJ159">
            <v>2.7501785582755716</v>
          </cell>
          <cell r="AO159">
            <v>3.4232199506367196</v>
          </cell>
        </row>
        <row r="160">
          <cell r="Z160">
            <v>1.2505336310827224</v>
          </cell>
          <cell r="AE160">
            <v>1.7208155676169961</v>
          </cell>
          <cell r="AJ160">
            <v>2.7423529808421159</v>
          </cell>
          <cell r="AO160">
            <v>3.3995017988866607</v>
          </cell>
        </row>
        <row r="161">
          <cell r="Z161">
            <v>1.2497507926284672</v>
          </cell>
          <cell r="AE161">
            <v>1.7205532426444299</v>
          </cell>
          <cell r="AJ161">
            <v>2.7346418792523846</v>
          </cell>
          <cell r="AO161">
            <v>3.3761306062531982</v>
          </cell>
        </row>
        <row r="162">
          <cell r="Z162">
            <v>1.2492368614752947</v>
          </cell>
          <cell r="AE162">
            <v>1.7202947272083313</v>
          </cell>
          <cell r="AJ162">
            <v>2.7270427598442377</v>
          </cell>
          <cell r="AO162">
            <v>3.3530988148203167</v>
          </cell>
        </row>
        <row r="163">
          <cell r="Z163">
            <v>1.2495042076652461</v>
          </cell>
          <cell r="AE163">
            <v>1.7200337879349157</v>
          </cell>
          <cell r="AJ163">
            <v>2.7195434755406636</v>
          </cell>
          <cell r="AO163">
            <v>3.3303871748558151</v>
          </cell>
        </row>
        <row r="164">
          <cell r="Z164">
            <v>1.2497614318108774</v>
          </cell>
          <cell r="AE164">
            <v>1.7196146970660591</v>
          </cell>
          <cell r="AJ164">
            <v>2.7121379337089557</v>
          </cell>
          <cell r="AO164">
            <v>3.3079841380366446</v>
          </cell>
        </row>
        <row r="165">
          <cell r="Z165">
            <v>1.2500149958208215</v>
          </cell>
          <cell r="AE165">
            <v>1.7191553913388318</v>
          </cell>
          <cell r="AJ165">
            <v>2.7048377680186402</v>
          </cell>
          <cell r="AO165">
            <v>3.2858998821560119</v>
          </cell>
        </row>
        <row r="166">
          <cell r="Z166">
            <v>1.2502649772652896</v>
          </cell>
          <cell r="AE166">
            <v>1.7187025750690079</v>
          </cell>
          <cell r="AJ166">
            <v>2.6976407452056619</v>
          </cell>
          <cell r="AO166">
            <v>3.2641276512063198</v>
          </cell>
        </row>
        <row r="167">
          <cell r="Z167">
            <v>1.2505114515379134</v>
          </cell>
          <cell r="AE167">
            <v>1.718256111688597</v>
          </cell>
          <cell r="AJ167">
            <v>2.6905446946701423</v>
          </cell>
          <cell r="AO167">
            <v>3.2426608787498785</v>
          </cell>
        </row>
        <row r="168">
          <cell r="Z168">
            <v>1.2507544919315579</v>
          </cell>
          <cell r="AE168">
            <v>1.7178158684349389</v>
          </cell>
          <cell r="AJ168">
            <v>2.6830851233883628</v>
          </cell>
          <cell r="AO168">
            <v>3.2213141795416229</v>
          </cell>
        </row>
        <row r="169">
          <cell r="Z169">
            <v>1.2509941697109834</v>
          </cell>
          <cell r="AE169">
            <v>1.7173817162190808</v>
          </cell>
          <cell r="AJ169">
            <v>2.6750968347730812</v>
          </cell>
          <cell r="AO169">
            <v>3.1995492822340985</v>
          </cell>
        </row>
        <row r="170">
          <cell r="Z170">
            <v>1.2512305541825146</v>
          </cell>
          <cell r="AE170">
            <v>1.7169535294995792</v>
          </cell>
          <cell r="AJ170">
            <v>2.6672183097496673</v>
          </cell>
          <cell r="AO170">
            <v>3.1780834468934307</v>
          </cell>
        </row>
        <row r="171">
          <cell r="Z171">
            <v>1.2514637127608554</v>
          </cell>
          <cell r="AE171">
            <v>1.7165311861614703</v>
          </cell>
          <cell r="AJ171">
            <v>2.6594473014343381</v>
          </cell>
          <cell r="AO171">
            <v>3.156910551658338</v>
          </cell>
        </row>
        <row r="172">
          <cell r="Z172">
            <v>1.2516937110331896</v>
          </cell>
          <cell r="AE172">
            <v>1.7161145674001617</v>
          </cell>
          <cell r="AJ172">
            <v>2.6517816238532781</v>
          </cell>
          <cell r="AO172">
            <v>3.1360246406228751</v>
          </cell>
        </row>
        <row r="173">
          <cell r="Z173">
            <v>1.2519171355141929</v>
          </cell>
          <cell r="AE173">
            <v>1.7157035576100117</v>
          </cell>
          <cell r="AJ173">
            <v>2.6442191498925425</v>
          </cell>
          <cell r="AO173">
            <v>3.1154199182507583</v>
          </cell>
        </row>
        <row r="174">
          <cell r="Z174">
            <v>1.2520050005092305</v>
          </cell>
          <cell r="AE174">
            <v>1.7152968200470433</v>
          </cell>
          <cell r="AJ174">
            <v>2.6367559274421684</v>
          </cell>
          <cell r="AO174">
            <v>3.0950885350075987</v>
          </cell>
        </row>
        <row r="175">
          <cell r="Z175">
            <v>1.2520839664304531</v>
          </cell>
          <cell r="AE175">
            <v>1.7150273307583146</v>
          </cell>
          <cell r="AJ175">
            <v>2.629375621979579</v>
          </cell>
          <cell r="AO175">
            <v>3.0750082785676378</v>
          </cell>
        </row>
        <row r="176">
          <cell r="Z176">
            <v>1.2521618892066355</v>
          </cell>
          <cell r="AE176">
            <v>1.7151545768510916</v>
          </cell>
          <cell r="AJ176">
            <v>2.622092810840118</v>
          </cell>
          <cell r="AO176">
            <v>3.0551932836429065</v>
          </cell>
        </row>
        <row r="177">
          <cell r="Z177">
            <v>1.2522387893721696</v>
          </cell>
          <cell r="AE177">
            <v>1.7152801530443116</v>
          </cell>
          <cell r="AJ177">
            <v>2.6149055748403742</v>
          </cell>
          <cell r="AO177">
            <v>3.0356383285396338</v>
          </cell>
        </row>
        <row r="178">
          <cell r="Z178">
            <v>1.2523146869259993</v>
          </cell>
          <cell r="AE178">
            <v>1.715404091995788</v>
          </cell>
          <cell r="AJ178">
            <v>2.6078120448409297</v>
          </cell>
          <cell r="AO178">
            <v>3.0163383277232141</v>
          </cell>
        </row>
        <row r="179">
          <cell r="Z179">
            <v>1.2523896013489604</v>
          </cell>
          <cell r="AE179">
            <v>1.7155264255172755</v>
          </cell>
          <cell r="AJ179">
            <v>2.600744407229556</v>
          </cell>
          <cell r="AO179">
            <v>2.9972883274089059</v>
          </cell>
        </row>
        <row r="180">
          <cell r="Z180">
            <v>1.2524635516204503</v>
          </cell>
          <cell r="AE180">
            <v>1.715647184601691</v>
          </cell>
          <cell r="AJ180">
            <v>2.5909305954102857</v>
          </cell>
          <cell r="AO180">
            <v>2.97848350132276</v>
          </cell>
        </row>
        <row r="181">
          <cell r="Z181">
            <v>1.2525365562344593</v>
          </cell>
          <cell r="AE181">
            <v>1.7157663994492938</v>
          </cell>
          <cell r="AJ181">
            <v>2.5812422801494272</v>
          </cell>
          <cell r="AO181">
            <v>2.9599191466251864</v>
          </cell>
        </row>
        <row r="182">
          <cell r="Z182">
            <v>1.2526086332149891</v>
          </cell>
          <cell r="AE182">
            <v>1.715884099492861</v>
          </cell>
          <cell r="AJ182">
            <v>2.5716770695130471</v>
          </cell>
          <cell r="AO182">
            <v>2.9415906799898992</v>
          </cell>
        </row>
        <row r="183">
          <cell r="Z183">
            <v>1.252679800130889</v>
          </cell>
          <cell r="AE183">
            <v>1.7160003134219195</v>
          </cell>
          <cell r="AJ183">
            <v>2.5622326319696977</v>
          </cell>
          <cell r="AO183">
            <v>2.9234936338314013</v>
          </cell>
        </row>
        <row r="184">
          <cell r="Z184">
            <v>1.2527500741101338</v>
          </cell>
          <cell r="AE184">
            <v>1.7161150692060545</v>
          </cell>
          <cell r="AJ184">
            <v>2.5529066944957326</v>
          </cell>
          <cell r="AO184">
            <v>2.9056236526744561</v>
          </cell>
        </row>
        <row r="185">
          <cell r="Z185">
            <v>1.252819471853565</v>
          </cell>
          <cell r="AE185">
            <v>1.7162283941173553</v>
          </cell>
          <cell r="AJ185">
            <v>2.5436970407514958</v>
          </cell>
          <cell r="AO185">
            <v>2.8879764896593749</v>
          </cell>
        </row>
        <row r="186">
          <cell r="Z186">
            <v>1.2531553260160879</v>
          </cell>
          <cell r="AE186">
            <v>1.7163403147520204</v>
          </cell>
          <cell r="AJ186">
            <v>2.5346015093253058</v>
          </cell>
          <cell r="AO186">
            <v>2.8705480031772206</v>
          </cell>
        </row>
        <row r="187">
          <cell r="Z187">
            <v>1.2530881098528128</v>
          </cell>
          <cell r="AE187">
            <v>1.7153817223881298</v>
          </cell>
          <cell r="AJ187">
            <v>2.5247382124959787</v>
          </cell>
          <cell r="AO187">
            <v>2.852340216685898</v>
          </cell>
        </row>
        <row r="188">
          <cell r="Z188">
            <v>1.2530132118483703</v>
          </cell>
          <cell r="AE188">
            <v>1.714186911978389</v>
          </cell>
          <cell r="AJ188">
            <v>2.514985223146311</v>
          </cell>
          <cell r="AO188">
            <v>2.8343483994920811</v>
          </cell>
        </row>
        <row r="189">
          <cell r="Z189">
            <v>1.2529392765864173</v>
          </cell>
          <cell r="AE189">
            <v>1.713007459718134</v>
          </cell>
          <cell r="AJ189">
            <v>2.5053575991827697</v>
          </cell>
          <cell r="AO189">
            <v>2.816587849966949</v>
          </cell>
        </row>
        <row r="190">
          <cell r="Z190">
            <v>1.2528662856227886</v>
          </cell>
          <cell r="AE190">
            <v>1.7118430713768218</v>
          </cell>
          <cell r="AJ190">
            <v>2.4958529388625128</v>
          </cell>
          <cell r="AO190">
            <v>2.7990541374978357</v>
          </cell>
        </row>
        <row r="191">
          <cell r="Z191">
            <v>1.2527942209814662</v>
          </cell>
          <cell r="AE191">
            <v>1.7106934601920214</v>
          </cell>
          <cell r="AJ191">
            <v>2.4864689014033399</v>
          </cell>
          <cell r="AO191">
            <v>2.7817429439291574</v>
          </cell>
        </row>
        <row r="192">
          <cell r="Z192">
            <v>1.2527230651398189</v>
          </cell>
          <cell r="AE192">
            <v>1.7095583466339639</v>
          </cell>
          <cell r="AJ192">
            <v>2.476946748634743</v>
          </cell>
          <cell r="AO192">
            <v>2.7646500600169479</v>
          </cell>
        </row>
        <row r="193">
          <cell r="Z193">
            <v>1.2526528010143985</v>
          </cell>
          <cell r="AE193">
            <v>1.7084374581789443</v>
          </cell>
          <cell r="AJ193">
            <v>2.4674892163701858</v>
          </cell>
          <cell r="AO193">
            <v>2.7477713820166922</v>
          </cell>
        </row>
        <row r="194">
          <cell r="Z194">
            <v>1.2525834119472661</v>
          </cell>
          <cell r="AE194">
            <v>1.7073305290911938</v>
          </cell>
          <cell r="AJ194">
            <v>2.4581494667143655</v>
          </cell>
          <cell r="AO194">
            <v>2.7311029083986473</v>
          </cell>
        </row>
        <row r="195">
          <cell r="Z195">
            <v>1.2525148816928258</v>
          </cell>
          <cell r="AE195">
            <v>1.7062373002128439</v>
          </cell>
          <cell r="AJ195">
            <v>2.4489253130144668</v>
          </cell>
          <cell r="AO195">
            <v>2.7146407366851117</v>
          </cell>
        </row>
        <row r="196">
          <cell r="Z196">
            <v>1.252447194405145</v>
          </cell>
          <cell r="AE196">
            <v>1.7051575187616483</v>
          </cell>
          <cell r="AJ196">
            <v>2.4398146224121846</v>
          </cell>
          <cell r="AO196">
            <v>2.6983810604044209</v>
          </cell>
        </row>
        <row r="197">
          <cell r="Z197">
            <v>1.2523803346257372</v>
          </cell>
          <cell r="AE197">
            <v>1.7040909381361196</v>
          </cell>
          <cell r="AJ197">
            <v>2.4308153141995597</v>
          </cell>
          <cell r="AO197">
            <v>2.6823201661566491</v>
          </cell>
        </row>
        <row r="198">
          <cell r="Z198">
            <v>1.2523142872717956</v>
          </cell>
          <cell r="AE198">
            <v>1.7030373177277691</v>
          </cell>
          <cell r="AJ198">
            <v>2.4219253582347653</v>
          </cell>
          <cell r="AO198">
            <v>2.6664544307862794</v>
          </cell>
        </row>
        <row r="199">
          <cell r="Z199">
            <v>1.2524167804108157</v>
          </cell>
          <cell r="AE199">
            <v>1.7018877695767654</v>
          </cell>
          <cell r="AJ199">
            <v>2.413142773415287</v>
          </cell>
          <cell r="AO199">
            <v>2.6507803186573202</v>
          </cell>
        </row>
        <row r="200">
          <cell r="Z200">
            <v>1.2524817107493316</v>
          </cell>
          <cell r="AE200">
            <v>1.7004692741246132</v>
          </cell>
          <cell r="AJ200">
            <v>2.4043815555400254</v>
          </cell>
          <cell r="AO200">
            <v>2.6352022375747133</v>
          </cell>
        </row>
        <row r="201">
          <cell r="Z201">
            <v>1.2525453455068305</v>
          </cell>
          <cell r="AE201">
            <v>1.6990671036446821</v>
          </cell>
          <cell r="AJ201">
            <v>2.3957245054262555</v>
          </cell>
          <cell r="AO201">
            <v>2.6198100502769242</v>
          </cell>
        </row>
        <row r="202">
          <cell r="Z202">
            <v>1.2526082210022662</v>
          </cell>
          <cell r="AE202">
            <v>1.697681663248964</v>
          </cell>
          <cell r="AJ202">
            <v>2.3871707474438777</v>
          </cell>
          <cell r="AO202">
            <v>2.6046015158183682</v>
          </cell>
        </row>
        <row r="203">
          <cell r="Z203">
            <v>1.2526703507438248</v>
          </cell>
          <cell r="AE203">
            <v>1.6963126552891064</v>
          </cell>
          <cell r="AJ203">
            <v>2.3787184439014304</v>
          </cell>
          <cell r="AO203">
            <v>2.5895733667937733</v>
          </cell>
        </row>
        <row r="204">
          <cell r="Z204">
            <v>1.2527317479211471</v>
          </cell>
          <cell r="AE204">
            <v>1.6949597891358248</v>
          </cell>
          <cell r="AJ204">
            <v>2.3703658004434449</v>
          </cell>
          <cell r="AO204">
            <v>2.574722412849026</v>
          </cell>
        </row>
        <row r="205">
          <cell r="Z205">
            <v>1.252792425414661</v>
          </cell>
          <cell r="AE205">
            <v>1.6936227809732183</v>
          </cell>
          <cell r="AJ205">
            <v>2.3615851427437113</v>
          </cell>
          <cell r="AO205">
            <v>2.5600455384232306</v>
          </cell>
        </row>
        <row r="206">
          <cell r="Z206">
            <v>1.2528523958045914</v>
          </cell>
          <cell r="AE206">
            <v>1.6923013536002673</v>
          </cell>
          <cell r="AJ206">
            <v>2.3518957659875173</v>
          </cell>
          <cell r="AO206">
            <v>2.5455397005697042</v>
          </cell>
        </row>
        <row r="207">
          <cell r="Z207">
            <v>1.2529116713796542</v>
          </cell>
          <cell r="AE207">
            <v>1.6909952362392351</v>
          </cell>
          <cell r="AJ207">
            <v>2.3423186500158826</v>
          </cell>
          <cell r="AO207">
            <v>2.5312019268527144</v>
          </cell>
        </row>
        <row r="208">
          <cell r="Z208">
            <v>1.2529702641454536</v>
          </cell>
          <cell r="AE208">
            <v>1.6897041643506903</v>
          </cell>
          <cell r="AJ208">
            <v>2.3328518550913113</v>
          </cell>
          <cell r="AO208">
            <v>2.5170293133169017</v>
          </cell>
        </row>
        <row r="209">
          <cell r="Z209">
            <v>1.2530281858325856</v>
          </cell>
          <cell r="AE209">
            <v>1.6884278794548826</v>
          </cell>
          <cell r="AJ209">
            <v>2.3234934859089758</v>
          </cell>
          <cell r="AO209">
            <v>2.5030190225264626</v>
          </cell>
        </row>
        <row r="210">
          <cell r="Z210">
            <v>1.2530854479044695</v>
          </cell>
          <cell r="AE210">
            <v>1.6871661289592248</v>
          </cell>
          <cell r="AJ210">
            <v>2.314241690331714</v>
          </cell>
          <cell r="AO210">
            <v>2.4891682816713341</v>
          </cell>
        </row>
        <row r="211">
          <cell r="Z211">
            <v>1.2531420615649107</v>
          </cell>
          <cell r="AE211">
            <v>1.6859186659916328</v>
          </cell>
          <cell r="AJ211">
            <v>2.3050946581679956</v>
          </cell>
          <cell r="AO211">
            <v>2.4754743807377082</v>
          </cell>
        </row>
        <row r="212">
          <cell r="Z212">
            <v>1.2531980377654088</v>
          </cell>
          <cell r="AE212">
            <v>1.6846852492394939</v>
          </cell>
          <cell r="AJ212">
            <v>2.296050619991171</v>
          </cell>
          <cell r="AO212">
            <v>2.4619346707403387</v>
          </cell>
        </row>
        <row r="213">
          <cell r="Z213">
            <v>1.2533027362912081</v>
          </cell>
          <cell r="AE213">
            <v>1.6832889192506488</v>
          </cell>
          <cell r="AJ213">
            <v>2.2871066024216025</v>
          </cell>
          <cell r="AO213">
            <v>2.4485452306578419</v>
          </cell>
        </row>
        <row r="214">
          <cell r="Z214">
            <v>1.2534005120450391</v>
          </cell>
          <cell r="AE214">
            <v>1.6817886236072428</v>
          </cell>
          <cell r="AJ214">
            <v>2.2782439789270104</v>
          </cell>
          <cell r="AO214">
            <v>2.435285432057781</v>
          </cell>
        </row>
        <row r="215">
          <cell r="Z215">
            <v>1.2534972035067475</v>
          </cell>
          <cell r="AE215">
            <v>1.6803049656136004</v>
          </cell>
          <cell r="AJ215">
            <v>2.2694796382117755</v>
          </cell>
          <cell r="AO215">
            <v>2.4221726790657088</v>
          </cell>
        </row>
        <row r="216">
          <cell r="Z216">
            <v>1.2535928286133939</v>
          </cell>
          <cell r="AE216">
            <v>1.6788376700389769</v>
          </cell>
          <cell r="AJ216">
            <v>2.2608119544187031</v>
          </cell>
          <cell r="AO216">
            <v>2.4092045391582326</v>
          </cell>
        </row>
        <row r="217">
          <cell r="Z217">
            <v>1.2536874049085731</v>
          </cell>
          <cell r="AE217">
            <v>1.6773864676900612</v>
          </cell>
          <cell r="AJ217">
            <v>2.2522393373552374</v>
          </cell>
          <cell r="AO217">
            <v>2.3963786331715511</v>
          </cell>
        </row>
        <row r="218">
          <cell r="Z218">
            <v>1.253780949553144</v>
          </cell>
          <cell r="AE218">
            <v>1.6759510952463341</v>
          </cell>
          <cell r="AJ218">
            <v>2.2437602315208824</v>
          </cell>
          <cell r="AO218">
            <v>2.3836926338463229</v>
          </cell>
        </row>
        <row r="219">
          <cell r="Z219">
            <v>1.2538734793356112</v>
          </cell>
          <cell r="AE219">
            <v>1.6745312951007851</v>
          </cell>
          <cell r="AJ219">
            <v>2.2353731151662672</v>
          </cell>
          <cell r="AO219">
            <v>2.3711442644198963</v>
          </cell>
        </row>
        <row r="220">
          <cell r="Z220">
            <v>1.253965010682168</v>
          </cell>
          <cell r="AE220">
            <v>1.6731268152057812</v>
          </cell>
          <cell r="AJ220">
            <v>2.2270764993826724</v>
          </cell>
          <cell r="AO220">
            <v>2.3587312972641006</v>
          </cell>
        </row>
        <row r="221">
          <cell r="Z221">
            <v>1.25405555966642</v>
          </cell>
          <cell r="AE221">
            <v>1.6717374089239054</v>
          </cell>
          <cell r="AJ221">
            <v>2.2188689272208739</v>
          </cell>
          <cell r="AO221">
            <v>2.3464515525669105</v>
          </cell>
        </row>
        <row r="222">
          <cell r="Z222">
            <v>1.2541451420187928</v>
          </cell>
          <cell r="AE222">
            <v>1.6703628348835653</v>
          </cell>
          <cell r="AJ222">
            <v>2.2107489728382057</v>
          </cell>
          <cell r="AO222">
            <v>2.3343028970563204</v>
          </cell>
        </row>
        <row r="223">
          <cell r="Z223">
            <v>1.254233773135643</v>
          </cell>
          <cell r="AE223">
            <v>1.6690028568392059</v>
          </cell>
          <cell r="AJ223">
            <v>2.2013958583135449</v>
          </cell>
          <cell r="AO223">
            <v>2.3222832427648732</v>
          </cell>
        </row>
        <row r="224">
          <cell r="Z224">
            <v>1.2543214680880808</v>
          </cell>
          <cell r="AE224">
            <v>1.6676572435359511</v>
          </cell>
          <cell r="AJ224">
            <v>2.1919118360649881</v>
          </cell>
          <cell r="AO224">
            <v>2.3103905458333447</v>
          </cell>
        </row>
        <row r="225">
          <cell r="Z225">
            <v>1.2544082416305107</v>
          </cell>
          <cell r="AE225">
            <v>1.6663257685785089</v>
          </cell>
          <cell r="AJ225">
            <v>2.1825274623454112</v>
          </cell>
          <cell r="AO225">
            <v>2.2986228053521267</v>
          </cell>
        </row>
        <row r="226">
          <cell r="Z226">
            <v>1.2544941082089109</v>
          </cell>
          <cell r="AE226">
            <v>1.6650082103041921</v>
          </cell>
          <cell r="AJ226">
            <v>2.1732411748531817</v>
          </cell>
          <cell r="AO226">
            <v>2.2869780622389468</v>
          </cell>
        </row>
        <row r="227">
          <cell r="Z227">
            <v>1.2545790819688465</v>
          </cell>
          <cell r="AE227">
            <v>1.6637043516598946</v>
          </cell>
          <cell r="AJ227">
            <v>2.1640514437754796</v>
          </cell>
          <cell r="AO227">
            <v>2.2754543981515938</v>
          </cell>
        </row>
        <row r="228">
          <cell r="Z228">
            <v>1.2539593981405774</v>
          </cell>
          <cell r="AE228">
            <v>1.6624432052833629</v>
          </cell>
          <cell r="AJ228">
            <v>2.1548818444484237</v>
          </cell>
          <cell r="AO228">
            <v>2.2639712148335684</v>
          </cell>
        </row>
        <row r="229">
          <cell r="Z229">
            <v>1.25301678618711</v>
          </cell>
          <cell r="AE229">
            <v>1.6609473031801776</v>
          </cell>
          <cell r="AJ229">
            <v>2.1453477987337113</v>
          </cell>
          <cell r="AO229">
            <v>2.2521246852595294</v>
          </cell>
        </row>
        <row r="230">
          <cell r="Z230">
            <v>1.2520842859701162</v>
          </cell>
          <cell r="AE230">
            <v>1.6594674481553287</v>
          </cell>
          <cell r="AJ230">
            <v>2.1359160281465757</v>
          </cell>
          <cell r="AO230">
            <v>2.2404052376567525</v>
          </cell>
        </row>
        <row r="231">
          <cell r="Z231">
            <v>1.2511617356493205</v>
          </cell>
          <cell r="AE231">
            <v>1.6580033833722585</v>
          </cell>
          <cell r="AJ231">
            <v>2.1265848957540414</v>
          </cell>
          <cell r="AO231">
            <v>2.2288108380539864</v>
          </cell>
        </row>
        <row r="232">
          <cell r="Z232">
            <v>1.2502489768198317</v>
          </cell>
          <cell r="AE232">
            <v>1.6565548574462816</v>
          </cell>
          <cell r="AJ232">
            <v>2.1173527993703241</v>
          </cell>
          <cell r="AO232">
            <v>2.2173394956551009</v>
          </cell>
        </row>
        <row r="233">
          <cell r="Z233">
            <v>1.2493458544214702</v>
          </cell>
          <cell r="AE233">
            <v>1.6551216243006874</v>
          </cell>
          <cell r="AJ233">
            <v>2.1082181706397156</v>
          </cell>
          <cell r="AO233">
            <v>2.2059892616995387</v>
          </cell>
        </row>
        <row r="234">
          <cell r="Z234">
            <v>1.2484522166509542</v>
          </cell>
          <cell r="AE234">
            <v>1.6537034430273827</v>
          </cell>
          <cell r="AJ234">
            <v>2.0991794741483836</v>
          </cell>
          <cell r="AO234">
            <v>2.1947582283586686</v>
          </cell>
        </row>
        <row r="235">
          <cell r="Z235">
            <v>1.2475679148768342</v>
          </cell>
          <cell r="AE235">
            <v>1.6523000777518944</v>
          </cell>
          <cell r="AJ235">
            <v>2.0902352065639884</v>
          </cell>
          <cell r="AO235">
            <v>2.1836445276667216</v>
          </cell>
        </row>
        <row r="236">
          <cell r="Z236">
            <v>1.2466928035570826</v>
          </cell>
          <cell r="AE236">
            <v>1.6509112975025855</v>
          </cell>
          <cell r="AJ236">
            <v>2.0813838958021362</v>
          </cell>
          <cell r="AO236">
            <v>2.1726463304850698</v>
          </cell>
        </row>
        <row r="237">
          <cell r="Z237">
            <v>1.2458267401592378</v>
          </cell>
          <cell r="AE237">
            <v>1.6495368760839284</v>
          </cell>
          <cell r="AJ237">
            <v>2.0726241002186865</v>
          </cell>
          <cell r="AO237">
            <v>2.1617618454986252</v>
          </cell>
        </row>
        <row r="238">
          <cell r="Z238">
            <v>1.2449695850830145</v>
          </cell>
          <cell r="AE238">
            <v>1.6481765919536868</v>
          </cell>
          <cell r="AJ238">
            <v>2.0639544078269805</v>
          </cell>
          <cell r="AO238">
            <v>2.1509893182432043</v>
          </cell>
        </row>
        <row r="239">
          <cell r="Z239">
            <v>1.2441212015852885</v>
          </cell>
          <cell r="AE239">
            <v>1.6468302281038674</v>
          </cell>
          <cell r="AJ239">
            <v>2.0553734355391007</v>
          </cell>
          <cell r="AO239">
            <v>2.1403270301627622</v>
          </cell>
        </row>
        <row r="240">
          <cell r="Z240">
            <v>1.2432814557073715</v>
          </cell>
          <cell r="AE240">
            <v>1.6454975719453109</v>
          </cell>
          <cell r="AJ240">
            <v>2.0468798284303085</v>
          </cell>
          <cell r="AO240">
            <v>2.1297732976954111</v>
          </cell>
        </row>
        <row r="241">
          <cell r="Z241">
            <v>1.2424502162044981</v>
          </cell>
          <cell r="AE241">
            <v>1.6441784151957866</v>
          </cell>
          <cell r="AJ241">
            <v>2.0384722590258306</v>
          </cell>
          <cell r="AO241">
            <v>2.1193264713872226</v>
          </cell>
        </row>
        <row r="242">
          <cell r="Z242">
            <v>1.2416273544774454</v>
          </cell>
          <cell r="AE242">
            <v>1.6428725537714741</v>
          </cell>
          <cell r="AJ242">
            <v>2.0301494266092135</v>
          </cell>
          <cell r="AO242">
            <v>2.1089849350328218</v>
          </cell>
        </row>
        <row r="243">
          <cell r="Z243">
            <v>1.2407175812156217</v>
          </cell>
          <cell r="AE243">
            <v>1.6415797876817058</v>
          </cell>
          <cell r="AJ243">
            <v>2.021910056551484</v>
          </cell>
          <cell r="AO243">
            <v>2.0987471048418342</v>
          </cell>
        </row>
        <row r="244">
          <cell r="Z244">
            <v>1.2397648672766872</v>
          </cell>
          <cell r="AE244">
            <v>1.6373755025035657</v>
          </cell>
          <cell r="AJ244">
            <v>2.0137546072162715</v>
          </cell>
          <cell r="AO244">
            <v>2.0886131996622388</v>
          </cell>
        </row>
        <row r="245">
          <cell r="Z245">
            <v>1.2388278467717564</v>
          </cell>
          <cell r="AE245">
            <v>1.6326233928906175</v>
          </cell>
          <cell r="AJ245">
            <v>2.0056902122304083</v>
          </cell>
          <cell r="AO245">
            <v>2.0785903556952414</v>
          </cell>
        </row>
        <row r="246">
          <cell r="Z246">
            <v>1.2379000727261815</v>
          </cell>
          <cell r="AE246">
            <v>1.6279181767961761</v>
          </cell>
          <cell r="AJ246">
            <v>1.9977053961865991</v>
          </cell>
          <cell r="AO246">
            <v>2.068666416521554</v>
          </cell>
        </row>
        <row r="247">
          <cell r="Z247">
            <v>1.236981408946717</v>
          </cell>
          <cell r="AE247">
            <v>1.6232591635147287</v>
          </cell>
          <cell r="AJ247">
            <v>1.9897989869481421</v>
          </cell>
          <cell r="AO247">
            <v>2.0588399253495315</v>
          </cell>
        </row>
        <row r="248">
          <cell r="Z248">
            <v>1.2360717219017459</v>
          </cell>
          <cell r="AE248">
            <v>1.6186456758392356</v>
          </cell>
          <cell r="AJ248">
            <v>1.9819698352854342</v>
          </cell>
          <cell r="AO248">
            <v>2.0491094538576409</v>
          </cell>
        </row>
        <row r="249">
          <cell r="Z249">
            <v>1.2351708806565749</v>
          </cell>
          <cell r="AE249">
            <v>1.6140770497329862</v>
          </cell>
          <cell r="AJ249">
            <v>1.974216814319097</v>
          </cell>
          <cell r="AO249">
            <v>2.0394736015023573</v>
          </cell>
        </row>
        <row r="250">
          <cell r="Z250">
            <v>1.2342787568106086</v>
          </cell>
          <cell r="AE250">
            <v>1.6095526340109731</v>
          </cell>
          <cell r="AJ250">
            <v>1.9665388189792712</v>
          </cell>
          <cell r="AO250">
            <v>2.0299309948461457</v>
          </cell>
        </row>
        <row r="251">
          <cell r="Z251">
            <v>1.2333952244363389</v>
          </cell>
          <cell r="AE251">
            <v>1.6050717900304792</v>
          </cell>
          <cell r="AJ251">
            <v>1.9583312821451355</v>
          </cell>
          <cell r="AO251">
            <v>2.0204172156265892</v>
          </cell>
        </row>
        <row r="252">
          <cell r="Z252">
            <v>1.2325201600200884</v>
          </cell>
          <cell r="AE252">
            <v>1.6006338913905562</v>
          </cell>
          <cell r="AJ252">
            <v>1.9493125553924646</v>
          </cell>
          <cell r="AO252">
            <v>2.0109016181234041</v>
          </cell>
        </row>
        <row r="253">
          <cell r="Z253">
            <v>1.2316534424044507</v>
          </cell>
          <cell r="AE253">
            <v>1.5962383236401052</v>
          </cell>
          <cell r="AJ253">
            <v>1.9403798537512986</v>
          </cell>
          <cell r="AO253">
            <v>2.0014767851326267</v>
          </cell>
        </row>
        <row r="254">
          <cell r="Z254">
            <v>1.2307949527323665</v>
          </cell>
          <cell r="AE254">
            <v>1.5918844839942692</v>
          </cell>
          <cell r="AJ254">
            <v>1.9315319522382932</v>
          </cell>
          <cell r="AO254">
            <v>1.9921414241826285</v>
          </cell>
        </row>
        <row r="255">
          <cell r="Z255">
            <v>1.2299445743927895</v>
          </cell>
          <cell r="AE255">
            <v>1.5875717810588668</v>
          </cell>
          <cell r="AJ255">
            <v>1.9227676490183094</v>
          </cell>
          <cell r="AO255">
            <v>1.9828942672252963</v>
          </cell>
        </row>
        <row r="256">
          <cell r="Z256">
            <v>1.2291021929678818</v>
          </cell>
          <cell r="AE256">
            <v>1.5832996345625969</v>
          </cell>
          <cell r="AJ256">
            <v>1.9140857648602014</v>
          </cell>
          <cell r="AO256">
            <v>1.9737340700618367</v>
          </cell>
        </row>
        <row r="257">
          <cell r="Z257">
            <v>1.2282676961816938</v>
          </cell>
          <cell r="AE257">
            <v>1.5790674750967679</v>
          </cell>
          <cell r="AJ257">
            <v>1.9054851426078874</v>
          </cell>
          <cell r="AO257">
            <v>1.9646596117847051</v>
          </cell>
        </row>
        <row r="258">
          <cell r="Z258">
            <v>1.2274409738502778</v>
          </cell>
          <cell r="AE258">
            <v>1.5748747438622974</v>
          </cell>
          <cell r="AJ258">
            <v>1.8969646466662002</v>
          </cell>
          <cell r="AO258">
            <v>1.9556696942351341</v>
          </cell>
        </row>
        <row r="259">
          <cell r="Z259">
            <v>1.2266219178331876</v>
          </cell>
          <cell r="AE259">
            <v>1.5707208924237475</v>
          </cell>
          <cell r="AJ259">
            <v>1.8885231625010466</v>
          </cell>
          <cell r="AO259">
            <v>1.946763141475752</v>
          </cell>
        </row>
        <row r="260">
          <cell r="Z260">
            <v>1.2256476204997966</v>
          </cell>
          <cell r="AE260">
            <v>1.5665838496387081</v>
          </cell>
          <cell r="AJ260">
            <v>1.880159596153401</v>
          </cell>
          <cell r="AO260">
            <v>1.9379387992778014</v>
          </cell>
        </row>
        <row r="261">
          <cell r="Z261">
            <v>1.2246534339067667</v>
          </cell>
          <cell r="AE261">
            <v>1.5622432653788536</v>
          </cell>
          <cell r="AJ261">
            <v>1.871872873766705</v>
          </cell>
          <cell r="AO261">
            <v>1.9291955346225014</v>
          </cell>
        </row>
        <row r="262">
          <cell r="Z262">
            <v>1.2244211862156593</v>
          </cell>
          <cell r="AE262">
            <v>1.5589008837118425</v>
          </cell>
          <cell r="AJ262">
            <v>1.864808535071363</v>
          </cell>
          <cell r="AO262">
            <v>1.9217138178743032</v>
          </cell>
        </row>
        <row r="263">
          <cell r="Z263">
            <v>1.2241907709194579</v>
          </cell>
          <cell r="AE263">
            <v>1.5555848728694885</v>
          </cell>
          <cell r="AJ263">
            <v>1.8577999328105801</v>
          </cell>
          <cell r="AO263">
            <v>1.9142911306027355</v>
          </cell>
        </row>
        <row r="264">
          <cell r="Z264">
            <v>1.2239621664174476</v>
          </cell>
          <cell r="AE264">
            <v>1.5522949219861273</v>
          </cell>
          <cell r="AJ264">
            <v>1.8508464099497735</v>
          </cell>
          <cell r="AO264">
            <v>1.9069267769540383</v>
          </cell>
        </row>
        <row r="265">
          <cell r="Z265">
            <v>1.2237353514470968</v>
          </cell>
          <cell r="AE265">
            <v>1.5490307250630497</v>
          </cell>
          <cell r="AJ265">
            <v>1.8439473197409844</v>
          </cell>
          <cell r="AO265">
            <v>1.8996200719688339</v>
          </cell>
        </row>
        <row r="266">
          <cell r="Z266">
            <v>1.2235103050774667</v>
          </cell>
          <cell r="AE266">
            <v>1.5457919808736262</v>
          </cell>
          <cell r="AJ266">
            <v>1.8371020255223505</v>
          </cell>
          <cell r="AO266">
            <v>1.8923703413697521</v>
          </cell>
        </row>
        <row r="267">
          <cell r="Z267">
            <v>1.2232870067027692</v>
          </cell>
          <cell r="AE267">
            <v>1.5425783928706418</v>
          </cell>
          <cell r="AJ267">
            <v>1.8303099005222538</v>
          </cell>
          <cell r="AO267">
            <v>1.8851769213540068</v>
          </cell>
        </row>
        <row r="268">
          <cell r="Z268">
            <v>1.2230654360360798</v>
          </cell>
          <cell r="AE268">
            <v>1.5393896690957809</v>
          </cell>
          <cell r="AJ268">
            <v>1.8235703276680117</v>
          </cell>
          <cell r="AO268">
            <v>1.8780391583907829</v>
          </cell>
        </row>
        <row r="269">
          <cell r="Z269">
            <v>1.2228455731031929</v>
          </cell>
          <cell r="AE269">
            <v>1.5362255220912091</v>
          </cell>
          <cell r="AJ269">
            <v>1.8168826993989946</v>
          </cell>
          <cell r="AO269">
            <v>1.8709564090233131</v>
          </cell>
        </row>
        <row r="270">
          <cell r="Z270">
            <v>1.2226273982366205</v>
          </cell>
          <cell r="AE270">
            <v>1.5330856688131851</v>
          </cell>
          <cell r="AJ270">
            <v>1.8102464174840465</v>
          </cell>
          <cell r="AO270">
            <v>1.8639280396755109</v>
          </cell>
        </row>
        <row r="271">
          <cell r="Z271">
            <v>1.2224108920697232</v>
          </cell>
          <cell r="AE271">
            <v>1.5299698305476597</v>
          </cell>
          <cell r="AJ271">
            <v>1.8036608928430911</v>
          </cell>
          <cell r="AO271">
            <v>1.8569534264630396</v>
          </cell>
        </row>
        <row r="272">
          <cell r="Z272">
            <v>1.2221960355309858</v>
          </cell>
          <cell r="AE272">
            <v>1.5268777328278031</v>
          </cell>
          <cell r="AJ272">
            <v>1.7971255453728263</v>
          </cell>
          <cell r="AO272">
            <v>1.850031955008703</v>
          </cell>
        </row>
        <row r="273">
          <cell r="Z273">
            <v>1.2219828098384113</v>
          </cell>
          <cell r="AE273">
            <v>1.5238091053534093</v>
          </cell>
          <cell r="AJ273">
            <v>1.7906398037763749</v>
          </cell>
          <cell r="AO273">
            <v>1.8431630202620366</v>
          </cell>
        </row>
        <row r="274">
          <cell r="Z274">
            <v>1.2217711964940523</v>
          </cell>
          <cell r="AE274">
            <v>1.5207636819121284</v>
          </cell>
          <cell r="AJ274">
            <v>1.784203105396809</v>
          </cell>
          <cell r="AO274">
            <v>1.8363460263229932</v>
          </cell>
        </row>
        <row r="275">
          <cell r="Z275">
            <v>1.2215611772786579</v>
          </cell>
          <cell r="AE275">
            <v>1.5177412003024813</v>
          </cell>
          <cell r="AJ275">
            <v>1.7778148960544322</v>
          </cell>
          <cell r="AO275">
            <v>1.8295803862696125</v>
          </cell>
        </row>
        <row r="276">
          <cell r="Z276">
            <v>1.2213527342464472</v>
          </cell>
          <cell r="AE276">
            <v>1.5147414022586059</v>
          </cell>
          <cell r="AJ276">
            <v>1.7714746298877289</v>
          </cell>
          <cell r="AO276">
            <v>1.8228655219895715</v>
          </cell>
        </row>
        <row r="277">
          <cell r="Z277">
            <v>1.2211458497199961</v>
          </cell>
          <cell r="AE277">
            <v>1.5117640333766902</v>
          </cell>
          <cell r="AJ277">
            <v>1.7651817691978742</v>
          </cell>
          <cell r="AO277">
            <v>1.816200864015513</v>
          </cell>
        </row>
        <row r="278">
          <cell r="Z278">
            <v>1.2208086417549244</v>
          </cell>
          <cell r="AE278">
            <v>1.5087875571381031</v>
          </cell>
          <cell r="AJ278">
            <v>1.758935784296729</v>
          </cell>
          <cell r="AO278">
            <v>1.8095858513640524</v>
          </cell>
        </row>
        <row r="279">
          <cell r="Z279">
            <v>1.2203199007555789</v>
          </cell>
          <cell r="AE279">
            <v>1.505671610662334</v>
          </cell>
          <cell r="AJ279">
            <v>1.75273615335821</v>
          </cell>
          <cell r="AO279">
            <v>1.8030199313783717</v>
          </cell>
        </row>
        <row r="280">
          <cell r="Z280">
            <v>1.219884158933491</v>
          </cell>
          <cell r="AE280">
            <v>1.5026395358170728</v>
          </cell>
          <cell r="AJ280">
            <v>1.7466530732794177</v>
          </cell>
          <cell r="AO280">
            <v>1.7965752916176538</v>
          </cell>
        </row>
        <row r="281">
          <cell r="Z281">
            <v>1.2194809820322174</v>
          </cell>
          <cell r="AE281">
            <v>1.4996656969873132</v>
          </cell>
          <cell r="AJ281">
            <v>1.7406562687580212</v>
          </cell>
          <cell r="AO281">
            <v>1.7902207564903794</v>
          </cell>
        </row>
        <row r="282">
          <cell r="Z282">
            <v>1.2190807130517429</v>
          </cell>
          <cell r="AE282">
            <v>1.4967133070246874</v>
          </cell>
          <cell r="AJ282">
            <v>1.7347027162992839</v>
          </cell>
          <cell r="AO282">
            <v>1.7839120535643243</v>
          </cell>
        </row>
        <row r="283">
          <cell r="Z283">
            <v>1.2186833206449652</v>
          </cell>
          <cell r="AE283">
            <v>1.4937821347125002</v>
          </cell>
          <cell r="AJ283">
            <v>1.7287919496501924</v>
          </cell>
          <cell r="AO283">
            <v>1.7776486887728327</v>
          </cell>
        </row>
        <row r="284">
          <cell r="Z284">
            <v>1.2182887739137267</v>
          </cell>
          <cell r="AE284">
            <v>1.4908719521454834</v>
          </cell>
          <cell r="AJ284">
            <v>1.7229235092352868</v>
          </cell>
          <cell r="AO284">
            <v>1.7714301751251429</v>
          </cell>
        </row>
        <row r="285">
          <cell r="Z285">
            <v>1.2178970424008075</v>
          </cell>
          <cell r="AE285">
            <v>1.4879825346707234</v>
          </cell>
          <cell r="AJ285">
            <v>1.7170969420375466</v>
          </cell>
          <cell r="AO285">
            <v>1.7652560325801663</v>
          </cell>
        </row>
        <row r="286">
          <cell r="Z286">
            <v>1.2175080960820852</v>
          </cell>
          <cell r="AE286">
            <v>1.4851136608298519</v>
          </cell>
          <cell r="AJ286">
            <v>1.7113118014818134</v>
          </cell>
          <cell r="AO286">
            <v>1.7591257879229565</v>
          </cell>
        </row>
        <row r="287">
          <cell r="Z287">
            <v>1.2171219053588664</v>
          </cell>
          <cell r="AE287">
            <v>1.4822651123024639</v>
          </cell>
          <cell r="AJ287">
            <v>1.7055676473206953</v>
          </cell>
          <cell r="AO287">
            <v>1.7530389746438064</v>
          </cell>
        </row>
        <row r="288">
          <cell r="Z288">
            <v>1.2167384410503774</v>
          </cell>
          <cell r="AE288">
            <v>1.4794366738507354</v>
          </cell>
          <cell r="AJ288">
            <v>1.6998640455228835</v>
          </cell>
          <cell r="AO288">
            <v>1.7469951328199047</v>
          </cell>
        </row>
        <row r="289">
          <cell r="Z289">
            <v>1.2163576743864135</v>
          </cell>
          <cell r="AE289">
            <v>1.4766281332652076</v>
          </cell>
          <cell r="AJ289">
            <v>1.6942005681638292</v>
          </cell>
          <cell r="AO289">
            <v>1.7409938089994892</v>
          </cell>
        </row>
        <row r="290">
          <cell r="Z290">
            <v>1.2159795770001431</v>
          </cell>
          <cell r="AE290">
            <v>1.4738392813117136</v>
          </cell>
          <cell r="AJ290">
            <v>1.688576793318717</v>
          </cell>
          <cell r="AO290">
            <v>1.735034556088437</v>
          </cell>
        </row>
        <row r="291">
          <cell r="Z291">
            <v>1.2156041209210651</v>
          </cell>
          <cell r="AE291">
            <v>1.4710699116794168</v>
          </cell>
          <cell r="AJ291">
            <v>1.6829923049576856</v>
          </cell>
          <cell r="AO291">
            <v>1.7291169332392331</v>
          </cell>
        </row>
        <row r="292">
          <cell r="Z292">
            <v>1.2152312785681099</v>
          </cell>
          <cell r="AE292">
            <v>1.4683198209299346</v>
          </cell>
          <cell r="AJ292">
            <v>1.6774466928432321</v>
          </cell>
          <cell r="AO292">
            <v>1.7232405057422555</v>
          </cell>
        </row>
        <row r="293">
          <cell r="Z293">
            <v>1.214861022742884</v>
          </cell>
          <cell r="AE293">
            <v>1.4655888084475184</v>
          </cell>
          <cell r="AJ293">
            <v>1.671939552429752</v>
          </cell>
          <cell r="AO293">
            <v>1.7174048449193242</v>
          </cell>
        </row>
        <row r="294">
          <cell r="Z294">
            <v>1.2144933266230595</v>
          </cell>
          <cell r="AE294">
            <v>1.4628766763902712</v>
          </cell>
          <cell r="AJ294">
            <v>1.666470484765167</v>
          </cell>
          <cell r="AO294">
            <v>1.7116095280194579</v>
          </cell>
        </row>
        <row r="295">
          <cell r="Z295">
            <v>1.2141281637558936</v>
          </cell>
          <cell r="AE295">
            <v>1.4601832296423702</v>
          </cell>
          <cell r="AJ295">
            <v>1.6610390963945805</v>
          </cell>
          <cell r="AO295">
            <v>1.7058541381167835</v>
          </cell>
        </row>
        <row r="296">
          <cell r="Z296">
            <v>1.2137655080518861</v>
          </cell>
          <cell r="AE296">
            <v>1.4575082757672755</v>
          </cell>
          <cell r="AJ296">
            <v>1.6556449992659235</v>
          </cell>
          <cell r="AO296">
            <v>1.7001382640105525</v>
          </cell>
        </row>
        <row r="297">
          <cell r="Z297">
            <v>1.2134053337785662</v>
          </cell>
          <cell r="AE297">
            <v>1.454851624961897</v>
          </cell>
          <cell r="AJ297">
            <v>1.6502878106375289</v>
          </cell>
          <cell r="AO297">
            <v>1.6944615001272041</v>
          </cell>
        </row>
        <row r="298">
          <cell r="Z298">
            <v>1.2117043866591164</v>
          </cell>
          <cell r="AE298">
            <v>1.4522130900117018</v>
          </cell>
          <cell r="AJ298">
            <v>1.6449671529876073</v>
          </cell>
          <cell r="AO298">
            <v>1.6888234464244374</v>
          </cell>
        </row>
        <row r="299">
          <cell r="Z299">
            <v>1.2095459448350392</v>
          </cell>
          <cell r="AE299">
            <v>1.4491869155749653</v>
          </cell>
          <cell r="AJ299">
            <v>1.6396826539255589</v>
          </cell>
          <cell r="AO299">
            <v>1.6832237082972366</v>
          </cell>
        </row>
        <row r="300">
          <cell r="Z300">
            <v>1.2074437631319916</v>
          </cell>
          <cell r="AE300">
            <v>1.4462189277736728</v>
          </cell>
          <cell r="AJ300">
            <v>1.6344903149829295</v>
          </cell>
          <cell r="AO300">
            <v>1.6777197562229453</v>
          </cell>
        </row>
        <row r="301">
          <cell r="Z301">
            <v>1.2053585924043733</v>
          </cell>
          <cell r="AE301">
            <v>1.44327432122183</v>
          </cell>
          <cell r="AJ301">
            <v>1.629336677457152</v>
          </cell>
          <cell r="AO301">
            <v>1.6722566932492779</v>
          </cell>
        </row>
        <row r="302">
          <cell r="Z302">
            <v>1.2032872976824811</v>
          </cell>
          <cell r="AE302">
            <v>1.4403493098891385</v>
          </cell>
          <cell r="AJ302">
            <v>1.6242173353983458</v>
          </cell>
          <cell r="AO302">
            <v>1.6668299848494117</v>
          </cell>
        </row>
        <row r="303">
          <cell r="Z303">
            <v>1.2012297409164625</v>
          </cell>
          <cell r="AE303">
            <v>1.4374436988263326</v>
          </cell>
          <cell r="AJ303">
            <v>1.619131947607158</v>
          </cell>
          <cell r="AO303">
            <v>1.6614392693383153</v>
          </cell>
        </row>
        <row r="304">
          <cell r="Z304">
            <v>1.1991857858816553</v>
          </cell>
          <cell r="AE304">
            <v>1.434557295661619</v>
          </cell>
          <cell r="AJ304">
            <v>1.6140801773953171</v>
          </cell>
          <cell r="AO304">
            <v>1.6560841898128844</v>
          </cell>
        </row>
        <row r="305">
          <cell r="Z305">
            <v>1.1971552981485238</v>
          </cell>
          <cell r="AE305">
            <v>1.431689910558221</v>
          </cell>
          <cell r="AJ305">
            <v>1.6090616925113241</v>
          </cell>
          <cell r="AO305">
            <v>1.6507643940731724</v>
          </cell>
        </row>
        <row r="306">
          <cell r="Z306">
            <v>1.1951381450531864</v>
          </cell>
          <cell r="AE306">
            <v>1.4288413561727555</v>
          </cell>
          <cell r="AJ306">
            <v>1.6040761650676103</v>
          </cell>
          <cell r="AO306">
            <v>1.645479534545174</v>
          </cell>
        </row>
        <row r="307">
          <cell r="Z307">
            <v>1.1931341956685209</v>
          </cell>
          <cell r="AE307">
            <v>1.426011447614435</v>
          </cell>
          <cell r="AJ307">
            <v>1.5991232714691241</v>
          </cell>
          <cell r="AO307">
            <v>1.6402292682051252</v>
          </cell>
        </row>
        <row r="308">
          <cell r="Z308">
            <v>1.1911433207758377</v>
          </cell>
          <cell r="AE308">
            <v>1.4232000024050586</v>
          </cell>
          <cell r="AJ308">
            <v>1.5942026923433177</v>
          </cell>
          <cell r="AO308">
            <v>1.6350132565052848</v>
          </cell>
        </row>
        <row r="309">
          <cell r="Z309">
            <v>1.1891653928371033</v>
          </cell>
          <cell r="AE309">
            <v>1.4204068404397927</v>
          </cell>
          <cell r="AJ309">
            <v>1.5893141124714967</v>
          </cell>
          <cell r="AO309">
            <v>1.6298311653011635</v>
          </cell>
        </row>
        <row r="310">
          <cell r="Z310">
            <v>1.1872002859677058</v>
          </cell>
          <cell r="AE310">
            <v>1.4176317839487071</v>
          </cell>
          <cell r="AJ310">
            <v>1.5844572207215062</v>
          </cell>
          <cell r="AO310">
            <v>1.6246826647801689</v>
          </cell>
        </row>
        <row r="311">
          <cell r="Z311">
            <v>1.1852478759097467</v>
          </cell>
          <cell r="AE311">
            <v>1.4148746574590616</v>
          </cell>
          <cell r="AJ311">
            <v>1.579631709981723</v>
          </cell>
          <cell r="AO311">
            <v>1.6195674293916329</v>
          </cell>
        </row>
        <row r="312">
          <cell r="Z312">
            <v>1.1833080400058498</v>
          </cell>
          <cell r="AE312">
            <v>1.4121352877583184</v>
          </cell>
          <cell r="AJ312">
            <v>1.5748372770963195</v>
          </cell>
          <cell r="AO312">
            <v>1.614485137778191</v>
          </cell>
        </row>
        <row r="313">
          <cell r="Z313">
            <v>1.1813806571734746</v>
          </cell>
          <cell r="AE313">
            <v>1.4094135038578683</v>
          </cell>
          <cell r="AJ313">
            <v>1.5700736228017793</v>
          </cell>
          <cell r="AO313">
            <v>1.6094354727084832</v>
          </cell>
        </row>
        <row r="314">
          <cell r="Z314">
            <v>1.1794656078797219</v>
          </cell>
          <cell r="AE314">
            <v>1.4067091369574529</v>
          </cell>
          <cell r="AJ314">
            <v>1.5653404516646265</v>
          </cell>
          <cell r="AO314">
            <v>1.6044181210111481</v>
          </cell>
        </row>
        <row r="315">
          <cell r="Z315">
            <v>1.1775627741166217</v>
          </cell>
          <cell r="AE315">
            <v>1.4040220204102669</v>
          </cell>
          <cell r="AJ315">
            <v>1.5606374720203511</v>
          </cell>
          <cell r="AO315">
            <v>1.5994327735100782</v>
          </cell>
        </row>
        <row r="316">
          <cell r="Z316">
            <v>1.1756720393768947</v>
          </cell>
          <cell r="AE316">
            <v>1.4013519896887268</v>
          </cell>
          <cell r="AJ316">
            <v>1.5559643959134943</v>
          </cell>
          <cell r="AO316">
            <v>1.594479124960912</v>
          </cell>
        </row>
        <row r="317">
          <cell r="Z317">
            <v>1.1737932886301701</v>
          </cell>
          <cell r="AE317">
            <v>1.3986988823508908</v>
          </cell>
          <cell r="AJ317">
            <v>1.5513209390388802</v>
          </cell>
          <cell r="AO317">
            <v>1.5895568739887316</v>
          </cell>
        </row>
        <row r="318">
          <cell r="Z318">
            <v>1.1718898784504315</v>
          </cell>
          <cell r="AE318">
            <v>1.3960625380075149</v>
          </cell>
          <cell r="AJ318">
            <v>1.5467068206839538</v>
          </cell>
          <cell r="AO318">
            <v>1.584665723026943</v>
          </cell>
        </row>
        <row r="319">
          <cell r="Z319">
            <v>1.1699193841570554</v>
          </cell>
          <cell r="AE319">
            <v>1.3934427982897306</v>
          </cell>
          <cell r="AJ319">
            <v>1.5421217636722131</v>
          </cell>
          <cell r="AO319">
            <v>1.5798053782573105</v>
          </cell>
        </row>
        <row r="320">
          <cell r="Z320">
            <v>1.1679612617697317</v>
          </cell>
          <cell r="AE320">
            <v>1.3908395068173329</v>
          </cell>
          <cell r="AJ320">
            <v>1.5375654943077066</v>
          </cell>
          <cell r="AO320">
            <v>1.574975549551122</v>
          </cell>
        </row>
        <row r="321">
          <cell r="Z321">
            <v>1.1660465473251771</v>
          </cell>
          <cell r="AE321">
            <v>1.3882895988191728</v>
          </cell>
          <cell r="AJ321">
            <v>1.5330787001688284</v>
          </cell>
          <cell r="AO321">
            <v>1.5702179004734407</v>
          </cell>
        </row>
        <row r="322">
          <cell r="Z322">
            <v>1.1641501630061817</v>
          </cell>
          <cell r="AE322">
            <v>1.3857631850292766</v>
          </cell>
          <cell r="AJ322">
            <v>1.5286281785429052</v>
          </cell>
          <cell r="AO322">
            <v>1.5654984049270961</v>
          </cell>
        </row>
        <row r="323">
          <cell r="Z323">
            <v>1.1622654535006702</v>
          </cell>
          <cell r="AE323">
            <v>1.3829300708826096</v>
          </cell>
          <cell r="AJ323">
            <v>1.5242050559042917</v>
          </cell>
          <cell r="AO323">
            <v>1.560807964266774</v>
          </cell>
        </row>
        <row r="324">
          <cell r="Z324">
            <v>1.1603923113280576</v>
          </cell>
          <cell r="AE324">
            <v>1.3800924344615835</v>
          </cell>
          <cell r="AJ324">
            <v>1.519809080012624</v>
          </cell>
          <cell r="AO324">
            <v>1.5561463110075882</v>
          </cell>
        </row>
        <row r="325">
          <cell r="Z325">
            <v>1.1585306303230385</v>
          </cell>
          <cell r="AE325">
            <v>1.37727216064499</v>
          </cell>
          <cell r="AJ325">
            <v>1.5154400017142973</v>
          </cell>
          <cell r="AO325">
            <v>1.5515131809379625</v>
          </cell>
        </row>
        <row r="326">
          <cell r="Z326">
            <v>1.1566803056155277</v>
          </cell>
          <cell r="AE326">
            <v>1.3744690905643921</v>
          </cell>
          <cell r="AJ326">
            <v>1.511097574895393</v>
          </cell>
          <cell r="AO326">
            <v>1.5469083130697165</v>
          </cell>
        </row>
        <row r="327">
          <cell r="Z327">
            <v>1.1548412336109717</v>
          </cell>
          <cell r="AE327">
            <v>1.3716830672836611</v>
          </cell>
          <cell r="AJ327">
            <v>1.5067815564354627</v>
          </cell>
          <cell r="AO327">
            <v>1.5423314495890552</v>
          </cell>
        </row>
        <row r="328">
          <cell r="Z328">
            <v>1.1530133119710111</v>
          </cell>
          <cell r="AE328">
            <v>1.3689139357696876</v>
          </cell>
          <cell r="AJ328">
            <v>1.5024917061621554</v>
          </cell>
          <cell r="AO328">
            <v>1.5377823358084526</v>
          </cell>
        </row>
        <row r="329">
          <cell r="Z329">
            <v>1.1511964395944989</v>
          </cell>
          <cell r="AE329">
            <v>1.3661615428636242</v>
          </cell>
          <cell r="AJ329">
            <v>1.4982277868066676</v>
          </cell>
          <cell r="AO329">
            <v>1.5332607201194099</v>
          </cell>
        </row>
        <row r="330">
          <cell r="Z330">
            <v>1.1493905165988612</v>
          </cell>
          <cell r="AE330">
            <v>1.3634257372526475</v>
          </cell>
          <cell r="AJ330">
            <v>1.4939895639599947</v>
          </cell>
          <cell r="AO330">
            <v>1.5287663539460652</v>
          </cell>
        </row>
        <row r="331">
          <cell r="Z331">
            <v>1.1475954443017906</v>
          </cell>
          <cell r="AE331">
            <v>1.3607063694422277</v>
          </cell>
          <cell r="AJ331">
            <v>1.4897768060299779</v>
          </cell>
          <cell r="AO331">
            <v>1.5242989916996408</v>
          </cell>
        </row>
        <row r="332">
          <cell r="Z332">
            <v>1.1458111252032732</v>
          </cell>
          <cell r="AE332">
            <v>1.3580032917288989</v>
          </cell>
          <cell r="AJ332">
            <v>1.4855892841991156</v>
          </cell>
          <cell r="AO332">
            <v>1.5198583907337089</v>
          </cell>
        </row>
        <row r="333">
          <cell r="Z333">
            <v>1.1440374629679346</v>
          </cell>
          <cell r="AE333">
            <v>1.3553163581735164</v>
          </cell>
          <cell r="AJ333">
            <v>1.4814267723831356</v>
          </cell>
          <cell r="AO333">
            <v>1.5154443113002565</v>
          </cell>
        </row>
        <row r="334">
          <cell r="Z334">
            <v>1.1422743624077023</v>
          </cell>
          <cell r="AE334">
            <v>1.3526454245749899</v>
          </cell>
          <cell r="AJ334">
            <v>1.4772890471903073</v>
          </cell>
          <cell r="AO334">
            <v>1.5110565165065397</v>
          </cell>
        </row>
        <row r="335">
          <cell r="Z335">
            <v>1.1405217294647758</v>
          </cell>
          <cell r="AE335">
            <v>1.3499903484444891</v>
          </cell>
          <cell r="AJ335">
            <v>1.4731668331062333</v>
          </cell>
          <cell r="AO335">
            <v>1.5066942777369554</v>
          </cell>
        </row>
        <row r="336">
          <cell r="Z336">
            <v>1.138779471194902</v>
          </cell>
          <cell r="AE336">
            <v>1.3473509889801014</v>
          </cell>
          <cell r="AJ336">
            <v>1.4689454882110771</v>
          </cell>
          <cell r="AO336">
            <v>1.5023511143111816</v>
          </cell>
        </row>
        <row r="337">
          <cell r="Z337">
            <v>1.1370474957509427</v>
          </cell>
          <cell r="AE337">
            <v>1.344727207041944</v>
          </cell>
          <cell r="AJ337">
            <v>1.4647490577361497</v>
          </cell>
          <cell r="AO337">
            <v>1.4980335842798358</v>
          </cell>
        </row>
        <row r="338">
          <cell r="Z338">
            <v>1.135325712366736</v>
          </cell>
          <cell r="AE338">
            <v>1.3421188651277114</v>
          </cell>
          <cell r="AJ338">
            <v>1.4605773217626927</v>
          </cell>
          <cell r="AO338">
            <v>1.4937414613777973</v>
          </cell>
        </row>
        <row r="339">
          <cell r="Z339">
            <v>1.1336140313412386</v>
          </cell>
          <cell r="AE339">
            <v>1.3395258273486537</v>
          </cell>
          <cell r="AJ339">
            <v>1.4564300629526417</v>
          </cell>
          <cell r="AO339">
            <v>1.4894745219951135</v>
          </cell>
        </row>
        <row r="340">
          <cell r="Z340">
            <v>1.1318979420511963</v>
          </cell>
          <cell r="AE340">
            <v>1.3369479594059799</v>
          </cell>
          <cell r="AJ340">
            <v>1.4523070665108824</v>
          </cell>
          <cell r="AO340">
            <v>1.4852325451381667</v>
          </cell>
        </row>
        <row r="341">
          <cell r="Z341">
            <v>1.1301314574122936</v>
          </cell>
          <cell r="AE341">
            <v>1.3343851285676698</v>
          </cell>
          <cell r="AJ341">
            <v>1.4482081201481671</v>
          </cell>
          <cell r="AO341">
            <v>1.4810153123915175</v>
          </cell>
        </row>
        <row r="342">
          <cell r="Z342">
            <v>1.1283752469872943</v>
          </cell>
          <cell r="AE342">
            <v>1.3318372036456934</v>
          </cell>
          <cell r="AJ342">
            <v>1.4441330140446784</v>
          </cell>
          <cell r="AO342">
            <v>1.4768226078804199</v>
          </cell>
        </row>
        <row r="343">
          <cell r="Z343">
            <v>1.1269408922855015</v>
          </cell>
          <cell r="AE343">
            <v>1.3296717938559797</v>
          </cell>
          <cell r="AJ343">
            <v>1.4404799251976457</v>
          </cell>
          <cell r="AO343">
            <v>1.4730616135279966</v>
          </cell>
        </row>
        <row r="344">
          <cell r="Z344">
            <v>1.1267124685709331</v>
          </cell>
          <cell r="AE344">
            <v>1.3289312305998164</v>
          </cell>
          <cell r="AJ344">
            <v>1.4383758796846273</v>
          </cell>
          <cell r="AO344">
            <v>1.4708848052807473</v>
          </cell>
        </row>
        <row r="345">
          <cell r="Z345">
            <v>1.1264847541359484</v>
          </cell>
          <cell r="AE345">
            <v>1.3281929668702113</v>
          </cell>
          <cell r="AJ345">
            <v>1.4362783674535351</v>
          </cell>
          <cell r="AO345">
            <v>1.4687147562513427</v>
          </cell>
        </row>
        <row r="346">
          <cell r="Z346">
            <v>1.1262577456820875</v>
          </cell>
          <cell r="AE346">
            <v>1.3274569919733603</v>
          </cell>
          <cell r="AJ346">
            <v>1.4341873581217515</v>
          </cell>
          <cell r="AO346">
            <v>1.4665514350064652</v>
          </cell>
        </row>
        <row r="347">
          <cell r="Z347">
            <v>1.1260314399313105</v>
          </cell>
          <cell r="AE347">
            <v>1.3267232952816645</v>
          </cell>
          <cell r="AJ347">
            <v>1.4321028214947569</v>
          </cell>
          <cell r="AO347">
            <v>1.4643948103073987</v>
          </cell>
        </row>
        <row r="348">
          <cell r="Z348">
            <v>1.1258058336258414</v>
          </cell>
          <cell r="AE348">
            <v>1.3259918662332191</v>
          </cell>
          <cell r="AJ348">
            <v>1.4300247275646776</v>
          </cell>
          <cell r="AO348">
            <v>1.4622448511085284</v>
          </cell>
        </row>
        <row r="349">
          <cell r="Z349">
            <v>1.1255809235280101</v>
          </cell>
          <cell r="AE349">
            <v>1.3252626943313062</v>
          </cell>
          <cell r="AJ349">
            <v>1.4279530465088446</v>
          </cell>
          <cell r="AO349">
            <v>1.4601015265558492</v>
          </cell>
        </row>
        <row r="350">
          <cell r="Z350">
            <v>1.1253567064200982</v>
          </cell>
          <cell r="AE350">
            <v>1.3245357691438913</v>
          </cell>
          <cell r="AJ350">
            <v>1.4258877486883665</v>
          </cell>
          <cell r="AO350">
            <v>1.4579648059854877</v>
          </cell>
        </row>
        <row r="351">
          <cell r="Z351">
            <v>1.1251331791041861</v>
          </cell>
          <cell r="AE351">
            <v>1.3237152171010595</v>
          </cell>
          <cell r="AJ351">
            <v>1.4238288046467185</v>
          </cell>
          <cell r="AO351">
            <v>1.4558346589222455</v>
          </cell>
        </row>
        <row r="352">
          <cell r="Z352">
            <v>1.1249103384019998</v>
          </cell>
          <cell r="AE352">
            <v>1.3220184241990593</v>
          </cell>
          <cell r="AJ352">
            <v>1.4217761851083384</v>
          </cell>
          <cell r="AO352">
            <v>1.4537110550781438</v>
          </cell>
        </row>
        <row r="353">
          <cell r="Z353">
            <v>1.1246881811547613</v>
          </cell>
          <cell r="AE353">
            <v>1.3203268353800346</v>
          </cell>
          <cell r="AJ353">
            <v>1.4197298609772424</v>
          </cell>
          <cell r="AO353">
            <v>1.4515939643509925</v>
          </cell>
        </row>
        <row r="354">
          <cell r="Z354">
            <v>1.1244667042230394</v>
          </cell>
          <cell r="AE354">
            <v>1.3186404267391718</v>
          </cell>
          <cell r="AJ354">
            <v>1.4176898033356484</v>
          </cell>
          <cell r="AO354">
            <v>1.4494833568229664</v>
          </cell>
        </row>
        <row r="355">
          <cell r="Z355">
            <v>1.1242459044866004</v>
          </cell>
          <cell r="AE355">
            <v>1.3169591745178411</v>
          </cell>
          <cell r="AJ355">
            <v>1.4156559834426139</v>
          </cell>
          <cell r="AO355">
            <v>1.4473792027591947</v>
          </cell>
        </row>
        <row r="356">
          <cell r="Z356">
            <v>1.1240257788442629</v>
          </cell>
          <cell r="AE356">
            <v>1.3152830551024823</v>
          </cell>
          <cell r="AJ356">
            <v>1.4136283727326868</v>
          </cell>
          <cell r="AO356">
            <v>1.4452814726063672</v>
          </cell>
        </row>
        <row r="357">
          <cell r="Z357">
            <v>1.1238063242137526</v>
          </cell>
          <cell r="AE357">
            <v>1.3136120450234974</v>
          </cell>
          <cell r="AJ357">
            <v>1.4116069428145683</v>
          </cell>
          <cell r="AO357">
            <v>1.4431901369913478</v>
          </cell>
        </row>
        <row r="358">
          <cell r="Z358">
            <v>1.1235875375315572</v>
          </cell>
          <cell r="AE358">
            <v>1.3119461209541563</v>
          </cell>
          <cell r="AJ358">
            <v>1.4095916654697866</v>
          </cell>
          <cell r="AO358">
            <v>1.4411051667198054</v>
          </cell>
        </row>
        <row r="359">
          <cell r="Z359">
            <v>1.1233694157527863</v>
          </cell>
          <cell r="AE359">
            <v>1.3102852597095112</v>
          </cell>
          <cell r="AJ359">
            <v>1.4075825126513859</v>
          </cell>
          <cell r="AO359">
            <v>1.4390265327748553</v>
          </cell>
        </row>
        <row r="360">
          <cell r="Z360">
            <v>1.1231519558510268</v>
          </cell>
          <cell r="AE360">
            <v>1.3086294382453205</v>
          </cell>
          <cell r="AJ360">
            <v>1.4055794564826221</v>
          </cell>
          <cell r="AO360">
            <v>1.4369542063157124</v>
          </cell>
        </row>
        <row r="361">
          <cell r="Z361">
            <v>1.1229351548182056</v>
          </cell>
          <cell r="AE361">
            <v>1.306978633656984</v>
          </cell>
          <cell r="AJ361">
            <v>1.4035824692556758</v>
          </cell>
          <cell r="AO361">
            <v>1.4348881586763571</v>
          </cell>
        </row>
        <row r="362">
          <cell r="Z362">
            <v>1.1227190096644504</v>
          </cell>
          <cell r="AE362">
            <v>1.3053328231784855</v>
          </cell>
          <cell r="AJ362">
            <v>1.4015915234303753</v>
          </cell>
          <cell r="AO362">
            <v>1.4328283613642145</v>
          </cell>
        </row>
        <row r="363">
          <cell r="Z363">
            <v>1.1225035174179505</v>
          </cell>
          <cell r="AE363">
            <v>1.303691984181347</v>
          </cell>
          <cell r="AJ363">
            <v>1.3996065916329286</v>
          </cell>
          <cell r="AO363">
            <v>1.4307747860588444</v>
          </cell>
        </row>
        <row r="364">
          <cell r="Z364">
            <v>1.1222886751248233</v>
          </cell>
          <cell r="AE364">
            <v>1.3020560941735917</v>
          </cell>
          <cell r="AJ364">
            <v>1.3976276466546698</v>
          </cell>
          <cell r="AO364">
            <v>1.4287274046106422</v>
          </cell>
        </row>
        <row r="365">
          <cell r="Z365">
            <v>1.122006967379767</v>
          </cell>
          <cell r="AE365">
            <v>1.3004251307987162</v>
          </cell>
          <cell r="AJ365">
            <v>1.3956546614508156</v>
          </cell>
          <cell r="AO365">
            <v>1.4266861890395539</v>
          </cell>
        </row>
        <row r="366">
          <cell r="Z366">
            <v>1.121720476579217</v>
          </cell>
          <cell r="AE366">
            <v>1.2987990718346722</v>
          </cell>
          <cell r="AJ366">
            <v>1.3936876091392334</v>
          </cell>
          <cell r="AO366">
            <v>1.4246511115338021</v>
          </cell>
        </row>
      </sheetData>
      <sheetData sheetId="26" refreshError="1"/>
      <sheetData sheetId="27" refreshError="1"/>
      <sheetData sheetId="2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S82"/>
  <sheetViews>
    <sheetView workbookViewId="0">
      <selection activeCell="I38" sqref="I38"/>
    </sheetView>
  </sheetViews>
  <sheetFormatPr defaultColWidth="7.75" defaultRowHeight="11.25" x14ac:dyDescent="0.15"/>
  <cols>
    <col min="1" max="16" width="7.75" style="4"/>
    <col min="17" max="17" width="16.375" style="4" bestFit="1" customWidth="1"/>
    <col min="18" max="16384" width="7.75" style="4"/>
  </cols>
  <sheetData>
    <row r="3" spans="1:19" s="3" customFormat="1" x14ac:dyDescent="0.15">
      <c r="A3" s="3" t="s">
        <v>30</v>
      </c>
    </row>
    <row r="5" spans="1:19" x14ac:dyDescent="0.15">
      <c r="D5" s="102" t="s">
        <v>7</v>
      </c>
      <c r="E5" s="102"/>
      <c r="F5" s="102" t="s">
        <v>6</v>
      </c>
      <c r="G5" s="102"/>
      <c r="H5" s="102"/>
      <c r="I5" s="102"/>
      <c r="J5" s="102" t="s">
        <v>11</v>
      </c>
      <c r="K5" s="102"/>
      <c r="L5" s="102" t="s">
        <v>10</v>
      </c>
      <c r="M5" s="102"/>
      <c r="O5" s="5"/>
      <c r="P5" s="5"/>
      <c r="Q5" s="5"/>
    </row>
    <row r="6" spans="1:19" x14ac:dyDescent="0.15">
      <c r="D6" s="4" t="s">
        <v>14</v>
      </c>
      <c r="E6" s="4" t="s">
        <v>8</v>
      </c>
      <c r="F6" s="4" t="s">
        <v>18</v>
      </c>
      <c r="G6" s="4" t="s">
        <v>4</v>
      </c>
      <c r="H6" s="4" t="s">
        <v>21</v>
      </c>
      <c r="I6" s="4" t="s">
        <v>5</v>
      </c>
      <c r="J6" s="4" t="s">
        <v>17</v>
      </c>
      <c r="K6" s="4" t="s">
        <v>12</v>
      </c>
      <c r="L6" s="4" t="s">
        <v>15</v>
      </c>
      <c r="M6" s="4" t="s">
        <v>20</v>
      </c>
      <c r="N6" s="4" t="s">
        <v>13</v>
      </c>
    </row>
    <row r="7" spans="1:19" x14ac:dyDescent="0.15">
      <c r="B7" s="101" t="s">
        <v>0</v>
      </c>
      <c r="C7" s="4" t="s">
        <v>34</v>
      </c>
      <c r="E7" s="6">
        <v>0.2</v>
      </c>
      <c r="F7" s="6"/>
      <c r="G7" s="6">
        <v>0.4</v>
      </c>
      <c r="I7" s="6"/>
      <c r="K7" s="6">
        <v>0.2</v>
      </c>
      <c r="N7" s="7">
        <f>SUM(D7:M7)</f>
        <v>0.8</v>
      </c>
    </row>
    <row r="8" spans="1:19" x14ac:dyDescent="0.15">
      <c r="B8" s="101"/>
      <c r="C8" s="4" t="s">
        <v>35</v>
      </c>
      <c r="D8" s="23">
        <f>30%*SUM(F8:G8)</f>
        <v>0.105</v>
      </c>
      <c r="E8" s="6"/>
      <c r="F8" s="6">
        <v>0.35</v>
      </c>
      <c r="I8" s="6">
        <v>0.25</v>
      </c>
      <c r="J8" s="6">
        <v>0.28999999999999998</v>
      </c>
      <c r="K8" s="6"/>
      <c r="N8" s="7">
        <f t="shared" ref="N8:N15" si="0">SUM(D8:M8)</f>
        <v>0.99499999999999988</v>
      </c>
    </row>
    <row r="9" spans="1:19" x14ac:dyDescent="0.15">
      <c r="B9" s="101"/>
      <c r="C9" s="4" t="s">
        <v>9</v>
      </c>
      <c r="G9" s="6">
        <v>0.5</v>
      </c>
      <c r="H9" s="6">
        <v>0.5</v>
      </c>
      <c r="N9" s="7">
        <f t="shared" si="0"/>
        <v>1</v>
      </c>
    </row>
    <row r="10" spans="1:19" x14ac:dyDescent="0.15">
      <c r="B10" s="101"/>
      <c r="C10" s="4" t="s">
        <v>2</v>
      </c>
      <c r="E10" s="6">
        <v>0.3</v>
      </c>
      <c r="F10" s="6">
        <v>0.7</v>
      </c>
      <c r="N10" s="7">
        <f t="shared" si="0"/>
        <v>1</v>
      </c>
    </row>
    <row r="11" spans="1:19" x14ac:dyDescent="0.15">
      <c r="B11" s="101" t="s">
        <v>3</v>
      </c>
      <c r="C11" s="4" t="s">
        <v>1</v>
      </c>
      <c r="D11" s="6">
        <f>M11*30%</f>
        <v>0.1575</v>
      </c>
      <c r="E11" s="6"/>
      <c r="F11" s="6"/>
      <c r="L11" s="22">
        <f>M11*60%</f>
        <v>0.315</v>
      </c>
      <c r="M11" s="6">
        <v>0.52500000000000002</v>
      </c>
      <c r="N11" s="7">
        <f t="shared" si="0"/>
        <v>0.99750000000000005</v>
      </c>
      <c r="Q11" s="52"/>
      <c r="R11" s="40"/>
      <c r="S11" s="40"/>
    </row>
    <row r="12" spans="1:19" x14ac:dyDescent="0.15">
      <c r="B12" s="101"/>
      <c r="C12" s="4" t="s">
        <v>9</v>
      </c>
      <c r="G12" s="6">
        <f>G9/2</f>
        <v>0.25</v>
      </c>
      <c r="H12" s="6">
        <f>H9</f>
        <v>0.5</v>
      </c>
      <c r="L12" s="6"/>
      <c r="M12" s="6">
        <v>0.25</v>
      </c>
      <c r="N12" s="7">
        <f t="shared" si="0"/>
        <v>1</v>
      </c>
    </row>
    <row r="13" spans="1:19" x14ac:dyDescent="0.15">
      <c r="B13" s="101" t="s">
        <v>31</v>
      </c>
      <c r="C13" s="4" t="s">
        <v>32</v>
      </c>
      <c r="D13" s="6">
        <v>0.2</v>
      </c>
      <c r="G13" s="6"/>
      <c r="H13" s="6">
        <v>0.4</v>
      </c>
      <c r="K13" s="6"/>
      <c r="M13" s="6">
        <v>0.4</v>
      </c>
      <c r="N13" s="7">
        <f t="shared" si="0"/>
        <v>1</v>
      </c>
      <c r="O13" s="9" t="s">
        <v>37</v>
      </c>
    </row>
    <row r="14" spans="1:19" x14ac:dyDescent="0.15">
      <c r="B14" s="101"/>
      <c r="C14" s="4" t="s">
        <v>33</v>
      </c>
      <c r="D14" s="6">
        <v>0.2</v>
      </c>
      <c r="G14" s="6"/>
      <c r="H14" s="6">
        <v>0.4</v>
      </c>
      <c r="K14" s="6"/>
      <c r="M14" s="6">
        <v>0.4</v>
      </c>
      <c r="N14" s="7">
        <f t="shared" si="0"/>
        <v>1</v>
      </c>
    </row>
    <row r="15" spans="1:19" x14ac:dyDescent="0.15">
      <c r="B15" s="101"/>
      <c r="C15" s="4" t="s">
        <v>36</v>
      </c>
      <c r="D15" s="6">
        <v>0.2</v>
      </c>
      <c r="G15" s="6"/>
      <c r="H15" s="6">
        <v>0.8</v>
      </c>
      <c r="K15" s="6"/>
      <c r="M15" s="6"/>
      <c r="N15" s="7">
        <f t="shared" si="0"/>
        <v>1</v>
      </c>
    </row>
    <row r="16" spans="1:19" x14ac:dyDescent="0.15">
      <c r="H16" s="6"/>
    </row>
    <row r="17" spans="1:8" s="3" customFormat="1" x14ac:dyDescent="0.15">
      <c r="A17" s="3" t="s">
        <v>24</v>
      </c>
    </row>
    <row r="19" spans="1:8" x14ac:dyDescent="0.15">
      <c r="B19" s="5"/>
      <c r="C19" s="102" t="s">
        <v>25</v>
      </c>
      <c r="D19" s="102"/>
      <c r="E19" s="102"/>
      <c r="F19" s="102"/>
      <c r="G19" s="102"/>
      <c r="H19" s="102"/>
    </row>
    <row r="20" spans="1:8" ht="11.25" customHeight="1" x14ac:dyDescent="0.15">
      <c r="B20" s="8" t="s">
        <v>26</v>
      </c>
      <c r="C20" s="11"/>
      <c r="D20" s="8"/>
      <c r="E20" s="8"/>
    </row>
    <row r="21" spans="1:8" x14ac:dyDescent="0.15">
      <c r="B21" s="8" t="s">
        <v>27</v>
      </c>
      <c r="C21" s="8"/>
      <c r="D21" s="8"/>
      <c r="E21" s="8"/>
    </row>
    <row r="22" spans="1:8" x14ac:dyDescent="0.15">
      <c r="B22" s="8" t="s">
        <v>28</v>
      </c>
      <c r="C22" s="8"/>
      <c r="D22" s="8"/>
      <c r="E22" s="8"/>
    </row>
    <row r="23" spans="1:8" x14ac:dyDescent="0.15">
      <c r="B23" s="8" t="s">
        <v>29</v>
      </c>
      <c r="C23" s="8"/>
      <c r="D23" s="8"/>
      <c r="E23" s="8"/>
    </row>
    <row r="26" spans="1:8" x14ac:dyDescent="0.15">
      <c r="C26" s="9" t="s">
        <v>375</v>
      </c>
    </row>
    <row r="27" spans="1:8" x14ac:dyDescent="0.15">
      <c r="C27" s="9"/>
    </row>
    <row r="28" spans="1:8" x14ac:dyDescent="0.15">
      <c r="C28" s="9" t="s">
        <v>16</v>
      </c>
    </row>
    <row r="29" spans="1:8" x14ac:dyDescent="0.15">
      <c r="C29" s="9"/>
    </row>
    <row r="32" spans="1:8" x14ac:dyDescent="0.15">
      <c r="D32" s="9"/>
    </row>
    <row r="34" spans="1:3" x14ac:dyDescent="0.15">
      <c r="C34" s="9" t="s">
        <v>19</v>
      </c>
    </row>
    <row r="35" spans="1:3" x14ac:dyDescent="0.15">
      <c r="C35" s="9" t="s">
        <v>22</v>
      </c>
    </row>
    <row r="36" spans="1:3" x14ac:dyDescent="0.15">
      <c r="C36" s="9" t="s">
        <v>23</v>
      </c>
    </row>
    <row r="43" spans="1:3" x14ac:dyDescent="0.15">
      <c r="B43" s="9" t="s">
        <v>38</v>
      </c>
    </row>
    <row r="46" spans="1:3" s="3" customFormat="1" x14ac:dyDescent="0.15">
      <c r="A46" s="3" t="s">
        <v>39</v>
      </c>
    </row>
    <row r="50" spans="1:7" x14ac:dyDescent="0.15">
      <c r="C50" s="4" t="s">
        <v>48</v>
      </c>
      <c r="D50" s="4" t="s">
        <v>40</v>
      </c>
      <c r="E50" s="4" t="s">
        <v>42</v>
      </c>
      <c r="F50" s="4" t="s">
        <v>41</v>
      </c>
      <c r="G50" s="4" t="s">
        <v>43</v>
      </c>
    </row>
    <row r="51" spans="1:7" x14ac:dyDescent="0.15">
      <c r="B51" s="4" t="s">
        <v>44</v>
      </c>
      <c r="C51" s="4">
        <v>1</v>
      </c>
      <c r="G51" s="4">
        <v>100</v>
      </c>
    </row>
    <row r="52" spans="1:7" x14ac:dyDescent="0.15">
      <c r="B52" s="4" t="s">
        <v>45</v>
      </c>
      <c r="C52" s="4">
        <v>30</v>
      </c>
      <c r="G52" s="4">
        <v>175</v>
      </c>
    </row>
    <row r="53" spans="1:7" x14ac:dyDescent="0.15">
      <c r="B53" s="4" t="s">
        <v>46</v>
      </c>
      <c r="C53" s="4">
        <v>60</v>
      </c>
      <c r="G53" s="4">
        <v>250</v>
      </c>
    </row>
    <row r="54" spans="1:7" x14ac:dyDescent="0.15">
      <c r="B54" s="4" t="s">
        <v>47</v>
      </c>
      <c r="C54" s="4">
        <v>90</v>
      </c>
      <c r="G54" s="4">
        <v>325</v>
      </c>
    </row>
    <row r="56" spans="1:7" x14ac:dyDescent="0.15">
      <c r="B56" s="12"/>
      <c r="C56" s="12"/>
      <c r="D56" s="5"/>
      <c r="E56" s="5"/>
      <c r="F56" s="5"/>
    </row>
    <row r="57" spans="1:7" x14ac:dyDescent="0.15">
      <c r="C57" s="4" t="s">
        <v>48</v>
      </c>
      <c r="D57" s="4" t="s">
        <v>40</v>
      </c>
      <c r="E57" s="4" t="s">
        <v>42</v>
      </c>
      <c r="F57" s="4" t="s">
        <v>41</v>
      </c>
      <c r="G57" s="4" t="s">
        <v>43</v>
      </c>
    </row>
    <row r="58" spans="1:7" x14ac:dyDescent="0.15">
      <c r="B58" s="4" t="s">
        <v>44</v>
      </c>
      <c r="C58" s="4">
        <v>1</v>
      </c>
      <c r="D58" s="5"/>
      <c r="E58" s="5"/>
      <c r="F58" s="5"/>
    </row>
    <row r="59" spans="1:7" x14ac:dyDescent="0.15">
      <c r="B59" s="4" t="s">
        <v>45</v>
      </c>
      <c r="C59" s="4">
        <v>30</v>
      </c>
      <c r="D59" s="5"/>
      <c r="E59" s="5"/>
      <c r="F59" s="5"/>
      <c r="G59" s="4">
        <f>G52/G51</f>
        <v>1.75</v>
      </c>
    </row>
    <row r="60" spans="1:7" x14ac:dyDescent="0.15">
      <c r="B60" s="4" t="s">
        <v>46</v>
      </c>
      <c r="C60" s="4">
        <v>60</v>
      </c>
      <c r="D60" s="5"/>
      <c r="E60" s="5"/>
      <c r="F60" s="5"/>
      <c r="G60" s="4">
        <f>G53/G52</f>
        <v>1.4285714285714286</v>
      </c>
    </row>
    <row r="61" spans="1:7" x14ac:dyDescent="0.15">
      <c r="B61" s="4" t="s">
        <v>47</v>
      </c>
      <c r="C61" s="4">
        <v>90</v>
      </c>
      <c r="D61" s="5"/>
      <c r="E61" s="5"/>
      <c r="F61" s="5"/>
      <c r="G61" s="4">
        <f>G54/G53</f>
        <v>1.3</v>
      </c>
    </row>
    <row r="64" spans="1:7" s="3" customFormat="1" x14ac:dyDescent="0.15">
      <c r="A64" s="3" t="s">
        <v>90</v>
      </c>
    </row>
    <row r="66" spans="1:10" x14ac:dyDescent="0.15">
      <c r="B66" s="30" t="s">
        <v>91</v>
      </c>
    </row>
    <row r="70" spans="1:10" s="3" customFormat="1" x14ac:dyDescent="0.15">
      <c r="A70" s="3" t="s">
        <v>92</v>
      </c>
    </row>
    <row r="71" spans="1:10" x14ac:dyDescent="0.15">
      <c r="J71" s="10"/>
    </row>
    <row r="72" spans="1:10" x14ac:dyDescent="0.15">
      <c r="B72" s="9" t="s">
        <v>94</v>
      </c>
      <c r="J72" s="10"/>
    </row>
    <row r="73" spans="1:10" x14ac:dyDescent="0.15">
      <c r="B73" s="9" t="s">
        <v>93</v>
      </c>
      <c r="J73" s="10"/>
    </row>
    <row r="74" spans="1:10" x14ac:dyDescent="0.15">
      <c r="J74" s="10"/>
    </row>
    <row r="75" spans="1:10" s="3" customFormat="1" x14ac:dyDescent="0.15">
      <c r="A75" s="3" t="s">
        <v>105</v>
      </c>
    </row>
    <row r="76" spans="1:10" x14ac:dyDescent="0.15">
      <c r="J76" s="10"/>
    </row>
    <row r="77" spans="1:10" x14ac:dyDescent="0.15">
      <c r="B77" s="9" t="s">
        <v>106</v>
      </c>
      <c r="J77" s="10"/>
    </row>
    <row r="78" spans="1:10" x14ac:dyDescent="0.15">
      <c r="J78" s="10"/>
    </row>
    <row r="79" spans="1:10" x14ac:dyDescent="0.15">
      <c r="J79" s="10"/>
    </row>
    <row r="80" spans="1:10" x14ac:dyDescent="0.15">
      <c r="J80" s="10"/>
    </row>
    <row r="81" spans="10:10" x14ac:dyDescent="0.15">
      <c r="J81" s="10"/>
    </row>
    <row r="82" spans="10:10" x14ac:dyDescent="0.15">
      <c r="J82" s="10"/>
    </row>
  </sheetData>
  <mergeCells count="8">
    <mergeCell ref="B13:B15"/>
    <mergeCell ref="C19:H19"/>
    <mergeCell ref="B11:B12"/>
    <mergeCell ref="L5:M5"/>
    <mergeCell ref="B7:B10"/>
    <mergeCell ref="F5:I5"/>
    <mergeCell ref="D5:E5"/>
    <mergeCell ref="J5:K5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>
      <selection activeCell="E28" sqref="E28"/>
    </sheetView>
  </sheetViews>
  <sheetFormatPr defaultColWidth="9" defaultRowHeight="11.25" x14ac:dyDescent="0.15"/>
  <cols>
    <col min="1" max="16384" width="9" style="1"/>
  </cols>
  <sheetData>
    <row r="1" spans="1:1" s="2" customFormat="1" ht="13.5" x14ac:dyDescent="0.15">
      <c r="A1" s="2" t="s">
        <v>24</v>
      </c>
    </row>
    <row r="2" spans="1:1" customFormat="1" ht="13.5" x14ac:dyDescent="0.15"/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B1:AG363"/>
  <sheetViews>
    <sheetView topLeftCell="A22" workbookViewId="0">
      <selection activeCell="H34" sqref="H34"/>
    </sheetView>
  </sheetViews>
  <sheetFormatPr defaultColWidth="6.625" defaultRowHeight="11.25" x14ac:dyDescent="0.15"/>
  <cols>
    <col min="1" max="2" width="6.625" style="5"/>
    <col min="3" max="22" width="6.625" style="4"/>
    <col min="23" max="16384" width="6.625" style="5"/>
  </cols>
  <sheetData>
    <row r="1" spans="2:33" x14ac:dyDescent="0.15">
      <c r="D1" s="4" t="s">
        <v>239</v>
      </c>
    </row>
    <row r="2" spans="2:33" x14ac:dyDescent="0.15">
      <c r="D2" s="102" t="s">
        <v>376</v>
      </c>
      <c r="E2" s="102"/>
      <c r="F2" s="102"/>
      <c r="G2" s="102"/>
      <c r="H2" s="102"/>
      <c r="K2" s="102" t="s">
        <v>377</v>
      </c>
      <c r="L2" s="102"/>
      <c r="M2" s="102"/>
      <c r="N2" s="102"/>
      <c r="O2" s="102"/>
      <c r="R2" s="102" t="s">
        <v>378</v>
      </c>
      <c r="S2" s="102"/>
      <c r="T2" s="102"/>
      <c r="U2" s="102"/>
      <c r="V2" s="102"/>
      <c r="Z2" s="4"/>
      <c r="AA2" s="102" t="s">
        <v>400</v>
      </c>
      <c r="AB2" s="102"/>
      <c r="AC2" s="102"/>
      <c r="AD2" s="102"/>
      <c r="AE2" s="102"/>
    </row>
    <row r="3" spans="2:33" x14ac:dyDescent="0.15">
      <c r="B3" s="4" t="str">
        <f>[1]节奏总纲!N3</f>
        <v>对应玩家等级</v>
      </c>
      <c r="C3" s="4" t="s">
        <v>379</v>
      </c>
      <c r="D3" s="4" t="s">
        <v>74</v>
      </c>
      <c r="E3" s="4" t="s">
        <v>60</v>
      </c>
      <c r="F3" s="4" t="s">
        <v>61</v>
      </c>
      <c r="G3" s="4" t="s">
        <v>62</v>
      </c>
      <c r="H3" s="4" t="s">
        <v>63</v>
      </c>
      <c r="J3" s="4" t="s">
        <v>379</v>
      </c>
      <c r="K3" s="4" t="s">
        <v>74</v>
      </c>
      <c r="L3" s="4" t="s">
        <v>240</v>
      </c>
      <c r="M3" s="4" t="s">
        <v>61</v>
      </c>
      <c r="N3" s="4" t="s">
        <v>62</v>
      </c>
      <c r="O3" s="4" t="s">
        <v>63</v>
      </c>
      <c r="Q3" s="4" t="s">
        <v>97</v>
      </c>
      <c r="R3" s="4" t="s">
        <v>74</v>
      </c>
      <c r="S3" s="4" t="s">
        <v>60</v>
      </c>
      <c r="T3" s="4" t="s">
        <v>241</v>
      </c>
      <c r="U3" s="4" t="s">
        <v>62</v>
      </c>
      <c r="V3" s="4" t="s">
        <v>242</v>
      </c>
      <c r="Z3" s="4" t="s">
        <v>401</v>
      </c>
      <c r="AA3" s="4" t="s">
        <v>386</v>
      </c>
      <c r="AB3" s="4" t="s">
        <v>387</v>
      </c>
      <c r="AC3" s="4" t="s">
        <v>388</v>
      </c>
      <c r="AD3" s="4" t="s">
        <v>389</v>
      </c>
      <c r="AE3" s="4" t="s">
        <v>390</v>
      </c>
    </row>
    <row r="4" spans="2:33" x14ac:dyDescent="0.15">
      <c r="B4" s="4">
        <f>[1]节奏总纲!N4</f>
        <v>2</v>
      </c>
      <c r="C4" s="4">
        <v>1</v>
      </c>
      <c r="D4" s="4">
        <f>[1]节奏总纲!P4</f>
        <v>7.1773462536293131E-2</v>
      </c>
      <c r="E4" s="4">
        <f>[1]节奏总纲!Q4</f>
        <v>5.9787294292732177E-2</v>
      </c>
      <c r="F4" s="4">
        <f>[1]节奏总纲!R4</f>
        <v>4.677476553490223E-2</v>
      </c>
      <c r="G4" s="4">
        <f>[1]节奏总纲!S4</f>
        <v>3.2585151991477081E-2</v>
      </c>
      <c r="H4" s="4">
        <f>[1]节奏总纲!T4</f>
        <v>1.7039020006115988E-2</v>
      </c>
      <c r="J4" s="4">
        <v>1</v>
      </c>
      <c r="K4" s="4">
        <f>[1]节奏总纲!W4</f>
        <v>7.1773462536293131E-2</v>
      </c>
      <c r="L4" s="4">
        <f>[1]节奏总纲!X4</f>
        <v>5.9787294292732177E-2</v>
      </c>
      <c r="M4" s="4">
        <f>[1]节奏总纲!Y4</f>
        <v>4.677476553490223E-2</v>
      </c>
      <c r="N4" s="4">
        <f>[1]节奏总纲!Z4</f>
        <v>3.2585151991477081E-2</v>
      </c>
      <c r="O4" s="4">
        <f>[1]节奏总纲!AA4</f>
        <v>1.7039020006115988E-2</v>
      </c>
      <c r="Q4" s="4">
        <v>1</v>
      </c>
      <c r="R4" s="4">
        <f>[1]节奏总纲!AD4</f>
        <v>10</v>
      </c>
      <c r="S4" s="4">
        <f>[1]节奏总纲!AE4</f>
        <v>11.148446722089302</v>
      </c>
      <c r="T4" s="4">
        <f>[1]节奏总纲!AF4</f>
        <v>12.761737853656415</v>
      </c>
      <c r="U4" s="4">
        <f>[1]节奏总纲!AG4</f>
        <v>15.452231935206081</v>
      </c>
      <c r="V4" s="4">
        <f>[1]节奏总纲!AH4</f>
        <v>21.291911942729964</v>
      </c>
      <c r="W4" s="4"/>
      <c r="X4" s="4"/>
      <c r="Y4" s="4"/>
      <c r="Z4" s="4">
        <f>[1]节奏总纲!AL4</f>
        <v>1</v>
      </c>
      <c r="AA4" s="4">
        <f>[1]节奏总纲!AM4</f>
        <v>7.4349177498517554E-3</v>
      </c>
      <c r="AB4" s="4">
        <f>[1]节奏总纲!AN4</f>
        <v>5.947934199881405E-3</v>
      </c>
      <c r="AC4" s="4">
        <f>[1]节奏总纲!AO4</f>
        <v>4.4609506499110529E-3</v>
      </c>
      <c r="AD4" s="4">
        <f>[1]节奏总纲!AP4</f>
        <v>2.9739670999407025E-3</v>
      </c>
      <c r="AE4" s="4">
        <f>[1]节奏总纲!AQ4</f>
        <v>1.4869835499703513E-3</v>
      </c>
      <c r="AF4" s="4"/>
      <c r="AG4" s="4"/>
    </row>
    <row r="5" spans="2:33" x14ac:dyDescent="0.15">
      <c r="B5" s="4">
        <f>[1]节奏总纲!N5</f>
        <v>4</v>
      </c>
      <c r="C5" s="4">
        <v>2</v>
      </c>
      <c r="D5" s="4">
        <f>[1]节奏总纲!P5</f>
        <v>0.1486983549970351</v>
      </c>
      <c r="E5" s="4">
        <f>[1]节奏总纲!Q5</f>
        <v>0.12505531655250651</v>
      </c>
      <c r="F5" s="4">
        <f>[1]节奏总纲!R5</f>
        <v>9.883979656652922E-2</v>
      </c>
      <c r="G5" s="4">
        <f>[1]节奏总纲!S5</f>
        <v>6.9828747506607683E-2</v>
      </c>
      <c r="H5" s="4">
        <f>[1]节奏总纲!T5</f>
        <v>3.7085369736260552E-2</v>
      </c>
      <c r="J5" s="4">
        <v>2</v>
      </c>
      <c r="K5" s="4">
        <f>[1]节奏总纲!W5</f>
        <v>7.6924892460741967E-2</v>
      </c>
      <c r="L5" s="4">
        <f>[1]节奏总纲!X5</f>
        <v>6.5268022259774336E-2</v>
      </c>
      <c r="M5" s="4">
        <f>[1]节奏总纲!Y5</f>
        <v>5.206503103162699E-2</v>
      </c>
      <c r="N5" s="4">
        <f>[1]节奏总纲!Z5</f>
        <v>3.7243595515130602E-2</v>
      </c>
      <c r="O5" s="4">
        <f>[1]节奏总纲!AA5</f>
        <v>2.0046349730144564E-2</v>
      </c>
      <c r="Q5" s="4">
        <v>2</v>
      </c>
      <c r="R5" s="4">
        <f>[1]节奏总纲!AD5</f>
        <v>15.845161563010114</v>
      </c>
      <c r="S5" s="4">
        <f>[1]节奏总纲!AE5</f>
        <v>17.271997130667014</v>
      </c>
      <c r="T5" s="4">
        <f>[1]节奏总纲!AF5</f>
        <v>19.263096801323076</v>
      </c>
      <c r="U5" s="4">
        <f>[1]节奏总纲!AG5</f>
        <v>22.536681597650272</v>
      </c>
      <c r="V5" s="4">
        <f>[1]节奏总纲!AH5</f>
        <v>29.386000042029625</v>
      </c>
      <c r="Z5" s="4">
        <f>[1]节奏总纲!AL5</f>
        <v>2</v>
      </c>
      <c r="AA5" s="4">
        <f>[1]节奏总纲!AM5</f>
        <v>2.3963093307967063E-2</v>
      </c>
      <c r="AB5" s="4">
        <f>[1]节奏总纲!AN5</f>
        <v>1.9170474646373652E-2</v>
      </c>
      <c r="AC5" s="4">
        <f>[1]节奏总纲!AO5</f>
        <v>1.4377855984780237E-2</v>
      </c>
      <c r="AD5" s="4">
        <f>[1]节奏总纲!AP5</f>
        <v>9.5852373231868262E-3</v>
      </c>
      <c r="AE5" s="4">
        <f>[1]节奏总纲!AQ5</f>
        <v>4.7926186615934131E-3</v>
      </c>
    </row>
    <row r="6" spans="2:33" x14ac:dyDescent="0.15">
      <c r="B6" s="4">
        <f>[1]节奏总纲!N6</f>
        <v>6</v>
      </c>
      <c r="C6" s="4">
        <v>3</v>
      </c>
      <c r="D6" s="4">
        <f>[1]节奏总纲!P6</f>
        <v>0.23114441334491631</v>
      </c>
      <c r="E6" s="4">
        <f>[1]节奏总纲!Q6</f>
        <v>0.19582554698581309</v>
      </c>
      <c r="F6" s="4">
        <f>[1]节奏总纲!R6</f>
        <v>0.15616116565582547</v>
      </c>
      <c r="G6" s="4">
        <f>[1]节奏总纲!S6</f>
        <v>0.11120357726023924</v>
      </c>
      <c r="H6" s="4">
        <f>[1]节奏总纲!T6</f>
        <v>5.9380999788309005E-2</v>
      </c>
      <c r="J6" s="4">
        <v>3</v>
      </c>
      <c r="K6" s="4">
        <f>[1]节奏总纲!W6</f>
        <v>8.2446058347881213E-2</v>
      </c>
      <c r="L6" s="4">
        <f>[1]节奏总纲!X6</f>
        <v>7.0770230433306575E-2</v>
      </c>
      <c r="M6" s="4">
        <f>[1]节奏总纲!Y6</f>
        <v>5.7321369089296248E-2</v>
      </c>
      <c r="N6" s="4">
        <f>[1]节奏总纲!Z6</f>
        <v>4.1374829753631562E-2</v>
      </c>
      <c r="O6" s="4">
        <f>[1]节奏总纲!AA6</f>
        <v>2.2295630052048453E-2</v>
      </c>
      <c r="Q6" s="4">
        <v>3</v>
      </c>
      <c r="R6" s="4">
        <f>[1]节奏总纲!AD6</f>
        <v>20</v>
      </c>
      <c r="S6" s="4">
        <f>[1]节奏总纲!AE6</f>
        <v>21.543844702365945</v>
      </c>
      <c r="T6" s="4">
        <f>[1]节奏总纲!AF6</f>
        <v>23.734615677065324</v>
      </c>
      <c r="U6" s="4">
        <f>[1]节奏总纲!AG6</f>
        <v>27.324610510337703</v>
      </c>
      <c r="V6" s="4">
        <f>[1]节奏总纲!AH6</f>
        <v>34.517938607173015</v>
      </c>
      <c r="Z6" s="4">
        <f>[1]节奏总纲!AL6</f>
        <v>3</v>
      </c>
      <c r="AA6" s="4">
        <f>[1]节奏总纲!AM6</f>
        <v>5.1571656651039799E-2</v>
      </c>
      <c r="AB6" s="4">
        <f>[1]节奏总纲!AN6</f>
        <v>4.1257325320831845E-2</v>
      </c>
      <c r="AC6" s="4">
        <f>[1]节奏总纲!AO6</f>
        <v>3.0942993990623877E-2</v>
      </c>
      <c r="AD6" s="4">
        <f>[1]节奏总纲!AP6</f>
        <v>2.0628662660415922E-2</v>
      </c>
      <c r="AE6" s="4">
        <f>[1]节奏总纲!AQ6</f>
        <v>1.0314331330207961E-2</v>
      </c>
    </row>
    <row r="7" spans="2:33" x14ac:dyDescent="0.15">
      <c r="B7" s="4">
        <f>[1]节奏总纲!N7</f>
        <v>8</v>
      </c>
      <c r="C7" s="4">
        <v>4</v>
      </c>
      <c r="D7" s="4">
        <f>[1]节奏总纲!P7</f>
        <v>0.3195079107728942</v>
      </c>
      <c r="E7" s="4">
        <f>[1]节奏总纲!Q7</f>
        <v>0.2719651336498875</v>
      </c>
      <c r="F7" s="4">
        <f>[1]节奏总纲!R7</f>
        <v>0.21816000147573214</v>
      </c>
      <c r="G7" s="4">
        <f>[1]节奏总纲!S7</f>
        <v>0.15607961441255883</v>
      </c>
      <c r="H7" s="4">
        <f>[1]节奏总纲!T7</f>
        <v>8.4062531324348461E-2</v>
      </c>
      <c r="J7" s="4">
        <v>4</v>
      </c>
      <c r="K7" s="4">
        <f>[1]节奏总纲!W7</f>
        <v>8.8363497427977888E-2</v>
      </c>
      <c r="L7" s="4">
        <f>[1]节奏总纲!X7</f>
        <v>7.6139586664074416E-2</v>
      </c>
      <c r="M7" s="4">
        <f>[1]节奏总纲!Y7</f>
        <v>6.1998835819906672E-2</v>
      </c>
      <c r="N7" s="4">
        <f>[1]节奏总纲!Z7</f>
        <v>4.4876037152319581E-2</v>
      </c>
      <c r="O7" s="4">
        <f>[1]节奏总纲!AA7</f>
        <v>2.4681531536039455E-2</v>
      </c>
      <c r="Q7" s="4">
        <v>4</v>
      </c>
      <c r="R7" s="4">
        <f>[1]节奏总纲!AD7</f>
        <v>23.213386604241784</v>
      </c>
      <c r="S7" s="4">
        <f>[1]节奏总纲!AE7</f>
        <v>24.836966034810484</v>
      </c>
      <c r="T7" s="4">
        <f>[1]节奏总纲!AF7</f>
        <v>27.155717181399513</v>
      </c>
      <c r="U7" s="4">
        <f>[1]节奏总纲!AG7</f>
        <v>30.831257561377125</v>
      </c>
      <c r="V7" s="4">
        <f>[1]节奏总纲!AH7</f>
        <v>38.431365705145346</v>
      </c>
      <c r="Z7" s="4">
        <f>[1]节奏总纲!AL7</f>
        <v>4</v>
      </c>
      <c r="AA7" s="4">
        <f>[1]节奏总纲!AM7</f>
        <v>9.2637640824031031E-2</v>
      </c>
      <c r="AB7" s="4">
        <f>[1]节奏总纲!AN7</f>
        <v>7.4110112659224833E-2</v>
      </c>
      <c r="AC7" s="4">
        <f>[1]节奏总纲!AO7</f>
        <v>5.5582584494418615E-2</v>
      </c>
      <c r="AD7" s="4">
        <f>[1]节奏总纲!AP7</f>
        <v>3.7055056329612417E-2</v>
      </c>
      <c r="AE7" s="4">
        <f>[1]节奏总纲!AQ7</f>
        <v>1.8527528164806208E-2</v>
      </c>
    </row>
    <row r="8" spans="2:33" x14ac:dyDescent="0.15">
      <c r="B8" s="4">
        <f>[1]节奏总纲!N8</f>
        <v>10</v>
      </c>
      <c r="C8" s="4">
        <v>5</v>
      </c>
      <c r="D8" s="4">
        <f>[1]节奏总纲!P8</f>
        <v>0.41421356237309515</v>
      </c>
      <c r="E8" s="4">
        <f>[1]节奏总纲!Q8</f>
        <v>0.35241289886702937</v>
      </c>
      <c r="F8" s="4">
        <f>[1]节奏总纲!R8</f>
        <v>0.28315639123824782</v>
      </c>
      <c r="G8" s="4">
        <f>[1]节奏总纲!S8</f>
        <v>0.20296464556281663</v>
      </c>
      <c r="H8" s="4">
        <f>[1]节奏总纲!T8</f>
        <v>0.10951806589144637</v>
      </c>
      <c r="J8" s="4">
        <v>5</v>
      </c>
      <c r="K8" s="4">
        <f>[1]节奏总纲!W8</f>
        <v>9.4705651600200946E-2</v>
      </c>
      <c r="L8" s="4">
        <f>[1]节奏总纲!X8</f>
        <v>8.0447765217141864E-2</v>
      </c>
      <c r="M8" s="4">
        <f>[1]节奏总纲!Y8</f>
        <v>6.4996389762515677E-2</v>
      </c>
      <c r="N8" s="4">
        <f>[1]节奏总纲!Z8</f>
        <v>4.68850311502578E-2</v>
      </c>
      <c r="O8" s="4">
        <f>[1]节奏总纲!AA8</f>
        <v>2.5455534567097912E-2</v>
      </c>
      <c r="Q8" s="4">
        <v>5</v>
      </c>
      <c r="R8" s="4">
        <f>[1]节奏总纲!AD8</f>
        <v>25.845161563010112</v>
      </c>
      <c r="S8" s="4">
        <f>[1]节奏总纲!AE8</f>
        <v>27.525245270311611</v>
      </c>
      <c r="T8" s="4">
        <f>[1]节奏总纲!AF8</f>
        <v>29.892344464157688</v>
      </c>
      <c r="U8" s="4">
        <f>[1]节奏总纲!AG8</f>
        <v>33.672145166817529</v>
      </c>
      <c r="V8" s="4">
        <f>[1]节奏总纲!AH8</f>
        <v>41.359260538726978</v>
      </c>
      <c r="Z8" s="4">
        <f>[1]节奏总纲!AL8</f>
        <v>5</v>
      </c>
      <c r="AA8" s="4">
        <f>[1]节奏总纲!AM8</f>
        <v>0.15</v>
      </c>
      <c r="AB8" s="4">
        <f>[1]节奏总纲!AN8</f>
        <v>0.12</v>
      </c>
      <c r="AC8" s="4">
        <f>[1]节奏总纲!AO8</f>
        <v>0.09</v>
      </c>
      <c r="AD8" s="4">
        <f>[1]节奏总纲!AP8</f>
        <v>0.06</v>
      </c>
      <c r="AE8" s="4">
        <f>[1]节奏总纲!AQ8</f>
        <v>0.03</v>
      </c>
    </row>
    <row r="9" spans="2:33" x14ac:dyDescent="0.15">
      <c r="B9" s="4">
        <f>[1]节奏总纲!N9</f>
        <v>12</v>
      </c>
      <c r="C9" s="4">
        <v>6</v>
      </c>
      <c r="D9" s="4">
        <f>[1]节奏总纲!P9</f>
        <v>0.51571656651039799</v>
      </c>
      <c r="E9" s="4">
        <f>[1]节奏总纲!Q9</f>
        <v>0.43939051466685908</v>
      </c>
      <c r="F9" s="4">
        <f>[1]节奏总纲!R9</f>
        <v>0.35336899137292471</v>
      </c>
      <c r="G9" s="4">
        <f>[1]节奏总纲!S9</f>
        <v>0.25440298225957936</v>
      </c>
      <c r="H9" s="4">
        <f>[1]节奏总纲!T9</f>
        <v>0.13836675479473978</v>
      </c>
      <c r="J9" s="4">
        <v>6</v>
      </c>
      <c r="K9" s="4">
        <f>[1]节奏总纲!W9</f>
        <v>0.10150300413730284</v>
      </c>
      <c r="L9" s="4">
        <f>[1]节奏总纲!X9</f>
        <v>8.6977615799829711E-2</v>
      </c>
      <c r="M9" s="4">
        <f>[1]节奏总纲!Y9</f>
        <v>7.0212600134676895E-2</v>
      </c>
      <c r="N9" s="4">
        <f>[1]节奏总纲!Z9</f>
        <v>5.1438336696762732E-2</v>
      </c>
      <c r="O9" s="4">
        <f>[1]节奏总纲!AA9</f>
        <v>2.884868890329341E-2</v>
      </c>
      <c r="Q9" s="4">
        <v>6</v>
      </c>
      <c r="R9" s="4">
        <f>[1]节奏总纲!AD9</f>
        <v>28.071211008105138</v>
      </c>
      <c r="S9" s="4">
        <f>[1]节奏总纲!AE9</f>
        <v>29.78183527117605</v>
      </c>
      <c r="T9" s="4">
        <f>[1]节奏总纲!AF9</f>
        <v>32.202183458664891</v>
      </c>
      <c r="U9" s="4">
        <f>[1]节奏总纲!AG9</f>
        <v>36.067019846099676</v>
      </c>
      <c r="V9" s="4">
        <f>[1]节奏总纲!AH9</f>
        <v>43.870275262019007</v>
      </c>
      <c r="Z9" s="4">
        <f>[1]节奏总纲!AL9</f>
        <v>6</v>
      </c>
      <c r="AA9" s="4">
        <f>[1]节奏总纲!AM9</f>
        <v>0.22055744069899194</v>
      </c>
      <c r="AB9" s="4">
        <f>[1]节奏总纲!AN9</f>
        <v>0.17644595255919357</v>
      </c>
      <c r="AC9" s="4">
        <f>[1]节奏总纲!AO9</f>
        <v>0.13233446441939517</v>
      </c>
      <c r="AD9" s="4">
        <f>[1]节奏总纲!AP9</f>
        <v>8.8222976279596785E-2</v>
      </c>
      <c r="AE9" s="4">
        <f>[1]节奏总纲!AQ9</f>
        <v>4.4111488139798392E-2</v>
      </c>
    </row>
    <row r="10" spans="2:33" x14ac:dyDescent="0.15">
      <c r="B10" s="4">
        <f>[1]节奏总纲!N10</f>
        <v>14</v>
      </c>
      <c r="C10" s="4">
        <v>7</v>
      </c>
      <c r="D10" s="4">
        <f>[1]节奏总纲!P10</f>
        <v>0.62450479271247095</v>
      </c>
      <c r="E10" s="4">
        <f>[1]节奏总纲!Q10</f>
        <v>0.53413894920697635</v>
      </c>
      <c r="F10" s="4">
        <f>[1]节奏总纲!R10</f>
        <v>0.43072095553379119</v>
      </c>
      <c r="G10" s="4">
        <f>[1]节奏总纲!S10</f>
        <v>0.30950457526830061</v>
      </c>
      <c r="H10" s="4">
        <f>[1]节奏总纲!T10</f>
        <v>0.16699258157131475</v>
      </c>
      <c r="J10" s="4">
        <v>7</v>
      </c>
      <c r="K10" s="4">
        <f>[1]节奏总纲!W10</f>
        <v>0.10878822620207296</v>
      </c>
      <c r="L10" s="4">
        <f>[1]节奏总纲!X10</f>
        <v>9.4748434540117277E-2</v>
      </c>
      <c r="M10" s="4">
        <f>[1]节奏总纲!Y10</f>
        <v>7.7351964160866482E-2</v>
      </c>
      <c r="N10" s="4">
        <f>[1]节奏总纲!Z10</f>
        <v>5.510159300872125E-2</v>
      </c>
      <c r="O10" s="4">
        <f>[1]节奏总纲!AA10</f>
        <v>2.8625826776574964E-2</v>
      </c>
      <c r="Q10" s="4">
        <v>7</v>
      </c>
      <c r="R10" s="4">
        <f>[1]节奏总纲!AD10</f>
        <v>30</v>
      </c>
      <c r="S10" s="4">
        <f>[1]节奏总纲!AE10</f>
        <v>31.718819483847451</v>
      </c>
      <c r="T10" s="4">
        <f>[1]节奏总纲!AF10</f>
        <v>34.192155176139416</v>
      </c>
      <c r="U10" s="4">
        <f>[1]节奏总纲!AG10</f>
        <v>38.19822972207853</v>
      </c>
      <c r="V10" s="4">
        <f>[1]节奏总纲!AH10</f>
        <v>46.093186357957826</v>
      </c>
      <c r="Z10" s="4">
        <f>[1]节奏总纲!AL10</f>
        <v>7</v>
      </c>
      <c r="AA10" s="4">
        <f>[1]节奏总纲!AM10</f>
        <v>0.31141300609369982</v>
      </c>
      <c r="AB10" s="4">
        <f>[1]节奏总纲!AN10</f>
        <v>0.24913040487495985</v>
      </c>
      <c r="AC10" s="4">
        <f>[1]节奏总纲!AO10</f>
        <v>0.18684780365621989</v>
      </c>
      <c r="AD10" s="4">
        <f>[1]节奏总纲!AP10</f>
        <v>0.12456520243747993</v>
      </c>
      <c r="AE10" s="4">
        <f>[1]节奏总纲!AQ10</f>
        <v>6.2282601218739964E-2</v>
      </c>
    </row>
    <row r="11" spans="2:33" x14ac:dyDescent="0.15">
      <c r="B11" s="4">
        <f>[1]节奏总纲!N11</f>
        <v>16</v>
      </c>
      <c r="C11" s="4">
        <v>8</v>
      </c>
      <c r="D11" s="4">
        <f>[1]节奏总纲!P11</f>
        <v>0.74110112659224825</v>
      </c>
      <c r="E11" s="4">
        <f>[1]节奏总纲!Q11</f>
        <v>0.63089938906798093</v>
      </c>
      <c r="F11" s="4">
        <f>[1]节奏总纲!R11</f>
        <v>0.50550507844857251</v>
      </c>
      <c r="G11" s="4">
        <f>[1]节奏总纲!S11</f>
        <v>0.36195379022765406</v>
      </c>
      <c r="H11" s="4">
        <f>[1]节奏总纲!T11</f>
        <v>0.19579891764567198</v>
      </c>
      <c r="J11" s="4">
        <v>8</v>
      </c>
      <c r="K11" s="4">
        <f>[1]节奏总纲!W11</f>
        <v>0.1165963338797773</v>
      </c>
      <c r="L11" s="4">
        <f>[1]节奏总纲!X11</f>
        <v>9.6760439861004577E-2</v>
      </c>
      <c r="M11" s="4">
        <f>[1]节奏总纲!Y11</f>
        <v>7.4784122914781315E-2</v>
      </c>
      <c r="N11" s="4">
        <f>[1]节奏总纲!Z11</f>
        <v>5.2449214959353452E-2</v>
      </c>
      <c r="O11" s="4">
        <f>[1]节奏总纲!AA11</f>
        <v>2.8806336074357231E-2</v>
      </c>
      <c r="Q11" s="4">
        <v>8</v>
      </c>
      <c r="R11" s="4">
        <f>[1]节奏总纲!AD11</f>
        <v>31.691928656135214</v>
      </c>
      <c r="S11" s="4">
        <f>[1]节奏总纲!AE11</f>
        <v>33.465251056098396</v>
      </c>
      <c r="T11" s="4">
        <f>[1]节奏总纲!AF11</f>
        <v>35.930751746472978</v>
      </c>
      <c r="U11" s="4">
        <f>[1]节奏总纲!AG11</f>
        <v>39.998279638578282</v>
      </c>
      <c r="V11" s="4">
        <f>[1]节奏总纲!AH11</f>
        <v>48.067140183443534</v>
      </c>
      <c r="Z11" s="4">
        <f>[1]节奏总纲!AL11</f>
        <v>8</v>
      </c>
      <c r="AA11" s="4">
        <f>[1]节奏总纲!AM11</f>
        <v>0.42660095793436714</v>
      </c>
      <c r="AB11" s="4">
        <f>[1]节奏总纲!AN11</f>
        <v>0.34128076634749371</v>
      </c>
      <c r="AC11" s="4">
        <f>[1]节奏总纲!AO11</f>
        <v>0.25596057476062029</v>
      </c>
      <c r="AD11" s="4">
        <f>[1]节奏总纲!AP11</f>
        <v>0.17064038317374686</v>
      </c>
      <c r="AE11" s="4">
        <f>[1]节奏总纲!AQ11</f>
        <v>8.5320191586873428E-2</v>
      </c>
    </row>
    <row r="12" spans="2:33" x14ac:dyDescent="0.15">
      <c r="B12" s="4">
        <f>[1]节奏总纲!N12</f>
        <v>18</v>
      </c>
      <c r="C12" s="4">
        <v>9</v>
      </c>
      <c r="D12" s="4">
        <f>[1]节奏总纲!P12</f>
        <v>0.86606598307361482</v>
      </c>
      <c r="E12" s="4">
        <f>[1]节奏总纲!Q12</f>
        <v>0.73702215159564621</v>
      </c>
      <c r="F12" s="4">
        <f>[1]节奏总纲!R12</f>
        <v>0.59282216541388932</v>
      </c>
      <c r="G12" s="4">
        <f>[1]节奏总纲!S12</f>
        <v>0.42766338244175101</v>
      </c>
      <c r="H12" s="4">
        <f>[1]节奏总纲!T12</f>
        <v>0.23193247026711403</v>
      </c>
      <c r="J12" s="4">
        <v>9</v>
      </c>
      <c r="K12" s="4">
        <f>[1]节奏总纲!W12</f>
        <v>0.12496485648136657</v>
      </c>
      <c r="L12" s="4">
        <f>[1]节奏总纲!X12</f>
        <v>0.10612276252766528</v>
      </c>
      <c r="M12" s="4">
        <f>[1]节奏总纲!Y12</f>
        <v>8.7317086965316815E-2</v>
      </c>
      <c r="N12" s="4">
        <f>[1]节奏总纲!Z12</f>
        <v>6.5709592214096946E-2</v>
      </c>
      <c r="O12" s="4">
        <f>[1]节奏总纲!AA12</f>
        <v>3.613355262144205E-2</v>
      </c>
      <c r="Q12" s="4">
        <v>9</v>
      </c>
      <c r="R12" s="4">
        <f>[1]节奏总纲!AD12</f>
        <v>33.213386604241784</v>
      </c>
      <c r="S12" s="4">
        <f>[1]节奏总纲!AE12</f>
        <v>34.992730785174565</v>
      </c>
      <c r="T12" s="4">
        <f>[1]节奏总纲!AF12</f>
        <v>37.510565846691456</v>
      </c>
      <c r="U12" s="4">
        <f>[1]节奏总纲!AG12</f>
        <v>41.534743419557365</v>
      </c>
      <c r="V12" s="4">
        <f>[1]节奏总纲!AH12</f>
        <v>49.706056771838036</v>
      </c>
      <c r="Z12" s="4">
        <f>[1]节奏总纲!AL12</f>
        <v>9</v>
      </c>
      <c r="AA12" s="4">
        <f>[1]节奏总纲!AM12</f>
        <v>0.57090651823243421</v>
      </c>
      <c r="AB12" s="4">
        <f>[1]节奏总纲!AN12</f>
        <v>0.45672521458594739</v>
      </c>
      <c r="AC12" s="4">
        <f>[1]节奏总纲!AO12</f>
        <v>0.34254391093946052</v>
      </c>
      <c r="AD12" s="4">
        <f>[1]节奏总纲!AP12</f>
        <v>0.2283626072929737</v>
      </c>
      <c r="AE12" s="4">
        <f>[1]节奏总纲!AQ12</f>
        <v>0.11418130364648685</v>
      </c>
    </row>
    <row r="13" spans="2:33" x14ac:dyDescent="0.15">
      <c r="B13" s="4">
        <f>[1]节奏总纲!N13</f>
        <v>20</v>
      </c>
      <c r="C13" s="4">
        <v>10</v>
      </c>
      <c r="D13" s="4">
        <f>[1]节奏总纲!P13</f>
        <v>1</v>
      </c>
      <c r="E13" s="4">
        <f>[1]节奏总纲!Q13</f>
        <v>0.8548</v>
      </c>
      <c r="F13" s="4">
        <f>[1]节奏总纲!R13</f>
        <v>0.6895</v>
      </c>
      <c r="G13" s="4">
        <f>[1]节奏总纲!S13</f>
        <v>0.49980000000000002</v>
      </c>
      <c r="H13" s="4">
        <f>[1]节奏总纲!T13</f>
        <v>0.2732</v>
      </c>
      <c r="J13" s="4">
        <v>10</v>
      </c>
      <c r="K13" s="4">
        <f>[1]节奏总纲!W13</f>
        <v>0.13393401692638518</v>
      </c>
      <c r="L13" s="4">
        <f>[1]节奏总纲!X13</f>
        <v>0.11777784840435379</v>
      </c>
      <c r="M13" s="4">
        <f>[1]节奏总纲!Y13</f>
        <v>9.6677834586110678E-2</v>
      </c>
      <c r="N13" s="4">
        <f>[1]节奏总纲!Z13</f>
        <v>7.2136617558249017E-2</v>
      </c>
      <c r="O13" s="4">
        <f>[1]节奏总纲!AA13</f>
        <v>4.1267529732885971E-2</v>
      </c>
      <c r="Q13" s="4">
        <v>10</v>
      </c>
      <c r="R13" s="4">
        <f>[1]节奏总纲!AD13</f>
        <v>34.585942742481357</v>
      </c>
      <c r="S13" s="4">
        <f>[1]节奏总纲!AE13</f>
        <v>36.36169634498642</v>
      </c>
      <c r="T13" s="4">
        <f>[1]节奏总纲!AF13</f>
        <v>38.977035507933373</v>
      </c>
      <c r="U13" s="4">
        <f>[1]节奏总纲!AG13</f>
        <v>42.970748198558951</v>
      </c>
      <c r="V13" s="4">
        <f>[1]节奏总纲!AH13</f>
        <v>51.212821897464167</v>
      </c>
      <c r="Z13" s="4">
        <f>[1]节奏总纲!AL13</f>
        <v>10</v>
      </c>
      <c r="AA13" s="4">
        <f>[1]节奏总纲!AM13</f>
        <v>0.75</v>
      </c>
      <c r="AB13" s="4">
        <f>[1]节奏总纲!AN13</f>
        <v>0.60000000000000009</v>
      </c>
      <c r="AC13" s="4">
        <f>[1]节奏总纲!AO13</f>
        <v>0.44999999999999996</v>
      </c>
      <c r="AD13" s="4">
        <f>[1]节奏总纲!AP13</f>
        <v>0.30000000000000004</v>
      </c>
      <c r="AE13" s="4">
        <f>[1]节奏总纲!AQ13</f>
        <v>0.15000000000000002</v>
      </c>
    </row>
    <row r="14" spans="2:33" x14ac:dyDescent="0.15">
      <c r="B14" s="4">
        <f>[1]节奏总纲!N14</f>
        <v>21</v>
      </c>
      <c r="C14" s="4">
        <v>11</v>
      </c>
      <c r="D14" s="4">
        <f>[1]节奏总纲!P14</f>
        <v>1.1435469250725863</v>
      </c>
      <c r="E14" s="4">
        <f>[1]节奏总纲!Q14</f>
        <v>0.98036277886472811</v>
      </c>
      <c r="F14" s="4">
        <f>[1]节奏总纲!R14</f>
        <v>0.79453640354043287</v>
      </c>
      <c r="G14" s="4">
        <f>[1]节奏总纲!S14</f>
        <v>0.57577587677404707</v>
      </c>
      <c r="H14" s="4">
        <f>[1]节奏总纲!T14</f>
        <v>0.31767733578516444</v>
      </c>
      <c r="J14" s="4">
        <v>11</v>
      </c>
      <c r="K14" s="4">
        <f>[1]节奏总纲!W14</f>
        <v>0.14354692507258626</v>
      </c>
      <c r="L14" s="4">
        <f>[1]节奏总纲!X14</f>
        <v>0.12556277886472811</v>
      </c>
      <c r="M14" s="4">
        <f>[1]节奏总纲!Y14</f>
        <v>0.10503640354043287</v>
      </c>
      <c r="N14" s="4">
        <f>[1]节奏总纲!Z14</f>
        <v>7.5975876774047046E-2</v>
      </c>
      <c r="O14" s="4">
        <f>[1]节奏总纲!AA14</f>
        <v>4.447733578516444E-2</v>
      </c>
      <c r="Q14" s="4">
        <v>11</v>
      </c>
      <c r="R14" s="4">
        <f>[1]节奏总纲!AD14</f>
        <v>35.845161563010116</v>
      </c>
      <c r="S14" s="4">
        <f>[1]节奏总纲!AE14</f>
        <v>37.6388925299823</v>
      </c>
      <c r="T14" s="4">
        <f>[1]节奏总纲!AF14</f>
        <v>40.259528204263837</v>
      </c>
      <c r="U14" s="4">
        <f>[1]节奏总纲!AG14</f>
        <v>44.288230531994081</v>
      </c>
      <c r="V14" s="4">
        <f>[1]节奏总纲!AH14</f>
        <v>52.559419343629337</v>
      </c>
      <c r="Z14" s="4">
        <f>[1]节奏总纲!AL14</f>
        <v>11</v>
      </c>
      <c r="AA14" s="4">
        <f>[1]节奏总纲!AM14</f>
        <v>0.93464628919691628</v>
      </c>
      <c r="AB14" s="4">
        <f>[1]节奏总纲!AN14</f>
        <v>0.74771703135753309</v>
      </c>
      <c r="AC14" s="4">
        <f>[1]节奏总纲!AO14</f>
        <v>0.56078777351814979</v>
      </c>
      <c r="AD14" s="4">
        <f>[1]节奏总纲!AP14</f>
        <v>0.37385851567876655</v>
      </c>
      <c r="AE14" s="4">
        <f>[1]节奏总纲!AQ14</f>
        <v>0.18692925783938327</v>
      </c>
    </row>
    <row r="15" spans="2:33" x14ac:dyDescent="0.15">
      <c r="B15" s="4">
        <f>[1]节奏总纲!N15</f>
        <v>22</v>
      </c>
      <c r="C15" s="4">
        <v>12</v>
      </c>
      <c r="D15" s="4">
        <f>[1]节奏总纲!P15</f>
        <v>1.2973967099940702</v>
      </c>
      <c r="E15" s="4">
        <f>[1]节奏总纲!Q15</f>
        <v>1.1126474184909145</v>
      </c>
      <c r="F15" s="4">
        <f>[1]节奏总纲!R15</f>
        <v>0.9058423829178599</v>
      </c>
      <c r="G15" s="4">
        <f>[1]节奏总纲!S15</f>
        <v>0.66219128078097333</v>
      </c>
      <c r="H15" s="4">
        <f>[1]节奏总纲!T15</f>
        <v>0.36560639287632896</v>
      </c>
      <c r="J15" s="4">
        <v>12</v>
      </c>
      <c r="K15" s="4">
        <f>[1]节奏总纲!W15</f>
        <v>0.15384978492148393</v>
      </c>
      <c r="L15" s="4">
        <f>[1]节奏总纲!X15</f>
        <v>0.13228463962618642</v>
      </c>
      <c r="M15" s="4">
        <f>[1]节奏总纲!Y15</f>
        <v>0.11130597937742703</v>
      </c>
      <c r="N15" s="4">
        <f>[1]节奏总纲!Z15</f>
        <v>8.6415404006926266E-2</v>
      </c>
      <c r="O15" s="4">
        <f>[1]节奏总纲!AA15</f>
        <v>4.7929057091164518E-2</v>
      </c>
      <c r="Q15" s="4">
        <v>12</v>
      </c>
      <c r="R15" s="4">
        <f>[1]节奏总纲!AD15</f>
        <v>37.004247194324648</v>
      </c>
      <c r="S15" s="4">
        <f>[1]节奏总纲!AE15</f>
        <v>38.827998824669805</v>
      </c>
      <c r="T15" s="4">
        <f>[1]节奏总纲!AF15</f>
        <v>41.408320762540754</v>
      </c>
      <c r="U15" s="4">
        <f>[1]节奏总纲!AG15</f>
        <v>45.500930067545958</v>
      </c>
      <c r="V15" s="4">
        <f>[1]节奏总纲!AH15</f>
        <v>53.855547243088772</v>
      </c>
      <c r="Z15" s="4">
        <f>[1]节奏总纲!AL15</f>
        <v>12</v>
      </c>
      <c r="AA15" s="4">
        <f>[1]节奏总纲!AM15</f>
        <v>1.1550685436347259</v>
      </c>
      <c r="AB15" s="4">
        <f>[1]节奏总纲!AN15</f>
        <v>0.92405483490778073</v>
      </c>
      <c r="AC15" s="4">
        <f>[1]节奏总纲!AO15</f>
        <v>0.69304112618083547</v>
      </c>
      <c r="AD15" s="4">
        <f>[1]节奏总纲!AP15</f>
        <v>0.46202741745389037</v>
      </c>
      <c r="AE15" s="4">
        <f>[1]节奏总纲!AQ15</f>
        <v>0.23101370872694518</v>
      </c>
    </row>
    <row r="16" spans="2:33" x14ac:dyDescent="0.15">
      <c r="B16" s="4">
        <f>[1]节奏总纲!N16</f>
        <v>23</v>
      </c>
      <c r="C16" s="4">
        <v>13</v>
      </c>
      <c r="D16" s="4">
        <f>[1]节奏总纲!P16</f>
        <v>1.4622888266898326</v>
      </c>
      <c r="E16" s="4">
        <f>[1]节奏总纲!Q16</f>
        <v>1.2628326307293396</v>
      </c>
      <c r="F16" s="4">
        <f>[1]节奏总纲!R16</f>
        <v>1.0294513339896421</v>
      </c>
      <c r="G16" s="4">
        <f>[1]节奏总纲!S16</f>
        <v>0.75556463675063656</v>
      </c>
      <c r="H16" s="4">
        <f>[1]节奏总纲!T16</f>
        <v>0.41865329108129906</v>
      </c>
      <c r="J16" s="4">
        <v>13</v>
      </c>
      <c r="K16" s="4">
        <f>[1]节奏总纲!W16</f>
        <v>0.16489211669576243</v>
      </c>
      <c r="L16" s="4">
        <f>[1]节奏总纲!X16</f>
        <v>0.15018521223842507</v>
      </c>
      <c r="M16" s="4">
        <f>[1]节奏总纲!Y16</f>
        <v>0.12360895107178216</v>
      </c>
      <c r="N16" s="4">
        <f>[1]节奏总纲!Z16</f>
        <v>9.337335596966323E-2</v>
      </c>
      <c r="O16" s="4">
        <f>[1]节奏总纲!AA16</f>
        <v>5.3046898204970105E-2</v>
      </c>
      <c r="Q16" s="4">
        <v>13</v>
      </c>
      <c r="R16" s="4">
        <f>[1]节奏总纲!AD16</f>
        <v>38.071211008105138</v>
      </c>
      <c r="S16" s="4">
        <f>[1]节奏总纲!AE16</f>
        <v>39.935302111946527</v>
      </c>
      <c r="T16" s="4">
        <f>[1]节奏总纲!AF16</f>
        <v>42.470214785133983</v>
      </c>
      <c r="U16" s="4">
        <f>[1]节奏总纲!AG16</f>
        <v>46.631096344914496</v>
      </c>
      <c r="V16" s="4">
        <f>[1]节奏总纲!AH16</f>
        <v>55.062101953238496</v>
      </c>
      <c r="Z16" s="4">
        <f>[1]节奏总纲!AL16</f>
        <v>13</v>
      </c>
      <c r="AA16" s="4">
        <f>[1]节奏总纲!AM16</f>
        <v>1.417602554491646</v>
      </c>
      <c r="AB16" s="4">
        <f>[1]节奏总纲!AN16</f>
        <v>1.1340820435933168</v>
      </c>
      <c r="AC16" s="4">
        <f>[1]节奏总纲!AO16</f>
        <v>0.85056153269498758</v>
      </c>
      <c r="AD16" s="4">
        <f>[1]节奏总纲!AP16</f>
        <v>0.56704102179665838</v>
      </c>
      <c r="AE16" s="4">
        <f>[1]节奏总纲!AQ16</f>
        <v>0.28352051089832919</v>
      </c>
    </row>
    <row r="17" spans="2:31" x14ac:dyDescent="0.15">
      <c r="B17" s="4">
        <f>[1]节奏总纲!N17</f>
        <v>24</v>
      </c>
      <c r="C17" s="4">
        <v>14</v>
      </c>
      <c r="D17" s="4">
        <f>[1]节奏总纲!P17</f>
        <v>1.6390158215457884</v>
      </c>
      <c r="E17" s="4">
        <f>[1]节奏总纲!Q17</f>
        <v>1.4136511460832426</v>
      </c>
      <c r="F17" s="4">
        <f>[1]节奏总纲!R17</f>
        <v>1.1545227446968533</v>
      </c>
      <c r="G17" s="4">
        <f>[1]节奏总纲!S17</f>
        <v>0.84605996708193598</v>
      </c>
      <c r="H17" s="4">
        <f>[1]节奏总纲!T17</f>
        <v>0.46810291863347719</v>
      </c>
      <c r="J17" s="4">
        <v>14</v>
      </c>
      <c r="K17" s="4">
        <f>[1]节奏总纲!W17</f>
        <v>0.17672699485595578</v>
      </c>
      <c r="L17" s="4">
        <f>[1]节奏总纲!X17</f>
        <v>0.150818515353903</v>
      </c>
      <c r="M17" s="4">
        <f>[1]节奏总纲!Y17</f>
        <v>0.12507141070721128</v>
      </c>
      <c r="N17" s="4">
        <f>[1]节奏总纲!Z17</f>
        <v>9.0495330331299417E-2</v>
      </c>
      <c r="O17" s="4">
        <f>[1]节奏总纲!AA17</f>
        <v>4.9449627552178133E-2</v>
      </c>
      <c r="Q17" s="4">
        <v>14</v>
      </c>
      <c r="R17" s="4">
        <f>[1]节奏总纲!AD17</f>
        <v>39.066704614192943</v>
      </c>
      <c r="S17" s="4">
        <f>[1]节奏总纲!AE17</f>
        <v>40.935169244165145</v>
      </c>
      <c r="T17" s="4">
        <f>[1]节奏总纲!AF17</f>
        <v>43.484929789964411</v>
      </c>
      <c r="U17" s="4">
        <f>[1]节奏总纲!AG17</f>
        <v>47.711408234944486</v>
      </c>
      <c r="V17" s="4">
        <f>[1]节奏总纲!AH17</f>
        <v>56.165983112651688</v>
      </c>
      <c r="Z17" s="4">
        <f>[1]节奏总纲!AL17</f>
        <v>14</v>
      </c>
      <c r="AA17" s="4">
        <f>[1]节奏总纲!AM17</f>
        <v>1.7296773068470075</v>
      </c>
      <c r="AB17" s="4">
        <f>[1]节奏总纲!AN17</f>
        <v>1.383741845477606</v>
      </c>
      <c r="AC17" s="4">
        <f>[1]节奏总纲!AO17</f>
        <v>1.0378063841082044</v>
      </c>
      <c r="AD17" s="4">
        <f>[1]节奏总纲!AP17</f>
        <v>0.69187092273880302</v>
      </c>
      <c r="AE17" s="4">
        <f>[1]节奏总纲!AQ17</f>
        <v>0.34593546136940151</v>
      </c>
    </row>
    <row r="18" spans="2:31" x14ac:dyDescent="0.15">
      <c r="B18" s="4">
        <f>[1]节奏总纲!N18</f>
        <v>25</v>
      </c>
      <c r="C18" s="4">
        <v>15</v>
      </c>
      <c r="D18" s="4">
        <f>[1]节奏总纲!P18</f>
        <v>1.8284271247461898</v>
      </c>
      <c r="E18" s="4">
        <f>[1]节奏总纲!Q18</f>
        <v>1.5793953503557587</v>
      </c>
      <c r="F18" s="4">
        <f>[1]节奏总纲!R18</f>
        <v>1.2928808199080308</v>
      </c>
      <c r="G18" s="4">
        <f>[1]节奏总纲!S18</f>
        <v>0.94895367774327255</v>
      </c>
      <c r="H18" s="4">
        <f>[1]节奏总纲!T18</f>
        <v>0.5271355400643265</v>
      </c>
      <c r="J18" s="4">
        <v>15</v>
      </c>
      <c r="K18" s="4">
        <f>[1]节奏总纲!W18</f>
        <v>0.18941130320040145</v>
      </c>
      <c r="L18" s="4">
        <f>[1]节奏总纲!X18</f>
        <v>0.16574420427251613</v>
      </c>
      <c r="M18" s="4">
        <f>[1]节奏总纲!Y18</f>
        <v>0.13835807521117749</v>
      </c>
      <c r="N18" s="4">
        <f>[1]节奏总纲!Z18</f>
        <v>0.10289371066133657</v>
      </c>
      <c r="O18" s="4">
        <f>[1]节奏总纲!AA18</f>
        <v>5.9032621430849308E-2</v>
      </c>
      <c r="Q18" s="4">
        <v>15</v>
      </c>
      <c r="R18" s="4">
        <f>[1]节奏总纲!AD18</f>
        <v>40</v>
      </c>
      <c r="S18" s="4">
        <f>[1]节奏总纲!AE18</f>
        <v>41.83669503626701</v>
      </c>
      <c r="T18" s="4">
        <f>[1]节奏总纲!AF18</f>
        <v>44.442238853326032</v>
      </c>
      <c r="U18" s="4">
        <f>[1]节奏总纲!AG18</f>
        <v>48.731413734867289</v>
      </c>
      <c r="V18" s="4">
        <f>[1]节奏总纲!AH18</f>
        <v>57.176846218996921</v>
      </c>
      <c r="Z18" s="4">
        <f>[1]节奏总纲!AL18</f>
        <v>15</v>
      </c>
      <c r="AA18" s="4">
        <f>[1]节奏总纲!AM18</f>
        <v>2.1</v>
      </c>
      <c r="AB18" s="4">
        <f>[1]节奏总纲!AN18</f>
        <v>1.6800000000000002</v>
      </c>
      <c r="AC18" s="4">
        <f>[1]节奏总纲!AO18</f>
        <v>1.26</v>
      </c>
      <c r="AD18" s="4">
        <f>[1]节奏总纲!AP18</f>
        <v>0.84000000000000008</v>
      </c>
      <c r="AE18" s="4">
        <f>[1]节奏总纲!AQ18</f>
        <v>0.42000000000000004</v>
      </c>
    </row>
    <row r="19" spans="2:31" x14ac:dyDescent="0.15">
      <c r="B19" s="4">
        <f>[1]节奏总纲!N19</f>
        <v>26</v>
      </c>
      <c r="C19" s="4">
        <v>16</v>
      </c>
      <c r="D19" s="4">
        <f>[1]节奏总纲!P19</f>
        <v>2.031433133020796</v>
      </c>
      <c r="E19" s="4">
        <f>[1]节奏总纲!Q19</f>
        <v>1.7586116632561031</v>
      </c>
      <c r="F19" s="4">
        <f>[1]节奏总纲!R19</f>
        <v>1.4398798046851402</v>
      </c>
      <c r="G19" s="4">
        <f>[1]节奏总纲!S19</f>
        <v>1.0618300986299702</v>
      </c>
      <c r="H19" s="4">
        <f>[1]节奏总纲!T19</f>
        <v>0.59460047803518701</v>
      </c>
      <c r="J19" s="4">
        <v>16</v>
      </c>
      <c r="K19" s="4">
        <f>[1]节奏总纲!W19</f>
        <v>0.20300600827460613</v>
      </c>
      <c r="L19" s="4">
        <f>[1]节奏总纲!X19</f>
        <v>0.17921631290034434</v>
      </c>
      <c r="M19" s="4">
        <f>[1]节奏总纲!Y19</f>
        <v>0.14699898477710938</v>
      </c>
      <c r="N19" s="4">
        <f>[1]节奏总纲!Z19</f>
        <v>0.11287642088669769</v>
      </c>
      <c r="O19" s="4">
        <f>[1]节奏总纲!AA19</f>
        <v>6.7464937970860506E-2</v>
      </c>
      <c r="Q19" s="4">
        <v>16</v>
      </c>
      <c r="R19" s="4">
        <f>[1]节奏总纲!AD19</f>
        <v>40.870795385807064</v>
      </c>
      <c r="S19" s="4">
        <f>[1]节奏总纲!AE19</f>
        <v>42.707142308553742</v>
      </c>
      <c r="T19" s="4">
        <f>[1]节奏总纲!AF19</f>
        <v>45.343250058486468</v>
      </c>
      <c r="U19" s="4">
        <f>[1]节奏总纲!AG19</f>
        <v>49.654306534727205</v>
      </c>
      <c r="V19" s="4">
        <f>[1]节奏总纲!AH19</f>
        <v>58.12511610143563</v>
      </c>
      <c r="Z19" s="4">
        <f>[1]节奏总纲!AL19</f>
        <v>16</v>
      </c>
      <c r="AA19" s="4">
        <f>[1]节奏总纲!AM19</f>
        <v>2.5387719203926467</v>
      </c>
      <c r="AB19" s="4">
        <f>[1]节奏总纲!AN19</f>
        <v>2.0310175363141174</v>
      </c>
      <c r="AC19" s="4">
        <f>[1]节奏总纲!AO19</f>
        <v>1.5232631522355879</v>
      </c>
      <c r="AD19" s="4">
        <f>[1]节奏总纲!AP19</f>
        <v>1.0155087681570587</v>
      </c>
      <c r="AE19" s="4">
        <f>[1]节奏总纲!AQ19</f>
        <v>0.50775438407852935</v>
      </c>
    </row>
    <row r="20" spans="2:31" x14ac:dyDescent="0.15">
      <c r="B20" s="4">
        <f>[1]节奏总纲!N20</f>
        <v>27</v>
      </c>
      <c r="C20" s="4">
        <v>17</v>
      </c>
      <c r="D20" s="4">
        <f>[1]节奏总纲!P20</f>
        <v>2.2490095854249419</v>
      </c>
      <c r="E20" s="4">
        <f>[1]节奏总纲!Q20</f>
        <v>1.9433691827656923</v>
      </c>
      <c r="F20" s="4">
        <f>[1]节奏总纲!R20</f>
        <v>1.5904995788125189</v>
      </c>
      <c r="G20" s="4">
        <f>[1]节奏总纲!S20</f>
        <v>1.1742079045503622</v>
      </c>
      <c r="H20" s="4">
        <f>[1]节奏总纲!T20</f>
        <v>0.65311238360740309</v>
      </c>
      <c r="J20" s="4">
        <v>17</v>
      </c>
      <c r="K20" s="4">
        <f>[1]节奏总纲!W20</f>
        <v>0.21757645240414591</v>
      </c>
      <c r="L20" s="4">
        <f>[1]节奏总纲!X20</f>
        <v>0.18475751950958919</v>
      </c>
      <c r="M20" s="4">
        <f>[1]节奏总纲!Y20</f>
        <v>0.1506197741273787</v>
      </c>
      <c r="N20" s="4">
        <f>[1]节奏总纲!Z20</f>
        <v>0.11237780592039193</v>
      </c>
      <c r="O20" s="4">
        <f>[1]节奏总纲!AA20</f>
        <v>5.8511905572216083E-2</v>
      </c>
      <c r="Q20" s="4">
        <v>17</v>
      </c>
      <c r="R20" s="4">
        <f>[1]节奏总纲!AD20</f>
        <v>41.691928656135218</v>
      </c>
      <c r="S20" s="4">
        <f>[1]节奏总纲!AE20</f>
        <v>43.535389560453282</v>
      </c>
      <c r="T20" s="4">
        <f>[1]节奏总纲!AF20</f>
        <v>46.195785611164197</v>
      </c>
      <c r="U20" s="4">
        <f>[1]节奏总纲!AG20</f>
        <v>50.510850036206186</v>
      </c>
      <c r="V20" s="4">
        <f>[1]节奏总纲!AH20</f>
        <v>58.996855914896834</v>
      </c>
      <c r="Z20" s="4">
        <f>[1]节奏总纲!AL20</f>
        <v>17</v>
      </c>
      <c r="AA20" s="4">
        <f>[1]节奏总纲!AM20</f>
        <v>3.0579402515786085</v>
      </c>
      <c r="AB20" s="4">
        <f>[1]节奏总纲!AN20</f>
        <v>2.4463522012628869</v>
      </c>
      <c r="AC20" s="4">
        <f>[1]节奏总纲!AO20</f>
        <v>1.8347641509471651</v>
      </c>
      <c r="AD20" s="4">
        <f>[1]节奏总纲!AP20</f>
        <v>1.2231761006314434</v>
      </c>
      <c r="AE20" s="4">
        <f>[1]节奏总纲!AQ20</f>
        <v>0.61158805031572172</v>
      </c>
    </row>
    <row r="21" spans="2:31" x14ac:dyDescent="0.15">
      <c r="B21" s="4">
        <f>[1]节奏总纲!N21</f>
        <v>28</v>
      </c>
      <c r="C21" s="4">
        <v>18</v>
      </c>
      <c r="D21" s="4">
        <f>[1]节奏总纲!P21</f>
        <v>2.4822022531844965</v>
      </c>
      <c r="E21" s="4">
        <f>[1]节奏总纲!Q21</f>
        <v>2.1515729130603214</v>
      </c>
      <c r="F21" s="4">
        <f>[1]节奏总纲!R21</f>
        <v>1.7690655458445907</v>
      </c>
      <c r="G21" s="4">
        <f>[1]节奏总纲!S21</f>
        <v>1.3066312660763189</v>
      </c>
      <c r="H21" s="4">
        <f>[1]节奏总纲!T21</f>
        <v>0.72554771860582834</v>
      </c>
      <c r="J21" s="4">
        <v>18</v>
      </c>
      <c r="K21" s="4">
        <f>[1]节奏总纲!W21</f>
        <v>0.23319266775955461</v>
      </c>
      <c r="L21" s="4">
        <f>[1]节奏总纲!X21</f>
        <v>0.20820373029462913</v>
      </c>
      <c r="M21" s="4">
        <f>[1]节奏总纲!Y21</f>
        <v>0.17856596703207184</v>
      </c>
      <c r="N21" s="4">
        <f>[1]节奏总纲!Z21</f>
        <v>0.13242336152595668</v>
      </c>
      <c r="O21" s="4">
        <f>[1]节奏总纲!AA21</f>
        <v>7.2435334998425249E-2</v>
      </c>
      <c r="Q21" s="4">
        <v>18</v>
      </c>
      <c r="R21" s="4">
        <f>[1]节奏总纲!AD21</f>
        <v>42.470630686057078</v>
      </c>
      <c r="S21" s="4">
        <f>[1]节奏总纲!AE21</f>
        <v>44.32123076997032</v>
      </c>
      <c r="T21" s="4">
        <f>[1]节奏总纲!AF21</f>
        <v>47.002405448181747</v>
      </c>
      <c r="U21" s="4">
        <f>[1]节奏总纲!AG21</f>
        <v>51.307235833425089</v>
      </c>
      <c r="V21" s="4">
        <f>[1]节奏总纲!AH21</f>
        <v>59.782901351568675</v>
      </c>
      <c r="Z21" s="4">
        <f>[1]节奏总纲!AL21</f>
        <v>18</v>
      </c>
      <c r="AA21" s="4">
        <f>[1]节奏总纲!AM21</f>
        <v>3.671491735587451</v>
      </c>
      <c r="AB21" s="4">
        <f>[1]节奏总纲!AN21</f>
        <v>2.9371933884699608</v>
      </c>
      <c r="AC21" s="4">
        <f>[1]节奏总纲!AO21</f>
        <v>2.2028950413524706</v>
      </c>
      <c r="AD21" s="4">
        <f>[1]节奏总纲!AP21</f>
        <v>1.4685966942349804</v>
      </c>
      <c r="AE21" s="4">
        <f>[1]节奏总纲!AQ21</f>
        <v>0.7342983471174902</v>
      </c>
    </row>
    <row r="22" spans="2:31" x14ac:dyDescent="0.15">
      <c r="B22" s="4">
        <f>[1]节奏总纲!N22</f>
        <v>29</v>
      </c>
      <c r="C22" s="4">
        <v>19</v>
      </c>
      <c r="D22" s="4">
        <f>[1]节奏总纲!P22</f>
        <v>2.7321319661472296</v>
      </c>
      <c r="E22" s="4">
        <f>[1]节奏总纲!Q22</f>
        <v>2.3734030389920986</v>
      </c>
      <c r="F22" s="4">
        <f>[1]节奏总纲!R22</f>
        <v>1.9510154370257367</v>
      </c>
      <c r="G22" s="4">
        <f>[1]节奏总纲!S22</f>
        <v>1.4395603329629754</v>
      </c>
      <c r="H22" s="4">
        <f>[1]节奏总纲!T22</f>
        <v>0.80270037165405606</v>
      </c>
      <c r="J22" s="4">
        <v>19</v>
      </c>
      <c r="K22" s="4">
        <f>[1]节奏总纲!W22</f>
        <v>0.24992971296273314</v>
      </c>
      <c r="L22" s="4">
        <f>[1]节奏总纲!X22</f>
        <v>0.2218301259317772</v>
      </c>
      <c r="M22" s="4">
        <f>[1]节奏总纲!Y22</f>
        <v>0.18194989118114591</v>
      </c>
      <c r="N22" s="4">
        <f>[1]节奏总纲!Z22</f>
        <v>0.13292906688665651</v>
      </c>
      <c r="O22" s="4">
        <f>[1]节奏总纲!AA22</f>
        <v>7.7152653048227715E-2</v>
      </c>
      <c r="Q22" s="4">
        <v>19</v>
      </c>
      <c r="R22" s="4">
        <f>[1]节奏总纲!AD22</f>
        <v>43.213386604241784</v>
      </c>
      <c r="S22" s="4">
        <f>[1]节奏总纲!AE22</f>
        <v>45.070782602372333</v>
      </c>
      <c r="T22" s="4">
        <f>[1]节奏总纲!AF22</f>
        <v>47.752799438858894</v>
      </c>
      <c r="U22" s="4">
        <f>[1]节奏总纲!AG22</f>
        <v>52.050057424983954</v>
      </c>
      <c r="V22" s="4">
        <f>[1]节奏总纲!AH22</f>
        <v>60.54585273688761</v>
      </c>
      <c r="Z22" s="4">
        <f>[1]节奏总纲!AL22</f>
        <v>19</v>
      </c>
      <c r="AA22" s="4">
        <f>[1]节奏总纲!AM22</f>
        <v>4.3957950643309154</v>
      </c>
      <c r="AB22" s="4">
        <f>[1]节奏总纲!AN22</f>
        <v>3.5166360514647326</v>
      </c>
      <c r="AC22" s="4">
        <f>[1]节奏总纲!AO22</f>
        <v>2.6374770385985493</v>
      </c>
      <c r="AD22" s="4">
        <f>[1]节奏总纲!AP22</f>
        <v>1.7583180257323663</v>
      </c>
      <c r="AE22" s="4">
        <f>[1]节奏总纲!AQ22</f>
        <v>0.87915901286618314</v>
      </c>
    </row>
    <row r="23" spans="2:31" x14ac:dyDescent="0.15">
      <c r="B23" s="4">
        <f>[1]节奏总纲!N23</f>
        <v>30</v>
      </c>
      <c r="C23" s="4">
        <v>20</v>
      </c>
      <c r="D23" s="4">
        <f>[1]节奏总纲!P23</f>
        <v>3</v>
      </c>
      <c r="E23" s="4">
        <f>[1]节奏总纲!Q23</f>
        <v>2.6036999999999999</v>
      </c>
      <c r="F23" s="4">
        <f>[1]节奏总纲!R23</f>
        <v>2.1372</v>
      </c>
      <c r="G23" s="4">
        <f>[1]节奏总纲!S23</f>
        <v>1.5800999999999998</v>
      </c>
      <c r="H23" s="4">
        <f>[1]节奏总纲!T23</f>
        <v>0.87990000000000002</v>
      </c>
      <c r="J23" s="4">
        <v>20</v>
      </c>
      <c r="K23" s="4">
        <f>[1]节奏总纲!W23</f>
        <v>0.26786803385277036</v>
      </c>
      <c r="L23" s="4">
        <f>[1]节奏总纲!X23</f>
        <v>0.23029696100790131</v>
      </c>
      <c r="M23" s="4">
        <f>[1]节奏总纲!Y23</f>
        <v>0.18618456297426333</v>
      </c>
      <c r="N23" s="4">
        <f>[1]节奏总纲!Z23</f>
        <v>0.14053966703702447</v>
      </c>
      <c r="O23" s="4">
        <f>[1]节奏总纲!AA23</f>
        <v>7.719962834594396E-2</v>
      </c>
      <c r="Q23" s="4">
        <v>20</v>
      </c>
      <c r="R23" s="4">
        <f>[1]节奏总纲!AD23</f>
        <v>43.920692243099523</v>
      </c>
      <c r="S23" s="4">
        <f>[1]节奏总纲!AE23</f>
        <v>45.780025086357675</v>
      </c>
      <c r="T23" s="4">
        <f>[1]节奏总纲!AF23</f>
        <v>48.482447528152484</v>
      </c>
      <c r="U23" s="4">
        <f>[1]节奏总纲!AG23</f>
        <v>52.769987980532711</v>
      </c>
      <c r="V23" s="4">
        <f>[1]节奏总纲!AH23</f>
        <v>61.261422558944936</v>
      </c>
      <c r="Z23" s="4">
        <f>[1]节奏总纲!AL23</f>
        <v>20</v>
      </c>
      <c r="AA23" s="4">
        <f>[1]节奏总纲!AM23</f>
        <v>5.25</v>
      </c>
      <c r="AB23" s="4">
        <f>[1]节奏总纲!AN23</f>
        <v>4.2</v>
      </c>
      <c r="AC23" s="4">
        <f>[1]节奏总纲!AO23</f>
        <v>3.15</v>
      </c>
      <c r="AD23" s="4">
        <f>[1]节奏总纲!AP23</f>
        <v>2.1</v>
      </c>
      <c r="AE23" s="4">
        <f>[1]节奏总纲!AQ23</f>
        <v>1.05</v>
      </c>
    </row>
    <row r="24" spans="2:31" x14ac:dyDescent="0.15">
      <c r="B24" s="4">
        <f>[1]节奏总纲!N24</f>
        <v>31</v>
      </c>
      <c r="C24" s="4">
        <v>21</v>
      </c>
      <c r="D24" s="4">
        <f>[1]节奏总纲!P24</f>
        <v>3.2870938501451725</v>
      </c>
      <c r="E24" s="4">
        <f>[1]节奏总纲!Q24</f>
        <v>2.8518826243859516</v>
      </c>
      <c r="F24" s="4">
        <f>[1]节奏总纲!R24</f>
        <v>2.3466562996186386</v>
      </c>
      <c r="G24" s="4">
        <f>[1]节奏总纲!S24</f>
        <v>1.7365716810316947</v>
      </c>
      <c r="H24" s="4">
        <f>[1]节奏总纲!T24</f>
        <v>0.97166494210291288</v>
      </c>
      <c r="J24" s="4">
        <v>21</v>
      </c>
      <c r="K24" s="4">
        <f>[1]节奏总纲!W24</f>
        <v>0.28709385014517252</v>
      </c>
      <c r="L24" s="4">
        <f>[1]节奏总纲!X24</f>
        <v>0.24818262438595173</v>
      </c>
      <c r="M24" s="4">
        <f>[1]节奏总纲!Y24</f>
        <v>0.20945629961863865</v>
      </c>
      <c r="N24" s="4">
        <f>[1]节奏总纲!Z24</f>
        <v>0.15647168103169484</v>
      </c>
      <c r="O24" s="4">
        <f>[1]节奏总纲!AA24</f>
        <v>9.1764942102912861E-2</v>
      </c>
      <c r="Q24" s="4">
        <v>21</v>
      </c>
      <c r="R24" s="4">
        <f>[1]节奏总纲!AD24</f>
        <v>44.585942742481357</v>
      </c>
      <c r="S24" s="4">
        <f>[1]节奏总纲!AE24</f>
        <v>46.455967430551723</v>
      </c>
      <c r="T24" s="4">
        <f>[1]节奏总纲!AF24</f>
        <v>49.18886033229559</v>
      </c>
      <c r="U24" s="4">
        <f>[1]节奏总纲!AG24</f>
        <v>53.471660769826336</v>
      </c>
      <c r="V24" s="4">
        <f>[1]节奏总纲!AH24</f>
        <v>61.918453772109508</v>
      </c>
      <c r="Z24" s="4">
        <f>[1]节奏总纲!AL24</f>
        <v>21</v>
      </c>
      <c r="AA24" s="4">
        <f>[1]节奏总纲!AM24</f>
        <v>6.2565025247829205</v>
      </c>
      <c r="AB24" s="4">
        <f>[1]节奏总纲!AN24</f>
        <v>5.0052020198263367</v>
      </c>
      <c r="AC24" s="4">
        <f>[1]节奏总纲!AO24</f>
        <v>3.7539015148697521</v>
      </c>
      <c r="AD24" s="4">
        <f>[1]节奏总纲!AP24</f>
        <v>2.5026010099131684</v>
      </c>
      <c r="AE24" s="4">
        <f>[1]节奏总纲!AQ24</f>
        <v>1.2513005049565842</v>
      </c>
    </row>
    <row r="25" spans="2:31" x14ac:dyDescent="0.15">
      <c r="B25" s="4">
        <f>[1]节奏总纲!N25</f>
        <v>32</v>
      </c>
      <c r="C25" s="4">
        <v>22</v>
      </c>
      <c r="D25" s="4">
        <f>[1]节奏总纲!P25</f>
        <v>3.5947934199881395</v>
      </c>
      <c r="E25" s="4">
        <f>[1]节奏总纲!Q25</f>
        <v>3.124234961311692</v>
      </c>
      <c r="F25" s="4">
        <f>[1]节奏总纲!R25</f>
        <v>2.5749505267375046</v>
      </c>
      <c r="G25" s="4">
        <f>[1]节奏总纲!S25</f>
        <v>1.9077568679877055</v>
      </c>
      <c r="H25" s="4">
        <f>[1]节奏总纲!T25</f>
        <v>1.0687320837624739</v>
      </c>
      <c r="J25" s="4">
        <v>22</v>
      </c>
      <c r="K25" s="4">
        <f>[1]节奏总纲!W25</f>
        <v>0.30769956984296698</v>
      </c>
      <c r="L25" s="4">
        <f>[1]节奏总纲!X25</f>
        <v>0.27235233692574035</v>
      </c>
      <c r="M25" s="4">
        <f>[1]节奏总纲!Y25</f>
        <v>0.22829422711886593</v>
      </c>
      <c r="N25" s="4">
        <f>[1]节奏总纲!Z25</f>
        <v>0.17118518695601082</v>
      </c>
      <c r="O25" s="4">
        <f>[1]节奏总纲!AA25</f>
        <v>9.7067141659560985E-2</v>
      </c>
      <c r="Q25" s="4">
        <v>22</v>
      </c>
      <c r="R25" s="4">
        <f>[1]节奏总纲!AD25</f>
        <v>45.229416240679988</v>
      </c>
      <c r="S25" s="4">
        <f>[1]节奏总纲!AE25</f>
        <v>47.110426931480873</v>
      </c>
      <c r="T25" s="4">
        <f>[1]节奏总纲!AF25</f>
        <v>49.861837738505173</v>
      </c>
      <c r="U25" s="4">
        <f>[1]节奏总纲!AG25</f>
        <v>54.15637358335789</v>
      </c>
      <c r="V25" s="4">
        <f>[1]节奏总纲!AH25</f>
        <v>62.555781631668886</v>
      </c>
      <c r="Z25" s="4">
        <f>[1]节奏总纲!AL25</f>
        <v>22</v>
      </c>
      <c r="AA25" s="4">
        <f>[1]节奏总纲!AM25</f>
        <v>7.4414868317755332</v>
      </c>
      <c r="AB25" s="4">
        <f>[1]节奏总纲!AN25</f>
        <v>5.9531894654204267</v>
      </c>
      <c r="AC25" s="4">
        <f>[1]节奏总纲!AO25</f>
        <v>4.4648920990653194</v>
      </c>
      <c r="AD25" s="4">
        <f>[1]节奏总纲!AP25</f>
        <v>2.9765947327102134</v>
      </c>
      <c r="AE25" s="4">
        <f>[1]节奏总纲!AQ25</f>
        <v>1.4882973663551067</v>
      </c>
    </row>
    <row r="26" spans="2:31" x14ac:dyDescent="0.15">
      <c r="B26" s="4">
        <f>[1]节奏总纲!N26</f>
        <v>33</v>
      </c>
      <c r="C26" s="4">
        <v>23</v>
      </c>
      <c r="D26" s="4">
        <f>[1]节奏总纲!P26</f>
        <v>3.9245776533796644</v>
      </c>
      <c r="E26" s="4">
        <f>[1]节奏总纲!Q26</f>
        <v>3.4081032341949005</v>
      </c>
      <c r="F26" s="4">
        <f>[1]节奏总纲!R26</f>
        <v>2.8064654799317976</v>
      </c>
      <c r="G26" s="4">
        <f>[1]节奏总纲!S26</f>
        <v>2.0796336985258841</v>
      </c>
      <c r="H26" s="4">
        <f>[1]节奏总纲!T26</f>
        <v>1.1608900698697047</v>
      </c>
      <c r="J26" s="4">
        <v>23</v>
      </c>
      <c r="K26" s="4">
        <f>[1]节奏总纲!W26</f>
        <v>0.32978423339152485</v>
      </c>
      <c r="L26" s="4">
        <f>[1]节奏总纲!X26</f>
        <v>0.28386827288320848</v>
      </c>
      <c r="M26" s="4">
        <f>[1]节奏总纲!Y26</f>
        <v>0.23151495319429305</v>
      </c>
      <c r="N26" s="4">
        <f>[1]节奏总纲!Z26</f>
        <v>0.17187683053817859</v>
      </c>
      <c r="O26" s="4">
        <f>[1]节奏总纲!AA26</f>
        <v>9.2157986107230805E-2</v>
      </c>
      <c r="Q26" s="4">
        <v>23</v>
      </c>
      <c r="R26" s="4">
        <f>[1]节奏总纲!AD26</f>
        <v>45.845161563010116</v>
      </c>
      <c r="S26" s="4">
        <f>[1]节奏总纲!AE26</f>
        <v>47.734594805743399</v>
      </c>
      <c r="T26" s="4">
        <f>[1]节奏总纲!AF26</f>
        <v>50.503430607741265</v>
      </c>
      <c r="U26" s="4">
        <f>[1]节奏总纲!AG26</f>
        <v>54.814188287451351</v>
      </c>
      <c r="V26" s="4">
        <f>[1]节奏总纲!AH26</f>
        <v>63.182677965405439</v>
      </c>
      <c r="Z26" s="4">
        <f>[1]节奏总纲!AL26</f>
        <v>23</v>
      </c>
      <c r="AA26" s="4">
        <f>[1]节奏总纲!AM26</f>
        <v>8.8355567243832152</v>
      </c>
      <c r="AB26" s="4">
        <f>[1]节奏总纲!AN26</f>
        <v>7.0684453795065725</v>
      </c>
      <c r="AC26" s="4">
        <f>[1]节奏总纲!AO26</f>
        <v>5.3013340346299289</v>
      </c>
      <c r="AD26" s="4">
        <f>[1]节奏总纲!AP26</f>
        <v>3.5342226897532862</v>
      </c>
      <c r="AE26" s="4">
        <f>[1]节奏总纲!AQ26</f>
        <v>1.7671113448766431</v>
      </c>
    </row>
    <row r="27" spans="2:31" x14ac:dyDescent="0.15">
      <c r="B27" s="4">
        <f>[1]节奏总纲!N27</f>
        <v>34</v>
      </c>
      <c r="C27" s="4">
        <v>24</v>
      </c>
      <c r="D27" s="4">
        <f>[1]节奏总纲!P27</f>
        <v>4.2780316430915768</v>
      </c>
      <c r="E27" s="4">
        <f>[1]节奏总纲!Q27</f>
        <v>3.7214597263253628</v>
      </c>
      <c r="F27" s="4">
        <f>[1]节奏总纲!R27</f>
        <v>3.0699155070825155</v>
      </c>
      <c r="G27" s="4">
        <f>[1]节奏总纲!S27</f>
        <v>2.2742016214674821</v>
      </c>
      <c r="H27" s="4">
        <f>[1]节奏总纲!T27</f>
        <v>1.2692919885052709</v>
      </c>
      <c r="J27" s="4">
        <v>24</v>
      </c>
      <c r="K27" s="4">
        <f>[1]节奏总纲!W27</f>
        <v>0.35345398971191244</v>
      </c>
      <c r="L27" s="4">
        <f>[1]节奏总纲!X27</f>
        <v>0.31335649213046235</v>
      </c>
      <c r="M27" s="4">
        <f>[1]节奏总纲!Y27</f>
        <v>0.26345002715071786</v>
      </c>
      <c r="N27" s="4">
        <f>[1]节奏总纲!Z27</f>
        <v>0.19456792294159797</v>
      </c>
      <c r="O27" s="4">
        <f>[1]节奏总纲!AA27</f>
        <v>0.10840191863556625</v>
      </c>
      <c r="Q27" s="4">
        <v>24</v>
      </c>
      <c r="R27" s="4">
        <f>[1]节奏总纲!AD27</f>
        <v>46.430041330048923</v>
      </c>
      <c r="S27" s="4">
        <f>[1]节奏总纲!AE27</f>
        <v>48.330142263709867</v>
      </c>
      <c r="T27" s="4">
        <f>[1]节奏总纲!AF27</f>
        <v>51.118578408701396</v>
      </c>
      <c r="U27" s="4">
        <f>[1]节奏总纲!AG27</f>
        <v>55.44072585486321</v>
      </c>
      <c r="V27" s="4">
        <f>[1]节奏总纲!AH27</f>
        <v>63.791742872142052</v>
      </c>
      <c r="Z27" s="4">
        <f>[1]节奏总纲!AL27</f>
        <v>24</v>
      </c>
      <c r="AA27" s="4">
        <f>[1]节奏总纲!AM27</f>
        <v>10.47447102993563</v>
      </c>
      <c r="AB27" s="4">
        <f>[1]节奏总纲!AN27</f>
        <v>8.3795768239485042</v>
      </c>
      <c r="AC27" s="4">
        <f>[1]节奏总纲!AO27</f>
        <v>6.2846826179613782</v>
      </c>
      <c r="AD27" s="4">
        <f>[1]节奏总纲!AP27</f>
        <v>4.1897884119742521</v>
      </c>
      <c r="AE27" s="4">
        <f>[1]节奏总纲!AQ27</f>
        <v>2.0948942059871261</v>
      </c>
    </row>
    <row r="28" spans="2:31" x14ac:dyDescent="0.15">
      <c r="B28" s="4">
        <f>[1]节奏总纲!N28</f>
        <v>35</v>
      </c>
      <c r="C28" s="4">
        <v>25</v>
      </c>
      <c r="D28" s="4">
        <f>[1]节奏总纲!P28</f>
        <v>4.6568542494923806</v>
      </c>
      <c r="E28" s="4">
        <f>[1]节奏总纲!Q28</f>
        <v>4.054257309608067</v>
      </c>
      <c r="F28" s="4">
        <f>[1]节奏总纲!R28</f>
        <v>3.3445527219854276</v>
      </c>
      <c r="G28" s="4">
        <f>[1]节奏总纲!S28</f>
        <v>2.478377831579845</v>
      </c>
      <c r="H28" s="4">
        <f>[1]节奏总纲!T28</f>
        <v>1.3802915995495415</v>
      </c>
      <c r="J28" s="4">
        <v>25</v>
      </c>
      <c r="K28" s="4">
        <f>[1]节奏总纲!W28</f>
        <v>0.37882260640080379</v>
      </c>
      <c r="L28" s="4">
        <f>[1]节奏总纲!X28</f>
        <v>0.33279758328270415</v>
      </c>
      <c r="M28" s="4">
        <f>[1]节奏总纲!Y28</f>
        <v>0.27463721490291215</v>
      </c>
      <c r="N28" s="4">
        <f>[1]节奏总纲!Z28</f>
        <v>0.20417621011236298</v>
      </c>
      <c r="O28" s="4">
        <f>[1]节奏总纲!AA28</f>
        <v>0.11099961104427059</v>
      </c>
      <c r="Q28" s="4">
        <v>25</v>
      </c>
      <c r="R28" s="4">
        <f>[1]节奏总纲!AD28</f>
        <v>47.004247194324648</v>
      </c>
      <c r="S28" s="4">
        <f>[1]节奏总纲!AE28</f>
        <v>48.904516930942819</v>
      </c>
      <c r="T28" s="4">
        <f>[1]节奏总纲!AF28</f>
        <v>51.667220029142385</v>
      </c>
      <c r="U28" s="4">
        <f>[1]节奏总纲!AG28</f>
        <v>56.05100027504308</v>
      </c>
      <c r="V28" s="4">
        <f>[1]节奏总纲!AH28</f>
        <v>64.398425477456215</v>
      </c>
      <c r="Z28" s="4">
        <f>[1]节奏总纲!AL28</f>
        <v>25</v>
      </c>
      <c r="AA28" s="4">
        <f>[1]节奏总纲!AM28</f>
        <v>12.4</v>
      </c>
      <c r="AB28" s="4">
        <f>[1]节奏总纲!AN28</f>
        <v>9.9200000000000017</v>
      </c>
      <c r="AC28" s="4">
        <f>[1]节奏总纲!AO28</f>
        <v>7.4399999999999995</v>
      </c>
      <c r="AD28" s="4">
        <f>[1]节奏总纲!AP28</f>
        <v>4.9600000000000009</v>
      </c>
      <c r="AE28" s="4">
        <f>[1]节奏总纲!AQ28</f>
        <v>2.4800000000000004</v>
      </c>
    </row>
    <row r="29" spans="2:31" x14ac:dyDescent="0.15">
      <c r="B29" s="4">
        <f>[1]节奏总纲!N29</f>
        <v>36</v>
      </c>
      <c r="C29" s="4">
        <v>26</v>
      </c>
      <c r="D29" s="4">
        <f>[1]节奏总纲!P29</f>
        <v>5.062866266041592</v>
      </c>
      <c r="E29" s="4">
        <f>[1]节奏总纲!Q29</f>
        <v>4.408743944469018</v>
      </c>
      <c r="F29" s="4">
        <f>[1]节奏总纲!R29</f>
        <v>3.63716312552428</v>
      </c>
      <c r="G29" s="4">
        <f>[1]节奏总纲!S29</f>
        <v>2.6914197070277099</v>
      </c>
      <c r="H29" s="4">
        <f>[1]节奏总纲!T29</f>
        <v>1.4996209880015197</v>
      </c>
      <c r="J29" s="4">
        <v>26</v>
      </c>
      <c r="K29" s="4">
        <f>[1]节奏总纲!W29</f>
        <v>0.40601201654921137</v>
      </c>
      <c r="L29" s="4">
        <f>[1]节奏总纲!X29</f>
        <v>0.354486634860951</v>
      </c>
      <c r="M29" s="4">
        <f>[1]节奏总纲!Y29</f>
        <v>0.29261040353885237</v>
      </c>
      <c r="N29" s="4">
        <f>[1]节奏总纲!Z29</f>
        <v>0.2130418754478649</v>
      </c>
      <c r="O29" s="4">
        <f>[1]节奏总纲!AA29</f>
        <v>0.11932938845197816</v>
      </c>
      <c r="Q29" s="4">
        <v>26</v>
      </c>
      <c r="R29" s="4">
        <f>[1]节奏总纲!AD29</f>
        <v>47.540284631526092</v>
      </c>
      <c r="S29" s="4">
        <f>[1]节奏总纲!AE29</f>
        <v>49.446133440059114</v>
      </c>
      <c r="T29" s="4">
        <f>[1]节奏总纲!AF29</f>
        <v>52.199341027338768</v>
      </c>
      <c r="U29" s="4">
        <f>[1]节奏总纲!AG29</f>
        <v>56.621068614050692</v>
      </c>
      <c r="V29" s="4">
        <f>[1]节奏总纲!AH29</f>
        <v>65.00344105132713</v>
      </c>
      <c r="Z29" s="4">
        <f>[1]节奏总纲!AL29</f>
        <v>26</v>
      </c>
      <c r="AA29" s="4">
        <f>[1]节奏总纲!AM29</f>
        <v>14.6609224175611</v>
      </c>
      <c r="AB29" s="4">
        <f>[1]节奏总纲!AN29</f>
        <v>11.72873793404888</v>
      </c>
      <c r="AC29" s="4">
        <f>[1]节奏总纲!AO29</f>
        <v>8.7965534505366598</v>
      </c>
      <c r="AD29" s="4">
        <f>[1]节奏总纲!AP29</f>
        <v>5.8643689670244399</v>
      </c>
      <c r="AE29" s="4">
        <f>[1]节奏总纲!AQ29</f>
        <v>2.9321844835122199</v>
      </c>
    </row>
    <row r="30" spans="2:31" x14ac:dyDescent="0.15">
      <c r="B30" s="4">
        <f>[1]节奏总纲!N30</f>
        <v>37</v>
      </c>
      <c r="C30" s="4">
        <v>27</v>
      </c>
      <c r="D30" s="4">
        <f>[1]节奏总纲!P30</f>
        <v>5.4980191708498847</v>
      </c>
      <c r="E30" s="4">
        <f>[1]节奏总纲!Q30</f>
        <v>4.7882248958931646</v>
      </c>
      <c r="F30" s="4">
        <f>[1]节奏总纲!R30</f>
        <v>3.9492271704214725</v>
      </c>
      <c r="G30" s="4">
        <f>[1]节奏总纲!S30</f>
        <v>2.9205477835554587</v>
      </c>
      <c r="H30" s="4">
        <f>[1]节奏总纲!T30</f>
        <v>1.6290630803228208</v>
      </c>
      <c r="J30" s="4">
        <v>27</v>
      </c>
      <c r="K30" s="4">
        <f>[1]节奏总纲!W30</f>
        <v>0.43515290480829272</v>
      </c>
      <c r="L30" s="4">
        <f>[1]节奏总纲!X30</f>
        <v>0.37948095142414662</v>
      </c>
      <c r="M30" s="4">
        <f>[1]节奏总纲!Y30</f>
        <v>0.31206404489719253</v>
      </c>
      <c r="N30" s="4">
        <f>[1]节奏总纲!Z30</f>
        <v>0.2291280765277488</v>
      </c>
      <c r="O30" s="4">
        <f>[1]节奏总纲!AA30</f>
        <v>0.12944209232130111</v>
      </c>
      <c r="Q30" s="4">
        <v>27</v>
      </c>
      <c r="R30" s="4">
        <f>[1]节奏总纲!AD30</f>
        <v>48.071211008105138</v>
      </c>
      <c r="S30" s="4">
        <f>[1]节奏总纲!AE30</f>
        <v>49.981218513907905</v>
      </c>
      <c r="T30" s="4">
        <f>[1]节奏总纲!AF30</f>
        <v>52.705993248660157</v>
      </c>
      <c r="U30" s="4">
        <f>[1]节奏总纲!AG30</f>
        <v>57.175765669822162</v>
      </c>
      <c r="V30" s="4">
        <f>[1]节奏总纲!AH30</f>
        <v>65.541743280100334</v>
      </c>
      <c r="Z30" s="4">
        <f>[1]节奏总纲!AL30</f>
        <v>27</v>
      </c>
      <c r="AA30" s="4">
        <f>[1]节奏总纲!AM30</f>
        <v>17.314186320787698</v>
      </c>
      <c r="AB30" s="4">
        <f>[1]节奏总纲!AN30</f>
        <v>13.851349056630159</v>
      </c>
      <c r="AC30" s="4">
        <f>[1]节奏总纲!AO30</f>
        <v>10.388511792472618</v>
      </c>
      <c r="AD30" s="4">
        <f>[1]节奏总纲!AP30</f>
        <v>6.9256745283150796</v>
      </c>
      <c r="AE30" s="4">
        <f>[1]节奏总纲!AQ30</f>
        <v>3.4628372641575398</v>
      </c>
    </row>
    <row r="31" spans="2:31" x14ac:dyDescent="0.15">
      <c r="B31" s="4">
        <f>[1]节奏总纲!N31</f>
        <v>38</v>
      </c>
      <c r="C31" s="4">
        <v>28</v>
      </c>
      <c r="D31" s="4">
        <f>[1]节奏总纲!P31</f>
        <v>5.9644045063689921</v>
      </c>
      <c r="E31" s="4">
        <f>[1]节奏总纲!Q31</f>
        <v>5.1914176823435705</v>
      </c>
      <c r="F31" s="4">
        <f>[1]节奏总纲!R31</f>
        <v>4.2752851501652938</v>
      </c>
      <c r="G31" s="4">
        <f>[1]节奏总纲!S31</f>
        <v>3.1653094715300236</v>
      </c>
      <c r="H31" s="4">
        <f>[1]节奏总纲!T31</f>
        <v>1.7738139001941382</v>
      </c>
      <c r="J31" s="4">
        <v>28</v>
      </c>
      <c r="K31" s="4">
        <f>[1]节奏总纲!W31</f>
        <v>0.46638533551910744</v>
      </c>
      <c r="L31" s="4">
        <f>[1]节奏总纲!X31</f>
        <v>0.4031927864504059</v>
      </c>
      <c r="M31" s="4">
        <f>[1]节奏总纲!Y31</f>
        <v>0.32605797974382122</v>
      </c>
      <c r="N31" s="4">
        <f>[1]节奏总纲!Z31</f>
        <v>0.24476168797456488</v>
      </c>
      <c r="O31" s="4">
        <f>[1]节奏总纲!AA31</f>
        <v>0.14475081987131744</v>
      </c>
      <c r="Q31" s="4">
        <v>28</v>
      </c>
      <c r="R31" s="4">
        <f>[1]节奏总纲!AD31</f>
        <v>48.571351621712928</v>
      </c>
      <c r="S31" s="4">
        <f>[1]节奏总纲!AE31</f>
        <v>50.509688493127967</v>
      </c>
      <c r="T31" s="4">
        <f>[1]节奏总纲!AF31</f>
        <v>53.212684955585161</v>
      </c>
      <c r="U31" s="4">
        <f>[1]节奏总纲!AG31</f>
        <v>57.699988965458331</v>
      </c>
      <c r="V31" s="4">
        <f>[1]节奏总纲!AH31</f>
        <v>66.076345334947405</v>
      </c>
      <c r="Z31" s="4">
        <f>[1]节奏总纲!AL31</f>
        <v>28</v>
      </c>
      <c r="AA31" s="4">
        <f>[1]节奏总纲!AM31</f>
        <v>20.42625995518307</v>
      </c>
      <c r="AB31" s="4">
        <f>[1]节奏总纲!AN31</f>
        <v>16.341007964146456</v>
      </c>
      <c r="AC31" s="4">
        <f>[1]节奏总纲!AO31</f>
        <v>12.255755973109842</v>
      </c>
      <c r="AD31" s="4">
        <f>[1]节奏总纲!AP31</f>
        <v>8.1705039820732281</v>
      </c>
      <c r="AE31" s="4">
        <f>[1]节奏总纲!AQ31</f>
        <v>4.0852519910366141</v>
      </c>
    </row>
    <row r="32" spans="2:31" x14ac:dyDescent="0.15">
      <c r="B32" s="4">
        <f>[1]节奏总纲!N32</f>
        <v>39</v>
      </c>
      <c r="C32" s="4">
        <v>29</v>
      </c>
      <c r="D32" s="4">
        <f>[1]节奏总纲!P32</f>
        <v>6.4642639322944575</v>
      </c>
      <c r="E32" s="4">
        <f>[1]节奏总纲!Q32</f>
        <v>5.6323131642081607</v>
      </c>
      <c r="F32" s="4">
        <f>[1]节奏总纲!R32</f>
        <v>4.6510378992858623</v>
      </c>
      <c r="G32" s="4">
        <f>[1]节奏总纲!S32</f>
        <v>3.4532097926316991</v>
      </c>
      <c r="H32" s="4">
        <f>[1]节奏总纲!T32</f>
        <v>1.9366934741154194</v>
      </c>
      <c r="J32" s="4">
        <v>29</v>
      </c>
      <c r="K32" s="4">
        <f>[1]节奏总纲!W32</f>
        <v>0.49985942592546539</v>
      </c>
      <c r="L32" s="4">
        <f>[1]节奏总纲!X32</f>
        <v>0.44089548186459027</v>
      </c>
      <c r="M32" s="4">
        <f>[1]节奏总纲!Y32</f>
        <v>0.37575274912056855</v>
      </c>
      <c r="N32" s="4">
        <f>[1]节奏总纲!Z32</f>
        <v>0.28790032110167552</v>
      </c>
      <c r="O32" s="4">
        <f>[1]节奏总纲!AA32</f>
        <v>0.16287957392128116</v>
      </c>
      <c r="Q32" s="4">
        <v>29</v>
      </c>
      <c r="R32" s="4">
        <f>[1]节奏总纲!AD32</f>
        <v>49.066704614192936</v>
      </c>
      <c r="S32" s="4">
        <f>[1]节奏总纲!AE32</f>
        <v>51.033341828534468</v>
      </c>
      <c r="T32" s="4">
        <f>[1]节奏总纲!AF32</f>
        <v>53.719431255885922</v>
      </c>
      <c r="U32" s="4">
        <f>[1]节奏总纲!AG32</f>
        <v>58.210135614815364</v>
      </c>
      <c r="V32" s="4">
        <f>[1]节奏总纲!AH32</f>
        <v>66.589764070576265</v>
      </c>
      <c r="Z32" s="4">
        <f>[1]节奏总纲!AL32</f>
        <v>29</v>
      </c>
      <c r="AA32" s="4">
        <f>[1]节奏总纲!AM32</f>
        <v>24.074703862418847</v>
      </c>
      <c r="AB32" s="4">
        <f>[1]节奏总纲!AN32</f>
        <v>19.259763089935078</v>
      </c>
      <c r="AC32" s="4">
        <f>[1]节奏总纲!AO32</f>
        <v>14.444822317451308</v>
      </c>
      <c r="AD32" s="4">
        <f>[1]节奏总纲!AP32</f>
        <v>9.6298815449675388</v>
      </c>
      <c r="AE32" s="4">
        <f>[1]节奏总纲!AQ32</f>
        <v>4.8149407724837694</v>
      </c>
    </row>
    <row r="33" spans="2:31" x14ac:dyDescent="0.15">
      <c r="B33" s="4">
        <f>[1]节奏总纲!N33</f>
        <v>40</v>
      </c>
      <c r="C33" s="4">
        <v>30</v>
      </c>
      <c r="D33" s="4">
        <f>[1]节奏总纲!P33</f>
        <v>7</v>
      </c>
      <c r="E33" s="4">
        <f>[1]节奏总纲!Q33</f>
        <v>6.1025999999999998</v>
      </c>
      <c r="F33" s="4">
        <f>[1]节奏总纲!R33</f>
        <v>5.0421000000000005</v>
      </c>
      <c r="G33" s="4">
        <f>[1]节奏总纲!S33</f>
        <v>3.7428999999999997</v>
      </c>
      <c r="H33" s="4">
        <f>[1]节奏总纲!T33</f>
        <v>2.1006999999999998</v>
      </c>
      <c r="J33" s="4">
        <v>30</v>
      </c>
      <c r="K33" s="4">
        <f>[1]节奏总纲!W33</f>
        <v>0.5357360677055425</v>
      </c>
      <c r="L33" s="4">
        <f>[1]节奏总纲!X33</f>
        <v>0.47028683579183905</v>
      </c>
      <c r="M33" s="4">
        <f>[1]节奏总纲!Y33</f>
        <v>0.39106210071413816</v>
      </c>
      <c r="N33" s="4">
        <f>[1]节奏总纲!Z33</f>
        <v>0.28969020736830053</v>
      </c>
      <c r="O33" s="4">
        <f>[1]节奏总纲!AA33</f>
        <v>0.16400652588458042</v>
      </c>
      <c r="Q33" s="4">
        <v>30</v>
      </c>
      <c r="R33" s="4">
        <f>[1]节奏总纲!AD33</f>
        <v>49.533352307096472</v>
      </c>
      <c r="S33" s="4">
        <f>[1]节奏总纲!AE33</f>
        <v>51.497823295559343</v>
      </c>
      <c r="T33" s="4">
        <f>[1]节奏总纲!AF33</f>
        <v>54.213705787583436</v>
      </c>
      <c r="U33" s="4">
        <f>[1]节奏总纲!AG33</f>
        <v>58.701446767877648</v>
      </c>
      <c r="V33" s="4">
        <f>[1]节奏总纲!AH33</f>
        <v>67.097551508592701</v>
      </c>
      <c r="Z33" s="4">
        <f>[1]节奏总纲!AL33</f>
        <v>30</v>
      </c>
      <c r="AA33" s="4">
        <f>[1]节奏总纲!AM33</f>
        <v>28.35</v>
      </c>
      <c r="AB33" s="4">
        <f>[1]节奏总纲!AN33</f>
        <v>22.680000000000003</v>
      </c>
      <c r="AC33" s="4">
        <f>[1]节奏总纲!AO33</f>
        <v>17.010000000000002</v>
      </c>
      <c r="AD33" s="4">
        <f>[1]节奏总纲!AP33</f>
        <v>11.340000000000002</v>
      </c>
      <c r="AE33" s="4">
        <f>[1]节奏总纲!AQ33</f>
        <v>5.6700000000000008</v>
      </c>
    </row>
    <row r="34" spans="2:31" x14ac:dyDescent="0.15">
      <c r="B34" s="4">
        <f>[1]节奏总纲!N34</f>
        <v>41</v>
      </c>
      <c r="C34" s="4">
        <v>31</v>
      </c>
      <c r="D34" s="4">
        <f>[1]节奏总纲!P34</f>
        <v>7.5741877002903433</v>
      </c>
      <c r="E34" s="4">
        <f>[1]节奏总纲!Q34</f>
        <v>6.6115084435834408</v>
      </c>
      <c r="F34" s="4">
        <f>[1]节奏总纲!R34</f>
        <v>5.4632615882194253</v>
      </c>
      <c r="G34" s="4">
        <f>[1]节奏总纲!S34</f>
        <v>4.052190419655334</v>
      </c>
      <c r="H34" s="4">
        <f>[1]节奏总纲!T34</f>
        <v>2.2783156602473356</v>
      </c>
      <c r="J34" s="4">
        <v>31</v>
      </c>
      <c r="K34" s="4">
        <f>[1]节奏总纲!W34</f>
        <v>0.57418770029034327</v>
      </c>
      <c r="L34" s="4">
        <f>[1]节奏总纲!X34</f>
        <v>0.50890844358344101</v>
      </c>
      <c r="M34" s="4">
        <f>[1]节奏总纲!Y34</f>
        <v>0.42116158821942484</v>
      </c>
      <c r="N34" s="4">
        <f>[1]节奏总纲!Z34</f>
        <v>0.30929041965533433</v>
      </c>
      <c r="O34" s="4">
        <f>[1]节奏总纲!AA34</f>
        <v>0.17761566024733577</v>
      </c>
      <c r="Q34" s="4">
        <v>31</v>
      </c>
      <c r="R34" s="4">
        <f>[1]节奏总纲!AD34</f>
        <v>50</v>
      </c>
      <c r="S34" s="4">
        <f>[1]节奏总纲!AE34</f>
        <v>51.96230476258421</v>
      </c>
      <c r="T34" s="4">
        <f>[1]节奏总纲!AF34</f>
        <v>54.692509339255828</v>
      </c>
      <c r="U34" s="4">
        <f>[1]节奏总纲!AG34</f>
        <v>59.178112178215827</v>
      </c>
      <c r="V34" s="4">
        <f>[1]节奏总纲!AH34</f>
        <v>67.582949939226467</v>
      </c>
      <c r="Z34" s="4">
        <f>[1]节奏总纲!AL34</f>
        <v>31</v>
      </c>
      <c r="AA34" s="4">
        <f>[1]节奏总纲!AM34</f>
        <v>33.357679571112705</v>
      </c>
      <c r="AB34" s="4">
        <f>[1]节奏总纲!AN34</f>
        <v>26.686143656890167</v>
      </c>
      <c r="AC34" s="4">
        <f>[1]节奏总纲!AO34</f>
        <v>20.014607742667621</v>
      </c>
      <c r="AD34" s="4">
        <f>[1]节奏总纲!AP34</f>
        <v>13.343071828445083</v>
      </c>
      <c r="AE34" s="4">
        <f>[1]节奏总纲!AQ34</f>
        <v>6.6715359142225417</v>
      </c>
    </row>
    <row r="35" spans="2:31" x14ac:dyDescent="0.15">
      <c r="B35" s="4">
        <f>[1]节奏总纲!N35</f>
        <v>42</v>
      </c>
      <c r="C35" s="4">
        <v>32</v>
      </c>
      <c r="D35" s="4">
        <f>[1]节奏总纲!P35</f>
        <v>8.189586839976279</v>
      </c>
      <c r="E35" s="4">
        <f>[1]节奏总纲!Q35</f>
        <v>7.1519661873512845</v>
      </c>
      <c r="F35" s="4">
        <f>[1]节奏总纲!R35</f>
        <v>5.906330028990892</v>
      </c>
      <c r="G35" s="4">
        <f>[1]节奏总纲!S35</f>
        <v>4.3855237528072974</v>
      </c>
      <c r="H35" s="4">
        <f>[1]节奏总纲!T35</f>
        <v>2.46506563883286</v>
      </c>
      <c r="J35" s="4">
        <v>32</v>
      </c>
      <c r="K35" s="4">
        <f>[1]节奏总纲!W35</f>
        <v>0.61539913968593574</v>
      </c>
      <c r="L35" s="4">
        <f>[1]节奏总纲!X35</f>
        <v>0.54045774376784372</v>
      </c>
      <c r="M35" s="4">
        <f>[1]节奏总纲!Y35</f>
        <v>0.44306844077146668</v>
      </c>
      <c r="N35" s="4">
        <f>[1]节奏总纲!Z35</f>
        <v>0.33333333315196345</v>
      </c>
      <c r="O35" s="4">
        <f>[1]节奏总纲!AA35</f>
        <v>0.18674997858552445</v>
      </c>
      <c r="Q35" s="4">
        <v>32</v>
      </c>
      <c r="R35" s="4">
        <f>[1]节奏总纲!AD35</f>
        <v>50.435397692903535</v>
      </c>
      <c r="S35" s="4">
        <f>[1]节奏总纲!AE35</f>
        <v>52.391506955233744</v>
      </c>
      <c r="T35" s="4">
        <f>[1]节奏总纲!AF35</f>
        <v>55.159275389027101</v>
      </c>
      <c r="U35" s="4">
        <f>[1]节奏总纲!AG35</f>
        <v>59.632093520341421</v>
      </c>
      <c r="V35" s="4">
        <f>[1]节奏总纲!AH35</f>
        <v>68.063981730538742</v>
      </c>
      <c r="Z35" s="4">
        <f>[1]节奏总纲!AL35</f>
        <v>32</v>
      </c>
      <c r="AA35" s="4">
        <f>[1]节奏总纲!AM35</f>
        <v>39.220797956048642</v>
      </c>
      <c r="AB35" s="4">
        <f>[1]节奏总纲!AN35</f>
        <v>31.376638364838914</v>
      </c>
      <c r="AC35" s="4">
        <f>[1]节奏总纲!AO35</f>
        <v>23.532478773629183</v>
      </c>
      <c r="AD35" s="4">
        <f>[1]节奏总纲!AP35</f>
        <v>15.688319182419457</v>
      </c>
      <c r="AE35" s="4">
        <f>[1]节奏总纲!AQ35</f>
        <v>7.8441595912097286</v>
      </c>
    </row>
    <row r="36" spans="2:31" x14ac:dyDescent="0.15">
      <c r="B36" s="4">
        <f>[1]节奏总纲!N36</f>
        <v>43</v>
      </c>
      <c r="C36" s="4">
        <v>33</v>
      </c>
      <c r="D36" s="4">
        <f>[1]节奏总纲!P36</f>
        <v>8.8491553067593287</v>
      </c>
      <c r="E36" s="4">
        <f>[1]节奏总纲!Q36</f>
        <v>7.7120388498407557</v>
      </c>
      <c r="F36" s="4">
        <f>[1]节奏总纲!R36</f>
        <v>6.3696219898053652</v>
      </c>
      <c r="G36" s="4">
        <f>[1]节奏总纲!S36</f>
        <v>4.736067920177593</v>
      </c>
      <c r="H36" s="4">
        <f>[1]节奏总纲!T36</f>
        <v>2.6627108318038819</v>
      </c>
      <c r="J36" s="4">
        <v>33</v>
      </c>
      <c r="K36" s="4">
        <f>[1]节奏总纲!W36</f>
        <v>0.6595684667830497</v>
      </c>
      <c r="L36" s="4">
        <f>[1]节奏总纲!X36</f>
        <v>0.56007266248947118</v>
      </c>
      <c r="M36" s="4">
        <f>[1]节奏总纲!Y36</f>
        <v>0.46329196081447321</v>
      </c>
      <c r="N36" s="4">
        <f>[1]节奏总纲!Z36</f>
        <v>0.35054416737029559</v>
      </c>
      <c r="O36" s="4">
        <f>[1]节奏总纲!AA36</f>
        <v>0.1976451929710219</v>
      </c>
      <c r="Q36" s="4">
        <v>33</v>
      </c>
      <c r="R36" s="4">
        <f>[1]节奏总纲!AD36</f>
        <v>50.870795385807064</v>
      </c>
      <c r="S36" s="4">
        <f>[1]节奏总纲!AE36</f>
        <v>52.81759316022675</v>
      </c>
      <c r="T36" s="4">
        <f>[1]节奏总纲!AF36</f>
        <v>55.604435245632025</v>
      </c>
      <c r="U36" s="4">
        <f>[1]节奏总纲!AG36</f>
        <v>60.078368706270226</v>
      </c>
      <c r="V36" s="4">
        <f>[1]节奏总纲!AH36</f>
        <v>68.518369035696878</v>
      </c>
      <c r="Z36" s="4">
        <f>[1]节奏总纲!AL36</f>
        <v>33</v>
      </c>
      <c r="AA36" s="4">
        <f>[1]节奏总纲!AM36</f>
        <v>46.082812923199413</v>
      </c>
      <c r="AB36" s="4">
        <f>[1]节奏总纲!AN36</f>
        <v>36.866250338559531</v>
      </c>
      <c r="AC36" s="4">
        <f>[1]节奏总纲!AO36</f>
        <v>27.649687753919647</v>
      </c>
      <c r="AD36" s="4">
        <f>[1]节奏总纲!AP36</f>
        <v>18.433125169279766</v>
      </c>
      <c r="AE36" s="4">
        <f>[1]节奏总纲!AQ36</f>
        <v>9.2165625846398829</v>
      </c>
    </row>
    <row r="37" spans="2:31" x14ac:dyDescent="0.15">
      <c r="B37" s="4">
        <f>[1]节奏总纲!N37</f>
        <v>44</v>
      </c>
      <c r="C37" s="4">
        <v>34</v>
      </c>
      <c r="D37" s="4">
        <f>[1]节奏总纲!P37</f>
        <v>9.5560632861831518</v>
      </c>
      <c r="E37" s="4">
        <f>[1]节奏总纲!Q37</f>
        <v>8.3309759728944712</v>
      </c>
      <c r="F37" s="4">
        <f>[1]节奏总纲!R37</f>
        <v>6.8918328419952886</v>
      </c>
      <c r="G37" s="4">
        <f>[1]节奏总纲!S37</f>
        <v>5.1287391656944967</v>
      </c>
      <c r="H37" s="4">
        <f>[1]节奏总纲!T37</f>
        <v>2.8811530807842201</v>
      </c>
      <c r="J37" s="4">
        <v>34</v>
      </c>
      <c r="K37" s="4">
        <f>[1]节奏总纲!W37</f>
        <v>0.70690797942382311</v>
      </c>
      <c r="L37" s="4">
        <f>[1]节奏总纲!X37</f>
        <v>0.61893712305371551</v>
      </c>
      <c r="M37" s="4">
        <f>[1]节奏总纲!Y37</f>
        <v>0.52221085218992336</v>
      </c>
      <c r="N37" s="4">
        <f>[1]节奏总纲!Z37</f>
        <v>0.39267124551690369</v>
      </c>
      <c r="O37" s="4">
        <f>[1]节奏总纲!AA37</f>
        <v>0.21844224898033815</v>
      </c>
      <c r="Q37" s="4">
        <v>34</v>
      </c>
      <c r="R37" s="4">
        <f>[1]节奏总纲!AD37</f>
        <v>51.285688244217212</v>
      </c>
      <c r="S37" s="4">
        <f>[1]节奏总纲!AE37</f>
        <v>53.226994578658328</v>
      </c>
      <c r="T37" s="4">
        <f>[1]节奏总纲!AF37</f>
        <v>56.045896281048073</v>
      </c>
      <c r="U37" s="4">
        <f>[1]节奏总纲!AG37</f>
        <v>60.491705764657482</v>
      </c>
      <c r="V37" s="4">
        <f>[1]节奏总纲!AH37</f>
        <v>68.972756340855</v>
      </c>
      <c r="Z37" s="4">
        <f>[1]节奏总纲!AL37</f>
        <v>34</v>
      </c>
      <c r="AA37" s="4">
        <f>[1]节奏总纲!AM37</f>
        <v>54.110931329932889</v>
      </c>
      <c r="AB37" s="4">
        <f>[1]节奏总纲!AN37</f>
        <v>43.288745063946315</v>
      </c>
      <c r="AC37" s="4">
        <f>[1]节奏总纲!AO37</f>
        <v>32.466558797959735</v>
      </c>
      <c r="AD37" s="4">
        <f>[1]节奏总纲!AP37</f>
        <v>21.644372531973158</v>
      </c>
      <c r="AE37" s="4">
        <f>[1]节奏总纲!AQ37</f>
        <v>10.822186265986579</v>
      </c>
    </row>
    <row r="38" spans="2:31" x14ac:dyDescent="0.15">
      <c r="B38" s="4">
        <f>[1]节奏总纲!N38</f>
        <v>45</v>
      </c>
      <c r="C38" s="4">
        <v>35</v>
      </c>
      <c r="D38" s="4">
        <f>[1]节奏总纲!P38</f>
        <v>10.313708498984759</v>
      </c>
      <c r="E38" s="4">
        <f>[1]节奏总纲!Q38</f>
        <v>9.0048988904635934</v>
      </c>
      <c r="F38" s="4">
        <f>[1]节奏总纲!R38</f>
        <v>7.4547485030661838</v>
      </c>
      <c r="G38" s="4">
        <f>[1]节奏总纲!S38</f>
        <v>5.5405242056546129</v>
      </c>
      <c r="H38" s="4">
        <f>[1]节奏总纲!T38</f>
        <v>3.1106144832938032</v>
      </c>
      <c r="J38" s="4">
        <v>35</v>
      </c>
      <c r="K38" s="4">
        <f>[1]节奏总纲!W38</f>
        <v>0.75764521280160757</v>
      </c>
      <c r="L38" s="4">
        <f>[1]节奏总纲!X38</f>
        <v>0.67392291756912215</v>
      </c>
      <c r="M38" s="4">
        <f>[1]节奏总纲!Y38</f>
        <v>0.56291566107089519</v>
      </c>
      <c r="N38" s="4">
        <f>[1]节奏总纲!Z38</f>
        <v>0.41178503996011617</v>
      </c>
      <c r="O38" s="4">
        <f>[1]节奏总纲!AA38</f>
        <v>0.22946140250958313</v>
      </c>
      <c r="Q38" s="4">
        <v>35</v>
      </c>
      <c r="R38" s="4">
        <f>[1]节奏总纲!AD38</f>
        <v>51.691928656135211</v>
      </c>
      <c r="S38" s="4">
        <f>[1]节奏总纲!AE38</f>
        <v>53.623906555539456</v>
      </c>
      <c r="T38" s="4">
        <f>[1]节奏总纲!AF38</f>
        <v>56.457855949816349</v>
      </c>
      <c r="U38" s="4">
        <f>[1]节奏总纲!AG38</f>
        <v>60.905042823044738</v>
      </c>
      <c r="V38" s="4">
        <f>[1]节奏总纲!AH38</f>
        <v>69.385288338144662</v>
      </c>
      <c r="Z38" s="4">
        <f>[1]节奏总纲!AL38</f>
        <v>35</v>
      </c>
      <c r="AA38" s="4">
        <f>[1]节奏总纲!AM38</f>
        <v>63.5</v>
      </c>
      <c r="AB38" s="4">
        <f>[1]节奏总纲!AN38</f>
        <v>50.800000000000004</v>
      </c>
      <c r="AC38" s="4">
        <f>[1]节奏总纲!AO38</f>
        <v>38.1</v>
      </c>
      <c r="AD38" s="4">
        <f>[1]节奏总纲!AP38</f>
        <v>25.400000000000002</v>
      </c>
      <c r="AE38" s="4">
        <f>[1]节奏总纲!AQ38</f>
        <v>12.700000000000001</v>
      </c>
    </row>
    <row r="39" spans="2:31" x14ac:dyDescent="0.15">
      <c r="B39" s="4">
        <f>[1]节奏总纲!N39</f>
        <v>46</v>
      </c>
      <c r="C39" s="4">
        <v>36</v>
      </c>
      <c r="D39" s="4">
        <f>[1]节奏总纲!P39</f>
        <v>11.125732532083184</v>
      </c>
      <c r="E39" s="4">
        <f>[1]节奏总纲!Q39</f>
        <v>9.7261153795471191</v>
      </c>
      <c r="F39" s="4">
        <f>[1]节奏总纲!R39</f>
        <v>8.0405669009365166</v>
      </c>
      <c r="G39" s="4">
        <f>[1]节奏总纲!S39</f>
        <v>5.9700680767158358</v>
      </c>
      <c r="H39" s="4">
        <f>[1]节奏总纲!T39</f>
        <v>3.3388323328781633</v>
      </c>
      <c r="J39" s="4">
        <v>36</v>
      </c>
      <c r="K39" s="4">
        <f>[1]节奏总纲!W39</f>
        <v>0.81202403309842452</v>
      </c>
      <c r="L39" s="4">
        <f>[1]节奏总纲!X39</f>
        <v>0.72121648908352576</v>
      </c>
      <c r="M39" s="4">
        <f>[1]节奏总纲!Y39</f>
        <v>0.58581839787033285</v>
      </c>
      <c r="N39" s="4">
        <f>[1]节奏总纲!Z39</f>
        <v>0.42954387106122294</v>
      </c>
      <c r="O39" s="4">
        <f>[1]节奏总纲!AA39</f>
        <v>0.22821784958436009</v>
      </c>
      <c r="Q39" s="4">
        <v>36</v>
      </c>
      <c r="R39" s="4">
        <f>[1]节奏总纲!AD39</f>
        <v>52.091594979242075</v>
      </c>
      <c r="S39" s="4">
        <f>[1]节奏总纲!AE39</f>
        <v>54.020289560649204</v>
      </c>
      <c r="T39" s="4">
        <f>[1]节奏总纲!AF39</f>
        <v>56.869815618584624</v>
      </c>
      <c r="U39" s="4">
        <f>[1]节奏总纲!AG39</f>
        <v>61.294362422865476</v>
      </c>
      <c r="V39" s="4">
        <f>[1]节奏总纲!AH39</f>
        <v>69.795150761037945</v>
      </c>
      <c r="Z39" s="4">
        <f>[1]节奏总纲!AL39</f>
        <v>36</v>
      </c>
      <c r="AA39" s="4">
        <f>[1]节奏总纲!AM39</f>
        <v>73.746861667008318</v>
      </c>
      <c r="AB39" s="4">
        <f>[1]节奏总纲!AN39</f>
        <v>58.997489333606659</v>
      </c>
      <c r="AC39" s="4">
        <f>[1]节奏总纲!AO39</f>
        <v>44.248117000204992</v>
      </c>
      <c r="AD39" s="4">
        <f>[1]节奏总纲!AP39</f>
        <v>29.498744666803329</v>
      </c>
      <c r="AE39" s="4">
        <f>[1]节奏总纲!AQ39</f>
        <v>14.749372333401665</v>
      </c>
    </row>
    <row r="40" spans="2:31" x14ac:dyDescent="0.15">
      <c r="B40" s="4">
        <f>[1]节奏总纲!N40</f>
        <v>47</v>
      </c>
      <c r="C40" s="4">
        <v>37</v>
      </c>
      <c r="D40" s="4">
        <f>[1]节奏总纲!P40</f>
        <v>11.996038341699768</v>
      </c>
      <c r="E40" s="4">
        <f>[1]节奏总纲!Q40</f>
        <v>10.483337906811427</v>
      </c>
      <c r="F40" s="4">
        <f>[1]节奏总纲!R40</f>
        <v>8.6671377018780831</v>
      </c>
      <c r="G40" s="4">
        <f>[1]节奏总纲!S40</f>
        <v>6.4166809089752066</v>
      </c>
      <c r="H40" s="4">
        <f>[1]节奏总纲!T40</f>
        <v>3.6000111063441</v>
      </c>
      <c r="J40" s="4">
        <v>37</v>
      </c>
      <c r="K40" s="4">
        <f>[1]节奏总纲!W40</f>
        <v>0.87030580961658366</v>
      </c>
      <c r="L40" s="4">
        <f>[1]节奏总纲!X40</f>
        <v>0.75722252726430739</v>
      </c>
      <c r="M40" s="4">
        <f>[1]节奏总纲!Y40</f>
        <v>0.62657080094156647</v>
      </c>
      <c r="N40" s="4">
        <f>[1]节奏总纲!Z40</f>
        <v>0.44661283225937076</v>
      </c>
      <c r="O40" s="4">
        <f>[1]节奏总纲!AA40</f>
        <v>0.26117877346593676</v>
      </c>
      <c r="Q40" s="4">
        <v>37</v>
      </c>
      <c r="R40" s="4">
        <f>[1]节奏总纲!AD40</f>
        <v>52.470630686057078</v>
      </c>
      <c r="S40" s="4">
        <f>[1]节奏总纲!AE40</f>
        <v>54.407116521581436</v>
      </c>
      <c r="T40" s="4">
        <f>[1]节奏总纲!AF40</f>
        <v>57.263329041432932</v>
      </c>
      <c r="U40" s="4">
        <f>[1]节奏总纲!AG40</f>
        <v>61.676518787205197</v>
      </c>
      <c r="V40" s="4">
        <f>[1]节奏总纲!AH40</f>
        <v>70.190427169053478</v>
      </c>
      <c r="Z40" s="4">
        <f>[1]节奏总纲!AL40</f>
        <v>37</v>
      </c>
      <c r="AA40" s="4">
        <f>[1]节奏总纲!AM40</f>
        <v>85.62747641525452</v>
      </c>
      <c r="AB40" s="4">
        <f>[1]节奏总纲!AN40</f>
        <v>68.501981132203625</v>
      </c>
      <c r="AC40" s="4">
        <f>[1]节奏总纲!AO40</f>
        <v>51.376485849152708</v>
      </c>
      <c r="AD40" s="4">
        <f>[1]节奏总纲!AP40</f>
        <v>34.250990566101812</v>
      </c>
      <c r="AE40" s="4">
        <f>[1]节奏总纲!AQ40</f>
        <v>17.125495283050906</v>
      </c>
    </row>
    <row r="41" spans="2:31" x14ac:dyDescent="0.15">
      <c r="B41" s="4">
        <f>[1]节奏总纲!N41</f>
        <v>48</v>
      </c>
      <c r="C41" s="4">
        <v>38</v>
      </c>
      <c r="D41" s="4">
        <f>[1]节奏总纲!P41</f>
        <v>12.928809012737984</v>
      </c>
      <c r="E41" s="4">
        <f>[1]节奏总纲!Q41</f>
        <v>11.292021791725356</v>
      </c>
      <c r="F41" s="4">
        <f>[1]节奏总纲!R41</f>
        <v>9.3190855363815395</v>
      </c>
      <c r="G41" s="4">
        <f>[1]节奏总纲!S41</f>
        <v>6.8962267273944402</v>
      </c>
      <c r="H41" s="4">
        <f>[1]节奏总纲!T41</f>
        <v>3.8708854184137524</v>
      </c>
      <c r="J41" s="4">
        <v>38</v>
      </c>
      <c r="K41" s="4">
        <f>[1]节奏总纲!W41</f>
        <v>0.93277067103821665</v>
      </c>
      <c r="L41" s="4">
        <f>[1]节奏总纲!X41</f>
        <v>0.80868388491392906</v>
      </c>
      <c r="M41" s="4">
        <f>[1]节奏总纲!Y41</f>
        <v>0.65194783450345639</v>
      </c>
      <c r="N41" s="4">
        <f>[1]节奏总纲!Z41</f>
        <v>0.4795458184192336</v>
      </c>
      <c r="O41" s="4">
        <f>[1]节奏总纲!AA41</f>
        <v>0.2708743120696524</v>
      </c>
      <c r="Q41" s="4">
        <v>38</v>
      </c>
      <c r="R41" s="4">
        <f>[1]节奏总纲!AD41</f>
        <v>52.849666392872081</v>
      </c>
      <c r="S41" s="4">
        <f>[1]节奏总纲!AE41</f>
        <v>54.793943482513676</v>
      </c>
      <c r="T41" s="4">
        <f>[1]节奏总纲!AF41</f>
        <v>57.64832002380362</v>
      </c>
      <c r="U41" s="4">
        <f>[1]节奏总纲!AG41</f>
        <v>62.054222259937362</v>
      </c>
      <c r="V41" s="4">
        <f>[1]节奏总纲!AH41</f>
        <v>70.571129226337533</v>
      </c>
      <c r="Z41" s="4">
        <f>[1]节奏总纲!AL41</f>
        <v>38</v>
      </c>
      <c r="AA41" s="4">
        <f>[1]节奏总纲!AM41</f>
        <v>99.401036064365428</v>
      </c>
      <c r="AB41" s="4">
        <f>[1]节奏总纲!AN41</f>
        <v>79.520828851492354</v>
      </c>
      <c r="AC41" s="4">
        <f>[1]节奏总纲!AO41</f>
        <v>59.640621638619251</v>
      </c>
      <c r="AD41" s="4">
        <f>[1]节奏总纲!AP41</f>
        <v>39.760414425746177</v>
      </c>
      <c r="AE41" s="4">
        <f>[1]节奏总纲!AQ41</f>
        <v>19.880207212873088</v>
      </c>
    </row>
    <row r="42" spans="2:31" x14ac:dyDescent="0.15">
      <c r="B42" s="4">
        <f>[1]节奏总纲!N42</f>
        <v>49</v>
      </c>
      <c r="C42" s="4">
        <v>39</v>
      </c>
      <c r="D42" s="4">
        <f>[1]节奏总纲!P42</f>
        <v>13.928527864588917</v>
      </c>
      <c r="E42" s="4">
        <f>[1]节奏总纲!Q42</f>
        <v>12.147069150707994</v>
      </c>
      <c r="F42" s="4">
        <f>[1]节奏总纲!R42</f>
        <v>10.016004387425889</v>
      </c>
      <c r="G42" s="4">
        <f>[1]节奏总纲!S42</f>
        <v>7.4197267934665154</v>
      </c>
      <c r="H42" s="4">
        <f>[1]节奏总纲!T42</f>
        <v>4.1702012426579218</v>
      </c>
      <c r="J42" s="4">
        <v>39</v>
      </c>
      <c r="K42" s="4">
        <f>[1]节奏总纲!W42</f>
        <v>0.99971885185093257</v>
      </c>
      <c r="L42" s="4">
        <f>[1]节奏总纲!X42</f>
        <v>0.85504735898263817</v>
      </c>
      <c r="M42" s="4">
        <f>[1]节奏总纲!Y42</f>
        <v>0.69691885104434981</v>
      </c>
      <c r="N42" s="4">
        <f>[1]节奏总纲!Z42</f>
        <v>0.52350006607207522</v>
      </c>
      <c r="O42" s="4">
        <f>[1]节奏总纲!AA42</f>
        <v>0.29931582424416936</v>
      </c>
      <c r="Q42" s="4">
        <v>39</v>
      </c>
      <c r="R42" s="4">
        <f>[1]节奏总纲!AD42</f>
        <v>53.213386604241784</v>
      </c>
      <c r="S42" s="4">
        <f>[1]节奏总纲!AE42</f>
        <v>55.170390866416149</v>
      </c>
      <c r="T42" s="4">
        <f>[1]节奏总纲!AF42</f>
        <v>58.030740707238266</v>
      </c>
      <c r="U42" s="4">
        <f>[1]节奏总纲!AG42</f>
        <v>62.407376554018477</v>
      </c>
      <c r="V42" s="4">
        <f>[1]节奏总纲!AH42</f>
        <v>70.951831283621587</v>
      </c>
      <c r="Z42" s="4">
        <f>[1]节奏总纲!AL42</f>
        <v>39</v>
      </c>
      <c r="AA42" s="4">
        <f>[1]节奏总纲!AM42</f>
        <v>115.36769098598003</v>
      </c>
      <c r="AB42" s="4">
        <f>[1]节奏总纲!AN42</f>
        <v>92.294152788784032</v>
      </c>
      <c r="AC42" s="4">
        <f>[1]节奏总纲!AO42</f>
        <v>69.220614591588017</v>
      </c>
      <c r="AD42" s="4">
        <f>[1]节奏总纲!AP42</f>
        <v>46.147076394392016</v>
      </c>
      <c r="AE42" s="4">
        <f>[1]节奏总纲!AQ42</f>
        <v>23.073538197196008</v>
      </c>
    </row>
    <row r="43" spans="2:31" x14ac:dyDescent="0.15">
      <c r="B43" s="4">
        <f>[1]节奏总纲!N43</f>
        <v>50</v>
      </c>
      <c r="C43" s="4">
        <v>40</v>
      </c>
      <c r="D43" s="4">
        <f>[1]节奏总纲!P43</f>
        <v>15</v>
      </c>
      <c r="E43" s="4">
        <f>[1]节奏总纲!Q43</f>
        <v>13.059000000000001</v>
      </c>
      <c r="F43" s="4">
        <f>[1]节奏总纲!R43</f>
        <v>10.782</v>
      </c>
      <c r="G43" s="4">
        <f>[1]节奏总纲!S43</f>
        <v>8.0009999999999994</v>
      </c>
      <c r="H43" s="4">
        <f>[1]节奏总纲!T43</f>
        <v>4.5</v>
      </c>
      <c r="J43" s="4">
        <v>40</v>
      </c>
      <c r="K43" s="4">
        <f>[1]节奏总纲!W43</f>
        <v>1.0714721354110832</v>
      </c>
      <c r="L43" s="4">
        <f>[1]节奏总纲!X43</f>
        <v>0.9119308492920073</v>
      </c>
      <c r="M43" s="4">
        <f>[1]节奏总纲!Y43</f>
        <v>0.76599561257411075</v>
      </c>
      <c r="N43" s="4">
        <f>[1]节奏总纲!Z43</f>
        <v>0.58127320653348402</v>
      </c>
      <c r="O43" s="4">
        <f>[1]节奏总纲!AA43</f>
        <v>0.3297987573420782</v>
      </c>
      <c r="Q43" s="4">
        <v>40</v>
      </c>
      <c r="R43" s="4">
        <f>[1]节奏总纲!AD43</f>
        <v>53.567039423670657</v>
      </c>
      <c r="S43" s="4">
        <f>[1]节奏总纲!AE43</f>
        <v>55.535006783542492</v>
      </c>
      <c r="T43" s="4">
        <f>[1]节奏总纲!AF43</f>
        <v>58.38602553461638</v>
      </c>
      <c r="U43" s="4">
        <f>[1]节奏总纲!AG43</f>
        <v>62.760530848099599</v>
      </c>
      <c r="V43" s="4">
        <f>[1]节奏总纲!AH43</f>
        <v>71.315281959371688</v>
      </c>
      <c r="Z43" s="4">
        <f>[1]节奏总纲!AL43</f>
        <v>40</v>
      </c>
      <c r="AA43" s="4">
        <f>[1]节奏总纲!AM43</f>
        <v>133.875</v>
      </c>
      <c r="AB43" s="4">
        <f>[1]节奏总纲!AN43</f>
        <v>107.10000000000001</v>
      </c>
      <c r="AC43" s="4">
        <f>[1]节奏总纲!AO43</f>
        <v>80.325000000000003</v>
      </c>
      <c r="AD43" s="4">
        <f>[1]节奏总纲!AP43</f>
        <v>53.550000000000004</v>
      </c>
      <c r="AE43" s="4">
        <f>[1]节奏总纲!AQ43</f>
        <v>26.775000000000002</v>
      </c>
    </row>
    <row r="44" spans="2:31" x14ac:dyDescent="0.15">
      <c r="B44" s="4">
        <f>[1]节奏总纲!N44</f>
        <v>51</v>
      </c>
      <c r="C44" s="4">
        <v>41</v>
      </c>
      <c r="D44" s="4">
        <f>[1]节奏总纲!P44</f>
        <v>16.148375400580683</v>
      </c>
      <c r="E44" s="4">
        <f>[1]节奏总纲!Q44</f>
        <v>14.065234973905774</v>
      </c>
      <c r="F44" s="4">
        <f>[1]节奏总纲!R44</f>
        <v>11.621985775797917</v>
      </c>
      <c r="G44" s="4">
        <f>[1]节奏总纲!S44</f>
        <v>8.6296918140703163</v>
      </c>
      <c r="H44" s="4">
        <f>[1]节奏总纲!T44</f>
        <v>4.8606609955747855</v>
      </c>
      <c r="J44" s="4">
        <v>41</v>
      </c>
      <c r="K44" s="4">
        <f>[1]节奏总纲!W44</f>
        <v>1.148375400580683</v>
      </c>
      <c r="L44" s="4">
        <f>[1]节奏总纲!X44</f>
        <v>1.006234973905773</v>
      </c>
      <c r="M44" s="4">
        <f>[1]节奏总纲!Y44</f>
        <v>0.839985775797917</v>
      </c>
      <c r="N44" s="4">
        <f>[1]节奏总纲!Z44</f>
        <v>0.62869181407031682</v>
      </c>
      <c r="O44" s="4">
        <f>[1]节奏总纲!AA44</f>
        <v>0.36066099557478548</v>
      </c>
      <c r="Q44" s="4">
        <v>41</v>
      </c>
      <c r="R44" s="4">
        <f>[1]节奏总纲!AD44</f>
        <v>53.920692243099523</v>
      </c>
      <c r="S44" s="4">
        <f>[1]节奏总纲!AE44</f>
        <v>55.899622700668843</v>
      </c>
      <c r="T44" s="4">
        <f>[1]节奏总纲!AF44</f>
        <v>58.741310361994486</v>
      </c>
      <c r="U44" s="4">
        <f>[1]节奏总纲!AG44</f>
        <v>63.10587219844583</v>
      </c>
      <c r="V44" s="4">
        <f>[1]节奏总纲!AH44</f>
        <v>71.676233707038421</v>
      </c>
      <c r="Z44" s="4">
        <f>[1]节奏总纲!AL44</f>
        <v>41</v>
      </c>
      <c r="AA44" s="4">
        <f>[1]节奏总纲!AM44</f>
        <v>155.32539280599755</v>
      </c>
      <c r="AB44" s="4">
        <f>[1]节奏总纲!AN44</f>
        <v>124.26031424479805</v>
      </c>
      <c r="AC44" s="4">
        <f>[1]节奏总纲!AO44</f>
        <v>93.195235683598526</v>
      </c>
      <c r="AD44" s="4">
        <f>[1]节奏总纲!AP44</f>
        <v>62.130157122399027</v>
      </c>
      <c r="AE44" s="4">
        <f>[1]节奏总纲!AQ44</f>
        <v>31.065078561199513</v>
      </c>
    </row>
    <row r="45" spans="2:31" x14ac:dyDescent="0.15">
      <c r="B45" s="4">
        <f>[1]节奏总纲!N45</f>
        <v>52</v>
      </c>
      <c r="C45" s="4">
        <v>42</v>
      </c>
      <c r="D45" s="4">
        <f>[1]节奏总纲!P45</f>
        <v>17.379173679952558</v>
      </c>
      <c r="E45" s="4">
        <f>[1]节奏总纲!Q45</f>
        <v>15.182446126806555</v>
      </c>
      <c r="F45" s="4">
        <f>[1]节奏总纲!R45</f>
        <v>12.547763396925747</v>
      </c>
      <c r="G45" s="4">
        <f>[1]节奏总纲!S45</f>
        <v>9.3221887619265527</v>
      </c>
      <c r="H45" s="4">
        <f>[1]节奏总纲!T45</f>
        <v>5.2485104513456724</v>
      </c>
      <c r="J45" s="4">
        <v>42</v>
      </c>
      <c r="K45" s="4">
        <f>[1]节奏总纲!W45</f>
        <v>1.230798279371875</v>
      </c>
      <c r="L45" s="4">
        <f>[1]节奏总纲!X45</f>
        <v>1.1172111529007811</v>
      </c>
      <c r="M45" s="4">
        <f>[1]节奏总纲!Y45</f>
        <v>0.92577762112783013</v>
      </c>
      <c r="N45" s="4">
        <f>[1]节奏总纲!Z45</f>
        <v>0.69249694785623639</v>
      </c>
      <c r="O45" s="4">
        <f>[1]节奏总纲!AA45</f>
        <v>0.38784945577088692</v>
      </c>
      <c r="Q45" s="4">
        <v>42</v>
      </c>
      <c r="R45" s="4">
        <f>[1]节奏总纲!AD45</f>
        <v>54.255972994404218</v>
      </c>
      <c r="S45" s="4">
        <f>[1]节奏总纲!AE45</f>
        <v>56.238779717153008</v>
      </c>
      <c r="T45" s="4">
        <f>[1]节奏总纲!AF45</f>
        <v>59.09095196730258</v>
      </c>
      <c r="U45" s="4">
        <f>[1]节奏总纲!AG45</f>
        <v>63.434756173851497</v>
      </c>
      <c r="V45" s="4">
        <f>[1]节奏总纲!AH45</f>
        <v>72.034562459436771</v>
      </c>
      <c r="Z45" s="4">
        <f>[1]节奏总纲!AL45</f>
        <v>42</v>
      </c>
      <c r="AA45" s="4">
        <f>[1]节奏总纲!AM45</f>
        <v>180.18480345945557</v>
      </c>
      <c r="AB45" s="4">
        <f>[1]节奏总纲!AN45</f>
        <v>144.14784276756447</v>
      </c>
      <c r="AC45" s="4">
        <f>[1]节奏总纲!AO45</f>
        <v>108.11088207567333</v>
      </c>
      <c r="AD45" s="4">
        <f>[1]节奏总纲!AP45</f>
        <v>72.073921383782235</v>
      </c>
      <c r="AE45" s="4">
        <f>[1]节奏总纲!AQ45</f>
        <v>36.036960691891117</v>
      </c>
    </row>
    <row r="46" spans="2:31" x14ac:dyDescent="0.15">
      <c r="B46" s="4">
        <f>[1]节奏总纲!N46</f>
        <v>53</v>
      </c>
      <c r="C46" s="4">
        <v>43</v>
      </c>
      <c r="D46" s="4">
        <f>[1]节奏总纲!P46</f>
        <v>18.698310613518661</v>
      </c>
      <c r="E46" s="4">
        <f>[1]节奏总纲!Q46</f>
        <v>16.338583814092605</v>
      </c>
      <c r="F46" s="4">
        <f>[1]节奏总纲!R46</f>
        <v>13.509529418267233</v>
      </c>
      <c r="G46" s="4">
        <f>[1]节奏总纲!S46</f>
        <v>10.020424657784652</v>
      </c>
      <c r="H46" s="4">
        <f>[1]节奏总纲!T46</f>
        <v>5.6394104810372276</v>
      </c>
      <c r="J46" s="4">
        <v>43</v>
      </c>
      <c r="K46" s="4">
        <f>[1]节奏总纲!W46</f>
        <v>1.319136933566103</v>
      </c>
      <c r="L46" s="4">
        <f>[1]节奏总纲!X46</f>
        <v>1.1561376872860496</v>
      </c>
      <c r="M46" s="4">
        <f>[1]节奏总纲!Y46</f>
        <v>0.96176602134148581</v>
      </c>
      <c r="N46" s="4">
        <f>[1]节奏总纲!Z46</f>
        <v>0.6982358958580992</v>
      </c>
      <c r="O46" s="4">
        <f>[1]节奏总纲!AA46</f>
        <v>0.39090002969155524</v>
      </c>
      <c r="Q46" s="4">
        <v>43</v>
      </c>
      <c r="R46" s="4">
        <f>[1]节奏总纲!AD46</f>
        <v>54.585942742481357</v>
      </c>
      <c r="S46" s="4">
        <f>[1]节奏总纲!AE46</f>
        <v>56.568265567054013</v>
      </c>
      <c r="T46" s="4">
        <f>[1]节奏总纲!AF46</f>
        <v>59.425480572843689</v>
      </c>
      <c r="U46" s="4">
        <f>[1]节奏总纲!AG46</f>
        <v>63.763640149257171</v>
      </c>
      <c r="V46" s="4">
        <f>[1]节奏总纲!AH46</f>
        <v>72.370053318329937</v>
      </c>
      <c r="Z46" s="4">
        <f>[1]节奏总纲!AL46</f>
        <v>43</v>
      </c>
      <c r="AA46" s="4">
        <f>[1]节奏总纲!AM46</f>
        <v>208.99265815439742</v>
      </c>
      <c r="AB46" s="4">
        <f>[1]节奏总纲!AN46</f>
        <v>167.19412652351795</v>
      </c>
      <c r="AC46" s="4">
        <f>[1]节奏总纲!AO46</f>
        <v>125.39559489263844</v>
      </c>
      <c r="AD46" s="4">
        <f>[1]节奏总纲!AP46</f>
        <v>83.597063261758976</v>
      </c>
      <c r="AE46" s="4">
        <f>[1]节奏总纲!AQ46</f>
        <v>41.798531630879488</v>
      </c>
    </row>
    <row r="47" spans="2:31" x14ac:dyDescent="0.15">
      <c r="B47" s="4">
        <f>[1]节奏总纲!N47</f>
        <v>54</v>
      </c>
      <c r="C47" s="4">
        <v>44</v>
      </c>
      <c r="D47" s="4">
        <f>[1]节奏总纲!P47</f>
        <v>20.112126572366307</v>
      </c>
      <c r="E47" s="4">
        <f>[1]节奏总纲!Q47</f>
        <v>17.573976198933678</v>
      </c>
      <c r="F47" s="4">
        <f>[1]节奏总纲!R47</f>
        <v>14.520955385248474</v>
      </c>
      <c r="G47" s="4">
        <f>[1]节奏总纲!S47</f>
        <v>10.768032566844921</v>
      </c>
      <c r="H47" s="4">
        <f>[1]节奏总纲!T47</f>
        <v>6.0537500982822579</v>
      </c>
      <c r="J47" s="4">
        <v>44</v>
      </c>
      <c r="K47" s="4">
        <f>[1]节奏总纲!W47</f>
        <v>1.4138159588476462</v>
      </c>
      <c r="L47" s="4">
        <f>[1]节奏总纲!X47</f>
        <v>1.2353923848410737</v>
      </c>
      <c r="M47" s="4">
        <f>[1]节奏总纲!Y47</f>
        <v>1.0114259669812409</v>
      </c>
      <c r="N47" s="4">
        <f>[1]节奏总纲!Z47</f>
        <v>0.74760790906026919</v>
      </c>
      <c r="O47" s="4">
        <f>[1]节奏总纲!AA47</f>
        <v>0.41433961724503021</v>
      </c>
      <c r="Q47" s="4">
        <v>44</v>
      </c>
      <c r="R47" s="4">
        <f>[1]节奏总纲!AD47</f>
        <v>54.915912490558505</v>
      </c>
      <c r="S47" s="4">
        <f>[1]节奏总纲!AE47</f>
        <v>56.897751416955018</v>
      </c>
      <c r="T47" s="4">
        <f>[1]节奏总纲!AF47</f>
        <v>59.760009178384806</v>
      </c>
      <c r="U47" s="4">
        <f>[1]节奏总纲!AG47</f>
        <v>64.08760696397195</v>
      </c>
      <c r="V47" s="4">
        <f>[1]节奏总纲!AH47</f>
        <v>72.705544177223089</v>
      </c>
      <c r="Z47" s="4">
        <f>[1]节奏总纲!AL47</f>
        <v>44</v>
      </c>
      <c r="AA47" s="4">
        <f>[1]节奏总纲!AM47</f>
        <v>242.37342918215046</v>
      </c>
      <c r="AB47" s="4">
        <f>[1]节奏总纲!AN47</f>
        <v>193.89874334572039</v>
      </c>
      <c r="AC47" s="4">
        <f>[1]节奏总纲!AO47</f>
        <v>145.42405750929026</v>
      </c>
      <c r="AD47" s="4">
        <f>[1]节奏总纲!AP47</f>
        <v>96.949371672860195</v>
      </c>
      <c r="AE47" s="4">
        <f>[1]节奏总纲!AQ47</f>
        <v>48.474685836430098</v>
      </c>
    </row>
    <row r="48" spans="2:31" x14ac:dyDescent="0.15">
      <c r="B48" s="4">
        <f>[1]节奏总纲!N48</f>
        <v>55</v>
      </c>
      <c r="C48" s="4">
        <v>45</v>
      </c>
      <c r="D48" s="4">
        <f>[1]节奏总纲!P48</f>
        <v>21.627416997969519</v>
      </c>
      <c r="E48" s="4">
        <f>[1]节奏总纲!Q48</f>
        <v>18.900199714525563</v>
      </c>
      <c r="F48" s="4">
        <f>[1]节奏总纲!R48</f>
        <v>15.604181364035009</v>
      </c>
      <c r="G48" s="4">
        <f>[1]节奏总纲!S48</f>
        <v>11.572830835613489</v>
      </c>
      <c r="H48" s="4">
        <f>[1]节奏总纲!T48</f>
        <v>6.49903880788984</v>
      </c>
      <c r="J48" s="4">
        <v>45</v>
      </c>
      <c r="K48" s="4">
        <f>[1]节奏总纲!W48</f>
        <v>1.5152904256032116</v>
      </c>
      <c r="L48" s="4">
        <f>[1]节奏总纲!X48</f>
        <v>1.3262235155918844</v>
      </c>
      <c r="M48" s="4">
        <f>[1]节奏总纲!Y48</f>
        <v>1.083225978786535</v>
      </c>
      <c r="N48" s="4">
        <f>[1]节奏总纲!Z48</f>
        <v>0.80479826876856819</v>
      </c>
      <c r="O48" s="4">
        <f>[1]节奏总纲!AA48</f>
        <v>0.44528870960758216</v>
      </c>
      <c r="Q48" s="4">
        <v>45</v>
      </c>
      <c r="R48" s="4">
        <f>[1]节奏总纲!AD48</f>
        <v>55.229416240679981</v>
      </c>
      <c r="S48" s="4">
        <f>[1]节奏总纲!AE48</f>
        <v>57.218966664386244</v>
      </c>
      <c r="T48" s="4">
        <f>[1]节奏总纲!AF48</f>
        <v>60.086674688654931</v>
      </c>
      <c r="U48" s="4">
        <f>[1]节奏总纲!AG48</f>
        <v>64.399012521055653</v>
      </c>
      <c r="V48" s="4">
        <f>[1]节奏总纲!AH48</f>
        <v>73.037155126421851</v>
      </c>
      <c r="Z48" s="4">
        <f>[1]节奏总纲!AL48</f>
        <v>45</v>
      </c>
      <c r="AA48" s="4">
        <f>[1]节奏总纲!AM48</f>
        <v>281.05</v>
      </c>
      <c r="AB48" s="4">
        <f>[1]节奏总纲!AN48</f>
        <v>224.84000000000003</v>
      </c>
      <c r="AC48" s="4">
        <f>[1]节奏总纲!AO48</f>
        <v>168.63</v>
      </c>
      <c r="AD48" s="4">
        <f>[1]节奏总纲!AP48</f>
        <v>112.42000000000002</v>
      </c>
      <c r="AE48" s="4">
        <f>[1]节奏总纲!AQ48</f>
        <v>56.210000000000008</v>
      </c>
    </row>
    <row r="49" spans="2:31" x14ac:dyDescent="0.15">
      <c r="B49" s="4">
        <f>[1]节奏总纲!N49</f>
        <v>56</v>
      </c>
      <c r="C49" s="4">
        <v>46</v>
      </c>
      <c r="D49" s="4">
        <f>[1]节奏总纲!P49</f>
        <v>23.251465064166357</v>
      </c>
      <c r="E49" s="4">
        <f>[1]节奏总纲!Q49</f>
        <v>20.310154733549314</v>
      </c>
      <c r="F49" s="4">
        <f>[1]节奏总纲!R49</f>
        <v>16.757330871744692</v>
      </c>
      <c r="G49" s="4">
        <f>[1]节奏总纲!S49</f>
        <v>12.425582930290501</v>
      </c>
      <c r="H49" s="4">
        <f>[1]节奏总纲!T49</f>
        <v>6.9545132006921566</v>
      </c>
      <c r="J49" s="4">
        <v>46</v>
      </c>
      <c r="K49" s="4">
        <f>[1]节奏总纲!W49</f>
        <v>1.6240480661968384</v>
      </c>
      <c r="L49" s="4">
        <f>[1]节奏总纲!X49</f>
        <v>1.4099550190237515</v>
      </c>
      <c r="M49" s="4">
        <f>[1]节奏总纲!Y49</f>
        <v>1.1531495077096832</v>
      </c>
      <c r="N49" s="4">
        <f>[1]节奏总纲!Z49</f>
        <v>0.85275209467701174</v>
      </c>
      <c r="O49" s="4">
        <f>[1]节奏总纲!AA49</f>
        <v>0.45547439280231661</v>
      </c>
      <c r="Q49" s="4">
        <v>46</v>
      </c>
      <c r="R49" s="4">
        <f>[1]节奏总纲!AD49</f>
        <v>55.537288901845052</v>
      </c>
      <c r="S49" s="4">
        <f>[1]节奏总纲!AE49</f>
        <v>57.53646043868428</v>
      </c>
      <c r="T49" s="4">
        <f>[1]节奏总纲!AF49</f>
        <v>60.393379177879737</v>
      </c>
      <c r="U49" s="4">
        <f>[1]节奏总纲!AG49</f>
        <v>64.710418078139355</v>
      </c>
      <c r="V49" s="4">
        <f>[1]节奏总纲!AH49</f>
        <v>73.340924940105893</v>
      </c>
      <c r="Z49" s="4">
        <f>[1]节奏总纲!AL49</f>
        <v>46</v>
      </c>
      <c r="AA49" s="4">
        <f>[1]节奏总纲!AM49</f>
        <v>325.85912455595718</v>
      </c>
      <c r="AB49" s="4">
        <f>[1]节奏总纲!AN49</f>
        <v>260.68729964476574</v>
      </c>
      <c r="AC49" s="4">
        <f>[1]节奏总纲!AO49</f>
        <v>195.51547473357431</v>
      </c>
      <c r="AD49" s="4">
        <f>[1]节奏总纲!AP49</f>
        <v>130.34364982238287</v>
      </c>
      <c r="AE49" s="4">
        <f>[1]节奏总纲!AQ49</f>
        <v>65.171824911191436</v>
      </c>
    </row>
    <row r="50" spans="2:31" x14ac:dyDescent="0.15">
      <c r="B50" s="4">
        <f>[1]节奏总纲!N50</f>
        <v>57</v>
      </c>
      <c r="C50" s="4">
        <v>47</v>
      </c>
      <c r="D50" s="4">
        <f>[1]节奏总纲!P50</f>
        <v>24.992076683399535</v>
      </c>
      <c r="E50" s="4">
        <f>[1]节奏总纲!Q50</f>
        <v>21.823081359944474</v>
      </c>
      <c r="F50" s="4">
        <f>[1]节奏总纲!R50</f>
        <v>17.996794419716004</v>
      </c>
      <c r="G50" s="4">
        <f>[1]节奏总纲!S50</f>
        <v>13.335772118261991</v>
      </c>
      <c r="H50" s="4">
        <f>[1]节奏总纲!T50</f>
        <v>7.4426404363163821</v>
      </c>
      <c r="J50" s="4">
        <v>47</v>
      </c>
      <c r="K50" s="4">
        <f>[1]节奏总纲!W50</f>
        <v>1.740611619233178</v>
      </c>
      <c r="L50" s="4">
        <f>[1]节奏总纲!X50</f>
        <v>1.51292662639516</v>
      </c>
      <c r="M50" s="4">
        <f>[1]节奏总纲!Y50</f>
        <v>1.2394635479713116</v>
      </c>
      <c r="N50" s="4">
        <f>[1]节奏总纲!Z50</f>
        <v>0.91018918797148984</v>
      </c>
      <c r="O50" s="4">
        <f>[1]节奏总纲!AA50</f>
        <v>0.48812723562422544</v>
      </c>
      <c r="Q50" s="4">
        <v>47</v>
      </c>
      <c r="R50" s="4">
        <f>[1]节奏总纲!AD50</f>
        <v>55.845161563010116</v>
      </c>
      <c r="S50" s="4">
        <f>[1]节奏总纲!AE50</f>
        <v>57.853954212982316</v>
      </c>
      <c r="T50" s="4">
        <f>[1]节奏总纲!AF50</f>
        <v>60.700083667104536</v>
      </c>
      <c r="U50" s="4">
        <f>[1]节奏总纲!AG50</f>
        <v>65.021675833900701</v>
      </c>
      <c r="V50" s="4">
        <f>[1]节奏总纲!AH50</f>
        <v>73.644694753789935</v>
      </c>
      <c r="Z50" s="4">
        <f>[1]节奏总纲!AL50</f>
        <v>47</v>
      </c>
      <c r="AA50" s="4">
        <f>[1]节奏总纲!AM50</f>
        <v>377.76930817680426</v>
      </c>
      <c r="AB50" s="4">
        <f>[1]节奏总纲!AN50</f>
        <v>302.21544654144344</v>
      </c>
      <c r="AC50" s="4">
        <f>[1]节奏总纲!AO50</f>
        <v>226.66158490608254</v>
      </c>
      <c r="AD50" s="4">
        <f>[1]节奏总纲!AP50</f>
        <v>151.10772327072172</v>
      </c>
      <c r="AE50" s="4">
        <f>[1]节奏总纲!AQ50</f>
        <v>75.55386163536086</v>
      </c>
    </row>
    <row r="51" spans="2:31" x14ac:dyDescent="0.15">
      <c r="B51" s="4">
        <f>[1]节奏总纲!N51</f>
        <v>58</v>
      </c>
      <c r="C51" s="4">
        <v>48</v>
      </c>
      <c r="D51" s="4">
        <f>[1]节奏总纲!P51</f>
        <v>26.857618025475972</v>
      </c>
      <c r="E51" s="4">
        <f>[1]节奏总纲!Q51</f>
        <v>23.425214441820142</v>
      </c>
      <c r="F51" s="4">
        <f>[1]节奏总纲!R51</f>
        <v>19.329427692935056</v>
      </c>
      <c r="G51" s="4">
        <f>[1]节奏总纲!S51</f>
        <v>14.269452456935383</v>
      </c>
      <c r="H51" s="4">
        <f>[1]节奏总纲!T51</f>
        <v>7.9605979827510778</v>
      </c>
      <c r="J51" s="4">
        <v>48</v>
      </c>
      <c r="K51" s="4">
        <f>[1]节奏总纲!W51</f>
        <v>1.8655413420764368</v>
      </c>
      <c r="L51" s="4">
        <f>[1]节奏总纲!X51</f>
        <v>1.6021330818756674</v>
      </c>
      <c r="M51" s="4">
        <f>[1]节奏总纲!Y51</f>
        <v>1.3326332732190522</v>
      </c>
      <c r="N51" s="4">
        <f>[1]节奏总纲!Z51</f>
        <v>0.93368033867339228</v>
      </c>
      <c r="O51" s="4">
        <f>[1]节奏总纲!AA51</f>
        <v>0.51795754643469571</v>
      </c>
      <c r="Q51" s="4">
        <v>48</v>
      </c>
      <c r="R51" s="4">
        <f>[1]节奏总纲!AD51</f>
        <v>56.142785979989682</v>
      </c>
      <c r="S51" s="4">
        <f>[1]节奏总纲!AE51</f>
        <v>58.155157256402767</v>
      </c>
      <c r="T51" s="4">
        <f>[1]节奏总纲!AF51</f>
        <v>61.006268532239034</v>
      </c>
      <c r="U51" s="4">
        <f>[1]节奏总纲!AG51</f>
        <v>65.330972386106993</v>
      </c>
      <c r="V51" s="4">
        <f>[1]节奏总纲!AH51</f>
        <v>73.948464567473962</v>
      </c>
      <c r="Z51" s="4">
        <f>[1]节奏总纲!AL51</f>
        <v>48</v>
      </c>
      <c r="AA51" s="4">
        <f>[1]节奏总纲!AM51</f>
        <v>437.90148836012787</v>
      </c>
      <c r="AB51" s="4">
        <f>[1]节奏总纲!AN51</f>
        <v>350.32119068810232</v>
      </c>
      <c r="AC51" s="4">
        <f>[1]节奏总纲!AO51</f>
        <v>262.74089301607671</v>
      </c>
      <c r="AD51" s="4">
        <f>[1]节奏总纲!AP51</f>
        <v>175.16059534405116</v>
      </c>
      <c r="AE51" s="4">
        <f>[1]节奏总纲!AQ51</f>
        <v>87.58029767202558</v>
      </c>
    </row>
    <row r="52" spans="2:31" x14ac:dyDescent="0.15">
      <c r="B52" s="4">
        <f>[1]节奏总纲!N52</f>
        <v>59</v>
      </c>
      <c r="C52" s="4">
        <v>49</v>
      </c>
      <c r="D52" s="4">
        <f>[1]节奏总纲!P52</f>
        <v>28.857055729177837</v>
      </c>
      <c r="E52" s="4">
        <f>[1]节奏总纲!Q52</f>
        <v>25.166238301415991</v>
      </c>
      <c r="F52" s="4">
        <f>[1]节奏总纲!R52</f>
        <v>20.719366013549685</v>
      </c>
      <c r="G52" s="4">
        <f>[1]节奏总纲!S52</f>
        <v>15.268268186307994</v>
      </c>
      <c r="H52" s="4">
        <f>[1]节奏总纲!T52</f>
        <v>8.5474599069824766</v>
      </c>
      <c r="J52" s="4">
        <v>49</v>
      </c>
      <c r="K52" s="4">
        <f>[1]节奏总纲!W52</f>
        <v>1.9994377037018651</v>
      </c>
      <c r="L52" s="4">
        <f>[1]节奏总纲!X52</f>
        <v>1.7410238595958489</v>
      </c>
      <c r="M52" s="4">
        <f>[1]节奏总纲!Y52</f>
        <v>1.389938320614629</v>
      </c>
      <c r="N52" s="4">
        <f>[1]节奏总纲!Z52</f>
        <v>0.99881572937261076</v>
      </c>
      <c r="O52" s="4">
        <f>[1]节奏总纲!AA52</f>
        <v>0.58686192423139882</v>
      </c>
      <c r="Q52" s="4">
        <v>49</v>
      </c>
      <c r="R52" s="4">
        <f>[1]节奏总纲!AD52</f>
        <v>56.430041330048923</v>
      </c>
      <c r="S52" s="4">
        <f>[1]节奏总纲!AE52</f>
        <v>58.442483247955479</v>
      </c>
      <c r="T52" s="4">
        <f>[1]节奏总纲!AF52</f>
        <v>61.289495211956165</v>
      </c>
      <c r="U52" s="4">
        <f>[1]节奏总纲!AG52</f>
        <v>65.640268938313284</v>
      </c>
      <c r="V52" s="4">
        <f>[1]节奏总纲!AH52</f>
        <v>74.231558509323534</v>
      </c>
      <c r="Z52" s="4">
        <f>[1]节奏总纲!AL52</f>
        <v>49</v>
      </c>
      <c r="AA52" s="4">
        <f>[1]节奏总纲!AM52</f>
        <v>507.55295278468168</v>
      </c>
      <c r="AB52" s="4">
        <f>[1]节奏总纲!AN52</f>
        <v>406.04236222774534</v>
      </c>
      <c r="AC52" s="4">
        <f>[1]节奏总纲!AO52</f>
        <v>304.53177167080901</v>
      </c>
      <c r="AD52" s="4">
        <f>[1]节奏总纲!AP52</f>
        <v>203.02118111387267</v>
      </c>
      <c r="AE52" s="4">
        <f>[1]节奏总纲!AQ52</f>
        <v>101.51059055693634</v>
      </c>
    </row>
    <row r="53" spans="2:31" x14ac:dyDescent="0.15">
      <c r="B53" s="4">
        <f>[1]节奏总纲!N53</f>
        <v>60</v>
      </c>
      <c r="C53" s="4">
        <v>50</v>
      </c>
      <c r="D53" s="4">
        <f>[1]节奏总纲!P53</f>
        <v>31</v>
      </c>
      <c r="E53" s="4">
        <f>[1]节奏总纲!Q53</f>
        <v>27.0351</v>
      </c>
      <c r="F53" s="4">
        <f>[1]节奏总纲!R53</f>
        <v>22.205300000000001</v>
      </c>
      <c r="G53" s="4">
        <f>[1]节奏总纲!S53</f>
        <v>16.386599999999998</v>
      </c>
      <c r="H53" s="4">
        <f>[1]节奏总纲!T53</f>
        <v>9.1883999999999997</v>
      </c>
      <c r="J53" s="4">
        <v>50</v>
      </c>
      <c r="K53" s="4">
        <f>[1]节奏总纲!W53</f>
        <v>2.1429442708221629</v>
      </c>
      <c r="L53" s="4">
        <f>[1]节奏总纲!X53</f>
        <v>1.8688616985840092</v>
      </c>
      <c r="M53" s="4">
        <f>[1]节奏总纲!Y53</f>
        <v>1.4859339864503163</v>
      </c>
      <c r="N53" s="4">
        <f>[1]节奏总纲!Z53</f>
        <v>1.118331813692004</v>
      </c>
      <c r="O53" s="4">
        <f>[1]节奏总纲!AA53</f>
        <v>0.64094009301752308</v>
      </c>
      <c r="Q53" s="4">
        <v>50</v>
      </c>
      <c r="R53" s="4">
        <f>[1]节奏总纲!AD53</f>
        <v>56.717296680108156</v>
      </c>
      <c r="S53" s="4">
        <f>[1]节奏总纲!AE53</f>
        <v>58.729809239508185</v>
      </c>
      <c r="T53" s="4">
        <f>[1]节奏总纲!AF53</f>
        <v>61.572721891673297</v>
      </c>
      <c r="U53" s="4">
        <f>[1]节奏总纲!AG53</f>
        <v>65.949565490519575</v>
      </c>
      <c r="V53" s="4">
        <f>[1]节奏总纲!AH53</f>
        <v>74.51042804689898</v>
      </c>
      <c r="Z53" s="4">
        <f>[1]节奏总纲!AL53</f>
        <v>50</v>
      </c>
      <c r="AA53" s="4">
        <f>[1]节奏总纲!AM53</f>
        <v>588.22499999999991</v>
      </c>
      <c r="AB53" s="4">
        <f>[1]节奏总纲!AN53</f>
        <v>470.57999999999993</v>
      </c>
      <c r="AC53" s="4">
        <f>[1]节奏总纲!AO53</f>
        <v>352.93499999999995</v>
      </c>
      <c r="AD53" s="4">
        <f>[1]节奏总纲!AP53</f>
        <v>235.28999999999996</v>
      </c>
      <c r="AE53" s="4">
        <f>[1]节奏总纲!AQ53</f>
        <v>117.64499999999998</v>
      </c>
    </row>
    <row r="54" spans="2:31" x14ac:dyDescent="0.15">
      <c r="B54" s="4">
        <f>[1]节奏总纲!N54</f>
        <v>61</v>
      </c>
      <c r="C54" s="4">
        <v>51</v>
      </c>
      <c r="D54" s="4">
        <f>[1]节奏总纲!P54</f>
        <v>33.296750801161366</v>
      </c>
      <c r="E54" s="4">
        <f>[1]节奏总纲!Q54</f>
        <v>28.928217096048996</v>
      </c>
      <c r="F54" s="4">
        <f>[1]节奏总纲!R54</f>
        <v>23.783869097269566</v>
      </c>
      <c r="G54" s="4">
        <f>[1]节奏总纲!S54</f>
        <v>17.587343773173433</v>
      </c>
      <c r="H54" s="4">
        <f>[1]节奏总纲!T54</f>
        <v>9.8458492119034169</v>
      </c>
      <c r="J54" s="4">
        <v>51</v>
      </c>
      <c r="K54" s="4">
        <f>[1]节奏总纲!W54</f>
        <v>2.296750801161366</v>
      </c>
      <c r="L54" s="4">
        <f>[1]节奏总纲!X54</f>
        <v>1.8931170960489965</v>
      </c>
      <c r="M54" s="4">
        <f>[1]节奏总纲!Y54</f>
        <v>1.5785690972695647</v>
      </c>
      <c r="N54" s="4">
        <f>[1]节奏总纲!Z54</f>
        <v>1.2007437731734356</v>
      </c>
      <c r="O54" s="4">
        <f>[1]节奏总纲!AA54</f>
        <v>0.65744921190341721</v>
      </c>
      <c r="Q54" s="4">
        <v>51</v>
      </c>
      <c r="R54" s="4">
        <f>[1]节奏总纲!AD54</f>
        <v>57.004247194324648</v>
      </c>
      <c r="S54" s="4">
        <f>[1]节奏总纲!AE54</f>
        <v>59.016342740868758</v>
      </c>
      <c r="T54" s="4">
        <f>[1]节奏总纲!AF54</f>
        <v>61.855948571390428</v>
      </c>
      <c r="U54" s="4">
        <f>[1]节奏总纲!AG54</f>
        <v>66.241691764589476</v>
      </c>
      <c r="V54" s="4">
        <f>[1]节奏总纲!AH54</f>
        <v>74.789297584474426</v>
      </c>
      <c r="Z54" s="4">
        <f>[1]节奏总纲!AL54</f>
        <v>51</v>
      </c>
      <c r="AA54" s="4">
        <f>[1]节奏总纲!AM54</f>
        <v>681.65492699983838</v>
      </c>
      <c r="AB54" s="4">
        <f>[1]节奏总纲!AN54</f>
        <v>545.32394159987075</v>
      </c>
      <c r="AC54" s="4">
        <f>[1]节奏总纲!AO54</f>
        <v>408.99295619990301</v>
      </c>
      <c r="AD54" s="4">
        <f>[1]节奏总纲!AP54</f>
        <v>272.66197079993537</v>
      </c>
      <c r="AE54" s="4">
        <f>[1]节奏总纲!AQ54</f>
        <v>136.33098539996769</v>
      </c>
    </row>
    <row r="55" spans="2:31" x14ac:dyDescent="0.15">
      <c r="B55" s="4">
        <f>[1]节奏总纲!N55</f>
        <v>62</v>
      </c>
      <c r="C55" s="4">
        <v>52</v>
      </c>
      <c r="D55" s="4">
        <f>[1]节奏总纲!P55</f>
        <v>35.758347359905123</v>
      </c>
      <c r="E55" s="4">
        <f>[1]节奏总纲!Q55</f>
        <v>31.081155525229534</v>
      </c>
      <c r="F55" s="4">
        <f>[1]节奏总纲!R55</f>
        <v>25.606552544428059</v>
      </c>
      <c r="G55" s="4">
        <f>[1]节奏总纲!S55</f>
        <v>18.930469092333773</v>
      </c>
      <c r="H55" s="4">
        <f>[1]节奏总纲!T55</f>
        <v>10.570167479587953</v>
      </c>
      <c r="J55" s="4">
        <v>52</v>
      </c>
      <c r="K55" s="4">
        <f>[1]节奏总纲!W55</f>
        <v>2.4615965587437572</v>
      </c>
      <c r="L55" s="4">
        <f>[1]节奏总纲!X55</f>
        <v>2.1529384291805371</v>
      </c>
      <c r="M55" s="4">
        <f>[1]节奏总纲!Y55</f>
        <v>1.822683447158493</v>
      </c>
      <c r="N55" s="4">
        <f>[1]节奏总纲!Z55</f>
        <v>1.3431253191603396</v>
      </c>
      <c r="O55" s="4">
        <f>[1]节奏总纲!AA55</f>
        <v>0.72431826768453611</v>
      </c>
      <c r="Q55" s="4">
        <v>52</v>
      </c>
      <c r="R55" s="4">
        <f>[1]节奏总纲!AD55</f>
        <v>57.27226591292537</v>
      </c>
      <c r="S55" s="4">
        <f>[1]节奏总纲!AE55</f>
        <v>59.290380144164828</v>
      </c>
      <c r="T55" s="4">
        <f>[1]节奏总纲!AF55</f>
        <v>62.130298748930763</v>
      </c>
      <c r="U55" s="4">
        <f>[1]节奏总纲!AG55</f>
        <v>66.530472725664353</v>
      </c>
      <c r="V55" s="4">
        <f>[1]节奏总纲!AH55</f>
        <v>75.062532510920803</v>
      </c>
      <c r="Z55" s="4">
        <f>[1]节奏总纲!AL55</f>
        <v>52</v>
      </c>
      <c r="AA55" s="4">
        <f>[1]节奏总纲!AM55</f>
        <v>789.85301886939453</v>
      </c>
      <c r="AB55" s="4">
        <f>[1]节奏总纲!AN55</f>
        <v>631.88241509551563</v>
      </c>
      <c r="AC55" s="4">
        <f>[1]节奏总纲!AO55</f>
        <v>473.91181132163672</v>
      </c>
      <c r="AD55" s="4">
        <f>[1]节奏总纲!AP55</f>
        <v>315.94120754775781</v>
      </c>
      <c r="AE55" s="4">
        <f>[1]节奏总纲!AQ55</f>
        <v>157.97060377387891</v>
      </c>
    </row>
    <row r="56" spans="2:31" x14ac:dyDescent="0.15">
      <c r="B56" s="4">
        <f>[1]节奏总纲!N56</f>
        <v>63</v>
      </c>
      <c r="C56" s="4">
        <v>53</v>
      </c>
      <c r="D56" s="4">
        <f>[1]节奏总纲!P56</f>
        <v>38.396621227037308</v>
      </c>
      <c r="E56" s="4">
        <f>[1]节奏总纲!Q56</f>
        <v>33.42809844025868</v>
      </c>
      <c r="F56" s="4">
        <f>[1]节奏总纲!R56</f>
        <v>27.5802930273809</v>
      </c>
      <c r="G56" s="4">
        <f>[1]节奏总纲!S56</f>
        <v>20.319491953348145</v>
      </c>
      <c r="H56" s="4">
        <f>[1]节奏总纲!T56</f>
        <v>11.338522248344118</v>
      </c>
      <c r="J56" s="4">
        <v>53</v>
      </c>
      <c r="K56" s="4">
        <f>[1]节奏总纲!W56</f>
        <v>2.6382738671321846</v>
      </c>
      <c r="L56" s="4">
        <f>[1]节奏总纲!X56</f>
        <v>2.3469429150291461</v>
      </c>
      <c r="M56" s="4">
        <f>[1]节奏总纲!Y56</f>
        <v>1.9737404829528415</v>
      </c>
      <c r="N56" s="4">
        <f>[1]节奏总纲!Z56</f>
        <v>1.3890228610143716</v>
      </c>
      <c r="O56" s="4">
        <f>[1]节奏总纲!AA56</f>
        <v>0.76835476875616493</v>
      </c>
      <c r="Q56" s="4">
        <v>53</v>
      </c>
      <c r="R56" s="4">
        <f>[1]节奏总纲!AD56</f>
        <v>57.540284631526099</v>
      </c>
      <c r="S56" s="4">
        <f>[1]节奏总纲!AE56</f>
        <v>59.564417547460899</v>
      </c>
      <c r="T56" s="4">
        <f>[1]节奏总纲!AF56</f>
        <v>62.395461425033538</v>
      </c>
      <c r="U56" s="4">
        <f>[1]节奏总纲!AG56</f>
        <v>66.819253686739231</v>
      </c>
      <c r="V56" s="4">
        <f>[1]节奏总纲!AH56</f>
        <v>75.318351032805268</v>
      </c>
      <c r="Z56" s="4">
        <f>[1]节奏总纲!AL56</f>
        <v>53</v>
      </c>
      <c r="AA56" s="4">
        <f>[1]节奏总纲!AM56</f>
        <v>915.14532082292135</v>
      </c>
      <c r="AB56" s="4">
        <f>[1]节奏总纲!AN56</f>
        <v>732.11625665833708</v>
      </c>
      <c r="AC56" s="4">
        <f>[1]节奏总纲!AO56</f>
        <v>549.08719249375281</v>
      </c>
      <c r="AD56" s="4">
        <f>[1]节奏总纲!AP56</f>
        <v>366.05812832916854</v>
      </c>
      <c r="AE56" s="4">
        <f>[1]节奏总纲!AQ56</f>
        <v>183.02906416458427</v>
      </c>
    </row>
    <row r="57" spans="2:31" x14ac:dyDescent="0.15">
      <c r="B57" s="4">
        <f>[1]节奏总纲!N57</f>
        <v>64</v>
      </c>
      <c r="C57" s="4">
        <v>54</v>
      </c>
      <c r="D57" s="4">
        <f>[1]节奏总纲!P57</f>
        <v>41.224253144732614</v>
      </c>
      <c r="E57" s="4">
        <f>[1]节奏总纲!Q57</f>
        <v>35.947548742206841</v>
      </c>
      <c r="F57" s="4">
        <f>[1]节奏总纲!R57</f>
        <v>29.553667079458812</v>
      </c>
      <c r="G57" s="4">
        <f>[1]节奏总纲!S57</f>
        <v>21.762283235104348</v>
      </c>
      <c r="H57" s="4">
        <f>[1]节奏总纲!T57</f>
        <v>12.111685573922442</v>
      </c>
      <c r="J57" s="4">
        <v>54</v>
      </c>
      <c r="K57" s="4">
        <f>[1]节奏总纲!W57</f>
        <v>2.8276319176953066</v>
      </c>
      <c r="L57" s="4">
        <f>[1]节奏总纲!X57</f>
        <v>2.5194503019481616</v>
      </c>
      <c r="M57" s="4">
        <f>[1]节奏总纲!Y57</f>
        <v>1.9733740520779115</v>
      </c>
      <c r="N57" s="4">
        <f>[1]节奏总纲!Z57</f>
        <v>1.4427912817562039</v>
      </c>
      <c r="O57" s="4">
        <f>[1]节奏总纲!AA57</f>
        <v>0.77316332557832368</v>
      </c>
      <c r="Q57" s="4">
        <v>54</v>
      </c>
      <c r="R57" s="4">
        <f>[1]节奏总纲!AD57</f>
        <v>57.80830335012682</v>
      </c>
      <c r="S57" s="4">
        <f>[1]节奏总纲!AE57</f>
        <v>59.838454950756969</v>
      </c>
      <c r="T57" s="4">
        <f>[1]节奏总纲!AF57</f>
        <v>62.660624101136307</v>
      </c>
      <c r="U57" s="4">
        <f>[1]节奏总纲!AG57</f>
        <v>67.098789255934349</v>
      </c>
      <c r="V57" s="4">
        <f>[1]节奏总纲!AH57</f>
        <v>75.574169554689718</v>
      </c>
      <c r="Z57" s="4">
        <f>[1]节奏总纲!AL57</f>
        <v>54</v>
      </c>
      <c r="AA57" s="4">
        <f>[1]节奏总纲!AM57</f>
        <v>1060.2230944101252</v>
      </c>
      <c r="AB57" s="4">
        <f>[1]节奏总纲!AN57</f>
        <v>848.17847552810019</v>
      </c>
      <c r="AC57" s="4">
        <f>[1]节奏总纲!AO57</f>
        <v>636.13385664607506</v>
      </c>
      <c r="AD57" s="4">
        <f>[1]节奏总纲!AP57</f>
        <v>424.0892377640501</v>
      </c>
      <c r="AE57" s="4">
        <f>[1]节奏总纲!AQ57</f>
        <v>212.04461888202505</v>
      </c>
    </row>
    <row r="58" spans="2:31" x14ac:dyDescent="0.15">
      <c r="B58" s="4">
        <f>[1]节奏总纲!N58</f>
        <v>65</v>
      </c>
      <c r="C58" s="4">
        <v>55</v>
      </c>
      <c r="D58" s="4">
        <f>[1]节奏总纲!P58</f>
        <v>44.254833995939045</v>
      </c>
      <c r="E58" s="4">
        <f>[1]节奏总纲!Q58</f>
        <v>38.53268396026413</v>
      </c>
      <c r="F58" s="4">
        <f>[1]节奏总纲!R58</f>
        <v>31.642206307096416</v>
      </c>
      <c r="G58" s="4">
        <f>[1]节奏总纲!S58</f>
        <v>23.282468165263531</v>
      </c>
      <c r="H58" s="4">
        <f>[1]节奏总纲!T58</f>
        <v>12.944538943812169</v>
      </c>
      <c r="J58" s="4">
        <v>55</v>
      </c>
      <c r="K58" s="4">
        <f>[1]节奏总纲!W58</f>
        <v>3.0305808512064303</v>
      </c>
      <c r="L58" s="4">
        <f>[1]节奏总纲!X58</f>
        <v>2.5851352180572889</v>
      </c>
      <c r="M58" s="4">
        <f>[1]节奏总纲!Y58</f>
        <v>2.0885392276376038</v>
      </c>
      <c r="N58" s="4">
        <f>[1]节奏总纲!Z58</f>
        <v>1.5201849301591821</v>
      </c>
      <c r="O58" s="4">
        <f>[1]节奏总纲!AA58</f>
        <v>0.8328533698897278</v>
      </c>
      <c r="Q58" s="4">
        <v>55</v>
      </c>
      <c r="R58" s="4">
        <f>[1]节奏总纲!AD58</f>
        <v>58.071211008105138</v>
      </c>
      <c r="S58" s="4">
        <f>[1]节奏总纲!AE58</f>
        <v>60.102437883401088</v>
      </c>
      <c r="T58" s="4">
        <f>[1]节奏总纲!AF58</f>
        <v>62.925786777239075</v>
      </c>
      <c r="U58" s="4">
        <f>[1]节奏总纲!AG58</f>
        <v>67.36285691246691</v>
      </c>
      <c r="V58" s="4">
        <f>[1]节奏总纲!AH58</f>
        <v>75.829988076574182</v>
      </c>
      <c r="Z58" s="4">
        <f>[1]节奏总纲!AL58</f>
        <v>55</v>
      </c>
      <c r="AA58" s="4">
        <f>[1]节奏总纲!AM58</f>
        <v>1228.2</v>
      </c>
      <c r="AB58" s="4">
        <f>[1]节奏总纲!AN58</f>
        <v>982.56000000000006</v>
      </c>
      <c r="AC58" s="4">
        <f>[1]节奏总纲!AO58</f>
        <v>736.92</v>
      </c>
      <c r="AD58" s="4">
        <f>[1]节奏总纲!AP58</f>
        <v>491.28000000000003</v>
      </c>
      <c r="AE58" s="4">
        <f>[1]节奏总纲!AQ58</f>
        <v>245.64000000000001</v>
      </c>
    </row>
    <row r="59" spans="2:31" x14ac:dyDescent="0.15">
      <c r="B59" s="4">
        <f>[1]节奏总纲!N59</f>
        <v>66</v>
      </c>
      <c r="C59" s="4">
        <v>56</v>
      </c>
      <c r="D59" s="4">
        <f>[1]节奏总纲!P59</f>
        <v>47.502930128332721</v>
      </c>
      <c r="E59" s="4">
        <f>[1]节奏总纲!Q59</f>
        <v>41.275295988508304</v>
      </c>
      <c r="F59" s="4">
        <f>[1]节奏总纲!R59</f>
        <v>33.888590353552566</v>
      </c>
      <c r="G59" s="4">
        <f>[1]节奏总纲!S59</f>
        <v>24.910536559297679</v>
      </c>
      <c r="H59" s="4">
        <f>[1]节奏总纲!T59</f>
        <v>13.837603546383322</v>
      </c>
      <c r="J59" s="4">
        <v>56</v>
      </c>
      <c r="K59" s="4">
        <f>[1]节奏总纲!W59</f>
        <v>3.2480961323936768</v>
      </c>
      <c r="L59" s="4">
        <f>[1]节奏总纲!X59</f>
        <v>2.7426120282441744</v>
      </c>
      <c r="M59" s="4">
        <f>[1]节奏总纲!Y59</f>
        <v>2.24638404645615</v>
      </c>
      <c r="N59" s="4">
        <f>[1]节奏总纲!Z59</f>
        <v>1.6280683940341483</v>
      </c>
      <c r="O59" s="4">
        <f>[1]节奏总纲!AA59</f>
        <v>0.89306460257115283</v>
      </c>
      <c r="Q59" s="4">
        <v>56</v>
      </c>
      <c r="R59" s="4">
        <f>[1]节奏总纲!AD59</f>
        <v>58.321281314909029</v>
      </c>
      <c r="S59" s="4">
        <f>[1]节奏总纲!AE59</f>
        <v>60.351982057337977</v>
      </c>
      <c r="T59" s="4">
        <f>[1]节奏总纲!AF59</f>
        <v>63.17626763611517</v>
      </c>
      <c r="U59" s="4">
        <f>[1]节奏总纲!AG59</f>
        <v>67.626924568999456</v>
      </c>
      <c r="V59" s="4">
        <f>[1]节奏总纲!AH59</f>
        <v>76.086647524934079</v>
      </c>
      <c r="Z59" s="4">
        <f>[1]节奏总纲!AL59</f>
        <v>56</v>
      </c>
      <c r="AA59" s="4">
        <f>[1]节奏总纲!AM59</f>
        <v>1422.6782097755249</v>
      </c>
      <c r="AB59" s="4">
        <f>[1]节奏总纲!AN59</f>
        <v>1138.14256782042</v>
      </c>
      <c r="AC59" s="4">
        <f>[1]节奏总纲!AO59</f>
        <v>853.60692586531491</v>
      </c>
      <c r="AD59" s="4">
        <f>[1]节奏总纲!AP59</f>
        <v>569.07128391021001</v>
      </c>
      <c r="AE59" s="4">
        <f>[1]节奏总纲!AQ59</f>
        <v>284.53564195510501</v>
      </c>
    </row>
    <row r="60" spans="2:31" x14ac:dyDescent="0.15">
      <c r="B60" s="4">
        <f>[1]节奏总纲!N60</f>
        <v>67</v>
      </c>
      <c r="C60" s="4">
        <v>57</v>
      </c>
      <c r="D60" s="4">
        <f>[1]节奏总纲!P60</f>
        <v>50.984153366799077</v>
      </c>
      <c r="E60" s="4">
        <f>[1]节奏总纲!Q60</f>
        <v>44.310327691085078</v>
      </c>
      <c r="F60" s="4">
        <f>[1]节奏总纲!R60</f>
        <v>36.316012443170983</v>
      </c>
      <c r="G60" s="4">
        <f>[1]节奏总纲!S60</f>
        <v>26.664712210835919</v>
      </c>
      <c r="H60" s="4">
        <f>[1]节奏总纲!T60</f>
        <v>14.815994968391813</v>
      </c>
      <c r="J60" s="4">
        <v>57</v>
      </c>
      <c r="K60" s="4">
        <f>[1]节奏总纲!W60</f>
        <v>3.481223238466356</v>
      </c>
      <c r="L60" s="4">
        <f>[1]节奏总纲!X60</f>
        <v>3.0350317025767737</v>
      </c>
      <c r="M60" s="4">
        <f>[1]节奏总纲!Y60</f>
        <v>2.4274220896184175</v>
      </c>
      <c r="N60" s="4">
        <f>[1]节奏总纲!Z60</f>
        <v>1.7541756515382403</v>
      </c>
      <c r="O60" s="4">
        <f>[1]节奏总纲!AA60</f>
        <v>0.97839142200849061</v>
      </c>
      <c r="Q60" s="4">
        <v>57</v>
      </c>
      <c r="R60" s="4">
        <f>[1]节奏总纲!AD60</f>
        <v>58.571351621712921</v>
      </c>
      <c r="S60" s="4">
        <f>[1]节奏总纲!AE60</f>
        <v>60.60152623127486</v>
      </c>
      <c r="T60" s="4">
        <f>[1]节奏总纲!AF60</f>
        <v>63.421042351541736</v>
      </c>
      <c r="U60" s="4">
        <f>[1]节奏总纲!AG60</f>
        <v>67.890992225532017</v>
      </c>
      <c r="V60" s="4">
        <f>[1]节奏总纲!AH60</f>
        <v>76.344973133357612</v>
      </c>
      <c r="Z60" s="4">
        <f>[1]节奏总纲!AL60</f>
        <v>57</v>
      </c>
      <c r="AA60" s="4">
        <f>[1]节奏总纲!AM60</f>
        <v>1647.8248427703616</v>
      </c>
      <c r="AB60" s="4">
        <f>[1]节奏总纲!AN60</f>
        <v>1318.2598742162893</v>
      </c>
      <c r="AC60" s="4">
        <f>[1]节奏总纲!AO60</f>
        <v>988.69490566221691</v>
      </c>
      <c r="AD60" s="4">
        <f>[1]节奏总纲!AP60</f>
        <v>659.12993710814465</v>
      </c>
      <c r="AE60" s="4">
        <f>[1]节奏总纲!AQ60</f>
        <v>329.56496855407232</v>
      </c>
    </row>
    <row r="61" spans="2:31" x14ac:dyDescent="0.15">
      <c r="B61" s="4">
        <f>[1]节奏总纲!N61</f>
        <v>68</v>
      </c>
      <c r="C61" s="4">
        <v>58</v>
      </c>
      <c r="D61" s="4">
        <f>[1]节奏总纲!P61</f>
        <v>54.715236050951923</v>
      </c>
      <c r="E61" s="4">
        <f>[1]节奏总纲!Q61</f>
        <v>47.459995750595695</v>
      </c>
      <c r="F61" s="4">
        <f>[1]节奏总纲!R61</f>
        <v>38.913475879437009</v>
      </c>
      <c r="G61" s="4">
        <f>[1]节奏总纲!S61</f>
        <v>28.572296265807093</v>
      </c>
      <c r="H61" s="4">
        <f>[1]节奏总纲!T61</f>
        <v>15.856475407565867</v>
      </c>
      <c r="J61" s="4">
        <v>58</v>
      </c>
      <c r="K61" s="4">
        <f>[1]节奏总纲!W61</f>
        <v>3.7310826841528453</v>
      </c>
      <c r="L61" s="4">
        <f>[1]节奏总纲!X61</f>
        <v>3.149668059510617</v>
      </c>
      <c r="M61" s="4">
        <f>[1]节奏总纲!Y61</f>
        <v>2.5974634362660254</v>
      </c>
      <c r="N61" s="4">
        <f>[1]节奏总纲!Z61</f>
        <v>1.9075840549711742</v>
      </c>
      <c r="O61" s="4">
        <f>[1]节奏总纲!AA61</f>
        <v>1.0404804391740541</v>
      </c>
      <c r="Q61" s="4">
        <v>58</v>
      </c>
      <c r="R61" s="4">
        <f>[1]节奏总纲!AD61</f>
        <v>58.821421928516813</v>
      </c>
      <c r="S61" s="4">
        <f>[1]节奏总纲!AE61</f>
        <v>60.851070405211743</v>
      </c>
      <c r="T61" s="4">
        <f>[1]节奏总纲!AF61</f>
        <v>63.665817066968295</v>
      </c>
      <c r="U61" s="4">
        <f>[1]节奏总纲!AG61</f>
        <v>68.142437172458173</v>
      </c>
      <c r="V61" s="4">
        <f>[1]节奏总纲!AH61</f>
        <v>76.60329874178116</v>
      </c>
      <c r="Z61" s="4">
        <f>[1]节奏总纲!AL61</f>
        <v>58</v>
      </c>
      <c r="AA61" s="4">
        <f>[1]节奏总纲!AM61</f>
        <v>1908.4603298511749</v>
      </c>
      <c r="AB61" s="4">
        <f>[1]节奏总纲!AN61</f>
        <v>1526.7682638809401</v>
      </c>
      <c r="AC61" s="4">
        <f>[1]节奏总纲!AO61</f>
        <v>1145.0761979107049</v>
      </c>
      <c r="AD61" s="4">
        <f>[1]节奏总纲!AP61</f>
        <v>763.38413194047007</v>
      </c>
      <c r="AE61" s="4">
        <f>[1]节奏总纲!AQ61</f>
        <v>381.69206597023503</v>
      </c>
    </row>
    <row r="62" spans="2:31" x14ac:dyDescent="0.15">
      <c r="B62" s="4">
        <f>[1]节奏总纲!N62</f>
        <v>69</v>
      </c>
      <c r="C62" s="4">
        <v>59</v>
      </c>
      <c r="D62" s="4">
        <f>[1]节奏总纲!P62</f>
        <v>58.714111458355703</v>
      </c>
      <c r="E62" s="4">
        <f>[1]节奏总纲!Q62</f>
        <v>50.940363101269412</v>
      </c>
      <c r="F62" s="4">
        <f>[1]节奏总纲!R62</f>
        <v>41.728119013453394</v>
      </c>
      <c r="G62" s="4">
        <f>[1]节奏总纲!S62</f>
        <v>30.607666303240826</v>
      </c>
      <c r="H62" s="4">
        <f>[1]节奏总纲!T62</f>
        <v>17.003606678339814</v>
      </c>
      <c r="J62" s="4">
        <v>59</v>
      </c>
      <c r="K62" s="4">
        <f>[1]节奏总纲!W62</f>
        <v>3.99887540740378</v>
      </c>
      <c r="L62" s="4">
        <f>[1]节奏总纲!X62</f>
        <v>3.4803673506737169</v>
      </c>
      <c r="M62" s="4">
        <f>[1]节奏总纲!Y62</f>
        <v>2.8146431340163858</v>
      </c>
      <c r="N62" s="4">
        <f>[1]节奏总纲!Z62</f>
        <v>2.0353700374337329</v>
      </c>
      <c r="O62" s="4">
        <f>[1]节奏总纲!AA62</f>
        <v>1.1471312707739472</v>
      </c>
      <c r="Q62" s="4">
        <v>59</v>
      </c>
      <c r="R62" s="4">
        <f>[1]节奏总纲!AD62</f>
        <v>59.066704614192936</v>
      </c>
      <c r="S62" s="4">
        <f>[1]节奏总纲!AE62</f>
        <v>61.094954819415335</v>
      </c>
      <c r="T62" s="4">
        <f>[1]节奏总纲!AF62</f>
        <v>63.91059178239486</v>
      </c>
      <c r="U62" s="4">
        <f>[1]节奏总纲!AG62</f>
        <v>68.385008299388929</v>
      </c>
      <c r="V62" s="4">
        <f>[1]节奏总纲!AH62</f>
        <v>76.861624350204693</v>
      </c>
      <c r="Z62" s="4">
        <f>[1]节奏总纲!AL62</f>
        <v>59</v>
      </c>
      <c r="AA62" s="4">
        <f>[1]节奏总纲!AM62</f>
        <v>2210.1605665017755</v>
      </c>
      <c r="AB62" s="4">
        <f>[1]节奏总纲!AN62</f>
        <v>1768.1284532014206</v>
      </c>
      <c r="AC62" s="4">
        <f>[1]节奏总纲!AO62</f>
        <v>1326.0963399010652</v>
      </c>
      <c r="AD62" s="4">
        <f>[1]节奏总纲!AP62</f>
        <v>884.0642266007103</v>
      </c>
      <c r="AE62" s="4">
        <f>[1]节奏总纲!AQ62</f>
        <v>442.03211330035515</v>
      </c>
    </row>
    <row r="63" spans="2:31" x14ac:dyDescent="0.15">
      <c r="B63" s="4">
        <f>[1]节奏总纲!N63</f>
        <v>70</v>
      </c>
      <c r="C63" s="4">
        <v>60</v>
      </c>
      <c r="D63" s="4">
        <f>[1]节奏总纲!P63</f>
        <v>63</v>
      </c>
      <c r="E63" s="4">
        <f>[1]节奏总纲!Q63</f>
        <v>54.589500000000001</v>
      </c>
      <c r="F63" s="4">
        <f>[1]节奏总纲!R63</f>
        <v>44.717399999999998</v>
      </c>
      <c r="G63" s="4">
        <f>[1]节奏总纲!S63</f>
        <v>32.810400000000001</v>
      </c>
      <c r="H63" s="4">
        <f>[1]节奏总纲!T63</f>
        <v>18.276300000000003</v>
      </c>
      <c r="J63" s="4">
        <v>60</v>
      </c>
      <c r="K63" s="4">
        <f>[1]节奏总纲!W63</f>
        <v>4.2858885416442973</v>
      </c>
      <c r="L63" s="4">
        <f>[1]节奏总纲!X63</f>
        <v>3.649136898730589</v>
      </c>
      <c r="M63" s="4">
        <f>[1]节奏总纲!Y63</f>
        <v>2.9892809865466035</v>
      </c>
      <c r="N63" s="4">
        <f>[1]节奏总纲!Z63</f>
        <v>2.2027336967591751</v>
      </c>
      <c r="O63" s="4">
        <f>[1]节奏总纲!AA63</f>
        <v>1.2726933216601886</v>
      </c>
      <c r="Q63" s="4">
        <v>60</v>
      </c>
      <c r="R63" s="4">
        <f>[1]节奏总纲!AD63</f>
        <v>59.300028460644697</v>
      </c>
      <c r="S63" s="4">
        <f>[1]节奏总纲!AE63</f>
        <v>61.330461663183208</v>
      </c>
      <c r="T63" s="4">
        <f>[1]节奏总纲!AF63</f>
        <v>64.14304723627319</v>
      </c>
      <c r="U63" s="4">
        <f>[1]节奏总纲!AG63</f>
        <v>68.627579426319684</v>
      </c>
      <c r="V63" s="4">
        <f>[1]节奏总纲!AH63</f>
        <v>77.112805903056142</v>
      </c>
      <c r="Z63" s="4">
        <f>[1]节奏总纲!AL63</f>
        <v>60</v>
      </c>
      <c r="AA63" s="4">
        <f>[1]节奏总纲!AM63</f>
        <v>2559.375</v>
      </c>
      <c r="AB63" s="4">
        <f>[1]节奏总纲!AN63</f>
        <v>2047.5</v>
      </c>
      <c r="AC63" s="4">
        <f>[1]节奏总纲!AO63</f>
        <v>1535.625</v>
      </c>
      <c r="AD63" s="4">
        <f>[1]节奏总纲!AP63</f>
        <v>1023.75</v>
      </c>
      <c r="AE63" s="4">
        <f>[1]节奏总纲!AQ63</f>
        <v>511.875</v>
      </c>
    </row>
    <row r="64" spans="2:31" x14ac:dyDescent="0.15">
      <c r="B64" s="4">
        <f>[1]节奏总纲!N64</f>
        <v>71</v>
      </c>
      <c r="C64" s="4">
        <v>61</v>
      </c>
      <c r="D64" s="4">
        <f>[1]节奏总纲!P64</f>
        <v>67.593501602322732</v>
      </c>
      <c r="E64" s="4">
        <f>[1]节奏总纲!Q64</f>
        <v>58.596806539053574</v>
      </c>
      <c r="F64" s="4">
        <f>[1]节奏总纲!R64</f>
        <v>47.977867437328676</v>
      </c>
      <c r="G64" s="4">
        <f>[1]节奏总纲!S64</f>
        <v>35.229733035130607</v>
      </c>
      <c r="H64" s="4">
        <f>[1]节奏总纲!T64</f>
        <v>19.602115464673592</v>
      </c>
      <c r="J64" s="4">
        <v>61</v>
      </c>
      <c r="K64" s="4">
        <f>[1]节奏总纲!W64</f>
        <v>4.593501602322732</v>
      </c>
      <c r="L64" s="4">
        <f>[1]节奏总纲!X64</f>
        <v>4.0073065390535731</v>
      </c>
      <c r="M64" s="4">
        <f>[1]节奏总纲!Y64</f>
        <v>3.2604674373286784</v>
      </c>
      <c r="N64" s="4">
        <f>[1]节奏总纲!Z64</f>
        <v>2.4193330351306059</v>
      </c>
      <c r="O64" s="4">
        <f>[1]节奏总纲!AA64</f>
        <v>1.3258154646735889</v>
      </c>
      <c r="Q64" s="4">
        <v>61</v>
      </c>
      <c r="R64" s="4">
        <f>[1]节奏总纲!AD64</f>
        <v>59.533352307096465</v>
      </c>
      <c r="S64" s="4">
        <f>[1]节奏总纲!AE64</f>
        <v>61.56596850695108</v>
      </c>
      <c r="T64" s="4">
        <f>[1]节奏总纲!AF64</f>
        <v>64.368413367596901</v>
      </c>
      <c r="U64" s="4">
        <f>[1]节奏总纲!AG64</f>
        <v>68.870150553250454</v>
      </c>
      <c r="V64" s="4">
        <f>[1]节奏总纲!AH64</f>
        <v>77.355745991356301</v>
      </c>
      <c r="Z64" s="4">
        <f>[1]节奏总纲!AL64</f>
        <v>61</v>
      </c>
      <c r="AA64" s="4">
        <f>[1]节奏总纲!AM64</f>
        <v>2963.5631311027469</v>
      </c>
      <c r="AB64" s="4">
        <f>[1]节奏总纲!AN64</f>
        <v>2370.8505048821976</v>
      </c>
      <c r="AC64" s="4">
        <f>[1]节奏总纲!AO64</f>
        <v>1778.1378786616481</v>
      </c>
      <c r="AD64" s="4">
        <f>[1]节奏总纲!AP64</f>
        <v>1185.4252524410988</v>
      </c>
      <c r="AE64" s="4">
        <f>[1]节奏总纲!AQ64</f>
        <v>592.7126262205494</v>
      </c>
    </row>
    <row r="65" spans="2:31" x14ac:dyDescent="0.15">
      <c r="B65" s="4">
        <f>[1]节奏总纲!N65</f>
        <v>72</v>
      </c>
      <c r="C65" s="4">
        <v>62</v>
      </c>
      <c r="D65" s="4">
        <f>[1]节奏总纲!P65</f>
        <v>72.516694719810218</v>
      </c>
      <c r="E65" s="4">
        <f>[1]节奏总纲!Q65</f>
        <v>62.842967644187539</v>
      </c>
      <c r="F65" s="4">
        <f>[1]节奏总纲!R65</f>
        <v>51.5086082594812</v>
      </c>
      <c r="G65" s="4">
        <f>[1]节奏总纲!S65</f>
        <v>37.846462974268952</v>
      </c>
      <c r="H65" s="4">
        <f>[1]节奏总纲!T65</f>
        <v>21.124113171880715</v>
      </c>
      <c r="J65" s="4">
        <v>62</v>
      </c>
      <c r="K65" s="4">
        <f>[1]节奏总纲!W65</f>
        <v>4.9231931174874859</v>
      </c>
      <c r="L65" s="4">
        <f>[1]节奏总纲!X65</f>
        <v>4.2461611051339645</v>
      </c>
      <c r="M65" s="4">
        <f>[1]节奏总纲!Y65</f>
        <v>3.5307408221525236</v>
      </c>
      <c r="N65" s="4">
        <f>[1]节奏总纲!Z65</f>
        <v>2.6167299391383452</v>
      </c>
      <c r="O65" s="4">
        <f>[1]节奏总纲!AA65</f>
        <v>1.5219977072071238</v>
      </c>
      <c r="Q65" s="4">
        <v>62</v>
      </c>
      <c r="R65" s="4">
        <f>[1]节奏总纲!AD65</f>
        <v>59.766676153548232</v>
      </c>
      <c r="S65" s="4">
        <f>[1]节奏总纲!AE65</f>
        <v>61.801475350718952</v>
      </c>
      <c r="T65" s="4">
        <f>[1]节奏总纲!AF65</f>
        <v>64.593779498920611</v>
      </c>
      <c r="U65" s="4">
        <f>[1]节奏总纲!AG65</f>
        <v>69.105843627521551</v>
      </c>
      <c r="V65" s="4">
        <f>[1]节奏总纲!AH65</f>
        <v>77.59868607965646</v>
      </c>
      <c r="Z65" s="4">
        <f>[1]节奏总纲!AL65</f>
        <v>62</v>
      </c>
      <c r="AA65" s="4">
        <f>[1]节奏总纲!AM65</f>
        <v>3431.3522956038646</v>
      </c>
      <c r="AB65" s="4">
        <f>[1]节奏总纲!AN65</f>
        <v>2745.081836483092</v>
      </c>
      <c r="AC65" s="4">
        <f>[1]节奏总纲!AO65</f>
        <v>2058.8113773623186</v>
      </c>
      <c r="AD65" s="4">
        <f>[1]节奏总纲!AP65</f>
        <v>1372.540918241546</v>
      </c>
      <c r="AE65" s="4">
        <f>[1]节奏总纲!AQ65</f>
        <v>686.27045912077301</v>
      </c>
    </row>
    <row r="66" spans="2:31" x14ac:dyDescent="0.15">
      <c r="B66" s="4">
        <f>[1]节奏总纲!N66</f>
        <v>73</v>
      </c>
      <c r="C66" s="4">
        <v>63</v>
      </c>
      <c r="D66" s="4">
        <f>[1]节奏总纲!P66</f>
        <v>77.793242454074615</v>
      </c>
      <c r="E66" s="4">
        <f>[1]节奏总纲!Q66</f>
        <v>67.470079180418907</v>
      </c>
      <c r="F66" s="4">
        <f>[1]节奏总纲!R66</f>
        <v>55.27987808786542</v>
      </c>
      <c r="G66" s="4">
        <f>[1]节奏总纲!S66</f>
        <v>40.678086479235617</v>
      </c>
      <c r="H66" s="4">
        <f>[1]节奏总纲!T66</f>
        <v>22.700068148098975</v>
      </c>
      <c r="J66" s="4">
        <v>63</v>
      </c>
      <c r="K66" s="4">
        <f>[1]节奏总纲!W66</f>
        <v>5.2765477342643976</v>
      </c>
      <c r="L66" s="4">
        <f>[1]节奏总纲!X66</f>
        <v>4.6271115362313679</v>
      </c>
      <c r="M66" s="4">
        <f>[1]节奏总纲!Y66</f>
        <v>3.7712698283842201</v>
      </c>
      <c r="N66" s="4">
        <f>[1]节奏总纲!Z66</f>
        <v>2.8316235049666645</v>
      </c>
      <c r="O66" s="4">
        <f>[1]节奏总纲!AA66</f>
        <v>1.5759549762182594</v>
      </c>
      <c r="Q66" s="4">
        <v>63</v>
      </c>
      <c r="R66" s="4">
        <f>[1]节奏总纲!AD66</f>
        <v>60</v>
      </c>
      <c r="S66" s="4">
        <f>[1]节奏总纲!AE66</f>
        <v>62.033937447710706</v>
      </c>
      <c r="T66" s="4">
        <f>[1]节奏总纲!AF66</f>
        <v>64.819145630244321</v>
      </c>
      <c r="U66" s="4">
        <f>[1]节奏总纲!AG66</f>
        <v>69.333613546893503</v>
      </c>
      <c r="V66" s="4">
        <f>[1]节奏总纲!AH66</f>
        <v>77.841626167956619</v>
      </c>
      <c r="Z66" s="4">
        <f>[1]节奏总纲!AL66</f>
        <v>63</v>
      </c>
      <c r="AA66" s="4">
        <f>[1]节奏总纲!AM66</f>
        <v>3972.7200361130153</v>
      </c>
      <c r="AB66" s="4">
        <f>[1]节奏总纲!AN66</f>
        <v>3178.1760288904125</v>
      </c>
      <c r="AC66" s="4">
        <f>[1]节奏总纲!AO66</f>
        <v>2383.6320216678091</v>
      </c>
      <c r="AD66" s="4">
        <f>[1]节奏总纲!AP66</f>
        <v>1589.0880144452062</v>
      </c>
      <c r="AE66" s="4">
        <f>[1]节奏总纲!AQ66</f>
        <v>794.54400722260311</v>
      </c>
    </row>
    <row r="67" spans="2:31" x14ac:dyDescent="0.15">
      <c r="B67" s="4">
        <f>[1]节奏总纲!N67</f>
        <v>74</v>
      </c>
      <c r="C67" s="4">
        <v>64</v>
      </c>
      <c r="D67" s="4">
        <f>[1]节奏总纲!P67</f>
        <v>83.4485062894652</v>
      </c>
      <c r="E67" s="4">
        <f>[1]节奏总纲!Q67</f>
        <v>72.399924056740005</v>
      </c>
      <c r="F67" s="4">
        <f>[1]节奏总纲!R67</f>
        <v>59.365267374325548</v>
      </c>
      <c r="G67" s="4">
        <f>[1]节奏总纲!S67</f>
        <v>43.718672445050821</v>
      </c>
      <c r="H67" s="4">
        <f>[1]节奏总纲!T67</f>
        <v>24.341929284637001</v>
      </c>
      <c r="J67" s="4">
        <v>64</v>
      </c>
      <c r="K67" s="4">
        <f>[1]节奏总纲!W67</f>
        <v>5.6552638353905849</v>
      </c>
      <c r="L67" s="4">
        <f>[1]节奏总纲!X67</f>
        <v>4.9298448763210985</v>
      </c>
      <c r="M67" s="4">
        <f>[1]节奏总纲!Y67</f>
        <v>4.0853892864601278</v>
      </c>
      <c r="N67" s="4">
        <f>[1]节奏总纲!Z67</f>
        <v>3.0405859658152039</v>
      </c>
      <c r="O67" s="4">
        <f>[1]节奏总纲!AA67</f>
        <v>1.6418611365380258</v>
      </c>
      <c r="Q67" s="4">
        <v>64</v>
      </c>
      <c r="R67" s="4">
        <f>[1]节奏总纲!AD67</f>
        <v>60.217698846451768</v>
      </c>
      <c r="S67" s="4">
        <f>[1]节奏总纲!AE67</f>
        <v>62.250054995811666</v>
      </c>
      <c r="T67" s="4">
        <f>[1]节奏总纲!AF67</f>
        <v>65.042129882798193</v>
      </c>
      <c r="U67" s="4">
        <f>[1]节奏总纲!AG67</f>
        <v>69.56138346626544</v>
      </c>
      <c r="V67" s="4">
        <f>[1]节奏总纲!AH67</f>
        <v>78.077870469399883</v>
      </c>
      <c r="Z67" s="4">
        <f>[1]节奏总纲!AL67</f>
        <v>64</v>
      </c>
      <c r="AA67" s="4">
        <f>[1]节奏总纲!AM67</f>
        <v>4599.2048883665893</v>
      </c>
      <c r="AB67" s="4">
        <f>[1]节奏总纲!AN67</f>
        <v>3679.3639106932715</v>
      </c>
      <c r="AC67" s="4">
        <f>[1]节奏总纲!AO67</f>
        <v>2759.5229330199536</v>
      </c>
      <c r="AD67" s="4">
        <f>[1]节奏总纲!AP67</f>
        <v>1839.6819553466357</v>
      </c>
      <c r="AE67" s="4">
        <f>[1]节奏总纲!AQ67</f>
        <v>919.84097767331787</v>
      </c>
    </row>
    <row r="68" spans="2:31" x14ac:dyDescent="0.15">
      <c r="B68" s="4">
        <f>[1]节奏总纲!N68</f>
        <v>75</v>
      </c>
      <c r="C68" s="4">
        <v>65</v>
      </c>
      <c r="D68" s="4">
        <f>[1]节奏总纲!P68</f>
        <v>89.509667991878061</v>
      </c>
      <c r="E68" s="4">
        <f>[1]节奏总纲!Q68</f>
        <v>77.64963698295422</v>
      </c>
      <c r="F68" s="4">
        <f>[1]节奏总纲!R68</f>
        <v>63.802491344610679</v>
      </c>
      <c r="G68" s="4">
        <f>[1]节奏总纲!S68</f>
        <v>46.929918928141667</v>
      </c>
      <c r="H68" s="4">
        <f>[1]节奏总纲!T68</f>
        <v>25.993607584841389</v>
      </c>
      <c r="J68" s="4">
        <v>65</v>
      </c>
      <c r="K68" s="4">
        <f>[1]节奏总纲!W68</f>
        <v>6.0611617024128606</v>
      </c>
      <c r="L68" s="4">
        <f>[1]节奏总纲!X68</f>
        <v>5.2497129262142153</v>
      </c>
      <c r="M68" s="4">
        <f>[1]节奏总纲!Y68</f>
        <v>4.4372239702851317</v>
      </c>
      <c r="N68" s="4">
        <f>[1]节奏总纲!Z68</f>
        <v>3.2112464830908465</v>
      </c>
      <c r="O68" s="4">
        <f>[1]节奏总纲!AA68</f>
        <v>1.651678300204388</v>
      </c>
      <c r="Q68" s="4">
        <v>65</v>
      </c>
      <c r="R68" s="4">
        <f>[1]节奏总纲!AD68</f>
        <v>60.435397692903535</v>
      </c>
      <c r="S68" s="4">
        <f>[1]节奏总纲!AE68</f>
        <v>62.466172543912634</v>
      </c>
      <c r="T68" s="4">
        <f>[1]节奏总纲!AF68</f>
        <v>65.255436396961542</v>
      </c>
      <c r="U68" s="4">
        <f>[1]节奏总纲!AG68</f>
        <v>69.789153385637391</v>
      </c>
      <c r="V68" s="4">
        <f>[1]节奏总纲!AH68</f>
        <v>78.301575047908599</v>
      </c>
      <c r="Z68" s="4">
        <f>[1]节奏总纲!AL68</f>
        <v>65</v>
      </c>
      <c r="AA68" s="4">
        <f>[1]节奏总纲!AM68</f>
        <v>5324.1500000000005</v>
      </c>
      <c r="AB68" s="4">
        <f>[1]节奏总纲!AN68</f>
        <v>4259.3200000000006</v>
      </c>
      <c r="AC68" s="4">
        <f>[1]节奏总纲!AO68</f>
        <v>3194.4900000000002</v>
      </c>
      <c r="AD68" s="4">
        <f>[1]节奏总纲!AP68</f>
        <v>2129.6600000000003</v>
      </c>
      <c r="AE68" s="4">
        <f>[1]节奏总纲!AQ68</f>
        <v>1064.8300000000002</v>
      </c>
    </row>
    <row r="69" spans="2:31" x14ac:dyDescent="0.15">
      <c r="B69" s="4">
        <f>[1]节奏总纲!N69</f>
        <v>76</v>
      </c>
      <c r="C69" s="4">
        <v>66</v>
      </c>
      <c r="D69" s="4">
        <f>[1]节奏总纲!P69</f>
        <v>96.005860256665443</v>
      </c>
      <c r="E69" s="4">
        <f>[1]节奏总纲!Q69</f>
        <v>83.352287874836932</v>
      </c>
      <c r="F69" s="4">
        <f>[1]节奏总纲!R69</f>
        <v>68.490580707105124</v>
      </c>
      <c r="G69" s="4">
        <f>[1]节奏总纲!S69</f>
        <v>50.163061984107692</v>
      </c>
      <c r="H69" s="4">
        <f>[1]节奏总纲!T69</f>
        <v>27.851300060458648</v>
      </c>
      <c r="J69" s="4">
        <v>66</v>
      </c>
      <c r="K69" s="4">
        <f>[1]节奏总纲!W69</f>
        <v>6.496192264787382</v>
      </c>
      <c r="L69" s="4">
        <f>[1]节奏总纲!X69</f>
        <v>5.7026508918827119</v>
      </c>
      <c r="M69" s="4">
        <f>[1]节奏总纲!Y69</f>
        <v>4.6880893624944449</v>
      </c>
      <c r="N69" s="4">
        <f>[1]节奏总纲!Z69</f>
        <v>3.2331430559660248</v>
      </c>
      <c r="O69" s="4">
        <f>[1]节奏总纲!AA69</f>
        <v>1.8576924756172595</v>
      </c>
      <c r="Q69" s="4">
        <v>66</v>
      </c>
      <c r="R69" s="4">
        <f>[1]节奏总纲!AD69</f>
        <v>60.653096539355303</v>
      </c>
      <c r="S69" s="4">
        <f>[1]节奏总纲!AE69</f>
        <v>62.682290092013595</v>
      </c>
      <c r="T69" s="4">
        <f>[1]节奏总纲!AF69</f>
        <v>65.468742911124906</v>
      </c>
      <c r="U69" s="4">
        <f>[1]节奏总纲!AG69</f>
        <v>70.015851474333999</v>
      </c>
      <c r="V69" s="4">
        <f>[1]节奏总纲!AH69</f>
        <v>78.525279626417301</v>
      </c>
      <c r="Z69" s="4">
        <f>[1]节奏总纲!AL69</f>
        <v>66</v>
      </c>
      <c r="AA69" s="4">
        <f>[1]节奏总纲!AM69</f>
        <v>6162.9846853088866</v>
      </c>
      <c r="AB69" s="4">
        <f>[1]节奏总纲!AN69</f>
        <v>4930.3877482471098</v>
      </c>
      <c r="AC69" s="4">
        <f>[1]节奏总纲!AO69</f>
        <v>3697.7908111853317</v>
      </c>
      <c r="AD69" s="4">
        <f>[1]节奏总纲!AP69</f>
        <v>2465.1938741235549</v>
      </c>
      <c r="AE69" s="4">
        <f>[1]节奏总纲!AQ69</f>
        <v>1232.5969370617775</v>
      </c>
    </row>
    <row r="70" spans="2:31" x14ac:dyDescent="0.15">
      <c r="B70" s="4">
        <f>[1]节奏总纲!N70</f>
        <v>77</v>
      </c>
      <c r="C70" s="4">
        <v>67</v>
      </c>
      <c r="D70" s="4">
        <f>[1]节奏总纲!P70</f>
        <v>102.96830673359811</v>
      </c>
      <c r="E70" s="4">
        <f>[1]节奏总纲!Q70</f>
        <v>89.469161720823394</v>
      </c>
      <c r="F70" s="4">
        <f>[1]节奏总纲!R70</f>
        <v>73.292840732975137</v>
      </c>
      <c r="G70" s="4">
        <f>[1]节奏总纲!S70</f>
        <v>53.625894146857902</v>
      </c>
      <c r="H70" s="4">
        <f>[1]节奏总纲!T70</f>
        <v>29.799027968703292</v>
      </c>
      <c r="J70" s="4">
        <v>67</v>
      </c>
      <c r="K70" s="4">
        <f>[1]节奏总纲!W70</f>
        <v>6.9624464769326693</v>
      </c>
      <c r="L70" s="4">
        <f>[1]节奏总纲!X70</f>
        <v>6.1168738459864613</v>
      </c>
      <c r="M70" s="4">
        <f>[1]节奏总纲!Y70</f>
        <v>4.8022600258700123</v>
      </c>
      <c r="N70" s="4">
        <f>[1]节奏总纲!Z70</f>
        <v>3.4628321627502103</v>
      </c>
      <c r="O70" s="4">
        <f>[1]节奏总纲!AA70</f>
        <v>1.9477279082446444</v>
      </c>
      <c r="Q70" s="4">
        <v>67</v>
      </c>
      <c r="R70" s="4">
        <f>[1]节奏总纲!AD70</f>
        <v>60.870795385807064</v>
      </c>
      <c r="S70" s="4">
        <f>[1]节奏总纲!AE70</f>
        <v>62.898407640114556</v>
      </c>
      <c r="T70" s="4">
        <f>[1]节奏总纲!AF70</f>
        <v>65.682049425288255</v>
      </c>
      <c r="U70" s="4">
        <f>[1]节奏总纲!AG70</f>
        <v>70.229195678021767</v>
      </c>
      <c r="V70" s="4">
        <f>[1]节奏总纲!AH70</f>
        <v>78.748984204926018</v>
      </c>
      <c r="Z70" s="4">
        <f>[1]节奏总纲!AL70</f>
        <v>67</v>
      </c>
      <c r="AA70" s="4">
        <f>[1]节奏总纲!AM70</f>
        <v>7133.5498113340191</v>
      </c>
      <c r="AB70" s="4">
        <f>[1]节奏总纲!AN70</f>
        <v>5706.8398490672153</v>
      </c>
      <c r="AC70" s="4">
        <f>[1]节奏总纲!AO70</f>
        <v>4280.1298868004114</v>
      </c>
      <c r="AD70" s="4">
        <f>[1]节奏总纲!AP70</f>
        <v>2853.4199245336076</v>
      </c>
      <c r="AE70" s="4">
        <f>[1]节奏总纲!AQ70</f>
        <v>1426.7099622668038</v>
      </c>
    </row>
    <row r="71" spans="2:31" x14ac:dyDescent="0.15">
      <c r="B71" s="4">
        <f>[1]节奏总纲!N71</f>
        <v>78</v>
      </c>
      <c r="C71" s="4">
        <v>68</v>
      </c>
      <c r="D71" s="4">
        <f>[1]节奏总纲!P71</f>
        <v>110.43047210190386</v>
      </c>
      <c r="E71" s="4">
        <f>[1]节奏总纲!Q71</f>
        <v>95.831563690032169</v>
      </c>
      <c r="F71" s="4">
        <f>[1]节奏总纲!R71</f>
        <v>78.251032531409081</v>
      </c>
      <c r="G71" s="4">
        <f>[1]节奏总纲!S71</f>
        <v>57.412802445779818</v>
      </c>
      <c r="H71" s="4">
        <f>[1]节奏总纲!T71</f>
        <v>31.859191201399263</v>
      </c>
      <c r="J71" s="4">
        <v>68</v>
      </c>
      <c r="K71" s="4">
        <f>[1]节奏总纲!W71</f>
        <v>7.4621653683057474</v>
      </c>
      <c r="L71" s="4">
        <f>[1]节奏总纲!X71</f>
        <v>6.3624019692087757</v>
      </c>
      <c r="M71" s="4">
        <f>[1]节奏总纲!Y71</f>
        <v>4.9581917984339441</v>
      </c>
      <c r="N71" s="4">
        <f>[1]节奏总纲!Z71</f>
        <v>3.7869082989219152</v>
      </c>
      <c r="O71" s="4">
        <f>[1]节奏总纲!AA71</f>
        <v>2.0601632326959702</v>
      </c>
      <c r="Q71" s="4">
        <v>68</v>
      </c>
      <c r="R71" s="4">
        <f>[1]节奏总纲!AD71</f>
        <v>61.082568038258209</v>
      </c>
      <c r="S71" s="4">
        <f>[1]节奏总纲!AE71</f>
        <v>63.107492392331935</v>
      </c>
      <c r="T71" s="4">
        <f>[1]节奏总纲!AF71</f>
        <v>65.895355939451605</v>
      </c>
      <c r="U71" s="4">
        <f>[1]节奏总纲!AG71</f>
        <v>70.442539881709536</v>
      </c>
      <c r="V71" s="4">
        <f>[1]节奏总纲!AH71</f>
        <v>78.972688783434734</v>
      </c>
      <c r="Z71" s="4">
        <f>[1]节奏总纲!AL71</f>
        <v>68</v>
      </c>
      <c r="AA71" s="4">
        <f>[1]节奏总纲!AM71</f>
        <v>8256.4738250473602</v>
      </c>
      <c r="AB71" s="4">
        <f>[1]节奏总纲!AN71</f>
        <v>6605.1790600378881</v>
      </c>
      <c r="AC71" s="4">
        <f>[1]节奏总纲!AO71</f>
        <v>4953.8842950284161</v>
      </c>
      <c r="AD71" s="4">
        <f>[1]节奏总纲!AP71</f>
        <v>3302.5895300189441</v>
      </c>
      <c r="AE71" s="4">
        <f>[1]节奏总纲!AQ71</f>
        <v>1651.294765009472</v>
      </c>
    </row>
    <row r="72" spans="2:31" x14ac:dyDescent="0.15">
      <c r="B72" s="4">
        <f>[1]节奏总纲!N72</f>
        <v>79</v>
      </c>
      <c r="C72" s="4">
        <v>69</v>
      </c>
      <c r="D72" s="4">
        <f>[1]节奏总纲!P72</f>
        <v>118.42822291671132</v>
      </c>
      <c r="E72" s="4">
        <f>[1]节奏总纲!Q72</f>
        <v>102.51146975670532</v>
      </c>
      <c r="F72" s="4">
        <f>[1]节奏总纲!R72</f>
        <v>83.894553114198303</v>
      </c>
      <c r="G72" s="4">
        <f>[1]节奏总纲!S72</f>
        <v>61.535304627523196</v>
      </c>
      <c r="H72" s="4">
        <f>[1]节奏总纲!T72</f>
        <v>34.059956910846175</v>
      </c>
      <c r="J72" s="4">
        <v>69</v>
      </c>
      <c r="K72" s="4">
        <f>[1]节奏总纲!W72</f>
        <v>7.9977508148074605</v>
      </c>
      <c r="L72" s="4">
        <f>[1]节奏总纲!X72</f>
        <v>6.6799060666731549</v>
      </c>
      <c r="M72" s="4">
        <f>[1]节奏总纲!Y72</f>
        <v>5.6435205827892219</v>
      </c>
      <c r="N72" s="4">
        <f>[1]节奏总纲!Z72</f>
        <v>4.1225021817433785</v>
      </c>
      <c r="O72" s="4">
        <f>[1]节奏总纲!AA72</f>
        <v>2.2007657094469124</v>
      </c>
      <c r="Q72" s="4">
        <v>69</v>
      </c>
      <c r="R72" s="4">
        <f>[1]节奏总纲!AD72</f>
        <v>61.285688244217212</v>
      </c>
      <c r="S72" s="4">
        <f>[1]节奏总纲!AE72</f>
        <v>63.310338531528565</v>
      </c>
      <c r="T72" s="4">
        <f>[1]节奏总纲!AF72</f>
        <v>66.106079073217742</v>
      </c>
      <c r="U72" s="4">
        <f>[1]节奏总纲!AG72</f>
        <v>70.655884085397304</v>
      </c>
      <c r="V72" s="4">
        <f>[1]节奏总纲!AH72</f>
        <v>79.188599387584361</v>
      </c>
      <c r="Z72" s="4">
        <f>[1]节奏总纲!AL72</f>
        <v>69</v>
      </c>
      <c r="AA72" s="4">
        <f>[1]节奏总纲!AM72</f>
        <v>9555.6072874592737</v>
      </c>
      <c r="AB72" s="4">
        <f>[1]节奏总纲!AN72</f>
        <v>7644.4858299674197</v>
      </c>
      <c r="AC72" s="4">
        <f>[1]节奏总纲!AO72</f>
        <v>5733.3643724755639</v>
      </c>
      <c r="AD72" s="4">
        <f>[1]节奏总纲!AP72</f>
        <v>3822.2429149837099</v>
      </c>
      <c r="AE72" s="4">
        <f>[1]节奏总纲!AQ72</f>
        <v>1911.1214574918549</v>
      </c>
    </row>
    <row r="73" spans="2:31" x14ac:dyDescent="0.15">
      <c r="B73" s="4">
        <f>[1]节奏总纲!N73</f>
        <v>80</v>
      </c>
      <c r="C73" s="4">
        <v>70</v>
      </c>
      <c r="D73" s="4">
        <f>[1]节奏总纲!P73</f>
        <v>127</v>
      </c>
      <c r="E73" s="4">
        <f>[1]节奏总纲!Q73</f>
        <v>109.9693</v>
      </c>
      <c r="F73" s="4">
        <f>[1]节奏总纲!R73</f>
        <v>90.106499999999997</v>
      </c>
      <c r="G73" s="4">
        <f>[1]节奏总纲!S73</f>
        <v>65.925700000000006</v>
      </c>
      <c r="H73" s="4">
        <f>[1]节奏总纲!T73</f>
        <v>36.4998</v>
      </c>
      <c r="J73" s="4">
        <v>70</v>
      </c>
      <c r="K73" s="4">
        <f>[1]节奏总纲!W73</f>
        <v>8.5717770832886799</v>
      </c>
      <c r="L73" s="4">
        <f>[1]节奏总纲!X73</f>
        <v>7.4578302432946799</v>
      </c>
      <c r="M73" s="4">
        <f>[1]节奏总纲!Y73</f>
        <v>6.2119468858016944</v>
      </c>
      <c r="N73" s="4">
        <f>[1]节奏总纲!Z73</f>
        <v>4.3903953724768101</v>
      </c>
      <c r="O73" s="4">
        <f>[1]节奏总纲!AA73</f>
        <v>2.4398430891538254</v>
      </c>
      <c r="Q73" s="4">
        <v>70</v>
      </c>
      <c r="R73" s="4">
        <f>[1]节奏总纲!AD73</f>
        <v>61.488808450176215</v>
      </c>
      <c r="S73" s="4">
        <f>[1]节奏总纲!AE73</f>
        <v>63.513184670725188</v>
      </c>
      <c r="T73" s="4">
        <f>[1]节奏总纲!AF73</f>
        <v>66.314314361313961</v>
      </c>
      <c r="U73" s="4">
        <f>[1]节奏总纲!AG73</f>
        <v>70.869228289085072</v>
      </c>
      <c r="V73" s="4">
        <f>[1]节奏总纲!AH73</f>
        <v>79.403426131671111</v>
      </c>
      <c r="Z73" s="4">
        <f>[1]节奏总纲!AL73</f>
        <v>70</v>
      </c>
      <c r="AA73" s="4">
        <f>[1]节奏总纲!AM73</f>
        <v>11058.525000000001</v>
      </c>
      <c r="AB73" s="4">
        <f>[1]节奏总纲!AN73</f>
        <v>8846.8200000000015</v>
      </c>
      <c r="AC73" s="4">
        <f>[1]节奏总纲!AO73</f>
        <v>6635.1150000000007</v>
      </c>
      <c r="AD73" s="4">
        <f>[1]节奏总纲!AP73</f>
        <v>4423.4100000000008</v>
      </c>
      <c r="AE73" s="4">
        <f>[1]节奏总纲!AQ73</f>
        <v>2211.7050000000004</v>
      </c>
    </row>
    <row r="74" spans="2:31" x14ac:dyDescent="0.15">
      <c r="B74" s="4">
        <f>[1]节奏总纲!N74</f>
        <v>81</v>
      </c>
      <c r="C74" s="4">
        <v>71</v>
      </c>
      <c r="D74" s="4">
        <f>[1]节奏总纲!P74</f>
        <v>136.18700320464549</v>
      </c>
      <c r="E74" s="4">
        <f>[1]节奏总纲!Q74</f>
        <v>118.03327567746625</v>
      </c>
      <c r="F74" s="4">
        <f>[1]节奏总纲!R74</f>
        <v>96.583822672734584</v>
      </c>
      <c r="G74" s="4">
        <f>[1]节奏总纲!S74</f>
        <v>70.612961161608681</v>
      </c>
      <c r="H74" s="4">
        <f>[1]节奏总纲!T74</f>
        <v>39.126526020694648</v>
      </c>
      <c r="J74" s="4">
        <v>71</v>
      </c>
      <c r="K74" s="4">
        <f>[1]节奏总纲!W74</f>
        <v>9.1870032046454924</v>
      </c>
      <c r="L74" s="4">
        <f>[1]节奏总纲!X74</f>
        <v>8.0639756774662459</v>
      </c>
      <c r="M74" s="4">
        <f>[1]节奏总纲!Y74</f>
        <v>6.4773226727345872</v>
      </c>
      <c r="N74" s="4">
        <f>[1]节奏总纲!Z74</f>
        <v>4.6872611616086743</v>
      </c>
      <c r="O74" s="4">
        <f>[1]节奏总纲!AA74</f>
        <v>2.6267260206946474</v>
      </c>
      <c r="Q74" s="4">
        <v>71</v>
      </c>
      <c r="R74" s="4">
        <f>[1]节奏总纲!AD74</f>
        <v>61.691928656135218</v>
      </c>
      <c r="S74" s="4">
        <f>[1]节奏总纲!AE74</f>
        <v>63.716030809921811</v>
      </c>
      <c r="T74" s="4">
        <f>[1]节奏总纲!AF74</f>
        <v>66.52254964941018</v>
      </c>
      <c r="U74" s="4">
        <f>[1]节奏总纲!AG74</f>
        <v>71.07781362467729</v>
      </c>
      <c r="V74" s="4">
        <f>[1]节奏总纲!AH74</f>
        <v>79.618252875757847</v>
      </c>
      <c r="Z74" s="4">
        <f>[1]节奏总纲!AL74</f>
        <v>71</v>
      </c>
      <c r="AA74" s="4">
        <f>[1]节奏总纲!AM74</f>
        <v>12797.106216824561</v>
      </c>
      <c r="AB74" s="4">
        <f>[1]节奏总纲!AN74</f>
        <v>10237.684973459649</v>
      </c>
      <c r="AC74" s="4">
        <f>[1]节奏总纲!AO74</f>
        <v>7678.2637300947363</v>
      </c>
      <c r="AD74" s="4">
        <f>[1]节奏总纲!AP74</f>
        <v>5118.8424867298245</v>
      </c>
      <c r="AE74" s="4">
        <f>[1]节奏总纲!AQ74</f>
        <v>2559.4212433649122</v>
      </c>
    </row>
    <row r="75" spans="2:31" x14ac:dyDescent="0.15">
      <c r="B75" s="4">
        <f>[1]节奏总纲!N75</f>
        <v>82</v>
      </c>
      <c r="C75" s="4">
        <v>72</v>
      </c>
      <c r="D75" s="4">
        <f>[1]节奏总纲!P75</f>
        <v>146.03338943962044</v>
      </c>
      <c r="E75" s="4">
        <f>[1]节奏总纲!Q75</f>
        <v>126.581741966263</v>
      </c>
      <c r="F75" s="4">
        <f>[1]节奏总纲!R75</f>
        <v>103.31862302853146</v>
      </c>
      <c r="G75" s="4">
        <f>[1]节奏总纲!S75</f>
        <v>75.586882373947532</v>
      </c>
      <c r="H75" s="4">
        <f>[1]节奏总纲!T75</f>
        <v>41.896979430227098</v>
      </c>
      <c r="J75" s="4">
        <v>72</v>
      </c>
      <c r="K75" s="4">
        <f>[1]节奏总纲!W75</f>
        <v>9.8463862349749434</v>
      </c>
      <c r="L75" s="4">
        <f>[1]节奏总纲!X75</f>
        <v>8.548466288796746</v>
      </c>
      <c r="M75" s="4">
        <f>[1]节奏总纲!Y75</f>
        <v>6.7348003557968781</v>
      </c>
      <c r="N75" s="4">
        <f>[1]节奏总纲!Z75</f>
        <v>4.9739212123388512</v>
      </c>
      <c r="O75" s="4">
        <f>[1]节奏总纲!AA75</f>
        <v>2.7704534095324505</v>
      </c>
      <c r="Q75" s="4">
        <v>72</v>
      </c>
      <c r="R75" s="4">
        <f>[1]节奏总纲!AD75</f>
        <v>61.895048862094221</v>
      </c>
      <c r="S75" s="4">
        <f>[1]节奏总纲!AE75</f>
        <v>63.918876949118435</v>
      </c>
      <c r="T75" s="4">
        <f>[1]节奏总纲!AF75</f>
        <v>66.7307849375064</v>
      </c>
      <c r="U75" s="4">
        <f>[1]节奏总纲!AG75</f>
        <v>71.278862245535876</v>
      </c>
      <c r="V75" s="4">
        <f>[1]节奏总纲!AH75</f>
        <v>79.833079619844597</v>
      </c>
      <c r="Z75" s="4">
        <f>[1]节奏总纲!AL75</f>
        <v>72</v>
      </c>
      <c r="AA75" s="4">
        <f>[1]节奏总纲!AM75</f>
        <v>14808.205062920617</v>
      </c>
      <c r="AB75" s="4">
        <f>[1]节奏总纲!AN75</f>
        <v>11846.564050336494</v>
      </c>
      <c r="AC75" s="4">
        <f>[1]节奏总纲!AO75</f>
        <v>8884.9230377523691</v>
      </c>
      <c r="AD75" s="4">
        <f>[1]节奏总纲!AP75</f>
        <v>5923.2820251682469</v>
      </c>
      <c r="AE75" s="4">
        <f>[1]节奏总纲!AQ75</f>
        <v>2961.6410125841235</v>
      </c>
    </row>
    <row r="76" spans="2:31" x14ac:dyDescent="0.15">
      <c r="B76" s="4">
        <f>[1]节奏总纲!N76</f>
        <v>83</v>
      </c>
      <c r="C76" s="4">
        <v>73</v>
      </c>
      <c r="D76" s="4">
        <f>[1]节奏总纲!P76</f>
        <v>156.58648490814926</v>
      </c>
      <c r="E76" s="4">
        <f>[1]节奏总纲!Q76</f>
        <v>135.41599214856748</v>
      </c>
      <c r="F76" s="4">
        <f>[1]节奏总纲!R76</f>
        <v>110.58137564213501</v>
      </c>
      <c r="G76" s="4">
        <f>[1]节奏总纲!S76</f>
        <v>80.955212697513176</v>
      </c>
      <c r="H76" s="4">
        <f>[1]节奏总纲!T76</f>
        <v>44.877686574675579</v>
      </c>
      <c r="J76" s="4">
        <v>73</v>
      </c>
      <c r="K76" s="4">
        <f>[1]节奏总纲!W76</f>
        <v>10.553095468528824</v>
      </c>
      <c r="L76" s="4">
        <f>[1]节奏总纲!X76</f>
        <v>8.834250182304487</v>
      </c>
      <c r="M76" s="4">
        <f>[1]节奏总纲!Y76</f>
        <v>7.2627526136035527</v>
      </c>
      <c r="N76" s="4">
        <f>[1]节奏总纲!Z76</f>
        <v>5.3683303235656439</v>
      </c>
      <c r="O76" s="4">
        <f>[1]节奏总纲!AA76</f>
        <v>2.9807071444484805</v>
      </c>
      <c r="Q76" s="4">
        <v>73</v>
      </c>
      <c r="R76" s="4">
        <f>[1]节奏总纲!AD76</f>
        <v>62.091594979242075</v>
      </c>
      <c r="S76" s="4">
        <f>[1]节奏总纲!AE76</f>
        <v>64.114306430026588</v>
      </c>
      <c r="T76" s="4">
        <f>[1]节奏总纲!AF76</f>
        <v>66.939020225602619</v>
      </c>
      <c r="U76" s="4">
        <f>[1]节奏总纲!AG76</f>
        <v>71.479910866394462</v>
      </c>
      <c r="V76" s="4">
        <f>[1]节奏总纲!AH76</f>
        <v>80.043898354812981</v>
      </c>
      <c r="Z76" s="4">
        <f>[1]节奏总纲!AL76</f>
        <v>73</v>
      </c>
      <c r="AA76" s="4">
        <f>[1]节奏总纲!AM76</f>
        <v>17134.425155737379</v>
      </c>
      <c r="AB76" s="4">
        <f>[1]节奏总纲!AN76</f>
        <v>13707.540124589905</v>
      </c>
      <c r="AC76" s="4">
        <f>[1]节奏总纲!AO76</f>
        <v>10280.655093442427</v>
      </c>
      <c r="AD76" s="4">
        <f>[1]节奏总纲!AP76</f>
        <v>6853.7700622949524</v>
      </c>
      <c r="AE76" s="4">
        <f>[1]节奏总纲!AQ76</f>
        <v>3426.8850311474762</v>
      </c>
    </row>
    <row r="77" spans="2:31" x14ac:dyDescent="0.15">
      <c r="B77" s="4">
        <f>[1]节奏总纲!N77</f>
        <v>84</v>
      </c>
      <c r="C77" s="4">
        <v>74</v>
      </c>
      <c r="D77" s="4">
        <f>[1]节奏总纲!P77</f>
        <v>167.89701257893043</v>
      </c>
      <c r="E77" s="4">
        <f>[1]节奏总纲!Q77</f>
        <v>145.16375707574326</v>
      </c>
      <c r="F77" s="4">
        <f>[1]节奏总纲!R77</f>
        <v>118.70318789330381</v>
      </c>
      <c r="G77" s="4">
        <f>[1]节奏总纲!S77</f>
        <v>86.869914308338593</v>
      </c>
      <c r="H77" s="4">
        <f>[1]节奏总纲!T77</f>
        <v>48.169652908895138</v>
      </c>
      <c r="J77" s="4">
        <v>74</v>
      </c>
      <c r="K77" s="4">
        <f>[1]节奏总纲!W77</f>
        <v>11.31052767078117</v>
      </c>
      <c r="L77" s="4">
        <f>[1]节奏总纲!X77</f>
        <v>9.7477649271757798</v>
      </c>
      <c r="M77" s="4">
        <f>[1]节奏总纲!Y77</f>
        <v>8.1218122511687909</v>
      </c>
      <c r="N77" s="4">
        <f>[1]节奏总纲!Z77</f>
        <v>5.9147016108254178</v>
      </c>
      <c r="O77" s="4">
        <f>[1]节奏总纲!AA77</f>
        <v>3.2919663342195591</v>
      </c>
      <c r="Q77" s="4">
        <v>74</v>
      </c>
      <c r="R77" s="4">
        <f>[1]节奏总纲!AD77</f>
        <v>62.281112832649576</v>
      </c>
      <c r="S77" s="4">
        <f>[1]节奏总纲!AE77</f>
        <v>64.304793036447776</v>
      </c>
      <c r="T77" s="4">
        <f>[1]节奏总纲!AF77</f>
        <v>67.14262442756818</v>
      </c>
      <c r="U77" s="4">
        <f>[1]节奏总纲!AG77</f>
        <v>71.680959487253048</v>
      </c>
      <c r="V77" s="4">
        <f>[1]节奏总纲!AH77</f>
        <v>80.24075196383977</v>
      </c>
      <c r="Z77" s="4">
        <f>[1]节奏总纲!AL77</f>
        <v>74</v>
      </c>
      <c r="AA77" s="4">
        <f>[1]节奏总纲!AM77</f>
        <v>19825.014596370729</v>
      </c>
      <c r="AB77" s="4">
        <f>[1]节奏总纲!AN77</f>
        <v>15860.011677096583</v>
      </c>
      <c r="AC77" s="4">
        <f>[1]节奏总纲!AO77</f>
        <v>11895.008757822437</v>
      </c>
      <c r="AD77" s="4">
        <f>[1]节奏总纲!AP77</f>
        <v>7930.0058385482916</v>
      </c>
      <c r="AE77" s="4">
        <f>[1]节奏总纲!AQ77</f>
        <v>3965.0029192741458</v>
      </c>
    </row>
    <row r="78" spans="2:31" x14ac:dyDescent="0.15">
      <c r="B78" s="4">
        <f>[1]节奏总纲!N78</f>
        <v>85</v>
      </c>
      <c r="C78" s="4">
        <v>75</v>
      </c>
      <c r="D78" s="4">
        <f>[1]节奏总纲!P78</f>
        <v>180.01933598375612</v>
      </c>
      <c r="E78" s="4">
        <f>[1]节奏总纲!Q78</f>
        <v>155.75272949314578</v>
      </c>
      <c r="F78" s="4">
        <f>[1]节奏总纲!R78</f>
        <v>127.38168214210583</v>
      </c>
      <c r="G78" s="4">
        <f>[1]节奏总纲!S78</f>
        <v>93.214012172388934</v>
      </c>
      <c r="H78" s="4">
        <f>[1]节奏总纲!T78</f>
        <v>51.755559095329879</v>
      </c>
      <c r="J78" s="4">
        <v>75</v>
      </c>
      <c r="K78" s="4">
        <f>[1]节奏总纲!W78</f>
        <v>12.122323404825693</v>
      </c>
      <c r="L78" s="4">
        <f>[1]节奏总纲!X78</f>
        <v>10.588972417402516</v>
      </c>
      <c r="M78" s="4">
        <f>[1]节奏总纲!Y78</f>
        <v>8.6784942488020249</v>
      </c>
      <c r="N78" s="4">
        <f>[1]节奏总纲!Z78</f>
        <v>6.3440978640503403</v>
      </c>
      <c r="O78" s="4">
        <f>[1]节奏总纲!AA78</f>
        <v>3.585906186434741</v>
      </c>
      <c r="Q78" s="4">
        <v>75</v>
      </c>
      <c r="R78" s="4">
        <f>[1]节奏总纲!AD78</f>
        <v>62.470630686057078</v>
      </c>
      <c r="S78" s="4">
        <f>[1]节奏总纲!AE78</f>
        <v>64.495279642868965</v>
      </c>
      <c r="T78" s="4">
        <f>[1]节奏总纲!AF78</f>
        <v>67.344310856946692</v>
      </c>
      <c r="U78" s="4">
        <f>[1]节奏总纲!AG78</f>
        <v>71.882008108111634</v>
      </c>
      <c r="V78" s="4">
        <f>[1]节奏总纲!AH78</f>
        <v>80.437605572866573</v>
      </c>
      <c r="Z78" s="4">
        <f>[1]节奏总纲!AL78</f>
        <v>75</v>
      </c>
      <c r="AA78" s="4">
        <f>[1]节奏总纲!AM78</f>
        <v>22936.899999999998</v>
      </c>
      <c r="AB78" s="4">
        <f>[1]节奏总纲!AN78</f>
        <v>18349.52</v>
      </c>
      <c r="AC78" s="4">
        <f>[1]节奏总纲!AO78</f>
        <v>13762.139999999998</v>
      </c>
      <c r="AD78" s="4">
        <f>[1]节奏总纲!AP78</f>
        <v>9174.76</v>
      </c>
      <c r="AE78" s="4">
        <f>[1]节奏总纲!AQ78</f>
        <v>4587.38</v>
      </c>
    </row>
    <row r="79" spans="2:31" x14ac:dyDescent="0.15">
      <c r="B79" s="4">
        <f>[1]节奏总纲!N79</f>
        <v>86</v>
      </c>
      <c r="C79" s="4">
        <v>76</v>
      </c>
      <c r="D79" s="4">
        <f>[1]节奏总纲!P79</f>
        <v>193.01172051333091</v>
      </c>
      <c r="E79" s="4">
        <f>[1]节奏总纲!Q79</f>
        <v>166.97443941608256</v>
      </c>
      <c r="F79" s="4">
        <f>[1]节奏总纲!R79</f>
        <v>136.51718991907896</v>
      </c>
      <c r="G79" s="4">
        <f>[1]节奏总纲!S79</f>
        <v>100.0379747420594</v>
      </c>
      <c r="H79" s="4">
        <f>[1]节奏总纲!T79</f>
        <v>55.664580196044632</v>
      </c>
      <c r="J79" s="4">
        <v>76</v>
      </c>
      <c r="K79" s="4">
        <f>[1]节奏总纲!W79</f>
        <v>12.992384529574792</v>
      </c>
      <c r="L79" s="4">
        <f>[1]节奏总纲!X79</f>
        <v>11.221709922936782</v>
      </c>
      <c r="M79" s="4">
        <f>[1]节奏总纲!Y79</f>
        <v>9.1355077769731281</v>
      </c>
      <c r="N79" s="4">
        <f>[1]节奏总纲!Z79</f>
        <v>6.8239625696704707</v>
      </c>
      <c r="O79" s="4">
        <f>[1]节奏总纲!AA79</f>
        <v>3.9090211007147531</v>
      </c>
      <c r="Q79" s="4">
        <v>76</v>
      </c>
      <c r="R79" s="4">
        <f>[1]节奏总纲!AD79</f>
        <v>62.660148539464579</v>
      </c>
      <c r="S79" s="4">
        <f>[1]节奏总纲!AE79</f>
        <v>64.685766249290154</v>
      </c>
      <c r="T79" s="4">
        <f>[1]节奏总纲!AF79</f>
        <v>67.545997286325218</v>
      </c>
      <c r="U79" s="4">
        <f>[1]节奏总纲!AG79</f>
        <v>72.076954583856178</v>
      </c>
      <c r="V79" s="4">
        <f>[1]节奏总纲!AH79</f>
        <v>80.634459181893376</v>
      </c>
      <c r="Z79" s="4">
        <f>[1]节奏总纲!AL79</f>
        <v>76</v>
      </c>
      <c r="AA79" s="4">
        <f>[1]节奏总纲!AM79</f>
        <v>26535.88112606269</v>
      </c>
      <c r="AB79" s="4">
        <f>[1]节奏总纲!AN79</f>
        <v>21228.704900850153</v>
      </c>
      <c r="AC79" s="4">
        <f>[1]节奏总纲!AO79</f>
        <v>15921.528675637614</v>
      </c>
      <c r="AD79" s="4">
        <f>[1]节奏总纲!AP79</f>
        <v>10614.352450425076</v>
      </c>
      <c r="AE79" s="4">
        <f>[1]节奏总纲!AQ79</f>
        <v>5307.1762252125382</v>
      </c>
    </row>
    <row r="80" spans="2:31" x14ac:dyDescent="0.15">
      <c r="B80" s="4">
        <f>[1]节奏总纲!N80</f>
        <v>87</v>
      </c>
      <c r="C80" s="4">
        <v>77</v>
      </c>
      <c r="D80" s="4">
        <f>[1]节奏总纲!P80</f>
        <v>206.93661346719625</v>
      </c>
      <c r="E80" s="4">
        <f>[1]节奏总纲!Q80</f>
        <v>179.12433261720508</v>
      </c>
      <c r="F80" s="4">
        <f>[1]节奏总纲!R80</f>
        <v>146.53181599612165</v>
      </c>
      <c r="G80" s="4">
        <f>[1]节奏总纲!S80</f>
        <v>107.42079605082158</v>
      </c>
      <c r="H80" s="4">
        <f>[1]节奏总纲!T80</f>
        <v>59.535663694512365</v>
      </c>
      <c r="J80" s="4">
        <v>77</v>
      </c>
      <c r="K80" s="4">
        <f>[1]节奏总纲!W80</f>
        <v>13.924892953865339</v>
      </c>
      <c r="L80" s="4">
        <f>[1]节奏总纲!X80</f>
        <v>12.149893201122524</v>
      </c>
      <c r="M80" s="4">
        <f>[1]节奏总纲!Y80</f>
        <v>10.014626077042692</v>
      </c>
      <c r="N80" s="4">
        <f>[1]节奏总纲!Z80</f>
        <v>7.3828213087621748</v>
      </c>
      <c r="O80" s="4">
        <f>[1]节奏总纲!AA80</f>
        <v>3.8710834984677334</v>
      </c>
      <c r="Q80" s="4">
        <v>77</v>
      </c>
      <c r="R80" s="4">
        <f>[1]节奏总纲!AD80</f>
        <v>62.849666392872081</v>
      </c>
      <c r="S80" s="4">
        <f>[1]节奏总纲!AE80</f>
        <v>64.876252855711357</v>
      </c>
      <c r="T80" s="4">
        <f>[1]节奏总纲!AF80</f>
        <v>67.747683715703729</v>
      </c>
      <c r="U80" s="4">
        <f>[1]节奏总纲!AG80</f>
        <v>72.263232241847945</v>
      </c>
      <c r="V80" s="4">
        <f>[1]节奏总纲!AH80</f>
        <v>80.83131279092018</v>
      </c>
      <c r="Z80" s="4">
        <f>[1]节奏总纲!AL80</f>
        <v>77</v>
      </c>
      <c r="AA80" s="4">
        <f>[1]节奏总纲!AM80</f>
        <v>30698.011006346387</v>
      </c>
      <c r="AB80" s="4">
        <f>[1]节奏总纲!AN80</f>
        <v>24558.40880507711</v>
      </c>
      <c r="AC80" s="4">
        <f>[1]节奏总纲!AO80</f>
        <v>18418.806603807832</v>
      </c>
      <c r="AD80" s="4">
        <f>[1]节奏总纲!AP80</f>
        <v>12279.204402538555</v>
      </c>
      <c r="AE80" s="4">
        <f>[1]节奏总纲!AQ80</f>
        <v>6139.6022012692774</v>
      </c>
    </row>
    <row r="81" spans="2:31" x14ac:dyDescent="0.15">
      <c r="B81" s="4">
        <f>[1]节奏总纲!N81</f>
        <v>88</v>
      </c>
      <c r="C81" s="4">
        <v>78</v>
      </c>
      <c r="D81" s="4">
        <f>[1]节奏总纲!P81</f>
        <v>221.86094420380775</v>
      </c>
      <c r="E81" s="4">
        <f>[1]节奏总纲!Q81</f>
        <v>192.04283330281601</v>
      </c>
      <c r="F81" s="4">
        <f>[1]节奏总纲!R81</f>
        <v>157.23285115723854</v>
      </c>
      <c r="G81" s="4">
        <f>[1]节奏总纲!S81</f>
        <v>115.1680161361966</v>
      </c>
      <c r="H81" s="4">
        <f>[1]节奏总纲!T81</f>
        <v>63.651904892072437</v>
      </c>
      <c r="J81" s="4">
        <v>78</v>
      </c>
      <c r="K81" s="4">
        <f>[1]节奏总纲!W81</f>
        <v>14.924330736611495</v>
      </c>
      <c r="L81" s="4">
        <f>[1]节奏总纲!X81</f>
        <v>12.918500685610923</v>
      </c>
      <c r="M81" s="4">
        <f>[1]节奏总纲!Y81</f>
        <v>10.701035161116891</v>
      </c>
      <c r="N81" s="4">
        <f>[1]节奏总纲!Z81</f>
        <v>7.7472200853750195</v>
      </c>
      <c r="O81" s="4">
        <f>[1]节奏总纲!AA81</f>
        <v>4.1162411975600719</v>
      </c>
      <c r="Q81" s="4">
        <v>78</v>
      </c>
      <c r="R81" s="4">
        <f>[1]节奏总纲!AD81</f>
        <v>63.036560194527354</v>
      </c>
      <c r="S81" s="4">
        <f>[1]节奏总纲!AE81</f>
        <v>65.061438622789353</v>
      </c>
      <c r="T81" s="4">
        <f>[1]节奏总纲!AF81</f>
        <v>67.949370145082256</v>
      </c>
      <c r="U81" s="4">
        <f>[1]节奏总纲!AG81</f>
        <v>72.449509899839711</v>
      </c>
      <c r="V81" s="4">
        <f>[1]节奏总纲!AH81</f>
        <v>81.026624803116562</v>
      </c>
      <c r="Z81" s="4">
        <f>[1]节奏总纲!AL81</f>
        <v>78</v>
      </c>
      <c r="AA81" s="4">
        <f>[1]节奏总纲!AM81</f>
        <v>35511.190322760085</v>
      </c>
      <c r="AB81" s="4">
        <f>[1]节奏总纲!AN81</f>
        <v>28408.952258208068</v>
      </c>
      <c r="AC81" s="4">
        <f>[1]节奏总纲!AO81</f>
        <v>21306.714193656051</v>
      </c>
      <c r="AD81" s="4">
        <f>[1]节奏总纲!AP81</f>
        <v>14204.476129104034</v>
      </c>
      <c r="AE81" s="4">
        <f>[1]节奏总纲!AQ81</f>
        <v>7102.238064552017</v>
      </c>
    </row>
    <row r="82" spans="2:31" x14ac:dyDescent="0.15">
      <c r="B82" s="4">
        <f>[1]节奏总纲!N82</f>
        <v>89</v>
      </c>
      <c r="C82" s="4">
        <v>79</v>
      </c>
      <c r="D82" s="4">
        <f>[1]节奏总纲!P82</f>
        <v>237.85644583342264</v>
      </c>
      <c r="E82" s="4">
        <f>[1]节奏总纲!Q82</f>
        <v>206.07882467007735</v>
      </c>
      <c r="F82" s="4">
        <f>[1]节奏总纲!R82</f>
        <v>168.73536267423003</v>
      </c>
      <c r="G82" s="4">
        <f>[1]节奏总纲!S82</f>
        <v>123.11449636337954</v>
      </c>
      <c r="H82" s="4">
        <f>[1]节奏总纲!T82</f>
        <v>68.122086086692235</v>
      </c>
      <c r="J82" s="4">
        <v>79</v>
      </c>
      <c r="K82" s="4">
        <f>[1]节奏总纲!W82</f>
        <v>15.995501629614893</v>
      </c>
      <c r="L82" s="4">
        <f>[1]节奏总纲!X82</f>
        <v>14.035991367261346</v>
      </c>
      <c r="M82" s="4">
        <f>[1]节奏总纲!Y82</f>
        <v>11.50251151699149</v>
      </c>
      <c r="N82" s="4">
        <f>[1]节奏总纲!Z82</f>
        <v>7.9464802271829456</v>
      </c>
      <c r="O82" s="4">
        <f>[1]节奏总纲!AA82</f>
        <v>4.4701811946197978</v>
      </c>
      <c r="Q82" s="4">
        <v>79</v>
      </c>
      <c r="R82" s="4">
        <f>[1]节奏总纲!AD82</f>
        <v>63.213386604241791</v>
      </c>
      <c r="S82" s="4">
        <f>[1]节奏总纲!AE82</f>
        <v>65.23679566619937</v>
      </c>
      <c r="T82" s="4">
        <f>[1]节奏总纲!AF82</f>
        <v>68.132712808893615</v>
      </c>
      <c r="U82" s="4">
        <f>[1]节奏总纲!AG82</f>
        <v>72.635787557831478</v>
      </c>
      <c r="V82" s="4">
        <f>[1]节奏总纲!AH82</f>
        <v>81.212704266341873</v>
      </c>
      <c r="Z82" s="4">
        <f>[1]节奏总纲!AL82</f>
        <v>79</v>
      </c>
      <c r="AA82" s="4">
        <f>[1]节奏总纲!AM82</f>
        <v>41077.009235645834</v>
      </c>
      <c r="AB82" s="4">
        <f>[1]节奏总纲!AN82</f>
        <v>32861.60738851667</v>
      </c>
      <c r="AC82" s="4">
        <f>[1]节奏总纲!AO82</f>
        <v>24646.205541387499</v>
      </c>
      <c r="AD82" s="4">
        <f>[1]节奏总纲!AP82</f>
        <v>16430.803694258335</v>
      </c>
      <c r="AE82" s="4">
        <f>[1]节奏总纲!AQ82</f>
        <v>8215.4018471291674</v>
      </c>
    </row>
    <row r="83" spans="2:31" x14ac:dyDescent="0.15">
      <c r="B83" s="4">
        <f>[1]节奏总纲!N83</f>
        <v>90</v>
      </c>
      <c r="C83" s="4">
        <v>80</v>
      </c>
      <c r="D83" s="4">
        <f>[1]节奏总纲!P83</f>
        <v>255</v>
      </c>
      <c r="E83" s="4">
        <f>[1]节奏总纲!Q83</f>
        <v>221.08500000000001</v>
      </c>
      <c r="F83" s="4">
        <f>[1]节奏总纲!R83</f>
        <v>180.33600000000001</v>
      </c>
      <c r="G83" s="4">
        <f>[1]节奏总纲!S83</f>
        <v>131.58000000000001</v>
      </c>
      <c r="H83" s="4">
        <f>[1]节奏总纲!T83</f>
        <v>72.777000000000001</v>
      </c>
      <c r="J83" s="4">
        <v>80</v>
      </c>
      <c r="K83" s="4">
        <f>[1]节奏总纲!W83</f>
        <v>17.14355416657736</v>
      </c>
      <c r="L83" s="4">
        <f>[1]节奏总纲!X83</f>
        <v>15.006175329922655</v>
      </c>
      <c r="M83" s="4">
        <f>[1]节奏总纲!Y83</f>
        <v>11.600637325769981</v>
      </c>
      <c r="N83" s="4">
        <f>[1]节奏总纲!Z83</f>
        <v>8.4655036366204683</v>
      </c>
      <c r="O83" s="4">
        <f>[1]节奏总纲!AA83</f>
        <v>4.6549139133077659</v>
      </c>
      <c r="Q83" s="4">
        <v>80</v>
      </c>
      <c r="R83" s="4">
        <f>[1]节奏总纲!AD83</f>
        <v>63.39021301395622</v>
      </c>
      <c r="S83" s="4">
        <f>[1]节奏总纲!AE83</f>
        <v>65.412152709609373</v>
      </c>
      <c r="T83" s="4">
        <f>[1]节奏总纲!AF83</f>
        <v>68.309907165737044</v>
      </c>
      <c r="U83" s="4">
        <f>[1]节奏总纲!AG83</f>
        <v>72.822065215823244</v>
      </c>
      <c r="V83" s="4">
        <f>[1]节奏总纲!AH83</f>
        <v>81.398783729567185</v>
      </c>
      <c r="Z83" s="4">
        <f>[1]节奏总纲!AL83</f>
        <v>80</v>
      </c>
      <c r="AA83" s="4">
        <f>[1]节奏总纲!AM83</f>
        <v>47512.875</v>
      </c>
      <c r="AB83" s="4">
        <f>[1]节奏总纲!AN83</f>
        <v>38010.300000000003</v>
      </c>
      <c r="AC83" s="4">
        <f>[1]节奏总纲!AO83</f>
        <v>28507.724999999999</v>
      </c>
      <c r="AD83" s="4">
        <f>[1]节奏总纲!AP83</f>
        <v>19005.150000000001</v>
      </c>
      <c r="AE83" s="4">
        <f>[1]节奏总纲!AQ83</f>
        <v>9502.5750000000007</v>
      </c>
    </row>
    <row r="84" spans="2:31" x14ac:dyDescent="0.15">
      <c r="B84" s="4">
        <f>[1]节奏总纲!N84</f>
        <v>91</v>
      </c>
      <c r="C84" s="4">
        <v>81</v>
      </c>
      <c r="D84" s="4">
        <f>[1]节奏总纲!P84</f>
        <v>273.37400640929098</v>
      </c>
      <c r="E84" s="4">
        <f>[1]节奏总纲!Q84</f>
        <v>236.35916594147301</v>
      </c>
      <c r="F84" s="4">
        <f>[1]节奏总纲!R84</f>
        <v>192.67399971726829</v>
      </c>
      <c r="G84" s="4">
        <f>[1]节奏总纲!S84</f>
        <v>140.76027590014394</v>
      </c>
      <c r="H84" s="4">
        <f>[1]节奏总纲!T84</f>
        <v>77.856917025366073</v>
      </c>
      <c r="J84" s="4">
        <v>81</v>
      </c>
      <c r="K84" s="4">
        <f>[1]节奏总纲!W84</f>
        <v>18.374006409290985</v>
      </c>
      <c r="L84" s="4">
        <f>[1]节奏总纲!X84</f>
        <v>15.274165941473001</v>
      </c>
      <c r="M84" s="4">
        <f>[1]节奏总纲!Y84</f>
        <v>12.337999717268275</v>
      </c>
      <c r="N84" s="4">
        <f>[1]节奏总纲!Z84</f>
        <v>9.1802759001439256</v>
      </c>
      <c r="O84" s="4">
        <f>[1]节奏总纲!AA84</f>
        <v>5.0799170253660719</v>
      </c>
      <c r="Q84" s="4">
        <v>81</v>
      </c>
      <c r="R84" s="4">
        <f>[1]节奏总纲!AD84</f>
        <v>63.567039423670657</v>
      </c>
      <c r="S84" s="4">
        <f>[1]节奏总纲!AE84</f>
        <v>65.58750975301939</v>
      </c>
      <c r="T84" s="4">
        <f>[1]节奏总纲!AF84</f>
        <v>68.487101522580488</v>
      </c>
      <c r="U84" s="4">
        <f>[1]节奏总纲!AG84</f>
        <v>73.007572199822363</v>
      </c>
      <c r="V84" s="4">
        <f>[1]节奏总纲!AH84</f>
        <v>81.584863192792497</v>
      </c>
    </row>
    <row r="85" spans="2:31" x14ac:dyDescent="0.15">
      <c r="B85" s="4">
        <f>[1]节奏总纲!N85</f>
        <v>92</v>
      </c>
      <c r="C85" s="4">
        <v>82</v>
      </c>
      <c r="D85" s="4">
        <f>[1]节奏总纲!P85</f>
        <v>293.06677887924064</v>
      </c>
      <c r="E85" s="4">
        <f>[1]节奏总纲!Q85</f>
        <v>253.15108359588808</v>
      </c>
      <c r="F85" s="4">
        <f>[1]节奏总纲!R85</f>
        <v>206.37762568676126</v>
      </c>
      <c r="G85" s="4">
        <f>[1]节奏总纲!S85</f>
        <v>150.81216441125721</v>
      </c>
      <c r="H85" s="4">
        <f>[1]节奏总纲!T85</f>
        <v>83.230965201704336</v>
      </c>
      <c r="J85" s="4">
        <v>82</v>
      </c>
      <c r="K85" s="4">
        <f>[1]节奏总纲!W85</f>
        <v>19.692772469949659</v>
      </c>
      <c r="L85" s="4">
        <f>[1]节奏总纲!X85</f>
        <v>16.791917654415073</v>
      </c>
      <c r="M85" s="4">
        <f>[1]节奏总纲!Y85</f>
        <v>13.703625969492975</v>
      </c>
      <c r="N85" s="4">
        <f>[1]节奏总纲!Z85</f>
        <v>10.051888511113276</v>
      </c>
      <c r="O85" s="4">
        <f>[1]节奏总纲!AA85</f>
        <v>5.3740481763382633</v>
      </c>
      <c r="Q85" s="4">
        <v>82</v>
      </c>
      <c r="R85" s="4">
        <f>[1]节奏总纲!AD85</f>
        <v>63.743865833385094</v>
      </c>
      <c r="S85" s="4">
        <f>[1]节奏总纲!AE85</f>
        <v>65.762866796429392</v>
      </c>
      <c r="T85" s="4">
        <f>[1]节奏总纲!AF85</f>
        <v>68.664295879423918</v>
      </c>
      <c r="U85" s="4">
        <f>[1]节奏总纲!AG85</f>
        <v>73.176642436293761</v>
      </c>
      <c r="V85" s="4">
        <f>[1]节奏总纲!AH85</f>
        <v>81.770942656017823</v>
      </c>
    </row>
    <row r="86" spans="2:31" x14ac:dyDescent="0.15">
      <c r="B86" s="4">
        <f>[1]节奏总纲!N86</f>
        <v>93</v>
      </c>
      <c r="C86" s="4">
        <v>83</v>
      </c>
      <c r="D86" s="4">
        <f>[1]节奏总纲!P86</f>
        <v>314.1729698162988</v>
      </c>
      <c r="E86" s="4">
        <f>[1]节奏总纲!Q86</f>
        <v>271.53969781222702</v>
      </c>
      <c r="F86" s="4">
        <f>[1]节奏总纲!R86</f>
        <v>221.55477831445393</v>
      </c>
      <c r="G86" s="4">
        <f>[1]节奏总纲!S86</f>
        <v>161.57915837652246</v>
      </c>
      <c r="H86" s="4">
        <f>[1]节奏总纲!T86</f>
        <v>89.193706130847232</v>
      </c>
      <c r="J86" s="4">
        <v>83</v>
      </c>
      <c r="K86" s="4">
        <f>[1]节奏总纲!W86</f>
        <v>21.106190937058159</v>
      </c>
      <c r="L86" s="4">
        <f>[1]节奏总纲!X86</f>
        <v>18.388614216338937</v>
      </c>
      <c r="M86" s="4">
        <f>[1]节奏总纲!Y86</f>
        <v>15.177152627692664</v>
      </c>
      <c r="N86" s="4">
        <f>[1]节奏总纲!Z86</f>
        <v>10.766993965265243</v>
      </c>
      <c r="O86" s="4">
        <f>[1]节奏总纲!AA86</f>
        <v>5.9627409291428961</v>
      </c>
      <c r="Q86" s="4">
        <v>83</v>
      </c>
      <c r="R86" s="4">
        <f>[1]节奏总纲!AD86</f>
        <v>63.920692243099523</v>
      </c>
      <c r="S86" s="4">
        <f>[1]节奏总纲!AE86</f>
        <v>65.938223839839395</v>
      </c>
      <c r="T86" s="4">
        <f>[1]节奏总纲!AF86</f>
        <v>68.841490236267347</v>
      </c>
      <c r="U86" s="4">
        <f>[1]节奏总纲!AG86</f>
        <v>73.34571267276516</v>
      </c>
      <c r="V86" s="4">
        <f>[1]节奏总纲!AH86</f>
        <v>81.957022119243135</v>
      </c>
    </row>
    <row r="87" spans="2:31" x14ac:dyDescent="0.15">
      <c r="B87" s="4">
        <f>[1]节奏总纲!N87</f>
        <v>94</v>
      </c>
      <c r="C87" s="4">
        <v>84</v>
      </c>
      <c r="D87" s="4">
        <f>[1]节奏总纲!P87</f>
        <v>336.79402515786086</v>
      </c>
      <c r="E87" s="4">
        <f>[1]节奏总纲!Q87</f>
        <v>291.2594729565181</v>
      </c>
      <c r="F87" s="4">
        <f>[1]节奏总纲!R87</f>
        <v>237.27139072371298</v>
      </c>
      <c r="G87" s="4">
        <f>[1]节奏总纲!S87</f>
        <v>172.97741132107731</v>
      </c>
      <c r="H87" s="4">
        <f>[1]节奏总纲!T87</f>
        <v>95.64950314483248</v>
      </c>
      <c r="J87" s="4">
        <v>84</v>
      </c>
      <c r="K87" s="4">
        <f>[1]节奏总纲!W87</f>
        <v>22.621055341562055</v>
      </c>
      <c r="L87" s="4">
        <f>[1]节奏总纲!X87</f>
        <v>19.719775144291077</v>
      </c>
      <c r="M87" s="4">
        <f>[1]节奏总纲!Y87</f>
        <v>15.716612409259056</v>
      </c>
      <c r="N87" s="4">
        <f>[1]节奏总纲!Z87</f>
        <v>11.398252944554855</v>
      </c>
      <c r="O87" s="4">
        <f>[1]节奏总纲!AA87</f>
        <v>6.4557970139852472</v>
      </c>
      <c r="Q87" s="4">
        <v>84</v>
      </c>
      <c r="R87" s="4">
        <f>[1]节奏总纲!AD87</f>
        <v>64.090988120365651</v>
      </c>
      <c r="S87" s="4">
        <f>[1]节奏总纲!AE87</f>
        <v>66.105889403880397</v>
      </c>
      <c r="T87" s="4">
        <f>[1]节奏总纲!AF87</f>
        <v>69.01697485309198</v>
      </c>
      <c r="U87" s="4">
        <f>[1]节奏总纲!AG87</f>
        <v>73.514782909236544</v>
      </c>
      <c r="V87" s="4">
        <f>[1]节奏总纲!AH87</f>
        <v>82.128973371044353</v>
      </c>
    </row>
    <row r="88" spans="2:31" x14ac:dyDescent="0.15">
      <c r="B88" s="4">
        <f>[1]节奏总纲!N88</f>
        <v>95</v>
      </c>
      <c r="C88" s="4">
        <v>85</v>
      </c>
      <c r="D88" s="4">
        <f>[1]节奏总纲!P88</f>
        <v>361.0386719675123</v>
      </c>
      <c r="E88" s="4">
        <f>[1]节奏总纲!Q88</f>
        <v>311.72078937675008</v>
      </c>
      <c r="F88" s="4">
        <f>[1]节奏总纲!R88</f>
        <v>253.91849799475142</v>
      </c>
      <c r="G88" s="4">
        <f>[1]节奏总纲!S88</f>
        <v>185.57387739130132</v>
      </c>
      <c r="H88" s="4">
        <f>[1]节奏总纲!T88</f>
        <v>102.53498283877349</v>
      </c>
      <c r="J88" s="4">
        <v>85</v>
      </c>
      <c r="K88" s="4">
        <f>[1]节奏总纲!W88</f>
        <v>24.244646809651442</v>
      </c>
      <c r="L88" s="4">
        <f>[1]节奏总纲!X88</f>
        <v>20.461316420231981</v>
      </c>
      <c r="M88" s="4">
        <f>[1]节奏总纲!Y88</f>
        <v>16.647107271038436</v>
      </c>
      <c r="N88" s="4">
        <f>[1]节奏总纲!Z88</f>
        <v>12.596466070224011</v>
      </c>
      <c r="O88" s="4">
        <f>[1]节奏总纲!AA88</f>
        <v>6.8854796939410079</v>
      </c>
      <c r="Q88" s="4">
        <v>85</v>
      </c>
      <c r="R88" s="4">
        <f>[1]节奏总纲!AD88</f>
        <v>64.255972994404218</v>
      </c>
      <c r="S88" s="4">
        <f>[1]节奏总纲!AE88</f>
        <v>66.269371604948859</v>
      </c>
      <c r="T88" s="4">
        <f>[1]节奏总纲!AF88</f>
        <v>69.17795498031839</v>
      </c>
      <c r="U88" s="4">
        <f>[1]节奏总纲!AG88</f>
        <v>73.683853145707943</v>
      </c>
      <c r="V88" s="4">
        <f>[1]节奏总纲!AH88</f>
        <v>82.296681479091191</v>
      </c>
    </row>
    <row r="89" spans="2:31" x14ac:dyDescent="0.15">
      <c r="B89" s="4">
        <f>[1]节奏总纲!N89</f>
        <v>96</v>
      </c>
      <c r="C89" s="4">
        <v>86</v>
      </c>
      <c r="D89" s="4">
        <f>[1]节奏总纲!P89</f>
        <v>387.02344102666189</v>
      </c>
      <c r="E89" s="4">
        <f>[1]节奏总纲!Q89</f>
        <v>334.00122960600919</v>
      </c>
      <c r="F89" s="4">
        <f>[1]节奏总纲!R89</f>
        <v>272.23228841815398</v>
      </c>
      <c r="G89" s="4">
        <f>[1]节奏总纲!S89</f>
        <v>199.39447681693619</v>
      </c>
      <c r="H89" s="4">
        <f>[1]节奏总纲!T89</f>
        <v>108.94709864900531</v>
      </c>
      <c r="J89" s="4">
        <v>86</v>
      </c>
      <c r="K89" s="4">
        <f>[1]节奏总纲!W89</f>
        <v>25.984769059149585</v>
      </c>
      <c r="L89" s="4">
        <f>[1]节奏总纲!X89</f>
        <v>22.280440229259113</v>
      </c>
      <c r="M89" s="4">
        <f>[1]节奏总纲!Y89</f>
        <v>18.313790423402565</v>
      </c>
      <c r="N89" s="4">
        <f>[1]节奏总纲!Z89</f>
        <v>13.820599425634867</v>
      </c>
      <c r="O89" s="4">
        <f>[1]节奏总纲!AA89</f>
        <v>6.4121158102318248</v>
      </c>
      <c r="Q89" s="4">
        <v>86</v>
      </c>
      <c r="R89" s="4">
        <f>[1]节奏总纲!AD89</f>
        <v>64.420957868442798</v>
      </c>
      <c r="S89" s="4">
        <f>[1]节奏总纲!AE89</f>
        <v>66.43285380601732</v>
      </c>
      <c r="T89" s="4">
        <f>[1]节奏总纲!AF89</f>
        <v>69.338935107544785</v>
      </c>
      <c r="U89" s="4">
        <f>[1]节奏总纲!AG89</f>
        <v>73.852923382179341</v>
      </c>
      <c r="V89" s="4">
        <f>[1]节奏总纲!AH89</f>
        <v>82.464389587138029</v>
      </c>
    </row>
    <row r="90" spans="2:31" x14ac:dyDescent="0.15">
      <c r="B90" s="4">
        <f>[1]节奏总纲!N90</f>
        <v>97</v>
      </c>
      <c r="C90" s="4">
        <v>87</v>
      </c>
      <c r="D90" s="4">
        <f>[1]节奏总纲!P90</f>
        <v>414.87322693439216</v>
      </c>
      <c r="E90" s="4">
        <f>[1]节奏总纲!Q90</f>
        <v>358.28451878054108</v>
      </c>
      <c r="F90" s="4">
        <f>[1]节奏总纲!R90</f>
        <v>292.4026503433596</v>
      </c>
      <c r="G90" s="4">
        <f>[1]节奏总纲!S90</f>
        <v>212.58104148118252</v>
      </c>
      <c r="H90" s="4">
        <f>[1]节奏总纲!T90</f>
        <v>115.74963031469542</v>
      </c>
      <c r="J90" s="4">
        <v>87</v>
      </c>
      <c r="K90" s="4">
        <f>[1]节奏总纲!W90</f>
        <v>27.849785907730279</v>
      </c>
      <c r="L90" s="4">
        <f>[1]节奏总纲!X90</f>
        <v>24.283289174531888</v>
      </c>
      <c r="M90" s="4">
        <f>[1]节奏总纲!Y90</f>
        <v>20.170361925205611</v>
      </c>
      <c r="N90" s="4">
        <f>[1]节奏总纲!Z90</f>
        <v>13.186564664246333</v>
      </c>
      <c r="O90" s="4">
        <f>[1]节奏总纲!AA90</f>
        <v>6.8025316656901111</v>
      </c>
      <c r="Q90" s="4">
        <v>87</v>
      </c>
      <c r="R90" s="4">
        <f>[1]节奏总纲!AD90</f>
        <v>64.585942742481365</v>
      </c>
      <c r="S90" s="4">
        <f>[1]节奏总纲!AE90</f>
        <v>66.596336007085796</v>
      </c>
      <c r="T90" s="4">
        <f>[1]节奏总纲!AF90</f>
        <v>69.49991523477118</v>
      </c>
      <c r="U90" s="4">
        <f>[1]节奏总纲!AG90</f>
        <v>74.02050499447661</v>
      </c>
      <c r="V90" s="4">
        <f>[1]节奏总纲!AH90</f>
        <v>82.632097695184868</v>
      </c>
    </row>
    <row r="91" spans="2:31" x14ac:dyDescent="0.15">
      <c r="B91" s="4">
        <f>[1]节奏总纲!N91</f>
        <v>98</v>
      </c>
      <c r="C91" s="4">
        <v>88</v>
      </c>
      <c r="D91" s="4">
        <f>[1]节奏总纲!P91</f>
        <v>444.72188840761549</v>
      </c>
      <c r="E91" s="4">
        <f>[1]节奏总纲!Q91</f>
        <v>384.7733778502689</v>
      </c>
      <c r="F91" s="4">
        <f>[1]节奏总纲!R91</f>
        <v>312.90632068359827</v>
      </c>
      <c r="G91" s="4">
        <f>[1]节奏总纲!S91</f>
        <v>226.0076636887502</v>
      </c>
      <c r="H91" s="4">
        <f>[1]节奏总纲!T91</f>
        <v>123.1879630889095</v>
      </c>
      <c r="J91" s="4">
        <v>88</v>
      </c>
      <c r="K91" s="4">
        <f>[1]节奏总纲!W91</f>
        <v>29.848661473223331</v>
      </c>
      <c r="L91" s="4">
        <f>[1]节奏总纲!X91</f>
        <v>26.488859069727823</v>
      </c>
      <c r="M91" s="4">
        <f>[1]节奏总纲!Y91</f>
        <v>20.503670340238671</v>
      </c>
      <c r="N91" s="4">
        <f>[1]节奏总纲!Z91</f>
        <v>13.426622207567675</v>
      </c>
      <c r="O91" s="4">
        <f>[1]节奏总纲!AA91</f>
        <v>7.438332774214075</v>
      </c>
      <c r="Q91" s="4">
        <v>88</v>
      </c>
      <c r="R91" s="4">
        <f>[1]节奏总纲!AD91</f>
        <v>64.750927616519931</v>
      </c>
      <c r="S91" s="4">
        <f>[1]节奏总纲!AE91</f>
        <v>66.759818208154257</v>
      </c>
      <c r="T91" s="4">
        <f>[1]节奏总纲!AF91</f>
        <v>69.660895361997589</v>
      </c>
      <c r="U91" s="4">
        <f>[1]节奏总纲!AG91</f>
        <v>74.178131818877702</v>
      </c>
      <c r="V91" s="4">
        <f>[1]节奏总纲!AH91</f>
        <v>82.799805803231706</v>
      </c>
    </row>
    <row r="92" spans="2:31" x14ac:dyDescent="0.15">
      <c r="B92" s="4">
        <f>[1]节奏总纲!N92</f>
        <v>99</v>
      </c>
      <c r="C92" s="4">
        <v>89</v>
      </c>
      <c r="D92" s="4">
        <f>[1]节奏总纲!P92</f>
        <v>476.71289166684534</v>
      </c>
      <c r="E92" s="4">
        <f>[1]节奏总纲!Q92</f>
        <v>411.78459582182103</v>
      </c>
      <c r="F92" s="4">
        <f>[1]节奏总纲!R92</f>
        <v>332.60258451595797</v>
      </c>
      <c r="G92" s="4">
        <f>[1]节奏总纲!S92</f>
        <v>240.31096868925673</v>
      </c>
      <c r="H92" s="4">
        <f>[1]节奏总纲!T92</f>
        <v>130.61933231671563</v>
      </c>
      <c r="J92" s="4">
        <v>89</v>
      </c>
      <c r="K92" s="4">
        <f>[1]节奏总纲!W92</f>
        <v>31.991003259229842</v>
      </c>
      <c r="L92" s="4">
        <f>[1]节奏总纲!X92</f>
        <v>27.011217971552128</v>
      </c>
      <c r="M92" s="4">
        <f>[1]节奏总纲!Y92</f>
        <v>19.696263832359705</v>
      </c>
      <c r="N92" s="4">
        <f>[1]节奏总纲!Z92</f>
        <v>14.303305000506526</v>
      </c>
      <c r="O92" s="4">
        <f>[1]节奏总纲!AA92</f>
        <v>7.4313692278061296</v>
      </c>
      <c r="Q92" s="4">
        <v>89</v>
      </c>
      <c r="R92" s="4">
        <f>[1]节奏总纲!AD92</f>
        <v>64.915912490558512</v>
      </c>
      <c r="S92" s="4">
        <f>[1]节奏总纲!AE92</f>
        <v>66.923300409222719</v>
      </c>
      <c r="T92" s="4">
        <f>[1]节奏总纲!AF92</f>
        <v>69.821875489223984</v>
      </c>
      <c r="U92" s="4">
        <f>[1]节奏总纲!AG92</f>
        <v>74.335758643278794</v>
      </c>
      <c r="V92" s="4">
        <f>[1]节奏总纲!AH92</f>
        <v>82.967513911278544</v>
      </c>
    </row>
    <row r="93" spans="2:31" x14ac:dyDescent="0.15">
      <c r="B93" s="4">
        <f>[1]节奏总纲!N93</f>
        <v>100</v>
      </c>
      <c r="C93" s="4">
        <v>90</v>
      </c>
      <c r="D93" s="4">
        <f>[1]节奏总纲!P93</f>
        <v>511</v>
      </c>
      <c r="E93" s="4">
        <f>[1]节奏总纲!Q93</f>
        <v>438.13140000000004</v>
      </c>
      <c r="F93" s="4">
        <f>[1]节奏总纲!R93</f>
        <v>354.12299999999999</v>
      </c>
      <c r="G93" s="4">
        <f>[1]节奏总纲!S93</f>
        <v>254.88680000000002</v>
      </c>
      <c r="H93" s="4">
        <f>[1]节奏总纲!T93</f>
        <v>138.48100000000002</v>
      </c>
      <c r="J93" s="4">
        <v>90</v>
      </c>
      <c r="K93" s="4">
        <f>[1]节奏总纲!W93</f>
        <v>34.287108333154663</v>
      </c>
      <c r="L93" s="4">
        <f>[1]节奏总纲!X93</f>
        <v>26.346804178179013</v>
      </c>
      <c r="M93" s="4">
        <f>[1]节奏总纲!Y93</f>
        <v>21.520415484042019</v>
      </c>
      <c r="N93" s="4">
        <f>[1]节奏总纲!Z93</f>
        <v>14.575831310743297</v>
      </c>
      <c r="O93" s="4">
        <f>[1]节奏总纲!AA93</f>
        <v>7.861667683284395</v>
      </c>
      <c r="Q93" s="4">
        <v>90</v>
      </c>
      <c r="R93" s="4">
        <f>[1]节奏总纲!AD93</f>
        <v>65.075479910097457</v>
      </c>
      <c r="S93" s="4">
        <f>[1]节奏总纲!AE93</f>
        <v>67.083433628014333</v>
      </c>
      <c r="T93" s="4">
        <f>[1]节奏总纲!AF93</f>
        <v>69.982855616450394</v>
      </c>
      <c r="U93" s="4">
        <f>[1]节奏总纲!AG93</f>
        <v>74.493385467679886</v>
      </c>
      <c r="V93" s="4">
        <f>[1]节奏总纲!AH93</f>
        <v>83.124894550960335</v>
      </c>
    </row>
    <row r="94" spans="2:31" x14ac:dyDescent="0.15">
      <c r="B94" s="4">
        <f>[1]节奏总纲!N94</f>
        <v>101</v>
      </c>
      <c r="C94" s="4">
        <v>91</v>
      </c>
      <c r="D94" s="4">
        <f>[1]节奏总纲!P94</f>
        <v>547.74801281858208</v>
      </c>
      <c r="E94" s="4">
        <f>[1]节奏总纲!Q94</f>
        <v>469.6391461906523</v>
      </c>
      <c r="F94" s="4">
        <f>[1]节奏总纲!R94</f>
        <v>378.43910205635837</v>
      </c>
      <c r="G94" s="4">
        <f>[1]节奏总纲!S94</f>
        <v>272.61418597980827</v>
      </c>
      <c r="H94" s="4">
        <f>[1]节奏总纲!T94</f>
        <v>147.89196346101718</v>
      </c>
      <c r="J94" s="4">
        <v>91</v>
      </c>
      <c r="K94" s="4">
        <f>[1]节奏总纲!W94</f>
        <v>36.748012818582083</v>
      </c>
      <c r="L94" s="4">
        <f>[1]节奏总纲!X94</f>
        <v>31.507746190652256</v>
      </c>
      <c r="M94" s="4">
        <f>[1]节奏总纲!Y94</f>
        <v>24.316102056358375</v>
      </c>
      <c r="N94" s="4">
        <f>[1]节奏总纲!Z94</f>
        <v>17.727385979808247</v>
      </c>
      <c r="O94" s="4">
        <f>[1]节奏总纲!AA94</f>
        <v>9.4109634610171611</v>
      </c>
      <c r="Q94" s="4">
        <v>91</v>
      </c>
      <c r="R94" s="4">
        <f>[1]节奏总纲!AD94</f>
        <v>65.229416240679981</v>
      </c>
      <c r="S94" s="4">
        <f>[1]节奏总纲!AE94</f>
        <v>67.240606973055961</v>
      </c>
      <c r="T94" s="4">
        <f>[1]节奏总纲!AF94</f>
        <v>70.137942795989005</v>
      </c>
      <c r="U94" s="4">
        <f>[1]节奏总纲!AG94</f>
        <v>74.651012292080978</v>
      </c>
      <c r="V94" s="4">
        <f>[1]节奏总纲!AH94</f>
        <v>83.279794092850153</v>
      </c>
    </row>
    <row r="95" spans="2:31" x14ac:dyDescent="0.15">
      <c r="B95" s="4">
        <f>[1]节奏总纲!N95</f>
        <v>102</v>
      </c>
      <c r="C95" s="4">
        <v>92</v>
      </c>
      <c r="D95" s="4">
        <f>[1]节奏总纲!P95</f>
        <v>587.1335577584814</v>
      </c>
      <c r="E95" s="4">
        <f>[1]节奏总纲!Q95</f>
        <v>502.29275866238083</v>
      </c>
      <c r="F95" s="4">
        <f>[1]节奏总纲!R95</f>
        <v>405.12215485335213</v>
      </c>
      <c r="G95" s="4">
        <f>[1]节奏总纲!S95</f>
        <v>291.57052478286187</v>
      </c>
      <c r="H95" s="4">
        <f>[1]节奏总纲!T95</f>
        <v>157.64536025815227</v>
      </c>
      <c r="J95" s="4">
        <v>92</v>
      </c>
      <c r="K95" s="4">
        <f>[1]节奏总纲!W95</f>
        <v>39.385544939899319</v>
      </c>
      <c r="L95" s="4">
        <f>[1]节奏总纲!X95</f>
        <v>32.653612471728536</v>
      </c>
      <c r="M95" s="4">
        <f>[1]节奏总纲!Y95</f>
        <v>26.683052796993763</v>
      </c>
      <c r="N95" s="4">
        <f>[1]节奏总纲!Z95</f>
        <v>18.956338803053598</v>
      </c>
      <c r="O95" s="4">
        <f>[1]节奏总纲!AA95</f>
        <v>9.7533967971350819</v>
      </c>
      <c r="Q95" s="4">
        <v>92</v>
      </c>
      <c r="R95" s="4">
        <f>[1]节奏总纲!AD95</f>
        <v>65.38335257126252</v>
      </c>
      <c r="S95" s="4">
        <f>[1]节奏总纲!AE95</f>
        <v>67.397780318097588</v>
      </c>
      <c r="T95" s="4">
        <f>[1]节奏总纲!AF95</f>
        <v>70.292327570459079</v>
      </c>
      <c r="U95" s="4">
        <f>[1]节奏总纲!AG95</f>
        <v>74.808639116482055</v>
      </c>
      <c r="V95" s="4">
        <f>[1]节奏总纲!AH95</f>
        <v>83.434693634739986</v>
      </c>
    </row>
    <row r="96" spans="2:31" x14ac:dyDescent="0.15">
      <c r="B96" s="4">
        <f>[1]节奏总纲!N96</f>
        <v>103</v>
      </c>
      <c r="C96" s="4">
        <v>93</v>
      </c>
      <c r="D96" s="4">
        <f>[1]节奏总纲!P96</f>
        <v>629.34593963259704</v>
      </c>
      <c r="E96" s="4">
        <f>[1]节奏总纲!Q96</f>
        <v>538.34251676172357</v>
      </c>
      <c r="F96" s="4">
        <f>[1]节奏总纲!R96</f>
        <v>433.68228700082267</v>
      </c>
      <c r="G96" s="4">
        <f>[1]节奏总纲!S96</f>
        <v>311.52624011813555</v>
      </c>
      <c r="H96" s="4">
        <f>[1]节奏总纲!T96</f>
        <v>168.35003885171972</v>
      </c>
      <c r="J96" s="4">
        <v>93</v>
      </c>
      <c r="K96" s="4">
        <f>[1]节奏总纲!W96</f>
        <v>42.212381874115636</v>
      </c>
      <c r="L96" s="4">
        <f>[1]节奏总纲!X96</f>
        <v>36.049758099342739</v>
      </c>
      <c r="M96" s="4">
        <f>[1]节奏总纲!Y96</f>
        <v>28.56013214747054</v>
      </c>
      <c r="N96" s="4">
        <f>[1]节奏总纲!Z96</f>
        <v>19.95571533527368</v>
      </c>
      <c r="O96" s="4">
        <f>[1]节奏总纲!AA96</f>
        <v>10.704678593567451</v>
      </c>
      <c r="Q96" s="4">
        <v>93</v>
      </c>
      <c r="R96" s="4">
        <f>[1]节奏总纲!AD96</f>
        <v>65.537288901845059</v>
      </c>
      <c r="S96" s="4">
        <f>[1]节奏总纲!AE96</f>
        <v>67.554953663139216</v>
      </c>
      <c r="T96" s="4">
        <f>[1]节奏总纲!AF96</f>
        <v>70.446712344929153</v>
      </c>
      <c r="U96" s="4">
        <f>[1]节奏总纲!AG96</f>
        <v>74.966265940883147</v>
      </c>
      <c r="V96" s="4">
        <f>[1]节奏总纲!AH96</f>
        <v>83.589593176629805</v>
      </c>
    </row>
    <row r="97" spans="2:22" x14ac:dyDescent="0.15">
      <c r="B97" s="4">
        <f>[1]节奏总纲!N97</f>
        <v>104</v>
      </c>
      <c r="C97" s="4">
        <v>94</v>
      </c>
      <c r="D97" s="4">
        <f>[1]节奏总纲!P97</f>
        <v>674.58805031572183</v>
      </c>
      <c r="E97" s="4">
        <f>[1]节奏总纲!Q97</f>
        <v>576.30057138472114</v>
      </c>
      <c r="F97" s="4">
        <f>[1]节奏总纲!R97</f>
        <v>464.04911981218504</v>
      </c>
      <c r="G97" s="4">
        <f>[1]节奏总纲!S97</f>
        <v>332.70682641571403</v>
      </c>
      <c r="H97" s="4">
        <f>[1]节奏总纲!T97</f>
        <v>179.6427977990767</v>
      </c>
      <c r="J97" s="4">
        <v>94</v>
      </c>
      <c r="K97" s="4">
        <f>[1]节奏总纲!W97</f>
        <v>45.242110683124793</v>
      </c>
      <c r="L97" s="4">
        <f>[1]节奏总纲!X97</f>
        <v>37.958054622997565</v>
      </c>
      <c r="M97" s="4">
        <f>[1]节奏总纲!Y97</f>
        <v>30.366832811362372</v>
      </c>
      <c r="N97" s="4">
        <f>[1]节奏总纲!Z97</f>
        <v>21.180586297578486</v>
      </c>
      <c r="O97" s="4">
        <f>[1]节奏总纲!AA97</f>
        <v>11.292758947356987</v>
      </c>
      <c r="Q97" s="4">
        <v>94</v>
      </c>
      <c r="R97" s="4">
        <f>[1]节奏总纲!AD97</f>
        <v>65.691225232427584</v>
      </c>
      <c r="S97" s="4">
        <f>[1]节奏总纲!AE97</f>
        <v>67.712127008180858</v>
      </c>
      <c r="T97" s="4">
        <f>[1]节奏总纲!AF97</f>
        <v>70.601097119399213</v>
      </c>
      <c r="U97" s="4">
        <f>[1]节奏总纲!AG97</f>
        <v>75.115180559621535</v>
      </c>
      <c r="V97" s="4">
        <f>[1]节奏总纲!AH97</f>
        <v>83.744492718519624</v>
      </c>
    </row>
    <row r="98" spans="2:22" x14ac:dyDescent="0.15">
      <c r="B98" s="4">
        <f>[1]节奏总纲!N98</f>
        <v>105</v>
      </c>
      <c r="C98" s="4">
        <v>95</v>
      </c>
      <c r="D98" s="4">
        <f>[1]节奏总纲!P98</f>
        <v>723.0773439350246</v>
      </c>
      <c r="E98" s="4">
        <f>[1]节奏总纲!Q98</f>
        <v>618.15882133005255</v>
      </c>
      <c r="F98" s="4">
        <f>[1]节奏总纲!R98</f>
        <v>495.95875020503337</v>
      </c>
      <c r="G98" s="4">
        <f>[1]节奏总纲!S98</f>
        <v>355.39251454406457</v>
      </c>
      <c r="H98" s="4">
        <f>[1]节奏总纲!T98</f>
        <v>192.84472762747106</v>
      </c>
      <c r="J98" s="4">
        <v>95</v>
      </c>
      <c r="K98" s="4">
        <f>[1]节奏总纲!W98</f>
        <v>48.489293619302771</v>
      </c>
      <c r="L98" s="4">
        <f>[1]节奏总纲!X98</f>
        <v>41.858249945331409</v>
      </c>
      <c r="M98" s="4">
        <f>[1]节奏总纲!Y98</f>
        <v>31.909630392848328</v>
      </c>
      <c r="N98" s="4">
        <f>[1]节奏总纲!Z98</f>
        <v>22.685688128350534</v>
      </c>
      <c r="O98" s="4">
        <f>[1]节奏总纲!AA98</f>
        <v>13.201929828394356</v>
      </c>
      <c r="Q98" s="4">
        <v>95</v>
      </c>
      <c r="R98" s="4">
        <f>[1]节奏总纲!AD98</f>
        <v>65.845161563010123</v>
      </c>
      <c r="S98" s="4">
        <f>[1]节奏总纲!AE98</f>
        <v>67.869300353222485</v>
      </c>
      <c r="T98" s="4">
        <f>[1]节奏总纲!AF98</f>
        <v>70.755481893869288</v>
      </c>
      <c r="U98" s="4">
        <f>[1]节奏总纲!AG98</f>
        <v>75.261722981240993</v>
      </c>
      <c r="V98" s="4">
        <f>[1]节奏总纲!AH98</f>
        <v>83.899392260409456</v>
      </c>
    </row>
    <row r="99" spans="2:22" x14ac:dyDescent="0.15">
      <c r="B99" s="4">
        <f>[1]节奏总纲!N99</f>
        <v>106</v>
      </c>
      <c r="C99" s="4">
        <v>96</v>
      </c>
      <c r="D99" s="4">
        <f>[1]节奏总纲!P99</f>
        <v>775.04688205332377</v>
      </c>
      <c r="E99" s="4">
        <f>[1]节奏总纲!Q99</f>
        <v>661.0374857032798</v>
      </c>
      <c r="F99" s="4">
        <f>[1]节奏总纲!R99</f>
        <v>529.97705794806279</v>
      </c>
      <c r="G99" s="4">
        <f>[1]节奏总纲!S99</f>
        <v>380.70302846459265</v>
      </c>
      <c r="H99" s="4">
        <f>[1]节奏总纲!T99</f>
        <v>206.86001282003213</v>
      </c>
      <c r="J99" s="4">
        <v>96</v>
      </c>
      <c r="K99" s="4">
        <f>[1]节奏总纲!W99</f>
        <v>51.96953811829917</v>
      </c>
      <c r="L99" s="4">
        <f>[1]节奏总纲!X99</f>
        <v>42.878664373227252</v>
      </c>
      <c r="M99" s="4">
        <f>[1]节奏总纲!Y99</f>
        <v>34.018307743029425</v>
      </c>
      <c r="N99" s="4">
        <f>[1]节奏总纲!Z99</f>
        <v>25.310513920528081</v>
      </c>
      <c r="O99" s="4">
        <f>[1]节奏总纲!AA99</f>
        <v>14.015285192561066</v>
      </c>
      <c r="Q99" s="4">
        <v>96</v>
      </c>
      <c r="R99" s="4">
        <f>[1]节奏总纲!AD99</f>
        <v>65.999097893592648</v>
      </c>
      <c r="S99" s="4">
        <f>[1]节奏总纲!AE99</f>
        <v>68.025215371037646</v>
      </c>
      <c r="T99" s="4">
        <f>[1]节奏总纲!AF99</f>
        <v>70.909866668339362</v>
      </c>
      <c r="U99" s="4">
        <f>[1]节奏总纲!AG99</f>
        <v>75.408265402860437</v>
      </c>
      <c r="V99" s="4">
        <f>[1]节奏总纲!AH99</f>
        <v>84.050903767166133</v>
      </c>
    </row>
    <row r="100" spans="2:22" x14ac:dyDescent="0.15">
      <c r="B100" s="4">
        <f>[1]节奏总纲!N100</f>
        <v>107</v>
      </c>
      <c r="C100" s="4">
        <v>97</v>
      </c>
      <c r="D100" s="4">
        <f>[1]节奏总纲!P100</f>
        <v>830.74645386878444</v>
      </c>
      <c r="E100" s="4">
        <f>[1]节奏总纲!Q100</f>
        <v>707.71290405081743</v>
      </c>
      <c r="F100" s="4">
        <f>[1]节奏总纲!R100</f>
        <v>569.31054483627804</v>
      </c>
      <c r="G100" s="4">
        <f>[1]节奏总纲!S100</f>
        <v>409.80722569347137</v>
      </c>
      <c r="H100" s="4">
        <f>[1]节奏总纲!T100</f>
        <v>223.30464679992923</v>
      </c>
      <c r="J100" s="4">
        <v>97</v>
      </c>
      <c r="K100" s="4">
        <f>[1]节奏总纲!W100</f>
        <v>55.699571815460672</v>
      </c>
      <c r="L100" s="4">
        <f>[1]节奏总纲!X100</f>
        <v>46.675418347537629</v>
      </c>
      <c r="M100" s="4">
        <f>[1]节奏总纲!Y100</f>
        <v>39.333486888215248</v>
      </c>
      <c r="N100" s="4">
        <f>[1]节奏总纲!Z100</f>
        <v>29.104197228878718</v>
      </c>
      <c r="O100" s="4">
        <f>[1]节奏总纲!AA100</f>
        <v>16.444633979897105</v>
      </c>
      <c r="Q100" s="4">
        <v>97</v>
      </c>
      <c r="R100" s="4">
        <f>[1]节奏总纲!AD100</f>
        <v>66.142785979989682</v>
      </c>
      <c r="S100" s="4">
        <f>[1]节奏总纲!AE100</f>
        <v>68.174918074940805</v>
      </c>
      <c r="T100" s="4">
        <f>[1]节奏总纲!AF100</f>
        <v>71.061795050376986</v>
      </c>
      <c r="U100" s="4">
        <f>[1]节奏总纲!AG100</f>
        <v>75.554807824479894</v>
      </c>
      <c r="V100" s="4">
        <f>[1]节奏总纲!AH100</f>
        <v>84.196136930932482</v>
      </c>
    </row>
    <row r="101" spans="2:22" x14ac:dyDescent="0.15">
      <c r="B101" s="4">
        <f>[1]节奏总纲!N101</f>
        <v>108</v>
      </c>
      <c r="C101" s="4">
        <v>98</v>
      </c>
      <c r="D101" s="4">
        <f>[1]节奏总纲!P101</f>
        <v>890.4437768152311</v>
      </c>
      <c r="E101" s="4">
        <f>[1]节奏总纲!Q101</f>
        <v>760.34994102252585</v>
      </c>
      <c r="F101" s="4">
        <f>[1]节奏总纲!R101</f>
        <v>612.98149595960513</v>
      </c>
      <c r="G101" s="4">
        <f>[1]节奏总纲!S101</f>
        <v>441.9272464333992</v>
      </c>
      <c r="H101" s="4">
        <f>[1]节奏总纲!T101</f>
        <v>240.77599725083846</v>
      </c>
      <c r="J101" s="4">
        <v>98</v>
      </c>
      <c r="K101" s="4">
        <f>[1]节奏总纲!W101</f>
        <v>59.697322946446661</v>
      </c>
      <c r="L101" s="4">
        <f>[1]节奏总纲!X101</f>
        <v>52.637036971708426</v>
      </c>
      <c r="M101" s="4">
        <f>[1]节奏总纲!Y101</f>
        <v>43.670951123327086</v>
      </c>
      <c r="N101" s="4">
        <f>[1]节奏总纲!Z101</f>
        <v>32.120020739927838</v>
      </c>
      <c r="O101" s="4">
        <f>[1]节奏总纲!AA101</f>
        <v>17.471350450909227</v>
      </c>
      <c r="Q101" s="4">
        <v>98</v>
      </c>
      <c r="R101" s="4">
        <f>[1]节奏总纲!AD101</f>
        <v>66.286413655019302</v>
      </c>
      <c r="S101" s="4">
        <f>[1]节奏总纲!AE101</f>
        <v>68.324620778843951</v>
      </c>
      <c r="T101" s="4">
        <f>[1]节奏总纲!AF101</f>
        <v>71.210277551293188</v>
      </c>
      <c r="U101" s="4">
        <f>[1]节奏总纲!AG101</f>
        <v>75.701350246099338</v>
      </c>
      <c r="V101" s="4">
        <f>[1]节奏总纲!AH101</f>
        <v>84.341370094698831</v>
      </c>
    </row>
    <row r="102" spans="2:22" x14ac:dyDescent="0.15">
      <c r="B102" s="4">
        <f>[1]节奏总纲!N102</f>
        <v>109</v>
      </c>
      <c r="C102" s="4">
        <v>99</v>
      </c>
      <c r="D102" s="4">
        <f>[1]节奏总纲!P102</f>
        <v>954.42578333369079</v>
      </c>
      <c r="E102" s="4">
        <f>[1]节奏总纲!Q102</f>
        <v>816.51125764197252</v>
      </c>
      <c r="F102" s="4">
        <f>[1]节奏总纲!R102</f>
        <v>658.6492330785801</v>
      </c>
      <c r="G102" s="4">
        <f>[1]节奏总纲!S102</f>
        <v>475.39948267851139</v>
      </c>
      <c r="H102" s="4">
        <f>[1]节奏总纲!T102</f>
        <v>257.59951892176309</v>
      </c>
      <c r="J102" s="4">
        <v>99</v>
      </c>
      <c r="K102" s="4">
        <f>[1]节奏总纲!W102</f>
        <v>63.982006518459684</v>
      </c>
      <c r="L102" s="4">
        <f>[1]节奏总纲!X102</f>
        <v>56.161316619446666</v>
      </c>
      <c r="M102" s="4">
        <f>[1]节奏总纲!Y102</f>
        <v>45.667737118974969</v>
      </c>
      <c r="N102" s="4">
        <f>[1]节奏总纲!Z102</f>
        <v>33.472236245112185</v>
      </c>
      <c r="O102" s="4">
        <f>[1]节奏总纲!AA102</f>
        <v>16.823521670924634</v>
      </c>
      <c r="Q102" s="4">
        <v>99</v>
      </c>
      <c r="R102" s="4">
        <f>[1]节奏总纲!AD102</f>
        <v>66.430041330048923</v>
      </c>
      <c r="S102" s="4">
        <f>[1]节奏总纲!AE102</f>
        <v>68.474323482747096</v>
      </c>
      <c r="T102" s="4">
        <f>[1]节奏总纲!AF102</f>
        <v>71.358760052209377</v>
      </c>
      <c r="U102" s="4">
        <f>[1]节奏总纲!AG102</f>
        <v>75.847892667718796</v>
      </c>
      <c r="V102" s="4">
        <f>[1]节奏总纲!AH102</f>
        <v>84.48660325846518</v>
      </c>
    </row>
    <row r="103" spans="2:22" x14ac:dyDescent="0.15">
      <c r="B103" s="4">
        <f>[1]节奏总纲!N103</f>
        <v>110</v>
      </c>
      <c r="C103" s="4">
        <v>100</v>
      </c>
      <c r="D103" s="4">
        <f>[1]节奏总纲!P103</f>
        <v>1023</v>
      </c>
      <c r="E103" s="4">
        <f>[1]节奏总纲!Q103</f>
        <v>875.38110000000006</v>
      </c>
      <c r="F103" s="4">
        <f>[1]节奏总纲!R103</f>
        <v>706.6884</v>
      </c>
      <c r="G103" s="4">
        <f>[1]节奏总纲!S103</f>
        <v>508.22640000000001</v>
      </c>
      <c r="H103" s="4">
        <f>[1]节奏总纲!T103</f>
        <v>274.77780000000001</v>
      </c>
      <c r="J103" s="4">
        <v>100</v>
      </c>
      <c r="K103" s="4">
        <f>[1]节奏总纲!W103</f>
        <v>68.574216666309212</v>
      </c>
      <c r="L103" s="4">
        <f>[1]节奏总纲!X103</f>
        <v>58.86984235802754</v>
      </c>
      <c r="M103" s="4">
        <f>[1]节奏总纲!Y103</f>
        <v>48.039166921419906</v>
      </c>
      <c r="N103" s="4">
        <f>[1]节奏总纲!Z103</f>
        <v>32.826917321488622</v>
      </c>
      <c r="O103" s="4">
        <f>[1]节奏总纲!AA103</f>
        <v>17.178281078236921</v>
      </c>
      <c r="Q103" s="4">
        <v>100</v>
      </c>
      <c r="R103" s="4">
        <f>[1]节奏总纲!AD103</f>
        <v>66.573669005078543</v>
      </c>
      <c r="S103" s="4">
        <f>[1]节奏总纲!AE103</f>
        <v>68.624026186650241</v>
      </c>
      <c r="T103" s="4">
        <f>[1]节奏总纲!AF103</f>
        <v>71.507242553125565</v>
      </c>
      <c r="U103" s="4">
        <f>[1]节奏总纲!AG103</f>
        <v>75.994435089338239</v>
      </c>
      <c r="V103" s="4">
        <f>[1]节奏总纲!AH103</f>
        <v>84.63183642223153</v>
      </c>
    </row>
    <row r="104" spans="2:22" x14ac:dyDescent="0.15">
      <c r="B104" s="4">
        <f>[1]节奏总纲!N104</f>
        <v>111</v>
      </c>
      <c r="C104" s="4">
        <v>101</v>
      </c>
      <c r="D104" s="4">
        <f>[1]节奏总纲!P104</f>
        <v>1096.4960256371633</v>
      </c>
      <c r="E104" s="4">
        <f>[1]节奏总纲!Q104</f>
        <v>939.14884595823037</v>
      </c>
      <c r="F104" s="4">
        <f>[1]节奏总纲!R104</f>
        <v>756.25330888195151</v>
      </c>
      <c r="G104" s="4">
        <f>[1]节奏总纲!S104</f>
        <v>541.99798547244984</v>
      </c>
      <c r="H104" s="4">
        <f>[1]节奏总纲!T104</f>
        <v>293.42233646050488</v>
      </c>
      <c r="J104" s="4">
        <v>101</v>
      </c>
      <c r="K104" s="4">
        <f>[1]节奏总纲!W104</f>
        <v>73.496025637163257</v>
      </c>
      <c r="L104" s="4">
        <f>[1]节奏总纲!X104</f>
        <v>63.767745958230307</v>
      </c>
      <c r="M104" s="4">
        <f>[1]节奏总纲!Y104</f>
        <v>49.56490888195151</v>
      </c>
      <c r="N104" s="4">
        <f>[1]节奏总纲!Z104</f>
        <v>33.771585472449829</v>
      </c>
      <c r="O104" s="4">
        <f>[1]节奏总纲!AA104</f>
        <v>18.644536460504867</v>
      </c>
      <c r="Q104" s="4">
        <v>101</v>
      </c>
      <c r="R104" s="4">
        <f>[1]节奏总纲!AD104</f>
        <v>66.717296680108163</v>
      </c>
      <c r="S104" s="4">
        <f>[1]节奏总纲!AE104</f>
        <v>68.773728890553386</v>
      </c>
      <c r="T104" s="4">
        <f>[1]节奏总纲!AF104</f>
        <v>71.655725054041767</v>
      </c>
      <c r="U104" s="4">
        <f>[1]节奏总纲!AG104</f>
        <v>76.130305911210229</v>
      </c>
      <c r="V104" s="4">
        <f>[1]节奏总纲!AH104</f>
        <v>84.777069585997879</v>
      </c>
    </row>
    <row r="105" spans="2:22" x14ac:dyDescent="0.15">
      <c r="B105" s="4">
        <f>[1]节奏总纲!N105</f>
        <v>112</v>
      </c>
      <c r="C105" s="4">
        <v>102</v>
      </c>
      <c r="D105" s="4">
        <f>[1]节奏总纲!P105</f>
        <v>1175.2671155169628</v>
      </c>
      <c r="E105" s="4">
        <f>[1]节奏总纲!Q105</f>
        <v>1004.2657502092447</v>
      </c>
      <c r="F105" s="4">
        <f>[1]节奏总纲!R105</f>
        <v>806.23324124463659</v>
      </c>
      <c r="G105" s="4">
        <f>[1]节奏总纲!S105</f>
        <v>577.99636741124232</v>
      </c>
      <c r="H105" s="4">
        <f>[1]节奏总纲!T105</f>
        <v>313.56126641992563</v>
      </c>
      <c r="J105" s="4">
        <v>102</v>
      </c>
      <c r="K105" s="4">
        <f>[1]节奏总纲!W105</f>
        <v>78.771089879799547</v>
      </c>
      <c r="L105" s="4">
        <f>[1]节奏总纲!X105</f>
        <v>65.116904251014375</v>
      </c>
      <c r="M105" s="4">
        <f>[1]节奏总纲!Y105</f>
        <v>49.979932362685076</v>
      </c>
      <c r="N105" s="4">
        <f>[1]节奏总纲!Z105</f>
        <v>35.998381938792477</v>
      </c>
      <c r="O105" s="4">
        <f>[1]节奏总纲!AA105</f>
        <v>20.13892995942075</v>
      </c>
      <c r="Q105" s="4">
        <v>102</v>
      </c>
      <c r="R105" s="4">
        <f>[1]节奏总纲!AD105</f>
        <v>66.860924355137783</v>
      </c>
      <c r="S105" s="4">
        <f>[1]节奏总纲!AE105</f>
        <v>68.923431594456531</v>
      </c>
      <c r="T105" s="4">
        <f>[1]节奏总纲!AF105</f>
        <v>71.804207554957955</v>
      </c>
      <c r="U105" s="4">
        <f>[1]节奏总纲!AG105</f>
        <v>76.265755485049056</v>
      </c>
      <c r="V105" s="4">
        <f>[1]节奏总纲!AH105</f>
        <v>84.922302749764228</v>
      </c>
    </row>
    <row r="106" spans="2:22" x14ac:dyDescent="0.15">
      <c r="B106" s="4">
        <f>[1]节奏总纲!N106</f>
        <v>113</v>
      </c>
      <c r="C106" s="4">
        <v>103</v>
      </c>
      <c r="D106" s="4">
        <f>[1]节奏总纲!P106</f>
        <v>1259.6918792651943</v>
      </c>
      <c r="E106" s="4">
        <f>[1]节奏总纲!Q106</f>
        <v>1073.383450321872</v>
      </c>
      <c r="F106" s="4">
        <f>[1]节奏总纲!R106</f>
        <v>861.50327622946634</v>
      </c>
      <c r="G106" s="4">
        <f>[1]节奏总纲!S106</f>
        <v>619.01258947091651</v>
      </c>
      <c r="H106" s="4">
        <f>[1]节奏总纲!T106</f>
        <v>335.8338550121008</v>
      </c>
      <c r="J106" s="4">
        <v>103</v>
      </c>
      <c r="K106" s="4">
        <f>[1]节奏总纲!W106</f>
        <v>84.424763748231499</v>
      </c>
      <c r="L106" s="4">
        <f>[1]节奏总纲!X106</f>
        <v>69.11770011262729</v>
      </c>
      <c r="M106" s="4">
        <f>[1]节奏总纲!Y106</f>
        <v>55.270034984829749</v>
      </c>
      <c r="N106" s="4">
        <f>[1]节奏总纲!Z106</f>
        <v>41.016222059674192</v>
      </c>
      <c r="O106" s="4">
        <f>[1]节奏总纲!AA106</f>
        <v>22.272588592175168</v>
      </c>
      <c r="Q106" s="4">
        <v>103</v>
      </c>
      <c r="R106" s="4">
        <f>[1]节奏总纲!AD106</f>
        <v>67.004247194324648</v>
      </c>
      <c r="S106" s="4">
        <f>[1]节奏总纲!AE106</f>
        <v>69.0655056802525</v>
      </c>
      <c r="T106" s="4">
        <f>[1]节奏总纲!AF106</f>
        <v>71.952690055874157</v>
      </c>
      <c r="U106" s="4">
        <f>[1]节奏总纲!AG106</f>
        <v>76.401205058887882</v>
      </c>
      <c r="V106" s="4">
        <f>[1]节奏总纲!AH106</f>
        <v>85.072521641060263</v>
      </c>
    </row>
    <row r="107" spans="2:22" x14ac:dyDescent="0.15">
      <c r="B107" s="4">
        <f>[1]节奏总纲!N107</f>
        <v>114</v>
      </c>
      <c r="C107" s="4">
        <v>104</v>
      </c>
      <c r="D107" s="4">
        <f>[1]节奏总纲!P107</f>
        <v>1350.1761006314437</v>
      </c>
      <c r="E107" s="4">
        <f>[1]节奏总纲!Q107</f>
        <v>1150.7550905681794</v>
      </c>
      <c r="F107" s="4">
        <f>[1]节奏总纲!R107</f>
        <v>925.41069937279144</v>
      </c>
      <c r="G107" s="4">
        <f>[1]节奏总纲!S107</f>
        <v>665.09674717104917</v>
      </c>
      <c r="H107" s="4">
        <f>[1]节奏总纲!T107</f>
        <v>360.49701886859549</v>
      </c>
      <c r="J107" s="4">
        <v>104</v>
      </c>
      <c r="K107" s="4">
        <f>[1]节奏总纲!W107</f>
        <v>90.484221366249358</v>
      </c>
      <c r="L107" s="4">
        <f>[1]节奏总纲!X107</f>
        <v>77.371640246307379</v>
      </c>
      <c r="M107" s="4">
        <f>[1]节奏总纲!Y107</f>
        <v>63.907423143325104</v>
      </c>
      <c r="N107" s="4">
        <f>[1]节奏总纲!Z107</f>
        <v>46.084157700132664</v>
      </c>
      <c r="O107" s="4">
        <f>[1]节奏总纲!AA107</f>
        <v>24.663163856494691</v>
      </c>
      <c r="Q107" s="4">
        <v>104</v>
      </c>
      <c r="R107" s="4">
        <f>[1]节奏总纲!AD107</f>
        <v>67.138256553625013</v>
      </c>
      <c r="S107" s="4">
        <f>[1]节奏总纲!AE107</f>
        <v>69.199592937186125</v>
      </c>
      <c r="T107" s="4">
        <f>[1]节奏总纲!AF107</f>
        <v>72.093818006439079</v>
      </c>
      <c r="U107" s="4">
        <f>[1]节奏总纲!AG107</f>
        <v>76.536654632726695</v>
      </c>
      <c r="V107" s="4">
        <f>[1]节奏总纲!AH107</f>
        <v>85.228476403824274</v>
      </c>
    </row>
    <row r="108" spans="2:22" x14ac:dyDescent="0.15">
      <c r="B108" s="4">
        <f>[1]节奏总纲!N108</f>
        <v>115</v>
      </c>
      <c r="C108" s="4">
        <v>105</v>
      </c>
      <c r="D108" s="4">
        <f>[1]节奏总纲!P108</f>
        <v>1447.1546878700494</v>
      </c>
      <c r="E108" s="4">
        <f>[1]节奏总纲!Q108</f>
        <v>1234.8570951595132</v>
      </c>
      <c r="F108" s="4">
        <f>[1]节奏总纲!R108</f>
        <v>993.18226228521496</v>
      </c>
      <c r="G108" s="4">
        <f>[1]节奏总纲!S108</f>
        <v>713.59197658872131</v>
      </c>
      <c r="H108" s="4">
        <f>[1]节奏总纲!T108</f>
        <v>386.39030166130323</v>
      </c>
      <c r="J108" s="4">
        <v>105</v>
      </c>
      <c r="K108" s="4">
        <f>[1]节奏总纲!W108</f>
        <v>96.978587238605769</v>
      </c>
      <c r="L108" s="4">
        <f>[1]节奏总纲!X108</f>
        <v>84.102004591333753</v>
      </c>
      <c r="M108" s="4">
        <f>[1]节奏总纲!Y108</f>
        <v>67.771562912423519</v>
      </c>
      <c r="N108" s="4">
        <f>[1]节奏总纲!Z108</f>
        <v>48.495229417672135</v>
      </c>
      <c r="O108" s="4">
        <f>[1]节奏总纲!AA108</f>
        <v>25.893282792707737</v>
      </c>
      <c r="Q108" s="4">
        <v>105</v>
      </c>
      <c r="R108" s="4">
        <f>[1]节奏总纲!AD108</f>
        <v>67.272265912925377</v>
      </c>
      <c r="S108" s="4">
        <f>[1]节奏总纲!AE108</f>
        <v>69.333680194119751</v>
      </c>
      <c r="T108" s="4">
        <f>[1]节奏总纲!AF108</f>
        <v>72.23150684883845</v>
      </c>
      <c r="U108" s="4">
        <f>[1]节奏总纲!AG108</f>
        <v>76.672104206565521</v>
      </c>
      <c r="V108" s="4">
        <f>[1]节奏总纲!AH108</f>
        <v>85.384431166588271</v>
      </c>
    </row>
    <row r="109" spans="2:22" x14ac:dyDescent="0.15">
      <c r="B109" s="4">
        <f>[1]节奏总纲!N109</f>
        <v>116</v>
      </c>
      <c r="C109" s="4">
        <v>106</v>
      </c>
      <c r="D109" s="4">
        <f>[1]节奏总纲!P109</f>
        <v>1551.0937641066464</v>
      </c>
      <c r="E109" s="4">
        <f>[1]节奏总纲!Q109</f>
        <v>1324.4789651706653</v>
      </c>
      <c r="F109" s="4">
        <f>[1]节奏总纲!R109</f>
        <v>1064.6707596828021</v>
      </c>
      <c r="G109" s="4">
        <f>[1]节奏总纲!S109</f>
        <v>764.3790069517554</v>
      </c>
      <c r="H109" s="4">
        <f>[1]节奏总纲!T109</f>
        <v>412.59094125236794</v>
      </c>
      <c r="J109" s="4">
        <v>106</v>
      </c>
      <c r="K109" s="4">
        <f>[1]节奏总纲!W109</f>
        <v>103.93907623659697</v>
      </c>
      <c r="L109" s="4">
        <f>[1]节奏总纲!X109</f>
        <v>89.621870011152168</v>
      </c>
      <c r="M109" s="4">
        <f>[1]节奏总纲!Y109</f>
        <v>71.488497397587139</v>
      </c>
      <c r="N109" s="4">
        <f>[1]节奏总纲!Z109</f>
        <v>50.787030363034091</v>
      </c>
      <c r="O109" s="4">
        <f>[1]节奏总纲!AA109</f>
        <v>26.200639591064714</v>
      </c>
      <c r="Q109" s="4">
        <v>106</v>
      </c>
      <c r="R109" s="4">
        <f>[1]节奏总纲!AD109</f>
        <v>67.406275272225741</v>
      </c>
      <c r="S109" s="4">
        <f>[1]节奏总纲!AE109</f>
        <v>69.467767451053362</v>
      </c>
      <c r="T109" s="4">
        <f>[1]节奏总纲!AF109</f>
        <v>72.369195691237806</v>
      </c>
      <c r="U109" s="4">
        <f>[1]节奏总纲!AG109</f>
        <v>76.807553780404334</v>
      </c>
      <c r="V109" s="4">
        <f>[1]节奏总纲!AH109</f>
        <v>85.540385929352269</v>
      </c>
    </row>
    <row r="110" spans="2:22" x14ac:dyDescent="0.15">
      <c r="B110" s="4">
        <f>[1]节奏总纲!N110</f>
        <v>117</v>
      </c>
      <c r="C110" s="4">
        <v>107</v>
      </c>
      <c r="D110" s="4">
        <f>[1]节奏总纲!P110</f>
        <v>1662.4929077375689</v>
      </c>
      <c r="E110" s="4">
        <f>[1]节奏总纲!Q110</f>
        <v>1418.9376967540152</v>
      </c>
      <c r="F110" s="4">
        <f>[1]节奏总纲!R110</f>
        <v>1141.6338797433884</v>
      </c>
      <c r="G110" s="4">
        <f>[1]节奏总纲!S110</f>
        <v>816.11776840837263</v>
      </c>
      <c r="H110" s="4">
        <f>[1]节奏总纲!T110</f>
        <v>440.22812196890823</v>
      </c>
      <c r="J110" s="4">
        <v>107</v>
      </c>
      <c r="K110" s="4">
        <f>[1]节奏总纲!W110</f>
        <v>111.39914363092248</v>
      </c>
      <c r="L110" s="4">
        <f>[1]节奏总纲!X110</f>
        <v>94.458731583349845</v>
      </c>
      <c r="M110" s="4">
        <f>[1]节奏总纲!Y110</f>
        <v>76.963120060586334</v>
      </c>
      <c r="N110" s="4">
        <f>[1]节奏总纲!Z110</f>
        <v>51.738761456617226</v>
      </c>
      <c r="O110" s="4">
        <f>[1]节奏总纲!AA110</f>
        <v>27.637180716540286</v>
      </c>
      <c r="Q110" s="4">
        <v>107</v>
      </c>
      <c r="R110" s="4">
        <f>[1]节奏总纲!AD110</f>
        <v>67.540284631526106</v>
      </c>
      <c r="S110" s="4">
        <f>[1]节奏总纲!AE110</f>
        <v>69.601854707986988</v>
      </c>
      <c r="T110" s="4">
        <f>[1]节奏总纲!AF110</f>
        <v>72.506884533637162</v>
      </c>
      <c r="U110" s="4">
        <f>[1]节奏总纲!AG110</f>
        <v>76.94300335424316</v>
      </c>
      <c r="V110" s="4">
        <f>[1]节奏总纲!AH110</f>
        <v>85.696340692116266</v>
      </c>
    </row>
    <row r="111" spans="2:22" x14ac:dyDescent="0.15">
      <c r="B111" s="4">
        <f>[1]节奏总纲!N111</f>
        <v>118</v>
      </c>
      <c r="C111" s="4">
        <v>108</v>
      </c>
      <c r="D111" s="4">
        <f>[1]节奏总纲!P111</f>
        <v>1781.8875536304624</v>
      </c>
      <c r="E111" s="4">
        <f>[1]节奏总纲!Q111</f>
        <v>1520.8410270235997</v>
      </c>
      <c r="F111" s="4">
        <f>[1]节奏总纲!R111</f>
        <v>1218.0983316617842</v>
      </c>
      <c r="G111" s="4">
        <f>[1]节奏总纲!S111</f>
        <v>871.69939123602228</v>
      </c>
      <c r="H111" s="4">
        <f>[1]节奏总纲!T111</f>
        <v>471.13106917989433</v>
      </c>
      <c r="J111" s="4">
        <v>108</v>
      </c>
      <c r="K111" s="4">
        <f>[1]节奏总纲!W111</f>
        <v>119.39464589289355</v>
      </c>
      <c r="L111" s="4">
        <f>[1]节奏总纲!X111</f>
        <v>101.90333026958456</v>
      </c>
      <c r="M111" s="4">
        <f>[1]节奏总纲!Y111</f>
        <v>76.464451918395753</v>
      </c>
      <c r="N111" s="4">
        <f>[1]节奏总纲!Z111</f>
        <v>55.581622827649653</v>
      </c>
      <c r="O111" s="4">
        <f>[1]节奏总纲!AA111</f>
        <v>30.902947210986099</v>
      </c>
      <c r="Q111" s="4">
        <v>108</v>
      </c>
      <c r="R111" s="4">
        <f>[1]节奏总纲!AD111</f>
        <v>67.674293990826456</v>
      </c>
      <c r="S111" s="4">
        <f>[1]节奏总纲!AE111</f>
        <v>69.735941964920613</v>
      </c>
      <c r="T111" s="4">
        <f>[1]节奏总纲!AF111</f>
        <v>72.644573376036519</v>
      </c>
      <c r="U111" s="4">
        <f>[1]节奏总纲!AG111</f>
        <v>77.074762810762508</v>
      </c>
      <c r="V111" s="4">
        <f>[1]节奏总纲!AH111</f>
        <v>85.852295454880277</v>
      </c>
    </row>
    <row r="112" spans="2:22" x14ac:dyDescent="0.15">
      <c r="B112" s="4">
        <f>[1]节奏总纲!N112</f>
        <v>119</v>
      </c>
      <c r="C112" s="4">
        <v>109</v>
      </c>
      <c r="D112" s="4">
        <f>[1]节奏总纲!P112</f>
        <v>1909.8515666673818</v>
      </c>
      <c r="E112" s="4">
        <f>[1]节奏总纲!Q112</f>
        <v>1624.7107277639418</v>
      </c>
      <c r="F112" s="4">
        <f>[1]节奏总纲!R112</f>
        <v>1301.5638426838207</v>
      </c>
      <c r="G112" s="4">
        <f>[1]节奏总纲!S112</f>
        <v>931.81657937701561</v>
      </c>
      <c r="H112" s="4">
        <f>[1]节奏总纲!T112</f>
        <v>504.58278391352223</v>
      </c>
      <c r="J112" s="4">
        <v>109</v>
      </c>
      <c r="K112" s="4">
        <f>[1]节奏总纲!W112</f>
        <v>127.96401303691937</v>
      </c>
      <c r="L112" s="4">
        <f>[1]节奏总纲!X112</f>
        <v>103.86970074034207</v>
      </c>
      <c r="M112" s="4">
        <f>[1]节奏总纲!Y112</f>
        <v>83.46551102203648</v>
      </c>
      <c r="N112" s="4">
        <f>[1]节奏总纲!Z112</f>
        <v>60.117188140993335</v>
      </c>
      <c r="O112" s="4">
        <f>[1]节奏总纲!AA112</f>
        <v>33.451714733627909</v>
      </c>
      <c r="Q112" s="4">
        <v>109</v>
      </c>
      <c r="R112" s="4">
        <f>[1]节奏总纲!AD112</f>
        <v>67.80830335012682</v>
      </c>
      <c r="S112" s="4">
        <f>[1]节奏总纲!AE112</f>
        <v>69.870029221854239</v>
      </c>
      <c r="T112" s="4">
        <f>[1]节奏总纲!AF112</f>
        <v>72.782262218435889</v>
      </c>
      <c r="U112" s="4">
        <f>[1]节奏总纲!AG112</f>
        <v>77.203841369133116</v>
      </c>
      <c r="V112" s="4">
        <f>[1]节奏总纲!AH112</f>
        <v>86.007776715139968</v>
      </c>
    </row>
    <row r="113" spans="2:22" x14ac:dyDescent="0.15">
      <c r="B113" s="4">
        <f>[1]节奏总纲!N113</f>
        <v>120</v>
      </c>
      <c r="C113" s="4">
        <v>110</v>
      </c>
      <c r="D113" s="4">
        <f>[1]节奏总纲!P113</f>
        <v>2047</v>
      </c>
      <c r="E113" s="4">
        <f>[1]节奏总纲!Q113</f>
        <v>1741.3829000000001</v>
      </c>
      <c r="F113" s="4">
        <f>[1]节奏总纲!R113</f>
        <v>1397.2821999999999</v>
      </c>
      <c r="G113" s="4">
        <f>[1]节奏总纲!S113</f>
        <v>1001.3924000000001</v>
      </c>
      <c r="H113" s="4">
        <f>[1]节奏总纲!T113</f>
        <v>542.04559999999992</v>
      </c>
      <c r="J113" s="4">
        <v>110</v>
      </c>
      <c r="K113" s="4">
        <f>[1]节奏总纲!W113</f>
        <v>137.1484333326182</v>
      </c>
      <c r="L113" s="4">
        <f>[1]节奏总纲!X113</f>
        <v>116.67217223605826</v>
      </c>
      <c r="M113" s="4">
        <f>[1]节奏总纲!Y113</f>
        <v>95.718357316179208</v>
      </c>
      <c r="N113" s="4">
        <f>[1]节奏总纲!Z113</f>
        <v>69.575820622984452</v>
      </c>
      <c r="O113" s="4">
        <f>[1]节奏总纲!AA113</f>
        <v>37.462816086477687</v>
      </c>
      <c r="Q113" s="4">
        <v>110</v>
      </c>
      <c r="R113" s="4">
        <f>[1]节奏总纲!AD113</f>
        <v>67.942312709427185</v>
      </c>
      <c r="S113" s="4">
        <f>[1]节奏总纲!AE113</f>
        <v>70.003807055133578</v>
      </c>
      <c r="T113" s="4">
        <f>[1]节奏总纲!AF113</f>
        <v>72.919951060835245</v>
      </c>
      <c r="U113" s="4">
        <f>[1]节奏总纲!AG113</f>
        <v>77.332919927503724</v>
      </c>
      <c r="V113" s="4">
        <f>[1]节奏总纲!AH113</f>
        <v>86.154780808490045</v>
      </c>
    </row>
    <row r="114" spans="2:22" x14ac:dyDescent="0.15">
      <c r="B114" s="4">
        <f>[1]节奏总纲!N114</f>
        <v>121</v>
      </c>
      <c r="C114" s="4">
        <v>111</v>
      </c>
      <c r="D114" s="4">
        <f>[1]节奏总纲!P114</f>
        <v>2193.9920512743265</v>
      </c>
      <c r="E114" s="4">
        <f>[1]节奏总纲!Q114</f>
        <v>1869.0618284805987</v>
      </c>
      <c r="F114" s="4">
        <f>[1]节奏总纲!R114</f>
        <v>1500.4711638665117</v>
      </c>
      <c r="G114" s="4">
        <f>[1]节奏总纲!S114</f>
        <v>1076.5918995603122</v>
      </c>
      <c r="H114" s="4">
        <f>[1]节奏总纲!T114</f>
        <v>583.16308722871599</v>
      </c>
      <c r="J114" s="4">
        <v>111</v>
      </c>
      <c r="K114" s="4">
        <f>[1]节奏总纲!W114</f>
        <v>146.99205127432651</v>
      </c>
      <c r="L114" s="4">
        <f>[1]节奏总纲!X114</f>
        <v>127.67892848059864</v>
      </c>
      <c r="M114" s="4">
        <f>[1]节奏总纲!Y114</f>
        <v>103.18896386651181</v>
      </c>
      <c r="N114" s="4">
        <f>[1]节奏总纲!Z114</f>
        <v>75.19949956031212</v>
      </c>
      <c r="O114" s="4">
        <f>[1]节奏总纲!AA114</f>
        <v>41.117487228716072</v>
      </c>
      <c r="Q114" s="4">
        <v>111</v>
      </c>
      <c r="R114" s="4">
        <f>[1]节奏总纲!AD114</f>
        <v>68.071211008105138</v>
      </c>
      <c r="S114" s="4">
        <f>[1]节奏总纲!AE114</f>
        <v>70.127815365673797</v>
      </c>
      <c r="T114" s="4">
        <f>[1]节奏总纲!AF114</f>
        <v>73.051543220271398</v>
      </c>
      <c r="U114" s="4">
        <f>[1]节奏总纲!AG114</f>
        <v>77.461998485874332</v>
      </c>
      <c r="V114" s="4">
        <f>[1]节奏总纲!AH114</f>
        <v>86.301784901840136</v>
      </c>
    </row>
    <row r="115" spans="2:22" x14ac:dyDescent="0.15">
      <c r="B115" s="4">
        <f>[1]节奏总纲!N115</f>
        <v>122</v>
      </c>
      <c r="C115" s="4">
        <v>112</v>
      </c>
      <c r="D115" s="4">
        <f>[1]节奏总纲!P115</f>
        <v>2351.5342310339256</v>
      </c>
      <c r="E115" s="4">
        <f>[1]节奏总纲!Q115</f>
        <v>2004.6829319564217</v>
      </c>
      <c r="F115" s="4">
        <f>[1]节奏总纲!R115</f>
        <v>1609.3900277196187</v>
      </c>
      <c r="G115" s="4">
        <f>[1]节奏总纲!S115</f>
        <v>1155.3087677069677</v>
      </c>
      <c r="H115" s="4">
        <f>[1]节奏总纲!T115</f>
        <v>623.15657122399034</v>
      </c>
      <c r="J115" s="4">
        <v>112</v>
      </c>
      <c r="K115" s="4">
        <f>[1]节奏总纲!W115</f>
        <v>157.54217975959909</v>
      </c>
      <c r="L115" s="4">
        <f>[1]节奏总纲!X115</f>
        <v>135.62110347582302</v>
      </c>
      <c r="M115" s="4">
        <f>[1]节奏总纲!Y115</f>
        <v>108.91886385310704</v>
      </c>
      <c r="N115" s="4">
        <f>[1]节奏总纲!Z115</f>
        <v>78.716868146655543</v>
      </c>
      <c r="O115" s="4">
        <f>[1]节奏总纲!AA115</f>
        <v>39.993483995274346</v>
      </c>
      <c r="Q115" s="4">
        <v>112</v>
      </c>
      <c r="R115" s="4">
        <f>[1]节奏总纲!AD115</f>
        <v>68.196246161507091</v>
      </c>
      <c r="S115" s="4">
        <f>[1]节奏总纲!AE115</f>
        <v>70.251823676214016</v>
      </c>
      <c r="T115" s="4">
        <f>[1]节奏总纲!AF115</f>
        <v>73.174668450093861</v>
      </c>
      <c r="U115" s="4">
        <f>[1]节奏总纲!AG115</f>
        <v>77.591077044244926</v>
      </c>
      <c r="V115" s="4">
        <f>[1]节奏总纲!AH115</f>
        <v>86.448788995190213</v>
      </c>
    </row>
    <row r="116" spans="2:22" x14ac:dyDescent="0.15">
      <c r="B116" s="4">
        <f>[1]节奏总纲!N116</f>
        <v>123</v>
      </c>
      <c r="C116" s="4">
        <v>113</v>
      </c>
      <c r="D116" s="4">
        <f>[1]节奏总纲!P116</f>
        <v>2520.3837585303886</v>
      </c>
      <c r="E116" s="4">
        <f>[1]节奏总纲!Q116</f>
        <v>2149.6353076505684</v>
      </c>
      <c r="F116" s="4">
        <f>[1]节奏总纲!R116</f>
        <v>1726.7149129691693</v>
      </c>
      <c r="G116" s="4">
        <f>[1]节奏总纲!S116</f>
        <v>1235.7441568074496</v>
      </c>
      <c r="H116" s="4">
        <f>[1]节奏总纲!T116</f>
        <v>665.63335062787564</v>
      </c>
      <c r="J116" s="4">
        <v>113</v>
      </c>
      <c r="K116" s="4">
        <f>[1]节奏总纲!W116</f>
        <v>168.849527496463</v>
      </c>
      <c r="L116" s="4">
        <f>[1]节奏总纲!X116</f>
        <v>144.95237569414667</v>
      </c>
      <c r="M116" s="4">
        <f>[1]节奏总纲!Y116</f>
        <v>117.32488524955056</v>
      </c>
      <c r="N116" s="4">
        <f>[1]节奏总纲!Z116</f>
        <v>80.435389100481871</v>
      </c>
      <c r="O116" s="4">
        <f>[1]节奏总纲!AA116</f>
        <v>42.476779403885303</v>
      </c>
      <c r="Q116" s="4">
        <v>113</v>
      </c>
      <c r="R116" s="4">
        <f>[1]节奏总纲!AD116</f>
        <v>68.321281314909029</v>
      </c>
      <c r="S116" s="4">
        <f>[1]节奏总纲!AE116</f>
        <v>70.375831986754235</v>
      </c>
      <c r="T116" s="4">
        <f>[1]节奏总纲!AF116</f>
        <v>73.297793679916325</v>
      </c>
      <c r="U116" s="4">
        <f>[1]节奏总纲!AG116</f>
        <v>77.720155602615534</v>
      </c>
      <c r="V116" s="4">
        <f>[1]节奏总纲!AH116</f>
        <v>86.595793088540304</v>
      </c>
    </row>
    <row r="117" spans="2:22" x14ac:dyDescent="0.15">
      <c r="B117" s="4">
        <f>[1]节奏总纲!N117</f>
        <v>124</v>
      </c>
      <c r="C117" s="4">
        <v>114</v>
      </c>
      <c r="D117" s="4">
        <f>[1]节奏总纲!P117</f>
        <v>2701.3522012628878</v>
      </c>
      <c r="E117" s="4">
        <f>[1]节奏总纲!Q117</f>
        <v>2304.5235628973696</v>
      </c>
      <c r="F117" s="4">
        <f>[1]节奏总纲!R117</f>
        <v>1846.3742295631837</v>
      </c>
      <c r="G117" s="4">
        <f>[1]节奏总纲!S117</f>
        <v>1319.3404150967945</v>
      </c>
      <c r="H117" s="4">
        <f>[1]节奏总纲!T117</f>
        <v>710.99589937239205</v>
      </c>
      <c r="J117" s="4">
        <v>114</v>
      </c>
      <c r="K117" s="4">
        <f>[1]节奏总纲!W117</f>
        <v>180.96844273249917</v>
      </c>
      <c r="L117" s="4">
        <f>[1]节奏总纲!X117</f>
        <v>154.88825524680124</v>
      </c>
      <c r="M117" s="4">
        <f>[1]节奏总纲!Y117</f>
        <v>119.6593165940144</v>
      </c>
      <c r="N117" s="4">
        <f>[1]节奏总纲!Z117</f>
        <v>83.59625828934486</v>
      </c>
      <c r="O117" s="4">
        <f>[1]节奏总纲!AA117</f>
        <v>45.362548744516403</v>
      </c>
      <c r="Q117" s="4">
        <v>114</v>
      </c>
      <c r="R117" s="4">
        <f>[1]节奏总纲!AD117</f>
        <v>68.446316468310982</v>
      </c>
      <c r="S117" s="4">
        <f>[1]节奏总纲!AE117</f>
        <v>70.499840297294455</v>
      </c>
      <c r="T117" s="4">
        <f>[1]节奏总纲!AF117</f>
        <v>73.420918909738774</v>
      </c>
      <c r="U117" s="4">
        <f>[1]节奏总纲!AG117</f>
        <v>77.849234160986143</v>
      </c>
      <c r="V117" s="4">
        <f>[1]节奏总纲!AH117</f>
        <v>86.742797181890381</v>
      </c>
    </row>
    <row r="118" spans="2:22" x14ac:dyDescent="0.15">
      <c r="B118" s="4">
        <f>[1]节奏总纲!N118</f>
        <v>125</v>
      </c>
      <c r="C118" s="4">
        <v>115</v>
      </c>
      <c r="D118" s="4">
        <f>[1]节奏总纲!P118</f>
        <v>2895.3093757400989</v>
      </c>
      <c r="E118" s="4">
        <f>[1]节奏总纲!Q118</f>
        <v>2463.0396859421021</v>
      </c>
      <c r="F118" s="4">
        <f>[1]节奏总纲!R118</f>
        <v>1969.9684992535633</v>
      </c>
      <c r="G118" s="4">
        <f>[1]节奏总纲!S118</f>
        <v>1407.1203566096881</v>
      </c>
      <c r="H118" s="4">
        <f>[1]节奏总纲!T118</f>
        <v>758.86058738147995</v>
      </c>
      <c r="J118" s="4">
        <v>115</v>
      </c>
      <c r="K118" s="4">
        <f>[1]节奏总纲!W118</f>
        <v>193.95717447721108</v>
      </c>
      <c r="L118" s="4">
        <f>[1]节奏总纲!X118</f>
        <v>158.51612304473247</v>
      </c>
      <c r="M118" s="4">
        <f>[1]节奏总纲!Y118</f>
        <v>123.59426969037963</v>
      </c>
      <c r="N118" s="4">
        <f>[1]节奏总纲!Z118</f>
        <v>87.779941512893629</v>
      </c>
      <c r="O118" s="4">
        <f>[1]节奏总纲!AA118</f>
        <v>47.864688009087899</v>
      </c>
      <c r="Q118" s="4">
        <v>115</v>
      </c>
      <c r="R118" s="4">
        <f>[1]节奏总纲!AD118</f>
        <v>68.571351621712935</v>
      </c>
      <c r="S118" s="4">
        <f>[1]节奏总纲!AE118</f>
        <v>70.623848607834674</v>
      </c>
      <c r="T118" s="4">
        <f>[1]节奏总纲!AF118</f>
        <v>73.544044139561237</v>
      </c>
      <c r="U118" s="4">
        <f>[1]节奏总纲!AG118</f>
        <v>77.978312719356751</v>
      </c>
      <c r="V118" s="4">
        <f>[1]节奏总纲!AH118</f>
        <v>86.889801275240458</v>
      </c>
    </row>
    <row r="119" spans="2:22" x14ac:dyDescent="0.15">
      <c r="B119" s="4">
        <f>[1]节奏总纲!N119</f>
        <v>126</v>
      </c>
      <c r="C119" s="4">
        <v>116</v>
      </c>
      <c r="D119" s="4">
        <f>[1]节奏总纲!P119</f>
        <v>3103.1875282132928</v>
      </c>
      <c r="E119" s="4">
        <f>[1]节奏总纲!Q119</f>
        <v>2636.7784427228348</v>
      </c>
      <c r="F119" s="4">
        <f>[1]节奏总纲!R119</f>
        <v>2108.9262441737537</v>
      </c>
      <c r="G119" s="4">
        <f>[1]节奏总纲!S119</f>
        <v>1509.0800949701243</v>
      </c>
      <c r="H119" s="4">
        <f>[1]节奏总纲!T119</f>
        <v>813.34545114470404</v>
      </c>
      <c r="J119" s="4">
        <v>116</v>
      </c>
      <c r="K119" s="4">
        <f>[1]节奏总纲!W119</f>
        <v>207.87815247319395</v>
      </c>
      <c r="L119" s="4">
        <f>[1]节奏总纲!X119</f>
        <v>173.73875678073273</v>
      </c>
      <c r="M119" s="4">
        <f>[1]节奏总纲!Y119</f>
        <v>138.95774492019041</v>
      </c>
      <c r="N119" s="4">
        <f>[1]节奏总纲!Z119</f>
        <v>101.95973836043618</v>
      </c>
      <c r="O119" s="4">
        <f>[1]节奏总纲!AA119</f>
        <v>54.484863763224098</v>
      </c>
      <c r="Q119" s="4">
        <v>116</v>
      </c>
      <c r="R119" s="4">
        <f>[1]节奏总纲!AD119</f>
        <v>68.696386775114874</v>
      </c>
      <c r="S119" s="4">
        <f>[1]节奏总纲!AE119</f>
        <v>70.747856918374893</v>
      </c>
      <c r="T119" s="4">
        <f>[1]节奏总纲!AF119</f>
        <v>73.667169369383686</v>
      </c>
      <c r="U119" s="4">
        <f>[1]节奏总纲!AG119</f>
        <v>78.10469841238104</v>
      </c>
      <c r="V119" s="4">
        <f>[1]节奏总纲!AH119</f>
        <v>87.033659382136349</v>
      </c>
    </row>
    <row r="120" spans="2:22" x14ac:dyDescent="0.15">
      <c r="B120" s="4">
        <f>[1]节奏总纲!N120</f>
        <v>127</v>
      </c>
      <c r="C120" s="4">
        <v>117</v>
      </c>
      <c r="D120" s="4">
        <f>[1]节奏总纲!P120</f>
        <v>3325.985815475135</v>
      </c>
      <c r="E120" s="4">
        <f>[1]节奏总纲!Q120</f>
        <v>2826.7553445723174</v>
      </c>
      <c r="F120" s="4">
        <f>[1]节奏总纲!R120</f>
        <v>2262.6681502677343</v>
      </c>
      <c r="G120" s="4">
        <f>[1]节奏总纲!S120</f>
        <v>1618.0920992286531</v>
      </c>
      <c r="H120" s="4">
        <f>[1]节奏总纲!T120</f>
        <v>873.07127656222303</v>
      </c>
      <c r="J120" s="4">
        <v>117</v>
      </c>
      <c r="K120" s="4">
        <f>[1]节奏总纲!W120</f>
        <v>222.79828726184223</v>
      </c>
      <c r="L120" s="4">
        <f>[1]节奏总纲!X120</f>
        <v>189.9769018494826</v>
      </c>
      <c r="M120" s="4">
        <f>[1]节奏总纲!Y120</f>
        <v>153.74190609398056</v>
      </c>
      <c r="N120" s="4">
        <f>[1]节奏总纲!Z120</f>
        <v>109.0120042585288</v>
      </c>
      <c r="O120" s="4">
        <f>[1]节奏总纲!AA120</f>
        <v>59.72582541751899</v>
      </c>
      <c r="Q120" s="4">
        <v>117</v>
      </c>
      <c r="R120" s="4">
        <f>[1]节奏总纲!AD120</f>
        <v>68.821421928516827</v>
      </c>
      <c r="S120" s="4">
        <f>[1]节奏总纲!AE120</f>
        <v>70.871865228915112</v>
      </c>
      <c r="T120" s="4">
        <f>[1]节奏总纲!AF120</f>
        <v>73.790294599206149</v>
      </c>
      <c r="U120" s="4">
        <f>[1]节奏总纲!AG120</f>
        <v>78.230540290975199</v>
      </c>
      <c r="V120" s="4">
        <f>[1]节奏总纲!AH120</f>
        <v>87.168098110592624</v>
      </c>
    </row>
    <row r="121" spans="2:22" x14ac:dyDescent="0.15">
      <c r="B121" s="4">
        <f>[1]节奏总纲!N121</f>
        <v>128</v>
      </c>
      <c r="C121" s="4">
        <v>118</v>
      </c>
      <c r="D121" s="4">
        <f>[1]节奏总纲!P121</f>
        <v>3564.7751072609281</v>
      </c>
      <c r="E121" s="4">
        <f>[1]节奏总纲!Q121</f>
        <v>3030.4153186825147</v>
      </c>
      <c r="F121" s="4">
        <f>[1]节奏总纲!R121</f>
        <v>2426.1859380017877</v>
      </c>
      <c r="G121" s="4">
        <f>[1]节奏总纲!S121</f>
        <v>1737.4713872789764</v>
      </c>
      <c r="H121" s="4">
        <f>[1]节奏总纲!T121</f>
        <v>936.10994316671975</v>
      </c>
      <c r="J121" s="4">
        <v>118</v>
      </c>
      <c r="K121" s="4">
        <f>[1]节奏总纲!W121</f>
        <v>238.78929178579301</v>
      </c>
      <c r="L121" s="4">
        <f>[1]节奏总纲!X121</f>
        <v>203.65997411019725</v>
      </c>
      <c r="M121" s="4">
        <f>[1]节奏总纲!Y121</f>
        <v>163.5177877340534</v>
      </c>
      <c r="N121" s="4">
        <f>[1]节奏总纲!Z121</f>
        <v>119.37928805032334</v>
      </c>
      <c r="O121" s="4">
        <f>[1]节奏总纲!AA121</f>
        <v>63.038666604496711</v>
      </c>
      <c r="Q121" s="4">
        <v>118</v>
      </c>
      <c r="R121" s="4">
        <f>[1]节奏总纲!AD121</f>
        <v>68.946457081918766</v>
      </c>
      <c r="S121" s="4">
        <f>[1]节奏总纲!AE121</f>
        <v>70.995873539455332</v>
      </c>
      <c r="T121" s="4">
        <f>[1]节奏总纲!AF121</f>
        <v>73.913419829028598</v>
      </c>
      <c r="U121" s="4">
        <f>[1]节奏总纲!AG121</f>
        <v>78.356382169569343</v>
      </c>
      <c r="V121" s="4">
        <f>[1]节奏总纲!AH121</f>
        <v>87.302536839048898</v>
      </c>
    </row>
    <row r="122" spans="2:22" x14ac:dyDescent="0.15">
      <c r="B122" s="4">
        <f>[1]节奏总纲!N122</f>
        <v>129</v>
      </c>
      <c r="C122" s="4">
        <v>119</v>
      </c>
      <c r="D122" s="4">
        <f>[1]节奏总纲!P122</f>
        <v>3820.7031333347636</v>
      </c>
      <c r="E122" s="4">
        <f>[1]节奏总纲!Q122</f>
        <v>3250.2721555278836</v>
      </c>
      <c r="F122" s="4">
        <f>[1]节奏总纲!R122</f>
        <v>2604.5733259943081</v>
      </c>
      <c r="G122" s="4">
        <f>[1]节奏总纲!S122</f>
        <v>1863.3569181273642</v>
      </c>
      <c r="H122" s="4">
        <f>[1]节奏总纲!T122</f>
        <v>1000.260080307041</v>
      </c>
      <c r="J122" s="4">
        <v>119</v>
      </c>
      <c r="K122" s="4">
        <f>[1]节奏总纲!W122</f>
        <v>255.92802607383555</v>
      </c>
      <c r="L122" s="4">
        <f>[1]节奏总纲!X122</f>
        <v>219.85683684536889</v>
      </c>
      <c r="M122" s="4">
        <f>[1]节奏总纲!Y122</f>
        <v>178.38738799252042</v>
      </c>
      <c r="N122" s="4">
        <f>[1]节奏总纲!Z122</f>
        <v>125.88553084838782</v>
      </c>
      <c r="O122" s="4">
        <f>[1]节奏总纲!AA122</f>
        <v>64.150137140321249</v>
      </c>
      <c r="Q122" s="4">
        <v>119</v>
      </c>
      <c r="R122" s="4">
        <f>[1]节奏总纲!AD122</f>
        <v>69.066704614192943</v>
      </c>
      <c r="S122" s="4">
        <f>[1]节奏总纲!AE122</f>
        <v>71.113087458015798</v>
      </c>
      <c r="T122" s="4">
        <f>[1]节奏总纲!AF122</f>
        <v>74.034200876118248</v>
      </c>
      <c r="U122" s="4">
        <f>[1]节奏总纲!AG122</f>
        <v>78.482224048163502</v>
      </c>
      <c r="V122" s="4">
        <f>[1]节奏总纲!AH122</f>
        <v>87.436975567505186</v>
      </c>
    </row>
    <row r="123" spans="2:22" x14ac:dyDescent="0.15">
      <c r="B123" s="4">
        <f>[1]节奏总纲!N123</f>
        <v>130</v>
      </c>
      <c r="C123" s="4">
        <v>120</v>
      </c>
      <c r="D123" s="4">
        <f>[1]节奏总纲!P123</f>
        <v>4095</v>
      </c>
      <c r="E123" s="4">
        <f>[1]节奏总纲!Q123</f>
        <v>3486.0735</v>
      </c>
      <c r="F123" s="4">
        <f>[1]节奏总纲!R123</f>
        <v>2791.971</v>
      </c>
      <c r="G123" s="4">
        <f>[1]节奏总纲!S123</f>
        <v>1988.5319999999999</v>
      </c>
      <c r="H123" s="4">
        <f>[1]节奏总纲!T123</f>
        <v>1067.9759999999999</v>
      </c>
      <c r="J123" s="4">
        <v>120</v>
      </c>
      <c r="K123" s="4">
        <f>[1]节奏总纲!W123</f>
        <v>274.29686666523639</v>
      </c>
      <c r="L123" s="4">
        <f>[1]节奏总纲!X123</f>
        <v>235.8013444721164</v>
      </c>
      <c r="M123" s="4">
        <f>[1]节奏总纲!Y123</f>
        <v>187.3976740056919</v>
      </c>
      <c r="N123" s="4">
        <f>[1]节奏总纲!Z123</f>
        <v>125.1750818726357</v>
      </c>
      <c r="O123" s="4">
        <f>[1]节奏总纲!AA123</f>
        <v>67.715919692958892</v>
      </c>
      <c r="Q123" s="4">
        <v>120</v>
      </c>
      <c r="R123" s="4">
        <f>[1]节奏总纲!AD123</f>
        <v>69.18336653741882</v>
      </c>
      <c r="S123" s="4">
        <f>[1]节奏总纲!AE123</f>
        <v>71.230067506391322</v>
      </c>
      <c r="T123" s="4">
        <f>[1]节奏总纲!AF123</f>
        <v>74.149428238300118</v>
      </c>
      <c r="U123" s="4">
        <f>[1]节奏总纲!AG123</f>
        <v>78.608065926757661</v>
      </c>
      <c r="V123" s="4">
        <f>[1]节奏总纲!AH123</f>
        <v>87.571414295961461</v>
      </c>
    </row>
    <row r="124" spans="2:22" x14ac:dyDescent="0.15">
      <c r="B124" s="4">
        <f>[1]节奏总纲!N124</f>
        <v>131</v>
      </c>
      <c r="C124" s="4">
        <v>121</v>
      </c>
      <c r="D124" s="4">
        <f>[1]节奏总纲!P124</f>
        <v>4388.9841025486576</v>
      </c>
      <c r="E124" s="4">
        <f>[1]节奏总纲!Q124</f>
        <v>3731.5142839868686</v>
      </c>
      <c r="F124" s="4">
        <f>[1]节奏总纲!R124</f>
        <v>2978.8035103997736</v>
      </c>
      <c r="G124" s="4">
        <f>[1]节奏总纲!S124</f>
        <v>2122.0738135822758</v>
      </c>
      <c r="H124" s="4">
        <f>[1]节奏总纲!T124</f>
        <v>1143.3303587139253</v>
      </c>
      <c r="J124" s="4">
        <v>121</v>
      </c>
      <c r="K124" s="4">
        <f>[1]节奏总纲!W124</f>
        <v>293.98410254865757</v>
      </c>
      <c r="L124" s="4">
        <f>[1]节奏总纲!X124</f>
        <v>245.44078398686861</v>
      </c>
      <c r="M124" s="4">
        <f>[1]节奏总纲!Y124</f>
        <v>186.83251039977358</v>
      </c>
      <c r="N124" s="4">
        <f>[1]节奏总纲!Z124</f>
        <v>133.54181358227584</v>
      </c>
      <c r="O124" s="4">
        <f>[1]节奏总纲!AA124</f>
        <v>75.354358713925421</v>
      </c>
      <c r="Q124" s="4">
        <v>121</v>
      </c>
      <c r="R124" s="4">
        <f>[1]节奏总纲!AD124</f>
        <v>69.300028460644711</v>
      </c>
      <c r="S124" s="4">
        <f>[1]节奏总纲!AE124</f>
        <v>71.347047554766846</v>
      </c>
      <c r="T124" s="4">
        <f>[1]节奏总纲!AF124</f>
        <v>74.264655600481987</v>
      </c>
      <c r="U124" s="4">
        <f>[1]节奏总纲!AG124</f>
        <v>78.733907805351805</v>
      </c>
      <c r="V124" s="4">
        <f>[1]节奏总纲!AH124</f>
        <v>87.705853024417735</v>
      </c>
    </row>
    <row r="125" spans="2:22" x14ac:dyDescent="0.15">
      <c r="B125" s="4">
        <f>[1]节奏总纲!N125</f>
        <v>132</v>
      </c>
      <c r="C125" s="4">
        <v>122</v>
      </c>
      <c r="D125" s="4">
        <f>[1]节奏总纲!P125</f>
        <v>4704.0684620678521</v>
      </c>
      <c r="E125" s="4">
        <f>[1]节奏总纲!Q125</f>
        <v>3989.5204626797454</v>
      </c>
      <c r="F125" s="4">
        <f>[1]节奏总纲!R125</f>
        <v>3183.7135351275219</v>
      </c>
      <c r="G125" s="4">
        <f>[1]节奏总纲!S125</f>
        <v>2271.1242534863591</v>
      </c>
      <c r="H125" s="4">
        <f>[1]节奏总纲!T125</f>
        <v>1223.9986138300551</v>
      </c>
      <c r="J125" s="4">
        <v>122</v>
      </c>
      <c r="K125" s="4">
        <f>[1]节奏总纲!W125</f>
        <v>315.08435951919455</v>
      </c>
      <c r="L125" s="4">
        <f>[1]节奏总纲!X125</f>
        <v>258.0061786928768</v>
      </c>
      <c r="M125" s="4">
        <f>[1]节奏总纲!Y125</f>
        <v>204.91002472774835</v>
      </c>
      <c r="N125" s="4">
        <f>[1]节奏总纲!Z125</f>
        <v>149.05043990408331</v>
      </c>
      <c r="O125" s="4">
        <f>[1]节奏总纲!AA125</f>
        <v>80.668255116129785</v>
      </c>
      <c r="Q125" s="4">
        <v>122</v>
      </c>
      <c r="R125" s="4">
        <f>[1]节奏总纲!AD125</f>
        <v>69.416690383870588</v>
      </c>
      <c r="S125" s="4">
        <f>[1]节奏总纲!AE125</f>
        <v>71.46402760314237</v>
      </c>
      <c r="T125" s="4">
        <f>[1]节奏总纲!AF125</f>
        <v>74.379882962663856</v>
      </c>
      <c r="U125" s="4">
        <f>[1]节奏总纲!AG125</f>
        <v>78.859749683945964</v>
      </c>
      <c r="V125" s="4">
        <f>[1]节奏总纲!AH125</f>
        <v>87.840291752874009</v>
      </c>
    </row>
    <row r="126" spans="2:22" x14ac:dyDescent="0.15">
      <c r="B126" s="4">
        <f>[1]节奏总纲!N126</f>
        <v>133</v>
      </c>
      <c r="C126" s="4">
        <v>123</v>
      </c>
      <c r="D126" s="4">
        <f>[1]节奏总纲!P126</f>
        <v>5041.7675170607781</v>
      </c>
      <c r="E126" s="4">
        <f>[1]节奏总纲!Q126</f>
        <v>4275.9230312192458</v>
      </c>
      <c r="F126" s="4">
        <f>[1]节奏总纲!R126</f>
        <v>3419.8309068223257</v>
      </c>
      <c r="G126" s="4">
        <f>[1]节奏总纲!S126</f>
        <v>2442.7363620159467</v>
      </c>
      <c r="H126" s="4">
        <f>[1]节奏总纲!T126</f>
        <v>1316.4054987045693</v>
      </c>
      <c r="J126" s="4">
        <v>123</v>
      </c>
      <c r="K126" s="4">
        <f>[1]节奏总纲!W126</f>
        <v>337.69905499292599</v>
      </c>
      <c r="L126" s="4">
        <f>[1]节奏总纲!X126</f>
        <v>286.40256853950041</v>
      </c>
      <c r="M126" s="4">
        <f>[1]节奏总纲!Y126</f>
        <v>236.11737169480375</v>
      </c>
      <c r="N126" s="4">
        <f>[1]节奏总纲!Z126</f>
        <v>171.61210852958766</v>
      </c>
      <c r="O126" s="4">
        <f>[1]节奏总纲!AA126</f>
        <v>92.406884874514162</v>
      </c>
      <c r="Q126" s="4">
        <v>123</v>
      </c>
      <c r="R126" s="4">
        <f>[1]节奏总纲!AD126</f>
        <v>69.533352307096465</v>
      </c>
      <c r="S126" s="4">
        <f>[1]节奏总纲!AE126</f>
        <v>71.581007651517908</v>
      </c>
      <c r="T126" s="4">
        <f>[1]节奏总纲!AF126</f>
        <v>74.495110324845726</v>
      </c>
      <c r="U126" s="4">
        <f>[1]节奏总纲!AG126</f>
        <v>78.985591562540122</v>
      </c>
      <c r="V126" s="4">
        <f>[1]节奏总纲!AH126</f>
        <v>87.974730481330297</v>
      </c>
    </row>
    <row r="127" spans="2:22" x14ac:dyDescent="0.15">
      <c r="B127" s="4">
        <f>[1]节奏总纲!N127</f>
        <v>134</v>
      </c>
      <c r="C127" s="4">
        <v>124</v>
      </c>
      <c r="D127" s="4">
        <f>[1]节奏总纲!P127</f>
        <v>5403.704402525771</v>
      </c>
      <c r="E127" s="4">
        <f>[1]节奏总纲!Q127</f>
        <v>4591.5276308261473</v>
      </c>
      <c r="F127" s="4">
        <f>[1]节奏总纲!R127</f>
        <v>3671.276771076009</v>
      </c>
      <c r="G127" s="4">
        <f>[1]节奏总纲!S127</f>
        <v>2624.0388578665143</v>
      </c>
      <c r="H127" s="4">
        <f>[1]节奏总纲!T127</f>
        <v>1415.7705534617521</v>
      </c>
      <c r="J127" s="4">
        <v>124</v>
      </c>
      <c r="K127" s="4">
        <f>[1]节奏总纲!W127</f>
        <v>361.93688546499288</v>
      </c>
      <c r="L127" s="4">
        <f>[1]节奏总纲!X127</f>
        <v>315.6045996069015</v>
      </c>
      <c r="M127" s="4">
        <f>[1]节奏总纲!Y127</f>
        <v>251.44586425368334</v>
      </c>
      <c r="N127" s="4">
        <f>[1]节奏总纲!Z127</f>
        <v>181.30249585056754</v>
      </c>
      <c r="O127" s="4">
        <f>[1]节奏总纲!AA127</f>
        <v>99.365054757182861</v>
      </c>
      <c r="Q127" s="4">
        <v>124</v>
      </c>
      <c r="R127" s="4">
        <f>[1]节奏总纲!AD127</f>
        <v>69.650014230322356</v>
      </c>
      <c r="S127" s="4">
        <f>[1]节奏总纲!AE127</f>
        <v>71.697987699893432</v>
      </c>
      <c r="T127" s="4">
        <f>[1]节奏总纲!AF127</f>
        <v>74.610337687027609</v>
      </c>
      <c r="U127" s="4">
        <f>[1]节奏总纲!AG127</f>
        <v>79.104601412347151</v>
      </c>
      <c r="V127" s="4">
        <f>[1]节奏总纲!AH127</f>
        <v>88.109271506528316</v>
      </c>
    </row>
    <row r="128" spans="2:22" x14ac:dyDescent="0.15">
      <c r="B128" s="4">
        <f>[1]节奏总纲!N128</f>
        <v>135</v>
      </c>
      <c r="C128" s="4">
        <v>125</v>
      </c>
      <c r="D128" s="4">
        <f>[1]节奏总纲!P128</f>
        <v>5791.6187514801986</v>
      </c>
      <c r="E128" s="4">
        <f>[1]节奏总纲!Q128</f>
        <v>4918.821805632133</v>
      </c>
      <c r="F128" s="4">
        <f>[1]节奏总纲!R128</f>
        <v>3940.0382366319791</v>
      </c>
      <c r="G128" s="4">
        <f>[1]节奏总纲!S128</f>
        <v>2816.4641988448207</v>
      </c>
      <c r="H128" s="4">
        <f>[1]节奏总纲!T128</f>
        <v>1509.8750085108877</v>
      </c>
      <c r="J128" s="4">
        <v>125</v>
      </c>
      <c r="K128" s="4">
        <f>[1]节奏总纲!W128</f>
        <v>387.91434895442762</v>
      </c>
      <c r="L128" s="4">
        <f>[1]节奏总纲!X128</f>
        <v>327.29417480598568</v>
      </c>
      <c r="M128" s="4">
        <f>[1]节奏总纲!Y128</f>
        <v>268.76146555597006</v>
      </c>
      <c r="N128" s="4">
        <f>[1]节奏总纲!Z128</f>
        <v>192.42534097830639</v>
      </c>
      <c r="O128" s="4">
        <f>[1]节奏总纲!AA128</f>
        <v>94.104455049135595</v>
      </c>
      <c r="Q128" s="4">
        <v>125</v>
      </c>
      <c r="R128" s="4">
        <f>[1]节奏总纲!AD128</f>
        <v>69.766676153548232</v>
      </c>
      <c r="S128" s="4">
        <f>[1]节奏总纲!AE128</f>
        <v>71.814967748268955</v>
      </c>
      <c r="T128" s="4">
        <f>[1]节奏总纲!AF128</f>
        <v>74.725565049209479</v>
      </c>
      <c r="U128" s="4">
        <f>[1]节奏总纲!AG128</f>
        <v>79.222727875098187</v>
      </c>
      <c r="V128" s="4">
        <f>[1]节奏总纲!AH128</f>
        <v>88.243836210467165</v>
      </c>
    </row>
    <row r="129" spans="2:22" x14ac:dyDescent="0.15">
      <c r="B129" s="4">
        <f>[1]节奏总纲!N129</f>
        <v>136</v>
      </c>
      <c r="C129" s="4">
        <v>126</v>
      </c>
      <c r="D129" s="4">
        <f>[1]节奏总纲!P129</f>
        <v>6207.3750564265865</v>
      </c>
      <c r="E129" s="4">
        <f>[1]节奏总纲!Q129</f>
        <v>5279.3724854908123</v>
      </c>
      <c r="F129" s="4">
        <f>[1]节奏总纲!R129</f>
        <v>4225.9809384152195</v>
      </c>
      <c r="G129" s="4">
        <f>[1]节奏总纲!S129</f>
        <v>3006.8524773330387</v>
      </c>
      <c r="H129" s="4">
        <f>[1]节奏总纲!T129</f>
        <v>1610.1930896370566</v>
      </c>
      <c r="J129" s="4">
        <v>126</v>
      </c>
      <c r="K129" s="4">
        <f>[1]节奏总纲!W129</f>
        <v>415.7563049463879</v>
      </c>
      <c r="L129" s="4">
        <f>[1]节奏总纲!X129</f>
        <v>360.55067985867936</v>
      </c>
      <c r="M129" s="4">
        <f>[1]节奏总纲!Y129</f>
        <v>285.94270178324041</v>
      </c>
      <c r="N129" s="4">
        <f>[1]节奏总纲!Z129</f>
        <v>190.38827848821802</v>
      </c>
      <c r="O129" s="4">
        <f>[1]节奏总纲!AA129</f>
        <v>100.31808112616886</v>
      </c>
      <c r="Q129" s="4">
        <v>126</v>
      </c>
      <c r="R129" s="4">
        <f>[1]节奏总纲!AD129</f>
        <v>69.883338076774123</v>
      </c>
      <c r="S129" s="4">
        <f>[1]节奏总纲!AE129</f>
        <v>71.931947796644479</v>
      </c>
      <c r="T129" s="4">
        <f>[1]节奏总纲!AF129</f>
        <v>74.840792411391348</v>
      </c>
      <c r="U129" s="4">
        <f>[1]节奏总纲!AG129</f>
        <v>79.340854337849223</v>
      </c>
      <c r="V129" s="4">
        <f>[1]节奏总纲!AH129</f>
        <v>88.378400914406001</v>
      </c>
    </row>
    <row r="130" spans="2:22" x14ac:dyDescent="0.15">
      <c r="B130" s="4">
        <f>[1]节奏总纲!N130</f>
        <v>137</v>
      </c>
      <c r="C130" s="4">
        <v>127</v>
      </c>
      <c r="D130" s="4">
        <f>[1]节奏总纲!P130</f>
        <v>6652.971630950271</v>
      </c>
      <c r="E130" s="4">
        <f>[1]节奏总纲!Q130</f>
        <v>5658.3523721232059</v>
      </c>
      <c r="F130" s="4">
        <f>[1]节奏总纲!R130</f>
        <v>4508.7188742949984</v>
      </c>
      <c r="G130" s="4">
        <f>[1]节奏总纲!S130</f>
        <v>3203.4058403025556</v>
      </c>
      <c r="H130" s="4">
        <f>[1]节奏总纲!T130</f>
        <v>1719.793166600645</v>
      </c>
      <c r="J130" s="4">
        <v>127</v>
      </c>
      <c r="K130" s="4">
        <f>[1]节奏总纲!W130</f>
        <v>445.59657452368447</v>
      </c>
      <c r="L130" s="4">
        <f>[1]节奏总纲!X130</f>
        <v>378.97988663239357</v>
      </c>
      <c r="M130" s="4">
        <f>[1]节奏总纲!Y130</f>
        <v>282.73793587977889</v>
      </c>
      <c r="N130" s="4">
        <f>[1]节奏总纲!Z130</f>
        <v>196.55336296951691</v>
      </c>
      <c r="O130" s="4">
        <f>[1]节奏总纲!AA130</f>
        <v>109.60007696358844</v>
      </c>
      <c r="Q130" s="4">
        <v>127</v>
      </c>
      <c r="R130" s="4">
        <f>[1]节奏总纲!AD130</f>
        <v>70</v>
      </c>
      <c r="S130" s="4">
        <f>[1]节奏总纲!AE130</f>
        <v>72.047345051940553</v>
      </c>
      <c r="T130" s="4">
        <f>[1]节奏总纲!AF130</f>
        <v>74.956019773573217</v>
      </c>
      <c r="U130" s="4">
        <f>[1]节奏总纲!AG130</f>
        <v>79.458980800600258</v>
      </c>
      <c r="V130" s="4">
        <f>[1]节奏总纲!AH130</f>
        <v>88.51296561834485</v>
      </c>
    </row>
    <row r="131" spans="2:22" x14ac:dyDescent="0.15">
      <c r="B131" s="4">
        <f>[1]节奏总纲!N131</f>
        <v>138</v>
      </c>
      <c r="C131" s="4">
        <v>128</v>
      </c>
      <c r="D131" s="4">
        <f>[1]节奏总纲!P131</f>
        <v>7130.5502145218443</v>
      </c>
      <c r="E131" s="4">
        <f>[1]节奏总纲!Q131</f>
        <v>6036.010756592741</v>
      </c>
      <c r="F131" s="4">
        <f>[1]节奏总纲!R131</f>
        <v>4805.9908445877236</v>
      </c>
      <c r="G131" s="4">
        <f>[1]节奏总纲!S131</f>
        <v>3419.0988278632244</v>
      </c>
      <c r="H131" s="4">
        <f>[1]节奏总纲!T131</f>
        <v>1838.9689003251838</v>
      </c>
      <c r="J131" s="4">
        <v>128</v>
      </c>
      <c r="K131" s="4">
        <f>[1]节奏总纲!W131</f>
        <v>477.57858357157329</v>
      </c>
      <c r="L131" s="4">
        <f>[1]节奏总纲!X131</f>
        <v>377.65838446953512</v>
      </c>
      <c r="M131" s="4">
        <f>[1]节奏总纲!Y131</f>
        <v>297.2719702927252</v>
      </c>
      <c r="N131" s="4">
        <f>[1]节奏总纲!Z131</f>
        <v>215.69298756066883</v>
      </c>
      <c r="O131" s="4">
        <f>[1]节奏总纲!AA131</f>
        <v>119.17573372453876</v>
      </c>
      <c r="Q131" s="4">
        <v>128</v>
      </c>
      <c r="R131" s="4">
        <f>[1]节奏总纲!AD131</f>
        <v>70.108849423225877</v>
      </c>
      <c r="S131" s="4">
        <f>[1]节奏总纲!AE131</f>
        <v>72.160540850040434</v>
      </c>
      <c r="T131" s="4">
        <f>[1]节奏总纲!AF131</f>
        <v>75.067682921736733</v>
      </c>
      <c r="U131" s="4">
        <f>[1]节奏总纲!AG131</f>
        <v>79.577107263351294</v>
      </c>
      <c r="V131" s="4">
        <f>[1]节奏总纲!AH131</f>
        <v>88.6475303222837</v>
      </c>
    </row>
    <row r="132" spans="2:22" x14ac:dyDescent="0.15">
      <c r="B132" s="4">
        <f>[1]节奏总纲!N132</f>
        <v>139</v>
      </c>
      <c r="C132" s="4">
        <v>129</v>
      </c>
      <c r="D132" s="4">
        <f>[1]节奏总纲!P132</f>
        <v>7642.4062666695281</v>
      </c>
      <c r="E132" s="4">
        <f>[1]节奏总纲!Q132</f>
        <v>6469.2969047357556</v>
      </c>
      <c r="F132" s="4">
        <f>[1]节奏总纲!R132</f>
        <v>5159.388470628599</v>
      </c>
      <c r="G132" s="4">
        <f>[1]节奏总纲!S132</f>
        <v>3676.7616548947103</v>
      </c>
      <c r="H132" s="4">
        <f>[1]节奏总纲!T132</f>
        <v>1975.5620199340731</v>
      </c>
      <c r="J132" s="4">
        <v>129</v>
      </c>
      <c r="K132" s="4">
        <f>[1]节奏总纲!W132</f>
        <v>511.85605214768384</v>
      </c>
      <c r="L132" s="4">
        <f>[1]节奏总纲!X132</f>
        <v>433.28614814301454</v>
      </c>
      <c r="M132" s="4">
        <f>[1]节奏总纲!Y132</f>
        <v>353.39762604087537</v>
      </c>
      <c r="N132" s="4">
        <f>[1]节奏总纲!Z132</f>
        <v>257.6628270314859</v>
      </c>
      <c r="O132" s="4">
        <f>[1]节奏总纲!AA132</f>
        <v>136.59311960888931</v>
      </c>
      <c r="Q132" s="4">
        <v>129</v>
      </c>
      <c r="R132" s="4">
        <f>[1]节奏总纲!AD132</f>
        <v>70.217698846451768</v>
      </c>
      <c r="S132" s="4">
        <f>[1]节奏总纲!AE132</f>
        <v>72.273736648140314</v>
      </c>
      <c r="T132" s="4">
        <f>[1]节奏总纲!AF132</f>
        <v>75.177145912126889</v>
      </c>
      <c r="U132" s="4">
        <f>[1]节奏总纲!AG132</f>
        <v>79.69523372610233</v>
      </c>
      <c r="V132" s="4">
        <f>[1]节奏总纲!AH132</f>
        <v>88.782095026222549</v>
      </c>
    </row>
    <row r="133" spans="2:22" x14ac:dyDescent="0.15">
      <c r="B133" s="4">
        <f>[1]节奏总纲!N133</f>
        <v>140</v>
      </c>
      <c r="C133" s="4">
        <v>130</v>
      </c>
      <c r="D133" s="4">
        <f>[1]节奏总纲!P133</f>
        <v>8191</v>
      </c>
      <c r="E133" s="4">
        <f>[1]节奏总纲!Q133</f>
        <v>6941.8725000000004</v>
      </c>
      <c r="F133" s="4">
        <f>[1]节奏总纲!R133</f>
        <v>5542.0306</v>
      </c>
      <c r="G133" s="4">
        <f>[1]节奏总纲!S133</f>
        <v>3951.3384000000001</v>
      </c>
      <c r="H133" s="4">
        <f>[1]节奏总纲!T133</f>
        <v>2124.7454000000002</v>
      </c>
      <c r="J133" s="4">
        <v>130</v>
      </c>
      <c r="K133" s="4">
        <f>[1]节奏总纲!W133</f>
        <v>548.59373333047188</v>
      </c>
      <c r="L133" s="4">
        <f>[1]节奏总纲!X133</f>
        <v>472.57559526424484</v>
      </c>
      <c r="M133" s="4">
        <f>[1]节奏总纲!Y133</f>
        <v>382.6421293714011</v>
      </c>
      <c r="N133" s="4">
        <f>[1]节奏总纲!Z133</f>
        <v>274.57674510528977</v>
      </c>
      <c r="O133" s="4">
        <f>[1]节奏总纲!AA133</f>
        <v>149.18338006592717</v>
      </c>
      <c r="Q133" s="4">
        <v>130</v>
      </c>
      <c r="R133" s="4">
        <f>[1]节奏总纲!AD133</f>
        <v>70.326548269677644</v>
      </c>
      <c r="S133" s="4">
        <f>[1]节奏总纲!AE133</f>
        <v>72.386932446240195</v>
      </c>
      <c r="T133" s="4">
        <f>[1]节奏总纲!AF133</f>
        <v>75.286608902517045</v>
      </c>
      <c r="U133" s="4">
        <f>[1]节奏总纲!AG133</f>
        <v>79.813360188853366</v>
      </c>
      <c r="V133" s="4">
        <f>[1]节奏总纲!AH133</f>
        <v>88.916659730161399</v>
      </c>
    </row>
    <row r="134" spans="2:22" x14ac:dyDescent="0.15">
      <c r="B134" s="4">
        <f>[1]节奏总纲!N134</f>
        <v>141</v>
      </c>
      <c r="C134" s="4">
        <v>131</v>
      </c>
      <c r="D134" s="4">
        <f>[1]节奏总纲!P134</f>
        <v>8778.9682050973151</v>
      </c>
      <c r="E134" s="4">
        <f>[1]节奏总纲!Q134</f>
        <v>7443.6871411020138</v>
      </c>
      <c r="F134" s="4">
        <f>[1]节奏总纲!R134</f>
        <v>5945.117268491902</v>
      </c>
      <c r="G134" s="4">
        <f>[1]节奏总纲!S134</f>
        <v>4244.6311271645518</v>
      </c>
      <c r="H134" s="4">
        <f>[1]节奏总纲!T134</f>
        <v>2275.5085587612239</v>
      </c>
      <c r="J134" s="4">
        <v>131</v>
      </c>
      <c r="K134" s="4">
        <f>[1]节奏总纲!W134</f>
        <v>587.96820509731515</v>
      </c>
      <c r="L134" s="4">
        <f>[1]节奏总纲!X134</f>
        <v>501.81464110201341</v>
      </c>
      <c r="M134" s="4">
        <f>[1]节奏总纲!Y134</f>
        <v>403.08666849190195</v>
      </c>
      <c r="N134" s="4">
        <f>[1]节奏总纲!Z134</f>
        <v>293.29272716455171</v>
      </c>
      <c r="O134" s="4">
        <f>[1]节奏总纲!AA134</f>
        <v>150.76315876122362</v>
      </c>
      <c r="Q134" s="4">
        <v>131</v>
      </c>
      <c r="R134" s="4">
        <f>[1]节奏总纲!AD134</f>
        <v>70.435397692903535</v>
      </c>
      <c r="S134" s="4">
        <f>[1]节奏总纲!AE134</f>
        <v>72.50012824434009</v>
      </c>
      <c r="T134" s="4">
        <f>[1]节奏总纲!AF134</f>
        <v>75.396071892907202</v>
      </c>
      <c r="U134" s="4">
        <f>[1]节奏总纲!AG134</f>
        <v>79.931486651604402</v>
      </c>
      <c r="V134" s="4">
        <f>[1]节奏总纲!AH134</f>
        <v>89.048420729369383</v>
      </c>
    </row>
    <row r="135" spans="2:22" x14ac:dyDescent="0.15">
      <c r="B135" s="4">
        <f>[1]节奏总纲!N135</f>
        <v>142</v>
      </c>
      <c r="C135" s="4">
        <v>132</v>
      </c>
      <c r="D135" s="4">
        <f>[1]节奏总纲!P135</f>
        <v>9409.1369241357042</v>
      </c>
      <c r="E135" s="4">
        <f>[1]节奏总纲!Q135</f>
        <v>7983.6526801291457</v>
      </c>
      <c r="F135" s="4">
        <f>[1]节奏总纲!R135</f>
        <v>6385.9812304109018</v>
      </c>
      <c r="G135" s="4">
        <f>[1]节奏总纲!S135</f>
        <v>4544.6131343575453</v>
      </c>
      <c r="H135" s="4">
        <f>[1]节奏总纲!T135</f>
        <v>2431.3209811966663</v>
      </c>
      <c r="J135" s="4">
        <v>132</v>
      </c>
      <c r="K135" s="4">
        <f>[1]节奏总纲!W135</f>
        <v>630.1687190383891</v>
      </c>
      <c r="L135" s="4">
        <f>[1]节奏总纲!X135</f>
        <v>539.96553902713185</v>
      </c>
      <c r="M135" s="4">
        <f>[1]节奏总纲!Y135</f>
        <v>440.86396191899985</v>
      </c>
      <c r="N135" s="4">
        <f>[1]节奏总纲!Z135</f>
        <v>299.98200719299348</v>
      </c>
      <c r="O135" s="4">
        <f>[1]节奏总纲!AA135</f>
        <v>155.81242243544239</v>
      </c>
      <c r="Q135" s="4">
        <v>132</v>
      </c>
      <c r="R135" s="4">
        <f>[1]节奏总纲!AD135</f>
        <v>70.544247116129412</v>
      </c>
      <c r="S135" s="4">
        <f>[1]节奏总纲!AE135</f>
        <v>72.61332404243997</v>
      </c>
      <c r="T135" s="4">
        <f>[1]节奏总纲!AF135</f>
        <v>75.505534883297358</v>
      </c>
      <c r="U135" s="4">
        <f>[1]节奏总纲!AG135</f>
        <v>80.045750258986601</v>
      </c>
      <c r="V135" s="4">
        <f>[1]节奏总纲!AH135</f>
        <v>89.175620204122851</v>
      </c>
    </row>
    <row r="136" spans="2:22" x14ac:dyDescent="0.15">
      <c r="B136" s="4">
        <f>[1]节奏总纲!N136</f>
        <v>143</v>
      </c>
      <c r="C136" s="4">
        <v>133</v>
      </c>
      <c r="D136" s="4">
        <f>[1]节奏总纲!P136</f>
        <v>10084.535034121556</v>
      </c>
      <c r="E136" s="4">
        <f>[1]节奏总纲!Q136</f>
        <v>8562.7786974726132</v>
      </c>
      <c r="F136" s="4">
        <f>[1]节奏总纲!R136</f>
        <v>6827.2302181002942</v>
      </c>
      <c r="G136" s="4">
        <f>[1]节奏总纲!S136</f>
        <v>4847.6359909022322</v>
      </c>
      <c r="H136" s="4">
        <f>[1]节奏总纲!T136</f>
        <v>2595.759317782889</v>
      </c>
      <c r="J136" s="4">
        <v>133</v>
      </c>
      <c r="K136" s="4">
        <f>[1]节奏总纲!W136</f>
        <v>675.39810998585199</v>
      </c>
      <c r="L136" s="4">
        <f>[1]节奏总纲!X136</f>
        <v>579.12601734346754</v>
      </c>
      <c r="M136" s="4">
        <f>[1]节奏总纲!Y136</f>
        <v>441.24898768939238</v>
      </c>
      <c r="N136" s="4">
        <f>[1]节奏总纲!Z136</f>
        <v>303.02285654468687</v>
      </c>
      <c r="O136" s="4">
        <f>[1]节奏总纲!AA136</f>
        <v>164.4383365862227</v>
      </c>
      <c r="Q136" s="4">
        <v>133</v>
      </c>
      <c r="R136" s="4">
        <f>[1]节奏总纲!AD136</f>
        <v>70.653096539355303</v>
      </c>
      <c r="S136" s="4">
        <f>[1]节奏总纲!AE136</f>
        <v>72.726519840539851</v>
      </c>
      <c r="T136" s="4">
        <f>[1]节奏总纲!AF136</f>
        <v>75.614997873687514</v>
      </c>
      <c r="U136" s="4">
        <f>[1]节奏总纲!AG136</f>
        <v>80.154679447049915</v>
      </c>
      <c r="V136" s="4">
        <f>[1]节奏总纲!AH136</f>
        <v>89.302819678876304</v>
      </c>
    </row>
    <row r="137" spans="2:22" x14ac:dyDescent="0.15">
      <c r="B137" s="4">
        <f>[1]节奏总纲!N137</f>
        <v>144</v>
      </c>
      <c r="C137" s="4">
        <v>134</v>
      </c>
      <c r="D137" s="4">
        <f>[1]节奏总纲!P137</f>
        <v>10808.408805051544</v>
      </c>
      <c r="E137" s="4">
        <f>[1]节奏总纲!Q137</f>
        <v>9151.4797352371424</v>
      </c>
      <c r="F137" s="4">
        <f>[1]节奏总纲!R137</f>
        <v>7283.7866937242361</v>
      </c>
      <c r="G137" s="4">
        <f>[1]节奏总纲!S137</f>
        <v>5175.0661358586794</v>
      </c>
      <c r="H137" s="4">
        <f>[1]节奏总纲!T137</f>
        <v>2775.5993811372364</v>
      </c>
      <c r="J137" s="4">
        <v>134</v>
      </c>
      <c r="K137" s="4">
        <f>[1]节奏总纲!W137</f>
        <v>723.87377092998759</v>
      </c>
      <c r="L137" s="4">
        <f>[1]节奏总纲!X137</f>
        <v>588.70103776452925</v>
      </c>
      <c r="M137" s="4">
        <f>[1]节奏总纲!Y137</f>
        <v>456.55647562394188</v>
      </c>
      <c r="N137" s="4">
        <f>[1]节奏总纲!Z137</f>
        <v>327.43014495644729</v>
      </c>
      <c r="O137" s="4">
        <f>[1]节奏总纲!AA137</f>
        <v>179.84006335434742</v>
      </c>
      <c r="Q137" s="4">
        <v>134</v>
      </c>
      <c r="R137" s="4">
        <f>[1]节奏总纲!AD137</f>
        <v>70.76194596258118</v>
      </c>
      <c r="S137" s="4">
        <f>[1]节奏总纲!AE137</f>
        <v>72.839715638639731</v>
      </c>
      <c r="T137" s="4">
        <f>[1]节奏总纲!AF137</f>
        <v>75.72446086407767</v>
      </c>
      <c r="U137" s="4">
        <f>[1]节奏总纲!AG137</f>
        <v>80.263608635113243</v>
      </c>
      <c r="V137" s="4">
        <f>[1]节奏总纲!AH137</f>
        <v>89.430019153629758</v>
      </c>
    </row>
    <row r="138" spans="2:22" x14ac:dyDescent="0.15">
      <c r="B138" s="4">
        <f>[1]节奏总纲!N138</f>
        <v>145</v>
      </c>
      <c r="C138" s="4">
        <v>135</v>
      </c>
      <c r="D138" s="4">
        <f>[1]节奏总纲!P138</f>
        <v>11584.237502960397</v>
      </c>
      <c r="E138" s="4">
        <f>[1]节奏总纲!Q138</f>
        <v>9796.789656253608</v>
      </c>
      <c r="F138" s="4">
        <f>[1]节奏总纲!R138</f>
        <v>7796.1918394923478</v>
      </c>
      <c r="G138" s="4">
        <f>[1]节奏总纲!S138</f>
        <v>5548.8497639180305</v>
      </c>
      <c r="H138" s="4">
        <f>[1]节奏总纲!T138</f>
        <v>2979.465885761414</v>
      </c>
      <c r="J138" s="4">
        <v>135</v>
      </c>
      <c r="K138" s="4">
        <f>[1]节奏总纲!W138</f>
        <v>775.82869790885343</v>
      </c>
      <c r="L138" s="4">
        <f>[1]节奏总纲!X138</f>
        <v>645.30992101646552</v>
      </c>
      <c r="M138" s="4">
        <f>[1]节奏总纲!Y138</f>
        <v>512.40514576811165</v>
      </c>
      <c r="N138" s="4">
        <f>[1]节奏总纲!Z138</f>
        <v>373.78362805935103</v>
      </c>
      <c r="O138" s="4">
        <f>[1]节奏总纲!AA138</f>
        <v>203.86650462417765</v>
      </c>
      <c r="Q138" s="4">
        <v>135</v>
      </c>
      <c r="R138" s="4">
        <f>[1]节奏总纲!AD138</f>
        <v>70.870795385807057</v>
      </c>
      <c r="S138" s="4">
        <f>[1]节奏总纲!AE138</f>
        <v>72.952911436739612</v>
      </c>
      <c r="T138" s="4">
        <f>[1]节奏总纲!AF138</f>
        <v>75.833923854467812</v>
      </c>
      <c r="U138" s="4">
        <f>[1]节奏总纲!AG138</f>
        <v>80.372537823176572</v>
      </c>
      <c r="V138" s="4">
        <f>[1]节奏总纲!AH138</f>
        <v>89.557218628383211</v>
      </c>
    </row>
    <row r="139" spans="2:22" x14ac:dyDescent="0.15">
      <c r="B139" s="4">
        <f>[1]节奏总纲!N139</f>
        <v>146</v>
      </c>
      <c r="C139" s="4">
        <v>136</v>
      </c>
      <c r="D139" s="4">
        <f>[1]节奏总纲!P139</f>
        <v>12415.750112853173</v>
      </c>
      <c r="E139" s="4">
        <f>[1]节奏总纲!Q139</f>
        <v>10507.449320507641</v>
      </c>
      <c r="F139" s="4">
        <f>[1]节奏总纲!R139</f>
        <v>8384.3560512097483</v>
      </c>
      <c r="G139" s="4">
        <f>[1]节奏总纲!S139</f>
        <v>5967.009504237235</v>
      </c>
      <c r="H139" s="4">
        <f>[1]节奏总纲!T139</f>
        <v>3204.5051041274041</v>
      </c>
      <c r="J139" s="4">
        <v>136</v>
      </c>
      <c r="K139" s="4">
        <f>[1]节奏总纲!W139</f>
        <v>831.5126098927758</v>
      </c>
      <c r="L139" s="4">
        <f>[1]节奏总纲!X139</f>
        <v>710.65966425403349</v>
      </c>
      <c r="M139" s="4">
        <f>[1]节奏总纲!Y139</f>
        <v>588.16421171740058</v>
      </c>
      <c r="N139" s="4">
        <f>[1]节奏总纲!Z139</f>
        <v>418.1597403192045</v>
      </c>
      <c r="O139" s="4">
        <f>[1]节奏总纲!AA139</f>
        <v>225.03921836599011</v>
      </c>
      <c r="Q139" s="4">
        <v>136</v>
      </c>
      <c r="R139" s="4">
        <f>[1]节奏总纲!AD139</f>
        <v>70.979644809032948</v>
      </c>
      <c r="S139" s="4">
        <f>[1]节奏总纲!AE139</f>
        <v>73.059911975288244</v>
      </c>
      <c r="T139" s="4">
        <f>[1]节奏总纲!AF139</f>
        <v>75.943386844857969</v>
      </c>
      <c r="U139" s="4">
        <f>[1]节奏总纲!AG139</f>
        <v>80.4814670112399</v>
      </c>
      <c r="V139" s="4">
        <f>[1]节奏总纲!AH139</f>
        <v>89.684418103136665</v>
      </c>
    </row>
    <row r="140" spans="2:22" x14ac:dyDescent="0.15">
      <c r="B140" s="4">
        <f>[1]节奏总纲!N140</f>
        <v>147</v>
      </c>
      <c r="C140" s="4">
        <v>137</v>
      </c>
      <c r="D140" s="4">
        <f>[1]节奏总纲!P140</f>
        <v>13306.943261900544</v>
      </c>
      <c r="E140" s="4">
        <f>[1]节奏总纲!Q140</f>
        <v>11274.973025808331</v>
      </c>
      <c r="F140" s="4">
        <f>[1]节奏总纲!R140</f>
        <v>8995.4936450447676</v>
      </c>
      <c r="G140" s="4">
        <f>[1]节奏总纲!S140</f>
        <v>6407.293180605112</v>
      </c>
      <c r="H140" s="4">
        <f>[1]节奏总纲!T140</f>
        <v>3438.5141388751008</v>
      </c>
      <c r="J140" s="4">
        <v>137</v>
      </c>
      <c r="K140" s="4">
        <f>[1]节奏总纲!W140</f>
        <v>891.19314904737075</v>
      </c>
      <c r="L140" s="4">
        <f>[1]节奏总纲!X140</f>
        <v>767.52370530068947</v>
      </c>
      <c r="M140" s="4">
        <f>[1]节奏总纲!Y140</f>
        <v>611.13759383501929</v>
      </c>
      <c r="N140" s="4">
        <f>[1]节奏总纲!Z140</f>
        <v>440.28367636787698</v>
      </c>
      <c r="O140" s="4">
        <f>[1]节奏总纲!AA140</f>
        <v>234.00903474769666</v>
      </c>
      <c r="Q140" s="4">
        <v>137</v>
      </c>
      <c r="R140" s="4">
        <f>[1]节奏总纲!AD140</f>
        <v>71.082568038258202</v>
      </c>
      <c r="S140" s="4">
        <f>[1]节奏总纲!AE140</f>
        <v>73.162499594857536</v>
      </c>
      <c r="T140" s="4">
        <f>[1]节奏总纲!AF140</f>
        <v>76.048210495050611</v>
      </c>
      <c r="U140" s="4">
        <f>[1]节奏总纲!AG140</f>
        <v>80.590396199303228</v>
      </c>
      <c r="V140" s="4">
        <f>[1]节奏总纲!AH140</f>
        <v>89.811617577890132</v>
      </c>
    </row>
    <row r="141" spans="2:22" x14ac:dyDescent="0.15">
      <c r="B141" s="4">
        <f>[1]节奏总纲!N141</f>
        <v>148</v>
      </c>
      <c r="C141" s="4">
        <v>138</v>
      </c>
      <c r="D141" s="4">
        <f>[1]节奏总纲!P141</f>
        <v>14262.10042904369</v>
      </c>
      <c r="E141" s="4">
        <f>[1]节奏总纲!Q141</f>
        <v>12084.27769352872</v>
      </c>
      <c r="F141" s="4">
        <f>[1]节奏总纲!R141</f>
        <v>9648.3109402480568</v>
      </c>
      <c r="G141" s="4">
        <f>[1]节奏总纲!S141</f>
        <v>6871.4799867132497</v>
      </c>
      <c r="H141" s="4">
        <f>[1]节奏总纲!T141</f>
        <v>3671.064650435846</v>
      </c>
      <c r="J141" s="4">
        <v>138</v>
      </c>
      <c r="K141" s="4">
        <f>[1]节奏总纲!W141</f>
        <v>955.15716714314658</v>
      </c>
      <c r="L141" s="4">
        <f>[1]节奏总纲!X141</f>
        <v>809.30466772038926</v>
      </c>
      <c r="M141" s="4">
        <f>[1]节奏总纲!Y141</f>
        <v>652.81729520328918</v>
      </c>
      <c r="N141" s="4">
        <f>[1]节奏总纲!Z141</f>
        <v>464.18680610813772</v>
      </c>
      <c r="O141" s="4">
        <f>[1]节奏总纲!AA141</f>
        <v>232.55051156074524</v>
      </c>
      <c r="Q141" s="4">
        <v>138</v>
      </c>
      <c r="R141" s="4">
        <f>[1]节奏总纲!AD141</f>
        <v>71.184128141237707</v>
      </c>
      <c r="S141" s="4">
        <f>[1]节奏总纲!AE141</f>
        <v>73.265087214426828</v>
      </c>
      <c r="T141" s="4">
        <f>[1]节奏总纲!AF141</f>
        <v>76.148064447889894</v>
      </c>
      <c r="U141" s="4">
        <f>[1]节奏总纲!AG141</f>
        <v>80.699325387366557</v>
      </c>
      <c r="V141" s="4">
        <f>[1]节奏总纲!AH141</f>
        <v>89.938817052643586</v>
      </c>
    </row>
    <row r="142" spans="2:22" x14ac:dyDescent="0.15">
      <c r="B142" s="4">
        <f>[1]节奏总纲!N142</f>
        <v>149</v>
      </c>
      <c r="C142" s="4">
        <v>139</v>
      </c>
      <c r="D142" s="4">
        <f>[1]节奏总纲!P142</f>
        <v>15285.812533339058</v>
      </c>
      <c r="E142" s="4">
        <f>[1]节奏总纲!Q142</f>
        <v>12957.783284511519</v>
      </c>
      <c r="F142" s="4">
        <f>[1]节奏总纲!R142</f>
        <v>10342.380760057207</v>
      </c>
      <c r="G142" s="4">
        <f>[1]节奏总纲!S142</f>
        <v>7335.6614347494142</v>
      </c>
      <c r="H142" s="4">
        <f>[1]节奏总纲!T142</f>
        <v>3920.8109148014687</v>
      </c>
      <c r="J142" s="4">
        <v>139</v>
      </c>
      <c r="K142" s="4">
        <f>[1]节奏总纲!W142</f>
        <v>1023.7121042953677</v>
      </c>
      <c r="L142" s="4">
        <f>[1]节奏总纲!X142</f>
        <v>873.50559098279882</v>
      </c>
      <c r="M142" s="4">
        <f>[1]节奏总纲!Y142</f>
        <v>694.06981980915043</v>
      </c>
      <c r="N142" s="4">
        <f>[1]节奏总纲!Z142</f>
        <v>464.18144803616451</v>
      </c>
      <c r="O142" s="4">
        <f>[1]节奏总纲!AA142</f>
        <v>249.74626436562266</v>
      </c>
      <c r="Q142" s="4">
        <v>139</v>
      </c>
      <c r="R142" s="4">
        <f>[1]节奏总纲!AD142</f>
        <v>71.285688244217212</v>
      </c>
      <c r="S142" s="4">
        <f>[1]节奏总纲!AE142</f>
        <v>73.367674833996119</v>
      </c>
      <c r="T142" s="4">
        <f>[1]节奏总纲!AF142</f>
        <v>76.247918400729162</v>
      </c>
      <c r="U142" s="4">
        <f>[1]节奏总纲!AG142</f>
        <v>80.808254575429885</v>
      </c>
      <c r="V142" s="4">
        <f>[1]节奏总纲!AH142</f>
        <v>90.055148444912135</v>
      </c>
    </row>
    <row r="143" spans="2:22" x14ac:dyDescent="0.15">
      <c r="B143" s="4">
        <f>[1]节奏总纲!N143</f>
        <v>150</v>
      </c>
      <c r="C143" s="4">
        <v>140</v>
      </c>
      <c r="D143" s="4">
        <f>[1]节奏总纲!P143</f>
        <v>16383</v>
      </c>
      <c r="E143" s="4">
        <f>[1]节奏总纲!Q143</f>
        <v>13881.315900000001</v>
      </c>
      <c r="F143" s="4">
        <f>[1]节奏总纲!R143</f>
        <v>11037.2271</v>
      </c>
      <c r="G143" s="4">
        <f>[1]节奏总纲!S143</f>
        <v>7827.7974000000004</v>
      </c>
      <c r="H143" s="4">
        <f>[1]节奏总纲!T143</f>
        <v>4192.4097000000002</v>
      </c>
      <c r="J143" s="4">
        <v>140</v>
      </c>
      <c r="K143" s="4">
        <f>[1]节奏总纲!W143</f>
        <v>1097.1874666609419</v>
      </c>
      <c r="L143" s="4">
        <f>[1]节奏总纲!X143</f>
        <v>923.53261548848241</v>
      </c>
      <c r="M143" s="4">
        <f>[1]节奏总纲!Y143</f>
        <v>694.84633994279284</v>
      </c>
      <c r="N143" s="4">
        <f>[1]节奏总纲!Z143</f>
        <v>492.1359652505862</v>
      </c>
      <c r="O143" s="4">
        <f>[1]节奏总纲!AA143</f>
        <v>271.59878519853146</v>
      </c>
      <c r="Q143" s="4">
        <v>140</v>
      </c>
      <c r="R143" s="4">
        <f>[1]节奏总纲!AD143</f>
        <v>71.387248347196717</v>
      </c>
      <c r="S143" s="4">
        <f>[1]节奏总纲!AE143</f>
        <v>73.470262453565411</v>
      </c>
      <c r="T143" s="4">
        <f>[1]节奏总纲!AF143</f>
        <v>76.347772353568445</v>
      </c>
      <c r="U143" s="4">
        <f>[1]节奏总纲!AG143</f>
        <v>80.917183763493213</v>
      </c>
      <c r="V143" s="4">
        <f>[1]节奏总纲!AH143</f>
        <v>90.16140749098561</v>
      </c>
    </row>
    <row r="144" spans="2:22" x14ac:dyDescent="0.15">
      <c r="B144" s="4">
        <f>[1]节奏总纲!N144</f>
        <v>151</v>
      </c>
      <c r="C144" s="4">
        <v>141</v>
      </c>
      <c r="D144" s="4">
        <f>[1]节奏总纲!P144</f>
        <v>17558.936410194601</v>
      </c>
      <c r="E144" s="4">
        <f>[1]节奏总纲!Q144</f>
        <v>14839.057160255457</v>
      </c>
      <c r="F144" s="4">
        <f>[1]节奏总纲!R144</f>
        <v>11789.069905804656</v>
      </c>
      <c r="G144" s="4">
        <f>[1]节奏总纲!S144</f>
        <v>8380.8803485858825</v>
      </c>
      <c r="H144" s="4">
        <f>[1]节奏总纲!T144</f>
        <v>4489.820040086759</v>
      </c>
      <c r="J144" s="4">
        <v>141</v>
      </c>
      <c r="K144" s="4">
        <f>[1]节奏总纲!W144</f>
        <v>1175.9364101946012</v>
      </c>
      <c r="L144" s="4">
        <f>[1]节奏总纲!X144</f>
        <v>957.74126025545593</v>
      </c>
      <c r="M144" s="4">
        <f>[1]节奏总纲!Y144</f>
        <v>751.84280580465565</v>
      </c>
      <c r="N144" s="4">
        <f>[1]节奏总纲!Z144</f>
        <v>553.08294858588215</v>
      </c>
      <c r="O144" s="4">
        <f>[1]节奏总纲!AA144</f>
        <v>297.41034008675888</v>
      </c>
      <c r="Q144" s="4">
        <v>141</v>
      </c>
      <c r="R144" s="4">
        <f>[1]节奏总纲!AD144</f>
        <v>71.488808450176208</v>
      </c>
      <c r="S144" s="4">
        <f>[1]节奏总纲!AE144</f>
        <v>73.572850073134703</v>
      </c>
      <c r="T144" s="4">
        <f>[1]节奏总纲!AF144</f>
        <v>76.447626306407713</v>
      </c>
      <c r="U144" s="4">
        <f>[1]节奏总纲!AG144</f>
        <v>81.023848662825003</v>
      </c>
      <c r="V144" s="4">
        <f>[1]节奏总纲!AH144</f>
        <v>90.267666537059071</v>
      </c>
    </row>
    <row r="145" spans="2:22" x14ac:dyDescent="0.15">
      <c r="B145" s="4">
        <f>[1]节奏总纲!N145</f>
        <v>152</v>
      </c>
      <c r="C145" s="4">
        <v>142</v>
      </c>
      <c r="D145" s="4">
        <f>[1]节奏总纲!P145</f>
        <v>18819.273848271412</v>
      </c>
      <c r="E145" s="4">
        <f>[1]节奏总纲!Q145</f>
        <v>15904.16832917417</v>
      </c>
      <c r="F145" s="4">
        <f>[1]节奏总纲!R145</f>
        <v>12667.253227271489</v>
      </c>
      <c r="G145" s="4">
        <f>[1]节奏总纲!S145</f>
        <v>9003.140609013044</v>
      </c>
      <c r="H145" s="4">
        <f>[1]节奏总纲!T145</f>
        <v>4823.3798873119622</v>
      </c>
      <c r="J145" s="4">
        <v>142</v>
      </c>
      <c r="K145" s="4">
        <f>[1]节奏总纲!W145</f>
        <v>1260.3374380768109</v>
      </c>
      <c r="L145" s="4">
        <f>[1]节奏总纲!X145</f>
        <v>1065.1111689187128</v>
      </c>
      <c r="M145" s="4">
        <f>[1]节奏总纲!Y145</f>
        <v>878.18332146683315</v>
      </c>
      <c r="N145" s="4">
        <f>[1]节奏总纲!Z145</f>
        <v>622.26026042716148</v>
      </c>
      <c r="O145" s="4">
        <f>[1]节奏总纲!AA145</f>
        <v>333.55984722520316</v>
      </c>
      <c r="Q145" s="4">
        <v>142</v>
      </c>
      <c r="R145" s="4">
        <f>[1]节奏总纲!AD145</f>
        <v>71.590368553155713</v>
      </c>
      <c r="S145" s="4">
        <f>[1]节奏总纲!AE145</f>
        <v>73.675437692703994</v>
      </c>
      <c r="T145" s="4">
        <f>[1]节奏总纲!AF145</f>
        <v>76.547480259246996</v>
      </c>
      <c r="U145" s="4">
        <f>[1]节奏总纲!AG145</f>
        <v>81.123332456233015</v>
      </c>
      <c r="V145" s="4">
        <f>[1]节奏总纲!AH145</f>
        <v>90.373925583132547</v>
      </c>
    </row>
    <row r="146" spans="2:22" x14ac:dyDescent="0.15">
      <c r="B146" s="4">
        <f>[1]节奏总纲!N146</f>
        <v>153</v>
      </c>
      <c r="C146" s="4">
        <v>143</v>
      </c>
      <c r="D146" s="4">
        <f>[1]节奏总纲!P146</f>
        <v>20170.070068243116</v>
      </c>
      <c r="E146" s="4">
        <f>[1]节奏总纲!Q146</f>
        <v>17065.896284740498</v>
      </c>
      <c r="F146" s="4">
        <f>[1]节奏总纲!R146</f>
        <v>13594.62722599586</v>
      </c>
      <c r="G146" s="4">
        <f>[1]节奏总纲!S146</f>
        <v>9669.5315907157492</v>
      </c>
      <c r="H146" s="4">
        <f>[1]节奏总纲!T146</f>
        <v>5185.7250145453054</v>
      </c>
      <c r="J146" s="4">
        <v>143</v>
      </c>
      <c r="K146" s="4">
        <f>[1]节奏总纲!W146</f>
        <v>1350.796219971704</v>
      </c>
      <c r="L146" s="4">
        <f>[1]节奏总纲!X146</f>
        <v>1161.7279555663281</v>
      </c>
      <c r="M146" s="4">
        <f>[1]节奏总纲!Y146</f>
        <v>927.37399872437163</v>
      </c>
      <c r="N146" s="4">
        <f>[1]节奏总纲!Z146</f>
        <v>666.39098170270518</v>
      </c>
      <c r="O146" s="4">
        <f>[1]节奏总纲!AA146</f>
        <v>362.34512723334319</v>
      </c>
      <c r="Q146" s="4">
        <v>143</v>
      </c>
      <c r="R146" s="4">
        <f>[1]节奏总纲!AD146</f>
        <v>71.691928656135218</v>
      </c>
      <c r="S146" s="4">
        <f>[1]节奏总纲!AE146</f>
        <v>73.778025312273286</v>
      </c>
      <c r="T146" s="4">
        <f>[1]节奏总纲!AF146</f>
        <v>76.647334212086264</v>
      </c>
      <c r="U146" s="4">
        <f>[1]节奏总纲!AG146</f>
        <v>81.222816249641028</v>
      </c>
      <c r="V146" s="4">
        <f>[1]节奏总纲!AH146</f>
        <v>90.480184629206022</v>
      </c>
    </row>
    <row r="147" spans="2:22" x14ac:dyDescent="0.15">
      <c r="B147" s="4">
        <f>[1]节奏总纲!N147</f>
        <v>154</v>
      </c>
      <c r="C147" s="4">
        <v>144</v>
      </c>
      <c r="D147" s="4">
        <f>[1]节奏总纲!P147</f>
        <v>21617.817610103088</v>
      </c>
      <c r="E147" s="4">
        <f>[1]节奏总纲!Q147</f>
        <v>18290.835479908223</v>
      </c>
      <c r="F147" s="4">
        <f>[1]节奏总纲!R147</f>
        <v>14585.541541536553</v>
      </c>
      <c r="G147" s="4">
        <f>[1]节奏总纲!S147</f>
        <v>10380.876016371503</v>
      </c>
      <c r="H147" s="4">
        <f>[1]节奏总纲!T147</f>
        <v>5547.1319987524521</v>
      </c>
      <c r="J147" s="4">
        <v>144</v>
      </c>
      <c r="K147" s="4">
        <f>[1]节奏总纲!W147</f>
        <v>1447.7475418599715</v>
      </c>
      <c r="L147" s="4">
        <f>[1]节奏总纲!X147</f>
        <v>1224.9391951677244</v>
      </c>
      <c r="M147" s="4">
        <f>[1]节奏总纲!Y147</f>
        <v>990.91431554069277</v>
      </c>
      <c r="N147" s="4">
        <f>[1]节奏总纲!Z147</f>
        <v>711.34442565575409</v>
      </c>
      <c r="O147" s="4">
        <f>[1]节奏总纲!AA147</f>
        <v>361.40698420714671</v>
      </c>
      <c r="Q147" s="4">
        <v>144</v>
      </c>
      <c r="R147" s="4">
        <f>[1]节奏总纲!AD147</f>
        <v>71.793488759114723</v>
      </c>
      <c r="S147" s="4">
        <f>[1]节奏总纲!AE147</f>
        <v>73.880612931842577</v>
      </c>
      <c r="T147" s="4">
        <f>[1]节奏总纲!AF147</f>
        <v>76.747188164925547</v>
      </c>
      <c r="U147" s="4">
        <f>[1]节奏总纲!AG147</f>
        <v>81.322300043049054</v>
      </c>
      <c r="V147" s="4">
        <f>[1]节奏总纲!AH147</f>
        <v>90.586443675279497</v>
      </c>
    </row>
    <row r="148" spans="2:22" x14ac:dyDescent="0.15">
      <c r="B148" s="4">
        <f>[1]节奏总纲!N148</f>
        <v>155</v>
      </c>
      <c r="C148" s="4">
        <v>145</v>
      </c>
      <c r="D148" s="4">
        <f>[1]节奏总纲!P148</f>
        <v>23169.475005920798</v>
      </c>
      <c r="E148" s="4">
        <f>[1]节奏总纲!Q148</f>
        <v>19631.496172516694</v>
      </c>
      <c r="F148" s="4">
        <f>[1]节奏总纲!R148</f>
        <v>15650.9803664995</v>
      </c>
      <c r="G148" s="4">
        <f>[1]节奏总纲!S148</f>
        <v>11105.129370337838</v>
      </c>
      <c r="H148" s="4">
        <f>[1]节奏总纲!T148</f>
        <v>5926.7517065145412</v>
      </c>
      <c r="J148" s="4">
        <v>145</v>
      </c>
      <c r="K148" s="4">
        <f>[1]节奏总纲!W148</f>
        <v>1551.6573958177105</v>
      </c>
      <c r="L148" s="4">
        <f>[1]节奏总纲!X148</f>
        <v>1340.6606926084714</v>
      </c>
      <c r="M148" s="4">
        <f>[1]节奏总纲!Y148</f>
        <v>1065.4388249629465</v>
      </c>
      <c r="N148" s="4">
        <f>[1]节奏总纲!Z148</f>
        <v>724.25335396633454</v>
      </c>
      <c r="O148" s="4">
        <f>[1]节奏总纲!AA148</f>
        <v>379.61970776208909</v>
      </c>
      <c r="Q148" s="4">
        <v>145</v>
      </c>
      <c r="R148" s="4">
        <f>[1]节奏总纲!AD148</f>
        <v>71.895048862094214</v>
      </c>
      <c r="S148" s="4">
        <f>[1]节奏总纲!AE148</f>
        <v>73.983200551411869</v>
      </c>
      <c r="T148" s="4">
        <f>[1]节奏总纲!AF148</f>
        <v>76.847042117764815</v>
      </c>
      <c r="U148" s="4">
        <f>[1]节奏总纲!AG148</f>
        <v>81.421783836457067</v>
      </c>
      <c r="V148" s="4">
        <f>[1]节奏总纲!AH148</f>
        <v>90.692702721352973</v>
      </c>
    </row>
    <row r="149" spans="2:22" x14ac:dyDescent="0.15">
      <c r="B149" s="4">
        <f>[1]节奏总纲!N149</f>
        <v>156</v>
      </c>
      <c r="C149" s="4">
        <v>146</v>
      </c>
      <c r="D149" s="4">
        <f>[1]节奏总纲!P149</f>
        <v>24832.50022570635</v>
      </c>
      <c r="E149" s="4">
        <f>[1]节奏总纲!Q149</f>
        <v>21035.61094119585</v>
      </c>
      <c r="F149" s="4">
        <f>[1]节奏总纲!R149</f>
        <v>16719.722401968087</v>
      </c>
      <c r="G149" s="4">
        <f>[1]节奏总纲!S149</f>
        <v>11847.5858576845</v>
      </c>
      <c r="H149" s="4">
        <f>[1]节奏总纲!T149</f>
        <v>6324.8378074874072</v>
      </c>
      <c r="J149" s="4">
        <v>146</v>
      </c>
      <c r="K149" s="4">
        <f>[1]节奏总纲!W149</f>
        <v>1663.0252197855516</v>
      </c>
      <c r="L149" s="4">
        <f>[1]节奏总纲!X149</f>
        <v>1404.1147686791555</v>
      </c>
      <c r="M149" s="4">
        <f>[1]节奏总纲!Y149</f>
        <v>1068.7420354685873</v>
      </c>
      <c r="N149" s="4">
        <f>[1]节奏总纲!Z149</f>
        <v>742.45648734666247</v>
      </c>
      <c r="O149" s="4">
        <f>[1]节奏总纲!AA149</f>
        <v>398.08610097286601</v>
      </c>
      <c r="Q149" s="4">
        <v>146</v>
      </c>
      <c r="R149" s="4">
        <f>[1]节奏总纲!AD149</f>
        <v>71.996608965073719</v>
      </c>
      <c r="S149" s="4">
        <f>[1]节奏总纲!AE149</f>
        <v>74.078973000522922</v>
      </c>
      <c r="T149" s="4">
        <f>[1]节奏总纲!AF149</f>
        <v>76.946896070604097</v>
      </c>
      <c r="U149" s="4">
        <f>[1]节奏总纲!AG149</f>
        <v>81.521267629865079</v>
      </c>
      <c r="V149" s="4">
        <f>[1]节奏总纲!AH149</f>
        <v>90.798961767426448</v>
      </c>
    </row>
    <row r="150" spans="2:22" x14ac:dyDescent="0.15">
      <c r="B150" s="4">
        <f>[1]节奏总纲!N150</f>
        <v>157</v>
      </c>
      <c r="C150" s="4">
        <v>147</v>
      </c>
      <c r="D150" s="4">
        <f>[1]节奏总纲!P150</f>
        <v>26614.886523801088</v>
      </c>
      <c r="E150" s="4">
        <f>[1]节奏总纲!Q150</f>
        <v>22470.948692045258</v>
      </c>
      <c r="F150" s="4">
        <f>[1]节奏总纲!R150</f>
        <v>17837.296948251489</v>
      </c>
      <c r="G150" s="4">
        <f>[1]节奏总纲!S150</f>
        <v>12631.425144195997</v>
      </c>
      <c r="H150" s="4">
        <f>[1]节奏总纲!T150</f>
        <v>6754.8581997407164</v>
      </c>
      <c r="J150" s="4">
        <v>147</v>
      </c>
      <c r="K150" s="4">
        <f>[1]节奏总纲!W150</f>
        <v>1782.3862980947379</v>
      </c>
      <c r="L150" s="4">
        <f>[1]节奏总纲!X150</f>
        <v>1435.3377508494086</v>
      </c>
      <c r="M150" s="4">
        <f>[1]节奏总纲!Y150</f>
        <v>1117.574546283402</v>
      </c>
      <c r="N150" s="4">
        <f>[1]节奏总纲!Z150</f>
        <v>783.83928651149654</v>
      </c>
      <c r="O150" s="4">
        <f>[1]节奏总纲!AA150</f>
        <v>430.02039225330918</v>
      </c>
      <c r="Q150" s="4">
        <v>147</v>
      </c>
      <c r="R150" s="4">
        <f>[1]节奏总纲!AD150</f>
        <v>72.091594979242075</v>
      </c>
      <c r="S150" s="4">
        <f>[1]节奏总纲!AE150</f>
        <v>74.173410870467364</v>
      </c>
      <c r="T150" s="4">
        <f>[1]节奏总纲!AF150</f>
        <v>77.043751281705866</v>
      </c>
      <c r="U150" s="4">
        <f>[1]节奏总纲!AG150</f>
        <v>81.620751423273092</v>
      </c>
      <c r="V150" s="4">
        <f>[1]节奏总纲!AH150</f>
        <v>90.905220813499923</v>
      </c>
    </row>
    <row r="151" spans="2:22" x14ac:dyDescent="0.15">
      <c r="B151" s="4">
        <f>[1]节奏总纲!N151</f>
        <v>158</v>
      </c>
      <c r="C151" s="4">
        <v>148</v>
      </c>
      <c r="D151" s="4">
        <f>[1]节奏总纲!P151</f>
        <v>28525.200858087381</v>
      </c>
      <c r="E151" s="4">
        <f>[1]节奏总纲!Q151</f>
        <v>24083.827084483179</v>
      </c>
      <c r="F151" s="4">
        <f>[1]节奏总纲!R151</f>
        <v>19128.999695433398</v>
      </c>
      <c r="G151" s="4">
        <f>[1]节奏总纲!S151</f>
        <v>13566.58552810636</v>
      </c>
      <c r="H151" s="4">
        <f>[1]节奏总纲!T151</f>
        <v>7242.5484978683862</v>
      </c>
      <c r="J151" s="4">
        <v>148</v>
      </c>
      <c r="K151" s="4">
        <f>[1]节奏总纲!W151</f>
        <v>1910.3143342862932</v>
      </c>
      <c r="L151" s="4">
        <f>[1]节奏总纲!X151</f>
        <v>1612.8783924379204</v>
      </c>
      <c r="M151" s="4">
        <f>[1]节奏总纲!Y151</f>
        <v>1291.7027471819092</v>
      </c>
      <c r="N151" s="4">
        <f>[1]节奏总纲!Z151</f>
        <v>935.16038391036273</v>
      </c>
      <c r="O151" s="4">
        <f>[1]节奏总纲!AA151</f>
        <v>487.69029812766985</v>
      </c>
      <c r="Q151" s="4">
        <v>148</v>
      </c>
      <c r="R151" s="4">
        <f>[1]节奏总纲!AD151</f>
        <v>72.186353905945822</v>
      </c>
      <c r="S151" s="4">
        <f>[1]节奏总纲!AE151</f>
        <v>74.267848740411821</v>
      </c>
      <c r="T151" s="4">
        <f>[1]节奏总纲!AF151</f>
        <v>77.137200185007629</v>
      </c>
      <c r="U151" s="4">
        <f>[1]节奏总纲!AG151</f>
        <v>81.720235216681118</v>
      </c>
      <c r="V151" s="4">
        <f>[1]节奏总纲!AH151</f>
        <v>91.011076811620597</v>
      </c>
    </row>
    <row r="152" spans="2:22" x14ac:dyDescent="0.15">
      <c r="B152" s="4">
        <f>[1]节奏总纲!N152</f>
        <v>159</v>
      </c>
      <c r="C152" s="4">
        <v>149</v>
      </c>
      <c r="D152" s="4">
        <f>[1]节奏总纲!P152</f>
        <v>30572.62506667812</v>
      </c>
      <c r="E152" s="4">
        <f>[1]节奏总纲!Q152</f>
        <v>25818.581868809673</v>
      </c>
      <c r="F152" s="4">
        <f>[1]节奏总纲!R152</f>
        <v>20520.345944754354</v>
      </c>
      <c r="G152" s="4">
        <f>[1]节奏总纲!S152</f>
        <v>14549.512269232117</v>
      </c>
      <c r="H152" s="4">
        <f>[1]节奏总纲!T152</f>
        <v>7768.50402944291</v>
      </c>
      <c r="J152" s="4">
        <v>149</v>
      </c>
      <c r="K152" s="4">
        <f>[1]节奏总纲!W152</f>
        <v>2047.424208590739</v>
      </c>
      <c r="L152" s="4">
        <f>[1]节奏总纲!X152</f>
        <v>1734.7547843264947</v>
      </c>
      <c r="M152" s="4">
        <f>[1]节奏总纲!Y152</f>
        <v>1391.3462493209554</v>
      </c>
      <c r="N152" s="4">
        <f>[1]节奏总纲!Z152</f>
        <v>982.92674112575696</v>
      </c>
      <c r="O152" s="4">
        <f>[1]节奏总纲!AA152</f>
        <v>525.95553157452377</v>
      </c>
      <c r="Q152" s="4">
        <v>149</v>
      </c>
      <c r="R152" s="4">
        <f>[1]节奏总纲!AD152</f>
        <v>72.281112832649583</v>
      </c>
      <c r="S152" s="4">
        <f>[1]节奏总纲!AE152</f>
        <v>74.362286610356264</v>
      </c>
      <c r="T152" s="4">
        <f>[1]节奏总纲!AF152</f>
        <v>77.230649088309391</v>
      </c>
      <c r="U152" s="4">
        <f>[1]节奏总纲!AG152</f>
        <v>81.819719010089131</v>
      </c>
      <c r="V152" s="4">
        <f>[1]节奏总纲!AH152</f>
        <v>91.113605194377854</v>
      </c>
    </row>
    <row r="153" spans="2:22" x14ac:dyDescent="0.15">
      <c r="B153" s="4">
        <f>[1]节奏总纲!N153</f>
        <v>160</v>
      </c>
      <c r="C153" s="4">
        <v>150</v>
      </c>
      <c r="D153" s="4">
        <f>[1]节奏总纲!P153</f>
        <v>32767</v>
      </c>
      <c r="E153" s="4">
        <f>[1]节奏总纲!Q153</f>
        <v>27671.731500000002</v>
      </c>
      <c r="F153" s="4">
        <f>[1]节奏总纲!R153</f>
        <v>21996.487099999998</v>
      </c>
      <c r="G153" s="4">
        <f>[1]节奏总纲!S153</f>
        <v>15603.645400000001</v>
      </c>
      <c r="H153" s="4">
        <f>[1]节奏总纲!T153</f>
        <v>8355.5850000000009</v>
      </c>
      <c r="J153" s="4">
        <v>150</v>
      </c>
      <c r="K153" s="4">
        <f>[1]节奏总纲!W153</f>
        <v>2194.3749333218802</v>
      </c>
      <c r="L153" s="4">
        <f>[1]节奏总纲!X153</f>
        <v>1853.1496311903284</v>
      </c>
      <c r="M153" s="4">
        <f>[1]节奏总纲!Y153</f>
        <v>1476.1411552456448</v>
      </c>
      <c r="N153" s="4">
        <f>[1]节奏总纲!Z153</f>
        <v>1054.1331307678847</v>
      </c>
      <c r="O153" s="4">
        <f>[1]节奏总纲!AA153</f>
        <v>587.08097055709095</v>
      </c>
      <c r="Q153" s="4">
        <v>150</v>
      </c>
      <c r="R153" s="4">
        <f>[1]节奏总纲!AD153</f>
        <v>72.375871759353331</v>
      </c>
      <c r="S153" s="4">
        <f>[1]节奏总纲!AE153</f>
        <v>74.456724480300707</v>
      </c>
      <c r="T153" s="4">
        <f>[1]节奏总纲!AF153</f>
        <v>77.324097991611154</v>
      </c>
      <c r="U153" s="4">
        <f>[1]节奏总纲!AG153</f>
        <v>81.919202803497143</v>
      </c>
      <c r="V153" s="4">
        <f>[1]节奏总纲!AH153</f>
        <v>91.216133577135096</v>
      </c>
    </row>
    <row r="154" spans="2:22" x14ac:dyDescent="0.15">
      <c r="B154" s="4">
        <f>[1]节奏总纲!N154</f>
        <v>161</v>
      </c>
      <c r="C154" s="4">
        <v>151</v>
      </c>
      <c r="D154" s="4">
        <f>[1]节奏总纲!P154</f>
        <v>35118.87282038921</v>
      </c>
      <c r="E154" s="4">
        <f>[1]节奏总纲!Q154</f>
        <v>29671.935645946844</v>
      </c>
      <c r="F154" s="4">
        <f>[1]节奏总纲!R154</f>
        <v>23592.858760737468</v>
      </c>
      <c r="G154" s="4">
        <f>[1]节奏总纲!S154</f>
        <v>16804.380644556237</v>
      </c>
      <c r="H154" s="4">
        <f>[1]节奏总纲!T154</f>
        <v>9095.7880604808051</v>
      </c>
      <c r="J154" s="4">
        <v>151</v>
      </c>
      <c r="K154" s="4">
        <f>[1]节奏总纲!W154</f>
        <v>2351.8728203892097</v>
      </c>
      <c r="L154" s="4">
        <f>[1]节奏总纲!X154</f>
        <v>2000.2041459468419</v>
      </c>
      <c r="M154" s="4">
        <f>[1]节奏总纲!Y154</f>
        <v>1596.3716607374699</v>
      </c>
      <c r="N154" s="4">
        <f>[1]节奏总纲!Z154</f>
        <v>1200.7352445562356</v>
      </c>
      <c r="O154" s="4">
        <f>[1]节奏总纲!AA154</f>
        <v>740.2030604808042</v>
      </c>
      <c r="Q154" s="4">
        <v>151</v>
      </c>
      <c r="R154" s="4">
        <f>[1]节奏总纲!AD154</f>
        <v>72.470630686057078</v>
      </c>
      <c r="S154" s="4">
        <f>[1]节奏总纲!AE154</f>
        <v>74.551162350245164</v>
      </c>
      <c r="T154" s="4">
        <f>[1]节奏总纲!AF154</f>
        <v>77.417546894912917</v>
      </c>
      <c r="U154" s="4">
        <f>[1]节奏总纲!AG154</f>
        <v>82.01744549958407</v>
      </c>
      <c r="V154" s="4">
        <f>[1]节奏总纲!AH154</f>
        <v>91.318661959892353</v>
      </c>
    </row>
    <row r="155" spans="2:22" x14ac:dyDescent="0.15">
      <c r="B155" s="4">
        <f>[1]节奏总纲!N155</f>
        <v>162</v>
      </c>
      <c r="C155" s="4">
        <v>152</v>
      </c>
      <c r="D155" s="4">
        <f>[1]节奏总纲!P155</f>
        <v>37639.547696542824</v>
      </c>
      <c r="E155" s="4">
        <f>[1]节奏总纲!Q155</f>
        <v>31794.125939269725</v>
      </c>
      <c r="F155" s="4">
        <f>[1]节奏总纲!R155</f>
        <v>25425.514469014677</v>
      </c>
      <c r="G155" s="4">
        <f>[1]节奏总纲!S155</f>
        <v>18255.180632823271</v>
      </c>
      <c r="H155" s="4">
        <f>[1]节奏总纲!T155</f>
        <v>14114.830386203559</v>
      </c>
      <c r="J155" s="4">
        <v>152</v>
      </c>
      <c r="K155" s="4">
        <f>[1]节奏总纲!W155</f>
        <v>2520.6748761536146</v>
      </c>
      <c r="L155" s="4">
        <f>[1]节奏总纲!X155</f>
        <v>2122.1902933228812</v>
      </c>
      <c r="M155" s="4">
        <f>[1]节奏总纲!Y155</f>
        <v>1832.6557082772088</v>
      </c>
      <c r="N155" s="4">
        <f>[1]节奏总纲!Z155</f>
        <v>1450.7999882670338</v>
      </c>
      <c r="O155" s="4">
        <f>[1]节奏总纲!AA155</f>
        <v>5019.042325722754</v>
      </c>
      <c r="Q155" s="4">
        <v>152</v>
      </c>
      <c r="R155" s="4">
        <f>[1]节奏总纲!AD155</f>
        <v>72.565389612760825</v>
      </c>
      <c r="S155" s="4">
        <f>[1]节奏总纲!AE155</f>
        <v>74.645600220189607</v>
      </c>
      <c r="T155" s="4">
        <f>[1]节奏总纲!AF155</f>
        <v>77.51099579821468</v>
      </c>
      <c r="U155" s="4">
        <f>[1]节奏总纲!AG155</f>
        <v>82.110321933176039</v>
      </c>
      <c r="V155" s="4">
        <f>[1]节奏总纲!AH155</f>
        <v>91.421190342649595</v>
      </c>
    </row>
    <row r="156" spans="2:22" x14ac:dyDescent="0.15">
      <c r="B156" s="4">
        <f>[1]节奏总纲!N156</f>
        <v>163</v>
      </c>
      <c r="C156" s="4">
        <v>153</v>
      </c>
      <c r="D156" s="4">
        <f>[1]节奏总纲!P156</f>
        <v>40341.140136486232</v>
      </c>
      <c r="E156" s="4">
        <f>[1]节奏总纲!Q156</f>
        <v>34330.31025614978</v>
      </c>
      <c r="F156" s="4">
        <f>[1]节奏总纲!R156</f>
        <v>27552.998713220099</v>
      </c>
      <c r="G156" s="4">
        <f>[1]节奏总纲!S156</f>
        <v>24204.684081891737</v>
      </c>
      <c r="H156" s="4">
        <f>[1]节奏总纲!T156</f>
        <v>24204.684081891737</v>
      </c>
      <c r="J156" s="4">
        <v>153</v>
      </c>
      <c r="K156" s="4">
        <f>[1]节奏总纲!W156</f>
        <v>2701.592439943408</v>
      </c>
      <c r="L156" s="4">
        <f>[1]节奏总纲!X156</f>
        <v>2536.1843168800551</v>
      </c>
      <c r="M156" s="4">
        <f>[1]节奏总纲!Y156</f>
        <v>2127.4842442054214</v>
      </c>
      <c r="N156" s="4">
        <f>[1]节奏总纲!Z156</f>
        <v>5949.5034490684666</v>
      </c>
      <c r="O156" s="4">
        <f>[1]节奏总纲!AA156</f>
        <v>10089.853695688178</v>
      </c>
      <c r="Q156" s="4">
        <v>153</v>
      </c>
      <c r="R156" s="4">
        <f>[1]节奏总纲!AD156</f>
        <v>72.660148539464572</v>
      </c>
      <c r="S156" s="4">
        <f>[1]节奏总纲!AE156</f>
        <v>74.74003809013405</v>
      </c>
      <c r="T156" s="4">
        <f>[1]节奏总纲!AF156</f>
        <v>77.604444701516456</v>
      </c>
      <c r="U156" s="4">
        <f>[1]节奏总纲!AG156</f>
        <v>82.203198366767992</v>
      </c>
      <c r="V156" s="4">
        <f>[1]节奏总纲!AH156</f>
        <v>91.523718725406852</v>
      </c>
    </row>
    <row r="157" spans="2:22" x14ac:dyDescent="0.15">
      <c r="B157" s="4">
        <f>[1]节奏总纲!N157</f>
        <v>164</v>
      </c>
      <c r="C157" s="4">
        <v>154</v>
      </c>
      <c r="D157" s="4">
        <f>[1]节奏总纲!P157</f>
        <v>43236.635220206183</v>
      </c>
      <c r="E157" s="4">
        <f>[1]节奏总纲!Q157</f>
        <v>36967.323113276288</v>
      </c>
      <c r="F157" s="4">
        <f>[1]节奏总纲!R157</f>
        <v>33940.758647861854</v>
      </c>
      <c r="G157" s="4">
        <f>[1]节奏总纲!S157</f>
        <v>34156.941823962887</v>
      </c>
      <c r="H157" s="4">
        <f>[1]节奏总纲!T157</f>
        <v>34156.941823962887</v>
      </c>
      <c r="J157" s="4">
        <v>154</v>
      </c>
      <c r="K157" s="4">
        <f>[1]节奏总纲!W157</f>
        <v>2895.4950837199503</v>
      </c>
      <c r="L157" s="4">
        <f>[1]节奏总纲!X157</f>
        <v>2637.0128571265086</v>
      </c>
      <c r="M157" s="4">
        <f>[1]节奏总纲!Y157</f>
        <v>6387.7599346417555</v>
      </c>
      <c r="N157" s="4">
        <f>[1]节奏总纲!Z157</f>
        <v>9952.2577420711496</v>
      </c>
      <c r="O157" s="4">
        <f>[1]节奏总纲!AA157</f>
        <v>9952.2577420711496</v>
      </c>
      <c r="Q157" s="4">
        <v>154</v>
      </c>
      <c r="R157" s="4">
        <f>[1]节奏总纲!AD157</f>
        <v>72.754907466168333</v>
      </c>
      <c r="S157" s="4">
        <f>[1]节奏总纲!AE157</f>
        <v>74.834475960078507</v>
      </c>
      <c r="T157" s="4">
        <f>[1]节奏总纲!AF157</f>
        <v>77.697893604818219</v>
      </c>
      <c r="U157" s="4">
        <f>[1]节奏总纲!AG157</f>
        <v>82.29607480035996</v>
      </c>
      <c r="V157" s="4">
        <f>[1]节奏总纲!AH157</f>
        <v>91.626247108164094</v>
      </c>
    </row>
    <row r="158" spans="2:22" x14ac:dyDescent="0.15">
      <c r="B158" s="4">
        <f>[1]节奏总纲!N158</f>
        <v>165</v>
      </c>
      <c r="C158" s="4">
        <v>155</v>
      </c>
      <c r="D158" s="4">
        <f>[1]节奏总纲!P158</f>
        <v>46339.950011841604</v>
      </c>
      <c r="E158" s="4">
        <f>[1]节奏总纲!Q158</f>
        <v>44078.560451263736</v>
      </c>
      <c r="F158" s="4">
        <f>[1]节奏总纲!R158</f>
        <v>44402.940101346627</v>
      </c>
      <c r="G158" s="4">
        <f>[1]节奏总纲!S158</f>
        <v>44402.940101346627</v>
      </c>
      <c r="H158" s="4">
        <f>[1]节奏总纲!T158</f>
        <v>44541.959951382152</v>
      </c>
      <c r="J158" s="4">
        <v>155</v>
      </c>
      <c r="K158" s="4">
        <f>[1]节奏总纲!W158</f>
        <v>3103.314791635421</v>
      </c>
      <c r="L158" s="4">
        <f>[1]节奏总纲!X158</f>
        <v>7111.237337987448</v>
      </c>
      <c r="M158" s="4">
        <f>[1]节奏总纲!Y158</f>
        <v>10462.181453484773</v>
      </c>
      <c r="N158" s="4">
        <f>[1]节奏总纲!Z158</f>
        <v>10245.99827738374</v>
      </c>
      <c r="O158" s="4">
        <f>[1]节奏总纲!AA158</f>
        <v>10385.018127419266</v>
      </c>
      <c r="Q158" s="4">
        <v>155</v>
      </c>
      <c r="R158" s="4">
        <f>[1]节奏总纲!AD158</f>
        <v>72.849666392872081</v>
      </c>
      <c r="S158" s="4">
        <f>[1]节奏总纲!AE158</f>
        <v>74.92891383002295</v>
      </c>
      <c r="T158" s="4">
        <f>[1]节奏总纲!AF158</f>
        <v>77.791342508119982</v>
      </c>
      <c r="U158" s="4">
        <f>[1]节奏总纲!AG158</f>
        <v>82.388951233951914</v>
      </c>
      <c r="V158" s="4">
        <f>[1]节奏总纲!AH158</f>
        <v>91.72877549092135</v>
      </c>
    </row>
    <row r="159" spans="2:22" x14ac:dyDescent="0.15">
      <c r="B159" s="4">
        <f>[1]节奏总纲!N159</f>
        <v>166</v>
      </c>
      <c r="C159" s="4">
        <v>156</v>
      </c>
      <c r="D159" s="4">
        <f>[1]节奏总纲!P159</f>
        <v>49666.000451412707</v>
      </c>
      <c r="E159" s="4">
        <f>[1]节奏总纲!Q159</f>
        <v>49666.000451412707</v>
      </c>
      <c r="F159" s="4">
        <f>[1]节奏总纲!R159</f>
        <v>50162.660455926831</v>
      </c>
      <c r="G159" s="4">
        <f>[1]节奏总纲!S159</f>
        <v>50162.660455926831</v>
      </c>
      <c r="H159" s="4">
        <f>[1]节奏总纲!T159</f>
        <v>50311.658457281068</v>
      </c>
      <c r="J159" s="4">
        <v>156</v>
      </c>
      <c r="K159" s="4">
        <f>[1]节奏总纲!W159</f>
        <v>3326.0504395711032</v>
      </c>
      <c r="L159" s="4">
        <f>[1]节奏总纲!X159</f>
        <v>5587.4400001489703</v>
      </c>
      <c r="M159" s="4">
        <f>[1]节奏总纲!Y159</f>
        <v>5759.720354580204</v>
      </c>
      <c r="N159" s="4">
        <f>[1]节奏总纲!Z159</f>
        <v>5759.720354580204</v>
      </c>
      <c r="O159" s="4">
        <f>[1]节奏总纲!AA159</f>
        <v>5769.6985058989158</v>
      </c>
      <c r="Q159" s="4">
        <v>156</v>
      </c>
      <c r="R159" s="4">
        <f>[1]节奏总纲!AD159</f>
        <v>72.944425319575828</v>
      </c>
      <c r="S159" s="4">
        <f>[1]节奏总纲!AE159</f>
        <v>75.022035011469043</v>
      </c>
      <c r="T159" s="4">
        <f>[1]节奏总纲!AF159</f>
        <v>77.884791411421745</v>
      </c>
      <c r="U159" s="4">
        <f>[1]节奏总纲!AG159</f>
        <v>82.481827667543882</v>
      </c>
      <c r="V159" s="4">
        <f>[1]节奏总纲!AH159</f>
        <v>91.831303873678593</v>
      </c>
    </row>
    <row r="160" spans="2:22" x14ac:dyDescent="0.15">
      <c r="B160" s="4">
        <f>[1]节奏总纲!N160</f>
        <v>167</v>
      </c>
      <c r="C160" s="4">
        <v>157</v>
      </c>
      <c r="D160" s="4">
        <f>[1]节奏总纲!P160</f>
        <v>53230.773047602182</v>
      </c>
      <c r="E160" s="4">
        <f>[1]节奏总纲!Q160</f>
        <v>53230.773047602182</v>
      </c>
      <c r="F160" s="4">
        <f>[1]节奏总纲!R160</f>
        <v>53763.080778078205</v>
      </c>
      <c r="G160" s="4">
        <f>[1]节奏总纲!S160</f>
        <v>53763.080778078205</v>
      </c>
      <c r="H160" s="4">
        <f>[1]节奏总纲!T160</f>
        <v>53763.080778078205</v>
      </c>
      <c r="J160" s="4">
        <v>157</v>
      </c>
      <c r="K160" s="4">
        <f>[1]节奏总纲!W160</f>
        <v>3564.7725961894757</v>
      </c>
      <c r="L160" s="4">
        <f>[1]节奏总纲!X160</f>
        <v>3564.7725961894757</v>
      </c>
      <c r="M160" s="4">
        <f>[1]节奏总纲!Y160</f>
        <v>3600.4203221513744</v>
      </c>
      <c r="N160" s="4">
        <f>[1]节奏总纲!Z160</f>
        <v>3600.4203221513744</v>
      </c>
      <c r="O160" s="4">
        <f>[1]节奏总纲!AA160</f>
        <v>3451.4223207971372</v>
      </c>
      <c r="Q160" s="4">
        <v>157</v>
      </c>
      <c r="R160" s="4">
        <f>[1]节奏总纲!AD160</f>
        <v>73.036560194527354</v>
      </c>
      <c r="S160" s="4">
        <f>[1]节奏总纲!AE160</f>
        <v>75.111147990406067</v>
      </c>
      <c r="T160" s="4">
        <f>[1]节奏总纲!AF160</f>
        <v>77.978240314723507</v>
      </c>
      <c r="U160" s="4">
        <f>[1]节奏总纲!AG160</f>
        <v>82.574704101135836</v>
      </c>
      <c r="V160" s="4">
        <f>[1]节奏总纲!AH160</f>
        <v>91.933832256435849</v>
      </c>
    </row>
    <row r="161" spans="2:22" x14ac:dyDescent="0.15">
      <c r="B161" s="4">
        <f>[1]节奏总纲!N161</f>
        <v>168</v>
      </c>
      <c r="C161" s="4">
        <v>158</v>
      </c>
      <c r="D161" s="4">
        <f>[1]节奏总纲!P161</f>
        <v>57051.401716174769</v>
      </c>
      <c r="E161" s="4">
        <f>[1]节奏总纲!Q161</f>
        <v>57051.401716174769</v>
      </c>
      <c r="F161" s="4">
        <f>[1]节奏总纲!R161</f>
        <v>57621.915733336515</v>
      </c>
      <c r="G161" s="4">
        <f>[1]节奏总纲!S161</f>
        <v>57621.915733336515</v>
      </c>
      <c r="H161" s="4">
        <f>[1]节奏总纲!T161</f>
        <v>57621.915733336515</v>
      </c>
      <c r="J161" s="4">
        <v>158</v>
      </c>
      <c r="K161" s="4">
        <f>[1]节奏总纲!W161</f>
        <v>3820.6286685725863</v>
      </c>
      <c r="L161" s="4">
        <f>[1]节奏总纲!X161</f>
        <v>3820.6286685725863</v>
      </c>
      <c r="M161" s="4">
        <f>[1]节奏总纲!Y161</f>
        <v>3858.8349552583095</v>
      </c>
      <c r="N161" s="4">
        <f>[1]节奏总纲!Z161</f>
        <v>3858.8349552583095</v>
      </c>
      <c r="O161" s="4">
        <f>[1]节奏总纲!AA161</f>
        <v>3858.8349552583095</v>
      </c>
      <c r="Q161" s="4">
        <v>158</v>
      </c>
      <c r="R161" s="4">
        <f>[1]节奏总纲!AD161</f>
        <v>73.124973399384572</v>
      </c>
      <c r="S161" s="4">
        <f>[1]节奏总纲!AE161</f>
        <v>75.200260969343077</v>
      </c>
      <c r="T161" s="4">
        <f>[1]节奏总纲!AF161</f>
        <v>78.066694029528094</v>
      </c>
      <c r="U161" s="4">
        <f>[1]节奏总纲!AG161</f>
        <v>82.667580534727804</v>
      </c>
      <c r="V161" s="4">
        <f>[1]节奏总纲!AH161</f>
        <v>92.033129415212969</v>
      </c>
    </row>
    <row r="162" spans="2:22" x14ac:dyDescent="0.15">
      <c r="B162" s="4">
        <f>[1]节奏总纲!N162</f>
        <v>169</v>
      </c>
      <c r="C162" s="4">
        <v>159</v>
      </c>
      <c r="D162" s="4">
        <f>[1]节奏总纲!P162</f>
        <v>61146.25013335624</v>
      </c>
      <c r="E162" s="4">
        <f>[1]节奏总纲!Q162</f>
        <v>61146.25013335624</v>
      </c>
      <c r="F162" s="4">
        <f>[1]节奏总纲!R162</f>
        <v>61757.7126346898</v>
      </c>
      <c r="G162" s="4">
        <f>[1]节奏总纲!S162</f>
        <v>61757.7126346898</v>
      </c>
      <c r="H162" s="4">
        <f>[1]节奏总纲!T162</f>
        <v>61757.7126346898</v>
      </c>
      <c r="J162" s="4">
        <v>159</v>
      </c>
      <c r="K162" s="4">
        <f>[1]节奏总纲!W162</f>
        <v>4094.8484171814707</v>
      </c>
      <c r="L162" s="4">
        <f>[1]节奏总纲!X162</f>
        <v>4094.8484171814707</v>
      </c>
      <c r="M162" s="4">
        <f>[1]节奏总纲!Y162</f>
        <v>4135.7969013532856</v>
      </c>
      <c r="N162" s="4">
        <f>[1]节奏总纲!Z162</f>
        <v>4135.7969013532856</v>
      </c>
      <c r="O162" s="4">
        <f>[1]节奏总纲!AA162</f>
        <v>4135.7969013532856</v>
      </c>
      <c r="Q162" s="4">
        <v>159</v>
      </c>
      <c r="R162" s="4">
        <f>[1]节奏总纲!AD162</f>
        <v>73.213386604241791</v>
      </c>
      <c r="S162" s="4">
        <f>[1]节奏总纲!AE162</f>
        <v>75.289373948280101</v>
      </c>
      <c r="T162" s="4">
        <f>[1]节奏总纲!AF162</f>
        <v>78.153631564737054</v>
      </c>
      <c r="U162" s="4">
        <f>[1]节奏总纲!AG162</f>
        <v>82.760456968319758</v>
      </c>
      <c r="V162" s="4">
        <f>[1]节奏总纲!AH162</f>
        <v>92.126546512350387</v>
      </c>
    </row>
    <row r="163" spans="2:22" x14ac:dyDescent="0.15">
      <c r="B163" s="4">
        <f>[1]节奏总纲!N163</f>
        <v>170</v>
      </c>
      <c r="C163" s="4">
        <v>160</v>
      </c>
      <c r="D163" s="4">
        <f>[1]节奏总纲!P163</f>
        <v>65535</v>
      </c>
      <c r="E163" s="4">
        <f>[1]节奏总纲!Q163</f>
        <v>65535</v>
      </c>
      <c r="F163" s="4">
        <f>[1]节奏总纲!R163</f>
        <v>66190.350000000006</v>
      </c>
      <c r="G163" s="4">
        <f>[1]节奏总纲!S163</f>
        <v>66190.350000000006</v>
      </c>
      <c r="H163" s="4">
        <f>[1]节奏总纲!T163</f>
        <v>66190.350000000006</v>
      </c>
      <c r="J163" s="4">
        <v>160</v>
      </c>
      <c r="K163" s="4">
        <f>[1]节奏总纲!W163</f>
        <v>4388.7498666437605</v>
      </c>
      <c r="L163" s="4">
        <f>[1]节奏总纲!X163</f>
        <v>4388.7498666437605</v>
      </c>
      <c r="M163" s="4">
        <f>[1]节奏总纲!Y163</f>
        <v>4432.6373653102055</v>
      </c>
      <c r="N163" s="4">
        <f>[1]节奏总纲!Z163</f>
        <v>4432.6373653102055</v>
      </c>
      <c r="O163" s="4">
        <f>[1]节奏总纲!AA163</f>
        <v>4432.6373653102055</v>
      </c>
      <c r="Q163" s="4">
        <v>160</v>
      </c>
      <c r="R163" s="4">
        <f>[1]节奏总纲!AD163</f>
        <v>73.301799809099009</v>
      </c>
      <c r="S163" s="4">
        <f>[1]节奏总纲!AE163</f>
        <v>75.378486927217125</v>
      </c>
      <c r="T163" s="4">
        <f>[1]节奏总纲!AF163</f>
        <v>78.240569099946029</v>
      </c>
      <c r="U163" s="4">
        <f>[1]节奏总纲!AG163</f>
        <v>82.853333401911726</v>
      </c>
      <c r="V163" s="4">
        <f>[1]节奏总纲!AH163</f>
        <v>92.219963609487792</v>
      </c>
    </row>
    <row r="164" spans="2:22" x14ac:dyDescent="0.15">
      <c r="Q164" s="4">
        <v>161</v>
      </c>
      <c r="R164" s="4">
        <f>[1]节奏总纲!AD164</f>
        <v>73.390213013956213</v>
      </c>
      <c r="S164" s="4">
        <f>[1]节奏总纲!AE164</f>
        <v>75.467599906154135</v>
      </c>
      <c r="T164" s="4">
        <f>[1]节奏总纲!AF164</f>
        <v>78.32750663515499</v>
      </c>
      <c r="U164" s="4">
        <f>[1]节奏总纲!AG164</f>
        <v>82.94620983550368</v>
      </c>
      <c r="V164" s="4">
        <f>[1]节奏总纲!AH164</f>
        <v>92.313380706625196</v>
      </c>
    </row>
    <row r="165" spans="2:22" x14ac:dyDescent="0.15">
      <c r="Q165" s="4">
        <v>162</v>
      </c>
      <c r="R165" s="4">
        <f>[1]节奏总纲!AD165</f>
        <v>73.478626218813432</v>
      </c>
      <c r="S165" s="4">
        <f>[1]节奏总纲!AE165</f>
        <v>75.556712885091159</v>
      </c>
      <c r="T165" s="4">
        <f>[1]节奏总纲!AF165</f>
        <v>78.414444170363964</v>
      </c>
      <c r="U165" s="4">
        <f>[1]节奏总纲!AG165</f>
        <v>83.036921590135321</v>
      </c>
      <c r="V165" s="4">
        <f>[1]节奏总纲!AH165</f>
        <v>92.406797803762601</v>
      </c>
    </row>
    <row r="166" spans="2:22" x14ac:dyDescent="0.15">
      <c r="Q166" s="4">
        <v>163</v>
      </c>
      <c r="R166" s="4">
        <f>[1]节奏总纲!AD166</f>
        <v>73.56703942367065</v>
      </c>
      <c r="S166" s="4">
        <f>[1]节奏总纲!AE166</f>
        <v>75.645825864028183</v>
      </c>
      <c r="T166" s="4">
        <f>[1]节奏总纲!AF166</f>
        <v>78.501381705572925</v>
      </c>
      <c r="U166" s="4">
        <f>[1]节奏总纲!AG166</f>
        <v>83.124654333465756</v>
      </c>
      <c r="V166" s="4">
        <f>[1]节奏总纲!AH166</f>
        <v>92.500214900900005</v>
      </c>
    </row>
    <row r="167" spans="2:22" x14ac:dyDescent="0.15">
      <c r="Q167" s="4">
        <v>164</v>
      </c>
      <c r="R167" s="4">
        <f>[1]节奏总纲!AD167</f>
        <v>73.655452628527868</v>
      </c>
      <c r="S167" s="4">
        <f>[1]节奏总纲!AE167</f>
        <v>75.734938842965192</v>
      </c>
      <c r="T167" s="4">
        <f>[1]节奏总纲!AF167</f>
        <v>78.5883192407819</v>
      </c>
      <c r="U167" s="4">
        <f>[1]节奏总纲!AG167</f>
        <v>83.21238707679619</v>
      </c>
      <c r="V167" s="4">
        <f>[1]节奏总纲!AH167</f>
        <v>92.593631998037409</v>
      </c>
    </row>
    <row r="168" spans="2:22" x14ac:dyDescent="0.15">
      <c r="Q168" s="4">
        <v>165</v>
      </c>
      <c r="R168" s="4">
        <f>[1]节奏总纲!AD168</f>
        <v>73.743865833385087</v>
      </c>
      <c r="S168" s="4">
        <f>[1]节奏总纲!AE168</f>
        <v>75.824051821902216</v>
      </c>
      <c r="T168" s="4">
        <f>[1]节奏总纲!AF168</f>
        <v>78.67525677599086</v>
      </c>
      <c r="U168" s="4">
        <f>[1]节奏总纲!AG168</f>
        <v>83.300119820126625</v>
      </c>
      <c r="V168" s="4">
        <f>[1]节奏总纲!AH168</f>
        <v>92.687049095174814</v>
      </c>
    </row>
    <row r="169" spans="2:22" x14ac:dyDescent="0.15">
      <c r="Q169" s="4">
        <v>166</v>
      </c>
      <c r="R169" s="4">
        <f>[1]节奏总纲!AD169</f>
        <v>73.832279038242305</v>
      </c>
      <c r="S169" s="4">
        <f>[1]节奏总纲!AE169</f>
        <v>75.91316480083924</v>
      </c>
      <c r="T169" s="4">
        <f>[1]节奏总纲!AF169</f>
        <v>78.762194311199835</v>
      </c>
      <c r="U169" s="4">
        <f>[1]节奏总纲!AG169</f>
        <v>83.387852563457059</v>
      </c>
      <c r="V169" s="4">
        <f>[1]节奏总纲!AH169</f>
        <v>92.780466192312218</v>
      </c>
    </row>
    <row r="170" spans="2:22" x14ac:dyDescent="0.15">
      <c r="Q170" s="4">
        <v>167</v>
      </c>
      <c r="R170" s="4">
        <f>[1]节奏总纲!AD170</f>
        <v>73.920692243099523</v>
      </c>
      <c r="S170" s="4">
        <f>[1]节奏总纲!AE170</f>
        <v>76.002103770254962</v>
      </c>
      <c r="T170" s="4">
        <f>[1]节奏总纲!AF170</f>
        <v>78.849131846408795</v>
      </c>
      <c r="U170" s="4">
        <f>[1]节奏总纲!AG170</f>
        <v>83.475585306787494</v>
      </c>
      <c r="V170" s="4">
        <f>[1]节奏总纲!AH170</f>
        <v>92.873883289449623</v>
      </c>
    </row>
    <row r="171" spans="2:22" x14ac:dyDescent="0.15">
      <c r="Q171" s="4">
        <v>168</v>
      </c>
      <c r="R171" s="4">
        <f>[1]节奏总纲!AD171</f>
        <v>74.008495683346354</v>
      </c>
      <c r="S171" s="4">
        <f>[1]节奏总纲!AE171</f>
        <v>76.084409020469636</v>
      </c>
      <c r="T171" s="4">
        <f>[1]节奏总纲!AF171</f>
        <v>78.93606938161777</v>
      </c>
      <c r="U171" s="4">
        <f>[1]节奏总纲!AG171</f>
        <v>83.563318050117928</v>
      </c>
      <c r="V171" s="4">
        <f>[1]节奏总纲!AH171</f>
        <v>92.967300386587027</v>
      </c>
    </row>
    <row r="172" spans="2:22" x14ac:dyDescent="0.15">
      <c r="Q172" s="4">
        <v>169</v>
      </c>
      <c r="R172" s="4">
        <f>[1]节奏总纲!AD172</f>
        <v>74.090988120365651</v>
      </c>
      <c r="S172" s="4">
        <f>[1]节奏总纲!AE172</f>
        <v>76.166714270684309</v>
      </c>
      <c r="T172" s="4">
        <f>[1]节奏总纲!AF172</f>
        <v>79.022812309215297</v>
      </c>
      <c r="U172" s="4">
        <f>[1]节奏总纲!AG172</f>
        <v>83.651050793448363</v>
      </c>
      <c r="V172" s="4">
        <f>[1]节奏总纲!AH172</f>
        <v>93.057555567360481</v>
      </c>
    </row>
    <row r="173" spans="2:22" x14ac:dyDescent="0.15">
      <c r="Q173" s="4">
        <v>170</v>
      </c>
      <c r="R173" s="4">
        <f>[1]节奏总纲!AD173</f>
        <v>74.173480557384934</v>
      </c>
      <c r="S173" s="4">
        <f>[1]节奏总纲!AE173</f>
        <v>76.249019520898997</v>
      </c>
      <c r="T173" s="4">
        <f>[1]节奏总纲!AF173</f>
        <v>79.109014469658547</v>
      </c>
      <c r="U173" s="4">
        <f>[1]节奏总纲!AG173</f>
        <v>83.738783536778797</v>
      </c>
      <c r="V173" s="4">
        <f>[1]节奏总纲!AH173</f>
        <v>93.146107887007233</v>
      </c>
    </row>
    <row r="174" spans="2:22" x14ac:dyDescent="0.15">
      <c r="Q174" s="4">
        <v>171</v>
      </c>
      <c r="R174" s="4">
        <f>[1]节奏总纲!AD174</f>
        <v>74.255972994404218</v>
      </c>
      <c r="S174" s="4">
        <f>[1]节奏总纲!AE174</f>
        <v>76.331324771113671</v>
      </c>
      <c r="T174" s="4">
        <f>[1]节奏总纲!AF174</f>
        <v>79.195216630101797</v>
      </c>
      <c r="U174" s="4">
        <f>[1]节奏总纲!AG174</f>
        <v>83.826516280109232</v>
      </c>
      <c r="V174" s="4">
        <f>[1]节奏总纲!AH174</f>
        <v>93.23466020665397</v>
      </c>
    </row>
    <row r="175" spans="2:22" x14ac:dyDescent="0.15">
      <c r="Q175" s="4">
        <v>172</v>
      </c>
      <c r="R175" s="4">
        <f>[1]节奏总纲!AD175</f>
        <v>74.338465431423501</v>
      </c>
      <c r="S175" s="4">
        <f>[1]节奏总纲!AE175</f>
        <v>76.413630021328345</v>
      </c>
      <c r="T175" s="4">
        <f>[1]节奏总纲!AF175</f>
        <v>79.281418790545047</v>
      </c>
      <c r="U175" s="4">
        <f>[1]节奏总纲!AG175</f>
        <v>83.914249023439666</v>
      </c>
      <c r="V175" s="4">
        <f>[1]节奏总纲!AH175</f>
        <v>93.323212526300722</v>
      </c>
    </row>
    <row r="176" spans="2:22" x14ac:dyDescent="0.15">
      <c r="Q176" s="4">
        <v>173</v>
      </c>
      <c r="R176" s="4">
        <f>[1]节奏总纲!AD176</f>
        <v>74.420957868442784</v>
      </c>
      <c r="S176" s="4">
        <f>[1]节奏总纲!AE176</f>
        <v>76.495935271543019</v>
      </c>
      <c r="T176" s="4">
        <f>[1]节奏总纲!AF176</f>
        <v>79.367620950988297</v>
      </c>
      <c r="U176" s="4">
        <f>[1]节奏总纲!AG176</f>
        <v>84.00179325525086</v>
      </c>
      <c r="V176" s="4">
        <f>[1]节奏总纲!AH176</f>
        <v>93.411764845947459</v>
      </c>
    </row>
    <row r="177" spans="17:22" x14ac:dyDescent="0.15">
      <c r="Q177" s="4">
        <v>174</v>
      </c>
      <c r="R177" s="4">
        <f>[1]节奏总纲!AD177</f>
        <v>74.503450305462081</v>
      </c>
      <c r="S177" s="4">
        <f>[1]节奏总纲!AE177</f>
        <v>76.578240521757706</v>
      </c>
      <c r="T177" s="4">
        <f>[1]节奏总纲!AF177</f>
        <v>79.453823111431561</v>
      </c>
      <c r="U177" s="4">
        <f>[1]节奏总纲!AG177</f>
        <v>84.08118060043364</v>
      </c>
      <c r="V177" s="4">
        <f>[1]节奏总纲!AH177</f>
        <v>93.500317165594211</v>
      </c>
    </row>
    <row r="178" spans="17:22" x14ac:dyDescent="0.15">
      <c r="Q178" s="4">
        <v>175</v>
      </c>
      <c r="R178" s="4">
        <f>[1]节奏总纲!AD178</f>
        <v>74.585942742481365</v>
      </c>
      <c r="S178" s="4">
        <f>[1]节奏总纲!AE178</f>
        <v>76.66054577197238</v>
      </c>
      <c r="T178" s="4">
        <f>[1]节奏总纲!AF178</f>
        <v>79.540025271874811</v>
      </c>
      <c r="U178" s="4">
        <f>[1]节奏总纲!AG178</f>
        <v>84.160567945616407</v>
      </c>
      <c r="V178" s="4">
        <f>[1]节奏总纲!AH178</f>
        <v>93.588869485240949</v>
      </c>
    </row>
    <row r="179" spans="17:22" x14ac:dyDescent="0.15">
      <c r="Q179" s="4">
        <v>176</v>
      </c>
      <c r="R179" s="4">
        <f>[1]节奏总纲!AD179</f>
        <v>74.668435179500648</v>
      </c>
      <c r="S179" s="4">
        <f>[1]节奏总纲!AE179</f>
        <v>76.742851022187054</v>
      </c>
      <c r="T179" s="4">
        <f>[1]节奏总纲!AF179</f>
        <v>79.626227432318061</v>
      </c>
      <c r="U179" s="4">
        <f>[1]节奏总纲!AG179</f>
        <v>84.239955290799188</v>
      </c>
      <c r="V179" s="4">
        <f>[1]节奏总纲!AH179</f>
        <v>93.6774218048877</v>
      </c>
    </row>
    <row r="180" spans="17:22" x14ac:dyDescent="0.15">
      <c r="Q180" s="4">
        <v>177</v>
      </c>
      <c r="R180" s="4">
        <f>[1]节奏总纲!AD180</f>
        <v>74.750927616519931</v>
      </c>
      <c r="S180" s="4">
        <f>[1]节奏总纲!AE180</f>
        <v>76.825156272401728</v>
      </c>
      <c r="T180" s="4">
        <f>[1]节奏总纲!AF180</f>
        <v>79.71242959276131</v>
      </c>
      <c r="U180" s="4">
        <f>[1]节奏总纲!AG180</f>
        <v>84.319342635981968</v>
      </c>
      <c r="V180" s="4">
        <f>[1]节奏总纲!AH180</f>
        <v>93.765974124534438</v>
      </c>
    </row>
    <row r="181" spans="17:22" x14ac:dyDescent="0.15">
      <c r="Q181" s="4">
        <v>178</v>
      </c>
      <c r="R181" s="4">
        <f>[1]节奏总纲!AD181</f>
        <v>74.833420053539214</v>
      </c>
      <c r="S181" s="4">
        <f>[1]节奏总纲!AE181</f>
        <v>76.907461522616416</v>
      </c>
      <c r="T181" s="4">
        <f>[1]节奏总纲!AF181</f>
        <v>79.79863175320456</v>
      </c>
      <c r="U181" s="4">
        <f>[1]节奏总纲!AG181</f>
        <v>84.398729981164735</v>
      </c>
      <c r="V181" s="4">
        <f>[1]节奏总纲!AH181</f>
        <v>93.85452644418119</v>
      </c>
    </row>
    <row r="182" spans="17:22" x14ac:dyDescent="0.15">
      <c r="Q182" s="4">
        <v>179</v>
      </c>
      <c r="R182" s="4">
        <f>[1]节奏总纲!AD182</f>
        <v>74.915912490558512</v>
      </c>
      <c r="S182" s="4">
        <f>[1]节奏总纲!AE182</f>
        <v>76.989766772831089</v>
      </c>
      <c r="T182" s="4">
        <f>[1]节奏总纲!AF182</f>
        <v>79.88483391364781</v>
      </c>
      <c r="U182" s="4">
        <f>[1]节奏总纲!AG182</f>
        <v>84.478117326347515</v>
      </c>
      <c r="V182" s="4">
        <f>[1]节奏总纲!AH182</f>
        <v>93.943078763827941</v>
      </c>
    </row>
    <row r="183" spans="17:22" x14ac:dyDescent="0.15">
      <c r="Q183" s="4">
        <v>180</v>
      </c>
      <c r="R183" s="4">
        <f>[1]节奏总纲!AD183</f>
        <v>74.998404927577795</v>
      </c>
      <c r="S183" s="4">
        <f>[1]节奏总纲!AE183</f>
        <v>77.06778397927944</v>
      </c>
      <c r="T183" s="4">
        <f>[1]节奏总纲!AF183</f>
        <v>79.97103607409106</v>
      </c>
      <c r="U183" s="4">
        <f>[1]节奏总纲!AG183</f>
        <v>84.557504671530296</v>
      </c>
      <c r="V183" s="4">
        <f>[1]节奏总纲!AH183</f>
        <v>94.027056817114342</v>
      </c>
    </row>
    <row r="184" spans="17:22" x14ac:dyDescent="0.15">
      <c r="Q184" s="4">
        <v>181</v>
      </c>
      <c r="R184" s="4">
        <f>[1]节奏总纲!AD184</f>
        <v>75.075479910097457</v>
      </c>
      <c r="S184" s="4">
        <f>[1]节奏总纲!AE184</f>
        <v>77.145192343015793</v>
      </c>
      <c r="T184" s="4">
        <f>[1]节奏总纲!AF184</f>
        <v>80.053817475702374</v>
      </c>
      <c r="U184" s="4">
        <f>[1]节奏总纲!AG184</f>
        <v>84.636892016713063</v>
      </c>
      <c r="V184" s="4">
        <f>[1]节奏总纲!AH184</f>
        <v>94.102803318799971</v>
      </c>
    </row>
    <row r="185" spans="17:22" x14ac:dyDescent="0.15">
      <c r="Q185" s="4">
        <v>182</v>
      </c>
      <c r="R185" s="4">
        <f>[1]节奏总纲!AD185</f>
        <v>75.152448075388719</v>
      </c>
      <c r="S185" s="4">
        <f>[1]节奏总纲!AE185</f>
        <v>77.222600706752132</v>
      </c>
      <c r="T185" s="4">
        <f>[1]节奏总纲!AF185</f>
        <v>80.134867890916794</v>
      </c>
      <c r="U185" s="4">
        <f>[1]节奏总纲!AG185</f>
        <v>84.716279361895843</v>
      </c>
      <c r="V185" s="4">
        <f>[1]节奏总纲!AH185</f>
        <v>94.1785498204856</v>
      </c>
    </row>
    <row r="186" spans="17:22" x14ac:dyDescent="0.15">
      <c r="Q186" s="4">
        <v>183</v>
      </c>
      <c r="R186" s="4">
        <f>[1]节奏总纲!AD186</f>
        <v>75.229416240679981</v>
      </c>
      <c r="S186" s="4">
        <f>[1]节奏总纲!AE186</f>
        <v>77.300009070488485</v>
      </c>
      <c r="T186" s="4">
        <f>[1]节奏总纲!AF186</f>
        <v>80.215918306131215</v>
      </c>
      <c r="U186" s="4">
        <f>[1]节奏总纲!AG186</f>
        <v>84.795666707078624</v>
      </c>
      <c r="V186" s="4">
        <f>[1]节奏总纲!AH186</f>
        <v>94.254296322171228</v>
      </c>
    </row>
    <row r="187" spans="17:22" x14ac:dyDescent="0.15">
      <c r="Q187" s="4">
        <v>184</v>
      </c>
      <c r="R187" s="4">
        <f>[1]节奏总纲!AD187</f>
        <v>75.306384405971258</v>
      </c>
      <c r="S187" s="4">
        <f>[1]节奏总纲!AE187</f>
        <v>77.377417434224824</v>
      </c>
      <c r="T187" s="4">
        <f>[1]节奏总纲!AF187</f>
        <v>80.296968721345635</v>
      </c>
      <c r="U187" s="4">
        <f>[1]节奏总纲!AG187</f>
        <v>84.87505405226139</v>
      </c>
      <c r="V187" s="4">
        <f>[1]节奏总纲!AH187</f>
        <v>94.330042823856857</v>
      </c>
    </row>
    <row r="188" spans="17:22" x14ac:dyDescent="0.15">
      <c r="Q188" s="4">
        <v>185</v>
      </c>
      <c r="R188" s="4">
        <f>[1]节奏总纲!AD188</f>
        <v>75.38335257126252</v>
      </c>
      <c r="S188" s="4">
        <f>[1]节奏总纲!AE188</f>
        <v>77.454825797961163</v>
      </c>
      <c r="T188" s="4">
        <f>[1]节奏总纲!AF188</f>
        <v>80.378019136560056</v>
      </c>
      <c r="U188" s="4">
        <f>[1]节奏总纲!AG188</f>
        <v>84.954441397444171</v>
      </c>
      <c r="V188" s="4">
        <f>[1]节奏总纲!AH188</f>
        <v>94.405789325542486</v>
      </c>
    </row>
    <row r="189" spans="17:22" x14ac:dyDescent="0.15">
      <c r="Q189" s="4">
        <v>186</v>
      </c>
      <c r="R189" s="4">
        <f>[1]节奏总纲!AD189</f>
        <v>75.460320736553783</v>
      </c>
      <c r="S189" s="4">
        <f>[1]节奏总纲!AE189</f>
        <v>77.532234161697517</v>
      </c>
      <c r="T189" s="4">
        <f>[1]节奏总纲!AF189</f>
        <v>80.459069551774476</v>
      </c>
      <c r="U189" s="4">
        <f>[1]节奏总纲!AG189</f>
        <v>85.030832425973387</v>
      </c>
      <c r="V189" s="4">
        <f>[1]节奏总纲!AH189</f>
        <v>94.4815358272281</v>
      </c>
    </row>
    <row r="190" spans="17:22" x14ac:dyDescent="0.15">
      <c r="Q190" s="4">
        <v>187</v>
      </c>
      <c r="R190" s="4">
        <f>[1]节奏总纲!AD190</f>
        <v>75.537288901845045</v>
      </c>
      <c r="S190" s="4">
        <f>[1]节奏总纲!AE190</f>
        <v>77.609642525433856</v>
      </c>
      <c r="T190" s="4">
        <f>[1]节奏总纲!AF190</f>
        <v>80.540119966988897</v>
      </c>
      <c r="U190" s="4">
        <f>[1]节奏总纲!AG190</f>
        <v>85.103188187775231</v>
      </c>
      <c r="V190" s="4">
        <f>[1]节奏总纲!AH190</f>
        <v>94.557282328913729</v>
      </c>
    </row>
    <row r="191" spans="17:22" x14ac:dyDescent="0.15">
      <c r="Q191" s="4">
        <v>188</v>
      </c>
      <c r="R191" s="4">
        <f>[1]节奏总纲!AD191</f>
        <v>75.614257067136322</v>
      </c>
      <c r="S191" s="4">
        <f>[1]节奏总纲!AE191</f>
        <v>77.687050889170209</v>
      </c>
      <c r="T191" s="4">
        <f>[1]节奏总纲!AF191</f>
        <v>80.621170382203317</v>
      </c>
      <c r="U191" s="4">
        <f>[1]节奏总纲!AG191</f>
        <v>85.175543949577076</v>
      </c>
      <c r="V191" s="4">
        <f>[1]节奏总纲!AH191</f>
        <v>94.633028830599358</v>
      </c>
    </row>
    <row r="192" spans="17:22" x14ac:dyDescent="0.15">
      <c r="Q192" s="4">
        <v>189</v>
      </c>
      <c r="R192" s="4">
        <f>[1]节奏总纲!AD192</f>
        <v>75.691225232427584</v>
      </c>
      <c r="S192" s="4">
        <f>[1]节奏总纲!AE192</f>
        <v>77.764459252906548</v>
      </c>
      <c r="T192" s="4">
        <f>[1]节奏总纲!AF192</f>
        <v>80.702220797417738</v>
      </c>
      <c r="U192" s="4">
        <f>[1]节奏总纲!AG192</f>
        <v>85.247899711378935</v>
      </c>
      <c r="V192" s="4">
        <f>[1]节奏总纲!AH192</f>
        <v>94.708775332284986</v>
      </c>
    </row>
    <row r="193" spans="17:22" x14ac:dyDescent="0.15">
      <c r="Q193" s="4">
        <v>190</v>
      </c>
      <c r="R193" s="4">
        <f>[1]节奏总纲!AD193</f>
        <v>75.768193397718846</v>
      </c>
      <c r="S193" s="4">
        <f>[1]节奏总纲!AE193</f>
        <v>77.841867616642901</v>
      </c>
      <c r="T193" s="4">
        <f>[1]节奏总纲!AF193</f>
        <v>80.783271212632158</v>
      </c>
      <c r="U193" s="4">
        <f>[1]节奏总纲!AG193</f>
        <v>85.320255473180779</v>
      </c>
      <c r="V193" s="4">
        <f>[1]节奏总纲!AH193</f>
        <v>94.784521833970615</v>
      </c>
    </row>
    <row r="194" spans="17:22" x14ac:dyDescent="0.15">
      <c r="Q194" s="4">
        <v>191</v>
      </c>
      <c r="R194" s="4">
        <f>[1]节奏总纲!AD194</f>
        <v>75.845161563010109</v>
      </c>
      <c r="S194" s="4">
        <f>[1]节奏总纲!AE194</f>
        <v>77.91927598037924</v>
      </c>
      <c r="T194" s="4">
        <f>[1]节奏总纲!AF194</f>
        <v>80.864321627846579</v>
      </c>
      <c r="U194" s="4">
        <f>[1]节奏总纲!AG194</f>
        <v>85.392611234982624</v>
      </c>
      <c r="V194" s="4">
        <f>[1]节奏总纲!AH194</f>
        <v>94.860268335656244</v>
      </c>
    </row>
    <row r="195" spans="17:22" x14ac:dyDescent="0.15">
      <c r="Q195" s="4">
        <v>192</v>
      </c>
      <c r="R195" s="4">
        <f>[1]节奏总纲!AD195</f>
        <v>75.922129728301385</v>
      </c>
      <c r="S195" s="4">
        <f>[1]节奏总纲!AE195</f>
        <v>77.996684344115593</v>
      </c>
      <c r="T195" s="4">
        <f>[1]节奏总纲!AF195</f>
        <v>80.945372043060999</v>
      </c>
      <c r="U195" s="4">
        <f>[1]节奏总纲!AG195</f>
        <v>85.464966996784469</v>
      </c>
      <c r="V195" s="4">
        <f>[1]节奏总纲!AH195</f>
        <v>94.936014837341872</v>
      </c>
    </row>
    <row r="196" spans="17:22" x14ac:dyDescent="0.15">
      <c r="Q196" s="4">
        <v>193</v>
      </c>
      <c r="R196" s="4">
        <f>[1]节奏总纲!AD196</f>
        <v>75.999097893592648</v>
      </c>
      <c r="S196" s="4">
        <f>[1]节奏总纲!AE196</f>
        <v>78.068193736526268</v>
      </c>
      <c r="T196" s="4">
        <f>[1]节奏总纲!AF196</f>
        <v>81.02378934476593</v>
      </c>
      <c r="U196" s="4">
        <f>[1]节奏总纲!AG196</f>
        <v>85.537322758586328</v>
      </c>
      <c r="V196" s="4">
        <f>[1]节奏总纲!AH196</f>
        <v>95.011078787937279</v>
      </c>
    </row>
    <row r="197" spans="17:22" x14ac:dyDescent="0.15">
      <c r="Q197" s="4">
        <v>194</v>
      </c>
      <c r="R197" s="4">
        <f>[1]节奏总纲!AD197</f>
        <v>76.070972142474872</v>
      </c>
      <c r="S197" s="4">
        <f>[1]节奏总纲!AE197</f>
        <v>78.139439149396253</v>
      </c>
      <c r="T197" s="4">
        <f>[1]节奏总纲!AF197</f>
        <v>81.096762731680187</v>
      </c>
      <c r="U197" s="4">
        <f>[1]节奏总纲!AG197</f>
        <v>85.609678520388172</v>
      </c>
      <c r="V197" s="4">
        <f>[1]节奏总纲!AH197</f>
        <v>95.082429458741387</v>
      </c>
    </row>
    <row r="198" spans="17:22" x14ac:dyDescent="0.15">
      <c r="Q198" s="4">
        <v>195</v>
      </c>
      <c r="R198" s="4">
        <f>[1]节奏总纲!AD198</f>
        <v>76.142785979989682</v>
      </c>
      <c r="S198" s="4">
        <f>[1]节奏总纲!AE198</f>
        <v>78.210684562266223</v>
      </c>
      <c r="T198" s="4">
        <f>[1]节奏总纲!AF198</f>
        <v>81.169736118594443</v>
      </c>
      <c r="U198" s="4">
        <f>[1]节奏总纲!AG198</f>
        <v>85.682034282190017</v>
      </c>
      <c r="V198" s="4">
        <f>[1]节奏总纲!AH198</f>
        <v>95.153780129545481</v>
      </c>
    </row>
    <row r="199" spans="17:22" x14ac:dyDescent="0.15">
      <c r="Q199" s="4">
        <v>196</v>
      </c>
      <c r="R199" s="4">
        <f>[1]节奏总纲!AD199</f>
        <v>76.214599817504492</v>
      </c>
      <c r="S199" s="4">
        <f>[1]节奏总纲!AE199</f>
        <v>78.281929975136208</v>
      </c>
      <c r="T199" s="4">
        <f>[1]节奏总纲!AF199</f>
        <v>81.242709505508685</v>
      </c>
      <c r="U199" s="4">
        <f>[1]节奏总纲!AG199</f>
        <v>85.754390043991862</v>
      </c>
      <c r="V199" s="4">
        <f>[1]节奏总纲!AH199</f>
        <v>95.225130800349589</v>
      </c>
    </row>
    <row r="200" spans="17:22" x14ac:dyDescent="0.15">
      <c r="Q200" s="4">
        <v>197</v>
      </c>
      <c r="R200" s="4">
        <f>[1]节奏总纲!AD200</f>
        <v>76.286413655019302</v>
      </c>
      <c r="S200" s="4">
        <f>[1]节奏总纲!AE200</f>
        <v>78.353175388006179</v>
      </c>
      <c r="T200" s="4">
        <f>[1]节奏总纲!AF200</f>
        <v>81.315682892422942</v>
      </c>
      <c r="U200" s="4">
        <f>[1]节奏总纲!AG200</f>
        <v>85.82674580579372</v>
      </c>
      <c r="V200" s="4">
        <f>[1]节奏总纲!AH200</f>
        <v>95.296481471153683</v>
      </c>
    </row>
    <row r="201" spans="17:22" x14ac:dyDescent="0.15">
      <c r="Q201" s="4">
        <v>198</v>
      </c>
      <c r="R201" s="4">
        <f>[1]节奏总纲!AD201</f>
        <v>76.358227492534112</v>
      </c>
      <c r="S201" s="4">
        <f>[1]节奏总纲!AE201</f>
        <v>78.424420800876163</v>
      </c>
      <c r="T201" s="4">
        <f>[1]节奏总纲!AF201</f>
        <v>81.388656279337198</v>
      </c>
      <c r="U201" s="4">
        <f>[1]节奏总纲!AG201</f>
        <v>85.899101567595565</v>
      </c>
      <c r="V201" s="4">
        <f>[1]节奏总纲!AH201</f>
        <v>95.367832141957777</v>
      </c>
    </row>
    <row r="202" spans="17:22" x14ac:dyDescent="0.15">
      <c r="Q202" s="4">
        <v>199</v>
      </c>
      <c r="R202" s="4">
        <f>[1]节奏总纲!AD202</f>
        <v>76.430041330048923</v>
      </c>
      <c r="S202" s="4">
        <f>[1]节奏总纲!AE202</f>
        <v>78.495666213746148</v>
      </c>
      <c r="T202" s="4">
        <f>[1]节奏总纲!AF202</f>
        <v>81.461629666251454</v>
      </c>
      <c r="U202" s="4">
        <f>[1]节奏总纲!AG202</f>
        <v>85.97145732939741</v>
      </c>
      <c r="V202" s="4">
        <f>[1]节奏总纲!AH202</f>
        <v>95.439182812761885</v>
      </c>
    </row>
    <row r="203" spans="17:22" x14ac:dyDescent="0.15">
      <c r="Q203" s="4">
        <v>200</v>
      </c>
      <c r="R203" s="4">
        <f>[1]节奏总纲!AD203</f>
        <v>76.501855167563733</v>
      </c>
      <c r="S203" s="4">
        <f>[1]节奏总纲!AE203</f>
        <v>78.566911626616118</v>
      </c>
      <c r="T203" s="4">
        <f>[1]节奏总纲!AF203</f>
        <v>81.534603053165696</v>
      </c>
      <c r="U203" s="4">
        <f>[1]节奏总纲!AG203</f>
        <v>86.045919706798657</v>
      </c>
      <c r="V203" s="4">
        <f>[1]节奏总纲!AH203</f>
        <v>95.510533483565979</v>
      </c>
    </row>
    <row r="204" spans="17:22" x14ac:dyDescent="0.15">
      <c r="Q204" s="4">
        <v>201</v>
      </c>
      <c r="R204" s="4">
        <f>[1]节奏总纲!AD204</f>
        <v>76.573669005078543</v>
      </c>
      <c r="S204" s="4">
        <f>[1]节奏总纲!AE204</f>
        <v>78.638157039486103</v>
      </c>
      <c r="T204" s="4">
        <f>[1]节奏总纲!AF204</f>
        <v>81.607576440079953</v>
      </c>
      <c r="U204" s="4">
        <f>[1]节奏总纲!AG204</f>
        <v>86.121754469336281</v>
      </c>
      <c r="V204" s="4">
        <f>[1]节奏总纲!AH204</f>
        <v>95.581884154370087</v>
      </c>
    </row>
    <row r="205" spans="17:22" x14ac:dyDescent="0.15">
      <c r="Q205" s="4">
        <v>202</v>
      </c>
      <c r="R205" s="4">
        <f>[1]节奏总纲!AD205</f>
        <v>76.645482842593353</v>
      </c>
      <c r="S205" s="4">
        <f>[1]节奏总纲!AE205</f>
        <v>78.709402452356088</v>
      </c>
      <c r="T205" s="4">
        <f>[1]节奏总纲!AF205</f>
        <v>81.680549826994209</v>
      </c>
      <c r="U205" s="4">
        <f>[1]节奏总纲!AG205</f>
        <v>86.197589231873891</v>
      </c>
      <c r="V205" s="4">
        <f>[1]节奏总纲!AH205</f>
        <v>95.653234825174181</v>
      </c>
    </row>
    <row r="206" spans="17:22" x14ac:dyDescent="0.15">
      <c r="Q206" s="4">
        <v>203</v>
      </c>
      <c r="R206" s="4">
        <f>[1]节奏总纲!AD206</f>
        <v>76.717296680108163</v>
      </c>
      <c r="S206" s="4">
        <f>[1]节奏总纲!AE206</f>
        <v>78.780647865226058</v>
      </c>
      <c r="T206" s="4">
        <f>[1]节奏总纲!AF206</f>
        <v>81.753523213908451</v>
      </c>
      <c r="U206" s="4">
        <f>[1]节奏总纲!AG206</f>
        <v>86.273423994411502</v>
      </c>
      <c r="V206" s="4">
        <f>[1]节奏总纲!AH206</f>
        <v>95.724585495978289</v>
      </c>
    </row>
    <row r="207" spans="17:22" x14ac:dyDescent="0.15">
      <c r="Q207" s="4">
        <v>204</v>
      </c>
      <c r="R207" s="4">
        <f>[1]节奏总纲!AD207</f>
        <v>76.789110517622973</v>
      </c>
      <c r="S207" s="4">
        <f>[1]节奏总纲!AE207</f>
        <v>78.851893278096043</v>
      </c>
      <c r="T207" s="4">
        <f>[1]节奏总纲!AF207</f>
        <v>81.826496600822708</v>
      </c>
      <c r="U207" s="4">
        <f>[1]节奏总纲!AG207</f>
        <v>86.349258756949112</v>
      </c>
      <c r="V207" s="4">
        <f>[1]节奏总纲!AH207</f>
        <v>95.795936166782383</v>
      </c>
    </row>
    <row r="208" spans="17:22" x14ac:dyDescent="0.15">
      <c r="Q208" s="4">
        <v>205</v>
      </c>
      <c r="R208" s="4">
        <f>[1]节奏总纲!AD208</f>
        <v>76.860924355137783</v>
      </c>
      <c r="S208" s="4">
        <f>[1]节奏总纲!AE208</f>
        <v>78.923138690966013</v>
      </c>
      <c r="T208" s="4">
        <f>[1]节奏总纲!AF208</f>
        <v>81.899469987736964</v>
      </c>
      <c r="U208" s="4">
        <f>[1]节奏总纲!AG208</f>
        <v>86.425093519486722</v>
      </c>
      <c r="V208" s="4">
        <f>[1]节奏总纲!AH208</f>
        <v>95.867286837586477</v>
      </c>
    </row>
    <row r="209" spans="17:22" x14ac:dyDescent="0.15">
      <c r="Q209" s="4">
        <v>206</v>
      </c>
      <c r="R209" s="4">
        <f>[1]节奏总纲!AD209</f>
        <v>76.932738192652593</v>
      </c>
      <c r="S209" s="4">
        <f>[1]节奏总纲!AE209</f>
        <v>78.994384103835998</v>
      </c>
      <c r="T209" s="4">
        <f>[1]节奏总纲!AF209</f>
        <v>81.972443374651206</v>
      </c>
      <c r="U209" s="4">
        <f>[1]节奏总纲!AG209</f>
        <v>86.500928282024347</v>
      </c>
      <c r="V209" s="4">
        <f>[1]节奏总纲!AH209</f>
        <v>95.938637508390585</v>
      </c>
    </row>
    <row r="210" spans="17:22" x14ac:dyDescent="0.15">
      <c r="Q210" s="4">
        <v>207</v>
      </c>
      <c r="R210" s="4">
        <f>[1]节奏总纲!AD210</f>
        <v>77.004247194324648</v>
      </c>
      <c r="S210" s="4">
        <f>[1]节奏总纲!AE210</f>
        <v>79.061386416569832</v>
      </c>
      <c r="T210" s="4">
        <f>[1]节奏总纲!AF210</f>
        <v>82.041007317281839</v>
      </c>
      <c r="U210" s="4">
        <f>[1]节奏总纲!AG210</f>
        <v>86.576763044561957</v>
      </c>
      <c r="V210" s="4">
        <f>[1]节奏总纲!AH210</f>
        <v>96.008512635801992</v>
      </c>
    </row>
    <row r="211" spans="17:22" x14ac:dyDescent="0.15">
      <c r="Q211" s="4">
        <v>208</v>
      </c>
      <c r="R211" s="4">
        <f>[1]节奏总纲!AD211</f>
        <v>77.07125187397483</v>
      </c>
      <c r="S211" s="4">
        <f>[1]节奏总纲!AE211</f>
        <v>79.128025648620252</v>
      </c>
      <c r="T211" s="4">
        <f>[1]节奏总纲!AF211</f>
        <v>82.106895829081836</v>
      </c>
      <c r="U211" s="4">
        <f>[1]节奏总纲!AG211</f>
        <v>86.652597807099568</v>
      </c>
      <c r="V211" s="4">
        <f>[1]节奏总纲!AH211</f>
        <v>96.069322745727362</v>
      </c>
    </row>
    <row r="212" spans="17:22" x14ac:dyDescent="0.15">
      <c r="Q212" s="4">
        <v>209</v>
      </c>
      <c r="R212" s="4">
        <f>[1]节奏总纲!AD212</f>
        <v>77.138256553625013</v>
      </c>
      <c r="S212" s="4">
        <f>[1]节奏总纲!AE212</f>
        <v>79.194664880670672</v>
      </c>
      <c r="T212" s="4">
        <f>[1]节奏总纲!AF212</f>
        <v>82.172784340881819</v>
      </c>
      <c r="U212" s="4">
        <f>[1]节奏总纲!AG212</f>
        <v>86.728432569637178</v>
      </c>
      <c r="V212" s="4">
        <f>[1]节奏总纲!AH212</f>
        <v>96.130132855652732</v>
      </c>
    </row>
    <row r="213" spans="17:22" x14ac:dyDescent="0.15">
      <c r="Q213" s="4">
        <v>210</v>
      </c>
      <c r="R213" s="4">
        <f>[1]节奏总纲!AD213</f>
        <v>77.205261233275195</v>
      </c>
      <c r="S213" s="4">
        <f>[1]节奏总纲!AE213</f>
        <v>79.261304112721092</v>
      </c>
      <c r="T213" s="4">
        <f>[1]节奏总纲!AF213</f>
        <v>82.238672852681816</v>
      </c>
      <c r="U213" s="4">
        <f>[1]节奏总纲!AG213</f>
        <v>86.804267332174788</v>
      </c>
      <c r="V213" s="4">
        <f>[1]节奏总纲!AH213</f>
        <v>96.190942965578103</v>
      </c>
    </row>
    <row r="214" spans="17:22" x14ac:dyDescent="0.15">
      <c r="Q214" s="4">
        <v>211</v>
      </c>
      <c r="R214" s="4">
        <f>[1]节奏总纲!AD214</f>
        <v>77.272265912925377</v>
      </c>
      <c r="S214" s="4">
        <f>[1]节奏总纲!AE214</f>
        <v>79.327943344771512</v>
      </c>
      <c r="T214" s="4">
        <f>[1]节奏总纲!AF214</f>
        <v>82.304561364481813</v>
      </c>
      <c r="U214" s="4">
        <f>[1]节奏总纲!AG214</f>
        <v>86.880102094712413</v>
      </c>
      <c r="V214" s="4">
        <f>[1]节奏总纲!AH214</f>
        <v>96.251753075503458</v>
      </c>
    </row>
    <row r="215" spans="17:22" x14ac:dyDescent="0.15">
      <c r="Q215" s="4">
        <v>212</v>
      </c>
      <c r="R215" s="4">
        <f>[1]节奏总纲!AD215</f>
        <v>77.339270592575559</v>
      </c>
      <c r="S215" s="4">
        <f>[1]节奏总纲!AE215</f>
        <v>79.394582576821932</v>
      </c>
      <c r="T215" s="4">
        <f>[1]节奏总纲!AF215</f>
        <v>82.370449876281796</v>
      </c>
      <c r="U215" s="4">
        <f>[1]节奏总纲!AG215</f>
        <v>86.955936857250023</v>
      </c>
      <c r="V215" s="4">
        <f>[1]节奏总纲!AH215</f>
        <v>96.312563185428829</v>
      </c>
    </row>
    <row r="216" spans="17:22" x14ac:dyDescent="0.15">
      <c r="Q216" s="4">
        <v>213</v>
      </c>
      <c r="R216" s="4">
        <f>[1]节奏总纲!AD216</f>
        <v>77.406275272225741</v>
      </c>
      <c r="S216" s="4">
        <f>[1]节奏总纲!AE216</f>
        <v>79.461221808872352</v>
      </c>
      <c r="T216" s="4">
        <f>[1]节奏总纲!AF216</f>
        <v>82.436338388081793</v>
      </c>
      <c r="U216" s="4">
        <f>[1]节奏总纲!AG216</f>
        <v>87.031203567981635</v>
      </c>
      <c r="V216" s="4">
        <f>[1]节奏总纲!AH216</f>
        <v>96.373373295354199</v>
      </c>
    </row>
    <row r="217" spans="17:22" x14ac:dyDescent="0.15">
      <c r="Q217" s="4">
        <v>214</v>
      </c>
      <c r="R217" s="4">
        <f>[1]节奏总纲!AD217</f>
        <v>77.473279951875909</v>
      </c>
      <c r="S217" s="4">
        <f>[1]节奏总纲!AE217</f>
        <v>79.527861040922772</v>
      </c>
      <c r="T217" s="4">
        <f>[1]节奏总纲!AF217</f>
        <v>82.502226899881776</v>
      </c>
      <c r="U217" s="4">
        <f>[1]节奏总纲!AG217</f>
        <v>87.10568246405397</v>
      </c>
      <c r="V217" s="4">
        <f>[1]节奏总纲!AH217</f>
        <v>96.434183405279569</v>
      </c>
    </row>
    <row r="218" spans="17:22" x14ac:dyDescent="0.15">
      <c r="Q218" s="4">
        <v>215</v>
      </c>
      <c r="R218" s="4">
        <f>[1]节奏总纲!AD218</f>
        <v>77.540284631526092</v>
      </c>
      <c r="S218" s="4">
        <f>[1]节奏总纲!AE218</f>
        <v>79.594500272973193</v>
      </c>
      <c r="T218" s="4">
        <f>[1]节奏总纲!AF218</f>
        <v>82.568115411681774</v>
      </c>
      <c r="U218" s="4">
        <f>[1]节奏总纲!AG218</f>
        <v>87.180161360126306</v>
      </c>
      <c r="V218" s="4">
        <f>[1]节奏总纲!AH218</f>
        <v>96.494993515204939</v>
      </c>
    </row>
    <row r="219" spans="17:22" x14ac:dyDescent="0.15">
      <c r="Q219" s="4">
        <v>216</v>
      </c>
      <c r="R219" s="4">
        <f>[1]节奏总纲!AD219</f>
        <v>77.607289311176274</v>
      </c>
      <c r="S219" s="4">
        <f>[1]节奏总纲!AE219</f>
        <v>79.661139505023613</v>
      </c>
      <c r="T219" s="4">
        <f>[1]节奏总纲!AF219</f>
        <v>82.634003923481771</v>
      </c>
      <c r="U219" s="4">
        <f>[1]节奏总纲!AG219</f>
        <v>87.254640256198641</v>
      </c>
      <c r="V219" s="4">
        <f>[1]节奏总纲!AH219</f>
        <v>96.555803625130309</v>
      </c>
    </row>
    <row r="220" spans="17:22" x14ac:dyDescent="0.15">
      <c r="Q220" s="4">
        <v>217</v>
      </c>
      <c r="R220" s="4">
        <f>[1]节奏总纲!AD220</f>
        <v>77.674293990826456</v>
      </c>
      <c r="S220" s="4">
        <f>[1]节奏总纲!AE220</f>
        <v>79.727778737074033</v>
      </c>
      <c r="T220" s="4">
        <f>[1]节奏总纲!AF220</f>
        <v>82.699892435281754</v>
      </c>
      <c r="U220" s="4">
        <f>[1]节奏总纲!AG220</f>
        <v>87.329119152270991</v>
      </c>
      <c r="V220" s="4">
        <f>[1]节奏总纲!AH220</f>
        <v>96.61661373505568</v>
      </c>
    </row>
    <row r="221" spans="17:22" x14ac:dyDescent="0.15">
      <c r="Q221" s="4">
        <v>218</v>
      </c>
      <c r="R221" s="4">
        <f>[1]节奏总纲!AD221</f>
        <v>77.741298670476638</v>
      </c>
      <c r="S221" s="4">
        <f>[1]节奏总纲!AE221</f>
        <v>79.794417969124453</v>
      </c>
      <c r="T221" s="4">
        <f>[1]节奏总纲!AF221</f>
        <v>82.765780947081751</v>
      </c>
      <c r="U221" s="4">
        <f>[1]节奏总纲!AG221</f>
        <v>87.403598048343326</v>
      </c>
      <c r="V221" s="4">
        <f>[1]节奏总纲!AH221</f>
        <v>96.67742384498105</v>
      </c>
    </row>
    <row r="222" spans="17:22" x14ac:dyDescent="0.15">
      <c r="Q222" s="4">
        <v>219</v>
      </c>
      <c r="R222" s="4">
        <f>[1]节奏总纲!AD222</f>
        <v>77.80830335012682</v>
      </c>
      <c r="S222" s="4">
        <f>[1]节奏总纲!AE222</f>
        <v>79.861057201174873</v>
      </c>
      <c r="T222" s="4">
        <f>[1]节奏总纲!AF222</f>
        <v>82.831669458881734</v>
      </c>
      <c r="U222" s="4">
        <f>[1]节奏总纲!AG222</f>
        <v>87.478076944415662</v>
      </c>
      <c r="V222" s="4">
        <f>[1]节奏总纲!AH222</f>
        <v>96.73823395490642</v>
      </c>
    </row>
    <row r="223" spans="17:22" x14ac:dyDescent="0.15">
      <c r="Q223" s="4">
        <v>220</v>
      </c>
      <c r="R223" s="4">
        <f>[1]节奏总纲!AD223</f>
        <v>77.875308029777003</v>
      </c>
      <c r="S223" s="4">
        <f>[1]节奏总纲!AE223</f>
        <v>79.927696433225293</v>
      </c>
      <c r="T223" s="4">
        <f>[1]节奏总纲!AF223</f>
        <v>82.897557970681731</v>
      </c>
      <c r="U223" s="4">
        <f>[1]节奏总纲!AG223</f>
        <v>87.552555840488012</v>
      </c>
      <c r="V223" s="4">
        <f>[1]节奏总纲!AH223</f>
        <v>96.79904406483179</v>
      </c>
    </row>
    <row r="224" spans="17:22" x14ac:dyDescent="0.15">
      <c r="Q224" s="4">
        <v>221</v>
      </c>
      <c r="R224" s="4">
        <f>[1]节奏总纲!AD224</f>
        <v>77.942312709427185</v>
      </c>
      <c r="S224" s="4">
        <f>[1]节奏总纲!AE224</f>
        <v>79.994335665275713</v>
      </c>
      <c r="T224" s="4">
        <f>[1]节奏总纲!AF224</f>
        <v>82.963446482481729</v>
      </c>
      <c r="U224" s="4">
        <f>[1]节奏总纲!AG224</f>
        <v>87.627034736560347</v>
      </c>
      <c r="V224" s="4">
        <f>[1]节奏总纲!AH224</f>
        <v>96.85985417475716</v>
      </c>
    </row>
    <row r="225" spans="17:22" x14ac:dyDescent="0.15">
      <c r="Q225" s="4">
        <v>222</v>
      </c>
      <c r="R225" s="4">
        <f>[1]节奏总纲!AD225</f>
        <v>78.008693431404168</v>
      </c>
      <c r="S225" s="4">
        <f>[1]节奏总纲!AE225</f>
        <v>80.05990507131493</v>
      </c>
      <c r="T225" s="4">
        <f>[1]节奏总纲!AF225</f>
        <v>83.028328094754301</v>
      </c>
      <c r="U225" s="4">
        <f>[1]节奏总纲!AG225</f>
        <v>87.701513632632683</v>
      </c>
      <c r="V225" s="4">
        <f>[1]节奏总纲!AH225</f>
        <v>96.920664284682516</v>
      </c>
    </row>
    <row r="226" spans="17:22" x14ac:dyDescent="0.15">
      <c r="Q226" s="4">
        <v>223</v>
      </c>
      <c r="R226" s="4">
        <f>[1]节奏总纲!AD226</f>
        <v>78.071211008105138</v>
      </c>
      <c r="S226" s="4">
        <f>[1]节奏总纲!AE226</f>
        <v>80.125375094609936</v>
      </c>
      <c r="T226" s="4">
        <f>[1]节奏总纲!AF226</f>
        <v>83.091955037632331</v>
      </c>
      <c r="U226" s="4">
        <f>[1]节奏总纲!AG226</f>
        <v>87.775992528705018</v>
      </c>
      <c r="V226" s="4">
        <f>[1]节奏总纲!AH226</f>
        <v>96.981474394607886</v>
      </c>
    </row>
    <row r="227" spans="17:22" x14ac:dyDescent="0.15">
      <c r="Q227" s="4">
        <v>224</v>
      </c>
      <c r="R227" s="4">
        <f>[1]节奏总纲!AD227</f>
        <v>78.133728584806107</v>
      </c>
      <c r="S227" s="4">
        <f>[1]节奏总纲!AE227</f>
        <v>80.190845117904942</v>
      </c>
      <c r="T227" s="4">
        <f>[1]节奏总纲!AF227</f>
        <v>83.155581980510348</v>
      </c>
      <c r="U227" s="4">
        <f>[1]节奏总纲!AG227</f>
        <v>87.850471424777368</v>
      </c>
      <c r="V227" s="4">
        <f>[1]节奏总纲!AH227</f>
        <v>97.03979962522213</v>
      </c>
    </row>
    <row r="228" spans="17:22" x14ac:dyDescent="0.15">
      <c r="Q228" s="4">
        <v>225</v>
      </c>
      <c r="R228" s="4">
        <f>[1]节奏总纲!AD228</f>
        <v>78.196246161507091</v>
      </c>
      <c r="S228" s="4">
        <f>[1]节奏总纲!AE228</f>
        <v>80.256315141199948</v>
      </c>
      <c r="T228" s="4">
        <f>[1]节奏总纲!AF228</f>
        <v>83.219208923388379</v>
      </c>
      <c r="U228" s="4">
        <f>[1]节奏总纲!AG228</f>
        <v>87.924950320849703</v>
      </c>
      <c r="V228" s="4">
        <f>[1]节奏总纲!AH228</f>
        <v>97.097036185315744</v>
      </c>
    </row>
    <row r="229" spans="17:22" x14ac:dyDescent="0.15">
      <c r="Q229" s="4">
        <v>226</v>
      </c>
      <c r="R229" s="4">
        <f>[1]节奏总纲!AD229</f>
        <v>78.25876373820806</v>
      </c>
      <c r="S229" s="4">
        <f>[1]节奏总纲!AE229</f>
        <v>80.321785164494941</v>
      </c>
      <c r="T229" s="4">
        <f>[1]节奏总纲!AF229</f>
        <v>83.282835866266396</v>
      </c>
      <c r="U229" s="4">
        <f>[1]节奏总纲!AG229</f>
        <v>87.999429216922039</v>
      </c>
      <c r="V229" s="4">
        <f>[1]节奏总纲!AH229</f>
        <v>97.154272745409358</v>
      </c>
    </row>
    <row r="230" spans="17:22" x14ac:dyDescent="0.15">
      <c r="Q230" s="4">
        <v>227</v>
      </c>
      <c r="R230" s="4">
        <f>[1]节奏总纲!AD230</f>
        <v>78.321281314909029</v>
      </c>
      <c r="S230" s="4">
        <f>[1]节奏总纲!AE230</f>
        <v>80.387255187789947</v>
      </c>
      <c r="T230" s="4">
        <f>[1]节奏总纲!AF230</f>
        <v>83.346462809144427</v>
      </c>
      <c r="U230" s="4">
        <f>[1]节奏总纲!AG230</f>
        <v>88.069378113045531</v>
      </c>
      <c r="V230" s="4">
        <f>[1]节奏总纲!AH230</f>
        <v>97.211509305502972</v>
      </c>
    </row>
    <row r="231" spans="17:22" x14ac:dyDescent="0.15">
      <c r="Q231" s="4">
        <v>228</v>
      </c>
      <c r="R231" s="4">
        <f>[1]节奏总纲!AD231</f>
        <v>78.383798891610013</v>
      </c>
      <c r="S231" s="4">
        <f>[1]节奏总纲!AE231</f>
        <v>80.452725211084953</v>
      </c>
      <c r="T231" s="4">
        <f>[1]节奏总纲!AF231</f>
        <v>83.410089752022458</v>
      </c>
      <c r="U231" s="4">
        <f>[1]节奏总纲!AG231</f>
        <v>88.139292024548126</v>
      </c>
      <c r="V231" s="4">
        <f>[1]节奏总纲!AH231</f>
        <v>97.268745865596571</v>
      </c>
    </row>
    <row r="232" spans="17:22" x14ac:dyDescent="0.15">
      <c r="Q232" s="4">
        <v>229</v>
      </c>
      <c r="R232" s="4">
        <f>[1]节奏总纲!AD232</f>
        <v>78.446316468310982</v>
      </c>
      <c r="S232" s="4">
        <f>[1]节奏总纲!AE232</f>
        <v>80.518195234379959</v>
      </c>
      <c r="T232" s="4">
        <f>[1]节奏总纲!AF232</f>
        <v>83.473716694900475</v>
      </c>
      <c r="U232" s="4">
        <f>[1]节奏总纲!AG232</f>
        <v>88.209205936050708</v>
      </c>
      <c r="V232" s="4">
        <f>[1]节奏总纲!AH232</f>
        <v>97.325982425690185</v>
      </c>
    </row>
    <row r="233" spans="17:22" x14ac:dyDescent="0.15">
      <c r="Q233" s="4">
        <v>230</v>
      </c>
      <c r="R233" s="4">
        <f>[1]节奏总纲!AD233</f>
        <v>78.508834045011952</v>
      </c>
      <c r="S233" s="4">
        <f>[1]节奏总纲!AE233</f>
        <v>80.583665257674966</v>
      </c>
      <c r="T233" s="4">
        <f>[1]节奏总纲!AF233</f>
        <v>83.537343637778505</v>
      </c>
      <c r="U233" s="4">
        <f>[1]节奏总纲!AG233</f>
        <v>88.279119847553304</v>
      </c>
      <c r="V233" s="4">
        <f>[1]节奏总纲!AH233</f>
        <v>97.383218985783799</v>
      </c>
    </row>
    <row r="234" spans="17:22" x14ac:dyDescent="0.15">
      <c r="Q234" s="4">
        <v>231</v>
      </c>
      <c r="R234" s="4">
        <f>[1]节奏总纲!AD234</f>
        <v>78.571351621712921</v>
      </c>
      <c r="S234" s="4">
        <f>[1]节奏总纲!AE234</f>
        <v>80.649135280969972</v>
      </c>
      <c r="T234" s="4">
        <f>[1]节奏总纲!AF234</f>
        <v>83.600970580656536</v>
      </c>
      <c r="U234" s="4">
        <f>[1]节奏总纲!AG234</f>
        <v>88.349033759055899</v>
      </c>
      <c r="V234" s="4">
        <f>[1]节奏总纲!AH234</f>
        <v>97.440455545877413</v>
      </c>
    </row>
    <row r="235" spans="17:22" x14ac:dyDescent="0.15">
      <c r="Q235" s="4">
        <v>232</v>
      </c>
      <c r="R235" s="4">
        <f>[1]节奏总纲!AD235</f>
        <v>78.633869198413905</v>
      </c>
      <c r="S235" s="4">
        <f>[1]节奏总纲!AE235</f>
        <v>80.714605304264978</v>
      </c>
      <c r="T235" s="4">
        <f>[1]节奏总纲!AF235</f>
        <v>83.664597523534553</v>
      </c>
      <c r="U235" s="4">
        <f>[1]节奏总纲!AG235</f>
        <v>88.418947670558495</v>
      </c>
      <c r="V235" s="4">
        <f>[1]节奏总纲!AH235</f>
        <v>97.497692105971026</v>
      </c>
    </row>
    <row r="236" spans="17:22" x14ac:dyDescent="0.15">
      <c r="Q236" s="4">
        <v>233</v>
      </c>
      <c r="R236" s="4">
        <f>[1]节奏总纲!AD236</f>
        <v>78.696386775114874</v>
      </c>
      <c r="S236" s="4">
        <f>[1]节奏总纲!AE236</f>
        <v>80.78007532755997</v>
      </c>
      <c r="T236" s="4">
        <f>[1]节奏总纲!AF236</f>
        <v>83.728224466412584</v>
      </c>
      <c r="U236" s="4">
        <f>[1]节奏总纲!AG236</f>
        <v>88.488861582061077</v>
      </c>
      <c r="V236" s="4">
        <f>[1]节奏总纲!AH236</f>
        <v>97.554928666064626</v>
      </c>
    </row>
    <row r="237" spans="17:22" x14ac:dyDescent="0.15">
      <c r="Q237" s="4">
        <v>234</v>
      </c>
      <c r="R237" s="4">
        <f>[1]节奏总纲!AD237</f>
        <v>78.758904351815843</v>
      </c>
      <c r="S237" s="4">
        <f>[1]节奏总纲!AE237</f>
        <v>80.845545350854977</v>
      </c>
      <c r="T237" s="4">
        <f>[1]节奏总纲!AF237</f>
        <v>83.791851409290615</v>
      </c>
      <c r="U237" s="4">
        <f>[1]节奏总纲!AG237</f>
        <v>88.558775493563672</v>
      </c>
      <c r="V237" s="4">
        <f>[1]节奏总纲!AH237</f>
        <v>97.61216522615824</v>
      </c>
    </row>
    <row r="238" spans="17:22" x14ac:dyDescent="0.15">
      <c r="Q238" s="4">
        <v>235</v>
      </c>
      <c r="R238" s="4">
        <f>[1]节奏总纲!AD238</f>
        <v>78.821421928516827</v>
      </c>
      <c r="S238" s="4">
        <f>[1]节奏总纲!AE238</f>
        <v>80.911015374149983</v>
      </c>
      <c r="T238" s="4">
        <f>[1]节奏总纲!AF238</f>
        <v>83.855478352168632</v>
      </c>
      <c r="U238" s="4">
        <f>[1]节奏总纲!AG238</f>
        <v>88.628689405066268</v>
      </c>
      <c r="V238" s="4">
        <f>[1]节奏总纲!AH238</f>
        <v>97.669401786251854</v>
      </c>
    </row>
    <row r="239" spans="17:22" x14ac:dyDescent="0.15">
      <c r="Q239" s="4">
        <v>236</v>
      </c>
      <c r="R239" s="4">
        <f>[1]节奏总纲!AD239</f>
        <v>78.883939505217796</v>
      </c>
      <c r="S239" s="4">
        <f>[1]节奏总纲!AE239</f>
        <v>80.976485397444989</v>
      </c>
      <c r="T239" s="4">
        <f>[1]节奏总纲!AF239</f>
        <v>83.919105295046663</v>
      </c>
      <c r="U239" s="4">
        <f>[1]节奏总纲!AG239</f>
        <v>88.698603316568864</v>
      </c>
      <c r="V239" s="4">
        <f>[1]节奏总纲!AH239</f>
        <v>97.726638346345467</v>
      </c>
    </row>
    <row r="240" spans="17:22" x14ac:dyDescent="0.15">
      <c r="Q240" s="4">
        <v>237</v>
      </c>
      <c r="R240" s="4">
        <f>[1]节奏总纲!AD240</f>
        <v>78.946457081918766</v>
      </c>
      <c r="S240" s="4">
        <f>[1]节奏总纲!AE240</f>
        <v>81.038163244467697</v>
      </c>
      <c r="T240" s="4">
        <f>[1]节奏总纲!AF240</f>
        <v>83.982732237924694</v>
      </c>
      <c r="U240" s="4">
        <f>[1]节奏总纲!AG240</f>
        <v>88.768517228071445</v>
      </c>
      <c r="V240" s="4">
        <f>[1]节奏总纲!AH240</f>
        <v>97.783874906439081</v>
      </c>
    </row>
    <row r="241" spans="17:22" x14ac:dyDescent="0.15">
      <c r="Q241" s="4">
        <v>238</v>
      </c>
      <c r="R241" s="4">
        <f>[1]节奏总纲!AD241</f>
        <v>79.008373652580005</v>
      </c>
      <c r="S241" s="4">
        <f>[1]节奏总纲!AE241</f>
        <v>81.097715704203424</v>
      </c>
      <c r="T241" s="4">
        <f>[1]节奏总纲!AF241</f>
        <v>84.043767921022209</v>
      </c>
      <c r="U241" s="4">
        <f>[1]节奏总纲!AG241</f>
        <v>88.838431139574041</v>
      </c>
      <c r="V241" s="4">
        <f>[1]节奏总纲!AH241</f>
        <v>97.841111466532681</v>
      </c>
    </row>
    <row r="242" spans="17:22" x14ac:dyDescent="0.15">
      <c r="Q242" s="4">
        <v>239</v>
      </c>
      <c r="R242" s="4">
        <f>[1]节奏总纲!AD242</f>
        <v>79.066704614192943</v>
      </c>
      <c r="S242" s="4">
        <f>[1]节奏总纲!AE242</f>
        <v>81.157268163939136</v>
      </c>
      <c r="T242" s="4">
        <f>[1]节奏总纲!AF242</f>
        <v>84.103838417578672</v>
      </c>
      <c r="U242" s="4">
        <f>[1]节奏总纲!AG242</f>
        <v>88.908345051076637</v>
      </c>
      <c r="V242" s="4">
        <f>[1]节奏总纲!AH242</f>
        <v>97.898348026626294</v>
      </c>
    </row>
    <row r="243" spans="17:22" x14ac:dyDescent="0.15">
      <c r="Q243" s="4">
        <v>240</v>
      </c>
      <c r="R243" s="4">
        <f>[1]节奏总纲!AD243</f>
        <v>79.125035575805882</v>
      </c>
      <c r="S243" s="4">
        <f>[1]节奏总纲!AE243</f>
        <v>81.216820623674849</v>
      </c>
      <c r="T243" s="4">
        <f>[1]节奏总纲!AF243</f>
        <v>84.163908914135135</v>
      </c>
      <c r="U243" s="4">
        <f>[1]节奏总纲!AG243</f>
        <v>88.978258962579233</v>
      </c>
      <c r="V243" s="4">
        <f>[1]节奏总纲!AH243</f>
        <v>97.955584586719908</v>
      </c>
    </row>
    <row r="244" spans="17:22" x14ac:dyDescent="0.15">
      <c r="Q244" s="4">
        <v>241</v>
      </c>
      <c r="R244" s="4">
        <f>[1]节奏总纲!AD244</f>
        <v>79.18336653741882</v>
      </c>
      <c r="S244" s="4">
        <f>[1]节奏总纲!AE244</f>
        <v>81.276373083410562</v>
      </c>
      <c r="T244" s="4">
        <f>[1]节奏总纲!AF244</f>
        <v>84.223979410691598</v>
      </c>
      <c r="U244" s="4">
        <f>[1]节奏总纲!AG244</f>
        <v>89.047272179270863</v>
      </c>
      <c r="V244" s="4">
        <f>[1]节奏总纲!AH244</f>
        <v>98.013314854852808</v>
      </c>
    </row>
    <row r="245" spans="17:22" x14ac:dyDescent="0.15">
      <c r="Q245" s="4">
        <v>242</v>
      </c>
      <c r="R245" s="4">
        <f>[1]节奏总纲!AD245</f>
        <v>79.241697499031773</v>
      </c>
      <c r="S245" s="4">
        <f>[1]节奏总纲!AE245</f>
        <v>81.335925543146274</v>
      </c>
      <c r="T245" s="4">
        <f>[1]节奏总纲!AF245</f>
        <v>84.284049907248061</v>
      </c>
      <c r="U245" s="4">
        <f>[1]节奏总纲!AG245</f>
        <v>89.11587890081428</v>
      </c>
      <c r="V245" s="4">
        <f>[1]节奏总纲!AH245</f>
        <v>98.072755441643167</v>
      </c>
    </row>
    <row r="246" spans="17:22" x14ac:dyDescent="0.15">
      <c r="Q246" s="4">
        <v>243</v>
      </c>
      <c r="R246" s="4">
        <f>[1]节奏总纲!AD246</f>
        <v>79.300028460644711</v>
      </c>
      <c r="S246" s="4">
        <f>[1]节奏总纲!AE246</f>
        <v>81.395478002882001</v>
      </c>
      <c r="T246" s="4">
        <f>[1]节奏总纲!AF246</f>
        <v>84.344120403804524</v>
      </c>
      <c r="U246" s="4">
        <f>[1]节奏总纲!AG246</f>
        <v>89.184485622357698</v>
      </c>
      <c r="V246" s="4">
        <f>[1]节奏总纲!AH246</f>
        <v>98.132196028433526</v>
      </c>
    </row>
    <row r="247" spans="17:22" x14ac:dyDescent="0.15">
      <c r="Q247" s="4">
        <v>244</v>
      </c>
      <c r="R247" s="4">
        <f>[1]节奏总纲!AD247</f>
        <v>79.358359422257649</v>
      </c>
      <c r="S247" s="4">
        <f>[1]节奏总纲!AE247</f>
        <v>81.455030462617714</v>
      </c>
      <c r="T247" s="4">
        <f>[1]节奏总纲!AF247</f>
        <v>84.404190900360987</v>
      </c>
      <c r="U247" s="4">
        <f>[1]节奏总纲!AG247</f>
        <v>89.253092343901116</v>
      </c>
      <c r="V247" s="4">
        <f>[1]节奏总纲!AH247</f>
        <v>98.191636615223871</v>
      </c>
    </row>
    <row r="248" spans="17:22" x14ac:dyDescent="0.15">
      <c r="Q248" s="4">
        <v>245</v>
      </c>
      <c r="R248" s="4">
        <f>[1]节奏总纲!AD248</f>
        <v>79.416690383870588</v>
      </c>
      <c r="S248" s="4">
        <f>[1]节奏总纲!AE248</f>
        <v>81.514582922353426</v>
      </c>
      <c r="T248" s="4">
        <f>[1]节奏总纲!AF248</f>
        <v>84.46426139691745</v>
      </c>
      <c r="U248" s="4">
        <f>[1]节奏总纲!AG248</f>
        <v>89.321699065444534</v>
      </c>
      <c r="V248" s="4">
        <f>[1]节奏总纲!AH248</f>
        <v>98.25107720201423</v>
      </c>
    </row>
    <row r="249" spans="17:22" x14ac:dyDescent="0.15">
      <c r="Q249" s="4">
        <v>246</v>
      </c>
      <c r="R249" s="4">
        <f>[1]节奏总纲!AD249</f>
        <v>79.475021345483526</v>
      </c>
      <c r="S249" s="4">
        <f>[1]节奏总纲!AE249</f>
        <v>81.574135382089139</v>
      </c>
      <c r="T249" s="4">
        <f>[1]节奏总纲!AF249</f>
        <v>84.524331893473914</v>
      </c>
      <c r="U249" s="4">
        <f>[1]节奏总纲!AG249</f>
        <v>89.390305786987952</v>
      </c>
      <c r="V249" s="4">
        <f>[1]节奏总纲!AH249</f>
        <v>98.310517788804589</v>
      </c>
    </row>
    <row r="250" spans="17:22" x14ac:dyDescent="0.15">
      <c r="Q250" s="4">
        <v>247</v>
      </c>
      <c r="R250" s="4">
        <f>[1]节奏总纲!AD250</f>
        <v>79.533352307096465</v>
      </c>
      <c r="S250" s="4">
        <f>[1]节奏总纲!AE250</f>
        <v>81.633687841824852</v>
      </c>
      <c r="T250" s="4">
        <f>[1]节奏总纲!AF250</f>
        <v>84.584402390030377</v>
      </c>
      <c r="U250" s="4">
        <f>[1]节奏总纲!AG250</f>
        <v>89.45891250853137</v>
      </c>
      <c r="V250" s="4">
        <f>[1]节奏总纲!AH250</f>
        <v>98.369958375594933</v>
      </c>
    </row>
    <row r="251" spans="17:22" x14ac:dyDescent="0.15">
      <c r="Q251" s="4">
        <v>248</v>
      </c>
      <c r="R251" s="4">
        <f>[1]节奏总纲!AD251</f>
        <v>79.591683268709417</v>
      </c>
      <c r="S251" s="4">
        <f>[1]节奏总纲!AE251</f>
        <v>81.693240301560579</v>
      </c>
      <c r="T251" s="4">
        <f>[1]节奏总纲!AF251</f>
        <v>84.64447288658684</v>
      </c>
      <c r="U251" s="4">
        <f>[1]节奏总纲!AG251</f>
        <v>89.527519230074788</v>
      </c>
      <c r="V251" s="4">
        <f>[1]节奏总纲!AH251</f>
        <v>98.429398962385292</v>
      </c>
    </row>
    <row r="252" spans="17:22" x14ac:dyDescent="0.15">
      <c r="Q252" s="4">
        <v>249</v>
      </c>
      <c r="R252" s="4">
        <f>[1]节奏总纲!AD252</f>
        <v>79.650014230322356</v>
      </c>
      <c r="S252" s="4">
        <f>[1]节奏总纲!AE252</f>
        <v>81.752792761296291</v>
      </c>
      <c r="T252" s="4">
        <f>[1]节奏总纲!AF252</f>
        <v>84.704543383143317</v>
      </c>
      <c r="U252" s="4">
        <f>[1]节奏总纲!AG252</f>
        <v>89.596125951618205</v>
      </c>
      <c r="V252" s="4">
        <f>[1]节奏总纲!AH252</f>
        <v>98.488839549175651</v>
      </c>
    </row>
    <row r="253" spans="17:22" x14ac:dyDescent="0.15">
      <c r="Q253" s="4">
        <v>250</v>
      </c>
      <c r="R253" s="4">
        <f>[1]节奏总纲!AD253</f>
        <v>79.708345191935294</v>
      </c>
      <c r="S253" s="4">
        <f>[1]节奏总纲!AE253</f>
        <v>81.812345221032004</v>
      </c>
      <c r="T253" s="4">
        <f>[1]节奏总纲!AF253</f>
        <v>84.76461387969978</v>
      </c>
      <c r="U253" s="4">
        <f>[1]节奏总纲!AG253</f>
        <v>89.664732673161623</v>
      </c>
      <c r="V253" s="4">
        <f>[1]节奏总纲!AH253</f>
        <v>98.548280135965996</v>
      </c>
    </row>
    <row r="254" spans="17:22" x14ac:dyDescent="0.15">
      <c r="Q254" s="4">
        <v>251</v>
      </c>
      <c r="R254" s="4">
        <f>[1]节奏总纲!AD254</f>
        <v>79.766676153548232</v>
      </c>
      <c r="S254" s="4">
        <f>[1]节奏总纲!AE254</f>
        <v>81.871897680767717</v>
      </c>
      <c r="T254" s="4">
        <f>[1]节奏总纲!AF254</f>
        <v>84.824684376256243</v>
      </c>
      <c r="U254" s="4">
        <f>[1]节奏总纲!AG254</f>
        <v>89.733339394705041</v>
      </c>
      <c r="V254" s="4">
        <f>[1]节奏总纲!AH254</f>
        <v>98.607720722756355</v>
      </c>
    </row>
    <row r="255" spans="17:22" x14ac:dyDescent="0.15">
      <c r="Q255" s="4">
        <v>252</v>
      </c>
      <c r="R255" s="4">
        <f>[1]节奏总纲!AD255</f>
        <v>79.825007115161171</v>
      </c>
      <c r="S255" s="4">
        <f>[1]节奏总纲!AE255</f>
        <v>81.931450140503429</v>
      </c>
      <c r="T255" s="4">
        <f>[1]节奏总纲!AF255</f>
        <v>84.884754872812707</v>
      </c>
      <c r="U255" s="4">
        <f>[1]节奏总纲!AG255</f>
        <v>89.801946116248459</v>
      </c>
      <c r="V255" s="4">
        <f>[1]节奏总纲!AH255</f>
        <v>98.667161309546714</v>
      </c>
    </row>
    <row r="256" spans="17:22" x14ac:dyDescent="0.15">
      <c r="Q256" s="4">
        <v>253</v>
      </c>
      <c r="R256" s="4">
        <f>[1]节奏总纲!AD256</f>
        <v>79.883338076774123</v>
      </c>
      <c r="S256" s="4">
        <f>[1]节奏总纲!AE256</f>
        <v>81.991002600239142</v>
      </c>
      <c r="T256" s="4">
        <f>[1]节奏总纲!AF256</f>
        <v>84.94482536936917</v>
      </c>
      <c r="U256" s="4">
        <f>[1]节奏总纲!AG256</f>
        <v>89.870552837791877</v>
      </c>
      <c r="V256" s="4">
        <f>[1]节奏总纲!AH256</f>
        <v>98.726601896337058</v>
      </c>
    </row>
    <row r="257" spans="17:22" x14ac:dyDescent="0.15">
      <c r="Q257" s="4">
        <v>254</v>
      </c>
      <c r="R257" s="4">
        <f>[1]节奏总纲!AD257</f>
        <v>79.941669038387062</v>
      </c>
      <c r="S257" s="4">
        <f>[1]节奏总纲!AE257</f>
        <v>82.046165327855846</v>
      </c>
      <c r="T257" s="4">
        <f>[1]节奏总纲!AF257</f>
        <v>85.004450307848032</v>
      </c>
      <c r="U257" s="4">
        <f>[1]节奏总纲!AG257</f>
        <v>89.939159559335295</v>
      </c>
      <c r="V257" s="4">
        <f>[1]节奏总纲!AH257</f>
        <v>98.786042483127417</v>
      </c>
    </row>
    <row r="258" spans="17:22" x14ac:dyDescent="0.15">
      <c r="Q258" s="4">
        <v>255</v>
      </c>
      <c r="R258" s="4">
        <f>[1]节奏总纲!AD258</f>
        <v>80</v>
      </c>
      <c r="S258" s="4">
        <f>[1]节奏总纲!AE258</f>
        <v>82.100546804797787</v>
      </c>
      <c r="T258" s="4">
        <f>[1]节奏总纲!AF258</f>
        <v>85.059053968634842</v>
      </c>
      <c r="U258" s="4">
        <f>[1]节奏总纲!AG258</f>
        <v>90.006385600230558</v>
      </c>
      <c r="V258" s="4">
        <f>[1]节奏总纲!AH258</f>
        <v>98.845483069917776</v>
      </c>
    </row>
    <row r="259" spans="17:22" x14ac:dyDescent="0.15">
      <c r="Q259" s="4">
        <v>256</v>
      </c>
      <c r="R259" s="4">
        <f>[1]节奏总纲!AD259</f>
        <v>80.054424711612938</v>
      </c>
      <c r="S259" s="4">
        <f>[1]节奏总纲!AE259</f>
        <v>82.154928281739714</v>
      </c>
      <c r="T259" s="4">
        <f>[1]节奏总纲!AF259</f>
        <v>85.113657629421638</v>
      </c>
      <c r="U259" s="4">
        <f>[1]节奏总纲!AG259</f>
        <v>90.062795496260307</v>
      </c>
      <c r="V259" s="4">
        <f>[1]节奏总纲!AH259</f>
        <v>98.904923656708121</v>
      </c>
    </row>
    <row r="260" spans="17:22" x14ac:dyDescent="0.15">
      <c r="Q260" s="4">
        <v>257</v>
      </c>
      <c r="R260" s="4">
        <f>[1]节奏总纲!AD260</f>
        <v>80.108849423225877</v>
      </c>
      <c r="S260" s="4">
        <f>[1]节奏总纲!AE260</f>
        <v>82.209309758681655</v>
      </c>
      <c r="T260" s="4">
        <f>[1]节奏总纲!AF260</f>
        <v>85.168261290208434</v>
      </c>
      <c r="U260" s="4">
        <f>[1]节奏总纲!AG260</f>
        <v>90.119205392290041</v>
      </c>
      <c r="V260" s="4">
        <f>[1]节奏总纲!AH260</f>
        <v>98.96436424349848</v>
      </c>
    </row>
    <row r="261" spans="17:22" x14ac:dyDescent="0.15">
      <c r="Q261" s="4">
        <v>258</v>
      </c>
      <c r="R261" s="4">
        <f>[1]节奏总纲!AD261</f>
        <v>80.163274134838829</v>
      </c>
      <c r="S261" s="4">
        <f>[1]节奏总纲!AE261</f>
        <v>82.263691235623583</v>
      </c>
      <c r="T261" s="4">
        <f>[1]节奏总纲!AF261</f>
        <v>85.222864950995231</v>
      </c>
      <c r="U261" s="4">
        <f>[1]节奏总纲!AG261</f>
        <v>90.175615288319776</v>
      </c>
      <c r="V261" s="4">
        <f>[1]节奏总纲!AH261</f>
        <v>99.023313221876677</v>
      </c>
    </row>
    <row r="262" spans="17:22" x14ac:dyDescent="0.15">
      <c r="Q262" s="4">
        <v>259</v>
      </c>
      <c r="R262" s="4">
        <f>[1]节奏总纲!AD262</f>
        <v>80.217698846451768</v>
      </c>
      <c r="S262" s="4">
        <f>[1]节奏总纲!AE262</f>
        <v>82.318072712565524</v>
      </c>
      <c r="T262" s="4">
        <f>[1]节奏总纲!AF262</f>
        <v>85.277468611782027</v>
      </c>
      <c r="U262" s="4">
        <f>[1]节奏总纲!AG262</f>
        <v>90.23202518434951</v>
      </c>
      <c r="V262" s="4">
        <f>[1]节奏总纲!AH262</f>
        <v>99.081526263999208</v>
      </c>
    </row>
    <row r="263" spans="17:22" x14ac:dyDescent="0.15">
      <c r="Q263" s="4">
        <v>260</v>
      </c>
      <c r="R263" s="4">
        <f>[1]节奏总纲!AD263</f>
        <v>80.272123558064706</v>
      </c>
      <c r="S263" s="4">
        <f>[1]节奏总纲!AE263</f>
        <v>82.372454189507465</v>
      </c>
      <c r="T263" s="4">
        <f>[1]节奏总纲!AF263</f>
        <v>85.332072272568837</v>
      </c>
      <c r="U263" s="4">
        <f>[1]节奏总纲!AG263</f>
        <v>90.288435080379244</v>
      </c>
      <c r="V263" s="4">
        <f>[1]节奏总纲!AH263</f>
        <v>99.139739306121726</v>
      </c>
    </row>
    <row r="264" spans="17:22" x14ac:dyDescent="0.15">
      <c r="Q264" s="4">
        <v>261</v>
      </c>
      <c r="R264" s="4">
        <f>[1]节奏总纲!AD264</f>
        <v>80.326548269677644</v>
      </c>
      <c r="S264" s="4">
        <f>[1]节奏总纲!AE264</f>
        <v>82.426835666449392</v>
      </c>
      <c r="T264" s="4">
        <f>[1]节奏总纲!AF264</f>
        <v>85.386675933355633</v>
      </c>
      <c r="U264" s="4">
        <f>[1]节奏总纲!AG264</f>
        <v>90.344844976408993</v>
      </c>
      <c r="V264" s="4">
        <f>[1]节奏总纲!AH264</f>
        <v>99.197952348244257</v>
      </c>
    </row>
    <row r="265" spans="17:22" x14ac:dyDescent="0.15">
      <c r="Q265" s="4">
        <v>262</v>
      </c>
      <c r="R265" s="4">
        <f>[1]节奏总纲!AD265</f>
        <v>80.380972981290597</v>
      </c>
      <c r="S265" s="4">
        <f>[1]节奏总纲!AE265</f>
        <v>82.481217143391333</v>
      </c>
      <c r="T265" s="4">
        <f>[1]节奏总纲!AF265</f>
        <v>85.441279594142429</v>
      </c>
      <c r="U265" s="4">
        <f>[1]节奏总纲!AG265</f>
        <v>90.401254872438727</v>
      </c>
      <c r="V265" s="4">
        <f>[1]节奏总纲!AH265</f>
        <v>99.256165390366789</v>
      </c>
    </row>
    <row r="266" spans="17:22" x14ac:dyDescent="0.15">
      <c r="Q266" s="4">
        <v>263</v>
      </c>
      <c r="R266" s="4">
        <f>[1]节奏总纲!AD266</f>
        <v>80.435397692903535</v>
      </c>
      <c r="S266" s="4">
        <f>[1]节奏总纲!AE266</f>
        <v>82.535598620333275</v>
      </c>
      <c r="T266" s="4">
        <f>[1]节奏总纲!AF266</f>
        <v>85.495883254929225</v>
      </c>
      <c r="U266" s="4">
        <f>[1]节奏总纲!AG266</f>
        <v>90.457664768468462</v>
      </c>
      <c r="V266" s="4">
        <f>[1]节奏总纲!AH266</f>
        <v>99.314378432489306</v>
      </c>
    </row>
    <row r="267" spans="17:22" x14ac:dyDescent="0.15">
      <c r="Q267" s="4">
        <v>264</v>
      </c>
      <c r="R267" s="4">
        <f>[1]节奏总纲!AD267</f>
        <v>80.489822404516474</v>
      </c>
      <c r="S267" s="4">
        <f>[1]节奏总纲!AE267</f>
        <v>82.589980097275202</v>
      </c>
      <c r="T267" s="4">
        <f>[1]节奏总纲!AF267</f>
        <v>85.550486915716021</v>
      </c>
      <c r="U267" s="4">
        <f>[1]节奏总纲!AG267</f>
        <v>90.514074664498196</v>
      </c>
      <c r="V267" s="4">
        <f>[1]节奏总纲!AH267</f>
        <v>99.372591474611838</v>
      </c>
    </row>
    <row r="268" spans="17:22" x14ac:dyDescent="0.15">
      <c r="Q268" s="4">
        <v>265</v>
      </c>
      <c r="R268" s="4">
        <f>[1]节奏总纲!AD268</f>
        <v>80.544247116129412</v>
      </c>
      <c r="S268" s="4">
        <f>[1]节奏总纲!AE268</f>
        <v>82.644361574217143</v>
      </c>
      <c r="T268" s="4">
        <f>[1]节奏总纲!AF268</f>
        <v>85.605090576502832</v>
      </c>
      <c r="U268" s="4">
        <f>[1]节奏总纲!AG268</f>
        <v>90.57048456052793</v>
      </c>
      <c r="V268" s="4">
        <f>[1]节奏总纲!AH268</f>
        <v>99.430804516734369</v>
      </c>
    </row>
    <row r="269" spans="17:22" x14ac:dyDescent="0.15">
      <c r="Q269" s="4">
        <v>266</v>
      </c>
      <c r="R269" s="4">
        <f>[1]节奏总纲!AD269</f>
        <v>80.598671827742351</v>
      </c>
      <c r="S269" s="4">
        <f>[1]节奏总纲!AE269</f>
        <v>82.698743051159084</v>
      </c>
      <c r="T269" s="4">
        <f>[1]节奏总纲!AF269</f>
        <v>85.659694237289628</v>
      </c>
      <c r="U269" s="4">
        <f>[1]节奏总纲!AG269</f>
        <v>90.626894456557665</v>
      </c>
      <c r="V269" s="4">
        <f>[1]节奏总纲!AH269</f>
        <v>99.489017558856887</v>
      </c>
    </row>
    <row r="270" spans="17:22" x14ac:dyDescent="0.15">
      <c r="Q270" s="4">
        <v>267</v>
      </c>
      <c r="R270" s="4">
        <f>[1]节奏总纲!AD270</f>
        <v>80.653096539355303</v>
      </c>
      <c r="S270" s="4">
        <f>[1]节奏总纲!AE270</f>
        <v>82.753124528101011</v>
      </c>
      <c r="T270" s="4">
        <f>[1]节奏总纲!AF270</f>
        <v>85.714297898076424</v>
      </c>
      <c r="U270" s="4">
        <f>[1]节奏总纲!AG270</f>
        <v>90.683304352587413</v>
      </c>
      <c r="V270" s="4">
        <f>[1]节奏总纲!AH270</f>
        <v>99.547230600979418</v>
      </c>
    </row>
    <row r="271" spans="17:22" x14ac:dyDescent="0.15">
      <c r="Q271" s="4">
        <v>268</v>
      </c>
      <c r="R271" s="4">
        <f>[1]节奏总纲!AD271</f>
        <v>80.707521250968242</v>
      </c>
      <c r="S271" s="4">
        <f>[1]节奏总纲!AE271</f>
        <v>82.807506005042953</v>
      </c>
      <c r="T271" s="4">
        <f>[1]节奏总纲!AF271</f>
        <v>85.76890155886322</v>
      </c>
      <c r="U271" s="4">
        <f>[1]节奏总纲!AG271</f>
        <v>90.739714248617148</v>
      </c>
      <c r="V271" s="4">
        <f>[1]节奏总纲!AH271</f>
        <v>99.605443643101935</v>
      </c>
    </row>
    <row r="272" spans="17:22" x14ac:dyDescent="0.15">
      <c r="Q272" s="4">
        <v>269</v>
      </c>
      <c r="R272" s="4">
        <f>[1]节奏总纲!AD272</f>
        <v>80.76194596258118</v>
      </c>
      <c r="S272" s="4">
        <f>[1]节奏总纲!AE272</f>
        <v>82.861887481984894</v>
      </c>
      <c r="T272" s="4">
        <f>[1]节奏总纲!AF272</f>
        <v>85.823505219650016</v>
      </c>
      <c r="U272" s="4">
        <f>[1]节奏总纲!AG272</f>
        <v>90.796124144646882</v>
      </c>
      <c r="V272" s="4">
        <f>[1]节奏总纲!AH272</f>
        <v>99.663656685224467</v>
      </c>
    </row>
    <row r="273" spans="17:22" x14ac:dyDescent="0.15">
      <c r="Q273" s="4">
        <v>270</v>
      </c>
      <c r="R273" s="4">
        <f>[1]节奏总纲!AD273</f>
        <v>80.816370674194118</v>
      </c>
      <c r="S273" s="4">
        <f>[1]节奏总纲!AE273</f>
        <v>82.916268958926821</v>
      </c>
      <c r="T273" s="4">
        <f>[1]节奏总纲!AF273</f>
        <v>85.878108880436827</v>
      </c>
      <c r="U273" s="4">
        <f>[1]节奏总纲!AG273</f>
        <v>90.852534040676616</v>
      </c>
      <c r="V273" s="4">
        <f>[1]节奏总纲!AH273</f>
        <v>99.721869727346999</v>
      </c>
    </row>
    <row r="274" spans="17:22" x14ac:dyDescent="0.15">
      <c r="Q274" s="4">
        <v>271</v>
      </c>
      <c r="R274" s="4">
        <f>[1]节奏总纲!AD274</f>
        <v>80.870795385807057</v>
      </c>
      <c r="S274" s="4">
        <f>[1]节奏总纲!AE274</f>
        <v>82.970650435868762</v>
      </c>
      <c r="T274" s="4">
        <f>[1]节奏总纲!AF274</f>
        <v>85.932712541223623</v>
      </c>
      <c r="U274" s="4">
        <f>[1]节奏总纲!AG274</f>
        <v>90.908943936706351</v>
      </c>
      <c r="V274" s="4">
        <f>[1]节奏总纲!AH274</f>
        <v>99.780082769469516</v>
      </c>
    </row>
    <row r="275" spans="17:22" x14ac:dyDescent="0.15">
      <c r="Q275" s="4">
        <v>272</v>
      </c>
      <c r="R275" s="4">
        <f>[1]节奏总纲!AD275</f>
        <v>80.925220097420009</v>
      </c>
      <c r="S275" s="4">
        <f>[1]节奏总纲!AE275</f>
        <v>83.023342162088809</v>
      </c>
      <c r="T275" s="4">
        <f>[1]节奏总纲!AF275</f>
        <v>85.987316202010419</v>
      </c>
      <c r="U275" s="4">
        <f>[1]节奏总纲!AG275</f>
        <v>90.965353832736099</v>
      </c>
      <c r="V275" s="4">
        <f>[1]节奏总纲!AH275</f>
        <v>99.838295811592047</v>
      </c>
    </row>
    <row r="276" spans="17:22" x14ac:dyDescent="0.15">
      <c r="Q276" s="4">
        <v>273</v>
      </c>
      <c r="R276" s="4">
        <f>[1]节奏总纲!AD276</f>
        <v>80.979644809032948</v>
      </c>
      <c r="S276" s="4">
        <f>[1]节奏总纲!AE276</f>
        <v>83.07405267945947</v>
      </c>
      <c r="T276" s="4">
        <f>[1]节奏总纲!AF276</f>
        <v>86.038061368689995</v>
      </c>
      <c r="U276" s="4">
        <f>[1]节奏总纲!AG276</f>
        <v>91.020352770869948</v>
      </c>
      <c r="V276" s="4">
        <f>[1]节奏总纲!AH276</f>
        <v>99.896508853714579</v>
      </c>
    </row>
    <row r="277" spans="17:22" x14ac:dyDescent="0.15">
      <c r="Q277" s="4">
        <v>274</v>
      </c>
      <c r="R277" s="4">
        <f>[1]节奏总纲!AD277</f>
        <v>81.031787986768464</v>
      </c>
      <c r="S277" s="4">
        <f>[1]节奏总纲!AE277</f>
        <v>83.124763196830131</v>
      </c>
      <c r="T277" s="4">
        <f>[1]节奏总纲!AF277</f>
        <v>86.087639061133402</v>
      </c>
      <c r="U277" s="4">
        <f>[1]节奏总纲!AG277</f>
        <v>91.073105573528181</v>
      </c>
      <c r="V277" s="4">
        <f>[1]节奏总纲!AH277</f>
        <v>99.954721895837096</v>
      </c>
    </row>
    <row r="278" spans="17:22" x14ac:dyDescent="0.15">
      <c r="Q278" s="4">
        <v>275</v>
      </c>
      <c r="R278" s="4">
        <f>[1]节奏总纲!AD278</f>
        <v>81.082568038258216</v>
      </c>
      <c r="S278" s="4">
        <f>[1]节奏总纲!AE278</f>
        <v>83.175473714200777</v>
      </c>
      <c r="T278" s="4">
        <f>[1]节奏总纲!AF278</f>
        <v>86.137216753576809</v>
      </c>
      <c r="U278" s="4">
        <f>[1]节奏总纲!AG278</f>
        <v>91.125858376186414</v>
      </c>
      <c r="V278" s="4">
        <f>[1]节奏总纲!AH278</f>
        <v>100.01191770041967</v>
      </c>
    </row>
    <row r="279" spans="17:22" x14ac:dyDescent="0.15">
      <c r="Q279" s="4">
        <v>276</v>
      </c>
      <c r="R279" s="4">
        <f>[1]节奏总纲!AD279</f>
        <v>81.133348089747955</v>
      </c>
      <c r="S279" s="4">
        <f>[1]节奏总纲!AE279</f>
        <v>83.226184231571438</v>
      </c>
      <c r="T279" s="4">
        <f>[1]节奏总纲!AF279</f>
        <v>86.186794446020215</v>
      </c>
      <c r="U279" s="4">
        <f>[1]节奏总纲!AG279</f>
        <v>91.178611178844633</v>
      </c>
      <c r="V279" s="4">
        <f>[1]节奏总纲!AH279</f>
        <v>100.06555271580974</v>
      </c>
    </row>
    <row r="280" spans="17:22" x14ac:dyDescent="0.15">
      <c r="Q280" s="4">
        <v>277</v>
      </c>
      <c r="R280" s="4">
        <f>[1]节奏总纲!AD280</f>
        <v>81.184128141237707</v>
      </c>
      <c r="S280" s="4">
        <f>[1]节奏总纲!AE280</f>
        <v>83.276894748942098</v>
      </c>
      <c r="T280" s="4">
        <f>[1]节奏总纲!AF280</f>
        <v>86.236372138463622</v>
      </c>
      <c r="U280" s="4">
        <f>[1]节奏总纲!AG280</f>
        <v>91.231363981502867</v>
      </c>
      <c r="V280" s="4">
        <f>[1]节奏总纲!AH280</f>
        <v>100.11918773119983</v>
      </c>
    </row>
    <row r="281" spans="17:22" x14ac:dyDescent="0.15">
      <c r="Q281" s="4">
        <v>278</v>
      </c>
      <c r="R281" s="4">
        <f>[1]节奏总纲!AD281</f>
        <v>81.23490819272746</v>
      </c>
      <c r="S281" s="4">
        <f>[1]节奏总纲!AE281</f>
        <v>83.327605266312744</v>
      </c>
      <c r="T281" s="4">
        <f>[1]节奏总纲!AF281</f>
        <v>86.285949830907029</v>
      </c>
      <c r="U281" s="4">
        <f>[1]节奏总纲!AG281</f>
        <v>91.2841167841611</v>
      </c>
      <c r="V281" s="4">
        <f>[1]节奏总纲!AH281</f>
        <v>100.1728227465899</v>
      </c>
    </row>
    <row r="282" spans="17:22" x14ac:dyDescent="0.15">
      <c r="Q282" s="4">
        <v>279</v>
      </c>
      <c r="R282" s="4">
        <f>[1]节奏总纲!AD282</f>
        <v>81.285688244217212</v>
      </c>
      <c r="S282" s="4">
        <f>[1]节奏总纲!AE282</f>
        <v>83.378315783683405</v>
      </c>
      <c r="T282" s="4">
        <f>[1]节奏总纲!AF282</f>
        <v>86.335527523350422</v>
      </c>
      <c r="U282" s="4">
        <f>[1]节奏总纲!AG282</f>
        <v>91.336869586819319</v>
      </c>
      <c r="V282" s="4">
        <f>[1]节奏总纲!AH282</f>
        <v>100.22645776197997</v>
      </c>
    </row>
    <row r="283" spans="17:22" x14ac:dyDescent="0.15">
      <c r="Q283" s="4">
        <v>280</v>
      </c>
      <c r="R283" s="4">
        <f>[1]节奏总纲!AD283</f>
        <v>81.336468295706965</v>
      </c>
      <c r="S283" s="4">
        <f>[1]节奏总纲!AE283</f>
        <v>83.429026301054066</v>
      </c>
      <c r="T283" s="4">
        <f>[1]节奏总纲!AF283</f>
        <v>86.385105215793828</v>
      </c>
      <c r="U283" s="4">
        <f>[1]节奏总纲!AG283</f>
        <v>91.389622389477552</v>
      </c>
      <c r="V283" s="4">
        <f>[1]节奏总纲!AH283</f>
        <v>100.28009277737006</v>
      </c>
    </row>
    <row r="284" spans="17:22" x14ac:dyDescent="0.15">
      <c r="Q284" s="4">
        <v>281</v>
      </c>
      <c r="R284" s="4">
        <f>[1]节奏总纲!AD284</f>
        <v>81.387248347196717</v>
      </c>
      <c r="S284" s="4">
        <f>[1]节奏总纲!AE284</f>
        <v>83.479736818424712</v>
      </c>
      <c r="T284" s="4">
        <f>[1]节奏总纲!AF284</f>
        <v>86.434682908237235</v>
      </c>
      <c r="U284" s="4">
        <f>[1]节奏总纲!AG284</f>
        <v>91.442375192135771</v>
      </c>
      <c r="V284" s="4">
        <f>[1]节奏总纲!AH284</f>
        <v>100.33372779276013</v>
      </c>
    </row>
    <row r="285" spans="17:22" x14ac:dyDescent="0.15">
      <c r="Q285" s="4">
        <v>282</v>
      </c>
      <c r="R285" s="4">
        <f>[1]节奏总纲!AD285</f>
        <v>81.43802839868647</v>
      </c>
      <c r="S285" s="4">
        <f>[1]节奏总纲!AE285</f>
        <v>83.530447335795373</v>
      </c>
      <c r="T285" s="4">
        <f>[1]节奏总纲!AF285</f>
        <v>86.484260600680642</v>
      </c>
      <c r="U285" s="4">
        <f>[1]节奏总纲!AG285</f>
        <v>91.495127994794004</v>
      </c>
      <c r="V285" s="4">
        <f>[1]节奏总纲!AH285</f>
        <v>100.3873628081502</v>
      </c>
    </row>
    <row r="286" spans="17:22" x14ac:dyDescent="0.15">
      <c r="Q286" s="4">
        <v>283</v>
      </c>
      <c r="R286" s="4">
        <f>[1]节奏总纲!AD286</f>
        <v>81.488808450176222</v>
      </c>
      <c r="S286" s="4">
        <f>[1]节奏总纲!AE286</f>
        <v>83.581157853166033</v>
      </c>
      <c r="T286" s="4">
        <f>[1]节奏总纲!AF286</f>
        <v>86.533838293124049</v>
      </c>
      <c r="U286" s="4">
        <f>[1]节奏总纲!AG286</f>
        <v>91.547880797452237</v>
      </c>
      <c r="V286" s="4">
        <f>[1]节奏总纲!AH286</f>
        <v>100.44099782354027</v>
      </c>
    </row>
    <row r="287" spans="17:22" x14ac:dyDescent="0.15">
      <c r="Q287" s="4">
        <v>284</v>
      </c>
      <c r="R287" s="4">
        <f>[1]节奏总纲!AD287</f>
        <v>81.539588501665975</v>
      </c>
      <c r="S287" s="4">
        <f>[1]节奏总纲!AE287</f>
        <v>83.631868370536679</v>
      </c>
      <c r="T287" s="4">
        <f>[1]节奏总纲!AF287</f>
        <v>86.583415985567456</v>
      </c>
      <c r="U287" s="4">
        <f>[1]节奏总纲!AG287</f>
        <v>91.600633600110456</v>
      </c>
      <c r="V287" s="4">
        <f>[1]节奏总纲!AH287</f>
        <v>100.49463283893036</v>
      </c>
    </row>
    <row r="288" spans="17:22" x14ac:dyDescent="0.15">
      <c r="Q288" s="4">
        <v>285</v>
      </c>
      <c r="R288" s="4">
        <f>[1]节奏总纲!AD288</f>
        <v>81.590368553155727</v>
      </c>
      <c r="S288" s="4">
        <f>[1]节奏总纲!AE288</f>
        <v>83.68257888790734</v>
      </c>
      <c r="T288" s="4">
        <f>[1]节奏总纲!AF288</f>
        <v>86.632993678010848</v>
      </c>
      <c r="U288" s="4">
        <f>[1]节奏总纲!AG288</f>
        <v>91.653386402768689</v>
      </c>
      <c r="V288" s="4">
        <f>[1]节奏总纲!AH288</f>
        <v>100.54826785432043</v>
      </c>
    </row>
    <row r="289" spans="17:22" x14ac:dyDescent="0.15">
      <c r="Q289" s="4">
        <v>286</v>
      </c>
      <c r="R289" s="4">
        <f>[1]节奏总纲!AD289</f>
        <v>81.64114860464548</v>
      </c>
      <c r="S289" s="4">
        <f>[1]节奏总纲!AE289</f>
        <v>83.733289405278001</v>
      </c>
      <c r="T289" s="4">
        <f>[1]节奏总纲!AF289</f>
        <v>86.682571370454255</v>
      </c>
      <c r="U289" s="4">
        <f>[1]节奏总纲!AG289</f>
        <v>91.706139205426922</v>
      </c>
      <c r="V289" s="4">
        <f>[1]节奏总纲!AH289</f>
        <v>100.6019028697105</v>
      </c>
    </row>
    <row r="290" spans="17:22" x14ac:dyDescent="0.15">
      <c r="Q290" s="4">
        <v>287</v>
      </c>
      <c r="R290" s="4">
        <f>[1]节奏总纲!AD290</f>
        <v>81.691928656135218</v>
      </c>
      <c r="S290" s="4">
        <f>[1]节奏总纲!AE290</f>
        <v>83.783999922648647</v>
      </c>
      <c r="T290" s="4">
        <f>[1]节奏总纲!AF290</f>
        <v>86.732149062897662</v>
      </c>
      <c r="U290" s="4">
        <f>[1]节奏总纲!AG290</f>
        <v>91.758892008085141</v>
      </c>
      <c r="V290" s="4">
        <f>[1]节奏总纲!AH290</f>
        <v>100.65553788510059</v>
      </c>
    </row>
    <row r="291" spans="17:22" x14ac:dyDescent="0.15">
      <c r="Q291" s="4">
        <v>288</v>
      </c>
      <c r="R291" s="4">
        <f>[1]节奏总纲!AD291</f>
        <v>81.742708707624971</v>
      </c>
      <c r="S291" s="4">
        <f>[1]节奏总纲!AE291</f>
        <v>83.834710440019307</v>
      </c>
      <c r="T291" s="4">
        <f>[1]节奏总纲!AF291</f>
        <v>86.781726755341069</v>
      </c>
      <c r="U291" s="4">
        <f>[1]节奏总纲!AG291</f>
        <v>91.811644810743374</v>
      </c>
      <c r="V291" s="4">
        <f>[1]节奏总纲!AH291</f>
        <v>100.70917290049066</v>
      </c>
    </row>
    <row r="292" spans="17:22" x14ac:dyDescent="0.15">
      <c r="Q292" s="4">
        <v>289</v>
      </c>
      <c r="R292" s="4">
        <f>[1]节奏总纲!AD292</f>
        <v>81.793488759114723</v>
      </c>
      <c r="S292" s="4">
        <f>[1]节奏总纲!AE292</f>
        <v>83.885420957389968</v>
      </c>
      <c r="T292" s="4">
        <f>[1]节奏总纲!AF292</f>
        <v>86.831304447784476</v>
      </c>
      <c r="U292" s="4">
        <f>[1]节奏总纲!AG292</f>
        <v>91.864397613401607</v>
      </c>
      <c r="V292" s="4">
        <f>[1]节奏总纲!AH292</f>
        <v>100.76280791588073</v>
      </c>
    </row>
    <row r="293" spans="17:22" x14ac:dyDescent="0.15">
      <c r="Q293" s="4">
        <v>290</v>
      </c>
      <c r="R293" s="4">
        <f>[1]节奏总纲!AD293</f>
        <v>81.844268810604476</v>
      </c>
      <c r="S293" s="4">
        <f>[1]节奏总纲!AE293</f>
        <v>83.936131474760614</v>
      </c>
      <c r="T293" s="4">
        <f>[1]节奏总纲!AF293</f>
        <v>86.880882140227882</v>
      </c>
      <c r="U293" s="4">
        <f>[1]节奏总纲!AG293</f>
        <v>91.917150416059826</v>
      </c>
      <c r="V293" s="4">
        <f>[1]节奏总纲!AH293</f>
        <v>100.8164429312708</v>
      </c>
    </row>
    <row r="294" spans="17:22" x14ac:dyDescent="0.15">
      <c r="Q294" s="4">
        <v>291</v>
      </c>
      <c r="R294" s="4">
        <f>[1]节奏总纲!AD294</f>
        <v>81.895048862094228</v>
      </c>
      <c r="S294" s="4">
        <f>[1]节奏总纲!AE294</f>
        <v>83.986841992131275</v>
      </c>
      <c r="T294" s="4">
        <f>[1]节奏总纲!AF294</f>
        <v>86.930459832671289</v>
      </c>
      <c r="U294" s="4">
        <f>[1]节奏总纲!AG294</f>
        <v>91.969903218718059</v>
      </c>
      <c r="V294" s="4">
        <f>[1]节奏总纲!AH294</f>
        <v>100.87007794666089</v>
      </c>
    </row>
    <row r="295" spans="17:22" x14ac:dyDescent="0.15">
      <c r="Q295" s="4">
        <v>292</v>
      </c>
      <c r="R295" s="4">
        <f>[1]节奏总纲!AD295</f>
        <v>81.945828913583981</v>
      </c>
      <c r="S295" s="4">
        <f>[1]节奏总纲!AE295</f>
        <v>84.036191564035917</v>
      </c>
      <c r="T295" s="4">
        <f>[1]节奏总纲!AF295</f>
        <v>86.980037525114682</v>
      </c>
      <c r="U295" s="4">
        <f>[1]节奏总纲!AG295</f>
        <v>92.021521414287719</v>
      </c>
      <c r="V295" s="4">
        <f>[1]节奏总纲!AH295</f>
        <v>100.92371296205096</v>
      </c>
    </row>
    <row r="296" spans="17:22" x14ac:dyDescent="0.15">
      <c r="Q296" s="4">
        <v>293</v>
      </c>
      <c r="R296" s="4">
        <f>[1]节奏总纲!AD296</f>
        <v>81.996608965073733</v>
      </c>
      <c r="S296" s="4">
        <f>[1]节奏总纲!AE296</f>
        <v>84.085064274836242</v>
      </c>
      <c r="T296" s="4">
        <f>[1]节奏总纲!AF296</f>
        <v>87.029133791498197</v>
      </c>
      <c r="U296" s="4">
        <f>[1]节奏总纲!AG296</f>
        <v>92.071632371634976</v>
      </c>
      <c r="V296" s="4">
        <f>[1]节奏总纲!AH296</f>
        <v>100.97734797744103</v>
      </c>
    </row>
    <row r="297" spans="17:22" x14ac:dyDescent="0.15">
      <c r="Q297" s="4">
        <v>294</v>
      </c>
      <c r="R297" s="4">
        <f>[1]节奏总纲!AD297</f>
        <v>82.044215515890215</v>
      </c>
      <c r="S297" s="4">
        <f>[1]节奏总纲!AE297</f>
        <v>84.133936985636566</v>
      </c>
      <c r="T297" s="4">
        <f>[1]节奏总纲!AF297</f>
        <v>87.077905547159801</v>
      </c>
      <c r="U297" s="4">
        <f>[1]节奏总纲!AG297</f>
        <v>92.121743328982234</v>
      </c>
      <c r="V297" s="4">
        <f>[1]节奏总纲!AH297</f>
        <v>101.02868392415382</v>
      </c>
    </row>
    <row r="298" spans="17:22" x14ac:dyDescent="0.15">
      <c r="Q298" s="4">
        <v>295</v>
      </c>
      <c r="R298" s="4">
        <f>[1]节奏总纲!AD298</f>
        <v>82.091594979242089</v>
      </c>
      <c r="S298" s="4">
        <f>[1]节奏总纲!AE298</f>
        <v>84.182809696436891</v>
      </c>
      <c r="T298" s="4">
        <f>[1]节奏总纲!AF298</f>
        <v>87.126677302821392</v>
      </c>
      <c r="U298" s="4">
        <f>[1]节奏总纲!AG298</f>
        <v>92.171854286329506</v>
      </c>
      <c r="V298" s="4">
        <f>[1]节奏总纲!AH298</f>
        <v>101.07833899530283</v>
      </c>
    </row>
    <row r="299" spans="17:22" x14ac:dyDescent="0.15">
      <c r="Q299" s="4">
        <v>296</v>
      </c>
      <c r="R299" s="4">
        <f>[1]节奏总纲!AD299</f>
        <v>82.138974442593963</v>
      </c>
      <c r="S299" s="4">
        <f>[1]节奏总纲!AE299</f>
        <v>84.23168240723723</v>
      </c>
      <c r="T299" s="4">
        <f>[1]节奏总纲!AF299</f>
        <v>87.175449058482982</v>
      </c>
      <c r="U299" s="4">
        <f>[1]节奏总纲!AG299</f>
        <v>92.221965243676763</v>
      </c>
      <c r="V299" s="4">
        <f>[1]节奏总纲!AH299</f>
        <v>101.12799406645185</v>
      </c>
    </row>
    <row r="300" spans="17:22" x14ac:dyDescent="0.15">
      <c r="Q300" s="4">
        <v>297</v>
      </c>
      <c r="R300" s="4">
        <f>[1]节奏总纲!AD300</f>
        <v>82.186353905945836</v>
      </c>
      <c r="S300" s="4">
        <f>[1]节奏总纲!AE300</f>
        <v>84.280555118037555</v>
      </c>
      <c r="T300" s="4">
        <f>[1]节奏总纲!AF300</f>
        <v>87.224220814144587</v>
      </c>
      <c r="U300" s="4">
        <f>[1]节奏总纲!AG300</f>
        <v>92.272076201024021</v>
      </c>
      <c r="V300" s="4">
        <f>[1]节奏总纲!AH300</f>
        <v>101.17764913760085</v>
      </c>
    </row>
    <row r="301" spans="17:22" x14ac:dyDescent="0.15">
      <c r="Q301" s="4">
        <v>298</v>
      </c>
      <c r="R301" s="4">
        <f>[1]节奏总纲!AD301</f>
        <v>82.23373336929771</v>
      </c>
      <c r="S301" s="4">
        <f>[1]节奏总纲!AE301</f>
        <v>84.329427828837879</v>
      </c>
      <c r="T301" s="4">
        <f>[1]节奏总纲!AF301</f>
        <v>87.272992569806178</v>
      </c>
      <c r="U301" s="4">
        <f>[1]节奏总纲!AG301</f>
        <v>92.322187158371293</v>
      </c>
      <c r="V301" s="4">
        <f>[1]节奏总纲!AH301</f>
        <v>101.22730420874987</v>
      </c>
    </row>
    <row r="302" spans="17:22" x14ac:dyDescent="0.15">
      <c r="Q302" s="4">
        <v>299</v>
      </c>
      <c r="R302" s="4">
        <f>[1]节奏总纲!AD302</f>
        <v>82.281112832649583</v>
      </c>
      <c r="S302" s="4">
        <f>[1]节奏总纲!AE302</f>
        <v>84.378300539638204</v>
      </c>
      <c r="T302" s="4">
        <f>[1]节奏总纲!AF302</f>
        <v>87.321764325467768</v>
      </c>
      <c r="U302" s="4">
        <f>[1]节奏总纲!AG302</f>
        <v>92.37229811571855</v>
      </c>
      <c r="V302" s="4">
        <f>[1]节奏总纲!AH302</f>
        <v>101.27695927989888</v>
      </c>
    </row>
    <row r="303" spans="17:22" x14ac:dyDescent="0.15">
      <c r="Q303" s="4">
        <v>300</v>
      </c>
      <c r="R303" s="4">
        <f>[1]节奏总纲!AD303</f>
        <v>82.328492296001457</v>
      </c>
      <c r="S303" s="4">
        <f>[1]节奏总纲!AE303</f>
        <v>84.427173250438543</v>
      </c>
      <c r="T303" s="4">
        <f>[1]节奏总纲!AF303</f>
        <v>87.370536081129359</v>
      </c>
      <c r="U303" s="4">
        <f>[1]节奏总纲!AG303</f>
        <v>92.422409073065808</v>
      </c>
      <c r="V303" s="4">
        <f>[1]节奏总纲!AH303</f>
        <v>101.32661435104789</v>
      </c>
    </row>
    <row r="304" spans="17:22" x14ac:dyDescent="0.15">
      <c r="Q304" s="4">
        <v>301</v>
      </c>
      <c r="R304" s="4">
        <f>[1]节奏总纲!AD304</f>
        <v>82.375871759353331</v>
      </c>
      <c r="S304" s="4">
        <f>[1]节奏总纲!AE304</f>
        <v>84.476045961238867</v>
      </c>
      <c r="T304" s="4">
        <f>[1]节奏总纲!AF304</f>
        <v>87.419307836790964</v>
      </c>
      <c r="U304" s="4">
        <f>[1]节奏总纲!AG304</f>
        <v>92.472520030413079</v>
      </c>
      <c r="V304" s="4">
        <f>[1]节奏总纲!AH304</f>
        <v>101.3762694221969</v>
      </c>
    </row>
    <row r="305" spans="17:22" x14ac:dyDescent="0.15">
      <c r="Q305" s="4">
        <v>302</v>
      </c>
      <c r="R305" s="4">
        <f>[1]节奏总纲!AD305</f>
        <v>82.423251222705204</v>
      </c>
      <c r="S305" s="4">
        <f>[1]节奏总纲!AE305</f>
        <v>84.524918672039192</v>
      </c>
      <c r="T305" s="4">
        <f>[1]节奏总纲!AF305</f>
        <v>87.468079592452554</v>
      </c>
      <c r="U305" s="4">
        <f>[1]节奏总纲!AG305</f>
        <v>92.522630987760337</v>
      </c>
      <c r="V305" s="4">
        <f>[1]节奏总纲!AH305</f>
        <v>101.42592449334592</v>
      </c>
    </row>
    <row r="306" spans="17:22" x14ac:dyDescent="0.15">
      <c r="Q306" s="4">
        <v>303</v>
      </c>
      <c r="R306" s="4">
        <f>[1]节奏总纲!AD306</f>
        <v>82.470630686057078</v>
      </c>
      <c r="S306" s="4">
        <f>[1]节奏总纲!AE306</f>
        <v>84.573791382839516</v>
      </c>
      <c r="T306" s="4">
        <f>[1]节奏总纲!AF306</f>
        <v>87.516851348114145</v>
      </c>
      <c r="U306" s="4">
        <f>[1]节奏总纲!AG306</f>
        <v>92.572741945107595</v>
      </c>
      <c r="V306" s="4">
        <f>[1]节奏总纲!AH306</f>
        <v>101.47557956449492</v>
      </c>
    </row>
    <row r="307" spans="17:22" x14ac:dyDescent="0.15">
      <c r="Q307" s="4">
        <v>304</v>
      </c>
      <c r="R307" s="4">
        <f>[1]节奏总纲!AD307</f>
        <v>82.518010149408951</v>
      </c>
      <c r="S307" s="4">
        <f>[1]节奏总纲!AE307</f>
        <v>84.622664093639855</v>
      </c>
      <c r="T307" s="4">
        <f>[1]节奏总纲!AF307</f>
        <v>87.565623103775735</v>
      </c>
      <c r="U307" s="4">
        <f>[1]节奏总纲!AG307</f>
        <v>92.622852902454852</v>
      </c>
      <c r="V307" s="4">
        <f>[1]节奏总纲!AH307</f>
        <v>101.52523463564394</v>
      </c>
    </row>
    <row r="308" spans="17:22" x14ac:dyDescent="0.15">
      <c r="Q308" s="4">
        <v>305</v>
      </c>
      <c r="R308" s="4">
        <f>[1]节奏总纲!AD308</f>
        <v>82.565389612760825</v>
      </c>
      <c r="S308" s="4">
        <f>[1]节奏总纲!AE308</f>
        <v>84.67153680444018</v>
      </c>
      <c r="T308" s="4">
        <f>[1]节奏总纲!AF308</f>
        <v>87.61439485943734</v>
      </c>
      <c r="U308" s="4">
        <f>[1]节奏总纲!AG308</f>
        <v>92.672963859802124</v>
      </c>
      <c r="V308" s="4">
        <f>[1]节奏总纲!AH308</f>
        <v>101.57488970679294</v>
      </c>
    </row>
    <row r="309" spans="17:22" x14ac:dyDescent="0.15">
      <c r="Q309" s="4">
        <v>306</v>
      </c>
      <c r="R309" s="4">
        <f>[1]节奏总纲!AD309</f>
        <v>82.612769076112698</v>
      </c>
      <c r="S309" s="4">
        <f>[1]节奏总纲!AE309</f>
        <v>84.720409515240505</v>
      </c>
      <c r="T309" s="4">
        <f>[1]节奏总纲!AF309</f>
        <v>87.66316661509893</v>
      </c>
      <c r="U309" s="4">
        <f>[1]节奏总纲!AG309</f>
        <v>92.723074817149381</v>
      </c>
      <c r="V309" s="4">
        <f>[1]节奏总纲!AH309</f>
        <v>101.62454477794196</v>
      </c>
    </row>
    <row r="310" spans="17:22" x14ac:dyDescent="0.15">
      <c r="Q310" s="4">
        <v>307</v>
      </c>
      <c r="R310" s="4">
        <f>[1]节奏总纲!AD310</f>
        <v>82.660148539464572</v>
      </c>
      <c r="S310" s="4">
        <f>[1]节奏总纲!AE310</f>
        <v>84.769282226040829</v>
      </c>
      <c r="T310" s="4">
        <f>[1]节奏总纲!AF310</f>
        <v>87.711938370760521</v>
      </c>
      <c r="U310" s="4">
        <f>[1]节奏总纲!AG310</f>
        <v>92.773185774496639</v>
      </c>
      <c r="V310" s="4">
        <f>[1]节奏总纲!AH310</f>
        <v>101.67419984909097</v>
      </c>
    </row>
    <row r="311" spans="17:22" x14ac:dyDescent="0.15">
      <c r="Q311" s="4">
        <v>308</v>
      </c>
      <c r="R311" s="4">
        <f>[1]节奏总纲!AD311</f>
        <v>82.707528002816446</v>
      </c>
      <c r="S311" s="4">
        <f>[1]节奏总纲!AE311</f>
        <v>84.818154936841154</v>
      </c>
      <c r="T311" s="4">
        <f>[1]节奏总纲!AF311</f>
        <v>87.760710126422126</v>
      </c>
      <c r="U311" s="4">
        <f>[1]节奏总纲!AG311</f>
        <v>92.823296731843911</v>
      </c>
      <c r="V311" s="4">
        <f>[1]节奏总纲!AH311</f>
        <v>101.72385492023999</v>
      </c>
    </row>
    <row r="312" spans="17:22" x14ac:dyDescent="0.15">
      <c r="Q312" s="4">
        <v>309</v>
      </c>
      <c r="R312" s="4">
        <f>[1]节奏总纲!AD312</f>
        <v>82.754907466168319</v>
      </c>
      <c r="S312" s="4">
        <f>[1]节奏总纲!AE312</f>
        <v>84.867027647641493</v>
      </c>
      <c r="T312" s="4">
        <f>[1]节奏总纲!AF312</f>
        <v>87.809481882083716</v>
      </c>
      <c r="U312" s="4">
        <f>[1]节奏总纲!AG312</f>
        <v>92.873407689191168</v>
      </c>
      <c r="V312" s="4">
        <f>[1]节奏总纲!AH312</f>
        <v>101.77350999138899</v>
      </c>
    </row>
    <row r="313" spans="17:22" x14ac:dyDescent="0.15">
      <c r="Q313" s="4">
        <v>310</v>
      </c>
      <c r="R313" s="4">
        <f>[1]节奏总纲!AD313</f>
        <v>82.802286929520193</v>
      </c>
      <c r="S313" s="4">
        <f>[1]节奏总纲!AE313</f>
        <v>84.915900358441817</v>
      </c>
      <c r="T313" s="4">
        <f>[1]节奏总纲!AF313</f>
        <v>87.858253637745307</v>
      </c>
      <c r="U313" s="4">
        <f>[1]节奏总纲!AG313</f>
        <v>92.923518646538426</v>
      </c>
      <c r="V313" s="4">
        <f>[1]节奏总纲!AH313</f>
        <v>101.82316506253801</v>
      </c>
    </row>
    <row r="314" spans="17:22" x14ac:dyDescent="0.15">
      <c r="Q314" s="4">
        <v>311</v>
      </c>
      <c r="R314" s="4">
        <f>[1]节奏总纲!AD314</f>
        <v>82.849666392872066</v>
      </c>
      <c r="S314" s="4">
        <f>[1]节奏总纲!AE314</f>
        <v>84.964773069242142</v>
      </c>
      <c r="T314" s="4">
        <f>[1]节奏总纲!AF314</f>
        <v>87.907025393406897</v>
      </c>
      <c r="U314" s="4">
        <f>[1]节奏总纲!AG314</f>
        <v>92.973629603885698</v>
      </c>
      <c r="V314" s="4">
        <f>[1]节奏总纲!AH314</f>
        <v>101.87282013368701</v>
      </c>
    </row>
    <row r="315" spans="17:22" x14ac:dyDescent="0.15">
      <c r="Q315" s="4">
        <v>312</v>
      </c>
      <c r="R315" s="4">
        <f>[1]节奏总纲!AD315</f>
        <v>82.89704585622394</v>
      </c>
      <c r="S315" s="4">
        <f>[1]节奏总纲!AE315</f>
        <v>85.012531647506819</v>
      </c>
      <c r="T315" s="4">
        <f>[1]节奏总纲!AF315</f>
        <v>87.955797149068502</v>
      </c>
      <c r="U315" s="4">
        <f>[1]节奏总纲!AG315</f>
        <v>93.022367647203353</v>
      </c>
      <c r="V315" s="4">
        <f>[1]节奏总纲!AH315</f>
        <v>101.92247520483603</v>
      </c>
    </row>
    <row r="316" spans="17:22" x14ac:dyDescent="0.15">
      <c r="Q316" s="4">
        <v>313</v>
      </c>
      <c r="R316" s="4">
        <f>[1]节奏总纲!AD316</f>
        <v>82.944425319575814</v>
      </c>
      <c r="S316" s="4">
        <f>[1]节奏总纲!AE316</f>
        <v>85.057414064088832</v>
      </c>
      <c r="T316" s="4">
        <f>[1]节奏总纲!AF316</f>
        <v>88.004756197276762</v>
      </c>
      <c r="U316" s="4">
        <f>[1]节奏总纲!AG316</f>
        <v>93.069580693431178</v>
      </c>
      <c r="V316" s="4">
        <f>[1]节奏总纲!AH316</f>
        <v>101.97213027598504</v>
      </c>
    </row>
    <row r="317" spans="17:22" x14ac:dyDescent="0.15">
      <c r="Q317" s="4">
        <v>314</v>
      </c>
      <c r="R317" s="4">
        <f>[1]节奏总纲!AD317</f>
        <v>82.991804782927687</v>
      </c>
      <c r="S317" s="4">
        <f>[1]节奏总纲!AE317</f>
        <v>85.10229648067083</v>
      </c>
      <c r="T317" s="4">
        <f>[1]节奏总纲!AF317</f>
        <v>88.05552724748766</v>
      </c>
      <c r="U317" s="4">
        <f>[1]节奏总纲!AG317</f>
        <v>93.116793739659002</v>
      </c>
      <c r="V317" s="4">
        <f>[1]节奏总纲!AH317</f>
        <v>102.01969836502204</v>
      </c>
    </row>
    <row r="318" spans="17:22" x14ac:dyDescent="0.15">
      <c r="Q318" s="4">
        <v>315</v>
      </c>
      <c r="R318" s="4">
        <f>[1]节奏总纲!AD318</f>
        <v>83.03656019452734</v>
      </c>
      <c r="S318" s="4">
        <f>[1]节奏总纲!AE318</f>
        <v>85.147178897252829</v>
      </c>
      <c r="T318" s="4">
        <f>[1]节奏总纲!AF318</f>
        <v>88.106298297698572</v>
      </c>
      <c r="U318" s="4">
        <f>[1]节奏总纲!AG318</f>
        <v>93.164006785886826</v>
      </c>
      <c r="V318" s="4">
        <f>[1]节奏总纲!AH318</f>
        <v>102.06459660376342</v>
      </c>
    </row>
    <row r="319" spans="17:22" x14ac:dyDescent="0.15">
      <c r="Q319" s="4">
        <v>316</v>
      </c>
      <c r="R319" s="4">
        <f>[1]节奏总纲!AD319</f>
        <v>83.080766796955942</v>
      </c>
      <c r="S319" s="4">
        <f>[1]节奏总纲!AE319</f>
        <v>85.192061313834827</v>
      </c>
      <c r="T319" s="4">
        <f>[1]节奏总纲!AF319</f>
        <v>88.15706934790947</v>
      </c>
      <c r="U319" s="4">
        <f>[1]节奏总纲!AG319</f>
        <v>93.211219832114651</v>
      </c>
      <c r="V319" s="4">
        <f>[1]节奏总纲!AH319</f>
        <v>102.1094948425048</v>
      </c>
    </row>
    <row r="320" spans="17:22" x14ac:dyDescent="0.15">
      <c r="Q320" s="4">
        <v>317</v>
      </c>
      <c r="R320" s="4">
        <f>[1]节奏总纲!AD320</f>
        <v>83.124973399384558</v>
      </c>
      <c r="S320" s="4">
        <f>[1]节奏总纲!AE320</f>
        <v>85.236943730416826</v>
      </c>
      <c r="T320" s="4">
        <f>[1]节奏总纲!AF320</f>
        <v>88.207840398120382</v>
      </c>
      <c r="U320" s="4">
        <f>[1]节奏总纲!AG320</f>
        <v>93.258432878342475</v>
      </c>
      <c r="V320" s="4">
        <f>[1]节奏总纲!AH320</f>
        <v>102.15439308124618</v>
      </c>
    </row>
    <row r="321" spans="17:22" x14ac:dyDescent="0.15">
      <c r="Q321" s="4">
        <v>318</v>
      </c>
      <c r="R321" s="4">
        <f>[1]节奏总纲!AD321</f>
        <v>83.16918000181316</v>
      </c>
      <c r="S321" s="4">
        <f>[1]节奏总纲!AE321</f>
        <v>85.281826146998839</v>
      </c>
      <c r="T321" s="4">
        <f>[1]节奏总纲!AF321</f>
        <v>88.258611448331294</v>
      </c>
      <c r="U321" s="4">
        <f>[1]节奏总纲!AG321</f>
        <v>93.3056459245703</v>
      </c>
      <c r="V321" s="4">
        <f>[1]节奏总纲!AH321</f>
        <v>102.19929131998755</v>
      </c>
    </row>
    <row r="322" spans="17:22" x14ac:dyDescent="0.15">
      <c r="Q322" s="4">
        <v>319</v>
      </c>
      <c r="R322" s="4">
        <f>[1]节奏总纲!AD322</f>
        <v>83.213386604241776</v>
      </c>
      <c r="S322" s="4">
        <f>[1]节奏总纲!AE322</f>
        <v>85.326708563580837</v>
      </c>
      <c r="T322" s="4">
        <f>[1]节奏总纲!AF322</f>
        <v>88.309382498542192</v>
      </c>
      <c r="U322" s="4">
        <f>[1]节奏总纲!AG322</f>
        <v>93.352858970798124</v>
      </c>
      <c r="V322" s="4">
        <f>[1]节奏总纲!AH322</f>
        <v>102.24418955872893</v>
      </c>
    </row>
    <row r="323" spans="17:22" x14ac:dyDescent="0.15">
      <c r="Q323" s="4">
        <v>320</v>
      </c>
      <c r="R323" s="4">
        <f>[1]节奏总纲!AD323</f>
        <v>83.257593206670379</v>
      </c>
      <c r="S323" s="4">
        <f>[1]节奏总纲!AE323</f>
        <v>85.371590980162836</v>
      </c>
      <c r="T323" s="4">
        <f>[1]节奏总纲!AF323</f>
        <v>88.360153548753104</v>
      </c>
      <c r="U323" s="4">
        <f>[1]节奏总纲!AG323</f>
        <v>93.400072017025948</v>
      </c>
      <c r="V323" s="4">
        <f>[1]节奏总纲!AH323</f>
        <v>102.28908779747032</v>
      </c>
    </row>
    <row r="324" spans="17:22" x14ac:dyDescent="0.15">
      <c r="Q324" s="4">
        <v>321</v>
      </c>
      <c r="R324" s="4">
        <f>[1]节奏总纲!AD324</f>
        <v>83.301799809098995</v>
      </c>
      <c r="S324" s="4">
        <f>[1]节奏总纲!AE324</f>
        <v>85.416473396744834</v>
      </c>
      <c r="T324" s="4">
        <f>[1]节奏总纲!AF324</f>
        <v>88.410924598964016</v>
      </c>
      <c r="U324" s="4">
        <f>[1]节奏总纲!AG324</f>
        <v>93.447285063253773</v>
      </c>
      <c r="V324" s="4">
        <f>[1]节奏总纲!AH324</f>
        <v>102.3339860362117</v>
      </c>
    </row>
    <row r="325" spans="17:22" x14ac:dyDescent="0.15">
      <c r="Q325" s="4">
        <v>322</v>
      </c>
      <c r="R325" s="4">
        <f>[1]节奏总纲!AD325</f>
        <v>83.346006411527597</v>
      </c>
      <c r="S325" s="4">
        <f>[1]节奏总纲!AE325</f>
        <v>85.461355813326847</v>
      </c>
      <c r="T325" s="4">
        <f>[1]节奏总纲!AF325</f>
        <v>88.461695649174914</v>
      </c>
      <c r="U325" s="4">
        <f>[1]节奏总纲!AG325</f>
        <v>93.494498109481597</v>
      </c>
      <c r="V325" s="4">
        <f>[1]节奏总纲!AH325</f>
        <v>102.37888427495307</v>
      </c>
    </row>
    <row r="326" spans="17:22" x14ac:dyDescent="0.15">
      <c r="Q326" s="4">
        <v>323</v>
      </c>
      <c r="R326" s="4">
        <f>[1]节奏总纲!AD326</f>
        <v>83.390213013956213</v>
      </c>
      <c r="S326" s="4">
        <f>[1]节奏总纲!AE326</f>
        <v>85.506238229908845</v>
      </c>
      <c r="T326" s="4">
        <f>[1]节奏总纲!AF326</f>
        <v>88.512466699385826</v>
      </c>
      <c r="U326" s="4">
        <f>[1]节奏总纲!AG326</f>
        <v>93.541711155709422</v>
      </c>
      <c r="V326" s="4">
        <f>[1]节奏总纲!AH326</f>
        <v>102.42378251369445</v>
      </c>
    </row>
    <row r="327" spans="17:22" x14ac:dyDescent="0.15">
      <c r="Q327" s="4">
        <v>324</v>
      </c>
      <c r="R327" s="4">
        <f>[1]节奏总纲!AD327</f>
        <v>83.434419616384815</v>
      </c>
      <c r="S327" s="4">
        <f>[1]节奏总纲!AE327</f>
        <v>85.551120646490844</v>
      </c>
      <c r="T327" s="4">
        <f>[1]节奏总纲!AF327</f>
        <v>88.563237749596723</v>
      </c>
      <c r="U327" s="4">
        <f>[1]节奏总纲!AG327</f>
        <v>93.588924201937246</v>
      </c>
      <c r="V327" s="4">
        <f>[1]节奏总纲!AH327</f>
        <v>102.46868075243583</v>
      </c>
    </row>
    <row r="328" spans="17:22" x14ac:dyDescent="0.15">
      <c r="Q328" s="4">
        <v>325</v>
      </c>
      <c r="R328" s="4">
        <f>[1]节奏总纲!AD328</f>
        <v>83.478626218813432</v>
      </c>
      <c r="S328" s="4">
        <f>[1]节奏总纲!AE328</f>
        <v>85.596003063072843</v>
      </c>
      <c r="T328" s="4">
        <f>[1]节奏总纲!AF328</f>
        <v>88.614008799807635</v>
      </c>
      <c r="U328" s="4">
        <f>[1]节奏总纲!AG328</f>
        <v>93.63613724816507</v>
      </c>
      <c r="V328" s="4">
        <f>[1]节奏总纲!AH328</f>
        <v>102.51357899117721</v>
      </c>
    </row>
    <row r="329" spans="17:22" x14ac:dyDescent="0.15">
      <c r="Q329" s="4">
        <v>326</v>
      </c>
      <c r="R329" s="4">
        <f>[1]节奏总纲!AD329</f>
        <v>83.522832821242034</v>
      </c>
      <c r="S329" s="4">
        <f>[1]节奏总纲!AE329</f>
        <v>85.640885479654855</v>
      </c>
      <c r="T329" s="4">
        <f>[1]节奏总纲!AF329</f>
        <v>88.664779850018547</v>
      </c>
      <c r="U329" s="4">
        <f>[1]节奏总纲!AG329</f>
        <v>93.683350294392895</v>
      </c>
      <c r="V329" s="4">
        <f>[1]节奏总纲!AH329</f>
        <v>102.55847722991859</v>
      </c>
    </row>
    <row r="330" spans="17:22" x14ac:dyDescent="0.15">
      <c r="Q330" s="4">
        <v>327</v>
      </c>
      <c r="R330" s="4">
        <f>[1]节奏总纲!AD330</f>
        <v>83.56703942367065</v>
      </c>
      <c r="S330" s="4">
        <f>[1]节奏总纲!AE330</f>
        <v>85.685767896236854</v>
      </c>
      <c r="T330" s="4">
        <f>[1]节奏总纲!AF330</f>
        <v>88.715550900229445</v>
      </c>
      <c r="U330" s="4">
        <f>[1]节奏总纲!AG330</f>
        <v>93.730563340620719</v>
      </c>
      <c r="V330" s="4">
        <f>[1]节奏总纲!AH330</f>
        <v>102.60337546865996</v>
      </c>
    </row>
    <row r="331" spans="17:22" x14ac:dyDescent="0.15">
      <c r="Q331" s="4">
        <v>328</v>
      </c>
      <c r="R331" s="4">
        <f>[1]节奏总纲!AD331</f>
        <v>83.611246026099252</v>
      </c>
      <c r="S331" s="4">
        <f>[1]节奏总纲!AE331</f>
        <v>85.730650312818852</v>
      </c>
      <c r="T331" s="4">
        <f>[1]节奏总纲!AF331</f>
        <v>88.766321950440357</v>
      </c>
      <c r="U331" s="4">
        <f>[1]节奏总纲!AG331</f>
        <v>93.777776386848544</v>
      </c>
      <c r="V331" s="4">
        <f>[1]节奏总纲!AH331</f>
        <v>102.64827370740134</v>
      </c>
    </row>
    <row r="332" spans="17:22" x14ac:dyDescent="0.15">
      <c r="Q332" s="4">
        <v>329</v>
      </c>
      <c r="R332" s="4">
        <f>[1]节奏总纲!AD332</f>
        <v>83.655452628527868</v>
      </c>
      <c r="S332" s="4">
        <f>[1]节奏总纲!AE332</f>
        <v>85.775532729400851</v>
      </c>
      <c r="T332" s="4">
        <f>[1]节奏总纲!AF332</f>
        <v>88.817093000651269</v>
      </c>
      <c r="U332" s="4">
        <f>[1]节奏总纲!AG332</f>
        <v>93.824989433076368</v>
      </c>
      <c r="V332" s="4">
        <f>[1]节奏总纲!AH332</f>
        <v>102.69317194614273</v>
      </c>
    </row>
    <row r="333" spans="17:22" x14ac:dyDescent="0.15">
      <c r="Q333" s="4">
        <v>330</v>
      </c>
      <c r="R333" s="4">
        <f>[1]节奏总纲!AD333</f>
        <v>83.69965923095647</v>
      </c>
      <c r="S333" s="4">
        <f>[1]节奏总纲!AE333</f>
        <v>85.820415145982849</v>
      </c>
      <c r="T333" s="4">
        <f>[1]节奏总纲!AF333</f>
        <v>88.867864050862167</v>
      </c>
      <c r="U333" s="4">
        <f>[1]节奏总纲!AG333</f>
        <v>93.872202479304192</v>
      </c>
      <c r="V333" s="4">
        <f>[1]节奏总纲!AH333</f>
        <v>102.73807018488411</v>
      </c>
    </row>
    <row r="334" spans="17:22" x14ac:dyDescent="0.15">
      <c r="Q334" s="4">
        <v>331</v>
      </c>
      <c r="R334" s="4">
        <f>[1]节奏总纲!AD334</f>
        <v>83.743865833385087</v>
      </c>
      <c r="S334" s="4">
        <f>[1]节奏总纲!AE334</f>
        <v>85.865297562564862</v>
      </c>
      <c r="T334" s="4">
        <f>[1]节奏总纲!AF334</f>
        <v>88.918635101073079</v>
      </c>
      <c r="U334" s="4">
        <f>[1]节奏总纲!AG334</f>
        <v>93.919415525532017</v>
      </c>
      <c r="V334" s="4">
        <f>[1]节奏总纲!AH334</f>
        <v>102.78296842362549</v>
      </c>
    </row>
    <row r="335" spans="17:22" x14ac:dyDescent="0.15">
      <c r="Q335" s="4">
        <v>332</v>
      </c>
      <c r="R335" s="4">
        <f>[1]节奏总纲!AD335</f>
        <v>83.788072435813689</v>
      </c>
      <c r="S335" s="4">
        <f>[1]节奏总纲!AE335</f>
        <v>85.910179979146861</v>
      </c>
      <c r="T335" s="4">
        <f>[1]节奏总纲!AF335</f>
        <v>88.969406151283977</v>
      </c>
      <c r="U335" s="4">
        <f>[1]节奏总纲!AG335</f>
        <v>93.966628571759841</v>
      </c>
      <c r="V335" s="4">
        <f>[1]节奏总纲!AH335</f>
        <v>102.82786666236686</v>
      </c>
    </row>
    <row r="336" spans="17:22" x14ac:dyDescent="0.15">
      <c r="Q336" s="4">
        <v>333</v>
      </c>
      <c r="R336" s="4">
        <f>[1]节奏总纲!AD336</f>
        <v>83.832279038242305</v>
      </c>
      <c r="S336" s="4">
        <f>[1]节奏总纲!AE336</f>
        <v>85.955062395728859</v>
      </c>
      <c r="T336" s="4">
        <f>[1]节奏总纲!AF336</f>
        <v>89.018466905731287</v>
      </c>
      <c r="U336" s="4">
        <f>[1]节奏总纲!AG336</f>
        <v>94.012923283729691</v>
      </c>
      <c r="V336" s="4">
        <f>[1]节奏总纲!AH336</f>
        <v>102.87276490110824</v>
      </c>
    </row>
    <row r="337" spans="17:22" x14ac:dyDescent="0.15">
      <c r="Q337" s="4">
        <v>334</v>
      </c>
      <c r="R337" s="4">
        <f>[1]节奏总纲!AD337</f>
        <v>83.876485640670907</v>
      </c>
      <c r="S337" s="4">
        <f>[1]节奏总纲!AE337</f>
        <v>85.999944812310858</v>
      </c>
      <c r="T337" s="4">
        <f>[1]节奏总纲!AF337</f>
        <v>89.064934410075779</v>
      </c>
      <c r="U337" s="4">
        <f>[1]节奏总纲!AG337</f>
        <v>94.057003939090123</v>
      </c>
      <c r="V337" s="4">
        <f>[1]节奏总纲!AH337</f>
        <v>102.91766313984962</v>
      </c>
    </row>
    <row r="338" spans="17:22" x14ac:dyDescent="0.15">
      <c r="Q338" s="4">
        <v>335</v>
      </c>
      <c r="R338" s="4">
        <f>[1]节奏总纲!AD338</f>
        <v>83.920692243099523</v>
      </c>
      <c r="S338" s="4">
        <f>[1]节奏总纲!AE338</f>
        <v>86.041129946887025</v>
      </c>
      <c r="T338" s="4">
        <f>[1]节奏总纲!AF338</f>
        <v>89.11140191442027</v>
      </c>
      <c r="U338" s="4">
        <f>[1]节奏总纲!AG338</f>
        <v>94.101084594450555</v>
      </c>
      <c r="V338" s="4">
        <f>[1]节奏总纲!AH338</f>
        <v>102.962561378591</v>
      </c>
    </row>
    <row r="339" spans="17:22" x14ac:dyDescent="0.15">
      <c r="Q339" s="4">
        <v>336</v>
      </c>
      <c r="R339" s="4">
        <f>[1]节奏总纲!AD339</f>
        <v>83.964898845528126</v>
      </c>
      <c r="S339" s="4">
        <f>[1]节奏总纲!AE339</f>
        <v>86.082310529666103</v>
      </c>
      <c r="T339" s="4">
        <f>[1]节奏总纲!AF339</f>
        <v>89.157869418764761</v>
      </c>
      <c r="U339" s="4">
        <f>[1]节奏总纲!AG339</f>
        <v>94.145165249810972</v>
      </c>
      <c r="V339" s="4">
        <f>[1]节奏总纲!AH339</f>
        <v>103.00673656424885</v>
      </c>
    </row>
    <row r="340" spans="17:22" x14ac:dyDescent="0.15">
      <c r="Q340" s="4">
        <v>337</v>
      </c>
      <c r="R340" s="4">
        <f>[1]节奏总纲!AD340</f>
        <v>84.008495683346354</v>
      </c>
      <c r="S340" s="4">
        <f>[1]节奏总纲!AE340</f>
        <v>86.12349111244518</v>
      </c>
      <c r="T340" s="4">
        <f>[1]节奏总纲!AF340</f>
        <v>89.204336923109267</v>
      </c>
      <c r="U340" s="4">
        <f>[1]节奏总纲!AG340</f>
        <v>94.189245905171404</v>
      </c>
      <c r="V340" s="4">
        <f>[1]节奏总纲!AH340</f>
        <v>103.04728286259964</v>
      </c>
    </row>
    <row r="341" spans="17:22" x14ac:dyDescent="0.15">
      <c r="Q341" s="4">
        <v>338</v>
      </c>
      <c r="R341" s="4">
        <f>[1]节奏总纲!AD341</f>
        <v>84.049741901856009</v>
      </c>
      <c r="S341" s="4">
        <f>[1]节奏总纲!AE341</f>
        <v>86.164671695224243</v>
      </c>
      <c r="T341" s="4">
        <f>[1]节奏总纲!AF341</f>
        <v>89.250804427453758</v>
      </c>
      <c r="U341" s="4">
        <f>[1]节奏总纲!AG341</f>
        <v>94.233326560531836</v>
      </c>
      <c r="V341" s="4">
        <f>[1]节奏总纲!AH341</f>
        <v>103.08782916095045</v>
      </c>
    </row>
    <row r="342" spans="17:22" x14ac:dyDescent="0.15">
      <c r="Q342" s="4">
        <v>339</v>
      </c>
      <c r="R342" s="4">
        <f>[1]节奏总纲!AD342</f>
        <v>84.090988120365651</v>
      </c>
      <c r="S342" s="4">
        <f>[1]节奏总纲!AE342</f>
        <v>86.20585227800332</v>
      </c>
      <c r="T342" s="4">
        <f>[1]节奏总纲!AF342</f>
        <v>89.29727193179825</v>
      </c>
      <c r="U342" s="4">
        <f>[1]节奏总纲!AG342</f>
        <v>94.277407215892268</v>
      </c>
      <c r="V342" s="4">
        <f>[1]节奏总纲!AH342</f>
        <v>103.12837545930124</v>
      </c>
    </row>
    <row r="343" spans="17:22" x14ac:dyDescent="0.15">
      <c r="Q343" s="4">
        <v>340</v>
      </c>
      <c r="R343" s="4">
        <f>[1]节奏总纲!AD343</f>
        <v>84.132234338875293</v>
      </c>
      <c r="S343" s="4">
        <f>[1]节奏总纲!AE343</f>
        <v>86.247032860782397</v>
      </c>
      <c r="T343" s="4">
        <f>[1]节奏总纲!AF343</f>
        <v>89.343739436142741</v>
      </c>
      <c r="U343" s="4">
        <f>[1]节奏总纲!AG343</f>
        <v>94.3214878712527</v>
      </c>
      <c r="V343" s="4">
        <f>[1]节奏总纲!AH343</f>
        <v>103.16892175765203</v>
      </c>
    </row>
    <row r="344" spans="17:22" x14ac:dyDescent="0.15">
      <c r="Q344" s="4">
        <v>341</v>
      </c>
      <c r="R344" s="4">
        <f>[1]节奏总纲!AD344</f>
        <v>84.173480557384934</v>
      </c>
      <c r="S344" s="4">
        <f>[1]节奏总纲!AE344</f>
        <v>86.288213443561474</v>
      </c>
      <c r="T344" s="4">
        <f>[1]节奏总纲!AF344</f>
        <v>89.390206940487232</v>
      </c>
      <c r="U344" s="4">
        <f>[1]节奏总纲!AG344</f>
        <v>94.365568526613131</v>
      </c>
      <c r="V344" s="4">
        <f>[1]节奏总纲!AH344</f>
        <v>103.20946805600283</v>
      </c>
    </row>
    <row r="345" spans="17:22" x14ac:dyDescent="0.15">
      <c r="Q345" s="4">
        <v>342</v>
      </c>
      <c r="R345" s="4">
        <f>[1]节奏总纲!AD345</f>
        <v>84.214726775894576</v>
      </c>
      <c r="S345" s="4">
        <f>[1]节奏总纲!AE345</f>
        <v>86.329394026340537</v>
      </c>
      <c r="T345" s="4">
        <f>[1]节奏总纲!AF345</f>
        <v>89.436674444831723</v>
      </c>
      <c r="U345" s="4">
        <f>[1]节奏总纲!AG345</f>
        <v>94.409649181973549</v>
      </c>
      <c r="V345" s="4">
        <f>[1]节奏总纲!AH345</f>
        <v>103.25001435435362</v>
      </c>
    </row>
    <row r="346" spans="17:22" x14ac:dyDescent="0.15">
      <c r="Q346" s="4">
        <v>343</v>
      </c>
      <c r="R346" s="4">
        <f>[1]节奏总纲!AD346</f>
        <v>84.255972994404218</v>
      </c>
      <c r="S346" s="4">
        <f>[1]节奏总纲!AE346</f>
        <v>86.370574609119615</v>
      </c>
      <c r="T346" s="4">
        <f>[1]节奏总纲!AF346</f>
        <v>89.483141949176215</v>
      </c>
      <c r="U346" s="4">
        <f>[1]节奏总纲!AG346</f>
        <v>94.453729837333981</v>
      </c>
      <c r="V346" s="4">
        <f>[1]节奏总纲!AH346</f>
        <v>103.29056065270443</v>
      </c>
    </row>
    <row r="347" spans="17:22" x14ac:dyDescent="0.15">
      <c r="Q347" s="4">
        <v>344</v>
      </c>
      <c r="R347" s="4">
        <f>[1]节奏总纲!AD347</f>
        <v>84.297219212913859</v>
      </c>
      <c r="S347" s="4">
        <f>[1]节奏总纲!AE347</f>
        <v>86.411755191898692</v>
      </c>
      <c r="T347" s="4">
        <f>[1]节奏总纲!AF347</f>
        <v>89.529609453520706</v>
      </c>
      <c r="U347" s="4">
        <f>[1]节奏总纲!AG347</f>
        <v>94.497810492694413</v>
      </c>
      <c r="V347" s="4">
        <f>[1]节奏总纲!AH347</f>
        <v>103.33110695105522</v>
      </c>
    </row>
    <row r="348" spans="17:22" x14ac:dyDescent="0.15">
      <c r="Q348" s="4">
        <v>345</v>
      </c>
      <c r="R348" s="4">
        <f>[1]节奏总纲!AD348</f>
        <v>84.338465431423501</v>
      </c>
      <c r="S348" s="4">
        <f>[1]节奏总纲!AE348</f>
        <v>86.452935774677769</v>
      </c>
      <c r="T348" s="4">
        <f>[1]节奏总纲!AF348</f>
        <v>89.576076957865197</v>
      </c>
      <c r="U348" s="4">
        <f>[1]节奏总纲!AG348</f>
        <v>94.541891148054845</v>
      </c>
      <c r="V348" s="4">
        <f>[1]节奏总纲!AH348</f>
        <v>103.37165324940601</v>
      </c>
    </row>
    <row r="349" spans="17:22" x14ac:dyDescent="0.15">
      <c r="Q349" s="4">
        <v>346</v>
      </c>
      <c r="R349" s="4">
        <f>[1]节奏总纲!AD349</f>
        <v>84.379711649933142</v>
      </c>
      <c r="S349" s="4">
        <f>[1]节奏总纲!AE349</f>
        <v>86.494116357456846</v>
      </c>
      <c r="T349" s="4">
        <f>[1]节奏总纲!AF349</f>
        <v>89.622544462209689</v>
      </c>
      <c r="U349" s="4">
        <f>[1]节奏总纲!AG349</f>
        <v>94.585971803415276</v>
      </c>
      <c r="V349" s="4">
        <f>[1]节奏总纲!AH349</f>
        <v>103.41219954775681</v>
      </c>
    </row>
    <row r="350" spans="17:22" x14ac:dyDescent="0.15">
      <c r="Q350" s="4">
        <v>347</v>
      </c>
      <c r="R350" s="4">
        <f>[1]节奏总纲!AD350</f>
        <v>84.420957868442784</v>
      </c>
      <c r="S350" s="4">
        <f>[1]节奏总纲!AE350</f>
        <v>86.535296940235909</v>
      </c>
      <c r="T350" s="4">
        <f>[1]节奏总纲!AF350</f>
        <v>89.66901196655418</v>
      </c>
      <c r="U350" s="4">
        <f>[1]节奏总纲!AG350</f>
        <v>94.630052458775694</v>
      </c>
      <c r="V350" s="4">
        <f>[1]节奏总纲!AH350</f>
        <v>103.4527458461076</v>
      </c>
    </row>
    <row r="351" spans="17:22" x14ac:dyDescent="0.15">
      <c r="Q351" s="4">
        <v>348</v>
      </c>
      <c r="R351" s="4">
        <f>[1]节奏总纲!AD351</f>
        <v>84.462204086952426</v>
      </c>
      <c r="S351" s="4">
        <f>[1]节奏总纲!AE351</f>
        <v>86.576477523014987</v>
      </c>
      <c r="T351" s="4">
        <f>[1]节奏总纲!AF351</f>
        <v>89.715479470898671</v>
      </c>
      <c r="U351" s="4">
        <f>[1]节奏总纲!AG351</f>
        <v>94.674133114136126</v>
      </c>
      <c r="V351" s="4">
        <f>[1]节奏总纲!AH351</f>
        <v>103.49329214445841</v>
      </c>
    </row>
    <row r="352" spans="17:22" x14ac:dyDescent="0.15">
      <c r="Q352" s="4">
        <v>349</v>
      </c>
      <c r="R352" s="4">
        <f>[1]节奏总纲!AD352</f>
        <v>84.503450305462081</v>
      </c>
      <c r="S352" s="4">
        <f>[1]节奏总纲!AE352</f>
        <v>86.617658105794064</v>
      </c>
      <c r="T352" s="4">
        <f>[1]节奏总纲!AF352</f>
        <v>89.761946975243163</v>
      </c>
      <c r="U352" s="4">
        <f>[1]节奏总纲!AG352</f>
        <v>94.718213769496558</v>
      </c>
      <c r="V352" s="4">
        <f>[1]节奏总纲!AH352</f>
        <v>103.5338384428092</v>
      </c>
    </row>
    <row r="353" spans="17:22" x14ac:dyDescent="0.15">
      <c r="Q353" s="4">
        <v>350</v>
      </c>
      <c r="R353" s="4">
        <f>[1]节奏总纲!AD353</f>
        <v>84.544696523971723</v>
      </c>
      <c r="S353" s="4">
        <f>[1]节奏总纲!AE353</f>
        <v>86.658838688573141</v>
      </c>
      <c r="T353" s="4">
        <f>[1]节奏总纲!AF353</f>
        <v>89.808414479587654</v>
      </c>
      <c r="U353" s="4">
        <f>[1]节奏总纲!AG353</f>
        <v>94.762294424856989</v>
      </c>
      <c r="V353" s="4">
        <f>[1]节奏总纲!AH353</f>
        <v>103.57438474115999</v>
      </c>
    </row>
    <row r="354" spans="17:22" x14ac:dyDescent="0.15">
      <c r="Q354" s="4">
        <v>351</v>
      </c>
      <c r="R354" s="4">
        <f>[1]节奏总纲!AD354</f>
        <v>84.585942742481365</v>
      </c>
      <c r="S354" s="4">
        <f>[1]节奏总纲!AE354</f>
        <v>86.700019271352204</v>
      </c>
      <c r="T354" s="4">
        <f>[1]节奏总纲!AF354</f>
        <v>89.854881983932145</v>
      </c>
      <c r="U354" s="4">
        <f>[1]节奏总纲!AG354</f>
        <v>94.806375080217421</v>
      </c>
      <c r="V354" s="4">
        <f>[1]节奏总纲!AH354</f>
        <v>103.61493103951079</v>
      </c>
    </row>
    <row r="355" spans="17:22" x14ac:dyDescent="0.15">
      <c r="Q355" s="4">
        <v>352</v>
      </c>
      <c r="R355" s="4">
        <f>[1]节奏总纲!AD355</f>
        <v>84.627188960991006</v>
      </c>
      <c r="S355" s="4">
        <f>[1]节奏总纲!AE355</f>
        <v>86.741199854131281</v>
      </c>
      <c r="T355" s="4">
        <f>[1]节奏总纲!AF355</f>
        <v>89.901349488276637</v>
      </c>
      <c r="U355" s="4">
        <f>[1]节奏总纲!AG355</f>
        <v>94.850455735577853</v>
      </c>
      <c r="V355" s="4">
        <f>[1]节奏总纲!AH355</f>
        <v>103.65547733786158</v>
      </c>
    </row>
    <row r="356" spans="17:22" x14ac:dyDescent="0.15">
      <c r="Q356" s="4">
        <v>353</v>
      </c>
      <c r="R356" s="4">
        <f>[1]节奏总纲!AD356</f>
        <v>84.668435179500648</v>
      </c>
      <c r="S356" s="4">
        <f>[1]节奏总纲!AE356</f>
        <v>86.782380436910358</v>
      </c>
      <c r="T356" s="4">
        <f>[1]节奏总纲!AF356</f>
        <v>89.947816992621142</v>
      </c>
      <c r="U356" s="4">
        <f>[1]节奏总纲!AG356</f>
        <v>94.894536390938271</v>
      </c>
      <c r="V356" s="4">
        <f>[1]节奏总纲!AH356</f>
        <v>103.69602363621237</v>
      </c>
    </row>
    <row r="357" spans="17:22" x14ac:dyDescent="0.15">
      <c r="Q357" s="4">
        <v>354</v>
      </c>
      <c r="R357" s="4">
        <f>[1]节奏总纲!AD357</f>
        <v>84.709681398010289</v>
      </c>
      <c r="S357" s="4">
        <f>[1]节奏总纲!AE357</f>
        <v>86.823561019689436</v>
      </c>
      <c r="T357" s="4">
        <f>[1]节奏总纲!AF357</f>
        <v>89.994284496965633</v>
      </c>
      <c r="U357" s="4">
        <f>[1]节奏总纲!AG357</f>
        <v>94.938617046298702</v>
      </c>
      <c r="V357" s="4">
        <f>[1]节奏总纲!AH357</f>
        <v>103.73656993456318</v>
      </c>
    </row>
    <row r="358" spans="17:22" x14ac:dyDescent="0.15">
      <c r="Q358" s="4">
        <v>355</v>
      </c>
      <c r="R358" s="4">
        <f>[1]节奏总纲!AD358</f>
        <v>84.750927616519931</v>
      </c>
      <c r="S358" s="4">
        <f>[1]节奏总纲!AE358</f>
        <v>86.864741602468499</v>
      </c>
      <c r="T358" s="4">
        <f>[1]节奏总纲!AF358</f>
        <v>90.036066635925749</v>
      </c>
      <c r="U358" s="4">
        <f>[1]节奏总纲!AG358</f>
        <v>94.982697701659134</v>
      </c>
      <c r="V358" s="4">
        <f>[1]节奏总纲!AH358</f>
        <v>103.77711623291397</v>
      </c>
    </row>
    <row r="359" spans="17:22" x14ac:dyDescent="0.15">
      <c r="Q359" s="4">
        <v>356</v>
      </c>
      <c r="R359" s="4">
        <f>[1]节奏总纲!AD359</f>
        <v>84.792173835029573</v>
      </c>
      <c r="S359" s="4">
        <f>[1]节奏总纲!AE359</f>
        <v>86.905922185247576</v>
      </c>
      <c r="T359" s="4">
        <f>[1]节奏总纲!AF359</f>
        <v>90.077191648383845</v>
      </c>
      <c r="U359" s="4">
        <f>[1]节奏总纲!AG359</f>
        <v>95.024001308619916</v>
      </c>
      <c r="V359" s="4">
        <f>[1]节奏总纲!AH359</f>
        <v>103.81766253126477</v>
      </c>
    </row>
    <row r="360" spans="17:22" x14ac:dyDescent="0.15">
      <c r="Q360" s="4">
        <v>357</v>
      </c>
      <c r="R360" s="4">
        <f>[1]节奏总纲!AD360</f>
        <v>84.833420053539214</v>
      </c>
      <c r="S360" s="4">
        <f>[1]节奏总纲!AE360</f>
        <v>86.947102768026653</v>
      </c>
      <c r="T360" s="4">
        <f>[1]节奏总纲!AF360</f>
        <v>90.118316660841927</v>
      </c>
      <c r="U360" s="4">
        <f>[1]节奏总纲!AG360</f>
        <v>95.063510581451752</v>
      </c>
      <c r="V360" s="4">
        <f>[1]节奏总纲!AH360</f>
        <v>103.85820882961556</v>
      </c>
    </row>
    <row r="361" spans="17:22" x14ac:dyDescent="0.15">
      <c r="Q361" s="4">
        <v>358</v>
      </c>
      <c r="R361" s="4">
        <f>[1]节奏总纲!AD361</f>
        <v>84.874666272048856</v>
      </c>
      <c r="S361" s="4">
        <f>[1]节奏总纲!AE361</f>
        <v>86.98828335080573</v>
      </c>
      <c r="T361" s="4">
        <f>[1]节奏总纲!AF361</f>
        <v>90.159441673300023</v>
      </c>
      <c r="U361" s="4">
        <f>[1]节奏总纲!AG361</f>
        <v>95.103019854283588</v>
      </c>
      <c r="V361" s="4">
        <f>[1]节奏总纲!AH361</f>
        <v>103.89875512796635</v>
      </c>
    </row>
    <row r="362" spans="17:22" x14ac:dyDescent="0.15">
      <c r="Q362" s="4">
        <v>359</v>
      </c>
      <c r="R362" s="4">
        <f>[1]节奏总纲!AD362</f>
        <v>84.915912490558497</v>
      </c>
      <c r="S362" s="4">
        <f>[1]节奏总纲!AE362</f>
        <v>87.027010646912942</v>
      </c>
      <c r="T362" s="4">
        <f>[1]节奏总纲!AF362</f>
        <v>90.200566685758119</v>
      </c>
      <c r="U362" s="4">
        <f>[1]节奏总纲!AG362</f>
        <v>95.142529127115409</v>
      </c>
      <c r="V362" s="4">
        <f>[1]节奏总纲!AH362</f>
        <v>103.93930142631716</v>
      </c>
    </row>
    <row r="363" spans="17:22" x14ac:dyDescent="0.15">
      <c r="Q363" s="4">
        <v>360</v>
      </c>
      <c r="R363" s="4">
        <f>[1]节奏总纲!AD363</f>
        <v>84.957158709068153</v>
      </c>
      <c r="S363" s="4">
        <f>[1]节奏总纲!AE363</f>
        <v>87.064762367263285</v>
      </c>
      <c r="T363" s="4">
        <f>[1]节奏总纲!AF363</f>
        <v>90.241691698216215</v>
      </c>
      <c r="U363" s="4">
        <f>[1]节奏总纲!AG363</f>
        <v>95.182038399947245</v>
      </c>
      <c r="V363" s="4">
        <f>[1]节奏总纲!AH363</f>
        <v>103.97984772466795</v>
      </c>
    </row>
  </sheetData>
  <mergeCells count="4">
    <mergeCell ref="D2:H2"/>
    <mergeCell ref="K2:O2"/>
    <mergeCell ref="R2:V2"/>
    <mergeCell ref="AA2:AE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4:F54"/>
  <sheetViews>
    <sheetView topLeftCell="A16" workbookViewId="0">
      <selection activeCell="I50" sqref="I50"/>
    </sheetView>
  </sheetViews>
  <sheetFormatPr defaultColWidth="7.375" defaultRowHeight="11.25" x14ac:dyDescent="0.15"/>
  <cols>
    <col min="1" max="16384" width="7.375" style="14"/>
  </cols>
  <sheetData>
    <row r="4" spans="3:6" x14ac:dyDescent="0.15">
      <c r="C4" s="14" t="s">
        <v>49</v>
      </c>
      <c r="D4" s="14" t="s">
        <v>50</v>
      </c>
      <c r="E4" s="14" t="s">
        <v>51</v>
      </c>
      <c r="F4" s="14" t="s">
        <v>52</v>
      </c>
    </row>
    <row r="5" spans="3:6" x14ac:dyDescent="0.15">
      <c r="C5" s="14">
        <v>1</v>
      </c>
    </row>
    <row r="6" spans="3:6" x14ac:dyDescent="0.15">
      <c r="C6" s="14">
        <v>2</v>
      </c>
    </row>
    <row r="7" spans="3:6" x14ac:dyDescent="0.15">
      <c r="C7" s="14">
        <v>3</v>
      </c>
      <c r="D7" s="13"/>
    </row>
    <row r="8" spans="3:6" x14ac:dyDescent="0.15">
      <c r="C8" s="14">
        <v>4</v>
      </c>
    </row>
    <row r="9" spans="3:6" x14ac:dyDescent="0.15">
      <c r="C9" s="14">
        <v>5</v>
      </c>
    </row>
    <row r="10" spans="3:6" x14ac:dyDescent="0.15">
      <c r="C10" s="14">
        <v>6</v>
      </c>
    </row>
    <row r="11" spans="3:6" x14ac:dyDescent="0.15">
      <c r="C11" s="14">
        <v>7</v>
      </c>
    </row>
    <row r="12" spans="3:6" x14ac:dyDescent="0.15">
      <c r="C12" s="14">
        <v>8</v>
      </c>
    </row>
    <row r="13" spans="3:6" x14ac:dyDescent="0.15">
      <c r="C13" s="14">
        <v>9</v>
      </c>
    </row>
    <row r="14" spans="3:6" x14ac:dyDescent="0.15">
      <c r="C14" s="14">
        <v>10</v>
      </c>
    </row>
    <row r="15" spans="3:6" x14ac:dyDescent="0.15">
      <c r="C15" s="14">
        <v>11</v>
      </c>
    </row>
    <row r="16" spans="3:6" x14ac:dyDescent="0.15">
      <c r="C16" s="14">
        <v>12</v>
      </c>
    </row>
    <row r="17" spans="3:3" x14ac:dyDescent="0.15">
      <c r="C17" s="14">
        <v>13</v>
      </c>
    </row>
    <row r="18" spans="3:3" x14ac:dyDescent="0.15">
      <c r="C18" s="14">
        <v>14</v>
      </c>
    </row>
    <row r="19" spans="3:3" x14ac:dyDescent="0.15">
      <c r="C19" s="14">
        <v>15</v>
      </c>
    </row>
    <row r="20" spans="3:3" x14ac:dyDescent="0.15">
      <c r="C20" s="14">
        <v>16</v>
      </c>
    </row>
    <row r="21" spans="3:3" x14ac:dyDescent="0.15">
      <c r="C21" s="14">
        <v>17</v>
      </c>
    </row>
    <row r="22" spans="3:3" x14ac:dyDescent="0.15">
      <c r="C22" s="14">
        <v>18</v>
      </c>
    </row>
    <row r="23" spans="3:3" x14ac:dyDescent="0.15">
      <c r="C23" s="14">
        <v>19</v>
      </c>
    </row>
    <row r="24" spans="3:3" x14ac:dyDescent="0.15">
      <c r="C24" s="14">
        <v>20</v>
      </c>
    </row>
    <row r="25" spans="3:3" x14ac:dyDescent="0.15">
      <c r="C25" s="14">
        <v>21</v>
      </c>
    </row>
    <row r="26" spans="3:3" x14ac:dyDescent="0.15">
      <c r="C26" s="14">
        <v>22</v>
      </c>
    </row>
    <row r="27" spans="3:3" x14ac:dyDescent="0.15">
      <c r="C27" s="14">
        <v>23</v>
      </c>
    </row>
    <row r="28" spans="3:3" x14ac:dyDescent="0.15">
      <c r="C28" s="14">
        <v>24</v>
      </c>
    </row>
    <row r="29" spans="3:3" x14ac:dyDescent="0.15">
      <c r="C29" s="14">
        <v>25</v>
      </c>
    </row>
    <row r="30" spans="3:3" x14ac:dyDescent="0.15">
      <c r="C30" s="14">
        <v>26</v>
      </c>
    </row>
    <row r="31" spans="3:3" x14ac:dyDescent="0.15">
      <c r="C31" s="14">
        <v>27</v>
      </c>
    </row>
    <row r="32" spans="3:3" x14ac:dyDescent="0.15">
      <c r="C32" s="14">
        <v>28</v>
      </c>
    </row>
    <row r="33" spans="3:3" x14ac:dyDescent="0.15">
      <c r="C33" s="14">
        <v>29</v>
      </c>
    </row>
    <row r="34" spans="3:3" x14ac:dyDescent="0.15">
      <c r="C34" s="14">
        <v>30</v>
      </c>
    </row>
    <row r="35" spans="3:3" x14ac:dyDescent="0.15">
      <c r="C35" s="14">
        <v>31</v>
      </c>
    </row>
    <row r="36" spans="3:3" x14ac:dyDescent="0.15">
      <c r="C36" s="14">
        <v>32</v>
      </c>
    </row>
    <row r="37" spans="3:3" x14ac:dyDescent="0.15">
      <c r="C37" s="14">
        <v>33</v>
      </c>
    </row>
    <row r="38" spans="3:3" x14ac:dyDescent="0.15">
      <c r="C38" s="14">
        <v>34</v>
      </c>
    </row>
    <row r="39" spans="3:3" x14ac:dyDescent="0.15">
      <c r="C39" s="14">
        <v>35</v>
      </c>
    </row>
    <row r="40" spans="3:3" x14ac:dyDescent="0.15">
      <c r="C40" s="14">
        <v>36</v>
      </c>
    </row>
    <row r="41" spans="3:3" x14ac:dyDescent="0.15">
      <c r="C41" s="14">
        <v>37</v>
      </c>
    </row>
    <row r="42" spans="3:3" x14ac:dyDescent="0.15">
      <c r="C42" s="14">
        <v>38</v>
      </c>
    </row>
    <row r="43" spans="3:3" x14ac:dyDescent="0.15">
      <c r="C43" s="14">
        <v>39</v>
      </c>
    </row>
    <row r="44" spans="3:3" x14ac:dyDescent="0.15">
      <c r="C44" s="14">
        <v>40</v>
      </c>
    </row>
    <row r="45" spans="3:3" x14ac:dyDescent="0.15">
      <c r="C45" s="14">
        <v>41</v>
      </c>
    </row>
    <row r="46" spans="3:3" x14ac:dyDescent="0.15">
      <c r="C46" s="14">
        <v>42</v>
      </c>
    </row>
    <row r="47" spans="3:3" x14ac:dyDescent="0.15">
      <c r="C47" s="14">
        <v>43</v>
      </c>
    </row>
    <row r="48" spans="3:3" x14ac:dyDescent="0.15">
      <c r="C48" s="14">
        <v>44</v>
      </c>
    </row>
    <row r="49" spans="3:3" x14ac:dyDescent="0.15">
      <c r="C49" s="14">
        <v>45</v>
      </c>
    </row>
    <row r="50" spans="3:3" x14ac:dyDescent="0.15">
      <c r="C50" s="14">
        <v>46</v>
      </c>
    </row>
    <row r="51" spans="3:3" x14ac:dyDescent="0.15">
      <c r="C51" s="14">
        <v>47</v>
      </c>
    </row>
    <row r="52" spans="3:3" x14ac:dyDescent="0.15">
      <c r="C52" s="14">
        <v>48</v>
      </c>
    </row>
    <row r="53" spans="3:3" x14ac:dyDescent="0.15">
      <c r="C53" s="14">
        <v>49</v>
      </c>
    </row>
    <row r="54" spans="3:3" x14ac:dyDescent="0.15">
      <c r="C54" s="14">
        <v>50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workbookViewId="0">
      <selection activeCell="H26" sqref="H26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C3:AO54"/>
  <sheetViews>
    <sheetView workbookViewId="0">
      <selection activeCell="Q8" sqref="Q8"/>
    </sheetView>
  </sheetViews>
  <sheetFormatPr defaultColWidth="6.25" defaultRowHeight="11.25" x14ac:dyDescent="0.15"/>
  <cols>
    <col min="1" max="12" width="6.25" style="1"/>
    <col min="13" max="13" width="6.25" style="25"/>
    <col min="14" max="16" width="6.25" style="1"/>
    <col min="17" max="19" width="8.125" style="1" customWidth="1"/>
    <col min="20" max="20" width="7" style="1" customWidth="1"/>
    <col min="21" max="16384" width="6.25" style="1"/>
  </cols>
  <sheetData>
    <row r="3" spans="3:41" x14ac:dyDescent="0.15">
      <c r="C3" s="16"/>
      <c r="D3" s="103" t="s">
        <v>53</v>
      </c>
      <c r="E3" s="104"/>
      <c r="F3" s="105"/>
      <c r="G3" s="106" t="s">
        <v>54</v>
      </c>
      <c r="H3" s="106"/>
      <c r="I3" s="106"/>
      <c r="J3" s="106"/>
      <c r="K3" s="106"/>
      <c r="Q3" s="107" t="s">
        <v>71</v>
      </c>
      <c r="R3" s="107"/>
      <c r="S3" s="107"/>
      <c r="T3" s="107"/>
      <c r="U3" s="107"/>
      <c r="X3" s="108"/>
      <c r="Y3" s="108"/>
      <c r="Z3" s="108"/>
      <c r="AA3" s="108"/>
      <c r="AB3" s="108"/>
    </row>
    <row r="4" spans="3:41" x14ac:dyDescent="0.15">
      <c r="C4" s="16" t="s">
        <v>55</v>
      </c>
      <c r="D4" s="17" t="s">
        <v>56</v>
      </c>
      <c r="E4" s="16" t="s">
        <v>57</v>
      </c>
      <c r="F4" s="18" t="s">
        <v>58</v>
      </c>
      <c r="G4" s="17" t="s">
        <v>59</v>
      </c>
      <c r="H4" s="17" t="s">
        <v>60</v>
      </c>
      <c r="I4" s="17" t="s">
        <v>61</v>
      </c>
      <c r="J4" s="17" t="s">
        <v>62</v>
      </c>
      <c r="K4" s="17" t="s">
        <v>63</v>
      </c>
      <c r="O4" s="18" t="s">
        <v>64</v>
      </c>
      <c r="P4" s="18" t="s">
        <v>70</v>
      </c>
      <c r="Q4" s="18" t="s">
        <v>66</v>
      </c>
      <c r="R4" s="18" t="s">
        <v>67</v>
      </c>
      <c r="S4" s="18" t="s">
        <v>65</v>
      </c>
      <c r="T4" s="21" t="s">
        <v>68</v>
      </c>
      <c r="U4" s="21" t="s">
        <v>69</v>
      </c>
      <c r="X4" s="17" t="s">
        <v>74</v>
      </c>
      <c r="Y4" s="17" t="s">
        <v>75</v>
      </c>
      <c r="Z4" s="17" t="s">
        <v>76</v>
      </c>
      <c r="AA4" s="17" t="s">
        <v>77</v>
      </c>
      <c r="AB4" s="17" t="s">
        <v>78</v>
      </c>
    </row>
    <row r="5" spans="3:41" x14ac:dyDescent="0.15">
      <c r="C5" s="18">
        <f>'[1]功能-士兵训练'!B5</f>
        <v>1</v>
      </c>
      <c r="D5" s="18">
        <f>'[1]功能-士兵训练'!C5</f>
        <v>10</v>
      </c>
      <c r="E5" s="18">
        <f>'[1]功能-士兵训练'!D5</f>
        <v>0</v>
      </c>
      <c r="F5" s="18">
        <f>'[1]功能-士兵训练'!E5</f>
        <v>40</v>
      </c>
      <c r="G5" s="20">
        <f>'[1]功能-士兵训练'!F5</f>
        <v>1</v>
      </c>
      <c r="H5" s="20">
        <f>'[1]功能-士兵训练'!G5</f>
        <v>1</v>
      </c>
      <c r="I5" s="20">
        <f>'[1]功能-士兵训练'!H5</f>
        <v>1</v>
      </c>
      <c r="J5" s="20">
        <f>'[1]功能-士兵训练'!I5</f>
        <v>1</v>
      </c>
      <c r="K5" s="20">
        <f>'[1]功能-士兵训练'!J5</f>
        <v>1</v>
      </c>
      <c r="O5" s="18">
        <v>1</v>
      </c>
      <c r="P5" s="19">
        <v>0.5</v>
      </c>
      <c r="Q5" s="24">
        <v>0.3</v>
      </c>
      <c r="R5" s="24"/>
      <c r="S5" s="24"/>
      <c r="T5" s="24"/>
      <c r="U5" s="24"/>
      <c r="AO5" s="1" t="s">
        <v>72</v>
      </c>
    </row>
    <row r="6" spans="3:41" x14ac:dyDescent="0.15">
      <c r="C6" s="18">
        <f>'[1]功能-士兵训练'!B6</f>
        <v>2</v>
      </c>
      <c r="D6" s="18">
        <f>'[1]功能-士兵训练'!C6</f>
        <v>15</v>
      </c>
      <c r="E6" s="18">
        <f>'[1]功能-士兵训练'!D6</f>
        <v>0</v>
      </c>
      <c r="F6" s="18">
        <f>'[1]功能-士兵训练'!E6</f>
        <v>60</v>
      </c>
      <c r="G6" s="20">
        <f>'[1]功能-士兵训练'!F6</f>
        <v>1</v>
      </c>
      <c r="H6" s="20">
        <f>'[1]功能-士兵训练'!G6</f>
        <v>1</v>
      </c>
      <c r="I6" s="20">
        <f>'[1]功能-士兵训练'!H6</f>
        <v>1</v>
      </c>
      <c r="J6" s="20">
        <f>'[1]功能-士兵训练'!I6</f>
        <v>1</v>
      </c>
      <c r="K6" s="20">
        <f>'[1]功能-士兵训练'!J6</f>
        <v>1</v>
      </c>
      <c r="O6" s="18">
        <v>2</v>
      </c>
      <c r="P6" s="19">
        <v>0.5</v>
      </c>
      <c r="Q6" s="24">
        <v>0.3</v>
      </c>
      <c r="R6" s="24"/>
      <c r="S6" s="24"/>
      <c r="T6" s="24"/>
      <c r="U6" s="24"/>
      <c r="AO6" s="14" t="s">
        <v>73</v>
      </c>
    </row>
    <row r="7" spans="3:41" x14ac:dyDescent="0.15">
      <c r="C7" s="18">
        <f>'[1]功能-士兵训练'!B7</f>
        <v>3</v>
      </c>
      <c r="D7" s="18">
        <f>'[1]功能-士兵训练'!C7</f>
        <v>35</v>
      </c>
      <c r="E7" s="18">
        <f>'[1]功能-士兵训练'!D7</f>
        <v>0</v>
      </c>
      <c r="F7" s="18">
        <f>'[1]功能-士兵训练'!E7</f>
        <v>140</v>
      </c>
      <c r="G7" s="20">
        <f>'[1]功能-士兵训练'!F7</f>
        <v>1</v>
      </c>
      <c r="H7" s="20">
        <f>'[1]功能-士兵训练'!G7</f>
        <v>1</v>
      </c>
      <c r="I7" s="20">
        <f>'[1]功能-士兵训练'!H7</f>
        <v>1</v>
      </c>
      <c r="J7" s="20">
        <f>'[1]功能-士兵训练'!I7</f>
        <v>1</v>
      </c>
      <c r="K7" s="20">
        <f>'[1]功能-士兵训练'!J7</f>
        <v>1</v>
      </c>
      <c r="O7" s="18">
        <v>3</v>
      </c>
      <c r="P7" s="19">
        <v>0.5</v>
      </c>
      <c r="Q7" s="24"/>
      <c r="R7" s="24">
        <v>0.6</v>
      </c>
      <c r="S7" s="24"/>
      <c r="T7" s="24"/>
      <c r="U7" s="24"/>
      <c r="AO7" s="14">
        <v>10</v>
      </c>
    </row>
    <row r="8" spans="3:41" x14ac:dyDescent="0.15">
      <c r="C8" s="18">
        <f>'[1]功能-士兵训练'!B8</f>
        <v>4</v>
      </c>
      <c r="D8" s="18">
        <f>'[1]功能-士兵训练'!C8</f>
        <v>45</v>
      </c>
      <c r="E8" s="18">
        <f>'[1]功能-士兵训练'!D8</f>
        <v>0</v>
      </c>
      <c r="F8" s="18">
        <f>'[1]功能-士兵训练'!E8</f>
        <v>180</v>
      </c>
      <c r="G8" s="20">
        <f>'[1]功能-士兵训练'!F8</f>
        <v>1</v>
      </c>
      <c r="H8" s="20">
        <f>'[1]功能-士兵训练'!G8</f>
        <v>1</v>
      </c>
      <c r="I8" s="20">
        <f>'[1]功能-士兵训练'!H8</f>
        <v>1</v>
      </c>
      <c r="J8" s="20">
        <f>'[1]功能-士兵训练'!I8</f>
        <v>1</v>
      </c>
      <c r="K8" s="20">
        <f>'[1]功能-士兵训练'!J8</f>
        <v>1</v>
      </c>
      <c r="O8" s="18">
        <v>4</v>
      </c>
      <c r="P8" s="19">
        <v>0.5</v>
      </c>
      <c r="Q8" s="24"/>
      <c r="R8" s="24">
        <v>0.6</v>
      </c>
      <c r="S8" s="24"/>
      <c r="T8" s="24"/>
      <c r="U8" s="24"/>
      <c r="AO8" s="14">
        <v>20</v>
      </c>
    </row>
    <row r="9" spans="3:41" x14ac:dyDescent="0.15">
      <c r="C9" s="18">
        <f>'[1]功能-士兵训练'!B9</f>
        <v>5</v>
      </c>
      <c r="D9" s="18">
        <f>'[1]功能-士兵训练'!C9</f>
        <v>47</v>
      </c>
      <c r="E9" s="18">
        <f>'[1]功能-士兵训练'!D9</f>
        <v>0</v>
      </c>
      <c r="F9" s="18">
        <f>'[1]功能-士兵训练'!E9</f>
        <v>188</v>
      </c>
      <c r="G9" s="20">
        <f>'[1]功能-士兵训练'!F9</f>
        <v>1</v>
      </c>
      <c r="H9" s="20">
        <f>'[1]功能-士兵训练'!G9</f>
        <v>1</v>
      </c>
      <c r="I9" s="20">
        <f>'[1]功能-士兵训练'!H9</f>
        <v>1</v>
      </c>
      <c r="J9" s="20">
        <f>'[1]功能-士兵训练'!I9</f>
        <v>1</v>
      </c>
      <c r="K9" s="20">
        <f>'[1]功能-士兵训练'!J9</f>
        <v>1</v>
      </c>
      <c r="O9" s="18">
        <v>5</v>
      </c>
      <c r="P9" s="19">
        <v>0.5</v>
      </c>
      <c r="Q9" s="24"/>
      <c r="R9" s="24"/>
      <c r="S9" s="24">
        <v>0.6</v>
      </c>
      <c r="T9" s="24"/>
      <c r="U9" s="24"/>
      <c r="AO9" s="14">
        <v>30</v>
      </c>
    </row>
    <row r="10" spans="3:41" x14ac:dyDescent="0.15">
      <c r="C10" s="18">
        <f>'[1]功能-士兵训练'!B10</f>
        <v>6</v>
      </c>
      <c r="D10" s="18">
        <f>'[1]功能-士兵训练'!C10</f>
        <v>52</v>
      </c>
      <c r="E10" s="18">
        <f>'[1]功能-士兵训练'!D10</f>
        <v>0</v>
      </c>
      <c r="F10" s="18">
        <f>'[1]功能-士兵训练'!E10</f>
        <v>208</v>
      </c>
      <c r="G10" s="20">
        <f>'[1]功能-士兵训练'!F10</f>
        <v>1</v>
      </c>
      <c r="H10" s="20">
        <f>'[1]功能-士兵训练'!G10</f>
        <v>1</v>
      </c>
      <c r="I10" s="20">
        <f>'[1]功能-士兵训练'!H10</f>
        <v>1</v>
      </c>
      <c r="J10" s="20">
        <f>'[1]功能-士兵训练'!I10</f>
        <v>1</v>
      </c>
      <c r="K10" s="20">
        <f>'[1]功能-士兵训练'!J10</f>
        <v>1</v>
      </c>
      <c r="O10" s="18">
        <v>6</v>
      </c>
      <c r="P10" s="19">
        <v>0.5</v>
      </c>
      <c r="Q10" s="24"/>
      <c r="R10" s="24"/>
      <c r="S10" s="24">
        <v>0.6</v>
      </c>
      <c r="T10" s="24"/>
      <c r="U10" s="24"/>
      <c r="AO10" s="14">
        <v>50</v>
      </c>
    </row>
    <row r="11" spans="3:41" x14ac:dyDescent="0.15">
      <c r="C11" s="18">
        <f>'[1]功能-士兵训练'!B11</f>
        <v>7</v>
      </c>
      <c r="D11" s="18">
        <f>'[1]功能-士兵训练'!C11</f>
        <v>62</v>
      </c>
      <c r="E11" s="18">
        <f>'[1]功能-士兵训练'!D11</f>
        <v>0</v>
      </c>
      <c r="F11" s="18">
        <f>'[1]功能-士兵训练'!E11</f>
        <v>248</v>
      </c>
      <c r="G11" s="20">
        <f>'[1]功能-士兵训练'!F11</f>
        <v>1</v>
      </c>
      <c r="H11" s="20">
        <f>'[1]功能-士兵训练'!G11</f>
        <v>1</v>
      </c>
      <c r="I11" s="20">
        <f>'[1]功能-士兵训练'!H11</f>
        <v>1</v>
      </c>
      <c r="J11" s="20">
        <f>'[1]功能-士兵训练'!I11</f>
        <v>1</v>
      </c>
      <c r="K11" s="20">
        <f>'[1]功能-士兵训练'!J11</f>
        <v>1</v>
      </c>
      <c r="O11" s="18">
        <v>7</v>
      </c>
      <c r="P11" s="19">
        <v>0.5</v>
      </c>
      <c r="Q11" s="24"/>
      <c r="R11" s="24"/>
      <c r="S11" s="24"/>
      <c r="T11" s="24">
        <v>0.2</v>
      </c>
      <c r="U11" s="24"/>
      <c r="AO11" s="14">
        <v>80</v>
      </c>
    </row>
    <row r="12" spans="3:41" x14ac:dyDescent="0.15">
      <c r="C12" s="18">
        <f>'[1]功能-士兵训练'!B12</f>
        <v>8</v>
      </c>
      <c r="D12" s="18">
        <f>'[1]功能-士兵训练'!C12</f>
        <v>67</v>
      </c>
      <c r="E12" s="18">
        <f>'[1]功能-士兵训练'!D12</f>
        <v>0</v>
      </c>
      <c r="F12" s="18">
        <f>'[1]功能-士兵训练'!E12</f>
        <v>268</v>
      </c>
      <c r="G12" s="20">
        <f>'[1]功能-士兵训练'!F12</f>
        <v>1</v>
      </c>
      <c r="H12" s="20">
        <f>'[1]功能-士兵训练'!G12</f>
        <v>1</v>
      </c>
      <c r="I12" s="20">
        <f>'[1]功能-士兵训练'!H12</f>
        <v>1</v>
      </c>
      <c r="J12" s="20">
        <f>'[1]功能-士兵训练'!I12</f>
        <v>1</v>
      </c>
      <c r="K12" s="20">
        <f>'[1]功能-士兵训练'!J12</f>
        <v>1</v>
      </c>
      <c r="O12" s="18">
        <v>8</v>
      </c>
      <c r="P12" s="19">
        <v>0.5</v>
      </c>
      <c r="Q12" s="24"/>
      <c r="R12" s="24"/>
      <c r="S12" s="24"/>
      <c r="T12" s="24">
        <v>0.2</v>
      </c>
      <c r="U12" s="24"/>
      <c r="AO12" s="14">
        <v>120</v>
      </c>
    </row>
    <row r="13" spans="3:41" x14ac:dyDescent="0.15">
      <c r="C13" s="18">
        <f>'[1]功能-士兵训练'!B13</f>
        <v>9</v>
      </c>
      <c r="D13" s="18">
        <f>'[1]功能-士兵训练'!C13</f>
        <v>87</v>
      </c>
      <c r="E13" s="18">
        <f>'[1]功能-士兵训练'!D13</f>
        <v>0</v>
      </c>
      <c r="F13" s="18">
        <f>'[1]功能-士兵训练'!E13</f>
        <v>348</v>
      </c>
      <c r="G13" s="20">
        <f>'[1]功能-士兵训练'!F13</f>
        <v>1</v>
      </c>
      <c r="H13" s="20">
        <f>'[1]功能-士兵训练'!G13</f>
        <v>1</v>
      </c>
      <c r="I13" s="20">
        <f>'[1]功能-士兵训练'!H13</f>
        <v>1</v>
      </c>
      <c r="J13" s="20">
        <f>'[1]功能-士兵训练'!I13</f>
        <v>1</v>
      </c>
      <c r="K13" s="20">
        <f>'[1]功能-士兵训练'!J13</f>
        <v>1</v>
      </c>
      <c r="O13" s="18">
        <v>9</v>
      </c>
      <c r="P13" s="19">
        <v>0.5</v>
      </c>
      <c r="Q13" s="24"/>
      <c r="R13" s="24"/>
      <c r="S13" s="24"/>
      <c r="T13" s="24"/>
      <c r="U13" s="24">
        <v>0.2</v>
      </c>
      <c r="AO13" s="14">
        <v>150</v>
      </c>
    </row>
    <row r="14" spans="3:41" x14ac:dyDescent="0.15">
      <c r="C14" s="18">
        <f>'[1]功能-士兵训练'!B14</f>
        <v>10</v>
      </c>
      <c r="D14" s="18">
        <f>'[1]功能-士兵训练'!C14</f>
        <v>89</v>
      </c>
      <c r="E14" s="18">
        <f>'[1]功能-士兵训练'!D14</f>
        <v>0</v>
      </c>
      <c r="F14" s="18">
        <f>'[1]功能-士兵训练'!E14</f>
        <v>356</v>
      </c>
      <c r="G14" s="20">
        <f>'[1]功能-士兵训练'!F14</f>
        <v>1</v>
      </c>
      <c r="H14" s="20">
        <f>'[1]功能-士兵训练'!G14</f>
        <v>1</v>
      </c>
      <c r="I14" s="20">
        <f>'[1]功能-士兵训练'!H14</f>
        <v>1</v>
      </c>
      <c r="J14" s="20">
        <f>'[1]功能-士兵训练'!I14</f>
        <v>1</v>
      </c>
      <c r="K14" s="20">
        <f>'[1]功能-士兵训练'!J14</f>
        <v>1</v>
      </c>
      <c r="M14" s="26"/>
      <c r="N14" s="14"/>
      <c r="O14" s="18">
        <v>10</v>
      </c>
      <c r="P14" s="19">
        <v>0.5</v>
      </c>
      <c r="Q14" s="24"/>
      <c r="R14" s="24"/>
      <c r="S14" s="24"/>
      <c r="T14" s="24"/>
      <c r="U14" s="24">
        <v>0.2</v>
      </c>
      <c r="AO14" s="15">
        <v>200</v>
      </c>
    </row>
    <row r="15" spans="3:41" x14ac:dyDescent="0.15">
      <c r="C15" s="18">
        <f>'[1]功能-士兵训练'!B15</f>
        <v>11</v>
      </c>
      <c r="D15" s="18">
        <f>'[1]功能-士兵训练'!C15</f>
        <v>94</v>
      </c>
      <c r="E15" s="18">
        <f>'[1]功能-士兵训练'!D15</f>
        <v>0</v>
      </c>
      <c r="F15" s="18">
        <f>'[1]功能-士兵训练'!E15</f>
        <v>376</v>
      </c>
      <c r="G15" s="20">
        <f>'[1]功能-士兵训练'!F15</f>
        <v>1</v>
      </c>
      <c r="H15" s="20">
        <f>'[1]功能-士兵训练'!G15</f>
        <v>1</v>
      </c>
      <c r="I15" s="20">
        <f>'[1]功能-士兵训练'!H15</f>
        <v>1</v>
      </c>
      <c r="J15" s="20">
        <f>'[1]功能-士兵训练'!I15</f>
        <v>1</v>
      </c>
      <c r="K15" s="20">
        <f>'[1]功能-士兵训练'!J15</f>
        <v>1</v>
      </c>
      <c r="M15" s="26"/>
      <c r="N15" s="14"/>
      <c r="O15" s="18">
        <v>11</v>
      </c>
      <c r="P15" s="19">
        <v>0.5</v>
      </c>
      <c r="Q15" s="24"/>
      <c r="R15" s="24"/>
      <c r="S15" s="24"/>
      <c r="T15" s="24"/>
      <c r="U15" s="24"/>
      <c r="AO15" s="15">
        <v>250</v>
      </c>
    </row>
    <row r="16" spans="3:41" x14ac:dyDescent="0.15">
      <c r="C16" s="18">
        <f>'[1]功能-士兵训练'!B16</f>
        <v>12</v>
      </c>
      <c r="D16" s="18">
        <f>'[1]功能-士兵训练'!C16</f>
        <v>114</v>
      </c>
      <c r="E16" s="18">
        <f>'[1]功能-士兵训练'!D16</f>
        <v>0</v>
      </c>
      <c r="F16" s="18">
        <f>'[1]功能-士兵训练'!E16</f>
        <v>456</v>
      </c>
      <c r="G16" s="20">
        <f>'[1]功能-士兵训练'!F16</f>
        <v>1</v>
      </c>
      <c r="H16" s="20">
        <f>'[1]功能-士兵训练'!G16</f>
        <v>1</v>
      </c>
      <c r="I16" s="20">
        <f>'[1]功能-士兵训练'!H16</f>
        <v>1</v>
      </c>
      <c r="J16" s="20">
        <f>'[1]功能-士兵训练'!I16</f>
        <v>1</v>
      </c>
      <c r="K16" s="20">
        <f>'[1]功能-士兵训练'!J16</f>
        <v>1</v>
      </c>
      <c r="M16" s="26"/>
      <c r="N16" s="14"/>
      <c r="O16" s="18">
        <v>12</v>
      </c>
      <c r="P16" s="19">
        <v>0.5</v>
      </c>
      <c r="Q16" s="24"/>
      <c r="R16" s="24"/>
      <c r="S16" s="24"/>
      <c r="T16" s="24"/>
      <c r="U16" s="24"/>
      <c r="AO16" s="15">
        <v>300</v>
      </c>
    </row>
    <row r="17" spans="3:41" x14ac:dyDescent="0.15">
      <c r="C17" s="18">
        <f>'[1]功能-士兵训练'!B17</f>
        <v>13</v>
      </c>
      <c r="D17" s="18">
        <f>'[1]功能-士兵训练'!C17</f>
        <v>119</v>
      </c>
      <c r="E17" s="18">
        <f>'[1]功能-士兵训练'!D17</f>
        <v>0</v>
      </c>
      <c r="F17" s="18">
        <f>'[1]功能-士兵训练'!E17</f>
        <v>476</v>
      </c>
      <c r="G17" s="20">
        <f>'[1]功能-士兵训练'!F17</f>
        <v>1</v>
      </c>
      <c r="H17" s="20">
        <f>'[1]功能-士兵训练'!G17</f>
        <v>1</v>
      </c>
      <c r="I17" s="20">
        <f>'[1]功能-士兵训练'!H17</f>
        <v>1</v>
      </c>
      <c r="J17" s="20">
        <f>'[1]功能-士兵训练'!I17</f>
        <v>1</v>
      </c>
      <c r="K17" s="20">
        <f>'[1]功能-士兵训练'!J17</f>
        <v>1</v>
      </c>
      <c r="M17" s="26"/>
      <c r="N17" s="14"/>
      <c r="O17" s="18">
        <v>13</v>
      </c>
      <c r="P17" s="19">
        <v>0.5</v>
      </c>
      <c r="Q17" s="24"/>
      <c r="R17" s="24"/>
      <c r="S17" s="24"/>
      <c r="T17" s="24"/>
      <c r="U17" s="24"/>
      <c r="AO17" s="15">
        <v>350</v>
      </c>
    </row>
    <row r="18" spans="3:41" x14ac:dyDescent="0.15">
      <c r="C18" s="18">
        <f>'[1]功能-士兵训练'!B18</f>
        <v>14</v>
      </c>
      <c r="D18" s="18">
        <f>'[1]功能-士兵训练'!C18</f>
        <v>129</v>
      </c>
      <c r="E18" s="18">
        <f>'[1]功能-士兵训练'!D18</f>
        <v>0</v>
      </c>
      <c r="F18" s="18">
        <f>'[1]功能-士兵训练'!E18</f>
        <v>516</v>
      </c>
      <c r="G18" s="20">
        <f>'[1]功能-士兵训练'!F18</f>
        <v>1</v>
      </c>
      <c r="H18" s="20">
        <f>'[1]功能-士兵训练'!G18</f>
        <v>1</v>
      </c>
      <c r="I18" s="20">
        <f>'[1]功能-士兵训练'!H18</f>
        <v>1</v>
      </c>
      <c r="J18" s="20">
        <f>'[1]功能-士兵训练'!I18</f>
        <v>1</v>
      </c>
      <c r="K18" s="20">
        <f>'[1]功能-士兵训练'!J18</f>
        <v>1</v>
      </c>
      <c r="M18" s="26"/>
      <c r="N18" s="14"/>
      <c r="O18" s="18">
        <v>14</v>
      </c>
      <c r="P18" s="19">
        <v>0.5</v>
      </c>
      <c r="Q18" s="24"/>
      <c r="R18" s="24"/>
      <c r="S18" s="24"/>
      <c r="T18" s="24"/>
      <c r="U18" s="24"/>
      <c r="AO18" s="15">
        <v>400</v>
      </c>
    </row>
    <row r="19" spans="3:41" x14ac:dyDescent="0.15">
      <c r="C19" s="18">
        <f>'[1]功能-士兵训练'!B19</f>
        <v>15</v>
      </c>
      <c r="D19" s="18">
        <f>'[1]功能-士兵训练'!C19</f>
        <v>131</v>
      </c>
      <c r="E19" s="18">
        <f>'[1]功能-士兵训练'!D19</f>
        <v>0</v>
      </c>
      <c r="F19" s="18">
        <f>'[1]功能-士兵训练'!E19</f>
        <v>524</v>
      </c>
      <c r="G19" s="20">
        <f>'[1]功能-士兵训练'!F19</f>
        <v>1</v>
      </c>
      <c r="H19" s="20">
        <f>'[1]功能-士兵训练'!G19</f>
        <v>1</v>
      </c>
      <c r="I19" s="20">
        <f>'[1]功能-士兵训练'!H19</f>
        <v>1</v>
      </c>
      <c r="J19" s="20">
        <f>'[1]功能-士兵训练'!I19</f>
        <v>1</v>
      </c>
      <c r="K19" s="20">
        <f>'[1]功能-士兵训练'!J19</f>
        <v>1</v>
      </c>
      <c r="M19" s="26"/>
      <c r="N19" s="14"/>
      <c r="O19" s="18">
        <v>15</v>
      </c>
      <c r="P19" s="19">
        <v>0.5</v>
      </c>
      <c r="Q19" s="24"/>
      <c r="R19" s="24"/>
      <c r="S19" s="24"/>
      <c r="T19" s="24"/>
      <c r="U19" s="24"/>
    </row>
    <row r="20" spans="3:41" x14ac:dyDescent="0.15">
      <c r="C20" s="18">
        <f>'[1]功能-士兵训练'!B20</f>
        <v>16</v>
      </c>
      <c r="D20" s="18">
        <f>'[1]功能-士兵训练'!C20</f>
        <v>136</v>
      </c>
      <c r="E20" s="18">
        <f>'[1]功能-士兵训练'!D20</f>
        <v>0</v>
      </c>
      <c r="F20" s="18">
        <f>'[1]功能-士兵训练'!E20</f>
        <v>544</v>
      </c>
      <c r="G20" s="20">
        <f>'[1]功能-士兵训练'!F20</f>
        <v>1</v>
      </c>
      <c r="H20" s="20">
        <f>'[1]功能-士兵训练'!G20</f>
        <v>1</v>
      </c>
      <c r="I20" s="20">
        <f>'[1]功能-士兵训练'!H20</f>
        <v>1</v>
      </c>
      <c r="J20" s="20">
        <f>'[1]功能-士兵训练'!I20</f>
        <v>1</v>
      </c>
      <c r="K20" s="20">
        <f>'[1]功能-士兵训练'!J20</f>
        <v>1</v>
      </c>
      <c r="M20" s="26"/>
      <c r="N20" s="14"/>
      <c r="O20" s="18">
        <v>16</v>
      </c>
      <c r="P20" s="19">
        <v>0.5</v>
      </c>
      <c r="Q20" s="24"/>
      <c r="R20" s="24"/>
      <c r="S20" s="24"/>
      <c r="T20" s="24"/>
      <c r="U20" s="24"/>
    </row>
    <row r="21" spans="3:41" x14ac:dyDescent="0.15">
      <c r="C21" s="18">
        <f>'[1]功能-士兵训练'!B21</f>
        <v>17</v>
      </c>
      <c r="D21" s="18">
        <f>'[1]功能-士兵训练'!C21</f>
        <v>146</v>
      </c>
      <c r="E21" s="18">
        <f>'[1]功能-士兵训练'!D21</f>
        <v>0</v>
      </c>
      <c r="F21" s="18">
        <f>'[1]功能-士兵训练'!E21</f>
        <v>584</v>
      </c>
      <c r="G21" s="20">
        <f>'[1]功能-士兵训练'!F21</f>
        <v>1</v>
      </c>
      <c r="H21" s="20">
        <f>'[1]功能-士兵训练'!G21</f>
        <v>1</v>
      </c>
      <c r="I21" s="20">
        <f>'[1]功能-士兵训练'!H21</f>
        <v>1</v>
      </c>
      <c r="J21" s="20">
        <f>'[1]功能-士兵训练'!I21</f>
        <v>1</v>
      </c>
      <c r="K21" s="20">
        <f>'[1]功能-士兵训练'!J21</f>
        <v>1</v>
      </c>
      <c r="M21" s="26"/>
      <c r="N21" s="14"/>
      <c r="O21" s="18">
        <v>17</v>
      </c>
      <c r="P21" s="19">
        <v>0.5</v>
      </c>
      <c r="Q21" s="24"/>
      <c r="R21" s="24"/>
      <c r="S21" s="24"/>
      <c r="T21" s="24"/>
      <c r="U21" s="24"/>
    </row>
    <row r="22" spans="3:41" x14ac:dyDescent="0.15">
      <c r="C22" s="18">
        <f>'[1]功能-士兵训练'!B22</f>
        <v>18</v>
      </c>
      <c r="D22" s="18">
        <f>'[1]功能-士兵训练'!C22</f>
        <v>151</v>
      </c>
      <c r="E22" s="18">
        <f>'[1]功能-士兵训练'!D22</f>
        <v>0</v>
      </c>
      <c r="F22" s="18">
        <f>'[1]功能-士兵训练'!E22</f>
        <v>604</v>
      </c>
      <c r="G22" s="20">
        <f>'[1]功能-士兵训练'!F22</f>
        <v>1</v>
      </c>
      <c r="H22" s="20">
        <f>'[1]功能-士兵训练'!G22</f>
        <v>1</v>
      </c>
      <c r="I22" s="20">
        <f>'[1]功能-士兵训练'!H22</f>
        <v>1</v>
      </c>
      <c r="J22" s="20">
        <f>'[1]功能-士兵训练'!I22</f>
        <v>1</v>
      </c>
      <c r="K22" s="20">
        <f>'[1]功能-士兵训练'!J22</f>
        <v>1</v>
      </c>
      <c r="M22" s="26"/>
      <c r="N22" s="14"/>
      <c r="O22" s="18">
        <v>18</v>
      </c>
      <c r="P22" s="19">
        <v>0.5</v>
      </c>
      <c r="Q22" s="24"/>
      <c r="R22" s="24"/>
      <c r="S22" s="24"/>
      <c r="T22" s="24"/>
      <c r="U22" s="24"/>
    </row>
    <row r="23" spans="3:41" x14ac:dyDescent="0.15">
      <c r="C23" s="18">
        <f>'[1]功能-士兵训练'!B23</f>
        <v>19</v>
      </c>
      <c r="D23" s="18">
        <f>'[1]功能-士兵训练'!C23</f>
        <v>171</v>
      </c>
      <c r="E23" s="18">
        <f>'[1]功能-士兵训练'!D23</f>
        <v>0</v>
      </c>
      <c r="F23" s="18">
        <f>'[1]功能-士兵训练'!E23</f>
        <v>684</v>
      </c>
      <c r="G23" s="20">
        <f>'[1]功能-士兵训练'!F23</f>
        <v>1</v>
      </c>
      <c r="H23" s="20">
        <f>'[1]功能-士兵训练'!G23</f>
        <v>1</v>
      </c>
      <c r="I23" s="20">
        <f>'[1]功能-士兵训练'!H23</f>
        <v>1</v>
      </c>
      <c r="J23" s="20">
        <f>'[1]功能-士兵训练'!I23</f>
        <v>1</v>
      </c>
      <c r="K23" s="20">
        <f>'[1]功能-士兵训练'!J23</f>
        <v>1</v>
      </c>
      <c r="M23" s="26"/>
      <c r="N23" s="14"/>
      <c r="O23" s="18">
        <v>19</v>
      </c>
      <c r="P23" s="19">
        <v>0.5</v>
      </c>
      <c r="Q23" s="24"/>
      <c r="R23" s="24"/>
      <c r="S23" s="24"/>
      <c r="T23" s="24"/>
      <c r="U23" s="24"/>
    </row>
    <row r="24" spans="3:41" x14ac:dyDescent="0.15">
      <c r="C24" s="18">
        <f>'[1]功能-士兵训练'!B40</f>
        <v>36</v>
      </c>
      <c r="D24" s="18">
        <f>'[1]功能-士兵训练'!C40</f>
        <v>815</v>
      </c>
      <c r="E24" s="18">
        <f>'[1]功能-士兵训练'!D40</f>
        <v>0</v>
      </c>
      <c r="F24" s="18">
        <f>'[1]功能-士兵训练'!E40</f>
        <v>3260</v>
      </c>
      <c r="G24" s="20">
        <f>'[1]功能-士兵训练'!F40</f>
        <v>1</v>
      </c>
      <c r="H24" s="20">
        <f>'[1]功能-士兵训练'!G40</f>
        <v>1</v>
      </c>
      <c r="I24" s="20">
        <f>'[1]功能-士兵训练'!H40</f>
        <v>1</v>
      </c>
      <c r="J24" s="20">
        <f>'[1]功能-士兵训练'!I40</f>
        <v>1</v>
      </c>
      <c r="K24" s="20">
        <f>'[1]功能-士兵训练'!J40</f>
        <v>1</v>
      </c>
      <c r="M24" s="26"/>
      <c r="N24" s="14"/>
      <c r="O24" s="18">
        <v>20</v>
      </c>
      <c r="P24" s="19">
        <v>0.5</v>
      </c>
      <c r="Q24" s="24"/>
      <c r="R24" s="24"/>
      <c r="S24" s="24"/>
      <c r="T24" s="24"/>
      <c r="U24" s="24"/>
    </row>
    <row r="25" spans="3:41" x14ac:dyDescent="0.15">
      <c r="D25" s="15"/>
      <c r="E25" s="15"/>
    </row>
    <row r="26" spans="3:41" x14ac:dyDescent="0.15">
      <c r="D26" s="15"/>
      <c r="E26" s="15"/>
    </row>
    <row r="27" spans="3:41" x14ac:dyDescent="0.15">
      <c r="D27" s="15"/>
      <c r="E27" s="15"/>
    </row>
    <row r="28" spans="3:41" x14ac:dyDescent="0.15">
      <c r="D28" s="15"/>
      <c r="E28" s="15"/>
    </row>
    <row r="29" spans="3:41" x14ac:dyDescent="0.15">
      <c r="D29" s="15"/>
      <c r="E29" s="15"/>
    </row>
    <row r="30" spans="3:41" x14ac:dyDescent="0.15">
      <c r="D30" s="15"/>
      <c r="E30" s="15"/>
    </row>
    <row r="31" spans="3:41" x14ac:dyDescent="0.15">
      <c r="D31" s="15"/>
      <c r="E31" s="15"/>
    </row>
    <row r="32" spans="3:41" x14ac:dyDescent="0.15">
      <c r="D32" s="15"/>
      <c r="E32" s="15"/>
    </row>
    <row r="33" spans="4:5" x14ac:dyDescent="0.15">
      <c r="D33" s="15"/>
      <c r="E33" s="15"/>
    </row>
    <row r="34" spans="4:5" x14ac:dyDescent="0.15">
      <c r="D34" s="15"/>
      <c r="E34" s="15"/>
    </row>
    <row r="35" spans="4:5" x14ac:dyDescent="0.15">
      <c r="D35" s="15"/>
      <c r="E35" s="15"/>
    </row>
    <row r="36" spans="4:5" x14ac:dyDescent="0.15">
      <c r="D36" s="15"/>
      <c r="E36" s="15"/>
    </row>
    <row r="37" spans="4:5" x14ac:dyDescent="0.15">
      <c r="D37" s="15"/>
      <c r="E37" s="15"/>
    </row>
    <row r="38" spans="4:5" x14ac:dyDescent="0.15">
      <c r="D38" s="15"/>
      <c r="E38" s="15"/>
    </row>
    <row r="39" spans="4:5" x14ac:dyDescent="0.15">
      <c r="D39" s="15"/>
      <c r="E39" s="15"/>
    </row>
    <row r="40" spans="4:5" x14ac:dyDescent="0.15">
      <c r="D40" s="15"/>
      <c r="E40" s="15"/>
    </row>
    <row r="41" spans="4:5" x14ac:dyDescent="0.15">
      <c r="D41" s="15"/>
      <c r="E41" s="15"/>
    </row>
    <row r="42" spans="4:5" x14ac:dyDescent="0.15">
      <c r="D42" s="15"/>
      <c r="E42" s="15"/>
    </row>
    <row r="43" spans="4:5" x14ac:dyDescent="0.15">
      <c r="D43" s="15"/>
      <c r="E43" s="15"/>
    </row>
    <row r="44" spans="4:5" x14ac:dyDescent="0.15">
      <c r="D44" s="15"/>
      <c r="E44" s="15"/>
    </row>
    <row r="45" spans="4:5" x14ac:dyDescent="0.15">
      <c r="D45" s="15"/>
      <c r="E45" s="15"/>
    </row>
    <row r="46" spans="4:5" x14ac:dyDescent="0.15">
      <c r="D46" s="15"/>
      <c r="E46" s="15"/>
    </row>
    <row r="47" spans="4:5" x14ac:dyDescent="0.15">
      <c r="D47" s="15"/>
      <c r="E47" s="15"/>
    </row>
    <row r="48" spans="4:5" x14ac:dyDescent="0.15">
      <c r="D48" s="15"/>
      <c r="E48" s="15"/>
    </row>
    <row r="49" spans="4:5" x14ac:dyDescent="0.15">
      <c r="D49" s="15"/>
      <c r="E49" s="15"/>
    </row>
    <row r="50" spans="4:5" x14ac:dyDescent="0.15">
      <c r="D50" s="15"/>
      <c r="E50" s="15"/>
    </row>
    <row r="51" spans="4:5" x14ac:dyDescent="0.15">
      <c r="D51" s="15"/>
      <c r="E51" s="15"/>
    </row>
    <row r="52" spans="4:5" x14ac:dyDescent="0.15">
      <c r="D52" s="15"/>
      <c r="E52" s="15"/>
    </row>
    <row r="53" spans="4:5" x14ac:dyDescent="0.15">
      <c r="D53" s="15"/>
      <c r="E53" s="15"/>
    </row>
    <row r="54" spans="4:5" x14ac:dyDescent="0.15">
      <c r="D54" s="15"/>
      <c r="E54" s="15"/>
    </row>
  </sheetData>
  <mergeCells count="4">
    <mergeCell ref="D3:F3"/>
    <mergeCell ref="G3:K3"/>
    <mergeCell ref="Q3:U3"/>
    <mergeCell ref="X3:AB3"/>
  </mergeCells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D164"/>
  <sheetViews>
    <sheetView topLeftCell="Y82" zoomScaleNormal="100" workbookViewId="0">
      <selection activeCell="AT121" sqref="A1:XFD1048576"/>
    </sheetView>
  </sheetViews>
  <sheetFormatPr defaultColWidth="6.625" defaultRowHeight="11.25" x14ac:dyDescent="0.15"/>
  <cols>
    <col min="1" max="1" width="6.625" style="50"/>
    <col min="2" max="2" width="17.375" style="50" bestFit="1" customWidth="1"/>
    <col min="3" max="9" width="6.75" style="50" bestFit="1" customWidth="1"/>
    <col min="10" max="10" width="6.625" style="50"/>
    <col min="11" max="11" width="6.75" style="50" bestFit="1" customWidth="1"/>
    <col min="12" max="12" width="9.75" style="50" bestFit="1" customWidth="1"/>
    <col min="13" max="13" width="6.625" style="50"/>
    <col min="14" max="14" width="9.75" style="53" bestFit="1" customWidth="1"/>
    <col min="15" max="15" width="6.625" style="53"/>
    <col min="16" max="16" width="9" style="53" customWidth="1"/>
    <col min="17" max="17" width="6.625" style="53"/>
    <col min="18" max="19" width="6.625" style="50"/>
    <col min="20" max="27" width="6.75" style="50" bestFit="1" customWidth="1"/>
    <col min="28" max="28" width="6.625" style="50" customWidth="1"/>
    <col min="29" max="29" width="6.75" style="50" bestFit="1" customWidth="1"/>
    <col min="30" max="32" width="6.75" style="53" bestFit="1" customWidth="1"/>
    <col min="33" max="33" width="6.625" style="53" customWidth="1"/>
    <col min="34" max="34" width="6.75" style="53" bestFit="1" customWidth="1"/>
    <col min="35" max="39" width="6.75" style="53" customWidth="1"/>
    <col min="40" max="40" width="6.625" style="53"/>
    <col min="41" max="41" width="6.625" style="50"/>
    <col min="42" max="42" width="6.625" style="54"/>
    <col min="43" max="43" width="6.625" style="50"/>
    <col min="44" max="44" width="6.75" style="5" bestFit="1" customWidth="1"/>
    <col min="45" max="45" width="9" style="5" bestFit="1" customWidth="1"/>
    <col min="46" max="48" width="6.75" style="5" bestFit="1" customWidth="1"/>
    <col min="49" max="49" width="9" style="5" bestFit="1" customWidth="1"/>
    <col min="50" max="51" width="6.75" style="5" bestFit="1" customWidth="1"/>
    <col min="52" max="52" width="9" style="5" bestFit="1" customWidth="1"/>
    <col min="53" max="53" width="9.75" style="5" bestFit="1" customWidth="1"/>
    <col min="54" max="54" width="6.625" style="50"/>
    <col min="55" max="55" width="6.75" style="5" bestFit="1" customWidth="1"/>
    <col min="56" max="56" width="6.625" style="83"/>
    <col min="57" max="16384" width="6.625" style="50"/>
  </cols>
  <sheetData>
    <row r="1" spans="1:56" x14ac:dyDescent="0.15">
      <c r="B1" s="50" t="s">
        <v>95</v>
      </c>
    </row>
    <row r="2" spans="1:56" x14ac:dyDescent="0.15">
      <c r="AR2" s="36" t="s">
        <v>190</v>
      </c>
      <c r="AS2" s="115" t="s">
        <v>191</v>
      </c>
      <c r="AT2" s="116"/>
      <c r="AU2" s="116"/>
      <c r="AV2" s="117"/>
      <c r="AW2" s="111" t="s">
        <v>192</v>
      </c>
      <c r="AX2" s="111"/>
      <c r="AY2" s="111"/>
      <c r="AZ2" s="111"/>
      <c r="BA2" s="111"/>
      <c r="BC2" s="36" t="s">
        <v>114</v>
      </c>
    </row>
    <row r="3" spans="1:56" x14ac:dyDescent="0.15">
      <c r="B3" s="110" t="s">
        <v>96</v>
      </c>
      <c r="C3" s="110"/>
      <c r="D3" s="110"/>
      <c r="E3" s="110"/>
      <c r="F3" s="110"/>
      <c r="G3" s="110"/>
      <c r="H3" s="110"/>
      <c r="I3" s="110"/>
      <c r="L3" s="112" t="s">
        <v>285</v>
      </c>
      <c r="M3" s="112"/>
      <c r="N3" s="112"/>
      <c r="T3" s="114" t="s">
        <v>103</v>
      </c>
      <c r="U3" s="114"/>
      <c r="V3" s="114"/>
      <c r="W3" s="114"/>
      <c r="X3" s="114"/>
      <c r="Y3" s="114" t="s">
        <v>102</v>
      </c>
      <c r="Z3" s="114"/>
      <c r="AA3" s="114"/>
      <c r="AB3" s="114"/>
      <c r="AC3" s="114"/>
      <c r="AD3" s="114" t="s">
        <v>287</v>
      </c>
      <c r="AE3" s="114"/>
      <c r="AF3" s="114"/>
      <c r="AG3" s="114"/>
      <c r="AH3" s="114"/>
      <c r="AR3" s="32" t="s">
        <v>379</v>
      </c>
      <c r="AS3" s="29" t="s">
        <v>193</v>
      </c>
      <c r="AT3" s="29" t="s">
        <v>194</v>
      </c>
      <c r="AU3" s="29" t="s">
        <v>195</v>
      </c>
      <c r="AV3" s="29" t="s">
        <v>196</v>
      </c>
      <c r="AW3" s="29" t="s">
        <v>197</v>
      </c>
      <c r="AX3" s="29" t="s">
        <v>198</v>
      </c>
      <c r="AY3" s="29" t="s">
        <v>199</v>
      </c>
      <c r="AZ3" s="29" t="s">
        <v>200</v>
      </c>
      <c r="BA3" s="32" t="s">
        <v>201</v>
      </c>
      <c r="BC3" s="32" t="s">
        <v>379</v>
      </c>
      <c r="BD3" s="84" t="s">
        <v>292</v>
      </c>
    </row>
    <row r="4" spans="1:56" x14ac:dyDescent="0.15">
      <c r="B4" s="11" t="s">
        <v>97</v>
      </c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K4" s="11" t="s">
        <v>97</v>
      </c>
      <c r="L4" s="53" t="s">
        <v>282</v>
      </c>
      <c r="M4" s="53" t="s">
        <v>283</v>
      </c>
      <c r="N4" s="53" t="s">
        <v>284</v>
      </c>
      <c r="P4" s="53" t="s">
        <v>291</v>
      </c>
      <c r="S4" s="55" t="s">
        <v>379</v>
      </c>
      <c r="T4" s="29" t="s">
        <v>80</v>
      </c>
      <c r="U4" s="29" t="s">
        <v>81</v>
      </c>
      <c r="V4" s="29" t="s">
        <v>82</v>
      </c>
      <c r="W4" s="29" t="s">
        <v>83</v>
      </c>
      <c r="X4" s="29" t="s">
        <v>84</v>
      </c>
      <c r="Y4" s="29" t="s">
        <v>80</v>
      </c>
      <c r="Z4" s="29" t="s">
        <v>81</v>
      </c>
      <c r="AA4" s="29" t="s">
        <v>82</v>
      </c>
      <c r="AB4" s="29" t="s">
        <v>83</v>
      </c>
      <c r="AC4" s="29" t="s">
        <v>84</v>
      </c>
      <c r="AD4" s="29" t="s">
        <v>80</v>
      </c>
      <c r="AE4" s="29" t="s">
        <v>81</v>
      </c>
      <c r="AF4" s="29" t="s">
        <v>82</v>
      </c>
      <c r="AG4" s="29" t="s">
        <v>83</v>
      </c>
      <c r="AH4" s="29" t="s">
        <v>84</v>
      </c>
      <c r="AI4" s="8"/>
      <c r="AJ4" s="8"/>
      <c r="AK4" s="8"/>
      <c r="AL4" s="8"/>
      <c r="AM4" s="8"/>
      <c r="AN4" s="8"/>
      <c r="AR4" s="29">
        <v>10</v>
      </c>
      <c r="AS4" s="29" t="e">
        <f t="shared" ref="AS4:AS13" si="0">INDEX($T$5:$T$164,$AR4)</f>
        <v>#VALUE!</v>
      </c>
      <c r="AT4" s="29" t="e">
        <f t="shared" ref="AT4:AU13" si="1">INDEX($AD$5:$AD$164,$AR4)</f>
        <v>#VALUE!</v>
      </c>
      <c r="AU4" s="29" t="e">
        <f t="shared" si="1"/>
        <v>#VALUE!</v>
      </c>
      <c r="AV4" s="29" t="e">
        <f t="shared" ref="AV4:AV13" si="2">INDEX($Y$5:$Y$164,$AR4)</f>
        <v>#VALUE!</v>
      </c>
      <c r="AW4" s="49" t="e">
        <f>AS4*(INDEX(非r将兵属性验证!$V$7:$V$106,$AR4,1)+INDEX(非r将兵属性验证!$AP$7:$AP$106,$AR4,1))</f>
        <v>#VALUE!</v>
      </c>
      <c r="AX4" s="49" t="e">
        <f>AT4*(INDEX(非r将兵属性验证!Y$7:Y$106,$AR4,1)+INDEX(非r将兵属性验证!AS$7:AS$106,$AR4,1))</f>
        <v>#VALUE!</v>
      </c>
      <c r="AY4" s="49" t="e">
        <f>AU4*(INDEX(非r将兵属性验证!Z$7:Z$106,$AR4,1)+INDEX(非r将兵属性验证!AT$7:AT$106,$AR4,1))</f>
        <v>#VALUE!</v>
      </c>
      <c r="AZ4" s="49" t="e">
        <f>AV4*INDEX(非r将兵属性验证!$AW$7:$AW$106,$AR4,1)</f>
        <v>#VALUE!</v>
      </c>
      <c r="BA4" s="32" t="e">
        <f>SUM(AW4:AZ4)</f>
        <v>#VALUE!</v>
      </c>
      <c r="BC4" s="29">
        <v>10</v>
      </c>
      <c r="BD4" s="84" t="e">
        <f>求节点($K$5:$K$12,$P$5:$P$12,INDEX(节奏总纲!$D$4:$D$113,'功能-大地图城池-附加属性'!$BC4,1))</f>
        <v>#VALUE!</v>
      </c>
    </row>
    <row r="5" spans="1:56" x14ac:dyDescent="0.15">
      <c r="B5" s="4" t="str">
        <f>[1]服务器生态!AO43</f>
        <v>天数</v>
      </c>
      <c r="C5" s="4">
        <f>[1]服务器生态!AP43</f>
        <v>1</v>
      </c>
      <c r="D5" s="4">
        <f>[1]服务器生态!AQ43</f>
        <v>2</v>
      </c>
      <c r="E5" s="4">
        <f>[1]服务器生态!AR43</f>
        <v>3</v>
      </c>
      <c r="F5" s="4">
        <f>[1]服务器生态!AS43</f>
        <v>4</v>
      </c>
      <c r="G5" s="4">
        <f>[1]服务器生态!AT43</f>
        <v>5</v>
      </c>
      <c r="H5" s="4">
        <f>[1]服务器生态!AU43</f>
        <v>6</v>
      </c>
      <c r="I5" s="4">
        <f>[1]服务器生态!AV43</f>
        <v>7</v>
      </c>
      <c r="K5" s="4" t="str">
        <f>B5</f>
        <v>天数</v>
      </c>
      <c r="L5" s="53">
        <f t="shared" ref="L5:L12" si="3">SUMPRODUCT(($C5:$I5*$C$19:$I$19),$C$26:$I$26/$C$29:$I$29)</f>
        <v>10.794285714285715</v>
      </c>
      <c r="M5" s="53">
        <f t="shared" ref="M5:M12" si="4">SUMPRODUCT(($C5:$I5*$C$18:$I$18),$C$25:$I$25/$C$29:$I$29)</f>
        <v>0</v>
      </c>
      <c r="N5" s="53">
        <f t="shared" ref="N5:N12" si="5">SUMPRODUCT(($C5:$I5*$C$20:$I$20),$C$27:$I$27/$C$29:$I$29)</f>
        <v>2.2904615384615381E-2</v>
      </c>
      <c r="P5" s="53">
        <f t="shared" ref="P5:P12" si="6">SUMPRODUCT(($C5:$I5*$C$21:$I$21),$C$28:$I$28/$C$29:$I$29)</f>
        <v>14599.560439560439</v>
      </c>
      <c r="S5" s="55">
        <v>1</v>
      </c>
      <c r="T5" s="36" t="e">
        <f>求节点($K$5:$K$12,$L$5:$L$12,[1]节奏总纲!P4)</f>
        <v>#VALUE!</v>
      </c>
      <c r="U5" s="36" t="e">
        <f>求节点($K$5:$K$12,$L$5:$L$12,[1]节奏总纲!Q4)</f>
        <v>#VALUE!</v>
      </c>
      <c r="V5" s="36" t="e">
        <f>求节点($K$5:$K$12,$L$5:$L$12,[1]节奏总纲!R4)</f>
        <v>#VALUE!</v>
      </c>
      <c r="W5" s="36" t="e">
        <f>求节点($K$5:$K$12,$L$5:$L$12,[1]节奏总纲!S4)</f>
        <v>#VALUE!</v>
      </c>
      <c r="X5" s="36" t="e">
        <f>求节点($K$5:$K$12,$L$5:$L$12,[1]节奏总纲!T4)</f>
        <v>#VALUE!</v>
      </c>
      <c r="Y5" s="36" t="e">
        <f>求节点($K$5:$K$12,$M$5:$M$12,[1]节奏总纲!P4)</f>
        <v>#VALUE!</v>
      </c>
      <c r="Z5" s="36" t="e">
        <f>求节点($K$5:$K$12,$M$5:$M$12,[1]节奏总纲!Q4)</f>
        <v>#VALUE!</v>
      </c>
      <c r="AA5" s="36" t="e">
        <f>求节点($K$5:$K$12,$M$5:$M$12,[1]节奏总纲!R4)</f>
        <v>#VALUE!</v>
      </c>
      <c r="AB5" s="36" t="e">
        <f>求节点($K$5:$K$12,$M$5:$M$12,[1]节奏总纲!S4)</f>
        <v>#VALUE!</v>
      </c>
      <c r="AC5" s="36" t="e">
        <f>求节点($K$5:$K$12,$M$5:$M$12,[1]节奏总纲!T4)</f>
        <v>#VALUE!</v>
      </c>
      <c r="AD5" s="36" t="e">
        <f>求节点($K$5:$K$12,$N$5:$N$12,[1]节奏总纲!P4)</f>
        <v>#VALUE!</v>
      </c>
      <c r="AE5" s="36" t="e">
        <f>求节点($K$5:$K$12,$N$5:$N$12,[1]节奏总纲!Q4)</f>
        <v>#VALUE!</v>
      </c>
      <c r="AF5" s="36" t="e">
        <f>求节点($K$5:$K$12,$N$5:$N$12,[1]节奏总纲!R4)</f>
        <v>#VALUE!</v>
      </c>
      <c r="AG5" s="36" t="e">
        <f>求节点($K$5:$K$12,$N$5:$N$12,[1]节奏总纲!S4)</f>
        <v>#VALUE!</v>
      </c>
      <c r="AH5" s="36" t="e">
        <f>求节点($K$5:$K$12,$N$5:$N$12,[1]节奏总纲!T4)</f>
        <v>#VALUE!</v>
      </c>
      <c r="AI5" s="4"/>
      <c r="AJ5" s="4"/>
      <c r="AK5" s="4"/>
      <c r="AL5" s="4"/>
      <c r="AM5" s="4"/>
      <c r="AR5" s="29">
        <v>20</v>
      </c>
      <c r="AS5" s="29">
        <f t="shared" si="0"/>
        <v>0</v>
      </c>
      <c r="AT5" s="29">
        <f t="shared" si="1"/>
        <v>0</v>
      </c>
      <c r="AU5" s="29">
        <f t="shared" si="1"/>
        <v>0</v>
      </c>
      <c r="AV5" s="29">
        <f t="shared" si="2"/>
        <v>0</v>
      </c>
      <c r="AW5" s="29" t="e">
        <f>(AS5-AS4)*(INDEX(非r将兵属性验证!$V$7:$V$106,$AR5,1)+INDEX(非r将兵属性验证!$AP$7:$AP$106,$AR5,1))+AW4</f>
        <v>#VALUE!</v>
      </c>
      <c r="AX5" s="29" t="e">
        <f>(AT5-AT4)*(INDEX(非r将兵属性验证!Y$7:Y$106,$AR5,1)+INDEX(非r将兵属性验证!AS$7:AS$106,$AR5,1))+AX4</f>
        <v>#VALUE!</v>
      </c>
      <c r="AY5" s="29" t="e">
        <f>(AU5-AU4)*(INDEX(非r将兵属性验证!Z$7:Z$106,$AR5,1)+INDEX(非r将兵属性验证!AT$7:AT$106,$AR5,1))+AY4</f>
        <v>#VALUE!</v>
      </c>
      <c r="AZ5" s="29" t="e">
        <f>(AV5-AV4)*INDEX(非r将兵属性验证!$AW$7:$AW$106,$AR5,1)+AZ4</f>
        <v>#VALUE!</v>
      </c>
      <c r="BA5" s="32" t="e">
        <f t="shared" ref="BA5:BA13" si="7">SUM(AW5:AZ5)</f>
        <v>#VALUE!</v>
      </c>
      <c r="BB5" s="53"/>
      <c r="BC5" s="29">
        <v>20</v>
      </c>
      <c r="BD5" s="84">
        <f>求节点($K$5:$K$12,$P$5:$P$12,INDEX(节奏总纲!$D$4:$D$113,'功能-大地图城池-附加属性'!$BC5,1))</f>
        <v>0</v>
      </c>
    </row>
    <row r="6" spans="1:56" x14ac:dyDescent="0.15">
      <c r="B6" s="4">
        <f>[1]服务器生态!AO44</f>
        <v>1.5</v>
      </c>
      <c r="C6" s="4">
        <f>[1]服务器生态!AP44</f>
        <v>1</v>
      </c>
      <c r="D6" s="4">
        <f>[1]服务器生态!AQ44</f>
        <v>0</v>
      </c>
      <c r="E6" s="4">
        <f>[1]服务器生态!AR44</f>
        <v>0</v>
      </c>
      <c r="F6" s="4">
        <f>[1]服务器生态!AS44</f>
        <v>0</v>
      </c>
      <c r="G6" s="4">
        <f>[1]服务器生态!AT44</f>
        <v>0</v>
      </c>
      <c r="H6" s="4">
        <f>[1]服务器生态!AU44</f>
        <v>0</v>
      </c>
      <c r="I6" s="4">
        <f>[1]服务器生态!AV44</f>
        <v>0</v>
      </c>
      <c r="K6" s="4">
        <f t="shared" ref="K6:K12" si="8">B6</f>
        <v>1.5</v>
      </c>
      <c r="L6" s="53">
        <f t="shared" si="3"/>
        <v>0</v>
      </c>
      <c r="M6" s="53">
        <f t="shared" si="4"/>
        <v>0</v>
      </c>
      <c r="N6" s="53">
        <f t="shared" si="5"/>
        <v>0</v>
      </c>
      <c r="P6" s="53">
        <f t="shared" si="6"/>
        <v>0</v>
      </c>
      <c r="S6" s="55">
        <v>2</v>
      </c>
      <c r="T6" s="36" t="e">
        <f>求节点($K$5:$K$12,$L$5:$L$12,[1]节奏总纲!P5)</f>
        <v>#VALUE!</v>
      </c>
      <c r="U6" s="36" t="e">
        <f>求节点($K$5:$K$12,$L$5:$L$12,[1]节奏总纲!Q5)</f>
        <v>#VALUE!</v>
      </c>
      <c r="V6" s="36" t="e">
        <f>求节点($K$5:$K$12,$L$5:$L$12,[1]节奏总纲!R5)</f>
        <v>#VALUE!</v>
      </c>
      <c r="W6" s="36" t="e">
        <f>求节点($K$5:$K$12,$L$5:$L$12,[1]节奏总纲!S5)</f>
        <v>#VALUE!</v>
      </c>
      <c r="X6" s="36" t="e">
        <f>求节点($K$5:$K$12,$L$5:$L$12,[1]节奏总纲!T5)</f>
        <v>#VALUE!</v>
      </c>
      <c r="Y6" s="36" t="e">
        <f>求节点($K$5:$K$12,$M$5:$M$12,[1]节奏总纲!P5)</f>
        <v>#VALUE!</v>
      </c>
      <c r="Z6" s="36" t="e">
        <f>求节点($K$5:$K$12,$M$5:$M$12,[1]节奏总纲!Q5)</f>
        <v>#VALUE!</v>
      </c>
      <c r="AA6" s="36" t="e">
        <f>求节点($K$5:$K$12,$M$5:$M$12,[1]节奏总纲!R5)</f>
        <v>#VALUE!</v>
      </c>
      <c r="AB6" s="36" t="e">
        <f>求节点($K$5:$K$12,$M$5:$M$12,[1]节奏总纲!S5)</f>
        <v>#VALUE!</v>
      </c>
      <c r="AC6" s="36" t="e">
        <f>求节点($K$5:$K$12,$M$5:$M$12,[1]节奏总纲!T5)</f>
        <v>#VALUE!</v>
      </c>
      <c r="AD6" s="36" t="e">
        <f>求节点($K$5:$K$12,$N$5:$N$12,[1]节奏总纲!P5)</f>
        <v>#VALUE!</v>
      </c>
      <c r="AE6" s="36" t="e">
        <f>求节点($K$5:$K$12,$N$5:$N$12,[1]节奏总纲!Q5)</f>
        <v>#VALUE!</v>
      </c>
      <c r="AF6" s="36" t="e">
        <f>求节点($K$5:$K$12,$N$5:$N$12,[1]节奏总纲!R5)</f>
        <v>#VALUE!</v>
      </c>
      <c r="AG6" s="36" t="e">
        <f>求节点($K$5:$K$12,$N$5:$N$12,[1]节奏总纲!S5)</f>
        <v>#VALUE!</v>
      </c>
      <c r="AH6" s="36" t="e">
        <f>求节点($K$5:$K$12,$N$5:$N$12,[1]节奏总纲!T5)</f>
        <v>#VALUE!</v>
      </c>
      <c r="AI6" s="4"/>
      <c r="AJ6" s="4"/>
      <c r="AK6" s="4"/>
      <c r="AL6" s="4"/>
      <c r="AM6" s="4"/>
      <c r="AR6" s="29">
        <v>30</v>
      </c>
      <c r="AS6" s="29">
        <f t="shared" si="0"/>
        <v>0.22324649184084261</v>
      </c>
      <c r="AT6" s="29">
        <f t="shared" si="1"/>
        <v>8.0255815626735227E-3</v>
      </c>
      <c r="AU6" s="29">
        <f t="shared" si="1"/>
        <v>8.0255815626735227E-3</v>
      </c>
      <c r="AV6" s="29">
        <f t="shared" si="2"/>
        <v>0</v>
      </c>
      <c r="AW6" s="29" t="e">
        <f>(AS6-AS5)*(INDEX(非r将兵属性验证!$V$7:$V$106,$AR6,1)+INDEX(非r将兵属性验证!$AP$7:$AP$106,$AR6,1))+AW5</f>
        <v>#VALUE!</v>
      </c>
      <c r="AX6" s="29" t="e">
        <f>(AT6-AT5)*(INDEX(非r将兵属性验证!Y$7:Y$106,$AR6,1)+INDEX(非r将兵属性验证!AS$7:AS$106,$AR6,1))+AX5</f>
        <v>#VALUE!</v>
      </c>
      <c r="AY6" s="29" t="e">
        <f>(AU6-AU5)*(INDEX(非r将兵属性验证!Z$7:Z$106,$AR6,1)+INDEX(非r将兵属性验证!AT$7:AT$106,$AR6,1))+AY5</f>
        <v>#VALUE!</v>
      </c>
      <c r="AZ6" s="29" t="e">
        <f>(AV6-AV5)*INDEX(非r将兵属性验证!$AW$7:$AW$106,$AR6,1)+AZ5</f>
        <v>#VALUE!</v>
      </c>
      <c r="BA6" s="32" t="e">
        <f t="shared" si="7"/>
        <v>#VALUE!</v>
      </c>
      <c r="BB6" s="53"/>
      <c r="BC6" s="29">
        <v>30</v>
      </c>
      <c r="BD6" s="84">
        <f>求节点($K$5:$K$12,$P$5:$P$12,INDEX(节奏总纲!$D$4:$D$113,'功能-大地图城池-附加属性'!$BC6,1))</f>
        <v>454.09775867604264</v>
      </c>
    </row>
    <row r="7" spans="1:56" x14ac:dyDescent="0.15">
      <c r="B7" s="4">
        <f>[1]服务器生态!AO45</f>
        <v>3</v>
      </c>
      <c r="C7" s="4">
        <f>[1]服务器生态!AP45</f>
        <v>3.321800168499446</v>
      </c>
      <c r="D7" s="4">
        <f>[1]服务器生态!AQ45</f>
        <v>0</v>
      </c>
      <c r="E7" s="4">
        <f>[1]服务器生态!AR45</f>
        <v>0</v>
      </c>
      <c r="F7" s="4">
        <f>[1]服务器生态!AS45</f>
        <v>0</v>
      </c>
      <c r="G7" s="4">
        <f>[1]服务器生态!AT45</f>
        <v>0</v>
      </c>
      <c r="H7" s="4">
        <f>[1]服务器生态!AU45</f>
        <v>0</v>
      </c>
      <c r="I7" s="4">
        <f>[1]服务器生态!AV45</f>
        <v>0</v>
      </c>
      <c r="K7" s="4">
        <f t="shared" si="8"/>
        <v>3</v>
      </c>
      <c r="L7" s="53">
        <f t="shared" si="3"/>
        <v>0</v>
      </c>
      <c r="M7" s="53">
        <f t="shared" si="4"/>
        <v>0</v>
      </c>
      <c r="N7" s="53">
        <f t="shared" si="5"/>
        <v>0</v>
      </c>
      <c r="P7" s="53">
        <f t="shared" si="6"/>
        <v>0</v>
      </c>
      <c r="S7" s="55">
        <v>3</v>
      </c>
      <c r="T7" s="36" t="e">
        <f>求节点($K$5:$K$12,$L$5:$L$12,[1]节奏总纲!P6)</f>
        <v>#VALUE!</v>
      </c>
      <c r="U7" s="36" t="e">
        <f>求节点($K$5:$K$12,$L$5:$L$12,[1]节奏总纲!Q6)</f>
        <v>#VALUE!</v>
      </c>
      <c r="V7" s="36" t="e">
        <f>求节点($K$5:$K$12,$L$5:$L$12,[1]节奏总纲!R6)</f>
        <v>#VALUE!</v>
      </c>
      <c r="W7" s="36" t="e">
        <f>求节点($K$5:$K$12,$L$5:$L$12,[1]节奏总纲!S6)</f>
        <v>#VALUE!</v>
      </c>
      <c r="X7" s="36" t="e">
        <f>求节点($K$5:$K$12,$L$5:$L$12,[1]节奏总纲!T6)</f>
        <v>#VALUE!</v>
      </c>
      <c r="Y7" s="36" t="e">
        <f>求节点($K$5:$K$12,$M$5:$M$12,[1]节奏总纲!P6)</f>
        <v>#VALUE!</v>
      </c>
      <c r="Z7" s="36" t="e">
        <f>求节点($K$5:$K$12,$M$5:$M$12,[1]节奏总纲!Q6)</f>
        <v>#VALUE!</v>
      </c>
      <c r="AA7" s="36" t="e">
        <f>求节点($K$5:$K$12,$M$5:$M$12,[1]节奏总纲!R6)</f>
        <v>#VALUE!</v>
      </c>
      <c r="AB7" s="36" t="e">
        <f>求节点($K$5:$K$12,$M$5:$M$12,[1]节奏总纲!S6)</f>
        <v>#VALUE!</v>
      </c>
      <c r="AC7" s="36" t="e">
        <f>求节点($K$5:$K$12,$M$5:$M$12,[1]节奏总纲!T6)</f>
        <v>#VALUE!</v>
      </c>
      <c r="AD7" s="36" t="e">
        <f>求节点($K$5:$K$12,$N$5:$N$12,[1]节奏总纲!P6)</f>
        <v>#VALUE!</v>
      </c>
      <c r="AE7" s="36" t="e">
        <f>求节点($K$5:$K$12,$N$5:$N$12,[1]节奏总纲!Q6)</f>
        <v>#VALUE!</v>
      </c>
      <c r="AF7" s="36" t="e">
        <f>求节点($K$5:$K$12,$N$5:$N$12,[1]节奏总纲!R6)</f>
        <v>#VALUE!</v>
      </c>
      <c r="AG7" s="36" t="e">
        <f>求节点($K$5:$K$12,$N$5:$N$12,[1]节奏总纲!S6)</f>
        <v>#VALUE!</v>
      </c>
      <c r="AH7" s="36" t="e">
        <f>求节点($K$5:$K$12,$N$5:$N$12,[1]节奏总纲!T6)</f>
        <v>#VALUE!</v>
      </c>
      <c r="AI7" s="4"/>
      <c r="AJ7" s="4"/>
      <c r="AK7" s="4"/>
      <c r="AL7" s="4"/>
      <c r="AM7" s="4"/>
      <c r="AR7" s="29">
        <v>40</v>
      </c>
      <c r="AS7" s="29">
        <f t="shared" si="0"/>
        <v>0.96357383331302005</v>
      </c>
      <c r="AT7" s="29">
        <f t="shared" si="1"/>
        <v>1.4998375902373143E-2</v>
      </c>
      <c r="AU7" s="29">
        <f t="shared" si="1"/>
        <v>1.4998375902373143E-2</v>
      </c>
      <c r="AV7" s="29">
        <f t="shared" si="2"/>
        <v>0</v>
      </c>
      <c r="AW7" s="29" t="e">
        <f>(AS7-AS6)*(INDEX(非r将兵属性验证!$V$7:$V$106,$AR7,1)+INDEX(非r将兵属性验证!$AP$7:$AP$106,$AR7,1))+AW6</f>
        <v>#VALUE!</v>
      </c>
      <c r="AX7" s="29" t="e">
        <f>(AT7-AT6)*(INDEX(非r将兵属性验证!Y$7:Y$106,$AR7,1)+INDEX(非r将兵属性验证!AS$7:AS$106,$AR7,1))+AX6</f>
        <v>#VALUE!</v>
      </c>
      <c r="AY7" s="29" t="e">
        <f>(AU7-AU6)*(INDEX(非r将兵属性验证!Z$7:Z$106,$AR7,1)+INDEX(非r将兵属性验证!AT$7:AT$106,$AR7,1))+AY6</f>
        <v>#VALUE!</v>
      </c>
      <c r="AZ7" s="29" t="e">
        <f>(AV7-AV6)*INDEX(非r将兵属性验证!$AW$7:$AW$106,$AR7,1)+AZ6</f>
        <v>#VALUE!</v>
      </c>
      <c r="BA7" s="32" t="e">
        <f t="shared" si="7"/>
        <v>#VALUE!</v>
      </c>
      <c r="BB7" s="53"/>
      <c r="BC7" s="29">
        <v>40</v>
      </c>
      <c r="BD7" s="84">
        <f>求节点($K$5:$K$12,$P$5:$P$12,INDEX(节奏总纲!$D$4:$D$113,'功能-大地图城池-附加属性'!$BC7,1))</f>
        <v>1495.1841965635904</v>
      </c>
    </row>
    <row r="8" spans="1:56" x14ac:dyDescent="0.15">
      <c r="B8" s="4">
        <f>[1]服务器生态!AO46</f>
        <v>5.8249999999999993</v>
      </c>
      <c r="C8" s="4">
        <f>[1]服务器生态!AP46</f>
        <v>4.0060801364845995</v>
      </c>
      <c r="D8" s="4">
        <f>[1]服务器生态!AQ46</f>
        <v>4.5523637914597721</v>
      </c>
      <c r="E8" s="4">
        <f>[1]服务器生态!AR46</f>
        <v>0</v>
      </c>
      <c r="F8" s="4">
        <f>[1]服务器生态!AS46</f>
        <v>0</v>
      </c>
      <c r="G8" s="4">
        <f>[1]服务器生态!AT46</f>
        <v>0</v>
      </c>
      <c r="H8" s="4">
        <f>[1]服务器生态!AU46</f>
        <v>0</v>
      </c>
      <c r="I8" s="4">
        <f>[1]服务器生态!AV46</f>
        <v>0</v>
      </c>
      <c r="K8" s="4">
        <f t="shared" si="8"/>
        <v>5.8249999999999993</v>
      </c>
      <c r="L8" s="53">
        <f t="shared" si="3"/>
        <v>0</v>
      </c>
      <c r="M8" s="53">
        <f t="shared" si="4"/>
        <v>0</v>
      </c>
      <c r="N8" s="53">
        <f t="shared" si="5"/>
        <v>8.0121602729691984E-3</v>
      </c>
      <c r="P8" s="53">
        <f t="shared" si="6"/>
        <v>364.18910331678177</v>
      </c>
      <c r="S8" s="55">
        <v>4</v>
      </c>
      <c r="T8" s="36" t="e">
        <f>求节点($K$5:$K$12,$L$5:$L$12,[1]节奏总纲!P7)</f>
        <v>#VALUE!</v>
      </c>
      <c r="U8" s="36" t="e">
        <f>求节点($K$5:$K$12,$L$5:$L$12,[1]节奏总纲!Q7)</f>
        <v>#VALUE!</v>
      </c>
      <c r="V8" s="36" t="e">
        <f>求节点($K$5:$K$12,$L$5:$L$12,[1]节奏总纲!R7)</f>
        <v>#VALUE!</v>
      </c>
      <c r="W8" s="36" t="e">
        <f>求节点($K$5:$K$12,$L$5:$L$12,[1]节奏总纲!S7)</f>
        <v>#VALUE!</v>
      </c>
      <c r="X8" s="36" t="e">
        <f>求节点($K$5:$K$12,$L$5:$L$12,[1]节奏总纲!T7)</f>
        <v>#VALUE!</v>
      </c>
      <c r="Y8" s="36" t="e">
        <f>求节点($K$5:$K$12,$M$5:$M$12,[1]节奏总纲!P7)</f>
        <v>#VALUE!</v>
      </c>
      <c r="Z8" s="36" t="e">
        <f>求节点($K$5:$K$12,$M$5:$M$12,[1]节奏总纲!Q7)</f>
        <v>#VALUE!</v>
      </c>
      <c r="AA8" s="36" t="e">
        <f>求节点($K$5:$K$12,$M$5:$M$12,[1]节奏总纲!R7)</f>
        <v>#VALUE!</v>
      </c>
      <c r="AB8" s="36" t="e">
        <f>求节点($K$5:$K$12,$M$5:$M$12,[1]节奏总纲!S7)</f>
        <v>#VALUE!</v>
      </c>
      <c r="AC8" s="36" t="e">
        <f>求节点($K$5:$K$12,$M$5:$M$12,[1]节奏总纲!T7)</f>
        <v>#VALUE!</v>
      </c>
      <c r="AD8" s="36" t="e">
        <f>求节点($K$5:$K$12,$N$5:$N$12,[1]节奏总纲!P7)</f>
        <v>#VALUE!</v>
      </c>
      <c r="AE8" s="36" t="e">
        <f>求节点($K$5:$K$12,$N$5:$N$12,[1]节奏总纲!Q7)</f>
        <v>#VALUE!</v>
      </c>
      <c r="AF8" s="36" t="e">
        <f>求节点($K$5:$K$12,$N$5:$N$12,[1]节奏总纲!R7)</f>
        <v>#VALUE!</v>
      </c>
      <c r="AG8" s="36" t="e">
        <f>求节点($K$5:$K$12,$N$5:$N$12,[1]节奏总纲!S7)</f>
        <v>#VALUE!</v>
      </c>
      <c r="AH8" s="36" t="e">
        <f>求节点($K$5:$K$12,$N$5:$N$12,[1]节奏总纲!T7)</f>
        <v>#VALUE!</v>
      </c>
      <c r="AI8" s="4"/>
      <c r="AJ8" s="4"/>
      <c r="AK8" s="4"/>
      <c r="AL8" s="4"/>
      <c r="AM8" s="4"/>
      <c r="AR8" s="29">
        <v>50</v>
      </c>
      <c r="AS8" s="29">
        <f t="shared" si="0"/>
        <v>1.4386869326946301</v>
      </c>
      <c r="AT8" s="29">
        <f t="shared" si="1"/>
        <v>3.0787900359665079E-2</v>
      </c>
      <c r="AU8" s="29">
        <f t="shared" si="1"/>
        <v>3.0787900359665079E-2</v>
      </c>
      <c r="AV8" s="29">
        <f t="shared" si="2"/>
        <v>0</v>
      </c>
      <c r="AW8" s="29" t="e">
        <f>(AS8-AS7)*(INDEX(非r将兵属性验证!$V$7:$V$106,$AR8,1)+INDEX(非r将兵属性验证!$AP$7:$AP$106,$AR8,1))+AW7</f>
        <v>#VALUE!</v>
      </c>
      <c r="AX8" s="29" t="e">
        <f>(AT8-AT7)*(INDEX(非r将兵属性验证!Y$7:Y$106,$AR8,1)+INDEX(非r将兵属性验证!AS$7:AS$106,$AR8,1))+AX7</f>
        <v>#VALUE!</v>
      </c>
      <c r="AY8" s="29" t="e">
        <f>(AU8-AU7)*(INDEX(非r将兵属性验证!Z$7:Z$106,$AR8,1)+INDEX(非r将兵属性验证!AT$7:AT$106,$AR8,1))+AY7</f>
        <v>#VALUE!</v>
      </c>
      <c r="AZ8" s="29" t="e">
        <f>(AV8-AV7)*INDEX(非r将兵属性验证!$AW$7:$AW$106,$AR8,1)+AZ7</f>
        <v>#VALUE!</v>
      </c>
      <c r="BA8" s="32" t="e">
        <f t="shared" si="7"/>
        <v>#VALUE!</v>
      </c>
      <c r="BB8" s="53"/>
      <c r="BC8" s="29">
        <v>50</v>
      </c>
      <c r="BD8" s="84">
        <f>求节点($K$5:$K$12,$P$5:$P$12,INDEX(节奏总纲!$D$4:$D$113,'功能-大地图城池-附加属性'!$BC8,1))</f>
        <v>3165.111251928186</v>
      </c>
    </row>
    <row r="9" spans="1:56" x14ac:dyDescent="0.15">
      <c r="B9" s="4">
        <f>[1]服务器生态!AO47</f>
        <v>10.65</v>
      </c>
      <c r="C9" s="4">
        <f>[1]服务器生态!AP47</f>
        <v>4.0336366142817761</v>
      </c>
      <c r="D9" s="4">
        <f>[1]服务器生态!AQ47</f>
        <v>4.5836779707747457</v>
      </c>
      <c r="E9" s="4">
        <f>[1]服务器生态!AR47</f>
        <v>3.8502894954507862</v>
      </c>
      <c r="F9" s="4">
        <f>[1]服务器生态!AS47</f>
        <v>0</v>
      </c>
      <c r="G9" s="4">
        <f>[1]服务器生态!AT47</f>
        <v>0</v>
      </c>
      <c r="H9" s="4">
        <f>[1]服务器生态!AU47</f>
        <v>0</v>
      </c>
      <c r="I9" s="4">
        <f>[1]服务器生态!AV47</f>
        <v>0</v>
      </c>
      <c r="K9" s="4">
        <f t="shared" si="8"/>
        <v>10.65</v>
      </c>
      <c r="L9" s="53">
        <f t="shared" si="3"/>
        <v>0.9167355941549491</v>
      </c>
      <c r="M9" s="53">
        <f t="shared" si="4"/>
        <v>0</v>
      </c>
      <c r="N9" s="53">
        <f t="shared" si="5"/>
        <v>8.0672732285635516E-3</v>
      </c>
      <c r="P9" s="53">
        <f t="shared" si="6"/>
        <v>733.38847532395926</v>
      </c>
      <c r="S9" s="55">
        <v>5</v>
      </c>
      <c r="T9" s="36" t="e">
        <f>求节点($K$5:$K$12,$L$5:$L$12,[1]节奏总纲!P8)</f>
        <v>#VALUE!</v>
      </c>
      <c r="U9" s="36" t="e">
        <f>求节点($K$5:$K$12,$L$5:$L$12,[1]节奏总纲!Q8)</f>
        <v>#VALUE!</v>
      </c>
      <c r="V9" s="36" t="e">
        <f>求节点($K$5:$K$12,$L$5:$L$12,[1]节奏总纲!R8)</f>
        <v>#VALUE!</v>
      </c>
      <c r="W9" s="36" t="e">
        <f>求节点($K$5:$K$12,$L$5:$L$12,[1]节奏总纲!S8)</f>
        <v>#VALUE!</v>
      </c>
      <c r="X9" s="36" t="e">
        <f>求节点($K$5:$K$12,$L$5:$L$12,[1]节奏总纲!T8)</f>
        <v>#VALUE!</v>
      </c>
      <c r="Y9" s="36" t="e">
        <f>求节点($K$5:$K$12,$M$5:$M$12,[1]节奏总纲!P8)</f>
        <v>#VALUE!</v>
      </c>
      <c r="Z9" s="36" t="e">
        <f>求节点($K$5:$K$12,$M$5:$M$12,[1]节奏总纲!Q8)</f>
        <v>#VALUE!</v>
      </c>
      <c r="AA9" s="36" t="e">
        <f>求节点($K$5:$K$12,$M$5:$M$12,[1]节奏总纲!R8)</f>
        <v>#VALUE!</v>
      </c>
      <c r="AB9" s="36" t="e">
        <f>求节点($K$5:$K$12,$M$5:$M$12,[1]节奏总纲!S8)</f>
        <v>#VALUE!</v>
      </c>
      <c r="AC9" s="36" t="e">
        <f>求节点($K$5:$K$12,$M$5:$M$12,[1]节奏总纲!T8)</f>
        <v>#VALUE!</v>
      </c>
      <c r="AD9" s="36" t="e">
        <f>求节点($K$5:$K$12,$N$5:$N$12,[1]节奏总纲!P8)</f>
        <v>#VALUE!</v>
      </c>
      <c r="AE9" s="36" t="e">
        <f>求节点($K$5:$K$12,$N$5:$N$12,[1]节奏总纲!Q8)</f>
        <v>#VALUE!</v>
      </c>
      <c r="AF9" s="36" t="e">
        <f>求节点($K$5:$K$12,$N$5:$N$12,[1]节奏总纲!R8)</f>
        <v>#VALUE!</v>
      </c>
      <c r="AG9" s="36" t="e">
        <f>求节点($K$5:$K$12,$N$5:$N$12,[1]节奏总纲!S8)</f>
        <v>#VALUE!</v>
      </c>
      <c r="AH9" s="36" t="e">
        <f>求节点($K$5:$K$12,$N$5:$N$12,[1]节奏总纲!T8)</f>
        <v>#VALUE!</v>
      </c>
      <c r="AI9" s="4"/>
      <c r="AJ9" s="4"/>
      <c r="AK9" s="4"/>
      <c r="AL9" s="4"/>
      <c r="AM9" s="4"/>
      <c r="AR9" s="29">
        <v>60</v>
      </c>
      <c r="AS9" s="29">
        <f t="shared" si="0"/>
        <v>4.4766977130613501</v>
      </c>
      <c r="AT9" s="29">
        <f t="shared" si="1"/>
        <v>5.2065940793213514E-2</v>
      </c>
      <c r="AU9" s="29">
        <f t="shared" si="1"/>
        <v>5.2065940793213514E-2</v>
      </c>
      <c r="AV9" s="29">
        <f t="shared" si="2"/>
        <v>0</v>
      </c>
      <c r="AW9" s="29" t="e">
        <f>(AS9-AS8)*(INDEX(非r将兵属性验证!$V$7:$V$106,$AR9,1)+INDEX(非r将兵属性验证!$AP$7:$AP$106,$AR9,1))+AW8</f>
        <v>#VALUE!</v>
      </c>
      <c r="AX9" s="29" t="e">
        <f>(AT9-AT8)*(INDEX(非r将兵属性验证!Y$7:Y$106,$AR9,1)+INDEX(非r将兵属性验证!AS$7:AS$106,$AR9,1))+AX8</f>
        <v>#VALUE!</v>
      </c>
      <c r="AY9" s="29" t="e">
        <f>(AU9-AU8)*(INDEX(非r将兵属性验证!Z$7:Z$106,$AR9,1)+INDEX(非r将兵属性验证!AT$7:AT$106,$AR9,1))+AY8</f>
        <v>#VALUE!</v>
      </c>
      <c r="AZ9" s="29" t="e">
        <f>(AV9-AV8)*INDEX(非r将兵属性验证!$AW$7:$AW$106,$AR9,1)+AZ8</f>
        <v>#VALUE!</v>
      </c>
      <c r="BA9" s="32" t="e">
        <f t="shared" si="7"/>
        <v>#VALUE!</v>
      </c>
      <c r="BB9" s="53"/>
      <c r="BC9" s="29">
        <v>60</v>
      </c>
      <c r="BD9" s="84">
        <f>求节点($K$5:$K$12,$P$5:$P$12,INDEX(节奏总纲!$D$4:$D$113,'功能-大地图城池-附加属性'!$BC9,1))</f>
        <v>7785.5612401066946</v>
      </c>
    </row>
    <row r="10" spans="1:56" x14ac:dyDescent="0.15">
      <c r="B10" s="4">
        <f>[1]服务器生态!AO48</f>
        <v>19.125</v>
      </c>
      <c r="C10" s="4">
        <f>[1]服务器生态!AP48</f>
        <v>4.4351533816851019</v>
      </c>
      <c r="D10" s="4">
        <f>[1]服务器生态!AQ48</f>
        <v>5.0399470246421609</v>
      </c>
      <c r="E10" s="4">
        <f>[1]服务器生态!AR48</f>
        <v>4.2335555006994152</v>
      </c>
      <c r="F10" s="4">
        <f>[1]服务器生态!AS48</f>
        <v>2.6207724528139238</v>
      </c>
      <c r="G10" s="4">
        <f>[1]服务器生态!AT48</f>
        <v>0</v>
      </c>
      <c r="H10" s="4">
        <f>[1]服务器生态!AU48</f>
        <v>0</v>
      </c>
      <c r="I10" s="4">
        <f>[1]服务器生态!AV48</f>
        <v>0</v>
      </c>
      <c r="K10" s="4">
        <f t="shared" si="8"/>
        <v>19.125</v>
      </c>
      <c r="L10" s="53">
        <f t="shared" si="3"/>
        <v>1.0079894049284321</v>
      </c>
      <c r="M10" s="53">
        <f t="shared" si="4"/>
        <v>0</v>
      </c>
      <c r="N10" s="53">
        <f t="shared" si="5"/>
        <v>2.1570973265468446E-2</v>
      </c>
      <c r="P10" s="53">
        <f t="shared" si="6"/>
        <v>2217.5766908425508</v>
      </c>
      <c r="S10" s="55">
        <v>6</v>
      </c>
      <c r="T10" s="36" t="e">
        <f>求节点($K$5:$K$12,$L$5:$L$12,[1]节奏总纲!P9)</f>
        <v>#VALUE!</v>
      </c>
      <c r="U10" s="36" t="e">
        <f>求节点($K$5:$K$12,$L$5:$L$12,[1]节奏总纲!Q9)</f>
        <v>#VALUE!</v>
      </c>
      <c r="V10" s="36" t="e">
        <f>求节点($K$5:$K$12,$L$5:$L$12,[1]节奏总纲!R9)</f>
        <v>#VALUE!</v>
      </c>
      <c r="W10" s="36" t="e">
        <f>求节点($K$5:$K$12,$L$5:$L$12,[1]节奏总纲!S9)</f>
        <v>#VALUE!</v>
      </c>
      <c r="X10" s="36" t="e">
        <f>求节点($K$5:$K$12,$L$5:$L$12,[1]节奏总纲!T9)</f>
        <v>#VALUE!</v>
      </c>
      <c r="Y10" s="36" t="e">
        <f>求节点($K$5:$K$12,$M$5:$M$12,[1]节奏总纲!P9)</f>
        <v>#VALUE!</v>
      </c>
      <c r="Z10" s="36" t="e">
        <f>求节点($K$5:$K$12,$M$5:$M$12,[1]节奏总纲!Q9)</f>
        <v>#VALUE!</v>
      </c>
      <c r="AA10" s="36" t="e">
        <f>求节点($K$5:$K$12,$M$5:$M$12,[1]节奏总纲!R9)</f>
        <v>#VALUE!</v>
      </c>
      <c r="AB10" s="36" t="e">
        <f>求节点($K$5:$K$12,$M$5:$M$12,[1]节奏总纲!S9)</f>
        <v>#VALUE!</v>
      </c>
      <c r="AC10" s="36" t="e">
        <f>求节点($K$5:$K$12,$M$5:$M$12,[1]节奏总纲!T9)</f>
        <v>#VALUE!</v>
      </c>
      <c r="AD10" s="36" t="e">
        <f>求节点($K$5:$K$12,$N$5:$N$12,[1]节奏总纲!P9)</f>
        <v>#VALUE!</v>
      </c>
      <c r="AE10" s="36" t="e">
        <f>求节点($K$5:$K$12,$N$5:$N$12,[1]节奏总纲!Q9)</f>
        <v>#VALUE!</v>
      </c>
      <c r="AF10" s="36" t="e">
        <f>求节点($K$5:$K$12,$N$5:$N$12,[1]节奏总纲!R9)</f>
        <v>#VALUE!</v>
      </c>
      <c r="AG10" s="36" t="e">
        <f>求节点($K$5:$K$12,$N$5:$N$12,[1]节奏总纲!S9)</f>
        <v>#VALUE!</v>
      </c>
      <c r="AH10" s="36" t="e">
        <f>求节点($K$5:$K$12,$N$5:$N$12,[1]节奏总纲!T9)</f>
        <v>#VALUE!</v>
      </c>
      <c r="AI10" s="4"/>
      <c r="AJ10" s="4"/>
      <c r="AK10" s="4"/>
      <c r="AL10" s="4"/>
      <c r="AM10" s="4"/>
      <c r="AR10" s="29">
        <v>70</v>
      </c>
      <c r="AS10" s="29">
        <f t="shared" si="0"/>
        <v>4.4766977130613501</v>
      </c>
      <c r="AT10" s="29">
        <f t="shared" si="1"/>
        <v>5.2065940793213514E-2</v>
      </c>
      <c r="AU10" s="29">
        <f t="shared" si="1"/>
        <v>5.2065940793213514E-2</v>
      </c>
      <c r="AV10" s="29">
        <f t="shared" si="2"/>
        <v>0</v>
      </c>
      <c r="AW10" s="29" t="e">
        <f>(AS10-AS9)*(INDEX(非r将兵属性验证!$V$7:$V$106,$AR10,1)+INDEX(非r将兵属性验证!$AP$7:$AP$106,$AR10,1))+AW9</f>
        <v>#VALUE!</v>
      </c>
      <c r="AX10" s="29" t="e">
        <f>(AT10-AT9)*(INDEX(非r将兵属性验证!Y$7:Y$106,$AR10,1)+INDEX(非r将兵属性验证!AS$7:AS$106,$AR10,1))+AX9</f>
        <v>#VALUE!</v>
      </c>
      <c r="AY10" s="29" t="e">
        <f>(AU10-AU9)*(INDEX(非r将兵属性验证!Z$7:Z$106,$AR10,1)+INDEX(非r将兵属性验证!AT$7:AT$106,$AR10,1))+AY9</f>
        <v>#VALUE!</v>
      </c>
      <c r="AZ10" s="29" t="e">
        <f>(AV10-AV9)*INDEX(非r将兵属性验证!$AW$7:$AW$106,$AR10,1)+AZ9</f>
        <v>#VALUE!</v>
      </c>
      <c r="BA10" s="32" t="e">
        <f t="shared" si="7"/>
        <v>#VALUE!</v>
      </c>
      <c r="BB10" s="53"/>
      <c r="BC10" s="29">
        <v>70</v>
      </c>
      <c r="BD10" s="84">
        <f>求节点($K$5:$K$12,$P$5:$P$12,INDEX(节奏总纲!$D$4:$D$113,'功能-大地图城池-附加属性'!$BC10,1))</f>
        <v>7785.5612401066946</v>
      </c>
    </row>
    <row r="11" spans="1:56" x14ac:dyDescent="0.15">
      <c r="B11" s="4">
        <f>[1]服务器生态!AO49</f>
        <v>33.5</v>
      </c>
      <c r="C11" s="4">
        <f>[1]服务器生态!AP49</f>
        <v>6.7291844243134822</v>
      </c>
      <c r="D11" s="4">
        <f>[1]服务器生态!AQ49</f>
        <v>7.6468004821744113</v>
      </c>
      <c r="E11" s="4">
        <f>[1]服务器生态!AR49</f>
        <v>6.4233124050265058</v>
      </c>
      <c r="F11" s="4">
        <f>[1]服务器生态!AS49</f>
        <v>3.9763362507306939</v>
      </c>
      <c r="G11" s="4">
        <f>[1]服务器生态!AT49</f>
        <v>1.8352321157218587</v>
      </c>
      <c r="H11" s="4">
        <f>[1]服务器生态!AU49</f>
        <v>0</v>
      </c>
      <c r="I11" s="4">
        <f>[1]服务器生态!AV49</f>
        <v>0</v>
      </c>
      <c r="K11" s="4">
        <f t="shared" si="8"/>
        <v>33.5</v>
      </c>
      <c r="L11" s="53">
        <f t="shared" si="3"/>
        <v>1.5293600964348824</v>
      </c>
      <c r="M11" s="53">
        <f t="shared" si="4"/>
        <v>0</v>
      </c>
      <c r="N11" s="53">
        <f t="shared" si="5"/>
        <v>3.2728306063706476E-2</v>
      </c>
      <c r="P11" s="53">
        <f t="shared" si="6"/>
        <v>3364.592212156741</v>
      </c>
      <c r="S11" s="55">
        <v>7</v>
      </c>
      <c r="T11" s="36" t="e">
        <f>求节点($K$5:$K$12,$L$5:$L$12,[1]节奏总纲!P10)</f>
        <v>#VALUE!</v>
      </c>
      <c r="U11" s="36" t="e">
        <f>求节点($K$5:$K$12,$L$5:$L$12,[1]节奏总纲!Q10)</f>
        <v>#VALUE!</v>
      </c>
      <c r="V11" s="36" t="e">
        <f>求节点($K$5:$K$12,$L$5:$L$12,[1]节奏总纲!R10)</f>
        <v>#VALUE!</v>
      </c>
      <c r="W11" s="36" t="e">
        <f>求节点($K$5:$K$12,$L$5:$L$12,[1]节奏总纲!S10)</f>
        <v>#VALUE!</v>
      </c>
      <c r="X11" s="36" t="e">
        <f>求节点($K$5:$K$12,$L$5:$L$12,[1]节奏总纲!T10)</f>
        <v>#VALUE!</v>
      </c>
      <c r="Y11" s="36" t="e">
        <f>求节点($K$5:$K$12,$M$5:$M$12,[1]节奏总纲!P10)</f>
        <v>#VALUE!</v>
      </c>
      <c r="Z11" s="36" t="e">
        <f>求节点($K$5:$K$12,$M$5:$M$12,[1]节奏总纲!Q10)</f>
        <v>#VALUE!</v>
      </c>
      <c r="AA11" s="36" t="e">
        <f>求节点($K$5:$K$12,$M$5:$M$12,[1]节奏总纲!R10)</f>
        <v>#VALUE!</v>
      </c>
      <c r="AB11" s="36" t="e">
        <f>求节点($K$5:$K$12,$M$5:$M$12,[1]节奏总纲!S10)</f>
        <v>#VALUE!</v>
      </c>
      <c r="AC11" s="36" t="e">
        <f>求节点($K$5:$K$12,$M$5:$M$12,[1]节奏总纲!T10)</f>
        <v>#VALUE!</v>
      </c>
      <c r="AD11" s="36" t="e">
        <f>求节点($K$5:$K$12,$N$5:$N$12,[1]节奏总纲!P10)</f>
        <v>#VALUE!</v>
      </c>
      <c r="AE11" s="36" t="e">
        <f>求节点($K$5:$K$12,$N$5:$N$12,[1]节奏总纲!Q10)</f>
        <v>#VALUE!</v>
      </c>
      <c r="AF11" s="36" t="e">
        <f>求节点($K$5:$K$12,$N$5:$N$12,[1]节奏总纲!R10)</f>
        <v>#VALUE!</v>
      </c>
      <c r="AG11" s="36" t="e">
        <f>求节点($K$5:$K$12,$N$5:$N$12,[1]节奏总纲!S10)</f>
        <v>#VALUE!</v>
      </c>
      <c r="AH11" s="36" t="e">
        <f>求节点($K$5:$K$12,$N$5:$N$12,[1]节奏总纲!T10)</f>
        <v>#VALUE!</v>
      </c>
      <c r="AI11" s="4"/>
      <c r="AJ11" s="4"/>
      <c r="AK11" s="4"/>
      <c r="AL11" s="4"/>
      <c r="AM11" s="4"/>
      <c r="AR11" s="29">
        <v>80</v>
      </c>
      <c r="AS11" s="29">
        <f t="shared" si="0"/>
        <v>4.4766977130613501</v>
      </c>
      <c r="AT11" s="29">
        <f t="shared" si="1"/>
        <v>5.2065940793213514E-2</v>
      </c>
      <c r="AU11" s="29">
        <f t="shared" si="1"/>
        <v>5.2065940793213514E-2</v>
      </c>
      <c r="AV11" s="29">
        <f t="shared" si="2"/>
        <v>0</v>
      </c>
      <c r="AW11" s="29" t="e">
        <f>(AS11-AS10)*(INDEX(非r将兵属性验证!$V$7:$V$106,$AR11,1)+INDEX(非r将兵属性验证!$AP$7:$AP$106,$AR11,1))+AW10</f>
        <v>#VALUE!</v>
      </c>
      <c r="AX11" s="29" t="e">
        <f>(AT11-AT10)*(INDEX(非r将兵属性验证!Y$7:Y$106,$AR11,1)+INDEX(非r将兵属性验证!AS$7:AS$106,$AR11,1))+AX10</f>
        <v>#VALUE!</v>
      </c>
      <c r="AY11" s="29" t="e">
        <f>(AU11-AU10)*(INDEX(非r将兵属性验证!Z$7:Z$106,$AR11,1)+INDEX(非r将兵属性验证!AT$7:AT$106,$AR11,1))+AY10</f>
        <v>#VALUE!</v>
      </c>
      <c r="AZ11" s="29" t="e">
        <f>(AV11-AV10)*INDEX(非r将兵属性验证!$AW$7:$AW$106,$AR11,1)+AZ10</f>
        <v>#VALUE!</v>
      </c>
      <c r="BA11" s="32" t="e">
        <f t="shared" si="7"/>
        <v>#VALUE!</v>
      </c>
      <c r="BB11" s="53"/>
      <c r="BC11" s="29">
        <v>80</v>
      </c>
      <c r="BD11" s="84">
        <f>求节点($K$5:$K$12,$P$5:$P$12,INDEX(节奏总纲!$D$4:$D$113,'功能-大地图城池-附加属性'!$BC11,1))</f>
        <v>7785.5612401066946</v>
      </c>
    </row>
    <row r="12" spans="1:56" x14ac:dyDescent="0.15">
      <c r="B12" s="4">
        <f>[1]服务器生态!AO50</f>
        <v>56.625</v>
      </c>
      <c r="C12" s="4">
        <f>[1]服务器生态!AP50</f>
        <v>10.705146705146705</v>
      </c>
      <c r="D12" s="4">
        <f>[1]服务器生态!AQ50</f>
        <v>12.16493943766671</v>
      </c>
      <c r="E12" s="4">
        <f>[1]服务器生态!AR50</f>
        <v>10.218549127640037</v>
      </c>
      <c r="F12" s="4">
        <f>[1]服务器生态!AS50</f>
        <v>6.3257685075866892</v>
      </c>
      <c r="G12" s="4">
        <f>[1]服务器生态!AT50</f>
        <v>2.9195854650400106</v>
      </c>
      <c r="H12" s="4">
        <f>[1]服务器生态!AU50</f>
        <v>1.2164939437666711</v>
      </c>
      <c r="I12" s="4">
        <f>[1]服务器生态!AV50</f>
        <v>0</v>
      </c>
      <c r="K12" s="4">
        <f t="shared" si="8"/>
        <v>56.625</v>
      </c>
      <c r="L12" s="53">
        <f t="shared" si="3"/>
        <v>4.4766977130613501</v>
      </c>
      <c r="M12" s="53">
        <f t="shared" si="4"/>
        <v>0</v>
      </c>
      <c r="N12" s="53">
        <f t="shared" si="5"/>
        <v>5.2065940793213514E-2</v>
      </c>
      <c r="P12" s="53">
        <f t="shared" si="6"/>
        <v>7785.5612401066946</v>
      </c>
      <c r="S12" s="55">
        <v>8</v>
      </c>
      <c r="T12" s="36" t="e">
        <f>求节点($K$5:$K$12,$L$5:$L$12,[1]节奏总纲!P11)</f>
        <v>#VALUE!</v>
      </c>
      <c r="U12" s="36" t="e">
        <f>求节点($K$5:$K$12,$L$5:$L$12,[1]节奏总纲!Q11)</f>
        <v>#VALUE!</v>
      </c>
      <c r="V12" s="36" t="e">
        <f>求节点($K$5:$K$12,$L$5:$L$12,[1]节奏总纲!R11)</f>
        <v>#VALUE!</v>
      </c>
      <c r="W12" s="36" t="e">
        <f>求节点($K$5:$K$12,$L$5:$L$12,[1]节奏总纲!S11)</f>
        <v>#VALUE!</v>
      </c>
      <c r="X12" s="36" t="e">
        <f>求节点($K$5:$K$12,$L$5:$L$12,[1]节奏总纲!T11)</f>
        <v>#VALUE!</v>
      </c>
      <c r="Y12" s="36" t="e">
        <f>求节点($K$5:$K$12,$M$5:$M$12,[1]节奏总纲!P11)</f>
        <v>#VALUE!</v>
      </c>
      <c r="Z12" s="36" t="e">
        <f>求节点($K$5:$K$12,$M$5:$M$12,[1]节奏总纲!Q11)</f>
        <v>#VALUE!</v>
      </c>
      <c r="AA12" s="36" t="e">
        <f>求节点($K$5:$K$12,$M$5:$M$12,[1]节奏总纲!R11)</f>
        <v>#VALUE!</v>
      </c>
      <c r="AB12" s="36" t="e">
        <f>求节点($K$5:$K$12,$M$5:$M$12,[1]节奏总纲!S11)</f>
        <v>#VALUE!</v>
      </c>
      <c r="AC12" s="36" t="e">
        <f>求节点($K$5:$K$12,$M$5:$M$12,[1]节奏总纲!T11)</f>
        <v>#VALUE!</v>
      </c>
      <c r="AD12" s="36" t="e">
        <f>求节点($K$5:$K$12,$N$5:$N$12,[1]节奏总纲!P11)</f>
        <v>#VALUE!</v>
      </c>
      <c r="AE12" s="36" t="e">
        <f>求节点($K$5:$K$12,$N$5:$N$12,[1]节奏总纲!Q11)</f>
        <v>#VALUE!</v>
      </c>
      <c r="AF12" s="36" t="e">
        <f>求节点($K$5:$K$12,$N$5:$N$12,[1]节奏总纲!R11)</f>
        <v>#VALUE!</v>
      </c>
      <c r="AG12" s="36" t="e">
        <f>求节点($K$5:$K$12,$N$5:$N$12,[1]节奏总纲!S11)</f>
        <v>#VALUE!</v>
      </c>
      <c r="AH12" s="36" t="e">
        <f>求节点($K$5:$K$12,$N$5:$N$12,[1]节奏总纲!T11)</f>
        <v>#VALUE!</v>
      </c>
      <c r="AI12" s="4"/>
      <c r="AJ12" s="4"/>
      <c r="AK12" s="4"/>
      <c r="AL12" s="4"/>
      <c r="AM12" s="4"/>
      <c r="AR12" s="29">
        <v>90</v>
      </c>
      <c r="AS12" s="29">
        <f t="shared" si="0"/>
        <v>4.4766977130613501</v>
      </c>
      <c r="AT12" s="29">
        <f t="shared" si="1"/>
        <v>5.2065940793213514E-2</v>
      </c>
      <c r="AU12" s="29">
        <f t="shared" si="1"/>
        <v>5.2065940793213514E-2</v>
      </c>
      <c r="AV12" s="29">
        <f t="shared" si="2"/>
        <v>0</v>
      </c>
      <c r="AW12" s="29" t="e">
        <f>(AS12-AS11)*(INDEX(非r将兵属性验证!$V$7:$V$106,$AR12,1)+INDEX(非r将兵属性验证!$AP$7:$AP$106,$AR12,1))+AW11</f>
        <v>#VALUE!</v>
      </c>
      <c r="AX12" s="29" t="e">
        <f>(AT12-AT11)*(INDEX(非r将兵属性验证!Y$7:Y$106,$AR12,1)+INDEX(非r将兵属性验证!AS$7:AS$106,$AR12,1))+AX11</f>
        <v>#VALUE!</v>
      </c>
      <c r="AY12" s="29" t="e">
        <f>(AU12-AU11)*(INDEX(非r将兵属性验证!Z$7:Z$106,$AR12,1)+INDEX(非r将兵属性验证!AT$7:AT$106,$AR12,1))+AY11</f>
        <v>#VALUE!</v>
      </c>
      <c r="AZ12" s="29" t="e">
        <f>(AV12-AV11)*INDEX(非r将兵属性验证!$AW$7:$AW$106,$AR12,1)+AZ11</f>
        <v>#VALUE!</v>
      </c>
      <c r="BA12" s="32" t="e">
        <f t="shared" si="7"/>
        <v>#VALUE!</v>
      </c>
      <c r="BB12" s="53"/>
      <c r="BC12" s="29">
        <v>90</v>
      </c>
      <c r="BD12" s="84">
        <f>求节点($K$5:$K$12,$P$5:$P$12,INDEX(节奏总纲!$D$4:$D$113,'功能-大地图城池-附加属性'!$BC12,1))</f>
        <v>7785.5612401066946</v>
      </c>
    </row>
    <row r="13" spans="1:56" x14ac:dyDescent="0.15">
      <c r="L13" s="53"/>
      <c r="M13" s="53"/>
      <c r="S13" s="55">
        <v>9</v>
      </c>
      <c r="T13" s="36" t="e">
        <f>求节点($K$5:$K$12,$L$5:$L$12,[1]节奏总纲!P12)</f>
        <v>#VALUE!</v>
      </c>
      <c r="U13" s="36" t="e">
        <f>求节点($K$5:$K$12,$L$5:$L$12,[1]节奏总纲!Q12)</f>
        <v>#VALUE!</v>
      </c>
      <c r="V13" s="36" t="e">
        <f>求节点($K$5:$K$12,$L$5:$L$12,[1]节奏总纲!R12)</f>
        <v>#VALUE!</v>
      </c>
      <c r="W13" s="36" t="e">
        <f>求节点($K$5:$K$12,$L$5:$L$12,[1]节奏总纲!S12)</f>
        <v>#VALUE!</v>
      </c>
      <c r="X13" s="36" t="e">
        <f>求节点($K$5:$K$12,$L$5:$L$12,[1]节奏总纲!T12)</f>
        <v>#VALUE!</v>
      </c>
      <c r="Y13" s="36" t="e">
        <f>求节点($K$5:$K$12,$M$5:$M$12,[1]节奏总纲!P12)</f>
        <v>#VALUE!</v>
      </c>
      <c r="Z13" s="36" t="e">
        <f>求节点($K$5:$K$12,$M$5:$M$12,[1]节奏总纲!Q12)</f>
        <v>#VALUE!</v>
      </c>
      <c r="AA13" s="36" t="e">
        <f>求节点($K$5:$K$12,$M$5:$M$12,[1]节奏总纲!R12)</f>
        <v>#VALUE!</v>
      </c>
      <c r="AB13" s="36" t="e">
        <f>求节点($K$5:$K$12,$M$5:$M$12,[1]节奏总纲!S12)</f>
        <v>#VALUE!</v>
      </c>
      <c r="AC13" s="36" t="e">
        <f>求节点($K$5:$K$12,$M$5:$M$12,[1]节奏总纲!T12)</f>
        <v>#VALUE!</v>
      </c>
      <c r="AD13" s="36" t="e">
        <f>求节点($K$5:$K$12,$N$5:$N$12,[1]节奏总纲!P12)</f>
        <v>#VALUE!</v>
      </c>
      <c r="AE13" s="36" t="e">
        <f>求节点($K$5:$K$12,$N$5:$N$12,[1]节奏总纲!Q12)</f>
        <v>#VALUE!</v>
      </c>
      <c r="AF13" s="36" t="e">
        <f>求节点($K$5:$K$12,$N$5:$N$12,[1]节奏总纲!R12)</f>
        <v>#VALUE!</v>
      </c>
      <c r="AG13" s="36" t="e">
        <f>求节点($K$5:$K$12,$N$5:$N$12,[1]节奏总纲!S12)</f>
        <v>#VALUE!</v>
      </c>
      <c r="AH13" s="36" t="e">
        <f>求节点($K$5:$K$12,$N$5:$N$12,[1]节奏总纲!T12)</f>
        <v>#VALUE!</v>
      </c>
      <c r="AI13" s="4"/>
      <c r="AJ13" s="4"/>
      <c r="AK13" s="4"/>
      <c r="AL13" s="4"/>
      <c r="AM13" s="4"/>
      <c r="AR13" s="29">
        <v>100</v>
      </c>
      <c r="AS13" s="29">
        <f t="shared" si="0"/>
        <v>4.4766977130613501</v>
      </c>
      <c r="AT13" s="29">
        <f t="shared" si="1"/>
        <v>5.2065940793213514E-2</v>
      </c>
      <c r="AU13" s="29">
        <f t="shared" si="1"/>
        <v>5.2065940793213514E-2</v>
      </c>
      <c r="AV13" s="29">
        <f t="shared" si="2"/>
        <v>0</v>
      </c>
      <c r="AW13" s="29" t="e">
        <f>(AS13-AS12)*(INDEX(非r将兵属性验证!$V$7:$V$106,$AR13,1)+INDEX(非r将兵属性验证!$AP$7:$AP$106,$AR13,1))+AW12</f>
        <v>#VALUE!</v>
      </c>
      <c r="AX13" s="29" t="e">
        <f>(AT13-AT12)*(INDEX(非r将兵属性验证!Y$7:Y$106,$AR13,1)+INDEX(非r将兵属性验证!AS$7:AS$106,$AR13,1))+AX12</f>
        <v>#VALUE!</v>
      </c>
      <c r="AY13" s="29" t="e">
        <f>(AU13-AU12)*(INDEX(非r将兵属性验证!Z$7:Z$106,$AR13,1)+INDEX(非r将兵属性验证!AT$7:AT$106,$AR13,1))+AY12</f>
        <v>#VALUE!</v>
      </c>
      <c r="AZ13" s="29" t="e">
        <f>(AV13-AV12)*INDEX(非r将兵属性验证!$AW$7:$AW$106,$AR13,1)+AZ12</f>
        <v>#VALUE!</v>
      </c>
      <c r="BA13" s="32" t="e">
        <f t="shared" si="7"/>
        <v>#VALUE!</v>
      </c>
      <c r="BB13" s="53"/>
      <c r="BC13" s="29">
        <v>100</v>
      </c>
      <c r="BD13" s="84">
        <f>求节点($K$5:$K$12,$P$5:$P$12,INDEX(节奏总纲!$D$4:$D$113,'功能-大地图城池-附加属性'!$BC13,1))</f>
        <v>7785.5612401066946</v>
      </c>
    </row>
    <row r="14" spans="1:56" x14ac:dyDescent="0.15">
      <c r="K14" s="53"/>
      <c r="L14" s="53"/>
      <c r="M14" s="53"/>
      <c r="S14" s="55">
        <v>10</v>
      </c>
      <c r="T14" s="36" t="e">
        <f>求节点($K$5:$K$12,$L$5:$L$12,[1]节奏总纲!P13)</f>
        <v>#VALUE!</v>
      </c>
      <c r="U14" s="36" t="e">
        <f>求节点($K$5:$K$12,$L$5:$L$12,[1]节奏总纲!Q13)</f>
        <v>#VALUE!</v>
      </c>
      <c r="V14" s="36" t="e">
        <f>求节点($K$5:$K$12,$L$5:$L$12,[1]节奏总纲!R13)</f>
        <v>#VALUE!</v>
      </c>
      <c r="W14" s="36" t="e">
        <f>求节点($K$5:$K$12,$L$5:$L$12,[1]节奏总纲!S13)</f>
        <v>#VALUE!</v>
      </c>
      <c r="X14" s="36" t="e">
        <f>求节点($K$5:$K$12,$L$5:$L$12,[1]节奏总纲!T13)</f>
        <v>#VALUE!</v>
      </c>
      <c r="Y14" s="36" t="e">
        <f>求节点($K$5:$K$12,$M$5:$M$12,[1]节奏总纲!P13)</f>
        <v>#VALUE!</v>
      </c>
      <c r="Z14" s="36" t="e">
        <f>求节点($K$5:$K$12,$M$5:$M$12,[1]节奏总纲!Q13)</f>
        <v>#VALUE!</v>
      </c>
      <c r="AA14" s="36" t="e">
        <f>求节点($K$5:$K$12,$M$5:$M$12,[1]节奏总纲!R13)</f>
        <v>#VALUE!</v>
      </c>
      <c r="AB14" s="36" t="e">
        <f>求节点($K$5:$K$12,$M$5:$M$12,[1]节奏总纲!S13)</f>
        <v>#VALUE!</v>
      </c>
      <c r="AC14" s="36" t="e">
        <f>求节点($K$5:$K$12,$M$5:$M$12,[1]节奏总纲!T13)</f>
        <v>#VALUE!</v>
      </c>
      <c r="AD14" s="36" t="e">
        <f>求节点($K$5:$K$12,$N$5:$N$12,[1]节奏总纲!P13)</f>
        <v>#VALUE!</v>
      </c>
      <c r="AE14" s="36" t="e">
        <f>求节点($K$5:$K$12,$N$5:$N$12,[1]节奏总纲!Q13)</f>
        <v>#VALUE!</v>
      </c>
      <c r="AF14" s="36" t="e">
        <f>求节点($K$5:$K$12,$N$5:$N$12,[1]节奏总纲!R13)</f>
        <v>#VALUE!</v>
      </c>
      <c r="AG14" s="36" t="e">
        <f>求节点($K$5:$K$12,$N$5:$N$12,[1]节奏总纲!S13)</f>
        <v>#VALUE!</v>
      </c>
      <c r="AH14" s="36" t="e">
        <f>求节点($K$5:$K$12,$N$5:$N$12,[1]节奏总纲!T13)</f>
        <v>#VALUE!</v>
      </c>
      <c r="AI14" s="4"/>
      <c r="AJ14" s="4"/>
      <c r="AK14" s="4"/>
      <c r="AL14" s="4"/>
      <c r="AM14" s="4"/>
      <c r="AR14" s="29">
        <v>110</v>
      </c>
      <c r="AS14" s="29">
        <f t="shared" ref="AS14:AS19" si="9">INDEX($T$5:$T$164,$AR14)</f>
        <v>4.4766977130613501</v>
      </c>
      <c r="AT14" s="29">
        <f t="shared" ref="AT14:AU19" si="10">INDEX($AD$5:$AD$164,$AR14)</f>
        <v>5.2065940793213514E-2</v>
      </c>
      <c r="AU14" s="29">
        <f t="shared" si="10"/>
        <v>5.2065940793213514E-2</v>
      </c>
      <c r="AV14" s="29">
        <f t="shared" ref="AV14:AV19" si="11">INDEX($Y$5:$Y$164,$AR14)</f>
        <v>0</v>
      </c>
      <c r="AW14" s="29" t="e">
        <f>(AS14-AS13)*(INDEX(非r将兵属性验证!$V$7:$V$106,$AR14,1)+INDEX(非r将兵属性验证!$AP$7:$AP$106,$AR14,1))+AW13</f>
        <v>#REF!</v>
      </c>
      <c r="AX14" s="29" t="e">
        <f>(AT14-AT13)*(INDEX(非r将兵属性验证!Y$7:Y$106,$AR14,1)+INDEX(非r将兵属性验证!AS$7:AS$106,$AR14,1))+AX13</f>
        <v>#REF!</v>
      </c>
      <c r="AY14" s="29" t="e">
        <f>(AU14-AU13)*(INDEX(非r将兵属性验证!Z$7:Z$106,$AR14,1)+INDEX(非r将兵属性验证!AT$7:AT$106,$AR14,1))+AY13</f>
        <v>#REF!</v>
      </c>
      <c r="AZ14" s="29" t="e">
        <f>(AV14-AV13)*INDEX(非r将兵属性验证!$AW$7:$AW$106,$AR14,1)+AZ13</f>
        <v>#REF!</v>
      </c>
      <c r="BA14" s="32" t="e">
        <f t="shared" ref="BA14:BA19" si="12">SUM(AW14:AZ14)</f>
        <v>#REF!</v>
      </c>
      <c r="BB14" s="53"/>
      <c r="BC14" s="29">
        <v>110</v>
      </c>
      <c r="BD14" s="84">
        <f>求节点($K$5:$K$12,$P$5:$P$12,INDEX(节奏总纲!$D$4:$D$113,'功能-大地图城池-附加属性'!$BC14,1))</f>
        <v>7785.5612401066946</v>
      </c>
    </row>
    <row r="15" spans="1:56" x14ac:dyDescent="0.15">
      <c r="K15" s="53"/>
      <c r="L15" s="53"/>
      <c r="M15" s="53"/>
      <c r="S15" s="55">
        <v>11</v>
      </c>
      <c r="T15" s="36" t="e">
        <f>求节点($K$5:$K$12,$L$5:$L$12,[1]节奏总纲!P14)</f>
        <v>#VALUE!</v>
      </c>
      <c r="U15" s="36" t="e">
        <f>求节点($K$5:$K$12,$L$5:$L$12,[1]节奏总纲!Q14)</f>
        <v>#VALUE!</v>
      </c>
      <c r="V15" s="36" t="e">
        <f>求节点($K$5:$K$12,$L$5:$L$12,[1]节奏总纲!R14)</f>
        <v>#VALUE!</v>
      </c>
      <c r="W15" s="36" t="e">
        <f>求节点($K$5:$K$12,$L$5:$L$12,[1]节奏总纲!S14)</f>
        <v>#VALUE!</v>
      </c>
      <c r="X15" s="36" t="e">
        <f>求节点($K$5:$K$12,$L$5:$L$12,[1]节奏总纲!T14)</f>
        <v>#VALUE!</v>
      </c>
      <c r="Y15" s="36" t="e">
        <f>求节点($K$5:$K$12,$M$5:$M$12,[1]节奏总纲!P14)</f>
        <v>#VALUE!</v>
      </c>
      <c r="Z15" s="36" t="e">
        <f>求节点($K$5:$K$12,$M$5:$M$12,[1]节奏总纲!Q14)</f>
        <v>#VALUE!</v>
      </c>
      <c r="AA15" s="36" t="e">
        <f>求节点($K$5:$K$12,$M$5:$M$12,[1]节奏总纲!R14)</f>
        <v>#VALUE!</v>
      </c>
      <c r="AB15" s="36" t="e">
        <f>求节点($K$5:$K$12,$M$5:$M$12,[1]节奏总纲!S14)</f>
        <v>#VALUE!</v>
      </c>
      <c r="AC15" s="36" t="e">
        <f>求节点($K$5:$K$12,$M$5:$M$12,[1]节奏总纲!T14)</f>
        <v>#VALUE!</v>
      </c>
      <c r="AD15" s="36" t="e">
        <f>求节点($K$5:$K$12,$N$5:$N$12,[1]节奏总纲!P14)</f>
        <v>#VALUE!</v>
      </c>
      <c r="AE15" s="36" t="e">
        <f>求节点($K$5:$K$12,$N$5:$N$12,[1]节奏总纲!Q14)</f>
        <v>#VALUE!</v>
      </c>
      <c r="AF15" s="36" t="e">
        <f>求节点($K$5:$K$12,$N$5:$N$12,[1]节奏总纲!R14)</f>
        <v>#VALUE!</v>
      </c>
      <c r="AG15" s="36" t="e">
        <f>求节点($K$5:$K$12,$N$5:$N$12,[1]节奏总纲!S14)</f>
        <v>#VALUE!</v>
      </c>
      <c r="AH15" s="36" t="e">
        <f>求节点($K$5:$K$12,$N$5:$N$12,[1]节奏总纲!T14)</f>
        <v>#VALUE!</v>
      </c>
      <c r="AI15" s="4"/>
      <c r="AJ15" s="4"/>
      <c r="AK15" s="4"/>
      <c r="AL15" s="4"/>
      <c r="AM15" s="4"/>
      <c r="AR15" s="29">
        <v>120</v>
      </c>
      <c r="AS15" s="29">
        <f t="shared" si="9"/>
        <v>4.4766977130613501</v>
      </c>
      <c r="AT15" s="29">
        <f t="shared" si="10"/>
        <v>5.2065940793213514E-2</v>
      </c>
      <c r="AU15" s="29">
        <f t="shared" si="10"/>
        <v>5.2065940793213514E-2</v>
      </c>
      <c r="AV15" s="29">
        <f t="shared" si="11"/>
        <v>0</v>
      </c>
      <c r="AW15" s="29" t="e">
        <f>(AS15-AS14)*(INDEX(非r将兵属性验证!$V$7:$V$106,$AR15,1)+INDEX(非r将兵属性验证!$AP$7:$AP$106,$AR15,1))+AW14</f>
        <v>#REF!</v>
      </c>
      <c r="AX15" s="29" t="e">
        <f>(AT15-AT14)*(INDEX(非r将兵属性验证!Y$7:Y$106,$AR15,1)+INDEX(非r将兵属性验证!AS$7:AS$106,$AR15,1))+AX14</f>
        <v>#REF!</v>
      </c>
      <c r="AY15" s="29" t="e">
        <f>(AU15-AU14)*(INDEX(非r将兵属性验证!Z$7:Z$106,$AR15,1)+INDEX(非r将兵属性验证!AT$7:AT$106,$AR15,1))+AY14</f>
        <v>#REF!</v>
      </c>
      <c r="AZ15" s="29" t="e">
        <f>(AV15-AV14)*INDEX(非r将兵属性验证!$AW$7:$AW$106,$AR15,1)+AZ14</f>
        <v>#REF!</v>
      </c>
      <c r="BA15" s="32" t="e">
        <f t="shared" si="12"/>
        <v>#REF!</v>
      </c>
      <c r="BB15" s="53"/>
      <c r="BC15" s="29">
        <v>120</v>
      </c>
      <c r="BD15" s="84" t="e">
        <f>求节点($K$5:$K$12,$P$5:$P$12,INDEX(节奏总纲!$D$4:$D$113,'功能-大地图城池-附加属性'!$BC15,1))</f>
        <v>#VALUE!</v>
      </c>
    </row>
    <row r="16" spans="1:56" x14ac:dyDescent="0.15">
      <c r="A16" s="56"/>
      <c r="B16" s="50" t="s">
        <v>380</v>
      </c>
      <c r="C16" s="15" t="e">
        <f>求节点(节奏总纲!$D$4:$D$113,节奏总纲!$C$4:$C$113,INDEX($B$5:$B$12,C$17,1))</f>
        <v>#VALUE!</v>
      </c>
      <c r="D16" s="15">
        <f>求节点(节奏总纲!$D$4:$D$113,节奏总纲!$C$4:$C$113,INDEX($B$5:$B$12,D$17,1))</f>
        <v>13.213386604241782</v>
      </c>
      <c r="E16" s="15">
        <f>求节点(节奏总纲!$D$4:$D$113,节奏总纲!$C$4:$C$113,INDEX($B$5:$B$12,E$17,1))</f>
        <v>20</v>
      </c>
      <c r="F16" s="15">
        <f>求节点(节奏总纲!$D$4:$D$113,节奏总纲!$C$4:$C$113,INDEX($B$5:$B$12,F$17,1))</f>
        <v>27.701095862686529</v>
      </c>
      <c r="G16" s="15">
        <f>求节点(节奏总纲!$D$4:$D$113,节奏总纲!$C$4:$C$113,INDEX($B$5:$B$12,G$17,1))</f>
        <v>35.414139837379025</v>
      </c>
      <c r="H16" s="15">
        <f>求节点(节奏总纲!$D$4:$D$113,节奏总纲!$C$4:$C$113,INDEX($B$5:$B$12,H$17,1))</f>
        <v>43.301799809099002</v>
      </c>
      <c r="I16" s="15">
        <f>求节点(节奏总纲!$D$4:$D$113,节奏总纲!$C$4:$C$113,INDEX($B$5:$B$12,I$17,1))</f>
        <v>51.082568038258209</v>
      </c>
      <c r="K16" s="53" t="s">
        <v>288</v>
      </c>
      <c r="L16" s="53"/>
      <c r="M16" s="53"/>
      <c r="S16" s="55">
        <v>12</v>
      </c>
      <c r="T16" s="36" t="e">
        <f>求节点($K$5:$K$12,$L$5:$L$12,[1]节奏总纲!P15)</f>
        <v>#VALUE!</v>
      </c>
      <c r="U16" s="36" t="e">
        <f>求节点($K$5:$K$12,$L$5:$L$12,[1]节奏总纲!Q15)</f>
        <v>#VALUE!</v>
      </c>
      <c r="V16" s="36" t="e">
        <f>求节点($K$5:$K$12,$L$5:$L$12,[1]节奏总纲!R15)</f>
        <v>#VALUE!</v>
      </c>
      <c r="W16" s="36" t="e">
        <f>求节点($K$5:$K$12,$L$5:$L$12,[1]节奏总纲!S15)</f>
        <v>#VALUE!</v>
      </c>
      <c r="X16" s="36" t="e">
        <f>求节点($K$5:$K$12,$L$5:$L$12,[1]节奏总纲!T15)</f>
        <v>#VALUE!</v>
      </c>
      <c r="Y16" s="36" t="e">
        <f>求节点($K$5:$K$12,$M$5:$M$12,[1]节奏总纲!P15)</f>
        <v>#VALUE!</v>
      </c>
      <c r="Z16" s="36" t="e">
        <f>求节点($K$5:$K$12,$M$5:$M$12,[1]节奏总纲!Q15)</f>
        <v>#VALUE!</v>
      </c>
      <c r="AA16" s="36" t="e">
        <f>求节点($K$5:$K$12,$M$5:$M$12,[1]节奏总纲!R15)</f>
        <v>#VALUE!</v>
      </c>
      <c r="AB16" s="36" t="e">
        <f>求节点($K$5:$K$12,$M$5:$M$12,[1]节奏总纲!S15)</f>
        <v>#VALUE!</v>
      </c>
      <c r="AC16" s="36" t="e">
        <f>求节点($K$5:$K$12,$M$5:$M$12,[1]节奏总纲!T15)</f>
        <v>#VALUE!</v>
      </c>
      <c r="AD16" s="36" t="e">
        <f>求节点($K$5:$K$12,$N$5:$N$12,[1]节奏总纲!P15)</f>
        <v>#VALUE!</v>
      </c>
      <c r="AE16" s="36" t="e">
        <f>求节点($K$5:$K$12,$N$5:$N$12,[1]节奏总纲!Q15)</f>
        <v>#VALUE!</v>
      </c>
      <c r="AF16" s="36" t="e">
        <f>求节点($K$5:$K$12,$N$5:$N$12,[1]节奏总纲!R15)</f>
        <v>#VALUE!</v>
      </c>
      <c r="AG16" s="36" t="e">
        <f>求节点($K$5:$K$12,$N$5:$N$12,[1]节奏总纲!S15)</f>
        <v>#VALUE!</v>
      </c>
      <c r="AH16" s="36" t="e">
        <f>求节点($K$5:$K$12,$N$5:$N$12,[1]节奏总纲!T15)</f>
        <v>#VALUE!</v>
      </c>
      <c r="AI16" s="4"/>
      <c r="AJ16" s="4"/>
      <c r="AK16" s="4"/>
      <c r="AL16" s="4"/>
      <c r="AM16" s="4"/>
      <c r="AR16" s="29">
        <v>130</v>
      </c>
      <c r="AS16" s="29">
        <f t="shared" si="9"/>
        <v>4.4766977130613501</v>
      </c>
      <c r="AT16" s="29">
        <f t="shared" si="10"/>
        <v>5.2065940793213514E-2</v>
      </c>
      <c r="AU16" s="29">
        <f t="shared" si="10"/>
        <v>5.2065940793213514E-2</v>
      </c>
      <c r="AV16" s="29">
        <f t="shared" si="11"/>
        <v>0</v>
      </c>
      <c r="AW16" s="29" t="e">
        <f>(AS16-AS15)*(INDEX(非r将兵属性验证!$V$7:$V$106,$AR16,1)+INDEX(非r将兵属性验证!$AP$7:$AP$106,$AR16,1))+AW15</f>
        <v>#REF!</v>
      </c>
      <c r="AX16" s="29" t="e">
        <f>(AT16-AT15)*(INDEX(非r将兵属性验证!Y$7:Y$106,$AR16,1)+INDEX(非r将兵属性验证!AS$7:AS$106,$AR16,1))+AX15</f>
        <v>#REF!</v>
      </c>
      <c r="AY16" s="29" t="e">
        <f>(AU16-AU15)*(INDEX(非r将兵属性验证!Z$7:Z$106,$AR16,1)+INDEX(非r将兵属性验证!AT$7:AT$106,$AR16,1))+AY15</f>
        <v>#REF!</v>
      </c>
      <c r="AZ16" s="29" t="e">
        <f>(AV16-AV15)*INDEX(非r将兵属性验证!$AW$7:$AW$106,$AR16,1)+AZ15</f>
        <v>#REF!</v>
      </c>
      <c r="BA16" s="32" t="e">
        <f t="shared" si="12"/>
        <v>#REF!</v>
      </c>
      <c r="BB16" s="53"/>
      <c r="BC16" s="29">
        <v>130</v>
      </c>
      <c r="BD16" s="84" t="e">
        <f>求节点($K$5:$K$12,$P$5:$P$12,INDEX(节奏总纲!$D$4:$D$113,'功能-大地图城池-附加属性'!$BC16,1))</f>
        <v>#VALUE!</v>
      </c>
    </row>
    <row r="17" spans="1:56" x14ac:dyDescent="0.15">
      <c r="B17" s="53" t="s">
        <v>280</v>
      </c>
      <c r="C17" s="53">
        <v>1</v>
      </c>
      <c r="D17" s="53">
        <v>2</v>
      </c>
      <c r="E17" s="53">
        <v>3</v>
      </c>
      <c r="F17" s="53">
        <v>4</v>
      </c>
      <c r="G17" s="53">
        <v>5</v>
      </c>
      <c r="H17" s="53">
        <v>6</v>
      </c>
      <c r="I17" s="53">
        <v>7</v>
      </c>
      <c r="K17" s="53">
        <v>1</v>
      </c>
      <c r="L17" s="53">
        <v>2</v>
      </c>
      <c r="M17" s="53">
        <v>3</v>
      </c>
      <c r="N17" s="53">
        <v>4</v>
      </c>
      <c r="O17" s="53">
        <v>5</v>
      </c>
      <c r="P17" s="53">
        <v>6</v>
      </c>
      <c r="Q17" s="53">
        <v>7</v>
      </c>
      <c r="S17" s="55">
        <v>13</v>
      </c>
      <c r="T17" s="36" t="e">
        <f>求节点($K$5:$K$12,$L$5:$L$12,[1]节奏总纲!P16)</f>
        <v>#VALUE!</v>
      </c>
      <c r="U17" s="36" t="e">
        <f>求节点($K$5:$K$12,$L$5:$L$12,[1]节奏总纲!Q16)</f>
        <v>#VALUE!</v>
      </c>
      <c r="V17" s="36" t="e">
        <f>求节点($K$5:$K$12,$L$5:$L$12,[1]节奏总纲!R16)</f>
        <v>#VALUE!</v>
      </c>
      <c r="W17" s="36" t="e">
        <f>求节点($K$5:$K$12,$L$5:$L$12,[1]节奏总纲!S16)</f>
        <v>#VALUE!</v>
      </c>
      <c r="X17" s="36" t="e">
        <f>求节点($K$5:$K$12,$L$5:$L$12,[1]节奏总纲!T16)</f>
        <v>#VALUE!</v>
      </c>
      <c r="Y17" s="36" t="e">
        <f>求节点($K$5:$K$12,$M$5:$M$12,[1]节奏总纲!P16)</f>
        <v>#VALUE!</v>
      </c>
      <c r="Z17" s="36" t="e">
        <f>求节点($K$5:$K$12,$M$5:$M$12,[1]节奏总纲!Q16)</f>
        <v>#VALUE!</v>
      </c>
      <c r="AA17" s="36" t="e">
        <f>求节点($K$5:$K$12,$M$5:$M$12,[1]节奏总纲!R16)</f>
        <v>#VALUE!</v>
      </c>
      <c r="AB17" s="36" t="e">
        <f>求节点($K$5:$K$12,$M$5:$M$12,[1]节奏总纲!S16)</f>
        <v>#VALUE!</v>
      </c>
      <c r="AC17" s="36" t="e">
        <f>求节点($K$5:$K$12,$M$5:$M$12,[1]节奏总纲!T16)</f>
        <v>#VALUE!</v>
      </c>
      <c r="AD17" s="36" t="e">
        <f>求节点($K$5:$K$12,$N$5:$N$12,[1]节奏总纲!P16)</f>
        <v>#VALUE!</v>
      </c>
      <c r="AE17" s="36" t="e">
        <f>求节点($K$5:$K$12,$N$5:$N$12,[1]节奏总纲!Q16)</f>
        <v>#VALUE!</v>
      </c>
      <c r="AF17" s="36" t="e">
        <f>求节点($K$5:$K$12,$N$5:$N$12,[1]节奏总纲!R16)</f>
        <v>#VALUE!</v>
      </c>
      <c r="AG17" s="36" t="e">
        <f>求节点($K$5:$K$12,$N$5:$N$12,[1]节奏总纲!S16)</f>
        <v>#VALUE!</v>
      </c>
      <c r="AH17" s="36" t="e">
        <f>求节点($K$5:$K$12,$N$5:$N$12,[1]节奏总纲!T16)</f>
        <v>#VALUE!</v>
      </c>
      <c r="AI17" s="4"/>
      <c r="AJ17" s="4"/>
      <c r="AK17" s="4"/>
      <c r="AL17" s="4"/>
      <c r="AM17" s="4"/>
      <c r="AR17" s="29">
        <v>140</v>
      </c>
      <c r="AS17" s="29">
        <f t="shared" si="9"/>
        <v>4.4766977130613501</v>
      </c>
      <c r="AT17" s="29">
        <f t="shared" si="10"/>
        <v>5.2065940793213514E-2</v>
      </c>
      <c r="AU17" s="29">
        <f t="shared" si="10"/>
        <v>5.2065940793213514E-2</v>
      </c>
      <c r="AV17" s="29">
        <f t="shared" si="11"/>
        <v>0</v>
      </c>
      <c r="AW17" s="29" t="e">
        <f>(AS17-AS16)*(INDEX(非r将兵属性验证!$V$7:$V$106,$AR17,1)+INDEX(非r将兵属性验证!$AP$7:$AP$106,$AR17,1))+AW16</f>
        <v>#REF!</v>
      </c>
      <c r="AX17" s="29" t="e">
        <f>(AT17-AT16)*(INDEX(非r将兵属性验证!Y$7:Y$106,$AR17,1)+INDEX(非r将兵属性验证!AS$7:AS$106,$AR17,1))+AX16</f>
        <v>#REF!</v>
      </c>
      <c r="AY17" s="29" t="e">
        <f>(AU17-AU16)*(INDEX(非r将兵属性验证!Z$7:Z$106,$AR17,1)+INDEX(非r将兵属性验证!AT$7:AT$106,$AR17,1))+AY16</f>
        <v>#REF!</v>
      </c>
      <c r="AZ17" s="29" t="e">
        <f>(AV17-AV16)*INDEX(非r将兵属性验证!$AW$7:$AW$106,$AR17,1)+AZ16</f>
        <v>#REF!</v>
      </c>
      <c r="BA17" s="32" t="e">
        <f t="shared" si="12"/>
        <v>#REF!</v>
      </c>
      <c r="BB17" s="53"/>
      <c r="BC17" s="29">
        <v>140</v>
      </c>
      <c r="BD17" s="84" t="e">
        <f>求节点($K$5:$K$12,$P$5:$P$12,INDEX(节奏总纲!$D$4:$D$113,'功能-大地图城池-附加属性'!$BC17,1))</f>
        <v>#VALUE!</v>
      </c>
    </row>
    <row r="18" spans="1:56" x14ac:dyDescent="0.15">
      <c r="A18" s="109" t="s">
        <v>290</v>
      </c>
      <c r="B18" s="53" t="s">
        <v>278</v>
      </c>
      <c r="C18" s="53">
        <v>30</v>
      </c>
      <c r="D18" s="53">
        <v>60</v>
      </c>
      <c r="E18" s="53">
        <v>80</v>
      </c>
      <c r="F18" s="53">
        <v>110</v>
      </c>
      <c r="G18" s="53">
        <v>135</v>
      </c>
      <c r="H18" s="53">
        <v>160</v>
      </c>
      <c r="I18" s="53">
        <v>180</v>
      </c>
      <c r="K18" s="4" t="e">
        <f>K21/INDEX(中r将兵属性验证!$AW$7:$AW$106,C16,1)</f>
        <v>#VALUE!</v>
      </c>
      <c r="L18" s="4" t="e">
        <f>L21/INDEX(中r将兵属性验证!$AW$7:$AW$106,D16,1)+K18</f>
        <v>#VALUE!</v>
      </c>
      <c r="M18" s="4" t="e">
        <f>M21/INDEX(中r将兵属性验证!$AW$7:$AW$106,E16,1)+L18</f>
        <v>#VALUE!</v>
      </c>
      <c r="N18" s="4" t="e">
        <f>N21/INDEX(中r将兵属性验证!$AW$7:$AW$106,F16,1)+M18</f>
        <v>#VALUE!</v>
      </c>
      <c r="O18" s="4" t="e">
        <f>O21/INDEX(中r将兵属性验证!$AW$7:$AW$106,G16,1)+N18</f>
        <v>#VALUE!</v>
      </c>
      <c r="P18" s="4" t="e">
        <f>P21/INDEX(中r将兵属性验证!$AW$7:$AW$106,H16,1)+O18</f>
        <v>#VALUE!</v>
      </c>
      <c r="Q18" s="4" t="e">
        <f>Q21/INDEX(中r将兵属性验证!$AW$7:$AW$106,I16,1)+P18</f>
        <v>#VALUE!</v>
      </c>
      <c r="S18" s="55">
        <v>14</v>
      </c>
      <c r="T18" s="36">
        <f>求节点($K$5:$K$12,$L$5:$L$12,[1]节奏总纲!P17)</f>
        <v>0</v>
      </c>
      <c r="U18" s="36" t="e">
        <f>求节点($K$5:$K$12,$L$5:$L$12,[1]节奏总纲!Q17)</f>
        <v>#VALUE!</v>
      </c>
      <c r="V18" s="36" t="e">
        <f>求节点($K$5:$K$12,$L$5:$L$12,[1]节奏总纲!R17)</f>
        <v>#VALUE!</v>
      </c>
      <c r="W18" s="36" t="e">
        <f>求节点($K$5:$K$12,$L$5:$L$12,[1]节奏总纲!S17)</f>
        <v>#VALUE!</v>
      </c>
      <c r="X18" s="36" t="e">
        <f>求节点($K$5:$K$12,$L$5:$L$12,[1]节奏总纲!T17)</f>
        <v>#VALUE!</v>
      </c>
      <c r="Y18" s="36">
        <f>求节点($K$5:$K$12,$M$5:$M$12,[1]节奏总纲!P17)</f>
        <v>0</v>
      </c>
      <c r="Z18" s="36" t="e">
        <f>求节点($K$5:$K$12,$M$5:$M$12,[1]节奏总纲!Q17)</f>
        <v>#VALUE!</v>
      </c>
      <c r="AA18" s="36" t="e">
        <f>求节点($K$5:$K$12,$M$5:$M$12,[1]节奏总纲!R17)</f>
        <v>#VALUE!</v>
      </c>
      <c r="AB18" s="36" t="e">
        <f>求节点($K$5:$K$12,$M$5:$M$12,[1]节奏总纲!S17)</f>
        <v>#VALUE!</v>
      </c>
      <c r="AC18" s="36" t="e">
        <f>求节点($K$5:$K$12,$M$5:$M$12,[1]节奏总纲!T17)</f>
        <v>#VALUE!</v>
      </c>
      <c r="AD18" s="36">
        <f>求节点($K$5:$K$12,$N$5:$N$12,[1]节奏总纲!P17)</f>
        <v>0</v>
      </c>
      <c r="AE18" s="36" t="e">
        <f>求节点($K$5:$K$12,$N$5:$N$12,[1]节奏总纲!Q17)</f>
        <v>#VALUE!</v>
      </c>
      <c r="AF18" s="36" t="e">
        <f>求节点($K$5:$K$12,$N$5:$N$12,[1]节奏总纲!R17)</f>
        <v>#VALUE!</v>
      </c>
      <c r="AG18" s="36" t="e">
        <f>求节点($K$5:$K$12,$N$5:$N$12,[1]节奏总纲!S17)</f>
        <v>#VALUE!</v>
      </c>
      <c r="AH18" s="36" t="e">
        <f>求节点($K$5:$K$12,$N$5:$N$12,[1]节奏总纲!T17)</f>
        <v>#VALUE!</v>
      </c>
      <c r="AI18" s="4"/>
      <c r="AJ18" s="4"/>
      <c r="AK18" s="4"/>
      <c r="AL18" s="4"/>
      <c r="AM18" s="4"/>
      <c r="AR18" s="29">
        <v>150</v>
      </c>
      <c r="AS18" s="29">
        <f t="shared" si="9"/>
        <v>4.4766977130613501</v>
      </c>
      <c r="AT18" s="29">
        <f t="shared" si="10"/>
        <v>5.2065940793213514E-2</v>
      </c>
      <c r="AU18" s="29">
        <f t="shared" si="10"/>
        <v>5.2065940793213514E-2</v>
      </c>
      <c r="AV18" s="29">
        <f t="shared" si="11"/>
        <v>0</v>
      </c>
      <c r="AW18" s="29" t="e">
        <f>(AS18-AS17)*(INDEX(非r将兵属性验证!$V$7:$V$106,$AR18,1)+INDEX(非r将兵属性验证!$AP$7:$AP$106,$AR18,1))+AW17</f>
        <v>#REF!</v>
      </c>
      <c r="AX18" s="29" t="e">
        <f>(AT18-AT17)*(INDEX(非r将兵属性验证!Y$7:Y$106,$AR18,1)+INDEX(非r将兵属性验证!AS$7:AS$106,$AR18,1))+AX17</f>
        <v>#REF!</v>
      </c>
      <c r="AY18" s="29" t="e">
        <f>(AU18-AU17)*(INDEX(非r将兵属性验证!Z$7:Z$106,$AR18,1)+INDEX(非r将兵属性验证!AT$7:AT$106,$AR18,1))+AY17</f>
        <v>#REF!</v>
      </c>
      <c r="AZ18" s="29" t="e">
        <f>(AV18-AV17)*INDEX(非r将兵属性验证!$AW$7:$AW$106,$AR18,1)+AZ17</f>
        <v>#REF!</v>
      </c>
      <c r="BA18" s="32" t="e">
        <f t="shared" si="12"/>
        <v>#REF!</v>
      </c>
      <c r="BB18" s="53"/>
      <c r="BC18" s="29">
        <v>150</v>
      </c>
      <c r="BD18" s="84" t="e">
        <f>求节点($K$5:$K$12,$P$5:$P$12,INDEX(节奏总纲!$D$4:$D$113,'功能-大地图城池-附加属性'!$BC18,1))</f>
        <v>#VALUE!</v>
      </c>
    </row>
    <row r="19" spans="1:56" x14ac:dyDescent="0.15">
      <c r="A19" s="109"/>
      <c r="B19" s="53" t="s">
        <v>279</v>
      </c>
      <c r="C19" s="53">
        <v>1</v>
      </c>
      <c r="D19" s="53">
        <v>1.8</v>
      </c>
      <c r="E19" s="53">
        <v>2.5</v>
      </c>
      <c r="F19" s="53">
        <v>3.2</v>
      </c>
      <c r="G19" s="53">
        <v>3.65</v>
      </c>
      <c r="H19" s="53">
        <v>4.2</v>
      </c>
      <c r="I19" s="53">
        <v>4.7</v>
      </c>
      <c r="K19" s="4" t="e">
        <f>K21/INDEX(中r将兵属性验证!$V$7:$V$106+中r将兵属性验证!$AP$7:$AP$106,C16,1)</f>
        <v>#VALUE!</v>
      </c>
      <c r="L19" s="4" t="e">
        <f>L21/INDEX(中r将兵属性验证!$V$7:$V$106+中r将兵属性验证!$AP$7:$AP$106,D16,1)+K19</f>
        <v>#VALUE!</v>
      </c>
      <c r="M19" s="4" t="e">
        <f>M21/INDEX(中r将兵属性验证!$V$7:$V$106+中r将兵属性验证!$AP$7:$AP$106,E16,1)+L19</f>
        <v>#VALUE!</v>
      </c>
      <c r="N19" s="4" t="e">
        <f>N21/INDEX(中r将兵属性验证!$V$7:$V$106+中r将兵属性验证!$AP$7:$AP$106,F16,1)+M19</f>
        <v>#VALUE!</v>
      </c>
      <c r="O19" s="4" t="e">
        <f>O21/INDEX(中r将兵属性验证!$V$7:$V$106+中r将兵属性验证!$AP$7:$AP$106,G16,1)+N19</f>
        <v>#VALUE!</v>
      </c>
      <c r="P19" s="4" t="e">
        <f>P21/INDEX(中r将兵属性验证!$V$7:$V$106+中r将兵属性验证!$AP$7:$AP$106,H16,1)+O19</f>
        <v>#VALUE!</v>
      </c>
      <c r="Q19" s="4" t="e">
        <f>Q21/INDEX(中r将兵属性验证!$V$7:$V$106+中r将兵属性验证!$AP$7:$AP$106,I16,1)+P19</f>
        <v>#VALUE!</v>
      </c>
      <c r="S19" s="55">
        <v>15</v>
      </c>
      <c r="T19" s="36">
        <f>求节点($K$5:$K$12,$L$5:$L$12,[1]节奏总纲!P18)</f>
        <v>0</v>
      </c>
      <c r="U19" s="36">
        <f>求节点($K$5:$K$12,$L$5:$L$12,[1]节奏总纲!Q18)</f>
        <v>0</v>
      </c>
      <c r="V19" s="36" t="e">
        <f>求节点($K$5:$K$12,$L$5:$L$12,[1]节奏总纲!R18)</f>
        <v>#VALUE!</v>
      </c>
      <c r="W19" s="36" t="e">
        <f>求节点($K$5:$K$12,$L$5:$L$12,[1]节奏总纲!S18)</f>
        <v>#VALUE!</v>
      </c>
      <c r="X19" s="36" t="e">
        <f>求节点($K$5:$K$12,$L$5:$L$12,[1]节奏总纲!T18)</f>
        <v>#VALUE!</v>
      </c>
      <c r="Y19" s="36">
        <f>求节点($K$5:$K$12,$M$5:$M$12,[1]节奏总纲!P18)</f>
        <v>0</v>
      </c>
      <c r="Z19" s="36">
        <f>求节点($K$5:$K$12,$M$5:$M$12,[1]节奏总纲!Q18)</f>
        <v>0</v>
      </c>
      <c r="AA19" s="36" t="e">
        <f>求节点($K$5:$K$12,$M$5:$M$12,[1]节奏总纲!R18)</f>
        <v>#VALUE!</v>
      </c>
      <c r="AB19" s="36" t="e">
        <f>求节点($K$5:$K$12,$M$5:$M$12,[1]节奏总纲!S18)</f>
        <v>#VALUE!</v>
      </c>
      <c r="AC19" s="36" t="e">
        <f>求节点($K$5:$K$12,$M$5:$M$12,[1]节奏总纲!T18)</f>
        <v>#VALUE!</v>
      </c>
      <c r="AD19" s="36">
        <f>求节点($K$5:$K$12,$N$5:$N$12,[1]节奏总纲!P18)</f>
        <v>0</v>
      </c>
      <c r="AE19" s="36">
        <f>求节点($K$5:$K$12,$N$5:$N$12,[1]节奏总纲!Q18)</f>
        <v>0</v>
      </c>
      <c r="AF19" s="36" t="e">
        <f>求节点($K$5:$K$12,$N$5:$N$12,[1]节奏总纲!R18)</f>
        <v>#VALUE!</v>
      </c>
      <c r="AG19" s="36" t="e">
        <f>求节点($K$5:$K$12,$N$5:$N$12,[1]节奏总纲!S18)</f>
        <v>#VALUE!</v>
      </c>
      <c r="AH19" s="36" t="e">
        <f>求节点($K$5:$K$12,$N$5:$N$12,[1]节奏总纲!T18)</f>
        <v>#VALUE!</v>
      </c>
      <c r="AI19" s="4"/>
      <c r="AJ19" s="4"/>
      <c r="AK19" s="4"/>
      <c r="AL19" s="4"/>
      <c r="AM19" s="4"/>
      <c r="AR19" s="29">
        <v>160</v>
      </c>
      <c r="AS19" s="29">
        <f t="shared" si="9"/>
        <v>4.4766977130613501</v>
      </c>
      <c r="AT19" s="29">
        <f t="shared" si="10"/>
        <v>5.2065940793213514E-2</v>
      </c>
      <c r="AU19" s="29">
        <f t="shared" si="10"/>
        <v>5.2065940793213514E-2</v>
      </c>
      <c r="AV19" s="29">
        <f t="shared" si="11"/>
        <v>0</v>
      </c>
      <c r="AW19" s="29" t="e">
        <f>(AS19-AS18)*(INDEX(非r将兵属性验证!$V$7:$V$106,$AR19,1)+INDEX(非r将兵属性验证!$AP$7:$AP$106,$AR19,1))+AW18</f>
        <v>#REF!</v>
      </c>
      <c r="AX19" s="29" t="e">
        <f>(AT19-AT18)*(INDEX(非r将兵属性验证!Y$7:Y$106,$AR19,1)+INDEX(非r将兵属性验证!AS$7:AS$106,$AR19,1))+AX18</f>
        <v>#REF!</v>
      </c>
      <c r="AY19" s="29" t="e">
        <f>(AU19-AU18)*(INDEX(非r将兵属性验证!Z$7:Z$106,$AR19,1)+INDEX(非r将兵属性验证!AT$7:AT$106,$AR19,1))+AY18</f>
        <v>#REF!</v>
      </c>
      <c r="AZ19" s="29" t="e">
        <f>(AV19-AV18)*INDEX(非r将兵属性验证!$AW$7:$AW$106,$AR19,1)+AZ18</f>
        <v>#REF!</v>
      </c>
      <c r="BA19" s="32" t="e">
        <f t="shared" si="12"/>
        <v>#REF!</v>
      </c>
      <c r="BB19" s="53"/>
      <c r="BC19" s="29">
        <v>160</v>
      </c>
      <c r="BD19" s="84" t="e">
        <f>求节点($K$5:$K$12,$P$5:$P$12,INDEX(节奏总纲!$D$4:$D$113,'功能-大地图城池-附加属性'!$BC19,1))</f>
        <v>#VALUE!</v>
      </c>
    </row>
    <row r="20" spans="1:56" x14ac:dyDescent="0.15">
      <c r="A20" s="109"/>
      <c r="B20" s="53" t="s">
        <v>330</v>
      </c>
      <c r="C20" s="80">
        <v>7.0000000000000001E-3</v>
      </c>
      <c r="D20" s="80">
        <v>1.0999999999999999E-2</v>
      </c>
      <c r="E20" s="80">
        <v>1.4E-2</v>
      </c>
      <c r="F20" s="80">
        <v>1.7999999999999999E-2</v>
      </c>
      <c r="G20" s="80">
        <v>0.02</v>
      </c>
      <c r="H20" s="80">
        <v>2.2499999999999999E-2</v>
      </c>
      <c r="I20" s="80">
        <v>2.5000000000000001E-2</v>
      </c>
      <c r="J20" s="81"/>
      <c r="K20" s="82" t="e">
        <f>K21/INDEX(中r将兵属性验证!$Y$7:$Y$106,C16,1)/2/2</f>
        <v>#VALUE!</v>
      </c>
      <c r="L20" s="82" t="e">
        <f>L21/INDEX(中r将兵属性验证!$Y$7:$Y$106,D16,1)/2/2+K20</f>
        <v>#VALUE!</v>
      </c>
      <c r="M20" s="82" t="e">
        <f>M21/INDEX(中r将兵属性验证!$Y$7:$Y$106,E16,1)/2/2+L20</f>
        <v>#VALUE!</v>
      </c>
      <c r="N20" s="82" t="e">
        <f>N21/INDEX(中r将兵属性验证!$Y$7:$Y$106,F16,1)/2/2+M20</f>
        <v>#VALUE!</v>
      </c>
      <c r="O20" s="82" t="e">
        <f>O21/INDEX(中r将兵属性验证!$Y$7:$Y$106,G16,1)/2/2+N20</f>
        <v>#VALUE!</v>
      </c>
      <c r="P20" s="82" t="e">
        <f>P21/INDEX(中r将兵属性验证!$Y$7:$Y$106,H16,1)/2/2+O20</f>
        <v>#VALUE!</v>
      </c>
      <c r="Q20" s="82" t="e">
        <f>Q21/INDEX(中r将兵属性验证!$Y$7:$Y$106,I16,1)/2/2+P20</f>
        <v>#VALUE!</v>
      </c>
      <c r="S20" s="55">
        <v>16</v>
      </c>
      <c r="T20" s="36">
        <f>求节点($K$5:$K$12,$L$5:$L$12,[1]节奏总纲!P19)</f>
        <v>0</v>
      </c>
      <c r="U20" s="36">
        <f>求节点($K$5:$K$12,$L$5:$L$12,[1]节奏总纲!Q19)</f>
        <v>0</v>
      </c>
      <c r="V20" s="36" t="e">
        <f>求节点($K$5:$K$12,$L$5:$L$12,[1]节奏总纲!R19)</f>
        <v>#VALUE!</v>
      </c>
      <c r="W20" s="36" t="e">
        <f>求节点($K$5:$K$12,$L$5:$L$12,[1]节奏总纲!S19)</f>
        <v>#VALUE!</v>
      </c>
      <c r="X20" s="36" t="e">
        <f>求节点($K$5:$K$12,$L$5:$L$12,[1]节奏总纲!T19)</f>
        <v>#VALUE!</v>
      </c>
      <c r="Y20" s="36">
        <f>求节点($K$5:$K$12,$M$5:$M$12,[1]节奏总纲!P19)</f>
        <v>0</v>
      </c>
      <c r="Z20" s="36">
        <f>求节点($K$5:$K$12,$M$5:$M$12,[1]节奏总纲!Q19)</f>
        <v>0</v>
      </c>
      <c r="AA20" s="36" t="e">
        <f>求节点($K$5:$K$12,$M$5:$M$12,[1]节奏总纲!R19)</f>
        <v>#VALUE!</v>
      </c>
      <c r="AB20" s="36" t="e">
        <f>求节点($K$5:$K$12,$M$5:$M$12,[1]节奏总纲!S19)</f>
        <v>#VALUE!</v>
      </c>
      <c r="AC20" s="36" t="e">
        <f>求节点($K$5:$K$12,$M$5:$M$12,[1]节奏总纲!T19)</f>
        <v>#VALUE!</v>
      </c>
      <c r="AD20" s="36">
        <f>求节点($K$5:$K$12,$N$5:$N$12,[1]节奏总纲!P19)</f>
        <v>0</v>
      </c>
      <c r="AE20" s="36">
        <f>求节点($K$5:$K$12,$N$5:$N$12,[1]节奏总纲!Q19)</f>
        <v>0</v>
      </c>
      <c r="AF20" s="36" t="e">
        <f>求节点($K$5:$K$12,$N$5:$N$12,[1]节奏总纲!R19)</f>
        <v>#VALUE!</v>
      </c>
      <c r="AG20" s="36" t="e">
        <f>求节点($K$5:$K$12,$N$5:$N$12,[1]节奏总纲!S19)</f>
        <v>#VALUE!</v>
      </c>
      <c r="AH20" s="36" t="e">
        <f>求节点($K$5:$K$12,$N$5:$N$12,[1]节奏总纲!T19)</f>
        <v>#VALUE!</v>
      </c>
      <c r="AI20" s="4"/>
      <c r="AJ20" s="4"/>
      <c r="AK20" s="4"/>
      <c r="AL20" s="4"/>
      <c r="AM20" s="4"/>
    </row>
    <row r="21" spans="1:56" x14ac:dyDescent="0.15">
      <c r="A21" s="58"/>
      <c r="B21" s="53" t="s">
        <v>289</v>
      </c>
      <c r="C21" s="65">
        <v>200</v>
      </c>
      <c r="D21" s="65">
        <v>500</v>
      </c>
      <c r="E21" s="65">
        <v>1000</v>
      </c>
      <c r="F21" s="65">
        <v>2000</v>
      </c>
      <c r="G21" s="65">
        <v>3000</v>
      </c>
      <c r="H21" s="65">
        <v>5000</v>
      </c>
      <c r="I21" s="65">
        <v>8000</v>
      </c>
      <c r="J21" s="50" t="s">
        <v>370</v>
      </c>
      <c r="K21" s="79">
        <f>C21*800</f>
        <v>160000</v>
      </c>
      <c r="L21" s="79">
        <f>(D21-C21)*800</f>
        <v>240000</v>
      </c>
      <c r="M21" s="79">
        <f t="shared" ref="M21:Q21" si="13">(E21-D21)*800</f>
        <v>400000</v>
      </c>
      <c r="N21" s="79">
        <f t="shared" si="13"/>
        <v>800000</v>
      </c>
      <c r="O21" s="79">
        <f t="shared" si="13"/>
        <v>800000</v>
      </c>
      <c r="P21" s="79">
        <f t="shared" si="13"/>
        <v>1600000</v>
      </c>
      <c r="Q21" s="79">
        <f t="shared" si="13"/>
        <v>2400000</v>
      </c>
      <c r="S21" s="55">
        <v>17</v>
      </c>
      <c r="T21" s="36">
        <f>求节点($K$5:$K$12,$L$5:$L$12,[1]节奏总纲!P20)</f>
        <v>0</v>
      </c>
      <c r="U21" s="36">
        <f>求节点($K$5:$K$12,$L$5:$L$12,[1]节奏总纲!Q20)</f>
        <v>0</v>
      </c>
      <c r="V21" s="36">
        <f>求节点($K$5:$K$12,$L$5:$L$12,[1]节奏总纲!R20)</f>
        <v>0</v>
      </c>
      <c r="W21" s="36" t="e">
        <f>求节点($K$5:$K$12,$L$5:$L$12,[1]节奏总纲!S20)</f>
        <v>#VALUE!</v>
      </c>
      <c r="X21" s="36" t="e">
        <f>求节点($K$5:$K$12,$L$5:$L$12,[1]节奏总纲!T20)</f>
        <v>#VALUE!</v>
      </c>
      <c r="Y21" s="36">
        <f>求节点($K$5:$K$12,$M$5:$M$12,[1]节奏总纲!P20)</f>
        <v>0</v>
      </c>
      <c r="Z21" s="36">
        <f>求节点($K$5:$K$12,$M$5:$M$12,[1]节奏总纲!Q20)</f>
        <v>0</v>
      </c>
      <c r="AA21" s="36">
        <f>求节点($K$5:$K$12,$M$5:$M$12,[1]节奏总纲!R20)</f>
        <v>0</v>
      </c>
      <c r="AB21" s="36" t="e">
        <f>求节点($K$5:$K$12,$M$5:$M$12,[1]节奏总纲!S20)</f>
        <v>#VALUE!</v>
      </c>
      <c r="AC21" s="36" t="e">
        <f>求节点($K$5:$K$12,$M$5:$M$12,[1]节奏总纲!T20)</f>
        <v>#VALUE!</v>
      </c>
      <c r="AD21" s="36">
        <f>求节点($K$5:$K$12,$N$5:$N$12,[1]节奏总纲!P20)</f>
        <v>0</v>
      </c>
      <c r="AE21" s="36">
        <f>求节点($K$5:$K$12,$N$5:$N$12,[1]节奏总纲!Q20)</f>
        <v>0</v>
      </c>
      <c r="AF21" s="36">
        <f>求节点($K$5:$K$12,$N$5:$N$12,[1]节奏总纲!R20)</f>
        <v>0</v>
      </c>
      <c r="AG21" s="36" t="e">
        <f>求节点($K$5:$K$12,$N$5:$N$12,[1]节奏总纲!S20)</f>
        <v>#VALUE!</v>
      </c>
      <c r="AH21" s="36" t="e">
        <f>求节点($K$5:$K$12,$N$5:$N$12,[1]节奏总纲!T20)</f>
        <v>#VALUE!</v>
      </c>
      <c r="AI21" s="4"/>
      <c r="AJ21" s="4"/>
      <c r="AK21" s="4"/>
      <c r="AL21" s="4"/>
      <c r="AM21" s="4"/>
      <c r="AR21" s="8"/>
      <c r="AS21" s="8"/>
      <c r="BC21" s="8"/>
    </row>
    <row r="22" spans="1:56" x14ac:dyDescent="0.15">
      <c r="A22" s="58"/>
      <c r="B22" s="53"/>
      <c r="C22" s="57"/>
      <c r="D22" s="57"/>
      <c r="E22" s="57"/>
      <c r="F22" s="57"/>
      <c r="G22" s="57"/>
      <c r="H22" s="57"/>
      <c r="I22" s="57"/>
      <c r="J22" s="59"/>
      <c r="N22" s="50"/>
      <c r="O22" s="50"/>
      <c r="P22" s="50"/>
      <c r="Q22" s="50"/>
      <c r="R22" s="53"/>
      <c r="S22" s="55">
        <v>18</v>
      </c>
      <c r="T22" s="36">
        <f>求节点($K$5:$K$12,$L$5:$L$12,[1]节奏总纲!P21)</f>
        <v>0</v>
      </c>
      <c r="U22" s="36">
        <f>求节点($K$5:$K$12,$L$5:$L$12,[1]节奏总纲!Q21)</f>
        <v>0</v>
      </c>
      <c r="V22" s="36">
        <f>求节点($K$5:$K$12,$L$5:$L$12,[1]节奏总纲!R21)</f>
        <v>0</v>
      </c>
      <c r="W22" s="36" t="e">
        <f>求节点($K$5:$K$12,$L$5:$L$12,[1]节奏总纲!S21)</f>
        <v>#VALUE!</v>
      </c>
      <c r="X22" s="36" t="e">
        <f>求节点($K$5:$K$12,$L$5:$L$12,[1]节奏总纲!T21)</f>
        <v>#VALUE!</v>
      </c>
      <c r="Y22" s="36">
        <f>求节点($K$5:$K$12,$M$5:$M$12,[1]节奏总纲!P21)</f>
        <v>0</v>
      </c>
      <c r="Z22" s="36">
        <f>求节点($K$5:$K$12,$M$5:$M$12,[1]节奏总纲!Q21)</f>
        <v>0</v>
      </c>
      <c r="AA22" s="36">
        <f>求节点($K$5:$K$12,$M$5:$M$12,[1]节奏总纲!R21)</f>
        <v>0</v>
      </c>
      <c r="AB22" s="36" t="e">
        <f>求节点($K$5:$K$12,$M$5:$M$12,[1]节奏总纲!S21)</f>
        <v>#VALUE!</v>
      </c>
      <c r="AC22" s="36" t="e">
        <f>求节点($K$5:$K$12,$M$5:$M$12,[1]节奏总纲!T21)</f>
        <v>#VALUE!</v>
      </c>
      <c r="AD22" s="36">
        <f>求节点($K$5:$K$12,$N$5:$N$12,[1]节奏总纲!P21)</f>
        <v>0</v>
      </c>
      <c r="AE22" s="36">
        <f>求节点($K$5:$K$12,$N$5:$N$12,[1]节奏总纲!Q21)</f>
        <v>0</v>
      </c>
      <c r="AF22" s="36">
        <f>求节点($K$5:$K$12,$N$5:$N$12,[1]节奏总纲!R21)</f>
        <v>0</v>
      </c>
      <c r="AG22" s="36" t="e">
        <f>求节点($K$5:$K$12,$N$5:$N$12,[1]节奏总纲!S21)</f>
        <v>#VALUE!</v>
      </c>
      <c r="AH22" s="36" t="e">
        <f>求节点($K$5:$K$12,$N$5:$N$12,[1]节奏总纲!T21)</f>
        <v>#VALUE!</v>
      </c>
      <c r="AI22" s="4"/>
      <c r="AJ22" s="4"/>
      <c r="AK22" s="4"/>
      <c r="AL22" s="4"/>
      <c r="AM22" s="4"/>
      <c r="AR22" s="8"/>
      <c r="AS22" s="8"/>
      <c r="BC22" s="8"/>
    </row>
    <row r="23" spans="1:56" x14ac:dyDescent="0.15">
      <c r="A23" s="58"/>
      <c r="B23" s="113" t="s">
        <v>101</v>
      </c>
      <c r="C23" s="113"/>
      <c r="D23" s="113"/>
      <c r="E23" s="113"/>
      <c r="F23" s="113"/>
      <c r="G23" s="113"/>
      <c r="H23" s="113"/>
      <c r="I23" s="113"/>
      <c r="S23" s="55">
        <v>19</v>
      </c>
      <c r="T23" s="36">
        <f>求节点($K$5:$K$12,$L$5:$L$12,[1]节奏总纲!P22)</f>
        <v>0</v>
      </c>
      <c r="U23" s="36">
        <f>求节点($K$5:$K$12,$L$5:$L$12,[1]节奏总纲!Q22)</f>
        <v>0</v>
      </c>
      <c r="V23" s="36">
        <f>求节点($K$5:$K$12,$L$5:$L$12,[1]节奏总纲!R22)</f>
        <v>0</v>
      </c>
      <c r="W23" s="36" t="e">
        <f>求节点($K$5:$K$12,$L$5:$L$12,[1]节奏总纲!S22)</f>
        <v>#VALUE!</v>
      </c>
      <c r="X23" s="36" t="e">
        <f>求节点($K$5:$K$12,$L$5:$L$12,[1]节奏总纲!T22)</f>
        <v>#VALUE!</v>
      </c>
      <c r="Y23" s="36">
        <f>求节点($K$5:$K$12,$M$5:$M$12,[1]节奏总纲!P22)</f>
        <v>0</v>
      </c>
      <c r="Z23" s="36">
        <f>求节点($K$5:$K$12,$M$5:$M$12,[1]节奏总纲!Q22)</f>
        <v>0</v>
      </c>
      <c r="AA23" s="36">
        <f>求节点($K$5:$K$12,$M$5:$M$12,[1]节奏总纲!R22)</f>
        <v>0</v>
      </c>
      <c r="AB23" s="36" t="e">
        <f>求节点($K$5:$K$12,$M$5:$M$12,[1]节奏总纲!S22)</f>
        <v>#VALUE!</v>
      </c>
      <c r="AC23" s="36" t="e">
        <f>求节点($K$5:$K$12,$M$5:$M$12,[1]节奏总纲!T22)</f>
        <v>#VALUE!</v>
      </c>
      <c r="AD23" s="36">
        <f>求节点($K$5:$K$12,$N$5:$N$12,[1]节奏总纲!P22)</f>
        <v>0</v>
      </c>
      <c r="AE23" s="36">
        <f>求节点($K$5:$K$12,$N$5:$N$12,[1]节奏总纲!Q22)</f>
        <v>0</v>
      </c>
      <c r="AF23" s="36">
        <f>求节点($K$5:$K$12,$N$5:$N$12,[1]节奏总纲!R22)</f>
        <v>0</v>
      </c>
      <c r="AG23" s="36" t="e">
        <f>求节点($K$5:$K$12,$N$5:$N$12,[1]节奏总纲!S22)</f>
        <v>#VALUE!</v>
      </c>
      <c r="AH23" s="36" t="e">
        <f>求节点($K$5:$K$12,$N$5:$N$12,[1]节奏总纲!T22)</f>
        <v>#VALUE!</v>
      </c>
      <c r="AI23" s="4"/>
      <c r="AJ23" s="4"/>
      <c r="AK23" s="4"/>
      <c r="AL23" s="4"/>
      <c r="AM23" s="4"/>
    </row>
    <row r="24" spans="1:56" x14ac:dyDescent="0.15">
      <c r="A24" s="58"/>
      <c r="B24" s="53" t="s">
        <v>280</v>
      </c>
      <c r="C24" s="53">
        <v>1</v>
      </c>
      <c r="D24" s="53">
        <v>2</v>
      </c>
      <c r="E24" s="53">
        <v>3</v>
      </c>
      <c r="F24" s="53">
        <v>4</v>
      </c>
      <c r="G24" s="53">
        <v>5</v>
      </c>
      <c r="H24" s="53">
        <v>6</v>
      </c>
      <c r="I24" s="53">
        <v>7</v>
      </c>
      <c r="S24" s="55">
        <v>20</v>
      </c>
      <c r="T24" s="36">
        <f>求节点($K$5:$K$12,$L$5:$L$12,[1]节奏总纲!P23)</f>
        <v>0</v>
      </c>
      <c r="U24" s="36">
        <f>求节点($K$5:$K$12,$L$5:$L$12,[1]节奏总纲!Q23)</f>
        <v>0</v>
      </c>
      <c r="V24" s="36">
        <f>求节点($K$5:$K$12,$L$5:$L$12,[1]节奏总纲!R23)</f>
        <v>0</v>
      </c>
      <c r="W24" s="36">
        <f>求节点($K$5:$K$12,$L$5:$L$12,[1]节奏总纲!S23)</f>
        <v>0</v>
      </c>
      <c r="X24" s="36" t="e">
        <f>求节点($K$5:$K$12,$L$5:$L$12,[1]节奏总纲!T23)</f>
        <v>#VALUE!</v>
      </c>
      <c r="Y24" s="36">
        <f>求节点($K$5:$K$12,$M$5:$M$12,[1]节奏总纲!P23)</f>
        <v>0</v>
      </c>
      <c r="Z24" s="36">
        <f>求节点($K$5:$K$12,$M$5:$M$12,[1]节奏总纲!Q23)</f>
        <v>0</v>
      </c>
      <c r="AA24" s="36">
        <f>求节点($K$5:$K$12,$M$5:$M$12,[1]节奏总纲!R23)</f>
        <v>0</v>
      </c>
      <c r="AB24" s="36">
        <f>求节点($K$5:$K$12,$M$5:$M$12,[1]节奏总纲!S23)</f>
        <v>0</v>
      </c>
      <c r="AC24" s="36" t="e">
        <f>求节点($K$5:$K$12,$M$5:$M$12,[1]节奏总纲!T23)</f>
        <v>#VALUE!</v>
      </c>
      <c r="AD24" s="36">
        <f>求节点($K$5:$K$12,$N$5:$N$12,[1]节奏总纲!P23)</f>
        <v>0</v>
      </c>
      <c r="AE24" s="36">
        <f>求节点($K$5:$K$12,$N$5:$N$12,[1]节奏总纲!Q23)</f>
        <v>0</v>
      </c>
      <c r="AF24" s="36">
        <f>求节点($K$5:$K$12,$N$5:$N$12,[1]节奏总纲!R23)</f>
        <v>0</v>
      </c>
      <c r="AG24" s="36">
        <f>求节点($K$5:$K$12,$N$5:$N$12,[1]节奏总纲!S23)</f>
        <v>0</v>
      </c>
      <c r="AH24" s="36" t="e">
        <f>求节点($K$5:$K$12,$N$5:$N$12,[1]节奏总纲!T23)</f>
        <v>#VALUE!</v>
      </c>
      <c r="AI24" s="4"/>
      <c r="AJ24" s="4"/>
      <c r="AK24" s="4"/>
      <c r="AL24" s="4"/>
      <c r="AM24" s="4"/>
    </row>
    <row r="25" spans="1:56" x14ac:dyDescent="0.15">
      <c r="A25" s="58"/>
      <c r="B25" s="61" t="s">
        <v>99</v>
      </c>
      <c r="C25" s="60"/>
      <c r="D25" s="60"/>
      <c r="E25" s="60"/>
      <c r="F25" s="60"/>
      <c r="G25" s="60"/>
      <c r="H25" s="60"/>
      <c r="I25" s="60"/>
      <c r="S25" s="55">
        <v>21</v>
      </c>
      <c r="T25" s="36">
        <f>求节点($K$5:$K$12,$L$5:$L$12,[1]节奏总纲!P24)</f>
        <v>0</v>
      </c>
      <c r="U25" s="36">
        <f>求节点($K$5:$K$12,$L$5:$L$12,[1]节奏总纲!Q24)</f>
        <v>0</v>
      </c>
      <c r="V25" s="36">
        <f>求节点($K$5:$K$12,$L$5:$L$12,[1]节奏总纲!R24)</f>
        <v>0</v>
      </c>
      <c r="W25" s="36">
        <f>求节点($K$5:$K$12,$L$5:$L$12,[1]节奏总纲!S24)</f>
        <v>0</v>
      </c>
      <c r="X25" s="36" t="e">
        <f>求节点($K$5:$K$12,$L$5:$L$12,[1]节奏总纲!T24)</f>
        <v>#VALUE!</v>
      </c>
      <c r="Y25" s="36">
        <f>求节点($K$5:$K$12,$M$5:$M$12,[1]节奏总纲!P24)</f>
        <v>0</v>
      </c>
      <c r="Z25" s="36">
        <f>求节点($K$5:$K$12,$M$5:$M$12,[1]节奏总纲!Q24)</f>
        <v>0</v>
      </c>
      <c r="AA25" s="36">
        <f>求节点($K$5:$K$12,$M$5:$M$12,[1]节奏总纲!R24)</f>
        <v>0</v>
      </c>
      <c r="AB25" s="36">
        <f>求节点($K$5:$K$12,$M$5:$M$12,[1]节奏总纲!S24)</f>
        <v>0</v>
      </c>
      <c r="AC25" s="36" t="e">
        <f>求节点($K$5:$K$12,$M$5:$M$12,[1]节奏总纲!T24)</f>
        <v>#VALUE!</v>
      </c>
      <c r="AD25" s="36">
        <f>求节点($K$5:$K$12,$N$5:$N$12,[1]节奏总纲!P24)</f>
        <v>8.1424493477767225E-4</v>
      </c>
      <c r="AE25" s="36">
        <f>求节点($K$5:$K$12,$N$5:$N$12,[1]节奏总纲!Q24)</f>
        <v>0</v>
      </c>
      <c r="AF25" s="36">
        <f>求节点($K$5:$K$12,$N$5:$N$12,[1]节奏总纲!R24)</f>
        <v>0</v>
      </c>
      <c r="AG25" s="36">
        <f>求节点($K$5:$K$12,$N$5:$N$12,[1]节奏总纲!S24)</f>
        <v>0</v>
      </c>
      <c r="AH25" s="36" t="e">
        <f>求节点($K$5:$K$12,$N$5:$N$12,[1]节奏总纲!T24)</f>
        <v>#VALUE!</v>
      </c>
      <c r="AI25" s="4"/>
      <c r="AJ25" s="4"/>
      <c r="AK25" s="4"/>
      <c r="AL25" s="4"/>
      <c r="AM25" s="4"/>
      <c r="AR25" s="36" t="s">
        <v>202</v>
      </c>
      <c r="AS25" s="111" t="s">
        <v>203</v>
      </c>
      <c r="AT25" s="111"/>
      <c r="AU25" s="111"/>
      <c r="AV25" s="36"/>
      <c r="AW25" s="111" t="s">
        <v>204</v>
      </c>
      <c r="AX25" s="111"/>
      <c r="AY25" s="111"/>
      <c r="AZ25" s="111"/>
      <c r="BA25" s="111"/>
      <c r="BC25" s="36" t="s">
        <v>115</v>
      </c>
    </row>
    <row r="26" spans="1:56" x14ac:dyDescent="0.15">
      <c r="A26" s="58"/>
      <c r="B26" s="61" t="s">
        <v>281</v>
      </c>
      <c r="C26" s="60"/>
      <c r="D26" s="60"/>
      <c r="E26" s="60">
        <v>4</v>
      </c>
      <c r="F26" s="60"/>
      <c r="G26" s="60"/>
      <c r="H26" s="60">
        <v>2</v>
      </c>
      <c r="I26" s="60"/>
      <c r="S26" s="55">
        <v>22</v>
      </c>
      <c r="T26" s="36">
        <f>求节点($K$5:$K$12,$L$5:$L$12,[1]节奏总纲!P25)</f>
        <v>0</v>
      </c>
      <c r="U26" s="36">
        <f>求节点($K$5:$K$12,$L$5:$L$12,[1]节奏总纲!Q25)</f>
        <v>0</v>
      </c>
      <c r="V26" s="36">
        <f>求节点($K$5:$K$12,$L$5:$L$12,[1]节奏总纲!R25)</f>
        <v>0</v>
      </c>
      <c r="W26" s="36">
        <f>求节点($K$5:$K$12,$L$5:$L$12,[1]节奏总纲!S25)</f>
        <v>0</v>
      </c>
      <c r="X26" s="36" t="e">
        <f>求节点($K$5:$K$12,$L$5:$L$12,[1]节奏总纲!T25)</f>
        <v>#VALUE!</v>
      </c>
      <c r="Y26" s="36">
        <f>求节点($K$5:$K$12,$M$5:$M$12,[1]节奏总纲!P25)</f>
        <v>0</v>
      </c>
      <c r="Z26" s="36">
        <f>求节点($K$5:$K$12,$M$5:$M$12,[1]节奏总纲!Q25)</f>
        <v>0</v>
      </c>
      <c r="AA26" s="36">
        <f>求节点($K$5:$K$12,$M$5:$M$12,[1]节奏总纲!R25)</f>
        <v>0</v>
      </c>
      <c r="AB26" s="36">
        <f>求节点($K$5:$K$12,$M$5:$M$12,[1]节奏总纲!S25)</f>
        <v>0</v>
      </c>
      <c r="AC26" s="36" t="e">
        <f>求节点($K$5:$K$12,$M$5:$M$12,[1]节奏总纲!T25)</f>
        <v>#VALUE!</v>
      </c>
      <c r="AD26" s="36">
        <f>求节点($K$5:$K$12,$N$5:$N$12,[1]节奏总纲!P25)</f>
        <v>1.6869310478769754E-3</v>
      </c>
      <c r="AE26" s="36">
        <f>求节点($K$5:$K$12,$N$5:$N$12,[1]节奏总纲!Q25)</f>
        <v>3.5235059169394831E-4</v>
      </c>
      <c r="AF26" s="36">
        <f>求节点($K$5:$K$12,$N$5:$N$12,[1]节奏总纲!R25)</f>
        <v>0</v>
      </c>
      <c r="AG26" s="36">
        <f>求节点($K$5:$K$12,$N$5:$N$12,[1]节奏总纲!S25)</f>
        <v>0</v>
      </c>
      <c r="AH26" s="36" t="e">
        <f>求节点($K$5:$K$12,$N$5:$N$12,[1]节奏总纲!T25)</f>
        <v>#VALUE!</v>
      </c>
      <c r="AI26" s="4"/>
      <c r="AJ26" s="4"/>
      <c r="AK26" s="4"/>
      <c r="AL26" s="4"/>
      <c r="AM26" s="4"/>
      <c r="AR26" s="32" t="s">
        <v>379</v>
      </c>
      <c r="AS26" s="29" t="s">
        <v>197</v>
      </c>
      <c r="AT26" s="29" t="s">
        <v>198</v>
      </c>
      <c r="AU26" s="29" t="s">
        <v>199</v>
      </c>
      <c r="AV26" s="29" t="s">
        <v>196</v>
      </c>
      <c r="AW26" s="29" t="s">
        <v>197</v>
      </c>
      <c r="AX26" s="29" t="s">
        <v>198</v>
      </c>
      <c r="AY26" s="29" t="s">
        <v>199</v>
      </c>
      <c r="AZ26" s="29" t="s">
        <v>200</v>
      </c>
      <c r="BA26" s="32" t="s">
        <v>205</v>
      </c>
      <c r="BC26" s="32" t="s">
        <v>379</v>
      </c>
      <c r="BD26" s="84" t="s">
        <v>292</v>
      </c>
    </row>
    <row r="27" spans="1:56" x14ac:dyDescent="0.15">
      <c r="A27" s="58"/>
      <c r="B27" s="61" t="s">
        <v>286</v>
      </c>
      <c r="C27" s="53"/>
      <c r="D27" s="53">
        <v>8</v>
      </c>
      <c r="E27" s="53"/>
      <c r="F27" s="53">
        <v>7</v>
      </c>
      <c r="G27" s="53"/>
      <c r="H27" s="53"/>
      <c r="I27" s="53"/>
      <c r="S27" s="55">
        <v>23</v>
      </c>
      <c r="T27" s="36">
        <f>求节点($K$5:$K$12,$L$5:$L$12,[1]节奏总纲!P26)</f>
        <v>0</v>
      </c>
      <c r="U27" s="36">
        <f>求节点($K$5:$K$12,$L$5:$L$12,[1]节奏总纲!Q26)</f>
        <v>0</v>
      </c>
      <c r="V27" s="36">
        <f>求节点($K$5:$K$12,$L$5:$L$12,[1]节奏总纲!R26)</f>
        <v>0</v>
      </c>
      <c r="W27" s="36">
        <f>求节点($K$5:$K$12,$L$5:$L$12,[1]节奏总纲!S26)</f>
        <v>0</v>
      </c>
      <c r="X27" s="36" t="e">
        <f>求节点($K$5:$K$12,$L$5:$L$12,[1]节奏总纲!T26)</f>
        <v>#VALUE!</v>
      </c>
      <c r="Y27" s="36">
        <f>求节点($K$5:$K$12,$M$5:$M$12,[1]节奏总纲!P26)</f>
        <v>0</v>
      </c>
      <c r="Z27" s="36">
        <f>求节点($K$5:$K$12,$M$5:$M$12,[1]节奏总纲!Q26)</f>
        <v>0</v>
      </c>
      <c r="AA27" s="36">
        <f>求节点($K$5:$K$12,$M$5:$M$12,[1]节奏总纲!R26)</f>
        <v>0</v>
      </c>
      <c r="AB27" s="36">
        <f>求节点($K$5:$K$12,$M$5:$M$12,[1]节奏总纲!S26)</f>
        <v>0</v>
      </c>
      <c r="AC27" s="36" t="e">
        <f>求节点($K$5:$K$12,$M$5:$M$12,[1]节奏总纲!T26)</f>
        <v>#VALUE!</v>
      </c>
      <c r="AD27" s="36">
        <f>求节点($K$5:$K$12,$N$5:$N$12,[1]节奏总纲!P26)</f>
        <v>2.6222528650207554E-3</v>
      </c>
      <c r="AE27" s="36">
        <f>求节点($K$5:$K$12,$N$5:$N$12,[1]节奏总纲!Q26)</f>
        <v>1.157447263818275E-3</v>
      </c>
      <c r="AF27" s="36">
        <f>求节点($K$5:$K$12,$N$5:$N$12,[1]节奏总纲!R26)</f>
        <v>0</v>
      </c>
      <c r="AG27" s="36">
        <f>求节点($K$5:$K$12,$N$5:$N$12,[1]节奏总纲!S26)</f>
        <v>0</v>
      </c>
      <c r="AH27" s="36" t="e">
        <f>求节点($K$5:$K$12,$N$5:$N$12,[1]节奏总纲!T26)</f>
        <v>#VALUE!</v>
      </c>
      <c r="AI27" s="4"/>
      <c r="AJ27" s="4"/>
      <c r="AK27" s="4"/>
      <c r="AL27" s="4"/>
      <c r="AM27" s="4"/>
      <c r="AR27" s="29">
        <v>10</v>
      </c>
      <c r="AS27" s="29" t="e">
        <f t="shared" ref="AS27:AS36" si="14">INDEX($U$5:$U$164,$AR27)</f>
        <v>#VALUE!</v>
      </c>
      <c r="AT27" s="29" t="e">
        <f t="shared" ref="AT27:AU36" si="15">INDEX($AE$5:$AE$164,$AR27)</f>
        <v>#VALUE!</v>
      </c>
      <c r="AU27" s="29" t="e">
        <f t="shared" si="15"/>
        <v>#VALUE!</v>
      </c>
      <c r="AV27" s="29" t="e">
        <f t="shared" ref="AV27:AV36" si="16">INDEX($Z$5:$Z$164,$AR27)</f>
        <v>#VALUE!</v>
      </c>
      <c r="AW27" s="49" t="e">
        <f>AS27*(INDEX(小r将兵属性验证!$V$7:$V$106,$AR27,1)+INDEX(小r将兵属性验证!$AP$7:$AP$106,$AR27,1))</f>
        <v>#VALUE!</v>
      </c>
      <c r="AX27" s="49" t="e">
        <f>AT27*(INDEX(小r将兵属性验证!Y$7:Y$106,$AR27,1)+INDEX(小r将兵属性验证!AS$7:AS$106,$AR27,1))</f>
        <v>#VALUE!</v>
      </c>
      <c r="AY27" s="49" t="e">
        <f>AU27*(INDEX(小r将兵属性验证!Z$7:Z$106,$AR27,1)+INDEX(小r将兵属性验证!AT$7:AT$106,$AR27,1))</f>
        <v>#VALUE!</v>
      </c>
      <c r="AZ27" s="49" t="e">
        <f>AV27*INDEX(小r将兵属性验证!$AW$7:$AW$106,$AR27,1)</f>
        <v>#VALUE!</v>
      </c>
      <c r="BA27" s="32" t="e">
        <f>SUM(AW27:AZ27)</f>
        <v>#VALUE!</v>
      </c>
      <c r="BC27" s="29">
        <v>10</v>
      </c>
      <c r="BD27" s="84" t="e">
        <f>求节点($K$5:$K$12,$P$5:$P$12,INDEX(节奏总纲!$E$4:$E$113,'功能-大地图城池-附加属性'!$BC27,1))</f>
        <v>#VALUE!</v>
      </c>
    </row>
    <row r="28" spans="1:56" x14ac:dyDescent="0.15">
      <c r="A28" s="58"/>
      <c r="C28" s="50">
        <f>SUM(C25:C27)</f>
        <v>0</v>
      </c>
      <c r="D28" s="50">
        <f t="shared" ref="D28:I28" si="17">SUM(D25:D27)</f>
        <v>8</v>
      </c>
      <c r="E28" s="50">
        <f t="shared" si="17"/>
        <v>4</v>
      </c>
      <c r="F28" s="50">
        <f t="shared" si="17"/>
        <v>7</v>
      </c>
      <c r="G28" s="50">
        <f t="shared" si="17"/>
        <v>0</v>
      </c>
      <c r="H28" s="50">
        <f t="shared" si="17"/>
        <v>2</v>
      </c>
      <c r="I28" s="50">
        <f t="shared" si="17"/>
        <v>0</v>
      </c>
      <c r="S28" s="55">
        <v>24</v>
      </c>
      <c r="T28" s="36">
        <f>求节点($K$5:$K$12,$L$5:$L$12,[1]节奏总纲!P27)</f>
        <v>0</v>
      </c>
      <c r="U28" s="36">
        <f>求节点($K$5:$K$12,$L$5:$L$12,[1]节奏总纲!Q27)</f>
        <v>0</v>
      </c>
      <c r="V28" s="36">
        <f>求节点($K$5:$K$12,$L$5:$L$12,[1]节奏总纲!R27)</f>
        <v>0</v>
      </c>
      <c r="W28" s="36">
        <f>求节点($K$5:$K$12,$L$5:$L$12,[1]节奏总纲!S27)</f>
        <v>0</v>
      </c>
      <c r="X28" s="36" t="e">
        <f>求节点($K$5:$K$12,$L$5:$L$12,[1]节奏总纲!T27)</f>
        <v>#VALUE!</v>
      </c>
      <c r="Y28" s="36">
        <f>求节点($K$5:$K$12,$M$5:$M$12,[1]节奏总纲!P27)</f>
        <v>0</v>
      </c>
      <c r="Z28" s="36">
        <f>求节点($K$5:$K$12,$M$5:$M$12,[1]节奏总纲!Q27)</f>
        <v>0</v>
      </c>
      <c r="AA28" s="36">
        <f>求节点($K$5:$K$12,$M$5:$M$12,[1]节奏总纲!R27)</f>
        <v>0</v>
      </c>
      <c r="AB28" s="36">
        <f>求节点($K$5:$K$12,$M$5:$M$12,[1]节奏总纲!S27)</f>
        <v>0</v>
      </c>
      <c r="AC28" s="36" t="e">
        <f>求节点($K$5:$K$12,$M$5:$M$12,[1]节奏总纲!T27)</f>
        <v>#VALUE!</v>
      </c>
      <c r="AD28" s="36">
        <f>求节点($K$5:$K$12,$N$5:$N$12,[1]节奏总纲!P27)</f>
        <v>3.6247059675666841E-3</v>
      </c>
      <c r="AE28" s="36">
        <f>求节点($K$5:$K$12,$N$5:$N$12,[1]节奏总纲!Q27)</f>
        <v>2.0461773301986915E-3</v>
      </c>
      <c r="AF28" s="36">
        <f>求节点($K$5:$K$12,$N$5:$N$12,[1]节奏总纲!R27)</f>
        <v>1.9829176931363798E-4</v>
      </c>
      <c r="AG28" s="36">
        <f>求节点($K$5:$K$12,$N$5:$N$12,[1]节奏总纲!S27)</f>
        <v>0</v>
      </c>
      <c r="AH28" s="36" t="e">
        <f>求节点($K$5:$K$12,$N$5:$N$12,[1]节奏总纲!T27)</f>
        <v>#VALUE!</v>
      </c>
      <c r="AI28" s="4"/>
      <c r="AJ28" s="4"/>
      <c r="AK28" s="4"/>
      <c r="AL28" s="4"/>
      <c r="AM28" s="4"/>
      <c r="AR28" s="29">
        <v>20</v>
      </c>
      <c r="AS28" s="29">
        <f t="shared" si="14"/>
        <v>0</v>
      </c>
      <c r="AT28" s="29">
        <f t="shared" si="15"/>
        <v>0</v>
      </c>
      <c r="AU28" s="29">
        <f t="shared" si="15"/>
        <v>0</v>
      </c>
      <c r="AV28" s="29">
        <f t="shared" si="16"/>
        <v>0</v>
      </c>
      <c r="AW28" s="29" t="e">
        <f>(AS28-AS27)*(INDEX(小r将兵属性验证!$V$7:$V$106,$AR28,1)+INDEX(小r将兵属性验证!$AP$7:$AP$106,$AR28,1))+AW27</f>
        <v>#VALUE!</v>
      </c>
      <c r="AX28" s="29" t="e">
        <f>(AT28-AT27)*(INDEX(小r将兵属性验证!Y$7:Y$106,$AR28,1)+INDEX(小r将兵属性验证!AS$7:AS$106,$AR28,1))+AX27</f>
        <v>#VALUE!</v>
      </c>
      <c r="AY28" s="29" t="e">
        <f>(AU28-AU27)*(INDEX(小r将兵属性验证!Z$7:Z$106,$AR28,1)+INDEX(小r将兵属性验证!AT$7:AT$106,$AR28,1))+AY27</f>
        <v>#VALUE!</v>
      </c>
      <c r="AZ28" s="29" t="e">
        <f>(AV28-AV27)*INDEX(小r将兵属性验证!$AW$7:$AW$106,$AR28,1)+AZ27</f>
        <v>#VALUE!</v>
      </c>
      <c r="BA28" s="32" t="e">
        <f t="shared" ref="BA28:BA36" si="18">SUM(AW28:AZ28)</f>
        <v>#VALUE!</v>
      </c>
      <c r="BC28" s="29">
        <v>20</v>
      </c>
      <c r="BD28" s="84">
        <f>求节点($K$5:$K$12,$P$5:$P$12,INDEX(节奏总纲!$E$4:$E$113,'功能-大地图城池-附加属性'!$BC28,1))</f>
        <v>0</v>
      </c>
    </row>
    <row r="29" spans="1:56" x14ac:dyDescent="0.15">
      <c r="A29" s="58"/>
      <c r="B29" s="53" t="s">
        <v>100</v>
      </c>
      <c r="C29" s="53">
        <f>INDEX([1]服务器生态!$AO$3:$AO$9,C24,1)</f>
        <v>44</v>
      </c>
      <c r="D29" s="53">
        <f>INDEX([1]服务器生态!$AO$3:$AO$9,D24,1)</f>
        <v>50</v>
      </c>
      <c r="E29" s="53">
        <f>INDEX([1]服务器生态!$AO$3:$AO$9,E24,1)</f>
        <v>42</v>
      </c>
      <c r="F29" s="53">
        <f>INDEX([1]服务器生态!$AO$3:$AO$9,F24,1)</f>
        <v>26</v>
      </c>
      <c r="G29" s="53">
        <f>INDEX([1]服务器生态!$AO$3:$AO$9,G24,1)</f>
        <v>12</v>
      </c>
      <c r="H29" s="53">
        <f>INDEX([1]服务器生态!$AO$3:$AO$9,H24,1)</f>
        <v>5</v>
      </c>
      <c r="I29" s="53">
        <f>INDEX([1]服务器生态!$AO$3:$AO$9,I24,1)</f>
        <v>1</v>
      </c>
      <c r="S29" s="55">
        <v>25</v>
      </c>
      <c r="T29" s="36">
        <f>求节点($K$5:$K$12,$L$5:$L$12,[1]节奏总纲!P28)</f>
        <v>0</v>
      </c>
      <c r="U29" s="36">
        <f>求节点($K$5:$K$12,$L$5:$L$12,[1]节奏总纲!Q28)</f>
        <v>0</v>
      </c>
      <c r="V29" s="36">
        <f>求节点($K$5:$K$12,$L$5:$L$12,[1]节奏总纲!R28)</f>
        <v>0</v>
      </c>
      <c r="W29" s="36">
        <f>求节点($K$5:$K$12,$L$5:$L$12,[1]节奏总纲!S28)</f>
        <v>0</v>
      </c>
      <c r="X29" s="36" t="e">
        <f>求节点($K$5:$K$12,$L$5:$L$12,[1]节奏总纲!T28)</f>
        <v>#VALUE!</v>
      </c>
      <c r="Y29" s="36">
        <f>求节点($K$5:$K$12,$M$5:$M$12,[1]节奏总纲!P28)</f>
        <v>0</v>
      </c>
      <c r="Z29" s="36">
        <f>求节点($K$5:$K$12,$M$5:$M$12,[1]节奏总纲!Q28)</f>
        <v>0</v>
      </c>
      <c r="AA29" s="36">
        <f>求节点($K$5:$K$12,$M$5:$M$12,[1]节奏总纲!R28)</f>
        <v>0</v>
      </c>
      <c r="AB29" s="36">
        <f>求节点($K$5:$K$12,$M$5:$M$12,[1]节奏总纲!S28)</f>
        <v>0</v>
      </c>
      <c r="AC29" s="36" t="e">
        <f>求节点($K$5:$K$12,$M$5:$M$12,[1]节奏总纲!T28)</f>
        <v>#VALUE!</v>
      </c>
      <c r="AD29" s="36">
        <f>求节点($K$5:$K$12,$N$5:$N$12,[1]节奏总纲!P28)</f>
        <v>4.6991086003125839E-3</v>
      </c>
      <c r="AE29" s="36">
        <f>求节点($K$5:$K$12,$N$5:$N$12,[1]节奏总纲!Q28)</f>
        <v>2.9900454985943873E-3</v>
      </c>
      <c r="AF29" s="36">
        <f>求节点($K$5:$K$12,$N$5:$N$12,[1]节奏总纲!R28)</f>
        <v>9.7720765700355563E-4</v>
      </c>
      <c r="AG29" s="36">
        <f>求节点($K$5:$K$12,$N$5:$N$12,[1]节奏总纲!S28)</f>
        <v>0</v>
      </c>
      <c r="AH29" s="36" t="e">
        <f>求节点($K$5:$K$12,$N$5:$N$12,[1]节奏总纲!T28)</f>
        <v>#VALUE!</v>
      </c>
      <c r="AI29" s="4"/>
      <c r="AJ29" s="4"/>
      <c r="AK29" s="4"/>
      <c r="AL29" s="4"/>
      <c r="AM29" s="4"/>
      <c r="AR29" s="29">
        <v>30</v>
      </c>
      <c r="AS29" s="29">
        <f t="shared" si="14"/>
        <v>5.274317117873871E-2</v>
      </c>
      <c r="AT29" s="29">
        <f t="shared" si="15"/>
        <v>8.0153311240516844E-3</v>
      </c>
      <c r="AU29" s="29">
        <f t="shared" si="15"/>
        <v>8.0153311240516844E-3</v>
      </c>
      <c r="AV29" s="29">
        <f t="shared" si="16"/>
        <v>0</v>
      </c>
      <c r="AW29" s="29" t="e">
        <f>(AS29-AS28)*(INDEX(小r将兵属性验证!$V$7:$V$106,$AR29,1)+INDEX(小r将兵属性验证!$AP$7:$AP$106,$AR29,1))+AW28</f>
        <v>#VALUE!</v>
      </c>
      <c r="AX29" s="29" t="e">
        <f>(AT29-AT28)*(INDEX(小r将兵属性验证!Y$7:Y$106,$AR29,1)+INDEX(小r将兵属性验证!AS$7:AS$106,$AR29,1))+AX28</f>
        <v>#VALUE!</v>
      </c>
      <c r="AY29" s="29" t="e">
        <f>(AU29-AU28)*(INDEX(小r将兵属性验证!Z$7:Z$106,$AR29,1)+INDEX(小r将兵属性验证!AT$7:AT$106,$AR29,1))+AY28</f>
        <v>#VALUE!</v>
      </c>
      <c r="AZ29" s="29" t="e">
        <f>(AV29-AV28)*INDEX(小r将兵属性验证!$AW$7:$AW$106,$AR29,1)+AZ28</f>
        <v>#VALUE!</v>
      </c>
      <c r="BA29" s="32" t="e">
        <f t="shared" si="18"/>
        <v>#VALUE!</v>
      </c>
      <c r="BC29" s="29">
        <v>30</v>
      </c>
      <c r="BD29" s="84">
        <f>求节点($K$5:$K$12,$P$5:$P$12,INDEX(节奏总纲!$E$4:$E$113,'功能-大地图城池-附加属性'!$BC29,1))</f>
        <v>385.43050138293569</v>
      </c>
    </row>
    <row r="30" spans="1:56" x14ac:dyDescent="0.15">
      <c r="A30" s="58"/>
      <c r="S30" s="55">
        <v>26</v>
      </c>
      <c r="T30" s="36">
        <f>求节点($K$5:$K$12,$L$5:$L$12,[1]节奏总纲!P29)</f>
        <v>0</v>
      </c>
      <c r="U30" s="36">
        <f>求节点($K$5:$K$12,$L$5:$L$12,[1]节奏总纲!Q29)</f>
        <v>0</v>
      </c>
      <c r="V30" s="36">
        <f>求节点($K$5:$K$12,$L$5:$L$12,[1]节奏总纲!R29)</f>
        <v>0</v>
      </c>
      <c r="W30" s="36">
        <f>求节点($K$5:$K$12,$L$5:$L$12,[1]节奏总纲!S29)</f>
        <v>0</v>
      </c>
      <c r="X30" s="36" t="e">
        <f>求节点($K$5:$K$12,$L$5:$L$12,[1]节奏总纲!T29)</f>
        <v>#VALUE!</v>
      </c>
      <c r="Y30" s="36">
        <f>求节点($K$5:$K$12,$M$5:$M$12,[1]节奏总纲!P29)</f>
        <v>0</v>
      </c>
      <c r="Z30" s="36">
        <f>求节点($K$5:$K$12,$M$5:$M$12,[1]节奏总纲!Q29)</f>
        <v>0</v>
      </c>
      <c r="AA30" s="36">
        <f>求节点($K$5:$K$12,$M$5:$M$12,[1]节奏总纲!R29)</f>
        <v>0</v>
      </c>
      <c r="AB30" s="36">
        <f>求节点($K$5:$K$12,$M$5:$M$12,[1]节奏总纲!S29)</f>
        <v>0</v>
      </c>
      <c r="AC30" s="36" t="e">
        <f>求节点($K$5:$K$12,$M$5:$M$12,[1]节奏总纲!T29)</f>
        <v>#VALUE!</v>
      </c>
      <c r="AD30" s="36">
        <f>求节点($K$5:$K$12,$N$5:$N$12,[1]节奏总纲!P29)</f>
        <v>5.8506248301687632E-3</v>
      </c>
      <c r="AE30" s="36">
        <f>求节点($K$5:$K$12,$N$5:$N$12,[1]节奏总纲!Q29)</f>
        <v>3.9954273510302988E-3</v>
      </c>
      <c r="AF30" s="36">
        <f>求节点($K$5:$K$12,$N$5:$N$12,[1]节奏总纲!R29)</f>
        <v>1.807098436009389E-3</v>
      </c>
      <c r="AG30" s="36">
        <f>求节点($K$5:$K$12,$N$5:$N$12,[1]节奏总纲!S29)</f>
        <v>0</v>
      </c>
      <c r="AH30" s="36" t="e">
        <f>求节点($K$5:$K$12,$N$5:$N$12,[1]节奏总纲!T29)</f>
        <v>#VALUE!</v>
      </c>
      <c r="AI30" s="4"/>
      <c r="AJ30" s="4"/>
      <c r="AK30" s="4"/>
      <c r="AL30" s="4"/>
      <c r="AM30" s="4"/>
      <c r="AR30" s="29">
        <v>40</v>
      </c>
      <c r="AS30" s="29">
        <f t="shared" si="14"/>
        <v>0.94267428797834973</v>
      </c>
      <c r="AT30" s="29">
        <f t="shared" si="15"/>
        <v>1.1905670088611209E-2</v>
      </c>
      <c r="AU30" s="29">
        <f t="shared" si="15"/>
        <v>1.1905670088611209E-2</v>
      </c>
      <c r="AV30" s="29">
        <f t="shared" si="16"/>
        <v>0</v>
      </c>
      <c r="AW30" s="29" t="e">
        <f>(AS30-AS29)*(INDEX(小r将兵属性验证!$V$7:$V$106,$AR30,1)+INDEX(小r将兵属性验证!$AP$7:$AP$106,$AR30,1))+AW29</f>
        <v>#VALUE!</v>
      </c>
      <c r="AX30" s="29" t="e">
        <f>(AT30-AT29)*(INDEX(小r将兵属性验证!Y$7:Y$106,$AR30,1)+INDEX(小r将兵属性验证!AS$7:AS$106,$AR30,1))+AX29</f>
        <v>#VALUE!</v>
      </c>
      <c r="AY30" s="29" t="e">
        <f>(AU30-AU29)*(INDEX(小r将兵属性验证!Z$7:Z$106,$AR30,1)+INDEX(小r将兵属性验证!AT$7:AT$106,$AR30,1))+AY29</f>
        <v>#VALUE!</v>
      </c>
      <c r="AZ30" s="29" t="e">
        <f>(AV30-AV29)*INDEX(小r将兵属性验证!$AW$7:$AW$106,$AR30,1)+AZ29</f>
        <v>#VALUE!</v>
      </c>
      <c r="BA30" s="32" t="e">
        <f t="shared" si="18"/>
        <v>#VALUE!</v>
      </c>
      <c r="BC30" s="29">
        <v>40</v>
      </c>
      <c r="BD30" s="84">
        <f>求节点($K$5:$K$12,$P$5:$P$12,INDEX(节奏总纲!$E$4:$E$113,'功能-大地图城池-附加属性'!$BC30,1))</f>
        <v>1155.2656919828723</v>
      </c>
    </row>
    <row r="31" spans="1:56" x14ac:dyDescent="0.15">
      <c r="A31" s="58"/>
      <c r="S31" s="55">
        <v>27</v>
      </c>
      <c r="T31" s="36">
        <f>求节点($K$5:$K$12,$L$5:$L$12,[1]节奏总纲!P30)</f>
        <v>0</v>
      </c>
      <c r="U31" s="36">
        <f>求节点($K$5:$K$12,$L$5:$L$12,[1]节奏总纲!Q30)</f>
        <v>0</v>
      </c>
      <c r="V31" s="36">
        <f>求节点($K$5:$K$12,$L$5:$L$12,[1]节奏总纲!R30)</f>
        <v>0</v>
      </c>
      <c r="W31" s="36">
        <f>求节点($K$5:$K$12,$L$5:$L$12,[1]节奏总纲!S30)</f>
        <v>0</v>
      </c>
      <c r="X31" s="36">
        <f>求节点($K$5:$K$12,$L$5:$L$12,[1]节奏总纲!T30)</f>
        <v>0</v>
      </c>
      <c r="Y31" s="36">
        <f>求节点($K$5:$K$12,$M$5:$M$12,[1]节奏总纲!P30)</f>
        <v>0</v>
      </c>
      <c r="Z31" s="36">
        <f>求节点($K$5:$K$12,$M$5:$M$12,[1]节奏总纲!Q30)</f>
        <v>0</v>
      </c>
      <c r="AA31" s="36">
        <f>求节点($K$5:$K$12,$M$5:$M$12,[1]节奏总纲!R30)</f>
        <v>0</v>
      </c>
      <c r="AB31" s="36">
        <f>求节点($K$5:$K$12,$M$5:$M$12,[1]节奏总纲!S30)</f>
        <v>0</v>
      </c>
      <c r="AC31" s="36">
        <f>求节点($K$5:$K$12,$M$5:$M$12,[1]节奏总纲!T30)</f>
        <v>0</v>
      </c>
      <c r="AD31" s="36">
        <f>求节点($K$5:$K$12,$N$5:$N$12,[1]节奏总纲!P30)</f>
        <v>7.0847893670084629E-3</v>
      </c>
      <c r="AE31" s="36">
        <f>求节点($K$5:$K$12,$N$5:$N$12,[1]节奏总纲!Q30)</f>
        <v>5.071697157525556E-3</v>
      </c>
      <c r="AF31" s="36">
        <f>求节点($K$5:$K$12,$N$5:$N$12,[1]节奏总纲!R30)</f>
        <v>2.6921629114597828E-3</v>
      </c>
      <c r="AG31" s="36">
        <f>求节点($K$5:$K$12,$N$5:$N$12,[1]节奏总纲!S30)</f>
        <v>0</v>
      </c>
      <c r="AH31" s="36">
        <f>求节点($K$5:$K$12,$N$5:$N$12,[1]节奏总纲!T30)</f>
        <v>0</v>
      </c>
      <c r="AI31" s="4"/>
      <c r="AJ31" s="4"/>
      <c r="AK31" s="4"/>
      <c r="AL31" s="4"/>
      <c r="AM31" s="4"/>
      <c r="AR31" s="29">
        <v>50</v>
      </c>
      <c r="AS31" s="29">
        <f t="shared" si="14"/>
        <v>1.2948829219291398</v>
      </c>
      <c r="AT31" s="29">
        <f t="shared" si="15"/>
        <v>2.7710494529283584E-2</v>
      </c>
      <c r="AU31" s="29">
        <f t="shared" si="15"/>
        <v>2.7710494529283584E-2</v>
      </c>
      <c r="AV31" s="29">
        <f t="shared" si="16"/>
        <v>0</v>
      </c>
      <c r="AW31" s="29" t="e">
        <f>(AS31-AS30)*(INDEX(小r将兵属性验证!$V$7:$V$106,$AR31,1)+INDEX(小r将兵属性验证!$AP$7:$AP$106,$AR31,1))+AW30</f>
        <v>#VALUE!</v>
      </c>
      <c r="AX31" s="29" t="e">
        <f>(AT31-AT30)*(INDEX(小r将兵属性验证!Y$7:Y$106,$AR31,1)+INDEX(小r将兵属性验证!AS$7:AS$106,$AR31,1))+AX30</f>
        <v>#VALUE!</v>
      </c>
      <c r="AY31" s="29" t="e">
        <f>(AU31-AU30)*(INDEX(小r将兵属性验证!Z$7:Z$106,$AR31,1)+INDEX(小r将兵属性验证!AT$7:AT$106,$AR31,1))+AY30</f>
        <v>#VALUE!</v>
      </c>
      <c r="AZ31" s="29" t="e">
        <f>(AV31-AV30)*INDEX(小r将兵属性验证!$AW$7:$AW$106,$AR31,1)+AZ30</f>
        <v>#VALUE!</v>
      </c>
      <c r="BA31" s="32" t="e">
        <f t="shared" si="18"/>
        <v>#VALUE!</v>
      </c>
      <c r="BC31" s="29">
        <v>50</v>
      </c>
      <c r="BD31" s="84">
        <f>求节点($K$5:$K$12,$P$5:$P$12,INDEX(节奏总纲!$E$4:$E$113,'功能-大地图城池-附加属性'!$BC31,1))</f>
        <v>2848.742428244107</v>
      </c>
    </row>
    <row r="32" spans="1:56" x14ac:dyDescent="0.15">
      <c r="A32" s="58"/>
      <c r="C32" s="60"/>
      <c r="D32" s="60"/>
      <c r="E32" s="60"/>
      <c r="F32" s="60"/>
      <c r="G32" s="60"/>
      <c r="H32" s="60"/>
      <c r="I32" s="60"/>
      <c r="K32" s="4"/>
      <c r="L32" s="4"/>
      <c r="M32" s="4"/>
      <c r="N32" s="4"/>
      <c r="O32" s="4"/>
      <c r="P32" s="4"/>
      <c r="Q32" s="4"/>
      <c r="S32" s="55">
        <v>28</v>
      </c>
      <c r="T32" s="36">
        <f>求节点($K$5:$K$12,$L$5:$L$12,[1]节奏总纲!P31)</f>
        <v>2.6486439994623003E-2</v>
      </c>
      <c r="U32" s="36">
        <f>求节点($K$5:$K$12,$L$5:$L$12,[1]节奏总纲!Q31)</f>
        <v>0</v>
      </c>
      <c r="V32" s="36">
        <f>求节点($K$5:$K$12,$L$5:$L$12,[1]节奏总纲!R31)</f>
        <v>0</v>
      </c>
      <c r="W32" s="36">
        <f>求节点($K$5:$K$12,$L$5:$L$12,[1]节奏总纲!S31)</f>
        <v>0</v>
      </c>
      <c r="X32" s="36">
        <f>求节点($K$5:$K$12,$L$5:$L$12,[1]节奏总纲!T31)</f>
        <v>0</v>
      </c>
      <c r="Y32" s="36">
        <f>求节点($K$5:$K$12,$M$5:$M$12,[1]节奏总纲!P31)</f>
        <v>0</v>
      </c>
      <c r="Z32" s="36">
        <f>求节点($K$5:$K$12,$M$5:$M$12,[1]节奏总纲!Q31)</f>
        <v>0</v>
      </c>
      <c r="AA32" s="36">
        <f>求节点($K$5:$K$12,$M$5:$M$12,[1]节奏总纲!R31)</f>
        <v>0</v>
      </c>
      <c r="AB32" s="36">
        <f>求节点($K$5:$K$12,$M$5:$M$12,[1]节奏总纲!S31)</f>
        <v>0</v>
      </c>
      <c r="AC32" s="36">
        <f>求节点($K$5:$K$12,$M$5:$M$12,[1]节奏总纲!T31)</f>
        <v>0</v>
      </c>
      <c r="AD32" s="36">
        <f>求节点($K$5:$K$12,$N$5:$N$12,[1]节奏总纲!P31)</f>
        <v>8.0137526034084038E-3</v>
      </c>
      <c r="AE32" s="36">
        <f>求节点($K$5:$K$12,$N$5:$N$12,[1]节奏总纲!Q31)</f>
        <v>6.2152175914886344E-3</v>
      </c>
      <c r="AF32" s="36">
        <f>求节点($K$5:$K$12,$N$5:$N$12,[1]节奏总纲!R31)</f>
        <v>3.6169164661458151E-3</v>
      </c>
      <c r="AG32" s="36">
        <f>求节点($K$5:$K$12,$N$5:$N$12,[1]节奏总纲!S31)</f>
        <v>4.6884459488084537E-4</v>
      </c>
      <c r="AH32" s="36">
        <f>求节点($K$5:$K$12,$N$5:$N$12,[1]节奏总纲!T31)</f>
        <v>0</v>
      </c>
      <c r="AI32" s="4"/>
      <c r="AJ32" s="4"/>
      <c r="AK32" s="4"/>
      <c r="AL32" s="4"/>
      <c r="AM32" s="4"/>
      <c r="AR32" s="29">
        <v>60</v>
      </c>
      <c r="AS32" s="29">
        <f t="shared" si="14"/>
        <v>4.2172682765794836</v>
      </c>
      <c r="AT32" s="29">
        <f t="shared" si="15"/>
        <v>5.0363810825995718E-2</v>
      </c>
      <c r="AU32" s="29">
        <f t="shared" si="15"/>
        <v>5.0363810825995718E-2</v>
      </c>
      <c r="AV32" s="29">
        <f t="shared" si="16"/>
        <v>0</v>
      </c>
      <c r="AW32" s="29" t="e">
        <f>(AS32-AS31)*(INDEX(小r将兵属性验证!$V$7:$V$106,$AR32,1)+INDEX(小r将兵属性验证!$AP$7:$AP$106,$AR32,1))+AW31</f>
        <v>#VALUE!</v>
      </c>
      <c r="AX32" s="29" t="e">
        <f>(AT32-AT31)*(INDEX(小r将兵属性验证!Y$7:Y$106,$AR32,1)+INDEX(小r将兵属性验证!AS$7:AS$106,$AR32,1))+AX31</f>
        <v>#VALUE!</v>
      </c>
      <c r="AY32" s="29" t="e">
        <f>(AU32-AU31)*(INDEX(小r将兵属性验证!Z$7:Z$106,$AR32,1)+INDEX(小r将兵属性验证!AT$7:AT$106,$AR32,1))+AY31</f>
        <v>#VALUE!</v>
      </c>
      <c r="AZ32" s="29" t="e">
        <f>(AV32-AV31)*INDEX(小r将兵属性验证!$AW$7:$AW$106,$AR32,1)+AZ31</f>
        <v>#VALUE!</v>
      </c>
      <c r="BA32" s="32" t="e">
        <f t="shared" si="18"/>
        <v>#VALUE!</v>
      </c>
      <c r="BC32" s="29">
        <v>60</v>
      </c>
      <c r="BD32" s="84">
        <f>求节点($K$5:$K$12,$P$5:$P$12,INDEX(节奏总纲!$E$4:$E$113,'功能-大地图城池-附加属性'!$BC32,1))</f>
        <v>7396.4203771275752</v>
      </c>
    </row>
    <row r="33" spans="1:56" x14ac:dyDescent="0.15">
      <c r="A33" s="58"/>
      <c r="C33" s="60"/>
      <c r="D33" s="60"/>
      <c r="E33" s="60"/>
      <c r="F33" s="60"/>
      <c r="G33" s="60"/>
      <c r="H33" s="60"/>
      <c r="I33" s="60"/>
      <c r="K33" s="4"/>
      <c r="L33" s="4"/>
      <c r="M33" s="4"/>
      <c r="N33" s="4"/>
      <c r="O33" s="4"/>
      <c r="P33" s="4"/>
      <c r="Q33" s="4"/>
      <c r="S33" s="55">
        <v>29</v>
      </c>
      <c r="T33" s="36">
        <f>求节点($K$5:$K$12,$L$5:$L$12,[1]节奏总纲!P32)</f>
        <v>0.12145823850648479</v>
      </c>
      <c r="U33" s="36">
        <f>求节点($K$5:$K$12,$L$5:$L$12,[1]节奏总纲!Q32)</f>
        <v>0</v>
      </c>
      <c r="V33" s="36">
        <f>求节点($K$5:$K$12,$L$5:$L$12,[1]节奏总纲!R32)</f>
        <v>0</v>
      </c>
      <c r="W33" s="36">
        <f>求节点($K$5:$K$12,$L$5:$L$12,[1]节奏总纲!S32)</f>
        <v>0</v>
      </c>
      <c r="X33" s="36">
        <f>求节点($K$5:$K$12,$L$5:$L$12,[1]节奏总纲!T32)</f>
        <v>0</v>
      </c>
      <c r="Y33" s="36">
        <f>求节点($K$5:$K$12,$M$5:$M$12,[1]节奏总纲!P32)</f>
        <v>0</v>
      </c>
      <c r="Z33" s="36">
        <f>求节点($K$5:$K$12,$M$5:$M$12,[1]节奏总纲!Q32)</f>
        <v>0</v>
      </c>
      <c r="AA33" s="36">
        <f>求节点($K$5:$K$12,$M$5:$M$12,[1]节奏总纲!R32)</f>
        <v>0</v>
      </c>
      <c r="AB33" s="36">
        <f>求节点($K$5:$K$12,$M$5:$M$12,[1]节奏总纲!S32)</f>
        <v>0</v>
      </c>
      <c r="AC33" s="36">
        <f>求节点($K$5:$K$12,$M$5:$M$12,[1]节奏总纲!T32)</f>
        <v>0</v>
      </c>
      <c r="AD33" s="36">
        <f>求节点($K$5:$K$12,$N$5:$N$12,[1]节奏总纲!P32)</f>
        <v>8.0194621848269435E-3</v>
      </c>
      <c r="AE33" s="36">
        <f>求节点($K$5:$K$12,$N$5:$N$12,[1]节奏总纲!Q32)</f>
        <v>7.4656690124893718E-3</v>
      </c>
      <c r="AF33" s="36">
        <f>求节点($K$5:$K$12,$N$5:$N$12,[1]节奏总纲!R32)</f>
        <v>4.6826124834777735E-3</v>
      </c>
      <c r="AG33" s="36">
        <f>求节点($K$5:$K$12,$N$5:$N$12,[1]节奏总纲!S32)</f>
        <v>1.2853768126882511E-3</v>
      </c>
      <c r="AH33" s="36">
        <f>求节点($K$5:$K$12,$N$5:$N$12,[1]节奏总纲!T32)</f>
        <v>0</v>
      </c>
      <c r="AI33" s="4"/>
      <c r="AJ33" s="4"/>
      <c r="AK33" s="4"/>
      <c r="AL33" s="4"/>
      <c r="AM33" s="4"/>
      <c r="AR33" s="29">
        <v>70</v>
      </c>
      <c r="AS33" s="29">
        <f t="shared" si="14"/>
        <v>4.4766977130613501</v>
      </c>
      <c r="AT33" s="29">
        <f t="shared" si="15"/>
        <v>5.2065940793213514E-2</v>
      </c>
      <c r="AU33" s="29">
        <f t="shared" si="15"/>
        <v>5.2065940793213514E-2</v>
      </c>
      <c r="AV33" s="29">
        <f t="shared" si="16"/>
        <v>0</v>
      </c>
      <c r="AW33" s="29" t="e">
        <f>(AS33-AS32)*(INDEX(小r将兵属性验证!$V$7:$V$106,$AR33,1)+INDEX(小r将兵属性验证!$AP$7:$AP$106,$AR33,1))+AW32</f>
        <v>#VALUE!</v>
      </c>
      <c r="AX33" s="29" t="e">
        <f>(AT33-AT32)*(INDEX(小r将兵属性验证!Y$7:Y$106,$AR33,1)+INDEX(小r将兵属性验证!AS$7:AS$106,$AR33,1))+AX32</f>
        <v>#VALUE!</v>
      </c>
      <c r="AY33" s="29" t="e">
        <f>(AU33-AU32)*(INDEX(小r将兵属性验证!Z$7:Z$106,$AR33,1)+INDEX(小r将兵属性验证!AT$7:AT$106,$AR33,1))+AY32</f>
        <v>#VALUE!</v>
      </c>
      <c r="AZ33" s="29" t="e">
        <f>(AV33-AV32)*INDEX(小r将兵属性验证!$AW$7:$AW$106,$AR33,1)+AZ32</f>
        <v>#VALUE!</v>
      </c>
      <c r="BA33" s="32" t="e">
        <f t="shared" si="18"/>
        <v>#VALUE!</v>
      </c>
      <c r="BC33" s="29">
        <v>70</v>
      </c>
      <c r="BD33" s="84">
        <f>求节点($K$5:$K$12,$P$5:$P$12,INDEX(节奏总纲!$E$4:$E$113,'功能-大地图城池-附加属性'!$BC33,1))</f>
        <v>7785.5612401066946</v>
      </c>
    </row>
    <row r="34" spans="1:56" x14ac:dyDescent="0.15">
      <c r="A34" s="58"/>
      <c r="C34" s="53"/>
      <c r="D34" s="53"/>
      <c r="E34" s="53"/>
      <c r="F34" s="53"/>
      <c r="G34" s="53"/>
      <c r="H34" s="53"/>
      <c r="I34" s="53"/>
      <c r="K34" s="63"/>
      <c r="L34" s="64"/>
      <c r="M34" s="64"/>
      <c r="N34" s="64"/>
      <c r="O34" s="64"/>
      <c r="P34" s="64"/>
      <c r="Q34" s="64"/>
      <c r="S34" s="55">
        <v>30</v>
      </c>
      <c r="T34" s="36">
        <f>求节点($K$5:$K$12,$L$5:$L$12,[1]节奏总纲!P33)</f>
        <v>0.22324649184084261</v>
      </c>
      <c r="U34" s="36">
        <f>求节点($K$5:$K$12,$L$5:$L$12,[1]节奏总纲!Q33)</f>
        <v>5.274317117873871E-2</v>
      </c>
      <c r="V34" s="36">
        <f>求节点($K$5:$K$12,$L$5:$L$12,[1]节奏总纲!R33)</f>
        <v>0</v>
      </c>
      <c r="W34" s="36">
        <f>求节点($K$5:$K$12,$L$5:$L$12,[1]节奏总纲!S33)</f>
        <v>0</v>
      </c>
      <c r="X34" s="36">
        <f>求节点($K$5:$K$12,$L$5:$L$12,[1]节奏总纲!T33)</f>
        <v>0</v>
      </c>
      <c r="Y34" s="36">
        <f>求节点($K$5:$K$12,$M$5:$M$12,[1]节奏总纲!P33)</f>
        <v>0</v>
      </c>
      <c r="Z34" s="36">
        <f>求节点($K$5:$K$12,$M$5:$M$12,[1]节奏总纲!Q33)</f>
        <v>0</v>
      </c>
      <c r="AA34" s="36">
        <f>求节点($K$5:$K$12,$M$5:$M$12,[1]节奏总纲!R33)</f>
        <v>0</v>
      </c>
      <c r="AB34" s="36">
        <f>求节点($K$5:$K$12,$M$5:$M$12,[1]节奏总纲!S33)</f>
        <v>0</v>
      </c>
      <c r="AC34" s="36">
        <f>求节点($K$5:$K$12,$M$5:$M$12,[1]节奏总纲!T33)</f>
        <v>0</v>
      </c>
      <c r="AD34" s="36">
        <f>求节点($K$5:$K$12,$N$5:$N$12,[1]节奏总纲!P33)</f>
        <v>8.0255815626735227E-3</v>
      </c>
      <c r="AE34" s="36">
        <f>求节点($K$5:$K$12,$N$5:$N$12,[1]节奏总纲!Q33)</f>
        <v>8.0153311240516844E-3</v>
      </c>
      <c r="AF34" s="36">
        <f>求节点($K$5:$K$12,$N$5:$N$12,[1]节奏总纲!R33)</f>
        <v>5.7917283162585509E-3</v>
      </c>
      <c r="AG34" s="36">
        <f>求节点($K$5:$K$12,$N$5:$N$12,[1]节奏总纲!S33)</f>
        <v>2.1069854395712622E-3</v>
      </c>
      <c r="AH34" s="36">
        <f>求节点($K$5:$K$12,$N$5:$N$12,[1]节奏总纲!T33)</f>
        <v>0</v>
      </c>
      <c r="AI34" s="4"/>
      <c r="AJ34" s="4"/>
      <c r="AK34" s="4"/>
      <c r="AL34" s="4"/>
      <c r="AM34" s="4"/>
      <c r="AR34" s="29">
        <v>80</v>
      </c>
      <c r="AS34" s="29">
        <f t="shared" si="14"/>
        <v>4.4766977130613501</v>
      </c>
      <c r="AT34" s="29">
        <f t="shared" si="15"/>
        <v>5.2065940793213514E-2</v>
      </c>
      <c r="AU34" s="29">
        <f t="shared" si="15"/>
        <v>5.2065940793213514E-2</v>
      </c>
      <c r="AV34" s="29">
        <f t="shared" si="16"/>
        <v>0</v>
      </c>
      <c r="AW34" s="29" t="e">
        <f>(AS34-AS33)*(INDEX(小r将兵属性验证!$V$7:$V$106,$AR34,1)+INDEX(小r将兵属性验证!$AP$7:$AP$106,$AR34,1))+AW33</f>
        <v>#VALUE!</v>
      </c>
      <c r="AX34" s="29" t="e">
        <f>(AT34-AT33)*(INDEX(小r将兵属性验证!Y$7:Y$106,$AR34,1)+INDEX(小r将兵属性验证!AS$7:AS$106,$AR34,1))+AX33</f>
        <v>#VALUE!</v>
      </c>
      <c r="AY34" s="29" t="e">
        <f>(AU34-AU33)*(INDEX(小r将兵属性验证!Z$7:Z$106,$AR34,1)+INDEX(小r将兵属性验证!AT$7:AT$106,$AR34,1))+AY33</f>
        <v>#VALUE!</v>
      </c>
      <c r="AZ34" s="29" t="e">
        <f>(AV34-AV33)*INDEX(小r将兵属性验证!$AW$7:$AW$106,$AR34,1)+AZ33</f>
        <v>#VALUE!</v>
      </c>
      <c r="BA34" s="32" t="e">
        <f t="shared" si="18"/>
        <v>#VALUE!</v>
      </c>
      <c r="BC34" s="29">
        <v>80</v>
      </c>
      <c r="BD34" s="84">
        <f>求节点($K$5:$K$12,$P$5:$P$12,INDEX(节奏总纲!$E$4:$E$113,'功能-大地图城池-附加属性'!$BC34,1))</f>
        <v>7785.5612401066946</v>
      </c>
    </row>
    <row r="35" spans="1:56" x14ac:dyDescent="0.15">
      <c r="A35" s="58"/>
      <c r="S35" s="55">
        <v>31</v>
      </c>
      <c r="T35" s="36">
        <f>求节点($K$5:$K$12,$L$5:$L$12,[1]节奏总纲!P34)</f>
        <v>0.33234044056252787</v>
      </c>
      <c r="U35" s="36">
        <f>求节点($K$5:$K$12,$L$5:$L$12,[1]节奏总纲!Q34)</f>
        <v>0.14943425602825913</v>
      </c>
      <c r="V35" s="36">
        <f>求节点($K$5:$K$12,$L$5:$L$12,[1]节奏总纲!R34)</f>
        <v>0</v>
      </c>
      <c r="W35" s="36">
        <f>求节点($K$5:$K$12,$L$5:$L$12,[1]节奏总纲!S34)</f>
        <v>0</v>
      </c>
      <c r="X35" s="36">
        <f>求节点($K$5:$K$12,$L$5:$L$12,[1]节奏总纲!T34)</f>
        <v>0</v>
      </c>
      <c r="Y35" s="36">
        <f>求节点($K$5:$K$12,$M$5:$M$12,[1]节奏总纲!P34)</f>
        <v>0</v>
      </c>
      <c r="Z35" s="36">
        <f>求节点($K$5:$K$12,$M$5:$M$12,[1]节奏总纲!Q34)</f>
        <v>0</v>
      </c>
      <c r="AA35" s="36">
        <f>求节点($K$5:$K$12,$M$5:$M$12,[1]节奏总纲!R34)</f>
        <v>0</v>
      </c>
      <c r="AB35" s="36">
        <f>求节点($K$5:$K$12,$M$5:$M$12,[1]节奏总纲!S34)</f>
        <v>0</v>
      </c>
      <c r="AC35" s="36">
        <f>求节点($K$5:$K$12,$M$5:$M$12,[1]节奏总纲!T34)</f>
        <v>0</v>
      </c>
      <c r="AD35" s="36">
        <f>求节点($K$5:$K$12,$N$5:$N$12,[1]节奏总纲!P34)</f>
        <v>8.0321401494567197E-3</v>
      </c>
      <c r="AE35" s="36">
        <f>求节点($K$5:$K$12,$N$5:$N$12,[1]节奏总纲!Q34)</f>
        <v>8.0211440667362025E-3</v>
      </c>
      <c r="AF35" s="36">
        <f>求节点($K$5:$K$12,$N$5:$N$12,[1]节奏总纲!R34)</f>
        <v>6.9862111996682108E-3</v>
      </c>
      <c r="AG35" s="36">
        <f>求节点($K$5:$K$12,$N$5:$N$12,[1]节奏总纲!S34)</f>
        <v>2.9841834619331888E-3</v>
      </c>
      <c r="AH35" s="36">
        <f>求节点($K$5:$K$12,$N$5:$N$12,[1]节奏总纲!T34)</f>
        <v>0</v>
      </c>
      <c r="AI35" s="4"/>
      <c r="AJ35" s="4"/>
      <c r="AK35" s="4"/>
      <c r="AL35" s="4"/>
      <c r="AM35" s="4"/>
      <c r="AR35" s="29">
        <v>90</v>
      </c>
      <c r="AS35" s="29">
        <f t="shared" si="14"/>
        <v>4.4766977130613501</v>
      </c>
      <c r="AT35" s="29">
        <f t="shared" si="15"/>
        <v>5.2065940793213514E-2</v>
      </c>
      <c r="AU35" s="29">
        <f t="shared" si="15"/>
        <v>5.2065940793213514E-2</v>
      </c>
      <c r="AV35" s="29">
        <f t="shared" si="16"/>
        <v>0</v>
      </c>
      <c r="AW35" s="29" t="e">
        <f>(AS35-AS34)*(INDEX(小r将兵属性验证!$V$7:$V$106,$AR35,1)+INDEX(小r将兵属性验证!$AP$7:$AP$106,$AR35,1))+AW34</f>
        <v>#VALUE!</v>
      </c>
      <c r="AX35" s="29" t="e">
        <f>(AT35-AT34)*(INDEX(小r将兵属性验证!Y$7:Y$106,$AR35,1)+INDEX(小r将兵属性验证!AS$7:AS$106,$AR35,1))+AX34</f>
        <v>#VALUE!</v>
      </c>
      <c r="AY35" s="29" t="e">
        <f>(AU35-AU34)*(INDEX(小r将兵属性验证!Z$7:Z$106,$AR35,1)+INDEX(小r将兵属性验证!AT$7:AT$106,$AR35,1))+AY34</f>
        <v>#VALUE!</v>
      </c>
      <c r="AZ35" s="29" t="e">
        <f>(AV35-AV34)*INDEX(小r将兵属性验证!$AW$7:$AW$106,$AR35,1)+AZ34</f>
        <v>#VALUE!</v>
      </c>
      <c r="BA35" s="32" t="e">
        <f t="shared" si="18"/>
        <v>#VALUE!</v>
      </c>
      <c r="BC35" s="29">
        <v>90</v>
      </c>
      <c r="BD35" s="84">
        <f>求节点($K$5:$K$12,$P$5:$P$12,INDEX(节奏总纲!$E$4:$E$113,'功能-大地图城池-附加属性'!$BC35,1))</f>
        <v>7785.5612401066946</v>
      </c>
    </row>
    <row r="36" spans="1:56" x14ac:dyDescent="0.15">
      <c r="A36" s="53"/>
      <c r="S36" s="55">
        <v>32</v>
      </c>
      <c r="T36" s="36">
        <f>求节点($K$5:$K$12,$L$5:$L$12,[1]节奏总纲!P35)</f>
        <v>0.44926443972572594</v>
      </c>
      <c r="U36" s="36">
        <f>求节点($K$5:$K$12,$L$5:$L$12,[1]节奏总纲!Q35)</f>
        <v>0.25211961371710001</v>
      </c>
      <c r="V36" s="36">
        <f>求节点($K$5:$K$12,$L$5:$L$12,[1]节奏总纲!R35)</f>
        <v>1.5452462683856007E-2</v>
      </c>
      <c r="W36" s="36">
        <f>求节点($K$5:$K$12,$L$5:$L$12,[1]节奏总纲!S35)</f>
        <v>0</v>
      </c>
      <c r="X36" s="36">
        <f>求节点($K$5:$K$12,$L$5:$L$12,[1]节奏总纲!T35)</f>
        <v>0</v>
      </c>
      <c r="Y36" s="36">
        <f>求节点($K$5:$K$12,$M$5:$M$12,[1]节奏总纲!P35)</f>
        <v>0</v>
      </c>
      <c r="Z36" s="36">
        <f>求节点($K$5:$K$12,$M$5:$M$12,[1]节奏总纲!Q35)</f>
        <v>0</v>
      </c>
      <c r="AA36" s="36">
        <f>求节点($K$5:$K$12,$M$5:$M$12,[1]节奏总纲!R35)</f>
        <v>0</v>
      </c>
      <c r="AB36" s="36">
        <f>求节点($K$5:$K$12,$M$5:$M$12,[1]节奏总纲!S35)</f>
        <v>0</v>
      </c>
      <c r="AC36" s="36">
        <f>求节点($K$5:$K$12,$M$5:$M$12,[1]节奏总纲!T35)</f>
        <v>0</v>
      </c>
      <c r="AD36" s="36">
        <f>求节点($K$5:$K$12,$N$5:$N$12,[1]节奏总纲!P35)</f>
        <v>8.0391694687226914E-3</v>
      </c>
      <c r="AE36" s="36">
        <f>求节点($K$5:$K$12,$N$5:$N$12,[1]节奏总纲!Q35)</f>
        <v>8.0273173773336964E-3</v>
      </c>
      <c r="AF36" s="36">
        <f>求节点($K$5:$K$12,$N$5:$N$12,[1]节奏总纲!R35)</f>
        <v>8.0130892549953661E-3</v>
      </c>
      <c r="AG36" s="36">
        <f>求节点($K$5:$K$12,$N$5:$N$12,[1]节奏总纲!S35)</f>
        <v>3.9295711042470179E-3</v>
      </c>
      <c r="AH36" s="36">
        <f>求节点($K$5:$K$12,$N$5:$N$12,[1]节奏总纲!T35)</f>
        <v>0</v>
      </c>
      <c r="AI36" s="4"/>
      <c r="AJ36" s="4"/>
      <c r="AK36" s="4"/>
      <c r="AL36" s="4"/>
      <c r="AM36" s="4"/>
      <c r="AR36" s="29">
        <v>100</v>
      </c>
      <c r="AS36" s="29">
        <f t="shared" si="14"/>
        <v>4.4766977130613501</v>
      </c>
      <c r="AT36" s="29">
        <f t="shared" si="15"/>
        <v>5.2065940793213514E-2</v>
      </c>
      <c r="AU36" s="29">
        <f t="shared" si="15"/>
        <v>5.2065940793213514E-2</v>
      </c>
      <c r="AV36" s="29">
        <f t="shared" si="16"/>
        <v>0</v>
      </c>
      <c r="AW36" s="29" t="e">
        <f>(AS36-AS35)*(INDEX(小r将兵属性验证!$V$7:$V$106,$AR36,1)+INDEX(小r将兵属性验证!$AP$7:$AP$106,$AR36,1))+AW35</f>
        <v>#VALUE!</v>
      </c>
      <c r="AX36" s="29" t="e">
        <f>(AT36-AT35)*(INDEX(小r将兵属性验证!Y$7:Y$106,$AR36,1)+INDEX(小r将兵属性验证!AS$7:AS$106,$AR36,1))+AX35</f>
        <v>#VALUE!</v>
      </c>
      <c r="AY36" s="29" t="e">
        <f>(AU36-AU35)*(INDEX(小r将兵属性验证!Z$7:Z$106,$AR36,1)+INDEX(小r将兵属性验证!AT$7:AT$106,$AR36,1))+AY35</f>
        <v>#VALUE!</v>
      </c>
      <c r="AZ36" s="29" t="e">
        <f>(AV36-AV35)*INDEX(小r将兵属性验证!$AW$7:$AW$106,$AR36,1)+AZ35</f>
        <v>#VALUE!</v>
      </c>
      <c r="BA36" s="32" t="e">
        <f t="shared" si="18"/>
        <v>#VALUE!</v>
      </c>
      <c r="BC36" s="29">
        <v>100</v>
      </c>
      <c r="BD36" s="84">
        <f>求节点($K$5:$K$12,$P$5:$P$12,INDEX(节奏总纲!$E$4:$E$113,'功能-大地图城池-附加属性'!$BC36,1))</f>
        <v>7785.5612401066946</v>
      </c>
    </row>
    <row r="37" spans="1:56" x14ac:dyDescent="0.15">
      <c r="A37" s="53"/>
      <c r="C37" s="78"/>
      <c r="D37" s="78"/>
      <c r="E37" s="78"/>
      <c r="F37" s="78"/>
      <c r="G37" s="78"/>
      <c r="H37" s="78"/>
      <c r="I37" s="78"/>
      <c r="S37" s="55">
        <v>33</v>
      </c>
      <c r="T37" s="36">
        <f>求节点($K$5:$K$12,$L$5:$L$12,[1]节奏总纲!P36)</f>
        <v>0.57458047916245714</v>
      </c>
      <c r="U37" s="36">
        <f>求节点($K$5:$K$12,$L$5:$L$12,[1]节奏总纲!Q36)</f>
        <v>0.35853174739942739</v>
      </c>
      <c r="V37" s="36">
        <f>求节点($K$5:$K$12,$L$5:$L$12,[1]节奏总纲!R36)</f>
        <v>0.10347655200291661</v>
      </c>
      <c r="W37" s="36">
        <f>求节点($K$5:$K$12,$L$5:$L$12,[1]节奏总纲!S36)</f>
        <v>0</v>
      </c>
      <c r="X37" s="36">
        <f>求节点($K$5:$K$12,$L$5:$L$12,[1]节奏总纲!T36)</f>
        <v>0</v>
      </c>
      <c r="Y37" s="36">
        <f>求节点($K$5:$K$12,$M$5:$M$12,[1]节奏总纲!P36)</f>
        <v>0</v>
      </c>
      <c r="Z37" s="36">
        <f>求节点($K$5:$K$12,$M$5:$M$12,[1]节奏总纲!Q36)</f>
        <v>0</v>
      </c>
      <c r="AA37" s="36">
        <f>求节点($K$5:$K$12,$M$5:$M$12,[1]节奏总纲!R36)</f>
        <v>0</v>
      </c>
      <c r="AB37" s="36">
        <f>求节点($K$5:$K$12,$M$5:$M$12,[1]节奏总纲!S36)</f>
        <v>0</v>
      </c>
      <c r="AC37" s="36">
        <f>求节点($K$5:$K$12,$M$5:$M$12,[1]节奏总纲!T36)</f>
        <v>0</v>
      </c>
      <c r="AD37" s="36">
        <f>求节点($K$5:$K$12,$N$5:$N$12,[1]节奏总纲!P36)</f>
        <v>8.0467033065716558E-3</v>
      </c>
      <c r="AE37" s="36">
        <f>求节点($K$5:$K$12,$N$5:$N$12,[1]节奏总纲!Q36)</f>
        <v>8.0337147368730513E-3</v>
      </c>
      <c r="AF37" s="36">
        <f>求节点($K$5:$K$12,$N$5:$N$12,[1]节奏总纲!R36)</f>
        <v>8.01838114914326E-3</v>
      </c>
      <c r="AG37" s="36">
        <f>求节点($K$5:$K$12,$N$5:$N$12,[1]节奏总纲!S36)</f>
        <v>4.9237714765391766E-3</v>
      </c>
      <c r="AH37" s="36">
        <f>求节点($K$5:$K$12,$N$5:$N$12,[1]节奏总纲!T36)</f>
        <v>0</v>
      </c>
      <c r="AI37" s="4"/>
      <c r="AJ37" s="4"/>
      <c r="AK37" s="4"/>
      <c r="AL37" s="4"/>
      <c r="AM37" s="4"/>
      <c r="AR37" s="29">
        <v>110</v>
      </c>
      <c r="AS37" s="29">
        <f t="shared" ref="AS37:AS42" si="19">INDEX($U$5:$U$164,$AR37)</f>
        <v>4.4766977130613501</v>
      </c>
      <c r="AT37" s="29">
        <f t="shared" ref="AT37:AU42" si="20">INDEX($AE$5:$AE$164,$AR37)</f>
        <v>5.2065940793213514E-2</v>
      </c>
      <c r="AU37" s="29">
        <f t="shared" si="20"/>
        <v>5.2065940793213514E-2</v>
      </c>
      <c r="AV37" s="29">
        <f t="shared" ref="AV37:AV42" si="21">INDEX($Z$5:$Z$164,$AR37)</f>
        <v>0</v>
      </c>
      <c r="AW37" s="29" t="e">
        <f>(AS37-AS36)*(INDEX(小r将兵属性验证!$V$7:$V$106,$AR37,1)+INDEX(小r将兵属性验证!$AP$7:$AP$106,$AR37,1))+AW36</f>
        <v>#REF!</v>
      </c>
      <c r="AX37" s="29" t="e">
        <f>(AT37-AT36)*(INDEX(小r将兵属性验证!Y$7:Y$106,$AR37,1)+INDEX(小r将兵属性验证!AS$7:AS$106,$AR37,1))+AX36</f>
        <v>#REF!</v>
      </c>
      <c r="AY37" s="29" t="e">
        <f>(AU37-AU36)*(INDEX(小r将兵属性验证!Z$7:Z$106,$AR37,1)+INDEX(小r将兵属性验证!AT$7:AT$106,$AR37,1))+AY36</f>
        <v>#REF!</v>
      </c>
      <c r="AZ37" s="29" t="e">
        <f>(AV37-AV36)*INDEX(小r将兵属性验证!$AW$7:$AW$106,$AR37,1)+AZ36</f>
        <v>#REF!</v>
      </c>
      <c r="BA37" s="32" t="e">
        <f t="shared" ref="BA37:BA42" si="22">SUM(AW37:AZ37)</f>
        <v>#REF!</v>
      </c>
      <c r="BC37" s="29">
        <v>110</v>
      </c>
      <c r="BD37" s="84">
        <f>求节点($K$5:$K$12,$P$5:$P$12,INDEX(节奏总纲!$E$4:$E$113,'功能-大地图城池-附加属性'!$BC37,1))</f>
        <v>7785.5612401066946</v>
      </c>
    </row>
    <row r="38" spans="1:56" x14ac:dyDescent="0.15">
      <c r="A38" s="53"/>
      <c r="S38" s="55">
        <v>34</v>
      </c>
      <c r="T38" s="36">
        <f>求节点($K$5:$K$12,$L$5:$L$12,[1]节奏总纲!P37)</f>
        <v>0.708890884660897</v>
      </c>
      <c r="U38" s="36">
        <f>求节点($K$5:$K$12,$L$5:$L$12,[1]节奏总纲!Q37)</f>
        <v>0.47612795283926213</v>
      </c>
      <c r="V38" s="36">
        <f>求节点($K$5:$K$12,$L$5:$L$12,[1]节奏总纲!R37)</f>
        <v>0.20269505477110139</v>
      </c>
      <c r="W38" s="36">
        <f>求节点($K$5:$K$12,$L$5:$L$12,[1]节奏总纲!S37)</f>
        <v>0</v>
      </c>
      <c r="X38" s="36">
        <f>求节点($K$5:$K$12,$L$5:$L$12,[1]节奏总纲!T37)</f>
        <v>0</v>
      </c>
      <c r="Y38" s="36">
        <f>求节点($K$5:$K$12,$M$5:$M$12,[1]节奏总纲!P37)</f>
        <v>0</v>
      </c>
      <c r="Z38" s="36">
        <f>求节点($K$5:$K$12,$M$5:$M$12,[1]节奏总纲!Q37)</f>
        <v>0</v>
      </c>
      <c r="AA38" s="36">
        <f>求节点($K$5:$K$12,$M$5:$M$12,[1]节奏总纲!R37)</f>
        <v>0</v>
      </c>
      <c r="AB38" s="36">
        <f>求节点($K$5:$K$12,$M$5:$M$12,[1]节奏总纲!S37)</f>
        <v>0</v>
      </c>
      <c r="AC38" s="36">
        <f>求节点($K$5:$K$12,$M$5:$M$12,[1]节奏总纲!T37)</f>
        <v>0</v>
      </c>
      <c r="AD38" s="36">
        <f>求节点($K$5:$K$12,$N$5:$N$12,[1]节奏总纲!P37)</f>
        <v>8.0547778740492262E-3</v>
      </c>
      <c r="AE38" s="36">
        <f>求节点($K$5:$K$12,$N$5:$N$12,[1]节奏总纲!Q37)</f>
        <v>8.0407844683090222E-3</v>
      </c>
      <c r="AF38" s="36">
        <f>求节点($K$5:$K$12,$N$5:$N$12,[1]节奏总纲!R37)</f>
        <v>8.0243460369168636E-3</v>
      </c>
      <c r="AG38" s="36">
        <f>求节点($K$5:$K$12,$N$5:$N$12,[1]节奏总纲!S37)</f>
        <v>6.0374511061561222E-3</v>
      </c>
      <c r="AH38" s="36">
        <f>求节点($K$5:$K$12,$N$5:$N$12,[1]节奏总纲!T37)</f>
        <v>0</v>
      </c>
      <c r="AI38" s="4"/>
      <c r="AJ38" s="4"/>
      <c r="AK38" s="4"/>
      <c r="AL38" s="4"/>
      <c r="AM38" s="4"/>
      <c r="AR38" s="29">
        <v>120</v>
      </c>
      <c r="AS38" s="29">
        <f t="shared" si="19"/>
        <v>4.4766977130613501</v>
      </c>
      <c r="AT38" s="29">
        <f t="shared" si="20"/>
        <v>5.2065940793213514E-2</v>
      </c>
      <c r="AU38" s="29">
        <f t="shared" si="20"/>
        <v>5.2065940793213514E-2</v>
      </c>
      <c r="AV38" s="29">
        <f t="shared" si="21"/>
        <v>0</v>
      </c>
      <c r="AW38" s="29" t="e">
        <f>(AS38-AS37)*(INDEX(小r将兵属性验证!$V$7:$V$106,$AR38,1)+INDEX(小r将兵属性验证!$AP$7:$AP$106,$AR38,1))+AW37</f>
        <v>#REF!</v>
      </c>
      <c r="AX38" s="29" t="e">
        <f>(AT38-AT37)*(INDEX(小r将兵属性验证!Y$7:Y$106,$AR38,1)+INDEX(小r将兵属性验证!AS$7:AS$106,$AR38,1))+AX37</f>
        <v>#REF!</v>
      </c>
      <c r="AY38" s="29" t="e">
        <f>(AU38-AU37)*(INDEX(小r将兵属性验证!Z$7:Z$106,$AR38,1)+INDEX(小r将兵属性验证!AT$7:AT$106,$AR38,1))+AY37</f>
        <v>#REF!</v>
      </c>
      <c r="AZ38" s="29" t="e">
        <f>(AV38-AV37)*INDEX(小r将兵属性验证!$AW$7:$AW$106,$AR38,1)+AZ37</f>
        <v>#REF!</v>
      </c>
      <c r="BA38" s="32" t="e">
        <f t="shared" si="22"/>
        <v>#REF!</v>
      </c>
      <c r="BC38" s="29">
        <v>120</v>
      </c>
      <c r="BD38" s="84" t="e">
        <f>求节点($K$5:$K$12,$P$5:$P$12,INDEX(节奏总纲!$E$4:$E$113,'功能-大地图城池-附加属性'!$BC38,1))</f>
        <v>#VALUE!</v>
      </c>
    </row>
    <row r="39" spans="1:56" x14ac:dyDescent="0.15">
      <c r="A39" s="53"/>
      <c r="S39" s="55">
        <v>35</v>
      </c>
      <c r="T39" s="36">
        <f>求节点($K$5:$K$12,$L$5:$L$12,[1]节奏总纲!P38)</f>
        <v>0.85284121301661397</v>
      </c>
      <c r="U39" s="36">
        <f>求节点($K$5:$K$12,$L$5:$L$12,[1]节奏总纲!Q38)</f>
        <v>0.60417129506773171</v>
      </c>
      <c r="V39" s="36">
        <f>求节点($K$5:$K$12,$L$5:$L$12,[1]节奏总纲!R38)</f>
        <v>0.30964734969565122</v>
      </c>
      <c r="W39" s="36">
        <f>求节点($K$5:$K$12,$L$5:$L$12,[1]节奏总纲!S38)</f>
        <v>0</v>
      </c>
      <c r="X39" s="36">
        <f>求节点($K$5:$K$12,$L$5:$L$12,[1]节奏总纲!T38)</f>
        <v>0</v>
      </c>
      <c r="Y39" s="36">
        <f>求节点($K$5:$K$12,$M$5:$M$12,[1]节奏总纲!P38)</f>
        <v>0</v>
      </c>
      <c r="Z39" s="36">
        <f>求节点($K$5:$K$12,$M$5:$M$12,[1]节奏总纲!Q38)</f>
        <v>0</v>
      </c>
      <c r="AA39" s="36">
        <f>求节点($K$5:$K$12,$M$5:$M$12,[1]节奏总纲!R38)</f>
        <v>0</v>
      </c>
      <c r="AB39" s="36">
        <f>求节点($K$5:$K$12,$M$5:$M$12,[1]节奏总纲!S38)</f>
        <v>0</v>
      </c>
      <c r="AC39" s="36">
        <f>求节点($K$5:$K$12,$M$5:$M$12,[1]节奏总纲!T38)</f>
        <v>0</v>
      </c>
      <c r="AD39" s="36">
        <f>求节点($K$5:$K$12,$N$5:$N$12,[1]节奏总纲!P38)</f>
        <v>8.0634319811931452E-3</v>
      </c>
      <c r="AE39" s="36">
        <f>求节点($K$5:$K$12,$N$5:$N$12,[1]节奏总纲!Q38)</f>
        <v>8.0484822680665351E-3</v>
      </c>
      <c r="AF39" s="36">
        <f>求节点($K$5:$K$12,$N$5:$N$12,[1]节奏总纲!R38)</f>
        <v>8.0307758702499142E-3</v>
      </c>
      <c r="AG39" s="36">
        <f>求节点($K$5:$K$12,$N$5:$N$12,[1]节奏总纲!S38)</f>
        <v>7.2053405709955835E-3</v>
      </c>
      <c r="AH39" s="36">
        <f>求节点($K$5:$K$12,$N$5:$N$12,[1]节奏总纲!T38)</f>
        <v>3.1372069687137172E-4</v>
      </c>
      <c r="AI39" s="4"/>
      <c r="AJ39" s="4"/>
      <c r="AK39" s="4"/>
      <c r="AL39" s="4"/>
      <c r="AM39" s="4"/>
      <c r="AR39" s="29">
        <v>130</v>
      </c>
      <c r="AS39" s="29">
        <f t="shared" si="19"/>
        <v>4.4766977130613501</v>
      </c>
      <c r="AT39" s="29">
        <f t="shared" si="20"/>
        <v>5.2065940793213514E-2</v>
      </c>
      <c r="AU39" s="29">
        <f t="shared" si="20"/>
        <v>5.2065940793213514E-2</v>
      </c>
      <c r="AV39" s="29">
        <f t="shared" si="21"/>
        <v>0</v>
      </c>
      <c r="AW39" s="29" t="e">
        <f>(AS39-AS38)*(INDEX(小r将兵属性验证!$V$7:$V$106,$AR39,1)+INDEX(小r将兵属性验证!$AP$7:$AP$106,$AR39,1))+AW38</f>
        <v>#REF!</v>
      </c>
      <c r="AX39" s="29" t="e">
        <f>(AT39-AT38)*(INDEX(小r将兵属性验证!Y$7:Y$106,$AR39,1)+INDEX(小r将兵属性验证!AS$7:AS$106,$AR39,1))+AX38</f>
        <v>#REF!</v>
      </c>
      <c r="AY39" s="29" t="e">
        <f>(AU39-AU38)*(INDEX(小r将兵属性验证!Z$7:Z$106,$AR39,1)+INDEX(小r将兵属性验证!AT$7:AT$106,$AR39,1))+AY38</f>
        <v>#REF!</v>
      </c>
      <c r="AZ39" s="29" t="e">
        <f>(AV39-AV38)*INDEX(小r将兵属性验证!$AW$7:$AW$106,$AR39,1)+AZ38</f>
        <v>#REF!</v>
      </c>
      <c r="BA39" s="32" t="e">
        <f t="shared" si="22"/>
        <v>#REF!</v>
      </c>
      <c r="BC39" s="29">
        <v>130</v>
      </c>
      <c r="BD39" s="84" t="e">
        <f>求节点($K$5:$K$12,$P$5:$P$12,INDEX(节奏总纲!$E$4:$E$113,'功能-大地图城池-附加属性'!$BC39,1))</f>
        <v>#VALUE!</v>
      </c>
    </row>
    <row r="40" spans="1:56" x14ac:dyDescent="0.15">
      <c r="A40" s="53"/>
      <c r="S40" s="55">
        <v>36</v>
      </c>
      <c r="T40" s="36">
        <f>求节点($K$5:$K$12,$L$5:$L$12,[1]节奏总纲!P39)</f>
        <v>0.92185800199701506</v>
      </c>
      <c r="U40" s="36">
        <f>求节点($K$5:$K$12,$L$5:$L$12,[1]节奏总纲!Q39)</f>
        <v>0.74120027468106486</v>
      </c>
      <c r="V40" s="36">
        <f>求节点($K$5:$K$12,$L$5:$L$12,[1]节奏总纲!R39)</f>
        <v>0.42095109623214028</v>
      </c>
      <c r="W40" s="36">
        <f>求节点($K$5:$K$12,$L$5:$L$12,[1]节奏总纲!S39)</f>
        <v>2.7562501450986137E-2</v>
      </c>
      <c r="X40" s="36">
        <f>求节点($K$5:$K$12,$L$5:$L$12,[1]节奏总纲!T39)</f>
        <v>0</v>
      </c>
      <c r="Y40" s="36">
        <f>求节点($K$5:$K$12,$M$5:$M$12,[1]节奏总纲!P39)</f>
        <v>0</v>
      </c>
      <c r="Z40" s="36">
        <f>求节点($K$5:$K$12,$M$5:$M$12,[1]节奏总纲!Q39)</f>
        <v>0</v>
      </c>
      <c r="AA40" s="36">
        <f>求节点($K$5:$K$12,$M$5:$M$12,[1]节奏总纲!R39)</f>
        <v>0</v>
      </c>
      <c r="AB40" s="36">
        <f>求节点($K$5:$K$12,$M$5:$M$12,[1]节奏总纲!S39)</f>
        <v>0</v>
      </c>
      <c r="AC40" s="36">
        <f>求节点($K$5:$K$12,$M$5:$M$12,[1]节奏总纲!T39)</f>
        <v>0</v>
      </c>
      <c r="AD40" s="36">
        <f>求节点($K$5:$K$12,$N$5:$N$12,[1]节奏总纲!P39)</f>
        <v>8.8252849584807835E-3</v>
      </c>
      <c r="AE40" s="36">
        <f>求节点($K$5:$K$12,$N$5:$N$12,[1]节奏总纲!Q39)</f>
        <v>8.0567202726959195E-3</v>
      </c>
      <c r="AF40" s="36">
        <f>求节点($K$5:$K$12,$N$5:$N$12,[1]节奏总纲!R39)</f>
        <v>8.0374673072132682E-3</v>
      </c>
      <c r="AG40" s="36">
        <f>求节点($K$5:$K$12,$N$5:$N$12,[1]节奏总纲!S39)</f>
        <v>8.0138172948283071E-3</v>
      </c>
      <c r="AH40" s="36">
        <f>求节点($K$5:$K$12,$N$5:$N$12,[1]节奏总纲!T39)</f>
        <v>9.6098370148102496E-4</v>
      </c>
      <c r="AI40" s="4"/>
      <c r="AJ40" s="4"/>
      <c r="AK40" s="4"/>
      <c r="AL40" s="4"/>
      <c r="AM40" s="4"/>
      <c r="AR40" s="29">
        <v>140</v>
      </c>
      <c r="AS40" s="29">
        <f t="shared" si="19"/>
        <v>4.4766977130613501</v>
      </c>
      <c r="AT40" s="29">
        <f t="shared" si="20"/>
        <v>5.2065940793213514E-2</v>
      </c>
      <c r="AU40" s="29">
        <f t="shared" si="20"/>
        <v>5.2065940793213514E-2</v>
      </c>
      <c r="AV40" s="29">
        <f t="shared" si="21"/>
        <v>0</v>
      </c>
      <c r="AW40" s="29" t="e">
        <f>(AS40-AS39)*(INDEX(小r将兵属性验证!$V$7:$V$106,$AR40,1)+INDEX(小r将兵属性验证!$AP$7:$AP$106,$AR40,1))+AW39</f>
        <v>#REF!</v>
      </c>
      <c r="AX40" s="29" t="e">
        <f>(AT40-AT39)*(INDEX(小r将兵属性验证!Y$7:Y$106,$AR40,1)+INDEX(小r将兵属性验证!AS$7:AS$106,$AR40,1))+AX39</f>
        <v>#REF!</v>
      </c>
      <c r="AY40" s="29" t="e">
        <f>(AU40-AU39)*(INDEX(小r将兵属性验证!Z$7:Z$106,$AR40,1)+INDEX(小r将兵属性验证!AT$7:AT$106,$AR40,1))+AY39</f>
        <v>#REF!</v>
      </c>
      <c r="AZ40" s="29" t="e">
        <f>(AV40-AV39)*INDEX(小r将兵属性验证!$AW$7:$AW$106,$AR40,1)+AZ39</f>
        <v>#REF!</v>
      </c>
      <c r="BA40" s="32" t="e">
        <f t="shared" si="22"/>
        <v>#REF!</v>
      </c>
      <c r="BC40" s="29">
        <v>140</v>
      </c>
      <c r="BD40" s="84" t="e">
        <f>求节点($K$5:$K$12,$P$5:$P$12,INDEX(节奏总纲!$E$4:$E$113,'功能-大地图城池-附加属性'!$BC40,1))</f>
        <v>#VALUE!</v>
      </c>
    </row>
    <row r="41" spans="1:56" x14ac:dyDescent="0.15">
      <c r="A41" s="53"/>
      <c r="S41" s="55">
        <v>37</v>
      </c>
      <c r="T41" s="36">
        <f>求节点($K$5:$K$12,$L$5:$L$12,[1]节奏总纲!P40)</f>
        <v>0.93122894260655065</v>
      </c>
      <c r="U41" s="36">
        <f>求节点($K$5:$K$12,$L$5:$L$12,[1]节奏总纲!Q40)</f>
        <v>0.88507029404669313</v>
      </c>
      <c r="V41" s="36">
        <f>求节点($K$5:$K$12,$L$5:$L$12,[1]节奏总纲!R40)</f>
        <v>0.53999767767904372</v>
      </c>
      <c r="W41" s="36">
        <f>求节点($K$5:$K$12,$L$5:$L$12,[1]节奏总纲!S40)</f>
        <v>0.11241760614290712</v>
      </c>
      <c r="X41" s="36">
        <f>求节点($K$5:$K$12,$L$5:$L$12,[1]节奏总纲!T40)</f>
        <v>0</v>
      </c>
      <c r="Y41" s="36">
        <f>求节点($K$5:$K$12,$M$5:$M$12,[1]节奏总纲!P40)</f>
        <v>0</v>
      </c>
      <c r="Z41" s="36">
        <f>求节点($K$5:$K$12,$M$5:$M$12,[1]节奏总纲!Q40)</f>
        <v>0</v>
      </c>
      <c r="AA41" s="36">
        <f>求节点($K$5:$K$12,$M$5:$M$12,[1]节奏总纲!R40)</f>
        <v>0</v>
      </c>
      <c r="AB41" s="36">
        <f>求节点($K$5:$K$12,$M$5:$M$12,[1]节奏总纲!S40)</f>
        <v>0</v>
      </c>
      <c r="AC41" s="36">
        <f>求节点($K$5:$K$12,$M$5:$M$12,[1]节奏总纲!T40)</f>
        <v>0</v>
      </c>
      <c r="AD41" s="36">
        <f>求节点($K$5:$K$12,$N$5:$N$12,[1]节奏总纲!P40)</f>
        <v>1.0211992757116536E-2</v>
      </c>
      <c r="AE41" s="36">
        <f>求节点($K$5:$K$12,$N$5:$N$12,[1]节奏总纲!Q40)</f>
        <v>8.0653695517674557E-3</v>
      </c>
      <c r="AF41" s="36">
        <f>求节点($K$5:$K$12,$N$5:$N$12,[1]节奏总纲!R40)</f>
        <v>8.0446242333747208E-3</v>
      </c>
      <c r="AG41" s="36">
        <f>求节点($K$5:$K$12,$N$5:$N$12,[1]节奏总纲!S40)</f>
        <v>8.0189186737282397E-3</v>
      </c>
      <c r="AH41" s="36">
        <f>求节点($K$5:$K$12,$N$5:$N$12,[1]节奏总纲!T40)</f>
        <v>1.7017292564922111E-3</v>
      </c>
      <c r="AI41" s="4"/>
      <c r="AJ41" s="4"/>
      <c r="AK41" s="4"/>
      <c r="AL41" s="4"/>
      <c r="AM41" s="4"/>
      <c r="AR41" s="29">
        <v>150</v>
      </c>
      <c r="AS41" s="29">
        <f t="shared" si="19"/>
        <v>4.4766977130613501</v>
      </c>
      <c r="AT41" s="29">
        <f t="shared" si="20"/>
        <v>5.2065940793213514E-2</v>
      </c>
      <c r="AU41" s="29">
        <f t="shared" si="20"/>
        <v>5.2065940793213514E-2</v>
      </c>
      <c r="AV41" s="29">
        <f t="shared" si="21"/>
        <v>0</v>
      </c>
      <c r="AW41" s="29" t="e">
        <f>(AS41-AS40)*(INDEX(小r将兵属性验证!$V$7:$V$106,$AR41,1)+INDEX(小r将兵属性验证!$AP$7:$AP$106,$AR41,1))+AW40</f>
        <v>#REF!</v>
      </c>
      <c r="AX41" s="29" t="e">
        <f>(AT41-AT40)*(INDEX(小r将兵属性验证!Y$7:Y$106,$AR41,1)+INDEX(小r将兵属性验证!AS$7:AS$106,$AR41,1))+AX40</f>
        <v>#REF!</v>
      </c>
      <c r="AY41" s="29" t="e">
        <f>(AU41-AU40)*(INDEX(小r将兵属性验证!Z$7:Z$106,$AR41,1)+INDEX(小r将兵属性验证!AT$7:AT$106,$AR41,1))+AY40</f>
        <v>#REF!</v>
      </c>
      <c r="AZ41" s="29" t="e">
        <f>(AV41-AV40)*INDEX(小r将兵属性验证!$AW$7:$AW$106,$AR41,1)+AZ40</f>
        <v>#REF!</v>
      </c>
      <c r="BA41" s="32" t="e">
        <f t="shared" si="22"/>
        <v>#REF!</v>
      </c>
      <c r="BC41" s="29">
        <v>150</v>
      </c>
      <c r="BD41" s="84" t="e">
        <f>求节点($K$5:$K$12,$P$5:$P$12,INDEX(节奏总纲!$E$4:$E$113,'功能-大地图城池-附加属性'!$BC41,1))</f>
        <v>#VALUE!</v>
      </c>
    </row>
    <row r="42" spans="1:56" x14ac:dyDescent="0.15">
      <c r="A42" s="53"/>
      <c r="C42" s="62"/>
      <c r="S42" s="55">
        <v>38</v>
      </c>
      <c r="T42" s="36">
        <f>求节点($K$5:$K$12,$L$5:$L$12,[1]节奏总纲!P41)</f>
        <v>0.94127246807085463</v>
      </c>
      <c r="U42" s="36">
        <f>求节点($K$5:$K$12,$L$5:$L$12,[1]节奏总纲!Q41)</f>
        <v>0.92364850685047217</v>
      </c>
      <c r="V42" s="36">
        <f>求节点($K$5:$K$12,$L$5:$L$12,[1]节奏总纲!R41)</f>
        <v>0.66386581973532521</v>
      </c>
      <c r="W42" s="36">
        <f>求节点($K$5:$K$12,$L$5:$L$12,[1]节奏总纲!S41)</f>
        <v>0.20352987987825993</v>
      </c>
      <c r="X42" s="36">
        <f>求节点($K$5:$K$12,$L$5:$L$12,[1]节奏总纲!T41)</f>
        <v>0</v>
      </c>
      <c r="Y42" s="36">
        <f>求节点($K$5:$K$12,$M$5:$M$12,[1]节奏总纲!P41)</f>
        <v>0</v>
      </c>
      <c r="Z42" s="36">
        <f>求节点($K$5:$K$12,$M$5:$M$12,[1]节奏总纲!Q41)</f>
        <v>0</v>
      </c>
      <c r="AA42" s="36">
        <f>求节点($K$5:$K$12,$M$5:$M$12,[1]节奏总纲!R41)</f>
        <v>0</v>
      </c>
      <c r="AB42" s="36">
        <f>求节点($K$5:$K$12,$M$5:$M$12,[1]节奏总纲!S41)</f>
        <v>0</v>
      </c>
      <c r="AC42" s="36">
        <f>求节点($K$5:$K$12,$M$5:$M$12,[1]节奏总纲!T41)</f>
        <v>0</v>
      </c>
      <c r="AD42" s="36">
        <f>求节点($K$5:$K$12,$N$5:$N$12,[1]节奏总纲!P41)</f>
        <v>1.1698229375986456E-2</v>
      </c>
      <c r="AE42" s="36">
        <f>求节点($K$5:$K$12,$N$5:$N$12,[1]节奏总纲!Q41)</f>
        <v>9.0902431037984104E-3</v>
      </c>
      <c r="AF42" s="36">
        <f>求节点($K$5:$K$12,$N$5:$N$12,[1]节奏总纲!R41)</f>
        <v>8.0520710255100204E-3</v>
      </c>
      <c r="AG42" s="36">
        <f>求节点($K$5:$K$12,$N$5:$N$12,[1]节奏总纲!S41)</f>
        <v>8.024396225520156E-3</v>
      </c>
      <c r="AH42" s="36">
        <f>求节点($K$5:$K$12,$N$5:$N$12,[1]节奏总纲!T41)</f>
        <v>2.4699729386629477E-3</v>
      </c>
      <c r="AI42" s="4"/>
      <c r="AJ42" s="4"/>
      <c r="AK42" s="4"/>
      <c r="AL42" s="4"/>
      <c r="AM42" s="4"/>
      <c r="AR42" s="29">
        <v>160</v>
      </c>
      <c r="AS42" s="29">
        <f t="shared" si="19"/>
        <v>4.4766977130613501</v>
      </c>
      <c r="AT42" s="29">
        <f t="shared" si="20"/>
        <v>5.2065940793213514E-2</v>
      </c>
      <c r="AU42" s="29">
        <f t="shared" si="20"/>
        <v>5.2065940793213514E-2</v>
      </c>
      <c r="AV42" s="29">
        <f t="shared" si="21"/>
        <v>0</v>
      </c>
      <c r="AW42" s="29" t="e">
        <f>(AS42-AS41)*(INDEX(小r将兵属性验证!$V$7:$V$106,$AR42,1)+INDEX(小r将兵属性验证!$AP$7:$AP$106,$AR42,1))+AW41</f>
        <v>#REF!</v>
      </c>
      <c r="AX42" s="29" t="e">
        <f>(AT42-AT41)*(INDEX(小r将兵属性验证!Y$7:Y$106,$AR42,1)+INDEX(小r将兵属性验证!AS$7:AS$106,$AR42,1))+AX41</f>
        <v>#REF!</v>
      </c>
      <c r="AY42" s="29" t="e">
        <f>(AU42-AU41)*(INDEX(小r将兵属性验证!Z$7:Z$106,$AR42,1)+INDEX(小r将兵属性验证!AT$7:AT$106,$AR42,1))+AY41</f>
        <v>#REF!</v>
      </c>
      <c r="AZ42" s="29" t="e">
        <f>(AV42-AV41)*INDEX(小r将兵属性验证!$AW$7:$AW$106,$AR42,1)+AZ41</f>
        <v>#REF!</v>
      </c>
      <c r="BA42" s="32" t="e">
        <f t="shared" si="22"/>
        <v>#REF!</v>
      </c>
      <c r="BC42" s="29">
        <v>160</v>
      </c>
      <c r="BD42" s="84" t="e">
        <f>求节点($K$5:$K$12,$P$5:$P$12,INDEX(节奏总纲!$E$4:$E$113,'功能-大地图城池-附加属性'!$BC42,1))</f>
        <v>#VALUE!</v>
      </c>
    </row>
    <row r="43" spans="1:56" x14ac:dyDescent="0.15">
      <c r="A43" s="66"/>
      <c r="K43" s="50" t="s">
        <v>293</v>
      </c>
      <c r="S43" s="55">
        <v>39</v>
      </c>
      <c r="T43" s="36">
        <f>求节点($K$5:$K$12,$L$5:$L$12,[1]节奏总纲!P42)</f>
        <v>0.95203685213380318</v>
      </c>
      <c r="U43" s="36">
        <f>求节点($K$5:$K$12,$L$5:$L$12,[1]节奏总纲!Q42)</f>
        <v>0.93285515344622061</v>
      </c>
      <c r="V43" s="36">
        <f>求节点($K$5:$K$12,$L$5:$L$12,[1]节奏总纲!R42)</f>
        <v>0.79627832066587989</v>
      </c>
      <c r="W43" s="36">
        <f>求节点($K$5:$K$12,$L$5:$L$12,[1]节奏总纲!S42)</f>
        <v>0.30299332943488977</v>
      </c>
      <c r="X43" s="36">
        <f>求节点($K$5:$K$12,$L$5:$L$12,[1]节奏总纲!T42)</f>
        <v>0</v>
      </c>
      <c r="Y43" s="36">
        <f>求节点($K$5:$K$12,$M$5:$M$12,[1]节奏总纲!P42)</f>
        <v>0</v>
      </c>
      <c r="Z43" s="36">
        <f>求节点($K$5:$K$12,$M$5:$M$12,[1]节奏总纲!Q42)</f>
        <v>0</v>
      </c>
      <c r="AA43" s="36">
        <f>求节点($K$5:$K$12,$M$5:$M$12,[1]节奏总纲!R42)</f>
        <v>0</v>
      </c>
      <c r="AB43" s="36">
        <f>求节点($K$5:$K$12,$M$5:$M$12,[1]节奏总纲!S42)</f>
        <v>0</v>
      </c>
      <c r="AC43" s="36">
        <f>求节点($K$5:$K$12,$M$5:$M$12,[1]节奏总纲!T42)</f>
        <v>0</v>
      </c>
      <c r="AD43" s="36">
        <f>求节点($K$5:$K$12,$N$5:$N$12,[1]节奏总纲!P42)</f>
        <v>1.3291138343140906E-2</v>
      </c>
      <c r="AE43" s="36">
        <f>求节点($K$5:$K$12,$N$5:$N$12,[1]节奏总纲!Q42)</f>
        <v>1.0452638744276202E-2</v>
      </c>
      <c r="AF43" s="36">
        <f>求节点($K$5:$K$12,$N$5:$N$12,[1]节奏总纲!R42)</f>
        <v>8.060031493425145E-3</v>
      </c>
      <c r="AG43" s="36">
        <f>求节点($K$5:$K$12,$N$5:$N$12,[1]节奏总纲!S42)</f>
        <v>8.0303758391771663E-3</v>
      </c>
      <c r="AH43" s="36">
        <f>求节点($K$5:$K$12,$N$5:$N$12,[1]节奏总纲!T42)</f>
        <v>3.3188813832930944E-3</v>
      </c>
      <c r="AI43" s="4"/>
      <c r="AJ43" s="4"/>
      <c r="AK43" s="4"/>
      <c r="AL43" s="4"/>
      <c r="AM43" s="4"/>
    </row>
    <row r="44" spans="1:56" x14ac:dyDescent="0.15">
      <c r="A44" s="66"/>
      <c r="S44" s="55">
        <v>40</v>
      </c>
      <c r="T44" s="36">
        <f>求节点($K$5:$K$12,$L$5:$L$12,[1]节奏总纲!P43)</f>
        <v>0.96357383331302005</v>
      </c>
      <c r="U44" s="36">
        <f>求节点($K$5:$K$12,$L$5:$L$12,[1]节奏总纲!Q43)</f>
        <v>0.94267428797834973</v>
      </c>
      <c r="V44" s="36">
        <f>求节点($K$5:$K$12,$L$5:$L$12,[1]节奏总纲!R43)</f>
        <v>0.91815689244664223</v>
      </c>
      <c r="W44" s="36">
        <f>求节点($K$5:$K$12,$L$5:$L$12,[1]节奏总纲!S43)</f>
        <v>0.41343350318780703</v>
      </c>
      <c r="X44" s="36">
        <f>求节点($K$5:$K$12,$L$5:$L$12,[1]节奏总纲!T43)</f>
        <v>0</v>
      </c>
      <c r="Y44" s="36">
        <f>求节点($K$5:$K$12,$M$5:$M$12,[1]节奏总纲!P43)</f>
        <v>0</v>
      </c>
      <c r="Z44" s="36">
        <f>求节点($K$5:$K$12,$M$5:$M$12,[1]节奏总纲!Q43)</f>
        <v>0</v>
      </c>
      <c r="AA44" s="36">
        <f>求节点($K$5:$K$12,$M$5:$M$12,[1]节奏总纲!R43)</f>
        <v>0</v>
      </c>
      <c r="AB44" s="36">
        <f>求节点($K$5:$K$12,$M$5:$M$12,[1]节奏总纲!S43)</f>
        <v>0</v>
      </c>
      <c r="AC44" s="36">
        <f>求节点($K$5:$K$12,$M$5:$M$12,[1]节奏总纲!T43)</f>
        <v>0</v>
      </c>
      <c r="AD44" s="36">
        <f>求节点($K$5:$K$12,$N$5:$N$12,[1]节奏总纲!P43)</f>
        <v>1.4998375902373143E-2</v>
      </c>
      <c r="AE44" s="36">
        <f>求节点($K$5:$K$12,$N$5:$N$12,[1]节奏总纲!Q43)</f>
        <v>1.1905670088611209E-2</v>
      </c>
      <c r="AF44" s="36">
        <f>求节点($K$5:$K$12,$N$5:$N$12,[1]节奏总纲!R43)</f>
        <v>8.2775963441826007E-3</v>
      </c>
      <c r="AG44" s="36">
        <f>求节点($K$5:$K$12,$N$5:$N$12,[1]节奏总纲!S43)</f>
        <v>8.0370153592641859E-3</v>
      </c>
      <c r="AH44" s="36">
        <f>求节点($K$5:$K$12,$N$5:$N$12,[1]节奏总纲!T43)</f>
        <v>4.2542443927270088E-3</v>
      </c>
      <c r="AI44" s="4"/>
      <c r="AJ44" s="4"/>
      <c r="AK44" s="4"/>
      <c r="AL44" s="4"/>
      <c r="AM44" s="4"/>
    </row>
    <row r="45" spans="1:56" x14ac:dyDescent="0.15">
      <c r="A45" s="66"/>
      <c r="S45" s="55">
        <v>41</v>
      </c>
      <c r="T45" s="36">
        <f>求节点($K$5:$K$12,$L$5:$L$12,[1]节奏总纲!P44)</f>
        <v>0.9759388635786852</v>
      </c>
      <c r="U45" s="36">
        <f>求节点($K$5:$K$12,$L$5:$L$12,[1]节奏总纲!Q44)</f>
        <v>0.95350883380754836</v>
      </c>
      <c r="V45" s="36">
        <f>求节点($K$5:$K$12,$L$5:$L$12,[1]节奏总纲!R44)</f>
        <v>0.92720136478140103</v>
      </c>
      <c r="W45" s="36">
        <f>求节点($K$5:$K$12,$L$5:$L$12,[1]节奏总纲!S44)</f>
        <v>0.5328830707965333</v>
      </c>
      <c r="X45" s="36">
        <f>求节点($K$5:$K$12,$L$5:$L$12,[1]节奏总纲!T44)</f>
        <v>0</v>
      </c>
      <c r="Y45" s="36">
        <f>求节点($K$5:$K$12,$M$5:$M$12,[1]节奏总纲!P44)</f>
        <v>0</v>
      </c>
      <c r="Z45" s="36">
        <f>求节点($K$5:$K$12,$M$5:$M$12,[1]节奏总纲!Q44)</f>
        <v>0</v>
      </c>
      <c r="AA45" s="36">
        <f>求节点($K$5:$K$12,$M$5:$M$12,[1]节奏总纲!R44)</f>
        <v>0</v>
      </c>
      <c r="AB45" s="36">
        <f>求节点($K$5:$K$12,$M$5:$M$12,[1]节奏总纲!S44)</f>
        <v>0</v>
      </c>
      <c r="AC45" s="36">
        <f>求节点($K$5:$K$12,$M$5:$M$12,[1]节奏总纲!T44)</f>
        <v>0</v>
      </c>
      <c r="AD45" s="36">
        <f>求节点($K$5:$K$12,$N$5:$N$12,[1]节奏总纲!P44)</f>
        <v>1.6828147812603472E-2</v>
      </c>
      <c r="AE45" s="36">
        <f>求节点($K$5:$K$12,$N$5:$N$12,[1]节奏总纲!Q44)</f>
        <v>1.3508961564040871E-2</v>
      </c>
      <c r="AF45" s="36">
        <f>求节点($K$5:$K$12,$N$5:$N$12,[1]节奏总纲!R44)</f>
        <v>9.6159935066182246E-3</v>
      </c>
      <c r="AG45" s="36">
        <f>求节点($K$5:$K$12,$N$5:$N$12,[1]节奏总纲!S44)</f>
        <v>8.0441965124313126E-3</v>
      </c>
      <c r="AH45" s="36">
        <f>求节点($K$5:$K$12,$N$5:$N$12,[1]节奏总纲!T44)</f>
        <v>5.2771377381265897E-3</v>
      </c>
      <c r="AI45" s="4"/>
      <c r="AJ45" s="4"/>
      <c r="AK45" s="4"/>
      <c r="AL45" s="4"/>
      <c r="AM45" s="4"/>
    </row>
    <row r="46" spans="1:56" x14ac:dyDescent="0.15">
      <c r="A46" s="66"/>
      <c r="S46" s="55">
        <v>42</v>
      </c>
      <c r="T46" s="36">
        <f>求节点($K$5:$K$12,$L$5:$L$12,[1]节奏总纲!P45)</f>
        <v>0.98919137488088338</v>
      </c>
      <c r="U46" s="36">
        <f>求节点($K$5:$K$12,$L$5:$L$12,[1]节奏总纲!Q45)</f>
        <v>0.96553830580056699</v>
      </c>
      <c r="V46" s="36">
        <f>求节点($K$5:$K$12,$L$5:$L$12,[1]节奏总纲!R45)</f>
        <v>0.93716959320107351</v>
      </c>
      <c r="W46" s="36">
        <f>求节点($K$5:$K$12,$L$5:$L$12,[1]节奏总纲!S45)</f>
        <v>0.66445542332367857</v>
      </c>
      <c r="X46" s="36">
        <f>求节点($K$5:$K$12,$L$5:$L$12,[1]节奏总纲!T45)</f>
        <v>0</v>
      </c>
      <c r="Y46" s="36">
        <f>求节点($K$5:$K$12,$M$5:$M$12,[1]节奏总纲!P45)</f>
        <v>0</v>
      </c>
      <c r="Z46" s="36">
        <f>求节点($K$5:$K$12,$M$5:$M$12,[1]节奏总纲!Q45)</f>
        <v>0</v>
      </c>
      <c r="AA46" s="36">
        <f>求节点($K$5:$K$12,$M$5:$M$12,[1]节奏总纲!R45)</f>
        <v>0</v>
      </c>
      <c r="AB46" s="36">
        <f>求节点($K$5:$K$12,$M$5:$M$12,[1]节奏总纲!S45)</f>
        <v>0</v>
      </c>
      <c r="AC46" s="36">
        <f>求节点($K$5:$K$12,$M$5:$M$12,[1]节奏总纲!T45)</f>
        <v>0</v>
      </c>
      <c r="AD46" s="36">
        <f>求节点($K$5:$K$12,$N$5:$N$12,[1]节奏总纲!P45)</f>
        <v>1.8789248788482701E-2</v>
      </c>
      <c r="AE46" s="36">
        <f>求节点($K$5:$K$12,$N$5:$N$12,[1]节奏总纲!Q45)</f>
        <v>1.5289077704059377E-2</v>
      </c>
      <c r="AF46" s="36">
        <f>求节点($K$5:$K$12,$N$5:$N$12,[1]节奏总纲!R45)</f>
        <v>1.1091087700906084E-2</v>
      </c>
      <c r="AG46" s="36">
        <f>求节点($K$5:$K$12,$N$5:$N$12,[1]节奏总纲!S45)</f>
        <v>8.0521064717134737E-3</v>
      </c>
      <c r="AH46" s="36">
        <f>求节点($K$5:$K$12,$N$5:$N$12,[1]节奏总纲!T45)</f>
        <v>6.3771419864169353E-3</v>
      </c>
      <c r="AI46" s="4"/>
      <c r="AJ46" s="4"/>
      <c r="AK46" s="4"/>
      <c r="AL46" s="4"/>
      <c r="AM46" s="4"/>
    </row>
    <row r="47" spans="1:56" x14ac:dyDescent="0.15">
      <c r="A47" s="66"/>
      <c r="S47" s="55">
        <v>43</v>
      </c>
      <c r="T47" s="36">
        <f>求节点($K$5:$K$12,$L$5:$L$12,[1]节奏总纲!P46)</f>
        <v>1.0033950648065417</v>
      </c>
      <c r="U47" s="36">
        <f>求节点($K$5:$K$12,$L$5:$L$12,[1]节奏总纲!Q46)</f>
        <v>0.97798691579982289</v>
      </c>
      <c r="V47" s="36">
        <f>求节点($K$5:$K$12,$L$5:$L$12,[1]节奏总纲!R46)</f>
        <v>0.94752532352790086</v>
      </c>
      <c r="W47" s="36">
        <f>求节点($K$5:$K$12,$L$5:$L$12,[1]节奏总纲!S46)</f>
        <v>0.79711815883658788</v>
      </c>
      <c r="X47" s="36">
        <f>求节点($K$5:$K$12,$L$5:$L$12,[1]节奏总纲!T46)</f>
        <v>0</v>
      </c>
      <c r="Y47" s="36">
        <f>求节点($K$5:$K$12,$M$5:$M$12,[1]节奏总纲!P46)</f>
        <v>0</v>
      </c>
      <c r="Z47" s="36">
        <f>求节点($K$5:$K$12,$M$5:$M$12,[1]节奏总纲!Q46)</f>
        <v>0</v>
      </c>
      <c r="AA47" s="36">
        <f>求节点($K$5:$K$12,$M$5:$M$12,[1]节奏总纲!R46)</f>
        <v>0</v>
      </c>
      <c r="AB47" s="36">
        <f>求节点($K$5:$K$12,$M$5:$M$12,[1]节奏总纲!S46)</f>
        <v>0</v>
      </c>
      <c r="AC47" s="36">
        <f>求节点($K$5:$K$12,$M$5:$M$12,[1]节奏总纲!T46)</f>
        <v>0</v>
      </c>
      <c r="AD47" s="36">
        <f>求节点($K$5:$K$12,$N$5:$N$12,[1]节奏总纲!P46)</f>
        <v>2.0891104771784082E-2</v>
      </c>
      <c r="AE47" s="36">
        <f>求节点($K$5:$K$12,$N$5:$N$12,[1]节奏总纲!Q46)</f>
        <v>1.7131217707654866E-2</v>
      </c>
      <c r="AF47" s="36">
        <f>求节点($K$5:$K$12,$N$5:$N$12,[1]节奏总纲!R46)</f>
        <v>1.2623524262308197E-2</v>
      </c>
      <c r="AG47" s="36">
        <f>求节点($K$5:$K$12,$N$5:$N$12,[1]节奏总纲!S46)</f>
        <v>8.060081983407321E-3</v>
      </c>
      <c r="AH47" s="36">
        <f>求节点($K$5:$K$12,$N$5:$N$12,[1]节奏总纲!T46)</f>
        <v>7.4857981593716818E-3</v>
      </c>
      <c r="AI47" s="4"/>
      <c r="AJ47" s="4"/>
      <c r="AK47" s="4"/>
      <c r="AL47" s="4"/>
      <c r="AM47" s="4"/>
    </row>
    <row r="48" spans="1:56" x14ac:dyDescent="0.15">
      <c r="A48" s="66"/>
      <c r="S48" s="55">
        <v>44</v>
      </c>
      <c r="T48" s="36">
        <f>求节点($K$5:$K$12,$L$5:$L$12,[1]节奏总纲!P47)</f>
        <v>1.0437917606598417</v>
      </c>
      <c r="U48" s="36">
        <f>求节点($K$5:$K$12,$L$5:$L$12,[1]节奏总纲!Q47)</f>
        <v>0.99128889372516671</v>
      </c>
      <c r="V48" s="36">
        <f>求节点($K$5:$K$12,$L$5:$L$12,[1]节奏总纲!R47)</f>
        <v>0.95841576291460218</v>
      </c>
      <c r="W48" s="36">
        <f>求节点($K$5:$K$12,$L$5:$L$12,[1]节奏总纲!S47)</f>
        <v>0.91800649934904643</v>
      </c>
      <c r="X48" s="36">
        <f>求节点($K$5:$K$12,$L$5:$L$12,[1]节奏总纲!T47)</f>
        <v>4.346183570192523E-2</v>
      </c>
      <c r="Y48" s="36">
        <f>求节点($K$5:$K$12,$M$5:$M$12,[1]节奏总纲!P47)</f>
        <v>0</v>
      </c>
      <c r="Z48" s="36">
        <f>求节点($K$5:$K$12,$M$5:$M$12,[1]节奏总纲!Q47)</f>
        <v>0</v>
      </c>
      <c r="AA48" s="36">
        <f>求节点($K$5:$K$12,$M$5:$M$12,[1]节奏总纲!R47)</f>
        <v>0</v>
      </c>
      <c r="AB48" s="36">
        <f>求节点($K$5:$K$12,$M$5:$M$12,[1]节奏总纲!S47)</f>
        <v>0</v>
      </c>
      <c r="AC48" s="36">
        <f>求节点($K$5:$K$12,$M$5:$M$12,[1]节奏总纲!T47)</f>
        <v>0</v>
      </c>
      <c r="AD48" s="36">
        <f>求节点($K$5:$K$12,$N$5:$N$12,[1]节奏总纲!P47)</f>
        <v>2.2337143678120612E-2</v>
      </c>
      <c r="AE48" s="36">
        <f>求节点($K$5:$K$12,$N$5:$N$12,[1]节奏总纲!Q47)</f>
        <v>1.9099638733350494E-2</v>
      </c>
      <c r="AF48" s="36">
        <f>求节点($K$5:$K$12,$N$5:$N$12,[1]节奏总纲!R47)</f>
        <v>1.4235086842562018E-2</v>
      </c>
      <c r="AG48" s="36">
        <f>求节点($K$5:$K$12,$N$5:$N$12,[1]节奏总纲!S47)</f>
        <v>8.2553412376797451E-3</v>
      </c>
      <c r="AH48" s="36">
        <f>求节点($K$5:$K$12,$N$5:$N$12,[1]节奏总纲!T47)</f>
        <v>8.0147731421938272E-3</v>
      </c>
      <c r="AI48" s="4"/>
      <c r="AJ48" s="4"/>
      <c r="AK48" s="4"/>
      <c r="AL48" s="4"/>
      <c r="AM48" s="4"/>
      <c r="AR48" s="36" t="s">
        <v>206</v>
      </c>
      <c r="AS48" s="111" t="s">
        <v>207</v>
      </c>
      <c r="AT48" s="111"/>
      <c r="AU48" s="111"/>
      <c r="AV48" s="36"/>
      <c r="AW48" s="111" t="s">
        <v>208</v>
      </c>
      <c r="AX48" s="111"/>
      <c r="AY48" s="111"/>
      <c r="AZ48" s="111"/>
      <c r="BA48" s="111"/>
      <c r="BC48" s="36" t="s">
        <v>76</v>
      </c>
    </row>
    <row r="49" spans="1:56" x14ac:dyDescent="0.15">
      <c r="A49" s="66"/>
      <c r="S49" s="55">
        <v>45</v>
      </c>
      <c r="T49" s="36">
        <f>求节点($K$5:$K$12,$L$5:$L$12,[1]节奏总纲!P48)</f>
        <v>1.0987502314097444</v>
      </c>
      <c r="U49" s="36">
        <f>求节点($K$5:$K$12,$L$5:$L$12,[1]节奏总纲!Q48)</f>
        <v>1.0055688877942128</v>
      </c>
      <c r="V49" s="36">
        <f>求节点($K$5:$K$12,$L$5:$L$12,[1]节奏总纲!R48)</f>
        <v>0.97007930255980657</v>
      </c>
      <c r="W49" s="36">
        <f>求节点($K$5:$K$12,$L$5:$L$12,[1]节奏总纲!S48)</f>
        <v>0.92667209332297373</v>
      </c>
      <c r="X49" s="36">
        <f>求节点($K$5:$K$12,$L$5:$L$12,[1]节奏总纲!T48)</f>
        <v>0.12806536104339616</v>
      </c>
      <c r="Y49" s="36">
        <f>求节点($K$5:$K$12,$M$5:$M$12,[1]节奏总纲!P48)</f>
        <v>0</v>
      </c>
      <c r="Z49" s="36">
        <f>求节点($K$5:$K$12,$M$5:$M$12,[1]节奏总纲!Q48)</f>
        <v>0</v>
      </c>
      <c r="AA49" s="36">
        <f>求节点($K$5:$K$12,$M$5:$M$12,[1]节奏总纲!R48)</f>
        <v>0</v>
      </c>
      <c r="AB49" s="36">
        <f>求节点($K$5:$K$12,$M$5:$M$12,[1]节奏总纲!S48)</f>
        <v>0</v>
      </c>
      <c r="AC49" s="36">
        <f>求节点($K$5:$K$12,$M$5:$M$12,[1]节奏总纲!T48)</f>
        <v>0</v>
      </c>
      <c r="AD49" s="36">
        <f>求节点($K$5:$K$12,$N$5:$N$12,[1]节奏总纲!P48)</f>
        <v>2.3513254952168525E-2</v>
      </c>
      <c r="AE49" s="36">
        <f>求节点($K$5:$K$12,$N$5:$N$12,[1]节奏总纲!Q48)</f>
        <v>2.1212786171278784E-2</v>
      </c>
      <c r="AF49" s="36">
        <f>求节点($K$5:$K$12,$N$5:$N$12,[1]节奏总纲!R48)</f>
        <v>1.5961052469667163E-2</v>
      </c>
      <c r="AG49" s="36">
        <f>求节点($K$5:$K$12,$N$5:$N$12,[1]节奏总纲!S48)</f>
        <v>9.5376721417117331E-3</v>
      </c>
      <c r="AH49" s="36">
        <f>求节点($K$5:$K$12,$N$5:$N$12,[1]节奏总纲!T48)</f>
        <v>8.0198593964693234E-3</v>
      </c>
      <c r="AI49" s="4"/>
      <c r="AJ49" s="4"/>
      <c r="AK49" s="4"/>
      <c r="AL49" s="4"/>
      <c r="AM49" s="4"/>
      <c r="AR49" s="32" t="s">
        <v>379</v>
      </c>
      <c r="AS49" s="29" t="s">
        <v>209</v>
      </c>
      <c r="AT49" s="29" t="s">
        <v>210</v>
      </c>
      <c r="AU49" s="29" t="s">
        <v>211</v>
      </c>
      <c r="AV49" s="29" t="s">
        <v>196</v>
      </c>
      <c r="AW49" s="29" t="s">
        <v>209</v>
      </c>
      <c r="AX49" s="29" t="s">
        <v>210</v>
      </c>
      <c r="AY49" s="29" t="s">
        <v>211</v>
      </c>
      <c r="AZ49" s="29" t="s">
        <v>212</v>
      </c>
      <c r="BA49" s="32" t="s">
        <v>201</v>
      </c>
      <c r="BC49" s="32" t="s">
        <v>379</v>
      </c>
      <c r="BD49" s="84" t="s">
        <v>292</v>
      </c>
    </row>
    <row r="50" spans="1:56" x14ac:dyDescent="0.15">
      <c r="A50" s="66"/>
      <c r="S50" s="55">
        <v>46</v>
      </c>
      <c r="T50" s="36">
        <f>求节点($K$5:$K$12,$L$5:$L$12,[1]节奏总纲!P49)</f>
        <v>1.1576532619010667</v>
      </c>
      <c r="U50" s="36">
        <f>求节点($K$5:$K$12,$L$5:$L$12,[1]节奏总纲!Q49)</f>
        <v>1.0509740966134928</v>
      </c>
      <c r="V50" s="36">
        <f>求节点($K$5:$K$12,$L$5:$L$12,[1]节奏总纲!R49)</f>
        <v>0.98249573760052333</v>
      </c>
      <c r="W50" s="36">
        <f>求节点($K$5:$K$12,$L$5:$L$12,[1]节奏总纲!S49)</f>
        <v>0.93585402586389965</v>
      </c>
      <c r="X50" s="36">
        <f>求节点($K$5:$K$12,$L$5:$L$12,[1]节奏总纲!T49)</f>
        <v>0.21460413578080473</v>
      </c>
      <c r="Y50" s="36">
        <f>求节点($K$5:$K$12,$M$5:$M$12,[1]节奏总纲!P49)</f>
        <v>0</v>
      </c>
      <c r="Z50" s="36">
        <f>求节点($K$5:$K$12,$M$5:$M$12,[1]节奏总纲!Q49)</f>
        <v>0</v>
      </c>
      <c r="AA50" s="36">
        <f>求节点($K$5:$K$12,$M$5:$M$12,[1]节奏总纲!R49)</f>
        <v>0</v>
      </c>
      <c r="AB50" s="36">
        <f>求节点($K$5:$K$12,$M$5:$M$12,[1]节奏总纲!S49)</f>
        <v>0</v>
      </c>
      <c r="AC50" s="36">
        <f>求节点($K$5:$K$12,$M$5:$M$12,[1]节奏总纲!T49)</f>
        <v>0</v>
      </c>
      <c r="AD50" s="36">
        <f>求节点($K$5:$K$12,$N$5:$N$12,[1]节奏总纲!P49)</f>
        <v>2.4773779804682823E-2</v>
      </c>
      <c r="AE50" s="36">
        <f>求节点($K$5:$K$12,$N$5:$N$12,[1]节奏总纲!Q49)</f>
        <v>2.2490845667528746E-2</v>
      </c>
      <c r="AF50" s="36">
        <f>求节点($K$5:$K$12,$N$5:$N$12,[1]节奏总纲!R49)</f>
        <v>1.7798431236607112E-2</v>
      </c>
      <c r="AG50" s="36">
        <f>求节点($K$5:$K$12,$N$5:$N$12,[1]节奏总纲!S49)</f>
        <v>1.0896410606887036E-2</v>
      </c>
      <c r="AH50" s="36">
        <f>求节点($K$5:$K$12,$N$5:$N$12,[1]节奏总纲!T49)</f>
        <v>8.0250619954299208E-3</v>
      </c>
      <c r="AI50" s="4"/>
      <c r="AJ50" s="4"/>
      <c r="AK50" s="4"/>
      <c r="AL50" s="4"/>
      <c r="AM50" s="4"/>
      <c r="AR50" s="29">
        <v>10</v>
      </c>
      <c r="AS50" s="29" t="e">
        <f t="shared" ref="AS50:AS59" si="23">INDEX($V$5:$V$164,$AR50)</f>
        <v>#VALUE!</v>
      </c>
      <c r="AT50" s="29" t="e">
        <f t="shared" ref="AT50:AU59" si="24">INDEX($AF$5:$AF$164,$AR50)</f>
        <v>#VALUE!</v>
      </c>
      <c r="AU50" s="29" t="e">
        <f t="shared" si="24"/>
        <v>#VALUE!</v>
      </c>
      <c r="AV50" s="29" t="e">
        <f t="shared" ref="AV50:AV59" si="25">INDEX($AA$5:$AA$164,$AR50)</f>
        <v>#VALUE!</v>
      </c>
      <c r="AW50" s="49" t="e">
        <f>AS50*(INDEX(中r将兵属性验证!$V$7:$V$106,$AR50,1)+INDEX(中r将兵属性验证!$AP$7:$AP$106,$AR50,1))</f>
        <v>#VALUE!</v>
      </c>
      <c r="AX50" s="49" t="e">
        <f>AT50*(INDEX(中r将兵属性验证!Y$7:Y$106,$AR50,1)+INDEX(中r将兵属性验证!AS$7:AS$106,$AR50,1))</f>
        <v>#VALUE!</v>
      </c>
      <c r="AY50" s="49" t="e">
        <f>AU50*(INDEX(中r将兵属性验证!Z$7:Z$106,$AR50,1)+INDEX(中r将兵属性验证!AT$7:AT$106,$AR50,1))</f>
        <v>#VALUE!</v>
      </c>
      <c r="AZ50" s="49" t="e">
        <f>AV50*INDEX(中r将兵属性验证!$AW$7:$AW$106,$AR50,1)</f>
        <v>#VALUE!</v>
      </c>
      <c r="BA50" s="32" t="e">
        <f>SUM(AW50:AZ50)</f>
        <v>#VALUE!</v>
      </c>
      <c r="BC50" s="29">
        <v>10</v>
      </c>
      <c r="BD50" s="84" t="e">
        <f>求节点($K$5:$K$12,$P$5:$P$12,INDEX(节奏总纲!$F$4:$F$113,'功能-大地图城池-附加属性'!$BC50,1))</f>
        <v>#VALUE!</v>
      </c>
    </row>
    <row r="51" spans="1:56" x14ac:dyDescent="0.15">
      <c r="A51" s="66"/>
      <c r="S51" s="55">
        <v>47</v>
      </c>
      <c r="T51" s="36">
        <f>求节点($K$5:$K$12,$L$5:$L$12,[1]节奏总纲!P50)</f>
        <v>1.220783966844633</v>
      </c>
      <c r="U51" s="36">
        <f>求节点($K$5:$K$12,$L$5:$L$12,[1]节奏总纲!Q50)</f>
        <v>1.1058468341023393</v>
      </c>
      <c r="V51" s="36">
        <f>求节点($K$5:$K$12,$L$5:$L$12,[1]节奏总纲!R50)</f>
        <v>0.99584155141376274</v>
      </c>
      <c r="W51" s="36">
        <f>求节点($K$5:$K$12,$L$5:$L$12,[1]节奏总纲!S50)</f>
        <v>0.94565440721224425</v>
      </c>
      <c r="X51" s="36">
        <f>求节点($K$5:$K$12,$L$5:$L$12,[1]节奏总纲!T50)</f>
        <v>0.30734685316384869</v>
      </c>
      <c r="Y51" s="36">
        <f>求节点($K$5:$K$12,$M$5:$M$12,[1]节奏总纲!P50)</f>
        <v>0</v>
      </c>
      <c r="Z51" s="36">
        <f>求节点($K$5:$K$12,$M$5:$M$12,[1]节奏总纲!Q50)</f>
        <v>0</v>
      </c>
      <c r="AA51" s="36">
        <f>求节点($K$5:$K$12,$M$5:$M$12,[1]节奏总纲!R50)</f>
        <v>0</v>
      </c>
      <c r="AB51" s="36">
        <f>求节点($K$5:$K$12,$M$5:$M$12,[1]节奏总纲!S50)</f>
        <v>0</v>
      </c>
      <c r="AC51" s="36">
        <f>求节点($K$5:$K$12,$M$5:$M$12,[1]节奏总纲!T50)</f>
        <v>0</v>
      </c>
      <c r="AD51" s="36">
        <f>求节点($K$5:$K$12,$N$5:$N$12,[1]节奏总纲!P50)</f>
        <v>2.612477689047514E-2</v>
      </c>
      <c r="AE51" s="36">
        <f>求节点($K$5:$K$12,$N$5:$N$12,[1]节奏总纲!Q50)</f>
        <v>2.3665122249790057E-2</v>
      </c>
      <c r="AF51" s="36">
        <f>求节点($K$5:$K$12,$N$5:$N$12,[1]节奏总纲!R50)</f>
        <v>1.9773339078315959E-2</v>
      </c>
      <c r="AG51" s="36">
        <f>求节点($K$5:$K$12,$N$5:$N$12,[1]节奏总纲!S50)</f>
        <v>1.234666686307595E-2</v>
      </c>
      <c r="AH51" s="36">
        <f>求节点($K$5:$K$12,$N$5:$N$12,[1]节奏总纲!T50)</f>
        <v>8.0306375673804588E-3</v>
      </c>
      <c r="AI51" s="4"/>
      <c r="AJ51" s="4"/>
      <c r="AK51" s="4"/>
      <c r="AL51" s="4"/>
      <c r="AM51" s="4"/>
      <c r="AR51" s="29">
        <v>20</v>
      </c>
      <c r="AS51" s="29">
        <f t="shared" si="23"/>
        <v>0</v>
      </c>
      <c r="AT51" s="29">
        <f t="shared" si="24"/>
        <v>0</v>
      </c>
      <c r="AU51" s="29">
        <f t="shared" si="24"/>
        <v>0</v>
      </c>
      <c r="AV51" s="29">
        <f t="shared" si="25"/>
        <v>0</v>
      </c>
      <c r="AW51" s="29" t="e">
        <f>(AS51-AS50)*(INDEX(中r将兵属性验证!$V$7:$V$106,$AR51,1)+INDEX(中r将兵属性验证!$AP$7:$AP$106,$AR51,1))+AW50</f>
        <v>#VALUE!</v>
      </c>
      <c r="AX51" s="29" t="e">
        <f>(AT51-AT50)*(INDEX(中r将兵属性验证!Y$7:Y$106,$AR51,1)+INDEX(中r将兵属性验证!AS$7:AS$106,$AR51,1))+AX50</f>
        <v>#VALUE!</v>
      </c>
      <c r="AY51" s="29" t="e">
        <f>(AU51-AU50)*(INDEX(中r将兵属性验证!Z$7:Z$106,$AR51,1)+INDEX(中r将兵属性验证!AT$7:AT$106,$AR51,1))+AY50</f>
        <v>#VALUE!</v>
      </c>
      <c r="AZ51" s="29" t="e">
        <f>(AV51-AV50)*INDEX(中r将兵属性验证!$AW$7:$AW$106,$AR51,1)+AZ50</f>
        <v>#VALUE!</v>
      </c>
      <c r="BA51" s="32" t="e">
        <f t="shared" ref="BA51:BA59" si="26">SUM(AW51:AZ51)</f>
        <v>#VALUE!</v>
      </c>
      <c r="BC51" s="29">
        <v>20</v>
      </c>
      <c r="BD51" s="84">
        <f>求节点($K$5:$K$12,$P$5:$P$12,INDEX(节奏总纲!$F$4:$F$113,'功能-大地图城池-附加属性'!$BC51,1))</f>
        <v>0</v>
      </c>
    </row>
    <row r="52" spans="1:56" x14ac:dyDescent="0.15">
      <c r="A52" s="66"/>
      <c r="S52" s="55">
        <v>48</v>
      </c>
      <c r="T52" s="36">
        <f>求节点($K$5:$K$12,$L$5:$L$12,[1]节奏总纲!P51)</f>
        <v>1.2884457810743557</v>
      </c>
      <c r="U52" s="36">
        <f>求节点($K$5:$K$12,$L$5:$L$12,[1]节奏总纲!Q51)</f>
        <v>1.1639550242089742</v>
      </c>
      <c r="V52" s="36">
        <f>求节点($K$5:$K$12,$L$5:$L$12,[1]节奏总纲!R51)</f>
        <v>1.0154038471982492</v>
      </c>
      <c r="W52" s="36">
        <f>求节点($K$5:$K$12,$L$5:$L$12,[1]节奏总纲!S51)</f>
        <v>0.95570772744212307</v>
      </c>
      <c r="X52" s="36">
        <f>求节点($K$5:$K$12,$L$5:$L$12,[1]节奏总纲!T51)</f>
        <v>0.4057572405374964</v>
      </c>
      <c r="Y52" s="36">
        <f>求节点($K$5:$K$12,$M$5:$M$12,[1]节奏总纲!P51)</f>
        <v>0</v>
      </c>
      <c r="Z52" s="36">
        <f>求节点($K$5:$K$12,$M$5:$M$12,[1]节奏总纲!Q51)</f>
        <v>0</v>
      </c>
      <c r="AA52" s="36">
        <f>求节点($K$5:$K$12,$M$5:$M$12,[1]节奏总纲!R51)</f>
        <v>0</v>
      </c>
      <c r="AB52" s="36">
        <f>求节点($K$5:$K$12,$M$5:$M$12,[1]节奏总纲!S51)</f>
        <v>0</v>
      </c>
      <c r="AC52" s="36">
        <f>求节点($K$5:$K$12,$M$5:$M$12,[1]节奏总纲!T51)</f>
        <v>0</v>
      </c>
      <c r="AD52" s="36">
        <f>求节点($K$5:$K$12,$N$5:$N$12,[1]节奏总纲!P51)</f>
        <v>2.7572739714991204E-2</v>
      </c>
      <c r="AE52" s="36">
        <f>求节点($K$5:$K$12,$N$5:$N$12,[1]节奏总纲!Q51)</f>
        <v>2.4908637518072044E-2</v>
      </c>
      <c r="AF52" s="36">
        <f>求节点($K$5:$K$12,$N$5:$N$12,[1]节奏总纲!R51)</f>
        <v>2.1729642330042528E-2</v>
      </c>
      <c r="AG52" s="36">
        <f>求节点($K$5:$K$12,$N$5:$N$12,[1]节奏总纲!S51)</f>
        <v>1.3834352907182292E-2</v>
      </c>
      <c r="AH52" s="36">
        <f>求节点($K$5:$K$12,$N$5:$N$12,[1]节奏总纲!T51)</f>
        <v>8.0365538723040694E-3</v>
      </c>
      <c r="AI52" s="4"/>
      <c r="AJ52" s="4"/>
      <c r="AK52" s="4"/>
      <c r="AL52" s="4"/>
      <c r="AM52" s="4"/>
      <c r="AR52" s="29">
        <v>30</v>
      </c>
      <c r="AS52" s="29">
        <f t="shared" si="23"/>
        <v>0</v>
      </c>
      <c r="AT52" s="29">
        <f t="shared" si="24"/>
        <v>5.7917283162585509E-3</v>
      </c>
      <c r="AU52" s="29">
        <f t="shared" si="24"/>
        <v>5.7917283162585509E-3</v>
      </c>
      <c r="AV52" s="29">
        <f t="shared" si="25"/>
        <v>0</v>
      </c>
      <c r="AW52" s="29" t="e">
        <f>(AS52-AS51)*(INDEX(中r将兵属性验证!$V$7:$V$106,$AR52,1)+INDEX(中r将兵属性验证!$AP$7:$AP$106,$AR52,1))+AW51</f>
        <v>#VALUE!</v>
      </c>
      <c r="AX52" s="29" t="e">
        <f>(AT52-AT51)*(INDEX(中r将兵属性验证!Y$7:Y$106,$AR52,1)+INDEX(中r将兵属性验证!AS$7:AS$106,$AR52,1))+AX51</f>
        <v>#VALUE!</v>
      </c>
      <c r="AY52" s="29" t="e">
        <f>(AU52-AU51)*(INDEX(中r将兵属性验证!Z$7:Z$106,$AR52,1)+INDEX(中r将兵属性验证!AT$7:AT$106,$AR52,1))+AY51</f>
        <v>#VALUE!</v>
      </c>
      <c r="AZ52" s="29" t="e">
        <f>(AV52-AV51)*INDEX(中r将兵属性验证!$AW$7:$AW$106,$AR52,1)+AZ51</f>
        <v>#VALUE!</v>
      </c>
      <c r="BA52" s="32" t="e">
        <f t="shared" si="26"/>
        <v>#VALUE!</v>
      </c>
      <c r="BC52" s="29">
        <v>30</v>
      </c>
      <c r="BD52" s="84">
        <f>求节点($K$5:$K$12,$P$5:$P$12,INDEX(节奏总纲!$F$4:$F$113,'功能-大地图城池-附加属性'!$BC52,1))</f>
        <v>263.26037801175238</v>
      </c>
    </row>
    <row r="53" spans="1:56" x14ac:dyDescent="0.15">
      <c r="A53" s="66"/>
      <c r="S53" s="55">
        <v>49</v>
      </c>
      <c r="T53" s="36">
        <f>求节点($K$5:$K$12,$L$5:$L$12,[1]节奏总纲!P52)</f>
        <v>1.3609639179928328</v>
      </c>
      <c r="U53" s="36">
        <f>求节点($K$5:$K$12,$L$5:$L$12,[1]节奏总纲!Q52)</f>
        <v>1.2271006808077023</v>
      </c>
      <c r="V53" s="36">
        <f>求节点($K$5:$K$12,$L$5:$L$12,[1]节奏总纲!R52)</f>
        <v>1.0658158891718257</v>
      </c>
      <c r="W53" s="36">
        <f>求节点($K$5:$K$12,$L$5:$L$12,[1]节奏总纲!S52)</f>
        <v>0.96646238721389266</v>
      </c>
      <c r="X53" s="36">
        <f>求节点($K$5:$K$12,$L$5:$L$12,[1]节奏总纲!T52)</f>
        <v>0.51725925396696537</v>
      </c>
      <c r="Y53" s="36">
        <f>求节点($K$5:$K$12,$M$5:$M$12,[1]节奏总纲!P52)</f>
        <v>0</v>
      </c>
      <c r="Z53" s="36">
        <f>求节点($K$5:$K$12,$M$5:$M$12,[1]节奏总纲!Q52)</f>
        <v>0</v>
      </c>
      <c r="AA53" s="36">
        <f>求节点($K$5:$K$12,$M$5:$M$12,[1]节奏总纲!R52)</f>
        <v>0</v>
      </c>
      <c r="AB53" s="36">
        <f>求节点($K$5:$K$12,$M$5:$M$12,[1]节奏总纲!S52)</f>
        <v>0</v>
      </c>
      <c r="AC53" s="36">
        <f>求节点($K$5:$K$12,$M$5:$M$12,[1]节奏总纲!T52)</f>
        <v>0</v>
      </c>
      <c r="AD53" s="36">
        <f>求节点($K$5:$K$12,$N$5:$N$12,[1]节奏总纲!P52)</f>
        <v>2.9124627845046616E-2</v>
      </c>
      <c r="AE53" s="36">
        <f>求节点($K$5:$K$12,$N$5:$N$12,[1]节奏总纲!Q52)</f>
        <v>2.6259954569284823E-2</v>
      </c>
      <c r="AF53" s="36">
        <f>求节点($K$5:$K$12,$N$5:$N$12,[1]节奏总纲!R52)</f>
        <v>2.2808460028277067E-2</v>
      </c>
      <c r="AG53" s="36">
        <f>求节点($K$5:$K$12,$N$5:$N$12,[1]节奏总纲!S52)</f>
        <v>1.5425822877871392E-2</v>
      </c>
      <c r="AH53" s="36">
        <f>求节点($K$5:$K$12,$N$5:$N$12,[1]节奏总纲!T52)</f>
        <v>8.0432572288160233E-3</v>
      </c>
      <c r="AI53" s="4"/>
      <c r="AJ53" s="4"/>
      <c r="AK53" s="4"/>
      <c r="AL53" s="4"/>
      <c r="AM53" s="4"/>
      <c r="AR53" s="29">
        <v>40</v>
      </c>
      <c r="AS53" s="29">
        <f t="shared" si="23"/>
        <v>0.91815689244664223</v>
      </c>
      <c r="AT53" s="29">
        <f t="shared" si="24"/>
        <v>8.2775963441826007E-3</v>
      </c>
      <c r="AU53" s="29">
        <f t="shared" si="24"/>
        <v>8.2775963441826007E-3</v>
      </c>
      <c r="AV53" s="29">
        <f t="shared" si="25"/>
        <v>0</v>
      </c>
      <c r="AW53" s="29" t="e">
        <f>(AS53-AS52)*(INDEX(中r将兵属性验证!$V$7:$V$106,$AR53,1)+INDEX(中r将兵属性验证!$AP$7:$AP$106,$AR53,1))+AW52</f>
        <v>#VALUE!</v>
      </c>
      <c r="AX53" s="29" t="e">
        <f>(AT53-AT52)*(INDEX(中r将兵属性验证!Y$7:Y$106,$AR53,1)+INDEX(中r将兵属性验证!AS$7:AS$106,$AR53,1))+AX52</f>
        <v>#VALUE!</v>
      </c>
      <c r="AY53" s="29" t="e">
        <f>(AU53-AU52)*(INDEX(中r将兵属性验证!Z$7:Z$106,$AR53,1)+INDEX(中r将兵属性验证!AT$7:AT$106,$AR53,1))+AY52</f>
        <v>#VALUE!</v>
      </c>
      <c r="AZ53" s="29" t="e">
        <f>(AV53-AV52)*INDEX(中r将兵属性验证!$AW$7:$AW$106,$AR53,1)+AZ52</f>
        <v>#VALUE!</v>
      </c>
      <c r="BA53" s="32" t="e">
        <f t="shared" si="26"/>
        <v>#VALUE!</v>
      </c>
      <c r="BC53" s="29">
        <v>40</v>
      </c>
      <c r="BD53" s="84">
        <f>求节点($K$5:$K$12,$P$5:$P$12,INDEX(节奏总纲!$F$4:$F$113,'功能-大地图城池-附加属性'!$BC53,1))</f>
        <v>756.50503514088598</v>
      </c>
    </row>
    <row r="54" spans="1:56" x14ac:dyDescent="0.15">
      <c r="A54" s="66"/>
      <c r="S54" s="55">
        <v>50</v>
      </c>
      <c r="T54" s="36">
        <f>求节点($K$5:$K$12,$L$5:$L$12,[1]节奏总纲!P53)</f>
        <v>1.4386869326946301</v>
      </c>
      <c r="U54" s="36">
        <f>求节点($K$5:$K$12,$L$5:$L$12,[1]节奏总纲!Q53)</f>
        <v>1.2948829219291398</v>
      </c>
      <c r="V54" s="36">
        <f>求节点($K$5:$K$12,$L$5:$L$12,[1]节奏总纲!R53)</f>
        <v>1.1197096234360717</v>
      </c>
      <c r="W54" s="36">
        <f>求节点($K$5:$K$12,$L$5:$L$12,[1]节奏总纲!S53)</f>
        <v>0.97850392582257895</v>
      </c>
      <c r="X54" s="36">
        <f>求节点($K$5:$K$12,$L$5:$L$12,[1]节奏总纲!T53)</f>
        <v>0.63903595800637414</v>
      </c>
      <c r="Y54" s="36">
        <f>求节点($K$5:$K$12,$M$5:$M$12,[1]节奏总纲!P53)</f>
        <v>0</v>
      </c>
      <c r="Z54" s="36">
        <f>求节点($K$5:$K$12,$M$5:$M$12,[1]节奏总纲!Q53)</f>
        <v>0</v>
      </c>
      <c r="AA54" s="36">
        <f>求节点($K$5:$K$12,$M$5:$M$12,[1]节奏总纲!R53)</f>
        <v>0</v>
      </c>
      <c r="AB54" s="36">
        <f>求节点($K$5:$K$12,$M$5:$M$12,[1]节奏总纲!S53)</f>
        <v>0</v>
      </c>
      <c r="AC54" s="36">
        <f>求节点($K$5:$K$12,$M$5:$M$12,[1]节奏总纲!T53)</f>
        <v>0</v>
      </c>
      <c r="AD54" s="36">
        <f>求节点($K$5:$K$12,$N$5:$N$12,[1]节奏总纲!P53)</f>
        <v>3.0787900359665079E-2</v>
      </c>
      <c r="AE54" s="36">
        <f>求节点($K$5:$K$12,$N$5:$N$12,[1]节奏总纲!Q53)</f>
        <v>2.7710494529283584E-2</v>
      </c>
      <c r="AF54" s="36">
        <f>求节点($K$5:$K$12,$N$5:$N$12,[1]节奏总纲!R53)</f>
        <v>2.3961785941531932E-2</v>
      </c>
      <c r="AG54" s="36">
        <f>求节点($K$5:$K$12,$N$5:$N$12,[1]节奏总纲!S53)</f>
        <v>1.7207724630535066E-2</v>
      </c>
      <c r="AH54" s="36">
        <f>求节点($K$5:$K$12,$N$5:$N$12,[1]节奏总纲!T53)</f>
        <v>8.0505782864087935E-3</v>
      </c>
      <c r="AI54" s="4"/>
      <c r="AJ54" s="4"/>
      <c r="AK54" s="4"/>
      <c r="AL54" s="4"/>
      <c r="AM54" s="4"/>
      <c r="AR54" s="29">
        <v>50</v>
      </c>
      <c r="AS54" s="29">
        <f t="shared" si="23"/>
        <v>1.1197096234360717</v>
      </c>
      <c r="AT54" s="29">
        <f t="shared" si="24"/>
        <v>2.3961785941531932E-2</v>
      </c>
      <c r="AU54" s="29">
        <f t="shared" si="24"/>
        <v>2.3961785941531932E-2</v>
      </c>
      <c r="AV54" s="29">
        <f t="shared" si="25"/>
        <v>0</v>
      </c>
      <c r="AW54" s="29" t="e">
        <f>(AS54-AS53)*(INDEX(中r将兵属性验证!$V$7:$V$106,$AR54,1)+INDEX(中r将兵属性验证!$AP$7:$AP$106,$AR54,1))+AW53</f>
        <v>#VALUE!</v>
      </c>
      <c r="AX54" s="29" t="e">
        <f>(AT54-AT53)*(INDEX(中r将兵属性验证!Y$7:Y$106,$AR54,1)+INDEX(中r将兵属性验证!AS$7:AS$106,$AR54,1))+AX53</f>
        <v>#VALUE!</v>
      </c>
      <c r="AY54" s="29" t="e">
        <f>(AU54-AU53)*(INDEX(中r将兵属性验证!Z$7:Z$106,$AR54,1)+INDEX(中r将兵属性验证!AT$7:AT$106,$AR54,1))+AY53</f>
        <v>#VALUE!</v>
      </c>
      <c r="AZ54" s="29" t="e">
        <f>(AV54-AV53)*INDEX(中r将兵属性验证!$AW$7:$AW$106,$AR54,1)+AZ53</f>
        <v>#VALUE!</v>
      </c>
      <c r="BA54" s="32" t="e">
        <f t="shared" si="26"/>
        <v>#VALUE!</v>
      </c>
      <c r="BC54" s="29">
        <v>50</v>
      </c>
      <c r="BD54" s="84">
        <f>求节点($K$5:$K$12,$P$5:$P$12,INDEX(节奏总纲!$F$4:$F$113,'功能-大地图城池-附加属性'!$BC54,1))</f>
        <v>2463.3611715593579</v>
      </c>
    </row>
    <row r="55" spans="1:56" x14ac:dyDescent="0.15">
      <c r="A55" s="66"/>
      <c r="S55" s="55">
        <v>51</v>
      </c>
      <c r="T55" s="36">
        <f>求节点($K$5:$K$12,$L$5:$L$12,[1]节奏总纲!P54)</f>
        <v>1.5219883972803343</v>
      </c>
      <c r="U55" s="36">
        <f>求节点($K$5:$K$12,$L$5:$L$12,[1]节奏总纲!Q54)</f>
        <v>1.3635448885009482</v>
      </c>
      <c r="V55" s="36">
        <f>求节点($K$5:$K$12,$L$5:$L$12,[1]节奏总纲!R54)</f>
        <v>1.1769631651288819</v>
      </c>
      <c r="W55" s="36">
        <f>求节点($K$5:$K$12,$L$5:$L$12,[1]节奏总纲!S54)</f>
        <v>0.9914328278950989</v>
      </c>
      <c r="X55" s="36">
        <f>求节点($K$5:$K$12,$L$5:$L$12,[1]节奏总纲!T54)</f>
        <v>0.76394934534336523</v>
      </c>
      <c r="Y55" s="36">
        <f>求节点($K$5:$K$12,$M$5:$M$12,[1]节奏总纲!P54)</f>
        <v>0</v>
      </c>
      <c r="Z55" s="36">
        <f>求节点($K$5:$K$12,$M$5:$M$12,[1]节奏总纲!Q54)</f>
        <v>0</v>
      </c>
      <c r="AA55" s="36">
        <f>求节点($K$5:$K$12,$M$5:$M$12,[1]节奏总纲!R54)</f>
        <v>0</v>
      </c>
      <c r="AB55" s="36">
        <f>求节点($K$5:$K$12,$M$5:$M$12,[1]节奏总纲!S54)</f>
        <v>0</v>
      </c>
      <c r="AC55" s="36">
        <f>求节点($K$5:$K$12,$M$5:$M$12,[1]节奏总纲!T54)</f>
        <v>0</v>
      </c>
      <c r="AD55" s="36">
        <f>求节点($K$5:$K$12,$N$5:$N$12,[1]节奏总纲!P54)</f>
        <v>3.2570551701799143E-2</v>
      </c>
      <c r="AE55" s="36">
        <f>求节点($K$5:$K$12,$N$5:$N$12,[1]节奏总纲!Q54)</f>
        <v>2.9179860613920288E-2</v>
      </c>
      <c r="AF55" s="36">
        <f>求节点($K$5:$K$12,$N$5:$N$12,[1]节奏总纲!R54)</f>
        <v>2.518701173375807E-2</v>
      </c>
      <c r="AG55" s="36">
        <f>求节点($K$5:$K$12,$N$5:$N$12,[1]节奏总纲!S54)</f>
        <v>1.9120938050489693E-2</v>
      </c>
      <c r="AH55" s="36">
        <f>求节点($K$5:$K$12,$N$5:$N$12,[1]节奏总纲!T54)</f>
        <v>8.058087917335463E-3</v>
      </c>
      <c r="AI55" s="4"/>
      <c r="AJ55" s="4"/>
      <c r="AK55" s="4"/>
      <c r="AL55" s="4"/>
      <c r="AM55" s="4"/>
      <c r="AR55" s="29">
        <v>60</v>
      </c>
      <c r="AS55" s="29">
        <f t="shared" si="23"/>
        <v>2.9590450685752385</v>
      </c>
      <c r="AT55" s="29">
        <f t="shared" si="24"/>
        <v>4.2108543201642569E-2</v>
      </c>
      <c r="AU55" s="29">
        <f t="shared" si="24"/>
        <v>4.2108543201642569E-2</v>
      </c>
      <c r="AV55" s="29">
        <f t="shared" si="25"/>
        <v>0</v>
      </c>
      <c r="AW55" s="29" t="e">
        <f>(AS55-AS54)*(INDEX(中r将兵属性验证!$V$7:$V$106,$AR55,1)+INDEX(中r将兵属性验证!$AP$7:$AP$106,$AR55,1))+AW54</f>
        <v>#VALUE!</v>
      </c>
      <c r="AX55" s="29" t="e">
        <f>(AT55-AT54)*(INDEX(中r将兵属性验证!Y$7:Y$106,$AR55,1)+INDEX(中r将兵属性验证!AS$7:AS$106,$AR55,1))+AX54</f>
        <v>#VALUE!</v>
      </c>
      <c r="AY55" s="29" t="e">
        <f>(AU55-AU54)*(INDEX(中r将兵属性验证!Z$7:Z$106,$AR55,1)+INDEX(中r将兵属性验证!AT$7:AT$106,$AR55,1))+AY54</f>
        <v>#VALUE!</v>
      </c>
      <c r="AZ55" s="29" t="e">
        <f>(AV55-AV54)*INDEX(中r将兵属性验证!$AW$7:$AW$106,$AR55,1)+AZ54</f>
        <v>#VALUE!</v>
      </c>
      <c r="BA55" s="32" t="e">
        <f t="shared" si="26"/>
        <v>#VALUE!</v>
      </c>
      <c r="BC55" s="29">
        <v>60</v>
      </c>
      <c r="BD55" s="84">
        <f>求节点($K$5:$K$12,$P$5:$P$12,INDEX(节奏总纲!$F$4:$F$113,'功能-大地图城池-附加属性'!$BC55,1))</f>
        <v>5509.1015299567753</v>
      </c>
    </row>
    <row r="56" spans="1:56" x14ac:dyDescent="0.15">
      <c r="S56" s="55">
        <v>52</v>
      </c>
      <c r="T56" s="36">
        <f>求节点($K$5:$K$12,$L$5:$L$12,[1]节奏总纲!P55)</f>
        <v>1.8171919721216907</v>
      </c>
      <c r="U56" s="36">
        <f>求节点($K$5:$K$12,$L$5:$L$12,[1]节奏总纲!Q55)</f>
        <v>1.4416303839856557</v>
      </c>
      <c r="V56" s="36">
        <f>求节点($K$5:$K$12,$L$5:$L$12,[1]节奏总纲!R55)</f>
        <v>1.2430705549892216</v>
      </c>
      <c r="W56" s="36">
        <f>求节点($K$5:$K$12,$L$5:$L$12,[1]节奏总纲!S55)</f>
        <v>1.0058948106348902</v>
      </c>
      <c r="X56" s="36">
        <f>求节点($K$5:$K$12,$L$5:$L$12,[1]节奏总纲!T55)</f>
        <v>0.90156765363001112</v>
      </c>
      <c r="Y56" s="36">
        <f>求节点($K$5:$K$12,$M$5:$M$12,[1]节奏总纲!P55)</f>
        <v>0</v>
      </c>
      <c r="Z56" s="36">
        <f>求节点($K$5:$K$12,$M$5:$M$12,[1]节奏总纲!Q55)</f>
        <v>0</v>
      </c>
      <c r="AA56" s="36">
        <f>求节点($K$5:$K$12,$M$5:$M$12,[1]节奏总纲!R55)</f>
        <v>0</v>
      </c>
      <c r="AB56" s="36">
        <f>求节点($K$5:$K$12,$M$5:$M$12,[1]节奏总纲!S55)</f>
        <v>0</v>
      </c>
      <c r="AC56" s="36">
        <f>求节点($K$5:$K$12,$M$5:$M$12,[1]节奏总纲!T55)</f>
        <v>0</v>
      </c>
      <c r="AD56" s="36">
        <f>求节点($K$5:$K$12,$N$5:$N$12,[1]节奏总纲!P55)</f>
        <v>3.4616785905358015E-2</v>
      </c>
      <c r="AE56" s="36">
        <f>求节点($K$5:$K$12,$N$5:$N$12,[1]节奏总纲!Q55)</f>
        <v>3.0850890217293023E-2</v>
      </c>
      <c r="AF56" s="36">
        <f>求节点($K$5:$K$12,$N$5:$N$12,[1]节奏总纲!R55)</f>
        <v>2.6601709876769339E-2</v>
      </c>
      <c r="AG56" s="36">
        <f>求节点($K$5:$K$12,$N$5:$N$12,[1]节奏总纲!S55)</f>
        <v>2.1261016094373274E-2</v>
      </c>
      <c r="AH56" s="36">
        <f>求节点($K$5:$K$12,$N$5:$N$12,[1]节奏总纲!T55)</f>
        <v>8.0663613516407627E-3</v>
      </c>
      <c r="AI56" s="4"/>
      <c r="AJ56" s="4"/>
      <c r="AK56" s="4"/>
      <c r="AL56" s="4"/>
      <c r="AM56" s="4"/>
      <c r="AR56" s="29">
        <v>70</v>
      </c>
      <c r="AS56" s="29">
        <f t="shared" si="23"/>
        <v>4.4766977130613501</v>
      </c>
      <c r="AT56" s="29">
        <f t="shared" si="24"/>
        <v>5.2065940793213514E-2</v>
      </c>
      <c r="AU56" s="29">
        <f t="shared" si="24"/>
        <v>5.2065940793213514E-2</v>
      </c>
      <c r="AV56" s="29">
        <f t="shared" si="25"/>
        <v>0</v>
      </c>
      <c r="AW56" s="29" t="e">
        <f>(AS56-AS55)*(INDEX(中r将兵属性验证!$V$7:$V$106,$AR56,1)+INDEX(中r将兵属性验证!$AP$7:$AP$106,$AR56,1))+AW55</f>
        <v>#VALUE!</v>
      </c>
      <c r="AX56" s="29" t="e">
        <f>(AT56-AT55)*(INDEX(中r将兵属性验证!Y$7:Y$106,$AR56,1)+INDEX(中r将兵属性验证!AS$7:AS$106,$AR56,1))+AX55</f>
        <v>#VALUE!</v>
      </c>
      <c r="AY56" s="29" t="e">
        <f>(AU56-AU55)*(INDEX(中r将兵属性验证!Z$7:Z$106,$AR56,1)+INDEX(中r将兵属性验证!AT$7:AT$106,$AR56,1))+AY55</f>
        <v>#VALUE!</v>
      </c>
      <c r="AZ56" s="29" t="e">
        <f>(AV56-AV55)*INDEX(中r将兵属性验证!$AW$7:$AW$106,$AR56,1)+AZ55</f>
        <v>#VALUE!</v>
      </c>
      <c r="BA56" s="32" t="e">
        <f t="shared" si="26"/>
        <v>#VALUE!</v>
      </c>
      <c r="BC56" s="29">
        <v>70</v>
      </c>
      <c r="BD56" s="84">
        <f>求节点($K$5:$K$12,$P$5:$P$12,INDEX(节奏总纲!$F$4:$F$113,'功能-大地图城池-附加属性'!$BC56,1))</f>
        <v>7785.5612401066946</v>
      </c>
    </row>
    <row r="57" spans="1:56" x14ac:dyDescent="0.15">
      <c r="S57" s="55">
        <v>53</v>
      </c>
      <c r="T57" s="36">
        <f>求节点($K$5:$K$12,$L$5:$L$12,[1]节奏总纲!P56)</f>
        <v>2.153446407216232</v>
      </c>
      <c r="U57" s="36">
        <f>求节点($K$5:$K$12,$L$5:$L$12,[1]节奏总纲!Q56)</f>
        <v>1.5267522796750406</v>
      </c>
      <c r="V57" s="36">
        <f>求节点($K$5:$K$12,$L$5:$L$12,[1]节奏总纲!R56)</f>
        <v>1.3146566725858406</v>
      </c>
      <c r="W57" s="36">
        <f>求节点($K$5:$K$12,$L$5:$L$12,[1]节奏总纲!S56)</f>
        <v>1.0513127507173721</v>
      </c>
      <c r="X57" s="36">
        <f>求节点($K$5:$K$12,$L$5:$L$12,[1]节奏总纲!T56)</f>
        <v>0.92414919639255699</v>
      </c>
      <c r="Y57" s="36">
        <f>求节点($K$5:$K$12,$M$5:$M$12,[1]节奏总纲!P56)</f>
        <v>0</v>
      </c>
      <c r="Z57" s="36">
        <f>求节点($K$5:$K$12,$M$5:$M$12,[1]节奏总纲!Q56)</f>
        <v>0</v>
      </c>
      <c r="AA57" s="36">
        <f>求节点($K$5:$K$12,$M$5:$M$12,[1]节奏总纲!R56)</f>
        <v>0</v>
      </c>
      <c r="AB57" s="36">
        <f>求节点($K$5:$K$12,$M$5:$M$12,[1]节奏总纲!S56)</f>
        <v>0</v>
      </c>
      <c r="AC57" s="36">
        <f>求节点($K$5:$K$12,$M$5:$M$12,[1]节奏总纲!T56)</f>
        <v>0</v>
      </c>
      <c r="AD57" s="36">
        <f>求节点($K$5:$K$12,$N$5:$N$12,[1]节奏总纲!P56)</f>
        <v>3.6822968666828548E-2</v>
      </c>
      <c r="AE57" s="36">
        <f>求节点($K$5:$K$12,$N$5:$N$12,[1]节奏总纲!Q56)</f>
        <v>3.2672498785045863E-2</v>
      </c>
      <c r="AF57" s="36">
        <f>求节点($K$5:$K$12,$N$5:$N$12,[1]节奏总纲!R56)</f>
        <v>2.8133652793336985E-2</v>
      </c>
      <c r="AG57" s="36">
        <f>求节点($K$5:$K$12,$N$5:$N$12,[1]节奏总纲!S56)</f>
        <v>2.2498092865351763E-2</v>
      </c>
      <c r="AH57" s="36">
        <f>求节点($K$5:$K$12,$N$5:$N$12,[1]节奏总纲!T56)</f>
        <v>9.1643349289027027E-3</v>
      </c>
      <c r="AI57" s="4"/>
      <c r="AJ57" s="4"/>
      <c r="AK57" s="4"/>
      <c r="AL57" s="4"/>
      <c r="AM57" s="4"/>
      <c r="AR57" s="29">
        <v>80</v>
      </c>
      <c r="AS57" s="29">
        <f t="shared" si="23"/>
        <v>4.4766977130613501</v>
      </c>
      <c r="AT57" s="29">
        <f t="shared" si="24"/>
        <v>5.2065940793213514E-2</v>
      </c>
      <c r="AU57" s="29">
        <f t="shared" si="24"/>
        <v>5.2065940793213514E-2</v>
      </c>
      <c r="AV57" s="29">
        <f t="shared" si="25"/>
        <v>0</v>
      </c>
      <c r="AW57" s="29" t="e">
        <f>(AS57-AS56)*(INDEX(中r将兵属性验证!$V$7:$V$106,$AR57,1)+INDEX(中r将兵属性验证!$AP$7:$AP$106,$AR57,1))+AW56</f>
        <v>#VALUE!</v>
      </c>
      <c r="AX57" s="29" t="e">
        <f>(AT57-AT56)*(INDEX(中r将兵属性验证!Y$7:Y$106,$AR57,1)+INDEX(中r将兵属性验证!AS$7:AS$106,$AR57,1))+AX56</f>
        <v>#VALUE!</v>
      </c>
      <c r="AY57" s="29" t="e">
        <f>(AU57-AU56)*(INDEX(中r将兵属性验证!Z$7:Z$106,$AR57,1)+INDEX(中r将兵属性验证!AT$7:AT$106,$AR57,1))+AY56</f>
        <v>#VALUE!</v>
      </c>
      <c r="AZ57" s="29" t="e">
        <f>(AV57-AV56)*INDEX(中r将兵属性验证!$AW$7:$AW$106,$AR57,1)+AZ56</f>
        <v>#VALUE!</v>
      </c>
      <c r="BA57" s="32" t="e">
        <f t="shared" si="26"/>
        <v>#VALUE!</v>
      </c>
      <c r="BC57" s="29">
        <v>80</v>
      </c>
      <c r="BD57" s="84">
        <f>求节点($K$5:$K$12,$P$5:$P$12,INDEX(节奏总纲!$F$4:$F$113,'功能-大地图城池-附加属性'!$BC57,1))</f>
        <v>7785.5612401066946</v>
      </c>
    </row>
    <row r="58" spans="1:56" x14ac:dyDescent="0.15">
      <c r="S58" s="55">
        <v>54</v>
      </c>
      <c r="T58" s="36">
        <f>求节点($K$5:$K$12,$L$5:$L$12,[1]节奏总纲!P57)</f>
        <v>2.5138349874106973</v>
      </c>
      <c r="U58" s="36">
        <f>求节点($K$5:$K$12,$L$5:$L$12,[1]节奏总纲!Q57)</f>
        <v>1.8413061494698237</v>
      </c>
      <c r="V58" s="36">
        <f>求节点($K$5:$K$12,$L$5:$L$12,[1]节奏总纲!R57)</f>
        <v>1.3862295000037708</v>
      </c>
      <c r="W58" s="36">
        <f>求节点($K$5:$K$12,$L$5:$L$12,[1]节奏总纲!S57)</f>
        <v>1.1036417307708477</v>
      </c>
      <c r="X58" s="36">
        <f>求节点($K$5:$K$12,$L$5:$L$12,[1]节奏总纲!T57)</f>
        <v>0.93247416392168048</v>
      </c>
      <c r="Y58" s="36">
        <f>求节点($K$5:$K$12,$M$5:$M$12,[1]节奏总纲!P57)</f>
        <v>0</v>
      </c>
      <c r="Z58" s="36">
        <f>求节点($K$5:$K$12,$M$5:$M$12,[1]节奏总纲!Q57)</f>
        <v>0</v>
      </c>
      <c r="AA58" s="36">
        <f>求节点($K$5:$K$12,$M$5:$M$12,[1]节奏总纲!R57)</f>
        <v>0</v>
      </c>
      <c r="AB58" s="36">
        <f>求节点($K$5:$K$12,$M$5:$M$12,[1]节奏总纲!S57)</f>
        <v>0</v>
      </c>
      <c r="AC58" s="36">
        <f>求节点($K$5:$K$12,$M$5:$M$12,[1]节奏总纲!T57)</f>
        <v>0</v>
      </c>
      <c r="AD58" s="36">
        <f>求节点($K$5:$K$12,$N$5:$N$12,[1]节奏总纲!P57)</f>
        <v>3.9187496804077737E-2</v>
      </c>
      <c r="AE58" s="36">
        <f>求节点($K$5:$K$12,$N$5:$N$12,[1]节奏总纲!Q57)</f>
        <v>3.4775000271683135E-2</v>
      </c>
      <c r="AF58" s="36">
        <f>求节点($K$5:$K$12,$N$5:$N$12,[1]节奏总纲!R57)</f>
        <v>2.9665311300080689E-2</v>
      </c>
      <c r="AG58" s="36">
        <f>求节点($K$5:$K$12,$N$5:$N$12,[1]节奏总纲!S57)</f>
        <v>2.3617933038496138E-2</v>
      </c>
      <c r="AH58" s="36">
        <f>求节点($K$5:$K$12,$N$5:$N$12,[1]节奏总纲!T57)</f>
        <v>1.039626007676648E-2</v>
      </c>
      <c r="AI58" s="4"/>
      <c r="AJ58" s="4"/>
      <c r="AK58" s="4"/>
      <c r="AL58" s="4"/>
      <c r="AM58" s="4"/>
      <c r="AR58" s="29">
        <v>90</v>
      </c>
      <c r="AS58" s="29">
        <f t="shared" si="23"/>
        <v>4.4766977130613501</v>
      </c>
      <c r="AT58" s="29">
        <f t="shared" si="24"/>
        <v>5.2065940793213514E-2</v>
      </c>
      <c r="AU58" s="29">
        <f t="shared" si="24"/>
        <v>5.2065940793213514E-2</v>
      </c>
      <c r="AV58" s="29">
        <f t="shared" si="25"/>
        <v>0</v>
      </c>
      <c r="AW58" s="29" t="e">
        <f>(AS58-AS57)*(INDEX(中r将兵属性验证!$V$7:$V$106,$AR58,1)+INDEX(中r将兵属性验证!$AP$7:$AP$106,$AR58,1))+AW57</f>
        <v>#VALUE!</v>
      </c>
      <c r="AX58" s="29" t="e">
        <f>(AT58-AT57)*(INDEX(中r将兵属性验证!Y$7:Y$106,$AR58,1)+INDEX(中r将兵属性验证!AS$7:AS$106,$AR58,1))+AX57</f>
        <v>#VALUE!</v>
      </c>
      <c r="AY58" s="29" t="e">
        <f>(AU58-AU57)*(INDEX(中r将兵属性验证!Z$7:Z$106,$AR58,1)+INDEX(中r将兵属性验证!AT$7:AT$106,$AR58,1))+AY57</f>
        <v>#VALUE!</v>
      </c>
      <c r="AZ58" s="29" t="e">
        <f>(AV58-AV57)*INDEX(中r将兵属性验证!$AW$7:$AW$106,$AR58,1)+AZ57</f>
        <v>#VALUE!</v>
      </c>
      <c r="BA58" s="32" t="e">
        <f t="shared" si="26"/>
        <v>#VALUE!</v>
      </c>
      <c r="BC58" s="29">
        <v>90</v>
      </c>
      <c r="BD58" s="84">
        <f>求节点($K$5:$K$12,$P$5:$P$12,INDEX(节奏总纲!$F$4:$F$113,'功能-大地图城池-附加属性'!$BC58,1))</f>
        <v>7785.5612401066946</v>
      </c>
    </row>
    <row r="59" spans="1:56" x14ac:dyDescent="0.15">
      <c r="S59" s="55">
        <v>55</v>
      </c>
      <c r="T59" s="36">
        <f>求节点($K$5:$K$12,$L$5:$L$12,[1]节奏总纲!P58)</f>
        <v>2.9000899038642571</v>
      </c>
      <c r="U59" s="36">
        <f>求节点($K$5:$K$12,$L$5:$L$12,[1]节奏总纲!Q58)</f>
        <v>2.1707879342156016</v>
      </c>
      <c r="V59" s="36">
        <f>求节点($K$5:$K$12,$L$5:$L$12,[1]节奏总纲!R58)</f>
        <v>1.4619792837499805</v>
      </c>
      <c r="W59" s="36">
        <f>求节点($K$5:$K$12,$L$5:$L$12,[1]节奏总纲!S58)</f>
        <v>1.1587777216059625</v>
      </c>
      <c r="X59" s="36">
        <f>求节点($K$5:$K$12,$L$5:$L$12,[1]节奏总纲!T58)</f>
        <v>0.94144183870846221</v>
      </c>
      <c r="Y59" s="36">
        <f>求节点($K$5:$K$12,$M$5:$M$12,[1]节奏总纲!P58)</f>
        <v>0</v>
      </c>
      <c r="Z59" s="36">
        <f>求节点($K$5:$K$12,$M$5:$M$12,[1]节奏总纲!Q58)</f>
        <v>0</v>
      </c>
      <c r="AA59" s="36">
        <f>求节点($K$5:$K$12,$M$5:$M$12,[1]节奏总纲!R58)</f>
        <v>0</v>
      </c>
      <c r="AB59" s="36">
        <f>求节点($K$5:$K$12,$M$5:$M$12,[1]节奏总纲!S58)</f>
        <v>0</v>
      </c>
      <c r="AC59" s="36">
        <f>求节点($K$5:$K$12,$M$5:$M$12,[1]节奏总纲!T58)</f>
        <v>0</v>
      </c>
      <c r="AD59" s="36">
        <f>求节点($K$5:$K$12,$N$5:$N$12,[1]节奏总纲!P58)</f>
        <v>4.1721735313001773E-2</v>
      </c>
      <c r="AE59" s="36">
        <f>求节点($K$5:$K$12,$N$5:$N$12,[1]节奏总纲!Q58)</f>
        <v>3.6936747323496166E-2</v>
      </c>
      <c r="AF59" s="36">
        <f>求节点($K$5:$K$12,$N$5:$N$12,[1]节奏总纲!R58)</f>
        <v>3.1286356672249577E-2</v>
      </c>
      <c r="AG59" s="36">
        <f>求节点($K$5:$K$12,$N$5:$N$12,[1]节奏总纲!S58)</f>
        <v>2.4797843242367595E-2</v>
      </c>
      <c r="AH59" s="36">
        <f>求节点($K$5:$K$12,$N$5:$N$12,[1]节奏总纲!T58)</f>
        <v>1.1723292770774302E-2</v>
      </c>
      <c r="AI59" s="4"/>
      <c r="AJ59" s="4"/>
      <c r="AK59" s="4"/>
      <c r="AL59" s="4"/>
      <c r="AM59" s="4"/>
      <c r="AR59" s="29">
        <v>100</v>
      </c>
      <c r="AS59" s="29">
        <f t="shared" si="23"/>
        <v>4.4766977130613501</v>
      </c>
      <c r="AT59" s="29">
        <f t="shared" si="24"/>
        <v>5.2065940793213514E-2</v>
      </c>
      <c r="AU59" s="29">
        <f t="shared" si="24"/>
        <v>5.2065940793213514E-2</v>
      </c>
      <c r="AV59" s="29">
        <f t="shared" si="25"/>
        <v>0</v>
      </c>
      <c r="AW59" s="29" t="e">
        <f>(AS59-AS58)*(INDEX(中r将兵属性验证!$V$7:$V$106,$AR59,1)+INDEX(中r将兵属性验证!$AP$7:$AP$106,$AR59,1))+AW58</f>
        <v>#VALUE!</v>
      </c>
      <c r="AX59" s="29" t="e">
        <f>(AT59-AT58)*(INDEX(中r将兵属性验证!Y$7:Y$106,$AR59,1)+INDEX(中r将兵属性验证!AS$7:AS$106,$AR59,1))+AX58</f>
        <v>#VALUE!</v>
      </c>
      <c r="AY59" s="29" t="e">
        <f>(AU59-AU58)*(INDEX(中r将兵属性验证!Z$7:Z$106,$AR59,1)+INDEX(中r将兵属性验证!AT$7:AT$106,$AR59,1))+AY58</f>
        <v>#VALUE!</v>
      </c>
      <c r="AZ59" s="29" t="e">
        <f>(AV59-AV58)*INDEX(中r将兵属性验证!$AW$7:$AW$106,$AR59,1)+AZ58</f>
        <v>#VALUE!</v>
      </c>
      <c r="BA59" s="32" t="e">
        <f t="shared" si="26"/>
        <v>#VALUE!</v>
      </c>
      <c r="BC59" s="29">
        <v>100</v>
      </c>
      <c r="BD59" s="84">
        <f>求节点($K$5:$K$12,$P$5:$P$12,INDEX(节奏总纲!$F$4:$F$113,'功能-大地图城池-附加属性'!$BC59,1))</f>
        <v>7785.5612401066946</v>
      </c>
    </row>
    <row r="60" spans="1:56" x14ac:dyDescent="0.15">
      <c r="S60" s="55">
        <v>56</v>
      </c>
      <c r="T60" s="36">
        <f>求节点($K$5:$K$12,$L$5:$L$12,[1]节奏总纲!P59)</f>
        <v>3.3140676730933523</v>
      </c>
      <c r="U60" s="36">
        <f>求节点($K$5:$K$12,$L$5:$L$12,[1]节奏总纲!Q59)</f>
        <v>2.5203405222656023</v>
      </c>
      <c r="V60" s="36">
        <f>求节点($K$5:$K$12,$L$5:$L$12,[1]节奏总纲!R59)</f>
        <v>1.5788868841747161</v>
      </c>
      <c r="W60" s="36">
        <f>求节点($K$5:$K$12,$L$5:$L$12,[1]节奏总纲!S59)</f>
        <v>1.2178265664349976</v>
      </c>
      <c r="X60" s="36">
        <f>求节点($K$5:$K$12,$L$5:$L$12,[1]节奏总纲!T59)</f>
        <v>0.95105783260244725</v>
      </c>
      <c r="Y60" s="36">
        <f>求节点($K$5:$K$12,$M$5:$M$12,[1]节奏总纲!P59)</f>
        <v>0</v>
      </c>
      <c r="Z60" s="36">
        <f>求节点($K$5:$K$12,$M$5:$M$12,[1]节奏总纲!Q59)</f>
        <v>0</v>
      </c>
      <c r="AA60" s="36">
        <f>求节点($K$5:$K$12,$M$5:$M$12,[1]节奏总纲!R59)</f>
        <v>0</v>
      </c>
      <c r="AB60" s="36">
        <f>求节点($K$5:$K$12,$M$5:$M$12,[1]节奏总纲!S59)</f>
        <v>0</v>
      </c>
      <c r="AC60" s="36">
        <f>求节点($K$5:$K$12,$M$5:$M$12,[1]节奏总纲!T59)</f>
        <v>0</v>
      </c>
      <c r="AD60" s="36">
        <f>求节点($K$5:$K$12,$N$5:$N$12,[1]节奏总纲!P59)</f>
        <v>4.4437864894604086E-2</v>
      </c>
      <c r="AE60" s="36">
        <f>求节点($K$5:$K$12,$N$5:$N$12,[1]节奏总纲!Q59)</f>
        <v>3.9230179955147555E-2</v>
      </c>
      <c r="AF60" s="36">
        <f>求节点($K$5:$K$12,$N$5:$N$12,[1]节奏总纲!R59)</f>
        <v>3.3053253882794453E-2</v>
      </c>
      <c r="AG60" s="36">
        <f>求节点($K$5:$K$12,$N$5:$N$12,[1]节奏总纲!S59)</f>
        <v>2.6061488521708948E-2</v>
      </c>
      <c r="AH60" s="36">
        <f>求节点($K$5:$K$12,$N$5:$N$12,[1]节奏总纲!T59)</f>
        <v>1.3146263450030764E-2</v>
      </c>
      <c r="AI60" s="4"/>
      <c r="AJ60" s="4"/>
      <c r="AK60" s="4"/>
      <c r="AL60" s="4"/>
      <c r="AM60" s="4"/>
      <c r="AR60" s="29">
        <v>110</v>
      </c>
      <c r="AS60" s="29">
        <f t="shared" ref="AS60:AS65" si="27">INDEX($V$5:$V$164,$AR60)</f>
        <v>4.4766977130613501</v>
      </c>
      <c r="AT60" s="29">
        <f t="shared" ref="AT60:AU65" si="28">INDEX($AF$5:$AF$164,$AR60)</f>
        <v>5.2065940793213514E-2</v>
      </c>
      <c r="AU60" s="29">
        <f t="shared" si="28"/>
        <v>5.2065940793213514E-2</v>
      </c>
      <c r="AV60" s="29">
        <f t="shared" ref="AV60:AV65" si="29">INDEX($AA$5:$AA$164,$AR60)</f>
        <v>0</v>
      </c>
      <c r="AW60" s="29" t="e">
        <f>(AS60-AS59)*(INDEX(中r将兵属性验证!$V$7:$V$106,$AR60,1)+INDEX(中r将兵属性验证!$AP$7:$AP$106,$AR60,1))+AW59</f>
        <v>#REF!</v>
      </c>
      <c r="AX60" s="29" t="e">
        <f>(AT60-AT59)*(INDEX(中r将兵属性验证!Y$7:Y$106,$AR60,1)+INDEX(中r将兵属性验证!AS$7:AS$106,$AR60,1))+AX59</f>
        <v>#REF!</v>
      </c>
      <c r="AY60" s="29" t="e">
        <f>(AU60-AU59)*(INDEX(中r将兵属性验证!Z$7:Z$106,$AR60,1)+INDEX(中r将兵属性验证!AT$7:AT$106,$AR60,1))+AY59</f>
        <v>#REF!</v>
      </c>
      <c r="AZ60" s="29" t="e">
        <f>(AV60-AV59)*INDEX(中r将兵属性验证!$AW$7:$AW$106,$AR60,1)+AZ59</f>
        <v>#REF!</v>
      </c>
      <c r="BA60" s="32" t="e">
        <f t="shared" ref="BA60:BA65" si="30">SUM(AW60:AZ60)</f>
        <v>#REF!</v>
      </c>
      <c r="BC60" s="29">
        <v>110</v>
      </c>
      <c r="BD60" s="84">
        <f>求节点($K$5:$K$12,$P$5:$P$12,INDEX(节奏总纲!$F$4:$F$113,'功能-大地图城池-附加属性'!$BC60,1))</f>
        <v>7785.5612401066946</v>
      </c>
    </row>
    <row r="61" spans="1:56" x14ac:dyDescent="0.15">
      <c r="S61" s="55">
        <v>57</v>
      </c>
      <c r="T61" s="36">
        <f>求节点($K$5:$K$12,$L$5:$L$12,[1]节奏总纲!P60)</f>
        <v>3.7577580602330758</v>
      </c>
      <c r="U61" s="36">
        <f>求节点($K$5:$K$12,$L$5:$L$12,[1]节奏总纲!Q60)</f>
        <v>2.9071627105751547</v>
      </c>
      <c r="V61" s="36">
        <f>求节点($K$5:$K$12,$L$5:$L$12,[1]节奏总纲!R60)</f>
        <v>1.8882677462790356</v>
      </c>
      <c r="W61" s="36">
        <f>求节点($K$5:$K$12,$L$5:$L$12,[1]节奏总纲!S60)</f>
        <v>1.2814492288674337</v>
      </c>
      <c r="X61" s="36">
        <f>求节点($K$5:$K$12,$L$5:$L$12,[1]节奏总纲!T60)</f>
        <v>0.96159257545629528</v>
      </c>
      <c r="Y61" s="36">
        <f>求节点($K$5:$K$12,$M$5:$M$12,[1]节奏总纲!P60)</f>
        <v>0</v>
      </c>
      <c r="Z61" s="36">
        <f>求节点($K$5:$K$12,$M$5:$M$12,[1]节奏总纲!Q60)</f>
        <v>0</v>
      </c>
      <c r="AA61" s="36">
        <f>求节点($K$5:$K$12,$M$5:$M$12,[1]节奏总纲!R60)</f>
        <v>0</v>
      </c>
      <c r="AB61" s="36">
        <f>求节点($K$5:$K$12,$M$5:$M$12,[1]节奏总纲!S60)</f>
        <v>0</v>
      </c>
      <c r="AC61" s="36">
        <f>求节点($K$5:$K$12,$M$5:$M$12,[1]节奏总纲!T60)</f>
        <v>0</v>
      </c>
      <c r="AD61" s="36">
        <f>求节点($K$5:$K$12,$N$5:$N$12,[1]节奏总纲!P60)</f>
        <v>4.7348940500975288E-2</v>
      </c>
      <c r="AE61" s="36">
        <f>求节点($K$5:$K$12,$N$5:$N$12,[1]节奏总纲!Q60)</f>
        <v>4.1768140364094736E-2</v>
      </c>
      <c r="AF61" s="36">
        <f>求节点($K$5:$K$12,$N$5:$N$12,[1]节奏总纲!R60)</f>
        <v>3.5083117740237812E-2</v>
      </c>
      <c r="AG61" s="36">
        <f>求节点($K$5:$K$12,$N$5:$N$12,[1]节奏总纲!S60)</f>
        <v>2.742301349776308E-2</v>
      </c>
      <c r="AH61" s="36">
        <f>求节点($K$5:$K$12,$N$5:$N$12,[1]节奏总纲!T60)</f>
        <v>1.4705190208907874E-2</v>
      </c>
      <c r="AI61" s="4"/>
      <c r="AJ61" s="4"/>
      <c r="AK61" s="4"/>
      <c r="AL61" s="4"/>
      <c r="AM61" s="4"/>
      <c r="AR61" s="29">
        <v>120</v>
      </c>
      <c r="AS61" s="29">
        <f t="shared" si="27"/>
        <v>4.4766977130613501</v>
      </c>
      <c r="AT61" s="29">
        <f t="shared" si="28"/>
        <v>5.2065940793213514E-2</v>
      </c>
      <c r="AU61" s="29">
        <f t="shared" si="28"/>
        <v>5.2065940793213514E-2</v>
      </c>
      <c r="AV61" s="29">
        <f t="shared" si="29"/>
        <v>0</v>
      </c>
      <c r="AW61" s="29" t="e">
        <f>(AS61-AS60)*(INDEX(中r将兵属性验证!$V$7:$V$106,$AR61,1)+INDEX(中r将兵属性验证!$AP$7:$AP$106,$AR61,1))+AW60</f>
        <v>#REF!</v>
      </c>
      <c r="AX61" s="29" t="e">
        <f>(AT61-AT60)*(INDEX(中r将兵属性验证!Y$7:Y$106,$AR61,1)+INDEX(中r将兵属性验证!AS$7:AS$106,$AR61,1))+AX60</f>
        <v>#REF!</v>
      </c>
      <c r="AY61" s="29" t="e">
        <f>(AU61-AU60)*(INDEX(中r将兵属性验证!Z$7:Z$106,$AR61,1)+INDEX(中r将兵属性验证!AT$7:AT$106,$AR61,1))+AY60</f>
        <v>#REF!</v>
      </c>
      <c r="AZ61" s="29" t="e">
        <f>(AV61-AV60)*INDEX(中r将兵属性验证!$AW$7:$AW$106,$AR61,1)+AZ60</f>
        <v>#REF!</v>
      </c>
      <c r="BA61" s="32" t="e">
        <f t="shared" si="30"/>
        <v>#REF!</v>
      </c>
      <c r="BC61" s="29">
        <v>120</v>
      </c>
      <c r="BD61" s="84" t="e">
        <f>求节点($K$5:$K$12,$P$5:$P$12,INDEX(节奏总纲!$F$4:$F$113,'功能-大地图城池-附加属性'!$BC61,1))</f>
        <v>#VALUE!</v>
      </c>
    </row>
    <row r="62" spans="1:56" x14ac:dyDescent="0.15">
      <c r="S62" s="55">
        <v>58</v>
      </c>
      <c r="T62" s="36">
        <f>求节点($K$5:$K$12,$L$5:$L$12,[1]节奏总纲!P61)</f>
        <v>4.2332936427518799</v>
      </c>
      <c r="U62" s="36">
        <f>求节点($K$5:$K$12,$L$5:$L$12,[1]节奏总纲!Q61)</f>
        <v>3.3085955819992643</v>
      </c>
      <c r="V62" s="36">
        <f>求节点($K$5:$K$12,$L$5:$L$12,[1]节奏总纲!R61)</f>
        <v>2.2193207924852496</v>
      </c>
      <c r="W62" s="36">
        <f>求节点($K$5:$K$12,$L$5:$L$12,[1]节奏总纲!S61)</f>
        <v>1.350635901413312</v>
      </c>
      <c r="X62" s="36">
        <f>求节点($K$5:$K$12,$L$5:$L$12,[1]节奏总纲!T61)</f>
        <v>0.97279585629522147</v>
      </c>
      <c r="Y62" s="36">
        <f>求节点($K$5:$K$12,$M$5:$M$12,[1]节奏总纲!P61)</f>
        <v>0</v>
      </c>
      <c r="Z62" s="36">
        <f>求节点($K$5:$K$12,$M$5:$M$12,[1]节奏总纲!Q61)</f>
        <v>0</v>
      </c>
      <c r="AA62" s="36">
        <f>求节点($K$5:$K$12,$M$5:$M$12,[1]节奏总纲!R61)</f>
        <v>0</v>
      </c>
      <c r="AB62" s="36">
        <f>求节点($K$5:$K$12,$M$5:$M$12,[1]节奏总纲!S61)</f>
        <v>0</v>
      </c>
      <c r="AC62" s="36">
        <f>求节点($K$5:$K$12,$M$5:$M$12,[1]节奏总纲!T61)</f>
        <v>0</v>
      </c>
      <c r="AD62" s="36">
        <f>求节点($K$5:$K$12,$N$5:$N$12,[1]节奏总纲!P61)</f>
        <v>5.0468954083320645E-2</v>
      </c>
      <c r="AE62" s="36">
        <f>求节点($K$5:$K$12,$N$5:$N$12,[1]节奏总纲!Q61)</f>
        <v>4.4401962221565505E-2</v>
      </c>
      <c r="AF62" s="36">
        <f>求节点($K$5:$K$12,$N$5:$N$12,[1]节奏总纲!R61)</f>
        <v>3.7255173919859982E-2</v>
      </c>
      <c r="AG62" s="36">
        <f>求节点($K$5:$K$12,$N$5:$N$12,[1]节奏总纲!S61)</f>
        <v>2.8903608290244874E-2</v>
      </c>
      <c r="AH62" s="36">
        <f>求节点($K$5:$K$12,$N$5:$N$12,[1]节奏总纲!T61)</f>
        <v>1.6363046933966691E-2</v>
      </c>
      <c r="AI62" s="4"/>
      <c r="AJ62" s="4"/>
      <c r="AK62" s="4"/>
      <c r="AL62" s="4"/>
      <c r="AM62" s="4"/>
      <c r="AR62" s="29">
        <v>130</v>
      </c>
      <c r="AS62" s="29">
        <f t="shared" si="27"/>
        <v>4.4766977130613501</v>
      </c>
      <c r="AT62" s="29">
        <f t="shared" si="28"/>
        <v>5.2065940793213514E-2</v>
      </c>
      <c r="AU62" s="29">
        <f t="shared" si="28"/>
        <v>5.2065940793213514E-2</v>
      </c>
      <c r="AV62" s="29">
        <f t="shared" si="29"/>
        <v>0</v>
      </c>
      <c r="AW62" s="29" t="e">
        <f>(AS62-AS61)*(INDEX(中r将兵属性验证!$V$7:$V$106,$AR62,1)+INDEX(中r将兵属性验证!$AP$7:$AP$106,$AR62,1))+AW61</f>
        <v>#REF!</v>
      </c>
      <c r="AX62" s="29" t="e">
        <f>(AT62-AT61)*(INDEX(中r将兵属性验证!Y$7:Y$106,$AR62,1)+INDEX(中r将兵属性验证!AS$7:AS$106,$AR62,1))+AX61</f>
        <v>#REF!</v>
      </c>
      <c r="AY62" s="29" t="e">
        <f>(AU62-AU61)*(INDEX(中r将兵属性验证!Z$7:Z$106,$AR62,1)+INDEX(中r将兵属性验证!AT$7:AT$106,$AR62,1))+AY61</f>
        <v>#REF!</v>
      </c>
      <c r="AZ62" s="29" t="e">
        <f>(AV62-AV61)*INDEX(中r将兵属性验证!$AW$7:$AW$106,$AR62,1)+AZ61</f>
        <v>#REF!</v>
      </c>
      <c r="BA62" s="32" t="e">
        <f t="shared" si="30"/>
        <v>#REF!</v>
      </c>
      <c r="BC62" s="29">
        <v>130</v>
      </c>
      <c r="BD62" s="84" t="e">
        <f>求节点($K$5:$K$12,$P$5:$P$12,INDEX(节奏总纲!$F$4:$F$113,'功能-大地图城池-附加属性'!$BC62,1))</f>
        <v>#VALUE!</v>
      </c>
    </row>
    <row r="63" spans="1:56" x14ac:dyDescent="0.15">
      <c r="S63" s="55">
        <v>59</v>
      </c>
      <c r="T63" s="36">
        <f>求节点($K$5:$K$12,$L$5:$L$12,[1]节奏总纲!P62)</f>
        <v>4.4766977130613501</v>
      </c>
      <c r="U63" s="36">
        <f>求节点($K$5:$K$12,$L$5:$L$12,[1]节奏总纲!Q62)</f>
        <v>3.7521768841536103</v>
      </c>
      <c r="V63" s="36">
        <f>求节点($K$5:$K$12,$L$5:$L$12,[1]节奏总纲!R62)</f>
        <v>2.5780539205399915</v>
      </c>
      <c r="W63" s="36">
        <f>求节点($K$5:$K$12,$L$5:$L$12,[1]节奏总纲!S62)</f>
        <v>1.4244572776838049</v>
      </c>
      <c r="X63" s="36">
        <f>求节点($K$5:$K$12,$L$5:$L$12,[1]节奏总纲!T62)</f>
        <v>0.98514749050354611</v>
      </c>
      <c r="Y63" s="36">
        <f>求节点($K$5:$K$12,$M$5:$M$12,[1]节奏总纲!P62)</f>
        <v>0</v>
      </c>
      <c r="Z63" s="36">
        <f>求节点($K$5:$K$12,$M$5:$M$12,[1]节奏总纲!Q62)</f>
        <v>0</v>
      </c>
      <c r="AA63" s="36">
        <f>求节点($K$5:$K$12,$M$5:$M$12,[1]节奏总纲!R62)</f>
        <v>0</v>
      </c>
      <c r="AB63" s="36">
        <f>求节点($K$5:$K$12,$M$5:$M$12,[1]节奏总纲!S62)</f>
        <v>0</v>
      </c>
      <c r="AC63" s="36">
        <f>求节点($K$5:$K$12,$M$5:$M$12,[1]节奏总纲!T62)</f>
        <v>0</v>
      </c>
      <c r="AD63" s="36">
        <f>求节点($K$5:$K$12,$N$5:$N$12,[1]节奏总纲!P62)</f>
        <v>5.2065940793213514E-2</v>
      </c>
      <c r="AE63" s="36">
        <f>求节点($K$5:$K$12,$N$5:$N$12,[1]节奏总纲!Q62)</f>
        <v>4.7312322115698711E-2</v>
      </c>
      <c r="AF63" s="36">
        <f>求节点($K$5:$K$12,$N$5:$N$12,[1]节奏总纲!R62)</f>
        <v>3.9608840549893443E-2</v>
      </c>
      <c r="AG63" s="36">
        <f>求节点($K$5:$K$12,$N$5:$N$12,[1]节奏总纲!S62)</f>
        <v>3.0483385742433422E-2</v>
      </c>
      <c r="AH63" s="36">
        <f>求节点($K$5:$K$12,$N$5:$N$12,[1]节奏总纲!T62)</f>
        <v>1.8190836501339541E-2</v>
      </c>
      <c r="AI63" s="4"/>
      <c r="AJ63" s="4"/>
      <c r="AK63" s="4"/>
      <c r="AL63" s="4"/>
      <c r="AM63" s="4"/>
      <c r="AR63" s="29">
        <v>140</v>
      </c>
      <c r="AS63" s="29">
        <f t="shared" si="27"/>
        <v>4.4766977130613501</v>
      </c>
      <c r="AT63" s="29">
        <f t="shared" si="28"/>
        <v>5.2065940793213514E-2</v>
      </c>
      <c r="AU63" s="29">
        <f t="shared" si="28"/>
        <v>5.2065940793213514E-2</v>
      </c>
      <c r="AV63" s="29">
        <f t="shared" si="29"/>
        <v>0</v>
      </c>
      <c r="AW63" s="29" t="e">
        <f>(AS63-AS62)*(INDEX(中r将兵属性验证!$V$7:$V$106,$AR63,1)+INDEX(中r将兵属性验证!$AP$7:$AP$106,$AR63,1))+AW62</f>
        <v>#REF!</v>
      </c>
      <c r="AX63" s="29" t="e">
        <f>(AT63-AT62)*(INDEX(中r将兵属性验证!Y$7:Y$106,$AR63,1)+INDEX(中r将兵属性验证!AS$7:AS$106,$AR63,1))+AX62</f>
        <v>#REF!</v>
      </c>
      <c r="AY63" s="29" t="e">
        <f>(AU63-AU62)*(INDEX(中r将兵属性验证!Z$7:Z$106,$AR63,1)+INDEX(中r将兵属性验证!AT$7:AT$106,$AR63,1))+AY62</f>
        <v>#REF!</v>
      </c>
      <c r="AZ63" s="29" t="e">
        <f>(AV63-AV62)*INDEX(中r将兵属性验证!$AW$7:$AW$106,$AR63,1)+AZ62</f>
        <v>#REF!</v>
      </c>
      <c r="BA63" s="32" t="e">
        <f t="shared" si="30"/>
        <v>#REF!</v>
      </c>
      <c r="BC63" s="29">
        <v>140</v>
      </c>
      <c r="BD63" s="84" t="e">
        <f>求节点($K$5:$K$12,$P$5:$P$12,INDEX(节奏总纲!$F$4:$F$113,'功能-大地图城池-附加属性'!$BC63,1))</f>
        <v>#VALUE!</v>
      </c>
    </row>
    <row r="64" spans="1:56" x14ac:dyDescent="0.15">
      <c r="S64" s="55">
        <v>60</v>
      </c>
      <c r="T64" s="36">
        <f>求节点($K$5:$K$12,$L$5:$L$12,[1]节奏总纲!P63)</f>
        <v>4.4766977130613501</v>
      </c>
      <c r="U64" s="36">
        <f>求节点($K$5:$K$12,$L$5:$L$12,[1]节奏总纲!Q63)</f>
        <v>4.2172682765794836</v>
      </c>
      <c r="V64" s="36">
        <f>求节点($K$5:$K$12,$L$5:$L$12,[1]节奏总纲!R63)</f>
        <v>2.9590450685752385</v>
      </c>
      <c r="W64" s="36">
        <f>求节点($K$5:$K$12,$L$5:$L$12,[1]节奏总纲!S63)</f>
        <v>1.5043488109487713</v>
      </c>
      <c r="X64" s="36">
        <f>求节点($K$5:$K$12,$L$5:$L$12,[1]节奏总纲!T63)</f>
        <v>0.998851102957523</v>
      </c>
      <c r="Y64" s="36">
        <f>求节点($K$5:$K$12,$M$5:$M$12,[1]节奏总纲!P63)</f>
        <v>0</v>
      </c>
      <c r="Z64" s="36">
        <f>求节点($K$5:$K$12,$M$5:$M$12,[1]节奏总纲!Q63)</f>
        <v>0</v>
      </c>
      <c r="AA64" s="36">
        <f>求节点($K$5:$K$12,$M$5:$M$12,[1]节奏总纲!R63)</f>
        <v>0</v>
      </c>
      <c r="AB64" s="36">
        <f>求节点($K$5:$K$12,$M$5:$M$12,[1]节奏总纲!S63)</f>
        <v>0</v>
      </c>
      <c r="AC64" s="36">
        <f>求节点($K$5:$K$12,$M$5:$M$12,[1]节奏总纲!T63)</f>
        <v>0</v>
      </c>
      <c r="AD64" s="36">
        <f>求节点($K$5:$K$12,$N$5:$N$12,[1]节奏总纲!P63)</f>
        <v>5.2065940793213514E-2</v>
      </c>
      <c r="AE64" s="36">
        <f>求节点($K$5:$K$12,$N$5:$N$12,[1]节奏总纲!Q63)</f>
        <v>5.0363810825995718E-2</v>
      </c>
      <c r="AF64" s="36">
        <f>求节点($K$5:$K$12,$N$5:$N$12,[1]节奏总纲!R63)</f>
        <v>4.2108543201642569E-2</v>
      </c>
      <c r="AG64" s="36">
        <f>求节点($K$5:$K$12,$N$5:$N$12,[1]节奏总纲!S63)</f>
        <v>3.2193064554303694E-2</v>
      </c>
      <c r="AH64" s="36">
        <f>求节点($K$5:$K$12,$N$5:$N$12,[1]节奏总纲!T63)</f>
        <v>2.0218691233454149E-2</v>
      </c>
      <c r="AI64" s="4"/>
      <c r="AJ64" s="4"/>
      <c r="AK64" s="4"/>
      <c r="AL64" s="4"/>
      <c r="AM64" s="4"/>
      <c r="AR64" s="29">
        <v>150</v>
      </c>
      <c r="AS64" s="29">
        <f t="shared" si="27"/>
        <v>4.4766977130613501</v>
      </c>
      <c r="AT64" s="29">
        <f t="shared" si="28"/>
        <v>5.2065940793213514E-2</v>
      </c>
      <c r="AU64" s="29">
        <f t="shared" si="28"/>
        <v>5.2065940793213514E-2</v>
      </c>
      <c r="AV64" s="29">
        <f t="shared" si="29"/>
        <v>0</v>
      </c>
      <c r="AW64" s="29" t="e">
        <f>(AS64-AS63)*(INDEX(中r将兵属性验证!$V$7:$V$106,$AR64,1)+INDEX(中r将兵属性验证!$AP$7:$AP$106,$AR64,1))+AW63</f>
        <v>#REF!</v>
      </c>
      <c r="AX64" s="29" t="e">
        <f>(AT64-AT63)*(INDEX(中r将兵属性验证!Y$7:Y$106,$AR64,1)+INDEX(中r将兵属性验证!AS$7:AS$106,$AR64,1))+AX63</f>
        <v>#REF!</v>
      </c>
      <c r="AY64" s="29" t="e">
        <f>(AU64-AU63)*(INDEX(中r将兵属性验证!Z$7:Z$106,$AR64,1)+INDEX(中r将兵属性验证!AT$7:AT$106,$AR64,1))+AY63</f>
        <v>#REF!</v>
      </c>
      <c r="AZ64" s="29" t="e">
        <f>(AV64-AV63)*INDEX(中r将兵属性验证!$AW$7:$AW$106,$AR64,1)+AZ63</f>
        <v>#REF!</v>
      </c>
      <c r="BA64" s="32" t="e">
        <f t="shared" si="30"/>
        <v>#REF!</v>
      </c>
      <c r="BC64" s="29">
        <v>150</v>
      </c>
      <c r="BD64" s="84" t="e">
        <f>求节点($K$5:$K$12,$P$5:$P$12,INDEX(节奏总纲!$F$4:$F$113,'功能-大地图城池-附加属性'!$BC64,1))</f>
        <v>#VALUE!</v>
      </c>
    </row>
    <row r="65" spans="19:56" x14ac:dyDescent="0.15">
      <c r="S65" s="55">
        <v>61</v>
      </c>
      <c r="T65" s="36">
        <f>求节点($K$5:$K$12,$L$5:$L$12,[1]节奏总纲!P64)</f>
        <v>4.4766977130613501</v>
      </c>
      <c r="U65" s="36">
        <f>求节点($K$5:$K$12,$L$5:$L$12,[1]节奏总纲!Q64)</f>
        <v>4.4766977130613501</v>
      </c>
      <c r="V65" s="36">
        <f>求节点($K$5:$K$12,$L$5:$L$12,[1]节奏总纲!R64)</f>
        <v>3.3745995907730553</v>
      </c>
      <c r="W65" s="36">
        <f>求节点($K$5:$K$12,$L$5:$L$12,[1]节奏总纲!S64)</f>
        <v>1.7498187879445866</v>
      </c>
      <c r="X65" s="36">
        <f>求节点($K$5:$K$12,$L$5:$L$12,[1]节奏总纲!T64)</f>
        <v>1.0252940323889741</v>
      </c>
      <c r="Y65" s="36">
        <f>求节点($K$5:$K$12,$M$5:$M$12,[1]节奏总纲!P64)</f>
        <v>0</v>
      </c>
      <c r="Z65" s="36">
        <f>求节点($K$5:$K$12,$M$5:$M$12,[1]节奏总纲!Q64)</f>
        <v>0</v>
      </c>
      <c r="AA65" s="36">
        <f>求节点($K$5:$K$12,$M$5:$M$12,[1]节奏总纲!R64)</f>
        <v>0</v>
      </c>
      <c r="AB65" s="36">
        <f>求节点($K$5:$K$12,$M$5:$M$12,[1]节奏总纲!S64)</f>
        <v>0</v>
      </c>
      <c r="AC65" s="36">
        <f>求节点($K$5:$K$12,$M$5:$M$12,[1]节奏总纲!T64)</f>
        <v>0</v>
      </c>
      <c r="AD65" s="36">
        <f>求节点($K$5:$K$12,$N$5:$N$12,[1]节奏总纲!P64)</f>
        <v>5.2065940793213514E-2</v>
      </c>
      <c r="AE65" s="36">
        <f>求节点($K$5:$K$12,$N$5:$N$12,[1]节奏总纲!Q64)</f>
        <v>5.2065940793213514E-2</v>
      </c>
      <c r="AF65" s="36">
        <f>求节点($K$5:$K$12,$N$5:$N$12,[1]节奏总纲!R64)</f>
        <v>4.4835017941124253E-2</v>
      </c>
      <c r="AG65" s="36">
        <f>求节点($K$5:$K$12,$N$5:$N$12,[1]节奏总纲!S64)</f>
        <v>3.4174746955075871E-2</v>
      </c>
      <c r="AH65" s="36">
        <f>求节点($K$5:$K$12,$N$5:$N$12,[1]节奏总纲!T64)</f>
        <v>2.1941292293124047E-2</v>
      </c>
      <c r="AI65" s="4"/>
      <c r="AJ65" s="4"/>
      <c r="AK65" s="4"/>
      <c r="AL65" s="4"/>
      <c r="AM65" s="4"/>
      <c r="AR65" s="29">
        <v>160</v>
      </c>
      <c r="AS65" s="29">
        <f t="shared" si="27"/>
        <v>4.4766977130613501</v>
      </c>
      <c r="AT65" s="29">
        <f t="shared" si="28"/>
        <v>5.2065940793213514E-2</v>
      </c>
      <c r="AU65" s="29">
        <f t="shared" si="28"/>
        <v>5.2065940793213514E-2</v>
      </c>
      <c r="AV65" s="29">
        <f t="shared" si="29"/>
        <v>0</v>
      </c>
      <c r="AW65" s="29" t="e">
        <f>(AS65-AS64)*(INDEX(中r将兵属性验证!$V$7:$V$106,$AR65,1)+INDEX(中r将兵属性验证!$AP$7:$AP$106,$AR65,1))+AW64</f>
        <v>#REF!</v>
      </c>
      <c r="AX65" s="29" t="e">
        <f>(AT65-AT64)*(INDEX(中r将兵属性验证!Y$7:Y$106,$AR65,1)+INDEX(中r将兵属性验证!AS$7:AS$106,$AR65,1))+AX64</f>
        <v>#REF!</v>
      </c>
      <c r="AY65" s="29" t="e">
        <f>(AU65-AU64)*(INDEX(中r将兵属性验证!Z$7:Z$106,$AR65,1)+INDEX(中r将兵属性验证!AT$7:AT$106,$AR65,1))+AY64</f>
        <v>#REF!</v>
      </c>
      <c r="AZ65" s="29" t="e">
        <f>(AV65-AV64)*INDEX(中r将兵属性验证!$AW$7:$AW$106,$AR65,1)+AZ64</f>
        <v>#REF!</v>
      </c>
      <c r="BA65" s="32" t="e">
        <f t="shared" si="30"/>
        <v>#REF!</v>
      </c>
      <c r="BC65" s="29">
        <v>160</v>
      </c>
      <c r="BD65" s="84" t="e">
        <f>求节点($K$5:$K$12,$P$5:$P$12,INDEX(节奏总纲!$F$4:$F$113,'功能-大地图城池-附加属性'!$BC65,1))</f>
        <v>#VALUE!</v>
      </c>
    </row>
    <row r="66" spans="19:56" x14ac:dyDescent="0.15">
      <c r="S66" s="55">
        <v>62</v>
      </c>
      <c r="T66" s="36">
        <f>求节点($K$5:$K$12,$L$5:$L$12,[1]节奏总纲!P65)</f>
        <v>4.4766977130613501</v>
      </c>
      <c r="U66" s="36">
        <f>求节点($K$5:$K$12,$L$5:$L$12,[1]节奏总纲!Q65)</f>
        <v>4.4766977130613501</v>
      </c>
      <c r="V66" s="36">
        <f>求节点($K$5:$K$12,$L$5:$L$12,[1]节奏总纲!R65)</f>
        <v>3.8246011146514896</v>
      </c>
      <c r="W66" s="36">
        <f>求节点($K$5:$K$12,$L$5:$L$12,[1]节奏总纲!S65)</f>
        <v>2.0833273969035111</v>
      </c>
      <c r="X66" s="36">
        <f>求节点($K$5:$K$12,$L$5:$L$12,[1]节奏总纲!T65)</f>
        <v>1.0804957713161261</v>
      </c>
      <c r="Y66" s="36">
        <f>求节点($K$5:$K$12,$M$5:$M$12,[1]节奏总纲!P65)</f>
        <v>0</v>
      </c>
      <c r="Z66" s="36">
        <f>求节点($K$5:$K$12,$M$5:$M$12,[1]节奏总纲!Q65)</f>
        <v>0</v>
      </c>
      <c r="AA66" s="36">
        <f>求节点($K$5:$K$12,$M$5:$M$12,[1]节奏总纲!R65)</f>
        <v>0</v>
      </c>
      <c r="AB66" s="36">
        <f>求节点($K$5:$K$12,$M$5:$M$12,[1]节奏总纲!S65)</f>
        <v>0</v>
      </c>
      <c r="AC66" s="36">
        <f>求节点($K$5:$K$12,$M$5:$M$12,[1]节奏总纲!T65)</f>
        <v>0</v>
      </c>
      <c r="AD66" s="36">
        <f>求节点($K$5:$K$12,$N$5:$N$12,[1]节奏总纲!P65)</f>
        <v>5.2065940793213514E-2</v>
      </c>
      <c r="AE66" s="36">
        <f>求节点($K$5:$K$12,$N$5:$N$12,[1]节奏总纲!Q65)</f>
        <v>5.2065940793213514E-2</v>
      </c>
      <c r="AF66" s="36">
        <f>求节点($K$5:$K$12,$N$5:$N$12,[1]节奏总纲!R65)</f>
        <v>4.7787501242458084E-2</v>
      </c>
      <c r="AG66" s="36">
        <f>求节点($K$5:$K$12,$N$5:$N$12,[1]节奏总纲!S65)</f>
        <v>3.6362914209079007E-2</v>
      </c>
      <c r="AH66" s="36">
        <f>求节点($K$5:$K$12,$N$5:$N$12,[1]节奏总纲!T65)</f>
        <v>2.3122609506165098E-2</v>
      </c>
      <c r="AI66" s="4"/>
      <c r="AJ66" s="4"/>
      <c r="AK66" s="4"/>
      <c r="AL66" s="4"/>
      <c r="AM66" s="4"/>
    </row>
    <row r="67" spans="19:56" x14ac:dyDescent="0.15">
      <c r="S67" s="55">
        <v>63</v>
      </c>
      <c r="T67" s="36">
        <f>求节点($K$5:$K$12,$L$5:$L$12,[1]节奏总纲!P66)</f>
        <v>4.4766977130613501</v>
      </c>
      <c r="U67" s="36">
        <f>求节点($K$5:$K$12,$L$5:$L$12,[1]节奏总纲!Q66)</f>
        <v>4.4766977130613501</v>
      </c>
      <c r="V67" s="36">
        <f>求节点($K$5:$K$12,$L$5:$L$12,[1]节奏总纲!R66)</f>
        <v>4.3052586466577711</v>
      </c>
      <c r="W67" s="36">
        <f>求节点($K$5:$K$12,$L$5:$L$12,[1]节奏总纲!S66)</f>
        <v>2.4442247146251086</v>
      </c>
      <c r="X67" s="36">
        <f>求节点($K$5:$K$12,$L$5:$L$12,[1]节奏总纲!T66)</f>
        <v>1.1376545007584875</v>
      </c>
      <c r="Y67" s="36">
        <f>求节点($K$5:$K$12,$M$5:$M$12,[1]节奏总纲!P66)</f>
        <v>0</v>
      </c>
      <c r="Z67" s="36">
        <f>求节点($K$5:$K$12,$M$5:$M$12,[1]节奏总纲!Q66)</f>
        <v>0</v>
      </c>
      <c r="AA67" s="36">
        <f>求节点($K$5:$K$12,$M$5:$M$12,[1]节奏总纲!R66)</f>
        <v>0</v>
      </c>
      <c r="AB67" s="36">
        <f>求节点($K$5:$K$12,$M$5:$M$12,[1]节奏总纲!S66)</f>
        <v>0</v>
      </c>
      <c r="AC67" s="36">
        <f>求节点($K$5:$K$12,$M$5:$M$12,[1]节奏总纲!T66)</f>
        <v>0</v>
      </c>
      <c r="AD67" s="36">
        <f>求节点($K$5:$K$12,$N$5:$N$12,[1]节奏总纲!P66)</f>
        <v>5.2065940793213514E-2</v>
      </c>
      <c r="AE67" s="36">
        <f>求节点($K$5:$K$12,$N$5:$N$12,[1]节奏总纲!Q66)</f>
        <v>5.2065940793213514E-2</v>
      </c>
      <c r="AF67" s="36">
        <f>求节点($K$5:$K$12,$N$5:$N$12,[1]节奏总纲!R66)</f>
        <v>5.0941120200629103E-2</v>
      </c>
      <c r="AG67" s="36">
        <f>求节点($K$5:$K$12,$N$5:$N$12,[1]节奏总纲!S66)</f>
        <v>3.8730780199588491E-2</v>
      </c>
      <c r="AH67" s="36">
        <f>求节点($K$5:$K$12,$N$5:$N$12,[1]节奏总纲!T66)</f>
        <v>2.4345806316231632E-2</v>
      </c>
      <c r="AI67" s="4"/>
      <c r="AJ67" s="4"/>
      <c r="AK67" s="4"/>
      <c r="AL67" s="4"/>
      <c r="AM67" s="4"/>
    </row>
    <row r="68" spans="19:56" x14ac:dyDescent="0.15">
      <c r="S68" s="55">
        <v>64</v>
      </c>
      <c r="T68" s="36">
        <f>求节点($K$5:$K$12,$L$5:$L$12,[1]节奏总纲!P67)</f>
        <v>4.4766977130613501</v>
      </c>
      <c r="U68" s="36">
        <f>求节点($K$5:$K$12,$L$5:$L$12,[1]节奏总纲!Q67)</f>
        <v>4.4766977130613501</v>
      </c>
      <c r="V68" s="36">
        <f>求节点($K$5:$K$12,$L$5:$L$12,[1]节奏总纲!R67)</f>
        <v>4.4766977130613501</v>
      </c>
      <c r="W68" s="36">
        <f>求节点($K$5:$K$12,$L$5:$L$12,[1]节奏总纲!S67)</f>
        <v>2.8317548073227803</v>
      </c>
      <c r="X68" s="36">
        <f>求节点($K$5:$K$12,$L$5:$L$12,[1]节奏总纲!T67)</f>
        <v>1.1972035982273153</v>
      </c>
      <c r="Y68" s="36">
        <f>求节点($K$5:$K$12,$M$5:$M$12,[1]节奏总纲!P67)</f>
        <v>0</v>
      </c>
      <c r="Z68" s="36">
        <f>求节点($K$5:$K$12,$M$5:$M$12,[1]节奏总纲!Q67)</f>
        <v>0</v>
      </c>
      <c r="AA68" s="36">
        <f>求节点($K$5:$K$12,$M$5:$M$12,[1]节奏总纲!R67)</f>
        <v>0</v>
      </c>
      <c r="AB68" s="36">
        <f>求节点($K$5:$K$12,$M$5:$M$12,[1]节奏总纲!S67)</f>
        <v>0</v>
      </c>
      <c r="AC68" s="36">
        <f>求节点($K$5:$K$12,$M$5:$M$12,[1]节奏总纲!T67)</f>
        <v>0</v>
      </c>
      <c r="AD68" s="36">
        <f>求节点($K$5:$K$12,$N$5:$N$12,[1]节奏总纲!P67)</f>
        <v>5.2065940793213514E-2</v>
      </c>
      <c r="AE68" s="36">
        <f>求节点($K$5:$K$12,$N$5:$N$12,[1]节奏总纲!Q67)</f>
        <v>5.2065940793213514E-2</v>
      </c>
      <c r="AF68" s="36">
        <f>求节点($K$5:$K$12,$N$5:$N$12,[1]节奏总纲!R67)</f>
        <v>5.2065940793213514E-2</v>
      </c>
      <c r="AG68" s="36">
        <f>求节点($K$5:$K$12,$N$5:$N$12,[1]节奏总纲!S67)</f>
        <v>4.1273385205884694E-2</v>
      </c>
      <c r="AH68" s="36">
        <f>求节点($K$5:$K$12,$N$5:$N$12,[1]节奏总纲!T67)</f>
        <v>2.5620157002064541E-2</v>
      </c>
      <c r="AI68" s="4"/>
      <c r="AJ68" s="4"/>
      <c r="AK68" s="4"/>
      <c r="AL68" s="4"/>
      <c r="AM68" s="4"/>
    </row>
    <row r="69" spans="19:56" x14ac:dyDescent="0.15">
      <c r="S69" s="55">
        <v>65</v>
      </c>
      <c r="T69" s="36">
        <f>求节点($K$5:$K$12,$L$5:$L$12,[1]节奏总纲!P68)</f>
        <v>4.4766977130613501</v>
      </c>
      <c r="U69" s="36">
        <f>求节点($K$5:$K$12,$L$5:$L$12,[1]节奏总纲!Q68)</f>
        <v>4.4766977130613501</v>
      </c>
      <c r="V69" s="36">
        <f>求节点($K$5:$K$12,$L$5:$L$12,[1]节奏总纲!R68)</f>
        <v>4.4766977130613501</v>
      </c>
      <c r="W69" s="36">
        <f>求节点($K$5:$K$12,$L$5:$L$12,[1]节奏总纲!S68)</f>
        <v>3.2410359989281039</v>
      </c>
      <c r="X69" s="36">
        <f>求节点($K$5:$K$12,$L$5:$L$12,[1]节奏总纲!T68)</f>
        <v>1.2571087570115766</v>
      </c>
      <c r="Y69" s="36">
        <f>求节点($K$5:$K$12,$M$5:$M$12,[1]节奏总纲!P68)</f>
        <v>0</v>
      </c>
      <c r="Z69" s="36">
        <f>求节点($K$5:$K$12,$M$5:$M$12,[1]节奏总纲!Q68)</f>
        <v>0</v>
      </c>
      <c r="AA69" s="36">
        <f>求节点($K$5:$K$12,$M$5:$M$12,[1]节奏总纲!R68)</f>
        <v>0</v>
      </c>
      <c r="AB69" s="36">
        <f>求节点($K$5:$K$12,$M$5:$M$12,[1]节奏总纲!S68)</f>
        <v>0</v>
      </c>
      <c r="AC69" s="36">
        <f>求节点($K$5:$K$12,$M$5:$M$12,[1]节奏总纲!T68)</f>
        <v>0</v>
      </c>
      <c r="AD69" s="36">
        <f>求节点($K$5:$K$12,$N$5:$N$12,[1]节奏总纲!P68)</f>
        <v>5.2065940793213514E-2</v>
      </c>
      <c r="AE69" s="36">
        <f>求节点($K$5:$K$12,$N$5:$N$12,[1]节奏总纲!Q68)</f>
        <v>5.2065940793213514E-2</v>
      </c>
      <c r="AF69" s="36">
        <f>求节点($K$5:$K$12,$N$5:$N$12,[1]节奏总纲!R68)</f>
        <v>5.2065940793213514E-2</v>
      </c>
      <c r="AG69" s="36">
        <f>求节点($K$5:$K$12,$N$5:$N$12,[1]节奏总纲!S68)</f>
        <v>4.395870029848685E-2</v>
      </c>
      <c r="AH69" s="36">
        <f>求节点($K$5:$K$12,$N$5:$N$12,[1]节奏总纲!T68)</f>
        <v>2.6902127400047739E-2</v>
      </c>
      <c r="AI69" s="4"/>
      <c r="AJ69" s="4"/>
      <c r="AK69" s="4"/>
      <c r="AL69" s="4"/>
      <c r="AM69" s="4"/>
    </row>
    <row r="70" spans="19:56" x14ac:dyDescent="0.15">
      <c r="S70" s="55">
        <v>66</v>
      </c>
      <c r="T70" s="36">
        <f>求节点($K$5:$K$12,$L$5:$L$12,[1]节奏总纲!P69)</f>
        <v>4.4766977130613501</v>
      </c>
      <c r="U70" s="36">
        <f>求节点($K$5:$K$12,$L$5:$L$12,[1]节奏总纲!Q69)</f>
        <v>4.4766977130613501</v>
      </c>
      <c r="V70" s="36">
        <f>求节点($K$5:$K$12,$L$5:$L$12,[1]节奏总纲!R69)</f>
        <v>4.4766977130613501</v>
      </c>
      <c r="W70" s="36">
        <f>求节点($K$5:$K$12,$L$5:$L$12,[1]节奏总纲!S69)</f>
        <v>3.6531079621187339</v>
      </c>
      <c r="X70" s="36">
        <f>求节点($K$5:$K$12,$L$5:$L$12,[1]节奏总纲!T69)</f>
        <v>1.324485898619848</v>
      </c>
      <c r="Y70" s="36">
        <f>求节点($K$5:$K$12,$M$5:$M$12,[1]节奏总纲!P69)</f>
        <v>0</v>
      </c>
      <c r="Z70" s="36">
        <f>求节点($K$5:$K$12,$M$5:$M$12,[1]节奏总纲!Q69)</f>
        <v>0</v>
      </c>
      <c r="AA70" s="36">
        <f>求节点($K$5:$K$12,$M$5:$M$12,[1]节奏总纲!R69)</f>
        <v>0</v>
      </c>
      <c r="AB70" s="36">
        <f>求节点($K$5:$K$12,$M$5:$M$12,[1]节奏总纲!S69)</f>
        <v>0</v>
      </c>
      <c r="AC70" s="36">
        <f>求节点($K$5:$K$12,$M$5:$M$12,[1]节奏总纲!T69)</f>
        <v>0</v>
      </c>
      <c r="AD70" s="36">
        <f>求节点($K$5:$K$12,$N$5:$N$12,[1]节奏总纲!P69)</f>
        <v>5.2065940793213514E-2</v>
      </c>
      <c r="AE70" s="36">
        <f>求节点($K$5:$K$12,$N$5:$N$12,[1]节奏总纲!Q69)</f>
        <v>5.2065940793213514E-2</v>
      </c>
      <c r="AF70" s="36">
        <f>求节点($K$5:$K$12,$N$5:$N$12,[1]节奏总纲!R69)</f>
        <v>5.2065940793213514E-2</v>
      </c>
      <c r="AG70" s="36">
        <f>求节点($K$5:$K$12,$N$5:$N$12,[1]节奏总纲!S69)</f>
        <v>4.6662325787979311E-2</v>
      </c>
      <c r="AH70" s="36">
        <f>求节点($K$5:$K$12,$N$5:$N$12,[1]节奏总纲!T69)</f>
        <v>2.8343998230464743E-2</v>
      </c>
      <c r="AI70" s="4"/>
      <c r="AJ70" s="4"/>
      <c r="AK70" s="4"/>
      <c r="AL70" s="4"/>
      <c r="AM70" s="4"/>
    </row>
    <row r="71" spans="19:56" x14ac:dyDescent="0.15">
      <c r="S71" s="55">
        <v>67</v>
      </c>
      <c r="T71" s="36">
        <f>求节点($K$5:$K$12,$L$5:$L$12,[1]节奏总纲!P70)</f>
        <v>4.4766977130613501</v>
      </c>
      <c r="U71" s="36">
        <f>求节点($K$5:$K$12,$L$5:$L$12,[1]节奏总纲!Q70)</f>
        <v>4.4766977130613501</v>
      </c>
      <c r="V71" s="36">
        <f>求节点($K$5:$K$12,$L$5:$L$12,[1]节奏总纲!R70)</f>
        <v>4.4766977130613501</v>
      </c>
      <c r="W71" s="36">
        <f>求节点($K$5:$K$12,$L$5:$L$12,[1]节奏总纲!S70)</f>
        <v>4.0944543618306337</v>
      </c>
      <c r="X71" s="36">
        <f>求节点($K$5:$K$12,$L$5:$L$12,[1]节奏总纲!T70)</f>
        <v>1.3951285592381382</v>
      </c>
      <c r="Y71" s="36">
        <f>求节点($K$5:$K$12,$M$5:$M$12,[1]节奏总纲!P70)</f>
        <v>0</v>
      </c>
      <c r="Z71" s="36">
        <f>求节点($K$5:$K$12,$M$5:$M$12,[1]节奏总纲!Q70)</f>
        <v>0</v>
      </c>
      <c r="AA71" s="36">
        <f>求节点($K$5:$K$12,$M$5:$M$12,[1]节奏总纲!R70)</f>
        <v>0</v>
      </c>
      <c r="AB71" s="36">
        <f>求节点($K$5:$K$12,$M$5:$M$12,[1]节奏总纲!S70)</f>
        <v>0</v>
      </c>
      <c r="AC71" s="36">
        <f>求节点($K$5:$K$12,$M$5:$M$12,[1]节奏总纲!T70)</f>
        <v>0</v>
      </c>
      <c r="AD71" s="36">
        <f>求节点($K$5:$K$12,$N$5:$N$12,[1]节奏总纲!P70)</f>
        <v>5.2065940793213514E-2</v>
      </c>
      <c r="AE71" s="36">
        <f>求节点($K$5:$K$12,$N$5:$N$12,[1]节奏总纲!Q70)</f>
        <v>5.2065940793213514E-2</v>
      </c>
      <c r="AF71" s="36">
        <f>求节点($K$5:$K$12,$N$5:$N$12,[1]节奏总纲!R70)</f>
        <v>5.2065940793213514E-2</v>
      </c>
      <c r="AG71" s="36">
        <f>求节点($K$5:$K$12,$N$5:$N$12,[1]节奏总纲!S70)</f>
        <v>4.9558022371454014E-2</v>
      </c>
      <c r="AH71" s="36">
        <f>求节点($K$5:$K$12,$N$5:$N$12,[1]节奏总纲!T70)</f>
        <v>2.9855751167696155E-2</v>
      </c>
      <c r="AI71" s="4"/>
      <c r="AJ71" s="4"/>
      <c r="AK71" s="4"/>
      <c r="AL71" s="4"/>
      <c r="AM71" s="4"/>
      <c r="AR71" s="36" t="s">
        <v>213</v>
      </c>
      <c r="AS71" s="111" t="s">
        <v>203</v>
      </c>
      <c r="AT71" s="111"/>
      <c r="AU71" s="111"/>
      <c r="AV71" s="36"/>
      <c r="AW71" s="111" t="s">
        <v>204</v>
      </c>
      <c r="AX71" s="111"/>
      <c r="AY71" s="111"/>
      <c r="AZ71" s="111"/>
      <c r="BA71" s="111"/>
      <c r="BC71" s="36" t="s">
        <v>117</v>
      </c>
    </row>
    <row r="72" spans="19:56" x14ac:dyDescent="0.15">
      <c r="S72" s="55">
        <v>68</v>
      </c>
      <c r="T72" s="36">
        <f>求节点($K$5:$K$12,$L$5:$L$12,[1]节奏总纲!P71)</f>
        <v>4.4766977130613501</v>
      </c>
      <c r="U72" s="36">
        <f>求节点($K$5:$K$12,$L$5:$L$12,[1]节奏总纲!Q71)</f>
        <v>4.4766977130613501</v>
      </c>
      <c r="V72" s="36">
        <f>求节点($K$5:$K$12,$L$5:$L$12,[1]节奏总纲!R71)</f>
        <v>4.4766977130613501</v>
      </c>
      <c r="W72" s="36">
        <f>求节点($K$5:$K$12,$L$5:$L$12,[1]节奏总纲!S71)</f>
        <v>4.4766977130613501</v>
      </c>
      <c r="X72" s="36">
        <f>求节点($K$5:$K$12,$L$5:$L$12,[1]节奏总纲!T71)</f>
        <v>1.4698491664900939</v>
      </c>
      <c r="Y72" s="36">
        <f>求节点($K$5:$K$12,$M$5:$M$12,[1]节奏总纲!P71)</f>
        <v>0</v>
      </c>
      <c r="Z72" s="36">
        <f>求节点($K$5:$K$12,$M$5:$M$12,[1]节奏总纲!Q71)</f>
        <v>0</v>
      </c>
      <c r="AA72" s="36">
        <f>求节点($K$5:$K$12,$M$5:$M$12,[1]节奏总纲!R71)</f>
        <v>0</v>
      </c>
      <c r="AB72" s="36">
        <f>求节点($K$5:$K$12,$M$5:$M$12,[1]节奏总纲!S71)</f>
        <v>0</v>
      </c>
      <c r="AC72" s="36">
        <f>求节点($K$5:$K$12,$M$5:$M$12,[1]节奏总纲!T71)</f>
        <v>0</v>
      </c>
      <c r="AD72" s="36">
        <f>求节点($K$5:$K$12,$N$5:$N$12,[1]节奏总纲!P71)</f>
        <v>5.2065940793213514E-2</v>
      </c>
      <c r="AE72" s="36">
        <f>求节点($K$5:$K$12,$N$5:$N$12,[1]节奏总纲!Q71)</f>
        <v>5.2065940793213514E-2</v>
      </c>
      <c r="AF72" s="36">
        <f>求节点($K$5:$K$12,$N$5:$N$12,[1]节奏总纲!R71)</f>
        <v>5.2065940793213514E-2</v>
      </c>
      <c r="AG72" s="36">
        <f>求节点($K$5:$K$12,$N$5:$N$12,[1]节奏总纲!S71)</f>
        <v>5.2065940793213514E-2</v>
      </c>
      <c r="AH72" s="36">
        <f>求节点($K$5:$K$12,$N$5:$N$12,[1]节奏总纲!T71)</f>
        <v>3.1454772162888001E-2</v>
      </c>
      <c r="AI72" s="4"/>
      <c r="AJ72" s="4"/>
      <c r="AK72" s="4"/>
      <c r="AL72" s="4"/>
      <c r="AM72" s="4"/>
      <c r="AR72" s="32" t="s">
        <v>379</v>
      </c>
      <c r="AS72" s="29" t="s">
        <v>197</v>
      </c>
      <c r="AT72" s="29" t="s">
        <v>198</v>
      </c>
      <c r="AU72" s="29" t="s">
        <v>199</v>
      </c>
      <c r="AV72" s="29" t="s">
        <v>196</v>
      </c>
      <c r="AW72" s="29" t="s">
        <v>197</v>
      </c>
      <c r="AX72" s="29" t="s">
        <v>198</v>
      </c>
      <c r="AY72" s="29" t="s">
        <v>199</v>
      </c>
      <c r="AZ72" s="29" t="s">
        <v>200</v>
      </c>
      <c r="BA72" s="32" t="s">
        <v>205</v>
      </c>
      <c r="BC72" s="32" t="s">
        <v>379</v>
      </c>
      <c r="BD72" s="84" t="s">
        <v>292</v>
      </c>
    </row>
    <row r="73" spans="19:56" x14ac:dyDescent="0.15">
      <c r="S73" s="55">
        <v>69</v>
      </c>
      <c r="T73" s="36">
        <f>求节点($K$5:$K$12,$L$5:$L$12,[1]节奏总纲!P72)</f>
        <v>4.4766977130613501</v>
      </c>
      <c r="U73" s="36">
        <f>求节点($K$5:$K$12,$L$5:$L$12,[1]节奏总纲!Q72)</f>
        <v>4.4766977130613501</v>
      </c>
      <c r="V73" s="36">
        <f>求节点($K$5:$K$12,$L$5:$L$12,[1]节奏总纲!R72)</f>
        <v>4.4766977130613501</v>
      </c>
      <c r="W73" s="36">
        <f>求节点($K$5:$K$12,$L$5:$L$12,[1]节奏总纲!S72)</f>
        <v>4.4766977130613501</v>
      </c>
      <c r="X73" s="36">
        <f>求节点($K$5:$K$12,$L$5:$L$12,[1]节奏总纲!T72)</f>
        <v>1.6007279696036125</v>
      </c>
      <c r="Y73" s="36">
        <f>求节点($K$5:$K$12,$M$5:$M$12,[1]节奏总纲!P72)</f>
        <v>0</v>
      </c>
      <c r="Z73" s="36">
        <f>求节点($K$5:$K$12,$M$5:$M$12,[1]节奏总纲!Q72)</f>
        <v>0</v>
      </c>
      <c r="AA73" s="36">
        <f>求节点($K$5:$K$12,$M$5:$M$12,[1]节奏总纲!R72)</f>
        <v>0</v>
      </c>
      <c r="AB73" s="36">
        <f>求节点($K$5:$K$12,$M$5:$M$12,[1]节奏总纲!S72)</f>
        <v>0</v>
      </c>
      <c r="AC73" s="36">
        <f>求节点($K$5:$K$12,$M$5:$M$12,[1]节奏总纲!T72)</f>
        <v>0</v>
      </c>
      <c r="AD73" s="36">
        <f>求节点($K$5:$K$12,$N$5:$N$12,[1]节奏总纲!P72)</f>
        <v>5.2065940793213514E-2</v>
      </c>
      <c r="AE73" s="36">
        <f>求节点($K$5:$K$12,$N$5:$N$12,[1]节奏总纲!Q72)</f>
        <v>5.2065940793213514E-2</v>
      </c>
      <c r="AF73" s="36">
        <f>求节点($K$5:$K$12,$N$5:$N$12,[1]节奏总纲!R72)</f>
        <v>5.2065940793213514E-2</v>
      </c>
      <c r="AG73" s="36">
        <f>求节点($K$5:$K$12,$N$5:$N$12,[1]节奏总纲!S72)</f>
        <v>5.2065940793213514E-2</v>
      </c>
      <c r="AH73" s="36">
        <f>求节点($K$5:$K$12,$N$5:$N$12,[1]节奏总纲!T72)</f>
        <v>3.3196554375326218E-2</v>
      </c>
      <c r="AI73" s="4"/>
      <c r="AJ73" s="4"/>
      <c r="AK73" s="4"/>
      <c r="AL73" s="4"/>
      <c r="AM73" s="4"/>
      <c r="AR73" s="29">
        <v>10</v>
      </c>
      <c r="AS73" s="29" t="e">
        <f t="shared" ref="AS73:AS82" si="31">INDEX($W$5:$W$164,$AR73)</f>
        <v>#VALUE!</v>
      </c>
      <c r="AT73" s="29" t="e">
        <f t="shared" ref="AT73:AU82" si="32">INDEX($AG$5:$AG$164,$AR73)</f>
        <v>#VALUE!</v>
      </c>
      <c r="AU73" s="29" t="e">
        <f t="shared" si="32"/>
        <v>#VALUE!</v>
      </c>
      <c r="AV73" s="29" t="e">
        <f t="shared" ref="AV73:AV82" si="33">INDEX($AB$5:$AB$164,$AR73)</f>
        <v>#VALUE!</v>
      </c>
      <c r="AW73" s="49" t="e">
        <f>AS73*(INDEX(大r将兵属性验证!$V$7:$V$106,$AR73,1)+INDEX(大r将兵属性验证!$AP$7:$AP$106,$AR73,1))</f>
        <v>#VALUE!</v>
      </c>
      <c r="AX73" s="49" t="e">
        <f>AT73*(INDEX(大r将兵属性验证!Y$7:Y$106,$AR73,1)+INDEX(大r将兵属性验证!AS$7:AS$106,$AR73,1))</f>
        <v>#VALUE!</v>
      </c>
      <c r="AY73" s="49" t="e">
        <f>AU73*(INDEX(大r将兵属性验证!Z$7:Z$106,$AR73,1)+INDEX(大r将兵属性验证!AT$7:AT$106,$AR73,1))</f>
        <v>#VALUE!</v>
      </c>
      <c r="AZ73" s="49" t="e">
        <f>AV73*INDEX(大r将兵属性验证!$AW$7:$AW$106,$AR73,1)</f>
        <v>#VALUE!</v>
      </c>
      <c r="BA73" s="32" t="e">
        <f>SUM(AW73:AZ73)</f>
        <v>#VALUE!</v>
      </c>
      <c r="BC73" s="29">
        <v>10</v>
      </c>
      <c r="BD73" s="84" t="e">
        <f>求节点($K$5:$K$12,$P$5:$P$12,INDEX(节奏总纲!$G$4:$G$113,'功能-大地图城池-附加属性'!$BC73,1))</f>
        <v>#VALUE!</v>
      </c>
    </row>
    <row r="74" spans="19:56" x14ac:dyDescent="0.15">
      <c r="S74" s="55">
        <v>70</v>
      </c>
      <c r="T74" s="36">
        <f>求节点($K$5:$K$12,$L$5:$L$12,[1]节奏总纲!P73)</f>
        <v>4.4766977130613501</v>
      </c>
      <c r="U74" s="36">
        <f>求节点($K$5:$K$12,$L$5:$L$12,[1]节奏总纲!Q73)</f>
        <v>4.4766977130613501</v>
      </c>
      <c r="V74" s="36">
        <f>求节点($K$5:$K$12,$L$5:$L$12,[1]节奏总纲!R73)</f>
        <v>4.4766977130613501</v>
      </c>
      <c r="W74" s="36">
        <f>求节点($K$5:$K$12,$L$5:$L$12,[1]节奏总纲!S73)</f>
        <v>4.4766977130613501</v>
      </c>
      <c r="X74" s="36">
        <f>求节点($K$5:$K$12,$L$5:$L$12,[1]节奏总纲!T73)</f>
        <v>1.9116919183746046</v>
      </c>
      <c r="Y74" s="36">
        <f>求节点($K$5:$K$12,$M$5:$M$12,[1]节奏总纲!P73)</f>
        <v>0</v>
      </c>
      <c r="Z74" s="36">
        <f>求节点($K$5:$K$12,$M$5:$M$12,[1]节奏总纲!Q73)</f>
        <v>0</v>
      </c>
      <c r="AA74" s="36">
        <f>求节点($K$5:$K$12,$M$5:$M$12,[1]节奏总纲!R73)</f>
        <v>0</v>
      </c>
      <c r="AB74" s="36">
        <f>求节点($K$5:$K$12,$M$5:$M$12,[1]节奏总纲!S73)</f>
        <v>0</v>
      </c>
      <c r="AC74" s="36">
        <f>求节点($K$5:$K$12,$M$5:$M$12,[1]节奏总纲!T73)</f>
        <v>0</v>
      </c>
      <c r="AD74" s="36">
        <f>求节点($K$5:$K$12,$N$5:$N$12,[1]节奏总纲!P73)</f>
        <v>5.2065940793213514E-2</v>
      </c>
      <c r="AE74" s="36">
        <f>求节点($K$5:$K$12,$N$5:$N$12,[1]节奏总纲!Q73)</f>
        <v>5.2065940793213514E-2</v>
      </c>
      <c r="AF74" s="36">
        <f>求节点($K$5:$K$12,$N$5:$N$12,[1]节奏总纲!R73)</f>
        <v>5.2065940793213514E-2</v>
      </c>
      <c r="AG74" s="36">
        <f>求节点($K$5:$K$12,$N$5:$N$12,[1]节奏总纲!S73)</f>
        <v>5.2065940793213514E-2</v>
      </c>
      <c r="AH74" s="36">
        <f>求节点($K$5:$K$12,$N$5:$N$12,[1]节奏总纲!T73)</f>
        <v>3.5236804946369188E-2</v>
      </c>
      <c r="AI74" s="4"/>
      <c r="AJ74" s="4"/>
      <c r="AK74" s="4"/>
      <c r="AL74" s="4"/>
      <c r="AM74" s="4"/>
      <c r="AR74" s="29">
        <v>20</v>
      </c>
      <c r="AS74" s="29">
        <f t="shared" si="31"/>
        <v>0</v>
      </c>
      <c r="AT74" s="29">
        <f t="shared" si="32"/>
        <v>0</v>
      </c>
      <c r="AU74" s="29">
        <f t="shared" si="32"/>
        <v>0</v>
      </c>
      <c r="AV74" s="29">
        <f t="shared" si="33"/>
        <v>0</v>
      </c>
      <c r="AW74" s="29" t="e">
        <f>(AS74-AS73)*(INDEX(大r将兵属性验证!$V$7:$V$106,$AR74,1)+INDEX(大r将兵属性验证!$AP$7:$AP$106,$AR74,1))+AW73</f>
        <v>#VALUE!</v>
      </c>
      <c r="AX74" s="29" t="e">
        <f>(AT74-AT73)*(INDEX(大r将兵属性验证!Y$7:Y$106,$AR74,1)+INDEX(大r将兵属性验证!AS$7:AS$106,$AR74,1))+AX73</f>
        <v>#VALUE!</v>
      </c>
      <c r="AY74" s="29" t="e">
        <f>(AU74-AU73)*(INDEX(大r将兵属性验证!Z$7:Z$106,$AR74,1)+INDEX(大r将兵属性验证!AT$7:AT$106,$AR74,1))+AY73</f>
        <v>#VALUE!</v>
      </c>
      <c r="AZ74" s="29" t="e">
        <f>(AV74-AV73)*INDEX(大r将兵属性验证!$AW$7:$AW$106,$AR74,1)+AZ73</f>
        <v>#VALUE!</v>
      </c>
      <c r="BA74" s="32" t="e">
        <f t="shared" ref="BA74:BA82" si="34">SUM(AW74:AZ74)</f>
        <v>#VALUE!</v>
      </c>
      <c r="BC74" s="29">
        <v>20</v>
      </c>
      <c r="BD74" s="84">
        <f>求节点($K$5:$K$12,$P$5:$P$12,INDEX(节奏总纲!$G$4:$G$113,'功能-大地图城池-附加属性'!$BC74,1))</f>
        <v>0</v>
      </c>
    </row>
    <row r="75" spans="19:56" x14ac:dyDescent="0.15">
      <c r="S75" s="55">
        <v>71</v>
      </c>
      <c r="T75" s="36">
        <f>求节点($K$5:$K$12,$L$5:$L$12,[1]节奏总纲!P74)</f>
        <v>4.4766977130613501</v>
      </c>
      <c r="U75" s="36">
        <f>求节点($K$5:$K$12,$L$5:$L$12,[1]节奏总纲!Q74)</f>
        <v>4.4766977130613501</v>
      </c>
      <c r="V75" s="36">
        <f>求节点($K$5:$K$12,$L$5:$L$12,[1]节奏总纲!R74)</f>
        <v>4.4766977130613501</v>
      </c>
      <c r="W75" s="36">
        <f>求节点($K$5:$K$12,$L$5:$L$12,[1]节奏总纲!S74)</f>
        <v>4.4766977130613501</v>
      </c>
      <c r="X75" s="36">
        <f>求节点($K$5:$K$12,$L$5:$L$12,[1]节奏总纲!T74)</f>
        <v>2.2464745522930865</v>
      </c>
      <c r="Y75" s="36">
        <f>求节点($K$5:$K$12,$M$5:$M$12,[1]节奏总纲!P74)</f>
        <v>0</v>
      </c>
      <c r="Z75" s="36">
        <f>求节点($K$5:$K$12,$M$5:$M$12,[1]节奏总纲!Q74)</f>
        <v>0</v>
      </c>
      <c r="AA75" s="36">
        <f>求节点($K$5:$K$12,$M$5:$M$12,[1]节奏总纲!R74)</f>
        <v>0</v>
      </c>
      <c r="AB75" s="36">
        <f>求节点($K$5:$K$12,$M$5:$M$12,[1]节奏总纲!S74)</f>
        <v>0</v>
      </c>
      <c r="AC75" s="36">
        <f>求节点($K$5:$K$12,$M$5:$M$12,[1]节奏总纲!T74)</f>
        <v>0</v>
      </c>
      <c r="AD75" s="36">
        <f>求节点($K$5:$K$12,$N$5:$N$12,[1]节奏总纲!P74)</f>
        <v>5.2065940793213514E-2</v>
      </c>
      <c r="AE75" s="36">
        <f>求节点($K$5:$K$12,$N$5:$N$12,[1]节奏总纲!Q74)</f>
        <v>5.2065940793213514E-2</v>
      </c>
      <c r="AF75" s="36">
        <f>求节点($K$5:$K$12,$N$5:$N$12,[1]节奏总纲!R74)</f>
        <v>5.2065940793213514E-2</v>
      </c>
      <c r="AG75" s="36">
        <f>求节点($K$5:$K$12,$N$5:$N$12,[1]节奏总纲!S74)</f>
        <v>5.2065940793213514E-2</v>
      </c>
      <c r="AH75" s="36">
        <f>求节点($K$5:$K$12,$N$5:$N$12,[1]节奏总纲!T74)</f>
        <v>3.74333311441069E-2</v>
      </c>
      <c r="AI75" s="4"/>
      <c r="AJ75" s="4"/>
      <c r="AK75" s="4"/>
      <c r="AL75" s="4"/>
      <c r="AM75" s="4"/>
      <c r="AR75" s="29">
        <v>30</v>
      </c>
      <c r="AS75" s="29">
        <f t="shared" si="31"/>
        <v>0</v>
      </c>
      <c r="AT75" s="29">
        <f t="shared" si="32"/>
        <v>2.1069854395712622E-3</v>
      </c>
      <c r="AU75" s="29">
        <f t="shared" si="32"/>
        <v>2.1069854395712622E-3</v>
      </c>
      <c r="AV75" s="29">
        <f t="shared" si="33"/>
        <v>0</v>
      </c>
      <c r="AW75" s="29" t="e">
        <f>(AS75-AS74)*(INDEX(大r将兵属性验证!$V$7:$V$106,$AR75,1)+INDEX(大r将兵属性验证!$AP$7:$AP$106,$AR75,1))+AW74</f>
        <v>#VALUE!</v>
      </c>
      <c r="AX75" s="29" t="e">
        <f>(AT75-AT74)*(INDEX(大r将兵属性验证!Y$7:Y$106,$AR75,1)+INDEX(大r将兵属性验证!AS$7:AS$106,$AR75,1))+AX74</f>
        <v>#VALUE!</v>
      </c>
      <c r="AY75" s="29" t="e">
        <f>(AU75-AU74)*(INDEX(大r将兵属性验证!Z$7:Z$106,$AR75,1)+INDEX(大r将兵属性验证!AT$7:AT$106,$AR75,1))+AY74</f>
        <v>#VALUE!</v>
      </c>
      <c r="AZ75" s="29" t="e">
        <f>(AV75-AV74)*INDEX(大r将兵属性验证!$AW$7:$AW$106,$AR75,1)+AZ74</f>
        <v>#VALUE!</v>
      </c>
      <c r="BA75" s="32" t="e">
        <f t="shared" si="34"/>
        <v>#VALUE!</v>
      </c>
      <c r="BC75" s="29">
        <v>30</v>
      </c>
      <c r="BD75" s="84">
        <f>求节点($K$5:$K$12,$P$5:$P$12,INDEX(节奏总纲!$G$4:$G$113,'功能-大地图城池-附加属性'!$BC75,1))</f>
        <v>95.772065435057399</v>
      </c>
    </row>
    <row r="76" spans="19:56" x14ac:dyDescent="0.15">
      <c r="S76" s="55">
        <v>72</v>
      </c>
      <c r="T76" s="36">
        <f>求节点($K$5:$K$12,$L$5:$L$12,[1]节奏总纲!P75)</f>
        <v>4.4766977130613501</v>
      </c>
      <c r="U76" s="36">
        <f>求节点($K$5:$K$12,$L$5:$L$12,[1]节奏总纲!Q75)</f>
        <v>4.4766977130613501</v>
      </c>
      <c r="V76" s="36">
        <f>求节点($K$5:$K$12,$L$5:$L$12,[1]节奏总纲!R75)</f>
        <v>4.4766977130613501</v>
      </c>
      <c r="W76" s="36">
        <f>求节点($K$5:$K$12,$L$5:$L$12,[1]节奏总纲!S75)</f>
        <v>4.4766977130613501</v>
      </c>
      <c r="X76" s="36">
        <f>求节点($K$5:$K$12,$L$5:$L$12,[1]节奏总纲!T75)</f>
        <v>2.5995755922509693</v>
      </c>
      <c r="Y76" s="36">
        <f>求节点($K$5:$K$12,$M$5:$M$12,[1]节奏总纲!P75)</f>
        <v>0</v>
      </c>
      <c r="Z76" s="36">
        <f>求节点($K$5:$K$12,$M$5:$M$12,[1]节奏总纲!Q75)</f>
        <v>0</v>
      </c>
      <c r="AA76" s="36">
        <f>求节点($K$5:$K$12,$M$5:$M$12,[1]节奏总纲!R75)</f>
        <v>0</v>
      </c>
      <c r="AB76" s="36">
        <f>求节点($K$5:$K$12,$M$5:$M$12,[1]节奏总纲!S75)</f>
        <v>0</v>
      </c>
      <c r="AC76" s="36">
        <f>求节点($K$5:$K$12,$M$5:$M$12,[1]节奏总纲!T75)</f>
        <v>0</v>
      </c>
      <c r="AD76" s="36">
        <f>求节点($K$5:$K$12,$N$5:$N$12,[1]节奏总纲!P75)</f>
        <v>5.2065940793213514E-2</v>
      </c>
      <c r="AE76" s="36">
        <f>求节点($K$5:$K$12,$N$5:$N$12,[1]节奏总纲!Q75)</f>
        <v>5.2065940793213514E-2</v>
      </c>
      <c r="AF76" s="36">
        <f>求节点($K$5:$K$12,$N$5:$N$12,[1]节奏总纲!R75)</f>
        <v>5.2065940793213514E-2</v>
      </c>
      <c r="AG76" s="36">
        <f>求节点($K$5:$K$12,$N$5:$N$12,[1]节奏总纲!S75)</f>
        <v>5.2065940793213514E-2</v>
      </c>
      <c r="AH76" s="36">
        <f>求节点($K$5:$K$12,$N$5:$N$12,[1]节奏总纲!T75)</f>
        <v>3.9750045352481209E-2</v>
      </c>
      <c r="AI76" s="4"/>
      <c r="AJ76" s="4"/>
      <c r="AK76" s="4"/>
      <c r="AL76" s="4"/>
      <c r="AM76" s="4"/>
      <c r="AR76" s="29">
        <v>40</v>
      </c>
      <c r="AS76" s="29">
        <f t="shared" si="31"/>
        <v>0.41343350318780703</v>
      </c>
      <c r="AT76" s="29">
        <f t="shared" si="32"/>
        <v>8.0370153592641859E-3</v>
      </c>
      <c r="AU76" s="29">
        <f t="shared" si="32"/>
        <v>8.0370153592641859E-3</v>
      </c>
      <c r="AV76" s="29">
        <f t="shared" si="33"/>
        <v>0</v>
      </c>
      <c r="AW76" s="29" t="e">
        <f>(AS76-AS75)*(INDEX(大r将兵属性验证!$V$7:$V$106,$AR76,1)+INDEX(大r将兵属性验证!$AP$7:$AP$106,$AR76,1))+AW75</f>
        <v>#VALUE!</v>
      </c>
      <c r="AX76" s="29" t="e">
        <f>(AT76-AT75)*(INDEX(大r将兵属性验证!Y$7:Y$106,$AR76,1)+INDEX(大r将兵属性验证!AS$7:AS$106,$AR76,1))+AX75</f>
        <v>#VALUE!</v>
      </c>
      <c r="AY76" s="29" t="e">
        <f>(AU76-AU75)*(INDEX(大r将兵属性验证!Z$7:Z$106,$AR76,1)+INDEX(大r将兵属性验证!AT$7:AT$106,$AR76,1))+AY75</f>
        <v>#VALUE!</v>
      </c>
      <c r="AZ76" s="29" t="e">
        <f>(AV76-AV75)*INDEX(大r将兵属性验证!$AW$7:$AW$106,$AR76,1)+AZ75</f>
        <v>#VALUE!</v>
      </c>
      <c r="BA76" s="32" t="e">
        <f t="shared" si="34"/>
        <v>#VALUE!</v>
      </c>
      <c r="BC76" s="29">
        <v>40</v>
      </c>
      <c r="BD76" s="84">
        <f>求节点($K$5:$K$12,$P$5:$P$12,INDEX(节奏总纲!$G$4:$G$113,'功能-大地图城池-附加属性'!$BC76,1))</f>
        <v>530.69228124167671</v>
      </c>
    </row>
    <row r="77" spans="19:56" x14ac:dyDescent="0.15">
      <c r="S77" s="55">
        <v>73</v>
      </c>
      <c r="T77" s="36">
        <f>求节点($K$5:$K$12,$L$5:$L$12,[1]节奏总纲!P76)</f>
        <v>4.4766977130613501</v>
      </c>
      <c r="U77" s="36">
        <f>求节点($K$5:$K$12,$L$5:$L$12,[1]节奏总纲!Q76)</f>
        <v>4.4766977130613501</v>
      </c>
      <c r="V77" s="36">
        <f>求节点($K$5:$K$12,$L$5:$L$12,[1]节奏总纲!R76)</f>
        <v>4.4766977130613501</v>
      </c>
      <c r="W77" s="36">
        <f>求节点($K$5:$K$12,$L$5:$L$12,[1]节奏总纲!S76)</f>
        <v>4.4766977130613501</v>
      </c>
      <c r="X77" s="36">
        <f>求节点($K$5:$K$12,$L$5:$L$12,[1]节奏总纲!T76)</f>
        <v>2.9794739832122783</v>
      </c>
      <c r="Y77" s="36">
        <f>求节点($K$5:$K$12,$M$5:$M$12,[1]节奏总纲!P76)</f>
        <v>0</v>
      </c>
      <c r="Z77" s="36">
        <f>求节点($K$5:$K$12,$M$5:$M$12,[1]节奏总纲!Q76)</f>
        <v>0</v>
      </c>
      <c r="AA77" s="36">
        <f>求节点($K$5:$K$12,$M$5:$M$12,[1]节奏总纲!R76)</f>
        <v>0</v>
      </c>
      <c r="AB77" s="36">
        <f>求节点($K$5:$K$12,$M$5:$M$12,[1]节奏总纲!S76)</f>
        <v>0</v>
      </c>
      <c r="AC77" s="36">
        <f>求节点($K$5:$K$12,$M$5:$M$12,[1]节奏总纲!T76)</f>
        <v>0</v>
      </c>
      <c r="AD77" s="36">
        <f>求节点($K$5:$K$12,$N$5:$N$12,[1]节奏总纲!P76)</f>
        <v>5.2065940793213514E-2</v>
      </c>
      <c r="AE77" s="36">
        <f>求节点($K$5:$K$12,$N$5:$N$12,[1]节奏总纲!Q76)</f>
        <v>5.2065940793213514E-2</v>
      </c>
      <c r="AF77" s="36">
        <f>求节点($K$5:$K$12,$N$5:$N$12,[1]节奏总纲!R76)</f>
        <v>5.2065940793213514E-2</v>
      </c>
      <c r="AG77" s="36">
        <f>求节点($K$5:$K$12,$N$5:$N$12,[1]节奏总纲!S76)</f>
        <v>5.2065940793213514E-2</v>
      </c>
      <c r="AH77" s="36">
        <f>求节点($K$5:$K$12,$N$5:$N$12,[1]节奏总纲!T76)</f>
        <v>4.2242578368480208E-2</v>
      </c>
      <c r="AI77" s="4"/>
      <c r="AJ77" s="4"/>
      <c r="AK77" s="4"/>
      <c r="AL77" s="4"/>
      <c r="AM77" s="4"/>
      <c r="AR77" s="29">
        <v>50</v>
      </c>
      <c r="AS77" s="29">
        <f t="shared" si="31"/>
        <v>0.97850392582257895</v>
      </c>
      <c r="AT77" s="29">
        <f t="shared" si="32"/>
        <v>1.7207724630535066E-2</v>
      </c>
      <c r="AU77" s="29">
        <f t="shared" si="32"/>
        <v>1.7207724630535066E-2</v>
      </c>
      <c r="AV77" s="29">
        <f t="shared" si="33"/>
        <v>0</v>
      </c>
      <c r="AW77" s="29" t="e">
        <f>(AS77-AS76)*(INDEX(大r将兵属性验证!$V$7:$V$106,$AR77,1)+INDEX(大r将兵属性验证!$AP$7:$AP$106,$AR77,1))+AW76</f>
        <v>#VALUE!</v>
      </c>
      <c r="AX77" s="29" t="e">
        <f>(AT77-AT76)*(INDEX(大r将兵属性验证!Y$7:Y$106,$AR77,1)+INDEX(大r将兵属性验证!AS$7:AS$106,$AR77,1))+AX76</f>
        <v>#VALUE!</v>
      </c>
      <c r="AY77" s="29" t="e">
        <f>(AU77-AU76)*(INDEX(大r将兵属性验证!Z$7:Z$106,$AR77,1)+INDEX(大r将兵属性验证!AT$7:AT$106,$AR77,1))+AY76</f>
        <v>#VALUE!</v>
      </c>
      <c r="AZ77" s="29" t="e">
        <f>(AV77-AV76)*INDEX(大r将兵属性验证!$AW$7:$AW$106,$AR77,1)+AZ76</f>
        <v>#VALUE!</v>
      </c>
      <c r="BA77" s="32" t="e">
        <f t="shared" si="34"/>
        <v>#VALUE!</v>
      </c>
      <c r="BC77" s="29">
        <v>50</v>
      </c>
      <c r="BD77" s="84">
        <f>求节点($K$5:$K$12,$P$5:$P$12,INDEX(节奏总纲!$G$4:$G$113,'功能-大地图城池-附加属性'!$BC77,1))</f>
        <v>1738.0131499132158</v>
      </c>
    </row>
    <row r="78" spans="19:56" x14ac:dyDescent="0.15">
      <c r="S78" s="55">
        <v>74</v>
      </c>
      <c r="T78" s="36">
        <f>求节点($K$5:$K$12,$L$5:$L$12,[1]节奏总纲!P77)</f>
        <v>4.4766977130613501</v>
      </c>
      <c r="U78" s="36">
        <f>求节点($K$5:$K$12,$L$5:$L$12,[1]节奏总纲!Q77)</f>
        <v>4.4766977130613501</v>
      </c>
      <c r="V78" s="36">
        <f>求节点($K$5:$K$12,$L$5:$L$12,[1]节奏总纲!R77)</f>
        <v>4.4766977130613501</v>
      </c>
      <c r="W78" s="36">
        <f>求节点($K$5:$K$12,$L$5:$L$12,[1]节奏总纲!S77)</f>
        <v>4.4766977130613501</v>
      </c>
      <c r="X78" s="36">
        <f>求节点($K$5:$K$12,$L$5:$L$12,[1]节奏总纲!T77)</f>
        <v>3.3990431165966348</v>
      </c>
      <c r="Y78" s="36">
        <f>求节点($K$5:$K$12,$M$5:$M$12,[1]节奏总纲!P77)</f>
        <v>0</v>
      </c>
      <c r="Z78" s="36">
        <f>求节点($K$5:$K$12,$M$5:$M$12,[1]节奏总纲!Q77)</f>
        <v>0</v>
      </c>
      <c r="AA78" s="36">
        <f>求节点($K$5:$K$12,$M$5:$M$12,[1]节奏总纲!R77)</f>
        <v>0</v>
      </c>
      <c r="AB78" s="36">
        <f>求节点($K$5:$K$12,$M$5:$M$12,[1]节奏总纲!S77)</f>
        <v>0</v>
      </c>
      <c r="AC78" s="36">
        <f>求节点($K$5:$K$12,$M$5:$M$12,[1]节奏总纲!T77)</f>
        <v>0</v>
      </c>
      <c r="AD78" s="36">
        <f>求节点($K$5:$K$12,$N$5:$N$12,[1]节奏总纲!P77)</f>
        <v>5.2065940793213514E-2</v>
      </c>
      <c r="AE78" s="36">
        <f>求节点($K$5:$K$12,$N$5:$N$12,[1]节奏总纲!Q77)</f>
        <v>5.2065940793213514E-2</v>
      </c>
      <c r="AF78" s="36">
        <f>求节点($K$5:$K$12,$N$5:$N$12,[1]节奏总纲!R77)</f>
        <v>5.2065940793213514E-2</v>
      </c>
      <c r="AG78" s="36">
        <f>求节点($K$5:$K$12,$N$5:$N$12,[1]节奏总纲!S77)</f>
        <v>5.2065940793213514E-2</v>
      </c>
      <c r="AH78" s="36">
        <f>求节点($K$5:$K$12,$N$5:$N$12,[1]节奏总纲!T77)</f>
        <v>4.4995393179851968E-2</v>
      </c>
      <c r="AI78" s="4"/>
      <c r="AJ78" s="4"/>
      <c r="AK78" s="4"/>
      <c r="AL78" s="4"/>
      <c r="AM78" s="4"/>
      <c r="AR78" s="29">
        <v>60</v>
      </c>
      <c r="AS78" s="29">
        <f t="shared" si="31"/>
        <v>1.5043488109487713</v>
      </c>
      <c r="AT78" s="29">
        <f t="shared" si="32"/>
        <v>3.2193064554303694E-2</v>
      </c>
      <c r="AU78" s="29">
        <f t="shared" si="32"/>
        <v>3.2193064554303694E-2</v>
      </c>
      <c r="AV78" s="29">
        <f t="shared" si="33"/>
        <v>0</v>
      </c>
      <c r="AW78" s="29" t="e">
        <f>(AS78-AS77)*(INDEX(大r将兵属性验证!$V$7:$V$106,$AR78,1)+INDEX(大r将兵属性验证!$AP$7:$AP$106,$AR78,1))+AW77</f>
        <v>#VALUE!</v>
      </c>
      <c r="AX78" s="29" t="e">
        <f>(AT78-AT77)*(INDEX(大r将兵属性验证!Y$7:Y$106,$AR78,1)+INDEX(大r将兵属性验证!AS$7:AS$106,$AR78,1))+AX77</f>
        <v>#VALUE!</v>
      </c>
      <c r="AY78" s="29" t="e">
        <f>(AU78-AU77)*(INDEX(大r将兵属性验证!Z$7:Z$106,$AR78,1)+INDEX(大r将兵属性验证!AT$7:AT$106,$AR78,1))+AY77</f>
        <v>#VALUE!</v>
      </c>
      <c r="AZ78" s="29" t="e">
        <f>(AV78-AV77)*INDEX(大r将兵属性验证!$AW$7:$AW$106,$AR78,1)+AZ77</f>
        <v>#VALUE!</v>
      </c>
      <c r="BA78" s="32" t="e">
        <f t="shared" si="34"/>
        <v>#VALUE!</v>
      </c>
      <c r="BC78" s="29">
        <v>60</v>
      </c>
      <c r="BD78" s="84">
        <f>求节点($K$5:$K$12,$P$5:$P$12,INDEX(节奏总纲!$G$4:$G$113,'功能-大地图城池-附加属性'!$BC78,1))</f>
        <v>3309.5673840872964</v>
      </c>
    </row>
    <row r="79" spans="19:56" x14ac:dyDescent="0.15">
      <c r="S79" s="55">
        <v>75</v>
      </c>
      <c r="T79" s="36">
        <f>求节点($K$5:$K$12,$L$5:$L$12,[1]节奏总纲!P78)</f>
        <v>4.4766977130613501</v>
      </c>
      <c r="U79" s="36">
        <f>求节点($K$5:$K$12,$L$5:$L$12,[1]节奏总纲!Q78)</f>
        <v>4.4766977130613501</v>
      </c>
      <c r="V79" s="36">
        <f>求节点($K$5:$K$12,$L$5:$L$12,[1]节奏总纲!R78)</f>
        <v>4.4766977130613501</v>
      </c>
      <c r="W79" s="36">
        <f>求节点($K$5:$K$12,$L$5:$L$12,[1]节奏总纲!S78)</f>
        <v>4.4766977130613501</v>
      </c>
      <c r="X79" s="36">
        <f>求节点($K$5:$K$12,$L$5:$L$12,[1]节奏总纲!T78)</f>
        <v>3.8560756006170749</v>
      </c>
      <c r="Y79" s="36">
        <f>求节点($K$5:$K$12,$M$5:$M$12,[1]节奏总纲!P78)</f>
        <v>0</v>
      </c>
      <c r="Z79" s="36">
        <f>求节点($K$5:$K$12,$M$5:$M$12,[1]节奏总纲!Q78)</f>
        <v>0</v>
      </c>
      <c r="AA79" s="36">
        <f>求节点($K$5:$K$12,$M$5:$M$12,[1]节奏总纲!R78)</f>
        <v>0</v>
      </c>
      <c r="AB79" s="36">
        <f>求节点($K$5:$K$12,$M$5:$M$12,[1]节奏总纲!S78)</f>
        <v>0</v>
      </c>
      <c r="AC79" s="36">
        <f>求节点($K$5:$K$12,$M$5:$M$12,[1]节奏总纲!T78)</f>
        <v>0</v>
      </c>
      <c r="AD79" s="36">
        <f>求节点($K$5:$K$12,$N$5:$N$12,[1]节奏总纲!P78)</f>
        <v>5.2065940793213514E-2</v>
      </c>
      <c r="AE79" s="36">
        <f>求节点($K$5:$K$12,$N$5:$N$12,[1]节奏总纲!Q78)</f>
        <v>5.2065940793213514E-2</v>
      </c>
      <c r="AF79" s="36">
        <f>求节点($K$5:$K$12,$N$5:$N$12,[1]节奏总纲!R78)</f>
        <v>5.2065940793213514E-2</v>
      </c>
      <c r="AG79" s="36">
        <f>求节点($K$5:$K$12,$N$5:$N$12,[1]节奏总纲!S78)</f>
        <v>5.2065940793213514E-2</v>
      </c>
      <c r="AH79" s="36">
        <f>求节点($K$5:$K$12,$N$5:$N$12,[1]节奏总纲!T78)</f>
        <v>4.7994006974773254E-2</v>
      </c>
      <c r="AI79" s="4"/>
      <c r="AJ79" s="4"/>
      <c r="AK79" s="4"/>
      <c r="AL79" s="4"/>
      <c r="AM79" s="4"/>
      <c r="AR79" s="29">
        <v>70</v>
      </c>
      <c r="AS79" s="29">
        <f t="shared" si="31"/>
        <v>4.4766977130613501</v>
      </c>
      <c r="AT79" s="29">
        <f t="shared" si="32"/>
        <v>5.2065940793213514E-2</v>
      </c>
      <c r="AU79" s="29">
        <f t="shared" si="32"/>
        <v>5.2065940793213514E-2</v>
      </c>
      <c r="AV79" s="29">
        <f t="shared" si="33"/>
        <v>0</v>
      </c>
      <c r="AW79" s="29" t="e">
        <f>(AS79-AS78)*(INDEX(大r将兵属性验证!$V$7:$V$106,$AR79,1)+INDEX(大r将兵属性验证!$AP$7:$AP$106,$AR79,1))+AW78</f>
        <v>#VALUE!</v>
      </c>
      <c r="AX79" s="29" t="e">
        <f>(AT79-AT78)*(INDEX(大r将兵属性验证!Y$7:Y$106,$AR79,1)+INDEX(大r将兵属性验证!AS$7:AS$106,$AR79,1))+AX78</f>
        <v>#VALUE!</v>
      </c>
      <c r="AY79" s="29" t="e">
        <f>(AU79-AU78)*(INDEX(大r将兵属性验证!Z$7:Z$106,$AR79,1)+INDEX(大r将兵属性验证!AT$7:AT$106,$AR79,1))+AY78</f>
        <v>#VALUE!</v>
      </c>
      <c r="AZ79" s="29" t="e">
        <f>(AV79-AV78)*INDEX(大r将兵属性验证!$AW$7:$AW$106,$AR79,1)+AZ78</f>
        <v>#VALUE!</v>
      </c>
      <c r="BA79" s="32" t="e">
        <f t="shared" si="34"/>
        <v>#VALUE!</v>
      </c>
      <c r="BC79" s="29">
        <v>70</v>
      </c>
      <c r="BD79" s="84">
        <f>求节点($K$5:$K$12,$P$5:$P$12,INDEX(节奏总纲!$G$4:$G$113,'功能-大地图城池-附加属性'!$BC79,1))</f>
        <v>7785.5612401066946</v>
      </c>
    </row>
    <row r="80" spans="19:56" x14ac:dyDescent="0.15">
      <c r="S80" s="55">
        <v>76</v>
      </c>
      <c r="T80" s="36">
        <f>求节点($K$5:$K$12,$L$5:$L$12,[1]节奏总纲!P79)</f>
        <v>4.4766977130613501</v>
      </c>
      <c r="U80" s="36">
        <f>求节点($K$5:$K$12,$L$5:$L$12,[1]节奏总纲!Q79)</f>
        <v>4.4766977130613501</v>
      </c>
      <c r="V80" s="36">
        <f>求节点($K$5:$K$12,$L$5:$L$12,[1]节奏总纲!R79)</f>
        <v>4.4766977130613501</v>
      </c>
      <c r="W80" s="36">
        <f>求节点($K$5:$K$12,$L$5:$L$12,[1]节奏总纲!S79)</f>
        <v>4.4766977130613501</v>
      </c>
      <c r="X80" s="36">
        <f>求节点($K$5:$K$12,$L$5:$L$12,[1]节奏总纲!T79)</f>
        <v>4.3542898680472675</v>
      </c>
      <c r="Y80" s="36">
        <f>求节点($K$5:$K$12,$M$5:$M$12,[1]节奏总纲!P79)</f>
        <v>0</v>
      </c>
      <c r="Z80" s="36">
        <f>求节点($K$5:$K$12,$M$5:$M$12,[1]节奏总纲!Q79)</f>
        <v>0</v>
      </c>
      <c r="AA80" s="36">
        <f>求节点($K$5:$K$12,$M$5:$M$12,[1]节奏总纲!R79)</f>
        <v>0</v>
      </c>
      <c r="AB80" s="36">
        <f>求节点($K$5:$K$12,$M$5:$M$12,[1]节奏总纲!S79)</f>
        <v>0</v>
      </c>
      <c r="AC80" s="36">
        <f>求节点($K$5:$K$12,$M$5:$M$12,[1]节奏总纲!T79)</f>
        <v>0</v>
      </c>
      <c r="AD80" s="36">
        <f>求节点($K$5:$K$12,$N$5:$N$12,[1]节奏总纲!P79)</f>
        <v>5.2065940793213514E-2</v>
      </c>
      <c r="AE80" s="36">
        <f>求节点($K$5:$K$12,$N$5:$N$12,[1]节奏总纲!Q79)</f>
        <v>5.2065940793213514E-2</v>
      </c>
      <c r="AF80" s="36">
        <f>求节点($K$5:$K$12,$N$5:$N$12,[1]节奏总纲!R79)</f>
        <v>5.2065940793213514E-2</v>
      </c>
      <c r="AG80" s="36">
        <f>求节点($K$5:$K$12,$N$5:$N$12,[1]节奏总纲!S79)</f>
        <v>5.2065940793213514E-2</v>
      </c>
      <c r="AH80" s="36">
        <f>求节点($K$5:$K$12,$N$5:$N$12,[1]节奏总纲!T79)</f>
        <v>5.1262816583229787E-2</v>
      </c>
      <c r="AI80" s="4"/>
      <c r="AJ80" s="4"/>
      <c r="AK80" s="4"/>
      <c r="AL80" s="4"/>
      <c r="AM80" s="4"/>
      <c r="AR80" s="29">
        <v>80</v>
      </c>
      <c r="AS80" s="29">
        <f t="shared" si="31"/>
        <v>4.4766977130613501</v>
      </c>
      <c r="AT80" s="29">
        <f t="shared" si="32"/>
        <v>5.2065940793213514E-2</v>
      </c>
      <c r="AU80" s="29">
        <f t="shared" si="32"/>
        <v>5.2065940793213514E-2</v>
      </c>
      <c r="AV80" s="29">
        <f t="shared" si="33"/>
        <v>0</v>
      </c>
      <c r="AW80" s="29" t="e">
        <f>(AS80-AS79)*(INDEX(大r将兵属性验证!$V$7:$V$106,$AR80,1)+INDEX(大r将兵属性验证!$AP$7:$AP$106,$AR80,1))+AW79</f>
        <v>#VALUE!</v>
      </c>
      <c r="AX80" s="29" t="e">
        <f>(AT80-AT79)*(INDEX(大r将兵属性验证!Y$7:Y$106,$AR80,1)+INDEX(大r将兵属性验证!AS$7:AS$106,$AR80,1))+AX79</f>
        <v>#VALUE!</v>
      </c>
      <c r="AY80" s="29" t="e">
        <f>(AU80-AU79)*(INDEX(大r将兵属性验证!Z$7:Z$106,$AR80,1)+INDEX(大r将兵属性验证!AT$7:AT$106,$AR80,1))+AY79</f>
        <v>#VALUE!</v>
      </c>
      <c r="AZ80" s="29" t="e">
        <f>(AV80-AV79)*INDEX(大r将兵属性验证!$AW$7:$AW$106,$AR80,1)+AZ79</f>
        <v>#VALUE!</v>
      </c>
      <c r="BA80" s="32" t="e">
        <f t="shared" si="34"/>
        <v>#VALUE!</v>
      </c>
      <c r="BC80" s="29">
        <v>80</v>
      </c>
      <c r="BD80" s="84">
        <f>求节点($K$5:$K$12,$P$5:$P$12,INDEX(节奏总纲!$G$4:$G$113,'功能-大地图城池-附加属性'!$BC80,1))</f>
        <v>7785.5612401066946</v>
      </c>
    </row>
    <row r="81" spans="19:56" x14ac:dyDescent="0.15">
      <c r="S81" s="55">
        <v>77</v>
      </c>
      <c r="T81" s="36">
        <f>求节点($K$5:$K$12,$L$5:$L$12,[1]节奏总纲!P80)</f>
        <v>4.4766977130613501</v>
      </c>
      <c r="U81" s="36">
        <f>求节点($K$5:$K$12,$L$5:$L$12,[1]节奏总纲!Q80)</f>
        <v>4.4766977130613501</v>
      </c>
      <c r="V81" s="36">
        <f>求节点($K$5:$K$12,$L$5:$L$12,[1]节奏总纲!R80)</f>
        <v>4.4766977130613501</v>
      </c>
      <c r="W81" s="36">
        <f>求节点($K$5:$K$12,$L$5:$L$12,[1]节奏总纲!S80)</f>
        <v>4.4766977130613501</v>
      </c>
      <c r="X81" s="36">
        <f>求节点($K$5:$K$12,$L$5:$L$12,[1]节奏总纲!T80)</f>
        <v>4.4766977130613501</v>
      </c>
      <c r="Y81" s="36">
        <f>求节点($K$5:$K$12,$M$5:$M$12,[1]节奏总纲!P80)</f>
        <v>0</v>
      </c>
      <c r="Z81" s="36">
        <f>求节点($K$5:$K$12,$M$5:$M$12,[1]节奏总纲!Q80)</f>
        <v>0</v>
      </c>
      <c r="AA81" s="36">
        <f>求节点($K$5:$K$12,$M$5:$M$12,[1]节奏总纲!R80)</f>
        <v>0</v>
      </c>
      <c r="AB81" s="36">
        <f>求节点($K$5:$K$12,$M$5:$M$12,[1]节奏总纲!S80)</f>
        <v>0</v>
      </c>
      <c r="AC81" s="36">
        <f>求节点($K$5:$K$12,$M$5:$M$12,[1]节奏总纲!T80)</f>
        <v>0</v>
      </c>
      <c r="AD81" s="36">
        <f>求节点($K$5:$K$12,$N$5:$N$12,[1]节奏总纲!P80)</f>
        <v>5.2065940793213514E-2</v>
      </c>
      <c r="AE81" s="36">
        <f>求节点($K$5:$K$12,$N$5:$N$12,[1]节奏总纲!Q80)</f>
        <v>5.2065940793213514E-2</v>
      </c>
      <c r="AF81" s="36">
        <f>求节点($K$5:$K$12,$N$5:$N$12,[1]节奏总纲!R80)</f>
        <v>5.2065940793213514E-2</v>
      </c>
      <c r="AG81" s="36">
        <f>求节点($K$5:$K$12,$N$5:$N$12,[1]节奏总纲!S80)</f>
        <v>5.2065940793213514E-2</v>
      </c>
      <c r="AH81" s="36">
        <f>求节点($K$5:$K$12,$N$5:$N$12,[1]节奏总纲!T80)</f>
        <v>5.2065940793213514E-2</v>
      </c>
      <c r="AI81" s="4"/>
      <c r="AJ81" s="4"/>
      <c r="AK81" s="4"/>
      <c r="AL81" s="4"/>
      <c r="AM81" s="4"/>
      <c r="AR81" s="29">
        <v>90</v>
      </c>
      <c r="AS81" s="29">
        <f t="shared" si="31"/>
        <v>4.4766977130613501</v>
      </c>
      <c r="AT81" s="29">
        <f t="shared" si="32"/>
        <v>5.2065940793213514E-2</v>
      </c>
      <c r="AU81" s="29">
        <f t="shared" si="32"/>
        <v>5.2065940793213514E-2</v>
      </c>
      <c r="AV81" s="29">
        <f t="shared" si="33"/>
        <v>0</v>
      </c>
      <c r="AW81" s="29" t="e">
        <f>(AS81-AS80)*(INDEX(大r将兵属性验证!$V$7:$V$106,$AR81,1)+INDEX(大r将兵属性验证!$AP$7:$AP$106,$AR81,1))+AW80</f>
        <v>#VALUE!</v>
      </c>
      <c r="AX81" s="29" t="e">
        <f>(AT81-AT80)*(INDEX(大r将兵属性验证!Y$7:Y$106,$AR81,1)+INDEX(大r将兵属性验证!AS$7:AS$106,$AR81,1))+AX80</f>
        <v>#VALUE!</v>
      </c>
      <c r="AY81" s="29" t="e">
        <f>(AU81-AU80)*(INDEX(大r将兵属性验证!Z$7:Z$106,$AR81,1)+INDEX(大r将兵属性验证!AT$7:AT$106,$AR81,1))+AY80</f>
        <v>#VALUE!</v>
      </c>
      <c r="AZ81" s="29" t="e">
        <f>(AV81-AV80)*INDEX(大r将兵属性验证!$AW$7:$AW$106,$AR81,1)+AZ80</f>
        <v>#VALUE!</v>
      </c>
      <c r="BA81" s="32" t="e">
        <f t="shared" si="34"/>
        <v>#VALUE!</v>
      </c>
      <c r="BC81" s="29">
        <v>90</v>
      </c>
      <c r="BD81" s="84">
        <f>求节点($K$5:$K$12,$P$5:$P$12,INDEX(节奏总纲!$G$4:$G$113,'功能-大地图城池-附加属性'!$BC81,1))</f>
        <v>7785.5612401066946</v>
      </c>
    </row>
    <row r="82" spans="19:56" x14ac:dyDescent="0.15">
      <c r="S82" s="55">
        <v>78</v>
      </c>
      <c r="T82" s="36">
        <f>求节点($K$5:$K$12,$L$5:$L$12,[1]节奏总纲!P81)</f>
        <v>4.4766977130613501</v>
      </c>
      <c r="U82" s="36">
        <f>求节点($K$5:$K$12,$L$5:$L$12,[1]节奏总纲!Q81)</f>
        <v>4.4766977130613501</v>
      </c>
      <c r="V82" s="36">
        <f>求节点($K$5:$K$12,$L$5:$L$12,[1]节奏总纲!R81)</f>
        <v>4.4766977130613501</v>
      </c>
      <c r="W82" s="36">
        <f>求节点($K$5:$K$12,$L$5:$L$12,[1]节奏总纲!S81)</f>
        <v>4.4766977130613501</v>
      </c>
      <c r="X82" s="36">
        <f>求节点($K$5:$K$12,$L$5:$L$12,[1]节奏总纲!T81)</f>
        <v>4.4766977130613501</v>
      </c>
      <c r="Y82" s="36">
        <f>求节点($K$5:$K$12,$M$5:$M$12,[1]节奏总纲!P81)</f>
        <v>0</v>
      </c>
      <c r="Z82" s="36">
        <f>求节点($K$5:$K$12,$M$5:$M$12,[1]节奏总纲!Q81)</f>
        <v>0</v>
      </c>
      <c r="AA82" s="36">
        <f>求节点($K$5:$K$12,$M$5:$M$12,[1]节奏总纲!R81)</f>
        <v>0</v>
      </c>
      <c r="AB82" s="36">
        <f>求节点($K$5:$K$12,$M$5:$M$12,[1]节奏总纲!S81)</f>
        <v>0</v>
      </c>
      <c r="AC82" s="36">
        <f>求节点($K$5:$K$12,$M$5:$M$12,[1]节奏总纲!T81)</f>
        <v>0</v>
      </c>
      <c r="AD82" s="36">
        <f>求节点($K$5:$K$12,$N$5:$N$12,[1]节奏总纲!P81)</f>
        <v>5.2065940793213514E-2</v>
      </c>
      <c r="AE82" s="36">
        <f>求节点($K$5:$K$12,$N$5:$N$12,[1]节奏总纲!Q81)</f>
        <v>5.2065940793213514E-2</v>
      </c>
      <c r="AF82" s="36">
        <f>求节点($K$5:$K$12,$N$5:$N$12,[1]节奏总纲!R81)</f>
        <v>5.2065940793213514E-2</v>
      </c>
      <c r="AG82" s="36">
        <f>求节点($K$5:$K$12,$N$5:$N$12,[1]节奏总纲!S81)</f>
        <v>5.2065940793213514E-2</v>
      </c>
      <c r="AH82" s="36">
        <f>求节点($K$5:$K$12,$N$5:$N$12,[1]节奏总纲!T81)</f>
        <v>5.2065940793213514E-2</v>
      </c>
      <c r="AI82" s="4"/>
      <c r="AJ82" s="4"/>
      <c r="AK82" s="4"/>
      <c r="AL82" s="4"/>
      <c r="AM82" s="4"/>
      <c r="AR82" s="29">
        <v>100</v>
      </c>
      <c r="AS82" s="29">
        <f t="shared" si="31"/>
        <v>4.4766977130613501</v>
      </c>
      <c r="AT82" s="29">
        <f t="shared" si="32"/>
        <v>5.2065940793213514E-2</v>
      </c>
      <c r="AU82" s="29">
        <f t="shared" si="32"/>
        <v>5.2065940793213514E-2</v>
      </c>
      <c r="AV82" s="29">
        <f t="shared" si="33"/>
        <v>0</v>
      </c>
      <c r="AW82" s="29" t="e">
        <f>(AS82-AS81)*(INDEX(大r将兵属性验证!$V$7:$V$106,$AR82,1)+INDEX(大r将兵属性验证!$AP$7:$AP$106,$AR82,1))+AW81</f>
        <v>#VALUE!</v>
      </c>
      <c r="AX82" s="29" t="e">
        <f>(AT82-AT81)*(INDEX(大r将兵属性验证!Y$7:Y$106,$AR82,1)+INDEX(大r将兵属性验证!AS$7:AS$106,$AR82,1))+AX81</f>
        <v>#VALUE!</v>
      </c>
      <c r="AY82" s="29" t="e">
        <f>(AU82-AU81)*(INDEX(大r将兵属性验证!Z$7:Z$106,$AR82,1)+INDEX(大r将兵属性验证!AT$7:AT$106,$AR82,1))+AY81</f>
        <v>#VALUE!</v>
      </c>
      <c r="AZ82" s="29" t="e">
        <f>(AV82-AV81)*INDEX(大r将兵属性验证!$AW$7:$AW$106,$AR82,1)+AZ81</f>
        <v>#VALUE!</v>
      </c>
      <c r="BA82" s="32" t="e">
        <f t="shared" si="34"/>
        <v>#VALUE!</v>
      </c>
      <c r="BC82" s="29">
        <v>100</v>
      </c>
      <c r="BD82" s="84">
        <f>求节点($K$5:$K$12,$P$5:$P$12,INDEX(节奏总纲!$G$4:$G$113,'功能-大地图城池-附加属性'!$BC82,1))</f>
        <v>7785.5612401066946</v>
      </c>
    </row>
    <row r="83" spans="19:56" x14ac:dyDescent="0.15">
      <c r="S83" s="55">
        <v>79</v>
      </c>
      <c r="T83" s="36">
        <f>求节点($K$5:$K$12,$L$5:$L$12,[1]节奏总纲!P82)</f>
        <v>4.4766977130613501</v>
      </c>
      <c r="U83" s="36">
        <f>求节点($K$5:$K$12,$L$5:$L$12,[1]节奏总纲!Q82)</f>
        <v>4.4766977130613501</v>
      </c>
      <c r="V83" s="36">
        <f>求节点($K$5:$K$12,$L$5:$L$12,[1]节奏总纲!R82)</f>
        <v>4.4766977130613501</v>
      </c>
      <c r="W83" s="36">
        <f>求节点($K$5:$K$12,$L$5:$L$12,[1]节奏总纲!S82)</f>
        <v>4.4766977130613501</v>
      </c>
      <c r="X83" s="36">
        <f>求节点($K$5:$K$12,$L$5:$L$12,[1]节奏总纲!T82)</f>
        <v>4.4766977130613501</v>
      </c>
      <c r="Y83" s="36">
        <f>求节点($K$5:$K$12,$M$5:$M$12,[1]节奏总纲!P82)</f>
        <v>0</v>
      </c>
      <c r="Z83" s="36">
        <f>求节点($K$5:$K$12,$M$5:$M$12,[1]节奏总纲!Q82)</f>
        <v>0</v>
      </c>
      <c r="AA83" s="36">
        <f>求节点($K$5:$K$12,$M$5:$M$12,[1]节奏总纲!R82)</f>
        <v>0</v>
      </c>
      <c r="AB83" s="36">
        <f>求节点($K$5:$K$12,$M$5:$M$12,[1]节奏总纲!S82)</f>
        <v>0</v>
      </c>
      <c r="AC83" s="36">
        <f>求节点($K$5:$K$12,$M$5:$M$12,[1]节奏总纲!T82)</f>
        <v>0</v>
      </c>
      <c r="AD83" s="36">
        <f>求节点($K$5:$K$12,$N$5:$N$12,[1]节奏总纲!P82)</f>
        <v>5.2065940793213514E-2</v>
      </c>
      <c r="AE83" s="36">
        <f>求节点($K$5:$K$12,$N$5:$N$12,[1]节奏总纲!Q82)</f>
        <v>5.2065940793213514E-2</v>
      </c>
      <c r="AF83" s="36">
        <f>求节点($K$5:$K$12,$N$5:$N$12,[1]节奏总纲!R82)</f>
        <v>5.2065940793213514E-2</v>
      </c>
      <c r="AG83" s="36">
        <f>求节点($K$5:$K$12,$N$5:$N$12,[1]节奏总纲!S82)</f>
        <v>5.2065940793213514E-2</v>
      </c>
      <c r="AH83" s="36">
        <f>求节点($K$5:$K$12,$N$5:$N$12,[1]节奏总纲!T82)</f>
        <v>5.2065940793213514E-2</v>
      </c>
      <c r="AI83" s="4"/>
      <c r="AJ83" s="4"/>
      <c r="AK83" s="4"/>
      <c r="AL83" s="4"/>
      <c r="AM83" s="4"/>
      <c r="AR83" s="29">
        <v>110</v>
      </c>
      <c r="AS83" s="29">
        <f t="shared" ref="AS83:AS88" si="35">INDEX($W$5:$W$164,$AR83)</f>
        <v>4.4766977130613501</v>
      </c>
      <c r="AT83" s="29">
        <f t="shared" ref="AT83:AU88" si="36">INDEX($AG$5:$AG$164,$AR83)</f>
        <v>5.2065940793213514E-2</v>
      </c>
      <c r="AU83" s="29">
        <f t="shared" si="36"/>
        <v>5.2065940793213514E-2</v>
      </c>
      <c r="AV83" s="29">
        <f t="shared" ref="AV83:AV88" si="37">INDEX($AB$5:$AB$164,$AR83)</f>
        <v>0</v>
      </c>
      <c r="AW83" s="29" t="e">
        <f>(AS83-AS82)*(INDEX(大r将兵属性验证!$V$7:$V$106,$AR83,1)+INDEX(大r将兵属性验证!$AP$7:$AP$106,$AR83,1))+AW82</f>
        <v>#REF!</v>
      </c>
      <c r="AX83" s="29" t="e">
        <f>(AT83-AT82)*(INDEX(大r将兵属性验证!Y$7:Y$106,$AR83,1)+INDEX(大r将兵属性验证!AS$7:AS$106,$AR83,1))+AX82</f>
        <v>#REF!</v>
      </c>
      <c r="AY83" s="29" t="e">
        <f>(AU83-AU82)*(INDEX(大r将兵属性验证!Z$7:Z$106,$AR83,1)+INDEX(大r将兵属性验证!AT$7:AT$106,$AR83,1))+AY82</f>
        <v>#REF!</v>
      </c>
      <c r="AZ83" s="29" t="e">
        <f>(AV83-AV82)*INDEX(大r将兵属性验证!$AW$7:$AW$106,$AR83,1)+AZ82</f>
        <v>#REF!</v>
      </c>
      <c r="BA83" s="32" t="e">
        <f t="shared" ref="BA83:BA88" si="38">SUM(AW83:AZ83)</f>
        <v>#REF!</v>
      </c>
      <c r="BC83" s="29">
        <v>110</v>
      </c>
      <c r="BD83" s="84">
        <f>求节点($K$5:$K$12,$P$5:$P$12,INDEX(节奏总纲!$G$4:$G$113,'功能-大地图城池-附加属性'!$BC83,1))</f>
        <v>7785.5612401066946</v>
      </c>
    </row>
    <row r="84" spans="19:56" x14ac:dyDescent="0.15">
      <c r="S84" s="55">
        <v>80</v>
      </c>
      <c r="T84" s="36">
        <f>求节点($K$5:$K$12,$L$5:$L$12,[1]节奏总纲!P83)</f>
        <v>4.4766977130613501</v>
      </c>
      <c r="U84" s="36">
        <f>求节点($K$5:$K$12,$L$5:$L$12,[1]节奏总纲!Q83)</f>
        <v>4.4766977130613501</v>
      </c>
      <c r="V84" s="36">
        <f>求节点($K$5:$K$12,$L$5:$L$12,[1]节奏总纲!R83)</f>
        <v>4.4766977130613501</v>
      </c>
      <c r="W84" s="36">
        <f>求节点($K$5:$K$12,$L$5:$L$12,[1]节奏总纲!S83)</f>
        <v>4.4766977130613501</v>
      </c>
      <c r="X84" s="36">
        <f>求节点($K$5:$K$12,$L$5:$L$12,[1]节奏总纲!T83)</f>
        <v>4.4766977130613501</v>
      </c>
      <c r="Y84" s="36">
        <f>求节点($K$5:$K$12,$M$5:$M$12,[1]节奏总纲!P83)</f>
        <v>0</v>
      </c>
      <c r="Z84" s="36">
        <f>求节点($K$5:$K$12,$M$5:$M$12,[1]节奏总纲!Q83)</f>
        <v>0</v>
      </c>
      <c r="AA84" s="36">
        <f>求节点($K$5:$K$12,$M$5:$M$12,[1]节奏总纲!R83)</f>
        <v>0</v>
      </c>
      <c r="AB84" s="36">
        <f>求节点($K$5:$K$12,$M$5:$M$12,[1]节奏总纲!S83)</f>
        <v>0</v>
      </c>
      <c r="AC84" s="36">
        <f>求节点($K$5:$K$12,$M$5:$M$12,[1]节奏总纲!T83)</f>
        <v>0</v>
      </c>
      <c r="AD84" s="36">
        <f>求节点($K$5:$K$12,$N$5:$N$12,[1]节奏总纲!P83)</f>
        <v>5.2065940793213514E-2</v>
      </c>
      <c r="AE84" s="36">
        <f>求节点($K$5:$K$12,$N$5:$N$12,[1]节奏总纲!Q83)</f>
        <v>5.2065940793213514E-2</v>
      </c>
      <c r="AF84" s="36">
        <f>求节点($K$5:$K$12,$N$5:$N$12,[1]节奏总纲!R83)</f>
        <v>5.2065940793213514E-2</v>
      </c>
      <c r="AG84" s="36">
        <f>求节点($K$5:$K$12,$N$5:$N$12,[1]节奏总纲!S83)</f>
        <v>5.2065940793213514E-2</v>
      </c>
      <c r="AH84" s="36">
        <f>求节点($K$5:$K$12,$N$5:$N$12,[1]节奏总纲!T83)</f>
        <v>5.2065940793213514E-2</v>
      </c>
      <c r="AI84" s="4"/>
      <c r="AJ84" s="4"/>
      <c r="AK84" s="4"/>
      <c r="AL84" s="4"/>
      <c r="AM84" s="4"/>
      <c r="AR84" s="29">
        <v>120</v>
      </c>
      <c r="AS84" s="29">
        <f t="shared" si="35"/>
        <v>4.4766977130613501</v>
      </c>
      <c r="AT84" s="29">
        <f t="shared" si="36"/>
        <v>5.2065940793213514E-2</v>
      </c>
      <c r="AU84" s="29">
        <f t="shared" si="36"/>
        <v>5.2065940793213514E-2</v>
      </c>
      <c r="AV84" s="29">
        <f t="shared" si="37"/>
        <v>0</v>
      </c>
      <c r="AW84" s="29" t="e">
        <f>(AS84-AS83)*(INDEX(大r将兵属性验证!$V$7:$V$106,$AR84,1)+INDEX(大r将兵属性验证!$AP$7:$AP$106,$AR84,1))+AW83</f>
        <v>#REF!</v>
      </c>
      <c r="AX84" s="29" t="e">
        <f>(AT84-AT83)*(INDEX(大r将兵属性验证!Y$7:Y$106,$AR84,1)+INDEX(大r将兵属性验证!AS$7:AS$106,$AR84,1))+AX83</f>
        <v>#REF!</v>
      </c>
      <c r="AY84" s="29" t="e">
        <f>(AU84-AU83)*(INDEX(大r将兵属性验证!Z$7:Z$106,$AR84,1)+INDEX(大r将兵属性验证!AT$7:AT$106,$AR84,1))+AY83</f>
        <v>#REF!</v>
      </c>
      <c r="AZ84" s="29" t="e">
        <f>(AV84-AV83)*INDEX(大r将兵属性验证!$AW$7:$AW$106,$AR84,1)+AZ83</f>
        <v>#REF!</v>
      </c>
      <c r="BA84" s="32" t="e">
        <f t="shared" si="38"/>
        <v>#REF!</v>
      </c>
      <c r="BC84" s="29">
        <v>120</v>
      </c>
      <c r="BD84" s="84" t="e">
        <f>求节点($K$5:$K$12,$P$5:$P$12,INDEX(节奏总纲!$G$4:$G$113,'功能-大地图城池-附加属性'!$BC84,1))</f>
        <v>#VALUE!</v>
      </c>
    </row>
    <row r="85" spans="19:56" x14ac:dyDescent="0.15">
      <c r="S85" s="55">
        <v>81</v>
      </c>
      <c r="T85" s="36">
        <f>求节点($K$5:$K$12,$L$5:$L$12,[1]节奏总纲!P84)</f>
        <v>4.4766977130613501</v>
      </c>
      <c r="U85" s="36">
        <f>求节点($K$5:$K$12,$L$5:$L$12,[1]节奏总纲!Q84)</f>
        <v>4.4766977130613501</v>
      </c>
      <c r="V85" s="36">
        <f>求节点($K$5:$K$12,$L$5:$L$12,[1]节奏总纲!R84)</f>
        <v>4.4766977130613501</v>
      </c>
      <c r="W85" s="36">
        <f>求节点($K$5:$K$12,$L$5:$L$12,[1]节奏总纲!S84)</f>
        <v>4.4766977130613501</v>
      </c>
      <c r="X85" s="36">
        <f>求节点($K$5:$K$12,$L$5:$L$12,[1]节奏总纲!T84)</f>
        <v>4.4766977130613501</v>
      </c>
      <c r="Y85" s="36">
        <f>求节点($K$5:$K$12,$M$5:$M$12,[1]节奏总纲!P84)</f>
        <v>0</v>
      </c>
      <c r="Z85" s="36">
        <f>求节点($K$5:$K$12,$M$5:$M$12,[1]节奏总纲!Q84)</f>
        <v>0</v>
      </c>
      <c r="AA85" s="36">
        <f>求节点($K$5:$K$12,$M$5:$M$12,[1]节奏总纲!R84)</f>
        <v>0</v>
      </c>
      <c r="AB85" s="36">
        <f>求节点($K$5:$K$12,$M$5:$M$12,[1]节奏总纲!S84)</f>
        <v>0</v>
      </c>
      <c r="AC85" s="36">
        <f>求节点($K$5:$K$12,$M$5:$M$12,[1]节奏总纲!T84)</f>
        <v>0</v>
      </c>
      <c r="AD85" s="36">
        <f>求节点($K$5:$K$12,$N$5:$N$12,[1]节奏总纲!P84)</f>
        <v>5.2065940793213514E-2</v>
      </c>
      <c r="AE85" s="36">
        <f>求节点($K$5:$K$12,$N$5:$N$12,[1]节奏总纲!Q84)</f>
        <v>5.2065940793213514E-2</v>
      </c>
      <c r="AF85" s="36">
        <f>求节点($K$5:$K$12,$N$5:$N$12,[1]节奏总纲!R84)</f>
        <v>5.2065940793213514E-2</v>
      </c>
      <c r="AG85" s="36">
        <f>求节点($K$5:$K$12,$N$5:$N$12,[1]节奏总纲!S84)</f>
        <v>5.2065940793213514E-2</v>
      </c>
      <c r="AH85" s="36">
        <f>求节点($K$5:$K$12,$N$5:$N$12,[1]节奏总纲!T84)</f>
        <v>5.2065940793213514E-2</v>
      </c>
      <c r="AI85" s="4"/>
      <c r="AJ85" s="4"/>
      <c r="AK85" s="4"/>
      <c r="AL85" s="4"/>
      <c r="AM85" s="4"/>
      <c r="AR85" s="29">
        <v>130</v>
      </c>
      <c r="AS85" s="29">
        <f t="shared" si="35"/>
        <v>4.4766977130613501</v>
      </c>
      <c r="AT85" s="29">
        <f t="shared" si="36"/>
        <v>5.2065940793213514E-2</v>
      </c>
      <c r="AU85" s="29">
        <f t="shared" si="36"/>
        <v>5.2065940793213514E-2</v>
      </c>
      <c r="AV85" s="29">
        <f t="shared" si="37"/>
        <v>0</v>
      </c>
      <c r="AW85" s="29" t="e">
        <f>(AS85-AS84)*(INDEX(大r将兵属性验证!$V$7:$V$106,$AR85,1)+INDEX(大r将兵属性验证!$AP$7:$AP$106,$AR85,1))+AW84</f>
        <v>#REF!</v>
      </c>
      <c r="AX85" s="29" t="e">
        <f>(AT85-AT84)*(INDEX(大r将兵属性验证!Y$7:Y$106,$AR85,1)+INDEX(大r将兵属性验证!AS$7:AS$106,$AR85,1))+AX84</f>
        <v>#REF!</v>
      </c>
      <c r="AY85" s="29" t="e">
        <f>(AU85-AU84)*(INDEX(大r将兵属性验证!Z$7:Z$106,$AR85,1)+INDEX(大r将兵属性验证!AT$7:AT$106,$AR85,1))+AY84</f>
        <v>#REF!</v>
      </c>
      <c r="AZ85" s="29" t="e">
        <f>(AV85-AV84)*INDEX(大r将兵属性验证!$AW$7:$AW$106,$AR85,1)+AZ84</f>
        <v>#REF!</v>
      </c>
      <c r="BA85" s="32" t="e">
        <f t="shared" si="38"/>
        <v>#REF!</v>
      </c>
      <c r="BC85" s="29">
        <v>130</v>
      </c>
      <c r="BD85" s="84" t="e">
        <f>求节点($K$5:$K$12,$P$5:$P$12,INDEX(节奏总纲!$G$4:$G$113,'功能-大地图城池-附加属性'!$BC85,1))</f>
        <v>#VALUE!</v>
      </c>
    </row>
    <row r="86" spans="19:56" x14ac:dyDescent="0.15">
      <c r="S86" s="55">
        <v>82</v>
      </c>
      <c r="T86" s="36">
        <f>求节点($K$5:$K$12,$L$5:$L$12,[1]节奏总纲!P85)</f>
        <v>4.4766977130613501</v>
      </c>
      <c r="U86" s="36">
        <f>求节点($K$5:$K$12,$L$5:$L$12,[1]节奏总纲!Q85)</f>
        <v>4.4766977130613501</v>
      </c>
      <c r="V86" s="36">
        <f>求节点($K$5:$K$12,$L$5:$L$12,[1]节奏总纲!R85)</f>
        <v>4.4766977130613501</v>
      </c>
      <c r="W86" s="36">
        <f>求节点($K$5:$K$12,$L$5:$L$12,[1]节奏总纲!S85)</f>
        <v>4.4766977130613501</v>
      </c>
      <c r="X86" s="36">
        <f>求节点($K$5:$K$12,$L$5:$L$12,[1]节奏总纲!T85)</f>
        <v>4.4766977130613501</v>
      </c>
      <c r="Y86" s="36">
        <f>求节点($K$5:$K$12,$M$5:$M$12,[1]节奏总纲!P85)</f>
        <v>0</v>
      </c>
      <c r="Z86" s="36">
        <f>求节点($K$5:$K$12,$M$5:$M$12,[1]节奏总纲!Q85)</f>
        <v>0</v>
      </c>
      <c r="AA86" s="36">
        <f>求节点($K$5:$K$12,$M$5:$M$12,[1]节奏总纲!R85)</f>
        <v>0</v>
      </c>
      <c r="AB86" s="36">
        <f>求节点($K$5:$K$12,$M$5:$M$12,[1]节奏总纲!S85)</f>
        <v>0</v>
      </c>
      <c r="AC86" s="36">
        <f>求节点($K$5:$K$12,$M$5:$M$12,[1]节奏总纲!T85)</f>
        <v>0</v>
      </c>
      <c r="AD86" s="36">
        <f>求节点($K$5:$K$12,$N$5:$N$12,[1]节奏总纲!P85)</f>
        <v>5.2065940793213514E-2</v>
      </c>
      <c r="AE86" s="36">
        <f>求节点($K$5:$K$12,$N$5:$N$12,[1]节奏总纲!Q85)</f>
        <v>5.2065940793213514E-2</v>
      </c>
      <c r="AF86" s="36">
        <f>求节点($K$5:$K$12,$N$5:$N$12,[1]节奏总纲!R85)</f>
        <v>5.2065940793213514E-2</v>
      </c>
      <c r="AG86" s="36">
        <f>求节点($K$5:$K$12,$N$5:$N$12,[1]节奏总纲!S85)</f>
        <v>5.2065940793213514E-2</v>
      </c>
      <c r="AH86" s="36">
        <f>求节点($K$5:$K$12,$N$5:$N$12,[1]节奏总纲!T85)</f>
        <v>5.2065940793213514E-2</v>
      </c>
      <c r="AI86" s="4"/>
      <c r="AJ86" s="4"/>
      <c r="AK86" s="4"/>
      <c r="AL86" s="4"/>
      <c r="AM86" s="4"/>
      <c r="AR86" s="29">
        <v>140</v>
      </c>
      <c r="AS86" s="29">
        <f t="shared" si="35"/>
        <v>4.4766977130613501</v>
      </c>
      <c r="AT86" s="29">
        <f t="shared" si="36"/>
        <v>5.2065940793213514E-2</v>
      </c>
      <c r="AU86" s="29">
        <f t="shared" si="36"/>
        <v>5.2065940793213514E-2</v>
      </c>
      <c r="AV86" s="29">
        <f t="shared" si="37"/>
        <v>0</v>
      </c>
      <c r="AW86" s="29" t="e">
        <f>(AS86-AS85)*(INDEX(大r将兵属性验证!$V$7:$V$106,$AR86,1)+INDEX(大r将兵属性验证!$AP$7:$AP$106,$AR86,1))+AW85</f>
        <v>#REF!</v>
      </c>
      <c r="AX86" s="29" t="e">
        <f>(AT86-AT85)*(INDEX(大r将兵属性验证!Y$7:Y$106,$AR86,1)+INDEX(大r将兵属性验证!AS$7:AS$106,$AR86,1))+AX85</f>
        <v>#REF!</v>
      </c>
      <c r="AY86" s="29" t="e">
        <f>(AU86-AU85)*(INDEX(大r将兵属性验证!Z$7:Z$106,$AR86,1)+INDEX(大r将兵属性验证!AT$7:AT$106,$AR86,1))+AY85</f>
        <v>#REF!</v>
      </c>
      <c r="AZ86" s="29" t="e">
        <f>(AV86-AV85)*INDEX(大r将兵属性验证!$AW$7:$AW$106,$AR86,1)+AZ85</f>
        <v>#REF!</v>
      </c>
      <c r="BA86" s="32" t="e">
        <f t="shared" si="38"/>
        <v>#REF!</v>
      </c>
      <c r="BC86" s="29">
        <v>140</v>
      </c>
      <c r="BD86" s="84" t="e">
        <f>求节点($K$5:$K$12,$P$5:$P$12,INDEX(节奏总纲!$G$4:$G$113,'功能-大地图城池-附加属性'!$BC86,1))</f>
        <v>#VALUE!</v>
      </c>
    </row>
    <row r="87" spans="19:56" x14ac:dyDescent="0.15">
      <c r="S87" s="55">
        <v>83</v>
      </c>
      <c r="T87" s="36">
        <f>求节点($K$5:$K$12,$L$5:$L$12,[1]节奏总纲!P86)</f>
        <v>4.4766977130613501</v>
      </c>
      <c r="U87" s="36">
        <f>求节点($K$5:$K$12,$L$5:$L$12,[1]节奏总纲!Q86)</f>
        <v>4.4766977130613501</v>
      </c>
      <c r="V87" s="36">
        <f>求节点($K$5:$K$12,$L$5:$L$12,[1]节奏总纲!R86)</f>
        <v>4.4766977130613501</v>
      </c>
      <c r="W87" s="36">
        <f>求节点($K$5:$K$12,$L$5:$L$12,[1]节奏总纲!S86)</f>
        <v>4.4766977130613501</v>
      </c>
      <c r="X87" s="36">
        <f>求节点($K$5:$K$12,$L$5:$L$12,[1]节奏总纲!T86)</f>
        <v>4.4766977130613501</v>
      </c>
      <c r="Y87" s="36">
        <f>求节点($K$5:$K$12,$M$5:$M$12,[1]节奏总纲!P86)</f>
        <v>0</v>
      </c>
      <c r="Z87" s="36">
        <f>求节点($K$5:$K$12,$M$5:$M$12,[1]节奏总纲!Q86)</f>
        <v>0</v>
      </c>
      <c r="AA87" s="36">
        <f>求节点($K$5:$K$12,$M$5:$M$12,[1]节奏总纲!R86)</f>
        <v>0</v>
      </c>
      <c r="AB87" s="36">
        <f>求节点($K$5:$K$12,$M$5:$M$12,[1]节奏总纲!S86)</f>
        <v>0</v>
      </c>
      <c r="AC87" s="36">
        <f>求节点($K$5:$K$12,$M$5:$M$12,[1]节奏总纲!T86)</f>
        <v>0</v>
      </c>
      <c r="AD87" s="36">
        <f>求节点($K$5:$K$12,$N$5:$N$12,[1]节奏总纲!P86)</f>
        <v>5.2065940793213514E-2</v>
      </c>
      <c r="AE87" s="36">
        <f>求节点($K$5:$K$12,$N$5:$N$12,[1]节奏总纲!Q86)</f>
        <v>5.2065940793213514E-2</v>
      </c>
      <c r="AF87" s="36">
        <f>求节点($K$5:$K$12,$N$5:$N$12,[1]节奏总纲!R86)</f>
        <v>5.2065940793213514E-2</v>
      </c>
      <c r="AG87" s="36">
        <f>求节点($K$5:$K$12,$N$5:$N$12,[1]节奏总纲!S86)</f>
        <v>5.2065940793213514E-2</v>
      </c>
      <c r="AH87" s="36">
        <f>求节点($K$5:$K$12,$N$5:$N$12,[1]节奏总纲!T86)</f>
        <v>5.2065940793213514E-2</v>
      </c>
      <c r="AI87" s="4"/>
      <c r="AJ87" s="4"/>
      <c r="AK87" s="4"/>
      <c r="AL87" s="4"/>
      <c r="AM87" s="4"/>
      <c r="AR87" s="29">
        <v>150</v>
      </c>
      <c r="AS87" s="29">
        <f t="shared" si="35"/>
        <v>4.4766977130613501</v>
      </c>
      <c r="AT87" s="29">
        <f t="shared" si="36"/>
        <v>5.2065940793213514E-2</v>
      </c>
      <c r="AU87" s="29">
        <f t="shared" si="36"/>
        <v>5.2065940793213514E-2</v>
      </c>
      <c r="AV87" s="29">
        <f t="shared" si="37"/>
        <v>0</v>
      </c>
      <c r="AW87" s="29" t="e">
        <f>(AS87-AS86)*(INDEX(大r将兵属性验证!$V$7:$V$106,$AR87,1)+INDEX(大r将兵属性验证!$AP$7:$AP$106,$AR87,1))+AW86</f>
        <v>#REF!</v>
      </c>
      <c r="AX87" s="29" t="e">
        <f>(AT87-AT86)*(INDEX(大r将兵属性验证!Y$7:Y$106,$AR87,1)+INDEX(大r将兵属性验证!AS$7:AS$106,$AR87,1))+AX86</f>
        <v>#REF!</v>
      </c>
      <c r="AY87" s="29" t="e">
        <f>(AU87-AU86)*(INDEX(大r将兵属性验证!Z$7:Z$106,$AR87,1)+INDEX(大r将兵属性验证!AT$7:AT$106,$AR87,1))+AY86</f>
        <v>#REF!</v>
      </c>
      <c r="AZ87" s="29" t="e">
        <f>(AV87-AV86)*INDEX(大r将兵属性验证!$AW$7:$AW$106,$AR87,1)+AZ86</f>
        <v>#REF!</v>
      </c>
      <c r="BA87" s="32" t="e">
        <f t="shared" si="38"/>
        <v>#REF!</v>
      </c>
      <c r="BC87" s="29">
        <v>150</v>
      </c>
      <c r="BD87" s="84" t="e">
        <f>求节点($K$5:$K$12,$P$5:$P$12,INDEX(节奏总纲!$G$4:$G$113,'功能-大地图城池-附加属性'!$BC87,1))</f>
        <v>#VALUE!</v>
      </c>
    </row>
    <row r="88" spans="19:56" x14ac:dyDescent="0.15">
      <c r="S88" s="55">
        <v>84</v>
      </c>
      <c r="T88" s="36">
        <f>求节点($K$5:$K$12,$L$5:$L$12,[1]节奏总纲!P87)</f>
        <v>4.4766977130613501</v>
      </c>
      <c r="U88" s="36">
        <f>求节点($K$5:$K$12,$L$5:$L$12,[1]节奏总纲!Q87)</f>
        <v>4.4766977130613501</v>
      </c>
      <c r="V88" s="36">
        <f>求节点($K$5:$K$12,$L$5:$L$12,[1]节奏总纲!R87)</f>
        <v>4.4766977130613501</v>
      </c>
      <c r="W88" s="36">
        <f>求节点($K$5:$K$12,$L$5:$L$12,[1]节奏总纲!S87)</f>
        <v>4.4766977130613501</v>
      </c>
      <c r="X88" s="36">
        <f>求节点($K$5:$K$12,$L$5:$L$12,[1]节奏总纲!T87)</f>
        <v>4.4766977130613501</v>
      </c>
      <c r="Y88" s="36">
        <f>求节点($K$5:$K$12,$M$5:$M$12,[1]节奏总纲!P87)</f>
        <v>0</v>
      </c>
      <c r="Z88" s="36">
        <f>求节点($K$5:$K$12,$M$5:$M$12,[1]节奏总纲!Q87)</f>
        <v>0</v>
      </c>
      <c r="AA88" s="36">
        <f>求节点($K$5:$K$12,$M$5:$M$12,[1]节奏总纲!R87)</f>
        <v>0</v>
      </c>
      <c r="AB88" s="36">
        <f>求节点($K$5:$K$12,$M$5:$M$12,[1]节奏总纲!S87)</f>
        <v>0</v>
      </c>
      <c r="AC88" s="36">
        <f>求节点($K$5:$K$12,$M$5:$M$12,[1]节奏总纲!T87)</f>
        <v>0</v>
      </c>
      <c r="AD88" s="36">
        <f>求节点($K$5:$K$12,$N$5:$N$12,[1]节奏总纲!P87)</f>
        <v>5.2065940793213514E-2</v>
      </c>
      <c r="AE88" s="36">
        <f>求节点($K$5:$K$12,$N$5:$N$12,[1]节奏总纲!Q87)</f>
        <v>5.2065940793213514E-2</v>
      </c>
      <c r="AF88" s="36">
        <f>求节点($K$5:$K$12,$N$5:$N$12,[1]节奏总纲!R87)</f>
        <v>5.2065940793213514E-2</v>
      </c>
      <c r="AG88" s="36">
        <f>求节点($K$5:$K$12,$N$5:$N$12,[1]节奏总纲!S87)</f>
        <v>5.2065940793213514E-2</v>
      </c>
      <c r="AH88" s="36">
        <f>求节点($K$5:$K$12,$N$5:$N$12,[1]节奏总纲!T87)</f>
        <v>5.2065940793213514E-2</v>
      </c>
      <c r="AI88" s="4"/>
      <c r="AJ88" s="4"/>
      <c r="AK88" s="4"/>
      <c r="AL88" s="4"/>
      <c r="AM88" s="4"/>
      <c r="AR88" s="29">
        <v>160</v>
      </c>
      <c r="AS88" s="29">
        <f t="shared" si="35"/>
        <v>4.4766977130613501</v>
      </c>
      <c r="AT88" s="29">
        <f t="shared" si="36"/>
        <v>5.2065940793213514E-2</v>
      </c>
      <c r="AU88" s="29">
        <f t="shared" si="36"/>
        <v>5.2065940793213514E-2</v>
      </c>
      <c r="AV88" s="29">
        <f t="shared" si="37"/>
        <v>0</v>
      </c>
      <c r="AW88" s="29" t="e">
        <f>(AS88-AS87)*(INDEX(大r将兵属性验证!$V$7:$V$106,$AR88,1)+INDEX(大r将兵属性验证!$AP$7:$AP$106,$AR88,1))+AW87</f>
        <v>#REF!</v>
      </c>
      <c r="AX88" s="29" t="e">
        <f>(AT88-AT87)*(INDEX(大r将兵属性验证!Y$7:Y$106,$AR88,1)+INDEX(大r将兵属性验证!AS$7:AS$106,$AR88,1))+AX87</f>
        <v>#REF!</v>
      </c>
      <c r="AY88" s="29" t="e">
        <f>(AU88-AU87)*(INDEX(大r将兵属性验证!Z$7:Z$106,$AR88,1)+INDEX(大r将兵属性验证!AT$7:AT$106,$AR88,1))+AY87</f>
        <v>#REF!</v>
      </c>
      <c r="AZ88" s="29" t="e">
        <f>(AV88-AV87)*INDEX(大r将兵属性验证!$AW$7:$AW$106,$AR88,1)+AZ87</f>
        <v>#REF!</v>
      </c>
      <c r="BA88" s="32" t="e">
        <f t="shared" si="38"/>
        <v>#REF!</v>
      </c>
      <c r="BC88" s="29">
        <v>160</v>
      </c>
      <c r="BD88" s="84" t="e">
        <f>求节点($K$5:$K$12,$P$5:$P$12,INDEX(节奏总纲!$G$4:$G$113,'功能-大地图城池-附加属性'!$BC88,1))</f>
        <v>#VALUE!</v>
      </c>
    </row>
    <row r="89" spans="19:56" x14ac:dyDescent="0.15">
      <c r="S89" s="55">
        <v>85</v>
      </c>
      <c r="T89" s="36">
        <f>求节点($K$5:$K$12,$L$5:$L$12,[1]节奏总纲!P88)</f>
        <v>4.4766977130613501</v>
      </c>
      <c r="U89" s="36">
        <f>求节点($K$5:$K$12,$L$5:$L$12,[1]节奏总纲!Q88)</f>
        <v>4.4766977130613501</v>
      </c>
      <c r="V89" s="36">
        <f>求节点($K$5:$K$12,$L$5:$L$12,[1]节奏总纲!R88)</f>
        <v>4.4766977130613501</v>
      </c>
      <c r="W89" s="36">
        <f>求节点($K$5:$K$12,$L$5:$L$12,[1]节奏总纲!S88)</f>
        <v>4.4766977130613501</v>
      </c>
      <c r="X89" s="36">
        <f>求节点($K$5:$K$12,$L$5:$L$12,[1]节奏总纲!T88)</f>
        <v>4.4766977130613501</v>
      </c>
      <c r="Y89" s="36">
        <f>求节点($K$5:$K$12,$M$5:$M$12,[1]节奏总纲!P88)</f>
        <v>0</v>
      </c>
      <c r="Z89" s="36">
        <f>求节点($K$5:$K$12,$M$5:$M$12,[1]节奏总纲!Q88)</f>
        <v>0</v>
      </c>
      <c r="AA89" s="36">
        <f>求节点($K$5:$K$12,$M$5:$M$12,[1]节奏总纲!R88)</f>
        <v>0</v>
      </c>
      <c r="AB89" s="36">
        <f>求节点($K$5:$K$12,$M$5:$M$12,[1]节奏总纲!S88)</f>
        <v>0</v>
      </c>
      <c r="AC89" s="36">
        <f>求节点($K$5:$K$12,$M$5:$M$12,[1]节奏总纲!T88)</f>
        <v>0</v>
      </c>
      <c r="AD89" s="36">
        <f>求节点($K$5:$K$12,$N$5:$N$12,[1]节奏总纲!P88)</f>
        <v>5.2065940793213514E-2</v>
      </c>
      <c r="AE89" s="36">
        <f>求节点($K$5:$K$12,$N$5:$N$12,[1]节奏总纲!Q88)</f>
        <v>5.2065940793213514E-2</v>
      </c>
      <c r="AF89" s="36">
        <f>求节点($K$5:$K$12,$N$5:$N$12,[1]节奏总纲!R88)</f>
        <v>5.2065940793213514E-2</v>
      </c>
      <c r="AG89" s="36">
        <f>求节点($K$5:$K$12,$N$5:$N$12,[1]节奏总纲!S88)</f>
        <v>5.2065940793213514E-2</v>
      </c>
      <c r="AH89" s="36">
        <f>求节点($K$5:$K$12,$N$5:$N$12,[1]节奏总纲!T88)</f>
        <v>5.2065940793213514E-2</v>
      </c>
      <c r="AI89" s="4"/>
      <c r="AJ89" s="4"/>
      <c r="AK89" s="4"/>
      <c r="AL89" s="4"/>
      <c r="AM89" s="4"/>
    </row>
    <row r="90" spans="19:56" x14ac:dyDescent="0.15">
      <c r="S90" s="55">
        <v>86</v>
      </c>
      <c r="T90" s="36">
        <f>求节点($K$5:$K$12,$L$5:$L$12,[1]节奏总纲!P89)</f>
        <v>4.4766977130613501</v>
      </c>
      <c r="U90" s="36">
        <f>求节点($K$5:$K$12,$L$5:$L$12,[1]节奏总纲!Q89)</f>
        <v>4.4766977130613501</v>
      </c>
      <c r="V90" s="36">
        <f>求节点($K$5:$K$12,$L$5:$L$12,[1]节奏总纲!R89)</f>
        <v>4.4766977130613501</v>
      </c>
      <c r="W90" s="36">
        <f>求节点($K$5:$K$12,$L$5:$L$12,[1]节奏总纲!S89)</f>
        <v>4.4766977130613501</v>
      </c>
      <c r="X90" s="36">
        <f>求节点($K$5:$K$12,$L$5:$L$12,[1]节奏总纲!T89)</f>
        <v>4.4766977130613501</v>
      </c>
      <c r="Y90" s="36">
        <f>求节点($K$5:$K$12,$M$5:$M$12,[1]节奏总纲!P89)</f>
        <v>0</v>
      </c>
      <c r="Z90" s="36">
        <f>求节点($K$5:$K$12,$M$5:$M$12,[1]节奏总纲!Q89)</f>
        <v>0</v>
      </c>
      <c r="AA90" s="36">
        <f>求节点($K$5:$K$12,$M$5:$M$12,[1]节奏总纲!R89)</f>
        <v>0</v>
      </c>
      <c r="AB90" s="36">
        <f>求节点($K$5:$K$12,$M$5:$M$12,[1]节奏总纲!S89)</f>
        <v>0</v>
      </c>
      <c r="AC90" s="36">
        <f>求节点($K$5:$K$12,$M$5:$M$12,[1]节奏总纲!T89)</f>
        <v>0</v>
      </c>
      <c r="AD90" s="36">
        <f>求节点($K$5:$K$12,$N$5:$N$12,[1]节奏总纲!P89)</f>
        <v>5.2065940793213514E-2</v>
      </c>
      <c r="AE90" s="36">
        <f>求节点($K$5:$K$12,$N$5:$N$12,[1]节奏总纲!Q89)</f>
        <v>5.2065940793213514E-2</v>
      </c>
      <c r="AF90" s="36">
        <f>求节点($K$5:$K$12,$N$5:$N$12,[1]节奏总纲!R89)</f>
        <v>5.2065940793213514E-2</v>
      </c>
      <c r="AG90" s="36">
        <f>求节点($K$5:$K$12,$N$5:$N$12,[1]节奏总纲!S89)</f>
        <v>5.2065940793213514E-2</v>
      </c>
      <c r="AH90" s="36">
        <f>求节点($K$5:$K$12,$N$5:$N$12,[1]节奏总纲!T89)</f>
        <v>5.2065940793213514E-2</v>
      </c>
      <c r="AI90" s="4"/>
      <c r="AJ90" s="4"/>
      <c r="AK90" s="4"/>
      <c r="AL90" s="4"/>
      <c r="AM90" s="4"/>
    </row>
    <row r="91" spans="19:56" x14ac:dyDescent="0.15">
      <c r="S91" s="55">
        <v>87</v>
      </c>
      <c r="T91" s="36">
        <f>求节点($K$5:$K$12,$L$5:$L$12,[1]节奏总纲!P90)</f>
        <v>4.4766977130613501</v>
      </c>
      <c r="U91" s="36">
        <f>求节点($K$5:$K$12,$L$5:$L$12,[1]节奏总纲!Q90)</f>
        <v>4.4766977130613501</v>
      </c>
      <c r="V91" s="36">
        <f>求节点($K$5:$K$12,$L$5:$L$12,[1]节奏总纲!R90)</f>
        <v>4.4766977130613501</v>
      </c>
      <c r="W91" s="36">
        <f>求节点($K$5:$K$12,$L$5:$L$12,[1]节奏总纲!S90)</f>
        <v>4.4766977130613501</v>
      </c>
      <c r="X91" s="36">
        <f>求节点($K$5:$K$12,$L$5:$L$12,[1]节奏总纲!T90)</f>
        <v>4.4766977130613501</v>
      </c>
      <c r="Y91" s="36">
        <f>求节点($K$5:$K$12,$M$5:$M$12,[1]节奏总纲!P90)</f>
        <v>0</v>
      </c>
      <c r="Z91" s="36">
        <f>求节点($K$5:$K$12,$M$5:$M$12,[1]节奏总纲!Q90)</f>
        <v>0</v>
      </c>
      <c r="AA91" s="36">
        <f>求节点($K$5:$K$12,$M$5:$M$12,[1]节奏总纲!R90)</f>
        <v>0</v>
      </c>
      <c r="AB91" s="36">
        <f>求节点($K$5:$K$12,$M$5:$M$12,[1]节奏总纲!S90)</f>
        <v>0</v>
      </c>
      <c r="AC91" s="36">
        <f>求节点($K$5:$K$12,$M$5:$M$12,[1]节奏总纲!T90)</f>
        <v>0</v>
      </c>
      <c r="AD91" s="36">
        <f>求节点($K$5:$K$12,$N$5:$N$12,[1]节奏总纲!P90)</f>
        <v>5.2065940793213514E-2</v>
      </c>
      <c r="AE91" s="36">
        <f>求节点($K$5:$K$12,$N$5:$N$12,[1]节奏总纲!Q90)</f>
        <v>5.2065940793213514E-2</v>
      </c>
      <c r="AF91" s="36">
        <f>求节点($K$5:$K$12,$N$5:$N$12,[1]节奏总纲!R90)</f>
        <v>5.2065940793213514E-2</v>
      </c>
      <c r="AG91" s="36">
        <f>求节点($K$5:$K$12,$N$5:$N$12,[1]节奏总纲!S90)</f>
        <v>5.2065940793213514E-2</v>
      </c>
      <c r="AH91" s="36">
        <f>求节点($K$5:$K$12,$N$5:$N$12,[1]节奏总纲!T90)</f>
        <v>5.2065940793213514E-2</v>
      </c>
      <c r="AI91" s="4"/>
      <c r="AJ91" s="4"/>
      <c r="AK91" s="4"/>
      <c r="AL91" s="4"/>
      <c r="AM91" s="4"/>
    </row>
    <row r="92" spans="19:56" x14ac:dyDescent="0.15">
      <c r="S92" s="55">
        <v>88</v>
      </c>
      <c r="T92" s="36">
        <f>求节点($K$5:$K$12,$L$5:$L$12,[1]节奏总纲!P91)</f>
        <v>4.4766977130613501</v>
      </c>
      <c r="U92" s="36">
        <f>求节点($K$5:$K$12,$L$5:$L$12,[1]节奏总纲!Q91)</f>
        <v>4.4766977130613501</v>
      </c>
      <c r="V92" s="36">
        <f>求节点($K$5:$K$12,$L$5:$L$12,[1]节奏总纲!R91)</f>
        <v>4.4766977130613501</v>
      </c>
      <c r="W92" s="36">
        <f>求节点($K$5:$K$12,$L$5:$L$12,[1]节奏总纲!S91)</f>
        <v>4.4766977130613501</v>
      </c>
      <c r="X92" s="36">
        <f>求节点($K$5:$K$12,$L$5:$L$12,[1]节奏总纲!T91)</f>
        <v>4.4766977130613501</v>
      </c>
      <c r="Y92" s="36">
        <f>求节点($K$5:$K$12,$M$5:$M$12,[1]节奏总纲!P91)</f>
        <v>0</v>
      </c>
      <c r="Z92" s="36">
        <f>求节点($K$5:$K$12,$M$5:$M$12,[1]节奏总纲!Q91)</f>
        <v>0</v>
      </c>
      <c r="AA92" s="36">
        <f>求节点($K$5:$K$12,$M$5:$M$12,[1]节奏总纲!R91)</f>
        <v>0</v>
      </c>
      <c r="AB92" s="36">
        <f>求节点($K$5:$K$12,$M$5:$M$12,[1]节奏总纲!S91)</f>
        <v>0</v>
      </c>
      <c r="AC92" s="36">
        <f>求节点($K$5:$K$12,$M$5:$M$12,[1]节奏总纲!T91)</f>
        <v>0</v>
      </c>
      <c r="AD92" s="36">
        <f>求节点($K$5:$K$12,$N$5:$N$12,[1]节奏总纲!P91)</f>
        <v>5.2065940793213514E-2</v>
      </c>
      <c r="AE92" s="36">
        <f>求节点($K$5:$K$12,$N$5:$N$12,[1]节奏总纲!Q91)</f>
        <v>5.2065940793213514E-2</v>
      </c>
      <c r="AF92" s="36">
        <f>求节点($K$5:$K$12,$N$5:$N$12,[1]节奏总纲!R91)</f>
        <v>5.2065940793213514E-2</v>
      </c>
      <c r="AG92" s="36">
        <f>求节点($K$5:$K$12,$N$5:$N$12,[1]节奏总纲!S91)</f>
        <v>5.2065940793213514E-2</v>
      </c>
      <c r="AH92" s="36">
        <f>求节点($K$5:$K$12,$N$5:$N$12,[1]节奏总纲!T91)</f>
        <v>5.2065940793213514E-2</v>
      </c>
      <c r="AI92" s="4"/>
      <c r="AJ92" s="4"/>
      <c r="AK92" s="4"/>
      <c r="AL92" s="4"/>
      <c r="AM92" s="4"/>
    </row>
    <row r="93" spans="19:56" x14ac:dyDescent="0.15">
      <c r="S93" s="55">
        <v>89</v>
      </c>
      <c r="T93" s="36">
        <f>求节点($K$5:$K$12,$L$5:$L$12,[1]节奏总纲!P92)</f>
        <v>4.4766977130613501</v>
      </c>
      <c r="U93" s="36">
        <f>求节点($K$5:$K$12,$L$5:$L$12,[1]节奏总纲!Q92)</f>
        <v>4.4766977130613501</v>
      </c>
      <c r="V93" s="36">
        <f>求节点($K$5:$K$12,$L$5:$L$12,[1]节奏总纲!R92)</f>
        <v>4.4766977130613501</v>
      </c>
      <c r="W93" s="36">
        <f>求节点($K$5:$K$12,$L$5:$L$12,[1]节奏总纲!S92)</f>
        <v>4.4766977130613501</v>
      </c>
      <c r="X93" s="36">
        <f>求节点($K$5:$K$12,$L$5:$L$12,[1]节奏总纲!T92)</f>
        <v>4.4766977130613501</v>
      </c>
      <c r="Y93" s="36">
        <f>求节点($K$5:$K$12,$M$5:$M$12,[1]节奏总纲!P92)</f>
        <v>0</v>
      </c>
      <c r="Z93" s="36">
        <f>求节点($K$5:$K$12,$M$5:$M$12,[1]节奏总纲!Q92)</f>
        <v>0</v>
      </c>
      <c r="AA93" s="36">
        <f>求节点($K$5:$K$12,$M$5:$M$12,[1]节奏总纲!R92)</f>
        <v>0</v>
      </c>
      <c r="AB93" s="36">
        <f>求节点($K$5:$K$12,$M$5:$M$12,[1]节奏总纲!S92)</f>
        <v>0</v>
      </c>
      <c r="AC93" s="36">
        <f>求节点($K$5:$K$12,$M$5:$M$12,[1]节奏总纲!T92)</f>
        <v>0</v>
      </c>
      <c r="AD93" s="36">
        <f>求节点($K$5:$K$12,$N$5:$N$12,[1]节奏总纲!P92)</f>
        <v>5.2065940793213514E-2</v>
      </c>
      <c r="AE93" s="36">
        <f>求节点($K$5:$K$12,$N$5:$N$12,[1]节奏总纲!Q92)</f>
        <v>5.2065940793213514E-2</v>
      </c>
      <c r="AF93" s="36">
        <f>求节点($K$5:$K$12,$N$5:$N$12,[1]节奏总纲!R92)</f>
        <v>5.2065940793213514E-2</v>
      </c>
      <c r="AG93" s="36">
        <f>求节点($K$5:$K$12,$N$5:$N$12,[1]节奏总纲!S92)</f>
        <v>5.2065940793213514E-2</v>
      </c>
      <c r="AH93" s="36">
        <f>求节点($K$5:$K$12,$N$5:$N$12,[1]节奏总纲!T92)</f>
        <v>5.2065940793213514E-2</v>
      </c>
      <c r="AI93" s="4"/>
      <c r="AJ93" s="4"/>
      <c r="AK93" s="4"/>
      <c r="AL93" s="4"/>
      <c r="AM93" s="4"/>
    </row>
    <row r="94" spans="19:56" x14ac:dyDescent="0.15">
      <c r="S94" s="55">
        <v>90</v>
      </c>
      <c r="T94" s="36">
        <f>求节点($K$5:$K$12,$L$5:$L$12,[1]节奏总纲!P93)</f>
        <v>4.4766977130613501</v>
      </c>
      <c r="U94" s="36">
        <f>求节点($K$5:$K$12,$L$5:$L$12,[1]节奏总纲!Q93)</f>
        <v>4.4766977130613501</v>
      </c>
      <c r="V94" s="36">
        <f>求节点($K$5:$K$12,$L$5:$L$12,[1]节奏总纲!R93)</f>
        <v>4.4766977130613501</v>
      </c>
      <c r="W94" s="36">
        <f>求节点($K$5:$K$12,$L$5:$L$12,[1]节奏总纲!S93)</f>
        <v>4.4766977130613501</v>
      </c>
      <c r="X94" s="36">
        <f>求节点($K$5:$K$12,$L$5:$L$12,[1]节奏总纲!T93)</f>
        <v>4.4766977130613501</v>
      </c>
      <c r="Y94" s="36">
        <f>求节点($K$5:$K$12,$M$5:$M$12,[1]节奏总纲!P93)</f>
        <v>0</v>
      </c>
      <c r="Z94" s="36">
        <f>求节点($K$5:$K$12,$M$5:$M$12,[1]节奏总纲!Q93)</f>
        <v>0</v>
      </c>
      <c r="AA94" s="36">
        <f>求节点($K$5:$K$12,$M$5:$M$12,[1]节奏总纲!R93)</f>
        <v>0</v>
      </c>
      <c r="AB94" s="36">
        <f>求节点($K$5:$K$12,$M$5:$M$12,[1]节奏总纲!S93)</f>
        <v>0</v>
      </c>
      <c r="AC94" s="36">
        <f>求节点($K$5:$K$12,$M$5:$M$12,[1]节奏总纲!T93)</f>
        <v>0</v>
      </c>
      <c r="AD94" s="36">
        <f>求节点($K$5:$K$12,$N$5:$N$12,[1]节奏总纲!P93)</f>
        <v>5.2065940793213514E-2</v>
      </c>
      <c r="AE94" s="36">
        <f>求节点($K$5:$K$12,$N$5:$N$12,[1]节奏总纲!Q93)</f>
        <v>5.2065940793213514E-2</v>
      </c>
      <c r="AF94" s="36">
        <f>求节点($K$5:$K$12,$N$5:$N$12,[1]节奏总纲!R93)</f>
        <v>5.2065940793213514E-2</v>
      </c>
      <c r="AG94" s="36">
        <f>求节点($K$5:$K$12,$N$5:$N$12,[1]节奏总纲!S93)</f>
        <v>5.2065940793213514E-2</v>
      </c>
      <c r="AH94" s="36">
        <f>求节点($K$5:$K$12,$N$5:$N$12,[1]节奏总纲!T93)</f>
        <v>5.2065940793213514E-2</v>
      </c>
      <c r="AI94" s="4"/>
      <c r="AJ94" s="4"/>
      <c r="AK94" s="4"/>
      <c r="AL94" s="4"/>
      <c r="AM94" s="4"/>
      <c r="AR94" s="36" t="s">
        <v>214</v>
      </c>
      <c r="AS94" s="111" t="s">
        <v>203</v>
      </c>
      <c r="AT94" s="111"/>
      <c r="AU94" s="111"/>
      <c r="AV94" s="36"/>
      <c r="AW94" s="111" t="s">
        <v>204</v>
      </c>
      <c r="AX94" s="111"/>
      <c r="AY94" s="111"/>
      <c r="AZ94" s="111"/>
      <c r="BA94" s="111"/>
      <c r="BC94" s="36" t="s">
        <v>118</v>
      </c>
    </row>
    <row r="95" spans="19:56" x14ac:dyDescent="0.15">
      <c r="S95" s="55">
        <v>91</v>
      </c>
      <c r="T95" s="36">
        <f>求节点($K$5:$K$12,$L$5:$L$12,[1]节奏总纲!P94)</f>
        <v>4.4766977130613501</v>
      </c>
      <c r="U95" s="36">
        <f>求节点($K$5:$K$12,$L$5:$L$12,[1]节奏总纲!Q94)</f>
        <v>4.4766977130613501</v>
      </c>
      <c r="V95" s="36">
        <f>求节点($K$5:$K$12,$L$5:$L$12,[1]节奏总纲!R94)</f>
        <v>4.4766977130613501</v>
      </c>
      <c r="W95" s="36">
        <f>求节点($K$5:$K$12,$L$5:$L$12,[1]节奏总纲!S94)</f>
        <v>4.4766977130613501</v>
      </c>
      <c r="X95" s="36">
        <f>求节点($K$5:$K$12,$L$5:$L$12,[1]节奏总纲!T94)</f>
        <v>4.4766977130613501</v>
      </c>
      <c r="Y95" s="36">
        <f>求节点($K$5:$K$12,$M$5:$M$12,[1]节奏总纲!P94)</f>
        <v>0</v>
      </c>
      <c r="Z95" s="36">
        <f>求节点($K$5:$K$12,$M$5:$M$12,[1]节奏总纲!Q94)</f>
        <v>0</v>
      </c>
      <c r="AA95" s="36">
        <f>求节点($K$5:$K$12,$M$5:$M$12,[1]节奏总纲!R94)</f>
        <v>0</v>
      </c>
      <c r="AB95" s="36">
        <f>求节点($K$5:$K$12,$M$5:$M$12,[1]节奏总纲!S94)</f>
        <v>0</v>
      </c>
      <c r="AC95" s="36">
        <f>求节点($K$5:$K$12,$M$5:$M$12,[1]节奏总纲!T94)</f>
        <v>0</v>
      </c>
      <c r="AD95" s="36">
        <f>求节点($K$5:$K$12,$N$5:$N$12,[1]节奏总纲!P94)</f>
        <v>5.2065940793213514E-2</v>
      </c>
      <c r="AE95" s="36">
        <f>求节点($K$5:$K$12,$N$5:$N$12,[1]节奏总纲!Q94)</f>
        <v>5.2065940793213514E-2</v>
      </c>
      <c r="AF95" s="36">
        <f>求节点($K$5:$K$12,$N$5:$N$12,[1]节奏总纲!R94)</f>
        <v>5.2065940793213514E-2</v>
      </c>
      <c r="AG95" s="36">
        <f>求节点($K$5:$K$12,$N$5:$N$12,[1]节奏总纲!S94)</f>
        <v>5.2065940793213514E-2</v>
      </c>
      <c r="AH95" s="36">
        <f>求节点($K$5:$K$12,$N$5:$N$12,[1]节奏总纲!T94)</f>
        <v>5.2065940793213514E-2</v>
      </c>
      <c r="AI95" s="4"/>
      <c r="AJ95" s="4"/>
      <c r="AK95" s="4"/>
      <c r="AL95" s="4"/>
      <c r="AM95" s="4"/>
      <c r="AR95" s="32" t="s">
        <v>379</v>
      </c>
      <c r="AS95" s="29" t="s">
        <v>197</v>
      </c>
      <c r="AT95" s="29" t="s">
        <v>198</v>
      </c>
      <c r="AU95" s="29" t="s">
        <v>199</v>
      </c>
      <c r="AV95" s="29" t="s">
        <v>196</v>
      </c>
      <c r="AW95" s="29" t="s">
        <v>197</v>
      </c>
      <c r="AX95" s="29" t="s">
        <v>198</v>
      </c>
      <c r="AY95" s="29" t="s">
        <v>199</v>
      </c>
      <c r="AZ95" s="29" t="s">
        <v>200</v>
      </c>
      <c r="BA95" s="32" t="s">
        <v>205</v>
      </c>
      <c r="BC95" s="32" t="s">
        <v>379</v>
      </c>
      <c r="BD95" s="84" t="s">
        <v>292</v>
      </c>
    </row>
    <row r="96" spans="19:56" x14ac:dyDescent="0.15">
      <c r="S96" s="55">
        <v>92</v>
      </c>
      <c r="T96" s="36">
        <f>求节点($K$5:$K$12,$L$5:$L$12,[1]节奏总纲!P95)</f>
        <v>4.4766977130613501</v>
      </c>
      <c r="U96" s="36">
        <f>求节点($K$5:$K$12,$L$5:$L$12,[1]节奏总纲!Q95)</f>
        <v>4.4766977130613501</v>
      </c>
      <c r="V96" s="36">
        <f>求节点($K$5:$K$12,$L$5:$L$12,[1]节奏总纲!R95)</f>
        <v>4.4766977130613501</v>
      </c>
      <c r="W96" s="36">
        <f>求节点($K$5:$K$12,$L$5:$L$12,[1]节奏总纲!S95)</f>
        <v>4.4766977130613501</v>
      </c>
      <c r="X96" s="36">
        <f>求节点($K$5:$K$12,$L$5:$L$12,[1]节奏总纲!T95)</f>
        <v>4.4766977130613501</v>
      </c>
      <c r="Y96" s="36">
        <f>求节点($K$5:$K$12,$M$5:$M$12,[1]节奏总纲!P95)</f>
        <v>0</v>
      </c>
      <c r="Z96" s="36">
        <f>求节点($K$5:$K$12,$M$5:$M$12,[1]节奏总纲!Q95)</f>
        <v>0</v>
      </c>
      <c r="AA96" s="36">
        <f>求节点($K$5:$K$12,$M$5:$M$12,[1]节奏总纲!R95)</f>
        <v>0</v>
      </c>
      <c r="AB96" s="36">
        <f>求节点($K$5:$K$12,$M$5:$M$12,[1]节奏总纲!S95)</f>
        <v>0</v>
      </c>
      <c r="AC96" s="36">
        <f>求节点($K$5:$K$12,$M$5:$M$12,[1]节奏总纲!T95)</f>
        <v>0</v>
      </c>
      <c r="AD96" s="36">
        <f>求节点($K$5:$K$12,$N$5:$N$12,[1]节奏总纲!P95)</f>
        <v>5.2065940793213514E-2</v>
      </c>
      <c r="AE96" s="36">
        <f>求节点($K$5:$K$12,$N$5:$N$12,[1]节奏总纲!Q95)</f>
        <v>5.2065940793213514E-2</v>
      </c>
      <c r="AF96" s="36">
        <f>求节点($K$5:$K$12,$N$5:$N$12,[1]节奏总纲!R95)</f>
        <v>5.2065940793213514E-2</v>
      </c>
      <c r="AG96" s="36">
        <f>求节点($K$5:$K$12,$N$5:$N$12,[1]节奏总纲!S95)</f>
        <v>5.2065940793213514E-2</v>
      </c>
      <c r="AH96" s="36">
        <f>求节点($K$5:$K$12,$N$5:$N$12,[1]节奏总纲!T95)</f>
        <v>5.2065940793213514E-2</v>
      </c>
      <c r="AI96" s="4"/>
      <c r="AJ96" s="4"/>
      <c r="AK96" s="4"/>
      <c r="AL96" s="4"/>
      <c r="AM96" s="4"/>
      <c r="AR96" s="29">
        <v>10</v>
      </c>
      <c r="AS96" s="29" t="e">
        <f t="shared" ref="AS96:AS105" si="39">INDEX($X$5:$X$164,$AR96)</f>
        <v>#VALUE!</v>
      </c>
      <c r="AT96" s="29" t="e">
        <f t="shared" ref="AT96:AU105" si="40">INDEX($AH$5:$AH$164,$AR96)</f>
        <v>#VALUE!</v>
      </c>
      <c r="AU96" s="29" t="e">
        <f t="shared" si="40"/>
        <v>#VALUE!</v>
      </c>
      <c r="AV96" s="29" t="e">
        <f t="shared" ref="AV96:AV105" si="41">INDEX($AC$5:$AC$164,$AR96)</f>
        <v>#VALUE!</v>
      </c>
      <c r="AW96" s="49" t="e">
        <f>AS96*(INDEX(超r将兵属性验证!$V$7:$V$106,$AR96,1)+INDEX(超r将兵属性验证!$AP$7:$AP$106,$AR96,1))</f>
        <v>#VALUE!</v>
      </c>
      <c r="AX96" s="49" t="e">
        <f>AT96*(INDEX(超r将兵属性验证!Y$7:Y$106,$AR96,1)+INDEX(超r将兵属性验证!AS$7:AS$106,$AR96,1))</f>
        <v>#VALUE!</v>
      </c>
      <c r="AY96" s="49" t="e">
        <f>AU96*(INDEX(超r将兵属性验证!Z$7:Z$106,$AR96,1)+INDEX(超r将兵属性验证!AT$7:AT$106,$AR96,1))</f>
        <v>#VALUE!</v>
      </c>
      <c r="AZ96" s="49" t="e">
        <f>AV96*INDEX(超r将兵属性验证!$AW$7:$AW$106,$AR96,1)</f>
        <v>#VALUE!</v>
      </c>
      <c r="BA96" s="32" t="e">
        <f>SUM(AW96:AZ96)</f>
        <v>#VALUE!</v>
      </c>
      <c r="BC96" s="29">
        <v>10</v>
      </c>
      <c r="BD96" s="84" t="e">
        <f>求节点($K$5:$K$12,$P$5:$P$12,INDEX(节奏总纲!$H$4:$H$113,'功能-大地图城池-附加属性'!$BC96,1))</f>
        <v>#VALUE!</v>
      </c>
    </row>
    <row r="97" spans="19:56" x14ac:dyDescent="0.15">
      <c r="S97" s="55">
        <v>93</v>
      </c>
      <c r="T97" s="36">
        <f>求节点($K$5:$K$12,$L$5:$L$12,[1]节奏总纲!P96)</f>
        <v>4.4766977130613501</v>
      </c>
      <c r="U97" s="36">
        <f>求节点($K$5:$K$12,$L$5:$L$12,[1]节奏总纲!Q96)</f>
        <v>4.4766977130613501</v>
      </c>
      <c r="V97" s="36">
        <f>求节点($K$5:$K$12,$L$5:$L$12,[1]节奏总纲!R96)</f>
        <v>4.4766977130613501</v>
      </c>
      <c r="W97" s="36">
        <f>求节点($K$5:$K$12,$L$5:$L$12,[1]节奏总纲!S96)</f>
        <v>4.4766977130613501</v>
      </c>
      <c r="X97" s="36">
        <f>求节点($K$5:$K$12,$L$5:$L$12,[1]节奏总纲!T96)</f>
        <v>4.4766977130613501</v>
      </c>
      <c r="Y97" s="36">
        <f>求节点($K$5:$K$12,$M$5:$M$12,[1]节奏总纲!P96)</f>
        <v>0</v>
      </c>
      <c r="Z97" s="36">
        <f>求节点($K$5:$K$12,$M$5:$M$12,[1]节奏总纲!Q96)</f>
        <v>0</v>
      </c>
      <c r="AA97" s="36">
        <f>求节点($K$5:$K$12,$M$5:$M$12,[1]节奏总纲!R96)</f>
        <v>0</v>
      </c>
      <c r="AB97" s="36">
        <f>求节点($K$5:$K$12,$M$5:$M$12,[1]节奏总纲!S96)</f>
        <v>0</v>
      </c>
      <c r="AC97" s="36">
        <f>求节点($K$5:$K$12,$M$5:$M$12,[1]节奏总纲!T96)</f>
        <v>0</v>
      </c>
      <c r="AD97" s="36">
        <f>求节点($K$5:$K$12,$N$5:$N$12,[1]节奏总纲!P96)</f>
        <v>5.2065940793213514E-2</v>
      </c>
      <c r="AE97" s="36">
        <f>求节点($K$5:$K$12,$N$5:$N$12,[1]节奏总纲!Q96)</f>
        <v>5.2065940793213514E-2</v>
      </c>
      <c r="AF97" s="36">
        <f>求节点($K$5:$K$12,$N$5:$N$12,[1]节奏总纲!R96)</f>
        <v>5.2065940793213514E-2</v>
      </c>
      <c r="AG97" s="36">
        <f>求节点($K$5:$K$12,$N$5:$N$12,[1]节奏总纲!S96)</f>
        <v>5.2065940793213514E-2</v>
      </c>
      <c r="AH97" s="36">
        <f>求节点($K$5:$K$12,$N$5:$N$12,[1]节奏总纲!T96)</f>
        <v>5.2065940793213514E-2</v>
      </c>
      <c r="AI97" s="4"/>
      <c r="AJ97" s="4"/>
      <c r="AK97" s="4"/>
      <c r="AL97" s="4"/>
      <c r="AM97" s="4"/>
      <c r="AR97" s="29">
        <v>20</v>
      </c>
      <c r="AS97" s="29" t="e">
        <f t="shared" si="39"/>
        <v>#VALUE!</v>
      </c>
      <c r="AT97" s="29" t="e">
        <f t="shared" si="40"/>
        <v>#VALUE!</v>
      </c>
      <c r="AU97" s="29" t="e">
        <f t="shared" si="40"/>
        <v>#VALUE!</v>
      </c>
      <c r="AV97" s="29" t="e">
        <f t="shared" si="41"/>
        <v>#VALUE!</v>
      </c>
      <c r="AW97" s="29" t="e">
        <f>(AS97-AS96)*(INDEX(超r将兵属性验证!$V$7:$V$106,$AR97,1)+INDEX(超r将兵属性验证!$AP$7:$AP$106,$AR97,1))+AW96</f>
        <v>#VALUE!</v>
      </c>
      <c r="AX97" s="29" t="e">
        <f>(AT97-AT96)*(INDEX(超r将兵属性验证!Y$7:Y$106,$AR97,1)+INDEX(超r将兵属性验证!AS$7:AS$106,$AR97,1))+AX96</f>
        <v>#VALUE!</v>
      </c>
      <c r="AY97" s="29" t="e">
        <f>(AU97-AU96)*(INDEX(超r将兵属性验证!Z$7:Z$106,$AR97,1)+INDEX(超r将兵属性验证!AT$7:AT$106,$AR97,1))+AY96</f>
        <v>#VALUE!</v>
      </c>
      <c r="AZ97" s="29" t="e">
        <f>(AV97-AV96)*INDEX(超r将兵属性验证!$AW$7:$AW$106,$AR97,1)+AZ96</f>
        <v>#VALUE!</v>
      </c>
      <c r="BA97" s="32" t="e">
        <f t="shared" ref="BA97:BA105" si="42">SUM(AW97:AZ97)</f>
        <v>#VALUE!</v>
      </c>
      <c r="BC97" s="29">
        <v>20</v>
      </c>
      <c r="BD97" s="84" t="e">
        <f>求节点($K$5:$K$12,$P$5:$P$12,INDEX(节奏总纲!$H$4:$H$113,'功能-大地图城池-附加属性'!$BC97,1))</f>
        <v>#VALUE!</v>
      </c>
    </row>
    <row r="98" spans="19:56" x14ac:dyDescent="0.15">
      <c r="S98" s="55">
        <v>94</v>
      </c>
      <c r="T98" s="36">
        <f>求节点($K$5:$K$12,$L$5:$L$12,[1]节奏总纲!P97)</f>
        <v>4.4766977130613501</v>
      </c>
      <c r="U98" s="36">
        <f>求节点($K$5:$K$12,$L$5:$L$12,[1]节奏总纲!Q97)</f>
        <v>4.4766977130613501</v>
      </c>
      <c r="V98" s="36">
        <f>求节点($K$5:$K$12,$L$5:$L$12,[1]节奏总纲!R97)</f>
        <v>4.4766977130613501</v>
      </c>
      <c r="W98" s="36">
        <f>求节点($K$5:$K$12,$L$5:$L$12,[1]节奏总纲!S97)</f>
        <v>4.4766977130613501</v>
      </c>
      <c r="X98" s="36">
        <f>求节点($K$5:$K$12,$L$5:$L$12,[1]节奏总纲!T97)</f>
        <v>4.4766977130613501</v>
      </c>
      <c r="Y98" s="36">
        <f>求节点($K$5:$K$12,$M$5:$M$12,[1]节奏总纲!P97)</f>
        <v>0</v>
      </c>
      <c r="Z98" s="36">
        <f>求节点($K$5:$K$12,$M$5:$M$12,[1]节奏总纲!Q97)</f>
        <v>0</v>
      </c>
      <c r="AA98" s="36">
        <f>求节点($K$5:$K$12,$M$5:$M$12,[1]节奏总纲!R97)</f>
        <v>0</v>
      </c>
      <c r="AB98" s="36">
        <f>求节点($K$5:$K$12,$M$5:$M$12,[1]节奏总纲!S97)</f>
        <v>0</v>
      </c>
      <c r="AC98" s="36">
        <f>求节点($K$5:$K$12,$M$5:$M$12,[1]节奏总纲!T97)</f>
        <v>0</v>
      </c>
      <c r="AD98" s="36">
        <f>求节点($K$5:$K$12,$N$5:$N$12,[1]节奏总纲!P97)</f>
        <v>5.2065940793213514E-2</v>
      </c>
      <c r="AE98" s="36">
        <f>求节点($K$5:$K$12,$N$5:$N$12,[1]节奏总纲!Q97)</f>
        <v>5.2065940793213514E-2</v>
      </c>
      <c r="AF98" s="36">
        <f>求节点($K$5:$K$12,$N$5:$N$12,[1]节奏总纲!R97)</f>
        <v>5.2065940793213514E-2</v>
      </c>
      <c r="AG98" s="36">
        <f>求节点($K$5:$K$12,$N$5:$N$12,[1]节奏总纲!S97)</f>
        <v>5.2065940793213514E-2</v>
      </c>
      <c r="AH98" s="36">
        <f>求节点($K$5:$K$12,$N$5:$N$12,[1]节奏总纲!T97)</f>
        <v>5.2065940793213514E-2</v>
      </c>
      <c r="AI98" s="4"/>
      <c r="AJ98" s="4"/>
      <c r="AK98" s="4"/>
      <c r="AL98" s="4"/>
      <c r="AM98" s="4"/>
      <c r="AR98" s="29">
        <v>30</v>
      </c>
      <c r="AS98" s="29">
        <f t="shared" si="39"/>
        <v>0</v>
      </c>
      <c r="AT98" s="29">
        <f t="shared" si="40"/>
        <v>0</v>
      </c>
      <c r="AU98" s="29">
        <f t="shared" si="40"/>
        <v>0</v>
      </c>
      <c r="AV98" s="29">
        <f t="shared" si="41"/>
        <v>0</v>
      </c>
      <c r="AW98" s="29" t="e">
        <f>(AS98-AS97)*(INDEX(超r将兵属性验证!$V$7:$V$106,$AR98,1)+INDEX(超r将兵属性验证!$AP$7:$AP$106,$AR98,1))+AW97</f>
        <v>#VALUE!</v>
      </c>
      <c r="AX98" s="29" t="e">
        <f>(AT98-AT97)*(INDEX(超r将兵属性验证!Y$7:Y$106,$AR98,1)+INDEX(超r将兵属性验证!AS$7:AS$106,$AR98,1))+AX97</f>
        <v>#VALUE!</v>
      </c>
      <c r="AY98" s="29" t="e">
        <f>(AU98-AU97)*(INDEX(超r将兵属性验证!Z$7:Z$106,$AR98,1)+INDEX(超r将兵属性验证!AT$7:AT$106,$AR98,1))+AY97</f>
        <v>#VALUE!</v>
      </c>
      <c r="AZ98" s="29" t="e">
        <f>(AV98-AV97)*INDEX(超r将兵属性验证!$AW$7:$AW$106,$AR98,1)+AZ97</f>
        <v>#VALUE!</v>
      </c>
      <c r="BA98" s="32" t="e">
        <f t="shared" si="42"/>
        <v>#VALUE!</v>
      </c>
      <c r="BC98" s="29">
        <v>30</v>
      </c>
      <c r="BD98" s="84">
        <f>求节点($K$5:$K$12,$P$5:$P$12,INDEX(节奏总纲!$H$4:$H$113,'功能-大地图城池-附加属性'!$BC98,1))</f>
        <v>0</v>
      </c>
    </row>
    <row r="99" spans="19:56" x14ac:dyDescent="0.15">
      <c r="S99" s="55">
        <v>95</v>
      </c>
      <c r="T99" s="36">
        <f>求节点($K$5:$K$12,$L$5:$L$12,[1]节奏总纲!P98)</f>
        <v>4.4766977130613501</v>
      </c>
      <c r="U99" s="36">
        <f>求节点($K$5:$K$12,$L$5:$L$12,[1]节奏总纲!Q98)</f>
        <v>4.4766977130613501</v>
      </c>
      <c r="V99" s="36">
        <f>求节点($K$5:$K$12,$L$5:$L$12,[1]节奏总纲!R98)</f>
        <v>4.4766977130613501</v>
      </c>
      <c r="W99" s="36">
        <f>求节点($K$5:$K$12,$L$5:$L$12,[1]节奏总纲!S98)</f>
        <v>4.4766977130613501</v>
      </c>
      <c r="X99" s="36">
        <f>求节点($K$5:$K$12,$L$5:$L$12,[1]节奏总纲!T98)</f>
        <v>4.4766977130613501</v>
      </c>
      <c r="Y99" s="36">
        <f>求节点($K$5:$K$12,$M$5:$M$12,[1]节奏总纲!P98)</f>
        <v>0</v>
      </c>
      <c r="Z99" s="36">
        <f>求节点($K$5:$K$12,$M$5:$M$12,[1]节奏总纲!Q98)</f>
        <v>0</v>
      </c>
      <c r="AA99" s="36">
        <f>求节点($K$5:$K$12,$M$5:$M$12,[1]节奏总纲!R98)</f>
        <v>0</v>
      </c>
      <c r="AB99" s="36">
        <f>求节点($K$5:$K$12,$M$5:$M$12,[1]节奏总纲!S98)</f>
        <v>0</v>
      </c>
      <c r="AC99" s="36">
        <f>求节点($K$5:$K$12,$M$5:$M$12,[1]节奏总纲!T98)</f>
        <v>0</v>
      </c>
      <c r="AD99" s="36">
        <f>求节点($K$5:$K$12,$N$5:$N$12,[1]节奏总纲!P98)</f>
        <v>5.2065940793213514E-2</v>
      </c>
      <c r="AE99" s="36">
        <f>求节点($K$5:$K$12,$N$5:$N$12,[1]节奏总纲!Q98)</f>
        <v>5.2065940793213514E-2</v>
      </c>
      <c r="AF99" s="36">
        <f>求节点($K$5:$K$12,$N$5:$N$12,[1]节奏总纲!R98)</f>
        <v>5.2065940793213514E-2</v>
      </c>
      <c r="AG99" s="36">
        <f>求节点($K$5:$K$12,$N$5:$N$12,[1]节奏总纲!S98)</f>
        <v>5.2065940793213514E-2</v>
      </c>
      <c r="AH99" s="36">
        <f>求节点($K$5:$K$12,$N$5:$N$12,[1]节奏总纲!T98)</f>
        <v>5.2065940793213514E-2</v>
      </c>
      <c r="AI99" s="4"/>
      <c r="AJ99" s="4"/>
      <c r="AK99" s="4"/>
      <c r="AL99" s="4"/>
      <c r="AM99" s="4"/>
      <c r="AR99" s="29">
        <v>40</v>
      </c>
      <c r="AS99" s="29">
        <f t="shared" si="39"/>
        <v>0</v>
      </c>
      <c r="AT99" s="29">
        <f t="shared" si="40"/>
        <v>4.2542443927270088E-3</v>
      </c>
      <c r="AU99" s="29">
        <f t="shared" si="40"/>
        <v>4.2542443927270088E-3</v>
      </c>
      <c r="AV99" s="29">
        <f t="shared" si="41"/>
        <v>0</v>
      </c>
      <c r="AW99" s="29" t="e">
        <f>(AS99-AS98)*(INDEX(超r将兵属性验证!$V$7:$V$106,$AR99,1)+INDEX(超r将兵属性验证!$AP$7:$AP$106,$AR99,1))+AW98</f>
        <v>#VALUE!</v>
      </c>
      <c r="AX99" s="29" t="e">
        <f>(AT99-AT98)*(INDEX(超r将兵属性验证!Y$7:Y$106,$AR99,1)+INDEX(超r将兵属性验证!AS$7:AS$106,$AR99,1))+AX98</f>
        <v>#VALUE!</v>
      </c>
      <c r="AY99" s="29" t="e">
        <f>(AU99-AU98)*(INDEX(超r将兵属性验证!Z$7:Z$106,$AR99,1)+INDEX(超r将兵属性验证!AT$7:AT$106,$AR99,1))+AY98</f>
        <v>#VALUE!</v>
      </c>
      <c r="AZ99" s="29" t="e">
        <f>(AV99-AV98)*INDEX(超r将兵属性验证!$AW$7:$AW$106,$AR99,1)+AZ98</f>
        <v>#VALUE!</v>
      </c>
      <c r="BA99" s="32" t="e">
        <f t="shared" si="42"/>
        <v>#VALUE!</v>
      </c>
      <c r="BC99" s="29">
        <v>40</v>
      </c>
      <c r="BD99" s="84">
        <f>求节点($K$5:$K$12,$P$5:$P$12,INDEX(节奏总纲!$H$4:$H$113,'功能-大地图城池-附加属性'!$BC99,1))</f>
        <v>193.37474512395499</v>
      </c>
    </row>
    <row r="100" spans="19:56" x14ac:dyDescent="0.15">
      <c r="S100" s="55">
        <v>96</v>
      </c>
      <c r="T100" s="36">
        <f>求节点($K$5:$K$12,$L$5:$L$12,[1]节奏总纲!P99)</f>
        <v>4.4766977130613501</v>
      </c>
      <c r="U100" s="36">
        <f>求节点($K$5:$K$12,$L$5:$L$12,[1]节奏总纲!Q99)</f>
        <v>4.4766977130613501</v>
      </c>
      <c r="V100" s="36">
        <f>求节点($K$5:$K$12,$L$5:$L$12,[1]节奏总纲!R99)</f>
        <v>4.4766977130613501</v>
      </c>
      <c r="W100" s="36">
        <f>求节点($K$5:$K$12,$L$5:$L$12,[1]节奏总纲!S99)</f>
        <v>4.4766977130613501</v>
      </c>
      <c r="X100" s="36">
        <f>求节点($K$5:$K$12,$L$5:$L$12,[1]节奏总纲!T99)</f>
        <v>4.4766977130613501</v>
      </c>
      <c r="Y100" s="36">
        <f>求节点($K$5:$K$12,$M$5:$M$12,[1]节奏总纲!P99)</f>
        <v>0</v>
      </c>
      <c r="Z100" s="36">
        <f>求节点($K$5:$K$12,$M$5:$M$12,[1]节奏总纲!Q99)</f>
        <v>0</v>
      </c>
      <c r="AA100" s="36">
        <f>求节点($K$5:$K$12,$M$5:$M$12,[1]节奏总纲!R99)</f>
        <v>0</v>
      </c>
      <c r="AB100" s="36">
        <f>求节点($K$5:$K$12,$M$5:$M$12,[1]节奏总纲!S99)</f>
        <v>0</v>
      </c>
      <c r="AC100" s="36">
        <f>求节点($K$5:$K$12,$M$5:$M$12,[1]节奏总纲!T99)</f>
        <v>0</v>
      </c>
      <c r="AD100" s="36">
        <f>求节点($K$5:$K$12,$N$5:$N$12,[1]节奏总纲!P99)</f>
        <v>5.2065940793213514E-2</v>
      </c>
      <c r="AE100" s="36">
        <f>求节点($K$5:$K$12,$N$5:$N$12,[1]节奏总纲!Q99)</f>
        <v>5.2065940793213514E-2</v>
      </c>
      <c r="AF100" s="36">
        <f>求节点($K$5:$K$12,$N$5:$N$12,[1]节奏总纲!R99)</f>
        <v>5.2065940793213514E-2</v>
      </c>
      <c r="AG100" s="36">
        <f>求节点($K$5:$K$12,$N$5:$N$12,[1]节奏总纲!S99)</f>
        <v>5.2065940793213514E-2</v>
      </c>
      <c r="AH100" s="36">
        <f>求节点($K$5:$K$12,$N$5:$N$12,[1]节奏总纲!T99)</f>
        <v>5.2065940793213514E-2</v>
      </c>
      <c r="AI100" s="4"/>
      <c r="AJ100" s="4"/>
      <c r="AK100" s="4"/>
      <c r="AL100" s="4"/>
      <c r="AM100" s="4"/>
      <c r="AR100" s="29">
        <v>50</v>
      </c>
      <c r="AS100" s="29">
        <f t="shared" si="39"/>
        <v>0.63903595800637414</v>
      </c>
      <c r="AT100" s="29">
        <f t="shared" si="40"/>
        <v>8.0505782864087935E-3</v>
      </c>
      <c r="AU100" s="29">
        <f t="shared" si="40"/>
        <v>8.0505782864087935E-3</v>
      </c>
      <c r="AV100" s="29">
        <f t="shared" si="41"/>
        <v>0</v>
      </c>
      <c r="AW100" s="29" t="e">
        <f>(AS100-AS99)*(INDEX(超r将兵属性验证!$V$7:$V$106,$AR100,1)+INDEX(超r将兵属性验证!$AP$7:$AP$106,$AR100,1))+AW99</f>
        <v>#VALUE!</v>
      </c>
      <c r="AX100" s="29" t="e">
        <f>(AT100-AT99)*(INDEX(超r将兵属性验证!Y$7:Y$106,$AR100,1)+INDEX(超r将兵属性验证!AS$7:AS$106,$AR100,1))+AX99</f>
        <v>#VALUE!</v>
      </c>
      <c r="AY100" s="29" t="e">
        <f>(AU100-AU99)*(INDEX(超r将兵属性验证!Z$7:Z$106,$AR100,1)+INDEX(超r将兵属性验证!AT$7:AT$106,$AR100,1))+AY99</f>
        <v>#VALUE!</v>
      </c>
      <c r="AZ100" s="29" t="e">
        <f>(AV100-AV99)*INDEX(超r将兵属性验证!$AW$7:$AW$106,$AR100,1)+AZ99</f>
        <v>#VALUE!</v>
      </c>
      <c r="BA100" s="32" t="e">
        <f t="shared" si="42"/>
        <v>#VALUE!</v>
      </c>
      <c r="BC100" s="29">
        <v>50</v>
      </c>
      <c r="BD100" s="84">
        <f>求节点($K$5:$K$12,$P$5:$P$12,INDEX(节奏总纲!$H$4:$H$113,'功能-大地图城池-附加属性'!$BC100,1))</f>
        <v>621.54975985749479</v>
      </c>
    </row>
    <row r="101" spans="19:56" x14ac:dyDescent="0.15">
      <c r="S101" s="55">
        <v>97</v>
      </c>
      <c r="T101" s="36">
        <f>求节点($K$5:$K$12,$L$5:$L$12,[1]节奏总纲!P100)</f>
        <v>4.4766977130613501</v>
      </c>
      <c r="U101" s="36">
        <f>求节点($K$5:$K$12,$L$5:$L$12,[1]节奏总纲!Q100)</f>
        <v>4.4766977130613501</v>
      </c>
      <c r="V101" s="36">
        <f>求节点($K$5:$K$12,$L$5:$L$12,[1]节奏总纲!R100)</f>
        <v>4.4766977130613501</v>
      </c>
      <c r="W101" s="36">
        <f>求节点($K$5:$K$12,$L$5:$L$12,[1]节奏总纲!S100)</f>
        <v>4.4766977130613501</v>
      </c>
      <c r="X101" s="36">
        <f>求节点($K$5:$K$12,$L$5:$L$12,[1]节奏总纲!T100)</f>
        <v>4.4766977130613501</v>
      </c>
      <c r="Y101" s="36">
        <f>求节点($K$5:$K$12,$M$5:$M$12,[1]节奏总纲!P100)</f>
        <v>0</v>
      </c>
      <c r="Z101" s="36">
        <f>求节点($K$5:$K$12,$M$5:$M$12,[1]节奏总纲!Q100)</f>
        <v>0</v>
      </c>
      <c r="AA101" s="36">
        <f>求节点($K$5:$K$12,$M$5:$M$12,[1]节奏总纲!R100)</f>
        <v>0</v>
      </c>
      <c r="AB101" s="36">
        <f>求节点($K$5:$K$12,$M$5:$M$12,[1]节奏总纲!S100)</f>
        <v>0</v>
      </c>
      <c r="AC101" s="36">
        <f>求节点($K$5:$K$12,$M$5:$M$12,[1]节奏总纲!T100)</f>
        <v>0</v>
      </c>
      <c r="AD101" s="36">
        <f>求节点($K$5:$K$12,$N$5:$N$12,[1]节奏总纲!P100)</f>
        <v>5.2065940793213514E-2</v>
      </c>
      <c r="AE101" s="36">
        <f>求节点($K$5:$K$12,$N$5:$N$12,[1]节奏总纲!Q100)</f>
        <v>5.2065940793213514E-2</v>
      </c>
      <c r="AF101" s="36">
        <f>求节点($K$5:$K$12,$N$5:$N$12,[1]节奏总纲!R100)</f>
        <v>5.2065940793213514E-2</v>
      </c>
      <c r="AG101" s="36">
        <f>求节点($K$5:$K$12,$N$5:$N$12,[1]节奏总纲!S100)</f>
        <v>5.2065940793213514E-2</v>
      </c>
      <c r="AH101" s="36">
        <f>求节点($K$5:$K$12,$N$5:$N$12,[1]节奏总纲!T100)</f>
        <v>5.2065940793213514E-2</v>
      </c>
      <c r="AI101" s="4"/>
      <c r="AJ101" s="4"/>
      <c r="AK101" s="4"/>
      <c r="AL101" s="4"/>
      <c r="AM101" s="4"/>
      <c r="AR101" s="29">
        <v>60</v>
      </c>
      <c r="AS101" s="29">
        <f t="shared" si="39"/>
        <v>0.998851102957523</v>
      </c>
      <c r="AT101" s="29">
        <f t="shared" si="40"/>
        <v>2.0218691233454149E-2</v>
      </c>
      <c r="AU101" s="29">
        <f t="shared" si="40"/>
        <v>2.0218691233454149E-2</v>
      </c>
      <c r="AV101" s="29">
        <f t="shared" si="41"/>
        <v>0</v>
      </c>
      <c r="AW101" s="29" t="e">
        <f>(AS101-AS100)*(INDEX(超r将兵属性验证!$V$7:$V$106,$AR101,1)+INDEX(超r将兵属性验证!$AP$7:$AP$106,$AR101,1))+AW100</f>
        <v>#VALUE!</v>
      </c>
      <c r="AX101" s="29" t="e">
        <f>(AT101-AT100)*(INDEX(超r将兵属性验证!Y$7:Y$106,$AR101,1)+INDEX(超r将兵属性验证!AS$7:AS$106,$AR101,1))+AX100</f>
        <v>#VALUE!</v>
      </c>
      <c r="AY101" s="29" t="e">
        <f>(AU101-AU100)*(INDEX(超r将兵属性验证!Z$7:Z$106,$AR101,1)+INDEX(超r将兵属性验证!AT$7:AT$106,$AR101,1))+AY100</f>
        <v>#VALUE!</v>
      </c>
      <c r="AZ101" s="29" t="e">
        <f>(AV101-AV100)*INDEX(超r将兵属性验证!$AW$7:$AW$106,$AR101,1)+AZ100</f>
        <v>#VALUE!</v>
      </c>
      <c r="BA101" s="32" t="e">
        <f t="shared" si="42"/>
        <v>#VALUE!</v>
      </c>
      <c r="BC101" s="29">
        <v>60</v>
      </c>
      <c r="BD101" s="84">
        <f>求节点($K$5:$K$12,$P$5:$P$12,INDEX(节奏总纲!$H$4:$H$113,'功能-大地图城池-附加属性'!$BC101,1))</f>
        <v>2068.947718746902</v>
      </c>
    </row>
    <row r="102" spans="19:56" x14ac:dyDescent="0.15">
      <c r="S102" s="55">
        <v>98</v>
      </c>
      <c r="T102" s="36">
        <f>求节点($K$5:$K$12,$L$5:$L$12,[1]节奏总纲!P101)</f>
        <v>4.4766977130613501</v>
      </c>
      <c r="U102" s="36">
        <f>求节点($K$5:$K$12,$L$5:$L$12,[1]节奏总纲!Q101)</f>
        <v>4.4766977130613501</v>
      </c>
      <c r="V102" s="36">
        <f>求节点($K$5:$K$12,$L$5:$L$12,[1]节奏总纲!R101)</f>
        <v>4.4766977130613501</v>
      </c>
      <c r="W102" s="36">
        <f>求节点($K$5:$K$12,$L$5:$L$12,[1]节奏总纲!S101)</f>
        <v>4.4766977130613501</v>
      </c>
      <c r="X102" s="36">
        <f>求节点($K$5:$K$12,$L$5:$L$12,[1]节奏总纲!T101)</f>
        <v>4.4766977130613501</v>
      </c>
      <c r="Y102" s="36">
        <f>求节点($K$5:$K$12,$M$5:$M$12,[1]节奏总纲!P101)</f>
        <v>0</v>
      </c>
      <c r="Z102" s="36">
        <f>求节点($K$5:$K$12,$M$5:$M$12,[1]节奏总纲!Q101)</f>
        <v>0</v>
      </c>
      <c r="AA102" s="36">
        <f>求节点($K$5:$K$12,$M$5:$M$12,[1]节奏总纲!R101)</f>
        <v>0</v>
      </c>
      <c r="AB102" s="36">
        <f>求节点($K$5:$K$12,$M$5:$M$12,[1]节奏总纲!S101)</f>
        <v>0</v>
      </c>
      <c r="AC102" s="36">
        <f>求节点($K$5:$K$12,$M$5:$M$12,[1]节奏总纲!T101)</f>
        <v>0</v>
      </c>
      <c r="AD102" s="36">
        <f>求节点($K$5:$K$12,$N$5:$N$12,[1]节奏总纲!P101)</f>
        <v>5.2065940793213514E-2</v>
      </c>
      <c r="AE102" s="36">
        <f>求节点($K$5:$K$12,$N$5:$N$12,[1]节奏总纲!Q101)</f>
        <v>5.2065940793213514E-2</v>
      </c>
      <c r="AF102" s="36">
        <f>求节点($K$5:$K$12,$N$5:$N$12,[1]节奏总纲!R101)</f>
        <v>5.2065940793213514E-2</v>
      </c>
      <c r="AG102" s="36">
        <f>求节点($K$5:$K$12,$N$5:$N$12,[1]节奏总纲!S101)</f>
        <v>5.2065940793213514E-2</v>
      </c>
      <c r="AH102" s="36">
        <f>求节点($K$5:$K$12,$N$5:$N$12,[1]节奏总纲!T101)</f>
        <v>5.2065940793213514E-2</v>
      </c>
      <c r="AI102" s="4"/>
      <c r="AJ102" s="4"/>
      <c r="AK102" s="4"/>
      <c r="AL102" s="4"/>
      <c r="AM102" s="4"/>
      <c r="AR102" s="29">
        <v>70</v>
      </c>
      <c r="AS102" s="29">
        <f t="shared" si="39"/>
        <v>1.9116919183746046</v>
      </c>
      <c r="AT102" s="29">
        <f t="shared" si="40"/>
        <v>3.5236804946369188E-2</v>
      </c>
      <c r="AU102" s="29">
        <f t="shared" si="40"/>
        <v>3.5236804946369188E-2</v>
      </c>
      <c r="AV102" s="29">
        <f t="shared" si="41"/>
        <v>0</v>
      </c>
      <c r="AW102" s="29" t="e">
        <f>(AS102-AS101)*(INDEX(超r将兵属性验证!$V$7:$V$106,$AR102,1)+INDEX(超r将兵属性验证!$AP$7:$AP$106,$AR102,1))+AW101</f>
        <v>#VALUE!</v>
      </c>
      <c r="AX102" s="29" t="e">
        <f>(AT102-AT101)*(INDEX(超r将兵属性验证!Y$7:Y$106,$AR102,1)+INDEX(超r将兵属性验证!AS$7:AS$106,$AR102,1))+AX101</f>
        <v>#VALUE!</v>
      </c>
      <c r="AY102" s="29" t="e">
        <f>(AU102-AU101)*(INDEX(超r将兵属性验证!Z$7:Z$106,$AR102,1)+INDEX(超r将兵属性验证!AT$7:AT$106,$AR102,1))+AY101</f>
        <v>#VALUE!</v>
      </c>
      <c r="AZ102" s="29" t="e">
        <f>(AV102-AV101)*INDEX(超r将兵属性验证!$AW$7:$AW$106,$AR102,1)+AZ101</f>
        <v>#VALUE!</v>
      </c>
      <c r="BA102" s="32" t="e">
        <f t="shared" si="42"/>
        <v>#VALUE!</v>
      </c>
      <c r="BC102" s="29">
        <v>70</v>
      </c>
      <c r="BD102" s="84">
        <f>求节点($K$5:$K$12,$P$5:$P$12,INDEX(节奏总纲!$H$4:$H$113,'功能-大地图城池-附加属性'!$BC102,1))</f>
        <v>3938.085093888385</v>
      </c>
    </row>
    <row r="103" spans="19:56" x14ac:dyDescent="0.15">
      <c r="S103" s="55">
        <v>99</v>
      </c>
      <c r="T103" s="36">
        <f>求节点($K$5:$K$12,$L$5:$L$12,[1]节奏总纲!P102)</f>
        <v>4.4766977130613501</v>
      </c>
      <c r="U103" s="36">
        <f>求节点($K$5:$K$12,$L$5:$L$12,[1]节奏总纲!Q102)</f>
        <v>4.4766977130613501</v>
      </c>
      <c r="V103" s="36">
        <f>求节点($K$5:$K$12,$L$5:$L$12,[1]节奏总纲!R102)</f>
        <v>4.4766977130613501</v>
      </c>
      <c r="W103" s="36">
        <f>求节点($K$5:$K$12,$L$5:$L$12,[1]节奏总纲!S102)</f>
        <v>4.4766977130613501</v>
      </c>
      <c r="X103" s="36">
        <f>求节点($K$5:$K$12,$L$5:$L$12,[1]节奏总纲!T102)</f>
        <v>4.4766977130613501</v>
      </c>
      <c r="Y103" s="36">
        <f>求节点($K$5:$K$12,$M$5:$M$12,[1]节奏总纲!P102)</f>
        <v>0</v>
      </c>
      <c r="Z103" s="36">
        <f>求节点($K$5:$K$12,$M$5:$M$12,[1]节奏总纲!Q102)</f>
        <v>0</v>
      </c>
      <c r="AA103" s="36">
        <f>求节点($K$5:$K$12,$M$5:$M$12,[1]节奏总纲!R102)</f>
        <v>0</v>
      </c>
      <c r="AB103" s="36">
        <f>求节点($K$5:$K$12,$M$5:$M$12,[1]节奏总纲!S102)</f>
        <v>0</v>
      </c>
      <c r="AC103" s="36">
        <f>求节点($K$5:$K$12,$M$5:$M$12,[1]节奏总纲!T102)</f>
        <v>0</v>
      </c>
      <c r="AD103" s="36">
        <f>求节点($K$5:$K$12,$N$5:$N$12,[1]节奏总纲!P102)</f>
        <v>5.2065940793213514E-2</v>
      </c>
      <c r="AE103" s="36">
        <f>求节点($K$5:$K$12,$N$5:$N$12,[1]节奏总纲!Q102)</f>
        <v>5.2065940793213514E-2</v>
      </c>
      <c r="AF103" s="36">
        <f>求节点($K$5:$K$12,$N$5:$N$12,[1]节奏总纲!R102)</f>
        <v>5.2065940793213514E-2</v>
      </c>
      <c r="AG103" s="36">
        <f>求节点($K$5:$K$12,$N$5:$N$12,[1]节奏总纲!S102)</f>
        <v>5.2065940793213514E-2</v>
      </c>
      <c r="AH103" s="36">
        <f>求节点($K$5:$K$12,$N$5:$N$12,[1]节奏总纲!T102)</f>
        <v>5.2065940793213514E-2</v>
      </c>
      <c r="AI103" s="4"/>
      <c r="AJ103" s="4"/>
      <c r="AK103" s="4"/>
      <c r="AL103" s="4"/>
      <c r="AM103" s="4"/>
      <c r="AR103" s="29">
        <v>80</v>
      </c>
      <c r="AS103" s="29">
        <f t="shared" si="39"/>
        <v>4.4766977130613501</v>
      </c>
      <c r="AT103" s="29">
        <f t="shared" si="40"/>
        <v>5.2065940793213514E-2</v>
      </c>
      <c r="AU103" s="29">
        <f t="shared" si="40"/>
        <v>5.2065940793213514E-2</v>
      </c>
      <c r="AV103" s="29">
        <f t="shared" si="41"/>
        <v>0</v>
      </c>
      <c r="AW103" s="29" t="e">
        <f>(AS103-AS102)*(INDEX(超r将兵属性验证!$V$7:$V$106,$AR103,1)+INDEX(超r将兵属性验证!$AP$7:$AP$106,$AR103,1))+AW102</f>
        <v>#VALUE!</v>
      </c>
      <c r="AX103" s="29" t="e">
        <f>(AT103-AT102)*(INDEX(超r将兵属性验证!Y$7:Y$106,$AR103,1)+INDEX(超r将兵属性验证!AS$7:AS$106,$AR103,1))+AX102</f>
        <v>#VALUE!</v>
      </c>
      <c r="AY103" s="29" t="e">
        <f>(AU103-AU102)*(INDEX(超r将兵属性验证!Z$7:Z$106,$AR103,1)+INDEX(超r将兵属性验证!AT$7:AT$106,$AR103,1))+AY102</f>
        <v>#VALUE!</v>
      </c>
      <c r="AZ103" s="29" t="e">
        <f>(AV103-AV102)*INDEX(超r将兵属性验证!$AW$7:$AW$106,$AR103,1)+AZ102</f>
        <v>#VALUE!</v>
      </c>
      <c r="BA103" s="32" t="e">
        <f t="shared" si="42"/>
        <v>#VALUE!</v>
      </c>
      <c r="BC103" s="29">
        <v>80</v>
      </c>
      <c r="BD103" s="84">
        <f>求节点($K$5:$K$12,$P$5:$P$12,INDEX(节奏总纲!$H$4:$H$113,'功能-大地图城池-附加属性'!$BC103,1))</f>
        <v>7785.5612401066946</v>
      </c>
    </row>
    <row r="104" spans="19:56" x14ac:dyDescent="0.15">
      <c r="S104" s="55">
        <v>100</v>
      </c>
      <c r="T104" s="36">
        <f>求节点($K$5:$K$12,$L$5:$L$12,[1]节奏总纲!P103)</f>
        <v>4.4766977130613501</v>
      </c>
      <c r="U104" s="36">
        <f>求节点($K$5:$K$12,$L$5:$L$12,[1]节奏总纲!Q103)</f>
        <v>4.4766977130613501</v>
      </c>
      <c r="V104" s="36">
        <f>求节点($K$5:$K$12,$L$5:$L$12,[1]节奏总纲!R103)</f>
        <v>4.4766977130613501</v>
      </c>
      <c r="W104" s="36">
        <f>求节点($K$5:$K$12,$L$5:$L$12,[1]节奏总纲!S103)</f>
        <v>4.4766977130613501</v>
      </c>
      <c r="X104" s="36">
        <f>求节点($K$5:$K$12,$L$5:$L$12,[1]节奏总纲!T103)</f>
        <v>4.4766977130613501</v>
      </c>
      <c r="Y104" s="36">
        <f>求节点($K$5:$K$12,$M$5:$M$12,[1]节奏总纲!P103)</f>
        <v>0</v>
      </c>
      <c r="Z104" s="36">
        <f>求节点($K$5:$K$12,$M$5:$M$12,[1]节奏总纲!Q103)</f>
        <v>0</v>
      </c>
      <c r="AA104" s="36">
        <f>求节点($K$5:$K$12,$M$5:$M$12,[1]节奏总纲!R103)</f>
        <v>0</v>
      </c>
      <c r="AB104" s="36">
        <f>求节点($K$5:$K$12,$M$5:$M$12,[1]节奏总纲!S103)</f>
        <v>0</v>
      </c>
      <c r="AC104" s="36">
        <f>求节点($K$5:$K$12,$M$5:$M$12,[1]节奏总纲!T103)</f>
        <v>0</v>
      </c>
      <c r="AD104" s="36">
        <f>求节点($K$5:$K$12,$N$5:$N$12,[1]节奏总纲!P103)</f>
        <v>5.2065940793213514E-2</v>
      </c>
      <c r="AE104" s="36">
        <f>求节点($K$5:$K$12,$N$5:$N$12,[1]节奏总纲!Q103)</f>
        <v>5.2065940793213514E-2</v>
      </c>
      <c r="AF104" s="36">
        <f>求节点($K$5:$K$12,$N$5:$N$12,[1]节奏总纲!R103)</f>
        <v>5.2065940793213514E-2</v>
      </c>
      <c r="AG104" s="36">
        <f>求节点($K$5:$K$12,$N$5:$N$12,[1]节奏总纲!S103)</f>
        <v>5.2065940793213514E-2</v>
      </c>
      <c r="AH104" s="36">
        <f>求节点($K$5:$K$12,$N$5:$N$12,[1]节奏总纲!T103)</f>
        <v>5.2065940793213514E-2</v>
      </c>
      <c r="AI104" s="4"/>
      <c r="AJ104" s="4"/>
      <c r="AK104" s="4"/>
      <c r="AL104" s="4"/>
      <c r="AM104" s="4"/>
      <c r="AR104" s="29">
        <v>90</v>
      </c>
      <c r="AS104" s="29">
        <f t="shared" si="39"/>
        <v>4.4766977130613501</v>
      </c>
      <c r="AT104" s="29">
        <f t="shared" si="40"/>
        <v>5.2065940793213514E-2</v>
      </c>
      <c r="AU104" s="29">
        <f t="shared" si="40"/>
        <v>5.2065940793213514E-2</v>
      </c>
      <c r="AV104" s="29">
        <f t="shared" si="41"/>
        <v>0</v>
      </c>
      <c r="AW104" s="29" t="e">
        <f>(AS104-AS103)*(INDEX(超r将兵属性验证!$V$7:$V$106,$AR104,1)+INDEX(超r将兵属性验证!$AP$7:$AP$106,$AR104,1))+AW103</f>
        <v>#VALUE!</v>
      </c>
      <c r="AX104" s="29" t="e">
        <f>(AT104-AT103)*(INDEX(超r将兵属性验证!Y$7:Y$106,$AR104,1)+INDEX(超r将兵属性验证!AS$7:AS$106,$AR104,1))+AX103</f>
        <v>#VALUE!</v>
      </c>
      <c r="AY104" s="29" t="e">
        <f>(AU104-AU103)*(INDEX(超r将兵属性验证!Z$7:Z$106,$AR104,1)+INDEX(超r将兵属性验证!AT$7:AT$106,$AR104,1))+AY103</f>
        <v>#VALUE!</v>
      </c>
      <c r="AZ104" s="29" t="e">
        <f>(AV104-AV103)*INDEX(超r将兵属性验证!$AW$7:$AW$106,$AR104,1)+AZ103</f>
        <v>#VALUE!</v>
      </c>
      <c r="BA104" s="32" t="e">
        <f t="shared" si="42"/>
        <v>#VALUE!</v>
      </c>
      <c r="BC104" s="29">
        <v>90</v>
      </c>
      <c r="BD104" s="84">
        <f>求节点($K$5:$K$12,$P$5:$P$12,INDEX(节奏总纲!$H$4:$H$113,'功能-大地图城池-附加属性'!$BC104,1))</f>
        <v>7785.5612401066946</v>
      </c>
    </row>
    <row r="105" spans="19:56" x14ac:dyDescent="0.15">
      <c r="S105" s="55">
        <v>101</v>
      </c>
      <c r="T105" s="36">
        <f>求节点($K$5:$K$12,$L$5:$L$12,[1]节奏总纲!P104)</f>
        <v>4.4766977130613501</v>
      </c>
      <c r="U105" s="36">
        <f>求节点($K$5:$K$12,$L$5:$L$12,[1]节奏总纲!Q104)</f>
        <v>4.4766977130613501</v>
      </c>
      <c r="V105" s="36">
        <f>求节点($K$5:$K$12,$L$5:$L$12,[1]节奏总纲!R104)</f>
        <v>4.4766977130613501</v>
      </c>
      <c r="W105" s="36">
        <f>求节点($K$5:$K$12,$L$5:$L$12,[1]节奏总纲!S104)</f>
        <v>4.4766977130613501</v>
      </c>
      <c r="X105" s="36">
        <f>求节点($K$5:$K$12,$L$5:$L$12,[1]节奏总纲!T104)</f>
        <v>4.4766977130613501</v>
      </c>
      <c r="Y105" s="36">
        <f>求节点($K$5:$K$12,$M$5:$M$12,[1]节奏总纲!P104)</f>
        <v>0</v>
      </c>
      <c r="Z105" s="36">
        <f>求节点($K$5:$K$12,$M$5:$M$12,[1]节奏总纲!Q104)</f>
        <v>0</v>
      </c>
      <c r="AA105" s="36">
        <f>求节点($K$5:$K$12,$M$5:$M$12,[1]节奏总纲!R104)</f>
        <v>0</v>
      </c>
      <c r="AB105" s="36">
        <f>求节点($K$5:$K$12,$M$5:$M$12,[1]节奏总纲!S104)</f>
        <v>0</v>
      </c>
      <c r="AC105" s="36">
        <f>求节点($K$5:$K$12,$M$5:$M$12,[1]节奏总纲!T104)</f>
        <v>0</v>
      </c>
      <c r="AD105" s="36">
        <f>求节点($K$5:$K$12,$N$5:$N$12,[1]节奏总纲!P104)</f>
        <v>5.2065940793213514E-2</v>
      </c>
      <c r="AE105" s="36">
        <f>求节点($K$5:$K$12,$N$5:$N$12,[1]节奏总纲!Q104)</f>
        <v>5.2065940793213514E-2</v>
      </c>
      <c r="AF105" s="36">
        <f>求节点($K$5:$K$12,$N$5:$N$12,[1]节奏总纲!R104)</f>
        <v>5.2065940793213514E-2</v>
      </c>
      <c r="AG105" s="36">
        <f>求节点($K$5:$K$12,$N$5:$N$12,[1]节奏总纲!S104)</f>
        <v>5.2065940793213514E-2</v>
      </c>
      <c r="AH105" s="36">
        <f>求节点($K$5:$K$12,$N$5:$N$12,[1]节奏总纲!T104)</f>
        <v>5.2065940793213514E-2</v>
      </c>
      <c r="AI105" s="4"/>
      <c r="AR105" s="29">
        <v>100</v>
      </c>
      <c r="AS105" s="29">
        <f t="shared" si="39"/>
        <v>4.4766977130613501</v>
      </c>
      <c r="AT105" s="29">
        <f t="shared" si="40"/>
        <v>5.2065940793213514E-2</v>
      </c>
      <c r="AU105" s="29">
        <f t="shared" si="40"/>
        <v>5.2065940793213514E-2</v>
      </c>
      <c r="AV105" s="29">
        <f t="shared" si="41"/>
        <v>0</v>
      </c>
      <c r="AW105" s="29" t="e">
        <f>(AS105-AS104)*(INDEX(超r将兵属性验证!$V$7:$V$106,$AR105,1)+INDEX(超r将兵属性验证!$AP$7:$AP$106,$AR105,1))+AW104</f>
        <v>#VALUE!</v>
      </c>
      <c r="AX105" s="29" t="e">
        <f>(AT105-AT104)*(INDEX(超r将兵属性验证!Y$7:Y$106,$AR105,1)+INDEX(超r将兵属性验证!AS$7:AS$106,$AR105,1))+AX104</f>
        <v>#VALUE!</v>
      </c>
      <c r="AY105" s="29" t="e">
        <f>(AU105-AU104)*(INDEX(超r将兵属性验证!Z$7:Z$106,$AR105,1)+INDEX(超r将兵属性验证!AT$7:AT$106,$AR105,1))+AY104</f>
        <v>#VALUE!</v>
      </c>
      <c r="AZ105" s="29" t="e">
        <f>(AV105-AV104)*INDEX(超r将兵属性验证!$AW$7:$AW$106,$AR105,1)+AZ104</f>
        <v>#VALUE!</v>
      </c>
      <c r="BA105" s="32" t="e">
        <f t="shared" si="42"/>
        <v>#VALUE!</v>
      </c>
      <c r="BC105" s="29">
        <v>100</v>
      </c>
      <c r="BD105" s="84">
        <f>求节点($K$5:$K$12,$P$5:$P$12,INDEX(节奏总纲!$H$4:$H$113,'功能-大地图城池-附加属性'!$BC105,1))</f>
        <v>7785.5612401066946</v>
      </c>
    </row>
    <row r="106" spans="19:56" x14ac:dyDescent="0.15">
      <c r="S106" s="55">
        <v>102</v>
      </c>
      <c r="T106" s="36">
        <f>求节点($K$5:$K$12,$L$5:$L$12,[1]节奏总纲!P105)</f>
        <v>4.4766977130613501</v>
      </c>
      <c r="U106" s="36">
        <f>求节点($K$5:$K$12,$L$5:$L$12,[1]节奏总纲!Q105)</f>
        <v>4.4766977130613501</v>
      </c>
      <c r="V106" s="36">
        <f>求节点($K$5:$K$12,$L$5:$L$12,[1]节奏总纲!R105)</f>
        <v>4.4766977130613501</v>
      </c>
      <c r="W106" s="36">
        <f>求节点($K$5:$K$12,$L$5:$L$12,[1]节奏总纲!S105)</f>
        <v>4.4766977130613501</v>
      </c>
      <c r="X106" s="36">
        <f>求节点($K$5:$K$12,$L$5:$L$12,[1]节奏总纲!T105)</f>
        <v>4.4766977130613501</v>
      </c>
      <c r="Y106" s="36">
        <f>求节点($K$5:$K$12,$M$5:$M$12,[1]节奏总纲!P105)</f>
        <v>0</v>
      </c>
      <c r="Z106" s="36">
        <f>求节点($K$5:$K$12,$M$5:$M$12,[1]节奏总纲!Q105)</f>
        <v>0</v>
      </c>
      <c r="AA106" s="36">
        <f>求节点($K$5:$K$12,$M$5:$M$12,[1]节奏总纲!R105)</f>
        <v>0</v>
      </c>
      <c r="AB106" s="36">
        <f>求节点($K$5:$K$12,$M$5:$M$12,[1]节奏总纲!S105)</f>
        <v>0</v>
      </c>
      <c r="AC106" s="36">
        <f>求节点($K$5:$K$12,$M$5:$M$12,[1]节奏总纲!T105)</f>
        <v>0</v>
      </c>
      <c r="AD106" s="36">
        <f>求节点($K$5:$K$12,$N$5:$N$12,[1]节奏总纲!P105)</f>
        <v>5.2065940793213514E-2</v>
      </c>
      <c r="AE106" s="36">
        <f>求节点($K$5:$K$12,$N$5:$N$12,[1]节奏总纲!Q105)</f>
        <v>5.2065940793213514E-2</v>
      </c>
      <c r="AF106" s="36">
        <f>求节点($K$5:$K$12,$N$5:$N$12,[1]节奏总纲!R105)</f>
        <v>5.2065940793213514E-2</v>
      </c>
      <c r="AG106" s="36">
        <f>求节点($K$5:$K$12,$N$5:$N$12,[1]节奏总纲!S105)</f>
        <v>5.2065940793213514E-2</v>
      </c>
      <c r="AH106" s="36">
        <f>求节点($K$5:$K$12,$N$5:$N$12,[1]节奏总纲!T105)</f>
        <v>5.2065940793213514E-2</v>
      </c>
      <c r="AI106" s="4"/>
      <c r="AR106" s="29">
        <v>110</v>
      </c>
      <c r="AS106" s="29">
        <f t="shared" ref="AS106:AS111" si="43">INDEX($X$5:$X$164,$AR106)</f>
        <v>4.4766977130613501</v>
      </c>
      <c r="AT106" s="29">
        <f t="shared" ref="AT106:AU111" si="44">INDEX($AH$5:$AH$164,$AR106)</f>
        <v>5.2065940793213514E-2</v>
      </c>
      <c r="AU106" s="29">
        <f t="shared" si="44"/>
        <v>5.2065940793213514E-2</v>
      </c>
      <c r="AV106" s="29">
        <f t="shared" ref="AV106:AV111" si="45">INDEX($AC$5:$AC$164,$AR106)</f>
        <v>0</v>
      </c>
      <c r="AW106" s="29" t="e">
        <f>(AS106-AS105)*(INDEX(超r将兵属性验证!$V$7:$V$106,$AR106,1)+INDEX(超r将兵属性验证!$AP$7:$AP$106,$AR106,1))+AW105</f>
        <v>#REF!</v>
      </c>
      <c r="AX106" s="29" t="e">
        <f>(AT106-AT105)*(INDEX(超r将兵属性验证!Y$7:Y$106,$AR106,1)+INDEX(超r将兵属性验证!AS$7:AS$106,$AR106,1))+AX105</f>
        <v>#REF!</v>
      </c>
      <c r="AY106" s="29" t="e">
        <f>(AU106-AU105)*(INDEX(超r将兵属性验证!Z$7:Z$106,$AR106,1)+INDEX(超r将兵属性验证!AT$7:AT$106,$AR106,1))+AY105</f>
        <v>#REF!</v>
      </c>
      <c r="AZ106" s="29" t="e">
        <f>(AV106-AV105)*INDEX(超r将兵属性验证!$AW$7:$AW$106,$AR106,1)+AZ105</f>
        <v>#REF!</v>
      </c>
      <c r="BA106" s="32" t="e">
        <f t="shared" ref="BA106:BA111" si="46">SUM(AW106:AZ106)</f>
        <v>#REF!</v>
      </c>
      <c r="BC106" s="29">
        <v>110</v>
      </c>
      <c r="BD106" s="84">
        <f>求节点($K$5:$K$12,$P$5:$P$12,INDEX(节奏总纲!$H$4:$H$113,'功能-大地图城池-附加属性'!$BC106,1))</f>
        <v>7785.5612401066946</v>
      </c>
    </row>
    <row r="107" spans="19:56" x14ac:dyDescent="0.15">
      <c r="S107" s="55">
        <v>103</v>
      </c>
      <c r="T107" s="36">
        <f>求节点($K$5:$K$12,$L$5:$L$12,[1]节奏总纲!P106)</f>
        <v>4.4766977130613501</v>
      </c>
      <c r="U107" s="36">
        <f>求节点($K$5:$K$12,$L$5:$L$12,[1]节奏总纲!Q106)</f>
        <v>4.4766977130613501</v>
      </c>
      <c r="V107" s="36">
        <f>求节点($K$5:$K$12,$L$5:$L$12,[1]节奏总纲!R106)</f>
        <v>4.4766977130613501</v>
      </c>
      <c r="W107" s="36">
        <f>求节点($K$5:$K$12,$L$5:$L$12,[1]节奏总纲!S106)</f>
        <v>4.4766977130613501</v>
      </c>
      <c r="X107" s="36">
        <f>求节点($K$5:$K$12,$L$5:$L$12,[1]节奏总纲!T106)</f>
        <v>4.4766977130613501</v>
      </c>
      <c r="Y107" s="36">
        <f>求节点($K$5:$K$12,$M$5:$M$12,[1]节奏总纲!P106)</f>
        <v>0</v>
      </c>
      <c r="Z107" s="36">
        <f>求节点($K$5:$K$12,$M$5:$M$12,[1]节奏总纲!Q106)</f>
        <v>0</v>
      </c>
      <c r="AA107" s="36">
        <f>求节点($K$5:$K$12,$M$5:$M$12,[1]节奏总纲!R106)</f>
        <v>0</v>
      </c>
      <c r="AB107" s="36">
        <f>求节点($K$5:$K$12,$M$5:$M$12,[1]节奏总纲!S106)</f>
        <v>0</v>
      </c>
      <c r="AC107" s="36">
        <f>求节点($K$5:$K$12,$M$5:$M$12,[1]节奏总纲!T106)</f>
        <v>0</v>
      </c>
      <c r="AD107" s="36">
        <f>求节点($K$5:$K$12,$N$5:$N$12,[1]节奏总纲!P106)</f>
        <v>5.2065940793213514E-2</v>
      </c>
      <c r="AE107" s="36">
        <f>求节点($K$5:$K$12,$N$5:$N$12,[1]节奏总纲!Q106)</f>
        <v>5.2065940793213514E-2</v>
      </c>
      <c r="AF107" s="36">
        <f>求节点($K$5:$K$12,$N$5:$N$12,[1]节奏总纲!R106)</f>
        <v>5.2065940793213514E-2</v>
      </c>
      <c r="AG107" s="36">
        <f>求节点($K$5:$K$12,$N$5:$N$12,[1]节奏总纲!S106)</f>
        <v>5.2065940793213514E-2</v>
      </c>
      <c r="AH107" s="36">
        <f>求节点($K$5:$K$12,$N$5:$N$12,[1]节奏总纲!T106)</f>
        <v>5.2065940793213514E-2</v>
      </c>
      <c r="AI107" s="4"/>
      <c r="AR107" s="29">
        <v>120</v>
      </c>
      <c r="AS107" s="29">
        <f t="shared" si="43"/>
        <v>4.4766977130613501</v>
      </c>
      <c r="AT107" s="29">
        <f t="shared" si="44"/>
        <v>5.2065940793213514E-2</v>
      </c>
      <c r="AU107" s="29">
        <f t="shared" si="44"/>
        <v>5.2065940793213514E-2</v>
      </c>
      <c r="AV107" s="29">
        <f t="shared" si="45"/>
        <v>0</v>
      </c>
      <c r="AW107" s="29" t="e">
        <f>(AS107-AS106)*(INDEX(超r将兵属性验证!$V$7:$V$106,$AR107,1)+INDEX(超r将兵属性验证!$AP$7:$AP$106,$AR107,1))+AW106</f>
        <v>#REF!</v>
      </c>
      <c r="AX107" s="29" t="e">
        <f>(AT107-AT106)*(INDEX(超r将兵属性验证!Y$7:Y$106,$AR107,1)+INDEX(超r将兵属性验证!AS$7:AS$106,$AR107,1))+AX106</f>
        <v>#REF!</v>
      </c>
      <c r="AY107" s="29" t="e">
        <f>(AU107-AU106)*(INDEX(超r将兵属性验证!Z$7:Z$106,$AR107,1)+INDEX(超r将兵属性验证!AT$7:AT$106,$AR107,1))+AY106</f>
        <v>#REF!</v>
      </c>
      <c r="AZ107" s="29" t="e">
        <f>(AV107-AV106)*INDEX(超r将兵属性验证!$AW$7:$AW$106,$AR107,1)+AZ106</f>
        <v>#REF!</v>
      </c>
      <c r="BA107" s="32" t="e">
        <f t="shared" si="46"/>
        <v>#REF!</v>
      </c>
      <c r="BC107" s="29">
        <v>120</v>
      </c>
      <c r="BD107" s="84" t="e">
        <f>求节点($K$5:$K$12,$P$5:$P$12,INDEX(节奏总纲!$H$4:$H$113,'功能-大地图城池-附加属性'!$BC107,1))</f>
        <v>#VALUE!</v>
      </c>
    </row>
    <row r="108" spans="19:56" x14ac:dyDescent="0.15">
      <c r="S108" s="55">
        <v>104</v>
      </c>
      <c r="T108" s="36">
        <f>求节点($K$5:$K$12,$L$5:$L$12,[1]节奏总纲!P107)</f>
        <v>4.4766977130613501</v>
      </c>
      <c r="U108" s="36">
        <f>求节点($K$5:$K$12,$L$5:$L$12,[1]节奏总纲!Q107)</f>
        <v>4.4766977130613501</v>
      </c>
      <c r="V108" s="36">
        <f>求节点($K$5:$K$12,$L$5:$L$12,[1]节奏总纲!R107)</f>
        <v>4.4766977130613501</v>
      </c>
      <c r="W108" s="36">
        <f>求节点($K$5:$K$12,$L$5:$L$12,[1]节奏总纲!S107)</f>
        <v>4.4766977130613501</v>
      </c>
      <c r="X108" s="36">
        <f>求节点($K$5:$K$12,$L$5:$L$12,[1]节奏总纲!T107)</f>
        <v>4.4766977130613501</v>
      </c>
      <c r="Y108" s="36">
        <f>求节点($K$5:$K$12,$M$5:$M$12,[1]节奏总纲!P107)</f>
        <v>0</v>
      </c>
      <c r="Z108" s="36">
        <f>求节点($K$5:$K$12,$M$5:$M$12,[1]节奏总纲!Q107)</f>
        <v>0</v>
      </c>
      <c r="AA108" s="36">
        <f>求节点($K$5:$K$12,$M$5:$M$12,[1]节奏总纲!R107)</f>
        <v>0</v>
      </c>
      <c r="AB108" s="36">
        <f>求节点($K$5:$K$12,$M$5:$M$12,[1]节奏总纲!S107)</f>
        <v>0</v>
      </c>
      <c r="AC108" s="36">
        <f>求节点($K$5:$K$12,$M$5:$M$12,[1]节奏总纲!T107)</f>
        <v>0</v>
      </c>
      <c r="AD108" s="36">
        <f>求节点($K$5:$K$12,$N$5:$N$12,[1]节奏总纲!P107)</f>
        <v>5.2065940793213514E-2</v>
      </c>
      <c r="AE108" s="36">
        <f>求节点($K$5:$K$12,$N$5:$N$12,[1]节奏总纲!Q107)</f>
        <v>5.2065940793213514E-2</v>
      </c>
      <c r="AF108" s="36">
        <f>求节点($K$5:$K$12,$N$5:$N$12,[1]节奏总纲!R107)</f>
        <v>5.2065940793213514E-2</v>
      </c>
      <c r="AG108" s="36">
        <f>求节点($K$5:$K$12,$N$5:$N$12,[1]节奏总纲!S107)</f>
        <v>5.2065940793213514E-2</v>
      </c>
      <c r="AH108" s="36">
        <f>求节点($K$5:$K$12,$N$5:$N$12,[1]节奏总纲!T107)</f>
        <v>5.2065940793213514E-2</v>
      </c>
      <c r="AI108" s="4"/>
      <c r="AR108" s="29">
        <v>130</v>
      </c>
      <c r="AS108" s="29">
        <f t="shared" si="43"/>
        <v>4.4766977130613501</v>
      </c>
      <c r="AT108" s="29">
        <f t="shared" si="44"/>
        <v>5.2065940793213514E-2</v>
      </c>
      <c r="AU108" s="29">
        <f t="shared" si="44"/>
        <v>5.2065940793213514E-2</v>
      </c>
      <c r="AV108" s="29">
        <f t="shared" si="45"/>
        <v>0</v>
      </c>
      <c r="AW108" s="29" t="e">
        <f>(AS108-AS107)*(INDEX(超r将兵属性验证!$V$7:$V$106,$AR108,1)+INDEX(超r将兵属性验证!$AP$7:$AP$106,$AR108,1))+AW107</f>
        <v>#REF!</v>
      </c>
      <c r="AX108" s="29" t="e">
        <f>(AT108-AT107)*(INDEX(超r将兵属性验证!Y$7:Y$106,$AR108,1)+INDEX(超r将兵属性验证!AS$7:AS$106,$AR108,1))+AX107</f>
        <v>#REF!</v>
      </c>
      <c r="AY108" s="29" t="e">
        <f>(AU108-AU107)*(INDEX(超r将兵属性验证!Z$7:Z$106,$AR108,1)+INDEX(超r将兵属性验证!AT$7:AT$106,$AR108,1))+AY107</f>
        <v>#REF!</v>
      </c>
      <c r="AZ108" s="29" t="e">
        <f>(AV108-AV107)*INDEX(超r将兵属性验证!$AW$7:$AW$106,$AR108,1)+AZ107</f>
        <v>#REF!</v>
      </c>
      <c r="BA108" s="32" t="e">
        <f t="shared" si="46"/>
        <v>#REF!</v>
      </c>
      <c r="BC108" s="29">
        <v>130</v>
      </c>
      <c r="BD108" s="84" t="e">
        <f>求节点($K$5:$K$12,$P$5:$P$12,INDEX(节奏总纲!$H$4:$H$113,'功能-大地图城池-附加属性'!$BC108,1))</f>
        <v>#VALUE!</v>
      </c>
    </row>
    <row r="109" spans="19:56" x14ac:dyDescent="0.15">
      <c r="S109" s="55">
        <v>105</v>
      </c>
      <c r="T109" s="36">
        <f>求节点($K$5:$K$12,$L$5:$L$12,[1]节奏总纲!P108)</f>
        <v>4.4766977130613501</v>
      </c>
      <c r="U109" s="36">
        <f>求节点($K$5:$K$12,$L$5:$L$12,[1]节奏总纲!Q108)</f>
        <v>4.4766977130613501</v>
      </c>
      <c r="V109" s="36">
        <f>求节点($K$5:$K$12,$L$5:$L$12,[1]节奏总纲!R108)</f>
        <v>4.4766977130613501</v>
      </c>
      <c r="W109" s="36">
        <f>求节点($K$5:$K$12,$L$5:$L$12,[1]节奏总纲!S108)</f>
        <v>4.4766977130613501</v>
      </c>
      <c r="X109" s="36">
        <f>求节点($K$5:$K$12,$L$5:$L$12,[1]节奏总纲!T108)</f>
        <v>4.4766977130613501</v>
      </c>
      <c r="Y109" s="36">
        <f>求节点($K$5:$K$12,$M$5:$M$12,[1]节奏总纲!P108)</f>
        <v>0</v>
      </c>
      <c r="Z109" s="36">
        <f>求节点($K$5:$K$12,$M$5:$M$12,[1]节奏总纲!Q108)</f>
        <v>0</v>
      </c>
      <c r="AA109" s="36">
        <f>求节点($K$5:$K$12,$M$5:$M$12,[1]节奏总纲!R108)</f>
        <v>0</v>
      </c>
      <c r="AB109" s="36">
        <f>求节点($K$5:$K$12,$M$5:$M$12,[1]节奏总纲!S108)</f>
        <v>0</v>
      </c>
      <c r="AC109" s="36">
        <f>求节点($K$5:$K$12,$M$5:$M$12,[1]节奏总纲!T108)</f>
        <v>0</v>
      </c>
      <c r="AD109" s="36">
        <f>求节点($K$5:$K$12,$N$5:$N$12,[1]节奏总纲!P108)</f>
        <v>5.2065940793213514E-2</v>
      </c>
      <c r="AE109" s="36">
        <f>求节点($K$5:$K$12,$N$5:$N$12,[1]节奏总纲!Q108)</f>
        <v>5.2065940793213514E-2</v>
      </c>
      <c r="AF109" s="36">
        <f>求节点($K$5:$K$12,$N$5:$N$12,[1]节奏总纲!R108)</f>
        <v>5.2065940793213514E-2</v>
      </c>
      <c r="AG109" s="36">
        <f>求节点($K$5:$K$12,$N$5:$N$12,[1]节奏总纲!S108)</f>
        <v>5.2065940793213514E-2</v>
      </c>
      <c r="AH109" s="36">
        <f>求节点($K$5:$K$12,$N$5:$N$12,[1]节奏总纲!T108)</f>
        <v>5.2065940793213514E-2</v>
      </c>
      <c r="AI109" s="4"/>
      <c r="AR109" s="29">
        <v>140</v>
      </c>
      <c r="AS109" s="29">
        <f t="shared" si="43"/>
        <v>4.4766977130613501</v>
      </c>
      <c r="AT109" s="29">
        <f t="shared" si="44"/>
        <v>5.2065940793213514E-2</v>
      </c>
      <c r="AU109" s="29">
        <f t="shared" si="44"/>
        <v>5.2065940793213514E-2</v>
      </c>
      <c r="AV109" s="29">
        <f t="shared" si="45"/>
        <v>0</v>
      </c>
      <c r="AW109" s="29" t="e">
        <f>(AS109-AS108)*(INDEX(超r将兵属性验证!$V$7:$V$106,$AR109,1)+INDEX(超r将兵属性验证!$AP$7:$AP$106,$AR109,1))+AW108</f>
        <v>#REF!</v>
      </c>
      <c r="AX109" s="29" t="e">
        <f>(AT109-AT108)*(INDEX(超r将兵属性验证!Y$7:Y$106,$AR109,1)+INDEX(超r将兵属性验证!AS$7:AS$106,$AR109,1))+AX108</f>
        <v>#REF!</v>
      </c>
      <c r="AY109" s="29" t="e">
        <f>(AU109-AU108)*(INDEX(超r将兵属性验证!Z$7:Z$106,$AR109,1)+INDEX(超r将兵属性验证!AT$7:AT$106,$AR109,1))+AY108</f>
        <v>#REF!</v>
      </c>
      <c r="AZ109" s="29" t="e">
        <f>(AV109-AV108)*INDEX(超r将兵属性验证!$AW$7:$AW$106,$AR109,1)+AZ108</f>
        <v>#REF!</v>
      </c>
      <c r="BA109" s="32" t="e">
        <f t="shared" si="46"/>
        <v>#REF!</v>
      </c>
      <c r="BC109" s="29">
        <v>140</v>
      </c>
      <c r="BD109" s="84" t="e">
        <f>求节点($K$5:$K$12,$P$5:$P$12,INDEX(节奏总纲!$H$4:$H$113,'功能-大地图城池-附加属性'!$BC109,1))</f>
        <v>#VALUE!</v>
      </c>
    </row>
    <row r="110" spans="19:56" x14ac:dyDescent="0.15">
      <c r="S110" s="55">
        <v>106</v>
      </c>
      <c r="T110" s="36">
        <f>求节点($K$5:$K$12,$L$5:$L$12,[1]节奏总纲!P109)</f>
        <v>4.4766977130613501</v>
      </c>
      <c r="U110" s="36">
        <f>求节点($K$5:$K$12,$L$5:$L$12,[1]节奏总纲!Q109)</f>
        <v>4.4766977130613501</v>
      </c>
      <c r="V110" s="36">
        <f>求节点($K$5:$K$12,$L$5:$L$12,[1]节奏总纲!R109)</f>
        <v>4.4766977130613501</v>
      </c>
      <c r="W110" s="36">
        <f>求节点($K$5:$K$12,$L$5:$L$12,[1]节奏总纲!S109)</f>
        <v>4.4766977130613501</v>
      </c>
      <c r="X110" s="36">
        <f>求节点($K$5:$K$12,$L$5:$L$12,[1]节奏总纲!T109)</f>
        <v>4.4766977130613501</v>
      </c>
      <c r="Y110" s="36">
        <f>求节点($K$5:$K$12,$M$5:$M$12,[1]节奏总纲!P109)</f>
        <v>0</v>
      </c>
      <c r="Z110" s="36">
        <f>求节点($K$5:$K$12,$M$5:$M$12,[1]节奏总纲!Q109)</f>
        <v>0</v>
      </c>
      <c r="AA110" s="36">
        <f>求节点($K$5:$K$12,$M$5:$M$12,[1]节奏总纲!R109)</f>
        <v>0</v>
      </c>
      <c r="AB110" s="36">
        <f>求节点($K$5:$K$12,$M$5:$M$12,[1]节奏总纲!S109)</f>
        <v>0</v>
      </c>
      <c r="AC110" s="36">
        <f>求节点($K$5:$K$12,$M$5:$M$12,[1]节奏总纲!T109)</f>
        <v>0</v>
      </c>
      <c r="AD110" s="36">
        <f>求节点($K$5:$K$12,$N$5:$N$12,[1]节奏总纲!P109)</f>
        <v>5.2065940793213514E-2</v>
      </c>
      <c r="AE110" s="36">
        <f>求节点($K$5:$K$12,$N$5:$N$12,[1]节奏总纲!Q109)</f>
        <v>5.2065940793213514E-2</v>
      </c>
      <c r="AF110" s="36">
        <f>求节点($K$5:$K$12,$N$5:$N$12,[1]节奏总纲!R109)</f>
        <v>5.2065940793213514E-2</v>
      </c>
      <c r="AG110" s="36">
        <f>求节点($K$5:$K$12,$N$5:$N$12,[1]节奏总纲!S109)</f>
        <v>5.2065940793213514E-2</v>
      </c>
      <c r="AH110" s="36">
        <f>求节点($K$5:$K$12,$N$5:$N$12,[1]节奏总纲!T109)</f>
        <v>5.2065940793213514E-2</v>
      </c>
      <c r="AI110" s="4"/>
      <c r="AR110" s="29">
        <v>150</v>
      </c>
      <c r="AS110" s="29">
        <f t="shared" si="43"/>
        <v>4.4766977130613501</v>
      </c>
      <c r="AT110" s="29">
        <f t="shared" si="44"/>
        <v>5.2065940793213514E-2</v>
      </c>
      <c r="AU110" s="29">
        <f t="shared" si="44"/>
        <v>5.2065940793213514E-2</v>
      </c>
      <c r="AV110" s="29">
        <f t="shared" si="45"/>
        <v>0</v>
      </c>
      <c r="AW110" s="29" t="e">
        <f>(AS110-AS109)*(INDEX(超r将兵属性验证!$V$7:$V$106,$AR110,1)+INDEX(超r将兵属性验证!$AP$7:$AP$106,$AR110,1))+AW109</f>
        <v>#REF!</v>
      </c>
      <c r="AX110" s="29" t="e">
        <f>(AT110-AT109)*(INDEX(超r将兵属性验证!Y$7:Y$106,$AR110,1)+INDEX(超r将兵属性验证!AS$7:AS$106,$AR110,1))+AX109</f>
        <v>#REF!</v>
      </c>
      <c r="AY110" s="29" t="e">
        <f>(AU110-AU109)*(INDEX(超r将兵属性验证!Z$7:Z$106,$AR110,1)+INDEX(超r将兵属性验证!AT$7:AT$106,$AR110,1))+AY109</f>
        <v>#REF!</v>
      </c>
      <c r="AZ110" s="29" t="e">
        <f>(AV110-AV109)*INDEX(超r将兵属性验证!$AW$7:$AW$106,$AR110,1)+AZ109</f>
        <v>#REF!</v>
      </c>
      <c r="BA110" s="32" t="e">
        <f t="shared" si="46"/>
        <v>#REF!</v>
      </c>
      <c r="BC110" s="29">
        <v>150</v>
      </c>
      <c r="BD110" s="84" t="e">
        <f>求节点($K$5:$K$12,$P$5:$P$12,INDEX(节奏总纲!$H$4:$H$113,'功能-大地图城池-附加属性'!$BC110,1))</f>
        <v>#VALUE!</v>
      </c>
    </row>
    <row r="111" spans="19:56" x14ac:dyDescent="0.15">
      <c r="S111" s="55">
        <v>107</v>
      </c>
      <c r="T111" s="36">
        <f>求节点($K$5:$K$12,$L$5:$L$12,[1]节奏总纲!P110)</f>
        <v>4.4766977130613501</v>
      </c>
      <c r="U111" s="36">
        <f>求节点($K$5:$K$12,$L$5:$L$12,[1]节奏总纲!Q110)</f>
        <v>4.4766977130613501</v>
      </c>
      <c r="V111" s="36">
        <f>求节点($K$5:$K$12,$L$5:$L$12,[1]节奏总纲!R110)</f>
        <v>4.4766977130613501</v>
      </c>
      <c r="W111" s="36">
        <f>求节点($K$5:$K$12,$L$5:$L$12,[1]节奏总纲!S110)</f>
        <v>4.4766977130613501</v>
      </c>
      <c r="X111" s="36">
        <f>求节点($K$5:$K$12,$L$5:$L$12,[1]节奏总纲!T110)</f>
        <v>4.4766977130613501</v>
      </c>
      <c r="Y111" s="36">
        <f>求节点($K$5:$K$12,$M$5:$M$12,[1]节奏总纲!P110)</f>
        <v>0</v>
      </c>
      <c r="Z111" s="36">
        <f>求节点($K$5:$K$12,$M$5:$M$12,[1]节奏总纲!Q110)</f>
        <v>0</v>
      </c>
      <c r="AA111" s="36">
        <f>求节点($K$5:$K$12,$M$5:$M$12,[1]节奏总纲!R110)</f>
        <v>0</v>
      </c>
      <c r="AB111" s="36">
        <f>求节点($K$5:$K$12,$M$5:$M$12,[1]节奏总纲!S110)</f>
        <v>0</v>
      </c>
      <c r="AC111" s="36">
        <f>求节点($K$5:$K$12,$M$5:$M$12,[1]节奏总纲!T110)</f>
        <v>0</v>
      </c>
      <c r="AD111" s="36">
        <f>求节点($K$5:$K$12,$N$5:$N$12,[1]节奏总纲!P110)</f>
        <v>5.2065940793213514E-2</v>
      </c>
      <c r="AE111" s="36">
        <f>求节点($K$5:$K$12,$N$5:$N$12,[1]节奏总纲!Q110)</f>
        <v>5.2065940793213514E-2</v>
      </c>
      <c r="AF111" s="36">
        <f>求节点($K$5:$K$12,$N$5:$N$12,[1]节奏总纲!R110)</f>
        <v>5.2065940793213514E-2</v>
      </c>
      <c r="AG111" s="36">
        <f>求节点($K$5:$K$12,$N$5:$N$12,[1]节奏总纲!S110)</f>
        <v>5.2065940793213514E-2</v>
      </c>
      <c r="AH111" s="36">
        <f>求节点($K$5:$K$12,$N$5:$N$12,[1]节奏总纲!T110)</f>
        <v>5.2065940793213514E-2</v>
      </c>
      <c r="AI111" s="4"/>
      <c r="AR111" s="29">
        <v>160</v>
      </c>
      <c r="AS111" s="29">
        <f t="shared" si="43"/>
        <v>4.4766977130613501</v>
      </c>
      <c r="AT111" s="29">
        <f t="shared" si="44"/>
        <v>5.2065940793213514E-2</v>
      </c>
      <c r="AU111" s="29">
        <f t="shared" si="44"/>
        <v>5.2065940793213514E-2</v>
      </c>
      <c r="AV111" s="29">
        <f t="shared" si="45"/>
        <v>0</v>
      </c>
      <c r="AW111" s="29" t="e">
        <f>(AS111-AS110)*(INDEX(超r将兵属性验证!$V$7:$V$106,$AR111,1)+INDEX(超r将兵属性验证!$AP$7:$AP$106,$AR111,1))+AW110</f>
        <v>#REF!</v>
      </c>
      <c r="AX111" s="29" t="e">
        <f>(AT111-AT110)*(INDEX(超r将兵属性验证!Y$7:Y$106,$AR111,1)+INDEX(超r将兵属性验证!AS$7:AS$106,$AR111,1))+AX110</f>
        <v>#REF!</v>
      </c>
      <c r="AY111" s="29" t="e">
        <f>(AU111-AU110)*(INDEX(超r将兵属性验证!Z$7:Z$106,$AR111,1)+INDEX(超r将兵属性验证!AT$7:AT$106,$AR111,1))+AY110</f>
        <v>#REF!</v>
      </c>
      <c r="AZ111" s="29" t="e">
        <f>(AV111-AV110)*INDEX(超r将兵属性验证!$AW$7:$AW$106,$AR111,1)+AZ110</f>
        <v>#REF!</v>
      </c>
      <c r="BA111" s="32" t="e">
        <f t="shared" si="46"/>
        <v>#REF!</v>
      </c>
      <c r="BC111" s="29">
        <v>160</v>
      </c>
      <c r="BD111" s="84" t="e">
        <f>求节点($K$5:$K$12,$P$5:$P$12,INDEX(节奏总纲!$H$4:$H$113,'功能-大地图城池-附加属性'!$BC111,1))</f>
        <v>#VALUE!</v>
      </c>
    </row>
    <row r="112" spans="19:56" x14ac:dyDescent="0.15">
      <c r="S112" s="55">
        <v>108</v>
      </c>
      <c r="T112" s="36">
        <f>求节点($K$5:$K$12,$L$5:$L$12,[1]节奏总纲!P111)</f>
        <v>4.4766977130613501</v>
      </c>
      <c r="U112" s="36">
        <f>求节点($K$5:$K$12,$L$5:$L$12,[1]节奏总纲!Q111)</f>
        <v>4.4766977130613501</v>
      </c>
      <c r="V112" s="36">
        <f>求节点($K$5:$K$12,$L$5:$L$12,[1]节奏总纲!R111)</f>
        <v>4.4766977130613501</v>
      </c>
      <c r="W112" s="36">
        <f>求节点($K$5:$K$12,$L$5:$L$12,[1]节奏总纲!S111)</f>
        <v>4.4766977130613501</v>
      </c>
      <c r="X112" s="36">
        <f>求节点($K$5:$K$12,$L$5:$L$12,[1]节奏总纲!T111)</f>
        <v>4.4766977130613501</v>
      </c>
      <c r="Y112" s="36">
        <f>求节点($K$5:$K$12,$M$5:$M$12,[1]节奏总纲!P111)</f>
        <v>0</v>
      </c>
      <c r="Z112" s="36">
        <f>求节点($K$5:$K$12,$M$5:$M$12,[1]节奏总纲!Q111)</f>
        <v>0</v>
      </c>
      <c r="AA112" s="36">
        <f>求节点($K$5:$K$12,$M$5:$M$12,[1]节奏总纲!R111)</f>
        <v>0</v>
      </c>
      <c r="AB112" s="36">
        <f>求节点($K$5:$K$12,$M$5:$M$12,[1]节奏总纲!S111)</f>
        <v>0</v>
      </c>
      <c r="AC112" s="36">
        <f>求节点($K$5:$K$12,$M$5:$M$12,[1]节奏总纲!T111)</f>
        <v>0</v>
      </c>
      <c r="AD112" s="36">
        <f>求节点($K$5:$K$12,$N$5:$N$12,[1]节奏总纲!P111)</f>
        <v>5.2065940793213514E-2</v>
      </c>
      <c r="AE112" s="36">
        <f>求节点($K$5:$K$12,$N$5:$N$12,[1]节奏总纲!Q111)</f>
        <v>5.2065940793213514E-2</v>
      </c>
      <c r="AF112" s="36">
        <f>求节点($K$5:$K$12,$N$5:$N$12,[1]节奏总纲!R111)</f>
        <v>5.2065940793213514E-2</v>
      </c>
      <c r="AG112" s="36">
        <f>求节点($K$5:$K$12,$N$5:$N$12,[1]节奏总纲!S111)</f>
        <v>5.2065940793213514E-2</v>
      </c>
      <c r="AH112" s="36">
        <f>求节点($K$5:$K$12,$N$5:$N$12,[1]节奏总纲!T111)</f>
        <v>5.2065940793213514E-2</v>
      </c>
      <c r="AI112" s="4"/>
    </row>
    <row r="113" spans="19:35" x14ac:dyDescent="0.15">
      <c r="S113" s="55">
        <v>109</v>
      </c>
      <c r="T113" s="36">
        <f>求节点($K$5:$K$12,$L$5:$L$12,[1]节奏总纲!P112)</f>
        <v>4.4766977130613501</v>
      </c>
      <c r="U113" s="36">
        <f>求节点($K$5:$K$12,$L$5:$L$12,[1]节奏总纲!Q112)</f>
        <v>4.4766977130613501</v>
      </c>
      <c r="V113" s="36">
        <f>求节点($K$5:$K$12,$L$5:$L$12,[1]节奏总纲!R112)</f>
        <v>4.4766977130613501</v>
      </c>
      <c r="W113" s="36">
        <f>求节点($K$5:$K$12,$L$5:$L$12,[1]节奏总纲!S112)</f>
        <v>4.4766977130613501</v>
      </c>
      <c r="X113" s="36">
        <f>求节点($K$5:$K$12,$L$5:$L$12,[1]节奏总纲!T112)</f>
        <v>4.4766977130613501</v>
      </c>
      <c r="Y113" s="36">
        <f>求节点($K$5:$K$12,$M$5:$M$12,[1]节奏总纲!P112)</f>
        <v>0</v>
      </c>
      <c r="Z113" s="36">
        <f>求节点($K$5:$K$12,$M$5:$M$12,[1]节奏总纲!Q112)</f>
        <v>0</v>
      </c>
      <c r="AA113" s="36">
        <f>求节点($K$5:$K$12,$M$5:$M$12,[1]节奏总纲!R112)</f>
        <v>0</v>
      </c>
      <c r="AB113" s="36">
        <f>求节点($K$5:$K$12,$M$5:$M$12,[1]节奏总纲!S112)</f>
        <v>0</v>
      </c>
      <c r="AC113" s="36">
        <f>求节点($K$5:$K$12,$M$5:$M$12,[1]节奏总纲!T112)</f>
        <v>0</v>
      </c>
      <c r="AD113" s="36">
        <f>求节点($K$5:$K$12,$N$5:$N$12,[1]节奏总纲!P112)</f>
        <v>5.2065940793213514E-2</v>
      </c>
      <c r="AE113" s="36">
        <f>求节点($K$5:$K$12,$N$5:$N$12,[1]节奏总纲!Q112)</f>
        <v>5.2065940793213514E-2</v>
      </c>
      <c r="AF113" s="36">
        <f>求节点($K$5:$K$12,$N$5:$N$12,[1]节奏总纲!R112)</f>
        <v>5.2065940793213514E-2</v>
      </c>
      <c r="AG113" s="36">
        <f>求节点($K$5:$K$12,$N$5:$N$12,[1]节奏总纲!S112)</f>
        <v>5.2065940793213514E-2</v>
      </c>
      <c r="AH113" s="36">
        <f>求节点($K$5:$K$12,$N$5:$N$12,[1]节奏总纲!T112)</f>
        <v>5.2065940793213514E-2</v>
      </c>
      <c r="AI113" s="4"/>
    </row>
    <row r="114" spans="19:35" x14ac:dyDescent="0.15">
      <c r="S114" s="55">
        <v>110</v>
      </c>
      <c r="T114" s="36">
        <f>求节点($K$5:$K$12,$L$5:$L$12,[1]节奏总纲!P113)</f>
        <v>4.4766977130613501</v>
      </c>
      <c r="U114" s="36">
        <f>求节点($K$5:$K$12,$L$5:$L$12,[1]节奏总纲!Q113)</f>
        <v>4.4766977130613501</v>
      </c>
      <c r="V114" s="36">
        <f>求节点($K$5:$K$12,$L$5:$L$12,[1]节奏总纲!R113)</f>
        <v>4.4766977130613501</v>
      </c>
      <c r="W114" s="36">
        <f>求节点($K$5:$K$12,$L$5:$L$12,[1]节奏总纲!S113)</f>
        <v>4.4766977130613501</v>
      </c>
      <c r="X114" s="36">
        <f>求节点($K$5:$K$12,$L$5:$L$12,[1]节奏总纲!T113)</f>
        <v>4.4766977130613501</v>
      </c>
      <c r="Y114" s="36">
        <f>求节点($K$5:$K$12,$M$5:$M$12,[1]节奏总纲!P113)</f>
        <v>0</v>
      </c>
      <c r="Z114" s="36">
        <f>求节点($K$5:$K$12,$M$5:$M$12,[1]节奏总纲!Q113)</f>
        <v>0</v>
      </c>
      <c r="AA114" s="36">
        <f>求节点($K$5:$K$12,$M$5:$M$12,[1]节奏总纲!R113)</f>
        <v>0</v>
      </c>
      <c r="AB114" s="36">
        <f>求节点($K$5:$K$12,$M$5:$M$12,[1]节奏总纲!S113)</f>
        <v>0</v>
      </c>
      <c r="AC114" s="36">
        <f>求节点($K$5:$K$12,$M$5:$M$12,[1]节奏总纲!T113)</f>
        <v>0</v>
      </c>
      <c r="AD114" s="36">
        <f>求节点($K$5:$K$12,$N$5:$N$12,[1]节奏总纲!P113)</f>
        <v>5.2065940793213514E-2</v>
      </c>
      <c r="AE114" s="36">
        <f>求节点($K$5:$K$12,$N$5:$N$12,[1]节奏总纲!Q113)</f>
        <v>5.2065940793213514E-2</v>
      </c>
      <c r="AF114" s="36">
        <f>求节点($K$5:$K$12,$N$5:$N$12,[1]节奏总纲!R113)</f>
        <v>5.2065940793213514E-2</v>
      </c>
      <c r="AG114" s="36">
        <f>求节点($K$5:$K$12,$N$5:$N$12,[1]节奏总纲!S113)</f>
        <v>5.2065940793213514E-2</v>
      </c>
      <c r="AH114" s="36">
        <f>求节点($K$5:$K$12,$N$5:$N$12,[1]节奏总纲!T113)</f>
        <v>5.2065940793213514E-2</v>
      </c>
      <c r="AI114" s="4"/>
    </row>
    <row r="115" spans="19:35" x14ac:dyDescent="0.15">
      <c r="S115" s="55">
        <v>111</v>
      </c>
      <c r="T115" s="36">
        <f>求节点($K$5:$K$12,$L$5:$L$12,[1]节奏总纲!P114)</f>
        <v>4.4766977130613501</v>
      </c>
      <c r="U115" s="36">
        <f>求节点($K$5:$K$12,$L$5:$L$12,[1]节奏总纲!Q114)</f>
        <v>4.4766977130613501</v>
      </c>
      <c r="V115" s="36">
        <f>求节点($K$5:$K$12,$L$5:$L$12,[1]节奏总纲!R114)</f>
        <v>4.4766977130613501</v>
      </c>
      <c r="W115" s="36">
        <f>求节点($K$5:$K$12,$L$5:$L$12,[1]节奏总纲!S114)</f>
        <v>4.4766977130613501</v>
      </c>
      <c r="X115" s="36">
        <f>求节点($K$5:$K$12,$L$5:$L$12,[1]节奏总纲!T114)</f>
        <v>4.4766977130613501</v>
      </c>
      <c r="Y115" s="36">
        <f>求节点($K$5:$K$12,$M$5:$M$12,[1]节奏总纲!P114)</f>
        <v>0</v>
      </c>
      <c r="Z115" s="36">
        <f>求节点($K$5:$K$12,$M$5:$M$12,[1]节奏总纲!Q114)</f>
        <v>0</v>
      </c>
      <c r="AA115" s="36">
        <f>求节点($K$5:$K$12,$M$5:$M$12,[1]节奏总纲!R114)</f>
        <v>0</v>
      </c>
      <c r="AB115" s="36">
        <f>求节点($K$5:$K$12,$M$5:$M$12,[1]节奏总纲!S114)</f>
        <v>0</v>
      </c>
      <c r="AC115" s="36">
        <f>求节点($K$5:$K$12,$M$5:$M$12,[1]节奏总纲!T114)</f>
        <v>0</v>
      </c>
      <c r="AD115" s="36">
        <f>求节点($K$5:$K$12,$N$5:$N$12,[1]节奏总纲!P114)</f>
        <v>5.2065940793213514E-2</v>
      </c>
      <c r="AE115" s="36">
        <f>求节点($K$5:$K$12,$N$5:$N$12,[1]节奏总纲!Q114)</f>
        <v>5.2065940793213514E-2</v>
      </c>
      <c r="AF115" s="36">
        <f>求节点($K$5:$K$12,$N$5:$N$12,[1]节奏总纲!R114)</f>
        <v>5.2065940793213514E-2</v>
      </c>
      <c r="AG115" s="36">
        <f>求节点($K$5:$K$12,$N$5:$N$12,[1]节奏总纲!S114)</f>
        <v>5.2065940793213514E-2</v>
      </c>
      <c r="AH115" s="36">
        <f>求节点($K$5:$K$12,$N$5:$N$12,[1]节奏总纲!T114)</f>
        <v>5.2065940793213514E-2</v>
      </c>
      <c r="AI115" s="4"/>
    </row>
    <row r="116" spans="19:35" x14ac:dyDescent="0.15">
      <c r="S116" s="55">
        <v>112</v>
      </c>
      <c r="T116" s="36">
        <f>求节点($K$5:$K$12,$L$5:$L$12,[1]节奏总纲!P115)</f>
        <v>4.4766977130613501</v>
      </c>
      <c r="U116" s="36">
        <f>求节点($K$5:$K$12,$L$5:$L$12,[1]节奏总纲!Q115)</f>
        <v>4.4766977130613501</v>
      </c>
      <c r="V116" s="36">
        <f>求节点($K$5:$K$12,$L$5:$L$12,[1]节奏总纲!R115)</f>
        <v>4.4766977130613501</v>
      </c>
      <c r="W116" s="36">
        <f>求节点($K$5:$K$12,$L$5:$L$12,[1]节奏总纲!S115)</f>
        <v>4.4766977130613501</v>
      </c>
      <c r="X116" s="36">
        <f>求节点($K$5:$K$12,$L$5:$L$12,[1]节奏总纲!T115)</f>
        <v>4.4766977130613501</v>
      </c>
      <c r="Y116" s="36">
        <f>求节点($K$5:$K$12,$M$5:$M$12,[1]节奏总纲!P115)</f>
        <v>0</v>
      </c>
      <c r="Z116" s="36">
        <f>求节点($K$5:$K$12,$M$5:$M$12,[1]节奏总纲!Q115)</f>
        <v>0</v>
      </c>
      <c r="AA116" s="36">
        <f>求节点($K$5:$K$12,$M$5:$M$12,[1]节奏总纲!R115)</f>
        <v>0</v>
      </c>
      <c r="AB116" s="36">
        <f>求节点($K$5:$K$12,$M$5:$M$12,[1]节奏总纲!S115)</f>
        <v>0</v>
      </c>
      <c r="AC116" s="36">
        <f>求节点($K$5:$K$12,$M$5:$M$12,[1]节奏总纲!T115)</f>
        <v>0</v>
      </c>
      <c r="AD116" s="36">
        <f>求节点($K$5:$K$12,$N$5:$N$12,[1]节奏总纲!P115)</f>
        <v>5.2065940793213514E-2</v>
      </c>
      <c r="AE116" s="36">
        <f>求节点($K$5:$K$12,$N$5:$N$12,[1]节奏总纲!Q115)</f>
        <v>5.2065940793213514E-2</v>
      </c>
      <c r="AF116" s="36">
        <f>求节点($K$5:$K$12,$N$5:$N$12,[1]节奏总纲!R115)</f>
        <v>5.2065940793213514E-2</v>
      </c>
      <c r="AG116" s="36">
        <f>求节点($K$5:$K$12,$N$5:$N$12,[1]节奏总纲!S115)</f>
        <v>5.2065940793213514E-2</v>
      </c>
      <c r="AH116" s="36">
        <f>求节点($K$5:$K$12,$N$5:$N$12,[1]节奏总纲!T115)</f>
        <v>5.2065940793213514E-2</v>
      </c>
      <c r="AI116" s="4"/>
    </row>
    <row r="117" spans="19:35" x14ac:dyDescent="0.15">
      <c r="S117" s="55">
        <v>113</v>
      </c>
      <c r="T117" s="36">
        <f>求节点($K$5:$K$12,$L$5:$L$12,[1]节奏总纲!P116)</f>
        <v>4.4766977130613501</v>
      </c>
      <c r="U117" s="36">
        <f>求节点($K$5:$K$12,$L$5:$L$12,[1]节奏总纲!Q116)</f>
        <v>4.4766977130613501</v>
      </c>
      <c r="V117" s="36">
        <f>求节点($K$5:$K$12,$L$5:$L$12,[1]节奏总纲!R116)</f>
        <v>4.4766977130613501</v>
      </c>
      <c r="W117" s="36">
        <f>求节点($K$5:$K$12,$L$5:$L$12,[1]节奏总纲!S116)</f>
        <v>4.4766977130613501</v>
      </c>
      <c r="X117" s="36">
        <f>求节点($K$5:$K$12,$L$5:$L$12,[1]节奏总纲!T116)</f>
        <v>4.4766977130613501</v>
      </c>
      <c r="Y117" s="36">
        <f>求节点($K$5:$K$12,$M$5:$M$12,[1]节奏总纲!P116)</f>
        <v>0</v>
      </c>
      <c r="Z117" s="36">
        <f>求节点($K$5:$K$12,$M$5:$M$12,[1]节奏总纲!Q116)</f>
        <v>0</v>
      </c>
      <c r="AA117" s="36">
        <f>求节点($K$5:$K$12,$M$5:$M$12,[1]节奏总纲!R116)</f>
        <v>0</v>
      </c>
      <c r="AB117" s="36">
        <f>求节点($K$5:$K$12,$M$5:$M$12,[1]节奏总纲!S116)</f>
        <v>0</v>
      </c>
      <c r="AC117" s="36">
        <f>求节点($K$5:$K$12,$M$5:$M$12,[1]节奏总纲!T116)</f>
        <v>0</v>
      </c>
      <c r="AD117" s="36">
        <f>求节点($K$5:$K$12,$N$5:$N$12,[1]节奏总纲!P116)</f>
        <v>5.2065940793213514E-2</v>
      </c>
      <c r="AE117" s="36">
        <f>求节点($K$5:$K$12,$N$5:$N$12,[1]节奏总纲!Q116)</f>
        <v>5.2065940793213514E-2</v>
      </c>
      <c r="AF117" s="36">
        <f>求节点($K$5:$K$12,$N$5:$N$12,[1]节奏总纲!R116)</f>
        <v>5.2065940793213514E-2</v>
      </c>
      <c r="AG117" s="36">
        <f>求节点($K$5:$K$12,$N$5:$N$12,[1]节奏总纲!S116)</f>
        <v>5.2065940793213514E-2</v>
      </c>
      <c r="AH117" s="36">
        <f>求节点($K$5:$K$12,$N$5:$N$12,[1]节奏总纲!T116)</f>
        <v>5.2065940793213514E-2</v>
      </c>
      <c r="AI117" s="4"/>
    </row>
    <row r="118" spans="19:35" x14ac:dyDescent="0.15">
      <c r="S118" s="55">
        <v>114</v>
      </c>
      <c r="T118" s="36">
        <f>求节点($K$5:$K$12,$L$5:$L$12,[1]节奏总纲!P117)</f>
        <v>4.4766977130613501</v>
      </c>
      <c r="U118" s="36">
        <f>求节点($K$5:$K$12,$L$5:$L$12,[1]节奏总纲!Q117)</f>
        <v>4.4766977130613501</v>
      </c>
      <c r="V118" s="36">
        <f>求节点($K$5:$K$12,$L$5:$L$12,[1]节奏总纲!R117)</f>
        <v>4.4766977130613501</v>
      </c>
      <c r="W118" s="36">
        <f>求节点($K$5:$K$12,$L$5:$L$12,[1]节奏总纲!S117)</f>
        <v>4.4766977130613501</v>
      </c>
      <c r="X118" s="36">
        <f>求节点($K$5:$K$12,$L$5:$L$12,[1]节奏总纲!T117)</f>
        <v>4.4766977130613501</v>
      </c>
      <c r="Y118" s="36">
        <f>求节点($K$5:$K$12,$M$5:$M$12,[1]节奏总纲!P117)</f>
        <v>0</v>
      </c>
      <c r="Z118" s="36">
        <f>求节点($K$5:$K$12,$M$5:$M$12,[1]节奏总纲!Q117)</f>
        <v>0</v>
      </c>
      <c r="AA118" s="36">
        <f>求节点($K$5:$K$12,$M$5:$M$12,[1]节奏总纲!R117)</f>
        <v>0</v>
      </c>
      <c r="AB118" s="36">
        <f>求节点($K$5:$K$12,$M$5:$M$12,[1]节奏总纲!S117)</f>
        <v>0</v>
      </c>
      <c r="AC118" s="36">
        <f>求节点($K$5:$K$12,$M$5:$M$12,[1]节奏总纲!T117)</f>
        <v>0</v>
      </c>
      <c r="AD118" s="36">
        <f>求节点($K$5:$K$12,$N$5:$N$12,[1]节奏总纲!P117)</f>
        <v>5.2065940793213514E-2</v>
      </c>
      <c r="AE118" s="36">
        <f>求节点($K$5:$K$12,$N$5:$N$12,[1]节奏总纲!Q117)</f>
        <v>5.2065940793213514E-2</v>
      </c>
      <c r="AF118" s="36">
        <f>求节点($K$5:$K$12,$N$5:$N$12,[1]节奏总纲!R117)</f>
        <v>5.2065940793213514E-2</v>
      </c>
      <c r="AG118" s="36">
        <f>求节点($K$5:$K$12,$N$5:$N$12,[1]节奏总纲!S117)</f>
        <v>5.2065940793213514E-2</v>
      </c>
      <c r="AH118" s="36">
        <f>求节点($K$5:$K$12,$N$5:$N$12,[1]节奏总纲!T117)</f>
        <v>5.2065940793213514E-2</v>
      </c>
      <c r="AI118" s="4"/>
    </row>
    <row r="119" spans="19:35" x14ac:dyDescent="0.15">
      <c r="S119" s="55">
        <v>115</v>
      </c>
      <c r="T119" s="36">
        <f>求节点($K$5:$K$12,$L$5:$L$12,[1]节奏总纲!P118)</f>
        <v>4.4766977130613501</v>
      </c>
      <c r="U119" s="36">
        <f>求节点($K$5:$K$12,$L$5:$L$12,[1]节奏总纲!Q118)</f>
        <v>4.4766977130613501</v>
      </c>
      <c r="V119" s="36">
        <f>求节点($K$5:$K$12,$L$5:$L$12,[1]节奏总纲!R118)</f>
        <v>4.4766977130613501</v>
      </c>
      <c r="W119" s="36">
        <f>求节点($K$5:$K$12,$L$5:$L$12,[1]节奏总纲!S118)</f>
        <v>4.4766977130613501</v>
      </c>
      <c r="X119" s="36">
        <f>求节点($K$5:$K$12,$L$5:$L$12,[1]节奏总纲!T118)</f>
        <v>4.4766977130613501</v>
      </c>
      <c r="Y119" s="36">
        <f>求节点($K$5:$K$12,$M$5:$M$12,[1]节奏总纲!P118)</f>
        <v>0</v>
      </c>
      <c r="Z119" s="36">
        <f>求节点($K$5:$K$12,$M$5:$M$12,[1]节奏总纲!Q118)</f>
        <v>0</v>
      </c>
      <c r="AA119" s="36">
        <f>求节点($K$5:$K$12,$M$5:$M$12,[1]节奏总纲!R118)</f>
        <v>0</v>
      </c>
      <c r="AB119" s="36">
        <f>求节点($K$5:$K$12,$M$5:$M$12,[1]节奏总纲!S118)</f>
        <v>0</v>
      </c>
      <c r="AC119" s="36">
        <f>求节点($K$5:$K$12,$M$5:$M$12,[1]节奏总纲!T118)</f>
        <v>0</v>
      </c>
      <c r="AD119" s="36">
        <f>求节点($K$5:$K$12,$N$5:$N$12,[1]节奏总纲!P118)</f>
        <v>5.2065940793213514E-2</v>
      </c>
      <c r="AE119" s="36">
        <f>求节点($K$5:$K$12,$N$5:$N$12,[1]节奏总纲!Q118)</f>
        <v>5.2065940793213514E-2</v>
      </c>
      <c r="AF119" s="36">
        <f>求节点($K$5:$K$12,$N$5:$N$12,[1]节奏总纲!R118)</f>
        <v>5.2065940793213514E-2</v>
      </c>
      <c r="AG119" s="36">
        <f>求节点($K$5:$K$12,$N$5:$N$12,[1]节奏总纲!S118)</f>
        <v>5.2065940793213514E-2</v>
      </c>
      <c r="AH119" s="36">
        <f>求节点($K$5:$K$12,$N$5:$N$12,[1]节奏总纲!T118)</f>
        <v>5.2065940793213514E-2</v>
      </c>
      <c r="AI119" s="4"/>
    </row>
    <row r="120" spans="19:35" x14ac:dyDescent="0.15">
      <c r="S120" s="55">
        <v>116</v>
      </c>
      <c r="T120" s="36">
        <f>求节点($K$5:$K$12,$L$5:$L$12,[1]节奏总纲!P119)</f>
        <v>4.4766977130613501</v>
      </c>
      <c r="U120" s="36">
        <f>求节点($K$5:$K$12,$L$5:$L$12,[1]节奏总纲!Q119)</f>
        <v>4.4766977130613501</v>
      </c>
      <c r="V120" s="36">
        <f>求节点($K$5:$K$12,$L$5:$L$12,[1]节奏总纲!R119)</f>
        <v>4.4766977130613501</v>
      </c>
      <c r="W120" s="36">
        <f>求节点($K$5:$K$12,$L$5:$L$12,[1]节奏总纲!S119)</f>
        <v>4.4766977130613501</v>
      </c>
      <c r="X120" s="36">
        <f>求节点($K$5:$K$12,$L$5:$L$12,[1]节奏总纲!T119)</f>
        <v>4.4766977130613501</v>
      </c>
      <c r="Y120" s="36">
        <f>求节点($K$5:$K$12,$M$5:$M$12,[1]节奏总纲!P119)</f>
        <v>0</v>
      </c>
      <c r="Z120" s="36">
        <f>求节点($K$5:$K$12,$M$5:$M$12,[1]节奏总纲!Q119)</f>
        <v>0</v>
      </c>
      <c r="AA120" s="36">
        <f>求节点($K$5:$K$12,$M$5:$M$12,[1]节奏总纲!R119)</f>
        <v>0</v>
      </c>
      <c r="AB120" s="36">
        <f>求节点($K$5:$K$12,$M$5:$M$12,[1]节奏总纲!S119)</f>
        <v>0</v>
      </c>
      <c r="AC120" s="36">
        <f>求节点($K$5:$K$12,$M$5:$M$12,[1]节奏总纲!T119)</f>
        <v>0</v>
      </c>
      <c r="AD120" s="36">
        <f>求节点($K$5:$K$12,$N$5:$N$12,[1]节奏总纲!P119)</f>
        <v>5.2065940793213514E-2</v>
      </c>
      <c r="AE120" s="36">
        <f>求节点($K$5:$K$12,$N$5:$N$12,[1]节奏总纲!Q119)</f>
        <v>5.2065940793213514E-2</v>
      </c>
      <c r="AF120" s="36">
        <f>求节点($K$5:$K$12,$N$5:$N$12,[1]节奏总纲!R119)</f>
        <v>5.2065940793213514E-2</v>
      </c>
      <c r="AG120" s="36">
        <f>求节点($K$5:$K$12,$N$5:$N$12,[1]节奏总纲!S119)</f>
        <v>5.2065940793213514E-2</v>
      </c>
      <c r="AH120" s="36">
        <f>求节点($K$5:$K$12,$N$5:$N$12,[1]节奏总纲!T119)</f>
        <v>5.2065940793213514E-2</v>
      </c>
      <c r="AI120" s="4"/>
    </row>
    <row r="121" spans="19:35" x14ac:dyDescent="0.15">
      <c r="S121" s="55">
        <v>117</v>
      </c>
      <c r="T121" s="36">
        <f>求节点($K$5:$K$12,$L$5:$L$12,[1]节奏总纲!P120)</f>
        <v>4.4766977130613501</v>
      </c>
      <c r="U121" s="36">
        <f>求节点($K$5:$K$12,$L$5:$L$12,[1]节奏总纲!Q120)</f>
        <v>4.4766977130613501</v>
      </c>
      <c r="V121" s="36">
        <f>求节点($K$5:$K$12,$L$5:$L$12,[1]节奏总纲!R120)</f>
        <v>4.4766977130613501</v>
      </c>
      <c r="W121" s="36">
        <f>求节点($K$5:$K$12,$L$5:$L$12,[1]节奏总纲!S120)</f>
        <v>4.4766977130613501</v>
      </c>
      <c r="X121" s="36">
        <f>求节点($K$5:$K$12,$L$5:$L$12,[1]节奏总纲!T120)</f>
        <v>4.4766977130613501</v>
      </c>
      <c r="Y121" s="36">
        <f>求节点($K$5:$K$12,$M$5:$M$12,[1]节奏总纲!P120)</f>
        <v>0</v>
      </c>
      <c r="Z121" s="36">
        <f>求节点($K$5:$K$12,$M$5:$M$12,[1]节奏总纲!Q120)</f>
        <v>0</v>
      </c>
      <c r="AA121" s="36">
        <f>求节点($K$5:$K$12,$M$5:$M$12,[1]节奏总纲!R120)</f>
        <v>0</v>
      </c>
      <c r="AB121" s="36">
        <f>求节点($K$5:$K$12,$M$5:$M$12,[1]节奏总纲!S120)</f>
        <v>0</v>
      </c>
      <c r="AC121" s="36">
        <f>求节点($K$5:$K$12,$M$5:$M$12,[1]节奏总纲!T120)</f>
        <v>0</v>
      </c>
      <c r="AD121" s="36">
        <f>求节点($K$5:$K$12,$N$5:$N$12,[1]节奏总纲!P120)</f>
        <v>5.2065940793213514E-2</v>
      </c>
      <c r="AE121" s="36">
        <f>求节点($K$5:$K$12,$N$5:$N$12,[1]节奏总纲!Q120)</f>
        <v>5.2065940793213514E-2</v>
      </c>
      <c r="AF121" s="36">
        <f>求节点($K$5:$K$12,$N$5:$N$12,[1]节奏总纲!R120)</f>
        <v>5.2065940793213514E-2</v>
      </c>
      <c r="AG121" s="36">
        <f>求节点($K$5:$K$12,$N$5:$N$12,[1]节奏总纲!S120)</f>
        <v>5.2065940793213514E-2</v>
      </c>
      <c r="AH121" s="36">
        <f>求节点($K$5:$K$12,$N$5:$N$12,[1]节奏总纲!T120)</f>
        <v>5.2065940793213514E-2</v>
      </c>
      <c r="AI121" s="4"/>
    </row>
    <row r="122" spans="19:35" x14ac:dyDescent="0.15">
      <c r="S122" s="55">
        <v>118</v>
      </c>
      <c r="T122" s="36">
        <f>求节点($K$5:$K$12,$L$5:$L$12,[1]节奏总纲!P121)</f>
        <v>4.4766977130613501</v>
      </c>
      <c r="U122" s="36">
        <f>求节点($K$5:$K$12,$L$5:$L$12,[1]节奏总纲!Q121)</f>
        <v>4.4766977130613501</v>
      </c>
      <c r="V122" s="36">
        <f>求节点($K$5:$K$12,$L$5:$L$12,[1]节奏总纲!R121)</f>
        <v>4.4766977130613501</v>
      </c>
      <c r="W122" s="36">
        <f>求节点($K$5:$K$12,$L$5:$L$12,[1]节奏总纲!S121)</f>
        <v>4.4766977130613501</v>
      </c>
      <c r="X122" s="36">
        <f>求节点($K$5:$K$12,$L$5:$L$12,[1]节奏总纲!T121)</f>
        <v>4.4766977130613501</v>
      </c>
      <c r="Y122" s="36">
        <f>求节点($K$5:$K$12,$M$5:$M$12,[1]节奏总纲!P121)</f>
        <v>0</v>
      </c>
      <c r="Z122" s="36">
        <f>求节点($K$5:$K$12,$M$5:$M$12,[1]节奏总纲!Q121)</f>
        <v>0</v>
      </c>
      <c r="AA122" s="36">
        <f>求节点($K$5:$K$12,$M$5:$M$12,[1]节奏总纲!R121)</f>
        <v>0</v>
      </c>
      <c r="AB122" s="36">
        <f>求节点($K$5:$K$12,$M$5:$M$12,[1]节奏总纲!S121)</f>
        <v>0</v>
      </c>
      <c r="AC122" s="36">
        <f>求节点($K$5:$K$12,$M$5:$M$12,[1]节奏总纲!T121)</f>
        <v>0</v>
      </c>
      <c r="AD122" s="36">
        <f>求节点($K$5:$K$12,$N$5:$N$12,[1]节奏总纲!P121)</f>
        <v>5.2065940793213514E-2</v>
      </c>
      <c r="AE122" s="36">
        <f>求节点($K$5:$K$12,$N$5:$N$12,[1]节奏总纲!Q121)</f>
        <v>5.2065940793213514E-2</v>
      </c>
      <c r="AF122" s="36">
        <f>求节点($K$5:$K$12,$N$5:$N$12,[1]节奏总纲!R121)</f>
        <v>5.2065940793213514E-2</v>
      </c>
      <c r="AG122" s="36">
        <f>求节点($K$5:$K$12,$N$5:$N$12,[1]节奏总纲!S121)</f>
        <v>5.2065940793213514E-2</v>
      </c>
      <c r="AH122" s="36">
        <f>求节点($K$5:$K$12,$N$5:$N$12,[1]节奏总纲!T121)</f>
        <v>5.2065940793213514E-2</v>
      </c>
      <c r="AI122" s="4"/>
    </row>
    <row r="123" spans="19:35" x14ac:dyDescent="0.15">
      <c r="S123" s="55">
        <v>119</v>
      </c>
      <c r="T123" s="36">
        <f>求节点($K$5:$K$12,$L$5:$L$12,[1]节奏总纲!P122)</f>
        <v>4.4766977130613501</v>
      </c>
      <c r="U123" s="36">
        <f>求节点($K$5:$K$12,$L$5:$L$12,[1]节奏总纲!Q122)</f>
        <v>4.4766977130613501</v>
      </c>
      <c r="V123" s="36">
        <f>求节点($K$5:$K$12,$L$5:$L$12,[1]节奏总纲!R122)</f>
        <v>4.4766977130613501</v>
      </c>
      <c r="W123" s="36">
        <f>求节点($K$5:$K$12,$L$5:$L$12,[1]节奏总纲!S122)</f>
        <v>4.4766977130613501</v>
      </c>
      <c r="X123" s="36">
        <f>求节点($K$5:$K$12,$L$5:$L$12,[1]节奏总纲!T122)</f>
        <v>4.4766977130613501</v>
      </c>
      <c r="Y123" s="36">
        <f>求节点($K$5:$K$12,$M$5:$M$12,[1]节奏总纲!P122)</f>
        <v>0</v>
      </c>
      <c r="Z123" s="36">
        <f>求节点($K$5:$K$12,$M$5:$M$12,[1]节奏总纲!Q122)</f>
        <v>0</v>
      </c>
      <c r="AA123" s="36">
        <f>求节点($K$5:$K$12,$M$5:$M$12,[1]节奏总纲!R122)</f>
        <v>0</v>
      </c>
      <c r="AB123" s="36">
        <f>求节点($K$5:$K$12,$M$5:$M$12,[1]节奏总纲!S122)</f>
        <v>0</v>
      </c>
      <c r="AC123" s="36">
        <f>求节点($K$5:$K$12,$M$5:$M$12,[1]节奏总纲!T122)</f>
        <v>0</v>
      </c>
      <c r="AD123" s="36">
        <f>求节点($K$5:$K$12,$N$5:$N$12,[1]节奏总纲!P122)</f>
        <v>5.2065940793213514E-2</v>
      </c>
      <c r="AE123" s="36">
        <f>求节点($K$5:$K$12,$N$5:$N$12,[1]节奏总纲!Q122)</f>
        <v>5.2065940793213514E-2</v>
      </c>
      <c r="AF123" s="36">
        <f>求节点($K$5:$K$12,$N$5:$N$12,[1]节奏总纲!R122)</f>
        <v>5.2065940793213514E-2</v>
      </c>
      <c r="AG123" s="36">
        <f>求节点($K$5:$K$12,$N$5:$N$12,[1]节奏总纲!S122)</f>
        <v>5.2065940793213514E-2</v>
      </c>
      <c r="AH123" s="36">
        <f>求节点($K$5:$K$12,$N$5:$N$12,[1]节奏总纲!T122)</f>
        <v>5.2065940793213514E-2</v>
      </c>
      <c r="AI123" s="4"/>
    </row>
    <row r="124" spans="19:35" x14ac:dyDescent="0.15">
      <c r="S124" s="55">
        <v>120</v>
      </c>
      <c r="T124" s="36">
        <f>求节点($K$5:$K$12,$L$5:$L$12,[1]节奏总纲!P123)</f>
        <v>4.4766977130613501</v>
      </c>
      <c r="U124" s="36">
        <f>求节点($K$5:$K$12,$L$5:$L$12,[1]节奏总纲!Q123)</f>
        <v>4.4766977130613501</v>
      </c>
      <c r="V124" s="36">
        <f>求节点($K$5:$K$12,$L$5:$L$12,[1]节奏总纲!R123)</f>
        <v>4.4766977130613501</v>
      </c>
      <c r="W124" s="36">
        <f>求节点($K$5:$K$12,$L$5:$L$12,[1]节奏总纲!S123)</f>
        <v>4.4766977130613501</v>
      </c>
      <c r="X124" s="36">
        <f>求节点($K$5:$K$12,$L$5:$L$12,[1]节奏总纲!T123)</f>
        <v>4.4766977130613501</v>
      </c>
      <c r="Y124" s="36">
        <f>求节点($K$5:$K$12,$M$5:$M$12,[1]节奏总纲!P123)</f>
        <v>0</v>
      </c>
      <c r="Z124" s="36">
        <f>求节点($K$5:$K$12,$M$5:$M$12,[1]节奏总纲!Q123)</f>
        <v>0</v>
      </c>
      <c r="AA124" s="36">
        <f>求节点($K$5:$K$12,$M$5:$M$12,[1]节奏总纲!R123)</f>
        <v>0</v>
      </c>
      <c r="AB124" s="36">
        <f>求节点($K$5:$K$12,$M$5:$M$12,[1]节奏总纲!S123)</f>
        <v>0</v>
      </c>
      <c r="AC124" s="36">
        <f>求节点($K$5:$K$12,$M$5:$M$12,[1]节奏总纲!T123)</f>
        <v>0</v>
      </c>
      <c r="AD124" s="36">
        <f>求节点($K$5:$K$12,$N$5:$N$12,[1]节奏总纲!P123)</f>
        <v>5.2065940793213514E-2</v>
      </c>
      <c r="AE124" s="36">
        <f>求节点($K$5:$K$12,$N$5:$N$12,[1]节奏总纲!Q123)</f>
        <v>5.2065940793213514E-2</v>
      </c>
      <c r="AF124" s="36">
        <f>求节点($K$5:$K$12,$N$5:$N$12,[1]节奏总纲!R123)</f>
        <v>5.2065940793213514E-2</v>
      </c>
      <c r="AG124" s="36">
        <f>求节点($K$5:$K$12,$N$5:$N$12,[1]节奏总纲!S123)</f>
        <v>5.2065940793213514E-2</v>
      </c>
      <c r="AH124" s="36">
        <f>求节点($K$5:$K$12,$N$5:$N$12,[1]节奏总纲!T123)</f>
        <v>5.2065940793213514E-2</v>
      </c>
      <c r="AI124" s="4"/>
    </row>
    <row r="125" spans="19:35" x14ac:dyDescent="0.15">
      <c r="S125" s="55">
        <v>121</v>
      </c>
      <c r="T125" s="36">
        <f>求节点($K$5:$K$12,$L$5:$L$12,[1]节奏总纲!P124)</f>
        <v>4.4766977130613501</v>
      </c>
      <c r="U125" s="36">
        <f>求节点($K$5:$K$12,$L$5:$L$12,[1]节奏总纲!Q124)</f>
        <v>4.4766977130613501</v>
      </c>
      <c r="V125" s="36">
        <f>求节点($K$5:$K$12,$L$5:$L$12,[1]节奏总纲!R124)</f>
        <v>4.4766977130613501</v>
      </c>
      <c r="W125" s="36">
        <f>求节点($K$5:$K$12,$L$5:$L$12,[1]节奏总纲!S124)</f>
        <v>4.4766977130613501</v>
      </c>
      <c r="X125" s="36">
        <f>求节点($K$5:$K$12,$L$5:$L$12,[1]节奏总纲!T124)</f>
        <v>4.4766977130613501</v>
      </c>
      <c r="Y125" s="36">
        <f>求节点($K$5:$K$12,$M$5:$M$12,[1]节奏总纲!P124)</f>
        <v>0</v>
      </c>
      <c r="Z125" s="36">
        <f>求节点($K$5:$K$12,$M$5:$M$12,[1]节奏总纲!Q124)</f>
        <v>0</v>
      </c>
      <c r="AA125" s="36">
        <f>求节点($K$5:$K$12,$M$5:$M$12,[1]节奏总纲!R124)</f>
        <v>0</v>
      </c>
      <c r="AB125" s="36">
        <f>求节点($K$5:$K$12,$M$5:$M$12,[1]节奏总纲!S124)</f>
        <v>0</v>
      </c>
      <c r="AC125" s="36">
        <f>求节点($K$5:$K$12,$M$5:$M$12,[1]节奏总纲!T124)</f>
        <v>0</v>
      </c>
      <c r="AD125" s="36">
        <f>求节点($K$5:$K$12,$N$5:$N$12,[1]节奏总纲!P124)</f>
        <v>5.2065940793213514E-2</v>
      </c>
      <c r="AE125" s="36">
        <f>求节点($K$5:$K$12,$N$5:$N$12,[1]节奏总纲!Q124)</f>
        <v>5.2065940793213514E-2</v>
      </c>
      <c r="AF125" s="36">
        <f>求节点($K$5:$K$12,$N$5:$N$12,[1]节奏总纲!R124)</f>
        <v>5.2065940793213514E-2</v>
      </c>
      <c r="AG125" s="36">
        <f>求节点($K$5:$K$12,$N$5:$N$12,[1]节奏总纲!S124)</f>
        <v>5.2065940793213514E-2</v>
      </c>
      <c r="AH125" s="36">
        <f>求节点($K$5:$K$12,$N$5:$N$12,[1]节奏总纲!T124)</f>
        <v>5.2065940793213514E-2</v>
      </c>
      <c r="AI125" s="4"/>
    </row>
    <row r="126" spans="19:35" x14ac:dyDescent="0.15">
      <c r="S126" s="55">
        <v>122</v>
      </c>
      <c r="T126" s="36">
        <f>求节点($K$5:$K$12,$L$5:$L$12,[1]节奏总纲!P125)</f>
        <v>4.4766977130613501</v>
      </c>
      <c r="U126" s="36">
        <f>求节点($K$5:$K$12,$L$5:$L$12,[1]节奏总纲!Q125)</f>
        <v>4.4766977130613501</v>
      </c>
      <c r="V126" s="36">
        <f>求节点($K$5:$K$12,$L$5:$L$12,[1]节奏总纲!R125)</f>
        <v>4.4766977130613501</v>
      </c>
      <c r="W126" s="36">
        <f>求节点($K$5:$K$12,$L$5:$L$12,[1]节奏总纲!S125)</f>
        <v>4.4766977130613501</v>
      </c>
      <c r="X126" s="36">
        <f>求节点($K$5:$K$12,$L$5:$L$12,[1]节奏总纲!T125)</f>
        <v>4.4766977130613501</v>
      </c>
      <c r="Y126" s="36">
        <f>求节点($K$5:$K$12,$M$5:$M$12,[1]节奏总纲!P125)</f>
        <v>0</v>
      </c>
      <c r="Z126" s="36">
        <f>求节点($K$5:$K$12,$M$5:$M$12,[1]节奏总纲!Q125)</f>
        <v>0</v>
      </c>
      <c r="AA126" s="36">
        <f>求节点($K$5:$K$12,$M$5:$M$12,[1]节奏总纲!R125)</f>
        <v>0</v>
      </c>
      <c r="AB126" s="36">
        <f>求节点($K$5:$K$12,$M$5:$M$12,[1]节奏总纲!S125)</f>
        <v>0</v>
      </c>
      <c r="AC126" s="36">
        <f>求节点($K$5:$K$12,$M$5:$M$12,[1]节奏总纲!T125)</f>
        <v>0</v>
      </c>
      <c r="AD126" s="36">
        <f>求节点($K$5:$K$12,$N$5:$N$12,[1]节奏总纲!P125)</f>
        <v>5.2065940793213514E-2</v>
      </c>
      <c r="AE126" s="36">
        <f>求节点($K$5:$K$12,$N$5:$N$12,[1]节奏总纲!Q125)</f>
        <v>5.2065940793213514E-2</v>
      </c>
      <c r="AF126" s="36">
        <f>求节点($K$5:$K$12,$N$5:$N$12,[1]节奏总纲!R125)</f>
        <v>5.2065940793213514E-2</v>
      </c>
      <c r="AG126" s="36">
        <f>求节点($K$5:$K$12,$N$5:$N$12,[1]节奏总纲!S125)</f>
        <v>5.2065940793213514E-2</v>
      </c>
      <c r="AH126" s="36">
        <f>求节点($K$5:$K$12,$N$5:$N$12,[1]节奏总纲!T125)</f>
        <v>5.2065940793213514E-2</v>
      </c>
      <c r="AI126" s="4"/>
    </row>
    <row r="127" spans="19:35" x14ac:dyDescent="0.15">
      <c r="S127" s="55">
        <v>123</v>
      </c>
      <c r="T127" s="36">
        <f>求节点($K$5:$K$12,$L$5:$L$12,[1]节奏总纲!P126)</f>
        <v>4.4766977130613501</v>
      </c>
      <c r="U127" s="36">
        <f>求节点($K$5:$K$12,$L$5:$L$12,[1]节奏总纲!Q126)</f>
        <v>4.4766977130613501</v>
      </c>
      <c r="V127" s="36">
        <f>求节点($K$5:$K$12,$L$5:$L$12,[1]节奏总纲!R126)</f>
        <v>4.4766977130613501</v>
      </c>
      <c r="W127" s="36">
        <f>求节点($K$5:$K$12,$L$5:$L$12,[1]节奏总纲!S126)</f>
        <v>4.4766977130613501</v>
      </c>
      <c r="X127" s="36">
        <f>求节点($K$5:$K$12,$L$5:$L$12,[1]节奏总纲!T126)</f>
        <v>4.4766977130613501</v>
      </c>
      <c r="Y127" s="36">
        <f>求节点($K$5:$K$12,$M$5:$M$12,[1]节奏总纲!P126)</f>
        <v>0</v>
      </c>
      <c r="Z127" s="36">
        <f>求节点($K$5:$K$12,$M$5:$M$12,[1]节奏总纲!Q126)</f>
        <v>0</v>
      </c>
      <c r="AA127" s="36">
        <f>求节点($K$5:$K$12,$M$5:$M$12,[1]节奏总纲!R126)</f>
        <v>0</v>
      </c>
      <c r="AB127" s="36">
        <f>求节点($K$5:$K$12,$M$5:$M$12,[1]节奏总纲!S126)</f>
        <v>0</v>
      </c>
      <c r="AC127" s="36">
        <f>求节点($K$5:$K$12,$M$5:$M$12,[1]节奏总纲!T126)</f>
        <v>0</v>
      </c>
      <c r="AD127" s="36">
        <f>求节点($K$5:$K$12,$N$5:$N$12,[1]节奏总纲!P126)</f>
        <v>5.2065940793213514E-2</v>
      </c>
      <c r="AE127" s="36">
        <f>求节点($K$5:$K$12,$N$5:$N$12,[1]节奏总纲!Q126)</f>
        <v>5.2065940793213514E-2</v>
      </c>
      <c r="AF127" s="36">
        <f>求节点($K$5:$K$12,$N$5:$N$12,[1]节奏总纲!R126)</f>
        <v>5.2065940793213514E-2</v>
      </c>
      <c r="AG127" s="36">
        <f>求节点($K$5:$K$12,$N$5:$N$12,[1]节奏总纲!S126)</f>
        <v>5.2065940793213514E-2</v>
      </c>
      <c r="AH127" s="36">
        <f>求节点($K$5:$K$12,$N$5:$N$12,[1]节奏总纲!T126)</f>
        <v>5.2065940793213514E-2</v>
      </c>
      <c r="AI127" s="4"/>
    </row>
    <row r="128" spans="19:35" x14ac:dyDescent="0.15">
      <c r="S128" s="55">
        <v>124</v>
      </c>
      <c r="T128" s="36">
        <f>求节点($K$5:$K$12,$L$5:$L$12,[1]节奏总纲!P127)</f>
        <v>4.4766977130613501</v>
      </c>
      <c r="U128" s="36">
        <f>求节点($K$5:$K$12,$L$5:$L$12,[1]节奏总纲!Q127)</f>
        <v>4.4766977130613501</v>
      </c>
      <c r="V128" s="36">
        <f>求节点($K$5:$K$12,$L$5:$L$12,[1]节奏总纲!R127)</f>
        <v>4.4766977130613501</v>
      </c>
      <c r="W128" s="36">
        <f>求节点($K$5:$K$12,$L$5:$L$12,[1]节奏总纲!S127)</f>
        <v>4.4766977130613501</v>
      </c>
      <c r="X128" s="36">
        <f>求节点($K$5:$K$12,$L$5:$L$12,[1]节奏总纲!T127)</f>
        <v>4.4766977130613501</v>
      </c>
      <c r="Y128" s="36">
        <f>求节点($K$5:$K$12,$M$5:$M$12,[1]节奏总纲!P127)</f>
        <v>0</v>
      </c>
      <c r="Z128" s="36">
        <f>求节点($K$5:$K$12,$M$5:$M$12,[1]节奏总纲!Q127)</f>
        <v>0</v>
      </c>
      <c r="AA128" s="36">
        <f>求节点($K$5:$K$12,$M$5:$M$12,[1]节奏总纲!R127)</f>
        <v>0</v>
      </c>
      <c r="AB128" s="36">
        <f>求节点($K$5:$K$12,$M$5:$M$12,[1]节奏总纲!S127)</f>
        <v>0</v>
      </c>
      <c r="AC128" s="36">
        <f>求节点($K$5:$K$12,$M$5:$M$12,[1]节奏总纲!T127)</f>
        <v>0</v>
      </c>
      <c r="AD128" s="36">
        <f>求节点($K$5:$K$12,$N$5:$N$12,[1]节奏总纲!P127)</f>
        <v>5.2065940793213514E-2</v>
      </c>
      <c r="AE128" s="36">
        <f>求节点($K$5:$K$12,$N$5:$N$12,[1]节奏总纲!Q127)</f>
        <v>5.2065940793213514E-2</v>
      </c>
      <c r="AF128" s="36">
        <f>求节点($K$5:$K$12,$N$5:$N$12,[1]节奏总纲!R127)</f>
        <v>5.2065940793213514E-2</v>
      </c>
      <c r="AG128" s="36">
        <f>求节点($K$5:$K$12,$N$5:$N$12,[1]节奏总纲!S127)</f>
        <v>5.2065940793213514E-2</v>
      </c>
      <c r="AH128" s="36">
        <f>求节点($K$5:$K$12,$N$5:$N$12,[1]节奏总纲!T127)</f>
        <v>5.2065940793213514E-2</v>
      </c>
      <c r="AI128" s="4"/>
    </row>
    <row r="129" spans="19:35" x14ac:dyDescent="0.15">
      <c r="S129" s="55">
        <v>125</v>
      </c>
      <c r="T129" s="36">
        <f>求节点($K$5:$K$12,$L$5:$L$12,[1]节奏总纲!P128)</f>
        <v>4.4766977130613501</v>
      </c>
      <c r="U129" s="36">
        <f>求节点($K$5:$K$12,$L$5:$L$12,[1]节奏总纲!Q128)</f>
        <v>4.4766977130613501</v>
      </c>
      <c r="V129" s="36">
        <f>求节点($K$5:$K$12,$L$5:$L$12,[1]节奏总纲!R128)</f>
        <v>4.4766977130613501</v>
      </c>
      <c r="W129" s="36">
        <f>求节点($K$5:$K$12,$L$5:$L$12,[1]节奏总纲!S128)</f>
        <v>4.4766977130613501</v>
      </c>
      <c r="X129" s="36">
        <f>求节点($K$5:$K$12,$L$5:$L$12,[1]节奏总纲!T128)</f>
        <v>4.4766977130613501</v>
      </c>
      <c r="Y129" s="36">
        <f>求节点($K$5:$K$12,$M$5:$M$12,[1]节奏总纲!P128)</f>
        <v>0</v>
      </c>
      <c r="Z129" s="36">
        <f>求节点($K$5:$K$12,$M$5:$M$12,[1]节奏总纲!Q128)</f>
        <v>0</v>
      </c>
      <c r="AA129" s="36">
        <f>求节点($K$5:$K$12,$M$5:$M$12,[1]节奏总纲!R128)</f>
        <v>0</v>
      </c>
      <c r="AB129" s="36">
        <f>求节点($K$5:$K$12,$M$5:$M$12,[1]节奏总纲!S128)</f>
        <v>0</v>
      </c>
      <c r="AC129" s="36">
        <f>求节点($K$5:$K$12,$M$5:$M$12,[1]节奏总纲!T128)</f>
        <v>0</v>
      </c>
      <c r="AD129" s="36">
        <f>求节点($K$5:$K$12,$N$5:$N$12,[1]节奏总纲!P128)</f>
        <v>5.2065940793213514E-2</v>
      </c>
      <c r="AE129" s="36">
        <f>求节点($K$5:$K$12,$N$5:$N$12,[1]节奏总纲!Q128)</f>
        <v>5.2065940793213514E-2</v>
      </c>
      <c r="AF129" s="36">
        <f>求节点($K$5:$K$12,$N$5:$N$12,[1]节奏总纲!R128)</f>
        <v>5.2065940793213514E-2</v>
      </c>
      <c r="AG129" s="36">
        <f>求节点($K$5:$K$12,$N$5:$N$12,[1]节奏总纲!S128)</f>
        <v>5.2065940793213514E-2</v>
      </c>
      <c r="AH129" s="36">
        <f>求节点($K$5:$K$12,$N$5:$N$12,[1]节奏总纲!T128)</f>
        <v>5.2065940793213514E-2</v>
      </c>
      <c r="AI129" s="4"/>
    </row>
    <row r="130" spans="19:35" x14ac:dyDescent="0.15">
      <c r="S130" s="55">
        <v>126</v>
      </c>
      <c r="T130" s="36">
        <f>求节点($K$5:$K$12,$L$5:$L$12,[1]节奏总纲!P129)</f>
        <v>4.4766977130613501</v>
      </c>
      <c r="U130" s="36">
        <f>求节点($K$5:$K$12,$L$5:$L$12,[1]节奏总纲!Q129)</f>
        <v>4.4766977130613501</v>
      </c>
      <c r="V130" s="36">
        <f>求节点($K$5:$K$12,$L$5:$L$12,[1]节奏总纲!R129)</f>
        <v>4.4766977130613501</v>
      </c>
      <c r="W130" s="36">
        <f>求节点($K$5:$K$12,$L$5:$L$12,[1]节奏总纲!S129)</f>
        <v>4.4766977130613501</v>
      </c>
      <c r="X130" s="36">
        <f>求节点($K$5:$K$12,$L$5:$L$12,[1]节奏总纲!T129)</f>
        <v>4.4766977130613501</v>
      </c>
      <c r="Y130" s="36">
        <f>求节点($K$5:$K$12,$M$5:$M$12,[1]节奏总纲!P129)</f>
        <v>0</v>
      </c>
      <c r="Z130" s="36">
        <f>求节点($K$5:$K$12,$M$5:$M$12,[1]节奏总纲!Q129)</f>
        <v>0</v>
      </c>
      <c r="AA130" s="36">
        <f>求节点($K$5:$K$12,$M$5:$M$12,[1]节奏总纲!R129)</f>
        <v>0</v>
      </c>
      <c r="AB130" s="36">
        <f>求节点($K$5:$K$12,$M$5:$M$12,[1]节奏总纲!S129)</f>
        <v>0</v>
      </c>
      <c r="AC130" s="36">
        <f>求节点($K$5:$K$12,$M$5:$M$12,[1]节奏总纲!T129)</f>
        <v>0</v>
      </c>
      <c r="AD130" s="36">
        <f>求节点($K$5:$K$12,$N$5:$N$12,[1]节奏总纲!P129)</f>
        <v>5.2065940793213514E-2</v>
      </c>
      <c r="AE130" s="36">
        <f>求节点($K$5:$K$12,$N$5:$N$12,[1]节奏总纲!Q129)</f>
        <v>5.2065940793213514E-2</v>
      </c>
      <c r="AF130" s="36">
        <f>求节点($K$5:$K$12,$N$5:$N$12,[1]节奏总纲!R129)</f>
        <v>5.2065940793213514E-2</v>
      </c>
      <c r="AG130" s="36">
        <f>求节点($K$5:$K$12,$N$5:$N$12,[1]节奏总纲!S129)</f>
        <v>5.2065940793213514E-2</v>
      </c>
      <c r="AH130" s="36">
        <f>求节点($K$5:$K$12,$N$5:$N$12,[1]节奏总纲!T129)</f>
        <v>5.2065940793213514E-2</v>
      </c>
      <c r="AI130" s="4"/>
    </row>
    <row r="131" spans="19:35" x14ac:dyDescent="0.15">
      <c r="S131" s="55">
        <v>127</v>
      </c>
      <c r="T131" s="36">
        <f>求节点($K$5:$K$12,$L$5:$L$12,[1]节奏总纲!P130)</f>
        <v>4.4766977130613501</v>
      </c>
      <c r="U131" s="36">
        <f>求节点($K$5:$K$12,$L$5:$L$12,[1]节奏总纲!Q130)</f>
        <v>4.4766977130613501</v>
      </c>
      <c r="V131" s="36">
        <f>求节点($K$5:$K$12,$L$5:$L$12,[1]节奏总纲!R130)</f>
        <v>4.4766977130613501</v>
      </c>
      <c r="W131" s="36">
        <f>求节点($K$5:$K$12,$L$5:$L$12,[1]节奏总纲!S130)</f>
        <v>4.4766977130613501</v>
      </c>
      <c r="X131" s="36">
        <f>求节点($K$5:$K$12,$L$5:$L$12,[1]节奏总纲!T130)</f>
        <v>4.4766977130613501</v>
      </c>
      <c r="Y131" s="36">
        <f>求节点($K$5:$K$12,$M$5:$M$12,[1]节奏总纲!P130)</f>
        <v>0</v>
      </c>
      <c r="Z131" s="36">
        <f>求节点($K$5:$K$12,$M$5:$M$12,[1]节奏总纲!Q130)</f>
        <v>0</v>
      </c>
      <c r="AA131" s="36">
        <f>求节点($K$5:$K$12,$M$5:$M$12,[1]节奏总纲!R130)</f>
        <v>0</v>
      </c>
      <c r="AB131" s="36">
        <f>求节点($K$5:$K$12,$M$5:$M$12,[1]节奏总纲!S130)</f>
        <v>0</v>
      </c>
      <c r="AC131" s="36">
        <f>求节点($K$5:$K$12,$M$5:$M$12,[1]节奏总纲!T130)</f>
        <v>0</v>
      </c>
      <c r="AD131" s="36">
        <f>求节点($K$5:$K$12,$N$5:$N$12,[1]节奏总纲!P130)</f>
        <v>5.2065940793213514E-2</v>
      </c>
      <c r="AE131" s="36">
        <f>求节点($K$5:$K$12,$N$5:$N$12,[1]节奏总纲!Q130)</f>
        <v>5.2065940793213514E-2</v>
      </c>
      <c r="AF131" s="36">
        <f>求节点($K$5:$K$12,$N$5:$N$12,[1]节奏总纲!R130)</f>
        <v>5.2065940793213514E-2</v>
      </c>
      <c r="AG131" s="36">
        <f>求节点($K$5:$K$12,$N$5:$N$12,[1]节奏总纲!S130)</f>
        <v>5.2065940793213514E-2</v>
      </c>
      <c r="AH131" s="36">
        <f>求节点($K$5:$K$12,$N$5:$N$12,[1]节奏总纲!T130)</f>
        <v>5.2065940793213514E-2</v>
      </c>
      <c r="AI131" s="4"/>
    </row>
    <row r="132" spans="19:35" x14ac:dyDescent="0.15">
      <c r="S132" s="55">
        <v>128</v>
      </c>
      <c r="T132" s="36">
        <f>求节点($K$5:$K$12,$L$5:$L$12,[1]节奏总纲!P131)</f>
        <v>4.4766977130613501</v>
      </c>
      <c r="U132" s="36">
        <f>求节点($K$5:$K$12,$L$5:$L$12,[1]节奏总纲!Q131)</f>
        <v>4.4766977130613501</v>
      </c>
      <c r="V132" s="36">
        <f>求节点($K$5:$K$12,$L$5:$L$12,[1]节奏总纲!R131)</f>
        <v>4.4766977130613501</v>
      </c>
      <c r="W132" s="36">
        <f>求节点($K$5:$K$12,$L$5:$L$12,[1]节奏总纲!S131)</f>
        <v>4.4766977130613501</v>
      </c>
      <c r="X132" s="36">
        <f>求节点($K$5:$K$12,$L$5:$L$12,[1]节奏总纲!T131)</f>
        <v>4.4766977130613501</v>
      </c>
      <c r="Y132" s="36">
        <f>求节点($K$5:$K$12,$M$5:$M$12,[1]节奏总纲!P131)</f>
        <v>0</v>
      </c>
      <c r="Z132" s="36">
        <f>求节点($K$5:$K$12,$M$5:$M$12,[1]节奏总纲!Q131)</f>
        <v>0</v>
      </c>
      <c r="AA132" s="36">
        <f>求节点($K$5:$K$12,$M$5:$M$12,[1]节奏总纲!R131)</f>
        <v>0</v>
      </c>
      <c r="AB132" s="36">
        <f>求节点($K$5:$K$12,$M$5:$M$12,[1]节奏总纲!S131)</f>
        <v>0</v>
      </c>
      <c r="AC132" s="36">
        <f>求节点($K$5:$K$12,$M$5:$M$12,[1]节奏总纲!T131)</f>
        <v>0</v>
      </c>
      <c r="AD132" s="36">
        <f>求节点($K$5:$K$12,$N$5:$N$12,[1]节奏总纲!P131)</f>
        <v>5.2065940793213514E-2</v>
      </c>
      <c r="AE132" s="36">
        <f>求节点($K$5:$K$12,$N$5:$N$12,[1]节奏总纲!Q131)</f>
        <v>5.2065940793213514E-2</v>
      </c>
      <c r="AF132" s="36">
        <f>求节点($K$5:$K$12,$N$5:$N$12,[1]节奏总纲!R131)</f>
        <v>5.2065940793213514E-2</v>
      </c>
      <c r="AG132" s="36">
        <f>求节点($K$5:$K$12,$N$5:$N$12,[1]节奏总纲!S131)</f>
        <v>5.2065940793213514E-2</v>
      </c>
      <c r="AH132" s="36">
        <f>求节点($K$5:$K$12,$N$5:$N$12,[1]节奏总纲!T131)</f>
        <v>5.2065940793213514E-2</v>
      </c>
      <c r="AI132" s="4"/>
    </row>
    <row r="133" spans="19:35" x14ac:dyDescent="0.15">
      <c r="S133" s="55">
        <v>129</v>
      </c>
      <c r="T133" s="36">
        <f>求节点($K$5:$K$12,$L$5:$L$12,[1]节奏总纲!P132)</f>
        <v>4.4766977130613501</v>
      </c>
      <c r="U133" s="36">
        <f>求节点($K$5:$K$12,$L$5:$L$12,[1]节奏总纲!Q132)</f>
        <v>4.4766977130613501</v>
      </c>
      <c r="V133" s="36">
        <f>求节点($K$5:$K$12,$L$5:$L$12,[1]节奏总纲!R132)</f>
        <v>4.4766977130613501</v>
      </c>
      <c r="W133" s="36">
        <f>求节点($K$5:$K$12,$L$5:$L$12,[1]节奏总纲!S132)</f>
        <v>4.4766977130613501</v>
      </c>
      <c r="X133" s="36">
        <f>求节点($K$5:$K$12,$L$5:$L$12,[1]节奏总纲!T132)</f>
        <v>4.4766977130613501</v>
      </c>
      <c r="Y133" s="36">
        <f>求节点($K$5:$K$12,$M$5:$M$12,[1]节奏总纲!P132)</f>
        <v>0</v>
      </c>
      <c r="Z133" s="36">
        <f>求节点($K$5:$K$12,$M$5:$M$12,[1]节奏总纲!Q132)</f>
        <v>0</v>
      </c>
      <c r="AA133" s="36">
        <f>求节点($K$5:$K$12,$M$5:$M$12,[1]节奏总纲!R132)</f>
        <v>0</v>
      </c>
      <c r="AB133" s="36">
        <f>求节点($K$5:$K$12,$M$5:$M$12,[1]节奏总纲!S132)</f>
        <v>0</v>
      </c>
      <c r="AC133" s="36">
        <f>求节点($K$5:$K$12,$M$5:$M$12,[1]节奏总纲!T132)</f>
        <v>0</v>
      </c>
      <c r="AD133" s="36">
        <f>求节点($K$5:$K$12,$N$5:$N$12,[1]节奏总纲!P132)</f>
        <v>5.2065940793213514E-2</v>
      </c>
      <c r="AE133" s="36">
        <f>求节点($K$5:$K$12,$N$5:$N$12,[1]节奏总纲!Q132)</f>
        <v>5.2065940793213514E-2</v>
      </c>
      <c r="AF133" s="36">
        <f>求节点($K$5:$K$12,$N$5:$N$12,[1]节奏总纲!R132)</f>
        <v>5.2065940793213514E-2</v>
      </c>
      <c r="AG133" s="36">
        <f>求节点($K$5:$K$12,$N$5:$N$12,[1]节奏总纲!S132)</f>
        <v>5.2065940793213514E-2</v>
      </c>
      <c r="AH133" s="36">
        <f>求节点($K$5:$K$12,$N$5:$N$12,[1]节奏总纲!T132)</f>
        <v>5.2065940793213514E-2</v>
      </c>
      <c r="AI133" s="4"/>
    </row>
    <row r="134" spans="19:35" x14ac:dyDescent="0.15">
      <c r="S134" s="55">
        <v>130</v>
      </c>
      <c r="T134" s="36">
        <f>求节点($K$5:$K$12,$L$5:$L$12,[1]节奏总纲!P133)</f>
        <v>4.4766977130613501</v>
      </c>
      <c r="U134" s="36">
        <f>求节点($K$5:$K$12,$L$5:$L$12,[1]节奏总纲!Q133)</f>
        <v>4.4766977130613501</v>
      </c>
      <c r="V134" s="36">
        <f>求节点($K$5:$K$12,$L$5:$L$12,[1]节奏总纲!R133)</f>
        <v>4.4766977130613501</v>
      </c>
      <c r="W134" s="36">
        <f>求节点($K$5:$K$12,$L$5:$L$12,[1]节奏总纲!S133)</f>
        <v>4.4766977130613501</v>
      </c>
      <c r="X134" s="36">
        <f>求节点($K$5:$K$12,$L$5:$L$12,[1]节奏总纲!T133)</f>
        <v>4.4766977130613501</v>
      </c>
      <c r="Y134" s="36">
        <f>求节点($K$5:$K$12,$M$5:$M$12,[1]节奏总纲!P133)</f>
        <v>0</v>
      </c>
      <c r="Z134" s="36">
        <f>求节点($K$5:$K$12,$M$5:$M$12,[1]节奏总纲!Q133)</f>
        <v>0</v>
      </c>
      <c r="AA134" s="36">
        <f>求节点($K$5:$K$12,$M$5:$M$12,[1]节奏总纲!R133)</f>
        <v>0</v>
      </c>
      <c r="AB134" s="36">
        <f>求节点($K$5:$K$12,$M$5:$M$12,[1]节奏总纲!S133)</f>
        <v>0</v>
      </c>
      <c r="AC134" s="36">
        <f>求节点($K$5:$K$12,$M$5:$M$12,[1]节奏总纲!T133)</f>
        <v>0</v>
      </c>
      <c r="AD134" s="36">
        <f>求节点($K$5:$K$12,$N$5:$N$12,[1]节奏总纲!P133)</f>
        <v>5.2065940793213514E-2</v>
      </c>
      <c r="AE134" s="36">
        <f>求节点($K$5:$K$12,$N$5:$N$12,[1]节奏总纲!Q133)</f>
        <v>5.2065940793213514E-2</v>
      </c>
      <c r="AF134" s="36">
        <f>求节点($K$5:$K$12,$N$5:$N$12,[1]节奏总纲!R133)</f>
        <v>5.2065940793213514E-2</v>
      </c>
      <c r="AG134" s="36">
        <f>求节点($K$5:$K$12,$N$5:$N$12,[1]节奏总纲!S133)</f>
        <v>5.2065940793213514E-2</v>
      </c>
      <c r="AH134" s="36">
        <f>求节点($K$5:$K$12,$N$5:$N$12,[1]节奏总纲!T133)</f>
        <v>5.2065940793213514E-2</v>
      </c>
      <c r="AI134" s="4"/>
    </row>
    <row r="135" spans="19:35" x14ac:dyDescent="0.15">
      <c r="S135" s="55">
        <v>131</v>
      </c>
      <c r="T135" s="36">
        <f>求节点($K$5:$K$12,$L$5:$L$12,[1]节奏总纲!P134)</f>
        <v>4.4766977130613501</v>
      </c>
      <c r="U135" s="36">
        <f>求节点($K$5:$K$12,$L$5:$L$12,[1]节奏总纲!Q134)</f>
        <v>4.4766977130613501</v>
      </c>
      <c r="V135" s="36">
        <f>求节点($K$5:$K$12,$L$5:$L$12,[1]节奏总纲!R134)</f>
        <v>4.4766977130613501</v>
      </c>
      <c r="W135" s="36">
        <f>求节点($K$5:$K$12,$L$5:$L$12,[1]节奏总纲!S134)</f>
        <v>4.4766977130613501</v>
      </c>
      <c r="X135" s="36">
        <f>求节点($K$5:$K$12,$L$5:$L$12,[1]节奏总纲!T134)</f>
        <v>4.4766977130613501</v>
      </c>
      <c r="Y135" s="36">
        <f>求节点($K$5:$K$12,$M$5:$M$12,[1]节奏总纲!P134)</f>
        <v>0</v>
      </c>
      <c r="Z135" s="36">
        <f>求节点($K$5:$K$12,$M$5:$M$12,[1]节奏总纲!Q134)</f>
        <v>0</v>
      </c>
      <c r="AA135" s="36">
        <f>求节点($K$5:$K$12,$M$5:$M$12,[1]节奏总纲!R134)</f>
        <v>0</v>
      </c>
      <c r="AB135" s="36">
        <f>求节点($K$5:$K$12,$M$5:$M$12,[1]节奏总纲!S134)</f>
        <v>0</v>
      </c>
      <c r="AC135" s="36">
        <f>求节点($K$5:$K$12,$M$5:$M$12,[1]节奏总纲!T134)</f>
        <v>0</v>
      </c>
      <c r="AD135" s="36">
        <f>求节点($K$5:$K$12,$N$5:$N$12,[1]节奏总纲!P134)</f>
        <v>5.2065940793213514E-2</v>
      </c>
      <c r="AE135" s="36">
        <f>求节点($K$5:$K$12,$N$5:$N$12,[1]节奏总纲!Q134)</f>
        <v>5.2065940793213514E-2</v>
      </c>
      <c r="AF135" s="36">
        <f>求节点($K$5:$K$12,$N$5:$N$12,[1]节奏总纲!R134)</f>
        <v>5.2065940793213514E-2</v>
      </c>
      <c r="AG135" s="36">
        <f>求节点($K$5:$K$12,$N$5:$N$12,[1]节奏总纲!S134)</f>
        <v>5.2065940793213514E-2</v>
      </c>
      <c r="AH135" s="36">
        <f>求节点($K$5:$K$12,$N$5:$N$12,[1]节奏总纲!T134)</f>
        <v>5.2065940793213514E-2</v>
      </c>
      <c r="AI135" s="4"/>
    </row>
    <row r="136" spans="19:35" x14ac:dyDescent="0.15">
      <c r="S136" s="55">
        <v>132</v>
      </c>
      <c r="T136" s="36">
        <f>求节点($K$5:$K$12,$L$5:$L$12,[1]节奏总纲!P135)</f>
        <v>4.4766977130613501</v>
      </c>
      <c r="U136" s="36">
        <f>求节点($K$5:$K$12,$L$5:$L$12,[1]节奏总纲!Q135)</f>
        <v>4.4766977130613501</v>
      </c>
      <c r="V136" s="36">
        <f>求节点($K$5:$K$12,$L$5:$L$12,[1]节奏总纲!R135)</f>
        <v>4.4766977130613501</v>
      </c>
      <c r="W136" s="36">
        <f>求节点($K$5:$K$12,$L$5:$L$12,[1]节奏总纲!S135)</f>
        <v>4.4766977130613501</v>
      </c>
      <c r="X136" s="36">
        <f>求节点($K$5:$K$12,$L$5:$L$12,[1]节奏总纲!T135)</f>
        <v>4.4766977130613501</v>
      </c>
      <c r="Y136" s="36">
        <f>求节点($K$5:$K$12,$M$5:$M$12,[1]节奏总纲!P135)</f>
        <v>0</v>
      </c>
      <c r="Z136" s="36">
        <f>求节点($K$5:$K$12,$M$5:$M$12,[1]节奏总纲!Q135)</f>
        <v>0</v>
      </c>
      <c r="AA136" s="36">
        <f>求节点($K$5:$K$12,$M$5:$M$12,[1]节奏总纲!R135)</f>
        <v>0</v>
      </c>
      <c r="AB136" s="36">
        <f>求节点($K$5:$K$12,$M$5:$M$12,[1]节奏总纲!S135)</f>
        <v>0</v>
      </c>
      <c r="AC136" s="36">
        <f>求节点($K$5:$K$12,$M$5:$M$12,[1]节奏总纲!T135)</f>
        <v>0</v>
      </c>
      <c r="AD136" s="36">
        <f>求节点($K$5:$K$12,$N$5:$N$12,[1]节奏总纲!P135)</f>
        <v>5.2065940793213514E-2</v>
      </c>
      <c r="AE136" s="36">
        <f>求节点($K$5:$K$12,$N$5:$N$12,[1]节奏总纲!Q135)</f>
        <v>5.2065940793213514E-2</v>
      </c>
      <c r="AF136" s="36">
        <f>求节点($K$5:$K$12,$N$5:$N$12,[1]节奏总纲!R135)</f>
        <v>5.2065940793213514E-2</v>
      </c>
      <c r="AG136" s="36">
        <f>求节点($K$5:$K$12,$N$5:$N$12,[1]节奏总纲!S135)</f>
        <v>5.2065940793213514E-2</v>
      </c>
      <c r="AH136" s="36">
        <f>求节点($K$5:$K$12,$N$5:$N$12,[1]节奏总纲!T135)</f>
        <v>5.2065940793213514E-2</v>
      </c>
      <c r="AI136" s="4"/>
    </row>
    <row r="137" spans="19:35" x14ac:dyDescent="0.15">
      <c r="S137" s="55">
        <v>133</v>
      </c>
      <c r="T137" s="36">
        <f>求节点($K$5:$K$12,$L$5:$L$12,[1]节奏总纲!P136)</f>
        <v>4.4766977130613501</v>
      </c>
      <c r="U137" s="36">
        <f>求节点($K$5:$K$12,$L$5:$L$12,[1]节奏总纲!Q136)</f>
        <v>4.4766977130613501</v>
      </c>
      <c r="V137" s="36">
        <f>求节点($K$5:$K$12,$L$5:$L$12,[1]节奏总纲!R136)</f>
        <v>4.4766977130613501</v>
      </c>
      <c r="W137" s="36">
        <f>求节点($K$5:$K$12,$L$5:$L$12,[1]节奏总纲!S136)</f>
        <v>4.4766977130613501</v>
      </c>
      <c r="X137" s="36">
        <f>求节点($K$5:$K$12,$L$5:$L$12,[1]节奏总纲!T136)</f>
        <v>4.4766977130613501</v>
      </c>
      <c r="Y137" s="36">
        <f>求节点($K$5:$K$12,$M$5:$M$12,[1]节奏总纲!P136)</f>
        <v>0</v>
      </c>
      <c r="Z137" s="36">
        <f>求节点($K$5:$K$12,$M$5:$M$12,[1]节奏总纲!Q136)</f>
        <v>0</v>
      </c>
      <c r="AA137" s="36">
        <f>求节点($K$5:$K$12,$M$5:$M$12,[1]节奏总纲!R136)</f>
        <v>0</v>
      </c>
      <c r="AB137" s="36">
        <f>求节点($K$5:$K$12,$M$5:$M$12,[1]节奏总纲!S136)</f>
        <v>0</v>
      </c>
      <c r="AC137" s="36">
        <f>求节点($K$5:$K$12,$M$5:$M$12,[1]节奏总纲!T136)</f>
        <v>0</v>
      </c>
      <c r="AD137" s="36">
        <f>求节点($K$5:$K$12,$N$5:$N$12,[1]节奏总纲!P136)</f>
        <v>5.2065940793213514E-2</v>
      </c>
      <c r="AE137" s="36">
        <f>求节点($K$5:$K$12,$N$5:$N$12,[1]节奏总纲!Q136)</f>
        <v>5.2065940793213514E-2</v>
      </c>
      <c r="AF137" s="36">
        <f>求节点($K$5:$K$12,$N$5:$N$12,[1]节奏总纲!R136)</f>
        <v>5.2065940793213514E-2</v>
      </c>
      <c r="AG137" s="36">
        <f>求节点($K$5:$K$12,$N$5:$N$12,[1]节奏总纲!S136)</f>
        <v>5.2065940793213514E-2</v>
      </c>
      <c r="AH137" s="36">
        <f>求节点($K$5:$K$12,$N$5:$N$12,[1]节奏总纲!T136)</f>
        <v>5.2065940793213514E-2</v>
      </c>
      <c r="AI137" s="4"/>
    </row>
    <row r="138" spans="19:35" x14ac:dyDescent="0.15">
      <c r="S138" s="55">
        <v>134</v>
      </c>
      <c r="T138" s="36">
        <f>求节点($K$5:$K$12,$L$5:$L$12,[1]节奏总纲!P137)</f>
        <v>4.4766977130613501</v>
      </c>
      <c r="U138" s="36">
        <f>求节点($K$5:$K$12,$L$5:$L$12,[1]节奏总纲!Q137)</f>
        <v>4.4766977130613501</v>
      </c>
      <c r="V138" s="36">
        <f>求节点($K$5:$K$12,$L$5:$L$12,[1]节奏总纲!R137)</f>
        <v>4.4766977130613501</v>
      </c>
      <c r="W138" s="36">
        <f>求节点($K$5:$K$12,$L$5:$L$12,[1]节奏总纲!S137)</f>
        <v>4.4766977130613501</v>
      </c>
      <c r="X138" s="36">
        <f>求节点($K$5:$K$12,$L$5:$L$12,[1]节奏总纲!T137)</f>
        <v>4.4766977130613501</v>
      </c>
      <c r="Y138" s="36">
        <f>求节点($K$5:$K$12,$M$5:$M$12,[1]节奏总纲!P137)</f>
        <v>0</v>
      </c>
      <c r="Z138" s="36">
        <f>求节点($K$5:$K$12,$M$5:$M$12,[1]节奏总纲!Q137)</f>
        <v>0</v>
      </c>
      <c r="AA138" s="36">
        <f>求节点($K$5:$K$12,$M$5:$M$12,[1]节奏总纲!R137)</f>
        <v>0</v>
      </c>
      <c r="AB138" s="36">
        <f>求节点($K$5:$K$12,$M$5:$M$12,[1]节奏总纲!S137)</f>
        <v>0</v>
      </c>
      <c r="AC138" s="36">
        <f>求节点($K$5:$K$12,$M$5:$M$12,[1]节奏总纲!T137)</f>
        <v>0</v>
      </c>
      <c r="AD138" s="36">
        <f>求节点($K$5:$K$12,$N$5:$N$12,[1]节奏总纲!P137)</f>
        <v>5.2065940793213514E-2</v>
      </c>
      <c r="AE138" s="36">
        <f>求节点($K$5:$K$12,$N$5:$N$12,[1]节奏总纲!Q137)</f>
        <v>5.2065940793213514E-2</v>
      </c>
      <c r="AF138" s="36">
        <f>求节点($K$5:$K$12,$N$5:$N$12,[1]节奏总纲!R137)</f>
        <v>5.2065940793213514E-2</v>
      </c>
      <c r="AG138" s="36">
        <f>求节点($K$5:$K$12,$N$5:$N$12,[1]节奏总纲!S137)</f>
        <v>5.2065940793213514E-2</v>
      </c>
      <c r="AH138" s="36">
        <f>求节点($K$5:$K$12,$N$5:$N$12,[1]节奏总纲!T137)</f>
        <v>5.2065940793213514E-2</v>
      </c>
      <c r="AI138" s="4"/>
    </row>
    <row r="139" spans="19:35" x14ac:dyDescent="0.15">
      <c r="S139" s="55">
        <v>135</v>
      </c>
      <c r="T139" s="36">
        <f>求节点($K$5:$K$12,$L$5:$L$12,[1]节奏总纲!P138)</f>
        <v>4.4766977130613501</v>
      </c>
      <c r="U139" s="36">
        <f>求节点($K$5:$K$12,$L$5:$L$12,[1]节奏总纲!Q138)</f>
        <v>4.4766977130613501</v>
      </c>
      <c r="V139" s="36">
        <f>求节点($K$5:$K$12,$L$5:$L$12,[1]节奏总纲!R138)</f>
        <v>4.4766977130613501</v>
      </c>
      <c r="W139" s="36">
        <f>求节点($K$5:$K$12,$L$5:$L$12,[1]节奏总纲!S138)</f>
        <v>4.4766977130613501</v>
      </c>
      <c r="X139" s="36">
        <f>求节点($K$5:$K$12,$L$5:$L$12,[1]节奏总纲!T138)</f>
        <v>4.4766977130613501</v>
      </c>
      <c r="Y139" s="36">
        <f>求节点($K$5:$K$12,$M$5:$M$12,[1]节奏总纲!P138)</f>
        <v>0</v>
      </c>
      <c r="Z139" s="36">
        <f>求节点($K$5:$K$12,$M$5:$M$12,[1]节奏总纲!Q138)</f>
        <v>0</v>
      </c>
      <c r="AA139" s="36">
        <f>求节点($K$5:$K$12,$M$5:$M$12,[1]节奏总纲!R138)</f>
        <v>0</v>
      </c>
      <c r="AB139" s="36">
        <f>求节点($K$5:$K$12,$M$5:$M$12,[1]节奏总纲!S138)</f>
        <v>0</v>
      </c>
      <c r="AC139" s="36">
        <f>求节点($K$5:$K$12,$M$5:$M$12,[1]节奏总纲!T138)</f>
        <v>0</v>
      </c>
      <c r="AD139" s="36">
        <f>求节点($K$5:$K$12,$N$5:$N$12,[1]节奏总纲!P138)</f>
        <v>5.2065940793213514E-2</v>
      </c>
      <c r="AE139" s="36">
        <f>求节点($K$5:$K$12,$N$5:$N$12,[1]节奏总纲!Q138)</f>
        <v>5.2065940793213514E-2</v>
      </c>
      <c r="AF139" s="36">
        <f>求节点($K$5:$K$12,$N$5:$N$12,[1]节奏总纲!R138)</f>
        <v>5.2065940793213514E-2</v>
      </c>
      <c r="AG139" s="36">
        <f>求节点($K$5:$K$12,$N$5:$N$12,[1]节奏总纲!S138)</f>
        <v>5.2065940793213514E-2</v>
      </c>
      <c r="AH139" s="36">
        <f>求节点($K$5:$K$12,$N$5:$N$12,[1]节奏总纲!T138)</f>
        <v>5.2065940793213514E-2</v>
      </c>
      <c r="AI139" s="4"/>
    </row>
    <row r="140" spans="19:35" x14ac:dyDescent="0.15">
      <c r="S140" s="55">
        <v>136</v>
      </c>
      <c r="T140" s="36">
        <f>求节点($K$5:$K$12,$L$5:$L$12,[1]节奏总纲!P139)</f>
        <v>4.4766977130613501</v>
      </c>
      <c r="U140" s="36">
        <f>求节点($K$5:$K$12,$L$5:$L$12,[1]节奏总纲!Q139)</f>
        <v>4.4766977130613501</v>
      </c>
      <c r="V140" s="36">
        <f>求节点($K$5:$K$12,$L$5:$L$12,[1]节奏总纲!R139)</f>
        <v>4.4766977130613501</v>
      </c>
      <c r="W140" s="36">
        <f>求节点($K$5:$K$12,$L$5:$L$12,[1]节奏总纲!S139)</f>
        <v>4.4766977130613501</v>
      </c>
      <c r="X140" s="36">
        <f>求节点($K$5:$K$12,$L$5:$L$12,[1]节奏总纲!T139)</f>
        <v>4.4766977130613501</v>
      </c>
      <c r="Y140" s="36">
        <f>求节点($K$5:$K$12,$M$5:$M$12,[1]节奏总纲!P139)</f>
        <v>0</v>
      </c>
      <c r="Z140" s="36">
        <f>求节点($K$5:$K$12,$M$5:$M$12,[1]节奏总纲!Q139)</f>
        <v>0</v>
      </c>
      <c r="AA140" s="36">
        <f>求节点($K$5:$K$12,$M$5:$M$12,[1]节奏总纲!R139)</f>
        <v>0</v>
      </c>
      <c r="AB140" s="36">
        <f>求节点($K$5:$K$12,$M$5:$M$12,[1]节奏总纲!S139)</f>
        <v>0</v>
      </c>
      <c r="AC140" s="36">
        <f>求节点($K$5:$K$12,$M$5:$M$12,[1]节奏总纲!T139)</f>
        <v>0</v>
      </c>
      <c r="AD140" s="36">
        <f>求节点($K$5:$K$12,$N$5:$N$12,[1]节奏总纲!P139)</f>
        <v>5.2065940793213514E-2</v>
      </c>
      <c r="AE140" s="36">
        <f>求节点($K$5:$K$12,$N$5:$N$12,[1]节奏总纲!Q139)</f>
        <v>5.2065940793213514E-2</v>
      </c>
      <c r="AF140" s="36">
        <f>求节点($K$5:$K$12,$N$5:$N$12,[1]节奏总纲!R139)</f>
        <v>5.2065940793213514E-2</v>
      </c>
      <c r="AG140" s="36">
        <f>求节点($K$5:$K$12,$N$5:$N$12,[1]节奏总纲!S139)</f>
        <v>5.2065940793213514E-2</v>
      </c>
      <c r="AH140" s="36">
        <f>求节点($K$5:$K$12,$N$5:$N$12,[1]节奏总纲!T139)</f>
        <v>5.2065940793213514E-2</v>
      </c>
      <c r="AI140" s="4"/>
    </row>
    <row r="141" spans="19:35" x14ac:dyDescent="0.15">
      <c r="S141" s="55">
        <v>137</v>
      </c>
      <c r="T141" s="36">
        <f>求节点($K$5:$K$12,$L$5:$L$12,[1]节奏总纲!P140)</f>
        <v>4.4766977130613501</v>
      </c>
      <c r="U141" s="36">
        <f>求节点($K$5:$K$12,$L$5:$L$12,[1]节奏总纲!Q140)</f>
        <v>4.4766977130613501</v>
      </c>
      <c r="V141" s="36">
        <f>求节点($K$5:$K$12,$L$5:$L$12,[1]节奏总纲!R140)</f>
        <v>4.4766977130613501</v>
      </c>
      <c r="W141" s="36">
        <f>求节点($K$5:$K$12,$L$5:$L$12,[1]节奏总纲!S140)</f>
        <v>4.4766977130613501</v>
      </c>
      <c r="X141" s="36">
        <f>求节点($K$5:$K$12,$L$5:$L$12,[1]节奏总纲!T140)</f>
        <v>4.4766977130613501</v>
      </c>
      <c r="Y141" s="36">
        <f>求节点($K$5:$K$12,$M$5:$M$12,[1]节奏总纲!P140)</f>
        <v>0</v>
      </c>
      <c r="Z141" s="36">
        <f>求节点($K$5:$K$12,$M$5:$M$12,[1]节奏总纲!Q140)</f>
        <v>0</v>
      </c>
      <c r="AA141" s="36">
        <f>求节点($K$5:$K$12,$M$5:$M$12,[1]节奏总纲!R140)</f>
        <v>0</v>
      </c>
      <c r="AB141" s="36">
        <f>求节点($K$5:$K$12,$M$5:$M$12,[1]节奏总纲!S140)</f>
        <v>0</v>
      </c>
      <c r="AC141" s="36">
        <f>求节点($K$5:$K$12,$M$5:$M$12,[1]节奏总纲!T140)</f>
        <v>0</v>
      </c>
      <c r="AD141" s="36">
        <f>求节点($K$5:$K$12,$N$5:$N$12,[1]节奏总纲!P140)</f>
        <v>5.2065940793213514E-2</v>
      </c>
      <c r="AE141" s="36">
        <f>求节点($K$5:$K$12,$N$5:$N$12,[1]节奏总纲!Q140)</f>
        <v>5.2065940793213514E-2</v>
      </c>
      <c r="AF141" s="36">
        <f>求节点($K$5:$K$12,$N$5:$N$12,[1]节奏总纲!R140)</f>
        <v>5.2065940793213514E-2</v>
      </c>
      <c r="AG141" s="36">
        <f>求节点($K$5:$K$12,$N$5:$N$12,[1]节奏总纲!S140)</f>
        <v>5.2065940793213514E-2</v>
      </c>
      <c r="AH141" s="36">
        <f>求节点($K$5:$K$12,$N$5:$N$12,[1]节奏总纲!T140)</f>
        <v>5.2065940793213514E-2</v>
      </c>
      <c r="AI141" s="4"/>
    </row>
    <row r="142" spans="19:35" x14ac:dyDescent="0.15">
      <c r="S142" s="55">
        <v>138</v>
      </c>
      <c r="T142" s="36">
        <f>求节点($K$5:$K$12,$L$5:$L$12,[1]节奏总纲!P141)</f>
        <v>4.4766977130613501</v>
      </c>
      <c r="U142" s="36">
        <f>求节点($K$5:$K$12,$L$5:$L$12,[1]节奏总纲!Q141)</f>
        <v>4.4766977130613501</v>
      </c>
      <c r="V142" s="36">
        <f>求节点($K$5:$K$12,$L$5:$L$12,[1]节奏总纲!R141)</f>
        <v>4.4766977130613501</v>
      </c>
      <c r="W142" s="36">
        <f>求节点($K$5:$K$12,$L$5:$L$12,[1]节奏总纲!S141)</f>
        <v>4.4766977130613501</v>
      </c>
      <c r="X142" s="36">
        <f>求节点($K$5:$K$12,$L$5:$L$12,[1]节奏总纲!T141)</f>
        <v>4.4766977130613501</v>
      </c>
      <c r="Y142" s="36">
        <f>求节点($K$5:$K$12,$M$5:$M$12,[1]节奏总纲!P141)</f>
        <v>0</v>
      </c>
      <c r="Z142" s="36">
        <f>求节点($K$5:$K$12,$M$5:$M$12,[1]节奏总纲!Q141)</f>
        <v>0</v>
      </c>
      <c r="AA142" s="36">
        <f>求节点($K$5:$K$12,$M$5:$M$12,[1]节奏总纲!R141)</f>
        <v>0</v>
      </c>
      <c r="AB142" s="36">
        <f>求节点($K$5:$K$12,$M$5:$M$12,[1]节奏总纲!S141)</f>
        <v>0</v>
      </c>
      <c r="AC142" s="36">
        <f>求节点($K$5:$K$12,$M$5:$M$12,[1]节奏总纲!T141)</f>
        <v>0</v>
      </c>
      <c r="AD142" s="36">
        <f>求节点($K$5:$K$12,$N$5:$N$12,[1]节奏总纲!P141)</f>
        <v>5.2065940793213514E-2</v>
      </c>
      <c r="AE142" s="36">
        <f>求节点($K$5:$K$12,$N$5:$N$12,[1]节奏总纲!Q141)</f>
        <v>5.2065940793213514E-2</v>
      </c>
      <c r="AF142" s="36">
        <f>求节点($K$5:$K$12,$N$5:$N$12,[1]节奏总纲!R141)</f>
        <v>5.2065940793213514E-2</v>
      </c>
      <c r="AG142" s="36">
        <f>求节点($K$5:$K$12,$N$5:$N$12,[1]节奏总纲!S141)</f>
        <v>5.2065940793213514E-2</v>
      </c>
      <c r="AH142" s="36">
        <f>求节点($K$5:$K$12,$N$5:$N$12,[1]节奏总纲!T141)</f>
        <v>5.2065940793213514E-2</v>
      </c>
      <c r="AI142" s="4"/>
    </row>
    <row r="143" spans="19:35" x14ac:dyDescent="0.15">
      <c r="S143" s="55">
        <v>139</v>
      </c>
      <c r="T143" s="36">
        <f>求节点($K$5:$K$12,$L$5:$L$12,[1]节奏总纲!P142)</f>
        <v>4.4766977130613501</v>
      </c>
      <c r="U143" s="36">
        <f>求节点($K$5:$K$12,$L$5:$L$12,[1]节奏总纲!Q142)</f>
        <v>4.4766977130613501</v>
      </c>
      <c r="V143" s="36">
        <f>求节点($K$5:$K$12,$L$5:$L$12,[1]节奏总纲!R142)</f>
        <v>4.4766977130613501</v>
      </c>
      <c r="W143" s="36">
        <f>求节点($K$5:$K$12,$L$5:$L$12,[1]节奏总纲!S142)</f>
        <v>4.4766977130613501</v>
      </c>
      <c r="X143" s="36">
        <f>求节点($K$5:$K$12,$L$5:$L$12,[1]节奏总纲!T142)</f>
        <v>4.4766977130613501</v>
      </c>
      <c r="Y143" s="36">
        <f>求节点($K$5:$K$12,$M$5:$M$12,[1]节奏总纲!P142)</f>
        <v>0</v>
      </c>
      <c r="Z143" s="36">
        <f>求节点($K$5:$K$12,$M$5:$M$12,[1]节奏总纲!Q142)</f>
        <v>0</v>
      </c>
      <c r="AA143" s="36">
        <f>求节点($K$5:$K$12,$M$5:$M$12,[1]节奏总纲!R142)</f>
        <v>0</v>
      </c>
      <c r="AB143" s="36">
        <f>求节点($K$5:$K$12,$M$5:$M$12,[1]节奏总纲!S142)</f>
        <v>0</v>
      </c>
      <c r="AC143" s="36">
        <f>求节点($K$5:$K$12,$M$5:$M$12,[1]节奏总纲!T142)</f>
        <v>0</v>
      </c>
      <c r="AD143" s="36">
        <f>求节点($K$5:$K$12,$N$5:$N$12,[1]节奏总纲!P142)</f>
        <v>5.2065940793213514E-2</v>
      </c>
      <c r="AE143" s="36">
        <f>求节点($K$5:$K$12,$N$5:$N$12,[1]节奏总纲!Q142)</f>
        <v>5.2065940793213514E-2</v>
      </c>
      <c r="AF143" s="36">
        <f>求节点($K$5:$K$12,$N$5:$N$12,[1]节奏总纲!R142)</f>
        <v>5.2065940793213514E-2</v>
      </c>
      <c r="AG143" s="36">
        <f>求节点($K$5:$K$12,$N$5:$N$12,[1]节奏总纲!S142)</f>
        <v>5.2065940793213514E-2</v>
      </c>
      <c r="AH143" s="36">
        <f>求节点($K$5:$K$12,$N$5:$N$12,[1]节奏总纲!T142)</f>
        <v>5.2065940793213514E-2</v>
      </c>
      <c r="AI143" s="4"/>
    </row>
    <row r="144" spans="19:35" x14ac:dyDescent="0.15">
      <c r="S144" s="55">
        <v>140</v>
      </c>
      <c r="T144" s="36">
        <f>求节点($K$5:$K$12,$L$5:$L$12,[1]节奏总纲!P143)</f>
        <v>4.4766977130613501</v>
      </c>
      <c r="U144" s="36">
        <f>求节点($K$5:$K$12,$L$5:$L$12,[1]节奏总纲!Q143)</f>
        <v>4.4766977130613501</v>
      </c>
      <c r="V144" s="36">
        <f>求节点($K$5:$K$12,$L$5:$L$12,[1]节奏总纲!R143)</f>
        <v>4.4766977130613501</v>
      </c>
      <c r="W144" s="36">
        <f>求节点($K$5:$K$12,$L$5:$L$12,[1]节奏总纲!S143)</f>
        <v>4.4766977130613501</v>
      </c>
      <c r="X144" s="36">
        <f>求节点($K$5:$K$12,$L$5:$L$12,[1]节奏总纲!T143)</f>
        <v>4.4766977130613501</v>
      </c>
      <c r="Y144" s="36">
        <f>求节点($K$5:$K$12,$M$5:$M$12,[1]节奏总纲!P143)</f>
        <v>0</v>
      </c>
      <c r="Z144" s="36">
        <f>求节点($K$5:$K$12,$M$5:$M$12,[1]节奏总纲!Q143)</f>
        <v>0</v>
      </c>
      <c r="AA144" s="36">
        <f>求节点($K$5:$K$12,$M$5:$M$12,[1]节奏总纲!R143)</f>
        <v>0</v>
      </c>
      <c r="AB144" s="36">
        <f>求节点($K$5:$K$12,$M$5:$M$12,[1]节奏总纲!S143)</f>
        <v>0</v>
      </c>
      <c r="AC144" s="36">
        <f>求节点($K$5:$K$12,$M$5:$M$12,[1]节奏总纲!T143)</f>
        <v>0</v>
      </c>
      <c r="AD144" s="36">
        <f>求节点($K$5:$K$12,$N$5:$N$12,[1]节奏总纲!P143)</f>
        <v>5.2065940793213514E-2</v>
      </c>
      <c r="AE144" s="36">
        <f>求节点($K$5:$K$12,$N$5:$N$12,[1]节奏总纲!Q143)</f>
        <v>5.2065940793213514E-2</v>
      </c>
      <c r="AF144" s="36">
        <f>求节点($K$5:$K$12,$N$5:$N$12,[1]节奏总纲!R143)</f>
        <v>5.2065940793213514E-2</v>
      </c>
      <c r="AG144" s="36">
        <f>求节点($K$5:$K$12,$N$5:$N$12,[1]节奏总纲!S143)</f>
        <v>5.2065940793213514E-2</v>
      </c>
      <c r="AH144" s="36">
        <f>求节点($K$5:$K$12,$N$5:$N$12,[1]节奏总纲!T143)</f>
        <v>5.2065940793213514E-2</v>
      </c>
      <c r="AI144" s="4"/>
    </row>
    <row r="145" spans="19:35" x14ac:dyDescent="0.15">
      <c r="S145" s="55">
        <v>141</v>
      </c>
      <c r="T145" s="36">
        <f>求节点($K$5:$K$12,$L$5:$L$12,[1]节奏总纲!P144)</f>
        <v>4.4766977130613501</v>
      </c>
      <c r="U145" s="36">
        <f>求节点($K$5:$K$12,$L$5:$L$12,[1]节奏总纲!Q144)</f>
        <v>4.4766977130613501</v>
      </c>
      <c r="V145" s="36">
        <f>求节点($K$5:$K$12,$L$5:$L$12,[1]节奏总纲!R144)</f>
        <v>4.4766977130613501</v>
      </c>
      <c r="W145" s="36">
        <f>求节点($K$5:$K$12,$L$5:$L$12,[1]节奏总纲!S144)</f>
        <v>4.4766977130613501</v>
      </c>
      <c r="X145" s="36">
        <f>求节点($K$5:$K$12,$L$5:$L$12,[1]节奏总纲!T144)</f>
        <v>4.4766977130613501</v>
      </c>
      <c r="Y145" s="36">
        <f>求节点($K$5:$K$12,$M$5:$M$12,[1]节奏总纲!P144)</f>
        <v>0</v>
      </c>
      <c r="Z145" s="36">
        <f>求节点($K$5:$K$12,$M$5:$M$12,[1]节奏总纲!Q144)</f>
        <v>0</v>
      </c>
      <c r="AA145" s="36">
        <f>求节点($K$5:$K$12,$M$5:$M$12,[1]节奏总纲!R144)</f>
        <v>0</v>
      </c>
      <c r="AB145" s="36">
        <f>求节点($K$5:$K$12,$M$5:$M$12,[1]节奏总纲!S144)</f>
        <v>0</v>
      </c>
      <c r="AC145" s="36">
        <f>求节点($K$5:$K$12,$M$5:$M$12,[1]节奏总纲!T144)</f>
        <v>0</v>
      </c>
      <c r="AD145" s="36">
        <f>求节点($K$5:$K$12,$N$5:$N$12,[1]节奏总纲!P144)</f>
        <v>5.2065940793213514E-2</v>
      </c>
      <c r="AE145" s="36">
        <f>求节点($K$5:$K$12,$N$5:$N$12,[1]节奏总纲!Q144)</f>
        <v>5.2065940793213514E-2</v>
      </c>
      <c r="AF145" s="36">
        <f>求节点($K$5:$K$12,$N$5:$N$12,[1]节奏总纲!R144)</f>
        <v>5.2065940793213514E-2</v>
      </c>
      <c r="AG145" s="36">
        <f>求节点($K$5:$K$12,$N$5:$N$12,[1]节奏总纲!S144)</f>
        <v>5.2065940793213514E-2</v>
      </c>
      <c r="AH145" s="36">
        <f>求节点($K$5:$K$12,$N$5:$N$12,[1]节奏总纲!T144)</f>
        <v>5.2065940793213514E-2</v>
      </c>
      <c r="AI145" s="4"/>
    </row>
    <row r="146" spans="19:35" x14ac:dyDescent="0.15">
      <c r="S146" s="55">
        <v>142</v>
      </c>
      <c r="T146" s="36">
        <f>求节点($K$5:$K$12,$L$5:$L$12,[1]节奏总纲!P145)</f>
        <v>4.4766977130613501</v>
      </c>
      <c r="U146" s="36">
        <f>求节点($K$5:$K$12,$L$5:$L$12,[1]节奏总纲!Q145)</f>
        <v>4.4766977130613501</v>
      </c>
      <c r="V146" s="36">
        <f>求节点($K$5:$K$12,$L$5:$L$12,[1]节奏总纲!R145)</f>
        <v>4.4766977130613501</v>
      </c>
      <c r="W146" s="36">
        <f>求节点($K$5:$K$12,$L$5:$L$12,[1]节奏总纲!S145)</f>
        <v>4.4766977130613501</v>
      </c>
      <c r="X146" s="36">
        <f>求节点($K$5:$K$12,$L$5:$L$12,[1]节奏总纲!T145)</f>
        <v>4.4766977130613501</v>
      </c>
      <c r="Y146" s="36">
        <f>求节点($K$5:$K$12,$M$5:$M$12,[1]节奏总纲!P145)</f>
        <v>0</v>
      </c>
      <c r="Z146" s="36">
        <f>求节点($K$5:$K$12,$M$5:$M$12,[1]节奏总纲!Q145)</f>
        <v>0</v>
      </c>
      <c r="AA146" s="36">
        <f>求节点($K$5:$K$12,$M$5:$M$12,[1]节奏总纲!R145)</f>
        <v>0</v>
      </c>
      <c r="AB146" s="36">
        <f>求节点($K$5:$K$12,$M$5:$M$12,[1]节奏总纲!S145)</f>
        <v>0</v>
      </c>
      <c r="AC146" s="36">
        <f>求节点($K$5:$K$12,$M$5:$M$12,[1]节奏总纲!T145)</f>
        <v>0</v>
      </c>
      <c r="AD146" s="36">
        <f>求节点($K$5:$K$12,$N$5:$N$12,[1]节奏总纲!P145)</f>
        <v>5.2065940793213514E-2</v>
      </c>
      <c r="AE146" s="36">
        <f>求节点($K$5:$K$12,$N$5:$N$12,[1]节奏总纲!Q145)</f>
        <v>5.2065940793213514E-2</v>
      </c>
      <c r="AF146" s="36">
        <f>求节点($K$5:$K$12,$N$5:$N$12,[1]节奏总纲!R145)</f>
        <v>5.2065940793213514E-2</v>
      </c>
      <c r="AG146" s="36">
        <f>求节点($K$5:$K$12,$N$5:$N$12,[1]节奏总纲!S145)</f>
        <v>5.2065940793213514E-2</v>
      </c>
      <c r="AH146" s="36">
        <f>求节点($K$5:$K$12,$N$5:$N$12,[1]节奏总纲!T145)</f>
        <v>5.2065940793213514E-2</v>
      </c>
      <c r="AI146" s="4"/>
    </row>
    <row r="147" spans="19:35" x14ac:dyDescent="0.15">
      <c r="S147" s="55">
        <v>143</v>
      </c>
      <c r="T147" s="36">
        <f>求节点($K$5:$K$12,$L$5:$L$12,[1]节奏总纲!P146)</f>
        <v>4.4766977130613501</v>
      </c>
      <c r="U147" s="36">
        <f>求节点($K$5:$K$12,$L$5:$L$12,[1]节奏总纲!Q146)</f>
        <v>4.4766977130613501</v>
      </c>
      <c r="V147" s="36">
        <f>求节点($K$5:$K$12,$L$5:$L$12,[1]节奏总纲!R146)</f>
        <v>4.4766977130613501</v>
      </c>
      <c r="W147" s="36">
        <f>求节点($K$5:$K$12,$L$5:$L$12,[1]节奏总纲!S146)</f>
        <v>4.4766977130613501</v>
      </c>
      <c r="X147" s="36">
        <f>求节点($K$5:$K$12,$L$5:$L$12,[1]节奏总纲!T146)</f>
        <v>4.4766977130613501</v>
      </c>
      <c r="Y147" s="36">
        <f>求节点($K$5:$K$12,$M$5:$M$12,[1]节奏总纲!P146)</f>
        <v>0</v>
      </c>
      <c r="Z147" s="36">
        <f>求节点($K$5:$K$12,$M$5:$M$12,[1]节奏总纲!Q146)</f>
        <v>0</v>
      </c>
      <c r="AA147" s="36">
        <f>求节点($K$5:$K$12,$M$5:$M$12,[1]节奏总纲!R146)</f>
        <v>0</v>
      </c>
      <c r="AB147" s="36">
        <f>求节点($K$5:$K$12,$M$5:$M$12,[1]节奏总纲!S146)</f>
        <v>0</v>
      </c>
      <c r="AC147" s="36">
        <f>求节点($K$5:$K$12,$M$5:$M$12,[1]节奏总纲!T146)</f>
        <v>0</v>
      </c>
      <c r="AD147" s="36">
        <f>求节点($K$5:$K$12,$N$5:$N$12,[1]节奏总纲!P146)</f>
        <v>5.2065940793213514E-2</v>
      </c>
      <c r="AE147" s="36">
        <f>求节点($K$5:$K$12,$N$5:$N$12,[1]节奏总纲!Q146)</f>
        <v>5.2065940793213514E-2</v>
      </c>
      <c r="AF147" s="36">
        <f>求节点($K$5:$K$12,$N$5:$N$12,[1]节奏总纲!R146)</f>
        <v>5.2065940793213514E-2</v>
      </c>
      <c r="AG147" s="36">
        <f>求节点($K$5:$K$12,$N$5:$N$12,[1]节奏总纲!S146)</f>
        <v>5.2065940793213514E-2</v>
      </c>
      <c r="AH147" s="36">
        <f>求节点($K$5:$K$12,$N$5:$N$12,[1]节奏总纲!T146)</f>
        <v>5.2065940793213514E-2</v>
      </c>
      <c r="AI147" s="4"/>
    </row>
    <row r="148" spans="19:35" x14ac:dyDescent="0.15">
      <c r="S148" s="55">
        <v>144</v>
      </c>
      <c r="T148" s="36">
        <f>求节点($K$5:$K$12,$L$5:$L$12,[1]节奏总纲!P147)</f>
        <v>4.4766977130613501</v>
      </c>
      <c r="U148" s="36">
        <f>求节点($K$5:$K$12,$L$5:$L$12,[1]节奏总纲!Q147)</f>
        <v>4.4766977130613501</v>
      </c>
      <c r="V148" s="36">
        <f>求节点($K$5:$K$12,$L$5:$L$12,[1]节奏总纲!R147)</f>
        <v>4.4766977130613501</v>
      </c>
      <c r="W148" s="36">
        <f>求节点($K$5:$K$12,$L$5:$L$12,[1]节奏总纲!S147)</f>
        <v>4.4766977130613501</v>
      </c>
      <c r="X148" s="36">
        <f>求节点($K$5:$K$12,$L$5:$L$12,[1]节奏总纲!T147)</f>
        <v>4.4766977130613501</v>
      </c>
      <c r="Y148" s="36">
        <f>求节点($K$5:$K$12,$M$5:$M$12,[1]节奏总纲!P147)</f>
        <v>0</v>
      </c>
      <c r="Z148" s="36">
        <f>求节点($K$5:$K$12,$M$5:$M$12,[1]节奏总纲!Q147)</f>
        <v>0</v>
      </c>
      <c r="AA148" s="36">
        <f>求节点($K$5:$K$12,$M$5:$M$12,[1]节奏总纲!R147)</f>
        <v>0</v>
      </c>
      <c r="AB148" s="36">
        <f>求节点($K$5:$K$12,$M$5:$M$12,[1]节奏总纲!S147)</f>
        <v>0</v>
      </c>
      <c r="AC148" s="36">
        <f>求节点($K$5:$K$12,$M$5:$M$12,[1]节奏总纲!T147)</f>
        <v>0</v>
      </c>
      <c r="AD148" s="36">
        <f>求节点($K$5:$K$12,$N$5:$N$12,[1]节奏总纲!P147)</f>
        <v>5.2065940793213514E-2</v>
      </c>
      <c r="AE148" s="36">
        <f>求节点($K$5:$K$12,$N$5:$N$12,[1]节奏总纲!Q147)</f>
        <v>5.2065940793213514E-2</v>
      </c>
      <c r="AF148" s="36">
        <f>求节点($K$5:$K$12,$N$5:$N$12,[1]节奏总纲!R147)</f>
        <v>5.2065940793213514E-2</v>
      </c>
      <c r="AG148" s="36">
        <f>求节点($K$5:$K$12,$N$5:$N$12,[1]节奏总纲!S147)</f>
        <v>5.2065940793213514E-2</v>
      </c>
      <c r="AH148" s="36">
        <f>求节点($K$5:$K$12,$N$5:$N$12,[1]节奏总纲!T147)</f>
        <v>5.2065940793213514E-2</v>
      </c>
      <c r="AI148" s="4"/>
    </row>
    <row r="149" spans="19:35" x14ac:dyDescent="0.15">
      <c r="S149" s="55">
        <v>145</v>
      </c>
      <c r="T149" s="36">
        <f>求节点($K$5:$K$12,$L$5:$L$12,[1]节奏总纲!P148)</f>
        <v>4.4766977130613501</v>
      </c>
      <c r="U149" s="36">
        <f>求节点($K$5:$K$12,$L$5:$L$12,[1]节奏总纲!Q148)</f>
        <v>4.4766977130613501</v>
      </c>
      <c r="V149" s="36">
        <f>求节点($K$5:$K$12,$L$5:$L$12,[1]节奏总纲!R148)</f>
        <v>4.4766977130613501</v>
      </c>
      <c r="W149" s="36">
        <f>求节点($K$5:$K$12,$L$5:$L$12,[1]节奏总纲!S148)</f>
        <v>4.4766977130613501</v>
      </c>
      <c r="X149" s="36">
        <f>求节点($K$5:$K$12,$L$5:$L$12,[1]节奏总纲!T148)</f>
        <v>4.4766977130613501</v>
      </c>
      <c r="Y149" s="36">
        <f>求节点($K$5:$K$12,$M$5:$M$12,[1]节奏总纲!P148)</f>
        <v>0</v>
      </c>
      <c r="Z149" s="36">
        <f>求节点($K$5:$K$12,$M$5:$M$12,[1]节奏总纲!Q148)</f>
        <v>0</v>
      </c>
      <c r="AA149" s="36">
        <f>求节点($K$5:$K$12,$M$5:$M$12,[1]节奏总纲!R148)</f>
        <v>0</v>
      </c>
      <c r="AB149" s="36">
        <f>求节点($K$5:$K$12,$M$5:$M$12,[1]节奏总纲!S148)</f>
        <v>0</v>
      </c>
      <c r="AC149" s="36">
        <f>求节点($K$5:$K$12,$M$5:$M$12,[1]节奏总纲!T148)</f>
        <v>0</v>
      </c>
      <c r="AD149" s="36">
        <f>求节点($K$5:$K$12,$N$5:$N$12,[1]节奏总纲!P148)</f>
        <v>5.2065940793213514E-2</v>
      </c>
      <c r="AE149" s="36">
        <f>求节点($K$5:$K$12,$N$5:$N$12,[1]节奏总纲!Q148)</f>
        <v>5.2065940793213514E-2</v>
      </c>
      <c r="AF149" s="36">
        <f>求节点($K$5:$K$12,$N$5:$N$12,[1]节奏总纲!R148)</f>
        <v>5.2065940793213514E-2</v>
      </c>
      <c r="AG149" s="36">
        <f>求节点($K$5:$K$12,$N$5:$N$12,[1]节奏总纲!S148)</f>
        <v>5.2065940793213514E-2</v>
      </c>
      <c r="AH149" s="36">
        <f>求节点($K$5:$K$12,$N$5:$N$12,[1]节奏总纲!T148)</f>
        <v>5.2065940793213514E-2</v>
      </c>
      <c r="AI149" s="4"/>
    </row>
    <row r="150" spans="19:35" x14ac:dyDescent="0.15">
      <c r="S150" s="55">
        <v>146</v>
      </c>
      <c r="T150" s="36">
        <f>求节点($K$5:$K$12,$L$5:$L$12,[1]节奏总纲!P149)</f>
        <v>4.4766977130613501</v>
      </c>
      <c r="U150" s="36">
        <f>求节点($K$5:$K$12,$L$5:$L$12,[1]节奏总纲!Q149)</f>
        <v>4.4766977130613501</v>
      </c>
      <c r="V150" s="36">
        <f>求节点($K$5:$K$12,$L$5:$L$12,[1]节奏总纲!R149)</f>
        <v>4.4766977130613501</v>
      </c>
      <c r="W150" s="36">
        <f>求节点($K$5:$K$12,$L$5:$L$12,[1]节奏总纲!S149)</f>
        <v>4.4766977130613501</v>
      </c>
      <c r="X150" s="36">
        <f>求节点($K$5:$K$12,$L$5:$L$12,[1]节奏总纲!T149)</f>
        <v>4.4766977130613501</v>
      </c>
      <c r="Y150" s="36">
        <f>求节点($K$5:$K$12,$M$5:$M$12,[1]节奏总纲!P149)</f>
        <v>0</v>
      </c>
      <c r="Z150" s="36">
        <f>求节点($K$5:$K$12,$M$5:$M$12,[1]节奏总纲!Q149)</f>
        <v>0</v>
      </c>
      <c r="AA150" s="36">
        <f>求节点($K$5:$K$12,$M$5:$M$12,[1]节奏总纲!R149)</f>
        <v>0</v>
      </c>
      <c r="AB150" s="36">
        <f>求节点($K$5:$K$12,$M$5:$M$12,[1]节奏总纲!S149)</f>
        <v>0</v>
      </c>
      <c r="AC150" s="36">
        <f>求节点($K$5:$K$12,$M$5:$M$12,[1]节奏总纲!T149)</f>
        <v>0</v>
      </c>
      <c r="AD150" s="36">
        <f>求节点($K$5:$K$12,$N$5:$N$12,[1]节奏总纲!P149)</f>
        <v>5.2065940793213514E-2</v>
      </c>
      <c r="AE150" s="36">
        <f>求节点($K$5:$K$12,$N$5:$N$12,[1]节奏总纲!Q149)</f>
        <v>5.2065940793213514E-2</v>
      </c>
      <c r="AF150" s="36">
        <f>求节点($K$5:$K$12,$N$5:$N$12,[1]节奏总纲!R149)</f>
        <v>5.2065940793213514E-2</v>
      </c>
      <c r="AG150" s="36">
        <f>求节点($K$5:$K$12,$N$5:$N$12,[1]节奏总纲!S149)</f>
        <v>5.2065940793213514E-2</v>
      </c>
      <c r="AH150" s="36">
        <f>求节点($K$5:$K$12,$N$5:$N$12,[1]节奏总纲!T149)</f>
        <v>5.2065940793213514E-2</v>
      </c>
      <c r="AI150" s="4"/>
    </row>
    <row r="151" spans="19:35" x14ac:dyDescent="0.15">
      <c r="S151" s="55">
        <v>147</v>
      </c>
      <c r="T151" s="36">
        <f>求节点($K$5:$K$12,$L$5:$L$12,[1]节奏总纲!P150)</f>
        <v>4.4766977130613501</v>
      </c>
      <c r="U151" s="36">
        <f>求节点($K$5:$K$12,$L$5:$L$12,[1]节奏总纲!Q150)</f>
        <v>4.4766977130613501</v>
      </c>
      <c r="V151" s="36">
        <f>求节点($K$5:$K$12,$L$5:$L$12,[1]节奏总纲!R150)</f>
        <v>4.4766977130613501</v>
      </c>
      <c r="W151" s="36">
        <f>求节点($K$5:$K$12,$L$5:$L$12,[1]节奏总纲!S150)</f>
        <v>4.4766977130613501</v>
      </c>
      <c r="X151" s="36">
        <f>求节点($K$5:$K$12,$L$5:$L$12,[1]节奏总纲!T150)</f>
        <v>4.4766977130613501</v>
      </c>
      <c r="Y151" s="36">
        <f>求节点($K$5:$K$12,$M$5:$M$12,[1]节奏总纲!P150)</f>
        <v>0</v>
      </c>
      <c r="Z151" s="36">
        <f>求节点($K$5:$K$12,$M$5:$M$12,[1]节奏总纲!Q150)</f>
        <v>0</v>
      </c>
      <c r="AA151" s="36">
        <f>求节点($K$5:$K$12,$M$5:$M$12,[1]节奏总纲!R150)</f>
        <v>0</v>
      </c>
      <c r="AB151" s="36">
        <f>求节点($K$5:$K$12,$M$5:$M$12,[1]节奏总纲!S150)</f>
        <v>0</v>
      </c>
      <c r="AC151" s="36">
        <f>求节点($K$5:$K$12,$M$5:$M$12,[1]节奏总纲!T150)</f>
        <v>0</v>
      </c>
      <c r="AD151" s="36">
        <f>求节点($K$5:$K$12,$N$5:$N$12,[1]节奏总纲!P150)</f>
        <v>5.2065940793213514E-2</v>
      </c>
      <c r="AE151" s="36">
        <f>求节点($K$5:$K$12,$N$5:$N$12,[1]节奏总纲!Q150)</f>
        <v>5.2065940793213514E-2</v>
      </c>
      <c r="AF151" s="36">
        <f>求节点($K$5:$K$12,$N$5:$N$12,[1]节奏总纲!R150)</f>
        <v>5.2065940793213514E-2</v>
      </c>
      <c r="AG151" s="36">
        <f>求节点($K$5:$K$12,$N$5:$N$12,[1]节奏总纲!S150)</f>
        <v>5.2065940793213514E-2</v>
      </c>
      <c r="AH151" s="36">
        <f>求节点($K$5:$K$12,$N$5:$N$12,[1]节奏总纲!T150)</f>
        <v>5.2065940793213514E-2</v>
      </c>
      <c r="AI151" s="4"/>
    </row>
    <row r="152" spans="19:35" x14ac:dyDescent="0.15">
      <c r="S152" s="55">
        <v>148</v>
      </c>
      <c r="T152" s="36">
        <f>求节点($K$5:$K$12,$L$5:$L$12,[1]节奏总纲!P151)</f>
        <v>4.4766977130613501</v>
      </c>
      <c r="U152" s="36">
        <f>求节点($K$5:$K$12,$L$5:$L$12,[1]节奏总纲!Q151)</f>
        <v>4.4766977130613501</v>
      </c>
      <c r="V152" s="36">
        <f>求节点($K$5:$K$12,$L$5:$L$12,[1]节奏总纲!R151)</f>
        <v>4.4766977130613501</v>
      </c>
      <c r="W152" s="36">
        <f>求节点($K$5:$K$12,$L$5:$L$12,[1]节奏总纲!S151)</f>
        <v>4.4766977130613501</v>
      </c>
      <c r="X152" s="36">
        <f>求节点($K$5:$K$12,$L$5:$L$12,[1]节奏总纲!T151)</f>
        <v>4.4766977130613501</v>
      </c>
      <c r="Y152" s="36">
        <f>求节点($K$5:$K$12,$M$5:$M$12,[1]节奏总纲!P151)</f>
        <v>0</v>
      </c>
      <c r="Z152" s="36">
        <f>求节点($K$5:$K$12,$M$5:$M$12,[1]节奏总纲!Q151)</f>
        <v>0</v>
      </c>
      <c r="AA152" s="36">
        <f>求节点($K$5:$K$12,$M$5:$M$12,[1]节奏总纲!R151)</f>
        <v>0</v>
      </c>
      <c r="AB152" s="36">
        <f>求节点($K$5:$K$12,$M$5:$M$12,[1]节奏总纲!S151)</f>
        <v>0</v>
      </c>
      <c r="AC152" s="36">
        <f>求节点($K$5:$K$12,$M$5:$M$12,[1]节奏总纲!T151)</f>
        <v>0</v>
      </c>
      <c r="AD152" s="36">
        <f>求节点($K$5:$K$12,$N$5:$N$12,[1]节奏总纲!P151)</f>
        <v>5.2065940793213514E-2</v>
      </c>
      <c r="AE152" s="36">
        <f>求节点($K$5:$K$12,$N$5:$N$12,[1]节奏总纲!Q151)</f>
        <v>5.2065940793213514E-2</v>
      </c>
      <c r="AF152" s="36">
        <f>求节点($K$5:$K$12,$N$5:$N$12,[1]节奏总纲!R151)</f>
        <v>5.2065940793213514E-2</v>
      </c>
      <c r="AG152" s="36">
        <f>求节点($K$5:$K$12,$N$5:$N$12,[1]节奏总纲!S151)</f>
        <v>5.2065940793213514E-2</v>
      </c>
      <c r="AH152" s="36">
        <f>求节点($K$5:$K$12,$N$5:$N$12,[1]节奏总纲!T151)</f>
        <v>5.2065940793213514E-2</v>
      </c>
      <c r="AI152" s="4"/>
    </row>
    <row r="153" spans="19:35" x14ac:dyDescent="0.15">
      <c r="S153" s="55">
        <v>149</v>
      </c>
      <c r="T153" s="36">
        <f>求节点($K$5:$K$12,$L$5:$L$12,[1]节奏总纲!P152)</f>
        <v>4.4766977130613501</v>
      </c>
      <c r="U153" s="36">
        <f>求节点($K$5:$K$12,$L$5:$L$12,[1]节奏总纲!Q152)</f>
        <v>4.4766977130613501</v>
      </c>
      <c r="V153" s="36">
        <f>求节点($K$5:$K$12,$L$5:$L$12,[1]节奏总纲!R152)</f>
        <v>4.4766977130613501</v>
      </c>
      <c r="W153" s="36">
        <f>求节点($K$5:$K$12,$L$5:$L$12,[1]节奏总纲!S152)</f>
        <v>4.4766977130613501</v>
      </c>
      <c r="X153" s="36">
        <f>求节点($K$5:$K$12,$L$5:$L$12,[1]节奏总纲!T152)</f>
        <v>4.4766977130613501</v>
      </c>
      <c r="Y153" s="36">
        <f>求节点($K$5:$K$12,$M$5:$M$12,[1]节奏总纲!P152)</f>
        <v>0</v>
      </c>
      <c r="Z153" s="36">
        <f>求节点($K$5:$K$12,$M$5:$M$12,[1]节奏总纲!Q152)</f>
        <v>0</v>
      </c>
      <c r="AA153" s="36">
        <f>求节点($K$5:$K$12,$M$5:$M$12,[1]节奏总纲!R152)</f>
        <v>0</v>
      </c>
      <c r="AB153" s="36">
        <f>求节点($K$5:$K$12,$M$5:$M$12,[1]节奏总纲!S152)</f>
        <v>0</v>
      </c>
      <c r="AC153" s="36">
        <f>求节点($K$5:$K$12,$M$5:$M$12,[1]节奏总纲!T152)</f>
        <v>0</v>
      </c>
      <c r="AD153" s="36">
        <f>求节点($K$5:$K$12,$N$5:$N$12,[1]节奏总纲!P152)</f>
        <v>5.2065940793213514E-2</v>
      </c>
      <c r="AE153" s="36">
        <f>求节点($K$5:$K$12,$N$5:$N$12,[1]节奏总纲!Q152)</f>
        <v>5.2065940793213514E-2</v>
      </c>
      <c r="AF153" s="36">
        <f>求节点($K$5:$K$12,$N$5:$N$12,[1]节奏总纲!R152)</f>
        <v>5.2065940793213514E-2</v>
      </c>
      <c r="AG153" s="36">
        <f>求节点($K$5:$K$12,$N$5:$N$12,[1]节奏总纲!S152)</f>
        <v>5.2065940793213514E-2</v>
      </c>
      <c r="AH153" s="36">
        <f>求节点($K$5:$K$12,$N$5:$N$12,[1]节奏总纲!T152)</f>
        <v>5.2065940793213514E-2</v>
      </c>
      <c r="AI153" s="4"/>
    </row>
    <row r="154" spans="19:35" x14ac:dyDescent="0.15">
      <c r="S154" s="55">
        <v>150</v>
      </c>
      <c r="T154" s="36">
        <f>求节点($K$5:$K$12,$L$5:$L$12,[1]节奏总纲!P153)</f>
        <v>4.4766977130613501</v>
      </c>
      <c r="U154" s="36">
        <f>求节点($K$5:$K$12,$L$5:$L$12,[1]节奏总纲!Q153)</f>
        <v>4.4766977130613501</v>
      </c>
      <c r="V154" s="36">
        <f>求节点($K$5:$K$12,$L$5:$L$12,[1]节奏总纲!R153)</f>
        <v>4.4766977130613501</v>
      </c>
      <c r="W154" s="36">
        <f>求节点($K$5:$K$12,$L$5:$L$12,[1]节奏总纲!S153)</f>
        <v>4.4766977130613501</v>
      </c>
      <c r="X154" s="36">
        <f>求节点($K$5:$K$12,$L$5:$L$12,[1]节奏总纲!T153)</f>
        <v>4.4766977130613501</v>
      </c>
      <c r="Y154" s="36">
        <f>求节点($K$5:$K$12,$M$5:$M$12,[1]节奏总纲!P153)</f>
        <v>0</v>
      </c>
      <c r="Z154" s="36">
        <f>求节点($K$5:$K$12,$M$5:$M$12,[1]节奏总纲!Q153)</f>
        <v>0</v>
      </c>
      <c r="AA154" s="36">
        <f>求节点($K$5:$K$12,$M$5:$M$12,[1]节奏总纲!R153)</f>
        <v>0</v>
      </c>
      <c r="AB154" s="36">
        <f>求节点($K$5:$K$12,$M$5:$M$12,[1]节奏总纲!S153)</f>
        <v>0</v>
      </c>
      <c r="AC154" s="36">
        <f>求节点($K$5:$K$12,$M$5:$M$12,[1]节奏总纲!T153)</f>
        <v>0</v>
      </c>
      <c r="AD154" s="36">
        <f>求节点($K$5:$K$12,$N$5:$N$12,[1]节奏总纲!P153)</f>
        <v>5.2065940793213514E-2</v>
      </c>
      <c r="AE154" s="36">
        <f>求节点($K$5:$K$12,$N$5:$N$12,[1]节奏总纲!Q153)</f>
        <v>5.2065940793213514E-2</v>
      </c>
      <c r="AF154" s="36">
        <f>求节点($K$5:$K$12,$N$5:$N$12,[1]节奏总纲!R153)</f>
        <v>5.2065940793213514E-2</v>
      </c>
      <c r="AG154" s="36">
        <f>求节点($K$5:$K$12,$N$5:$N$12,[1]节奏总纲!S153)</f>
        <v>5.2065940793213514E-2</v>
      </c>
      <c r="AH154" s="36">
        <f>求节点($K$5:$K$12,$N$5:$N$12,[1]节奏总纲!T153)</f>
        <v>5.2065940793213514E-2</v>
      </c>
      <c r="AI154" s="4"/>
    </row>
    <row r="155" spans="19:35" x14ac:dyDescent="0.15">
      <c r="S155" s="55">
        <v>151</v>
      </c>
      <c r="T155" s="36">
        <f>求节点($K$5:$K$12,$L$5:$L$12,[1]节奏总纲!P154)</f>
        <v>4.4766977130613501</v>
      </c>
      <c r="U155" s="36">
        <f>求节点($K$5:$K$12,$L$5:$L$12,[1]节奏总纲!Q154)</f>
        <v>4.4766977130613501</v>
      </c>
      <c r="V155" s="36">
        <f>求节点($K$5:$K$12,$L$5:$L$12,[1]节奏总纲!R154)</f>
        <v>4.4766977130613501</v>
      </c>
      <c r="W155" s="36">
        <f>求节点($K$5:$K$12,$L$5:$L$12,[1]节奏总纲!S154)</f>
        <v>4.4766977130613501</v>
      </c>
      <c r="X155" s="36">
        <f>求节点($K$5:$K$12,$L$5:$L$12,[1]节奏总纲!T154)</f>
        <v>4.4766977130613501</v>
      </c>
      <c r="Y155" s="36">
        <f>求节点($K$5:$K$12,$M$5:$M$12,[1]节奏总纲!P154)</f>
        <v>0</v>
      </c>
      <c r="Z155" s="36">
        <f>求节点($K$5:$K$12,$M$5:$M$12,[1]节奏总纲!Q154)</f>
        <v>0</v>
      </c>
      <c r="AA155" s="36">
        <f>求节点($K$5:$K$12,$M$5:$M$12,[1]节奏总纲!R154)</f>
        <v>0</v>
      </c>
      <c r="AB155" s="36">
        <f>求节点($K$5:$K$12,$M$5:$M$12,[1]节奏总纲!S154)</f>
        <v>0</v>
      </c>
      <c r="AC155" s="36">
        <f>求节点($K$5:$K$12,$M$5:$M$12,[1]节奏总纲!T154)</f>
        <v>0</v>
      </c>
      <c r="AD155" s="36">
        <f>求节点($K$5:$K$12,$N$5:$N$12,[1]节奏总纲!P154)</f>
        <v>5.2065940793213514E-2</v>
      </c>
      <c r="AE155" s="36">
        <f>求节点($K$5:$K$12,$N$5:$N$12,[1]节奏总纲!Q154)</f>
        <v>5.2065940793213514E-2</v>
      </c>
      <c r="AF155" s="36">
        <f>求节点($K$5:$K$12,$N$5:$N$12,[1]节奏总纲!R154)</f>
        <v>5.2065940793213514E-2</v>
      </c>
      <c r="AG155" s="36">
        <f>求节点($K$5:$K$12,$N$5:$N$12,[1]节奏总纲!S154)</f>
        <v>5.2065940793213514E-2</v>
      </c>
      <c r="AH155" s="36">
        <f>求节点($K$5:$K$12,$N$5:$N$12,[1]节奏总纲!T154)</f>
        <v>5.2065940793213514E-2</v>
      </c>
      <c r="AI155" s="4"/>
    </row>
    <row r="156" spans="19:35" x14ac:dyDescent="0.15">
      <c r="S156" s="55">
        <v>152</v>
      </c>
      <c r="T156" s="36">
        <f>求节点($K$5:$K$12,$L$5:$L$12,[1]节奏总纲!P155)</f>
        <v>4.4766977130613501</v>
      </c>
      <c r="U156" s="36">
        <f>求节点($K$5:$K$12,$L$5:$L$12,[1]节奏总纲!Q155)</f>
        <v>4.4766977130613501</v>
      </c>
      <c r="V156" s="36">
        <f>求节点($K$5:$K$12,$L$5:$L$12,[1]节奏总纲!R155)</f>
        <v>4.4766977130613501</v>
      </c>
      <c r="W156" s="36">
        <f>求节点($K$5:$K$12,$L$5:$L$12,[1]节奏总纲!S155)</f>
        <v>4.4766977130613501</v>
      </c>
      <c r="X156" s="36">
        <f>求节点($K$5:$K$12,$L$5:$L$12,[1]节奏总纲!T155)</f>
        <v>4.4766977130613501</v>
      </c>
      <c r="Y156" s="36">
        <f>求节点($K$5:$K$12,$M$5:$M$12,[1]节奏总纲!P155)</f>
        <v>0</v>
      </c>
      <c r="Z156" s="36">
        <f>求节点($K$5:$K$12,$M$5:$M$12,[1]节奏总纲!Q155)</f>
        <v>0</v>
      </c>
      <c r="AA156" s="36">
        <f>求节点($K$5:$K$12,$M$5:$M$12,[1]节奏总纲!R155)</f>
        <v>0</v>
      </c>
      <c r="AB156" s="36">
        <f>求节点($K$5:$K$12,$M$5:$M$12,[1]节奏总纲!S155)</f>
        <v>0</v>
      </c>
      <c r="AC156" s="36">
        <f>求节点($K$5:$K$12,$M$5:$M$12,[1]节奏总纲!T155)</f>
        <v>0</v>
      </c>
      <c r="AD156" s="36">
        <f>求节点($K$5:$K$12,$N$5:$N$12,[1]节奏总纲!P155)</f>
        <v>5.2065940793213514E-2</v>
      </c>
      <c r="AE156" s="36">
        <f>求节点($K$5:$K$12,$N$5:$N$12,[1]节奏总纲!Q155)</f>
        <v>5.2065940793213514E-2</v>
      </c>
      <c r="AF156" s="36">
        <f>求节点($K$5:$K$12,$N$5:$N$12,[1]节奏总纲!R155)</f>
        <v>5.2065940793213514E-2</v>
      </c>
      <c r="AG156" s="36">
        <f>求节点($K$5:$K$12,$N$5:$N$12,[1]节奏总纲!S155)</f>
        <v>5.2065940793213514E-2</v>
      </c>
      <c r="AH156" s="36">
        <f>求节点($K$5:$K$12,$N$5:$N$12,[1]节奏总纲!T155)</f>
        <v>5.2065940793213514E-2</v>
      </c>
      <c r="AI156" s="4"/>
    </row>
    <row r="157" spans="19:35" x14ac:dyDescent="0.15">
      <c r="S157" s="55">
        <v>153</v>
      </c>
      <c r="T157" s="36">
        <f>求节点($K$5:$K$12,$L$5:$L$12,[1]节奏总纲!P156)</f>
        <v>4.4766977130613501</v>
      </c>
      <c r="U157" s="36">
        <f>求节点($K$5:$K$12,$L$5:$L$12,[1]节奏总纲!Q156)</f>
        <v>4.4766977130613501</v>
      </c>
      <c r="V157" s="36">
        <f>求节点($K$5:$K$12,$L$5:$L$12,[1]节奏总纲!R156)</f>
        <v>4.4766977130613501</v>
      </c>
      <c r="W157" s="36">
        <f>求节点($K$5:$K$12,$L$5:$L$12,[1]节奏总纲!S156)</f>
        <v>4.4766977130613501</v>
      </c>
      <c r="X157" s="36">
        <f>求节点($K$5:$K$12,$L$5:$L$12,[1]节奏总纲!T156)</f>
        <v>4.4766977130613501</v>
      </c>
      <c r="Y157" s="36">
        <f>求节点($K$5:$K$12,$M$5:$M$12,[1]节奏总纲!P156)</f>
        <v>0</v>
      </c>
      <c r="Z157" s="36">
        <f>求节点($K$5:$K$12,$M$5:$M$12,[1]节奏总纲!Q156)</f>
        <v>0</v>
      </c>
      <c r="AA157" s="36">
        <f>求节点($K$5:$K$12,$M$5:$M$12,[1]节奏总纲!R156)</f>
        <v>0</v>
      </c>
      <c r="AB157" s="36">
        <f>求节点($K$5:$K$12,$M$5:$M$12,[1]节奏总纲!S156)</f>
        <v>0</v>
      </c>
      <c r="AC157" s="36">
        <f>求节点($K$5:$K$12,$M$5:$M$12,[1]节奏总纲!T156)</f>
        <v>0</v>
      </c>
      <c r="AD157" s="36">
        <f>求节点($K$5:$K$12,$N$5:$N$12,[1]节奏总纲!P156)</f>
        <v>5.2065940793213514E-2</v>
      </c>
      <c r="AE157" s="36">
        <f>求节点($K$5:$K$12,$N$5:$N$12,[1]节奏总纲!Q156)</f>
        <v>5.2065940793213514E-2</v>
      </c>
      <c r="AF157" s="36">
        <f>求节点($K$5:$K$12,$N$5:$N$12,[1]节奏总纲!R156)</f>
        <v>5.2065940793213514E-2</v>
      </c>
      <c r="AG157" s="36">
        <f>求节点($K$5:$K$12,$N$5:$N$12,[1]节奏总纲!S156)</f>
        <v>5.2065940793213514E-2</v>
      </c>
      <c r="AH157" s="36">
        <f>求节点($K$5:$K$12,$N$5:$N$12,[1]节奏总纲!T156)</f>
        <v>5.2065940793213514E-2</v>
      </c>
      <c r="AI157" s="4"/>
    </row>
    <row r="158" spans="19:35" x14ac:dyDescent="0.15">
      <c r="S158" s="55">
        <v>154</v>
      </c>
      <c r="T158" s="36">
        <f>求节点($K$5:$K$12,$L$5:$L$12,[1]节奏总纲!P157)</f>
        <v>4.4766977130613501</v>
      </c>
      <c r="U158" s="36">
        <f>求节点($K$5:$K$12,$L$5:$L$12,[1]节奏总纲!Q157)</f>
        <v>4.4766977130613501</v>
      </c>
      <c r="V158" s="36">
        <f>求节点($K$5:$K$12,$L$5:$L$12,[1]节奏总纲!R157)</f>
        <v>4.4766977130613501</v>
      </c>
      <c r="W158" s="36">
        <f>求节点($K$5:$K$12,$L$5:$L$12,[1]节奏总纲!S157)</f>
        <v>4.4766977130613501</v>
      </c>
      <c r="X158" s="36">
        <f>求节点($K$5:$K$12,$L$5:$L$12,[1]节奏总纲!T157)</f>
        <v>4.4766977130613501</v>
      </c>
      <c r="Y158" s="36">
        <f>求节点($K$5:$K$12,$M$5:$M$12,[1]节奏总纲!P157)</f>
        <v>0</v>
      </c>
      <c r="Z158" s="36">
        <f>求节点($K$5:$K$12,$M$5:$M$12,[1]节奏总纲!Q157)</f>
        <v>0</v>
      </c>
      <c r="AA158" s="36">
        <f>求节点($K$5:$K$12,$M$5:$M$12,[1]节奏总纲!R157)</f>
        <v>0</v>
      </c>
      <c r="AB158" s="36">
        <f>求节点($K$5:$K$12,$M$5:$M$12,[1]节奏总纲!S157)</f>
        <v>0</v>
      </c>
      <c r="AC158" s="36">
        <f>求节点($K$5:$K$12,$M$5:$M$12,[1]节奏总纲!T157)</f>
        <v>0</v>
      </c>
      <c r="AD158" s="36">
        <f>求节点($K$5:$K$12,$N$5:$N$12,[1]节奏总纲!P157)</f>
        <v>5.2065940793213514E-2</v>
      </c>
      <c r="AE158" s="36">
        <f>求节点($K$5:$K$12,$N$5:$N$12,[1]节奏总纲!Q157)</f>
        <v>5.2065940793213514E-2</v>
      </c>
      <c r="AF158" s="36">
        <f>求节点($K$5:$K$12,$N$5:$N$12,[1]节奏总纲!R157)</f>
        <v>5.2065940793213514E-2</v>
      </c>
      <c r="AG158" s="36">
        <f>求节点($K$5:$K$12,$N$5:$N$12,[1]节奏总纲!S157)</f>
        <v>5.2065940793213514E-2</v>
      </c>
      <c r="AH158" s="36">
        <f>求节点($K$5:$K$12,$N$5:$N$12,[1]节奏总纲!T157)</f>
        <v>5.2065940793213514E-2</v>
      </c>
      <c r="AI158" s="4"/>
    </row>
    <row r="159" spans="19:35" x14ac:dyDescent="0.15">
      <c r="S159" s="55">
        <v>155</v>
      </c>
      <c r="T159" s="36">
        <f>求节点($K$5:$K$12,$L$5:$L$12,[1]节奏总纲!P158)</f>
        <v>4.4766977130613501</v>
      </c>
      <c r="U159" s="36">
        <f>求节点($K$5:$K$12,$L$5:$L$12,[1]节奏总纲!Q158)</f>
        <v>4.4766977130613501</v>
      </c>
      <c r="V159" s="36">
        <f>求节点($K$5:$K$12,$L$5:$L$12,[1]节奏总纲!R158)</f>
        <v>4.4766977130613501</v>
      </c>
      <c r="W159" s="36">
        <f>求节点($K$5:$K$12,$L$5:$L$12,[1]节奏总纲!S158)</f>
        <v>4.4766977130613501</v>
      </c>
      <c r="X159" s="36">
        <f>求节点($K$5:$K$12,$L$5:$L$12,[1]节奏总纲!T158)</f>
        <v>4.4766977130613501</v>
      </c>
      <c r="Y159" s="36">
        <f>求节点($K$5:$K$12,$M$5:$M$12,[1]节奏总纲!P158)</f>
        <v>0</v>
      </c>
      <c r="Z159" s="36">
        <f>求节点($K$5:$K$12,$M$5:$M$12,[1]节奏总纲!Q158)</f>
        <v>0</v>
      </c>
      <c r="AA159" s="36">
        <f>求节点($K$5:$K$12,$M$5:$M$12,[1]节奏总纲!R158)</f>
        <v>0</v>
      </c>
      <c r="AB159" s="36">
        <f>求节点($K$5:$K$12,$M$5:$M$12,[1]节奏总纲!S158)</f>
        <v>0</v>
      </c>
      <c r="AC159" s="36">
        <f>求节点($K$5:$K$12,$M$5:$M$12,[1]节奏总纲!T158)</f>
        <v>0</v>
      </c>
      <c r="AD159" s="36">
        <f>求节点($K$5:$K$12,$N$5:$N$12,[1]节奏总纲!P158)</f>
        <v>5.2065940793213514E-2</v>
      </c>
      <c r="AE159" s="36">
        <f>求节点($K$5:$K$12,$N$5:$N$12,[1]节奏总纲!Q158)</f>
        <v>5.2065940793213514E-2</v>
      </c>
      <c r="AF159" s="36">
        <f>求节点($K$5:$K$12,$N$5:$N$12,[1]节奏总纲!R158)</f>
        <v>5.2065940793213514E-2</v>
      </c>
      <c r="AG159" s="36">
        <f>求节点($K$5:$K$12,$N$5:$N$12,[1]节奏总纲!S158)</f>
        <v>5.2065940793213514E-2</v>
      </c>
      <c r="AH159" s="36">
        <f>求节点($K$5:$K$12,$N$5:$N$12,[1]节奏总纲!T158)</f>
        <v>5.2065940793213514E-2</v>
      </c>
      <c r="AI159" s="4"/>
    </row>
    <row r="160" spans="19:35" x14ac:dyDescent="0.15">
      <c r="S160" s="55">
        <v>156</v>
      </c>
      <c r="T160" s="36">
        <f>求节点($K$5:$K$12,$L$5:$L$12,[1]节奏总纲!P159)</f>
        <v>4.4766977130613501</v>
      </c>
      <c r="U160" s="36">
        <f>求节点($K$5:$K$12,$L$5:$L$12,[1]节奏总纲!Q159)</f>
        <v>4.4766977130613501</v>
      </c>
      <c r="V160" s="36">
        <f>求节点($K$5:$K$12,$L$5:$L$12,[1]节奏总纲!R159)</f>
        <v>4.4766977130613501</v>
      </c>
      <c r="W160" s="36">
        <f>求节点($K$5:$K$12,$L$5:$L$12,[1]节奏总纲!S159)</f>
        <v>4.4766977130613501</v>
      </c>
      <c r="X160" s="36">
        <f>求节点($K$5:$K$12,$L$5:$L$12,[1]节奏总纲!T159)</f>
        <v>4.4766977130613501</v>
      </c>
      <c r="Y160" s="36">
        <f>求节点($K$5:$K$12,$M$5:$M$12,[1]节奏总纲!P159)</f>
        <v>0</v>
      </c>
      <c r="Z160" s="36">
        <f>求节点($K$5:$K$12,$M$5:$M$12,[1]节奏总纲!Q159)</f>
        <v>0</v>
      </c>
      <c r="AA160" s="36">
        <f>求节点($K$5:$K$12,$M$5:$M$12,[1]节奏总纲!R159)</f>
        <v>0</v>
      </c>
      <c r="AB160" s="36">
        <f>求节点($K$5:$K$12,$M$5:$M$12,[1]节奏总纲!S159)</f>
        <v>0</v>
      </c>
      <c r="AC160" s="36">
        <f>求节点($K$5:$K$12,$M$5:$M$12,[1]节奏总纲!T159)</f>
        <v>0</v>
      </c>
      <c r="AD160" s="36">
        <f>求节点($K$5:$K$12,$N$5:$N$12,[1]节奏总纲!P159)</f>
        <v>5.2065940793213514E-2</v>
      </c>
      <c r="AE160" s="36">
        <f>求节点($K$5:$K$12,$N$5:$N$12,[1]节奏总纲!Q159)</f>
        <v>5.2065940793213514E-2</v>
      </c>
      <c r="AF160" s="36">
        <f>求节点($K$5:$K$12,$N$5:$N$12,[1]节奏总纲!R159)</f>
        <v>5.2065940793213514E-2</v>
      </c>
      <c r="AG160" s="36">
        <f>求节点($K$5:$K$12,$N$5:$N$12,[1]节奏总纲!S159)</f>
        <v>5.2065940793213514E-2</v>
      </c>
      <c r="AH160" s="36">
        <f>求节点($K$5:$K$12,$N$5:$N$12,[1]节奏总纲!T159)</f>
        <v>5.2065940793213514E-2</v>
      </c>
      <c r="AI160" s="4"/>
    </row>
    <row r="161" spans="19:35" x14ac:dyDescent="0.15">
      <c r="S161" s="55">
        <v>157</v>
      </c>
      <c r="T161" s="36">
        <f>求节点($K$5:$K$12,$L$5:$L$12,[1]节奏总纲!P160)</f>
        <v>4.4766977130613501</v>
      </c>
      <c r="U161" s="36">
        <f>求节点($K$5:$K$12,$L$5:$L$12,[1]节奏总纲!Q160)</f>
        <v>4.4766977130613501</v>
      </c>
      <c r="V161" s="36">
        <f>求节点($K$5:$K$12,$L$5:$L$12,[1]节奏总纲!R160)</f>
        <v>4.4766977130613501</v>
      </c>
      <c r="W161" s="36">
        <f>求节点($K$5:$K$12,$L$5:$L$12,[1]节奏总纲!S160)</f>
        <v>4.4766977130613501</v>
      </c>
      <c r="X161" s="36">
        <f>求节点($K$5:$K$12,$L$5:$L$12,[1]节奏总纲!T160)</f>
        <v>4.4766977130613501</v>
      </c>
      <c r="Y161" s="36">
        <f>求节点($K$5:$K$12,$M$5:$M$12,[1]节奏总纲!P160)</f>
        <v>0</v>
      </c>
      <c r="Z161" s="36">
        <f>求节点($K$5:$K$12,$M$5:$M$12,[1]节奏总纲!Q160)</f>
        <v>0</v>
      </c>
      <c r="AA161" s="36">
        <f>求节点($K$5:$K$12,$M$5:$M$12,[1]节奏总纲!R160)</f>
        <v>0</v>
      </c>
      <c r="AB161" s="36">
        <f>求节点($K$5:$K$12,$M$5:$M$12,[1]节奏总纲!S160)</f>
        <v>0</v>
      </c>
      <c r="AC161" s="36">
        <f>求节点($K$5:$K$12,$M$5:$M$12,[1]节奏总纲!T160)</f>
        <v>0</v>
      </c>
      <c r="AD161" s="36">
        <f>求节点($K$5:$K$12,$N$5:$N$12,[1]节奏总纲!P160)</f>
        <v>5.2065940793213514E-2</v>
      </c>
      <c r="AE161" s="36">
        <f>求节点($K$5:$K$12,$N$5:$N$12,[1]节奏总纲!Q160)</f>
        <v>5.2065940793213514E-2</v>
      </c>
      <c r="AF161" s="36">
        <f>求节点($K$5:$K$12,$N$5:$N$12,[1]节奏总纲!R160)</f>
        <v>5.2065940793213514E-2</v>
      </c>
      <c r="AG161" s="36">
        <f>求节点($K$5:$K$12,$N$5:$N$12,[1]节奏总纲!S160)</f>
        <v>5.2065940793213514E-2</v>
      </c>
      <c r="AH161" s="36">
        <f>求节点($K$5:$K$12,$N$5:$N$12,[1]节奏总纲!T160)</f>
        <v>5.2065940793213514E-2</v>
      </c>
      <c r="AI161" s="4"/>
    </row>
    <row r="162" spans="19:35" x14ac:dyDescent="0.15">
      <c r="S162" s="55">
        <v>158</v>
      </c>
      <c r="T162" s="36">
        <f>求节点($K$5:$K$12,$L$5:$L$12,[1]节奏总纲!P161)</f>
        <v>4.4766977130613501</v>
      </c>
      <c r="U162" s="36">
        <f>求节点($K$5:$K$12,$L$5:$L$12,[1]节奏总纲!Q161)</f>
        <v>4.4766977130613501</v>
      </c>
      <c r="V162" s="36">
        <f>求节点($K$5:$K$12,$L$5:$L$12,[1]节奏总纲!R161)</f>
        <v>4.4766977130613501</v>
      </c>
      <c r="W162" s="36">
        <f>求节点($K$5:$K$12,$L$5:$L$12,[1]节奏总纲!S161)</f>
        <v>4.4766977130613501</v>
      </c>
      <c r="X162" s="36">
        <f>求节点($K$5:$K$12,$L$5:$L$12,[1]节奏总纲!T161)</f>
        <v>4.4766977130613501</v>
      </c>
      <c r="Y162" s="36">
        <f>求节点($K$5:$K$12,$M$5:$M$12,[1]节奏总纲!P161)</f>
        <v>0</v>
      </c>
      <c r="Z162" s="36">
        <f>求节点($K$5:$K$12,$M$5:$M$12,[1]节奏总纲!Q161)</f>
        <v>0</v>
      </c>
      <c r="AA162" s="36">
        <f>求节点($K$5:$K$12,$M$5:$M$12,[1]节奏总纲!R161)</f>
        <v>0</v>
      </c>
      <c r="AB162" s="36">
        <f>求节点($K$5:$K$12,$M$5:$M$12,[1]节奏总纲!S161)</f>
        <v>0</v>
      </c>
      <c r="AC162" s="36">
        <f>求节点($K$5:$K$12,$M$5:$M$12,[1]节奏总纲!T161)</f>
        <v>0</v>
      </c>
      <c r="AD162" s="36">
        <f>求节点($K$5:$K$12,$N$5:$N$12,[1]节奏总纲!P161)</f>
        <v>5.2065940793213514E-2</v>
      </c>
      <c r="AE162" s="36">
        <f>求节点($K$5:$K$12,$N$5:$N$12,[1]节奏总纲!Q161)</f>
        <v>5.2065940793213514E-2</v>
      </c>
      <c r="AF162" s="36">
        <f>求节点($K$5:$K$12,$N$5:$N$12,[1]节奏总纲!R161)</f>
        <v>5.2065940793213514E-2</v>
      </c>
      <c r="AG162" s="36">
        <f>求节点($K$5:$K$12,$N$5:$N$12,[1]节奏总纲!S161)</f>
        <v>5.2065940793213514E-2</v>
      </c>
      <c r="AH162" s="36">
        <f>求节点($K$5:$K$12,$N$5:$N$12,[1]节奏总纲!T161)</f>
        <v>5.2065940793213514E-2</v>
      </c>
      <c r="AI162" s="4"/>
    </row>
    <row r="163" spans="19:35" x14ac:dyDescent="0.15">
      <c r="S163" s="55">
        <v>159</v>
      </c>
      <c r="T163" s="36">
        <f>求节点($K$5:$K$12,$L$5:$L$12,[1]节奏总纲!P162)</f>
        <v>4.4766977130613501</v>
      </c>
      <c r="U163" s="36">
        <f>求节点($K$5:$K$12,$L$5:$L$12,[1]节奏总纲!Q162)</f>
        <v>4.4766977130613501</v>
      </c>
      <c r="V163" s="36">
        <f>求节点($K$5:$K$12,$L$5:$L$12,[1]节奏总纲!R162)</f>
        <v>4.4766977130613501</v>
      </c>
      <c r="W163" s="36">
        <f>求节点($K$5:$K$12,$L$5:$L$12,[1]节奏总纲!S162)</f>
        <v>4.4766977130613501</v>
      </c>
      <c r="X163" s="36">
        <f>求节点($K$5:$K$12,$L$5:$L$12,[1]节奏总纲!T162)</f>
        <v>4.4766977130613501</v>
      </c>
      <c r="Y163" s="36">
        <f>求节点($K$5:$K$12,$M$5:$M$12,[1]节奏总纲!P162)</f>
        <v>0</v>
      </c>
      <c r="Z163" s="36">
        <f>求节点($K$5:$K$12,$M$5:$M$12,[1]节奏总纲!Q162)</f>
        <v>0</v>
      </c>
      <c r="AA163" s="36">
        <f>求节点($K$5:$K$12,$M$5:$M$12,[1]节奏总纲!R162)</f>
        <v>0</v>
      </c>
      <c r="AB163" s="36">
        <f>求节点($K$5:$K$12,$M$5:$M$12,[1]节奏总纲!S162)</f>
        <v>0</v>
      </c>
      <c r="AC163" s="36">
        <f>求节点($K$5:$K$12,$M$5:$M$12,[1]节奏总纲!T162)</f>
        <v>0</v>
      </c>
      <c r="AD163" s="36">
        <f>求节点($K$5:$K$12,$N$5:$N$12,[1]节奏总纲!P162)</f>
        <v>5.2065940793213514E-2</v>
      </c>
      <c r="AE163" s="36">
        <f>求节点($K$5:$K$12,$N$5:$N$12,[1]节奏总纲!Q162)</f>
        <v>5.2065940793213514E-2</v>
      </c>
      <c r="AF163" s="36">
        <f>求节点($K$5:$K$12,$N$5:$N$12,[1]节奏总纲!R162)</f>
        <v>5.2065940793213514E-2</v>
      </c>
      <c r="AG163" s="36">
        <f>求节点($K$5:$K$12,$N$5:$N$12,[1]节奏总纲!S162)</f>
        <v>5.2065940793213514E-2</v>
      </c>
      <c r="AH163" s="36">
        <f>求节点($K$5:$K$12,$N$5:$N$12,[1]节奏总纲!T162)</f>
        <v>5.2065940793213514E-2</v>
      </c>
      <c r="AI163" s="4"/>
    </row>
    <row r="164" spans="19:35" x14ac:dyDescent="0.15">
      <c r="S164" s="55">
        <v>160</v>
      </c>
      <c r="T164" s="36">
        <f>求节点($K$5:$K$12,$L$5:$L$12,[1]节奏总纲!P163)</f>
        <v>4.4766977130613501</v>
      </c>
      <c r="U164" s="36">
        <f>求节点($K$5:$K$12,$L$5:$L$12,[1]节奏总纲!Q163)</f>
        <v>4.4766977130613501</v>
      </c>
      <c r="V164" s="36">
        <f>求节点($K$5:$K$12,$L$5:$L$12,[1]节奏总纲!R163)</f>
        <v>4.4766977130613501</v>
      </c>
      <c r="W164" s="36">
        <f>求节点($K$5:$K$12,$L$5:$L$12,[1]节奏总纲!S163)</f>
        <v>4.4766977130613501</v>
      </c>
      <c r="X164" s="36">
        <f>求节点($K$5:$K$12,$L$5:$L$12,[1]节奏总纲!T163)</f>
        <v>4.4766977130613501</v>
      </c>
      <c r="Y164" s="36">
        <f>求节点($K$5:$K$12,$M$5:$M$12,[1]节奏总纲!P163)</f>
        <v>0</v>
      </c>
      <c r="Z164" s="36">
        <f>求节点($K$5:$K$12,$M$5:$M$12,[1]节奏总纲!Q163)</f>
        <v>0</v>
      </c>
      <c r="AA164" s="36">
        <f>求节点($K$5:$K$12,$M$5:$M$12,[1]节奏总纲!R163)</f>
        <v>0</v>
      </c>
      <c r="AB164" s="36">
        <f>求节点($K$5:$K$12,$M$5:$M$12,[1]节奏总纲!S163)</f>
        <v>0</v>
      </c>
      <c r="AC164" s="36">
        <f>求节点($K$5:$K$12,$M$5:$M$12,[1]节奏总纲!T163)</f>
        <v>0</v>
      </c>
      <c r="AD164" s="36">
        <f>求节点($K$5:$K$12,$N$5:$N$12,[1]节奏总纲!P163)</f>
        <v>5.2065940793213514E-2</v>
      </c>
      <c r="AE164" s="36">
        <f>求节点($K$5:$K$12,$N$5:$N$12,[1]节奏总纲!Q163)</f>
        <v>5.2065940793213514E-2</v>
      </c>
      <c r="AF164" s="36">
        <f>求节点($K$5:$K$12,$N$5:$N$12,[1]节奏总纲!R163)</f>
        <v>5.2065940793213514E-2</v>
      </c>
      <c r="AG164" s="36">
        <f>求节点($K$5:$K$12,$N$5:$N$12,[1]节奏总纲!S163)</f>
        <v>5.2065940793213514E-2</v>
      </c>
      <c r="AH164" s="36">
        <f>求节点($K$5:$K$12,$N$5:$N$12,[1]节奏总纲!T163)</f>
        <v>5.2065940793213514E-2</v>
      </c>
      <c r="AI164" s="4"/>
    </row>
  </sheetData>
  <mergeCells count="17">
    <mergeCell ref="AS2:AV2"/>
    <mergeCell ref="AW2:BA2"/>
    <mergeCell ref="AS25:AU25"/>
    <mergeCell ref="AW25:BA25"/>
    <mergeCell ref="AS48:AU48"/>
    <mergeCell ref="AW48:BA48"/>
    <mergeCell ref="A18:A20"/>
    <mergeCell ref="B3:I3"/>
    <mergeCell ref="AS71:AU71"/>
    <mergeCell ref="AW71:BA71"/>
    <mergeCell ref="AS94:AU94"/>
    <mergeCell ref="AW94:BA94"/>
    <mergeCell ref="L3:N3"/>
    <mergeCell ref="B23:I23"/>
    <mergeCell ref="AD3:AH3"/>
    <mergeCell ref="T3:X3"/>
    <mergeCell ref="Y3:AC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B1:AQ165"/>
  <sheetViews>
    <sheetView topLeftCell="H1" workbookViewId="0">
      <selection activeCell="AM6" sqref="AM6"/>
    </sheetView>
  </sheetViews>
  <sheetFormatPr defaultColWidth="6.625" defaultRowHeight="11.25" x14ac:dyDescent="0.15"/>
  <cols>
    <col min="1" max="1" width="6.625" style="14"/>
    <col min="2" max="2" width="6.625" style="4"/>
    <col min="3" max="8" width="6.625" style="14"/>
    <col min="9" max="13" width="6.625" style="13"/>
    <col min="14" max="14" width="6.625" style="14"/>
    <col min="15" max="15" width="6" style="13" bestFit="1" customWidth="1"/>
    <col min="16" max="19" width="6.625" style="13"/>
    <col min="20" max="20" width="6.625" style="14"/>
    <col min="21" max="25" width="6.625" style="13"/>
    <col min="26" max="26" width="6.625" style="14"/>
    <col min="27" max="31" width="6.625" style="13"/>
    <col min="32" max="16384" width="6.625" style="14"/>
  </cols>
  <sheetData>
    <row r="1" spans="2:43" x14ac:dyDescent="0.15">
      <c r="B1" s="4" t="s">
        <v>410</v>
      </c>
    </row>
    <row r="4" spans="2:43" x14ac:dyDescent="0.15">
      <c r="C4" s="119" t="s">
        <v>409</v>
      </c>
      <c r="D4" s="119"/>
      <c r="E4" s="119"/>
      <c r="F4" s="119"/>
      <c r="G4" s="119"/>
      <c r="I4" s="118" t="s">
        <v>411</v>
      </c>
      <c r="J4" s="118"/>
      <c r="K4" s="118"/>
      <c r="L4" s="118"/>
      <c r="M4" s="118"/>
      <c r="O4" s="118" t="s">
        <v>414</v>
      </c>
      <c r="P4" s="118"/>
      <c r="Q4" s="118"/>
      <c r="R4" s="118"/>
      <c r="S4" s="118"/>
      <c r="U4" s="118" t="s">
        <v>415</v>
      </c>
      <c r="V4" s="118"/>
      <c r="W4" s="118"/>
      <c r="X4" s="118"/>
      <c r="Y4" s="118"/>
      <c r="AA4" s="118" t="s">
        <v>416</v>
      </c>
      <c r="AB4" s="118"/>
      <c r="AC4" s="118"/>
      <c r="AD4" s="118"/>
      <c r="AE4" s="118"/>
      <c r="AG4" s="118" t="s">
        <v>418</v>
      </c>
      <c r="AH4" s="118"/>
      <c r="AI4" s="118"/>
      <c r="AJ4" s="118"/>
      <c r="AK4" s="118"/>
      <c r="AM4" s="118" t="s">
        <v>417</v>
      </c>
      <c r="AN4" s="118"/>
      <c r="AO4" s="118"/>
      <c r="AP4" s="118"/>
      <c r="AQ4" s="118"/>
    </row>
    <row r="5" spans="2:43" x14ac:dyDescent="0.15">
      <c r="B5" s="4" t="s">
        <v>379</v>
      </c>
      <c r="C5" s="86" t="s">
        <v>386</v>
      </c>
      <c r="D5" s="86" t="s">
        <v>387</v>
      </c>
      <c r="E5" s="86" t="s">
        <v>388</v>
      </c>
      <c r="F5" s="86" t="s">
        <v>389</v>
      </c>
      <c r="G5" s="86" t="s">
        <v>390</v>
      </c>
      <c r="I5" s="87" t="s">
        <v>386</v>
      </c>
      <c r="J5" s="87" t="s">
        <v>387</v>
      </c>
      <c r="K5" s="87" t="s">
        <v>388</v>
      </c>
      <c r="L5" s="87" t="s">
        <v>389</v>
      </c>
      <c r="M5" s="87" t="s">
        <v>390</v>
      </c>
      <c r="O5" s="87" t="s">
        <v>386</v>
      </c>
      <c r="P5" s="87" t="s">
        <v>387</v>
      </c>
      <c r="Q5" s="87" t="s">
        <v>388</v>
      </c>
      <c r="R5" s="87" t="s">
        <v>389</v>
      </c>
      <c r="S5" s="87" t="s">
        <v>390</v>
      </c>
      <c r="U5" s="87" t="s">
        <v>386</v>
      </c>
      <c r="V5" s="87" t="s">
        <v>387</v>
      </c>
      <c r="W5" s="87" t="s">
        <v>388</v>
      </c>
      <c r="X5" s="87" t="s">
        <v>389</v>
      </c>
      <c r="Y5" s="87" t="s">
        <v>390</v>
      </c>
      <c r="AA5" s="87" t="s">
        <v>386</v>
      </c>
      <c r="AB5" s="87" t="s">
        <v>387</v>
      </c>
      <c r="AC5" s="87" t="s">
        <v>388</v>
      </c>
      <c r="AD5" s="87" t="s">
        <v>389</v>
      </c>
      <c r="AE5" s="87" t="s">
        <v>390</v>
      </c>
      <c r="AG5" s="87" t="s">
        <v>386</v>
      </c>
      <c r="AH5" s="87" t="s">
        <v>387</v>
      </c>
      <c r="AI5" s="87" t="s">
        <v>388</v>
      </c>
      <c r="AJ5" s="87" t="s">
        <v>389</v>
      </c>
      <c r="AK5" s="87" t="s">
        <v>390</v>
      </c>
      <c r="AM5" s="87" t="s">
        <v>386</v>
      </c>
      <c r="AN5" s="87" t="s">
        <v>387</v>
      </c>
      <c r="AO5" s="87" t="s">
        <v>388</v>
      </c>
      <c r="AP5" s="87" t="s">
        <v>389</v>
      </c>
      <c r="AQ5" s="87" t="s">
        <v>390</v>
      </c>
    </row>
    <row r="6" spans="2:43" x14ac:dyDescent="0.15">
      <c r="B6" s="4">
        <v>1</v>
      </c>
      <c r="C6" s="14">
        <f>'[2]功能-军团县城'!CQ8</f>
        <v>0</v>
      </c>
      <c r="D6" s="14">
        <f>'[2]功能-军团县城'!CR8</f>
        <v>0</v>
      </c>
      <c r="E6" s="14">
        <f>'[2]功能-军团县城'!CS8</f>
        <v>0</v>
      </c>
      <c r="F6" s="14">
        <f>'[2]功能-军团县城'!CT8</f>
        <v>0</v>
      </c>
      <c r="G6" s="14">
        <f>'[2]功能-军团县城'!CU8</f>
        <v>0</v>
      </c>
      <c r="I6" s="13">
        <f>'[2]功能-军团县城'!CV8+[3]大殿属性!AK7</f>
        <v>1.2402098837099819E-2</v>
      </c>
      <c r="J6" s="13">
        <f>'[2]功能-军团县城'!CW8+[3]大殿属性!AL7</f>
        <v>1.3003594917961657E-2</v>
      </c>
      <c r="K6" s="13">
        <f>'[2]功能-军团县城'!CX8+[3]大殿属性!AM7</f>
        <v>1.3659588091245409E-2</v>
      </c>
      <c r="L6" s="13">
        <f>'[2]功能-军团县城'!CY8+[3]大殿属性!AN7</f>
        <v>1.4400128384433681E-2</v>
      </c>
      <c r="M6" s="13">
        <f>'[2]功能-军团县城'!CZ8+[3]大殿属性!AO7</f>
        <v>1.5183256187148702E-2</v>
      </c>
      <c r="O6" s="13">
        <f>[4]圣人天赋!CW6</f>
        <v>0</v>
      </c>
      <c r="P6" s="13">
        <f>[4]圣人天赋!CX6</f>
        <v>0</v>
      </c>
      <c r="Q6" s="13">
        <f>[4]圣人天赋!CY6</f>
        <v>0</v>
      </c>
      <c r="R6" s="13">
        <f>[4]圣人天赋!CZ6</f>
        <v>0</v>
      </c>
      <c r="S6" s="13">
        <f>[4]圣人天赋!DA6</f>
        <v>0</v>
      </c>
      <c r="U6" s="13">
        <f>[4]圣人天赋!DF6</f>
        <v>0</v>
      </c>
      <c r="V6" s="13">
        <f>[4]圣人天赋!DG6</f>
        <v>0</v>
      </c>
      <c r="W6" s="13">
        <f>[4]圣人天赋!DH6</f>
        <v>0</v>
      </c>
      <c r="X6" s="13">
        <f>[4]圣人天赋!DI6</f>
        <v>0</v>
      </c>
      <c r="Y6" s="13">
        <f>[4]圣人天赋!DJ6</f>
        <v>0</v>
      </c>
      <c r="AA6" s="13">
        <f>[3]大殿属性!AP7</f>
        <v>0</v>
      </c>
      <c r="AB6" s="13">
        <f>[3]大殿属性!AQ7</f>
        <v>0</v>
      </c>
      <c r="AC6" s="13">
        <f>[3]大殿属性!AR7</f>
        <v>0</v>
      </c>
      <c r="AD6" s="13">
        <f>[3]大殿属性!AS7</f>
        <v>0</v>
      </c>
      <c r="AE6" s="13">
        <f>[3]大殿属性!AT7</f>
        <v>0</v>
      </c>
      <c r="AG6" s="13">
        <f>[4]圣人天赋!GN6+'[5]变法-buff效果'!Z5+[6]属性汇总!EO4</f>
        <v>5.8164713271888126E-4</v>
      </c>
      <c r="AH6" s="13">
        <f>[4]圣人天赋!GO6+'[5]变法-buff效果'!AA5+[6]属性汇总!EP4</f>
        <v>8.0533377633991085E-4</v>
      </c>
      <c r="AI6" s="13">
        <f>[4]圣人天赋!GP6+'[5]变法-buff效果'!AB5+[6]属性汇总!EQ4</f>
        <v>1.3631931320416124E-3</v>
      </c>
      <c r="AJ6" s="13">
        <f>[4]圣人天赋!GQ6+'[5]变法-buff效果'!AC5+[6]属性汇总!ER4</f>
        <v>0</v>
      </c>
      <c r="AK6" s="13">
        <f>[4]圣人天赋!GR6+'[5]变法-buff效果'!AD5+[6]属性汇总!ES4</f>
        <v>0</v>
      </c>
      <c r="AM6" s="13">
        <f>[4]圣人天赋!GW6+'[5]变法-buff效果'!Z5+[6]属性汇总!EO4</f>
        <v>5.8164713271888126E-4</v>
      </c>
      <c r="AN6" s="13">
        <f>[4]圣人天赋!GX6+'[5]变法-buff效果'!AA5+[6]属性汇总!EP4</f>
        <v>8.0533377633991085E-4</v>
      </c>
      <c r="AO6" s="13">
        <f>[4]圣人天赋!GY6+'[5]变法-buff效果'!AB5+[6]属性汇总!EQ4</f>
        <v>1.3631931320416124E-3</v>
      </c>
      <c r="AP6" s="13">
        <f>[4]圣人天赋!GZ6+'[5]变法-buff效果'!AC5+[6]属性汇总!ER4</f>
        <v>0</v>
      </c>
      <c r="AQ6" s="13">
        <f>[4]圣人天赋!HA6+'[5]变法-buff效果'!AD5+[6]属性汇总!ES4</f>
        <v>0</v>
      </c>
    </row>
    <row r="7" spans="2:43" x14ac:dyDescent="0.15">
      <c r="B7" s="4">
        <v>2</v>
      </c>
      <c r="C7" s="14">
        <f>'[2]功能-军团县城'!CQ9</f>
        <v>0</v>
      </c>
      <c r="D7" s="14">
        <f>'[2]功能-军团县城'!CR9</f>
        <v>0</v>
      </c>
      <c r="E7" s="14">
        <f>'[2]功能-军团县城'!CS9</f>
        <v>0</v>
      </c>
      <c r="F7" s="14">
        <f>'[2]功能-军团县城'!CT9</f>
        <v>0</v>
      </c>
      <c r="G7" s="14">
        <f>'[2]功能-军团县城'!CU9</f>
        <v>0</v>
      </c>
      <c r="I7" s="13">
        <f>'[2]功能-军团县城'!CV9+[3]大殿属性!AK8</f>
        <v>2.4804197674199637E-2</v>
      </c>
      <c r="J7" s="13">
        <f>'[2]功能-军团县城'!CW9+[3]大殿属性!AL8</f>
        <v>2.5336285024496637E-2</v>
      </c>
      <c r="K7" s="13">
        <f>'[2]功能-军团县城'!CX9+[3]大殿属性!AM8</f>
        <v>2.578204174688813E-2</v>
      </c>
      <c r="L7" s="13">
        <f>'[2]功能-军团县城'!CY9+[3]大殿属性!AN8</f>
        <v>2.6295830802776411E-2</v>
      </c>
      <c r="M7" s="13">
        <f>'[2]功能-军团县城'!CZ9+[3]大殿属性!AO8</f>
        <v>2.6856414454151489E-2</v>
      </c>
      <c r="O7" s="13">
        <f>[4]圣人天赋!CW7</f>
        <v>0</v>
      </c>
      <c r="P7" s="13">
        <f>[4]圣人天赋!CX7</f>
        <v>0</v>
      </c>
      <c r="Q7" s="13">
        <f>[4]圣人天赋!CY7</f>
        <v>0</v>
      </c>
      <c r="R7" s="13">
        <f>[4]圣人天赋!CZ7</f>
        <v>0</v>
      </c>
      <c r="S7" s="13">
        <f>[4]圣人天赋!DA7</f>
        <v>0</v>
      </c>
      <c r="U7" s="13">
        <f>[4]圣人天赋!DF7</f>
        <v>0</v>
      </c>
      <c r="V7" s="13">
        <f>[4]圣人天赋!DG7</f>
        <v>0</v>
      </c>
      <c r="W7" s="13">
        <f>[4]圣人天赋!DH7</f>
        <v>0</v>
      </c>
      <c r="X7" s="13">
        <f>[4]圣人天赋!DI7</f>
        <v>0</v>
      </c>
      <c r="Y7" s="13">
        <f>[4]圣人天赋!DJ7</f>
        <v>0</v>
      </c>
      <c r="AA7" s="13">
        <f>[3]大殿属性!AP8</f>
        <v>0</v>
      </c>
      <c r="AB7" s="13">
        <f>[3]大殿属性!AQ8</f>
        <v>0</v>
      </c>
      <c r="AC7" s="13">
        <f>[3]大殿属性!AR8</f>
        <v>0</v>
      </c>
      <c r="AD7" s="13">
        <f>[3]大殿属性!AS8</f>
        <v>0</v>
      </c>
      <c r="AE7" s="13">
        <f>[3]大殿属性!AT8</f>
        <v>0</v>
      </c>
      <c r="AG7" s="13">
        <f>[4]圣人天赋!GN7+'[5]变法-buff效果'!Z6+[6]属性汇总!EO5</f>
        <v>1.1632942654377634E-3</v>
      </c>
      <c r="AH7" s="13">
        <f>[4]圣人天赋!GO7+'[5]变法-buff效果'!AA6+[6]属性汇总!EP5</f>
        <v>1.6106675526798217E-3</v>
      </c>
      <c r="AI7" s="13">
        <f>[4]圣人天赋!GP7+'[5]变法-buff效果'!AB6+[6]属性汇总!EQ5</f>
        <v>2.7263862640832266E-3</v>
      </c>
      <c r="AJ7" s="13">
        <f>[4]圣人天赋!GQ7+'[5]变法-buff效果'!AC6+[6]属性汇总!ER5</f>
        <v>0</v>
      </c>
      <c r="AK7" s="13">
        <f>[4]圣人天赋!GR7+'[5]变法-buff效果'!AD6+[6]属性汇总!ES5</f>
        <v>0</v>
      </c>
      <c r="AM7" s="13">
        <f>[4]圣人天赋!GW7+'[5]变法-buff效果'!Z6+[6]属性汇总!EO5</f>
        <v>1.1632942654377634E-3</v>
      </c>
      <c r="AN7" s="13">
        <f>[4]圣人天赋!GX7+'[5]变法-buff效果'!AA6+[6]属性汇总!EP5</f>
        <v>1.6106675526798217E-3</v>
      </c>
      <c r="AO7" s="13">
        <f>[4]圣人天赋!GY7+'[5]变法-buff效果'!AB6+[6]属性汇总!EQ5</f>
        <v>2.7263862640832266E-3</v>
      </c>
      <c r="AP7" s="13">
        <f>[4]圣人天赋!GZ7+'[5]变法-buff效果'!AC6+[6]属性汇总!ER5</f>
        <v>0</v>
      </c>
      <c r="AQ7" s="13">
        <f>[4]圣人天赋!HA7+'[5]变法-buff效果'!AD6+[6]属性汇总!ES5</f>
        <v>0</v>
      </c>
    </row>
    <row r="8" spans="2:43" x14ac:dyDescent="0.15">
      <c r="B8" s="4">
        <v>3</v>
      </c>
      <c r="C8" s="14">
        <f>'[2]功能-军团县城'!CQ10</f>
        <v>0</v>
      </c>
      <c r="D8" s="14">
        <f>'[2]功能-军团县城'!CR10</f>
        <v>0</v>
      </c>
      <c r="E8" s="14">
        <f>'[2]功能-军团县城'!CS10</f>
        <v>0</v>
      </c>
      <c r="F8" s="14">
        <f>'[2]功能-军团县城'!CT10</f>
        <v>0</v>
      </c>
      <c r="G8" s="14">
        <f>'[2]功能-军团县城'!CU10</f>
        <v>0</v>
      </c>
      <c r="I8" s="13">
        <f>'[2]功能-军团县城'!CV10+[3]大殿属性!AK9</f>
        <v>2.9063350051901429E-2</v>
      </c>
      <c r="J8" s="13">
        <f>'[2]功能-军团县城'!CW10+[3]大殿属性!AL9</f>
        <v>2.9677983162784877E-2</v>
      </c>
      <c r="K8" s="13">
        <f>'[2]功能-军团县城'!CX10+[3]大殿属性!AM9</f>
        <v>3.0388146368563261E-2</v>
      </c>
      <c r="L8" s="13">
        <f>'[2]功能-军团县城'!CY10+[3]大殿属性!AN9</f>
        <v>3.1206059521359967E-2</v>
      </c>
      <c r="M8" s="13">
        <f>'[2]功能-军团县城'!CZ10+[3]大殿属性!AO9</f>
        <v>3.2108692708815556E-2</v>
      </c>
      <c r="O8" s="13">
        <f>[4]圣人天赋!CW8</f>
        <v>0</v>
      </c>
      <c r="P8" s="13">
        <f>[4]圣人天赋!CX8</f>
        <v>0</v>
      </c>
      <c r="Q8" s="13">
        <f>[4]圣人天赋!CY8</f>
        <v>0</v>
      </c>
      <c r="R8" s="13">
        <f>[4]圣人天赋!CZ8</f>
        <v>0</v>
      </c>
      <c r="S8" s="13">
        <f>[4]圣人天赋!DA8</f>
        <v>0</v>
      </c>
      <c r="U8" s="13">
        <f>[4]圣人天赋!DF8</f>
        <v>0</v>
      </c>
      <c r="V8" s="13">
        <f>[4]圣人天赋!DG8</f>
        <v>0</v>
      </c>
      <c r="W8" s="13">
        <f>[4]圣人天赋!DH8</f>
        <v>0</v>
      </c>
      <c r="X8" s="13">
        <f>[4]圣人天赋!DI8</f>
        <v>0</v>
      </c>
      <c r="Y8" s="13">
        <f>[4]圣人天赋!DJ8</f>
        <v>0</v>
      </c>
      <c r="AA8" s="13">
        <f>[3]大殿属性!AP9</f>
        <v>0</v>
      </c>
      <c r="AB8" s="13">
        <f>[3]大殿属性!AQ9</f>
        <v>0</v>
      </c>
      <c r="AC8" s="13">
        <f>[3]大殿属性!AR9</f>
        <v>0</v>
      </c>
      <c r="AD8" s="13">
        <f>[3]大殿属性!AS9</f>
        <v>0</v>
      </c>
      <c r="AE8" s="13">
        <f>[3]大殿属性!AT9</f>
        <v>0</v>
      </c>
      <c r="AG8" s="13">
        <f>[4]圣人天赋!GN8+'[5]变法-buff效果'!Z7+[6]属性汇总!EO6</f>
        <v>1.7449413981566455E-3</v>
      </c>
      <c r="AH8" s="13">
        <f>[4]圣人天赋!GO8+'[5]变法-buff效果'!AA7+[6]属性汇总!EP6</f>
        <v>2.4160013290197326E-3</v>
      </c>
      <c r="AI8" s="13">
        <f>[4]圣人天赋!GP8+'[5]变法-buff效果'!AB7+[6]属性汇总!EQ6</f>
        <v>4.0895793961248407E-3</v>
      </c>
      <c r="AJ8" s="13">
        <f>[4]圣人天赋!GQ8+'[5]变法-buff效果'!AC7+[6]属性汇总!ER6</f>
        <v>0</v>
      </c>
      <c r="AK8" s="13">
        <f>[4]圣人天赋!GR8+'[5]变法-buff效果'!AD7+[6]属性汇总!ES6</f>
        <v>0</v>
      </c>
      <c r="AM8" s="13">
        <f>[4]圣人天赋!GW8+'[5]变法-buff效果'!Z7+[6]属性汇总!EO6</f>
        <v>1.7449413981566455E-3</v>
      </c>
      <c r="AN8" s="13">
        <f>[4]圣人天赋!GX8+'[5]变法-buff效果'!AA7+[6]属性汇总!EP6</f>
        <v>2.4160013290197326E-3</v>
      </c>
      <c r="AO8" s="13">
        <f>[4]圣人天赋!GY8+'[5]变法-buff效果'!AB7+[6]属性汇总!EQ6</f>
        <v>4.0895793961248407E-3</v>
      </c>
      <c r="AP8" s="13">
        <f>[4]圣人天赋!GZ8+'[5]变法-buff效果'!AC7+[6]属性汇总!ER6</f>
        <v>0</v>
      </c>
      <c r="AQ8" s="13">
        <f>[4]圣人天赋!HA8+'[5]变法-buff效果'!AD7+[6]属性汇总!ES6</f>
        <v>0</v>
      </c>
    </row>
    <row r="9" spans="2:43" x14ac:dyDescent="0.15">
      <c r="B9" s="4">
        <v>4</v>
      </c>
      <c r="C9" s="14">
        <f>'[2]功能-军团县城'!CQ11</f>
        <v>0</v>
      </c>
      <c r="D9" s="14">
        <f>'[2]功能-军团县城'!CR11</f>
        <v>0</v>
      </c>
      <c r="E9" s="14">
        <f>'[2]功能-军团县城'!CS11</f>
        <v>0</v>
      </c>
      <c r="F9" s="14">
        <f>'[2]功能-军团县城'!CT11</f>
        <v>0</v>
      </c>
      <c r="G9" s="14">
        <f>'[2]功能-军团县城'!CU11</f>
        <v>0</v>
      </c>
      <c r="I9" s="13">
        <f>'[2]功能-军团县城'!CV11+[3]大殿属性!AK10</f>
        <v>3.3191880675974512E-2</v>
      </c>
      <c r="J9" s="13">
        <f>'[2]功能-军团县城'!CW11+[3]大殿属性!AL10</f>
        <v>3.4019681301073114E-2</v>
      </c>
      <c r="K9" s="13">
        <f>'[2]功能-军团县城'!CX11+[3]大殿属性!AM10</f>
        <v>3.4994250990238389E-2</v>
      </c>
      <c r="L9" s="13">
        <f>'[2]功能-军团县城'!CY11+[3]大殿属性!AN10</f>
        <v>3.611628823994352E-2</v>
      </c>
      <c r="M9" s="13">
        <f>'[2]功能-军团县城'!CZ11+[3]大殿属性!AO10</f>
        <v>3.7360970963479623E-2</v>
      </c>
      <c r="O9" s="13">
        <f>[4]圣人天赋!CW9</f>
        <v>0</v>
      </c>
      <c r="P9" s="13">
        <f>[4]圣人天赋!CX9</f>
        <v>0</v>
      </c>
      <c r="Q9" s="13">
        <f>[4]圣人天赋!CY9</f>
        <v>0</v>
      </c>
      <c r="R9" s="13">
        <f>[4]圣人天赋!CZ9</f>
        <v>0</v>
      </c>
      <c r="S9" s="13">
        <f>[4]圣人天赋!DA9</f>
        <v>0</v>
      </c>
      <c r="U9" s="13">
        <f>[4]圣人天赋!DF9</f>
        <v>0</v>
      </c>
      <c r="V9" s="13">
        <f>[4]圣人天赋!DG9</f>
        <v>0</v>
      </c>
      <c r="W9" s="13">
        <f>[4]圣人天赋!DH9</f>
        <v>0</v>
      </c>
      <c r="X9" s="13">
        <f>[4]圣人天赋!DI9</f>
        <v>0</v>
      </c>
      <c r="Y9" s="13">
        <f>[4]圣人天赋!DJ9</f>
        <v>0</v>
      </c>
      <c r="AA9" s="13">
        <f>[3]大殿属性!AP10</f>
        <v>0</v>
      </c>
      <c r="AB9" s="13">
        <f>[3]大殿属性!AQ10</f>
        <v>0</v>
      </c>
      <c r="AC9" s="13">
        <f>[3]大殿属性!AR10</f>
        <v>0</v>
      </c>
      <c r="AD9" s="13">
        <f>[3]大殿属性!AS10</f>
        <v>0</v>
      </c>
      <c r="AE9" s="13">
        <f>[3]大殿属性!AT10</f>
        <v>0</v>
      </c>
      <c r="AG9" s="13">
        <f>[4]圣人天赋!GN9+'[5]变法-buff效果'!Z8+[6]属性汇总!EO7</f>
        <v>2.3265885308755268E-3</v>
      </c>
      <c r="AH9" s="13">
        <f>[4]圣人天赋!GO9+'[5]变法-buff效果'!AA8+[6]属性汇总!EP7</f>
        <v>3.2213351053596443E-3</v>
      </c>
      <c r="AI9" s="13">
        <f>[4]圣人天赋!GP9+'[5]变法-buff效果'!AB8+[6]属性汇总!EQ7</f>
        <v>5.4527725281664531E-3</v>
      </c>
      <c r="AJ9" s="13">
        <f>[4]圣人天赋!GQ9+'[5]变法-buff效果'!AC8+[6]属性汇总!ER7</f>
        <v>0</v>
      </c>
      <c r="AK9" s="13">
        <f>[4]圣人天赋!GR9+'[5]变法-buff效果'!AD8+[6]属性汇总!ES7</f>
        <v>0</v>
      </c>
      <c r="AM9" s="13">
        <f>[4]圣人天赋!GW9+'[5]变法-buff效果'!Z8+[6]属性汇总!EO7</f>
        <v>2.3265885308755268E-3</v>
      </c>
      <c r="AN9" s="13">
        <f>[4]圣人天赋!GX9+'[5]变法-buff效果'!AA8+[6]属性汇总!EP7</f>
        <v>3.2213351053596443E-3</v>
      </c>
      <c r="AO9" s="13">
        <f>[4]圣人天赋!GY9+'[5]变法-buff效果'!AB8+[6]属性汇总!EQ7</f>
        <v>5.4527725281664531E-3</v>
      </c>
      <c r="AP9" s="13">
        <f>[4]圣人天赋!GZ9+'[5]变法-buff效果'!AC8+[6]属性汇总!ER7</f>
        <v>0</v>
      </c>
      <c r="AQ9" s="13">
        <f>[4]圣人天赋!HA9+'[5]变法-buff效果'!AD8+[6]属性汇总!ES7</f>
        <v>0</v>
      </c>
    </row>
    <row r="10" spans="2:43" x14ac:dyDescent="0.15">
      <c r="B10" s="4">
        <v>5</v>
      </c>
      <c r="C10" s="14">
        <f>'[2]功能-军团县城'!CQ12</f>
        <v>0</v>
      </c>
      <c r="D10" s="14">
        <f>'[2]功能-军团县城'!CR12</f>
        <v>0</v>
      </c>
      <c r="E10" s="14">
        <f>'[2]功能-军团县城'!CS12</f>
        <v>0</v>
      </c>
      <c r="F10" s="14">
        <f>'[2]功能-军团县城'!CT12</f>
        <v>0</v>
      </c>
      <c r="G10" s="14">
        <f>'[2]功能-军团县城'!CU12</f>
        <v>0</v>
      </c>
      <c r="I10" s="13">
        <f>'[2]功能-军团县城'!CV12+[3]大殿属性!AK11</f>
        <v>3.7320411300047596E-2</v>
      </c>
      <c r="J10" s="13">
        <f>'[2]功能-军团县城'!CW12+[3]大殿属性!AL11</f>
        <v>3.8361379439361354E-2</v>
      </c>
      <c r="K10" s="13">
        <f>'[2]功能-军团县城'!CX12+[3]大殿属性!AM11</f>
        <v>3.9600355611913524E-2</v>
      </c>
      <c r="L10" s="13">
        <f>'[2]功能-军团县城'!CY12+[3]大殿属性!AN11</f>
        <v>4.1026516958527076E-2</v>
      </c>
      <c r="M10" s="13">
        <f>'[2]功能-军团县城'!CZ12+[3]大殿属性!AO11</f>
        <v>4.2613249218143689E-2</v>
      </c>
      <c r="O10" s="13">
        <f>[4]圣人天赋!CW10</f>
        <v>0</v>
      </c>
      <c r="P10" s="13">
        <f>[4]圣人天赋!CX10</f>
        <v>0</v>
      </c>
      <c r="Q10" s="13">
        <f>[4]圣人天赋!CY10</f>
        <v>0</v>
      </c>
      <c r="R10" s="13">
        <f>[4]圣人天赋!CZ10</f>
        <v>0</v>
      </c>
      <c r="S10" s="13">
        <f>[4]圣人天赋!DA10</f>
        <v>0</v>
      </c>
      <c r="U10" s="13">
        <f>[4]圣人天赋!DF10</f>
        <v>0</v>
      </c>
      <c r="V10" s="13">
        <f>[4]圣人天赋!DG10</f>
        <v>0</v>
      </c>
      <c r="W10" s="13">
        <f>[4]圣人天赋!DH10</f>
        <v>0</v>
      </c>
      <c r="X10" s="13">
        <f>[4]圣人天赋!DI10</f>
        <v>0</v>
      </c>
      <c r="Y10" s="13">
        <f>[4]圣人天赋!DJ10</f>
        <v>0</v>
      </c>
      <c r="AA10" s="13">
        <f>[3]大殿属性!AP11</f>
        <v>0</v>
      </c>
      <c r="AB10" s="13">
        <f>[3]大殿属性!AQ11</f>
        <v>0</v>
      </c>
      <c r="AC10" s="13">
        <f>[3]大殿属性!AR11</f>
        <v>0</v>
      </c>
      <c r="AD10" s="13">
        <f>[3]大殿属性!AS11</f>
        <v>0</v>
      </c>
      <c r="AE10" s="13">
        <f>[3]大殿属性!AT11</f>
        <v>0</v>
      </c>
      <c r="AG10" s="13">
        <f>[4]圣人天赋!GN10+'[5]变法-buff效果'!Z9+[6]属性汇总!EO8</f>
        <v>2.9082356635944089E-3</v>
      </c>
      <c r="AH10" s="13">
        <f>[4]圣人天赋!GO10+'[5]变法-buff效果'!AA9+[6]属性汇总!EP8</f>
        <v>4.0266688816995551E-3</v>
      </c>
      <c r="AI10" s="13">
        <f>[4]圣人天赋!GP10+'[5]变法-buff效果'!AB9+[6]属性汇总!EQ8</f>
        <v>6.8159656602080673E-3</v>
      </c>
      <c r="AJ10" s="13">
        <f>[4]圣人天赋!GQ10+'[5]变法-buff效果'!AC9+[6]属性汇总!ER8</f>
        <v>0</v>
      </c>
      <c r="AK10" s="13">
        <f>[4]圣人天赋!GR10+'[5]变法-buff效果'!AD9+[6]属性汇总!ES8</f>
        <v>0</v>
      </c>
      <c r="AM10" s="13">
        <f>[4]圣人天赋!GW10+'[5]变法-buff效果'!Z9+[6]属性汇总!EO8</f>
        <v>2.9082356635944089E-3</v>
      </c>
      <c r="AN10" s="13">
        <f>[4]圣人天赋!GX10+'[5]变法-buff效果'!AA9+[6]属性汇总!EP8</f>
        <v>4.0266688816995551E-3</v>
      </c>
      <c r="AO10" s="13">
        <f>[4]圣人天赋!GY10+'[5]变法-buff效果'!AB9+[6]属性汇总!EQ8</f>
        <v>6.8159656602080673E-3</v>
      </c>
      <c r="AP10" s="13">
        <f>[4]圣人天赋!GZ10+'[5]变法-buff效果'!AC9+[6]属性汇总!ER8</f>
        <v>0</v>
      </c>
      <c r="AQ10" s="13">
        <f>[4]圣人天赋!HA10+'[5]变法-buff效果'!AD9+[6]属性汇总!ES8</f>
        <v>0</v>
      </c>
    </row>
    <row r="11" spans="2:43" x14ac:dyDescent="0.15">
      <c r="B11" s="4">
        <v>6</v>
      </c>
      <c r="C11" s="14">
        <f>'[2]功能-军团县城'!CQ13</f>
        <v>0</v>
      </c>
      <c r="D11" s="14">
        <f>'[2]功能-军团县城'!CR13</f>
        <v>0</v>
      </c>
      <c r="E11" s="14">
        <f>'[2]功能-军团县城'!CS13</f>
        <v>0</v>
      </c>
      <c r="F11" s="14">
        <f>'[2]功能-军团县城'!CT13</f>
        <v>0</v>
      </c>
      <c r="G11" s="14">
        <f>'[2]功能-军团县城'!CU13</f>
        <v>0</v>
      </c>
      <c r="I11" s="13">
        <f>'[2]功能-军团县城'!CV13+[3]大殿属性!AK12</f>
        <v>4.1448941924120672E-2</v>
      </c>
      <c r="J11" s="13">
        <f>'[2]功能-军团县城'!CW13+[3]大殿属性!AL12</f>
        <v>4.2703077577649587E-2</v>
      </c>
      <c r="K11" s="13">
        <f>'[2]功能-军团县城'!CX13+[3]大殿属性!AM12</f>
        <v>4.4206460233588651E-2</v>
      </c>
      <c r="L11" s="13">
        <f>'[2]功能-军团县城'!CY13+[3]大殿属性!AN12</f>
        <v>4.5936745677110633E-2</v>
      </c>
      <c r="M11" s="13">
        <f>'[2]功能-军团县城'!CZ13+[3]大殿属性!AO12</f>
        <v>4.7865527472807756E-2</v>
      </c>
      <c r="O11" s="13">
        <f>[4]圣人天赋!CW11</f>
        <v>0</v>
      </c>
      <c r="P11" s="13">
        <f>[4]圣人天赋!CX11</f>
        <v>0</v>
      </c>
      <c r="Q11" s="13">
        <f>[4]圣人天赋!CY11</f>
        <v>0</v>
      </c>
      <c r="R11" s="13">
        <f>[4]圣人天赋!CZ11</f>
        <v>0</v>
      </c>
      <c r="S11" s="13">
        <f>[4]圣人天赋!DA11</f>
        <v>0</v>
      </c>
      <c r="U11" s="13">
        <f>[4]圣人天赋!DF11</f>
        <v>0</v>
      </c>
      <c r="V11" s="13">
        <f>[4]圣人天赋!DG11</f>
        <v>0</v>
      </c>
      <c r="W11" s="13">
        <f>[4]圣人天赋!DH11</f>
        <v>0</v>
      </c>
      <c r="X11" s="13">
        <f>[4]圣人天赋!DI11</f>
        <v>0</v>
      </c>
      <c r="Y11" s="13">
        <f>[4]圣人天赋!DJ11</f>
        <v>0</v>
      </c>
      <c r="AA11" s="13">
        <f>[3]大殿属性!AP12</f>
        <v>0</v>
      </c>
      <c r="AB11" s="13">
        <f>[3]大殿属性!AQ12</f>
        <v>0</v>
      </c>
      <c r="AC11" s="13">
        <f>[3]大殿属性!AR12</f>
        <v>0</v>
      </c>
      <c r="AD11" s="13">
        <f>[3]大殿属性!AS12</f>
        <v>0</v>
      </c>
      <c r="AE11" s="13">
        <f>[3]大殿属性!AT12</f>
        <v>0</v>
      </c>
      <c r="AG11" s="13">
        <f>[4]圣人天赋!GN11+'[5]变法-buff效果'!Z10+[6]属性汇总!EO9</f>
        <v>3.4898827963132906E-3</v>
      </c>
      <c r="AH11" s="13">
        <f>[4]圣人天赋!GO11+'[5]变法-buff效果'!AA10+[6]属性汇总!EP9</f>
        <v>4.832002658039466E-3</v>
      </c>
      <c r="AI11" s="13">
        <f>[4]圣人天赋!GP11+'[5]变法-buff效果'!AB10+[6]属性汇总!EQ9</f>
        <v>8.1791587922496814E-3</v>
      </c>
      <c r="AJ11" s="13">
        <f>[4]圣人天赋!GQ11+'[5]变法-buff效果'!AC10+[6]属性汇总!ER9</f>
        <v>0</v>
      </c>
      <c r="AK11" s="13">
        <f>[4]圣人天赋!GR11+'[5]变法-buff效果'!AD10+[6]属性汇总!ES9</f>
        <v>0</v>
      </c>
      <c r="AM11" s="13">
        <f>[4]圣人天赋!GW11+'[5]变法-buff效果'!Z10+[6]属性汇总!EO9</f>
        <v>3.4898827963132906E-3</v>
      </c>
      <c r="AN11" s="13">
        <f>[4]圣人天赋!GX11+'[5]变法-buff效果'!AA10+[6]属性汇总!EP9</f>
        <v>4.832002658039466E-3</v>
      </c>
      <c r="AO11" s="13">
        <f>[4]圣人天赋!GY11+'[5]变法-buff效果'!AB10+[6]属性汇总!EQ9</f>
        <v>8.1791587922496814E-3</v>
      </c>
      <c r="AP11" s="13">
        <f>[4]圣人天赋!GZ11+'[5]变法-buff效果'!AC10+[6]属性汇总!ER9</f>
        <v>0</v>
      </c>
      <c r="AQ11" s="13">
        <f>[4]圣人天赋!HA11+'[5]变法-buff效果'!AD10+[6]属性汇总!ES9</f>
        <v>0</v>
      </c>
    </row>
    <row r="12" spans="2:43" x14ac:dyDescent="0.15">
      <c r="B12" s="4">
        <v>7</v>
      </c>
      <c r="C12" s="14">
        <f>'[2]功能-军团县城'!CQ14</f>
        <v>0</v>
      </c>
      <c r="D12" s="14">
        <f>'[2]功能-军团县城'!CR14</f>
        <v>0</v>
      </c>
      <c r="E12" s="14">
        <f>'[2]功能-军团县城'!CS14</f>
        <v>0</v>
      </c>
      <c r="F12" s="14">
        <f>'[2]功能-军团县城'!CT14</f>
        <v>0</v>
      </c>
      <c r="G12" s="14">
        <f>'[2]功能-军团县城'!CU14</f>
        <v>0</v>
      </c>
      <c r="I12" s="13">
        <f>'[2]功能-军团县城'!CV14+[3]大殿属性!AK13</f>
        <v>4.5577472548193748E-2</v>
      </c>
      <c r="J12" s="13">
        <f>'[2]功能-军团县城'!CW14+[3]大殿属性!AL13</f>
        <v>4.7044775715937834E-2</v>
      </c>
      <c r="K12" s="13">
        <f>'[2]功能-军团县城'!CX14+[3]大殿属性!AM13</f>
        <v>4.8812564855263779E-2</v>
      </c>
      <c r="L12" s="13">
        <f>'[2]功能-军团县城'!CY14+[3]大殿属性!AN13</f>
        <v>0.05</v>
      </c>
      <c r="M12" s="13">
        <f>'[2]功能-军团县城'!CZ14+[3]大殿属性!AO13</f>
        <v>0.05</v>
      </c>
      <c r="O12" s="13">
        <f>[4]圣人天赋!CW12</f>
        <v>0</v>
      </c>
      <c r="P12" s="13">
        <f>[4]圣人天赋!CX12</f>
        <v>0</v>
      </c>
      <c r="Q12" s="13">
        <f>[4]圣人天赋!CY12</f>
        <v>0</v>
      </c>
      <c r="R12" s="13">
        <f>[4]圣人天赋!CZ12</f>
        <v>0</v>
      </c>
      <c r="S12" s="13">
        <f>[4]圣人天赋!DA12</f>
        <v>0</v>
      </c>
      <c r="U12" s="13">
        <f>[4]圣人天赋!DF12</f>
        <v>0</v>
      </c>
      <c r="V12" s="13">
        <f>[4]圣人天赋!DG12</f>
        <v>0</v>
      </c>
      <c r="W12" s="13">
        <f>[4]圣人天赋!DH12</f>
        <v>0</v>
      </c>
      <c r="X12" s="13">
        <f>[4]圣人天赋!DI12</f>
        <v>0</v>
      </c>
      <c r="Y12" s="13">
        <f>[4]圣人天赋!DJ12</f>
        <v>0</v>
      </c>
      <c r="AA12" s="13">
        <f>[3]大殿属性!AP13</f>
        <v>0</v>
      </c>
      <c r="AB12" s="13">
        <f>[3]大殿属性!AQ13</f>
        <v>0</v>
      </c>
      <c r="AC12" s="13">
        <f>[3]大殿属性!AR13</f>
        <v>0</v>
      </c>
      <c r="AD12" s="13">
        <f>[3]大殿属性!AS13</f>
        <v>1.2137863354300276E-3</v>
      </c>
      <c r="AE12" s="13">
        <f>[3]大殿属性!AT13</f>
        <v>4.4828888007914713E-3</v>
      </c>
      <c r="AG12" s="13">
        <f>[4]圣人天赋!GN12+'[5]变法-buff效果'!Z11+[6]属性汇总!EO10</f>
        <v>4.0715299290321723E-3</v>
      </c>
      <c r="AH12" s="13">
        <f>[4]圣人天赋!GO12+'[5]变法-buff效果'!AA11+[6]属性汇总!EP10</f>
        <v>5.6373364343793777E-3</v>
      </c>
      <c r="AI12" s="13">
        <f>[4]圣人天赋!GP12+'[5]变法-buff效果'!AB11+[6]属性汇总!EQ10</f>
        <v>9.5423519242912938E-3</v>
      </c>
      <c r="AJ12" s="13">
        <f>[4]圣人天赋!GQ12+'[5]变法-buff效果'!AC11+[6]属性汇总!ER10</f>
        <v>0</v>
      </c>
      <c r="AK12" s="13">
        <f>[4]圣人天赋!GR12+'[5]变法-buff效果'!AD11+[6]属性汇总!ES10</f>
        <v>0</v>
      </c>
      <c r="AM12" s="13">
        <f>[4]圣人天赋!GW12+'[5]变法-buff效果'!Z11+[6]属性汇总!EO10</f>
        <v>4.0715299290321723E-3</v>
      </c>
      <c r="AN12" s="13">
        <f>[4]圣人天赋!GX12+'[5]变法-buff效果'!AA11+[6]属性汇总!EP10</f>
        <v>5.6373364343793777E-3</v>
      </c>
      <c r="AO12" s="13">
        <f>[4]圣人天赋!GY12+'[5]变法-buff效果'!AB11+[6]属性汇总!EQ10</f>
        <v>9.5423519242912938E-3</v>
      </c>
      <c r="AP12" s="13">
        <f>[4]圣人天赋!GZ12+'[5]变法-buff效果'!AC11+[6]属性汇总!ER10</f>
        <v>0</v>
      </c>
      <c r="AQ12" s="13">
        <f>[4]圣人天赋!HA12+'[5]变法-buff效果'!AD11+[6]属性汇总!ES10</f>
        <v>0</v>
      </c>
    </row>
    <row r="13" spans="2:43" x14ac:dyDescent="0.15">
      <c r="B13" s="4">
        <v>8</v>
      </c>
      <c r="C13" s="14">
        <f>'[2]功能-军团县城'!CQ15</f>
        <v>0</v>
      </c>
      <c r="D13" s="14">
        <f>'[2]功能-军团县城'!CR15</f>
        <v>0</v>
      </c>
      <c r="E13" s="14">
        <f>'[2]功能-军团县城'!CS15</f>
        <v>0</v>
      </c>
      <c r="F13" s="14">
        <f>'[2]功能-军团县城'!CT15</f>
        <v>0</v>
      </c>
      <c r="G13" s="14">
        <f>'[2]功能-军团县城'!CU15</f>
        <v>0</v>
      </c>
      <c r="I13" s="13">
        <f>'[2]功能-军团县城'!CV15+[3]大殿属性!AK14</f>
        <v>4.9706003172266838E-2</v>
      </c>
      <c r="J13" s="13">
        <f>'[2]功能-军团县城'!CW15+[3]大殿属性!AL14</f>
        <v>0.05</v>
      </c>
      <c r="K13" s="13">
        <f>'[2]功能-军团县城'!CX15+[3]大殿属性!AM14</f>
        <v>0.05</v>
      </c>
      <c r="L13" s="13">
        <f>'[2]功能-军团县城'!CY15+[3]大殿属性!AN14</f>
        <v>0.05</v>
      </c>
      <c r="M13" s="13">
        <f>'[2]功能-军团县城'!CZ15+[3]大殿属性!AO14</f>
        <v>0.05</v>
      </c>
      <c r="O13" s="13">
        <f>[4]圣人天赋!CW13</f>
        <v>0</v>
      </c>
      <c r="P13" s="13">
        <f>[4]圣人天赋!CX13</f>
        <v>0</v>
      </c>
      <c r="Q13" s="13">
        <f>[4]圣人天赋!CY13</f>
        <v>0</v>
      </c>
      <c r="R13" s="13">
        <f>[4]圣人天赋!CZ13</f>
        <v>0</v>
      </c>
      <c r="S13" s="13">
        <f>[4]圣人天赋!DA13</f>
        <v>0</v>
      </c>
      <c r="U13" s="13">
        <f>[4]圣人天赋!DF13</f>
        <v>0</v>
      </c>
      <c r="V13" s="13">
        <f>[4]圣人天赋!DG13</f>
        <v>0</v>
      </c>
      <c r="W13" s="13">
        <f>[4]圣人天赋!DH13</f>
        <v>0</v>
      </c>
      <c r="X13" s="13">
        <f>[4]圣人天赋!DI13</f>
        <v>0</v>
      </c>
      <c r="Y13" s="13">
        <f>[4]圣人天赋!DJ13</f>
        <v>0</v>
      </c>
      <c r="AA13" s="13">
        <f>[3]大殿属性!AP14</f>
        <v>0</v>
      </c>
      <c r="AB13" s="13">
        <f>[3]大殿属性!AQ14</f>
        <v>2.0260837188258037E-3</v>
      </c>
      <c r="AC13" s="13">
        <f>[3]大殿属性!AR14</f>
        <v>4.9450244228931529E-3</v>
      </c>
      <c r="AD13" s="13">
        <f>[3]大殿属性!AS14</f>
        <v>8.2505616532576685E-3</v>
      </c>
      <c r="AE13" s="13">
        <f>[3]大殿属性!AT14</f>
        <v>1.2034795951070104E-2</v>
      </c>
      <c r="AG13" s="13">
        <f>[4]圣人天赋!GN13+'[5]变法-buff效果'!Z12+[6]属性汇总!EO11</f>
        <v>4.6531770617510545E-3</v>
      </c>
      <c r="AH13" s="13">
        <f>[4]圣人天赋!GO13+'[5]变法-buff效果'!AA12+[6]属性汇总!EP11</f>
        <v>6.4426702107192885E-3</v>
      </c>
      <c r="AI13" s="13">
        <f>[4]圣人天赋!GP13+'[5]变法-buff效果'!AB12+[6]属性汇总!EQ11</f>
        <v>1.090554505633291E-2</v>
      </c>
      <c r="AJ13" s="13">
        <f>[4]圣人天赋!GQ13+'[5]变法-buff效果'!AC12+[6]属性汇总!ER11</f>
        <v>0</v>
      </c>
      <c r="AK13" s="13">
        <f>[4]圣人天赋!GR13+'[5]变法-buff效果'!AD12+[6]属性汇总!ES11</f>
        <v>0</v>
      </c>
      <c r="AM13" s="13">
        <f>[4]圣人天赋!GW13+'[5]变法-buff效果'!Z12+[6]属性汇总!EO11</f>
        <v>4.6531770617510545E-3</v>
      </c>
      <c r="AN13" s="13">
        <f>[4]圣人天赋!GX13+'[5]变法-buff效果'!AA12+[6]属性汇总!EP11</f>
        <v>6.4426702107192885E-3</v>
      </c>
      <c r="AO13" s="13">
        <f>[4]圣人天赋!GY13+'[5]变法-buff效果'!AB12+[6]属性汇总!EQ11</f>
        <v>1.090554505633291E-2</v>
      </c>
      <c r="AP13" s="13">
        <f>[4]圣人天赋!GZ13+'[5]变法-buff效果'!AC12+[6]属性汇总!ER11</f>
        <v>0</v>
      </c>
      <c r="AQ13" s="13">
        <f>[4]圣人天赋!HA13+'[5]变法-buff效果'!AD12+[6]属性汇总!ES11</f>
        <v>0</v>
      </c>
    </row>
    <row r="14" spans="2:43" x14ac:dyDescent="0.15">
      <c r="B14" s="4">
        <v>9</v>
      </c>
      <c r="C14" s="14">
        <f>'[2]功能-军团县城'!CQ16</f>
        <v>0</v>
      </c>
      <c r="D14" s="14">
        <f>'[2]功能-军团县城'!CR16</f>
        <v>0</v>
      </c>
      <c r="E14" s="14">
        <f>'[2]功能-军团县城'!CS16</f>
        <v>0</v>
      </c>
      <c r="F14" s="14">
        <f>'[2]功能-军团县城'!CT16</f>
        <v>0</v>
      </c>
      <c r="G14" s="14">
        <f>'[2]功能-军团县城'!CU16</f>
        <v>0</v>
      </c>
      <c r="I14" s="13">
        <f>'[2]功能-军团县城'!CV16+[3]大殿属性!AK15</f>
        <v>0.05</v>
      </c>
      <c r="J14" s="13">
        <f>'[2]功能-军团县城'!CW16+[3]大殿属性!AL15</f>
        <v>0.05</v>
      </c>
      <c r="K14" s="13">
        <f>'[2]功能-军团县城'!CX16+[3]大殿属性!AM15</f>
        <v>0.05</v>
      </c>
      <c r="L14" s="13">
        <f>'[2]功能-军团县城'!CY16+[3]大殿属性!AN15</f>
        <v>0.05</v>
      </c>
      <c r="M14" s="13">
        <f>'[2]功能-军团县城'!CZ16+[3]大殿属性!AO15</f>
        <v>0.05</v>
      </c>
      <c r="O14" s="13">
        <f>[4]圣人天赋!CW14</f>
        <v>0</v>
      </c>
      <c r="P14" s="13">
        <f>[4]圣人天赋!CX14</f>
        <v>0</v>
      </c>
      <c r="Q14" s="13">
        <f>[4]圣人天赋!CY14</f>
        <v>0</v>
      </c>
      <c r="R14" s="13">
        <f>[4]圣人天赋!CZ14</f>
        <v>0</v>
      </c>
      <c r="S14" s="13">
        <f>[4]圣人天赋!DA14</f>
        <v>0</v>
      </c>
      <c r="U14" s="13">
        <f>[4]圣人天赋!DF14</f>
        <v>0</v>
      </c>
      <c r="V14" s="13">
        <f>[4]圣人天赋!DG14</f>
        <v>0</v>
      </c>
      <c r="W14" s="13">
        <f>[4]圣人天赋!DH14</f>
        <v>0</v>
      </c>
      <c r="X14" s="13">
        <f>[4]圣人天赋!DI14</f>
        <v>0</v>
      </c>
      <c r="Y14" s="13">
        <f>[4]圣人天赋!DJ14</f>
        <v>0</v>
      </c>
      <c r="AA14" s="13">
        <f>[3]大殿属性!AP15</f>
        <v>5.6331700822661729E-3</v>
      </c>
      <c r="AB14" s="13">
        <f>[3]大殿属性!AQ15</f>
        <v>8.3706995103384595E-3</v>
      </c>
      <c r="AC14" s="13">
        <f>[3]大殿属性!AR15</f>
        <v>1.1607645656747975E-2</v>
      </c>
      <c r="AD14" s="13">
        <f>[3]大殿属性!AS15</f>
        <v>1.528733697108531E-2</v>
      </c>
      <c r="AE14" s="13">
        <f>[3]大殿属性!AT15</f>
        <v>1.9586703101348735E-2</v>
      </c>
      <c r="AG14" s="13">
        <f>[4]圣人天赋!GN14+'[5]变法-buff效果'!Z13+[6]属性汇总!EO12</f>
        <v>5.2348241944699357E-3</v>
      </c>
      <c r="AH14" s="13">
        <f>[4]圣人天赋!GO14+'[5]变法-buff效果'!AA13+[6]属性汇总!EP12</f>
        <v>7.2480039870591994E-3</v>
      </c>
      <c r="AI14" s="13">
        <f>[4]圣人天赋!GP14+'[5]变法-buff效果'!AB13+[6]属性汇总!EQ12</f>
        <v>1.2268738188374522E-2</v>
      </c>
      <c r="AJ14" s="13">
        <f>[4]圣人天赋!GQ14+'[5]变法-buff效果'!AC13+[6]属性汇总!ER12</f>
        <v>0</v>
      </c>
      <c r="AK14" s="13">
        <f>[4]圣人天赋!GR14+'[5]变法-buff效果'!AD13+[6]属性汇总!ES12</f>
        <v>0</v>
      </c>
      <c r="AM14" s="13">
        <f>[4]圣人天赋!GW14+'[5]变法-buff效果'!Z13+[6]属性汇总!EO12</f>
        <v>5.2348241944699357E-3</v>
      </c>
      <c r="AN14" s="13">
        <f>[4]圣人天赋!GX14+'[5]变法-buff效果'!AA13+[6]属性汇总!EP12</f>
        <v>7.2480039870591994E-3</v>
      </c>
      <c r="AO14" s="13">
        <f>[4]圣人天赋!GY14+'[5]变法-buff效果'!AB13+[6]属性汇总!EQ12</f>
        <v>1.2268738188374522E-2</v>
      </c>
      <c r="AP14" s="13">
        <f>[4]圣人天赋!GZ14+'[5]变法-buff效果'!AC13+[6]属性汇总!ER12</f>
        <v>0</v>
      </c>
      <c r="AQ14" s="13">
        <f>[4]圣人天赋!HA14+'[5]变法-buff效果'!AD13+[6]属性汇总!ES12</f>
        <v>0</v>
      </c>
    </row>
    <row r="15" spans="2:43" x14ac:dyDescent="0.15">
      <c r="B15" s="4">
        <v>10</v>
      </c>
      <c r="C15" s="14">
        <f>'[2]功能-军团县城'!CQ17</f>
        <v>0</v>
      </c>
      <c r="D15" s="14">
        <f>'[2]功能-军团县城'!CR17</f>
        <v>0</v>
      </c>
      <c r="E15" s="14">
        <f>'[2]功能-军团县城'!CS17</f>
        <v>0</v>
      </c>
      <c r="F15" s="14">
        <f>'[2]功能-军团县城'!CT17</f>
        <v>0</v>
      </c>
      <c r="G15" s="14">
        <f>'[2]功能-军团县城'!CU17</f>
        <v>0</v>
      </c>
      <c r="I15" s="13">
        <f>'[2]功能-军团县城'!CV17+[3]大殿属性!AK16</f>
        <v>0.05</v>
      </c>
      <c r="J15" s="13">
        <f>'[2]功能-军团县城'!CW17+[3]大殿属性!AL16</f>
        <v>0.05</v>
      </c>
      <c r="K15" s="13">
        <f>'[2]功能-军团县城'!CX17+[3]大殿属性!AM16</f>
        <v>0.05</v>
      </c>
      <c r="L15" s="13">
        <f>'[2]功能-军团县城'!CY17+[3]大殿属性!AN16</f>
        <v>0.05</v>
      </c>
      <c r="M15" s="13">
        <f>'[2]功能-军团县城'!CZ17+[3]大殿属性!AO16</f>
        <v>0.05</v>
      </c>
      <c r="O15" s="13">
        <f>[4]圣人天赋!CW15</f>
        <v>0</v>
      </c>
      <c r="P15" s="13">
        <f>[4]圣人天赋!CX15</f>
        <v>0</v>
      </c>
      <c r="Q15" s="13">
        <f>[4]圣人天赋!CY15</f>
        <v>0</v>
      </c>
      <c r="R15" s="13">
        <f>[4]圣人天赋!CZ15</f>
        <v>0</v>
      </c>
      <c r="S15" s="13">
        <f>[4]圣人天赋!DA15</f>
        <v>0</v>
      </c>
      <c r="U15" s="13">
        <f>[4]圣人天赋!DF15</f>
        <v>0</v>
      </c>
      <c r="V15" s="13">
        <f>[4]圣人天赋!DG15</f>
        <v>0</v>
      </c>
      <c r="W15" s="13">
        <f>[4]圣人天赋!DH15</f>
        <v>0</v>
      </c>
      <c r="X15" s="13">
        <f>[4]圣人天赋!DI15</f>
        <v>0</v>
      </c>
      <c r="Y15" s="13">
        <f>[4]圣人天赋!DJ15</f>
        <v>0</v>
      </c>
      <c r="AA15" s="13">
        <f>[3]大殿属性!AP16</f>
        <v>1.1698239900518098E-2</v>
      </c>
      <c r="AB15" s="13">
        <f>[3]大殿属性!AQ16</f>
        <v>1.4715315301851117E-2</v>
      </c>
      <c r="AC15" s="13">
        <f>[3]大殿属性!AR16</f>
        <v>1.82702668906028E-2</v>
      </c>
      <c r="AD15" s="13">
        <f>[3]大殿属性!AS16</f>
        <v>2.2324112288912953E-2</v>
      </c>
      <c r="AE15" s="13">
        <f>[3]大殿属性!AT16</f>
        <v>2.7138610251627369E-2</v>
      </c>
      <c r="AG15" s="13">
        <f>[4]圣人天赋!GN15+'[5]变法-buff效果'!Z14+[6]属性汇总!EO13</f>
        <v>3.0816471327188819E-2</v>
      </c>
      <c r="AH15" s="13">
        <f>[4]圣人天赋!GO15+'[5]变法-buff效果'!AA14+[6]属性汇总!EP13</f>
        <v>8.0205166329505376E-3</v>
      </c>
      <c r="AI15" s="13">
        <f>[4]圣人天赋!GP15+'[5]变法-buff效果'!AB14+[6]属性汇总!EQ13</f>
        <v>1.3631931320416136E-2</v>
      </c>
      <c r="AJ15" s="13">
        <f>[4]圣人天赋!GQ15+'[5]变法-buff效果'!AC14+[6]属性汇总!ER13</f>
        <v>0</v>
      </c>
      <c r="AK15" s="13">
        <f>[4]圣人天赋!GR15+'[5]变法-buff效果'!AD14+[6]属性汇总!ES13</f>
        <v>0</v>
      </c>
      <c r="AM15" s="13">
        <f>[4]圣人天赋!GW15+'[5]变法-buff效果'!Z14+[6]属性汇总!EO13</f>
        <v>3.0816471327188819E-2</v>
      </c>
      <c r="AN15" s="13">
        <f>[4]圣人天赋!GX15+'[5]变法-buff效果'!AA14+[6]属性汇总!EP13</f>
        <v>8.0205166329505376E-3</v>
      </c>
      <c r="AO15" s="13">
        <f>[4]圣人天赋!GY15+'[5]变法-buff效果'!AB14+[6]属性汇总!EQ13</f>
        <v>1.3631931320416136E-2</v>
      </c>
      <c r="AP15" s="13">
        <f>[4]圣人天赋!GZ15+'[5]变法-buff效果'!AC14+[6]属性汇总!ER13</f>
        <v>0</v>
      </c>
      <c r="AQ15" s="13">
        <f>[4]圣人天赋!HA15+'[5]变法-buff效果'!AD14+[6]属性汇总!ES13</f>
        <v>0</v>
      </c>
    </row>
    <row r="16" spans="2:43" x14ac:dyDescent="0.15">
      <c r="B16" s="4">
        <v>11</v>
      </c>
      <c r="C16" s="14">
        <f>'[2]功能-军团县城'!CQ18</f>
        <v>1.2779827679389511E-3</v>
      </c>
      <c r="D16" s="14">
        <f>'[2]功能-军团县城'!CR18</f>
        <v>0</v>
      </c>
      <c r="E16" s="14">
        <f>'[2]功能-军团县城'!CS18</f>
        <v>0</v>
      </c>
      <c r="F16" s="14">
        <f>'[2]功能-军团县城'!CT18</f>
        <v>0</v>
      </c>
      <c r="G16" s="14">
        <f>'[2]功能-军团县城'!CU18</f>
        <v>0</v>
      </c>
      <c r="I16" s="13">
        <f>'[2]功能-军团县城'!CV18+[3]大殿属性!AK17</f>
        <v>5.0004196648313778E-2</v>
      </c>
      <c r="J16" s="13">
        <f>'[2]功能-军团县城'!CW18+[3]大殿属性!AL17</f>
        <v>0.05</v>
      </c>
      <c r="K16" s="13">
        <f>'[2]功能-军团县城'!CX18+[3]大殿属性!AM17</f>
        <v>0.05</v>
      </c>
      <c r="L16" s="13">
        <f>'[2]功能-军团县城'!CY18+[3]大殿属性!AN17</f>
        <v>0.05</v>
      </c>
      <c r="M16" s="13">
        <f>'[2]功能-军团县城'!CZ18+[3]大殿属性!AO17</f>
        <v>0.05</v>
      </c>
      <c r="O16" s="13">
        <f>[4]圣人天赋!CW16</f>
        <v>0</v>
      </c>
      <c r="P16" s="13">
        <f>[4]圣人天赋!CX16</f>
        <v>0</v>
      </c>
      <c r="Q16" s="13">
        <f>[4]圣人天赋!CY16</f>
        <v>0</v>
      </c>
      <c r="R16" s="13">
        <f>[4]圣人天赋!CZ16</f>
        <v>0</v>
      </c>
      <c r="S16" s="13">
        <f>[4]圣人天赋!DA16</f>
        <v>0</v>
      </c>
      <c r="U16" s="13">
        <f>[4]圣人天赋!DF16</f>
        <v>0</v>
      </c>
      <c r="V16" s="13">
        <f>[4]圣人天赋!DG16</f>
        <v>0</v>
      </c>
      <c r="W16" s="13">
        <f>[4]圣人天赋!DH16</f>
        <v>0</v>
      </c>
      <c r="X16" s="13">
        <f>[4]圣人天赋!DI16</f>
        <v>0</v>
      </c>
      <c r="Y16" s="13">
        <f>[4]圣人天赋!DJ16</f>
        <v>0</v>
      </c>
      <c r="AA16" s="13">
        <f>[3]大殿属性!AP17</f>
        <v>1.7763309718770024E-2</v>
      </c>
      <c r="AB16" s="13">
        <f>[3]大殿属性!AQ17</f>
        <v>2.1059931093363772E-2</v>
      </c>
      <c r="AC16" s="13">
        <f>[3]大殿属性!AR17</f>
        <v>2.4932888124457622E-2</v>
      </c>
      <c r="AD16" s="13">
        <f>[3]大殿属性!AS17</f>
        <v>2.9360887606740594E-2</v>
      </c>
      <c r="AE16" s="13">
        <f>[3]大殿属性!AT17</f>
        <v>3.4690517401905999E-2</v>
      </c>
      <c r="AG16" s="13">
        <f>[4]圣人天赋!GN16+'[5]变法-buff效果'!Z15+[6]属性汇总!EO14</f>
        <v>3.4078901442474871E-2</v>
      </c>
      <c r="AH16" s="13">
        <f>[4]圣人天赋!GO16+'[5]变法-buff效果'!AA15+[6]属性汇总!EP14</f>
        <v>8.0205166329505376E-3</v>
      </c>
      <c r="AI16" s="13">
        <f>[4]圣人天赋!GP16+'[5]变法-buff效果'!AB15+[6]属性汇总!EQ14</f>
        <v>1.3768203388041975E-2</v>
      </c>
      <c r="AJ16" s="13">
        <f>[4]圣人天赋!GQ16+'[5]变法-buff效果'!AC15+[6]属性汇总!ER14</f>
        <v>2.133717422942424E-3</v>
      </c>
      <c r="AK16" s="13">
        <f>[4]圣人天赋!GR16+'[5]变法-buff效果'!AD15+[6]属性汇总!ES14</f>
        <v>4.0828056091230134E-3</v>
      </c>
      <c r="AM16" s="13">
        <f>[4]圣人天赋!GW16+'[5]变法-buff效果'!Z15+[6]属性汇总!EO14</f>
        <v>3.4078901442474871E-2</v>
      </c>
      <c r="AN16" s="13">
        <f>[4]圣人天赋!GX16+'[5]变法-buff效果'!AA15+[6]属性汇总!EP14</f>
        <v>8.0205166329505376E-3</v>
      </c>
      <c r="AO16" s="13">
        <f>[4]圣人天赋!GY16+'[5]变法-buff效果'!AB15+[6]属性汇总!EQ14</f>
        <v>1.3768203388041975E-2</v>
      </c>
      <c r="AP16" s="13">
        <f>[4]圣人天赋!GZ16+'[5]变法-buff效果'!AC15+[6]属性汇总!ER14</f>
        <v>2.133717422942424E-3</v>
      </c>
      <c r="AQ16" s="13">
        <f>[4]圣人天赋!HA16+'[5]变法-buff效果'!AD15+[6]属性汇总!ES14</f>
        <v>4.0828056091230134E-3</v>
      </c>
    </row>
    <row r="17" spans="2:43" x14ac:dyDescent="0.15">
      <c r="B17" s="4">
        <v>12</v>
      </c>
      <c r="C17" s="14">
        <f>'[2]功能-军团县城'!CQ19</f>
        <v>2.6476907841945997E-3</v>
      </c>
      <c r="D17" s="14">
        <f>'[2]功能-军团县城'!CR19</f>
        <v>1.002887798616379E-3</v>
      </c>
      <c r="E17" s="14">
        <f>'[2]功能-军团县城'!CS19</f>
        <v>0</v>
      </c>
      <c r="F17" s="14">
        <f>'[2]功能-军团县城'!CT19</f>
        <v>0</v>
      </c>
      <c r="G17" s="14">
        <f>'[2]功能-军团县城'!CU19</f>
        <v>0</v>
      </c>
      <c r="I17" s="13">
        <f>'[2]功能-军团县城'!CV19+[3]大殿属性!AK18</f>
        <v>5.0008694504608084E-2</v>
      </c>
      <c r="J17" s="13">
        <f>'[2]功能-军团县城'!CW19+[3]大殿属性!AL18</f>
        <v>5.0003293289623739E-2</v>
      </c>
      <c r="K17" s="13">
        <f>'[2]功能-军团县城'!CX19+[3]大殿属性!AM18</f>
        <v>0.05</v>
      </c>
      <c r="L17" s="13">
        <f>'[2]功能-军团县城'!CY19+[3]大殿属性!AN18</f>
        <v>0.05</v>
      </c>
      <c r="M17" s="13">
        <f>'[2]功能-军团县城'!CZ19+[3]大殿属性!AO18</f>
        <v>0.05</v>
      </c>
      <c r="O17" s="13">
        <f>[4]圣人天赋!CW17</f>
        <v>0</v>
      </c>
      <c r="P17" s="13">
        <f>[4]圣人天赋!CX17</f>
        <v>0</v>
      </c>
      <c r="Q17" s="13">
        <f>[4]圣人天赋!CY17</f>
        <v>0</v>
      </c>
      <c r="R17" s="13">
        <f>[4]圣人天赋!CZ17</f>
        <v>0</v>
      </c>
      <c r="S17" s="13">
        <f>[4]圣人天赋!DA17</f>
        <v>0</v>
      </c>
      <c r="U17" s="13">
        <f>[4]圣人天赋!DF17</f>
        <v>0</v>
      </c>
      <c r="V17" s="13">
        <f>[4]圣人天赋!DG17</f>
        <v>0</v>
      </c>
      <c r="W17" s="13">
        <f>[4]圣人天赋!DH17</f>
        <v>0</v>
      </c>
      <c r="X17" s="13">
        <f>[4]圣人天赋!DI17</f>
        <v>0</v>
      </c>
      <c r="Y17" s="13">
        <f>[4]圣人天赋!DJ17</f>
        <v>0</v>
      </c>
      <c r="AA17" s="13">
        <f>[3]大殿属性!AP18</f>
        <v>2.3828379537021951E-2</v>
      </c>
      <c r="AB17" s="13">
        <f>[3]大殿属性!AQ18</f>
        <v>2.7404546884876427E-2</v>
      </c>
      <c r="AC17" s="13">
        <f>[3]大殿属性!AR18</f>
        <v>3.1595509358312443E-2</v>
      </c>
      <c r="AD17" s="13">
        <f>[3]大殿属性!AS18</f>
        <v>3.6397662924568232E-2</v>
      </c>
      <c r="AE17" s="13">
        <f>[3]大殿属性!AT18</f>
        <v>4.2242424552184632E-2</v>
      </c>
      <c r="AG17" s="13">
        <f>[4]圣人天赋!GN17+'[5]变法-buff效果'!Z16+[6]属性汇总!EO15</f>
        <v>3.7575487463417684E-2</v>
      </c>
      <c r="AH17" s="13">
        <f>[4]圣人天赋!GO17+'[5]变法-buff效果'!AA16+[6]属性汇总!EP15</f>
        <v>3.5580685235016778E-2</v>
      </c>
      <c r="AI17" s="13">
        <f>[4]圣人天赋!GP17+'[5]变法-buff效果'!AB16+[6]属性汇总!EQ15</f>
        <v>1.3768203388041975E-2</v>
      </c>
      <c r="AJ17" s="13">
        <f>[4]圣人天赋!GQ17+'[5]变法-buff效果'!AC16+[6]属性汇总!ER15</f>
        <v>4.2730664994236247E-3</v>
      </c>
      <c r="AK17" s="13">
        <f>[4]圣人天赋!GR17+'[5]变法-buff效果'!AD16+[6]属性汇总!ES15</f>
        <v>8.3378115199100357E-3</v>
      </c>
      <c r="AM17" s="13">
        <f>[4]圣人天赋!GW17+'[5]变法-buff效果'!Z16+[6]属性汇总!EO15</f>
        <v>3.7575487463417684E-2</v>
      </c>
      <c r="AN17" s="13">
        <f>[4]圣人天赋!GX17+'[5]变法-buff效果'!AA16+[6]属性汇总!EP15</f>
        <v>3.5580685235016778E-2</v>
      </c>
      <c r="AO17" s="13">
        <f>[4]圣人天赋!GY17+'[5]变法-buff效果'!AB16+[6]属性汇总!EQ15</f>
        <v>1.3768203388041975E-2</v>
      </c>
      <c r="AP17" s="13">
        <f>[4]圣人天赋!GZ17+'[5]变法-buff效果'!AC16+[6]属性汇总!ER15</f>
        <v>4.2730664994236247E-3</v>
      </c>
      <c r="AQ17" s="13">
        <f>[4]圣人天赋!HA17+'[5]变法-buff效果'!AD16+[6]属性汇总!ES15</f>
        <v>8.3378115199100357E-3</v>
      </c>
    </row>
    <row r="18" spans="2:43" x14ac:dyDescent="0.15">
      <c r="B18" s="4">
        <v>13</v>
      </c>
      <c r="C18" s="14">
        <f>'[2]功能-军团县城'!CQ20</f>
        <v>4.1157074874406301E-3</v>
      </c>
      <c r="D18" s="14">
        <f>'[2]功能-军团县城'!CR20</f>
        <v>2.3399705201230048E-3</v>
      </c>
      <c r="E18" s="14">
        <f>'[2]功能-军团县城'!CS20</f>
        <v>2.6220204516777361E-4</v>
      </c>
      <c r="F18" s="14">
        <f>'[2]功能-军团县城'!CT20</f>
        <v>0</v>
      </c>
      <c r="G18" s="14">
        <f>'[2]功能-军团县城'!CU20</f>
        <v>0</v>
      </c>
      <c r="I18" s="13">
        <f>'[2]功能-军团县城'!CV20+[3]大殿属性!AK19</f>
        <v>5.001351518762262E-2</v>
      </c>
      <c r="J18" s="13">
        <f>'[2]功能-军团县城'!CW20+[3]大殿属性!AL19</f>
        <v>5.0007684010758148E-2</v>
      </c>
      <c r="K18" s="13">
        <f>'[2]功能-军团县城'!CX20+[3]大殿属性!AM19</f>
        <v>5.0000861020819944E-2</v>
      </c>
      <c r="L18" s="13">
        <f>'[2]功能-军团县城'!CY20+[3]大殿属性!AN19</f>
        <v>0.05</v>
      </c>
      <c r="M18" s="13">
        <f>'[2]功能-军团县城'!CZ20+[3]大殿属性!AO19</f>
        <v>0.05</v>
      </c>
      <c r="O18" s="13">
        <f>[4]圣人天赋!CW18</f>
        <v>0</v>
      </c>
      <c r="P18" s="13">
        <f>[4]圣人天赋!CX18</f>
        <v>0</v>
      </c>
      <c r="Q18" s="13">
        <f>[4]圣人天赋!CY18</f>
        <v>0</v>
      </c>
      <c r="R18" s="13">
        <f>[4]圣人天赋!CZ18</f>
        <v>0</v>
      </c>
      <c r="S18" s="13">
        <f>[4]圣人天赋!DA18</f>
        <v>0</v>
      </c>
      <c r="U18" s="13">
        <f>[4]圣人天赋!DF18</f>
        <v>0</v>
      </c>
      <c r="V18" s="13">
        <f>[4]圣人天赋!DG18</f>
        <v>0</v>
      </c>
      <c r="W18" s="13">
        <f>[4]圣人天赋!DH18</f>
        <v>0</v>
      </c>
      <c r="X18" s="13">
        <f>[4]圣人天赋!DI18</f>
        <v>0</v>
      </c>
      <c r="Y18" s="13">
        <f>[4]圣人天赋!DJ18</f>
        <v>0</v>
      </c>
      <c r="AA18" s="13">
        <f>[3]大殿属性!AP19</f>
        <v>2.9893449355273879E-2</v>
      </c>
      <c r="AB18" s="13">
        <f>[3]大殿属性!AQ19</f>
        <v>3.3749162676389083E-2</v>
      </c>
      <c r="AC18" s="13">
        <f>[3]大殿属性!AR19</f>
        <v>3.8258130592167268E-2</v>
      </c>
      <c r="AD18" s="13">
        <f>[3]大殿属性!AS19</f>
        <v>4.3434438242395873E-2</v>
      </c>
      <c r="AE18" s="13">
        <f>[3]大殿属性!AT19</f>
        <v>4.9794331702463265E-2</v>
      </c>
      <c r="AG18" s="13">
        <f>[4]圣人天赋!GN18+'[5]变法-buff效果'!Z17+[6]属性汇总!EO16</f>
        <v>4.1323035570139569E-2</v>
      </c>
      <c r="AH18" s="13">
        <f>[4]圣人天赋!GO18+'[5]变法-buff效果'!AA17+[6]属性汇总!EP16</f>
        <v>3.8993985513162799E-2</v>
      </c>
      <c r="AI18" s="13">
        <f>[4]圣人天赋!GP18+'[5]变法-buff效果'!AB17+[6]属性汇总!EQ16</f>
        <v>3.9437551887806566E-2</v>
      </c>
      <c r="AJ18" s="13">
        <f>[4]圣人天赋!GQ18+'[5]变法-buff效果'!AC17+[6]属性汇总!ER16</f>
        <v>6.412415575904825E-3</v>
      </c>
      <c r="AK18" s="13">
        <f>[4]圣人天赋!GR18+'[5]变法-buff效果'!AD17+[6]属性汇总!ES16</f>
        <v>1.2592817430697057E-2</v>
      </c>
      <c r="AM18" s="13">
        <f>[4]圣人天赋!GW18+'[5]变法-buff效果'!Z17+[6]属性汇总!EO16</f>
        <v>4.1323035570139569E-2</v>
      </c>
      <c r="AN18" s="13">
        <f>[4]圣人天赋!GX18+'[5]变法-buff效果'!AA17+[6]属性汇总!EP16</f>
        <v>3.8993985513162799E-2</v>
      </c>
      <c r="AO18" s="13">
        <f>[4]圣人天赋!GY18+'[5]变法-buff效果'!AB17+[6]属性汇总!EQ16</f>
        <v>3.9437551887806566E-2</v>
      </c>
      <c r="AP18" s="13">
        <f>[4]圣人天赋!GZ18+'[5]变法-buff效果'!AC17+[6]属性汇总!ER16</f>
        <v>6.412415575904825E-3</v>
      </c>
      <c r="AQ18" s="13">
        <f>[4]圣人天赋!HA18+'[5]变法-buff效果'!AD17+[6]属性汇总!ES16</f>
        <v>1.2592817430697057E-2</v>
      </c>
    </row>
    <row r="19" spans="2:43" x14ac:dyDescent="0.15">
      <c r="B19" s="4">
        <v>14</v>
      </c>
      <c r="C19" s="14">
        <f>'[2]功能-军团县城'!CQ21</f>
        <v>5.6890888325397421E-3</v>
      </c>
      <c r="D19" s="14">
        <f>'[2]功能-军团县城'!CR21</f>
        <v>3.6826914708571364E-3</v>
      </c>
      <c r="E19" s="14">
        <f>'[2]功能-军团县城'!CS21</f>
        <v>1.3756993044424439E-3</v>
      </c>
      <c r="F19" s="14">
        <f>'[2]功能-军团县城'!CT21</f>
        <v>0</v>
      </c>
      <c r="G19" s="14">
        <f>'[2]功能-军团县城'!CU21</f>
        <v>0</v>
      </c>
      <c r="I19" s="13">
        <f>'[2]功能-军团县城'!CV21+[3]大殿属性!AK20</f>
        <v>5.0018681867748903E-2</v>
      </c>
      <c r="J19" s="13">
        <f>'[2]功能-军团县城'!CW21+[3]大殿属性!AL20</f>
        <v>5.0012093246747186E-2</v>
      </c>
      <c r="K19" s="13">
        <f>'[2]功能-军团县城'!CX21+[3]大殿属性!AM20</f>
        <v>5.0004517530526309E-2</v>
      </c>
      <c r="L19" s="13">
        <f>'[2]功能-军团县城'!CY21+[3]大殿属性!AN20</f>
        <v>0.05</v>
      </c>
      <c r="M19" s="13">
        <f>'[2]功能-军团县城'!CZ21+[3]大殿属性!AO20</f>
        <v>0.05</v>
      </c>
      <c r="O19" s="13">
        <f>[4]圣人天赋!CW19</f>
        <v>0</v>
      </c>
      <c r="P19" s="13">
        <f>[4]圣人天赋!CX19</f>
        <v>0</v>
      </c>
      <c r="Q19" s="13">
        <f>[4]圣人天赋!CY19</f>
        <v>0</v>
      </c>
      <c r="R19" s="13">
        <f>[4]圣人天赋!CZ19</f>
        <v>0</v>
      </c>
      <c r="S19" s="13">
        <f>[4]圣人天赋!DA19</f>
        <v>0</v>
      </c>
      <c r="U19" s="13">
        <f>[4]圣人天赋!DF19</f>
        <v>0</v>
      </c>
      <c r="V19" s="13">
        <f>[4]圣人天赋!DG19</f>
        <v>0</v>
      </c>
      <c r="W19" s="13">
        <f>[4]圣人天赋!DH19</f>
        <v>0</v>
      </c>
      <c r="X19" s="13">
        <f>[4]圣人天赋!DI19</f>
        <v>0</v>
      </c>
      <c r="Y19" s="13">
        <f>[4]圣人天赋!DJ19</f>
        <v>0</v>
      </c>
      <c r="AA19" s="13">
        <f>[3]大殿属性!AP20</f>
        <v>3.5958519173525806E-2</v>
      </c>
      <c r="AB19" s="13">
        <f>[3]大殿属性!AQ20</f>
        <v>4.0093778467901742E-2</v>
      </c>
      <c r="AC19" s="13">
        <f>[3]大殿属性!AR20</f>
        <v>4.4920751826022093E-2</v>
      </c>
      <c r="AD19" s="13">
        <f>[3]大殿属性!AS20</f>
        <v>5.0365062438932948E-2</v>
      </c>
      <c r="AE19" s="13">
        <f>[3]大殿属性!AT20</f>
        <v>5.5539805391913014E-2</v>
      </c>
      <c r="AG19" s="13">
        <f>[4]圣人天赋!GN19+'[5]变法-buff效果'!Z18+[6]属性汇总!EO17</f>
        <v>4.5339558180502199E-2</v>
      </c>
      <c r="AH19" s="13">
        <f>[4]圣人天赋!GO19+'[5]变法-buff效果'!AA18+[6]属性汇总!EP17</f>
        <v>4.2421679043933326E-2</v>
      </c>
      <c r="AI19" s="13">
        <f>[4]圣人天赋!GP19+'[5]变法-buff效果'!AB18+[6]属性汇总!EQ17</f>
        <v>4.22800839493341E-2</v>
      </c>
      <c r="AJ19" s="13">
        <f>[4]圣人天赋!GQ19+'[5]变法-buff效果'!AC18+[6]属性汇总!ER17</f>
        <v>8.5517646523860253E-3</v>
      </c>
      <c r="AK19" s="13">
        <f>[4]圣人天赋!GR19+'[5]变法-buff效果'!AD18+[6]属性汇总!ES17</f>
        <v>1.6847823341484078E-2</v>
      </c>
      <c r="AM19" s="13">
        <f>[4]圣人天赋!GW19+'[5]变法-buff效果'!Z18+[6]属性汇总!EO17</f>
        <v>4.5339558180502199E-2</v>
      </c>
      <c r="AN19" s="13">
        <f>[4]圣人天赋!GX19+'[5]变法-buff效果'!AA18+[6]属性汇总!EP17</f>
        <v>4.2421679043933326E-2</v>
      </c>
      <c r="AO19" s="13">
        <f>[4]圣人天赋!GY19+'[5]变法-buff效果'!AB18+[6]属性汇总!EQ17</f>
        <v>4.22800839493341E-2</v>
      </c>
      <c r="AP19" s="13">
        <f>[4]圣人天赋!GZ19+'[5]变法-buff效果'!AC18+[6]属性汇总!ER17</f>
        <v>8.5517646523860253E-3</v>
      </c>
      <c r="AQ19" s="13">
        <f>[4]圣人天赋!HA19+'[5]变法-buff效果'!AD18+[6]属性汇总!ES17</f>
        <v>1.6847823341484078E-2</v>
      </c>
    </row>
    <row r="20" spans="2:43" x14ac:dyDescent="0.15">
      <c r="B20" s="4">
        <v>15</v>
      </c>
      <c r="C20" s="14">
        <f>'[2]功能-军团县城'!CQ22</f>
        <v>7.3753972046666279E-3</v>
      </c>
      <c r="D20" s="14">
        <f>'[2]功能-军团县城'!CR22</f>
        <v>5.158294217756247E-3</v>
      </c>
      <c r="E20" s="14">
        <f>'[2]功能-军团县城'!CS22</f>
        <v>2.6074863025664051E-3</v>
      </c>
      <c r="F20" s="14">
        <f>'[2]功能-军团县城'!CT22</f>
        <v>0</v>
      </c>
      <c r="G20" s="14">
        <f>'[2]功能-军团县城'!CU22</f>
        <v>0</v>
      </c>
      <c r="I20" s="13">
        <f>'[2]功能-军团县城'!CV22+[3]大殿属性!AK21</f>
        <v>5.0024219378397662E-2</v>
      </c>
      <c r="J20" s="13">
        <f>'[2]功能-军团县城'!CW22+[3]大殿属性!AL21</f>
        <v>5.0016938840862328E-2</v>
      </c>
      <c r="K20" s="13">
        <f>'[2]功能-军团县城'!CX22+[3]大殿属性!AM21</f>
        <v>5.0008562480863897E-2</v>
      </c>
      <c r="L20" s="13">
        <f>'[2]功能-军团县城'!CY22+[3]大殿属性!AN21</f>
        <v>0.05</v>
      </c>
      <c r="M20" s="13">
        <f>'[2]功能-军团县城'!CZ22+[3]大殿属性!AO21</f>
        <v>0.05</v>
      </c>
      <c r="O20" s="13">
        <f>[4]圣人天赋!CW20</f>
        <v>0</v>
      </c>
      <c r="P20" s="13">
        <f>[4]圣人天赋!CX20</f>
        <v>0</v>
      </c>
      <c r="Q20" s="13">
        <f>[4]圣人天赋!CY20</f>
        <v>0</v>
      </c>
      <c r="R20" s="13">
        <f>[4]圣人天赋!CZ20</f>
        <v>0</v>
      </c>
      <c r="S20" s="13">
        <f>[4]圣人天赋!DA20</f>
        <v>0</v>
      </c>
      <c r="U20" s="13">
        <f>[4]圣人天赋!DF20</f>
        <v>0</v>
      </c>
      <c r="V20" s="13">
        <f>[4]圣人天赋!DG20</f>
        <v>0</v>
      </c>
      <c r="W20" s="13">
        <f>[4]圣人天赋!DH20</f>
        <v>0</v>
      </c>
      <c r="X20" s="13">
        <f>[4]圣人天赋!DI20</f>
        <v>0</v>
      </c>
      <c r="Y20" s="13">
        <f>[4]圣人天赋!DJ20</f>
        <v>0</v>
      </c>
      <c r="AA20" s="13">
        <f>[3]大殿属性!AP21</f>
        <v>4.202358899177773E-2</v>
      </c>
      <c r="AB20" s="13">
        <f>[3]大殿属性!AQ21</f>
        <v>4.6438394259414401E-2</v>
      </c>
      <c r="AC20" s="13">
        <f>[3]大殿属性!AR21</f>
        <v>5.1246950908636894E-2</v>
      </c>
      <c r="AD20" s="13">
        <f>[3]大殿属性!AS21</f>
        <v>5.5816650798424919E-2</v>
      </c>
      <c r="AE20" s="13">
        <f>[3]大殿属性!AT21</f>
        <v>6.1234705433820188E-2</v>
      </c>
      <c r="AG20" s="13">
        <f>[4]圣人天赋!GN20+'[5]变法-buff效果'!Z19+[6]属性汇总!EO18</f>
        <v>4.9644360525965867E-2</v>
      </c>
      <c r="AH20" s="13">
        <f>[4]圣人天赋!GO20+'[5]变法-buff效果'!AA19+[6]属性汇总!EP18</f>
        <v>4.6188592777399604E-2</v>
      </c>
      <c r="AI20" s="13">
        <f>[4]圣人天赋!GP20+'[5]变法-buff效果'!AB19+[6]属性汇总!EQ18</f>
        <v>4.5424585658679038E-2</v>
      </c>
      <c r="AJ20" s="13">
        <f>[4]圣人天赋!GQ20+'[5]变法-buff效果'!AC19+[6]属性汇总!ER18</f>
        <v>1.0691113728867226E-2</v>
      </c>
      <c r="AK20" s="13">
        <f>[4]圣人天赋!GR20+'[5]变法-buff效果'!AD19+[6]属性汇总!ES18</f>
        <v>2.1102829252271103E-2</v>
      </c>
      <c r="AM20" s="13">
        <f>[4]圣人天赋!GW20+'[5]变法-buff效果'!Z19+[6]属性汇总!EO18</f>
        <v>4.9644360525965867E-2</v>
      </c>
      <c r="AN20" s="13">
        <f>[4]圣人天赋!GX20+'[5]变法-buff效果'!AA19+[6]属性汇总!EP18</f>
        <v>4.6188592777399604E-2</v>
      </c>
      <c r="AO20" s="13">
        <f>[4]圣人天赋!GY20+'[5]变法-buff效果'!AB19+[6]属性汇总!EQ18</f>
        <v>4.5424585658679038E-2</v>
      </c>
      <c r="AP20" s="13">
        <f>[4]圣人天赋!GZ20+'[5]变法-buff效果'!AC19+[6]属性汇总!ER18</f>
        <v>1.0691113728867226E-2</v>
      </c>
      <c r="AQ20" s="13">
        <f>[4]圣人天赋!HA20+'[5]变法-buff效果'!AD19+[6]属性汇总!ES18</f>
        <v>2.1102829252271103E-2</v>
      </c>
    </row>
    <row r="21" spans="2:43" x14ac:dyDescent="0.15">
      <c r="B21" s="4">
        <v>16</v>
      </c>
      <c r="C21" s="14">
        <f>'[2]功能-军团县城'!CQ23</f>
        <v>9.182737767565001E-3</v>
      </c>
      <c r="D21" s="14">
        <f>'[2]功能-军团县城'!CR23</f>
        <v>6.7538376925076618E-3</v>
      </c>
      <c r="E21" s="14">
        <f>'[2]功能-军团县城'!CS23</f>
        <v>3.9162023851621918E-3</v>
      </c>
      <c r="F21" s="14">
        <f>'[2]功能-军团县城'!CT23</f>
        <v>5.50466689196661E-4</v>
      </c>
      <c r="G21" s="14">
        <f>'[2]功能-军团县城'!CU23</f>
        <v>0</v>
      </c>
      <c r="I21" s="13">
        <f>'[2]功能-军团县城'!CV23+[3]大殿属性!AK22</f>
        <v>5.0030154335359518E-2</v>
      </c>
      <c r="J21" s="13">
        <f>'[2]功能-军团县城'!CW23+[3]大殿属性!AL22</f>
        <v>5.0022178297137371E-2</v>
      </c>
      <c r="K21" s="13">
        <f>'[2]功能-军团县城'!CX23+[3]大殿属性!AM22</f>
        <v>5.0012860051440768E-2</v>
      </c>
      <c r="L21" s="13">
        <f>'[2]功能-军团县城'!CY23+[3]大殿属性!AN22</f>
        <v>5.0001807626175378E-2</v>
      </c>
      <c r="M21" s="13">
        <f>'[2]功能-军团县城'!CZ23+[3]大殿属性!AO22</f>
        <v>0.05</v>
      </c>
      <c r="O21" s="13">
        <f>[4]圣人天赋!CW21</f>
        <v>0</v>
      </c>
      <c r="P21" s="13">
        <f>[4]圣人天赋!CX21</f>
        <v>0</v>
      </c>
      <c r="Q21" s="13">
        <f>[4]圣人天赋!CY21</f>
        <v>0</v>
      </c>
      <c r="R21" s="13">
        <f>[4]圣人天赋!CZ21</f>
        <v>0</v>
      </c>
      <c r="S21" s="13">
        <f>[4]圣人天赋!DA21</f>
        <v>0</v>
      </c>
      <c r="U21" s="13">
        <f>[4]圣人天赋!DF21</f>
        <v>0</v>
      </c>
      <c r="V21" s="13">
        <f>[4]圣人天赋!DG21</f>
        <v>0</v>
      </c>
      <c r="W21" s="13">
        <f>[4]圣人天赋!DH21</f>
        <v>0</v>
      </c>
      <c r="X21" s="13">
        <f>[4]圣人天赋!DI21</f>
        <v>0</v>
      </c>
      <c r="Y21" s="13">
        <f>[4]圣人天赋!DJ21</f>
        <v>0</v>
      </c>
      <c r="AA21" s="13">
        <f>[3]大殿属性!AP22</f>
        <v>4.8088658810029661E-2</v>
      </c>
      <c r="AB21" s="13">
        <f>[3]大殿属性!AQ22</f>
        <v>5.2226655267044925E-2</v>
      </c>
      <c r="AC21" s="13">
        <f>[3]大殿属性!AR22</f>
        <v>5.649395290202977E-2</v>
      </c>
      <c r="AD21" s="13">
        <f>[3]大殿属性!AS22</f>
        <v>6.1268239157916897E-2</v>
      </c>
      <c r="AE21" s="13">
        <f>[3]大殿属性!AT22</f>
        <v>6.6929605475727363E-2</v>
      </c>
      <c r="AG21" s="13">
        <f>[4]圣人天赋!GN21+'[5]变法-buff效果'!Z20+[6]属性汇总!EO19</f>
        <v>5.4258133441297818E-2</v>
      </c>
      <c r="AH21" s="13">
        <f>[4]圣人天赋!GO21+'[5]变法-buff效果'!AA20+[6]属性汇总!EP19</f>
        <v>5.0261690797861976E-2</v>
      </c>
      <c r="AI21" s="13">
        <f>[4]圣人天赋!GP21+'[5]变法-buff效果'!AB20+[6]属性汇总!EQ19</f>
        <v>4.876547167634062E-2</v>
      </c>
      <c r="AJ21" s="13">
        <f>[4]圣人天赋!GQ21+'[5]变法-buff效果'!AC20+[6]属性汇总!ER19</f>
        <v>3.9235692319665935E-2</v>
      </c>
      <c r="AK21" s="13">
        <f>[4]圣人天赋!GR21+'[5]变法-buff效果'!AD20+[6]属性汇总!ES19</f>
        <v>2.5357835163058125E-2</v>
      </c>
      <c r="AM21" s="13">
        <f>[4]圣人天赋!GW21+'[5]变法-buff效果'!Z20+[6]属性汇总!EO19</f>
        <v>5.4258133441297818E-2</v>
      </c>
      <c r="AN21" s="13">
        <f>[4]圣人天赋!GX21+'[5]变法-buff效果'!AA20+[6]属性汇总!EP19</f>
        <v>5.0261690797861976E-2</v>
      </c>
      <c r="AO21" s="13">
        <f>[4]圣人天赋!GY21+'[5]变法-buff效果'!AB20+[6]属性汇总!EQ19</f>
        <v>4.876547167634062E-2</v>
      </c>
      <c r="AP21" s="13">
        <f>[4]圣人天赋!GZ21+'[5]变法-buff效果'!AC20+[6]属性汇总!ER19</f>
        <v>3.9235692319665935E-2</v>
      </c>
      <c r="AQ21" s="13">
        <f>[4]圣人天赋!HA21+'[5]变法-buff效果'!AD20+[6]属性汇总!ES19</f>
        <v>2.5357835163058125E-2</v>
      </c>
    </row>
    <row r="22" spans="2:43" x14ac:dyDescent="0.15">
      <c r="B22" s="4">
        <v>17</v>
      </c>
      <c r="C22" s="14">
        <f>'[2]功能-军团县城'!CQ24</f>
        <v>1.1119797420644884E-2</v>
      </c>
      <c r="D22" s="14">
        <f>'[2]功能-军团县城'!CR24</f>
        <v>8.3987139311383682E-3</v>
      </c>
      <c r="E22" s="14">
        <f>'[2]功能-军团县城'!CS24</f>
        <v>5.257153964224665E-3</v>
      </c>
      <c r="F22" s="14">
        <f>'[2]功能-军团县城'!CT24</f>
        <v>1.5509541562213089E-3</v>
      </c>
      <c r="G22" s="14">
        <f>'[2]功能-军团县城'!CU24</f>
        <v>0</v>
      </c>
      <c r="I22" s="13">
        <f>'[2]功能-军团县城'!CV24+[3]大殿属性!AK23</f>
        <v>5.0036515264732524E-2</v>
      </c>
      <c r="J22" s="13">
        <f>'[2]功能-军团县城'!CW24+[3]大殿属性!AL23</f>
        <v>5.0027579752670574E-2</v>
      </c>
      <c r="K22" s="13">
        <f>'[2]功能-军团县城'!CX24+[3]大殿属性!AM23</f>
        <v>5.0017263477155342E-2</v>
      </c>
      <c r="L22" s="13">
        <f>'[2]功能-军团县城'!CY24+[3]大殿属性!AN23</f>
        <v>5.0005093033574276E-2</v>
      </c>
      <c r="M22" s="13">
        <f>'[2]功能-军团县城'!CZ24+[3]大殿属性!AO23</f>
        <v>0.05</v>
      </c>
      <c r="O22" s="13">
        <f>[4]圣人天赋!CW22</f>
        <v>0</v>
      </c>
      <c r="P22" s="13">
        <f>[4]圣人天赋!CX22</f>
        <v>0</v>
      </c>
      <c r="Q22" s="13">
        <f>[4]圣人天赋!CY22</f>
        <v>0</v>
      </c>
      <c r="R22" s="13">
        <f>[4]圣人天赋!CZ22</f>
        <v>0</v>
      </c>
      <c r="S22" s="13">
        <f>[4]圣人天赋!DA22</f>
        <v>0</v>
      </c>
      <c r="U22" s="13">
        <f>[4]圣人天赋!DF22</f>
        <v>0</v>
      </c>
      <c r="V22" s="13">
        <f>[4]圣人天赋!DG22</f>
        <v>0</v>
      </c>
      <c r="W22" s="13">
        <f>[4]圣人天赋!DH22</f>
        <v>0</v>
      </c>
      <c r="X22" s="13">
        <f>[4]圣人天赋!DI22</f>
        <v>0</v>
      </c>
      <c r="Y22" s="13">
        <f>[4]圣人天赋!DJ22</f>
        <v>0</v>
      </c>
      <c r="AA22" s="13">
        <f>[3]大殿属性!AP23</f>
        <v>5.3385405021689966E-2</v>
      </c>
      <c r="AB22" s="13">
        <f>[3]大殿属性!AQ23</f>
        <v>5.7302911518739758E-2</v>
      </c>
      <c r="AC22" s="13">
        <f>[3]大殿属性!AR23</f>
        <v>6.1740954895422639E-2</v>
      </c>
      <c r="AD22" s="13">
        <f>[3]大殿属性!AS23</f>
        <v>6.6719827517408875E-2</v>
      </c>
      <c r="AE22" s="13">
        <f>[3]大殿属性!AT23</f>
        <v>7.2624505517634552E-2</v>
      </c>
      <c r="AG22" s="13">
        <f>[4]圣人天赋!GN22+'[5]变法-buff效果'!Z21+[6]属性汇总!EO20</f>
        <v>5.8920837690208436E-2</v>
      </c>
      <c r="AH22" s="13">
        <f>[4]圣人天赋!GO22+'[5]变法-buff效果'!AA21+[6]属性汇总!EP20</f>
        <v>5.4460725332170813E-2</v>
      </c>
      <c r="AI22" s="13">
        <f>[4]圣人天赋!GP22+'[5]变法-buff效果'!AB21+[6]属性汇总!EQ20</f>
        <v>5.2188648361053767E-2</v>
      </c>
      <c r="AJ22" s="13">
        <f>[4]圣人天赋!GQ22+'[5]变法-buff效果'!AC21+[6]属性汇总!ER20</f>
        <v>4.3929082439792405E-2</v>
      </c>
      <c r="AK22" s="13">
        <f>[4]圣人天赋!GR22+'[5]变法-buff效果'!AD21+[6]属性汇总!ES20</f>
        <v>2.9612841073845146E-2</v>
      </c>
      <c r="AM22" s="13">
        <f>[4]圣人天赋!GW22+'[5]变法-buff效果'!Z21+[6]属性汇总!EO20</f>
        <v>5.8920837690208436E-2</v>
      </c>
      <c r="AN22" s="13">
        <f>[4]圣人天赋!GX22+'[5]变法-buff效果'!AA21+[6]属性汇总!EP20</f>
        <v>5.4460725332170813E-2</v>
      </c>
      <c r="AO22" s="13">
        <f>[4]圣人天赋!GY22+'[5]变法-buff效果'!AB21+[6]属性汇总!EQ20</f>
        <v>5.2188648361053767E-2</v>
      </c>
      <c r="AP22" s="13">
        <f>[4]圣人天赋!GZ22+'[5]变法-buff效果'!AC21+[6]属性汇总!ER20</f>
        <v>4.3929082439792405E-2</v>
      </c>
      <c r="AQ22" s="13">
        <f>[4]圣人天赋!HA22+'[5]变法-buff效果'!AD21+[6]属性汇总!ES20</f>
        <v>2.9612841073845146E-2</v>
      </c>
    </row>
    <row r="23" spans="2:43" x14ac:dyDescent="0.15">
      <c r="B23" s="4">
        <v>18</v>
      </c>
      <c r="C23" s="14">
        <f>'[2]功能-军团县城'!CQ25</f>
        <v>1.3195886552165663E-2</v>
      </c>
      <c r="D23" s="14">
        <f>'[2]功能-军团县城'!CR25</f>
        <v>1.0252329251721502E-2</v>
      </c>
      <c r="E23" s="14">
        <f>'[2]功能-军团县城'!CS25</f>
        <v>6.8469074799614067E-3</v>
      </c>
      <c r="F23" s="14">
        <f>'[2]功能-军团县城'!CT25</f>
        <v>2.7299050394753175E-3</v>
      </c>
      <c r="G23" s="14">
        <f>'[2]功能-军团县城'!CU25</f>
        <v>0</v>
      </c>
      <c r="I23" s="13">
        <f>'[2]功能-军团县城'!CV25+[3]大殿属性!AK24</f>
        <v>5.0043332740031587E-2</v>
      </c>
      <c r="J23" s="13">
        <f>'[2]功能-军团县城'!CW25+[3]大殿属性!AL24</f>
        <v>5.003366666698951E-2</v>
      </c>
      <c r="K23" s="13">
        <f>'[2]功能-军团县城'!CX25+[3]大殿属性!AM24</f>
        <v>5.0022483920324462E-2</v>
      </c>
      <c r="L23" s="13">
        <f>'[2]功能-军团县城'!CY25+[3]大殿属性!AN24</f>
        <v>5.000896448032642E-2</v>
      </c>
      <c r="M23" s="13">
        <f>'[2]功能-军团县城'!CZ25+[3]大殿属性!AO24</f>
        <v>0.05</v>
      </c>
      <c r="O23" s="13">
        <f>[4]圣人天赋!CW23</f>
        <v>0</v>
      </c>
      <c r="P23" s="13">
        <f>[4]圣人天赋!CX23</f>
        <v>0</v>
      </c>
      <c r="Q23" s="13">
        <f>[4]圣人天赋!CY23</f>
        <v>0</v>
      </c>
      <c r="R23" s="13">
        <f>[4]圣人天赋!CZ23</f>
        <v>0</v>
      </c>
      <c r="S23" s="13">
        <f>[4]圣人天赋!DA23</f>
        <v>0</v>
      </c>
      <c r="U23" s="13">
        <f>[4]圣人天赋!DF23</f>
        <v>0</v>
      </c>
      <c r="V23" s="13">
        <f>[4]圣人天赋!DG23</f>
        <v>0</v>
      </c>
      <c r="W23" s="13">
        <f>[4]圣人天赋!DH23</f>
        <v>0</v>
      </c>
      <c r="X23" s="13">
        <f>[4]圣人天赋!DI23</f>
        <v>0</v>
      </c>
      <c r="Y23" s="13">
        <f>[4]圣人天赋!DJ23</f>
        <v>0</v>
      </c>
      <c r="AA23" s="13">
        <f>[3]大殿属性!AP24</f>
        <v>5.8328606577951678E-2</v>
      </c>
      <c r="AB23" s="13">
        <f>[3]大殿属性!AQ24</f>
        <v>6.2379167770434597E-2</v>
      </c>
      <c r="AC23" s="13">
        <f>[3]大殿属性!AR24</f>
        <v>6.6987956888815509E-2</v>
      </c>
      <c r="AD23" s="13">
        <f>[3]大殿属性!AS24</f>
        <v>7.2171415876900846E-2</v>
      </c>
      <c r="AE23" s="13">
        <f>[3]大殿属性!AT24</f>
        <v>7.8319405559541727E-2</v>
      </c>
      <c r="AG23" s="13">
        <f>[4]圣人天赋!GN23+'[5]变法-buff效果'!Z22+[6]属性汇总!EO21</f>
        <v>6.3779018268532495E-2</v>
      </c>
      <c r="AH23" s="13">
        <f>[4]圣人天赋!GO23+'[5]变法-buff效果'!AA22+[6]属性汇总!EP21</f>
        <v>5.9094952321707236E-2</v>
      </c>
      <c r="AI23" s="13">
        <f>[4]圣人天赋!GP23+'[5]变法-buff效果'!AB22+[6]属性汇总!EQ21</f>
        <v>5.6246965793600855E-2</v>
      </c>
      <c r="AJ23" s="13">
        <f>[4]圣人天赋!GQ23+'[5]变法-buff效果'!AC22+[6]属性汇总!ER21</f>
        <v>4.9078053369136253E-2</v>
      </c>
      <c r="AK23" s="13">
        <f>[4]圣人天赋!GR23+'[5]变法-buff效果'!AD22+[6]属性汇总!ES21</f>
        <v>3.3867846984632168E-2</v>
      </c>
      <c r="AM23" s="13">
        <f>[4]圣人天赋!GW23+'[5]变法-buff效果'!Z22+[6]属性汇总!EO21</f>
        <v>6.3779018268532495E-2</v>
      </c>
      <c r="AN23" s="13">
        <f>[4]圣人天赋!GX23+'[5]变法-buff效果'!AA22+[6]属性汇总!EP21</f>
        <v>5.9094952321707236E-2</v>
      </c>
      <c r="AO23" s="13">
        <f>[4]圣人天赋!GY23+'[5]变法-buff效果'!AB22+[6]属性汇总!EQ21</f>
        <v>5.6246965793600855E-2</v>
      </c>
      <c r="AP23" s="13">
        <f>[4]圣人天赋!GZ23+'[5]变法-buff效果'!AC22+[6]属性汇总!ER21</f>
        <v>4.9078053369136253E-2</v>
      </c>
      <c r="AQ23" s="13">
        <f>[4]圣人天赋!HA23+'[5]变法-buff效果'!AD22+[6]属性汇总!ES21</f>
        <v>3.3867846984632168E-2</v>
      </c>
    </row>
    <row r="24" spans="2:43" x14ac:dyDescent="0.15">
      <c r="B24" s="4">
        <v>19</v>
      </c>
      <c r="C24" s="14">
        <f>'[2]功能-军团县城'!CQ26</f>
        <v>1.5420983789189652E-2</v>
      </c>
      <c r="D24" s="14">
        <f>'[2]功能-军团县城'!CR26</f>
        <v>1.2227258900734783E-2</v>
      </c>
      <c r="E24" s="14">
        <f>'[2]功能-军团县城'!CS26</f>
        <v>8.4667877068648444E-3</v>
      </c>
      <c r="F24" s="14">
        <f>'[2]功能-军团县城'!CT26</f>
        <v>3.9133581629291906E-3</v>
      </c>
      <c r="G24" s="14">
        <f>'[2]功能-军团县城'!CU26</f>
        <v>0</v>
      </c>
      <c r="I24" s="13">
        <f>'[2]功能-军团县城'!CV26+[3]大殿属性!AK25</f>
        <v>5.0050639529138616E-2</v>
      </c>
      <c r="J24" s="13">
        <f>'[2]功能-军团县城'!CW26+[3]大殿属性!AL25</f>
        <v>5.0040151954107055E-2</v>
      </c>
      <c r="K24" s="13">
        <f>'[2]功能-军团县城'!CX26+[3]大殿属性!AM25</f>
        <v>5.0027803293788094E-2</v>
      </c>
      <c r="L24" s="13">
        <f>'[2]功能-军团县城'!CY26+[3]大殿属性!AN25</f>
        <v>5.0012850711564874E-2</v>
      </c>
      <c r="M24" s="13">
        <f>'[2]功能-军团县城'!CZ26+[3]大殿属性!AO25</f>
        <v>0.05</v>
      </c>
      <c r="O24" s="13">
        <f>[4]圣人天赋!CW24</f>
        <v>0</v>
      </c>
      <c r="P24" s="13">
        <f>[4]圣人天赋!CX24</f>
        <v>0</v>
      </c>
      <c r="Q24" s="13">
        <f>[4]圣人天赋!CY24</f>
        <v>0</v>
      </c>
      <c r="R24" s="13">
        <f>[4]圣人天赋!CZ24</f>
        <v>0</v>
      </c>
      <c r="S24" s="13">
        <f>[4]圣人天赋!DA24</f>
        <v>0</v>
      </c>
      <c r="U24" s="13">
        <f>[4]圣人天赋!DF24</f>
        <v>0</v>
      </c>
      <c r="V24" s="13">
        <f>[4]圣人天赋!DG24</f>
        <v>0</v>
      </c>
      <c r="W24" s="13">
        <f>[4]圣人天赋!DH24</f>
        <v>0</v>
      </c>
      <c r="X24" s="13">
        <f>[4]圣人天赋!DI24</f>
        <v>0</v>
      </c>
      <c r="Y24" s="13">
        <f>[4]圣人天赋!DJ24</f>
        <v>0</v>
      </c>
      <c r="AA24" s="13">
        <f>[3]大殿属性!AP25</f>
        <v>6.3271808134213389E-2</v>
      </c>
      <c r="AB24" s="13">
        <f>[3]大殿属性!AQ25</f>
        <v>6.7455424022129437E-2</v>
      </c>
      <c r="AC24" s="13">
        <f>[3]大殿属性!AR25</f>
        <v>7.2234958882208378E-2</v>
      </c>
      <c r="AD24" s="13">
        <f>[3]大殿属性!AS25</f>
        <v>7.7623004236392831E-2</v>
      </c>
      <c r="AE24" s="13">
        <f>[3]大殿属性!AT25</f>
        <v>8.4014305601448902E-2</v>
      </c>
      <c r="AG24" s="13">
        <f>[4]圣人天赋!GN24+'[5]变法-buff效果'!Z23+[6]属性汇总!EO22</f>
        <v>6.898588728858944E-2</v>
      </c>
      <c r="AH24" s="13">
        <f>[4]圣人天赋!GO24+'[5]变法-buff效果'!AA23+[6]属性汇总!EP22</f>
        <v>6.3716413278619266E-2</v>
      </c>
      <c r="AI24" s="13">
        <f>[4]圣人天赋!GP24+'[5]变法-buff效果'!AB23+[6]属性汇总!EQ22</f>
        <v>6.0382190593172354E-2</v>
      </c>
      <c r="AJ24" s="13">
        <f>[4]圣人天赋!GQ24+'[5]变法-buff效果'!AC23+[6]属性汇总!ER22</f>
        <v>5.4238517602132379E-2</v>
      </c>
      <c r="AK24" s="13">
        <f>[4]圣人天赋!GR24+'[5]变法-buff效果'!AD23+[6]属性汇总!ES22</f>
        <v>3.8122852895419189E-2</v>
      </c>
      <c r="AM24" s="13">
        <f>[4]圣人天赋!GW24+'[5]变法-buff效果'!Z23+[6]属性汇总!EO22</f>
        <v>6.898588728858944E-2</v>
      </c>
      <c r="AN24" s="13">
        <f>[4]圣人天赋!GX24+'[5]变法-buff效果'!AA23+[6]属性汇总!EP22</f>
        <v>6.3716413278619266E-2</v>
      </c>
      <c r="AO24" s="13">
        <f>[4]圣人天赋!GY24+'[5]变法-buff效果'!AB23+[6]属性汇总!EQ22</f>
        <v>6.0382190593172354E-2</v>
      </c>
      <c r="AP24" s="13">
        <f>[4]圣人天赋!GZ24+'[5]变法-buff效果'!AC23+[6]属性汇总!ER22</f>
        <v>5.4238517602132379E-2</v>
      </c>
      <c r="AQ24" s="13">
        <f>[4]圣人天赋!HA24+'[5]变法-buff效果'!AD23+[6]属性汇总!ES22</f>
        <v>3.8122852895419189E-2</v>
      </c>
    </row>
    <row r="25" spans="2:43" x14ac:dyDescent="0.15">
      <c r="B25" s="4">
        <v>20</v>
      </c>
      <c r="C25" s="14">
        <f>'[2]功能-军团县城'!CQ27</f>
        <v>1.7805783959394791E-2</v>
      </c>
      <c r="D25" s="14">
        <f>'[2]功能-军团县城'!CR27</f>
        <v>1.4277567867840714E-2</v>
      </c>
      <c r="E25" s="14">
        <f>'[2]功能-军团县城'!CS27</f>
        <v>1.0124368759311879E-2</v>
      </c>
      <c r="F25" s="14">
        <f>'[2]功能-军团县城'!CT27</f>
        <v>5.1645676374224578E-3</v>
      </c>
      <c r="G25" s="14">
        <f>'[2]功能-军团县城'!CU27</f>
        <v>0</v>
      </c>
      <c r="I25" s="13">
        <f>'[2]功能-军团县城'!CV27+[3]大殿属性!AK26</f>
        <v>5.005847075179988E-2</v>
      </c>
      <c r="J25" s="13">
        <f>'[2]功能-军团县城'!CW27+[3]大殿属性!AL26</f>
        <v>5.0046884772330734E-2</v>
      </c>
      <c r="K25" s="13">
        <f>'[2]功能-军团县城'!CX27+[3]大殿属性!AM26</f>
        <v>5.0033246469473415E-2</v>
      </c>
      <c r="L25" s="13">
        <f>'[2]功能-军团县城'!CY27+[3]大殿属性!AN26</f>
        <v>5.0016959441559559E-2</v>
      </c>
      <c r="M25" s="13">
        <f>'[2]功能-军团县城'!CZ27+[3]大殿属性!AO26</f>
        <v>0.05</v>
      </c>
      <c r="O25" s="13">
        <f>[4]圣人天赋!CW25</f>
        <v>0</v>
      </c>
      <c r="P25" s="13">
        <f>[4]圣人天赋!CX25</f>
        <v>0</v>
      </c>
      <c r="Q25" s="13">
        <f>[4]圣人天赋!CY25</f>
        <v>0</v>
      </c>
      <c r="R25" s="13">
        <f>[4]圣人天赋!CZ25</f>
        <v>0</v>
      </c>
      <c r="S25" s="13">
        <f>[4]圣人天赋!DA25</f>
        <v>0</v>
      </c>
      <c r="U25" s="13">
        <f>[4]圣人天赋!DF25</f>
        <v>0</v>
      </c>
      <c r="V25" s="13">
        <f>[4]圣人天赋!DG25</f>
        <v>0</v>
      </c>
      <c r="W25" s="13">
        <f>[4]圣人天赋!DH25</f>
        <v>0</v>
      </c>
      <c r="X25" s="13">
        <f>[4]圣人天赋!DI25</f>
        <v>0</v>
      </c>
      <c r="Y25" s="13">
        <f>[4]圣人天赋!DJ25</f>
        <v>0</v>
      </c>
      <c r="AA25" s="13">
        <f>[3]大殿属性!AP26</f>
        <v>6.8215009690475087E-2</v>
      </c>
      <c r="AB25" s="13">
        <f>[3]大殿属性!AQ26</f>
        <v>7.253168027382427E-2</v>
      </c>
      <c r="AC25" s="13">
        <f>[3]大殿属性!AR26</f>
        <v>7.7481960875601247E-2</v>
      </c>
      <c r="AD25" s="13">
        <f>[3]大殿属性!AS26</f>
        <v>8.3074592595884816E-2</v>
      </c>
      <c r="AE25" s="13">
        <f>[3]大殿属性!AT26</f>
        <v>8.9709205643356077E-2</v>
      </c>
      <c r="AG25" s="13">
        <f>[4]圣人天赋!GN25+'[5]变法-buff效果'!Z24+[6]属性汇总!EO23</f>
        <v>7.4566471327188827E-2</v>
      </c>
      <c r="AH25" s="13">
        <f>[4]圣人天赋!GO25+'[5]变法-buff效果'!AA24+[6]属性汇总!EP23</f>
        <v>6.8673491521436633E-2</v>
      </c>
      <c r="AI25" s="13">
        <f>[4]圣人天赋!GP25+'[5]变法-buff效果'!AB24+[6]属性汇总!EQ23</f>
        <v>6.5084108384590875E-2</v>
      </c>
      <c r="AJ25" s="13">
        <f>[4]圣人天赋!GQ25+'[5]变法-buff效果'!AC24+[6]属性汇总!ER23</f>
        <v>6.2739790043330801E-2</v>
      </c>
      <c r="AK25" s="13">
        <f>[4]圣人天赋!GR25+'[5]变法-buff效果'!AD24+[6]属性汇总!ES23</f>
        <v>4.5196908574756868E-2</v>
      </c>
      <c r="AM25" s="13">
        <f>[4]圣人天赋!GW25+'[5]变法-buff效果'!Z24+[6]属性汇总!EO23</f>
        <v>7.4566471327188827E-2</v>
      </c>
      <c r="AN25" s="13">
        <f>[4]圣人天赋!GX25+'[5]变法-buff效果'!AA24+[6]属性汇总!EP23</f>
        <v>6.8673491521436633E-2</v>
      </c>
      <c r="AO25" s="13">
        <f>[4]圣人天赋!GY25+'[5]变法-buff效果'!AB24+[6]属性汇总!EQ23</f>
        <v>6.5084108384590875E-2</v>
      </c>
      <c r="AP25" s="13">
        <f>[4]圣人天赋!GZ25+'[5]变法-buff效果'!AC24+[6]属性汇总!ER23</f>
        <v>6.2739790043330801E-2</v>
      </c>
      <c r="AQ25" s="13">
        <f>[4]圣人天赋!HA25+'[5]变法-buff效果'!AD24+[6]属性汇总!ES23</f>
        <v>4.5196908574756868E-2</v>
      </c>
    </row>
    <row r="26" spans="2:43" x14ac:dyDescent="0.15">
      <c r="B26" s="4">
        <v>21</v>
      </c>
      <c r="C26" s="14">
        <f>'[2]功能-军团县城'!CQ28</f>
        <v>2.0361749495272693E-2</v>
      </c>
      <c r="D26" s="14">
        <f>'[2]功能-军团县城'!CR28</f>
        <v>1.6487110963986654E-2</v>
      </c>
      <c r="E26" s="14">
        <f>'[2]功能-军团县城'!CS28</f>
        <v>1.198913556928375E-2</v>
      </c>
      <c r="F26" s="14">
        <f>'[2]功能-军团县城'!CT28</f>
        <v>6.5576181115293026E-3</v>
      </c>
      <c r="G26" s="14">
        <f>'[2]功能-军团县城'!CU28</f>
        <v>0</v>
      </c>
      <c r="I26" s="13">
        <f>'[2]功能-军团县城'!CV28+[3]大殿属性!AK27</f>
        <v>5.0066864048427431E-2</v>
      </c>
      <c r="J26" s="13">
        <f>'[2]功能-军团县城'!CW28+[3]大殿属性!AL27</f>
        <v>5.0054140484646494E-2</v>
      </c>
      <c r="K26" s="13">
        <f>'[2]功能-军团县城'!CX28+[3]大殿属性!AM27</f>
        <v>5.0039370003127373E-2</v>
      </c>
      <c r="L26" s="13">
        <f>'[2]功能-军团县城'!CY28+[3]大殿属性!AN27</f>
        <v>5.0021533949972212E-2</v>
      </c>
      <c r="M26" s="13">
        <f>'[2]功能-军团县城'!CZ28+[3]大殿属性!AO27</f>
        <v>0.05</v>
      </c>
      <c r="O26" s="13">
        <f>[4]圣人天赋!CW26</f>
        <v>0</v>
      </c>
      <c r="P26" s="13">
        <f>[4]圣人天赋!CX26</f>
        <v>0</v>
      </c>
      <c r="Q26" s="13">
        <f>[4]圣人天赋!CY26</f>
        <v>0</v>
      </c>
      <c r="R26" s="13">
        <f>[4]圣人天赋!CZ26</f>
        <v>0</v>
      </c>
      <c r="S26" s="13">
        <f>[4]圣人天赋!DA26</f>
        <v>0</v>
      </c>
      <c r="U26" s="13">
        <f>[4]圣人天赋!DF26</f>
        <v>0</v>
      </c>
      <c r="V26" s="13">
        <f>[4]圣人天赋!DG26</f>
        <v>0</v>
      </c>
      <c r="W26" s="13">
        <f>[4]圣人天赋!DH26</f>
        <v>0</v>
      </c>
      <c r="X26" s="13">
        <f>[4]圣人天赋!DI26</f>
        <v>0</v>
      </c>
      <c r="Y26" s="13">
        <f>[4]圣人天赋!DJ26</f>
        <v>0</v>
      </c>
      <c r="AA26" s="13">
        <f>[3]大殿属性!AP27</f>
        <v>7.3158211246736798E-2</v>
      </c>
      <c r="AB26" s="13">
        <f>[3]大殿属性!AQ27</f>
        <v>7.7607936525519117E-2</v>
      </c>
      <c r="AC26" s="13">
        <f>[3]大殿属性!AR27</f>
        <v>8.2728962868994116E-2</v>
      </c>
      <c r="AD26" s="13">
        <f>[3]大殿属性!AS27</f>
        <v>8.8526180955376788E-2</v>
      </c>
      <c r="AE26" s="13">
        <f>[3]大殿属性!AT27</f>
        <v>9.5404105685263252E-2</v>
      </c>
      <c r="AG26" s="13">
        <f>[4]圣人天赋!GN26+'[5]变法-buff效果'!Z25+[6]属性汇总!EO24</f>
        <v>8.054759320521325E-2</v>
      </c>
      <c r="AH26" s="13">
        <f>[4]圣人天赋!GO26+'[5]变法-buff效果'!AA25+[6]属性汇总!EP24</f>
        <v>7.4526812172590357E-2</v>
      </c>
      <c r="AI26" s="13">
        <f>[4]圣人天赋!GP26+'[5]变法-buff效果'!AB25+[6]属性汇总!EQ24</f>
        <v>7.2154989906028949E-2</v>
      </c>
      <c r="AJ26" s="13">
        <f>[4]圣人天赋!GQ26+'[5]变法-buff效果'!AC25+[6]属性汇总!ER24</f>
        <v>7.3993455786770287E-2</v>
      </c>
      <c r="AK26" s="13">
        <f>[4]圣人天赋!GR26+'[5]变法-buff效果'!AD25+[6]属性汇总!ES24</f>
        <v>5.3416023673537164E-2</v>
      </c>
      <c r="AM26" s="13">
        <f>[4]圣人天赋!GW26+'[5]变法-buff效果'!Z25+[6]属性汇总!EO24</f>
        <v>8.054759320521325E-2</v>
      </c>
      <c r="AN26" s="13">
        <f>[4]圣人天赋!GX26+'[5]变法-buff效果'!AA25+[6]属性汇总!EP24</f>
        <v>7.4526812172590357E-2</v>
      </c>
      <c r="AO26" s="13">
        <f>[4]圣人天赋!GY26+'[5]变法-buff效果'!AB25+[6]属性汇总!EQ24</f>
        <v>7.2154989906028949E-2</v>
      </c>
      <c r="AP26" s="13">
        <f>[4]圣人天赋!GZ26+'[5]变法-buff效果'!AC25+[6]属性汇总!ER24</f>
        <v>7.3993455786770287E-2</v>
      </c>
      <c r="AQ26" s="13">
        <f>[4]圣人天赋!HA26+'[5]变法-buff效果'!AD25+[6]属性汇总!ES24</f>
        <v>5.3416023673537164E-2</v>
      </c>
    </row>
    <row r="27" spans="2:43" x14ac:dyDescent="0.15">
      <c r="B27" s="4">
        <v>22</v>
      </c>
      <c r="C27" s="14">
        <f>'[2]功能-军团县城'!CQ29</f>
        <v>2.3101165527783983E-2</v>
      </c>
      <c r="D27" s="14">
        <f>'[2]功能-军团县城'!CR29</f>
        <v>1.8911834400054669E-2</v>
      </c>
      <c r="E27" s="14">
        <f>'[2]功能-军团县城'!CS29</f>
        <v>1.4021614412911519E-2</v>
      </c>
      <c r="F27" s="14">
        <f>'[2]功能-军团县城'!CT29</f>
        <v>8.0816613395229709E-3</v>
      </c>
      <c r="G27" s="14">
        <f>'[2]功能-军团县城'!CU29</f>
        <v>6.1191431727681818E-4</v>
      </c>
      <c r="I27" s="13">
        <f>'[2]功能-军团县城'!CV29+[3]大殿属性!AK28</f>
        <v>5.0075859761016042E-2</v>
      </c>
      <c r="J27" s="13">
        <f>'[2]功能-军团县城'!CW29+[3]大殿属性!AL28</f>
        <v>5.0062102807593739E-2</v>
      </c>
      <c r="K27" s="13">
        <f>'[2]功能-军团县城'!CX29+[3]大殿属性!AM28</f>
        <v>5.0046044270672982E-2</v>
      </c>
      <c r="L27" s="13">
        <f>'[2]功能-军团县城'!CY29+[3]大殿属性!AN28</f>
        <v>5.0026538613261375E-2</v>
      </c>
      <c r="M27" s="13">
        <f>'[2]功能-军团县城'!CZ29+[3]大殿属性!AO28</f>
        <v>5.0471844086079867E-2</v>
      </c>
      <c r="O27" s="13">
        <f>[4]圣人天赋!CW27</f>
        <v>0</v>
      </c>
      <c r="P27" s="13">
        <f>[4]圣人天赋!CX27</f>
        <v>0</v>
      </c>
      <c r="Q27" s="13">
        <f>[4]圣人天赋!CY27</f>
        <v>0</v>
      </c>
      <c r="R27" s="13">
        <f>[4]圣人天赋!CZ27</f>
        <v>0</v>
      </c>
      <c r="S27" s="13">
        <f>[4]圣人天赋!DA27</f>
        <v>0</v>
      </c>
      <c r="U27" s="13">
        <f>[4]圣人天赋!DF27</f>
        <v>0</v>
      </c>
      <c r="V27" s="13">
        <f>[4]圣人天赋!DG27</f>
        <v>0</v>
      </c>
      <c r="W27" s="13">
        <f>[4]圣人天赋!DH27</f>
        <v>0</v>
      </c>
      <c r="X27" s="13">
        <f>[4]圣人天赋!DI27</f>
        <v>0</v>
      </c>
      <c r="Y27" s="13">
        <f>[4]圣人天赋!DJ27</f>
        <v>0</v>
      </c>
      <c r="AA27" s="13">
        <f>[3]大殿属性!AP28</f>
        <v>7.810141280299851E-2</v>
      </c>
      <c r="AB27" s="13">
        <f>[3]大殿属性!AQ28</f>
        <v>8.268419277721395E-2</v>
      </c>
      <c r="AC27" s="13">
        <f>[3]大殿属性!AR28</f>
        <v>8.7975964862386985E-2</v>
      </c>
      <c r="AD27" s="13">
        <f>[3]大殿属性!AS28</f>
        <v>9.3977769314868759E-2</v>
      </c>
      <c r="AE27" s="13">
        <f>[3]大殿属性!AT28</f>
        <v>0.1</v>
      </c>
      <c r="AG27" s="13">
        <f>[4]圣人天赋!GN27+'[5]变法-buff效果'!Z26+[6]属性汇总!EO25</f>
        <v>8.5729694993657818E-2</v>
      </c>
      <c r="AH27" s="13">
        <f>[4]圣人天赋!GO27+'[5]变法-buff效果'!AA26+[6]属性汇总!EP25</f>
        <v>8.0883668501656333E-2</v>
      </c>
      <c r="AI27" s="13">
        <f>[4]圣人天赋!GP27+'[5]变法-buff效果'!AB26+[6]属性汇总!EQ25</f>
        <v>7.961832825038842E-2</v>
      </c>
      <c r="AJ27" s="13">
        <f>[4]圣人天赋!GQ27+'[5]变法-buff效果'!AC26+[6]属性汇总!ER25</f>
        <v>8.5581519392126063E-2</v>
      </c>
      <c r="AK27" s="13">
        <f>[4]圣人天赋!GR27+'[5]变法-buff效果'!AD26+[6]属性汇总!ES25</f>
        <v>8.8197231585100955E-2</v>
      </c>
      <c r="AM27" s="13">
        <f>[4]圣人天赋!GW27+'[5]变法-buff效果'!Z26+[6]属性汇总!EO25</f>
        <v>8.5729694993657818E-2</v>
      </c>
      <c r="AN27" s="13">
        <f>[4]圣人天赋!GX27+'[5]变法-buff效果'!AA26+[6]属性汇总!EP25</f>
        <v>8.0883668501656333E-2</v>
      </c>
      <c r="AO27" s="13">
        <f>[4]圣人天赋!GY27+'[5]变法-buff效果'!AB26+[6]属性汇总!EQ25</f>
        <v>7.961832825038842E-2</v>
      </c>
      <c r="AP27" s="13">
        <f>[4]圣人天赋!GZ27+'[5]变法-buff效果'!AC26+[6]属性汇总!ER25</f>
        <v>8.5581519392126063E-2</v>
      </c>
      <c r="AQ27" s="13">
        <f>[4]圣人天赋!HA27+'[5]变法-buff效果'!AD26+[6]属性汇总!ES25</f>
        <v>8.8197231585100955E-2</v>
      </c>
    </row>
    <row r="28" spans="2:43" x14ac:dyDescent="0.15">
      <c r="B28" s="4">
        <v>23</v>
      </c>
      <c r="C28" s="14">
        <f>'[2]功能-军团县城'!CQ30</f>
        <v>2.6037198934276043E-2</v>
      </c>
      <c r="D28" s="14">
        <f>'[2]功能-军团县城'!CR30</f>
        <v>2.143908296999714E-2</v>
      </c>
      <c r="E28" s="14">
        <f>'[2]功能-军团县城'!CS30</f>
        <v>1.6082767032885009E-2</v>
      </c>
      <c r="F28" s="14">
        <f>'[2]功能-军团县城'!CT30</f>
        <v>9.6118621956171289E-3</v>
      </c>
      <c r="G28" s="14">
        <f>'[2]功能-军团县城'!CU30</f>
        <v>1.4323869126559472E-3</v>
      </c>
      <c r="I28" s="13">
        <f>'[2]功能-军团县城'!CV30+[3]大殿属性!AK29</f>
        <v>5.0085501127045115E-2</v>
      </c>
      <c r="J28" s="13">
        <f>'[2]功能-军团县城'!CW30+[3]大殿属性!AL29</f>
        <v>5.0070401803257551E-2</v>
      </c>
      <c r="K28" s="13">
        <f>'[2]功能-军团县城'!CX30+[3]大殿属性!AM29</f>
        <v>5.0052812697356071E-2</v>
      </c>
      <c r="L28" s="13">
        <f>'[2]功能-军团县城'!CY30+[3]大殿属性!AN29</f>
        <v>5.0031563497010649E-2</v>
      </c>
      <c r="M28" s="13">
        <f>'[2]功能-军团县城'!CZ30+[3]大殿属性!AO29</f>
        <v>5.2909158543853342E-2</v>
      </c>
      <c r="O28" s="13">
        <f>[4]圣人天赋!CW28</f>
        <v>0</v>
      </c>
      <c r="P28" s="13">
        <f>[4]圣人天赋!CX28</f>
        <v>0</v>
      </c>
      <c r="Q28" s="13">
        <f>[4]圣人天赋!CY28</f>
        <v>0</v>
      </c>
      <c r="R28" s="13">
        <f>[4]圣人天赋!CZ28</f>
        <v>0</v>
      </c>
      <c r="S28" s="13">
        <f>[4]圣人天赋!DA28</f>
        <v>0</v>
      </c>
      <c r="U28" s="13">
        <f>[4]圣人天赋!DF28</f>
        <v>0</v>
      </c>
      <c r="V28" s="13">
        <f>[4]圣人天赋!DG28</f>
        <v>0</v>
      </c>
      <c r="W28" s="13">
        <f>[4]圣人天赋!DH28</f>
        <v>0</v>
      </c>
      <c r="X28" s="13">
        <f>[4]圣人天赋!DI28</f>
        <v>0</v>
      </c>
      <c r="Y28" s="13">
        <f>[4]圣人天赋!DJ28</f>
        <v>0</v>
      </c>
      <c r="AA28" s="13">
        <f>[3]大殿属性!AP29</f>
        <v>8.3044614359260222E-2</v>
      </c>
      <c r="AB28" s="13">
        <f>[3]大殿属性!AQ29</f>
        <v>8.7760449028908782E-2</v>
      </c>
      <c r="AC28" s="13">
        <f>[3]大殿属性!AR29</f>
        <v>9.3222966855779854E-2</v>
      </c>
      <c r="AD28" s="13">
        <f>[3]大殿属性!AS29</f>
        <v>9.942935767436073E-2</v>
      </c>
      <c r="AE28" s="13">
        <f>[3]大殿属性!AT29</f>
        <v>0.1</v>
      </c>
      <c r="AG28" s="13">
        <f>[4]圣人天赋!GN28+'[5]变法-buff效果'!Z27+[6]属性汇总!EO26</f>
        <v>9.1226098883516571E-2</v>
      </c>
      <c r="AH28" s="13">
        <f>[4]圣人天赋!GO28+'[5]变法-buff效果'!AA27+[6]属性汇总!EP26</f>
        <v>8.7030010020690801E-2</v>
      </c>
      <c r="AI28" s="13">
        <f>[4]圣人天赋!GP28+'[5]变法-buff效果'!AB27+[6]属性汇总!EQ26</f>
        <v>8.7148765054652633E-2</v>
      </c>
      <c r="AJ28" s="13">
        <f>[4]圣人天赋!GQ28+'[5]变法-buff效果'!AC27+[6]属性汇总!ER26</f>
        <v>9.7185302169803825E-2</v>
      </c>
      <c r="AK28" s="13">
        <f>[4]圣人天赋!GR28+'[5]变法-buff效果'!AD27+[6]属性汇总!ES26</f>
        <v>9.8510846368136507E-2</v>
      </c>
      <c r="AM28" s="13">
        <f>[4]圣人天赋!GW28+'[5]变法-buff效果'!Z27+[6]属性汇总!EO26</f>
        <v>9.1226098883516571E-2</v>
      </c>
      <c r="AN28" s="13">
        <f>[4]圣人天赋!GX28+'[5]变法-buff效果'!AA27+[6]属性汇总!EP26</f>
        <v>8.7030010020690801E-2</v>
      </c>
      <c r="AO28" s="13">
        <f>[4]圣人天赋!GY28+'[5]变法-buff效果'!AB27+[6]属性汇总!EQ26</f>
        <v>8.7148765054652633E-2</v>
      </c>
      <c r="AP28" s="13">
        <f>[4]圣人天赋!GZ28+'[5]变法-buff效果'!AC27+[6]属性汇总!ER26</f>
        <v>9.7185302169803825E-2</v>
      </c>
      <c r="AQ28" s="13">
        <f>[4]圣人天赋!HA28+'[5]变法-buff效果'!AD27+[6]属性汇总!ES26</f>
        <v>9.8510846368136507E-2</v>
      </c>
    </row>
    <row r="29" spans="2:43" x14ac:dyDescent="0.15">
      <c r="B29" s="4">
        <v>24</v>
      </c>
      <c r="C29" s="14">
        <f>'[2]功能-军团县城'!CQ31</f>
        <v>2.9183961624474276E-2</v>
      </c>
      <c r="D29" s="14">
        <f>'[2]功能-军团县城'!CR31</f>
        <v>2.4228861970571544E-2</v>
      </c>
      <c r="E29" s="14">
        <f>'[2]功能-军团县城'!CS31</f>
        <v>1.8428234166656194E-2</v>
      </c>
      <c r="F29" s="14">
        <f>'[2]功能-军团县城'!CT31</f>
        <v>1.1344079396280262E-2</v>
      </c>
      <c r="G29" s="14">
        <f>'[2]功能-军团县城'!CU31</f>
        <v>2.3974774846603399E-3</v>
      </c>
      <c r="I29" s="13">
        <f>'[2]功能-军团县城'!CV31+[3]大殿属性!AK30</f>
        <v>5.009583448729768E-2</v>
      </c>
      <c r="J29" s="13">
        <f>'[2]功能-军团县城'!CW31+[3]大殿属性!AL30</f>
        <v>5.0079562898095668E-2</v>
      </c>
      <c r="K29" s="13">
        <f>'[2]功能-军团县城'!CX31+[3]大殿属性!AM30</f>
        <v>5.006051475793067E-2</v>
      </c>
      <c r="L29" s="13">
        <f>'[2]功能-军团县城'!CY31+[3]大殿属性!AN30</f>
        <v>5.2175985154056241E-2</v>
      </c>
      <c r="M29" s="13">
        <f>'[2]功能-军团县城'!CZ31+[3]大殿属性!AO30</f>
        <v>5.5346947899100371E-2</v>
      </c>
      <c r="O29" s="13">
        <f>[4]圣人天赋!CW29</f>
        <v>0</v>
      </c>
      <c r="P29" s="13">
        <f>[4]圣人天赋!CX29</f>
        <v>0</v>
      </c>
      <c r="Q29" s="13">
        <f>[4]圣人天赋!CY29</f>
        <v>0</v>
      </c>
      <c r="R29" s="13">
        <f>[4]圣人天赋!CZ29</f>
        <v>0</v>
      </c>
      <c r="S29" s="13">
        <f>[4]圣人天赋!DA29</f>
        <v>0</v>
      </c>
      <c r="U29" s="13">
        <f>[4]圣人天赋!DF29</f>
        <v>0</v>
      </c>
      <c r="V29" s="13">
        <f>[4]圣人天赋!DG29</f>
        <v>0</v>
      </c>
      <c r="W29" s="13">
        <f>[4]圣人天赋!DH29</f>
        <v>0</v>
      </c>
      <c r="X29" s="13">
        <f>[4]圣人天赋!DI29</f>
        <v>0</v>
      </c>
      <c r="Y29" s="13">
        <f>[4]圣人天赋!DJ29</f>
        <v>0</v>
      </c>
      <c r="AA29" s="13">
        <f>[3]大殿属性!AP30</f>
        <v>8.7987815915521933E-2</v>
      </c>
      <c r="AB29" s="13">
        <f>[3]大殿属性!AQ30</f>
        <v>9.2836705280603629E-2</v>
      </c>
      <c r="AC29" s="13">
        <f>[3]大殿属性!AR30</f>
        <v>9.8469968849172737E-2</v>
      </c>
      <c r="AD29" s="13">
        <f>[3]大殿属性!AS30</f>
        <v>0.1</v>
      </c>
      <c r="AE29" s="13">
        <f>[3]大殿属性!AT30</f>
        <v>0.1</v>
      </c>
      <c r="AG29" s="13">
        <f>[4]圣人天赋!GN29+'[5]变法-buff效果'!Z28+[6]属性汇总!EO27</f>
        <v>9.7116998712048444E-2</v>
      </c>
      <c r="AH29" s="13">
        <f>[4]圣人天赋!GO29+'[5]变法-buff效果'!AA28+[6]属性汇总!EP27</f>
        <v>9.2935467532644894E-2</v>
      </c>
      <c r="AI29" s="13">
        <f>[4]圣人天赋!GP29+'[5]变法-buff效果'!AB28+[6]属性汇总!EQ27</f>
        <v>9.5344515899675672E-2</v>
      </c>
      <c r="AJ29" s="13">
        <f>[4]圣人天赋!GQ29+'[5]变法-buff效果'!AC28+[6]属性汇总!ER27</f>
        <v>0.10897486427962846</v>
      </c>
      <c r="AK29" s="13">
        <f>[4]圣人天赋!GR29+'[5]变法-buff效果'!AD28+[6]属性汇总!ES27</f>
        <v>0.10919364143590693</v>
      </c>
      <c r="AM29" s="13">
        <f>[4]圣人天赋!GW29+'[5]变法-buff效果'!Z28+[6]属性汇总!EO27</f>
        <v>9.7116998712048444E-2</v>
      </c>
      <c r="AN29" s="13">
        <f>[4]圣人天赋!GX29+'[5]变法-buff效果'!AA28+[6]属性汇总!EP27</f>
        <v>9.2935467532644894E-2</v>
      </c>
      <c r="AO29" s="13">
        <f>[4]圣人天赋!GY29+'[5]变法-buff效果'!AB28+[6]属性汇总!EQ27</f>
        <v>9.5344515899675672E-2</v>
      </c>
      <c r="AP29" s="13">
        <f>[4]圣人天赋!GZ29+'[5]变法-buff效果'!AC28+[6]属性汇总!ER27</f>
        <v>0.10897486427962846</v>
      </c>
      <c r="AQ29" s="13">
        <f>[4]圣人天赋!HA29+'[5]变法-buff效果'!AD28+[6]属性汇总!ES27</f>
        <v>0.10919364143590693</v>
      </c>
    </row>
    <row r="30" spans="2:43" x14ac:dyDescent="0.15">
      <c r="B30" s="4">
        <v>25</v>
      </c>
      <c r="C30" s="14">
        <f>'[2]功能-军团县城'!CQ32</f>
        <v>3.2556578368728051E-2</v>
      </c>
      <c r="D30" s="14">
        <f>'[2]功能-军团县城'!CR32</f>
        <v>2.7191722905641806E-2</v>
      </c>
      <c r="E30" s="14">
        <f>'[2]功能-军团县城'!CS32</f>
        <v>2.0873299624541763E-2</v>
      </c>
      <c r="F30" s="14">
        <f>'[2]功能-军团县城'!CT32</f>
        <v>1.3161838139734629E-2</v>
      </c>
      <c r="G30" s="14">
        <f>'[2]功能-军团县城'!CU32</f>
        <v>3.3856950315759066E-3</v>
      </c>
      <c r="I30" s="13">
        <f>'[2]功能-军团县城'!CV32+[3]大殿属性!AK31</f>
        <v>5.0106909508595199E-2</v>
      </c>
      <c r="J30" s="13">
        <f>'[2]功能-军团县城'!CW32+[3]大殿属性!AL31</f>
        <v>5.0089292360541528E-2</v>
      </c>
      <c r="K30" s="13">
        <f>'[2]功能-军团县城'!CX32+[3]大殿属性!AM31</f>
        <v>5.1726439860819241E-2</v>
      </c>
      <c r="L30" s="13">
        <f>'[2]功能-军团县城'!CY32+[3]大殿属性!AN31</f>
        <v>5.4570731820732805E-2</v>
      </c>
      <c r="M30" s="13">
        <f>'[2]功能-军团县城'!CZ32+[3]大殿属性!AO31</f>
        <v>5.7784813198861439E-2</v>
      </c>
      <c r="O30" s="13">
        <f>[4]圣人天赋!CW30</f>
        <v>0</v>
      </c>
      <c r="P30" s="13">
        <f>[4]圣人天赋!CX30</f>
        <v>0</v>
      </c>
      <c r="Q30" s="13">
        <f>[4]圣人天赋!CY30</f>
        <v>0</v>
      </c>
      <c r="R30" s="13">
        <f>[4]圣人天赋!CZ30</f>
        <v>0</v>
      </c>
      <c r="S30" s="13">
        <f>[4]圣人天赋!DA30</f>
        <v>0</v>
      </c>
      <c r="U30" s="13">
        <f>[4]圣人天赋!DF30</f>
        <v>0</v>
      </c>
      <c r="V30" s="13">
        <f>[4]圣人天赋!DG30</f>
        <v>0</v>
      </c>
      <c r="W30" s="13">
        <f>[4]圣人天赋!DH30</f>
        <v>0</v>
      </c>
      <c r="X30" s="13">
        <f>[4]圣人天赋!DI30</f>
        <v>0</v>
      </c>
      <c r="Y30" s="13">
        <f>[4]圣人天赋!DJ30</f>
        <v>0</v>
      </c>
      <c r="AA30" s="13">
        <f>[3]大殿属性!AP31</f>
        <v>9.2931017471783645E-2</v>
      </c>
      <c r="AB30" s="13">
        <f>[3]大殿属性!AQ31</f>
        <v>9.7912961532298462E-2</v>
      </c>
      <c r="AC30" s="13">
        <f>[3]大殿属性!AR31</f>
        <v>0.1</v>
      </c>
      <c r="AD30" s="13">
        <f>[3]大殿属性!AS31</f>
        <v>0.1</v>
      </c>
      <c r="AE30" s="13">
        <f>[3]大殿属性!AT31</f>
        <v>0.1</v>
      </c>
      <c r="AG30" s="13">
        <f>[4]圣人天赋!GN30+'[5]变法-buff效果'!Z29+[6]属性汇总!EO28</f>
        <v>0.10343070881872851</v>
      </c>
      <c r="AH30" s="13">
        <f>[4]圣人天赋!GO30+'[5]变法-buff效果'!AA29+[6]属性汇总!EP28</f>
        <v>9.916494323046969E-2</v>
      </c>
      <c r="AI30" s="13">
        <f>[4]圣人天赋!GP30+'[5]变法-buff效果'!AB29+[6]属性汇总!EQ28</f>
        <v>0.10358769681459683</v>
      </c>
      <c r="AJ30" s="13">
        <f>[4]圣人天赋!GQ30+'[5]变法-buff效果'!AC29+[6]属性汇总!ER28</f>
        <v>0.12092602649817337</v>
      </c>
      <c r="AK30" s="13">
        <f>[4]圣人天赋!GR30+'[5]变法-buff效果'!AD29+[6]属性汇总!ES28</f>
        <v>0.11993547496751156</v>
      </c>
      <c r="AM30" s="13">
        <f>[4]圣人天赋!GW30+'[5]变法-buff效果'!Z29+[6]属性汇总!EO28</f>
        <v>0.10343070881872851</v>
      </c>
      <c r="AN30" s="13">
        <f>[4]圣人天赋!GX30+'[5]变法-buff效果'!AA29+[6]属性汇总!EP28</f>
        <v>9.916494323046969E-2</v>
      </c>
      <c r="AO30" s="13">
        <f>[4]圣人天赋!GY30+'[5]变法-buff效果'!AB29+[6]属性汇总!EQ28</f>
        <v>0.10358769681459683</v>
      </c>
      <c r="AP30" s="13">
        <f>[4]圣人天赋!GZ30+'[5]变法-buff效果'!AC29+[6]属性汇总!ER28</f>
        <v>0.12092602649817337</v>
      </c>
      <c r="AQ30" s="13">
        <f>[4]圣人天赋!HA30+'[5]变法-buff效果'!AD29+[6]属性汇总!ES28</f>
        <v>0.11993547496751156</v>
      </c>
    </row>
    <row r="31" spans="2:43" x14ac:dyDescent="0.15">
      <c r="B31" s="4">
        <v>26</v>
      </c>
      <c r="C31" s="14">
        <f>'[2]功能-军团县城'!CQ33</f>
        <v>3.6171259494524793E-2</v>
      </c>
      <c r="D31" s="14">
        <f>'[2]功能-军团县城'!CR33</f>
        <v>3.0347679124055286E-2</v>
      </c>
      <c r="E31" s="14">
        <f>'[2]功能-军团县城'!CS33</f>
        <v>2.3478378439383829E-2</v>
      </c>
      <c r="F31" s="14">
        <f>'[2]功能-军团县城'!CT33</f>
        <v>1.5058526943999118E-2</v>
      </c>
      <c r="G31" s="14">
        <f>'[2]功能-军团县城'!CU33</f>
        <v>4.448071686967218E-3</v>
      </c>
      <c r="I31" s="13">
        <f>'[2]功能-军团县城'!CV33+[3]大殿属性!AK32</f>
        <v>5.0118779422518911E-2</v>
      </c>
      <c r="J31" s="13">
        <f>'[2]功能-军团县城'!CW33+[3]大殿属性!AL32</f>
        <v>5.1457119177864219E-2</v>
      </c>
      <c r="K31" s="13">
        <f>'[2]功能-军团县城'!CX33+[3]大殿属性!AM32</f>
        <v>5.4075336581186559E-2</v>
      </c>
      <c r="L31" s="13">
        <f>'[2]功能-军团县城'!CY33+[3]大殿属性!AN32</f>
        <v>5.6965737678468034E-2</v>
      </c>
      <c r="M31" s="13">
        <f>'[2]功能-军团县城'!CZ33+[3]大殿属性!AO32</f>
        <v>6.0222922022796187E-2</v>
      </c>
      <c r="O31" s="13">
        <f>[4]圣人天赋!CW31</f>
        <v>0</v>
      </c>
      <c r="P31" s="13">
        <f>[4]圣人天赋!CX31</f>
        <v>0</v>
      </c>
      <c r="Q31" s="13">
        <f>[4]圣人天赋!CY31</f>
        <v>0</v>
      </c>
      <c r="R31" s="13">
        <f>[4]圣人天赋!CZ31</f>
        <v>0</v>
      </c>
      <c r="S31" s="13">
        <f>[4]圣人天赋!DA31</f>
        <v>0</v>
      </c>
      <c r="U31" s="13">
        <f>[4]圣人天赋!DF31</f>
        <v>0</v>
      </c>
      <c r="V31" s="13">
        <f>[4]圣人天赋!DG31</f>
        <v>0</v>
      </c>
      <c r="W31" s="13">
        <f>[4]圣人天赋!DH31</f>
        <v>0</v>
      </c>
      <c r="X31" s="13">
        <f>[4]圣人天赋!DI31</f>
        <v>0</v>
      </c>
      <c r="Y31" s="13">
        <f>[4]圣人天赋!DJ31</f>
        <v>0</v>
      </c>
      <c r="AA31" s="13">
        <f>[3]大殿属性!AP32</f>
        <v>9.7874219028045356E-2</v>
      </c>
      <c r="AB31" s="13">
        <f>[3]大殿属性!AQ32</f>
        <v>0.1</v>
      </c>
      <c r="AC31" s="13">
        <f>[3]大殿属性!AR32</f>
        <v>0.1</v>
      </c>
      <c r="AD31" s="13">
        <f>[3]大殿属性!AS32</f>
        <v>0.1</v>
      </c>
      <c r="AE31" s="13">
        <f>[3]大殿属性!AT32</f>
        <v>0.1</v>
      </c>
      <c r="AG31" s="13">
        <f>[4]圣人天赋!GN31+'[5]变法-buff效果'!Z30+[6]属性汇总!EO29</f>
        <v>0.10750151149412211</v>
      </c>
      <c r="AH31" s="13">
        <f>[4]圣人天赋!GO31+'[5]变法-buff效果'!AA30+[6]属性汇总!EP29</f>
        <v>0.10575590312126526</v>
      </c>
      <c r="AI31" s="13">
        <f>[4]圣人天赋!GP31+'[5]变法-buff效果'!AB30+[6]属性汇总!EQ29</f>
        <v>0.11117174548629415</v>
      </c>
      <c r="AJ31" s="13">
        <f>[4]圣人天赋!GQ31+'[5]变法-buff效果'!AC30+[6]属性汇总!ER29</f>
        <v>0.13306189007787456</v>
      </c>
      <c r="AK31" s="13">
        <f>[4]圣人天赋!GR31+'[5]变法-buff效果'!AD30+[6]属性汇总!ES29</f>
        <v>0.13086662162201862</v>
      </c>
      <c r="AM31" s="13">
        <f>[4]圣人天赋!GW31+'[5]变法-buff效果'!Z30+[6]属性汇总!EO29</f>
        <v>0.10750151149412211</v>
      </c>
      <c r="AN31" s="13">
        <f>[4]圣人天赋!GX31+'[5]变法-buff效果'!AA30+[6]属性汇总!EP29</f>
        <v>0.10575590312126526</v>
      </c>
      <c r="AO31" s="13">
        <f>[4]圣人天赋!GY31+'[5]变法-buff效果'!AB30+[6]属性汇总!EQ29</f>
        <v>0.11117174548629415</v>
      </c>
      <c r="AP31" s="13">
        <f>[4]圣人天赋!GZ31+'[5]变法-buff效果'!AC30+[6]属性汇总!ER29</f>
        <v>0.13306189007787456</v>
      </c>
      <c r="AQ31" s="13">
        <f>[4]圣人天赋!HA31+'[5]变法-buff效果'!AD30+[6]属性汇总!ES29</f>
        <v>0.13086662162201862</v>
      </c>
    </row>
    <row r="32" spans="2:43" x14ac:dyDescent="0.15">
      <c r="B32" s="4">
        <v>27</v>
      </c>
      <c r="C32" s="14">
        <f>'[2]功能-军团县城'!CQ34</f>
        <v>4.0045378800684567E-2</v>
      </c>
      <c r="D32" s="14">
        <f>'[2]功能-军团县城'!CR34</f>
        <v>3.3726157042937258E-2</v>
      </c>
      <c r="E32" s="14">
        <f>'[2]功能-军团县城'!CS34</f>
        <v>2.625665092185097E-2</v>
      </c>
      <c r="F32" s="14">
        <f>'[2]功能-军团县城'!CT34</f>
        <v>1.7098429458841505E-2</v>
      </c>
      <c r="G32" s="14">
        <f>'[2]功能-军团县城'!CU34</f>
        <v>5.6004806525297799E-3</v>
      </c>
      <c r="I32" s="13">
        <f>'[2]功能-军团县城'!CV34+[3]大殿属性!AK33</f>
        <v>5.1426504495795895E-2</v>
      </c>
      <c r="J32" s="13">
        <f>'[2]功能-军团县城'!CW34+[3]大殿属性!AL33</f>
        <v>5.3773442404009886E-2</v>
      </c>
      <c r="K32" s="13">
        <f>'[2]功能-军团县城'!CX34+[3]大殿属性!AM33</f>
        <v>5.6424802036071614E-2</v>
      </c>
      <c r="L32" s="13">
        <f>'[2]功能-军团县城'!CY34+[3]大殿属性!AN33</f>
        <v>5.9361213822338658E-2</v>
      </c>
      <c r="M32" s="13">
        <f>'[2]功能-军团县城'!CZ34+[3]大殿属性!AO33</f>
        <v>6.2661326495429923E-2</v>
      </c>
      <c r="O32" s="13">
        <f>[4]圣人天赋!CW32</f>
        <v>0</v>
      </c>
      <c r="P32" s="13">
        <f>[4]圣人天赋!CX32</f>
        <v>0</v>
      </c>
      <c r="Q32" s="13">
        <f>[4]圣人天赋!CY32</f>
        <v>0</v>
      </c>
      <c r="R32" s="13">
        <f>[4]圣人天赋!CZ32</f>
        <v>0</v>
      </c>
      <c r="S32" s="13">
        <f>[4]圣人天赋!DA32</f>
        <v>0</v>
      </c>
      <c r="U32" s="13">
        <f>[4]圣人天赋!DF32</f>
        <v>0</v>
      </c>
      <c r="V32" s="13">
        <f>[4]圣人天赋!DG32</f>
        <v>0</v>
      </c>
      <c r="W32" s="13">
        <f>[4]圣人天赋!DH32</f>
        <v>0</v>
      </c>
      <c r="X32" s="13">
        <f>[4]圣人天赋!DI32</f>
        <v>0</v>
      </c>
      <c r="Y32" s="13">
        <f>[4]圣人天赋!DJ32</f>
        <v>0</v>
      </c>
      <c r="AA32" s="13">
        <f>[3]大殿属性!AP33</f>
        <v>0.1</v>
      </c>
      <c r="AB32" s="13">
        <f>[3]大殿属性!AQ33</f>
        <v>0.1</v>
      </c>
      <c r="AC32" s="13">
        <f>[3]大殿属性!AR33</f>
        <v>0.1</v>
      </c>
      <c r="AD32" s="13">
        <f>[3]大殿属性!AS33</f>
        <v>0.1</v>
      </c>
      <c r="AE32" s="13">
        <f>[3]大殿属性!AT33</f>
        <v>0.1</v>
      </c>
      <c r="AG32" s="13">
        <f>[4]圣人天赋!GN32+'[5]变法-buff效果'!Z31+[6]属性汇总!EO30</f>
        <v>0.19641774477198828</v>
      </c>
      <c r="AH32" s="13">
        <f>[4]圣人天赋!GO32+'[5]变法-buff效果'!AA31+[6]属性汇总!EP30</f>
        <v>0.20044240627161808</v>
      </c>
      <c r="AI32" s="13">
        <f>[4]圣人天赋!GP32+'[5]变法-buff效果'!AB31+[6]属性汇总!EQ30</f>
        <v>0.21003455563587933</v>
      </c>
      <c r="AJ32" s="13">
        <f>[4]圣人天赋!GQ32+'[5]变法-buff效果'!AC31+[6]属性汇总!ER30</f>
        <v>0.24143474149527994</v>
      </c>
      <c r="AK32" s="13">
        <f>[4]圣人天赋!GR32+'[5]变法-buff效果'!AD31+[6]属性汇总!ES30</f>
        <v>0.24202760245537397</v>
      </c>
      <c r="AM32" s="13">
        <f>[4]圣人天赋!GW32+'[5]变法-buff效果'!Z31+[6]属性汇总!EO30</f>
        <v>0.11029095319161117</v>
      </c>
      <c r="AN32" s="13">
        <f>[4]圣人天赋!GX32+'[5]变法-buff效果'!AA31+[6]属性汇总!EP30</f>
        <v>0.11276343495478075</v>
      </c>
      <c r="AO32" s="13">
        <f>[4]圣人天赋!GY32+'[5]变法-buff效果'!AB31+[6]属性汇总!EQ30</f>
        <v>0.1190800215139638</v>
      </c>
      <c r="AP32" s="13">
        <f>[4]圣人天赋!GZ32+'[5]变法-buff效果'!AC31+[6]属性汇总!ER30</f>
        <v>0.14553288284673999</v>
      </c>
      <c r="AQ32" s="13">
        <f>[4]圣人天赋!HA32+'[5]变法-buff效果'!AD31+[6]属性汇总!ES30</f>
        <v>0.14202760245537394</v>
      </c>
    </row>
    <row r="33" spans="2:43" x14ac:dyDescent="0.15">
      <c r="B33" s="4">
        <v>28</v>
      </c>
      <c r="C33" s="14">
        <f>'[2]功能-军团县城'!CQ35</f>
        <v>4.4197557063726106E-2</v>
      </c>
      <c r="D33" s="14">
        <f>'[2]功能-军团县城'!CR35</f>
        <v>3.7315738867698421E-2</v>
      </c>
      <c r="E33" s="14">
        <f>'[2]功能-军团县城'!CS35</f>
        <v>2.9159509894628573E-2</v>
      </c>
      <c r="F33" s="14">
        <f>'[2]功能-军团县城'!CT35</f>
        <v>1.9277516327647452E-2</v>
      </c>
      <c r="G33" s="14">
        <f>'[2]功能-军团县城'!CU35</f>
        <v>6.889181565816754E-3</v>
      </c>
      <c r="I33" s="13">
        <f>'[2]功能-军团县城'!CV35+[3]大殿属性!AK34</f>
        <v>5.3712239657874451E-2</v>
      </c>
      <c r="J33" s="13">
        <f>'[2]功能-军团县城'!CW35+[3]大殿属性!AL34</f>
        <v>5.6090458854565817E-2</v>
      </c>
      <c r="K33" s="13">
        <f>'[2]功能-军团县城'!CX35+[3]大殿属性!AM34</f>
        <v>5.8774676608902218E-2</v>
      </c>
      <c r="L33" s="13">
        <f>'[2]功能-军团县城'!CY35+[3]大殿属性!AN34</f>
        <v>6.1757147020716587E-2</v>
      </c>
      <c r="M33" s="13">
        <f>'[2]功能-军团县城'!CZ35+[3]大殿属性!AO34</f>
        <v>6.510017852446813E-2</v>
      </c>
      <c r="O33" s="13">
        <f>[4]圣人天赋!CW33</f>
        <v>0</v>
      </c>
      <c r="P33" s="13">
        <f>[4]圣人天赋!CX33</f>
        <v>0</v>
      </c>
      <c r="Q33" s="13">
        <f>[4]圣人天赋!CY33</f>
        <v>0</v>
      </c>
      <c r="R33" s="13">
        <f>[4]圣人天赋!CZ33</f>
        <v>0</v>
      </c>
      <c r="S33" s="13">
        <f>[4]圣人天赋!DA33</f>
        <v>0</v>
      </c>
      <c r="U33" s="13">
        <f>[4]圣人天赋!DF33</f>
        <v>0</v>
      </c>
      <c r="V33" s="13">
        <f>[4]圣人天赋!DG33</f>
        <v>0</v>
      </c>
      <c r="W33" s="13">
        <f>[4]圣人天赋!DH33</f>
        <v>0</v>
      </c>
      <c r="X33" s="13">
        <f>[4]圣人天赋!DI33</f>
        <v>0</v>
      </c>
      <c r="Y33" s="13">
        <f>[4]圣人天赋!DJ33</f>
        <v>0</v>
      </c>
      <c r="AA33" s="13">
        <f>[3]大殿属性!AP34</f>
        <v>0.1</v>
      </c>
      <c r="AB33" s="13">
        <f>[3]大殿属性!AQ34</f>
        <v>0.1</v>
      </c>
      <c r="AC33" s="13">
        <f>[3]大殿属性!AR34</f>
        <v>0.1</v>
      </c>
      <c r="AD33" s="13">
        <f>[3]大殿属性!AS34</f>
        <v>0.1</v>
      </c>
      <c r="AE33" s="13">
        <f>[3]大殿属性!AT34</f>
        <v>0.1</v>
      </c>
      <c r="AG33" s="13">
        <f>[4]圣人天赋!GN33+'[5]变法-buff效果'!Z32+[6]属性汇总!EO31</f>
        <v>0.19917570823564637</v>
      </c>
      <c r="AH33" s="13">
        <f>[4]圣人天赋!GO33+'[5]变法-buff效果'!AA32+[6]属性汇总!EP31</f>
        <v>0.20467992259922835</v>
      </c>
      <c r="AI33" s="13">
        <f>[4]圣人天赋!GP33+'[5]变法-buff效果'!AB32+[6]属性汇总!EQ31</f>
        <v>0.21912840364632724</v>
      </c>
      <c r="AJ33" s="13">
        <f>[4]圣人天赋!GQ33+'[5]变法-buff效果'!AC32+[6]属性汇总!ER31</f>
        <v>0.25703554728193923</v>
      </c>
      <c r="AK33" s="13">
        <f>[4]圣人天赋!GR33+'[5]变法-buff效果'!AD32+[6]属性汇总!ES31</f>
        <v>0.25620132840192322</v>
      </c>
      <c r="AM33" s="13">
        <f>[4]圣人天赋!GW33+'[5]变法-buff效果'!Z32+[6]属性汇总!EO31</f>
        <v>0.11328060277827211</v>
      </c>
      <c r="AN33" s="13">
        <f>[4]圣人天赋!GX33+'[5]变法-buff效果'!AA32+[6]属性汇总!EP31</f>
        <v>0.11724554972741548</v>
      </c>
      <c r="AO33" s="13">
        <f>[4]圣人天赋!GY33+'[5]变法-buff效果'!AB32+[6]属性汇总!EQ31</f>
        <v>0.12843756266257728</v>
      </c>
      <c r="AP33" s="13">
        <f>[4]圣人天赋!GZ33+'[5]变法-buff效果'!AC32+[6]属性汇总!ER31</f>
        <v>0.16143052294614968</v>
      </c>
      <c r="AQ33" s="13">
        <f>[4]圣人天赋!HA33+'[5]变法-buff效果'!AD32+[6]属性汇总!ES31</f>
        <v>0.15620132840192319</v>
      </c>
    </row>
    <row r="34" spans="2:43" x14ac:dyDescent="0.15">
      <c r="B34" s="4">
        <v>29</v>
      </c>
      <c r="C34" s="14">
        <f>'[2]功能-军团县城'!CQ36</f>
        <v>4.8647751537774078E-2</v>
      </c>
      <c r="D34" s="14">
        <f>'[2]功能-军团县城'!CR36</f>
        <v>4.1240983717075498E-2</v>
      </c>
      <c r="E34" s="14">
        <f>'[2]功能-军团县城'!CS36</f>
        <v>3.2504796031123329E-2</v>
      </c>
      <c r="F34" s="14">
        <f>'[2]功能-军团县城'!CT36</f>
        <v>2.1840661787335867E-2</v>
      </c>
      <c r="G34" s="14">
        <f>'[2]功能-军团县城'!CU36</f>
        <v>8.3392808181370574E-3</v>
      </c>
      <c r="I34" s="13">
        <f>'[2]功能-军团县城'!CV36+[3]大殿属性!AK35</f>
        <v>5.5998953447568937E-2</v>
      </c>
      <c r="J34" s="13">
        <f>'[2]功能-军团县城'!CW36+[3]大殿属性!AL35</f>
        <v>5.8408577557594633E-2</v>
      </c>
      <c r="K34" s="13">
        <f>'[2]功能-军团县城'!CX36+[3]大殿属性!AM35</f>
        <v>6.1126004026995827E-2</v>
      </c>
      <c r="L34" s="13">
        <f>'[2]功能-军团县城'!CY36+[3]大殿属性!AN35</f>
        <v>6.4154341393249811E-2</v>
      </c>
      <c r="M34" s="13">
        <f>'[2]功能-军团县城'!CZ36+[3]大殿属性!AO35</f>
        <v>6.7539560554445585E-2</v>
      </c>
      <c r="O34" s="13">
        <f>[4]圣人天赋!CW34</f>
        <v>0</v>
      </c>
      <c r="P34" s="13">
        <f>[4]圣人天赋!CX34</f>
        <v>0</v>
      </c>
      <c r="Q34" s="13">
        <f>[4]圣人天赋!CY34</f>
        <v>0</v>
      </c>
      <c r="R34" s="13">
        <f>[4]圣人天赋!CZ34</f>
        <v>0</v>
      </c>
      <c r="S34" s="13">
        <f>[4]圣人天赋!DA34</f>
        <v>0</v>
      </c>
      <c r="U34" s="13">
        <f>[4]圣人天赋!DF34</f>
        <v>0</v>
      </c>
      <c r="V34" s="13">
        <f>[4]圣人天赋!DG34</f>
        <v>0</v>
      </c>
      <c r="W34" s="13">
        <f>[4]圣人天赋!DH34</f>
        <v>0</v>
      </c>
      <c r="X34" s="13">
        <f>[4]圣人天赋!DI34</f>
        <v>0</v>
      </c>
      <c r="Y34" s="13">
        <f>[4]圣人天赋!DJ34</f>
        <v>0</v>
      </c>
      <c r="AA34" s="13">
        <f>[3]大殿属性!AP35</f>
        <v>0.1</v>
      </c>
      <c r="AB34" s="13">
        <f>[3]大殿属性!AQ35</f>
        <v>0.1</v>
      </c>
      <c r="AC34" s="13">
        <f>[3]大殿属性!AR35</f>
        <v>0.1</v>
      </c>
      <c r="AD34" s="13">
        <f>[3]大殿属性!AS35</f>
        <v>0.1</v>
      </c>
      <c r="AE34" s="13">
        <f>[3]大殿属性!AT35</f>
        <v>0.1</v>
      </c>
      <c r="AG34" s="13">
        <f>[4]圣人天赋!GN34+'[5]变法-buff效果'!Z33+[6]属性汇总!EO32</f>
        <v>0.20570685879297096</v>
      </c>
      <c r="AH34" s="13">
        <f>[4]圣人天赋!GO34+'[5]变法-buff效果'!AA33+[6]属性汇总!EP32</f>
        <v>0.21276955702284372</v>
      </c>
      <c r="AI34" s="13">
        <f>[4]圣人天赋!GP34+'[5]变法-buff效果'!AB33+[6]属性汇总!EQ32</f>
        <v>0.23308345981565889</v>
      </c>
      <c r="AJ34" s="13">
        <f>[4]圣人天赋!GQ34+'[5]变法-buff效果'!AC33+[6]属性汇总!ER32</f>
        <v>0.27434834255108798</v>
      </c>
      <c r="AK34" s="13">
        <f>[4]圣人天赋!GR34+'[5]变法-buff效果'!AD33+[6]属性汇总!ES32</f>
        <v>0.27123769222780442</v>
      </c>
      <c r="AM34" s="13">
        <f>[4]圣人天赋!GW34+'[5]变法-buff效果'!Z33+[6]属性汇总!EO32</f>
        <v>0.12004452299505597</v>
      </c>
      <c r="AN34" s="13">
        <f>[4]圣人天赋!GX34+'[5]变法-buff效果'!AA33+[6]属性汇总!EP32</f>
        <v>0.12557935418625091</v>
      </c>
      <c r="AO34" s="13">
        <f>[4]圣人天赋!GY34+'[5]变法-buff效果'!AB33+[6]属性汇总!EQ32</f>
        <v>0.14267392307356819</v>
      </c>
      <c r="AP34" s="13">
        <f>[4]圣人天赋!GZ34+'[5]变法-buff效果'!AC33+[6]属性汇总!ER32</f>
        <v>0.17907890972636326</v>
      </c>
      <c r="AQ34" s="13">
        <f>[4]圣人天赋!HA34+'[5]变法-buff效果'!AD33+[6]属性汇总!ES32</f>
        <v>0.17123769222780444</v>
      </c>
    </row>
    <row r="35" spans="2:43" x14ac:dyDescent="0.15">
      <c r="B35" s="4">
        <v>30</v>
      </c>
      <c r="C35" s="14">
        <f>'[2]功能-军团县城'!CQ37</f>
        <v>5.3417351878184374E-2</v>
      </c>
      <c r="D35" s="14">
        <f>'[2]功能-军团县城'!CR37</f>
        <v>4.5427896615603931E-2</v>
      </c>
      <c r="E35" s="14">
        <f>'[2]功能-军团县城'!CS37</f>
        <v>3.5986379671134848E-2</v>
      </c>
      <c r="F35" s="14">
        <f>'[2]功能-军团县城'!CT37</f>
        <v>2.4419742411111982E-2</v>
      </c>
      <c r="G35" s="14">
        <f>'[2]功能-军团县城'!CU37</f>
        <v>9.7994132020529211E-3</v>
      </c>
      <c r="I35" s="13">
        <f>'[2]功能-军团县城'!CV37+[3]大殿属性!AK36</f>
        <v>5.8286716104371902E-2</v>
      </c>
      <c r="J35" s="13">
        <f>'[2]功能-军团县城'!CW37+[3]大殿属性!AL36</f>
        <v>6.0727555527903709E-2</v>
      </c>
      <c r="K35" s="13">
        <f>'[2]功能-军团县城'!CX37+[3]大殿属性!AM36</f>
        <v>6.3477779019738056E-2</v>
      </c>
      <c r="L35" s="13">
        <f>'[2]功能-军团县城'!CY37+[3]大殿属性!AN36</f>
        <v>6.6551588093780839E-2</v>
      </c>
      <c r="M35" s="13">
        <f>'[2]功能-军团县城'!CZ37+[3]大殿属性!AO36</f>
        <v>6.9978975531287305E-2</v>
      </c>
      <c r="O35" s="13">
        <f>[4]圣人天赋!CW35</f>
        <v>0</v>
      </c>
      <c r="P35" s="13">
        <f>[4]圣人天赋!CX35</f>
        <v>0</v>
      </c>
      <c r="Q35" s="13">
        <f>[4]圣人天赋!CY35</f>
        <v>0</v>
      </c>
      <c r="R35" s="13">
        <f>[4]圣人天赋!CZ35</f>
        <v>0</v>
      </c>
      <c r="S35" s="13">
        <f>[4]圣人天赋!DA35</f>
        <v>0</v>
      </c>
      <c r="U35" s="13">
        <f>[4]圣人天赋!DF35</f>
        <v>0</v>
      </c>
      <c r="V35" s="13">
        <f>[4]圣人天赋!DG35</f>
        <v>0</v>
      </c>
      <c r="W35" s="13">
        <f>[4]圣人天赋!DH35</f>
        <v>0</v>
      </c>
      <c r="X35" s="13">
        <f>[4]圣人天赋!DI35</f>
        <v>0</v>
      </c>
      <c r="Y35" s="13">
        <f>[4]圣人天赋!DJ35</f>
        <v>0</v>
      </c>
      <c r="AA35" s="13">
        <f>[3]大殿属性!AP36</f>
        <v>0.1</v>
      </c>
      <c r="AB35" s="13">
        <f>[3]大殿属性!AQ36</f>
        <v>0.1</v>
      </c>
      <c r="AC35" s="13">
        <f>[3]大殿属性!AR36</f>
        <v>0.1</v>
      </c>
      <c r="AD35" s="13">
        <f>[3]大殿属性!AS36</f>
        <v>0.1</v>
      </c>
      <c r="AE35" s="13">
        <f>[3]大殿属性!AT36</f>
        <v>0.1</v>
      </c>
      <c r="AG35" s="13">
        <f>[4]圣人天赋!GN35+'[5]变法-buff效果'!Z34+[6]属性汇总!EO33</f>
        <v>0.2127476300852883</v>
      </c>
      <c r="AH35" s="13">
        <f>[4]圣人天赋!GO35+'[5]变法-buff效果'!AA34+[6]属性汇总!EP33</f>
        <v>0.22104373065133631</v>
      </c>
      <c r="AI35" s="13">
        <f>[4]圣人天赋!GP35+'[5]变法-buff效果'!AB34+[6]属性汇总!EQ33</f>
        <v>0.24482306913671809</v>
      </c>
      <c r="AJ35" s="13">
        <f>[4]圣人天赋!GQ35+'[5]变法-buff效果'!AC34+[6]属性汇总!ER33</f>
        <v>0.291164011759388</v>
      </c>
      <c r="AK35" s="13">
        <f>[4]圣人天赋!GR35+'[5]变法-buff效果'!AD34+[6]属性汇总!ES33</f>
        <v>0.28629834284073041</v>
      </c>
      <c r="AM35" s="13">
        <f>[4]圣人天赋!GW35+'[5]变法-buff效果'!Z34+[6]属性汇总!EO33</f>
        <v>0.12731134625470492</v>
      </c>
      <c r="AN35" s="13">
        <f>[4]圣人天赋!GX35+'[5]变法-buff效果'!AA34+[6]属性汇总!EP33</f>
        <v>0.13410156476000457</v>
      </c>
      <c r="AO35" s="13">
        <f>[4]圣人天赋!GY35+'[5]变法-buff效果'!AB34+[6]属性汇总!EQ33</f>
        <v>0.15468236242137498</v>
      </c>
      <c r="AP35" s="13">
        <f>[4]圣人天赋!GZ35+'[5]变法-buff效果'!AC34+[6]属性汇总!ER33</f>
        <v>0.19619591740906234</v>
      </c>
      <c r="AQ35" s="13">
        <f>[4]圣人天赋!HA35+'[5]变法-buff效果'!AD34+[6]属性汇总!ES33</f>
        <v>0.18629834284073038</v>
      </c>
    </row>
    <row r="36" spans="2:43" x14ac:dyDescent="0.15">
      <c r="B36" s="4">
        <v>31</v>
      </c>
      <c r="C36" s="14">
        <f>'[2]功能-军团县城'!CQ38</f>
        <v>5.8529282949940163E-2</v>
      </c>
      <c r="D36" s="14">
        <f>'[2]功能-军团县城'!CR38</f>
        <v>4.9958653516383233E-2</v>
      </c>
      <c r="E36" s="14">
        <f>'[2]功能-军团县城'!CS38</f>
        <v>3.9735935797050183E-2</v>
      </c>
      <c r="F36" s="14">
        <f>'[2]功能-军团县城'!CT38</f>
        <v>2.7173321607658701E-2</v>
      </c>
      <c r="G36" s="14">
        <f>'[2]功能-军团县城'!CU38</f>
        <v>1.1380706239137586E-2</v>
      </c>
      <c r="I36" s="13">
        <f>'[2]功能-军团县城'!CV38+[3]大殿属性!AK37</f>
        <v>6.0575602909107441E-2</v>
      </c>
      <c r="J36" s="13">
        <f>'[2]功能-军团县城'!CW38+[3]大殿属性!AL37</f>
        <v>6.304766261543443E-2</v>
      </c>
      <c r="K36" s="13">
        <f>'[2]功能-军团县城'!CX38+[3]大殿属性!AM37</f>
        <v>6.5830433982311892E-2</v>
      </c>
      <c r="L36" s="13">
        <f>'[2]功能-军团县城'!CY38+[3]大殿属性!AN37</f>
        <v>6.894940781388581E-2</v>
      </c>
      <c r="M36" s="13">
        <f>'[2]功能-军团县城'!CZ38+[3]大殿属性!AO37</f>
        <v>7.2418788376287804E-2</v>
      </c>
      <c r="O36" s="13">
        <f>[4]圣人天赋!CW36</f>
        <v>0</v>
      </c>
      <c r="P36" s="13">
        <f>[4]圣人天赋!CX36</f>
        <v>0</v>
      </c>
      <c r="Q36" s="13">
        <f>[4]圣人天赋!CY36</f>
        <v>0</v>
      </c>
      <c r="R36" s="13">
        <f>[4]圣人天赋!CZ36</f>
        <v>0</v>
      </c>
      <c r="S36" s="13">
        <f>[4]圣人天赋!DA36</f>
        <v>0</v>
      </c>
      <c r="U36" s="13">
        <f>[4]圣人天赋!DF36</f>
        <v>0</v>
      </c>
      <c r="V36" s="13">
        <f>[4]圣人天赋!DG36</f>
        <v>0</v>
      </c>
      <c r="W36" s="13">
        <f>[4]圣人天赋!DH36</f>
        <v>0</v>
      </c>
      <c r="X36" s="13">
        <f>[4]圣人天赋!DI36</f>
        <v>0</v>
      </c>
      <c r="Y36" s="13">
        <f>[4]圣人天赋!DJ36</f>
        <v>0</v>
      </c>
      <c r="AA36" s="13">
        <f>[3]大殿属性!AP37</f>
        <v>0.1</v>
      </c>
      <c r="AB36" s="13">
        <f>[3]大殿属性!AQ37</f>
        <v>0.1</v>
      </c>
      <c r="AC36" s="13">
        <f>[3]大殿属性!AR37</f>
        <v>0.1</v>
      </c>
      <c r="AD36" s="13">
        <f>[3]大殿属性!AS37</f>
        <v>0.1</v>
      </c>
      <c r="AE36" s="13">
        <f>[3]大殿属性!AT37</f>
        <v>0.1</v>
      </c>
      <c r="AG36" s="13">
        <f>[4]圣人天赋!GN36+'[5]变法-buff效果'!Z35+[6]属性汇总!EO34</f>
        <v>0.27114850270850366</v>
      </c>
      <c r="AH36" s="13">
        <f>[4]圣人天赋!GO36+'[5]变法-buff效果'!AA35+[6]属性汇总!EP34</f>
        <v>0.28159551023654172</v>
      </c>
      <c r="AI36" s="13">
        <f>[4]圣人天赋!GP36+'[5]变法-buff效果'!AB35+[6]属性汇总!EQ34</f>
        <v>0.30914443481247383</v>
      </c>
      <c r="AJ36" s="13">
        <f>[4]圣人天赋!GQ36+'[5]变法-buff效果'!AC35+[6]属性汇总!ER34</f>
        <v>0.36509788296345824</v>
      </c>
      <c r="AK36" s="13">
        <f>[4]圣人天赋!GR36+'[5]变法-buff效果'!AD35+[6]属性汇总!ES34</f>
        <v>0.36133322442355353</v>
      </c>
      <c r="AM36" s="13">
        <f>[4]圣人天赋!GW36+'[5]变法-buff效果'!Z35+[6]属性汇总!EO34</f>
        <v>0.1348246543386154</v>
      </c>
      <c r="AN36" s="13">
        <f>[4]圣人天赋!GX36+'[5]变法-buff效果'!AA35+[6]属性汇总!EP34</f>
        <v>0.14287134974267879</v>
      </c>
      <c r="AO36" s="13">
        <f>[4]圣人天赋!GY36+'[5]变法-buff效果'!AB35+[6]属性汇总!EQ34</f>
        <v>0.16535593078432709</v>
      </c>
      <c r="AP36" s="13">
        <f>[4]圣人天赋!GZ36+'[5]变法-buff效果'!AC35+[6]属性汇总!ER34</f>
        <v>0.2136395952965453</v>
      </c>
      <c r="AQ36" s="13">
        <f>[4]圣人天赋!HA36+'[5]变法-buff效果'!AD35+[6]属性汇总!ES34</f>
        <v>0.20133322442355353</v>
      </c>
    </row>
    <row r="37" spans="2:43" x14ac:dyDescent="0.15">
      <c r="B37" s="4">
        <v>32</v>
      </c>
      <c r="C37" s="14">
        <f>'[2]功能-军团县城'!CQ39</f>
        <v>6.4008115014962758E-2</v>
      </c>
      <c r="D37" s="14">
        <f>'[2]功能-军团县城'!CR39</f>
        <v>5.4770290428739314E-2</v>
      </c>
      <c r="E37" s="14">
        <f>'[2]功能-军团县城'!CS39</f>
        <v>4.3680526264851499E-2</v>
      </c>
      <c r="F37" s="14">
        <f>'[2]功能-军团县城'!CT39</f>
        <v>3.0140952265943117E-2</v>
      </c>
      <c r="G37" s="14">
        <f>'[2]功能-军团县城'!CU39</f>
        <v>1.3043321125695312E-2</v>
      </c>
      <c r="I37" s="13">
        <f>'[2]功能-军团县城'!CV39+[3]大殿属性!AK38</f>
        <v>6.28656945457651E-2</v>
      </c>
      <c r="J37" s="13">
        <f>'[2]功能-军团县城'!CW39+[3]大殿属性!AL38</f>
        <v>6.5368692058615438E-2</v>
      </c>
      <c r="K37" s="13">
        <f>'[2]功能-军团县城'!CX39+[3]大殿属性!AM38</f>
        <v>6.8183729399954873E-2</v>
      </c>
      <c r="L37" s="13">
        <f>'[2]功能-军团县城'!CY39+[3]大殿属性!AN38</f>
        <v>7.1347930437604581E-2</v>
      </c>
      <c r="M37" s="13">
        <f>'[2]功能-军团县城'!CZ39+[3]大殿属性!AO38</f>
        <v>7.4858868266518483E-2</v>
      </c>
      <c r="O37" s="13">
        <f>[4]圣人天赋!CW37</f>
        <v>0</v>
      </c>
      <c r="P37" s="13">
        <f>[4]圣人天赋!CX37</f>
        <v>0</v>
      </c>
      <c r="Q37" s="13">
        <f>[4]圣人天赋!CY37</f>
        <v>0</v>
      </c>
      <c r="R37" s="13">
        <f>[4]圣人天赋!CZ37</f>
        <v>0</v>
      </c>
      <c r="S37" s="13">
        <f>[4]圣人天赋!DA37</f>
        <v>0</v>
      </c>
      <c r="U37" s="13">
        <f>[4]圣人天赋!DF37</f>
        <v>0</v>
      </c>
      <c r="V37" s="13">
        <f>[4]圣人天赋!DG37</f>
        <v>0</v>
      </c>
      <c r="W37" s="13">
        <f>[4]圣人天赋!DH37</f>
        <v>0</v>
      </c>
      <c r="X37" s="13">
        <f>[4]圣人天赋!DI37</f>
        <v>0</v>
      </c>
      <c r="Y37" s="13">
        <f>[4]圣人天赋!DJ37</f>
        <v>0</v>
      </c>
      <c r="AA37" s="13">
        <f>[3]大殿属性!AP38</f>
        <v>0.1</v>
      </c>
      <c r="AB37" s="13">
        <f>[3]大殿属性!AQ38</f>
        <v>0.1</v>
      </c>
      <c r="AC37" s="13">
        <f>[3]大殿属性!AR38</f>
        <v>0.1</v>
      </c>
      <c r="AD37" s="13">
        <f>[3]大殿属性!AS38</f>
        <v>0.1</v>
      </c>
      <c r="AE37" s="13">
        <f>[3]大殿属性!AT38</f>
        <v>0.1</v>
      </c>
      <c r="AG37" s="13">
        <f>[4]圣人天赋!GN37+'[5]变法-buff效果'!Z36+[6]属性汇总!EO35</f>
        <v>0.27857283415441364</v>
      </c>
      <c r="AH37" s="13">
        <f>[4]圣人天赋!GO37+'[5]变法-buff效果'!AA36+[6]属性汇总!EP35</f>
        <v>0.29016986471764666</v>
      </c>
      <c r="AI37" s="13">
        <f>[4]圣人天赋!GP37+'[5]变法-buff效果'!AB36+[6]属性汇总!EQ35</f>
        <v>0.31954390631675011</v>
      </c>
      <c r="AJ37" s="13">
        <f>[4]圣人天赋!GQ37+'[5]变法-buff效果'!AC36+[6]属性汇总!ER35</f>
        <v>0.38245969122410617</v>
      </c>
      <c r="AK37" s="13">
        <f>[4]圣人天赋!GR37+'[5]变法-buff效果'!AD36+[6]属性汇总!ES35</f>
        <v>0.37637391626195832</v>
      </c>
      <c r="AM37" s="13">
        <f>[4]圣人天赋!GW37+'[5]变法-buff效果'!Z36+[6]属性汇总!EO35</f>
        <v>0.14260213831608737</v>
      </c>
      <c r="AN37" s="13">
        <f>[4]圣人天赋!GX37+'[5]变法-buff效果'!AA36+[6]属性汇总!EP35</f>
        <v>0.15184337382909915</v>
      </c>
      <c r="AO37" s="13">
        <f>[4]圣人天赋!GY37+'[5]变法-buff效果'!AB36+[6]属性汇总!EQ35</f>
        <v>0.17616992768927947</v>
      </c>
      <c r="AP37" s="13">
        <f>[4]圣人天赋!GZ37+'[5]变法-buff效果'!AC36+[6]属性汇总!ER35</f>
        <v>0.23148398840897211</v>
      </c>
      <c r="AQ37" s="13">
        <f>[4]圣人天赋!HA37+'[5]变法-buff效果'!AD36+[6]属性汇总!ES35</f>
        <v>0.21655840430508896</v>
      </c>
    </row>
    <row r="38" spans="2:43" x14ac:dyDescent="0.15">
      <c r="B38" s="4">
        <v>33</v>
      </c>
      <c r="C38" s="14">
        <f>'[2]功能-军团县城'!CQ40</f>
        <v>6.9880181827946877E-2</v>
      </c>
      <c r="D38" s="14">
        <f>'[2]功能-军团县城'!CR40</f>
        <v>5.9756556843664599E-2</v>
      </c>
      <c r="E38" s="14">
        <f>'[2]功能-军团县城'!CS40</f>
        <v>4.7805164547044955E-2</v>
      </c>
      <c r="F38" s="14">
        <f>'[2]功能-军团县城'!CT40</f>
        <v>3.3261809122153825E-2</v>
      </c>
      <c r="G38" s="14">
        <f>'[2]功能-军团县城'!CU40</f>
        <v>1.4802934929022765E-2</v>
      </c>
      <c r="I38" s="13">
        <f>'[2]功能-军团县城'!CV40+[3]大殿属性!AK39</f>
        <v>6.5157077489303675E-2</v>
      </c>
      <c r="J38" s="13">
        <f>'[2]功能-军团县城'!CW40+[3]大殿属性!AL39</f>
        <v>6.7690294951318508E-2</v>
      </c>
      <c r="K38" s="13">
        <f>'[2]功能-军团县城'!CX40+[3]大殿属性!AM39</f>
        <v>7.0537616059808322E-2</v>
      </c>
      <c r="L38" s="13">
        <f>'[2]功能-军团县城'!CY40+[3]大殿属性!AN39</f>
        <v>7.3746956226531282E-2</v>
      </c>
      <c r="M38" s="13">
        <f>'[2]功能-军团县城'!CZ40+[3]大殿属性!AO39</f>
        <v>7.7149937940987873E-2</v>
      </c>
      <c r="O38" s="13">
        <f>[4]圣人天赋!CW38</f>
        <v>0</v>
      </c>
      <c r="P38" s="13">
        <f>[4]圣人天赋!CX38</f>
        <v>0</v>
      </c>
      <c r="Q38" s="13">
        <f>[4]圣人天赋!CY38</f>
        <v>0</v>
      </c>
      <c r="R38" s="13">
        <f>[4]圣人天赋!CZ38</f>
        <v>0</v>
      </c>
      <c r="S38" s="13">
        <f>[4]圣人天赋!DA38</f>
        <v>0</v>
      </c>
      <c r="U38" s="13">
        <f>[4]圣人天赋!DF38</f>
        <v>0</v>
      </c>
      <c r="V38" s="13">
        <f>[4]圣人天赋!DG38</f>
        <v>0</v>
      </c>
      <c r="W38" s="13">
        <f>[4]圣人天赋!DH38</f>
        <v>0</v>
      </c>
      <c r="X38" s="13">
        <f>[4]圣人天赋!DI38</f>
        <v>0</v>
      </c>
      <c r="Y38" s="13">
        <f>[4]圣人天赋!DJ38</f>
        <v>0</v>
      </c>
      <c r="AA38" s="13">
        <f>[3]大殿属性!AP39</f>
        <v>0.1</v>
      </c>
      <c r="AB38" s="13">
        <f>[3]大殿属性!AQ39</f>
        <v>0.1</v>
      </c>
      <c r="AC38" s="13">
        <f>[3]大殿属性!AR39</f>
        <v>0.1</v>
      </c>
      <c r="AD38" s="13">
        <f>[3]大殿属性!AS39</f>
        <v>0.1</v>
      </c>
      <c r="AE38" s="13">
        <f>[3]大殿属性!AT39</f>
        <v>0.1</v>
      </c>
      <c r="AG38" s="13">
        <f>[4]圣人天赋!GN38+'[5]变法-buff效果'!Z37+[6]属性汇总!EO36</f>
        <v>0.28685369850738673</v>
      </c>
      <c r="AH38" s="13">
        <f>[4]圣人天赋!GO38+'[5]变法-buff效果'!AA37+[6]属性汇总!EP36</f>
        <v>0.29890880481302634</v>
      </c>
      <c r="AI38" s="13">
        <f>[4]圣人天赋!GP38+'[5]变法-buff效果'!AB37+[6]属性汇总!EQ36</f>
        <v>0.33006592379450472</v>
      </c>
      <c r="AJ38" s="13">
        <f>[4]圣人天赋!GQ38+'[5]变法-buff效果'!AC37+[6]属性汇总!ER36</f>
        <v>0.4001175993882552</v>
      </c>
      <c r="AK38" s="13">
        <f>[4]圣人天赋!GR38+'[5]变法-buff效果'!AD37+[6]属性汇总!ES36</f>
        <v>0.39164894278521417</v>
      </c>
      <c r="AM38" s="13">
        <f>[4]圣人天赋!GW38+'[5]变法-buff效果'!Z37+[6]属性汇总!EO36</f>
        <v>0.15126033635651892</v>
      </c>
      <c r="AN38" s="13">
        <f>[4]圣人天赋!GX38+'[5]变法-buff效果'!AA37+[6]属性汇总!EP36</f>
        <v>0.16094113457399151</v>
      </c>
      <c r="AO38" s="13">
        <f>[4]圣人天赋!GY38+'[5]变法-buff效果'!AB37+[6]属性汇总!EQ36</f>
        <v>0.18711356254322548</v>
      </c>
      <c r="AP38" s="13">
        <f>[4]圣人天赋!GZ38+'[5]变法-buff效果'!AC37+[6]属性汇总!ER36</f>
        <v>0.24961522875837111</v>
      </c>
      <c r="AQ38" s="13">
        <f>[4]圣人天赋!HA38+'[5]变法-buff效果'!AD37+[6]属性汇总!ES36</f>
        <v>0.23201056781965557</v>
      </c>
    </row>
    <row r="39" spans="2:43" x14ac:dyDescent="0.15">
      <c r="B39" s="4">
        <v>34</v>
      </c>
      <c r="C39" s="14">
        <f>'[2]功能-军团县城'!CQ41</f>
        <v>7.6173707208343336E-2</v>
      </c>
      <c r="D39" s="14">
        <f>'[2]功能-军团县城'!CR41</f>
        <v>6.5266887192436507E-2</v>
      </c>
      <c r="E39" s="14">
        <f>'[2]功能-军团县城'!CS41</f>
        <v>5.2454351354717571E-2</v>
      </c>
      <c r="F39" s="14">
        <f>'[2]功能-军团县城'!CT41</f>
        <v>3.6757718804524053E-2</v>
      </c>
      <c r="G39" s="14">
        <f>'[2]功能-军团县城'!CU41</f>
        <v>1.674770267549688E-2</v>
      </c>
      <c r="I39" s="13">
        <f>'[2]功能-军团县城'!CV41+[3]大殿属性!AK40</f>
        <v>6.7449844421289235E-2</v>
      </c>
      <c r="J39" s="13">
        <f>'[2]功能-军团县城'!CW41+[3]大殿属性!AL40</f>
        <v>7.0013618768653335E-2</v>
      </c>
      <c r="K39" s="13">
        <f>'[2]功能-军团县城'!CX41+[3]大殿属性!AM40</f>
        <v>7.2893225235598755E-2</v>
      </c>
      <c r="L39" s="13">
        <f>'[2]功能-军团县城'!CY41+[3]大殿属性!AN40</f>
        <v>7.6085034458354489E-2</v>
      </c>
      <c r="M39" s="13">
        <f>'[2]功能-军团县城'!CZ41+[3]大殿属性!AO40</f>
        <v>7.9429409838963419E-2</v>
      </c>
      <c r="O39" s="13">
        <f>[4]圣人天赋!CW39</f>
        <v>0</v>
      </c>
      <c r="P39" s="13">
        <f>[4]圣人天赋!CX39</f>
        <v>0</v>
      </c>
      <c r="Q39" s="13">
        <f>[4]圣人天赋!CY39</f>
        <v>0</v>
      </c>
      <c r="R39" s="13">
        <f>[4]圣人天赋!CZ39</f>
        <v>0</v>
      </c>
      <c r="S39" s="13">
        <f>[4]圣人天赋!DA39</f>
        <v>0</v>
      </c>
      <c r="U39" s="13">
        <f>[4]圣人天赋!DF39</f>
        <v>0</v>
      </c>
      <c r="V39" s="13">
        <f>[4]圣人天赋!DG39</f>
        <v>0</v>
      </c>
      <c r="W39" s="13">
        <f>[4]圣人天赋!DH39</f>
        <v>0</v>
      </c>
      <c r="X39" s="13">
        <f>[4]圣人天赋!DI39</f>
        <v>0</v>
      </c>
      <c r="Y39" s="13">
        <f>[4]圣人天赋!DJ39</f>
        <v>0</v>
      </c>
      <c r="AA39" s="13">
        <f>[3]大殿属性!AP40</f>
        <v>0.1</v>
      </c>
      <c r="AB39" s="13">
        <f>[3]大殿属性!AQ40</f>
        <v>0.1</v>
      </c>
      <c r="AC39" s="13">
        <f>[3]大殿属性!AR40</f>
        <v>0.1</v>
      </c>
      <c r="AD39" s="13">
        <f>[3]大殿属性!AS40</f>
        <v>0.1</v>
      </c>
      <c r="AE39" s="13">
        <f>[3]大殿属性!AT40</f>
        <v>0.1</v>
      </c>
      <c r="AG39" s="13">
        <f>[4]圣人天赋!GN39+'[5]变法-buff效果'!Z38+[6]属性汇总!EO37</f>
        <v>0.29770487939597556</v>
      </c>
      <c r="AH39" s="13">
        <f>[4]圣人天赋!GO39+'[5]变法-buff效果'!AA38+[6]属性汇总!EP37</f>
        <v>0.30798736861606874</v>
      </c>
      <c r="AI39" s="13">
        <f>[4]圣人天赋!GP39+'[5]变法-buff效果'!AB38+[6]属性汇总!EQ37</f>
        <v>0.34097139796039905</v>
      </c>
      <c r="AJ39" s="13">
        <f>[4]圣人天赋!GQ39+'[5]变法-buff效果'!AC38+[6]属性汇总!ER37</f>
        <v>0.41538291437395258</v>
      </c>
      <c r="AK39" s="13">
        <f>[4]圣人天赋!GR39+'[5]变法-buff效果'!AD38+[6]属性汇总!ES37</f>
        <v>0.40720332013734872</v>
      </c>
      <c r="AM39" s="13">
        <f>[4]圣人天赋!GW39+'[5]变法-buff效果'!Z38+[6]属性汇总!EO37</f>
        <v>0.16245657883961767</v>
      </c>
      <c r="AN39" s="13">
        <f>[4]圣人天赋!GX39+'[5]变法-buff效果'!AA38+[6]属性汇总!EP37</f>
        <v>0.17041623160455208</v>
      </c>
      <c r="AO39" s="13">
        <f>[4]圣人天赋!GY39+'[5]变法-buff效果'!AB38+[6]属性汇总!EQ37</f>
        <v>0.19843488259829611</v>
      </c>
      <c r="AP39" s="13">
        <f>[4]圣人天赋!GZ39+'[5]变法-buff效果'!AC38+[6]属性汇总!ER37</f>
        <v>0.26537695987829985</v>
      </c>
      <c r="AQ39" s="13">
        <f>[4]圣人天赋!HA39+'[5]变法-buff效果'!AD38+[6]属性汇总!ES37</f>
        <v>0.24775817802868405</v>
      </c>
    </row>
    <row r="40" spans="2:43" x14ac:dyDescent="0.15">
      <c r="B40" s="4">
        <v>35</v>
      </c>
      <c r="C40" s="14">
        <f>'[2]功能-军团县城'!CQ42</f>
        <v>8.2918940696850893E-2</v>
      </c>
      <c r="D40" s="14">
        <f>'[2]功能-军团县城'!CR42</f>
        <v>7.1266750130196913E-2</v>
      </c>
      <c r="E40" s="14">
        <f>'[2]功能-军团县城'!CS42</f>
        <v>5.7465928678911697E-2</v>
      </c>
      <c r="F40" s="14">
        <f>'[2]功能-军团县城'!CT42</f>
        <v>4.0423796534144338E-2</v>
      </c>
      <c r="G40" s="14">
        <f>'[2]功能-军团县城'!CU42</f>
        <v>1.8790572755549562E-2</v>
      </c>
      <c r="I40" s="13">
        <f>'[2]功能-军团县城'!CV42+[3]大殿属性!AK41</f>
        <v>6.9744094675364715E-2</v>
      </c>
      <c r="J40" s="13">
        <f>'[2]功能-军团县城'!CW42+[3]大殿属性!AL41</f>
        <v>7.2338550116359951E-2</v>
      </c>
      <c r="K40" s="13">
        <f>'[2]功能-军团县城'!CX42+[3]大殿属性!AM41</f>
        <v>7.524703307792259E-2</v>
      </c>
      <c r="L40" s="13">
        <f>'[2]功能-军团县城'!CY42+[3]大殿属性!AN41</f>
        <v>7.8341154142736832E-2</v>
      </c>
      <c r="M40" s="13">
        <f>'[2]功能-军团县城'!CZ42+[3]大殿属性!AO41</f>
        <v>8.170920388603449E-2</v>
      </c>
      <c r="O40" s="13">
        <f>[4]圣人天赋!CW40</f>
        <v>0</v>
      </c>
      <c r="P40" s="13">
        <f>[4]圣人天赋!CX40</f>
        <v>0</v>
      </c>
      <c r="Q40" s="13">
        <f>[4]圣人天赋!CY40</f>
        <v>0</v>
      </c>
      <c r="R40" s="13">
        <f>[4]圣人天赋!CZ40</f>
        <v>0</v>
      </c>
      <c r="S40" s="13">
        <f>[4]圣人天赋!DA40</f>
        <v>0</v>
      </c>
      <c r="U40" s="13">
        <f>[4]圣人天赋!DF40</f>
        <v>0</v>
      </c>
      <c r="V40" s="13">
        <f>[4]圣人天赋!DG40</f>
        <v>0</v>
      </c>
      <c r="W40" s="13">
        <f>[4]圣人天赋!DH40</f>
        <v>0</v>
      </c>
      <c r="X40" s="13">
        <f>[4]圣人天赋!DI40</f>
        <v>0</v>
      </c>
      <c r="Y40" s="13">
        <f>[4]圣人天赋!DJ40</f>
        <v>0</v>
      </c>
      <c r="AA40" s="13">
        <f>[3]大殿属性!AP41</f>
        <v>0.1</v>
      </c>
      <c r="AB40" s="13">
        <f>[3]大殿属性!AQ41</f>
        <v>0.1</v>
      </c>
      <c r="AC40" s="13">
        <f>[3]大殿属性!AR41</f>
        <v>0.1</v>
      </c>
      <c r="AD40" s="13">
        <f>[3]大殿属性!AS41</f>
        <v>0.1</v>
      </c>
      <c r="AE40" s="13">
        <f>[3]大殿属性!AT41</f>
        <v>0.1</v>
      </c>
      <c r="AG40" s="13">
        <f>[4]圣人天赋!GN40+'[5]变法-buff效果'!Z39+[6]属性汇总!EO38</f>
        <v>0.30969644224890536</v>
      </c>
      <c r="AH40" s="13">
        <f>[4]圣人天赋!GO40+'[5]变法-buff效果'!AA39+[6]属性汇总!EP38</f>
        <v>0.31924930552086889</v>
      </c>
      <c r="AI40" s="13">
        <f>[4]圣人天赋!GP40+'[5]变法-buff效果'!AB39+[6]属性汇总!EQ38</f>
        <v>0.35258285690590319</v>
      </c>
      <c r="AJ40" s="13">
        <f>[4]圣人天赋!GQ40+'[5]变法-buff效果'!AC39+[6]属性汇总!ER38</f>
        <v>0.43075306951727699</v>
      </c>
      <c r="AK40" s="13">
        <f>[4]圣人天赋!GR40+'[5]变法-buff效果'!AD39+[6]属性汇总!ES38</f>
        <v>0.4229091255626099</v>
      </c>
      <c r="AM40" s="13">
        <f>[4]圣人天赋!GW40+'[5]变法-buff效果'!Z39+[6]属性汇总!EO38</f>
        <v>0.17481796955248366</v>
      </c>
      <c r="AN40" s="13">
        <f>[4]圣人天赋!GX40+'[5]变法-buff效果'!AA39+[6]属性汇总!EP38</f>
        <v>0.18205029658360986</v>
      </c>
      <c r="AO40" s="13">
        <f>[4]圣人天赋!GY40+'[5]变法-buff效果'!AB39+[6]属性汇总!EQ38</f>
        <v>0.21049285918249278</v>
      </c>
      <c r="AP40" s="13">
        <f>[4]圣人天赋!GZ40+'[5]变法-buff效果'!AC39+[6]属性汇总!ER38</f>
        <v>0.28122065674759428</v>
      </c>
      <c r="AQ40" s="13">
        <f>[4]圣人天赋!HA40+'[5]变法-buff效果'!AD39+[6]属性汇总!ES38</f>
        <v>0.26364362405675856</v>
      </c>
    </row>
    <row r="41" spans="2:43" x14ac:dyDescent="0.15">
      <c r="B41" s="4">
        <v>36</v>
      </c>
      <c r="C41" s="14">
        <f>'[2]功能-军团县城'!CQ43</f>
        <v>9.0148302948444378E-2</v>
      </c>
      <c r="D41" s="14">
        <f>'[2]功能-军团县城'!CR43</f>
        <v>7.7687662626484147E-2</v>
      </c>
      <c r="E41" s="14">
        <f>'[2]功能-军团县城'!CS43</f>
        <v>6.2681406594870662E-2</v>
      </c>
      <c r="F41" s="14">
        <f>'[2]功能-军团县城'!CT43</f>
        <v>4.4247979218743475E-2</v>
      </c>
      <c r="G41" s="14">
        <f>'[2]功能-军团县城'!CU43</f>
        <v>2.082237161823795E-2</v>
      </c>
      <c r="I41" s="13">
        <f>'[2]功能-军团县城'!CV43+[3]大殿属性!AK42</f>
        <v>7.2039934714692569E-2</v>
      </c>
      <c r="J41" s="13">
        <f>'[2]功能-军团县城'!CW43+[3]大殿属性!AL42</f>
        <v>7.4664864109407467E-2</v>
      </c>
      <c r="K41" s="13">
        <f>'[2]功能-军团县城'!CX43+[3]大殿属性!AM42</f>
        <v>7.749032890576632E-2</v>
      </c>
      <c r="L41" s="13">
        <f>'[2]功能-军团县城'!CY43+[3]大殿属性!AN42</f>
        <v>8.0597793013221952E-2</v>
      </c>
      <c r="M41" s="13">
        <f>'[2]功能-军团县城'!CZ43+[3]大殿属性!AO42</f>
        <v>8.3988961577368348E-2</v>
      </c>
      <c r="O41" s="13">
        <f>[4]圣人天赋!CW41</f>
        <v>0</v>
      </c>
      <c r="P41" s="13">
        <f>[4]圣人天赋!CX41</f>
        <v>0</v>
      </c>
      <c r="Q41" s="13">
        <f>[4]圣人天赋!CY41</f>
        <v>0</v>
      </c>
      <c r="R41" s="13">
        <f>[4]圣人天赋!CZ41</f>
        <v>0</v>
      </c>
      <c r="S41" s="13">
        <f>[4]圣人天赋!DA41</f>
        <v>0</v>
      </c>
      <c r="U41" s="13">
        <f>[4]圣人天赋!DF41</f>
        <v>0</v>
      </c>
      <c r="V41" s="13">
        <f>[4]圣人天赋!DG41</f>
        <v>0</v>
      </c>
      <c r="W41" s="13">
        <f>[4]圣人天赋!DH41</f>
        <v>0</v>
      </c>
      <c r="X41" s="13">
        <f>[4]圣人天赋!DI41</f>
        <v>0</v>
      </c>
      <c r="Y41" s="13">
        <f>[4]圣人天赋!DJ41</f>
        <v>0</v>
      </c>
      <c r="AA41" s="13">
        <f>[3]大殿属性!AP42</f>
        <v>0.1</v>
      </c>
      <c r="AB41" s="13">
        <f>[3]大殿属性!AQ42</f>
        <v>0.1</v>
      </c>
      <c r="AC41" s="13">
        <f>[3]大殿属性!AR42</f>
        <v>0.1</v>
      </c>
      <c r="AD41" s="13">
        <f>[3]大殿属性!AS42</f>
        <v>0.1</v>
      </c>
      <c r="AE41" s="13">
        <f>[3]大殿属性!AT42</f>
        <v>0.1</v>
      </c>
      <c r="AG41" s="13">
        <f>[4]圣人天赋!GN41+'[5]变法-buff效果'!Z40+[6]属性汇总!EO39</f>
        <v>0.32302095989817997</v>
      </c>
      <c r="AH41" s="13">
        <f>[4]圣人天赋!GO41+'[5]变法-buff效果'!AA40+[6]属性汇总!EP39</f>
        <v>0.33265701163817185</v>
      </c>
      <c r="AI41" s="13">
        <f>[4]圣人天赋!GP41+'[5]变法-buff效果'!AB40+[6]属性汇总!EQ39</f>
        <v>0.36450350758742933</v>
      </c>
      <c r="AJ41" s="13">
        <f>[4]圣人天赋!GQ41+'[5]变法-buff效果'!AC40+[6]属性汇总!ER39</f>
        <v>0.44623461506300371</v>
      </c>
      <c r="AK41" s="13">
        <f>[4]圣人天赋!GR41+'[5]变法-buff效果'!AD40+[6]属性汇总!ES39</f>
        <v>0.43822178184421501</v>
      </c>
      <c r="AM41" s="13">
        <f>[4]圣人天赋!GW41+'[5]变法-buff效果'!Z40+[6]属性汇总!EO39</f>
        <v>0.27257242731502063</v>
      </c>
      <c r="AN41" s="13">
        <f>[4]圣人天赋!GX41+'[5]变法-buff效果'!AA40+[6]属性汇总!EP39</f>
        <v>0.28135486431502571</v>
      </c>
      <c r="AO41" s="13">
        <f>[4]圣人天赋!GY41+'[5]变法-buff效果'!AB40+[6]属性汇总!EQ39</f>
        <v>0.31136874434891926</v>
      </c>
      <c r="AP41" s="13">
        <f>[4]圣人天赋!GZ41+'[5]变法-buff效果'!AC40+[6]属性汇总!ER39</f>
        <v>0.39033845651854976</v>
      </c>
      <c r="AQ41" s="13">
        <f>[4]圣人天赋!HA41+'[5]变法-buff效果'!AD40+[6]属性汇总!ES39</f>
        <v>0.37864162415709635</v>
      </c>
    </row>
    <row r="42" spans="2:43" x14ac:dyDescent="0.15">
      <c r="B42" s="4">
        <v>37</v>
      </c>
      <c r="C42" s="14">
        <f>'[2]功能-军团县城'!CQ44</f>
        <v>9.7896541560763911E-2</v>
      </c>
      <c r="D42" s="14">
        <f>'[2]功能-军团县城'!CR44</f>
        <v>8.4429132991311745E-2</v>
      </c>
      <c r="E42" s="14">
        <f>'[2]功能-军团县城'!CS44</f>
        <v>6.8259698753285913E-2</v>
      </c>
      <c r="F42" s="14">
        <f>'[2]功能-军团县城'!CT44</f>
        <v>4.8224125021095368E-2</v>
      </c>
      <c r="G42" s="14">
        <f>'[2]功能-军团县城'!CU44</f>
        <v>2.3147618025795041E-2</v>
      </c>
      <c r="I42" s="13">
        <f>'[2]功能-军团县城'!CV44+[3]大殿属性!AK43</f>
        <v>7.4337478643665036E-2</v>
      </c>
      <c r="J42" s="13">
        <f>'[2]功能-军团县城'!CW44+[3]大殿属性!AL43</f>
        <v>7.6926254143910563E-2</v>
      </c>
      <c r="K42" s="13">
        <f>'[2]功能-军团县城'!CX44+[3]大殿属性!AM43</f>
        <v>7.9734816145432666E-2</v>
      </c>
      <c r="L42" s="13">
        <f>'[2]功能-军团县城'!CY44+[3]大殿属性!AN43</f>
        <v>8.2854930901203924E-2</v>
      </c>
      <c r="M42" s="13">
        <f>'[2]功能-军团县城'!CZ44+[3]大殿属性!AO43</f>
        <v>8.6269682893701877E-2</v>
      </c>
      <c r="O42" s="13">
        <f>[4]圣人天赋!CW42</f>
        <v>0</v>
      </c>
      <c r="P42" s="13">
        <f>[4]圣人天赋!CX42</f>
        <v>0</v>
      </c>
      <c r="Q42" s="13">
        <f>[4]圣人天赋!CY42</f>
        <v>0</v>
      </c>
      <c r="R42" s="13">
        <f>[4]圣人天赋!CZ42</f>
        <v>0</v>
      </c>
      <c r="S42" s="13">
        <f>[4]圣人天赋!DA42</f>
        <v>0</v>
      </c>
      <c r="U42" s="13">
        <f>[4]圣人天赋!DF42</f>
        <v>0</v>
      </c>
      <c r="V42" s="13">
        <f>[4]圣人天赋!DG42</f>
        <v>0</v>
      </c>
      <c r="W42" s="13">
        <f>[4]圣人天赋!DH42</f>
        <v>0</v>
      </c>
      <c r="X42" s="13">
        <f>[4]圣人天赋!DI42</f>
        <v>0</v>
      </c>
      <c r="Y42" s="13">
        <f>[4]圣人天赋!DJ42</f>
        <v>0</v>
      </c>
      <c r="AA42" s="13">
        <f>[3]大殿属性!AP43</f>
        <v>0.1</v>
      </c>
      <c r="AB42" s="13">
        <f>[3]大殿属性!AQ43</f>
        <v>0.1</v>
      </c>
      <c r="AC42" s="13">
        <f>[3]大殿属性!AR43</f>
        <v>0.1</v>
      </c>
      <c r="AD42" s="13">
        <f>[3]大殿属性!AS43</f>
        <v>0.1</v>
      </c>
      <c r="AE42" s="13">
        <f>[3]大殿属性!AT43</f>
        <v>0.1</v>
      </c>
      <c r="AG42" s="13">
        <f>[4]圣人天赋!GN42+'[5]变法-buff效果'!Z41+[6]属性汇总!EO40</f>
        <v>0.33184667614318664</v>
      </c>
      <c r="AH42" s="13">
        <f>[4]圣人天赋!GO42+'[5]变法-buff效果'!AA41+[6]属性汇总!EP40</f>
        <v>0.34646571619222283</v>
      </c>
      <c r="AI42" s="13">
        <f>[4]圣人天赋!GP42+'[5]变法-buff效果'!AB41+[6]属性汇总!EQ40</f>
        <v>0.37665775377931632</v>
      </c>
      <c r="AJ42" s="13">
        <f>[4]圣人天赋!GQ42+'[5]变法-buff效果'!AC41+[6]属性汇总!ER40</f>
        <v>0.46186391986926939</v>
      </c>
      <c r="AK42" s="13">
        <f>[4]圣人天赋!GR42+'[5]变法-buff效果'!AD41+[6]属性汇总!ES40</f>
        <v>0.45313487331435121</v>
      </c>
      <c r="AM42" s="13">
        <f>[4]圣人天赋!GW42+'[5]变法-buff效果'!Z41+[6]属性汇总!EO40</f>
        <v>0.28153373837420248</v>
      </c>
      <c r="AN42" s="13">
        <f>[4]圣人天赋!GX42+'[5]变法-buff效果'!AA41+[6]属性汇总!EP40</f>
        <v>0.29530132407026588</v>
      </c>
      <c r="AO42" s="13">
        <f>[4]圣人天赋!GY42+'[5]变法-buff效果'!AB41+[6]属性汇总!EQ40</f>
        <v>0.32368234063957263</v>
      </c>
      <c r="AP42" s="13">
        <f>[4]圣人天赋!GZ42+'[5]变法-buff效果'!AC41+[6]属性汇总!ER40</f>
        <v>0.40613187900301673</v>
      </c>
      <c r="AQ42" s="13">
        <f>[4]圣人天赋!HA42+'[5]变法-buff效果'!AD41+[6]属性汇总!ES40</f>
        <v>0.39375904871351547</v>
      </c>
    </row>
    <row r="43" spans="2:43" x14ac:dyDescent="0.15">
      <c r="B43" s="4">
        <v>38</v>
      </c>
      <c r="C43" s="14">
        <f>'[2]功能-军团县城'!CQ45</f>
        <v>0.106200898086847</v>
      </c>
      <c r="D43" s="14">
        <f>'[2]功能-军团县城'!CR45</f>
        <v>9.1628758264422488E-2</v>
      </c>
      <c r="E43" s="14">
        <f>'[2]功能-军团县城'!CS45</f>
        <v>7.4063919900267811E-2</v>
      </c>
      <c r="F43" s="14">
        <f>'[2]功能-军团县城'!CT45</f>
        <v>5.2493469641797387E-2</v>
      </c>
      <c r="G43" s="14">
        <f>'[2]功能-军团县城'!CU45</f>
        <v>2.5559182766225999E-2</v>
      </c>
      <c r="I43" s="13">
        <f>'[2]功能-军团县城'!CV45+[3]大殿属性!AK44</f>
        <v>7.6601520187459402E-2</v>
      </c>
      <c r="J43" s="13">
        <f>'[2]功能-军团县城'!CW45+[3]大殿属性!AL44</f>
        <v>7.9166441429364603E-2</v>
      </c>
      <c r="K43" s="13">
        <f>'[2]功能-军团县城'!CX45+[3]大殿属性!AM44</f>
        <v>8.1980045292214407E-2</v>
      </c>
      <c r="L43" s="13">
        <f>'[2]功能-军团县城'!CY45+[3]大殿属性!AN44</f>
        <v>8.5113031597415789E-2</v>
      </c>
      <c r="M43" s="13">
        <f>'[2]功能-军团县城'!CZ45+[3]大殿属性!AO44</f>
        <v>8.8550687662751051E-2</v>
      </c>
      <c r="O43" s="13">
        <f>[4]圣人天赋!CW43</f>
        <v>0</v>
      </c>
      <c r="P43" s="13">
        <f>[4]圣人天赋!CX43</f>
        <v>0</v>
      </c>
      <c r="Q43" s="13">
        <f>[4]圣人天赋!CY43</f>
        <v>0</v>
      </c>
      <c r="R43" s="13">
        <f>[4]圣人天赋!CZ43</f>
        <v>0</v>
      </c>
      <c r="S43" s="13">
        <f>[4]圣人天赋!DA43</f>
        <v>0</v>
      </c>
      <c r="U43" s="13">
        <f>[4]圣人天赋!DF43</f>
        <v>0</v>
      </c>
      <c r="V43" s="13">
        <f>[4]圣人天赋!DG43</f>
        <v>0</v>
      </c>
      <c r="W43" s="13">
        <f>[4]圣人天赋!DH43</f>
        <v>0</v>
      </c>
      <c r="X43" s="13">
        <f>[4]圣人天赋!DI43</f>
        <v>0</v>
      </c>
      <c r="Y43" s="13">
        <f>[4]圣人天赋!DJ43</f>
        <v>0</v>
      </c>
      <c r="AA43" s="13">
        <f>[3]大殿属性!AP44</f>
        <v>0.1</v>
      </c>
      <c r="AB43" s="13">
        <f>[3]大殿属性!AQ44</f>
        <v>0.1</v>
      </c>
      <c r="AC43" s="13">
        <f>[3]大殿属性!AR44</f>
        <v>0.1</v>
      </c>
      <c r="AD43" s="13">
        <f>[3]大殿属性!AS44</f>
        <v>0.1</v>
      </c>
      <c r="AE43" s="13">
        <f>[3]大殿属性!AT44</f>
        <v>0.1</v>
      </c>
      <c r="AG43" s="13">
        <f>[4]圣人天赋!GN43+'[5]变法-buff效果'!Z42+[6]属性汇总!EO41</f>
        <v>0.34095300053800465</v>
      </c>
      <c r="AH43" s="13">
        <f>[4]圣人天赋!GO43+'[5]变法-buff效果'!AA42+[6]属性汇总!EP41</f>
        <v>0.35964423492349495</v>
      </c>
      <c r="AI43" s="13">
        <f>[4]圣人天赋!GP43+'[5]变法-buff效果'!AB42+[6]属性汇总!EQ41</f>
        <v>0.39149017544984621</v>
      </c>
      <c r="AJ43" s="13">
        <f>[4]圣人天赋!GQ43+'[5]变法-buff效果'!AC42+[6]属性汇总!ER41</f>
        <v>0.4776720617001245</v>
      </c>
      <c r="AK43" s="13">
        <f>[4]圣人天赋!GR43+'[5]变法-buff效果'!AD42+[6]属性汇总!ES41</f>
        <v>0.46823220643720992</v>
      </c>
      <c r="AM43" s="13">
        <f>[4]圣人天赋!GW43+'[5]变法-buff效果'!Z42+[6]属性汇总!EO41</f>
        <v>0.29077316778593371</v>
      </c>
      <c r="AN43" s="13">
        <f>[4]圣人天赋!GX43+'[5]变法-buff效果'!AA42+[6]属性汇总!EP41</f>
        <v>0.30862067880599875</v>
      </c>
      <c r="AO43" s="13">
        <f>[4]圣人天赋!GY43+'[5]变法-buff效果'!AB42+[6]属性汇总!EQ41</f>
        <v>0.33866091557985945</v>
      </c>
      <c r="AP43" s="13">
        <f>[4]圣人天赋!GZ43+'[5]变法-buff效果'!AC42+[6]属性汇总!ER41</f>
        <v>0.42211624045996715</v>
      </c>
      <c r="AQ43" s="13">
        <f>[4]圣人天赋!HA43+'[5]变法-buff效果'!AD42+[6]属性汇总!ES41</f>
        <v>0.40905222141915931</v>
      </c>
    </row>
    <row r="44" spans="2:43" x14ac:dyDescent="0.15">
      <c r="B44" s="4">
        <v>39</v>
      </c>
      <c r="C44" s="14">
        <f>'[2]功能-军团县城'!CQ46</f>
        <v>0.11510128703494298</v>
      </c>
      <c r="D44" s="14">
        <f>'[2]功能-军团县城'!CR46</f>
        <v>9.9241152538970451E-2</v>
      </c>
      <c r="E44" s="14">
        <f>'[2]功能-军团县城'!CS46</f>
        <v>8.0268513149730492E-2</v>
      </c>
      <c r="F44" s="14">
        <f>'[2]功能-军团县城'!CT46</f>
        <v>5.7154134181401521E-2</v>
      </c>
      <c r="G44" s="14">
        <f>'[2]功能-军团县城'!CU46</f>
        <v>2.8223959217285929E-2</v>
      </c>
      <c r="I44" s="13">
        <f>'[2]功能-军团县城'!CV46+[3]大殿属性!AK45</f>
        <v>7.8840531195189925E-2</v>
      </c>
      <c r="J44" s="13">
        <f>'[2]功能-军团县城'!CW46+[3]大殿属性!AL45</f>
        <v>8.1407984168411066E-2</v>
      </c>
      <c r="K44" s="13">
        <f>'[2]功能-军团县城'!CX46+[3]大殿属性!AM45</f>
        <v>8.4226589183569331E-2</v>
      </c>
      <c r="L44" s="13">
        <f>'[2]功能-军团县城'!CY46+[3]大殿属性!AN45</f>
        <v>8.7372417312580178E-2</v>
      </c>
      <c r="M44" s="13">
        <f>'[2]功能-军团县城'!CZ46+[3]大殿属性!AO45</f>
        <v>9.0832523930099801E-2</v>
      </c>
      <c r="O44" s="13">
        <f>[4]圣人天赋!CW44</f>
        <v>0</v>
      </c>
      <c r="P44" s="13">
        <f>[4]圣人天赋!CX44</f>
        <v>0</v>
      </c>
      <c r="Q44" s="13">
        <f>[4]圣人天赋!CY44</f>
        <v>0</v>
      </c>
      <c r="R44" s="13">
        <f>[4]圣人天赋!CZ44</f>
        <v>0</v>
      </c>
      <c r="S44" s="13">
        <f>[4]圣人天赋!DA44</f>
        <v>0</v>
      </c>
      <c r="U44" s="13">
        <f>[4]圣人天赋!DF44</f>
        <v>0</v>
      </c>
      <c r="V44" s="13">
        <f>[4]圣人天赋!DG44</f>
        <v>0</v>
      </c>
      <c r="W44" s="13">
        <f>[4]圣人天赋!DH44</f>
        <v>0</v>
      </c>
      <c r="X44" s="13">
        <f>[4]圣人天赋!DI44</f>
        <v>0</v>
      </c>
      <c r="Y44" s="13">
        <f>[4]圣人天赋!DJ44</f>
        <v>0</v>
      </c>
      <c r="AA44" s="13">
        <f>[3]大殿属性!AP45</f>
        <v>0.1</v>
      </c>
      <c r="AB44" s="13">
        <f>[3]大殿属性!AQ45</f>
        <v>0.1</v>
      </c>
      <c r="AC44" s="13">
        <f>[3]大殿属性!AR45</f>
        <v>0.1</v>
      </c>
      <c r="AD44" s="13">
        <f>[3]大殿属性!AS45</f>
        <v>0.1</v>
      </c>
      <c r="AE44" s="13">
        <f>[3]大殿属性!AT45</f>
        <v>0.1</v>
      </c>
      <c r="AG44" s="13">
        <f>[4]圣人天赋!GN44+'[5]变法-buff效果'!Z43+[6]属性汇总!EO42</f>
        <v>0.35035416561526372</v>
      </c>
      <c r="AH44" s="13">
        <f>[4]圣人天赋!GO44+'[5]变法-buff效果'!AA43+[6]属性汇总!EP42</f>
        <v>0.36931439344647632</v>
      </c>
      <c r="AI44" s="13">
        <f>[4]圣人天赋!GP44+'[5]变法-buff效果'!AB43+[6]属性汇总!EQ42</f>
        <v>0.40690969452179754</v>
      </c>
      <c r="AJ44" s="13">
        <f>[4]圣人天赋!GQ44+'[5]变法-buff效果'!AC43+[6]属性汇总!ER42</f>
        <v>0.49379026505573281</v>
      </c>
      <c r="AK44" s="13">
        <f>[4]圣人天赋!GR44+'[5]变法-buff效果'!AD43+[6]属性汇总!ES42</f>
        <v>0.4837701911450098</v>
      </c>
      <c r="AM44" s="13">
        <f>[4]圣人天赋!GW44+'[5]变法-buff效果'!Z43+[6]属性汇总!EO42</f>
        <v>0.30030698476368511</v>
      </c>
      <c r="AN44" s="13">
        <f>[4]圣人天赋!GX44+'[5]变法-buff效果'!AA43+[6]属性汇总!EP42</f>
        <v>0.31842897468775772</v>
      </c>
      <c r="AO44" s="13">
        <f>[4]圣人天赋!GY44+'[5]变法-buff效果'!AB43+[6]属性汇总!EQ42</f>
        <v>0.3542314668724893</v>
      </c>
      <c r="AP44" s="13">
        <f>[4]圣人天赋!GZ44+'[5]变法-buff效果'!AC43+[6]属性汇总!ER42</f>
        <v>0.43840004961905382</v>
      </c>
      <c r="AQ44" s="13">
        <f>[4]圣人天赋!HA44+'[5]变法-buff效果'!AD43+[6]属性汇总!ES42</f>
        <v>0.42479757945657703</v>
      </c>
    </row>
    <row r="45" spans="2:43" x14ac:dyDescent="0.15">
      <c r="B45" s="4">
        <v>40</v>
      </c>
      <c r="C45" s="14">
        <f>'[2]功能-军团县城'!CQ47</f>
        <v>0.12464048771576354</v>
      </c>
      <c r="D45" s="14">
        <f>'[2]功能-军团县城'!CR47</f>
        <v>0.10735997438317091</v>
      </c>
      <c r="E45" s="14">
        <f>'[2]功能-军团县城'!CS47</f>
        <v>8.7088089345399924E-2</v>
      </c>
      <c r="F45" s="14">
        <f>'[2]功能-军团县城'!CT47</f>
        <v>6.232914674986146E-2</v>
      </c>
      <c r="G45" s="14">
        <f>'[2]功能-军团县城'!CU47</f>
        <v>3.1160121928940885E-2</v>
      </c>
      <c r="I45" s="13">
        <f>'[2]功能-军团县城'!CV47+[3]大殿属性!AK46</f>
        <v>8.1081639937137392E-2</v>
      </c>
      <c r="J45" s="13">
        <f>'[2]功能-军团县城'!CW47+[3]大殿属性!AL46</f>
        <v>8.3651189917679211E-2</v>
      </c>
      <c r="K45" s="13">
        <f>'[2]功能-军团县城'!CX47+[3]大殿属性!AM46</f>
        <v>8.6475152560013535E-2</v>
      </c>
      <c r="L45" s="13">
        <f>'[2]功能-军团县城'!CY47+[3]大殿属性!AN46</f>
        <v>8.9633492047222874E-2</v>
      </c>
      <c r="M45" s="13">
        <f>'[2]功能-军团县城'!CZ47+[3]大殿属性!AO46</f>
        <v>9.3115251377456215E-2</v>
      </c>
      <c r="O45" s="13">
        <f>[4]圣人天赋!CW45</f>
        <v>0</v>
      </c>
      <c r="P45" s="13">
        <f>[4]圣人天赋!CX45</f>
        <v>0</v>
      </c>
      <c r="Q45" s="13">
        <f>[4]圣人天赋!CY45</f>
        <v>0</v>
      </c>
      <c r="R45" s="13">
        <f>[4]圣人天赋!CZ45</f>
        <v>0</v>
      </c>
      <c r="S45" s="13">
        <f>[4]圣人天赋!DA45</f>
        <v>0</v>
      </c>
      <c r="U45" s="13">
        <f>[4]圣人天赋!DF45</f>
        <v>0</v>
      </c>
      <c r="V45" s="13">
        <f>[4]圣人天赋!DG45</f>
        <v>0</v>
      </c>
      <c r="W45" s="13">
        <f>[4]圣人天赋!DH45</f>
        <v>0</v>
      </c>
      <c r="X45" s="13">
        <f>[4]圣人天赋!DI45</f>
        <v>0</v>
      </c>
      <c r="Y45" s="13">
        <f>[4]圣人天赋!DJ45</f>
        <v>0</v>
      </c>
      <c r="AA45" s="13">
        <f>[3]大殿属性!AP46</f>
        <v>0.1</v>
      </c>
      <c r="AB45" s="13">
        <f>[3]大殿属性!AQ46</f>
        <v>0.1</v>
      </c>
      <c r="AC45" s="13">
        <f>[3]大殿属性!AR46</f>
        <v>0.1</v>
      </c>
      <c r="AD45" s="13">
        <f>[3]大殿属性!AS46</f>
        <v>0.1</v>
      </c>
      <c r="AE45" s="13">
        <f>[3]大殿属性!AT46</f>
        <v>0.1</v>
      </c>
      <c r="AG45" s="13">
        <f>[4]圣人天赋!GN45+'[5]变法-buff效果'!Z44+[6]属性汇总!EO43</f>
        <v>0.3600623904181105</v>
      </c>
      <c r="AH45" s="13">
        <f>[4]圣人天赋!GO45+'[5]变法-buff效果'!AA44+[6]属性汇总!EP43</f>
        <v>0.37996143545968331</v>
      </c>
      <c r="AI45" s="13">
        <f>[4]圣人天赋!GP45+'[5]变法-buff效果'!AB44+[6]属性汇总!EQ43</f>
        <v>0.42418178492679692</v>
      </c>
      <c r="AJ45" s="13">
        <f>[4]圣人天赋!GQ45+'[5]变法-buff效果'!AC44+[6]属性汇总!ER43</f>
        <v>0.50829584391799632</v>
      </c>
      <c r="AK45" s="13">
        <f>[4]圣人天赋!GR45+'[5]变法-buff效果'!AD44+[6]属性汇总!ES43</f>
        <v>0.49981214196088353</v>
      </c>
      <c r="AM45" s="13">
        <f>[4]圣人天赋!GW45+'[5]变法-buff效果'!Z44+[6]属性汇总!EO43</f>
        <v>0.3600623904181105</v>
      </c>
      <c r="AN45" s="13">
        <f>[4]圣人天赋!GX45+'[5]变法-buff效果'!AA44+[6]属性汇总!EP43</f>
        <v>0.37996143545968331</v>
      </c>
      <c r="AO45" s="13">
        <f>[4]圣人天赋!GY45+'[5]变法-buff效果'!AB44+[6]属性汇总!EQ43</f>
        <v>0.42418178492679692</v>
      </c>
      <c r="AP45" s="13">
        <f>[4]圣人天赋!GZ45+'[5]变法-buff效果'!AC44+[6]属性汇总!ER43</f>
        <v>0.50829584391799632</v>
      </c>
      <c r="AQ45" s="13">
        <f>[4]圣人天赋!HA45+'[5]变法-buff效果'!AD44+[6]属性汇总!ES43</f>
        <v>0.49981214196088353</v>
      </c>
    </row>
    <row r="46" spans="2:43" x14ac:dyDescent="0.15">
      <c r="B46" s="4">
        <v>41</v>
      </c>
      <c r="C46" s="14">
        <f>'[2]功能-军团县城'!CQ48</f>
        <v>0.13486434985927509</v>
      </c>
      <c r="D46" s="14">
        <f>'[2]功能-军团县城'!CR48</f>
        <v>0.11631837566204764</v>
      </c>
      <c r="E46" s="14">
        <f>'[2]功能-军团县城'!CS48</f>
        <v>9.456639197181109E-2</v>
      </c>
      <c r="F46" s="14">
        <f>'[2]功能-军团县城'!CT48</f>
        <v>6.7926322059049499E-2</v>
      </c>
      <c r="G46" s="14">
        <f>'[2]功能-军团县城'!CU48</f>
        <v>3.4371047813833322E-2</v>
      </c>
      <c r="I46" s="13">
        <f>'[2]功能-军团县城'!CV48+[3]大殿属性!AK47</f>
        <v>8.3324996974950022E-2</v>
      </c>
      <c r="J46" s="13">
        <f>'[2]功能-军团县城'!CW48+[3]大殿属性!AL47</f>
        <v>8.5897152683479375E-2</v>
      </c>
      <c r="K46" s="13">
        <f>'[2]功能-军团县城'!CX48+[3]大殿属性!AM47</f>
        <v>8.8725879066692465E-2</v>
      </c>
      <c r="L46" s="13">
        <f>'[2]功能-军团县城'!CY48+[3]大殿属性!AN47</f>
        <v>9.1895953082681558E-2</v>
      </c>
      <c r="M46" s="13">
        <f>'[2]功能-军团县城'!CZ48+[3]大殿属性!AO47</f>
        <v>9.5398881093948451E-2</v>
      </c>
      <c r="O46" s="13">
        <f>[4]圣人天赋!CW46</f>
        <v>0</v>
      </c>
      <c r="P46" s="13">
        <f>[4]圣人天赋!CX46</f>
        <v>0</v>
      </c>
      <c r="Q46" s="13">
        <f>[4]圣人天赋!CY46</f>
        <v>0</v>
      </c>
      <c r="R46" s="13">
        <f>[4]圣人天赋!CZ46</f>
        <v>0</v>
      </c>
      <c r="S46" s="13">
        <f>[4]圣人天赋!DA46</f>
        <v>0</v>
      </c>
      <c r="U46" s="13">
        <f>[4]圣人天赋!DF46</f>
        <v>0</v>
      </c>
      <c r="V46" s="13">
        <f>[4]圣人天赋!DG46</f>
        <v>0</v>
      </c>
      <c r="W46" s="13">
        <f>[4]圣人天赋!DH46</f>
        <v>0</v>
      </c>
      <c r="X46" s="13">
        <f>[4]圣人天赋!DI46</f>
        <v>0</v>
      </c>
      <c r="Y46" s="13">
        <f>[4]圣人天赋!DJ46</f>
        <v>0</v>
      </c>
      <c r="AA46" s="13">
        <f>[3]大殿属性!AP47</f>
        <v>0.1</v>
      </c>
      <c r="AB46" s="13">
        <f>[3]大殿属性!AQ47</f>
        <v>0.1</v>
      </c>
      <c r="AC46" s="13">
        <f>[3]大殿属性!AR47</f>
        <v>0.1</v>
      </c>
      <c r="AD46" s="13">
        <f>[3]大殿属性!AS47</f>
        <v>0.1</v>
      </c>
      <c r="AE46" s="13">
        <f>[3]大殿属性!AT47</f>
        <v>0.1</v>
      </c>
      <c r="AG46" s="13">
        <f>[4]圣人天赋!GN46+'[5]变法-buff效果'!Z45+[6]属性汇总!EO44</f>
        <v>0.37201724652419704</v>
      </c>
      <c r="AH46" s="13">
        <f>[4]圣人天赋!GO46+'[5]变法-buff效果'!AA45+[6]属性汇总!EP44</f>
        <v>0.39240197225030721</v>
      </c>
      <c r="AI46" s="13">
        <f>[4]圣人天赋!GP46+'[5]变法-buff效果'!AB45+[6]属性汇总!EQ44</f>
        <v>0.44102752426723313</v>
      </c>
      <c r="AJ46" s="13">
        <f>[4]圣人天赋!GQ46+'[5]变法-buff效果'!AC45+[6]属性汇总!ER44</f>
        <v>0.52281150046056135</v>
      </c>
      <c r="AK46" s="13">
        <f>[4]圣人天赋!GR46+'[5]变法-buff效果'!AD45+[6]属性汇总!ES44</f>
        <v>0.51570656956919547</v>
      </c>
      <c r="AM46" s="13">
        <f>[4]圣人天赋!GW46+'[5]变法-buff效果'!Z45+[6]属性汇总!EO44</f>
        <v>0.37201724652419704</v>
      </c>
      <c r="AN46" s="13">
        <f>[4]圣人天赋!GX46+'[5]变法-buff效果'!AA45+[6]属性汇总!EP44</f>
        <v>0.39240197225030721</v>
      </c>
      <c r="AO46" s="13">
        <f>[4]圣人天赋!GY46+'[5]变法-buff效果'!AB45+[6]属性汇总!EQ44</f>
        <v>0.44102752426723313</v>
      </c>
      <c r="AP46" s="13">
        <f>[4]圣人天赋!GZ46+'[5]变法-buff效果'!AC45+[6]属性汇总!ER44</f>
        <v>0.52281150046056135</v>
      </c>
      <c r="AQ46" s="13">
        <f>[4]圣人天赋!HA46+'[5]变法-buff效果'!AD45+[6]属性汇总!ES44</f>
        <v>0.51570656956919547</v>
      </c>
    </row>
    <row r="47" spans="2:43" x14ac:dyDescent="0.15">
      <c r="B47" s="4">
        <v>42</v>
      </c>
      <c r="C47" s="14">
        <f>'[2]功能-军团县城'!CQ49</f>
        <v>0.14582201398932032</v>
      </c>
      <c r="D47" s="14">
        <f>'[2]功能-军团县城'!CR49</f>
        <v>0.12626478587483647</v>
      </c>
      <c r="E47" s="14">
        <f>'[2]功能-军团县城'!CS49</f>
        <v>0.10280849012993339</v>
      </c>
      <c r="F47" s="14">
        <f>'[2]功能-军团县城'!CT49</f>
        <v>7.4091547582083708E-2</v>
      </c>
      <c r="G47" s="14">
        <f>'[2]功能-军团县城'!CU49</f>
        <v>3.7824029622945947E-2</v>
      </c>
      <c r="I47" s="13">
        <f>'[2]功能-军团县城'!CV49+[3]大殿属性!AK48</f>
        <v>8.5570763676606848E-2</v>
      </c>
      <c r="J47" s="13">
        <f>'[2]功能-军团县城'!CW49+[3]大殿属性!AL48</f>
        <v>8.8146359879588382E-2</v>
      </c>
      <c r="K47" s="13">
        <f>'[2]功能-军团县城'!CX49+[3]大殿属性!AM48</f>
        <v>9.0979113730218775E-2</v>
      </c>
      <c r="L47" s="13">
        <f>'[2]功能-军团县城'!CY49+[3]大殿属性!AN48</f>
        <v>9.4160279485210843E-2</v>
      </c>
      <c r="M47" s="13">
        <f>'[2]功能-军团县城'!CZ49+[3]大殿属性!AO48</f>
        <v>9.7683305675294693E-2</v>
      </c>
      <c r="O47" s="13">
        <f>[4]圣人天赋!CW47</f>
        <v>0</v>
      </c>
      <c r="P47" s="13">
        <f>[4]圣人天赋!CX47</f>
        <v>0</v>
      </c>
      <c r="Q47" s="13">
        <f>[4]圣人天赋!CY47</f>
        <v>0</v>
      </c>
      <c r="R47" s="13">
        <f>[4]圣人天赋!CZ47</f>
        <v>0</v>
      </c>
      <c r="S47" s="13">
        <f>[4]圣人天赋!DA47</f>
        <v>0</v>
      </c>
      <c r="U47" s="13">
        <f>[4]圣人天赋!DF47</f>
        <v>0</v>
      </c>
      <c r="V47" s="13">
        <f>[4]圣人天赋!DG47</f>
        <v>0</v>
      </c>
      <c r="W47" s="13">
        <f>[4]圣人天赋!DH47</f>
        <v>0</v>
      </c>
      <c r="X47" s="13">
        <f>[4]圣人天赋!DI47</f>
        <v>0</v>
      </c>
      <c r="Y47" s="13">
        <f>[4]圣人天赋!DJ47</f>
        <v>0</v>
      </c>
      <c r="AA47" s="13">
        <f>[3]大殿属性!AP48</f>
        <v>0.1</v>
      </c>
      <c r="AB47" s="13">
        <f>[3]大殿属性!AQ48</f>
        <v>0.1</v>
      </c>
      <c r="AC47" s="13">
        <f>[3]大殿属性!AR48</f>
        <v>0.1</v>
      </c>
      <c r="AD47" s="13">
        <f>[3]大殿属性!AS48</f>
        <v>0.1</v>
      </c>
      <c r="AE47" s="13">
        <f>[3]大殿属性!AT48</f>
        <v>0.1</v>
      </c>
      <c r="AG47" s="13">
        <f>[4]圣人天赋!GN47+'[5]变法-buff效果'!Z46+[6]属性汇总!EO45</f>
        <v>0.38615908749495775</v>
      </c>
      <c r="AH47" s="13">
        <f>[4]圣人天赋!GO47+'[5]变法-buff效果'!AA46+[6]属性汇总!EP45</f>
        <v>0.40533803211623276</v>
      </c>
      <c r="AI47" s="13">
        <f>[4]圣人天赋!GP47+'[5]变法-buff效果'!AB46+[6]属性汇总!EQ45</f>
        <v>0.45631066175460089</v>
      </c>
      <c r="AJ47" s="13">
        <f>[4]圣人天赋!GQ47+'[5]变法-buff效果'!AC46+[6]属性汇总!ER45</f>
        <v>0.54020425711736864</v>
      </c>
      <c r="AK47" s="13">
        <f>[4]圣人天赋!GR47+'[5]变法-buff效果'!AD46+[6]属性汇总!ES45</f>
        <v>0.52873614265045721</v>
      </c>
      <c r="AM47" s="13">
        <f>[4]圣人天赋!GW47+'[5]变法-buff效果'!Z46+[6]属性汇总!EO45</f>
        <v>0.38615908749495775</v>
      </c>
      <c r="AN47" s="13">
        <f>[4]圣人天赋!GX47+'[5]变法-buff效果'!AA46+[6]属性汇总!EP45</f>
        <v>0.40533803211623276</v>
      </c>
      <c r="AO47" s="13">
        <f>[4]圣人天赋!GY47+'[5]变法-buff效果'!AB46+[6]属性汇总!EQ45</f>
        <v>0.45631066175460089</v>
      </c>
      <c r="AP47" s="13">
        <f>[4]圣人天赋!GZ47+'[5]变法-buff效果'!AC46+[6]属性汇总!ER45</f>
        <v>0.54020425711736864</v>
      </c>
      <c r="AQ47" s="13">
        <f>[4]圣人天赋!HA47+'[5]变法-buff效果'!AD46+[6]属性汇总!ES45</f>
        <v>0.52873614265045721</v>
      </c>
    </row>
    <row r="48" spans="2:43" x14ac:dyDescent="0.15">
      <c r="B48" s="4">
        <v>43</v>
      </c>
      <c r="C48" s="14">
        <f>'[2]功能-军团县城'!CQ50</f>
        <v>0.15756614761528859</v>
      </c>
      <c r="D48" s="14">
        <f>'[2]功能-军团县城'!CR50</f>
        <v>0.13655775481840132</v>
      </c>
      <c r="E48" s="14">
        <f>'[2]功能-军团县城'!CS50</f>
        <v>0.11137098912767998</v>
      </c>
      <c r="F48" s="14">
        <f>'[2]功能-军团县城'!CT50</f>
        <v>8.0307866339255615E-2</v>
      </c>
      <c r="G48" s="14">
        <f>'[2]功能-军团县城'!CU50</f>
        <v>4.1304170362150373E-2</v>
      </c>
      <c r="I48" s="13">
        <f>'[2]功能-军团县城'!CV50+[3]大殿属性!AK49</f>
        <v>8.7819112992025564E-2</v>
      </c>
      <c r="J48" s="13">
        <f>'[2]功能-军团县城'!CW50+[3]大殿属性!AL49</f>
        <v>9.0396705107562647E-2</v>
      </c>
      <c r="K48" s="13">
        <f>'[2]功能-军团县城'!CX50+[3]大殿属性!AM49</f>
        <v>9.3233400528153362E-2</v>
      </c>
      <c r="L48" s="13">
        <f>'[2]功能-军团县城'!CY50+[3]大殿属性!AN49</f>
        <v>9.642477366804221E-2</v>
      </c>
      <c r="M48" s="13">
        <f>'[2]功能-军团县城'!CZ50+[3]大殿属性!AO49</f>
        <v>9.9967819441316191E-2</v>
      </c>
      <c r="O48" s="13">
        <f>[4]圣人天赋!CW48</f>
        <v>0</v>
      </c>
      <c r="P48" s="13">
        <f>[4]圣人天赋!CX48</f>
        <v>0</v>
      </c>
      <c r="Q48" s="13">
        <f>[4]圣人天赋!CY48</f>
        <v>0</v>
      </c>
      <c r="R48" s="13">
        <f>[4]圣人天赋!CZ48</f>
        <v>0</v>
      </c>
      <c r="S48" s="13">
        <f>[4]圣人天赋!DA48</f>
        <v>0</v>
      </c>
      <c r="U48" s="13">
        <f>[4]圣人天赋!DF48</f>
        <v>0</v>
      </c>
      <c r="V48" s="13">
        <f>[4]圣人天赋!DG48</f>
        <v>0</v>
      </c>
      <c r="W48" s="13">
        <f>[4]圣人天赋!DH48</f>
        <v>0</v>
      </c>
      <c r="X48" s="13">
        <f>[4]圣人天赋!DI48</f>
        <v>0</v>
      </c>
      <c r="Y48" s="13">
        <f>[4]圣人天赋!DJ48</f>
        <v>0</v>
      </c>
      <c r="AA48" s="13">
        <f>[3]大殿属性!AP49</f>
        <v>0.1</v>
      </c>
      <c r="AB48" s="13">
        <f>[3]大殿属性!AQ49</f>
        <v>0.1</v>
      </c>
      <c r="AC48" s="13">
        <f>[3]大殿属性!AR49</f>
        <v>0.1</v>
      </c>
      <c r="AD48" s="13">
        <f>[3]大殿属性!AS49</f>
        <v>0.1</v>
      </c>
      <c r="AE48" s="13">
        <f>[3]大殿属性!AT49</f>
        <v>0.1</v>
      </c>
      <c r="AG48" s="13">
        <f>[4]圣人天赋!GN48+'[5]变法-buff效果'!Z47+[6]属性汇总!EO46</f>
        <v>0.40307782217778543</v>
      </c>
      <c r="AH48" s="13">
        <f>[4]圣人天赋!GO48+'[5]变法-buff效果'!AA47+[6]属性汇总!EP46</f>
        <v>0.41843168875409259</v>
      </c>
      <c r="AI48" s="13">
        <f>[4]圣人天赋!GP48+'[5]变法-buff效果'!AB47+[6]属性汇总!EQ46</f>
        <v>0.47178242488447431</v>
      </c>
      <c r="AJ48" s="13">
        <f>[4]圣人天赋!GQ48+'[5]变法-buff效果'!AC47+[6]属性汇总!ER46</f>
        <v>0.55802178095720256</v>
      </c>
      <c r="AK48" s="13">
        <f>[4]圣人天赋!GR48+'[5]变法-buff效果'!AD47+[6]属性汇总!ES46</f>
        <v>0.54237849601461907</v>
      </c>
      <c r="AM48" s="13">
        <f>[4]圣人天赋!GW48+'[5]变法-buff效果'!Z47+[6]属性汇总!EO46</f>
        <v>0.40307782217778543</v>
      </c>
      <c r="AN48" s="13">
        <f>[4]圣人天赋!GX48+'[5]变法-buff效果'!AA47+[6]属性汇总!EP46</f>
        <v>0.41843168875409259</v>
      </c>
      <c r="AO48" s="13">
        <f>[4]圣人天赋!GY48+'[5]变法-buff效果'!AB47+[6]属性汇总!EQ46</f>
        <v>0.47178242488447431</v>
      </c>
      <c r="AP48" s="13">
        <f>[4]圣人天赋!GZ48+'[5]变法-buff效果'!AC47+[6]属性汇总!ER46</f>
        <v>0.55802178095720256</v>
      </c>
      <c r="AQ48" s="13">
        <f>[4]圣人天赋!HA48+'[5]变法-buff效果'!AD47+[6]属性汇总!ES46</f>
        <v>0.54237849601461907</v>
      </c>
    </row>
    <row r="49" spans="2:43" x14ac:dyDescent="0.15">
      <c r="B49" s="4">
        <v>44</v>
      </c>
      <c r="C49" s="14">
        <f>'[2]功能-军团县城'!CQ51</f>
        <v>0.17015319837608148</v>
      </c>
      <c r="D49" s="14">
        <f>'[2]功能-军团县城'!CR51</f>
        <v>0.14755631977318218</v>
      </c>
      <c r="E49" s="14">
        <f>'[2]功能-军团县城'!CS51</f>
        <v>0.12037560525717496</v>
      </c>
      <c r="F49" s="14">
        <f>'[2]功能-军团县城'!CT51</f>
        <v>8.6963738796786622E-2</v>
      </c>
      <c r="G49" s="14">
        <f>'[2]功能-军团县城'!CU51</f>
        <v>4.4992991217392038E-2</v>
      </c>
      <c r="I49" s="13">
        <f>'[2]功能-军团县城'!CV51+[3]大殿属性!AK50</f>
        <v>9.0070230284338207E-2</v>
      </c>
      <c r="J49" s="13">
        <f>'[2]功能-军团县城'!CW51+[3]大殿属性!AL50</f>
        <v>9.2649367376411745E-2</v>
      </c>
      <c r="K49" s="13">
        <f>'[2]功能-军团县城'!CX51+[3]大殿属性!AM50</f>
        <v>9.5489139153265915E-2</v>
      </c>
      <c r="L49" s="13">
        <f>'[2]功能-军团县城'!CY51+[3]大殿属性!AN50</f>
        <v>9.8690711260238484E-2</v>
      </c>
      <c r="M49" s="13">
        <f>'[2]功能-军团县城'!CZ51+[3]大殿属性!AO50</f>
        <v>0.10014774828382764</v>
      </c>
      <c r="O49" s="13">
        <f>[4]圣人天赋!CW49</f>
        <v>0</v>
      </c>
      <c r="P49" s="13">
        <f>[4]圣人天赋!CX49</f>
        <v>0</v>
      </c>
      <c r="Q49" s="13">
        <f>[4]圣人天赋!CY49</f>
        <v>0</v>
      </c>
      <c r="R49" s="13">
        <f>[4]圣人天赋!CZ49</f>
        <v>0</v>
      </c>
      <c r="S49" s="13">
        <f>[4]圣人天赋!DA49</f>
        <v>0</v>
      </c>
      <c r="U49" s="13">
        <f>[4]圣人天赋!DF49</f>
        <v>0</v>
      </c>
      <c r="V49" s="13">
        <f>[4]圣人天赋!DG49</f>
        <v>0</v>
      </c>
      <c r="W49" s="13">
        <f>[4]圣人天赋!DH49</f>
        <v>0</v>
      </c>
      <c r="X49" s="13">
        <f>[4]圣人天赋!DI49</f>
        <v>0</v>
      </c>
      <c r="Y49" s="13">
        <f>[4]圣人天赋!DJ49</f>
        <v>0</v>
      </c>
      <c r="AA49" s="13">
        <f>[3]大殿属性!AP50</f>
        <v>0.1</v>
      </c>
      <c r="AB49" s="13">
        <f>[3]大殿属性!AQ50</f>
        <v>0.1</v>
      </c>
      <c r="AC49" s="13">
        <f>[3]大殿属性!AR50</f>
        <v>0.1</v>
      </c>
      <c r="AD49" s="13">
        <f>[3]大殿属性!AS50</f>
        <v>0.1</v>
      </c>
      <c r="AE49" s="13">
        <f>[3]大殿属性!AT50</f>
        <v>0.10398095120580123</v>
      </c>
      <c r="AG49" s="13">
        <f>[4]圣人天赋!GN49+'[5]变法-buff效果'!Z48+[6]属性汇总!EO47</f>
        <v>0.42078089160204896</v>
      </c>
      <c r="AH49" s="13">
        <f>[4]圣人天赋!GO49+'[5]变法-buff效果'!AA48+[6]属性汇总!EP47</f>
        <v>0.43519442633619609</v>
      </c>
      <c r="AI49" s="13">
        <f>[4]圣人天赋!GP49+'[5]变法-buff效果'!AB48+[6]属性汇总!EQ47</f>
        <v>0.4862609369205812</v>
      </c>
      <c r="AJ49" s="13">
        <f>[4]圣人天赋!GQ49+'[5]变法-buff效果'!AC48+[6]属性汇总!ER47</f>
        <v>0.57790171756407194</v>
      </c>
      <c r="AK49" s="13">
        <f>[4]圣人天赋!GR49+'[5]变法-buff效果'!AD48+[6]属性汇总!ES47</f>
        <v>0.55729484512353866</v>
      </c>
      <c r="AM49" s="13">
        <f>[4]圣人天赋!GW49+'[5]变法-buff效果'!Z48+[6]属性汇总!EO47</f>
        <v>0.42078089160204896</v>
      </c>
      <c r="AN49" s="13">
        <f>[4]圣人天赋!GX49+'[5]变法-buff效果'!AA48+[6]属性汇总!EP47</f>
        <v>0.43519442633619609</v>
      </c>
      <c r="AO49" s="13">
        <f>[4]圣人天赋!GY49+'[5]变法-buff效果'!AB48+[6]属性汇总!EQ47</f>
        <v>0.4862609369205812</v>
      </c>
      <c r="AP49" s="13">
        <f>[4]圣人天赋!GZ49+'[5]变法-buff效果'!AC48+[6]属性汇总!ER47</f>
        <v>0.57790171756407194</v>
      </c>
      <c r="AQ49" s="13">
        <f>[4]圣人天赋!HA49+'[5]变法-buff效果'!AD48+[6]属性汇总!ES47</f>
        <v>0.55729484512353866</v>
      </c>
    </row>
    <row r="50" spans="2:43" x14ac:dyDescent="0.15">
      <c r="B50" s="4">
        <v>45</v>
      </c>
      <c r="C50" s="14">
        <f>'[2]功能-军团县城'!CQ52</f>
        <v>0.18364366535309656</v>
      </c>
      <c r="D50" s="14">
        <f>'[2]功能-军团县城'!CR52</f>
        <v>0.15936354447343126</v>
      </c>
      <c r="E50" s="14">
        <f>'[2]功能-军团县城'!CS52</f>
        <v>0.13001944913591346</v>
      </c>
      <c r="F50" s="14">
        <f>'[2]功能-军团县城'!CT52</f>
        <v>9.412877084908064E-2</v>
      </c>
      <c r="G50" s="14">
        <f>'[2]功能-军团县城'!CU52</f>
        <v>4.8957348498807188E-2</v>
      </c>
      <c r="I50" s="13">
        <f>'[2]功能-军团县城'!CV52+[3]大殿属性!AK51</f>
        <v>9.2324314220830705E-2</v>
      </c>
      <c r="J50" s="13">
        <f>'[2]功能-军团县城'!CW52+[3]大殿属性!AL51</f>
        <v>9.4904685127511768E-2</v>
      </c>
      <c r="K50" s="13">
        <f>'[2]功能-军团县城'!CX52+[3]大殿属性!AM51</f>
        <v>9.7746976878713199E-2</v>
      </c>
      <c r="L50" s="13">
        <f>'[2]功能-军团县城'!CY52+[3]大殿属性!AN51</f>
        <v>0.10030910068380562</v>
      </c>
      <c r="M50" s="13">
        <f>'[2]功能-军团县城'!CZ52+[3]大殿属性!AO51</f>
        <v>0.10016076646663702</v>
      </c>
      <c r="O50" s="13">
        <f>[4]圣人天赋!CW50</f>
        <v>0</v>
      </c>
      <c r="P50" s="13">
        <f>[4]圣人天赋!CX50</f>
        <v>0</v>
      </c>
      <c r="Q50" s="13">
        <f>[4]圣人天赋!CY50</f>
        <v>0</v>
      </c>
      <c r="R50" s="13">
        <f>[4]圣人天赋!CZ50</f>
        <v>0</v>
      </c>
      <c r="S50" s="13">
        <f>[4]圣人天赋!DA50</f>
        <v>0</v>
      </c>
      <c r="U50" s="13">
        <f>[4]圣人天赋!DF50</f>
        <v>8.2085387760737649E-2</v>
      </c>
      <c r="V50" s="13">
        <f>[4]圣人天赋!DG50</f>
        <v>8.3402175097414696E-2</v>
      </c>
      <c r="W50" s="13">
        <f>[4]圣人天赋!DH50</f>
        <v>8.6252622699366677E-2</v>
      </c>
      <c r="X50" s="13">
        <f>[4]圣人天赋!DI50</f>
        <v>9.0549446022853697E-2</v>
      </c>
      <c r="Y50" s="13">
        <f>[4]圣人天赋!DJ50</f>
        <v>9.6254174428906991E-2</v>
      </c>
      <c r="AA50" s="13">
        <f>[3]大殿属性!AP51</f>
        <v>0.1</v>
      </c>
      <c r="AB50" s="13">
        <f>[3]大殿属性!AQ51</f>
        <v>0.1</v>
      </c>
      <c r="AC50" s="13">
        <f>[3]大殿属性!AR51</f>
        <v>0.1</v>
      </c>
      <c r="AD50" s="13">
        <f>[3]大殿属性!AS51</f>
        <v>0.10125041093417032</v>
      </c>
      <c r="AE50" s="13">
        <f>[3]大殿属性!AT51</f>
        <v>0.10827923231704045</v>
      </c>
      <c r="AG50" s="13">
        <f>[4]圣人天赋!GN50+'[5]变法-buff效果'!Z49+[6]属性汇总!EO48</f>
        <v>0.46738751881228613</v>
      </c>
      <c r="AH50" s="13">
        <f>[4]圣人天赋!GO50+'[5]变法-buff效果'!AA49+[6]属性汇总!EP48</f>
        <v>0.48839483213797036</v>
      </c>
      <c r="AI50" s="13">
        <f>[4]圣人天赋!GP50+'[5]变法-buff效果'!AB49+[6]属性汇总!EQ48</f>
        <v>0.53446233508678798</v>
      </c>
      <c r="AJ50" s="13">
        <f>[4]圣人天赋!GQ50+'[5]变法-buff效果'!AC49+[6]属性汇总!ER48</f>
        <v>0.63173159225888331</v>
      </c>
      <c r="AK50" s="13">
        <f>[4]圣人天赋!GR50+'[5]变法-buff效果'!AD49+[6]属性汇总!ES48</f>
        <v>0.61088045222020515</v>
      </c>
      <c r="AM50" s="13">
        <f>[4]圣人天赋!GW50+'[5]变法-buff效果'!Z49+[6]属性汇总!EO48</f>
        <v>0.46738751881228613</v>
      </c>
      <c r="AN50" s="13">
        <f>[4]圣人天赋!GX50+'[5]变法-buff效果'!AA49+[6]属性汇总!EP48</f>
        <v>0.48839483213797036</v>
      </c>
      <c r="AO50" s="13">
        <f>[4]圣人天赋!GY50+'[5]变法-buff效果'!AB49+[6]属性汇总!EQ48</f>
        <v>0.53446233508678798</v>
      </c>
      <c r="AP50" s="13">
        <f>[4]圣人天赋!GZ50+'[5]变法-buff效果'!AC49+[6]属性汇总!ER48</f>
        <v>0.63173159225888331</v>
      </c>
      <c r="AQ50" s="13">
        <f>[4]圣人天赋!HA50+'[5]变法-buff效果'!AD49+[6]属性汇总!ES48</f>
        <v>0.61088045222020515</v>
      </c>
    </row>
    <row r="51" spans="2:43" x14ac:dyDescent="0.15">
      <c r="B51" s="4">
        <v>46</v>
      </c>
      <c r="C51" s="14">
        <f>'[2]功能-军团县城'!CQ53</f>
        <v>0.19810238985628345</v>
      </c>
      <c r="D51" s="14">
        <f>'[2]功能-军团县城'!CR53</f>
        <v>0.1719162217040319</v>
      </c>
      <c r="E51" s="14">
        <f>'[2]功能-军团县城'!CS53</f>
        <v>0.14028581463949399</v>
      </c>
      <c r="F51" s="14">
        <f>'[2]功能-军团县城'!CT53</f>
        <v>0.10172073063345076</v>
      </c>
      <c r="G51" s="14">
        <f>'[2]功能-军团县城'!CU53</f>
        <v>5.3012387817444467E-2</v>
      </c>
      <c r="I51" s="13">
        <f>'[2]功能-军团县城'!CV53+[3]大殿属性!AK52</f>
        <v>9.4581577727827937E-2</v>
      </c>
      <c r="J51" s="13">
        <f>'[2]功能-军团县城'!CW53+[3]大殿属性!AL52</f>
        <v>9.7162450800589287E-2</v>
      </c>
      <c r="K51" s="13">
        <f>'[2]功能-军团县城'!CX53+[3]大殿属性!AM52</f>
        <v>0.10000685884481281</v>
      </c>
      <c r="L51" s="13">
        <f>'[2]功能-军团县城'!CY53+[3]大殿属性!AN52</f>
        <v>0.10033403121184296</v>
      </c>
      <c r="M51" s="13">
        <f>'[2]功能-军团县城'!CZ53+[3]大殿属性!AO52</f>
        <v>0.10017408243172339</v>
      </c>
      <c r="O51" s="13">
        <f>[4]圣人天赋!CW51</f>
        <v>0</v>
      </c>
      <c r="P51" s="13">
        <f>[4]圣人天赋!CX51</f>
        <v>0</v>
      </c>
      <c r="Q51" s="13">
        <f>[4]圣人天赋!CY51</f>
        <v>0</v>
      </c>
      <c r="R51" s="13">
        <f>[4]圣人天赋!CZ51</f>
        <v>0</v>
      </c>
      <c r="S51" s="13">
        <f>[4]圣人天赋!DA51</f>
        <v>0</v>
      </c>
      <c r="U51" s="13">
        <f>[4]圣人天赋!DF51</f>
        <v>8.1862820536533376E-2</v>
      </c>
      <c r="V51" s="13">
        <f>[4]圣人天赋!DG51</f>
        <v>8.3176266837678814E-2</v>
      </c>
      <c r="W51" s="13">
        <f>[4]圣人天赋!DH51</f>
        <v>8.5994137304205173E-2</v>
      </c>
      <c r="X51" s="13">
        <f>[4]圣人天赋!DI51</f>
        <v>9.0272726609366485E-2</v>
      </c>
      <c r="Y51" s="13">
        <f>[4]圣人天赋!DJ51</f>
        <v>9.5944010165821061E-2</v>
      </c>
      <c r="AA51" s="13">
        <f>[3]大殿属性!AP52</f>
        <v>0.1</v>
      </c>
      <c r="AB51" s="13">
        <f>[3]大殿属性!AQ52</f>
        <v>0.1</v>
      </c>
      <c r="AC51" s="13">
        <f>[3]大殿属性!AR52</f>
        <v>0.1</v>
      </c>
      <c r="AD51" s="13">
        <f>[3]大殿属性!AS52</f>
        <v>0.10557255560378845</v>
      </c>
      <c r="AE51" s="13">
        <f>[3]大殿属性!AT52</f>
        <v>0.11257751342827968</v>
      </c>
      <c r="AG51" s="13">
        <f>[4]圣人天赋!GN51+'[5]变法-buff效果'!Z50+[6]属性汇总!EO49</f>
        <v>0.48142151369355868</v>
      </c>
      <c r="AH51" s="13">
        <f>[4]圣人天赋!GO51+'[5]变法-buff效果'!AA50+[6]属性汇总!EP49</f>
        <v>0.50790699449030341</v>
      </c>
      <c r="AI51" s="13">
        <f>[4]圣人天赋!GP51+'[5]变法-buff效果'!AB50+[6]属性汇总!EQ49</f>
        <v>0.54834089411253528</v>
      </c>
      <c r="AJ51" s="13">
        <f>[4]圣人天赋!GQ51+'[5]变法-buff效果'!AC50+[6]属性汇总!ER49</f>
        <v>0.6474653024360344</v>
      </c>
      <c r="AK51" s="13">
        <f>[4]圣人天赋!GR51+'[5]变法-buff效果'!AD50+[6]属性汇总!ES49</f>
        <v>0.62594288085995076</v>
      </c>
      <c r="AM51" s="13">
        <f>[4]圣人天赋!GW51+'[5]变法-buff效果'!Z50+[6]属性汇总!EO49</f>
        <v>0.48142151369355868</v>
      </c>
      <c r="AN51" s="13">
        <f>[4]圣人天赋!GX51+'[5]变法-buff效果'!AA50+[6]属性汇总!EP49</f>
        <v>0.50790699449030341</v>
      </c>
      <c r="AO51" s="13">
        <f>[4]圣人天赋!GY51+'[5]变法-buff效果'!AB50+[6]属性汇总!EQ49</f>
        <v>0.54834089411253528</v>
      </c>
      <c r="AP51" s="13">
        <f>[4]圣人天赋!GZ51+'[5]变法-buff效果'!AC50+[6]属性汇总!ER49</f>
        <v>0.6474653024360344</v>
      </c>
      <c r="AQ51" s="13">
        <f>[4]圣人天赋!HA51+'[5]变法-buff效果'!AD50+[6]属性汇总!ES49</f>
        <v>0.62594288085995076</v>
      </c>
    </row>
    <row r="52" spans="2:43" x14ac:dyDescent="0.15">
      <c r="B52" s="4">
        <v>47</v>
      </c>
      <c r="C52" s="14">
        <f>'[2]功能-军团县城'!CQ54</f>
        <v>0.21359886708092263</v>
      </c>
      <c r="D52" s="14">
        <f>'[2]功能-军团县城'!CR54</f>
        <v>0.185385644032036</v>
      </c>
      <c r="E52" s="14">
        <f>'[2]功能-军团县城'!CS54</f>
        <v>0.15132062471985508</v>
      </c>
      <c r="F52" s="14">
        <f>'[2]功能-军团县城'!CT54</f>
        <v>0.10982404665504944</v>
      </c>
      <c r="G52" s="14">
        <f>'[2]功能-军团县城'!CU54</f>
        <v>5.7358131868555248E-2</v>
      </c>
      <c r="I52" s="13">
        <f>'[2]功能-军团县城'!CV54+[3]大殿属性!AK53</f>
        <v>9.6842249014114437E-2</v>
      </c>
      <c r="J52" s="13">
        <f>'[2]功能-军团县城'!CW54+[3]大殿属性!AL53</f>
        <v>9.9423226887315322E-2</v>
      </c>
      <c r="K52" s="13">
        <f>'[2]功能-军团县城'!CX54+[3]大殿属性!AM53</f>
        <v>0.10049690767395437</v>
      </c>
      <c r="L52" s="13">
        <f>'[2]功能-军团县城'!CY54+[3]大殿属性!AN53</f>
        <v>0.10036064093489337</v>
      </c>
      <c r="M52" s="13">
        <f>'[2]功能-军团县城'!CZ54+[3]大殿属性!AO53</f>
        <v>0.10018835301494386</v>
      </c>
      <c r="O52" s="13">
        <f>[4]圣人天赋!CW52</f>
        <v>0</v>
      </c>
      <c r="P52" s="13">
        <f>[4]圣人天赋!CX52</f>
        <v>0</v>
      </c>
      <c r="Q52" s="13">
        <f>[4]圣人天赋!CY52</f>
        <v>0</v>
      </c>
      <c r="R52" s="13">
        <f>[4]圣人天赋!CZ52</f>
        <v>0</v>
      </c>
      <c r="S52" s="13">
        <f>[4]圣人天赋!DA52</f>
        <v>0</v>
      </c>
      <c r="U52" s="13">
        <f>[4]圣人天赋!DF52</f>
        <v>8.1642712365242176E-2</v>
      </c>
      <c r="V52" s="13">
        <f>[4]圣人天赋!DG52</f>
        <v>8.2944035416364081E-2</v>
      </c>
      <c r="W52" s="13">
        <f>[4]圣人天赋!DH52</f>
        <v>8.5748654453448592E-2</v>
      </c>
      <c r="X52" s="13">
        <f>[4]圣人天赋!DI52</f>
        <v>8.9977368767585691E-2</v>
      </c>
      <c r="Y52" s="13">
        <f>[4]圣人天赋!DJ52</f>
        <v>9.5631808191817963E-2</v>
      </c>
      <c r="AA52" s="13">
        <f>[3]大殿属性!AP53</f>
        <v>0.1</v>
      </c>
      <c r="AB52" s="13">
        <f>[3]大殿属性!AQ53</f>
        <v>0.1</v>
      </c>
      <c r="AC52" s="13">
        <f>[3]大殿属性!AR53</f>
        <v>0.1034666410083854</v>
      </c>
      <c r="AD52" s="13">
        <f>[3]大殿属性!AS53</f>
        <v>0.10989470027340656</v>
      </c>
      <c r="AE52" s="13">
        <f>[3]大殿属性!AT53</f>
        <v>0.11687579453951891</v>
      </c>
      <c r="AG52" s="13">
        <f>[4]圣人天赋!GN52+'[5]变法-buff效果'!Z51+[6]属性汇总!EO50</f>
        <v>0.4958489718574452</v>
      </c>
      <c r="AH52" s="13">
        <f>[4]圣人天赋!GO52+'[5]变法-buff效果'!AA51+[6]属性汇总!EP50</f>
        <v>0.52265968739355251</v>
      </c>
      <c r="AI52" s="13">
        <f>[4]圣人天赋!GP52+'[5]变法-buff效果'!AB51+[6]属性汇总!EQ50</f>
        <v>0.56644155463881729</v>
      </c>
      <c r="AJ52" s="13">
        <f>[4]圣人天赋!GQ52+'[5]变法-buff效果'!AC51+[6]属性汇总!ER50</f>
        <v>0.66341365283245124</v>
      </c>
      <c r="AK52" s="13">
        <f>[4]圣人天赋!GR52+'[5]变法-buff效果'!AD51+[6]属性汇总!ES50</f>
        <v>0.6412105471728744</v>
      </c>
      <c r="AM52" s="13">
        <f>[4]圣人天赋!GW52+'[5]变法-buff效果'!Z51+[6]属性汇总!EO50</f>
        <v>0.4958489718574452</v>
      </c>
      <c r="AN52" s="13">
        <f>[4]圣人天赋!GX52+'[5]变法-buff效果'!AA51+[6]属性汇总!EP50</f>
        <v>0.52265968739355251</v>
      </c>
      <c r="AO52" s="13">
        <f>[4]圣人天赋!GY52+'[5]变法-buff效果'!AB51+[6]属性汇总!EQ50</f>
        <v>0.56644155463881729</v>
      </c>
      <c r="AP52" s="13">
        <f>[4]圣人天赋!GZ52+'[5]变法-buff效果'!AC51+[6]属性汇总!ER50</f>
        <v>0.66341365283245124</v>
      </c>
      <c r="AQ52" s="13">
        <f>[4]圣人天赋!HA52+'[5]变法-buff效果'!AD51+[6]属性汇总!ES50</f>
        <v>0.6412105471728744</v>
      </c>
    </row>
    <row r="53" spans="2:43" x14ac:dyDescent="0.15">
      <c r="B53" s="4">
        <v>48</v>
      </c>
      <c r="C53" s="14">
        <f>'[2]功能-军团县城'!CQ55</f>
        <v>0.23020758013308884</v>
      </c>
      <c r="D53" s="14">
        <f>'[2]功能-军团县城'!CR55</f>
        <v>0.19964926179707473</v>
      </c>
      <c r="E53" s="14">
        <f>'[2]功能-军团县城'!CS55</f>
        <v>0.16318491479987485</v>
      </c>
      <c r="F53" s="14">
        <f>'[2]功能-军团县城'!CT55</f>
        <v>0.11813650185382593</v>
      </c>
      <c r="G53" s="14">
        <f>'[2]功能-军团县城'!CU55</f>
        <v>6.1969451954532441E-2</v>
      </c>
      <c r="I53" s="13">
        <f>'[2]功能-军团县城'!CV55+[3]大殿属性!AK54</f>
        <v>9.9106572667809326E-2</v>
      </c>
      <c r="J53" s="13">
        <f>'[2]功能-军团县城'!CW55+[3]大殿属性!AL54</f>
        <v>0.10065560957384334</v>
      </c>
      <c r="K53" s="13">
        <f>'[2]功能-军团县城'!CX55+[3]大殿属性!AM54</f>
        <v>0.10053586770863371</v>
      </c>
      <c r="L53" s="13">
        <f>'[2]功能-军团县城'!CY55+[3]大殿属性!AN54</f>
        <v>0.10038793743056487</v>
      </c>
      <c r="M53" s="13">
        <f>'[2]功能-军团县城'!CZ55+[3]大殿属性!AO54</f>
        <v>0.10020349569851408</v>
      </c>
      <c r="O53" s="13">
        <f>[4]圣人天赋!CW53</f>
        <v>0</v>
      </c>
      <c r="P53" s="13">
        <f>[4]圣人天赋!CX53</f>
        <v>0</v>
      </c>
      <c r="Q53" s="13">
        <f>[4]圣人天赋!CY53</f>
        <v>0</v>
      </c>
      <c r="R53" s="13">
        <f>[4]圣人天赋!CZ53</f>
        <v>0</v>
      </c>
      <c r="S53" s="13">
        <f>[4]圣人天赋!DA53</f>
        <v>0</v>
      </c>
      <c r="U53" s="13">
        <f>[4]圣人天赋!DF53</f>
        <v>8.1424535508944698E-2</v>
      </c>
      <c r="V53" s="13">
        <f>[4]圣人天赋!DG53</f>
        <v>8.2714840600971049E-2</v>
      </c>
      <c r="W53" s="13">
        <f>[4]圣人天赋!DH53</f>
        <v>8.5493624779784561E-2</v>
      </c>
      <c r="X53" s="13">
        <f>[4]圣人天赋!DI53</f>
        <v>8.9718247803905096E-2</v>
      </c>
      <c r="Y53" s="13">
        <f>[4]圣人天赋!DJ53</f>
        <v>9.5311367966206678E-2</v>
      </c>
      <c r="AA53" s="13">
        <f>[3]大殿属性!AP54</f>
        <v>0.1</v>
      </c>
      <c r="AB53" s="13">
        <f>[3]大殿属性!AQ54</f>
        <v>0.10203565292070846</v>
      </c>
      <c r="AC53" s="13">
        <f>[3]大殿属性!AR54</f>
        <v>0.10782091691220821</v>
      </c>
      <c r="AD53" s="13">
        <f>[3]大殿属性!AS54</f>
        <v>0.11421684494302467</v>
      </c>
      <c r="AE53" s="13">
        <f>[3]大殿属性!AT54</f>
        <v>0.12117407565075813</v>
      </c>
      <c r="AG53" s="13">
        <f>[4]圣人天赋!GN53+'[5]变法-buff效果'!Z52+[6]属性汇总!EO51</f>
        <v>0.51069672506079677</v>
      </c>
      <c r="AH53" s="13">
        <f>[4]圣人天赋!GO53+'[5]变法-buff效果'!AA52+[6]属性汇总!EP51</f>
        <v>0.53771580836024668</v>
      </c>
      <c r="AI53" s="13">
        <f>[4]圣人天赋!GP53+'[5]变法-buff效果'!AB52+[6]属性汇总!EQ51</f>
        <v>0.58536505844342712</v>
      </c>
      <c r="AJ53" s="13">
        <f>[4]圣人天赋!GQ53+'[5]变法-buff效果'!AC52+[6]属性汇总!ER51</f>
        <v>0.67953750834779614</v>
      </c>
      <c r="AK53" s="13">
        <f>[4]圣人天赋!GR53+'[5]变法-buff效果'!AD52+[6]属性汇总!ES51</f>
        <v>0.6566529569236742</v>
      </c>
      <c r="AM53" s="13">
        <f>[4]圣人天赋!GW53+'[5]变法-buff效果'!Z52+[6]属性汇总!EO51</f>
        <v>0.51069672506079677</v>
      </c>
      <c r="AN53" s="13">
        <f>[4]圣人天赋!GX53+'[5]变法-buff效果'!AA52+[6]属性汇总!EP51</f>
        <v>0.53771580836024668</v>
      </c>
      <c r="AO53" s="13">
        <f>[4]圣人天赋!GY53+'[5]变法-buff效果'!AB52+[6]属性汇总!EQ51</f>
        <v>0.58536505844342712</v>
      </c>
      <c r="AP53" s="13">
        <f>[4]圣人天赋!GZ53+'[5]变法-buff效果'!AC52+[6]属性汇总!ER51</f>
        <v>0.67953750834779614</v>
      </c>
      <c r="AQ53" s="13">
        <f>[4]圣人天赋!HA53+'[5]变法-buff效果'!AD52+[6]属性汇总!ES51</f>
        <v>0.6566529569236742</v>
      </c>
    </row>
    <row r="54" spans="2:43" x14ac:dyDescent="0.15">
      <c r="B54" s="4">
        <v>49</v>
      </c>
      <c r="C54" s="14">
        <f>'[2]功能-军团县城'!CQ56</f>
        <v>0.24800835802928076</v>
      </c>
      <c r="D54" s="14">
        <f>'[2]功能-军团县城'!CR56</f>
        <v>0.21514940915313244</v>
      </c>
      <c r="E54" s="14">
        <f>'[2]功能-军团县城'!CS56</f>
        <v>0.17555938552674891</v>
      </c>
      <c r="F54" s="14">
        <f>'[2]功能-军团县城'!CT56</f>
        <v>0.12702885040005293</v>
      </c>
      <c r="G54" s="14">
        <f>'[2]功能-军团县城'!CU56</f>
        <v>6.7194220272961944E-2</v>
      </c>
      <c r="I54" s="13">
        <f>'[2]功能-军团县城'!CV56+[3]大殿属性!AK55</f>
        <v>0.10081441149570805</v>
      </c>
      <c r="J54" s="13">
        <f>'[2]功能-军团县城'!CW56+[3]大殿属性!AL55</f>
        <v>0.1007065090608294</v>
      </c>
      <c r="K54" s="13">
        <f>'[2]功能-军团县城'!CX56+[3]大殿属性!AM55</f>
        <v>0.1005765030779146</v>
      </c>
      <c r="L54" s="13">
        <f>'[2]功能-军团县城'!CY56+[3]大殿属性!AN55</f>
        <v>0.10041713818386785</v>
      </c>
      <c r="M54" s="13">
        <f>'[2]功能-军团县城'!CZ56+[3]大殿属性!AO55</f>
        <v>0.10022065282747035</v>
      </c>
      <c r="O54" s="13">
        <f>[4]圣人天赋!CW54</f>
        <v>0</v>
      </c>
      <c r="P54" s="13">
        <f>[4]圣人天赋!CX54</f>
        <v>0</v>
      </c>
      <c r="Q54" s="13">
        <f>[4]圣人天赋!CY54</f>
        <v>0</v>
      </c>
      <c r="R54" s="13">
        <f>[4]圣人天赋!CZ54</f>
        <v>0</v>
      </c>
      <c r="S54" s="13">
        <f>[4]圣人天赋!DA54</f>
        <v>0</v>
      </c>
      <c r="U54" s="13">
        <f>[4]圣人天赋!DF54</f>
        <v>0.12179905828059027</v>
      </c>
      <c r="V54" s="13">
        <f>[4]圣人天赋!DG54</f>
        <v>0.12373002247796079</v>
      </c>
      <c r="W54" s="13">
        <f>[4]圣人天赋!DH54</f>
        <v>0.12787095969493029</v>
      </c>
      <c r="X54" s="13">
        <f>[4]圣人天赋!DI54</f>
        <v>0.13416212964855911</v>
      </c>
      <c r="Y54" s="13">
        <f>[4]圣人天赋!DJ54</f>
        <v>0.14248598358388029</v>
      </c>
      <c r="AA54" s="13">
        <f>[3]大殿属性!AP55</f>
        <v>0.10111595296378315</v>
      </c>
      <c r="AB54" s="13">
        <f>[3]大殿属性!AQ55</f>
        <v>0.10641209372010858</v>
      </c>
      <c r="AC54" s="13">
        <f>[3]大殿属性!AR55</f>
        <v>0.11217519281603103</v>
      </c>
      <c r="AD54" s="13">
        <f>[3]大殿属性!AS55</f>
        <v>0.11853898961264278</v>
      </c>
      <c r="AE54" s="13">
        <f>[3]大殿属性!AT55</f>
        <v>0.12547235676199736</v>
      </c>
      <c r="AG54" s="13">
        <f>[4]圣人天赋!GN54+'[5]变法-buff效果'!Z53+[6]属性汇总!EO52</f>
        <v>0.52926911535290566</v>
      </c>
      <c r="AH54" s="13">
        <f>[4]圣人天赋!GO54+'[5]变法-buff效果'!AA53+[6]属性汇总!EP52</f>
        <v>0.55323697031879993</v>
      </c>
      <c r="AI54" s="13">
        <f>[4]圣人天赋!GP54+'[5]变法-buff效果'!AB53+[6]属性汇总!EQ52</f>
        <v>0.60211250071848887</v>
      </c>
      <c r="AJ54" s="13">
        <f>[4]圣人天赋!GQ54+'[5]变法-buff效果'!AC53+[6]属性汇总!ER52</f>
        <v>0.69254167717102533</v>
      </c>
      <c r="AK54" s="13">
        <f>[4]圣人天赋!GR54+'[5]变法-buff效果'!AD53+[6]属性汇总!ES52</f>
        <v>0.66606737127716342</v>
      </c>
      <c r="AM54" s="13">
        <f>[4]圣人天赋!GW54+'[5]变法-buff效果'!Z53+[6]属性汇总!EO52</f>
        <v>0.52926911535290566</v>
      </c>
      <c r="AN54" s="13">
        <f>[4]圣人天赋!GX54+'[5]变法-buff效果'!AA53+[6]属性汇总!EP52</f>
        <v>0.55323697031879993</v>
      </c>
      <c r="AO54" s="13">
        <f>[4]圣人天赋!GY54+'[5]变法-buff效果'!AB53+[6]属性汇总!EQ52</f>
        <v>0.60211250071848887</v>
      </c>
      <c r="AP54" s="13">
        <f>[4]圣人天赋!GZ54+'[5]变法-buff效果'!AC53+[6]属性汇总!ER52</f>
        <v>0.69254167717102533</v>
      </c>
      <c r="AQ54" s="13">
        <f>[4]圣人天赋!HA54+'[5]变法-buff效果'!AD53+[6]属性汇总!ES52</f>
        <v>0.66606737127716342</v>
      </c>
    </row>
    <row r="55" spans="2:43" x14ac:dyDescent="0.15">
      <c r="B55" s="4">
        <v>50</v>
      </c>
      <c r="C55" s="14">
        <f>'[2]功能-军团县城'!CQ57</f>
        <v>0.26708675939092186</v>
      </c>
      <c r="D55" s="14">
        <f>'[2]功能-军团县城'!CR57</f>
        <v>0.23178768298061969</v>
      </c>
      <c r="E55" s="14">
        <f>'[2]功能-军团县城'!CS57</f>
        <v>0.1887884952970772</v>
      </c>
      <c r="F55" s="14">
        <f>'[2]功能-军团县城'!CT57</f>
        <v>0.13698523773481192</v>
      </c>
      <c r="G55" s="14">
        <f>'[2]功能-军团县城'!CU57</f>
        <v>7.2900440686554158E-2</v>
      </c>
      <c r="I55" s="13">
        <f>'[2]功能-军团县城'!CV57+[3]大殿属性!AK56</f>
        <v>0.10087706127699816</v>
      </c>
      <c r="J55" s="13">
        <f>'[2]功能-军团县城'!CW57+[3]大殿属性!AL56</f>
        <v>0.1007611459350925</v>
      </c>
      <c r="K55" s="13">
        <f>'[2]功能-军团县城'!CX57+[3]大殿属性!AM56</f>
        <v>0.10061994491657097</v>
      </c>
      <c r="L55" s="13">
        <f>'[2]功能-军团县城'!CY57+[3]大殿属性!AN56</f>
        <v>0.10044983303482199</v>
      </c>
      <c r="M55" s="13">
        <f>'[2]功能-军团县城'!CZ57+[3]大殿属性!AO56</f>
        <v>0.10023939095201906</v>
      </c>
      <c r="O55" s="13">
        <f>[4]圣人天赋!CW55</f>
        <v>0</v>
      </c>
      <c r="P55" s="13">
        <f>[4]圣人天赋!CX55</f>
        <v>0</v>
      </c>
      <c r="Q55" s="13">
        <f>[4]圣人天赋!CY55</f>
        <v>0</v>
      </c>
      <c r="R55" s="13">
        <f>[4]圣人天赋!CZ55</f>
        <v>0</v>
      </c>
      <c r="S55" s="13">
        <f>[4]圣人天赋!DA55</f>
        <v>0</v>
      </c>
      <c r="U55" s="13">
        <f>[4]圣人天赋!DF55</f>
        <v>0.1214781095896261</v>
      </c>
      <c r="V55" s="13">
        <f>[4]圣人天赋!DG55</f>
        <v>0.12337266276404529</v>
      </c>
      <c r="W55" s="13">
        <f>[4]圣人天赋!DH55</f>
        <v>0.1275066433081061</v>
      </c>
      <c r="X55" s="13">
        <f>[4]圣人天赋!DI55</f>
        <v>0.13373945922757377</v>
      </c>
      <c r="Y55" s="13">
        <f>[4]圣人天赋!DJ55</f>
        <v>0.1419605857174398</v>
      </c>
      <c r="AA55" s="13">
        <f>[3]大殿属性!AP56</f>
        <v>0.10551641291906999</v>
      </c>
      <c r="AB55" s="13">
        <f>[3]大殿属性!AQ56</f>
        <v>0.11078853451950871</v>
      </c>
      <c r="AC55" s="13">
        <f>[3]大殿属性!AR56</f>
        <v>0.11652946871985383</v>
      </c>
      <c r="AD55" s="13">
        <f>[3]大殿属性!AS56</f>
        <v>0.12286113428226091</v>
      </c>
      <c r="AE55" s="13">
        <f>[3]大殿属性!AT56</f>
        <v>0.12977063787323659</v>
      </c>
      <c r="AG55" s="13">
        <f>[4]圣人天赋!GN55+'[5]变法-buff效果'!Z54+[6]属性汇总!EO53</f>
        <v>0.54833402068561232</v>
      </c>
      <c r="AH55" s="13">
        <f>[4]圣人天赋!GO55+'[5]变法-buff效果'!AA54+[6]属性汇总!EP53</f>
        <v>0.56252630912460444</v>
      </c>
      <c r="AI55" s="13">
        <f>[4]圣人天赋!GP55+'[5]变法-buff效果'!AB54+[6]属性汇总!EQ53</f>
        <v>0.60834340951266297</v>
      </c>
      <c r="AJ55" s="13">
        <f>[4]圣人天赋!GQ55+'[5]变法-buff效果'!AC54+[6]属性汇总!ER53</f>
        <v>0.69688308070485194</v>
      </c>
      <c r="AK55" s="13">
        <f>[4]圣人天赋!GR55+'[5]变法-buff效果'!AD54+[6]属性汇总!ES53</f>
        <v>0.67143216189766286</v>
      </c>
      <c r="AM55" s="13">
        <f>[4]圣人天赋!GW55+'[5]变法-buff效果'!Z54+[6]属性汇总!EO53</f>
        <v>0.54833402068561232</v>
      </c>
      <c r="AN55" s="13">
        <f>[4]圣人天赋!GX55+'[5]变法-buff效果'!AA54+[6]属性汇总!EP53</f>
        <v>0.56252630912460444</v>
      </c>
      <c r="AO55" s="13">
        <f>[4]圣人天赋!GY55+'[5]变法-buff效果'!AB54+[6]属性汇总!EQ53</f>
        <v>0.60834340951266297</v>
      </c>
      <c r="AP55" s="13">
        <f>[4]圣人天赋!GZ55+'[5]变法-buff效果'!AC54+[6]属性汇总!ER53</f>
        <v>0.69688308070485194</v>
      </c>
      <c r="AQ55" s="13">
        <f>[4]圣人天赋!HA55+'[5]变法-buff效果'!AD54+[6]属性汇总!ES53</f>
        <v>0.67143216189766286</v>
      </c>
    </row>
    <row r="56" spans="2:43" x14ac:dyDescent="0.15">
      <c r="B56" s="4">
        <v>51</v>
      </c>
      <c r="C56" s="14">
        <f>'[2]功能-军团县城'!CQ58</f>
        <v>0.28753448367794499</v>
      </c>
      <c r="D56" s="14">
        <f>'[2]功能-军团县城'!CR58</f>
        <v>0.24864189999166231</v>
      </c>
      <c r="E56" s="14">
        <f>'[2]功能-军团县城'!CS58</f>
        <v>0.20284232545255657</v>
      </c>
      <c r="F56" s="14">
        <f>'[2]功能-军团县城'!CT58</f>
        <v>0.14767532984266929</v>
      </c>
      <c r="G56" s="14">
        <f>'[2]功能-军团县城'!CU58</f>
        <v>7.8753640002267464E-2</v>
      </c>
      <c r="I56" s="13">
        <f>'[2]功能-军团县城'!CV58+[3]大殿属性!AK57</f>
        <v>0.1009442076500186</v>
      </c>
      <c r="J56" s="13">
        <f>'[2]功能-军团县城'!CW58+[3]大殿属性!AL57</f>
        <v>0.10081649192501808</v>
      </c>
      <c r="K56" s="13">
        <f>'[2]功能-军团县城'!CX58+[3]大殿属性!AM57</f>
        <v>0.10066609497751368</v>
      </c>
      <c r="L56" s="13">
        <f>'[2]功能-军团县城'!CY58+[3]大殿属性!AN57</f>
        <v>0.10048493723039023</v>
      </c>
      <c r="M56" s="13">
        <f>'[2]功能-军团县城'!CZ58+[3]大殿属性!AO57</f>
        <v>0.10025861172686418</v>
      </c>
      <c r="O56" s="13">
        <f>[4]圣人天赋!CW56</f>
        <v>0</v>
      </c>
      <c r="P56" s="13">
        <f>[4]圣人天赋!CX56</f>
        <v>0</v>
      </c>
      <c r="Q56" s="13">
        <f>[4]圣人天赋!CY56</f>
        <v>0</v>
      </c>
      <c r="R56" s="13">
        <f>[4]圣人天赋!CZ56</f>
        <v>0</v>
      </c>
      <c r="S56" s="13">
        <f>[4]圣人天赋!DA56</f>
        <v>0</v>
      </c>
      <c r="U56" s="13">
        <f>[4]圣人天赋!DF56</f>
        <v>0.12113412529981495</v>
      </c>
      <c r="V56" s="13">
        <f>[4]圣人天赋!DG56</f>
        <v>0.12305482215106855</v>
      </c>
      <c r="W56" s="13">
        <f>[4]圣人天赋!DH56</f>
        <v>0.12712858710259117</v>
      </c>
      <c r="X56" s="13">
        <f>[4]圣人天赋!DI56</f>
        <v>0.1333129353914817</v>
      </c>
      <c r="Y56" s="13">
        <f>[4]圣人天赋!DJ56</f>
        <v>0.14149658257713435</v>
      </c>
      <c r="AA56" s="13">
        <f>[3]大殿属性!AP57</f>
        <v>0.10991687287435684</v>
      </c>
      <c r="AB56" s="13">
        <f>[3]大殿属性!AQ57</f>
        <v>0.11516497531890883</v>
      </c>
      <c r="AC56" s="13">
        <f>[3]大殿属性!AR57</f>
        <v>0.12088374462367664</v>
      </c>
      <c r="AD56" s="13">
        <f>[3]大殿属性!AS57</f>
        <v>0.12718327895187903</v>
      </c>
      <c r="AE56" s="13">
        <f>[3]大殿属性!AT57</f>
        <v>0.13406891898447582</v>
      </c>
      <c r="AG56" s="13">
        <f>[4]圣人天赋!GN56+'[5]变法-buff效果'!Z55+[6]属性汇总!EO54</f>
        <v>0.56502852447306273</v>
      </c>
      <c r="AH56" s="13">
        <f>[4]圣人天赋!GO56+'[5]变法-buff效果'!AA55+[6]属性汇总!EP54</f>
        <v>0.57398466633162837</v>
      </c>
      <c r="AI56" s="13">
        <f>[4]圣人天赋!GP56+'[5]变法-buff效果'!AB55+[6]属性汇总!EQ54</f>
        <v>0.61310123156287499</v>
      </c>
      <c r="AJ56" s="13">
        <f>[4]圣人天赋!GQ56+'[5]变法-buff效果'!AC55+[6]属性汇总!ER54</f>
        <v>0.70409226570581018</v>
      </c>
      <c r="AK56" s="13">
        <f>[4]圣人天赋!GR56+'[5]变法-buff效果'!AD55+[6]属性汇总!ES54</f>
        <v>0.67766192033458283</v>
      </c>
      <c r="AM56" s="13">
        <f>[4]圣人天赋!GW56+'[5]变法-buff效果'!Z55+[6]属性汇总!EO54</f>
        <v>0.56502852447306273</v>
      </c>
      <c r="AN56" s="13">
        <f>[4]圣人天赋!GX56+'[5]变法-buff效果'!AA55+[6]属性汇总!EP54</f>
        <v>0.57398466633162837</v>
      </c>
      <c r="AO56" s="13">
        <f>[4]圣人天赋!GY56+'[5]变法-buff效果'!AB55+[6]属性汇总!EQ54</f>
        <v>0.61310123156287499</v>
      </c>
      <c r="AP56" s="13">
        <f>[4]圣人天赋!GZ56+'[5]变法-buff效果'!AC55+[6]属性汇总!ER54</f>
        <v>0.70409226570581018</v>
      </c>
      <c r="AQ56" s="13">
        <f>[4]圣人天赋!HA56+'[5]变法-buff效果'!AD55+[6]属性汇总!ES54</f>
        <v>0.67766192033458283</v>
      </c>
    </row>
    <row r="57" spans="2:43" x14ac:dyDescent="0.15">
      <c r="B57" s="4">
        <v>52</v>
      </c>
      <c r="C57" s="14">
        <f>'[2]功能-军团县城'!CQ59</f>
        <v>0.3094498119380355</v>
      </c>
      <c r="D57" s="14">
        <f>'[2]功能-军团县城'!CR59</f>
        <v>0.26780927826559603</v>
      </c>
      <c r="E57" s="14">
        <f>'[2]功能-军团县城'!CS59</f>
        <v>0.21906947929579113</v>
      </c>
      <c r="F57" s="14">
        <f>'[2]功能-军团县城'!CT59</f>
        <v>0.1596330294743504</v>
      </c>
      <c r="G57" s="14">
        <f>'[2]功能-军团县城'!CU59</f>
        <v>8.5202167298384424E-2</v>
      </c>
      <c r="I57" s="13">
        <f>'[2]功能-军团县城'!CV59+[3]大殿属性!AK58</f>
        <v>0.10101617335072746</v>
      </c>
      <c r="J57" s="13">
        <f>'[2]功能-军团县城'!CW59+[3]大殿属性!AL58</f>
        <v>0.10087943388928461</v>
      </c>
      <c r="K57" s="13">
        <f>'[2]功能-军团县城'!CX59+[3]大殿属性!AM58</f>
        <v>0.10071938181323795</v>
      </c>
      <c r="L57" s="13">
        <f>'[2]功能-军团县城'!CY59+[3]大殿属性!AN58</f>
        <v>0.10052420400397662</v>
      </c>
      <c r="M57" s="13">
        <f>'[2]功能-军团县城'!CZ59+[3]大殿属性!AO58</f>
        <v>0.10027978744369112</v>
      </c>
      <c r="O57" s="13">
        <f>[4]圣人天赋!CW57</f>
        <v>0</v>
      </c>
      <c r="P57" s="13">
        <f>[4]圣人天赋!CX57</f>
        <v>0</v>
      </c>
      <c r="Q57" s="13">
        <f>[4]圣人天赋!CY57</f>
        <v>0</v>
      </c>
      <c r="R57" s="13">
        <f>[4]圣人天赋!CZ57</f>
        <v>0</v>
      </c>
      <c r="S57" s="13">
        <f>[4]圣人天赋!DA57</f>
        <v>0</v>
      </c>
      <c r="U57" s="13">
        <f>[4]圣人天赋!DF57</f>
        <v>0.12081791071348309</v>
      </c>
      <c r="V57" s="13">
        <f>[4]圣人天赋!DG57</f>
        <v>0.12269335942303125</v>
      </c>
      <c r="W57" s="13">
        <f>[4]圣人天赋!DH57</f>
        <v>0.12674675939340763</v>
      </c>
      <c r="X57" s="13">
        <f>[4]圣人天赋!DI57</f>
        <v>0.13286149627147661</v>
      </c>
      <c r="Y57" s="13">
        <f>[4]圣人天赋!DJ57</f>
        <v>0.14098908006542396</v>
      </c>
      <c r="AA57" s="13">
        <f>[3]大殿属性!AP58</f>
        <v>0.11431733282964368</v>
      </c>
      <c r="AB57" s="13">
        <f>[3]大殿属性!AQ58</f>
        <v>0.11954141611830896</v>
      </c>
      <c r="AC57" s="13">
        <f>[3]大殿属性!AR58</f>
        <v>0.12523802052749944</v>
      </c>
      <c r="AD57" s="13">
        <f>[3]大殿属性!AS58</f>
        <v>0.13150542362149714</v>
      </c>
      <c r="AE57" s="13">
        <f>[3]大殿属性!AT58</f>
        <v>0.13836720009571507</v>
      </c>
      <c r="AG57" s="13">
        <f>[4]圣人天赋!GN57+'[5]变法-buff效果'!Z56+[6]属性汇总!EO55</f>
        <v>0.5823584039787052</v>
      </c>
      <c r="AH57" s="13">
        <f>[4]圣人天赋!GO57+'[5]变法-buff效果'!AA56+[6]属性汇总!EP55</f>
        <v>0.58841091627292597</v>
      </c>
      <c r="AI57" s="13">
        <f>[4]圣人天赋!GP57+'[5]变法-buff效果'!AB56+[6]属性汇总!EQ55</f>
        <v>0.6186677394411586</v>
      </c>
      <c r="AJ57" s="13">
        <f>[4]圣人天赋!GQ57+'[5]变法-buff效果'!AC56+[6]属性汇总!ER55</f>
        <v>0.7136655386909575</v>
      </c>
      <c r="AK57" s="13">
        <f>[4]圣人天赋!GR57+'[5]变法-buff效果'!AD56+[6]属性汇总!ES55</f>
        <v>0.68453023227401633</v>
      </c>
      <c r="AM57" s="13">
        <f>[4]圣人天赋!GW57+'[5]变法-buff效果'!Z56+[6]属性汇总!EO55</f>
        <v>0.5823584039787052</v>
      </c>
      <c r="AN57" s="13">
        <f>[4]圣人天赋!GX57+'[5]变法-buff效果'!AA56+[6]属性汇总!EP55</f>
        <v>0.58841091627292597</v>
      </c>
      <c r="AO57" s="13">
        <f>[4]圣人天赋!GY57+'[5]变法-buff效果'!AB56+[6]属性汇总!EQ55</f>
        <v>0.6186677394411586</v>
      </c>
      <c r="AP57" s="13">
        <f>[4]圣人天赋!GZ57+'[5]变法-buff效果'!AC56+[6]属性汇总!ER55</f>
        <v>0.7136655386909575</v>
      </c>
      <c r="AQ57" s="13">
        <f>[4]圣人天赋!HA57+'[5]变法-buff效果'!AD56+[6]属性汇总!ES55</f>
        <v>0.68453023227401633</v>
      </c>
    </row>
    <row r="58" spans="2:43" x14ac:dyDescent="0.15">
      <c r="B58" s="4">
        <v>53</v>
      </c>
      <c r="C58" s="14">
        <f>'[2]功能-军团县城'!CQ60</f>
        <v>0.33293807918997181</v>
      </c>
      <c r="D58" s="14">
        <f>'[2]功能-军团县城'!CR60</f>
        <v>0.28870385752061661</v>
      </c>
      <c r="E58" s="14">
        <f>'[2]功能-军团县城'!CS60</f>
        <v>0.23664147761147603</v>
      </c>
      <c r="F58" s="14">
        <f>'[2]功能-军团县城'!CT60</f>
        <v>0.17199934996329155</v>
      </c>
      <c r="G58" s="14">
        <f>'[2]功能-军团县城'!CU60</f>
        <v>9.2042746806705933E-2</v>
      </c>
      <c r="I58" s="13">
        <f>'[2]功能-军团县城'!CV60+[3]大殿属性!AK59</f>
        <v>0.10109330427896006</v>
      </c>
      <c r="J58" s="13">
        <f>'[2]功能-军团县城'!CW60+[3]大殿属性!AL59</f>
        <v>0.10094804764762118</v>
      </c>
      <c r="K58" s="13">
        <f>'[2]功能-军团县城'!CX60+[3]大殿属性!AM59</f>
        <v>0.100777084858186</v>
      </c>
      <c r="L58" s="13">
        <f>'[2]功能-军团县城'!CY60+[3]大殿属性!AN59</f>
        <v>0.10056481260945198</v>
      </c>
      <c r="M58" s="13">
        <f>'[2]功能-军团县城'!CZ60+[3]大殿属性!AO59</f>
        <v>0.10030225058418023</v>
      </c>
      <c r="O58" s="13">
        <f>[4]圣人天赋!CW58</f>
        <v>0</v>
      </c>
      <c r="P58" s="13">
        <f>[4]圣人天赋!CX58</f>
        <v>0</v>
      </c>
      <c r="Q58" s="13">
        <f>[4]圣人天赋!CY58</f>
        <v>0</v>
      </c>
      <c r="R58" s="13">
        <f>[4]圣人天赋!CZ58</f>
        <v>0</v>
      </c>
      <c r="S58" s="13">
        <f>[4]圣人天赋!DA58</f>
        <v>0</v>
      </c>
      <c r="U58" s="13">
        <f>[4]圣人天赋!DF58</f>
        <v>0.12048042726688699</v>
      </c>
      <c r="V58" s="13">
        <f>[4]圣人天赋!DG58</f>
        <v>0.12234946238602534</v>
      </c>
      <c r="W58" s="13">
        <f>[4]圣人天赋!DH58</f>
        <v>0.12633328726345353</v>
      </c>
      <c r="X58" s="13">
        <f>[4]圣人天赋!DI58</f>
        <v>0.13243976068510527</v>
      </c>
      <c r="Y58" s="13">
        <f>[4]圣人天赋!DJ58</f>
        <v>0.14050316262024257</v>
      </c>
      <c r="AA58" s="13">
        <f>[3]大殿属性!AP59</f>
        <v>0.11871779278493053</v>
      </c>
      <c r="AB58" s="13">
        <f>[3]大殿属性!AQ59</f>
        <v>0.12391785691770908</v>
      </c>
      <c r="AC58" s="13">
        <f>[3]大殿属性!AR59</f>
        <v>0.12959229643132225</v>
      </c>
      <c r="AD58" s="13">
        <f>[3]大殿属性!AS59</f>
        <v>0.13582756829111525</v>
      </c>
      <c r="AE58" s="13">
        <f>[3]大殿属性!AT59</f>
        <v>0.14266548120695427</v>
      </c>
      <c r="AG58" s="13">
        <f>[4]圣人天赋!GN58+'[5]变法-buff效果'!Z57+[6]属性汇总!EO56</f>
        <v>0.59991347212454305</v>
      </c>
      <c r="AH58" s="13">
        <f>[4]圣人天赋!GO58+'[5]变法-buff效果'!AA57+[6]属性汇总!EP56</f>
        <v>0.60336930493221397</v>
      </c>
      <c r="AI58" s="13">
        <f>[4]圣人天赋!GP58+'[5]变法-buff效果'!AB57+[6]属性汇总!EQ56</f>
        <v>0.62469557821106259</v>
      </c>
      <c r="AJ58" s="13">
        <f>[4]圣人天赋!GQ58+'[5]变法-buff效果'!AC57+[6]属性汇总!ER56</f>
        <v>0.7233158135687735</v>
      </c>
      <c r="AK58" s="13">
        <f>[4]圣人天赋!GR58+'[5]变法-buff效果'!AD57+[6]属性汇总!ES56</f>
        <v>0.69349966112678918</v>
      </c>
      <c r="AM58" s="13">
        <f>[4]圣人天赋!GW58+'[5]变法-buff效果'!Z57+[6]属性汇总!EO56</f>
        <v>0.59991347212454305</v>
      </c>
      <c r="AN58" s="13">
        <f>[4]圣人天赋!GX58+'[5]变法-buff效果'!AA57+[6]属性汇总!EP56</f>
        <v>0.60336930493221397</v>
      </c>
      <c r="AO58" s="13">
        <f>[4]圣人天赋!GY58+'[5]变法-buff效果'!AB57+[6]属性汇总!EQ56</f>
        <v>0.62469557821106259</v>
      </c>
      <c r="AP58" s="13">
        <f>[4]圣人天赋!GZ58+'[5]变法-buff效果'!AC57+[6]属性汇总!ER56</f>
        <v>0.7233158135687735</v>
      </c>
      <c r="AQ58" s="13">
        <f>[4]圣人天赋!HA58+'[5]变法-buff效果'!AD57+[6]属性汇总!ES56</f>
        <v>0.69349966112678918</v>
      </c>
    </row>
    <row r="59" spans="2:43" x14ac:dyDescent="0.15">
      <c r="B59" s="4">
        <v>54</v>
      </c>
      <c r="C59" s="14">
        <f>'[2]功能-军团县城'!CQ61</f>
        <v>0.35811218071155776</v>
      </c>
      <c r="D59" s="14">
        <f>'[2]功能-军团县城'!CR61</f>
        <v>0.31113425140707712</v>
      </c>
      <c r="E59" s="14">
        <f>'[2]功能-军团县城'!CS61</f>
        <v>0.25421021363266338</v>
      </c>
      <c r="F59" s="14">
        <f>'[2]功能-军团县城'!CT61</f>
        <v>0.18484436489401621</v>
      </c>
      <c r="G59" s="14">
        <f>'[2]功能-军团县城'!CU61</f>
        <v>9.8926136376993351E-2</v>
      </c>
      <c r="I59" s="13">
        <f>'[2]功能-军团县城'!CV61+[3]大殿属性!AK60</f>
        <v>0.10117597116098055</v>
      </c>
      <c r="J59" s="13">
        <f>'[2]功能-军团县城'!CW61+[3]大殿属性!AL60</f>
        <v>0.10102170472425985</v>
      </c>
      <c r="K59" s="13">
        <f>'[2]功能-军团县城'!CX61+[3]大殿属性!AM60</f>
        <v>0.10083477719038968</v>
      </c>
      <c r="L59" s="13">
        <f>'[2]功能-军团县城'!CY61+[3]大殿属性!AN60</f>
        <v>0.10060699315491928</v>
      </c>
      <c r="M59" s="13">
        <f>'[2]功能-军团县城'!CZ61+[3]大殿属性!AO60</f>
        <v>0.10032485430463556</v>
      </c>
      <c r="O59" s="13">
        <f>[4]圣人天赋!CW59</f>
        <v>8.0104018448059755E-2</v>
      </c>
      <c r="P59" s="13">
        <f>[4]圣人天赋!CX59</f>
        <v>8.1325360187640611E-2</v>
      </c>
      <c r="Q59" s="13">
        <f>[4]圣人天赋!CY59</f>
        <v>8.3985217994279798E-2</v>
      </c>
      <c r="R59" s="13">
        <f>[4]圣人天赋!CZ59</f>
        <v>8.8004592769067816E-2</v>
      </c>
      <c r="S59" s="13">
        <f>[4]圣人天赋!DA59</f>
        <v>9.3359973156051601E-2</v>
      </c>
      <c r="U59" s="13">
        <f>[4]圣人天赋!DF59</f>
        <v>0.12015602767208963</v>
      </c>
      <c r="V59" s="13">
        <f>[4]圣人天赋!DG59</f>
        <v>0.12198804028146093</v>
      </c>
      <c r="W59" s="13">
        <f>[4]圣人天赋!DH59</f>
        <v>0.12597782699141971</v>
      </c>
      <c r="X59" s="13">
        <f>[4]圣人天赋!DI59</f>
        <v>0.13200688915360173</v>
      </c>
      <c r="Y59" s="13">
        <f>[4]圣人天赋!DJ59</f>
        <v>0.1400399597340774</v>
      </c>
      <c r="AA59" s="13">
        <f>[3]大殿属性!AP60</f>
        <v>0.12311825274021737</v>
      </c>
      <c r="AB59" s="13">
        <f>[3]大殿属性!AQ60</f>
        <v>0.12829429771710921</v>
      </c>
      <c r="AC59" s="13">
        <f>[3]大殿属性!AR60</f>
        <v>0.13394657233514506</v>
      </c>
      <c r="AD59" s="13">
        <f>[3]大殿属性!AS60</f>
        <v>0.14014971296073336</v>
      </c>
      <c r="AE59" s="13">
        <f>[3]大殿属性!AT60</f>
        <v>0.14696376231819352</v>
      </c>
      <c r="AG59" s="13">
        <f>[4]圣人天赋!GN59+'[5]变法-buff效果'!Z58+[6]属性汇总!EO57</f>
        <v>0.61780100335029542</v>
      </c>
      <c r="AH59" s="13">
        <f>[4]圣人天赋!GO59+'[5]变法-buff效果'!AA58+[6]属性汇总!EP57</f>
        <v>0.61949992560794986</v>
      </c>
      <c r="AI59" s="13">
        <f>[4]圣人天赋!GP59+'[5]变法-buff效果'!AB58+[6]属性汇总!EQ57</f>
        <v>0.63770833587027154</v>
      </c>
      <c r="AJ59" s="13">
        <f>[4]圣人天赋!GQ59+'[5]变法-buff效果'!AC58+[6]属性汇总!ER57</f>
        <v>0.73024723436780425</v>
      </c>
      <c r="AK59" s="13">
        <f>[4]圣人天赋!GR59+'[5]变法-buff效果'!AD58+[6]属性汇总!ES57</f>
        <v>0.70320052761556373</v>
      </c>
      <c r="AM59" s="13">
        <f>[4]圣人天赋!GW59+'[5]变法-buff效果'!Z58+[6]属性汇总!EO57</f>
        <v>0.61780100335029542</v>
      </c>
      <c r="AN59" s="13">
        <f>[4]圣人天赋!GX59+'[5]变法-buff效果'!AA58+[6]属性汇总!EP57</f>
        <v>0.61949992560794986</v>
      </c>
      <c r="AO59" s="13">
        <f>[4]圣人天赋!GY59+'[5]变法-buff效果'!AB58+[6]属性汇总!EQ57</f>
        <v>0.63770833587027154</v>
      </c>
      <c r="AP59" s="13">
        <f>[4]圣人天赋!GZ59+'[5]变法-buff效果'!AC58+[6]属性汇总!ER57</f>
        <v>0.73024723436780425</v>
      </c>
      <c r="AQ59" s="13">
        <f>[4]圣人天赋!HA59+'[5]变法-buff效果'!AD58+[6]属性汇总!ES57</f>
        <v>0.70320052761556373</v>
      </c>
    </row>
    <row r="60" spans="2:43" x14ac:dyDescent="0.15">
      <c r="B60" s="4">
        <v>55</v>
      </c>
      <c r="C60" s="14">
        <f>'[2]功能-军团县城'!CQ62</f>
        <v>0.38509311466558799</v>
      </c>
      <c r="D60" s="14">
        <f>'[2]功能-军团县城'!CR62</f>
        <v>0.33414943100635258</v>
      </c>
      <c r="E60" s="14">
        <f>'[2]功能-军团县城'!CS62</f>
        <v>0.27280425277168163</v>
      </c>
      <c r="F60" s="14">
        <f>'[2]功能-军团县城'!CT62</f>
        <v>0.19837840711638721</v>
      </c>
      <c r="G60" s="14">
        <f>'[2]功能-军团县城'!CU62</f>
        <v>0.10634093996404856</v>
      </c>
      <c r="I60" s="13">
        <f>'[2]功能-军团县城'!CV62+[3]大殿属性!AK61</f>
        <v>0.10126457133136073</v>
      </c>
      <c r="J60" s="13">
        <f>'[2]功能-军团县城'!CW62+[3]大殿属性!AL61</f>
        <v>0.10109728212411193</v>
      </c>
      <c r="K60" s="13">
        <f>'[2]功能-军团县城'!CX62+[3]大殿属性!AM61</f>
        <v>0.10089583641979144</v>
      </c>
      <c r="L60" s="13">
        <f>'[2]功能-军团县城'!CY62+[3]大殿属性!AN61</f>
        <v>0.1006514363327899</v>
      </c>
      <c r="M60" s="13">
        <f>'[2]功能-军团县城'!CZ62+[3]大殿属性!AO61</f>
        <v>0.10034920308597381</v>
      </c>
      <c r="O60" s="13">
        <f>[4]圣人天赋!CW60</f>
        <v>7.988319549257844E-2</v>
      </c>
      <c r="P60" s="13">
        <f>[4]圣人天赋!CX60</f>
        <v>8.1101279156106321E-2</v>
      </c>
      <c r="Q60" s="13">
        <f>[4]圣人天赋!CY60</f>
        <v>8.3735904685928411E-2</v>
      </c>
      <c r="R60" s="13">
        <f>[4]圣人天赋!CZ60</f>
        <v>8.77414888768379E-2</v>
      </c>
      <c r="S60" s="13">
        <f>[4]圣人天赋!DA60</f>
        <v>9.3035507131930151E-2</v>
      </c>
      <c r="U60" s="13">
        <f>[4]圣人天赋!DF60</f>
        <v>0.11982479323886766</v>
      </c>
      <c r="V60" s="13">
        <f>[4]圣人天赋!DG60</f>
        <v>0.12165191873415949</v>
      </c>
      <c r="W60" s="13">
        <f>[4]圣人天赋!DH60</f>
        <v>0.12560385702889262</v>
      </c>
      <c r="X60" s="13">
        <f>[4]圣人天赋!DI60</f>
        <v>0.13161223331525687</v>
      </c>
      <c r="Y60" s="13">
        <f>[4]圣人天赋!DJ60</f>
        <v>0.13955326069789523</v>
      </c>
      <c r="AA60" s="13">
        <f>[3]大殿属性!AP61</f>
        <v>0.12751871269550422</v>
      </c>
      <c r="AB60" s="13">
        <f>[3]大殿属性!AQ61</f>
        <v>0.13267073851650935</v>
      </c>
      <c r="AC60" s="13">
        <f>[3]大殿属性!AR61</f>
        <v>0.13830084823896788</v>
      </c>
      <c r="AD60" s="13">
        <f>[3]大殿属性!AS61</f>
        <v>0.14447185763035147</v>
      </c>
      <c r="AE60" s="13">
        <f>[3]大殿属性!AT61</f>
        <v>0.15137021296750008</v>
      </c>
      <c r="AG60" s="13">
        <f>[4]圣人天赋!GN60+'[5]变法-buff效果'!Z59+[6]属性汇总!EO58</f>
        <v>0.63526311573162475</v>
      </c>
      <c r="AH60" s="13">
        <f>[4]圣人天赋!GO60+'[5]变法-buff效果'!AA59+[6]属性汇总!EP58</f>
        <v>0.63540738640778416</v>
      </c>
      <c r="AI60" s="13">
        <f>[4]圣人天赋!GP60+'[5]变法-buff效果'!AB59+[6]属性汇总!EQ58</f>
        <v>0.65191763647169976</v>
      </c>
      <c r="AJ60" s="13">
        <f>[4]圣人天赋!GQ60+'[5]变法-buff效果'!AC59+[6]属性汇总!ER58</f>
        <v>0.73748758825238991</v>
      </c>
      <c r="AK60" s="13">
        <f>[4]圣人天赋!GR60+'[5]变法-buff效果'!AD59+[6]属性汇总!ES58</f>
        <v>0.71313186434427789</v>
      </c>
      <c r="AM60" s="13">
        <f>[4]圣人天赋!GW60+'[5]变法-buff效果'!Z59+[6]属性汇总!EO58</f>
        <v>0.63526311573162475</v>
      </c>
      <c r="AN60" s="13">
        <f>[4]圣人天赋!GX60+'[5]变法-buff效果'!AA59+[6]属性汇总!EP58</f>
        <v>0.63540738640778416</v>
      </c>
      <c r="AO60" s="13">
        <f>[4]圣人天赋!GY60+'[5]变法-buff效果'!AB59+[6]属性汇总!EQ58</f>
        <v>0.65191763647169976</v>
      </c>
      <c r="AP60" s="13">
        <f>[4]圣人天赋!GZ60+'[5]变法-buff效果'!AC59+[6]属性汇总!ER58</f>
        <v>0.73748758825238991</v>
      </c>
      <c r="AQ60" s="13">
        <f>[4]圣人天赋!HA60+'[5]变法-buff效果'!AD59+[6]属性汇总!ES58</f>
        <v>0.71313186434427789</v>
      </c>
    </row>
    <row r="61" spans="2:43" x14ac:dyDescent="0.15">
      <c r="B61" s="4">
        <v>56</v>
      </c>
      <c r="C61" s="14">
        <f>'[2]功能-军团县城'!CQ63</f>
        <v>0.41401056367196176</v>
      </c>
      <c r="D61" s="14">
        <f>'[2]功能-军团县城'!CR63</f>
        <v>0.35856660963602927</v>
      </c>
      <c r="E61" s="14">
        <f>'[2]功能-军团县城'!CS63</f>
        <v>0.29280356728219625</v>
      </c>
      <c r="F61" s="14">
        <f>'[2]功能-军团县城'!CT63</f>
        <v>0.21287292416403267</v>
      </c>
      <c r="G61" s="14">
        <f>'[2]功能-军团县城'!CU63</f>
        <v>0.11429179765163093</v>
      </c>
      <c r="I61" s="13">
        <f>'[2]功能-军团县城'!CV63+[3]大殿属性!AK62</f>
        <v>0.10135953064275038</v>
      </c>
      <c r="J61" s="13">
        <f>'[2]功能-军团县城'!CW63+[3]大殿属性!AL62</f>
        <v>0.10117746341770532</v>
      </c>
      <c r="K61" s="13">
        <f>'[2]功能-军团县城'!CX63+[3]大殿属性!AM62</f>
        <v>0.10096151030180521</v>
      </c>
      <c r="L61" s="13">
        <f>'[2]功能-军团县城'!CY63+[3]大殿属性!AN62</f>
        <v>0.10069903352428029</v>
      </c>
      <c r="M61" s="13">
        <f>'[2]功能-军团县城'!CZ63+[3]大殿属性!AO62</f>
        <v>0.10037531216533291</v>
      </c>
      <c r="O61" s="13">
        <f>[4]圣人天赋!CW61</f>
        <v>7.9661553546348907E-2</v>
      </c>
      <c r="P61" s="13">
        <f>[4]圣人天赋!CX61</f>
        <v>8.0877087253053967E-2</v>
      </c>
      <c r="Q61" s="13">
        <f>[4]圣人天赋!CY61</f>
        <v>8.3492354587961309E-2</v>
      </c>
      <c r="R61" s="13">
        <f>[4]圣人天赋!CZ61</f>
        <v>8.7459713204162307E-2</v>
      </c>
      <c r="S61" s="13">
        <f>[4]圣人天赋!DA61</f>
        <v>9.2708676111030897E-2</v>
      </c>
      <c r="U61" s="13">
        <f>[4]圣人天赋!DF61</f>
        <v>0.11949233031952337</v>
      </c>
      <c r="V61" s="13">
        <f>[4]圣人天赋!DG61</f>
        <v>0.12131563087958096</v>
      </c>
      <c r="W61" s="13">
        <f>[4]圣人天赋!DH61</f>
        <v>0.12523853188194198</v>
      </c>
      <c r="X61" s="13">
        <f>[4]圣人天赋!DI61</f>
        <v>0.13118956980624347</v>
      </c>
      <c r="Y61" s="13">
        <f>[4]圣人天赋!DJ61</f>
        <v>0.13906301416654634</v>
      </c>
      <c r="AA61" s="13">
        <f>[3]大殿属性!AP62</f>
        <v>0.13191917265079106</v>
      </c>
      <c r="AB61" s="13">
        <f>[3]大殿属性!AQ62</f>
        <v>0.13704717931590946</v>
      </c>
      <c r="AC61" s="13">
        <f>[3]大殿属性!AR62</f>
        <v>0.14265512414279069</v>
      </c>
      <c r="AD61" s="13">
        <f>[3]大殿属性!AS62</f>
        <v>0.14879400229996959</v>
      </c>
      <c r="AE61" s="13">
        <f>[3]大殿属性!AT62</f>
        <v>0.1560368990570809</v>
      </c>
      <c r="AG61" s="13">
        <f>[4]圣人天赋!GN61+'[5]变法-buff效果'!Z60+[6]属性汇总!EO59</f>
        <v>0.65033745643210328</v>
      </c>
      <c r="AH61" s="13">
        <f>[4]圣人天赋!GO61+'[5]变法-buff效果'!AA60+[6]属性汇总!EP59</f>
        <v>0.65195873239651747</v>
      </c>
      <c r="AI61" s="13">
        <f>[4]圣人天赋!GP61+'[5]变法-buff效果'!AB60+[6]属性汇总!EQ59</f>
        <v>0.66624921029101003</v>
      </c>
      <c r="AJ61" s="13">
        <f>[4]圣人天赋!GQ61+'[5]变法-buff效果'!AC60+[6]属性汇总!ER59</f>
        <v>0.74505021012233397</v>
      </c>
      <c r="AK61" s="13">
        <f>[4]圣人天赋!GR61+'[5]变法-buff效果'!AD60+[6]属性汇总!ES59</f>
        <v>0.72332255543330226</v>
      </c>
      <c r="AM61" s="13">
        <f>[4]圣人天赋!GW61+'[5]变法-buff效果'!Z60+[6]属性汇总!EO59</f>
        <v>0.65033745643210328</v>
      </c>
      <c r="AN61" s="13">
        <f>[4]圣人天赋!GX61+'[5]变法-buff效果'!AA60+[6]属性汇总!EP59</f>
        <v>0.65195873239651747</v>
      </c>
      <c r="AO61" s="13">
        <f>[4]圣人天赋!GY61+'[5]变法-buff效果'!AB60+[6]属性汇总!EQ59</f>
        <v>0.66624921029101003</v>
      </c>
      <c r="AP61" s="13">
        <f>[4]圣人天赋!GZ61+'[5]变法-buff效果'!AC60+[6]属性汇总!ER59</f>
        <v>0.74505021012233397</v>
      </c>
      <c r="AQ61" s="13">
        <f>[4]圣人天赋!HA61+'[5]变法-buff效果'!AD60+[6]属性汇总!ES59</f>
        <v>0.72332255543330226</v>
      </c>
    </row>
    <row r="62" spans="2:43" x14ac:dyDescent="0.15">
      <c r="B62" s="4">
        <v>57</v>
      </c>
      <c r="C62" s="14">
        <f>'[2]功能-军团县城'!CQ64</f>
        <v>0.44500351812124012</v>
      </c>
      <c r="D62" s="14">
        <f>'[2]功能-军团县城'!CR64</f>
        <v>0.3855871690390274</v>
      </c>
      <c r="E62" s="14">
        <f>'[2]功能-军团县城'!CS64</f>
        <v>0.31441464393520041</v>
      </c>
      <c r="F62" s="14">
        <f>'[2]功能-军团县城'!CT64</f>
        <v>0.22849016050309293</v>
      </c>
      <c r="G62" s="14">
        <f>'[2]功能-军团县城'!CU64</f>
        <v>0.12300231079563505</v>
      </c>
      <c r="I62" s="13">
        <f>'[2]功能-军团县城'!CV64+[3]大殿属性!AK63</f>
        <v>0.10146130551271855</v>
      </c>
      <c r="J62" s="13">
        <f>'[2]功能-军团县城'!CW64+[3]大殿属性!AL63</f>
        <v>0.1012661937103984</v>
      </c>
      <c r="K62" s="13">
        <f>'[2]功能-军团县城'!CX64+[3]大殿属性!AM63</f>
        <v>0.10103247689906301</v>
      </c>
      <c r="L62" s="13">
        <f>'[2]功能-军团县城'!CY64+[3]大殿属性!AN63</f>
        <v>0.10075031750884754</v>
      </c>
      <c r="M62" s="13">
        <f>'[2]功能-军团县城'!CZ64+[3]大殿属性!AO63</f>
        <v>0.10040391580633259</v>
      </c>
      <c r="O62" s="13">
        <f>[4]圣人天赋!CW62</f>
        <v>7.9444739153355759E-2</v>
      </c>
      <c r="P62" s="13">
        <f>[4]圣人天赋!CX62</f>
        <v>8.064109636854111E-2</v>
      </c>
      <c r="Q62" s="13">
        <f>[4]圣人天赋!CY62</f>
        <v>8.3244589917758474E-2</v>
      </c>
      <c r="R62" s="13">
        <f>[4]圣人天赋!CZ62</f>
        <v>8.7174435436000342E-2</v>
      </c>
      <c r="S62" s="13">
        <f>[4]圣人天赋!DA62</f>
        <v>9.2353971216009689E-2</v>
      </c>
      <c r="U62" s="13">
        <f>[4]圣人天赋!DF62</f>
        <v>0.11916710873003364</v>
      </c>
      <c r="V62" s="13">
        <f>[4]圣人天赋!DG62</f>
        <v>0.12096164455281166</v>
      </c>
      <c r="W62" s="13">
        <f>[4]圣人天赋!DH62</f>
        <v>0.12486688487663773</v>
      </c>
      <c r="X62" s="13">
        <f>[4]圣人天赋!DI62</f>
        <v>0.13076165315400054</v>
      </c>
      <c r="Y62" s="13">
        <f>[4]圣人天赋!DJ62</f>
        <v>0.13853095682401456</v>
      </c>
      <c r="AA62" s="13">
        <f>[3]大殿属性!AP63</f>
        <v>0.13631963260607791</v>
      </c>
      <c r="AB62" s="13">
        <f>[3]大殿属性!AQ63</f>
        <v>0.1414236201153096</v>
      </c>
      <c r="AC62" s="13">
        <f>[3]大殿属性!AR63</f>
        <v>0.1470094000466135</v>
      </c>
      <c r="AD62" s="13">
        <f>[3]大殿属性!AS63</f>
        <v>0.15336932723780883</v>
      </c>
      <c r="AE62" s="13">
        <f>[3]大殿属性!AT63</f>
        <v>0.16070358514666172</v>
      </c>
      <c r="AG62" s="13">
        <f>[4]圣人天赋!GN62+'[5]变法-buff效果'!Z61+[6]属性汇总!EO60</f>
        <v>0.66079239033153159</v>
      </c>
      <c r="AH62" s="13">
        <f>[4]圣人天赋!GO62+'[5]变法-buff效果'!AA61+[6]属性汇总!EP60</f>
        <v>0.6691333550392371</v>
      </c>
      <c r="AI62" s="13">
        <f>[4]圣人天赋!GP62+'[5]变法-buff效果'!AB61+[6]属性汇总!EQ60</f>
        <v>0.68150994545140164</v>
      </c>
      <c r="AJ62" s="13">
        <f>[4]圣人天赋!GQ62+'[5]变法-buff效果'!AC61+[6]属性汇总!ER60</f>
        <v>0.75302618532631904</v>
      </c>
      <c r="AK62" s="13">
        <f>[4]圣人天赋!GR62+'[5]变法-buff效果'!AD61+[6]属性汇总!ES60</f>
        <v>0.7338317392102115</v>
      </c>
      <c r="AM62" s="13">
        <f>[4]圣人天赋!GW62+'[5]变法-buff效果'!Z61+[6]属性汇总!EO60</f>
        <v>0.66079239033153159</v>
      </c>
      <c r="AN62" s="13">
        <f>[4]圣人天赋!GX62+'[5]变法-buff效果'!AA61+[6]属性汇总!EP60</f>
        <v>0.6691333550392371</v>
      </c>
      <c r="AO62" s="13">
        <f>[4]圣人天赋!GY62+'[5]变法-buff效果'!AB61+[6]属性汇总!EQ60</f>
        <v>0.68150994545140164</v>
      </c>
      <c r="AP62" s="13">
        <f>[4]圣人天赋!GZ62+'[5]变法-buff效果'!AC61+[6]属性汇总!ER60</f>
        <v>0.75302618532631904</v>
      </c>
      <c r="AQ62" s="13">
        <f>[4]圣人天赋!HA62+'[5]变法-buff效果'!AD61+[6]属性汇总!ES60</f>
        <v>0.7338317392102115</v>
      </c>
    </row>
    <row r="63" spans="2:43" x14ac:dyDescent="0.15">
      <c r="B63" s="4">
        <v>58</v>
      </c>
      <c r="C63" s="14">
        <f>'[2]功能-军团县城'!CQ65</f>
        <v>0.47822094422557226</v>
      </c>
      <c r="D63" s="14">
        <f>'[2]功能-军团县城'!CR65</f>
        <v>0.41362832354475348</v>
      </c>
      <c r="E63" s="14">
        <f>'[2]功能-军团县城'!CS65</f>
        <v>0.33753958032949039</v>
      </c>
      <c r="F63" s="14">
        <f>'[2]功能-军团县城'!CT65</f>
        <v>0.24547317528669443</v>
      </c>
      <c r="G63" s="14">
        <f>'[2]功能-军团县城'!CU65</f>
        <v>0.13226559575258975</v>
      </c>
      <c r="I63" s="13">
        <f>'[2]功能-军团县城'!CV65+[3]大殿属性!AK64</f>
        <v>0.10157038511750351</v>
      </c>
      <c r="J63" s="13">
        <f>'[2]功能-军团县城'!CW65+[3]大殿属性!AL64</f>
        <v>0.10135827544007822</v>
      </c>
      <c r="K63" s="13">
        <f>'[2]功能-军团县城'!CX65+[3]大殿属性!AM64</f>
        <v>0.1011084147190086</v>
      </c>
      <c r="L63" s="13">
        <f>'[2]功能-军团县城'!CY65+[3]大殿属性!AN64</f>
        <v>0.10080608644575535</v>
      </c>
      <c r="M63" s="13">
        <f>'[2]功能-军团县城'!CZ65+[3]大殿属性!AO64</f>
        <v>0.10043433464308839</v>
      </c>
      <c r="O63" s="13">
        <f>[4]圣人天赋!CW63</f>
        <v>0.11882672806199522</v>
      </c>
      <c r="P63" s="13">
        <f>[4]圣人天赋!CX63</f>
        <v>0.12063142495329321</v>
      </c>
      <c r="Q63" s="13">
        <f>[4]圣人天赋!CY63</f>
        <v>0.12447963002700813</v>
      </c>
      <c r="R63" s="13">
        <f>[4]圣人天赋!CZ63</f>
        <v>0.13030788142514399</v>
      </c>
      <c r="S63" s="13">
        <f>[4]圣人天赋!DA63</f>
        <v>0.13803833059259685</v>
      </c>
      <c r="U63" s="13">
        <f>[4]圣人天赋!DF63</f>
        <v>0.11882672806199522</v>
      </c>
      <c r="V63" s="13">
        <f>[4]圣人天赋!DG63</f>
        <v>0.12063142495329321</v>
      </c>
      <c r="W63" s="13">
        <f>[4]圣人天赋!DH63</f>
        <v>0.12447963002700813</v>
      </c>
      <c r="X63" s="13">
        <f>[4]圣人天赋!DI63</f>
        <v>0.13030788142514399</v>
      </c>
      <c r="Y63" s="13">
        <f>[4]圣人天赋!DJ63</f>
        <v>0.13803833059259685</v>
      </c>
      <c r="AA63" s="13">
        <f>[3]大殿属性!AP64</f>
        <v>0.14072009256136475</v>
      </c>
      <c r="AB63" s="13">
        <f>[3]大殿属性!AQ64</f>
        <v>0.14580006091470971</v>
      </c>
      <c r="AC63" s="13">
        <f>[3]大殿属性!AR64</f>
        <v>0.15146610978467709</v>
      </c>
      <c r="AD63" s="13">
        <f>[3]大殿属性!AS64</f>
        <v>0.15804263690619758</v>
      </c>
      <c r="AE63" s="13">
        <f>[3]大殿属性!AT64</f>
        <v>0.16537027123624254</v>
      </c>
      <c r="AG63" s="13">
        <f>[4]圣人天赋!GN63+'[5]变法-buff效果'!Z62+[6]属性汇总!EO61</f>
        <v>0.67178985862552221</v>
      </c>
      <c r="AH63" s="13">
        <f>[4]圣人天赋!GO63+'[5]变法-buff效果'!AA62+[6]属性汇总!EP61</f>
        <v>0.68356298808705629</v>
      </c>
      <c r="AI63" s="13">
        <f>[4]圣人天赋!GP63+'[5]变法-buff效果'!AB62+[6]属性汇总!EQ61</f>
        <v>0.69679820715035479</v>
      </c>
      <c r="AJ63" s="13">
        <f>[4]圣人天赋!GQ63+'[5]变法-buff效果'!AC62+[6]属性汇总!ER61</f>
        <v>0.76402553865956668</v>
      </c>
      <c r="AK63" s="13">
        <f>[4]圣人天赋!GR63+'[5]变法-buff效果'!AD62+[6]属性汇总!ES61</f>
        <v>0.74466581805266574</v>
      </c>
      <c r="AM63" s="13">
        <f>[4]圣人天赋!GW63+'[5]变法-buff效果'!Z62+[6]属性汇总!EO61</f>
        <v>0.67178985862552221</v>
      </c>
      <c r="AN63" s="13">
        <f>[4]圣人天赋!GX63+'[5]变法-buff效果'!AA62+[6]属性汇总!EP61</f>
        <v>0.68356298808705629</v>
      </c>
      <c r="AO63" s="13">
        <f>[4]圣人天赋!GY63+'[5]变法-buff效果'!AB62+[6]属性汇总!EQ61</f>
        <v>0.69679820715035479</v>
      </c>
      <c r="AP63" s="13">
        <f>[4]圣人天赋!GZ63+'[5]变法-buff效果'!AC62+[6]属性汇总!ER61</f>
        <v>0.76402553865956668</v>
      </c>
      <c r="AQ63" s="13">
        <f>[4]圣人天赋!HA63+'[5]变法-buff效果'!AD62+[6]属性汇总!ES61</f>
        <v>0.74466581805266574</v>
      </c>
    </row>
    <row r="64" spans="2:43" x14ac:dyDescent="0.15">
      <c r="B64" s="4">
        <v>59</v>
      </c>
      <c r="C64" s="14">
        <f>'[2]功能-军团县城'!CQ66</f>
        <v>0.51382250001795648</v>
      </c>
      <c r="D64" s="14">
        <f>'[2]功能-军团县城'!CR66</f>
        <v>0.44461365811746723</v>
      </c>
      <c r="E64" s="14">
        <f>'[2]功能-军团县城'!CS66</f>
        <v>0.36259804411303526</v>
      </c>
      <c r="F64" s="14">
        <f>'[2]功能-军团县城'!CT66</f>
        <v>0.26359385486867959</v>
      </c>
      <c r="G64" s="14">
        <f>'[2]功能-军团县城'!CU66</f>
        <v>0.14247838154282322</v>
      </c>
      <c r="I64" s="13">
        <f>'[2]功能-军团县城'!CV66+[3]大殿属性!AK65</f>
        <v>0.10168729374321599</v>
      </c>
      <c r="J64" s="13">
        <f>'[2]功能-军团县城'!CW66+[3]大殿属性!AL65</f>
        <v>0.10146002528784503</v>
      </c>
      <c r="K64" s="13">
        <f>'[2]功能-军团县城'!CX66+[3]大殿属性!AM65</f>
        <v>0.10119070186905575</v>
      </c>
      <c r="L64" s="13">
        <f>'[2]功能-军团县城'!CY66+[3]大殿属性!AN65</f>
        <v>0.10086559125389519</v>
      </c>
      <c r="M64" s="13">
        <f>'[2]功能-军团县城'!CZ66+[3]大殿属性!AO65</f>
        <v>0.10046787145699604</v>
      </c>
      <c r="O64" s="13">
        <f>[4]圣人天赋!CW64</f>
        <v>0.11850729738564771</v>
      </c>
      <c r="P64" s="13">
        <f>[4]圣人天赋!CX64</f>
        <v>0.12026776587849022</v>
      </c>
      <c r="Q64" s="13">
        <f>[4]圣人天赋!CY64</f>
        <v>0.12408477259293389</v>
      </c>
      <c r="R64" s="13">
        <f>[4]圣人天赋!CZ64</f>
        <v>0.12985998681603661</v>
      </c>
      <c r="S64" s="13">
        <f>[4]圣人天赋!DA64</f>
        <v>0.13749520942127397</v>
      </c>
      <c r="U64" s="13">
        <f>[4]圣人天赋!DF64</f>
        <v>0.11850729738564771</v>
      </c>
      <c r="V64" s="13">
        <f>[4]圣人天赋!DG64</f>
        <v>0.12026776587849022</v>
      </c>
      <c r="W64" s="13">
        <f>[4]圣人天赋!DH64</f>
        <v>0.12408477259293389</v>
      </c>
      <c r="X64" s="13">
        <f>[4]圣人天赋!DI64</f>
        <v>0.12985998681603661</v>
      </c>
      <c r="Y64" s="13">
        <f>[4]圣人天赋!DJ64</f>
        <v>0.13749520942127397</v>
      </c>
      <c r="AA64" s="13">
        <f>[3]大殿属性!AP65</f>
        <v>0.1451205525166516</v>
      </c>
      <c r="AB64" s="13">
        <f>[3]大殿属性!AQ65</f>
        <v>0.150189243178358</v>
      </c>
      <c r="AC64" s="13">
        <f>[3]大殿属性!AR65</f>
        <v>0.1561474613225815</v>
      </c>
      <c r="AD64" s="13">
        <f>[3]大殿属性!AS65</f>
        <v>0.16271594657458635</v>
      </c>
      <c r="AE64" s="13">
        <f>[3]大殿属性!AT65</f>
        <v>0.17003695732582338</v>
      </c>
      <c r="AG64" s="13">
        <f>[4]圣人天赋!GN64+'[5]变法-buff效果'!Z63+[6]属性汇总!EO62</f>
        <v>0.68310767157003949</v>
      </c>
      <c r="AH64" s="13">
        <f>[4]圣人天赋!GO64+'[5]变法-buff效果'!AA63+[6]属性汇总!EP62</f>
        <v>0.69368577255143749</v>
      </c>
      <c r="AI64" s="13">
        <f>[4]圣人天赋!GP64+'[5]变法-buff效果'!AB63+[6]属性汇总!EQ62</f>
        <v>0.71301503790592557</v>
      </c>
      <c r="AJ64" s="13">
        <f>[4]圣人天赋!GQ64+'[5]变法-buff效果'!AC63+[6]属性汇总!ER62</f>
        <v>0.78224064373729674</v>
      </c>
      <c r="AK64" s="13">
        <f>[4]圣人天赋!GR64+'[5]变法-buff效果'!AD63+[6]属性汇总!ES62</f>
        <v>0.75931324536355671</v>
      </c>
      <c r="AM64" s="13">
        <f>[4]圣人天赋!GW64+'[5]变法-buff效果'!Z63+[6]属性汇总!EO62</f>
        <v>0.68310767157003949</v>
      </c>
      <c r="AN64" s="13">
        <f>[4]圣人天赋!GX64+'[5]变法-buff效果'!AA63+[6]属性汇总!EP62</f>
        <v>0.69368577255143749</v>
      </c>
      <c r="AO64" s="13">
        <f>[4]圣人天赋!GY64+'[5]变法-buff效果'!AB63+[6]属性汇总!EQ62</f>
        <v>0.71301503790592557</v>
      </c>
      <c r="AP64" s="13">
        <f>[4]圣人天赋!GZ64+'[5]变法-buff效果'!AC63+[6]属性汇总!ER62</f>
        <v>0.78224064373729674</v>
      </c>
      <c r="AQ64" s="13">
        <f>[4]圣人天赋!HA64+'[5]变法-buff效果'!AD63+[6]属性汇总!ES62</f>
        <v>0.75931324536355671</v>
      </c>
    </row>
    <row r="65" spans="2:43" x14ac:dyDescent="0.15">
      <c r="B65" s="4">
        <v>60</v>
      </c>
      <c r="C65" s="14">
        <f>'[2]功能-军团县城'!CQ67</f>
        <v>0.55197930274123852</v>
      </c>
      <c r="D65" s="14">
        <f>'[2]功能-军团县城'!CR67</f>
        <v>0.47710152974599357</v>
      </c>
      <c r="E65" s="14">
        <f>'[2]功能-军团县城'!CS67</f>
        <v>0.3892112898332229</v>
      </c>
      <c r="F65" s="14">
        <f>'[2]功能-军团县城'!CT67</f>
        <v>0.28320455503096603</v>
      </c>
      <c r="G65" s="14">
        <f>'[2]功能-军团县城'!CU67</f>
        <v>0.15380903270884616</v>
      </c>
      <c r="I65" s="13">
        <f>'[2]功能-军团县城'!CV67+[3]大殿属性!AK66</f>
        <v>0.10181259330579619</v>
      </c>
      <c r="J65" s="13">
        <f>'[2]功能-军团县城'!CW67+[3]大殿属性!AL66</f>
        <v>0.10156670917678975</v>
      </c>
      <c r="K65" s="13">
        <f>'[2]功能-军团县城'!CX67+[3]大殿属性!AM66</f>
        <v>0.10127809462236798</v>
      </c>
      <c r="L65" s="13">
        <f>'[2]功能-军团县城'!CY67+[3]大殿属性!AN66</f>
        <v>0.10092998900152741</v>
      </c>
      <c r="M65" s="13">
        <f>'[2]功能-军团县城'!CZ67+[3]大殿属性!AO66</f>
        <v>0.10050507912466011</v>
      </c>
      <c r="O65" s="13">
        <f>[4]圣人天赋!CW65</f>
        <v>0.11816494006361841</v>
      </c>
      <c r="P65" s="13">
        <f>[4]圣人天赋!CX65</f>
        <v>0.11991720789777174</v>
      </c>
      <c r="Q65" s="13">
        <f>[4]圣人天赋!CY65</f>
        <v>0.12367446890520821</v>
      </c>
      <c r="R65" s="13">
        <f>[4]圣人天赋!CZ65</f>
        <v>0.1294080604216854</v>
      </c>
      <c r="S65" s="13">
        <f>[4]圣人天赋!DA65</f>
        <v>0.13696752152691472</v>
      </c>
      <c r="U65" s="13">
        <f>[4]圣人天赋!DF65</f>
        <v>0.11816494006361841</v>
      </c>
      <c r="V65" s="13">
        <f>[4]圣人天赋!DG65</f>
        <v>0.11991720789777174</v>
      </c>
      <c r="W65" s="13">
        <f>[4]圣人天赋!DH65</f>
        <v>0.12367446890520821</v>
      </c>
      <c r="X65" s="13">
        <f>[4]圣人天赋!DI65</f>
        <v>0.1294080604216854</v>
      </c>
      <c r="Y65" s="13">
        <f>[4]圣人天赋!DJ65</f>
        <v>0.13696752152691472</v>
      </c>
      <c r="AA65" s="13">
        <f>[3]大殿属性!AP66</f>
        <v>0.14952101247193844</v>
      </c>
      <c r="AB65" s="13">
        <f>[3]大殿属性!AQ66</f>
        <v>0.15488161441651319</v>
      </c>
      <c r="AC65" s="13">
        <f>[3]大殿属性!AR66</f>
        <v>0.16082881286048592</v>
      </c>
      <c r="AD65" s="13">
        <f>[3]大殿属性!AS66</f>
        <v>0.1673892562429751</v>
      </c>
      <c r="AE65" s="13">
        <f>[3]大殿属性!AT66</f>
        <v>0.1747036434154042</v>
      </c>
      <c r="AG65" s="13">
        <f>[4]圣人天赋!GN65+'[5]变法-buff效果'!Z64+[6]属性汇总!EO63</f>
        <v>0.70023710351162616</v>
      </c>
      <c r="AH65" s="13">
        <f>[4]圣人天赋!GO65+'[5]变法-buff效果'!AA64+[6]属性汇总!EP63</f>
        <v>0.71551699325821561</v>
      </c>
      <c r="AI65" s="13">
        <f>[4]圣人天赋!GP65+'[5]变法-buff效果'!AB64+[6]属性汇总!EQ63</f>
        <v>0.74123445793599496</v>
      </c>
      <c r="AJ65" s="13">
        <f>[4]圣人天赋!GQ65+'[5]变法-buff效果'!AC64+[6]属性汇总!ER63</f>
        <v>0.81043822535029109</v>
      </c>
      <c r="AK65" s="13">
        <f>[4]圣人天赋!GR65+'[5]变法-buff效果'!AD64+[6]属性汇总!ES63</f>
        <v>0.78147334376554989</v>
      </c>
      <c r="AM65" s="13">
        <f>[4]圣人天赋!GW65+'[5]变法-buff效果'!Z64+[6]属性汇总!EO63</f>
        <v>0.70023710351162616</v>
      </c>
      <c r="AN65" s="13">
        <f>[4]圣人天赋!GX65+'[5]变法-buff效果'!AA64+[6]属性汇总!EP63</f>
        <v>0.71551699325821561</v>
      </c>
      <c r="AO65" s="13">
        <f>[4]圣人天赋!GY65+'[5]变法-buff效果'!AB64+[6]属性汇总!EQ63</f>
        <v>0.74123445793599496</v>
      </c>
      <c r="AP65" s="13">
        <f>[4]圣人天赋!GZ65+'[5]变法-buff效果'!AC64+[6]属性汇总!ER63</f>
        <v>0.81043822535029109</v>
      </c>
      <c r="AQ65" s="13">
        <f>[4]圣人天赋!HA65+'[5]变法-buff效果'!AD64+[6]属性汇总!ES63</f>
        <v>0.78147334376554989</v>
      </c>
    </row>
    <row r="66" spans="2:43" x14ac:dyDescent="0.15">
      <c r="B66" s="4">
        <v>61</v>
      </c>
      <c r="C66" s="14">
        <f>'[2]功能-军团县城'!CQ68</f>
        <v>0.59287475131528478</v>
      </c>
      <c r="D66" s="14">
        <f>'[2]功能-军团县城'!CR68</f>
        <v>0.51277814699272251</v>
      </c>
      <c r="E66" s="14">
        <f>'[2]功能-军团县城'!CS68</f>
        <v>0.41823887923108094</v>
      </c>
      <c r="F66" s="14">
        <f>'[2]功能-军团县城'!CT68</f>
        <v>0.30474361570564729</v>
      </c>
      <c r="G66" s="14">
        <f>'[2]功能-军团县城'!CU68</f>
        <v>0.16561262457584741</v>
      </c>
      <c r="I66" s="13">
        <f>'[2]功能-军团县城'!CV68+[3]大殿属性!AK67</f>
        <v>0.10194688605183706</v>
      </c>
      <c r="J66" s="13">
        <f>'[2]功能-军团县城'!CW68+[3]大殿属性!AL67</f>
        <v>0.10168386428980528</v>
      </c>
      <c r="K66" s="13">
        <f>'[2]功能-军团县城'!CX68+[3]大殿属性!AM67</f>
        <v>0.10137341561350779</v>
      </c>
      <c r="L66" s="13">
        <f>'[2]功能-军团县城'!CY68+[3]大殿属性!AN67</f>
        <v>0.1010007191122366</v>
      </c>
      <c r="M66" s="13">
        <f>'[2]功能-军团县城'!CZ68+[3]大殿属性!AO67</f>
        <v>0.1005438398381438</v>
      </c>
      <c r="O66" s="13">
        <f>[4]圣人天赋!CW66</f>
        <v>0.11782538375636253</v>
      </c>
      <c r="P66" s="13">
        <f>[4]圣人天赋!CX66</f>
        <v>0.11953224199283702</v>
      </c>
      <c r="Q66" s="13">
        <f>[4]圣人天赋!CY66</f>
        <v>0.1232799672703621</v>
      </c>
      <c r="R66" s="13">
        <f>[4]圣人天赋!CZ66</f>
        <v>0.12893929243209207</v>
      </c>
      <c r="S66" s="13">
        <f>[4]圣人天赋!DA66</f>
        <v>0.13642607021158459</v>
      </c>
      <c r="U66" s="13">
        <f>[4]圣人天赋!DF66</f>
        <v>0.11782538375636253</v>
      </c>
      <c r="V66" s="13">
        <f>[4]圣人天赋!DG66</f>
        <v>0.11953224199283702</v>
      </c>
      <c r="W66" s="13">
        <f>[4]圣人天赋!DH66</f>
        <v>0.1232799672703621</v>
      </c>
      <c r="X66" s="13">
        <f>[4]圣人天赋!DI66</f>
        <v>0.12893929243209207</v>
      </c>
      <c r="Y66" s="13">
        <f>[4]圣人天赋!DJ66</f>
        <v>0.13642607021158459</v>
      </c>
      <c r="AA66" s="13">
        <f>[3]大殿属性!AP67</f>
        <v>0.15418793826818458</v>
      </c>
      <c r="AB66" s="13">
        <f>[3]大殿属性!AQ67</f>
        <v>0.15957398565466835</v>
      </c>
      <c r="AC66" s="13">
        <f>[3]大殿属性!AR67</f>
        <v>0.16551016439839034</v>
      </c>
      <c r="AD66" s="13">
        <f>[3]大殿属性!AS67</f>
        <v>0.17206256591136385</v>
      </c>
      <c r="AE66" s="13">
        <f>[3]大殿属性!AT67</f>
        <v>0.17937032950498502</v>
      </c>
      <c r="AG66" s="13">
        <f>[4]圣人天赋!GN66+'[5]变法-buff效果'!Z65+[6]属性汇总!EO64</f>
        <v>0.72049303109928287</v>
      </c>
      <c r="AH66" s="13">
        <f>[4]圣人天赋!GO66+'[5]变法-buff效果'!AA65+[6]属性汇总!EP64</f>
        <v>0.73801199686232244</v>
      </c>
      <c r="AI66" s="13">
        <f>[4]圣人天赋!GP66+'[5]变法-buff效果'!AB65+[6]属性汇总!EQ64</f>
        <v>0.76727777707169098</v>
      </c>
      <c r="AJ66" s="13">
        <f>[4]圣人天赋!GQ66+'[5]变法-buff效果'!AC65+[6]属性汇总!ER64</f>
        <v>0.83934353286821684</v>
      </c>
      <c r="AK66" s="13">
        <f>[4]圣人天赋!GR66+'[5]变法-buff效果'!AD65+[6]属性汇总!ES64</f>
        <v>0.8040175314169562</v>
      </c>
      <c r="AM66" s="13">
        <f>[4]圣人天赋!GW66+'[5]变法-buff效果'!Z65+[6]属性汇总!EO64</f>
        <v>0.72049303109928287</v>
      </c>
      <c r="AN66" s="13">
        <f>[4]圣人天赋!GX66+'[5]变法-buff效果'!AA65+[6]属性汇总!EP64</f>
        <v>0.73801199686232244</v>
      </c>
      <c r="AO66" s="13">
        <f>[4]圣人天赋!GY66+'[5]变法-buff效果'!AB65+[6]属性汇总!EQ64</f>
        <v>0.76727777707169098</v>
      </c>
      <c r="AP66" s="13">
        <f>[4]圣人天赋!GZ66+'[5]变法-buff效果'!AC65+[6]属性汇总!ER64</f>
        <v>0.83934353286821684</v>
      </c>
      <c r="AQ66" s="13">
        <f>[4]圣人天赋!HA66+'[5]变法-buff效果'!AD65+[6]属性汇总!ES64</f>
        <v>0.8040175314169562</v>
      </c>
    </row>
    <row r="67" spans="2:43" x14ac:dyDescent="0.15">
      <c r="B67" s="4">
        <v>62</v>
      </c>
      <c r="C67" s="14">
        <f>'[2]功能-军团县城'!CQ69</f>
        <v>0.63670540783546548</v>
      </c>
      <c r="D67" s="14">
        <f>'[2]功能-军团县城'!CR69</f>
        <v>0.5505812606401228</v>
      </c>
      <c r="E67" s="14">
        <f>'[2]功能-军团县城'!CS69</f>
        <v>0.44967268337901284</v>
      </c>
      <c r="F67" s="14">
        <f>'[2]功能-军团县城'!CT69</f>
        <v>0.32804007969383608</v>
      </c>
      <c r="G67" s="14">
        <f>'[2]功能-军团县城'!CU69</f>
        <v>0.17916280575645954</v>
      </c>
      <c r="I67" s="13">
        <f>'[2]功能-军团县城'!CV69+[3]大殿属性!AK68</f>
        <v>0.10209081745325481</v>
      </c>
      <c r="J67" s="13">
        <f>'[2]功能-军团县城'!CW69+[3]大殿属性!AL68</f>
        <v>0.10180800240584556</v>
      </c>
      <c r="K67" s="13">
        <f>'[2]功能-军团县城'!CX69+[3]大殿属性!AM68</f>
        <v>0.10147663814864867</v>
      </c>
      <c r="L67" s="13">
        <f>'[2]功能-军团县城'!CY69+[3]大殿属性!AN68</f>
        <v>0.10107722019563592</v>
      </c>
      <c r="M67" s="13">
        <f>'[2]功能-军团县城'!CZ69+[3]大殿属性!AO68</f>
        <v>0.10058833601323285</v>
      </c>
      <c r="O67" s="13">
        <f>[4]圣人天赋!CW67</f>
        <v>0.11746503978392422</v>
      </c>
      <c r="P67" s="13">
        <f>[4]圣人天赋!CX67</f>
        <v>0.11917513073726053</v>
      </c>
      <c r="Q67" s="13">
        <f>[4]圣人天赋!CY67</f>
        <v>0.12285496082932187</v>
      </c>
      <c r="R67" s="13">
        <f>[4]圣人天赋!CZ67</f>
        <v>0.12847621103634979</v>
      </c>
      <c r="S67" s="13">
        <f>[4]圣人天赋!DA67</f>
        <v>0.13587427602298241</v>
      </c>
      <c r="U67" s="13">
        <f>[4]圣人天赋!DF67</f>
        <v>0.11746503978392422</v>
      </c>
      <c r="V67" s="13">
        <f>[4]圣人天赋!DG67</f>
        <v>0.11917513073726053</v>
      </c>
      <c r="W67" s="13">
        <f>[4]圣人天赋!DH67</f>
        <v>0.12285496082932187</v>
      </c>
      <c r="X67" s="13">
        <f>[4]圣人天赋!DI67</f>
        <v>0.12847621103634979</v>
      </c>
      <c r="Y67" s="13">
        <f>[4]圣人天赋!DJ67</f>
        <v>0.13587427602298241</v>
      </c>
      <c r="AA67" s="13">
        <f>[3]大殿属性!AP68</f>
        <v>0.15888741148554422</v>
      </c>
      <c r="AB67" s="13">
        <f>[3]大殿属性!AQ68</f>
        <v>0.16426635689282351</v>
      </c>
      <c r="AC67" s="13">
        <f>[3]大殿属性!AR68</f>
        <v>0.17019151593629475</v>
      </c>
      <c r="AD67" s="13">
        <f>[3]大殿属性!AS68</f>
        <v>0.17673587557975262</v>
      </c>
      <c r="AE67" s="13">
        <f>[3]大殿属性!AT68</f>
        <v>0.18403701559456584</v>
      </c>
      <c r="AG67" s="13">
        <f>[4]圣人天赋!GN67+'[5]变法-buff效果'!Z66+[6]属性汇总!EO65</f>
        <v>0.73546310520522185</v>
      </c>
      <c r="AH67" s="13">
        <f>[4]圣人天赋!GO67+'[5]变法-buff效果'!AA66+[6]属性汇总!EP65</f>
        <v>0.76043403337096693</v>
      </c>
      <c r="AI67" s="13">
        <f>[4]圣人天赋!GP67+'[5]变法-buff效果'!AB66+[6]属性汇总!EQ65</f>
        <v>0.78996068910252037</v>
      </c>
      <c r="AJ67" s="13">
        <f>[4]圣人天赋!GQ67+'[5]变法-buff效果'!AC66+[6]属性汇总!ER65</f>
        <v>0.86881610566747702</v>
      </c>
      <c r="AK67" s="13">
        <f>[4]圣人天赋!GR67+'[5]变法-buff效果'!AD66+[6]属性汇总!ES65</f>
        <v>0.82368943513339632</v>
      </c>
      <c r="AM67" s="13">
        <f>[4]圣人天赋!GW67+'[5]变法-buff效果'!Z66+[6]属性汇总!EO65</f>
        <v>0.73546310520522185</v>
      </c>
      <c r="AN67" s="13">
        <f>[4]圣人天赋!GX67+'[5]变法-buff效果'!AA66+[6]属性汇总!EP65</f>
        <v>0.76043403337096693</v>
      </c>
      <c r="AO67" s="13">
        <f>[4]圣人天赋!GY67+'[5]变法-buff效果'!AB66+[6]属性汇总!EQ65</f>
        <v>0.78996068910252037</v>
      </c>
      <c r="AP67" s="13">
        <f>[4]圣人天赋!GZ67+'[5]变法-buff效果'!AC66+[6]属性汇总!ER65</f>
        <v>0.86881610566747702</v>
      </c>
      <c r="AQ67" s="13">
        <f>[4]圣人天赋!HA67+'[5]变法-buff效果'!AD66+[6]属性汇总!ES65</f>
        <v>0.82368943513339632</v>
      </c>
    </row>
    <row r="68" spans="2:43" x14ac:dyDescent="0.15">
      <c r="B68" s="4">
        <v>63</v>
      </c>
      <c r="C68" s="14">
        <f>'[2]功能-军团县城'!CQ70</f>
        <v>0.68368194233933843</v>
      </c>
      <c r="D68" s="14">
        <f>'[2]功能-军团县城'!CR70</f>
        <v>0.5917759348252023</v>
      </c>
      <c r="E68" s="14">
        <f>'[2]功能-军团县城'!CS70</f>
        <v>0.48324789128740947</v>
      </c>
      <c r="F68" s="14">
        <f>'[2]功能-军团县城'!CT70</f>
        <v>0.35324971788572646</v>
      </c>
      <c r="G68" s="14">
        <f>'[2]功能-军团县城'!CU70</f>
        <v>0.19319336267459727</v>
      </c>
      <c r="I68" s="13">
        <f>'[2]功能-军团县城'!CV70+[3]大殿属性!AK69</f>
        <v>0.10224507930971999</v>
      </c>
      <c r="J68" s="13">
        <f>'[2]功能-军团县城'!CW70+[3]大殿属性!AL69</f>
        <v>0.10194327775093823</v>
      </c>
      <c r="K68" s="13">
        <f>'[2]功能-军团县城'!CX70+[3]大殿属性!AM69</f>
        <v>0.10158689263970158</v>
      </c>
      <c r="L68" s="13">
        <f>'[2]功能-军团县城'!CY70+[3]大殿属性!AN69</f>
        <v>0.10116000377321073</v>
      </c>
      <c r="M68" s="13">
        <f>'[2]功能-军团县城'!CZ70+[3]大殿属性!AO69</f>
        <v>0.10063440964936396</v>
      </c>
      <c r="O68" s="13">
        <f>[4]圣人天赋!CW68</f>
        <v>0.11711955988561136</v>
      </c>
      <c r="P68" s="13">
        <f>[4]圣人天赋!CX68</f>
        <v>0.11879174881511292</v>
      </c>
      <c r="Q68" s="13">
        <f>[4]圣人天赋!CY68</f>
        <v>0.12246136610752081</v>
      </c>
      <c r="R68" s="13">
        <f>[4]圣人天赋!CZ68</f>
        <v>0.12799740643366683</v>
      </c>
      <c r="S68" s="13">
        <f>[4]圣人天赋!DA68</f>
        <v>0.13531907226961343</v>
      </c>
      <c r="U68" s="13">
        <f>[4]圣人天赋!DF68</f>
        <v>0.11711955988561136</v>
      </c>
      <c r="V68" s="13">
        <f>[4]圣人天赋!DG68</f>
        <v>0.11879174881511292</v>
      </c>
      <c r="W68" s="13">
        <f>[4]圣人天赋!DH68</f>
        <v>0.12246136610752081</v>
      </c>
      <c r="X68" s="13">
        <f>[4]圣人天赋!DI68</f>
        <v>0.12799740643366683</v>
      </c>
      <c r="Y68" s="13">
        <f>[4]圣人天赋!DJ68</f>
        <v>0.13531907226961343</v>
      </c>
      <c r="AA68" s="13">
        <f>[3]大殿属性!AP69</f>
        <v>0.16358688470290386</v>
      </c>
      <c r="AB68" s="13">
        <f>[3]大殿属性!AQ69</f>
        <v>0.1689587281309787</v>
      </c>
      <c r="AC68" s="13">
        <f>[3]大殿属性!AR69</f>
        <v>0.17487286747419917</v>
      </c>
      <c r="AD68" s="13">
        <f>[3]大殿属性!AS69</f>
        <v>0.18140918524814137</v>
      </c>
      <c r="AE68" s="13">
        <f>[3]大殿属性!AT69</f>
        <v>0.18870370168414669</v>
      </c>
      <c r="AG68" s="13">
        <f>[4]圣人天赋!GN68+'[5]变法-buff效果'!Z67+[6]属性汇总!EO66</f>
        <v>0.74637474930089454</v>
      </c>
      <c r="AH68" s="13">
        <f>[4]圣人天赋!GO68+'[5]变法-buff效果'!AA67+[6]属性汇总!EP66</f>
        <v>0.78359533181828345</v>
      </c>
      <c r="AI68" s="13">
        <f>[4]圣人天赋!GP68+'[5]变法-buff效果'!AB67+[6]属性汇总!EQ66</f>
        <v>0.81322721542168608</v>
      </c>
      <c r="AJ68" s="13">
        <f>[4]圣人天赋!GQ68+'[5]变法-buff效果'!AC67+[6]属性汇总!ER66</f>
        <v>0.89901533103892572</v>
      </c>
      <c r="AK68" s="13">
        <f>[4]圣人天赋!GR68+'[5]变法-buff效果'!AD67+[6]属性汇总!ES66</f>
        <v>0.84142441290425418</v>
      </c>
      <c r="AM68" s="13">
        <f>[4]圣人天赋!GW68+'[5]变法-buff效果'!Z67+[6]属性汇总!EO66</f>
        <v>0.74637474930089454</v>
      </c>
      <c r="AN68" s="13">
        <f>[4]圣人天赋!GX68+'[5]变法-buff效果'!AA67+[6]属性汇总!EP66</f>
        <v>0.78359533181828345</v>
      </c>
      <c r="AO68" s="13">
        <f>[4]圣人天赋!GY68+'[5]变法-buff效果'!AB67+[6]属性汇总!EQ66</f>
        <v>0.81322721542168608</v>
      </c>
      <c r="AP68" s="13">
        <f>[4]圣人天赋!GZ68+'[5]变法-buff效果'!AC67+[6]属性汇总!ER66</f>
        <v>0.89901533103892572</v>
      </c>
      <c r="AQ68" s="13">
        <f>[4]圣人天赋!HA68+'[5]变法-buff效果'!AD67+[6]属性汇总!ES66</f>
        <v>0.84142441290425418</v>
      </c>
    </row>
    <row r="69" spans="2:43" x14ac:dyDescent="0.15">
      <c r="B69" s="4">
        <v>64</v>
      </c>
      <c r="C69" s="14">
        <f>'[2]功能-军团县城'!CQ71</f>
        <v>0.73403014538250999</v>
      </c>
      <c r="D69" s="14">
        <f>'[2]功能-军团县城'!CR71</f>
        <v>0.63566581123575383</v>
      </c>
      <c r="E69" s="14">
        <f>'[2]功能-军团县城'!CS71</f>
        <v>0.519619670799777</v>
      </c>
      <c r="F69" s="14">
        <f>'[2]功能-军团县城'!CT71</f>
        <v>0.38031972629436311</v>
      </c>
      <c r="G69" s="14">
        <f>'[2]功能-军团县城'!CU71</f>
        <v>0.20781067501885853</v>
      </c>
      <c r="I69" s="13">
        <f>'[2]功能-军团县城'!CV71+[3]大殿属性!AK70</f>
        <v>0.10241041307376096</v>
      </c>
      <c r="J69" s="13">
        <f>'[2]功能-军团县城'!CW71+[3]大殿属性!AL70</f>
        <v>0.10208740361902587</v>
      </c>
      <c r="K69" s="13">
        <f>'[2]功能-军团县城'!CX71+[3]大殿属性!AM70</f>
        <v>0.10170633053118883</v>
      </c>
      <c r="L69" s="13">
        <f>'[2]功能-军团县城'!CY71+[3]大殿属性!AN70</f>
        <v>0.10124889644687741</v>
      </c>
      <c r="M69" s="13">
        <f>'[2]功能-军团县城'!CZ71+[3]大殿属性!AO70</f>
        <v>0.10068241007686615</v>
      </c>
      <c r="O69" s="13">
        <f>[4]圣人天赋!CW69</f>
        <v>0.11676255412737237</v>
      </c>
      <c r="P69" s="13">
        <f>[4]圣人天赋!CX69</f>
        <v>0.11842767004942144</v>
      </c>
      <c r="Q69" s="13">
        <f>[4]圣人天赋!CY69</f>
        <v>0.12203498779654688</v>
      </c>
      <c r="R69" s="13">
        <f>[4]圣人天赋!CZ69</f>
        <v>0.12753322477958465</v>
      </c>
      <c r="S69" s="13">
        <f>[4]圣人天赋!DA69</f>
        <v>0.13480199285460948</v>
      </c>
      <c r="U69" s="13">
        <f>[4]圣人天赋!DF69</f>
        <v>0.11676255412737237</v>
      </c>
      <c r="V69" s="13">
        <f>[4]圣人天赋!DG69</f>
        <v>0.11842767004942144</v>
      </c>
      <c r="W69" s="13">
        <f>[4]圣人天赋!DH69</f>
        <v>0.12203498779654688</v>
      </c>
      <c r="X69" s="13">
        <f>[4]圣人天赋!DI69</f>
        <v>0.12753322477958465</v>
      </c>
      <c r="Y69" s="13">
        <f>[4]圣人天赋!DJ69</f>
        <v>0.13480199285460948</v>
      </c>
      <c r="AA69" s="13">
        <f>[3]大殿属性!AP70</f>
        <v>0.1682863579202635</v>
      </c>
      <c r="AB69" s="13">
        <f>[3]大殿属性!AQ70</f>
        <v>0.17365109936913387</v>
      </c>
      <c r="AC69" s="13">
        <f>[3]大殿属性!AR70</f>
        <v>0.17955421901210358</v>
      </c>
      <c r="AD69" s="13">
        <f>[3]大殿属性!AS70</f>
        <v>0.18608249491653012</v>
      </c>
      <c r="AE69" s="13">
        <f>[3]大殿属性!AT70</f>
        <v>0.1933703877737275</v>
      </c>
      <c r="AG69" s="13">
        <f>[4]圣人天赋!GN69+'[5]变法-buff效果'!Z68+[6]属性汇总!EO67</f>
        <v>0.75727102558333259</v>
      </c>
      <c r="AH69" s="13">
        <f>[4]圣人天赋!GO69+'[5]变法-buff效果'!AA68+[6]属性汇总!EP67</f>
        <v>0.801706776920041</v>
      </c>
      <c r="AI69" s="13">
        <f>[4]圣人天赋!GP69+'[5]变法-buff效果'!AB68+[6]属性汇总!EQ67</f>
        <v>0.83670370136551708</v>
      </c>
      <c r="AJ69" s="13">
        <f>[4]圣人天赋!GQ69+'[5]变法-buff效果'!AC68+[6]属性汇总!ER67</f>
        <v>0.92952011047339078</v>
      </c>
      <c r="AK69" s="13">
        <f>[4]圣人天赋!GR69+'[5]变法-buff效果'!AD68+[6]属性汇总!ES67</f>
        <v>0.85942991032733129</v>
      </c>
      <c r="AM69" s="13">
        <f>[4]圣人天赋!GW69+'[5]变法-buff效果'!Z68+[6]属性汇总!EO67</f>
        <v>0.75727102558333259</v>
      </c>
      <c r="AN69" s="13">
        <f>[4]圣人天赋!GX69+'[5]变法-buff效果'!AA68+[6]属性汇总!EP67</f>
        <v>0.801706776920041</v>
      </c>
      <c r="AO69" s="13">
        <f>[4]圣人天赋!GY69+'[5]变法-buff效果'!AB68+[6]属性汇总!EQ67</f>
        <v>0.83670370136551708</v>
      </c>
      <c r="AP69" s="13">
        <f>[4]圣人天赋!GZ69+'[5]变法-buff效果'!AC68+[6]属性汇总!ER67</f>
        <v>0.92952011047339078</v>
      </c>
      <c r="AQ69" s="13">
        <f>[4]圣人天赋!HA69+'[5]变法-buff效果'!AD68+[6]属性汇总!ES67</f>
        <v>0.85942991032733129</v>
      </c>
    </row>
    <row r="70" spans="2:43" x14ac:dyDescent="0.15">
      <c r="B70" s="4">
        <v>65</v>
      </c>
      <c r="C70" s="14">
        <f>'[2]功能-军团县城'!CQ72</f>
        <v>0.78799201329057045</v>
      </c>
      <c r="D70" s="14">
        <f>'[2]功能-军团县城'!CR72</f>
        <v>0.68240343834226003</v>
      </c>
      <c r="E70" s="14">
        <f>'[2]功能-军团县城'!CS72</f>
        <v>0.55912379649694954</v>
      </c>
      <c r="F70" s="14">
        <f>'[2]功能-军团县城'!CT72</f>
        <v>0.40890910685350407</v>
      </c>
      <c r="G70" s="14">
        <f>'[2]功能-军团县城'!CU72</f>
        <v>0.22251538851078839</v>
      </c>
      <c r="I70" s="13">
        <f>'[2]功能-军团县城'!CV72+[3]大殿属性!AK71</f>
        <v>0.10258761341452131</v>
      </c>
      <c r="J70" s="13">
        <f>'[2]功能-军团县城'!CW72+[3]大殿属性!AL71</f>
        <v>0.1022408809497905</v>
      </c>
      <c r="K70" s="13">
        <f>'[2]功能-军团县城'!CX72+[3]大殿属性!AM71</f>
        <v>0.10183605444191234</v>
      </c>
      <c r="L70" s="13">
        <f>'[2]功能-军团县城'!CY72+[3]大殿属性!AN71</f>
        <v>0.10134277844491793</v>
      </c>
      <c r="M70" s="13">
        <f>'[2]功能-军团县城'!CZ72+[3]大殿属性!AO71</f>
        <v>0.10073069751283839</v>
      </c>
      <c r="O70" s="13">
        <f>[4]圣人天赋!CW70</f>
        <v>0.1164136063039154</v>
      </c>
      <c r="P70" s="13">
        <f>[4]圣人天赋!CX70</f>
        <v>0.11805248118805287</v>
      </c>
      <c r="Q70" s="13">
        <f>[4]圣人天赋!CY70</f>
        <v>0.12163155112088392</v>
      </c>
      <c r="R70" s="13">
        <f>[4]圣人天赋!CZ70</f>
        <v>0.12705939594124308</v>
      </c>
      <c r="S70" s="13">
        <f>[4]圣人天赋!DA70</f>
        <v>0.13429999170297735</v>
      </c>
      <c r="U70" s="13">
        <f>[4]圣人天赋!DF70</f>
        <v>0.1164136063039154</v>
      </c>
      <c r="V70" s="13">
        <f>[4]圣人天赋!DG70</f>
        <v>0.11805248118805287</v>
      </c>
      <c r="W70" s="13">
        <f>[4]圣人天赋!DH70</f>
        <v>0.12163155112088392</v>
      </c>
      <c r="X70" s="13">
        <f>[4]圣人天赋!DI70</f>
        <v>0.12705939594124308</v>
      </c>
      <c r="Y70" s="13">
        <f>[4]圣人天赋!DJ70</f>
        <v>0.13429999170297735</v>
      </c>
      <c r="AA70" s="13">
        <f>[3]大殿属性!AP71</f>
        <v>0.17298583113762314</v>
      </c>
      <c r="AB70" s="13">
        <f>[3]大殿属性!AQ71</f>
        <v>0.17834347060728903</v>
      </c>
      <c r="AC70" s="13">
        <f>[3]大殿属性!AR71</f>
        <v>0.184235570550008</v>
      </c>
      <c r="AD70" s="13">
        <f>[3]大殿属性!AS71</f>
        <v>0.19075580458491886</v>
      </c>
      <c r="AE70" s="13">
        <f>[3]大殿属性!AT71</f>
        <v>0.19803707386330832</v>
      </c>
      <c r="AG70" s="13">
        <f>[4]圣人天赋!GN70+'[5]变法-buff效果'!Z69+[6]属性汇总!EO68</f>
        <v>0.7681780457788131</v>
      </c>
      <c r="AH70" s="13">
        <f>[4]圣人天赋!GO70+'[5]变法-buff效果'!AA69+[6]属性汇总!EP68</f>
        <v>0.81434268673629573</v>
      </c>
      <c r="AI70" s="13">
        <f>[4]圣人天赋!GP70+'[5]变法-buff效果'!AB69+[6]属性汇总!EQ68</f>
        <v>0.85931664773485927</v>
      </c>
      <c r="AJ70" s="13">
        <f>[4]圣人天赋!GQ70+'[5]变法-buff效果'!AC69+[6]属性汇总!ER68</f>
        <v>0.95678101118468439</v>
      </c>
      <c r="AK70" s="13">
        <f>[4]圣人天赋!GR70+'[5]变法-buff效果'!AD69+[6]属性汇总!ES68</f>
        <v>0.87602360861168393</v>
      </c>
      <c r="AM70" s="13">
        <f>[4]圣人天赋!GW70+'[5]变法-buff效果'!Z69+[6]属性汇总!EO68</f>
        <v>0.7681780457788131</v>
      </c>
      <c r="AN70" s="13">
        <f>[4]圣人天赋!GX70+'[5]变法-buff效果'!AA69+[6]属性汇总!EP68</f>
        <v>0.81434268673629573</v>
      </c>
      <c r="AO70" s="13">
        <f>[4]圣人天赋!GY70+'[5]变法-buff效果'!AB69+[6]属性汇总!EQ68</f>
        <v>0.85931664773485927</v>
      </c>
      <c r="AP70" s="13">
        <f>[4]圣人天赋!GZ70+'[5]变法-buff效果'!AC69+[6]属性汇总!ER68</f>
        <v>0.95678101118468439</v>
      </c>
      <c r="AQ70" s="13">
        <f>[4]圣人天赋!HA70+'[5]变法-buff效果'!AD69+[6]属性汇总!ES68</f>
        <v>0.87602360861168393</v>
      </c>
    </row>
    <row r="71" spans="2:43" x14ac:dyDescent="0.15">
      <c r="B71" s="4">
        <v>66</v>
      </c>
      <c r="C71" s="14">
        <f>'[2]功能-军团县城'!CQ73</f>
        <v>0.84582691130331833</v>
      </c>
      <c r="D71" s="14">
        <f>'[2]功能-军团县城'!CR73</f>
        <v>0.7331735232306168</v>
      </c>
      <c r="E71" s="14">
        <f>'[2]功能-军团县城'!CS73</f>
        <v>0.60086134968240601</v>
      </c>
      <c r="F71" s="14">
        <f>'[2]功能-军团县城'!CT73</f>
        <v>0.4376934302356783</v>
      </c>
      <c r="G71" s="14">
        <f>'[2]功能-军团县城'!CU73</f>
        <v>0.23905422395270548</v>
      </c>
      <c r="I71" s="13">
        <f>'[2]功能-军团县城'!CV73+[3]大殿属性!AK72</f>
        <v>0.10277753203730064</v>
      </c>
      <c r="J71" s="13">
        <f>'[2]功能-军团县城'!CW73+[3]大殿属性!AL72</f>
        <v>0.10240760009224081</v>
      </c>
      <c r="K71" s="13">
        <f>'[2]功能-军团县城'!CX73+[3]大殿属性!AM72</f>
        <v>0.10197311249667736</v>
      </c>
      <c r="L71" s="13">
        <f>'[2]功能-军团县城'!CY73+[3]大殿属性!AN72</f>
        <v>0.10143730059749737</v>
      </c>
      <c r="M71" s="13">
        <f>'[2]功能-军团县城'!CZ73+[3]大殿属性!AO72</f>
        <v>0.10213612747649417</v>
      </c>
      <c r="O71" s="13">
        <f>[4]圣人天赋!CW71</f>
        <v>0.11605987463812156</v>
      </c>
      <c r="P71" s="13">
        <f>[4]圣人天赋!CX71</f>
        <v>0.11768253317846661</v>
      </c>
      <c r="Q71" s="13">
        <f>[4]圣人天赋!CY71</f>
        <v>0.12120947595913774</v>
      </c>
      <c r="R71" s="13">
        <f>[4]圣人天赋!CZ71</f>
        <v>0.12663357573188971</v>
      </c>
      <c r="S71" s="13">
        <f>[4]圣人天赋!DA71</f>
        <v>0.13378025864923151</v>
      </c>
      <c r="U71" s="13">
        <f>[4]圣人天赋!DF71</f>
        <v>0.11605987463812156</v>
      </c>
      <c r="V71" s="13">
        <f>[4]圣人天赋!DG71</f>
        <v>0.11768253317846661</v>
      </c>
      <c r="W71" s="13">
        <f>[4]圣人天赋!DH71</f>
        <v>0.12120947595913774</v>
      </c>
      <c r="X71" s="13">
        <f>[4]圣人天赋!DI71</f>
        <v>0.12663357573188971</v>
      </c>
      <c r="Y71" s="13">
        <f>[4]圣人天赋!DJ71</f>
        <v>0.13378025864923151</v>
      </c>
      <c r="AA71" s="13">
        <f>[3]大殿属性!AP72</f>
        <v>0.17768530435498278</v>
      </c>
      <c r="AB71" s="13">
        <f>[3]大殿属性!AQ72</f>
        <v>0.18303584184544422</v>
      </c>
      <c r="AC71" s="13">
        <f>[3]大殿属性!AR72</f>
        <v>0.18891692208791241</v>
      </c>
      <c r="AD71" s="13">
        <f>[3]大殿属性!AS72</f>
        <v>0.19542911425330761</v>
      </c>
      <c r="AE71" s="13">
        <f>[3]大殿属性!AT72</f>
        <v>0.2</v>
      </c>
      <c r="AG71" s="13">
        <f>[4]圣人天赋!GN71+'[5]变法-buff效果'!Z70+[6]属性汇总!EO69</f>
        <v>0.77291906522010778</v>
      </c>
      <c r="AH71" s="13">
        <f>[4]圣人天赋!GO71+'[5]变法-buff效果'!AA70+[6]属性汇总!EP69</f>
        <v>0.82294978407625718</v>
      </c>
      <c r="AI71" s="13">
        <f>[4]圣人天赋!GP71+'[5]变法-buff效果'!AB70+[6]属性汇总!EQ69</f>
        <v>0.87713638016870732</v>
      </c>
      <c r="AJ71" s="13">
        <f>[4]圣人天赋!GQ71+'[5]变法-buff效果'!AC70+[6]属性汇总!ER69</f>
        <v>0.9762497659431002</v>
      </c>
      <c r="AK71" s="13">
        <f>[4]圣人天赋!GR71+'[5]变法-buff效果'!AD70+[6]属性汇总!ES69</f>
        <v>0.89345795014243734</v>
      </c>
      <c r="AM71" s="13">
        <f>[4]圣人天赋!GW71+'[5]变法-buff效果'!Z70+[6]属性汇总!EO69</f>
        <v>0.77291906522010778</v>
      </c>
      <c r="AN71" s="13">
        <f>[4]圣人天赋!GX71+'[5]变法-buff效果'!AA70+[6]属性汇总!EP69</f>
        <v>0.82294978407625718</v>
      </c>
      <c r="AO71" s="13">
        <f>[4]圣人天赋!GY71+'[5]变法-buff效果'!AB70+[6]属性汇总!EQ69</f>
        <v>0.87713638016870732</v>
      </c>
      <c r="AP71" s="13">
        <f>[4]圣人天赋!GZ71+'[5]变法-buff效果'!AC70+[6]属性汇总!ER69</f>
        <v>0.9762497659431002</v>
      </c>
      <c r="AQ71" s="13">
        <f>[4]圣人天赋!HA71+'[5]变法-buff效果'!AD70+[6]属性汇总!ES69</f>
        <v>0.89345795014243734</v>
      </c>
    </row>
    <row r="72" spans="2:43" x14ac:dyDescent="0.15">
      <c r="B72" s="4">
        <v>67</v>
      </c>
      <c r="C72" s="14">
        <f>'[2]功能-军团县城'!CQ74</f>
        <v>0.90781282020187459</v>
      </c>
      <c r="D72" s="14">
        <f>'[2]功能-军团县城'!CR74</f>
        <v>0.7876313903348704</v>
      </c>
      <c r="E72" s="14">
        <f>'[2]功能-军团县城'!CS74</f>
        <v>0.64361535195114561</v>
      </c>
      <c r="F72" s="14">
        <f>'[2]功能-军团县城'!CT74</f>
        <v>0.46852265092446532</v>
      </c>
      <c r="G72" s="14">
        <f>'[2]功能-军团县城'!CU74</f>
        <v>0.25639463512564953</v>
      </c>
      <c r="I72" s="13">
        <f>'[2]功能-军团县城'!CV74+[3]大殿属性!AK73</f>
        <v>0.10298108177723697</v>
      </c>
      <c r="J72" s="13">
        <f>'[2]功能-军团县城'!CW74+[3]大殿属性!AL73</f>
        <v>0.10258642919846073</v>
      </c>
      <c r="K72" s="13">
        <f>'[2]功能-军团县城'!CX74+[3]大殿属性!AM73</f>
        <v>0.10211350837370292</v>
      </c>
      <c r="L72" s="13">
        <f>'[2]功能-军团县城'!CY74+[3]大殿属性!AN73</f>
        <v>0.10158990266042203</v>
      </c>
      <c r="M72" s="13">
        <f>'[2]功能-军团县城'!CZ74+[3]大殿属性!AO73</f>
        <v>0.10452510071467219</v>
      </c>
      <c r="O72" s="13">
        <f>[4]圣人天赋!CW72</f>
        <v>0.11570743497056465</v>
      </c>
      <c r="P72" s="13">
        <f>[4]圣人天赋!CX72</f>
        <v>0.11730541613537251</v>
      </c>
      <c r="Q72" s="13">
        <f>[4]圣人天赋!CY72</f>
        <v>0.12082745198639851</v>
      </c>
      <c r="R72" s="13">
        <f>[4]圣人天赋!CZ72</f>
        <v>0.1261788758230612</v>
      </c>
      <c r="S72" s="13">
        <f>[4]圣人天赋!DA72</f>
        <v>0.13326950019445799</v>
      </c>
      <c r="U72" s="13">
        <f>[4]圣人天赋!DF72</f>
        <v>0.11570743497056465</v>
      </c>
      <c r="V72" s="13">
        <f>[4]圣人天赋!DG72</f>
        <v>0.11730541613537251</v>
      </c>
      <c r="W72" s="13">
        <f>[4]圣人天赋!DH72</f>
        <v>0.12082745198639851</v>
      </c>
      <c r="X72" s="13">
        <f>[4]圣人天赋!DI72</f>
        <v>0.1261788758230612</v>
      </c>
      <c r="Y72" s="13">
        <f>[4]圣人天赋!DJ72</f>
        <v>0.13326950019445799</v>
      </c>
      <c r="AA72" s="13">
        <f>[3]大殿属性!AP73</f>
        <v>0.18238477757234245</v>
      </c>
      <c r="AB72" s="13">
        <f>[3]大殿属性!AQ73</f>
        <v>0.18772821308359938</v>
      </c>
      <c r="AC72" s="13">
        <f>[3]大殿属性!AR73</f>
        <v>0.19359827362581683</v>
      </c>
      <c r="AD72" s="13">
        <f>[3]大殿属性!AS73</f>
        <v>0.2</v>
      </c>
      <c r="AE72" s="13">
        <f>[3]大殿属性!AT73</f>
        <v>0.2</v>
      </c>
      <c r="AG72" s="13">
        <f>[4]圣人天赋!GN72+'[5]变法-buff效果'!Z71+[6]属性汇总!EO70</f>
        <v>0.85429721181734741</v>
      </c>
      <c r="AH72" s="13">
        <f>[4]圣人天赋!GO72+'[5]变法-buff效果'!AA71+[6]属性汇总!EP70</f>
        <v>0.90975093346179003</v>
      </c>
      <c r="AI72" s="13">
        <f>[4]圣人天赋!GP72+'[5]变法-buff效果'!AB71+[6]属性汇总!EQ70</f>
        <v>0.96828742919183897</v>
      </c>
      <c r="AJ72" s="13">
        <f>[4]圣人天赋!GQ72+'[5]变法-buff效果'!AC71+[6]属性汇总!ER70</f>
        <v>1.0803165827923289</v>
      </c>
      <c r="AK72" s="13">
        <f>[4]圣人天赋!GR72+'[5]变法-buff效果'!AD71+[6]属性汇总!ES70</f>
        <v>1.0044937346925138</v>
      </c>
      <c r="AM72" s="13">
        <f>[4]圣人天赋!GW72+'[5]变法-buff效果'!Z71+[6]属性汇总!EO70</f>
        <v>0.77715892183697088</v>
      </c>
      <c r="AN72" s="13">
        <f>[4]圣人天赋!GX72+'[5]变法-buff效果'!AA71+[6]属性汇总!EP70</f>
        <v>0.83154732270487508</v>
      </c>
      <c r="AO72" s="13">
        <f>[4]圣人天赋!GY72+'[5]变法-buff效果'!AB71+[6]属性汇总!EQ70</f>
        <v>0.88773579453424001</v>
      </c>
      <c r="AP72" s="13">
        <f>[4]圣人天赋!GZ72+'[5]变法-buff效果'!AC71+[6]属性汇总!ER70</f>
        <v>0.99619733224362139</v>
      </c>
      <c r="AQ72" s="13">
        <f>[4]圣人天赋!HA72+'[5]变法-buff效果'!AD71+[6]属性汇总!ES70</f>
        <v>0.91564740122954169</v>
      </c>
    </row>
    <row r="73" spans="2:43" x14ac:dyDescent="0.15">
      <c r="B73" s="4">
        <v>68</v>
      </c>
      <c r="C73" s="14">
        <f>'[2]功能-军团县城'!CQ75</f>
        <v>0.97424767241053944</v>
      </c>
      <c r="D73" s="14">
        <f>'[2]功能-军团县城'!CR75</f>
        <v>0.84427516779815015</v>
      </c>
      <c r="E73" s="14">
        <f>'[2]功能-军团县城'!CS75</f>
        <v>0.68775759794722446</v>
      </c>
      <c r="F73" s="14">
        <f>'[2]功能-军团县城'!CT75</f>
        <v>0.50223708644678677</v>
      </c>
      <c r="G73" s="14">
        <f>'[2]功能-军团县城'!CU75</f>
        <v>0.27473604584688593</v>
      </c>
      <c r="I73" s="13">
        <f>'[2]功能-军团县城'!CV75+[3]大殿属性!AK74</f>
        <v>0.1031992409868069</v>
      </c>
      <c r="J73" s="13">
        <f>'[2]功能-军团县城'!CW75+[3]大殿属性!AL74</f>
        <v>0.10277243641165705</v>
      </c>
      <c r="K73" s="13">
        <f>'[2]功能-军团县城'!CX75+[3]大殿属性!AM74</f>
        <v>0.10225846297471412</v>
      </c>
      <c r="L73" s="13">
        <f>'[2]功能-军团县城'!CY75+[3]大殿属性!AN74</f>
        <v>0.10404424566726071</v>
      </c>
      <c r="M73" s="13">
        <f>'[2]功能-军团县城'!CZ75+[3]大殿属性!AO74</f>
        <v>0.10691736104182498</v>
      </c>
      <c r="O73" s="13">
        <f>[4]圣人天赋!CW73</f>
        <v>0.11535691546264613</v>
      </c>
      <c r="P73" s="13">
        <f>[4]圣人天赋!CX73</f>
        <v>0.11694310061246463</v>
      </c>
      <c r="Q73" s="13">
        <f>[4]圣人天赋!CY73</f>
        <v>0.12044233923419614</v>
      </c>
      <c r="R73" s="13">
        <f>[4]圣人天赋!CZ73</f>
        <v>0.12574855321488773</v>
      </c>
      <c r="S73" s="13">
        <f>[4]圣人天赋!DA73</f>
        <v>0.13275781417947144</v>
      </c>
      <c r="U73" s="13">
        <f>[4]圣人天赋!DF73</f>
        <v>0.11535691546264613</v>
      </c>
      <c r="V73" s="13">
        <f>[4]圣人天赋!DG73</f>
        <v>0.11694310061246463</v>
      </c>
      <c r="W73" s="13">
        <f>[4]圣人天赋!DH73</f>
        <v>0.12044233923419614</v>
      </c>
      <c r="X73" s="13">
        <f>[4]圣人天赋!DI73</f>
        <v>0.12574855321488773</v>
      </c>
      <c r="Y73" s="13">
        <f>[4]圣人天赋!DJ73</f>
        <v>0.13275781417947144</v>
      </c>
      <c r="AA73" s="13">
        <f>[3]大殿属性!AP74</f>
        <v>0.18708425078970209</v>
      </c>
      <c r="AB73" s="13">
        <f>[3]大殿属性!AQ74</f>
        <v>0.19242058432175455</v>
      </c>
      <c r="AC73" s="13">
        <f>[3]大殿属性!AR74</f>
        <v>0.19827962516372125</v>
      </c>
      <c r="AD73" s="13">
        <f>[3]大殿属性!AS74</f>
        <v>0.2</v>
      </c>
      <c r="AE73" s="13">
        <f>[3]大殿属性!AT74</f>
        <v>0.2</v>
      </c>
      <c r="AG73" s="13">
        <f>[4]圣人天赋!GN73+'[5]变法-buff效果'!Z72+[6]属性汇总!EO71</f>
        <v>0.85830594897511603</v>
      </c>
      <c r="AH73" s="13">
        <f>[4]圣人天赋!GO73+'[5]变法-buff效果'!AA72+[6]属性汇总!EP71</f>
        <v>0.91812666376871754</v>
      </c>
      <c r="AI73" s="13">
        <f>[4]圣人天赋!GP73+'[5]变法-buff效果'!AB72+[6]属性汇总!EQ71</f>
        <v>0.9763710660879712</v>
      </c>
      <c r="AJ73" s="13">
        <f>[4]圣人天赋!GQ73+'[5]变法-buff效果'!AC72+[6]属性汇总!ER71</f>
        <v>1.1007148853304149</v>
      </c>
      <c r="AK73" s="13">
        <f>[4]圣人天赋!GR73+'[5]变法-buff效果'!AD72+[6]属性汇总!ES71</f>
        <v>1.0269865943343313</v>
      </c>
      <c r="AM73" s="13">
        <f>[4]圣人天赋!GW73+'[5]变法-buff效果'!Z72+[6]属性汇总!EO71</f>
        <v>0.78140133866668526</v>
      </c>
      <c r="AN73" s="13">
        <f>[4]圣人天赋!GX73+'[5]变法-buff效果'!AA72+[6]属性汇总!EP71</f>
        <v>0.84016459669374122</v>
      </c>
      <c r="AO73" s="13">
        <f>[4]圣人天赋!GY73+'[5]变法-buff效果'!AB72+[6]属性汇总!EQ71</f>
        <v>0.89607617326517386</v>
      </c>
      <c r="AP73" s="13">
        <f>[4]圣人天赋!GZ73+'[5]变法-buff效果'!AC72+[6]属性汇总!ER71</f>
        <v>1.0168825165204898</v>
      </c>
      <c r="AQ73" s="13">
        <f>[4]圣人天赋!HA73+'[5]变法-buff效果'!AD72+[6]属性汇总!ES71</f>
        <v>0.93848138488135036</v>
      </c>
    </row>
    <row r="74" spans="2:43" x14ac:dyDescent="0.15">
      <c r="B74" s="4">
        <v>69</v>
      </c>
      <c r="C74" s="14">
        <f>'[2]功能-军团县城'!CQ76</f>
        <v>1.0454507839953071</v>
      </c>
      <c r="D74" s="14">
        <f>'[2]功能-军团县城'!CR76</f>
        <v>0.90374564994426665</v>
      </c>
      <c r="E74" s="14">
        <f>'[2]功能-军团县城'!CS76</f>
        <v>0.73800125208099587</v>
      </c>
      <c r="F74" s="14">
        <f>'[2]功能-军团县城'!CT76</f>
        <v>0.53893927805691488</v>
      </c>
      <c r="G74" s="14">
        <f>'[2]功能-军团县城'!CU76</f>
        <v>0.29432922523071392</v>
      </c>
      <c r="I74" s="13">
        <f>'[2]功能-军团县城'!CV76+[3]大殿属性!AK75</f>
        <v>0.10343305823823183</v>
      </c>
      <c r="J74" s="13">
        <f>'[2]功能-军团县城'!CW76+[3]大殿属性!AL75</f>
        <v>0.10296772597649252</v>
      </c>
      <c r="K74" s="13">
        <f>'[2]功能-军团县城'!CX76+[3]大殿属性!AM75</f>
        <v>0.10391193159347806</v>
      </c>
      <c r="L74" s="13">
        <f>'[2]功能-军团县城'!CY76+[3]大殿属性!AN75</f>
        <v>0.1065083998874134</v>
      </c>
      <c r="M74" s="13">
        <f>'[2]功能-军团县城'!CZ76+[3]大殿属性!AO75</f>
        <v>0.10931373193523805</v>
      </c>
      <c r="O74" s="13">
        <f>[4]圣人天赋!CW74</f>
        <v>0.11500097338185096</v>
      </c>
      <c r="P74" s="13">
        <f>[4]圣人天赋!CX74</f>
        <v>0.11658780679155312</v>
      </c>
      <c r="Q74" s="13">
        <f>[4]圣人天赋!CY74</f>
        <v>0.12004203607752931</v>
      </c>
      <c r="R74" s="13">
        <f>[4]圣人天赋!CZ74</f>
        <v>0.12528009563656359</v>
      </c>
      <c r="S74" s="13">
        <f>[4]圣人天赋!DA74</f>
        <v>0.13225984150875097</v>
      </c>
      <c r="U74" s="13">
        <f>[4]圣人天赋!DF74</f>
        <v>0.11500097338185096</v>
      </c>
      <c r="V74" s="13">
        <f>[4]圣人天赋!DG74</f>
        <v>0.11658780679155312</v>
      </c>
      <c r="W74" s="13">
        <f>[4]圣人天赋!DH74</f>
        <v>0.12004203607752931</v>
      </c>
      <c r="X74" s="13">
        <f>[4]圣人天赋!DI74</f>
        <v>0.12528009563656359</v>
      </c>
      <c r="Y74" s="13">
        <f>[4]圣人天赋!DJ74</f>
        <v>0.13225984150875097</v>
      </c>
      <c r="AA74" s="13">
        <f>[3]大殿属性!AP75</f>
        <v>0.19178372400706173</v>
      </c>
      <c r="AB74" s="13">
        <f>[3]大殿属性!AQ75</f>
        <v>0.19711295555990971</v>
      </c>
      <c r="AC74" s="13">
        <f>[3]大殿属性!AR75</f>
        <v>0.2</v>
      </c>
      <c r="AD74" s="13">
        <f>[3]大殿属性!AS75</f>
        <v>0.2</v>
      </c>
      <c r="AE74" s="13">
        <f>[3]大殿属性!AT75</f>
        <v>0.2</v>
      </c>
      <c r="AG74" s="13">
        <f>[4]圣人天赋!GN74+'[5]变法-buff效果'!Z73+[6]属性汇总!EO72</f>
        <v>0.86230384098713131</v>
      </c>
      <c r="AH74" s="13">
        <f>[4]圣人天赋!GO74+'[5]变法-buff效果'!AA73+[6]属性汇总!EP72</f>
        <v>0.92614243946255104</v>
      </c>
      <c r="AI74" s="13">
        <f>[4]圣人天赋!GP74+'[5]变法-buff效果'!AB73+[6]属性汇总!EQ72</f>
        <v>0.9844243221751745</v>
      </c>
      <c r="AJ74" s="13">
        <f>[4]圣人天赋!GQ74+'[5]变法-buff效果'!AC73+[6]属性汇总!ER72</f>
        <v>1.1194684858352228</v>
      </c>
      <c r="AK74" s="13">
        <f>[4]圣人天赋!GR74+'[5]变法-buff效果'!AD73+[6]属性汇总!ES72</f>
        <v>1.0478308455624843</v>
      </c>
      <c r="AM74" s="13">
        <f>[4]圣人天赋!GW74+'[5]变法-buff效果'!Z73+[6]属性汇总!EO72</f>
        <v>0.78563652539923068</v>
      </c>
      <c r="AN74" s="13">
        <f>[4]圣人天赋!GX74+'[5]变法-buff效果'!AA73+[6]属性汇总!EP72</f>
        <v>0.84841723493484889</v>
      </c>
      <c r="AO74" s="13">
        <f>[4]圣人天赋!GY74+'[5]变法-buff效果'!AB73+[6]属性汇总!EQ72</f>
        <v>0.90439629812348832</v>
      </c>
      <c r="AP74" s="13">
        <f>[4]圣人天赋!GZ74+'[5]变法-buff效果'!AC73+[6]属性汇总!ER72</f>
        <v>1.0359484220775137</v>
      </c>
      <c r="AQ74" s="13">
        <f>[4]圣人天赋!HA74+'[5]变法-buff效果'!AD73+[6]属性汇总!ES72</f>
        <v>0.95965761788998349</v>
      </c>
    </row>
    <row r="75" spans="2:43" x14ac:dyDescent="0.15">
      <c r="B75" s="4">
        <v>70</v>
      </c>
      <c r="C75" s="14">
        <f>'[2]功能-军团县城'!CQ77</f>
        <v>1.05944414558399</v>
      </c>
      <c r="D75" s="14">
        <f>'[2]功能-军团县城'!CR77</f>
        <v>0.97014190700323943</v>
      </c>
      <c r="E75" s="14">
        <f>'[2]功能-军团县城'!CS77</f>
        <v>0.79330554418890586</v>
      </c>
      <c r="F75" s="14">
        <f>'[2]功能-军团县城'!CT77</f>
        <v>0.57802649380623927</v>
      </c>
      <c r="G75" s="14">
        <f>'[2]功能-军团县城'!CU77</f>
        <v>0.31605088470086162</v>
      </c>
      <c r="I75" s="13">
        <f>'[2]功能-军团县城'!CV77+[3]大殿属性!AK76</f>
        <v>0.10347900973209269</v>
      </c>
      <c r="J75" s="13">
        <f>'[2]功能-军团县城'!CW77+[3]大殿属性!AL76</f>
        <v>0.10409054608058931</v>
      </c>
      <c r="K75" s="13">
        <f>'[2]功能-军团县城'!CX77+[3]大殿属性!AM76</f>
        <v>0.10644684800161498</v>
      </c>
      <c r="L75" s="13">
        <f>'[2]功能-军团县城'!CY77+[3]大殿属性!AN76</f>
        <v>0.10898038606569821</v>
      </c>
      <c r="M75" s="13">
        <f>'[2]功能-军团县城'!CZ77+[3]大殿属性!AO76</f>
        <v>0.11171709234571602</v>
      </c>
      <c r="O75" s="13">
        <f>[4]圣人天赋!CW75</f>
        <v>0.11465360614398853</v>
      </c>
      <c r="P75" s="13">
        <f>[4]圣人天赋!CX75</f>
        <v>0.11621207561934671</v>
      </c>
      <c r="Q75" s="13">
        <f>[4]圣人天赋!CY75</f>
        <v>0.1196257418991848</v>
      </c>
      <c r="R75" s="13">
        <f>[4]圣人天赋!CZ75</f>
        <v>0.12484034170980077</v>
      </c>
      <c r="S75" s="13">
        <f>[4]圣人天赋!DA75</f>
        <v>0.13172212634546443</v>
      </c>
      <c r="U75" s="13">
        <f>[4]圣人天赋!DF75</f>
        <v>0.11465360614398853</v>
      </c>
      <c r="V75" s="13">
        <f>[4]圣人天赋!DG75</f>
        <v>0.11621207561934671</v>
      </c>
      <c r="W75" s="13">
        <f>[4]圣人天赋!DH75</f>
        <v>0.1196257418991848</v>
      </c>
      <c r="X75" s="13">
        <f>[4]圣人天赋!DI75</f>
        <v>0.12484034170980077</v>
      </c>
      <c r="Y75" s="13">
        <f>[4]圣人天赋!DJ75</f>
        <v>0.13172212634546443</v>
      </c>
      <c r="AA75" s="13">
        <f>[3]大殿属性!AP76</f>
        <v>0.19648319722442137</v>
      </c>
      <c r="AB75" s="13">
        <f>[3]大殿属性!AQ76</f>
        <v>0.2</v>
      </c>
      <c r="AC75" s="13">
        <f>[3]大殿属性!AR76</f>
        <v>0.2</v>
      </c>
      <c r="AD75" s="13">
        <f>[3]大殿属性!AS76</f>
        <v>0.2</v>
      </c>
      <c r="AE75" s="13">
        <f>[3]大殿属性!AT76</f>
        <v>0.2</v>
      </c>
      <c r="AG75" s="13">
        <f>[4]圣人天赋!GN75+'[5]变法-buff效果'!Z74+[6]属性汇总!EO73</f>
        <v>0.86512215595388164</v>
      </c>
      <c r="AH75" s="13">
        <f>[4]圣人天赋!GO75+'[5]变法-buff效果'!AA74+[6]属性汇总!EP73</f>
        <v>0.92960684316982189</v>
      </c>
      <c r="AI75" s="13">
        <f>[4]圣人天赋!GP75+'[5]变法-buff效果'!AB74+[6]属性汇总!EQ73</f>
        <v>0.98940123320969975</v>
      </c>
      <c r="AJ75" s="13">
        <f>[4]圣人天赋!GQ75+'[5]变法-buff效果'!AC74+[6]属性汇总!ER73</f>
        <v>1.1363919778131666</v>
      </c>
      <c r="AK75" s="13">
        <f>[4]圣人天赋!GR75+'[5]变法-buff效果'!AD74+[6]属性汇总!ES73</f>
        <v>1.0680644605112315</v>
      </c>
      <c r="AM75" s="13">
        <f>[4]圣人天赋!GW75+'[5]变法-buff效果'!Z74+[6]属性汇总!EO73</f>
        <v>0.7886864185245559</v>
      </c>
      <c r="AN75" s="13">
        <f>[4]圣人天赋!GX75+'[5]变法-buff效果'!AA74+[6]属性汇总!EP73</f>
        <v>0.85213212609025746</v>
      </c>
      <c r="AO75" s="13">
        <f>[4]圣人天赋!GY75+'[5]变法-buff效果'!AB74+[6]属性汇总!EQ73</f>
        <v>0.90965073861024326</v>
      </c>
      <c r="AP75" s="13">
        <f>[4]圣人天赋!GZ75+'[5]变法-buff效果'!AC74+[6]属性汇总!ER73</f>
        <v>1.0531650833399664</v>
      </c>
      <c r="AQ75" s="13">
        <f>[4]圣人天赋!HA75+'[5]变法-buff效果'!AD74+[6]属性汇总!ES73</f>
        <v>0.98024970961425506</v>
      </c>
    </row>
    <row r="76" spans="2:43" x14ac:dyDescent="0.15">
      <c r="B76" s="4">
        <v>71</v>
      </c>
      <c r="C76" s="14">
        <f>'[2]功能-军团县城'!CQ78</f>
        <v>1.05944414558399</v>
      </c>
      <c r="D76" s="14">
        <f>'[2]功能-军团县城'!CR78</f>
        <v>1.0419346113866286</v>
      </c>
      <c r="E76" s="14">
        <f>'[2]功能-军团县城'!CS78</f>
        <v>0.85097244826190677</v>
      </c>
      <c r="F76" s="14">
        <f>'[2]功能-军团县城'!CT78</f>
        <v>0.61975667360867226</v>
      </c>
      <c r="G76" s="14">
        <f>'[2]功能-军团县城'!CU78</f>
        <v>0.33943634272336642</v>
      </c>
      <c r="I76" s="13">
        <f>'[2]功能-军团县城'!CV78+[3]大殿属性!AK77</f>
        <v>0.1040702361930198</v>
      </c>
      <c r="J76" s="13">
        <f>'[2]功能-军团县城'!CW78+[3]大殿属性!AL77</f>
        <v>0.10667800632995518</v>
      </c>
      <c r="K76" s="13">
        <f>'[2]功能-军团县城'!CX78+[3]大殿属性!AM77</f>
        <v>0.10898952277063767</v>
      </c>
      <c r="L76" s="13">
        <f>'[2]功能-军团县城'!CY78+[3]大殿属性!AN77</f>
        <v>0.11146105122692011</v>
      </c>
      <c r="M76" s="13">
        <f>'[2]功能-军团县城'!CZ78+[3]大殿属性!AO77</f>
        <v>0.11412591634894687</v>
      </c>
      <c r="O76" s="13">
        <f>[4]圣人天赋!CW76</f>
        <v>0.1142941622074632</v>
      </c>
      <c r="P76" s="13">
        <f>[4]圣人天赋!CX76</f>
        <v>0.11584201358228759</v>
      </c>
      <c r="Q76" s="13">
        <f>[4]圣人天赋!CY76</f>
        <v>0.11922280433319454</v>
      </c>
      <c r="R76" s="13">
        <f>[4]圣人天赋!CZ76</f>
        <v>0.12438074919408551</v>
      </c>
      <c r="S76" s="13">
        <f>[4]圣人天赋!DA76</f>
        <v>0.13120923380199426</v>
      </c>
      <c r="U76" s="13">
        <f>[4]圣人天赋!DF76</f>
        <v>0.1142941622074632</v>
      </c>
      <c r="V76" s="13">
        <f>[4]圣人天赋!DG76</f>
        <v>0.11584201358228759</v>
      </c>
      <c r="W76" s="13">
        <f>[4]圣人天赋!DH76</f>
        <v>0.11922280433319454</v>
      </c>
      <c r="X76" s="13">
        <f>[4]圣人天赋!DI76</f>
        <v>0.12438074919408551</v>
      </c>
      <c r="Y76" s="13">
        <f>[4]圣人天赋!DJ76</f>
        <v>0.13120923380199426</v>
      </c>
      <c r="AA76" s="13">
        <f>[3]大殿属性!AP77</f>
        <v>0.2</v>
      </c>
      <c r="AB76" s="13">
        <f>[3]大殿属性!AQ77</f>
        <v>0.2</v>
      </c>
      <c r="AC76" s="13">
        <f>[3]大殿属性!AR77</f>
        <v>0.2</v>
      </c>
      <c r="AD76" s="13">
        <f>[3]大殿属性!AS77</f>
        <v>0.2</v>
      </c>
      <c r="AE76" s="13">
        <f>[3]大殿属性!AT77</f>
        <v>0.2</v>
      </c>
      <c r="AG76" s="13">
        <f>[4]圣人天赋!GN76+'[5]变法-buff效果'!Z75+[6]属性汇总!EO74</f>
        <v>0.86764760500174165</v>
      </c>
      <c r="AH76" s="13">
        <f>[4]圣人天赋!GO76+'[5]变法-buff效果'!AA75+[6]属性汇总!EP74</f>
        <v>0.9330825851473874</v>
      </c>
      <c r="AI76" s="13">
        <f>[4]圣人天赋!GP76+'[5]变法-buff效果'!AB75+[6]属性汇总!EQ74</f>
        <v>0.9943522874863604</v>
      </c>
      <c r="AJ76" s="13">
        <f>[4]圣人天赋!GQ76+'[5]变法-buff效果'!AC75+[6]属性汇总!ER74</f>
        <v>1.1518203142138626</v>
      </c>
      <c r="AK76" s="13">
        <f>[4]圣人天赋!GR76+'[5]变法-buff效果'!AD75+[6]属性汇总!ES74</f>
        <v>1.0885432765620968</v>
      </c>
      <c r="AM76" s="13">
        <f>[4]圣人天赋!GW76+'[5]变法-buff效果'!Z75+[6]属性汇总!EO74</f>
        <v>0.79145149686343297</v>
      </c>
      <c r="AN76" s="13">
        <f>[4]圣人天赋!GX76+'[5]变法-buff效果'!AA75+[6]属性汇总!EP74</f>
        <v>0.85585457609252902</v>
      </c>
      <c r="AO76" s="13">
        <f>[4]圣人天赋!GY76+'[5]变法-buff效果'!AB75+[6]属性汇总!EQ74</f>
        <v>0.9148704179308973</v>
      </c>
      <c r="AP76" s="13">
        <f>[4]圣人天赋!GZ76+'[5]变法-buff效果'!AC75+[6]属性汇总!ER74</f>
        <v>1.068899814751139</v>
      </c>
      <c r="AQ76" s="13">
        <f>[4]圣人天赋!HA76+'[5]变法-buff效果'!AD75+[6]属性汇总!ES74</f>
        <v>1.001070454027434</v>
      </c>
    </row>
    <row r="77" spans="2:43" x14ac:dyDescent="0.15">
      <c r="B77" s="4">
        <v>72</v>
      </c>
      <c r="C77" s="14">
        <f>'[2]功能-军团县城'!CQ79</f>
        <v>1.05944414558399</v>
      </c>
      <c r="D77" s="14">
        <f>'[2]功能-军团县城'!CR79</f>
        <v>1.05944414558399</v>
      </c>
      <c r="E77" s="14">
        <f>'[2]功能-军团县城'!CS79</f>
        <v>0.91093164833439411</v>
      </c>
      <c r="F77" s="14">
        <f>'[2]功能-军团县城'!CT79</f>
        <v>0.66403895687765047</v>
      </c>
      <c r="G77" s="14">
        <f>'[2]功能-军团县城'!CU79</f>
        <v>0.36410139016321819</v>
      </c>
      <c r="I77" s="13">
        <f>'[2]功能-军团县城'!CV79+[3]大殿属性!AK78</f>
        <v>0.10641954063182628</v>
      </c>
      <c r="J77" s="13">
        <f>'[2]功能-军团县城'!CW79+[3]大殿属性!AL78</f>
        <v>0.1090872111440032</v>
      </c>
      <c r="K77" s="13">
        <f>'[2]功能-军团县城'!CX79+[3]大殿属性!AM78</f>
        <v>0.11153972499651049</v>
      </c>
      <c r="L77" s="13">
        <f>'[2]功能-军团县城'!CY79+[3]大殿属性!AN78</f>
        <v>0.11395009700248063</v>
      </c>
      <c r="M77" s="13">
        <f>'[2]功能-军团县城'!CZ79+[3]大殿属性!AO78</f>
        <v>0.11653894227641752</v>
      </c>
      <c r="O77" s="13">
        <f>[4]圣人天赋!CW77</f>
        <v>0.1139498892730223</v>
      </c>
      <c r="P77" s="13">
        <f>[4]圣人天赋!CX77</f>
        <v>0.11546432684682587</v>
      </c>
      <c r="Q77" s="13">
        <f>[4]圣人天赋!CY77</f>
        <v>0.11883336326210818</v>
      </c>
      <c r="R77" s="13">
        <f>[4]圣人天赋!CZ77</f>
        <v>0.12394026014982017</v>
      </c>
      <c r="S77" s="13">
        <f>[4]圣人天赋!DA77</f>
        <v>0.13067091054282809</v>
      </c>
      <c r="U77" s="13">
        <f>[4]圣人天赋!DF77</f>
        <v>0.1139498892730223</v>
      </c>
      <c r="V77" s="13">
        <f>[4]圣人天赋!DG77</f>
        <v>0.11546432684682587</v>
      </c>
      <c r="W77" s="13">
        <f>[4]圣人天赋!DH77</f>
        <v>0.11883336326210818</v>
      </c>
      <c r="X77" s="13">
        <f>[4]圣人天赋!DI77</f>
        <v>0.12394026014982017</v>
      </c>
      <c r="Y77" s="13">
        <f>[4]圣人天赋!DJ77</f>
        <v>0.13067091054282809</v>
      </c>
      <c r="AA77" s="13">
        <f>[3]大殿属性!AP78</f>
        <v>0.2</v>
      </c>
      <c r="AB77" s="13">
        <f>[3]大殿属性!AQ78</f>
        <v>0.2</v>
      </c>
      <c r="AC77" s="13">
        <f>[3]大殿属性!AR78</f>
        <v>0.2</v>
      </c>
      <c r="AD77" s="13">
        <f>[3]大殿属性!AS78</f>
        <v>0.2</v>
      </c>
      <c r="AE77" s="13">
        <f>[3]大殿属性!AT78</f>
        <v>0.2</v>
      </c>
      <c r="AG77" s="13">
        <f>[4]圣人天赋!GN77+'[5]变法-buff效果'!Z76+[6]属性汇总!EO75</f>
        <v>0.87020339605377073</v>
      </c>
      <c r="AH77" s="13">
        <f>[4]圣人天赋!GO77+'[5]变法-buff效果'!AA76+[6]属性汇总!EP75</f>
        <v>0.9365430777281476</v>
      </c>
      <c r="AI77" s="13">
        <f>[4]圣人天赋!GP77+'[5]变法-buff效果'!AB76+[6]属性汇总!EQ75</f>
        <v>0.99933033475282884</v>
      </c>
      <c r="AJ77" s="13">
        <f>[4]圣人天赋!GQ77+'[5]变法-buff效果'!AC76+[6]属性汇总!ER75</f>
        <v>1.160715078044064</v>
      </c>
      <c r="AK77" s="13">
        <f>[4]圣人天赋!GR77+'[5]变法-buff效果'!AD76+[6]属性汇总!ES75</f>
        <v>1.1113720069696025</v>
      </c>
      <c r="AM77" s="13">
        <f>[4]圣人天赋!GW77+'[5]变法-buff效果'!Z76+[6]属性汇总!EO75</f>
        <v>0.79423680320508927</v>
      </c>
      <c r="AN77" s="13">
        <f>[4]圣人天赋!GX77+'[5]变法-buff效果'!AA76+[6]属性汇总!EP75</f>
        <v>0.85956685983026371</v>
      </c>
      <c r="AO77" s="13">
        <f>[4]圣人天赋!GY77+'[5]变法-buff效果'!AB76+[6]属性汇总!EQ75</f>
        <v>0.92010809257809001</v>
      </c>
      <c r="AP77" s="13">
        <f>[4]圣人天赋!GZ77+'[5]变法-buff效果'!AC76+[6]属性汇总!ER75</f>
        <v>1.0780882379441838</v>
      </c>
      <c r="AQ77" s="13">
        <f>[4]圣人天赋!HA77+'[5]变法-buff效果'!AD76+[6]属性汇总!ES75</f>
        <v>1.0242580666077172</v>
      </c>
    </row>
    <row r="78" spans="2:43" x14ac:dyDescent="0.15">
      <c r="B78" s="4">
        <v>73</v>
      </c>
      <c r="C78" s="14">
        <f>'[2]功能-军团县城'!CQ80</f>
        <v>1.05944414558399</v>
      </c>
      <c r="D78" s="14">
        <f>'[2]功能-军团县城'!CR80</f>
        <v>1.05944414558399</v>
      </c>
      <c r="E78" s="14">
        <f>'[2]功能-军团县城'!CS80</f>
        <v>0.97559115032857135</v>
      </c>
      <c r="F78" s="14">
        <f>'[2]功能-军团县城'!CT80</f>
        <v>0.71183262185968943</v>
      </c>
      <c r="G78" s="14">
        <f>'[2]功能-军团县城'!CU80</f>
        <v>0.3906383038933553</v>
      </c>
      <c r="I78" s="13">
        <f>'[2]功能-军团县城'!CV80+[3]大殿属性!AK79</f>
        <v>0.10876884507063275</v>
      </c>
      <c r="J78" s="13">
        <f>'[2]功能-军团县城'!CW80+[3]大殿属性!AL79</f>
        <v>0.11143891803319038</v>
      </c>
      <c r="K78" s="13">
        <f>'[2]功能-军团县城'!CX80+[3]大殿属性!AM79</f>
        <v>0.11410536210509753</v>
      </c>
      <c r="L78" s="13">
        <f>'[2]功能-军团县城'!CY80+[3]大殿属性!AN79</f>
        <v>0.1164506734766662</v>
      </c>
      <c r="M78" s="13">
        <f>'[2]功能-军团县城'!CZ80+[3]大殿属性!AO79</f>
        <v>0.11895811505086279</v>
      </c>
      <c r="O78" s="13">
        <f>[4]圣人天赋!CW78</f>
        <v>0.11358695327838628</v>
      </c>
      <c r="P78" s="13">
        <f>[4]圣人天赋!CX78</f>
        <v>0.11511451103081834</v>
      </c>
      <c r="Q78" s="13">
        <f>[4]圣人天赋!CY78</f>
        <v>0.1184329733957754</v>
      </c>
      <c r="R78" s="13">
        <f>[4]圣人天赋!CZ78</f>
        <v>0.1234860331585271</v>
      </c>
      <c r="S78" s="13">
        <f>[4]圣人天赋!DA78</f>
        <v>0.13016863102167556</v>
      </c>
      <c r="U78" s="13">
        <f>[4]圣人天赋!DF78</f>
        <v>0.11358695327838628</v>
      </c>
      <c r="V78" s="13">
        <f>[4]圣人天赋!DG78</f>
        <v>0.11511451103081834</v>
      </c>
      <c r="W78" s="13">
        <f>[4]圣人天赋!DH78</f>
        <v>0.1184329733957754</v>
      </c>
      <c r="X78" s="13">
        <f>[4]圣人天赋!DI78</f>
        <v>0.1234860331585271</v>
      </c>
      <c r="Y78" s="13">
        <f>[4]圣人天赋!DJ78</f>
        <v>0.13016863102167556</v>
      </c>
      <c r="AA78" s="13">
        <f>[3]大殿属性!AP79</f>
        <v>0.2</v>
      </c>
      <c r="AB78" s="13">
        <f>[3]大殿属性!AQ79</f>
        <v>0.2</v>
      </c>
      <c r="AC78" s="13">
        <f>[3]大殿属性!AR79</f>
        <v>0.2</v>
      </c>
      <c r="AD78" s="13">
        <f>[3]大殿属性!AS79</f>
        <v>0.2</v>
      </c>
      <c r="AE78" s="13">
        <f>[3]大殿属性!AT79</f>
        <v>0.2</v>
      </c>
      <c r="AG78" s="13">
        <f>[4]圣人天赋!GN78+'[5]变法-buff效果'!Z77+[6]属性汇总!EO76</f>
        <v>0.8787645158460089</v>
      </c>
      <c r="AH78" s="13">
        <f>[4]圣人天赋!GO78+'[5]变法-buff效果'!AA77+[6]属性汇总!EP76</f>
        <v>0.94472890549463884</v>
      </c>
      <c r="AI78" s="13">
        <f>[4]圣人天赋!GP78+'[5]变法-buff效果'!AB77+[6]属性汇总!EQ76</f>
        <v>1.0091002805324472</v>
      </c>
      <c r="AJ78" s="13">
        <f>[4]圣人天赋!GQ78+'[5]变法-buff效果'!AC77+[6]属性汇总!ER76</f>
        <v>1.1762824247890289</v>
      </c>
      <c r="AK78" s="13">
        <f>[4]圣人天赋!GR78+'[5]变法-buff效果'!AD77+[6]属性汇总!ES76</f>
        <v>1.140922999224554</v>
      </c>
      <c r="AM78" s="13">
        <f>[4]圣人天赋!GW78+'[5]变法-buff效果'!Z77+[6]属性汇总!EO76</f>
        <v>0.80303988032708462</v>
      </c>
      <c r="AN78" s="13">
        <f>[4]圣人天赋!GX78+'[5]变法-buff效果'!AA77+[6]属性汇总!EP76</f>
        <v>0.86798589814075999</v>
      </c>
      <c r="AO78" s="13">
        <f>[4]圣人天赋!GY78+'[5]变法-buff效果'!AB77+[6]属性汇总!EQ76</f>
        <v>0.93014496493526355</v>
      </c>
      <c r="AP78" s="13">
        <f>[4]圣人天赋!GZ78+'[5]变法-buff效果'!AC77+[6]属性汇总!ER76</f>
        <v>1.0939584026833442</v>
      </c>
      <c r="AQ78" s="13">
        <f>[4]圣人天赋!HA78+'[5]变法-buff效果'!AD77+[6]属性汇总!ES76</f>
        <v>1.0541439118767704</v>
      </c>
    </row>
    <row r="79" spans="2:43" x14ac:dyDescent="0.15">
      <c r="B79" s="4">
        <v>74</v>
      </c>
      <c r="C79" s="14">
        <f>'[2]功能-军团县城'!CQ81</f>
        <v>1.05944414558399</v>
      </c>
      <c r="D79" s="14">
        <f>'[2]功能-军团县城'!CR81</f>
        <v>1.05944414558399</v>
      </c>
      <c r="E79" s="14">
        <f>'[2]功能-军团县城'!CS81</f>
        <v>1.0478987674801099</v>
      </c>
      <c r="F79" s="14">
        <f>'[2]功能-军团县城'!CT81</f>
        <v>0.76449057139301035</v>
      </c>
      <c r="G79" s="14">
        <f>'[2]功能-军团县城'!CU81</f>
        <v>0.41994632456771247</v>
      </c>
      <c r="I79" s="13">
        <f>'[2]功能-军团县城'!CV81+[3]大殿属性!AK80</f>
        <v>0.11111814950943923</v>
      </c>
      <c r="J79" s="13">
        <f>'[2]功能-军团县城'!CW81+[3]大殿属性!AL80</f>
        <v>0.11379062492237757</v>
      </c>
      <c r="K79" s="13">
        <f>'[2]功能-军团县城'!CX81+[3]大殿属性!AM80</f>
        <v>0.11669611414510925</v>
      </c>
      <c r="L79" s="13">
        <f>'[2]功能-军团县城'!CY81+[3]大殿属性!AN80</f>
        <v>0.11896722332081576</v>
      </c>
      <c r="M79" s="13">
        <f>'[2]功能-军团县城'!CZ81+[3]大殿属性!AO80</f>
        <v>0.12138638760472333</v>
      </c>
      <c r="O79" s="13">
        <f>[4]圣人天赋!CW79</f>
        <v>0.1132457184892218</v>
      </c>
      <c r="P79" s="13">
        <f>[4]圣人天赋!CX79</f>
        <v>0.11473403583409966</v>
      </c>
      <c r="Q79" s="13">
        <f>[4]圣人天赋!CY79</f>
        <v>0.11802769833330762</v>
      </c>
      <c r="R79" s="13">
        <f>[4]圣人天赋!CZ79</f>
        <v>0.123023512877162</v>
      </c>
      <c r="S79" s="13">
        <f>[4]圣人天赋!DA79</f>
        <v>0.12961390115595167</v>
      </c>
      <c r="U79" s="13">
        <f>[4]圣人天赋!DF79</f>
        <v>0.1132457184892218</v>
      </c>
      <c r="V79" s="13">
        <f>[4]圣人天赋!DG79</f>
        <v>0.11473403583409966</v>
      </c>
      <c r="W79" s="13">
        <f>[4]圣人天赋!DH79</f>
        <v>0.11802769833330762</v>
      </c>
      <c r="X79" s="13">
        <f>[4]圣人天赋!DI79</f>
        <v>0.123023512877162</v>
      </c>
      <c r="Y79" s="13">
        <f>[4]圣人天赋!DJ79</f>
        <v>0.12961390115595167</v>
      </c>
      <c r="AA79" s="13">
        <f>[3]大殿属性!AP80</f>
        <v>0.2</v>
      </c>
      <c r="AB79" s="13">
        <f>[3]大殿属性!AQ80</f>
        <v>0.2</v>
      </c>
      <c r="AC79" s="13">
        <f>[3]大殿属性!AR80</f>
        <v>0.2</v>
      </c>
      <c r="AD79" s="13">
        <f>[3]大殿属性!AS80</f>
        <v>0.2</v>
      </c>
      <c r="AE79" s="13">
        <f>[3]大殿属性!AT80</f>
        <v>0.2</v>
      </c>
      <c r="AG79" s="13">
        <f>[4]圣人天赋!GN79+'[5]变法-buff效果'!Z78+[6]属性汇总!EO77</f>
        <v>0.8910081352181709</v>
      </c>
      <c r="AH79" s="13">
        <f>[4]圣人天赋!GO79+'[5]变法-buff效果'!AA78+[6]属性汇总!EP77</f>
        <v>0.95339508906488279</v>
      </c>
      <c r="AI79" s="13">
        <f>[4]圣人天赋!GP79+'[5]变法-buff效果'!AB78+[6]属性汇总!EQ77</f>
        <v>1.020310601266206</v>
      </c>
      <c r="AJ79" s="13">
        <f>[4]圣人天赋!GQ79+'[5]变法-buff效果'!AC78+[6]属性汇总!ER77</f>
        <v>1.1918331849538499</v>
      </c>
      <c r="AK79" s="13">
        <f>[4]圣人天赋!GR79+'[5]变法-buff效果'!AD78+[6]属性汇总!ES77</f>
        <v>1.1666758650144784</v>
      </c>
      <c r="AM79" s="13">
        <f>[4]圣人天赋!GW79+'[5]变法-buff效果'!Z78+[6]属性汇总!EO77</f>
        <v>0.81551098955868961</v>
      </c>
      <c r="AN79" s="13">
        <f>[4]圣人天赋!GX79+'[5]变法-buff效果'!AA78+[6]属性汇总!EP77</f>
        <v>0.87690573184214959</v>
      </c>
      <c r="AO79" s="13">
        <f>[4]圣人天赋!GY79+'[5]变法-buff效果'!AB78+[6]属性汇总!EQ77</f>
        <v>0.9416254690440008</v>
      </c>
      <c r="AP79" s="13">
        <f>[4]圣人天赋!GZ79+'[5]变法-buff效果'!AC78+[6]属性汇总!ER77</f>
        <v>1.1098175097024083</v>
      </c>
      <c r="AQ79" s="13">
        <f>[4]圣人天赋!HA79+'[5]变法-buff效果'!AD78+[6]属性汇总!ES77</f>
        <v>1.0802665975771775</v>
      </c>
    </row>
    <row r="80" spans="2:43" x14ac:dyDescent="0.15">
      <c r="B80" s="4">
        <v>75</v>
      </c>
      <c r="C80" s="14">
        <f>'[2]功能-军团县城'!CQ82</f>
        <v>1.05944414558399</v>
      </c>
      <c r="D80" s="14">
        <f>'[2]功能-军团县城'!CR82</f>
        <v>1.05944414558399</v>
      </c>
      <c r="E80" s="14">
        <f>'[2]功能-军团县城'!CS82</f>
        <v>1.05944414558399</v>
      </c>
      <c r="F80" s="14">
        <f>'[2]功能-军团县城'!CT82</f>
        <v>0.82097138938527947</v>
      </c>
      <c r="G80" s="14">
        <f>'[2]功能-军团县城'!CU82</f>
        <v>0.4518712599948696</v>
      </c>
      <c r="I80" s="13">
        <f>'[2]功能-军团县城'!CV82+[3]大殿属性!AK81</f>
        <v>0.11346745394824571</v>
      </c>
      <c r="J80" s="13">
        <f>'[2]功能-军团县城'!CW82+[3]大殿属性!AL81</f>
        <v>0.11614233181156476</v>
      </c>
      <c r="K80" s="13">
        <f>'[2]功能-军团县城'!CX82+[3]大殿属性!AM81</f>
        <v>0.11908733474038018</v>
      </c>
      <c r="L80" s="13">
        <f>'[2]功能-军团县城'!CY82+[3]大殿属性!AN81</f>
        <v>0.12149632672583838</v>
      </c>
      <c r="M80" s="13">
        <f>'[2]功能-军团县城'!CZ82+[3]大殿属性!AO81</f>
        <v>0.12382325360065535</v>
      </c>
      <c r="O80" s="13">
        <f>[4]圣人天赋!CW80</f>
        <v>0.11287999209770114</v>
      </c>
      <c r="P80" s="13">
        <f>[4]圣人天赋!CX80</f>
        <v>0.11437220674846454</v>
      </c>
      <c r="Q80" s="13">
        <f>[4]圣人天赋!CY80</f>
        <v>0.11760822170531995</v>
      </c>
      <c r="R80" s="13">
        <f>[4]圣人天赋!CZ80</f>
        <v>0.12256025999031987</v>
      </c>
      <c r="S80" s="13">
        <f>[4]圣人天赋!DA80</f>
        <v>0.12908534001163841</v>
      </c>
      <c r="U80" s="13">
        <f>[4]圣人天赋!DF80</f>
        <v>0.11287999209770114</v>
      </c>
      <c r="V80" s="13">
        <f>[4]圣人天赋!DG80</f>
        <v>0.11437220674846454</v>
      </c>
      <c r="W80" s="13">
        <f>[4]圣人天赋!DH80</f>
        <v>0.11760822170531995</v>
      </c>
      <c r="X80" s="13">
        <f>[4]圣人天赋!DI80</f>
        <v>0.12256025999031987</v>
      </c>
      <c r="Y80" s="13">
        <f>[4]圣人天赋!DJ80</f>
        <v>0.12908534001163841</v>
      </c>
      <c r="AA80" s="13">
        <f>[3]大殿属性!AP81</f>
        <v>0.2</v>
      </c>
      <c r="AB80" s="13">
        <f>[3]大殿属性!AQ81</f>
        <v>0.2</v>
      </c>
      <c r="AC80" s="13">
        <f>[3]大殿属性!AR81</f>
        <v>0.2</v>
      </c>
      <c r="AD80" s="13">
        <f>[3]大殿属性!AS81</f>
        <v>0.2</v>
      </c>
      <c r="AE80" s="13">
        <f>[3]大殿属性!AT81</f>
        <v>0.2</v>
      </c>
      <c r="AG80" s="13">
        <f>[4]圣人天赋!GN80+'[5]变法-buff效果'!Z79+[6]属性汇总!EO78</f>
        <v>0.90319403823420008</v>
      </c>
      <c r="AH80" s="13">
        <f>[4]圣人天赋!GO80+'[5]变法-buff效果'!AA79+[6]属性汇总!EP78</f>
        <v>0.96283323473486004</v>
      </c>
      <c r="AI80" s="13">
        <f>[4]圣人天赋!GP80+'[5]变法-buff效果'!AB79+[6]属性汇总!EQ78</f>
        <v>1.0322087205814841</v>
      </c>
      <c r="AJ80" s="13">
        <f>[4]圣人天赋!GQ80+'[5]变法-buff效果'!AC79+[6]属性汇总!ER78</f>
        <v>1.2090369470083664</v>
      </c>
      <c r="AK80" s="13">
        <f>[4]圣人天赋!GR80+'[5]变法-buff效果'!AD79+[6]属性汇总!ES78</f>
        <v>1.1938010458243147</v>
      </c>
      <c r="AM80" s="13">
        <f>[4]圣人天赋!GW80+'[5]变法-buff效果'!Z79+[6]属性汇总!EO78</f>
        <v>0.8279407101690659</v>
      </c>
      <c r="AN80" s="13">
        <f>[4]圣人天赋!GX80+'[5]变法-buff效果'!AA79+[6]属性汇总!EP78</f>
        <v>0.88658509690255016</v>
      </c>
      <c r="AO80" s="13">
        <f>[4]圣人天赋!GY80+'[5]变法-buff效果'!AB79+[6]属性汇总!EQ78</f>
        <v>0.9538032394446041</v>
      </c>
      <c r="AP80" s="13">
        <f>[4]圣人天赋!GZ80+'[5]变法-buff效果'!AC79+[6]属性汇总!ER78</f>
        <v>1.1273301070148198</v>
      </c>
      <c r="AQ80" s="13">
        <f>[4]圣人天赋!HA80+'[5]变法-buff效果'!AD79+[6]属性汇总!ES78</f>
        <v>1.1077441524832223</v>
      </c>
    </row>
    <row r="81" spans="2:43" x14ac:dyDescent="0.15">
      <c r="B81" s="4">
        <v>76</v>
      </c>
      <c r="C81" s="14">
        <f>'[2]功能-军团县城'!CQ83</f>
        <v>1.05944414558399</v>
      </c>
      <c r="D81" s="14">
        <f>'[2]功能-军团县城'!CR83</f>
        <v>1.05944414558399</v>
      </c>
      <c r="E81" s="14">
        <f>'[2]功能-军团县城'!CS83</f>
        <v>1.05944414558399</v>
      </c>
      <c r="F81" s="14">
        <f>'[2]功能-军团县城'!CT83</f>
        <v>0.88172439101655398</v>
      </c>
      <c r="G81" s="14">
        <f>'[2]功能-军团县城'!CU83</f>
        <v>0.48667285260089083</v>
      </c>
      <c r="I81" s="13">
        <f>'[2]功能-军团县城'!CV83+[3]大殿属性!AK82</f>
        <v>0.11581675838705219</v>
      </c>
      <c r="J81" s="13">
        <f>'[2]功能-军团县城'!CW83+[3]大殿属性!AL82</f>
        <v>0.11849403870075195</v>
      </c>
      <c r="K81" s="13">
        <f>'[2]功能-军团县城'!CX83+[3]大殿属性!AM82</f>
        <v>0.12144064254624026</v>
      </c>
      <c r="L81" s="13">
        <f>'[2]功能-军团县城'!CY83+[3]大殿属性!AN82</f>
        <v>0.1240394591559109</v>
      </c>
      <c r="M81" s="13">
        <f>'[2]功能-军团县城'!CZ83+[3]大殿属性!AO82</f>
        <v>0.12626956598256522</v>
      </c>
      <c r="O81" s="13">
        <f>[4]圣人天赋!CW81</f>
        <v>0.11254105677887929</v>
      </c>
      <c r="P81" s="13">
        <f>[4]圣人天赋!CX81</f>
        <v>0.1139887567893348</v>
      </c>
      <c r="Q81" s="13">
        <f>[4]圣人天赋!CY81</f>
        <v>0.11721481280477417</v>
      </c>
      <c r="R81" s="13">
        <f>[4]圣人天赋!CZ81</f>
        <v>0.12209284804865127</v>
      </c>
      <c r="S81" s="13">
        <f>[4]圣人天赋!DA81</f>
        <v>0.12851682415755519</v>
      </c>
      <c r="U81" s="13">
        <f>[4]圣人天赋!DF81</f>
        <v>0.11254105677887929</v>
      </c>
      <c r="V81" s="13">
        <f>[4]圣人天赋!DG81</f>
        <v>0.1139887567893348</v>
      </c>
      <c r="W81" s="13">
        <f>[4]圣人天赋!DH81</f>
        <v>0.11721481280477417</v>
      </c>
      <c r="X81" s="13">
        <f>[4]圣人天赋!DI81</f>
        <v>0.12209284804865127</v>
      </c>
      <c r="Y81" s="13">
        <f>[4]圣人天赋!DJ81</f>
        <v>0.12851682415755519</v>
      </c>
      <c r="AA81" s="13">
        <f>[3]大殿属性!AP82</f>
        <v>0.2</v>
      </c>
      <c r="AB81" s="13">
        <f>[3]大殿属性!AQ82</f>
        <v>0.2</v>
      </c>
      <c r="AC81" s="13">
        <f>[3]大殿属性!AR82</f>
        <v>0.2</v>
      </c>
      <c r="AD81" s="13">
        <f>[3]大殿属性!AS82</f>
        <v>0.2</v>
      </c>
      <c r="AE81" s="13">
        <f>[3]大殿属性!AT82</f>
        <v>0.2</v>
      </c>
      <c r="AG81" s="13">
        <f>[4]圣人天赋!GN81+'[5]变法-buff效果'!Z80+[6]属性汇总!EO79</f>
        <v>0.90996717510312664</v>
      </c>
      <c r="AH81" s="13">
        <f>[4]圣人天赋!GO81+'[5]变法-buff效果'!AA80+[6]属性汇总!EP79</f>
        <v>0.97431953617586742</v>
      </c>
      <c r="AI81" s="13">
        <f>[4]圣人天赋!GP81+'[5]变法-buff效果'!AB80+[6]属性汇总!EQ79</f>
        <v>1.0479413136824247</v>
      </c>
      <c r="AJ81" s="13">
        <f>[4]圣人天赋!GQ81+'[5]变法-buff效果'!AC80+[6]属性汇总!ER79</f>
        <v>1.227843655479095</v>
      </c>
      <c r="AK81" s="13">
        <f>[4]圣人天赋!GR81+'[5]变法-buff效果'!AD80+[6]属性汇总!ES79</f>
        <v>1.2240286556698905</v>
      </c>
      <c r="AM81" s="13">
        <f>[4]圣人天赋!GW81+'[5]变法-buff效果'!Z80+[6]属性汇总!EO79</f>
        <v>0.90996717510312664</v>
      </c>
      <c r="AN81" s="13">
        <f>[4]圣人天赋!GX81+'[5]变法-buff效果'!AA80+[6]属性汇总!EP79</f>
        <v>0.97431953617586742</v>
      </c>
      <c r="AO81" s="13">
        <f>[4]圣人天赋!GY81+'[5]变法-buff效果'!AB80+[6]属性汇总!EQ79</f>
        <v>1.0479413136824247</v>
      </c>
      <c r="AP81" s="13">
        <f>[4]圣人天赋!GZ81+'[5]变法-buff效果'!AC80+[6]属性汇总!ER79</f>
        <v>1.227843655479095</v>
      </c>
      <c r="AQ81" s="13">
        <f>[4]圣人天赋!HA81+'[5]变法-buff效果'!AD80+[6]属性汇总!ES79</f>
        <v>1.2240286556698905</v>
      </c>
    </row>
    <row r="82" spans="2:43" x14ac:dyDescent="0.15">
      <c r="B82" s="4">
        <v>77</v>
      </c>
      <c r="C82" s="14">
        <f>'[2]功能-军团县城'!CQ84</f>
        <v>1.05944414558399</v>
      </c>
      <c r="D82" s="14">
        <f>'[2]功能-军团县城'!CR84</f>
        <v>1.05944414558399</v>
      </c>
      <c r="E82" s="14">
        <f>'[2]功能-军团县城'!CS84</f>
        <v>1.05944414558399</v>
      </c>
      <c r="F82" s="14">
        <f>'[2]功能-军团县城'!CT84</f>
        <v>0.94745285163387172</v>
      </c>
      <c r="G82" s="14">
        <f>'[2]功能-军团县城'!CU84</f>
        <v>0.52113669083213809</v>
      </c>
      <c r="I82" s="13">
        <f>'[2]功能-军团县城'!CV84+[3]大殿属性!AK83</f>
        <v>0.11816606282585866</v>
      </c>
      <c r="J82" s="13">
        <f>'[2]功能-军团县城'!CW84+[3]大殿属性!AL83</f>
        <v>0.12084574558993914</v>
      </c>
      <c r="K82" s="13">
        <f>'[2]功能-军团县城'!CX84+[3]大殿属性!AM83</f>
        <v>0.12379395035210033</v>
      </c>
      <c r="L82" s="13">
        <f>'[2]功能-军团县城'!CY84+[3]大殿属性!AN83</f>
        <v>0.12659893003129574</v>
      </c>
      <c r="M82" s="13">
        <f>'[2]功能-军团县城'!CZ84+[3]大殿属性!AO83</f>
        <v>0.12864380865242933</v>
      </c>
      <c r="O82" s="13">
        <f>[4]圣人天赋!CW82</f>
        <v>0.11217852823150944</v>
      </c>
      <c r="P82" s="13">
        <f>[4]圣人天赋!CX82</f>
        <v>0.11362943677754002</v>
      </c>
      <c r="Q82" s="13">
        <f>[4]圣人天赋!CY82</f>
        <v>0.11679007771426869</v>
      </c>
      <c r="R82" s="13">
        <f>[4]圣人天赋!CZ82</f>
        <v>0.12162756308259624</v>
      </c>
      <c r="S82" s="13">
        <f>[4]圣人天赋!DA82</f>
        <v>0.12802002122827638</v>
      </c>
      <c r="U82" s="13">
        <f>[4]圣人天赋!DF82</f>
        <v>0.11217852823150944</v>
      </c>
      <c r="V82" s="13">
        <f>[4]圣人天赋!DG82</f>
        <v>0.11362943677754002</v>
      </c>
      <c r="W82" s="13">
        <f>[4]圣人天赋!DH82</f>
        <v>0.11679007771426869</v>
      </c>
      <c r="X82" s="13">
        <f>[4]圣人天赋!DI82</f>
        <v>0.12162756308259624</v>
      </c>
      <c r="Y82" s="13">
        <f>[4]圣人天赋!DJ82</f>
        <v>0.12802002122827638</v>
      </c>
      <c r="AA82" s="13">
        <f>[3]大殿属性!AP83</f>
        <v>0.2</v>
      </c>
      <c r="AB82" s="13">
        <f>[3]大殿属性!AQ83</f>
        <v>0.2</v>
      </c>
      <c r="AC82" s="13">
        <f>[3]大殿属性!AR83</f>
        <v>0.2</v>
      </c>
      <c r="AD82" s="13">
        <f>[3]大殿属性!AS83</f>
        <v>0.2</v>
      </c>
      <c r="AE82" s="13">
        <f>[3]大殿属性!AT83</f>
        <v>0.2</v>
      </c>
      <c r="AG82" s="13">
        <f>[4]圣人天赋!GN82+'[5]变法-buff效果'!Z81+[6]属性汇总!EO80</f>
        <v>0.9166931255149573</v>
      </c>
      <c r="AH82" s="13">
        <f>[4]圣人天赋!GO82+'[5]变法-buff效果'!AA81+[6]属性汇总!EP80</f>
        <v>0.98585409751154462</v>
      </c>
      <c r="AI82" s="13">
        <f>[4]圣人天赋!GP82+'[5]变法-buff效果'!AB81+[6]属性汇总!EQ80</f>
        <v>1.0636112544034459</v>
      </c>
      <c r="AJ82" s="13">
        <f>[4]圣人天赋!GQ82+'[5]变法-buff效果'!AC81+[6]属性汇总!ER80</f>
        <v>1.2466546179010509</v>
      </c>
      <c r="AK82" s="13">
        <f>[4]圣人天赋!GR82+'[5]变法-buff效果'!AD81+[6]属性汇总!ES80</f>
        <v>1.2538229996231405</v>
      </c>
      <c r="AM82" s="13">
        <f>[4]圣人天赋!GW82+'[5]变法-buff效果'!Z81+[6]属性汇总!EO80</f>
        <v>0.9166931255149573</v>
      </c>
      <c r="AN82" s="13">
        <f>[4]圣人天赋!GX82+'[5]变法-buff效果'!AA81+[6]属性汇总!EP80</f>
        <v>0.98585409751154462</v>
      </c>
      <c r="AO82" s="13">
        <f>[4]圣人天赋!GY82+'[5]变法-buff效果'!AB81+[6]属性汇总!EQ80</f>
        <v>1.0636112544034459</v>
      </c>
      <c r="AP82" s="13">
        <f>[4]圣人天赋!GZ82+'[5]变法-buff效果'!AC81+[6]属性汇总!ER80</f>
        <v>1.2466546179010509</v>
      </c>
      <c r="AQ82" s="13">
        <f>[4]圣人天赋!HA82+'[5]变法-buff效果'!AD81+[6]属性汇总!ES80</f>
        <v>1.2538229996231405</v>
      </c>
    </row>
    <row r="83" spans="2:43" x14ac:dyDescent="0.15">
      <c r="B83" s="4">
        <v>78</v>
      </c>
      <c r="C83" s="14">
        <f>'[2]功能-军团县城'!CQ85</f>
        <v>1.05944414558399</v>
      </c>
      <c r="D83" s="14">
        <f>'[2]功能-军团县城'!CR85</f>
        <v>1.05944414558399</v>
      </c>
      <c r="E83" s="14">
        <f>'[2]功能-军团县城'!CS85</f>
        <v>1.05944414558399</v>
      </c>
      <c r="F83" s="14">
        <f>'[2]功能-军团县城'!CT85</f>
        <v>1.0164255151969075</v>
      </c>
      <c r="G83" s="14">
        <f>'[2]功能-军团县城'!CU85</f>
        <v>0.55778314157639575</v>
      </c>
      <c r="I83" s="13">
        <f>'[2]功能-军团县城'!CV85+[3]大殿属性!AK84</f>
        <v>0.12051536726466514</v>
      </c>
      <c r="J83" s="13">
        <f>'[2]功能-军团县城'!CW85+[3]大殿属性!AL84</f>
        <v>0.12319745247912632</v>
      </c>
      <c r="K83" s="13">
        <f>'[2]功能-军团县城'!CX85+[3]大殿属性!AM84</f>
        <v>0.12614725815796041</v>
      </c>
      <c r="L83" s="13">
        <f>'[2]功能-军团县城'!CY85+[3]大殿属性!AN84</f>
        <v>0.12914363467376141</v>
      </c>
      <c r="M83" s="13">
        <f>'[2]功能-军团县城'!CZ85+[3]大殿属性!AO84</f>
        <v>0.1310135808288809</v>
      </c>
      <c r="O83" s="13">
        <f>[4]圣人天赋!CW83</f>
        <v>0.11183587502655247</v>
      </c>
      <c r="P83" s="13">
        <f>[4]圣人天赋!CX83</f>
        <v>0.11324847945627785</v>
      </c>
      <c r="Q83" s="13">
        <f>[4]圣人天赋!CY83</f>
        <v>0.11639235015676233</v>
      </c>
      <c r="R83" s="13">
        <f>[4]圣人天赋!CZ83</f>
        <v>0.12116301505919039</v>
      </c>
      <c r="S83" s="13">
        <f>[4]圣人天赋!DA83</f>
        <v>0.12750329931135163</v>
      </c>
      <c r="U83" s="13">
        <f>[4]圣人天赋!DF83</f>
        <v>0.11183587502655247</v>
      </c>
      <c r="V83" s="13">
        <f>[4]圣人天赋!DG83</f>
        <v>0.11324847945627785</v>
      </c>
      <c r="W83" s="13">
        <f>[4]圣人天赋!DH83</f>
        <v>0.11639235015676233</v>
      </c>
      <c r="X83" s="13">
        <f>[4]圣人天赋!DI83</f>
        <v>0.12116301505919039</v>
      </c>
      <c r="Y83" s="13">
        <f>[4]圣人天赋!DJ83</f>
        <v>0.12750329931135163</v>
      </c>
      <c r="AA83" s="13">
        <f>[3]大殿属性!AP84</f>
        <v>0.2</v>
      </c>
      <c r="AB83" s="13">
        <f>[3]大殿属性!AQ84</f>
        <v>0.2</v>
      </c>
      <c r="AC83" s="13">
        <f>[3]大殿属性!AR84</f>
        <v>0.2</v>
      </c>
      <c r="AD83" s="13">
        <f>[3]大殿属性!AS84</f>
        <v>0.2</v>
      </c>
      <c r="AE83" s="13">
        <f>[3]大殿属性!AT84</f>
        <v>0.2</v>
      </c>
      <c r="AG83" s="13">
        <f>[4]圣人天赋!GN83+'[5]变法-buff效果'!Z82+[6]属性汇总!EO81</f>
        <v>0.92446175612806558</v>
      </c>
      <c r="AH83" s="13">
        <f>[4]圣人天赋!GO83+'[5]变法-buff效果'!AA82+[6]属性汇总!EP81</f>
        <v>1.0005533495550387</v>
      </c>
      <c r="AI83" s="13">
        <f>[4]圣人天赋!GP83+'[5]变法-buff效果'!AB82+[6]属性汇总!EQ81</f>
        <v>1.0813538852850353</v>
      </c>
      <c r="AJ83" s="13">
        <f>[4]圣人天赋!GQ83+'[5]变法-buff效果'!AC82+[6]属性汇总!ER81</f>
        <v>1.2723134560227742</v>
      </c>
      <c r="AK83" s="13">
        <f>[4]圣人天赋!GR83+'[5]变法-buff效果'!AD82+[6]属性汇总!ES81</f>
        <v>1.2903190767614472</v>
      </c>
      <c r="AM83" s="13">
        <f>[4]圣人天赋!GW83+'[5]变法-buff效果'!Z82+[6]属性汇总!EO81</f>
        <v>0.92446175612806558</v>
      </c>
      <c r="AN83" s="13">
        <f>[4]圣人天赋!GX83+'[5]变法-buff效果'!AA82+[6]属性汇总!EP81</f>
        <v>1.0005533495550387</v>
      </c>
      <c r="AO83" s="13">
        <f>[4]圣人天赋!GY83+'[5]变法-buff效果'!AB82+[6]属性汇总!EQ81</f>
        <v>1.0813538852850353</v>
      </c>
      <c r="AP83" s="13">
        <f>[4]圣人天赋!GZ83+'[5]变法-buff效果'!AC82+[6]属性汇总!ER81</f>
        <v>1.2723134560227742</v>
      </c>
      <c r="AQ83" s="13">
        <f>[4]圣人天赋!HA83+'[5]变法-buff效果'!AD82+[6]属性汇总!ES81</f>
        <v>1.2903190767614472</v>
      </c>
    </row>
    <row r="84" spans="2:43" x14ac:dyDescent="0.15">
      <c r="B84" s="4">
        <v>79</v>
      </c>
      <c r="C84" s="14">
        <f>'[2]功能-军团县城'!CQ86</f>
        <v>1.05944414558399</v>
      </c>
      <c r="D84" s="14">
        <f>'[2]功能-军团县城'!CR86</f>
        <v>1.05944414558399</v>
      </c>
      <c r="E84" s="14">
        <f>'[2]功能-军团县城'!CS86</f>
        <v>1.05944414558399</v>
      </c>
      <c r="F84" s="14">
        <f>'[2]功能-军团县城'!CT86</f>
        <v>1.05944414558399</v>
      </c>
      <c r="G84" s="14">
        <f>'[2]功能-军团县城'!CU86</f>
        <v>0.59758068188177049</v>
      </c>
      <c r="I84" s="13">
        <f>'[2]功能-军团县城'!CV86+[3]大殿属性!AK85</f>
        <v>0.12286467170347161</v>
      </c>
      <c r="J84" s="13">
        <f>'[2]功能-军团县城'!CW86+[3]大殿属性!AL85</f>
        <v>0.12554915936831351</v>
      </c>
      <c r="K84" s="13">
        <f>'[2]功能-军团县城'!CX86+[3]大殿属性!AM85</f>
        <v>0.12849991535449723</v>
      </c>
      <c r="L84" s="13">
        <f>'[2]功能-军团县城'!CY86+[3]大殿属性!AN85</f>
        <v>0.13155686789091015</v>
      </c>
      <c r="M84" s="13">
        <f>'[2]功能-军团县城'!CZ86+[3]大殿属性!AO85</f>
        <v>0.1333937005741925</v>
      </c>
      <c r="O84" s="13">
        <f>[4]圣人天赋!CW84</f>
        <v>0.1114764876950784</v>
      </c>
      <c r="P84" s="13">
        <f>[4]圣人天赋!CX84</f>
        <v>0.11288374920881998</v>
      </c>
      <c r="Q84" s="13">
        <f>[4]圣人天赋!CY84</f>
        <v>0.11596536991066092</v>
      </c>
      <c r="R84" s="13">
        <f>[4]圣人天赋!CZ84</f>
        <v>0.12073074717300195</v>
      </c>
      <c r="S84" s="13">
        <f>[4]圣人天赋!DA84</f>
        <v>0.1269928089884366</v>
      </c>
      <c r="U84" s="13">
        <f>[4]圣人天赋!DF84</f>
        <v>0.1114764876950784</v>
      </c>
      <c r="V84" s="13">
        <f>[4]圣人天赋!DG84</f>
        <v>0.11288374920881998</v>
      </c>
      <c r="W84" s="13">
        <f>[4]圣人天赋!DH84</f>
        <v>0.11596536991066092</v>
      </c>
      <c r="X84" s="13">
        <f>[4]圣人天赋!DI84</f>
        <v>0.12073074717300195</v>
      </c>
      <c r="Y84" s="13">
        <f>[4]圣人天赋!DJ84</f>
        <v>0.1269928089884366</v>
      </c>
      <c r="AA84" s="13">
        <f>[3]大殿属性!AP85</f>
        <v>0.2</v>
      </c>
      <c r="AB84" s="13">
        <f>[3]大殿属性!AQ85</f>
        <v>0.2</v>
      </c>
      <c r="AC84" s="13">
        <f>[3]大殿属性!AR85</f>
        <v>0.2</v>
      </c>
      <c r="AD84" s="13">
        <f>[3]大殿属性!AS85</f>
        <v>0.2</v>
      </c>
      <c r="AE84" s="13">
        <f>[3]大殿属性!AT85</f>
        <v>0.2</v>
      </c>
      <c r="AG84" s="13">
        <f>[4]圣人天赋!GN84+'[5]变法-buff效果'!Z83+[6]属性汇总!EO82</f>
        <v>0.93923724560367705</v>
      </c>
      <c r="AH84" s="13">
        <f>[4]圣人天赋!GO84+'[5]变法-buff效果'!AA83+[6]属性汇总!EP82</f>
        <v>1.0202951098906878</v>
      </c>
      <c r="AI84" s="13">
        <f>[4]圣人天赋!GP84+'[5]变法-buff效果'!AB83+[6]属性汇总!EQ82</f>
        <v>1.1037013362309842</v>
      </c>
      <c r="AJ84" s="13">
        <f>[4]圣人天赋!GQ84+'[5]变法-buff效果'!AC83+[6]属性汇总!ER82</f>
        <v>1.3014536910022905</v>
      </c>
      <c r="AK84" s="13">
        <f>[4]圣人天赋!GR84+'[5]变法-buff效果'!AD83+[6]属性汇总!ES82</f>
        <v>1.3295671071969415</v>
      </c>
      <c r="AM84" s="13">
        <f>[4]圣人天赋!GW84+'[5]变法-buff效果'!Z83+[6]属性汇总!EO82</f>
        <v>0.93923724560367705</v>
      </c>
      <c r="AN84" s="13">
        <f>[4]圣人天赋!GX84+'[5]变法-buff效果'!AA83+[6]属性汇总!EP82</f>
        <v>1.0202951098906878</v>
      </c>
      <c r="AO84" s="13">
        <f>[4]圣人天赋!GY84+'[5]变法-buff效果'!AB83+[6]属性汇总!EQ82</f>
        <v>1.1037013362309842</v>
      </c>
      <c r="AP84" s="13">
        <f>[4]圣人天赋!GZ84+'[5]变法-buff效果'!AC83+[6]属性汇总!ER82</f>
        <v>1.3014536910022905</v>
      </c>
      <c r="AQ84" s="13">
        <f>[4]圣人天赋!HA84+'[5]变法-buff效果'!AD83+[6]属性汇总!ES82</f>
        <v>1.3295671071969415</v>
      </c>
    </row>
    <row r="85" spans="2:43" x14ac:dyDescent="0.15">
      <c r="B85" s="4">
        <v>80</v>
      </c>
      <c r="C85" s="14">
        <f>'[2]功能-军团县城'!CQ87</f>
        <v>1.05944414558399</v>
      </c>
      <c r="D85" s="14">
        <f>'[2]功能-军团县城'!CR87</f>
        <v>1.05944414558399</v>
      </c>
      <c r="E85" s="14">
        <f>'[2]功能-军团县城'!CS87</f>
        <v>1.05944414558399</v>
      </c>
      <c r="F85" s="14">
        <f>'[2]功能-军团县城'!CT87</f>
        <v>1.05944414558399</v>
      </c>
      <c r="G85" s="14">
        <f>'[2]功能-军团县城'!CU87</f>
        <v>0.63902287762674004</v>
      </c>
      <c r="I85" s="13">
        <f>'[2]功能-军团县城'!CV87+[3]大殿属性!AK86</f>
        <v>0.12521397614227808</v>
      </c>
      <c r="J85" s="13">
        <f>'[2]功能-军团县城'!CW87+[3]大殿属性!AL86</f>
        <v>0.12790086625750069</v>
      </c>
      <c r="K85" s="13">
        <f>'[2]功能-军团县城'!CX87+[3]大殿属性!AM86</f>
        <v>0.13078219571835087</v>
      </c>
      <c r="L85" s="13">
        <f>'[2]功能-军团县城'!CY87+[3]大殿属性!AN86</f>
        <v>0.13382883624345815</v>
      </c>
      <c r="M85" s="13">
        <f>'[2]功能-军团县城'!CZ87+[3]大殿属性!AO86</f>
        <v>0.13577922104997597</v>
      </c>
      <c r="O85" s="13">
        <f>[4]圣人天赋!CW85</f>
        <v>0.11113015078216251</v>
      </c>
      <c r="P85" s="13">
        <f>[4]圣人天赋!CX85</f>
        <v>0.11250182021335756</v>
      </c>
      <c r="Q85" s="13">
        <f>[4]圣人天赋!CY85</f>
        <v>0.11559321543719046</v>
      </c>
      <c r="R85" s="13">
        <f>[4]圣人天赋!CZ85</f>
        <v>0.12027944581202119</v>
      </c>
      <c r="S85" s="13">
        <f>[4]圣人天赋!DA85</f>
        <v>0.12648840139562967</v>
      </c>
      <c r="U85" s="13">
        <f>[4]圣人天赋!DF85</f>
        <v>0.14817353437621666</v>
      </c>
      <c r="V85" s="13">
        <f>[4]圣人天赋!DG85</f>
        <v>0.15000242695114341</v>
      </c>
      <c r="W85" s="13">
        <f>[4]圣人天赋!DH85</f>
        <v>0.15412428724958727</v>
      </c>
      <c r="X85" s="13">
        <f>[4]圣人天赋!DI85</f>
        <v>0.16037259441602825</v>
      </c>
      <c r="Y85" s="13">
        <f>[4]圣人天赋!DJ85</f>
        <v>0.16865120186083957</v>
      </c>
      <c r="AA85" s="13">
        <f>[3]大殿属性!AP86</f>
        <v>0.2</v>
      </c>
      <c r="AB85" s="13">
        <f>[3]大殿属性!AQ86</f>
        <v>0.2</v>
      </c>
      <c r="AC85" s="13">
        <f>[3]大殿属性!AR86</f>
        <v>0.2</v>
      </c>
      <c r="AD85" s="13">
        <f>[3]大殿属性!AS86</f>
        <v>0.2</v>
      </c>
      <c r="AE85" s="13">
        <f>[3]大殿属性!AT86</f>
        <v>0.2</v>
      </c>
      <c r="AG85" s="13">
        <f>[4]圣人天赋!GN85+'[5]变法-buff效果'!Z84+[6]属性汇总!EO83</f>
        <v>0.9540388359164047</v>
      </c>
      <c r="AH85" s="13">
        <f>[4]圣人天赋!GO85+'[5]变法-buff效果'!AA84+[6]属性汇总!EP83</f>
        <v>1.0400202147075701</v>
      </c>
      <c r="AI85" s="13">
        <f>[4]圣人天赋!GP85+'[5]变法-buff效果'!AB84+[6]属性汇总!EQ83</f>
        <v>1.1261584387221952</v>
      </c>
      <c r="AJ85" s="13">
        <f>[4]圣人天赋!GQ85+'[5]变法-buff效果'!AC84+[6]属性汇总!ER83</f>
        <v>1.3301597487204571</v>
      </c>
      <c r="AK85" s="13">
        <f>[4]圣人天赋!GR85+'[5]变法-buff效果'!AD84+[6]属性汇总!ES83</f>
        <v>1.3625649071848311</v>
      </c>
      <c r="AM85" s="13">
        <f>[4]圣人天赋!GW85+'[5]变法-buff效果'!Z84+[6]属性汇总!EO83</f>
        <v>0.9540388359164047</v>
      </c>
      <c r="AN85" s="13">
        <f>[4]圣人天赋!GX85+'[5]变法-buff效果'!AA84+[6]属性汇总!EP83</f>
        <v>1.0400202147075701</v>
      </c>
      <c r="AO85" s="13">
        <f>[4]圣人天赋!GY85+'[5]变法-buff效果'!AB84+[6]属性汇总!EQ83</f>
        <v>1.1261584387221952</v>
      </c>
      <c r="AP85" s="13">
        <f>[4]圣人天赋!GZ85+'[5]变法-buff效果'!AC84+[6]属性汇总!ER83</f>
        <v>1.3301597487204571</v>
      </c>
      <c r="AQ85" s="13">
        <f>[4]圣人天赋!HA85+'[5]变法-buff效果'!AD84+[6]属性汇总!ES83</f>
        <v>1.3625649071848311</v>
      </c>
    </row>
    <row r="86" spans="2:43" x14ac:dyDescent="0.15">
      <c r="B86" s="4">
        <v>81</v>
      </c>
      <c r="C86" s="14">
        <f>'[2]功能-军团县城'!CQ88</f>
        <v>1.05944414558399</v>
      </c>
      <c r="D86" s="14">
        <f>'[2]功能-军团县城'!CR88</f>
        <v>1.05944414558399</v>
      </c>
      <c r="E86" s="14">
        <f>'[2]功能-军团县城'!CS88</f>
        <v>1.05944414558399</v>
      </c>
      <c r="F86" s="14">
        <f>'[2]功能-军团县城'!CT88</f>
        <v>1.05944414558399</v>
      </c>
      <c r="G86" s="14">
        <f>'[2]功能-军团县城'!CU88</f>
        <v>0.68424883016939986</v>
      </c>
      <c r="I86" s="13">
        <f>'[2]功能-军团县城'!CV88+[3]大殿属性!AK87</f>
        <v>0.12756328058108457</v>
      </c>
      <c r="J86" s="13">
        <f>'[2]功能-军团县城'!CW88+[3]大殿属性!AL87</f>
        <v>0.13022750721710813</v>
      </c>
      <c r="K86" s="13">
        <f>'[2]功能-军团县城'!CX88+[3]大殿属性!AM87</f>
        <v>0.13306447608220451</v>
      </c>
      <c r="L86" s="13">
        <f>'[2]功能-军团县城'!CY88+[3]大殿属性!AN87</f>
        <v>0.13610080459600615</v>
      </c>
      <c r="M86" s="13">
        <f>'[2]功能-军团县城'!CZ88+[3]大殿属性!AO87</f>
        <v>0.13817716665149912</v>
      </c>
      <c r="O86" s="13">
        <f>[4]圣人天赋!CW86</f>
        <v>0.11077384968008529</v>
      </c>
      <c r="P86" s="13">
        <f>[4]圣人天赋!CX86</f>
        <v>0.11215319486701082</v>
      </c>
      <c r="Q86" s="13">
        <f>[4]圣人天赋!CY86</f>
        <v>0.11519740599504383</v>
      </c>
      <c r="R86" s="13">
        <f>[4]圣人天赋!CZ86</f>
        <v>0.11984837581870268</v>
      </c>
      <c r="S86" s="13">
        <f>[4]圣人天赋!DA86</f>
        <v>0.12597206316519238</v>
      </c>
      <c r="U86" s="13">
        <f>[4]圣人天赋!DF86</f>
        <v>0.14769846624011371</v>
      </c>
      <c r="V86" s="13">
        <f>[4]圣人天赋!DG86</f>
        <v>0.14953759315601442</v>
      </c>
      <c r="W86" s="13">
        <f>[4]圣人天赋!DH86</f>
        <v>0.15359654132672509</v>
      </c>
      <c r="X86" s="13">
        <f>[4]圣人天赋!DI86</f>
        <v>0.15979783442493689</v>
      </c>
      <c r="Y86" s="13">
        <f>[4]圣人天赋!DJ86</f>
        <v>0.16796275088692314</v>
      </c>
      <c r="AA86" s="13">
        <f>[3]大殿属性!AP87</f>
        <v>0.2</v>
      </c>
      <c r="AB86" s="13">
        <f>[3]大殿属性!AQ87</f>
        <v>0.2</v>
      </c>
      <c r="AC86" s="13">
        <f>[3]大殿属性!AR87</f>
        <v>0.2</v>
      </c>
      <c r="AD86" s="13">
        <f>[3]大殿属性!AS87</f>
        <v>0.2</v>
      </c>
      <c r="AE86" s="13">
        <f>[3]大殿属性!AT87</f>
        <v>0.2</v>
      </c>
      <c r="AG86" s="13">
        <f>[4]圣人天赋!GN86+'[5]变法-buff效果'!Z85+[6]属性汇总!EO84</f>
        <v>0.97097679293403472</v>
      </c>
      <c r="AH86" s="13">
        <f>[4]圣人天赋!GO86+'[5]变法-buff效果'!AA85+[6]属性汇总!EP84</f>
        <v>1.0629264109771199</v>
      </c>
      <c r="AI86" s="13">
        <f>[4]圣人天赋!GP86+'[5]变法-buff效果'!AB85+[6]属性汇总!EQ84</f>
        <v>1.1464234046351516</v>
      </c>
      <c r="AJ86" s="13">
        <f>[4]圣人天赋!GQ86+'[5]变法-buff效果'!AC85+[6]属性汇总!ER84</f>
        <v>1.3571800546219481</v>
      </c>
      <c r="AK86" s="13">
        <f>[4]圣人天赋!GR86+'[5]变法-buff效果'!AD85+[6]属性汇总!ES84</f>
        <v>1.3920573610194305</v>
      </c>
      <c r="AM86" s="13">
        <f>[4]圣人天赋!GW86+'[5]变法-buff效果'!Z85+[6]属性汇总!EO84</f>
        <v>0.97097679293403472</v>
      </c>
      <c r="AN86" s="13">
        <f>[4]圣人天赋!GX86+'[5]变法-buff效果'!AA85+[6]属性汇总!EP84</f>
        <v>1.0629264109771199</v>
      </c>
      <c r="AO86" s="13">
        <f>[4]圣人天赋!GY86+'[5]变法-buff效果'!AB85+[6]属性汇总!EQ84</f>
        <v>1.1464234046351516</v>
      </c>
      <c r="AP86" s="13">
        <f>[4]圣人天赋!GZ86+'[5]变法-buff效果'!AC85+[6]属性汇总!ER84</f>
        <v>1.3571800546219481</v>
      </c>
      <c r="AQ86" s="13">
        <f>[4]圣人天赋!HA86+'[5]变法-buff效果'!AD85+[6]属性汇总!ES84</f>
        <v>1.3920573610194305</v>
      </c>
    </row>
    <row r="87" spans="2:43" x14ac:dyDescent="0.15">
      <c r="B87" s="4">
        <v>82</v>
      </c>
      <c r="C87" s="14">
        <f>'[2]功能-军团县城'!CQ89</f>
        <v>1.05944414558399</v>
      </c>
      <c r="D87" s="14">
        <f>'[2]功能-军团县城'!CR89</f>
        <v>1.05944414558399</v>
      </c>
      <c r="E87" s="14">
        <f>'[2]功能-军团县城'!CS89</f>
        <v>1.05944414558399</v>
      </c>
      <c r="F87" s="14">
        <f>'[2]功能-军团县城'!CT89</f>
        <v>1.05944414558399</v>
      </c>
      <c r="G87" s="14">
        <f>'[2]功能-军团县城'!CU89</f>
        <v>0.73209340057702921</v>
      </c>
      <c r="I87" s="13">
        <f>'[2]功能-军团县城'!CV89+[3]大殿属性!AK88</f>
        <v>0.12991331001680462</v>
      </c>
      <c r="J87" s="13">
        <f>'[2]功能-军团县城'!CW89+[3]大殿属性!AL88</f>
        <v>0.13254597722353631</v>
      </c>
      <c r="K87" s="13">
        <f>'[2]功能-军团县城'!CX89+[3]大殿属性!AM88</f>
        <v>0.13534675644605815</v>
      </c>
      <c r="L87" s="13">
        <f>'[2]功能-军团县城'!CY89+[3]大殿属性!AN88</f>
        <v>0.13837277294855416</v>
      </c>
      <c r="M87" s="13">
        <f>'[2]功能-军团县城'!CZ89+[3]大殿属性!AO88</f>
        <v>0.14058371128778482</v>
      </c>
      <c r="O87" s="13">
        <f>[4]圣人天赋!CW87</f>
        <v>0.11042386721178461</v>
      </c>
      <c r="P87" s="13">
        <f>[4]圣人天赋!CX87</f>
        <v>0.11178430696516345</v>
      </c>
      <c r="Q87" s="13">
        <f>[4]圣人天赋!CY87</f>
        <v>0.11480545464721811</v>
      </c>
      <c r="R87" s="13">
        <f>[4]圣人天赋!CZ87</f>
        <v>0.11937637829265271</v>
      </c>
      <c r="S87" s="13">
        <f>[4]圣人天赋!DA87</f>
        <v>0.12546935361932618</v>
      </c>
      <c r="U87" s="13">
        <f>[4]圣人天赋!DF87</f>
        <v>0.14723182294904613</v>
      </c>
      <c r="V87" s="13">
        <f>[4]圣人天赋!DG87</f>
        <v>0.14904574262021791</v>
      </c>
      <c r="W87" s="13">
        <f>[4]圣人天赋!DH87</f>
        <v>0.15307393952962414</v>
      </c>
      <c r="X87" s="13">
        <f>[4]圣人天赋!DI87</f>
        <v>0.15916850439020361</v>
      </c>
      <c r="Y87" s="13">
        <f>[4]圣人天赋!DJ87</f>
        <v>0.16729247149243487</v>
      </c>
      <c r="AA87" s="13">
        <f>[3]大殿属性!AP88</f>
        <v>0.2</v>
      </c>
      <c r="AB87" s="13">
        <f>[3]大殿属性!AQ88</f>
        <v>0.2</v>
      </c>
      <c r="AC87" s="13">
        <f>[3]大殿属性!AR88</f>
        <v>0.2</v>
      </c>
      <c r="AD87" s="13">
        <f>[3]大殿属性!AS88</f>
        <v>0.2</v>
      </c>
      <c r="AE87" s="13">
        <f>[3]大殿属性!AT88</f>
        <v>0.2</v>
      </c>
      <c r="AG87" s="13">
        <f>[4]圣人天赋!GN87+'[5]变法-buff效果'!Z86+[6]属性汇总!EO85</f>
        <v>0.98873353872581737</v>
      </c>
      <c r="AH87" s="13">
        <f>[4]圣人天赋!GO87+'[5]变法-buff效果'!AA86+[6]属性汇总!EP85</f>
        <v>1.0857920821356684</v>
      </c>
      <c r="AI87" s="13">
        <f>[4]圣人天赋!GP87+'[5]变法-buff效果'!AB86+[6]属性汇总!EQ85</f>
        <v>1.1663617236465309</v>
      </c>
      <c r="AJ87" s="13">
        <f>[4]圣人天赋!GQ87+'[5]变法-buff效果'!AC86+[6]属性汇总!ER85</f>
        <v>1.3832816050099357</v>
      </c>
      <c r="AK87" s="13">
        <f>[4]圣人天赋!GR87+'[5]变法-buff效果'!AD86+[6]属性汇总!ES85</f>
        <v>1.418067357226326</v>
      </c>
      <c r="AM87" s="13">
        <f>[4]圣人天赋!GW87+'[5]变法-buff效果'!Z86+[6]属性汇总!EO85</f>
        <v>0.98873353872581737</v>
      </c>
      <c r="AN87" s="13">
        <f>[4]圣人天赋!GX87+'[5]变法-buff效果'!AA86+[6]属性汇总!EP85</f>
        <v>1.0857920821356684</v>
      </c>
      <c r="AO87" s="13">
        <f>[4]圣人天赋!GY87+'[5]变法-buff效果'!AB86+[6]属性汇总!EQ85</f>
        <v>1.1663617236465309</v>
      </c>
      <c r="AP87" s="13">
        <f>[4]圣人天赋!GZ87+'[5]变法-buff效果'!AC86+[6]属性汇总!ER85</f>
        <v>1.3832816050099357</v>
      </c>
      <c r="AQ87" s="13">
        <f>[4]圣人天赋!HA87+'[5]变法-buff效果'!AD86+[6]属性汇总!ES85</f>
        <v>1.418067357226326</v>
      </c>
    </row>
    <row r="88" spans="2:43" x14ac:dyDescent="0.15">
      <c r="B88" s="4">
        <v>83</v>
      </c>
      <c r="C88" s="14">
        <f>'[2]功能-军团县城'!CQ90</f>
        <v>1.05944414558399</v>
      </c>
      <c r="D88" s="14">
        <f>'[2]功能-军团县城'!CR90</f>
        <v>1.05944414558399</v>
      </c>
      <c r="E88" s="14">
        <f>'[2]功能-军团县城'!CS90</f>
        <v>1.05944414558399</v>
      </c>
      <c r="F88" s="14">
        <f>'[2]功能-军团县城'!CT90</f>
        <v>1.05944414558399</v>
      </c>
      <c r="G88" s="14">
        <f>'[2]功能-军团县城'!CU90</f>
        <v>0.78517903897210883</v>
      </c>
      <c r="I88" s="13">
        <f>'[2]功能-军团县城'!CV90+[3]大殿属性!AK89</f>
        <v>0.13226380256095982</v>
      </c>
      <c r="J88" s="13">
        <f>'[2]功能-军团县城'!CW90+[3]大殿属性!AL89</f>
        <v>0.13486444722996452</v>
      </c>
      <c r="K88" s="13">
        <f>'[2]功能-军团县城'!CX90+[3]大殿属性!AM89</f>
        <v>0.13762903680991179</v>
      </c>
      <c r="L88" s="13">
        <f>'[2]功能-军团县城'!CY90+[3]大殿属性!AN89</f>
        <v>0.14064474130110216</v>
      </c>
      <c r="M88" s="13">
        <f>'[2]功能-军团县城'!CZ90+[3]大殿属性!AO89</f>
        <v>0.14300746657798832</v>
      </c>
      <c r="O88" s="13">
        <f>[4]圣人天赋!CW88</f>
        <v>0.11007059891298031</v>
      </c>
      <c r="P88" s="13">
        <f>[4]圣人天赋!CX88</f>
        <v>0.11141295551612529</v>
      </c>
      <c r="Q88" s="13">
        <f>[4]圣人天赋!CY88</f>
        <v>0.11438516800246916</v>
      </c>
      <c r="R88" s="13">
        <f>[4]圣人天赋!CZ88</f>
        <v>0.11893803305081285</v>
      </c>
      <c r="S88" s="13">
        <f>[4]圣人天赋!DA88</f>
        <v>0.12493220234357814</v>
      </c>
      <c r="U88" s="13">
        <f>[4]圣人天赋!DF88</f>
        <v>0.14676079855064039</v>
      </c>
      <c r="V88" s="13">
        <f>[4]圣人天赋!DG88</f>
        <v>0.14855060735483369</v>
      </c>
      <c r="W88" s="13">
        <f>[4]圣人天赋!DH88</f>
        <v>0.15251355733662553</v>
      </c>
      <c r="X88" s="13">
        <f>[4]圣人天赋!DI88</f>
        <v>0.15858404406775045</v>
      </c>
      <c r="Y88" s="13">
        <f>[4]圣人天赋!DJ88</f>
        <v>0.1665762697914375</v>
      </c>
      <c r="AA88" s="13">
        <f>[3]大殿属性!AP89</f>
        <v>0.2</v>
      </c>
      <c r="AB88" s="13">
        <f>[3]大殿属性!AQ89</f>
        <v>0.2</v>
      </c>
      <c r="AC88" s="13">
        <f>[3]大殿属性!AR89</f>
        <v>0.2</v>
      </c>
      <c r="AD88" s="13">
        <f>[3]大殿属性!AS89</f>
        <v>0.2</v>
      </c>
      <c r="AE88" s="13">
        <f>[3]大殿属性!AT89</f>
        <v>0.2</v>
      </c>
      <c r="AG88" s="13">
        <f>[4]圣人天赋!GN88+'[5]变法-buff效果'!Z87+[6]属性汇总!EO86</f>
        <v>1.0075000269257919</v>
      </c>
      <c r="AH88" s="13">
        <f>[4]圣人天赋!GO88+'[5]变法-buff效果'!AA87+[6]属性汇总!EP86</f>
        <v>1.1050322125505876</v>
      </c>
      <c r="AI88" s="13">
        <f>[4]圣人天赋!GP88+'[5]变法-buff效果'!AB87+[6]属性汇总!EQ86</f>
        <v>1.1879378375836418</v>
      </c>
      <c r="AJ88" s="13">
        <f>[4]圣人天赋!GQ88+'[5]变法-buff效果'!AC87+[6]属性汇总!ER86</f>
        <v>1.399929322211769</v>
      </c>
      <c r="AK88" s="13">
        <f>[4]圣人天赋!GR88+'[5]变法-buff效果'!AD87+[6]属性汇总!ES86</f>
        <v>1.4217147986609571</v>
      </c>
      <c r="AM88" s="13">
        <f>[4]圣人天赋!GW88+'[5]变法-buff效果'!Z87+[6]属性汇总!EO86</f>
        <v>1.0075000269257919</v>
      </c>
      <c r="AN88" s="13">
        <f>[4]圣人天赋!GX88+'[5]变法-buff效果'!AA87+[6]属性汇总!EP86</f>
        <v>1.1050322125505876</v>
      </c>
      <c r="AO88" s="13">
        <f>[4]圣人天赋!GY88+'[5]变法-buff效果'!AB87+[6]属性汇总!EQ86</f>
        <v>1.1879378375836418</v>
      </c>
      <c r="AP88" s="13">
        <f>[4]圣人天赋!GZ88+'[5]变法-buff效果'!AC87+[6]属性汇总!ER86</f>
        <v>1.399929322211769</v>
      </c>
      <c r="AQ88" s="13">
        <f>[4]圣人天赋!HA88+'[5]变法-buff效果'!AD87+[6]属性汇总!ES86</f>
        <v>1.4217147986609571</v>
      </c>
    </row>
    <row r="89" spans="2:43" x14ac:dyDescent="0.15">
      <c r="B89" s="4">
        <v>84</v>
      </c>
      <c r="C89" s="14">
        <f>'[2]功能-军团县城'!CQ91</f>
        <v>1.05944414558399</v>
      </c>
      <c r="D89" s="14">
        <f>'[2]功能-军团县城'!CR91</f>
        <v>1.05944414558399</v>
      </c>
      <c r="E89" s="14">
        <f>'[2]功能-军团县城'!CS91</f>
        <v>1.05944414558399</v>
      </c>
      <c r="F89" s="14">
        <f>'[2]功能-军团县城'!CT91</f>
        <v>1.05944414558399</v>
      </c>
      <c r="G89" s="14">
        <f>'[2]功能-军团县城'!CU91</f>
        <v>0.84265430243047246</v>
      </c>
      <c r="I89" s="13">
        <f>'[2]功能-军团县城'!CV91+[3]大殿属性!AK90</f>
        <v>0.13461429510511502</v>
      </c>
      <c r="J89" s="13">
        <f>'[2]功能-军团县城'!CW91+[3]大殿属性!AL90</f>
        <v>0.1371829172363927</v>
      </c>
      <c r="K89" s="13">
        <f>'[2]功能-军团县城'!CX91+[3]大殿属性!AM90</f>
        <v>0.13991131717376543</v>
      </c>
      <c r="L89" s="13">
        <f>'[2]功能-军团县城'!CY91+[3]大殿属性!AN90</f>
        <v>0.14291670965365019</v>
      </c>
      <c r="M89" s="13">
        <f>'[2]功能-军团县城'!CZ91+[3]大殿属性!AO90</f>
        <v>0.14544563654817197</v>
      </c>
      <c r="O89" s="13">
        <f>[4]圣人天赋!CW89</f>
        <v>0.14628934960658641</v>
      </c>
      <c r="P89" s="13">
        <f>[4]圣人天赋!CX89</f>
        <v>0.14805201145184238</v>
      </c>
      <c r="Q89" s="13">
        <f>[4]圣人天赋!CY89</f>
        <v>0.15198682065761693</v>
      </c>
      <c r="R89" s="13">
        <f>[4]圣人天赋!CZ89</f>
        <v>0.15796799585601312</v>
      </c>
      <c r="S89" s="13">
        <f>[4]圣人天赋!DA89</f>
        <v>0.16590489282261564</v>
      </c>
      <c r="U89" s="13">
        <f>[4]圣人天赋!DF89</f>
        <v>0.14628934960658641</v>
      </c>
      <c r="V89" s="13">
        <f>[4]圣人天赋!DG89</f>
        <v>0.14805201145184238</v>
      </c>
      <c r="W89" s="13">
        <f>[4]圣人天赋!DH89</f>
        <v>0.15198682065761693</v>
      </c>
      <c r="X89" s="13">
        <f>[4]圣人天赋!DI89</f>
        <v>0.15796799585601312</v>
      </c>
      <c r="Y89" s="13">
        <f>[4]圣人天赋!DJ89</f>
        <v>0.16590489282261564</v>
      </c>
      <c r="AA89" s="13">
        <f>[3]大殿属性!AP90</f>
        <v>0.2</v>
      </c>
      <c r="AB89" s="13">
        <f>[3]大殿属性!AQ90</f>
        <v>0.2</v>
      </c>
      <c r="AC89" s="13">
        <f>[3]大殿属性!AR90</f>
        <v>0.2</v>
      </c>
      <c r="AD89" s="13">
        <f>[3]大殿属性!AS90</f>
        <v>0.2</v>
      </c>
      <c r="AE89" s="13">
        <f>[3]大殿属性!AT90</f>
        <v>0.2</v>
      </c>
      <c r="AG89" s="13">
        <f>[4]圣人天赋!GN89+'[5]变法-buff效果'!Z88+[6]属性汇总!EO87</f>
        <v>1.0267630451157486</v>
      </c>
      <c r="AH89" s="13">
        <f>[4]圣人天赋!GO89+'[5]变法-buff效果'!AA88+[6]属性汇总!EP87</f>
        <v>1.1238992805415804</v>
      </c>
      <c r="AI89" s="13">
        <f>[4]圣人天赋!GP89+'[5]变法-buff效果'!AB88+[6]属性汇总!EQ87</f>
        <v>1.2100956275921602</v>
      </c>
      <c r="AJ89" s="13">
        <f>[4]圣人天赋!GQ89+'[5]变法-buff效果'!AC88+[6]属性汇总!ER87</f>
        <v>1.4119519937840197</v>
      </c>
      <c r="AK89" s="13">
        <f>[4]圣人天赋!GR89+'[5]变法-buff效果'!AD88+[6]属性汇总!ES87</f>
        <v>1.4238573392339235</v>
      </c>
      <c r="AM89" s="13">
        <f>[4]圣人天赋!GW89+'[5]变法-buff效果'!Z88+[6]属性汇总!EO87</f>
        <v>1.0267630451157486</v>
      </c>
      <c r="AN89" s="13">
        <f>[4]圣人天赋!GX89+'[5]变法-buff效果'!AA88+[6]属性汇总!EP87</f>
        <v>1.1238992805415804</v>
      </c>
      <c r="AO89" s="13">
        <f>[4]圣人天赋!GY89+'[5]变法-buff效果'!AB88+[6]属性汇总!EQ87</f>
        <v>1.2100956275921602</v>
      </c>
      <c r="AP89" s="13">
        <f>[4]圣人天赋!GZ89+'[5]变法-buff效果'!AC88+[6]属性汇总!ER87</f>
        <v>1.4119519937840197</v>
      </c>
      <c r="AQ89" s="13">
        <f>[4]圣人天赋!HA89+'[5]变法-buff效果'!AD88+[6]属性汇总!ES87</f>
        <v>1.4238573392339235</v>
      </c>
    </row>
    <row r="90" spans="2:43" x14ac:dyDescent="0.15">
      <c r="B90" s="4">
        <v>85</v>
      </c>
      <c r="C90" s="14">
        <f>'[2]功能-军团县城'!CQ92</f>
        <v>1.05944414558399</v>
      </c>
      <c r="D90" s="14">
        <f>'[2]功能-军团县城'!CR92</f>
        <v>1.05944414558399</v>
      </c>
      <c r="E90" s="14">
        <f>'[2]功能-军团县城'!CS92</f>
        <v>1.05944414558399</v>
      </c>
      <c r="F90" s="14">
        <f>'[2]功能-军团县城'!CT92</f>
        <v>1.05944414558399</v>
      </c>
      <c r="G90" s="14">
        <f>'[2]功能-军团县城'!CU92</f>
        <v>0.90395498437402921</v>
      </c>
      <c r="I90" s="13">
        <f>'[2]功能-军团县城'!CV92+[3]大殿属性!AK91</f>
        <v>0.13696478764927025</v>
      </c>
      <c r="J90" s="13">
        <f>'[2]功能-军团县城'!CW92+[3]大殿属性!AL91</f>
        <v>0.13950138724282088</v>
      </c>
      <c r="K90" s="13">
        <f>'[2]功能-军团县城'!CX92+[3]大殿属性!AM91</f>
        <v>0.14219359753761907</v>
      </c>
      <c r="L90" s="13">
        <f>'[2]功能-军团县城'!CY92+[3]大殿属性!AN91</f>
        <v>0.1451886780061982</v>
      </c>
      <c r="M90" s="13">
        <f>'[2]功能-军团县城'!CZ92+[3]大殿属性!AO91</f>
        <v>0.14789636845302176</v>
      </c>
      <c r="O90" s="13">
        <f>[4]圣人天赋!CW90</f>
        <v>0.14582229969232036</v>
      </c>
      <c r="P90" s="13">
        <f>[4]圣人天赋!CX90</f>
        <v>0.14756752768761577</v>
      </c>
      <c r="Q90" s="13">
        <f>[4]圣人天赋!CY90</f>
        <v>0.15145620700772847</v>
      </c>
      <c r="R90" s="13">
        <f>[4]圣人天赋!CZ90</f>
        <v>0.15736410689016855</v>
      </c>
      <c r="S90" s="13">
        <f>[4]圣人天赋!DA90</f>
        <v>0.16532381061466539</v>
      </c>
      <c r="U90" s="13">
        <f>[4]圣人天赋!DF90</f>
        <v>0.14582229969232036</v>
      </c>
      <c r="V90" s="13">
        <f>[4]圣人天赋!DG90</f>
        <v>0.14756752768761577</v>
      </c>
      <c r="W90" s="13">
        <f>[4]圣人天赋!DH90</f>
        <v>0.15145620700772847</v>
      </c>
      <c r="X90" s="13">
        <f>[4]圣人天赋!DI90</f>
        <v>0.15736410689016855</v>
      </c>
      <c r="Y90" s="13">
        <f>[4]圣人天赋!DJ90</f>
        <v>0.16532381061466539</v>
      </c>
      <c r="AA90" s="13">
        <f>[3]大殿属性!AP91</f>
        <v>0.2</v>
      </c>
      <c r="AB90" s="13">
        <f>[3]大殿属性!AQ91</f>
        <v>0.2</v>
      </c>
      <c r="AC90" s="13">
        <f>[3]大殿属性!AR91</f>
        <v>0.2</v>
      </c>
      <c r="AD90" s="13">
        <f>[3]大殿属性!AS91</f>
        <v>0.2</v>
      </c>
      <c r="AE90" s="13">
        <f>[3]大殿属性!AT91</f>
        <v>0.2</v>
      </c>
      <c r="AG90" s="13">
        <f>[4]圣人天赋!GN90+'[5]变法-buff效果'!Z89+[6]属性汇总!EO88</f>
        <v>1.0472675647992893</v>
      </c>
      <c r="AH90" s="13">
        <f>[4]圣人天赋!GO90+'[5]变法-buff效果'!AA89+[6]属性汇总!EP88</f>
        <v>1.1430723914753949</v>
      </c>
      <c r="AI90" s="13">
        <f>[4]圣人天赋!GP90+'[5]变法-buff效果'!AB89+[6]属性汇总!EQ88</f>
        <v>1.2355165923351399</v>
      </c>
      <c r="AJ90" s="13">
        <f>[4]圣人天赋!GQ90+'[5]变法-buff效果'!AC89+[6]属性汇总!ER88</f>
        <v>1.4110461603352529</v>
      </c>
      <c r="AK90" s="13">
        <f>[4]圣人天赋!GR90+'[5]变法-buff效果'!AD89+[6]属性汇总!ES88</f>
        <v>1.4229857159219983</v>
      </c>
      <c r="AM90" s="13">
        <f>[4]圣人天赋!GW90+'[5]变法-buff效果'!Z89+[6]属性汇总!EO88</f>
        <v>1.0472675647992893</v>
      </c>
      <c r="AN90" s="13">
        <f>[4]圣人天赋!GX90+'[5]变法-buff效果'!AA89+[6]属性汇总!EP88</f>
        <v>1.1430723914753949</v>
      </c>
      <c r="AO90" s="13">
        <f>[4]圣人天赋!GY90+'[5]变法-buff效果'!AB89+[6]属性汇总!EQ88</f>
        <v>1.2355165923351399</v>
      </c>
      <c r="AP90" s="13">
        <f>[4]圣人天赋!GZ90+'[5]变法-buff效果'!AC89+[6]属性汇总!ER88</f>
        <v>1.4110461603352529</v>
      </c>
      <c r="AQ90" s="13">
        <f>[4]圣人天赋!HA90+'[5]变法-buff效果'!AD89+[6]属性汇总!ES88</f>
        <v>1.4229857159219983</v>
      </c>
    </row>
    <row r="91" spans="2:43" x14ac:dyDescent="0.15">
      <c r="B91" s="4">
        <v>86</v>
      </c>
      <c r="C91" s="14">
        <f>'[2]功能-军团县城'!CQ93</f>
        <v>1.05944414558399</v>
      </c>
      <c r="D91" s="14">
        <f>'[2]功能-军团县城'!CR93</f>
        <v>1.05944414558399</v>
      </c>
      <c r="E91" s="14">
        <f>'[2]功能-军团县城'!CS93</f>
        <v>1.05944414558399</v>
      </c>
      <c r="F91" s="14">
        <f>'[2]功能-军团县城'!CT93</f>
        <v>1.05944414558399</v>
      </c>
      <c r="G91" s="14">
        <f>'[2]功能-军团县城'!CU93</f>
        <v>0.9610413587938329</v>
      </c>
      <c r="I91" s="13">
        <f>'[2]功能-军团县城'!CV93+[3]大殿属性!AK92</f>
        <v>0.13931528019342546</v>
      </c>
      <c r="J91" s="13">
        <f>'[2]功能-军团县城'!CW93+[3]大殿属性!AL92</f>
        <v>0.14181985724924909</v>
      </c>
      <c r="K91" s="13">
        <f>'[2]功能-军团县城'!CX93+[3]大殿属性!AM92</f>
        <v>0.1444758779014727</v>
      </c>
      <c r="L91" s="13">
        <f>'[2]功能-军团县城'!CY93+[3]大殿属性!AN92</f>
        <v>0.1474606463587462</v>
      </c>
      <c r="M91" s="13">
        <f>'[2]功能-军团县城'!CZ93+[3]大殿属性!AO92</f>
        <v>0.15033326138679393</v>
      </c>
      <c r="O91" s="13">
        <f>[4]圣人天赋!CW91</f>
        <v>0.14534610348699076</v>
      </c>
      <c r="P91" s="13">
        <f>[4]圣人天赋!CX91</f>
        <v>0.14708121440724328</v>
      </c>
      <c r="Q91" s="13">
        <f>[4]圣人天赋!CY91</f>
        <v>0.15091381609902088</v>
      </c>
      <c r="R91" s="13">
        <f>[4]圣人天赋!CZ91</f>
        <v>0.15681538022854136</v>
      </c>
      <c r="S91" s="13">
        <f>[4]圣人天赋!DA91</f>
        <v>0.16484690819072287</v>
      </c>
      <c r="U91" s="13">
        <f>[4]圣人天赋!DF91</f>
        <v>0.14534610348699076</v>
      </c>
      <c r="V91" s="13">
        <f>[4]圣人天赋!DG91</f>
        <v>0.14708121440724328</v>
      </c>
      <c r="W91" s="13">
        <f>[4]圣人天赋!DH91</f>
        <v>0.15091381609902088</v>
      </c>
      <c r="X91" s="13">
        <f>[4]圣人天赋!DI91</f>
        <v>0.15681538022854136</v>
      </c>
      <c r="Y91" s="13">
        <f>[4]圣人天赋!DJ91</f>
        <v>0.16484690819072287</v>
      </c>
      <c r="AA91" s="13">
        <f>[3]大殿属性!AP92</f>
        <v>0.2</v>
      </c>
      <c r="AB91" s="13">
        <f>[3]大殿属性!AQ92</f>
        <v>0.2</v>
      </c>
      <c r="AC91" s="13">
        <f>[3]大殿属性!AR92</f>
        <v>0.2</v>
      </c>
      <c r="AD91" s="13">
        <f>[3]大殿属性!AS92</f>
        <v>0.2</v>
      </c>
      <c r="AE91" s="13">
        <f>[3]大殿属性!AT92</f>
        <v>0.2</v>
      </c>
      <c r="AG91" s="13">
        <f>[4]圣人天赋!GN91+'[5]变法-buff效果'!Z90+[6]属性汇总!EO89</f>
        <v>1.0679465455451167</v>
      </c>
      <c r="AH91" s="13">
        <f>[4]圣人天赋!GO91+'[5]变法-buff效果'!AA90+[6]属性汇总!EP89</f>
        <v>1.1622427581349908</v>
      </c>
      <c r="AI91" s="13">
        <f>[4]圣人天赋!GP91+'[5]变法-buff效果'!AB90+[6]属性汇总!EQ89</f>
        <v>1.261069516900676</v>
      </c>
      <c r="AJ91" s="13">
        <f>[4]圣人天赋!GQ91+'[5]变法-buff效果'!AC90+[6]属性汇总!ER89</f>
        <v>1.4102230703428122</v>
      </c>
      <c r="AK91" s="13">
        <f>[4]圣人天赋!GR91+'[5]变法-buff效果'!AD90+[6]属性汇总!ES89</f>
        <v>1.4222703622860844</v>
      </c>
      <c r="AM91" s="13">
        <f>[4]圣人天赋!GW91+'[5]变法-buff效果'!Z90+[6]属性汇总!EO89</f>
        <v>1.0679465455451167</v>
      </c>
      <c r="AN91" s="13">
        <f>[4]圣人天赋!GX91+'[5]变法-buff效果'!AA90+[6]属性汇总!EP89</f>
        <v>1.1622427581349908</v>
      </c>
      <c r="AO91" s="13">
        <f>[4]圣人天赋!GY91+'[5]变法-buff效果'!AB90+[6]属性汇总!EQ89</f>
        <v>1.261069516900676</v>
      </c>
      <c r="AP91" s="13">
        <f>[4]圣人天赋!GZ91+'[5]变法-buff效果'!AC90+[6]属性汇总!ER89</f>
        <v>1.4102230703428122</v>
      </c>
      <c r="AQ91" s="13">
        <f>[4]圣人天赋!HA91+'[5]变法-buff效果'!AD90+[6]属性汇总!ES89</f>
        <v>1.4222703622860844</v>
      </c>
    </row>
    <row r="92" spans="2:43" x14ac:dyDescent="0.15">
      <c r="B92" s="4">
        <v>87</v>
      </c>
      <c r="C92" s="14">
        <f>'[2]功能-军团县城'!CQ94</f>
        <v>1.05944414558399</v>
      </c>
      <c r="D92" s="14">
        <f>'[2]功能-军团县城'!CR94</f>
        <v>1.05944414558399</v>
      </c>
      <c r="E92" s="14">
        <f>'[2]功能-军团县城'!CS94</f>
        <v>1.05944414558399</v>
      </c>
      <c r="F92" s="14">
        <f>'[2]功能-军团县城'!CT94</f>
        <v>1.05944414558399</v>
      </c>
      <c r="G92" s="14">
        <f>'[2]功能-军团县城'!CU94</f>
        <v>1.0216035634019429</v>
      </c>
      <c r="I92" s="13">
        <f>'[2]功能-军团县城'!CV94+[3]大殿属性!AK93</f>
        <v>0.14166577273758066</v>
      </c>
      <c r="J92" s="13">
        <f>'[2]功能-军团县城'!CW94+[3]大殿属性!AL93</f>
        <v>0.14413832725567727</v>
      </c>
      <c r="K92" s="13">
        <f>'[2]功能-军团县城'!CX94+[3]大殿属性!AM93</f>
        <v>0.14675815826532634</v>
      </c>
      <c r="L92" s="13">
        <f>'[2]功能-军团县城'!CY94+[3]大殿属性!AN93</f>
        <v>0.1497326147112942</v>
      </c>
      <c r="M92" s="13">
        <f>'[2]功能-军团县城'!CZ94+[3]大殿属性!AO93</f>
        <v>0.15278156827485767</v>
      </c>
      <c r="O92" s="13">
        <f>[4]圣人天赋!CW92</f>
        <v>0.14488296069351767</v>
      </c>
      <c r="P92" s="13">
        <f>[4]圣人天赋!CX92</f>
        <v>0.14657494043976424</v>
      </c>
      <c r="Q92" s="13">
        <f>[4]圣人天赋!CY92</f>
        <v>0.15040701500376302</v>
      </c>
      <c r="R92" s="13">
        <f>[4]圣人天赋!CZ92</f>
        <v>0.15637189282021488</v>
      </c>
      <c r="S92" s="13">
        <f>[4]圣人天赋!DA92</f>
        <v>0.1643409685077345</v>
      </c>
      <c r="U92" s="13">
        <f>[4]圣人天赋!DF92</f>
        <v>0.14488296069351767</v>
      </c>
      <c r="V92" s="13">
        <f>[4]圣人天赋!DG92</f>
        <v>0.14657494043976424</v>
      </c>
      <c r="W92" s="13">
        <f>[4]圣人天赋!DH92</f>
        <v>0.15040701500376302</v>
      </c>
      <c r="X92" s="13">
        <f>[4]圣人天赋!DI92</f>
        <v>0.15637189282021488</v>
      </c>
      <c r="Y92" s="13">
        <f>[4]圣人天赋!DJ92</f>
        <v>0.1643409685077345</v>
      </c>
      <c r="AA92" s="13">
        <f>[3]大殿属性!AP93</f>
        <v>0.2</v>
      </c>
      <c r="AB92" s="13">
        <f>[3]大殿属性!AQ93</f>
        <v>0.2</v>
      </c>
      <c r="AC92" s="13">
        <f>[3]大殿属性!AR93</f>
        <v>0.2</v>
      </c>
      <c r="AD92" s="13">
        <f>[3]大殿属性!AS93</f>
        <v>0.2</v>
      </c>
      <c r="AE92" s="13">
        <f>[3]大殿属性!AT93</f>
        <v>0.2</v>
      </c>
      <c r="AG92" s="13">
        <f>[4]圣人天赋!GN92+'[5]变法-buff效果'!Z91+[6]属性汇总!EO90</f>
        <v>1.0865609779819545</v>
      </c>
      <c r="AH92" s="13">
        <f>[4]圣人天赋!GO92+'[5]变法-buff效果'!AA91+[6]属性汇总!EP90</f>
        <v>1.1827023344954668</v>
      </c>
      <c r="AI92" s="13">
        <f>[4]圣人天赋!GP92+'[5]变法-buff效果'!AB91+[6]属性汇总!EQ90</f>
        <v>1.2850466527208166</v>
      </c>
      <c r="AJ92" s="13">
        <f>[4]圣人天赋!GQ92+'[5]变法-buff效果'!AC91+[6]属性汇总!ER90</f>
        <v>1.4095578392303225</v>
      </c>
      <c r="AK92" s="13">
        <f>[4]圣人天赋!GR92+'[5]变法-buff效果'!AD91+[6]属性汇总!ES90</f>
        <v>1.4215114527616017</v>
      </c>
      <c r="AM92" s="13">
        <f>[4]圣人天赋!GW92+'[5]变法-buff效果'!Z91+[6]属性汇总!EO90</f>
        <v>1.0865609779819545</v>
      </c>
      <c r="AN92" s="13">
        <f>[4]圣人天赋!GX92+'[5]变法-buff效果'!AA91+[6]属性汇总!EP90</f>
        <v>1.1827023344954668</v>
      </c>
      <c r="AO92" s="13">
        <f>[4]圣人天赋!GY92+'[5]变法-buff效果'!AB91+[6]属性汇总!EQ90</f>
        <v>1.2850466527208166</v>
      </c>
      <c r="AP92" s="13">
        <f>[4]圣人天赋!GZ92+'[5]变法-buff效果'!AC91+[6]属性汇总!ER90</f>
        <v>1.4095578392303225</v>
      </c>
      <c r="AQ92" s="13">
        <f>[4]圣人天赋!HA92+'[5]变法-buff效果'!AD91+[6]属性汇总!ES90</f>
        <v>1.4215114527616017</v>
      </c>
    </row>
    <row r="93" spans="2:43" x14ac:dyDescent="0.15">
      <c r="B93" s="4">
        <v>88</v>
      </c>
      <c r="C93" s="14">
        <f>'[2]功能-军团县城'!CQ95</f>
        <v>1.05944414558399</v>
      </c>
      <c r="D93" s="14">
        <f>'[2]功能-军团县城'!CR95</f>
        <v>1.05944414558399</v>
      </c>
      <c r="E93" s="14">
        <f>'[2]功能-军团县城'!CS95</f>
        <v>1.05944414558399</v>
      </c>
      <c r="F93" s="14">
        <f>'[2]功能-军团县城'!CT95</f>
        <v>1.05944414558399</v>
      </c>
      <c r="G93" s="14">
        <f>'[2]功能-军团县城'!CU95</f>
        <v>1.05944414558399</v>
      </c>
      <c r="I93" s="13">
        <f>'[2]功能-军团县城'!CV95+[3]大殿属性!AK94</f>
        <v>0.14401626528173586</v>
      </c>
      <c r="J93" s="13">
        <f>'[2]功能-军团县城'!CW95+[3]大殿属性!AL94</f>
        <v>0.14645679726210545</v>
      </c>
      <c r="K93" s="13">
        <f>'[2]功能-军团县城'!CX95+[3]大殿属性!AM94</f>
        <v>0.14904043862917998</v>
      </c>
      <c r="L93" s="13">
        <f>'[2]功能-军团县城'!CY95+[3]大殿属性!AN94</f>
        <v>0.15200458306384221</v>
      </c>
      <c r="M93" s="13">
        <f>'[2]功能-军团县城'!CZ95+[3]大殿属性!AO94</f>
        <v>0.15347900973209266</v>
      </c>
      <c r="O93" s="13">
        <f>[4]圣人天赋!CW93</f>
        <v>0.14440207815293135</v>
      </c>
      <c r="P93" s="13">
        <f>[4]圣人天赋!CX93</f>
        <v>0.14610063121401476</v>
      </c>
      <c r="Q93" s="13">
        <f>[4]圣人天赋!CY93</f>
        <v>0.1499808249747441</v>
      </c>
      <c r="R93" s="13">
        <f>[4]圣人天赋!CZ93</f>
        <v>0.15593916278614867</v>
      </c>
      <c r="S93" s="13">
        <f>[4]圣人天赋!DA93</f>
        <v>0.16384403505812958</v>
      </c>
      <c r="U93" s="13">
        <f>[4]圣人天赋!DF93</f>
        <v>0.14440207815293135</v>
      </c>
      <c r="V93" s="13">
        <f>[4]圣人天赋!DG93</f>
        <v>0.14610063121401476</v>
      </c>
      <c r="W93" s="13">
        <f>[4]圣人天赋!DH93</f>
        <v>0.1499808249747441</v>
      </c>
      <c r="X93" s="13">
        <f>[4]圣人天赋!DI93</f>
        <v>0.15593916278614867</v>
      </c>
      <c r="Y93" s="13">
        <f>[4]圣人天赋!DJ93</f>
        <v>0.16384403505812958</v>
      </c>
      <c r="AA93" s="13">
        <f>[3]大殿属性!AP94</f>
        <v>0.2</v>
      </c>
      <c r="AB93" s="13">
        <f>[3]大殿属性!AQ94</f>
        <v>0.2</v>
      </c>
      <c r="AC93" s="13">
        <f>[3]大殿属性!AR94</f>
        <v>0.2</v>
      </c>
      <c r="AD93" s="13">
        <f>[3]大殿属性!AS94</f>
        <v>0.2</v>
      </c>
      <c r="AE93" s="13">
        <f>[3]大殿属性!AT94</f>
        <v>0.20337669069809361</v>
      </c>
      <c r="AG93" s="13">
        <f>[4]圣人天赋!GN93+'[5]变法-buff效果'!Z92+[6]属性汇总!EO91</f>
        <v>1.1755314842778268</v>
      </c>
      <c r="AH93" s="13">
        <f>[4]圣人天赋!GO93+'[5]变法-buff效果'!AA92+[6]属性汇总!EP91</f>
        <v>1.2766929594994485</v>
      </c>
      <c r="AI93" s="13">
        <f>[4]圣人天赋!GP93+'[5]变法-buff效果'!AB92+[6]属性汇总!EQ91</f>
        <v>1.3831147752615802</v>
      </c>
      <c r="AJ93" s="13">
        <f>[4]圣人天赋!GQ93+'[5]变法-buff效果'!AC92+[6]属性汇总!ER91</f>
        <v>1.4868783255722975</v>
      </c>
      <c r="AK93" s="13">
        <f>[4]圣人天赋!GR93+'[5]变法-buff效果'!AD92+[6]属性汇总!ES91</f>
        <v>1.5026880701162595</v>
      </c>
      <c r="AM93" s="13">
        <f>[4]圣人天赋!GW93+'[5]变法-buff效果'!Z92+[6]属性汇总!EO91</f>
        <v>1.1033304452013613</v>
      </c>
      <c r="AN93" s="13">
        <f>[4]圣人天赋!GX93+'[5]变法-buff效果'!AA92+[6]属性汇总!EP91</f>
        <v>1.2036426438924415</v>
      </c>
      <c r="AO93" s="13">
        <f>[4]圣人天赋!GY93+'[5]变法-buff效果'!AB92+[6]属性汇总!EQ91</f>
        <v>1.3081243627742083</v>
      </c>
      <c r="AP93" s="13">
        <f>[4]圣人天赋!GZ93+'[5]变法-buff效果'!AC92+[6]属性汇总!ER91</f>
        <v>1.4089087441792232</v>
      </c>
      <c r="AQ93" s="13">
        <f>[4]圣人天赋!HA93+'[5]变法-buff效果'!AD92+[6]属性汇总!ES91</f>
        <v>1.4207660525871946</v>
      </c>
    </row>
    <row r="94" spans="2:43" x14ac:dyDescent="0.15">
      <c r="B94" s="4">
        <v>89</v>
      </c>
      <c r="C94" s="14">
        <f>'[2]功能-军团县城'!CQ96</f>
        <v>1.05944414558399</v>
      </c>
      <c r="D94" s="14">
        <f>'[2]功能-军团县城'!CR96</f>
        <v>1.05944414558399</v>
      </c>
      <c r="E94" s="14">
        <f>'[2]功能-军团县城'!CS96</f>
        <v>1.05944414558399</v>
      </c>
      <c r="F94" s="14">
        <f>'[2]功能-军团县城'!CT96</f>
        <v>1.05944414558399</v>
      </c>
      <c r="G94" s="14">
        <f>'[2]功能-军团县城'!CU96</f>
        <v>1.05944414558399</v>
      </c>
      <c r="I94" s="13">
        <f>'[2]功能-军团县城'!CV96+[3]大殿属性!AK95</f>
        <v>0.14636675782589106</v>
      </c>
      <c r="J94" s="13">
        <f>'[2]功能-军团县城'!CW96+[3]大殿属性!AL95</f>
        <v>0.14877526726853363</v>
      </c>
      <c r="K94" s="13">
        <f>'[2]功能-军团县城'!CX96+[3]大殿属性!AM95</f>
        <v>0.15132271899303362</v>
      </c>
      <c r="L94" s="13">
        <f>'[2]功能-军团县城'!CY96+[3]大殿属性!AN95</f>
        <v>0.15347900973209266</v>
      </c>
      <c r="M94" s="13">
        <f>'[2]功能-军团县城'!CZ96+[3]大殿属性!AO95</f>
        <v>0.15347900973209266</v>
      </c>
      <c r="O94" s="13">
        <f>[4]圣人天赋!CW94</f>
        <v>0.14395422153860088</v>
      </c>
      <c r="P94" s="13">
        <f>[4]圣人天赋!CX94</f>
        <v>0.14570526103548995</v>
      </c>
      <c r="Q94" s="13">
        <f>[4]圣人天赋!CY94</f>
        <v>0.14960645815353679</v>
      </c>
      <c r="R94" s="13">
        <f>[4]圣人天赋!CZ94</f>
        <v>0.15550027476407974</v>
      </c>
      <c r="S94" s="13">
        <f>[4]圣人天赋!DA94</f>
        <v>0.16336679808707946</v>
      </c>
      <c r="U94" s="13">
        <f>[4]圣人天赋!DF94</f>
        <v>0.14395422153860088</v>
      </c>
      <c r="V94" s="13">
        <f>[4]圣人天赋!DG94</f>
        <v>0.14570526103548995</v>
      </c>
      <c r="W94" s="13">
        <f>[4]圣人天赋!DH94</f>
        <v>0.14960645815353679</v>
      </c>
      <c r="X94" s="13">
        <f>[4]圣人天赋!DI94</f>
        <v>0.15550027476407974</v>
      </c>
      <c r="Y94" s="13">
        <f>[4]圣人天赋!DJ94</f>
        <v>0.16336679808707946</v>
      </c>
      <c r="AA94" s="13">
        <f>[3]大殿属性!AP95</f>
        <v>0.2</v>
      </c>
      <c r="AB94" s="13">
        <f>[3]大殿属性!AQ95</f>
        <v>0.2</v>
      </c>
      <c r="AC94" s="13">
        <f>[3]大殿属性!AR95</f>
        <v>0.2</v>
      </c>
      <c r="AD94" s="13">
        <f>[3]大殿属性!AS95</f>
        <v>0.20161994470972947</v>
      </c>
      <c r="AE94" s="13">
        <f>[3]大殿属性!AT95</f>
        <v>0.20790801242712839</v>
      </c>
      <c r="AG94" s="13">
        <f>[4]圣人天赋!GN94+'[5]变法-buff效果'!Z93+[6]属性汇总!EO92</f>
        <v>1.1921265620794519</v>
      </c>
      <c r="AH94" s="13">
        <f>[4]圣人天赋!GO94+'[5]变法-buff效果'!AA93+[6]属性汇总!EP92</f>
        <v>1.2975539923779977</v>
      </c>
      <c r="AI94" s="13">
        <f>[4]圣人天赋!GP94+'[5]变法-buff效果'!AB93+[6]属性汇总!EQ92</f>
        <v>1.4060830367160859</v>
      </c>
      <c r="AJ94" s="13">
        <f>[4]圣人天赋!GQ94+'[5]变法-buff效果'!AC93+[6]属性汇总!ER92</f>
        <v>1.4860005495281596</v>
      </c>
      <c r="AK94" s="13">
        <f>[4]圣人天赋!GR94+'[5]变法-buff效果'!AD93+[6]属性汇总!ES92</f>
        <v>1.5017335961741591</v>
      </c>
      <c r="AM94" s="13">
        <f>[4]圣人天赋!GW94+'[5]变法-buff效果'!Z93+[6]属性汇总!EO92</f>
        <v>1.1201494513101515</v>
      </c>
      <c r="AN94" s="13">
        <f>[4]圣人天赋!GX94+'[5]变法-buff效果'!AA93+[6]属性汇总!EP92</f>
        <v>1.2247013618602527</v>
      </c>
      <c r="AO94" s="13">
        <f>[4]圣人天赋!GY94+'[5]变法-buff效果'!AB93+[6]属性汇总!EQ92</f>
        <v>1.3312798076393175</v>
      </c>
      <c r="AP94" s="13">
        <f>[4]圣人天赋!GZ94+'[5]变法-buff效果'!AC93+[6]属性汇总!ER92</f>
        <v>1.4082504121461197</v>
      </c>
      <c r="AQ94" s="13">
        <f>[4]圣人天赋!HA94+'[5]变法-buff效果'!AD93+[6]属性汇总!ES92</f>
        <v>1.4200501971306194</v>
      </c>
    </row>
    <row r="95" spans="2:43" x14ac:dyDescent="0.15">
      <c r="B95" s="4">
        <v>90</v>
      </c>
      <c r="C95" s="14">
        <f>'[2]功能-军团县城'!CQ97</f>
        <v>1.05944414558399</v>
      </c>
      <c r="D95" s="14">
        <f>'[2]功能-军团县城'!CR97</f>
        <v>1.05944414558399</v>
      </c>
      <c r="E95" s="14">
        <f>'[2]功能-军团县城'!CS97</f>
        <v>1.05944414558399</v>
      </c>
      <c r="F95" s="14">
        <f>'[2]功能-军团县城'!CT97</f>
        <v>1.05944414558399</v>
      </c>
      <c r="G95" s="14">
        <f>'[2]功能-军团县城'!CU97</f>
        <v>1.05944414558399</v>
      </c>
      <c r="I95" s="13">
        <f>'[2]功能-军团县城'!CV97+[3]大殿属性!AK96</f>
        <v>0.14871725037004627</v>
      </c>
      <c r="J95" s="13">
        <f>'[2]功能-军团县城'!CW97+[3]大殿属性!AL96</f>
        <v>0.15109373727496184</v>
      </c>
      <c r="K95" s="13">
        <f>'[2]功能-军团县城'!CX97+[3]大殿属性!AM96</f>
        <v>0.15347900973209266</v>
      </c>
      <c r="L95" s="13">
        <f>'[2]功能-军团县城'!CY97+[3]大殿属性!AN96</f>
        <v>0.15347900973209266</v>
      </c>
      <c r="M95" s="13">
        <f>'[2]功能-军团县城'!CZ97+[3]大殿属性!AO96</f>
        <v>0.15347900973209266</v>
      </c>
      <c r="O95" s="13">
        <f>[4]圣人天赋!CW95</f>
        <v>0.14356581668784363</v>
      </c>
      <c r="P95" s="13">
        <f>[4]圣人天赋!CX95</f>
        <v>0.14536233996999062</v>
      </c>
      <c r="Q95" s="13">
        <f>[4]圣人天赋!CY95</f>
        <v>0.1492063734596874</v>
      </c>
      <c r="R95" s="13">
        <f>[4]圣人天赋!CZ95</f>
        <v>0.15509465353943724</v>
      </c>
      <c r="S95" s="13">
        <f>[4]圣人天赋!DA95</f>
        <v>0.16300000000000003</v>
      </c>
      <c r="U95" s="13">
        <f>[4]圣人天赋!DF95</f>
        <v>0.14356581668784363</v>
      </c>
      <c r="V95" s="13">
        <f>[4]圣人天赋!DG95</f>
        <v>0.14536233996999062</v>
      </c>
      <c r="W95" s="13">
        <f>[4]圣人天赋!DH95</f>
        <v>0.1492063734596874</v>
      </c>
      <c r="X95" s="13">
        <f>[4]圣人天赋!DI95</f>
        <v>0.15509465353943724</v>
      </c>
      <c r="Y95" s="13">
        <f>[4]圣人天赋!DJ95</f>
        <v>0.16300000000000003</v>
      </c>
      <c r="AA95" s="13">
        <f>[3]大殿属性!AP96</f>
        <v>0.2</v>
      </c>
      <c r="AB95" s="13">
        <f>[3]大殿属性!AQ96</f>
        <v>0.2</v>
      </c>
      <c r="AC95" s="13">
        <f>[3]大殿属性!AR96</f>
        <v>0.20025880288365164</v>
      </c>
      <c r="AD95" s="13">
        <f>[3]大殿属性!AS96</f>
        <v>0.20623470427132465</v>
      </c>
      <c r="AE95" s="13">
        <f>[3]大殿属性!AT96</f>
        <v>0.21243933415616317</v>
      </c>
      <c r="AG95" s="13">
        <f>[4]圣人天赋!GN95+'[5]变法-buff效果'!Z94+[6]属性汇总!EO93</f>
        <v>1.2088405434082237</v>
      </c>
      <c r="AH95" s="13">
        <f>[4]圣人天赋!GO95+'[5]变法-buff效果'!AA94+[6]属性汇总!EP93</f>
        <v>1.3185199234825977</v>
      </c>
      <c r="AI95" s="13">
        <f>[4]圣人天赋!GP95+'[5]变法-buff效果'!AB94+[6]属性汇总!EQ93</f>
        <v>1.4289998624253073</v>
      </c>
      <c r="AJ95" s="13">
        <f>[4]圣人天赋!GQ95+'[5]变法-buff效果'!AC94+[6]属性汇总!ER93</f>
        <v>1.4851893070788746</v>
      </c>
      <c r="AK95" s="13">
        <f>[4]圣人天赋!GR95+'[5]变法-buff效果'!AD94+[6]属性汇总!ES93</f>
        <v>1.5010000000000003</v>
      </c>
      <c r="AM95" s="13">
        <f>[4]圣人天赋!GW95+'[5]变法-buff效果'!Z94+[6]属性汇总!EO93</f>
        <v>1.137057635064302</v>
      </c>
      <c r="AN95" s="13">
        <f>[4]圣人天赋!GX95+'[5]变法-buff效果'!AA94+[6]属性汇总!EP93</f>
        <v>1.2458387534976025</v>
      </c>
      <c r="AO95" s="13">
        <f>[4]圣人天赋!GY95+'[5]变法-buff效果'!AB94+[6]属性汇总!EQ93</f>
        <v>1.3543966756954635</v>
      </c>
      <c r="AP95" s="13">
        <f>[4]圣人天赋!GZ95+'[5]变法-buff效果'!AC94+[6]属性汇总!ER93</f>
        <v>1.407641980309156</v>
      </c>
      <c r="AQ95" s="13">
        <f>[4]圣人天赋!HA95+'[5]变法-buff效果'!AD94+[6]属性汇总!ES93</f>
        <v>1.4195000000000002</v>
      </c>
    </row>
    <row r="96" spans="2:43" x14ac:dyDescent="0.15">
      <c r="B96" s="4">
        <v>91</v>
      </c>
      <c r="C96" s="14">
        <f>'[2]功能-军团县城'!CQ98</f>
        <v>1.05944414558399</v>
      </c>
      <c r="D96" s="14">
        <f>'[2]功能-军团县城'!CR98</f>
        <v>1.05944414558399</v>
      </c>
      <c r="E96" s="14">
        <f>'[2]功能-军团县城'!CS98</f>
        <v>1.05944414558399</v>
      </c>
      <c r="F96" s="14">
        <f>'[2]功能-军团县城'!CT98</f>
        <v>1.05944414558399</v>
      </c>
      <c r="G96" s="14">
        <f>'[2]功能-军团县城'!CU98</f>
        <v>1.05944414558399</v>
      </c>
      <c r="I96" s="13">
        <f>'[2]功能-军团县城'!CV98+[3]大殿属性!AK97</f>
        <v>0.15106774291420147</v>
      </c>
      <c r="J96" s="13">
        <f>'[2]功能-军团县城'!CW98+[3]大殿属性!AL97</f>
        <v>0.15341220728139002</v>
      </c>
      <c r="K96" s="13">
        <f>'[2]功能-军团县城'!CX98+[3]大殿属性!AM97</f>
        <v>0.15347900973209266</v>
      </c>
      <c r="L96" s="13">
        <f>'[2]功能-军团县城'!CY98+[3]大殿属性!AN97</f>
        <v>0.15347900973209266</v>
      </c>
      <c r="M96" s="13">
        <f>'[2]功能-军团县城'!CZ98+[3]大殿属性!AO97</f>
        <v>0.15347900973209266</v>
      </c>
      <c r="O96" s="13">
        <f>[4]圣人天赋!CW96</f>
        <v>0.1432013978926146</v>
      </c>
      <c r="P96" s="13">
        <f>[4]圣人天赋!CX96</f>
        <v>0.14495509755494301</v>
      </c>
      <c r="Q96" s="13">
        <f>[4]圣人天赋!CY96</f>
        <v>0.14880143722171787</v>
      </c>
      <c r="R96" s="13">
        <f>[4]圣人天赋!CZ96</f>
        <v>0.15460132977233657</v>
      </c>
      <c r="S96" s="13">
        <f>[4]圣人天赋!DA96</f>
        <v>0.16300000000000003</v>
      </c>
      <c r="U96" s="13">
        <f>[4]圣人天赋!DF96</f>
        <v>0.1432013978926146</v>
      </c>
      <c r="V96" s="13">
        <f>[4]圣人天赋!DG96</f>
        <v>0.14495509755494301</v>
      </c>
      <c r="W96" s="13">
        <f>[4]圣人天赋!DH96</f>
        <v>0.14880143722171787</v>
      </c>
      <c r="X96" s="13">
        <f>[4]圣人天赋!DI96</f>
        <v>0.15460132977233657</v>
      </c>
      <c r="Y96" s="13">
        <f>[4]圣人天赋!DJ96</f>
        <v>0.16300000000000003</v>
      </c>
      <c r="AA96" s="13">
        <f>[3]大殿属性!AP97</f>
        <v>0.2</v>
      </c>
      <c r="AB96" s="13">
        <f>[3]大殿属性!AQ97</f>
        <v>0.2</v>
      </c>
      <c r="AC96" s="13">
        <f>[3]大殿属性!AR97</f>
        <v>0.20494697256770167</v>
      </c>
      <c r="AD96" s="13">
        <f>[3]大殿属性!AS97</f>
        <v>0.21084946383291983</v>
      </c>
      <c r="AE96" s="13">
        <f>[3]大殿属性!AT97</f>
        <v>0.21697065588519798</v>
      </c>
      <c r="AG96" s="13">
        <f>[4]圣人天赋!GN96+'[5]变法-buff效果'!Z95+[6]属性汇总!EO94</f>
        <v>1.2276876894960944</v>
      </c>
      <c r="AH96" s="13">
        <f>[4]圣人天赋!GO96+'[5]变法-buff效果'!AA95+[6]属性汇总!EP94</f>
        <v>1.3413299065120867</v>
      </c>
      <c r="AI96" s="13">
        <f>[4]圣人天赋!GP96+'[5]变法-buff效果'!AB95+[6]属性汇总!EQ94</f>
        <v>1.4445610523795622</v>
      </c>
      <c r="AJ96" s="13">
        <f>[4]圣人天赋!GQ96+'[5]变法-buff效果'!AC95+[6]属性汇总!ER94</f>
        <v>1.4842026595446733</v>
      </c>
      <c r="AK96" s="13">
        <f>[4]圣人天赋!GR96+'[5]变法-buff效果'!AD95+[6]属性汇总!ES94</f>
        <v>1.5010000000000003</v>
      </c>
      <c r="AM96" s="13">
        <f>[4]圣人天赋!GW96+'[5]变法-buff效果'!Z95+[6]属性汇总!EO94</f>
        <v>1.1560869905497873</v>
      </c>
      <c r="AN96" s="13">
        <f>[4]圣人天赋!GX96+'[5]变法-buff效果'!AA95+[6]属性汇总!EP94</f>
        <v>1.2688523577346151</v>
      </c>
      <c r="AO96" s="13">
        <f>[4]圣人天赋!GY96+'[5]变法-buff效果'!AB95+[6]属性汇总!EQ94</f>
        <v>1.3701603337687032</v>
      </c>
      <c r="AP96" s="13">
        <f>[4]圣人天赋!GZ96+'[5]变法-buff效果'!AC95+[6]属性汇总!ER94</f>
        <v>1.4069019946585049</v>
      </c>
      <c r="AQ96" s="13">
        <f>[4]圣人天赋!HA96+'[5]变法-buff效果'!AD95+[6]属性汇总!ES94</f>
        <v>1.4195000000000002</v>
      </c>
    </row>
    <row r="97" spans="2:43" x14ac:dyDescent="0.15">
      <c r="B97" s="4">
        <v>92</v>
      </c>
      <c r="C97" s="14">
        <f>'[2]功能-军团县城'!CQ99</f>
        <v>1.05944414558399</v>
      </c>
      <c r="D97" s="14">
        <f>'[2]功能-军团县城'!CR99</f>
        <v>1.05944414558399</v>
      </c>
      <c r="E97" s="14">
        <f>'[2]功能-军团县城'!CS99</f>
        <v>1.05944414558399</v>
      </c>
      <c r="F97" s="14">
        <f>'[2]功能-军团县城'!CT99</f>
        <v>1.05944414558399</v>
      </c>
      <c r="G97" s="14">
        <f>'[2]功能-军团县城'!CU99</f>
        <v>1.05944414558399</v>
      </c>
      <c r="I97" s="13">
        <f>'[2]功能-军团县城'!CV99+[3]大殿属性!AK98</f>
        <v>0.15341823545835667</v>
      </c>
      <c r="J97" s="13">
        <f>'[2]功能-军团县城'!CW99+[3]大殿属性!AL98</f>
        <v>0.15347900973209266</v>
      </c>
      <c r="K97" s="13">
        <f>'[2]功能-军团县城'!CX99+[3]大殿属性!AM98</f>
        <v>0.15347900973209266</v>
      </c>
      <c r="L97" s="13">
        <f>'[2]功能-军团县城'!CY99+[3]大殿属性!AN98</f>
        <v>0.15347900973209266</v>
      </c>
      <c r="M97" s="13">
        <f>'[2]功能-军团县城'!CZ99+[3]大殿属性!AO98</f>
        <v>0.15347900973209266</v>
      </c>
      <c r="O97" s="13">
        <f>[4]圣人天赋!CW97</f>
        <v>0.14281082349863869</v>
      </c>
      <c r="P97" s="13">
        <f>[4]圣人天赋!CX97</f>
        <v>0.14458360031453776</v>
      </c>
      <c r="Q97" s="13">
        <f>[4]圣人天赋!CY97</f>
        <v>0.14836352599131739</v>
      </c>
      <c r="R97" s="13">
        <f>[4]圣人天赋!CZ97</f>
        <v>0.15460000000000002</v>
      </c>
      <c r="S97" s="13">
        <f>[4]圣人天赋!DA97</f>
        <v>0.16300000000000003</v>
      </c>
      <c r="U97" s="13">
        <f>[4]圣人天赋!DF97</f>
        <v>0.14281082349863869</v>
      </c>
      <c r="V97" s="13">
        <f>[4]圣人天赋!DG97</f>
        <v>0.14458360031453776</v>
      </c>
      <c r="W97" s="13">
        <f>[4]圣人天赋!DH97</f>
        <v>0.14836352599131739</v>
      </c>
      <c r="X97" s="13">
        <f>[4]圣人天赋!DI97</f>
        <v>0.15460000000000002</v>
      </c>
      <c r="Y97" s="13">
        <f>[4]圣人天赋!DJ97</f>
        <v>0.16300000000000003</v>
      </c>
      <c r="AA97" s="13">
        <f>[3]大殿属性!AP98</f>
        <v>0.2</v>
      </c>
      <c r="AB97" s="13">
        <f>[3]大殿属性!AQ98</f>
        <v>0.20456476957458722</v>
      </c>
      <c r="AC97" s="13">
        <f>[3]大殿属性!AR98</f>
        <v>0.2096351422517517</v>
      </c>
      <c r="AD97" s="13">
        <f>[3]大殿属性!AS98</f>
        <v>0.21546422339451501</v>
      </c>
      <c r="AE97" s="13">
        <f>[3]大殿属性!AT98</f>
        <v>0.22150197761423276</v>
      </c>
      <c r="AG97" s="13">
        <f>[4]圣人天赋!GN97+'[5]变法-buff效果'!Z96+[6]属性汇总!EO95</f>
        <v>1.2471588515150154</v>
      </c>
      <c r="AH97" s="13">
        <f>[4]圣人天赋!GO97+'[5]变法-buff效果'!AA96+[6]属性汇总!EP95</f>
        <v>1.3644874942964831</v>
      </c>
      <c r="AI97" s="13">
        <f>[4]圣人天赋!GP97+'[5]变法-buff效果'!AB96+[6]属性汇总!EQ95</f>
        <v>1.4550313415822065</v>
      </c>
      <c r="AJ97" s="13">
        <f>[4]圣人天赋!GQ97+'[5]变法-buff效果'!AC96+[6]属性汇总!ER95</f>
        <v>1.4842000000000002</v>
      </c>
      <c r="AK97" s="13">
        <f>[4]圣人天赋!GR97+'[5]变法-buff效果'!AD96+[6]属性汇总!ES95</f>
        <v>1.5010000000000003</v>
      </c>
      <c r="AM97" s="13">
        <f>[4]圣人天赋!GW97+'[5]变法-buff效果'!Z96+[6]属性汇总!EO95</f>
        <v>1.1757534397656961</v>
      </c>
      <c r="AN97" s="13">
        <f>[4]圣人天赋!GX97+'[5]变法-buff效果'!AA96+[6]属性汇总!EP95</f>
        <v>1.2921956941392141</v>
      </c>
      <c r="AO97" s="13">
        <f>[4]圣人天赋!GY97+'[5]变法-buff效果'!AB96+[6]属性汇总!EQ95</f>
        <v>1.380849578586548</v>
      </c>
      <c r="AP97" s="13">
        <f>[4]圣人天赋!GZ97+'[5]变法-buff效果'!AC96+[6]属性汇总!ER95</f>
        <v>1.4069000000000003</v>
      </c>
      <c r="AQ97" s="13">
        <f>[4]圣人天赋!HA97+'[5]变法-buff效果'!AD96+[6]属性汇总!ES95</f>
        <v>1.4195000000000002</v>
      </c>
    </row>
    <row r="98" spans="2:43" x14ac:dyDescent="0.15">
      <c r="B98" s="4">
        <v>93</v>
      </c>
      <c r="C98" s="14">
        <f>'[2]功能-军团县城'!CQ100</f>
        <v>1.05944414558399</v>
      </c>
      <c r="D98" s="14">
        <f>'[2]功能-军团县城'!CR100</f>
        <v>1.05944414558399</v>
      </c>
      <c r="E98" s="14">
        <f>'[2]功能-军团县城'!CS100</f>
        <v>1.05944414558399</v>
      </c>
      <c r="F98" s="14">
        <f>'[2]功能-军团县城'!CT100</f>
        <v>1.05944414558399</v>
      </c>
      <c r="G98" s="14">
        <f>'[2]功能-军团县城'!CU100</f>
        <v>1.05944414558399</v>
      </c>
      <c r="I98" s="13">
        <f>'[2]功能-军团县城'!CV100+[3]大殿属性!AK99</f>
        <v>0.15347900973209266</v>
      </c>
      <c r="J98" s="13">
        <f>'[2]功能-军团县城'!CW100+[3]大殿属性!AL99</f>
        <v>0.15347900973209266</v>
      </c>
      <c r="K98" s="13">
        <f>'[2]功能-军团县城'!CX100+[3]大殿属性!AM99</f>
        <v>0.15347900973209266</v>
      </c>
      <c r="L98" s="13">
        <f>'[2]功能-军团县城'!CY100+[3]大殿属性!AN99</f>
        <v>0.15347900973209266</v>
      </c>
      <c r="M98" s="13">
        <f>'[2]功能-军团县城'!CZ100+[3]大殿属性!AO99</f>
        <v>0.15347900973209266</v>
      </c>
      <c r="O98" s="13">
        <f>[4]圣人天赋!CW98</f>
        <v>0.14244789920358031</v>
      </c>
      <c r="P98" s="13">
        <f>[4]圣人天赋!CX98</f>
        <v>0.14418058167540954</v>
      </c>
      <c r="Q98" s="13">
        <f>[4]圣人天赋!CY98</f>
        <v>0.14829999999999999</v>
      </c>
      <c r="R98" s="13">
        <f>[4]圣人天赋!CZ98</f>
        <v>0.15460000000000002</v>
      </c>
      <c r="S98" s="13">
        <f>[4]圣人天赋!DA98</f>
        <v>0.16300000000000003</v>
      </c>
      <c r="U98" s="13">
        <f>[4]圣人天赋!DF98</f>
        <v>0.14244789920358031</v>
      </c>
      <c r="V98" s="13">
        <f>[4]圣人天赋!DG98</f>
        <v>0.14418058167540954</v>
      </c>
      <c r="W98" s="13">
        <f>[4]圣人天赋!DH98</f>
        <v>0.14829999999999999</v>
      </c>
      <c r="X98" s="13">
        <f>[4]圣人天赋!DI98</f>
        <v>0.15460000000000002</v>
      </c>
      <c r="Y98" s="13">
        <f>[4]圣人天赋!DJ98</f>
        <v>0.16300000000000003</v>
      </c>
      <c r="AA98" s="13">
        <f>[3]大殿属性!AP99</f>
        <v>0.2045945305228149</v>
      </c>
      <c r="AB98" s="13">
        <f>[3]大殿属性!AQ99</f>
        <v>0.20926496668762254</v>
      </c>
      <c r="AC98" s="13">
        <f>[3]大殿属性!AR99</f>
        <v>0.21432331193580173</v>
      </c>
      <c r="AD98" s="13">
        <f>[3]大殿属性!AS99</f>
        <v>0.2200789829561102</v>
      </c>
      <c r="AE98" s="13">
        <f>[3]大殿属性!AT99</f>
        <v>0.22603329934326755</v>
      </c>
      <c r="AG98" s="13">
        <f>[4]圣人天赋!GN98+'[5]变法-buff效果'!Z97+[6]属性汇总!EO96</f>
        <v>1.2666853137317711</v>
      </c>
      <c r="AH98" s="13">
        <f>[4]圣人天赋!GO98+'[5]变法-buff效果'!AA97+[6]属性汇总!EP96</f>
        <v>1.3875820392834335</v>
      </c>
      <c r="AI98" s="13">
        <f>[4]圣人天赋!GP98+'[5]变法-buff效果'!AB97+[6]属性汇总!EQ96</f>
        <v>1.4662504012630173</v>
      </c>
      <c r="AJ98" s="13">
        <f>[4]圣人天赋!GQ98+'[5]变法-buff效果'!AC97+[6]属性汇总!ER96</f>
        <v>1.4842000000000002</v>
      </c>
      <c r="AK98" s="13">
        <f>[4]圣人天赋!GR98+'[5]变法-buff效果'!AD97+[6]属性汇总!ES96</f>
        <v>1.5010000000000003</v>
      </c>
      <c r="AM98" s="13">
        <f>[4]圣人天赋!GW98+'[5]变法-buff效果'!Z97+[6]属性汇总!EO96</f>
        <v>1.2666853137317711</v>
      </c>
      <c r="AN98" s="13">
        <f>[4]圣人天赋!GX98+'[5]变法-buff效果'!AA97+[6]属性汇总!EP96</f>
        <v>1.3875820392834335</v>
      </c>
      <c r="AO98" s="13">
        <f>[4]圣人天赋!GY98+'[5]变法-buff效果'!AB97+[6]属性汇总!EQ96</f>
        <v>1.4662504012630173</v>
      </c>
      <c r="AP98" s="13">
        <f>[4]圣人天赋!GZ98+'[5]变法-buff效果'!AC97+[6]属性汇总!ER96</f>
        <v>1.4842000000000002</v>
      </c>
      <c r="AQ98" s="13">
        <f>[4]圣人天赋!HA98+'[5]变法-buff效果'!AD97+[6]属性汇总!ES96</f>
        <v>1.5010000000000003</v>
      </c>
    </row>
    <row r="99" spans="2:43" x14ac:dyDescent="0.15">
      <c r="B99" s="4">
        <v>94</v>
      </c>
      <c r="C99" s="14">
        <f>'[2]功能-军团县城'!CQ101</f>
        <v>1.05944414558399</v>
      </c>
      <c r="D99" s="14">
        <f>'[2]功能-军团县城'!CR101</f>
        <v>1.05944414558399</v>
      </c>
      <c r="E99" s="14">
        <f>'[2]功能-军团县城'!CS101</f>
        <v>1.05944414558399</v>
      </c>
      <c r="F99" s="14">
        <f>'[2]功能-军团县城'!CT101</f>
        <v>1.05944414558399</v>
      </c>
      <c r="G99" s="14">
        <f>'[2]功能-军团县城'!CU101</f>
        <v>1.05944414558399</v>
      </c>
      <c r="I99" s="13">
        <f>'[2]功能-军团县城'!CV101+[3]大殿属性!AK100</f>
        <v>0.15347900973209266</v>
      </c>
      <c r="J99" s="13">
        <f>'[2]功能-军团县城'!CW101+[3]大殿属性!AL100</f>
        <v>0.15347900973209266</v>
      </c>
      <c r="K99" s="13">
        <f>'[2]功能-军团县城'!CX101+[3]大殿属性!AM100</f>
        <v>0.15347900973209266</v>
      </c>
      <c r="L99" s="13">
        <f>'[2]功能-军团县城'!CY101+[3]大殿属性!AN100</f>
        <v>0.15347900973209266</v>
      </c>
      <c r="M99" s="13">
        <f>'[2]功能-军团县城'!CZ101+[3]大殿属性!AO100</f>
        <v>0.15347900973209266</v>
      </c>
      <c r="O99" s="13">
        <f>[4]圣人天赋!CW99</f>
        <v>0.14206051060435168</v>
      </c>
      <c r="P99" s="13">
        <f>[4]圣人天赋!CX99</f>
        <v>0.14409999999999998</v>
      </c>
      <c r="Q99" s="13">
        <f>[4]圣人天赋!CY99</f>
        <v>0.14829999999999999</v>
      </c>
      <c r="R99" s="13">
        <f>[4]圣人天赋!CZ99</f>
        <v>0.15460000000000002</v>
      </c>
      <c r="S99" s="13">
        <f>[4]圣人天赋!DA99</f>
        <v>0.16300000000000003</v>
      </c>
      <c r="U99" s="13">
        <f>[4]圣人天赋!DF99</f>
        <v>0.14206051060435168</v>
      </c>
      <c r="V99" s="13">
        <f>[4]圣人天赋!DG99</f>
        <v>0.14409999999999998</v>
      </c>
      <c r="W99" s="13">
        <f>[4]圣人天赋!DH99</f>
        <v>0.14829999999999999</v>
      </c>
      <c r="X99" s="13">
        <f>[4]圣人天赋!DI99</f>
        <v>0.15460000000000002</v>
      </c>
      <c r="Y99" s="13">
        <f>[4]圣人天赋!DJ99</f>
        <v>0.16300000000000003</v>
      </c>
      <c r="AA99" s="13">
        <f>[3]大殿属性!AP100</f>
        <v>0.20931101022133811</v>
      </c>
      <c r="AB99" s="13">
        <f>[3]大殿属性!AQ100</f>
        <v>0.21396516380065783</v>
      </c>
      <c r="AC99" s="13">
        <f>[3]大殿属性!AR100</f>
        <v>0.21901148161985176</v>
      </c>
      <c r="AD99" s="13">
        <f>[3]大殿属性!AS100</f>
        <v>0.22469374251770538</v>
      </c>
      <c r="AE99" s="13">
        <f>[3]大殿属性!AT100</f>
        <v>0.23056462107230233</v>
      </c>
      <c r="AG99" s="13">
        <f>[4]圣人天赋!GN99+'[5]变法-buff效果'!Z98+[6]属性汇总!EO97</f>
        <v>1.2882344657476676</v>
      </c>
      <c r="AH99" s="13">
        <f>[4]圣人天赋!GO99+'[5]变法-buff效果'!AA98+[6]属性汇总!EP97</f>
        <v>1.4079524592274049</v>
      </c>
      <c r="AI99" s="13">
        <f>[4]圣人天赋!GP99+'[5]变法-buff效果'!AB98+[6]属性汇总!EQ97</f>
        <v>1.4716</v>
      </c>
      <c r="AJ99" s="13">
        <f>[4]圣人天赋!GQ99+'[5]变法-buff效果'!AC98+[6]属性汇总!ER97</f>
        <v>1.4842000000000002</v>
      </c>
      <c r="AK99" s="13">
        <f>[4]圣人天赋!GR99+'[5]变法-buff效果'!AD98+[6]属性汇总!ES97</f>
        <v>1.5010000000000003</v>
      </c>
      <c r="AM99" s="13">
        <f>[4]圣人天赋!GW99+'[5]变法-buff效果'!Z98+[6]属性汇总!EO97</f>
        <v>1.2882344657476676</v>
      </c>
      <c r="AN99" s="13">
        <f>[4]圣人天赋!GX99+'[5]变法-buff效果'!AA98+[6]属性汇总!EP97</f>
        <v>1.4079524592274049</v>
      </c>
      <c r="AO99" s="13">
        <f>[4]圣人天赋!GY99+'[5]变法-buff效果'!AB98+[6]属性汇总!EQ97</f>
        <v>1.4716</v>
      </c>
      <c r="AP99" s="13">
        <f>[4]圣人天赋!GZ99+'[5]变法-buff效果'!AC98+[6]属性汇总!ER97</f>
        <v>1.4842000000000002</v>
      </c>
      <c r="AQ99" s="13">
        <f>[4]圣人天赋!HA99+'[5]变法-buff效果'!AD98+[6]属性汇总!ES97</f>
        <v>1.5010000000000003</v>
      </c>
    </row>
    <row r="100" spans="2:43" x14ac:dyDescent="0.15">
      <c r="B100" s="4">
        <v>95</v>
      </c>
      <c r="C100" s="14">
        <f>'[2]功能-军团县城'!CQ102</f>
        <v>1.05944414558399</v>
      </c>
      <c r="D100" s="14">
        <f>'[2]功能-军团县城'!CR102</f>
        <v>1.05944414558399</v>
      </c>
      <c r="E100" s="14">
        <f>'[2]功能-军团县城'!CS102</f>
        <v>1.05944414558399</v>
      </c>
      <c r="F100" s="14">
        <f>'[2]功能-军团县城'!CT102</f>
        <v>1.05944414558399</v>
      </c>
      <c r="G100" s="14">
        <f>'[2]功能-军团县城'!CU102</f>
        <v>1.05944414558399</v>
      </c>
      <c r="I100" s="13">
        <f>'[2]功能-军团县城'!CV102+[3]大殿属性!AK101</f>
        <v>0.15347900973209266</v>
      </c>
      <c r="J100" s="13">
        <f>'[2]功能-军团县城'!CW102+[3]大殿属性!AL101</f>
        <v>0.15347900973209266</v>
      </c>
      <c r="K100" s="13">
        <f>'[2]功能-军团县城'!CX102+[3]大殿属性!AM101</f>
        <v>0.15347900973209266</v>
      </c>
      <c r="L100" s="13">
        <f>'[2]功能-军团县城'!CY102+[3]大殿属性!AN101</f>
        <v>0.15347900973209266</v>
      </c>
      <c r="M100" s="13">
        <f>'[2]功能-军团县城'!CZ102+[3]大殿属性!AO101</f>
        <v>0.15347900973209266</v>
      </c>
      <c r="O100" s="13">
        <f>[4]圣人天赋!CW100</f>
        <v>0.14199999999999999</v>
      </c>
      <c r="P100" s="13">
        <f>[4]圣人天赋!CX100</f>
        <v>0.14409999999999998</v>
      </c>
      <c r="Q100" s="13">
        <f>[4]圣人天赋!CY100</f>
        <v>0.14829999999999999</v>
      </c>
      <c r="R100" s="13">
        <f>[4]圣人天赋!CZ100</f>
        <v>0.15460000000000002</v>
      </c>
      <c r="S100" s="13">
        <f>[4]圣人天赋!DA100</f>
        <v>0.16300000000000003</v>
      </c>
      <c r="U100" s="13">
        <f>[4]圣人天赋!DF100</f>
        <v>0.14199999999999999</v>
      </c>
      <c r="V100" s="13">
        <f>[4]圣人天赋!DG100</f>
        <v>0.14409999999999998</v>
      </c>
      <c r="W100" s="13">
        <f>[4]圣人天赋!DH100</f>
        <v>0.14829999999999999</v>
      </c>
      <c r="X100" s="13">
        <f>[4]圣人天赋!DI100</f>
        <v>0.15460000000000002</v>
      </c>
      <c r="Y100" s="13">
        <f>[4]圣人天赋!DJ100</f>
        <v>0.16300000000000003</v>
      </c>
      <c r="AA100" s="13">
        <f>[3]大殿属性!AP101</f>
        <v>0.21402748991986134</v>
      </c>
      <c r="AB100" s="13">
        <f>[3]大殿属性!AQ101</f>
        <v>0.21866536091369312</v>
      </c>
      <c r="AC100" s="13">
        <f>[3]大殿属性!AR101</f>
        <v>0.22369965130390179</v>
      </c>
      <c r="AD100" s="13">
        <f>[3]大殿属性!AS101</f>
        <v>0.22930850207930056</v>
      </c>
      <c r="AE100" s="13">
        <f>[3]大殿属性!AT101</f>
        <v>0.23509594280133711</v>
      </c>
      <c r="AG100" s="13">
        <f>[4]圣人天赋!GN100+'[5]变法-buff效果'!Z99+[6]属性汇总!EO98</f>
        <v>1.3110754885753464</v>
      </c>
      <c r="AH100" s="13">
        <f>[4]圣人天赋!GO100+'[5]变法-buff效果'!AA99+[6]属性汇总!EP98</f>
        <v>1.4278939583723551</v>
      </c>
      <c r="AI100" s="13">
        <f>[4]圣人天赋!GP100+'[5]变法-buff效果'!AB99+[6]属性汇总!EQ98</f>
        <v>1.4716</v>
      </c>
      <c r="AJ100" s="13">
        <f>[4]圣人天赋!GQ100+'[5]变法-buff效果'!AC99+[6]属性汇总!ER98</f>
        <v>1.4842000000000002</v>
      </c>
      <c r="AK100" s="13">
        <f>[4]圣人天赋!GR100+'[5]变法-buff效果'!AD99+[6]属性汇总!ES98</f>
        <v>1.5010000000000003</v>
      </c>
      <c r="AM100" s="13">
        <f>[4]圣人天赋!GW100+'[5]变法-buff效果'!Z99+[6]属性汇总!EO98</f>
        <v>1.3110754885753464</v>
      </c>
      <c r="AN100" s="13">
        <f>[4]圣人天赋!GX100+'[5]变法-buff效果'!AA99+[6]属性汇总!EP98</f>
        <v>1.4278939583723551</v>
      </c>
      <c r="AO100" s="13">
        <f>[4]圣人天赋!GY100+'[5]变法-buff效果'!AB99+[6]属性汇总!EQ98</f>
        <v>1.4716</v>
      </c>
      <c r="AP100" s="13">
        <f>[4]圣人天赋!GZ100+'[5]变法-buff效果'!AC99+[6]属性汇总!ER98</f>
        <v>1.4842000000000002</v>
      </c>
      <c r="AQ100" s="13">
        <f>[4]圣人天赋!HA100+'[5]变法-buff效果'!AD99+[6]属性汇总!ES98</f>
        <v>1.5010000000000003</v>
      </c>
    </row>
    <row r="101" spans="2:43" x14ac:dyDescent="0.15">
      <c r="B101" s="4">
        <v>96</v>
      </c>
      <c r="C101" s="14">
        <f>'[2]功能-军团县城'!CQ103</f>
        <v>1.05944414558399</v>
      </c>
      <c r="D101" s="14">
        <f>'[2]功能-军团县城'!CR103</f>
        <v>1.05944414558399</v>
      </c>
      <c r="E101" s="14">
        <f>'[2]功能-军团县城'!CS103</f>
        <v>1.05944414558399</v>
      </c>
      <c r="F101" s="14">
        <f>'[2]功能-军团县城'!CT103</f>
        <v>1.05944414558399</v>
      </c>
      <c r="G101" s="14">
        <f>'[2]功能-军团县城'!CU103</f>
        <v>1.05944414558399</v>
      </c>
      <c r="I101" s="13">
        <f>'[2]功能-军团县城'!CV103+[3]大殿属性!AK102</f>
        <v>0.15347900973209266</v>
      </c>
      <c r="J101" s="13">
        <f>'[2]功能-军团县城'!CW103+[3]大殿属性!AL102</f>
        <v>0.15347900973209266</v>
      </c>
      <c r="K101" s="13">
        <f>'[2]功能-军团县城'!CX103+[3]大殿属性!AM102</f>
        <v>0.15347900973209266</v>
      </c>
      <c r="L101" s="13">
        <f>'[2]功能-军团县城'!CY103+[3]大殿属性!AN102</f>
        <v>0.15347900973209266</v>
      </c>
      <c r="M101" s="13">
        <f>'[2]功能-军团县城'!CZ103+[3]大殿属性!AO102</f>
        <v>0.15347900973209266</v>
      </c>
      <c r="O101" s="13">
        <f>[4]圣人天赋!CW101</f>
        <v>0.14199999999999999</v>
      </c>
      <c r="P101" s="13">
        <f>[4]圣人天赋!CX101</f>
        <v>0.14409999999999998</v>
      </c>
      <c r="Q101" s="13">
        <f>[4]圣人天赋!CY101</f>
        <v>0.14829999999999999</v>
      </c>
      <c r="R101" s="13">
        <f>[4]圣人天赋!CZ101</f>
        <v>0.15460000000000002</v>
      </c>
      <c r="S101" s="13">
        <f>[4]圣人天赋!DA101</f>
        <v>0.16300000000000003</v>
      </c>
      <c r="U101" s="13">
        <f>[4]圣人天赋!DF101</f>
        <v>0.14199999999999999</v>
      </c>
      <c r="V101" s="13">
        <f>[4]圣人天赋!DG101</f>
        <v>0.14409999999999998</v>
      </c>
      <c r="W101" s="13">
        <f>[4]圣人天赋!DH101</f>
        <v>0.14829999999999999</v>
      </c>
      <c r="X101" s="13">
        <f>[4]圣人天赋!DI101</f>
        <v>0.15460000000000002</v>
      </c>
      <c r="Y101" s="13">
        <f>[4]圣人天赋!DJ101</f>
        <v>0.16300000000000003</v>
      </c>
      <c r="AA101" s="13">
        <f>[3]大殿属性!AP102</f>
        <v>0.21874396961838455</v>
      </c>
      <c r="AB101" s="13">
        <f>[3]大殿属性!AQ102</f>
        <v>0.22336555802672842</v>
      </c>
      <c r="AC101" s="13">
        <f>[3]大殿属性!AR102</f>
        <v>0.2283878209879518</v>
      </c>
      <c r="AD101" s="13">
        <f>[3]大殿属性!AS102</f>
        <v>0.23392326164089577</v>
      </c>
      <c r="AE101" s="13">
        <f>[3]大殿属性!AT102</f>
        <v>0.23962726453037189</v>
      </c>
      <c r="AG101" s="13">
        <f>[4]圣人天赋!GN101+'[5]变法-buff效果'!Z100+[6]属性汇总!EO99</f>
        <v>1.3340375326117284</v>
      </c>
      <c r="AH101" s="13">
        <f>[4]圣人天赋!GO101+'[5]变法-buff效果'!AA100+[6]属性汇总!EP99</f>
        <v>1.4478354575173054</v>
      </c>
      <c r="AI101" s="13">
        <f>[4]圣人天赋!GP101+'[5]变法-buff效果'!AB100+[6]属性汇总!EQ99</f>
        <v>1.4716</v>
      </c>
      <c r="AJ101" s="13">
        <f>[4]圣人天赋!GQ101+'[5]变法-buff效果'!AC100+[6]属性汇总!ER99</f>
        <v>1.4842000000000002</v>
      </c>
      <c r="AK101" s="13">
        <f>[4]圣人天赋!GR101+'[5]变法-buff效果'!AD100+[6]属性汇总!ES99</f>
        <v>1.5010000000000003</v>
      </c>
      <c r="AM101" s="13">
        <f>[4]圣人天赋!GW101+'[5]变法-buff效果'!Z100+[6]属性汇总!EO99</f>
        <v>1.3340375326117284</v>
      </c>
      <c r="AN101" s="13">
        <f>[4]圣人天赋!GX101+'[5]变法-buff效果'!AA100+[6]属性汇总!EP99</f>
        <v>1.4478354575173054</v>
      </c>
      <c r="AO101" s="13">
        <f>[4]圣人天赋!GY101+'[5]变法-buff效果'!AB100+[6]属性汇总!EQ99</f>
        <v>1.4716</v>
      </c>
      <c r="AP101" s="13">
        <f>[4]圣人天赋!GZ101+'[5]变法-buff效果'!AC100+[6]属性汇总!ER99</f>
        <v>1.4842000000000002</v>
      </c>
      <c r="AQ101" s="13">
        <f>[4]圣人天赋!HA101+'[5]变法-buff效果'!AD100+[6]属性汇总!ES99</f>
        <v>1.5010000000000003</v>
      </c>
    </row>
    <row r="102" spans="2:43" x14ac:dyDescent="0.15">
      <c r="B102" s="4">
        <v>97</v>
      </c>
      <c r="C102" s="14">
        <f>'[2]功能-军团县城'!CQ104</f>
        <v>1.05944414558399</v>
      </c>
      <c r="D102" s="14">
        <f>'[2]功能-军团县城'!CR104</f>
        <v>1.05944414558399</v>
      </c>
      <c r="E102" s="14">
        <f>'[2]功能-军团县城'!CS104</f>
        <v>1.05944414558399</v>
      </c>
      <c r="F102" s="14">
        <f>'[2]功能-军团县城'!CT104</f>
        <v>1.05944414558399</v>
      </c>
      <c r="G102" s="14">
        <f>'[2]功能-军团县城'!CU104</f>
        <v>1.05944414558399</v>
      </c>
      <c r="I102" s="13">
        <f>'[2]功能-军团县城'!CV104+[3]大殿属性!AK103</f>
        <v>0.15347900973209266</v>
      </c>
      <c r="J102" s="13">
        <f>'[2]功能-军团县城'!CW104+[3]大殿属性!AL103</f>
        <v>0.15347900973209266</v>
      </c>
      <c r="K102" s="13">
        <f>'[2]功能-军团县城'!CX104+[3]大殿属性!AM103</f>
        <v>0.15347900973209266</v>
      </c>
      <c r="L102" s="13">
        <f>'[2]功能-军团县城'!CY104+[3]大殿属性!AN103</f>
        <v>0.15347900973209266</v>
      </c>
      <c r="M102" s="13">
        <f>'[2]功能-军团县城'!CZ104+[3]大殿属性!AO103</f>
        <v>0.15347900973209266</v>
      </c>
      <c r="O102" s="13">
        <f>[4]圣人天赋!CW102</f>
        <v>0.14199999999999999</v>
      </c>
      <c r="P102" s="13">
        <f>[4]圣人天赋!CX102</f>
        <v>0.14409999999999998</v>
      </c>
      <c r="Q102" s="13">
        <f>[4]圣人天赋!CY102</f>
        <v>0.14829999999999999</v>
      </c>
      <c r="R102" s="13">
        <f>[4]圣人天赋!CZ102</f>
        <v>0.15460000000000002</v>
      </c>
      <c r="S102" s="13">
        <f>[4]圣人天赋!DA102</f>
        <v>0.16300000000000003</v>
      </c>
      <c r="U102" s="13">
        <f>[4]圣人天赋!DF102</f>
        <v>0.14199999999999999</v>
      </c>
      <c r="V102" s="13">
        <f>[4]圣人天赋!DG102</f>
        <v>0.14409999999999998</v>
      </c>
      <c r="W102" s="13">
        <f>[4]圣人天赋!DH102</f>
        <v>0.14829999999999999</v>
      </c>
      <c r="X102" s="13">
        <f>[4]圣人天赋!DI102</f>
        <v>0.15460000000000002</v>
      </c>
      <c r="Y102" s="13">
        <f>[4]圣人天赋!DJ102</f>
        <v>0.16300000000000003</v>
      </c>
      <c r="AA102" s="13">
        <f>[3]大殿属性!AP103</f>
        <v>0.22346044931690776</v>
      </c>
      <c r="AB102" s="13">
        <f>[3]大殿属性!AQ103</f>
        <v>0.22806575513976371</v>
      </c>
      <c r="AC102" s="13">
        <f>[3]大殿属性!AR103</f>
        <v>0.23307599067200183</v>
      </c>
      <c r="AD102" s="13">
        <f>[3]大殿属性!AS103</f>
        <v>0.23853802120249096</v>
      </c>
      <c r="AE102" s="13">
        <f>[3]大殿属性!AT103</f>
        <v>0.24415858625940667</v>
      </c>
      <c r="AG102" s="13">
        <f>[4]圣人天赋!GN102+'[5]变法-buff效果'!Z101+[6]属性汇总!EO100</f>
        <v>1.3566382927116156</v>
      </c>
      <c r="AH102" s="13">
        <f>[4]圣人天赋!GO102+'[5]变法-buff效果'!AA101+[6]属性汇总!EP100</f>
        <v>1.4632000000000001</v>
      </c>
      <c r="AI102" s="13">
        <f>[4]圣人天赋!GP102+'[5]变法-buff效果'!AB101+[6]属性汇总!EQ100</f>
        <v>1.4716</v>
      </c>
      <c r="AJ102" s="13">
        <f>[4]圣人天赋!GQ102+'[5]变法-buff效果'!AC101+[6]属性汇总!ER100</f>
        <v>1.4842000000000002</v>
      </c>
      <c r="AK102" s="13">
        <f>[4]圣人天赋!GR102+'[5]变法-buff效果'!AD101+[6]属性汇总!ES100</f>
        <v>1.5010000000000003</v>
      </c>
      <c r="AM102" s="13">
        <f>[4]圣人天赋!GW102+'[5]变法-buff效果'!Z101+[6]属性汇总!EO100</f>
        <v>1.3566382927116156</v>
      </c>
      <c r="AN102" s="13">
        <f>[4]圣人天赋!GX102+'[5]变法-buff效果'!AA101+[6]属性汇总!EP100</f>
        <v>1.4632000000000001</v>
      </c>
      <c r="AO102" s="13">
        <f>[4]圣人天赋!GY102+'[5]变法-buff效果'!AB101+[6]属性汇总!EQ100</f>
        <v>1.4716</v>
      </c>
      <c r="AP102" s="13">
        <f>[4]圣人天赋!GZ102+'[5]变法-buff效果'!AC101+[6]属性汇总!ER100</f>
        <v>1.4842000000000002</v>
      </c>
      <c r="AQ102" s="13">
        <f>[4]圣人天赋!HA102+'[5]变法-buff效果'!AD101+[6]属性汇总!ES100</f>
        <v>1.5010000000000003</v>
      </c>
    </row>
    <row r="103" spans="2:43" x14ac:dyDescent="0.15">
      <c r="B103" s="4">
        <v>98</v>
      </c>
      <c r="C103" s="14">
        <f>'[2]功能-军团县城'!CQ105</f>
        <v>1.05944414558399</v>
      </c>
      <c r="D103" s="14">
        <f>'[2]功能-军团县城'!CR105</f>
        <v>1.05944414558399</v>
      </c>
      <c r="E103" s="14">
        <f>'[2]功能-军团县城'!CS105</f>
        <v>1.05944414558399</v>
      </c>
      <c r="F103" s="14">
        <f>'[2]功能-军团县城'!CT105</f>
        <v>1.05944414558399</v>
      </c>
      <c r="G103" s="14">
        <f>'[2]功能-军团县城'!CU105</f>
        <v>1.05944414558399</v>
      </c>
      <c r="I103" s="13">
        <f>'[2]功能-军团县城'!CV105+[3]大殿属性!AK104</f>
        <v>0.15347900973209266</v>
      </c>
      <c r="J103" s="13">
        <f>'[2]功能-军团县城'!CW105+[3]大殿属性!AL104</f>
        <v>0.15347900973209266</v>
      </c>
      <c r="K103" s="13">
        <f>'[2]功能-军团县城'!CX105+[3]大殿属性!AM104</f>
        <v>0.15347900973209266</v>
      </c>
      <c r="L103" s="13">
        <f>'[2]功能-军团县城'!CY105+[3]大殿属性!AN104</f>
        <v>0.15347900973209266</v>
      </c>
      <c r="M103" s="13">
        <f>'[2]功能-军团县城'!CZ105+[3]大殿属性!AO104</f>
        <v>0.15347900973209266</v>
      </c>
      <c r="O103" s="13">
        <f>[4]圣人天赋!CW103</f>
        <v>0.14199999999999999</v>
      </c>
      <c r="P103" s="13">
        <f>[4]圣人天赋!CX103</f>
        <v>0.14409999999999998</v>
      </c>
      <c r="Q103" s="13">
        <f>[4]圣人天赋!CY103</f>
        <v>0.14829999999999999</v>
      </c>
      <c r="R103" s="13">
        <f>[4]圣人天赋!CZ103</f>
        <v>0.15460000000000002</v>
      </c>
      <c r="S103" s="13">
        <f>[4]圣人天赋!DA103</f>
        <v>0.16300000000000003</v>
      </c>
      <c r="U103" s="13">
        <f>[4]圣人天赋!DF103</f>
        <v>0.14199999999999999</v>
      </c>
      <c r="V103" s="13">
        <f>[4]圣人天赋!DG103</f>
        <v>0.14409999999999998</v>
      </c>
      <c r="W103" s="13">
        <f>[4]圣人天赋!DH103</f>
        <v>0.14829999999999999</v>
      </c>
      <c r="X103" s="13">
        <f>[4]圣人天赋!DI103</f>
        <v>0.15460000000000002</v>
      </c>
      <c r="Y103" s="13">
        <f>[4]圣人天赋!DJ103</f>
        <v>0.16300000000000003</v>
      </c>
      <c r="AA103" s="13">
        <f>[3]大殿属性!AP104</f>
        <v>0.22817692901543096</v>
      </c>
      <c r="AB103" s="13">
        <f>[3]大殿属性!AQ104</f>
        <v>0.232765952252799</v>
      </c>
      <c r="AC103" s="13">
        <f>[3]大殿属性!AR104</f>
        <v>0.23776416035605186</v>
      </c>
      <c r="AD103" s="13">
        <f>[3]大殿属性!AS104</f>
        <v>0.24315278076408614</v>
      </c>
      <c r="AE103" s="13">
        <f>[3]大殿属性!AT104</f>
        <v>0.24868990798844148</v>
      </c>
      <c r="AG103" s="13">
        <f>[4]圣人天赋!GN103+'[5]变法-buff效果'!Z102+[6]属性汇总!EO101</f>
        <v>1.3777277785243931</v>
      </c>
      <c r="AH103" s="13">
        <f>[4]圣人天赋!GO103+'[5]变法-buff效果'!AA102+[6]属性汇总!EP101</f>
        <v>1.4632000000000001</v>
      </c>
      <c r="AI103" s="13">
        <f>[4]圣人天赋!GP103+'[5]变法-buff效果'!AB102+[6]属性汇总!EQ101</f>
        <v>1.4716</v>
      </c>
      <c r="AJ103" s="13">
        <f>[4]圣人天赋!GQ103+'[5]变法-buff效果'!AC102+[6]属性汇总!ER101</f>
        <v>1.4842000000000002</v>
      </c>
      <c r="AK103" s="13">
        <f>[4]圣人天赋!GR103+'[5]变法-buff效果'!AD102+[6]属性汇总!ES101</f>
        <v>1.5010000000000003</v>
      </c>
      <c r="AM103" s="13">
        <f>[4]圣人天赋!GW103+'[5]变法-buff效果'!Z102+[6]属性汇总!EO101</f>
        <v>1.3777277785243931</v>
      </c>
      <c r="AN103" s="13">
        <f>[4]圣人天赋!GX103+'[5]变法-buff效果'!AA102+[6]属性汇总!EP101</f>
        <v>1.4632000000000001</v>
      </c>
      <c r="AO103" s="13">
        <f>[4]圣人天赋!GY103+'[5]变法-buff效果'!AB102+[6]属性汇总!EQ101</f>
        <v>1.4716</v>
      </c>
      <c r="AP103" s="13">
        <f>[4]圣人天赋!GZ103+'[5]变法-buff效果'!AC102+[6]属性汇总!ER101</f>
        <v>1.4842000000000002</v>
      </c>
      <c r="AQ103" s="13">
        <f>[4]圣人天赋!HA103+'[5]变法-buff效果'!AD102+[6]属性汇总!ES101</f>
        <v>1.5010000000000003</v>
      </c>
    </row>
    <row r="104" spans="2:43" x14ac:dyDescent="0.15">
      <c r="B104" s="4">
        <v>99</v>
      </c>
      <c r="C104" s="14">
        <f>'[2]功能-军团县城'!CQ106</f>
        <v>1.05944414558399</v>
      </c>
      <c r="D104" s="14">
        <f>'[2]功能-军团县城'!CR106</f>
        <v>1.05944414558399</v>
      </c>
      <c r="E104" s="14">
        <f>'[2]功能-军团县城'!CS106</f>
        <v>1.05944414558399</v>
      </c>
      <c r="F104" s="14">
        <f>'[2]功能-军团县城'!CT106</f>
        <v>1.05944414558399</v>
      </c>
      <c r="G104" s="14">
        <f>'[2]功能-军团县城'!CU106</f>
        <v>1.05944414558399</v>
      </c>
      <c r="I104" s="13">
        <f>'[2]功能-军团县城'!CV106+[3]大殿属性!AK105</f>
        <v>0.15347900973209266</v>
      </c>
      <c r="J104" s="13">
        <f>'[2]功能-军团县城'!CW106+[3]大殿属性!AL105</f>
        <v>0.15347900973209266</v>
      </c>
      <c r="K104" s="13">
        <f>'[2]功能-军团县城'!CX106+[3]大殿属性!AM105</f>
        <v>0.15347900973209266</v>
      </c>
      <c r="L104" s="13">
        <f>'[2]功能-军团县城'!CY106+[3]大殿属性!AN105</f>
        <v>0.15347900973209266</v>
      </c>
      <c r="M104" s="13">
        <f>'[2]功能-军团县城'!CZ106+[3]大殿属性!AO105</f>
        <v>0.15347900973209266</v>
      </c>
      <c r="O104" s="13">
        <f>[4]圣人天赋!CW104</f>
        <v>0.14199999999999999</v>
      </c>
      <c r="P104" s="13">
        <f>[4]圣人天赋!CX104</f>
        <v>0.14409999999999998</v>
      </c>
      <c r="Q104" s="13">
        <f>[4]圣人天赋!CY104</f>
        <v>0.14829999999999999</v>
      </c>
      <c r="R104" s="13">
        <f>[4]圣人天赋!CZ104</f>
        <v>0.15460000000000002</v>
      </c>
      <c r="S104" s="13">
        <f>[4]圣人天赋!DA104</f>
        <v>0.16300000000000003</v>
      </c>
      <c r="U104" s="13">
        <f>[4]圣人天赋!DF104</f>
        <v>0.1704</v>
      </c>
      <c r="V104" s="13">
        <f>[4]圣人天赋!DG104</f>
        <v>0.17291999999999996</v>
      </c>
      <c r="W104" s="13">
        <f>[4]圣人天赋!DH104</f>
        <v>0.17795999999999998</v>
      </c>
      <c r="X104" s="13">
        <f>[4]圣人天赋!DI104</f>
        <v>0.18551999999999999</v>
      </c>
      <c r="Y104" s="13">
        <f>[4]圣人天赋!DJ104</f>
        <v>0.1956</v>
      </c>
      <c r="AA104" s="13">
        <f>[3]大殿属性!AP105</f>
        <v>0.23289340871395417</v>
      </c>
      <c r="AB104" s="13">
        <f>[3]大殿属性!AQ105</f>
        <v>0.23746614936583429</v>
      </c>
      <c r="AC104" s="13">
        <f>[3]大殿属性!AR105</f>
        <v>0.24245233004010189</v>
      </c>
      <c r="AD104" s="13">
        <f>[3]大殿属性!AS105</f>
        <v>0.24776754032568132</v>
      </c>
      <c r="AE104" s="13">
        <f>[3]大殿属性!AT105</f>
        <v>0.25325926677328625</v>
      </c>
      <c r="AG104" s="13">
        <f>[4]圣人天赋!GN104+'[5]变法-buff效果'!Z103+[6]属性汇总!EO102</f>
        <v>1.3988172643371706</v>
      </c>
      <c r="AH104" s="13">
        <f>[4]圣人天赋!GO104+'[5]变法-buff效果'!AA103+[6]属性汇总!EP102</f>
        <v>1.4632000000000001</v>
      </c>
      <c r="AI104" s="13">
        <f>[4]圣人天赋!GP104+'[5]变法-buff效果'!AB103+[6]属性汇总!EQ102</f>
        <v>1.4716</v>
      </c>
      <c r="AJ104" s="13">
        <f>[4]圣人天赋!GQ104+'[5]变法-buff效果'!AC103+[6]属性汇总!ER102</f>
        <v>1.4842000000000002</v>
      </c>
      <c r="AK104" s="13">
        <f>[4]圣人天赋!GR104+'[5]变法-buff效果'!AD103+[6]属性汇总!ES102</f>
        <v>1.5010000000000003</v>
      </c>
      <c r="AM104" s="13">
        <f>[4]圣人天赋!GW104+'[5]变法-buff效果'!Z103+[6]属性汇总!EO102</f>
        <v>1.3988172643371706</v>
      </c>
      <c r="AN104" s="13">
        <f>[4]圣人天赋!GX104+'[5]变法-buff效果'!AA103+[6]属性汇总!EP102</f>
        <v>1.4632000000000001</v>
      </c>
      <c r="AO104" s="13">
        <f>[4]圣人天赋!GY104+'[5]变法-buff效果'!AB103+[6]属性汇总!EQ102</f>
        <v>1.4716</v>
      </c>
      <c r="AP104" s="13">
        <f>[4]圣人天赋!GZ104+'[5]变法-buff效果'!AC103+[6]属性汇总!ER102</f>
        <v>1.4842000000000002</v>
      </c>
      <c r="AQ104" s="13">
        <f>[4]圣人天赋!HA104+'[5]变法-buff效果'!AD103+[6]属性汇总!ES102</f>
        <v>1.5010000000000003</v>
      </c>
    </row>
    <row r="105" spans="2:43" x14ac:dyDescent="0.15">
      <c r="B105" s="4">
        <v>100</v>
      </c>
      <c r="C105" s="14">
        <f>'[2]功能-军团县城'!CQ107</f>
        <v>1.05944414558399</v>
      </c>
      <c r="D105" s="14">
        <f>'[2]功能-军团县城'!CR107</f>
        <v>1.05944414558399</v>
      </c>
      <c r="E105" s="14">
        <f>'[2]功能-军团县城'!CS107</f>
        <v>1.05944414558399</v>
      </c>
      <c r="F105" s="14">
        <f>'[2]功能-军团县城'!CT107</f>
        <v>1.05944414558399</v>
      </c>
      <c r="G105" s="14">
        <f>'[2]功能-军团县城'!CU107</f>
        <v>1.05944414558399</v>
      </c>
      <c r="I105" s="13">
        <f>'[2]功能-军团县城'!CV107+[3]大殿属性!AK106</f>
        <v>0.15347900973209266</v>
      </c>
      <c r="J105" s="13">
        <f>'[2]功能-军团县城'!CW107+[3]大殿属性!AL106</f>
        <v>0.15347900973209266</v>
      </c>
      <c r="K105" s="13">
        <f>'[2]功能-军团县城'!CX107+[3]大殿属性!AM106</f>
        <v>0.15347900973209266</v>
      </c>
      <c r="L105" s="13">
        <f>'[2]功能-军团县城'!CY107+[3]大殿属性!AN106</f>
        <v>0.15347900973209266</v>
      </c>
      <c r="M105" s="13">
        <f>'[2]功能-军团县城'!CZ107+[3]大殿属性!AO106</f>
        <v>0.15347900973209266</v>
      </c>
      <c r="O105" s="13">
        <f>[4]圣人天赋!CW105</f>
        <v>0.14199999999999999</v>
      </c>
      <c r="P105" s="13">
        <f>[4]圣人天赋!CX105</f>
        <v>0.14409999999999998</v>
      </c>
      <c r="Q105" s="13">
        <f>[4]圣人天赋!CY105</f>
        <v>0.14829999999999999</v>
      </c>
      <c r="R105" s="13">
        <f>[4]圣人天赋!CZ105</f>
        <v>0.15460000000000002</v>
      </c>
      <c r="S105" s="13">
        <f>[4]圣人天赋!DA105</f>
        <v>0.16300000000000003</v>
      </c>
      <c r="U105" s="13">
        <f>[4]圣人天赋!DF105</f>
        <v>0.1704</v>
      </c>
      <c r="V105" s="13">
        <f>[4]圣人天赋!DG105</f>
        <v>0.17291999999999996</v>
      </c>
      <c r="W105" s="13">
        <f>[4]圣人天赋!DH105</f>
        <v>0.17795999999999998</v>
      </c>
      <c r="X105" s="13">
        <f>[4]圣人天赋!DI105</f>
        <v>0.18551999999999999</v>
      </c>
      <c r="Y105" s="13">
        <f>[4]圣人天赋!DJ105</f>
        <v>0.1956</v>
      </c>
      <c r="AA105" s="13">
        <f>[3]大殿属性!AP106</f>
        <v>0.23760988841247738</v>
      </c>
      <c r="AB105" s="13">
        <f>[3]大殿属性!AQ106</f>
        <v>0.24216634647886959</v>
      </c>
      <c r="AC105" s="13">
        <f>[3]大殿属性!AR106</f>
        <v>0.24714049972415192</v>
      </c>
      <c r="AD105" s="13">
        <f>[3]大殿属性!AS106</f>
        <v>0.25238698257775516</v>
      </c>
      <c r="AE105" s="13">
        <f>[3]大殿属性!AT106</f>
        <v>0.2578440954399247</v>
      </c>
      <c r="AG105" s="13">
        <f>[4]圣人天赋!GN105+'[5]变法-buff效果'!Z104+[6]属性汇总!EO103</f>
        <v>1.419906750149948</v>
      </c>
      <c r="AH105" s="13">
        <f>[4]圣人天赋!GO105+'[5]变法-buff效果'!AA104+[6]属性汇总!EP103</f>
        <v>1.4632000000000001</v>
      </c>
      <c r="AI105" s="13">
        <f>[4]圣人天赋!GP105+'[5]变法-buff效果'!AB104+[6]属性汇总!EQ103</f>
        <v>1.4716</v>
      </c>
      <c r="AJ105" s="13">
        <f>[4]圣人天赋!GQ105+'[5]变法-buff效果'!AC104+[6]属性汇总!ER103</f>
        <v>1.4842000000000002</v>
      </c>
      <c r="AK105" s="13">
        <f>[4]圣人天赋!GR105+'[5]变法-buff效果'!AD104+[6]属性汇总!ES103</f>
        <v>1.5010000000000003</v>
      </c>
      <c r="AM105" s="13">
        <f>[4]圣人天赋!GW105+'[5]变法-buff效果'!Z104+[6]属性汇总!EO103</f>
        <v>1.419906750149948</v>
      </c>
      <c r="AN105" s="13">
        <f>[4]圣人天赋!GX105+'[5]变法-buff效果'!AA104+[6]属性汇总!EP103</f>
        <v>1.4632000000000001</v>
      </c>
      <c r="AO105" s="13">
        <f>[4]圣人天赋!GY105+'[5]变法-buff效果'!AB104+[6]属性汇总!EQ103</f>
        <v>1.4716</v>
      </c>
      <c r="AP105" s="13">
        <f>[4]圣人天赋!GZ105+'[5]变法-buff效果'!AC104+[6]属性汇总!ER103</f>
        <v>1.4842000000000002</v>
      </c>
      <c r="AQ105" s="13">
        <f>[4]圣人天赋!HA105+'[5]变法-buff效果'!AD104+[6]属性汇总!ES103</f>
        <v>1.5010000000000003</v>
      </c>
    </row>
    <row r="106" spans="2:43" x14ac:dyDescent="0.15">
      <c r="B106" s="4">
        <v>101</v>
      </c>
      <c r="C106" s="14">
        <f>'[2]功能-军团县城'!CQ108</f>
        <v>1.05944414558399</v>
      </c>
      <c r="D106" s="14">
        <f>'[2]功能-军团县城'!CR108</f>
        <v>1.05944414558399</v>
      </c>
      <c r="E106" s="14">
        <f>'[2]功能-军团县城'!CS108</f>
        <v>1.05944414558399</v>
      </c>
      <c r="F106" s="14">
        <f>'[2]功能-军团县城'!CT108</f>
        <v>1.05944414558399</v>
      </c>
      <c r="G106" s="14">
        <f>'[2]功能-军团县城'!CU108</f>
        <v>1.05944414558399</v>
      </c>
      <c r="I106" s="13">
        <f>'[2]功能-军团县城'!CV108+[3]大殿属性!AK107</f>
        <v>0.15347900973209266</v>
      </c>
      <c r="J106" s="13">
        <f>'[2]功能-军团县城'!CW108+[3]大殿属性!AL107</f>
        <v>0.15347900973209266</v>
      </c>
      <c r="K106" s="13">
        <f>'[2]功能-军团县城'!CX108+[3]大殿属性!AM107</f>
        <v>0.15347900973209266</v>
      </c>
      <c r="L106" s="13">
        <f>'[2]功能-军团县城'!CY108+[3]大殿属性!AN107</f>
        <v>0.15347900973209266</v>
      </c>
      <c r="M106" s="13">
        <f>'[2]功能-军团县城'!CZ108+[3]大殿属性!AO107</f>
        <v>0.15347900973209266</v>
      </c>
      <c r="O106" s="13">
        <f>[4]圣人天赋!CW106</f>
        <v>0.14199999999999999</v>
      </c>
      <c r="P106" s="13">
        <f>[4]圣人天赋!CX106</f>
        <v>0.14409999999999998</v>
      </c>
      <c r="Q106" s="13">
        <f>[4]圣人天赋!CY106</f>
        <v>0.14829999999999999</v>
      </c>
      <c r="R106" s="13">
        <f>[4]圣人天赋!CZ106</f>
        <v>0.15460000000000002</v>
      </c>
      <c r="S106" s="13">
        <f>[4]圣人天赋!DA106</f>
        <v>0.16300000000000003</v>
      </c>
      <c r="U106" s="13">
        <f>[4]圣人天赋!DF106</f>
        <v>0.1704</v>
      </c>
      <c r="V106" s="13">
        <f>[4]圣人天赋!DG106</f>
        <v>0.17291999999999996</v>
      </c>
      <c r="W106" s="13">
        <f>[4]圣人天赋!DH106</f>
        <v>0.17795999999999998</v>
      </c>
      <c r="X106" s="13">
        <f>[4]圣人天赋!DI106</f>
        <v>0.18551999999999999</v>
      </c>
      <c r="Y106" s="13">
        <f>[4]圣人天赋!DJ106</f>
        <v>0.1956</v>
      </c>
      <c r="AA106" s="13">
        <f>[3]大殿属性!AP107</f>
        <v>0.24232636811100061</v>
      </c>
      <c r="AB106" s="13">
        <f>[3]大殿属性!AQ107</f>
        <v>0.24686654359190488</v>
      </c>
      <c r="AC106" s="13">
        <f>[3]大殿属性!AR107</f>
        <v>0.25182053218433198</v>
      </c>
      <c r="AD106" s="13">
        <f>[3]大殿属性!AS107</f>
        <v>0.25701081299175477</v>
      </c>
      <c r="AE106" s="13">
        <f>[3]大殿属性!AT107</f>
        <v>0.26242892410656321</v>
      </c>
      <c r="AG106" s="13">
        <f>[4]圣人天赋!GN106+'[5]变法-buff效果'!Z105+[6]属性汇总!EO104</f>
        <v>1.4344540317779488</v>
      </c>
      <c r="AH106" s="13">
        <f>[4]圣人天赋!GO106+'[5]变法-buff效果'!AA105+[6]属性汇总!EP104</f>
        <v>1.4632000000000001</v>
      </c>
      <c r="AI106" s="13">
        <f>[4]圣人天赋!GP106+'[5]变法-buff效果'!AB105+[6]属性汇总!EQ104</f>
        <v>1.4716</v>
      </c>
      <c r="AJ106" s="13">
        <f>[4]圣人天赋!GQ106+'[5]变法-buff效果'!AC105+[6]属性汇总!ER104</f>
        <v>1.4842000000000002</v>
      </c>
      <c r="AK106" s="13">
        <f>[4]圣人天赋!GR106+'[5]变法-buff效果'!AD105+[6]属性汇总!ES104</f>
        <v>1.5010000000000003</v>
      </c>
      <c r="AM106" s="13">
        <f>[4]圣人天赋!GW106+'[5]变法-buff效果'!Z105+[6]属性汇总!EO104</f>
        <v>1.4344540317779488</v>
      </c>
      <c r="AN106" s="13">
        <f>[4]圣人天赋!GX106+'[5]变法-buff效果'!AA105+[6]属性汇总!EP104</f>
        <v>1.4632000000000001</v>
      </c>
      <c r="AO106" s="13">
        <f>[4]圣人天赋!GY106+'[5]变法-buff效果'!AB105+[6]属性汇总!EQ104</f>
        <v>1.4716</v>
      </c>
      <c r="AP106" s="13">
        <f>[4]圣人天赋!GZ106+'[5]变法-buff效果'!AC105+[6]属性汇总!ER104</f>
        <v>1.4842000000000002</v>
      </c>
      <c r="AQ106" s="13">
        <f>[4]圣人天赋!HA106+'[5]变法-buff效果'!AD105+[6]属性汇总!ES104</f>
        <v>1.5010000000000003</v>
      </c>
    </row>
    <row r="107" spans="2:43" x14ac:dyDescent="0.15">
      <c r="B107" s="4">
        <v>102</v>
      </c>
      <c r="C107" s="14">
        <f>'[2]功能-军团县城'!CQ109</f>
        <v>1.05944414558399</v>
      </c>
      <c r="D107" s="14">
        <f>'[2]功能-军团县城'!CR109</f>
        <v>1.05944414558399</v>
      </c>
      <c r="E107" s="14">
        <f>'[2]功能-军团县城'!CS109</f>
        <v>1.05944414558399</v>
      </c>
      <c r="F107" s="14">
        <f>'[2]功能-军团县城'!CT109</f>
        <v>1.05944414558399</v>
      </c>
      <c r="G107" s="14">
        <f>'[2]功能-军团县城'!CU109</f>
        <v>1.05944414558399</v>
      </c>
      <c r="I107" s="13">
        <f>'[2]功能-军团县城'!CV109+[3]大殿属性!AK108</f>
        <v>0.15347900973209266</v>
      </c>
      <c r="J107" s="13">
        <f>'[2]功能-军团县城'!CW109+[3]大殿属性!AL108</f>
        <v>0.15347900973209266</v>
      </c>
      <c r="K107" s="13">
        <f>'[2]功能-军团县城'!CX109+[3]大殿属性!AM108</f>
        <v>0.15347900973209266</v>
      </c>
      <c r="L107" s="13">
        <f>'[2]功能-军团县城'!CY109+[3]大殿属性!AN108</f>
        <v>0.15347900973209266</v>
      </c>
      <c r="M107" s="13">
        <f>'[2]功能-军团县城'!CZ109+[3]大殿属性!AO108</f>
        <v>0.15347900973209266</v>
      </c>
      <c r="O107" s="13">
        <f>[4]圣人天赋!CW107</f>
        <v>0.14199999999999999</v>
      </c>
      <c r="P107" s="13">
        <f>[4]圣人天赋!CX107</f>
        <v>0.14409999999999998</v>
      </c>
      <c r="Q107" s="13">
        <f>[4]圣人天赋!CY107</f>
        <v>0.14829999999999999</v>
      </c>
      <c r="R107" s="13">
        <f>[4]圣人天赋!CZ107</f>
        <v>0.15460000000000002</v>
      </c>
      <c r="S107" s="13">
        <f>[4]圣人天赋!DA107</f>
        <v>0.16300000000000003</v>
      </c>
      <c r="U107" s="13">
        <f>[4]圣人天赋!DF107</f>
        <v>0.1704</v>
      </c>
      <c r="V107" s="13">
        <f>[4]圣人天赋!DG107</f>
        <v>0.17291999999999996</v>
      </c>
      <c r="W107" s="13">
        <f>[4]圣人天赋!DH107</f>
        <v>0.17795999999999998</v>
      </c>
      <c r="X107" s="13">
        <f>[4]圣人天赋!DI107</f>
        <v>0.18551999999999999</v>
      </c>
      <c r="Y107" s="13">
        <f>[4]圣人天赋!DJ107</f>
        <v>0.1956</v>
      </c>
      <c r="AA107" s="13">
        <f>[3]大殿属性!AP108</f>
        <v>0.24704284780952382</v>
      </c>
      <c r="AB107" s="13">
        <f>[3]大殿属性!AQ108</f>
        <v>0.25156808644835493</v>
      </c>
      <c r="AC107" s="13">
        <f>[3]大殿属性!AR108</f>
        <v>0.25648784042339456</v>
      </c>
      <c r="AD107" s="13">
        <f>[3]大殿属性!AS108</f>
        <v>0.26163464340575432</v>
      </c>
      <c r="AE107" s="13">
        <f>[3]大殿属性!AT108</f>
        <v>0.26701375277320172</v>
      </c>
      <c r="AG107" s="13">
        <f>[4]圣人天赋!GN107+'[5]变法-buff效果'!Z106+[6]属性汇总!EO105</f>
        <v>1.4423687677900714</v>
      </c>
      <c r="AH107" s="13">
        <f>[4]圣人天赋!GO107+'[5]变法-buff效果'!AA106+[6]属性汇总!EP105</f>
        <v>1.4632000000000001</v>
      </c>
      <c r="AI107" s="13">
        <f>[4]圣人天赋!GP107+'[5]变法-buff效果'!AB106+[6]属性汇总!EQ105</f>
        <v>1.4716</v>
      </c>
      <c r="AJ107" s="13">
        <f>[4]圣人天赋!GQ107+'[5]变法-buff效果'!AC106+[6]属性汇总!ER105</f>
        <v>1.4842000000000002</v>
      </c>
      <c r="AK107" s="13">
        <f>[4]圣人天赋!GR107+'[5]变法-buff效果'!AD106+[6]属性汇总!ES105</f>
        <v>1.5010000000000003</v>
      </c>
      <c r="AM107" s="13">
        <f>[4]圣人天赋!GW107+'[5]变法-buff效果'!Z106+[6]属性汇总!EO105</f>
        <v>1.4423687677900714</v>
      </c>
      <c r="AN107" s="13">
        <f>[4]圣人天赋!GX107+'[5]变法-buff效果'!AA106+[6]属性汇总!EP105</f>
        <v>1.4632000000000001</v>
      </c>
      <c r="AO107" s="13">
        <f>[4]圣人天赋!GY107+'[5]变法-buff效果'!AB106+[6]属性汇总!EQ105</f>
        <v>1.4716</v>
      </c>
      <c r="AP107" s="13">
        <f>[4]圣人天赋!GZ107+'[5]变法-buff效果'!AC106+[6]属性汇总!ER105</f>
        <v>1.4842000000000002</v>
      </c>
      <c r="AQ107" s="13">
        <f>[4]圣人天赋!HA107+'[5]变法-buff效果'!AD106+[6]属性汇总!ES105</f>
        <v>1.5010000000000003</v>
      </c>
    </row>
    <row r="108" spans="2:43" x14ac:dyDescent="0.15">
      <c r="B108" s="4">
        <v>103</v>
      </c>
      <c r="C108" s="14">
        <f>'[2]功能-军团县城'!CQ110</f>
        <v>1.05944414558399</v>
      </c>
      <c r="D108" s="14">
        <f>'[2]功能-军团县城'!CR110</f>
        <v>1.05944414558399</v>
      </c>
      <c r="E108" s="14">
        <f>'[2]功能-军团县城'!CS110</f>
        <v>1.05944414558399</v>
      </c>
      <c r="F108" s="14">
        <f>'[2]功能-军团县城'!CT110</f>
        <v>1.05944414558399</v>
      </c>
      <c r="G108" s="14">
        <f>'[2]功能-军团县城'!CU110</f>
        <v>1.05944414558399</v>
      </c>
      <c r="I108" s="13">
        <f>'[2]功能-军团县城'!CV110+[3]大殿属性!AK109</f>
        <v>0.15347900973209266</v>
      </c>
      <c r="J108" s="13">
        <f>'[2]功能-军团县城'!CW110+[3]大殿属性!AL109</f>
        <v>0.15347900973209266</v>
      </c>
      <c r="K108" s="13">
        <f>'[2]功能-军团县城'!CX110+[3]大殿属性!AM109</f>
        <v>0.15347900973209266</v>
      </c>
      <c r="L108" s="13">
        <f>'[2]功能-军团县城'!CY110+[3]大殿属性!AN109</f>
        <v>0.15347900973209266</v>
      </c>
      <c r="M108" s="13">
        <f>'[2]功能-军团县城'!CZ110+[3]大殿属性!AO109</f>
        <v>0.15347900973209266</v>
      </c>
      <c r="O108" s="13">
        <f>[4]圣人天赋!CW108</f>
        <v>0.14199999999999999</v>
      </c>
      <c r="P108" s="13">
        <f>[4]圣人天赋!CX108</f>
        <v>0.14409999999999998</v>
      </c>
      <c r="Q108" s="13">
        <f>[4]圣人天赋!CY108</f>
        <v>0.14829999999999999</v>
      </c>
      <c r="R108" s="13">
        <f>[4]圣人天赋!CZ108</f>
        <v>0.15460000000000002</v>
      </c>
      <c r="S108" s="13">
        <f>[4]圣人天赋!DA108</f>
        <v>0.16300000000000003</v>
      </c>
      <c r="U108" s="13">
        <f>[4]圣人天赋!DF108</f>
        <v>0.1704</v>
      </c>
      <c r="V108" s="13">
        <f>[4]圣人天赋!DG108</f>
        <v>0.17291999999999996</v>
      </c>
      <c r="W108" s="13">
        <f>[4]圣人天赋!DH108</f>
        <v>0.17795999999999998</v>
      </c>
      <c r="X108" s="13">
        <f>[4]圣人天赋!DI108</f>
        <v>0.18551999999999999</v>
      </c>
      <c r="Y108" s="13">
        <f>[4]圣人天赋!DJ108</f>
        <v>0.1956</v>
      </c>
      <c r="AA108" s="13">
        <f>[3]大殿属性!AP109</f>
        <v>0.25176142954535757</v>
      </c>
      <c r="AB108" s="13">
        <f>[3]大殿属性!AQ109</f>
        <v>0.25627232077015927</v>
      </c>
      <c r="AC108" s="13">
        <f>[3]大殿属性!AR109</f>
        <v>0.26115514866245715</v>
      </c>
      <c r="AD108" s="13">
        <f>[3]大殿属性!AS109</f>
        <v>0.26625847381975393</v>
      </c>
      <c r="AE108" s="13">
        <f>[3]大殿属性!AT109</f>
        <v>0.27159858143984023</v>
      </c>
      <c r="AG108" s="13">
        <f>[4]圣人天赋!GN108+'[5]变法-buff效果'!Z107+[6]属性汇总!EO106</f>
        <v>1.450283503802194</v>
      </c>
      <c r="AH108" s="13">
        <f>[4]圣人天赋!GO108+'[5]变法-buff效果'!AA107+[6]属性汇总!EP106</f>
        <v>1.4632000000000001</v>
      </c>
      <c r="AI108" s="13">
        <f>[4]圣人天赋!GP108+'[5]变法-buff效果'!AB107+[6]属性汇总!EQ106</f>
        <v>1.4716</v>
      </c>
      <c r="AJ108" s="13">
        <f>[4]圣人天赋!GQ108+'[5]变法-buff效果'!AC107+[6]属性汇总!ER106</f>
        <v>1.4842000000000002</v>
      </c>
      <c r="AK108" s="13">
        <f>[4]圣人天赋!GR108+'[5]变法-buff效果'!AD107+[6]属性汇总!ES106</f>
        <v>1.5010000000000003</v>
      </c>
      <c r="AM108" s="13">
        <f>[4]圣人天赋!GW108+'[5]变法-buff效果'!Z107+[6]属性汇总!EO106</f>
        <v>1.450283503802194</v>
      </c>
      <c r="AN108" s="13">
        <f>[4]圣人天赋!GX108+'[5]变法-buff效果'!AA107+[6]属性汇总!EP106</f>
        <v>1.4632000000000001</v>
      </c>
      <c r="AO108" s="13">
        <f>[4]圣人天赋!GY108+'[5]变法-buff效果'!AB107+[6]属性汇总!EQ106</f>
        <v>1.4716</v>
      </c>
      <c r="AP108" s="13">
        <f>[4]圣人天赋!GZ108+'[5]变法-buff效果'!AC107+[6]属性汇总!ER106</f>
        <v>1.4842000000000002</v>
      </c>
      <c r="AQ108" s="13">
        <f>[4]圣人天赋!HA108+'[5]变法-buff效果'!AD107+[6]属性汇总!ES106</f>
        <v>1.5010000000000003</v>
      </c>
    </row>
    <row r="109" spans="2:43" x14ac:dyDescent="0.15">
      <c r="B109" s="4">
        <v>104</v>
      </c>
      <c r="C109" s="14">
        <f>'[2]功能-军团县城'!CQ111</f>
        <v>1.05944414558399</v>
      </c>
      <c r="D109" s="14">
        <f>'[2]功能-军团县城'!CR111</f>
        <v>1.05944414558399</v>
      </c>
      <c r="E109" s="14">
        <f>'[2]功能-军团县城'!CS111</f>
        <v>1.05944414558399</v>
      </c>
      <c r="F109" s="14">
        <f>'[2]功能-军团县城'!CT111</f>
        <v>1.05944414558399</v>
      </c>
      <c r="G109" s="14">
        <f>'[2]功能-军团县城'!CU111</f>
        <v>1.05944414558399</v>
      </c>
      <c r="I109" s="13">
        <f>'[2]功能-军团县城'!CV111+[3]大殿属性!AK110</f>
        <v>0.15347900973209266</v>
      </c>
      <c r="J109" s="13">
        <f>'[2]功能-军团县城'!CW111+[3]大殿属性!AL110</f>
        <v>0.15347900973209266</v>
      </c>
      <c r="K109" s="13">
        <f>'[2]功能-军团县城'!CX111+[3]大殿属性!AM110</f>
        <v>0.15347900973209266</v>
      </c>
      <c r="L109" s="13">
        <f>'[2]功能-军团县城'!CY111+[3]大殿属性!AN110</f>
        <v>0.15347900973209266</v>
      </c>
      <c r="M109" s="13">
        <f>'[2]功能-军团县城'!CZ111+[3]大殿属性!AO110</f>
        <v>0.15347900973209266</v>
      </c>
      <c r="O109" s="13">
        <f>[4]圣人天赋!CW109</f>
        <v>0.14199999999999999</v>
      </c>
      <c r="P109" s="13">
        <f>[4]圣人天赋!CX109</f>
        <v>0.14409999999999998</v>
      </c>
      <c r="Q109" s="13">
        <f>[4]圣人天赋!CY109</f>
        <v>0.14829999999999999</v>
      </c>
      <c r="R109" s="13">
        <f>[4]圣人天赋!CZ109</f>
        <v>0.15460000000000002</v>
      </c>
      <c r="S109" s="13">
        <f>[4]圣人天赋!DA109</f>
        <v>0.16300000000000003</v>
      </c>
      <c r="U109" s="13">
        <f>[4]圣人天赋!DF109</f>
        <v>0.1704</v>
      </c>
      <c r="V109" s="13">
        <f>[4]圣人天赋!DG109</f>
        <v>0.17291999999999996</v>
      </c>
      <c r="W109" s="13">
        <f>[4]圣人天赋!DH109</f>
        <v>0.17795999999999998</v>
      </c>
      <c r="X109" s="13">
        <f>[4]圣人天赋!DI109</f>
        <v>0.18551999999999999</v>
      </c>
      <c r="Y109" s="13">
        <f>[4]圣人天赋!DJ109</f>
        <v>0.1956</v>
      </c>
      <c r="AA109" s="13">
        <f>[3]大殿属性!AP110</f>
        <v>0.25648354447453314</v>
      </c>
      <c r="AB109" s="13">
        <f>[3]大殿属性!AQ110</f>
        <v>0.26097655509196366</v>
      </c>
      <c r="AC109" s="13">
        <f>[3]大殿属性!AR110</f>
        <v>0.26582245690151968</v>
      </c>
      <c r="AD109" s="13">
        <f>[3]大殿属性!AS110</f>
        <v>0.27088230423375348</v>
      </c>
      <c r="AE109" s="13">
        <f>[3]大殿属性!AT110</f>
        <v>0.27618341010647873</v>
      </c>
      <c r="AG109" s="13">
        <f>[4]圣人天赋!GN109+'[5]变法-buff效果'!Z108+[6]属性汇总!EO107</f>
        <v>1.4581982398143163</v>
      </c>
      <c r="AH109" s="13">
        <f>[4]圣人天赋!GO109+'[5]变法-buff效果'!AA108+[6]属性汇总!EP107</f>
        <v>1.4632000000000001</v>
      </c>
      <c r="AI109" s="13">
        <f>[4]圣人天赋!GP109+'[5]变法-buff效果'!AB108+[6]属性汇总!EQ107</f>
        <v>1.4716</v>
      </c>
      <c r="AJ109" s="13">
        <f>[4]圣人天赋!GQ109+'[5]变法-buff效果'!AC108+[6]属性汇总!ER107</f>
        <v>1.4842000000000002</v>
      </c>
      <c r="AK109" s="13">
        <f>[4]圣人天赋!GR109+'[5]变法-buff效果'!AD108+[6]属性汇总!ES107</f>
        <v>1.5010000000000003</v>
      </c>
      <c r="AM109" s="13">
        <f>[4]圣人天赋!GW109+'[5]变法-buff效果'!Z108+[6]属性汇总!EO107</f>
        <v>1.4581982398143163</v>
      </c>
      <c r="AN109" s="13">
        <f>[4]圣人天赋!GX109+'[5]变法-buff效果'!AA108+[6]属性汇总!EP107</f>
        <v>1.4632000000000001</v>
      </c>
      <c r="AO109" s="13">
        <f>[4]圣人天赋!GY109+'[5]变法-buff效果'!AB108+[6]属性汇总!EQ107</f>
        <v>1.4716</v>
      </c>
      <c r="AP109" s="13">
        <f>[4]圣人天赋!GZ109+'[5]变法-buff效果'!AC108+[6]属性汇总!ER107</f>
        <v>1.4842000000000002</v>
      </c>
      <c r="AQ109" s="13">
        <f>[4]圣人天赋!HA109+'[5]变法-buff效果'!AD108+[6]属性汇总!ES107</f>
        <v>1.5010000000000003</v>
      </c>
    </row>
    <row r="110" spans="2:43" x14ac:dyDescent="0.15">
      <c r="B110" s="4">
        <v>105</v>
      </c>
      <c r="C110" s="14">
        <f>'[2]功能-军团县城'!CQ112</f>
        <v>1.05944414558399</v>
      </c>
      <c r="D110" s="14">
        <f>'[2]功能-军团县城'!CR112</f>
        <v>1.05944414558399</v>
      </c>
      <c r="E110" s="14">
        <f>'[2]功能-军团县城'!CS112</f>
        <v>1.05944414558399</v>
      </c>
      <c r="F110" s="14">
        <f>'[2]功能-军团县城'!CT112</f>
        <v>1.05944414558399</v>
      </c>
      <c r="G110" s="14">
        <f>'[2]功能-军团县城'!CU112</f>
        <v>1.05944414558399</v>
      </c>
      <c r="I110" s="13">
        <f>'[2]功能-军团县城'!CV112+[3]大殿属性!AK111</f>
        <v>0.15347900973209266</v>
      </c>
      <c r="J110" s="13">
        <f>'[2]功能-军团县城'!CW112+[3]大殿属性!AL111</f>
        <v>0.15347900973209266</v>
      </c>
      <c r="K110" s="13">
        <f>'[2]功能-军团县城'!CX112+[3]大殿属性!AM111</f>
        <v>0.15347900973209266</v>
      </c>
      <c r="L110" s="13">
        <f>'[2]功能-军团县城'!CY112+[3]大殿属性!AN111</f>
        <v>0.15347900973209266</v>
      </c>
      <c r="M110" s="13">
        <f>'[2]功能-军团县城'!CZ112+[3]大殿属性!AO111</f>
        <v>0.15347900973209266</v>
      </c>
      <c r="O110" s="13">
        <f>[4]圣人天赋!CW110</f>
        <v>0.1704</v>
      </c>
      <c r="P110" s="13">
        <f>[4]圣人天赋!CX110</f>
        <v>0.17291999999999996</v>
      </c>
      <c r="Q110" s="13">
        <f>[4]圣人天赋!CY110</f>
        <v>0.17795999999999998</v>
      </c>
      <c r="R110" s="13">
        <f>[4]圣人天赋!CZ110</f>
        <v>0.18551999999999999</v>
      </c>
      <c r="S110" s="13">
        <f>[4]圣人天赋!DA110</f>
        <v>0.1956</v>
      </c>
      <c r="U110" s="13">
        <f>[4]圣人天赋!DF110</f>
        <v>0.1704</v>
      </c>
      <c r="V110" s="13">
        <f>[4]圣人天赋!DG110</f>
        <v>0.17291999999999996</v>
      </c>
      <c r="W110" s="13">
        <f>[4]圣人天赋!DH110</f>
        <v>0.17795999999999998</v>
      </c>
      <c r="X110" s="13">
        <f>[4]圣人天赋!DI110</f>
        <v>0.18551999999999999</v>
      </c>
      <c r="Y110" s="13">
        <f>[4]圣人天赋!DJ110</f>
        <v>0.1956</v>
      </c>
      <c r="AA110" s="13">
        <f>[3]大殿属性!AP111</f>
        <v>0.26120565940370866</v>
      </c>
      <c r="AB110" s="13">
        <f>[3]大殿属性!AQ111</f>
        <v>0.26568078941376799</v>
      </c>
      <c r="AC110" s="13">
        <f>[3]大殿属性!AR111</f>
        <v>0.27048976514058226</v>
      </c>
      <c r="AD110" s="13">
        <f>[3]大殿属性!AS111</f>
        <v>0.27550613464775309</v>
      </c>
      <c r="AE110" s="13">
        <f>[3]大殿属性!AT111</f>
        <v>0.28076823877311724</v>
      </c>
      <c r="AG110" s="13">
        <f>[4]圣人天赋!GN110+'[5]变法-buff效果'!Z109+[6]属性汇总!EO108</f>
        <v>1.4590000000000001</v>
      </c>
      <c r="AH110" s="13">
        <f>[4]圣人天赋!GO110+'[5]变法-buff效果'!AA109+[6]属性汇总!EP108</f>
        <v>1.4632000000000001</v>
      </c>
      <c r="AI110" s="13">
        <f>[4]圣人天赋!GP110+'[5]变法-buff效果'!AB109+[6]属性汇总!EQ108</f>
        <v>1.4716</v>
      </c>
      <c r="AJ110" s="13">
        <f>[4]圣人天赋!GQ110+'[5]变法-buff效果'!AC109+[6]属性汇总!ER108</f>
        <v>1.4842000000000002</v>
      </c>
      <c r="AK110" s="13">
        <f>[4]圣人天赋!GR110+'[5]变法-buff效果'!AD109+[6]属性汇总!ES108</f>
        <v>1.5010000000000003</v>
      </c>
      <c r="AM110" s="13">
        <f>[4]圣人天赋!GW110+'[5]变法-buff效果'!Z109+[6]属性汇总!EO108</f>
        <v>1.4590000000000001</v>
      </c>
      <c r="AN110" s="13">
        <f>[4]圣人天赋!GX110+'[5]变法-buff效果'!AA109+[6]属性汇总!EP108</f>
        <v>1.4632000000000001</v>
      </c>
      <c r="AO110" s="13">
        <f>[4]圣人天赋!GY110+'[5]变法-buff效果'!AB109+[6]属性汇总!EQ108</f>
        <v>1.4716</v>
      </c>
      <c r="AP110" s="13">
        <f>[4]圣人天赋!GZ110+'[5]变法-buff效果'!AC109+[6]属性汇总!ER108</f>
        <v>1.4842000000000002</v>
      </c>
      <c r="AQ110" s="13">
        <f>[4]圣人天赋!HA110+'[5]变法-buff效果'!AD109+[6]属性汇总!ES108</f>
        <v>1.5010000000000003</v>
      </c>
    </row>
    <row r="111" spans="2:43" x14ac:dyDescent="0.15">
      <c r="B111" s="4">
        <v>106</v>
      </c>
      <c r="C111" s="14">
        <f>'[2]功能-军团县城'!CQ113</f>
        <v>1.05944414558399</v>
      </c>
      <c r="D111" s="14">
        <f>'[2]功能-军团县城'!CR113</f>
        <v>1.05944414558399</v>
      </c>
      <c r="E111" s="14">
        <f>'[2]功能-军团县城'!CS113</f>
        <v>1.05944414558399</v>
      </c>
      <c r="F111" s="14">
        <f>'[2]功能-军团县城'!CT113</f>
        <v>1.05944414558399</v>
      </c>
      <c r="G111" s="14">
        <f>'[2]功能-军团县城'!CU113</f>
        <v>1.05944414558399</v>
      </c>
      <c r="I111" s="13">
        <f>'[2]功能-军团县城'!CV113+[3]大殿属性!AK112</f>
        <v>0.15347900973209266</v>
      </c>
      <c r="J111" s="13">
        <f>'[2]功能-军团县城'!CW113+[3]大殿属性!AL112</f>
        <v>0.15347900973209266</v>
      </c>
      <c r="K111" s="13">
        <f>'[2]功能-军团县城'!CX113+[3]大殿属性!AM112</f>
        <v>0.15347900973209266</v>
      </c>
      <c r="L111" s="13">
        <f>'[2]功能-军团县城'!CY113+[3]大殿属性!AN112</f>
        <v>0.15347900973209266</v>
      </c>
      <c r="M111" s="13">
        <f>'[2]功能-军团县城'!CZ113+[3]大殿属性!AO112</f>
        <v>0.15347900973209266</v>
      </c>
      <c r="O111" s="13">
        <f>[4]圣人天赋!CW111</f>
        <v>0.1704</v>
      </c>
      <c r="P111" s="13">
        <f>[4]圣人天赋!CX111</f>
        <v>0.17291999999999996</v>
      </c>
      <c r="Q111" s="13">
        <f>[4]圣人天赋!CY111</f>
        <v>0.17795999999999998</v>
      </c>
      <c r="R111" s="13">
        <f>[4]圣人天赋!CZ111</f>
        <v>0.18551999999999999</v>
      </c>
      <c r="S111" s="13">
        <f>[4]圣人天赋!DA111</f>
        <v>0.1956</v>
      </c>
      <c r="U111" s="13">
        <f>[4]圣人天赋!DF111</f>
        <v>0.1704</v>
      </c>
      <c r="V111" s="13">
        <f>[4]圣人天赋!DG111</f>
        <v>0.17291999999999996</v>
      </c>
      <c r="W111" s="13">
        <f>[4]圣人天赋!DH111</f>
        <v>0.17795999999999998</v>
      </c>
      <c r="X111" s="13">
        <f>[4]圣人天赋!DI111</f>
        <v>0.18551999999999999</v>
      </c>
      <c r="Y111" s="13">
        <f>[4]圣人天赋!DJ111</f>
        <v>0.1956</v>
      </c>
      <c r="AA111" s="13">
        <f>[3]大殿属性!AP112</f>
        <v>0.26592777433288423</v>
      </c>
      <c r="AB111" s="13">
        <f>[3]大殿属性!AQ112</f>
        <v>0.27038502373557238</v>
      </c>
      <c r="AC111" s="13">
        <f>[3]大殿属性!AR112</f>
        <v>0.27515707337964485</v>
      </c>
      <c r="AD111" s="13">
        <f>[3]大殿属性!AS112</f>
        <v>0.28012996506175264</v>
      </c>
      <c r="AE111" s="13">
        <f>[3]大殿属性!AT112</f>
        <v>0.28535306743975575</v>
      </c>
      <c r="AG111" s="13">
        <f>[4]圣人天赋!GN111+'[5]变法-buff效果'!Z110+[6]属性汇总!EO109</f>
        <v>1.4590000000000001</v>
      </c>
      <c r="AH111" s="13">
        <f>[4]圣人天赋!GO111+'[5]变法-buff效果'!AA110+[6]属性汇总!EP109</f>
        <v>1.4632000000000001</v>
      </c>
      <c r="AI111" s="13">
        <f>[4]圣人天赋!GP111+'[5]变法-buff效果'!AB110+[6]属性汇总!EQ109</f>
        <v>1.4716</v>
      </c>
      <c r="AJ111" s="13">
        <f>[4]圣人天赋!GQ111+'[5]变法-buff效果'!AC110+[6]属性汇总!ER109</f>
        <v>1.4842000000000002</v>
      </c>
      <c r="AK111" s="13">
        <f>[4]圣人天赋!GR111+'[5]变法-buff效果'!AD110+[6]属性汇总!ES109</f>
        <v>1.5010000000000003</v>
      </c>
      <c r="AM111" s="13">
        <f>[4]圣人天赋!GW111+'[5]变法-buff效果'!Z110+[6]属性汇总!EO109</f>
        <v>1.4590000000000001</v>
      </c>
      <c r="AN111" s="13">
        <f>[4]圣人天赋!GX111+'[5]变法-buff效果'!AA110+[6]属性汇总!EP109</f>
        <v>1.4632000000000001</v>
      </c>
      <c r="AO111" s="13">
        <f>[4]圣人天赋!GY111+'[5]变法-buff效果'!AB110+[6]属性汇总!EQ109</f>
        <v>1.4716</v>
      </c>
      <c r="AP111" s="13">
        <f>[4]圣人天赋!GZ111+'[5]变法-buff效果'!AC110+[6]属性汇总!ER109</f>
        <v>1.4842000000000002</v>
      </c>
      <c r="AQ111" s="13">
        <f>[4]圣人天赋!HA111+'[5]变法-buff效果'!AD110+[6]属性汇总!ES109</f>
        <v>1.5010000000000003</v>
      </c>
    </row>
    <row r="112" spans="2:43" x14ac:dyDescent="0.15">
      <c r="B112" s="4">
        <v>107</v>
      </c>
      <c r="C112" s="14">
        <f>'[2]功能-军团县城'!CQ114</f>
        <v>1.05944414558399</v>
      </c>
      <c r="D112" s="14">
        <f>'[2]功能-军团县城'!CR114</f>
        <v>1.05944414558399</v>
      </c>
      <c r="E112" s="14">
        <f>'[2]功能-军团县城'!CS114</f>
        <v>1.05944414558399</v>
      </c>
      <c r="F112" s="14">
        <f>'[2]功能-军团县城'!CT114</f>
        <v>1.05944414558399</v>
      </c>
      <c r="G112" s="14">
        <f>'[2]功能-军团县城'!CU114</f>
        <v>1.05944414558399</v>
      </c>
      <c r="I112" s="13">
        <f>'[2]功能-军团县城'!CV114+[3]大殿属性!AK113</f>
        <v>0.15347900973209266</v>
      </c>
      <c r="J112" s="13">
        <f>'[2]功能-军团县城'!CW114+[3]大殿属性!AL113</f>
        <v>0.15347900973209266</v>
      </c>
      <c r="K112" s="13">
        <f>'[2]功能-军团县城'!CX114+[3]大殿属性!AM113</f>
        <v>0.15347900973209266</v>
      </c>
      <c r="L112" s="13">
        <f>'[2]功能-军团县城'!CY114+[3]大殿属性!AN113</f>
        <v>0.15347900973209266</v>
      </c>
      <c r="M112" s="13">
        <f>'[2]功能-军团县城'!CZ114+[3]大殿属性!AO113</f>
        <v>0.15347900973209266</v>
      </c>
      <c r="O112" s="13">
        <f>[4]圣人天赋!CW112</f>
        <v>0.1704</v>
      </c>
      <c r="P112" s="13">
        <f>[4]圣人天赋!CX112</f>
        <v>0.17291999999999996</v>
      </c>
      <c r="Q112" s="13">
        <f>[4]圣人天赋!CY112</f>
        <v>0.17795999999999998</v>
      </c>
      <c r="R112" s="13">
        <f>[4]圣人天赋!CZ112</f>
        <v>0.18551999999999999</v>
      </c>
      <c r="S112" s="13">
        <f>[4]圣人天赋!DA112</f>
        <v>0.1956</v>
      </c>
      <c r="U112" s="13">
        <f>[4]圣人天赋!DF112</f>
        <v>0.1704</v>
      </c>
      <c r="V112" s="13">
        <f>[4]圣人天赋!DG112</f>
        <v>0.17291999999999996</v>
      </c>
      <c r="W112" s="13">
        <f>[4]圣人天赋!DH112</f>
        <v>0.17795999999999998</v>
      </c>
      <c r="X112" s="13">
        <f>[4]圣人天赋!DI112</f>
        <v>0.18551999999999999</v>
      </c>
      <c r="Y112" s="13">
        <f>[4]圣人天赋!DJ112</f>
        <v>0.1956</v>
      </c>
      <c r="AA112" s="13">
        <f>[3]大殿属性!AP113</f>
        <v>0.27064988926205974</v>
      </c>
      <c r="AB112" s="13">
        <f>[3]大殿属性!AQ113</f>
        <v>0.27508925805737672</v>
      </c>
      <c r="AC112" s="13">
        <f>[3]大殿属性!AR113</f>
        <v>0.27982438161870743</v>
      </c>
      <c r="AD112" s="13">
        <f>[3]大殿属性!AS113</f>
        <v>0.28475379547575225</v>
      </c>
      <c r="AE112" s="13">
        <f>[3]大殿属性!AT113</f>
        <v>0.28993789610639426</v>
      </c>
      <c r="AG112" s="13">
        <f>[4]圣人天赋!GN112+'[5]变法-buff效果'!Z111+[6]属性汇总!EO110</f>
        <v>1.4590000000000001</v>
      </c>
      <c r="AH112" s="13">
        <f>[4]圣人天赋!GO112+'[5]变法-buff效果'!AA111+[6]属性汇总!EP110</f>
        <v>1.4632000000000001</v>
      </c>
      <c r="AI112" s="13">
        <f>[4]圣人天赋!GP112+'[5]变法-buff效果'!AB111+[6]属性汇总!EQ110</f>
        <v>1.4716</v>
      </c>
      <c r="AJ112" s="13">
        <f>[4]圣人天赋!GQ112+'[5]变法-buff效果'!AC111+[6]属性汇总!ER110</f>
        <v>1.4842000000000002</v>
      </c>
      <c r="AK112" s="13">
        <f>[4]圣人天赋!GR112+'[5]变法-buff效果'!AD111+[6]属性汇总!ES110</f>
        <v>1.5010000000000003</v>
      </c>
      <c r="AM112" s="13">
        <f>[4]圣人天赋!GW112+'[5]变法-buff效果'!Z111+[6]属性汇总!EO110</f>
        <v>1.4590000000000001</v>
      </c>
      <c r="AN112" s="13">
        <f>[4]圣人天赋!GX112+'[5]变法-buff效果'!AA111+[6]属性汇总!EP110</f>
        <v>1.4632000000000001</v>
      </c>
      <c r="AO112" s="13">
        <f>[4]圣人天赋!GY112+'[5]变法-buff效果'!AB111+[6]属性汇总!EQ110</f>
        <v>1.4716</v>
      </c>
      <c r="AP112" s="13">
        <f>[4]圣人天赋!GZ112+'[5]变法-buff效果'!AC111+[6]属性汇总!ER110</f>
        <v>1.4842000000000002</v>
      </c>
      <c r="AQ112" s="13">
        <f>[4]圣人天赋!HA112+'[5]变法-buff效果'!AD111+[6]属性汇总!ES110</f>
        <v>1.5010000000000003</v>
      </c>
    </row>
    <row r="113" spans="2:43" x14ac:dyDescent="0.15">
      <c r="B113" s="4">
        <v>108</v>
      </c>
      <c r="C113" s="14">
        <f>'[2]功能-军团县城'!CQ115</f>
        <v>1.05944414558399</v>
      </c>
      <c r="D113" s="14">
        <f>'[2]功能-军团县城'!CR115</f>
        <v>1.05944414558399</v>
      </c>
      <c r="E113" s="14">
        <f>'[2]功能-军团县城'!CS115</f>
        <v>1.05944414558399</v>
      </c>
      <c r="F113" s="14">
        <f>'[2]功能-军团县城'!CT115</f>
        <v>1.05944414558399</v>
      </c>
      <c r="G113" s="14">
        <f>'[2]功能-军团县城'!CU115</f>
        <v>1.05944414558399</v>
      </c>
      <c r="I113" s="13">
        <f>'[2]功能-军团县城'!CV115+[3]大殿属性!AK114</f>
        <v>0.15347900973209266</v>
      </c>
      <c r="J113" s="13">
        <f>'[2]功能-军团县城'!CW115+[3]大殿属性!AL114</f>
        <v>0.15347900973209266</v>
      </c>
      <c r="K113" s="13">
        <f>'[2]功能-军团县城'!CX115+[3]大殿属性!AM114</f>
        <v>0.15347900973209266</v>
      </c>
      <c r="L113" s="13">
        <f>'[2]功能-军团县城'!CY115+[3]大殿属性!AN114</f>
        <v>0.15347900973209266</v>
      </c>
      <c r="M113" s="13">
        <f>'[2]功能-军团县城'!CZ115+[3]大殿属性!AO114</f>
        <v>0.15347900973209266</v>
      </c>
      <c r="O113" s="13">
        <f>[4]圣人天赋!CW113</f>
        <v>0.1704</v>
      </c>
      <c r="P113" s="13">
        <f>[4]圣人天赋!CX113</f>
        <v>0.17291999999999996</v>
      </c>
      <c r="Q113" s="13">
        <f>[4]圣人天赋!CY113</f>
        <v>0.17795999999999998</v>
      </c>
      <c r="R113" s="13">
        <f>[4]圣人天赋!CZ113</f>
        <v>0.18551999999999999</v>
      </c>
      <c r="S113" s="13">
        <f>[4]圣人天赋!DA113</f>
        <v>0.1956</v>
      </c>
      <c r="U113" s="13">
        <f>[4]圣人天赋!DF113</f>
        <v>0.1704</v>
      </c>
      <c r="V113" s="13">
        <f>[4]圣人天赋!DG113</f>
        <v>0.17291999999999996</v>
      </c>
      <c r="W113" s="13">
        <f>[4]圣人天赋!DH113</f>
        <v>0.17795999999999998</v>
      </c>
      <c r="X113" s="13">
        <f>[4]圣人天赋!DI113</f>
        <v>0.18551999999999999</v>
      </c>
      <c r="Y113" s="13">
        <f>[4]圣人天赋!DJ113</f>
        <v>0.1956</v>
      </c>
      <c r="AA113" s="13">
        <f>[3]大殿属性!AP114</f>
        <v>0.27537200419123531</v>
      </c>
      <c r="AB113" s="13">
        <f>[3]大殿属性!AQ114</f>
        <v>0.27979349237918111</v>
      </c>
      <c r="AC113" s="13">
        <f>[3]大殿属性!AR114</f>
        <v>0.28449168985777001</v>
      </c>
      <c r="AD113" s="13">
        <f>[3]大殿属性!AS114</f>
        <v>0.2893776258897518</v>
      </c>
      <c r="AE113" s="13">
        <f>[3]大殿属性!AT114</f>
        <v>0.29452272477303276</v>
      </c>
      <c r="AG113" s="13">
        <f>[4]圣人天赋!GN113+'[5]变法-buff效果'!Z112+[6]属性汇总!EO111</f>
        <v>1.4590000000000001</v>
      </c>
      <c r="AH113" s="13">
        <f>[4]圣人天赋!GO113+'[5]变法-buff效果'!AA112+[6]属性汇总!EP111</f>
        <v>1.4632000000000001</v>
      </c>
      <c r="AI113" s="13">
        <f>[4]圣人天赋!GP113+'[5]变法-buff效果'!AB112+[6]属性汇总!EQ111</f>
        <v>1.4716</v>
      </c>
      <c r="AJ113" s="13">
        <f>[4]圣人天赋!GQ113+'[5]变法-buff效果'!AC112+[6]属性汇总!ER111</f>
        <v>1.4842000000000002</v>
      </c>
      <c r="AK113" s="13">
        <f>[4]圣人天赋!GR113+'[5]变法-buff效果'!AD112+[6]属性汇总!ES111</f>
        <v>1.5010000000000003</v>
      </c>
      <c r="AM113" s="13">
        <f>[4]圣人天赋!GW113+'[5]变法-buff效果'!Z112+[6]属性汇总!EO111</f>
        <v>1.4590000000000001</v>
      </c>
      <c r="AN113" s="13">
        <f>[4]圣人天赋!GX113+'[5]变法-buff效果'!AA112+[6]属性汇总!EP111</f>
        <v>1.4632000000000001</v>
      </c>
      <c r="AO113" s="13">
        <f>[4]圣人天赋!GY113+'[5]变法-buff效果'!AB112+[6]属性汇总!EQ111</f>
        <v>1.4716</v>
      </c>
      <c r="AP113" s="13">
        <f>[4]圣人天赋!GZ113+'[5]变法-buff效果'!AC112+[6]属性汇总!ER111</f>
        <v>1.4842000000000002</v>
      </c>
      <c r="AQ113" s="13">
        <f>[4]圣人天赋!HA113+'[5]变法-buff效果'!AD112+[6]属性汇总!ES111</f>
        <v>1.5010000000000003</v>
      </c>
    </row>
    <row r="114" spans="2:43" x14ac:dyDescent="0.15">
      <c r="B114" s="4">
        <v>109</v>
      </c>
      <c r="C114" s="14">
        <f>'[2]功能-军团县城'!CQ116</f>
        <v>1.05944414558399</v>
      </c>
      <c r="D114" s="14">
        <f>'[2]功能-军团县城'!CR116</f>
        <v>1.05944414558399</v>
      </c>
      <c r="E114" s="14">
        <f>'[2]功能-军团县城'!CS116</f>
        <v>1.05944414558399</v>
      </c>
      <c r="F114" s="14">
        <f>'[2]功能-军团县城'!CT116</f>
        <v>1.05944414558399</v>
      </c>
      <c r="G114" s="14">
        <f>'[2]功能-军团县城'!CU116</f>
        <v>1.05944414558399</v>
      </c>
      <c r="I114" s="13">
        <f>'[2]功能-军团县城'!CV116+[3]大殿属性!AK115</f>
        <v>0.15347900973209266</v>
      </c>
      <c r="J114" s="13">
        <f>'[2]功能-军团县城'!CW116+[3]大殿属性!AL115</f>
        <v>0.15347900973209266</v>
      </c>
      <c r="K114" s="13">
        <f>'[2]功能-军团县城'!CX116+[3]大殿属性!AM115</f>
        <v>0.15347900973209266</v>
      </c>
      <c r="L114" s="13">
        <f>'[2]功能-军团县城'!CY116+[3]大殿属性!AN115</f>
        <v>0.15347900973209266</v>
      </c>
      <c r="M114" s="13">
        <f>'[2]功能-军团县城'!CZ116+[3]大殿属性!AO115</f>
        <v>0.15347900973209266</v>
      </c>
      <c r="O114" s="13">
        <f>[4]圣人天赋!CW114</f>
        <v>0.1704</v>
      </c>
      <c r="P114" s="13">
        <f>[4]圣人天赋!CX114</f>
        <v>0.17291999999999996</v>
      </c>
      <c r="Q114" s="13">
        <f>[4]圣人天赋!CY114</f>
        <v>0.17795999999999998</v>
      </c>
      <c r="R114" s="13">
        <f>[4]圣人天赋!CZ114</f>
        <v>0.18551999999999999</v>
      </c>
      <c r="S114" s="13">
        <f>[4]圣人天赋!DA114</f>
        <v>0.1956</v>
      </c>
      <c r="U114" s="13">
        <f>[4]圣人天赋!DF114</f>
        <v>0.1704</v>
      </c>
      <c r="V114" s="13">
        <f>[4]圣人天赋!DG114</f>
        <v>0.17291999999999996</v>
      </c>
      <c r="W114" s="13">
        <f>[4]圣人天赋!DH114</f>
        <v>0.17795999999999998</v>
      </c>
      <c r="X114" s="13">
        <f>[4]圣人天赋!DI114</f>
        <v>0.18551999999999999</v>
      </c>
      <c r="Y114" s="13">
        <f>[4]圣人天赋!DJ114</f>
        <v>0.1956</v>
      </c>
      <c r="AA114" s="13">
        <f>[3]大殿属性!AP115</f>
        <v>0.28009411912041082</v>
      </c>
      <c r="AB114" s="13">
        <f>[3]大殿属性!AQ115</f>
        <v>0.2844977267009855</v>
      </c>
      <c r="AC114" s="13">
        <f>[3]大殿属性!AR115</f>
        <v>0.28915899809683254</v>
      </c>
      <c r="AD114" s="13">
        <f>[3]大殿属性!AS115</f>
        <v>0.29400145630375141</v>
      </c>
      <c r="AE114" s="13">
        <f>[3]大殿属性!AT115</f>
        <v>0.29910755343967127</v>
      </c>
      <c r="AG114" s="13">
        <f>[4]圣人天赋!GN114+'[5]变法-buff效果'!Z113+[6]属性汇总!EO112</f>
        <v>1.4590000000000001</v>
      </c>
      <c r="AH114" s="13">
        <f>[4]圣人天赋!GO114+'[5]变法-buff效果'!AA113+[6]属性汇总!EP112</f>
        <v>1.4632000000000001</v>
      </c>
      <c r="AI114" s="13">
        <f>[4]圣人天赋!GP114+'[5]变法-buff效果'!AB113+[6]属性汇总!EQ112</f>
        <v>1.4716</v>
      </c>
      <c r="AJ114" s="13">
        <f>[4]圣人天赋!GQ114+'[5]变法-buff效果'!AC113+[6]属性汇总!ER112</f>
        <v>1.4842000000000002</v>
      </c>
      <c r="AK114" s="13">
        <f>[4]圣人天赋!GR114+'[5]变法-buff效果'!AD113+[6]属性汇总!ES112</f>
        <v>1.5010000000000003</v>
      </c>
      <c r="AM114" s="13">
        <f>[4]圣人天赋!GW114+'[5]变法-buff效果'!Z113+[6]属性汇总!EO112</f>
        <v>1.4590000000000001</v>
      </c>
      <c r="AN114" s="13">
        <f>[4]圣人天赋!GX114+'[5]变法-buff效果'!AA113+[6]属性汇总!EP112</f>
        <v>1.4632000000000001</v>
      </c>
      <c r="AO114" s="13">
        <f>[4]圣人天赋!GY114+'[5]变法-buff效果'!AB113+[6]属性汇总!EQ112</f>
        <v>1.4716</v>
      </c>
      <c r="AP114" s="13">
        <f>[4]圣人天赋!GZ114+'[5]变法-buff效果'!AC113+[6]属性汇总!ER112</f>
        <v>1.4842000000000002</v>
      </c>
      <c r="AQ114" s="13">
        <f>[4]圣人天赋!HA114+'[5]变法-buff效果'!AD113+[6]属性汇总!ES112</f>
        <v>1.5010000000000003</v>
      </c>
    </row>
    <row r="115" spans="2:43" x14ac:dyDescent="0.15">
      <c r="B115" s="4">
        <v>110</v>
      </c>
      <c r="C115" s="14">
        <f>'[2]功能-军团县城'!CQ117</f>
        <v>1.05944414558399</v>
      </c>
      <c r="D115" s="14">
        <f>'[2]功能-军团县城'!CR117</f>
        <v>1.05944414558399</v>
      </c>
      <c r="E115" s="14">
        <f>'[2]功能-军团县城'!CS117</f>
        <v>1.05944414558399</v>
      </c>
      <c r="F115" s="14">
        <f>'[2]功能-军团县城'!CT117</f>
        <v>1.05944414558399</v>
      </c>
      <c r="G115" s="14">
        <f>'[2]功能-军团县城'!CU117</f>
        <v>1.05944414558399</v>
      </c>
      <c r="I115" s="13">
        <f>'[2]功能-军团县城'!CV117+[3]大殿属性!AK116</f>
        <v>0.15347900973209266</v>
      </c>
      <c r="J115" s="13">
        <f>'[2]功能-军团县城'!CW117+[3]大殿属性!AL116</f>
        <v>0.15347900973209266</v>
      </c>
      <c r="K115" s="13">
        <f>'[2]功能-军团县城'!CX117+[3]大殿属性!AM116</f>
        <v>0.15347900973209266</v>
      </c>
      <c r="L115" s="13">
        <f>'[2]功能-军团县城'!CY117+[3]大殿属性!AN116</f>
        <v>0.15347900973209266</v>
      </c>
      <c r="M115" s="13">
        <f>'[2]功能-军团县城'!CZ117+[3]大殿属性!AO116</f>
        <v>0.15535036439892397</v>
      </c>
      <c r="O115" s="13">
        <f>[4]圣人天赋!CW115</f>
        <v>0.1704</v>
      </c>
      <c r="P115" s="13">
        <f>[4]圣人天赋!CX115</f>
        <v>0.17291999999999996</v>
      </c>
      <c r="Q115" s="13">
        <f>[4]圣人天赋!CY115</f>
        <v>0.17795999999999998</v>
      </c>
      <c r="R115" s="13">
        <f>[4]圣人天赋!CZ115</f>
        <v>0.18551999999999999</v>
      </c>
      <c r="S115" s="13">
        <f>[4]圣人天赋!DA115</f>
        <v>0.1956</v>
      </c>
      <c r="U115" s="13">
        <f>[4]圣人天赋!DF115</f>
        <v>0.1704</v>
      </c>
      <c r="V115" s="13">
        <f>[4]圣人天赋!DG115</f>
        <v>0.17291999999999996</v>
      </c>
      <c r="W115" s="13">
        <f>[4]圣人天赋!DH115</f>
        <v>0.17795999999999998</v>
      </c>
      <c r="X115" s="13">
        <f>[4]圣人天赋!DI115</f>
        <v>0.18551999999999999</v>
      </c>
      <c r="Y115" s="13">
        <f>[4]圣人天赋!DJ115</f>
        <v>0.1956</v>
      </c>
      <c r="AA115" s="13">
        <f>[3]大殿属性!AP116</f>
        <v>0.28481623404958639</v>
      </c>
      <c r="AB115" s="13">
        <f>[3]大殿属性!AQ116</f>
        <v>0.28920196102278983</v>
      </c>
      <c r="AC115" s="13">
        <f>[3]大殿属性!AR116</f>
        <v>0.29382630633589513</v>
      </c>
      <c r="AD115" s="13">
        <f>[3]大殿属性!AS116</f>
        <v>0.29862528671775102</v>
      </c>
      <c r="AE115" s="13">
        <f>[3]大殿属性!AT116</f>
        <v>0.3</v>
      </c>
      <c r="AG115" s="13">
        <f>[4]圣人天赋!GN115+'[5]变法-buff效果'!Z114+[6]属性汇总!EO113</f>
        <v>1.4590000000000001</v>
      </c>
      <c r="AH115" s="13">
        <f>[4]圣人天赋!GO115+'[5]变法-buff效果'!AA114+[6]属性汇总!EP113</f>
        <v>1.4632000000000001</v>
      </c>
      <c r="AI115" s="13">
        <f>[4]圣人天赋!GP115+'[5]变法-buff效果'!AB114+[6]属性汇总!EQ113</f>
        <v>1.4716</v>
      </c>
      <c r="AJ115" s="13">
        <f>[4]圣人天赋!GQ115+'[5]变法-buff效果'!AC114+[6]属性汇总!ER113</f>
        <v>1.4842000000000002</v>
      </c>
      <c r="AK115" s="13">
        <f>[4]圣人天赋!GR115+'[5]变法-buff效果'!AD114+[6]属性汇总!ES113</f>
        <v>1.5010000000000003</v>
      </c>
      <c r="AM115" s="13">
        <f>[4]圣人天赋!GW115+'[5]变法-buff效果'!Z114+[6]属性汇总!EO113</f>
        <v>1.4590000000000001</v>
      </c>
      <c r="AN115" s="13">
        <f>[4]圣人天赋!GX115+'[5]变法-buff效果'!AA114+[6]属性汇总!EP113</f>
        <v>1.4632000000000001</v>
      </c>
      <c r="AO115" s="13">
        <f>[4]圣人天赋!GY115+'[5]变法-buff效果'!AB114+[6]属性汇总!EQ113</f>
        <v>1.4716</v>
      </c>
      <c r="AP115" s="13">
        <f>[4]圣人天赋!GZ115+'[5]变法-buff效果'!AC114+[6]属性汇总!ER113</f>
        <v>1.4842000000000002</v>
      </c>
      <c r="AQ115" s="13">
        <f>[4]圣人天赋!HA115+'[5]变法-buff效果'!AD114+[6]属性汇总!ES113</f>
        <v>1.5010000000000003</v>
      </c>
    </row>
    <row r="116" spans="2:43" x14ac:dyDescent="0.15">
      <c r="B116" s="4">
        <v>111</v>
      </c>
      <c r="C116" s="14">
        <f>'[2]功能-军团县城'!CQ118</f>
        <v>1.05944414558399</v>
      </c>
      <c r="D116" s="14">
        <f>'[2]功能-军团县城'!CR118</f>
        <v>1.05944414558399</v>
      </c>
      <c r="E116" s="14">
        <f>'[2]功能-军团县城'!CS118</f>
        <v>1.05944414558399</v>
      </c>
      <c r="F116" s="14">
        <f>'[2]功能-军团县城'!CT118</f>
        <v>1.05944414558399</v>
      </c>
      <c r="G116" s="14">
        <f>'[2]功能-军团县城'!CU118</f>
        <v>1.05944414558399</v>
      </c>
      <c r="I116" s="13">
        <f>'[2]功能-军团县城'!CV118+[3]大殿属性!AK117</f>
        <v>0.15347900973209266</v>
      </c>
      <c r="J116" s="13">
        <f>'[2]功能-军团县城'!CW118+[3]大殿属性!AL117</f>
        <v>0.15347900973209266</v>
      </c>
      <c r="K116" s="13">
        <f>'[2]功能-军团县城'!CX118+[3]大殿属性!AM117</f>
        <v>0.15347900973209266</v>
      </c>
      <c r="L116" s="13">
        <f>'[2]功能-军团县城'!CY118+[3]大殿属性!AN117</f>
        <v>0.15511262639790305</v>
      </c>
      <c r="M116" s="13">
        <f>'[2]功能-军团县城'!CZ118+[3]大殿属性!AO117</f>
        <v>0.15767402437638786</v>
      </c>
      <c r="O116" s="13">
        <f>[4]圣人天赋!CW116</f>
        <v>0.1704</v>
      </c>
      <c r="P116" s="13">
        <f>[4]圣人天赋!CX116</f>
        <v>0.17291999999999996</v>
      </c>
      <c r="Q116" s="13">
        <f>[4]圣人天赋!CY116</f>
        <v>0.17795999999999998</v>
      </c>
      <c r="R116" s="13">
        <f>[4]圣人天赋!CZ116</f>
        <v>0.18551999999999999</v>
      </c>
      <c r="S116" s="13">
        <f>[4]圣人天赋!DA116</f>
        <v>0.1956</v>
      </c>
      <c r="U116" s="13">
        <f>[4]圣人天赋!DF116</f>
        <v>0.1704</v>
      </c>
      <c r="V116" s="13">
        <f>[4]圣人天赋!DG116</f>
        <v>0.17291999999999996</v>
      </c>
      <c r="W116" s="13">
        <f>[4]圣人天赋!DH116</f>
        <v>0.17795999999999998</v>
      </c>
      <c r="X116" s="13">
        <f>[4]圣人天赋!DI116</f>
        <v>0.18551999999999999</v>
      </c>
      <c r="Y116" s="13">
        <f>[4]圣人天赋!DJ116</f>
        <v>0.1956</v>
      </c>
      <c r="AA116" s="13">
        <f>[3]大殿属性!AP117</f>
        <v>0.28953834897876191</v>
      </c>
      <c r="AB116" s="13">
        <f>[3]大殿属性!AQ117</f>
        <v>0.29390619534459422</v>
      </c>
      <c r="AC116" s="13">
        <f>[3]大殿属性!AR117</f>
        <v>0.29849361457495771</v>
      </c>
      <c r="AD116" s="13">
        <f>[3]大殿属性!AS117</f>
        <v>0.3</v>
      </c>
      <c r="AE116" s="13">
        <f>[3]大殿属性!AT117</f>
        <v>0.3</v>
      </c>
      <c r="AG116" s="13">
        <f>[4]圣人天赋!GN116+'[5]变法-buff效果'!Z115+[6]属性汇总!EO114</f>
        <v>1.4590000000000001</v>
      </c>
      <c r="AH116" s="13">
        <f>[4]圣人天赋!GO116+'[5]变法-buff效果'!AA115+[6]属性汇总!EP114</f>
        <v>1.4632000000000001</v>
      </c>
      <c r="AI116" s="13">
        <f>[4]圣人天赋!GP116+'[5]变法-buff效果'!AB115+[6]属性汇总!EQ114</f>
        <v>1.4716</v>
      </c>
      <c r="AJ116" s="13">
        <f>[4]圣人天赋!GQ116+'[5]变法-buff效果'!AC115+[6]属性汇总!ER114</f>
        <v>1.4842000000000002</v>
      </c>
      <c r="AK116" s="13">
        <f>[4]圣人天赋!GR116+'[5]变法-buff效果'!AD115+[6]属性汇总!ES114</f>
        <v>1.5010000000000003</v>
      </c>
      <c r="AM116" s="13">
        <f>[4]圣人天赋!GW116+'[5]变法-buff效果'!Z115+[6]属性汇总!EO114</f>
        <v>1.4590000000000001</v>
      </c>
      <c r="AN116" s="13">
        <f>[4]圣人天赋!GX116+'[5]变法-buff效果'!AA115+[6]属性汇总!EP114</f>
        <v>1.4632000000000001</v>
      </c>
      <c r="AO116" s="13">
        <f>[4]圣人天赋!GY116+'[5]变法-buff效果'!AB115+[6]属性汇总!EQ114</f>
        <v>1.4716</v>
      </c>
      <c r="AP116" s="13">
        <f>[4]圣人天赋!GZ116+'[5]变法-buff效果'!AC115+[6]属性汇总!ER114</f>
        <v>1.4842000000000002</v>
      </c>
      <c r="AQ116" s="13">
        <f>[4]圣人天赋!HA116+'[5]变法-buff效果'!AD115+[6]属性汇总!ES114</f>
        <v>1.5010000000000003</v>
      </c>
    </row>
    <row r="117" spans="2:43" x14ac:dyDescent="0.15">
      <c r="B117" s="4">
        <v>112</v>
      </c>
      <c r="C117" s="14">
        <f>'[2]功能-军团县城'!CQ119</f>
        <v>1.05944414558399</v>
      </c>
      <c r="D117" s="14">
        <f>'[2]功能-军团县城'!CR119</f>
        <v>1.05944414558399</v>
      </c>
      <c r="E117" s="14">
        <f>'[2]功能-军团县城'!CS119</f>
        <v>1.05944414558399</v>
      </c>
      <c r="F117" s="14">
        <f>'[2]功能-军团县城'!CT119</f>
        <v>1.05944414558399</v>
      </c>
      <c r="G117" s="14">
        <f>'[2]功能-军团县城'!CU119</f>
        <v>1.05944414558399</v>
      </c>
      <c r="I117" s="13">
        <f>'[2]功能-军团县城'!CV119+[3]大殿属性!AK118</f>
        <v>0.15347900973209266</v>
      </c>
      <c r="J117" s="13">
        <f>'[2]功能-军团县城'!CW119+[3]大殿属性!AL118</f>
        <v>0.15347900973209266</v>
      </c>
      <c r="K117" s="13">
        <f>'[2]功能-军团县城'!CX119+[3]大殿属性!AM118</f>
        <v>0.15505798619077479</v>
      </c>
      <c r="L117" s="13">
        <f>'[2]功能-军团县城'!CY119+[3]大殿属性!AN118</f>
        <v>0.15743743221988368</v>
      </c>
      <c r="M117" s="13">
        <f>'[2]功能-军团县城'!CZ119+[3]大殿属性!AO118</f>
        <v>0.15999768435385175</v>
      </c>
      <c r="O117" s="13">
        <f>[4]圣人天赋!CW117</f>
        <v>0.1704</v>
      </c>
      <c r="P117" s="13">
        <f>[4]圣人天赋!CX117</f>
        <v>0.17291999999999996</v>
      </c>
      <c r="Q117" s="13">
        <f>[4]圣人天赋!CY117</f>
        <v>0.17795999999999998</v>
      </c>
      <c r="R117" s="13">
        <f>[4]圣人天赋!CZ117</f>
        <v>0.18551999999999999</v>
      </c>
      <c r="S117" s="13">
        <f>[4]圣人天赋!DA117</f>
        <v>0.1956</v>
      </c>
      <c r="U117" s="13">
        <f>[4]圣人天赋!DF117</f>
        <v>0.1704</v>
      </c>
      <c r="V117" s="13">
        <f>[4]圣人天赋!DG117</f>
        <v>0.17291999999999996</v>
      </c>
      <c r="W117" s="13">
        <f>[4]圣人天赋!DH117</f>
        <v>0.17795999999999998</v>
      </c>
      <c r="X117" s="13">
        <f>[4]圣人天赋!DI117</f>
        <v>0.18551999999999999</v>
      </c>
      <c r="Y117" s="13">
        <f>[4]圣人天赋!DJ117</f>
        <v>0.1956</v>
      </c>
      <c r="AA117" s="13">
        <f>[3]大殿属性!AP118</f>
        <v>0.29426046390793748</v>
      </c>
      <c r="AB117" s="13">
        <f>[3]大殿属性!AQ118</f>
        <v>0.29861042966639856</v>
      </c>
      <c r="AC117" s="13">
        <f>[3]大殿属性!AR118</f>
        <v>0.3</v>
      </c>
      <c r="AD117" s="13">
        <f>[3]大殿属性!AS118</f>
        <v>0.3</v>
      </c>
      <c r="AE117" s="13">
        <f>[3]大殿属性!AT118</f>
        <v>0.3</v>
      </c>
      <c r="AG117" s="13">
        <f>[4]圣人天赋!GN117+'[5]变法-buff效果'!Z116+[6]属性汇总!EO115</f>
        <v>1.5158</v>
      </c>
      <c r="AH117" s="13">
        <f>[4]圣人天赋!GO117+'[5]变法-buff效果'!AA116+[6]属性汇总!EP115</f>
        <v>1.5208400000000002</v>
      </c>
      <c r="AI117" s="13">
        <f>[4]圣人天赋!GP117+'[5]变法-buff效果'!AB116+[6]属性汇总!EQ115</f>
        <v>1.5309200000000001</v>
      </c>
      <c r="AJ117" s="13">
        <f>[4]圣人天赋!GQ117+'[5]变法-buff效果'!AC116+[6]属性汇总!ER115</f>
        <v>1.5460400000000001</v>
      </c>
      <c r="AK117" s="13">
        <f>[4]圣人天赋!GR117+'[5]变法-buff效果'!AD116+[6]属性汇总!ES115</f>
        <v>1.5662000000000003</v>
      </c>
      <c r="AM117" s="13">
        <f>[4]圣人天赋!GW117+'[5]变法-buff效果'!Z116+[6]属性汇总!EO115</f>
        <v>1.4590000000000001</v>
      </c>
      <c r="AN117" s="13">
        <f>[4]圣人天赋!GX117+'[5]变法-buff效果'!AA116+[6]属性汇总!EP115</f>
        <v>1.4632000000000001</v>
      </c>
      <c r="AO117" s="13">
        <f>[4]圣人天赋!GY117+'[5]变法-buff效果'!AB116+[6]属性汇总!EQ115</f>
        <v>1.4716</v>
      </c>
      <c r="AP117" s="13">
        <f>[4]圣人天赋!GZ117+'[5]变法-buff效果'!AC116+[6]属性汇总!ER115</f>
        <v>1.4842000000000002</v>
      </c>
      <c r="AQ117" s="13">
        <f>[4]圣人天赋!HA117+'[5]变法-buff效果'!AD116+[6]属性汇总!ES115</f>
        <v>1.5010000000000003</v>
      </c>
    </row>
    <row r="118" spans="2:43" x14ac:dyDescent="0.15">
      <c r="B118" s="4">
        <v>113</v>
      </c>
      <c r="C118" s="14">
        <f>'[2]功能-军团县城'!CQ120</f>
        <v>1.05944414558399</v>
      </c>
      <c r="D118" s="14">
        <f>'[2]功能-军团县城'!CR120</f>
        <v>1.05944414558399</v>
      </c>
      <c r="E118" s="14">
        <f>'[2]功能-军团县城'!CS120</f>
        <v>1.05944414558399</v>
      </c>
      <c r="F118" s="14">
        <f>'[2]功能-军团县城'!CT120</f>
        <v>1.05944414558399</v>
      </c>
      <c r="G118" s="14">
        <f>'[2]功能-军团县城'!CU120</f>
        <v>1.05944414558399</v>
      </c>
      <c r="I118" s="13">
        <f>'[2]功能-军团县城'!CV120+[3]大殿属性!AK119</f>
        <v>0.15347900973209266</v>
      </c>
      <c r="J118" s="13">
        <f>'[2]功能-军团县城'!CW120+[3]大殿属性!AL119</f>
        <v>0.1551335522258947</v>
      </c>
      <c r="K118" s="13">
        <f>'[2]功能-军团县城'!CX120+[3]大殿属性!AM119</f>
        <v>0.15738944768746341</v>
      </c>
      <c r="L118" s="13">
        <f>'[2]功能-军团县城'!CY120+[3]大殿属性!AN119</f>
        <v>0.15976223804186429</v>
      </c>
      <c r="M118" s="13">
        <f>'[2]功能-军团县城'!CZ120+[3]大殿属性!AO119</f>
        <v>0.16232134433131565</v>
      </c>
      <c r="O118" s="13">
        <f>[4]圣人天赋!CW118</f>
        <v>0.1704</v>
      </c>
      <c r="P118" s="13">
        <f>[4]圣人天赋!CX118</f>
        <v>0.17291999999999996</v>
      </c>
      <c r="Q118" s="13">
        <f>[4]圣人天赋!CY118</f>
        <v>0.17795999999999998</v>
      </c>
      <c r="R118" s="13">
        <f>[4]圣人天赋!CZ118</f>
        <v>0.18551999999999999</v>
      </c>
      <c r="S118" s="13">
        <f>[4]圣人天赋!DA118</f>
        <v>0.1956</v>
      </c>
      <c r="U118" s="13">
        <f>[4]圣人天赋!DF118</f>
        <v>0.1704</v>
      </c>
      <c r="V118" s="13">
        <f>[4]圣人天赋!DG118</f>
        <v>0.17291999999999996</v>
      </c>
      <c r="W118" s="13">
        <f>[4]圣人天赋!DH118</f>
        <v>0.17795999999999998</v>
      </c>
      <c r="X118" s="13">
        <f>[4]圣人天赋!DI118</f>
        <v>0.18551999999999999</v>
      </c>
      <c r="Y118" s="13">
        <f>[4]圣人天赋!DJ118</f>
        <v>0.1956</v>
      </c>
      <c r="AA118" s="13">
        <f>[3]大殿属性!AP119</f>
        <v>0.29898257883711299</v>
      </c>
      <c r="AB118" s="13">
        <f>[3]大殿属性!AQ119</f>
        <v>0.3</v>
      </c>
      <c r="AC118" s="13">
        <f>[3]大殿属性!AR119</f>
        <v>0.3</v>
      </c>
      <c r="AD118" s="13">
        <f>[3]大殿属性!AS119</f>
        <v>0.3</v>
      </c>
      <c r="AE118" s="13">
        <f>[3]大殿属性!AT119</f>
        <v>0.3</v>
      </c>
      <c r="AG118" s="13">
        <f>[4]圣人天赋!GN118+'[5]变法-buff效果'!Z117+[6]属性汇总!EO116</f>
        <v>1.5158</v>
      </c>
      <c r="AH118" s="13">
        <f>[4]圣人天赋!GO118+'[5]变法-buff效果'!AA117+[6]属性汇总!EP116</f>
        <v>1.5208400000000002</v>
      </c>
      <c r="AI118" s="13">
        <f>[4]圣人天赋!GP118+'[5]变法-buff效果'!AB117+[6]属性汇总!EQ116</f>
        <v>1.5309200000000001</v>
      </c>
      <c r="AJ118" s="13">
        <f>[4]圣人天赋!GQ118+'[5]变法-buff效果'!AC117+[6]属性汇总!ER116</f>
        <v>1.5460400000000001</v>
      </c>
      <c r="AK118" s="13">
        <f>[4]圣人天赋!GR118+'[5]变法-buff效果'!AD117+[6]属性汇总!ES116</f>
        <v>1.5662000000000003</v>
      </c>
      <c r="AM118" s="13">
        <f>[4]圣人天赋!GW118+'[5]变法-buff效果'!Z117+[6]属性汇总!EO116</f>
        <v>1.4590000000000001</v>
      </c>
      <c r="AN118" s="13">
        <f>[4]圣人天赋!GX118+'[5]变法-buff效果'!AA117+[6]属性汇总!EP116</f>
        <v>1.4632000000000001</v>
      </c>
      <c r="AO118" s="13">
        <f>[4]圣人天赋!GY118+'[5]变法-buff效果'!AB117+[6]属性汇总!EQ116</f>
        <v>1.4716</v>
      </c>
      <c r="AP118" s="13">
        <f>[4]圣人天赋!GZ118+'[5]变法-buff效果'!AC117+[6]属性汇总!ER116</f>
        <v>1.4842000000000002</v>
      </c>
      <c r="AQ118" s="13">
        <f>[4]圣人天赋!HA118+'[5]变法-buff效果'!AD117+[6]属性汇总!ES116</f>
        <v>1.5010000000000003</v>
      </c>
    </row>
    <row r="119" spans="2:43" x14ac:dyDescent="0.15">
      <c r="B119" s="4">
        <v>114</v>
      </c>
      <c r="C119" s="14">
        <f>'[2]功能-军团县城'!CQ121</f>
        <v>1.05944414558399</v>
      </c>
      <c r="D119" s="14">
        <f>'[2]功能-军团县城'!CR121</f>
        <v>1.05944414558399</v>
      </c>
      <c r="E119" s="14">
        <f>'[2]功能-军团县城'!CS121</f>
        <v>1.05944414558399</v>
      </c>
      <c r="F119" s="14">
        <f>'[2]功能-军团县城'!CT121</f>
        <v>1.05944414558399</v>
      </c>
      <c r="G119" s="14">
        <f>'[2]功能-军团县城'!CU121</f>
        <v>1.05944414558399</v>
      </c>
      <c r="I119" s="13">
        <f>'[2]功能-军团县城'!CV121+[3]大殿属性!AK120</f>
        <v>0.15533551841056878</v>
      </c>
      <c r="J119" s="13">
        <f>'[2]功能-军团县城'!CW121+[3]大殿属性!AL120</f>
        <v>0.15748171047479376</v>
      </c>
      <c r="K119" s="13">
        <f>'[2]功能-军团县城'!CX121+[3]大殿属性!AM120</f>
        <v>0.15972090918415202</v>
      </c>
      <c r="L119" s="13">
        <f>'[2]功能-军团县城'!CY121+[3]大殿属性!AN120</f>
        <v>0.1620870438638449</v>
      </c>
      <c r="M119" s="13">
        <f>'[2]功能-军团县城'!CZ121+[3]大殿属性!AO120</f>
        <v>0.16464500430877954</v>
      </c>
      <c r="O119" s="13">
        <f>[4]圣人天赋!CW119</f>
        <v>0.1704</v>
      </c>
      <c r="P119" s="13">
        <f>[4]圣人天赋!CX119</f>
        <v>0.17291999999999996</v>
      </c>
      <c r="Q119" s="13">
        <f>[4]圣人天赋!CY119</f>
        <v>0.17795999999999998</v>
      </c>
      <c r="R119" s="13">
        <f>[4]圣人天赋!CZ119</f>
        <v>0.18551999999999999</v>
      </c>
      <c r="S119" s="13">
        <f>[4]圣人天赋!DA119</f>
        <v>0.1956</v>
      </c>
      <c r="U119" s="13">
        <f>[4]圣人天赋!DF119</f>
        <v>0.1704</v>
      </c>
      <c r="V119" s="13">
        <f>[4]圣人天赋!DG119</f>
        <v>0.17291999999999996</v>
      </c>
      <c r="W119" s="13">
        <f>[4]圣人天赋!DH119</f>
        <v>0.17795999999999998</v>
      </c>
      <c r="X119" s="13">
        <f>[4]圣人天赋!DI119</f>
        <v>0.18551999999999999</v>
      </c>
      <c r="Y119" s="13">
        <f>[4]圣人天赋!DJ119</f>
        <v>0.1956</v>
      </c>
      <c r="AA119" s="13">
        <f>[3]大殿属性!AP120</f>
        <v>0.3</v>
      </c>
      <c r="AB119" s="13">
        <f>[3]大殿属性!AQ120</f>
        <v>0.3</v>
      </c>
      <c r="AC119" s="13">
        <f>[3]大殿属性!AR120</f>
        <v>0.3</v>
      </c>
      <c r="AD119" s="13">
        <f>[3]大殿属性!AS120</f>
        <v>0.3</v>
      </c>
      <c r="AE119" s="13">
        <f>[3]大殿属性!AT120</f>
        <v>0.3</v>
      </c>
      <c r="AG119" s="13">
        <f>[4]圣人天赋!GN119+'[5]变法-buff效果'!Z118+[6]属性汇总!EO117</f>
        <v>1.5158</v>
      </c>
      <c r="AH119" s="13">
        <f>[4]圣人天赋!GO119+'[5]变法-buff效果'!AA118+[6]属性汇总!EP117</f>
        <v>1.5208400000000002</v>
      </c>
      <c r="AI119" s="13">
        <f>[4]圣人天赋!GP119+'[5]变法-buff效果'!AB118+[6]属性汇总!EQ117</f>
        <v>1.5309200000000001</v>
      </c>
      <c r="AJ119" s="13">
        <f>[4]圣人天赋!GQ119+'[5]变法-buff效果'!AC118+[6]属性汇总!ER117</f>
        <v>1.5460400000000001</v>
      </c>
      <c r="AK119" s="13">
        <f>[4]圣人天赋!GR119+'[5]变法-buff效果'!AD118+[6]属性汇总!ES117</f>
        <v>1.5662000000000003</v>
      </c>
      <c r="AM119" s="13">
        <f>[4]圣人天赋!GW119+'[5]变法-buff效果'!Z118+[6]属性汇总!EO117</f>
        <v>1.4590000000000001</v>
      </c>
      <c r="AN119" s="13">
        <f>[4]圣人天赋!GX119+'[5]变法-buff效果'!AA118+[6]属性汇总!EP117</f>
        <v>1.4632000000000001</v>
      </c>
      <c r="AO119" s="13">
        <f>[4]圣人天赋!GY119+'[5]变法-buff效果'!AB118+[6]属性汇总!EQ117</f>
        <v>1.4716</v>
      </c>
      <c r="AP119" s="13">
        <f>[4]圣人天赋!GZ119+'[5]变法-buff效果'!AC118+[6]属性汇总!ER117</f>
        <v>1.4842000000000002</v>
      </c>
      <c r="AQ119" s="13">
        <f>[4]圣人天赋!HA119+'[5]变法-buff效果'!AD118+[6]属性汇总!ES117</f>
        <v>1.5010000000000003</v>
      </c>
    </row>
    <row r="120" spans="2:43" x14ac:dyDescent="0.15">
      <c r="B120" s="4">
        <v>115</v>
      </c>
      <c r="C120" s="14">
        <f>'[2]功能-军团县城'!CQ122</f>
        <v>1.05944414558399</v>
      </c>
      <c r="D120" s="14">
        <f>'[2]功能-军团县城'!CR122</f>
        <v>1.05944414558399</v>
      </c>
      <c r="E120" s="14">
        <f>'[2]功能-军团县城'!CS122</f>
        <v>1.05944414558399</v>
      </c>
      <c r="F120" s="14">
        <f>'[2]功能-军团县城'!CT122</f>
        <v>1.05944414558399</v>
      </c>
      <c r="G120" s="14">
        <f>'[2]功能-军团县城'!CU122</f>
        <v>1.05944414558399</v>
      </c>
      <c r="I120" s="13">
        <f>'[2]功能-军团县城'!CV122+[3]大殿属性!AK121</f>
        <v>0.15770188062559162</v>
      </c>
      <c r="J120" s="13">
        <f>'[2]功能-军团县城'!CW122+[3]大殿属性!AL121</f>
        <v>0.15982986872369281</v>
      </c>
      <c r="K120" s="13">
        <f>'[2]功能-军团县城'!CX122+[3]大殿属性!AM121</f>
        <v>0.16205237068084064</v>
      </c>
      <c r="L120" s="13">
        <f>'[2]功能-军团县城'!CY122+[3]大殿属性!AN121</f>
        <v>0.16441184968582551</v>
      </c>
      <c r="M120" s="13">
        <f>'[2]功能-军团县城'!CZ122+[3]大殿属性!AO121</f>
        <v>0.16696866428624346</v>
      </c>
      <c r="O120" s="13">
        <f>[4]圣人天赋!CW120</f>
        <v>0.1704</v>
      </c>
      <c r="P120" s="13">
        <f>[4]圣人天赋!CX120</f>
        <v>0.17291999999999996</v>
      </c>
      <c r="Q120" s="13">
        <f>[4]圣人天赋!CY120</f>
        <v>0.17795999999999998</v>
      </c>
      <c r="R120" s="13">
        <f>[4]圣人天赋!CZ120</f>
        <v>0.18551999999999999</v>
      </c>
      <c r="S120" s="13">
        <f>[4]圣人天赋!DA120</f>
        <v>0.1956</v>
      </c>
      <c r="U120" s="13">
        <f>[4]圣人天赋!DF120</f>
        <v>0.1704</v>
      </c>
      <c r="V120" s="13">
        <f>[4]圣人天赋!DG120</f>
        <v>0.17291999999999996</v>
      </c>
      <c r="W120" s="13">
        <f>[4]圣人天赋!DH120</f>
        <v>0.17795999999999998</v>
      </c>
      <c r="X120" s="13">
        <f>[4]圣人天赋!DI120</f>
        <v>0.18551999999999999</v>
      </c>
      <c r="Y120" s="13">
        <f>[4]圣人天赋!DJ120</f>
        <v>0.1956</v>
      </c>
      <c r="AA120" s="13">
        <f>[3]大殿属性!AP121</f>
        <v>0.3</v>
      </c>
      <c r="AB120" s="13">
        <f>[3]大殿属性!AQ121</f>
        <v>0.3</v>
      </c>
      <c r="AC120" s="13">
        <f>[3]大殿属性!AR121</f>
        <v>0.3</v>
      </c>
      <c r="AD120" s="13">
        <f>[3]大殿属性!AS121</f>
        <v>0.3</v>
      </c>
      <c r="AE120" s="13">
        <f>[3]大殿属性!AT121</f>
        <v>0.3</v>
      </c>
      <c r="AG120" s="13">
        <f>[4]圣人天赋!GN120+'[5]变法-buff效果'!Z119+[6]属性汇总!EO118</f>
        <v>1.5158</v>
      </c>
      <c r="AH120" s="13">
        <f>[4]圣人天赋!GO120+'[5]变法-buff效果'!AA119+[6]属性汇总!EP118</f>
        <v>1.5208400000000002</v>
      </c>
      <c r="AI120" s="13">
        <f>[4]圣人天赋!GP120+'[5]变法-buff效果'!AB119+[6]属性汇总!EQ118</f>
        <v>1.5309200000000001</v>
      </c>
      <c r="AJ120" s="13">
        <f>[4]圣人天赋!GQ120+'[5]变法-buff效果'!AC119+[6]属性汇总!ER118</f>
        <v>1.5460400000000001</v>
      </c>
      <c r="AK120" s="13">
        <f>[4]圣人天赋!GR120+'[5]变法-buff效果'!AD119+[6]属性汇总!ES118</f>
        <v>1.5662000000000003</v>
      </c>
      <c r="AM120" s="13">
        <f>[4]圣人天赋!GW120+'[5]变法-buff效果'!Z119+[6]属性汇总!EO118</f>
        <v>1.4590000000000001</v>
      </c>
      <c r="AN120" s="13">
        <f>[4]圣人天赋!GX120+'[5]变法-buff效果'!AA119+[6]属性汇总!EP118</f>
        <v>1.4632000000000001</v>
      </c>
      <c r="AO120" s="13">
        <f>[4]圣人天赋!GY120+'[5]变法-buff效果'!AB119+[6]属性汇总!EQ118</f>
        <v>1.4716</v>
      </c>
      <c r="AP120" s="13">
        <f>[4]圣人天赋!GZ120+'[5]变法-buff效果'!AC119+[6]属性汇总!ER118</f>
        <v>1.4842000000000002</v>
      </c>
      <c r="AQ120" s="13">
        <f>[4]圣人天赋!HA120+'[5]变法-buff效果'!AD119+[6]属性汇总!ES118</f>
        <v>1.5010000000000003</v>
      </c>
    </row>
    <row r="121" spans="2:43" x14ac:dyDescent="0.15">
      <c r="B121" s="4">
        <v>116</v>
      </c>
      <c r="C121" s="14">
        <f>'[2]功能-军团县城'!CQ123</f>
        <v>1.05944414558399</v>
      </c>
      <c r="D121" s="14">
        <f>'[2]功能-军团县城'!CR123</f>
        <v>1.05944414558399</v>
      </c>
      <c r="E121" s="14">
        <f>'[2]功能-军团县城'!CS123</f>
        <v>1.05944414558399</v>
      </c>
      <c r="F121" s="14">
        <f>'[2]功能-军团县城'!CT123</f>
        <v>1.05944414558399</v>
      </c>
      <c r="G121" s="14">
        <f>'[2]功能-军团县城'!CU123</f>
        <v>1.05944414558399</v>
      </c>
      <c r="I121" s="13">
        <f>'[2]功能-军团县城'!CV123+[3]大殿属性!AK122</f>
        <v>0.16006824284061449</v>
      </c>
      <c r="J121" s="13">
        <f>'[2]功能-军团县城'!CW123+[3]大殿属性!AL122</f>
        <v>0.16217802697259187</v>
      </c>
      <c r="K121" s="13">
        <f>'[2]功能-军团县城'!CX123+[3]大殿属性!AM122</f>
        <v>0.16438383217752928</v>
      </c>
      <c r="L121" s="13">
        <f>'[2]功能-军团县城'!CY123+[3]大殿属性!AN122</f>
        <v>0.16673665550780611</v>
      </c>
      <c r="M121" s="13">
        <f>'[2]功能-军团县城'!CZ123+[3]大殿属性!AO122</f>
        <v>0.16929232426370736</v>
      </c>
      <c r="O121" s="13">
        <f>[4]圣人天赋!CW121</f>
        <v>0.1704</v>
      </c>
      <c r="P121" s="13">
        <f>[4]圣人天赋!CX121</f>
        <v>0.17291999999999996</v>
      </c>
      <c r="Q121" s="13">
        <f>[4]圣人天赋!CY121</f>
        <v>0.17795999999999998</v>
      </c>
      <c r="R121" s="13">
        <f>[4]圣人天赋!CZ121</f>
        <v>0.18551999999999999</v>
      </c>
      <c r="S121" s="13">
        <f>[4]圣人天赋!DA121</f>
        <v>0.1956</v>
      </c>
      <c r="U121" s="13">
        <f>[4]圣人天赋!DF121</f>
        <v>0.1704</v>
      </c>
      <c r="V121" s="13">
        <f>[4]圣人天赋!DG121</f>
        <v>0.17291999999999996</v>
      </c>
      <c r="W121" s="13">
        <f>[4]圣人天赋!DH121</f>
        <v>0.17795999999999998</v>
      </c>
      <c r="X121" s="13">
        <f>[4]圣人天赋!DI121</f>
        <v>0.18551999999999999</v>
      </c>
      <c r="Y121" s="13">
        <f>[4]圣人天赋!DJ121</f>
        <v>0.1956</v>
      </c>
      <c r="AA121" s="13">
        <f>[3]大殿属性!AP122</f>
        <v>0.3</v>
      </c>
      <c r="AB121" s="13">
        <f>[3]大殿属性!AQ122</f>
        <v>0.3</v>
      </c>
      <c r="AC121" s="13">
        <f>[3]大殿属性!AR122</f>
        <v>0.3</v>
      </c>
      <c r="AD121" s="13">
        <f>[3]大殿属性!AS122</f>
        <v>0.3</v>
      </c>
      <c r="AE121" s="13">
        <f>[3]大殿属性!AT122</f>
        <v>0.3</v>
      </c>
      <c r="AG121" s="13">
        <f>[4]圣人天赋!GN121+'[5]变法-buff效果'!Z120+[6]属性汇总!EO119</f>
        <v>1.5158</v>
      </c>
      <c r="AH121" s="13">
        <f>[4]圣人天赋!GO121+'[5]变法-buff效果'!AA120+[6]属性汇总!EP119</f>
        <v>1.5208400000000002</v>
      </c>
      <c r="AI121" s="13">
        <f>[4]圣人天赋!GP121+'[5]变法-buff效果'!AB120+[6]属性汇总!EQ119</f>
        <v>1.5309200000000001</v>
      </c>
      <c r="AJ121" s="13">
        <f>[4]圣人天赋!GQ121+'[5]变法-buff效果'!AC120+[6]属性汇总!ER119</f>
        <v>1.5460400000000001</v>
      </c>
      <c r="AK121" s="13">
        <f>[4]圣人天赋!GR121+'[5]变法-buff效果'!AD120+[6]属性汇总!ES119</f>
        <v>1.5662000000000003</v>
      </c>
      <c r="AM121" s="13">
        <f>[4]圣人天赋!GW121+'[5]变法-buff效果'!Z120+[6]属性汇总!EO119</f>
        <v>1.4590000000000001</v>
      </c>
      <c r="AN121" s="13">
        <f>[4]圣人天赋!GX121+'[5]变法-buff效果'!AA120+[6]属性汇总!EP119</f>
        <v>1.4632000000000001</v>
      </c>
      <c r="AO121" s="13">
        <f>[4]圣人天赋!GY121+'[5]变法-buff效果'!AB120+[6]属性汇总!EQ119</f>
        <v>1.4716</v>
      </c>
      <c r="AP121" s="13">
        <f>[4]圣人天赋!GZ121+'[5]变法-buff效果'!AC120+[6]属性汇总!ER119</f>
        <v>1.4842000000000002</v>
      </c>
      <c r="AQ121" s="13">
        <f>[4]圣人天赋!HA121+'[5]变法-buff效果'!AD120+[6]属性汇总!ES119</f>
        <v>1.5010000000000003</v>
      </c>
    </row>
    <row r="122" spans="2:43" x14ac:dyDescent="0.15">
      <c r="B122" s="4">
        <v>117</v>
      </c>
      <c r="C122" s="14">
        <f>'[2]功能-军团县城'!CQ124</f>
        <v>1.05944414558399</v>
      </c>
      <c r="D122" s="14">
        <f>'[2]功能-军团县城'!CR124</f>
        <v>1.05944414558399</v>
      </c>
      <c r="E122" s="14">
        <f>'[2]功能-军团县城'!CS124</f>
        <v>1.05944414558399</v>
      </c>
      <c r="F122" s="14">
        <f>'[2]功能-军团县城'!CT124</f>
        <v>1.05944414558399</v>
      </c>
      <c r="G122" s="14">
        <f>'[2]功能-军团县城'!CU124</f>
        <v>1.05944414558399</v>
      </c>
      <c r="I122" s="13">
        <f>'[2]功能-军团县城'!CV124+[3]大殿属性!AK123</f>
        <v>0.16243460505563734</v>
      </c>
      <c r="J122" s="13">
        <f>'[2]功能-军团县城'!CW124+[3]大殿属性!AL123</f>
        <v>0.16452618522149093</v>
      </c>
      <c r="K122" s="13">
        <f>'[2]功能-军团县城'!CX124+[3]大殿属性!AM123</f>
        <v>0.16671529367421789</v>
      </c>
      <c r="L122" s="13">
        <f>'[2]功能-军团县城'!CY124+[3]大殿属性!AN123</f>
        <v>0.16906146132978672</v>
      </c>
      <c r="M122" s="13">
        <f>'[2]功能-军团县城'!CZ124+[3]大殿属性!AO123</f>
        <v>0.17161598424117125</v>
      </c>
      <c r="O122" s="13">
        <f>[4]圣人天赋!CW122</f>
        <v>0.1704</v>
      </c>
      <c r="P122" s="13">
        <f>[4]圣人天赋!CX122</f>
        <v>0.17291999999999996</v>
      </c>
      <c r="Q122" s="13">
        <f>[4]圣人天赋!CY122</f>
        <v>0.17795999999999998</v>
      </c>
      <c r="R122" s="13">
        <f>[4]圣人天赋!CZ122</f>
        <v>0.18551999999999999</v>
      </c>
      <c r="S122" s="13">
        <f>[4]圣人天赋!DA122</f>
        <v>0.1956</v>
      </c>
      <c r="U122" s="13">
        <f>[4]圣人天赋!DF122</f>
        <v>0.1704</v>
      </c>
      <c r="V122" s="13">
        <f>[4]圣人天赋!DG122</f>
        <v>0.17291999999999996</v>
      </c>
      <c r="W122" s="13">
        <f>[4]圣人天赋!DH122</f>
        <v>0.17795999999999998</v>
      </c>
      <c r="X122" s="13">
        <f>[4]圣人天赋!DI122</f>
        <v>0.18551999999999999</v>
      </c>
      <c r="Y122" s="13">
        <f>[4]圣人天赋!DJ122</f>
        <v>0.1956</v>
      </c>
      <c r="AA122" s="13">
        <f>[3]大殿属性!AP123</f>
        <v>0.3</v>
      </c>
      <c r="AB122" s="13">
        <f>[3]大殿属性!AQ123</f>
        <v>0.3</v>
      </c>
      <c r="AC122" s="13">
        <f>[3]大殿属性!AR123</f>
        <v>0.3</v>
      </c>
      <c r="AD122" s="13">
        <f>[3]大殿属性!AS123</f>
        <v>0.3</v>
      </c>
      <c r="AE122" s="13">
        <f>[3]大殿属性!AT123</f>
        <v>0.3</v>
      </c>
      <c r="AG122" s="13">
        <f>[4]圣人天赋!GN122+'[5]变法-buff效果'!Z121+[6]属性汇总!EO120</f>
        <v>1.5158</v>
      </c>
      <c r="AH122" s="13">
        <f>[4]圣人天赋!GO122+'[5]变法-buff效果'!AA121+[6]属性汇总!EP120</f>
        <v>1.5208400000000002</v>
      </c>
      <c r="AI122" s="13">
        <f>[4]圣人天赋!GP122+'[5]变法-buff效果'!AB121+[6]属性汇总!EQ120</f>
        <v>1.5309200000000001</v>
      </c>
      <c r="AJ122" s="13">
        <f>[4]圣人天赋!GQ122+'[5]变法-buff效果'!AC121+[6]属性汇总!ER120</f>
        <v>1.5460400000000001</v>
      </c>
      <c r="AK122" s="13">
        <f>[4]圣人天赋!GR122+'[5]变法-buff效果'!AD121+[6]属性汇总!ES120</f>
        <v>1.5662000000000003</v>
      </c>
      <c r="AM122" s="13">
        <f>[4]圣人天赋!GW122+'[5]变法-buff效果'!Z121+[6]属性汇总!EO120</f>
        <v>1.4590000000000001</v>
      </c>
      <c r="AN122" s="13">
        <f>[4]圣人天赋!GX122+'[5]变法-buff效果'!AA121+[6]属性汇总!EP120</f>
        <v>1.4632000000000001</v>
      </c>
      <c r="AO122" s="13">
        <f>[4]圣人天赋!GY122+'[5]变法-buff效果'!AB121+[6]属性汇总!EQ120</f>
        <v>1.4716</v>
      </c>
      <c r="AP122" s="13">
        <f>[4]圣人天赋!GZ122+'[5]变法-buff效果'!AC121+[6]属性汇总!ER120</f>
        <v>1.4842000000000002</v>
      </c>
      <c r="AQ122" s="13">
        <f>[4]圣人天赋!HA122+'[5]变法-buff效果'!AD121+[6]属性汇总!ES120</f>
        <v>1.5010000000000003</v>
      </c>
    </row>
    <row r="123" spans="2:43" x14ac:dyDescent="0.15">
      <c r="B123" s="4">
        <v>118</v>
      </c>
      <c r="C123" s="14">
        <f>'[2]功能-军团县城'!CQ125</f>
        <v>1.05944414558399</v>
      </c>
      <c r="D123" s="14">
        <f>'[2]功能-军团县城'!CR125</f>
        <v>1.05944414558399</v>
      </c>
      <c r="E123" s="14">
        <f>'[2]功能-军团县城'!CS125</f>
        <v>1.05944414558399</v>
      </c>
      <c r="F123" s="14">
        <f>'[2]功能-军团县城'!CT125</f>
        <v>1.05944414558399</v>
      </c>
      <c r="G123" s="14">
        <f>'[2]功能-军团县城'!CU125</f>
        <v>1.05944414558399</v>
      </c>
      <c r="I123" s="13">
        <f>'[2]功能-军团县城'!CV125+[3]大殿属性!AK124</f>
        <v>0.16480096727066021</v>
      </c>
      <c r="J123" s="13">
        <f>'[2]功能-军团县城'!CW125+[3]大殿属性!AL124</f>
        <v>0.16687434347038999</v>
      </c>
      <c r="K123" s="13">
        <f>'[2]功能-军团县城'!CX125+[3]大殿属性!AM124</f>
        <v>0.1690467551709065</v>
      </c>
      <c r="L123" s="13">
        <f>'[2]功能-军团县城'!CY125+[3]大殿属性!AN124</f>
        <v>0.17138626715176736</v>
      </c>
      <c r="M123" s="13">
        <f>'[2]功能-军团县城'!CZ125+[3]大殿属性!AO124</f>
        <v>0.17393964421863514</v>
      </c>
      <c r="O123" s="13">
        <f>[4]圣人天赋!CW123</f>
        <v>0.1704</v>
      </c>
      <c r="P123" s="13">
        <f>[4]圣人天赋!CX123</f>
        <v>0.17291999999999996</v>
      </c>
      <c r="Q123" s="13">
        <f>[4]圣人天赋!CY123</f>
        <v>0.17795999999999998</v>
      </c>
      <c r="R123" s="13">
        <f>[4]圣人天赋!CZ123</f>
        <v>0.18551999999999999</v>
      </c>
      <c r="S123" s="13">
        <f>[4]圣人天赋!DA123</f>
        <v>0.1956</v>
      </c>
      <c r="U123" s="13">
        <f>[4]圣人天赋!DF123</f>
        <v>0.1704</v>
      </c>
      <c r="V123" s="13">
        <f>[4]圣人天赋!DG123</f>
        <v>0.17291999999999996</v>
      </c>
      <c r="W123" s="13">
        <f>[4]圣人天赋!DH123</f>
        <v>0.17795999999999998</v>
      </c>
      <c r="X123" s="13">
        <f>[4]圣人天赋!DI123</f>
        <v>0.18551999999999999</v>
      </c>
      <c r="Y123" s="13">
        <f>[4]圣人天赋!DJ123</f>
        <v>0.1956</v>
      </c>
      <c r="AA123" s="13">
        <f>[3]大殿属性!AP124</f>
        <v>0.3</v>
      </c>
      <c r="AB123" s="13">
        <f>[3]大殿属性!AQ124</f>
        <v>0.3</v>
      </c>
      <c r="AC123" s="13">
        <f>[3]大殿属性!AR124</f>
        <v>0.3</v>
      </c>
      <c r="AD123" s="13">
        <f>[3]大殿属性!AS124</f>
        <v>0.3</v>
      </c>
      <c r="AE123" s="13">
        <f>[3]大殿属性!AT124</f>
        <v>0.3</v>
      </c>
      <c r="AG123" s="13">
        <f>[4]圣人天赋!GN123+'[5]变法-buff效果'!Z122+[6]属性汇总!EO121</f>
        <v>1.5158</v>
      </c>
      <c r="AH123" s="13">
        <f>[4]圣人天赋!GO123+'[5]变法-buff效果'!AA122+[6]属性汇总!EP121</f>
        <v>1.5208400000000002</v>
      </c>
      <c r="AI123" s="13">
        <f>[4]圣人天赋!GP123+'[5]变法-buff效果'!AB122+[6]属性汇总!EQ121</f>
        <v>1.5309200000000001</v>
      </c>
      <c r="AJ123" s="13">
        <f>[4]圣人天赋!GQ123+'[5]变法-buff效果'!AC122+[6]属性汇总!ER121</f>
        <v>1.5460400000000001</v>
      </c>
      <c r="AK123" s="13">
        <f>[4]圣人天赋!GR123+'[5]变法-buff效果'!AD122+[6]属性汇总!ES121</f>
        <v>1.5662000000000003</v>
      </c>
      <c r="AM123" s="13">
        <f>[4]圣人天赋!GW123+'[5]变法-buff效果'!Z122+[6]属性汇总!EO121</f>
        <v>1.5158</v>
      </c>
      <c r="AN123" s="13">
        <f>[4]圣人天赋!GX123+'[5]变法-buff效果'!AA122+[6]属性汇总!EP121</f>
        <v>1.5208400000000002</v>
      </c>
      <c r="AO123" s="13">
        <f>[4]圣人天赋!GY123+'[5]变法-buff效果'!AB122+[6]属性汇总!EQ121</f>
        <v>1.5309200000000001</v>
      </c>
      <c r="AP123" s="13">
        <f>[4]圣人天赋!GZ123+'[5]变法-buff效果'!AC122+[6]属性汇总!ER121</f>
        <v>1.5460400000000001</v>
      </c>
      <c r="AQ123" s="13">
        <f>[4]圣人天赋!HA123+'[5]变法-buff效果'!AD122+[6]属性汇总!ES121</f>
        <v>1.5662000000000003</v>
      </c>
    </row>
    <row r="124" spans="2:43" x14ac:dyDescent="0.15">
      <c r="B124" s="4">
        <v>119</v>
      </c>
      <c r="C124" s="14">
        <f>'[2]功能-军团县城'!CQ126</f>
        <v>1.05944414558399</v>
      </c>
      <c r="D124" s="14">
        <f>'[2]功能-军团县城'!CR126</f>
        <v>1.05944414558399</v>
      </c>
      <c r="E124" s="14">
        <f>'[2]功能-军团县城'!CS126</f>
        <v>1.05944414558399</v>
      </c>
      <c r="F124" s="14">
        <f>'[2]功能-军团县城'!CT126</f>
        <v>1.05944414558399</v>
      </c>
      <c r="G124" s="14">
        <f>'[2]功能-军团县城'!CU126</f>
        <v>1.05944414558399</v>
      </c>
      <c r="I124" s="13">
        <f>'[2]功能-军团县城'!CV126+[3]大殿属性!AK125</f>
        <v>0.16716732948568305</v>
      </c>
      <c r="J124" s="13">
        <f>'[2]功能-军团县城'!CW126+[3]大殿属性!AL125</f>
        <v>0.16922250171928904</v>
      </c>
      <c r="K124" s="13">
        <f>'[2]功能-军团县城'!CX126+[3]大殿属性!AM125</f>
        <v>0.17137821666759512</v>
      </c>
      <c r="L124" s="13">
        <f>'[2]功能-军团县城'!CY126+[3]大殿属性!AN125</f>
        <v>0.17371107297374797</v>
      </c>
      <c r="M124" s="13">
        <f>'[2]功能-军团县城'!CZ126+[3]大殿属性!AO125</f>
        <v>0.17626330419609904</v>
      </c>
      <c r="O124" s="13">
        <f>[4]圣人天赋!CW124</f>
        <v>0.1704</v>
      </c>
      <c r="P124" s="13">
        <f>[4]圣人天赋!CX124</f>
        <v>0.17291999999999996</v>
      </c>
      <c r="Q124" s="13">
        <f>[4]圣人天赋!CY124</f>
        <v>0.17795999999999998</v>
      </c>
      <c r="R124" s="13">
        <f>[4]圣人天赋!CZ124</f>
        <v>0.18551999999999999</v>
      </c>
      <c r="S124" s="13">
        <f>[4]圣人天赋!DA124</f>
        <v>0.1956</v>
      </c>
      <c r="U124" s="13">
        <f>[4]圣人天赋!DF124</f>
        <v>0.1704</v>
      </c>
      <c r="V124" s="13">
        <f>[4]圣人天赋!DG124</f>
        <v>0.17291999999999996</v>
      </c>
      <c r="W124" s="13">
        <f>[4]圣人天赋!DH124</f>
        <v>0.17795999999999998</v>
      </c>
      <c r="X124" s="13">
        <f>[4]圣人天赋!DI124</f>
        <v>0.18551999999999999</v>
      </c>
      <c r="Y124" s="13">
        <f>[4]圣人天赋!DJ124</f>
        <v>0.1956</v>
      </c>
      <c r="AA124" s="13">
        <f>[3]大殿属性!AP125</f>
        <v>0.3</v>
      </c>
      <c r="AB124" s="13">
        <f>[3]大殿属性!AQ125</f>
        <v>0.3</v>
      </c>
      <c r="AC124" s="13">
        <f>[3]大殿属性!AR125</f>
        <v>0.3</v>
      </c>
      <c r="AD124" s="13">
        <f>[3]大殿属性!AS125</f>
        <v>0.3</v>
      </c>
      <c r="AE124" s="13">
        <f>[3]大殿属性!AT125</f>
        <v>0.3</v>
      </c>
      <c r="AG124" s="13">
        <f>[4]圣人天赋!GN124+'[5]变法-buff效果'!Z123+[6]属性汇总!EO122</f>
        <v>1.5158</v>
      </c>
      <c r="AH124" s="13">
        <f>[4]圣人天赋!GO124+'[5]变法-buff效果'!AA123+[6]属性汇总!EP122</f>
        <v>1.5208400000000002</v>
      </c>
      <c r="AI124" s="13">
        <f>[4]圣人天赋!GP124+'[5]变法-buff效果'!AB123+[6]属性汇总!EQ122</f>
        <v>1.5309200000000001</v>
      </c>
      <c r="AJ124" s="13">
        <f>[4]圣人天赋!GQ124+'[5]变法-buff效果'!AC123+[6]属性汇总!ER122</f>
        <v>1.5460400000000001</v>
      </c>
      <c r="AK124" s="13">
        <f>[4]圣人天赋!GR124+'[5]变法-buff效果'!AD123+[6]属性汇总!ES122</f>
        <v>1.5662000000000003</v>
      </c>
      <c r="AM124" s="13">
        <f>[4]圣人天赋!GW124+'[5]变法-buff效果'!Z123+[6]属性汇总!EO122</f>
        <v>1.5158</v>
      </c>
      <c r="AN124" s="13">
        <f>[4]圣人天赋!GX124+'[5]变法-buff效果'!AA123+[6]属性汇总!EP122</f>
        <v>1.5208400000000002</v>
      </c>
      <c r="AO124" s="13">
        <f>[4]圣人天赋!GY124+'[5]变法-buff效果'!AB123+[6]属性汇总!EQ122</f>
        <v>1.5309200000000001</v>
      </c>
      <c r="AP124" s="13">
        <f>[4]圣人天赋!GZ124+'[5]变法-buff效果'!AC123+[6]属性汇总!ER122</f>
        <v>1.5460400000000001</v>
      </c>
      <c r="AQ124" s="13">
        <f>[4]圣人天赋!HA124+'[5]变法-buff效果'!AD123+[6]属性汇总!ES122</f>
        <v>1.5662000000000003</v>
      </c>
    </row>
    <row r="125" spans="2:43" x14ac:dyDescent="0.15">
      <c r="B125" s="4">
        <v>120</v>
      </c>
      <c r="C125" s="14">
        <f>'[2]功能-军团县城'!CQ127</f>
        <v>1.05944414558399</v>
      </c>
      <c r="D125" s="14">
        <f>'[2]功能-军团县城'!CR127</f>
        <v>1.05944414558399</v>
      </c>
      <c r="E125" s="14">
        <f>'[2]功能-军团县城'!CS127</f>
        <v>1.05944414558399</v>
      </c>
      <c r="F125" s="14">
        <f>'[2]功能-军团县城'!CT127</f>
        <v>1.05944414558399</v>
      </c>
      <c r="G125" s="14">
        <f>'[2]功能-军团县城'!CU127</f>
        <v>1.05944414558399</v>
      </c>
      <c r="I125" s="13">
        <f>'[2]功能-军团县城'!CV127+[3]大殿属性!AK126</f>
        <v>0.16953369170070592</v>
      </c>
      <c r="J125" s="13">
        <f>'[2]功能-军团县城'!CW127+[3]大殿属性!AL126</f>
        <v>0.1715706599681881</v>
      </c>
      <c r="K125" s="13">
        <f>'[2]功能-军团县城'!CX127+[3]大殿属性!AM126</f>
        <v>0.17370967816428373</v>
      </c>
      <c r="L125" s="13">
        <f>'[2]功能-军团县城'!CY127+[3]大殿属性!AN126</f>
        <v>0.17603587879572857</v>
      </c>
      <c r="M125" s="13">
        <f>'[2]功能-军团县城'!CZ127+[3]大殿属性!AO126</f>
        <v>0.17858834250029232</v>
      </c>
      <c r="O125" s="13">
        <f>[4]圣人天赋!CW125</f>
        <v>0.1704</v>
      </c>
      <c r="P125" s="13">
        <f>[4]圣人天赋!CX125</f>
        <v>0.17291999999999996</v>
      </c>
      <c r="Q125" s="13">
        <f>[4]圣人天赋!CY125</f>
        <v>0.17795999999999998</v>
      </c>
      <c r="R125" s="13">
        <f>[4]圣人天赋!CZ125</f>
        <v>0.18551999999999999</v>
      </c>
      <c r="S125" s="13">
        <f>[4]圣人天赋!DA125</f>
        <v>0.1956</v>
      </c>
      <c r="U125" s="13">
        <f>[4]圣人天赋!DF125</f>
        <v>0.1704</v>
      </c>
      <c r="V125" s="13">
        <f>[4]圣人天赋!DG125</f>
        <v>0.17291999999999996</v>
      </c>
      <c r="W125" s="13">
        <f>[4]圣人天赋!DH125</f>
        <v>0.17795999999999998</v>
      </c>
      <c r="X125" s="13">
        <f>[4]圣人天赋!DI125</f>
        <v>0.18551999999999999</v>
      </c>
      <c r="Y125" s="13">
        <f>[4]圣人天赋!DJ125</f>
        <v>0.1956</v>
      </c>
      <c r="AA125" s="13">
        <f>[3]大殿属性!AP126</f>
        <v>0.3</v>
      </c>
      <c r="AB125" s="13">
        <f>[3]大殿属性!AQ126</f>
        <v>0.3</v>
      </c>
      <c r="AC125" s="13">
        <f>[3]大殿属性!AR126</f>
        <v>0.3</v>
      </c>
      <c r="AD125" s="13">
        <f>[3]大殿属性!AS126</f>
        <v>0.3</v>
      </c>
      <c r="AE125" s="13">
        <f>[3]大殿属性!AT126</f>
        <v>0.3</v>
      </c>
      <c r="AG125" s="13">
        <f>[4]圣人天赋!GN125+'[5]变法-buff效果'!Z124+[6]属性汇总!EO123</f>
        <v>1.5158</v>
      </c>
      <c r="AH125" s="13">
        <f>[4]圣人天赋!GO125+'[5]变法-buff效果'!AA124+[6]属性汇总!EP123</f>
        <v>1.5208400000000002</v>
      </c>
      <c r="AI125" s="13">
        <f>[4]圣人天赋!GP125+'[5]变法-buff效果'!AB124+[6]属性汇总!EQ123</f>
        <v>1.5309200000000001</v>
      </c>
      <c r="AJ125" s="13">
        <f>[4]圣人天赋!GQ125+'[5]变法-buff效果'!AC124+[6]属性汇总!ER123</f>
        <v>1.5460400000000001</v>
      </c>
      <c r="AK125" s="13">
        <f>[4]圣人天赋!GR125+'[5]变法-buff效果'!AD124+[6]属性汇总!ES123</f>
        <v>1.5662000000000003</v>
      </c>
      <c r="AM125" s="13">
        <f>[4]圣人天赋!GW125+'[5]变法-buff效果'!Z124+[6]属性汇总!EO123</f>
        <v>1.5158</v>
      </c>
      <c r="AN125" s="13">
        <f>[4]圣人天赋!GX125+'[5]变法-buff效果'!AA124+[6]属性汇总!EP123</f>
        <v>1.5208400000000002</v>
      </c>
      <c r="AO125" s="13">
        <f>[4]圣人天赋!GY125+'[5]变法-buff效果'!AB124+[6]属性汇总!EQ123</f>
        <v>1.5309200000000001</v>
      </c>
      <c r="AP125" s="13">
        <f>[4]圣人天赋!GZ125+'[5]变法-buff效果'!AC124+[6]属性汇总!ER123</f>
        <v>1.5460400000000001</v>
      </c>
      <c r="AQ125" s="13">
        <f>[4]圣人天赋!HA125+'[5]变法-buff效果'!AD124+[6]属性汇总!ES123</f>
        <v>1.5662000000000003</v>
      </c>
    </row>
    <row r="126" spans="2:43" x14ac:dyDescent="0.15">
      <c r="B126" s="4">
        <v>121</v>
      </c>
      <c r="C126" s="14">
        <f>'[2]功能-军团县城'!CQ128</f>
        <v>1.05944414558399</v>
      </c>
      <c r="D126" s="14">
        <f>'[2]功能-军团县城'!CR128</f>
        <v>1.05944414558399</v>
      </c>
      <c r="E126" s="14">
        <f>'[2]功能-军团县城'!CS128</f>
        <v>1.05944414558399</v>
      </c>
      <c r="F126" s="14">
        <f>'[2]功能-军团县城'!CT128</f>
        <v>1.05944414558399</v>
      </c>
      <c r="G126" s="14">
        <f>'[2]功能-军团县城'!CU128</f>
        <v>1.05944414558399</v>
      </c>
      <c r="I126" s="13">
        <f>'[2]功能-军团县城'!CV128+[3]大殿属性!AK127</f>
        <v>0.1719000539157288</v>
      </c>
      <c r="J126" s="13">
        <f>'[2]功能-军团县城'!CW128+[3]大殿属性!AL127</f>
        <v>0.17391881821708716</v>
      </c>
      <c r="K126" s="13">
        <f>'[2]功能-军团县城'!CX128+[3]大殿属性!AM127</f>
        <v>0.17604113966097235</v>
      </c>
      <c r="L126" s="13">
        <f>'[2]功能-军团县城'!CY128+[3]大殿属性!AN127</f>
        <v>0.17836068461770918</v>
      </c>
      <c r="M126" s="13">
        <f>'[2]功能-军团县城'!CZ128+[3]大殿属性!AO127</f>
        <v>0.18094167020252291</v>
      </c>
      <c r="O126" s="13">
        <f>[4]圣人天赋!CW126</f>
        <v>0.1704</v>
      </c>
      <c r="P126" s="13">
        <f>[4]圣人天赋!CX126</f>
        <v>0.17291999999999996</v>
      </c>
      <c r="Q126" s="13">
        <f>[4]圣人天赋!CY126</f>
        <v>0.17795999999999998</v>
      </c>
      <c r="R126" s="13">
        <f>[4]圣人天赋!CZ126</f>
        <v>0.18551999999999999</v>
      </c>
      <c r="S126" s="13">
        <f>[4]圣人天赋!DA126</f>
        <v>0.1956</v>
      </c>
      <c r="U126" s="13">
        <f>[4]圣人天赋!DF126</f>
        <v>0.1704</v>
      </c>
      <c r="V126" s="13">
        <f>[4]圣人天赋!DG126</f>
        <v>0.17291999999999996</v>
      </c>
      <c r="W126" s="13">
        <f>[4]圣人天赋!DH126</f>
        <v>0.17795999999999998</v>
      </c>
      <c r="X126" s="13">
        <f>[4]圣人天赋!DI126</f>
        <v>0.18551999999999999</v>
      </c>
      <c r="Y126" s="13">
        <f>[4]圣人天赋!DJ126</f>
        <v>0.1956</v>
      </c>
      <c r="AA126" s="13">
        <f>[3]大殿属性!AP127</f>
        <v>0.3</v>
      </c>
      <c r="AB126" s="13">
        <f>[3]大殿属性!AQ127</f>
        <v>0.3</v>
      </c>
      <c r="AC126" s="13">
        <f>[3]大殿属性!AR127</f>
        <v>0.3</v>
      </c>
      <c r="AD126" s="13">
        <f>[3]大殿属性!AS127</f>
        <v>0.3</v>
      </c>
      <c r="AE126" s="13">
        <f>[3]大殿属性!AT127</f>
        <v>0.3</v>
      </c>
      <c r="AG126" s="13">
        <f>[4]圣人天赋!GN126+'[5]变法-buff效果'!Z125+[6]属性汇总!EO124</f>
        <v>1.5158</v>
      </c>
      <c r="AH126" s="13">
        <f>[4]圣人天赋!GO126+'[5]变法-buff效果'!AA125+[6]属性汇总!EP124</f>
        <v>1.5208400000000002</v>
      </c>
      <c r="AI126" s="13">
        <f>[4]圣人天赋!GP126+'[5]变法-buff效果'!AB125+[6]属性汇总!EQ124</f>
        <v>1.5309200000000001</v>
      </c>
      <c r="AJ126" s="13">
        <f>[4]圣人天赋!GQ126+'[5]变法-buff效果'!AC125+[6]属性汇总!ER124</f>
        <v>1.5460400000000001</v>
      </c>
      <c r="AK126" s="13">
        <f>[4]圣人天赋!GR126+'[5]变法-buff效果'!AD125+[6]属性汇总!ES124</f>
        <v>1.5662000000000003</v>
      </c>
      <c r="AM126" s="13">
        <f>[4]圣人天赋!GW126+'[5]变法-buff效果'!Z125+[6]属性汇总!EO124</f>
        <v>1.5158</v>
      </c>
      <c r="AN126" s="13">
        <f>[4]圣人天赋!GX126+'[5]变法-buff效果'!AA125+[6]属性汇总!EP124</f>
        <v>1.5208400000000002</v>
      </c>
      <c r="AO126" s="13">
        <f>[4]圣人天赋!GY126+'[5]变法-buff效果'!AB125+[6]属性汇总!EQ124</f>
        <v>1.5309200000000001</v>
      </c>
      <c r="AP126" s="13">
        <f>[4]圣人天赋!GZ126+'[5]变法-buff效果'!AC125+[6]属性汇总!ER124</f>
        <v>1.5460400000000001</v>
      </c>
      <c r="AQ126" s="13">
        <f>[4]圣人天赋!HA126+'[5]变法-buff效果'!AD125+[6]属性汇总!ES124</f>
        <v>1.5662000000000003</v>
      </c>
    </row>
    <row r="127" spans="2:43" x14ac:dyDescent="0.15">
      <c r="B127" s="4">
        <v>122</v>
      </c>
      <c r="C127" s="14">
        <f>'[2]功能-军团县城'!CQ129</f>
        <v>1.05944414558399</v>
      </c>
      <c r="D127" s="14">
        <f>'[2]功能-军团县城'!CR129</f>
        <v>1.05944414558399</v>
      </c>
      <c r="E127" s="14">
        <f>'[2]功能-军团县城'!CS129</f>
        <v>1.05944414558399</v>
      </c>
      <c r="F127" s="14">
        <f>'[2]功能-军团县城'!CT129</f>
        <v>1.05944414558399</v>
      </c>
      <c r="G127" s="14">
        <f>'[2]功能-军团县城'!CU129</f>
        <v>1.05944414558399</v>
      </c>
      <c r="I127" s="13">
        <f>'[2]功能-军团县城'!CV129+[3]大殿属性!AK128</f>
        <v>0.17426641613075164</v>
      </c>
      <c r="J127" s="13">
        <f>'[2]功能-军团县城'!CW129+[3]大殿属性!AL128</f>
        <v>0.17626697646598621</v>
      </c>
      <c r="K127" s="13">
        <f>'[2]功能-军团县城'!CX129+[3]大殿属性!AM128</f>
        <v>0.17837260115766096</v>
      </c>
      <c r="L127" s="13">
        <f>'[2]功能-军团县城'!CY129+[3]大殿属性!AN128</f>
        <v>0.18072912129541938</v>
      </c>
      <c r="M127" s="13">
        <f>'[2]功能-军团县城'!CZ129+[3]大殿属性!AO128</f>
        <v>0.18329499790475354</v>
      </c>
      <c r="O127" s="13">
        <f>[4]圣人天赋!CW127</f>
        <v>0.1704</v>
      </c>
      <c r="P127" s="13">
        <f>[4]圣人天赋!CX127</f>
        <v>0.17291999999999996</v>
      </c>
      <c r="Q127" s="13">
        <f>[4]圣人天赋!CY127</f>
        <v>0.17795999999999998</v>
      </c>
      <c r="R127" s="13">
        <f>[4]圣人天赋!CZ127</f>
        <v>0.18551999999999999</v>
      </c>
      <c r="S127" s="13">
        <f>[4]圣人天赋!DA127</f>
        <v>0.1956</v>
      </c>
      <c r="U127" s="13">
        <f>[4]圣人天赋!DF127</f>
        <v>0.1704</v>
      </c>
      <c r="V127" s="13">
        <f>[4]圣人天赋!DG127</f>
        <v>0.17291999999999996</v>
      </c>
      <c r="W127" s="13">
        <f>[4]圣人天赋!DH127</f>
        <v>0.17795999999999998</v>
      </c>
      <c r="X127" s="13">
        <f>[4]圣人天赋!DI127</f>
        <v>0.18551999999999999</v>
      </c>
      <c r="Y127" s="13">
        <f>[4]圣人天赋!DJ127</f>
        <v>0.1956</v>
      </c>
      <c r="AA127" s="13">
        <f>[3]大殿属性!AP128</f>
        <v>0.3</v>
      </c>
      <c r="AB127" s="13">
        <f>[3]大殿属性!AQ128</f>
        <v>0.3</v>
      </c>
      <c r="AC127" s="13">
        <f>[3]大殿属性!AR128</f>
        <v>0.3</v>
      </c>
      <c r="AD127" s="13">
        <f>[3]大殿属性!AS128</f>
        <v>0.3</v>
      </c>
      <c r="AE127" s="13">
        <f>[3]大殿属性!AT128</f>
        <v>0.3</v>
      </c>
      <c r="AG127" s="13">
        <f>[4]圣人天赋!GN127+'[5]变法-buff效果'!Z126+[6]属性汇总!EO125</f>
        <v>1.5158</v>
      </c>
      <c r="AH127" s="13">
        <f>[4]圣人天赋!GO127+'[5]变法-buff效果'!AA126+[6]属性汇总!EP125</f>
        <v>1.5208400000000002</v>
      </c>
      <c r="AI127" s="13">
        <f>[4]圣人天赋!GP127+'[5]变法-buff效果'!AB126+[6]属性汇总!EQ125</f>
        <v>1.5309200000000001</v>
      </c>
      <c r="AJ127" s="13">
        <f>[4]圣人天赋!GQ127+'[5]变法-buff效果'!AC126+[6]属性汇总!ER125</f>
        <v>1.5460400000000001</v>
      </c>
      <c r="AK127" s="13">
        <f>[4]圣人天赋!GR127+'[5]变法-buff效果'!AD126+[6]属性汇总!ES125</f>
        <v>1.5662000000000003</v>
      </c>
      <c r="AM127" s="13">
        <f>[4]圣人天赋!GW127+'[5]变法-buff效果'!Z126+[6]属性汇总!EO125</f>
        <v>1.5158</v>
      </c>
      <c r="AN127" s="13">
        <f>[4]圣人天赋!GX127+'[5]变法-buff效果'!AA126+[6]属性汇总!EP125</f>
        <v>1.5208400000000002</v>
      </c>
      <c r="AO127" s="13">
        <f>[4]圣人天赋!GY127+'[5]变法-buff效果'!AB126+[6]属性汇总!EQ125</f>
        <v>1.5309200000000001</v>
      </c>
      <c r="AP127" s="13">
        <f>[4]圣人天赋!GZ127+'[5]变法-buff效果'!AC126+[6]属性汇总!ER125</f>
        <v>1.5460400000000001</v>
      </c>
      <c r="AQ127" s="13">
        <f>[4]圣人天赋!HA127+'[5]变法-buff效果'!AD126+[6]属性汇总!ES125</f>
        <v>1.5662000000000003</v>
      </c>
    </row>
    <row r="128" spans="2:43" x14ac:dyDescent="0.15">
      <c r="B128" s="4">
        <v>123</v>
      </c>
      <c r="C128" s="14">
        <f>'[2]功能-军团县城'!CQ130</f>
        <v>1.05944414558399</v>
      </c>
      <c r="D128" s="14">
        <f>'[2]功能-军团县城'!CR130</f>
        <v>1.05944414558399</v>
      </c>
      <c r="E128" s="14">
        <f>'[2]功能-军团县城'!CS130</f>
        <v>1.05944414558399</v>
      </c>
      <c r="F128" s="14">
        <f>'[2]功能-军团县城'!CT130</f>
        <v>1.05944414558399</v>
      </c>
      <c r="G128" s="14">
        <f>'[2]功能-军团县城'!CU130</f>
        <v>1.05944414558399</v>
      </c>
      <c r="I128" s="13">
        <f>'[2]功能-军团县城'!CV130+[3]大殿属性!AK129</f>
        <v>0.17663277834577448</v>
      </c>
      <c r="J128" s="13">
        <f>'[2]功能-军团县城'!CW130+[3]大殿属性!AL129</f>
        <v>0.1786165060141863</v>
      </c>
      <c r="K128" s="13">
        <f>'[2]功能-军团县城'!CX130+[3]大殿属性!AM129</f>
        <v>0.18074719687706564</v>
      </c>
      <c r="L128" s="13">
        <f>'[2]功能-军团县城'!CY130+[3]大殿属性!AN129</f>
        <v>0.18309989772891222</v>
      </c>
      <c r="M128" s="13">
        <f>'[2]功能-军团县城'!CZ130+[3]大殿属性!AO129</f>
        <v>0.18564832560698416</v>
      </c>
      <c r="O128" s="13">
        <f>[4]圣人天赋!CW128</f>
        <v>0.1704</v>
      </c>
      <c r="P128" s="13">
        <f>[4]圣人天赋!CX128</f>
        <v>0.17291999999999996</v>
      </c>
      <c r="Q128" s="13">
        <f>[4]圣人天赋!CY128</f>
        <v>0.17795999999999998</v>
      </c>
      <c r="R128" s="13">
        <f>[4]圣人天赋!CZ128</f>
        <v>0.18551999999999999</v>
      </c>
      <c r="S128" s="13">
        <f>[4]圣人天赋!DA128</f>
        <v>0.1956</v>
      </c>
      <c r="U128" s="13">
        <f>[4]圣人天赋!DF128</f>
        <v>0.1704</v>
      </c>
      <c r="V128" s="13">
        <f>[4]圣人天赋!DG128</f>
        <v>0.17291999999999996</v>
      </c>
      <c r="W128" s="13">
        <f>[4]圣人天赋!DH128</f>
        <v>0.17795999999999998</v>
      </c>
      <c r="X128" s="13">
        <f>[4]圣人天赋!DI128</f>
        <v>0.18551999999999999</v>
      </c>
      <c r="Y128" s="13">
        <f>[4]圣人天赋!DJ128</f>
        <v>0.1956</v>
      </c>
      <c r="AA128" s="13">
        <f>[3]大殿属性!AP129</f>
        <v>0.3</v>
      </c>
      <c r="AB128" s="13">
        <f>[3]大殿属性!AQ129</f>
        <v>0.3</v>
      </c>
      <c r="AC128" s="13">
        <f>[3]大殿属性!AR129</f>
        <v>0.3</v>
      </c>
      <c r="AD128" s="13">
        <f>[3]大殿属性!AS129</f>
        <v>0.3</v>
      </c>
      <c r="AE128" s="13">
        <f>[3]大殿属性!AT129</f>
        <v>0.3</v>
      </c>
      <c r="AG128" s="13">
        <f>[4]圣人天赋!GN128+'[5]变法-buff效果'!Z127+[6]属性汇总!EO126</f>
        <v>1.5158</v>
      </c>
      <c r="AH128" s="13">
        <f>[4]圣人天赋!GO128+'[5]变法-buff效果'!AA127+[6]属性汇总!EP126</f>
        <v>1.5208400000000002</v>
      </c>
      <c r="AI128" s="13">
        <f>[4]圣人天赋!GP128+'[5]变法-buff效果'!AB127+[6]属性汇总!EQ126</f>
        <v>1.5309200000000001</v>
      </c>
      <c r="AJ128" s="13">
        <f>[4]圣人天赋!GQ128+'[5]变法-buff效果'!AC127+[6]属性汇总!ER126</f>
        <v>1.5460400000000001</v>
      </c>
      <c r="AK128" s="13">
        <f>[4]圣人天赋!GR128+'[5]变法-buff效果'!AD127+[6]属性汇总!ES126</f>
        <v>1.5662000000000003</v>
      </c>
      <c r="AM128" s="13">
        <f>[4]圣人天赋!GW128+'[5]变法-buff效果'!Z127+[6]属性汇总!EO126</f>
        <v>1.5158</v>
      </c>
      <c r="AN128" s="13">
        <f>[4]圣人天赋!GX128+'[5]变法-buff效果'!AA127+[6]属性汇总!EP126</f>
        <v>1.5208400000000002</v>
      </c>
      <c r="AO128" s="13">
        <f>[4]圣人天赋!GY128+'[5]变法-buff效果'!AB127+[6]属性汇总!EQ126</f>
        <v>1.5309200000000001</v>
      </c>
      <c r="AP128" s="13">
        <f>[4]圣人天赋!GZ128+'[5]变法-buff效果'!AC127+[6]属性汇总!ER126</f>
        <v>1.5460400000000001</v>
      </c>
      <c r="AQ128" s="13">
        <f>[4]圣人天赋!HA128+'[5]变法-buff效果'!AD127+[6]属性汇总!ES126</f>
        <v>1.5662000000000003</v>
      </c>
    </row>
    <row r="129" spans="2:43" x14ac:dyDescent="0.15">
      <c r="B129" s="4">
        <v>124</v>
      </c>
      <c r="C129" s="14">
        <f>'[2]功能-军团县城'!CQ131</f>
        <v>1.05944414558399</v>
      </c>
      <c r="D129" s="14">
        <f>'[2]功能-军团县城'!CR131</f>
        <v>1.05944414558399</v>
      </c>
      <c r="E129" s="14">
        <f>'[2]功能-军团县城'!CS131</f>
        <v>1.05944414558399</v>
      </c>
      <c r="F129" s="14">
        <f>'[2]功能-军团县城'!CT131</f>
        <v>1.05944414558399</v>
      </c>
      <c r="G129" s="14">
        <f>'[2]功能-军团县城'!CU131</f>
        <v>1.05944414558399</v>
      </c>
      <c r="I129" s="13">
        <f>'[2]功能-军团县城'!CV131+[3]大殿属性!AK130</f>
        <v>0.17900025321390514</v>
      </c>
      <c r="J129" s="13">
        <f>'[2]功能-军团县城'!CW131+[3]大殿属性!AL130</f>
        <v>0.18098831919915487</v>
      </c>
      <c r="K129" s="13">
        <f>'[2]功能-军团县城'!CX131+[3]大殿属性!AM130</f>
        <v>0.18312385540185466</v>
      </c>
      <c r="L129" s="13">
        <f>'[2]功能-军团县城'!CY131+[3]大殿属性!AN130</f>
        <v>0.18547067416240504</v>
      </c>
      <c r="M129" s="13">
        <f>'[2]功能-军团县城'!CZ131+[3]大殿属性!AO130</f>
        <v>0.18800165330921478</v>
      </c>
      <c r="O129" s="13">
        <f>[4]圣人天赋!CW129</f>
        <v>0.1704</v>
      </c>
      <c r="P129" s="13">
        <f>[4]圣人天赋!CX129</f>
        <v>0.17291999999999996</v>
      </c>
      <c r="Q129" s="13">
        <f>[4]圣人天赋!CY129</f>
        <v>0.17795999999999998</v>
      </c>
      <c r="R129" s="13">
        <f>[4]圣人天赋!CZ129</f>
        <v>0.18551999999999999</v>
      </c>
      <c r="S129" s="13">
        <f>[4]圣人天赋!DA129</f>
        <v>0.1956</v>
      </c>
      <c r="U129" s="13">
        <f>[4]圣人天赋!DF129</f>
        <v>0.19879999999999998</v>
      </c>
      <c r="V129" s="13">
        <f>[4]圣人天赋!DG129</f>
        <v>0.20173999999999995</v>
      </c>
      <c r="W129" s="13">
        <f>[4]圣人天赋!DH129</f>
        <v>0.20761999999999997</v>
      </c>
      <c r="X129" s="13">
        <f>[4]圣人天赋!DI129</f>
        <v>0.21643999999999999</v>
      </c>
      <c r="Y129" s="13">
        <f>[4]圣人天赋!DJ129</f>
        <v>0.22819999999999999</v>
      </c>
      <c r="AA129" s="13">
        <f>[3]大殿属性!AP130</f>
        <v>0.3</v>
      </c>
      <c r="AB129" s="13">
        <f>[3]大殿属性!AQ130</f>
        <v>0.3</v>
      </c>
      <c r="AC129" s="13">
        <f>[3]大殿属性!AR130</f>
        <v>0.3</v>
      </c>
      <c r="AD129" s="13">
        <f>[3]大殿属性!AS130</f>
        <v>0.3</v>
      </c>
      <c r="AE129" s="13">
        <f>[3]大殿属性!AT130</f>
        <v>0.3</v>
      </c>
      <c r="AG129" s="13">
        <f>[4]圣人天赋!GN129+'[5]变法-buff效果'!Z128+[6]属性汇总!EO127</f>
        <v>1.5158</v>
      </c>
      <c r="AH129" s="13">
        <f>[4]圣人天赋!GO129+'[5]变法-buff效果'!AA128+[6]属性汇总!EP127</f>
        <v>1.5208400000000002</v>
      </c>
      <c r="AI129" s="13">
        <f>[4]圣人天赋!GP129+'[5]变法-buff效果'!AB128+[6]属性汇总!EQ127</f>
        <v>1.5309200000000001</v>
      </c>
      <c r="AJ129" s="13">
        <f>[4]圣人天赋!GQ129+'[5]变法-buff效果'!AC128+[6]属性汇总!ER127</f>
        <v>1.5460400000000001</v>
      </c>
      <c r="AK129" s="13">
        <f>[4]圣人天赋!GR129+'[5]变法-buff效果'!AD128+[6]属性汇总!ES127</f>
        <v>1.5662000000000003</v>
      </c>
      <c r="AM129" s="13">
        <f>[4]圣人天赋!GW129+'[5]变法-buff效果'!Z128+[6]属性汇总!EO127</f>
        <v>1.5158</v>
      </c>
      <c r="AN129" s="13">
        <f>[4]圣人天赋!GX129+'[5]变法-buff效果'!AA128+[6]属性汇总!EP127</f>
        <v>1.5208400000000002</v>
      </c>
      <c r="AO129" s="13">
        <f>[4]圣人天赋!GY129+'[5]变法-buff效果'!AB128+[6]属性汇总!EQ127</f>
        <v>1.5309200000000001</v>
      </c>
      <c r="AP129" s="13">
        <f>[4]圣人天赋!GZ129+'[5]变法-buff效果'!AC128+[6]属性汇总!ER127</f>
        <v>1.5460400000000001</v>
      </c>
      <c r="AQ129" s="13">
        <f>[4]圣人天赋!HA129+'[5]变法-buff效果'!AD128+[6]属性汇总!ES127</f>
        <v>1.5662000000000003</v>
      </c>
    </row>
    <row r="130" spans="2:43" x14ac:dyDescent="0.15">
      <c r="B130" s="4">
        <v>125</v>
      </c>
      <c r="C130" s="14">
        <f>'[2]功能-军团县城'!CQ132</f>
        <v>1.05944414558399</v>
      </c>
      <c r="D130" s="14">
        <f>'[2]功能-军团县城'!CR132</f>
        <v>1.05944414558399</v>
      </c>
      <c r="E130" s="14">
        <f>'[2]功能-军团县城'!CS132</f>
        <v>1.05944414558399</v>
      </c>
      <c r="F130" s="14">
        <f>'[2]功能-军团县城'!CT132</f>
        <v>1.05944414558399</v>
      </c>
      <c r="G130" s="14">
        <f>'[2]功能-军团县城'!CU132</f>
        <v>1.05944414558399</v>
      </c>
      <c r="I130" s="13">
        <f>'[2]功能-军团县城'!CV132+[3]大殿属性!AK131</f>
        <v>0.18137167750202071</v>
      </c>
      <c r="J130" s="13">
        <f>'[2]功能-军团县城'!CW132+[3]大殿属性!AL131</f>
        <v>0.18336013238412341</v>
      </c>
      <c r="K130" s="13">
        <f>'[2]功能-军团县城'!CX132+[3]大殿属性!AM131</f>
        <v>0.18550051392664366</v>
      </c>
      <c r="L130" s="13">
        <f>'[2]功能-军团县城'!CY132+[3]大殿属性!AN131</f>
        <v>0.18784145059589788</v>
      </c>
      <c r="M130" s="13">
        <f>'[2]功能-军团县城'!CZ132+[3]大殿属性!AO131</f>
        <v>0.19035498101144541</v>
      </c>
      <c r="O130" s="13">
        <f>[4]圣人天赋!CW130</f>
        <v>0.1704</v>
      </c>
      <c r="P130" s="13">
        <f>[4]圣人天赋!CX130</f>
        <v>0.17291999999999996</v>
      </c>
      <c r="Q130" s="13">
        <f>[4]圣人天赋!CY130</f>
        <v>0.17795999999999998</v>
      </c>
      <c r="R130" s="13">
        <f>[4]圣人天赋!CZ130</f>
        <v>0.18551999999999999</v>
      </c>
      <c r="S130" s="13">
        <f>[4]圣人天赋!DA130</f>
        <v>0.1956</v>
      </c>
      <c r="U130" s="13">
        <f>[4]圣人天赋!DF130</f>
        <v>0.19879999999999998</v>
      </c>
      <c r="V130" s="13">
        <f>[4]圣人天赋!DG130</f>
        <v>0.20173999999999995</v>
      </c>
      <c r="W130" s="13">
        <f>[4]圣人天赋!DH130</f>
        <v>0.20761999999999997</v>
      </c>
      <c r="X130" s="13">
        <f>[4]圣人天赋!DI130</f>
        <v>0.21643999999999999</v>
      </c>
      <c r="Y130" s="13">
        <f>[4]圣人天赋!DJ130</f>
        <v>0.22819999999999999</v>
      </c>
      <c r="AA130" s="13">
        <f>[3]大殿属性!AP131</f>
        <v>0.3</v>
      </c>
      <c r="AB130" s="13">
        <f>[3]大殿属性!AQ131</f>
        <v>0.3</v>
      </c>
      <c r="AC130" s="13">
        <f>[3]大殿属性!AR131</f>
        <v>0.3</v>
      </c>
      <c r="AD130" s="13">
        <f>[3]大殿属性!AS131</f>
        <v>0.3</v>
      </c>
      <c r="AE130" s="13">
        <f>[3]大殿属性!AT131</f>
        <v>0.3</v>
      </c>
      <c r="AG130" s="13">
        <f>[4]圣人天赋!GN130+'[5]变法-buff效果'!Z129+[6]属性汇总!EO128</f>
        <v>1.5158</v>
      </c>
      <c r="AH130" s="13">
        <f>[4]圣人天赋!GO130+'[5]变法-buff效果'!AA129+[6]属性汇总!EP128</f>
        <v>1.5208400000000002</v>
      </c>
      <c r="AI130" s="13">
        <f>[4]圣人天赋!GP130+'[5]变法-buff效果'!AB129+[6]属性汇总!EQ128</f>
        <v>1.5309200000000001</v>
      </c>
      <c r="AJ130" s="13">
        <f>[4]圣人天赋!GQ130+'[5]变法-buff效果'!AC129+[6]属性汇总!ER128</f>
        <v>1.5460400000000001</v>
      </c>
      <c r="AK130" s="13">
        <f>[4]圣人天赋!GR130+'[5]变法-buff效果'!AD129+[6]属性汇总!ES128</f>
        <v>1.5662000000000003</v>
      </c>
      <c r="AM130" s="13">
        <f>[4]圣人天赋!GW130+'[5]变法-buff效果'!Z129+[6]属性汇总!EO128</f>
        <v>1.5158</v>
      </c>
      <c r="AN130" s="13">
        <f>[4]圣人天赋!GX130+'[5]变法-buff效果'!AA129+[6]属性汇总!EP128</f>
        <v>1.5208400000000002</v>
      </c>
      <c r="AO130" s="13">
        <f>[4]圣人天赋!GY130+'[5]变法-buff效果'!AB129+[6]属性汇总!EQ128</f>
        <v>1.5309200000000001</v>
      </c>
      <c r="AP130" s="13">
        <f>[4]圣人天赋!GZ130+'[5]变法-buff效果'!AC129+[6]属性汇总!ER128</f>
        <v>1.5460400000000001</v>
      </c>
      <c r="AQ130" s="13">
        <f>[4]圣人天赋!HA130+'[5]变法-buff效果'!AD129+[6]属性汇总!ES128</f>
        <v>1.5662000000000003</v>
      </c>
    </row>
    <row r="131" spans="2:43" x14ac:dyDescent="0.15">
      <c r="B131" s="4">
        <v>126</v>
      </c>
      <c r="C131" s="14">
        <f>'[2]功能-军团县城'!CQ133</f>
        <v>1.05944414558399</v>
      </c>
      <c r="D131" s="14">
        <f>'[2]功能-军团县城'!CR133</f>
        <v>1.05944414558399</v>
      </c>
      <c r="E131" s="14">
        <f>'[2]功能-军团县城'!CS133</f>
        <v>1.05944414558399</v>
      </c>
      <c r="F131" s="14">
        <f>'[2]功能-军团县城'!CT133</f>
        <v>1.05944414558399</v>
      </c>
      <c r="G131" s="14">
        <f>'[2]功能-军团县城'!CU133</f>
        <v>1.05944414558399</v>
      </c>
      <c r="I131" s="13">
        <f>'[2]功能-军团县城'!CV133+[3]大殿属性!AK132</f>
        <v>0.18374310179013631</v>
      </c>
      <c r="J131" s="13">
        <f>'[2]功能-军团县城'!CW133+[3]大殿属性!AL132</f>
        <v>0.18573194556909198</v>
      </c>
      <c r="K131" s="13">
        <f>'[2]功能-军团县城'!CX133+[3]大殿属性!AM132</f>
        <v>0.18787717245143268</v>
      </c>
      <c r="L131" s="13">
        <f>'[2]功能-军团县城'!CY133+[3]大殿属性!AN132</f>
        <v>0.1902122270293907</v>
      </c>
      <c r="M131" s="13">
        <f>'[2]功能-军团县城'!CZ133+[3]大殿属性!AO132</f>
        <v>0.19270830871367603</v>
      </c>
      <c r="O131" s="13">
        <f>[4]圣人天赋!CW131</f>
        <v>0.1704</v>
      </c>
      <c r="P131" s="13">
        <f>[4]圣人天赋!CX131</f>
        <v>0.17291999999999996</v>
      </c>
      <c r="Q131" s="13">
        <f>[4]圣人天赋!CY131</f>
        <v>0.17795999999999998</v>
      </c>
      <c r="R131" s="13">
        <f>[4]圣人天赋!CZ131</f>
        <v>0.18551999999999999</v>
      </c>
      <c r="S131" s="13">
        <f>[4]圣人天赋!DA131</f>
        <v>0.1956</v>
      </c>
      <c r="U131" s="13">
        <f>[4]圣人天赋!DF131</f>
        <v>0.19879999999999998</v>
      </c>
      <c r="V131" s="13">
        <f>[4]圣人天赋!DG131</f>
        <v>0.20173999999999995</v>
      </c>
      <c r="W131" s="13">
        <f>[4]圣人天赋!DH131</f>
        <v>0.20761999999999997</v>
      </c>
      <c r="X131" s="13">
        <f>[4]圣人天赋!DI131</f>
        <v>0.21643999999999999</v>
      </c>
      <c r="Y131" s="13">
        <f>[4]圣人天赋!DJ131</f>
        <v>0.22819999999999999</v>
      </c>
      <c r="AA131" s="13">
        <f>[3]大殿属性!AP132</f>
        <v>0.3</v>
      </c>
      <c r="AB131" s="13">
        <f>[3]大殿属性!AQ132</f>
        <v>0.3</v>
      </c>
      <c r="AC131" s="13">
        <f>[3]大殿属性!AR132</f>
        <v>0.3</v>
      </c>
      <c r="AD131" s="13">
        <f>[3]大殿属性!AS132</f>
        <v>0.3</v>
      </c>
      <c r="AE131" s="13">
        <f>[3]大殿属性!AT132</f>
        <v>0.3</v>
      </c>
      <c r="AG131" s="13">
        <f>[4]圣人天赋!GN131+'[5]变法-buff效果'!Z130+[6]属性汇总!EO129</f>
        <v>1.5158</v>
      </c>
      <c r="AH131" s="13">
        <f>[4]圣人天赋!GO131+'[5]变法-buff效果'!AA130+[6]属性汇总!EP129</f>
        <v>1.5208400000000002</v>
      </c>
      <c r="AI131" s="13">
        <f>[4]圣人天赋!GP131+'[5]变法-buff效果'!AB130+[6]属性汇总!EQ129</f>
        <v>1.5309200000000001</v>
      </c>
      <c r="AJ131" s="13">
        <f>[4]圣人天赋!GQ131+'[5]变法-buff效果'!AC130+[6]属性汇总!ER129</f>
        <v>1.5460400000000001</v>
      </c>
      <c r="AK131" s="13">
        <f>[4]圣人天赋!GR131+'[5]变法-buff效果'!AD130+[6]属性汇总!ES129</f>
        <v>1.5662000000000003</v>
      </c>
      <c r="AM131" s="13">
        <f>[4]圣人天赋!GW131+'[5]变法-buff效果'!Z130+[6]属性汇总!EO129</f>
        <v>1.5158</v>
      </c>
      <c r="AN131" s="13">
        <f>[4]圣人天赋!GX131+'[5]变法-buff效果'!AA130+[6]属性汇总!EP129</f>
        <v>1.5208400000000002</v>
      </c>
      <c r="AO131" s="13">
        <f>[4]圣人天赋!GY131+'[5]变法-buff效果'!AB130+[6]属性汇总!EQ129</f>
        <v>1.5309200000000001</v>
      </c>
      <c r="AP131" s="13">
        <f>[4]圣人天赋!GZ131+'[5]变法-buff效果'!AC130+[6]属性汇总!ER129</f>
        <v>1.5460400000000001</v>
      </c>
      <c r="AQ131" s="13">
        <f>[4]圣人天赋!HA131+'[5]变法-buff效果'!AD130+[6]属性汇总!ES129</f>
        <v>1.5662000000000003</v>
      </c>
    </row>
    <row r="132" spans="2:43" x14ac:dyDescent="0.15">
      <c r="B132" s="4">
        <v>127</v>
      </c>
      <c r="C132" s="14">
        <f>'[2]功能-军团县城'!CQ134</f>
        <v>1.05944414558399</v>
      </c>
      <c r="D132" s="14">
        <f>'[2]功能-军团县城'!CR134</f>
        <v>1.05944414558399</v>
      </c>
      <c r="E132" s="14">
        <f>'[2]功能-军团县城'!CS134</f>
        <v>1.05944414558399</v>
      </c>
      <c r="F132" s="14">
        <f>'[2]功能-军团县城'!CT134</f>
        <v>1.05944414558399</v>
      </c>
      <c r="G132" s="14">
        <f>'[2]功能-军团县城'!CU134</f>
        <v>1.05944414558399</v>
      </c>
      <c r="I132" s="13">
        <f>'[2]功能-军团县城'!CV134+[3]大殿属性!AK133</f>
        <v>0.18611452607825191</v>
      </c>
      <c r="J132" s="13">
        <f>'[2]功能-军团县城'!CW134+[3]大殿属性!AL133</f>
        <v>0.18810375875406052</v>
      </c>
      <c r="K132" s="13">
        <f>'[2]功能-军团县城'!CX134+[3]大殿属性!AM133</f>
        <v>0.19025383097622167</v>
      </c>
      <c r="L132" s="13">
        <f>'[2]功能-军团县城'!CY134+[3]大殿属性!AN133</f>
        <v>0.19258300346288351</v>
      </c>
      <c r="M132" s="13">
        <f>'[2]功能-军团县城'!CZ134+[3]大殿属性!AO133</f>
        <v>0.19506163641590665</v>
      </c>
      <c r="O132" s="13">
        <f>[4]圣人天赋!CW132</f>
        <v>0.1704</v>
      </c>
      <c r="P132" s="13">
        <f>[4]圣人天赋!CX132</f>
        <v>0.17291999999999996</v>
      </c>
      <c r="Q132" s="13">
        <f>[4]圣人天赋!CY132</f>
        <v>0.17795999999999998</v>
      </c>
      <c r="R132" s="13">
        <f>[4]圣人天赋!CZ132</f>
        <v>0.18551999999999999</v>
      </c>
      <c r="S132" s="13">
        <f>[4]圣人天赋!DA132</f>
        <v>0.1956</v>
      </c>
      <c r="U132" s="13">
        <f>[4]圣人天赋!DF132</f>
        <v>0.19879999999999998</v>
      </c>
      <c r="V132" s="13">
        <f>[4]圣人天赋!DG132</f>
        <v>0.20173999999999995</v>
      </c>
      <c r="W132" s="13">
        <f>[4]圣人天赋!DH132</f>
        <v>0.20761999999999997</v>
      </c>
      <c r="X132" s="13">
        <f>[4]圣人天赋!DI132</f>
        <v>0.21643999999999999</v>
      </c>
      <c r="Y132" s="13">
        <f>[4]圣人天赋!DJ132</f>
        <v>0.22819999999999999</v>
      </c>
      <c r="AA132" s="13">
        <f>[3]大殿属性!AP133</f>
        <v>0.3</v>
      </c>
      <c r="AB132" s="13">
        <f>[3]大殿属性!AQ133</f>
        <v>0.3</v>
      </c>
      <c r="AC132" s="13">
        <f>[3]大殿属性!AR133</f>
        <v>0.3</v>
      </c>
      <c r="AD132" s="13">
        <f>[3]大殿属性!AS133</f>
        <v>0.3</v>
      </c>
      <c r="AE132" s="13">
        <f>[3]大殿属性!AT133</f>
        <v>0.3</v>
      </c>
      <c r="AG132" s="13">
        <f>[4]圣人天赋!GN132+'[5]变法-buff效果'!Z131+[6]属性汇总!EO130</f>
        <v>1.5158</v>
      </c>
      <c r="AH132" s="13">
        <f>[4]圣人天赋!GO132+'[5]变法-buff效果'!AA131+[6]属性汇总!EP130</f>
        <v>1.5208400000000002</v>
      </c>
      <c r="AI132" s="13">
        <f>[4]圣人天赋!GP132+'[5]变法-buff效果'!AB131+[6]属性汇总!EQ130</f>
        <v>1.5309200000000001</v>
      </c>
      <c r="AJ132" s="13">
        <f>[4]圣人天赋!GQ132+'[5]变法-buff效果'!AC131+[6]属性汇总!ER130</f>
        <v>1.5460400000000001</v>
      </c>
      <c r="AK132" s="13">
        <f>[4]圣人天赋!GR132+'[5]变法-buff效果'!AD131+[6]属性汇总!ES130</f>
        <v>1.5662000000000003</v>
      </c>
      <c r="AM132" s="13">
        <f>[4]圣人天赋!GW132+'[5]变法-buff效果'!Z131+[6]属性汇总!EO130</f>
        <v>1.5158</v>
      </c>
      <c r="AN132" s="13">
        <f>[4]圣人天赋!GX132+'[5]变法-buff效果'!AA131+[6]属性汇总!EP130</f>
        <v>1.5208400000000002</v>
      </c>
      <c r="AO132" s="13">
        <f>[4]圣人天赋!GY132+'[5]变法-buff效果'!AB131+[6]属性汇总!EQ130</f>
        <v>1.5309200000000001</v>
      </c>
      <c r="AP132" s="13">
        <f>[4]圣人天赋!GZ132+'[5]变法-buff效果'!AC131+[6]属性汇总!ER130</f>
        <v>1.5460400000000001</v>
      </c>
      <c r="AQ132" s="13">
        <f>[4]圣人天赋!HA132+'[5]变法-buff效果'!AD131+[6]属性汇总!ES130</f>
        <v>1.5662000000000003</v>
      </c>
    </row>
    <row r="133" spans="2:43" x14ac:dyDescent="0.15">
      <c r="B133" s="4">
        <v>128</v>
      </c>
      <c r="C133" s="14">
        <f>'[2]功能-军团县城'!CQ135</f>
        <v>1.05944414558399</v>
      </c>
      <c r="D133" s="14">
        <f>'[2]功能-军团县城'!CR135</f>
        <v>1.05944414558399</v>
      </c>
      <c r="E133" s="14">
        <f>'[2]功能-军团县城'!CS135</f>
        <v>1.05944414558399</v>
      </c>
      <c r="F133" s="14">
        <f>'[2]功能-军团县城'!CT135</f>
        <v>1.05944414558399</v>
      </c>
      <c r="G133" s="14">
        <f>'[2]功能-军团县城'!CU135</f>
        <v>1.05944414558399</v>
      </c>
      <c r="I133" s="13">
        <f>'[2]功能-军团县城'!CV135+[3]大殿属性!AK134</f>
        <v>0.18848595036636748</v>
      </c>
      <c r="J133" s="13">
        <f>'[2]功能-军团县城'!CW135+[3]大殿属性!AL134</f>
        <v>0.19047557193902909</v>
      </c>
      <c r="K133" s="13">
        <f>'[2]功能-军团县城'!CX135+[3]大殿属性!AM134</f>
        <v>0.19263048950101069</v>
      </c>
      <c r="L133" s="13">
        <f>'[2]功能-军团县城'!CY135+[3]大殿属性!AN134</f>
        <v>0.19495377989637636</v>
      </c>
      <c r="M133" s="13">
        <f>'[2]功能-军团县城'!CZ135+[3]大殿属性!AO134</f>
        <v>0.19741496411813728</v>
      </c>
      <c r="O133" s="13">
        <f>[4]圣人天赋!CW133</f>
        <v>0.1704</v>
      </c>
      <c r="P133" s="13">
        <f>[4]圣人天赋!CX133</f>
        <v>0.17291999999999996</v>
      </c>
      <c r="Q133" s="13">
        <f>[4]圣人天赋!CY133</f>
        <v>0.17795999999999998</v>
      </c>
      <c r="R133" s="13">
        <f>[4]圣人天赋!CZ133</f>
        <v>0.18551999999999999</v>
      </c>
      <c r="S133" s="13">
        <f>[4]圣人天赋!DA133</f>
        <v>0.1956</v>
      </c>
      <c r="U133" s="13">
        <f>[4]圣人天赋!DF133</f>
        <v>0.19879999999999998</v>
      </c>
      <c r="V133" s="13">
        <f>[4]圣人天赋!DG133</f>
        <v>0.20173999999999995</v>
      </c>
      <c r="W133" s="13">
        <f>[4]圣人天赋!DH133</f>
        <v>0.20761999999999997</v>
      </c>
      <c r="X133" s="13">
        <f>[4]圣人天赋!DI133</f>
        <v>0.21643999999999999</v>
      </c>
      <c r="Y133" s="13">
        <f>[4]圣人天赋!DJ133</f>
        <v>0.22819999999999999</v>
      </c>
      <c r="AA133" s="13">
        <f>[3]大殿属性!AP134</f>
        <v>0.3</v>
      </c>
      <c r="AB133" s="13">
        <f>[3]大殿属性!AQ134</f>
        <v>0.3</v>
      </c>
      <c r="AC133" s="13">
        <f>[3]大殿属性!AR134</f>
        <v>0.3</v>
      </c>
      <c r="AD133" s="13">
        <f>[3]大殿属性!AS134</f>
        <v>0.3</v>
      </c>
      <c r="AE133" s="13">
        <f>[3]大殿属性!AT134</f>
        <v>0.3</v>
      </c>
      <c r="AG133" s="13">
        <f>[4]圣人天赋!GN133+'[5]变法-buff效果'!Z132+[6]属性汇总!EO131</f>
        <v>1.5158</v>
      </c>
      <c r="AH133" s="13">
        <f>[4]圣人天赋!GO133+'[5]变法-buff效果'!AA132+[6]属性汇总!EP131</f>
        <v>1.5208400000000002</v>
      </c>
      <c r="AI133" s="13">
        <f>[4]圣人天赋!GP133+'[5]变法-buff效果'!AB132+[6]属性汇总!EQ131</f>
        <v>1.5309200000000001</v>
      </c>
      <c r="AJ133" s="13">
        <f>[4]圣人天赋!GQ133+'[5]变法-buff效果'!AC132+[6]属性汇总!ER131</f>
        <v>1.5460400000000001</v>
      </c>
      <c r="AK133" s="13">
        <f>[4]圣人天赋!GR133+'[5]变法-buff效果'!AD132+[6]属性汇总!ES131</f>
        <v>1.5662000000000003</v>
      </c>
      <c r="AM133" s="13">
        <f>[4]圣人天赋!GW133+'[5]变法-buff效果'!Z132+[6]属性汇总!EO131</f>
        <v>1.5158</v>
      </c>
      <c r="AN133" s="13">
        <f>[4]圣人天赋!GX133+'[5]变法-buff效果'!AA132+[6]属性汇总!EP131</f>
        <v>1.5208400000000002</v>
      </c>
      <c r="AO133" s="13">
        <f>[4]圣人天赋!GY133+'[5]变法-buff效果'!AB132+[6]属性汇总!EQ131</f>
        <v>1.5309200000000001</v>
      </c>
      <c r="AP133" s="13">
        <f>[4]圣人天赋!GZ133+'[5]变法-buff效果'!AC132+[6]属性汇总!ER131</f>
        <v>1.5460400000000001</v>
      </c>
      <c r="AQ133" s="13">
        <f>[4]圣人天赋!HA133+'[5]变法-buff效果'!AD132+[6]属性汇总!ES131</f>
        <v>1.5662000000000003</v>
      </c>
    </row>
    <row r="134" spans="2:43" x14ac:dyDescent="0.15">
      <c r="B134" s="4">
        <v>129</v>
      </c>
      <c r="C134" s="14">
        <f>'[2]功能-军团县城'!CQ136</f>
        <v>1.05944414558399</v>
      </c>
      <c r="D134" s="14">
        <f>'[2]功能-军团县城'!CR136</f>
        <v>1.05944414558399</v>
      </c>
      <c r="E134" s="14">
        <f>'[2]功能-军团县城'!CS136</f>
        <v>1.05944414558399</v>
      </c>
      <c r="F134" s="14">
        <f>'[2]功能-军团县城'!CT136</f>
        <v>1.05944414558399</v>
      </c>
      <c r="G134" s="14">
        <f>'[2]功能-军团县城'!CU136</f>
        <v>1.05944414558399</v>
      </c>
      <c r="I134" s="13">
        <f>'[2]功能-军团县城'!CV136+[3]大殿属性!AK135</f>
        <v>0.19085737465448308</v>
      </c>
      <c r="J134" s="13">
        <f>'[2]功能-军团县城'!CW136+[3]大殿属性!AL135</f>
        <v>0.19284738512399763</v>
      </c>
      <c r="K134" s="13">
        <f>'[2]功能-军团县城'!CX136+[3]大殿属性!AM135</f>
        <v>0.19500714802579969</v>
      </c>
      <c r="L134" s="13">
        <f>'[2]功能-军团县城'!CY136+[3]大殿属性!AN135</f>
        <v>0.19732455632986917</v>
      </c>
      <c r="M134" s="13">
        <f>'[2]功能-军团县城'!CZ136+[3]大殿属性!AO135</f>
        <v>0.1997682918203679</v>
      </c>
      <c r="O134" s="13">
        <f>[4]圣人天赋!CW134</f>
        <v>0.1704</v>
      </c>
      <c r="P134" s="13">
        <f>[4]圣人天赋!CX134</f>
        <v>0.17291999999999996</v>
      </c>
      <c r="Q134" s="13">
        <f>[4]圣人天赋!CY134</f>
        <v>0.17795999999999998</v>
      </c>
      <c r="R134" s="13">
        <f>[4]圣人天赋!CZ134</f>
        <v>0.18551999999999999</v>
      </c>
      <c r="S134" s="13">
        <f>[4]圣人天赋!DA134</f>
        <v>0.1956</v>
      </c>
      <c r="U134" s="13">
        <f>[4]圣人天赋!DF134</f>
        <v>0.19879999999999998</v>
      </c>
      <c r="V134" s="13">
        <f>[4]圣人天赋!DG134</f>
        <v>0.20173999999999995</v>
      </c>
      <c r="W134" s="13">
        <f>[4]圣人天赋!DH134</f>
        <v>0.20761999999999997</v>
      </c>
      <c r="X134" s="13">
        <f>[4]圣人天赋!DI134</f>
        <v>0.21643999999999999</v>
      </c>
      <c r="Y134" s="13">
        <f>[4]圣人天赋!DJ134</f>
        <v>0.22819999999999999</v>
      </c>
      <c r="AA134" s="13">
        <f>[3]大殿属性!AP135</f>
        <v>0.3</v>
      </c>
      <c r="AB134" s="13">
        <f>[3]大殿属性!AQ135</f>
        <v>0.3</v>
      </c>
      <c r="AC134" s="13">
        <f>[3]大殿属性!AR135</f>
        <v>0.3</v>
      </c>
      <c r="AD134" s="13">
        <f>[3]大殿属性!AS135</f>
        <v>0.3</v>
      </c>
      <c r="AE134" s="13">
        <f>[3]大殿属性!AT135</f>
        <v>0.3</v>
      </c>
      <c r="AG134" s="13">
        <f>[4]圣人天赋!GN134+'[5]变法-buff效果'!Z133+[6]属性汇总!EO132</f>
        <v>1.5158</v>
      </c>
      <c r="AH134" s="13">
        <f>[4]圣人天赋!GO134+'[5]变法-buff效果'!AA133+[6]属性汇总!EP132</f>
        <v>1.5208400000000002</v>
      </c>
      <c r="AI134" s="13">
        <f>[4]圣人天赋!GP134+'[5]变法-buff效果'!AB133+[6]属性汇总!EQ132</f>
        <v>1.5309200000000001</v>
      </c>
      <c r="AJ134" s="13">
        <f>[4]圣人天赋!GQ134+'[5]变法-buff效果'!AC133+[6]属性汇总!ER132</f>
        <v>1.5460400000000001</v>
      </c>
      <c r="AK134" s="13">
        <f>[4]圣人天赋!GR134+'[5]变法-buff效果'!AD133+[6]属性汇总!ES132</f>
        <v>1.5662000000000003</v>
      </c>
      <c r="AM134" s="13">
        <f>[4]圣人天赋!GW134+'[5]变法-buff效果'!Z133+[6]属性汇总!EO132</f>
        <v>1.5158</v>
      </c>
      <c r="AN134" s="13">
        <f>[4]圣人天赋!GX134+'[5]变法-buff效果'!AA133+[6]属性汇总!EP132</f>
        <v>1.5208400000000002</v>
      </c>
      <c r="AO134" s="13">
        <f>[4]圣人天赋!GY134+'[5]变法-buff效果'!AB133+[6]属性汇总!EQ132</f>
        <v>1.5309200000000001</v>
      </c>
      <c r="AP134" s="13">
        <f>[4]圣人天赋!GZ134+'[5]变法-buff效果'!AC133+[6]属性汇总!ER132</f>
        <v>1.5460400000000001</v>
      </c>
      <c r="AQ134" s="13">
        <f>[4]圣人天赋!HA134+'[5]变法-buff效果'!AD133+[6]属性汇总!ES132</f>
        <v>1.5662000000000003</v>
      </c>
    </row>
    <row r="135" spans="2:43" x14ac:dyDescent="0.15">
      <c r="B135" s="4">
        <v>130</v>
      </c>
      <c r="C135" s="14">
        <f>'[2]功能-军团县城'!CQ137</f>
        <v>1.05944414558399</v>
      </c>
      <c r="D135" s="14">
        <f>'[2]功能-军团县城'!CR137</f>
        <v>1.05944414558399</v>
      </c>
      <c r="E135" s="14">
        <f>'[2]功能-军团县城'!CS137</f>
        <v>1.05944414558399</v>
      </c>
      <c r="F135" s="14">
        <f>'[2]功能-军团县城'!CT137</f>
        <v>1.05944414558399</v>
      </c>
      <c r="G135" s="14">
        <f>'[2]功能-军团县城'!CU137</f>
        <v>1.05944414558399</v>
      </c>
      <c r="I135" s="13">
        <f>'[2]功能-军团县城'!CV137+[3]大殿属性!AK136</f>
        <v>0.19322879894259865</v>
      </c>
      <c r="J135" s="13">
        <f>'[2]功能-军团县城'!CW137+[3]大殿属性!AL136</f>
        <v>0.1952191983089662</v>
      </c>
      <c r="K135" s="13">
        <f>'[2]功能-军团县城'!CX137+[3]大殿属性!AM136</f>
        <v>0.19738380655058871</v>
      </c>
      <c r="L135" s="13">
        <f>'[2]功能-军团县城'!CY137+[3]大殿属性!AN136</f>
        <v>0.19969533276336202</v>
      </c>
      <c r="M135" s="13">
        <f>'[2]功能-军团县城'!CZ137+[3]大殿属性!AO136</f>
        <v>0.20212161952259852</v>
      </c>
      <c r="O135" s="13">
        <f>[4]圣人天赋!CW135</f>
        <v>0.1704</v>
      </c>
      <c r="P135" s="13">
        <f>[4]圣人天赋!CX135</f>
        <v>0.17291999999999996</v>
      </c>
      <c r="Q135" s="13">
        <f>[4]圣人天赋!CY135</f>
        <v>0.17795999999999998</v>
      </c>
      <c r="R135" s="13">
        <f>[4]圣人天赋!CZ135</f>
        <v>0.18551999999999999</v>
      </c>
      <c r="S135" s="13">
        <f>[4]圣人天赋!DA135</f>
        <v>0.1956</v>
      </c>
      <c r="U135" s="13">
        <f>[4]圣人天赋!DF135</f>
        <v>0.19879999999999998</v>
      </c>
      <c r="V135" s="13">
        <f>[4]圣人天赋!DG135</f>
        <v>0.20173999999999995</v>
      </c>
      <c r="W135" s="13">
        <f>[4]圣人天赋!DH135</f>
        <v>0.20761999999999997</v>
      </c>
      <c r="X135" s="13">
        <f>[4]圣人天赋!DI135</f>
        <v>0.21643999999999999</v>
      </c>
      <c r="Y135" s="13">
        <f>[4]圣人天赋!DJ135</f>
        <v>0.22819999999999999</v>
      </c>
      <c r="AA135" s="13">
        <f>[3]大殿属性!AP136</f>
        <v>0.3</v>
      </c>
      <c r="AB135" s="13">
        <f>[3]大殿属性!AQ136</f>
        <v>0.3</v>
      </c>
      <c r="AC135" s="13">
        <f>[3]大殿属性!AR136</f>
        <v>0.3</v>
      </c>
      <c r="AD135" s="13">
        <f>[3]大殿属性!AS136</f>
        <v>0.3</v>
      </c>
      <c r="AE135" s="13">
        <f>[3]大殿属性!AT136</f>
        <v>0.3</v>
      </c>
      <c r="AG135" s="13">
        <f>[4]圣人天赋!GN135+'[5]变法-buff效果'!Z134+[6]属性汇总!EO133</f>
        <v>1.5158</v>
      </c>
      <c r="AH135" s="13">
        <f>[4]圣人天赋!GO135+'[5]变法-buff效果'!AA134+[6]属性汇总!EP133</f>
        <v>1.5208400000000002</v>
      </c>
      <c r="AI135" s="13">
        <f>[4]圣人天赋!GP135+'[5]变法-buff效果'!AB134+[6]属性汇总!EQ133</f>
        <v>1.5309200000000001</v>
      </c>
      <c r="AJ135" s="13">
        <f>[4]圣人天赋!GQ135+'[5]变法-buff效果'!AC134+[6]属性汇总!ER133</f>
        <v>1.5460400000000001</v>
      </c>
      <c r="AK135" s="13">
        <f>[4]圣人天赋!GR135+'[5]变法-buff效果'!AD134+[6]属性汇总!ES133</f>
        <v>1.5662000000000003</v>
      </c>
      <c r="AM135" s="13">
        <f>[4]圣人天赋!GW135+'[5]变法-buff效果'!Z134+[6]属性汇总!EO133</f>
        <v>1.5158</v>
      </c>
      <c r="AN135" s="13">
        <f>[4]圣人天赋!GX135+'[5]变法-buff效果'!AA134+[6]属性汇总!EP133</f>
        <v>1.5208400000000002</v>
      </c>
      <c r="AO135" s="13">
        <f>[4]圣人天赋!GY135+'[5]变法-buff效果'!AB134+[6]属性汇总!EQ133</f>
        <v>1.5309200000000001</v>
      </c>
      <c r="AP135" s="13">
        <f>[4]圣人天赋!GZ135+'[5]变法-buff效果'!AC134+[6]属性汇总!ER133</f>
        <v>1.5460400000000001</v>
      </c>
      <c r="AQ135" s="13">
        <f>[4]圣人天赋!HA135+'[5]变法-buff效果'!AD134+[6]属性汇总!ES133</f>
        <v>1.5662000000000003</v>
      </c>
    </row>
    <row r="136" spans="2:43" x14ac:dyDescent="0.15">
      <c r="B136" s="4">
        <v>131</v>
      </c>
      <c r="C136" s="14">
        <f>'[2]功能-军团县城'!CQ138</f>
        <v>1.05944414558399</v>
      </c>
      <c r="D136" s="14">
        <f>'[2]功能-军团县城'!CR138</f>
        <v>1.05944414558399</v>
      </c>
      <c r="E136" s="14">
        <f>'[2]功能-军团县城'!CS138</f>
        <v>1.05944414558399</v>
      </c>
      <c r="F136" s="14">
        <f>'[2]功能-军团县城'!CT138</f>
        <v>1.05944414558399</v>
      </c>
      <c r="G136" s="14">
        <f>'[2]功能-军团县城'!CU138</f>
        <v>1.05944414558399</v>
      </c>
      <c r="I136" s="13">
        <f>'[2]功能-军团县城'!CV138+[3]大殿属性!AK137</f>
        <v>0.19560022323071424</v>
      </c>
      <c r="J136" s="13">
        <f>'[2]功能-军团县城'!CW138+[3]大殿属性!AL137</f>
        <v>0.19759101149393474</v>
      </c>
      <c r="K136" s="13">
        <f>'[2]功能-军团县城'!CX138+[3]大殿属性!AM137</f>
        <v>0.1997604650753777</v>
      </c>
      <c r="L136" s="13">
        <f>'[2]功能-军团县城'!CY138+[3]大殿属性!AN137</f>
        <v>0.20206610919685483</v>
      </c>
      <c r="M136" s="13">
        <f>'[2]功能-军团县城'!CZ138+[3]大殿属性!AO137</f>
        <v>0.20347900973209265</v>
      </c>
      <c r="O136" s="13">
        <f>[4]圣人天赋!CW136</f>
        <v>0.19879999999999998</v>
      </c>
      <c r="P136" s="13">
        <f>[4]圣人天赋!CX136</f>
        <v>0.20173999999999995</v>
      </c>
      <c r="Q136" s="13">
        <f>[4]圣人天赋!CY136</f>
        <v>0.20761999999999997</v>
      </c>
      <c r="R136" s="13">
        <f>[4]圣人天赋!CZ136</f>
        <v>0.21643999999999999</v>
      </c>
      <c r="S136" s="13">
        <f>[4]圣人天赋!DA136</f>
        <v>0.22819999999999999</v>
      </c>
      <c r="U136" s="13">
        <f>[4]圣人天赋!DF136</f>
        <v>0.19879999999999998</v>
      </c>
      <c r="V136" s="13">
        <f>[4]圣人天赋!DG136</f>
        <v>0.20173999999999995</v>
      </c>
      <c r="W136" s="13">
        <f>[4]圣人天赋!DH136</f>
        <v>0.20761999999999997</v>
      </c>
      <c r="X136" s="13">
        <f>[4]圣人天赋!DI136</f>
        <v>0.21643999999999999</v>
      </c>
      <c r="Y136" s="13">
        <f>[4]圣人天赋!DJ136</f>
        <v>0.22819999999999999</v>
      </c>
      <c r="AA136" s="13">
        <f>[3]大殿属性!AP137</f>
        <v>0.3</v>
      </c>
      <c r="AB136" s="13">
        <f>[3]大殿属性!AQ137</f>
        <v>0.3</v>
      </c>
      <c r="AC136" s="13">
        <f>[3]大殿属性!AR137</f>
        <v>0.3</v>
      </c>
      <c r="AD136" s="13">
        <f>[3]大殿属性!AS137</f>
        <v>0.3</v>
      </c>
      <c r="AE136" s="13">
        <f>[3]大殿属性!AT137</f>
        <v>0.30197469369280766</v>
      </c>
      <c r="AG136" s="13">
        <f>[4]圣人天赋!GN136+'[5]变法-buff效果'!Z135+[6]属性汇总!EO134</f>
        <v>1.5158</v>
      </c>
      <c r="AH136" s="13">
        <f>[4]圣人天赋!GO136+'[5]变法-buff效果'!AA135+[6]属性汇总!EP134</f>
        <v>1.5208400000000002</v>
      </c>
      <c r="AI136" s="13">
        <f>[4]圣人天赋!GP136+'[5]变法-buff效果'!AB135+[6]属性汇总!EQ134</f>
        <v>1.5309200000000001</v>
      </c>
      <c r="AJ136" s="13">
        <f>[4]圣人天赋!GQ136+'[5]变法-buff效果'!AC135+[6]属性汇总!ER134</f>
        <v>1.5460400000000001</v>
      </c>
      <c r="AK136" s="13">
        <f>[4]圣人天赋!GR136+'[5]变法-buff效果'!AD135+[6]属性汇总!ES134</f>
        <v>1.5662000000000003</v>
      </c>
      <c r="AM136" s="13">
        <f>[4]圣人天赋!GW136+'[5]变法-buff效果'!Z135+[6]属性汇总!EO134</f>
        <v>1.5158</v>
      </c>
      <c r="AN136" s="13">
        <f>[4]圣人天赋!GX136+'[5]变法-buff效果'!AA135+[6]属性汇总!EP134</f>
        <v>1.5208400000000002</v>
      </c>
      <c r="AO136" s="13">
        <f>[4]圣人天赋!GY136+'[5]变法-buff效果'!AB135+[6]属性汇总!EQ134</f>
        <v>1.5309200000000001</v>
      </c>
      <c r="AP136" s="13">
        <f>[4]圣人天赋!GZ136+'[5]变法-buff效果'!AC135+[6]属性汇总!ER134</f>
        <v>1.5460400000000001</v>
      </c>
      <c r="AQ136" s="13">
        <f>[4]圣人天赋!HA136+'[5]变法-buff效果'!AD135+[6]属性汇总!ES134</f>
        <v>1.5662000000000003</v>
      </c>
    </row>
    <row r="137" spans="2:43" x14ac:dyDescent="0.15">
      <c r="B137" s="4">
        <v>132</v>
      </c>
      <c r="C137" s="14">
        <f>'[2]功能-军团县城'!CQ139</f>
        <v>1.05944414558399</v>
      </c>
      <c r="D137" s="14">
        <f>'[2]功能-军团县城'!CR139</f>
        <v>1.05944414558399</v>
      </c>
      <c r="E137" s="14">
        <f>'[2]功能-军团县城'!CS139</f>
        <v>1.05944414558399</v>
      </c>
      <c r="F137" s="14">
        <f>'[2]功能-军团县城'!CT139</f>
        <v>1.05944414558399</v>
      </c>
      <c r="G137" s="14">
        <f>'[2]功能-军团县城'!CU139</f>
        <v>1.05944414558399</v>
      </c>
      <c r="I137" s="13">
        <f>'[2]功能-军团县城'!CV139+[3]大殿属性!AK138</f>
        <v>0.19797164751882981</v>
      </c>
      <c r="J137" s="13">
        <f>'[2]功能-军团县城'!CW139+[3]大殿属性!AL138</f>
        <v>0.19996282467890331</v>
      </c>
      <c r="K137" s="13">
        <f>'[2]功能-军团县城'!CX139+[3]大殿属性!AM138</f>
        <v>0.2021371236001667</v>
      </c>
      <c r="L137" s="13">
        <f>'[2]功能-军团县城'!CY139+[3]大殿属性!AN138</f>
        <v>0.20347900973209265</v>
      </c>
      <c r="M137" s="13">
        <f>'[2]功能-军团县城'!CZ139+[3]大殿属性!AO138</f>
        <v>0.20347900973209265</v>
      </c>
      <c r="O137" s="13">
        <f>[4]圣人天赋!CW137</f>
        <v>0.19879999999999998</v>
      </c>
      <c r="P137" s="13">
        <f>[4]圣人天赋!CX137</f>
        <v>0.20173999999999995</v>
      </c>
      <c r="Q137" s="13">
        <f>[4]圣人天赋!CY137</f>
        <v>0.20761999999999997</v>
      </c>
      <c r="R137" s="13">
        <f>[4]圣人天赋!CZ137</f>
        <v>0.21643999999999999</v>
      </c>
      <c r="S137" s="13">
        <f>[4]圣人天赋!DA137</f>
        <v>0.22819999999999999</v>
      </c>
      <c r="U137" s="13">
        <f>[4]圣人天赋!DF137</f>
        <v>0.19879999999999998</v>
      </c>
      <c r="V137" s="13">
        <f>[4]圣人天赋!DG137</f>
        <v>0.20173999999999995</v>
      </c>
      <c r="W137" s="13">
        <f>[4]圣人天赋!DH137</f>
        <v>0.20761999999999997</v>
      </c>
      <c r="X137" s="13">
        <f>[4]圣人天赋!DI137</f>
        <v>0.21643999999999999</v>
      </c>
      <c r="Y137" s="13">
        <f>[4]圣人天赋!DJ137</f>
        <v>0.22819999999999999</v>
      </c>
      <c r="AA137" s="13">
        <f>[3]大殿属性!AP138</f>
        <v>0.3</v>
      </c>
      <c r="AB137" s="13">
        <f>[3]大殿属性!AQ138</f>
        <v>0.3</v>
      </c>
      <c r="AC137" s="13">
        <f>[3]大殿属性!AR138</f>
        <v>0.3</v>
      </c>
      <c r="AD137" s="13">
        <f>[3]大殿属性!AS138</f>
        <v>0.30189481788431849</v>
      </c>
      <c r="AE137" s="13">
        <f>[3]大殿属性!AT138</f>
        <v>0.30664075095503174</v>
      </c>
      <c r="AG137" s="13">
        <f>[4]圣人天赋!GN137+'[5]变法-buff效果'!Z136+[6]属性汇总!EO135</f>
        <v>1.5158</v>
      </c>
      <c r="AH137" s="13">
        <f>[4]圣人天赋!GO137+'[5]变法-buff效果'!AA136+[6]属性汇总!EP135</f>
        <v>1.5208400000000002</v>
      </c>
      <c r="AI137" s="13">
        <f>[4]圣人天赋!GP137+'[5]变法-buff效果'!AB136+[6]属性汇总!EQ135</f>
        <v>1.5309200000000001</v>
      </c>
      <c r="AJ137" s="13">
        <f>[4]圣人天赋!GQ137+'[5]变法-buff效果'!AC136+[6]属性汇总!ER135</f>
        <v>1.5460400000000001</v>
      </c>
      <c r="AK137" s="13">
        <f>[4]圣人天赋!GR137+'[5]变法-buff效果'!AD136+[6]属性汇总!ES135</f>
        <v>1.5662000000000003</v>
      </c>
      <c r="AM137" s="13">
        <f>[4]圣人天赋!GW137+'[5]变法-buff效果'!Z136+[6]属性汇总!EO135</f>
        <v>1.5158</v>
      </c>
      <c r="AN137" s="13">
        <f>[4]圣人天赋!GX137+'[5]变法-buff效果'!AA136+[6]属性汇总!EP135</f>
        <v>1.5208400000000002</v>
      </c>
      <c r="AO137" s="13">
        <f>[4]圣人天赋!GY137+'[5]变法-buff效果'!AB136+[6]属性汇总!EQ135</f>
        <v>1.5309200000000001</v>
      </c>
      <c r="AP137" s="13">
        <f>[4]圣人天赋!GZ137+'[5]变法-buff效果'!AC136+[6]属性汇总!ER135</f>
        <v>1.5460400000000001</v>
      </c>
      <c r="AQ137" s="13">
        <f>[4]圣人天赋!HA137+'[5]变法-buff效果'!AD136+[6]属性汇总!ES135</f>
        <v>1.5662000000000003</v>
      </c>
    </row>
    <row r="138" spans="2:43" x14ac:dyDescent="0.15">
      <c r="B138" s="4">
        <v>133</v>
      </c>
      <c r="C138" s="14">
        <f>'[2]功能-军团县城'!CQ140</f>
        <v>1.05944414558399</v>
      </c>
      <c r="D138" s="14">
        <f>'[2]功能-军团县城'!CR140</f>
        <v>1.05944414558399</v>
      </c>
      <c r="E138" s="14">
        <f>'[2]功能-军团县城'!CS140</f>
        <v>1.05944414558399</v>
      </c>
      <c r="F138" s="14">
        <f>'[2]功能-军团县城'!CT140</f>
        <v>1.05944414558399</v>
      </c>
      <c r="G138" s="14">
        <f>'[2]功能-军团县城'!CU140</f>
        <v>1.05944414558399</v>
      </c>
      <c r="I138" s="13">
        <f>'[2]功能-军团县城'!CV140+[3]大殿属性!AK139</f>
        <v>0.20034307180694541</v>
      </c>
      <c r="J138" s="13">
        <f>'[2]功能-军团县城'!CW140+[3]大殿属性!AL139</f>
        <v>0.20233463786387185</v>
      </c>
      <c r="K138" s="13">
        <f>'[2]功能-军团县城'!CX140+[3]大殿属性!AM139</f>
        <v>0.20347900973209265</v>
      </c>
      <c r="L138" s="13">
        <f>'[2]功能-军团县城'!CY140+[3]大殿属性!AN139</f>
        <v>0.20347900973209265</v>
      </c>
      <c r="M138" s="13">
        <f>'[2]功能-军团县城'!CZ140+[3]大殿属性!AO139</f>
        <v>0.20347900973209265</v>
      </c>
      <c r="O138" s="13">
        <f>[4]圣人天赋!CW138</f>
        <v>0.19879999999999998</v>
      </c>
      <c r="P138" s="13">
        <f>[4]圣人天赋!CX138</f>
        <v>0.20173999999999995</v>
      </c>
      <c r="Q138" s="13">
        <f>[4]圣人天赋!CY138</f>
        <v>0.20761999999999997</v>
      </c>
      <c r="R138" s="13">
        <f>[4]圣人天赋!CZ138</f>
        <v>0.21643999999999999</v>
      </c>
      <c r="S138" s="13">
        <f>[4]圣人天赋!DA138</f>
        <v>0.22819999999999999</v>
      </c>
      <c r="U138" s="13">
        <f>[4]圣人天赋!DF138</f>
        <v>0.19879999999999998</v>
      </c>
      <c r="V138" s="13">
        <f>[4]圣人天赋!DG138</f>
        <v>0.20173999999999995</v>
      </c>
      <c r="W138" s="13">
        <f>[4]圣人天赋!DH138</f>
        <v>0.20761999999999997</v>
      </c>
      <c r="X138" s="13">
        <f>[4]圣人天赋!DI138</f>
        <v>0.21643999999999999</v>
      </c>
      <c r="Y138" s="13">
        <f>[4]圣人天赋!DJ138</f>
        <v>0.22819999999999999</v>
      </c>
      <c r="AA138" s="13">
        <f>[3]大殿属性!AP139</f>
        <v>0.3</v>
      </c>
      <c r="AB138" s="13">
        <f>[3]大殿属性!AQ139</f>
        <v>0.3</v>
      </c>
      <c r="AC138" s="13">
        <f>[3]大殿属性!AR139</f>
        <v>0.30205286495676603</v>
      </c>
      <c r="AD138" s="13">
        <f>[3]大殿属性!AS139</f>
        <v>0.30658455858463951</v>
      </c>
      <c r="AE138" s="13">
        <f>[3]大殿属性!AT139</f>
        <v>0.31130680821725581</v>
      </c>
      <c r="AG138" s="13">
        <f>[4]圣人天赋!GN138+'[5]变法-buff效果'!Z137+[6]属性汇总!EO136</f>
        <v>1.5158</v>
      </c>
      <c r="AH138" s="13">
        <f>[4]圣人天赋!GO138+'[5]变法-buff效果'!AA137+[6]属性汇总!EP136</f>
        <v>1.5208400000000002</v>
      </c>
      <c r="AI138" s="13">
        <f>[4]圣人天赋!GP138+'[5]变法-buff效果'!AB137+[6]属性汇总!EQ136</f>
        <v>1.5309200000000001</v>
      </c>
      <c r="AJ138" s="13">
        <f>[4]圣人天赋!GQ138+'[5]变法-buff效果'!AC137+[6]属性汇总!ER136</f>
        <v>1.5460400000000001</v>
      </c>
      <c r="AK138" s="13">
        <f>[4]圣人天赋!GR138+'[5]变法-buff效果'!AD137+[6]属性汇总!ES136</f>
        <v>1.5662000000000003</v>
      </c>
      <c r="AM138" s="13">
        <f>[4]圣人天赋!GW138+'[5]变法-buff效果'!Z137+[6]属性汇总!EO136</f>
        <v>1.5158</v>
      </c>
      <c r="AN138" s="13">
        <f>[4]圣人天赋!GX138+'[5]变法-buff效果'!AA137+[6]属性汇总!EP136</f>
        <v>1.5208400000000002</v>
      </c>
      <c r="AO138" s="13">
        <f>[4]圣人天赋!GY138+'[5]变法-buff效果'!AB137+[6]属性汇总!EQ136</f>
        <v>1.5309200000000001</v>
      </c>
      <c r="AP138" s="13">
        <f>[4]圣人天赋!GZ138+'[5]变法-buff效果'!AC137+[6]属性汇总!ER136</f>
        <v>1.5460400000000001</v>
      </c>
      <c r="AQ138" s="13">
        <f>[4]圣人天赋!HA138+'[5]变法-buff效果'!AD137+[6]属性汇总!ES136</f>
        <v>1.5662000000000003</v>
      </c>
    </row>
    <row r="139" spans="2:43" x14ac:dyDescent="0.15">
      <c r="B139" s="4">
        <v>134</v>
      </c>
      <c r="C139" s="14">
        <f>'[2]功能-军团县城'!CQ141</f>
        <v>1.05944414558399</v>
      </c>
      <c r="D139" s="14">
        <f>'[2]功能-军团县城'!CR141</f>
        <v>1.05944414558399</v>
      </c>
      <c r="E139" s="14">
        <f>'[2]功能-军团县城'!CS141</f>
        <v>1.05944414558399</v>
      </c>
      <c r="F139" s="14">
        <f>'[2]功能-军团县城'!CT141</f>
        <v>1.05944414558399</v>
      </c>
      <c r="G139" s="14">
        <f>'[2]功能-军团县城'!CU141</f>
        <v>1.05944414558399</v>
      </c>
      <c r="I139" s="13">
        <f>'[2]功能-军团县城'!CV141+[3]大殿属性!AK140</f>
        <v>0.20271449609506098</v>
      </c>
      <c r="J139" s="13">
        <f>'[2]功能-军团县城'!CW141+[3]大殿属性!AL140</f>
        <v>0.20347900973209265</v>
      </c>
      <c r="K139" s="13">
        <f>'[2]功能-军团县城'!CX141+[3]大殿属性!AM140</f>
        <v>0.20347900973209265</v>
      </c>
      <c r="L139" s="13">
        <f>'[2]功能-军团县城'!CY141+[3]大殿属性!AN140</f>
        <v>0.20347900973209265</v>
      </c>
      <c r="M139" s="13">
        <f>'[2]功能-军团县城'!CZ141+[3]大殿属性!AO140</f>
        <v>0.20347900973209265</v>
      </c>
      <c r="O139" s="13">
        <f>[4]圣人天赋!CW139</f>
        <v>0.19879999999999998</v>
      </c>
      <c r="P139" s="13">
        <f>[4]圣人天赋!CX139</f>
        <v>0.20173999999999995</v>
      </c>
      <c r="Q139" s="13">
        <f>[4]圣人天赋!CY139</f>
        <v>0.20761999999999997</v>
      </c>
      <c r="R139" s="13">
        <f>[4]圣人天赋!CZ139</f>
        <v>0.21643999999999999</v>
      </c>
      <c r="S139" s="13">
        <f>[4]圣人天赋!DA139</f>
        <v>0.22819999999999999</v>
      </c>
      <c r="U139" s="13">
        <f>[4]圣人天赋!DF139</f>
        <v>0.19879999999999998</v>
      </c>
      <c r="V139" s="13">
        <f>[4]圣人天赋!DG139</f>
        <v>0.20173999999999995</v>
      </c>
      <c r="W139" s="13">
        <f>[4]圣人天赋!DH139</f>
        <v>0.20761999999999997</v>
      </c>
      <c r="X139" s="13">
        <f>[4]圣人天赋!DI139</f>
        <v>0.21643999999999999</v>
      </c>
      <c r="Y139" s="13">
        <f>[4]圣人天赋!DJ139</f>
        <v>0.22819999999999999</v>
      </c>
      <c r="AA139" s="13">
        <f>[3]大殿属性!AP140</f>
        <v>0.3</v>
      </c>
      <c r="AB139" s="13">
        <f>[3]大殿属性!AQ140</f>
        <v>0.30245004192346953</v>
      </c>
      <c r="AC139" s="13">
        <f>[3]大殿属性!AR140</f>
        <v>0.30676787188330301</v>
      </c>
      <c r="AD139" s="13">
        <f>[3]大殿属性!AS140</f>
        <v>0.31127429928496053</v>
      </c>
      <c r="AE139" s="13">
        <f>[3]大殿属性!AT140</f>
        <v>0.31597286547947989</v>
      </c>
      <c r="AG139" s="13">
        <f>[4]圣人天赋!GN139+'[5]变法-buff效果'!Z138+[6]属性汇总!EO137</f>
        <v>1.5158</v>
      </c>
      <c r="AH139" s="13">
        <f>[4]圣人天赋!GO139+'[5]变法-buff效果'!AA138+[6]属性汇总!EP137</f>
        <v>1.5208400000000002</v>
      </c>
      <c r="AI139" s="13">
        <f>[4]圣人天赋!GP139+'[5]变法-buff效果'!AB138+[6]属性汇总!EQ137</f>
        <v>1.5309200000000001</v>
      </c>
      <c r="AJ139" s="13">
        <f>[4]圣人天赋!GQ139+'[5]变法-buff效果'!AC138+[6]属性汇总!ER137</f>
        <v>1.5460400000000001</v>
      </c>
      <c r="AK139" s="13">
        <f>[4]圣人天赋!GR139+'[5]变法-buff效果'!AD138+[6]属性汇总!ES137</f>
        <v>1.5662000000000003</v>
      </c>
      <c r="AM139" s="13">
        <f>[4]圣人天赋!GW139+'[5]变法-buff效果'!Z138+[6]属性汇总!EO137</f>
        <v>1.5158</v>
      </c>
      <c r="AN139" s="13">
        <f>[4]圣人天赋!GX139+'[5]变法-buff效果'!AA138+[6]属性汇总!EP137</f>
        <v>1.5208400000000002</v>
      </c>
      <c r="AO139" s="13">
        <f>[4]圣人天赋!GY139+'[5]变法-buff效果'!AB138+[6]属性汇总!EQ137</f>
        <v>1.5309200000000001</v>
      </c>
      <c r="AP139" s="13">
        <f>[4]圣人天赋!GZ139+'[5]变法-buff效果'!AC138+[6]属性汇总!ER137</f>
        <v>1.5460400000000001</v>
      </c>
      <c r="AQ139" s="13">
        <f>[4]圣人天赋!HA139+'[5]变法-buff效果'!AD138+[6]属性汇总!ES137</f>
        <v>1.5662000000000003</v>
      </c>
    </row>
    <row r="140" spans="2:43" x14ac:dyDescent="0.15">
      <c r="B140" s="4">
        <v>135</v>
      </c>
      <c r="C140" s="14">
        <f>'[2]功能-军团县城'!CQ142</f>
        <v>1.05944414558399</v>
      </c>
      <c r="D140" s="14">
        <f>'[2]功能-军团县城'!CR142</f>
        <v>1.05944414558399</v>
      </c>
      <c r="E140" s="14">
        <f>'[2]功能-军团县城'!CS142</f>
        <v>1.05944414558399</v>
      </c>
      <c r="F140" s="14">
        <f>'[2]功能-军团县城'!CT142</f>
        <v>1.05944414558399</v>
      </c>
      <c r="G140" s="14">
        <f>'[2]功能-军团县城'!CU142</f>
        <v>1.05944414558399</v>
      </c>
      <c r="I140" s="13">
        <f>'[2]功能-军团县城'!CV142+[3]大殿属性!AK141</f>
        <v>0.20347900973209265</v>
      </c>
      <c r="J140" s="13">
        <f>'[2]功能-军团县城'!CW142+[3]大殿属性!AL141</f>
        <v>0.20347900973209265</v>
      </c>
      <c r="K140" s="13">
        <f>'[2]功能-军团县城'!CX142+[3]大殿属性!AM141</f>
        <v>0.20347900973209265</v>
      </c>
      <c r="L140" s="13">
        <f>'[2]功能-军团县城'!CY142+[3]大殿属性!AN141</f>
        <v>0.20347900973209265</v>
      </c>
      <c r="M140" s="13">
        <f>'[2]功能-军团县城'!CZ142+[3]大殿属性!AO141</f>
        <v>0.20347900973209265</v>
      </c>
      <c r="O140" s="13">
        <f>[4]圣人天赋!CW140</f>
        <v>0.19879999999999998</v>
      </c>
      <c r="P140" s="13">
        <f>[4]圣人天赋!CX140</f>
        <v>0.20173999999999995</v>
      </c>
      <c r="Q140" s="13">
        <f>[4]圣人天赋!CY140</f>
        <v>0.20761999999999997</v>
      </c>
      <c r="R140" s="13">
        <f>[4]圣人天赋!CZ140</f>
        <v>0.21643999999999999</v>
      </c>
      <c r="S140" s="13">
        <f>[4]圣人天赋!DA140</f>
        <v>0.22819999999999999</v>
      </c>
      <c r="U140" s="13">
        <f>[4]圣人天赋!DF140</f>
        <v>0.19879999999999998</v>
      </c>
      <c r="V140" s="13">
        <f>[4]圣人天赋!DG140</f>
        <v>0.20173999999999995</v>
      </c>
      <c r="W140" s="13">
        <f>[4]圣人天赋!DH140</f>
        <v>0.20761999999999997</v>
      </c>
      <c r="X140" s="13">
        <f>[4]圣人天赋!DI140</f>
        <v>0.21643999999999999</v>
      </c>
      <c r="Y140" s="13">
        <f>[4]圣人天赋!DJ140</f>
        <v>0.22819999999999999</v>
      </c>
      <c r="AA140" s="13">
        <f>[3]大殿属性!AP141</f>
        <v>0.30321823605133452</v>
      </c>
      <c r="AB140" s="13">
        <f>[3]大殿属性!AQ141</f>
        <v>0.30718431447770278</v>
      </c>
      <c r="AC140" s="13">
        <f>[3]大殿属性!AR141</f>
        <v>0.31148287880984005</v>
      </c>
      <c r="AD140" s="13">
        <f>[3]大殿属性!AS141</f>
        <v>0.31596403998528155</v>
      </c>
      <c r="AE140" s="13">
        <f>[3]大殿属性!AT141</f>
        <v>0.32063892274170402</v>
      </c>
      <c r="AG140" s="13">
        <f>[4]圣人天赋!GN140+'[5]变法-buff效果'!Z139+[6]属性汇总!EO138</f>
        <v>1.5158</v>
      </c>
      <c r="AH140" s="13">
        <f>[4]圣人天赋!GO140+'[5]变法-buff效果'!AA139+[6]属性汇总!EP138</f>
        <v>1.5208400000000002</v>
      </c>
      <c r="AI140" s="13">
        <f>[4]圣人天赋!GP140+'[5]变法-buff效果'!AB139+[6]属性汇总!EQ138</f>
        <v>1.5309200000000001</v>
      </c>
      <c r="AJ140" s="13">
        <f>[4]圣人天赋!GQ140+'[5]变法-buff效果'!AC139+[6]属性汇总!ER138</f>
        <v>1.5460400000000001</v>
      </c>
      <c r="AK140" s="13">
        <f>[4]圣人天赋!GR140+'[5]变法-buff效果'!AD139+[6]属性汇总!ES138</f>
        <v>1.5662000000000003</v>
      </c>
      <c r="AM140" s="13">
        <f>[4]圣人天赋!GW140+'[5]变法-buff效果'!Z139+[6]属性汇总!EO138</f>
        <v>1.5158</v>
      </c>
      <c r="AN140" s="13">
        <f>[4]圣人天赋!GX140+'[5]变法-buff效果'!AA139+[6]属性汇总!EP138</f>
        <v>1.5208400000000002</v>
      </c>
      <c r="AO140" s="13">
        <f>[4]圣人天赋!GY140+'[5]变法-buff效果'!AB139+[6]属性汇总!EQ138</f>
        <v>1.5309200000000001</v>
      </c>
      <c r="AP140" s="13">
        <f>[4]圣人天赋!GZ140+'[5]变法-buff效果'!AC139+[6]属性汇总!ER138</f>
        <v>1.5460400000000001</v>
      </c>
      <c r="AQ140" s="13">
        <f>[4]圣人天赋!HA140+'[5]变法-buff效果'!AD139+[6]属性汇总!ES138</f>
        <v>1.5662000000000003</v>
      </c>
    </row>
    <row r="141" spans="2:43" x14ac:dyDescent="0.15">
      <c r="B141" s="4">
        <v>136</v>
      </c>
      <c r="C141" s="14">
        <f>'[2]功能-军团县城'!CQ143</f>
        <v>1.05944414558399</v>
      </c>
      <c r="D141" s="14">
        <f>'[2]功能-军团县城'!CR143</f>
        <v>1.05944414558399</v>
      </c>
      <c r="E141" s="14">
        <f>'[2]功能-军团县城'!CS143</f>
        <v>1.05944414558399</v>
      </c>
      <c r="F141" s="14">
        <f>'[2]功能-军团县城'!CT143</f>
        <v>1.05944414558399</v>
      </c>
      <c r="G141" s="14">
        <f>'[2]功能-军团县城'!CU143</f>
        <v>1.05944414558399</v>
      </c>
      <c r="I141" s="13">
        <f>'[2]功能-军团县城'!CV143+[3]大殿属性!AK142</f>
        <v>0.20347900973209265</v>
      </c>
      <c r="J141" s="13">
        <f>'[2]功能-军团县城'!CW143+[3]大殿属性!AL142</f>
        <v>0.20347900973209265</v>
      </c>
      <c r="K141" s="13">
        <f>'[2]功能-军团县城'!CX143+[3]大殿属性!AM142</f>
        <v>0.20347900973209265</v>
      </c>
      <c r="L141" s="13">
        <f>'[2]功能-军团县城'!CY143+[3]大殿属性!AN142</f>
        <v>0.20347900973209265</v>
      </c>
      <c r="M141" s="13">
        <f>'[2]功能-军团县城'!CZ143+[3]大殿属性!AO142</f>
        <v>0.20347900973209265</v>
      </c>
      <c r="O141" s="13">
        <f>[4]圣人天赋!CW141</f>
        <v>0.19879999999999998</v>
      </c>
      <c r="P141" s="13">
        <f>[4]圣人天赋!CX141</f>
        <v>0.20173999999999995</v>
      </c>
      <c r="Q141" s="13">
        <f>[4]圣人天赋!CY141</f>
        <v>0.20761999999999997</v>
      </c>
      <c r="R141" s="13">
        <f>[4]圣人天赋!CZ141</f>
        <v>0.21643999999999999</v>
      </c>
      <c r="S141" s="13">
        <f>[4]圣人天赋!DA141</f>
        <v>0.22819999999999999</v>
      </c>
      <c r="U141" s="13">
        <f>[4]圣人天赋!DF141</f>
        <v>0.19879999999999998</v>
      </c>
      <c r="V141" s="13">
        <f>[4]圣人天赋!DG141</f>
        <v>0.20173999999999995</v>
      </c>
      <c r="W141" s="13">
        <f>[4]圣人天赋!DH141</f>
        <v>0.20761999999999997</v>
      </c>
      <c r="X141" s="13">
        <f>[4]圣人天赋!DI141</f>
        <v>0.21643999999999999</v>
      </c>
      <c r="Y141" s="13">
        <f>[4]圣人天赋!DJ141</f>
        <v>0.22819999999999999</v>
      </c>
      <c r="AA141" s="13">
        <f>[3]大殿属性!AP142</f>
        <v>0.30796759976479049</v>
      </c>
      <c r="AB141" s="13">
        <f>[3]大殿属性!AQ142</f>
        <v>0.31191858703193603</v>
      </c>
      <c r="AC141" s="13">
        <f>[3]大殿属性!AR142</f>
        <v>0.31619788573637703</v>
      </c>
      <c r="AD141" s="13">
        <f>[3]大殿属性!AS142</f>
        <v>0.32065378068560257</v>
      </c>
      <c r="AE141" s="13">
        <f>[3]大殿属性!AT142</f>
        <v>0.3253049800039281</v>
      </c>
      <c r="AG141" s="13">
        <f>[4]圣人天赋!GN141+'[5]变法-buff效果'!Z140+[6]属性汇总!EO139</f>
        <v>1.5158</v>
      </c>
      <c r="AH141" s="13">
        <f>[4]圣人天赋!GO141+'[5]变法-buff效果'!AA140+[6]属性汇总!EP139</f>
        <v>1.5208400000000002</v>
      </c>
      <c r="AI141" s="13">
        <f>[4]圣人天赋!GP141+'[5]变法-buff效果'!AB140+[6]属性汇总!EQ139</f>
        <v>1.5309200000000001</v>
      </c>
      <c r="AJ141" s="13">
        <f>[4]圣人天赋!GQ141+'[5]变法-buff效果'!AC140+[6]属性汇总!ER139</f>
        <v>1.5460400000000001</v>
      </c>
      <c r="AK141" s="13">
        <f>[4]圣人天赋!GR141+'[5]变法-buff效果'!AD140+[6]属性汇总!ES139</f>
        <v>1.5662000000000003</v>
      </c>
      <c r="AM141" s="13">
        <f>[4]圣人天赋!GW141+'[5]变法-buff效果'!Z140+[6]属性汇总!EO139</f>
        <v>1.5158</v>
      </c>
      <c r="AN141" s="13">
        <f>[4]圣人天赋!GX141+'[5]变法-buff效果'!AA140+[6]属性汇总!EP139</f>
        <v>1.5208400000000002</v>
      </c>
      <c r="AO141" s="13">
        <f>[4]圣人天赋!GY141+'[5]变法-buff效果'!AB140+[6]属性汇总!EQ139</f>
        <v>1.5309200000000001</v>
      </c>
      <c r="AP141" s="13">
        <f>[4]圣人天赋!GZ141+'[5]变法-buff效果'!AC140+[6]属性汇总!ER139</f>
        <v>1.5460400000000001</v>
      </c>
      <c r="AQ141" s="13">
        <f>[4]圣人天赋!HA141+'[5]变法-buff效果'!AD140+[6]属性汇总!ES139</f>
        <v>1.5662000000000003</v>
      </c>
    </row>
    <row r="142" spans="2:43" x14ac:dyDescent="0.15">
      <c r="B142" s="4">
        <v>137</v>
      </c>
      <c r="C142" s="14">
        <f>'[2]功能-军团县城'!CQ144</f>
        <v>1.05944414558399</v>
      </c>
      <c r="D142" s="14">
        <f>'[2]功能-军团县城'!CR144</f>
        <v>1.05944414558399</v>
      </c>
      <c r="E142" s="14">
        <f>'[2]功能-军团县城'!CS144</f>
        <v>1.05944414558399</v>
      </c>
      <c r="F142" s="14">
        <f>'[2]功能-军团县城'!CT144</f>
        <v>1.05944414558399</v>
      </c>
      <c r="G142" s="14">
        <f>'[2]功能-军团县城'!CU144</f>
        <v>1.05944414558399</v>
      </c>
      <c r="I142" s="13">
        <f>'[2]功能-军团县城'!CV144+[3]大殿属性!AK143</f>
        <v>0.20347900973209265</v>
      </c>
      <c r="J142" s="13">
        <f>'[2]功能-军团县城'!CW144+[3]大殿属性!AL143</f>
        <v>0.20347900973209265</v>
      </c>
      <c r="K142" s="13">
        <f>'[2]功能-军团县城'!CX144+[3]大殿属性!AM143</f>
        <v>0.20347900973209265</v>
      </c>
      <c r="L142" s="13">
        <f>'[2]功能-军团县城'!CY144+[3]大殿属性!AN143</f>
        <v>0.20347900973209265</v>
      </c>
      <c r="M142" s="13">
        <f>'[2]功能-军团县城'!CZ144+[3]大殿属性!AO143</f>
        <v>0.20347900973209265</v>
      </c>
      <c r="O142" s="13">
        <f>[4]圣人天赋!CW142</f>
        <v>0.19879999999999998</v>
      </c>
      <c r="P142" s="13">
        <f>[4]圣人天赋!CX142</f>
        <v>0.20173999999999995</v>
      </c>
      <c r="Q142" s="13">
        <f>[4]圣人天赋!CY142</f>
        <v>0.20761999999999997</v>
      </c>
      <c r="R142" s="13">
        <f>[4]圣人天赋!CZ142</f>
        <v>0.21643999999999999</v>
      </c>
      <c r="S142" s="13">
        <f>[4]圣人天赋!DA142</f>
        <v>0.22819999999999999</v>
      </c>
      <c r="U142" s="13">
        <f>[4]圣人天赋!DF142</f>
        <v>0.19879999999999998</v>
      </c>
      <c r="V142" s="13">
        <f>[4]圣人天赋!DG142</f>
        <v>0.20173999999999995</v>
      </c>
      <c r="W142" s="13">
        <f>[4]圣人天赋!DH142</f>
        <v>0.20761999999999997</v>
      </c>
      <c r="X142" s="13">
        <f>[4]圣人天赋!DI142</f>
        <v>0.21643999999999999</v>
      </c>
      <c r="Y142" s="13">
        <f>[4]圣人天赋!DJ142</f>
        <v>0.22819999999999999</v>
      </c>
      <c r="AA142" s="13">
        <f>[3]大殿属性!AP143</f>
        <v>0.31271696347824646</v>
      </c>
      <c r="AB142" s="13">
        <f>[3]大殿属性!AQ143</f>
        <v>0.31665285958616929</v>
      </c>
      <c r="AC142" s="13">
        <f>[3]大殿属性!AR143</f>
        <v>0.32091289266291401</v>
      </c>
      <c r="AD142" s="13">
        <f>[3]大殿属性!AS143</f>
        <v>0.3253435213859236</v>
      </c>
      <c r="AE142" s="13">
        <f>[3]大殿属性!AT143</f>
        <v>0.32997103726615218</v>
      </c>
      <c r="AG142" s="13">
        <f>[4]圣人天赋!GN142+'[5]变法-buff效果'!Z141+[6]属性汇总!EO140</f>
        <v>1.5726</v>
      </c>
      <c r="AH142" s="13">
        <f>[4]圣人天赋!GO142+'[5]变法-buff效果'!AA141+[6]属性汇总!EP140</f>
        <v>1.5784799999999999</v>
      </c>
      <c r="AI142" s="13">
        <f>[4]圣人天赋!GP142+'[5]变法-buff效果'!AB141+[6]属性汇总!EQ140</f>
        <v>1.5902400000000001</v>
      </c>
      <c r="AJ142" s="13">
        <f>[4]圣人天赋!GQ142+'[5]变法-buff效果'!AC141+[6]属性汇总!ER140</f>
        <v>1.6078800000000002</v>
      </c>
      <c r="AK142" s="13">
        <f>[4]圣人天赋!GR142+'[5]变法-buff效果'!AD141+[6]属性汇总!ES140</f>
        <v>1.6314000000000002</v>
      </c>
      <c r="AM142" s="13">
        <f>[4]圣人天赋!GW142+'[5]变法-buff效果'!Z141+[6]属性汇总!EO140</f>
        <v>1.5158</v>
      </c>
      <c r="AN142" s="13">
        <f>[4]圣人天赋!GX142+'[5]变法-buff效果'!AA141+[6]属性汇总!EP140</f>
        <v>1.5208400000000002</v>
      </c>
      <c r="AO142" s="13">
        <f>[4]圣人天赋!GY142+'[5]变法-buff效果'!AB141+[6]属性汇总!EQ140</f>
        <v>1.5309200000000001</v>
      </c>
      <c r="AP142" s="13">
        <f>[4]圣人天赋!GZ142+'[5]变法-buff效果'!AC141+[6]属性汇总!ER140</f>
        <v>1.5460400000000001</v>
      </c>
      <c r="AQ142" s="13">
        <f>[4]圣人天赋!HA142+'[5]变法-buff效果'!AD141+[6]属性汇总!ES140</f>
        <v>1.5662000000000003</v>
      </c>
    </row>
    <row r="143" spans="2:43" x14ac:dyDescent="0.15">
      <c r="B143" s="4">
        <v>138</v>
      </c>
      <c r="C143" s="14">
        <f>'[2]功能-军团县城'!CQ145</f>
        <v>1.05944414558399</v>
      </c>
      <c r="D143" s="14">
        <f>'[2]功能-军团县城'!CR145</f>
        <v>1.05944414558399</v>
      </c>
      <c r="E143" s="14">
        <f>'[2]功能-军团县城'!CS145</f>
        <v>1.05944414558399</v>
      </c>
      <c r="F143" s="14">
        <f>'[2]功能-军团县城'!CT145</f>
        <v>1.05944414558399</v>
      </c>
      <c r="G143" s="14">
        <f>'[2]功能-军团县城'!CU145</f>
        <v>1.05944414558399</v>
      </c>
      <c r="I143" s="13">
        <f>'[2]功能-军团县城'!CV145+[3]大殿属性!AK144</f>
        <v>0.20347900973209265</v>
      </c>
      <c r="J143" s="13">
        <f>'[2]功能-军团县城'!CW145+[3]大殿属性!AL144</f>
        <v>0.20347900973209265</v>
      </c>
      <c r="K143" s="13">
        <f>'[2]功能-军团县城'!CX145+[3]大殿属性!AM144</f>
        <v>0.20347900973209265</v>
      </c>
      <c r="L143" s="13">
        <f>'[2]功能-军团县城'!CY145+[3]大殿属性!AN144</f>
        <v>0.20347900973209265</v>
      </c>
      <c r="M143" s="13">
        <f>'[2]功能-军团县城'!CZ145+[3]大殿属性!AO144</f>
        <v>0.20347900973209265</v>
      </c>
      <c r="O143" s="13">
        <f>[4]圣人天赋!CW143</f>
        <v>0.19879999999999998</v>
      </c>
      <c r="P143" s="13">
        <f>[4]圣人天赋!CX143</f>
        <v>0.20173999999999995</v>
      </c>
      <c r="Q143" s="13">
        <f>[4]圣人天赋!CY143</f>
        <v>0.20761999999999997</v>
      </c>
      <c r="R143" s="13">
        <f>[4]圣人天赋!CZ143</f>
        <v>0.21643999999999999</v>
      </c>
      <c r="S143" s="13">
        <f>[4]圣人天赋!DA143</f>
        <v>0.22819999999999999</v>
      </c>
      <c r="U143" s="13">
        <f>[4]圣人天赋!DF143</f>
        <v>0.19879999999999998</v>
      </c>
      <c r="V143" s="13">
        <f>[4]圣人天赋!DG143</f>
        <v>0.20173999999999995</v>
      </c>
      <c r="W143" s="13">
        <f>[4]圣人天赋!DH143</f>
        <v>0.20761999999999997</v>
      </c>
      <c r="X143" s="13">
        <f>[4]圣人天赋!DI143</f>
        <v>0.21643999999999999</v>
      </c>
      <c r="Y143" s="13">
        <f>[4]圣人天赋!DJ143</f>
        <v>0.22819999999999999</v>
      </c>
      <c r="AA143" s="13">
        <f>[3]大殿属性!AP144</f>
        <v>0.31746632719170242</v>
      </c>
      <c r="AB143" s="13">
        <f>[3]大殿属性!AQ144</f>
        <v>0.32138713214040254</v>
      </c>
      <c r="AC143" s="13">
        <f>[3]大殿属性!AR144</f>
        <v>0.32562789958945099</v>
      </c>
      <c r="AD143" s="13">
        <f>[3]大殿属性!AS144</f>
        <v>0.33003326208624462</v>
      </c>
      <c r="AE143" s="13">
        <f>[3]大殿属性!AT144</f>
        <v>0.33463709452837626</v>
      </c>
      <c r="AG143" s="13">
        <f>[4]圣人天赋!GN143+'[5]变法-buff效果'!Z142+[6]属性汇总!EO141</f>
        <v>1.5726</v>
      </c>
      <c r="AH143" s="13">
        <f>[4]圣人天赋!GO143+'[5]变法-buff效果'!AA142+[6]属性汇总!EP141</f>
        <v>1.5784799999999999</v>
      </c>
      <c r="AI143" s="13">
        <f>[4]圣人天赋!GP143+'[5]变法-buff效果'!AB142+[6]属性汇总!EQ141</f>
        <v>1.5902400000000001</v>
      </c>
      <c r="AJ143" s="13">
        <f>[4]圣人天赋!GQ143+'[5]变法-buff效果'!AC142+[6]属性汇总!ER141</f>
        <v>1.6078800000000002</v>
      </c>
      <c r="AK143" s="13">
        <f>[4]圣人天赋!GR143+'[5]变法-buff效果'!AD142+[6]属性汇总!ES141</f>
        <v>1.6314000000000002</v>
      </c>
      <c r="AM143" s="13">
        <f>[4]圣人天赋!GW143+'[5]变法-buff效果'!Z142+[6]属性汇总!EO141</f>
        <v>1.5158</v>
      </c>
      <c r="AN143" s="13">
        <f>[4]圣人天赋!GX143+'[5]变法-buff效果'!AA142+[6]属性汇总!EP141</f>
        <v>1.5208400000000002</v>
      </c>
      <c r="AO143" s="13">
        <f>[4]圣人天赋!GY143+'[5]变法-buff效果'!AB142+[6]属性汇总!EQ141</f>
        <v>1.5309200000000001</v>
      </c>
      <c r="AP143" s="13">
        <f>[4]圣人天赋!GZ143+'[5]变法-buff效果'!AC142+[6]属性汇总!ER141</f>
        <v>1.5460400000000001</v>
      </c>
      <c r="AQ143" s="13">
        <f>[4]圣人天赋!HA143+'[5]变法-buff效果'!AD142+[6]属性汇总!ES141</f>
        <v>1.5662000000000003</v>
      </c>
    </row>
    <row r="144" spans="2:43" x14ac:dyDescent="0.15">
      <c r="B144" s="4">
        <v>139</v>
      </c>
      <c r="C144" s="14">
        <f>'[2]功能-军团县城'!CQ146</f>
        <v>1.05944414558399</v>
      </c>
      <c r="D144" s="14">
        <f>'[2]功能-军团县城'!CR146</f>
        <v>1.05944414558399</v>
      </c>
      <c r="E144" s="14">
        <f>'[2]功能-军团县城'!CS146</f>
        <v>1.05944414558399</v>
      </c>
      <c r="F144" s="14">
        <f>'[2]功能-军团县城'!CT146</f>
        <v>1.05944414558399</v>
      </c>
      <c r="G144" s="14">
        <f>'[2]功能-军团县城'!CU146</f>
        <v>1.05944414558399</v>
      </c>
      <c r="I144" s="13">
        <f>'[2]功能-军团县城'!CV146+[3]大殿属性!AK145</f>
        <v>0.20347900973209265</v>
      </c>
      <c r="J144" s="13">
        <f>'[2]功能-军团县城'!CW146+[3]大殿属性!AL145</f>
        <v>0.20347900973209265</v>
      </c>
      <c r="K144" s="13">
        <f>'[2]功能-军团县城'!CX146+[3]大殿属性!AM145</f>
        <v>0.20347900973209265</v>
      </c>
      <c r="L144" s="13">
        <f>'[2]功能-军团县城'!CY146+[3]大殿属性!AN145</f>
        <v>0.20347900973209265</v>
      </c>
      <c r="M144" s="13">
        <f>'[2]功能-军团县城'!CZ146+[3]大殿属性!AO145</f>
        <v>0.20347900973209265</v>
      </c>
      <c r="O144" s="13">
        <f>[4]圣人天赋!CW144</f>
        <v>0.19879999999999998</v>
      </c>
      <c r="P144" s="13">
        <f>[4]圣人天赋!CX144</f>
        <v>0.20173999999999995</v>
      </c>
      <c r="Q144" s="13">
        <f>[4]圣人天赋!CY144</f>
        <v>0.20761999999999997</v>
      </c>
      <c r="R144" s="13">
        <f>[4]圣人天赋!CZ144</f>
        <v>0.21643999999999999</v>
      </c>
      <c r="S144" s="13">
        <f>[4]圣人天赋!DA144</f>
        <v>0.22819999999999999</v>
      </c>
      <c r="U144" s="13">
        <f>[4]圣人天赋!DF144</f>
        <v>0.19879999999999998</v>
      </c>
      <c r="V144" s="13">
        <f>[4]圣人天赋!DG144</f>
        <v>0.20173999999999995</v>
      </c>
      <c r="W144" s="13">
        <f>[4]圣人天赋!DH144</f>
        <v>0.20761999999999997</v>
      </c>
      <c r="X144" s="13">
        <f>[4]圣人天赋!DI144</f>
        <v>0.21643999999999999</v>
      </c>
      <c r="Y144" s="13">
        <f>[4]圣人天赋!DJ144</f>
        <v>0.22819999999999999</v>
      </c>
      <c r="AA144" s="13">
        <f>[3]大殿属性!AP145</f>
        <v>0.32221569090515839</v>
      </c>
      <c r="AB144" s="13">
        <f>[3]大殿属性!AQ145</f>
        <v>0.3261214046946358</v>
      </c>
      <c r="AC144" s="13">
        <f>[3]大殿属性!AR145</f>
        <v>0.33034290651598802</v>
      </c>
      <c r="AD144" s="13">
        <f>[3]大殿属性!AS145</f>
        <v>0.33472300278656564</v>
      </c>
      <c r="AE144" s="13">
        <f>[3]大殿属性!AT145</f>
        <v>0.33930315179060039</v>
      </c>
      <c r="AG144" s="13">
        <f>[4]圣人天赋!GN144+'[5]变法-buff效果'!Z143+[6]属性汇总!EO142</f>
        <v>1.5726</v>
      </c>
      <c r="AH144" s="13">
        <f>[4]圣人天赋!GO144+'[5]变法-buff效果'!AA143+[6]属性汇总!EP142</f>
        <v>1.5784799999999999</v>
      </c>
      <c r="AI144" s="13">
        <f>[4]圣人天赋!GP144+'[5]变法-buff效果'!AB143+[6]属性汇总!EQ142</f>
        <v>1.5902400000000001</v>
      </c>
      <c r="AJ144" s="13">
        <f>[4]圣人天赋!GQ144+'[5]变法-buff效果'!AC143+[6]属性汇总!ER142</f>
        <v>1.6078800000000002</v>
      </c>
      <c r="AK144" s="13">
        <f>[4]圣人天赋!GR144+'[5]变法-buff效果'!AD143+[6]属性汇总!ES142</f>
        <v>1.6314000000000002</v>
      </c>
      <c r="AM144" s="13">
        <f>[4]圣人天赋!GW144+'[5]变法-buff效果'!Z143+[6]属性汇总!EO142</f>
        <v>1.5158</v>
      </c>
      <c r="AN144" s="13">
        <f>[4]圣人天赋!GX144+'[5]变法-buff效果'!AA143+[6]属性汇总!EP142</f>
        <v>1.5208400000000002</v>
      </c>
      <c r="AO144" s="13">
        <f>[4]圣人天赋!GY144+'[5]变法-buff效果'!AB143+[6]属性汇总!EQ142</f>
        <v>1.5309200000000001</v>
      </c>
      <c r="AP144" s="13">
        <f>[4]圣人天赋!GZ144+'[5]变法-buff效果'!AC143+[6]属性汇总!ER142</f>
        <v>1.5460400000000001</v>
      </c>
      <c r="AQ144" s="13">
        <f>[4]圣人天赋!HA144+'[5]变法-buff效果'!AD143+[6]属性汇总!ES142</f>
        <v>1.5662000000000003</v>
      </c>
    </row>
    <row r="145" spans="2:43" x14ac:dyDescent="0.15">
      <c r="B145" s="4">
        <v>140</v>
      </c>
      <c r="C145" s="14">
        <f>'[2]功能-军团县城'!CQ147</f>
        <v>1.05944414558399</v>
      </c>
      <c r="D145" s="14">
        <f>'[2]功能-军团县城'!CR147</f>
        <v>1.05944414558399</v>
      </c>
      <c r="E145" s="14">
        <f>'[2]功能-军团县城'!CS147</f>
        <v>1.05944414558399</v>
      </c>
      <c r="F145" s="14">
        <f>'[2]功能-军团县城'!CT147</f>
        <v>1.05944414558399</v>
      </c>
      <c r="G145" s="14">
        <f>'[2]功能-军团县城'!CU147</f>
        <v>1.05944414558399</v>
      </c>
      <c r="I145" s="13">
        <f>'[2]功能-军团县城'!CV147+[3]大殿属性!AK146</f>
        <v>0.20347900973209265</v>
      </c>
      <c r="J145" s="13">
        <f>'[2]功能-军团县城'!CW147+[3]大殿属性!AL146</f>
        <v>0.20347900973209265</v>
      </c>
      <c r="K145" s="13">
        <f>'[2]功能-军团县城'!CX147+[3]大殿属性!AM146</f>
        <v>0.20347900973209265</v>
      </c>
      <c r="L145" s="13">
        <f>'[2]功能-军团县城'!CY147+[3]大殿属性!AN146</f>
        <v>0.20347900973209265</v>
      </c>
      <c r="M145" s="13">
        <f>'[2]功能-军团县城'!CZ147+[3]大殿属性!AO146</f>
        <v>0.20347900973209265</v>
      </c>
      <c r="O145" s="13">
        <f>[4]圣人天赋!CW145</f>
        <v>0.19879999999999998</v>
      </c>
      <c r="P145" s="13">
        <f>[4]圣人天赋!CX145</f>
        <v>0.20173999999999995</v>
      </c>
      <c r="Q145" s="13">
        <f>[4]圣人天赋!CY145</f>
        <v>0.20761999999999997</v>
      </c>
      <c r="R145" s="13">
        <f>[4]圣人天赋!CZ145</f>
        <v>0.21643999999999999</v>
      </c>
      <c r="S145" s="13">
        <f>[4]圣人天赋!DA145</f>
        <v>0.22819999999999999</v>
      </c>
      <c r="U145" s="13">
        <f>[4]圣人天赋!DF145</f>
        <v>0.19879999999999998</v>
      </c>
      <c r="V145" s="13">
        <f>[4]圣人天赋!DG145</f>
        <v>0.20173999999999995</v>
      </c>
      <c r="W145" s="13">
        <f>[4]圣人天赋!DH145</f>
        <v>0.20761999999999997</v>
      </c>
      <c r="X145" s="13">
        <f>[4]圣人天赋!DI145</f>
        <v>0.21643999999999999</v>
      </c>
      <c r="Y145" s="13">
        <f>[4]圣人天赋!DJ145</f>
        <v>0.22819999999999999</v>
      </c>
      <c r="AA145" s="13">
        <f>[3]大殿属性!AP146</f>
        <v>0.32696505461861436</v>
      </c>
      <c r="AB145" s="13">
        <f>[3]大殿属性!AQ146</f>
        <v>0.33085567724886905</v>
      </c>
      <c r="AC145" s="13">
        <f>[3]大殿属性!AR146</f>
        <v>0.335057913442525</v>
      </c>
      <c r="AD145" s="13">
        <f>[3]大殿属性!AS146</f>
        <v>0.33941274348688666</v>
      </c>
      <c r="AE145" s="13">
        <f>[3]大殿属性!AT146</f>
        <v>0.34396920905282447</v>
      </c>
      <c r="AG145" s="13">
        <f>[4]圣人天赋!GN145+'[5]变法-buff效果'!Z144+[6]属性汇总!EO143</f>
        <v>1.5726</v>
      </c>
      <c r="AH145" s="13">
        <f>[4]圣人天赋!GO145+'[5]变法-buff效果'!AA144+[6]属性汇总!EP143</f>
        <v>1.5784799999999999</v>
      </c>
      <c r="AI145" s="13">
        <f>[4]圣人天赋!GP145+'[5]变法-buff效果'!AB144+[6]属性汇总!EQ143</f>
        <v>1.5902400000000001</v>
      </c>
      <c r="AJ145" s="13">
        <f>[4]圣人天赋!GQ145+'[5]变法-buff效果'!AC144+[6]属性汇总!ER143</f>
        <v>1.6078800000000002</v>
      </c>
      <c r="AK145" s="13">
        <f>[4]圣人天赋!GR145+'[5]变法-buff效果'!AD144+[6]属性汇总!ES143</f>
        <v>1.6314000000000002</v>
      </c>
      <c r="AM145" s="13">
        <f>[4]圣人天赋!GW145+'[5]变法-buff效果'!Z144+[6]属性汇总!EO143</f>
        <v>1.5158</v>
      </c>
      <c r="AN145" s="13">
        <f>[4]圣人天赋!GX145+'[5]变法-buff效果'!AA144+[6]属性汇总!EP143</f>
        <v>1.5208400000000002</v>
      </c>
      <c r="AO145" s="13">
        <f>[4]圣人天赋!GY145+'[5]变法-buff效果'!AB144+[6]属性汇总!EQ143</f>
        <v>1.5309200000000001</v>
      </c>
      <c r="AP145" s="13">
        <f>[4]圣人天赋!GZ145+'[5]变法-buff效果'!AC144+[6]属性汇总!ER143</f>
        <v>1.5460400000000001</v>
      </c>
      <c r="AQ145" s="13">
        <f>[4]圣人天赋!HA145+'[5]变法-buff效果'!AD144+[6]属性汇总!ES143</f>
        <v>1.5662000000000003</v>
      </c>
    </row>
    <row r="146" spans="2:43" x14ac:dyDescent="0.15">
      <c r="B146" s="4">
        <v>141</v>
      </c>
      <c r="C146" s="14">
        <f>'[2]功能-军团县城'!CQ148</f>
        <v>1.05944414558399</v>
      </c>
      <c r="D146" s="14">
        <f>'[2]功能-军团县城'!CR148</f>
        <v>1.05944414558399</v>
      </c>
      <c r="E146" s="14">
        <f>'[2]功能-军团县城'!CS148</f>
        <v>1.05944414558399</v>
      </c>
      <c r="F146" s="14">
        <f>'[2]功能-军团县城'!CT148</f>
        <v>1.05944414558399</v>
      </c>
      <c r="G146" s="14">
        <f>'[2]功能-军团县城'!CU148</f>
        <v>1.05944414558399</v>
      </c>
      <c r="I146" s="13">
        <f>'[2]功能-军团县城'!CV148+[3]大殿属性!AK147</f>
        <v>0.20347900973209265</v>
      </c>
      <c r="J146" s="13">
        <f>'[2]功能-军团县城'!CW148+[3]大殿属性!AL147</f>
        <v>0.20347900973209265</v>
      </c>
      <c r="K146" s="13">
        <f>'[2]功能-军团县城'!CX148+[3]大殿属性!AM147</f>
        <v>0.20347900973209265</v>
      </c>
      <c r="L146" s="13">
        <f>'[2]功能-军团县城'!CY148+[3]大殿属性!AN147</f>
        <v>0.20347900973209265</v>
      </c>
      <c r="M146" s="13">
        <f>'[2]功能-军团县城'!CZ148+[3]大殿属性!AO147</f>
        <v>0.20347900973209265</v>
      </c>
      <c r="O146" s="13">
        <f>[4]圣人天赋!CW146</f>
        <v>0.19879999999999998</v>
      </c>
      <c r="P146" s="13">
        <f>[4]圣人天赋!CX146</f>
        <v>0.20173999999999995</v>
      </c>
      <c r="Q146" s="13">
        <f>[4]圣人天赋!CY146</f>
        <v>0.20761999999999997</v>
      </c>
      <c r="R146" s="13">
        <f>[4]圣人天赋!CZ146</f>
        <v>0.21643999999999999</v>
      </c>
      <c r="S146" s="13">
        <f>[4]圣人天赋!DA146</f>
        <v>0.22819999999999999</v>
      </c>
      <c r="U146" s="13">
        <f>[4]圣人天赋!DF146</f>
        <v>0.19879999999999998</v>
      </c>
      <c r="V146" s="13">
        <f>[4]圣人天赋!DG146</f>
        <v>0.20173999999999995</v>
      </c>
      <c r="W146" s="13">
        <f>[4]圣人天赋!DH146</f>
        <v>0.20761999999999997</v>
      </c>
      <c r="X146" s="13">
        <f>[4]圣人天赋!DI146</f>
        <v>0.21643999999999999</v>
      </c>
      <c r="Y146" s="13">
        <f>[4]圣人天赋!DJ146</f>
        <v>0.22819999999999999</v>
      </c>
      <c r="AA146" s="13">
        <f>[3]大殿属性!AP147</f>
        <v>0.33171441833207033</v>
      </c>
      <c r="AB146" s="13">
        <f>[3]大殿属性!AQ147</f>
        <v>0.33558994980310231</v>
      </c>
      <c r="AC146" s="13">
        <f>[3]大殿属性!AR147</f>
        <v>0.33977292036906198</v>
      </c>
      <c r="AD146" s="13">
        <f>[3]大殿属性!AS147</f>
        <v>0.34410248418720768</v>
      </c>
      <c r="AE146" s="13">
        <f>[3]大殿属性!AT147</f>
        <v>0.34863526631504854</v>
      </c>
      <c r="AG146" s="13">
        <f>[4]圣人天赋!GN146+'[5]变法-buff效果'!Z145+[6]属性汇总!EO144</f>
        <v>1.5726</v>
      </c>
      <c r="AH146" s="13">
        <f>[4]圣人天赋!GO146+'[5]变法-buff效果'!AA145+[6]属性汇总!EP144</f>
        <v>1.5784799999999999</v>
      </c>
      <c r="AI146" s="13">
        <f>[4]圣人天赋!GP146+'[5]变法-buff效果'!AB145+[6]属性汇总!EQ144</f>
        <v>1.5902400000000001</v>
      </c>
      <c r="AJ146" s="13">
        <f>[4]圣人天赋!GQ146+'[5]变法-buff效果'!AC145+[6]属性汇总!ER144</f>
        <v>1.6078800000000002</v>
      </c>
      <c r="AK146" s="13">
        <f>[4]圣人天赋!GR146+'[5]变法-buff效果'!AD145+[6]属性汇总!ES144</f>
        <v>1.6314000000000002</v>
      </c>
      <c r="AM146" s="13">
        <f>[4]圣人天赋!GW146+'[5]变法-buff效果'!Z145+[6]属性汇总!EO144</f>
        <v>1.5158</v>
      </c>
      <c r="AN146" s="13">
        <f>[4]圣人天赋!GX146+'[5]变法-buff效果'!AA145+[6]属性汇总!EP144</f>
        <v>1.5208400000000002</v>
      </c>
      <c r="AO146" s="13">
        <f>[4]圣人天赋!GY146+'[5]变法-buff效果'!AB145+[6]属性汇总!EQ144</f>
        <v>1.5309200000000001</v>
      </c>
      <c r="AP146" s="13">
        <f>[4]圣人天赋!GZ146+'[5]变法-buff效果'!AC145+[6]属性汇总!ER144</f>
        <v>1.5460400000000001</v>
      </c>
      <c r="AQ146" s="13">
        <f>[4]圣人天赋!HA146+'[5]变法-buff效果'!AD145+[6]属性汇总!ES144</f>
        <v>1.5662000000000003</v>
      </c>
    </row>
    <row r="147" spans="2:43" x14ac:dyDescent="0.15">
      <c r="B147" s="4">
        <v>142</v>
      </c>
      <c r="C147" s="14">
        <f>'[2]功能-军团县城'!CQ149</f>
        <v>1.05944414558399</v>
      </c>
      <c r="D147" s="14">
        <f>'[2]功能-军团县城'!CR149</f>
        <v>1.05944414558399</v>
      </c>
      <c r="E147" s="14">
        <f>'[2]功能-军团县城'!CS149</f>
        <v>1.05944414558399</v>
      </c>
      <c r="F147" s="14">
        <f>'[2]功能-军团县城'!CT149</f>
        <v>1.05944414558399</v>
      </c>
      <c r="G147" s="14">
        <f>'[2]功能-军团县城'!CU149</f>
        <v>1.05944414558399</v>
      </c>
      <c r="I147" s="13">
        <f>'[2]功能-军团县城'!CV149+[3]大殿属性!AK148</f>
        <v>0.20347900973209265</v>
      </c>
      <c r="J147" s="13">
        <f>'[2]功能-军团县城'!CW149+[3]大殿属性!AL148</f>
        <v>0.20347900973209265</v>
      </c>
      <c r="K147" s="13">
        <f>'[2]功能-军团县城'!CX149+[3]大殿属性!AM148</f>
        <v>0.20347900973209265</v>
      </c>
      <c r="L147" s="13">
        <f>'[2]功能-军团县城'!CY149+[3]大殿属性!AN148</f>
        <v>0.20347900973209265</v>
      </c>
      <c r="M147" s="13">
        <f>'[2]功能-军团县城'!CZ149+[3]大殿属性!AO148</f>
        <v>0.20347900973209265</v>
      </c>
      <c r="O147" s="13">
        <f>[4]圣人天赋!CW147</f>
        <v>0.19879999999999998</v>
      </c>
      <c r="P147" s="13">
        <f>[4]圣人天赋!CX147</f>
        <v>0.20173999999999995</v>
      </c>
      <c r="Q147" s="13">
        <f>[4]圣人天赋!CY147</f>
        <v>0.20761999999999997</v>
      </c>
      <c r="R147" s="13">
        <f>[4]圣人天赋!CZ147</f>
        <v>0.21643999999999999</v>
      </c>
      <c r="S147" s="13">
        <f>[4]圣人天赋!DA147</f>
        <v>0.22819999999999999</v>
      </c>
      <c r="U147" s="13">
        <f>[4]圣人天赋!DF147</f>
        <v>0.19879999999999998</v>
      </c>
      <c r="V147" s="13">
        <f>[4]圣人天赋!DG147</f>
        <v>0.20173999999999995</v>
      </c>
      <c r="W147" s="13">
        <f>[4]圣人天赋!DH147</f>
        <v>0.20761999999999997</v>
      </c>
      <c r="X147" s="13">
        <f>[4]圣人天赋!DI147</f>
        <v>0.21643999999999999</v>
      </c>
      <c r="Y147" s="13">
        <f>[4]圣人天赋!DJ147</f>
        <v>0.22819999999999999</v>
      </c>
      <c r="AA147" s="13">
        <f>[3]大殿属性!AP148</f>
        <v>0.33646378204552629</v>
      </c>
      <c r="AB147" s="13">
        <f>[3]大殿属性!AQ148</f>
        <v>0.34032422235733556</v>
      </c>
      <c r="AC147" s="13">
        <f>[3]大殿属性!AR148</f>
        <v>0.34448792729559902</v>
      </c>
      <c r="AD147" s="13">
        <f>[3]大殿属性!AS148</f>
        <v>0.3487922248875287</v>
      </c>
      <c r="AE147" s="13">
        <f>[3]大殿属性!AT148</f>
        <v>0.35361400617028549</v>
      </c>
      <c r="AG147" s="13">
        <f>[4]圣人天赋!GN147+'[5]变法-buff效果'!Z146+[6]属性汇总!EO145</f>
        <v>1.5726</v>
      </c>
      <c r="AH147" s="13">
        <f>[4]圣人天赋!GO147+'[5]变法-buff效果'!AA146+[6]属性汇总!EP145</f>
        <v>1.5784799999999999</v>
      </c>
      <c r="AI147" s="13">
        <f>[4]圣人天赋!GP147+'[5]变法-buff效果'!AB146+[6]属性汇总!EQ145</f>
        <v>1.5902400000000001</v>
      </c>
      <c r="AJ147" s="13">
        <f>[4]圣人天赋!GQ147+'[5]变法-buff效果'!AC146+[6]属性汇总!ER145</f>
        <v>1.6078800000000002</v>
      </c>
      <c r="AK147" s="13">
        <f>[4]圣人天赋!GR147+'[5]变法-buff效果'!AD146+[6]属性汇总!ES145</f>
        <v>1.6314000000000002</v>
      </c>
      <c r="AM147" s="13">
        <f>[4]圣人天赋!GW147+'[5]变法-buff效果'!Z146+[6]属性汇总!EO145</f>
        <v>1.5158</v>
      </c>
      <c r="AN147" s="13">
        <f>[4]圣人天赋!GX147+'[5]变法-buff效果'!AA146+[6]属性汇总!EP145</f>
        <v>1.5208400000000002</v>
      </c>
      <c r="AO147" s="13">
        <f>[4]圣人天赋!GY147+'[5]变法-buff效果'!AB146+[6]属性汇总!EQ145</f>
        <v>1.5309200000000001</v>
      </c>
      <c r="AP147" s="13">
        <f>[4]圣人天赋!GZ147+'[5]变法-buff效果'!AC146+[6]属性汇总!ER145</f>
        <v>1.5460400000000001</v>
      </c>
      <c r="AQ147" s="13">
        <f>[4]圣人天赋!HA147+'[5]变法-buff效果'!AD146+[6]属性汇总!ES145</f>
        <v>1.5662000000000003</v>
      </c>
    </row>
    <row r="148" spans="2:43" x14ac:dyDescent="0.15">
      <c r="B148" s="4">
        <v>143</v>
      </c>
      <c r="C148" s="14">
        <f>'[2]功能-军团县城'!CQ150</f>
        <v>1.05944414558399</v>
      </c>
      <c r="D148" s="14">
        <f>'[2]功能-军团县城'!CR150</f>
        <v>1.05944414558399</v>
      </c>
      <c r="E148" s="14">
        <f>'[2]功能-军团县城'!CS150</f>
        <v>1.05944414558399</v>
      </c>
      <c r="F148" s="14">
        <f>'[2]功能-军团县城'!CT150</f>
        <v>1.05944414558399</v>
      </c>
      <c r="G148" s="14">
        <f>'[2]功能-军团县城'!CU150</f>
        <v>1.05944414558399</v>
      </c>
      <c r="I148" s="13">
        <f>'[2]功能-军团县城'!CV150+[3]大殿属性!AK149</f>
        <v>0.20347900973209265</v>
      </c>
      <c r="J148" s="13">
        <f>'[2]功能-军团县城'!CW150+[3]大殿属性!AL149</f>
        <v>0.20347900973209265</v>
      </c>
      <c r="K148" s="13">
        <f>'[2]功能-军团县城'!CX150+[3]大殿属性!AM149</f>
        <v>0.20347900973209265</v>
      </c>
      <c r="L148" s="13">
        <f>'[2]功能-军团县城'!CY150+[3]大殿属性!AN149</f>
        <v>0.20347900973209265</v>
      </c>
      <c r="M148" s="13">
        <f>'[2]功能-军团县城'!CZ150+[3]大殿属性!AO149</f>
        <v>0.20347900973209265</v>
      </c>
      <c r="O148" s="13">
        <f>[4]圣人天赋!CW148</f>
        <v>0.19879999999999998</v>
      </c>
      <c r="P148" s="13">
        <f>[4]圣人天赋!CX148</f>
        <v>0.20173999999999995</v>
      </c>
      <c r="Q148" s="13">
        <f>[4]圣人天赋!CY148</f>
        <v>0.20761999999999997</v>
      </c>
      <c r="R148" s="13">
        <f>[4]圣人天赋!CZ148</f>
        <v>0.21643999999999999</v>
      </c>
      <c r="S148" s="13">
        <f>[4]圣人天赋!DA148</f>
        <v>0.22819999999999999</v>
      </c>
      <c r="U148" s="13">
        <f>[4]圣人天赋!DF148</f>
        <v>0.19879999999999998</v>
      </c>
      <c r="V148" s="13">
        <f>[4]圣人天赋!DG148</f>
        <v>0.20173999999999995</v>
      </c>
      <c r="W148" s="13">
        <f>[4]圣人天赋!DH148</f>
        <v>0.20761999999999997</v>
      </c>
      <c r="X148" s="13">
        <f>[4]圣人天赋!DI148</f>
        <v>0.21643999999999999</v>
      </c>
      <c r="Y148" s="13">
        <f>[4]圣人天赋!DJ148</f>
        <v>0.22819999999999999</v>
      </c>
      <c r="AA148" s="13">
        <f>[3]大殿属性!AP149</f>
        <v>0.34121314575898226</v>
      </c>
      <c r="AB148" s="13">
        <f>[3]大殿属性!AQ149</f>
        <v>0.34505849491156881</v>
      </c>
      <c r="AC148" s="13">
        <f>[3]大殿属性!AR149</f>
        <v>0.349202934222136</v>
      </c>
      <c r="AD148" s="13">
        <f>[3]大殿属性!AS149</f>
        <v>0.35376178190804308</v>
      </c>
      <c r="AE148" s="13">
        <f>[3]大殿属性!AT149</f>
        <v>0.35872200583825942</v>
      </c>
      <c r="AG148" s="13">
        <f>[4]圣人天赋!GN148+'[5]变法-buff效果'!Z147+[6]属性汇总!EO146</f>
        <v>1.5726</v>
      </c>
      <c r="AH148" s="13">
        <f>[4]圣人天赋!GO148+'[5]变法-buff效果'!AA147+[6]属性汇总!EP146</f>
        <v>1.5784799999999999</v>
      </c>
      <c r="AI148" s="13">
        <f>[4]圣人天赋!GP148+'[5]变法-buff效果'!AB147+[6]属性汇总!EQ146</f>
        <v>1.5902400000000001</v>
      </c>
      <c r="AJ148" s="13">
        <f>[4]圣人天赋!GQ148+'[5]变法-buff效果'!AC147+[6]属性汇总!ER146</f>
        <v>1.6078800000000002</v>
      </c>
      <c r="AK148" s="13">
        <f>[4]圣人天赋!GR148+'[5]变法-buff效果'!AD147+[6]属性汇总!ES146</f>
        <v>1.6314000000000002</v>
      </c>
      <c r="AM148" s="13">
        <f>[4]圣人天赋!GW148+'[5]变法-buff效果'!Z147+[6]属性汇总!EO146</f>
        <v>1.5726</v>
      </c>
      <c r="AN148" s="13">
        <f>[4]圣人天赋!GX148+'[5]变法-buff效果'!AA147+[6]属性汇总!EP146</f>
        <v>1.5784799999999999</v>
      </c>
      <c r="AO148" s="13">
        <f>[4]圣人天赋!GY148+'[5]变法-buff效果'!AB147+[6]属性汇总!EQ146</f>
        <v>1.5902400000000001</v>
      </c>
      <c r="AP148" s="13">
        <f>[4]圣人天赋!GZ148+'[5]变法-buff效果'!AC147+[6]属性汇总!ER146</f>
        <v>1.6078800000000002</v>
      </c>
      <c r="AQ148" s="13">
        <f>[4]圣人天赋!HA148+'[5]变法-buff效果'!AD147+[6]属性汇总!ES146</f>
        <v>1.6314000000000002</v>
      </c>
    </row>
    <row r="149" spans="2:43" x14ac:dyDescent="0.15">
      <c r="B149" s="4">
        <v>144</v>
      </c>
      <c r="C149" s="14">
        <f>'[2]功能-军团县城'!CQ151</f>
        <v>1.05944414558399</v>
      </c>
      <c r="D149" s="14">
        <f>'[2]功能-军团县城'!CR151</f>
        <v>1.05944414558399</v>
      </c>
      <c r="E149" s="14">
        <f>'[2]功能-军团县城'!CS151</f>
        <v>1.05944414558399</v>
      </c>
      <c r="F149" s="14">
        <f>'[2]功能-军团县城'!CT151</f>
        <v>1.05944414558399</v>
      </c>
      <c r="G149" s="14">
        <f>'[2]功能-军团县城'!CU151</f>
        <v>1.05944414558399</v>
      </c>
      <c r="I149" s="13">
        <f>'[2]功能-军团县城'!CV151+[3]大殿属性!AK150</f>
        <v>0.20347900973209265</v>
      </c>
      <c r="J149" s="13">
        <f>'[2]功能-军团县城'!CW151+[3]大殿属性!AL150</f>
        <v>0.20347900973209265</v>
      </c>
      <c r="K149" s="13">
        <f>'[2]功能-军团县城'!CX151+[3]大殿属性!AM150</f>
        <v>0.20347900973209265</v>
      </c>
      <c r="L149" s="13">
        <f>'[2]功能-军团县城'!CY151+[3]大殿属性!AN150</f>
        <v>0.20347900973209265</v>
      </c>
      <c r="M149" s="13">
        <f>'[2]功能-军团县城'!CZ151+[3]大殿属性!AO150</f>
        <v>0.20347900973209265</v>
      </c>
      <c r="O149" s="13">
        <f>[4]圣人天赋!CW149</f>
        <v>0.19879999999999998</v>
      </c>
      <c r="P149" s="13">
        <f>[4]圣人天赋!CX149</f>
        <v>0.20173999999999995</v>
      </c>
      <c r="Q149" s="13">
        <f>[4]圣人天赋!CY149</f>
        <v>0.20761999999999997</v>
      </c>
      <c r="R149" s="13">
        <f>[4]圣人天赋!CZ149</f>
        <v>0.21643999999999999</v>
      </c>
      <c r="S149" s="13">
        <f>[4]圣人天赋!DA149</f>
        <v>0.22819999999999999</v>
      </c>
      <c r="U149" s="13">
        <f>[4]圣人天赋!DF149</f>
        <v>0.19879999999999998</v>
      </c>
      <c r="V149" s="13">
        <f>[4]圣人天赋!DG149</f>
        <v>0.20173999999999995</v>
      </c>
      <c r="W149" s="13">
        <f>[4]圣人天赋!DH149</f>
        <v>0.20761999999999997</v>
      </c>
      <c r="X149" s="13">
        <f>[4]圣人天赋!DI149</f>
        <v>0.21643999999999999</v>
      </c>
      <c r="Y149" s="13">
        <f>[4]圣人天赋!DJ149</f>
        <v>0.22819999999999999</v>
      </c>
      <c r="AA149" s="13">
        <f>[3]大殿属性!AP150</f>
        <v>0.34596250947243823</v>
      </c>
      <c r="AB149" s="13">
        <f>[3]大殿属性!AQ150</f>
        <v>0.34979276746580207</v>
      </c>
      <c r="AC149" s="13">
        <f>[3]大殿属性!AR150</f>
        <v>0.35416291035174152</v>
      </c>
      <c r="AD149" s="13">
        <f>[3]大殿属性!AS150</f>
        <v>0.3588283976670964</v>
      </c>
      <c r="AE149" s="13">
        <f>[3]大殿属性!AT150</f>
        <v>0.3638300055062334</v>
      </c>
      <c r="AG149" s="13">
        <f>[4]圣人天赋!GN149+'[5]变法-buff效果'!Z148+[6]属性汇总!EO147</f>
        <v>1.5726</v>
      </c>
      <c r="AH149" s="13">
        <f>[4]圣人天赋!GO149+'[5]变法-buff效果'!AA148+[6]属性汇总!EP147</f>
        <v>1.5784799999999999</v>
      </c>
      <c r="AI149" s="13">
        <f>[4]圣人天赋!GP149+'[5]变法-buff效果'!AB148+[6]属性汇总!EQ147</f>
        <v>1.5902400000000001</v>
      </c>
      <c r="AJ149" s="13">
        <f>[4]圣人天赋!GQ149+'[5]变法-buff效果'!AC148+[6]属性汇总!ER147</f>
        <v>1.6078800000000002</v>
      </c>
      <c r="AK149" s="13">
        <f>[4]圣人天赋!GR149+'[5]变法-buff效果'!AD148+[6]属性汇总!ES147</f>
        <v>1.6314000000000002</v>
      </c>
      <c r="AM149" s="13">
        <f>[4]圣人天赋!GW149+'[5]变法-buff效果'!Z148+[6]属性汇总!EO147</f>
        <v>1.5726</v>
      </c>
      <c r="AN149" s="13">
        <f>[4]圣人天赋!GX149+'[5]变法-buff效果'!AA148+[6]属性汇总!EP147</f>
        <v>1.5784799999999999</v>
      </c>
      <c r="AO149" s="13">
        <f>[4]圣人天赋!GY149+'[5]变法-buff效果'!AB148+[6]属性汇总!EQ147</f>
        <v>1.5902400000000001</v>
      </c>
      <c r="AP149" s="13">
        <f>[4]圣人天赋!GZ149+'[5]变法-buff效果'!AC148+[6]属性汇总!ER147</f>
        <v>1.6078800000000002</v>
      </c>
      <c r="AQ149" s="13">
        <f>[4]圣人天赋!HA149+'[5]变法-buff效果'!AD148+[6]属性汇总!ES147</f>
        <v>1.6314000000000002</v>
      </c>
    </row>
    <row r="150" spans="2:43" x14ac:dyDescent="0.15">
      <c r="B150" s="4">
        <v>145</v>
      </c>
      <c r="C150" s="14">
        <f>'[2]功能-军团县城'!CQ152</f>
        <v>1.05944414558399</v>
      </c>
      <c r="D150" s="14">
        <f>'[2]功能-军团县城'!CR152</f>
        <v>1.05944414558399</v>
      </c>
      <c r="E150" s="14">
        <f>'[2]功能-军团县城'!CS152</f>
        <v>1.05944414558399</v>
      </c>
      <c r="F150" s="14">
        <f>'[2]功能-军团县城'!CT152</f>
        <v>1.05944414558399</v>
      </c>
      <c r="G150" s="14">
        <f>'[2]功能-军团县城'!CU152</f>
        <v>1.05944414558399</v>
      </c>
      <c r="I150" s="13">
        <f>'[2]功能-军团县城'!CV152+[3]大殿属性!AK151</f>
        <v>0.20347900973209265</v>
      </c>
      <c r="J150" s="13">
        <f>'[2]功能-军团县城'!CW152+[3]大殿属性!AL151</f>
        <v>0.20347900973209265</v>
      </c>
      <c r="K150" s="13">
        <f>'[2]功能-军团县城'!CX152+[3]大殿属性!AM151</f>
        <v>0.20347900973209265</v>
      </c>
      <c r="L150" s="13">
        <f>'[2]功能-军团县城'!CY152+[3]大殿属性!AN151</f>
        <v>0.20347900973209265</v>
      </c>
      <c r="M150" s="13">
        <f>'[2]功能-军团县城'!CZ152+[3]大殿属性!AO151</f>
        <v>0.20347900973209265</v>
      </c>
      <c r="O150" s="13">
        <f>[4]圣人天赋!CW150</f>
        <v>0.19879999999999998</v>
      </c>
      <c r="P150" s="13">
        <f>[4]圣人天赋!CX150</f>
        <v>0.20173999999999995</v>
      </c>
      <c r="Q150" s="13">
        <f>[4]圣人天赋!CY150</f>
        <v>0.20761999999999997</v>
      </c>
      <c r="R150" s="13">
        <f>[4]圣人天赋!CZ150</f>
        <v>0.21643999999999999</v>
      </c>
      <c r="S150" s="13">
        <f>[4]圣人天赋!DA150</f>
        <v>0.22819999999999999</v>
      </c>
      <c r="U150" s="13">
        <f>[4]圣人天赋!DF150</f>
        <v>0.19879999999999998</v>
      </c>
      <c r="V150" s="13">
        <f>[4]圣人天赋!DG150</f>
        <v>0.20173999999999995</v>
      </c>
      <c r="W150" s="13">
        <f>[4]圣人天赋!DH150</f>
        <v>0.20761999999999997</v>
      </c>
      <c r="X150" s="13">
        <f>[4]圣人天赋!DI150</f>
        <v>0.21643999999999999</v>
      </c>
      <c r="Y150" s="13">
        <f>[4]圣人天赋!DJ150</f>
        <v>0.22819999999999999</v>
      </c>
      <c r="AA150" s="13">
        <f>[3]大殿属性!AP151</f>
        <v>0.35071358058632141</v>
      </c>
      <c r="AB150" s="13">
        <f>[3]大殿属性!AQ151</f>
        <v>0.35473244221643546</v>
      </c>
      <c r="AC150" s="13">
        <f>[3]大殿属性!AR151</f>
        <v>0.35917272300542613</v>
      </c>
      <c r="AD150" s="13">
        <f>[3]大殿属性!AS151</f>
        <v>0.36389501342614972</v>
      </c>
      <c r="AE150" s="13">
        <f>[3]大殿属性!AT151</f>
        <v>0.36893800517420733</v>
      </c>
      <c r="AG150" s="13">
        <f>[4]圣人天赋!GN150+'[5]变法-buff效果'!Z149+[6]属性汇总!EO148</f>
        <v>1.5726</v>
      </c>
      <c r="AH150" s="13">
        <f>[4]圣人天赋!GO150+'[5]变法-buff效果'!AA149+[6]属性汇总!EP148</f>
        <v>1.5784799999999999</v>
      </c>
      <c r="AI150" s="13">
        <f>[4]圣人天赋!GP150+'[5]变法-buff效果'!AB149+[6]属性汇总!EQ148</f>
        <v>1.5902400000000001</v>
      </c>
      <c r="AJ150" s="13">
        <f>[4]圣人天赋!GQ150+'[5]变法-buff效果'!AC149+[6]属性汇总!ER148</f>
        <v>1.6078800000000002</v>
      </c>
      <c r="AK150" s="13">
        <f>[4]圣人天赋!GR150+'[5]变法-buff效果'!AD149+[6]属性汇总!ES148</f>
        <v>1.6314000000000002</v>
      </c>
      <c r="AM150" s="13">
        <f>[4]圣人天赋!GW150+'[5]变法-buff效果'!Z149+[6]属性汇总!EO148</f>
        <v>1.5726</v>
      </c>
      <c r="AN150" s="13">
        <f>[4]圣人天赋!GX150+'[5]变法-buff效果'!AA149+[6]属性汇总!EP148</f>
        <v>1.5784799999999999</v>
      </c>
      <c r="AO150" s="13">
        <f>[4]圣人天赋!GY150+'[5]变法-buff效果'!AB149+[6]属性汇总!EQ148</f>
        <v>1.5902400000000001</v>
      </c>
      <c r="AP150" s="13">
        <f>[4]圣人天赋!GZ150+'[5]变法-buff效果'!AC149+[6]属性汇总!ER148</f>
        <v>1.6078800000000002</v>
      </c>
      <c r="AQ150" s="13">
        <f>[4]圣人天赋!HA150+'[5]变法-buff效果'!AD149+[6]属性汇总!ES148</f>
        <v>1.6314000000000002</v>
      </c>
    </row>
    <row r="151" spans="2:43" x14ac:dyDescent="0.15">
      <c r="B151" s="4">
        <v>146</v>
      </c>
      <c r="C151" s="14">
        <f>'[2]功能-军团县城'!CQ153</f>
        <v>1.05944414558399</v>
      </c>
      <c r="D151" s="14">
        <f>'[2]功能-军团县城'!CR153</f>
        <v>1.05944414558399</v>
      </c>
      <c r="E151" s="14">
        <f>'[2]功能-军团县城'!CS153</f>
        <v>1.05944414558399</v>
      </c>
      <c r="F151" s="14">
        <f>'[2]功能-军团县城'!CT153</f>
        <v>1.05944414558399</v>
      </c>
      <c r="G151" s="14">
        <f>'[2]功能-军团县城'!CU153</f>
        <v>1.05944414558399</v>
      </c>
      <c r="I151" s="13">
        <f>'[2]功能-军团县城'!CV153+[3]大殿属性!AK152</f>
        <v>0.20347900973209265</v>
      </c>
      <c r="J151" s="13">
        <f>'[2]功能-军团县城'!CW153+[3]大殿属性!AL152</f>
        <v>0.20347900973209265</v>
      </c>
      <c r="K151" s="13">
        <f>'[2]功能-军团县城'!CX153+[3]大殿属性!AM152</f>
        <v>0.20347900973209265</v>
      </c>
      <c r="L151" s="13">
        <f>'[2]功能-军团县城'!CY153+[3]大殿属性!AN152</f>
        <v>0.20347900973209265</v>
      </c>
      <c r="M151" s="13">
        <f>'[2]功能-军团县城'!CZ153+[3]大殿属性!AO152</f>
        <v>0.20347900973209265</v>
      </c>
      <c r="O151" s="13">
        <f>[4]圣人天赋!CW151</f>
        <v>0.19879999999999998</v>
      </c>
      <c r="P151" s="13">
        <f>[4]圣人天赋!CX151</f>
        <v>0.20173999999999995</v>
      </c>
      <c r="Q151" s="13">
        <f>[4]圣人天赋!CY151</f>
        <v>0.20761999999999997</v>
      </c>
      <c r="R151" s="13">
        <f>[4]圣人天赋!CZ151</f>
        <v>0.21643999999999999</v>
      </c>
      <c r="S151" s="13">
        <f>[4]圣人天赋!DA151</f>
        <v>0.22819999999999999</v>
      </c>
      <c r="U151" s="13">
        <f>[4]圣人天赋!DF151</f>
        <v>0.19879999999999998</v>
      </c>
      <c r="V151" s="13">
        <f>[4]圣人天赋!DG151</f>
        <v>0.20173999999999995</v>
      </c>
      <c r="W151" s="13">
        <f>[4]圣人天赋!DH151</f>
        <v>0.20761999999999997</v>
      </c>
      <c r="X151" s="13">
        <f>[4]圣人天赋!DI151</f>
        <v>0.21643999999999999</v>
      </c>
      <c r="Y151" s="13">
        <f>[4]圣人天赋!DJ151</f>
        <v>0.22819999999999999</v>
      </c>
      <c r="AA151" s="13">
        <f>[3]大殿属性!AP152</f>
        <v>0.35547433546578006</v>
      </c>
      <c r="AB151" s="13">
        <f>[3]大殿属性!AQ152</f>
        <v>0.35968151958279604</v>
      </c>
      <c r="AC151" s="13">
        <f>[3]大殿属性!AR152</f>
        <v>0.3641825356591108</v>
      </c>
      <c r="AD151" s="13">
        <f>[3]大殿属性!AS152</f>
        <v>0.36896162918520309</v>
      </c>
      <c r="AE151" s="13">
        <f>[3]大殿属性!AT152</f>
        <v>0.37404600484218131</v>
      </c>
      <c r="AG151" s="13">
        <f>[4]圣人天赋!GN151+'[5]变法-buff效果'!Z150+[6]属性汇总!EO149</f>
        <v>1.5726</v>
      </c>
      <c r="AH151" s="13">
        <f>[4]圣人天赋!GO151+'[5]变法-buff效果'!AA150+[6]属性汇总!EP149</f>
        <v>1.5784799999999999</v>
      </c>
      <c r="AI151" s="13">
        <f>[4]圣人天赋!GP151+'[5]变法-buff效果'!AB150+[6]属性汇总!EQ149</f>
        <v>1.5902400000000001</v>
      </c>
      <c r="AJ151" s="13">
        <f>[4]圣人天赋!GQ151+'[5]变法-buff效果'!AC150+[6]属性汇总!ER149</f>
        <v>1.6078800000000002</v>
      </c>
      <c r="AK151" s="13">
        <f>[4]圣人天赋!GR151+'[5]变法-buff效果'!AD150+[6]属性汇总!ES149</f>
        <v>1.6314000000000002</v>
      </c>
      <c r="AM151" s="13">
        <f>[4]圣人天赋!GW151+'[5]变法-buff效果'!Z150+[6]属性汇总!EO149</f>
        <v>1.5726</v>
      </c>
      <c r="AN151" s="13">
        <f>[4]圣人天赋!GX151+'[5]变法-buff效果'!AA150+[6]属性汇总!EP149</f>
        <v>1.5784799999999999</v>
      </c>
      <c r="AO151" s="13">
        <f>[4]圣人天赋!GY151+'[5]变法-buff效果'!AB150+[6]属性汇总!EQ149</f>
        <v>1.5902400000000001</v>
      </c>
      <c r="AP151" s="13">
        <f>[4]圣人天赋!GZ151+'[5]变法-buff效果'!AC150+[6]属性汇总!ER149</f>
        <v>1.6078800000000002</v>
      </c>
      <c r="AQ151" s="13">
        <f>[4]圣人天赋!HA151+'[5]变法-buff效果'!AD150+[6]属性汇总!ES149</f>
        <v>1.6314000000000002</v>
      </c>
    </row>
    <row r="152" spans="2:43" x14ac:dyDescent="0.15">
      <c r="B152" s="4">
        <v>147</v>
      </c>
      <c r="C152" s="14">
        <f>'[2]功能-军团县城'!CQ154</f>
        <v>1.05944414558399</v>
      </c>
      <c r="D152" s="14">
        <f>'[2]功能-军团县城'!CR154</f>
        <v>1.05944414558399</v>
      </c>
      <c r="E152" s="14">
        <f>'[2]功能-军团县城'!CS154</f>
        <v>1.05944414558399</v>
      </c>
      <c r="F152" s="14">
        <f>'[2]功能-军团县城'!CT154</f>
        <v>1.05944414558399</v>
      </c>
      <c r="G152" s="14">
        <f>'[2]功能-军团县城'!CU154</f>
        <v>1.05944414558399</v>
      </c>
      <c r="I152" s="13">
        <f>'[2]功能-军团县城'!CV154+[3]大殿属性!AK153</f>
        <v>0.20347900973209265</v>
      </c>
      <c r="J152" s="13">
        <f>'[2]功能-军团县城'!CW154+[3]大殿属性!AL153</f>
        <v>0.20347900973209265</v>
      </c>
      <c r="K152" s="13">
        <f>'[2]功能-军团县城'!CX154+[3]大殿属性!AM153</f>
        <v>0.20347900973209265</v>
      </c>
      <c r="L152" s="13">
        <f>'[2]功能-军团县城'!CY154+[3]大殿属性!AN153</f>
        <v>0.20347900973209265</v>
      </c>
      <c r="M152" s="13">
        <f>'[2]功能-军团县城'!CZ154+[3]大殿属性!AO153</f>
        <v>0.20347900973209265</v>
      </c>
      <c r="O152" s="13">
        <f>[4]圣人天赋!CW152</f>
        <v>0.19879999999999998</v>
      </c>
      <c r="P152" s="13">
        <f>[4]圣人天赋!CX152</f>
        <v>0.20173999999999995</v>
      </c>
      <c r="Q152" s="13">
        <f>[4]圣人天赋!CY152</f>
        <v>0.20761999999999997</v>
      </c>
      <c r="R152" s="13">
        <f>[4]圣人天赋!CZ152</f>
        <v>0.21643999999999999</v>
      </c>
      <c r="S152" s="13">
        <f>[4]圣人天赋!DA152</f>
        <v>0.22819999999999999</v>
      </c>
      <c r="U152" s="13">
        <f>[4]圣人天赋!DF152</f>
        <v>0.19879999999999998</v>
      </c>
      <c r="V152" s="13">
        <f>[4]圣人天赋!DG152</f>
        <v>0.20173999999999995</v>
      </c>
      <c r="W152" s="13">
        <f>[4]圣人天赋!DH152</f>
        <v>0.20761999999999997</v>
      </c>
      <c r="X152" s="13">
        <f>[4]圣人天赋!DI152</f>
        <v>0.21643999999999999</v>
      </c>
      <c r="Y152" s="13">
        <f>[4]圣人天赋!DJ152</f>
        <v>0.22819999999999999</v>
      </c>
      <c r="AA152" s="13">
        <f>[3]大殿属性!AP153</f>
        <v>0.36023509034523871</v>
      </c>
      <c r="AB152" s="13">
        <f>[3]大殿属性!AQ153</f>
        <v>0.36463059694915662</v>
      </c>
      <c r="AC152" s="13">
        <f>[3]大殿属性!AR153</f>
        <v>0.36919234831279546</v>
      </c>
      <c r="AD152" s="13">
        <f>[3]大殿属性!AS153</f>
        <v>0.37402824494425641</v>
      </c>
      <c r="AE152" s="13">
        <f>[3]大殿属性!AT153</f>
        <v>0.37915400451015524</v>
      </c>
      <c r="AG152" s="13">
        <f>[4]圣人天赋!GN152+'[5]变法-buff效果'!Z151+[6]属性汇总!EO150</f>
        <v>1.5726</v>
      </c>
      <c r="AH152" s="13">
        <f>[4]圣人天赋!GO152+'[5]变法-buff效果'!AA151+[6]属性汇总!EP150</f>
        <v>1.5784799999999999</v>
      </c>
      <c r="AI152" s="13">
        <f>[4]圣人天赋!GP152+'[5]变法-buff效果'!AB151+[6]属性汇总!EQ150</f>
        <v>1.5902400000000001</v>
      </c>
      <c r="AJ152" s="13">
        <f>[4]圣人天赋!GQ152+'[5]变法-buff效果'!AC151+[6]属性汇总!ER150</f>
        <v>1.6078800000000002</v>
      </c>
      <c r="AK152" s="13">
        <f>[4]圣人天赋!GR152+'[5]变法-buff效果'!AD151+[6]属性汇总!ES150</f>
        <v>1.6314000000000002</v>
      </c>
      <c r="AM152" s="13">
        <f>[4]圣人天赋!GW152+'[5]变法-buff效果'!Z151+[6]属性汇总!EO150</f>
        <v>1.5726</v>
      </c>
      <c r="AN152" s="13">
        <f>[4]圣人天赋!GX152+'[5]变法-buff效果'!AA151+[6]属性汇总!EP150</f>
        <v>1.5784799999999999</v>
      </c>
      <c r="AO152" s="13">
        <f>[4]圣人天赋!GY152+'[5]变法-buff效果'!AB151+[6]属性汇总!EQ150</f>
        <v>1.5902400000000001</v>
      </c>
      <c r="AP152" s="13">
        <f>[4]圣人天赋!GZ152+'[5]变法-buff效果'!AC151+[6]属性汇总!ER150</f>
        <v>1.6078800000000002</v>
      </c>
      <c r="AQ152" s="13">
        <f>[4]圣人天赋!HA152+'[5]变法-buff效果'!AD151+[6]属性汇总!ES150</f>
        <v>1.6314000000000002</v>
      </c>
    </row>
    <row r="153" spans="2:43" x14ac:dyDescent="0.15">
      <c r="B153" s="4">
        <v>148</v>
      </c>
      <c r="C153" s="14">
        <f>'[2]功能-军团县城'!CQ155</f>
        <v>1.05944414558399</v>
      </c>
      <c r="D153" s="14">
        <f>'[2]功能-军团县城'!CR155</f>
        <v>1.05944414558399</v>
      </c>
      <c r="E153" s="14">
        <f>'[2]功能-军团县城'!CS155</f>
        <v>1.05944414558399</v>
      </c>
      <c r="F153" s="14">
        <f>'[2]功能-军团县城'!CT155</f>
        <v>1.05944414558399</v>
      </c>
      <c r="G153" s="14">
        <f>'[2]功能-军团县城'!CU155</f>
        <v>1.05944414558399</v>
      </c>
      <c r="I153" s="13">
        <f>'[2]功能-军团县城'!CV155+[3]大殿属性!AK154</f>
        <v>0.20347900973209265</v>
      </c>
      <c r="J153" s="13">
        <f>'[2]功能-军团县城'!CW155+[3]大殿属性!AL154</f>
        <v>0.20347900973209265</v>
      </c>
      <c r="K153" s="13">
        <f>'[2]功能-军团县城'!CX155+[3]大殿属性!AM154</f>
        <v>0.20347900973209265</v>
      </c>
      <c r="L153" s="13">
        <f>'[2]功能-军团县城'!CY155+[3]大殿属性!AN154</f>
        <v>0.20347900973209265</v>
      </c>
      <c r="M153" s="13">
        <f>'[2]功能-军团县城'!CZ155+[3]大殿属性!AO154</f>
        <v>0.20347900973209265</v>
      </c>
      <c r="O153" s="13">
        <f>[4]圣人天赋!CW153</f>
        <v>0.19879999999999998</v>
      </c>
      <c r="P153" s="13">
        <f>[4]圣人天赋!CX153</f>
        <v>0.20173999999999995</v>
      </c>
      <c r="Q153" s="13">
        <f>[4]圣人天赋!CY153</f>
        <v>0.20761999999999997</v>
      </c>
      <c r="R153" s="13">
        <f>[4]圣人天赋!CZ153</f>
        <v>0.21643999999999999</v>
      </c>
      <c r="S153" s="13">
        <f>[4]圣人天赋!DA153</f>
        <v>0.22819999999999999</v>
      </c>
      <c r="U153" s="13">
        <f>[4]圣人天赋!DF153</f>
        <v>0.19879999999999998</v>
      </c>
      <c r="V153" s="13">
        <f>[4]圣人天赋!DG153</f>
        <v>0.20173999999999995</v>
      </c>
      <c r="W153" s="13">
        <f>[4]圣人天赋!DH153</f>
        <v>0.20761999999999997</v>
      </c>
      <c r="X153" s="13">
        <f>[4]圣人天赋!DI153</f>
        <v>0.21643999999999999</v>
      </c>
      <c r="Y153" s="13">
        <f>[4]圣人天赋!DJ153</f>
        <v>0.22819999999999999</v>
      </c>
      <c r="AA153" s="13">
        <f>[3]大殿属性!AP154</f>
        <v>0.36499584522469736</v>
      </c>
      <c r="AB153" s="13">
        <f>[3]大殿属性!AQ154</f>
        <v>0.36957967431551714</v>
      </c>
      <c r="AC153" s="13">
        <f>[3]大殿属性!AR154</f>
        <v>0.37420216096648007</v>
      </c>
      <c r="AD153" s="13">
        <f>[3]大殿属性!AS154</f>
        <v>0.37909486070330978</v>
      </c>
      <c r="AE153" s="13">
        <f>[3]大殿属性!AT154</f>
        <v>0.38426200417812922</v>
      </c>
      <c r="AG153" s="13">
        <f>[4]圣人天赋!GN153+'[5]变法-buff效果'!Z152+[6]属性汇总!EO151</f>
        <v>1.5726</v>
      </c>
      <c r="AH153" s="13">
        <f>[4]圣人天赋!GO153+'[5]变法-buff效果'!AA152+[6]属性汇总!EP151</f>
        <v>1.5784799999999999</v>
      </c>
      <c r="AI153" s="13">
        <f>[4]圣人天赋!GP153+'[5]变法-buff效果'!AB152+[6]属性汇总!EQ151</f>
        <v>1.5902400000000001</v>
      </c>
      <c r="AJ153" s="13">
        <f>[4]圣人天赋!GQ153+'[5]变法-buff效果'!AC152+[6]属性汇总!ER151</f>
        <v>1.6078800000000002</v>
      </c>
      <c r="AK153" s="13">
        <f>[4]圣人天赋!GR153+'[5]变法-buff效果'!AD152+[6]属性汇总!ES151</f>
        <v>1.6314000000000002</v>
      </c>
      <c r="AM153" s="13">
        <f>[4]圣人天赋!GW153+'[5]变法-buff效果'!Z152+[6]属性汇总!EO151</f>
        <v>1.5726</v>
      </c>
      <c r="AN153" s="13">
        <f>[4]圣人天赋!GX153+'[5]变法-buff效果'!AA152+[6]属性汇总!EP151</f>
        <v>1.5784799999999999</v>
      </c>
      <c r="AO153" s="13">
        <f>[4]圣人天赋!GY153+'[5]变法-buff效果'!AB152+[6]属性汇总!EQ151</f>
        <v>1.5902400000000001</v>
      </c>
      <c r="AP153" s="13">
        <f>[4]圣人天赋!GZ153+'[5]变法-buff效果'!AC152+[6]属性汇总!ER151</f>
        <v>1.6078800000000002</v>
      </c>
      <c r="AQ153" s="13">
        <f>[4]圣人天赋!HA153+'[5]变法-buff效果'!AD152+[6]属性汇总!ES151</f>
        <v>1.6314000000000002</v>
      </c>
    </row>
    <row r="154" spans="2:43" x14ac:dyDescent="0.15">
      <c r="B154" s="4">
        <v>149</v>
      </c>
      <c r="C154" s="14">
        <f>'[2]功能-军团县城'!CQ156</f>
        <v>1.05944414558399</v>
      </c>
      <c r="D154" s="14">
        <f>'[2]功能-军团县城'!CR156</f>
        <v>1.05944414558399</v>
      </c>
      <c r="E154" s="14">
        <f>'[2]功能-军团县城'!CS156</f>
        <v>1.05944414558399</v>
      </c>
      <c r="F154" s="14">
        <f>'[2]功能-军团县城'!CT156</f>
        <v>1.05944414558399</v>
      </c>
      <c r="G154" s="14">
        <f>'[2]功能-军团县城'!CU156</f>
        <v>1.05944414558399</v>
      </c>
      <c r="I154" s="13">
        <f>'[2]功能-军团县城'!CV156+[3]大殿属性!AK155</f>
        <v>0.20347900973209265</v>
      </c>
      <c r="J154" s="13">
        <f>'[2]功能-军团县城'!CW156+[3]大殿属性!AL155</f>
        <v>0.20347900973209265</v>
      </c>
      <c r="K154" s="13">
        <f>'[2]功能-军团县城'!CX156+[3]大殿属性!AM155</f>
        <v>0.20347900973209265</v>
      </c>
      <c r="L154" s="13">
        <f>'[2]功能-军团县城'!CY156+[3]大殿属性!AN155</f>
        <v>0.20347900973209265</v>
      </c>
      <c r="M154" s="13">
        <f>'[2]功能-军团县城'!CZ156+[3]大殿属性!AO155</f>
        <v>0.20347900973209265</v>
      </c>
      <c r="O154" s="13">
        <f>[4]圣人天赋!CW154</f>
        <v>0.19879999999999998</v>
      </c>
      <c r="P154" s="13">
        <f>[4]圣人天赋!CX154</f>
        <v>0.20173999999999995</v>
      </c>
      <c r="Q154" s="13">
        <f>[4]圣人天赋!CY154</f>
        <v>0.20761999999999997</v>
      </c>
      <c r="R154" s="13">
        <f>[4]圣人天赋!CZ154</f>
        <v>0.21643999999999999</v>
      </c>
      <c r="S154" s="13">
        <f>[4]圣人天赋!DA154</f>
        <v>0.22819999999999999</v>
      </c>
      <c r="U154" s="13">
        <f>[4]圣人天赋!DF154</f>
        <v>0.19879999999999998</v>
      </c>
      <c r="V154" s="13">
        <f>[4]圣人天赋!DG154</f>
        <v>0.20173999999999995</v>
      </c>
      <c r="W154" s="13">
        <f>[4]圣人天赋!DH154</f>
        <v>0.20761999999999997</v>
      </c>
      <c r="X154" s="13">
        <f>[4]圣人天赋!DI154</f>
        <v>0.21643999999999999</v>
      </c>
      <c r="Y154" s="13">
        <f>[4]圣人天赋!DJ154</f>
        <v>0.22819999999999999</v>
      </c>
      <c r="AA154" s="13">
        <f>[3]大殿属性!AP155</f>
        <v>0.36975660010415601</v>
      </c>
      <c r="AB154" s="13">
        <f>[3]大殿属性!AQ155</f>
        <v>0.37452875168187771</v>
      </c>
      <c r="AC154" s="13">
        <f>[3]大殿属性!AR155</f>
        <v>0.37921197362016473</v>
      </c>
      <c r="AD154" s="13">
        <f>[3]大殿属性!AS155</f>
        <v>0.38416147646236309</v>
      </c>
      <c r="AE154" s="13">
        <f>[3]大殿属性!AT155</f>
        <v>0.38937000384610321</v>
      </c>
      <c r="AG154" s="13">
        <f>[4]圣人天赋!GN154+'[5]变法-buff效果'!Z153+[6]属性汇总!EO152</f>
        <v>1.5726</v>
      </c>
      <c r="AH154" s="13">
        <f>[4]圣人天赋!GO154+'[5]变法-buff效果'!AA153+[6]属性汇总!EP152</f>
        <v>1.5784799999999999</v>
      </c>
      <c r="AI154" s="13">
        <f>[4]圣人天赋!GP154+'[5]变法-buff效果'!AB153+[6]属性汇总!EQ152</f>
        <v>1.5902400000000001</v>
      </c>
      <c r="AJ154" s="13">
        <f>[4]圣人天赋!GQ154+'[5]变法-buff效果'!AC153+[6]属性汇总!ER152</f>
        <v>1.6078800000000002</v>
      </c>
      <c r="AK154" s="13">
        <f>[4]圣人天赋!GR154+'[5]变法-buff效果'!AD153+[6]属性汇总!ES152</f>
        <v>1.6314000000000002</v>
      </c>
      <c r="AM154" s="13">
        <f>[4]圣人天赋!GW154+'[5]变法-buff效果'!Z153+[6]属性汇总!EO152</f>
        <v>1.5726</v>
      </c>
      <c r="AN154" s="13">
        <f>[4]圣人天赋!GX154+'[5]变法-buff效果'!AA153+[6]属性汇总!EP152</f>
        <v>1.5784799999999999</v>
      </c>
      <c r="AO154" s="13">
        <f>[4]圣人天赋!GY154+'[5]变法-buff效果'!AB153+[6]属性汇总!EQ152</f>
        <v>1.5902400000000001</v>
      </c>
      <c r="AP154" s="13">
        <f>[4]圣人天赋!GZ154+'[5]变法-buff效果'!AC153+[6]属性汇总!ER152</f>
        <v>1.6078800000000002</v>
      </c>
      <c r="AQ154" s="13">
        <f>[4]圣人天赋!HA154+'[5]变法-buff效果'!AD153+[6]属性汇总!ES152</f>
        <v>1.6314000000000002</v>
      </c>
    </row>
    <row r="155" spans="2:43" x14ac:dyDescent="0.15">
      <c r="B155" s="4">
        <v>150</v>
      </c>
      <c r="C155" s="14">
        <f>'[2]功能-军团县城'!CQ157</f>
        <v>1.05944414558399</v>
      </c>
      <c r="D155" s="14">
        <f>'[2]功能-军团县城'!CR157</f>
        <v>1.05944414558399</v>
      </c>
      <c r="E155" s="14">
        <f>'[2]功能-军团县城'!CS157</f>
        <v>1.05944414558399</v>
      </c>
      <c r="F155" s="14">
        <f>'[2]功能-军团县城'!CT157</f>
        <v>1.05944414558399</v>
      </c>
      <c r="G155" s="14">
        <f>'[2]功能-军团县城'!CU157</f>
        <v>1.05944414558399</v>
      </c>
      <c r="I155" s="13">
        <f>'[2]功能-军团县城'!CV157+[3]大殿属性!AK156</f>
        <v>0.20347900973209265</v>
      </c>
      <c r="J155" s="13">
        <f>'[2]功能-军团县城'!CW157+[3]大殿属性!AL156</f>
        <v>0.20347900973209265</v>
      </c>
      <c r="K155" s="13">
        <f>'[2]功能-军团县城'!CX157+[3]大殿属性!AM156</f>
        <v>0.20347900973209265</v>
      </c>
      <c r="L155" s="13">
        <f>'[2]功能-军团县城'!CY157+[3]大殿属性!AN156</f>
        <v>0.20347900973209265</v>
      </c>
      <c r="M155" s="13">
        <f>'[2]功能-军团县城'!CZ157+[3]大殿属性!AO156</f>
        <v>0.20347900973209265</v>
      </c>
      <c r="O155" s="13">
        <f>[4]圣人天赋!CW155</f>
        <v>0.21300000000000002</v>
      </c>
      <c r="P155" s="13">
        <f>[4]圣人天赋!CX155</f>
        <v>0.21615000000000001</v>
      </c>
      <c r="Q155" s="13">
        <f>[4]圣人天赋!CY155</f>
        <v>0.22245000000000001</v>
      </c>
      <c r="R155" s="13">
        <f>[4]圣人天赋!CZ155</f>
        <v>0.23190000000000005</v>
      </c>
      <c r="S155" s="13">
        <f>[4]圣人天赋!DA155</f>
        <v>0.24450000000000005</v>
      </c>
      <c r="U155" s="13">
        <f>[4]圣人天赋!DF155</f>
        <v>0.21300000000000002</v>
      </c>
      <c r="V155" s="13">
        <f>[4]圣人天赋!DG155</f>
        <v>0.21615000000000001</v>
      </c>
      <c r="W155" s="13">
        <f>[4]圣人天赋!DH155</f>
        <v>0.22245000000000001</v>
      </c>
      <c r="X155" s="13">
        <f>[4]圣人天赋!DI155</f>
        <v>0.23190000000000005</v>
      </c>
      <c r="Y155" s="13">
        <f>[4]圣人天赋!DJ155</f>
        <v>0.24450000000000005</v>
      </c>
      <c r="AA155" s="13">
        <f>[3]大殿属性!AP156</f>
        <v>0.37451735498361466</v>
      </c>
      <c r="AB155" s="13">
        <f>[3]大殿属性!AQ156</f>
        <v>0.37947782904823829</v>
      </c>
      <c r="AC155" s="13">
        <f>[3]大殿属性!AR156</f>
        <v>0.3842217862738494</v>
      </c>
      <c r="AD155" s="13">
        <f>[3]大殿属性!AS156</f>
        <v>0.38922809222141641</v>
      </c>
      <c r="AE155" s="13">
        <f>[3]大殿属性!AT156</f>
        <v>0.39447800351407714</v>
      </c>
      <c r="AG155" s="13">
        <f>[4]圣人天赋!GN155+'[5]变法-buff效果'!Z154+[6]属性汇总!EO153</f>
        <v>1.5726</v>
      </c>
      <c r="AH155" s="13">
        <f>[4]圣人天赋!GO155+'[5]变法-buff效果'!AA154+[6]属性汇总!EP153</f>
        <v>1.5784799999999999</v>
      </c>
      <c r="AI155" s="13">
        <f>[4]圣人天赋!GP155+'[5]变法-buff效果'!AB154+[6]属性汇总!EQ153</f>
        <v>1.5902400000000001</v>
      </c>
      <c r="AJ155" s="13">
        <f>[4]圣人天赋!GQ155+'[5]变法-buff效果'!AC154+[6]属性汇总!ER153</f>
        <v>1.6078800000000002</v>
      </c>
      <c r="AK155" s="13">
        <f>[4]圣人天赋!GR155+'[5]变法-buff效果'!AD154+[6]属性汇总!ES153</f>
        <v>1.6314000000000002</v>
      </c>
      <c r="AM155" s="13">
        <f>[4]圣人天赋!GW155+'[5]变法-buff效果'!Z154+[6]属性汇总!EO153</f>
        <v>1.5726</v>
      </c>
      <c r="AN155" s="13">
        <f>[4]圣人天赋!GX155+'[5]变法-buff效果'!AA154+[6]属性汇总!EP153</f>
        <v>1.5784799999999999</v>
      </c>
      <c r="AO155" s="13">
        <f>[4]圣人天赋!GY155+'[5]变法-buff效果'!AB154+[6]属性汇总!EQ153</f>
        <v>1.5902400000000001</v>
      </c>
      <c r="AP155" s="13">
        <f>[4]圣人天赋!GZ155+'[5]变法-buff效果'!AC154+[6]属性汇总!ER153</f>
        <v>1.6078800000000002</v>
      </c>
      <c r="AQ155" s="13">
        <f>[4]圣人天赋!HA155+'[5]变法-buff效果'!AD154+[6]属性汇总!ES153</f>
        <v>1.6314000000000002</v>
      </c>
    </row>
    <row r="156" spans="2:43" x14ac:dyDescent="0.15">
      <c r="B156" s="4">
        <v>151</v>
      </c>
      <c r="C156" s="14">
        <f>'[2]功能-军团县城'!CQ158</f>
        <v>1.05944414558399</v>
      </c>
      <c r="D156" s="14">
        <f>'[2]功能-军团县城'!CR158</f>
        <v>1.05944414558399</v>
      </c>
      <c r="E156" s="14">
        <f>'[2]功能-军团县城'!CS158</f>
        <v>1.05944414558399</v>
      </c>
      <c r="F156" s="14">
        <f>'[2]功能-军团县城'!CT158</f>
        <v>1.05944414558399</v>
      </c>
      <c r="G156" s="14">
        <f>'[2]功能-军团县城'!CU158</f>
        <v>1.05944414558399</v>
      </c>
      <c r="I156" s="13">
        <f>'[2]功能-军团县城'!CV158+[3]大殿属性!AK157</f>
        <v>0.20347900973209265</v>
      </c>
      <c r="J156" s="13">
        <f>'[2]功能-军团县城'!CW158+[3]大殿属性!AL157</f>
        <v>0.20347900973209265</v>
      </c>
      <c r="K156" s="13">
        <f>'[2]功能-军团县城'!CX158+[3]大殿属性!AM157</f>
        <v>0.20347900973209265</v>
      </c>
      <c r="L156" s="13">
        <f>'[2]功能-军团县城'!CY158+[3]大殿属性!AN157</f>
        <v>0.20347900973209265</v>
      </c>
      <c r="M156" s="13">
        <f>'[2]功能-军团县城'!CZ158+[3]大殿属性!AO157</f>
        <v>0.20347900973209265</v>
      </c>
      <c r="O156" s="13">
        <f>[4]圣人天赋!CW156</f>
        <v>0.21300000000000002</v>
      </c>
      <c r="P156" s="13">
        <f>[4]圣人天赋!CX156</f>
        <v>0.21615000000000001</v>
      </c>
      <c r="Q156" s="13">
        <f>[4]圣人天赋!CY156</f>
        <v>0.22245000000000001</v>
      </c>
      <c r="R156" s="13">
        <f>[4]圣人天赋!CZ156</f>
        <v>0.23190000000000005</v>
      </c>
      <c r="S156" s="13">
        <f>[4]圣人天赋!DA156</f>
        <v>0.24450000000000005</v>
      </c>
      <c r="U156" s="13">
        <f>[4]圣人天赋!DF156</f>
        <v>0.21300000000000002</v>
      </c>
      <c r="V156" s="13">
        <f>[4]圣人天赋!DG156</f>
        <v>0.21615000000000001</v>
      </c>
      <c r="W156" s="13">
        <f>[4]圣人天赋!DH156</f>
        <v>0.22245000000000001</v>
      </c>
      <c r="X156" s="13">
        <f>[4]圣人天赋!DI156</f>
        <v>0.23190000000000005</v>
      </c>
      <c r="Y156" s="13">
        <f>[4]圣人天赋!DJ156</f>
        <v>0.24450000000000005</v>
      </c>
      <c r="AA156" s="13">
        <f>[3]大殿属性!AP157</f>
        <v>0.37927810986307331</v>
      </c>
      <c r="AB156" s="13">
        <f>[3]大殿属性!AQ157</f>
        <v>0.38442690641459881</v>
      </c>
      <c r="AC156" s="13">
        <f>[3]大殿属性!AR157</f>
        <v>0.38923159892753406</v>
      </c>
      <c r="AD156" s="13">
        <f>[3]大殿属性!AS157</f>
        <v>0.39429470798046978</v>
      </c>
      <c r="AE156" s="13">
        <f>[3]大殿属性!AT157</f>
        <v>0.39958600318205106</v>
      </c>
      <c r="AG156" s="13">
        <f>[4]圣人天赋!GN156+'[5]变法-buff效果'!Z155+[6]属性汇总!EO154</f>
        <v>1.5726</v>
      </c>
      <c r="AH156" s="13">
        <f>[4]圣人天赋!GO156+'[5]变法-buff效果'!AA155+[6]属性汇总!EP154</f>
        <v>1.5784799999999999</v>
      </c>
      <c r="AI156" s="13">
        <f>[4]圣人天赋!GP156+'[5]变法-buff效果'!AB155+[6]属性汇总!EQ154</f>
        <v>1.5902400000000001</v>
      </c>
      <c r="AJ156" s="13">
        <f>[4]圣人天赋!GQ156+'[5]变法-buff效果'!AC155+[6]属性汇总!ER154</f>
        <v>1.6078800000000002</v>
      </c>
      <c r="AK156" s="13">
        <f>[4]圣人天赋!GR156+'[5]变法-buff效果'!AD155+[6]属性汇总!ES154</f>
        <v>1.6314000000000002</v>
      </c>
      <c r="AM156" s="13">
        <f>[4]圣人天赋!GW156+'[5]变法-buff效果'!Z155+[6]属性汇总!EO154</f>
        <v>1.5726</v>
      </c>
      <c r="AN156" s="13">
        <f>[4]圣人天赋!GX156+'[5]变法-buff效果'!AA155+[6]属性汇总!EP154</f>
        <v>1.5784799999999999</v>
      </c>
      <c r="AO156" s="13">
        <f>[4]圣人天赋!GY156+'[5]变法-buff效果'!AB155+[6]属性汇总!EQ154</f>
        <v>1.5902400000000001</v>
      </c>
      <c r="AP156" s="13">
        <f>[4]圣人天赋!GZ156+'[5]变法-buff效果'!AC155+[6]属性汇总!ER154</f>
        <v>1.6078800000000002</v>
      </c>
      <c r="AQ156" s="13">
        <f>[4]圣人天赋!HA156+'[5]变法-buff效果'!AD155+[6]属性汇总!ES154</f>
        <v>1.6314000000000002</v>
      </c>
    </row>
    <row r="157" spans="2:43" x14ac:dyDescent="0.15">
      <c r="B157" s="4">
        <v>152</v>
      </c>
      <c r="C157" s="14">
        <f>'[2]功能-军团县城'!CQ159</f>
        <v>1.05944414558399</v>
      </c>
      <c r="D157" s="14">
        <f>'[2]功能-军团县城'!CR159</f>
        <v>1.05944414558399</v>
      </c>
      <c r="E157" s="14">
        <f>'[2]功能-军团县城'!CS159</f>
        <v>1.05944414558399</v>
      </c>
      <c r="F157" s="14">
        <f>'[2]功能-军团县城'!CT159</f>
        <v>1.05944414558399</v>
      </c>
      <c r="G157" s="14">
        <f>'[2]功能-军团县城'!CU159</f>
        <v>1.05944414558399</v>
      </c>
      <c r="I157" s="13">
        <f>'[2]功能-军团县城'!CV159+[3]大殿属性!AK158</f>
        <v>0.20347900973209265</v>
      </c>
      <c r="J157" s="13">
        <f>'[2]功能-军团县城'!CW159+[3]大殿属性!AL158</f>
        <v>0.20347900973209265</v>
      </c>
      <c r="K157" s="13">
        <f>'[2]功能-军团县城'!CX159+[3]大殿属性!AM158</f>
        <v>0.20347900973209265</v>
      </c>
      <c r="L157" s="13">
        <f>'[2]功能-军团县城'!CY159+[3]大殿属性!AN158</f>
        <v>0.20347900973209265</v>
      </c>
      <c r="M157" s="13">
        <f>'[2]功能-军团县城'!CZ159+[3]大殿属性!AO158</f>
        <v>0.20347900973209265</v>
      </c>
      <c r="O157" s="13">
        <f>[4]圣人天赋!CW157</f>
        <v>0.21300000000000002</v>
      </c>
      <c r="P157" s="13">
        <f>[4]圣人天赋!CX157</f>
        <v>0.21615000000000001</v>
      </c>
      <c r="Q157" s="13">
        <f>[4]圣人天赋!CY157</f>
        <v>0.22245000000000001</v>
      </c>
      <c r="R157" s="13">
        <f>[4]圣人天赋!CZ157</f>
        <v>0.23190000000000005</v>
      </c>
      <c r="S157" s="13">
        <f>[4]圣人天赋!DA157</f>
        <v>0.24450000000000005</v>
      </c>
      <c r="U157" s="13">
        <f>[4]圣人天赋!DF157</f>
        <v>0.21300000000000002</v>
      </c>
      <c r="V157" s="13">
        <f>[4]圣人天赋!DG157</f>
        <v>0.21615000000000001</v>
      </c>
      <c r="W157" s="13">
        <f>[4]圣人天赋!DH157</f>
        <v>0.22245000000000001</v>
      </c>
      <c r="X157" s="13">
        <f>[4]圣人天赋!DI157</f>
        <v>0.23190000000000005</v>
      </c>
      <c r="Y157" s="13">
        <f>[4]圣人天赋!DJ157</f>
        <v>0.24450000000000005</v>
      </c>
      <c r="AA157" s="13">
        <f>[3]大殿属性!AP158</f>
        <v>0.38403886474253196</v>
      </c>
      <c r="AB157" s="13">
        <f>[3]大殿属性!AQ158</f>
        <v>0.38937598378095939</v>
      </c>
      <c r="AC157" s="13">
        <f>[3]大殿属性!AR158</f>
        <v>0.39424141158121873</v>
      </c>
      <c r="AD157" s="13">
        <f>[3]大殿属性!AS158</f>
        <v>0.3993613237395231</v>
      </c>
      <c r="AE157" s="13">
        <f>[3]大殿属性!AT158</f>
        <v>0.39999999999999997</v>
      </c>
      <c r="AG157" s="13">
        <f>[4]圣人天赋!GN157+'[5]变法-buff效果'!Z156+[6]属性汇总!EO155</f>
        <v>1.5726</v>
      </c>
      <c r="AH157" s="13">
        <f>[4]圣人天赋!GO157+'[5]变法-buff效果'!AA156+[6]属性汇总!EP155</f>
        <v>1.5784799999999999</v>
      </c>
      <c r="AI157" s="13">
        <f>[4]圣人天赋!GP157+'[5]变法-buff效果'!AB156+[6]属性汇总!EQ155</f>
        <v>1.5902400000000001</v>
      </c>
      <c r="AJ157" s="13">
        <f>[4]圣人天赋!GQ157+'[5]变法-buff效果'!AC156+[6]属性汇总!ER155</f>
        <v>1.6078800000000002</v>
      </c>
      <c r="AK157" s="13">
        <f>[4]圣人天赋!GR157+'[5]变法-buff效果'!AD156+[6]属性汇总!ES155</f>
        <v>1.6314000000000002</v>
      </c>
      <c r="AM157" s="13">
        <f>[4]圣人天赋!GW157+'[5]变法-buff效果'!Z156+[6]属性汇总!EO155</f>
        <v>1.5726</v>
      </c>
      <c r="AN157" s="13">
        <f>[4]圣人天赋!GX157+'[5]变法-buff效果'!AA156+[6]属性汇总!EP155</f>
        <v>1.5784799999999999</v>
      </c>
      <c r="AO157" s="13">
        <f>[4]圣人天赋!GY157+'[5]变法-buff效果'!AB156+[6]属性汇总!EQ155</f>
        <v>1.5902400000000001</v>
      </c>
      <c r="AP157" s="13">
        <f>[4]圣人天赋!GZ157+'[5]变法-buff效果'!AC156+[6]属性汇总!ER155</f>
        <v>1.6078800000000002</v>
      </c>
      <c r="AQ157" s="13">
        <f>[4]圣人天赋!HA157+'[5]变法-buff效果'!AD156+[6]属性汇总!ES155</f>
        <v>1.6314000000000002</v>
      </c>
    </row>
    <row r="158" spans="2:43" x14ac:dyDescent="0.15">
      <c r="B158" s="4">
        <v>153</v>
      </c>
      <c r="C158" s="14">
        <f>'[2]功能-军团县城'!CQ160</f>
        <v>1.05944414558399</v>
      </c>
      <c r="D158" s="14">
        <f>'[2]功能-军团县城'!CR160</f>
        <v>1.05944414558399</v>
      </c>
      <c r="E158" s="14">
        <f>'[2]功能-军团县城'!CS160</f>
        <v>1.05944414558399</v>
      </c>
      <c r="F158" s="14">
        <f>'[2]功能-军团县城'!CT160</f>
        <v>1.05944414558399</v>
      </c>
      <c r="G158" s="14">
        <f>'[2]功能-军团县城'!CU160</f>
        <v>1.05944414558399</v>
      </c>
      <c r="I158" s="13">
        <f>'[2]功能-军团县城'!CV160+[3]大殿属性!AK159</f>
        <v>0.20347900973209265</v>
      </c>
      <c r="J158" s="13">
        <f>'[2]功能-军团县城'!CW160+[3]大殿属性!AL159</f>
        <v>0.20347900973209265</v>
      </c>
      <c r="K158" s="13">
        <f>'[2]功能-军团县城'!CX160+[3]大殿属性!AM159</f>
        <v>0.20347900973209265</v>
      </c>
      <c r="L158" s="13">
        <f>'[2]功能-军团县城'!CY160+[3]大殿属性!AN159</f>
        <v>0.20347900973209265</v>
      </c>
      <c r="M158" s="13">
        <f>'[2]功能-军团县城'!CZ160+[3]大殿属性!AO159</f>
        <v>0.20347900973209265</v>
      </c>
      <c r="O158" s="13">
        <f>[4]圣人天赋!CW158</f>
        <v>0.21300000000000002</v>
      </c>
      <c r="P158" s="13">
        <f>[4]圣人天赋!CX158</f>
        <v>0.21615000000000001</v>
      </c>
      <c r="Q158" s="13">
        <f>[4]圣人天赋!CY158</f>
        <v>0.22245000000000001</v>
      </c>
      <c r="R158" s="13">
        <f>[4]圣人天赋!CZ158</f>
        <v>0.23190000000000005</v>
      </c>
      <c r="S158" s="13">
        <f>[4]圣人天赋!DA158</f>
        <v>0.24450000000000005</v>
      </c>
      <c r="U158" s="13">
        <f>[4]圣人天赋!DF158</f>
        <v>0.21300000000000002</v>
      </c>
      <c r="V158" s="13">
        <f>[4]圣人天赋!DG158</f>
        <v>0.21615000000000001</v>
      </c>
      <c r="W158" s="13">
        <f>[4]圣人天赋!DH158</f>
        <v>0.22245000000000001</v>
      </c>
      <c r="X158" s="13">
        <f>[4]圣人天赋!DI158</f>
        <v>0.23190000000000005</v>
      </c>
      <c r="Y158" s="13">
        <f>[4]圣人天赋!DJ158</f>
        <v>0.24450000000000005</v>
      </c>
      <c r="AA158" s="13">
        <f>[3]大殿属性!AP159</f>
        <v>0.38879961962199061</v>
      </c>
      <c r="AB158" s="13">
        <f>[3]大殿属性!AQ159</f>
        <v>0.39432506114731997</v>
      </c>
      <c r="AC158" s="13">
        <f>[3]大殿属性!AR159</f>
        <v>0.39925122423490333</v>
      </c>
      <c r="AD158" s="13">
        <f>[3]大殿属性!AS159</f>
        <v>0.39999999999999997</v>
      </c>
      <c r="AE158" s="13">
        <f>[3]大殿属性!AT159</f>
        <v>0.39999999999999997</v>
      </c>
      <c r="AG158" s="13">
        <f>[4]圣人天赋!GN158+'[5]变法-buff效果'!Z157+[6]属性汇总!EO156</f>
        <v>1.5726</v>
      </c>
      <c r="AH158" s="13">
        <f>[4]圣人天赋!GO158+'[5]变法-buff效果'!AA157+[6]属性汇总!EP156</f>
        <v>1.5784799999999999</v>
      </c>
      <c r="AI158" s="13">
        <f>[4]圣人天赋!GP158+'[5]变法-buff效果'!AB157+[6]属性汇总!EQ156</f>
        <v>1.5902400000000001</v>
      </c>
      <c r="AJ158" s="13">
        <f>[4]圣人天赋!GQ158+'[5]变法-buff效果'!AC157+[6]属性汇总!ER156</f>
        <v>1.6078800000000002</v>
      </c>
      <c r="AK158" s="13">
        <f>[4]圣人天赋!GR158+'[5]变法-buff效果'!AD157+[6]属性汇总!ES156</f>
        <v>1.6314000000000002</v>
      </c>
      <c r="AM158" s="13">
        <f>[4]圣人天赋!GW158+'[5]变法-buff效果'!Z157+[6]属性汇总!EO156</f>
        <v>1.5726</v>
      </c>
      <c r="AN158" s="13">
        <f>[4]圣人天赋!GX158+'[5]变法-buff效果'!AA157+[6]属性汇总!EP156</f>
        <v>1.5784799999999999</v>
      </c>
      <c r="AO158" s="13">
        <f>[4]圣人天赋!GY158+'[5]变法-buff效果'!AB157+[6]属性汇总!EQ156</f>
        <v>1.5902400000000001</v>
      </c>
      <c r="AP158" s="13">
        <f>[4]圣人天赋!GZ158+'[5]变法-buff效果'!AC157+[6]属性汇总!ER156</f>
        <v>1.6078800000000002</v>
      </c>
      <c r="AQ158" s="13">
        <f>[4]圣人天赋!HA158+'[5]变法-buff效果'!AD157+[6]属性汇总!ES156</f>
        <v>1.6314000000000002</v>
      </c>
    </row>
    <row r="159" spans="2:43" x14ac:dyDescent="0.15">
      <c r="B159" s="4">
        <v>154</v>
      </c>
      <c r="C159" s="14">
        <f>'[2]功能-军团县城'!CQ161</f>
        <v>1.05944414558399</v>
      </c>
      <c r="D159" s="14">
        <f>'[2]功能-军团县城'!CR161</f>
        <v>1.05944414558399</v>
      </c>
      <c r="E159" s="14">
        <f>'[2]功能-军团县城'!CS161</f>
        <v>1.05944414558399</v>
      </c>
      <c r="F159" s="14">
        <f>'[2]功能-军团县城'!CT161</f>
        <v>1.05944414558399</v>
      </c>
      <c r="G159" s="14">
        <f>'[2]功能-军团县城'!CU161</f>
        <v>1.05944414558399</v>
      </c>
      <c r="I159" s="13">
        <f>'[2]功能-军团县城'!CV161+[3]大殿属性!AK160</f>
        <v>0.20347900973209265</v>
      </c>
      <c r="J159" s="13">
        <f>'[2]功能-军团县城'!CW161+[3]大殿属性!AL160</f>
        <v>0.20347900973209265</v>
      </c>
      <c r="K159" s="13">
        <f>'[2]功能-军团县城'!CX161+[3]大殿属性!AM160</f>
        <v>0.20347900973209265</v>
      </c>
      <c r="L159" s="13">
        <f>'[2]功能-军团县城'!CY161+[3]大殿属性!AN160</f>
        <v>0.20347900973209265</v>
      </c>
      <c r="M159" s="13">
        <f>'[2]功能-军团县城'!CZ161+[3]大殿属性!AO160</f>
        <v>0.20347900973209265</v>
      </c>
      <c r="O159" s="13">
        <f>[4]圣人天赋!CW159</f>
        <v>0.21300000000000002</v>
      </c>
      <c r="P159" s="13">
        <f>[4]圣人天赋!CX159</f>
        <v>0.21615000000000001</v>
      </c>
      <c r="Q159" s="13">
        <f>[4]圣人天赋!CY159</f>
        <v>0.22245000000000001</v>
      </c>
      <c r="R159" s="13">
        <f>[4]圣人天赋!CZ159</f>
        <v>0.23190000000000005</v>
      </c>
      <c r="S159" s="13">
        <f>[4]圣人天赋!DA159</f>
        <v>0.24450000000000005</v>
      </c>
      <c r="U159" s="13">
        <f>[4]圣人天赋!DF159</f>
        <v>0.21300000000000002</v>
      </c>
      <c r="V159" s="13">
        <f>[4]圣人天赋!DG159</f>
        <v>0.21615000000000001</v>
      </c>
      <c r="W159" s="13">
        <f>[4]圣人天赋!DH159</f>
        <v>0.22245000000000001</v>
      </c>
      <c r="X159" s="13">
        <f>[4]圣人天赋!DI159</f>
        <v>0.23190000000000005</v>
      </c>
      <c r="Y159" s="13">
        <f>[4]圣人天赋!DJ159</f>
        <v>0.24450000000000005</v>
      </c>
      <c r="AA159" s="13">
        <f>[3]大殿属性!AP160</f>
        <v>0.39356037450144926</v>
      </c>
      <c r="AB159" s="13">
        <f>[3]大殿属性!AQ160</f>
        <v>0.39927413851368049</v>
      </c>
      <c r="AC159" s="13">
        <f>[3]大殿属性!AR160</f>
        <v>0.39999999999999997</v>
      </c>
      <c r="AD159" s="13">
        <f>[3]大殿属性!AS160</f>
        <v>0.39999999999999997</v>
      </c>
      <c r="AE159" s="13">
        <f>[3]大殿属性!AT160</f>
        <v>0.39999999999999997</v>
      </c>
      <c r="AG159" s="13">
        <f>[4]圣人天赋!GN159+'[5]变法-buff效果'!Z158+[6]属性汇总!EO157</f>
        <v>1.5726</v>
      </c>
      <c r="AH159" s="13">
        <f>[4]圣人天赋!GO159+'[5]变法-buff效果'!AA158+[6]属性汇总!EP157</f>
        <v>1.5784799999999999</v>
      </c>
      <c r="AI159" s="13">
        <f>[4]圣人天赋!GP159+'[5]变法-buff效果'!AB158+[6]属性汇总!EQ157</f>
        <v>1.5902400000000001</v>
      </c>
      <c r="AJ159" s="13">
        <f>[4]圣人天赋!GQ159+'[5]变法-buff效果'!AC158+[6]属性汇总!ER157</f>
        <v>1.6078800000000002</v>
      </c>
      <c r="AK159" s="13">
        <f>[4]圣人天赋!GR159+'[5]变法-buff效果'!AD158+[6]属性汇总!ES157</f>
        <v>1.6314000000000002</v>
      </c>
      <c r="AM159" s="13">
        <f>[4]圣人天赋!GW159+'[5]变法-buff效果'!Z158+[6]属性汇总!EO157</f>
        <v>1.5726</v>
      </c>
      <c r="AN159" s="13">
        <f>[4]圣人天赋!GX159+'[5]变法-buff效果'!AA158+[6]属性汇总!EP157</f>
        <v>1.5784799999999999</v>
      </c>
      <c r="AO159" s="13">
        <f>[4]圣人天赋!GY159+'[5]变法-buff效果'!AB158+[6]属性汇总!EQ157</f>
        <v>1.5902400000000001</v>
      </c>
      <c r="AP159" s="13">
        <f>[4]圣人天赋!GZ159+'[5]变法-buff效果'!AC158+[6]属性汇总!ER157</f>
        <v>1.6078800000000002</v>
      </c>
      <c r="AQ159" s="13">
        <f>[4]圣人天赋!HA159+'[5]变法-buff效果'!AD158+[6]属性汇总!ES157</f>
        <v>1.6314000000000002</v>
      </c>
    </row>
    <row r="160" spans="2:43" x14ac:dyDescent="0.15">
      <c r="B160" s="4">
        <v>155</v>
      </c>
      <c r="C160" s="14">
        <f>'[2]功能-军团县城'!CQ162</f>
        <v>1.05944414558399</v>
      </c>
      <c r="D160" s="14">
        <f>'[2]功能-军团县城'!CR162</f>
        <v>1.05944414558399</v>
      </c>
      <c r="E160" s="14">
        <f>'[2]功能-军团县城'!CS162</f>
        <v>1.05944414558399</v>
      </c>
      <c r="F160" s="14">
        <f>'[2]功能-军团县城'!CT162</f>
        <v>1.05944414558399</v>
      </c>
      <c r="G160" s="14">
        <f>'[2]功能-军团县城'!CU162</f>
        <v>1.05944414558399</v>
      </c>
      <c r="I160" s="13">
        <f>'[2]功能-军团县城'!CV162+[3]大殿属性!AK161</f>
        <v>0.20347900973209265</v>
      </c>
      <c r="J160" s="13">
        <f>'[2]功能-军团县城'!CW162+[3]大殿属性!AL161</f>
        <v>0.20347900973209265</v>
      </c>
      <c r="K160" s="13">
        <f>'[2]功能-军团县城'!CX162+[3]大殿属性!AM161</f>
        <v>0.20347900973209265</v>
      </c>
      <c r="L160" s="13">
        <f>'[2]功能-军团县城'!CY162+[3]大殿属性!AN161</f>
        <v>0.20347900973209265</v>
      </c>
      <c r="M160" s="13">
        <f>'[2]功能-军团县城'!CZ162+[3]大殿属性!AO161</f>
        <v>0.20347900973209265</v>
      </c>
      <c r="O160" s="13">
        <f>[4]圣人天赋!CW160</f>
        <v>0.21300000000000002</v>
      </c>
      <c r="P160" s="13">
        <f>[4]圣人天赋!CX160</f>
        <v>0.21615000000000001</v>
      </c>
      <c r="Q160" s="13">
        <f>[4]圣人天赋!CY160</f>
        <v>0.22245000000000001</v>
      </c>
      <c r="R160" s="13">
        <f>[4]圣人天赋!CZ160</f>
        <v>0.23190000000000005</v>
      </c>
      <c r="S160" s="13">
        <f>[4]圣人天赋!DA160</f>
        <v>0.24450000000000005</v>
      </c>
      <c r="U160" s="13">
        <f>[4]圣人天赋!DF160</f>
        <v>0.21300000000000002</v>
      </c>
      <c r="V160" s="13">
        <f>[4]圣人天赋!DG160</f>
        <v>0.21615000000000001</v>
      </c>
      <c r="W160" s="13">
        <f>[4]圣人天赋!DH160</f>
        <v>0.22245000000000001</v>
      </c>
      <c r="X160" s="13">
        <f>[4]圣人天赋!DI160</f>
        <v>0.23190000000000005</v>
      </c>
      <c r="Y160" s="13">
        <f>[4]圣人天赋!DJ160</f>
        <v>0.24450000000000005</v>
      </c>
      <c r="AA160" s="13">
        <f>[3]大殿属性!AP161</f>
        <v>0.39832112938090791</v>
      </c>
      <c r="AB160" s="13">
        <f>[3]大殿属性!AQ161</f>
        <v>0.39999999999999997</v>
      </c>
      <c r="AC160" s="13">
        <f>[3]大殿属性!AR161</f>
        <v>0.39999999999999997</v>
      </c>
      <c r="AD160" s="13">
        <f>[3]大殿属性!AS161</f>
        <v>0.39999999999999997</v>
      </c>
      <c r="AE160" s="13">
        <f>[3]大殿属性!AT161</f>
        <v>0.39999999999999997</v>
      </c>
      <c r="AG160" s="13">
        <f>[4]圣人天赋!GN160+'[5]变法-buff效果'!Z159+[6]属性汇总!EO158</f>
        <v>1.5726</v>
      </c>
      <c r="AH160" s="13">
        <f>[4]圣人天赋!GO160+'[5]变法-buff效果'!AA159+[6]属性汇总!EP158</f>
        <v>1.5784799999999999</v>
      </c>
      <c r="AI160" s="13">
        <f>[4]圣人天赋!GP160+'[5]变法-buff效果'!AB159+[6]属性汇总!EQ158</f>
        <v>1.5902400000000001</v>
      </c>
      <c r="AJ160" s="13">
        <f>[4]圣人天赋!GQ160+'[5]变法-buff效果'!AC159+[6]属性汇总!ER158</f>
        <v>1.6078800000000002</v>
      </c>
      <c r="AK160" s="13">
        <f>[4]圣人天赋!GR160+'[5]变法-buff效果'!AD159+[6]属性汇总!ES158</f>
        <v>1.6314000000000002</v>
      </c>
      <c r="AM160" s="13">
        <f>[4]圣人天赋!GW160+'[5]变法-buff效果'!Z159+[6]属性汇总!EO158</f>
        <v>1.5726</v>
      </c>
      <c r="AN160" s="13">
        <f>[4]圣人天赋!GX160+'[5]变法-buff效果'!AA159+[6]属性汇总!EP158</f>
        <v>1.5784799999999999</v>
      </c>
      <c r="AO160" s="13">
        <f>[4]圣人天赋!GY160+'[5]变法-buff效果'!AB159+[6]属性汇总!EQ158</f>
        <v>1.5902400000000001</v>
      </c>
      <c r="AP160" s="13">
        <f>[4]圣人天赋!GZ160+'[5]变法-buff效果'!AC159+[6]属性汇总!ER158</f>
        <v>1.6078800000000002</v>
      </c>
      <c r="AQ160" s="13">
        <f>[4]圣人天赋!HA160+'[5]变法-buff效果'!AD159+[6]属性汇总!ES158</f>
        <v>1.6314000000000002</v>
      </c>
    </row>
    <row r="161" spans="2:43" x14ac:dyDescent="0.15">
      <c r="B161" s="4">
        <v>156</v>
      </c>
      <c r="C161" s="14">
        <f>'[2]功能-军团县城'!CQ163</f>
        <v>1.05944414558399</v>
      </c>
      <c r="D161" s="14">
        <f>'[2]功能-军团县城'!CR163</f>
        <v>1.05944414558399</v>
      </c>
      <c r="E161" s="14">
        <f>'[2]功能-军团县城'!CS163</f>
        <v>1.05944414558399</v>
      </c>
      <c r="F161" s="14">
        <f>'[2]功能-军团县城'!CT163</f>
        <v>1.05944414558399</v>
      </c>
      <c r="G161" s="14">
        <f>'[2]功能-军团县城'!CU163</f>
        <v>1.05944414558399</v>
      </c>
      <c r="I161" s="13">
        <f>'[2]功能-军团县城'!CV163+[3]大殿属性!AK162</f>
        <v>0.20347900973209265</v>
      </c>
      <c r="J161" s="13">
        <f>'[2]功能-军团县城'!CW163+[3]大殿属性!AL162</f>
        <v>0.20347900973209265</v>
      </c>
      <c r="K161" s="13">
        <f>'[2]功能-军团县城'!CX163+[3]大殿属性!AM162</f>
        <v>0.20347900973209265</v>
      </c>
      <c r="L161" s="13">
        <f>'[2]功能-军团县城'!CY163+[3]大殿属性!AN162</f>
        <v>0.20347900973209265</v>
      </c>
      <c r="M161" s="13">
        <f>'[2]功能-军团县城'!CZ163+[3]大殿属性!AO162</f>
        <v>0.20347900973209265</v>
      </c>
      <c r="O161" s="13">
        <f>[4]圣人天赋!CW161</f>
        <v>0.21300000000000002</v>
      </c>
      <c r="P161" s="13">
        <f>[4]圣人天赋!CX161</f>
        <v>0.21615000000000001</v>
      </c>
      <c r="Q161" s="13">
        <f>[4]圣人天赋!CY161</f>
        <v>0.22245000000000001</v>
      </c>
      <c r="R161" s="13">
        <f>[4]圣人天赋!CZ161</f>
        <v>0.23190000000000005</v>
      </c>
      <c r="S161" s="13">
        <f>[4]圣人天赋!DA161</f>
        <v>0.24450000000000005</v>
      </c>
      <c r="U161" s="13">
        <f>[4]圣人天赋!DF161</f>
        <v>0.21300000000000002</v>
      </c>
      <c r="V161" s="13">
        <f>[4]圣人天赋!DG161</f>
        <v>0.21615000000000001</v>
      </c>
      <c r="W161" s="13">
        <f>[4]圣人天赋!DH161</f>
        <v>0.22245000000000001</v>
      </c>
      <c r="X161" s="13">
        <f>[4]圣人天赋!DI161</f>
        <v>0.23190000000000005</v>
      </c>
      <c r="Y161" s="13">
        <f>[4]圣人天赋!DJ161</f>
        <v>0.24450000000000005</v>
      </c>
      <c r="AA161" s="13">
        <f>[3]大殿属性!AP162</f>
        <v>0.39999999999999997</v>
      </c>
      <c r="AB161" s="13">
        <f>[3]大殿属性!AQ162</f>
        <v>0.39999999999999997</v>
      </c>
      <c r="AC161" s="13">
        <f>[3]大殿属性!AR162</f>
        <v>0.39999999999999997</v>
      </c>
      <c r="AD161" s="13">
        <f>[3]大殿属性!AS162</f>
        <v>0.39999999999999997</v>
      </c>
      <c r="AE161" s="13">
        <f>[3]大殿属性!AT162</f>
        <v>0.39999999999999997</v>
      </c>
      <c r="AG161" s="13">
        <f>[4]圣人天赋!GN161+'[5]变法-buff效果'!Z160+[6]属性汇总!EO159</f>
        <v>1.6010000000000002</v>
      </c>
      <c r="AH161" s="13">
        <f>[4]圣人天赋!GO161+'[5]变法-buff效果'!AA160+[6]属性汇总!EP159</f>
        <v>1.6073000000000002</v>
      </c>
      <c r="AI161" s="13">
        <f>[4]圣人天赋!GP161+'[5]变法-buff效果'!AB160+[6]属性汇总!EQ159</f>
        <v>1.6199000000000003</v>
      </c>
      <c r="AJ161" s="13">
        <f>[4]圣人天赋!GQ161+'[5]变法-buff效果'!AC160+[6]属性汇总!ER159</f>
        <v>1.6388000000000003</v>
      </c>
      <c r="AK161" s="13">
        <f>[4]圣人天赋!GR161+'[5]变法-buff效果'!AD160+[6]属性汇总!ES159</f>
        <v>1.6640000000000001</v>
      </c>
      <c r="AM161" s="13">
        <f>[4]圣人天赋!GW161+'[5]变法-buff效果'!Z160+[6]属性汇总!EO159</f>
        <v>1.6010000000000002</v>
      </c>
      <c r="AN161" s="13">
        <f>[4]圣人天赋!GX161+'[5]变法-buff效果'!AA160+[6]属性汇总!EP159</f>
        <v>1.6073000000000002</v>
      </c>
      <c r="AO161" s="13">
        <f>[4]圣人天赋!GY161+'[5]变法-buff效果'!AB160+[6]属性汇总!EQ159</f>
        <v>1.6199000000000003</v>
      </c>
      <c r="AP161" s="13">
        <f>[4]圣人天赋!GZ161+'[5]变法-buff效果'!AC160+[6]属性汇总!ER159</f>
        <v>1.6388000000000003</v>
      </c>
      <c r="AQ161" s="13">
        <f>[4]圣人天赋!HA161+'[5]变法-buff效果'!AD160+[6]属性汇总!ES159</f>
        <v>1.6640000000000001</v>
      </c>
    </row>
    <row r="162" spans="2:43" x14ac:dyDescent="0.15">
      <c r="B162" s="4">
        <v>157</v>
      </c>
      <c r="C162" s="14">
        <f>'[2]功能-军团县城'!CQ164</f>
        <v>1.05944414558399</v>
      </c>
      <c r="D162" s="14">
        <f>'[2]功能-军团县城'!CR164</f>
        <v>1.05944414558399</v>
      </c>
      <c r="E162" s="14">
        <f>'[2]功能-军团县城'!CS164</f>
        <v>1.05944414558399</v>
      </c>
      <c r="F162" s="14">
        <f>'[2]功能-军团县城'!CT164</f>
        <v>1.05944414558399</v>
      </c>
      <c r="G162" s="14">
        <f>'[2]功能-军团县城'!CU164</f>
        <v>1.05944414558399</v>
      </c>
      <c r="I162" s="13">
        <f>'[2]功能-军团县城'!CV164+[3]大殿属性!AK163</f>
        <v>0.20347900973209265</v>
      </c>
      <c r="J162" s="13">
        <f>'[2]功能-军团县城'!CW164+[3]大殿属性!AL163</f>
        <v>0.20347900973209265</v>
      </c>
      <c r="K162" s="13">
        <f>'[2]功能-军团县城'!CX164+[3]大殿属性!AM163</f>
        <v>0.20347900973209265</v>
      </c>
      <c r="L162" s="13">
        <f>'[2]功能-军团县城'!CY164+[3]大殿属性!AN163</f>
        <v>0.20347900973209265</v>
      </c>
      <c r="M162" s="13">
        <f>'[2]功能-军团县城'!CZ164+[3]大殿属性!AO163</f>
        <v>0.20347900973209265</v>
      </c>
      <c r="O162" s="13">
        <f>[4]圣人天赋!CW162</f>
        <v>0.21300000000000002</v>
      </c>
      <c r="P162" s="13">
        <f>[4]圣人天赋!CX162</f>
        <v>0.21615000000000001</v>
      </c>
      <c r="Q162" s="13">
        <f>[4]圣人天赋!CY162</f>
        <v>0.22245000000000001</v>
      </c>
      <c r="R162" s="13">
        <f>[4]圣人天赋!CZ162</f>
        <v>0.23190000000000005</v>
      </c>
      <c r="S162" s="13">
        <f>[4]圣人天赋!DA162</f>
        <v>0.24450000000000005</v>
      </c>
      <c r="U162" s="13">
        <f>[4]圣人天赋!DF162</f>
        <v>0.21300000000000002</v>
      </c>
      <c r="V162" s="13">
        <f>[4]圣人天赋!DG162</f>
        <v>0.21615000000000001</v>
      </c>
      <c r="W162" s="13">
        <f>[4]圣人天赋!DH162</f>
        <v>0.22245000000000001</v>
      </c>
      <c r="X162" s="13">
        <f>[4]圣人天赋!DI162</f>
        <v>0.23190000000000005</v>
      </c>
      <c r="Y162" s="13">
        <f>[4]圣人天赋!DJ162</f>
        <v>0.24450000000000005</v>
      </c>
      <c r="AA162" s="13">
        <f>[3]大殿属性!AP163</f>
        <v>0.39999999999999997</v>
      </c>
      <c r="AB162" s="13">
        <f>[3]大殿属性!AQ163</f>
        <v>0.39999999999999997</v>
      </c>
      <c r="AC162" s="13">
        <f>[3]大殿属性!AR163</f>
        <v>0.39999999999999997</v>
      </c>
      <c r="AD162" s="13">
        <f>[3]大殿属性!AS163</f>
        <v>0.39999999999999997</v>
      </c>
      <c r="AE162" s="13">
        <f>[3]大殿属性!AT163</f>
        <v>0.39999999999999997</v>
      </c>
      <c r="AG162" s="13">
        <f>[4]圣人天赋!GN162+'[5]变法-buff效果'!Z161+[6]属性汇总!EO160</f>
        <v>1.6010000000000002</v>
      </c>
      <c r="AH162" s="13">
        <f>[4]圣人天赋!GO162+'[5]变法-buff效果'!AA161+[6]属性汇总!EP160</f>
        <v>1.6073000000000002</v>
      </c>
      <c r="AI162" s="13">
        <f>[4]圣人天赋!GP162+'[5]变法-buff效果'!AB161+[6]属性汇总!EQ160</f>
        <v>1.6199000000000003</v>
      </c>
      <c r="AJ162" s="13">
        <f>[4]圣人天赋!GQ162+'[5]变法-buff效果'!AC161+[6]属性汇总!ER160</f>
        <v>1.6388000000000003</v>
      </c>
      <c r="AK162" s="13">
        <f>[4]圣人天赋!GR162+'[5]变法-buff效果'!AD161+[6]属性汇总!ES160</f>
        <v>1.6640000000000001</v>
      </c>
      <c r="AM162" s="13">
        <f>[4]圣人天赋!GW162+'[5]变法-buff效果'!Z161+[6]属性汇总!EO160</f>
        <v>1.6010000000000002</v>
      </c>
      <c r="AN162" s="13">
        <f>[4]圣人天赋!GX162+'[5]变法-buff效果'!AA161+[6]属性汇总!EP160</f>
        <v>1.6073000000000002</v>
      </c>
      <c r="AO162" s="13">
        <f>[4]圣人天赋!GY162+'[5]变法-buff效果'!AB161+[6]属性汇总!EQ160</f>
        <v>1.6199000000000003</v>
      </c>
      <c r="AP162" s="13">
        <f>[4]圣人天赋!GZ162+'[5]变法-buff效果'!AC161+[6]属性汇总!ER160</f>
        <v>1.6388000000000003</v>
      </c>
      <c r="AQ162" s="13">
        <f>[4]圣人天赋!HA162+'[5]变法-buff效果'!AD161+[6]属性汇总!ES160</f>
        <v>1.6640000000000001</v>
      </c>
    </row>
    <row r="163" spans="2:43" x14ac:dyDescent="0.15">
      <c r="B163" s="4">
        <v>158</v>
      </c>
      <c r="C163" s="14">
        <f>'[2]功能-军团县城'!CQ165</f>
        <v>1.05944414558399</v>
      </c>
      <c r="D163" s="14">
        <f>'[2]功能-军团县城'!CR165</f>
        <v>1.05944414558399</v>
      </c>
      <c r="E163" s="14">
        <f>'[2]功能-军团县城'!CS165</f>
        <v>1.05944414558399</v>
      </c>
      <c r="F163" s="14">
        <f>'[2]功能-军团县城'!CT165</f>
        <v>1.05944414558399</v>
      </c>
      <c r="G163" s="14">
        <f>'[2]功能-军团县城'!CU165</f>
        <v>1.05944414558399</v>
      </c>
      <c r="I163" s="13">
        <f>'[2]功能-军团县城'!CV165+[3]大殿属性!AK164</f>
        <v>0.20347900973209265</v>
      </c>
      <c r="J163" s="13">
        <f>'[2]功能-军团县城'!CW165+[3]大殿属性!AL164</f>
        <v>0.20347900973209265</v>
      </c>
      <c r="K163" s="13">
        <f>'[2]功能-军团县城'!CX165+[3]大殿属性!AM164</f>
        <v>0.20347900973209265</v>
      </c>
      <c r="L163" s="13">
        <f>'[2]功能-军团县城'!CY165+[3]大殿属性!AN164</f>
        <v>0.20347900973209265</v>
      </c>
      <c r="M163" s="13">
        <f>'[2]功能-军团县城'!CZ165+[3]大殿属性!AO164</f>
        <v>0.20347900973209265</v>
      </c>
      <c r="O163" s="13">
        <f>[4]圣人天赋!CW163</f>
        <v>0.21300000000000002</v>
      </c>
      <c r="P163" s="13">
        <f>[4]圣人天赋!CX163</f>
        <v>0.21615000000000001</v>
      </c>
      <c r="Q163" s="13">
        <f>[4]圣人天赋!CY163</f>
        <v>0.22245000000000001</v>
      </c>
      <c r="R163" s="13">
        <f>[4]圣人天赋!CZ163</f>
        <v>0.23190000000000005</v>
      </c>
      <c r="S163" s="13">
        <f>[4]圣人天赋!DA163</f>
        <v>0.24450000000000005</v>
      </c>
      <c r="U163" s="13">
        <f>[4]圣人天赋!DF163</f>
        <v>0.21300000000000002</v>
      </c>
      <c r="V163" s="13">
        <f>[4]圣人天赋!DG163</f>
        <v>0.21615000000000001</v>
      </c>
      <c r="W163" s="13">
        <f>[4]圣人天赋!DH163</f>
        <v>0.22245000000000001</v>
      </c>
      <c r="X163" s="13">
        <f>[4]圣人天赋!DI163</f>
        <v>0.23190000000000005</v>
      </c>
      <c r="Y163" s="13">
        <f>[4]圣人天赋!DJ163</f>
        <v>0.24450000000000005</v>
      </c>
      <c r="AA163" s="13">
        <f>[3]大殿属性!AP164</f>
        <v>0.39999999999999997</v>
      </c>
      <c r="AB163" s="13">
        <f>[3]大殿属性!AQ164</f>
        <v>0.39999999999999997</v>
      </c>
      <c r="AC163" s="13">
        <f>[3]大殿属性!AR164</f>
        <v>0.39999999999999997</v>
      </c>
      <c r="AD163" s="13">
        <f>[3]大殿属性!AS164</f>
        <v>0.39999999999999997</v>
      </c>
      <c r="AE163" s="13">
        <f>[3]大殿属性!AT164</f>
        <v>0.39999999999999997</v>
      </c>
      <c r="AG163" s="13">
        <f>[4]圣人天赋!GN163+'[5]变法-buff效果'!Z162+[6]属性汇总!EO161</f>
        <v>1.6010000000000002</v>
      </c>
      <c r="AH163" s="13">
        <f>[4]圣人天赋!GO163+'[5]变法-buff效果'!AA162+[6]属性汇总!EP161</f>
        <v>1.6073000000000002</v>
      </c>
      <c r="AI163" s="13">
        <f>[4]圣人天赋!GP163+'[5]变法-buff效果'!AB162+[6]属性汇总!EQ161</f>
        <v>1.6199000000000003</v>
      </c>
      <c r="AJ163" s="13">
        <f>[4]圣人天赋!GQ163+'[5]变法-buff效果'!AC162+[6]属性汇总!ER161</f>
        <v>1.6388000000000003</v>
      </c>
      <c r="AK163" s="13">
        <f>[4]圣人天赋!GR163+'[5]变法-buff效果'!AD162+[6]属性汇总!ES161</f>
        <v>1.6640000000000001</v>
      </c>
      <c r="AM163" s="13">
        <f>[4]圣人天赋!GW163+'[5]变法-buff效果'!Z162+[6]属性汇总!EO161</f>
        <v>1.6010000000000002</v>
      </c>
      <c r="AN163" s="13">
        <f>[4]圣人天赋!GX163+'[5]变法-buff效果'!AA162+[6]属性汇总!EP161</f>
        <v>1.6073000000000002</v>
      </c>
      <c r="AO163" s="13">
        <f>[4]圣人天赋!GY163+'[5]变法-buff效果'!AB162+[6]属性汇总!EQ161</f>
        <v>1.6199000000000003</v>
      </c>
      <c r="AP163" s="13">
        <f>[4]圣人天赋!GZ163+'[5]变法-buff效果'!AC162+[6]属性汇总!ER161</f>
        <v>1.6388000000000003</v>
      </c>
      <c r="AQ163" s="13">
        <f>[4]圣人天赋!HA163+'[5]变法-buff效果'!AD162+[6]属性汇总!ES161</f>
        <v>1.6640000000000001</v>
      </c>
    </row>
    <row r="164" spans="2:43" x14ac:dyDescent="0.15">
      <c r="B164" s="4">
        <v>159</v>
      </c>
      <c r="C164" s="14">
        <f>'[2]功能-军团县城'!CQ166</f>
        <v>1.05944414558399</v>
      </c>
      <c r="D164" s="14">
        <f>'[2]功能-军团县城'!CR166</f>
        <v>1.05944414558399</v>
      </c>
      <c r="E164" s="14">
        <f>'[2]功能-军团县城'!CS166</f>
        <v>1.05944414558399</v>
      </c>
      <c r="F164" s="14">
        <f>'[2]功能-军团县城'!CT166</f>
        <v>1.05944414558399</v>
      </c>
      <c r="G164" s="14">
        <f>'[2]功能-军团县城'!CU166</f>
        <v>1.05944414558399</v>
      </c>
      <c r="I164" s="13">
        <f>'[2]功能-军团县城'!CV166+[3]大殿属性!AK165</f>
        <v>0.20347900973209265</v>
      </c>
      <c r="J164" s="13">
        <f>'[2]功能-军团县城'!CW166+[3]大殿属性!AL165</f>
        <v>0.20347900973209265</v>
      </c>
      <c r="K164" s="13">
        <f>'[2]功能-军团县城'!CX166+[3]大殿属性!AM165</f>
        <v>0.20347900973209265</v>
      </c>
      <c r="L164" s="13">
        <f>'[2]功能-军团县城'!CY166+[3]大殿属性!AN165</f>
        <v>0.20347900973209265</v>
      </c>
      <c r="M164" s="13">
        <f>'[2]功能-军团县城'!CZ166+[3]大殿属性!AO165</f>
        <v>0.20347900973209265</v>
      </c>
      <c r="O164" s="13">
        <f>[4]圣人天赋!CW164</f>
        <v>0.21300000000000002</v>
      </c>
      <c r="P164" s="13">
        <f>[4]圣人天赋!CX164</f>
        <v>0.21615000000000001</v>
      </c>
      <c r="Q164" s="13">
        <f>[4]圣人天赋!CY164</f>
        <v>0.22245000000000001</v>
      </c>
      <c r="R164" s="13">
        <f>[4]圣人天赋!CZ164</f>
        <v>0.23190000000000005</v>
      </c>
      <c r="S164" s="13">
        <f>[4]圣人天赋!DA164</f>
        <v>0.24450000000000005</v>
      </c>
      <c r="U164" s="13">
        <f>[4]圣人天赋!DF164</f>
        <v>0.21300000000000002</v>
      </c>
      <c r="V164" s="13">
        <f>[4]圣人天赋!DG164</f>
        <v>0.21615000000000001</v>
      </c>
      <c r="W164" s="13">
        <f>[4]圣人天赋!DH164</f>
        <v>0.22245000000000001</v>
      </c>
      <c r="X164" s="13">
        <f>[4]圣人天赋!DI164</f>
        <v>0.23190000000000005</v>
      </c>
      <c r="Y164" s="13">
        <f>[4]圣人天赋!DJ164</f>
        <v>0.24450000000000005</v>
      </c>
      <c r="AA164" s="13">
        <f>[3]大殿属性!AP165</f>
        <v>0.39999999999999997</v>
      </c>
      <c r="AB164" s="13">
        <f>[3]大殿属性!AQ165</f>
        <v>0.39999999999999997</v>
      </c>
      <c r="AC164" s="13">
        <f>[3]大殿属性!AR165</f>
        <v>0.39999999999999997</v>
      </c>
      <c r="AD164" s="13">
        <f>[3]大殿属性!AS165</f>
        <v>0.39999999999999997</v>
      </c>
      <c r="AE164" s="13">
        <f>[3]大殿属性!AT165</f>
        <v>0.39999999999999997</v>
      </c>
      <c r="AG164" s="13">
        <f>[4]圣人天赋!GN164+'[5]变法-buff效果'!Z163+[6]属性汇总!EO162</f>
        <v>1.6010000000000002</v>
      </c>
      <c r="AH164" s="13">
        <f>[4]圣人天赋!GO164+'[5]变法-buff效果'!AA163+[6]属性汇总!EP162</f>
        <v>1.6073000000000002</v>
      </c>
      <c r="AI164" s="13">
        <f>[4]圣人天赋!GP164+'[5]变法-buff效果'!AB163+[6]属性汇总!EQ162</f>
        <v>1.6199000000000003</v>
      </c>
      <c r="AJ164" s="13">
        <f>[4]圣人天赋!GQ164+'[5]变法-buff效果'!AC163+[6]属性汇总!ER162</f>
        <v>1.6388000000000003</v>
      </c>
      <c r="AK164" s="13">
        <f>[4]圣人天赋!GR164+'[5]变法-buff效果'!AD163+[6]属性汇总!ES162</f>
        <v>1.6640000000000001</v>
      </c>
      <c r="AM164" s="13">
        <f>[4]圣人天赋!GW164+'[5]变法-buff效果'!Z163+[6]属性汇总!EO162</f>
        <v>1.6010000000000002</v>
      </c>
      <c r="AN164" s="13">
        <f>[4]圣人天赋!GX164+'[5]变法-buff效果'!AA163+[6]属性汇总!EP162</f>
        <v>1.6073000000000002</v>
      </c>
      <c r="AO164" s="13">
        <f>[4]圣人天赋!GY164+'[5]变法-buff效果'!AB163+[6]属性汇总!EQ162</f>
        <v>1.6199000000000003</v>
      </c>
      <c r="AP164" s="13">
        <f>[4]圣人天赋!GZ164+'[5]变法-buff效果'!AC163+[6]属性汇总!ER162</f>
        <v>1.6388000000000003</v>
      </c>
      <c r="AQ164" s="13">
        <f>[4]圣人天赋!HA164+'[5]变法-buff效果'!AD163+[6]属性汇总!ES162</f>
        <v>1.6640000000000001</v>
      </c>
    </row>
    <row r="165" spans="2:43" x14ac:dyDescent="0.15">
      <c r="B165" s="4">
        <v>160</v>
      </c>
      <c r="C165" s="14">
        <f>'[2]功能-军团县城'!CQ167</f>
        <v>1.05944414558399</v>
      </c>
      <c r="D165" s="14">
        <f>'[2]功能-军团县城'!CR167</f>
        <v>1.05944414558399</v>
      </c>
      <c r="E165" s="14">
        <f>'[2]功能-军团县城'!CS167</f>
        <v>1.05944414558399</v>
      </c>
      <c r="F165" s="14">
        <f>'[2]功能-军团县城'!CT167</f>
        <v>1.05944414558399</v>
      </c>
      <c r="G165" s="14">
        <f>'[2]功能-军团县城'!CU167</f>
        <v>1.05944414558399</v>
      </c>
      <c r="I165" s="13">
        <f>'[2]功能-军团县城'!CV167+[3]大殿属性!AK166</f>
        <v>0.20347900973209265</v>
      </c>
      <c r="J165" s="13">
        <f>'[2]功能-军团县城'!CW167+[3]大殿属性!AL166</f>
        <v>0.20347900973209265</v>
      </c>
      <c r="K165" s="13">
        <f>'[2]功能-军团县城'!CX167+[3]大殿属性!AM166</f>
        <v>0.20347900973209265</v>
      </c>
      <c r="L165" s="13">
        <f>'[2]功能-军团县城'!CY167+[3]大殿属性!AN166</f>
        <v>0.20347900973209265</v>
      </c>
      <c r="M165" s="13">
        <f>'[2]功能-军团县城'!CZ167+[3]大殿属性!AO166</f>
        <v>0.20347900973209265</v>
      </c>
      <c r="O165" s="13">
        <f>[4]圣人天赋!CW165</f>
        <v>0.21300000000000002</v>
      </c>
      <c r="P165" s="13">
        <f>[4]圣人天赋!CX165</f>
        <v>0.21615000000000001</v>
      </c>
      <c r="Q165" s="13">
        <f>[4]圣人天赋!CY165</f>
        <v>0.22245000000000001</v>
      </c>
      <c r="R165" s="13">
        <f>[4]圣人天赋!CZ165</f>
        <v>0.23190000000000005</v>
      </c>
      <c r="S165" s="13">
        <f>[4]圣人天赋!DA165</f>
        <v>0.24450000000000005</v>
      </c>
      <c r="U165" s="13">
        <f>[4]圣人天赋!DF165</f>
        <v>0.21300000000000002</v>
      </c>
      <c r="V165" s="13">
        <f>[4]圣人天赋!DG165</f>
        <v>0.21615000000000001</v>
      </c>
      <c r="W165" s="13">
        <f>[4]圣人天赋!DH165</f>
        <v>0.22245000000000001</v>
      </c>
      <c r="X165" s="13">
        <f>[4]圣人天赋!DI165</f>
        <v>0.23190000000000005</v>
      </c>
      <c r="Y165" s="13">
        <f>[4]圣人天赋!DJ165</f>
        <v>0.24450000000000005</v>
      </c>
      <c r="AA165" s="13">
        <f>[3]大殿属性!AP166</f>
        <v>0.39999999999999997</v>
      </c>
      <c r="AB165" s="13">
        <f>[3]大殿属性!AQ166</f>
        <v>0.39999999999999997</v>
      </c>
      <c r="AC165" s="13">
        <f>[3]大殿属性!AR166</f>
        <v>0.39999999999999997</v>
      </c>
      <c r="AD165" s="13">
        <f>[3]大殿属性!AS166</f>
        <v>0.39999999999999997</v>
      </c>
      <c r="AE165" s="13">
        <f>[3]大殿属性!AT166</f>
        <v>0.39999999999999997</v>
      </c>
      <c r="AG165" s="13">
        <f>[4]圣人天赋!GN165+'[5]变法-buff效果'!Z164+[6]属性汇总!EO163</f>
        <v>1.6010000000000002</v>
      </c>
      <c r="AH165" s="13">
        <f>[4]圣人天赋!GO165+'[5]变法-buff效果'!AA164+[6]属性汇总!EP163</f>
        <v>1.6073000000000002</v>
      </c>
      <c r="AI165" s="13">
        <f>[4]圣人天赋!GP165+'[5]变法-buff效果'!AB164+[6]属性汇总!EQ163</f>
        <v>1.6199000000000003</v>
      </c>
      <c r="AJ165" s="13">
        <f>[4]圣人天赋!GQ165+'[5]变法-buff效果'!AC164+[6]属性汇总!ER163</f>
        <v>1.6388000000000003</v>
      </c>
      <c r="AK165" s="13">
        <f>[4]圣人天赋!GR165+'[5]变法-buff效果'!AD164+[6]属性汇总!ES163</f>
        <v>1.6640000000000001</v>
      </c>
      <c r="AM165" s="13">
        <f>[4]圣人天赋!GW165+'[5]变法-buff效果'!Z164+[6]属性汇总!EO163</f>
        <v>1.6010000000000002</v>
      </c>
      <c r="AN165" s="13">
        <f>[4]圣人天赋!GX165+'[5]变法-buff效果'!AA164+[6]属性汇总!EP163</f>
        <v>1.6073000000000002</v>
      </c>
      <c r="AO165" s="13">
        <f>[4]圣人天赋!GY165+'[5]变法-buff效果'!AB164+[6]属性汇总!EQ163</f>
        <v>1.6199000000000003</v>
      </c>
      <c r="AP165" s="13">
        <f>[4]圣人天赋!GZ165+'[5]变法-buff效果'!AC164+[6]属性汇总!ER163</f>
        <v>1.6388000000000003</v>
      </c>
      <c r="AQ165" s="13">
        <f>[4]圣人天赋!HA165+'[5]变法-buff效果'!AD164+[6]属性汇总!ES163</f>
        <v>1.6640000000000001</v>
      </c>
    </row>
  </sheetData>
  <mergeCells count="7">
    <mergeCell ref="AG4:AK4"/>
    <mergeCell ref="AM4:AQ4"/>
    <mergeCell ref="C4:G4"/>
    <mergeCell ref="I4:M4"/>
    <mergeCell ref="O4:S4"/>
    <mergeCell ref="U4:Y4"/>
    <mergeCell ref="AA4:AE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CI164"/>
  <sheetViews>
    <sheetView topLeftCell="A124" workbookViewId="0">
      <selection activeCell="L5" sqref="L5"/>
    </sheetView>
  </sheetViews>
  <sheetFormatPr defaultColWidth="6.625" defaultRowHeight="11.25" x14ac:dyDescent="0.15"/>
  <cols>
    <col min="1" max="1" width="6.625" style="5"/>
    <col min="2" max="9" width="6.625" style="8"/>
    <col min="10" max="10" width="7.875" style="8" bestFit="1" customWidth="1"/>
    <col min="11" max="23" width="6.625" style="8"/>
    <col min="24" max="24" width="6.625" style="38"/>
    <col min="25" max="32" width="6.625" style="8"/>
    <col min="33" max="33" width="6.625" style="5"/>
    <col min="34" max="34" width="6.625" style="38"/>
    <col min="35" max="35" width="6.625" style="5"/>
    <col min="36" max="42" width="6.625" style="8"/>
    <col min="43" max="44" width="6.625" style="5"/>
    <col min="45" max="45" width="5.625" style="38"/>
    <col min="46" max="53" width="5.625" style="8"/>
    <col min="54" max="54" width="6.75" style="8" bestFit="1" customWidth="1"/>
    <col min="55" max="69" width="6.625" style="8"/>
    <col min="70" max="70" width="6.625" style="38"/>
    <col min="71" max="77" width="6.625" style="8"/>
    <col min="78" max="79" width="6.625" style="5"/>
    <col min="80" max="80" width="6.625" style="38"/>
    <col min="81" max="87" width="6.625" style="8"/>
    <col min="88" max="16384" width="6.625" style="5"/>
  </cols>
  <sheetData>
    <row r="1" spans="2:87" x14ac:dyDescent="0.15">
      <c r="B1" s="27" t="s">
        <v>315</v>
      </c>
      <c r="N1" s="27" t="s">
        <v>316</v>
      </c>
      <c r="AJ1" s="5"/>
      <c r="AT1" s="27" t="s">
        <v>340</v>
      </c>
      <c r="BF1" s="27" t="s">
        <v>341</v>
      </c>
      <c r="BS1" s="27" t="s">
        <v>381</v>
      </c>
      <c r="CC1" s="27" t="s">
        <v>405</v>
      </c>
    </row>
    <row r="3" spans="2:87" x14ac:dyDescent="0.15">
      <c r="C3" s="120" t="s">
        <v>120</v>
      </c>
      <c r="D3" s="120"/>
      <c r="E3" s="120"/>
      <c r="F3" s="120"/>
      <c r="G3" s="120"/>
      <c r="H3" s="120"/>
      <c r="J3" s="120" t="s">
        <v>85</v>
      </c>
      <c r="K3" s="120"/>
      <c r="L3" s="120"/>
      <c r="N3" s="120" t="s">
        <v>113</v>
      </c>
      <c r="O3" s="120"/>
      <c r="P3" s="120"/>
      <c r="Q3" s="120"/>
      <c r="R3" s="120"/>
      <c r="S3" s="120"/>
      <c r="U3" s="120" t="s">
        <v>85</v>
      </c>
      <c r="V3" s="120"/>
      <c r="AK3" s="121"/>
      <c r="AL3" s="122"/>
      <c r="AM3" s="122"/>
      <c r="AN3" s="122"/>
      <c r="AO3" s="122"/>
      <c r="AP3" s="123"/>
      <c r="AU3" s="120" t="s">
        <v>342</v>
      </c>
      <c r="AV3" s="120"/>
      <c r="AW3" s="120"/>
      <c r="AX3" s="120"/>
      <c r="AY3" s="120"/>
      <c r="AZ3" s="120"/>
      <c r="BB3" s="121" t="s">
        <v>85</v>
      </c>
      <c r="BC3" s="122"/>
      <c r="BD3" s="123"/>
      <c r="BG3" s="120" t="s">
        <v>343</v>
      </c>
      <c r="BH3" s="120"/>
      <c r="BI3" s="120"/>
      <c r="BJ3" s="120"/>
      <c r="BK3" s="120"/>
      <c r="BL3" s="120"/>
      <c r="BN3" s="121" t="s">
        <v>85</v>
      </c>
      <c r="BO3" s="122"/>
      <c r="BP3" s="123"/>
      <c r="BT3" s="120" t="s">
        <v>407</v>
      </c>
      <c r="BU3" s="120"/>
      <c r="BV3" s="120"/>
      <c r="BW3" s="120"/>
      <c r="BX3" s="120"/>
      <c r="BY3" s="120"/>
      <c r="CD3" s="120" t="s">
        <v>408</v>
      </c>
      <c r="CE3" s="120"/>
      <c r="CF3" s="120"/>
      <c r="CG3" s="120"/>
      <c r="CH3" s="120"/>
      <c r="CI3" s="120"/>
    </row>
    <row r="4" spans="2:87" x14ac:dyDescent="0.15">
      <c r="C4" s="28" t="s">
        <v>379</v>
      </c>
      <c r="D4" s="29" t="s">
        <v>80</v>
      </c>
      <c r="E4" s="29" t="s">
        <v>81</v>
      </c>
      <c r="F4" s="29" t="s">
        <v>82</v>
      </c>
      <c r="G4" s="29" t="s">
        <v>83</v>
      </c>
      <c r="H4" s="29" t="s">
        <v>84</v>
      </c>
      <c r="J4" s="29" t="s">
        <v>146</v>
      </c>
      <c r="K4" s="29" t="s">
        <v>435</v>
      </c>
      <c r="L4" s="29" t="s">
        <v>442</v>
      </c>
      <c r="N4" s="28" t="s">
        <v>379</v>
      </c>
      <c r="O4" s="29" t="s">
        <v>80</v>
      </c>
      <c r="P4" s="29" t="s">
        <v>81</v>
      </c>
      <c r="Q4" s="29" t="s">
        <v>82</v>
      </c>
      <c r="R4" s="29" t="s">
        <v>83</v>
      </c>
      <c r="S4" s="29" t="s">
        <v>84</v>
      </c>
      <c r="U4" s="29"/>
      <c r="V4" s="29" t="s">
        <v>355</v>
      </c>
      <c r="AA4" s="120" t="s">
        <v>110</v>
      </c>
      <c r="AB4" s="120"/>
      <c r="AC4" s="120"/>
      <c r="AD4" s="120"/>
      <c r="AE4" s="120"/>
      <c r="AF4" s="120"/>
      <c r="AK4" s="28"/>
      <c r="AL4" s="29"/>
      <c r="AM4" s="29"/>
      <c r="AN4" s="29"/>
      <c r="AO4" s="29"/>
      <c r="AP4" s="29"/>
      <c r="AU4" s="28" t="s">
        <v>379</v>
      </c>
      <c r="AV4" s="29" t="s">
        <v>80</v>
      </c>
      <c r="AW4" s="29" t="s">
        <v>81</v>
      </c>
      <c r="AX4" s="29" t="s">
        <v>82</v>
      </c>
      <c r="AY4" s="29" t="s">
        <v>83</v>
      </c>
      <c r="AZ4" s="29" t="s">
        <v>84</v>
      </c>
      <c r="BB4" s="29" t="s">
        <v>412</v>
      </c>
      <c r="BC4" s="29" t="s">
        <v>413</v>
      </c>
      <c r="BD4" s="29"/>
      <c r="BG4" s="28" t="s">
        <v>379</v>
      </c>
      <c r="BH4" s="29" t="s">
        <v>80</v>
      </c>
      <c r="BI4" s="29" t="s">
        <v>81</v>
      </c>
      <c r="BJ4" s="29" t="s">
        <v>82</v>
      </c>
      <c r="BK4" s="29" t="s">
        <v>83</v>
      </c>
      <c r="BL4" s="29" t="s">
        <v>84</v>
      </c>
      <c r="BN4" s="29" t="s">
        <v>412</v>
      </c>
      <c r="BO4" s="29" t="s">
        <v>413</v>
      </c>
      <c r="BP4" s="29"/>
      <c r="BT4" s="28" t="s">
        <v>379</v>
      </c>
      <c r="BU4" s="29" t="s">
        <v>80</v>
      </c>
      <c r="BV4" s="29" t="s">
        <v>81</v>
      </c>
      <c r="BW4" s="29" t="s">
        <v>82</v>
      </c>
      <c r="BX4" s="29" t="s">
        <v>83</v>
      </c>
      <c r="BY4" s="29" t="s">
        <v>84</v>
      </c>
      <c r="CD4" s="28" t="s">
        <v>379</v>
      </c>
      <c r="CE4" s="29" t="s">
        <v>80</v>
      </c>
      <c r="CF4" s="29" t="s">
        <v>81</v>
      </c>
      <c r="CG4" s="29" t="s">
        <v>82</v>
      </c>
      <c r="CH4" s="29" t="s">
        <v>83</v>
      </c>
      <c r="CI4" s="29" t="s">
        <v>84</v>
      </c>
    </row>
    <row r="5" spans="2:87" x14ac:dyDescent="0.15">
      <c r="C5" s="29">
        <v>1</v>
      </c>
      <c r="D5" s="29">
        <f>[7]属性汇总!D5+[8]属性汇总!J5+[9]属性!AX6</f>
        <v>203.68514508852272</v>
      </c>
      <c r="E5" s="29">
        <f>[7]属性汇总!E5+[8]属性汇总!K5+[9]属性!AY6</f>
        <v>203.88601051525791</v>
      </c>
      <c r="F5" s="29">
        <f>[7]属性汇总!F5+[8]属性汇总!L5+[9]属性!AZ6</f>
        <v>204.11531438201263</v>
      </c>
      <c r="G5" s="29">
        <f>[7]属性汇总!G5+[8]属性汇总!M5+[9]属性!BA6</f>
        <v>204.37318389784843</v>
      </c>
      <c r="H5" s="29">
        <f>[7]属性汇总!H5+[8]属性汇总!N5+[9]属性!BB6</f>
        <v>204.64996212907357</v>
      </c>
      <c r="J5" s="39">
        <f>[7]属性汇总!D5/D5</f>
        <v>1</v>
      </c>
      <c r="K5" s="39">
        <f>[8]属性汇总!J5/D5</f>
        <v>0</v>
      </c>
      <c r="L5" s="39">
        <f>[9]属性!AX6/D5</f>
        <v>0</v>
      </c>
      <c r="N5" s="29">
        <v>1</v>
      </c>
      <c r="O5" s="39">
        <f>'[5]变法-buff效果'!AG5</f>
        <v>0</v>
      </c>
      <c r="P5" s="39">
        <f>'[5]变法-buff效果'!AH5</f>
        <v>0</v>
      </c>
      <c r="Q5" s="39">
        <f>'[5]变法-buff效果'!AI5</f>
        <v>0</v>
      </c>
      <c r="R5" s="39">
        <f>'[5]变法-buff效果'!AJ5</f>
        <v>0</v>
      </c>
      <c r="S5" s="39">
        <f>'[5]变法-buff效果'!AK5</f>
        <v>0</v>
      </c>
      <c r="U5" s="67"/>
      <c r="V5" s="67">
        <f>IFERROR('[5]变法-buff效果'!AG5/O5,0)</f>
        <v>0</v>
      </c>
      <c r="AA5" s="29" t="s">
        <v>379</v>
      </c>
      <c r="AB5" s="29" t="s">
        <v>80</v>
      </c>
      <c r="AC5" s="29" t="s">
        <v>81</v>
      </c>
      <c r="AD5" s="29" t="s">
        <v>82</v>
      </c>
      <c r="AE5" s="29" t="s">
        <v>83</v>
      </c>
      <c r="AF5" s="29" t="s">
        <v>84</v>
      </c>
      <c r="AK5" s="29"/>
      <c r="AL5" s="29"/>
      <c r="AM5" s="29"/>
      <c r="AN5" s="29"/>
      <c r="AO5" s="29"/>
      <c r="AP5" s="29"/>
      <c r="AU5" s="29">
        <v>1</v>
      </c>
      <c r="AV5" s="39">
        <f>养成属性buff汇总!I6</f>
        <v>1.2402098837099819E-2</v>
      </c>
      <c r="AW5" s="39">
        <f>养成属性buff汇总!J6</f>
        <v>1.3003594917961657E-2</v>
      </c>
      <c r="AX5" s="39">
        <f>养成属性buff汇总!K6</f>
        <v>1.3659588091245409E-2</v>
      </c>
      <c r="AY5" s="39">
        <f>养成属性buff汇总!L6</f>
        <v>1.4400128384433681E-2</v>
      </c>
      <c r="AZ5" s="39">
        <f>养成属性buff汇总!M6</f>
        <v>1.5183256187148702E-2</v>
      </c>
      <c r="BB5" s="67">
        <f>'[2]功能-军团县城'!CV8/AV5</f>
        <v>0</v>
      </c>
      <c r="BC5" s="67">
        <f>[3]大殿属性!AK7/AV5</f>
        <v>1</v>
      </c>
      <c r="BD5" s="39"/>
      <c r="BG5" s="29">
        <v>1</v>
      </c>
      <c r="BH5" s="39">
        <f>AV5</f>
        <v>1.2402098837099819E-2</v>
      </c>
      <c r="BI5" s="39">
        <f t="shared" ref="BI5:BL5" si="0">AW5</f>
        <v>1.3003594917961657E-2</v>
      </c>
      <c r="BJ5" s="39">
        <f t="shared" si="0"/>
        <v>1.3659588091245409E-2</v>
      </c>
      <c r="BK5" s="39">
        <f t="shared" si="0"/>
        <v>1.4400128384433681E-2</v>
      </c>
      <c r="BL5" s="39">
        <f t="shared" si="0"/>
        <v>1.5183256187148702E-2</v>
      </c>
      <c r="BN5" s="67">
        <f>'[2]功能-军团县城'!CV8/BH5</f>
        <v>0</v>
      </c>
      <c r="BO5" s="67">
        <f>[3]大殿属性!AK7/BH5</f>
        <v>1</v>
      </c>
      <c r="BP5" s="39"/>
      <c r="BT5" s="29">
        <v>1</v>
      </c>
      <c r="BU5" s="39">
        <f>养成属性buff汇总!AA6</f>
        <v>0</v>
      </c>
      <c r="BV5" s="39">
        <f>养成属性buff汇总!AB6</f>
        <v>0</v>
      </c>
      <c r="BW5" s="39">
        <f>养成属性buff汇总!AC6</f>
        <v>0</v>
      </c>
      <c r="BX5" s="39">
        <f>养成属性buff汇总!AD6</f>
        <v>0</v>
      </c>
      <c r="BY5" s="39">
        <f>养成属性buff汇总!AE6</f>
        <v>0</v>
      </c>
      <c r="CD5" s="29">
        <v>1</v>
      </c>
      <c r="CE5" s="39">
        <v>0</v>
      </c>
      <c r="CF5" s="39">
        <v>0</v>
      </c>
      <c r="CG5" s="39">
        <v>0</v>
      </c>
      <c r="CH5" s="39">
        <v>0</v>
      </c>
      <c r="CI5" s="39">
        <v>0</v>
      </c>
    </row>
    <row r="6" spans="2:87" x14ac:dyDescent="0.15">
      <c r="C6" s="29">
        <v>2</v>
      </c>
      <c r="D6" s="29">
        <f>[7]属性汇总!D6+[8]属性汇总!J6+[9]属性!AX7</f>
        <v>209.450769103634</v>
      </c>
      <c r="E6" s="29">
        <f>[7]属性汇总!E6+[8]属性汇总!K6+[9]属性!AY7</f>
        <v>209.94345887292502</v>
      </c>
      <c r="F6" s="29">
        <f>[7]属性汇总!F6+[8]属性汇总!L6+[9]属性!AZ7</f>
        <v>210.50936340307638</v>
      </c>
      <c r="G6" s="29">
        <f>[7]属性汇总!G6+[8]属性汇总!M6+[9]属性!BA7</f>
        <v>211.15751288998956</v>
      </c>
      <c r="H6" s="29">
        <f>[7]属性汇总!H6+[8]属性汇总!N6+[9]属性!BB7</f>
        <v>211.85229778945197</v>
      </c>
      <c r="J6" s="39">
        <f>[7]属性汇总!D6/D6</f>
        <v>1</v>
      </c>
      <c r="K6" s="39">
        <f>[8]属性汇总!J6/D6</f>
        <v>0</v>
      </c>
      <c r="L6" s="39">
        <f>[9]属性!AX7/D6</f>
        <v>0</v>
      </c>
      <c r="N6" s="29">
        <v>2</v>
      </c>
      <c r="O6" s="39">
        <f>'[5]变法-buff效果'!AG6</f>
        <v>0</v>
      </c>
      <c r="P6" s="39">
        <f>'[5]变法-buff效果'!AH6</f>
        <v>0</v>
      </c>
      <c r="Q6" s="39">
        <f>'[5]变法-buff效果'!AI6</f>
        <v>0</v>
      </c>
      <c r="R6" s="39">
        <f>'[5]变法-buff效果'!AJ6</f>
        <v>0</v>
      </c>
      <c r="S6" s="39">
        <f>'[5]变法-buff效果'!AK6</f>
        <v>0</v>
      </c>
      <c r="U6" s="67"/>
      <c r="V6" s="67">
        <f>IFERROR('[5]变法-buff效果'!AG6/O6,0)</f>
        <v>0</v>
      </c>
      <c r="AA6" s="29">
        <v>1</v>
      </c>
      <c r="AB6" s="29"/>
      <c r="AC6" s="29"/>
      <c r="AD6" s="29"/>
      <c r="AE6" s="29"/>
      <c r="AF6" s="29"/>
      <c r="AK6" s="29"/>
      <c r="AL6" s="29"/>
      <c r="AM6" s="29"/>
      <c r="AN6" s="29"/>
      <c r="AO6" s="29"/>
      <c r="AP6" s="29"/>
      <c r="AU6" s="29">
        <v>2</v>
      </c>
      <c r="AV6" s="39">
        <f>养成属性buff汇总!I7</f>
        <v>2.4804197674199637E-2</v>
      </c>
      <c r="AW6" s="39">
        <f>养成属性buff汇总!J7</f>
        <v>2.5336285024496637E-2</v>
      </c>
      <c r="AX6" s="39">
        <f>养成属性buff汇总!K7</f>
        <v>2.578204174688813E-2</v>
      </c>
      <c r="AY6" s="39">
        <f>养成属性buff汇总!L7</f>
        <v>2.6295830802776411E-2</v>
      </c>
      <c r="AZ6" s="39">
        <f>养成属性buff汇总!M7</f>
        <v>2.6856414454151489E-2</v>
      </c>
      <c r="BB6" s="67">
        <f>'[2]功能-军团县城'!CV9/AV6</f>
        <v>0</v>
      </c>
      <c r="BC6" s="67">
        <f>[3]大殿属性!AK8/AV6</f>
        <v>1</v>
      </c>
      <c r="BD6" s="39"/>
      <c r="BG6" s="29">
        <v>2</v>
      </c>
      <c r="BH6" s="39">
        <f t="shared" ref="BH6:BH69" si="1">AV6</f>
        <v>2.4804197674199637E-2</v>
      </c>
      <c r="BI6" s="39">
        <f t="shared" ref="BI6:BI69" si="2">AW6</f>
        <v>2.5336285024496637E-2</v>
      </c>
      <c r="BJ6" s="39">
        <f t="shared" ref="BJ6:BJ69" si="3">AX6</f>
        <v>2.578204174688813E-2</v>
      </c>
      <c r="BK6" s="39">
        <f t="shared" ref="BK6:BK69" si="4">AY6</f>
        <v>2.6295830802776411E-2</v>
      </c>
      <c r="BL6" s="39">
        <f t="shared" ref="BL6:BL69" si="5">AZ6</f>
        <v>2.6856414454151489E-2</v>
      </c>
      <c r="BN6" s="67">
        <f>'[2]功能-军团县城'!CV9/BH6</f>
        <v>0</v>
      </c>
      <c r="BO6" s="67">
        <f>[3]大殿属性!AK8/BH6</f>
        <v>1</v>
      </c>
      <c r="BP6" s="39"/>
      <c r="BT6" s="29">
        <v>2</v>
      </c>
      <c r="BU6" s="39">
        <f>养成属性buff汇总!AA7</f>
        <v>0</v>
      </c>
      <c r="BV6" s="39">
        <f>养成属性buff汇总!AB7</f>
        <v>0</v>
      </c>
      <c r="BW6" s="39">
        <f>养成属性buff汇总!AC7</f>
        <v>0</v>
      </c>
      <c r="BX6" s="39">
        <f>养成属性buff汇总!AD7</f>
        <v>0</v>
      </c>
      <c r="BY6" s="39">
        <f>养成属性buff汇总!AE7</f>
        <v>0</v>
      </c>
      <c r="CD6" s="29">
        <v>2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</row>
    <row r="7" spans="2:87" x14ac:dyDescent="0.15">
      <c r="C7" s="29">
        <v>3</v>
      </c>
      <c r="D7" s="29">
        <f>[7]属性汇总!D7+[8]属性汇总!J7+[9]属性!AX8</f>
        <v>215.21639311874529</v>
      </c>
      <c r="E7" s="29">
        <f>[7]属性汇总!E7+[8]属性汇总!K7+[9]属性!AY8</f>
        <v>216.00090723059213</v>
      </c>
      <c r="F7" s="29">
        <f>[7]属性汇总!F7+[8]属性汇总!L7+[9]属性!AZ8</f>
        <v>216.90341242414007</v>
      </c>
      <c r="G7" s="29">
        <f>[7]属性汇总!G7+[8]属性汇总!M7+[9]属性!BA8</f>
        <v>217.94184188213072</v>
      </c>
      <c r="H7" s="29">
        <f>[7]属性汇总!H7+[8]属性汇总!N7+[9]属性!BB8</f>
        <v>219.05463344983039</v>
      </c>
      <c r="J7" s="39">
        <f>[7]属性汇总!D7/D7</f>
        <v>1</v>
      </c>
      <c r="K7" s="39">
        <f>[8]属性汇总!J7/D7</f>
        <v>0</v>
      </c>
      <c r="L7" s="39">
        <f>[9]属性!AX8/D7</f>
        <v>0</v>
      </c>
      <c r="N7" s="29">
        <v>3</v>
      </c>
      <c r="O7" s="39">
        <f>'[5]变法-buff效果'!AG7</f>
        <v>0</v>
      </c>
      <c r="P7" s="39">
        <f>'[5]变法-buff效果'!AH7</f>
        <v>0</v>
      </c>
      <c r="Q7" s="39">
        <f>'[5]变法-buff效果'!AI7</f>
        <v>0</v>
      </c>
      <c r="R7" s="39">
        <f>'[5]变法-buff效果'!AJ7</f>
        <v>0</v>
      </c>
      <c r="S7" s="39">
        <f>'[5]变法-buff效果'!AK7</f>
        <v>0</v>
      </c>
      <c r="U7" s="67"/>
      <c r="V7" s="67">
        <f>IFERROR('[5]变法-buff效果'!AG7/O7,0)</f>
        <v>0</v>
      </c>
      <c r="AA7" s="29">
        <v>10</v>
      </c>
      <c r="AB7" s="29">
        <f t="shared" ref="AB7:AF14" si="6">(INDEX(D$5:D$84,$AA7,1)/INDEX(D$5:D$84,$AA6,1))^2</f>
        <v>1.7009100313591796</v>
      </c>
      <c r="AC7" s="29">
        <f t="shared" si="6"/>
        <v>1.73066988216713</v>
      </c>
      <c r="AD7" s="29">
        <f t="shared" si="6"/>
        <v>1.7607988845266431</v>
      </c>
      <c r="AE7" s="29">
        <f t="shared" si="6"/>
        <v>1.7976788163469763</v>
      </c>
      <c r="AF7" s="29">
        <f t="shared" si="6"/>
        <v>1.8389200985783056</v>
      </c>
      <c r="AK7" s="29"/>
      <c r="AL7" s="29"/>
      <c r="AM7" s="29"/>
      <c r="AN7" s="29"/>
      <c r="AO7" s="29"/>
      <c r="AP7" s="29"/>
      <c r="AU7" s="29">
        <v>3</v>
      </c>
      <c r="AV7" s="39">
        <f>养成属性buff汇总!I8</f>
        <v>2.9063350051901429E-2</v>
      </c>
      <c r="AW7" s="39">
        <f>养成属性buff汇总!J8</f>
        <v>2.9677983162784877E-2</v>
      </c>
      <c r="AX7" s="39">
        <f>养成属性buff汇总!K8</f>
        <v>3.0388146368563261E-2</v>
      </c>
      <c r="AY7" s="39">
        <f>养成属性buff汇总!L8</f>
        <v>3.1206059521359967E-2</v>
      </c>
      <c r="AZ7" s="39">
        <f>养成属性buff汇总!M8</f>
        <v>3.2108692708815556E-2</v>
      </c>
      <c r="BB7" s="67">
        <f>'[2]功能-军团县城'!CV10/AV7</f>
        <v>0</v>
      </c>
      <c r="BC7" s="67">
        <f>[3]大殿属性!AK9/AV7</f>
        <v>1</v>
      </c>
      <c r="BD7" s="39"/>
      <c r="BG7" s="29">
        <v>3</v>
      </c>
      <c r="BH7" s="39">
        <f t="shared" si="1"/>
        <v>2.9063350051901429E-2</v>
      </c>
      <c r="BI7" s="39">
        <f t="shared" si="2"/>
        <v>2.9677983162784877E-2</v>
      </c>
      <c r="BJ7" s="39">
        <f t="shared" si="3"/>
        <v>3.0388146368563261E-2</v>
      </c>
      <c r="BK7" s="39">
        <f t="shared" si="4"/>
        <v>3.1206059521359967E-2</v>
      </c>
      <c r="BL7" s="39">
        <f t="shared" si="5"/>
        <v>3.2108692708815556E-2</v>
      </c>
      <c r="BN7" s="67">
        <f>'[2]功能-军团县城'!CV10/BH7</f>
        <v>0</v>
      </c>
      <c r="BO7" s="67">
        <f>[3]大殿属性!AK9/BH7</f>
        <v>1</v>
      </c>
      <c r="BP7" s="39"/>
      <c r="BT7" s="29">
        <v>3</v>
      </c>
      <c r="BU7" s="39">
        <f>养成属性buff汇总!AA8</f>
        <v>0</v>
      </c>
      <c r="BV7" s="39">
        <f>养成属性buff汇总!AB8</f>
        <v>0</v>
      </c>
      <c r="BW7" s="39">
        <f>养成属性buff汇总!AC8</f>
        <v>0</v>
      </c>
      <c r="BX7" s="39">
        <f>养成属性buff汇总!AD8</f>
        <v>0</v>
      </c>
      <c r="BY7" s="39">
        <f>养成属性buff汇总!AE8</f>
        <v>0</v>
      </c>
      <c r="CD7" s="29">
        <v>3</v>
      </c>
      <c r="CE7" s="39">
        <v>0</v>
      </c>
      <c r="CF7" s="39">
        <v>0</v>
      </c>
      <c r="CG7" s="39">
        <v>0</v>
      </c>
      <c r="CH7" s="39">
        <v>0</v>
      </c>
      <c r="CI7" s="39">
        <v>0</v>
      </c>
    </row>
    <row r="8" spans="2:87" x14ac:dyDescent="0.15">
      <c r="C8" s="29">
        <v>4</v>
      </c>
      <c r="D8" s="29">
        <f>[7]属性汇总!D8+[8]属性汇总!J8+[9]属性!AX9</f>
        <v>220.98201713385657</v>
      </c>
      <c r="E8" s="29">
        <f>[7]属性汇总!E8+[8]属性汇总!K8+[9]属性!AY9</f>
        <v>222.05835558825922</v>
      </c>
      <c r="F8" s="29">
        <f>[7]属性汇总!F8+[8]属性汇总!L8+[9]属性!AZ9</f>
        <v>223.29746144520382</v>
      </c>
      <c r="G8" s="29">
        <f>[7]属性汇总!G8+[8]属性汇总!M8+[9]属性!BA9</f>
        <v>225.43969439192202</v>
      </c>
      <c r="H8" s="29">
        <f>[7]属性汇总!H8+[8]属性汇总!N8+[9]属性!BB9</f>
        <v>227.97577402268143</v>
      </c>
      <c r="J8" s="39">
        <f>[7]属性汇总!D8/D8</f>
        <v>1</v>
      </c>
      <c r="K8" s="39">
        <f>[8]属性汇总!J8/D8</f>
        <v>0</v>
      </c>
      <c r="L8" s="39">
        <f>[9]属性!AX9/D8</f>
        <v>0</v>
      </c>
      <c r="N8" s="29">
        <v>4</v>
      </c>
      <c r="O8" s="39">
        <f>'[5]变法-buff效果'!AG8</f>
        <v>0</v>
      </c>
      <c r="P8" s="39">
        <f>'[5]变法-buff效果'!AH8</f>
        <v>0</v>
      </c>
      <c r="Q8" s="39">
        <f>'[5]变法-buff效果'!AI8</f>
        <v>0</v>
      </c>
      <c r="R8" s="39">
        <f>'[5]变法-buff效果'!AJ8</f>
        <v>0</v>
      </c>
      <c r="S8" s="39">
        <f>'[5]变法-buff效果'!AK8</f>
        <v>0</v>
      </c>
      <c r="U8" s="67"/>
      <c r="V8" s="67">
        <f>IFERROR('[5]变法-buff效果'!AG8/O8,0)</f>
        <v>0</v>
      </c>
      <c r="AA8" s="29">
        <v>20</v>
      </c>
      <c r="AB8" s="29">
        <f t="shared" si="6"/>
        <v>1.4286953197599812</v>
      </c>
      <c r="AC8" s="29">
        <f t="shared" si="6"/>
        <v>1.445596966338943</v>
      </c>
      <c r="AD8" s="29">
        <f t="shared" si="6"/>
        <v>1.4681582391488399</v>
      </c>
      <c r="AE8" s="29">
        <f t="shared" si="6"/>
        <v>1.4928399937422472</v>
      </c>
      <c r="AF8" s="29">
        <f t="shared" si="6"/>
        <v>1.5107645801593168</v>
      </c>
      <c r="AK8" s="29"/>
      <c r="AL8" s="29"/>
      <c r="AM8" s="29"/>
      <c r="AN8" s="29"/>
      <c r="AO8" s="29"/>
      <c r="AP8" s="29"/>
      <c r="AU8" s="29">
        <v>4</v>
      </c>
      <c r="AV8" s="39">
        <f>养成属性buff汇总!I9</f>
        <v>3.3191880675974512E-2</v>
      </c>
      <c r="AW8" s="39">
        <f>养成属性buff汇总!J9</f>
        <v>3.4019681301073114E-2</v>
      </c>
      <c r="AX8" s="39">
        <f>养成属性buff汇总!K9</f>
        <v>3.4994250990238389E-2</v>
      </c>
      <c r="AY8" s="39">
        <f>养成属性buff汇总!L9</f>
        <v>3.611628823994352E-2</v>
      </c>
      <c r="AZ8" s="39">
        <f>养成属性buff汇总!M9</f>
        <v>3.7360970963479623E-2</v>
      </c>
      <c r="BB8" s="67">
        <f>'[2]功能-军团县城'!CV11/AV8</f>
        <v>0</v>
      </c>
      <c r="BC8" s="67">
        <f>[3]大殿属性!AK10/AV8</f>
        <v>1</v>
      </c>
      <c r="BD8" s="39"/>
      <c r="BG8" s="29">
        <v>4</v>
      </c>
      <c r="BH8" s="39">
        <f t="shared" si="1"/>
        <v>3.3191880675974512E-2</v>
      </c>
      <c r="BI8" s="39">
        <f t="shared" si="2"/>
        <v>3.4019681301073114E-2</v>
      </c>
      <c r="BJ8" s="39">
        <f t="shared" si="3"/>
        <v>3.4994250990238389E-2</v>
      </c>
      <c r="BK8" s="39">
        <f t="shared" si="4"/>
        <v>3.611628823994352E-2</v>
      </c>
      <c r="BL8" s="39">
        <f t="shared" si="5"/>
        <v>3.7360970963479623E-2</v>
      </c>
      <c r="BN8" s="67">
        <f>'[2]功能-军团县城'!CV11/BH8</f>
        <v>0</v>
      </c>
      <c r="BO8" s="67">
        <f>[3]大殿属性!AK10/BH8</f>
        <v>1</v>
      </c>
      <c r="BP8" s="39"/>
      <c r="BT8" s="29">
        <v>4</v>
      </c>
      <c r="BU8" s="39">
        <f>养成属性buff汇总!AA9</f>
        <v>0</v>
      </c>
      <c r="BV8" s="39">
        <f>养成属性buff汇总!AB9</f>
        <v>0</v>
      </c>
      <c r="BW8" s="39">
        <f>养成属性buff汇总!AC9</f>
        <v>0</v>
      </c>
      <c r="BX8" s="39">
        <f>养成属性buff汇总!AD9</f>
        <v>0</v>
      </c>
      <c r="BY8" s="39">
        <f>养成属性buff汇总!AE9</f>
        <v>0</v>
      </c>
      <c r="CD8" s="29">
        <v>4</v>
      </c>
      <c r="CE8" s="39">
        <v>0</v>
      </c>
      <c r="CF8" s="39">
        <v>0</v>
      </c>
      <c r="CG8" s="39">
        <v>0</v>
      </c>
      <c r="CH8" s="39">
        <v>0</v>
      </c>
      <c r="CI8" s="39">
        <v>0</v>
      </c>
    </row>
    <row r="9" spans="2:87" x14ac:dyDescent="0.15">
      <c r="C9" s="29">
        <v>5</v>
      </c>
      <c r="D9" s="29">
        <f>[7]属性汇总!D9+[8]属性汇总!J9+[9]属性!AX10</f>
        <v>228.30339684087497</v>
      </c>
      <c r="E9" s="29">
        <f>[7]属性汇总!E9+[8]属性汇总!K9+[9]属性!AY10</f>
        <v>230.54830618943279</v>
      </c>
      <c r="F9" s="29">
        <f>[7]属性汇总!F9+[8]属性汇总!L9+[9]属性!AZ10</f>
        <v>233.13524558991168</v>
      </c>
      <c r="G9" s="29">
        <f>[7]属性汇总!G9+[8]属性汇总!M9+[9]属性!BA10</f>
        <v>236.06542633400036</v>
      </c>
      <c r="H9" s="29">
        <f>[7]属性汇总!H9+[8]属性汇总!N9+[9]属性!BB10</f>
        <v>239.39931151938754</v>
      </c>
      <c r="J9" s="39">
        <f>[7]属性汇总!D9/D9</f>
        <v>1</v>
      </c>
      <c r="K9" s="39">
        <f>[8]属性汇总!J9/D9</f>
        <v>0</v>
      </c>
      <c r="L9" s="39">
        <f>[9]属性!AX10/D9</f>
        <v>0</v>
      </c>
      <c r="N9" s="29">
        <v>5</v>
      </c>
      <c r="O9" s="39">
        <f>'[5]变法-buff效果'!AG9</f>
        <v>0</v>
      </c>
      <c r="P9" s="39">
        <f>'[5]变法-buff效果'!AH9</f>
        <v>0</v>
      </c>
      <c r="Q9" s="39">
        <f>'[5]变法-buff效果'!AI9</f>
        <v>0</v>
      </c>
      <c r="R9" s="39">
        <f>'[5]变法-buff效果'!AJ9</f>
        <v>0</v>
      </c>
      <c r="S9" s="39">
        <f>'[5]变法-buff效果'!AK9</f>
        <v>0</v>
      </c>
      <c r="U9" s="67"/>
      <c r="V9" s="67">
        <f>IFERROR('[5]变法-buff效果'!AG9/O9,0)</f>
        <v>0</v>
      </c>
      <c r="AA9" s="29">
        <v>30</v>
      </c>
      <c r="AB9" s="29">
        <f t="shared" si="6"/>
        <v>1.3820171215940995</v>
      </c>
      <c r="AC9" s="29">
        <f t="shared" si="6"/>
        <v>1.3799274746640846</v>
      </c>
      <c r="AD9" s="29">
        <f t="shared" si="6"/>
        <v>1.3779018932621381</v>
      </c>
      <c r="AE9" s="29">
        <f t="shared" si="6"/>
        <v>1.3742805560473297</v>
      </c>
      <c r="AF9" s="29">
        <f t="shared" si="6"/>
        <v>1.3776890339952019</v>
      </c>
      <c r="AK9" s="29"/>
      <c r="AL9" s="29"/>
      <c r="AM9" s="29"/>
      <c r="AN9" s="29"/>
      <c r="AO9" s="29"/>
      <c r="AP9" s="29"/>
      <c r="AU9" s="29">
        <v>5</v>
      </c>
      <c r="AV9" s="39">
        <f>养成属性buff汇总!I10</f>
        <v>3.7320411300047596E-2</v>
      </c>
      <c r="AW9" s="39">
        <f>养成属性buff汇总!J10</f>
        <v>3.8361379439361354E-2</v>
      </c>
      <c r="AX9" s="39">
        <f>养成属性buff汇总!K10</f>
        <v>3.9600355611913524E-2</v>
      </c>
      <c r="AY9" s="39">
        <f>养成属性buff汇总!L10</f>
        <v>4.1026516958527076E-2</v>
      </c>
      <c r="AZ9" s="39">
        <f>养成属性buff汇总!M10</f>
        <v>4.2613249218143689E-2</v>
      </c>
      <c r="BB9" s="67">
        <f>'[2]功能-军团县城'!CV12/AV9</f>
        <v>0</v>
      </c>
      <c r="BC9" s="67">
        <f>[3]大殿属性!AK11/AV9</f>
        <v>1</v>
      </c>
      <c r="BD9" s="39"/>
      <c r="BG9" s="29">
        <v>5</v>
      </c>
      <c r="BH9" s="39">
        <f t="shared" si="1"/>
        <v>3.7320411300047596E-2</v>
      </c>
      <c r="BI9" s="39">
        <f t="shared" si="2"/>
        <v>3.8361379439361354E-2</v>
      </c>
      <c r="BJ9" s="39">
        <f t="shared" si="3"/>
        <v>3.9600355611913524E-2</v>
      </c>
      <c r="BK9" s="39">
        <f t="shared" si="4"/>
        <v>4.1026516958527076E-2</v>
      </c>
      <c r="BL9" s="39">
        <f t="shared" si="5"/>
        <v>4.2613249218143689E-2</v>
      </c>
      <c r="BN9" s="67">
        <f>'[2]功能-军团县城'!CV12/BH9</f>
        <v>0</v>
      </c>
      <c r="BO9" s="67">
        <f>[3]大殿属性!AK11/BH9</f>
        <v>1</v>
      </c>
      <c r="BP9" s="39"/>
      <c r="BT9" s="29">
        <v>5</v>
      </c>
      <c r="BU9" s="39">
        <f>养成属性buff汇总!AA10</f>
        <v>0</v>
      </c>
      <c r="BV9" s="39">
        <f>养成属性buff汇总!AB10</f>
        <v>0</v>
      </c>
      <c r="BW9" s="39">
        <f>养成属性buff汇总!AC10</f>
        <v>0</v>
      </c>
      <c r="BX9" s="39">
        <f>养成属性buff汇总!AD10</f>
        <v>0</v>
      </c>
      <c r="BY9" s="39">
        <f>养成属性buff汇总!AE10</f>
        <v>0</v>
      </c>
      <c r="CD9" s="29">
        <v>5</v>
      </c>
      <c r="CE9" s="39">
        <v>0</v>
      </c>
      <c r="CF9" s="39">
        <v>0</v>
      </c>
      <c r="CG9" s="39">
        <v>0</v>
      </c>
      <c r="CH9" s="39">
        <v>0</v>
      </c>
      <c r="CI9" s="39">
        <v>0</v>
      </c>
    </row>
    <row r="10" spans="2:87" x14ac:dyDescent="0.15">
      <c r="C10" s="29">
        <v>6</v>
      </c>
      <c r="D10" s="29">
        <f>[7]属性汇总!D10+[8]属性汇总!J10+[9]属性!AX11</f>
        <v>237.38657587886024</v>
      </c>
      <c r="E10" s="29">
        <f>[7]属性汇总!E10+[8]属性汇总!K10+[9]属性!AY11</f>
        <v>240.10056706275876</v>
      </c>
      <c r="F10" s="29">
        <f>[7]属性汇总!F10+[8]属性汇总!L10+[9]属性!AZ11</f>
        <v>243.2477239781839</v>
      </c>
      <c r="G10" s="29">
        <f>[7]属性汇总!G10+[8]属性汇总!M10+[9]属性!BA11</f>
        <v>246.79887355359554</v>
      </c>
      <c r="H10" s="29">
        <f>[7]属性汇总!H10+[8]属性汇总!N10+[9]属性!BB11</f>
        <v>249.9553704198168</v>
      </c>
      <c r="J10" s="39">
        <f>[7]属性汇总!D10/D10</f>
        <v>1</v>
      </c>
      <c r="K10" s="39">
        <f>[8]属性汇总!J10/D10</f>
        <v>0</v>
      </c>
      <c r="L10" s="39">
        <f>[9]属性!AX11/D10</f>
        <v>0</v>
      </c>
      <c r="N10" s="29">
        <v>6</v>
      </c>
      <c r="O10" s="39">
        <f>'[5]变法-buff效果'!AG10</f>
        <v>0</v>
      </c>
      <c r="P10" s="39">
        <f>'[5]变法-buff效果'!AH10</f>
        <v>0</v>
      </c>
      <c r="Q10" s="39">
        <f>'[5]变法-buff效果'!AI10</f>
        <v>0</v>
      </c>
      <c r="R10" s="39">
        <f>'[5]变法-buff效果'!AJ10</f>
        <v>0</v>
      </c>
      <c r="S10" s="39">
        <f>'[5]变法-buff效果'!AK10</f>
        <v>0</v>
      </c>
      <c r="U10" s="67"/>
      <c r="V10" s="67">
        <f>IFERROR('[5]变法-buff效果'!AG10/O10,0)</f>
        <v>0</v>
      </c>
      <c r="AA10" s="29">
        <v>40</v>
      </c>
      <c r="AB10" s="29">
        <f t="shared" si="6"/>
        <v>1.3263331658716351</v>
      </c>
      <c r="AC10" s="29">
        <f t="shared" si="6"/>
        <v>1.3280174357512118</v>
      </c>
      <c r="AD10" s="29">
        <f t="shared" si="6"/>
        <v>1.3292635013616456</v>
      </c>
      <c r="AE10" s="29">
        <f t="shared" si="6"/>
        <v>1.3299491516690547</v>
      </c>
      <c r="AF10" s="29">
        <f t="shared" si="6"/>
        <v>1.3325812038934088</v>
      </c>
      <c r="AK10" s="29"/>
      <c r="AL10" s="29"/>
      <c r="AM10" s="29"/>
      <c r="AN10" s="29"/>
      <c r="AO10" s="29"/>
      <c r="AP10" s="29"/>
      <c r="AU10" s="29">
        <v>6</v>
      </c>
      <c r="AV10" s="39">
        <f>养成属性buff汇总!I11</f>
        <v>4.1448941924120672E-2</v>
      </c>
      <c r="AW10" s="39">
        <f>养成属性buff汇总!J11</f>
        <v>4.2703077577649587E-2</v>
      </c>
      <c r="AX10" s="39">
        <f>养成属性buff汇总!K11</f>
        <v>4.4206460233588651E-2</v>
      </c>
      <c r="AY10" s="39">
        <f>养成属性buff汇总!L11</f>
        <v>4.5936745677110633E-2</v>
      </c>
      <c r="AZ10" s="39">
        <f>养成属性buff汇总!M11</f>
        <v>4.7865527472807756E-2</v>
      </c>
      <c r="BB10" s="67">
        <f>'[2]功能-军团县城'!CV13/AV10</f>
        <v>0</v>
      </c>
      <c r="BC10" s="67">
        <f>[3]大殿属性!AK12/AV10</f>
        <v>1</v>
      </c>
      <c r="BD10" s="39"/>
      <c r="BG10" s="29">
        <v>6</v>
      </c>
      <c r="BH10" s="39">
        <f t="shared" si="1"/>
        <v>4.1448941924120672E-2</v>
      </c>
      <c r="BI10" s="39">
        <f t="shared" si="2"/>
        <v>4.2703077577649587E-2</v>
      </c>
      <c r="BJ10" s="39">
        <f t="shared" si="3"/>
        <v>4.4206460233588651E-2</v>
      </c>
      <c r="BK10" s="39">
        <f t="shared" si="4"/>
        <v>4.5936745677110633E-2</v>
      </c>
      <c r="BL10" s="39">
        <f t="shared" si="5"/>
        <v>4.7865527472807756E-2</v>
      </c>
      <c r="BN10" s="67">
        <f>'[2]功能-军团县城'!CV13/BH10</f>
        <v>0</v>
      </c>
      <c r="BO10" s="67">
        <f>[3]大殿属性!AK12/BH10</f>
        <v>1</v>
      </c>
      <c r="BP10" s="39"/>
      <c r="BT10" s="29">
        <v>6</v>
      </c>
      <c r="BU10" s="39">
        <f>养成属性buff汇总!AA11</f>
        <v>0</v>
      </c>
      <c r="BV10" s="39">
        <f>养成属性buff汇总!AB11</f>
        <v>0</v>
      </c>
      <c r="BW10" s="39">
        <f>养成属性buff汇总!AC11</f>
        <v>0</v>
      </c>
      <c r="BX10" s="39">
        <f>养成属性buff汇总!AD11</f>
        <v>0</v>
      </c>
      <c r="BY10" s="39">
        <f>养成属性buff汇总!AE11</f>
        <v>0</v>
      </c>
      <c r="CD10" s="29">
        <v>6</v>
      </c>
      <c r="CE10" s="39">
        <v>0</v>
      </c>
      <c r="CF10" s="39">
        <v>0</v>
      </c>
      <c r="CG10" s="39">
        <v>0</v>
      </c>
      <c r="CH10" s="39">
        <v>0</v>
      </c>
      <c r="CI10" s="39">
        <v>0</v>
      </c>
    </row>
    <row r="11" spans="2:87" x14ac:dyDescent="0.15">
      <c r="C11" s="29">
        <v>7</v>
      </c>
      <c r="D11" s="29">
        <f>[7]属性汇总!D11+[8]属性汇总!J11+[9]属性!AX12</f>
        <v>246.54870815310809</v>
      </c>
      <c r="E11" s="29">
        <f>[7]属性汇总!E11+[8]属性汇总!K11+[9]属性!AY12</f>
        <v>249.52539540810028</v>
      </c>
      <c r="F11" s="29">
        <f>[7]属性汇总!F11+[8]属性汇总!L11+[9]属性!AZ12</f>
        <v>251.76419481999176</v>
      </c>
      <c r="G11" s="29">
        <f>[7]属性汇总!G11+[8]属性汇总!M11+[9]属性!BA12</f>
        <v>254.28924241664885</v>
      </c>
      <c r="H11" s="29">
        <f>[7]属性汇总!H11+[8]属性汇总!N11+[9]属性!BB12</f>
        <v>257.06162625828313</v>
      </c>
      <c r="J11" s="39">
        <f>[7]属性汇总!D11/D11</f>
        <v>1</v>
      </c>
      <c r="K11" s="39">
        <f>[8]属性汇总!J11/D11</f>
        <v>0</v>
      </c>
      <c r="L11" s="39">
        <f>[9]属性!AX12/D11</f>
        <v>0</v>
      </c>
      <c r="N11" s="29">
        <v>7</v>
      </c>
      <c r="O11" s="39">
        <f>'[5]变法-buff效果'!AG11</f>
        <v>0</v>
      </c>
      <c r="P11" s="39">
        <f>'[5]变法-buff效果'!AH11</f>
        <v>0</v>
      </c>
      <c r="Q11" s="39">
        <f>'[5]变法-buff效果'!AI11</f>
        <v>0</v>
      </c>
      <c r="R11" s="39">
        <f>'[5]变法-buff效果'!AJ11</f>
        <v>0</v>
      </c>
      <c r="S11" s="39">
        <f>'[5]变法-buff效果'!AK11</f>
        <v>0</v>
      </c>
      <c r="U11" s="67"/>
      <c r="V11" s="67">
        <f>IFERROR('[5]变法-buff效果'!AG11/O11,0)</f>
        <v>0</v>
      </c>
      <c r="AA11" s="29">
        <v>50</v>
      </c>
      <c r="AB11" s="29">
        <f t="shared" si="6"/>
        <v>1.3249032607112319</v>
      </c>
      <c r="AC11" s="29">
        <f t="shared" si="6"/>
        <v>1.3322340132339461</v>
      </c>
      <c r="AD11" s="29">
        <f t="shared" si="6"/>
        <v>1.3383843077892468</v>
      </c>
      <c r="AE11" s="29">
        <f t="shared" si="6"/>
        <v>1.343772411344285</v>
      </c>
      <c r="AF11" s="29">
        <f t="shared" si="6"/>
        <v>1.3486627017690038</v>
      </c>
      <c r="AK11" s="29"/>
      <c r="AL11" s="29"/>
      <c r="AM11" s="29"/>
      <c r="AN11" s="29"/>
      <c r="AO11" s="29"/>
      <c r="AP11" s="29"/>
      <c r="AU11" s="29">
        <v>7</v>
      </c>
      <c r="AV11" s="39">
        <f>养成属性buff汇总!I12</f>
        <v>4.5577472548193748E-2</v>
      </c>
      <c r="AW11" s="39">
        <f>养成属性buff汇总!J12</f>
        <v>4.7044775715937834E-2</v>
      </c>
      <c r="AX11" s="39">
        <f>养成属性buff汇总!K12</f>
        <v>4.8812564855263779E-2</v>
      </c>
      <c r="AY11" s="39">
        <f>养成属性buff汇总!L12</f>
        <v>0.05</v>
      </c>
      <c r="AZ11" s="39">
        <f>养成属性buff汇总!M12</f>
        <v>0.05</v>
      </c>
      <c r="BB11" s="67">
        <f>'[2]功能-军团县城'!CV14/AV11</f>
        <v>0</v>
      </c>
      <c r="BC11" s="67">
        <f>[3]大殿属性!AK13/AV11</f>
        <v>1</v>
      </c>
      <c r="BD11" s="39"/>
      <c r="BG11" s="29">
        <v>7</v>
      </c>
      <c r="BH11" s="39">
        <f t="shared" si="1"/>
        <v>4.5577472548193748E-2</v>
      </c>
      <c r="BI11" s="39">
        <f t="shared" si="2"/>
        <v>4.7044775715937834E-2</v>
      </c>
      <c r="BJ11" s="39">
        <f t="shared" si="3"/>
        <v>4.8812564855263779E-2</v>
      </c>
      <c r="BK11" s="39">
        <f t="shared" si="4"/>
        <v>0.05</v>
      </c>
      <c r="BL11" s="39">
        <f t="shared" si="5"/>
        <v>0.05</v>
      </c>
      <c r="BN11" s="67">
        <f>'[2]功能-军团县城'!CV14/BH11</f>
        <v>0</v>
      </c>
      <c r="BO11" s="67">
        <f>[3]大殿属性!AK13/BH11</f>
        <v>1</v>
      </c>
      <c r="BP11" s="39"/>
      <c r="BT11" s="29">
        <v>7</v>
      </c>
      <c r="BU11" s="39">
        <f>养成属性buff汇总!AA12</f>
        <v>0</v>
      </c>
      <c r="BV11" s="39">
        <f>养成属性buff汇总!AB12</f>
        <v>0</v>
      </c>
      <c r="BW11" s="39">
        <f>养成属性buff汇总!AC12</f>
        <v>0</v>
      </c>
      <c r="BX11" s="39">
        <f>养成属性buff汇总!AD12</f>
        <v>1.2137863354300276E-3</v>
      </c>
      <c r="BY11" s="39">
        <f>养成属性buff汇总!AE12</f>
        <v>4.4828888007914713E-3</v>
      </c>
      <c r="CD11" s="29">
        <v>7</v>
      </c>
      <c r="CE11" s="39">
        <v>0</v>
      </c>
      <c r="CF11" s="39">
        <v>0</v>
      </c>
      <c r="CG11" s="39">
        <v>0</v>
      </c>
      <c r="CH11" s="39">
        <v>0</v>
      </c>
      <c r="CI11" s="39">
        <v>0</v>
      </c>
    </row>
    <row r="12" spans="2:87" x14ac:dyDescent="0.15">
      <c r="C12" s="29">
        <v>8</v>
      </c>
      <c r="D12" s="29">
        <f>[7]属性汇总!D12+[8]属性汇总!J12+[9]属性!AX13</f>
        <v>253.51576728828991</v>
      </c>
      <c r="E12" s="29">
        <f>[7]属性汇总!E12+[8]属性汇总!K12+[9]属性!AY13</f>
        <v>255.73588173913353</v>
      </c>
      <c r="F12" s="29">
        <f>[7]属性汇总!F12+[8]属性汇总!L12+[9]属性!AZ13</f>
        <v>258.26210273190679</v>
      </c>
      <c r="G12" s="29">
        <f>[7]属性汇总!G12+[8]属性汇总!M12+[9]属性!BA13</f>
        <v>261.15309278395915</v>
      </c>
      <c r="H12" s="29">
        <f>[7]属性汇总!H12+[8]属性汇总!N12+[9]属性!BB13</f>
        <v>264.27237915731752</v>
      </c>
      <c r="J12" s="39">
        <f>[7]属性汇总!D12/D12</f>
        <v>1</v>
      </c>
      <c r="K12" s="39">
        <f>[8]属性汇总!J12/D12</f>
        <v>0</v>
      </c>
      <c r="L12" s="39">
        <f>[9]属性!AX13/D12</f>
        <v>0</v>
      </c>
      <c r="N12" s="29">
        <v>8</v>
      </c>
      <c r="O12" s="39">
        <f>'[5]变法-buff效果'!AG12</f>
        <v>0</v>
      </c>
      <c r="P12" s="39">
        <f>'[5]变法-buff效果'!AH12</f>
        <v>0</v>
      </c>
      <c r="Q12" s="39">
        <f>'[5]变法-buff效果'!AI12</f>
        <v>0</v>
      </c>
      <c r="R12" s="39">
        <f>'[5]变法-buff效果'!AJ12</f>
        <v>0</v>
      </c>
      <c r="S12" s="39">
        <f>'[5]变法-buff效果'!AK12</f>
        <v>0</v>
      </c>
      <c r="U12" s="67"/>
      <c r="V12" s="67">
        <f>IFERROR('[5]变法-buff效果'!AG12/O12,0)</f>
        <v>0</v>
      </c>
      <c r="AA12" s="29">
        <v>60</v>
      </c>
      <c r="AB12" s="29">
        <f t="shared" si="6"/>
        <v>1.3565954551312045</v>
      </c>
      <c r="AC12" s="29">
        <f t="shared" si="6"/>
        <v>1.4305616284007638</v>
      </c>
      <c r="AD12" s="29">
        <f t="shared" si="6"/>
        <v>1.4165466655838701</v>
      </c>
      <c r="AE12" s="29">
        <f t="shared" si="6"/>
        <v>1.4615495989048566</v>
      </c>
      <c r="AF12" s="29">
        <f t="shared" si="6"/>
        <v>1.5329740289333036</v>
      </c>
      <c r="AK12" s="29"/>
      <c r="AL12" s="29"/>
      <c r="AM12" s="29"/>
      <c r="AN12" s="29"/>
      <c r="AO12" s="29"/>
      <c r="AP12" s="29"/>
      <c r="AU12" s="29">
        <v>8</v>
      </c>
      <c r="AV12" s="39">
        <f>养成属性buff汇总!I13</f>
        <v>4.9706003172266838E-2</v>
      </c>
      <c r="AW12" s="39">
        <f>养成属性buff汇总!J13</f>
        <v>0.05</v>
      </c>
      <c r="AX12" s="39">
        <f>养成属性buff汇总!K13</f>
        <v>0.05</v>
      </c>
      <c r="AY12" s="39">
        <f>养成属性buff汇总!L13</f>
        <v>0.05</v>
      </c>
      <c r="AZ12" s="39">
        <f>养成属性buff汇总!M13</f>
        <v>0.05</v>
      </c>
      <c r="BB12" s="67">
        <f>'[2]功能-军团县城'!CV15/AV12</f>
        <v>0</v>
      </c>
      <c r="BC12" s="67">
        <f>[3]大殿属性!AK14/AV12</f>
        <v>1</v>
      </c>
      <c r="BD12" s="39"/>
      <c r="BG12" s="29">
        <v>8</v>
      </c>
      <c r="BH12" s="39">
        <f t="shared" si="1"/>
        <v>4.9706003172266838E-2</v>
      </c>
      <c r="BI12" s="39">
        <f t="shared" si="2"/>
        <v>0.05</v>
      </c>
      <c r="BJ12" s="39">
        <f t="shared" si="3"/>
        <v>0.05</v>
      </c>
      <c r="BK12" s="39">
        <f t="shared" si="4"/>
        <v>0.05</v>
      </c>
      <c r="BL12" s="39">
        <f t="shared" si="5"/>
        <v>0.05</v>
      </c>
      <c r="BN12" s="67">
        <f>'[2]功能-军团县城'!CV15/BH12</f>
        <v>0</v>
      </c>
      <c r="BO12" s="67">
        <f>[3]大殿属性!AK14/BH12</f>
        <v>1</v>
      </c>
      <c r="BP12" s="39"/>
      <c r="BT12" s="29">
        <v>8</v>
      </c>
      <c r="BU12" s="39">
        <f>养成属性buff汇总!AA13</f>
        <v>0</v>
      </c>
      <c r="BV12" s="39">
        <f>养成属性buff汇总!AB13</f>
        <v>2.0260837188258037E-3</v>
      </c>
      <c r="BW12" s="39">
        <f>养成属性buff汇总!AC13</f>
        <v>4.9450244228931529E-3</v>
      </c>
      <c r="BX12" s="39">
        <f>养成属性buff汇总!AD13</f>
        <v>8.2505616532576685E-3</v>
      </c>
      <c r="BY12" s="39">
        <f>养成属性buff汇总!AE13</f>
        <v>1.2034795951070104E-2</v>
      </c>
      <c r="CD12" s="29">
        <v>8</v>
      </c>
      <c r="CE12" s="39">
        <v>0</v>
      </c>
      <c r="CF12" s="39">
        <v>0</v>
      </c>
      <c r="CG12" s="39">
        <v>0</v>
      </c>
      <c r="CH12" s="39">
        <v>0</v>
      </c>
      <c r="CI12" s="39">
        <v>0</v>
      </c>
    </row>
    <row r="13" spans="2:87" x14ac:dyDescent="0.15">
      <c r="C13" s="29">
        <v>9</v>
      </c>
      <c r="D13" s="29">
        <f>[7]属性汇总!D13+[8]属性汇总!J13+[9]属性!AX14</f>
        <v>259.5432837130013</v>
      </c>
      <c r="E13" s="29">
        <f>[7]属性汇总!E13+[8]属性汇总!K13+[9]属性!AY14</f>
        <v>262.02551372532736</v>
      </c>
      <c r="F13" s="29">
        <f>[7]属性汇总!F13+[8]属性汇总!L13+[9]属性!AZ14</f>
        <v>264.84610624613327</v>
      </c>
      <c r="G13" s="29">
        <f>[7]属性汇总!G13+[8]属性汇总!M13+[9]属性!BA14</f>
        <v>267.96589510519186</v>
      </c>
      <c r="H13" s="29">
        <f>[7]属性汇总!H13+[8]属性汇总!N13+[9]属性!BB14</f>
        <v>271.01603780168654</v>
      </c>
      <c r="J13" s="39">
        <f>[7]属性汇总!D13/D13</f>
        <v>1</v>
      </c>
      <c r="K13" s="39">
        <f>[8]属性汇总!J13/D13</f>
        <v>0</v>
      </c>
      <c r="L13" s="39">
        <f>[9]属性!AX14/D13</f>
        <v>0</v>
      </c>
      <c r="N13" s="29">
        <v>9</v>
      </c>
      <c r="O13" s="39">
        <f>'[5]变法-buff效果'!AG13</f>
        <v>0</v>
      </c>
      <c r="P13" s="39">
        <f>'[5]变法-buff效果'!AH13</f>
        <v>0</v>
      </c>
      <c r="Q13" s="39">
        <f>'[5]变法-buff效果'!AI13</f>
        <v>0</v>
      </c>
      <c r="R13" s="39">
        <f>'[5]变法-buff效果'!AJ13</f>
        <v>0</v>
      </c>
      <c r="S13" s="39">
        <f>'[5]变法-buff效果'!AK13</f>
        <v>0</v>
      </c>
      <c r="U13" s="67"/>
      <c r="V13" s="67">
        <f>IFERROR('[5]变法-buff效果'!AG13/O13,0)</f>
        <v>0</v>
      </c>
      <c r="AA13" s="29">
        <v>70</v>
      </c>
      <c r="AB13" s="29">
        <f t="shared" si="6"/>
        <v>1.5319507501500391</v>
      </c>
      <c r="AC13" s="29">
        <f t="shared" si="6"/>
        <v>1.4871734290894403</v>
      </c>
      <c r="AD13" s="29">
        <f t="shared" si="6"/>
        <v>1.5356749037737558</v>
      </c>
      <c r="AE13" s="29">
        <f t="shared" si="6"/>
        <v>1.5173475440623563</v>
      </c>
      <c r="AF13" s="29">
        <f t="shared" si="6"/>
        <v>1.4462886752466184</v>
      </c>
      <c r="AK13" s="29"/>
      <c r="AL13" s="29"/>
      <c r="AM13" s="29"/>
      <c r="AN13" s="29"/>
      <c r="AO13" s="29"/>
      <c r="AP13" s="29"/>
      <c r="AU13" s="29">
        <v>9</v>
      </c>
      <c r="AV13" s="39">
        <f>养成属性buff汇总!I14</f>
        <v>0.05</v>
      </c>
      <c r="AW13" s="39">
        <f>养成属性buff汇总!J14</f>
        <v>0.05</v>
      </c>
      <c r="AX13" s="39">
        <f>养成属性buff汇总!K14</f>
        <v>0.05</v>
      </c>
      <c r="AY13" s="39">
        <f>养成属性buff汇总!L14</f>
        <v>0.05</v>
      </c>
      <c r="AZ13" s="39">
        <f>养成属性buff汇总!M14</f>
        <v>0.05</v>
      </c>
      <c r="BB13" s="67">
        <f>'[2]功能-军团县城'!CV16/AV13</f>
        <v>0</v>
      </c>
      <c r="BC13" s="67">
        <f>[3]大殿属性!AK15/AV13</f>
        <v>1</v>
      </c>
      <c r="BD13" s="39"/>
      <c r="BG13" s="29">
        <v>9</v>
      </c>
      <c r="BH13" s="39">
        <f t="shared" si="1"/>
        <v>0.05</v>
      </c>
      <c r="BI13" s="39">
        <f t="shared" si="2"/>
        <v>0.05</v>
      </c>
      <c r="BJ13" s="39">
        <f t="shared" si="3"/>
        <v>0.05</v>
      </c>
      <c r="BK13" s="39">
        <f t="shared" si="4"/>
        <v>0.05</v>
      </c>
      <c r="BL13" s="39">
        <f t="shared" si="5"/>
        <v>0.05</v>
      </c>
      <c r="BN13" s="67">
        <f>'[2]功能-军团县城'!CV16/BH13</f>
        <v>0</v>
      </c>
      <c r="BO13" s="67">
        <f>[3]大殿属性!AK15/BH13</f>
        <v>1</v>
      </c>
      <c r="BP13" s="39"/>
      <c r="BT13" s="29">
        <v>9</v>
      </c>
      <c r="BU13" s="39">
        <f>养成属性buff汇总!AA14</f>
        <v>5.6331700822661729E-3</v>
      </c>
      <c r="BV13" s="39">
        <f>养成属性buff汇总!AB14</f>
        <v>8.3706995103384595E-3</v>
      </c>
      <c r="BW13" s="39">
        <f>养成属性buff汇总!AC14</f>
        <v>1.1607645656747975E-2</v>
      </c>
      <c r="BX13" s="39">
        <f>养成属性buff汇总!AD14</f>
        <v>1.528733697108531E-2</v>
      </c>
      <c r="BY13" s="39">
        <f>养成属性buff汇总!AE14</f>
        <v>1.9586703101348735E-2</v>
      </c>
      <c r="CD13" s="29">
        <v>9</v>
      </c>
      <c r="CE13" s="39">
        <v>0</v>
      </c>
      <c r="CF13" s="39">
        <v>0</v>
      </c>
      <c r="CG13" s="39">
        <v>0</v>
      </c>
      <c r="CH13" s="39">
        <v>0</v>
      </c>
      <c r="CI13" s="39">
        <v>0</v>
      </c>
    </row>
    <row r="14" spans="2:87" x14ac:dyDescent="0.15">
      <c r="C14" s="29">
        <v>10</v>
      </c>
      <c r="D14" s="29">
        <f>[7]属性汇总!D14+[8]属性汇总!J14+[9]属性!AX15</f>
        <v>265.6440103078624</v>
      </c>
      <c r="E14" s="29">
        <f>[7]属性汇总!E14+[8]属性汇总!K14+[9]属性!AY15</f>
        <v>268.22209232520026</v>
      </c>
      <c r="F14" s="29">
        <f>[7]属性汇总!F14+[8]属性汇总!L14+[9]属性!AZ15</f>
        <v>270.85101500656867</v>
      </c>
      <c r="G14" s="29">
        <f>[7]属性汇总!G14+[8]属性汇总!M14+[9]属性!BA15</f>
        <v>274.01854829635141</v>
      </c>
      <c r="H14" s="29">
        <f>[7]属性汇总!H14+[8]属性汇总!N14+[9]属性!BB15</f>
        <v>277.519240543808</v>
      </c>
      <c r="J14" s="39">
        <f>[7]属性汇总!D14/D14</f>
        <v>1</v>
      </c>
      <c r="K14" s="39">
        <f>[8]属性汇总!J14/D14</f>
        <v>0</v>
      </c>
      <c r="L14" s="39">
        <f>[9]属性!AX15/D14</f>
        <v>0</v>
      </c>
      <c r="N14" s="29">
        <v>10</v>
      </c>
      <c r="O14" s="39">
        <f>'[5]变法-buff效果'!AG14</f>
        <v>2.5999999999999999E-3</v>
      </c>
      <c r="P14" s="39">
        <f>'[5]变法-buff效果'!AH14</f>
        <v>0</v>
      </c>
      <c r="Q14" s="39">
        <f>'[5]变法-buff效果'!AI14</f>
        <v>0</v>
      </c>
      <c r="R14" s="39">
        <f>'[5]变法-buff效果'!AJ14</f>
        <v>0</v>
      </c>
      <c r="S14" s="39">
        <f>'[5]变法-buff效果'!AK14</f>
        <v>0</v>
      </c>
      <c r="U14" s="67"/>
      <c r="V14" s="67">
        <f>IFERROR('[5]变法-buff效果'!AG14/O14,0)</f>
        <v>1</v>
      </c>
      <c r="AA14" s="29">
        <v>80</v>
      </c>
      <c r="AB14" s="29">
        <f t="shared" si="6"/>
        <v>1.5608468805102804</v>
      </c>
      <c r="AC14" s="29">
        <f t="shared" si="6"/>
        <v>1.5196390497280476</v>
      </c>
      <c r="AD14" s="29">
        <f t="shared" si="6"/>
        <v>1.48105763545108</v>
      </c>
      <c r="AE14" s="29">
        <f t="shared" si="6"/>
        <v>1.4596273568883966</v>
      </c>
      <c r="AF14" s="29">
        <f t="shared" si="6"/>
        <v>1.4665299078218106</v>
      </c>
      <c r="AK14" s="29"/>
      <c r="AL14" s="29"/>
      <c r="AM14" s="29"/>
      <c r="AN14" s="29"/>
      <c r="AO14" s="29"/>
      <c r="AP14" s="29"/>
      <c r="AU14" s="29">
        <v>10</v>
      </c>
      <c r="AV14" s="39">
        <f>养成属性buff汇总!I15</f>
        <v>0.05</v>
      </c>
      <c r="AW14" s="39">
        <f>养成属性buff汇总!J15</f>
        <v>0.05</v>
      </c>
      <c r="AX14" s="39">
        <f>养成属性buff汇总!K15</f>
        <v>0.05</v>
      </c>
      <c r="AY14" s="39">
        <f>养成属性buff汇总!L15</f>
        <v>0.05</v>
      </c>
      <c r="AZ14" s="39">
        <f>养成属性buff汇总!M15</f>
        <v>0.05</v>
      </c>
      <c r="BB14" s="67">
        <f>'[2]功能-军团县城'!CV17/AV14</f>
        <v>0</v>
      </c>
      <c r="BC14" s="67">
        <f>[3]大殿属性!AK16/AV14</f>
        <v>1</v>
      </c>
      <c r="BD14" s="39"/>
      <c r="BG14" s="29">
        <v>10</v>
      </c>
      <c r="BH14" s="39">
        <f t="shared" si="1"/>
        <v>0.05</v>
      </c>
      <c r="BI14" s="39">
        <f t="shared" si="2"/>
        <v>0.05</v>
      </c>
      <c r="BJ14" s="39">
        <f t="shared" si="3"/>
        <v>0.05</v>
      </c>
      <c r="BK14" s="39">
        <f t="shared" si="4"/>
        <v>0.05</v>
      </c>
      <c r="BL14" s="39">
        <f t="shared" si="5"/>
        <v>0.05</v>
      </c>
      <c r="BN14" s="67">
        <f>'[2]功能-军团县城'!CV17/BH14</f>
        <v>0</v>
      </c>
      <c r="BO14" s="67">
        <f>[3]大殿属性!AK16/BH14</f>
        <v>1</v>
      </c>
      <c r="BP14" s="39"/>
      <c r="BT14" s="29">
        <v>10</v>
      </c>
      <c r="BU14" s="39">
        <f>养成属性buff汇总!AA15</f>
        <v>1.1698239900518098E-2</v>
      </c>
      <c r="BV14" s="39">
        <f>养成属性buff汇总!AB15</f>
        <v>1.4715315301851117E-2</v>
      </c>
      <c r="BW14" s="39">
        <f>养成属性buff汇总!AC15</f>
        <v>1.82702668906028E-2</v>
      </c>
      <c r="BX14" s="39">
        <f>养成属性buff汇总!AD15</f>
        <v>2.2324112288912953E-2</v>
      </c>
      <c r="BY14" s="39">
        <f>养成属性buff汇总!AE15</f>
        <v>2.7138610251627369E-2</v>
      </c>
      <c r="CD14" s="29">
        <v>10</v>
      </c>
      <c r="CE14" s="39">
        <v>0</v>
      </c>
      <c r="CF14" s="39">
        <v>0</v>
      </c>
      <c r="CG14" s="39">
        <v>0</v>
      </c>
      <c r="CH14" s="39">
        <v>0</v>
      </c>
      <c r="CI14" s="39">
        <v>0</v>
      </c>
    </row>
    <row r="15" spans="2:87" x14ac:dyDescent="0.15">
      <c r="C15" s="29">
        <v>11</v>
      </c>
      <c r="D15" s="29">
        <f>[7]属性汇总!D15+[8]属性汇总!J15+[9]属性!AX16</f>
        <v>271.07299869444296</v>
      </c>
      <c r="E15" s="29">
        <f>[7]属性汇总!E15+[8]属性汇总!K15+[9]属性!AY16</f>
        <v>273.5854237849648</v>
      </c>
      <c r="F15" s="29">
        <f>[7]属性汇总!F15+[8]属性汇总!L15+[9]属性!AZ16</f>
        <v>276.5621769470909</v>
      </c>
      <c r="G15" s="29">
        <f>[7]属性汇总!G15+[8]属性汇总!M15+[9]属性!BA16</f>
        <v>280.14474676757777</v>
      </c>
      <c r="H15" s="29">
        <f>[7]属性汇总!H15+[8]属性汇总!N15+[9]属性!BB16</f>
        <v>284.10610834704084</v>
      </c>
      <c r="J15" s="39">
        <f>[7]属性汇总!D15/D15</f>
        <v>1</v>
      </c>
      <c r="K15" s="39">
        <f>[8]属性汇总!J15/D15</f>
        <v>0</v>
      </c>
      <c r="L15" s="39">
        <f>[9]属性!AX16/D15</f>
        <v>0</v>
      </c>
      <c r="N15" s="29">
        <v>11</v>
      </c>
      <c r="O15" s="39">
        <f>'[5]变法-buff效果'!AG15</f>
        <v>2.808795527378307E-3</v>
      </c>
      <c r="P15" s="39">
        <f>'[5]变法-buff效果'!AH15</f>
        <v>0</v>
      </c>
      <c r="Q15" s="39">
        <f>'[5]变法-buff效果'!AI15</f>
        <v>0</v>
      </c>
      <c r="R15" s="39">
        <f>'[5]变法-buff效果'!AJ15</f>
        <v>0</v>
      </c>
      <c r="S15" s="39">
        <f>'[5]变法-buff效果'!AK15</f>
        <v>0</v>
      </c>
      <c r="U15" s="67"/>
      <c r="V15" s="67">
        <f>IFERROR('[5]变法-buff效果'!AG15/O15,0)</f>
        <v>1</v>
      </c>
      <c r="AK15" s="29"/>
      <c r="AL15" s="29"/>
      <c r="AM15" s="29"/>
      <c r="AN15" s="29"/>
      <c r="AO15" s="29"/>
      <c r="AP15" s="29"/>
      <c r="AU15" s="29">
        <v>11</v>
      </c>
      <c r="AV15" s="39">
        <f>养成属性buff汇总!I16</f>
        <v>5.0004196648313778E-2</v>
      </c>
      <c r="AW15" s="39">
        <f>养成属性buff汇总!J16</f>
        <v>0.05</v>
      </c>
      <c r="AX15" s="39">
        <f>养成属性buff汇总!K16</f>
        <v>0.05</v>
      </c>
      <c r="AY15" s="39">
        <f>养成属性buff汇总!L16</f>
        <v>0.05</v>
      </c>
      <c r="AZ15" s="39">
        <f>养成属性buff汇总!M16</f>
        <v>0.05</v>
      </c>
      <c r="BB15" s="67">
        <f>'[2]功能-军团县城'!CV18/AV15</f>
        <v>8.3925922123956017E-5</v>
      </c>
      <c r="BC15" s="67">
        <f>[3]大殿属性!AK17/AV15</f>
        <v>0.99991607407787608</v>
      </c>
      <c r="BD15" s="39"/>
      <c r="BG15" s="29">
        <v>11</v>
      </c>
      <c r="BH15" s="39">
        <f t="shared" si="1"/>
        <v>5.0004196648313778E-2</v>
      </c>
      <c r="BI15" s="39">
        <f t="shared" si="2"/>
        <v>0.05</v>
      </c>
      <c r="BJ15" s="39">
        <f t="shared" si="3"/>
        <v>0.05</v>
      </c>
      <c r="BK15" s="39">
        <f t="shared" si="4"/>
        <v>0.05</v>
      </c>
      <c r="BL15" s="39">
        <f t="shared" si="5"/>
        <v>0.05</v>
      </c>
      <c r="BN15" s="67">
        <f>'[2]功能-军团县城'!CV18/BH15</f>
        <v>8.3925922123956017E-5</v>
      </c>
      <c r="BO15" s="67">
        <f>[3]大殿属性!AK17/BH15</f>
        <v>0.99991607407787608</v>
      </c>
      <c r="BP15" s="39"/>
      <c r="BT15" s="29">
        <v>11</v>
      </c>
      <c r="BU15" s="39">
        <f>养成属性buff汇总!AA16</f>
        <v>1.7763309718770024E-2</v>
      </c>
      <c r="BV15" s="39">
        <f>养成属性buff汇总!AB16</f>
        <v>2.1059931093363772E-2</v>
      </c>
      <c r="BW15" s="39">
        <f>养成属性buff汇总!AC16</f>
        <v>2.4932888124457622E-2</v>
      </c>
      <c r="BX15" s="39">
        <f>养成属性buff汇总!AD16</f>
        <v>2.9360887606740594E-2</v>
      </c>
      <c r="BY15" s="39">
        <f>养成属性buff汇总!AE16</f>
        <v>3.4690517401905999E-2</v>
      </c>
      <c r="CD15" s="29">
        <v>11</v>
      </c>
      <c r="CE15" s="39">
        <v>0</v>
      </c>
      <c r="CF15" s="39">
        <v>0</v>
      </c>
      <c r="CG15" s="39">
        <v>0</v>
      </c>
      <c r="CH15" s="39">
        <v>0</v>
      </c>
      <c r="CI15" s="39">
        <v>0</v>
      </c>
    </row>
    <row r="16" spans="2:87" x14ac:dyDescent="0.15">
      <c r="C16" s="29">
        <v>12</v>
      </c>
      <c r="D16" s="29">
        <f>[7]属性汇总!D16+[8]属性汇总!J16+[9]属性!AX17</f>
        <v>276.21936672560975</v>
      </c>
      <c r="E16" s="29">
        <f>[7]属性汇总!E16+[8]属性汇总!K16+[9]属性!AY17</f>
        <v>279.0066895969403</v>
      </c>
      <c r="F16" s="29">
        <f>[7]属性汇总!F16+[8]属性汇总!L16+[9]属性!AZ17</f>
        <v>282.33819730351462</v>
      </c>
      <c r="G16" s="29">
        <f>[7]属性汇总!G16+[8]属性汇总!M16+[9]属性!BA17</f>
        <v>286.344490518871</v>
      </c>
      <c r="H16" s="29">
        <f>[7]属性汇总!H16+[8]属性汇总!N16+[9]属性!BB17</f>
        <v>290.51350851277977</v>
      </c>
      <c r="J16" s="39">
        <f>[7]属性汇总!D16/D16</f>
        <v>1</v>
      </c>
      <c r="K16" s="39">
        <f>[8]属性汇总!J16/D16</f>
        <v>0</v>
      </c>
      <c r="L16" s="39">
        <f>[9]属性!AX17/D16</f>
        <v>0</v>
      </c>
      <c r="N16" s="29">
        <v>12</v>
      </c>
      <c r="O16" s="39">
        <f>'[5]变法-buff效果'!AG16</f>
        <v>3.0325770327186475E-3</v>
      </c>
      <c r="P16" s="39">
        <f>'[5]变法-buff效果'!AH16</f>
        <v>2.763850790532239E-3</v>
      </c>
      <c r="Q16" s="39">
        <f>'[5]变法-buff效果'!AI16</f>
        <v>0</v>
      </c>
      <c r="R16" s="39">
        <f>'[5]变法-buff效果'!AJ16</f>
        <v>0</v>
      </c>
      <c r="S16" s="39">
        <f>'[5]变法-buff效果'!AK16</f>
        <v>0</v>
      </c>
      <c r="U16" s="67"/>
      <c r="V16" s="67">
        <f>IFERROR('[5]变法-buff效果'!AG16/O16,0)</f>
        <v>1</v>
      </c>
      <c r="AK16" s="29"/>
      <c r="AL16" s="29"/>
      <c r="AM16" s="29"/>
      <c r="AN16" s="29"/>
      <c r="AO16" s="29"/>
      <c r="AP16" s="29"/>
      <c r="AU16" s="29">
        <v>12</v>
      </c>
      <c r="AV16" s="39">
        <f>养成属性buff汇总!I17</f>
        <v>5.0008694504608084E-2</v>
      </c>
      <c r="AW16" s="39">
        <f>养成属性buff汇总!J17</f>
        <v>5.0003293289623739E-2</v>
      </c>
      <c r="AX16" s="39">
        <f>养成属性buff汇总!K17</f>
        <v>0.05</v>
      </c>
      <c r="AY16" s="39">
        <f>养成属性buff汇总!L17</f>
        <v>0.05</v>
      </c>
      <c r="AZ16" s="39">
        <f>养成属性buff汇总!M17</f>
        <v>0.05</v>
      </c>
      <c r="BB16" s="67">
        <f>'[2]功能-军团县城'!CV19/AV16</f>
        <v>1.7385985965461418E-4</v>
      </c>
      <c r="BC16" s="67">
        <f>[3]大殿属性!AK18/AV16</f>
        <v>0.99982614014034543</v>
      </c>
      <c r="BD16" s="39"/>
      <c r="BG16" s="29">
        <v>12</v>
      </c>
      <c r="BH16" s="39">
        <f t="shared" si="1"/>
        <v>5.0008694504608084E-2</v>
      </c>
      <c r="BI16" s="39">
        <f t="shared" si="2"/>
        <v>5.0003293289623739E-2</v>
      </c>
      <c r="BJ16" s="39">
        <f t="shared" si="3"/>
        <v>0.05</v>
      </c>
      <c r="BK16" s="39">
        <f t="shared" si="4"/>
        <v>0.05</v>
      </c>
      <c r="BL16" s="39">
        <f t="shared" si="5"/>
        <v>0.05</v>
      </c>
      <c r="BN16" s="67">
        <f>'[2]功能-军团县城'!CV19/BH16</f>
        <v>1.7385985965461418E-4</v>
      </c>
      <c r="BO16" s="67">
        <f>[3]大殿属性!AK18/BH16</f>
        <v>0.99982614014034543</v>
      </c>
      <c r="BP16" s="39"/>
      <c r="BT16" s="29">
        <v>12</v>
      </c>
      <c r="BU16" s="39">
        <f>养成属性buff汇总!AA17</f>
        <v>2.3828379537021951E-2</v>
      </c>
      <c r="BV16" s="39">
        <f>养成属性buff汇总!AB17</f>
        <v>2.7404546884876427E-2</v>
      </c>
      <c r="BW16" s="39">
        <f>养成属性buff汇总!AC17</f>
        <v>3.1595509358312443E-2</v>
      </c>
      <c r="BX16" s="39">
        <f>养成属性buff汇总!AD17</f>
        <v>3.6397662924568232E-2</v>
      </c>
      <c r="BY16" s="39">
        <f>养成属性buff汇总!AE17</f>
        <v>4.2242424552184632E-2</v>
      </c>
      <c r="CD16" s="29">
        <v>12</v>
      </c>
      <c r="CE16" s="39">
        <v>0</v>
      </c>
      <c r="CF16" s="39">
        <v>0</v>
      </c>
      <c r="CG16" s="39">
        <v>0</v>
      </c>
      <c r="CH16" s="39">
        <v>0</v>
      </c>
      <c r="CI16" s="39">
        <v>0</v>
      </c>
    </row>
    <row r="17" spans="3:87" x14ac:dyDescent="0.15">
      <c r="C17" s="29">
        <v>13</v>
      </c>
      <c r="D17" s="29">
        <f>[7]属性汇总!D17+[8]属性汇总!J17+[9]属性!AX18</f>
        <v>281.41852595302555</v>
      </c>
      <c r="E17" s="29">
        <f>[7]属性汇总!E17+[8]属性汇总!K17+[9]属性!AY18</f>
        <v>284.48588976112677</v>
      </c>
      <c r="F17" s="29">
        <f>[7]属性汇总!F17+[8]属性汇总!L17+[9]属性!AZ18</f>
        <v>288.17907607583982</v>
      </c>
      <c r="G17" s="29">
        <f>[7]属性汇总!G17+[8]属性汇总!M17+[9]属性!BA18</f>
        <v>292.20428271457155</v>
      </c>
      <c r="H17" s="29">
        <f>[7]属性汇总!H17+[8]属性汇总!N17+[9]属性!BB18</f>
        <v>296.61645293805486</v>
      </c>
      <c r="J17" s="39">
        <f>[7]属性汇总!D17/D17</f>
        <v>1</v>
      </c>
      <c r="K17" s="39">
        <f>[8]属性汇总!J17/D17</f>
        <v>0</v>
      </c>
      <c r="L17" s="39">
        <f>[9]属性!AX18/D17</f>
        <v>0</v>
      </c>
      <c r="N17" s="29">
        <v>13</v>
      </c>
      <c r="O17" s="39">
        <f>'[5]变法-buff效果'!AG17</f>
        <v>3.2724201115488473E-3</v>
      </c>
      <c r="P17" s="39">
        <f>'[5]变法-buff效果'!AH17</f>
        <v>2.9823020083335847E-3</v>
      </c>
      <c r="Q17" s="39">
        <f>'[5]变法-buff效果'!AI17</f>
        <v>2.6428383039849338E-3</v>
      </c>
      <c r="R17" s="39">
        <f>'[5]变法-buff效果'!AJ17</f>
        <v>0</v>
      </c>
      <c r="S17" s="39">
        <f>'[5]变法-buff效果'!AK17</f>
        <v>0</v>
      </c>
      <c r="U17" s="67"/>
      <c r="V17" s="67">
        <f>IFERROR('[5]变法-buff效果'!AG17/O17,0)</f>
        <v>1</v>
      </c>
      <c r="AA17" s="120" t="s">
        <v>111</v>
      </c>
      <c r="AB17" s="120"/>
      <c r="AC17" s="120"/>
      <c r="AD17" s="120"/>
      <c r="AE17" s="120"/>
      <c r="AF17" s="120"/>
      <c r="AJ17" s="5"/>
      <c r="AK17" s="29"/>
      <c r="AL17" s="29"/>
      <c r="AM17" s="29"/>
      <c r="AN17" s="29"/>
      <c r="AO17" s="29"/>
      <c r="AP17" s="29"/>
      <c r="AU17" s="29">
        <v>13</v>
      </c>
      <c r="AV17" s="39">
        <f>养成属性buff汇总!I18</f>
        <v>5.001351518762262E-2</v>
      </c>
      <c r="AW17" s="39">
        <f>养成属性buff汇总!J18</f>
        <v>5.0007684010758148E-2</v>
      </c>
      <c r="AX17" s="39">
        <f>养成属性buff汇总!K18</f>
        <v>5.0000861020819944E-2</v>
      </c>
      <c r="AY17" s="39">
        <f>养成属性buff汇总!L18</f>
        <v>0.05</v>
      </c>
      <c r="AZ17" s="39">
        <f>养成属性buff汇总!M18</f>
        <v>0.05</v>
      </c>
      <c r="BB17" s="67">
        <f>'[2]功能-军团县城'!CV20/AV17</f>
        <v>2.7023070807795412E-4</v>
      </c>
      <c r="BC17" s="67">
        <f>[3]大殿属性!AK19/AV17</f>
        <v>0.99972976929192203</v>
      </c>
      <c r="BD17" s="39"/>
      <c r="BG17" s="29">
        <v>13</v>
      </c>
      <c r="BH17" s="39">
        <f t="shared" si="1"/>
        <v>5.001351518762262E-2</v>
      </c>
      <c r="BI17" s="39">
        <f t="shared" si="2"/>
        <v>5.0007684010758148E-2</v>
      </c>
      <c r="BJ17" s="39">
        <f t="shared" si="3"/>
        <v>5.0000861020819944E-2</v>
      </c>
      <c r="BK17" s="39">
        <f t="shared" si="4"/>
        <v>0.05</v>
      </c>
      <c r="BL17" s="39">
        <f t="shared" si="5"/>
        <v>0.05</v>
      </c>
      <c r="BN17" s="67">
        <f>'[2]功能-军团县城'!CV20/BH17</f>
        <v>2.7023070807795412E-4</v>
      </c>
      <c r="BO17" s="67">
        <f>[3]大殿属性!AK19/BH17</f>
        <v>0.99972976929192203</v>
      </c>
      <c r="BP17" s="39"/>
      <c r="BT17" s="29">
        <v>13</v>
      </c>
      <c r="BU17" s="39">
        <f>养成属性buff汇总!AA18</f>
        <v>2.9893449355273879E-2</v>
      </c>
      <c r="BV17" s="39">
        <f>养成属性buff汇总!AB18</f>
        <v>3.3749162676389083E-2</v>
      </c>
      <c r="BW17" s="39">
        <f>养成属性buff汇总!AC18</f>
        <v>3.8258130592167268E-2</v>
      </c>
      <c r="BX17" s="39">
        <f>养成属性buff汇总!AD18</f>
        <v>4.3434438242395873E-2</v>
      </c>
      <c r="BY17" s="39">
        <f>养成属性buff汇总!AE18</f>
        <v>4.9794331702463265E-2</v>
      </c>
      <c r="CD17" s="29">
        <v>13</v>
      </c>
      <c r="CE17" s="39">
        <v>0</v>
      </c>
      <c r="CF17" s="39">
        <v>0</v>
      </c>
      <c r="CG17" s="39">
        <v>0</v>
      </c>
      <c r="CH17" s="39">
        <v>0</v>
      </c>
      <c r="CI17" s="39">
        <v>0</v>
      </c>
    </row>
    <row r="18" spans="3:87" x14ac:dyDescent="0.15">
      <c r="C18" s="29">
        <v>14</v>
      </c>
      <c r="D18" s="29">
        <f>[7]属性汇总!D18+[8]属性汇总!J18+[9]属性!AX19</f>
        <v>286.67047637669037</v>
      </c>
      <c r="E18" s="29">
        <f>[7]属性汇总!E18+[8]属性汇总!K18+[9]属性!AY19</f>
        <v>289.94033714123742</v>
      </c>
      <c r="F18" s="29">
        <f>[7]属性汇总!F18+[8]属性汇总!L18+[9]属性!AZ19</f>
        <v>293.5926851600567</v>
      </c>
      <c r="G18" s="29">
        <f>[7]属性汇总!G18+[8]属性汇总!M18+[9]属性!BA19</f>
        <v>297.93420198026308</v>
      </c>
      <c r="H18" s="29">
        <f>[7]属性汇总!H18+[8]属性汇总!N18+[9]属性!BB19</f>
        <v>302.78871271155424</v>
      </c>
      <c r="J18" s="39">
        <f>[7]属性汇总!D18/D18</f>
        <v>1</v>
      </c>
      <c r="K18" s="39">
        <f>[8]属性汇总!J18/D18</f>
        <v>0</v>
      </c>
      <c r="L18" s="39">
        <f>[9]属性!AX19/D18</f>
        <v>0</v>
      </c>
      <c r="N18" s="29">
        <v>14</v>
      </c>
      <c r="O18" s="39">
        <f>'[5]变法-buff效果'!AG18</f>
        <v>3.5294775586120555E-3</v>
      </c>
      <c r="P18" s="39">
        <f>'[5]变法-buff效果'!AH18</f>
        <v>3.2016743943028983E-3</v>
      </c>
      <c r="Q18" s="39">
        <f>'[5]变法-buff效果'!AI18</f>
        <v>2.8247603559226958E-3</v>
      </c>
      <c r="R18" s="39">
        <f>'[5]变法-buff效果'!AJ18</f>
        <v>0</v>
      </c>
      <c r="S18" s="39">
        <f>'[5]变法-buff效果'!AK18</f>
        <v>0</v>
      </c>
      <c r="U18" s="67"/>
      <c r="V18" s="67">
        <f>IFERROR('[5]变法-buff效果'!AG18/O18,0)</f>
        <v>1</v>
      </c>
      <c r="AA18" s="29" t="s">
        <v>379</v>
      </c>
      <c r="AB18" s="29" t="s">
        <v>80</v>
      </c>
      <c r="AC18" s="29" t="s">
        <v>81</v>
      </c>
      <c r="AD18" s="29" t="s">
        <v>82</v>
      </c>
      <c r="AE18" s="29" t="s">
        <v>83</v>
      </c>
      <c r="AF18" s="29" t="s">
        <v>84</v>
      </c>
      <c r="AJ18" s="5"/>
      <c r="AK18" s="29"/>
      <c r="AL18" s="29"/>
      <c r="AM18" s="29"/>
      <c r="AN18" s="29"/>
      <c r="AO18" s="29"/>
      <c r="AP18" s="29"/>
      <c r="AU18" s="29">
        <v>14</v>
      </c>
      <c r="AV18" s="39">
        <f>养成属性buff汇总!I19</f>
        <v>5.0018681867748903E-2</v>
      </c>
      <c r="AW18" s="39">
        <f>养成属性buff汇总!J19</f>
        <v>5.0012093246747186E-2</v>
      </c>
      <c r="AX18" s="39">
        <f>养成属性buff汇总!K19</f>
        <v>5.0004517530526309E-2</v>
      </c>
      <c r="AY18" s="39">
        <f>养成属性buff汇总!L19</f>
        <v>0.05</v>
      </c>
      <c r="AZ18" s="39">
        <f>养成属性buff汇总!M19</f>
        <v>0.05</v>
      </c>
      <c r="BB18" s="67">
        <f>'[2]功能-军团县城'!CV21/AV18</f>
        <v>3.7349780224706102E-4</v>
      </c>
      <c r="BC18" s="67">
        <f>[3]大殿属性!AK20/AV18</f>
        <v>0.99962650219775295</v>
      </c>
      <c r="BD18" s="39"/>
      <c r="BG18" s="29">
        <v>14</v>
      </c>
      <c r="BH18" s="39">
        <f t="shared" si="1"/>
        <v>5.0018681867748903E-2</v>
      </c>
      <c r="BI18" s="39">
        <f t="shared" si="2"/>
        <v>5.0012093246747186E-2</v>
      </c>
      <c r="BJ18" s="39">
        <f t="shared" si="3"/>
        <v>5.0004517530526309E-2</v>
      </c>
      <c r="BK18" s="39">
        <f t="shared" si="4"/>
        <v>0.05</v>
      </c>
      <c r="BL18" s="39">
        <f t="shared" si="5"/>
        <v>0.05</v>
      </c>
      <c r="BN18" s="67">
        <f>'[2]功能-军团县城'!CV21/BH18</f>
        <v>3.7349780224706102E-4</v>
      </c>
      <c r="BO18" s="67">
        <f>[3]大殿属性!AK20/BH18</f>
        <v>0.99962650219775295</v>
      </c>
      <c r="BP18" s="39"/>
      <c r="BT18" s="29">
        <v>14</v>
      </c>
      <c r="BU18" s="39">
        <f>养成属性buff汇总!AA19</f>
        <v>3.5958519173525806E-2</v>
      </c>
      <c r="BV18" s="39">
        <f>养成属性buff汇总!AB19</f>
        <v>4.0093778467901742E-2</v>
      </c>
      <c r="BW18" s="39">
        <f>养成属性buff汇总!AC19</f>
        <v>4.4920751826022093E-2</v>
      </c>
      <c r="BX18" s="39">
        <f>养成属性buff汇总!AD19</f>
        <v>5.0365062438932948E-2</v>
      </c>
      <c r="BY18" s="39">
        <f>养成属性buff汇总!AE19</f>
        <v>5.5539805391913014E-2</v>
      </c>
      <c r="CD18" s="29">
        <v>14</v>
      </c>
      <c r="CE18" s="39">
        <v>0</v>
      </c>
      <c r="CF18" s="39">
        <v>0</v>
      </c>
      <c r="CG18" s="39">
        <v>0</v>
      </c>
      <c r="CH18" s="39">
        <v>0</v>
      </c>
      <c r="CI18" s="39">
        <v>0</v>
      </c>
    </row>
    <row r="19" spans="3:87" x14ac:dyDescent="0.15">
      <c r="C19" s="29">
        <v>15</v>
      </c>
      <c r="D19" s="29">
        <f>[7]属性汇总!D19+[8]属性汇总!J19+[9]属性!AX20</f>
        <v>291.78375432272264</v>
      </c>
      <c r="E19" s="29">
        <f>[7]属性汇总!E19+[8]属性汇总!K19+[9]属性!AY20</f>
        <v>295.11370000526165</v>
      </c>
      <c r="F19" s="29">
        <f>[7]属性汇总!F19+[8]属性汇总!L19+[9]属性!AZ20</f>
        <v>299.02580690400299</v>
      </c>
      <c r="G19" s="29">
        <f>[7]属性汇总!G19+[8]属性汇总!M19+[9]属性!BA20</f>
        <v>303.72489796016237</v>
      </c>
      <c r="H19" s="29">
        <f>[7]属性汇总!H19+[8]属性汇总!N19+[9]属性!BB20</f>
        <v>309.03028783327795</v>
      </c>
      <c r="J19" s="39">
        <f>[7]属性汇总!D19/D19</f>
        <v>1</v>
      </c>
      <c r="K19" s="39">
        <f>[8]属性汇总!J19/D19</f>
        <v>0</v>
      </c>
      <c r="L19" s="39">
        <f>[9]属性!AX20/D19</f>
        <v>0</v>
      </c>
      <c r="N19" s="29">
        <v>15</v>
      </c>
      <c r="O19" s="39">
        <f>'[5]变法-buff效果'!AG19</f>
        <v>3.8049849087217302E-3</v>
      </c>
      <c r="P19" s="39">
        <f>'[5]变法-buff效果'!AH19</f>
        <v>3.4427568732447395E-3</v>
      </c>
      <c r="Q19" s="39">
        <f>'[5]变法-buff效果'!AI19</f>
        <v>3.0260084653207717E-3</v>
      </c>
      <c r="R19" s="39">
        <f>'[5]变法-buff效果'!AJ19</f>
        <v>0</v>
      </c>
      <c r="S19" s="39">
        <f>'[5]变法-buff效果'!AK19</f>
        <v>0</v>
      </c>
      <c r="U19" s="67"/>
      <c r="V19" s="67">
        <f>IFERROR('[5]变法-buff效果'!AG19/O19,0)</f>
        <v>1</v>
      </c>
      <c r="AA19" s="29">
        <v>1</v>
      </c>
      <c r="AB19" s="29"/>
      <c r="AC19" s="29"/>
      <c r="AD19" s="29"/>
      <c r="AE19" s="29"/>
      <c r="AF19" s="29"/>
      <c r="AJ19" s="5"/>
      <c r="AK19" s="29"/>
      <c r="AL19" s="29"/>
      <c r="AM19" s="29"/>
      <c r="AN19" s="29"/>
      <c r="AO19" s="29"/>
      <c r="AP19" s="29"/>
      <c r="AU19" s="29">
        <v>15</v>
      </c>
      <c r="AV19" s="39">
        <f>养成属性buff汇总!I20</f>
        <v>5.0024219378397662E-2</v>
      </c>
      <c r="AW19" s="39">
        <f>养成属性buff汇总!J20</f>
        <v>5.0016938840862328E-2</v>
      </c>
      <c r="AX19" s="39">
        <f>养成属性buff汇总!K20</f>
        <v>5.0008562480863897E-2</v>
      </c>
      <c r="AY19" s="39">
        <f>养成属性buff汇总!L20</f>
        <v>0.05</v>
      </c>
      <c r="AZ19" s="39">
        <f>养成属性buff汇总!M20</f>
        <v>0.05</v>
      </c>
      <c r="BB19" s="67">
        <f>'[2]功能-军团县城'!CV22/AV19</f>
        <v>4.8415305023468157E-4</v>
      </c>
      <c r="BC19" s="67">
        <f>[3]大殿属性!AK21/AV19</f>
        <v>0.99951584694976536</v>
      </c>
      <c r="BD19" s="39"/>
      <c r="BG19" s="29">
        <v>15</v>
      </c>
      <c r="BH19" s="39">
        <f t="shared" si="1"/>
        <v>5.0024219378397662E-2</v>
      </c>
      <c r="BI19" s="39">
        <f t="shared" si="2"/>
        <v>5.0016938840862328E-2</v>
      </c>
      <c r="BJ19" s="39">
        <f t="shared" si="3"/>
        <v>5.0008562480863897E-2</v>
      </c>
      <c r="BK19" s="39">
        <f t="shared" si="4"/>
        <v>0.05</v>
      </c>
      <c r="BL19" s="39">
        <f t="shared" si="5"/>
        <v>0.05</v>
      </c>
      <c r="BN19" s="67">
        <f>'[2]功能-军团县城'!CV22/BH19</f>
        <v>4.8415305023468157E-4</v>
      </c>
      <c r="BO19" s="67">
        <f>[3]大殿属性!AK21/BH19</f>
        <v>0.99951584694976536</v>
      </c>
      <c r="BP19" s="39"/>
      <c r="BT19" s="29">
        <v>15</v>
      </c>
      <c r="BU19" s="39">
        <f>养成属性buff汇总!AA20</f>
        <v>4.202358899177773E-2</v>
      </c>
      <c r="BV19" s="39">
        <f>养成属性buff汇总!AB20</f>
        <v>4.6438394259414401E-2</v>
      </c>
      <c r="BW19" s="39">
        <f>养成属性buff汇总!AC20</f>
        <v>5.1246950908636894E-2</v>
      </c>
      <c r="BX19" s="39">
        <f>养成属性buff汇总!AD20</f>
        <v>5.5816650798424919E-2</v>
      </c>
      <c r="BY19" s="39">
        <f>养成属性buff汇总!AE20</f>
        <v>6.1234705433820188E-2</v>
      </c>
      <c r="CD19" s="29">
        <v>15</v>
      </c>
      <c r="CE19" s="39">
        <v>0</v>
      </c>
      <c r="CF19" s="39">
        <v>0</v>
      </c>
      <c r="CG19" s="39">
        <v>0</v>
      </c>
      <c r="CH19" s="39">
        <v>0</v>
      </c>
      <c r="CI19" s="39">
        <v>0</v>
      </c>
    </row>
    <row r="20" spans="3:87" x14ac:dyDescent="0.15">
      <c r="C20" s="29">
        <v>16</v>
      </c>
      <c r="D20" s="29">
        <f>[7]属性汇总!D20+[8]属性汇总!J20+[9]属性!AX21</f>
        <v>296.76896897086817</v>
      </c>
      <c r="E20" s="29">
        <f>[7]属性汇总!E20+[8]属性汇总!K20+[9]属性!AY21</f>
        <v>300.33706319746705</v>
      </c>
      <c r="F20" s="29">
        <f>[7]属性汇总!F20+[8]属性汇总!L20+[9]属性!AZ21</f>
        <v>304.51332031506706</v>
      </c>
      <c r="G20" s="29">
        <f>[7]属性汇总!G20+[8]属性汇总!M20+[9]属性!BA21</f>
        <v>309.57637065426951</v>
      </c>
      <c r="H20" s="29">
        <f>[7]属性汇总!H20+[8]属性汇总!N20+[9]属性!BB21</f>
        <v>315.49263317040658</v>
      </c>
      <c r="J20" s="39">
        <f>[7]属性汇总!D20/D20</f>
        <v>1</v>
      </c>
      <c r="K20" s="39">
        <f>[8]属性汇总!J20/D20</f>
        <v>0</v>
      </c>
      <c r="L20" s="39">
        <f>[9]属性!AX21/D20</f>
        <v>0</v>
      </c>
      <c r="N20" s="29">
        <v>16</v>
      </c>
      <c r="O20" s="39">
        <f>'[5]变法-buff效果'!AG20</f>
        <v>4.1002663753029753E-3</v>
      </c>
      <c r="P20" s="39">
        <f>'[5]变法-buff效果'!AH20</f>
        <v>3.7034351465543313E-3</v>
      </c>
      <c r="Q20" s="39">
        <f>'[5]变法-buff效果'!AI20</f>
        <v>3.2398251704511129E-3</v>
      </c>
      <c r="R20" s="39">
        <f>'[5]变法-buff效果'!AJ20</f>
        <v>2.6899346889163204E-3</v>
      </c>
      <c r="S20" s="39">
        <f>'[5]变法-buff效果'!AK20</f>
        <v>0</v>
      </c>
      <c r="U20" s="67"/>
      <c r="V20" s="67">
        <f>IFERROR('[5]变法-buff效果'!AG20/O20,0)</f>
        <v>1</v>
      </c>
      <c r="AA20" s="29">
        <v>10</v>
      </c>
      <c r="AB20" s="29">
        <f>(INDEX(D$5:D$84,$AA20,1)/INDEX(D$5:D$84,$AA19,1))^2</f>
        <v>1.7009100313591796</v>
      </c>
      <c r="AC20" s="29">
        <f t="shared" ref="AC20:AF20" si="7">(INDEX(E$5:E$84,$AA20,1)/INDEX(E$5:E$84,$AA19,1))^2</f>
        <v>1.73066988216713</v>
      </c>
      <c r="AD20" s="29">
        <f t="shared" si="7"/>
        <v>1.7607988845266431</v>
      </c>
      <c r="AE20" s="29">
        <f t="shared" si="7"/>
        <v>1.7976788163469763</v>
      </c>
      <c r="AF20" s="29">
        <f t="shared" si="7"/>
        <v>1.8389200985783056</v>
      </c>
      <c r="AJ20" s="5"/>
      <c r="AK20" s="29"/>
      <c r="AL20" s="29"/>
      <c r="AM20" s="29"/>
      <c r="AN20" s="29"/>
      <c r="AO20" s="29"/>
      <c r="AP20" s="29"/>
      <c r="AU20" s="29">
        <v>16</v>
      </c>
      <c r="AV20" s="39">
        <f>养成属性buff汇总!I21</f>
        <v>5.0030154335359518E-2</v>
      </c>
      <c r="AW20" s="39">
        <f>养成属性buff汇总!J21</f>
        <v>5.0022178297137371E-2</v>
      </c>
      <c r="AX20" s="39">
        <f>养成属性buff汇总!K21</f>
        <v>5.0012860051440768E-2</v>
      </c>
      <c r="AY20" s="39">
        <f>养成属性buff汇总!L21</f>
        <v>5.0001807626175378E-2</v>
      </c>
      <c r="AZ20" s="39">
        <f>养成属性buff汇总!M21</f>
        <v>0.05</v>
      </c>
      <c r="BB20" s="67">
        <f>'[2]功能-军团县城'!CV23/AV20</f>
        <v>6.0272321283251029E-4</v>
      </c>
      <c r="BC20" s="67">
        <f>[3]大殿属性!AK22/AV20</f>
        <v>0.9993972767871675</v>
      </c>
      <c r="BD20" s="39"/>
      <c r="BG20" s="29">
        <v>16</v>
      </c>
      <c r="BH20" s="39">
        <f t="shared" si="1"/>
        <v>5.0030154335359518E-2</v>
      </c>
      <c r="BI20" s="39">
        <f t="shared" si="2"/>
        <v>5.0022178297137371E-2</v>
      </c>
      <c r="BJ20" s="39">
        <f t="shared" si="3"/>
        <v>5.0012860051440768E-2</v>
      </c>
      <c r="BK20" s="39">
        <f t="shared" si="4"/>
        <v>5.0001807626175378E-2</v>
      </c>
      <c r="BL20" s="39">
        <f t="shared" si="5"/>
        <v>0.05</v>
      </c>
      <c r="BN20" s="67">
        <f>'[2]功能-军团县城'!CV23/BH20</f>
        <v>6.0272321283251029E-4</v>
      </c>
      <c r="BO20" s="67">
        <f>[3]大殿属性!AK22/BH20</f>
        <v>0.9993972767871675</v>
      </c>
      <c r="BP20" s="39"/>
      <c r="BT20" s="29">
        <v>16</v>
      </c>
      <c r="BU20" s="39">
        <f>养成属性buff汇总!AA21</f>
        <v>4.8088658810029661E-2</v>
      </c>
      <c r="BV20" s="39">
        <f>养成属性buff汇总!AB21</f>
        <v>5.2226655267044925E-2</v>
      </c>
      <c r="BW20" s="39">
        <f>养成属性buff汇总!AC21</f>
        <v>5.649395290202977E-2</v>
      </c>
      <c r="BX20" s="39">
        <f>养成属性buff汇总!AD21</f>
        <v>6.1268239157916897E-2</v>
      </c>
      <c r="BY20" s="39">
        <f>养成属性buff汇总!AE21</f>
        <v>6.6929605475727363E-2</v>
      </c>
      <c r="CD20" s="29">
        <v>16</v>
      </c>
      <c r="CE20" s="39">
        <v>0</v>
      </c>
      <c r="CF20" s="39">
        <v>0</v>
      </c>
      <c r="CG20" s="39">
        <v>0</v>
      </c>
      <c r="CH20" s="39">
        <v>0</v>
      </c>
      <c r="CI20" s="39">
        <v>0</v>
      </c>
    </row>
    <row r="21" spans="3:87" x14ac:dyDescent="0.15">
      <c r="C21" s="29">
        <v>17</v>
      </c>
      <c r="D21" s="29">
        <f>[7]属性汇总!D21+[8]属性汇总!J21+[9]属性!AX22</f>
        <v>301.80030561768223</v>
      </c>
      <c r="E21" s="29">
        <f>[7]属性汇总!E21+[8]属性汇总!K21+[9]属性!AY22</f>
        <v>305.61042671785367</v>
      </c>
      <c r="F21" s="29">
        <f>[7]属性汇总!F21+[8]属性汇总!L21+[9]属性!AZ22</f>
        <v>310.05522539324886</v>
      </c>
      <c r="G21" s="29">
        <f>[7]属性汇总!G21+[8]属性汇总!M21+[9]属性!BA22</f>
        <v>315.68395522096574</v>
      </c>
      <c r="H21" s="29">
        <f>[7]属性汇总!H21+[8]属性汇总!N21+[9]属性!BB22</f>
        <v>322.10667086097237</v>
      </c>
      <c r="J21" s="39">
        <f>[7]属性汇总!D21/D21</f>
        <v>1</v>
      </c>
      <c r="K21" s="39">
        <f>[8]属性汇总!J21/D21</f>
        <v>0</v>
      </c>
      <c r="L21" s="39">
        <f>[9]属性!AX22/D21</f>
        <v>0</v>
      </c>
      <c r="N21" s="29">
        <v>17</v>
      </c>
      <c r="O21" s="39">
        <f>'[5]变法-buff效果'!AG21</f>
        <v>4.3986794472332556E-3</v>
      </c>
      <c r="P21" s="39">
        <f>'[5]变法-buff效果'!AH21</f>
        <v>3.9721733567500972E-3</v>
      </c>
      <c r="Q21" s="39">
        <f>'[5]变法-buff效果'!AI21</f>
        <v>3.4589084782727544E-3</v>
      </c>
      <c r="R21" s="39">
        <f>'[5]变法-buff效果'!AJ21</f>
        <v>2.8533933157096174E-3</v>
      </c>
      <c r="S21" s="39">
        <f>'[5]变法-buff效果'!AK21</f>
        <v>0</v>
      </c>
      <c r="U21" s="67"/>
      <c r="V21" s="67">
        <f>IFERROR('[5]变法-buff效果'!AG21/O21,0)</f>
        <v>1</v>
      </c>
      <c r="AA21" s="29">
        <v>20</v>
      </c>
      <c r="AB21" s="29">
        <f t="shared" ref="AB21:AB27" si="8">(INDEX(D$5:D$84,$AA21,1)/INDEX(D$5:D$84,$AA20,1))^2</f>
        <v>1.4286953197599812</v>
      </c>
      <c r="AC21" s="29">
        <f t="shared" ref="AC21:AC27" si="9">(INDEX(E$5:E$84,$AA21,1)/INDEX(E$5:E$84,$AA20,1))^2</f>
        <v>1.445596966338943</v>
      </c>
      <c r="AD21" s="29">
        <f t="shared" ref="AD21:AD27" si="10">(INDEX(F$5:F$84,$AA21,1)/INDEX(F$5:F$84,$AA20,1))^2</f>
        <v>1.4681582391488399</v>
      </c>
      <c r="AE21" s="29">
        <f t="shared" ref="AE21:AE27" si="11">(INDEX(G$5:G$84,$AA21,1)/INDEX(G$5:G$84,$AA20,1))^2</f>
        <v>1.4928399937422472</v>
      </c>
      <c r="AF21" s="29">
        <f t="shared" ref="AF21:AF27" si="12">(INDEX(H$5:H$84,$AA21,1)/INDEX(H$5:H$84,$AA20,1))^2</f>
        <v>1.5107645801593168</v>
      </c>
      <c r="AJ21" s="5"/>
      <c r="AK21" s="29"/>
      <c r="AL21" s="29"/>
      <c r="AM21" s="29"/>
      <c r="AN21" s="29"/>
      <c r="AO21" s="29"/>
      <c r="AP21" s="29"/>
      <c r="AU21" s="29">
        <v>17</v>
      </c>
      <c r="AV21" s="39">
        <f>养成属性buff汇总!I22</f>
        <v>5.0036515264732524E-2</v>
      </c>
      <c r="AW21" s="39">
        <f>养成属性buff汇总!J22</f>
        <v>5.0027579752670574E-2</v>
      </c>
      <c r="AX21" s="39">
        <f>养成属性buff汇总!K22</f>
        <v>5.0017263477155342E-2</v>
      </c>
      <c r="AY21" s="39">
        <f>养成属性buff汇总!L22</f>
        <v>5.0005093033574276E-2</v>
      </c>
      <c r="AZ21" s="39">
        <f>养成属性buff汇总!M22</f>
        <v>0.05</v>
      </c>
      <c r="BB21" s="67">
        <f>'[2]功能-军团县城'!CV24/AV21</f>
        <v>7.2977233804812417E-4</v>
      </c>
      <c r="BC21" s="67">
        <f>[3]大殿属性!AK23/AV21</f>
        <v>0.99927022766195195</v>
      </c>
      <c r="BD21" s="39"/>
      <c r="BG21" s="29">
        <v>17</v>
      </c>
      <c r="BH21" s="39">
        <f t="shared" si="1"/>
        <v>5.0036515264732524E-2</v>
      </c>
      <c r="BI21" s="39">
        <f t="shared" si="2"/>
        <v>5.0027579752670574E-2</v>
      </c>
      <c r="BJ21" s="39">
        <f t="shared" si="3"/>
        <v>5.0017263477155342E-2</v>
      </c>
      <c r="BK21" s="39">
        <f t="shared" si="4"/>
        <v>5.0005093033574276E-2</v>
      </c>
      <c r="BL21" s="39">
        <f t="shared" si="5"/>
        <v>0.05</v>
      </c>
      <c r="BN21" s="67">
        <f>'[2]功能-军团县城'!CV24/BH21</f>
        <v>7.2977233804812417E-4</v>
      </c>
      <c r="BO21" s="67">
        <f>[3]大殿属性!AK23/BH21</f>
        <v>0.99927022766195195</v>
      </c>
      <c r="BP21" s="39"/>
      <c r="BT21" s="29">
        <v>17</v>
      </c>
      <c r="BU21" s="39">
        <f>养成属性buff汇总!AA22</f>
        <v>5.3385405021689966E-2</v>
      </c>
      <c r="BV21" s="39">
        <f>养成属性buff汇总!AB22</f>
        <v>5.7302911518739758E-2</v>
      </c>
      <c r="BW21" s="39">
        <f>养成属性buff汇总!AC22</f>
        <v>6.1740954895422639E-2</v>
      </c>
      <c r="BX21" s="39">
        <f>养成属性buff汇总!AD22</f>
        <v>6.6719827517408875E-2</v>
      </c>
      <c r="BY21" s="39">
        <f>养成属性buff汇总!AE22</f>
        <v>7.2624505517634552E-2</v>
      </c>
      <c r="CD21" s="29">
        <v>17</v>
      </c>
      <c r="CE21" s="39">
        <v>0</v>
      </c>
      <c r="CF21" s="39">
        <v>0</v>
      </c>
      <c r="CG21" s="39">
        <v>0</v>
      </c>
      <c r="CH21" s="39">
        <v>0</v>
      </c>
      <c r="CI21" s="39">
        <v>0</v>
      </c>
    </row>
    <row r="22" spans="3:87" x14ac:dyDescent="0.15">
      <c r="C22" s="29">
        <v>18</v>
      </c>
      <c r="D22" s="29">
        <f>[7]属性汇总!D22+[8]属性汇总!J22+[9]属性!AX23</f>
        <v>306.87776426316486</v>
      </c>
      <c r="E22" s="29">
        <f>[7]属性汇总!E22+[8]属性汇总!K22+[9]属性!AY23</f>
        <v>310.93379056642152</v>
      </c>
      <c r="F22" s="29">
        <f>[7]属性汇总!F22+[8]属性汇总!L22+[9]属性!AZ23</f>
        <v>315.87777543292435</v>
      </c>
      <c r="G22" s="29">
        <f>[7]属性汇总!G22+[8]属性汇总!M22+[9]属性!BA23</f>
        <v>322.02530761509297</v>
      </c>
      <c r="H22" s="29">
        <f>[7]属性汇总!H22+[8]属性汇总!N22+[9]属性!BB23</f>
        <v>328.6633891764676</v>
      </c>
      <c r="J22" s="39">
        <f>[7]属性汇总!D22/D22</f>
        <v>1</v>
      </c>
      <c r="K22" s="39">
        <f>[8]属性汇总!J22/D22</f>
        <v>0</v>
      </c>
      <c r="L22" s="39">
        <f>[9]属性!AX23/D22</f>
        <v>0</v>
      </c>
      <c r="N22" s="29">
        <v>18</v>
      </c>
      <c r="O22" s="39">
        <f>'[5]变法-buff效果'!AG22</f>
        <v>4.7096030042459948E-3</v>
      </c>
      <c r="P22" s="39">
        <f>'[5]变法-buff效果'!AH22</f>
        <v>4.2687638840804279E-3</v>
      </c>
      <c r="Q22" s="39">
        <f>'[5]变法-buff效果'!AI22</f>
        <v>3.7186407939557679E-3</v>
      </c>
      <c r="R22" s="39">
        <f>'[5]变法-buff效果'!AJ22</f>
        <v>3.0460091142928271E-3</v>
      </c>
      <c r="S22" s="39">
        <f>'[5]变法-buff效果'!AK22</f>
        <v>0</v>
      </c>
      <c r="U22" s="67"/>
      <c r="V22" s="67">
        <f>IFERROR('[5]变法-buff效果'!AG22/O22,0)</f>
        <v>1</v>
      </c>
      <c r="AA22" s="29">
        <v>30</v>
      </c>
      <c r="AB22" s="29">
        <f t="shared" si="8"/>
        <v>1.3820171215940995</v>
      </c>
      <c r="AC22" s="29">
        <f t="shared" si="9"/>
        <v>1.3799274746640846</v>
      </c>
      <c r="AD22" s="29">
        <f t="shared" si="10"/>
        <v>1.3779018932621381</v>
      </c>
      <c r="AE22" s="29">
        <f t="shared" si="11"/>
        <v>1.3742805560473297</v>
      </c>
      <c r="AF22" s="29">
        <f t="shared" si="12"/>
        <v>1.3776890339952019</v>
      </c>
      <c r="AJ22" s="5"/>
      <c r="AK22" s="29"/>
      <c r="AL22" s="29"/>
      <c r="AM22" s="29"/>
      <c r="AN22" s="29"/>
      <c r="AO22" s="29"/>
      <c r="AP22" s="29"/>
      <c r="AU22" s="29">
        <v>18</v>
      </c>
      <c r="AV22" s="39">
        <f>养成属性buff汇总!I23</f>
        <v>5.0043332740031587E-2</v>
      </c>
      <c r="AW22" s="39">
        <f>养成属性buff汇总!J23</f>
        <v>5.003366666698951E-2</v>
      </c>
      <c r="AX22" s="39">
        <f>养成属性buff汇总!K23</f>
        <v>5.0022483920324462E-2</v>
      </c>
      <c r="AY22" s="39">
        <f>养成属性buff汇总!L23</f>
        <v>5.000896448032642E-2</v>
      </c>
      <c r="AZ22" s="39">
        <f>养成属性buff汇总!M23</f>
        <v>0.05</v>
      </c>
      <c r="BB22" s="67">
        <f>'[2]功能-军团县城'!CV25/AV22</f>
        <v>8.6590436046080977E-4</v>
      </c>
      <c r="BC22" s="67">
        <f>[3]大殿属性!AK24/AV22</f>
        <v>0.99913409563953914</v>
      </c>
      <c r="BD22" s="39"/>
      <c r="BG22" s="29">
        <v>18</v>
      </c>
      <c r="BH22" s="39">
        <f t="shared" si="1"/>
        <v>5.0043332740031587E-2</v>
      </c>
      <c r="BI22" s="39">
        <f t="shared" si="2"/>
        <v>5.003366666698951E-2</v>
      </c>
      <c r="BJ22" s="39">
        <f t="shared" si="3"/>
        <v>5.0022483920324462E-2</v>
      </c>
      <c r="BK22" s="39">
        <f t="shared" si="4"/>
        <v>5.000896448032642E-2</v>
      </c>
      <c r="BL22" s="39">
        <f t="shared" si="5"/>
        <v>0.05</v>
      </c>
      <c r="BN22" s="67">
        <f>'[2]功能-军团县城'!CV25/BH22</f>
        <v>8.6590436046080977E-4</v>
      </c>
      <c r="BO22" s="67">
        <f>[3]大殿属性!AK24/BH22</f>
        <v>0.99913409563953914</v>
      </c>
      <c r="BP22" s="39"/>
      <c r="BT22" s="29">
        <v>18</v>
      </c>
      <c r="BU22" s="39">
        <f>养成属性buff汇总!AA23</f>
        <v>5.8328606577951678E-2</v>
      </c>
      <c r="BV22" s="39">
        <f>养成属性buff汇总!AB23</f>
        <v>6.2379167770434597E-2</v>
      </c>
      <c r="BW22" s="39">
        <f>养成属性buff汇总!AC23</f>
        <v>6.6987956888815509E-2</v>
      </c>
      <c r="BX22" s="39">
        <f>养成属性buff汇总!AD23</f>
        <v>7.2171415876900846E-2</v>
      </c>
      <c r="BY22" s="39">
        <f>养成属性buff汇总!AE23</f>
        <v>7.8319405559541727E-2</v>
      </c>
      <c r="CD22" s="29">
        <v>18</v>
      </c>
      <c r="CE22" s="39">
        <v>0</v>
      </c>
      <c r="CF22" s="39">
        <v>0</v>
      </c>
      <c r="CG22" s="39">
        <v>0</v>
      </c>
      <c r="CH22" s="39">
        <v>0</v>
      </c>
      <c r="CI22" s="39">
        <v>0</v>
      </c>
    </row>
    <row r="23" spans="3:87" x14ac:dyDescent="0.15">
      <c r="C23" s="29">
        <v>19</v>
      </c>
      <c r="D23" s="29">
        <f>[7]属性汇总!D23+[8]属性汇总!J23+[9]属性!AX24</f>
        <v>312.00134490731602</v>
      </c>
      <c r="E23" s="29">
        <f>[7]属性汇总!E23+[8]属性汇总!K23+[9]属性!AY24</f>
        <v>316.5691270856172</v>
      </c>
      <c r="F23" s="29">
        <f>[7]属性汇总!F23+[8]属性汇总!L23+[9]属性!AZ24</f>
        <v>321.99311426294253</v>
      </c>
      <c r="G23" s="29">
        <f>[7]属性汇总!G23+[8]属性汇总!M23+[9]属性!BA24</f>
        <v>328.3797290648136</v>
      </c>
      <c r="H23" s="29">
        <f>[7]属性汇总!H23+[8]属性汇总!N23+[9]属性!BB24</f>
        <v>335.2910512311197</v>
      </c>
      <c r="J23" s="39">
        <f>[7]属性汇总!D23/D23</f>
        <v>1</v>
      </c>
      <c r="K23" s="39">
        <f>[8]属性汇总!J23/D23</f>
        <v>0</v>
      </c>
      <c r="L23" s="39">
        <f>[9]属性!AX24/D23</f>
        <v>0</v>
      </c>
      <c r="N23" s="29">
        <v>19</v>
      </c>
      <c r="O23" s="39">
        <f>'[5]变法-buff效果'!AG23</f>
        <v>5.042842621529639E-3</v>
      </c>
      <c r="P23" s="39">
        <f>'[5]变法-buff效果'!AH23</f>
        <v>4.5645373853227976E-3</v>
      </c>
      <c r="Q23" s="39">
        <f>'[5]变法-buff效果'!AI23</f>
        <v>3.9832951811283436E-3</v>
      </c>
      <c r="R23" s="39">
        <f>'[5]变法-buff效果'!AJ23</f>
        <v>3.2393604843097821E-3</v>
      </c>
      <c r="S23" s="39">
        <f>'[5]变法-buff效果'!AK23</f>
        <v>0</v>
      </c>
      <c r="U23" s="67"/>
      <c r="V23" s="67">
        <f>IFERROR('[5]变法-buff效果'!AG23/O23,0)</f>
        <v>1</v>
      </c>
      <c r="AA23" s="29">
        <v>40</v>
      </c>
      <c r="AB23" s="29">
        <f t="shared" si="8"/>
        <v>1.3263331658716351</v>
      </c>
      <c r="AC23" s="29">
        <f t="shared" si="9"/>
        <v>1.3280174357512118</v>
      </c>
      <c r="AD23" s="29">
        <f t="shared" si="10"/>
        <v>1.3292635013616456</v>
      </c>
      <c r="AE23" s="29">
        <f t="shared" si="11"/>
        <v>1.3299491516690547</v>
      </c>
      <c r="AF23" s="29">
        <f t="shared" si="12"/>
        <v>1.3325812038934088</v>
      </c>
      <c r="AJ23" s="5"/>
      <c r="AK23" s="29"/>
      <c r="AL23" s="29"/>
      <c r="AM23" s="29"/>
      <c r="AN23" s="29"/>
      <c r="AO23" s="29"/>
      <c r="AP23" s="29"/>
      <c r="AU23" s="29">
        <v>19</v>
      </c>
      <c r="AV23" s="39">
        <f>养成属性buff汇总!I24</f>
        <v>5.0050639529138616E-2</v>
      </c>
      <c r="AW23" s="39">
        <f>养成属性buff汇总!J24</f>
        <v>5.0040151954107055E-2</v>
      </c>
      <c r="AX23" s="39">
        <f>养成属性buff汇总!K24</f>
        <v>5.0027803293788094E-2</v>
      </c>
      <c r="AY23" s="39">
        <f>养成属性buff汇总!L24</f>
        <v>5.0012850711564874E-2</v>
      </c>
      <c r="AZ23" s="39">
        <f>养成属性buff汇总!M24</f>
        <v>0.05</v>
      </c>
      <c r="BB23" s="67">
        <f>'[2]功能-军团县城'!CV26/AV23</f>
        <v>1.0117658758212736E-3</v>
      </c>
      <c r="BC23" s="67">
        <f>[3]大殿属性!AK25/AV23</f>
        <v>0.9989882341241787</v>
      </c>
      <c r="BD23" s="39"/>
      <c r="BG23" s="29">
        <v>19</v>
      </c>
      <c r="BH23" s="39">
        <f t="shared" si="1"/>
        <v>5.0050639529138616E-2</v>
      </c>
      <c r="BI23" s="39">
        <f t="shared" si="2"/>
        <v>5.0040151954107055E-2</v>
      </c>
      <c r="BJ23" s="39">
        <f t="shared" si="3"/>
        <v>5.0027803293788094E-2</v>
      </c>
      <c r="BK23" s="39">
        <f t="shared" si="4"/>
        <v>5.0012850711564874E-2</v>
      </c>
      <c r="BL23" s="39">
        <f t="shared" si="5"/>
        <v>0.05</v>
      </c>
      <c r="BN23" s="67">
        <f>'[2]功能-军团县城'!CV26/BH23</f>
        <v>1.0117658758212736E-3</v>
      </c>
      <c r="BO23" s="67">
        <f>[3]大殿属性!AK25/BH23</f>
        <v>0.9989882341241787</v>
      </c>
      <c r="BP23" s="39"/>
      <c r="BT23" s="29">
        <v>19</v>
      </c>
      <c r="BU23" s="39">
        <f>养成属性buff汇总!AA24</f>
        <v>6.3271808134213389E-2</v>
      </c>
      <c r="BV23" s="39">
        <f>养成属性buff汇总!AB24</f>
        <v>6.7455424022129437E-2</v>
      </c>
      <c r="BW23" s="39">
        <f>养成属性buff汇总!AC24</f>
        <v>7.2234958882208378E-2</v>
      </c>
      <c r="BX23" s="39">
        <f>养成属性buff汇总!AD24</f>
        <v>7.7623004236392831E-2</v>
      </c>
      <c r="BY23" s="39">
        <f>养成属性buff汇总!AE24</f>
        <v>8.4014305601448902E-2</v>
      </c>
      <c r="CD23" s="29">
        <v>19</v>
      </c>
      <c r="CE23" s="39">
        <v>0</v>
      </c>
      <c r="CF23" s="39">
        <v>0</v>
      </c>
      <c r="CG23" s="39">
        <v>0</v>
      </c>
      <c r="CH23" s="39">
        <v>0</v>
      </c>
      <c r="CI23" s="39">
        <v>0</v>
      </c>
    </row>
    <row r="24" spans="3:87" x14ac:dyDescent="0.15">
      <c r="C24" s="29">
        <v>20</v>
      </c>
      <c r="D24" s="29">
        <f>[7]属性汇总!D24+[8]属性汇总!J24+[9]属性!AX25</f>
        <v>317.51908835885251</v>
      </c>
      <c r="E24" s="29">
        <f>[7]属性汇总!E24+[8]属性汇总!K24+[9]属性!AY25</f>
        <v>322.49141667007871</v>
      </c>
      <c r="F24" s="29">
        <f>[7]属性汇总!F24+[8]属性汇总!L24+[9]属性!AZ25</f>
        <v>328.18361971253546</v>
      </c>
      <c r="G24" s="29">
        <f>[7]属性汇总!G24+[8]属性汇总!M24+[9]属性!BA25</f>
        <v>334.80088083179589</v>
      </c>
      <c r="H24" s="29">
        <f>[7]属性汇总!H24+[8]属性汇总!N24+[9]属性!BB25</f>
        <v>341.10767832531286</v>
      </c>
      <c r="J24" s="39">
        <f>[7]属性汇总!D24/D24</f>
        <v>1</v>
      </c>
      <c r="K24" s="39">
        <f>[8]属性汇总!J24/D24</f>
        <v>0</v>
      </c>
      <c r="L24" s="39">
        <f>[9]属性!AX25/D24</f>
        <v>0</v>
      </c>
      <c r="N24" s="29">
        <v>20</v>
      </c>
      <c r="O24" s="39">
        <f>'[5]变法-buff效果'!AG24</f>
        <v>5.4000000000000003E-3</v>
      </c>
      <c r="P24" s="39">
        <f>'[5]变法-buff效果'!AH24</f>
        <v>4.8715999999999994E-3</v>
      </c>
      <c r="Q24" s="39">
        <f>'[5]变法-buff效果'!AI24</f>
        <v>4.2495999999999992E-3</v>
      </c>
      <c r="R24" s="39">
        <f>'[5]变法-buff效果'!AJ24</f>
        <v>3.4437818181818178E-3</v>
      </c>
      <c r="S24" s="39">
        <f>'[5]变法-buff效果'!AK24</f>
        <v>0</v>
      </c>
      <c r="U24" s="67"/>
      <c r="V24" s="67">
        <f>IFERROR('[5]变法-buff效果'!AG24/O24,0)</f>
        <v>1</v>
      </c>
      <c r="AA24" s="29">
        <v>50</v>
      </c>
      <c r="AB24" s="29">
        <f t="shared" si="8"/>
        <v>1.3249032607112319</v>
      </c>
      <c r="AC24" s="29">
        <f t="shared" si="9"/>
        <v>1.3322340132339461</v>
      </c>
      <c r="AD24" s="29">
        <f t="shared" si="10"/>
        <v>1.3383843077892468</v>
      </c>
      <c r="AE24" s="29">
        <f t="shared" si="11"/>
        <v>1.343772411344285</v>
      </c>
      <c r="AF24" s="29">
        <f t="shared" si="12"/>
        <v>1.3486627017690038</v>
      </c>
      <c r="AJ24" s="5"/>
      <c r="AK24" s="29"/>
      <c r="AL24" s="29"/>
      <c r="AM24" s="29"/>
      <c r="AN24" s="29"/>
      <c r="AO24" s="29"/>
      <c r="AP24" s="29"/>
      <c r="AU24" s="29">
        <v>20</v>
      </c>
      <c r="AV24" s="39">
        <f>养成属性buff汇总!I25</f>
        <v>5.005847075179988E-2</v>
      </c>
      <c r="AW24" s="39">
        <f>养成属性buff汇总!J25</f>
        <v>5.0046884772330734E-2</v>
      </c>
      <c r="AX24" s="39">
        <f>养成属性buff汇总!K25</f>
        <v>5.0033246469473415E-2</v>
      </c>
      <c r="AY24" s="39">
        <f>养成属性buff汇总!L25</f>
        <v>5.0016959441559559E-2</v>
      </c>
      <c r="AZ24" s="39">
        <f>养成属性buff汇总!M25</f>
        <v>0.05</v>
      </c>
      <c r="BB24" s="67">
        <f>'[2]功能-军团县城'!CV27/AV24</f>
        <v>1.1680491018150935E-3</v>
      </c>
      <c r="BC24" s="67">
        <f>[3]大殿属性!AK26/AV24</f>
        <v>0.99883195089818488</v>
      </c>
      <c r="BD24" s="39"/>
      <c r="BG24" s="29">
        <v>20</v>
      </c>
      <c r="BH24" s="39">
        <f t="shared" si="1"/>
        <v>5.005847075179988E-2</v>
      </c>
      <c r="BI24" s="39">
        <f t="shared" si="2"/>
        <v>5.0046884772330734E-2</v>
      </c>
      <c r="BJ24" s="39">
        <f t="shared" si="3"/>
        <v>5.0033246469473415E-2</v>
      </c>
      <c r="BK24" s="39">
        <f t="shared" si="4"/>
        <v>5.0016959441559559E-2</v>
      </c>
      <c r="BL24" s="39">
        <f t="shared" si="5"/>
        <v>0.05</v>
      </c>
      <c r="BN24" s="67">
        <f>'[2]功能-军团县城'!CV27/BH24</f>
        <v>1.1680491018150935E-3</v>
      </c>
      <c r="BO24" s="67">
        <f>[3]大殿属性!AK26/BH24</f>
        <v>0.99883195089818488</v>
      </c>
      <c r="BP24" s="39"/>
      <c r="BT24" s="29">
        <v>20</v>
      </c>
      <c r="BU24" s="39">
        <f>养成属性buff汇总!AA25</f>
        <v>6.8215009690475087E-2</v>
      </c>
      <c r="BV24" s="39">
        <f>养成属性buff汇总!AB25</f>
        <v>7.253168027382427E-2</v>
      </c>
      <c r="BW24" s="39">
        <f>养成属性buff汇总!AC25</f>
        <v>7.7481960875601247E-2</v>
      </c>
      <c r="BX24" s="39">
        <f>养成属性buff汇总!AD25</f>
        <v>8.3074592595884816E-2</v>
      </c>
      <c r="BY24" s="39">
        <f>养成属性buff汇总!AE25</f>
        <v>8.9709205643356077E-2</v>
      </c>
      <c r="CD24" s="29">
        <v>20</v>
      </c>
      <c r="CE24" s="39">
        <v>0</v>
      </c>
      <c r="CF24" s="39">
        <v>0</v>
      </c>
      <c r="CG24" s="39">
        <v>0</v>
      </c>
      <c r="CH24" s="39">
        <v>0</v>
      </c>
      <c r="CI24" s="39">
        <v>0</v>
      </c>
    </row>
    <row r="25" spans="3:87" x14ac:dyDescent="0.15">
      <c r="C25" s="29">
        <v>21</v>
      </c>
      <c r="D25" s="29">
        <f>[7]属性汇总!D25+[8]属性汇总!J25+[9]属性!AX26</f>
        <v>323.34114120436072</v>
      </c>
      <c r="E25" s="29">
        <f>[7]属性汇总!E25+[8]属性汇总!K25+[9]属性!AY26</f>
        <v>328.51788374346449</v>
      </c>
      <c r="F25" s="29">
        <f>[7]属性汇总!F25+[8]属性汇总!L25+[9]属性!AZ26</f>
        <v>334.43756178965361</v>
      </c>
      <c r="G25" s="29">
        <f>[7]属性汇总!G25+[8]属性汇总!M25+[9]属性!BA26</f>
        <v>340.60701755444956</v>
      </c>
      <c r="H25" s="29">
        <f>[7]属性汇总!H25+[8]属性汇总!N25+[9]属性!BB26</f>
        <v>346.92918235834503</v>
      </c>
      <c r="J25" s="39">
        <f>[7]属性汇总!D25/D25</f>
        <v>1</v>
      </c>
      <c r="K25" s="39">
        <f>[8]属性汇总!J25/D25</f>
        <v>0</v>
      </c>
      <c r="L25" s="39">
        <f>[9]属性!AX26/D25</f>
        <v>0</v>
      </c>
      <c r="N25" s="29">
        <v>21</v>
      </c>
      <c r="O25" s="39">
        <f>'[5]变法-buff效果'!AG25</f>
        <v>5.7827918001935631E-3</v>
      </c>
      <c r="P25" s="39">
        <f>'[5]变法-buff效果'!AH25</f>
        <v>5.2025101658479348E-3</v>
      </c>
      <c r="Q25" s="39">
        <f>'[5]变法-buff效果'!AI25</f>
        <v>4.5288750661581847E-3</v>
      </c>
      <c r="R25" s="39">
        <f>'[5]变法-buff效果'!AJ25</f>
        <v>3.6713769905915555E-3</v>
      </c>
      <c r="S25" s="39">
        <f>'[5]变法-buff效果'!AK25</f>
        <v>0</v>
      </c>
      <c r="U25" s="67"/>
      <c r="V25" s="67">
        <f>IFERROR('[5]变法-buff效果'!AG25/O25,0)</f>
        <v>1</v>
      </c>
      <c r="AA25" s="29">
        <v>60</v>
      </c>
      <c r="AB25" s="29">
        <f t="shared" si="8"/>
        <v>1.3565954551312045</v>
      </c>
      <c r="AC25" s="29">
        <f t="shared" si="9"/>
        <v>1.4305616284007638</v>
      </c>
      <c r="AD25" s="29">
        <f t="shared" si="10"/>
        <v>1.4165466655838701</v>
      </c>
      <c r="AE25" s="29">
        <f t="shared" si="11"/>
        <v>1.4615495989048566</v>
      </c>
      <c r="AF25" s="29">
        <f t="shared" si="12"/>
        <v>1.5329740289333036</v>
      </c>
      <c r="AJ25" s="5"/>
      <c r="AK25" s="29"/>
      <c r="AL25" s="29"/>
      <c r="AM25" s="29"/>
      <c r="AN25" s="29"/>
      <c r="AO25" s="29"/>
      <c r="AP25" s="29"/>
      <c r="AU25" s="29">
        <v>21</v>
      </c>
      <c r="AV25" s="39">
        <f>养成属性buff汇总!I26</f>
        <v>5.0066864048427431E-2</v>
      </c>
      <c r="AW25" s="39">
        <f>养成属性buff汇总!J26</f>
        <v>5.0054140484646494E-2</v>
      </c>
      <c r="AX25" s="39">
        <f>养成属性buff汇总!K26</f>
        <v>5.0039370003127373E-2</v>
      </c>
      <c r="AY25" s="39">
        <f>养成属性buff汇总!L26</f>
        <v>5.0021533949972212E-2</v>
      </c>
      <c r="AZ25" s="39">
        <f>养成属性buff汇总!M26</f>
        <v>0.05</v>
      </c>
      <c r="BB25" s="67">
        <f>'[2]功能-军团县城'!CV28/AV25</f>
        <v>1.3354950364527947E-3</v>
      </c>
      <c r="BC25" s="67">
        <f>[3]大殿属性!AK27/AV25</f>
        <v>0.99866450496354731</v>
      </c>
      <c r="BD25" s="39"/>
      <c r="BG25" s="29">
        <v>21</v>
      </c>
      <c r="BH25" s="39">
        <f t="shared" si="1"/>
        <v>5.0066864048427431E-2</v>
      </c>
      <c r="BI25" s="39">
        <f t="shared" si="2"/>
        <v>5.0054140484646494E-2</v>
      </c>
      <c r="BJ25" s="39">
        <f t="shared" si="3"/>
        <v>5.0039370003127373E-2</v>
      </c>
      <c r="BK25" s="39">
        <f t="shared" si="4"/>
        <v>5.0021533949972212E-2</v>
      </c>
      <c r="BL25" s="39">
        <f t="shared" si="5"/>
        <v>0.05</v>
      </c>
      <c r="BN25" s="67">
        <f>'[2]功能-军团县城'!CV28/BH25</f>
        <v>1.3354950364527947E-3</v>
      </c>
      <c r="BO25" s="67">
        <f>[3]大殿属性!AK27/BH25</f>
        <v>0.99866450496354731</v>
      </c>
      <c r="BP25" s="39"/>
      <c r="BT25" s="29">
        <v>21</v>
      </c>
      <c r="BU25" s="39">
        <f>养成属性buff汇总!AA26</f>
        <v>7.3158211246736798E-2</v>
      </c>
      <c r="BV25" s="39">
        <f>养成属性buff汇总!AB26</f>
        <v>7.7607936525519117E-2</v>
      </c>
      <c r="BW25" s="39">
        <f>养成属性buff汇总!AC26</f>
        <v>8.2728962868994116E-2</v>
      </c>
      <c r="BX25" s="39">
        <f>养成属性buff汇总!AD26</f>
        <v>8.8526180955376788E-2</v>
      </c>
      <c r="BY25" s="39">
        <f>养成属性buff汇总!AE26</f>
        <v>9.5404105685263252E-2</v>
      </c>
      <c r="CD25" s="29">
        <v>21</v>
      </c>
      <c r="CE25" s="39">
        <v>0</v>
      </c>
      <c r="CF25" s="39">
        <v>0</v>
      </c>
      <c r="CG25" s="39">
        <v>0</v>
      </c>
      <c r="CH25" s="39">
        <v>0</v>
      </c>
      <c r="CI25" s="39">
        <v>0</v>
      </c>
    </row>
    <row r="26" spans="3:87" x14ac:dyDescent="0.15">
      <c r="C26" s="29">
        <v>22</v>
      </c>
      <c r="D26" s="29">
        <f>[7]属性汇总!D26+[8]属性汇总!J26+[9]属性!AX27</f>
        <v>329.26069121755421</v>
      </c>
      <c r="E26" s="29">
        <f>[7]属性汇总!E26+[8]属性汇总!K26+[9]属性!AY27</f>
        <v>334.60447242243765</v>
      </c>
      <c r="F26" s="29">
        <f>[7]属性汇总!F26+[8]属性汇总!L26+[9]属性!AZ27</f>
        <v>340.19171737726333</v>
      </c>
      <c r="G26" s="29">
        <f>[7]属性汇总!G26+[8]属性汇总!M26+[9]属性!BA27</f>
        <v>346.28058047246469</v>
      </c>
      <c r="H26" s="29">
        <f>[7]属性汇总!H26+[8]属性汇总!N26+[9]属性!BB27</f>
        <v>352.80364988763279</v>
      </c>
      <c r="J26" s="39">
        <f>[7]属性汇总!D26/D26</f>
        <v>1</v>
      </c>
      <c r="K26" s="39">
        <f>[8]属性汇总!J26/D26</f>
        <v>0</v>
      </c>
      <c r="L26" s="39">
        <f>[9]属性!AX27/D26</f>
        <v>0</v>
      </c>
      <c r="N26" s="29">
        <v>22</v>
      </c>
      <c r="O26" s="39">
        <f>'[5]变法-buff效果'!AG26</f>
        <v>6.1144463146540155E-3</v>
      </c>
      <c r="P26" s="39">
        <f>'[5]变法-buff效果'!AH26</f>
        <v>5.5656466150822556E-3</v>
      </c>
      <c r="Q26" s="39">
        <f>'[5]变法-buff效果'!AI26</f>
        <v>4.8332673689833391E-3</v>
      </c>
      <c r="R26" s="39">
        <f>'[5]变法-buff效果'!AJ26</f>
        <v>3.9203736261639345E-3</v>
      </c>
      <c r="S26" s="39">
        <f>'[5]变法-buff效果'!AK26</f>
        <v>2.6999739400181437E-3</v>
      </c>
      <c r="U26" s="67"/>
      <c r="V26" s="67">
        <f>IFERROR('[5]变法-buff效果'!AG26/O26,0)</f>
        <v>1</v>
      </c>
      <c r="AA26" s="29">
        <v>70</v>
      </c>
      <c r="AB26" s="29">
        <f t="shared" si="8"/>
        <v>1.5319507501500391</v>
      </c>
      <c r="AC26" s="29">
        <f t="shared" si="9"/>
        <v>1.4871734290894403</v>
      </c>
      <c r="AD26" s="29">
        <f t="shared" si="10"/>
        <v>1.5356749037737558</v>
      </c>
      <c r="AE26" s="29">
        <f t="shared" si="11"/>
        <v>1.5173475440623563</v>
      </c>
      <c r="AF26" s="29">
        <f t="shared" si="12"/>
        <v>1.4462886752466184</v>
      </c>
      <c r="AJ26" s="5"/>
      <c r="AK26" s="29"/>
      <c r="AL26" s="29"/>
      <c r="AM26" s="29"/>
      <c r="AN26" s="29"/>
      <c r="AO26" s="29"/>
      <c r="AP26" s="29"/>
      <c r="AU26" s="29">
        <v>22</v>
      </c>
      <c r="AV26" s="39">
        <f>养成属性buff汇总!I27</f>
        <v>5.0075859761016042E-2</v>
      </c>
      <c r="AW26" s="39">
        <f>养成属性buff汇总!J27</f>
        <v>5.0062102807593739E-2</v>
      </c>
      <c r="AX26" s="39">
        <f>养成属性buff汇总!K27</f>
        <v>5.0046044270672982E-2</v>
      </c>
      <c r="AY26" s="39">
        <f>养成属性buff汇总!L27</f>
        <v>5.0026538613261375E-2</v>
      </c>
      <c r="AZ26" s="39">
        <f>养成属性buff汇总!M27</f>
        <v>5.0471844086079867E-2</v>
      </c>
      <c r="BB26" s="67">
        <f>'[2]功能-军团县城'!CV29/AV26</f>
        <v>1.5148968260969707E-3</v>
      </c>
      <c r="BC26" s="67">
        <f>[3]大殿属性!AK28/AV26</f>
        <v>0.99848510317390304</v>
      </c>
      <c r="BD26" s="39"/>
      <c r="BG26" s="29">
        <v>22</v>
      </c>
      <c r="BH26" s="39">
        <f t="shared" si="1"/>
        <v>5.0075859761016042E-2</v>
      </c>
      <c r="BI26" s="39">
        <f t="shared" si="2"/>
        <v>5.0062102807593739E-2</v>
      </c>
      <c r="BJ26" s="39">
        <f t="shared" si="3"/>
        <v>5.0046044270672982E-2</v>
      </c>
      <c r="BK26" s="39">
        <f t="shared" si="4"/>
        <v>5.0026538613261375E-2</v>
      </c>
      <c r="BL26" s="39">
        <f t="shared" si="5"/>
        <v>5.0471844086079867E-2</v>
      </c>
      <c r="BN26" s="67">
        <f>'[2]功能-军团县城'!CV29/BH26</f>
        <v>1.5148968260969707E-3</v>
      </c>
      <c r="BO26" s="67">
        <f>[3]大殿属性!AK28/BH26</f>
        <v>0.99848510317390304</v>
      </c>
      <c r="BP26" s="39"/>
      <c r="BT26" s="29">
        <v>22</v>
      </c>
      <c r="BU26" s="39">
        <f>养成属性buff汇总!AA27</f>
        <v>7.810141280299851E-2</v>
      </c>
      <c r="BV26" s="39">
        <f>养成属性buff汇总!AB27</f>
        <v>8.268419277721395E-2</v>
      </c>
      <c r="BW26" s="39">
        <f>养成属性buff汇总!AC27</f>
        <v>8.7975964862386985E-2</v>
      </c>
      <c r="BX26" s="39">
        <f>养成属性buff汇总!AD27</f>
        <v>9.3977769314868759E-2</v>
      </c>
      <c r="BY26" s="39">
        <f>养成属性buff汇总!AE27</f>
        <v>0.1</v>
      </c>
      <c r="CD26" s="29">
        <v>22</v>
      </c>
      <c r="CE26" s="39">
        <v>0</v>
      </c>
      <c r="CF26" s="39">
        <v>0</v>
      </c>
      <c r="CG26" s="39">
        <v>0</v>
      </c>
      <c r="CH26" s="39">
        <v>0</v>
      </c>
      <c r="CI26" s="39">
        <v>0</v>
      </c>
    </row>
    <row r="27" spans="3:87" x14ac:dyDescent="0.15">
      <c r="C27" s="29">
        <v>23</v>
      </c>
      <c r="D27" s="29">
        <f>[7]属性汇总!D27+[8]属性汇总!J27+[9]属性!AX28</f>
        <v>335.2381251038193</v>
      </c>
      <c r="E27" s="29">
        <f>[7]属性汇总!E27+[8]属性汇总!K27+[9]属性!AY28</f>
        <v>340.25931450591486</v>
      </c>
      <c r="F27" s="29">
        <f>[7]属性汇总!F27+[8]属性汇总!L27+[9]属性!AZ28</f>
        <v>345.72880686278017</v>
      </c>
      <c r="G27" s="29">
        <f>[7]属性汇总!G27+[8]属性汇总!M27+[9]属性!BA28</f>
        <v>352.00454544777972</v>
      </c>
      <c r="H27" s="29">
        <f>[7]属性汇总!H27+[8]属性汇总!N27+[9]属性!BB28</f>
        <v>358.73108091317613</v>
      </c>
      <c r="J27" s="39">
        <f>[7]属性汇总!D27/D27</f>
        <v>1</v>
      </c>
      <c r="K27" s="39">
        <f>[8]属性汇总!J27/D27</f>
        <v>0</v>
      </c>
      <c r="L27" s="39">
        <f>[9]属性!AX28/D27</f>
        <v>0</v>
      </c>
      <c r="N27" s="29">
        <v>23</v>
      </c>
      <c r="O27" s="39">
        <f>'[5]变法-buff效果'!AG27</f>
        <v>6.4662161636049754E-3</v>
      </c>
      <c r="P27" s="39">
        <f>'[5]变法-buff效果'!AH27</f>
        <v>5.91531011647456E-3</v>
      </c>
      <c r="Q27" s="39">
        <f>'[5]变法-buff效果'!AI27</f>
        <v>5.1419539732423967E-3</v>
      </c>
      <c r="R27" s="39">
        <f>'[5]变法-buff效果'!AJ27</f>
        <v>4.1703762887649216E-3</v>
      </c>
      <c r="S27" s="39">
        <f>'[5]变法-buff效果'!AK27</f>
        <v>2.8340219198104795E-3</v>
      </c>
      <c r="U27" s="67"/>
      <c r="V27" s="67">
        <f>IFERROR('[5]变法-buff效果'!AG27/O27,0)</f>
        <v>1</v>
      </c>
      <c r="AA27" s="29">
        <v>80</v>
      </c>
      <c r="AB27" s="29">
        <f t="shared" si="8"/>
        <v>1.5608468805102804</v>
      </c>
      <c r="AC27" s="29">
        <f t="shared" si="9"/>
        <v>1.5196390497280476</v>
      </c>
      <c r="AD27" s="29">
        <f t="shared" si="10"/>
        <v>1.48105763545108</v>
      </c>
      <c r="AE27" s="29">
        <f t="shared" si="11"/>
        <v>1.4596273568883966</v>
      </c>
      <c r="AF27" s="29">
        <f t="shared" si="12"/>
        <v>1.4665299078218106</v>
      </c>
      <c r="AJ27" s="5"/>
      <c r="AK27" s="29"/>
      <c r="AL27" s="29"/>
      <c r="AM27" s="29"/>
      <c r="AN27" s="29"/>
      <c r="AO27" s="29"/>
      <c r="AP27" s="29"/>
      <c r="AU27" s="29">
        <v>23</v>
      </c>
      <c r="AV27" s="39">
        <f>养成属性buff汇总!I28</f>
        <v>5.0085501127045115E-2</v>
      </c>
      <c r="AW27" s="39">
        <f>养成属性buff汇总!J28</f>
        <v>5.0070401803257551E-2</v>
      </c>
      <c r="AX27" s="39">
        <f>养成属性buff汇总!K28</f>
        <v>5.0052812697356071E-2</v>
      </c>
      <c r="AY27" s="39">
        <f>养成属性buff汇总!L28</f>
        <v>5.0031563497010649E-2</v>
      </c>
      <c r="AZ27" s="39">
        <f>养成属性buff汇总!M28</f>
        <v>5.2909158543853342E-2</v>
      </c>
      <c r="BB27" s="67">
        <f>'[2]功能-军团县城'!CV30/AV27</f>
        <v>1.7071033556844196E-3</v>
      </c>
      <c r="BC27" s="67">
        <f>[3]大殿属性!AK29/AV27</f>
        <v>0.99829289664431564</v>
      </c>
      <c r="BD27" s="39"/>
      <c r="BG27" s="29">
        <v>23</v>
      </c>
      <c r="BH27" s="39">
        <f t="shared" si="1"/>
        <v>5.0085501127045115E-2</v>
      </c>
      <c r="BI27" s="39">
        <f t="shared" si="2"/>
        <v>5.0070401803257551E-2</v>
      </c>
      <c r="BJ27" s="39">
        <f t="shared" si="3"/>
        <v>5.0052812697356071E-2</v>
      </c>
      <c r="BK27" s="39">
        <f t="shared" si="4"/>
        <v>5.0031563497010649E-2</v>
      </c>
      <c r="BL27" s="39">
        <f t="shared" si="5"/>
        <v>5.2909158543853342E-2</v>
      </c>
      <c r="BN27" s="67">
        <f>'[2]功能-军团县城'!CV30/BH27</f>
        <v>1.7071033556844196E-3</v>
      </c>
      <c r="BO27" s="67">
        <f>[3]大殿属性!AK29/BH27</f>
        <v>0.99829289664431564</v>
      </c>
      <c r="BP27" s="39"/>
      <c r="BT27" s="29">
        <v>23</v>
      </c>
      <c r="BU27" s="39">
        <f>养成属性buff汇总!AA28</f>
        <v>8.3044614359260222E-2</v>
      </c>
      <c r="BV27" s="39">
        <f>养成属性buff汇总!AB28</f>
        <v>8.7760449028908782E-2</v>
      </c>
      <c r="BW27" s="39">
        <f>养成属性buff汇总!AC28</f>
        <v>9.3222966855779854E-2</v>
      </c>
      <c r="BX27" s="39">
        <f>养成属性buff汇总!AD28</f>
        <v>9.942935767436073E-2</v>
      </c>
      <c r="BY27" s="39">
        <f>养成属性buff汇总!AE28</f>
        <v>0.1</v>
      </c>
      <c r="CD27" s="29">
        <v>23</v>
      </c>
      <c r="CE27" s="39">
        <v>0</v>
      </c>
      <c r="CF27" s="39">
        <v>0</v>
      </c>
      <c r="CG27" s="39">
        <v>0</v>
      </c>
      <c r="CH27" s="39">
        <v>0</v>
      </c>
      <c r="CI27" s="39">
        <v>0</v>
      </c>
    </row>
    <row r="28" spans="3:87" x14ac:dyDescent="0.15">
      <c r="C28" s="29">
        <v>24</v>
      </c>
      <c r="D28" s="29">
        <f>[7]属性汇总!D28+[8]属性汇总!J28+[9]属性!AX29</f>
        <v>340.7589151302513</v>
      </c>
      <c r="E28" s="29">
        <f>[7]属性汇总!E28+[8]属性汇总!K28+[9]属性!AY29</f>
        <v>345.68404865627269</v>
      </c>
      <c r="F28" s="29">
        <f>[7]属性汇总!F28+[8]属性汇总!L28+[9]属性!AZ29</f>
        <v>351.31394329172139</v>
      </c>
      <c r="G28" s="29">
        <f>[7]属性汇总!G28+[8]属性汇总!M28+[9]属性!BA29</f>
        <v>357.77891248039469</v>
      </c>
      <c r="H28" s="29">
        <f>[7]属性汇总!H28+[8]属性汇总!N28+[9]属性!BB29</f>
        <v>364.67931969021424</v>
      </c>
      <c r="J28" s="39">
        <f>[7]属性汇总!D28/D28</f>
        <v>1</v>
      </c>
      <c r="K28" s="39">
        <f>[8]属性汇总!J28/D28</f>
        <v>0</v>
      </c>
      <c r="L28" s="39">
        <f>[9]属性!AX29/D28</f>
        <v>0</v>
      </c>
      <c r="N28" s="29">
        <v>24</v>
      </c>
      <c r="O28" s="39">
        <f>'[5]变法-buff效果'!AG28</f>
        <v>6.8432337526310155E-3</v>
      </c>
      <c r="P28" s="39">
        <f>'[5]变法-buff效果'!AH28</f>
        <v>6.2495570414137207E-3</v>
      </c>
      <c r="Q28" s="39">
        <f>'[5]变法-buff效果'!AI28</f>
        <v>5.4932206761100204E-3</v>
      </c>
      <c r="R28" s="39">
        <f>'[5]变法-buff效果'!AJ28</f>
        <v>4.4322688286233093E-3</v>
      </c>
      <c r="S28" s="39">
        <f>'[5]变法-buff效果'!AK28</f>
        <v>2.9916974378258483E-3</v>
      </c>
      <c r="U28" s="67"/>
      <c r="V28" s="67">
        <f>IFERROR('[5]变法-buff效果'!AG28/O28,0)</f>
        <v>1</v>
      </c>
      <c r="AJ28" s="5"/>
      <c r="AK28" s="29"/>
      <c r="AL28" s="29"/>
      <c r="AM28" s="29"/>
      <c r="AN28" s="29"/>
      <c r="AO28" s="29"/>
      <c r="AP28" s="29"/>
      <c r="AU28" s="29">
        <v>24</v>
      </c>
      <c r="AV28" s="39">
        <f>养成属性buff汇总!I29</f>
        <v>5.009583448729768E-2</v>
      </c>
      <c r="AW28" s="39">
        <f>养成属性buff汇总!J29</f>
        <v>5.0079562898095668E-2</v>
      </c>
      <c r="AX28" s="39">
        <f>养成属性buff汇总!K29</f>
        <v>5.006051475793067E-2</v>
      </c>
      <c r="AY28" s="39">
        <f>养成属性buff汇总!L29</f>
        <v>5.2175985154056241E-2</v>
      </c>
      <c r="AZ28" s="39">
        <f>养成属性buff汇总!M29</f>
        <v>5.5346947899100371E-2</v>
      </c>
      <c r="BB28" s="67">
        <f>'[2]功能-军团县城'!CV31/AV28</f>
        <v>1.9130230742433303E-3</v>
      </c>
      <c r="BC28" s="67">
        <f>[3]大殿属性!AK30/AV28</f>
        <v>0.99808697692575665</v>
      </c>
      <c r="BD28" s="39"/>
      <c r="BG28" s="29">
        <v>24</v>
      </c>
      <c r="BH28" s="39">
        <f t="shared" si="1"/>
        <v>5.009583448729768E-2</v>
      </c>
      <c r="BI28" s="39">
        <f t="shared" si="2"/>
        <v>5.0079562898095668E-2</v>
      </c>
      <c r="BJ28" s="39">
        <f t="shared" si="3"/>
        <v>5.006051475793067E-2</v>
      </c>
      <c r="BK28" s="39">
        <f t="shared" si="4"/>
        <v>5.2175985154056241E-2</v>
      </c>
      <c r="BL28" s="39">
        <f t="shared" si="5"/>
        <v>5.5346947899100371E-2</v>
      </c>
      <c r="BN28" s="67">
        <f>'[2]功能-军团县城'!CV31/BH28</f>
        <v>1.9130230742433303E-3</v>
      </c>
      <c r="BO28" s="67">
        <f>[3]大殿属性!AK30/BH28</f>
        <v>0.99808697692575665</v>
      </c>
      <c r="BP28" s="39"/>
      <c r="BT28" s="29">
        <v>24</v>
      </c>
      <c r="BU28" s="39">
        <f>养成属性buff汇总!AA29</f>
        <v>8.7987815915521933E-2</v>
      </c>
      <c r="BV28" s="39">
        <f>养成属性buff汇总!AB29</f>
        <v>9.2836705280603629E-2</v>
      </c>
      <c r="BW28" s="39">
        <f>养成属性buff汇总!AC29</f>
        <v>9.8469968849172737E-2</v>
      </c>
      <c r="BX28" s="39">
        <f>养成属性buff汇总!AD29</f>
        <v>0.1</v>
      </c>
      <c r="BY28" s="39">
        <f>养成属性buff汇总!AE29</f>
        <v>0.1</v>
      </c>
      <c r="CD28" s="29">
        <v>24</v>
      </c>
      <c r="CE28" s="39">
        <v>0</v>
      </c>
      <c r="CF28" s="39">
        <v>0</v>
      </c>
      <c r="CG28" s="39">
        <v>0</v>
      </c>
      <c r="CH28" s="39">
        <v>0</v>
      </c>
      <c r="CI28" s="39">
        <v>0</v>
      </c>
    </row>
    <row r="29" spans="3:87" x14ac:dyDescent="0.15">
      <c r="C29" s="29">
        <v>25</v>
      </c>
      <c r="D29" s="29">
        <f>[7]属性汇总!D29+[8]属性汇总!J29+[9]属性!AX30</f>
        <v>346.09669661279719</v>
      </c>
      <c r="E29" s="29">
        <f>[7]属性汇总!E29+[8]属性汇总!K29+[9]属性!AY30</f>
        <v>351.15488094288173</v>
      </c>
      <c r="F29" s="29">
        <f>[7]属性汇总!F29+[8]属性汇总!L29+[9]属性!AZ30</f>
        <v>356.9471266640868</v>
      </c>
      <c r="G29" s="29">
        <f>[7]属性汇总!G29+[8]属性汇总!M29+[9]属性!BA30</f>
        <v>363.6036815703095</v>
      </c>
      <c r="H29" s="29">
        <f>[7]属性汇总!H29+[8]属性汇总!N29+[9]属性!BB30</f>
        <v>370.5168323019796</v>
      </c>
      <c r="J29" s="39">
        <f>[7]属性汇总!D29/D29</f>
        <v>1</v>
      </c>
      <c r="K29" s="39">
        <f>[8]属性汇总!J29/D29</f>
        <v>0</v>
      </c>
      <c r="L29" s="39">
        <f>[9]属性!AX30/D29</f>
        <v>0</v>
      </c>
      <c r="N29" s="29">
        <v>25</v>
      </c>
      <c r="O29" s="39">
        <f>'[5]变法-buff效果'!AG29</f>
        <v>7.2473111994585393E-3</v>
      </c>
      <c r="P29" s="39">
        <f>'[5]变法-buff效果'!AH29</f>
        <v>6.6045411302486047E-3</v>
      </c>
      <c r="Q29" s="39">
        <f>'[5]变法-buff效果'!AI29</f>
        <v>5.8475229034511229E-3</v>
      </c>
      <c r="R29" s="39">
        <f>'[5]变法-buff效果'!AJ29</f>
        <v>4.7045037754397927E-3</v>
      </c>
      <c r="S29" s="39">
        <f>'[5]变法-buff效果'!AK29</f>
        <v>3.1531514175266056E-3</v>
      </c>
      <c r="U29" s="67"/>
      <c r="V29" s="67">
        <f>IFERROR('[5]变法-buff效果'!AG29/O29,0)</f>
        <v>1</v>
      </c>
      <c r="AJ29" s="5"/>
      <c r="AK29" s="29"/>
      <c r="AL29" s="29"/>
      <c r="AM29" s="29"/>
      <c r="AN29" s="29"/>
      <c r="AO29" s="29"/>
      <c r="AP29" s="29"/>
      <c r="AU29" s="29">
        <v>25</v>
      </c>
      <c r="AV29" s="39">
        <f>养成属性buff汇总!I30</f>
        <v>5.0106909508595199E-2</v>
      </c>
      <c r="AW29" s="39">
        <f>养成属性buff汇总!J30</f>
        <v>5.0089292360541528E-2</v>
      </c>
      <c r="AX29" s="39">
        <f>养成属性buff汇总!K30</f>
        <v>5.1726439860819241E-2</v>
      </c>
      <c r="AY29" s="39">
        <f>养成属性buff汇总!L30</f>
        <v>5.4570731820732805E-2</v>
      </c>
      <c r="AZ29" s="39">
        <f>养成属性buff汇总!M30</f>
        <v>5.7784813198861439E-2</v>
      </c>
      <c r="BB29" s="67">
        <f>'[2]功能-军团县城'!CV32/AV29</f>
        <v>2.1336280693355922E-3</v>
      </c>
      <c r="BC29" s="67">
        <f>[3]大殿属性!AK31/AV29</f>
        <v>0.99786637193066441</v>
      </c>
      <c r="BD29" s="39"/>
      <c r="BG29" s="29">
        <v>25</v>
      </c>
      <c r="BH29" s="39">
        <f t="shared" si="1"/>
        <v>5.0106909508595199E-2</v>
      </c>
      <c r="BI29" s="39">
        <f t="shared" si="2"/>
        <v>5.0089292360541528E-2</v>
      </c>
      <c r="BJ29" s="39">
        <f t="shared" si="3"/>
        <v>5.1726439860819241E-2</v>
      </c>
      <c r="BK29" s="39">
        <f t="shared" si="4"/>
        <v>5.4570731820732805E-2</v>
      </c>
      <c r="BL29" s="39">
        <f t="shared" si="5"/>
        <v>5.7784813198861439E-2</v>
      </c>
      <c r="BN29" s="67">
        <f>'[2]功能-军团县城'!CV32/BH29</f>
        <v>2.1336280693355922E-3</v>
      </c>
      <c r="BO29" s="67">
        <f>[3]大殿属性!AK31/BH29</f>
        <v>0.99786637193066441</v>
      </c>
      <c r="BP29" s="39"/>
      <c r="BT29" s="29">
        <v>25</v>
      </c>
      <c r="BU29" s="39">
        <f>养成属性buff汇总!AA30</f>
        <v>9.2931017471783645E-2</v>
      </c>
      <c r="BV29" s="39">
        <f>养成属性buff汇总!AB30</f>
        <v>9.7912961532298462E-2</v>
      </c>
      <c r="BW29" s="39">
        <f>养成属性buff汇总!AC30</f>
        <v>0.1</v>
      </c>
      <c r="BX29" s="39">
        <f>养成属性buff汇总!AD30</f>
        <v>0.1</v>
      </c>
      <c r="BY29" s="39">
        <f>养成属性buff汇总!AE30</f>
        <v>0.1</v>
      </c>
      <c r="CD29" s="29">
        <v>25</v>
      </c>
      <c r="CE29" s="39">
        <v>0</v>
      </c>
      <c r="CF29" s="39">
        <v>0</v>
      </c>
      <c r="CG29" s="39">
        <v>0</v>
      </c>
      <c r="CH29" s="39">
        <v>0</v>
      </c>
      <c r="CI29" s="39">
        <v>0</v>
      </c>
    </row>
    <row r="30" spans="3:87" x14ac:dyDescent="0.15">
      <c r="C30" s="29">
        <v>26</v>
      </c>
      <c r="D30" s="29">
        <f>[7]属性汇总!D30+[8]属性汇总!J30+[9]属性!AX31</f>
        <v>351.47903756373859</v>
      </c>
      <c r="E30" s="29">
        <f>[7]属性汇总!E30+[8]属性汇总!K30+[9]属性!AY31</f>
        <v>356.67181136574192</v>
      </c>
      <c r="F30" s="29">
        <f>[7]属性汇总!F30+[8]属性汇总!L30+[9]属性!AZ31</f>
        <v>362.62835697987646</v>
      </c>
      <c r="G30" s="29">
        <f>[7]属性汇总!G30+[8]属性汇总!M30+[9]属性!BA31</f>
        <v>369.30421717093697</v>
      </c>
      <c r="H30" s="29">
        <f>[7]属性汇总!H30+[8]属性汇总!N30+[9]属性!BB31</f>
        <v>376.40370407976138</v>
      </c>
      <c r="J30" s="39">
        <f>[7]属性汇总!D30/D30</f>
        <v>1</v>
      </c>
      <c r="K30" s="39">
        <f>[8]属性汇总!J30/D30</f>
        <v>0</v>
      </c>
      <c r="L30" s="39">
        <f>[9]属性!AX31/D30</f>
        <v>0</v>
      </c>
      <c r="N30" s="29">
        <v>26</v>
      </c>
      <c r="O30" s="39">
        <f>'[5]变法-buff效果'!AG30</f>
        <v>7.5078425706837301E-3</v>
      </c>
      <c r="P30" s="39">
        <f>'[5]变法-buff效果'!AH30</f>
        <v>6.9826602074336197E-3</v>
      </c>
      <c r="Q30" s="39">
        <f>'[5]变法-buff效果'!AI30</f>
        <v>6.1596406672258987E-3</v>
      </c>
      <c r="R30" s="39">
        <f>'[5]变法-buff效果'!AJ30</f>
        <v>4.98855960937028E-3</v>
      </c>
      <c r="S30" s="39">
        <f>'[5]变法-buff效果'!AK30</f>
        <v>3.326721437093119E-3</v>
      </c>
      <c r="U30" s="67"/>
      <c r="V30" s="67">
        <f>IFERROR('[5]变法-buff效果'!AG30/O30,0)</f>
        <v>1</v>
      </c>
      <c r="AA30" s="120" t="s">
        <v>125</v>
      </c>
      <c r="AB30" s="120"/>
      <c r="AC30" s="120"/>
      <c r="AD30" s="120"/>
      <c r="AE30" s="120"/>
      <c r="AF30" s="120"/>
      <c r="AJ30" s="5"/>
      <c r="AK30" s="29"/>
      <c r="AL30" s="29"/>
      <c r="AM30" s="29"/>
      <c r="AN30" s="29"/>
      <c r="AO30" s="29"/>
      <c r="AP30" s="29"/>
      <c r="AU30" s="29">
        <v>26</v>
      </c>
      <c r="AV30" s="39">
        <f>养成属性buff汇总!I31</f>
        <v>5.0118779422518911E-2</v>
      </c>
      <c r="AW30" s="39">
        <f>养成属性buff汇总!J31</f>
        <v>5.1457119177864219E-2</v>
      </c>
      <c r="AX30" s="39">
        <f>养成属性buff汇总!K31</f>
        <v>5.4075336581186559E-2</v>
      </c>
      <c r="AY30" s="39">
        <f>养成属性buff汇总!L31</f>
        <v>5.6965737678468034E-2</v>
      </c>
      <c r="AZ30" s="39">
        <f>养成属性buff汇总!M31</f>
        <v>6.0222922022796187E-2</v>
      </c>
      <c r="BB30" s="67">
        <f>'[2]功能-军团县城'!CV33/AV30</f>
        <v>2.3699584045643487E-3</v>
      </c>
      <c r="BC30" s="67">
        <f>[3]大殿属性!AK32/AV30</f>
        <v>0.99763004159543556</v>
      </c>
      <c r="BD30" s="39"/>
      <c r="BG30" s="29">
        <v>26</v>
      </c>
      <c r="BH30" s="39">
        <f t="shared" si="1"/>
        <v>5.0118779422518911E-2</v>
      </c>
      <c r="BI30" s="39">
        <f t="shared" si="2"/>
        <v>5.1457119177864219E-2</v>
      </c>
      <c r="BJ30" s="39">
        <f t="shared" si="3"/>
        <v>5.4075336581186559E-2</v>
      </c>
      <c r="BK30" s="39">
        <f t="shared" si="4"/>
        <v>5.6965737678468034E-2</v>
      </c>
      <c r="BL30" s="39">
        <f t="shared" si="5"/>
        <v>6.0222922022796187E-2</v>
      </c>
      <c r="BN30" s="67">
        <f>'[2]功能-军团县城'!CV33/BH30</f>
        <v>2.3699584045643487E-3</v>
      </c>
      <c r="BO30" s="67">
        <f>[3]大殿属性!AK32/BH30</f>
        <v>0.99763004159543556</v>
      </c>
      <c r="BP30" s="39"/>
      <c r="BT30" s="29">
        <v>26</v>
      </c>
      <c r="BU30" s="39">
        <f>养成属性buff汇总!AA31</f>
        <v>9.7874219028045356E-2</v>
      </c>
      <c r="BV30" s="39">
        <f>养成属性buff汇总!AB31</f>
        <v>0.1</v>
      </c>
      <c r="BW30" s="39">
        <f>养成属性buff汇总!AC31</f>
        <v>0.1</v>
      </c>
      <c r="BX30" s="39">
        <f>养成属性buff汇总!AD31</f>
        <v>0.1</v>
      </c>
      <c r="BY30" s="39">
        <f>养成属性buff汇总!AE31</f>
        <v>0.1</v>
      </c>
      <c r="CD30" s="29">
        <v>26</v>
      </c>
      <c r="CE30" s="39">
        <v>0</v>
      </c>
      <c r="CF30" s="39">
        <v>0</v>
      </c>
      <c r="CG30" s="39">
        <v>0</v>
      </c>
      <c r="CH30" s="39">
        <v>0</v>
      </c>
      <c r="CI30" s="39">
        <v>0</v>
      </c>
    </row>
    <row r="31" spans="3:87" x14ac:dyDescent="0.15">
      <c r="C31" s="29">
        <v>27</v>
      </c>
      <c r="D31" s="29">
        <f>[7]属性汇总!D31+[8]属性汇总!J31+[9]属性!AX32</f>
        <v>356.90593798307555</v>
      </c>
      <c r="E31" s="29">
        <f>[7]属性汇总!E31+[8]属性汇总!K31+[9]属性!AY32</f>
        <v>362.2348399248533</v>
      </c>
      <c r="F31" s="29">
        <f>[7]属性汇总!F31+[8]属性汇总!L31+[9]属性!AZ32</f>
        <v>368.25699701755525</v>
      </c>
      <c r="G31" s="29">
        <f>[7]属性汇总!G31+[8]属性汇总!M31+[9]属性!BA32</f>
        <v>375.02940668431842</v>
      </c>
      <c r="H31" s="29">
        <f>[7]属性汇总!H31+[8]属性汇总!N31+[9]属性!BB32</f>
        <v>382.33993502355946</v>
      </c>
      <c r="J31" s="39">
        <f>[7]属性汇总!D31/D31</f>
        <v>1</v>
      </c>
      <c r="K31" s="39">
        <f>[8]属性汇总!J31/D31</f>
        <v>0</v>
      </c>
      <c r="L31" s="39">
        <f>[9]属性!AX32/D31</f>
        <v>0</v>
      </c>
      <c r="N31" s="29">
        <v>27</v>
      </c>
      <c r="O31" s="39">
        <f>'[5]变法-buff效果'!AG31</f>
        <v>7.6863668393230295E-3</v>
      </c>
      <c r="P31" s="39">
        <f>'[5]变法-buff效果'!AH31</f>
        <v>7.3874398889527092E-3</v>
      </c>
      <c r="Q31" s="39">
        <f>'[5]变法-buff效果'!AI31</f>
        <v>6.4925089817829042E-3</v>
      </c>
      <c r="R31" s="39">
        <f>'[5]变法-buff效果'!AJ31</f>
        <v>5.2940637114072785E-3</v>
      </c>
      <c r="S31" s="39">
        <f>'[5]变法-buff效果'!AK31</f>
        <v>3.5150008441059209E-3</v>
      </c>
      <c r="U31" s="67"/>
      <c r="V31" s="67">
        <f>IFERROR('[5]变法-buff效果'!AG31/O31,0)</f>
        <v>1</v>
      </c>
      <c r="AA31" s="29" t="s">
        <v>379</v>
      </c>
      <c r="AB31" s="29" t="s">
        <v>80</v>
      </c>
      <c r="AC31" s="29" t="s">
        <v>81</v>
      </c>
      <c r="AD31" s="29" t="s">
        <v>82</v>
      </c>
      <c r="AE31" s="29" t="s">
        <v>83</v>
      </c>
      <c r="AF31" s="29" t="s">
        <v>84</v>
      </c>
      <c r="AJ31" s="5"/>
      <c r="AK31" s="29"/>
      <c r="AL31" s="29"/>
      <c r="AM31" s="29"/>
      <c r="AN31" s="29"/>
      <c r="AO31" s="29"/>
      <c r="AP31" s="29"/>
      <c r="AU31" s="29">
        <v>27</v>
      </c>
      <c r="AV31" s="39">
        <f>养成属性buff汇总!I32</f>
        <v>5.1426504495795895E-2</v>
      </c>
      <c r="AW31" s="39">
        <f>养成属性buff汇总!J32</f>
        <v>5.3773442404009886E-2</v>
      </c>
      <c r="AX31" s="39">
        <f>养成属性buff汇总!K32</f>
        <v>5.6424802036071614E-2</v>
      </c>
      <c r="AY31" s="39">
        <f>养成属性buff汇总!L32</f>
        <v>5.9361213822338658E-2</v>
      </c>
      <c r="AZ31" s="39">
        <f>养成属性buff汇总!M32</f>
        <v>6.2661326495429923E-2</v>
      </c>
      <c r="BB31" s="67">
        <f>'[2]功能-军团县城'!CV34/AV31</f>
        <v>2.557072127577254E-3</v>
      </c>
      <c r="BC31" s="67">
        <f>[3]大殿属性!AK33/AV31</f>
        <v>0.99744292787242272</v>
      </c>
      <c r="BD31" s="39"/>
      <c r="BG31" s="29">
        <v>27</v>
      </c>
      <c r="BH31" s="39">
        <f t="shared" si="1"/>
        <v>5.1426504495795895E-2</v>
      </c>
      <c r="BI31" s="39">
        <f t="shared" si="2"/>
        <v>5.3773442404009886E-2</v>
      </c>
      <c r="BJ31" s="39">
        <f t="shared" si="3"/>
        <v>5.6424802036071614E-2</v>
      </c>
      <c r="BK31" s="39">
        <f t="shared" si="4"/>
        <v>5.9361213822338658E-2</v>
      </c>
      <c r="BL31" s="39">
        <f t="shared" si="5"/>
        <v>6.2661326495429923E-2</v>
      </c>
      <c r="BN31" s="67">
        <f>'[2]功能-军团县城'!CV34/BH31</f>
        <v>2.557072127577254E-3</v>
      </c>
      <c r="BO31" s="67">
        <f>[3]大殿属性!AK33/BH31</f>
        <v>0.99744292787242272</v>
      </c>
      <c r="BP31" s="39"/>
      <c r="BT31" s="29">
        <v>27</v>
      </c>
      <c r="BU31" s="39">
        <f>养成属性buff汇总!AA32</f>
        <v>0.1</v>
      </c>
      <c r="BV31" s="39">
        <f>养成属性buff汇总!AB32</f>
        <v>0.1</v>
      </c>
      <c r="BW31" s="39">
        <f>养成属性buff汇总!AC32</f>
        <v>0.1</v>
      </c>
      <c r="BX31" s="39">
        <f>养成属性buff汇总!AD32</f>
        <v>0.1</v>
      </c>
      <c r="BY31" s="39">
        <f>养成属性buff汇总!AE32</f>
        <v>0.1</v>
      </c>
      <c r="CD31" s="29">
        <v>27</v>
      </c>
      <c r="CE31" s="39">
        <v>0</v>
      </c>
      <c r="CF31" s="39">
        <v>0</v>
      </c>
      <c r="CG31" s="39">
        <v>0</v>
      </c>
      <c r="CH31" s="39">
        <v>0</v>
      </c>
      <c r="CI31" s="39">
        <v>0</v>
      </c>
    </row>
    <row r="32" spans="3:87" x14ac:dyDescent="0.15">
      <c r="C32" s="29">
        <v>28</v>
      </c>
      <c r="D32" s="29">
        <f>[7]属性汇总!D32+[8]属性汇总!J32+[9]属性!AX33</f>
        <v>362.37739787080812</v>
      </c>
      <c r="E32" s="29">
        <f>[7]属性汇总!E32+[8]属性汇总!K32+[9]属性!AY33</f>
        <v>367.77595586736959</v>
      </c>
      <c r="F32" s="29">
        <f>[7]属性汇总!F32+[8]属性汇总!L32+[9]属性!AZ33</f>
        <v>373.87122305611882</v>
      </c>
      <c r="G32" s="29">
        <f>[7]属性汇总!G32+[8]属性汇总!M32+[9]属性!BA33</f>
        <v>380.8014521623677</v>
      </c>
      <c r="H32" s="29">
        <f>[7]属性汇总!H32+[8]属性汇总!N32+[9]属性!BB33</f>
        <v>388.32552513337396</v>
      </c>
      <c r="J32" s="39">
        <f>[7]属性汇总!D32/D32</f>
        <v>1</v>
      </c>
      <c r="K32" s="39">
        <f>[8]属性汇总!J32/D32</f>
        <v>0</v>
      </c>
      <c r="L32" s="39">
        <f>[9]属性!AX33/D32</f>
        <v>0</v>
      </c>
      <c r="N32" s="29">
        <v>28</v>
      </c>
      <c r="O32" s="39">
        <f>'[5]变法-buff效果'!AG32</f>
        <v>7.87770441286933E-3</v>
      </c>
      <c r="P32" s="39">
        <f>'[5]变法-buff效果'!AH32</f>
        <v>7.5605816132691571E-3</v>
      </c>
      <c r="Q32" s="39">
        <f>'[5]变法-buff效果'!AI32</f>
        <v>6.8403041601763134E-3</v>
      </c>
      <c r="R32" s="39">
        <f>'[5]变法-buff效果'!AJ32</f>
        <v>5.6204126287066978E-3</v>
      </c>
      <c r="S32" s="39">
        <f>'[5]变法-buff效果'!AK32</f>
        <v>3.7255474911914734E-3</v>
      </c>
      <c r="U32" s="67"/>
      <c r="V32" s="67">
        <f>IFERROR('[5]变法-buff效果'!AG32/O32,0)</f>
        <v>1</v>
      </c>
      <c r="AA32" s="29">
        <v>1</v>
      </c>
      <c r="AB32" s="29"/>
      <c r="AC32" s="29"/>
      <c r="AD32" s="29"/>
      <c r="AE32" s="29"/>
      <c r="AF32" s="29"/>
      <c r="AJ32" s="5"/>
      <c r="AK32" s="29"/>
      <c r="AL32" s="29"/>
      <c r="AM32" s="29"/>
      <c r="AN32" s="29"/>
      <c r="AO32" s="29"/>
      <c r="AP32" s="29"/>
      <c r="AU32" s="29">
        <v>28</v>
      </c>
      <c r="AV32" s="39">
        <f>养成属性buff汇总!I33</f>
        <v>5.3712239657874451E-2</v>
      </c>
      <c r="AW32" s="39">
        <f>养成属性buff汇总!J33</f>
        <v>5.6090458854565817E-2</v>
      </c>
      <c r="AX32" s="39">
        <f>养成属性buff汇总!K33</f>
        <v>5.8774676608902218E-2</v>
      </c>
      <c r="AY32" s="39">
        <f>养成属性buff汇总!L33</f>
        <v>6.1757147020716587E-2</v>
      </c>
      <c r="AZ32" s="39">
        <f>养成属性buff汇总!M33</f>
        <v>6.510017852446813E-2</v>
      </c>
      <c r="BB32" s="67">
        <f>'[2]功能-军团县城'!CV35/AV32</f>
        <v>2.7021072438517925E-3</v>
      </c>
      <c r="BC32" s="67">
        <f>[3]大殿属性!AK34/AV32</f>
        <v>0.99729789275614822</v>
      </c>
      <c r="BD32" s="39"/>
      <c r="BG32" s="29">
        <v>28</v>
      </c>
      <c r="BH32" s="39">
        <f t="shared" si="1"/>
        <v>5.3712239657874451E-2</v>
      </c>
      <c r="BI32" s="39">
        <f t="shared" si="2"/>
        <v>5.6090458854565817E-2</v>
      </c>
      <c r="BJ32" s="39">
        <f t="shared" si="3"/>
        <v>5.8774676608902218E-2</v>
      </c>
      <c r="BK32" s="39">
        <f t="shared" si="4"/>
        <v>6.1757147020716587E-2</v>
      </c>
      <c r="BL32" s="39">
        <f t="shared" si="5"/>
        <v>6.510017852446813E-2</v>
      </c>
      <c r="BN32" s="67">
        <f>'[2]功能-军团县城'!CV35/BH32</f>
        <v>2.7021072438517925E-3</v>
      </c>
      <c r="BO32" s="67">
        <f>[3]大殿属性!AK34/BH32</f>
        <v>0.99729789275614822</v>
      </c>
      <c r="BP32" s="39"/>
      <c r="BT32" s="29">
        <v>28</v>
      </c>
      <c r="BU32" s="39">
        <f>养成属性buff汇总!AA33</f>
        <v>0.1</v>
      </c>
      <c r="BV32" s="39">
        <f>养成属性buff汇总!AB33</f>
        <v>0.1</v>
      </c>
      <c r="BW32" s="39">
        <f>养成属性buff汇总!AC33</f>
        <v>0.1</v>
      </c>
      <c r="BX32" s="39">
        <f>养成属性buff汇总!AD33</f>
        <v>0.1</v>
      </c>
      <c r="BY32" s="39">
        <f>养成属性buff汇总!AE33</f>
        <v>0.1</v>
      </c>
      <c r="CD32" s="29">
        <v>28</v>
      </c>
      <c r="CE32" s="39">
        <v>0</v>
      </c>
      <c r="CF32" s="39">
        <v>0</v>
      </c>
      <c r="CG32" s="39">
        <v>0</v>
      </c>
      <c r="CH32" s="39">
        <v>0</v>
      </c>
      <c r="CI32" s="39">
        <v>0</v>
      </c>
    </row>
    <row r="33" spans="2:87" x14ac:dyDescent="0.15">
      <c r="C33" s="29">
        <v>29</v>
      </c>
      <c r="D33" s="29">
        <f>[7]属性汇总!D33+[8]属性汇总!J33+[9]属性!AX34</f>
        <v>367.84072066694489</v>
      </c>
      <c r="E33" s="29">
        <f>[7]属性汇总!E33+[8]属性汇总!K33+[9]属性!AY34</f>
        <v>373.28205084712056</v>
      </c>
      <c r="F33" s="29">
        <f>[7]属性汇总!F33+[8]属性汇总!L33+[9]属性!AZ34</f>
        <v>379.53064955424588</v>
      </c>
      <c r="G33" s="29">
        <f>[7]属性汇总!G33+[8]属性汇总!M33+[9]属性!BA34</f>
        <v>386.62035360508469</v>
      </c>
      <c r="H33" s="29">
        <f>[7]属性汇总!H33+[8]属性汇总!N33+[9]属性!BB34</f>
        <v>394.35814385157698</v>
      </c>
      <c r="J33" s="39">
        <f>[7]属性汇总!D33/D33</f>
        <v>1</v>
      </c>
      <c r="K33" s="39">
        <f>[8]属性汇总!J33/D33</f>
        <v>0</v>
      </c>
      <c r="L33" s="39">
        <f>[9]属性!AX34/D33</f>
        <v>0</v>
      </c>
      <c r="N33" s="29">
        <v>29</v>
      </c>
      <c r="O33" s="39">
        <f>'[5]变法-buff效果'!AG33</f>
        <v>8.0827749465823412E-3</v>
      </c>
      <c r="P33" s="39">
        <f>'[5]变法-buff效果'!AH33</f>
        <v>7.7414618109571945E-3</v>
      </c>
      <c r="Q33" s="39">
        <f>'[5]变法-buff效果'!AI33</f>
        <v>7.2411070925715868E-3</v>
      </c>
      <c r="R33" s="39">
        <f>'[5]变法-buff效果'!AJ33</f>
        <v>5.9634237788071453E-3</v>
      </c>
      <c r="S33" s="39">
        <f>'[5]变法-buff效果'!AK33</f>
        <v>3.9624632350769729E-3</v>
      </c>
      <c r="U33" s="67"/>
      <c r="V33" s="67">
        <f>IFERROR('[5]变法-buff效果'!AG33/O33,0)</f>
        <v>1</v>
      </c>
      <c r="AA33" s="29">
        <v>10</v>
      </c>
      <c r="AB33" s="29">
        <f>(INDEX(带兵数!$D$4:$D$83,$AA33,1)/INDEX(带兵数!$D$4:$D$83,$AA32,1))^2</f>
        <v>3.1572522701677248</v>
      </c>
      <c r="AC33" s="29">
        <f>(INDEX(带兵数!$D$4:$D$83,$AA33,1)/INDEX(带兵数!$D$4:$D$83,$AA32,1))^2</f>
        <v>3.1572522701677248</v>
      </c>
      <c r="AD33" s="29">
        <f>(INDEX(带兵数!$D$4:$D$83,$AA33,1)/INDEX(带兵数!$D$4:$D$83,$AA32,1))^2</f>
        <v>3.1572522701677248</v>
      </c>
      <c r="AE33" s="29">
        <f>(INDEX(带兵数!$D$4:$D$83,$AA33,1)/INDEX(带兵数!$D$4:$D$83,$AA32,1))^2</f>
        <v>3.1572522701677248</v>
      </c>
      <c r="AF33" s="29">
        <f>(INDEX(带兵数!$D$4:$D$83,$AA33,1)/INDEX(带兵数!$D$4:$D$83,$AA32,1))^2</f>
        <v>3.1572522701677248</v>
      </c>
      <c r="AJ33" s="5"/>
      <c r="AK33" s="29"/>
      <c r="AL33" s="29"/>
      <c r="AM33" s="29"/>
      <c r="AN33" s="29"/>
      <c r="AO33" s="29"/>
      <c r="AP33" s="29"/>
      <c r="AU33" s="29">
        <v>29</v>
      </c>
      <c r="AV33" s="39">
        <f>养成属性buff汇总!I34</f>
        <v>5.5998953447568937E-2</v>
      </c>
      <c r="AW33" s="39">
        <f>养成属性buff汇总!J34</f>
        <v>5.8408577557594633E-2</v>
      </c>
      <c r="AX33" s="39">
        <f>养成属性buff汇总!K34</f>
        <v>6.1126004026995827E-2</v>
      </c>
      <c r="AY33" s="39">
        <f>养成属性buff汇总!L34</f>
        <v>6.4154341393249811E-2</v>
      </c>
      <c r="AZ33" s="39">
        <f>养成属性buff汇总!M34</f>
        <v>6.7539560554445585E-2</v>
      </c>
      <c r="BB33" s="67">
        <f>'[2]功能-军团县城'!CV36/AV33</f>
        <v>2.8527284929829285E-3</v>
      </c>
      <c r="BC33" s="67">
        <f>[3]大殿属性!AK35/AV33</f>
        <v>0.9971472715070171</v>
      </c>
      <c r="BD33" s="39"/>
      <c r="BG33" s="29">
        <v>29</v>
      </c>
      <c r="BH33" s="39">
        <f t="shared" si="1"/>
        <v>5.5998953447568937E-2</v>
      </c>
      <c r="BI33" s="39">
        <f t="shared" si="2"/>
        <v>5.8408577557594633E-2</v>
      </c>
      <c r="BJ33" s="39">
        <f t="shared" si="3"/>
        <v>6.1126004026995827E-2</v>
      </c>
      <c r="BK33" s="39">
        <f t="shared" si="4"/>
        <v>6.4154341393249811E-2</v>
      </c>
      <c r="BL33" s="39">
        <f t="shared" si="5"/>
        <v>6.7539560554445585E-2</v>
      </c>
      <c r="BN33" s="67">
        <f>'[2]功能-军团县城'!CV36/BH33</f>
        <v>2.8527284929829285E-3</v>
      </c>
      <c r="BO33" s="67">
        <f>[3]大殿属性!AK35/BH33</f>
        <v>0.9971472715070171</v>
      </c>
      <c r="BP33" s="39"/>
      <c r="BT33" s="29">
        <v>29</v>
      </c>
      <c r="BU33" s="39">
        <f>养成属性buff汇总!AA34</f>
        <v>0.1</v>
      </c>
      <c r="BV33" s="39">
        <f>养成属性buff汇总!AB34</f>
        <v>0.1</v>
      </c>
      <c r="BW33" s="39">
        <f>养成属性buff汇总!AC34</f>
        <v>0.1</v>
      </c>
      <c r="BX33" s="39">
        <f>养成属性buff汇总!AD34</f>
        <v>0.1</v>
      </c>
      <c r="BY33" s="39">
        <f>养成属性buff汇总!AE34</f>
        <v>0.1</v>
      </c>
      <c r="CD33" s="29">
        <v>29</v>
      </c>
      <c r="CE33" s="39">
        <v>0</v>
      </c>
      <c r="CF33" s="39">
        <v>0</v>
      </c>
      <c r="CG33" s="39">
        <v>0</v>
      </c>
      <c r="CH33" s="39">
        <v>0</v>
      </c>
      <c r="CI33" s="39">
        <v>0</v>
      </c>
    </row>
    <row r="34" spans="2:87" x14ac:dyDescent="0.15">
      <c r="C34" s="29">
        <v>30</v>
      </c>
      <c r="D34" s="29">
        <f>[7]属性汇总!D34+[8]属性汇总!J34+[9]属性!AX35</f>
        <v>373.27297725105331</v>
      </c>
      <c r="E34" s="29">
        <f>[7]属性汇总!E34+[8]属性汇总!K34+[9]属性!AY35</f>
        <v>378.8316808201248</v>
      </c>
      <c r="F34" s="29">
        <f>[7]属性汇总!F34+[8]属性汇总!L34+[9]属性!AZ35</f>
        <v>385.23527651193649</v>
      </c>
      <c r="G34" s="29">
        <f>[7]属性汇总!G34+[8]属性汇总!M34+[9]属性!BA35</f>
        <v>392.48611101246956</v>
      </c>
      <c r="H34" s="29">
        <f>[7]属性汇总!H34+[8]属性汇总!N34+[9]属性!BB35</f>
        <v>400.37513329239539</v>
      </c>
      <c r="J34" s="39">
        <f>[7]属性汇总!D34/D34</f>
        <v>1</v>
      </c>
      <c r="K34" s="39">
        <f>[8]属性汇总!J34/D34</f>
        <v>0</v>
      </c>
      <c r="L34" s="39">
        <f>[9]属性!AX35/D34</f>
        <v>0</v>
      </c>
      <c r="N34" s="29">
        <v>30</v>
      </c>
      <c r="O34" s="39">
        <f>'[5]变法-buff效果'!AG34</f>
        <v>8.3025641025641032E-3</v>
      </c>
      <c r="P34" s="39">
        <f>'[5]变法-buff效果'!AH34</f>
        <v>7.9343999999999994E-3</v>
      </c>
      <c r="Q34" s="39">
        <f>'[5]变法-buff效果'!AI34</f>
        <v>7.4993230769230777E-3</v>
      </c>
      <c r="R34" s="39">
        <f>'[5]变法-buff效果'!AJ34</f>
        <v>6.2724266666666665E-3</v>
      </c>
      <c r="S34" s="39">
        <f>'[5]变法-buff效果'!AK34</f>
        <v>4.2009333333333327E-3</v>
      </c>
      <c r="U34" s="67"/>
      <c r="V34" s="67">
        <f>IFERROR('[5]变法-buff效果'!AG34/O34,0)</f>
        <v>1</v>
      </c>
      <c r="AA34" s="29">
        <v>20</v>
      </c>
      <c r="AB34" s="29">
        <f>(INDEX(带兵数!$D$4:$D$83,$AA34,1)/INDEX(带兵数!$D$4:$D$83,$AA33,1))^2</f>
        <v>1.8010491292037285</v>
      </c>
      <c r="AC34" s="29">
        <f>(INDEX(带兵数!$D$4:$D$83,$AA34,1)/INDEX(带兵数!$D$4:$D$83,$AA33,1))^2</f>
        <v>1.8010491292037285</v>
      </c>
      <c r="AD34" s="29">
        <f>(INDEX(带兵数!$D$4:$D$83,$AA34,1)/INDEX(带兵数!$D$4:$D$83,$AA33,1))^2</f>
        <v>1.8010491292037285</v>
      </c>
      <c r="AE34" s="29">
        <f>(INDEX(带兵数!$D$4:$D$83,$AA34,1)/INDEX(带兵数!$D$4:$D$83,$AA33,1))^2</f>
        <v>1.8010491292037285</v>
      </c>
      <c r="AF34" s="29">
        <f>(INDEX(带兵数!$D$4:$D$83,$AA34,1)/INDEX(带兵数!$D$4:$D$83,$AA33,1))^2</f>
        <v>1.8010491292037285</v>
      </c>
      <c r="AJ34" s="5"/>
      <c r="AK34" s="29"/>
      <c r="AL34" s="29"/>
      <c r="AM34" s="29"/>
      <c r="AN34" s="29"/>
      <c r="AO34" s="29"/>
      <c r="AP34" s="29"/>
      <c r="AU34" s="29">
        <v>30</v>
      </c>
      <c r="AV34" s="39">
        <f>养成属性buff汇总!I35</f>
        <v>5.8286716104371902E-2</v>
      </c>
      <c r="AW34" s="39">
        <f>养成属性buff汇总!J35</f>
        <v>6.0727555527903709E-2</v>
      </c>
      <c r="AX34" s="39">
        <f>养成属性buff汇总!K35</f>
        <v>6.3477779019738056E-2</v>
      </c>
      <c r="AY34" s="39">
        <f>养成属性buff汇总!L35</f>
        <v>6.6551588093780839E-2</v>
      </c>
      <c r="AZ34" s="39">
        <f>养成属性buff汇总!M35</f>
        <v>6.9978975531287305E-2</v>
      </c>
      <c r="BB34" s="67">
        <f>'[2]功能-军团县城'!CV37/AV34</f>
        <v>3.0094722626940688E-3</v>
      </c>
      <c r="BC34" s="67">
        <f>[3]大殿属性!AK36/AV34</f>
        <v>0.9969905277373059</v>
      </c>
      <c r="BD34" s="39"/>
      <c r="BG34" s="29">
        <v>30</v>
      </c>
      <c r="BH34" s="39">
        <f t="shared" si="1"/>
        <v>5.8286716104371902E-2</v>
      </c>
      <c r="BI34" s="39">
        <f t="shared" si="2"/>
        <v>6.0727555527903709E-2</v>
      </c>
      <c r="BJ34" s="39">
        <f t="shared" si="3"/>
        <v>6.3477779019738056E-2</v>
      </c>
      <c r="BK34" s="39">
        <f t="shared" si="4"/>
        <v>6.6551588093780839E-2</v>
      </c>
      <c r="BL34" s="39">
        <f t="shared" si="5"/>
        <v>6.9978975531287305E-2</v>
      </c>
      <c r="BN34" s="67">
        <f>'[2]功能-军团县城'!CV37/BH34</f>
        <v>3.0094722626940688E-3</v>
      </c>
      <c r="BO34" s="67">
        <f>[3]大殿属性!AK36/BH34</f>
        <v>0.9969905277373059</v>
      </c>
      <c r="BP34" s="39"/>
      <c r="BT34" s="29">
        <v>30</v>
      </c>
      <c r="BU34" s="39">
        <f>养成属性buff汇总!AA35</f>
        <v>0.1</v>
      </c>
      <c r="BV34" s="39">
        <f>养成属性buff汇总!AB35</f>
        <v>0.1</v>
      </c>
      <c r="BW34" s="39">
        <f>养成属性buff汇总!AC35</f>
        <v>0.1</v>
      </c>
      <c r="BX34" s="39">
        <f>养成属性buff汇总!AD35</f>
        <v>0.1</v>
      </c>
      <c r="BY34" s="39">
        <f>养成属性buff汇总!AE35</f>
        <v>0.1</v>
      </c>
      <c r="CD34" s="29">
        <v>30</v>
      </c>
      <c r="CE34" s="39">
        <v>0</v>
      </c>
      <c r="CF34" s="39">
        <v>0</v>
      </c>
      <c r="CG34" s="39">
        <v>0</v>
      </c>
      <c r="CH34" s="39">
        <v>0</v>
      </c>
      <c r="CI34" s="39">
        <v>0</v>
      </c>
    </row>
    <row r="35" spans="2:87" x14ac:dyDescent="0.15">
      <c r="C35" s="29">
        <v>31</v>
      </c>
      <c r="D35" s="29">
        <f>[7]属性汇总!D35+[8]属性汇总!J35+[9]属性!AX36</f>
        <v>378.74762043415313</v>
      </c>
      <c r="E35" s="29">
        <f>[7]属性汇总!E35+[8]属性汇总!K35+[9]属性!AY36</f>
        <v>384.42484578638226</v>
      </c>
      <c r="F35" s="29">
        <f>[7]属性汇总!F35+[8]属性汇总!L35+[9]属性!AZ36</f>
        <v>390.9851039291907</v>
      </c>
      <c r="G35" s="29">
        <f>[7]属性汇总!G35+[8]属性汇总!M35+[9]属性!BA36</f>
        <v>398.36836034952609</v>
      </c>
      <c r="H35" s="29">
        <f>[7]属性汇总!H35+[8]属性汇总!N35+[9]属性!BB36</f>
        <v>406.44029609235002</v>
      </c>
      <c r="J35" s="39">
        <f>[7]属性汇总!D35/D35</f>
        <v>1</v>
      </c>
      <c r="K35" s="39">
        <f>[8]属性汇总!J35/D35</f>
        <v>0</v>
      </c>
      <c r="L35" s="39">
        <f>[9]属性!AX36/D35</f>
        <v>0</v>
      </c>
      <c r="N35" s="29">
        <v>31</v>
      </c>
      <c r="O35" s="39">
        <f>'[5]变法-buff效果'!AG35</f>
        <v>8.5381282872986023E-3</v>
      </c>
      <c r="P35" s="39">
        <f>'[5]变法-buff效果'!AH35</f>
        <v>8.1431829512137194E-3</v>
      </c>
      <c r="Q35" s="39">
        <f>'[5]变法-buff效果'!AI35</f>
        <v>7.6721073182438671E-3</v>
      </c>
      <c r="R35" s="39">
        <f>'[5]变法-buff效果'!AJ35</f>
        <v>6.6023364476323568E-3</v>
      </c>
      <c r="S35" s="39">
        <f>'[5]变法-buff效果'!AK35</f>
        <v>4.4377542136631136E-3</v>
      </c>
      <c r="U35" s="67"/>
      <c r="V35" s="67">
        <f>IFERROR('[5]变法-buff效果'!AG35/O35,0)</f>
        <v>1</v>
      </c>
      <c r="AA35" s="29">
        <v>30</v>
      </c>
      <c r="AB35" s="29">
        <f>(INDEX(带兵数!$D$4:$D$83,$AA35,1)/INDEX(带兵数!$D$4:$D$83,$AA34,1))^2</f>
        <v>1.5036404347723757</v>
      </c>
      <c r="AC35" s="29">
        <f>(INDEX(带兵数!$D$4:$D$83,$AA35,1)/INDEX(带兵数!$D$4:$D$83,$AA34,1))^2</f>
        <v>1.5036404347723757</v>
      </c>
      <c r="AD35" s="29">
        <f>(INDEX(带兵数!$D$4:$D$83,$AA35,1)/INDEX(带兵数!$D$4:$D$83,$AA34,1))^2</f>
        <v>1.5036404347723757</v>
      </c>
      <c r="AE35" s="29">
        <f>(INDEX(带兵数!$D$4:$D$83,$AA35,1)/INDEX(带兵数!$D$4:$D$83,$AA34,1))^2</f>
        <v>1.5036404347723757</v>
      </c>
      <c r="AF35" s="29">
        <f>(INDEX(带兵数!$D$4:$D$83,$AA35,1)/INDEX(带兵数!$D$4:$D$83,$AA34,1))^2</f>
        <v>1.5036404347723757</v>
      </c>
      <c r="AJ35" s="5"/>
      <c r="AK35" s="29"/>
      <c r="AL35" s="29"/>
      <c r="AM35" s="29"/>
      <c r="AN35" s="29"/>
      <c r="AO35" s="29"/>
      <c r="AP35" s="29"/>
      <c r="AU35" s="29">
        <v>31</v>
      </c>
      <c r="AV35" s="39">
        <f>养成属性buff汇总!I36</f>
        <v>6.0575602909107441E-2</v>
      </c>
      <c r="AW35" s="39">
        <f>养成属性buff汇总!J36</f>
        <v>6.304766261543443E-2</v>
      </c>
      <c r="AX35" s="39">
        <f>养成属性buff汇总!K36</f>
        <v>6.5830433982311892E-2</v>
      </c>
      <c r="AY35" s="39">
        <f>养成属性buff汇总!L36</f>
        <v>6.894940781388581E-2</v>
      </c>
      <c r="AZ35" s="39">
        <f>养成属性buff汇总!M36</f>
        <v>7.2418788376287804E-2</v>
      </c>
      <c r="BB35" s="67">
        <f>'[2]功能-军团县城'!CV38/AV35</f>
        <v>3.1728755377495969E-3</v>
      </c>
      <c r="BC35" s="67">
        <f>[3]大殿属性!AK37/AV35</f>
        <v>0.99682712446225041</v>
      </c>
      <c r="BD35" s="39"/>
      <c r="BG35" s="29">
        <v>31</v>
      </c>
      <c r="BH35" s="39">
        <f t="shared" si="1"/>
        <v>6.0575602909107441E-2</v>
      </c>
      <c r="BI35" s="39">
        <f t="shared" si="2"/>
        <v>6.304766261543443E-2</v>
      </c>
      <c r="BJ35" s="39">
        <f t="shared" si="3"/>
        <v>6.5830433982311892E-2</v>
      </c>
      <c r="BK35" s="39">
        <f t="shared" si="4"/>
        <v>6.894940781388581E-2</v>
      </c>
      <c r="BL35" s="39">
        <f t="shared" si="5"/>
        <v>7.2418788376287804E-2</v>
      </c>
      <c r="BN35" s="67">
        <f>'[2]功能-军团县城'!CV38/BH35</f>
        <v>3.1728755377495969E-3</v>
      </c>
      <c r="BO35" s="67">
        <f>[3]大殿属性!AK37/BH35</f>
        <v>0.99682712446225041</v>
      </c>
      <c r="BP35" s="39"/>
      <c r="BT35" s="29">
        <v>31</v>
      </c>
      <c r="BU35" s="39">
        <f>养成属性buff汇总!AA36</f>
        <v>0.1</v>
      </c>
      <c r="BV35" s="39">
        <f>养成属性buff汇总!AB36</f>
        <v>0.1</v>
      </c>
      <c r="BW35" s="39">
        <f>养成属性buff汇总!AC36</f>
        <v>0.1</v>
      </c>
      <c r="BX35" s="39">
        <f>养成属性buff汇总!AD36</f>
        <v>0.1</v>
      </c>
      <c r="BY35" s="39">
        <f>养成属性buff汇总!AE36</f>
        <v>0.1</v>
      </c>
      <c r="CD35" s="29">
        <v>31</v>
      </c>
      <c r="CE35" s="39">
        <v>0</v>
      </c>
      <c r="CF35" s="39">
        <v>0</v>
      </c>
      <c r="CG35" s="39">
        <v>0</v>
      </c>
      <c r="CH35" s="39">
        <v>0</v>
      </c>
      <c r="CI35" s="39">
        <v>0</v>
      </c>
    </row>
    <row r="36" spans="2:87" x14ac:dyDescent="0.15">
      <c r="B36" s="5"/>
      <c r="C36" s="29">
        <v>32</v>
      </c>
      <c r="D36" s="29">
        <f>[7]属性汇总!D36+[8]属性汇总!J36+[9]属性!AX37</f>
        <v>384.26465021624449</v>
      </c>
      <c r="E36" s="29">
        <f>[7]属性汇总!E36+[8]属性汇总!K36+[9]属性!AY37</f>
        <v>390.06154574589283</v>
      </c>
      <c r="F36" s="29">
        <f>[7]属性汇总!F36+[8]属性汇总!L36+[9]属性!AZ37</f>
        <v>396.76961454568914</v>
      </c>
      <c r="G36" s="29">
        <f>[7]属性汇总!G36+[8]属性汇总!M36+[9]属性!BA37</f>
        <v>404.27776313474851</v>
      </c>
      <c r="H36" s="29">
        <f>[7]属性汇总!H36+[8]属性汇总!N36+[9]属性!BB37</f>
        <v>412.55363225144066</v>
      </c>
      <c r="J36" s="39">
        <f>[7]属性汇总!D36/D36</f>
        <v>1</v>
      </c>
      <c r="K36" s="39">
        <f>[8]属性汇总!J36/D36</f>
        <v>0</v>
      </c>
      <c r="L36" s="39">
        <f>[9]属性!AX37/D36</f>
        <v>0</v>
      </c>
      <c r="N36" s="29">
        <v>32</v>
      </c>
      <c r="O36" s="39">
        <f>'[5]变法-buff效果'!AG36</f>
        <v>8.7905997292210374E-3</v>
      </c>
      <c r="P36" s="39">
        <f>'[5]变法-buff效果'!AH36</f>
        <v>8.3649092050671944E-3</v>
      </c>
      <c r="Q36" s="39">
        <f>'[5]变法-buff效果'!AI36</f>
        <v>7.8538789862526732E-3</v>
      </c>
      <c r="R36" s="39">
        <f>'[5]变法-buff效果'!AJ36</f>
        <v>6.9578920029944504E-3</v>
      </c>
      <c r="S36" s="39">
        <f>'[5]变法-buff效果'!AK36</f>
        <v>4.6867541851104795E-3</v>
      </c>
      <c r="U36" s="67"/>
      <c r="V36" s="67">
        <f>IFERROR('[5]变法-buff效果'!AG36/O36,0)</f>
        <v>1</v>
      </c>
      <c r="AA36" s="29">
        <v>40</v>
      </c>
      <c r="AB36" s="29">
        <f>(INDEX(带兵数!$D$4:$D$83,$AA36,1)/INDEX(带兵数!$D$4:$D$83,$AA35,1))^2</f>
        <v>1.3875860339771364</v>
      </c>
      <c r="AC36" s="29">
        <f>(INDEX(带兵数!$D$4:$D$83,$AA36,1)/INDEX(带兵数!$D$4:$D$83,$AA35,1))^2</f>
        <v>1.3875860339771364</v>
      </c>
      <c r="AD36" s="29">
        <f>(INDEX(带兵数!$D$4:$D$83,$AA36,1)/INDEX(带兵数!$D$4:$D$83,$AA35,1))^2</f>
        <v>1.3875860339771364</v>
      </c>
      <c r="AE36" s="29">
        <f>(INDEX(带兵数!$D$4:$D$83,$AA36,1)/INDEX(带兵数!$D$4:$D$83,$AA35,1))^2</f>
        <v>1.3875860339771364</v>
      </c>
      <c r="AF36" s="29">
        <f>(INDEX(带兵数!$D$4:$D$83,$AA36,1)/INDEX(带兵数!$D$4:$D$83,$AA35,1))^2</f>
        <v>1.3875860339771364</v>
      </c>
      <c r="AJ36" s="5"/>
      <c r="AK36" s="29"/>
      <c r="AL36" s="29"/>
      <c r="AM36" s="29"/>
      <c r="AN36" s="29"/>
      <c r="AO36" s="29"/>
      <c r="AP36" s="29"/>
      <c r="AU36" s="29">
        <v>32</v>
      </c>
      <c r="AV36" s="39">
        <f>养成属性buff汇总!I37</f>
        <v>6.28656945457651E-2</v>
      </c>
      <c r="AW36" s="39">
        <f>养成属性buff汇总!J37</f>
        <v>6.5368692058615438E-2</v>
      </c>
      <c r="AX36" s="39">
        <f>养成属性buff汇总!K37</f>
        <v>6.8183729399954873E-2</v>
      </c>
      <c r="AY36" s="39">
        <f>养成属性buff汇总!L37</f>
        <v>7.1347930437604581E-2</v>
      </c>
      <c r="AZ36" s="39">
        <f>养成属性buff汇总!M37</f>
        <v>7.4858868266518483E-2</v>
      </c>
      <c r="BB36" s="67">
        <f>'[2]功能-军团县城'!CV39/AV36</f>
        <v>3.3434812953341774E-3</v>
      </c>
      <c r="BC36" s="67">
        <f>[3]大殿属性!AK38/AV36</f>
        <v>0.99665651870466587</v>
      </c>
      <c r="BD36" s="39"/>
      <c r="BG36" s="29">
        <v>32</v>
      </c>
      <c r="BH36" s="39">
        <f t="shared" si="1"/>
        <v>6.28656945457651E-2</v>
      </c>
      <c r="BI36" s="39">
        <f t="shared" si="2"/>
        <v>6.5368692058615438E-2</v>
      </c>
      <c r="BJ36" s="39">
        <f t="shared" si="3"/>
        <v>6.8183729399954873E-2</v>
      </c>
      <c r="BK36" s="39">
        <f t="shared" si="4"/>
        <v>7.1347930437604581E-2</v>
      </c>
      <c r="BL36" s="39">
        <f t="shared" si="5"/>
        <v>7.4858868266518483E-2</v>
      </c>
      <c r="BN36" s="67">
        <f>'[2]功能-军团县城'!CV39/BH36</f>
        <v>3.3434812953341774E-3</v>
      </c>
      <c r="BO36" s="67">
        <f>[3]大殿属性!AK38/BH36</f>
        <v>0.99665651870466587</v>
      </c>
      <c r="BP36" s="39"/>
      <c r="BT36" s="29">
        <v>32</v>
      </c>
      <c r="BU36" s="39">
        <f>养成属性buff汇总!AA37</f>
        <v>0.1</v>
      </c>
      <c r="BV36" s="39">
        <f>养成属性buff汇总!AB37</f>
        <v>0.1</v>
      </c>
      <c r="BW36" s="39">
        <f>养成属性buff汇总!AC37</f>
        <v>0.1</v>
      </c>
      <c r="BX36" s="39">
        <f>养成属性buff汇总!AD37</f>
        <v>0.1</v>
      </c>
      <c r="BY36" s="39">
        <f>养成属性buff汇总!AE37</f>
        <v>0.1</v>
      </c>
      <c r="CD36" s="29">
        <v>32</v>
      </c>
      <c r="CE36" s="39">
        <v>0</v>
      </c>
      <c r="CF36" s="39">
        <v>0</v>
      </c>
      <c r="CG36" s="39">
        <v>0</v>
      </c>
      <c r="CH36" s="39">
        <v>0</v>
      </c>
      <c r="CI36" s="39">
        <v>0</v>
      </c>
    </row>
    <row r="37" spans="2:87" x14ac:dyDescent="0.15">
      <c r="B37" s="5"/>
      <c r="C37" s="29">
        <v>33</v>
      </c>
      <c r="D37" s="29">
        <f>[7]属性汇总!D37+[8]属性汇总!J37+[9]属性!AX38</f>
        <v>389.82406659732737</v>
      </c>
      <c r="E37" s="29">
        <f>[7]属性汇总!E37+[8]属性汇总!K37+[9]属性!AY38</f>
        <v>395.74178069865661</v>
      </c>
      <c r="F37" s="29">
        <f>[7]属性汇总!F37+[8]属性汇总!L37+[9]属性!AZ38</f>
        <v>402.56828447645211</v>
      </c>
      <c r="G37" s="29">
        <f>[7]属性汇总!G37+[8]属性汇总!M37+[9]属性!BA38</f>
        <v>410.2331714628483</v>
      </c>
      <c r="H37" s="29">
        <f>[7]属性汇总!H37+[8]属性汇总!N37+[9]属性!BB38</f>
        <v>418.71514176966741</v>
      </c>
      <c r="J37" s="39">
        <f>[7]属性汇总!D37/D37</f>
        <v>1</v>
      </c>
      <c r="K37" s="39">
        <f>[8]属性汇总!J37/D37</f>
        <v>0</v>
      </c>
      <c r="L37" s="39">
        <f>[9]属性!AX38/D37</f>
        <v>0</v>
      </c>
      <c r="N37" s="29">
        <v>33</v>
      </c>
      <c r="O37" s="39">
        <f>'[5]变法-buff效果'!AG37</f>
        <v>9.0994368711728862E-3</v>
      </c>
      <c r="P37" s="39">
        <f>'[5]变法-buff效果'!AH37</f>
        <v>8.5946826050628741E-3</v>
      </c>
      <c r="Q37" s="39">
        <f>'[5]变法-buff效果'!AI37</f>
        <v>8.0439474829970721E-3</v>
      </c>
      <c r="R37" s="39">
        <f>'[5]变法-buff效果'!AJ37</f>
        <v>7.3318057815227669E-3</v>
      </c>
      <c r="S37" s="39">
        <f>'[5]变法-buff效果'!AK37</f>
        <v>4.9502811090718427E-3</v>
      </c>
      <c r="U37" s="67"/>
      <c r="V37" s="67">
        <f>IFERROR('[5]变法-buff效果'!AG37/O37,0)</f>
        <v>1</v>
      </c>
      <c r="AA37" s="29">
        <v>50</v>
      </c>
      <c r="AB37" s="29">
        <f>(INDEX(带兵数!$D$4:$D$83,$AA37,1)/INDEX(带兵数!$D$4:$D$83,$AA36,1))^2</f>
        <v>1.3196802842709372</v>
      </c>
      <c r="AC37" s="29">
        <f>(INDEX(带兵数!$D$4:$D$83,$AA37,1)/INDEX(带兵数!$D$4:$D$83,$AA36,1))^2</f>
        <v>1.3196802842709372</v>
      </c>
      <c r="AD37" s="29">
        <f>(INDEX(带兵数!$D$4:$D$83,$AA37,1)/INDEX(带兵数!$D$4:$D$83,$AA36,1))^2</f>
        <v>1.3196802842709372</v>
      </c>
      <c r="AE37" s="29">
        <f>(INDEX(带兵数!$D$4:$D$83,$AA37,1)/INDEX(带兵数!$D$4:$D$83,$AA36,1))^2</f>
        <v>1.3196802842709372</v>
      </c>
      <c r="AF37" s="29">
        <f>(INDEX(带兵数!$D$4:$D$83,$AA37,1)/INDEX(带兵数!$D$4:$D$83,$AA36,1))^2</f>
        <v>1.3196802842709372</v>
      </c>
      <c r="AJ37" s="5"/>
      <c r="AK37" s="29"/>
      <c r="AL37" s="29"/>
      <c r="AM37" s="29"/>
      <c r="AN37" s="29"/>
      <c r="AO37" s="29"/>
      <c r="AP37" s="29"/>
      <c r="AU37" s="29">
        <v>33</v>
      </c>
      <c r="AV37" s="39">
        <f>养成属性buff汇总!I38</f>
        <v>6.5157077489303675E-2</v>
      </c>
      <c r="AW37" s="39">
        <f>养成属性buff汇总!J38</f>
        <v>6.7690294951318508E-2</v>
      </c>
      <c r="AX37" s="39">
        <f>养成属性buff汇总!K38</f>
        <v>7.0537616059808322E-2</v>
      </c>
      <c r="AY37" s="39">
        <f>养成属性buff汇总!L38</f>
        <v>7.3746956226531282E-2</v>
      </c>
      <c r="AZ37" s="39">
        <f>养成属性buff汇总!M38</f>
        <v>7.7149937940987873E-2</v>
      </c>
      <c r="BB37" s="67">
        <f>'[2]功能-军团县城'!CV40/AV37</f>
        <v>3.5218431325096918E-3</v>
      </c>
      <c r="BC37" s="67">
        <f>[3]大殿属性!AK39/AV37</f>
        <v>0.99647815686749042</v>
      </c>
      <c r="BD37" s="39"/>
      <c r="BG37" s="29">
        <v>33</v>
      </c>
      <c r="BH37" s="39">
        <f t="shared" si="1"/>
        <v>6.5157077489303675E-2</v>
      </c>
      <c r="BI37" s="39">
        <f t="shared" si="2"/>
        <v>6.7690294951318508E-2</v>
      </c>
      <c r="BJ37" s="39">
        <f t="shared" si="3"/>
        <v>7.0537616059808322E-2</v>
      </c>
      <c r="BK37" s="39">
        <f t="shared" si="4"/>
        <v>7.3746956226531282E-2</v>
      </c>
      <c r="BL37" s="39">
        <f t="shared" si="5"/>
        <v>7.7149937940987873E-2</v>
      </c>
      <c r="BN37" s="67">
        <f>'[2]功能-军团县城'!CV40/BH37</f>
        <v>3.5218431325096918E-3</v>
      </c>
      <c r="BO37" s="67">
        <f>[3]大殿属性!AK39/BH37</f>
        <v>0.99647815686749042</v>
      </c>
      <c r="BP37" s="39"/>
      <c r="BT37" s="29">
        <v>33</v>
      </c>
      <c r="BU37" s="39">
        <f>养成属性buff汇总!AA38</f>
        <v>0.1</v>
      </c>
      <c r="BV37" s="39">
        <f>养成属性buff汇总!AB38</f>
        <v>0.1</v>
      </c>
      <c r="BW37" s="39">
        <f>养成属性buff汇总!AC38</f>
        <v>0.1</v>
      </c>
      <c r="BX37" s="39">
        <f>养成属性buff汇总!AD38</f>
        <v>0.1</v>
      </c>
      <c r="BY37" s="39">
        <f>养成属性buff汇总!AE38</f>
        <v>0.1</v>
      </c>
      <c r="CD37" s="29">
        <v>33</v>
      </c>
      <c r="CE37" s="39">
        <v>0</v>
      </c>
      <c r="CF37" s="39">
        <v>0</v>
      </c>
      <c r="CG37" s="39">
        <v>0</v>
      </c>
      <c r="CH37" s="39">
        <v>0</v>
      </c>
      <c r="CI37" s="39">
        <v>0</v>
      </c>
    </row>
    <row r="38" spans="2:87" x14ac:dyDescent="0.15">
      <c r="B38" s="5"/>
      <c r="C38" s="29">
        <v>34</v>
      </c>
      <c r="D38" s="29">
        <f>[7]属性汇总!D38+[8]属性汇总!J38+[9]属性!AX39</f>
        <v>395.42586957740161</v>
      </c>
      <c r="E38" s="29">
        <f>[7]属性汇总!E38+[8]属性汇总!K38+[9]属性!AY39</f>
        <v>401.46075136966044</v>
      </c>
      <c r="F38" s="29">
        <f>[7]属性汇总!F38+[8]属性汇总!L38+[9]属性!AZ39</f>
        <v>408.41145773064227</v>
      </c>
      <c r="G38" s="29">
        <f>[7]属性汇总!G38+[8]属性汇总!M38+[9]属性!BA39</f>
        <v>416.23458533382563</v>
      </c>
      <c r="H38" s="29">
        <f>[7]属性汇总!H38+[8]属性汇总!N38+[9]属性!BB39</f>
        <v>424.92482464703039</v>
      </c>
      <c r="J38" s="39">
        <f>[7]属性汇总!D38/D38</f>
        <v>1</v>
      </c>
      <c r="K38" s="39">
        <f>[8]属性汇总!J38/D38</f>
        <v>0</v>
      </c>
      <c r="L38" s="39">
        <f>[9]属性!AX39/D38</f>
        <v>0</v>
      </c>
      <c r="N38" s="29">
        <v>34</v>
      </c>
      <c r="O38" s="39">
        <f>'[5]变法-buff效果'!AG38</f>
        <v>9.5707088574554337E-3</v>
      </c>
      <c r="P38" s="39">
        <f>'[5]变法-buff效果'!AH38</f>
        <v>8.8486055273413206E-3</v>
      </c>
      <c r="Q38" s="39">
        <f>'[5]变法-buff效果'!AI38</f>
        <v>8.2581878326134523E-3</v>
      </c>
      <c r="R38" s="39">
        <f>'[5]变法-buff效果'!AJ38</f>
        <v>7.534867350028512E-3</v>
      </c>
      <c r="S38" s="39">
        <f>'[5]变法-buff效果'!AK38</f>
        <v>5.2415374410456263E-3</v>
      </c>
      <c r="U38" s="67"/>
      <c r="V38" s="67">
        <f>IFERROR('[5]变法-buff效果'!AG38/O38,0)</f>
        <v>1</v>
      </c>
      <c r="AA38" s="29">
        <v>60</v>
      </c>
      <c r="AB38" s="29">
        <f>(INDEX(带兵数!$D$4:$D$83,$AA38,1)/INDEX(带兵数!$D$4:$D$83,$AA37,1))^2</f>
        <v>1.2765235086835842</v>
      </c>
      <c r="AC38" s="29">
        <f>(INDEX(带兵数!$D$4:$D$83,$AA38,1)/INDEX(带兵数!$D$4:$D$83,$AA37,1))^2</f>
        <v>1.2765235086835842</v>
      </c>
      <c r="AD38" s="29">
        <f>(INDEX(带兵数!$D$4:$D$83,$AA38,1)/INDEX(带兵数!$D$4:$D$83,$AA37,1))^2</f>
        <v>1.2765235086835842</v>
      </c>
      <c r="AE38" s="29">
        <f>(INDEX(带兵数!$D$4:$D$83,$AA38,1)/INDEX(带兵数!$D$4:$D$83,$AA37,1))^2</f>
        <v>1.2765235086835842</v>
      </c>
      <c r="AF38" s="29">
        <f>(INDEX(带兵数!$D$4:$D$83,$AA38,1)/INDEX(带兵数!$D$4:$D$83,$AA37,1))^2</f>
        <v>1.2765235086835842</v>
      </c>
      <c r="AJ38" s="5"/>
      <c r="AK38" s="29"/>
      <c r="AL38" s="29"/>
      <c r="AM38" s="29"/>
      <c r="AN38" s="29"/>
      <c r="AO38" s="29"/>
      <c r="AP38" s="29"/>
      <c r="AU38" s="29">
        <v>34</v>
      </c>
      <c r="AV38" s="39">
        <f>养成属性buff汇总!I39</f>
        <v>6.7449844421289235E-2</v>
      </c>
      <c r="AW38" s="39">
        <f>养成属性buff汇总!J39</f>
        <v>7.0013618768653335E-2</v>
      </c>
      <c r="AX38" s="39">
        <f>养成属性buff汇总!K39</f>
        <v>7.2893225235598755E-2</v>
      </c>
      <c r="AY38" s="39">
        <f>养成属性buff汇总!L39</f>
        <v>7.6085034458354489E-2</v>
      </c>
      <c r="AZ38" s="39">
        <f>养成属性buff汇总!M39</f>
        <v>7.9429409838963419E-2</v>
      </c>
      <c r="BB38" s="67">
        <f>'[2]功能-军团县城'!CV41/AV38</f>
        <v>3.7085293308145224E-3</v>
      </c>
      <c r="BC38" s="67">
        <f>[3]大殿属性!AK40/AV38</f>
        <v>0.99629147066918544</v>
      </c>
      <c r="BD38" s="39"/>
      <c r="BG38" s="29">
        <v>34</v>
      </c>
      <c r="BH38" s="39">
        <f t="shared" si="1"/>
        <v>6.7449844421289235E-2</v>
      </c>
      <c r="BI38" s="39">
        <f t="shared" si="2"/>
        <v>7.0013618768653335E-2</v>
      </c>
      <c r="BJ38" s="39">
        <f t="shared" si="3"/>
        <v>7.2893225235598755E-2</v>
      </c>
      <c r="BK38" s="39">
        <f t="shared" si="4"/>
        <v>7.6085034458354489E-2</v>
      </c>
      <c r="BL38" s="39">
        <f t="shared" si="5"/>
        <v>7.9429409838963419E-2</v>
      </c>
      <c r="BN38" s="67">
        <f>'[2]功能-军团县城'!CV41/BH38</f>
        <v>3.7085293308145224E-3</v>
      </c>
      <c r="BO38" s="67">
        <f>[3]大殿属性!AK40/BH38</f>
        <v>0.99629147066918544</v>
      </c>
      <c r="BP38" s="39"/>
      <c r="BT38" s="29">
        <v>34</v>
      </c>
      <c r="BU38" s="39">
        <f>养成属性buff汇总!AA39</f>
        <v>0.1</v>
      </c>
      <c r="BV38" s="39">
        <f>养成属性buff汇总!AB39</f>
        <v>0.1</v>
      </c>
      <c r="BW38" s="39">
        <f>养成属性buff汇总!AC39</f>
        <v>0.1</v>
      </c>
      <c r="BX38" s="39">
        <f>养成属性buff汇总!AD39</f>
        <v>0.1</v>
      </c>
      <c r="BY38" s="39">
        <f>养成属性buff汇总!AE39</f>
        <v>0.1</v>
      </c>
      <c r="CD38" s="29">
        <v>34</v>
      </c>
      <c r="CE38" s="39">
        <v>0</v>
      </c>
      <c r="CF38" s="39">
        <v>0</v>
      </c>
      <c r="CG38" s="39">
        <v>0</v>
      </c>
      <c r="CH38" s="39">
        <v>0</v>
      </c>
      <c r="CI38" s="39">
        <v>0</v>
      </c>
    </row>
    <row r="39" spans="2:87" x14ac:dyDescent="0.15">
      <c r="B39" s="5"/>
      <c r="C39" s="29">
        <v>35</v>
      </c>
      <c r="D39" s="29">
        <f>[7]属性汇总!D39+[8]属性汇总!J39+[9]属性!AX40</f>
        <v>401.06733337137814</v>
      </c>
      <c r="E39" s="29">
        <f>[7]属性汇总!E39+[8]属性汇总!K39+[9]属性!AY40</f>
        <v>407.22308219574961</v>
      </c>
      <c r="F39" s="29">
        <f>[7]属性汇总!F39+[8]属性汇总!L39+[9]属性!AZ40</f>
        <v>414.29913430825968</v>
      </c>
      <c r="G39" s="29">
        <f>[7]属性汇总!G39+[8]属性汇总!M39+[9]属性!BA40</f>
        <v>422.28200474768033</v>
      </c>
      <c r="H39" s="29">
        <f>[7]属性汇总!H39+[8]属性汇总!N39+[9]属性!BB40</f>
        <v>431.03712609114427</v>
      </c>
      <c r="J39" s="39">
        <f>[7]属性汇总!D39/D39</f>
        <v>1</v>
      </c>
      <c r="K39" s="39">
        <f>[8]属性汇总!J39/D39</f>
        <v>0</v>
      </c>
      <c r="L39" s="39">
        <f>[9]属性!AX40/D39</f>
        <v>0</v>
      </c>
      <c r="N39" s="29">
        <v>35</v>
      </c>
      <c r="O39" s="39">
        <f>'[5]变法-buff效果'!AG39</f>
        <v>1.007580566598984E-2</v>
      </c>
      <c r="P39" s="39">
        <f>'[5]变法-buff效果'!AH39</f>
        <v>9.2032659269757292E-3</v>
      </c>
      <c r="Q39" s="39">
        <f>'[5]变法-buff效果'!AI39</f>
        <v>8.4891275910015107E-3</v>
      </c>
      <c r="R39" s="39">
        <f>'[5]变法-buff效果'!AJ39</f>
        <v>7.7038048023198415E-3</v>
      </c>
      <c r="S39" s="39">
        <f>'[5]变法-buff效果'!AK39</f>
        <v>5.5474859777250706E-3</v>
      </c>
      <c r="U39" s="67"/>
      <c r="V39" s="67">
        <f>IFERROR('[5]变法-buff效果'!AG39/O39,0)</f>
        <v>1</v>
      </c>
      <c r="AA39" s="29">
        <v>70</v>
      </c>
      <c r="AB39" s="29">
        <f>(INDEX(带兵数!$D$4:$D$83,$AA39,1)/INDEX(带兵数!$D$4:$D$83,$AA38,1))^2</f>
        <v>1.253604708086375</v>
      </c>
      <c r="AC39" s="29">
        <f>(INDEX(带兵数!$D$4:$D$83,$AA39,1)/INDEX(带兵数!$D$4:$D$83,$AA38,1))^2</f>
        <v>1.253604708086375</v>
      </c>
      <c r="AD39" s="29">
        <f>(INDEX(带兵数!$D$4:$D$83,$AA39,1)/INDEX(带兵数!$D$4:$D$83,$AA38,1))^2</f>
        <v>1.253604708086375</v>
      </c>
      <c r="AE39" s="29">
        <f>(INDEX(带兵数!$D$4:$D$83,$AA39,1)/INDEX(带兵数!$D$4:$D$83,$AA38,1))^2</f>
        <v>1.253604708086375</v>
      </c>
      <c r="AF39" s="29">
        <f>(INDEX(带兵数!$D$4:$D$83,$AA39,1)/INDEX(带兵数!$D$4:$D$83,$AA38,1))^2</f>
        <v>1.253604708086375</v>
      </c>
      <c r="AJ39" s="5"/>
      <c r="AK39" s="29"/>
      <c r="AL39" s="29"/>
      <c r="AM39" s="29"/>
      <c r="AN39" s="29"/>
      <c r="AO39" s="29"/>
      <c r="AP39" s="29"/>
      <c r="AU39" s="29">
        <v>35</v>
      </c>
      <c r="AV39" s="39">
        <f>养成属性buff汇总!I40</f>
        <v>6.9744094675364715E-2</v>
      </c>
      <c r="AW39" s="39">
        <f>养成属性buff汇总!J40</f>
        <v>7.2338550116359951E-2</v>
      </c>
      <c r="AX39" s="39">
        <f>养成属性buff汇总!K40</f>
        <v>7.524703307792259E-2</v>
      </c>
      <c r="AY39" s="39">
        <f>养成属性buff汇总!L40</f>
        <v>7.8341154142736832E-2</v>
      </c>
      <c r="AZ39" s="39">
        <f>养成属性buff汇总!M40</f>
        <v>8.170920388603449E-2</v>
      </c>
      <c r="BB39" s="67">
        <f>'[2]功能-军团县城'!CV42/AV39</f>
        <v>3.9041265107488815E-3</v>
      </c>
      <c r="BC39" s="67">
        <f>[3]大殿属性!AK41/AV39</f>
        <v>0.9960958734892511</v>
      </c>
      <c r="BD39" s="39"/>
      <c r="BG39" s="29">
        <v>35</v>
      </c>
      <c r="BH39" s="39">
        <f t="shared" si="1"/>
        <v>6.9744094675364715E-2</v>
      </c>
      <c r="BI39" s="39">
        <f t="shared" si="2"/>
        <v>7.2338550116359951E-2</v>
      </c>
      <c r="BJ39" s="39">
        <f t="shared" si="3"/>
        <v>7.524703307792259E-2</v>
      </c>
      <c r="BK39" s="39">
        <f t="shared" si="4"/>
        <v>7.8341154142736832E-2</v>
      </c>
      <c r="BL39" s="39">
        <f t="shared" si="5"/>
        <v>8.170920388603449E-2</v>
      </c>
      <c r="BN39" s="67">
        <f>'[2]功能-军团县城'!CV42/BH39</f>
        <v>3.9041265107488815E-3</v>
      </c>
      <c r="BO39" s="67">
        <f>[3]大殿属性!AK41/BH39</f>
        <v>0.9960958734892511</v>
      </c>
      <c r="BP39" s="39"/>
      <c r="BT39" s="29">
        <v>35</v>
      </c>
      <c r="BU39" s="39">
        <f>养成属性buff汇总!AA40</f>
        <v>0.1</v>
      </c>
      <c r="BV39" s="39">
        <f>养成属性buff汇总!AB40</f>
        <v>0.1</v>
      </c>
      <c r="BW39" s="39">
        <f>养成属性buff汇总!AC40</f>
        <v>0.1</v>
      </c>
      <c r="BX39" s="39">
        <f>养成属性buff汇总!AD40</f>
        <v>0.1</v>
      </c>
      <c r="BY39" s="39">
        <f>养成属性buff汇总!AE40</f>
        <v>0.1</v>
      </c>
      <c r="CD39" s="29">
        <v>35</v>
      </c>
      <c r="CE39" s="39">
        <v>0</v>
      </c>
      <c r="CF39" s="39">
        <v>0</v>
      </c>
      <c r="CG39" s="39">
        <v>0</v>
      </c>
      <c r="CH39" s="39">
        <v>0</v>
      </c>
      <c r="CI39" s="39">
        <v>0</v>
      </c>
    </row>
    <row r="40" spans="2:87" x14ac:dyDescent="0.15">
      <c r="B40" s="5"/>
      <c r="C40" s="29">
        <v>36</v>
      </c>
      <c r="D40" s="29">
        <f>[7]属性汇总!D40+[8]属性汇总!J40+[9]属性!AX41</f>
        <v>406.75072652253391</v>
      </c>
      <c r="E40" s="29">
        <f>[7]属性汇总!E40+[8]属性汇总!K40+[9]属性!AY41</f>
        <v>413.02886705861403</v>
      </c>
      <c r="F40" s="29">
        <f>[7]属性汇总!F40+[8]属性汇总!L40+[9]属性!AZ41</f>
        <v>420.23131420930417</v>
      </c>
      <c r="G40" s="29">
        <f>[7]属性汇总!G40+[8]属性汇总!M40+[9]属性!BA41</f>
        <v>428.34284803501288</v>
      </c>
      <c r="H40" s="29">
        <f>[7]属性汇总!H40+[8]属性汇总!N40+[9]属性!BB41</f>
        <v>437.15316410789069</v>
      </c>
      <c r="J40" s="39">
        <f>[7]属性汇总!D40/D40</f>
        <v>1</v>
      </c>
      <c r="K40" s="39">
        <f>[8]属性汇总!J40/D40</f>
        <v>0</v>
      </c>
      <c r="L40" s="39">
        <f>[9]属性!AX41/D40</f>
        <v>0</v>
      </c>
      <c r="N40" s="29">
        <v>36</v>
      </c>
      <c r="O40" s="39">
        <f>'[5]变法-buff效果'!AG40</f>
        <v>1.0607223166900543E-2</v>
      </c>
      <c r="P40" s="39">
        <f>'[5]变法-buff效果'!AH40</f>
        <v>9.6840769196980796E-3</v>
      </c>
      <c r="Q40" s="39">
        <f>'[5]变法-buff效果'!AI40</f>
        <v>8.729463343973955E-3</v>
      </c>
      <c r="R40" s="39">
        <f>'[5]变法-buff效果'!AJ40</f>
        <v>7.8800279289090603E-3</v>
      </c>
      <c r="S40" s="39">
        <f>'[5]变法-buff效果'!AK40</f>
        <v>5.8414211550700404E-3</v>
      </c>
      <c r="U40" s="67"/>
      <c r="V40" s="67">
        <f>IFERROR('[5]变法-buff效果'!AG40/O40,0)</f>
        <v>1</v>
      </c>
      <c r="AA40" s="29">
        <v>80</v>
      </c>
      <c r="AB40" s="29">
        <f>(INDEX(带兵数!$D$4:$D$83,$AA40,1)/INDEX(带兵数!$D$4:$D$83,$AA39,1))^2</f>
        <v>1.2257106174318777</v>
      </c>
      <c r="AC40" s="29">
        <f>(INDEX(带兵数!$D$4:$D$83,$AA40,1)/INDEX(带兵数!$D$4:$D$83,$AA39,1))^2</f>
        <v>1.2257106174318777</v>
      </c>
      <c r="AD40" s="29">
        <f>(INDEX(带兵数!$D$4:$D$83,$AA40,1)/INDEX(带兵数!$D$4:$D$83,$AA39,1))^2</f>
        <v>1.2257106174318777</v>
      </c>
      <c r="AE40" s="29">
        <f>(INDEX(带兵数!$D$4:$D$83,$AA40,1)/INDEX(带兵数!$D$4:$D$83,$AA39,1))^2</f>
        <v>1.2257106174318777</v>
      </c>
      <c r="AF40" s="29">
        <f>(INDEX(带兵数!$D$4:$D$83,$AA40,1)/INDEX(带兵数!$D$4:$D$83,$AA39,1))^2</f>
        <v>1.2257106174318777</v>
      </c>
      <c r="AJ40" s="5"/>
      <c r="AK40" s="29"/>
      <c r="AL40" s="29"/>
      <c r="AM40" s="29"/>
      <c r="AN40" s="29"/>
      <c r="AO40" s="29"/>
      <c r="AP40" s="29"/>
      <c r="AU40" s="29">
        <v>36</v>
      </c>
      <c r="AV40" s="39">
        <f>养成属性buff汇总!I41</f>
        <v>7.2039934714692569E-2</v>
      </c>
      <c r="AW40" s="39">
        <f>养成属性buff汇总!J41</f>
        <v>7.4664864109407467E-2</v>
      </c>
      <c r="AX40" s="39">
        <f>养成属性buff汇总!K41</f>
        <v>7.749032890576632E-2</v>
      </c>
      <c r="AY40" s="39">
        <f>养成属性buff汇总!L41</f>
        <v>8.0597793013221952E-2</v>
      </c>
      <c r="AZ40" s="39">
        <f>养成属性buff汇总!M41</f>
        <v>8.3988961577368348E-2</v>
      </c>
      <c r="BB40" s="67">
        <f>'[2]功能-军团县城'!CV43/AV40</f>
        <v>4.1092429915446952E-3</v>
      </c>
      <c r="BC40" s="67">
        <f>[3]大殿属性!AK42/AV40</f>
        <v>0.9958907570084552</v>
      </c>
      <c r="BD40" s="39"/>
      <c r="BG40" s="29">
        <v>36</v>
      </c>
      <c r="BH40" s="39">
        <f t="shared" si="1"/>
        <v>7.2039934714692569E-2</v>
      </c>
      <c r="BI40" s="39">
        <f t="shared" si="2"/>
        <v>7.4664864109407467E-2</v>
      </c>
      <c r="BJ40" s="39">
        <f t="shared" si="3"/>
        <v>7.749032890576632E-2</v>
      </c>
      <c r="BK40" s="39">
        <f t="shared" si="4"/>
        <v>8.0597793013221952E-2</v>
      </c>
      <c r="BL40" s="39">
        <f t="shared" si="5"/>
        <v>8.3988961577368348E-2</v>
      </c>
      <c r="BN40" s="67">
        <f>'[2]功能-军团县城'!CV43/BH40</f>
        <v>4.1092429915446952E-3</v>
      </c>
      <c r="BO40" s="67">
        <f>[3]大殿属性!AK42/BH40</f>
        <v>0.9958907570084552</v>
      </c>
      <c r="BP40" s="39"/>
      <c r="BT40" s="29">
        <v>36</v>
      </c>
      <c r="BU40" s="39">
        <f>养成属性buff汇总!AA41</f>
        <v>0.1</v>
      </c>
      <c r="BV40" s="39">
        <f>养成属性buff汇总!AB41</f>
        <v>0.1</v>
      </c>
      <c r="BW40" s="39">
        <f>养成属性buff汇总!AC41</f>
        <v>0.1</v>
      </c>
      <c r="BX40" s="39">
        <f>养成属性buff汇总!AD41</f>
        <v>0.1</v>
      </c>
      <c r="BY40" s="39">
        <f>养成属性buff汇总!AE41</f>
        <v>0.1</v>
      </c>
      <c r="CD40" s="29">
        <v>36</v>
      </c>
      <c r="CE40" s="39">
        <v>0</v>
      </c>
      <c r="CF40" s="39">
        <v>0</v>
      </c>
      <c r="CG40" s="39">
        <v>0</v>
      </c>
      <c r="CH40" s="39">
        <v>0</v>
      </c>
      <c r="CI40" s="39">
        <v>0</v>
      </c>
    </row>
    <row r="41" spans="2:87" x14ac:dyDescent="0.15">
      <c r="B41" s="5"/>
      <c r="C41" s="29">
        <v>37</v>
      </c>
      <c r="D41" s="29">
        <f>[7]属性汇总!D41+[8]属性汇总!J41+[9]属性!AX42</f>
        <v>412.47645516718927</v>
      </c>
      <c r="E41" s="29">
        <f>[7]属性汇总!E41+[8]属性汇总!K41+[9]属性!AY42</f>
        <v>418.87810595825374</v>
      </c>
      <c r="F41" s="29">
        <f>[7]属性汇总!F41+[8]属性汇总!L41+[9]属性!AZ42</f>
        <v>426.20799743377586</v>
      </c>
      <c r="G41" s="29">
        <f>[7]属性汇总!G41+[8]属性汇总!M41+[9]属性!BA42</f>
        <v>434.34850989397938</v>
      </c>
      <c r="H41" s="29">
        <f>[7]属性汇总!H41+[8]属性汇总!N41+[9]属性!BB42</f>
        <v>443.31421643180295</v>
      </c>
      <c r="J41" s="39">
        <f>[7]属性汇总!D41/D41</f>
        <v>1</v>
      </c>
      <c r="K41" s="39">
        <f>[8]属性汇总!J41/D41</f>
        <v>0</v>
      </c>
      <c r="L41" s="39">
        <f>[9]属性!AX42/D41</f>
        <v>0</v>
      </c>
      <c r="N41" s="29">
        <v>37</v>
      </c>
      <c r="O41" s="39">
        <f>'[5]变法-buff效果'!AG41</f>
        <v>1.0851519534512216E-2</v>
      </c>
      <c r="P41" s="39">
        <f>'[5]变法-buff效果'!AH41</f>
        <v>1.0188891937874284E-2</v>
      </c>
      <c r="Q41" s="39">
        <f>'[5]变法-buff效果'!AI41</f>
        <v>8.9865180315397263E-3</v>
      </c>
      <c r="R41" s="39">
        <f>'[5]变法-buff效果'!AJ41</f>
        <v>8.063253706246238E-3</v>
      </c>
      <c r="S41" s="39">
        <f>'[5]变法-buff效果'!AK41</f>
        <v>6.12001184676704E-3</v>
      </c>
      <c r="U41" s="67"/>
      <c r="V41" s="67">
        <f>IFERROR('[5]变法-buff效果'!AG41/O41,0)</f>
        <v>1</v>
      </c>
      <c r="AJ41" s="5"/>
      <c r="AK41" s="29"/>
      <c r="AL41" s="29"/>
      <c r="AM41" s="29"/>
      <c r="AN41" s="29"/>
      <c r="AO41" s="29"/>
      <c r="AP41" s="29"/>
      <c r="AU41" s="29">
        <v>37</v>
      </c>
      <c r="AV41" s="39">
        <f>养成属性buff汇总!I42</f>
        <v>7.4337478643665036E-2</v>
      </c>
      <c r="AW41" s="39">
        <f>养成属性buff汇总!J42</f>
        <v>7.6926254143910563E-2</v>
      </c>
      <c r="AX41" s="39">
        <f>养成属性buff汇总!K42</f>
        <v>7.9734816145432666E-2</v>
      </c>
      <c r="AY41" s="39">
        <f>养成属性buff汇总!L42</f>
        <v>8.2854930901203924E-2</v>
      </c>
      <c r="AZ41" s="39">
        <f>养成属性buff汇总!M42</f>
        <v>8.6269682893701877E-2</v>
      </c>
      <c r="BB41" s="67">
        <f>'[2]功能-军团县城'!CV44/AV41</f>
        <v>4.3245119446504738E-3</v>
      </c>
      <c r="BC41" s="67">
        <f>[3]大殿属性!AK43/AV41</f>
        <v>0.99567548805534944</v>
      </c>
      <c r="BD41" s="39"/>
      <c r="BG41" s="29">
        <v>37</v>
      </c>
      <c r="BH41" s="39">
        <f t="shared" si="1"/>
        <v>7.4337478643665036E-2</v>
      </c>
      <c r="BI41" s="39">
        <f t="shared" si="2"/>
        <v>7.6926254143910563E-2</v>
      </c>
      <c r="BJ41" s="39">
        <f t="shared" si="3"/>
        <v>7.9734816145432666E-2</v>
      </c>
      <c r="BK41" s="39">
        <f t="shared" si="4"/>
        <v>8.2854930901203924E-2</v>
      </c>
      <c r="BL41" s="39">
        <f t="shared" si="5"/>
        <v>8.6269682893701877E-2</v>
      </c>
      <c r="BN41" s="67">
        <f>'[2]功能-军团县城'!CV44/BH41</f>
        <v>4.3245119446504738E-3</v>
      </c>
      <c r="BO41" s="67">
        <f>[3]大殿属性!AK43/BH41</f>
        <v>0.99567548805534944</v>
      </c>
      <c r="BP41" s="39"/>
      <c r="BT41" s="29">
        <v>37</v>
      </c>
      <c r="BU41" s="39">
        <f>养成属性buff汇总!AA42</f>
        <v>0.1</v>
      </c>
      <c r="BV41" s="39">
        <f>养成属性buff汇总!AB42</f>
        <v>0.1</v>
      </c>
      <c r="BW41" s="39">
        <f>养成属性buff汇总!AC42</f>
        <v>0.1</v>
      </c>
      <c r="BX41" s="39">
        <f>养成属性buff汇总!AD42</f>
        <v>0.1</v>
      </c>
      <c r="BY41" s="39">
        <f>养成属性buff汇总!AE42</f>
        <v>0.1</v>
      </c>
      <c r="CD41" s="29">
        <v>37</v>
      </c>
      <c r="CE41" s="39">
        <v>0</v>
      </c>
      <c r="CF41" s="39">
        <v>0</v>
      </c>
      <c r="CG41" s="39">
        <v>0</v>
      </c>
      <c r="CH41" s="39">
        <v>0</v>
      </c>
      <c r="CI41" s="39">
        <v>0</v>
      </c>
    </row>
    <row r="42" spans="2:87" x14ac:dyDescent="0.15">
      <c r="B42" s="5"/>
      <c r="C42" s="29">
        <v>38</v>
      </c>
      <c r="D42" s="29">
        <f>[7]属性汇总!D42+[8]属性汇总!J42+[9]属性!AX43</f>
        <v>418.24451930534428</v>
      </c>
      <c r="E42" s="29">
        <f>[7]属性汇总!E42+[8]属性汇总!K42+[9]属性!AY43</f>
        <v>424.77079889466847</v>
      </c>
      <c r="F42" s="29">
        <f>[7]属性汇总!F42+[8]属性汇总!L42+[9]属性!AZ43</f>
        <v>432.15792278866502</v>
      </c>
      <c r="G42" s="29">
        <f>[7]属性汇总!G42+[8]属性汇总!M42+[9]属性!BA43</f>
        <v>440.39799111199522</v>
      </c>
      <c r="H42" s="29">
        <f>[7]属性汇总!H42+[8]属性汇总!N42+[9]属性!BB43</f>
        <v>449.52028306288099</v>
      </c>
      <c r="J42" s="39">
        <f>[7]属性汇总!D42/D42</f>
        <v>1</v>
      </c>
      <c r="K42" s="39">
        <f>[8]属性汇总!J42/D42</f>
        <v>0</v>
      </c>
      <c r="L42" s="39">
        <f>[9]属性!AX43/D42</f>
        <v>0</v>
      </c>
      <c r="N42" s="29">
        <v>38</v>
      </c>
      <c r="O42" s="39">
        <f>'[5]变法-buff效果'!AG42</f>
        <v>1.1113349898312417E-2</v>
      </c>
      <c r="P42" s="39">
        <f>'[5]变法-buff效果'!AH42</f>
        <v>1.0653900853817644E-2</v>
      </c>
      <c r="Q42" s="39">
        <f>'[5]变法-buff效果'!AI42</f>
        <v>9.4127236909210266E-3</v>
      </c>
      <c r="R42" s="39">
        <f>'[5]变法-buff效果'!AJ42</f>
        <v>8.2599904522643857E-3</v>
      </c>
      <c r="S42" s="39">
        <f>'[5]变法-buff效果'!AK42</f>
        <v>6.4089444463080025E-3</v>
      </c>
      <c r="U42" s="67"/>
      <c r="V42" s="67">
        <f>IFERROR('[5]变法-buff效果'!AG42/O42,0)</f>
        <v>1</v>
      </c>
      <c r="AJ42" s="5"/>
      <c r="AK42" s="29"/>
      <c r="AL42" s="29"/>
      <c r="AM42" s="29"/>
      <c r="AN42" s="29"/>
      <c r="AO42" s="29"/>
      <c r="AP42" s="29"/>
      <c r="AU42" s="29">
        <v>38</v>
      </c>
      <c r="AV42" s="39">
        <f>养成属性buff汇总!I43</f>
        <v>7.6601520187459402E-2</v>
      </c>
      <c r="AW42" s="39">
        <f>养成属性buff汇总!J43</f>
        <v>7.9166441429364603E-2</v>
      </c>
      <c r="AX42" s="39">
        <f>养成属性buff汇总!K43</f>
        <v>8.1980045292214407E-2</v>
      </c>
      <c r="AY42" s="39">
        <f>养成属性buff汇总!L43</f>
        <v>8.5113031597415789E-2</v>
      </c>
      <c r="AZ42" s="39">
        <f>养成属性buff汇总!M43</f>
        <v>8.8550687662751051E-2</v>
      </c>
      <c r="BB42" s="67">
        <f>'[2]功能-军团县城'!CV45/AV42</f>
        <v>4.552693140717364E-3</v>
      </c>
      <c r="BC42" s="67">
        <f>[3]大殿属性!AK44/AV42</f>
        <v>0.99544730685928262</v>
      </c>
      <c r="BD42" s="39"/>
      <c r="BG42" s="29">
        <v>38</v>
      </c>
      <c r="BH42" s="39">
        <f t="shared" si="1"/>
        <v>7.6601520187459402E-2</v>
      </c>
      <c r="BI42" s="39">
        <f t="shared" si="2"/>
        <v>7.9166441429364603E-2</v>
      </c>
      <c r="BJ42" s="39">
        <f t="shared" si="3"/>
        <v>8.1980045292214407E-2</v>
      </c>
      <c r="BK42" s="39">
        <f t="shared" si="4"/>
        <v>8.5113031597415789E-2</v>
      </c>
      <c r="BL42" s="39">
        <f t="shared" si="5"/>
        <v>8.8550687662751051E-2</v>
      </c>
      <c r="BN42" s="67">
        <f>'[2]功能-军团县城'!CV45/BH42</f>
        <v>4.552693140717364E-3</v>
      </c>
      <c r="BO42" s="67">
        <f>[3]大殿属性!AK44/BH42</f>
        <v>0.99544730685928262</v>
      </c>
      <c r="BP42" s="39"/>
      <c r="BT42" s="29">
        <v>38</v>
      </c>
      <c r="BU42" s="39">
        <f>养成属性buff汇总!AA43</f>
        <v>0.1</v>
      </c>
      <c r="BV42" s="39">
        <f>养成属性buff汇总!AB43</f>
        <v>0.1</v>
      </c>
      <c r="BW42" s="39">
        <f>养成属性buff汇总!AC43</f>
        <v>0.1</v>
      </c>
      <c r="BX42" s="39">
        <f>养成属性buff汇总!AD43</f>
        <v>0.1</v>
      </c>
      <c r="BY42" s="39">
        <f>养成属性buff汇总!AE43</f>
        <v>0.1</v>
      </c>
      <c r="CD42" s="29">
        <v>38</v>
      </c>
      <c r="CE42" s="39">
        <v>0</v>
      </c>
      <c r="CF42" s="39">
        <v>0</v>
      </c>
      <c r="CG42" s="39">
        <v>0</v>
      </c>
      <c r="CH42" s="39">
        <v>0</v>
      </c>
      <c r="CI42" s="39">
        <v>0</v>
      </c>
    </row>
    <row r="43" spans="2:87" x14ac:dyDescent="0.15">
      <c r="B43" s="5"/>
      <c r="C43" s="29">
        <v>39</v>
      </c>
      <c r="D43" s="29">
        <f>[7]属性汇总!D43+[8]属性汇总!J43+[9]属性!AX44</f>
        <v>424.05491893699889</v>
      </c>
      <c r="E43" s="29">
        <f>[7]属性汇总!E43+[8]属性汇总!K43+[9]属性!AY44</f>
        <v>430.66708891216484</v>
      </c>
      <c r="F43" s="29">
        <f>[7]属性汇总!F43+[8]属性汇总!L43+[9]属性!AZ44</f>
        <v>438.13341016001448</v>
      </c>
      <c r="G43" s="29">
        <f>[7]属性汇总!G43+[8]属性汇总!M43+[9]属性!BA44</f>
        <v>446.49129168906063</v>
      </c>
      <c r="H43" s="29">
        <f>[7]属性汇总!H43+[8]属性汇总!N43+[9]属性!BB44</f>
        <v>455.77136400112499</v>
      </c>
      <c r="J43" s="39">
        <f>[7]属性汇总!D43/D43</f>
        <v>1</v>
      </c>
      <c r="K43" s="39">
        <f>[8]属性汇总!J43/D43</f>
        <v>0</v>
      </c>
      <c r="L43" s="39">
        <f>[9]属性!AX44/D43</f>
        <v>0</v>
      </c>
      <c r="N43" s="29">
        <v>39</v>
      </c>
      <c r="O43" s="39">
        <f>'[5]变法-buff效果'!AG43</f>
        <v>1.1393972733919696E-2</v>
      </c>
      <c r="P43" s="39">
        <f>'[5]变法-buff效果'!AH43</f>
        <v>1.0893914147567156E-2</v>
      </c>
      <c r="Q43" s="39">
        <f>'[5]变法-buff效果'!AI43</f>
        <v>9.8773362582839259E-3</v>
      </c>
      <c r="R43" s="39">
        <f>'[5]变法-buff效果'!AJ43</f>
        <v>8.4747597101401083E-3</v>
      </c>
      <c r="S43" s="39">
        <f>'[5]变法-buff效果'!AK43</f>
        <v>6.7282146588351164E-3</v>
      </c>
      <c r="U43" s="67"/>
      <c r="V43" s="67">
        <f>IFERROR('[5]变法-buff效果'!AG43/O43,0)</f>
        <v>1</v>
      </c>
      <c r="AJ43" s="5"/>
      <c r="AK43" s="29"/>
      <c r="AL43" s="29"/>
      <c r="AM43" s="29"/>
      <c r="AN43" s="29"/>
      <c r="AO43" s="29"/>
      <c r="AP43" s="29"/>
      <c r="AU43" s="29">
        <v>39</v>
      </c>
      <c r="AV43" s="39">
        <f>养成属性buff汇总!I44</f>
        <v>7.8840531195189925E-2</v>
      </c>
      <c r="AW43" s="39">
        <f>养成属性buff汇总!J44</f>
        <v>8.1407984168411066E-2</v>
      </c>
      <c r="AX43" s="39">
        <f>养成属性buff汇总!K44</f>
        <v>8.4226589183569331E-2</v>
      </c>
      <c r="AY43" s="39">
        <f>养成属性buff汇总!L44</f>
        <v>8.7372417312580178E-2</v>
      </c>
      <c r="AZ43" s="39">
        <f>养成属性buff汇总!M44</f>
        <v>9.0832523930099801E-2</v>
      </c>
      <c r="BB43" s="67">
        <f>'[2]功能-军团县城'!CV46/AV43</f>
        <v>4.7941124472934311E-3</v>
      </c>
      <c r="BC43" s="67">
        <f>[3]大殿属性!AK45/AV43</f>
        <v>0.99520588755270656</v>
      </c>
      <c r="BD43" s="39"/>
      <c r="BG43" s="29">
        <v>39</v>
      </c>
      <c r="BH43" s="39">
        <f t="shared" si="1"/>
        <v>7.8840531195189925E-2</v>
      </c>
      <c r="BI43" s="39">
        <f t="shared" si="2"/>
        <v>8.1407984168411066E-2</v>
      </c>
      <c r="BJ43" s="39">
        <f t="shared" si="3"/>
        <v>8.4226589183569331E-2</v>
      </c>
      <c r="BK43" s="39">
        <f t="shared" si="4"/>
        <v>8.7372417312580178E-2</v>
      </c>
      <c r="BL43" s="39">
        <f t="shared" si="5"/>
        <v>9.0832523930099801E-2</v>
      </c>
      <c r="BN43" s="67">
        <f>'[2]功能-军团县城'!CV46/BH43</f>
        <v>4.7941124472934311E-3</v>
      </c>
      <c r="BO43" s="67">
        <f>[3]大殿属性!AK45/BH43</f>
        <v>0.99520588755270656</v>
      </c>
      <c r="BP43" s="39"/>
      <c r="BT43" s="29">
        <v>39</v>
      </c>
      <c r="BU43" s="39">
        <f>养成属性buff汇总!AA44</f>
        <v>0.1</v>
      </c>
      <c r="BV43" s="39">
        <f>养成属性buff汇总!AB44</f>
        <v>0.1</v>
      </c>
      <c r="BW43" s="39">
        <f>养成属性buff汇总!AC44</f>
        <v>0.1</v>
      </c>
      <c r="BX43" s="39">
        <f>养成属性buff汇总!AD44</f>
        <v>0.1</v>
      </c>
      <c r="BY43" s="39">
        <f>养成属性buff汇总!AE44</f>
        <v>0.1</v>
      </c>
      <c r="CD43" s="29">
        <v>39</v>
      </c>
      <c r="CE43" s="39">
        <v>0</v>
      </c>
      <c r="CF43" s="39">
        <v>0</v>
      </c>
      <c r="CG43" s="39">
        <v>0</v>
      </c>
      <c r="CH43" s="39">
        <v>0</v>
      </c>
      <c r="CI43" s="39">
        <v>0</v>
      </c>
    </row>
    <row r="44" spans="2:87" x14ac:dyDescent="0.15">
      <c r="B44" s="5"/>
      <c r="C44" s="29">
        <v>40</v>
      </c>
      <c r="D44" s="29">
        <f>[7]属性汇总!D44+[8]属性汇总!J44+[9]属性!AX45</f>
        <v>429.88556816836683</v>
      </c>
      <c r="E44" s="29">
        <f>[7]属性汇总!E44+[8]属性汇总!K44+[9]属性!AY45</f>
        <v>436.56426074815414</v>
      </c>
      <c r="F44" s="29">
        <f>[7]属性汇总!F44+[8]属性汇总!L44+[9]属性!AZ45</f>
        <v>444.15196647138112</v>
      </c>
      <c r="G44" s="29">
        <f>[7]属性汇总!G44+[8]属性汇总!M44+[9]属性!BA45</f>
        <v>452.62841162517532</v>
      </c>
      <c r="H44" s="29">
        <f>[7]属性汇总!H44+[8]属性汇总!N44+[9]属性!BB45</f>
        <v>462.18296875797864</v>
      </c>
      <c r="J44" s="39">
        <f>[7]属性汇总!D44/D44</f>
        <v>1</v>
      </c>
      <c r="K44" s="39">
        <f>[8]属性汇总!J44/D44</f>
        <v>0</v>
      </c>
      <c r="L44" s="39">
        <f>[9]属性!AX45/D44</f>
        <v>0</v>
      </c>
      <c r="N44" s="29">
        <v>40</v>
      </c>
      <c r="O44" s="39">
        <f>'[5]变法-buff效果'!AG44</f>
        <v>1.1694736842105263E-2</v>
      </c>
      <c r="P44" s="39">
        <f>'[5]变法-buff效果'!AH44</f>
        <v>1.1149894736842105E-2</v>
      </c>
      <c r="Q44" s="39">
        <f>'[5]变法-buff效果'!AI44</f>
        <v>1.0388E-2</v>
      </c>
      <c r="R44" s="39">
        <f>'[5]变法-buff效果'!AJ44</f>
        <v>8.7132307692307683E-3</v>
      </c>
      <c r="S44" s="39">
        <f>'[5]变法-buff效果'!AK44</f>
        <v>7.0800000000000004E-3</v>
      </c>
      <c r="U44" s="67"/>
      <c r="V44" s="67">
        <f>IFERROR('[5]变法-buff效果'!AG44/O44,0)</f>
        <v>1</v>
      </c>
      <c r="AJ44" s="5"/>
      <c r="AK44" s="29"/>
      <c r="AL44" s="29"/>
      <c r="AM44" s="29"/>
      <c r="AN44" s="29"/>
      <c r="AO44" s="29"/>
      <c r="AP44" s="29"/>
      <c r="AU44" s="29">
        <v>40</v>
      </c>
      <c r="AV44" s="39">
        <f>养成属性buff汇总!I45</f>
        <v>8.1081639937137392E-2</v>
      </c>
      <c r="AW44" s="39">
        <f>养成属性buff汇总!J45</f>
        <v>8.3651189917679211E-2</v>
      </c>
      <c r="AX44" s="39">
        <f>养成属性buff汇总!K45</f>
        <v>8.6475152560013535E-2</v>
      </c>
      <c r="AY44" s="39">
        <f>养成属性buff汇总!L45</f>
        <v>8.9633492047222874E-2</v>
      </c>
      <c r="AZ44" s="39">
        <f>养成属性buff汇总!M45</f>
        <v>9.3115251377456215E-2</v>
      </c>
      <c r="BB44" s="67">
        <f>'[2]功能-军团县城'!CV47/AV44</f>
        <v>5.0479401121692347E-3</v>
      </c>
      <c r="BC44" s="67">
        <f>[3]大殿属性!AK46/AV44</f>
        <v>0.99495205988783075</v>
      </c>
      <c r="BD44" s="39"/>
      <c r="BG44" s="29">
        <v>40</v>
      </c>
      <c r="BH44" s="39">
        <f t="shared" si="1"/>
        <v>8.1081639937137392E-2</v>
      </c>
      <c r="BI44" s="39">
        <f t="shared" si="2"/>
        <v>8.3651189917679211E-2</v>
      </c>
      <c r="BJ44" s="39">
        <f t="shared" si="3"/>
        <v>8.6475152560013535E-2</v>
      </c>
      <c r="BK44" s="39">
        <f t="shared" si="4"/>
        <v>8.9633492047222874E-2</v>
      </c>
      <c r="BL44" s="39">
        <f t="shared" si="5"/>
        <v>9.3115251377456215E-2</v>
      </c>
      <c r="BN44" s="67">
        <f>'[2]功能-军团县城'!CV47/BH44</f>
        <v>5.0479401121692347E-3</v>
      </c>
      <c r="BO44" s="67">
        <f>[3]大殿属性!AK46/BH44</f>
        <v>0.99495205988783075</v>
      </c>
      <c r="BP44" s="39"/>
      <c r="BT44" s="29">
        <v>40</v>
      </c>
      <c r="BU44" s="39">
        <f>养成属性buff汇总!AA45</f>
        <v>0.1</v>
      </c>
      <c r="BV44" s="39">
        <f>养成属性buff汇总!AB45</f>
        <v>0.1</v>
      </c>
      <c r="BW44" s="39">
        <f>养成属性buff汇总!AC45</f>
        <v>0.1</v>
      </c>
      <c r="BX44" s="39">
        <f>养成属性buff汇总!AD45</f>
        <v>0.1</v>
      </c>
      <c r="BY44" s="39">
        <f>养成属性buff汇总!AE45</f>
        <v>0.1</v>
      </c>
      <c r="CD44" s="29">
        <v>40</v>
      </c>
      <c r="CE44" s="39">
        <v>0</v>
      </c>
      <c r="CF44" s="39">
        <v>0</v>
      </c>
      <c r="CG44" s="39">
        <v>0</v>
      </c>
      <c r="CH44" s="39">
        <v>0</v>
      </c>
      <c r="CI44" s="39">
        <v>0</v>
      </c>
    </row>
    <row r="45" spans="2:87" x14ac:dyDescent="0.15">
      <c r="B45" s="5"/>
      <c r="C45" s="29">
        <v>41</v>
      </c>
      <c r="D45" s="29">
        <f>[7]属性汇总!D45+[8]属性汇总!J45+[9]属性!AX46</f>
        <v>435.71012872592098</v>
      </c>
      <c r="E45" s="29">
        <f>[7]属性汇总!E45+[8]属性汇总!K45+[9]属性!AY46</f>
        <v>442.50359252040573</v>
      </c>
      <c r="F45" s="29">
        <f>[7]属性汇总!F45+[8]属性汇总!L45+[9]属性!AZ46</f>
        <v>450.21359172276505</v>
      </c>
      <c r="G45" s="29">
        <f>[7]属性汇总!G45+[8]属性汇总!M45+[9]属性!BA46</f>
        <v>458.8093509203394</v>
      </c>
      <c r="H45" s="29">
        <f>[7]属性汇总!H45+[8]属性汇总!N45+[9]属性!BB46</f>
        <v>469.29456373905253</v>
      </c>
      <c r="J45" s="39">
        <f>[7]属性汇总!D45/D45</f>
        <v>1</v>
      </c>
      <c r="K45" s="39">
        <f>[8]属性汇总!J45/D45</f>
        <v>0</v>
      </c>
      <c r="L45" s="39">
        <f>[9]属性!AX46/D45</f>
        <v>0</v>
      </c>
      <c r="N45" s="29">
        <v>41</v>
      </c>
      <c r="O45" s="39">
        <f>'[5]变法-buff效果'!AG45</f>
        <v>1.2017087831741947E-2</v>
      </c>
      <c r="P45" s="39">
        <f>'[5]变法-buff效果'!AH45</f>
        <v>1.1432346659341973E-2</v>
      </c>
      <c r="Q45" s="39">
        <f>'[5]变法-buff效果'!AI45</f>
        <v>1.0746522323030994E-2</v>
      </c>
      <c r="R45" s="39">
        <f>'[5]变法-buff效果'!AJ45</f>
        <v>8.9711556160288475E-3</v>
      </c>
      <c r="S45" s="39">
        <f>'[5]变法-buff效果'!AK45</f>
        <v>7.4248865622870922E-3</v>
      </c>
      <c r="U45" s="67"/>
      <c r="V45" s="67">
        <f>IFERROR('[5]变法-buff效果'!AG45/O45,0)</f>
        <v>1</v>
      </c>
      <c r="AJ45" s="5"/>
      <c r="AK45" s="29"/>
      <c r="AL45" s="29"/>
      <c r="AM45" s="29"/>
      <c r="AN45" s="29"/>
      <c r="AO45" s="29"/>
      <c r="AP45" s="29"/>
      <c r="AU45" s="29">
        <v>41</v>
      </c>
      <c r="AV45" s="39">
        <f>养成属性buff汇总!I46</f>
        <v>8.3324996974950022E-2</v>
      </c>
      <c r="AW45" s="39">
        <f>养成属性buff汇总!J46</f>
        <v>8.5897152683479375E-2</v>
      </c>
      <c r="AX45" s="39">
        <f>养成属性buff汇总!K46</f>
        <v>8.8725879066692465E-2</v>
      </c>
      <c r="AY45" s="39">
        <f>养成属性buff汇总!L46</f>
        <v>9.1895953082681558E-2</v>
      </c>
      <c r="AZ45" s="39">
        <f>养成属性buff汇总!M46</f>
        <v>9.5398881093948451E-2</v>
      </c>
      <c r="BB45" s="67">
        <f>'[2]功能-军团县城'!CV48/AV45</f>
        <v>5.3149530775560309E-3</v>
      </c>
      <c r="BC45" s="67">
        <f>[3]大殿属性!AK47/AV45</f>
        <v>0.99468504692244397</v>
      </c>
      <c r="BD45" s="39"/>
      <c r="BG45" s="29">
        <v>41</v>
      </c>
      <c r="BH45" s="39">
        <f t="shared" si="1"/>
        <v>8.3324996974950022E-2</v>
      </c>
      <c r="BI45" s="39">
        <f t="shared" si="2"/>
        <v>8.5897152683479375E-2</v>
      </c>
      <c r="BJ45" s="39">
        <f t="shared" si="3"/>
        <v>8.8725879066692465E-2</v>
      </c>
      <c r="BK45" s="39">
        <f t="shared" si="4"/>
        <v>9.1895953082681558E-2</v>
      </c>
      <c r="BL45" s="39">
        <f t="shared" si="5"/>
        <v>9.5398881093948451E-2</v>
      </c>
      <c r="BN45" s="67">
        <f>'[2]功能-军团县城'!CV48/BH45</f>
        <v>5.3149530775560309E-3</v>
      </c>
      <c r="BO45" s="67">
        <f>[3]大殿属性!AK47/BH45</f>
        <v>0.99468504692244397</v>
      </c>
      <c r="BP45" s="39"/>
      <c r="BT45" s="29">
        <v>41</v>
      </c>
      <c r="BU45" s="39">
        <f>养成属性buff汇总!AA46</f>
        <v>0.1</v>
      </c>
      <c r="BV45" s="39">
        <f>养成属性buff汇总!AB46</f>
        <v>0.1</v>
      </c>
      <c r="BW45" s="39">
        <f>养成属性buff汇总!AC46</f>
        <v>0.1</v>
      </c>
      <c r="BX45" s="39">
        <f>养成属性buff汇总!AD46</f>
        <v>0.1</v>
      </c>
      <c r="BY45" s="39">
        <f>养成属性buff汇总!AE46</f>
        <v>0.1</v>
      </c>
      <c r="CD45" s="29">
        <v>41</v>
      </c>
      <c r="CE45" s="39">
        <v>0</v>
      </c>
      <c r="CF45" s="39">
        <v>0</v>
      </c>
      <c r="CG45" s="39">
        <v>0</v>
      </c>
      <c r="CH45" s="39">
        <v>0</v>
      </c>
      <c r="CI45" s="39">
        <v>0</v>
      </c>
    </row>
    <row r="46" spans="2:87" x14ac:dyDescent="0.15">
      <c r="B46" s="5"/>
      <c r="C46" s="29">
        <v>42</v>
      </c>
      <c r="D46" s="29">
        <f>[7]属性汇总!D46+[8]属性汇总!J46+[9]属性!AX47</f>
        <v>441.57593171622523</v>
      </c>
      <c r="E46" s="29">
        <f>[7]属性汇总!E46+[8]属性汇总!K46+[9]属性!AY47</f>
        <v>448.4850842289195</v>
      </c>
      <c r="F46" s="29">
        <f>[7]属性汇总!F46+[8]属性汇总!L46+[9]属性!AZ47</f>
        <v>456.31828591416615</v>
      </c>
      <c r="G46" s="29">
        <f>[7]属性汇总!G46+[8]属性汇总!M46+[9]属性!BA47</f>
        <v>465.45775897223575</v>
      </c>
      <c r="H46" s="29">
        <f>[7]属性汇总!H46+[8]属性汇总!N46+[9]属性!BB47</f>
        <v>476.53218428687308</v>
      </c>
      <c r="J46" s="39">
        <f>[7]属性汇总!D46/D46</f>
        <v>1</v>
      </c>
      <c r="K46" s="39">
        <f>[8]属性汇总!J46/D46</f>
        <v>0</v>
      </c>
      <c r="L46" s="39">
        <f>[9]属性!AX47/D46</f>
        <v>0</v>
      </c>
      <c r="N46" s="29">
        <v>42</v>
      </c>
      <c r="O46" s="39">
        <f>'[5]变法-buff效果'!AG46</f>
        <v>1.2480811481189119E-2</v>
      </c>
      <c r="P46" s="39">
        <f>'[5]变法-buff效果'!AH46</f>
        <v>1.1745949789980788E-2</v>
      </c>
      <c r="Q46" s="39">
        <f>'[5]变法-buff效果'!AI46</f>
        <v>1.1006389725452842E-2</v>
      </c>
      <c r="R46" s="39">
        <f>'[5]变法-buff效果'!AJ46</f>
        <v>9.4147925079510354E-3</v>
      </c>
      <c r="S46" s="39">
        <f>'[5]变法-buff效果'!AK46</f>
        <v>7.5840042877315583E-3</v>
      </c>
      <c r="U46" s="67"/>
      <c r="V46" s="67">
        <f>IFERROR('[5]变法-buff效果'!AG46/O46,0)</f>
        <v>1</v>
      </c>
      <c r="AJ46" s="5"/>
      <c r="AK46" s="29"/>
      <c r="AL46" s="29"/>
      <c r="AM46" s="29"/>
      <c r="AN46" s="29"/>
      <c r="AO46" s="29"/>
      <c r="AP46" s="29"/>
      <c r="AU46" s="29">
        <v>42</v>
      </c>
      <c r="AV46" s="39">
        <f>养成属性buff汇总!I47</f>
        <v>8.5570763676606848E-2</v>
      </c>
      <c r="AW46" s="39">
        <f>养成属性buff汇总!J47</f>
        <v>8.8146359879588382E-2</v>
      </c>
      <c r="AX46" s="39">
        <f>养成属性buff汇总!K47</f>
        <v>9.0979113730218775E-2</v>
      </c>
      <c r="AY46" s="39">
        <f>养成属性buff汇总!L47</f>
        <v>9.4160279485210843E-2</v>
      </c>
      <c r="AZ46" s="39">
        <f>养成属性buff汇总!M47</f>
        <v>9.7683305675294693E-2</v>
      </c>
      <c r="BB46" s="67">
        <f>'[2]功能-军团县城'!CV49/AV46</f>
        <v>5.5959685164607125E-3</v>
      </c>
      <c r="BC46" s="67">
        <f>[3]大殿属性!AK48/AV46</f>
        <v>0.99440403148353929</v>
      </c>
      <c r="BD46" s="39"/>
      <c r="BG46" s="29">
        <v>42</v>
      </c>
      <c r="BH46" s="39">
        <f t="shared" si="1"/>
        <v>8.5570763676606848E-2</v>
      </c>
      <c r="BI46" s="39">
        <f t="shared" si="2"/>
        <v>8.8146359879588382E-2</v>
      </c>
      <c r="BJ46" s="39">
        <f t="shared" si="3"/>
        <v>9.0979113730218775E-2</v>
      </c>
      <c r="BK46" s="39">
        <f t="shared" si="4"/>
        <v>9.4160279485210843E-2</v>
      </c>
      <c r="BL46" s="39">
        <f t="shared" si="5"/>
        <v>9.7683305675294693E-2</v>
      </c>
      <c r="BN46" s="67">
        <f>'[2]功能-军团县城'!CV49/BH46</f>
        <v>5.5959685164607125E-3</v>
      </c>
      <c r="BO46" s="67">
        <f>[3]大殿属性!AK48/BH46</f>
        <v>0.99440403148353929</v>
      </c>
      <c r="BP46" s="39"/>
      <c r="BT46" s="29">
        <v>42</v>
      </c>
      <c r="BU46" s="39">
        <f>养成属性buff汇总!AA47</f>
        <v>0.1</v>
      </c>
      <c r="BV46" s="39">
        <f>养成属性buff汇总!AB47</f>
        <v>0.1</v>
      </c>
      <c r="BW46" s="39">
        <f>养成属性buff汇总!AC47</f>
        <v>0.1</v>
      </c>
      <c r="BX46" s="39">
        <f>养成属性buff汇总!AD47</f>
        <v>0.1</v>
      </c>
      <c r="BY46" s="39">
        <f>养成属性buff汇总!AE47</f>
        <v>0.1</v>
      </c>
      <c r="CD46" s="29">
        <v>42</v>
      </c>
      <c r="CE46" s="39">
        <v>0</v>
      </c>
      <c r="CF46" s="39">
        <v>0</v>
      </c>
      <c r="CG46" s="39">
        <v>0</v>
      </c>
      <c r="CH46" s="39">
        <v>0</v>
      </c>
      <c r="CI46" s="39">
        <v>0</v>
      </c>
    </row>
    <row r="47" spans="2:87" x14ac:dyDescent="0.15">
      <c r="B47" s="5"/>
      <c r="C47" s="29">
        <v>43</v>
      </c>
      <c r="D47" s="29">
        <f>[7]属性汇总!D47+[8]属性汇总!J47+[9]属性!AX48</f>
        <v>447.4829771392794</v>
      </c>
      <c r="E47" s="29">
        <f>[7]属性汇总!E47+[8]属性汇总!K47+[9]属性!AY48</f>
        <v>454.50873587369551</v>
      </c>
      <c r="F47" s="29">
        <f>[7]属性汇总!F47+[8]属性汇总!L47+[9]属性!AZ48</f>
        <v>462.57549563667226</v>
      </c>
      <c r="G47" s="29">
        <f>[7]属性汇总!G47+[8]属性汇总!M47+[9]属性!BA48</f>
        <v>472.43034805480573</v>
      </c>
      <c r="H47" s="29">
        <f>[7]属性汇总!H47+[8]属性汇总!N47+[9]属性!BB48</f>
        <v>484.00289238543439</v>
      </c>
      <c r="J47" s="39">
        <f>[7]属性汇总!D47/D47</f>
        <v>1</v>
      </c>
      <c r="K47" s="39">
        <f>[8]属性汇总!J47/D47</f>
        <v>0</v>
      </c>
      <c r="L47" s="39">
        <f>[9]属性!AX48/D47</f>
        <v>0</v>
      </c>
      <c r="N47" s="29">
        <v>43</v>
      </c>
      <c r="O47" s="39">
        <f>'[5]变法-buff效果'!AG47</f>
        <v>1.312039302473632E-2</v>
      </c>
      <c r="P47" s="39">
        <f>'[5]变法-buff效果'!AH47</f>
        <v>1.2070479667113714E-2</v>
      </c>
      <c r="Q47" s="39">
        <f>'[5]变法-buff效果'!AI47</f>
        <v>1.1276359134952205E-2</v>
      </c>
      <c r="R47" s="39">
        <f>'[5]变法-buff效果'!AJ47</f>
        <v>9.8802831051897685E-3</v>
      </c>
      <c r="S47" s="39">
        <f>'[5]变法-buff效果'!AK47</f>
        <v>7.7443735306819399E-3</v>
      </c>
      <c r="U47" s="67"/>
      <c r="V47" s="67">
        <f>IFERROR('[5]变法-buff效果'!AG47/O47,0)</f>
        <v>1</v>
      </c>
      <c r="AJ47" s="5"/>
      <c r="AK47" s="29"/>
      <c r="AL47" s="29"/>
      <c r="AM47" s="29"/>
      <c r="AN47" s="29"/>
      <c r="AO47" s="29"/>
      <c r="AP47" s="29"/>
      <c r="AU47" s="29">
        <v>43</v>
      </c>
      <c r="AV47" s="39">
        <f>养成属性buff汇总!I48</f>
        <v>8.7819112992025564E-2</v>
      </c>
      <c r="AW47" s="39">
        <f>养成属性buff汇总!J48</f>
        <v>9.0396705107562647E-2</v>
      </c>
      <c r="AX47" s="39">
        <f>养成属性buff汇总!K48</f>
        <v>9.3233400528153362E-2</v>
      </c>
      <c r="AY47" s="39">
        <f>养成属性buff汇总!L48</f>
        <v>9.642477366804221E-2</v>
      </c>
      <c r="AZ47" s="39">
        <f>养成属性buff汇总!M48</f>
        <v>9.9967819441316191E-2</v>
      </c>
      <c r="BB47" s="67">
        <f>'[2]功能-军团县城'!CV50/AV47</f>
        <v>5.8918468423505167E-3</v>
      </c>
      <c r="BC47" s="67">
        <f>[3]大殿属性!AK49/AV47</f>
        <v>0.99410815315764944</v>
      </c>
      <c r="BD47" s="39"/>
      <c r="BG47" s="29">
        <v>43</v>
      </c>
      <c r="BH47" s="39">
        <f t="shared" si="1"/>
        <v>8.7819112992025564E-2</v>
      </c>
      <c r="BI47" s="39">
        <f t="shared" si="2"/>
        <v>9.0396705107562647E-2</v>
      </c>
      <c r="BJ47" s="39">
        <f t="shared" si="3"/>
        <v>9.3233400528153362E-2</v>
      </c>
      <c r="BK47" s="39">
        <f t="shared" si="4"/>
        <v>9.642477366804221E-2</v>
      </c>
      <c r="BL47" s="39">
        <f t="shared" si="5"/>
        <v>9.9967819441316191E-2</v>
      </c>
      <c r="BN47" s="67">
        <f>'[2]功能-军团县城'!CV50/BH47</f>
        <v>5.8918468423505167E-3</v>
      </c>
      <c r="BO47" s="67">
        <f>[3]大殿属性!AK49/BH47</f>
        <v>0.99410815315764944</v>
      </c>
      <c r="BP47" s="39"/>
      <c r="BT47" s="29">
        <v>43</v>
      </c>
      <c r="BU47" s="39">
        <f>养成属性buff汇总!AA48</f>
        <v>0.1</v>
      </c>
      <c r="BV47" s="39">
        <f>养成属性buff汇总!AB48</f>
        <v>0.1</v>
      </c>
      <c r="BW47" s="39">
        <f>养成属性buff汇总!AC48</f>
        <v>0.1</v>
      </c>
      <c r="BX47" s="39">
        <f>养成属性buff汇总!AD48</f>
        <v>0.1</v>
      </c>
      <c r="BY47" s="39">
        <f>养成属性buff汇总!AE48</f>
        <v>0.1</v>
      </c>
      <c r="CD47" s="29">
        <v>43</v>
      </c>
      <c r="CE47" s="39">
        <v>0</v>
      </c>
      <c r="CF47" s="39">
        <v>0</v>
      </c>
      <c r="CG47" s="39">
        <v>0</v>
      </c>
      <c r="CH47" s="39">
        <v>0</v>
      </c>
      <c r="CI47" s="39">
        <v>0</v>
      </c>
    </row>
    <row r="48" spans="2:87" x14ac:dyDescent="0.15">
      <c r="B48" s="5"/>
      <c r="C48" s="29">
        <v>44</v>
      </c>
      <c r="D48" s="29">
        <f>[7]属性汇总!D48+[8]属性汇总!J48+[9]属性!AX49</f>
        <v>453.43126499508361</v>
      </c>
      <c r="E48" s="29">
        <f>[7]属性汇总!E48+[8]属性汇总!K48+[9]属性!AY49</f>
        <v>460.57454745473365</v>
      </c>
      <c r="F48" s="29">
        <f>[7]属性汇总!F48+[8]属性汇总!L48+[9]属性!AZ49</f>
        <v>469.43332806605997</v>
      </c>
      <c r="G48" s="29">
        <f>[7]属性汇总!G48+[8]属性汇总!M48+[9]属性!BA49</f>
        <v>479.70739095126197</v>
      </c>
      <c r="H48" s="29">
        <f>[7]属性汇总!H48+[8]属性汇总!N48+[9]属性!BB49</f>
        <v>491.53483458265663</v>
      </c>
      <c r="J48" s="39">
        <f>[7]属性汇总!D48/D48</f>
        <v>1</v>
      </c>
      <c r="K48" s="39">
        <f>[8]属性汇总!J48/D48</f>
        <v>0</v>
      </c>
      <c r="L48" s="39">
        <f>[9]属性!AX49/D48</f>
        <v>0</v>
      </c>
      <c r="N48" s="29">
        <v>44</v>
      </c>
      <c r="O48" s="39">
        <f>'[5]变法-buff效果'!AG48</f>
        <v>1.3802587002104811E-2</v>
      </c>
      <c r="P48" s="39">
        <f>'[5]变法-buff效果'!AH48</f>
        <v>1.2575261187361783E-2</v>
      </c>
      <c r="Q48" s="39">
        <f>'[5]变法-buff效果'!AI48</f>
        <v>1.1560268178315361E-2</v>
      </c>
      <c r="R48" s="39">
        <f>'[5]变法-buff效果'!AJ48</f>
        <v>1.0378688377896614E-2</v>
      </c>
      <c r="S48" s="39">
        <f>'[5]变法-buff效果'!AK48</f>
        <v>7.9143590146799007E-3</v>
      </c>
      <c r="U48" s="67"/>
      <c r="V48" s="67">
        <f>IFERROR('[5]变法-buff效果'!AG48/O48,0)</f>
        <v>1</v>
      </c>
      <c r="AJ48" s="5"/>
      <c r="AK48" s="29"/>
      <c r="AL48" s="29"/>
      <c r="AM48" s="29"/>
      <c r="AN48" s="29"/>
      <c r="AO48" s="29"/>
      <c r="AP48" s="29"/>
      <c r="AU48" s="29">
        <v>44</v>
      </c>
      <c r="AV48" s="39">
        <f>养成属性buff汇总!I49</f>
        <v>9.0070230284338207E-2</v>
      </c>
      <c r="AW48" s="39">
        <f>养成属性buff汇总!J49</f>
        <v>9.2649367376411745E-2</v>
      </c>
      <c r="AX48" s="39">
        <f>养成属性buff汇总!K49</f>
        <v>9.5489139153265915E-2</v>
      </c>
      <c r="AY48" s="39">
        <f>养成属性buff汇总!L49</f>
        <v>9.8690711260238484E-2</v>
      </c>
      <c r="AZ48" s="39">
        <f>养成属性buff汇总!M49</f>
        <v>0.10014774828382764</v>
      </c>
      <c r="BB48" s="67">
        <f>'[2]功能-军团县城'!CV51/AV48</f>
        <v>6.2034947931901736E-3</v>
      </c>
      <c r="BC48" s="67">
        <f>[3]大殿属性!AK50/AV48</f>
        <v>0.99379650520680984</v>
      </c>
      <c r="BD48" s="39"/>
      <c r="BG48" s="29">
        <v>44</v>
      </c>
      <c r="BH48" s="39">
        <f t="shared" si="1"/>
        <v>9.0070230284338207E-2</v>
      </c>
      <c r="BI48" s="39">
        <f t="shared" si="2"/>
        <v>9.2649367376411745E-2</v>
      </c>
      <c r="BJ48" s="39">
        <f t="shared" si="3"/>
        <v>9.5489139153265915E-2</v>
      </c>
      <c r="BK48" s="39">
        <f t="shared" si="4"/>
        <v>9.8690711260238484E-2</v>
      </c>
      <c r="BL48" s="39">
        <f t="shared" si="5"/>
        <v>0.10014774828382764</v>
      </c>
      <c r="BN48" s="67">
        <f>'[2]功能-军团县城'!CV51/BH48</f>
        <v>6.2034947931901736E-3</v>
      </c>
      <c r="BO48" s="67">
        <f>[3]大殿属性!AK50/BH48</f>
        <v>0.99379650520680984</v>
      </c>
      <c r="BP48" s="39"/>
      <c r="BT48" s="29">
        <v>44</v>
      </c>
      <c r="BU48" s="39">
        <f>养成属性buff汇总!AA49</f>
        <v>0.1</v>
      </c>
      <c r="BV48" s="39">
        <f>养成属性buff汇总!AB49</f>
        <v>0.1</v>
      </c>
      <c r="BW48" s="39">
        <f>养成属性buff汇总!AC49</f>
        <v>0.1</v>
      </c>
      <c r="BX48" s="39">
        <f>养成属性buff汇总!AD49</f>
        <v>0.1</v>
      </c>
      <c r="BY48" s="39">
        <f>养成属性buff汇总!AE49</f>
        <v>0.10398095120580123</v>
      </c>
      <c r="CD48" s="29">
        <v>44</v>
      </c>
      <c r="CE48" s="39">
        <v>0</v>
      </c>
      <c r="CF48" s="39">
        <v>0</v>
      </c>
      <c r="CG48" s="39">
        <v>0</v>
      </c>
      <c r="CH48" s="39">
        <v>0</v>
      </c>
      <c r="CI48" s="39">
        <v>0</v>
      </c>
    </row>
    <row r="49" spans="3:87" s="5" customFormat="1" x14ac:dyDescent="0.15">
      <c r="C49" s="29">
        <v>45</v>
      </c>
      <c r="D49" s="29">
        <f>[7]属性汇总!D49+[8]属性汇总!J49+[9]属性!AX50</f>
        <v>459.42079528363786</v>
      </c>
      <c r="E49" s="29">
        <f>[7]属性汇总!E49+[8]属性汇总!K49+[9]属性!AY50</f>
        <v>467.24391132221842</v>
      </c>
      <c r="F49" s="29">
        <f>[7]属性汇总!F49+[8]属性汇总!L49+[9]属性!AZ50</f>
        <v>476.47251000928657</v>
      </c>
      <c r="G49" s="29">
        <f>[7]属性汇总!G49+[8]属性汇总!M49+[9]属性!BA50</f>
        <v>487.13596514128699</v>
      </c>
      <c r="H49" s="29">
        <f>[7]属性汇总!H49+[8]属性汇总!N49+[9]属性!BB50</f>
        <v>498.95802401331372</v>
      </c>
      <c r="I49" s="8"/>
      <c r="J49" s="39">
        <f>[7]属性汇总!D49/D49</f>
        <v>1</v>
      </c>
      <c r="K49" s="39">
        <f>[8]属性汇总!J49/D49</f>
        <v>0</v>
      </c>
      <c r="L49" s="39">
        <f>[9]属性!AX50/D49</f>
        <v>0</v>
      </c>
      <c r="M49" s="8"/>
      <c r="N49" s="29">
        <v>45</v>
      </c>
      <c r="O49" s="39">
        <f>'[5]变法-buff效果'!AG49</f>
        <v>1.412584895956683E-2</v>
      </c>
      <c r="P49" s="39">
        <f>'[5]变法-buff效果'!AH49</f>
        <v>1.3218278649466939E-2</v>
      </c>
      <c r="Q49" s="39">
        <f>'[5]变法-buff效果'!AI49</f>
        <v>1.1864331610957197E-2</v>
      </c>
      <c r="R49" s="39">
        <f>'[5]变法-buff效果'!AJ49</f>
        <v>1.0732724445084489E-2</v>
      </c>
      <c r="S49" s="39">
        <f>'[5]变法-buff效果'!AK49</f>
        <v>8.0970415622112161E-3</v>
      </c>
      <c r="T49" s="8"/>
      <c r="U49" s="67"/>
      <c r="V49" s="67">
        <f>IFERROR('[5]变法-buff效果'!AG49/O49,0)</f>
        <v>1</v>
      </c>
      <c r="X49" s="38"/>
      <c r="AH49" s="38"/>
      <c r="AK49" s="29"/>
      <c r="AL49" s="29"/>
      <c r="AM49" s="29"/>
      <c r="AN49" s="29"/>
      <c r="AO49" s="29"/>
      <c r="AP49" s="29"/>
      <c r="AS49" s="38"/>
      <c r="AT49" s="8"/>
      <c r="AU49" s="29">
        <v>45</v>
      </c>
      <c r="AV49" s="39">
        <f>养成属性buff汇总!I50</f>
        <v>9.2324314220830705E-2</v>
      </c>
      <c r="AW49" s="39">
        <f>养成属性buff汇总!J50</f>
        <v>9.4904685127511768E-2</v>
      </c>
      <c r="AX49" s="39">
        <f>养成属性buff汇总!K50</f>
        <v>9.7746976878713199E-2</v>
      </c>
      <c r="AY49" s="39">
        <f>养成属性buff汇总!L50</f>
        <v>0.10030910068380562</v>
      </c>
      <c r="AZ49" s="39">
        <f>养成属性buff汇总!M50</f>
        <v>0.10016076646663702</v>
      </c>
      <c r="BA49" s="8"/>
      <c r="BB49" s="67">
        <f>'[2]功能-军团县城'!CV52/AV49</f>
        <v>6.5318686076344138E-3</v>
      </c>
      <c r="BC49" s="67">
        <f>[3]大殿属性!AK51/AV49</f>
        <v>0.99346813139236567</v>
      </c>
      <c r="BD49" s="39"/>
      <c r="BE49" s="8"/>
      <c r="BF49" s="8"/>
      <c r="BG49" s="29">
        <v>45</v>
      </c>
      <c r="BH49" s="39">
        <f t="shared" si="1"/>
        <v>9.2324314220830705E-2</v>
      </c>
      <c r="BI49" s="39">
        <f t="shared" si="2"/>
        <v>9.4904685127511768E-2</v>
      </c>
      <c r="BJ49" s="39">
        <f t="shared" si="3"/>
        <v>9.7746976878713199E-2</v>
      </c>
      <c r="BK49" s="39">
        <f t="shared" si="4"/>
        <v>0.10030910068380562</v>
      </c>
      <c r="BL49" s="39">
        <f t="shared" si="5"/>
        <v>0.10016076646663702</v>
      </c>
      <c r="BM49" s="8"/>
      <c r="BN49" s="67">
        <f>'[2]功能-军团县城'!CV52/BH49</f>
        <v>6.5318686076344138E-3</v>
      </c>
      <c r="BO49" s="67">
        <f>[3]大殿属性!AK51/BH49</f>
        <v>0.99346813139236567</v>
      </c>
      <c r="BP49" s="39"/>
      <c r="BQ49" s="8"/>
      <c r="BR49" s="38"/>
      <c r="BS49" s="8"/>
      <c r="BT49" s="29">
        <v>45</v>
      </c>
      <c r="BU49" s="39">
        <f>养成属性buff汇总!AA50</f>
        <v>0.1</v>
      </c>
      <c r="BV49" s="39">
        <f>养成属性buff汇总!AB50</f>
        <v>0.1</v>
      </c>
      <c r="BW49" s="39">
        <f>养成属性buff汇总!AC50</f>
        <v>0.1</v>
      </c>
      <c r="BX49" s="39">
        <f>养成属性buff汇总!AD50</f>
        <v>0.10125041093417032</v>
      </c>
      <c r="BY49" s="39">
        <f>养成属性buff汇总!AE50</f>
        <v>0.10827923231704045</v>
      </c>
      <c r="CB49" s="38"/>
      <c r="CC49" s="8"/>
      <c r="CD49" s="29">
        <v>45</v>
      </c>
      <c r="CE49" s="39">
        <v>0</v>
      </c>
      <c r="CF49" s="39">
        <v>0</v>
      </c>
      <c r="CG49" s="39">
        <v>0</v>
      </c>
      <c r="CH49" s="39">
        <v>0</v>
      </c>
      <c r="CI49" s="39">
        <v>0</v>
      </c>
    </row>
    <row r="50" spans="3:87" s="5" customFormat="1" x14ac:dyDescent="0.15">
      <c r="C50" s="29">
        <v>46</v>
      </c>
      <c r="D50" s="29">
        <f>[7]属性汇总!D50+[8]属性汇总!J50+[9]属性!AX51</f>
        <v>465.88196567286434</v>
      </c>
      <c r="E50" s="29">
        <f>[7]属性汇总!E50+[8]属性汇总!K50+[9]属性!AY51</f>
        <v>474.08039252961521</v>
      </c>
      <c r="F50" s="29">
        <f>[7]属性汇总!F50+[8]属性汇总!L50+[9]属性!AZ51</f>
        <v>483.84701686552086</v>
      </c>
      <c r="G50" s="29">
        <f>[7]属性汇总!G50+[8]属性汇总!M50+[9]属性!BA51</f>
        <v>494.61326603960993</v>
      </c>
      <c r="H50" s="29">
        <f>[7]属性汇总!H50+[8]属性汇总!N50+[9]属性!BB51</f>
        <v>506.37853175486384</v>
      </c>
      <c r="I50" s="8"/>
      <c r="J50" s="39">
        <f>[7]属性汇总!D50/D50</f>
        <v>1</v>
      </c>
      <c r="K50" s="39">
        <f>[8]属性汇总!J50/D50</f>
        <v>0</v>
      </c>
      <c r="L50" s="39">
        <f>[9]属性!AX51/D50</f>
        <v>0</v>
      </c>
      <c r="M50" s="8"/>
      <c r="N50" s="29">
        <v>46</v>
      </c>
      <c r="O50" s="39">
        <f>'[5]变法-buff效果'!AG50</f>
        <v>1.4472312547022156E-2</v>
      </c>
      <c r="P50" s="39">
        <f>'[5]变法-buff效果'!AH50</f>
        <v>1.3844833009823853E-2</v>
      </c>
      <c r="Q50" s="39">
        <f>'[5]变法-buff效果'!AI50</f>
        <v>1.2188022700840616E-2</v>
      </c>
      <c r="R50" s="39">
        <f>'[5]变法-buff效果'!AJ50</f>
        <v>1.0972093454116632E-2</v>
      </c>
      <c r="S50" s="39">
        <f>'[5]变法-buff效果'!AK50</f>
        <v>8.2839028515660131E-3</v>
      </c>
      <c r="T50" s="8"/>
      <c r="U50" s="67"/>
      <c r="V50" s="67">
        <f>IFERROR('[5]变法-buff效果'!AG50/O50,0)</f>
        <v>1</v>
      </c>
      <c r="X50" s="38"/>
      <c r="AH50" s="38"/>
      <c r="AK50" s="29"/>
      <c r="AL50" s="29"/>
      <c r="AM50" s="29"/>
      <c r="AN50" s="29"/>
      <c r="AO50" s="29"/>
      <c r="AP50" s="29"/>
      <c r="AS50" s="38"/>
      <c r="AT50" s="8"/>
      <c r="AU50" s="29">
        <v>46</v>
      </c>
      <c r="AV50" s="39">
        <f>养成属性buff汇总!I51</f>
        <v>9.4581577727827937E-2</v>
      </c>
      <c r="AW50" s="39">
        <f>养成属性buff汇总!J51</f>
        <v>9.7162450800589287E-2</v>
      </c>
      <c r="AX50" s="39">
        <f>养成属性buff汇总!K51</f>
        <v>0.10000685884481281</v>
      </c>
      <c r="AY50" s="39">
        <f>养成属性buff汇总!L51</f>
        <v>0.10033403121184296</v>
      </c>
      <c r="AZ50" s="39">
        <f>养成属性buff汇总!M51</f>
        <v>0.10017408243172339</v>
      </c>
      <c r="BA50" s="8"/>
      <c r="BB50" s="67">
        <f>'[2]功能-军团县城'!CV53/AV50</f>
        <v>6.8779773091462446E-3</v>
      </c>
      <c r="BC50" s="67">
        <f>[3]大殿属性!AK52/AV50</f>
        <v>0.99312202269085381</v>
      </c>
      <c r="BD50" s="39"/>
      <c r="BE50" s="8"/>
      <c r="BF50" s="8"/>
      <c r="BG50" s="29">
        <v>46</v>
      </c>
      <c r="BH50" s="39">
        <f t="shared" si="1"/>
        <v>9.4581577727827937E-2</v>
      </c>
      <c r="BI50" s="39">
        <f t="shared" si="2"/>
        <v>9.7162450800589287E-2</v>
      </c>
      <c r="BJ50" s="39">
        <f t="shared" si="3"/>
        <v>0.10000685884481281</v>
      </c>
      <c r="BK50" s="39">
        <f t="shared" si="4"/>
        <v>0.10033403121184296</v>
      </c>
      <c r="BL50" s="39">
        <f t="shared" si="5"/>
        <v>0.10017408243172339</v>
      </c>
      <c r="BM50" s="8"/>
      <c r="BN50" s="67">
        <f>'[2]功能-军团县城'!CV53/BH50</f>
        <v>6.8779773091462446E-3</v>
      </c>
      <c r="BO50" s="67">
        <f>[3]大殿属性!AK52/BH50</f>
        <v>0.99312202269085381</v>
      </c>
      <c r="BP50" s="39"/>
      <c r="BQ50" s="8"/>
      <c r="BR50" s="38"/>
      <c r="BS50" s="8"/>
      <c r="BT50" s="29">
        <v>46</v>
      </c>
      <c r="BU50" s="39">
        <f>养成属性buff汇总!AA51</f>
        <v>0.1</v>
      </c>
      <c r="BV50" s="39">
        <f>养成属性buff汇总!AB51</f>
        <v>0.1</v>
      </c>
      <c r="BW50" s="39">
        <f>养成属性buff汇总!AC51</f>
        <v>0.1</v>
      </c>
      <c r="BX50" s="39">
        <f>养成属性buff汇总!AD51</f>
        <v>0.10557255560378845</v>
      </c>
      <c r="BY50" s="39">
        <f>养成属性buff汇总!AE51</f>
        <v>0.11257751342827968</v>
      </c>
      <c r="CB50" s="38"/>
      <c r="CC50" s="8"/>
      <c r="CD50" s="29">
        <v>46</v>
      </c>
      <c r="CE50" s="39">
        <v>0</v>
      </c>
      <c r="CF50" s="39">
        <v>0</v>
      </c>
      <c r="CG50" s="39">
        <v>0</v>
      </c>
      <c r="CH50" s="39">
        <v>0</v>
      </c>
      <c r="CI50" s="39">
        <v>0</v>
      </c>
    </row>
    <row r="51" spans="3:87" s="5" customFormat="1" x14ac:dyDescent="0.15">
      <c r="C51" s="29">
        <v>47</v>
      </c>
      <c r="D51" s="29">
        <f>[7]属性汇总!D51+[8]属性汇总!J51+[9]属性!AX52</f>
        <v>472.66072296283801</v>
      </c>
      <c r="E51" s="29">
        <f>[7]属性汇总!E51+[8]属性汇总!K51+[9]属性!AY52</f>
        <v>481.44351451801606</v>
      </c>
      <c r="F51" s="29">
        <f>[7]属性汇总!F51+[8]属性汇总!L51+[9]属性!AZ52</f>
        <v>491.28112373679022</v>
      </c>
      <c r="G51" s="29">
        <f>[7]属性汇总!G51+[8]属性汇总!M51+[9]属性!BA52</f>
        <v>502.04579001744753</v>
      </c>
      <c r="H51" s="29">
        <f>[7]属性汇总!H51+[8]属性汇总!N51+[9]属性!BB52</f>
        <v>513.85645020854815</v>
      </c>
      <c r="I51" s="8"/>
      <c r="J51" s="39">
        <f>[7]属性汇总!D51/D51</f>
        <v>1</v>
      </c>
      <c r="K51" s="39">
        <f>[8]属性汇总!J51/D51</f>
        <v>0</v>
      </c>
      <c r="L51" s="39">
        <f>[9]属性!AX52/D51</f>
        <v>0</v>
      </c>
      <c r="M51" s="8"/>
      <c r="N51" s="29">
        <v>47</v>
      </c>
      <c r="O51" s="39">
        <f>'[5]变法-buff效果'!AG51</f>
        <v>1.48436430257919E-2</v>
      </c>
      <c r="P51" s="39">
        <f>'[5]变法-buff效果'!AH51</f>
        <v>1.4167590690121487E-2</v>
      </c>
      <c r="Q51" s="39">
        <f>'[5]变法-buff效果'!AI51</f>
        <v>1.2780263961074427E-2</v>
      </c>
      <c r="R51" s="39">
        <f>'[5]变法-buff效果'!AJ51</f>
        <v>1.1227585156003366E-2</v>
      </c>
      <c r="S51" s="39">
        <f>'[5]变法-buff效果'!AK51</f>
        <v>8.4841601790015923E-3</v>
      </c>
      <c r="T51" s="8"/>
      <c r="U51" s="67"/>
      <c r="V51" s="67">
        <f>IFERROR('[5]变法-buff效果'!AG51/O51,0)</f>
        <v>1</v>
      </c>
      <c r="X51" s="38"/>
      <c r="AH51" s="38"/>
      <c r="AK51" s="29"/>
      <c r="AL51" s="29"/>
      <c r="AM51" s="29"/>
      <c r="AN51" s="29"/>
      <c r="AO51" s="29"/>
      <c r="AP51" s="29"/>
      <c r="AS51" s="38"/>
      <c r="AT51" s="8"/>
      <c r="AU51" s="29">
        <v>47</v>
      </c>
      <c r="AV51" s="39">
        <f>养成属性buff汇总!I52</f>
        <v>9.6842249014114437E-2</v>
      </c>
      <c r="AW51" s="39">
        <f>养成属性buff汇总!J52</f>
        <v>9.9423226887315322E-2</v>
      </c>
      <c r="AX51" s="39">
        <f>养成属性buff汇总!K52</f>
        <v>0.10049690767395437</v>
      </c>
      <c r="AY51" s="39">
        <f>养成属性buff汇总!L52</f>
        <v>0.10036064093489337</v>
      </c>
      <c r="AZ51" s="39">
        <f>养成属性buff汇总!M52</f>
        <v>0.10018835301494386</v>
      </c>
      <c r="BA51" s="8"/>
      <c r="BB51" s="67">
        <f>'[2]功能-军团县城'!CV54/AV51</f>
        <v>7.2428861122081712E-3</v>
      </c>
      <c r="BC51" s="67">
        <f>[3]大殿属性!AK53/AV51</f>
        <v>0.99275711388779175</v>
      </c>
      <c r="BD51" s="39"/>
      <c r="BE51" s="8"/>
      <c r="BF51" s="8"/>
      <c r="BG51" s="29">
        <v>47</v>
      </c>
      <c r="BH51" s="39">
        <f t="shared" si="1"/>
        <v>9.6842249014114437E-2</v>
      </c>
      <c r="BI51" s="39">
        <f t="shared" si="2"/>
        <v>9.9423226887315322E-2</v>
      </c>
      <c r="BJ51" s="39">
        <f t="shared" si="3"/>
        <v>0.10049690767395437</v>
      </c>
      <c r="BK51" s="39">
        <f t="shared" si="4"/>
        <v>0.10036064093489337</v>
      </c>
      <c r="BL51" s="39">
        <f t="shared" si="5"/>
        <v>0.10018835301494386</v>
      </c>
      <c r="BM51" s="8"/>
      <c r="BN51" s="67">
        <f>'[2]功能-军团县城'!CV54/BH51</f>
        <v>7.2428861122081712E-3</v>
      </c>
      <c r="BO51" s="67">
        <f>[3]大殿属性!AK53/BH51</f>
        <v>0.99275711388779175</v>
      </c>
      <c r="BP51" s="39"/>
      <c r="BQ51" s="8"/>
      <c r="BR51" s="38"/>
      <c r="BS51" s="8"/>
      <c r="BT51" s="29">
        <v>47</v>
      </c>
      <c r="BU51" s="39">
        <f>养成属性buff汇总!AA52</f>
        <v>0.1</v>
      </c>
      <c r="BV51" s="39">
        <f>养成属性buff汇总!AB52</f>
        <v>0.1</v>
      </c>
      <c r="BW51" s="39">
        <f>养成属性buff汇总!AC52</f>
        <v>0.1034666410083854</v>
      </c>
      <c r="BX51" s="39">
        <f>养成属性buff汇总!AD52</f>
        <v>0.10989470027340656</v>
      </c>
      <c r="BY51" s="39">
        <f>养成属性buff汇总!AE52</f>
        <v>0.11687579453951891</v>
      </c>
      <c r="CB51" s="38"/>
      <c r="CC51" s="8"/>
      <c r="CD51" s="29">
        <v>47</v>
      </c>
      <c r="CE51" s="39">
        <v>0</v>
      </c>
      <c r="CF51" s="39">
        <v>0</v>
      </c>
      <c r="CG51" s="39">
        <v>0</v>
      </c>
      <c r="CH51" s="39">
        <v>0</v>
      </c>
      <c r="CI51" s="39">
        <v>0</v>
      </c>
    </row>
    <row r="52" spans="3:87" s="5" customFormat="1" x14ac:dyDescent="0.15">
      <c r="C52" s="29">
        <v>48</v>
      </c>
      <c r="D52" s="29">
        <f>[7]属性汇总!D52+[8]属性汇总!J52+[9]属性!AX53</f>
        <v>479.91319975813633</v>
      </c>
      <c r="E52" s="29">
        <f>[7]属性汇总!E52+[8]属性汇总!K52+[9]属性!AY53</f>
        <v>488.86730122733877</v>
      </c>
      <c r="F52" s="29">
        <f>[7]属性汇总!F52+[8]属性汇总!L52+[9]属性!AZ53</f>
        <v>498.74989750930706</v>
      </c>
      <c r="G52" s="29">
        <f>[7]属性汇总!G52+[8]属性汇总!M52+[9]属性!BA53</f>
        <v>509.5364664390313</v>
      </c>
      <c r="H52" s="29">
        <f>[7]属性汇总!H52+[8]属性汇总!N52+[9]属性!BB53</f>
        <v>521.39177937436671</v>
      </c>
      <c r="I52" s="8"/>
      <c r="J52" s="39">
        <f>[7]属性汇总!D52/D52</f>
        <v>1</v>
      </c>
      <c r="K52" s="39">
        <f>[8]属性汇总!J52/D52</f>
        <v>0</v>
      </c>
      <c r="L52" s="39">
        <f>[9]属性!AX53/D52</f>
        <v>0</v>
      </c>
      <c r="M52" s="8"/>
      <c r="N52" s="29">
        <v>48</v>
      </c>
      <c r="O52" s="39">
        <f>'[5]变法-buff效果'!AG52</f>
        <v>1.5241625178768207E-2</v>
      </c>
      <c r="P52" s="39">
        <f>'[5]变法-buff效果'!AH52</f>
        <v>1.450937908092163E-2</v>
      </c>
      <c r="Q52" s="39">
        <f>'[5]变法-buff效果'!AI52</f>
        <v>1.3426389184453359E-2</v>
      </c>
      <c r="R52" s="39">
        <f>'[5]变法-buff效果'!AJ52</f>
        <v>1.1489670865104669E-2</v>
      </c>
      <c r="S52" s="39">
        <f>'[5]变法-buff效果'!AK52</f>
        <v>8.6966555826671083E-3</v>
      </c>
      <c r="T52" s="8"/>
      <c r="U52" s="67"/>
      <c r="V52" s="67">
        <f>IFERROR('[5]变法-buff效果'!AG52/O52,0)</f>
        <v>1</v>
      </c>
      <c r="X52" s="38"/>
      <c r="AH52" s="38"/>
      <c r="AK52" s="29"/>
      <c r="AL52" s="29"/>
      <c r="AM52" s="29"/>
      <c r="AN52" s="29"/>
      <c r="AO52" s="29"/>
      <c r="AP52" s="29"/>
      <c r="AS52" s="38"/>
      <c r="AT52" s="8"/>
      <c r="AU52" s="29">
        <v>48</v>
      </c>
      <c r="AV52" s="39">
        <f>养成属性buff汇总!I53</f>
        <v>9.9106572667809326E-2</v>
      </c>
      <c r="AW52" s="39">
        <f>养成属性buff汇总!J53</f>
        <v>0.10065560957384334</v>
      </c>
      <c r="AX52" s="39">
        <f>养成属性buff汇总!K53</f>
        <v>0.10053586770863371</v>
      </c>
      <c r="AY52" s="39">
        <f>养成属性buff汇总!L53</f>
        <v>0.10038793743056487</v>
      </c>
      <c r="AZ52" s="39">
        <f>养成属性buff汇总!M53</f>
        <v>0.10020349569851408</v>
      </c>
      <c r="BA52" s="8"/>
      <c r="BB52" s="67">
        <f>'[2]功能-军团县城'!CV55/AV52</f>
        <v>7.6277199634949815E-3</v>
      </c>
      <c r="BC52" s="67">
        <f>[3]大殿属性!AK54/AV52</f>
        <v>0.99237228003650502</v>
      </c>
      <c r="BD52" s="39"/>
      <c r="BE52" s="8"/>
      <c r="BF52" s="8"/>
      <c r="BG52" s="29">
        <v>48</v>
      </c>
      <c r="BH52" s="39">
        <f t="shared" si="1"/>
        <v>9.9106572667809326E-2</v>
      </c>
      <c r="BI52" s="39">
        <f t="shared" si="2"/>
        <v>0.10065560957384334</v>
      </c>
      <c r="BJ52" s="39">
        <f t="shared" si="3"/>
        <v>0.10053586770863371</v>
      </c>
      <c r="BK52" s="39">
        <f t="shared" si="4"/>
        <v>0.10038793743056487</v>
      </c>
      <c r="BL52" s="39">
        <f t="shared" si="5"/>
        <v>0.10020349569851408</v>
      </c>
      <c r="BM52" s="8"/>
      <c r="BN52" s="67">
        <f>'[2]功能-军团县城'!CV55/BH52</f>
        <v>7.6277199634949815E-3</v>
      </c>
      <c r="BO52" s="67">
        <f>[3]大殿属性!AK54/BH52</f>
        <v>0.99237228003650502</v>
      </c>
      <c r="BP52" s="39"/>
      <c r="BQ52" s="8"/>
      <c r="BR52" s="38"/>
      <c r="BS52" s="8"/>
      <c r="BT52" s="29">
        <v>48</v>
      </c>
      <c r="BU52" s="39">
        <f>养成属性buff汇总!AA53</f>
        <v>0.1</v>
      </c>
      <c r="BV52" s="39">
        <f>养成属性buff汇总!AB53</f>
        <v>0.10203565292070846</v>
      </c>
      <c r="BW52" s="39">
        <f>养成属性buff汇总!AC53</f>
        <v>0.10782091691220821</v>
      </c>
      <c r="BX52" s="39">
        <f>养成属性buff汇总!AD53</f>
        <v>0.11421684494302467</v>
      </c>
      <c r="BY52" s="39">
        <f>养成属性buff汇总!AE53</f>
        <v>0.12117407565075813</v>
      </c>
      <c r="CB52" s="38"/>
      <c r="CC52" s="8"/>
      <c r="CD52" s="29">
        <v>48</v>
      </c>
      <c r="CE52" s="39">
        <v>0</v>
      </c>
      <c r="CF52" s="39">
        <v>0</v>
      </c>
      <c r="CG52" s="39">
        <v>0</v>
      </c>
      <c r="CH52" s="39">
        <v>0</v>
      </c>
      <c r="CI52" s="39">
        <v>0</v>
      </c>
    </row>
    <row r="53" spans="3:87" s="5" customFormat="1" x14ac:dyDescent="0.15">
      <c r="C53" s="29">
        <v>49</v>
      </c>
      <c r="D53" s="29">
        <f>[7]属性汇总!D53+[8]属性汇总!J53+[9]属性!AX54</f>
        <v>487.33510162289809</v>
      </c>
      <c r="E53" s="29">
        <f>[7]属性汇总!E53+[8]属性汇总!K53+[9]属性!AY54</f>
        <v>496.35062016011824</v>
      </c>
      <c r="F53" s="29">
        <f>[7]属性汇总!F53+[8]属性汇总!L53+[9]属性!AZ54</f>
        <v>506.26199570957408</v>
      </c>
      <c r="G53" s="29">
        <f>[7]属性汇总!G53+[8]属性汇总!M53+[9]属性!BA54</f>
        <v>517.08529530436101</v>
      </c>
      <c r="H53" s="29">
        <f>[7]属性汇总!H53+[8]属性汇总!N53+[9]属性!BB54</f>
        <v>528.98753478623894</v>
      </c>
      <c r="I53" s="8"/>
      <c r="J53" s="39">
        <f>[7]属性汇总!D53/D53</f>
        <v>1</v>
      </c>
      <c r="K53" s="39">
        <f>[8]属性汇总!J53/D53</f>
        <v>0</v>
      </c>
      <c r="L53" s="39">
        <f>[9]属性!AX54/D53</f>
        <v>0</v>
      </c>
      <c r="M53" s="8"/>
      <c r="N53" s="29">
        <v>49</v>
      </c>
      <c r="O53" s="39">
        <f>'[5]变法-buff效果'!AG53</f>
        <v>1.5878878373020128E-2</v>
      </c>
      <c r="P53" s="39">
        <f>'[5]变法-buff效果'!AH53</f>
        <v>1.4880797504302079E-2</v>
      </c>
      <c r="Q53" s="39">
        <f>'[5]变法-buff效果'!AI53</f>
        <v>1.3932131416223932E-2</v>
      </c>
      <c r="R53" s="39">
        <f>'[5]变法-buff效果'!AJ53</f>
        <v>1.1770040192647858E-2</v>
      </c>
      <c r="S53" s="39">
        <f>'[5]变法-buff效果'!AK53</f>
        <v>8.9374194490184512E-3</v>
      </c>
      <c r="T53" s="8"/>
      <c r="U53" s="67"/>
      <c r="V53" s="67">
        <f>IFERROR('[5]变法-buff效果'!AG53/O53,0)</f>
        <v>1</v>
      </c>
      <c r="X53" s="38"/>
      <c r="AH53" s="38"/>
      <c r="AK53" s="29"/>
      <c r="AL53" s="29"/>
      <c r="AM53" s="29"/>
      <c r="AN53" s="29"/>
      <c r="AO53" s="29"/>
      <c r="AP53" s="29"/>
      <c r="AS53" s="38"/>
      <c r="AT53" s="8"/>
      <c r="AU53" s="29">
        <v>49</v>
      </c>
      <c r="AV53" s="39">
        <f>养成属性buff汇总!I54</f>
        <v>0.10081441149570805</v>
      </c>
      <c r="AW53" s="39">
        <f>养成属性buff汇总!J54</f>
        <v>0.1007065090608294</v>
      </c>
      <c r="AX53" s="39">
        <f>养成属性buff汇总!K54</f>
        <v>0.1005765030779146</v>
      </c>
      <c r="AY53" s="39">
        <f>养成属性buff汇总!L54</f>
        <v>0.10041713818386785</v>
      </c>
      <c r="AZ53" s="39">
        <f>养成属性buff汇总!M54</f>
        <v>0.10022065282747035</v>
      </c>
      <c r="BA53" s="8"/>
      <c r="BB53" s="67">
        <f>'[2]功能-军团县城'!CV56/AV53</f>
        <v>8.0783241564894807E-3</v>
      </c>
      <c r="BC53" s="67">
        <f>[3]大殿属性!AK55/AV53</f>
        <v>0.99192167584351054</v>
      </c>
      <c r="BD53" s="39"/>
      <c r="BE53" s="8"/>
      <c r="BF53" s="8"/>
      <c r="BG53" s="29">
        <v>49</v>
      </c>
      <c r="BH53" s="39">
        <f t="shared" si="1"/>
        <v>0.10081441149570805</v>
      </c>
      <c r="BI53" s="39">
        <f t="shared" si="2"/>
        <v>0.1007065090608294</v>
      </c>
      <c r="BJ53" s="39">
        <f t="shared" si="3"/>
        <v>0.1005765030779146</v>
      </c>
      <c r="BK53" s="39">
        <f t="shared" si="4"/>
        <v>0.10041713818386785</v>
      </c>
      <c r="BL53" s="39">
        <f t="shared" si="5"/>
        <v>0.10022065282747035</v>
      </c>
      <c r="BM53" s="8"/>
      <c r="BN53" s="67">
        <f>'[2]功能-军团县城'!CV56/BH53</f>
        <v>8.0783241564894807E-3</v>
      </c>
      <c r="BO53" s="67">
        <f>[3]大殿属性!AK55/BH53</f>
        <v>0.99192167584351054</v>
      </c>
      <c r="BP53" s="39"/>
      <c r="BQ53" s="8"/>
      <c r="BR53" s="38"/>
      <c r="BS53" s="8"/>
      <c r="BT53" s="29">
        <v>49</v>
      </c>
      <c r="BU53" s="39">
        <f>养成属性buff汇总!AA54</f>
        <v>0.10111595296378315</v>
      </c>
      <c r="BV53" s="39">
        <f>养成属性buff汇总!AB54</f>
        <v>0.10641209372010858</v>
      </c>
      <c r="BW53" s="39">
        <f>养成属性buff汇总!AC54</f>
        <v>0.11217519281603103</v>
      </c>
      <c r="BX53" s="39">
        <f>养成属性buff汇总!AD54</f>
        <v>0.11853898961264278</v>
      </c>
      <c r="BY53" s="39">
        <f>养成属性buff汇总!AE54</f>
        <v>0.12547235676199736</v>
      </c>
      <c r="CB53" s="38"/>
      <c r="CC53" s="8"/>
      <c r="CD53" s="29">
        <v>49</v>
      </c>
      <c r="CE53" s="39">
        <v>0</v>
      </c>
      <c r="CF53" s="39">
        <v>0</v>
      </c>
      <c r="CG53" s="39">
        <v>0</v>
      </c>
      <c r="CH53" s="39">
        <v>0</v>
      </c>
      <c r="CI53" s="39">
        <v>0</v>
      </c>
    </row>
    <row r="54" spans="3:87" s="5" customFormat="1" x14ac:dyDescent="0.15">
      <c r="C54" s="29">
        <v>50</v>
      </c>
      <c r="D54" s="29">
        <f>[7]属性汇总!D54+[8]属性汇总!J54+[9]属性!AX55</f>
        <v>494.81738520664754</v>
      </c>
      <c r="E54" s="29">
        <f>[7]属性汇总!E54+[8]属性汇总!K54+[9]属性!AY55</f>
        <v>503.89313094025806</v>
      </c>
      <c r="F54" s="29">
        <f>[7]属性汇总!F54+[8]属性汇总!L54+[9]属性!AZ55</f>
        <v>513.833017351737</v>
      </c>
      <c r="G54" s="29">
        <f>[7]属性汇总!G54+[8]属性汇总!M54+[9]属性!BA55</f>
        <v>524.69227661343689</v>
      </c>
      <c r="H54" s="29">
        <f>[7]属性汇总!H54+[8]属性汇总!N54+[9]属性!BB55</f>
        <v>536.74203860625926</v>
      </c>
      <c r="I54" s="8"/>
      <c r="J54" s="39">
        <f>[7]属性汇总!D54/D54</f>
        <v>1</v>
      </c>
      <c r="K54" s="39">
        <f>[8]属性汇总!J54/D54</f>
        <v>0</v>
      </c>
      <c r="L54" s="39">
        <f>[9]属性!AX55/D54</f>
        <v>0</v>
      </c>
      <c r="M54" s="8"/>
      <c r="N54" s="29">
        <v>50</v>
      </c>
      <c r="O54" s="39">
        <f>'[5]变法-buff效果'!AG54</f>
        <v>1.6695238095238096E-2</v>
      </c>
      <c r="P54" s="39">
        <f>'[5]变法-buff效果'!AH54</f>
        <v>1.5279488000000001E-2</v>
      </c>
      <c r="Q54" s="39">
        <f>'[5]变法-buff效果'!AI54</f>
        <v>1.4249130666666667E-2</v>
      </c>
      <c r="R54" s="39">
        <f>'[5]变法-buff效果'!AJ54</f>
        <v>1.2083957894736843E-2</v>
      </c>
      <c r="S54" s="39">
        <f>'[5]变法-buff效果'!AK54</f>
        <v>9.3255999999999999E-3</v>
      </c>
      <c r="T54" s="8"/>
      <c r="U54" s="67"/>
      <c r="V54" s="67">
        <f>IFERROR('[5]变法-buff效果'!AG54/O54,0)</f>
        <v>1</v>
      </c>
      <c r="X54" s="38"/>
      <c r="AH54" s="38"/>
      <c r="AK54" s="29"/>
      <c r="AL54" s="29"/>
      <c r="AM54" s="29"/>
      <c r="AN54" s="29"/>
      <c r="AO54" s="29"/>
      <c r="AP54" s="29"/>
      <c r="AS54" s="38"/>
      <c r="AT54" s="8"/>
      <c r="AU54" s="29">
        <v>50</v>
      </c>
      <c r="AV54" s="39">
        <f>养成属性buff汇总!I55</f>
        <v>0.10087706127699816</v>
      </c>
      <c r="AW54" s="39">
        <f>养成属性buff汇总!J55</f>
        <v>0.1007611459350925</v>
      </c>
      <c r="AX54" s="39">
        <f>养成属性buff汇总!K55</f>
        <v>0.10061994491657097</v>
      </c>
      <c r="AY54" s="39">
        <f>养成属性buff汇总!L55</f>
        <v>0.10044983303482199</v>
      </c>
      <c r="AZ54" s="39">
        <f>养成属性buff汇总!M55</f>
        <v>0.10023939095201906</v>
      </c>
      <c r="BA54" s="8"/>
      <c r="BB54" s="67">
        <f>'[2]功能-军团县城'!CV57/AV54</f>
        <v>8.6943579233522035E-3</v>
      </c>
      <c r="BC54" s="67">
        <f>[3]大殿属性!AK56/AV54</f>
        <v>0.99130564207664773</v>
      </c>
      <c r="BD54" s="39"/>
      <c r="BE54" s="8"/>
      <c r="BF54" s="8"/>
      <c r="BG54" s="29">
        <v>50</v>
      </c>
      <c r="BH54" s="39">
        <f t="shared" si="1"/>
        <v>0.10087706127699816</v>
      </c>
      <c r="BI54" s="39">
        <f t="shared" si="2"/>
        <v>0.1007611459350925</v>
      </c>
      <c r="BJ54" s="39">
        <f t="shared" si="3"/>
        <v>0.10061994491657097</v>
      </c>
      <c r="BK54" s="39">
        <f t="shared" si="4"/>
        <v>0.10044983303482199</v>
      </c>
      <c r="BL54" s="39">
        <f t="shared" si="5"/>
        <v>0.10023939095201906</v>
      </c>
      <c r="BM54" s="8"/>
      <c r="BN54" s="67">
        <f>'[2]功能-军团县城'!CV57/BH54</f>
        <v>8.6943579233522035E-3</v>
      </c>
      <c r="BO54" s="67">
        <f>[3]大殿属性!AK56/BH54</f>
        <v>0.99130564207664773</v>
      </c>
      <c r="BP54" s="39"/>
      <c r="BQ54" s="8"/>
      <c r="BR54" s="38"/>
      <c r="BS54" s="8"/>
      <c r="BT54" s="29">
        <v>50</v>
      </c>
      <c r="BU54" s="39">
        <f>养成属性buff汇总!AA55</f>
        <v>0.10551641291906999</v>
      </c>
      <c r="BV54" s="39">
        <f>养成属性buff汇总!AB55</f>
        <v>0.11078853451950871</v>
      </c>
      <c r="BW54" s="39">
        <f>养成属性buff汇总!AC55</f>
        <v>0.11652946871985383</v>
      </c>
      <c r="BX54" s="39">
        <f>养成属性buff汇总!AD55</f>
        <v>0.12286113428226091</v>
      </c>
      <c r="BY54" s="39">
        <f>养成属性buff汇总!AE55</f>
        <v>0.12977063787323659</v>
      </c>
      <c r="CB54" s="38"/>
      <c r="CC54" s="8"/>
      <c r="CD54" s="29">
        <v>50</v>
      </c>
      <c r="CE54" s="39">
        <v>0</v>
      </c>
      <c r="CF54" s="39">
        <v>0</v>
      </c>
      <c r="CG54" s="39">
        <v>0</v>
      </c>
      <c r="CH54" s="39">
        <v>0</v>
      </c>
      <c r="CI54" s="39">
        <v>0</v>
      </c>
    </row>
    <row r="55" spans="3:87" s="5" customFormat="1" x14ac:dyDescent="0.15">
      <c r="C55" s="29">
        <v>51</v>
      </c>
      <c r="D55" s="29">
        <f>[7]属性汇总!D55+[8]属性汇总!J55+[9]属性!AX56</f>
        <v>502.36615209479055</v>
      </c>
      <c r="E55" s="29">
        <f>[7]属性汇总!E55+[8]属性汇总!K55+[9]属性!AY56</f>
        <v>511.49536876826858</v>
      </c>
      <c r="F55" s="29">
        <f>[7]属性汇总!F55+[8]属性汇总!L55+[9]属性!AZ56</f>
        <v>521.46296243579627</v>
      </c>
      <c r="G55" s="29">
        <f>[7]属性汇总!G55+[8]属性汇总!M55+[9]属性!BA56</f>
        <v>532.38313923262956</v>
      </c>
      <c r="H55" s="29">
        <f>[7]属性汇总!H55+[8]属性汇总!N55+[9]属性!BB56</f>
        <v>544.55561421125765</v>
      </c>
      <c r="I55" s="8"/>
      <c r="J55" s="39">
        <f>[7]属性汇总!D55/D55</f>
        <v>1</v>
      </c>
      <c r="K55" s="39">
        <f>[8]属性汇总!J55/D55</f>
        <v>0</v>
      </c>
      <c r="L55" s="39">
        <f>[9]属性!AX56/D55</f>
        <v>0</v>
      </c>
      <c r="M55" s="8"/>
      <c r="N55" s="29">
        <v>51</v>
      </c>
      <c r="O55" s="39">
        <f>'[5]变法-buff效果'!AG55</f>
        <v>1.7532178062635153E-2</v>
      </c>
      <c r="P55" s="39">
        <f>'[5]变法-buff效果'!AH55</f>
        <v>1.5905987465161524E-2</v>
      </c>
      <c r="Q55" s="39">
        <f>'[5]变法-buff效果'!AI55</f>
        <v>1.4585892074084174E-2</v>
      </c>
      <c r="R55" s="39">
        <f>'[5]变法-buff效果'!AJ55</f>
        <v>1.2581742435478029E-2</v>
      </c>
      <c r="S55" s="39">
        <f>'[5]变法-buff效果'!AK55</f>
        <v>9.7638994746022771E-3</v>
      </c>
      <c r="T55" s="8"/>
      <c r="U55" s="67"/>
      <c r="V55" s="67">
        <f>IFERROR('[5]变法-buff效果'!AG55/O55,0)</f>
        <v>1</v>
      </c>
      <c r="X55" s="38"/>
      <c r="AH55" s="38"/>
      <c r="AK55" s="29"/>
      <c r="AL55" s="29"/>
      <c r="AM55" s="29"/>
      <c r="AN55" s="29"/>
      <c r="AO55" s="29"/>
      <c r="AP55" s="29"/>
      <c r="AS55" s="38"/>
      <c r="AT55" s="8"/>
      <c r="AU55" s="29">
        <v>51</v>
      </c>
      <c r="AV55" s="39">
        <f>养成属性buff汇总!I56</f>
        <v>0.1009442076500186</v>
      </c>
      <c r="AW55" s="39">
        <f>养成属性buff汇总!J56</f>
        <v>0.10081649192501808</v>
      </c>
      <c r="AX55" s="39">
        <f>养成属性buff汇总!K56</f>
        <v>0.10066609497751368</v>
      </c>
      <c r="AY55" s="39">
        <f>养成属性buff汇总!L56</f>
        <v>0.10048493723039023</v>
      </c>
      <c r="AZ55" s="39">
        <f>养成属性buff汇总!M56</f>
        <v>0.10025861172686418</v>
      </c>
      <c r="BA55" s="8"/>
      <c r="BB55" s="67">
        <f>'[2]功能-军团县城'!CV58/AV55</f>
        <v>9.3537576053123652E-3</v>
      </c>
      <c r="BC55" s="67">
        <f>[3]大殿属性!AK57/AV55</f>
        <v>0.99064624239468757</v>
      </c>
      <c r="BD55" s="39"/>
      <c r="BE55" s="8"/>
      <c r="BF55" s="8"/>
      <c r="BG55" s="29">
        <v>51</v>
      </c>
      <c r="BH55" s="39">
        <f t="shared" si="1"/>
        <v>0.1009442076500186</v>
      </c>
      <c r="BI55" s="39">
        <f t="shared" si="2"/>
        <v>0.10081649192501808</v>
      </c>
      <c r="BJ55" s="39">
        <f t="shared" si="3"/>
        <v>0.10066609497751368</v>
      </c>
      <c r="BK55" s="39">
        <f t="shared" si="4"/>
        <v>0.10048493723039023</v>
      </c>
      <c r="BL55" s="39">
        <f t="shared" si="5"/>
        <v>0.10025861172686418</v>
      </c>
      <c r="BM55" s="8"/>
      <c r="BN55" s="67">
        <f>'[2]功能-军团县城'!CV58/BH55</f>
        <v>9.3537576053123652E-3</v>
      </c>
      <c r="BO55" s="67">
        <f>[3]大殿属性!AK57/BH55</f>
        <v>0.99064624239468757</v>
      </c>
      <c r="BP55" s="39"/>
      <c r="BQ55" s="8"/>
      <c r="BR55" s="38"/>
      <c r="BS55" s="8"/>
      <c r="BT55" s="29">
        <v>51</v>
      </c>
      <c r="BU55" s="39">
        <f>养成属性buff汇总!AA56</f>
        <v>0.10991687287435684</v>
      </c>
      <c r="BV55" s="39">
        <f>养成属性buff汇总!AB56</f>
        <v>0.11516497531890883</v>
      </c>
      <c r="BW55" s="39">
        <f>养成属性buff汇总!AC56</f>
        <v>0.12088374462367664</v>
      </c>
      <c r="BX55" s="39">
        <f>养成属性buff汇总!AD56</f>
        <v>0.12718327895187903</v>
      </c>
      <c r="BY55" s="39">
        <f>养成属性buff汇总!AE56</f>
        <v>0.13406891898447582</v>
      </c>
      <c r="CB55" s="38"/>
      <c r="CC55" s="8"/>
      <c r="CD55" s="29">
        <v>51</v>
      </c>
      <c r="CE55" s="39">
        <v>0</v>
      </c>
      <c r="CF55" s="39">
        <v>0</v>
      </c>
      <c r="CG55" s="39">
        <v>0</v>
      </c>
      <c r="CH55" s="39">
        <v>0</v>
      </c>
      <c r="CI55" s="39">
        <v>0</v>
      </c>
    </row>
    <row r="56" spans="3:87" s="5" customFormat="1" x14ac:dyDescent="0.15">
      <c r="C56" s="29">
        <v>52</v>
      </c>
      <c r="D56" s="29">
        <f>[7]属性汇总!D56+[8]属性汇总!J56+[9]属性!AX57</f>
        <v>509.97494108958813</v>
      </c>
      <c r="E56" s="29">
        <f>[7]属性汇总!E56+[8]属性汇总!K56+[9]属性!AY57</f>
        <v>519.15733364414973</v>
      </c>
      <c r="F56" s="29">
        <f>[7]属性汇总!F56+[8]属性汇总!L56+[9]属性!AZ57</f>
        <v>529.15197756751218</v>
      </c>
      <c r="G56" s="29">
        <f>[7]属性汇总!G56+[8]属性汇总!M56+[9]属性!BA57</f>
        <v>540.16576594988624</v>
      </c>
      <c r="H56" s="29">
        <f>[7]属性汇总!H56+[8]属性汇总!N56+[9]属性!BB57</f>
        <v>552.42826160123411</v>
      </c>
      <c r="I56" s="8"/>
      <c r="J56" s="39">
        <f>[7]属性汇总!D56/D56</f>
        <v>1</v>
      </c>
      <c r="K56" s="39">
        <f>[8]属性汇总!J56/D56</f>
        <v>0</v>
      </c>
      <c r="L56" s="39">
        <f>[9]属性!AX57/D56</f>
        <v>0</v>
      </c>
      <c r="M56" s="8"/>
      <c r="N56" s="29">
        <v>52</v>
      </c>
      <c r="O56" s="39">
        <f>'[5]变法-buff效果'!AG56</f>
        <v>1.8407412394632932E-2</v>
      </c>
      <c r="P56" s="39">
        <f>'[5]变法-buff效果'!AH56</f>
        <v>1.6726154485801729E-2</v>
      </c>
      <c r="Q56" s="39">
        <f>'[5]变法-buff效果'!AI56</f>
        <v>1.4974731209477985E-2</v>
      </c>
      <c r="R56" s="39">
        <f>'[5]变法-buff效果'!AJ56</f>
        <v>1.3232954711434555E-2</v>
      </c>
      <c r="S56" s="39">
        <f>'[5]变法-buff效果'!AK56</f>
        <v>1.0246778319725302E-2</v>
      </c>
      <c r="T56" s="8"/>
      <c r="U56" s="67"/>
      <c r="V56" s="67">
        <f>IFERROR('[5]变法-buff效果'!AG56/O56,0)</f>
        <v>1</v>
      </c>
      <c r="X56" s="38"/>
      <c r="AH56" s="38"/>
      <c r="AK56" s="29"/>
      <c r="AL56" s="29"/>
      <c r="AM56" s="29"/>
      <c r="AN56" s="29"/>
      <c r="AO56" s="29"/>
      <c r="AP56" s="29"/>
      <c r="AS56" s="38"/>
      <c r="AT56" s="8"/>
      <c r="AU56" s="29">
        <v>52</v>
      </c>
      <c r="AV56" s="39">
        <f>养成属性buff汇总!I57</f>
        <v>0.10101617335072746</v>
      </c>
      <c r="AW56" s="39">
        <f>养成属性buff汇总!J57</f>
        <v>0.10087943388928461</v>
      </c>
      <c r="AX56" s="39">
        <f>养成属性buff汇总!K57</f>
        <v>0.10071938181323795</v>
      </c>
      <c r="AY56" s="39">
        <f>养成属性buff汇总!L57</f>
        <v>0.10052420400397662</v>
      </c>
      <c r="AZ56" s="39">
        <f>养成属性buff汇总!M57</f>
        <v>0.10027978744369112</v>
      </c>
      <c r="BA56" s="8"/>
      <c r="BB56" s="67">
        <f>'[2]功能-军团县城'!CV59/AV56</f>
        <v>1.0059511432880298E-2</v>
      </c>
      <c r="BC56" s="67">
        <f>[3]大殿属性!AK58/AV56</f>
        <v>0.9899404885671198</v>
      </c>
      <c r="BD56" s="39"/>
      <c r="BE56" s="8"/>
      <c r="BF56" s="8"/>
      <c r="BG56" s="29">
        <v>52</v>
      </c>
      <c r="BH56" s="39">
        <f t="shared" si="1"/>
        <v>0.10101617335072746</v>
      </c>
      <c r="BI56" s="39">
        <f t="shared" si="2"/>
        <v>0.10087943388928461</v>
      </c>
      <c r="BJ56" s="39">
        <f t="shared" si="3"/>
        <v>0.10071938181323795</v>
      </c>
      <c r="BK56" s="39">
        <f t="shared" si="4"/>
        <v>0.10052420400397662</v>
      </c>
      <c r="BL56" s="39">
        <f t="shared" si="5"/>
        <v>0.10027978744369112</v>
      </c>
      <c r="BM56" s="8"/>
      <c r="BN56" s="67">
        <f>'[2]功能-军团县城'!CV59/BH56</f>
        <v>1.0059511432880298E-2</v>
      </c>
      <c r="BO56" s="67">
        <f>[3]大殿属性!AK58/BH56</f>
        <v>0.9899404885671198</v>
      </c>
      <c r="BP56" s="39"/>
      <c r="BQ56" s="8"/>
      <c r="BR56" s="38"/>
      <c r="BS56" s="8"/>
      <c r="BT56" s="29">
        <v>52</v>
      </c>
      <c r="BU56" s="39">
        <f>养成属性buff汇总!AA57</f>
        <v>0.11431733282964368</v>
      </c>
      <c r="BV56" s="39">
        <f>养成属性buff汇总!AB57</f>
        <v>0.11954141611830896</v>
      </c>
      <c r="BW56" s="39">
        <f>养成属性buff汇总!AC57</f>
        <v>0.12523802052749944</v>
      </c>
      <c r="BX56" s="39">
        <f>养成属性buff汇总!AD57</f>
        <v>0.13150542362149714</v>
      </c>
      <c r="BY56" s="39">
        <f>养成属性buff汇总!AE57</f>
        <v>0.13836720009571507</v>
      </c>
      <c r="CB56" s="38"/>
      <c r="CC56" s="8"/>
      <c r="CD56" s="29">
        <v>52</v>
      </c>
      <c r="CE56" s="39">
        <v>0</v>
      </c>
      <c r="CF56" s="39">
        <v>0</v>
      </c>
      <c r="CG56" s="39">
        <v>0</v>
      </c>
      <c r="CH56" s="39">
        <v>0</v>
      </c>
      <c r="CI56" s="39">
        <v>0</v>
      </c>
    </row>
    <row r="57" spans="3:87" s="5" customFormat="1" x14ac:dyDescent="0.15">
      <c r="C57" s="29">
        <v>53</v>
      </c>
      <c r="D57" s="29">
        <f>[7]属性汇总!D57+[8]属性汇总!J57+[9]属性!AX58</f>
        <v>517.64375219104045</v>
      </c>
      <c r="E57" s="29">
        <f>[7]属性汇总!E57+[8]属性汇总!K57+[9]属性!AY58</f>
        <v>526.87902556790152</v>
      </c>
      <c r="F57" s="29">
        <f>[7]属性汇总!F57+[8]属性汇总!L57+[9]属性!AZ58</f>
        <v>536.91718376473614</v>
      </c>
      <c r="G57" s="29">
        <f>[7]属性汇总!G57+[8]属性汇总!M57+[9]属性!BA58</f>
        <v>548.00748552747677</v>
      </c>
      <c r="H57" s="29">
        <f>[7]属性汇总!H57+[8]属性汇总!N57+[9]属性!BB58</f>
        <v>560.35998077618865</v>
      </c>
      <c r="I57" s="8"/>
      <c r="J57" s="39">
        <f>[7]属性汇总!D57/D57</f>
        <v>1</v>
      </c>
      <c r="K57" s="39">
        <f>[8]属性汇总!J57/D57</f>
        <v>0</v>
      </c>
      <c r="L57" s="39">
        <f>[9]属性!AX58/D57</f>
        <v>0</v>
      </c>
      <c r="M57" s="8"/>
      <c r="N57" s="29">
        <v>53</v>
      </c>
      <c r="O57" s="39">
        <f>'[5]变法-buff效果'!AG57</f>
        <v>1.9298873742345769E-2</v>
      </c>
      <c r="P57" s="39">
        <f>'[5]变法-buff效果'!AH57</f>
        <v>1.757887944542531E-2</v>
      </c>
      <c r="Q57" s="39">
        <f>'[5]变法-buff效果'!AI57</f>
        <v>1.5395795845841258E-2</v>
      </c>
      <c r="R57" s="39">
        <f>'[5]变法-buff效果'!AJ57</f>
        <v>1.3846824950047604E-2</v>
      </c>
      <c r="S57" s="39">
        <f>'[5]变法-buff效果'!AK57</f>
        <v>1.066695361357028E-2</v>
      </c>
      <c r="T57" s="8"/>
      <c r="U57" s="67"/>
      <c r="V57" s="67">
        <f>IFERROR('[5]变法-buff效果'!AG57/O57,0)</f>
        <v>1</v>
      </c>
      <c r="X57" s="38"/>
      <c r="AH57" s="38"/>
      <c r="AK57" s="29"/>
      <c r="AL57" s="29"/>
      <c r="AM57" s="29"/>
      <c r="AN57" s="29"/>
      <c r="AO57" s="29"/>
      <c r="AP57" s="29"/>
      <c r="AS57" s="38"/>
      <c r="AT57" s="8"/>
      <c r="AU57" s="29">
        <v>53</v>
      </c>
      <c r="AV57" s="39">
        <f>养成属性buff汇总!I58</f>
        <v>0.10109330427896006</v>
      </c>
      <c r="AW57" s="39">
        <f>养成属性buff汇总!J58</f>
        <v>0.10094804764762118</v>
      </c>
      <c r="AX57" s="39">
        <f>养成属性buff汇总!K58</f>
        <v>0.100777084858186</v>
      </c>
      <c r="AY57" s="39">
        <f>养成属性buff汇总!L58</f>
        <v>0.10056481260945198</v>
      </c>
      <c r="AZ57" s="39">
        <f>养成属性buff汇总!M58</f>
        <v>0.10030225058418023</v>
      </c>
      <c r="BA57" s="8"/>
      <c r="BB57" s="67">
        <f>'[2]功能-军团县城'!CV60/AV57</f>
        <v>1.0814804073899459E-2</v>
      </c>
      <c r="BC57" s="67">
        <f>[3]大殿属性!AK59/AV57</f>
        <v>0.98918519592610055</v>
      </c>
      <c r="BD57" s="39"/>
      <c r="BE57" s="8"/>
      <c r="BF57" s="8"/>
      <c r="BG57" s="29">
        <v>53</v>
      </c>
      <c r="BH57" s="39">
        <f t="shared" si="1"/>
        <v>0.10109330427896006</v>
      </c>
      <c r="BI57" s="39">
        <f t="shared" si="2"/>
        <v>0.10094804764762118</v>
      </c>
      <c r="BJ57" s="39">
        <f t="shared" si="3"/>
        <v>0.100777084858186</v>
      </c>
      <c r="BK57" s="39">
        <f t="shared" si="4"/>
        <v>0.10056481260945198</v>
      </c>
      <c r="BL57" s="39">
        <f t="shared" si="5"/>
        <v>0.10030225058418023</v>
      </c>
      <c r="BM57" s="8"/>
      <c r="BN57" s="67">
        <f>'[2]功能-军团县城'!CV60/BH57</f>
        <v>1.0814804073899459E-2</v>
      </c>
      <c r="BO57" s="67">
        <f>[3]大殿属性!AK59/BH57</f>
        <v>0.98918519592610055</v>
      </c>
      <c r="BP57" s="39"/>
      <c r="BQ57" s="8"/>
      <c r="BR57" s="38"/>
      <c r="BS57" s="8"/>
      <c r="BT57" s="29">
        <v>53</v>
      </c>
      <c r="BU57" s="39">
        <f>养成属性buff汇总!AA58</f>
        <v>0.11871779278493053</v>
      </c>
      <c r="BV57" s="39">
        <f>养成属性buff汇总!AB58</f>
        <v>0.12391785691770908</v>
      </c>
      <c r="BW57" s="39">
        <f>养成属性buff汇总!AC58</f>
        <v>0.12959229643132225</v>
      </c>
      <c r="BX57" s="39">
        <f>养成属性buff汇总!AD58</f>
        <v>0.13582756829111525</v>
      </c>
      <c r="BY57" s="39">
        <f>养成属性buff汇总!AE58</f>
        <v>0.14266548120695427</v>
      </c>
      <c r="CB57" s="38"/>
      <c r="CC57" s="8"/>
      <c r="CD57" s="29">
        <v>53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</row>
    <row r="58" spans="3:87" s="5" customFormat="1" x14ac:dyDescent="0.15">
      <c r="C58" s="29">
        <v>54</v>
      </c>
      <c r="D58" s="29">
        <f>[7]属性汇总!D58+[8]属性汇总!J58+[9]属性!AX59</f>
        <v>525.37258539914717</v>
      </c>
      <c r="E58" s="29">
        <f>[7]属性汇总!E58+[8]属性汇总!K58+[9]属性!AY59</f>
        <v>534.63687470803848</v>
      </c>
      <c r="F58" s="29">
        <f>[7]属性汇总!F58+[8]属性汇总!L58+[9]属性!AZ59</f>
        <v>544.74159156138239</v>
      </c>
      <c r="G58" s="29">
        <f>[7]属性汇总!G58+[8]属性汇总!M58+[9]属性!BA59</f>
        <v>555.90829796540152</v>
      </c>
      <c r="H58" s="29">
        <f>[7]属性汇总!H58+[8]属性汇总!N58+[9]属性!BB59</f>
        <v>568.37059379930395</v>
      </c>
      <c r="I58" s="8"/>
      <c r="J58" s="39">
        <f>[7]属性汇总!D58/D58</f>
        <v>1</v>
      </c>
      <c r="K58" s="39">
        <f>[8]属性汇总!J58/D58</f>
        <v>0</v>
      </c>
      <c r="L58" s="39">
        <f>[9]属性!AX59/D58</f>
        <v>0</v>
      </c>
      <c r="M58" s="8"/>
      <c r="N58" s="29">
        <v>54</v>
      </c>
      <c r="O58" s="39">
        <f>'[5]变法-buff效果'!AG58</f>
        <v>2.0238981378739643E-2</v>
      </c>
      <c r="P58" s="39">
        <f>'[5]变法-buff效果'!AH58</f>
        <v>1.84746839972291E-2</v>
      </c>
      <c r="Q58" s="39">
        <f>'[5]变法-buff效果'!AI58</f>
        <v>1.6144254125508118E-2</v>
      </c>
      <c r="R58" s="39">
        <f>'[5]变法-buff效果'!AJ58</f>
        <v>1.4154620423488928E-2</v>
      </c>
      <c r="S58" s="39">
        <f>'[5]变法-buff效果'!AK58</f>
        <v>1.0883981915487001E-2</v>
      </c>
      <c r="T58" s="8"/>
      <c r="U58" s="67"/>
      <c r="V58" s="67">
        <f>IFERROR('[5]变法-buff效果'!AG58/O58,0)</f>
        <v>1</v>
      </c>
      <c r="X58" s="38"/>
      <c r="AH58" s="38"/>
      <c r="AK58" s="29"/>
      <c r="AL58" s="29"/>
      <c r="AM58" s="29"/>
      <c r="AN58" s="29"/>
      <c r="AO58" s="29"/>
      <c r="AP58" s="29"/>
      <c r="AS58" s="38"/>
      <c r="AT58" s="8"/>
      <c r="AU58" s="29">
        <v>54</v>
      </c>
      <c r="AV58" s="39">
        <f>养成属性buff汇总!I59</f>
        <v>0.10117597116098055</v>
      </c>
      <c r="AW58" s="39">
        <f>养成属性buff汇总!J59</f>
        <v>0.10102170472425985</v>
      </c>
      <c r="AX58" s="39">
        <f>养成属性buff汇总!K59</f>
        <v>0.10083477719038968</v>
      </c>
      <c r="AY58" s="39">
        <f>养成属性buff汇总!L59</f>
        <v>0.10060699315491928</v>
      </c>
      <c r="AZ58" s="39">
        <f>养成属性buff汇总!M59</f>
        <v>0.10032485430463556</v>
      </c>
      <c r="BA58" s="8"/>
      <c r="BB58" s="67">
        <f>'[2]功能-军团县城'!CV61/AV58</f>
        <v>1.1623028150720286E-2</v>
      </c>
      <c r="BC58" s="67">
        <f>[3]大殿属性!AK60/AV58</f>
        <v>0.98837697184927964</v>
      </c>
      <c r="BD58" s="39"/>
      <c r="BE58" s="8"/>
      <c r="BF58" s="8"/>
      <c r="BG58" s="29">
        <v>54</v>
      </c>
      <c r="BH58" s="39">
        <f t="shared" si="1"/>
        <v>0.10117597116098055</v>
      </c>
      <c r="BI58" s="39">
        <f t="shared" si="2"/>
        <v>0.10102170472425985</v>
      </c>
      <c r="BJ58" s="39">
        <f t="shared" si="3"/>
        <v>0.10083477719038968</v>
      </c>
      <c r="BK58" s="39">
        <f t="shared" si="4"/>
        <v>0.10060699315491928</v>
      </c>
      <c r="BL58" s="39">
        <f t="shared" si="5"/>
        <v>0.10032485430463556</v>
      </c>
      <c r="BM58" s="8"/>
      <c r="BN58" s="67">
        <f>'[2]功能-军团县城'!CV61/BH58</f>
        <v>1.1623028150720286E-2</v>
      </c>
      <c r="BO58" s="67">
        <f>[3]大殿属性!AK60/BH58</f>
        <v>0.98837697184927964</v>
      </c>
      <c r="BP58" s="39"/>
      <c r="BQ58" s="8"/>
      <c r="BR58" s="38"/>
      <c r="BS58" s="8"/>
      <c r="BT58" s="29">
        <v>54</v>
      </c>
      <c r="BU58" s="39">
        <f>养成属性buff汇总!AA59</f>
        <v>0.12311825274021737</v>
      </c>
      <c r="BV58" s="39">
        <f>养成属性buff汇总!AB59</f>
        <v>0.12829429771710921</v>
      </c>
      <c r="BW58" s="39">
        <f>养成属性buff汇总!AC59</f>
        <v>0.13394657233514506</v>
      </c>
      <c r="BX58" s="39">
        <f>养成属性buff汇总!AD59</f>
        <v>0.14014971296073336</v>
      </c>
      <c r="BY58" s="39">
        <f>养成属性buff汇总!AE59</f>
        <v>0.14696376231819352</v>
      </c>
      <c r="CB58" s="38"/>
      <c r="CC58" s="8"/>
      <c r="CD58" s="29">
        <v>54</v>
      </c>
      <c r="CE58" s="39">
        <v>0</v>
      </c>
      <c r="CF58" s="39">
        <v>0</v>
      </c>
      <c r="CG58" s="39">
        <v>0</v>
      </c>
      <c r="CH58" s="39">
        <v>0</v>
      </c>
      <c r="CI58" s="39">
        <v>0</v>
      </c>
    </row>
    <row r="59" spans="3:87" s="5" customFormat="1" x14ac:dyDescent="0.15">
      <c r="C59" s="29">
        <v>55</v>
      </c>
      <c r="D59" s="29">
        <f>[7]属性汇总!D59+[8]属性汇总!J59+[9]属性!AX60</f>
        <v>533.15666966452943</v>
      </c>
      <c r="E59" s="29">
        <f>[7]属性汇总!E59+[8]属性汇总!K59+[9]属性!AY60</f>
        <v>542.44505171906792</v>
      </c>
      <c r="F59" s="29">
        <f>[7]属性汇总!F59+[8]属性汇总!L59+[9]属性!AZ60</f>
        <v>552.6252009574506</v>
      </c>
      <c r="G59" s="29">
        <f>[7]属性汇总!G59+[8]属性汇总!M59+[9]属性!BA60</f>
        <v>563.86820326366001</v>
      </c>
      <c r="H59" s="29">
        <f>[7]属性汇总!H59+[8]属性汇总!N59+[9]属性!BB60</f>
        <v>576.464660425685</v>
      </c>
      <c r="I59" s="8"/>
      <c r="J59" s="39">
        <f>[7]属性汇总!D59/D59</f>
        <v>1</v>
      </c>
      <c r="K59" s="39">
        <f>[8]属性汇总!J59/D59</f>
        <v>0</v>
      </c>
      <c r="L59" s="39">
        <f>[9]属性!AX60/D59</f>
        <v>0</v>
      </c>
      <c r="M59" s="8"/>
      <c r="N59" s="29">
        <v>55</v>
      </c>
      <c r="O59" s="39">
        <f>'[5]变法-buff效果'!AG59</f>
        <v>2.1189751841863232E-2</v>
      </c>
      <c r="P59" s="39">
        <f>'[5]变法-buff效果'!AH59</f>
        <v>1.9344227986754711E-2</v>
      </c>
      <c r="Q59" s="39">
        <f>'[5]变法-buff效果'!AI59</f>
        <v>1.6939888116989113E-2</v>
      </c>
      <c r="R59" s="39">
        <f>'[5]变法-buff效果'!AJ59</f>
        <v>1.4478926541922886E-2</v>
      </c>
      <c r="S59" s="39">
        <f>'[5]变法-buff效果'!AK59</f>
        <v>1.1117765317561311E-2</v>
      </c>
      <c r="T59" s="8"/>
      <c r="U59" s="67"/>
      <c r="V59" s="67">
        <f>IFERROR('[5]变法-buff效果'!AG59/O59,0)</f>
        <v>1</v>
      </c>
      <c r="X59" s="38"/>
      <c r="AH59" s="38"/>
      <c r="AK59" s="29"/>
      <c r="AL59" s="29"/>
      <c r="AM59" s="29"/>
      <c r="AN59" s="29"/>
      <c r="AO59" s="29"/>
      <c r="AP59" s="29"/>
      <c r="AS59" s="38"/>
      <c r="AT59" s="8"/>
      <c r="AU59" s="29">
        <v>55</v>
      </c>
      <c r="AV59" s="39">
        <f>养成属性buff汇总!I60</f>
        <v>0.10126457133136073</v>
      </c>
      <c r="AW59" s="39">
        <f>养成属性buff汇总!J60</f>
        <v>0.10109728212411193</v>
      </c>
      <c r="AX59" s="39">
        <f>养成属性buff汇总!K60</f>
        <v>0.10089583641979144</v>
      </c>
      <c r="AY59" s="39">
        <f>养成属性buff汇总!L60</f>
        <v>0.1006514363327899</v>
      </c>
      <c r="AZ59" s="39">
        <f>养成属性buff汇总!M60</f>
        <v>0.10034920308597381</v>
      </c>
      <c r="BA59" s="8"/>
      <c r="BB59" s="67">
        <f>'[2]功能-军团县城'!CV62/AV59</f>
        <v>1.2487796222656699E-2</v>
      </c>
      <c r="BC59" s="67">
        <f>[3]大殿属性!AK61/AV59</f>
        <v>0.98751220377734328</v>
      </c>
      <c r="BD59" s="39"/>
      <c r="BE59" s="8"/>
      <c r="BF59" s="8"/>
      <c r="BG59" s="29">
        <v>55</v>
      </c>
      <c r="BH59" s="39">
        <f t="shared" si="1"/>
        <v>0.10126457133136073</v>
      </c>
      <c r="BI59" s="39">
        <f t="shared" si="2"/>
        <v>0.10109728212411193</v>
      </c>
      <c r="BJ59" s="39">
        <f t="shared" si="3"/>
        <v>0.10089583641979144</v>
      </c>
      <c r="BK59" s="39">
        <f t="shared" si="4"/>
        <v>0.1006514363327899</v>
      </c>
      <c r="BL59" s="39">
        <f t="shared" si="5"/>
        <v>0.10034920308597381</v>
      </c>
      <c r="BM59" s="8"/>
      <c r="BN59" s="67">
        <f>'[2]功能-军团县城'!CV62/BH59</f>
        <v>1.2487796222656699E-2</v>
      </c>
      <c r="BO59" s="67">
        <f>[3]大殿属性!AK61/BH59</f>
        <v>0.98751220377734328</v>
      </c>
      <c r="BP59" s="39"/>
      <c r="BQ59" s="8"/>
      <c r="BR59" s="38"/>
      <c r="BS59" s="8"/>
      <c r="BT59" s="29">
        <v>55</v>
      </c>
      <c r="BU59" s="39">
        <f>养成属性buff汇总!AA60</f>
        <v>0.12751871269550422</v>
      </c>
      <c r="BV59" s="39">
        <f>养成属性buff汇总!AB60</f>
        <v>0.13267073851650935</v>
      </c>
      <c r="BW59" s="39">
        <f>养成属性buff汇总!AC60</f>
        <v>0.13830084823896788</v>
      </c>
      <c r="BX59" s="39">
        <f>养成属性buff汇总!AD60</f>
        <v>0.14447185763035147</v>
      </c>
      <c r="BY59" s="39">
        <f>养成属性buff汇总!AE60</f>
        <v>0.15137021296750008</v>
      </c>
      <c r="CB59" s="38"/>
      <c r="CC59" s="8"/>
      <c r="CD59" s="29">
        <v>55</v>
      </c>
      <c r="CE59" s="39">
        <v>0</v>
      </c>
      <c r="CF59" s="39">
        <v>0</v>
      </c>
      <c r="CG59" s="39">
        <v>0</v>
      </c>
      <c r="CH59" s="39">
        <v>0</v>
      </c>
      <c r="CI59" s="39">
        <v>0</v>
      </c>
    </row>
    <row r="60" spans="3:87" s="5" customFormat="1" x14ac:dyDescent="0.15">
      <c r="C60" s="29">
        <v>56</v>
      </c>
      <c r="D60" s="29">
        <f>[7]属性汇总!D60+[8]属性汇总!J60+[9]属性!AX61</f>
        <v>540.99641620955617</v>
      </c>
      <c r="E60" s="29">
        <f>[7]属性汇总!E60+[8]属性汇总!K60+[9]属性!AY61</f>
        <v>550.31243392513375</v>
      </c>
      <c r="F60" s="29">
        <f>[7]属性汇总!F60+[8]属性汇总!L60+[9]属性!AZ61</f>
        <v>560.56801195294076</v>
      </c>
      <c r="G60" s="29">
        <f>[7]属性汇总!G60+[8]属性汇总!M60+[9]属性!BA61</f>
        <v>572.00369602907824</v>
      </c>
      <c r="H60" s="29">
        <f>[7]属性汇总!H60+[8]属性汇总!N60+[9]属性!BB61</f>
        <v>584.61847334557808</v>
      </c>
      <c r="I60" s="8"/>
      <c r="J60" s="39">
        <f>[7]属性汇总!D60/D60</f>
        <v>1</v>
      </c>
      <c r="K60" s="39">
        <f>[8]属性汇总!J60/D60</f>
        <v>0</v>
      </c>
      <c r="L60" s="39">
        <f>[9]属性!AX61/D60</f>
        <v>0</v>
      </c>
      <c r="M60" s="8"/>
      <c r="N60" s="29">
        <v>56</v>
      </c>
      <c r="O60" s="39">
        <f>'[5]变法-buff效果'!AG60</f>
        <v>2.198780974822814E-2</v>
      </c>
      <c r="P60" s="39">
        <f>'[5]变法-buff效果'!AH60</f>
        <v>2.0254994819924176E-2</v>
      </c>
      <c r="Q60" s="39">
        <f>'[5]变法-buff效果'!AI60</f>
        <v>1.7742609903485355E-2</v>
      </c>
      <c r="R60" s="39">
        <f>'[5]变法-buff效果'!AJ60</f>
        <v>1.4826247799316837E-2</v>
      </c>
      <c r="S60" s="39">
        <f>'[5]变法-buff效果'!AK60</f>
        <v>1.1368450118283038E-2</v>
      </c>
      <c r="T60" s="8"/>
      <c r="U60" s="67"/>
      <c r="V60" s="67">
        <f>IFERROR('[5]变法-buff效果'!AG60/O60,0)</f>
        <v>1</v>
      </c>
      <c r="X60" s="38"/>
      <c r="AH60" s="38"/>
      <c r="AK60" s="29"/>
      <c r="AL60" s="29"/>
      <c r="AM60" s="29"/>
      <c r="AN60" s="29"/>
      <c r="AO60" s="29"/>
      <c r="AP60" s="29"/>
      <c r="AS60" s="38"/>
      <c r="AT60" s="8"/>
      <c r="AU60" s="29">
        <v>56</v>
      </c>
      <c r="AV60" s="39">
        <f>养成属性buff汇总!I61</f>
        <v>0.10135953064275038</v>
      </c>
      <c r="AW60" s="39">
        <f>养成属性buff汇总!J61</f>
        <v>0.10117746341770532</v>
      </c>
      <c r="AX60" s="39">
        <f>养成属性buff汇总!K61</f>
        <v>0.10096151030180521</v>
      </c>
      <c r="AY60" s="39">
        <f>养成属性buff汇总!L61</f>
        <v>0.10069903352428029</v>
      </c>
      <c r="AZ60" s="39">
        <f>养成属性buff汇总!M61</f>
        <v>0.10037531216533291</v>
      </c>
      <c r="BA60" s="8"/>
      <c r="BB60" s="67">
        <f>'[2]功能-军团县城'!CV63/AV60</f>
        <v>1.3412953218401871E-2</v>
      </c>
      <c r="BC60" s="67">
        <f>[3]大殿属性!AK62/AV60</f>
        <v>0.98658704678159814</v>
      </c>
      <c r="BD60" s="39"/>
      <c r="BE60" s="8"/>
      <c r="BF60" s="8"/>
      <c r="BG60" s="29">
        <v>56</v>
      </c>
      <c r="BH60" s="39">
        <f t="shared" si="1"/>
        <v>0.10135953064275038</v>
      </c>
      <c r="BI60" s="39">
        <f t="shared" si="2"/>
        <v>0.10117746341770532</v>
      </c>
      <c r="BJ60" s="39">
        <f t="shared" si="3"/>
        <v>0.10096151030180521</v>
      </c>
      <c r="BK60" s="39">
        <f t="shared" si="4"/>
        <v>0.10069903352428029</v>
      </c>
      <c r="BL60" s="39">
        <f t="shared" si="5"/>
        <v>0.10037531216533291</v>
      </c>
      <c r="BM60" s="8"/>
      <c r="BN60" s="67">
        <f>'[2]功能-军团县城'!CV63/BH60</f>
        <v>1.3412953218401871E-2</v>
      </c>
      <c r="BO60" s="67">
        <f>[3]大殿属性!AK62/BH60</f>
        <v>0.98658704678159814</v>
      </c>
      <c r="BP60" s="39"/>
      <c r="BQ60" s="8"/>
      <c r="BR60" s="38"/>
      <c r="BS60" s="8"/>
      <c r="BT60" s="29">
        <v>56</v>
      </c>
      <c r="BU60" s="39">
        <f>养成属性buff汇总!AA61</f>
        <v>0.13191917265079106</v>
      </c>
      <c r="BV60" s="39">
        <f>养成属性buff汇总!AB61</f>
        <v>0.13704717931590946</v>
      </c>
      <c r="BW60" s="39">
        <f>养成属性buff汇总!AC61</f>
        <v>0.14265512414279069</v>
      </c>
      <c r="BX60" s="39">
        <f>养成属性buff汇总!AD61</f>
        <v>0.14879400229996959</v>
      </c>
      <c r="BY60" s="39">
        <f>养成属性buff汇总!AE61</f>
        <v>0.1560368990570809</v>
      </c>
      <c r="CB60" s="38"/>
      <c r="CC60" s="8"/>
      <c r="CD60" s="29">
        <v>56</v>
      </c>
      <c r="CE60" s="39">
        <v>0</v>
      </c>
      <c r="CF60" s="39">
        <v>0</v>
      </c>
      <c r="CG60" s="39">
        <v>0</v>
      </c>
      <c r="CH60" s="39">
        <v>0</v>
      </c>
      <c r="CI60" s="39">
        <v>0</v>
      </c>
    </row>
    <row r="61" spans="3:87" s="5" customFormat="1" x14ac:dyDescent="0.15">
      <c r="C61" s="29">
        <v>57</v>
      </c>
      <c r="D61" s="29">
        <f>[7]属性汇总!D61+[8]属性汇总!J61+[9]属性!AX62</f>
        <v>548.89603960771342</v>
      </c>
      <c r="E61" s="29">
        <f>[7]属性汇总!E61+[8]属性汇总!K61+[9]属性!AY62</f>
        <v>558.23902132623596</v>
      </c>
      <c r="F61" s="29">
        <f>[7]属性汇总!F61+[8]属性汇总!L61+[9]属性!AZ62</f>
        <v>568.64752882037897</v>
      </c>
      <c r="G61" s="29">
        <f>[7]属性汇总!G61+[8]属性汇总!M61+[9]属性!BA62</f>
        <v>580.22034660166366</v>
      </c>
      <c r="H61" s="29">
        <f>[7]属性汇总!H61+[8]属性汇总!N61+[9]属性!BB62</f>
        <v>592.83203255898297</v>
      </c>
      <c r="I61" s="8"/>
      <c r="J61" s="39">
        <f>[7]属性汇总!D61/D61</f>
        <v>1</v>
      </c>
      <c r="K61" s="39">
        <f>[8]属性汇总!J61/D61</f>
        <v>0</v>
      </c>
      <c r="L61" s="39">
        <f>[9]属性!AX62/D61</f>
        <v>0</v>
      </c>
      <c r="M61" s="8"/>
      <c r="N61" s="29">
        <v>57</v>
      </c>
      <c r="O61" s="39">
        <f>'[5]变法-buff效果'!AG61</f>
        <v>2.2489607692511581E-2</v>
      </c>
      <c r="P61" s="39">
        <f>'[5]变法-buff效果'!AH61</f>
        <v>2.1207161628575711E-2</v>
      </c>
      <c r="Q61" s="39">
        <f>'[5]变法-buff效果'!AI61</f>
        <v>1.8605337481056992E-2</v>
      </c>
      <c r="R61" s="39">
        <f>'[5]变法-buff效果'!AJ61</f>
        <v>1.5200471938311663E-2</v>
      </c>
      <c r="S61" s="39">
        <f>'[5]变法-buff效果'!AK61</f>
        <v>1.1643086306917001E-2</v>
      </c>
      <c r="T61" s="8"/>
      <c r="U61" s="67"/>
      <c r="V61" s="67">
        <f>IFERROR('[5]变法-buff效果'!AG61/O61,0)</f>
        <v>1</v>
      </c>
      <c r="X61" s="38"/>
      <c r="AH61" s="38"/>
      <c r="AK61" s="29"/>
      <c r="AL61" s="29"/>
      <c r="AM61" s="29"/>
      <c r="AN61" s="29"/>
      <c r="AO61" s="29"/>
      <c r="AP61" s="29"/>
      <c r="AS61" s="38"/>
      <c r="AT61" s="8"/>
      <c r="AU61" s="29">
        <v>57</v>
      </c>
      <c r="AV61" s="39">
        <f>养成属性buff汇总!I62</f>
        <v>0.10146130551271855</v>
      </c>
      <c r="AW61" s="39">
        <f>养成属性buff汇总!J62</f>
        <v>0.1012661937103984</v>
      </c>
      <c r="AX61" s="39">
        <f>养成属性buff汇总!K62</f>
        <v>0.10103247689906301</v>
      </c>
      <c r="AY61" s="39">
        <f>养成属性buff汇总!L62</f>
        <v>0.10075031750884754</v>
      </c>
      <c r="AZ61" s="39">
        <f>养成属性buff汇总!M62</f>
        <v>0.10040391580633259</v>
      </c>
      <c r="BA61" s="8"/>
      <c r="BB61" s="67">
        <f>'[2]功能-军团县城'!CV64/AV61</f>
        <v>1.4402589295831277E-2</v>
      </c>
      <c r="BC61" s="67">
        <f>[3]大殿属性!AK63/AV61</f>
        <v>0.98559741070416873</v>
      </c>
      <c r="BD61" s="39"/>
      <c r="BE61" s="8"/>
      <c r="BF61" s="8"/>
      <c r="BG61" s="29">
        <v>57</v>
      </c>
      <c r="BH61" s="39">
        <f t="shared" si="1"/>
        <v>0.10146130551271855</v>
      </c>
      <c r="BI61" s="39">
        <f t="shared" si="2"/>
        <v>0.1012661937103984</v>
      </c>
      <c r="BJ61" s="39">
        <f t="shared" si="3"/>
        <v>0.10103247689906301</v>
      </c>
      <c r="BK61" s="39">
        <f t="shared" si="4"/>
        <v>0.10075031750884754</v>
      </c>
      <c r="BL61" s="39">
        <f t="shared" si="5"/>
        <v>0.10040391580633259</v>
      </c>
      <c r="BM61" s="8"/>
      <c r="BN61" s="67">
        <f>'[2]功能-军团县城'!CV64/BH61</f>
        <v>1.4402589295831277E-2</v>
      </c>
      <c r="BO61" s="67">
        <f>[3]大殿属性!AK63/BH61</f>
        <v>0.98559741070416873</v>
      </c>
      <c r="BP61" s="39"/>
      <c r="BQ61" s="8"/>
      <c r="BR61" s="38"/>
      <c r="BS61" s="8"/>
      <c r="BT61" s="29">
        <v>57</v>
      </c>
      <c r="BU61" s="39">
        <f>养成属性buff汇总!AA62</f>
        <v>0.13631963260607791</v>
      </c>
      <c r="BV61" s="39">
        <f>养成属性buff汇总!AB62</f>
        <v>0.1414236201153096</v>
      </c>
      <c r="BW61" s="39">
        <f>养成属性buff汇总!AC62</f>
        <v>0.1470094000466135</v>
      </c>
      <c r="BX61" s="39">
        <f>养成属性buff汇总!AD62</f>
        <v>0.15336932723780883</v>
      </c>
      <c r="BY61" s="39">
        <f>养成属性buff汇总!AE62</f>
        <v>0.16070358514666172</v>
      </c>
      <c r="CB61" s="38"/>
      <c r="CC61" s="8"/>
      <c r="CD61" s="29">
        <v>57</v>
      </c>
      <c r="CE61" s="39">
        <v>0</v>
      </c>
      <c r="CF61" s="39">
        <v>0</v>
      </c>
      <c r="CG61" s="39">
        <v>0</v>
      </c>
      <c r="CH61" s="39">
        <v>0</v>
      </c>
      <c r="CI61" s="39">
        <v>0</v>
      </c>
    </row>
    <row r="62" spans="3:87" s="5" customFormat="1" x14ac:dyDescent="0.15">
      <c r="C62" s="29">
        <v>58</v>
      </c>
      <c r="D62" s="29">
        <f>[7]属性汇总!D62+[8]属性汇总!J62+[9]属性!AX63</f>
        <v>556.8555398590014</v>
      </c>
      <c r="E62" s="29">
        <f>[7]属性汇总!E62+[8]属性汇总!K62+[9]属性!AY63</f>
        <v>566.25557036511191</v>
      </c>
      <c r="F62" s="29">
        <f>[7]属性汇总!F62+[8]属性汇总!L62+[9]属性!AZ63</f>
        <v>576.89292537559754</v>
      </c>
      <c r="G62" s="29">
        <f>[7]属性汇总!G62+[8]属性汇总!M62+[9]属性!BA63</f>
        <v>588.49819556804596</v>
      </c>
      <c r="H62" s="29">
        <f>[7]属性汇总!H62+[8]属性汇总!N62+[9]属性!BB63</f>
        <v>601.10533806590001</v>
      </c>
      <c r="I62" s="8"/>
      <c r="J62" s="39">
        <f>[7]属性汇总!D62/D62</f>
        <v>1</v>
      </c>
      <c r="K62" s="39">
        <f>[8]属性汇总!J62/D62</f>
        <v>0</v>
      </c>
      <c r="L62" s="39">
        <f>[9]属性!AX63/D62</f>
        <v>0</v>
      </c>
      <c r="M62" s="8"/>
      <c r="N62" s="29">
        <v>58</v>
      </c>
      <c r="O62" s="39">
        <f>'[5]变法-buff效果'!AG62</f>
        <v>2.3027421412749827E-2</v>
      </c>
      <c r="P62" s="39">
        <f>'[5]变法-buff效果'!AH62</f>
        <v>2.1981621009094874E-2</v>
      </c>
      <c r="Q62" s="39">
        <f>'[5]变法-buff效果'!AI62</f>
        <v>1.9471158626479003E-2</v>
      </c>
      <c r="R62" s="39">
        <f>'[5]变法-buff效果'!AJ62</f>
        <v>1.5770398577450322E-2</v>
      </c>
      <c r="S62" s="39">
        <f>'[5]变法-buff效果'!AK62</f>
        <v>1.1935150991597436E-2</v>
      </c>
      <c r="T62" s="8"/>
      <c r="U62" s="67"/>
      <c r="V62" s="67">
        <f>IFERROR('[5]变法-buff效果'!AG62/O62,0)</f>
        <v>1</v>
      </c>
      <c r="X62" s="38"/>
      <c r="AH62" s="38"/>
      <c r="AK62" s="29"/>
      <c r="AL62" s="29"/>
      <c r="AM62" s="29"/>
      <c r="AN62" s="29"/>
      <c r="AO62" s="29"/>
      <c r="AP62" s="29"/>
      <c r="AS62" s="38"/>
      <c r="AT62" s="8"/>
      <c r="AU62" s="29">
        <v>58</v>
      </c>
      <c r="AV62" s="39">
        <f>养成属性buff汇总!I63</f>
        <v>0.10157038511750351</v>
      </c>
      <c r="AW62" s="39">
        <f>养成属性buff汇总!J63</f>
        <v>0.10135827544007822</v>
      </c>
      <c r="AX62" s="39">
        <f>养成属性buff汇总!K63</f>
        <v>0.1011084147190086</v>
      </c>
      <c r="AY62" s="39">
        <f>养成属性buff汇总!L63</f>
        <v>0.10080608644575535</v>
      </c>
      <c r="AZ62" s="39">
        <f>养成属性buff汇总!M63</f>
        <v>0.10043433464308839</v>
      </c>
      <c r="BA62" s="8"/>
      <c r="BB62" s="67">
        <f>'[2]功能-军团县城'!CV65/AV62</f>
        <v>1.5461053098172061E-2</v>
      </c>
      <c r="BC62" s="67">
        <f>[3]大殿属性!AK64/AV62</f>
        <v>0.98453894690182797</v>
      </c>
      <c r="BD62" s="39"/>
      <c r="BE62" s="8"/>
      <c r="BF62" s="8"/>
      <c r="BG62" s="29">
        <v>58</v>
      </c>
      <c r="BH62" s="39">
        <f t="shared" si="1"/>
        <v>0.10157038511750351</v>
      </c>
      <c r="BI62" s="39">
        <f t="shared" si="2"/>
        <v>0.10135827544007822</v>
      </c>
      <c r="BJ62" s="39">
        <f t="shared" si="3"/>
        <v>0.1011084147190086</v>
      </c>
      <c r="BK62" s="39">
        <f t="shared" si="4"/>
        <v>0.10080608644575535</v>
      </c>
      <c r="BL62" s="39">
        <f t="shared" si="5"/>
        <v>0.10043433464308839</v>
      </c>
      <c r="BM62" s="8"/>
      <c r="BN62" s="67">
        <f>'[2]功能-军团县城'!CV65/BH62</f>
        <v>1.5461053098172061E-2</v>
      </c>
      <c r="BO62" s="67">
        <f>[3]大殿属性!AK64/BH62</f>
        <v>0.98453894690182797</v>
      </c>
      <c r="BP62" s="39"/>
      <c r="BQ62" s="8"/>
      <c r="BR62" s="38"/>
      <c r="BS62" s="8"/>
      <c r="BT62" s="29">
        <v>58</v>
      </c>
      <c r="BU62" s="39">
        <f>养成属性buff汇总!AA63</f>
        <v>0.14072009256136475</v>
      </c>
      <c r="BV62" s="39">
        <f>养成属性buff汇总!AB63</f>
        <v>0.14580006091470971</v>
      </c>
      <c r="BW62" s="39">
        <f>养成属性buff汇总!AC63</f>
        <v>0.15146610978467709</v>
      </c>
      <c r="BX62" s="39">
        <f>养成属性buff汇总!AD63</f>
        <v>0.15804263690619758</v>
      </c>
      <c r="BY62" s="39">
        <f>养成属性buff汇总!AE63</f>
        <v>0.16537027123624254</v>
      </c>
      <c r="CB62" s="38"/>
      <c r="CC62" s="8"/>
      <c r="CD62" s="29">
        <v>58</v>
      </c>
      <c r="CE62" s="39">
        <v>0</v>
      </c>
      <c r="CF62" s="39">
        <v>0</v>
      </c>
      <c r="CG62" s="39">
        <v>0</v>
      </c>
      <c r="CH62" s="39">
        <v>0</v>
      </c>
      <c r="CI62" s="39">
        <v>0</v>
      </c>
    </row>
    <row r="63" spans="3:87" s="5" customFormat="1" x14ac:dyDescent="0.15">
      <c r="C63" s="29">
        <v>59</v>
      </c>
      <c r="D63" s="29">
        <f>[7]属性汇总!D63+[8]属性汇总!J63+[9]属性!AX64</f>
        <v>564.87491696342011</v>
      </c>
      <c r="E63" s="29">
        <f>[7]属性汇总!E63+[8]属性汇总!K63+[9]属性!AY64</f>
        <v>574.53569718090307</v>
      </c>
      <c r="F63" s="29">
        <f>[7]属性汇总!F63+[8]属性汇总!L63+[9]属性!AZ64</f>
        <v>585.20034347744786</v>
      </c>
      <c r="G63" s="29">
        <f>[7]属性汇总!G63+[8]属性汇总!M63+[9]属性!BA64</f>
        <v>596.8372429282249</v>
      </c>
      <c r="H63" s="29">
        <f>[7]属性汇总!H63+[8]属性汇总!N63+[9]属性!BB64</f>
        <v>609.7720467726075</v>
      </c>
      <c r="I63" s="8"/>
      <c r="J63" s="39">
        <f>[7]属性汇总!D63/D63</f>
        <v>1</v>
      </c>
      <c r="K63" s="39">
        <f>[8]属性汇总!J63/D63</f>
        <v>0</v>
      </c>
      <c r="L63" s="39">
        <f>[9]属性!AX64/D63</f>
        <v>0</v>
      </c>
      <c r="M63" s="8"/>
      <c r="N63" s="29">
        <v>59</v>
      </c>
      <c r="O63" s="39">
        <f>'[5]变法-buff效果'!AG63</f>
        <v>2.3583949457997491E-2</v>
      </c>
      <c r="P63" s="39">
        <f>'[5]变法-buff效果'!AH63</f>
        <v>2.2483295582164962E-2</v>
      </c>
      <c r="Q63" s="39">
        <f>'[5]变法-buff效果'!AI63</f>
        <v>2.0397056945397143E-2</v>
      </c>
      <c r="R63" s="39">
        <f>'[5]变法-buff效果'!AJ63</f>
        <v>1.654577763932984E-2</v>
      </c>
      <c r="S63" s="39">
        <f>'[5]变法-buff效果'!AK63</f>
        <v>1.2298718389498092E-2</v>
      </c>
      <c r="T63" s="8"/>
      <c r="U63" s="67"/>
      <c r="V63" s="67">
        <f>IFERROR('[5]变法-buff效果'!AG63/O63,0)</f>
        <v>1</v>
      </c>
      <c r="X63" s="38"/>
      <c r="AH63" s="38"/>
      <c r="AK63" s="29"/>
      <c r="AL63" s="29"/>
      <c r="AM63" s="29"/>
      <c r="AN63" s="29"/>
      <c r="AO63" s="29"/>
      <c r="AP63" s="29"/>
      <c r="AS63" s="38"/>
      <c r="AT63" s="8"/>
      <c r="AU63" s="29">
        <v>59</v>
      </c>
      <c r="AV63" s="39">
        <f>养成属性buff汇总!I64</f>
        <v>0.10168729374321599</v>
      </c>
      <c r="AW63" s="39">
        <f>养成属性buff汇总!J64</f>
        <v>0.10146002528784503</v>
      </c>
      <c r="AX63" s="39">
        <f>养成属性buff汇总!K64</f>
        <v>0.10119070186905575</v>
      </c>
      <c r="AY63" s="39">
        <f>养成属性buff汇总!L64</f>
        <v>0.10086559125389519</v>
      </c>
      <c r="AZ63" s="39">
        <f>养成属性buff汇总!M64</f>
        <v>0.10046787145699604</v>
      </c>
      <c r="BA63" s="8"/>
      <c r="BB63" s="67">
        <f>'[2]功能-军团县城'!CV66/AV63</f>
        <v>1.6592965365729809E-2</v>
      </c>
      <c r="BC63" s="67">
        <f>[3]大殿属性!AK65/AV63</f>
        <v>0.98340703463427015</v>
      </c>
      <c r="BD63" s="39"/>
      <c r="BE63" s="8"/>
      <c r="BF63" s="8"/>
      <c r="BG63" s="29">
        <v>59</v>
      </c>
      <c r="BH63" s="39">
        <f t="shared" si="1"/>
        <v>0.10168729374321599</v>
      </c>
      <c r="BI63" s="39">
        <f t="shared" si="2"/>
        <v>0.10146002528784503</v>
      </c>
      <c r="BJ63" s="39">
        <f t="shared" si="3"/>
        <v>0.10119070186905575</v>
      </c>
      <c r="BK63" s="39">
        <f t="shared" si="4"/>
        <v>0.10086559125389519</v>
      </c>
      <c r="BL63" s="39">
        <f t="shared" si="5"/>
        <v>0.10046787145699604</v>
      </c>
      <c r="BM63" s="8"/>
      <c r="BN63" s="67">
        <f>'[2]功能-军团县城'!CV66/BH63</f>
        <v>1.6592965365729809E-2</v>
      </c>
      <c r="BO63" s="67">
        <f>[3]大殿属性!AK65/BH63</f>
        <v>0.98340703463427015</v>
      </c>
      <c r="BP63" s="39"/>
      <c r="BQ63" s="8"/>
      <c r="BR63" s="38"/>
      <c r="BS63" s="8"/>
      <c r="BT63" s="29">
        <v>59</v>
      </c>
      <c r="BU63" s="39">
        <f>养成属性buff汇总!AA64</f>
        <v>0.1451205525166516</v>
      </c>
      <c r="BV63" s="39">
        <f>养成属性buff汇总!AB64</f>
        <v>0.150189243178358</v>
      </c>
      <c r="BW63" s="39">
        <f>养成属性buff汇总!AC64</f>
        <v>0.1561474613225815</v>
      </c>
      <c r="BX63" s="39">
        <f>养成属性buff汇总!AD64</f>
        <v>0.16271594657458635</v>
      </c>
      <c r="BY63" s="39">
        <f>养成属性buff汇总!AE64</f>
        <v>0.17003695732582338</v>
      </c>
      <c r="CB63" s="38"/>
      <c r="CC63" s="8"/>
      <c r="CD63" s="29">
        <v>59</v>
      </c>
      <c r="CE63" s="39">
        <v>0</v>
      </c>
      <c r="CF63" s="39">
        <v>0</v>
      </c>
      <c r="CG63" s="39">
        <v>0</v>
      </c>
      <c r="CH63" s="39">
        <v>0</v>
      </c>
      <c r="CI63" s="39">
        <v>0</v>
      </c>
    </row>
    <row r="64" spans="3:87" s="5" customFormat="1" x14ac:dyDescent="0.15">
      <c r="C64" s="29">
        <v>60</v>
      </c>
      <c r="D64" s="29">
        <f>[7]属性汇总!D64+[8]属性汇总!J64+[9]属性!AX65</f>
        <v>576.32854308872709</v>
      </c>
      <c r="E64" s="29">
        <f>[7]属性汇总!E64+[8]属性汇总!K64+[9]属性!AY65</f>
        <v>602.68686156241029</v>
      </c>
      <c r="F64" s="29">
        <f>[7]属性汇总!F64+[8]属性汇总!L64+[9]属性!AZ65</f>
        <v>611.55771645926325</v>
      </c>
      <c r="G64" s="29">
        <f>[7]属性汇总!G64+[8]属性汇总!M64+[9]属性!BA65</f>
        <v>634.3244484929221</v>
      </c>
      <c r="H64" s="29">
        <f>[7]属性汇总!H64+[8]属性汇总!N64+[9]属性!BB65</f>
        <v>664.55818291710159</v>
      </c>
      <c r="I64" s="8"/>
      <c r="J64" s="39">
        <f>[7]属性汇总!D64/D64</f>
        <v>0.99450544883705494</v>
      </c>
      <c r="K64" s="39">
        <f>[8]属性汇总!J64/D64</f>
        <v>5.4945511629451802E-3</v>
      </c>
      <c r="L64" s="39">
        <f>[9]属性!AX65/D64</f>
        <v>0</v>
      </c>
      <c r="M64" s="8"/>
      <c r="N64" s="29">
        <v>60</v>
      </c>
      <c r="O64" s="39">
        <f>'[5]变法-buff效果'!AG64</f>
        <v>2.4141463414634148E-2</v>
      </c>
      <c r="P64" s="39">
        <f>'[5]变法-buff效果'!AH64</f>
        <v>2.3009297297297299E-2</v>
      </c>
      <c r="Q64" s="39">
        <f>'[5]变法-buff效果'!AI64</f>
        <v>2.1334870588235296E-2</v>
      </c>
      <c r="R64" s="39">
        <f>'[5]变法-buff效果'!AJ64</f>
        <v>1.7359253333333335E-2</v>
      </c>
      <c r="S64" s="39">
        <f>'[5]变法-buff效果'!AK64</f>
        <v>1.2915781818181819E-2</v>
      </c>
      <c r="T64" s="8"/>
      <c r="U64" s="67"/>
      <c r="V64" s="67">
        <f>IFERROR('[5]变法-buff效果'!AG64/O64,0)</f>
        <v>1</v>
      </c>
      <c r="X64" s="38"/>
      <c r="AH64" s="38"/>
      <c r="AK64" s="29"/>
      <c r="AL64" s="29"/>
      <c r="AM64" s="29"/>
      <c r="AN64" s="29"/>
      <c r="AO64" s="29"/>
      <c r="AP64" s="29"/>
      <c r="AS64" s="38"/>
      <c r="AT64" s="8"/>
      <c r="AU64" s="29">
        <v>60</v>
      </c>
      <c r="AV64" s="39">
        <f>养成属性buff汇总!I65</f>
        <v>0.10181259330579619</v>
      </c>
      <c r="AW64" s="39">
        <f>养成属性buff汇总!J65</f>
        <v>0.10156670917678975</v>
      </c>
      <c r="AX64" s="39">
        <f>养成属性buff汇总!K65</f>
        <v>0.10127809462236798</v>
      </c>
      <c r="AY64" s="39">
        <f>养成属性buff汇总!L65</f>
        <v>0.10092998900152741</v>
      </c>
      <c r="AZ64" s="39">
        <f>养成属性buff汇总!M65</f>
        <v>0.10050507912466011</v>
      </c>
      <c r="BA64" s="8"/>
      <c r="BB64" s="67">
        <f>'[2]功能-军团县城'!CV67/AV64</f>
        <v>1.7803232851087737E-2</v>
      </c>
      <c r="BC64" s="67">
        <f>[3]大殿属性!AK66/AV64</f>
        <v>0.98219676714891235</v>
      </c>
      <c r="BD64" s="39"/>
      <c r="BE64" s="8"/>
      <c r="BF64" s="8"/>
      <c r="BG64" s="29">
        <v>60</v>
      </c>
      <c r="BH64" s="39">
        <f t="shared" si="1"/>
        <v>0.10181259330579619</v>
      </c>
      <c r="BI64" s="39">
        <f t="shared" si="2"/>
        <v>0.10156670917678975</v>
      </c>
      <c r="BJ64" s="39">
        <f t="shared" si="3"/>
        <v>0.10127809462236798</v>
      </c>
      <c r="BK64" s="39">
        <f t="shared" si="4"/>
        <v>0.10092998900152741</v>
      </c>
      <c r="BL64" s="39">
        <f t="shared" si="5"/>
        <v>0.10050507912466011</v>
      </c>
      <c r="BM64" s="8"/>
      <c r="BN64" s="67">
        <f>'[2]功能-军团县城'!CV67/BH64</f>
        <v>1.7803232851087737E-2</v>
      </c>
      <c r="BO64" s="67">
        <f>[3]大殿属性!AK66/BH64</f>
        <v>0.98219676714891235</v>
      </c>
      <c r="BP64" s="39"/>
      <c r="BQ64" s="8"/>
      <c r="BR64" s="38"/>
      <c r="BS64" s="8"/>
      <c r="BT64" s="29">
        <v>60</v>
      </c>
      <c r="BU64" s="39">
        <f>养成属性buff汇总!AA65</f>
        <v>0.14952101247193844</v>
      </c>
      <c r="BV64" s="39">
        <f>养成属性buff汇总!AB65</f>
        <v>0.15488161441651319</v>
      </c>
      <c r="BW64" s="39">
        <f>养成属性buff汇总!AC65</f>
        <v>0.16082881286048592</v>
      </c>
      <c r="BX64" s="39">
        <f>养成属性buff汇总!AD65</f>
        <v>0.1673892562429751</v>
      </c>
      <c r="BY64" s="39">
        <f>养成属性buff汇总!AE65</f>
        <v>0.1747036434154042</v>
      </c>
      <c r="CB64" s="38"/>
      <c r="CC64" s="8"/>
      <c r="CD64" s="29">
        <v>60</v>
      </c>
      <c r="CE64" s="39">
        <v>0</v>
      </c>
      <c r="CF64" s="39">
        <v>0</v>
      </c>
      <c r="CG64" s="39">
        <v>0</v>
      </c>
      <c r="CH64" s="39">
        <v>0</v>
      </c>
      <c r="CI64" s="39">
        <v>0</v>
      </c>
    </row>
    <row r="65" spans="3:87" s="5" customFormat="1" x14ac:dyDescent="0.15">
      <c r="C65" s="29">
        <v>61</v>
      </c>
      <c r="D65" s="29">
        <f>[7]属性汇总!D65+[8]属性汇总!J65+[9]属性!AX66</f>
        <v>589.53184963646981</v>
      </c>
      <c r="E65" s="29">
        <f>[7]属性汇总!E65+[8]属性汇总!K65+[9]属性!AY66</f>
        <v>614.32075488831538</v>
      </c>
      <c r="F65" s="29">
        <f>[7]属性汇总!F65+[8]属性汇总!L65+[9]属性!AZ66</f>
        <v>623.98371202982867</v>
      </c>
      <c r="G65" s="29">
        <f>[7]属性汇总!G65+[8]属性汇总!M65+[9]属性!BA66</f>
        <v>647.18279156496715</v>
      </c>
      <c r="H65" s="29">
        <f>[7]属性汇总!H65+[8]属性汇总!N65+[9]属性!BB66</f>
        <v>676.71928971881687</v>
      </c>
      <c r="I65" s="8"/>
      <c r="J65" s="39">
        <f>[7]属性汇总!D65/D65</f>
        <v>0.98640385111102236</v>
      </c>
      <c r="K65" s="39">
        <f>[8]属性汇总!J65/D65</f>
        <v>1.3596148888977555E-2</v>
      </c>
      <c r="L65" s="39">
        <f>[9]属性!AX66/D65</f>
        <v>0</v>
      </c>
      <c r="M65" s="8"/>
      <c r="N65" s="29">
        <v>61</v>
      </c>
      <c r="O65" s="39">
        <f>'[5]变法-buff效果'!AG65</f>
        <v>2.4738992078350928E-2</v>
      </c>
      <c r="P65" s="39">
        <f>'[5]变法-buff效果'!AH65</f>
        <v>2.3568690281502904E-2</v>
      </c>
      <c r="Q65" s="39">
        <f>'[5]变法-buff效果'!AI65</f>
        <v>2.2056269180155484E-2</v>
      </c>
      <c r="R65" s="39">
        <f>'[5]变法-buff效果'!AJ65</f>
        <v>1.8219460634713105E-2</v>
      </c>
      <c r="S65" s="39">
        <f>'[5]变法-buff效果'!AK65</f>
        <v>1.3558601437417498E-2</v>
      </c>
      <c r="T65" s="8"/>
      <c r="U65" s="67"/>
      <c r="V65" s="67">
        <f>IFERROR('[5]变法-buff效果'!AG65/O65,0)</f>
        <v>1</v>
      </c>
      <c r="X65" s="38"/>
      <c r="AH65" s="38"/>
      <c r="AK65" s="29"/>
      <c r="AL65" s="29"/>
      <c r="AM65" s="29"/>
      <c r="AN65" s="29"/>
      <c r="AO65" s="29"/>
      <c r="AP65" s="29"/>
      <c r="AS65" s="38"/>
      <c r="AT65" s="8"/>
      <c r="AU65" s="29">
        <v>61</v>
      </c>
      <c r="AV65" s="39">
        <f>养成属性buff汇总!I66</f>
        <v>0.10194688605183706</v>
      </c>
      <c r="AW65" s="39">
        <f>养成属性buff汇总!J66</f>
        <v>0.10168386428980528</v>
      </c>
      <c r="AX65" s="39">
        <f>养成属性buff汇总!K66</f>
        <v>0.10137341561350779</v>
      </c>
      <c r="AY65" s="39">
        <f>养成属性buff汇总!L66</f>
        <v>0.1010007191122366</v>
      </c>
      <c r="AZ65" s="39">
        <f>养成属性buff汇总!M66</f>
        <v>0.1005438398381438</v>
      </c>
      <c r="BA65" s="8"/>
      <c r="BB65" s="67">
        <f>'[2]功能-军团县城'!CV68/AV65</f>
        <v>1.9097062472777496E-2</v>
      </c>
      <c r="BC65" s="67">
        <f>[3]大殿属性!AK67/AV65</f>
        <v>0.98090293752722257</v>
      </c>
      <c r="BD65" s="39"/>
      <c r="BE65" s="8"/>
      <c r="BF65" s="8"/>
      <c r="BG65" s="29">
        <v>61</v>
      </c>
      <c r="BH65" s="39">
        <f t="shared" si="1"/>
        <v>0.10194688605183706</v>
      </c>
      <c r="BI65" s="39">
        <f t="shared" si="2"/>
        <v>0.10168386428980528</v>
      </c>
      <c r="BJ65" s="39">
        <f t="shared" si="3"/>
        <v>0.10137341561350779</v>
      </c>
      <c r="BK65" s="39">
        <f t="shared" si="4"/>
        <v>0.1010007191122366</v>
      </c>
      <c r="BL65" s="39">
        <f t="shared" si="5"/>
        <v>0.1005438398381438</v>
      </c>
      <c r="BM65" s="8"/>
      <c r="BN65" s="67">
        <f>'[2]功能-军团县城'!CV68/BH65</f>
        <v>1.9097062472777496E-2</v>
      </c>
      <c r="BO65" s="67">
        <f>[3]大殿属性!AK67/BH65</f>
        <v>0.98090293752722257</v>
      </c>
      <c r="BP65" s="39"/>
      <c r="BQ65" s="8"/>
      <c r="BR65" s="38"/>
      <c r="BS65" s="8"/>
      <c r="BT65" s="29">
        <v>61</v>
      </c>
      <c r="BU65" s="39">
        <f>养成属性buff汇总!AA66</f>
        <v>0.15418793826818458</v>
      </c>
      <c r="BV65" s="39">
        <f>养成属性buff汇总!AB66</f>
        <v>0.15957398565466835</v>
      </c>
      <c r="BW65" s="39">
        <f>养成属性buff汇总!AC66</f>
        <v>0.16551016439839034</v>
      </c>
      <c r="BX65" s="39">
        <f>养成属性buff汇总!AD66</f>
        <v>0.17206256591136385</v>
      </c>
      <c r="BY65" s="39">
        <f>养成属性buff汇总!AE66</f>
        <v>0.17937032950498502</v>
      </c>
      <c r="CB65" s="38"/>
      <c r="CC65" s="8"/>
      <c r="CD65" s="29">
        <v>61</v>
      </c>
      <c r="CE65" s="39">
        <v>0</v>
      </c>
      <c r="CF65" s="39">
        <v>0</v>
      </c>
      <c r="CG65" s="39">
        <v>0</v>
      </c>
      <c r="CH65" s="39">
        <v>0</v>
      </c>
      <c r="CI65" s="39">
        <v>0</v>
      </c>
    </row>
    <row r="66" spans="3:87" s="5" customFormat="1" x14ac:dyDescent="0.15">
      <c r="C66" s="29">
        <v>62</v>
      </c>
      <c r="D66" s="29">
        <f>[7]属性汇总!D66+[8]属性汇总!J66+[9]属性!AX67</f>
        <v>603.14632617301004</v>
      </c>
      <c r="E66" s="29">
        <f>[7]属性汇总!E66+[8]属性汇总!K66+[9]属性!AY67</f>
        <v>625.64721738970024</v>
      </c>
      <c r="F66" s="29">
        <f>[7]属性汇总!F66+[8]属性汇总!L66+[9]属性!AZ67</f>
        <v>636.98147214427843</v>
      </c>
      <c r="G66" s="29">
        <f>[7]属性汇总!G66+[8]属性汇总!M66+[9]属性!BA67</f>
        <v>660.44420472325385</v>
      </c>
      <c r="H66" s="29">
        <f>[7]属性汇总!H66+[8]属性汇总!N66+[9]属性!BB67</f>
        <v>689.43956498866032</v>
      </c>
      <c r="I66" s="8"/>
      <c r="J66" s="39">
        <f>[7]属性汇总!D66/D66</f>
        <v>0.97809475731615614</v>
      </c>
      <c r="K66" s="39">
        <f>[8]属性汇总!J66/D66</f>
        <v>2.1905242683843751E-2</v>
      </c>
      <c r="L66" s="39">
        <f>[9]属性!AX67/D66</f>
        <v>0</v>
      </c>
      <c r="M66" s="8"/>
      <c r="N66" s="29">
        <v>62</v>
      </c>
      <c r="O66" s="39">
        <f>'[5]变法-buff效果'!AG66</f>
        <v>2.5000000000000001E-2</v>
      </c>
      <c r="P66" s="39">
        <f>'[5]变法-buff效果'!AH66</f>
        <v>2.4121036441520333E-2</v>
      </c>
      <c r="Q66" s="39">
        <f>'[5]变法-buff效果'!AI66</f>
        <v>2.2565204794159452E-2</v>
      </c>
      <c r="R66" s="39">
        <f>'[5]变法-buff效果'!AJ66</f>
        <v>1.9115487658089649E-2</v>
      </c>
      <c r="S66" s="39">
        <f>'[5]变法-buff效果'!AK66</f>
        <v>1.4018477476667885E-2</v>
      </c>
      <c r="T66" s="8"/>
      <c r="U66" s="67"/>
      <c r="V66" s="67">
        <f>IFERROR('[5]变法-buff效果'!AG66/O66,0)</f>
        <v>1</v>
      </c>
      <c r="X66" s="38"/>
      <c r="AH66" s="38"/>
      <c r="AK66" s="29"/>
      <c r="AL66" s="29"/>
      <c r="AM66" s="29"/>
      <c r="AN66" s="29"/>
      <c r="AO66" s="29"/>
      <c r="AP66" s="29"/>
      <c r="AS66" s="38"/>
      <c r="AT66" s="8"/>
      <c r="AU66" s="29">
        <v>62</v>
      </c>
      <c r="AV66" s="39">
        <f>养成属性buff汇总!I67</f>
        <v>0.10209081745325481</v>
      </c>
      <c r="AW66" s="39">
        <f>养成属性buff汇总!J67</f>
        <v>0.10180800240584556</v>
      </c>
      <c r="AX66" s="39">
        <f>养成属性buff汇总!K67</f>
        <v>0.10147663814864867</v>
      </c>
      <c r="AY66" s="39">
        <f>养成属性buff汇总!L67</f>
        <v>0.10107722019563592</v>
      </c>
      <c r="AZ66" s="39">
        <f>养成属性buff汇总!M67</f>
        <v>0.10058833601323285</v>
      </c>
      <c r="BA66" s="8"/>
      <c r="BB66" s="67">
        <f>'[2]功能-军团县城'!CV69/AV66</f>
        <v>2.0479975627701662E-2</v>
      </c>
      <c r="BC66" s="67">
        <f>[3]大殿属性!AK68/AV66</f>
        <v>0.97952002437229824</v>
      </c>
      <c r="BD66" s="39"/>
      <c r="BE66" s="8"/>
      <c r="BF66" s="8"/>
      <c r="BG66" s="29">
        <v>62</v>
      </c>
      <c r="BH66" s="39">
        <f t="shared" si="1"/>
        <v>0.10209081745325481</v>
      </c>
      <c r="BI66" s="39">
        <f t="shared" si="2"/>
        <v>0.10180800240584556</v>
      </c>
      <c r="BJ66" s="39">
        <f t="shared" si="3"/>
        <v>0.10147663814864867</v>
      </c>
      <c r="BK66" s="39">
        <f t="shared" si="4"/>
        <v>0.10107722019563592</v>
      </c>
      <c r="BL66" s="39">
        <f t="shared" si="5"/>
        <v>0.10058833601323285</v>
      </c>
      <c r="BM66" s="8"/>
      <c r="BN66" s="67">
        <f>'[2]功能-军团县城'!CV69/BH66</f>
        <v>2.0479975627701662E-2</v>
      </c>
      <c r="BO66" s="67">
        <f>[3]大殿属性!AK68/BH66</f>
        <v>0.97952002437229824</v>
      </c>
      <c r="BP66" s="39"/>
      <c r="BQ66" s="8"/>
      <c r="BR66" s="38"/>
      <c r="BS66" s="8"/>
      <c r="BT66" s="29">
        <v>62</v>
      </c>
      <c r="BU66" s="39">
        <f>养成属性buff汇总!AA67</f>
        <v>0.15888741148554422</v>
      </c>
      <c r="BV66" s="39">
        <f>养成属性buff汇总!AB67</f>
        <v>0.16426635689282351</v>
      </c>
      <c r="BW66" s="39">
        <f>养成属性buff汇总!AC67</f>
        <v>0.17019151593629475</v>
      </c>
      <c r="BX66" s="39">
        <f>养成属性buff汇总!AD67</f>
        <v>0.17673587557975262</v>
      </c>
      <c r="BY66" s="39">
        <f>养成属性buff汇总!AE67</f>
        <v>0.18403701559456584</v>
      </c>
      <c r="CB66" s="38"/>
      <c r="CC66" s="8"/>
      <c r="CD66" s="29">
        <v>62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</row>
    <row r="67" spans="3:87" s="5" customFormat="1" x14ac:dyDescent="0.15">
      <c r="C67" s="29">
        <v>63</v>
      </c>
      <c r="D67" s="29">
        <f>[7]属性汇总!D67+[8]属性汇总!J67+[9]属性!AX68</f>
        <v>617.19695041671628</v>
      </c>
      <c r="E67" s="29">
        <f>[7]属性汇总!E67+[8]属性汇总!K67+[9]属性!AY68</f>
        <v>637.07515107451854</v>
      </c>
      <c r="F67" s="29">
        <f>[7]属性汇总!F67+[8]属性汇总!L67+[9]属性!AZ68</f>
        <v>650.33804818911972</v>
      </c>
      <c r="G67" s="29">
        <f>[7]属性汇总!G67+[8]属性汇总!M67+[9]属性!BA68</f>
        <v>674.13865910145637</v>
      </c>
      <c r="H67" s="29">
        <f>[7]属性汇总!H67+[8]属性汇总!N67+[9]属性!BB68</f>
        <v>702.22189778882921</v>
      </c>
      <c r="I67" s="8"/>
      <c r="J67" s="39">
        <f>[7]属性汇总!D67/D67</f>
        <v>0.96956926648606334</v>
      </c>
      <c r="K67" s="39">
        <f>[8]属性汇总!J67/D67</f>
        <v>3.0430733513936593E-2</v>
      </c>
      <c r="L67" s="39">
        <f>[9]属性!AX68/D67</f>
        <v>0</v>
      </c>
      <c r="M67" s="8"/>
      <c r="N67" s="29">
        <v>63</v>
      </c>
      <c r="O67" s="39">
        <f>'[5]变法-buff效果'!AG67</f>
        <v>2.5000000000000001E-2</v>
      </c>
      <c r="P67" s="39">
        <f>'[5]变法-buff效果'!AH67</f>
        <v>2.4722937129160186E-2</v>
      </c>
      <c r="Q67" s="39">
        <f>'[5]变法-buff效果'!AI67</f>
        <v>2.310881125590853E-2</v>
      </c>
      <c r="R67" s="39">
        <f>'[5]变法-buff效果'!AJ67</f>
        <v>2.0059362159745207E-2</v>
      </c>
      <c r="S67" s="39">
        <f>'[5]变法-buff效果'!AK67</f>
        <v>1.4354681204927781E-2</v>
      </c>
      <c r="T67" s="8"/>
      <c r="U67" s="67"/>
      <c r="V67" s="67">
        <f>IFERROR('[5]变法-buff效果'!AG67/O67,0)</f>
        <v>1</v>
      </c>
      <c r="X67" s="38"/>
      <c r="AH67" s="38"/>
      <c r="AK67" s="29"/>
      <c r="AL67" s="29"/>
      <c r="AM67" s="29"/>
      <c r="AN67" s="29"/>
      <c r="AO67" s="29"/>
      <c r="AP67" s="29"/>
      <c r="AS67" s="38"/>
      <c r="AT67" s="8"/>
      <c r="AU67" s="29">
        <v>63</v>
      </c>
      <c r="AV67" s="39">
        <f>养成属性buff汇总!I68</f>
        <v>0.10224507930971999</v>
      </c>
      <c r="AW67" s="39">
        <f>养成属性buff汇总!J68</f>
        <v>0.10194327775093823</v>
      </c>
      <c r="AX67" s="39">
        <f>养成属性buff汇总!K68</f>
        <v>0.10158689263970158</v>
      </c>
      <c r="AY67" s="39">
        <f>养成属性buff汇总!L68</f>
        <v>0.10116000377321073</v>
      </c>
      <c r="AZ67" s="39">
        <f>养成属性buff汇总!M68</f>
        <v>0.10063440964936396</v>
      </c>
      <c r="BA67" s="8"/>
      <c r="BB67" s="67">
        <f>'[2]功能-军团县城'!CV70/AV67</f>
        <v>2.1957822565907642E-2</v>
      </c>
      <c r="BC67" s="67">
        <f>[3]大殿属性!AK69/AV67</f>
        <v>0.97804217743409239</v>
      </c>
      <c r="BD67" s="39"/>
      <c r="BE67" s="8"/>
      <c r="BF67" s="8"/>
      <c r="BG67" s="29">
        <v>63</v>
      </c>
      <c r="BH67" s="39">
        <f t="shared" si="1"/>
        <v>0.10224507930971999</v>
      </c>
      <c r="BI67" s="39">
        <f t="shared" si="2"/>
        <v>0.10194327775093823</v>
      </c>
      <c r="BJ67" s="39">
        <f t="shared" si="3"/>
        <v>0.10158689263970158</v>
      </c>
      <c r="BK67" s="39">
        <f t="shared" si="4"/>
        <v>0.10116000377321073</v>
      </c>
      <c r="BL67" s="39">
        <f t="shared" si="5"/>
        <v>0.10063440964936396</v>
      </c>
      <c r="BM67" s="8"/>
      <c r="BN67" s="67">
        <f>'[2]功能-军团县城'!CV70/BH67</f>
        <v>2.1957822565907642E-2</v>
      </c>
      <c r="BO67" s="67">
        <f>[3]大殿属性!AK69/BH67</f>
        <v>0.97804217743409239</v>
      </c>
      <c r="BP67" s="39"/>
      <c r="BQ67" s="8"/>
      <c r="BR67" s="38"/>
      <c r="BS67" s="8"/>
      <c r="BT67" s="29">
        <v>63</v>
      </c>
      <c r="BU67" s="39">
        <f>养成属性buff汇总!AA68</f>
        <v>0.16358688470290386</v>
      </c>
      <c r="BV67" s="39">
        <f>养成属性buff汇总!AB68</f>
        <v>0.1689587281309787</v>
      </c>
      <c r="BW67" s="39">
        <f>养成属性buff汇总!AC68</f>
        <v>0.17487286747419917</v>
      </c>
      <c r="BX67" s="39">
        <f>养成属性buff汇总!AD68</f>
        <v>0.18140918524814137</v>
      </c>
      <c r="BY67" s="39">
        <f>养成属性buff汇总!AE68</f>
        <v>0.18870370168414669</v>
      </c>
      <c r="CB67" s="38"/>
      <c r="CC67" s="8"/>
      <c r="CD67" s="29">
        <v>63</v>
      </c>
      <c r="CE67" s="39">
        <v>0</v>
      </c>
      <c r="CF67" s="39">
        <v>0</v>
      </c>
      <c r="CG67" s="39">
        <v>0</v>
      </c>
      <c r="CH67" s="39">
        <v>0</v>
      </c>
      <c r="CI67" s="39">
        <v>0</v>
      </c>
    </row>
    <row r="68" spans="3:87" s="5" customFormat="1" x14ac:dyDescent="0.15">
      <c r="C68" s="29">
        <v>64</v>
      </c>
      <c r="D68" s="29">
        <f>[7]属性汇总!D68+[8]属性汇总!J68+[9]属性!AX69</f>
        <v>631.74774688320451</v>
      </c>
      <c r="E68" s="29">
        <f>[7]属性汇总!E68+[8]属性汇总!K68+[9]属性!AY69</f>
        <v>648.7719789571122</v>
      </c>
      <c r="F68" s="29">
        <f>[7]属性汇总!F68+[8]属性汇总!L68+[9]属性!AZ69</f>
        <v>664.14338404993975</v>
      </c>
      <c r="G68" s="29">
        <f>[7]属性汇总!G68+[8]属性汇总!M68+[9]属性!BA69</f>
        <v>688.20895231480904</v>
      </c>
      <c r="H68" s="29">
        <f>[7]属性汇总!H68+[8]属性汇总!N68+[9]属性!BB69</f>
        <v>715.19294115329046</v>
      </c>
      <c r="I68" s="8"/>
      <c r="J68" s="39">
        <f>[7]属性汇总!D68/D68</f>
        <v>0.96082106947680124</v>
      </c>
      <c r="K68" s="39">
        <f>[8]属性汇总!J68/D68</f>
        <v>3.9178930523198686E-2</v>
      </c>
      <c r="L68" s="39">
        <f>[9]属性!AX69/D68</f>
        <v>0</v>
      </c>
      <c r="M68" s="8"/>
      <c r="N68" s="29">
        <v>64</v>
      </c>
      <c r="O68" s="39">
        <f>'[5]变法-buff效果'!AG68</f>
        <v>2.5000000000000001E-2</v>
      </c>
      <c r="P68" s="39">
        <f>'[5]变法-buff效果'!AH68</f>
        <v>2.5000000000000001E-2</v>
      </c>
      <c r="Q68" s="39">
        <f>'[5]变法-buff效果'!AI68</f>
        <v>2.3668652666578933E-2</v>
      </c>
      <c r="R68" s="39">
        <f>'[5]变法-buff效果'!AJ68</f>
        <v>2.1021544296486533E-2</v>
      </c>
      <c r="S68" s="39">
        <f>'[5]变法-buff效果'!AK68</f>
        <v>1.4704944914055893E-2</v>
      </c>
      <c r="T68" s="8"/>
      <c r="U68" s="67"/>
      <c r="V68" s="67">
        <f>IFERROR('[5]变法-buff效果'!AG68/O68,0)</f>
        <v>1</v>
      </c>
      <c r="X68" s="38"/>
      <c r="AH68" s="38"/>
      <c r="AK68" s="29"/>
      <c r="AL68" s="29"/>
      <c r="AM68" s="29"/>
      <c r="AN68" s="29"/>
      <c r="AO68" s="29"/>
      <c r="AP68" s="29"/>
      <c r="AS68" s="38"/>
      <c r="AT68" s="8"/>
      <c r="AU68" s="29">
        <v>64</v>
      </c>
      <c r="AV68" s="39">
        <f>养成属性buff汇总!I69</f>
        <v>0.10241041307376096</v>
      </c>
      <c r="AW68" s="39">
        <f>养成属性buff汇总!J69</f>
        <v>0.10208740361902587</v>
      </c>
      <c r="AX68" s="39">
        <f>养成属性buff汇总!K69</f>
        <v>0.10170633053118883</v>
      </c>
      <c r="AY68" s="39">
        <f>养成属性buff汇总!L69</f>
        <v>0.10124889644687741</v>
      </c>
      <c r="AZ68" s="39">
        <f>养成属性buff汇总!M69</f>
        <v>0.10068241007686615</v>
      </c>
      <c r="BA68" s="8"/>
      <c r="BB68" s="67">
        <f>'[2]功能-军团县城'!CV71/AV68</f>
        <v>2.3536796712506778E-2</v>
      </c>
      <c r="BC68" s="67">
        <f>[3]大殿属性!AK70/AV68</f>
        <v>0.97646320328749325</v>
      </c>
      <c r="BD68" s="39"/>
      <c r="BE68" s="8"/>
      <c r="BF68" s="8"/>
      <c r="BG68" s="29">
        <v>64</v>
      </c>
      <c r="BH68" s="39">
        <f t="shared" si="1"/>
        <v>0.10241041307376096</v>
      </c>
      <c r="BI68" s="39">
        <f t="shared" si="2"/>
        <v>0.10208740361902587</v>
      </c>
      <c r="BJ68" s="39">
        <f t="shared" si="3"/>
        <v>0.10170633053118883</v>
      </c>
      <c r="BK68" s="39">
        <f t="shared" si="4"/>
        <v>0.10124889644687741</v>
      </c>
      <c r="BL68" s="39">
        <f t="shared" si="5"/>
        <v>0.10068241007686615</v>
      </c>
      <c r="BM68" s="8"/>
      <c r="BN68" s="67">
        <f>'[2]功能-军团县城'!CV71/BH68</f>
        <v>2.3536796712506778E-2</v>
      </c>
      <c r="BO68" s="67">
        <f>[3]大殿属性!AK70/BH68</f>
        <v>0.97646320328749325</v>
      </c>
      <c r="BP68" s="39"/>
      <c r="BQ68" s="8"/>
      <c r="BR68" s="38"/>
      <c r="BS68" s="8"/>
      <c r="BT68" s="29">
        <v>64</v>
      </c>
      <c r="BU68" s="39">
        <f>养成属性buff汇总!AA69</f>
        <v>0.1682863579202635</v>
      </c>
      <c r="BV68" s="39">
        <f>养成属性buff汇总!AB69</f>
        <v>0.17365109936913387</v>
      </c>
      <c r="BW68" s="39">
        <f>养成属性buff汇总!AC69</f>
        <v>0.17955421901210358</v>
      </c>
      <c r="BX68" s="39">
        <f>养成属性buff汇总!AD69</f>
        <v>0.18608249491653012</v>
      </c>
      <c r="BY68" s="39">
        <f>养成属性buff汇总!AE69</f>
        <v>0.1933703877737275</v>
      </c>
      <c r="CB68" s="38"/>
      <c r="CC68" s="8"/>
      <c r="CD68" s="29">
        <v>64</v>
      </c>
      <c r="CE68" s="39">
        <v>0</v>
      </c>
      <c r="CF68" s="39">
        <v>0</v>
      </c>
      <c r="CG68" s="39">
        <v>0</v>
      </c>
      <c r="CH68" s="39">
        <v>0</v>
      </c>
      <c r="CI68" s="39">
        <v>0</v>
      </c>
    </row>
    <row r="69" spans="3:87" s="5" customFormat="1" x14ac:dyDescent="0.15">
      <c r="C69" s="29">
        <v>65</v>
      </c>
      <c r="D69" s="29">
        <f>[7]属性汇总!D69+[8]属性汇总!J69+[9]属性!AX70</f>
        <v>646.80961194800557</v>
      </c>
      <c r="E69" s="29">
        <f>[7]属性汇总!E69+[8]属性汇总!K69+[9]属性!AY70</f>
        <v>660.72758030097157</v>
      </c>
      <c r="F69" s="29">
        <f>[7]属性汇总!F69+[8]属性汇总!L69+[9]属性!AZ70</f>
        <v>678.72524213929159</v>
      </c>
      <c r="G69" s="29">
        <f>[7]属性汇总!G69+[8]属性汇总!M69+[9]属性!BA70</f>
        <v>702.49486646132721</v>
      </c>
      <c r="H69" s="29">
        <f>[7]属性汇总!H69+[8]属性汇总!N69+[9]属性!BB70</f>
        <v>728.2512067554153</v>
      </c>
      <c r="I69" s="8"/>
      <c r="J69" s="39">
        <f>[7]属性汇总!D69/D69</f>
        <v>0.95184194326114802</v>
      </c>
      <c r="K69" s="39">
        <f>[8]属性汇总!J69/D69</f>
        <v>4.8158056738851915E-2</v>
      </c>
      <c r="L69" s="39">
        <f>[9]属性!AX70/D69</f>
        <v>0</v>
      </c>
      <c r="M69" s="8"/>
      <c r="N69" s="29">
        <v>65</v>
      </c>
      <c r="O69" s="39">
        <f>'[5]变法-buff效果'!AG69</f>
        <v>2.5000000000000001E-2</v>
      </c>
      <c r="P69" s="39">
        <f>'[5]变法-buff效果'!AH69</f>
        <v>2.5000000000000001E-2</v>
      </c>
      <c r="Q69" s="39">
        <f>'[5]变法-buff效果'!AI69</f>
        <v>2.4245852532632284E-2</v>
      </c>
      <c r="R69" s="39">
        <f>'[5]变法-buff效果'!AJ69</f>
        <v>2.1905213539191594E-2</v>
      </c>
      <c r="S69" s="39">
        <f>'[5]变法-buff效果'!AK69</f>
        <v>1.505730295143283E-2</v>
      </c>
      <c r="T69" s="8"/>
      <c r="U69" s="67"/>
      <c r="V69" s="67">
        <f>IFERROR('[5]变法-buff效果'!AG69/O69,0)</f>
        <v>1</v>
      </c>
      <c r="X69" s="38"/>
      <c r="AH69" s="38"/>
      <c r="AK69" s="29"/>
      <c r="AL69" s="29"/>
      <c r="AM69" s="29"/>
      <c r="AN69" s="29"/>
      <c r="AO69" s="29"/>
      <c r="AP69" s="29"/>
      <c r="AS69" s="38"/>
      <c r="AT69" s="8"/>
      <c r="AU69" s="29">
        <v>65</v>
      </c>
      <c r="AV69" s="39">
        <f>养成属性buff汇总!I70</f>
        <v>0.10258761341452131</v>
      </c>
      <c r="AW69" s="39">
        <f>养成属性buff汇总!J70</f>
        <v>0.1022408809497905</v>
      </c>
      <c r="AX69" s="39">
        <f>养成属性buff汇总!K70</f>
        <v>0.10183605444191234</v>
      </c>
      <c r="AY69" s="39">
        <f>养成属性buff汇总!L70</f>
        <v>0.10134277844491793</v>
      </c>
      <c r="AZ69" s="39">
        <f>养成属性buff汇总!M70</f>
        <v>0.10073069751283839</v>
      </c>
      <c r="BA69" s="8"/>
      <c r="BB69" s="67">
        <f>'[2]功能-军团县城'!CV72/AV69</f>
        <v>2.5223448800447787E-2</v>
      </c>
      <c r="BC69" s="67">
        <f>[3]大殿属性!AK71/AV69</f>
        <v>0.9747765511995522</v>
      </c>
      <c r="BD69" s="39"/>
      <c r="BE69" s="8"/>
      <c r="BF69" s="8"/>
      <c r="BG69" s="29">
        <v>65</v>
      </c>
      <c r="BH69" s="39">
        <f t="shared" si="1"/>
        <v>0.10258761341452131</v>
      </c>
      <c r="BI69" s="39">
        <f t="shared" si="2"/>
        <v>0.1022408809497905</v>
      </c>
      <c r="BJ69" s="39">
        <f t="shared" si="3"/>
        <v>0.10183605444191234</v>
      </c>
      <c r="BK69" s="39">
        <f t="shared" si="4"/>
        <v>0.10134277844491793</v>
      </c>
      <c r="BL69" s="39">
        <f t="shared" si="5"/>
        <v>0.10073069751283839</v>
      </c>
      <c r="BM69" s="8"/>
      <c r="BN69" s="67">
        <f>'[2]功能-军团县城'!CV72/BH69</f>
        <v>2.5223448800447787E-2</v>
      </c>
      <c r="BO69" s="67">
        <f>[3]大殿属性!AK71/BH69</f>
        <v>0.9747765511995522</v>
      </c>
      <c r="BP69" s="39"/>
      <c r="BQ69" s="8"/>
      <c r="BR69" s="38"/>
      <c r="BS69" s="8"/>
      <c r="BT69" s="29">
        <v>65</v>
      </c>
      <c r="BU69" s="39">
        <f>养成属性buff汇总!AA70</f>
        <v>0.17298583113762314</v>
      </c>
      <c r="BV69" s="39">
        <f>养成属性buff汇总!AB70</f>
        <v>0.17834347060728903</v>
      </c>
      <c r="BW69" s="39">
        <f>养成属性buff汇总!AC70</f>
        <v>0.184235570550008</v>
      </c>
      <c r="BX69" s="39">
        <f>养成属性buff汇总!AD70</f>
        <v>0.19075580458491886</v>
      </c>
      <c r="BY69" s="39">
        <f>养成属性buff汇总!AE70</f>
        <v>0.19803707386330832</v>
      </c>
      <c r="CB69" s="38"/>
      <c r="CC69" s="8"/>
      <c r="CD69" s="29">
        <v>65</v>
      </c>
      <c r="CE69" s="39">
        <v>0</v>
      </c>
      <c r="CF69" s="39">
        <v>0</v>
      </c>
      <c r="CG69" s="39">
        <v>0</v>
      </c>
      <c r="CH69" s="39">
        <v>0</v>
      </c>
      <c r="CI69" s="39">
        <v>0</v>
      </c>
    </row>
    <row r="70" spans="3:87" s="5" customFormat="1" x14ac:dyDescent="0.15">
      <c r="C70" s="29">
        <v>66</v>
      </c>
      <c r="D70" s="29">
        <f>[7]属性汇总!D70+[8]属性汇总!J70+[9]属性!AX71</f>
        <v>659.05809024935832</v>
      </c>
      <c r="E70" s="29">
        <f>[7]属性汇总!E70+[8]属性汇总!K70+[9]属性!AY71</f>
        <v>673.02281356186279</v>
      </c>
      <c r="F70" s="29">
        <f>[7]属性汇总!F70+[8]属性汇总!L70+[9]属性!AZ71</f>
        <v>693.61633362067505</v>
      </c>
      <c r="G70" s="29">
        <f>[7]属性汇总!G70+[8]属性汇总!M70+[9]属性!BA71</f>
        <v>716.88051037833748</v>
      </c>
      <c r="H70" s="29">
        <f>[7]属性汇总!H70+[8]属性汇总!N70+[9]属性!BB71</f>
        <v>742.04309076636525</v>
      </c>
      <c r="I70" s="8"/>
      <c r="J70" s="39">
        <f>[7]属性汇总!D70/D70</f>
        <v>0.94739523373139689</v>
      </c>
      <c r="K70" s="39">
        <f>[8]属性汇总!J70/D70</f>
        <v>5.2604766268603047E-2</v>
      </c>
      <c r="L70" s="39">
        <f>[9]属性!AX71/D70</f>
        <v>0</v>
      </c>
      <c r="M70" s="8"/>
      <c r="N70" s="29">
        <v>66</v>
      </c>
      <c r="O70" s="39">
        <f>'[5]变法-buff效果'!AG70</f>
        <v>2.5000000000000001E-2</v>
      </c>
      <c r="P70" s="39">
        <f>'[5]变法-buff效果'!AH70</f>
        <v>2.5000000000000001E-2</v>
      </c>
      <c r="Q70" s="39">
        <f>'[5]变法-buff效果'!AI70</f>
        <v>2.4855685295233187E-2</v>
      </c>
      <c r="R70" s="39">
        <f>'[5]变法-buff效果'!AJ70</f>
        <v>2.2371252177889399E-2</v>
      </c>
      <c r="S70" s="39">
        <f>'[5]变法-buff效果'!AK70</f>
        <v>1.5495733356365199E-2</v>
      </c>
      <c r="T70" s="8"/>
      <c r="U70" s="67"/>
      <c r="V70" s="67">
        <f>IFERROR('[5]变法-buff效果'!AG70/O70,0)</f>
        <v>1</v>
      </c>
      <c r="X70" s="38"/>
      <c r="AH70" s="38"/>
      <c r="AK70" s="29"/>
      <c r="AL70" s="29"/>
      <c r="AM70" s="29"/>
      <c r="AN70" s="29"/>
      <c r="AO70" s="29"/>
      <c r="AP70" s="29"/>
      <c r="AS70" s="38"/>
      <c r="AT70" s="8"/>
      <c r="AU70" s="29">
        <v>66</v>
      </c>
      <c r="AV70" s="39">
        <f>养成属性buff汇总!I71</f>
        <v>0.10277753203730064</v>
      </c>
      <c r="AW70" s="39">
        <f>养成属性buff汇总!J71</f>
        <v>0.10240760009224081</v>
      </c>
      <c r="AX70" s="39">
        <f>养成属性buff汇总!K71</f>
        <v>0.10197311249667736</v>
      </c>
      <c r="AY70" s="39">
        <f>养成属性buff汇总!L71</f>
        <v>0.10143730059749737</v>
      </c>
      <c r="AZ70" s="39">
        <f>养成属性buff汇总!M71</f>
        <v>0.10213612747649417</v>
      </c>
      <c r="BA70" s="8"/>
      <c r="BB70" s="67">
        <f>'[2]功能-军团县城'!CV73/AV70</f>
        <v>2.7024700654347318E-2</v>
      </c>
      <c r="BC70" s="67">
        <f>[3]大殿属性!AK72/AV70</f>
        <v>0.97297529934565274</v>
      </c>
      <c r="BD70" s="39"/>
      <c r="BE70" s="8"/>
      <c r="BF70" s="8"/>
      <c r="BG70" s="29">
        <v>66</v>
      </c>
      <c r="BH70" s="39">
        <f t="shared" ref="BH70:BH104" si="13">AV70</f>
        <v>0.10277753203730064</v>
      </c>
      <c r="BI70" s="39">
        <f t="shared" ref="BI70:BI104" si="14">AW70</f>
        <v>0.10240760009224081</v>
      </c>
      <c r="BJ70" s="39">
        <f t="shared" ref="BJ70:BJ104" si="15">AX70</f>
        <v>0.10197311249667736</v>
      </c>
      <c r="BK70" s="39">
        <f t="shared" ref="BK70:BK104" si="16">AY70</f>
        <v>0.10143730059749737</v>
      </c>
      <c r="BL70" s="39">
        <f t="shared" ref="BL70:BL104" si="17">AZ70</f>
        <v>0.10213612747649417</v>
      </c>
      <c r="BM70" s="8"/>
      <c r="BN70" s="67">
        <f>'[2]功能-军团县城'!CV73/BH70</f>
        <v>2.7024700654347318E-2</v>
      </c>
      <c r="BO70" s="67">
        <f>[3]大殿属性!AK72/BH70</f>
        <v>0.97297529934565274</v>
      </c>
      <c r="BP70" s="39"/>
      <c r="BQ70" s="8"/>
      <c r="BR70" s="38"/>
      <c r="BS70" s="8"/>
      <c r="BT70" s="29">
        <v>66</v>
      </c>
      <c r="BU70" s="39">
        <f>养成属性buff汇总!AA71</f>
        <v>0.17768530435498278</v>
      </c>
      <c r="BV70" s="39">
        <f>养成属性buff汇总!AB71</f>
        <v>0.18303584184544422</v>
      </c>
      <c r="BW70" s="39">
        <f>养成属性buff汇总!AC71</f>
        <v>0.18891692208791241</v>
      </c>
      <c r="BX70" s="39">
        <f>养成属性buff汇总!AD71</f>
        <v>0.19542911425330761</v>
      </c>
      <c r="BY70" s="39">
        <f>养成属性buff汇总!AE71</f>
        <v>0.2</v>
      </c>
      <c r="CB70" s="38"/>
      <c r="CC70" s="8"/>
      <c r="CD70" s="29">
        <v>66</v>
      </c>
      <c r="CE70" s="39">
        <v>0</v>
      </c>
      <c r="CF70" s="39">
        <v>0</v>
      </c>
      <c r="CG70" s="39">
        <v>0</v>
      </c>
      <c r="CH70" s="39">
        <v>0</v>
      </c>
      <c r="CI70" s="39">
        <v>0</v>
      </c>
    </row>
    <row r="71" spans="3:87" s="5" customFormat="1" x14ac:dyDescent="0.15">
      <c r="C71" s="29">
        <v>67</v>
      </c>
      <c r="D71" s="29">
        <f>[7]属性汇总!D71+[8]属性汇总!J71+[9]属性!AX72</f>
        <v>671.33129232668671</v>
      </c>
      <c r="E71" s="29">
        <f>[7]属性汇总!E71+[8]属性汇总!K71+[9]属性!AY72</f>
        <v>685.59282878058366</v>
      </c>
      <c r="F71" s="29">
        <f>[7]属性汇总!F71+[8]属性汇总!L71+[9]属性!AZ72</f>
        <v>708.69849268680332</v>
      </c>
      <c r="G71" s="29">
        <f>[7]属性汇总!G71+[8]属性汇总!M71+[9]属性!BA72</f>
        <v>731.78154879967872</v>
      </c>
      <c r="H71" s="29">
        <f>[7]属性汇总!H71+[8]属性汇总!N71+[9]属性!BB72</f>
        <v>756.13898414439814</v>
      </c>
      <c r="I71" s="8"/>
      <c r="J71" s="39">
        <f>[7]属性汇总!D71/D71</f>
        <v>0.9431713961950986</v>
      </c>
      <c r="K71" s="39">
        <f>[8]属性汇总!J71/D71</f>
        <v>5.6828603804901394E-2</v>
      </c>
      <c r="L71" s="39">
        <f>[9]属性!AX72/D71</f>
        <v>0</v>
      </c>
      <c r="M71" s="8"/>
      <c r="N71" s="29">
        <v>67</v>
      </c>
      <c r="O71" s="39">
        <f>'[5]变法-buff效果'!AG71</f>
        <v>2.5000000000000001E-2</v>
      </c>
      <c r="P71" s="39">
        <f>'[5]变法-buff效果'!AH71</f>
        <v>2.5000000000000001E-2</v>
      </c>
      <c r="Q71" s="39">
        <f>'[5]变法-buff效果'!AI71</f>
        <v>2.5000000000000001E-2</v>
      </c>
      <c r="R71" s="39">
        <f>'[5]变法-buff效果'!AJ71</f>
        <v>2.2870399156303841E-2</v>
      </c>
      <c r="S71" s="39">
        <f>'[5]变法-buff效果'!AK71</f>
        <v>1.6237724940458397E-2</v>
      </c>
      <c r="T71" s="8"/>
      <c r="U71" s="67"/>
      <c r="V71" s="67">
        <f>IFERROR('[5]变法-buff效果'!AG71/O71,0)</f>
        <v>1</v>
      </c>
      <c r="X71" s="38"/>
      <c r="AH71" s="38"/>
      <c r="AK71" s="29"/>
      <c r="AL71" s="29"/>
      <c r="AM71" s="29"/>
      <c r="AN71" s="29"/>
      <c r="AO71" s="29"/>
      <c r="AP71" s="29"/>
      <c r="AS71" s="38"/>
      <c r="AT71" s="8"/>
      <c r="AU71" s="29">
        <v>67</v>
      </c>
      <c r="AV71" s="39">
        <f>养成属性buff汇总!I72</f>
        <v>0.10298108177723697</v>
      </c>
      <c r="AW71" s="39">
        <f>养成属性buff汇总!J72</f>
        <v>0.10258642919846073</v>
      </c>
      <c r="AX71" s="39">
        <f>养成属性buff汇总!K72</f>
        <v>0.10211350837370292</v>
      </c>
      <c r="AY71" s="39">
        <f>养成属性buff汇总!L72</f>
        <v>0.10158990266042203</v>
      </c>
      <c r="AZ71" s="39">
        <f>养成属性buff汇总!M72</f>
        <v>0.10452510071467219</v>
      </c>
      <c r="BA71" s="8"/>
      <c r="BB71" s="67">
        <f>'[2]功能-军团县城'!CV74/AV71</f>
        <v>2.8947858439528559E-2</v>
      </c>
      <c r="BC71" s="67">
        <f>[3]大殿属性!AK73/AV71</f>
        <v>0.97105214156047148</v>
      </c>
      <c r="BD71" s="39"/>
      <c r="BE71" s="8"/>
      <c r="BF71" s="8"/>
      <c r="BG71" s="29">
        <v>67</v>
      </c>
      <c r="BH71" s="39">
        <f t="shared" si="13"/>
        <v>0.10298108177723697</v>
      </c>
      <c r="BI71" s="39">
        <f t="shared" si="14"/>
        <v>0.10258642919846073</v>
      </c>
      <c r="BJ71" s="39">
        <f t="shared" si="15"/>
        <v>0.10211350837370292</v>
      </c>
      <c r="BK71" s="39">
        <f t="shared" si="16"/>
        <v>0.10158990266042203</v>
      </c>
      <c r="BL71" s="39">
        <f t="shared" si="17"/>
        <v>0.10452510071467219</v>
      </c>
      <c r="BM71" s="8"/>
      <c r="BN71" s="67">
        <f>'[2]功能-军团县城'!CV74/BH71</f>
        <v>2.8947858439528559E-2</v>
      </c>
      <c r="BO71" s="67">
        <f>[3]大殿属性!AK73/BH71</f>
        <v>0.97105214156047148</v>
      </c>
      <c r="BP71" s="39"/>
      <c r="BQ71" s="8"/>
      <c r="BR71" s="38"/>
      <c r="BS71" s="8"/>
      <c r="BT71" s="29">
        <v>67</v>
      </c>
      <c r="BU71" s="39">
        <f>养成属性buff汇总!AA72</f>
        <v>0.18238477757234245</v>
      </c>
      <c r="BV71" s="39">
        <f>养成属性buff汇总!AB72</f>
        <v>0.18772821308359938</v>
      </c>
      <c r="BW71" s="39">
        <f>养成属性buff汇总!AC72</f>
        <v>0.19359827362581683</v>
      </c>
      <c r="BX71" s="39">
        <f>养成属性buff汇总!AD72</f>
        <v>0.2</v>
      </c>
      <c r="BY71" s="39">
        <f>养成属性buff汇总!AE72</f>
        <v>0.2</v>
      </c>
      <c r="CB71" s="38"/>
      <c r="CC71" s="8"/>
      <c r="CD71" s="29">
        <v>67</v>
      </c>
      <c r="CE71" s="39">
        <v>0</v>
      </c>
      <c r="CF71" s="39">
        <v>0</v>
      </c>
      <c r="CG71" s="39">
        <v>0</v>
      </c>
      <c r="CH71" s="39">
        <v>0</v>
      </c>
      <c r="CI71" s="39">
        <v>0</v>
      </c>
    </row>
    <row r="72" spans="3:87" s="5" customFormat="1" x14ac:dyDescent="0.15">
      <c r="C72" s="29">
        <v>68</v>
      </c>
      <c r="D72" s="29">
        <f>[7]属性汇总!D72+[8]属性汇总!J72+[9]属性!AX73</f>
        <v>683.91593747590093</v>
      </c>
      <c r="E72" s="29">
        <f>[7]属性汇总!E72+[8]属性汇总!K72+[9]属性!AY73</f>
        <v>701.24826513181586</v>
      </c>
      <c r="F72" s="29">
        <f>[7]属性汇总!F72+[8]属性汇总!L72+[9]属性!AZ73</f>
        <v>724.04548571277621</v>
      </c>
      <c r="G72" s="29">
        <f>[7]属性汇总!G72+[8]属性汇总!M72+[9]属性!BA73</f>
        <v>747.42616717890098</v>
      </c>
      <c r="H72" s="29">
        <f>[7]属性汇总!H72+[8]属性汇总!N72+[9]属性!BB73</f>
        <v>770.07430953413223</v>
      </c>
      <c r="I72" s="8"/>
      <c r="J72" s="39">
        <f>[7]属性汇总!D72/D72</f>
        <v>0.9387616219733228</v>
      </c>
      <c r="K72" s="39">
        <f>[8]属性汇总!J72/D72</f>
        <v>6.1238378026677268E-2</v>
      </c>
      <c r="L72" s="39">
        <f>[9]属性!AX73/D72</f>
        <v>0</v>
      </c>
      <c r="M72" s="8"/>
      <c r="N72" s="29">
        <v>68</v>
      </c>
      <c r="O72" s="39">
        <f>'[5]变法-buff效果'!AG72</f>
        <v>2.5000000000000001E-2</v>
      </c>
      <c r="P72" s="39">
        <f>'[5]变法-buff效果'!AH72</f>
        <v>2.5000000000000001E-2</v>
      </c>
      <c r="Q72" s="39">
        <f>'[5]变法-buff效果'!AI72</f>
        <v>2.5000000000000001E-2</v>
      </c>
      <c r="R72" s="39">
        <f>'[5]变法-buff效果'!AJ72</f>
        <v>2.3414673488881928E-2</v>
      </c>
      <c r="S72" s="39">
        <f>'[5]变法-buff效果'!AK72</f>
        <v>1.7021045760497518E-2</v>
      </c>
      <c r="T72" s="8"/>
      <c r="U72" s="67"/>
      <c r="V72" s="67">
        <f>IFERROR('[5]变法-buff效果'!AG72/O72,0)</f>
        <v>1</v>
      </c>
      <c r="X72" s="38"/>
      <c r="AH72" s="38"/>
      <c r="AK72" s="29"/>
      <c r="AL72" s="29"/>
      <c r="AM72" s="29"/>
      <c r="AN72" s="29"/>
      <c r="AO72" s="29"/>
      <c r="AP72" s="29"/>
      <c r="AS72" s="38"/>
      <c r="AT72" s="8"/>
      <c r="AU72" s="29">
        <v>68</v>
      </c>
      <c r="AV72" s="39">
        <f>养成属性buff汇总!I73</f>
        <v>0.1031992409868069</v>
      </c>
      <c r="AW72" s="39">
        <f>养成属性buff汇总!J73</f>
        <v>0.10277243641165705</v>
      </c>
      <c r="AX72" s="39">
        <f>养成属性buff汇总!K73</f>
        <v>0.10225846297471412</v>
      </c>
      <c r="AY72" s="39">
        <f>养成属性buff汇总!L73</f>
        <v>0.10404424566726071</v>
      </c>
      <c r="AZ72" s="39">
        <f>养成属性buff汇总!M73</f>
        <v>0.10691736104182498</v>
      </c>
      <c r="BA72" s="8"/>
      <c r="BB72" s="67">
        <f>'[2]功能-军团县城'!CV75/AV72</f>
        <v>3.1000625161728523E-2</v>
      </c>
      <c r="BC72" s="67">
        <f>[3]大殿属性!AK74/AV72</f>
        <v>0.96899937483827148</v>
      </c>
      <c r="BD72" s="39"/>
      <c r="BE72" s="8"/>
      <c r="BF72" s="8"/>
      <c r="BG72" s="29">
        <v>68</v>
      </c>
      <c r="BH72" s="39">
        <f t="shared" si="13"/>
        <v>0.1031992409868069</v>
      </c>
      <c r="BI72" s="39">
        <f t="shared" si="14"/>
        <v>0.10277243641165705</v>
      </c>
      <c r="BJ72" s="39">
        <f t="shared" si="15"/>
        <v>0.10225846297471412</v>
      </c>
      <c r="BK72" s="39">
        <f t="shared" si="16"/>
        <v>0.10404424566726071</v>
      </c>
      <c r="BL72" s="39">
        <f t="shared" si="17"/>
        <v>0.10691736104182498</v>
      </c>
      <c r="BM72" s="8"/>
      <c r="BN72" s="67">
        <f>'[2]功能-军团县城'!CV75/BH72</f>
        <v>3.1000625161728523E-2</v>
      </c>
      <c r="BO72" s="67">
        <f>[3]大殿属性!AK74/BH72</f>
        <v>0.96899937483827148</v>
      </c>
      <c r="BP72" s="39"/>
      <c r="BQ72" s="8"/>
      <c r="BR72" s="38"/>
      <c r="BS72" s="8"/>
      <c r="BT72" s="29">
        <v>68</v>
      </c>
      <c r="BU72" s="39">
        <f>养成属性buff汇总!AA73</f>
        <v>0.18708425078970209</v>
      </c>
      <c r="BV72" s="39">
        <f>养成属性buff汇总!AB73</f>
        <v>0.19242058432175455</v>
      </c>
      <c r="BW72" s="39">
        <f>养成属性buff汇总!AC73</f>
        <v>0.19827962516372125</v>
      </c>
      <c r="BX72" s="39">
        <f>养成属性buff汇总!AD73</f>
        <v>0.2</v>
      </c>
      <c r="BY72" s="39">
        <f>养成属性buff汇总!AE73</f>
        <v>0.2</v>
      </c>
      <c r="CB72" s="38"/>
      <c r="CC72" s="8"/>
      <c r="CD72" s="29">
        <v>68</v>
      </c>
      <c r="CE72" s="39">
        <v>0</v>
      </c>
      <c r="CF72" s="39">
        <v>0</v>
      </c>
      <c r="CG72" s="39">
        <v>0</v>
      </c>
      <c r="CH72" s="39">
        <v>0</v>
      </c>
      <c r="CI72" s="39">
        <v>0</v>
      </c>
    </row>
    <row r="73" spans="3:87" s="5" customFormat="1" x14ac:dyDescent="0.15">
      <c r="C73" s="29">
        <v>69</v>
      </c>
      <c r="D73" s="29">
        <f>[7]属性汇总!D73+[8]属性汇总!J73+[9]属性!AX74</f>
        <v>696.82880989540104</v>
      </c>
      <c r="E73" s="29">
        <f>[7]属性汇总!E73+[8]属性汇总!K73+[9]属性!AY74</f>
        <v>717.58221458525531</v>
      </c>
      <c r="F73" s="29">
        <f>[7]属性汇总!F73+[8]属性汇总!L73+[9]属性!AZ74</f>
        <v>740.52737098634896</v>
      </c>
      <c r="G73" s="29">
        <f>[7]属性汇总!G73+[8]属性汇总!M73+[9]属性!BA74</f>
        <v>763.94632568648262</v>
      </c>
      <c r="H73" s="29">
        <f>[7]属性汇总!H73+[8]属性汇总!N73+[9]属性!BB74</f>
        <v>784.33953738711921</v>
      </c>
      <c r="I73" s="8"/>
      <c r="J73" s="39">
        <f>[7]属性汇总!D73/D73</f>
        <v>0.93415774796695139</v>
      </c>
      <c r="K73" s="39">
        <f>[8]属性汇总!J73/D73</f>
        <v>6.5842252033048623E-2</v>
      </c>
      <c r="L73" s="39">
        <f>[9]属性!AX74/D73</f>
        <v>0</v>
      </c>
      <c r="M73" s="8"/>
      <c r="N73" s="29">
        <v>69</v>
      </c>
      <c r="O73" s="39">
        <f>'[5]变法-buff效果'!AG73</f>
        <v>2.5000000000000001E-2</v>
      </c>
      <c r="P73" s="39">
        <f>'[5]变法-buff效果'!AH73</f>
        <v>2.5000000000000001E-2</v>
      </c>
      <c r="Q73" s="39">
        <f>'[5]变法-buff效果'!AI73</f>
        <v>2.5000000000000001E-2</v>
      </c>
      <c r="R73" s="39">
        <f>'[5]变法-buff效果'!AJ73</f>
        <v>2.395093393528757E-2</v>
      </c>
      <c r="S73" s="39">
        <f>'[5]变法-buff效果'!AK73</f>
        <v>1.7803540234967528E-2</v>
      </c>
      <c r="T73" s="8"/>
      <c r="U73" s="67"/>
      <c r="V73" s="67">
        <f>IFERROR('[5]变法-buff效果'!AG73/O73,0)</f>
        <v>1</v>
      </c>
      <c r="X73" s="38"/>
      <c r="AH73" s="38"/>
      <c r="AK73" s="29"/>
      <c r="AL73" s="29"/>
      <c r="AM73" s="29"/>
      <c r="AN73" s="29"/>
      <c r="AO73" s="29"/>
      <c r="AP73" s="29"/>
      <c r="AS73" s="38"/>
      <c r="AT73" s="8"/>
      <c r="AU73" s="29">
        <v>69</v>
      </c>
      <c r="AV73" s="39">
        <f>养成属性buff汇总!I74</f>
        <v>0.10343305823823183</v>
      </c>
      <c r="AW73" s="39">
        <f>养成属性buff汇总!J74</f>
        <v>0.10296772597649252</v>
      </c>
      <c r="AX73" s="39">
        <f>养成属性buff汇总!K74</f>
        <v>0.10391193159347806</v>
      </c>
      <c r="AY73" s="39">
        <f>养成属性buff汇总!L74</f>
        <v>0.1065083998874134</v>
      </c>
      <c r="AZ73" s="39">
        <f>养成属性buff汇总!M74</f>
        <v>0.10931373193523805</v>
      </c>
      <c r="BA73" s="8"/>
      <c r="BB73" s="67">
        <f>'[2]功能-军团县城'!CV76/AV73</f>
        <v>3.3191112171552031E-2</v>
      </c>
      <c r="BC73" s="67">
        <f>[3]大殿属性!AK75/AV73</f>
        <v>0.96680888782844798</v>
      </c>
      <c r="BD73" s="39"/>
      <c r="BE73" s="8"/>
      <c r="BF73" s="8"/>
      <c r="BG73" s="29">
        <v>69</v>
      </c>
      <c r="BH73" s="39">
        <f t="shared" si="13"/>
        <v>0.10343305823823183</v>
      </c>
      <c r="BI73" s="39">
        <f t="shared" si="14"/>
        <v>0.10296772597649252</v>
      </c>
      <c r="BJ73" s="39">
        <f t="shared" si="15"/>
        <v>0.10391193159347806</v>
      </c>
      <c r="BK73" s="39">
        <f t="shared" si="16"/>
        <v>0.1065083998874134</v>
      </c>
      <c r="BL73" s="39">
        <f t="shared" si="17"/>
        <v>0.10931373193523805</v>
      </c>
      <c r="BM73" s="8"/>
      <c r="BN73" s="67">
        <f>'[2]功能-军团县城'!CV76/BH73</f>
        <v>3.3191112171552031E-2</v>
      </c>
      <c r="BO73" s="67">
        <f>[3]大殿属性!AK75/BH73</f>
        <v>0.96680888782844798</v>
      </c>
      <c r="BP73" s="39"/>
      <c r="BQ73" s="8"/>
      <c r="BR73" s="38"/>
      <c r="BS73" s="8"/>
      <c r="BT73" s="29">
        <v>69</v>
      </c>
      <c r="BU73" s="39">
        <f>养成属性buff汇总!AA74</f>
        <v>0.19178372400706173</v>
      </c>
      <c r="BV73" s="39">
        <f>养成属性buff汇总!AB74</f>
        <v>0.19711295555990971</v>
      </c>
      <c r="BW73" s="39">
        <f>养成属性buff汇总!AC74</f>
        <v>0.2</v>
      </c>
      <c r="BX73" s="39">
        <f>养成属性buff汇总!AD74</f>
        <v>0.2</v>
      </c>
      <c r="BY73" s="39">
        <f>养成属性buff汇总!AE74</f>
        <v>0.2</v>
      </c>
      <c r="CB73" s="38"/>
      <c r="CC73" s="8"/>
      <c r="CD73" s="29">
        <v>69</v>
      </c>
      <c r="CE73" s="39">
        <v>0</v>
      </c>
      <c r="CF73" s="39">
        <v>0</v>
      </c>
      <c r="CG73" s="39">
        <v>0</v>
      </c>
      <c r="CH73" s="39">
        <v>0</v>
      </c>
      <c r="CI73" s="39">
        <v>0</v>
      </c>
    </row>
    <row r="74" spans="3:87" s="5" customFormat="1" x14ac:dyDescent="0.15">
      <c r="C74" s="29">
        <v>70</v>
      </c>
      <c r="D74" s="29">
        <f>[7]属性汇总!D74+[8]属性汇总!J74+[9]属性!AX75</f>
        <v>713.33335311828955</v>
      </c>
      <c r="E74" s="29">
        <f>[7]属性汇总!E74+[8]属性汇总!K74+[9]属性!AY75</f>
        <v>734.9749421985689</v>
      </c>
      <c r="F74" s="29">
        <f>[7]属性汇总!F74+[8]属性汇总!L74+[9]属性!AZ75</f>
        <v>757.85669898037008</v>
      </c>
      <c r="G74" s="29">
        <f>[7]属性汇总!G74+[8]属性汇总!M74+[9]属性!BA75</f>
        <v>781.36505359057628</v>
      </c>
      <c r="H74" s="29">
        <f>[7]属性汇总!H74+[8]属性汇总!N74+[9]属性!BB75</f>
        <v>799.2092518996335</v>
      </c>
      <c r="I74" s="8"/>
      <c r="J74" s="39">
        <f>[7]属性汇总!D74/D74</f>
        <v>0.92512980477648987</v>
      </c>
      <c r="K74" s="39">
        <f>[8]属性汇总!J74/D74</f>
        <v>7.48701952235101E-2</v>
      </c>
      <c r="L74" s="39">
        <f>[9]属性!AX75/D74</f>
        <v>0</v>
      </c>
      <c r="M74" s="8"/>
      <c r="N74" s="29">
        <v>70</v>
      </c>
      <c r="O74" s="39">
        <f>'[5]变法-buff效果'!AG74</f>
        <v>2.5000000000000001E-2</v>
      </c>
      <c r="P74" s="39">
        <f>'[5]变法-buff效果'!AH74</f>
        <v>2.5000000000000001E-2</v>
      </c>
      <c r="Q74" s="39">
        <f>'[5]变法-buff效果'!AI74</f>
        <v>2.5000000000000001E-2</v>
      </c>
      <c r="R74" s="39">
        <f>'[5]变法-buff效果'!AJ74</f>
        <v>2.4522042276422767E-2</v>
      </c>
      <c r="S74" s="39">
        <f>'[5]变法-buff效果'!AK74</f>
        <v>1.8666599999999998E-2</v>
      </c>
      <c r="T74" s="8"/>
      <c r="U74" s="67"/>
      <c r="V74" s="67">
        <f>IFERROR('[5]变法-buff效果'!AG74/O74,0)</f>
        <v>1</v>
      </c>
      <c r="X74" s="38"/>
      <c r="AH74" s="38"/>
      <c r="AK74" s="29"/>
      <c r="AL74" s="29"/>
      <c r="AM74" s="29"/>
      <c r="AN74" s="29"/>
      <c r="AO74" s="29"/>
      <c r="AP74" s="29"/>
      <c r="AS74" s="38"/>
      <c r="AT74" s="8"/>
      <c r="AU74" s="29">
        <v>70</v>
      </c>
      <c r="AV74" s="39">
        <f>养成属性buff汇总!I75</f>
        <v>0.10347900973209269</v>
      </c>
      <c r="AW74" s="39">
        <f>养成属性buff汇总!J75</f>
        <v>0.10409054608058931</v>
      </c>
      <c r="AX74" s="39">
        <f>养成属性buff汇总!K75</f>
        <v>0.10644684800161498</v>
      </c>
      <c r="AY74" s="39">
        <f>养成属性buff汇总!L75</f>
        <v>0.10898038606569821</v>
      </c>
      <c r="AZ74" s="39">
        <f>养成属性buff汇总!M75</f>
        <v>0.11171709234571602</v>
      </c>
      <c r="BA74" s="8"/>
      <c r="BB74" s="67">
        <f>'[2]功能-军团县城'!CV77/AV74</f>
        <v>3.3620438976946547E-2</v>
      </c>
      <c r="BC74" s="67">
        <f>[3]大殿属性!AK76/AV74</f>
        <v>0.96637956102305345</v>
      </c>
      <c r="BD74" s="39"/>
      <c r="BE74" s="8"/>
      <c r="BF74" s="8"/>
      <c r="BG74" s="29">
        <v>70</v>
      </c>
      <c r="BH74" s="39">
        <f t="shared" si="13"/>
        <v>0.10347900973209269</v>
      </c>
      <c r="BI74" s="39">
        <f t="shared" si="14"/>
        <v>0.10409054608058931</v>
      </c>
      <c r="BJ74" s="39">
        <f t="shared" si="15"/>
        <v>0.10644684800161498</v>
      </c>
      <c r="BK74" s="39">
        <f t="shared" si="16"/>
        <v>0.10898038606569821</v>
      </c>
      <c r="BL74" s="39">
        <f t="shared" si="17"/>
        <v>0.11171709234571602</v>
      </c>
      <c r="BM74" s="8"/>
      <c r="BN74" s="67">
        <f>'[2]功能-军团县城'!CV77/BH74</f>
        <v>3.3620438976946547E-2</v>
      </c>
      <c r="BO74" s="67">
        <f>[3]大殿属性!AK76/BH74</f>
        <v>0.96637956102305345</v>
      </c>
      <c r="BP74" s="39"/>
      <c r="BQ74" s="8"/>
      <c r="BR74" s="38"/>
      <c r="BS74" s="8"/>
      <c r="BT74" s="29">
        <v>70</v>
      </c>
      <c r="BU74" s="39">
        <f>养成属性buff汇总!AA75</f>
        <v>0.19648319722442137</v>
      </c>
      <c r="BV74" s="39">
        <f>养成属性buff汇总!AB75</f>
        <v>0.2</v>
      </c>
      <c r="BW74" s="39">
        <f>养成属性buff汇总!AC75</f>
        <v>0.2</v>
      </c>
      <c r="BX74" s="39">
        <f>养成属性buff汇总!AD75</f>
        <v>0.2</v>
      </c>
      <c r="BY74" s="39">
        <f>养成属性buff汇总!AE75</f>
        <v>0.2</v>
      </c>
      <c r="CB74" s="38"/>
      <c r="CC74" s="8"/>
      <c r="CD74" s="29">
        <v>70</v>
      </c>
      <c r="CE74" s="39">
        <v>0</v>
      </c>
      <c r="CF74" s="39">
        <v>0</v>
      </c>
      <c r="CG74" s="39">
        <v>0</v>
      </c>
      <c r="CH74" s="39">
        <v>0</v>
      </c>
      <c r="CI74" s="39">
        <v>0</v>
      </c>
    </row>
    <row r="75" spans="3:87" s="5" customFormat="1" x14ac:dyDescent="0.15">
      <c r="C75" s="29">
        <v>71</v>
      </c>
      <c r="D75" s="29">
        <f>[7]属性汇总!D75+[8]属性汇总!J75+[9]属性!AX76</f>
        <v>731.32716829590845</v>
      </c>
      <c r="E75" s="29">
        <f>[7]属性汇总!E75+[8]属性汇总!K75+[9]属性!AY76</f>
        <v>753.17150967244402</v>
      </c>
      <c r="F75" s="29">
        <f>[7]属性汇总!F75+[8]属性汇总!L75+[9]属性!AZ76</f>
        <v>776.63196452409932</v>
      </c>
      <c r="G75" s="29">
        <f>[7]属性汇总!G75+[8]属性汇总!M75+[9]属性!BA76</f>
        <v>799.39611975912669</v>
      </c>
      <c r="H75" s="29">
        <f>[7]属性汇总!H75+[8]属性汇总!N75+[9]属性!BB76</f>
        <v>814.57766464981091</v>
      </c>
      <c r="I75" s="8"/>
      <c r="J75" s="39">
        <f>[7]属性汇总!D75/D75</f>
        <v>0.91487510114089743</v>
      </c>
      <c r="K75" s="39">
        <f>[8]属性汇总!J75/D75</f>
        <v>8.5124898859102544E-2</v>
      </c>
      <c r="L75" s="39">
        <f>[9]属性!AX76/D75</f>
        <v>0</v>
      </c>
      <c r="M75" s="8"/>
      <c r="N75" s="29">
        <v>71</v>
      </c>
      <c r="O75" s="39">
        <f>'[5]变法-buff效果'!AG75</f>
        <v>2.5000000000000001E-2</v>
      </c>
      <c r="P75" s="39">
        <f>'[5]变法-buff效果'!AH75</f>
        <v>2.5000000000000001E-2</v>
      </c>
      <c r="Q75" s="39">
        <f>'[5]变法-buff效果'!AI75</f>
        <v>2.5000000000000001E-2</v>
      </c>
      <c r="R75" s="39">
        <f>'[5]变法-buff效果'!AJ75</f>
        <v>2.5000000000000001E-2</v>
      </c>
      <c r="S75" s="39">
        <f>'[5]变法-buff效果'!AK75</f>
        <v>1.954217534023155E-2</v>
      </c>
      <c r="T75" s="8"/>
      <c r="U75" s="67"/>
      <c r="V75" s="67">
        <f>IFERROR('[5]变法-buff效果'!AG75/O75,0)</f>
        <v>1</v>
      </c>
      <c r="X75" s="38"/>
      <c r="AH75" s="38"/>
      <c r="AK75" s="29"/>
      <c r="AL75" s="29"/>
      <c r="AM75" s="29"/>
      <c r="AN75" s="29"/>
      <c r="AO75" s="29"/>
      <c r="AP75" s="29"/>
      <c r="AS75" s="38"/>
      <c r="AT75" s="8"/>
      <c r="AU75" s="29">
        <v>71</v>
      </c>
      <c r="AV75" s="39">
        <f>养成属性buff汇总!I76</f>
        <v>0.1040702361930198</v>
      </c>
      <c r="AW75" s="39">
        <f>养成属性buff汇总!J76</f>
        <v>0.10667800632995518</v>
      </c>
      <c r="AX75" s="39">
        <f>养成属性buff汇总!K76</f>
        <v>0.10898952277063767</v>
      </c>
      <c r="AY75" s="39">
        <f>养成属性buff汇总!L76</f>
        <v>0.11146105122692011</v>
      </c>
      <c r="AZ75" s="39">
        <f>养成属性buff汇总!M76</f>
        <v>0.11412591634894687</v>
      </c>
      <c r="BA75" s="8"/>
      <c r="BB75" s="67">
        <f>'[2]功能-军团县城'!CV78/AV75</f>
        <v>3.342944014886385E-2</v>
      </c>
      <c r="BC75" s="67">
        <f>[3]大殿属性!AK77/AV75</f>
        <v>0.96657055985113616</v>
      </c>
      <c r="BD75" s="39"/>
      <c r="BE75" s="8"/>
      <c r="BF75" s="8"/>
      <c r="BG75" s="29">
        <v>71</v>
      </c>
      <c r="BH75" s="39">
        <f t="shared" si="13"/>
        <v>0.1040702361930198</v>
      </c>
      <c r="BI75" s="39">
        <f t="shared" si="14"/>
        <v>0.10667800632995518</v>
      </c>
      <c r="BJ75" s="39">
        <f t="shared" si="15"/>
        <v>0.10898952277063767</v>
      </c>
      <c r="BK75" s="39">
        <f t="shared" si="16"/>
        <v>0.11146105122692011</v>
      </c>
      <c r="BL75" s="39">
        <f t="shared" si="17"/>
        <v>0.11412591634894687</v>
      </c>
      <c r="BM75" s="8"/>
      <c r="BN75" s="67">
        <f>'[2]功能-军团县城'!CV78/BH75</f>
        <v>3.342944014886385E-2</v>
      </c>
      <c r="BO75" s="67">
        <f>[3]大殿属性!AK77/BH75</f>
        <v>0.96657055985113616</v>
      </c>
      <c r="BP75" s="39"/>
      <c r="BQ75" s="8"/>
      <c r="BR75" s="38"/>
      <c r="BS75" s="8"/>
      <c r="BT75" s="29">
        <v>71</v>
      </c>
      <c r="BU75" s="39">
        <f>养成属性buff汇总!AA76</f>
        <v>0.2</v>
      </c>
      <c r="BV75" s="39">
        <f>养成属性buff汇总!AB76</f>
        <v>0.2</v>
      </c>
      <c r="BW75" s="39">
        <f>养成属性buff汇总!AC76</f>
        <v>0.2</v>
      </c>
      <c r="BX75" s="39">
        <f>养成属性buff汇总!AD76</f>
        <v>0.2</v>
      </c>
      <c r="BY75" s="39">
        <f>养成属性buff汇总!AE76</f>
        <v>0.2</v>
      </c>
      <c r="CB75" s="38"/>
      <c r="CC75" s="8"/>
      <c r="CD75" s="29">
        <v>71</v>
      </c>
      <c r="CE75" s="39">
        <v>0</v>
      </c>
      <c r="CF75" s="39">
        <v>0</v>
      </c>
      <c r="CG75" s="39">
        <v>0</v>
      </c>
      <c r="CH75" s="39">
        <v>0</v>
      </c>
      <c r="CI75" s="39">
        <v>0</v>
      </c>
    </row>
    <row r="76" spans="3:87" s="5" customFormat="1" x14ac:dyDescent="0.15">
      <c r="C76" s="29">
        <v>72</v>
      </c>
      <c r="D76" s="29">
        <f>[7]属性汇总!D76+[8]属性汇总!J76+[9]属性!AX77</f>
        <v>750.12277986637105</v>
      </c>
      <c r="E76" s="29">
        <f>[7]属性汇总!E76+[8]属性汇总!K76+[9]属性!AY77</f>
        <v>771.91361542856828</v>
      </c>
      <c r="F76" s="29">
        <f>[7]属性汇总!F76+[8]属性汇总!L76+[9]属性!AZ77</f>
        <v>795.84813636061972</v>
      </c>
      <c r="G76" s="29">
        <f>[7]属性汇总!G76+[8]属性汇总!M76+[9]属性!BA77</f>
        <v>818.02071917415265</v>
      </c>
      <c r="H76" s="29">
        <f>[7]属性汇总!H76+[8]属性汇总!N76+[9]属性!BB77</f>
        <v>830.47682033874514</v>
      </c>
      <c r="I76" s="8"/>
      <c r="J76" s="39">
        <f>[7]属性汇总!D76/D76</f>
        <v>0.90436784694074823</v>
      </c>
      <c r="K76" s="39">
        <f>[8]属性汇总!J76/D76</f>
        <v>9.5632153059251837E-2</v>
      </c>
      <c r="L76" s="39">
        <f>[9]属性!AX77/D76</f>
        <v>0</v>
      </c>
      <c r="M76" s="8"/>
      <c r="N76" s="29">
        <v>72</v>
      </c>
      <c r="O76" s="39">
        <f>'[5]变法-buff效果'!AG76</f>
        <v>2.5000000000000001E-2</v>
      </c>
      <c r="P76" s="39">
        <f>'[5]变法-buff效果'!AH76</f>
        <v>2.5000000000000001E-2</v>
      </c>
      <c r="Q76" s="39">
        <f>'[5]变法-buff效果'!AI76</f>
        <v>2.5000000000000001E-2</v>
      </c>
      <c r="R76" s="39">
        <f>'[5]变法-buff效果'!AJ76</f>
        <v>2.5000000000000001E-2</v>
      </c>
      <c r="S76" s="39">
        <f>'[5]变法-buff效果'!AK76</f>
        <v>2.045003276242419E-2</v>
      </c>
      <c r="T76" s="8"/>
      <c r="U76" s="67"/>
      <c r="V76" s="67">
        <f>IFERROR('[5]变法-buff效果'!AG76/O76,0)</f>
        <v>1</v>
      </c>
      <c r="X76" s="38"/>
      <c r="AH76" s="38"/>
      <c r="AK76" s="29"/>
      <c r="AL76" s="29"/>
      <c r="AM76" s="29"/>
      <c r="AN76" s="29"/>
      <c r="AO76" s="29"/>
      <c r="AP76" s="29"/>
      <c r="AS76" s="38"/>
      <c r="AT76" s="8"/>
      <c r="AU76" s="29">
        <v>72</v>
      </c>
      <c r="AV76" s="39">
        <f>养成属性buff汇总!I77</f>
        <v>0.10641954063182628</v>
      </c>
      <c r="AW76" s="39">
        <f>养成属性buff汇总!J77</f>
        <v>0.1090872111440032</v>
      </c>
      <c r="AX76" s="39">
        <f>养成属性buff汇总!K77</f>
        <v>0.11153972499651049</v>
      </c>
      <c r="AY76" s="39">
        <f>养成属性buff汇总!L77</f>
        <v>0.11395009700248063</v>
      </c>
      <c r="AZ76" s="39">
        <f>养成属性buff汇总!M77</f>
        <v>0.11653894227641752</v>
      </c>
      <c r="BA76" s="8"/>
      <c r="BB76" s="67">
        <f>'[2]功能-军团县城'!CV79/AV76</f>
        <v>3.2691456018672502E-2</v>
      </c>
      <c r="BC76" s="67">
        <f>[3]大殿属性!AK78/AV76</f>
        <v>0.96730854398132748</v>
      </c>
      <c r="BD76" s="39"/>
      <c r="BE76" s="8"/>
      <c r="BF76" s="8"/>
      <c r="BG76" s="29">
        <v>72</v>
      </c>
      <c r="BH76" s="39">
        <f t="shared" si="13"/>
        <v>0.10641954063182628</v>
      </c>
      <c r="BI76" s="39">
        <f t="shared" si="14"/>
        <v>0.1090872111440032</v>
      </c>
      <c r="BJ76" s="39">
        <f t="shared" si="15"/>
        <v>0.11153972499651049</v>
      </c>
      <c r="BK76" s="39">
        <f t="shared" si="16"/>
        <v>0.11395009700248063</v>
      </c>
      <c r="BL76" s="39">
        <f t="shared" si="17"/>
        <v>0.11653894227641752</v>
      </c>
      <c r="BM76" s="8"/>
      <c r="BN76" s="67">
        <f>'[2]功能-军团县城'!CV79/BH76</f>
        <v>3.2691456018672502E-2</v>
      </c>
      <c r="BO76" s="67">
        <f>[3]大殿属性!AK78/BH76</f>
        <v>0.96730854398132748</v>
      </c>
      <c r="BP76" s="39"/>
      <c r="BQ76" s="8"/>
      <c r="BR76" s="38"/>
      <c r="BS76" s="8"/>
      <c r="BT76" s="29">
        <v>72</v>
      </c>
      <c r="BU76" s="39">
        <f>养成属性buff汇总!AA77</f>
        <v>0.2</v>
      </c>
      <c r="BV76" s="39">
        <f>养成属性buff汇总!AB77</f>
        <v>0.2</v>
      </c>
      <c r="BW76" s="39">
        <f>养成属性buff汇总!AC77</f>
        <v>0.2</v>
      </c>
      <c r="BX76" s="39">
        <f>养成属性buff汇总!AD77</f>
        <v>0.2</v>
      </c>
      <c r="BY76" s="39">
        <f>养成属性buff汇总!AE77</f>
        <v>0.2</v>
      </c>
      <c r="CB76" s="38"/>
      <c r="CC76" s="8"/>
      <c r="CD76" s="29">
        <v>72</v>
      </c>
      <c r="CE76" s="39">
        <v>0</v>
      </c>
      <c r="CF76" s="39">
        <v>0</v>
      </c>
      <c r="CG76" s="39">
        <v>0</v>
      </c>
      <c r="CH76" s="39">
        <v>0</v>
      </c>
      <c r="CI76" s="39">
        <v>0</v>
      </c>
    </row>
    <row r="77" spans="3:87" s="5" customFormat="1" x14ac:dyDescent="0.15">
      <c r="C77" s="29">
        <v>73</v>
      </c>
      <c r="D77" s="29">
        <f>[7]属性汇总!D77+[8]属性汇总!J77+[9]属性!AX78</f>
        <v>769.18133112789951</v>
      </c>
      <c r="E77" s="29">
        <f>[7]属性汇总!E77+[8]属性汇总!K77+[9]属性!AY78</f>
        <v>791.01701081542683</v>
      </c>
      <c r="F77" s="29">
        <f>[7]属性汇总!F77+[8]属性汇总!L77+[9]属性!AZ78</f>
        <v>815.89923917906492</v>
      </c>
      <c r="G77" s="29">
        <f>[7]属性汇总!G77+[8]属性汇总!M77+[9]属性!BA78</f>
        <v>837.50409160318691</v>
      </c>
      <c r="H77" s="29">
        <f>[7]属性汇总!H77+[8]属性汇总!N77+[9]属性!BB78</f>
        <v>846.91750622799952</v>
      </c>
      <c r="I77" s="8"/>
      <c r="J77" s="39">
        <f>[7]属性汇总!D77/D77</f>
        <v>0.89415992625839369</v>
      </c>
      <c r="K77" s="39">
        <f>[8]属性汇总!J77/D77</f>
        <v>0.10584007374160631</v>
      </c>
      <c r="L77" s="39">
        <f>[9]属性!AX78/D77</f>
        <v>0</v>
      </c>
      <c r="M77" s="8"/>
      <c r="N77" s="29">
        <v>73</v>
      </c>
      <c r="O77" s="39">
        <f>'[5]变法-buff效果'!AG77</f>
        <v>2.5000000000000001E-2</v>
      </c>
      <c r="P77" s="39">
        <f>'[5]变法-buff效果'!AH77</f>
        <v>2.5000000000000001E-2</v>
      </c>
      <c r="Q77" s="39">
        <f>'[5]变法-buff效果'!AI77</f>
        <v>2.5000000000000001E-2</v>
      </c>
      <c r="R77" s="39">
        <f>'[5]变法-buff效果'!AJ77</f>
        <v>2.5000000000000001E-2</v>
      </c>
      <c r="S77" s="39">
        <f>'[5]变法-buff效果'!AK77</f>
        <v>2.1385156572447241E-2</v>
      </c>
      <c r="T77" s="8"/>
      <c r="U77" s="67"/>
      <c r="V77" s="67">
        <f>IFERROR('[5]变法-buff效果'!AG77/O77,0)</f>
        <v>1</v>
      </c>
      <c r="X77" s="38"/>
      <c r="AH77" s="38"/>
      <c r="AK77" s="29"/>
      <c r="AL77" s="29"/>
      <c r="AM77" s="29"/>
      <c r="AN77" s="29"/>
      <c r="AO77" s="29"/>
      <c r="AP77" s="29"/>
      <c r="AS77" s="38"/>
      <c r="AT77" s="8"/>
      <c r="AU77" s="29">
        <v>73</v>
      </c>
      <c r="AV77" s="39">
        <f>养成属性buff汇总!I78</f>
        <v>0.10876884507063275</v>
      </c>
      <c r="AW77" s="39">
        <f>养成属性buff汇总!J78</f>
        <v>0.11143891803319038</v>
      </c>
      <c r="AX77" s="39">
        <f>养成属性buff汇总!K78</f>
        <v>0.11410536210509753</v>
      </c>
      <c r="AY77" s="39">
        <f>养成属性buff汇总!L78</f>
        <v>0.1164506734766662</v>
      </c>
      <c r="AZ77" s="39">
        <f>养成属性buff汇总!M78</f>
        <v>0.11895811505086279</v>
      </c>
      <c r="BA77" s="8"/>
      <c r="BB77" s="67">
        <f>'[2]功能-军团县城'!CV80/AV77</f>
        <v>3.1985351410447234E-2</v>
      </c>
      <c r="BC77" s="67">
        <f>[3]大殿属性!AK79/AV77</f>
        <v>0.96801464858955277</v>
      </c>
      <c r="BD77" s="39"/>
      <c r="BE77" s="8"/>
      <c r="BF77" s="8"/>
      <c r="BG77" s="29">
        <v>73</v>
      </c>
      <c r="BH77" s="39">
        <f t="shared" si="13"/>
        <v>0.10876884507063275</v>
      </c>
      <c r="BI77" s="39">
        <f t="shared" si="14"/>
        <v>0.11143891803319038</v>
      </c>
      <c r="BJ77" s="39">
        <f t="shared" si="15"/>
        <v>0.11410536210509753</v>
      </c>
      <c r="BK77" s="39">
        <f t="shared" si="16"/>
        <v>0.1164506734766662</v>
      </c>
      <c r="BL77" s="39">
        <f t="shared" si="17"/>
        <v>0.11895811505086279</v>
      </c>
      <c r="BM77" s="8"/>
      <c r="BN77" s="67">
        <f>'[2]功能-军团县城'!CV80/BH77</f>
        <v>3.1985351410447234E-2</v>
      </c>
      <c r="BO77" s="67">
        <f>[3]大殿属性!AK79/BH77</f>
        <v>0.96801464858955277</v>
      </c>
      <c r="BP77" s="39"/>
      <c r="BQ77" s="8"/>
      <c r="BR77" s="38"/>
      <c r="BS77" s="8"/>
      <c r="BT77" s="29">
        <v>73</v>
      </c>
      <c r="BU77" s="39">
        <f>养成属性buff汇总!AA78</f>
        <v>0.2</v>
      </c>
      <c r="BV77" s="39">
        <f>养成属性buff汇总!AB78</f>
        <v>0.2</v>
      </c>
      <c r="BW77" s="39">
        <f>养成属性buff汇总!AC78</f>
        <v>0.2</v>
      </c>
      <c r="BX77" s="39">
        <f>养成属性buff汇总!AD78</f>
        <v>0.2</v>
      </c>
      <c r="BY77" s="39">
        <f>养成属性buff汇总!AE78</f>
        <v>0.2</v>
      </c>
      <c r="CB77" s="38"/>
      <c r="CC77" s="8"/>
      <c r="CD77" s="29">
        <v>73</v>
      </c>
      <c r="CE77" s="39">
        <v>0</v>
      </c>
      <c r="CF77" s="39">
        <v>0</v>
      </c>
      <c r="CG77" s="39">
        <v>0</v>
      </c>
      <c r="CH77" s="39">
        <v>0</v>
      </c>
      <c r="CI77" s="39">
        <v>0</v>
      </c>
    </row>
    <row r="78" spans="3:87" s="5" customFormat="1" x14ac:dyDescent="0.15">
      <c r="C78" s="29">
        <v>74</v>
      </c>
      <c r="D78" s="29">
        <f>[7]属性汇总!D78+[8]属性汇总!J78+[9]属性!AX79</f>
        <v>788.68616786453651</v>
      </c>
      <c r="E78" s="29">
        <f>[7]属性汇总!E78+[8]属性汇总!K78+[9]属性!AY79</f>
        <v>811.18793994276689</v>
      </c>
      <c r="F78" s="29">
        <f>[7]属性汇总!F78+[8]属性汇总!L78+[9]属性!AZ79</f>
        <v>837.28807057297502</v>
      </c>
      <c r="G78" s="29">
        <f>[7]属性汇总!G78+[8]属性汇总!M78+[9]属性!BA79</f>
        <v>858.10890067261016</v>
      </c>
      <c r="H78" s="29">
        <f>[7]属性汇总!H78+[8]属性汇总!N78+[9]属性!BB79</f>
        <v>864.1279198266908</v>
      </c>
      <c r="I78" s="8"/>
      <c r="J78" s="39">
        <f>[7]属性汇总!D78/D78</f>
        <v>0.88402990326441067</v>
      </c>
      <c r="K78" s="39">
        <f>[8]属性汇总!J78/D78</f>
        <v>0.11597009673558926</v>
      </c>
      <c r="L78" s="39">
        <f>[9]属性!AX79/D78</f>
        <v>0</v>
      </c>
      <c r="M78" s="8"/>
      <c r="N78" s="29">
        <v>74</v>
      </c>
      <c r="O78" s="39">
        <f>'[5]变法-buff效果'!AG78</f>
        <v>2.5000000000000001E-2</v>
      </c>
      <c r="P78" s="39">
        <f>'[5]变法-buff效果'!AH78</f>
        <v>2.5000000000000001E-2</v>
      </c>
      <c r="Q78" s="39">
        <f>'[5]变法-buff效果'!AI78</f>
        <v>2.5000000000000001E-2</v>
      </c>
      <c r="R78" s="39">
        <f>'[5]变法-buff效果'!AJ78</f>
        <v>2.5000000000000001E-2</v>
      </c>
      <c r="S78" s="39">
        <f>'[5]变法-buff效果'!AK78</f>
        <v>2.2083913932813715E-2</v>
      </c>
      <c r="T78" s="8"/>
      <c r="U78" s="67"/>
      <c r="V78" s="67">
        <f>IFERROR('[5]变法-buff效果'!AG78/O78,0)</f>
        <v>1</v>
      </c>
      <c r="X78" s="38"/>
      <c r="AH78" s="38"/>
      <c r="AK78" s="29"/>
      <c r="AL78" s="29"/>
      <c r="AM78" s="29"/>
      <c r="AN78" s="29"/>
      <c r="AO78" s="29"/>
      <c r="AP78" s="29"/>
      <c r="AS78" s="38"/>
      <c r="AT78" s="8"/>
      <c r="AU78" s="29">
        <v>74</v>
      </c>
      <c r="AV78" s="39">
        <f>养成属性buff汇总!I79</f>
        <v>0.11111814950943923</v>
      </c>
      <c r="AW78" s="39">
        <f>养成属性buff汇总!J79</f>
        <v>0.11379062492237757</v>
      </c>
      <c r="AX78" s="39">
        <f>养成属性buff汇总!K79</f>
        <v>0.11669611414510925</v>
      </c>
      <c r="AY78" s="39">
        <f>养成属性buff汇总!L79</f>
        <v>0.11896722332081576</v>
      </c>
      <c r="AZ78" s="39">
        <f>养成属性buff汇总!M79</f>
        <v>0.12138638760472333</v>
      </c>
      <c r="BA78" s="8"/>
      <c r="BB78" s="67">
        <f>'[2]功能-军团县城'!CV81/AV78</f>
        <v>3.1309104295308178E-2</v>
      </c>
      <c r="BC78" s="67">
        <f>[3]大殿属性!AK80/AV78</f>
        <v>0.9686908957046918</v>
      </c>
      <c r="BD78" s="39"/>
      <c r="BE78" s="8"/>
      <c r="BF78" s="8"/>
      <c r="BG78" s="29">
        <v>74</v>
      </c>
      <c r="BH78" s="39">
        <f t="shared" si="13"/>
        <v>0.11111814950943923</v>
      </c>
      <c r="BI78" s="39">
        <f t="shared" si="14"/>
        <v>0.11379062492237757</v>
      </c>
      <c r="BJ78" s="39">
        <f t="shared" si="15"/>
        <v>0.11669611414510925</v>
      </c>
      <c r="BK78" s="39">
        <f t="shared" si="16"/>
        <v>0.11896722332081576</v>
      </c>
      <c r="BL78" s="39">
        <f t="shared" si="17"/>
        <v>0.12138638760472333</v>
      </c>
      <c r="BM78" s="8"/>
      <c r="BN78" s="67">
        <f>'[2]功能-军团县城'!CV81/BH78</f>
        <v>3.1309104295308178E-2</v>
      </c>
      <c r="BO78" s="67">
        <f>[3]大殿属性!AK80/BH78</f>
        <v>0.9686908957046918</v>
      </c>
      <c r="BP78" s="39"/>
      <c r="BQ78" s="8"/>
      <c r="BR78" s="38"/>
      <c r="BS78" s="8"/>
      <c r="BT78" s="29">
        <v>74</v>
      </c>
      <c r="BU78" s="39">
        <f>养成属性buff汇总!AA79</f>
        <v>0.2</v>
      </c>
      <c r="BV78" s="39">
        <f>养成属性buff汇总!AB79</f>
        <v>0.2</v>
      </c>
      <c r="BW78" s="39">
        <f>养成属性buff汇总!AC79</f>
        <v>0.2</v>
      </c>
      <c r="BX78" s="39">
        <f>养成属性buff汇总!AD79</f>
        <v>0.2</v>
      </c>
      <c r="BY78" s="39">
        <f>养成属性buff汇总!AE79</f>
        <v>0.2</v>
      </c>
      <c r="CB78" s="38"/>
      <c r="CC78" s="8"/>
      <c r="CD78" s="29">
        <v>74</v>
      </c>
      <c r="CE78" s="39">
        <v>0</v>
      </c>
      <c r="CF78" s="39">
        <v>0</v>
      </c>
      <c r="CG78" s="39">
        <v>0</v>
      </c>
      <c r="CH78" s="39">
        <v>0</v>
      </c>
      <c r="CI78" s="39">
        <v>0</v>
      </c>
    </row>
    <row r="79" spans="3:87" s="5" customFormat="1" x14ac:dyDescent="0.15">
      <c r="C79" s="29">
        <v>75</v>
      </c>
      <c r="D79" s="29">
        <f>[7]属性汇总!D79+[8]属性汇总!J79+[9]属性!AX80</f>
        <v>808.97907814635209</v>
      </c>
      <c r="E79" s="29">
        <f>[7]属性汇总!E79+[8]属性汇总!K79+[9]属性!AY80</f>
        <v>830.33684002757661</v>
      </c>
      <c r="F79" s="29">
        <f>[7]属性汇总!F79+[8]属性汇总!L79+[9]属性!AZ80</f>
        <v>852.73868809414341</v>
      </c>
      <c r="G79" s="29">
        <f>[7]属性汇总!G79+[8]属性汇总!M79+[9]属性!BA80</f>
        <v>874.98892889558408</v>
      </c>
      <c r="H79" s="29">
        <f>[7]属性汇总!H79+[8]属性汇总!N79+[9]属性!BB80</f>
        <v>882.0689322610815</v>
      </c>
      <c r="I79" s="8"/>
      <c r="J79" s="39">
        <f>[7]属性汇总!D79/D79</f>
        <v>0.87361965908459571</v>
      </c>
      <c r="K79" s="39">
        <f>[8]属性汇总!J79/D79</f>
        <v>0.12638034091540434</v>
      </c>
      <c r="L79" s="39">
        <f>[9]属性!AX80/D79</f>
        <v>0</v>
      </c>
      <c r="M79" s="8"/>
      <c r="N79" s="29">
        <v>75</v>
      </c>
      <c r="O79" s="39">
        <f>'[5]变法-buff效果'!AG79</f>
        <v>2.5000000000000001E-2</v>
      </c>
      <c r="P79" s="39">
        <f>'[5]变法-buff效果'!AH79</f>
        <v>2.5000000000000001E-2</v>
      </c>
      <c r="Q79" s="39">
        <f>'[5]变法-buff效果'!AI79</f>
        <v>2.5000000000000001E-2</v>
      </c>
      <c r="R79" s="39">
        <f>'[5]变法-buff效果'!AJ79</f>
        <v>2.5000000000000001E-2</v>
      </c>
      <c r="S79" s="39">
        <f>'[5]变法-buff效果'!AK79</f>
        <v>2.2600801311038542E-2</v>
      </c>
      <c r="T79" s="8"/>
      <c r="U79" s="67"/>
      <c r="V79" s="67">
        <f>IFERROR('[5]变法-buff效果'!AG79/O79,0)</f>
        <v>1</v>
      </c>
      <c r="X79" s="38"/>
      <c r="AH79" s="38"/>
      <c r="AK79" s="29"/>
      <c r="AL79" s="29"/>
      <c r="AM79" s="29"/>
      <c r="AN79" s="29"/>
      <c r="AO79" s="29"/>
      <c r="AP79" s="29"/>
      <c r="AS79" s="38"/>
      <c r="AT79" s="8"/>
      <c r="AU79" s="29">
        <v>75</v>
      </c>
      <c r="AV79" s="39">
        <f>养成属性buff汇总!I80</f>
        <v>0.11346745394824571</v>
      </c>
      <c r="AW79" s="39">
        <f>养成属性buff汇总!J80</f>
        <v>0.11614233181156476</v>
      </c>
      <c r="AX79" s="39">
        <f>养成属性buff汇总!K80</f>
        <v>0.11908733474038018</v>
      </c>
      <c r="AY79" s="39">
        <f>养成属性buff汇总!L80</f>
        <v>0.12149632672583838</v>
      </c>
      <c r="AZ79" s="39">
        <f>养成属性buff汇总!M80</f>
        <v>0.12382325360065535</v>
      </c>
      <c r="BA79" s="8"/>
      <c r="BB79" s="67">
        <f>'[2]功能-军团县城'!CV82/AV79</f>
        <v>3.0660860106013405E-2</v>
      </c>
      <c r="BC79" s="67">
        <f>[3]大殿属性!AK81/AV79</f>
        <v>0.96933913989398657</v>
      </c>
      <c r="BD79" s="39"/>
      <c r="BE79" s="8"/>
      <c r="BF79" s="8"/>
      <c r="BG79" s="29">
        <v>75</v>
      </c>
      <c r="BH79" s="39">
        <f t="shared" si="13"/>
        <v>0.11346745394824571</v>
      </c>
      <c r="BI79" s="39">
        <f t="shared" si="14"/>
        <v>0.11614233181156476</v>
      </c>
      <c r="BJ79" s="39">
        <f t="shared" si="15"/>
        <v>0.11908733474038018</v>
      </c>
      <c r="BK79" s="39">
        <f t="shared" si="16"/>
        <v>0.12149632672583838</v>
      </c>
      <c r="BL79" s="39">
        <f t="shared" si="17"/>
        <v>0.12382325360065535</v>
      </c>
      <c r="BM79" s="8"/>
      <c r="BN79" s="67">
        <f>'[2]功能-军团县城'!CV82/BH79</f>
        <v>3.0660860106013405E-2</v>
      </c>
      <c r="BO79" s="67">
        <f>[3]大殿属性!AK81/BH79</f>
        <v>0.96933913989398657</v>
      </c>
      <c r="BP79" s="39"/>
      <c r="BQ79" s="8"/>
      <c r="BR79" s="38"/>
      <c r="BS79" s="8"/>
      <c r="BT79" s="29">
        <v>75</v>
      </c>
      <c r="BU79" s="39">
        <f>养成属性buff汇总!AA80</f>
        <v>0.2</v>
      </c>
      <c r="BV79" s="39">
        <f>养成属性buff汇总!AB80</f>
        <v>0.2</v>
      </c>
      <c r="BW79" s="39">
        <f>养成属性buff汇总!AC80</f>
        <v>0.2</v>
      </c>
      <c r="BX79" s="39">
        <f>养成属性buff汇总!AD80</f>
        <v>0.2</v>
      </c>
      <c r="BY79" s="39">
        <f>养成属性buff汇总!AE80</f>
        <v>0.2</v>
      </c>
      <c r="CB79" s="38"/>
      <c r="CC79" s="8"/>
      <c r="CD79" s="29">
        <v>75</v>
      </c>
      <c r="CE79" s="39">
        <v>0</v>
      </c>
      <c r="CF79" s="39">
        <v>0</v>
      </c>
      <c r="CG79" s="39">
        <v>0</v>
      </c>
      <c r="CH79" s="39">
        <v>0</v>
      </c>
      <c r="CI79" s="39">
        <v>0</v>
      </c>
    </row>
    <row r="80" spans="3:87" s="5" customFormat="1" x14ac:dyDescent="0.15">
      <c r="C80" s="29">
        <v>76</v>
      </c>
      <c r="D80" s="29">
        <f>[7]属性汇总!D80+[8]属性汇总!J80+[9]属性!AX81</f>
        <v>829.87196986578635</v>
      </c>
      <c r="E80" s="29">
        <f>[7]属性汇总!E80+[8]属性汇总!K80+[9]属性!AY81</f>
        <v>848.39640522726279</v>
      </c>
      <c r="F80" s="29">
        <f>[7]属性汇总!F80+[8]属性汇总!L80+[9]属性!AZ81</f>
        <v>867.28736753509702</v>
      </c>
      <c r="G80" s="29">
        <f>[7]属性汇总!G80+[8]属性汇总!M80+[9]属性!BA81</f>
        <v>887.67259048871256</v>
      </c>
      <c r="H80" s="29">
        <f>[7]属性汇总!H80+[8]属性汇总!N80+[9]属性!BB81</f>
        <v>900.70952661602428</v>
      </c>
      <c r="I80" s="8"/>
      <c r="J80" s="39">
        <f>[7]属性汇总!D80/D80</f>
        <v>0.86317499283301546</v>
      </c>
      <c r="K80" s="39">
        <f>[8]属性汇总!J80/D80</f>
        <v>0.13682500716698454</v>
      </c>
      <c r="L80" s="39">
        <f>[9]属性!AX81/D80</f>
        <v>0</v>
      </c>
      <c r="M80" s="8"/>
      <c r="N80" s="29">
        <v>76</v>
      </c>
      <c r="O80" s="39">
        <f>'[5]变法-buff效果'!AG80</f>
        <v>2.5000000000000001E-2</v>
      </c>
      <c r="P80" s="39">
        <f>'[5]变法-buff效果'!AH80</f>
        <v>2.5000000000000001E-2</v>
      </c>
      <c r="Q80" s="39">
        <f>'[5]变法-buff效果'!AI80</f>
        <v>2.5000000000000001E-2</v>
      </c>
      <c r="R80" s="39">
        <f>'[5]变法-buff效果'!AJ80</f>
        <v>2.5000000000000001E-2</v>
      </c>
      <c r="S80" s="39">
        <f>'[5]变法-buff效果'!AK80</f>
        <v>2.3164263812042469E-2</v>
      </c>
      <c r="T80" s="8"/>
      <c r="U80" s="67"/>
      <c r="V80" s="67">
        <f>IFERROR('[5]变法-buff效果'!AG80/O80,0)</f>
        <v>1</v>
      </c>
      <c r="X80" s="38"/>
      <c r="AH80" s="38"/>
      <c r="AK80" s="29"/>
      <c r="AL80" s="29"/>
      <c r="AM80" s="29"/>
      <c r="AN80" s="29"/>
      <c r="AO80" s="29"/>
      <c r="AP80" s="29"/>
      <c r="AS80" s="38"/>
      <c r="AT80" s="8"/>
      <c r="AU80" s="29">
        <v>76</v>
      </c>
      <c r="AV80" s="39">
        <f>养成属性buff汇总!I81</f>
        <v>0.11581675838705219</v>
      </c>
      <c r="AW80" s="39">
        <f>养成属性buff汇总!J81</f>
        <v>0.11849403870075195</v>
      </c>
      <c r="AX80" s="39">
        <f>养成属性buff汇总!K81</f>
        <v>0.12144064254624026</v>
      </c>
      <c r="AY80" s="39">
        <f>养成属性buff汇总!L81</f>
        <v>0.1240394591559109</v>
      </c>
      <c r="AZ80" s="39">
        <f>养成属性buff汇总!M81</f>
        <v>0.12626956598256522</v>
      </c>
      <c r="BA80" s="8"/>
      <c r="BB80" s="67">
        <f>'[2]功能-军团县城'!CV83/AV80</f>
        <v>3.0038914752440683E-2</v>
      </c>
      <c r="BC80" s="67">
        <f>[3]大殿属性!AK82/AV80</f>
        <v>0.96996108524755931</v>
      </c>
      <c r="BD80" s="39"/>
      <c r="BE80" s="8"/>
      <c r="BF80" s="8"/>
      <c r="BG80" s="29">
        <v>76</v>
      </c>
      <c r="BH80" s="39">
        <f t="shared" si="13"/>
        <v>0.11581675838705219</v>
      </c>
      <c r="BI80" s="39">
        <f t="shared" si="14"/>
        <v>0.11849403870075195</v>
      </c>
      <c r="BJ80" s="39">
        <f t="shared" si="15"/>
        <v>0.12144064254624026</v>
      </c>
      <c r="BK80" s="39">
        <f t="shared" si="16"/>
        <v>0.1240394591559109</v>
      </c>
      <c r="BL80" s="39">
        <f t="shared" si="17"/>
        <v>0.12626956598256522</v>
      </c>
      <c r="BM80" s="8"/>
      <c r="BN80" s="67">
        <f>'[2]功能-军团县城'!CV83/BH80</f>
        <v>3.0038914752440683E-2</v>
      </c>
      <c r="BO80" s="67">
        <f>[3]大殿属性!AK82/BH80</f>
        <v>0.96996108524755931</v>
      </c>
      <c r="BP80" s="39"/>
      <c r="BQ80" s="8"/>
      <c r="BR80" s="38"/>
      <c r="BS80" s="8"/>
      <c r="BT80" s="29">
        <v>76</v>
      </c>
      <c r="BU80" s="39">
        <f>养成属性buff汇总!AA81</f>
        <v>0.2</v>
      </c>
      <c r="BV80" s="39">
        <f>养成属性buff汇总!AB81</f>
        <v>0.2</v>
      </c>
      <c r="BW80" s="39">
        <f>养成属性buff汇总!AC81</f>
        <v>0.2</v>
      </c>
      <c r="BX80" s="39">
        <f>养成属性buff汇总!AD81</f>
        <v>0.2</v>
      </c>
      <c r="BY80" s="39">
        <f>养成属性buff汇总!AE81</f>
        <v>0.2</v>
      </c>
      <c r="CB80" s="38"/>
      <c r="CC80" s="8"/>
      <c r="CD80" s="29">
        <v>76</v>
      </c>
      <c r="CE80" s="39">
        <v>0</v>
      </c>
      <c r="CF80" s="39">
        <v>0</v>
      </c>
      <c r="CG80" s="39">
        <v>0</v>
      </c>
      <c r="CH80" s="39">
        <v>0</v>
      </c>
      <c r="CI80" s="39">
        <v>0</v>
      </c>
    </row>
    <row r="81" spans="3:87" s="5" customFormat="1" x14ac:dyDescent="0.15">
      <c r="C81" s="29">
        <v>77</v>
      </c>
      <c r="D81" s="29">
        <f>[7]属性汇总!D81+[8]属性汇总!J81+[9]属性!AX82</f>
        <v>851.64994456382419</v>
      </c>
      <c r="E81" s="29">
        <f>[7]属性汇总!E81+[8]属性汇总!K81+[9]属性!AY82</f>
        <v>867.21604229441925</v>
      </c>
      <c r="F81" s="29">
        <f>[7]属性汇总!F81+[8]属性汇总!L81+[9]属性!AZ82</f>
        <v>882.36434058548082</v>
      </c>
      <c r="G81" s="29">
        <f>[7]属性汇总!G81+[8]属性汇总!M81+[9]属性!BA82</f>
        <v>900.59153395897454</v>
      </c>
      <c r="H81" s="29">
        <f>[7]属性汇总!H81+[8]属性汇总!N81+[9]属性!BB82</f>
        <v>919.31235823292718</v>
      </c>
      <c r="I81" s="8"/>
      <c r="J81" s="39">
        <f>[7]属性汇总!D81/D81</f>
        <v>0.85244283374368068</v>
      </c>
      <c r="K81" s="39">
        <f>[8]属性汇总!J81/D81</f>
        <v>0.14755716625631929</v>
      </c>
      <c r="L81" s="39">
        <f>[9]属性!AX82/D81</f>
        <v>0</v>
      </c>
      <c r="M81" s="8"/>
      <c r="N81" s="29">
        <v>77</v>
      </c>
      <c r="O81" s="39">
        <f>'[5]变法-buff效果'!AG81</f>
        <v>2.5000000000000001E-2</v>
      </c>
      <c r="P81" s="39">
        <f>'[5]变法-buff效果'!AH81</f>
        <v>2.5000000000000001E-2</v>
      </c>
      <c r="Q81" s="39">
        <f>'[5]变法-buff效果'!AI81</f>
        <v>2.5000000000000001E-2</v>
      </c>
      <c r="R81" s="39">
        <f>'[5]变法-buff效果'!AJ81</f>
        <v>2.5000000000000001E-2</v>
      </c>
      <c r="S81" s="39">
        <f>'[5]变法-buff效果'!AK81</f>
        <v>2.3690818041562586E-2</v>
      </c>
      <c r="T81" s="8"/>
      <c r="U81" s="67"/>
      <c r="V81" s="67">
        <f>IFERROR('[5]变法-buff效果'!AG81/O81,0)</f>
        <v>1</v>
      </c>
      <c r="X81" s="38"/>
      <c r="AH81" s="38"/>
      <c r="AK81" s="29"/>
      <c r="AL81" s="29"/>
      <c r="AM81" s="29"/>
      <c r="AN81" s="29"/>
      <c r="AO81" s="29"/>
      <c r="AP81" s="29"/>
      <c r="AS81" s="38"/>
      <c r="AT81" s="8"/>
      <c r="AU81" s="29">
        <v>77</v>
      </c>
      <c r="AV81" s="39">
        <f>养成属性buff汇总!I82</f>
        <v>0.11816606282585866</v>
      </c>
      <c r="AW81" s="39">
        <f>养成属性buff汇总!J82</f>
        <v>0.12084574558993914</v>
      </c>
      <c r="AX81" s="39">
        <f>养成属性buff汇总!K82</f>
        <v>0.12379395035210033</v>
      </c>
      <c r="AY81" s="39">
        <f>养成属性buff汇总!L82</f>
        <v>0.12659893003129574</v>
      </c>
      <c r="AZ81" s="39">
        <f>养成属性buff汇总!M82</f>
        <v>0.12864380865242933</v>
      </c>
      <c r="BA81" s="8"/>
      <c r="BB81" s="67">
        <f>'[2]功能-军团县城'!CV84/AV81</f>
        <v>2.9441699663123221E-2</v>
      </c>
      <c r="BC81" s="67">
        <f>[3]大殿属性!AK83/AV81</f>
        <v>0.97055830033687673</v>
      </c>
      <c r="BD81" s="39"/>
      <c r="BE81" s="8"/>
      <c r="BF81" s="8"/>
      <c r="BG81" s="29">
        <v>77</v>
      </c>
      <c r="BH81" s="39">
        <f t="shared" si="13"/>
        <v>0.11816606282585866</v>
      </c>
      <c r="BI81" s="39">
        <f t="shared" si="14"/>
        <v>0.12084574558993914</v>
      </c>
      <c r="BJ81" s="39">
        <f t="shared" si="15"/>
        <v>0.12379395035210033</v>
      </c>
      <c r="BK81" s="39">
        <f t="shared" si="16"/>
        <v>0.12659893003129574</v>
      </c>
      <c r="BL81" s="39">
        <f t="shared" si="17"/>
        <v>0.12864380865242933</v>
      </c>
      <c r="BM81" s="8"/>
      <c r="BN81" s="67">
        <f>'[2]功能-军团县城'!CV84/BH81</f>
        <v>2.9441699663123221E-2</v>
      </c>
      <c r="BO81" s="67">
        <f>[3]大殿属性!AK83/BH81</f>
        <v>0.97055830033687673</v>
      </c>
      <c r="BP81" s="39"/>
      <c r="BQ81" s="8"/>
      <c r="BR81" s="38"/>
      <c r="BS81" s="8"/>
      <c r="BT81" s="29">
        <v>77</v>
      </c>
      <c r="BU81" s="39">
        <f>养成属性buff汇总!AA82</f>
        <v>0.2</v>
      </c>
      <c r="BV81" s="39">
        <f>养成属性buff汇总!AB82</f>
        <v>0.2</v>
      </c>
      <c r="BW81" s="39">
        <f>养成属性buff汇总!AC82</f>
        <v>0.2</v>
      </c>
      <c r="BX81" s="39">
        <f>养成属性buff汇总!AD82</f>
        <v>0.2</v>
      </c>
      <c r="BY81" s="39">
        <f>养成属性buff汇总!AE82</f>
        <v>0.2</v>
      </c>
      <c r="CB81" s="38"/>
      <c r="CC81" s="8"/>
      <c r="CD81" s="29">
        <v>77</v>
      </c>
      <c r="CE81" s="39">
        <v>0</v>
      </c>
      <c r="CF81" s="39">
        <v>0</v>
      </c>
      <c r="CG81" s="39">
        <v>0</v>
      </c>
      <c r="CH81" s="39">
        <v>0</v>
      </c>
      <c r="CI81" s="39">
        <v>0</v>
      </c>
    </row>
    <row r="82" spans="3:87" s="5" customFormat="1" x14ac:dyDescent="0.15">
      <c r="C82" s="29">
        <v>78</v>
      </c>
      <c r="D82" s="29">
        <f>[7]属性汇总!D82+[8]属性汇总!J82+[9]属性!AX83</f>
        <v>866.0189912504128</v>
      </c>
      <c r="E82" s="29">
        <f>[7]属性汇总!E82+[8]属性汇总!K82+[9]属性!AY83</f>
        <v>880.19523748744405</v>
      </c>
      <c r="F82" s="29">
        <f>[7]属性汇总!F82+[8]属性汇总!L82+[9]属性!AZ83</f>
        <v>896.08026581749425</v>
      </c>
      <c r="G82" s="29">
        <f>[7]属性汇总!G82+[8]属性汇总!M82+[9]属性!BA83</f>
        <v>913.61802688577814</v>
      </c>
      <c r="H82" s="29">
        <f>[7]属性汇总!H82+[8]属性汇总!N82+[9]属性!BB83</f>
        <v>935.43158739052092</v>
      </c>
      <c r="I82" s="8"/>
      <c r="J82" s="39">
        <f>[7]属性汇总!D82/D82</f>
        <v>0.84952967696568493</v>
      </c>
      <c r="K82" s="39">
        <f>[8]属性汇总!J82/D82</f>
        <v>0.15047032303431504</v>
      </c>
      <c r="L82" s="39">
        <f>[9]属性!AX83/D82</f>
        <v>0</v>
      </c>
      <c r="M82" s="8"/>
      <c r="N82" s="29">
        <v>78</v>
      </c>
      <c r="O82" s="39">
        <f>'[5]变法-buff效果'!AG82</f>
        <v>2.5000000000000001E-2</v>
      </c>
      <c r="P82" s="39">
        <f>'[5]变法-buff效果'!AH82</f>
        <v>2.5000000000000001E-2</v>
      </c>
      <c r="Q82" s="39">
        <f>'[5]变法-buff效果'!AI82</f>
        <v>2.5000000000000001E-2</v>
      </c>
      <c r="R82" s="39">
        <f>'[5]变法-buff效果'!AJ82</f>
        <v>2.5000000000000001E-2</v>
      </c>
      <c r="S82" s="39">
        <f>'[5]变法-buff效果'!AK82</f>
        <v>2.4226264051001294E-2</v>
      </c>
      <c r="T82" s="8"/>
      <c r="U82" s="67"/>
      <c r="V82" s="67">
        <f>IFERROR('[5]变法-buff效果'!AG82/O82,0)</f>
        <v>1</v>
      </c>
      <c r="X82" s="38"/>
      <c r="AH82" s="38"/>
      <c r="AK82" s="29"/>
      <c r="AL82" s="29"/>
      <c r="AM82" s="29"/>
      <c r="AN82" s="29"/>
      <c r="AO82" s="29"/>
      <c r="AP82" s="29"/>
      <c r="AS82" s="38"/>
      <c r="AT82" s="8"/>
      <c r="AU82" s="29">
        <v>78</v>
      </c>
      <c r="AV82" s="39">
        <f>养成属性buff汇总!I83</f>
        <v>0.12051536726466514</v>
      </c>
      <c r="AW82" s="39">
        <f>养成属性buff汇总!J83</f>
        <v>0.12319745247912632</v>
      </c>
      <c r="AX82" s="39">
        <f>养成属性buff汇总!K83</f>
        <v>0.12614725815796041</v>
      </c>
      <c r="AY82" s="39">
        <f>养成属性buff汇总!L83</f>
        <v>0.12914363467376141</v>
      </c>
      <c r="AZ82" s="39">
        <f>养成属性buff汇总!M83</f>
        <v>0.1310135808288809</v>
      </c>
      <c r="BA82" s="8"/>
      <c r="BB82" s="67">
        <f>'[2]功能-军团县城'!CV85/AV82</f>
        <v>2.8867768576370748E-2</v>
      </c>
      <c r="BC82" s="67">
        <f>[3]大殿属性!AK84/AV82</f>
        <v>0.97113223142362926</v>
      </c>
      <c r="BD82" s="39"/>
      <c r="BE82" s="8"/>
      <c r="BF82" s="8"/>
      <c r="BG82" s="29">
        <v>78</v>
      </c>
      <c r="BH82" s="39">
        <f t="shared" si="13"/>
        <v>0.12051536726466514</v>
      </c>
      <c r="BI82" s="39">
        <f t="shared" si="14"/>
        <v>0.12319745247912632</v>
      </c>
      <c r="BJ82" s="39">
        <f t="shared" si="15"/>
        <v>0.12614725815796041</v>
      </c>
      <c r="BK82" s="39">
        <f t="shared" si="16"/>
        <v>0.12914363467376141</v>
      </c>
      <c r="BL82" s="39">
        <f t="shared" si="17"/>
        <v>0.1310135808288809</v>
      </c>
      <c r="BM82" s="8"/>
      <c r="BN82" s="67">
        <f>'[2]功能-军团县城'!CV85/BH82</f>
        <v>2.8867768576370748E-2</v>
      </c>
      <c r="BO82" s="67">
        <f>[3]大殿属性!AK84/BH82</f>
        <v>0.97113223142362926</v>
      </c>
      <c r="BP82" s="39"/>
      <c r="BQ82" s="8"/>
      <c r="BR82" s="38"/>
      <c r="BS82" s="8"/>
      <c r="BT82" s="29">
        <v>78</v>
      </c>
      <c r="BU82" s="39">
        <f>养成属性buff汇总!AA83</f>
        <v>0.2</v>
      </c>
      <c r="BV82" s="39">
        <f>养成属性buff汇总!AB83</f>
        <v>0.2</v>
      </c>
      <c r="BW82" s="39">
        <f>养成属性buff汇总!AC83</f>
        <v>0.2</v>
      </c>
      <c r="BX82" s="39">
        <f>养成属性buff汇总!AD83</f>
        <v>0.2</v>
      </c>
      <c r="BY82" s="39">
        <f>养成属性buff汇总!AE83</f>
        <v>0.2</v>
      </c>
      <c r="CB82" s="38"/>
      <c r="CC82" s="8"/>
      <c r="CD82" s="29">
        <v>78</v>
      </c>
      <c r="CE82" s="39">
        <v>0</v>
      </c>
      <c r="CF82" s="39">
        <v>0</v>
      </c>
      <c r="CG82" s="39">
        <v>0</v>
      </c>
      <c r="CH82" s="39">
        <v>0</v>
      </c>
      <c r="CI82" s="39">
        <v>0</v>
      </c>
    </row>
    <row r="83" spans="3:87" s="5" customFormat="1" x14ac:dyDescent="0.15">
      <c r="C83" s="29">
        <v>79</v>
      </c>
      <c r="D83" s="29">
        <f>[7]属性汇总!D83+[8]属性汇总!J83+[9]属性!AX84</f>
        <v>878.47779186459911</v>
      </c>
      <c r="E83" s="29">
        <f>[7]属性汇总!E83+[8]属性汇总!K83+[9]属性!AY84</f>
        <v>893.00312118598026</v>
      </c>
      <c r="F83" s="29">
        <f>[7]属性汇总!F83+[8]属性汇总!L83+[9]属性!AZ84</f>
        <v>909.10936192492443</v>
      </c>
      <c r="G83" s="29">
        <f>[7]属性汇总!G83+[8]属性汇总!M83+[9]属性!BA84</f>
        <v>927.80323805834905</v>
      </c>
      <c r="H83" s="29">
        <f>[7]属性汇总!H83+[8]属性汇总!N83+[9]属性!BB84</f>
        <v>951.7202539387406</v>
      </c>
      <c r="I83" s="8"/>
      <c r="J83" s="39">
        <f>[7]属性汇总!D83/D83</f>
        <v>0.84862898580130963</v>
      </c>
      <c r="K83" s="39">
        <f>[8]属性汇总!J83/D83</f>
        <v>0.1513710141986904</v>
      </c>
      <c r="L83" s="39">
        <f>[9]属性!AX84/D83</f>
        <v>0</v>
      </c>
      <c r="M83" s="8"/>
      <c r="N83" s="29">
        <v>79</v>
      </c>
      <c r="O83" s="39">
        <f>'[5]变法-buff效果'!AG83</f>
        <v>2.5000000000000001E-2</v>
      </c>
      <c r="P83" s="39">
        <f>'[5]变法-buff效果'!AH83</f>
        <v>2.5000000000000001E-2</v>
      </c>
      <c r="Q83" s="39">
        <f>'[5]变法-buff效果'!AI83</f>
        <v>2.5000000000000001E-2</v>
      </c>
      <c r="R83" s="39">
        <f>'[5]变法-buff效果'!AJ83</f>
        <v>2.5000000000000001E-2</v>
      </c>
      <c r="S83" s="39">
        <f>'[5]变法-buff效果'!AK83</f>
        <v>2.4807751035667285E-2</v>
      </c>
      <c r="T83" s="8"/>
      <c r="U83" s="67"/>
      <c r="V83" s="67">
        <f>IFERROR('[5]变法-buff效果'!AG83/O83,0)</f>
        <v>1</v>
      </c>
      <c r="X83" s="38"/>
      <c r="AH83" s="38"/>
      <c r="AK83" s="29"/>
      <c r="AL83" s="29"/>
      <c r="AM83" s="29"/>
      <c r="AN83" s="29"/>
      <c r="AO83" s="29"/>
      <c r="AP83" s="29"/>
      <c r="AS83" s="38"/>
      <c r="AT83" s="8"/>
      <c r="AU83" s="29">
        <v>79</v>
      </c>
      <c r="AV83" s="39">
        <f>养成属性buff汇总!I84</f>
        <v>0.12286467170347161</v>
      </c>
      <c r="AW83" s="39">
        <f>养成属性buff汇总!J84</f>
        <v>0.12554915936831351</v>
      </c>
      <c r="AX83" s="39">
        <f>养成属性buff汇总!K84</f>
        <v>0.12849991535449723</v>
      </c>
      <c r="AY83" s="39">
        <f>养成属性buff汇总!L84</f>
        <v>0.13155686789091015</v>
      </c>
      <c r="AZ83" s="39">
        <f>养成属性buff汇总!M84</f>
        <v>0.1333937005741925</v>
      </c>
      <c r="BA83" s="8"/>
      <c r="BB83" s="67">
        <f>'[2]功能-军团县城'!CV86/AV83</f>
        <v>2.8315785846798294E-2</v>
      </c>
      <c r="BC83" s="67">
        <f>[3]大殿属性!AK85/AV83</f>
        <v>0.97168421415320172</v>
      </c>
      <c r="BD83" s="39"/>
      <c r="BE83" s="8"/>
      <c r="BF83" s="8"/>
      <c r="BG83" s="29">
        <v>79</v>
      </c>
      <c r="BH83" s="39">
        <f t="shared" si="13"/>
        <v>0.12286467170347161</v>
      </c>
      <c r="BI83" s="39">
        <f t="shared" si="14"/>
        <v>0.12554915936831351</v>
      </c>
      <c r="BJ83" s="39">
        <f t="shared" si="15"/>
        <v>0.12849991535449723</v>
      </c>
      <c r="BK83" s="39">
        <f t="shared" si="16"/>
        <v>0.13155686789091015</v>
      </c>
      <c r="BL83" s="39">
        <f t="shared" si="17"/>
        <v>0.1333937005741925</v>
      </c>
      <c r="BM83" s="8"/>
      <c r="BN83" s="67">
        <f>'[2]功能-军团县城'!CV86/BH83</f>
        <v>2.8315785846798294E-2</v>
      </c>
      <c r="BO83" s="67">
        <f>[3]大殿属性!AK85/BH83</f>
        <v>0.97168421415320172</v>
      </c>
      <c r="BP83" s="39"/>
      <c r="BQ83" s="8"/>
      <c r="BR83" s="38"/>
      <c r="BS83" s="8"/>
      <c r="BT83" s="29">
        <v>79</v>
      </c>
      <c r="BU83" s="39">
        <f>养成属性buff汇总!AA84</f>
        <v>0.2</v>
      </c>
      <c r="BV83" s="39">
        <f>养成属性buff汇总!AB84</f>
        <v>0.2</v>
      </c>
      <c r="BW83" s="39">
        <f>养成属性buff汇总!AC84</f>
        <v>0.2</v>
      </c>
      <c r="BX83" s="39">
        <f>养成属性buff汇总!AD84</f>
        <v>0.2</v>
      </c>
      <c r="BY83" s="39">
        <f>养成属性buff汇总!AE84</f>
        <v>0.2</v>
      </c>
      <c r="CB83" s="38"/>
      <c r="CC83" s="8"/>
      <c r="CD83" s="29">
        <v>79</v>
      </c>
      <c r="CE83" s="39">
        <v>0</v>
      </c>
      <c r="CF83" s="39">
        <v>0</v>
      </c>
      <c r="CG83" s="39">
        <v>0</v>
      </c>
      <c r="CH83" s="39">
        <v>0</v>
      </c>
      <c r="CI83" s="39">
        <v>0</v>
      </c>
    </row>
    <row r="84" spans="3:87" s="5" customFormat="1" x14ac:dyDescent="0.15">
      <c r="C84" s="29">
        <v>80</v>
      </c>
      <c r="D84" s="29">
        <f>[7]属性汇总!D84+[8]属性汇总!J84+[9]属性!AX85</f>
        <v>891.19487646271932</v>
      </c>
      <c r="E84" s="29">
        <f>[7]属性汇总!E84+[8]属性汇总!K84+[9]属性!AY85</f>
        <v>906.03036965522301</v>
      </c>
      <c r="F84" s="29">
        <f>[7]属性汇总!F84+[8]属性汇总!L84+[9]属性!AZ85</f>
        <v>922.30183685822601</v>
      </c>
      <c r="G84" s="29">
        <f>[7]属性汇总!G84+[8]属性汇总!M84+[9]属性!BA85</f>
        <v>944.00649165094978</v>
      </c>
      <c r="H84" s="29">
        <f>[7]属性汇总!H84+[8]属性汇总!N84+[9]属性!BB85</f>
        <v>967.84534344054475</v>
      </c>
      <c r="I84" s="8"/>
      <c r="J84" s="39">
        <f>[7]属性汇总!D84/D84</f>
        <v>0.8475829059156228</v>
      </c>
      <c r="K84" s="39">
        <f>[8]属性汇总!J84/D84</f>
        <v>0.15241709408437731</v>
      </c>
      <c r="L84" s="39">
        <f>[9]属性!AX85/D84</f>
        <v>0</v>
      </c>
      <c r="M84" s="8"/>
      <c r="N84" s="29">
        <v>80</v>
      </c>
      <c r="O84" s="39">
        <f>'[5]变法-buff效果'!AG84</f>
        <v>2.5000000000000001E-2</v>
      </c>
      <c r="P84" s="39">
        <f>'[5]变法-buff效果'!AH84</f>
        <v>2.5000000000000001E-2</v>
      </c>
      <c r="Q84" s="39">
        <f>'[5]变法-buff效果'!AI84</f>
        <v>2.5000000000000001E-2</v>
      </c>
      <c r="R84" s="39">
        <f>'[5]变法-buff效果'!AJ84</f>
        <v>2.5000000000000001E-2</v>
      </c>
      <c r="S84" s="39">
        <f>'[5]变法-buff效果'!AK84</f>
        <v>2.5000000000000001E-2</v>
      </c>
      <c r="T84" s="8"/>
      <c r="U84" s="67"/>
      <c r="V84" s="67">
        <f>IFERROR('[5]变法-buff效果'!AG84/O84,0)</f>
        <v>1</v>
      </c>
      <c r="X84" s="38"/>
      <c r="AH84" s="38"/>
      <c r="AK84" s="29"/>
      <c r="AL84" s="29"/>
      <c r="AM84" s="29"/>
      <c r="AN84" s="29"/>
      <c r="AO84" s="29"/>
      <c r="AP84" s="29"/>
      <c r="AS84" s="38"/>
      <c r="AT84" s="8"/>
      <c r="AU84" s="29">
        <v>80</v>
      </c>
      <c r="AV84" s="39">
        <f>养成属性buff汇总!I85</f>
        <v>0.12521397614227808</v>
      </c>
      <c r="AW84" s="39">
        <f>养成属性buff汇总!J85</f>
        <v>0.12790086625750069</v>
      </c>
      <c r="AX84" s="39">
        <f>养成属性buff汇总!K85</f>
        <v>0.13078219571835087</v>
      </c>
      <c r="AY84" s="39">
        <f>养成属性buff汇总!L85</f>
        <v>0.13382883624345815</v>
      </c>
      <c r="AZ84" s="39">
        <f>养成属性buff汇总!M85</f>
        <v>0.13577922104997597</v>
      </c>
      <c r="BA84" s="8"/>
      <c r="BB84" s="67">
        <f>'[2]功能-军团县城'!CV87/AV84</f>
        <v>2.7784516068234687E-2</v>
      </c>
      <c r="BC84" s="67">
        <f>[3]大殿属性!AK86/AV84</f>
        <v>0.97221548393176538</v>
      </c>
      <c r="BD84" s="39"/>
      <c r="BE84" s="8"/>
      <c r="BF84" s="8"/>
      <c r="BG84" s="29">
        <v>80</v>
      </c>
      <c r="BH84" s="39">
        <f t="shared" si="13"/>
        <v>0.12521397614227808</v>
      </c>
      <c r="BI84" s="39">
        <f t="shared" si="14"/>
        <v>0.12790086625750069</v>
      </c>
      <c r="BJ84" s="39">
        <f t="shared" si="15"/>
        <v>0.13078219571835087</v>
      </c>
      <c r="BK84" s="39">
        <f t="shared" si="16"/>
        <v>0.13382883624345815</v>
      </c>
      <c r="BL84" s="39">
        <f t="shared" si="17"/>
        <v>0.13577922104997597</v>
      </c>
      <c r="BM84" s="8"/>
      <c r="BN84" s="67">
        <f>'[2]功能-军团县城'!CV87/BH84</f>
        <v>2.7784516068234687E-2</v>
      </c>
      <c r="BO84" s="67">
        <f>[3]大殿属性!AK86/BH84</f>
        <v>0.97221548393176538</v>
      </c>
      <c r="BP84" s="39"/>
      <c r="BQ84" s="8"/>
      <c r="BR84" s="38"/>
      <c r="BS84" s="8"/>
      <c r="BT84" s="29">
        <v>80</v>
      </c>
      <c r="BU84" s="39">
        <f>养成属性buff汇总!AA85</f>
        <v>0.2</v>
      </c>
      <c r="BV84" s="39">
        <f>养成属性buff汇总!AB85</f>
        <v>0.2</v>
      </c>
      <c r="BW84" s="39">
        <f>养成属性buff汇总!AC85</f>
        <v>0.2</v>
      </c>
      <c r="BX84" s="39">
        <f>养成属性buff汇总!AD85</f>
        <v>0.2</v>
      </c>
      <c r="BY84" s="39">
        <f>养成属性buff汇总!AE85</f>
        <v>0.2</v>
      </c>
      <c r="CB84" s="38"/>
      <c r="CC84" s="8"/>
      <c r="CD84" s="29">
        <v>80</v>
      </c>
      <c r="CE84" s="39">
        <v>0</v>
      </c>
      <c r="CF84" s="39">
        <v>0</v>
      </c>
      <c r="CG84" s="39">
        <v>0</v>
      </c>
      <c r="CH84" s="39">
        <v>0</v>
      </c>
      <c r="CI84" s="39">
        <v>0</v>
      </c>
    </row>
    <row r="85" spans="3:87" s="5" customFormat="1" x14ac:dyDescent="0.15">
      <c r="C85" s="29">
        <v>81</v>
      </c>
      <c r="D85" s="29">
        <f>[7]属性汇总!D85+[8]属性汇总!J85+[9]属性!AX86</f>
        <v>904.18238603221982</v>
      </c>
      <c r="E85" s="29">
        <f>[7]属性汇总!E85+[8]属性汇总!K85+[9]属性!AY86</f>
        <v>919.16580088139267</v>
      </c>
      <c r="F85" s="29">
        <f>[7]属性汇总!F85+[8]属性汇总!L85+[9]属性!AZ86</f>
        <v>938.2926775715606</v>
      </c>
      <c r="G85" s="29">
        <f>[7]属性汇总!G85+[8]属性汇总!M85+[9]属性!BA86</f>
        <v>960.80104572575658</v>
      </c>
      <c r="H85" s="29">
        <f>[7]属性汇总!H85+[8]属性汇总!N85+[9]属性!BB86</f>
        <v>984.17115112928923</v>
      </c>
      <c r="I85" s="8"/>
      <c r="J85" s="39">
        <f>[7]属性汇总!D85/D85</f>
        <v>0.84638534229317264</v>
      </c>
      <c r="K85" s="39">
        <f>[8]属性汇总!J85/D85</f>
        <v>0.15361465770682728</v>
      </c>
      <c r="L85" s="39">
        <f>[9]属性!AX86/D85</f>
        <v>0</v>
      </c>
      <c r="M85" s="8"/>
      <c r="N85" s="29">
        <v>81</v>
      </c>
      <c r="O85" s="39">
        <f>'[5]变法-buff效果'!AG85</f>
        <v>2.5000000000000001E-2</v>
      </c>
      <c r="P85" s="39">
        <f>'[5]变法-buff效果'!AH85</f>
        <v>2.5000000000000001E-2</v>
      </c>
      <c r="Q85" s="39">
        <f>'[5]变法-buff效果'!AI85</f>
        <v>2.5000000000000001E-2</v>
      </c>
      <c r="R85" s="39">
        <f>'[5]变法-buff效果'!AJ85</f>
        <v>2.5000000000000001E-2</v>
      </c>
      <c r="S85" s="39">
        <f>'[5]变法-buff效果'!AK85</f>
        <v>2.5000000000000001E-2</v>
      </c>
      <c r="T85" s="8"/>
      <c r="U85" s="67"/>
      <c r="V85" s="67">
        <f>IFERROR('[5]变法-buff效果'!AG85/O85,0)</f>
        <v>1</v>
      </c>
      <c r="X85" s="38"/>
      <c r="AH85" s="38"/>
      <c r="AK85" s="29"/>
      <c r="AL85" s="29"/>
      <c r="AM85" s="29"/>
      <c r="AN85" s="29"/>
      <c r="AO85" s="29"/>
      <c r="AP85" s="29"/>
      <c r="AS85" s="38"/>
      <c r="AT85" s="8"/>
      <c r="AU85" s="29">
        <v>81</v>
      </c>
      <c r="AV85" s="39">
        <f>养成属性buff汇总!I86</f>
        <v>0.12756328058108457</v>
      </c>
      <c r="AW85" s="39">
        <f>养成属性buff汇总!J86</f>
        <v>0.13022750721710813</v>
      </c>
      <c r="AX85" s="39">
        <f>养成属性buff汇总!K86</f>
        <v>0.13306447608220451</v>
      </c>
      <c r="AY85" s="39">
        <f>养成属性buff汇总!L86</f>
        <v>0.13610080459600615</v>
      </c>
      <c r="AZ85" s="39">
        <f>养成属性buff汇总!M86</f>
        <v>0.13817716665149912</v>
      </c>
      <c r="BA85" s="8"/>
      <c r="BB85" s="67">
        <f>'[2]功能-军团县城'!CV88/AV85</f>
        <v>2.7272814843306542E-2</v>
      </c>
      <c r="BC85" s="67">
        <f>[3]大殿属性!AK87/AV85</f>
        <v>0.97272718515669343</v>
      </c>
      <c r="BD85" s="39"/>
      <c r="BE85" s="8"/>
      <c r="BF85" s="8"/>
      <c r="BG85" s="29">
        <v>81</v>
      </c>
      <c r="BH85" s="39">
        <f t="shared" si="13"/>
        <v>0.12756328058108457</v>
      </c>
      <c r="BI85" s="39">
        <f t="shared" si="14"/>
        <v>0.13022750721710813</v>
      </c>
      <c r="BJ85" s="39">
        <f t="shared" si="15"/>
        <v>0.13306447608220451</v>
      </c>
      <c r="BK85" s="39">
        <f t="shared" si="16"/>
        <v>0.13610080459600615</v>
      </c>
      <c r="BL85" s="39">
        <f t="shared" si="17"/>
        <v>0.13817716665149912</v>
      </c>
      <c r="BM85" s="8"/>
      <c r="BN85" s="67">
        <f>'[2]功能-军团县城'!CV88/BH85</f>
        <v>2.7272814843306542E-2</v>
      </c>
      <c r="BO85" s="67">
        <f>[3]大殿属性!AK87/BH85</f>
        <v>0.97272718515669343</v>
      </c>
      <c r="BP85" s="39"/>
      <c r="BQ85" s="8"/>
      <c r="BR85" s="38"/>
      <c r="BS85" s="8"/>
      <c r="BT85" s="29">
        <v>81</v>
      </c>
      <c r="BU85" s="39">
        <f>养成属性buff汇总!AA86</f>
        <v>0.2</v>
      </c>
      <c r="BV85" s="39">
        <f>养成属性buff汇总!AB86</f>
        <v>0.2</v>
      </c>
      <c r="BW85" s="39">
        <f>养成属性buff汇总!AC86</f>
        <v>0.2</v>
      </c>
      <c r="BX85" s="39">
        <f>养成属性buff汇总!AD86</f>
        <v>0.2</v>
      </c>
      <c r="BY85" s="39">
        <f>养成属性buff汇总!AE86</f>
        <v>0.2</v>
      </c>
      <c r="CB85" s="38"/>
      <c r="CC85" s="8"/>
      <c r="CD85" s="29">
        <v>81</v>
      </c>
      <c r="CE85" s="39">
        <v>0</v>
      </c>
      <c r="CF85" s="39">
        <v>0</v>
      </c>
      <c r="CG85" s="39">
        <v>0</v>
      </c>
      <c r="CH85" s="39">
        <v>0</v>
      </c>
      <c r="CI85" s="39">
        <v>0</v>
      </c>
    </row>
    <row r="86" spans="3:87" s="5" customFormat="1" x14ac:dyDescent="0.15">
      <c r="C86" s="29">
        <v>82</v>
      </c>
      <c r="D86" s="29">
        <f>[7]属性汇总!D86+[8]属性汇总!J86+[9]属性!AX87</f>
        <v>917.45568702740911</v>
      </c>
      <c r="E86" s="29">
        <f>[7]属性汇总!E86+[8]属性汇总!K86+[9]属性!AY87</f>
        <v>934.73285307256845</v>
      </c>
      <c r="F86" s="29">
        <f>[7]属性汇总!F86+[8]属性汇总!L86+[9]属性!AZ87</f>
        <v>955.01586943059533</v>
      </c>
      <c r="G86" s="29">
        <f>[7]属性汇总!G86+[8]属性汇总!M86+[9]属性!BA87</f>
        <v>977.41193960274006</v>
      </c>
      <c r="H86" s="29">
        <f>[7]属性汇总!H86+[8]属性汇总!N86+[9]属性!BB87</f>
        <v>1000.9639909944335</v>
      </c>
      <c r="I86" s="8"/>
      <c r="J86" s="39">
        <f>[7]属性汇总!D86/D86</f>
        <v>0.84503033935019267</v>
      </c>
      <c r="K86" s="39">
        <f>[8]属性汇总!J86/D86</f>
        <v>0.15496966064980733</v>
      </c>
      <c r="L86" s="39">
        <f>[9]属性!AX87/D86</f>
        <v>0</v>
      </c>
      <c r="M86" s="8"/>
      <c r="N86" s="29">
        <v>82</v>
      </c>
      <c r="O86" s="39">
        <f>'[5]变法-buff效果'!AG86</f>
        <v>2.5000000000000001E-2</v>
      </c>
      <c r="P86" s="39">
        <f>'[5]变法-buff效果'!AH86</f>
        <v>2.5000000000000001E-2</v>
      </c>
      <c r="Q86" s="39">
        <f>'[5]变法-buff效果'!AI86</f>
        <v>2.5000000000000001E-2</v>
      </c>
      <c r="R86" s="39">
        <f>'[5]变法-buff效果'!AJ86</f>
        <v>2.5000000000000001E-2</v>
      </c>
      <c r="S86" s="39">
        <f>'[5]变法-buff效果'!AK86</f>
        <v>2.5000000000000001E-2</v>
      </c>
      <c r="T86" s="8"/>
      <c r="U86" s="67"/>
      <c r="V86" s="67">
        <f>IFERROR('[5]变法-buff效果'!AG86/O86,0)</f>
        <v>1</v>
      </c>
      <c r="X86" s="38"/>
      <c r="AH86" s="38"/>
      <c r="AK86" s="29"/>
      <c r="AL86" s="29"/>
      <c r="AM86" s="29"/>
      <c r="AN86" s="29"/>
      <c r="AO86" s="29"/>
      <c r="AP86" s="29"/>
      <c r="AS86" s="38"/>
      <c r="AT86" s="8"/>
      <c r="AU86" s="29">
        <v>82</v>
      </c>
      <c r="AV86" s="39">
        <f>养成属性buff汇总!I87</f>
        <v>0.12991331001680462</v>
      </c>
      <c r="AW86" s="39">
        <f>养成属性buff汇总!J87</f>
        <v>0.13254597722353631</v>
      </c>
      <c r="AX86" s="39">
        <f>养成属性buff汇总!K87</f>
        <v>0.13534675644605815</v>
      </c>
      <c r="AY86" s="39">
        <f>养成属性buff汇总!L87</f>
        <v>0.13837277294855416</v>
      </c>
      <c r="AZ86" s="39">
        <f>养成属性buff汇总!M87</f>
        <v>0.14058371128778482</v>
      </c>
      <c r="BA86" s="8"/>
      <c r="BB86" s="67">
        <f>'[2]功能-军团县城'!CV89/AV86</f>
        <v>2.6779471107638328E-2</v>
      </c>
      <c r="BC86" s="67">
        <f>[3]大殿属性!AK88/AV86</f>
        <v>0.97322052889236177</v>
      </c>
      <c r="BD86" s="39"/>
      <c r="BE86" s="8"/>
      <c r="BF86" s="8"/>
      <c r="BG86" s="29">
        <v>82</v>
      </c>
      <c r="BH86" s="39">
        <f t="shared" si="13"/>
        <v>0.12991331001680462</v>
      </c>
      <c r="BI86" s="39">
        <f t="shared" si="14"/>
        <v>0.13254597722353631</v>
      </c>
      <c r="BJ86" s="39">
        <f t="shared" si="15"/>
        <v>0.13534675644605815</v>
      </c>
      <c r="BK86" s="39">
        <f t="shared" si="16"/>
        <v>0.13837277294855416</v>
      </c>
      <c r="BL86" s="39">
        <f t="shared" si="17"/>
        <v>0.14058371128778482</v>
      </c>
      <c r="BM86" s="8"/>
      <c r="BN86" s="67">
        <f>'[2]功能-军团县城'!CV89/BH86</f>
        <v>2.6779471107638328E-2</v>
      </c>
      <c r="BO86" s="67">
        <f>[3]大殿属性!AK88/BH86</f>
        <v>0.97322052889236177</v>
      </c>
      <c r="BP86" s="39"/>
      <c r="BQ86" s="8"/>
      <c r="BR86" s="38"/>
      <c r="BS86" s="8"/>
      <c r="BT86" s="29">
        <v>82</v>
      </c>
      <c r="BU86" s="39">
        <f>养成属性buff汇总!AA87</f>
        <v>0.2</v>
      </c>
      <c r="BV86" s="39">
        <f>养成属性buff汇总!AB87</f>
        <v>0.2</v>
      </c>
      <c r="BW86" s="39">
        <f>养成属性buff汇总!AC87</f>
        <v>0.2</v>
      </c>
      <c r="BX86" s="39">
        <f>养成属性buff汇总!AD87</f>
        <v>0.2</v>
      </c>
      <c r="BY86" s="39">
        <f>养成属性buff汇总!AE87</f>
        <v>0.2</v>
      </c>
      <c r="CB86" s="38"/>
      <c r="CC86" s="8"/>
      <c r="CD86" s="29">
        <v>82</v>
      </c>
      <c r="CE86" s="39">
        <v>0</v>
      </c>
      <c r="CF86" s="39">
        <v>0</v>
      </c>
      <c r="CG86" s="39">
        <v>0</v>
      </c>
      <c r="CH86" s="39">
        <v>0</v>
      </c>
      <c r="CI86" s="39">
        <v>0</v>
      </c>
    </row>
    <row r="87" spans="3:87" s="5" customFormat="1" x14ac:dyDescent="0.15">
      <c r="C87" s="29">
        <v>83</v>
      </c>
      <c r="D87" s="29">
        <f>[7]属性汇总!D87+[8]属性汇总!J87+[9]属性!AX88</f>
        <v>932.78340141768695</v>
      </c>
      <c r="E87" s="29">
        <f>[7]属性汇总!E87+[8]属性汇总!K87+[9]属性!AY88</f>
        <v>951.53496327028529</v>
      </c>
      <c r="F87" s="29">
        <f>[7]属性汇总!F87+[8]属性汇总!L87+[9]属性!AZ88</f>
        <v>972.18487081049443</v>
      </c>
      <c r="G87" s="29">
        <f>[7]属性汇总!G87+[8]属性汇总!M87+[9]属性!BA88</f>
        <v>993.88049145846469</v>
      </c>
      <c r="H87" s="29">
        <f>[7]属性汇总!H87+[8]属性汇总!N87+[9]属性!BB88</f>
        <v>1018.6391130718943</v>
      </c>
      <c r="I87" s="8"/>
      <c r="J87" s="39">
        <f>[7]属性汇总!D87/D87</f>
        <v>0.84192747073755536</v>
      </c>
      <c r="K87" s="39">
        <f>[8]属性汇总!J87/D87</f>
        <v>0.15807252926244472</v>
      </c>
      <c r="L87" s="39">
        <f>[9]属性!AX88/D87</f>
        <v>0</v>
      </c>
      <c r="M87" s="8"/>
      <c r="N87" s="29">
        <v>83</v>
      </c>
      <c r="O87" s="39">
        <f>'[5]变法-buff效果'!AG87</f>
        <v>2.5000000000000001E-2</v>
      </c>
      <c r="P87" s="39">
        <f>'[5]变法-buff效果'!AH87</f>
        <v>2.5000000000000001E-2</v>
      </c>
      <c r="Q87" s="39">
        <f>'[5]变法-buff效果'!AI87</f>
        <v>2.5000000000000001E-2</v>
      </c>
      <c r="R87" s="39">
        <f>'[5]变法-buff效果'!AJ87</f>
        <v>2.5000000000000001E-2</v>
      </c>
      <c r="S87" s="39">
        <f>'[5]变法-buff效果'!AK87</f>
        <v>2.5000000000000001E-2</v>
      </c>
      <c r="T87" s="8"/>
      <c r="U87" s="67"/>
      <c r="V87" s="67">
        <f>IFERROR('[5]变法-buff效果'!AG87/O87,0)</f>
        <v>1</v>
      </c>
      <c r="X87" s="38"/>
      <c r="AH87" s="38"/>
      <c r="AK87" s="29"/>
      <c r="AL87" s="29"/>
      <c r="AM87" s="29"/>
      <c r="AN87" s="29"/>
      <c r="AO87" s="29"/>
      <c r="AP87" s="29"/>
      <c r="AS87" s="38"/>
      <c r="AT87" s="8"/>
      <c r="AU87" s="29">
        <v>83</v>
      </c>
      <c r="AV87" s="39">
        <f>养成属性buff汇总!I88</f>
        <v>0.13226380256095982</v>
      </c>
      <c r="AW87" s="39">
        <f>养成属性buff汇总!J88</f>
        <v>0.13486444722996452</v>
      </c>
      <c r="AX87" s="39">
        <f>养成属性buff汇总!K88</f>
        <v>0.13762903680991179</v>
      </c>
      <c r="AY87" s="39">
        <f>养成属性buff汇总!L88</f>
        <v>0.14064474130110216</v>
      </c>
      <c r="AZ87" s="39">
        <f>养成属性buff汇总!M88</f>
        <v>0.14300746657798832</v>
      </c>
      <c r="BA87" s="8"/>
      <c r="BB87" s="67">
        <f>'[2]功能-军团县城'!CV90/AV87</f>
        <v>2.6303566544514094E-2</v>
      </c>
      <c r="BC87" s="67">
        <f>[3]大殿属性!AK89/AV87</f>
        <v>0.97369643345548595</v>
      </c>
      <c r="BD87" s="39"/>
      <c r="BE87" s="8"/>
      <c r="BF87" s="8"/>
      <c r="BG87" s="29">
        <v>83</v>
      </c>
      <c r="BH87" s="39">
        <f t="shared" si="13"/>
        <v>0.13226380256095982</v>
      </c>
      <c r="BI87" s="39">
        <f t="shared" si="14"/>
        <v>0.13486444722996452</v>
      </c>
      <c r="BJ87" s="39">
        <f t="shared" si="15"/>
        <v>0.13762903680991179</v>
      </c>
      <c r="BK87" s="39">
        <f t="shared" si="16"/>
        <v>0.14064474130110216</v>
      </c>
      <c r="BL87" s="39">
        <f t="shared" si="17"/>
        <v>0.14300746657798832</v>
      </c>
      <c r="BM87" s="8"/>
      <c r="BN87" s="67">
        <f>'[2]功能-军团县城'!CV90/BH87</f>
        <v>2.6303566544514094E-2</v>
      </c>
      <c r="BO87" s="67">
        <f>[3]大殿属性!AK89/BH87</f>
        <v>0.97369643345548595</v>
      </c>
      <c r="BP87" s="39"/>
      <c r="BQ87" s="8"/>
      <c r="BR87" s="38"/>
      <c r="BS87" s="8"/>
      <c r="BT87" s="29">
        <v>83</v>
      </c>
      <c r="BU87" s="39">
        <f>养成属性buff汇总!AA88</f>
        <v>0.2</v>
      </c>
      <c r="BV87" s="39">
        <f>养成属性buff汇总!AB88</f>
        <v>0.2</v>
      </c>
      <c r="BW87" s="39">
        <f>养成属性buff汇总!AC88</f>
        <v>0.2</v>
      </c>
      <c r="BX87" s="39">
        <f>养成属性buff汇总!AD88</f>
        <v>0.2</v>
      </c>
      <c r="BY87" s="39">
        <f>养成属性buff汇总!AE88</f>
        <v>0.2</v>
      </c>
      <c r="CB87" s="38"/>
      <c r="CC87" s="8"/>
      <c r="CD87" s="29">
        <v>83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</row>
    <row r="88" spans="3:87" s="5" customFormat="1" x14ac:dyDescent="0.15">
      <c r="C88" s="29">
        <v>84</v>
      </c>
      <c r="D88" s="29">
        <f>[7]属性汇总!D88+[8]属性汇总!J88+[9]属性!AX89</f>
        <v>949.53139442740417</v>
      </c>
      <c r="E88" s="29">
        <f>[7]属性汇总!E88+[8]属性汇总!K88+[9]属性!AY89</f>
        <v>968.6602855114977</v>
      </c>
      <c r="F88" s="29">
        <f>[7]属性汇总!F88+[8]属性汇总!L88+[9]属性!AZ89</f>
        <v>989.49600986416795</v>
      </c>
      <c r="G88" s="29">
        <f>[7]属性汇总!G88+[8]属性汇总!M88+[9]属性!BA89</f>
        <v>1010.8243879585067</v>
      </c>
      <c r="H88" s="29">
        <f>[7]属性汇总!H88+[8]属性汇总!N88+[9]属性!BB89</f>
        <v>1036.5124389753937</v>
      </c>
      <c r="I88" s="8"/>
      <c r="J88" s="39">
        <f>[7]属性汇总!D88/D88</f>
        <v>0.83774055394884406</v>
      </c>
      <c r="K88" s="39">
        <f>[8]属性汇总!J88/D88</f>
        <v>0.162259446051156</v>
      </c>
      <c r="L88" s="39">
        <f>[9]属性!AX89/D88</f>
        <v>0</v>
      </c>
      <c r="M88" s="8"/>
      <c r="N88" s="29">
        <v>84</v>
      </c>
      <c r="O88" s="39">
        <f>'[5]变法-buff效果'!AG88</f>
        <v>2.5000000000000001E-2</v>
      </c>
      <c r="P88" s="39">
        <f>'[5]变法-buff效果'!AH88</f>
        <v>2.5000000000000001E-2</v>
      </c>
      <c r="Q88" s="39">
        <f>'[5]变法-buff效果'!AI88</f>
        <v>2.5000000000000001E-2</v>
      </c>
      <c r="R88" s="39">
        <f>'[5]变法-buff效果'!AJ88</f>
        <v>2.5000000000000001E-2</v>
      </c>
      <c r="S88" s="39">
        <f>'[5]变法-buff效果'!AK88</f>
        <v>2.5000000000000001E-2</v>
      </c>
      <c r="T88" s="8"/>
      <c r="U88" s="67"/>
      <c r="V88" s="67">
        <f>IFERROR('[5]变法-buff效果'!AG88/O88,0)</f>
        <v>1</v>
      </c>
      <c r="X88" s="38"/>
      <c r="AH88" s="38"/>
      <c r="AK88" s="29"/>
      <c r="AL88" s="29"/>
      <c r="AM88" s="29"/>
      <c r="AN88" s="29"/>
      <c r="AO88" s="29"/>
      <c r="AP88" s="29"/>
      <c r="AS88" s="38"/>
      <c r="AT88" s="8"/>
      <c r="AU88" s="29">
        <v>84</v>
      </c>
      <c r="AV88" s="39">
        <f>养成属性buff汇总!I89</f>
        <v>0.13461429510511502</v>
      </c>
      <c r="AW88" s="39">
        <f>养成属性buff汇总!J89</f>
        <v>0.1371829172363927</v>
      </c>
      <c r="AX88" s="39">
        <f>养成属性buff汇总!K89</f>
        <v>0.13991131717376543</v>
      </c>
      <c r="AY88" s="39">
        <f>养成属性buff汇总!L89</f>
        <v>0.14291670965365019</v>
      </c>
      <c r="AZ88" s="39">
        <f>养成属性buff汇总!M89</f>
        <v>0.14544563654817197</v>
      </c>
      <c r="BA88" s="8"/>
      <c r="BB88" s="67">
        <f>'[2]功能-军团县城'!CV91/AV88</f>
        <v>2.5844281466363271E-2</v>
      </c>
      <c r="BC88" s="67">
        <f>[3]大殿属性!AK90/AV88</f>
        <v>0.97415571853363681</v>
      </c>
      <c r="BD88" s="39"/>
      <c r="BE88" s="8"/>
      <c r="BF88" s="8"/>
      <c r="BG88" s="29">
        <v>84</v>
      </c>
      <c r="BH88" s="39">
        <f t="shared" si="13"/>
        <v>0.13461429510511502</v>
      </c>
      <c r="BI88" s="39">
        <f t="shared" si="14"/>
        <v>0.1371829172363927</v>
      </c>
      <c r="BJ88" s="39">
        <f t="shared" si="15"/>
        <v>0.13991131717376543</v>
      </c>
      <c r="BK88" s="39">
        <f t="shared" si="16"/>
        <v>0.14291670965365019</v>
      </c>
      <c r="BL88" s="39">
        <f t="shared" si="17"/>
        <v>0.14544563654817197</v>
      </c>
      <c r="BM88" s="8"/>
      <c r="BN88" s="67">
        <f>'[2]功能-军团县城'!CV91/BH88</f>
        <v>2.5844281466363271E-2</v>
      </c>
      <c r="BO88" s="67">
        <f>[3]大殿属性!AK90/BH88</f>
        <v>0.97415571853363681</v>
      </c>
      <c r="BP88" s="39"/>
      <c r="BQ88" s="8"/>
      <c r="BR88" s="38"/>
      <c r="BS88" s="8"/>
      <c r="BT88" s="29">
        <v>84</v>
      </c>
      <c r="BU88" s="39">
        <f>养成属性buff汇总!AA89</f>
        <v>0.2</v>
      </c>
      <c r="BV88" s="39">
        <f>养成属性buff汇总!AB89</f>
        <v>0.2</v>
      </c>
      <c r="BW88" s="39">
        <f>养成属性buff汇总!AC89</f>
        <v>0.2</v>
      </c>
      <c r="BX88" s="39">
        <f>养成属性buff汇总!AD89</f>
        <v>0.2</v>
      </c>
      <c r="BY88" s="39">
        <f>养成属性buff汇总!AE89</f>
        <v>0.2</v>
      </c>
      <c r="CB88" s="38"/>
      <c r="CC88" s="8"/>
      <c r="CD88" s="29">
        <v>84</v>
      </c>
      <c r="CE88" s="39">
        <v>0</v>
      </c>
      <c r="CF88" s="39">
        <v>0</v>
      </c>
      <c r="CG88" s="39">
        <v>0</v>
      </c>
      <c r="CH88" s="39">
        <v>0</v>
      </c>
      <c r="CI88" s="39">
        <v>0</v>
      </c>
    </row>
    <row r="89" spans="3:87" s="5" customFormat="1" x14ac:dyDescent="0.15">
      <c r="C89" s="29">
        <v>85</v>
      </c>
      <c r="D89" s="29">
        <f>[7]属性汇总!D89+[8]属性汇总!J89+[9]属性!AX90</f>
        <v>966.60518423712551</v>
      </c>
      <c r="E89" s="29">
        <f>[7]属性汇总!E89+[8]属性汇总!K89+[9]属性!AY90</f>
        <v>985.44925213845522</v>
      </c>
      <c r="F89" s="29">
        <f>[7]属性汇总!F89+[8]属性汇总!L89+[9]属性!AZ90</f>
        <v>1005.9191116902599</v>
      </c>
      <c r="G89" s="29">
        <f>[7]属性汇总!G89+[8]属性汇总!M89+[9]属性!BA90</f>
        <v>1028.4677529016426</v>
      </c>
      <c r="H89" s="29">
        <f>[7]属性汇总!H89+[8]属性汇总!N89+[9]属性!BB90</f>
        <v>1054.9850367332699</v>
      </c>
      <c r="I89" s="8"/>
      <c r="J89" s="39">
        <f>[7]属性汇总!D89/D89</f>
        <v>0.83310785290547984</v>
      </c>
      <c r="K89" s="39">
        <f>[8]属性汇总!J89/D89</f>
        <v>0.16689214709452008</v>
      </c>
      <c r="L89" s="39">
        <f>[9]属性!AX90/D89</f>
        <v>0</v>
      </c>
      <c r="M89" s="8"/>
      <c r="N89" s="29">
        <v>85</v>
      </c>
      <c r="O89" s="39">
        <f>'[5]变法-buff效果'!AG89</f>
        <v>2.5000000000000001E-2</v>
      </c>
      <c r="P89" s="39">
        <f>'[5]变法-buff效果'!AH89</f>
        <v>2.5000000000000001E-2</v>
      </c>
      <c r="Q89" s="39">
        <f>'[5]变法-buff效果'!AI89</f>
        <v>2.5000000000000001E-2</v>
      </c>
      <c r="R89" s="39">
        <f>'[5]变法-buff效果'!AJ89</f>
        <v>2.5000000000000001E-2</v>
      </c>
      <c r="S89" s="39">
        <f>'[5]变法-buff效果'!AK89</f>
        <v>2.5000000000000001E-2</v>
      </c>
      <c r="T89" s="8"/>
      <c r="U89" s="67"/>
      <c r="V89" s="67">
        <f>IFERROR('[5]变法-buff效果'!AG89/O89,0)</f>
        <v>1</v>
      </c>
      <c r="X89" s="38"/>
      <c r="AH89" s="38"/>
      <c r="AK89" s="29"/>
      <c r="AL89" s="29"/>
      <c r="AM89" s="29"/>
      <c r="AN89" s="29"/>
      <c r="AO89" s="29"/>
      <c r="AP89" s="29"/>
      <c r="AS89" s="38"/>
      <c r="AT89" s="8"/>
      <c r="AU89" s="29">
        <v>85</v>
      </c>
      <c r="AV89" s="39">
        <f>养成属性buff汇总!I90</f>
        <v>0.13696478764927025</v>
      </c>
      <c r="AW89" s="39">
        <f>养成属性buff汇总!J90</f>
        <v>0.13950138724282088</v>
      </c>
      <c r="AX89" s="39">
        <f>养成属性buff汇总!K90</f>
        <v>0.14219359753761907</v>
      </c>
      <c r="AY89" s="39">
        <f>养成属性buff汇总!L90</f>
        <v>0.1451886780061982</v>
      </c>
      <c r="AZ89" s="39">
        <f>养成属性buff汇总!M90</f>
        <v>0.14789636845302176</v>
      </c>
      <c r="BA89" s="8"/>
      <c r="BB89" s="67">
        <f>'[2]功能-军团县城'!CV92/AV89</f>
        <v>2.5400760237744336E-2</v>
      </c>
      <c r="BC89" s="67">
        <f>[3]大殿属性!AK91/AV89</f>
        <v>0.97459923976225571</v>
      </c>
      <c r="BD89" s="39"/>
      <c r="BE89" s="8"/>
      <c r="BF89" s="8"/>
      <c r="BG89" s="29">
        <v>85</v>
      </c>
      <c r="BH89" s="39">
        <f t="shared" si="13"/>
        <v>0.13696478764927025</v>
      </c>
      <c r="BI89" s="39">
        <f t="shared" si="14"/>
        <v>0.13950138724282088</v>
      </c>
      <c r="BJ89" s="39">
        <f t="shared" si="15"/>
        <v>0.14219359753761907</v>
      </c>
      <c r="BK89" s="39">
        <f t="shared" si="16"/>
        <v>0.1451886780061982</v>
      </c>
      <c r="BL89" s="39">
        <f t="shared" si="17"/>
        <v>0.14789636845302176</v>
      </c>
      <c r="BM89" s="8"/>
      <c r="BN89" s="67">
        <f>'[2]功能-军团县城'!CV92/BH89</f>
        <v>2.5400760237744336E-2</v>
      </c>
      <c r="BO89" s="67">
        <f>[3]大殿属性!AK91/BH89</f>
        <v>0.97459923976225571</v>
      </c>
      <c r="BP89" s="39"/>
      <c r="BQ89" s="8"/>
      <c r="BR89" s="38"/>
      <c r="BS89" s="8"/>
      <c r="BT89" s="29">
        <v>85</v>
      </c>
      <c r="BU89" s="39">
        <f>养成属性buff汇总!AA90</f>
        <v>0.2</v>
      </c>
      <c r="BV89" s="39">
        <f>养成属性buff汇总!AB90</f>
        <v>0.2</v>
      </c>
      <c r="BW89" s="39">
        <f>养成属性buff汇总!AC90</f>
        <v>0.2</v>
      </c>
      <c r="BX89" s="39">
        <f>养成属性buff汇总!AD90</f>
        <v>0.2</v>
      </c>
      <c r="BY89" s="39">
        <f>养成属性buff汇总!AE90</f>
        <v>0.2</v>
      </c>
      <c r="CB89" s="38"/>
      <c r="CC89" s="8"/>
      <c r="CD89" s="29">
        <v>85</v>
      </c>
      <c r="CE89" s="39">
        <v>0</v>
      </c>
      <c r="CF89" s="39">
        <v>0</v>
      </c>
      <c r="CG89" s="39">
        <v>0</v>
      </c>
      <c r="CH89" s="39">
        <v>0</v>
      </c>
      <c r="CI89" s="39">
        <v>0</v>
      </c>
    </row>
    <row r="90" spans="3:87" s="5" customFormat="1" x14ac:dyDescent="0.15">
      <c r="C90" s="29">
        <v>86</v>
      </c>
      <c r="D90" s="29">
        <f>[7]属性汇总!D90+[8]属性汇总!J90+[9]属性!AX91</f>
        <v>983.86767349719514</v>
      </c>
      <c r="E90" s="29">
        <f>[7]属性汇总!E90+[8]属性汇总!K90+[9]属性!AY91</f>
        <v>1002.589801852639</v>
      </c>
      <c r="F90" s="29">
        <f>[7]属性汇总!F90+[8]属性汇总!L90+[9]属性!AZ91</f>
        <v>1022.8317512601516</v>
      </c>
      <c r="G90" s="29">
        <f>[7]属性汇总!G90+[8]属性汇总!M90+[9]属性!BA91</f>
        <v>1046.7536657569037</v>
      </c>
      <c r="H90" s="29">
        <f>[7]属性汇总!H90+[8]属性汇总!N90+[9]属性!BB91</f>
        <v>1073.2425958900806</v>
      </c>
      <c r="I90" s="8"/>
      <c r="J90" s="39">
        <f>[7]属性汇总!D90/D90</f>
        <v>0.8279294059015665</v>
      </c>
      <c r="K90" s="39">
        <f>[8]属性汇总!J90/D90</f>
        <v>0.17207059409843348</v>
      </c>
      <c r="L90" s="39">
        <f>[9]属性!AX91/D90</f>
        <v>0</v>
      </c>
      <c r="M90" s="8"/>
      <c r="N90" s="29">
        <v>86</v>
      </c>
      <c r="O90" s="39">
        <f>'[5]变法-buff效果'!AG90</f>
        <v>2.5000000000000001E-2</v>
      </c>
      <c r="P90" s="39">
        <f>'[5]变法-buff效果'!AH90</f>
        <v>2.5000000000000001E-2</v>
      </c>
      <c r="Q90" s="39">
        <f>'[5]变法-buff效果'!AI90</f>
        <v>2.5000000000000001E-2</v>
      </c>
      <c r="R90" s="39">
        <f>'[5]变法-buff效果'!AJ90</f>
        <v>2.5000000000000001E-2</v>
      </c>
      <c r="S90" s="39">
        <f>'[5]变法-buff效果'!AK90</f>
        <v>2.5000000000000001E-2</v>
      </c>
      <c r="T90" s="8"/>
      <c r="U90" s="67"/>
      <c r="V90" s="67">
        <f>IFERROR('[5]变法-buff效果'!AG90/O90,0)</f>
        <v>1</v>
      </c>
      <c r="X90" s="38"/>
      <c r="AH90" s="38"/>
      <c r="AK90" s="29"/>
      <c r="AL90" s="29"/>
      <c r="AM90" s="29"/>
      <c r="AN90" s="29"/>
      <c r="AO90" s="29"/>
      <c r="AP90" s="29"/>
      <c r="AS90" s="38"/>
      <c r="AT90" s="8"/>
      <c r="AU90" s="29">
        <v>86</v>
      </c>
      <c r="AV90" s="39">
        <f>养成属性buff汇总!I91</f>
        <v>0.13931528019342546</v>
      </c>
      <c r="AW90" s="39">
        <f>养成属性buff汇总!J91</f>
        <v>0.14181985724924909</v>
      </c>
      <c r="AX90" s="39">
        <f>养成属性buff汇总!K91</f>
        <v>0.1444758779014727</v>
      </c>
      <c r="AY90" s="39">
        <f>养成属性buff汇总!L91</f>
        <v>0.1474606463587462</v>
      </c>
      <c r="AZ90" s="39">
        <f>养成属性buff汇总!M91</f>
        <v>0.15033326138679393</v>
      </c>
      <c r="BA90" s="8"/>
      <c r="BB90" s="67">
        <f>'[2]功能-军团县城'!CV93/AV90</f>
        <v>2.4972204967483969E-2</v>
      </c>
      <c r="BC90" s="67">
        <f>[3]大殿属性!AK92/AV90</f>
        <v>0.97502779503251613</v>
      </c>
      <c r="BD90" s="39"/>
      <c r="BE90" s="8"/>
      <c r="BF90" s="8"/>
      <c r="BG90" s="29">
        <v>86</v>
      </c>
      <c r="BH90" s="39">
        <f t="shared" si="13"/>
        <v>0.13931528019342546</v>
      </c>
      <c r="BI90" s="39">
        <f t="shared" si="14"/>
        <v>0.14181985724924909</v>
      </c>
      <c r="BJ90" s="39">
        <f t="shared" si="15"/>
        <v>0.1444758779014727</v>
      </c>
      <c r="BK90" s="39">
        <f t="shared" si="16"/>
        <v>0.1474606463587462</v>
      </c>
      <c r="BL90" s="39">
        <f t="shared" si="17"/>
        <v>0.15033326138679393</v>
      </c>
      <c r="BM90" s="8"/>
      <c r="BN90" s="67">
        <f>'[2]功能-军团县城'!CV93/BH90</f>
        <v>2.4972204967483969E-2</v>
      </c>
      <c r="BO90" s="67">
        <f>[3]大殿属性!AK92/BH90</f>
        <v>0.97502779503251613</v>
      </c>
      <c r="BP90" s="39"/>
      <c r="BQ90" s="8"/>
      <c r="BR90" s="38"/>
      <c r="BS90" s="8"/>
      <c r="BT90" s="29">
        <v>86</v>
      </c>
      <c r="BU90" s="39">
        <f>养成属性buff汇总!AA91</f>
        <v>0.2</v>
      </c>
      <c r="BV90" s="39">
        <f>养成属性buff汇总!AB91</f>
        <v>0.2</v>
      </c>
      <c r="BW90" s="39">
        <f>养成属性buff汇总!AC91</f>
        <v>0.2</v>
      </c>
      <c r="BX90" s="39">
        <f>养成属性buff汇总!AD91</f>
        <v>0.2</v>
      </c>
      <c r="BY90" s="39">
        <f>养成属性buff汇总!AE91</f>
        <v>0.2</v>
      </c>
      <c r="CB90" s="38"/>
      <c r="CC90" s="8"/>
      <c r="CD90" s="29">
        <v>86</v>
      </c>
      <c r="CE90" s="39">
        <v>0</v>
      </c>
      <c r="CF90" s="39">
        <v>0</v>
      </c>
      <c r="CG90" s="39">
        <v>0</v>
      </c>
      <c r="CH90" s="39">
        <v>0</v>
      </c>
      <c r="CI90" s="39">
        <v>0</v>
      </c>
    </row>
    <row r="91" spans="3:87" s="5" customFormat="1" x14ac:dyDescent="0.15">
      <c r="C91" s="29">
        <v>87</v>
      </c>
      <c r="D91" s="29">
        <f>[7]属性汇总!D91+[8]属性汇总!J91+[9]属性!AX92</f>
        <v>1000.7477813182971</v>
      </c>
      <c r="E91" s="29">
        <f>[7]属性汇总!E91+[8]属性汇总!K91+[9]属性!AY92</f>
        <v>1019.4659586488881</v>
      </c>
      <c r="F91" s="29">
        <f>[7]属性汇总!F91+[8]属性汇总!L91+[9]属性!AZ92</f>
        <v>1040.8077798621314</v>
      </c>
      <c r="G91" s="29">
        <f>[7]属性汇总!G91+[8]属性汇总!M91+[9]属性!BA92</f>
        <v>1065.1181105884943</v>
      </c>
      <c r="H91" s="29">
        <f>[7]属性汇总!H91+[8]属性汇总!N91+[9]属性!BB92</f>
        <v>1092.0702792008015</v>
      </c>
      <c r="I91" s="8"/>
      <c r="J91" s="39">
        <f>[7]属性汇总!D91/D91</f>
        <v>0.8232978499472452</v>
      </c>
      <c r="K91" s="39">
        <f>[8]属性汇总!J91/D91</f>
        <v>0.17670215005275486</v>
      </c>
      <c r="L91" s="39">
        <f>[9]属性!AX92/D91</f>
        <v>0</v>
      </c>
      <c r="M91" s="8"/>
      <c r="N91" s="29">
        <v>87</v>
      </c>
      <c r="O91" s="39">
        <f>'[5]变法-buff效果'!AG91</f>
        <v>2.5000000000000001E-2</v>
      </c>
      <c r="P91" s="39">
        <f>'[5]变法-buff效果'!AH91</f>
        <v>2.5000000000000001E-2</v>
      </c>
      <c r="Q91" s="39">
        <f>'[5]变法-buff效果'!AI91</f>
        <v>2.5000000000000001E-2</v>
      </c>
      <c r="R91" s="39">
        <f>'[5]变法-buff效果'!AJ91</f>
        <v>2.5000000000000001E-2</v>
      </c>
      <c r="S91" s="39">
        <f>'[5]变法-buff效果'!AK91</f>
        <v>2.5000000000000001E-2</v>
      </c>
      <c r="T91" s="8"/>
      <c r="U91" s="67"/>
      <c r="V91" s="67">
        <f>IFERROR('[5]变法-buff效果'!AG91/O91,0)</f>
        <v>1</v>
      </c>
      <c r="X91" s="38"/>
      <c r="AH91" s="38"/>
      <c r="AK91" s="29"/>
      <c r="AL91" s="29"/>
      <c r="AM91" s="29"/>
      <c r="AN91" s="29"/>
      <c r="AO91" s="29"/>
      <c r="AP91" s="29"/>
      <c r="AS91" s="38"/>
      <c r="AT91" s="8"/>
      <c r="AU91" s="29">
        <v>87</v>
      </c>
      <c r="AV91" s="39">
        <f>养成属性buff汇总!I92</f>
        <v>0.14166577273758066</v>
      </c>
      <c r="AW91" s="39">
        <f>养成属性buff汇总!J92</f>
        <v>0.14413832725567727</v>
      </c>
      <c r="AX91" s="39">
        <f>养成属性buff汇总!K92</f>
        <v>0.14675815826532634</v>
      </c>
      <c r="AY91" s="39">
        <f>养成属性buff汇总!L92</f>
        <v>0.1497326147112942</v>
      </c>
      <c r="AZ91" s="39">
        <f>养成属性buff汇总!M92</f>
        <v>0.15278156827485767</v>
      </c>
      <c r="BA91" s="8"/>
      <c r="BB91" s="67">
        <f>'[2]功能-军团县城'!CV94/AV91</f>
        <v>2.4557870718265453E-2</v>
      </c>
      <c r="BC91" s="67">
        <f>[3]大殿属性!AK93/AV91</f>
        <v>0.97544212928173457</v>
      </c>
      <c r="BD91" s="39"/>
      <c r="BE91" s="8"/>
      <c r="BF91" s="8"/>
      <c r="BG91" s="29">
        <v>87</v>
      </c>
      <c r="BH91" s="39">
        <f t="shared" si="13"/>
        <v>0.14166577273758066</v>
      </c>
      <c r="BI91" s="39">
        <f t="shared" si="14"/>
        <v>0.14413832725567727</v>
      </c>
      <c r="BJ91" s="39">
        <f t="shared" si="15"/>
        <v>0.14675815826532634</v>
      </c>
      <c r="BK91" s="39">
        <f t="shared" si="16"/>
        <v>0.1497326147112942</v>
      </c>
      <c r="BL91" s="39">
        <f t="shared" si="17"/>
        <v>0.15278156827485767</v>
      </c>
      <c r="BM91" s="8"/>
      <c r="BN91" s="67">
        <f>'[2]功能-军团县城'!CV94/BH91</f>
        <v>2.4557870718265453E-2</v>
      </c>
      <c r="BO91" s="67">
        <f>[3]大殿属性!AK93/BH91</f>
        <v>0.97544212928173457</v>
      </c>
      <c r="BP91" s="39"/>
      <c r="BQ91" s="8"/>
      <c r="BR91" s="38"/>
      <c r="BS91" s="8"/>
      <c r="BT91" s="29">
        <v>87</v>
      </c>
      <c r="BU91" s="39">
        <f>养成属性buff汇总!AA92</f>
        <v>0.2</v>
      </c>
      <c r="BV91" s="39">
        <f>养成属性buff汇总!AB92</f>
        <v>0.2</v>
      </c>
      <c r="BW91" s="39">
        <f>养成属性buff汇总!AC92</f>
        <v>0.2</v>
      </c>
      <c r="BX91" s="39">
        <f>养成属性buff汇总!AD92</f>
        <v>0.2</v>
      </c>
      <c r="BY91" s="39">
        <f>养成属性buff汇总!AE92</f>
        <v>0.2</v>
      </c>
      <c r="CB91" s="38"/>
      <c r="CC91" s="8"/>
      <c r="CD91" s="29">
        <v>87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</row>
    <row r="92" spans="3:87" s="5" customFormat="1" x14ac:dyDescent="0.15">
      <c r="C92" s="29">
        <v>88</v>
      </c>
      <c r="D92" s="29">
        <f>[7]属性汇总!D92+[8]属性汇总!J92+[9]属性!AX93</f>
        <v>1017.6265919116049</v>
      </c>
      <c r="E92" s="29">
        <f>[7]属性汇总!E92+[8]属性汇总!K92+[9]属性!AY93</f>
        <v>1037.269997809427</v>
      </c>
      <c r="F92" s="29">
        <f>[7]属性汇总!F92+[8]属性汇总!L92+[9]属性!AZ93</f>
        <v>1059.4319680980557</v>
      </c>
      <c r="G92" s="29">
        <f>[7]属性汇总!G92+[8]属性汇总!M92+[9]属性!BA93</f>
        <v>1084.1670709416569</v>
      </c>
      <c r="H92" s="29">
        <f>[7]属性汇总!H92+[8]属性汇总!N92+[9]属性!BB93</f>
        <v>1112.6687994853924</v>
      </c>
      <c r="I92" s="8"/>
      <c r="J92" s="39">
        <f>[7]属性汇总!D92/D92</f>
        <v>0.81887396728239636</v>
      </c>
      <c r="K92" s="39">
        <f>[8]属性汇总!J92/D92</f>
        <v>0.18112603271760364</v>
      </c>
      <c r="L92" s="39">
        <f>[9]属性!AX93/D92</f>
        <v>0</v>
      </c>
      <c r="M92" s="8"/>
      <c r="N92" s="29">
        <v>88</v>
      </c>
      <c r="O92" s="39">
        <f>'[5]变法-buff效果'!AG92</f>
        <v>2.5000000000000001E-2</v>
      </c>
      <c r="P92" s="39">
        <f>'[5]变法-buff效果'!AH92</f>
        <v>2.5000000000000001E-2</v>
      </c>
      <c r="Q92" s="39">
        <f>'[5]变法-buff效果'!AI92</f>
        <v>2.5000000000000001E-2</v>
      </c>
      <c r="R92" s="39">
        <f>'[5]变法-buff效果'!AJ92</f>
        <v>2.5000000000000001E-2</v>
      </c>
      <c r="S92" s="39">
        <f>'[5]变法-buff效果'!AK92</f>
        <v>2.5000000000000001E-2</v>
      </c>
      <c r="T92" s="8"/>
      <c r="U92" s="67"/>
      <c r="V92" s="67">
        <f>IFERROR('[5]变法-buff效果'!AG92/O92,0)</f>
        <v>1</v>
      </c>
      <c r="X92" s="38"/>
      <c r="AH92" s="38"/>
      <c r="AK92" s="29"/>
      <c r="AL92" s="29"/>
      <c r="AM92" s="29"/>
      <c r="AN92" s="29"/>
      <c r="AO92" s="29"/>
      <c r="AP92" s="29"/>
      <c r="AS92" s="38"/>
      <c r="AT92" s="8"/>
      <c r="AU92" s="29">
        <v>88</v>
      </c>
      <c r="AV92" s="39">
        <f>养成属性buff汇总!I93</f>
        <v>0.14401626528173586</v>
      </c>
      <c r="AW92" s="39">
        <f>养成属性buff汇总!J93</f>
        <v>0.14645679726210545</v>
      </c>
      <c r="AX92" s="39">
        <f>养成属性buff汇总!K93</f>
        <v>0.14904043862917998</v>
      </c>
      <c r="AY92" s="39">
        <f>养成属性buff汇总!L93</f>
        <v>0.15200458306384221</v>
      </c>
      <c r="AZ92" s="39">
        <f>养成属性buff汇总!M93</f>
        <v>0.15347900973209266</v>
      </c>
      <c r="BA92" s="8"/>
      <c r="BB92" s="67">
        <f>'[2]功能-军团县城'!CV95/AV92</f>
        <v>2.4157061185323545E-2</v>
      </c>
      <c r="BC92" s="67">
        <f>[3]大殿属性!AK94/AV92</f>
        <v>0.97584293881467654</v>
      </c>
      <c r="BD92" s="39"/>
      <c r="BE92" s="8"/>
      <c r="BF92" s="8"/>
      <c r="BG92" s="29">
        <v>88</v>
      </c>
      <c r="BH92" s="39">
        <f t="shared" si="13"/>
        <v>0.14401626528173586</v>
      </c>
      <c r="BI92" s="39">
        <f t="shared" si="14"/>
        <v>0.14645679726210545</v>
      </c>
      <c r="BJ92" s="39">
        <f t="shared" si="15"/>
        <v>0.14904043862917998</v>
      </c>
      <c r="BK92" s="39">
        <f t="shared" si="16"/>
        <v>0.15200458306384221</v>
      </c>
      <c r="BL92" s="39">
        <f t="shared" si="17"/>
        <v>0.15347900973209266</v>
      </c>
      <c r="BM92" s="8"/>
      <c r="BN92" s="67">
        <f>'[2]功能-军团县城'!CV95/BH92</f>
        <v>2.4157061185323545E-2</v>
      </c>
      <c r="BO92" s="67">
        <f>[3]大殿属性!AK94/BH92</f>
        <v>0.97584293881467654</v>
      </c>
      <c r="BP92" s="39"/>
      <c r="BQ92" s="8"/>
      <c r="BR92" s="38"/>
      <c r="BS92" s="8"/>
      <c r="BT92" s="29">
        <v>88</v>
      </c>
      <c r="BU92" s="39">
        <f>养成属性buff汇总!AA93</f>
        <v>0.2</v>
      </c>
      <c r="BV92" s="39">
        <f>养成属性buff汇总!AB93</f>
        <v>0.2</v>
      </c>
      <c r="BW92" s="39">
        <f>养成属性buff汇总!AC93</f>
        <v>0.2</v>
      </c>
      <c r="BX92" s="39">
        <f>养成属性buff汇总!AD93</f>
        <v>0.2</v>
      </c>
      <c r="BY92" s="39">
        <f>养成属性buff汇总!AE93</f>
        <v>0.20337669069809361</v>
      </c>
      <c r="CB92" s="38"/>
      <c r="CC92" s="8"/>
      <c r="CD92" s="29">
        <v>88</v>
      </c>
      <c r="CE92" s="39">
        <v>0</v>
      </c>
      <c r="CF92" s="39">
        <v>0</v>
      </c>
      <c r="CG92" s="39">
        <v>0</v>
      </c>
      <c r="CH92" s="39">
        <v>0</v>
      </c>
      <c r="CI92" s="39">
        <v>0</v>
      </c>
    </row>
    <row r="93" spans="3:87" s="5" customFormat="1" x14ac:dyDescent="0.15">
      <c r="C93" s="29">
        <v>89</v>
      </c>
      <c r="D93" s="29">
        <f>[7]属性汇总!D93+[8]属性汇总!J93+[9]属性!AX94</f>
        <v>1035.1262670458379</v>
      </c>
      <c r="E93" s="29">
        <f>[7]属性汇总!E93+[8]属性汇总!K93+[9]属性!AY94</f>
        <v>1055.6539687609511</v>
      </c>
      <c r="F93" s="29">
        <f>[7]属性汇总!F93+[8]属性汇总!L93+[9]属性!AZ94</f>
        <v>1078.3013203747182</v>
      </c>
      <c r="G93" s="29">
        <f>[7]属性汇总!G93+[8]属性汇总!M93+[9]属性!BA94</f>
        <v>1103.8744081695684</v>
      </c>
      <c r="H93" s="29">
        <f>[7]属性汇总!H93+[8]属性汇总!N93+[9]属性!BB94</f>
        <v>1135.1526596094923</v>
      </c>
      <c r="I93" s="8"/>
      <c r="J93" s="39">
        <f>[7]属性汇总!D93/D93</f>
        <v>0.81415793293036021</v>
      </c>
      <c r="K93" s="39">
        <f>[8]属性汇总!J93/D93</f>
        <v>0.18584206706963977</v>
      </c>
      <c r="L93" s="39">
        <f>[9]属性!AX94/D93</f>
        <v>0</v>
      </c>
      <c r="M93" s="8"/>
      <c r="N93" s="29">
        <v>89</v>
      </c>
      <c r="O93" s="39">
        <f>'[5]变法-buff效果'!AG93</f>
        <v>2.5000000000000001E-2</v>
      </c>
      <c r="P93" s="39">
        <f>'[5]变法-buff效果'!AH93</f>
        <v>2.5000000000000001E-2</v>
      </c>
      <c r="Q93" s="39">
        <f>'[5]变法-buff效果'!AI93</f>
        <v>2.5000000000000001E-2</v>
      </c>
      <c r="R93" s="39">
        <f>'[5]变法-buff效果'!AJ93</f>
        <v>2.5000000000000001E-2</v>
      </c>
      <c r="S93" s="39">
        <f>'[5]变法-buff效果'!AK93</f>
        <v>2.5000000000000001E-2</v>
      </c>
      <c r="T93" s="8"/>
      <c r="U93" s="67"/>
      <c r="V93" s="67">
        <f>IFERROR('[5]变法-buff效果'!AG93/O93,0)</f>
        <v>1</v>
      </c>
      <c r="X93" s="38"/>
      <c r="AH93" s="38"/>
      <c r="AK93" s="29"/>
      <c r="AL93" s="29"/>
      <c r="AM93" s="29"/>
      <c r="AN93" s="29"/>
      <c r="AO93" s="29"/>
      <c r="AP93" s="29"/>
      <c r="AS93" s="38"/>
      <c r="AT93" s="8"/>
      <c r="AU93" s="29">
        <v>89</v>
      </c>
      <c r="AV93" s="39">
        <f>养成属性buff汇总!I94</f>
        <v>0.14636675782589106</v>
      </c>
      <c r="AW93" s="39">
        <f>养成属性buff汇总!J94</f>
        <v>0.14877526726853363</v>
      </c>
      <c r="AX93" s="39">
        <f>养成属性buff汇总!K94</f>
        <v>0.15132271899303362</v>
      </c>
      <c r="AY93" s="39">
        <f>养成属性buff汇总!L94</f>
        <v>0.15347900973209266</v>
      </c>
      <c r="AZ93" s="39">
        <f>养成属性buff汇总!M94</f>
        <v>0.15347900973209266</v>
      </c>
      <c r="BA93" s="8"/>
      <c r="BB93" s="67">
        <f>'[2]功能-军团县城'!CV96/AV93</f>
        <v>2.376912479151241E-2</v>
      </c>
      <c r="BC93" s="67">
        <f>[3]大殿属性!AK95/AV93</f>
        <v>0.97623087520848761</v>
      </c>
      <c r="BD93" s="39"/>
      <c r="BE93" s="8"/>
      <c r="BF93" s="8"/>
      <c r="BG93" s="29">
        <v>89</v>
      </c>
      <c r="BH93" s="39">
        <f t="shared" si="13"/>
        <v>0.14636675782589106</v>
      </c>
      <c r="BI93" s="39">
        <f t="shared" si="14"/>
        <v>0.14877526726853363</v>
      </c>
      <c r="BJ93" s="39">
        <f t="shared" si="15"/>
        <v>0.15132271899303362</v>
      </c>
      <c r="BK93" s="39">
        <f t="shared" si="16"/>
        <v>0.15347900973209266</v>
      </c>
      <c r="BL93" s="39">
        <f t="shared" si="17"/>
        <v>0.15347900973209266</v>
      </c>
      <c r="BM93" s="8"/>
      <c r="BN93" s="67">
        <f>'[2]功能-军团县城'!CV96/BH93</f>
        <v>2.376912479151241E-2</v>
      </c>
      <c r="BO93" s="67">
        <f>[3]大殿属性!AK95/BH93</f>
        <v>0.97623087520848761</v>
      </c>
      <c r="BP93" s="39"/>
      <c r="BQ93" s="8"/>
      <c r="BR93" s="38"/>
      <c r="BS93" s="8"/>
      <c r="BT93" s="29">
        <v>89</v>
      </c>
      <c r="BU93" s="39">
        <f>养成属性buff汇总!AA94</f>
        <v>0.2</v>
      </c>
      <c r="BV93" s="39">
        <f>养成属性buff汇总!AB94</f>
        <v>0.2</v>
      </c>
      <c r="BW93" s="39">
        <f>养成属性buff汇总!AC94</f>
        <v>0.2</v>
      </c>
      <c r="BX93" s="39">
        <f>养成属性buff汇总!AD94</f>
        <v>0.20161994470972947</v>
      </c>
      <c r="BY93" s="39">
        <f>养成属性buff汇总!AE94</f>
        <v>0.20790801242712839</v>
      </c>
      <c r="CB93" s="38"/>
      <c r="CC93" s="8"/>
      <c r="CD93" s="29">
        <v>89</v>
      </c>
      <c r="CE93" s="39">
        <v>0</v>
      </c>
      <c r="CF93" s="39">
        <v>0</v>
      </c>
      <c r="CG93" s="39">
        <v>0</v>
      </c>
      <c r="CH93" s="39">
        <v>0</v>
      </c>
      <c r="CI93" s="39">
        <v>0</v>
      </c>
    </row>
    <row r="94" spans="3:87" s="5" customFormat="1" x14ac:dyDescent="0.15">
      <c r="C94" s="29">
        <v>90</v>
      </c>
      <c r="D94" s="29">
        <f>[7]属性汇总!D94+[8]属性汇总!J94+[9]属性!AX95</f>
        <v>1053.5470795957408</v>
      </c>
      <c r="E94" s="29">
        <f>[7]属性汇总!E94+[8]属性汇总!K94+[9]属性!AY95</f>
        <v>1074.7221805629404</v>
      </c>
      <c r="F94" s="29">
        <f>[7]属性汇总!F94+[8]属性汇总!L94+[9]属性!AZ95</f>
        <v>1098.2937481798745</v>
      </c>
      <c r="G94" s="29">
        <f>[7]属性汇总!G94+[8]属性汇总!M94+[9]属性!BA95</f>
        <v>1125.8371878014175</v>
      </c>
      <c r="H94" s="29">
        <f>[7]属性汇总!H94+[8]属性汇总!N94+[9]属性!BB95</f>
        <v>1158.8487805495147</v>
      </c>
      <c r="I94" s="8"/>
      <c r="J94" s="39">
        <f>[7]属性汇总!D94/D94</f>
        <v>0.80903795957822977</v>
      </c>
      <c r="K94" s="39">
        <f>[8]属性汇总!J94/D94</f>
        <v>0.1909620404217704</v>
      </c>
      <c r="L94" s="39">
        <f>[9]属性!AX95/D94</f>
        <v>0</v>
      </c>
      <c r="M94" s="8"/>
      <c r="N94" s="29">
        <v>90</v>
      </c>
      <c r="O94" s="39">
        <f>'[5]变法-buff效果'!AG94</f>
        <v>2.5000000000000001E-2</v>
      </c>
      <c r="P94" s="39">
        <f>'[5]变法-buff效果'!AH94</f>
        <v>2.5000000000000001E-2</v>
      </c>
      <c r="Q94" s="39">
        <f>'[5]变法-buff效果'!AI94</f>
        <v>2.5000000000000001E-2</v>
      </c>
      <c r="R94" s="39">
        <f>'[5]变法-buff效果'!AJ94</f>
        <v>2.5000000000000001E-2</v>
      </c>
      <c r="S94" s="39">
        <f>'[5]变法-buff效果'!AK94</f>
        <v>2.5000000000000001E-2</v>
      </c>
      <c r="T94" s="8"/>
      <c r="U94" s="67"/>
      <c r="V94" s="67">
        <f>IFERROR('[5]变法-buff效果'!AG94/O94,0)</f>
        <v>1</v>
      </c>
      <c r="X94" s="38"/>
      <c r="AH94" s="38"/>
      <c r="AK94" s="29"/>
      <c r="AL94" s="29"/>
      <c r="AM94" s="29"/>
      <c r="AN94" s="29"/>
      <c r="AO94" s="29"/>
      <c r="AP94" s="29"/>
      <c r="AS94" s="38"/>
      <c r="AT94" s="8"/>
      <c r="AU94" s="29">
        <v>90</v>
      </c>
      <c r="AV94" s="39">
        <f>养成属性buff汇总!I95</f>
        <v>0.14871725037004627</v>
      </c>
      <c r="AW94" s="39">
        <f>养成属性buff汇总!J95</f>
        <v>0.15109373727496184</v>
      </c>
      <c r="AX94" s="39">
        <f>养成属性buff汇总!K95</f>
        <v>0.15347900973209266</v>
      </c>
      <c r="AY94" s="39">
        <f>养成属性buff汇总!L95</f>
        <v>0.15347900973209266</v>
      </c>
      <c r="AZ94" s="39">
        <f>养成属性buff汇总!M95</f>
        <v>0.15347900973209266</v>
      </c>
      <c r="BA94" s="8"/>
      <c r="BB94" s="67">
        <f>'[2]功能-军团县城'!CV97/AV94</f>
        <v>2.3393451152680815E-2</v>
      </c>
      <c r="BC94" s="67">
        <f>[3]大殿属性!AK96/AV94</f>
        <v>0.97660654884731923</v>
      </c>
      <c r="BD94" s="39"/>
      <c r="BE94" s="8"/>
      <c r="BF94" s="8"/>
      <c r="BG94" s="29">
        <v>90</v>
      </c>
      <c r="BH94" s="39">
        <f t="shared" si="13"/>
        <v>0.14871725037004627</v>
      </c>
      <c r="BI94" s="39">
        <f t="shared" si="14"/>
        <v>0.15109373727496184</v>
      </c>
      <c r="BJ94" s="39">
        <f t="shared" si="15"/>
        <v>0.15347900973209266</v>
      </c>
      <c r="BK94" s="39">
        <f t="shared" si="16"/>
        <v>0.15347900973209266</v>
      </c>
      <c r="BL94" s="39">
        <f t="shared" si="17"/>
        <v>0.15347900973209266</v>
      </c>
      <c r="BM94" s="8"/>
      <c r="BN94" s="67">
        <f>'[2]功能-军团县城'!CV97/BH94</f>
        <v>2.3393451152680815E-2</v>
      </c>
      <c r="BO94" s="67">
        <f>[3]大殿属性!AK96/BH94</f>
        <v>0.97660654884731923</v>
      </c>
      <c r="BP94" s="39"/>
      <c r="BQ94" s="8"/>
      <c r="BR94" s="38"/>
      <c r="BS94" s="8"/>
      <c r="BT94" s="29">
        <v>90</v>
      </c>
      <c r="BU94" s="39">
        <f>养成属性buff汇总!AA95</f>
        <v>0.2</v>
      </c>
      <c r="BV94" s="39">
        <f>养成属性buff汇总!AB95</f>
        <v>0.2</v>
      </c>
      <c r="BW94" s="39">
        <f>养成属性buff汇总!AC95</f>
        <v>0.20025880288365164</v>
      </c>
      <c r="BX94" s="39">
        <f>养成属性buff汇总!AD95</f>
        <v>0.20623470427132465</v>
      </c>
      <c r="BY94" s="39">
        <f>养成属性buff汇总!AE95</f>
        <v>0.21243933415616317</v>
      </c>
      <c r="CB94" s="38"/>
      <c r="CC94" s="8"/>
      <c r="CD94" s="29">
        <v>90</v>
      </c>
      <c r="CE94" s="39">
        <v>0</v>
      </c>
      <c r="CF94" s="39">
        <v>0</v>
      </c>
      <c r="CG94" s="39">
        <v>0</v>
      </c>
      <c r="CH94" s="39">
        <v>0</v>
      </c>
      <c r="CI94" s="39">
        <v>0</v>
      </c>
    </row>
    <row r="95" spans="3:87" s="5" customFormat="1" x14ac:dyDescent="0.15">
      <c r="C95" s="29">
        <v>91</v>
      </c>
      <c r="D95" s="29">
        <f>[7]属性汇总!D95+[8]属性汇总!J95+[9]属性!AX96</f>
        <v>1073.8008821700166</v>
      </c>
      <c r="E95" s="29">
        <f>[7]属性汇总!E95+[8]属性汇总!K95+[9]属性!AY96</f>
        <v>1095.7861680117776</v>
      </c>
      <c r="F95" s="29">
        <f>[7]属性汇总!F95+[8]属性汇总!L95+[9]属性!AZ96</f>
        <v>1120.8947835382396</v>
      </c>
      <c r="G95" s="29">
        <f>[7]属性汇总!G95+[8]属性汇总!M95+[9]属性!BA96</f>
        <v>1150.5046684348845</v>
      </c>
      <c r="H95" s="29">
        <f>[7]属性汇总!H95+[8]属性汇总!N95+[9]属性!BB96</f>
        <v>1186.2422448272923</v>
      </c>
      <c r="I95" s="8"/>
      <c r="J95" s="39">
        <f>[7]属性汇总!D95/D95</f>
        <v>0.80362039468358071</v>
      </c>
      <c r="K95" s="39">
        <f>[8]属性汇总!J95/D95</f>
        <v>0.19637960531641926</v>
      </c>
      <c r="L95" s="39">
        <f>[9]属性!AX96/D95</f>
        <v>0</v>
      </c>
      <c r="M95" s="8"/>
      <c r="N95" s="29">
        <v>91</v>
      </c>
      <c r="O95" s="39">
        <f>'[5]变法-buff效果'!AG95</f>
        <v>2.5000000000000001E-2</v>
      </c>
      <c r="P95" s="39">
        <f>'[5]变法-buff效果'!AH95</f>
        <v>2.5000000000000001E-2</v>
      </c>
      <c r="Q95" s="39">
        <f>'[5]变法-buff效果'!AI95</f>
        <v>2.5000000000000001E-2</v>
      </c>
      <c r="R95" s="39">
        <f>'[5]变法-buff效果'!AJ95</f>
        <v>2.5000000000000001E-2</v>
      </c>
      <c r="S95" s="39">
        <f>'[5]变法-buff效果'!AK95</f>
        <v>2.5000000000000001E-2</v>
      </c>
      <c r="T95" s="8"/>
      <c r="U95" s="67"/>
      <c r="V95" s="67">
        <f>IFERROR('[5]变法-buff效果'!AG95/O95,0)</f>
        <v>1</v>
      </c>
      <c r="X95" s="38"/>
      <c r="AH95" s="38"/>
      <c r="AK95" s="29"/>
      <c r="AL95" s="29"/>
      <c r="AM95" s="29"/>
      <c r="AN95" s="29"/>
      <c r="AO95" s="29"/>
      <c r="AP95" s="29"/>
      <c r="AS95" s="38"/>
      <c r="AT95" s="8"/>
      <c r="AU95" s="29">
        <v>91</v>
      </c>
      <c r="AV95" s="39">
        <f>养成属性buff汇总!I96</f>
        <v>0.15106774291420147</v>
      </c>
      <c r="AW95" s="39">
        <f>养成属性buff汇总!J96</f>
        <v>0.15341220728139002</v>
      </c>
      <c r="AX95" s="39">
        <f>养成属性buff汇总!K96</f>
        <v>0.15347900973209266</v>
      </c>
      <c r="AY95" s="39">
        <f>养成属性buff汇总!L96</f>
        <v>0.15347900973209266</v>
      </c>
      <c r="AZ95" s="39">
        <f>养成属性buff汇总!M96</f>
        <v>0.15347900973209266</v>
      </c>
      <c r="BA95" s="8"/>
      <c r="BB95" s="67">
        <f>'[2]功能-军团县城'!CV98/AV95</f>
        <v>2.3029467873022864E-2</v>
      </c>
      <c r="BC95" s="67">
        <f>[3]大殿属性!AK97/AV95</f>
        <v>0.97697053212697715</v>
      </c>
      <c r="BD95" s="39"/>
      <c r="BE95" s="8"/>
      <c r="BF95" s="8"/>
      <c r="BG95" s="29">
        <v>91</v>
      </c>
      <c r="BH95" s="39">
        <f t="shared" si="13"/>
        <v>0.15106774291420147</v>
      </c>
      <c r="BI95" s="39">
        <f t="shared" si="14"/>
        <v>0.15341220728139002</v>
      </c>
      <c r="BJ95" s="39">
        <f t="shared" si="15"/>
        <v>0.15347900973209266</v>
      </c>
      <c r="BK95" s="39">
        <f t="shared" si="16"/>
        <v>0.15347900973209266</v>
      </c>
      <c r="BL95" s="39">
        <f t="shared" si="17"/>
        <v>0.15347900973209266</v>
      </c>
      <c r="BM95" s="8"/>
      <c r="BN95" s="67">
        <f>'[2]功能-军团县城'!CV98/BH95</f>
        <v>2.3029467873022864E-2</v>
      </c>
      <c r="BO95" s="67">
        <f>[3]大殿属性!AK97/BH95</f>
        <v>0.97697053212697715</v>
      </c>
      <c r="BP95" s="39"/>
      <c r="BQ95" s="8"/>
      <c r="BR95" s="38"/>
      <c r="BS95" s="8"/>
      <c r="BT95" s="29">
        <v>91</v>
      </c>
      <c r="BU95" s="39">
        <f>养成属性buff汇总!AA96</f>
        <v>0.2</v>
      </c>
      <c r="BV95" s="39">
        <f>养成属性buff汇总!AB96</f>
        <v>0.2</v>
      </c>
      <c r="BW95" s="39">
        <f>养成属性buff汇总!AC96</f>
        <v>0.20494697256770167</v>
      </c>
      <c r="BX95" s="39">
        <f>养成属性buff汇总!AD96</f>
        <v>0.21084946383291983</v>
      </c>
      <c r="BY95" s="39">
        <f>养成属性buff汇总!AE96</f>
        <v>0.21697065588519798</v>
      </c>
      <c r="CB95" s="38"/>
      <c r="CC95" s="8"/>
      <c r="CD95" s="29">
        <v>91</v>
      </c>
      <c r="CE95" s="39">
        <v>0</v>
      </c>
      <c r="CF95" s="39">
        <v>0</v>
      </c>
      <c r="CG95" s="39">
        <v>0</v>
      </c>
      <c r="CH95" s="39">
        <v>0</v>
      </c>
      <c r="CI95" s="39">
        <v>0</v>
      </c>
    </row>
    <row r="96" spans="3:87" s="5" customFormat="1" x14ac:dyDescent="0.15">
      <c r="C96" s="29">
        <v>92</v>
      </c>
      <c r="D96" s="29">
        <f>[7]属性汇总!D96+[8]属性汇总!J96+[9]属性!AX97</f>
        <v>1095.0579250157678</v>
      </c>
      <c r="E96" s="29">
        <f>[7]属性汇总!E96+[8]属性汇总!K96+[9]属性!AY97</f>
        <v>1118.244365375971</v>
      </c>
      <c r="F96" s="29">
        <f>[7]属性汇总!F96+[8]属性汇总!L96+[9]属性!AZ97</f>
        <v>1145.923994685676</v>
      </c>
      <c r="G96" s="29">
        <f>[7]属性汇总!G96+[8]属性汇总!M96+[9]属性!BA97</f>
        <v>1178.5737081189977</v>
      </c>
      <c r="H96" s="29">
        <f>[7]属性汇总!H96+[8]属性汇总!N96+[9]属性!BB97</f>
        <v>1211.368731095371</v>
      </c>
      <c r="I96" s="8"/>
      <c r="J96" s="39">
        <f>[7]属性汇总!D96/D96</f>
        <v>0.79773317061195936</v>
      </c>
      <c r="K96" s="39">
        <f>[8]属性汇总!J96/D96</f>
        <v>0.20226682938804072</v>
      </c>
      <c r="L96" s="39">
        <f>[9]属性!AX97/D96</f>
        <v>0</v>
      </c>
      <c r="M96" s="8"/>
      <c r="N96" s="29">
        <v>92</v>
      </c>
      <c r="O96" s="39">
        <f>'[5]变法-buff效果'!AG96</f>
        <v>2.5000000000000001E-2</v>
      </c>
      <c r="P96" s="39">
        <f>'[5]变法-buff效果'!AH96</f>
        <v>2.5000000000000001E-2</v>
      </c>
      <c r="Q96" s="39">
        <f>'[5]变法-buff效果'!AI96</f>
        <v>2.5000000000000001E-2</v>
      </c>
      <c r="R96" s="39">
        <f>'[5]变法-buff效果'!AJ96</f>
        <v>2.5000000000000001E-2</v>
      </c>
      <c r="S96" s="39">
        <f>'[5]变法-buff效果'!AK96</f>
        <v>2.5000000000000001E-2</v>
      </c>
      <c r="T96" s="8"/>
      <c r="U96" s="67"/>
      <c r="V96" s="67">
        <f>IFERROR('[5]变法-buff效果'!AG96/O96,0)</f>
        <v>1</v>
      </c>
      <c r="X96" s="38"/>
      <c r="AH96" s="38"/>
      <c r="AK96" s="29"/>
      <c r="AL96" s="29"/>
      <c r="AM96" s="29"/>
      <c r="AN96" s="29"/>
      <c r="AO96" s="29"/>
      <c r="AP96" s="29"/>
      <c r="AS96" s="38"/>
      <c r="AT96" s="8"/>
      <c r="AU96" s="29">
        <v>92</v>
      </c>
      <c r="AV96" s="39">
        <f>养成属性buff汇总!I97</f>
        <v>0.15341823545835667</v>
      </c>
      <c r="AW96" s="39">
        <f>养成属性buff汇总!J97</f>
        <v>0.15347900973209266</v>
      </c>
      <c r="AX96" s="39">
        <f>养成属性buff汇总!K97</f>
        <v>0.15347900973209266</v>
      </c>
      <c r="AY96" s="39">
        <f>养成属性buff汇总!L97</f>
        <v>0.15347900973209266</v>
      </c>
      <c r="AZ96" s="39">
        <f>养成属性buff汇总!M97</f>
        <v>0.15347900973209266</v>
      </c>
      <c r="BA96" s="8"/>
      <c r="BB96" s="67">
        <f>'[2]功能-军团县城'!CV99/AV96</f>
        <v>2.2676637635015758E-2</v>
      </c>
      <c r="BC96" s="67">
        <f>[3]大殿属性!AK98/AV96</f>
        <v>0.97732336236498429</v>
      </c>
      <c r="BD96" s="39"/>
      <c r="BE96" s="8"/>
      <c r="BF96" s="8"/>
      <c r="BG96" s="29">
        <v>92</v>
      </c>
      <c r="BH96" s="39">
        <f t="shared" si="13"/>
        <v>0.15341823545835667</v>
      </c>
      <c r="BI96" s="39">
        <f t="shared" si="14"/>
        <v>0.15347900973209266</v>
      </c>
      <c r="BJ96" s="39">
        <f t="shared" si="15"/>
        <v>0.15347900973209266</v>
      </c>
      <c r="BK96" s="39">
        <f t="shared" si="16"/>
        <v>0.15347900973209266</v>
      </c>
      <c r="BL96" s="39">
        <f t="shared" si="17"/>
        <v>0.15347900973209266</v>
      </c>
      <c r="BM96" s="8"/>
      <c r="BN96" s="67">
        <f>'[2]功能-军团县城'!CV99/BH96</f>
        <v>2.2676637635015758E-2</v>
      </c>
      <c r="BO96" s="67">
        <f>[3]大殿属性!AK98/BH96</f>
        <v>0.97732336236498429</v>
      </c>
      <c r="BP96" s="39"/>
      <c r="BQ96" s="8"/>
      <c r="BR96" s="38"/>
      <c r="BS96" s="8"/>
      <c r="BT96" s="29">
        <v>92</v>
      </c>
      <c r="BU96" s="39">
        <f>养成属性buff汇总!AA97</f>
        <v>0.2</v>
      </c>
      <c r="BV96" s="39">
        <f>养成属性buff汇总!AB97</f>
        <v>0.20456476957458722</v>
      </c>
      <c r="BW96" s="39">
        <f>养成属性buff汇总!AC97</f>
        <v>0.2096351422517517</v>
      </c>
      <c r="BX96" s="39">
        <f>养成属性buff汇总!AD97</f>
        <v>0.21546422339451501</v>
      </c>
      <c r="BY96" s="39">
        <f>养成属性buff汇总!AE97</f>
        <v>0.22150197761423276</v>
      </c>
      <c r="CB96" s="38"/>
      <c r="CC96" s="8"/>
      <c r="CD96" s="29">
        <v>92</v>
      </c>
      <c r="CE96" s="39">
        <v>0</v>
      </c>
      <c r="CF96" s="39">
        <v>0</v>
      </c>
      <c r="CG96" s="39">
        <v>0</v>
      </c>
      <c r="CH96" s="39">
        <v>0</v>
      </c>
      <c r="CI96" s="39">
        <v>0</v>
      </c>
    </row>
    <row r="97" spans="3:87" s="5" customFormat="1" x14ac:dyDescent="0.15">
      <c r="C97" s="29">
        <v>93</v>
      </c>
      <c r="D97" s="29">
        <f>[7]属性汇总!D97+[8]属性汇总!J97+[9]属性!AX98</f>
        <v>1117.8933963347554</v>
      </c>
      <c r="E97" s="29">
        <f>[7]属性汇总!E97+[8]属性汇总!K97+[9]属性!AY98</f>
        <v>1143.6461758756886</v>
      </c>
      <c r="F97" s="29">
        <f>[7]属性汇总!F97+[8]属性汇总!L97+[9]属性!AZ98</f>
        <v>1173.876855720689</v>
      </c>
      <c r="G97" s="29">
        <f>[7]属性汇总!G97+[8]属性汇总!M97+[9]属性!BA98</f>
        <v>1206.4739463797964</v>
      </c>
      <c r="H97" s="29">
        <f>[7]属性汇总!H97+[8]属性汇总!N97+[9]属性!BB98</f>
        <v>1236.8232247364786</v>
      </c>
      <c r="I97" s="8"/>
      <c r="J97" s="39">
        <f>[7]属性汇总!D97/D97</f>
        <v>0.79144388989821846</v>
      </c>
      <c r="K97" s="39">
        <f>[8]属性汇总!J97/D97</f>
        <v>0.20855611010178146</v>
      </c>
      <c r="L97" s="39">
        <f>[9]属性!AX98/D97</f>
        <v>0</v>
      </c>
      <c r="M97" s="8"/>
      <c r="N97" s="29">
        <v>93</v>
      </c>
      <c r="O97" s="39">
        <f>'[5]变法-buff效果'!AG97</f>
        <v>2.5000000000000001E-2</v>
      </c>
      <c r="P97" s="39">
        <f>'[5]变法-buff效果'!AH97</f>
        <v>2.5000000000000001E-2</v>
      </c>
      <c r="Q97" s="39">
        <f>'[5]变法-buff效果'!AI97</f>
        <v>2.5000000000000001E-2</v>
      </c>
      <c r="R97" s="39">
        <f>'[5]变法-buff效果'!AJ97</f>
        <v>2.5000000000000001E-2</v>
      </c>
      <c r="S97" s="39">
        <f>'[5]变法-buff效果'!AK97</f>
        <v>2.5000000000000001E-2</v>
      </c>
      <c r="T97" s="8"/>
      <c r="U97" s="67"/>
      <c r="V97" s="67">
        <f>IFERROR('[5]变法-buff效果'!AG97/O97,0)</f>
        <v>1</v>
      </c>
      <c r="X97" s="38"/>
      <c r="AH97" s="38"/>
      <c r="AK97" s="29"/>
      <c r="AL97" s="29"/>
      <c r="AM97" s="29"/>
      <c r="AN97" s="29"/>
      <c r="AO97" s="29"/>
      <c r="AP97" s="29"/>
      <c r="AS97" s="38"/>
      <c r="AT97" s="8"/>
      <c r="AU97" s="29">
        <v>93</v>
      </c>
      <c r="AV97" s="39">
        <f>养成属性buff汇总!I98</f>
        <v>0.15347900973209266</v>
      </c>
      <c r="AW97" s="39">
        <f>养成属性buff汇总!J98</f>
        <v>0.15347900973209266</v>
      </c>
      <c r="AX97" s="39">
        <f>养成属性buff汇总!K98</f>
        <v>0.15347900973209266</v>
      </c>
      <c r="AY97" s="39">
        <f>养成属性buff汇总!L98</f>
        <v>0.15347900973209266</v>
      </c>
      <c r="AZ97" s="39">
        <f>养成属性buff汇总!M98</f>
        <v>0.15347900973209266</v>
      </c>
      <c r="BA97" s="8"/>
      <c r="BB97" s="67">
        <f>'[2]功能-军团县城'!CV100/AV97</f>
        <v>2.2667658190950752E-2</v>
      </c>
      <c r="BC97" s="67">
        <f>[3]大殿属性!AK99/AV97</f>
        <v>0.97733234180904927</v>
      </c>
      <c r="BD97" s="39"/>
      <c r="BE97" s="8"/>
      <c r="BF97" s="8"/>
      <c r="BG97" s="29">
        <v>93</v>
      </c>
      <c r="BH97" s="39">
        <f t="shared" si="13"/>
        <v>0.15347900973209266</v>
      </c>
      <c r="BI97" s="39">
        <f t="shared" si="14"/>
        <v>0.15347900973209266</v>
      </c>
      <c r="BJ97" s="39">
        <f t="shared" si="15"/>
        <v>0.15347900973209266</v>
      </c>
      <c r="BK97" s="39">
        <f t="shared" si="16"/>
        <v>0.15347900973209266</v>
      </c>
      <c r="BL97" s="39">
        <f t="shared" si="17"/>
        <v>0.15347900973209266</v>
      </c>
      <c r="BM97" s="8"/>
      <c r="BN97" s="67">
        <f>'[2]功能-军团县城'!CV100/BH97</f>
        <v>2.2667658190950752E-2</v>
      </c>
      <c r="BO97" s="67">
        <f>[3]大殿属性!AK99/BH97</f>
        <v>0.97733234180904927</v>
      </c>
      <c r="BP97" s="39"/>
      <c r="BQ97" s="8"/>
      <c r="BR97" s="38"/>
      <c r="BS97" s="8"/>
      <c r="BT97" s="29">
        <v>93</v>
      </c>
      <c r="BU97" s="39">
        <f>养成属性buff汇总!AA98</f>
        <v>0.2045945305228149</v>
      </c>
      <c r="BV97" s="39">
        <f>养成属性buff汇总!AB98</f>
        <v>0.20926496668762254</v>
      </c>
      <c r="BW97" s="39">
        <f>养成属性buff汇总!AC98</f>
        <v>0.21432331193580173</v>
      </c>
      <c r="BX97" s="39">
        <f>养成属性buff汇总!AD98</f>
        <v>0.2200789829561102</v>
      </c>
      <c r="BY97" s="39">
        <f>养成属性buff汇总!AE98</f>
        <v>0.22603329934326755</v>
      </c>
      <c r="CB97" s="38"/>
      <c r="CC97" s="8"/>
      <c r="CD97" s="29">
        <v>93</v>
      </c>
      <c r="CE97" s="39">
        <v>0</v>
      </c>
      <c r="CF97" s="39">
        <v>0</v>
      </c>
      <c r="CG97" s="39">
        <v>0</v>
      </c>
      <c r="CH97" s="39">
        <v>0</v>
      </c>
      <c r="CI97" s="39">
        <v>0</v>
      </c>
    </row>
    <row r="98" spans="3:87" s="5" customFormat="1" x14ac:dyDescent="0.15">
      <c r="C98" s="29">
        <v>94</v>
      </c>
      <c r="D98" s="29">
        <f>[7]属性汇总!D98+[8]属性汇总!J98+[9]属性!AX99</f>
        <v>1143.6437947639824</v>
      </c>
      <c r="E98" s="29">
        <f>[7]属性汇总!E98+[8]属性汇总!K98+[9]属性!AY99</f>
        <v>1171.6650795488481</v>
      </c>
      <c r="F98" s="29">
        <f>[7]属性汇总!F98+[8]属性汇总!L98+[9]属性!AZ99</f>
        <v>1203.4853350475082</v>
      </c>
      <c r="G98" s="29">
        <f>[7]属性汇总!G98+[8]属性汇总!M98+[9]属性!BA99</f>
        <v>1233.9115291385906</v>
      </c>
      <c r="H98" s="29">
        <f>[7]属性汇总!H98+[8]属性汇总!N98+[9]属性!BB99</f>
        <v>1262.1330396348117</v>
      </c>
      <c r="I98" s="8"/>
      <c r="J98" s="39">
        <f>[7]属性汇总!D98/D98</f>
        <v>0.78490324907806042</v>
      </c>
      <c r="K98" s="39">
        <f>[8]属性汇总!J98/D98</f>
        <v>0.2150967509219395</v>
      </c>
      <c r="L98" s="39">
        <f>[9]属性!AX99/D98</f>
        <v>0</v>
      </c>
      <c r="M98" s="8"/>
      <c r="N98" s="29">
        <v>94</v>
      </c>
      <c r="O98" s="39">
        <f>'[5]变法-buff效果'!AG98</f>
        <v>2.5000000000000001E-2</v>
      </c>
      <c r="P98" s="39">
        <f>'[5]变法-buff效果'!AH98</f>
        <v>2.5000000000000001E-2</v>
      </c>
      <c r="Q98" s="39">
        <f>'[5]变法-buff效果'!AI98</f>
        <v>2.5000000000000001E-2</v>
      </c>
      <c r="R98" s="39">
        <f>'[5]变法-buff效果'!AJ98</f>
        <v>2.5000000000000001E-2</v>
      </c>
      <c r="S98" s="39">
        <f>'[5]变法-buff效果'!AK98</f>
        <v>2.5000000000000001E-2</v>
      </c>
      <c r="T98" s="8"/>
      <c r="U98" s="67"/>
      <c r="V98" s="67">
        <f>IFERROR('[5]变法-buff效果'!AG98/O98,0)</f>
        <v>1</v>
      </c>
      <c r="X98" s="38"/>
      <c r="AH98" s="38"/>
      <c r="AK98" s="29"/>
      <c r="AL98" s="29"/>
      <c r="AM98" s="29"/>
      <c r="AN98" s="29"/>
      <c r="AO98" s="29"/>
      <c r="AP98" s="29"/>
      <c r="AS98" s="38"/>
      <c r="AT98" s="8"/>
      <c r="AU98" s="29">
        <v>94</v>
      </c>
      <c r="AV98" s="39">
        <f>养成属性buff汇总!I99</f>
        <v>0.15347900973209266</v>
      </c>
      <c r="AW98" s="39">
        <f>养成属性buff汇总!J99</f>
        <v>0.15347900973209266</v>
      </c>
      <c r="AX98" s="39">
        <f>养成属性buff汇总!K99</f>
        <v>0.15347900973209266</v>
      </c>
      <c r="AY98" s="39">
        <f>养成属性buff汇总!L99</f>
        <v>0.15347900973209266</v>
      </c>
      <c r="AZ98" s="39">
        <f>养成属性buff汇总!M99</f>
        <v>0.15347900973209266</v>
      </c>
      <c r="BA98" s="8"/>
      <c r="BB98" s="67">
        <f>'[2]功能-军团县城'!CV101/AV98</f>
        <v>2.2667658190950752E-2</v>
      </c>
      <c r="BC98" s="67">
        <f>[3]大殿属性!AK100/AV98</f>
        <v>0.97733234180904927</v>
      </c>
      <c r="BD98" s="39"/>
      <c r="BE98" s="8"/>
      <c r="BF98" s="8"/>
      <c r="BG98" s="29">
        <v>94</v>
      </c>
      <c r="BH98" s="39">
        <f t="shared" si="13"/>
        <v>0.15347900973209266</v>
      </c>
      <c r="BI98" s="39">
        <f t="shared" si="14"/>
        <v>0.15347900973209266</v>
      </c>
      <c r="BJ98" s="39">
        <f t="shared" si="15"/>
        <v>0.15347900973209266</v>
      </c>
      <c r="BK98" s="39">
        <f t="shared" si="16"/>
        <v>0.15347900973209266</v>
      </c>
      <c r="BL98" s="39">
        <f t="shared" si="17"/>
        <v>0.15347900973209266</v>
      </c>
      <c r="BM98" s="8"/>
      <c r="BN98" s="67">
        <f>'[2]功能-军团县城'!CV101/BH98</f>
        <v>2.2667658190950752E-2</v>
      </c>
      <c r="BO98" s="67">
        <f>[3]大殿属性!AK100/BH98</f>
        <v>0.97733234180904927</v>
      </c>
      <c r="BP98" s="39"/>
      <c r="BQ98" s="8"/>
      <c r="BR98" s="38"/>
      <c r="BS98" s="8"/>
      <c r="BT98" s="29">
        <v>94</v>
      </c>
      <c r="BU98" s="39">
        <f>养成属性buff汇总!AA99</f>
        <v>0.20931101022133811</v>
      </c>
      <c r="BV98" s="39">
        <f>养成属性buff汇总!AB99</f>
        <v>0.21396516380065783</v>
      </c>
      <c r="BW98" s="39">
        <f>养成属性buff汇总!AC99</f>
        <v>0.21901148161985176</v>
      </c>
      <c r="BX98" s="39">
        <f>养成属性buff汇总!AD99</f>
        <v>0.22469374251770538</v>
      </c>
      <c r="BY98" s="39">
        <f>养成属性buff汇总!AE99</f>
        <v>0.23056462107230233</v>
      </c>
      <c r="CB98" s="38"/>
      <c r="CC98" s="8"/>
      <c r="CD98" s="29">
        <v>94</v>
      </c>
      <c r="CE98" s="39">
        <v>0</v>
      </c>
      <c r="CF98" s="39">
        <v>0</v>
      </c>
      <c r="CG98" s="39">
        <v>0</v>
      </c>
      <c r="CH98" s="39">
        <v>0</v>
      </c>
      <c r="CI98" s="39">
        <v>0</v>
      </c>
    </row>
    <row r="99" spans="3:87" s="5" customFormat="1" x14ac:dyDescent="0.15">
      <c r="C99" s="29">
        <v>95</v>
      </c>
      <c r="D99" s="29">
        <f>[7]属性汇总!D99+[8]属性汇总!J99+[9]属性!AX100</f>
        <v>1172.2120066579776</v>
      </c>
      <c r="E99" s="29">
        <f>[7]属性汇总!E99+[8]属性汇总!K99+[9]属性!AY100</f>
        <v>1201.9784843203665</v>
      </c>
      <c r="F99" s="29">
        <f>[7]属性汇总!F99+[8]属性汇总!L99+[9]属性!AZ100</f>
        <v>1230.5614280625409</v>
      </c>
      <c r="G99" s="29">
        <f>[7]属性汇总!G99+[8]属性汇总!M99+[9]属性!BA100</f>
        <v>1257.0607202999549</v>
      </c>
      <c r="H99" s="29">
        <f>[7]属性汇总!H99+[8]属性汇总!N99+[9]属性!BB100</f>
        <v>1275.7096668956935</v>
      </c>
      <c r="I99" s="8"/>
      <c r="J99" s="39">
        <f>[7]属性汇总!D99/D99</f>
        <v>0.77809857914502234</v>
      </c>
      <c r="K99" s="39">
        <f>[8]属性汇总!J99/D99</f>
        <v>0.22190142085497769</v>
      </c>
      <c r="L99" s="39">
        <f>[9]属性!AX100/D99</f>
        <v>0</v>
      </c>
      <c r="M99" s="8"/>
      <c r="N99" s="29">
        <v>95</v>
      </c>
      <c r="O99" s="39">
        <f>'[5]变法-buff效果'!AG99</f>
        <v>2.5000000000000001E-2</v>
      </c>
      <c r="P99" s="39">
        <f>'[5]变法-buff效果'!AH99</f>
        <v>2.5000000000000001E-2</v>
      </c>
      <c r="Q99" s="39">
        <f>'[5]变法-buff效果'!AI99</f>
        <v>2.5000000000000001E-2</v>
      </c>
      <c r="R99" s="39">
        <f>'[5]变法-buff效果'!AJ99</f>
        <v>2.5000000000000001E-2</v>
      </c>
      <c r="S99" s="39">
        <f>'[5]变法-buff效果'!AK99</f>
        <v>2.5000000000000001E-2</v>
      </c>
      <c r="T99" s="8"/>
      <c r="U99" s="67"/>
      <c r="V99" s="67">
        <f>IFERROR('[5]变法-buff效果'!AG99/O99,0)</f>
        <v>1</v>
      </c>
      <c r="X99" s="38"/>
      <c r="AH99" s="38"/>
      <c r="AK99" s="29"/>
      <c r="AL99" s="29"/>
      <c r="AM99" s="29"/>
      <c r="AN99" s="29"/>
      <c r="AO99" s="29"/>
      <c r="AP99" s="29"/>
      <c r="AS99" s="38"/>
      <c r="AT99" s="8"/>
      <c r="AU99" s="29">
        <v>95</v>
      </c>
      <c r="AV99" s="39">
        <f>养成属性buff汇总!I100</f>
        <v>0.15347900973209266</v>
      </c>
      <c r="AW99" s="39">
        <f>养成属性buff汇总!J100</f>
        <v>0.15347900973209266</v>
      </c>
      <c r="AX99" s="39">
        <f>养成属性buff汇总!K100</f>
        <v>0.15347900973209266</v>
      </c>
      <c r="AY99" s="39">
        <f>养成属性buff汇总!L100</f>
        <v>0.15347900973209266</v>
      </c>
      <c r="AZ99" s="39">
        <f>养成属性buff汇总!M100</f>
        <v>0.15347900973209266</v>
      </c>
      <c r="BA99" s="8"/>
      <c r="BB99" s="67">
        <f>'[2]功能-军团县城'!CV102/AV99</f>
        <v>2.2667658190950752E-2</v>
      </c>
      <c r="BC99" s="67">
        <f>[3]大殿属性!AK101/AV99</f>
        <v>0.97733234180904927</v>
      </c>
      <c r="BD99" s="39"/>
      <c r="BE99" s="8"/>
      <c r="BF99" s="8"/>
      <c r="BG99" s="29">
        <v>95</v>
      </c>
      <c r="BH99" s="39">
        <f t="shared" si="13"/>
        <v>0.15347900973209266</v>
      </c>
      <c r="BI99" s="39">
        <f t="shared" si="14"/>
        <v>0.15347900973209266</v>
      </c>
      <c r="BJ99" s="39">
        <f t="shared" si="15"/>
        <v>0.15347900973209266</v>
      </c>
      <c r="BK99" s="39">
        <f t="shared" si="16"/>
        <v>0.15347900973209266</v>
      </c>
      <c r="BL99" s="39">
        <f t="shared" si="17"/>
        <v>0.15347900973209266</v>
      </c>
      <c r="BM99" s="8"/>
      <c r="BN99" s="67">
        <f>'[2]功能-军团县城'!CV102/BH99</f>
        <v>2.2667658190950752E-2</v>
      </c>
      <c r="BO99" s="67">
        <f>[3]大殿属性!AK101/BH99</f>
        <v>0.97733234180904927</v>
      </c>
      <c r="BP99" s="39"/>
      <c r="BQ99" s="8"/>
      <c r="BR99" s="38"/>
      <c r="BS99" s="8"/>
      <c r="BT99" s="29">
        <v>95</v>
      </c>
      <c r="BU99" s="39">
        <f>养成属性buff汇总!AA100</f>
        <v>0.21402748991986134</v>
      </c>
      <c r="BV99" s="39">
        <f>养成属性buff汇总!AB100</f>
        <v>0.21866536091369312</v>
      </c>
      <c r="BW99" s="39">
        <f>养成属性buff汇总!AC100</f>
        <v>0.22369965130390179</v>
      </c>
      <c r="BX99" s="39">
        <f>养成属性buff汇总!AD100</f>
        <v>0.22930850207930056</v>
      </c>
      <c r="BY99" s="39">
        <f>养成属性buff汇总!AE100</f>
        <v>0.23509594280133711</v>
      </c>
      <c r="CB99" s="38"/>
      <c r="CC99" s="8"/>
      <c r="CD99" s="29">
        <v>95</v>
      </c>
      <c r="CE99" s="39">
        <v>0</v>
      </c>
      <c r="CF99" s="39">
        <v>0</v>
      </c>
      <c r="CG99" s="39">
        <v>0</v>
      </c>
      <c r="CH99" s="39">
        <v>0</v>
      </c>
      <c r="CI99" s="39">
        <v>0</v>
      </c>
    </row>
    <row r="100" spans="3:87" s="5" customFormat="1" x14ac:dyDescent="0.15">
      <c r="C100" s="29">
        <v>96</v>
      </c>
      <c r="D100" s="29">
        <f>[7]属性汇总!D100+[8]属性汇总!J100+[9]属性!AX101</f>
        <v>1202.6132948850413</v>
      </c>
      <c r="E100" s="29">
        <f>[7]属性汇总!E100+[8]属性汇总!K100+[9]属性!AY101</f>
        <v>1229.4468208289138</v>
      </c>
      <c r="F100" s="29">
        <f>[7]属性汇总!F100+[8]属性汇总!L100+[9]属性!AZ101</f>
        <v>1253.9438050135691</v>
      </c>
      <c r="G100" s="29">
        <f>[7]属性汇总!G100+[8]属性汇总!M100+[9]属性!BA101</f>
        <v>1272.3155886231771</v>
      </c>
      <c r="H100" s="29">
        <f>[7]属性汇总!H100+[8]属性汇总!N100+[9]属性!BB101</f>
        <v>1288.9972406539928</v>
      </c>
      <c r="I100" s="8"/>
      <c r="J100" s="39">
        <f>[7]属性汇总!D100/D100</f>
        <v>0.77074785137188673</v>
      </c>
      <c r="K100" s="39">
        <f>[8]属性汇总!J100/D100</f>
        <v>0.22925214862811319</v>
      </c>
      <c r="L100" s="39">
        <f>[9]属性!AX101/D100</f>
        <v>0</v>
      </c>
      <c r="M100" s="8"/>
      <c r="N100" s="29">
        <v>96</v>
      </c>
      <c r="O100" s="39">
        <f>'[5]变法-buff效果'!AG100</f>
        <v>2.5000000000000001E-2</v>
      </c>
      <c r="P100" s="39">
        <f>'[5]变法-buff效果'!AH100</f>
        <v>2.5000000000000001E-2</v>
      </c>
      <c r="Q100" s="39">
        <f>'[5]变法-buff效果'!AI100</f>
        <v>2.5000000000000001E-2</v>
      </c>
      <c r="R100" s="39">
        <f>'[5]变法-buff效果'!AJ100</f>
        <v>2.5000000000000001E-2</v>
      </c>
      <c r="S100" s="39">
        <f>'[5]变法-buff效果'!AK100</f>
        <v>2.5000000000000001E-2</v>
      </c>
      <c r="T100" s="8"/>
      <c r="U100" s="67"/>
      <c r="V100" s="67">
        <f>IFERROR('[5]变法-buff效果'!AG100/O100,0)</f>
        <v>1</v>
      </c>
      <c r="X100" s="38"/>
      <c r="AH100" s="38"/>
      <c r="AK100" s="29"/>
      <c r="AL100" s="29"/>
      <c r="AM100" s="29"/>
      <c r="AN100" s="29"/>
      <c r="AO100" s="29"/>
      <c r="AP100" s="29"/>
      <c r="AS100" s="38"/>
      <c r="AT100" s="8"/>
      <c r="AU100" s="29">
        <v>96</v>
      </c>
      <c r="AV100" s="39">
        <f>养成属性buff汇总!I101</f>
        <v>0.15347900973209266</v>
      </c>
      <c r="AW100" s="39">
        <f>养成属性buff汇总!J101</f>
        <v>0.15347900973209266</v>
      </c>
      <c r="AX100" s="39">
        <f>养成属性buff汇总!K101</f>
        <v>0.15347900973209266</v>
      </c>
      <c r="AY100" s="39">
        <f>养成属性buff汇总!L101</f>
        <v>0.15347900973209266</v>
      </c>
      <c r="AZ100" s="39">
        <f>养成属性buff汇总!M101</f>
        <v>0.15347900973209266</v>
      </c>
      <c r="BA100" s="8"/>
      <c r="BB100" s="67">
        <f>'[2]功能-军团县城'!CV103/AV100</f>
        <v>2.2667658190950752E-2</v>
      </c>
      <c r="BC100" s="67">
        <f>[3]大殿属性!AK102/AV100</f>
        <v>0.97733234180904927</v>
      </c>
      <c r="BD100" s="39"/>
      <c r="BE100" s="8"/>
      <c r="BF100" s="8"/>
      <c r="BG100" s="29">
        <v>96</v>
      </c>
      <c r="BH100" s="39">
        <f t="shared" si="13"/>
        <v>0.15347900973209266</v>
      </c>
      <c r="BI100" s="39">
        <f t="shared" si="14"/>
        <v>0.15347900973209266</v>
      </c>
      <c r="BJ100" s="39">
        <f t="shared" si="15"/>
        <v>0.15347900973209266</v>
      </c>
      <c r="BK100" s="39">
        <f t="shared" si="16"/>
        <v>0.15347900973209266</v>
      </c>
      <c r="BL100" s="39">
        <f t="shared" si="17"/>
        <v>0.15347900973209266</v>
      </c>
      <c r="BM100" s="8"/>
      <c r="BN100" s="67">
        <f>'[2]功能-军团县城'!CV103/BH100</f>
        <v>2.2667658190950752E-2</v>
      </c>
      <c r="BO100" s="67">
        <f>[3]大殿属性!AK102/BH100</f>
        <v>0.97733234180904927</v>
      </c>
      <c r="BP100" s="39"/>
      <c r="BQ100" s="8"/>
      <c r="BR100" s="38"/>
      <c r="BS100" s="8"/>
      <c r="BT100" s="29">
        <v>96</v>
      </c>
      <c r="BU100" s="39">
        <f>养成属性buff汇总!AA101</f>
        <v>0.21874396961838455</v>
      </c>
      <c r="BV100" s="39">
        <f>养成属性buff汇总!AB101</f>
        <v>0.22336555802672842</v>
      </c>
      <c r="BW100" s="39">
        <f>养成属性buff汇总!AC101</f>
        <v>0.2283878209879518</v>
      </c>
      <c r="BX100" s="39">
        <f>养成属性buff汇总!AD101</f>
        <v>0.23392326164089577</v>
      </c>
      <c r="BY100" s="39">
        <f>养成属性buff汇总!AE101</f>
        <v>0.23962726453037189</v>
      </c>
      <c r="CB100" s="38"/>
      <c r="CC100" s="8"/>
      <c r="CD100" s="29">
        <v>96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</row>
    <row r="101" spans="3:87" s="5" customFormat="1" x14ac:dyDescent="0.15">
      <c r="C101" s="29">
        <v>97</v>
      </c>
      <c r="D101" s="29">
        <f>[7]属性汇总!D101+[8]属性汇总!J101+[9]属性!AX102</f>
        <v>1230.3068971018783</v>
      </c>
      <c r="E101" s="29">
        <f>[7]属性汇总!E101+[8]属性汇总!K101+[9]属性!AY102</f>
        <v>1253.1913736493984</v>
      </c>
      <c r="F101" s="29">
        <f>[7]属性汇总!F101+[8]属性汇总!L101+[9]属性!AZ102</f>
        <v>1270.1369644880688</v>
      </c>
      <c r="G101" s="29">
        <f>[7]属性汇总!G101+[8]属性汇总!M101+[9]属性!BA102</f>
        <v>1285.7432063765841</v>
      </c>
      <c r="H101" s="29">
        <f>[7]属性汇总!H101+[8]属性汇总!N101+[9]属性!BB102</f>
        <v>1302.3752882481901</v>
      </c>
      <c r="I101" s="8"/>
      <c r="J101" s="39">
        <f>[7]属性汇总!D101/D101</f>
        <v>0.76554001039012498</v>
      </c>
      <c r="K101" s="39">
        <f>[8]属性汇总!J101/D101</f>
        <v>0.2344599896098751</v>
      </c>
      <c r="L101" s="39">
        <f>[9]属性!AX102/D101</f>
        <v>0</v>
      </c>
      <c r="M101" s="8"/>
      <c r="N101" s="29">
        <v>97</v>
      </c>
      <c r="O101" s="39">
        <f>'[5]变法-buff效果'!AG101</f>
        <v>2.5000000000000001E-2</v>
      </c>
      <c r="P101" s="39">
        <f>'[5]变法-buff效果'!AH101</f>
        <v>2.5000000000000001E-2</v>
      </c>
      <c r="Q101" s="39">
        <f>'[5]变法-buff效果'!AI101</f>
        <v>2.5000000000000001E-2</v>
      </c>
      <c r="R101" s="39">
        <f>'[5]变法-buff效果'!AJ101</f>
        <v>2.5000000000000001E-2</v>
      </c>
      <c r="S101" s="39">
        <f>'[5]变法-buff效果'!AK101</f>
        <v>2.5000000000000001E-2</v>
      </c>
      <c r="T101" s="8"/>
      <c r="U101" s="67"/>
      <c r="V101" s="67">
        <f>IFERROR('[5]变法-buff效果'!AG101/O101,0)</f>
        <v>1</v>
      </c>
      <c r="X101" s="38"/>
      <c r="AH101" s="38"/>
      <c r="AK101" s="29"/>
      <c r="AL101" s="29"/>
      <c r="AM101" s="29"/>
      <c r="AN101" s="29"/>
      <c r="AO101" s="29"/>
      <c r="AP101" s="29"/>
      <c r="AS101" s="38"/>
      <c r="AT101" s="8"/>
      <c r="AU101" s="29">
        <v>97</v>
      </c>
      <c r="AV101" s="39">
        <f>养成属性buff汇总!I102</f>
        <v>0.15347900973209266</v>
      </c>
      <c r="AW101" s="39">
        <f>养成属性buff汇总!J102</f>
        <v>0.15347900973209266</v>
      </c>
      <c r="AX101" s="39">
        <f>养成属性buff汇总!K102</f>
        <v>0.15347900973209266</v>
      </c>
      <c r="AY101" s="39">
        <f>养成属性buff汇总!L102</f>
        <v>0.15347900973209266</v>
      </c>
      <c r="AZ101" s="39">
        <f>养成属性buff汇总!M102</f>
        <v>0.15347900973209266</v>
      </c>
      <c r="BA101" s="8"/>
      <c r="BB101" s="67">
        <f>'[2]功能-军团县城'!CV104/AV101</f>
        <v>2.2667658190950752E-2</v>
      </c>
      <c r="BC101" s="67">
        <f>[3]大殿属性!AK103/AV101</f>
        <v>0.97733234180904927</v>
      </c>
      <c r="BD101" s="39"/>
      <c r="BE101" s="8"/>
      <c r="BF101" s="8"/>
      <c r="BG101" s="29">
        <v>97</v>
      </c>
      <c r="BH101" s="39">
        <f t="shared" si="13"/>
        <v>0.15347900973209266</v>
      </c>
      <c r="BI101" s="39">
        <f t="shared" si="14"/>
        <v>0.15347900973209266</v>
      </c>
      <c r="BJ101" s="39">
        <f t="shared" si="15"/>
        <v>0.15347900973209266</v>
      </c>
      <c r="BK101" s="39">
        <f t="shared" si="16"/>
        <v>0.15347900973209266</v>
      </c>
      <c r="BL101" s="39">
        <f t="shared" si="17"/>
        <v>0.15347900973209266</v>
      </c>
      <c r="BM101" s="8"/>
      <c r="BN101" s="67">
        <f>'[2]功能-军团县城'!CV104/BH101</f>
        <v>2.2667658190950752E-2</v>
      </c>
      <c r="BO101" s="67">
        <f>[3]大殿属性!AK103/BH101</f>
        <v>0.97733234180904927</v>
      </c>
      <c r="BP101" s="39"/>
      <c r="BQ101" s="8"/>
      <c r="BR101" s="38"/>
      <c r="BS101" s="8"/>
      <c r="BT101" s="29">
        <v>97</v>
      </c>
      <c r="BU101" s="39">
        <f>养成属性buff汇总!AA102</f>
        <v>0.22346044931690776</v>
      </c>
      <c r="BV101" s="39">
        <f>养成属性buff汇总!AB102</f>
        <v>0.22806575513976371</v>
      </c>
      <c r="BW101" s="39">
        <f>养成属性buff汇总!AC102</f>
        <v>0.23307599067200183</v>
      </c>
      <c r="BX101" s="39">
        <f>养成属性buff汇总!AD102</f>
        <v>0.23853802120249096</v>
      </c>
      <c r="BY101" s="39">
        <f>养成属性buff汇总!AE102</f>
        <v>0.24415858625940667</v>
      </c>
      <c r="CB101" s="38"/>
      <c r="CC101" s="8"/>
      <c r="CD101" s="29">
        <v>97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</row>
    <row r="102" spans="3:87" s="5" customFormat="1" x14ac:dyDescent="0.15">
      <c r="C102" s="29">
        <v>98</v>
      </c>
      <c r="D102" s="29">
        <f>[7]属性汇总!D102+[8]属性汇总!J102+[9]属性!AX103</f>
        <v>1254.210236385484</v>
      </c>
      <c r="E102" s="29">
        <f>[7]属性汇总!E102+[8]属性汇总!K102+[9]属性!AY103</f>
        <v>1269.1725781029286</v>
      </c>
      <c r="F102" s="29">
        <f>[7]属性汇总!F102+[8]属性汇总!L102+[9]属性!AZ103</f>
        <v>1283.6394711720391</v>
      </c>
      <c r="G102" s="29">
        <f>[7]属性汇总!G102+[8]属性汇总!M102+[9]属性!BA103</f>
        <v>1299.2633591668159</v>
      </c>
      <c r="H102" s="29">
        <f>[7]属性汇总!H102+[8]属性汇总!N102+[9]属性!BB103</f>
        <v>1315.6303251697807</v>
      </c>
      <c r="I102" s="8"/>
      <c r="J102" s="39">
        <f>[7]属性汇总!D102/D102</f>
        <v>0.76207553767392811</v>
      </c>
      <c r="K102" s="39">
        <f>[8]属性汇总!J102/D102</f>
        <v>0.23792446232607192</v>
      </c>
      <c r="L102" s="39">
        <f>[9]属性!AX103/D102</f>
        <v>0</v>
      </c>
      <c r="M102" s="8"/>
      <c r="N102" s="29">
        <v>98</v>
      </c>
      <c r="O102" s="39">
        <f>'[5]变法-buff效果'!AG102</f>
        <v>2.5000000000000001E-2</v>
      </c>
      <c r="P102" s="39">
        <f>'[5]变法-buff效果'!AH102</f>
        <v>2.5000000000000001E-2</v>
      </c>
      <c r="Q102" s="39">
        <f>'[5]变法-buff效果'!AI102</f>
        <v>2.5000000000000001E-2</v>
      </c>
      <c r="R102" s="39">
        <f>'[5]变法-buff效果'!AJ102</f>
        <v>2.5000000000000001E-2</v>
      </c>
      <c r="S102" s="39">
        <f>'[5]变法-buff效果'!AK102</f>
        <v>2.5000000000000001E-2</v>
      </c>
      <c r="T102" s="8"/>
      <c r="U102" s="67"/>
      <c r="V102" s="67">
        <f>IFERROR('[5]变法-buff效果'!AG102/O102,0)</f>
        <v>1</v>
      </c>
      <c r="X102" s="38"/>
      <c r="AH102" s="38"/>
      <c r="AK102" s="29"/>
      <c r="AL102" s="29"/>
      <c r="AM102" s="29"/>
      <c r="AN102" s="29"/>
      <c r="AO102" s="29"/>
      <c r="AP102" s="29"/>
      <c r="AS102" s="38"/>
      <c r="AT102" s="8"/>
      <c r="AU102" s="29">
        <v>98</v>
      </c>
      <c r="AV102" s="39">
        <f>养成属性buff汇总!I103</f>
        <v>0.15347900973209266</v>
      </c>
      <c r="AW102" s="39">
        <f>养成属性buff汇总!J103</f>
        <v>0.15347900973209266</v>
      </c>
      <c r="AX102" s="39">
        <f>养成属性buff汇总!K103</f>
        <v>0.15347900973209266</v>
      </c>
      <c r="AY102" s="39">
        <f>养成属性buff汇总!L103</f>
        <v>0.15347900973209266</v>
      </c>
      <c r="AZ102" s="39">
        <f>养成属性buff汇总!M103</f>
        <v>0.15347900973209266</v>
      </c>
      <c r="BA102" s="8"/>
      <c r="BB102" s="67">
        <f>'[2]功能-军团县城'!CV105/AV102</f>
        <v>2.2667658190950752E-2</v>
      </c>
      <c r="BC102" s="67">
        <f>[3]大殿属性!AK104/AV102</f>
        <v>0.97733234180904927</v>
      </c>
      <c r="BD102" s="39"/>
      <c r="BE102" s="8"/>
      <c r="BF102" s="8"/>
      <c r="BG102" s="29">
        <v>98</v>
      </c>
      <c r="BH102" s="39">
        <f t="shared" si="13"/>
        <v>0.15347900973209266</v>
      </c>
      <c r="BI102" s="39">
        <f t="shared" si="14"/>
        <v>0.15347900973209266</v>
      </c>
      <c r="BJ102" s="39">
        <f t="shared" si="15"/>
        <v>0.15347900973209266</v>
      </c>
      <c r="BK102" s="39">
        <f t="shared" si="16"/>
        <v>0.15347900973209266</v>
      </c>
      <c r="BL102" s="39">
        <f t="shared" si="17"/>
        <v>0.15347900973209266</v>
      </c>
      <c r="BM102" s="8"/>
      <c r="BN102" s="67">
        <f>'[2]功能-军团县城'!CV105/BH102</f>
        <v>2.2667658190950752E-2</v>
      </c>
      <c r="BO102" s="67">
        <f>[3]大殿属性!AK104/BH102</f>
        <v>0.97733234180904927</v>
      </c>
      <c r="BP102" s="39"/>
      <c r="BQ102" s="8"/>
      <c r="BR102" s="38"/>
      <c r="BS102" s="8"/>
      <c r="BT102" s="29">
        <v>98</v>
      </c>
      <c r="BU102" s="39">
        <f>养成属性buff汇总!AA103</f>
        <v>0.22817692901543096</v>
      </c>
      <c r="BV102" s="39">
        <f>养成属性buff汇总!AB103</f>
        <v>0.232765952252799</v>
      </c>
      <c r="BW102" s="39">
        <f>养成属性buff汇总!AC103</f>
        <v>0.23776416035605186</v>
      </c>
      <c r="BX102" s="39">
        <f>养成属性buff汇总!AD103</f>
        <v>0.24315278076408614</v>
      </c>
      <c r="BY102" s="39">
        <f>养成属性buff汇总!AE103</f>
        <v>0.24868990798844148</v>
      </c>
      <c r="CB102" s="38"/>
      <c r="CC102" s="8"/>
      <c r="CD102" s="29">
        <v>98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</row>
    <row r="103" spans="3:87" s="5" customFormat="1" x14ac:dyDescent="0.15">
      <c r="C103" s="29">
        <v>99</v>
      </c>
      <c r="D103" s="29">
        <f>[7]属性汇总!D103+[8]属性汇总!J103+[9]属性!AX104</f>
        <v>1269.2208620900194</v>
      </c>
      <c r="E103" s="29">
        <f>[7]属性汇总!E103+[8]属性汇总!K103+[9]属性!AY104</f>
        <v>1282.6873469989009</v>
      </c>
      <c r="F103" s="29">
        <f>[7]属性汇总!F103+[8]属性汇总!L103+[9]属性!AZ104</f>
        <v>1297.2354756354625</v>
      </c>
      <c r="G103" s="29">
        <f>[7]属性汇总!G103+[8]属性汇总!M103+[9]属性!BA104</f>
        <v>1312.661948751859</v>
      </c>
      <c r="H103" s="29">
        <f>[7]属性汇总!H103+[8]属性汇总!N103+[9]属性!BB104</f>
        <v>1328.8726997532181</v>
      </c>
      <c r="I103" s="8"/>
      <c r="J103" s="39">
        <f>[7]属性汇总!D103/D103</f>
        <v>0.76363451865580623</v>
      </c>
      <c r="K103" s="39">
        <f>[8]属性汇总!J103/D103</f>
        <v>0.23636548134419372</v>
      </c>
      <c r="L103" s="39">
        <f>[9]属性!AX104/D103</f>
        <v>0</v>
      </c>
      <c r="M103" s="8"/>
      <c r="N103" s="29">
        <v>99</v>
      </c>
      <c r="O103" s="39">
        <f>'[5]变法-buff效果'!AG103</f>
        <v>2.5000000000000001E-2</v>
      </c>
      <c r="P103" s="39">
        <f>'[5]变法-buff效果'!AH103</f>
        <v>2.5000000000000001E-2</v>
      </c>
      <c r="Q103" s="39">
        <f>'[5]变法-buff效果'!AI103</f>
        <v>2.5000000000000001E-2</v>
      </c>
      <c r="R103" s="39">
        <f>'[5]变法-buff效果'!AJ103</f>
        <v>2.5000000000000001E-2</v>
      </c>
      <c r="S103" s="39">
        <f>'[5]变法-buff效果'!AK103</f>
        <v>2.5000000000000001E-2</v>
      </c>
      <c r="T103" s="8"/>
      <c r="U103" s="67"/>
      <c r="V103" s="67">
        <f>IFERROR('[5]变法-buff效果'!AG103/O103,0)</f>
        <v>1</v>
      </c>
      <c r="X103" s="38"/>
      <c r="AH103" s="38"/>
      <c r="AK103" s="29"/>
      <c r="AL103" s="29"/>
      <c r="AM103" s="29"/>
      <c r="AN103" s="29"/>
      <c r="AO103" s="29"/>
      <c r="AP103" s="29"/>
      <c r="AS103" s="38"/>
      <c r="AT103" s="8"/>
      <c r="AU103" s="29">
        <v>99</v>
      </c>
      <c r="AV103" s="39">
        <f>养成属性buff汇总!I104</f>
        <v>0.15347900973209266</v>
      </c>
      <c r="AW103" s="39">
        <f>养成属性buff汇总!J104</f>
        <v>0.15347900973209266</v>
      </c>
      <c r="AX103" s="39">
        <f>养成属性buff汇总!K104</f>
        <v>0.15347900973209266</v>
      </c>
      <c r="AY103" s="39">
        <f>养成属性buff汇总!L104</f>
        <v>0.15347900973209266</v>
      </c>
      <c r="AZ103" s="39">
        <f>养成属性buff汇总!M104</f>
        <v>0.15347900973209266</v>
      </c>
      <c r="BA103" s="8"/>
      <c r="BB103" s="67">
        <f>'[2]功能-军团县城'!CV106/AV103</f>
        <v>2.2667658190950752E-2</v>
      </c>
      <c r="BC103" s="67">
        <f>[3]大殿属性!AK105/AV103</f>
        <v>0.97733234180904927</v>
      </c>
      <c r="BD103" s="39"/>
      <c r="BE103" s="8"/>
      <c r="BF103" s="8"/>
      <c r="BG103" s="29">
        <v>99</v>
      </c>
      <c r="BH103" s="39">
        <f t="shared" si="13"/>
        <v>0.15347900973209266</v>
      </c>
      <c r="BI103" s="39">
        <f t="shared" si="14"/>
        <v>0.15347900973209266</v>
      </c>
      <c r="BJ103" s="39">
        <f t="shared" si="15"/>
        <v>0.15347900973209266</v>
      </c>
      <c r="BK103" s="39">
        <f t="shared" si="16"/>
        <v>0.15347900973209266</v>
      </c>
      <c r="BL103" s="39">
        <f t="shared" si="17"/>
        <v>0.15347900973209266</v>
      </c>
      <c r="BM103" s="8"/>
      <c r="BN103" s="67">
        <f>'[2]功能-军团县城'!CV106/BH103</f>
        <v>2.2667658190950752E-2</v>
      </c>
      <c r="BO103" s="67">
        <f>[3]大殿属性!AK105/BH103</f>
        <v>0.97733234180904927</v>
      </c>
      <c r="BP103" s="39"/>
      <c r="BQ103" s="8"/>
      <c r="BR103" s="38"/>
      <c r="BS103" s="8"/>
      <c r="BT103" s="29">
        <v>99</v>
      </c>
      <c r="BU103" s="39">
        <f>养成属性buff汇总!AA104</f>
        <v>0.23289340871395417</v>
      </c>
      <c r="BV103" s="39">
        <f>养成属性buff汇总!AB104</f>
        <v>0.23746614936583429</v>
      </c>
      <c r="BW103" s="39">
        <f>养成属性buff汇总!AC104</f>
        <v>0.24245233004010189</v>
      </c>
      <c r="BX103" s="39">
        <f>养成属性buff汇总!AD104</f>
        <v>0.24776754032568132</v>
      </c>
      <c r="BY103" s="39">
        <f>养成属性buff汇总!AE104</f>
        <v>0.25325926677328625</v>
      </c>
      <c r="CB103" s="38"/>
      <c r="CC103" s="8"/>
      <c r="CD103" s="29">
        <v>99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</row>
    <row r="104" spans="3:87" s="5" customFormat="1" x14ac:dyDescent="0.15">
      <c r="C104" s="29">
        <v>100</v>
      </c>
      <c r="D104" s="29">
        <f>[7]属性汇总!D104+[8]属性汇总!J104+[9]属性!AX105</f>
        <v>1282.7316888906832</v>
      </c>
      <c r="E104" s="29">
        <f>[7]属性汇总!E104+[8]属性汇总!K104+[9]属性!AY105</f>
        <v>1296.295491993395</v>
      </c>
      <c r="F104" s="29">
        <f>[7]属性汇总!F104+[8]属性汇总!L104+[9]属性!AZ105</f>
        <v>1310.7959747077305</v>
      </c>
      <c r="G104" s="29">
        <f>[7]属性汇总!G104+[8]属性汇总!M104+[9]属性!BA105</f>
        <v>1325.9577505583366</v>
      </c>
      <c r="H104" s="29">
        <f>[7]属性汇总!H104+[8]属性汇总!N104+[9]属性!BB105</f>
        <v>1342.2007097431497</v>
      </c>
      <c r="I104" s="8"/>
      <c r="J104" s="39">
        <f>[7]属性汇总!D104/D104</f>
        <v>0.76612412198263968</v>
      </c>
      <c r="K104" s="39">
        <f>[8]属性汇总!J104/D104</f>
        <v>0.23387587801736029</v>
      </c>
      <c r="L104" s="39">
        <f>[9]属性!AX105/D104</f>
        <v>0</v>
      </c>
      <c r="M104" s="8"/>
      <c r="N104" s="29">
        <v>100</v>
      </c>
      <c r="O104" s="39">
        <f>'[5]变法-buff效果'!AG104</f>
        <v>2.5000000000000001E-2</v>
      </c>
      <c r="P104" s="39">
        <f>'[5]变法-buff效果'!AH104</f>
        <v>2.5000000000000001E-2</v>
      </c>
      <c r="Q104" s="39">
        <f>'[5]变法-buff效果'!AI104</f>
        <v>2.5000000000000001E-2</v>
      </c>
      <c r="R104" s="39">
        <f>'[5]变法-buff效果'!AJ104</f>
        <v>2.5000000000000001E-2</v>
      </c>
      <c r="S104" s="39">
        <f>'[5]变法-buff效果'!AK104</f>
        <v>2.5000000000000001E-2</v>
      </c>
      <c r="T104" s="8"/>
      <c r="U104" s="67"/>
      <c r="V104" s="67">
        <f>IFERROR('[5]变法-buff效果'!AG104/O104,0)</f>
        <v>1</v>
      </c>
      <c r="X104" s="38"/>
      <c r="AH104" s="38"/>
      <c r="AK104" s="29"/>
      <c r="AL104" s="29"/>
      <c r="AM104" s="29"/>
      <c r="AN104" s="29"/>
      <c r="AO104" s="29"/>
      <c r="AP104" s="29"/>
      <c r="AS104" s="38"/>
      <c r="AT104" s="8"/>
      <c r="AU104" s="29">
        <v>100</v>
      </c>
      <c r="AV104" s="39">
        <f>养成属性buff汇总!I105</f>
        <v>0.15347900973209266</v>
      </c>
      <c r="AW104" s="39">
        <f>养成属性buff汇总!J105</f>
        <v>0.15347900973209266</v>
      </c>
      <c r="AX104" s="39">
        <f>养成属性buff汇总!K105</f>
        <v>0.15347900973209266</v>
      </c>
      <c r="AY104" s="39">
        <f>养成属性buff汇总!L105</f>
        <v>0.15347900973209266</v>
      </c>
      <c r="AZ104" s="39">
        <f>养成属性buff汇总!M105</f>
        <v>0.15347900973209266</v>
      </c>
      <c r="BA104" s="8"/>
      <c r="BB104" s="67">
        <f>'[2]功能-军团县城'!CV107/AV104</f>
        <v>2.2667658190950752E-2</v>
      </c>
      <c r="BC104" s="67">
        <f>[3]大殿属性!AK106/AV104</f>
        <v>0.97733234180904927</v>
      </c>
      <c r="BD104" s="39"/>
      <c r="BE104" s="8"/>
      <c r="BF104" s="8"/>
      <c r="BG104" s="29">
        <v>100</v>
      </c>
      <c r="BH104" s="39">
        <f t="shared" si="13"/>
        <v>0.15347900973209266</v>
      </c>
      <c r="BI104" s="39">
        <f t="shared" si="14"/>
        <v>0.15347900973209266</v>
      </c>
      <c r="BJ104" s="39">
        <f t="shared" si="15"/>
        <v>0.15347900973209266</v>
      </c>
      <c r="BK104" s="39">
        <f t="shared" si="16"/>
        <v>0.15347900973209266</v>
      </c>
      <c r="BL104" s="39">
        <f t="shared" si="17"/>
        <v>0.15347900973209266</v>
      </c>
      <c r="BM104" s="8"/>
      <c r="BN104" s="67">
        <f>'[2]功能-军团县城'!CV107/BH104</f>
        <v>2.2667658190950752E-2</v>
      </c>
      <c r="BO104" s="67">
        <f>[3]大殿属性!AK106/BH104</f>
        <v>0.97733234180904927</v>
      </c>
      <c r="BP104" s="39"/>
      <c r="BQ104" s="8"/>
      <c r="BR104" s="38"/>
      <c r="BS104" s="8"/>
      <c r="BT104" s="29">
        <v>100</v>
      </c>
      <c r="BU104" s="39">
        <f>养成属性buff汇总!AA105</f>
        <v>0.23760988841247738</v>
      </c>
      <c r="BV104" s="39">
        <f>养成属性buff汇总!AB105</f>
        <v>0.24216634647886959</v>
      </c>
      <c r="BW104" s="39">
        <f>养成属性buff汇总!AC105</f>
        <v>0.24714049972415192</v>
      </c>
      <c r="BX104" s="39">
        <f>养成属性buff汇总!AD105</f>
        <v>0.25238698257775516</v>
      </c>
      <c r="BY104" s="39">
        <f>养成属性buff汇总!AE105</f>
        <v>0.2578440954399247</v>
      </c>
      <c r="CB104" s="38"/>
      <c r="CC104" s="8"/>
      <c r="CD104" s="29">
        <v>100</v>
      </c>
      <c r="CE104" s="39">
        <v>0</v>
      </c>
      <c r="CF104" s="39">
        <v>0</v>
      </c>
      <c r="CG104" s="39">
        <v>0</v>
      </c>
      <c r="CH104" s="39">
        <v>0</v>
      </c>
      <c r="CI104" s="39">
        <v>0</v>
      </c>
    </row>
    <row r="105" spans="3:87" x14ac:dyDescent="0.15">
      <c r="C105" s="29">
        <v>101</v>
      </c>
      <c r="D105" s="29">
        <f>[7]属性汇总!D105+[8]属性汇总!J105+[9]属性!AX106</f>
        <v>1296.3354206516033</v>
      </c>
      <c r="E105" s="29">
        <f>[7]属性汇总!E105+[8]属性汇总!K105+[9]属性!AY106</f>
        <v>1309.9392055492676</v>
      </c>
      <c r="F105" s="29">
        <f>[7]属性汇总!F105+[8]属性汇总!L105+[9]属性!AZ106</f>
        <v>1324.2680961942365</v>
      </c>
      <c r="G105" s="29">
        <f>[7]属性汇总!G105+[8]属性汇总!M105+[9]属性!BA106</f>
        <v>1339.3397019890979</v>
      </c>
      <c r="H105" s="29">
        <f>[7]属性汇总!H105+[8]属性汇总!N105+[9]属性!BB106</f>
        <v>1355.6143551395753</v>
      </c>
      <c r="J105" s="39">
        <f>[7]属性汇总!D105/D105</f>
        <v>0.76857841325572596</v>
      </c>
      <c r="K105" s="39">
        <f>[8]属性汇总!J105/D105</f>
        <v>0.23142158674427404</v>
      </c>
      <c r="L105" s="39">
        <f>[9]属性!AX106/D105</f>
        <v>0</v>
      </c>
      <c r="N105" s="29">
        <v>101</v>
      </c>
      <c r="O105" s="39">
        <f>'[5]变法-buff效果'!AG105</f>
        <v>2.5000000000000001E-2</v>
      </c>
      <c r="P105" s="39">
        <f>'[5]变法-buff效果'!AH105</f>
        <v>2.5000000000000001E-2</v>
      </c>
      <c r="Q105" s="39">
        <f>'[5]变法-buff效果'!AI105</f>
        <v>2.5000000000000001E-2</v>
      </c>
      <c r="R105" s="39">
        <f>'[5]变法-buff效果'!AJ105</f>
        <v>2.5000000000000001E-2</v>
      </c>
      <c r="S105" s="39">
        <f>'[5]变法-buff效果'!AK105</f>
        <v>2.5000000000000001E-2</v>
      </c>
      <c r="U105" s="67"/>
      <c r="V105" s="67">
        <f>IFERROR('[5]变法-buff效果'!AG105/O105,0)</f>
        <v>1</v>
      </c>
      <c r="W105" s="5"/>
      <c r="AU105" s="29">
        <v>101</v>
      </c>
      <c r="AV105" s="39">
        <f>养成属性buff汇总!I106</f>
        <v>0.15347900973209266</v>
      </c>
      <c r="AW105" s="39">
        <f>养成属性buff汇总!J106</f>
        <v>0.15347900973209266</v>
      </c>
      <c r="AX105" s="39">
        <f>养成属性buff汇总!K106</f>
        <v>0.15347900973209266</v>
      </c>
      <c r="AY105" s="39">
        <f>养成属性buff汇总!L106</f>
        <v>0.15347900973209266</v>
      </c>
      <c r="AZ105" s="39">
        <f>养成属性buff汇总!M106</f>
        <v>0.15347900973209266</v>
      </c>
      <c r="BB105" s="67">
        <f>'[2]功能-军团县城'!CV108/AV105</f>
        <v>2.2667658190950752E-2</v>
      </c>
      <c r="BC105" s="67">
        <f>[3]大殿属性!AK107/AV105</f>
        <v>0.97733234180904927</v>
      </c>
      <c r="BD105" s="39"/>
      <c r="BG105" s="29">
        <v>101</v>
      </c>
      <c r="BH105" s="39">
        <f t="shared" ref="BH105:BH138" si="18">AV105</f>
        <v>0.15347900973209266</v>
      </c>
      <c r="BI105" s="39">
        <f t="shared" ref="BI105:BI138" si="19">AW105</f>
        <v>0.15347900973209266</v>
      </c>
      <c r="BJ105" s="39">
        <f t="shared" ref="BJ105:BJ138" si="20">AX105</f>
        <v>0.15347900973209266</v>
      </c>
      <c r="BK105" s="39">
        <f t="shared" ref="BK105:BK138" si="21">AY105</f>
        <v>0.15347900973209266</v>
      </c>
      <c r="BL105" s="39">
        <f t="shared" ref="BL105:BL138" si="22">AZ105</f>
        <v>0.15347900973209266</v>
      </c>
      <c r="BN105" s="67">
        <f>'[2]功能-军团县城'!CV108/BH105</f>
        <v>2.2667658190950752E-2</v>
      </c>
      <c r="BO105" s="67">
        <f>[3]大殿属性!AK107/BH105</f>
        <v>0.97733234180904927</v>
      </c>
      <c r="BP105" s="39"/>
      <c r="BT105" s="29">
        <v>101</v>
      </c>
      <c r="BU105" s="39">
        <f>养成属性buff汇总!AA106</f>
        <v>0.24232636811100061</v>
      </c>
      <c r="BV105" s="39">
        <f>养成属性buff汇总!AB106</f>
        <v>0.24686654359190488</v>
      </c>
      <c r="BW105" s="39">
        <f>养成属性buff汇总!AC106</f>
        <v>0.25182053218433198</v>
      </c>
      <c r="BX105" s="39">
        <f>养成属性buff汇总!AD106</f>
        <v>0.25701081299175477</v>
      </c>
      <c r="BY105" s="39">
        <f>养成属性buff汇总!AE106</f>
        <v>0.26242892410656321</v>
      </c>
      <c r="CD105" s="29">
        <v>100</v>
      </c>
      <c r="CE105" s="39">
        <v>0</v>
      </c>
      <c r="CF105" s="39">
        <v>0</v>
      </c>
      <c r="CG105" s="39">
        <v>0</v>
      </c>
      <c r="CH105" s="39">
        <v>0</v>
      </c>
      <c r="CI105" s="39">
        <v>0</v>
      </c>
    </row>
    <row r="106" spans="3:87" x14ac:dyDescent="0.15">
      <c r="C106" s="29">
        <v>102</v>
      </c>
      <c r="D106" s="29">
        <f>[7]属性汇总!D106+[8]属性汇总!J106+[9]属性!AX107</f>
        <v>1310.0318117774186</v>
      </c>
      <c r="E106" s="29">
        <f>[7]属性汇总!E106+[8]属性汇总!K106+[9]属性!AY107</f>
        <v>1323.5773568518352</v>
      </c>
      <c r="F106" s="29">
        <f>[7]属性汇总!F106+[8]属性汇总!L106+[9]属性!AZ107</f>
        <v>1337.8287848840805</v>
      </c>
      <c r="G106" s="29">
        <f>[7]属性汇总!G106+[8]属性汇总!M106+[9]属性!BA107</f>
        <v>1352.8078030441427</v>
      </c>
      <c r="H106" s="29">
        <f>[7]属性汇总!H106+[8]属性汇总!N106+[9]属性!BB107</f>
        <v>1369.1412179190597</v>
      </c>
      <c r="J106" s="39">
        <f>[7]属性汇总!D106/D106</f>
        <v>0.77099792745264151</v>
      </c>
      <c r="K106" s="39">
        <f>[8]属性汇总!J106/D106</f>
        <v>0.22900207254735858</v>
      </c>
      <c r="L106" s="39">
        <f>[9]属性!AX107/D106</f>
        <v>0</v>
      </c>
      <c r="N106" s="29">
        <v>102</v>
      </c>
      <c r="O106" s="39">
        <f>'[5]变法-buff效果'!AG106</f>
        <v>2.5000000000000001E-2</v>
      </c>
      <c r="P106" s="39">
        <f>'[5]变法-buff效果'!AH106</f>
        <v>2.5000000000000001E-2</v>
      </c>
      <c r="Q106" s="39">
        <f>'[5]变法-buff效果'!AI106</f>
        <v>2.5000000000000001E-2</v>
      </c>
      <c r="R106" s="39">
        <f>'[5]变法-buff效果'!AJ106</f>
        <v>2.5000000000000001E-2</v>
      </c>
      <c r="S106" s="39">
        <f>'[5]变法-buff效果'!AK106</f>
        <v>2.5000000000000001E-2</v>
      </c>
      <c r="U106" s="67"/>
      <c r="V106" s="67">
        <f>IFERROR('[5]变法-buff效果'!AG106/O106,0)</f>
        <v>1</v>
      </c>
      <c r="W106" s="5"/>
      <c r="AU106" s="29">
        <v>102</v>
      </c>
      <c r="AV106" s="39">
        <f>养成属性buff汇总!I107</f>
        <v>0.15347900973209266</v>
      </c>
      <c r="AW106" s="39">
        <f>养成属性buff汇总!J107</f>
        <v>0.15347900973209266</v>
      </c>
      <c r="AX106" s="39">
        <f>养成属性buff汇总!K107</f>
        <v>0.15347900973209266</v>
      </c>
      <c r="AY106" s="39">
        <f>养成属性buff汇总!L107</f>
        <v>0.15347900973209266</v>
      </c>
      <c r="AZ106" s="39">
        <f>养成属性buff汇总!M107</f>
        <v>0.15347900973209266</v>
      </c>
      <c r="BB106" s="67">
        <f>'[2]功能-军团县城'!CV109/AV106</f>
        <v>2.2667658190950752E-2</v>
      </c>
      <c r="BC106" s="67">
        <f>[3]大殿属性!AK108/AV106</f>
        <v>0.97733234180904927</v>
      </c>
      <c r="BD106" s="39"/>
      <c r="BG106" s="29">
        <v>102</v>
      </c>
      <c r="BH106" s="39">
        <f t="shared" si="18"/>
        <v>0.15347900973209266</v>
      </c>
      <c r="BI106" s="39">
        <f t="shared" si="19"/>
        <v>0.15347900973209266</v>
      </c>
      <c r="BJ106" s="39">
        <f t="shared" si="20"/>
        <v>0.15347900973209266</v>
      </c>
      <c r="BK106" s="39">
        <f t="shared" si="21"/>
        <v>0.15347900973209266</v>
      </c>
      <c r="BL106" s="39">
        <f t="shared" si="22"/>
        <v>0.15347900973209266</v>
      </c>
      <c r="BN106" s="67">
        <f>'[2]功能-军团县城'!CV109/BH106</f>
        <v>2.2667658190950752E-2</v>
      </c>
      <c r="BO106" s="67">
        <f>[3]大殿属性!AK108/BH106</f>
        <v>0.97733234180904927</v>
      </c>
      <c r="BP106" s="39"/>
      <c r="BT106" s="29">
        <v>102</v>
      </c>
      <c r="BU106" s="39">
        <f>养成属性buff汇总!AA107</f>
        <v>0.24704284780952382</v>
      </c>
      <c r="BV106" s="39">
        <f>养成属性buff汇总!AB107</f>
        <v>0.25156808644835493</v>
      </c>
      <c r="BW106" s="39">
        <f>养成属性buff汇总!AC107</f>
        <v>0.25648784042339456</v>
      </c>
      <c r="BX106" s="39">
        <f>养成属性buff汇总!AD107</f>
        <v>0.26163464340575432</v>
      </c>
      <c r="BY106" s="39">
        <f>养成属性buff汇总!AE107</f>
        <v>0.26701375277320172</v>
      </c>
      <c r="CD106" s="29">
        <v>100</v>
      </c>
      <c r="CE106" s="39">
        <v>0</v>
      </c>
      <c r="CF106" s="39">
        <v>0</v>
      </c>
      <c r="CG106" s="39">
        <v>0</v>
      </c>
      <c r="CH106" s="39">
        <v>0</v>
      </c>
      <c r="CI106" s="39">
        <v>0</v>
      </c>
    </row>
    <row r="107" spans="3:87" x14ac:dyDescent="0.15">
      <c r="C107" s="29">
        <v>103</v>
      </c>
      <c r="D107" s="29">
        <f>[7]属性汇总!D107+[8]属性汇总!J107+[9]属性!AX108</f>
        <v>1323.8207233923367</v>
      </c>
      <c r="E107" s="29">
        <f>[7]属性汇总!E107+[8]属性汇总!K107+[9]属性!AY108</f>
        <v>1337.3063664618044</v>
      </c>
      <c r="F107" s="29">
        <f>[7]属性汇总!F107+[8]属性汇总!L107+[9]属性!AZ108</f>
        <v>1351.4780407772628</v>
      </c>
      <c r="G107" s="29">
        <f>[7]属性汇总!G107+[8]属性汇总!M107+[9]属性!BA108</f>
        <v>1366.3862694424579</v>
      </c>
      <c r="H107" s="29">
        <f>[7]属性汇总!H107+[8]属性汇总!N107+[9]属性!BB108</f>
        <v>1382.8122950123461</v>
      </c>
      <c r="J107" s="39">
        <f>[7]属性汇总!D107/D107</f>
        <v>0.77338321216845773</v>
      </c>
      <c r="K107" s="39">
        <f>[8]属性汇总!J107/D107</f>
        <v>0.22661678783154229</v>
      </c>
      <c r="L107" s="39">
        <f>[9]属性!AX108/D107</f>
        <v>0</v>
      </c>
      <c r="N107" s="29">
        <v>103</v>
      </c>
      <c r="O107" s="39">
        <f>'[5]变法-buff效果'!AG107</f>
        <v>2.5000000000000001E-2</v>
      </c>
      <c r="P107" s="39">
        <f>'[5]变法-buff效果'!AH107</f>
        <v>2.5000000000000001E-2</v>
      </c>
      <c r="Q107" s="39">
        <f>'[5]变法-buff效果'!AI107</f>
        <v>2.5000000000000001E-2</v>
      </c>
      <c r="R107" s="39">
        <f>'[5]变法-buff效果'!AJ107</f>
        <v>2.5000000000000001E-2</v>
      </c>
      <c r="S107" s="39">
        <f>'[5]变法-buff效果'!AK107</f>
        <v>2.5000000000000001E-2</v>
      </c>
      <c r="U107" s="67"/>
      <c r="V107" s="67">
        <f>IFERROR('[5]变法-buff效果'!AG107/O107,0)</f>
        <v>1</v>
      </c>
      <c r="W107" s="5"/>
      <c r="AU107" s="29">
        <v>103</v>
      </c>
      <c r="AV107" s="39">
        <f>养成属性buff汇总!I108</f>
        <v>0.15347900973209266</v>
      </c>
      <c r="AW107" s="39">
        <f>养成属性buff汇总!J108</f>
        <v>0.15347900973209266</v>
      </c>
      <c r="AX107" s="39">
        <f>养成属性buff汇总!K108</f>
        <v>0.15347900973209266</v>
      </c>
      <c r="AY107" s="39">
        <f>养成属性buff汇总!L108</f>
        <v>0.15347900973209266</v>
      </c>
      <c r="AZ107" s="39">
        <f>养成属性buff汇总!M108</f>
        <v>0.15347900973209266</v>
      </c>
      <c r="BB107" s="67">
        <f>'[2]功能-军团县城'!CV110/AV107</f>
        <v>2.2667658190950752E-2</v>
      </c>
      <c r="BC107" s="67">
        <f>[3]大殿属性!AK109/AV107</f>
        <v>0.97733234180904927</v>
      </c>
      <c r="BD107" s="39"/>
      <c r="BG107" s="29">
        <v>103</v>
      </c>
      <c r="BH107" s="39">
        <f t="shared" si="18"/>
        <v>0.15347900973209266</v>
      </c>
      <c r="BI107" s="39">
        <f t="shared" si="19"/>
        <v>0.15347900973209266</v>
      </c>
      <c r="BJ107" s="39">
        <f t="shared" si="20"/>
        <v>0.15347900973209266</v>
      </c>
      <c r="BK107" s="39">
        <f t="shared" si="21"/>
        <v>0.15347900973209266</v>
      </c>
      <c r="BL107" s="39">
        <f t="shared" si="22"/>
        <v>0.15347900973209266</v>
      </c>
      <c r="BN107" s="67">
        <f>'[2]功能-军团县城'!CV110/BH107</f>
        <v>2.2667658190950752E-2</v>
      </c>
      <c r="BO107" s="67">
        <f>[3]大殿属性!AK109/BH107</f>
        <v>0.97733234180904927</v>
      </c>
      <c r="BP107" s="39"/>
      <c r="BT107" s="29">
        <v>103</v>
      </c>
      <c r="BU107" s="39">
        <f>养成属性buff汇总!AA108</f>
        <v>0.25176142954535757</v>
      </c>
      <c r="BV107" s="39">
        <f>养成属性buff汇总!AB108</f>
        <v>0.25627232077015927</v>
      </c>
      <c r="BW107" s="39">
        <f>养成属性buff汇总!AC108</f>
        <v>0.26115514866245715</v>
      </c>
      <c r="BX107" s="39">
        <f>养成属性buff汇总!AD108</f>
        <v>0.26625847381975393</v>
      </c>
      <c r="BY107" s="39">
        <f>养成属性buff汇总!AE108</f>
        <v>0.27159858143984023</v>
      </c>
      <c r="CD107" s="29">
        <v>100</v>
      </c>
      <c r="CE107" s="39">
        <v>0</v>
      </c>
      <c r="CF107" s="39">
        <v>0</v>
      </c>
      <c r="CG107" s="39">
        <v>0</v>
      </c>
      <c r="CH107" s="39">
        <v>0</v>
      </c>
      <c r="CI107" s="39">
        <v>0</v>
      </c>
    </row>
    <row r="108" spans="3:87" x14ac:dyDescent="0.15">
      <c r="C108" s="29">
        <v>104</v>
      </c>
      <c r="D108" s="29">
        <f>[7]属性汇总!D108+[8]属性汇总!J108+[9]属性!AX109</f>
        <v>1337.7025297474995</v>
      </c>
      <c r="E108" s="29">
        <f>[7]属性汇总!E108+[8]属性汇总!K108+[9]属性!AY109</f>
        <v>1351.1262343791745</v>
      </c>
      <c r="F108" s="29">
        <f>[7]属性汇总!F108+[8]属性汇总!L108+[9]属性!AZ109</f>
        <v>1365.2226905759353</v>
      </c>
      <c r="G108" s="29">
        <f>[7]属性汇总!G108+[8]属性汇总!M108+[9]属性!BA109</f>
        <v>1380.230609196065</v>
      </c>
      <c r="H108" s="29">
        <f>[7]属性汇总!H108+[8]属性汇总!N108+[9]属性!BB109</f>
        <v>1396.5702885460701</v>
      </c>
      <c r="J108" s="39">
        <f>[7]属性汇总!D108/D108</f>
        <v>0.77573489372362403</v>
      </c>
      <c r="K108" s="39">
        <f>[8]属性汇总!J108/D108</f>
        <v>0.224265106276376</v>
      </c>
      <c r="L108" s="39">
        <f>[9]属性!AX109/D108</f>
        <v>0</v>
      </c>
      <c r="N108" s="29">
        <v>104</v>
      </c>
      <c r="O108" s="39">
        <f>'[5]变法-buff效果'!AG108</f>
        <v>2.5000000000000001E-2</v>
      </c>
      <c r="P108" s="39">
        <f>'[5]变法-buff效果'!AH108</f>
        <v>2.5000000000000001E-2</v>
      </c>
      <c r="Q108" s="39">
        <f>'[5]变法-buff效果'!AI108</f>
        <v>2.5000000000000001E-2</v>
      </c>
      <c r="R108" s="39">
        <f>'[5]变法-buff效果'!AJ108</f>
        <v>2.5000000000000001E-2</v>
      </c>
      <c r="S108" s="39">
        <f>'[5]变法-buff效果'!AK108</f>
        <v>2.5000000000000001E-2</v>
      </c>
      <c r="U108" s="67"/>
      <c r="V108" s="67">
        <f>IFERROR('[5]变法-buff效果'!AG108/O108,0)</f>
        <v>1</v>
      </c>
      <c r="W108" s="5"/>
      <c r="AU108" s="29">
        <v>104</v>
      </c>
      <c r="AV108" s="39">
        <f>养成属性buff汇总!I109</f>
        <v>0.15347900973209266</v>
      </c>
      <c r="AW108" s="39">
        <f>养成属性buff汇总!J109</f>
        <v>0.15347900973209266</v>
      </c>
      <c r="AX108" s="39">
        <f>养成属性buff汇总!K109</f>
        <v>0.15347900973209266</v>
      </c>
      <c r="AY108" s="39">
        <f>养成属性buff汇总!L109</f>
        <v>0.15347900973209266</v>
      </c>
      <c r="AZ108" s="39">
        <f>养成属性buff汇总!M109</f>
        <v>0.15347900973209266</v>
      </c>
      <c r="BB108" s="67">
        <f>'[2]功能-军团县城'!CV111/AV108</f>
        <v>2.2667658190950752E-2</v>
      </c>
      <c r="BC108" s="67">
        <f>[3]大殿属性!AK110/AV108</f>
        <v>0.97733234180904927</v>
      </c>
      <c r="BD108" s="39"/>
      <c r="BG108" s="29">
        <v>104</v>
      </c>
      <c r="BH108" s="39">
        <f t="shared" si="18"/>
        <v>0.15347900973209266</v>
      </c>
      <c r="BI108" s="39">
        <f t="shared" si="19"/>
        <v>0.15347900973209266</v>
      </c>
      <c r="BJ108" s="39">
        <f t="shared" si="20"/>
        <v>0.15347900973209266</v>
      </c>
      <c r="BK108" s="39">
        <f t="shared" si="21"/>
        <v>0.15347900973209266</v>
      </c>
      <c r="BL108" s="39">
        <f t="shared" si="22"/>
        <v>0.15347900973209266</v>
      </c>
      <c r="BN108" s="67">
        <f>'[2]功能-军团县城'!CV111/BH108</f>
        <v>2.2667658190950752E-2</v>
      </c>
      <c r="BO108" s="67">
        <f>[3]大殿属性!AK110/BH108</f>
        <v>0.97733234180904927</v>
      </c>
      <c r="BP108" s="39"/>
      <c r="BT108" s="29">
        <v>104</v>
      </c>
      <c r="BU108" s="39">
        <f>养成属性buff汇总!AA109</f>
        <v>0.25648354447453314</v>
      </c>
      <c r="BV108" s="39">
        <f>养成属性buff汇总!AB109</f>
        <v>0.26097655509196366</v>
      </c>
      <c r="BW108" s="39">
        <f>养成属性buff汇总!AC109</f>
        <v>0.26582245690151968</v>
      </c>
      <c r="BX108" s="39">
        <f>养成属性buff汇总!AD109</f>
        <v>0.27088230423375348</v>
      </c>
      <c r="BY108" s="39">
        <f>养成属性buff汇总!AE109</f>
        <v>0.27618341010647873</v>
      </c>
      <c r="CD108" s="29">
        <v>100</v>
      </c>
      <c r="CE108" s="39">
        <v>0</v>
      </c>
      <c r="CF108" s="39">
        <v>0</v>
      </c>
      <c r="CG108" s="39">
        <v>0</v>
      </c>
      <c r="CH108" s="39">
        <v>0</v>
      </c>
      <c r="CI108" s="39">
        <v>0</v>
      </c>
    </row>
    <row r="109" spans="3:87" x14ac:dyDescent="0.15">
      <c r="C109" s="29">
        <v>105</v>
      </c>
      <c r="D109" s="29">
        <f>[7]属性汇总!D109+[8]属性汇总!J109+[9]属性!AX110</f>
        <v>1351.677230842907</v>
      </c>
      <c r="E109" s="29">
        <f>[7]属性汇总!E109+[8]属性汇总!K109+[9]属性!AY110</f>
        <v>1365.0390721639601</v>
      </c>
      <c r="F109" s="29">
        <f>[7]属性汇总!F109+[8]属性汇总!L109+[9]属性!AZ110</f>
        <v>1379.1523474500648</v>
      </c>
      <c r="G109" s="29">
        <f>[7]属性汇总!G109+[8]属性汇总!M109+[9]属性!BA110</f>
        <v>1394.1641926234022</v>
      </c>
      <c r="H109" s="29">
        <f>[7]属性汇总!H109+[8]属性汇总!N109+[9]属性!BB110</f>
        <v>1410.3831967340593</v>
      </c>
      <c r="J109" s="39">
        <f>[7]属性汇总!D109/D109</f>
        <v>0.77805352257585947</v>
      </c>
      <c r="K109" s="39">
        <f>[8]属性汇总!J109/D109</f>
        <v>0.2219464774241405</v>
      </c>
      <c r="L109" s="39">
        <f>[9]属性!AX110/D109</f>
        <v>0</v>
      </c>
      <c r="N109" s="29">
        <v>105</v>
      </c>
      <c r="O109" s="39">
        <f>'[5]变法-buff效果'!AG109</f>
        <v>2.5000000000000001E-2</v>
      </c>
      <c r="P109" s="39">
        <f>'[5]变法-buff效果'!AH109</f>
        <v>2.5000000000000001E-2</v>
      </c>
      <c r="Q109" s="39">
        <f>'[5]变法-buff效果'!AI109</f>
        <v>2.5000000000000001E-2</v>
      </c>
      <c r="R109" s="39">
        <f>'[5]变法-buff效果'!AJ109</f>
        <v>2.5000000000000001E-2</v>
      </c>
      <c r="S109" s="39">
        <f>'[5]变法-buff效果'!AK109</f>
        <v>2.5000000000000001E-2</v>
      </c>
      <c r="U109" s="67"/>
      <c r="V109" s="67">
        <f>IFERROR('[5]变法-buff效果'!AG109/O109,0)</f>
        <v>1</v>
      </c>
      <c r="W109" s="5"/>
      <c r="AU109" s="29">
        <v>105</v>
      </c>
      <c r="AV109" s="39">
        <f>养成属性buff汇总!I110</f>
        <v>0.15347900973209266</v>
      </c>
      <c r="AW109" s="39">
        <f>养成属性buff汇总!J110</f>
        <v>0.15347900973209266</v>
      </c>
      <c r="AX109" s="39">
        <f>养成属性buff汇总!K110</f>
        <v>0.15347900973209266</v>
      </c>
      <c r="AY109" s="39">
        <f>养成属性buff汇总!L110</f>
        <v>0.15347900973209266</v>
      </c>
      <c r="AZ109" s="39">
        <f>养成属性buff汇总!M110</f>
        <v>0.15347900973209266</v>
      </c>
      <c r="BB109" s="67">
        <f>'[2]功能-军团县城'!CV112/AV109</f>
        <v>2.2667658190950752E-2</v>
      </c>
      <c r="BC109" s="67">
        <f>[3]大殿属性!AK111/AV109</f>
        <v>0.97733234180904927</v>
      </c>
      <c r="BD109" s="39"/>
      <c r="BG109" s="29">
        <v>105</v>
      </c>
      <c r="BH109" s="39">
        <f t="shared" si="18"/>
        <v>0.15347900973209266</v>
      </c>
      <c r="BI109" s="39">
        <f t="shared" si="19"/>
        <v>0.15347900973209266</v>
      </c>
      <c r="BJ109" s="39">
        <f t="shared" si="20"/>
        <v>0.15347900973209266</v>
      </c>
      <c r="BK109" s="39">
        <f t="shared" si="21"/>
        <v>0.15347900973209266</v>
      </c>
      <c r="BL109" s="39">
        <f t="shared" si="22"/>
        <v>0.15347900973209266</v>
      </c>
      <c r="BN109" s="67">
        <f>'[2]功能-军团县城'!CV112/BH109</f>
        <v>2.2667658190950752E-2</v>
      </c>
      <c r="BO109" s="67">
        <f>[3]大殿属性!AK111/BH109</f>
        <v>0.97733234180904927</v>
      </c>
      <c r="BP109" s="39"/>
      <c r="BT109" s="29">
        <v>105</v>
      </c>
      <c r="BU109" s="39">
        <f>养成属性buff汇总!AA110</f>
        <v>0.26120565940370866</v>
      </c>
      <c r="BV109" s="39">
        <f>养成属性buff汇总!AB110</f>
        <v>0.26568078941376799</v>
      </c>
      <c r="BW109" s="39">
        <f>养成属性buff汇总!AC110</f>
        <v>0.27048976514058226</v>
      </c>
      <c r="BX109" s="39">
        <f>养成属性buff汇总!AD110</f>
        <v>0.27550613464775309</v>
      </c>
      <c r="BY109" s="39">
        <f>养成属性buff汇总!AE110</f>
        <v>0.28076823877311724</v>
      </c>
      <c r="CD109" s="29">
        <v>100</v>
      </c>
      <c r="CE109" s="39">
        <v>0</v>
      </c>
      <c r="CF109" s="39">
        <v>0</v>
      </c>
      <c r="CG109" s="39">
        <v>0</v>
      </c>
      <c r="CH109" s="39">
        <v>0</v>
      </c>
      <c r="CI109" s="39">
        <v>0</v>
      </c>
    </row>
    <row r="110" spans="3:87" x14ac:dyDescent="0.15">
      <c r="C110" s="29">
        <v>106</v>
      </c>
      <c r="D110" s="29">
        <f>[7]属性汇总!D110+[8]属性汇总!J110+[9]属性!AX111</f>
        <v>1365.7460186214248</v>
      </c>
      <c r="E110" s="29">
        <f>[7]属性汇总!E110+[8]属性汇总!K110+[9]属性!AY111</f>
        <v>1379.0675643229088</v>
      </c>
      <c r="F110" s="29">
        <f>[7]属性汇总!F110+[8]属性汇总!L110+[9]属性!AZ111</f>
        <v>1393.1721633139521</v>
      </c>
      <c r="G110" s="29">
        <f>[7]属性汇总!G110+[8]属性汇总!M110+[9]属性!BA111</f>
        <v>1408.157520957041</v>
      </c>
      <c r="H110" s="29">
        <f>[7]属性汇总!H110+[8]属性汇总!N110+[9]属性!BB111</f>
        <v>1424.2012445579551</v>
      </c>
      <c r="J110" s="39">
        <f>[7]属性汇总!D110/D110</f>
        <v>0.7803398319236412</v>
      </c>
      <c r="K110" s="39">
        <f>[8]属性汇总!J110/D110</f>
        <v>0.21966016807635877</v>
      </c>
      <c r="L110" s="39">
        <f>[9]属性!AX111/D110</f>
        <v>0</v>
      </c>
      <c r="N110" s="29">
        <v>106</v>
      </c>
      <c r="O110" s="39">
        <f>'[5]变法-buff效果'!AG110</f>
        <v>2.5000000000000001E-2</v>
      </c>
      <c r="P110" s="39">
        <f>'[5]变法-buff效果'!AH110</f>
        <v>2.5000000000000001E-2</v>
      </c>
      <c r="Q110" s="39">
        <f>'[5]变法-buff效果'!AI110</f>
        <v>2.5000000000000001E-2</v>
      </c>
      <c r="R110" s="39">
        <f>'[5]变法-buff效果'!AJ110</f>
        <v>2.5000000000000001E-2</v>
      </c>
      <c r="S110" s="39">
        <f>'[5]变法-buff效果'!AK110</f>
        <v>2.5000000000000001E-2</v>
      </c>
      <c r="U110" s="67"/>
      <c r="V110" s="67">
        <f>IFERROR('[5]变法-buff效果'!AG110/O110,0)</f>
        <v>1</v>
      </c>
      <c r="W110" s="5"/>
      <c r="AU110" s="29">
        <v>106</v>
      </c>
      <c r="AV110" s="39">
        <f>养成属性buff汇总!I111</f>
        <v>0.15347900973209266</v>
      </c>
      <c r="AW110" s="39">
        <f>养成属性buff汇总!J111</f>
        <v>0.15347900973209266</v>
      </c>
      <c r="AX110" s="39">
        <f>养成属性buff汇总!K111</f>
        <v>0.15347900973209266</v>
      </c>
      <c r="AY110" s="39">
        <f>养成属性buff汇总!L111</f>
        <v>0.15347900973209266</v>
      </c>
      <c r="AZ110" s="39">
        <f>养成属性buff汇总!M111</f>
        <v>0.15347900973209266</v>
      </c>
      <c r="BB110" s="67">
        <f>'[2]功能-军团县城'!CV113/AV110</f>
        <v>2.2667658190950752E-2</v>
      </c>
      <c r="BC110" s="67">
        <f>[3]大殿属性!AK112/AV110</f>
        <v>0.97733234180904927</v>
      </c>
      <c r="BD110" s="39"/>
      <c r="BG110" s="29">
        <v>106</v>
      </c>
      <c r="BH110" s="39">
        <f t="shared" si="18"/>
        <v>0.15347900973209266</v>
      </c>
      <c r="BI110" s="39">
        <f t="shared" si="19"/>
        <v>0.15347900973209266</v>
      </c>
      <c r="BJ110" s="39">
        <f t="shared" si="20"/>
        <v>0.15347900973209266</v>
      </c>
      <c r="BK110" s="39">
        <f t="shared" si="21"/>
        <v>0.15347900973209266</v>
      </c>
      <c r="BL110" s="39">
        <f t="shared" si="22"/>
        <v>0.15347900973209266</v>
      </c>
      <c r="BN110" s="67">
        <f>'[2]功能-军团县城'!CV113/BH110</f>
        <v>2.2667658190950752E-2</v>
      </c>
      <c r="BO110" s="67">
        <f>[3]大殿属性!AK112/BH110</f>
        <v>0.97733234180904927</v>
      </c>
      <c r="BP110" s="39"/>
      <c r="BT110" s="29">
        <v>106</v>
      </c>
      <c r="BU110" s="39">
        <f>养成属性buff汇总!AA111</f>
        <v>0.26592777433288423</v>
      </c>
      <c r="BV110" s="39">
        <f>养成属性buff汇总!AB111</f>
        <v>0.27038502373557238</v>
      </c>
      <c r="BW110" s="39">
        <f>养成属性buff汇总!AC111</f>
        <v>0.27515707337964485</v>
      </c>
      <c r="BX110" s="39">
        <f>养成属性buff汇总!AD111</f>
        <v>0.28012996506175264</v>
      </c>
      <c r="BY110" s="39">
        <f>养成属性buff汇总!AE111</f>
        <v>0.28535306743975575</v>
      </c>
      <c r="CD110" s="29">
        <v>100</v>
      </c>
      <c r="CE110" s="39">
        <v>0</v>
      </c>
      <c r="CF110" s="39">
        <v>0</v>
      </c>
      <c r="CG110" s="39">
        <v>0</v>
      </c>
      <c r="CH110" s="39">
        <v>0</v>
      </c>
      <c r="CI110" s="39">
        <v>0</v>
      </c>
    </row>
    <row r="111" spans="3:87" x14ac:dyDescent="0.15">
      <c r="C111" s="29">
        <v>107</v>
      </c>
      <c r="D111" s="29">
        <f>[7]属性汇总!D111+[8]属性汇总!J111+[9]属性!AX112</f>
        <v>1379.914400973722</v>
      </c>
      <c r="E111" s="29">
        <f>[7]属性汇总!E111+[8]属性汇总!K111+[9]属性!AY112</f>
        <v>1393.1873345098008</v>
      </c>
      <c r="F111" s="29">
        <f>[7]属性汇总!F111+[8]属性汇总!L111+[9]属性!AZ112</f>
        <v>1407.261154992435</v>
      </c>
      <c r="G111" s="29">
        <f>[7]属性汇总!G111+[8]属性汇总!M111+[9]属性!BA112</f>
        <v>1422.0403430837423</v>
      </c>
      <c r="H111" s="29">
        <f>[7]属性汇总!H111+[8]属性汇总!N111+[9]属性!BB112</f>
        <v>1438.130123599236</v>
      </c>
      <c r="J111" s="39">
        <f>[7]属性汇总!D111/D111</f>
        <v>0.78259521040703095</v>
      </c>
      <c r="K111" s="39">
        <f>[8]属性汇总!J111/D111</f>
        <v>0.21740478959296908</v>
      </c>
      <c r="L111" s="39">
        <f>[9]属性!AX112/D111</f>
        <v>0</v>
      </c>
      <c r="N111" s="29">
        <v>107</v>
      </c>
      <c r="O111" s="39">
        <f>'[5]变法-buff效果'!AG111</f>
        <v>2.5000000000000001E-2</v>
      </c>
      <c r="P111" s="39">
        <f>'[5]变法-buff效果'!AH111</f>
        <v>2.5000000000000001E-2</v>
      </c>
      <c r="Q111" s="39">
        <f>'[5]变法-buff效果'!AI111</f>
        <v>2.5000000000000001E-2</v>
      </c>
      <c r="R111" s="39">
        <f>'[5]变法-buff效果'!AJ111</f>
        <v>2.5000000000000001E-2</v>
      </c>
      <c r="S111" s="39">
        <f>'[5]变法-buff效果'!AK111</f>
        <v>2.5000000000000001E-2</v>
      </c>
      <c r="U111" s="67"/>
      <c r="V111" s="67">
        <f>IFERROR('[5]变法-buff效果'!AG111/O111,0)</f>
        <v>1</v>
      </c>
      <c r="W111" s="5"/>
      <c r="AU111" s="29">
        <v>107</v>
      </c>
      <c r="AV111" s="39">
        <f>养成属性buff汇总!I112</f>
        <v>0.15347900973209266</v>
      </c>
      <c r="AW111" s="39">
        <f>养成属性buff汇总!J112</f>
        <v>0.15347900973209266</v>
      </c>
      <c r="AX111" s="39">
        <f>养成属性buff汇总!K112</f>
        <v>0.15347900973209266</v>
      </c>
      <c r="AY111" s="39">
        <f>养成属性buff汇总!L112</f>
        <v>0.15347900973209266</v>
      </c>
      <c r="AZ111" s="39">
        <f>养成属性buff汇总!M112</f>
        <v>0.15347900973209266</v>
      </c>
      <c r="BB111" s="67">
        <f>'[2]功能-军团县城'!CV114/AV111</f>
        <v>2.2667658190950752E-2</v>
      </c>
      <c r="BC111" s="67">
        <f>[3]大殿属性!AK113/AV111</f>
        <v>0.97733234180904927</v>
      </c>
      <c r="BD111" s="39"/>
      <c r="BG111" s="29">
        <v>107</v>
      </c>
      <c r="BH111" s="39">
        <f t="shared" si="18"/>
        <v>0.15347900973209266</v>
      </c>
      <c r="BI111" s="39">
        <f t="shared" si="19"/>
        <v>0.15347900973209266</v>
      </c>
      <c r="BJ111" s="39">
        <f t="shared" si="20"/>
        <v>0.15347900973209266</v>
      </c>
      <c r="BK111" s="39">
        <f t="shared" si="21"/>
        <v>0.15347900973209266</v>
      </c>
      <c r="BL111" s="39">
        <f t="shared" si="22"/>
        <v>0.15347900973209266</v>
      </c>
      <c r="BN111" s="67">
        <f>'[2]功能-军团县城'!CV114/BH111</f>
        <v>2.2667658190950752E-2</v>
      </c>
      <c r="BO111" s="67">
        <f>[3]大殿属性!AK113/BH111</f>
        <v>0.97733234180904927</v>
      </c>
      <c r="BP111" s="39"/>
      <c r="BT111" s="29">
        <v>107</v>
      </c>
      <c r="BU111" s="39">
        <f>养成属性buff汇总!AA112</f>
        <v>0.27064988926205974</v>
      </c>
      <c r="BV111" s="39">
        <f>养成属性buff汇总!AB112</f>
        <v>0.27508925805737672</v>
      </c>
      <c r="BW111" s="39">
        <f>养成属性buff汇总!AC112</f>
        <v>0.27982438161870743</v>
      </c>
      <c r="BX111" s="39">
        <f>养成属性buff汇总!AD112</f>
        <v>0.28475379547575225</v>
      </c>
      <c r="BY111" s="39">
        <f>养成属性buff汇总!AE112</f>
        <v>0.28993789610639426</v>
      </c>
      <c r="CD111" s="29">
        <v>100</v>
      </c>
      <c r="CE111" s="39">
        <v>0</v>
      </c>
      <c r="CF111" s="39">
        <v>0</v>
      </c>
      <c r="CG111" s="39">
        <v>0</v>
      </c>
      <c r="CH111" s="39">
        <v>0</v>
      </c>
      <c r="CI111" s="39">
        <v>0</v>
      </c>
    </row>
    <row r="112" spans="3:87" x14ac:dyDescent="0.15">
      <c r="C112" s="29">
        <v>108</v>
      </c>
      <c r="D112" s="29">
        <f>[7]属性汇总!D112+[8]属性汇总!J112+[9]属性!AX113</f>
        <v>1394.1758022887768</v>
      </c>
      <c r="E112" s="29">
        <f>[7]属性汇总!E112+[8]属性汇总!K112+[9]属性!AY113</f>
        <v>1407.3728391435584</v>
      </c>
      <c r="F112" s="29">
        <f>[7]属性汇总!F112+[8]属性汇总!L112+[9]属性!AZ113</f>
        <v>1421.1425312715728</v>
      </c>
      <c r="G112" s="29">
        <f>[7]属性汇总!G112+[8]属性汇总!M112+[9]属性!BA113</f>
        <v>1436.05672040333</v>
      </c>
      <c r="H112" s="29">
        <f>[7]属性汇总!H112+[8]属性汇总!N112+[9]属性!BB113</f>
        <v>1452.1450481460681</v>
      </c>
      <c r="J112" s="39">
        <f>[7]属性汇总!D112/D112</f>
        <v>0.78481910279356526</v>
      </c>
      <c r="K112" s="39">
        <f>[8]属性汇总!J112/D112</f>
        <v>0.21518089720643477</v>
      </c>
      <c r="L112" s="39">
        <f>[9]属性!AX113/D112</f>
        <v>0</v>
      </c>
      <c r="N112" s="29">
        <v>108</v>
      </c>
      <c r="O112" s="39">
        <f>'[5]变法-buff效果'!AG112</f>
        <v>2.5000000000000001E-2</v>
      </c>
      <c r="P112" s="39">
        <f>'[5]变法-buff效果'!AH112</f>
        <v>2.5000000000000001E-2</v>
      </c>
      <c r="Q112" s="39">
        <f>'[5]变法-buff效果'!AI112</f>
        <v>2.5000000000000001E-2</v>
      </c>
      <c r="R112" s="39">
        <f>'[5]变法-buff效果'!AJ112</f>
        <v>2.5000000000000001E-2</v>
      </c>
      <c r="S112" s="39">
        <f>'[5]变法-buff效果'!AK112</f>
        <v>2.5000000000000001E-2</v>
      </c>
      <c r="U112" s="67"/>
      <c r="V112" s="67">
        <f>IFERROR('[5]变法-buff效果'!AG112/O112,0)</f>
        <v>1</v>
      </c>
      <c r="W112" s="5"/>
      <c r="AU112" s="29">
        <v>108</v>
      </c>
      <c r="AV112" s="39">
        <f>养成属性buff汇总!I113</f>
        <v>0.15347900973209266</v>
      </c>
      <c r="AW112" s="39">
        <f>养成属性buff汇总!J113</f>
        <v>0.15347900973209266</v>
      </c>
      <c r="AX112" s="39">
        <f>养成属性buff汇总!K113</f>
        <v>0.15347900973209266</v>
      </c>
      <c r="AY112" s="39">
        <f>养成属性buff汇总!L113</f>
        <v>0.15347900973209266</v>
      </c>
      <c r="AZ112" s="39">
        <f>养成属性buff汇总!M113</f>
        <v>0.15347900973209266</v>
      </c>
      <c r="BB112" s="67">
        <f>'[2]功能-军团县城'!CV115/AV112</f>
        <v>2.2667658190950752E-2</v>
      </c>
      <c r="BC112" s="67">
        <f>[3]大殿属性!AK114/AV112</f>
        <v>0.97733234180904927</v>
      </c>
      <c r="BD112" s="39"/>
      <c r="BG112" s="29">
        <v>108</v>
      </c>
      <c r="BH112" s="39">
        <f t="shared" si="18"/>
        <v>0.15347900973209266</v>
      </c>
      <c r="BI112" s="39">
        <f t="shared" si="19"/>
        <v>0.15347900973209266</v>
      </c>
      <c r="BJ112" s="39">
        <f t="shared" si="20"/>
        <v>0.15347900973209266</v>
      </c>
      <c r="BK112" s="39">
        <f t="shared" si="21"/>
        <v>0.15347900973209266</v>
      </c>
      <c r="BL112" s="39">
        <f t="shared" si="22"/>
        <v>0.15347900973209266</v>
      </c>
      <c r="BN112" s="67">
        <f>'[2]功能-军团县城'!CV115/BH112</f>
        <v>2.2667658190950752E-2</v>
      </c>
      <c r="BO112" s="67">
        <f>[3]大殿属性!AK114/BH112</f>
        <v>0.97733234180904927</v>
      </c>
      <c r="BP112" s="39"/>
      <c r="BT112" s="29">
        <v>108</v>
      </c>
      <c r="BU112" s="39">
        <f>养成属性buff汇总!AA113</f>
        <v>0.27537200419123531</v>
      </c>
      <c r="BV112" s="39">
        <f>养成属性buff汇总!AB113</f>
        <v>0.27979349237918111</v>
      </c>
      <c r="BW112" s="39">
        <f>养成属性buff汇总!AC113</f>
        <v>0.28449168985777001</v>
      </c>
      <c r="BX112" s="39">
        <f>养成属性buff汇总!AD113</f>
        <v>0.2893776258897518</v>
      </c>
      <c r="BY112" s="39">
        <f>养成属性buff汇总!AE113</f>
        <v>0.29452272477303276</v>
      </c>
      <c r="CD112" s="29">
        <v>100</v>
      </c>
      <c r="CE112" s="39">
        <v>0</v>
      </c>
      <c r="CF112" s="39">
        <v>0</v>
      </c>
      <c r="CG112" s="39">
        <v>0</v>
      </c>
      <c r="CH112" s="39">
        <v>0</v>
      </c>
      <c r="CI112" s="39">
        <v>0</v>
      </c>
    </row>
    <row r="113" spans="3:87" x14ac:dyDescent="0.15">
      <c r="C113" s="29">
        <v>109</v>
      </c>
      <c r="D113" s="29">
        <f>[7]属性汇总!D113+[8]属性汇总!J113+[9]属性!AX114</f>
        <v>1408.4768834445056</v>
      </c>
      <c r="E113" s="29">
        <f>[7]属性汇总!E113+[8]属性汇总!K113+[9]属性!AY114</f>
        <v>1421.3049027709035</v>
      </c>
      <c r="F113" s="29">
        <f>[7]属性汇总!F113+[8]属性汇总!L113+[9]属性!AZ114</f>
        <v>1435.202414765469</v>
      </c>
      <c r="G113" s="29">
        <f>[7]属性汇总!G113+[8]属性汇总!M113+[9]属性!BA114</f>
        <v>1450.1679791581528</v>
      </c>
      <c r="H113" s="29">
        <f>[7]属性汇总!H113+[8]属性汇总!N113+[9]属性!BB114</f>
        <v>1466.2460181984516</v>
      </c>
      <c r="J113" s="39">
        <f>[7]属性汇总!D113/D113</f>
        <v>0.78700395900972553</v>
      </c>
      <c r="K113" s="39">
        <f>[8]属性汇总!J113/D113</f>
        <v>0.2129960409902745</v>
      </c>
      <c r="L113" s="39">
        <f>[9]属性!AX114/D113</f>
        <v>0</v>
      </c>
      <c r="N113" s="29">
        <v>109</v>
      </c>
      <c r="O113" s="39">
        <f>'[5]变法-buff效果'!AG113</f>
        <v>2.5000000000000001E-2</v>
      </c>
      <c r="P113" s="39">
        <f>'[5]变法-buff效果'!AH113</f>
        <v>2.5000000000000001E-2</v>
      </c>
      <c r="Q113" s="39">
        <f>'[5]变法-buff效果'!AI113</f>
        <v>2.5000000000000001E-2</v>
      </c>
      <c r="R113" s="39">
        <f>'[5]变法-buff效果'!AJ113</f>
        <v>2.5000000000000001E-2</v>
      </c>
      <c r="S113" s="39">
        <f>'[5]变法-buff效果'!AK113</f>
        <v>2.5000000000000001E-2</v>
      </c>
      <c r="U113" s="67"/>
      <c r="V113" s="67">
        <f>IFERROR('[5]变法-buff效果'!AG113/O113,0)</f>
        <v>1</v>
      </c>
      <c r="W113" s="5"/>
      <c r="AU113" s="29">
        <v>109</v>
      </c>
      <c r="AV113" s="39">
        <f>养成属性buff汇总!I114</f>
        <v>0.15347900973209266</v>
      </c>
      <c r="AW113" s="39">
        <f>养成属性buff汇总!J114</f>
        <v>0.15347900973209266</v>
      </c>
      <c r="AX113" s="39">
        <f>养成属性buff汇总!K114</f>
        <v>0.15347900973209266</v>
      </c>
      <c r="AY113" s="39">
        <f>养成属性buff汇总!L114</f>
        <v>0.15347900973209266</v>
      </c>
      <c r="AZ113" s="39">
        <f>养成属性buff汇总!M114</f>
        <v>0.15347900973209266</v>
      </c>
      <c r="BB113" s="67">
        <f>'[2]功能-军团县城'!CV116/AV113</f>
        <v>2.2667658190950752E-2</v>
      </c>
      <c r="BC113" s="67">
        <f>[3]大殿属性!AK115/AV113</f>
        <v>0.97733234180904927</v>
      </c>
      <c r="BD113" s="39"/>
      <c r="BG113" s="29">
        <v>109</v>
      </c>
      <c r="BH113" s="39">
        <f t="shared" si="18"/>
        <v>0.15347900973209266</v>
      </c>
      <c r="BI113" s="39">
        <f t="shared" si="19"/>
        <v>0.15347900973209266</v>
      </c>
      <c r="BJ113" s="39">
        <f t="shared" si="20"/>
        <v>0.15347900973209266</v>
      </c>
      <c r="BK113" s="39">
        <f t="shared" si="21"/>
        <v>0.15347900973209266</v>
      </c>
      <c r="BL113" s="39">
        <f t="shared" si="22"/>
        <v>0.15347900973209266</v>
      </c>
      <c r="BN113" s="67">
        <f>'[2]功能-军团县城'!CV116/BH113</f>
        <v>2.2667658190950752E-2</v>
      </c>
      <c r="BO113" s="67">
        <f>[3]大殿属性!AK115/BH113</f>
        <v>0.97733234180904927</v>
      </c>
      <c r="BP113" s="39"/>
      <c r="BT113" s="29">
        <v>109</v>
      </c>
      <c r="BU113" s="39">
        <f>养成属性buff汇总!AA114</f>
        <v>0.28009411912041082</v>
      </c>
      <c r="BV113" s="39">
        <f>养成属性buff汇总!AB114</f>
        <v>0.2844977267009855</v>
      </c>
      <c r="BW113" s="39">
        <f>养成属性buff汇总!AC114</f>
        <v>0.28915899809683254</v>
      </c>
      <c r="BX113" s="39">
        <f>养成属性buff汇总!AD114</f>
        <v>0.29400145630375141</v>
      </c>
      <c r="BY113" s="39">
        <f>养成属性buff汇总!AE114</f>
        <v>0.29910755343967127</v>
      </c>
      <c r="CD113" s="29">
        <v>100</v>
      </c>
      <c r="CE113" s="39">
        <v>0</v>
      </c>
      <c r="CF113" s="39">
        <v>0</v>
      </c>
      <c r="CG113" s="39">
        <v>0</v>
      </c>
      <c r="CH113" s="39">
        <v>0</v>
      </c>
      <c r="CI113" s="39">
        <v>0</v>
      </c>
    </row>
    <row r="114" spans="3:87" x14ac:dyDescent="0.15">
      <c r="C114" s="29">
        <v>110</v>
      </c>
      <c r="D114" s="29">
        <f>[7]属性汇总!D114+[8]属性汇总!J114+[9]属性!AX115</f>
        <v>1422.5166929561894</v>
      </c>
      <c r="E114" s="29">
        <f>[7]属性汇总!E114+[8]属性汇总!K114+[9]属性!AY115</f>
        <v>1435.4220712340582</v>
      </c>
      <c r="F114" s="29">
        <f>[7]属性汇总!F114+[8]属性汇总!L114+[9]属性!AZ115</f>
        <v>1449.374816538749</v>
      </c>
      <c r="G114" s="29">
        <f>[7]属性汇总!G114+[8]属性汇总!M114+[9]属性!BA115</f>
        <v>1464.3667490702924</v>
      </c>
      <c r="H114" s="29">
        <f>[7]属性汇总!H114+[8]属性汇总!N114+[9]属性!BB115</f>
        <v>1480.4330337563863</v>
      </c>
      <c r="J114" s="39">
        <f>[7]属性汇总!D114/D114</f>
        <v>0.78910616551250601</v>
      </c>
      <c r="K114" s="39">
        <f>[8]属性汇总!J114/D114</f>
        <v>0.21089383448749405</v>
      </c>
      <c r="L114" s="39">
        <f>[9]属性!AX115/D114</f>
        <v>0</v>
      </c>
      <c r="N114" s="29">
        <v>110</v>
      </c>
      <c r="O114" s="39">
        <f>'[5]变法-buff效果'!AG114</f>
        <v>2.5000000000000001E-2</v>
      </c>
      <c r="P114" s="39">
        <f>'[5]变法-buff效果'!AH114</f>
        <v>2.5000000000000001E-2</v>
      </c>
      <c r="Q114" s="39">
        <f>'[5]变法-buff效果'!AI114</f>
        <v>2.5000000000000001E-2</v>
      </c>
      <c r="R114" s="39">
        <f>'[5]变法-buff效果'!AJ114</f>
        <v>2.5000000000000001E-2</v>
      </c>
      <c r="S114" s="39">
        <f>'[5]变法-buff效果'!AK114</f>
        <v>2.5000000000000001E-2</v>
      </c>
      <c r="U114" s="67"/>
      <c r="V114" s="67">
        <f>IFERROR('[5]变法-buff效果'!AG114/O114,0)</f>
        <v>1</v>
      </c>
      <c r="W114" s="5"/>
      <c r="AU114" s="29">
        <v>110</v>
      </c>
      <c r="AV114" s="39">
        <f>养成属性buff汇总!I115</f>
        <v>0.15347900973209266</v>
      </c>
      <c r="AW114" s="39">
        <f>养成属性buff汇总!J115</f>
        <v>0.15347900973209266</v>
      </c>
      <c r="AX114" s="39">
        <f>养成属性buff汇总!K115</f>
        <v>0.15347900973209266</v>
      </c>
      <c r="AY114" s="39">
        <f>养成属性buff汇总!L115</f>
        <v>0.15347900973209266</v>
      </c>
      <c r="AZ114" s="39">
        <f>养成属性buff汇总!M115</f>
        <v>0.15535036439892397</v>
      </c>
      <c r="BB114" s="67">
        <f>'[2]功能-军团县城'!CV117/AV114</f>
        <v>2.2667658190950752E-2</v>
      </c>
      <c r="BC114" s="67">
        <f>[3]大殿属性!AK116/AV114</f>
        <v>0.97733234180904927</v>
      </c>
      <c r="BD114" s="39"/>
      <c r="BG114" s="29">
        <v>110</v>
      </c>
      <c r="BH114" s="39">
        <f t="shared" si="18"/>
        <v>0.15347900973209266</v>
      </c>
      <c r="BI114" s="39">
        <f t="shared" si="19"/>
        <v>0.15347900973209266</v>
      </c>
      <c r="BJ114" s="39">
        <f t="shared" si="20"/>
        <v>0.15347900973209266</v>
      </c>
      <c r="BK114" s="39">
        <f t="shared" si="21"/>
        <v>0.15347900973209266</v>
      </c>
      <c r="BL114" s="39">
        <f t="shared" si="22"/>
        <v>0.15535036439892397</v>
      </c>
      <c r="BN114" s="67">
        <f>'[2]功能-军团县城'!CV117/BH114</f>
        <v>2.2667658190950752E-2</v>
      </c>
      <c r="BO114" s="67">
        <f>[3]大殿属性!AK116/BH114</f>
        <v>0.97733234180904927</v>
      </c>
      <c r="BP114" s="39"/>
      <c r="BT114" s="29">
        <v>110</v>
      </c>
      <c r="BU114" s="39">
        <f>养成属性buff汇总!AA115</f>
        <v>0.28481623404958639</v>
      </c>
      <c r="BV114" s="39">
        <f>养成属性buff汇总!AB115</f>
        <v>0.28920196102278983</v>
      </c>
      <c r="BW114" s="39">
        <f>养成属性buff汇总!AC115</f>
        <v>0.29382630633589513</v>
      </c>
      <c r="BX114" s="39">
        <f>养成属性buff汇总!AD115</f>
        <v>0.29862528671775102</v>
      </c>
      <c r="BY114" s="39">
        <f>养成属性buff汇总!AE115</f>
        <v>0.3</v>
      </c>
      <c r="CD114" s="29">
        <v>100</v>
      </c>
      <c r="CE114" s="39">
        <v>0</v>
      </c>
      <c r="CF114" s="39">
        <v>0</v>
      </c>
      <c r="CG114" s="39">
        <v>0</v>
      </c>
      <c r="CH114" s="39">
        <v>0</v>
      </c>
      <c r="CI114" s="39">
        <v>0</v>
      </c>
    </row>
    <row r="115" spans="3:87" x14ac:dyDescent="0.15">
      <c r="C115" s="29">
        <v>111</v>
      </c>
      <c r="D115" s="29">
        <f>[7]属性汇总!D115+[8]属性汇总!J115+[9]属性!AX116</f>
        <v>1436.658185047025</v>
      </c>
      <c r="E115" s="29">
        <f>[7]属性汇总!E115+[8]属性汇总!K115+[9]属性!AY116</f>
        <v>1449.6517555736946</v>
      </c>
      <c r="F115" s="29">
        <f>[7]属性汇总!F115+[8]属性汇总!L115+[9]属性!AZ116</f>
        <v>1463.6355728244496</v>
      </c>
      <c r="G115" s="29">
        <f>[7]属性汇总!G115+[8]属性汇总!M115+[9]属性!BA116</f>
        <v>1478.6530301397493</v>
      </c>
      <c r="H115" s="29">
        <f>[7]属性汇总!H115+[8]属性汇总!N115+[9]属性!BB116</f>
        <v>1494.6120487210674</v>
      </c>
      <c r="J115" s="39">
        <f>[7]属性汇总!D115/D115</f>
        <v>0.79118206186937889</v>
      </c>
      <c r="K115" s="39">
        <f>[8]属性汇总!J115/D115</f>
        <v>0.20881793813062105</v>
      </c>
      <c r="L115" s="39">
        <f>[9]属性!AX116/D115</f>
        <v>0</v>
      </c>
      <c r="N115" s="29">
        <v>111</v>
      </c>
      <c r="O115" s="39">
        <f>'[5]变法-buff效果'!AG115</f>
        <v>2.5000000000000001E-2</v>
      </c>
      <c r="P115" s="39">
        <f>'[5]变法-buff效果'!AH115</f>
        <v>2.5000000000000001E-2</v>
      </c>
      <c r="Q115" s="39">
        <f>'[5]变法-buff效果'!AI115</f>
        <v>2.5000000000000001E-2</v>
      </c>
      <c r="R115" s="39">
        <f>'[5]变法-buff效果'!AJ115</f>
        <v>2.5000000000000001E-2</v>
      </c>
      <c r="S115" s="39">
        <f>'[5]变法-buff效果'!AK115</f>
        <v>2.5000000000000001E-2</v>
      </c>
      <c r="U115" s="67"/>
      <c r="V115" s="67">
        <f>IFERROR('[5]变法-buff效果'!AG115/O115,0)</f>
        <v>1</v>
      </c>
      <c r="W115" s="5"/>
      <c r="AU115" s="29">
        <v>111</v>
      </c>
      <c r="AV115" s="39">
        <f>养成属性buff汇总!I116</f>
        <v>0.15347900973209266</v>
      </c>
      <c r="AW115" s="39">
        <f>养成属性buff汇总!J116</f>
        <v>0.15347900973209266</v>
      </c>
      <c r="AX115" s="39">
        <f>养成属性buff汇总!K116</f>
        <v>0.15347900973209266</v>
      </c>
      <c r="AY115" s="39">
        <f>养成属性buff汇总!L116</f>
        <v>0.15511262639790305</v>
      </c>
      <c r="AZ115" s="39">
        <f>养成属性buff汇总!M116</f>
        <v>0.15767402437638786</v>
      </c>
      <c r="BB115" s="67">
        <f>'[2]功能-军团县城'!CV118/AV115</f>
        <v>2.2667658190950752E-2</v>
      </c>
      <c r="BC115" s="67">
        <f>[3]大殿属性!AK117/AV115</f>
        <v>0.97733234180904927</v>
      </c>
      <c r="BD115" s="39"/>
      <c r="BG115" s="29">
        <v>111</v>
      </c>
      <c r="BH115" s="39">
        <f t="shared" si="18"/>
        <v>0.15347900973209266</v>
      </c>
      <c r="BI115" s="39">
        <f t="shared" si="19"/>
        <v>0.15347900973209266</v>
      </c>
      <c r="BJ115" s="39">
        <f t="shared" si="20"/>
        <v>0.15347900973209266</v>
      </c>
      <c r="BK115" s="39">
        <f t="shared" si="21"/>
        <v>0.15511262639790305</v>
      </c>
      <c r="BL115" s="39">
        <f t="shared" si="22"/>
        <v>0.15767402437638786</v>
      </c>
      <c r="BN115" s="67">
        <f>'[2]功能-军团县城'!CV118/BH115</f>
        <v>2.2667658190950752E-2</v>
      </c>
      <c r="BO115" s="67">
        <f>[3]大殿属性!AK117/BH115</f>
        <v>0.97733234180904927</v>
      </c>
      <c r="BP115" s="39"/>
      <c r="BT115" s="29">
        <v>111</v>
      </c>
      <c r="BU115" s="39">
        <f>养成属性buff汇总!AA116</f>
        <v>0.28953834897876191</v>
      </c>
      <c r="BV115" s="39">
        <f>养成属性buff汇总!AB116</f>
        <v>0.29390619534459422</v>
      </c>
      <c r="BW115" s="39">
        <f>养成属性buff汇总!AC116</f>
        <v>0.29849361457495771</v>
      </c>
      <c r="BX115" s="39">
        <f>养成属性buff汇总!AD116</f>
        <v>0.3</v>
      </c>
      <c r="BY115" s="39">
        <f>养成属性buff汇总!AE116</f>
        <v>0.3</v>
      </c>
      <c r="CD115" s="29">
        <v>100</v>
      </c>
      <c r="CE115" s="39">
        <v>0</v>
      </c>
      <c r="CF115" s="39">
        <v>0</v>
      </c>
      <c r="CG115" s="39">
        <v>0</v>
      </c>
      <c r="CH115" s="39">
        <v>0</v>
      </c>
      <c r="CI115" s="39">
        <v>0</v>
      </c>
    </row>
    <row r="116" spans="3:87" x14ac:dyDescent="0.15">
      <c r="C116" s="29">
        <v>112</v>
      </c>
      <c r="D116" s="29">
        <f>[7]属性汇总!D116+[8]属性汇总!J116+[9]属性!AX117</f>
        <v>1450.8896149099382</v>
      </c>
      <c r="E116" s="29">
        <f>[7]属性汇总!E116+[8]属性汇总!K116+[9]属性!AY117</f>
        <v>1463.9704378519796</v>
      </c>
      <c r="F116" s="29">
        <f>[7]属性汇总!F116+[8]属性汇总!L116+[9]属性!AZ117</f>
        <v>1477.9846836225704</v>
      </c>
      <c r="G116" s="29">
        <f>[7]属性汇总!G116+[8]属性汇总!M116+[9]属性!BA117</f>
        <v>1492.8893399612023</v>
      </c>
      <c r="H116" s="29">
        <f>[7]属性汇总!H116+[8]属性汇总!N116+[9]属性!BB117</f>
        <v>1508.8443657520668</v>
      </c>
      <c r="J116" s="39">
        <f>[7]属性汇总!D116/D116</f>
        <v>0.7932303071735598</v>
      </c>
      <c r="K116" s="39">
        <f>[8]属性汇总!J116/D116</f>
        <v>0.20676969282644017</v>
      </c>
      <c r="L116" s="39">
        <f>[9]属性!AX117/D116</f>
        <v>0</v>
      </c>
      <c r="N116" s="29">
        <v>112</v>
      </c>
      <c r="O116" s="39">
        <f>'[5]变法-buff效果'!AG116</f>
        <v>2.5000000000000001E-2</v>
      </c>
      <c r="P116" s="39">
        <f>'[5]变法-buff效果'!AH116</f>
        <v>2.5000000000000001E-2</v>
      </c>
      <c r="Q116" s="39">
        <f>'[5]变法-buff效果'!AI116</f>
        <v>2.5000000000000001E-2</v>
      </c>
      <c r="R116" s="39">
        <f>'[5]变法-buff效果'!AJ116</f>
        <v>2.5000000000000001E-2</v>
      </c>
      <c r="S116" s="39">
        <f>'[5]变法-buff效果'!AK116</f>
        <v>2.5000000000000001E-2</v>
      </c>
      <c r="U116" s="67"/>
      <c r="V116" s="67">
        <f>IFERROR('[5]变法-buff效果'!AG116/O116,0)</f>
        <v>1</v>
      </c>
      <c r="W116" s="5"/>
      <c r="AU116" s="29">
        <v>112</v>
      </c>
      <c r="AV116" s="39">
        <f>养成属性buff汇总!I117</f>
        <v>0.15347900973209266</v>
      </c>
      <c r="AW116" s="39">
        <f>养成属性buff汇总!J117</f>
        <v>0.15347900973209266</v>
      </c>
      <c r="AX116" s="39">
        <f>养成属性buff汇总!K117</f>
        <v>0.15505798619077479</v>
      </c>
      <c r="AY116" s="39">
        <f>养成属性buff汇总!L117</f>
        <v>0.15743743221988368</v>
      </c>
      <c r="AZ116" s="39">
        <f>养成属性buff汇总!M117</f>
        <v>0.15999768435385175</v>
      </c>
      <c r="BB116" s="67">
        <f>'[2]功能-军团县城'!CV119/AV116</f>
        <v>2.2667658190950752E-2</v>
      </c>
      <c r="BC116" s="67">
        <f>[3]大殿属性!AK118/AV116</f>
        <v>0.97733234180904927</v>
      </c>
      <c r="BD116" s="39"/>
      <c r="BG116" s="29">
        <v>112</v>
      </c>
      <c r="BH116" s="39">
        <f t="shared" si="18"/>
        <v>0.15347900973209266</v>
      </c>
      <c r="BI116" s="39">
        <f t="shared" si="19"/>
        <v>0.15347900973209266</v>
      </c>
      <c r="BJ116" s="39">
        <f t="shared" si="20"/>
        <v>0.15505798619077479</v>
      </c>
      <c r="BK116" s="39">
        <f t="shared" si="21"/>
        <v>0.15743743221988368</v>
      </c>
      <c r="BL116" s="39">
        <f t="shared" si="22"/>
        <v>0.15999768435385175</v>
      </c>
      <c r="BN116" s="67">
        <f>'[2]功能-军团县城'!CV119/BH116</f>
        <v>2.2667658190950752E-2</v>
      </c>
      <c r="BO116" s="67">
        <f>[3]大殿属性!AK118/BH116</f>
        <v>0.97733234180904927</v>
      </c>
      <c r="BP116" s="39"/>
      <c r="BT116" s="29">
        <v>112</v>
      </c>
      <c r="BU116" s="39">
        <f>养成属性buff汇总!AA117</f>
        <v>0.29426046390793748</v>
      </c>
      <c r="BV116" s="39">
        <f>养成属性buff汇总!AB117</f>
        <v>0.29861042966639856</v>
      </c>
      <c r="BW116" s="39">
        <f>养成属性buff汇总!AC117</f>
        <v>0.3</v>
      </c>
      <c r="BX116" s="39">
        <f>养成属性buff汇总!AD117</f>
        <v>0.3</v>
      </c>
      <c r="BY116" s="39">
        <f>养成属性buff汇总!AE117</f>
        <v>0.3</v>
      </c>
      <c r="CD116" s="29">
        <v>100</v>
      </c>
      <c r="CE116" s="39">
        <v>0</v>
      </c>
      <c r="CF116" s="39">
        <v>0</v>
      </c>
      <c r="CG116" s="39">
        <v>0</v>
      </c>
      <c r="CH116" s="39">
        <v>0</v>
      </c>
      <c r="CI116" s="39">
        <v>0</v>
      </c>
    </row>
    <row r="117" spans="3:87" x14ac:dyDescent="0.15">
      <c r="C117" s="29">
        <v>113</v>
      </c>
      <c r="D117" s="29">
        <f>[7]属性汇总!D117+[8]属性汇总!J117+[9]属性!AX118</f>
        <v>1465.2097896431774</v>
      </c>
      <c r="E117" s="29">
        <f>[7]属性汇总!E117+[8]属性汇总!K117+[9]属性!AY118</f>
        <v>1478.378118068913</v>
      </c>
      <c r="F117" s="29">
        <f>[7]属性汇总!F117+[8]属性汇总!L117+[9]属性!AZ118</f>
        <v>1492.3088542999328</v>
      </c>
      <c r="G117" s="29">
        <f>[7]属性汇总!G117+[8]属性汇总!M117+[9]属性!BA118</f>
        <v>1507.1348332992293</v>
      </c>
      <c r="H117" s="29">
        <f>[7]属性汇总!H117+[8]属性汇总!N117+[9]属性!BB118</f>
        <v>1523.1609904010543</v>
      </c>
      <c r="J117" s="39">
        <f>[7]属性汇总!D117/D117</f>
        <v>0.79525116326648415</v>
      </c>
      <c r="K117" s="39">
        <f>[8]属性汇总!J117/D117</f>
        <v>0.20474883673351582</v>
      </c>
      <c r="L117" s="39">
        <f>[9]属性!AX118/D117</f>
        <v>0</v>
      </c>
      <c r="N117" s="29">
        <v>113</v>
      </c>
      <c r="O117" s="39">
        <f>'[5]变法-buff效果'!AG117</f>
        <v>2.5000000000000001E-2</v>
      </c>
      <c r="P117" s="39">
        <f>'[5]变法-buff效果'!AH117</f>
        <v>2.5000000000000001E-2</v>
      </c>
      <c r="Q117" s="39">
        <f>'[5]变法-buff效果'!AI117</f>
        <v>2.5000000000000001E-2</v>
      </c>
      <c r="R117" s="39">
        <f>'[5]变法-buff效果'!AJ117</f>
        <v>2.5000000000000001E-2</v>
      </c>
      <c r="S117" s="39">
        <f>'[5]变法-buff效果'!AK117</f>
        <v>2.5000000000000001E-2</v>
      </c>
      <c r="U117" s="67"/>
      <c r="V117" s="67">
        <f>IFERROR('[5]变法-buff效果'!AG117/O117,0)</f>
        <v>1</v>
      </c>
      <c r="W117" s="5"/>
      <c r="AU117" s="29">
        <v>113</v>
      </c>
      <c r="AV117" s="39">
        <f>养成属性buff汇总!I118</f>
        <v>0.15347900973209266</v>
      </c>
      <c r="AW117" s="39">
        <f>养成属性buff汇总!J118</f>
        <v>0.1551335522258947</v>
      </c>
      <c r="AX117" s="39">
        <f>养成属性buff汇总!K118</f>
        <v>0.15738944768746341</v>
      </c>
      <c r="AY117" s="39">
        <f>养成属性buff汇总!L118</f>
        <v>0.15976223804186429</v>
      </c>
      <c r="AZ117" s="39">
        <f>养成属性buff汇总!M118</f>
        <v>0.16232134433131565</v>
      </c>
      <c r="BB117" s="67">
        <f>'[2]功能-军团县城'!CV120/AV117</f>
        <v>2.2667658190950752E-2</v>
      </c>
      <c r="BC117" s="67">
        <f>[3]大殿属性!AK119/AV117</f>
        <v>0.97733234180904927</v>
      </c>
      <c r="BD117" s="39"/>
      <c r="BG117" s="29">
        <v>113</v>
      </c>
      <c r="BH117" s="39">
        <f t="shared" si="18"/>
        <v>0.15347900973209266</v>
      </c>
      <c r="BI117" s="39">
        <f t="shared" si="19"/>
        <v>0.1551335522258947</v>
      </c>
      <c r="BJ117" s="39">
        <f t="shared" si="20"/>
        <v>0.15738944768746341</v>
      </c>
      <c r="BK117" s="39">
        <f t="shared" si="21"/>
        <v>0.15976223804186429</v>
      </c>
      <c r="BL117" s="39">
        <f t="shared" si="22"/>
        <v>0.16232134433131565</v>
      </c>
      <c r="BN117" s="67">
        <f>'[2]功能-军团县城'!CV120/BH117</f>
        <v>2.2667658190950752E-2</v>
      </c>
      <c r="BO117" s="67">
        <f>[3]大殿属性!AK119/BH117</f>
        <v>0.97733234180904927</v>
      </c>
      <c r="BP117" s="39"/>
      <c r="BT117" s="29">
        <v>113</v>
      </c>
      <c r="BU117" s="39">
        <f>养成属性buff汇总!AA118</f>
        <v>0.29898257883711299</v>
      </c>
      <c r="BV117" s="39">
        <f>养成属性buff汇总!AB118</f>
        <v>0.3</v>
      </c>
      <c r="BW117" s="39">
        <f>养成属性buff汇总!AC118</f>
        <v>0.3</v>
      </c>
      <c r="BX117" s="39">
        <f>养成属性buff汇总!AD118</f>
        <v>0.3</v>
      </c>
      <c r="BY117" s="39">
        <f>养成属性buff汇总!AE118</f>
        <v>0.3</v>
      </c>
      <c r="CD117" s="29">
        <v>100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</row>
    <row r="118" spans="3:87" x14ac:dyDescent="0.15">
      <c r="C118" s="29">
        <v>114</v>
      </c>
      <c r="D118" s="29">
        <f>[7]属性汇总!D118+[8]属性汇总!J118+[9]属性!AX119</f>
        <v>1479.6187092467419</v>
      </c>
      <c r="E118" s="29">
        <f>[7]属性汇总!E118+[8]属性汇总!K118+[9]属性!AY119</f>
        <v>1492.7943939273789</v>
      </c>
      <c r="F118" s="29">
        <f>[7]属性汇总!F118+[8]属性汇总!L118+[9]属性!AZ119</f>
        <v>1506.6422076805038</v>
      </c>
      <c r="G118" s="29">
        <f>[7]属性汇总!G118+[8]属性汇总!M118+[9]属性!BA119</f>
        <v>1521.4648655485225</v>
      </c>
      <c r="H118" s="29">
        <f>[7]属性汇总!H118+[8]属性汇总!N118+[9]属性!BB119</f>
        <v>1537.5619226680296</v>
      </c>
      <c r="J118" s="39">
        <f>[7]属性汇总!D118/D118</f>
        <v>0.79724506176815868</v>
      </c>
      <c r="K118" s="39">
        <f>[8]属性汇总!J118/D118</f>
        <v>0.20275493823184138</v>
      </c>
      <c r="L118" s="39">
        <f>[9]属性!AX119/D118</f>
        <v>0</v>
      </c>
      <c r="N118" s="29">
        <v>114</v>
      </c>
      <c r="O118" s="39">
        <f>'[5]变法-buff效果'!AG118</f>
        <v>2.5000000000000001E-2</v>
      </c>
      <c r="P118" s="39">
        <f>'[5]变法-buff效果'!AH118</f>
        <v>2.5000000000000001E-2</v>
      </c>
      <c r="Q118" s="39">
        <f>'[5]变法-buff效果'!AI118</f>
        <v>2.5000000000000001E-2</v>
      </c>
      <c r="R118" s="39">
        <f>'[5]变法-buff效果'!AJ118</f>
        <v>2.5000000000000001E-2</v>
      </c>
      <c r="S118" s="39">
        <f>'[5]变法-buff效果'!AK118</f>
        <v>2.5000000000000001E-2</v>
      </c>
      <c r="U118" s="67"/>
      <c r="V118" s="67">
        <f>IFERROR('[5]变法-buff效果'!AG118/O118,0)</f>
        <v>1</v>
      </c>
      <c r="W118" s="5"/>
      <c r="AU118" s="29">
        <v>114</v>
      </c>
      <c r="AV118" s="39">
        <f>养成属性buff汇总!I119</f>
        <v>0.15533551841056878</v>
      </c>
      <c r="AW118" s="39">
        <f>养成属性buff汇总!J119</f>
        <v>0.15748171047479376</v>
      </c>
      <c r="AX118" s="39">
        <f>养成属性buff汇总!K119</f>
        <v>0.15972090918415202</v>
      </c>
      <c r="AY118" s="39">
        <f>养成属性buff汇总!L119</f>
        <v>0.1620870438638449</v>
      </c>
      <c r="AZ118" s="39">
        <f>养成属性buff汇总!M119</f>
        <v>0.16464500430877954</v>
      </c>
      <c r="BB118" s="67">
        <f>'[2]功能-军团县城'!CV121/AV118</f>
        <v>2.239674330565709E-2</v>
      </c>
      <c r="BC118" s="67">
        <f>[3]大殿属性!AK120/AV118</f>
        <v>0.977603256694343</v>
      </c>
      <c r="BD118" s="39"/>
      <c r="BG118" s="29">
        <v>114</v>
      </c>
      <c r="BH118" s="39">
        <f t="shared" si="18"/>
        <v>0.15533551841056878</v>
      </c>
      <c r="BI118" s="39">
        <f t="shared" si="19"/>
        <v>0.15748171047479376</v>
      </c>
      <c r="BJ118" s="39">
        <f t="shared" si="20"/>
        <v>0.15972090918415202</v>
      </c>
      <c r="BK118" s="39">
        <f t="shared" si="21"/>
        <v>0.1620870438638449</v>
      </c>
      <c r="BL118" s="39">
        <f t="shared" si="22"/>
        <v>0.16464500430877954</v>
      </c>
      <c r="BN118" s="67">
        <f>'[2]功能-军团县城'!CV121/BH118</f>
        <v>2.239674330565709E-2</v>
      </c>
      <c r="BO118" s="67">
        <f>[3]大殿属性!AK120/BH118</f>
        <v>0.977603256694343</v>
      </c>
      <c r="BP118" s="39"/>
      <c r="BT118" s="29">
        <v>114</v>
      </c>
      <c r="BU118" s="39">
        <f>养成属性buff汇总!AA119</f>
        <v>0.3</v>
      </c>
      <c r="BV118" s="39">
        <f>养成属性buff汇总!AB119</f>
        <v>0.3</v>
      </c>
      <c r="BW118" s="39">
        <f>养成属性buff汇总!AC119</f>
        <v>0.3</v>
      </c>
      <c r="BX118" s="39">
        <f>养成属性buff汇总!AD119</f>
        <v>0.3</v>
      </c>
      <c r="BY118" s="39">
        <f>养成属性buff汇总!AE119</f>
        <v>0.3</v>
      </c>
      <c r="CD118" s="29">
        <v>100</v>
      </c>
      <c r="CE118" s="39">
        <v>0</v>
      </c>
      <c r="CF118" s="39">
        <v>0</v>
      </c>
      <c r="CG118" s="39">
        <v>0</v>
      </c>
      <c r="CH118" s="39">
        <v>0</v>
      </c>
      <c r="CI118" s="39">
        <v>0</v>
      </c>
    </row>
    <row r="119" spans="3:87" x14ac:dyDescent="0.15">
      <c r="C119" s="29">
        <v>115</v>
      </c>
      <c r="D119" s="29">
        <f>[7]属性汇总!D119+[8]属性汇总!J119+[9]属性!AX120</f>
        <v>1494.1161918106382</v>
      </c>
      <c r="E119" s="29">
        <f>[7]属性汇总!E119+[8]属性汇总!K119+[9]属性!AY120</f>
        <v>1507.247976453149</v>
      </c>
      <c r="F119" s="29">
        <f>[7]属性汇总!F119+[8]属性汇总!L119+[9]属性!AZ120</f>
        <v>1521.0612527147446</v>
      </c>
      <c r="G119" s="29">
        <f>[7]属性汇总!G119+[8]属性汇总!M119+[9]属性!BA120</f>
        <v>1535.8794367090823</v>
      </c>
      <c r="H119" s="29">
        <f>[7]属性汇总!H119+[8]属性汇总!N119+[9]属性!BB120</f>
        <v>1552.1054814672057</v>
      </c>
      <c r="J119" s="39">
        <f>[7]属性汇总!D119/D119</f>
        <v>0.79921240286108786</v>
      </c>
      <c r="K119" s="39">
        <f>[8]属性汇总!J119/D119</f>
        <v>0.20078759713891214</v>
      </c>
      <c r="L119" s="39">
        <f>[9]属性!AX120/D119</f>
        <v>0</v>
      </c>
      <c r="N119" s="29">
        <v>115</v>
      </c>
      <c r="O119" s="39">
        <f>'[5]变法-buff效果'!AG119</f>
        <v>2.5000000000000001E-2</v>
      </c>
      <c r="P119" s="39">
        <f>'[5]变法-buff效果'!AH119</f>
        <v>2.5000000000000001E-2</v>
      </c>
      <c r="Q119" s="39">
        <f>'[5]变法-buff效果'!AI119</f>
        <v>2.5000000000000001E-2</v>
      </c>
      <c r="R119" s="39">
        <f>'[5]变法-buff效果'!AJ119</f>
        <v>2.5000000000000001E-2</v>
      </c>
      <c r="S119" s="39">
        <f>'[5]变法-buff效果'!AK119</f>
        <v>2.5000000000000001E-2</v>
      </c>
      <c r="U119" s="67"/>
      <c r="V119" s="67">
        <f>IFERROR('[5]变法-buff效果'!AG119/O119,0)</f>
        <v>1</v>
      </c>
      <c r="W119" s="5"/>
      <c r="AU119" s="29">
        <v>115</v>
      </c>
      <c r="AV119" s="39">
        <f>养成属性buff汇总!I120</f>
        <v>0.15770188062559162</v>
      </c>
      <c r="AW119" s="39">
        <f>养成属性buff汇总!J120</f>
        <v>0.15982986872369281</v>
      </c>
      <c r="AX119" s="39">
        <f>养成属性buff汇总!K120</f>
        <v>0.16205237068084064</v>
      </c>
      <c r="AY119" s="39">
        <f>养成属性buff汇总!L120</f>
        <v>0.16441184968582551</v>
      </c>
      <c r="AZ119" s="39">
        <f>养成属性buff汇总!M120</f>
        <v>0.16696866428624346</v>
      </c>
      <c r="BB119" s="67">
        <f>'[2]功能-军团县城'!CV122/AV119</f>
        <v>2.2060673711002732E-2</v>
      </c>
      <c r="BC119" s="67">
        <f>[3]大殿属性!AK121/AV119</f>
        <v>0.97793932628899738</v>
      </c>
      <c r="BD119" s="39"/>
      <c r="BG119" s="29">
        <v>115</v>
      </c>
      <c r="BH119" s="39">
        <f t="shared" si="18"/>
        <v>0.15770188062559162</v>
      </c>
      <c r="BI119" s="39">
        <f t="shared" si="19"/>
        <v>0.15982986872369281</v>
      </c>
      <c r="BJ119" s="39">
        <f t="shared" si="20"/>
        <v>0.16205237068084064</v>
      </c>
      <c r="BK119" s="39">
        <f t="shared" si="21"/>
        <v>0.16441184968582551</v>
      </c>
      <c r="BL119" s="39">
        <f t="shared" si="22"/>
        <v>0.16696866428624346</v>
      </c>
      <c r="BN119" s="67">
        <f>'[2]功能-军团县城'!CV122/BH119</f>
        <v>2.2060673711002732E-2</v>
      </c>
      <c r="BO119" s="67">
        <f>[3]大殿属性!AK121/BH119</f>
        <v>0.97793932628899738</v>
      </c>
      <c r="BP119" s="39"/>
      <c r="BT119" s="29">
        <v>115</v>
      </c>
      <c r="BU119" s="39">
        <f>养成属性buff汇总!AA120</f>
        <v>0.3</v>
      </c>
      <c r="BV119" s="39">
        <f>养成属性buff汇总!AB120</f>
        <v>0.3</v>
      </c>
      <c r="BW119" s="39">
        <f>养成属性buff汇总!AC120</f>
        <v>0.3</v>
      </c>
      <c r="BX119" s="39">
        <f>养成属性buff汇总!AD120</f>
        <v>0.3</v>
      </c>
      <c r="BY119" s="39">
        <f>养成属性buff汇总!AE120</f>
        <v>0.3</v>
      </c>
      <c r="CD119" s="29">
        <v>100</v>
      </c>
      <c r="CE119" s="39">
        <v>0</v>
      </c>
      <c r="CF119" s="39">
        <v>0</v>
      </c>
      <c r="CG119" s="39">
        <v>0</v>
      </c>
      <c r="CH119" s="39">
        <v>0</v>
      </c>
      <c r="CI119" s="39">
        <v>0</v>
      </c>
    </row>
    <row r="120" spans="3:87" x14ac:dyDescent="0.15">
      <c r="C120" s="29">
        <v>116</v>
      </c>
      <c r="D120" s="29">
        <f>[7]属性汇总!D120+[8]属性汇总!J120+[9]属性!AX121</f>
        <v>1508.7023343863607</v>
      </c>
      <c r="E120" s="29">
        <f>[7]属性汇总!E120+[8]属性汇总!K120+[9]属性!AY121</f>
        <v>1521.7887194309478</v>
      </c>
      <c r="F120" s="29">
        <f>[7]属性汇总!F120+[8]属性汇总!L120+[9]属性!AZ121</f>
        <v>1535.5659894026548</v>
      </c>
      <c r="G120" s="29">
        <f>[7]属性汇总!G120+[8]属性汇总!M120+[9]属性!BA121</f>
        <v>1550.4277190496698</v>
      </c>
      <c r="H120" s="29">
        <f>[7]属性汇总!H120+[8]属性汇总!N120+[9]属性!BB121</f>
        <v>1566.8277123536689</v>
      </c>
      <c r="J120" s="39">
        <f>[7]属性汇总!D120/D120</f>
        <v>0.80115361846906674</v>
      </c>
      <c r="K120" s="39">
        <f>[8]属性汇总!J120/D120</f>
        <v>0.19884638153093331</v>
      </c>
      <c r="L120" s="39">
        <f>[9]属性!AX121/D120</f>
        <v>0</v>
      </c>
      <c r="N120" s="29">
        <v>116</v>
      </c>
      <c r="O120" s="39">
        <f>'[5]变法-buff效果'!AG120</f>
        <v>2.5000000000000001E-2</v>
      </c>
      <c r="P120" s="39">
        <f>'[5]变法-buff效果'!AH120</f>
        <v>2.5000000000000001E-2</v>
      </c>
      <c r="Q120" s="39">
        <f>'[5]变法-buff效果'!AI120</f>
        <v>2.5000000000000001E-2</v>
      </c>
      <c r="R120" s="39">
        <f>'[5]变法-buff效果'!AJ120</f>
        <v>2.5000000000000001E-2</v>
      </c>
      <c r="S120" s="39">
        <f>'[5]变法-buff效果'!AK120</f>
        <v>2.5000000000000001E-2</v>
      </c>
      <c r="U120" s="67"/>
      <c r="V120" s="67">
        <f>IFERROR('[5]变法-buff效果'!AG120/O120,0)</f>
        <v>1</v>
      </c>
      <c r="W120" s="5"/>
      <c r="AU120" s="29">
        <v>116</v>
      </c>
      <c r="AV120" s="39">
        <f>养成属性buff汇总!I121</f>
        <v>0.16006824284061449</v>
      </c>
      <c r="AW120" s="39">
        <f>养成属性buff汇总!J121</f>
        <v>0.16217802697259187</v>
      </c>
      <c r="AX120" s="39">
        <f>养成属性buff汇总!K121</f>
        <v>0.16438383217752928</v>
      </c>
      <c r="AY120" s="39">
        <f>养成属性buff汇总!L121</f>
        <v>0.16673665550780611</v>
      </c>
      <c r="AZ120" s="39">
        <f>养成属性buff汇总!M121</f>
        <v>0.16929232426370736</v>
      </c>
      <c r="BB120" s="67">
        <f>'[2]功能-军团县城'!CV123/AV120</f>
        <v>2.1734540658116995E-2</v>
      </c>
      <c r="BC120" s="67">
        <f>[3]大殿属性!AK122/AV120</f>
        <v>0.97826545934188303</v>
      </c>
      <c r="BD120" s="39"/>
      <c r="BG120" s="29">
        <v>116</v>
      </c>
      <c r="BH120" s="39">
        <f t="shared" si="18"/>
        <v>0.16006824284061449</v>
      </c>
      <c r="BI120" s="39">
        <f t="shared" si="19"/>
        <v>0.16217802697259187</v>
      </c>
      <c r="BJ120" s="39">
        <f t="shared" si="20"/>
        <v>0.16438383217752928</v>
      </c>
      <c r="BK120" s="39">
        <f t="shared" si="21"/>
        <v>0.16673665550780611</v>
      </c>
      <c r="BL120" s="39">
        <f t="shared" si="22"/>
        <v>0.16929232426370736</v>
      </c>
      <c r="BN120" s="67">
        <f>'[2]功能-军团县城'!CV123/BH120</f>
        <v>2.1734540658116995E-2</v>
      </c>
      <c r="BO120" s="67">
        <f>[3]大殿属性!AK122/BH120</f>
        <v>0.97826545934188303</v>
      </c>
      <c r="BP120" s="39"/>
      <c r="BT120" s="29">
        <v>116</v>
      </c>
      <c r="BU120" s="39">
        <f>养成属性buff汇总!AA121</f>
        <v>0.3</v>
      </c>
      <c r="BV120" s="39">
        <f>养成属性buff汇总!AB121</f>
        <v>0.3</v>
      </c>
      <c r="BW120" s="39">
        <f>养成属性buff汇总!AC121</f>
        <v>0.3</v>
      </c>
      <c r="BX120" s="39">
        <f>养成属性buff汇总!AD121</f>
        <v>0.3</v>
      </c>
      <c r="BY120" s="39">
        <f>养成属性buff汇总!AE121</f>
        <v>0.3</v>
      </c>
      <c r="CD120" s="29">
        <v>100</v>
      </c>
      <c r="CE120" s="39">
        <v>0</v>
      </c>
      <c r="CF120" s="39">
        <v>0</v>
      </c>
      <c r="CG120" s="39">
        <v>0</v>
      </c>
      <c r="CH120" s="39">
        <v>0</v>
      </c>
      <c r="CI120" s="39">
        <v>0</v>
      </c>
    </row>
    <row r="121" spans="3:87" x14ac:dyDescent="0.15">
      <c r="C121" s="29">
        <v>117</v>
      </c>
      <c r="D121" s="29">
        <f>[7]属性汇总!D121+[8]属性汇总!J121+[9]属性!AX122</f>
        <v>1523.3772181044226</v>
      </c>
      <c r="E121" s="29">
        <f>[7]属性汇总!E121+[8]属性汇总!K121+[9]属性!AY122</f>
        <v>1536.4166228607753</v>
      </c>
      <c r="F121" s="29">
        <f>[7]属性汇总!F121+[8]属性汇总!L121+[9]属性!AZ122</f>
        <v>1550.1825830327575</v>
      </c>
      <c r="G121" s="29">
        <f>[7]属性汇总!G121+[8]属性汇总!M121+[9]属性!BA122</f>
        <v>1565.1902773295963</v>
      </c>
      <c r="H121" s="29">
        <f>[7]属性汇总!H121+[8]属性汇总!N121+[9]属性!BB122</f>
        <v>1581.6362928029816</v>
      </c>
      <c r="J121" s="39">
        <f>[7]属性汇总!D121/D121</f>
        <v>0.80306913059045371</v>
      </c>
      <c r="K121" s="39">
        <f>[8]属性汇总!J121/D121</f>
        <v>0.19693086940954632</v>
      </c>
      <c r="L121" s="39">
        <f>[9]属性!AX122/D121</f>
        <v>0</v>
      </c>
      <c r="N121" s="29">
        <v>117</v>
      </c>
      <c r="O121" s="39">
        <f>'[5]变法-buff效果'!AG121</f>
        <v>2.5000000000000001E-2</v>
      </c>
      <c r="P121" s="39">
        <f>'[5]变法-buff效果'!AH121</f>
        <v>2.5000000000000001E-2</v>
      </c>
      <c r="Q121" s="39">
        <f>'[5]变法-buff效果'!AI121</f>
        <v>2.5000000000000001E-2</v>
      </c>
      <c r="R121" s="39">
        <f>'[5]变法-buff效果'!AJ121</f>
        <v>2.5000000000000001E-2</v>
      </c>
      <c r="S121" s="39">
        <f>'[5]变法-buff效果'!AK121</f>
        <v>2.5000000000000001E-2</v>
      </c>
      <c r="U121" s="67"/>
      <c r="V121" s="67">
        <f>IFERROR('[5]变法-buff效果'!AG121/O121,0)</f>
        <v>1</v>
      </c>
      <c r="W121" s="5"/>
      <c r="AU121" s="29">
        <v>117</v>
      </c>
      <c r="AV121" s="39">
        <f>养成属性buff汇总!I122</f>
        <v>0.16243460505563734</v>
      </c>
      <c r="AW121" s="39">
        <f>养成属性buff汇总!J122</f>
        <v>0.16452618522149093</v>
      </c>
      <c r="AX121" s="39">
        <f>养成属性buff汇总!K122</f>
        <v>0.16671529367421789</v>
      </c>
      <c r="AY121" s="39">
        <f>养成属性buff汇总!L122</f>
        <v>0.16906146132978672</v>
      </c>
      <c r="AZ121" s="39">
        <f>养成属性buff汇总!M122</f>
        <v>0.17161598424117125</v>
      </c>
      <c r="BB121" s="67">
        <f>'[2]功能-军团县城'!CV124/AV121</f>
        <v>2.1417909877646114E-2</v>
      </c>
      <c r="BC121" s="67">
        <f>[3]大殿属性!AK123/AV121</f>
        <v>0.97858209012235398</v>
      </c>
      <c r="BD121" s="39"/>
      <c r="BG121" s="29">
        <v>117</v>
      </c>
      <c r="BH121" s="39">
        <f t="shared" si="18"/>
        <v>0.16243460505563734</v>
      </c>
      <c r="BI121" s="39">
        <f t="shared" si="19"/>
        <v>0.16452618522149093</v>
      </c>
      <c r="BJ121" s="39">
        <f t="shared" si="20"/>
        <v>0.16671529367421789</v>
      </c>
      <c r="BK121" s="39">
        <f t="shared" si="21"/>
        <v>0.16906146132978672</v>
      </c>
      <c r="BL121" s="39">
        <f t="shared" si="22"/>
        <v>0.17161598424117125</v>
      </c>
      <c r="BN121" s="67">
        <f>'[2]功能-军团县城'!CV124/BH121</f>
        <v>2.1417909877646114E-2</v>
      </c>
      <c r="BO121" s="67">
        <f>[3]大殿属性!AK123/BH121</f>
        <v>0.97858209012235398</v>
      </c>
      <c r="BP121" s="39"/>
      <c r="BT121" s="29">
        <v>117</v>
      </c>
      <c r="BU121" s="39">
        <f>养成属性buff汇总!AA122</f>
        <v>0.3</v>
      </c>
      <c r="BV121" s="39">
        <f>养成属性buff汇总!AB122</f>
        <v>0.3</v>
      </c>
      <c r="BW121" s="39">
        <f>养成属性buff汇总!AC122</f>
        <v>0.3</v>
      </c>
      <c r="BX121" s="39">
        <f>养成属性buff汇总!AD122</f>
        <v>0.3</v>
      </c>
      <c r="BY121" s="39">
        <f>养成属性buff汇总!AE122</f>
        <v>0.3</v>
      </c>
      <c r="CD121" s="29">
        <v>100</v>
      </c>
      <c r="CE121" s="39">
        <v>0</v>
      </c>
      <c r="CF121" s="39">
        <v>0</v>
      </c>
      <c r="CG121" s="39">
        <v>0</v>
      </c>
      <c r="CH121" s="39">
        <v>0</v>
      </c>
      <c r="CI121" s="39">
        <v>0</v>
      </c>
    </row>
    <row r="122" spans="3:87" x14ac:dyDescent="0.15">
      <c r="C122" s="29">
        <v>118</v>
      </c>
      <c r="D122" s="29">
        <f>[7]属性汇总!D122+[8]属性汇总!J122+[9]属性!AX123</f>
        <v>1538.1408429648241</v>
      </c>
      <c r="E122" s="29">
        <f>[7]属性汇总!E122+[8]属性汇总!K122+[9]属性!AY123</f>
        <v>1551.1409302528596</v>
      </c>
      <c r="F122" s="29">
        <f>[7]属性汇总!F122+[8]属性汇总!L122+[9]属性!AZ123</f>
        <v>1564.9565993026133</v>
      </c>
      <c r="G122" s="29">
        <f>[7]属性汇总!G122+[8]属性汇总!M122+[9]属性!BA123</f>
        <v>1580.0397784129673</v>
      </c>
      <c r="H122" s="29">
        <f>[7]属性汇总!H122+[8]属性汇总!N122+[9]属性!BB123</f>
        <v>1596.5312228151447</v>
      </c>
      <c r="J122" s="39">
        <f>[7]属性汇总!D122/D122</f>
        <v>0.80495934337083286</v>
      </c>
      <c r="K122" s="39">
        <f>[8]属性汇总!J122/D122</f>
        <v>0.19504065662916717</v>
      </c>
      <c r="L122" s="39">
        <f>[9]属性!AX123/D122</f>
        <v>0</v>
      </c>
      <c r="N122" s="29">
        <v>118</v>
      </c>
      <c r="O122" s="39">
        <f>'[5]变法-buff效果'!AG122</f>
        <v>2.5000000000000001E-2</v>
      </c>
      <c r="P122" s="39">
        <f>'[5]变法-buff效果'!AH122</f>
        <v>2.5000000000000001E-2</v>
      </c>
      <c r="Q122" s="39">
        <f>'[5]变法-buff效果'!AI122</f>
        <v>2.5000000000000001E-2</v>
      </c>
      <c r="R122" s="39">
        <f>'[5]变法-buff效果'!AJ122</f>
        <v>2.5000000000000001E-2</v>
      </c>
      <c r="S122" s="39">
        <f>'[5]变法-buff效果'!AK122</f>
        <v>2.5000000000000001E-2</v>
      </c>
      <c r="U122" s="67"/>
      <c r="V122" s="67">
        <f>IFERROR('[5]变法-buff效果'!AG122/O122,0)</f>
        <v>1</v>
      </c>
      <c r="W122" s="5"/>
      <c r="AU122" s="29">
        <v>118</v>
      </c>
      <c r="AV122" s="39">
        <f>养成属性buff汇总!I123</f>
        <v>0.16480096727066021</v>
      </c>
      <c r="AW122" s="39">
        <f>养成属性buff汇总!J123</f>
        <v>0.16687434347038999</v>
      </c>
      <c r="AX122" s="39">
        <f>养成属性buff汇总!K123</f>
        <v>0.1690467551709065</v>
      </c>
      <c r="AY122" s="39">
        <f>养成属性buff汇总!L123</f>
        <v>0.17138626715176736</v>
      </c>
      <c r="AZ122" s="39">
        <f>养成属性buff汇总!M123</f>
        <v>0.17393964421863514</v>
      </c>
      <c r="BB122" s="67">
        <f>'[2]功能-军团县城'!CV125/AV122</f>
        <v>2.1110372042774134E-2</v>
      </c>
      <c r="BC122" s="67">
        <f>[3]大殿属性!AK124/AV122</f>
        <v>0.97888962795722589</v>
      </c>
      <c r="BD122" s="39"/>
      <c r="BG122" s="29">
        <v>118</v>
      </c>
      <c r="BH122" s="39">
        <f t="shared" si="18"/>
        <v>0.16480096727066021</v>
      </c>
      <c r="BI122" s="39">
        <f t="shared" si="19"/>
        <v>0.16687434347038999</v>
      </c>
      <c r="BJ122" s="39">
        <f t="shared" si="20"/>
        <v>0.1690467551709065</v>
      </c>
      <c r="BK122" s="39">
        <f t="shared" si="21"/>
        <v>0.17138626715176736</v>
      </c>
      <c r="BL122" s="39">
        <f t="shared" si="22"/>
        <v>0.17393964421863514</v>
      </c>
      <c r="BN122" s="67">
        <f>'[2]功能-军团县城'!CV125/BH122</f>
        <v>2.1110372042774134E-2</v>
      </c>
      <c r="BO122" s="67">
        <f>[3]大殿属性!AK124/BH122</f>
        <v>0.97888962795722589</v>
      </c>
      <c r="BP122" s="39"/>
      <c r="BT122" s="29">
        <v>118</v>
      </c>
      <c r="BU122" s="39">
        <f>养成属性buff汇总!AA123</f>
        <v>0.3</v>
      </c>
      <c r="BV122" s="39">
        <f>养成属性buff汇总!AB123</f>
        <v>0.3</v>
      </c>
      <c r="BW122" s="39">
        <f>养成属性buff汇总!AC123</f>
        <v>0.3</v>
      </c>
      <c r="BX122" s="39">
        <f>养成属性buff汇总!AD123</f>
        <v>0.3</v>
      </c>
      <c r="BY122" s="39">
        <f>养成属性buff汇总!AE123</f>
        <v>0.3</v>
      </c>
      <c r="CD122" s="29">
        <v>100</v>
      </c>
      <c r="CE122" s="39">
        <v>0</v>
      </c>
      <c r="CF122" s="39">
        <v>0</v>
      </c>
      <c r="CG122" s="39">
        <v>0</v>
      </c>
      <c r="CH122" s="39">
        <v>0</v>
      </c>
      <c r="CI122" s="39">
        <v>0</v>
      </c>
    </row>
    <row r="123" spans="3:87" x14ac:dyDescent="0.15">
      <c r="C123" s="29">
        <v>119</v>
      </c>
      <c r="D123" s="29">
        <f>[7]属性汇总!D123+[8]属性汇总!J123+[9]属性!AX124</f>
        <v>1552.993115859379</v>
      </c>
      <c r="E123" s="29">
        <f>[7]属性汇总!E123+[8]属性汇总!K123+[9]属性!AY124</f>
        <v>1565.9707728879475</v>
      </c>
      <c r="F123" s="29">
        <f>[7]属性汇总!F123+[8]属性汇总!L123+[9]属性!AZ124</f>
        <v>1579.8176280905084</v>
      </c>
      <c r="G123" s="29">
        <f>[7]属性汇总!G123+[8]属性汇总!M123+[9]属性!BA124</f>
        <v>1594.9762222997829</v>
      </c>
      <c r="H123" s="29">
        <f>[7]属性汇总!H123+[8]属性汇总!N123+[9]属性!BB124</f>
        <v>1611.5134826359122</v>
      </c>
      <c r="J123" s="39">
        <f>[7]属性汇总!D123/D123</f>
        <v>0.80682464272612753</v>
      </c>
      <c r="K123" s="39">
        <f>[8]属性汇总!J123/D123</f>
        <v>0.1931753572738725</v>
      </c>
      <c r="L123" s="39">
        <f>[9]属性!AX124/D123</f>
        <v>0</v>
      </c>
      <c r="N123" s="29">
        <v>119</v>
      </c>
      <c r="O123" s="39">
        <f>'[5]变法-buff效果'!AG123</f>
        <v>2.5000000000000001E-2</v>
      </c>
      <c r="P123" s="39">
        <f>'[5]变法-buff效果'!AH123</f>
        <v>2.5000000000000001E-2</v>
      </c>
      <c r="Q123" s="39">
        <f>'[5]变法-buff效果'!AI123</f>
        <v>2.5000000000000001E-2</v>
      </c>
      <c r="R123" s="39">
        <f>'[5]变法-buff效果'!AJ123</f>
        <v>2.5000000000000001E-2</v>
      </c>
      <c r="S123" s="39">
        <f>'[5]变法-buff效果'!AK123</f>
        <v>2.5000000000000001E-2</v>
      </c>
      <c r="U123" s="67"/>
      <c r="V123" s="67">
        <f>IFERROR('[5]变法-buff效果'!AG123/O123,0)</f>
        <v>1</v>
      </c>
      <c r="W123" s="5"/>
      <c r="AU123" s="29">
        <v>119</v>
      </c>
      <c r="AV123" s="39">
        <f>养成属性buff汇总!I124</f>
        <v>0.16716732948568305</v>
      </c>
      <c r="AW123" s="39">
        <f>养成属性buff汇总!J124</f>
        <v>0.16922250171928904</v>
      </c>
      <c r="AX123" s="39">
        <f>养成属性buff汇总!K124</f>
        <v>0.17137821666759512</v>
      </c>
      <c r="AY123" s="39">
        <f>养成属性buff汇总!L124</f>
        <v>0.17371107297374797</v>
      </c>
      <c r="AZ123" s="39">
        <f>养成属性buff汇总!M124</f>
        <v>0.17626330419609904</v>
      </c>
      <c r="BB123" s="67">
        <f>'[2]功能-军团县城'!CV126/AV123</f>
        <v>2.0811541003833756E-2</v>
      </c>
      <c r="BC123" s="67">
        <f>[3]大殿属性!AK125/AV123</f>
        <v>0.97918845899616636</v>
      </c>
      <c r="BD123" s="39"/>
      <c r="BG123" s="29">
        <v>119</v>
      </c>
      <c r="BH123" s="39">
        <f t="shared" si="18"/>
        <v>0.16716732948568305</v>
      </c>
      <c r="BI123" s="39">
        <f t="shared" si="19"/>
        <v>0.16922250171928904</v>
      </c>
      <c r="BJ123" s="39">
        <f t="shared" si="20"/>
        <v>0.17137821666759512</v>
      </c>
      <c r="BK123" s="39">
        <f t="shared" si="21"/>
        <v>0.17371107297374797</v>
      </c>
      <c r="BL123" s="39">
        <f t="shared" si="22"/>
        <v>0.17626330419609904</v>
      </c>
      <c r="BN123" s="67">
        <f>'[2]功能-军团县城'!CV126/BH123</f>
        <v>2.0811541003833756E-2</v>
      </c>
      <c r="BO123" s="67">
        <f>[3]大殿属性!AK125/BH123</f>
        <v>0.97918845899616636</v>
      </c>
      <c r="BP123" s="39"/>
      <c r="BT123" s="29">
        <v>119</v>
      </c>
      <c r="BU123" s="39">
        <f>养成属性buff汇总!AA124</f>
        <v>0.3</v>
      </c>
      <c r="BV123" s="39">
        <f>养成属性buff汇总!AB124</f>
        <v>0.3</v>
      </c>
      <c r="BW123" s="39">
        <f>养成属性buff汇总!AC124</f>
        <v>0.3</v>
      </c>
      <c r="BX123" s="39">
        <f>养成属性buff汇总!AD124</f>
        <v>0.3</v>
      </c>
      <c r="BY123" s="39">
        <f>养成属性buff汇总!AE124</f>
        <v>0.3</v>
      </c>
      <c r="CD123" s="29">
        <v>100</v>
      </c>
      <c r="CE123" s="39">
        <v>0</v>
      </c>
      <c r="CF123" s="39">
        <v>0</v>
      </c>
      <c r="CG123" s="39">
        <v>0</v>
      </c>
      <c r="CH123" s="39">
        <v>0</v>
      </c>
      <c r="CI123" s="39">
        <v>0</v>
      </c>
    </row>
    <row r="124" spans="3:87" x14ac:dyDescent="0.15">
      <c r="C124" s="29">
        <v>120</v>
      </c>
      <c r="D124" s="29">
        <f>[7]属性汇总!D124+[8]属性汇总!J124+[9]属性!AX125</f>
        <v>1567.9340201777914</v>
      </c>
      <c r="E124" s="29">
        <f>[7]属性汇总!E124+[8]属性汇总!K124+[9]属性!AY125</f>
        <v>1580.8881504642709</v>
      </c>
      <c r="F124" s="29">
        <f>[7]属性汇总!F124+[8]属性汇总!L124+[9]属性!AZ125</f>
        <v>1594.7656693964423</v>
      </c>
      <c r="G124" s="29">
        <f>[7]属性汇总!G124+[8]属性汇总!M124+[9]属性!BA125</f>
        <v>1610.0011644350116</v>
      </c>
      <c r="H124" s="29">
        <f>[7]属性汇总!H124+[8]属性汇总!N124+[9]属性!BB125</f>
        <v>1626.5891055253019</v>
      </c>
      <c r="J124" s="39">
        <f>[7]属性汇总!D124/D124</f>
        <v>0.80866541822596438</v>
      </c>
      <c r="K124" s="39">
        <f>[8]属性汇总!J124/D124</f>
        <v>0.19133458177403559</v>
      </c>
      <c r="L124" s="39">
        <f>[9]属性!AX125/D124</f>
        <v>0</v>
      </c>
      <c r="N124" s="29">
        <v>120</v>
      </c>
      <c r="O124" s="39">
        <f>'[5]变法-buff效果'!AG124</f>
        <v>2.5000000000000001E-2</v>
      </c>
      <c r="P124" s="39">
        <f>'[5]变法-buff效果'!AH124</f>
        <v>2.5000000000000001E-2</v>
      </c>
      <c r="Q124" s="39">
        <f>'[5]变法-buff效果'!AI124</f>
        <v>2.5000000000000001E-2</v>
      </c>
      <c r="R124" s="39">
        <f>'[5]变法-buff效果'!AJ124</f>
        <v>2.5000000000000001E-2</v>
      </c>
      <c r="S124" s="39">
        <f>'[5]变法-buff效果'!AK124</f>
        <v>2.5000000000000001E-2</v>
      </c>
      <c r="U124" s="67"/>
      <c r="V124" s="67">
        <f>IFERROR('[5]变法-buff效果'!AG124/O124,0)</f>
        <v>1</v>
      </c>
      <c r="W124" s="5"/>
      <c r="AU124" s="29">
        <v>120</v>
      </c>
      <c r="AV124" s="39">
        <f>养成属性buff汇总!I125</f>
        <v>0.16953369170070592</v>
      </c>
      <c r="AW124" s="39">
        <f>养成属性buff汇总!J125</f>
        <v>0.1715706599681881</v>
      </c>
      <c r="AX124" s="39">
        <f>养成属性buff汇总!K125</f>
        <v>0.17370967816428373</v>
      </c>
      <c r="AY124" s="39">
        <f>养成属性buff汇总!L125</f>
        <v>0.17603587879572857</v>
      </c>
      <c r="AZ124" s="39">
        <f>养成属性buff汇总!M125</f>
        <v>0.17858834250029232</v>
      </c>
      <c r="BB124" s="67">
        <f>'[2]功能-军团县城'!CV127/AV124</f>
        <v>2.0521052170765618E-2</v>
      </c>
      <c r="BC124" s="67">
        <f>[3]大殿属性!AK126/AV124</f>
        <v>0.97947894782923439</v>
      </c>
      <c r="BD124" s="39"/>
      <c r="BG124" s="29">
        <v>120</v>
      </c>
      <c r="BH124" s="39">
        <f t="shared" si="18"/>
        <v>0.16953369170070592</v>
      </c>
      <c r="BI124" s="39">
        <f t="shared" si="19"/>
        <v>0.1715706599681881</v>
      </c>
      <c r="BJ124" s="39">
        <f t="shared" si="20"/>
        <v>0.17370967816428373</v>
      </c>
      <c r="BK124" s="39">
        <f t="shared" si="21"/>
        <v>0.17603587879572857</v>
      </c>
      <c r="BL124" s="39">
        <f t="shared" si="22"/>
        <v>0.17858834250029232</v>
      </c>
      <c r="BN124" s="67">
        <f>'[2]功能-军团县城'!CV127/BH124</f>
        <v>2.0521052170765618E-2</v>
      </c>
      <c r="BO124" s="67">
        <f>[3]大殿属性!AK126/BH124</f>
        <v>0.97947894782923439</v>
      </c>
      <c r="BP124" s="39"/>
      <c r="BT124" s="29">
        <v>120</v>
      </c>
      <c r="BU124" s="39">
        <f>养成属性buff汇总!AA125</f>
        <v>0.3</v>
      </c>
      <c r="BV124" s="39">
        <f>养成属性buff汇总!AB125</f>
        <v>0.3</v>
      </c>
      <c r="BW124" s="39">
        <f>养成属性buff汇总!AC125</f>
        <v>0.3</v>
      </c>
      <c r="BX124" s="39">
        <f>养成属性buff汇总!AD125</f>
        <v>0.3</v>
      </c>
      <c r="BY124" s="39">
        <f>养成属性buff汇总!AE125</f>
        <v>0.3</v>
      </c>
      <c r="CD124" s="29">
        <v>100</v>
      </c>
      <c r="CE124" s="39">
        <v>0</v>
      </c>
      <c r="CF124" s="39">
        <v>0</v>
      </c>
      <c r="CG124" s="39">
        <v>0</v>
      </c>
      <c r="CH124" s="39">
        <v>0</v>
      </c>
      <c r="CI124" s="39">
        <v>0</v>
      </c>
    </row>
    <row r="125" spans="3:87" x14ac:dyDescent="0.15">
      <c r="C125" s="29">
        <v>121</v>
      </c>
      <c r="D125" s="29">
        <f>[7]属性汇总!D125+[8]属性汇总!J125+[9]属性!AX126</f>
        <v>1582.9636628769363</v>
      </c>
      <c r="E125" s="29">
        <f>[7]属性汇总!E125+[8]属性汇总!K125+[9]属性!AY126</f>
        <v>1595.8930629818292</v>
      </c>
      <c r="F125" s="29">
        <f>[7]属性汇总!F125+[8]属性汇总!L125+[9]属性!AZ126</f>
        <v>1609.8019208175429</v>
      </c>
      <c r="G125" s="29">
        <f>[7]属性汇总!G125+[8]属性汇总!M125+[9]属性!BA126</f>
        <v>1625.162264711782</v>
      </c>
      <c r="H125" s="29">
        <f>[7]属性汇总!H125+[8]属性汇总!N125+[9]属性!BB126</f>
        <v>1641.7511822767292</v>
      </c>
      <c r="J125" s="39">
        <f>[7]属性汇总!D125/D125</f>
        <v>0.81048206788602528</v>
      </c>
      <c r="K125" s="39">
        <f>[8]属性汇总!J125/D125</f>
        <v>0.18951793211397475</v>
      </c>
      <c r="L125" s="39">
        <f>[9]属性!AX126/D125</f>
        <v>0</v>
      </c>
      <c r="N125" s="29">
        <v>121</v>
      </c>
      <c r="O125" s="39">
        <f>'[5]变法-buff效果'!AG125</f>
        <v>2.5000000000000001E-2</v>
      </c>
      <c r="P125" s="39">
        <f>'[5]变法-buff效果'!AH125</f>
        <v>2.5000000000000001E-2</v>
      </c>
      <c r="Q125" s="39">
        <f>'[5]变法-buff效果'!AI125</f>
        <v>2.5000000000000001E-2</v>
      </c>
      <c r="R125" s="39">
        <f>'[5]变法-buff效果'!AJ125</f>
        <v>2.5000000000000001E-2</v>
      </c>
      <c r="S125" s="39">
        <f>'[5]变法-buff效果'!AK125</f>
        <v>2.5000000000000001E-2</v>
      </c>
      <c r="U125" s="67"/>
      <c r="V125" s="67">
        <f>IFERROR('[5]变法-buff效果'!AG125/O125,0)</f>
        <v>1</v>
      </c>
      <c r="W125" s="5"/>
      <c r="AU125" s="29">
        <v>121</v>
      </c>
      <c r="AV125" s="39">
        <f>养成属性buff汇总!I126</f>
        <v>0.1719000539157288</v>
      </c>
      <c r="AW125" s="39">
        <f>养成属性buff汇总!J126</f>
        <v>0.17391881821708716</v>
      </c>
      <c r="AX125" s="39">
        <f>养成属性buff汇总!K126</f>
        <v>0.17604113966097235</v>
      </c>
      <c r="AY125" s="39">
        <f>养成属性buff汇总!L126</f>
        <v>0.17836068461770918</v>
      </c>
      <c r="AZ125" s="39">
        <f>养成属性buff汇总!M126</f>
        <v>0.18094167020252291</v>
      </c>
      <c r="BB125" s="67">
        <f>'[2]功能-军团县城'!CV128/AV125</f>
        <v>2.0238561029179248E-2</v>
      </c>
      <c r="BC125" s="67">
        <f>[3]大殿属性!AK127/AV125</f>
        <v>0.9797614389708208</v>
      </c>
      <c r="BD125" s="39"/>
      <c r="BG125" s="29">
        <v>121</v>
      </c>
      <c r="BH125" s="39">
        <f t="shared" si="18"/>
        <v>0.1719000539157288</v>
      </c>
      <c r="BI125" s="39">
        <f t="shared" si="19"/>
        <v>0.17391881821708716</v>
      </c>
      <c r="BJ125" s="39">
        <f t="shared" si="20"/>
        <v>0.17604113966097235</v>
      </c>
      <c r="BK125" s="39">
        <f t="shared" si="21"/>
        <v>0.17836068461770918</v>
      </c>
      <c r="BL125" s="39">
        <f t="shared" si="22"/>
        <v>0.18094167020252291</v>
      </c>
      <c r="BN125" s="67">
        <f>'[2]功能-军团县城'!CV128/BH125</f>
        <v>2.0238561029179248E-2</v>
      </c>
      <c r="BO125" s="67">
        <f>[3]大殿属性!AK127/BH125</f>
        <v>0.9797614389708208</v>
      </c>
      <c r="BP125" s="39"/>
      <c r="BT125" s="29">
        <v>121</v>
      </c>
      <c r="BU125" s="39">
        <f>养成属性buff汇总!AA126</f>
        <v>0.3</v>
      </c>
      <c r="BV125" s="39">
        <f>养成属性buff汇总!AB126</f>
        <v>0.3</v>
      </c>
      <c r="BW125" s="39">
        <f>养成属性buff汇总!AC126</f>
        <v>0.3</v>
      </c>
      <c r="BX125" s="39">
        <f>养成属性buff汇总!AD126</f>
        <v>0.3</v>
      </c>
      <c r="BY125" s="39">
        <f>养成属性buff汇总!AE126</f>
        <v>0.3</v>
      </c>
      <c r="CD125" s="29">
        <v>100</v>
      </c>
      <c r="CE125" s="39">
        <v>0</v>
      </c>
      <c r="CF125" s="39">
        <v>0</v>
      </c>
      <c r="CG125" s="39">
        <v>0</v>
      </c>
      <c r="CH125" s="39">
        <v>0</v>
      </c>
      <c r="CI125" s="39">
        <v>0</v>
      </c>
    </row>
    <row r="126" spans="3:87" x14ac:dyDescent="0.15">
      <c r="C126" s="29">
        <v>122</v>
      </c>
      <c r="D126" s="29">
        <f>[7]属性汇总!D126+[8]属性汇总!J126+[9]属性!AX127</f>
        <v>1598.0820439568131</v>
      </c>
      <c r="E126" s="29">
        <f>[7]属性汇总!E126+[8]属性汇总!K126+[9]属性!AY127</f>
        <v>1610.9950717995343</v>
      </c>
      <c r="F126" s="29">
        <f>[7]属性汇总!F126+[8]属性汇总!L126+[9]属性!AZ127</f>
        <v>1625.0493299552534</v>
      </c>
      <c r="G126" s="29">
        <f>[7]属性汇总!G126+[8]属性汇总!M126+[9]属性!BA127</f>
        <v>1640.4109731875792</v>
      </c>
      <c r="H126" s="29">
        <f>[7]属性汇总!H126+[8]属性汇总!N126+[9]属性!BB127</f>
        <v>1657.0053031971838</v>
      </c>
      <c r="J126" s="39">
        <f>[7]属性汇总!D126/D126</f>
        <v>0.81227496977739189</v>
      </c>
      <c r="K126" s="39">
        <f>[8]属性汇总!J126/D126</f>
        <v>0.18772503022260806</v>
      </c>
      <c r="L126" s="39">
        <f>[9]属性!AX127/D126</f>
        <v>0</v>
      </c>
      <c r="N126" s="29">
        <v>122</v>
      </c>
      <c r="O126" s="39">
        <f>'[5]变法-buff效果'!AG126</f>
        <v>2.5000000000000001E-2</v>
      </c>
      <c r="P126" s="39">
        <f>'[5]变法-buff效果'!AH126</f>
        <v>2.5000000000000001E-2</v>
      </c>
      <c r="Q126" s="39">
        <f>'[5]变法-buff效果'!AI126</f>
        <v>2.5000000000000001E-2</v>
      </c>
      <c r="R126" s="39">
        <f>'[5]变法-buff效果'!AJ126</f>
        <v>2.5000000000000001E-2</v>
      </c>
      <c r="S126" s="39">
        <f>'[5]变法-buff效果'!AK126</f>
        <v>2.5000000000000001E-2</v>
      </c>
      <c r="U126" s="67"/>
      <c r="V126" s="67">
        <f>IFERROR('[5]变法-buff效果'!AG126/O126,0)</f>
        <v>1</v>
      </c>
      <c r="W126" s="5"/>
      <c r="AU126" s="29">
        <v>122</v>
      </c>
      <c r="AV126" s="39">
        <f>养成属性buff汇总!I127</f>
        <v>0.17426641613075164</v>
      </c>
      <c r="AW126" s="39">
        <f>养成属性buff汇总!J127</f>
        <v>0.17626697646598621</v>
      </c>
      <c r="AX126" s="39">
        <f>养成属性buff汇总!K127</f>
        <v>0.17837260115766096</v>
      </c>
      <c r="AY126" s="39">
        <f>养成属性buff汇总!L127</f>
        <v>0.18072912129541938</v>
      </c>
      <c r="AZ126" s="39">
        <f>养成属性buff汇总!M127</f>
        <v>0.18329499790475354</v>
      </c>
      <c r="BB126" s="67">
        <f>'[2]功能-军团县城'!CV129/AV126</f>
        <v>1.9963741777316336E-2</v>
      </c>
      <c r="BC126" s="67">
        <f>[3]大殿属性!AK128/AV126</f>
        <v>0.9800362582226837</v>
      </c>
      <c r="BD126" s="39"/>
      <c r="BG126" s="29">
        <v>122</v>
      </c>
      <c r="BH126" s="39">
        <f t="shared" si="18"/>
        <v>0.17426641613075164</v>
      </c>
      <c r="BI126" s="39">
        <f t="shared" si="19"/>
        <v>0.17626697646598621</v>
      </c>
      <c r="BJ126" s="39">
        <f t="shared" si="20"/>
        <v>0.17837260115766096</v>
      </c>
      <c r="BK126" s="39">
        <f t="shared" si="21"/>
        <v>0.18072912129541938</v>
      </c>
      <c r="BL126" s="39">
        <f t="shared" si="22"/>
        <v>0.18329499790475354</v>
      </c>
      <c r="BN126" s="67">
        <f>'[2]功能-军团县城'!CV129/BH126</f>
        <v>1.9963741777316336E-2</v>
      </c>
      <c r="BO126" s="67">
        <f>[3]大殿属性!AK128/BH126</f>
        <v>0.9800362582226837</v>
      </c>
      <c r="BP126" s="39"/>
      <c r="BT126" s="29">
        <v>122</v>
      </c>
      <c r="BU126" s="39">
        <f>养成属性buff汇总!AA127</f>
        <v>0.3</v>
      </c>
      <c r="BV126" s="39">
        <f>养成属性buff汇总!AB127</f>
        <v>0.3</v>
      </c>
      <c r="BW126" s="39">
        <f>养成属性buff汇总!AC127</f>
        <v>0.3</v>
      </c>
      <c r="BX126" s="39">
        <f>养成属性buff汇总!AD127</f>
        <v>0.3</v>
      </c>
      <c r="BY126" s="39">
        <f>养成属性buff汇总!AE127</f>
        <v>0.3</v>
      </c>
      <c r="CD126" s="29">
        <v>100</v>
      </c>
      <c r="CE126" s="39">
        <v>0</v>
      </c>
      <c r="CF126" s="39">
        <v>0</v>
      </c>
      <c r="CG126" s="39">
        <v>0</v>
      </c>
      <c r="CH126" s="39">
        <v>0</v>
      </c>
      <c r="CI126" s="39">
        <v>0</v>
      </c>
    </row>
    <row r="127" spans="3:87" x14ac:dyDescent="0.15">
      <c r="C127" s="29">
        <v>123</v>
      </c>
      <c r="D127" s="29">
        <f>[7]属性汇总!D127+[8]属性汇总!J127+[9]属性!AX128</f>
        <v>1613.2891271868507</v>
      </c>
      <c r="E127" s="29">
        <f>[7]属性汇总!E127+[8]属性汇总!K127+[9]属性!AY128</f>
        <v>1626.2981853513306</v>
      </c>
      <c r="F127" s="29">
        <f>[7]属性汇总!F127+[8]属性汇总!L127+[9]属性!AZ128</f>
        <v>1640.3854011767507</v>
      </c>
      <c r="G127" s="29">
        <f>[7]属性汇总!G127+[8]属性汇总!M127+[9]属性!BA128</f>
        <v>1655.7472898624037</v>
      </c>
      <c r="H127" s="29">
        <f>[7]属性汇总!H127+[8]属性汇总!N127+[9]属性!BB128</f>
        <v>1672.4612500067446</v>
      </c>
      <c r="J127" s="39">
        <f>[7]属性汇总!D127/D127</f>
        <v>0.81404449150220171</v>
      </c>
      <c r="K127" s="39">
        <f>[8]属性汇总!J127/D127</f>
        <v>0.18595550849779829</v>
      </c>
      <c r="L127" s="39">
        <f>[9]属性!AX128/D127</f>
        <v>0</v>
      </c>
      <c r="N127" s="29">
        <v>123</v>
      </c>
      <c r="O127" s="39">
        <f>'[5]变法-buff效果'!AG127</f>
        <v>2.5000000000000001E-2</v>
      </c>
      <c r="P127" s="39">
        <f>'[5]变法-buff效果'!AH127</f>
        <v>2.5000000000000001E-2</v>
      </c>
      <c r="Q127" s="39">
        <f>'[5]变法-buff效果'!AI127</f>
        <v>2.5000000000000001E-2</v>
      </c>
      <c r="R127" s="39">
        <f>'[5]变法-buff效果'!AJ127</f>
        <v>2.5000000000000001E-2</v>
      </c>
      <c r="S127" s="39">
        <f>'[5]变法-buff效果'!AK127</f>
        <v>2.5000000000000001E-2</v>
      </c>
      <c r="U127" s="67"/>
      <c r="V127" s="67">
        <f>IFERROR('[5]变法-buff效果'!AG127/O127,0)</f>
        <v>1</v>
      </c>
      <c r="W127" s="5"/>
      <c r="AU127" s="29">
        <v>123</v>
      </c>
      <c r="AV127" s="39">
        <f>养成属性buff汇总!I128</f>
        <v>0.17663277834577448</v>
      </c>
      <c r="AW127" s="39">
        <f>养成属性buff汇总!J128</f>
        <v>0.1786165060141863</v>
      </c>
      <c r="AX127" s="39">
        <f>养成属性buff汇总!K128</f>
        <v>0.18074719687706564</v>
      </c>
      <c r="AY127" s="39">
        <f>养成属性buff汇总!L128</f>
        <v>0.18309989772891222</v>
      </c>
      <c r="AZ127" s="39">
        <f>养成属性buff汇总!M128</f>
        <v>0.18564832560698416</v>
      </c>
      <c r="BB127" s="67">
        <f>'[2]功能-军团县城'!CV130/AV127</f>
        <v>1.9696286072578256E-2</v>
      </c>
      <c r="BC127" s="67">
        <f>[3]大殿属性!AK129/AV127</f>
        <v>0.98030371392742177</v>
      </c>
      <c r="BD127" s="39"/>
      <c r="BG127" s="29">
        <v>123</v>
      </c>
      <c r="BH127" s="39">
        <f t="shared" si="18"/>
        <v>0.17663277834577448</v>
      </c>
      <c r="BI127" s="39">
        <f t="shared" si="19"/>
        <v>0.1786165060141863</v>
      </c>
      <c r="BJ127" s="39">
        <f t="shared" si="20"/>
        <v>0.18074719687706564</v>
      </c>
      <c r="BK127" s="39">
        <f t="shared" si="21"/>
        <v>0.18309989772891222</v>
      </c>
      <c r="BL127" s="39">
        <f t="shared" si="22"/>
        <v>0.18564832560698416</v>
      </c>
      <c r="BN127" s="67">
        <f>'[2]功能-军团县城'!CV130/BH127</f>
        <v>1.9696286072578256E-2</v>
      </c>
      <c r="BO127" s="67">
        <f>[3]大殿属性!AK129/BH127</f>
        <v>0.98030371392742177</v>
      </c>
      <c r="BP127" s="39"/>
      <c r="BT127" s="29">
        <v>123</v>
      </c>
      <c r="BU127" s="39">
        <f>养成属性buff汇总!AA128</f>
        <v>0.3</v>
      </c>
      <c r="BV127" s="39">
        <f>养成属性buff汇总!AB128</f>
        <v>0.3</v>
      </c>
      <c r="BW127" s="39">
        <f>养成属性buff汇总!AC128</f>
        <v>0.3</v>
      </c>
      <c r="BX127" s="39">
        <f>养成属性buff汇总!AD128</f>
        <v>0.3</v>
      </c>
      <c r="BY127" s="39">
        <f>养成属性buff汇总!AE128</f>
        <v>0.3</v>
      </c>
      <c r="CD127" s="29">
        <v>100</v>
      </c>
      <c r="CE127" s="39">
        <v>0</v>
      </c>
      <c r="CF127" s="39">
        <v>0</v>
      </c>
      <c r="CG127" s="39">
        <v>0</v>
      </c>
      <c r="CH127" s="39">
        <v>0</v>
      </c>
      <c r="CI127" s="39">
        <v>0</v>
      </c>
    </row>
    <row r="128" spans="3:87" x14ac:dyDescent="0.15">
      <c r="C128" s="29">
        <v>124</v>
      </c>
      <c r="D128" s="29">
        <f>[7]属性汇总!D128+[8]属性汇总!J128+[9]属性!AX129</f>
        <v>1628.5848309975088</v>
      </c>
      <c r="E128" s="29">
        <f>[7]属性汇总!E128+[8]属性汇总!K128+[9]属性!AY129</f>
        <v>1641.6904621435751</v>
      </c>
      <c r="F128" s="29">
        <f>[7]属性汇总!F128+[8]属性汇总!L128+[9]属性!AZ129</f>
        <v>1655.8101344820352</v>
      </c>
      <c r="G128" s="29">
        <f>[7]属性汇总!G128+[8]属性汇总!M128+[9]属性!BA129</f>
        <v>1671.3020566481221</v>
      </c>
      <c r="H128" s="29">
        <f>[7]属性汇总!H128+[8]属性汇总!N128+[9]属性!BB129</f>
        <v>1687.8366792311435</v>
      </c>
      <c r="J128" s="39">
        <f>[7]属性汇总!D128/D128</f>
        <v>0.81579098964329055</v>
      </c>
      <c r="K128" s="39">
        <f>[8]属性汇总!J128/D128</f>
        <v>0.18420901035670945</v>
      </c>
      <c r="L128" s="39">
        <f>[9]属性!AX129/D128</f>
        <v>0</v>
      </c>
      <c r="N128" s="29">
        <v>124</v>
      </c>
      <c r="O128" s="39">
        <f>'[5]变法-buff效果'!AG128</f>
        <v>2.5000000000000001E-2</v>
      </c>
      <c r="P128" s="39">
        <f>'[5]变法-buff效果'!AH128</f>
        <v>2.5000000000000001E-2</v>
      </c>
      <c r="Q128" s="39">
        <f>'[5]变法-buff效果'!AI128</f>
        <v>2.5000000000000001E-2</v>
      </c>
      <c r="R128" s="39">
        <f>'[5]变法-buff效果'!AJ128</f>
        <v>2.5000000000000001E-2</v>
      </c>
      <c r="S128" s="39">
        <f>'[5]变法-buff效果'!AK128</f>
        <v>2.5000000000000001E-2</v>
      </c>
      <c r="U128" s="67"/>
      <c r="V128" s="67">
        <f>IFERROR('[5]变法-buff效果'!AG128/O128,0)</f>
        <v>1</v>
      </c>
      <c r="W128" s="5"/>
      <c r="AU128" s="29">
        <v>124</v>
      </c>
      <c r="AV128" s="39">
        <f>养成属性buff汇总!I129</f>
        <v>0.17900025321390514</v>
      </c>
      <c r="AW128" s="39">
        <f>养成属性buff汇总!J129</f>
        <v>0.18098831919915487</v>
      </c>
      <c r="AX128" s="39">
        <f>养成属性buff汇总!K129</f>
        <v>0.18312385540185466</v>
      </c>
      <c r="AY128" s="39">
        <f>养成属性buff汇总!L129</f>
        <v>0.18547067416240504</v>
      </c>
      <c r="AZ128" s="39">
        <f>养成属性buff汇总!M129</f>
        <v>0.18800165330921478</v>
      </c>
      <c r="BB128" s="67">
        <f>'[2]功能-军团县城'!CV131/AV128</f>
        <v>1.9435781065266243E-2</v>
      </c>
      <c r="BC128" s="67">
        <f>[3]大殿属性!AK130/AV128</f>
        <v>0.98056421893473378</v>
      </c>
      <c r="BD128" s="39"/>
      <c r="BG128" s="29">
        <v>124</v>
      </c>
      <c r="BH128" s="39">
        <f t="shared" si="18"/>
        <v>0.17900025321390514</v>
      </c>
      <c r="BI128" s="39">
        <f t="shared" si="19"/>
        <v>0.18098831919915487</v>
      </c>
      <c r="BJ128" s="39">
        <f t="shared" si="20"/>
        <v>0.18312385540185466</v>
      </c>
      <c r="BK128" s="39">
        <f t="shared" si="21"/>
        <v>0.18547067416240504</v>
      </c>
      <c r="BL128" s="39">
        <f t="shared" si="22"/>
        <v>0.18800165330921478</v>
      </c>
      <c r="BN128" s="67">
        <f>'[2]功能-军团县城'!CV131/BH128</f>
        <v>1.9435781065266243E-2</v>
      </c>
      <c r="BO128" s="67">
        <f>[3]大殿属性!AK130/BH128</f>
        <v>0.98056421893473378</v>
      </c>
      <c r="BP128" s="39"/>
      <c r="BT128" s="29">
        <v>124</v>
      </c>
      <c r="BU128" s="39">
        <f>养成属性buff汇总!AA129</f>
        <v>0.3</v>
      </c>
      <c r="BV128" s="39">
        <f>养成属性buff汇总!AB129</f>
        <v>0.3</v>
      </c>
      <c r="BW128" s="39">
        <f>养成属性buff汇总!AC129</f>
        <v>0.3</v>
      </c>
      <c r="BX128" s="39">
        <f>养成属性buff汇总!AD129</f>
        <v>0.3</v>
      </c>
      <c r="BY128" s="39">
        <f>养成属性buff汇总!AE129</f>
        <v>0.3</v>
      </c>
      <c r="CD128" s="29">
        <v>100</v>
      </c>
      <c r="CE128" s="39">
        <v>0</v>
      </c>
      <c r="CF128" s="39">
        <v>0</v>
      </c>
      <c r="CG128" s="39">
        <v>0</v>
      </c>
      <c r="CH128" s="39">
        <v>0</v>
      </c>
      <c r="CI128" s="39">
        <v>0</v>
      </c>
    </row>
    <row r="129" spans="3:87" x14ac:dyDescent="0.15">
      <c r="C129" s="29">
        <v>125</v>
      </c>
      <c r="D129" s="29">
        <f>[7]属性汇总!D129+[8]属性汇总!J129+[9]属性!AX130</f>
        <v>1643.9692711442049</v>
      </c>
      <c r="E129" s="29">
        <f>[7]属性汇总!E129+[8]属性汇总!K129+[9]属性!AY130</f>
        <v>1657.1761349191347</v>
      </c>
      <c r="F129" s="29">
        <f>[7]属性汇总!F129+[8]属性汇总!L129+[9]属性!AZ130</f>
        <v>1671.4446814446724</v>
      </c>
      <c r="G129" s="29">
        <f>[7]属性汇总!G129+[8]属性汇总!M129+[9]属性!BA130</f>
        <v>1686.749338902443</v>
      </c>
      <c r="H129" s="29">
        <f>[7]属性汇总!H129+[8]属性汇总!N129+[9]属性!BB130</f>
        <v>1703.2715646374813</v>
      </c>
      <c r="J129" s="39">
        <f>[7]属性汇总!D129/D129</f>
        <v>0.81751483725045571</v>
      </c>
      <c r="K129" s="39">
        <f>[8]属性汇总!J129/D129</f>
        <v>0.18248516274954432</v>
      </c>
      <c r="L129" s="39">
        <f>[9]属性!AX130/D129</f>
        <v>0</v>
      </c>
      <c r="N129" s="29">
        <v>125</v>
      </c>
      <c r="O129" s="39">
        <f>'[5]变法-buff效果'!AG129</f>
        <v>2.5000000000000001E-2</v>
      </c>
      <c r="P129" s="39">
        <f>'[5]变法-buff效果'!AH129</f>
        <v>2.5000000000000001E-2</v>
      </c>
      <c r="Q129" s="39">
        <f>'[5]变法-buff效果'!AI129</f>
        <v>2.5000000000000001E-2</v>
      </c>
      <c r="R129" s="39">
        <f>'[5]变法-buff效果'!AJ129</f>
        <v>2.5000000000000001E-2</v>
      </c>
      <c r="S129" s="39">
        <f>'[5]变法-buff效果'!AK129</f>
        <v>2.5000000000000001E-2</v>
      </c>
      <c r="U129" s="67"/>
      <c r="V129" s="67">
        <f>IFERROR('[5]变法-buff效果'!AG129/O129,0)</f>
        <v>1</v>
      </c>
      <c r="W129" s="5"/>
      <c r="AU129" s="29">
        <v>125</v>
      </c>
      <c r="AV129" s="39">
        <f>养成属性buff汇总!I130</f>
        <v>0.18137167750202071</v>
      </c>
      <c r="AW129" s="39">
        <f>养成属性buff汇总!J130</f>
        <v>0.18336013238412341</v>
      </c>
      <c r="AX129" s="39">
        <f>养成属性buff汇总!K130</f>
        <v>0.18550051392664366</v>
      </c>
      <c r="AY129" s="39">
        <f>养成属性buff汇总!L130</f>
        <v>0.18784145059589788</v>
      </c>
      <c r="AZ129" s="39">
        <f>养成属性buff汇总!M130</f>
        <v>0.19035498101144541</v>
      </c>
      <c r="BB129" s="67">
        <f>'[2]功能-军团县城'!CV132/AV129</f>
        <v>1.9181659341789566E-2</v>
      </c>
      <c r="BC129" s="67">
        <f>[3]大殿属性!AK131/AV129</f>
        <v>0.9808183406582105</v>
      </c>
      <c r="BD129" s="39"/>
      <c r="BG129" s="29">
        <v>125</v>
      </c>
      <c r="BH129" s="39">
        <f t="shared" si="18"/>
        <v>0.18137167750202071</v>
      </c>
      <c r="BI129" s="39">
        <f t="shared" si="19"/>
        <v>0.18336013238412341</v>
      </c>
      <c r="BJ129" s="39">
        <f t="shared" si="20"/>
        <v>0.18550051392664366</v>
      </c>
      <c r="BK129" s="39">
        <f t="shared" si="21"/>
        <v>0.18784145059589788</v>
      </c>
      <c r="BL129" s="39">
        <f t="shared" si="22"/>
        <v>0.19035498101144541</v>
      </c>
      <c r="BN129" s="67">
        <f>'[2]功能-军团县城'!CV132/BH129</f>
        <v>1.9181659341789566E-2</v>
      </c>
      <c r="BO129" s="67">
        <f>[3]大殿属性!AK131/BH129</f>
        <v>0.9808183406582105</v>
      </c>
      <c r="BP129" s="39"/>
      <c r="BT129" s="29">
        <v>125</v>
      </c>
      <c r="BU129" s="39">
        <f>养成属性buff汇总!AA130</f>
        <v>0.3</v>
      </c>
      <c r="BV129" s="39">
        <f>养成属性buff汇总!AB130</f>
        <v>0.3</v>
      </c>
      <c r="BW129" s="39">
        <f>养成属性buff汇总!AC130</f>
        <v>0.3</v>
      </c>
      <c r="BX129" s="39">
        <f>养成属性buff汇总!AD130</f>
        <v>0.3</v>
      </c>
      <c r="BY129" s="39">
        <f>养成属性buff汇总!AE130</f>
        <v>0.3</v>
      </c>
      <c r="CD129" s="29">
        <v>100</v>
      </c>
      <c r="CE129" s="39">
        <v>0</v>
      </c>
      <c r="CF129" s="39">
        <v>0</v>
      </c>
      <c r="CG129" s="39">
        <v>0</v>
      </c>
      <c r="CH129" s="39">
        <v>0</v>
      </c>
      <c r="CI129" s="39">
        <v>0</v>
      </c>
    </row>
    <row r="130" spans="3:87" x14ac:dyDescent="0.15">
      <c r="C130" s="29">
        <v>126</v>
      </c>
      <c r="D130" s="29">
        <f>[7]属性汇总!D130+[8]属性汇总!J130+[9]属性!AX131</f>
        <v>1659.4485046608715</v>
      </c>
      <c r="E130" s="29">
        <f>[7]属性汇总!E130+[8]属性汇总!K130+[9]属性!AY131</f>
        <v>1672.8201490171057</v>
      </c>
      <c r="F130" s="29">
        <f>[7]属性汇总!F130+[8]属性汇总!L130+[9]属性!AZ131</f>
        <v>1687.0024937857743</v>
      </c>
      <c r="G130" s="29">
        <f>[7]属性汇总!G130+[8]属性汇总!M130+[9]属性!BA131</f>
        <v>1702.2370278920989</v>
      </c>
      <c r="H130" s="29">
        <f>[7]属性汇总!H130+[8]属性汇总!N130+[9]属性!BB131</f>
        <v>1718.7916120405712</v>
      </c>
      <c r="J130" s="39">
        <f>[7]属性汇总!D130/D130</f>
        <v>0.81921704761708847</v>
      </c>
      <c r="K130" s="39">
        <f>[8]属性汇总!J130/D130</f>
        <v>0.18078295238291148</v>
      </c>
      <c r="L130" s="39">
        <f>[9]属性!AX131/D130</f>
        <v>0</v>
      </c>
      <c r="N130" s="29">
        <v>126</v>
      </c>
      <c r="O130" s="39">
        <f>'[5]变法-buff效果'!AG130</f>
        <v>2.5000000000000001E-2</v>
      </c>
      <c r="P130" s="39">
        <f>'[5]变法-buff效果'!AH130</f>
        <v>2.5000000000000001E-2</v>
      </c>
      <c r="Q130" s="39">
        <f>'[5]变法-buff效果'!AI130</f>
        <v>2.5000000000000001E-2</v>
      </c>
      <c r="R130" s="39">
        <f>'[5]变法-buff效果'!AJ130</f>
        <v>2.5000000000000001E-2</v>
      </c>
      <c r="S130" s="39">
        <f>'[5]变法-buff效果'!AK130</f>
        <v>2.5000000000000001E-2</v>
      </c>
      <c r="U130" s="67"/>
      <c r="V130" s="67">
        <f>IFERROR('[5]变法-buff效果'!AG130/O130,0)</f>
        <v>1</v>
      </c>
      <c r="W130" s="5"/>
      <c r="AU130" s="29">
        <v>126</v>
      </c>
      <c r="AV130" s="39">
        <f>养成属性buff汇总!I131</f>
        <v>0.18374310179013631</v>
      </c>
      <c r="AW130" s="39">
        <f>养成属性buff汇总!J131</f>
        <v>0.18573194556909198</v>
      </c>
      <c r="AX130" s="39">
        <f>养成属性buff汇总!K131</f>
        <v>0.18787717245143268</v>
      </c>
      <c r="AY130" s="39">
        <f>养成属性buff汇总!L131</f>
        <v>0.1902122270293907</v>
      </c>
      <c r="AZ130" s="39">
        <f>养成属性buff汇总!M131</f>
        <v>0.19270830871367603</v>
      </c>
      <c r="BB130" s="67">
        <f>'[2]功能-军团县城'!CV133/AV130</f>
        <v>1.8934097107309419E-2</v>
      </c>
      <c r="BC130" s="67">
        <f>[3]大殿属性!AK132/AV130</f>
        <v>0.98106590289269069</v>
      </c>
      <c r="BD130" s="39"/>
      <c r="BG130" s="29">
        <v>126</v>
      </c>
      <c r="BH130" s="39">
        <f t="shared" si="18"/>
        <v>0.18374310179013631</v>
      </c>
      <c r="BI130" s="39">
        <f t="shared" si="19"/>
        <v>0.18573194556909198</v>
      </c>
      <c r="BJ130" s="39">
        <f t="shared" si="20"/>
        <v>0.18787717245143268</v>
      </c>
      <c r="BK130" s="39">
        <f t="shared" si="21"/>
        <v>0.1902122270293907</v>
      </c>
      <c r="BL130" s="39">
        <f t="shared" si="22"/>
        <v>0.19270830871367603</v>
      </c>
      <c r="BN130" s="67">
        <f>'[2]功能-军团县城'!CV133/BH130</f>
        <v>1.8934097107309419E-2</v>
      </c>
      <c r="BO130" s="67">
        <f>[3]大殿属性!AK132/BH130</f>
        <v>0.98106590289269069</v>
      </c>
      <c r="BP130" s="39"/>
      <c r="BT130" s="29">
        <v>126</v>
      </c>
      <c r="BU130" s="39">
        <f>养成属性buff汇总!AA131</f>
        <v>0.3</v>
      </c>
      <c r="BV130" s="39">
        <f>养成属性buff汇总!AB131</f>
        <v>0.3</v>
      </c>
      <c r="BW130" s="39">
        <f>养成属性buff汇总!AC131</f>
        <v>0.3</v>
      </c>
      <c r="BX130" s="39">
        <f>养成属性buff汇总!AD131</f>
        <v>0.3</v>
      </c>
      <c r="BY130" s="39">
        <f>养成属性buff汇总!AE131</f>
        <v>0.3</v>
      </c>
      <c r="CD130" s="29">
        <v>100</v>
      </c>
      <c r="CE130" s="39">
        <v>0</v>
      </c>
      <c r="CF130" s="39">
        <v>0</v>
      </c>
      <c r="CG130" s="39">
        <v>0</v>
      </c>
      <c r="CH130" s="39">
        <v>0</v>
      </c>
      <c r="CI130" s="39">
        <v>0</v>
      </c>
    </row>
    <row r="131" spans="3:87" x14ac:dyDescent="0.15">
      <c r="C131" s="29">
        <v>127</v>
      </c>
      <c r="D131" s="29">
        <f>[7]属性汇总!D131+[8]属性汇总!J131+[9]属性!AX132</f>
        <v>1675.0383903341924</v>
      </c>
      <c r="E131" s="29">
        <f>[7]属性汇总!E131+[8]属性汇总!K131+[9]属性!AY132</f>
        <v>1688.4386602284694</v>
      </c>
      <c r="F131" s="29">
        <f>[7]属性汇总!F131+[8]属性汇总!L131+[9]属性!AZ132</f>
        <v>1702.6121929377832</v>
      </c>
      <c r="G131" s="29">
        <f>[7]属性汇总!G131+[8]属性汇总!M131+[9]属性!BA132</f>
        <v>1717.8104884772943</v>
      </c>
      <c r="H131" s="29">
        <f>[7]属性汇总!H131+[8]属性汇总!N131+[9]属性!BB132</f>
        <v>1734.3968214404131</v>
      </c>
      <c r="J131" s="39">
        <f>[7]属性汇总!D131/D131</f>
        <v>0.82089962729741017</v>
      </c>
      <c r="K131" s="39">
        <f>[8]属性汇总!J131/D131</f>
        <v>0.17910037270258983</v>
      </c>
      <c r="L131" s="39">
        <f>[9]属性!AX132/D131</f>
        <v>0</v>
      </c>
      <c r="N131" s="29">
        <v>127</v>
      </c>
      <c r="O131" s="39">
        <f>'[5]变法-buff效果'!AG131</f>
        <v>2.5000000000000001E-2</v>
      </c>
      <c r="P131" s="39">
        <f>'[5]变法-buff效果'!AH131</f>
        <v>2.5000000000000001E-2</v>
      </c>
      <c r="Q131" s="39">
        <f>'[5]变法-buff效果'!AI131</f>
        <v>2.5000000000000001E-2</v>
      </c>
      <c r="R131" s="39">
        <f>'[5]变法-buff效果'!AJ131</f>
        <v>2.5000000000000001E-2</v>
      </c>
      <c r="S131" s="39">
        <f>'[5]变法-buff效果'!AK131</f>
        <v>2.5000000000000001E-2</v>
      </c>
      <c r="U131" s="67"/>
      <c r="V131" s="67">
        <f>IFERROR('[5]变法-buff效果'!AG131/O131,0)</f>
        <v>1</v>
      </c>
      <c r="W131" s="5"/>
      <c r="AU131" s="29">
        <v>127</v>
      </c>
      <c r="AV131" s="39">
        <f>养成属性buff汇总!I132</f>
        <v>0.18611452607825191</v>
      </c>
      <c r="AW131" s="39">
        <f>养成属性buff汇总!J132</f>
        <v>0.18810375875406052</v>
      </c>
      <c r="AX131" s="39">
        <f>养成属性buff汇总!K132</f>
        <v>0.19025383097622167</v>
      </c>
      <c r="AY131" s="39">
        <f>养成属性buff汇总!L132</f>
        <v>0.19258300346288351</v>
      </c>
      <c r="AZ131" s="39">
        <f>养成属性buff汇总!M132</f>
        <v>0.19506163641590665</v>
      </c>
      <c r="BB131" s="67">
        <f>'[2]功能-军团县城'!CV134/AV131</f>
        <v>1.8692843623769214E-2</v>
      </c>
      <c r="BC131" s="67">
        <f>[3]大殿属性!AK133/AV131</f>
        <v>0.98130715637623089</v>
      </c>
      <c r="BD131" s="39"/>
      <c r="BG131" s="29">
        <v>127</v>
      </c>
      <c r="BH131" s="39">
        <f t="shared" si="18"/>
        <v>0.18611452607825191</v>
      </c>
      <c r="BI131" s="39">
        <f t="shared" si="19"/>
        <v>0.18810375875406052</v>
      </c>
      <c r="BJ131" s="39">
        <f t="shared" si="20"/>
        <v>0.19025383097622167</v>
      </c>
      <c r="BK131" s="39">
        <f t="shared" si="21"/>
        <v>0.19258300346288351</v>
      </c>
      <c r="BL131" s="39">
        <f t="shared" si="22"/>
        <v>0.19506163641590665</v>
      </c>
      <c r="BN131" s="67">
        <f>'[2]功能-军团县城'!CV134/BH131</f>
        <v>1.8692843623769214E-2</v>
      </c>
      <c r="BO131" s="67">
        <f>[3]大殿属性!AK133/BH131</f>
        <v>0.98130715637623089</v>
      </c>
      <c r="BP131" s="39"/>
      <c r="BT131" s="29">
        <v>127</v>
      </c>
      <c r="BU131" s="39">
        <f>养成属性buff汇总!AA132</f>
        <v>0.3</v>
      </c>
      <c r="BV131" s="39">
        <f>养成属性buff汇总!AB132</f>
        <v>0.3</v>
      </c>
      <c r="BW131" s="39">
        <f>养成属性buff汇总!AC132</f>
        <v>0.3</v>
      </c>
      <c r="BX131" s="39">
        <f>养成属性buff汇总!AD132</f>
        <v>0.3</v>
      </c>
      <c r="BY131" s="39">
        <f>养成属性buff汇总!AE132</f>
        <v>0.3</v>
      </c>
      <c r="CD131" s="29">
        <v>100</v>
      </c>
      <c r="CE131" s="39">
        <v>0</v>
      </c>
      <c r="CF131" s="39">
        <v>0</v>
      </c>
      <c r="CG131" s="39">
        <v>0</v>
      </c>
      <c r="CH131" s="39">
        <v>0</v>
      </c>
      <c r="CI131" s="39">
        <v>0</v>
      </c>
    </row>
    <row r="132" spans="3:87" x14ac:dyDescent="0.15">
      <c r="C132" s="29">
        <v>128</v>
      </c>
      <c r="D132" s="29">
        <f>[7]属性汇总!D132+[8]属性汇总!J132+[9]属性!AX133</f>
        <v>1690.7404733204921</v>
      </c>
      <c r="E132" s="29">
        <f>[7]属性汇总!E132+[8]属性汇总!K132+[9]属性!AY133</f>
        <v>1704.1321656399587</v>
      </c>
      <c r="F132" s="29">
        <f>[7]属性汇总!F132+[8]属性汇总!L132+[9]属性!AZ133</f>
        <v>1718.3091431553826</v>
      </c>
      <c r="G132" s="29">
        <f>[7]属性汇总!G132+[8]属性汇总!M132+[9]属性!BA133</f>
        <v>1733.4697206580281</v>
      </c>
      <c r="H132" s="29">
        <f>[7]属性汇总!H132+[8]属性汇总!N132+[9]属性!BB133</f>
        <v>1750.2367616987933</v>
      </c>
      <c r="J132" s="39">
        <f>[7]属性汇总!D132/D132</f>
        <v>0.82256295112470945</v>
      </c>
      <c r="K132" s="39">
        <f>[8]属性汇总!J132/D132</f>
        <v>0.17743704887529052</v>
      </c>
      <c r="L132" s="39">
        <f>[9]属性!AX133/D132</f>
        <v>0</v>
      </c>
      <c r="N132" s="29">
        <v>128</v>
      </c>
      <c r="O132" s="39">
        <f>'[5]变法-buff效果'!AG132</f>
        <v>2.5000000000000001E-2</v>
      </c>
      <c r="P132" s="39">
        <f>'[5]变法-buff效果'!AH132</f>
        <v>2.5000000000000001E-2</v>
      </c>
      <c r="Q132" s="39">
        <f>'[5]变法-buff效果'!AI132</f>
        <v>2.5000000000000001E-2</v>
      </c>
      <c r="R132" s="39">
        <f>'[5]变法-buff效果'!AJ132</f>
        <v>2.5000000000000001E-2</v>
      </c>
      <c r="S132" s="39">
        <f>'[5]变法-buff效果'!AK132</f>
        <v>2.5000000000000001E-2</v>
      </c>
      <c r="U132" s="67"/>
      <c r="V132" s="67">
        <f>IFERROR('[5]变法-buff效果'!AG132/O132,0)</f>
        <v>1</v>
      </c>
      <c r="W132" s="5"/>
      <c r="AU132" s="29">
        <v>128</v>
      </c>
      <c r="AV132" s="39">
        <f>养成属性buff汇总!I133</f>
        <v>0.18848595036636748</v>
      </c>
      <c r="AW132" s="39">
        <f>养成属性buff汇总!J133</f>
        <v>0.19047557193902909</v>
      </c>
      <c r="AX132" s="39">
        <f>养成属性buff汇总!K133</f>
        <v>0.19263048950101069</v>
      </c>
      <c r="AY132" s="39">
        <f>养成属性buff汇总!L133</f>
        <v>0.19495377989637636</v>
      </c>
      <c r="AZ132" s="39">
        <f>养成属性buff汇总!M133</f>
        <v>0.19741496411813728</v>
      </c>
      <c r="BB132" s="67">
        <f>'[2]功能-军团县城'!CV135/AV132</f>
        <v>1.845766077169356E-2</v>
      </c>
      <c r="BC132" s="67">
        <f>[3]大殿属性!AK134/AV132</f>
        <v>0.98154233922830647</v>
      </c>
      <c r="BD132" s="39"/>
      <c r="BG132" s="29">
        <v>128</v>
      </c>
      <c r="BH132" s="39">
        <f t="shared" si="18"/>
        <v>0.18848595036636748</v>
      </c>
      <c r="BI132" s="39">
        <f t="shared" si="19"/>
        <v>0.19047557193902909</v>
      </c>
      <c r="BJ132" s="39">
        <f t="shared" si="20"/>
        <v>0.19263048950101069</v>
      </c>
      <c r="BK132" s="39">
        <f t="shared" si="21"/>
        <v>0.19495377989637636</v>
      </c>
      <c r="BL132" s="39">
        <f t="shared" si="22"/>
        <v>0.19741496411813728</v>
      </c>
      <c r="BN132" s="67">
        <f>'[2]功能-军团县城'!CV135/BH132</f>
        <v>1.845766077169356E-2</v>
      </c>
      <c r="BO132" s="67">
        <f>[3]大殿属性!AK134/BH132</f>
        <v>0.98154233922830647</v>
      </c>
      <c r="BP132" s="39"/>
      <c r="BT132" s="29">
        <v>128</v>
      </c>
      <c r="BU132" s="39">
        <f>养成属性buff汇总!AA133</f>
        <v>0.3</v>
      </c>
      <c r="BV132" s="39">
        <f>养成属性buff汇总!AB133</f>
        <v>0.3</v>
      </c>
      <c r="BW132" s="39">
        <f>养成属性buff汇总!AC133</f>
        <v>0.3</v>
      </c>
      <c r="BX132" s="39">
        <f>养成属性buff汇总!AD133</f>
        <v>0.3</v>
      </c>
      <c r="BY132" s="39">
        <f>养成属性buff汇总!AE133</f>
        <v>0.3</v>
      </c>
      <c r="CD132" s="29">
        <v>100</v>
      </c>
      <c r="CE132" s="39">
        <v>0</v>
      </c>
      <c r="CF132" s="39">
        <v>0</v>
      </c>
      <c r="CG132" s="39">
        <v>0</v>
      </c>
      <c r="CH132" s="39">
        <v>0</v>
      </c>
      <c r="CI132" s="39">
        <v>0</v>
      </c>
    </row>
    <row r="133" spans="3:87" x14ac:dyDescent="0.15">
      <c r="C133" s="29">
        <v>129</v>
      </c>
      <c r="D133" s="29">
        <f>[7]属性汇总!D133+[8]属性汇总!J133+[9]属性!AX134</f>
        <v>1706.5318762872869</v>
      </c>
      <c r="E133" s="29">
        <f>[7]属性汇总!E133+[8]属性汇总!K133+[9]属性!AY134</f>
        <v>1719.9139095235314</v>
      </c>
      <c r="F133" s="29">
        <f>[7]属性汇总!F133+[8]属性汇总!L133+[9]属性!AZ134</f>
        <v>1734.0933444385723</v>
      </c>
      <c r="G133" s="29">
        <f>[7]属性汇总!G133+[8]属性汇总!M133+[9]属性!BA134</f>
        <v>1749.3451690810887</v>
      </c>
      <c r="H133" s="29">
        <f>[7]属性汇总!H133+[8]属性汇总!N133+[9]属性!BB134</f>
        <v>1766.3237763316922</v>
      </c>
      <c r="J133" s="39">
        <f>[7]属性汇总!D133/D133</f>
        <v>0.82420486592217845</v>
      </c>
      <c r="K133" s="39">
        <f>[8]属性汇总!J133/D133</f>
        <v>0.17579513407782157</v>
      </c>
      <c r="L133" s="39">
        <f>[9]属性!AX134/D133</f>
        <v>0</v>
      </c>
      <c r="N133" s="29">
        <v>129</v>
      </c>
      <c r="O133" s="39">
        <f>'[5]变法-buff效果'!AG133</f>
        <v>2.5000000000000001E-2</v>
      </c>
      <c r="P133" s="39">
        <f>'[5]变法-buff效果'!AH133</f>
        <v>2.5000000000000001E-2</v>
      </c>
      <c r="Q133" s="39">
        <f>'[5]变法-buff效果'!AI133</f>
        <v>2.5000000000000001E-2</v>
      </c>
      <c r="R133" s="39">
        <f>'[5]变法-buff效果'!AJ133</f>
        <v>2.5000000000000001E-2</v>
      </c>
      <c r="S133" s="39">
        <f>'[5]变法-buff效果'!AK133</f>
        <v>2.5000000000000001E-2</v>
      </c>
      <c r="U133" s="67"/>
      <c r="V133" s="67">
        <f>IFERROR('[5]变法-buff效果'!AG133/O133,0)</f>
        <v>1</v>
      </c>
      <c r="W133" s="5"/>
      <c r="AU133" s="29">
        <v>129</v>
      </c>
      <c r="AV133" s="39">
        <f>养成属性buff汇总!I134</f>
        <v>0.19085737465448308</v>
      </c>
      <c r="AW133" s="39">
        <f>养成属性buff汇总!J134</f>
        <v>0.19284738512399763</v>
      </c>
      <c r="AX133" s="39">
        <f>养成属性buff汇总!K134</f>
        <v>0.19500714802579969</v>
      </c>
      <c r="AY133" s="39">
        <f>养成属性buff汇总!L134</f>
        <v>0.19732455632986917</v>
      </c>
      <c r="AZ133" s="39">
        <f>养成属性buff汇总!M134</f>
        <v>0.1997682918203679</v>
      </c>
      <c r="BB133" s="67">
        <f>'[2]功能-军团县城'!CV136/AV133</f>
        <v>1.8228322266251824E-2</v>
      </c>
      <c r="BC133" s="67">
        <f>[3]大殿属性!AK135/AV133</f>
        <v>0.98177167773374818</v>
      </c>
      <c r="BD133" s="39"/>
      <c r="BG133" s="29">
        <v>129</v>
      </c>
      <c r="BH133" s="39">
        <f t="shared" si="18"/>
        <v>0.19085737465448308</v>
      </c>
      <c r="BI133" s="39">
        <f t="shared" si="19"/>
        <v>0.19284738512399763</v>
      </c>
      <c r="BJ133" s="39">
        <f t="shared" si="20"/>
        <v>0.19500714802579969</v>
      </c>
      <c r="BK133" s="39">
        <f t="shared" si="21"/>
        <v>0.19732455632986917</v>
      </c>
      <c r="BL133" s="39">
        <f t="shared" si="22"/>
        <v>0.1997682918203679</v>
      </c>
      <c r="BN133" s="67">
        <f>'[2]功能-军团县城'!CV136/BH133</f>
        <v>1.8228322266251824E-2</v>
      </c>
      <c r="BO133" s="67">
        <f>[3]大殿属性!AK135/BH133</f>
        <v>0.98177167773374818</v>
      </c>
      <c r="BP133" s="39"/>
      <c r="BT133" s="29">
        <v>129</v>
      </c>
      <c r="BU133" s="39">
        <f>养成属性buff汇总!AA134</f>
        <v>0.3</v>
      </c>
      <c r="BV133" s="39">
        <f>养成属性buff汇总!AB134</f>
        <v>0.3</v>
      </c>
      <c r="BW133" s="39">
        <f>养成属性buff汇总!AC134</f>
        <v>0.3</v>
      </c>
      <c r="BX133" s="39">
        <f>养成属性buff汇总!AD134</f>
        <v>0.3</v>
      </c>
      <c r="BY133" s="39">
        <f>养成属性buff汇总!AE134</f>
        <v>0.3</v>
      </c>
      <c r="CD133" s="29">
        <v>100</v>
      </c>
      <c r="CE133" s="39">
        <v>0</v>
      </c>
      <c r="CF133" s="39">
        <v>0</v>
      </c>
      <c r="CG133" s="39">
        <v>0</v>
      </c>
      <c r="CH133" s="39">
        <v>0</v>
      </c>
      <c r="CI133" s="39">
        <v>0</v>
      </c>
    </row>
    <row r="134" spans="3:87" x14ac:dyDescent="0.15">
      <c r="C134" s="29">
        <v>130</v>
      </c>
      <c r="D134" s="29">
        <f>[7]属性汇总!D134+[8]属性汇总!J134+[9]属性!AX135</f>
        <v>1722.4125992345771</v>
      </c>
      <c r="E134" s="29">
        <f>[7]属性汇总!E134+[8]属性汇总!K134+[9]属性!AY135</f>
        <v>1735.7838918791867</v>
      </c>
      <c r="F134" s="29">
        <f>[7]属性汇总!F134+[8]属性汇总!L134+[9]属性!AZ135</f>
        <v>1750.0239223561075</v>
      </c>
      <c r="G134" s="29">
        <f>[7]属性汇总!G134+[8]属性汇总!M134+[9]属性!BA135</f>
        <v>1765.4725682764351</v>
      </c>
      <c r="H134" s="29">
        <f>[7]属性汇总!H134+[8]属性汇总!N134+[9]属性!BB135</f>
        <v>1782.4998342991189</v>
      </c>
      <c r="J134" s="39">
        <f>[7]属性汇总!D134/D134</f>
        <v>0.8258257050991632</v>
      </c>
      <c r="K134" s="39">
        <f>[8]属性汇总!J134/D134</f>
        <v>0.17417429490083677</v>
      </c>
      <c r="L134" s="39">
        <f>[9]属性!AX135/D134</f>
        <v>0</v>
      </c>
      <c r="N134" s="29">
        <v>130</v>
      </c>
      <c r="O134" s="39">
        <f>'[5]变法-buff效果'!AG134</f>
        <v>2.5000000000000001E-2</v>
      </c>
      <c r="P134" s="39">
        <f>'[5]变法-buff效果'!AH134</f>
        <v>2.5000000000000001E-2</v>
      </c>
      <c r="Q134" s="39">
        <f>'[5]变法-buff效果'!AI134</f>
        <v>2.5000000000000001E-2</v>
      </c>
      <c r="R134" s="39">
        <f>'[5]变法-buff效果'!AJ134</f>
        <v>2.5000000000000001E-2</v>
      </c>
      <c r="S134" s="39">
        <f>'[5]变法-buff效果'!AK134</f>
        <v>2.5000000000000001E-2</v>
      </c>
      <c r="U134" s="67"/>
      <c r="V134" s="67">
        <f>IFERROR('[5]变法-buff效果'!AG134/O134,0)</f>
        <v>1</v>
      </c>
      <c r="W134" s="5"/>
      <c r="AU134" s="29">
        <v>130</v>
      </c>
      <c r="AV134" s="39">
        <f>养成属性buff汇总!I135</f>
        <v>0.19322879894259865</v>
      </c>
      <c r="AW134" s="39">
        <f>养成属性buff汇总!J135</f>
        <v>0.1952191983089662</v>
      </c>
      <c r="AX134" s="39">
        <f>养成属性buff汇总!K135</f>
        <v>0.19738380655058871</v>
      </c>
      <c r="AY134" s="39">
        <f>养成属性buff汇总!L135</f>
        <v>0.19969533276336202</v>
      </c>
      <c r="AZ134" s="39">
        <f>养成属性buff汇总!M135</f>
        <v>0.20212161952259852</v>
      </c>
      <c r="BB134" s="67">
        <f>'[2]功能-军团县城'!CV137/AV134</f>
        <v>1.8004612931047454E-2</v>
      </c>
      <c r="BC134" s="67">
        <f>[3]大殿属性!AK136/AV134</f>
        <v>0.98199538706895262</v>
      </c>
      <c r="BD134" s="39"/>
      <c r="BG134" s="29">
        <v>130</v>
      </c>
      <c r="BH134" s="39">
        <f t="shared" si="18"/>
        <v>0.19322879894259865</v>
      </c>
      <c r="BI134" s="39">
        <f t="shared" si="19"/>
        <v>0.1952191983089662</v>
      </c>
      <c r="BJ134" s="39">
        <f t="shared" si="20"/>
        <v>0.19738380655058871</v>
      </c>
      <c r="BK134" s="39">
        <f t="shared" si="21"/>
        <v>0.19969533276336202</v>
      </c>
      <c r="BL134" s="39">
        <f t="shared" si="22"/>
        <v>0.20212161952259852</v>
      </c>
      <c r="BN134" s="67">
        <f>'[2]功能-军团县城'!CV137/BH134</f>
        <v>1.8004612931047454E-2</v>
      </c>
      <c r="BO134" s="67">
        <f>[3]大殿属性!AK136/BH134</f>
        <v>0.98199538706895262</v>
      </c>
      <c r="BP134" s="39"/>
      <c r="BT134" s="29">
        <v>130</v>
      </c>
      <c r="BU134" s="39">
        <f>养成属性buff汇总!AA135</f>
        <v>0.3</v>
      </c>
      <c r="BV134" s="39">
        <f>养成属性buff汇总!AB135</f>
        <v>0.3</v>
      </c>
      <c r="BW134" s="39">
        <f>养成属性buff汇总!AC135</f>
        <v>0.3</v>
      </c>
      <c r="BX134" s="39">
        <f>养成属性buff汇总!AD135</f>
        <v>0.3</v>
      </c>
      <c r="BY134" s="39">
        <f>养成属性buff汇总!AE135</f>
        <v>0.3</v>
      </c>
      <c r="CD134" s="29">
        <v>100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</row>
    <row r="135" spans="3:87" x14ac:dyDescent="0.15">
      <c r="C135" s="29">
        <v>131</v>
      </c>
      <c r="D135" s="29">
        <f>[7]属性汇总!D135+[8]属性汇总!J135+[9]属性!AX136</f>
        <v>1738.3826421623619</v>
      </c>
      <c r="E135" s="29">
        <f>[7]属性汇总!E135+[8]属性汇总!K135+[9]属性!AY136</f>
        <v>1751.7630802723777</v>
      </c>
      <c r="F135" s="29">
        <f>[7]属性汇总!F135+[8]属性汇总!L135+[9]属性!AZ136</f>
        <v>1766.0977517868405</v>
      </c>
      <c r="G135" s="29">
        <f>[7]属性汇总!G135+[8]属性汇总!M135+[9]属性!BA136</f>
        <v>1781.6894563572534</v>
      </c>
      <c r="H135" s="29">
        <f>[7]属性汇总!H135+[8]属性汇总!N135+[9]属性!BB136</f>
        <v>1798.7649356010727</v>
      </c>
      <c r="J135" s="39">
        <f>[7]属性汇总!D135/D135</f>
        <v>0.82742579641336489</v>
      </c>
      <c r="K135" s="39">
        <f>[8]属性汇总!J135/D135</f>
        <v>0.17257420358663506</v>
      </c>
      <c r="L135" s="39">
        <f>[9]属性!AX136/D135</f>
        <v>0</v>
      </c>
      <c r="N135" s="29">
        <v>131</v>
      </c>
      <c r="O135" s="39">
        <f>'[5]变法-buff效果'!AG135</f>
        <v>2.5000000000000001E-2</v>
      </c>
      <c r="P135" s="39">
        <f>'[5]变法-buff效果'!AH135</f>
        <v>2.5000000000000001E-2</v>
      </c>
      <c r="Q135" s="39">
        <f>'[5]变法-buff效果'!AI135</f>
        <v>2.5000000000000001E-2</v>
      </c>
      <c r="R135" s="39">
        <f>'[5]变法-buff效果'!AJ135</f>
        <v>2.5000000000000001E-2</v>
      </c>
      <c r="S135" s="39">
        <f>'[5]变法-buff效果'!AK135</f>
        <v>2.5000000000000001E-2</v>
      </c>
      <c r="U135" s="67"/>
      <c r="V135" s="67">
        <f>IFERROR('[5]变法-buff效果'!AG135/O135,0)</f>
        <v>1</v>
      </c>
      <c r="W135" s="5"/>
      <c r="AU135" s="29">
        <v>131</v>
      </c>
      <c r="AV135" s="39">
        <f>养成属性buff汇总!I136</f>
        <v>0.19560022323071424</v>
      </c>
      <c r="AW135" s="39">
        <f>养成属性buff汇总!J136</f>
        <v>0.19759101149393474</v>
      </c>
      <c r="AX135" s="39">
        <f>养成属性buff汇总!K136</f>
        <v>0.1997604650753777</v>
      </c>
      <c r="AY135" s="39">
        <f>养成属性buff汇总!L136</f>
        <v>0.20206610919685483</v>
      </c>
      <c r="AZ135" s="39">
        <f>养成属性buff汇总!M136</f>
        <v>0.20347900973209265</v>
      </c>
      <c r="BB135" s="67">
        <f>'[2]功能-军团县城'!CV138/AV135</f>
        <v>1.7786328024734007E-2</v>
      </c>
      <c r="BC135" s="67">
        <f>[3]大殿属性!AK137/AV135</f>
        <v>0.9822136719752661</v>
      </c>
      <c r="BD135" s="39"/>
      <c r="BG135" s="29">
        <v>131</v>
      </c>
      <c r="BH135" s="39">
        <f t="shared" si="18"/>
        <v>0.19560022323071424</v>
      </c>
      <c r="BI135" s="39">
        <f t="shared" si="19"/>
        <v>0.19759101149393474</v>
      </c>
      <c r="BJ135" s="39">
        <f t="shared" si="20"/>
        <v>0.1997604650753777</v>
      </c>
      <c r="BK135" s="39">
        <f t="shared" si="21"/>
        <v>0.20206610919685483</v>
      </c>
      <c r="BL135" s="39">
        <f t="shared" si="22"/>
        <v>0.20347900973209265</v>
      </c>
      <c r="BN135" s="67">
        <f>'[2]功能-军团县城'!CV138/BH135</f>
        <v>1.7786328024734007E-2</v>
      </c>
      <c r="BO135" s="67">
        <f>[3]大殿属性!AK137/BH135</f>
        <v>0.9822136719752661</v>
      </c>
      <c r="BP135" s="39"/>
      <c r="BT135" s="29">
        <v>131</v>
      </c>
      <c r="BU135" s="39">
        <f>养成属性buff汇总!AA136</f>
        <v>0.3</v>
      </c>
      <c r="BV135" s="39">
        <f>养成属性buff汇总!AB136</f>
        <v>0.3</v>
      </c>
      <c r="BW135" s="39">
        <f>养成属性buff汇总!AC136</f>
        <v>0.3</v>
      </c>
      <c r="BX135" s="39">
        <f>养成属性buff汇总!AD136</f>
        <v>0.3</v>
      </c>
      <c r="BY135" s="39">
        <f>养成属性buff汇总!AE136</f>
        <v>0.30197469369280766</v>
      </c>
      <c r="CD135" s="29">
        <v>100</v>
      </c>
      <c r="CE135" s="39">
        <v>0</v>
      </c>
      <c r="CF135" s="39">
        <v>0</v>
      </c>
      <c r="CG135" s="39">
        <v>0</v>
      </c>
      <c r="CH135" s="39">
        <v>0</v>
      </c>
      <c r="CI135" s="39">
        <v>0</v>
      </c>
    </row>
    <row r="136" spans="3:87" x14ac:dyDescent="0.15">
      <c r="C136" s="29">
        <v>132</v>
      </c>
      <c r="D136" s="29">
        <f>[7]属性汇总!D136+[8]属性汇总!J136+[9]属性!AX137</f>
        <v>1754.4428839551679</v>
      </c>
      <c r="E136" s="29">
        <f>[7]属性汇总!E136+[8]属性汇总!K136+[9]属性!AY137</f>
        <v>1767.8428802059545</v>
      </c>
      <c r="F136" s="29">
        <f>[7]属性汇总!F136+[8]属性汇总!L136+[9]属性!AZ137</f>
        <v>1782.2602780294285</v>
      </c>
      <c r="G136" s="29">
        <f>[7]属性汇总!G136+[8]属性汇总!M136+[9]属性!BA137</f>
        <v>1797.9958333235429</v>
      </c>
      <c r="H136" s="29">
        <f>[7]属性汇总!H136+[8]属性汇总!N136+[9]属性!BB137</f>
        <v>1815.0903994940581</v>
      </c>
      <c r="J136" s="39">
        <f>[7]属性汇总!D136/D136</f>
        <v>0.82900554771912083</v>
      </c>
      <c r="K136" s="39">
        <f>[8]属性汇总!J136/D136</f>
        <v>0.17099445228087917</v>
      </c>
      <c r="L136" s="39">
        <f>[9]属性!AX137/D136</f>
        <v>0</v>
      </c>
      <c r="N136" s="29">
        <v>132</v>
      </c>
      <c r="O136" s="39">
        <f>'[5]变法-buff效果'!AG136</f>
        <v>2.5000000000000001E-2</v>
      </c>
      <c r="P136" s="39">
        <f>'[5]变法-buff效果'!AH136</f>
        <v>2.5000000000000001E-2</v>
      </c>
      <c r="Q136" s="39">
        <f>'[5]变法-buff效果'!AI136</f>
        <v>2.5000000000000001E-2</v>
      </c>
      <c r="R136" s="39">
        <f>'[5]变法-buff效果'!AJ136</f>
        <v>2.5000000000000001E-2</v>
      </c>
      <c r="S136" s="39">
        <f>'[5]变法-buff效果'!AK136</f>
        <v>2.5000000000000001E-2</v>
      </c>
      <c r="U136" s="67"/>
      <c r="V136" s="67">
        <f>IFERROR('[5]变法-buff效果'!AG136/O136,0)</f>
        <v>1</v>
      </c>
      <c r="W136" s="5"/>
      <c r="AU136" s="29">
        <v>132</v>
      </c>
      <c r="AV136" s="39">
        <f>养成属性buff汇总!I137</f>
        <v>0.19797164751882981</v>
      </c>
      <c r="AW136" s="39">
        <f>养成属性buff汇总!J137</f>
        <v>0.19996282467890331</v>
      </c>
      <c r="AX136" s="39">
        <f>养成属性buff汇总!K137</f>
        <v>0.2021371236001667</v>
      </c>
      <c r="AY136" s="39">
        <f>养成属性buff汇总!L137</f>
        <v>0.20347900973209265</v>
      </c>
      <c r="AZ136" s="39">
        <f>养成属性buff汇总!M137</f>
        <v>0.20347900973209265</v>
      </c>
      <c r="BB136" s="67">
        <f>'[2]功能-军团县城'!CV139/AV136</f>
        <v>1.7573272616028406E-2</v>
      </c>
      <c r="BC136" s="67">
        <f>[3]大殿属性!AK138/AV136</f>
        <v>0.98242672738397163</v>
      </c>
      <c r="BD136" s="39"/>
      <c r="BG136" s="29">
        <v>132</v>
      </c>
      <c r="BH136" s="39">
        <f t="shared" si="18"/>
        <v>0.19797164751882981</v>
      </c>
      <c r="BI136" s="39">
        <f t="shared" si="19"/>
        <v>0.19996282467890331</v>
      </c>
      <c r="BJ136" s="39">
        <f t="shared" si="20"/>
        <v>0.2021371236001667</v>
      </c>
      <c r="BK136" s="39">
        <f t="shared" si="21"/>
        <v>0.20347900973209265</v>
      </c>
      <c r="BL136" s="39">
        <f t="shared" si="22"/>
        <v>0.20347900973209265</v>
      </c>
      <c r="BN136" s="67">
        <f>'[2]功能-军团县城'!CV139/BH136</f>
        <v>1.7573272616028406E-2</v>
      </c>
      <c r="BO136" s="67">
        <f>[3]大殿属性!AK138/BH136</f>
        <v>0.98242672738397163</v>
      </c>
      <c r="BP136" s="39"/>
      <c r="BT136" s="29">
        <v>132</v>
      </c>
      <c r="BU136" s="39">
        <f>养成属性buff汇总!AA137</f>
        <v>0.3</v>
      </c>
      <c r="BV136" s="39">
        <f>养成属性buff汇总!AB137</f>
        <v>0.3</v>
      </c>
      <c r="BW136" s="39">
        <f>养成属性buff汇总!AC137</f>
        <v>0.3</v>
      </c>
      <c r="BX136" s="39">
        <f>养成属性buff汇总!AD137</f>
        <v>0.30189481788431849</v>
      </c>
      <c r="BY136" s="39">
        <f>养成属性buff汇总!AE137</f>
        <v>0.30664075095503174</v>
      </c>
      <c r="CD136" s="29">
        <v>100</v>
      </c>
      <c r="CE136" s="39">
        <v>0</v>
      </c>
      <c r="CF136" s="39">
        <v>0</v>
      </c>
      <c r="CG136" s="39">
        <v>0</v>
      </c>
      <c r="CH136" s="39">
        <v>0</v>
      </c>
      <c r="CI136" s="39">
        <v>0</v>
      </c>
    </row>
    <row r="137" spans="3:87" x14ac:dyDescent="0.15">
      <c r="C137" s="29">
        <v>133</v>
      </c>
      <c r="D137" s="29">
        <f>[7]属性汇总!D137+[8]属性汇总!J137+[9]属性!AX138</f>
        <v>1770.5926802517533</v>
      </c>
      <c r="E137" s="29">
        <f>[7]属性汇总!E137+[8]属性汇总!K137+[9]属性!AY138</f>
        <v>1784.0113366192877</v>
      </c>
      <c r="F137" s="29">
        <f>[7]属性汇总!F137+[8]属性汇总!L137+[9]属性!AZ138</f>
        <v>1798.5115010838708</v>
      </c>
      <c r="G137" s="29">
        <f>[7]属性汇总!G137+[8]属性汇总!M137+[9]属性!BA138</f>
        <v>1814.3836177214075</v>
      </c>
      <c r="H137" s="29">
        <f>[7]属性汇总!H137+[8]属性汇总!N137+[9]属性!BB138</f>
        <v>1831.435150173761</v>
      </c>
      <c r="J137" s="39">
        <f>[7]属性汇总!D137/D137</f>
        <v>0.8305652094092334</v>
      </c>
      <c r="K137" s="39">
        <f>[8]属性汇总!J137/D137</f>
        <v>0.1694347905907666</v>
      </c>
      <c r="L137" s="39">
        <f>[9]属性!AX138/D137</f>
        <v>0</v>
      </c>
      <c r="N137" s="29">
        <v>133</v>
      </c>
      <c r="O137" s="39">
        <f>'[5]变法-buff效果'!AG137</f>
        <v>2.5000000000000001E-2</v>
      </c>
      <c r="P137" s="39">
        <f>'[5]变法-buff效果'!AH137</f>
        <v>2.5000000000000001E-2</v>
      </c>
      <c r="Q137" s="39">
        <f>'[5]变法-buff效果'!AI137</f>
        <v>2.5000000000000001E-2</v>
      </c>
      <c r="R137" s="39">
        <f>'[5]变法-buff效果'!AJ137</f>
        <v>2.5000000000000001E-2</v>
      </c>
      <c r="S137" s="39">
        <f>'[5]变法-buff效果'!AK137</f>
        <v>2.5000000000000001E-2</v>
      </c>
      <c r="U137" s="67"/>
      <c r="V137" s="67">
        <f>IFERROR('[5]变法-buff效果'!AG137/O137,0)</f>
        <v>1</v>
      </c>
      <c r="W137" s="5"/>
      <c r="AU137" s="29">
        <v>133</v>
      </c>
      <c r="AV137" s="39">
        <f>养成属性buff汇总!I138</f>
        <v>0.20034307180694541</v>
      </c>
      <c r="AW137" s="39">
        <f>养成属性buff汇总!J138</f>
        <v>0.20233463786387185</v>
      </c>
      <c r="AX137" s="39">
        <f>养成属性buff汇总!K138</f>
        <v>0.20347900973209265</v>
      </c>
      <c r="AY137" s="39">
        <f>养成属性buff汇总!L138</f>
        <v>0.20347900973209265</v>
      </c>
      <c r="AZ137" s="39">
        <f>养成属性buff汇总!M138</f>
        <v>0.20347900973209265</v>
      </c>
      <c r="BB137" s="67">
        <f>'[2]功能-军团县城'!CV140/AV137</f>
        <v>1.736526100311132E-2</v>
      </c>
      <c r="BC137" s="67">
        <f>[3]大殿属性!AK139/AV137</f>
        <v>0.98263473899688869</v>
      </c>
      <c r="BD137" s="39"/>
      <c r="BG137" s="29">
        <v>133</v>
      </c>
      <c r="BH137" s="39">
        <f t="shared" si="18"/>
        <v>0.20034307180694541</v>
      </c>
      <c r="BI137" s="39">
        <f t="shared" si="19"/>
        <v>0.20233463786387185</v>
      </c>
      <c r="BJ137" s="39">
        <f t="shared" si="20"/>
        <v>0.20347900973209265</v>
      </c>
      <c r="BK137" s="39">
        <f t="shared" si="21"/>
        <v>0.20347900973209265</v>
      </c>
      <c r="BL137" s="39">
        <f t="shared" si="22"/>
        <v>0.20347900973209265</v>
      </c>
      <c r="BN137" s="67">
        <f>'[2]功能-军团县城'!CV140/BH137</f>
        <v>1.736526100311132E-2</v>
      </c>
      <c r="BO137" s="67">
        <f>[3]大殿属性!AK139/BH137</f>
        <v>0.98263473899688869</v>
      </c>
      <c r="BP137" s="39"/>
      <c r="BT137" s="29">
        <v>133</v>
      </c>
      <c r="BU137" s="39">
        <f>养成属性buff汇总!AA138</f>
        <v>0.3</v>
      </c>
      <c r="BV137" s="39">
        <f>养成属性buff汇总!AB138</f>
        <v>0.3</v>
      </c>
      <c r="BW137" s="39">
        <f>养成属性buff汇总!AC138</f>
        <v>0.30205286495676603</v>
      </c>
      <c r="BX137" s="39">
        <f>养成属性buff汇总!AD138</f>
        <v>0.30658455858463951</v>
      </c>
      <c r="BY137" s="39">
        <f>养成属性buff汇总!AE138</f>
        <v>0.31130680821725581</v>
      </c>
      <c r="CD137" s="29">
        <v>100</v>
      </c>
      <c r="CE137" s="39">
        <v>0</v>
      </c>
      <c r="CF137" s="39">
        <v>0</v>
      </c>
      <c r="CG137" s="39">
        <v>0</v>
      </c>
      <c r="CH137" s="39">
        <v>0</v>
      </c>
      <c r="CI137" s="39">
        <v>0</v>
      </c>
    </row>
    <row r="138" spans="3:87" x14ac:dyDescent="0.15">
      <c r="C138" s="29">
        <v>134</v>
      </c>
      <c r="D138" s="29">
        <f>[7]属性汇总!D138+[8]属性汇总!J138+[9]属性!AX139</f>
        <v>1786.8318104684404</v>
      </c>
      <c r="E138" s="29">
        <f>[7]属性汇总!E138+[8]属性汇总!K138+[9]属性!AY139</f>
        <v>1800.2684495123769</v>
      </c>
      <c r="F138" s="29">
        <f>[7]属性汇总!F138+[8]属性汇总!L138+[9]属性!AZ139</f>
        <v>1814.8811104764163</v>
      </c>
      <c r="G138" s="29">
        <f>[7]属性汇总!G138+[8]属性汇总!M138+[9]属性!BA139</f>
        <v>1830.836717990901</v>
      </c>
      <c r="H138" s="29">
        <f>[7]属性汇总!H138+[8]属性汇总!N138+[9]属性!BB139</f>
        <v>1847.8677460054155</v>
      </c>
      <c r="J138" s="39">
        <f>[7]属性汇总!D138/D138</f>
        <v>0.83210507097399877</v>
      </c>
      <c r="K138" s="39">
        <f>[8]属性汇总!J138/D138</f>
        <v>0.16789492902600117</v>
      </c>
      <c r="L138" s="39">
        <f>[9]属性!AX139/D138</f>
        <v>0</v>
      </c>
      <c r="N138" s="29">
        <v>134</v>
      </c>
      <c r="O138" s="39">
        <f>'[5]变法-buff效果'!AG138</f>
        <v>2.5000000000000001E-2</v>
      </c>
      <c r="P138" s="39">
        <f>'[5]变法-buff效果'!AH138</f>
        <v>2.5000000000000001E-2</v>
      </c>
      <c r="Q138" s="39">
        <f>'[5]变法-buff效果'!AI138</f>
        <v>2.5000000000000001E-2</v>
      </c>
      <c r="R138" s="39">
        <f>'[5]变法-buff效果'!AJ138</f>
        <v>2.5000000000000001E-2</v>
      </c>
      <c r="S138" s="39">
        <f>'[5]变法-buff效果'!AK138</f>
        <v>2.5000000000000001E-2</v>
      </c>
      <c r="U138" s="67"/>
      <c r="V138" s="67">
        <f>IFERROR('[5]变法-buff效果'!AG138/O138,0)</f>
        <v>1</v>
      </c>
      <c r="W138" s="5"/>
      <c r="AU138" s="29">
        <v>134</v>
      </c>
      <c r="AV138" s="39">
        <f>养成属性buff汇总!I139</f>
        <v>0.20271449609506098</v>
      </c>
      <c r="AW138" s="39">
        <f>养成属性buff汇总!J139</f>
        <v>0.20347900973209265</v>
      </c>
      <c r="AX138" s="39">
        <f>养成属性buff汇总!K139</f>
        <v>0.20347900973209265</v>
      </c>
      <c r="AY138" s="39">
        <f>养成属性buff汇总!L139</f>
        <v>0.20347900973209265</v>
      </c>
      <c r="AZ138" s="39">
        <f>养成属性buff汇总!M139</f>
        <v>0.20347900973209265</v>
      </c>
      <c r="BB138" s="67">
        <f>'[2]功能-军团县城'!CV141/AV138</f>
        <v>1.716211617377986E-2</v>
      </c>
      <c r="BC138" s="67">
        <f>[3]大殿属性!AK140/AV138</f>
        <v>0.98283788382622017</v>
      </c>
      <c r="BD138" s="39"/>
      <c r="BG138" s="29">
        <v>134</v>
      </c>
      <c r="BH138" s="39">
        <f t="shared" si="18"/>
        <v>0.20271449609506098</v>
      </c>
      <c r="BI138" s="39">
        <f t="shared" si="19"/>
        <v>0.20347900973209265</v>
      </c>
      <c r="BJ138" s="39">
        <f t="shared" si="20"/>
        <v>0.20347900973209265</v>
      </c>
      <c r="BK138" s="39">
        <f t="shared" si="21"/>
        <v>0.20347900973209265</v>
      </c>
      <c r="BL138" s="39">
        <f t="shared" si="22"/>
        <v>0.20347900973209265</v>
      </c>
      <c r="BN138" s="67">
        <f>'[2]功能-军团县城'!CV141/BH138</f>
        <v>1.716211617377986E-2</v>
      </c>
      <c r="BO138" s="67">
        <f>[3]大殿属性!AK140/BH138</f>
        <v>0.98283788382622017</v>
      </c>
      <c r="BP138" s="39"/>
      <c r="BT138" s="29">
        <v>134</v>
      </c>
      <c r="BU138" s="39">
        <f>养成属性buff汇总!AA139</f>
        <v>0.3</v>
      </c>
      <c r="BV138" s="39">
        <f>养成属性buff汇总!AB139</f>
        <v>0.30245004192346953</v>
      </c>
      <c r="BW138" s="39">
        <f>养成属性buff汇总!AC139</f>
        <v>0.30676787188330301</v>
      </c>
      <c r="BX138" s="39">
        <f>养成属性buff汇总!AD139</f>
        <v>0.31127429928496053</v>
      </c>
      <c r="BY138" s="39">
        <f>养成属性buff汇总!AE139</f>
        <v>0.31597286547947989</v>
      </c>
      <c r="CD138" s="29">
        <v>100</v>
      </c>
      <c r="CE138" s="39">
        <v>0</v>
      </c>
      <c r="CF138" s="39">
        <v>0</v>
      </c>
      <c r="CG138" s="39">
        <v>0</v>
      </c>
      <c r="CH138" s="39">
        <v>0</v>
      </c>
      <c r="CI138" s="39">
        <v>0</v>
      </c>
    </row>
    <row r="139" spans="3:87" x14ac:dyDescent="0.15">
      <c r="C139" s="29">
        <v>135</v>
      </c>
      <c r="D139" s="29">
        <f>[7]属性汇总!D139+[8]属性汇总!J139+[9]属性!AX140</f>
        <v>1803.1602746052283</v>
      </c>
      <c r="E139" s="29">
        <f>[7]属性汇总!E139+[8]属性汇总!K139+[9]属性!AY140</f>
        <v>1816.6503302602132</v>
      </c>
      <c r="F139" s="29">
        <f>[7]属性汇总!F139+[8]属性汇总!L139+[9]属性!AZ140</f>
        <v>1831.4172202144168</v>
      </c>
      <c r="G139" s="29">
        <f>[7]属性汇总!G139+[8]属性汇总!M139+[9]属性!BA140</f>
        <v>1847.3789123546949</v>
      </c>
      <c r="H139" s="29">
        <f>[7]属性汇总!H139+[8]属性汇总!N139+[9]属性!BB140</f>
        <v>1864.3881869890229</v>
      </c>
      <c r="J139" s="39">
        <f>[7]属性汇总!D139/D139</f>
        <v>0.83362543850092308</v>
      </c>
      <c r="K139" s="39">
        <f>[8]属性汇总!J139/D139</f>
        <v>0.16637456149907692</v>
      </c>
      <c r="L139" s="39">
        <f>[9]属性!AX140/D139</f>
        <v>0</v>
      </c>
      <c r="N139" s="29">
        <v>135</v>
      </c>
      <c r="O139" s="39">
        <f>'[5]变法-buff效果'!AG139</f>
        <v>2.5000000000000001E-2</v>
      </c>
      <c r="P139" s="39">
        <f>'[5]变法-buff效果'!AH139</f>
        <v>2.5000000000000001E-2</v>
      </c>
      <c r="Q139" s="39">
        <f>'[5]变法-buff效果'!AI139</f>
        <v>2.5000000000000001E-2</v>
      </c>
      <c r="R139" s="39">
        <f>'[5]变法-buff效果'!AJ139</f>
        <v>2.5000000000000001E-2</v>
      </c>
      <c r="S139" s="39">
        <f>'[5]变法-buff效果'!AK139</f>
        <v>2.5000000000000001E-2</v>
      </c>
      <c r="U139" s="67"/>
      <c r="V139" s="67">
        <f>IFERROR('[5]变法-buff效果'!AG139/O139,0)</f>
        <v>1</v>
      </c>
      <c r="W139" s="5"/>
      <c r="AU139" s="29">
        <v>135</v>
      </c>
      <c r="AV139" s="39">
        <f>养成属性buff汇总!I140</f>
        <v>0.20347900973209265</v>
      </c>
      <c r="AW139" s="39">
        <f>养成属性buff汇总!J140</f>
        <v>0.20347900973209265</v>
      </c>
      <c r="AX139" s="39">
        <f>养成属性buff汇总!K140</f>
        <v>0.20347900973209265</v>
      </c>
      <c r="AY139" s="39">
        <f>养成属性buff汇总!L140</f>
        <v>0.20347900973209265</v>
      </c>
      <c r="AZ139" s="39">
        <f>养成属性buff汇总!M140</f>
        <v>0.20347900973209265</v>
      </c>
      <c r="BB139" s="67">
        <f>'[2]功能-军团县城'!CV142/AV139</f>
        <v>1.7097634476761325E-2</v>
      </c>
      <c r="BC139" s="67">
        <f>[3]大殿属性!AK141/AV139</f>
        <v>0.98290236552323873</v>
      </c>
      <c r="BD139" s="39"/>
      <c r="BG139" s="29">
        <v>135</v>
      </c>
      <c r="BH139" s="39">
        <f t="shared" ref="BH139:BH164" si="23">AV139</f>
        <v>0.20347900973209265</v>
      </c>
      <c r="BI139" s="39">
        <f t="shared" ref="BI139:BI164" si="24">AW139</f>
        <v>0.20347900973209265</v>
      </c>
      <c r="BJ139" s="39">
        <f t="shared" ref="BJ139:BJ164" si="25">AX139</f>
        <v>0.20347900973209265</v>
      </c>
      <c r="BK139" s="39">
        <f t="shared" ref="BK139:BK164" si="26">AY139</f>
        <v>0.20347900973209265</v>
      </c>
      <c r="BL139" s="39">
        <f t="shared" ref="BL139:BL164" si="27">AZ139</f>
        <v>0.20347900973209265</v>
      </c>
      <c r="BN139" s="67">
        <f>'[2]功能-军团县城'!CV142/BH139</f>
        <v>1.7097634476761325E-2</v>
      </c>
      <c r="BO139" s="67">
        <f>[3]大殿属性!AK141/BH139</f>
        <v>0.98290236552323873</v>
      </c>
      <c r="BP139" s="39"/>
      <c r="BT139" s="29">
        <v>135</v>
      </c>
      <c r="BU139" s="39">
        <f>养成属性buff汇总!AA140</f>
        <v>0.30321823605133452</v>
      </c>
      <c r="BV139" s="39">
        <f>养成属性buff汇总!AB140</f>
        <v>0.30718431447770278</v>
      </c>
      <c r="BW139" s="39">
        <f>养成属性buff汇总!AC140</f>
        <v>0.31148287880984005</v>
      </c>
      <c r="BX139" s="39">
        <f>养成属性buff汇总!AD140</f>
        <v>0.31596403998528155</v>
      </c>
      <c r="BY139" s="39">
        <f>养成属性buff汇总!AE140</f>
        <v>0.32063892274170402</v>
      </c>
      <c r="CD139" s="29">
        <v>100</v>
      </c>
      <c r="CE139" s="39">
        <v>0</v>
      </c>
      <c r="CF139" s="39">
        <v>0</v>
      </c>
      <c r="CG139" s="39">
        <v>0</v>
      </c>
      <c r="CH139" s="39">
        <v>0</v>
      </c>
      <c r="CI139" s="39">
        <v>0</v>
      </c>
    </row>
    <row r="140" spans="3:87" x14ac:dyDescent="0.15">
      <c r="C140" s="29">
        <v>136</v>
      </c>
      <c r="D140" s="29">
        <f>[7]属性汇总!D140+[8]属性汇总!J140+[9]属性!AX141</f>
        <v>1819.5780356113537</v>
      </c>
      <c r="E140" s="29">
        <f>[7]属性汇总!E140+[8]属性汇总!K140+[9]属性!AY141</f>
        <v>1833.1770952954034</v>
      </c>
      <c r="F140" s="29">
        <f>[7]属性汇总!F140+[8]属性汇总!L140+[9]属性!AZ141</f>
        <v>1848.0433455229022</v>
      </c>
      <c r="G140" s="29">
        <f>[7]属性汇总!G140+[8]属性汇总!M140+[9]属性!BA141</f>
        <v>1864.0102008127897</v>
      </c>
      <c r="H140" s="29">
        <f>[7]属性汇总!H140+[8]属性汇总!N140+[9]属性!BB141</f>
        <v>1880.9903734347349</v>
      </c>
      <c r="J140" s="39">
        <f>[7]属性汇总!D140/D140</f>
        <v>0.83512660950581108</v>
      </c>
      <c r="K140" s="39">
        <f>[8]属性汇总!J140/D140</f>
        <v>0.16487339049418898</v>
      </c>
      <c r="L140" s="39">
        <f>[9]属性!AX141/D140</f>
        <v>0</v>
      </c>
      <c r="N140" s="29">
        <v>136</v>
      </c>
      <c r="O140" s="39">
        <f>'[5]变法-buff效果'!AG140</f>
        <v>2.5000000000000001E-2</v>
      </c>
      <c r="P140" s="39">
        <f>'[5]变法-buff效果'!AH140</f>
        <v>2.5000000000000001E-2</v>
      </c>
      <c r="Q140" s="39">
        <f>'[5]变法-buff效果'!AI140</f>
        <v>2.5000000000000001E-2</v>
      </c>
      <c r="R140" s="39">
        <f>'[5]变法-buff效果'!AJ140</f>
        <v>2.5000000000000001E-2</v>
      </c>
      <c r="S140" s="39">
        <f>'[5]变法-buff效果'!AK140</f>
        <v>2.5000000000000001E-2</v>
      </c>
      <c r="U140" s="67"/>
      <c r="V140" s="67">
        <f>IFERROR('[5]变法-buff效果'!AG140/O140,0)</f>
        <v>1</v>
      </c>
      <c r="W140" s="5"/>
      <c r="AU140" s="29">
        <v>136</v>
      </c>
      <c r="AV140" s="39">
        <f>养成属性buff汇总!I141</f>
        <v>0.20347900973209265</v>
      </c>
      <c r="AW140" s="39">
        <f>养成属性buff汇总!J141</f>
        <v>0.20347900973209265</v>
      </c>
      <c r="AX140" s="39">
        <f>养成属性buff汇总!K141</f>
        <v>0.20347900973209265</v>
      </c>
      <c r="AY140" s="39">
        <f>养成属性buff汇总!L141</f>
        <v>0.20347900973209265</v>
      </c>
      <c r="AZ140" s="39">
        <f>养成属性buff汇总!M141</f>
        <v>0.20347900973209265</v>
      </c>
      <c r="BB140" s="67">
        <f>'[2]功能-军团县城'!CV143/AV140</f>
        <v>1.7097634476761325E-2</v>
      </c>
      <c r="BC140" s="67">
        <f>[3]大殿属性!AK142/AV140</f>
        <v>0.98290236552323873</v>
      </c>
      <c r="BD140" s="39"/>
      <c r="BG140" s="29">
        <v>136</v>
      </c>
      <c r="BH140" s="39">
        <f t="shared" si="23"/>
        <v>0.20347900973209265</v>
      </c>
      <c r="BI140" s="39">
        <f t="shared" si="24"/>
        <v>0.20347900973209265</v>
      </c>
      <c r="BJ140" s="39">
        <f t="shared" si="25"/>
        <v>0.20347900973209265</v>
      </c>
      <c r="BK140" s="39">
        <f t="shared" si="26"/>
        <v>0.20347900973209265</v>
      </c>
      <c r="BL140" s="39">
        <f t="shared" si="27"/>
        <v>0.20347900973209265</v>
      </c>
      <c r="BN140" s="67">
        <f>'[2]功能-军团县城'!CV143/BH140</f>
        <v>1.7097634476761325E-2</v>
      </c>
      <c r="BO140" s="67">
        <f>[3]大殿属性!AK142/BH140</f>
        <v>0.98290236552323873</v>
      </c>
      <c r="BP140" s="39"/>
      <c r="BT140" s="29">
        <v>136</v>
      </c>
      <c r="BU140" s="39">
        <f>养成属性buff汇总!AA141</f>
        <v>0.30796759976479049</v>
      </c>
      <c r="BV140" s="39">
        <f>养成属性buff汇总!AB141</f>
        <v>0.31191858703193603</v>
      </c>
      <c r="BW140" s="39">
        <f>养成属性buff汇总!AC141</f>
        <v>0.31619788573637703</v>
      </c>
      <c r="BX140" s="39">
        <f>养成属性buff汇总!AD141</f>
        <v>0.32065378068560257</v>
      </c>
      <c r="BY140" s="39">
        <f>养成属性buff汇总!AE141</f>
        <v>0.3253049800039281</v>
      </c>
      <c r="CD140" s="29">
        <v>100</v>
      </c>
      <c r="CE140" s="39">
        <v>0</v>
      </c>
      <c r="CF140" s="39">
        <v>0</v>
      </c>
      <c r="CG140" s="39">
        <v>0</v>
      </c>
      <c r="CH140" s="39">
        <v>0</v>
      </c>
      <c r="CI140" s="39">
        <v>0</v>
      </c>
    </row>
    <row r="141" spans="3:87" x14ac:dyDescent="0.15">
      <c r="C141" s="29">
        <v>137</v>
      </c>
      <c r="D141" s="29">
        <f>[7]属性汇总!D141+[8]属性汇总!J141+[9]属性!AX142</f>
        <v>1836.0851038297026</v>
      </c>
      <c r="E141" s="29">
        <f>[7]属性汇总!E141+[8]属性汇总!K141+[9]属性!AY142</f>
        <v>1849.7936478588763</v>
      </c>
      <c r="F141" s="29">
        <f>[7]属性汇总!F141+[8]属性汇总!L141+[9]属性!AZ142</f>
        <v>1864.7594864018724</v>
      </c>
      <c r="G141" s="29">
        <f>[7]属性汇总!G141+[8]属性汇总!M141+[9]属性!BA142</f>
        <v>1880.7226656907203</v>
      </c>
      <c r="H141" s="29">
        <f>[7]属性汇总!H141+[8]属性汇总!N141+[9]属性!BB142</f>
        <v>1897.5516432576678</v>
      </c>
      <c r="J141" s="39">
        <f>[7]属性汇总!D141/D141</f>
        <v>0.83660888083332274</v>
      </c>
      <c r="K141" s="39">
        <f>[8]属性汇总!J141/D141</f>
        <v>0.16339111916667731</v>
      </c>
      <c r="L141" s="39">
        <f>[9]属性!AX142/D141</f>
        <v>0</v>
      </c>
      <c r="N141" s="29">
        <v>137</v>
      </c>
      <c r="O141" s="39">
        <f>'[5]变法-buff效果'!AG141</f>
        <v>2.5000000000000001E-2</v>
      </c>
      <c r="P141" s="39">
        <f>'[5]变法-buff效果'!AH141</f>
        <v>2.5000000000000001E-2</v>
      </c>
      <c r="Q141" s="39">
        <f>'[5]变法-buff效果'!AI141</f>
        <v>2.5000000000000001E-2</v>
      </c>
      <c r="R141" s="39">
        <f>'[5]变法-buff效果'!AJ141</f>
        <v>2.5000000000000001E-2</v>
      </c>
      <c r="S141" s="39">
        <f>'[5]变法-buff效果'!AK141</f>
        <v>2.5000000000000001E-2</v>
      </c>
      <c r="U141" s="67"/>
      <c r="V141" s="67">
        <f>IFERROR('[5]变法-buff效果'!AG141/O141,0)</f>
        <v>1</v>
      </c>
      <c r="W141" s="5"/>
      <c r="AU141" s="29">
        <v>137</v>
      </c>
      <c r="AV141" s="39">
        <f>养成属性buff汇总!I142</f>
        <v>0.20347900973209265</v>
      </c>
      <c r="AW141" s="39">
        <f>养成属性buff汇总!J142</f>
        <v>0.20347900973209265</v>
      </c>
      <c r="AX141" s="39">
        <f>养成属性buff汇总!K142</f>
        <v>0.20347900973209265</v>
      </c>
      <c r="AY141" s="39">
        <f>养成属性buff汇总!L142</f>
        <v>0.20347900973209265</v>
      </c>
      <c r="AZ141" s="39">
        <f>养成属性buff汇总!M142</f>
        <v>0.20347900973209265</v>
      </c>
      <c r="BB141" s="67">
        <f>'[2]功能-军团县城'!CV144/AV141</f>
        <v>1.7097634476761325E-2</v>
      </c>
      <c r="BC141" s="67">
        <f>[3]大殿属性!AK143/AV141</f>
        <v>0.98290236552323873</v>
      </c>
      <c r="BD141" s="39"/>
      <c r="BG141" s="29">
        <v>137</v>
      </c>
      <c r="BH141" s="39">
        <f t="shared" si="23"/>
        <v>0.20347900973209265</v>
      </c>
      <c r="BI141" s="39">
        <f t="shared" si="24"/>
        <v>0.20347900973209265</v>
      </c>
      <c r="BJ141" s="39">
        <f t="shared" si="25"/>
        <v>0.20347900973209265</v>
      </c>
      <c r="BK141" s="39">
        <f t="shared" si="26"/>
        <v>0.20347900973209265</v>
      </c>
      <c r="BL141" s="39">
        <f t="shared" si="27"/>
        <v>0.20347900973209265</v>
      </c>
      <c r="BN141" s="67">
        <f>'[2]功能-军团县城'!CV144/BH141</f>
        <v>1.7097634476761325E-2</v>
      </c>
      <c r="BO141" s="67">
        <f>[3]大殿属性!AK143/BH141</f>
        <v>0.98290236552323873</v>
      </c>
      <c r="BP141" s="39"/>
      <c r="BT141" s="29">
        <v>137</v>
      </c>
      <c r="BU141" s="39">
        <f>养成属性buff汇总!AA142</f>
        <v>0.31271696347824646</v>
      </c>
      <c r="BV141" s="39">
        <f>养成属性buff汇总!AB142</f>
        <v>0.31665285958616929</v>
      </c>
      <c r="BW141" s="39">
        <f>养成属性buff汇总!AC142</f>
        <v>0.32091289266291401</v>
      </c>
      <c r="BX141" s="39">
        <f>养成属性buff汇总!AD142</f>
        <v>0.3253435213859236</v>
      </c>
      <c r="BY141" s="39">
        <f>养成属性buff汇总!AE142</f>
        <v>0.32997103726615218</v>
      </c>
      <c r="CD141" s="29">
        <v>100</v>
      </c>
      <c r="CE141" s="39">
        <v>0</v>
      </c>
      <c r="CF141" s="39">
        <v>0</v>
      </c>
      <c r="CG141" s="39">
        <v>0</v>
      </c>
      <c r="CH141" s="39">
        <v>0</v>
      </c>
      <c r="CI141" s="39">
        <v>0</v>
      </c>
    </row>
    <row r="142" spans="3:87" x14ac:dyDescent="0.15">
      <c r="C142" s="29">
        <v>138</v>
      </c>
      <c r="D142" s="29">
        <f>[7]属性汇总!D142+[8]属性汇总!J142+[9]属性!AX143</f>
        <v>1852.6815051884016</v>
      </c>
      <c r="E142" s="29">
        <f>[7]属性汇总!E142+[8]属性汇总!K142+[9]属性!AY143</f>
        <v>1866.4999879506322</v>
      </c>
      <c r="F142" s="29">
        <f>[7]属性汇总!F142+[8]属性汇总!L142+[9]属性!AZ143</f>
        <v>1881.5487729250149</v>
      </c>
      <c r="G142" s="29">
        <f>[7]属性汇总!G142+[8]属性汇总!M142+[9]属性!BA143</f>
        <v>1897.3452252462794</v>
      </c>
      <c r="H142" s="29">
        <f>[7]属性汇总!H142+[8]属性汇总!N142+[9]属性!BB143</f>
        <v>1914.1991533392747</v>
      </c>
      <c r="J142" s="39">
        <f>[7]属性汇总!D142/D142</f>
        <v>0.83807254557253619</v>
      </c>
      <c r="K142" s="39">
        <f>[8]属性汇总!J142/D142</f>
        <v>0.16192745442746384</v>
      </c>
      <c r="L142" s="39">
        <f>[9]属性!AX143/D142</f>
        <v>0</v>
      </c>
      <c r="N142" s="29">
        <v>138</v>
      </c>
      <c r="O142" s="39">
        <f>'[5]变法-buff效果'!AG142</f>
        <v>2.5000000000000001E-2</v>
      </c>
      <c r="P142" s="39">
        <f>'[5]变法-buff效果'!AH142</f>
        <v>2.5000000000000001E-2</v>
      </c>
      <c r="Q142" s="39">
        <f>'[5]变法-buff效果'!AI142</f>
        <v>2.5000000000000001E-2</v>
      </c>
      <c r="R142" s="39">
        <f>'[5]变法-buff效果'!AJ142</f>
        <v>2.5000000000000001E-2</v>
      </c>
      <c r="S142" s="39">
        <f>'[5]变法-buff效果'!AK142</f>
        <v>2.5000000000000001E-2</v>
      </c>
      <c r="U142" s="67"/>
      <c r="V142" s="67">
        <f>IFERROR('[5]变法-buff效果'!AG142/O142,0)</f>
        <v>1</v>
      </c>
      <c r="W142" s="5"/>
      <c r="AU142" s="29">
        <v>138</v>
      </c>
      <c r="AV142" s="39">
        <f>养成属性buff汇总!I143</f>
        <v>0.20347900973209265</v>
      </c>
      <c r="AW142" s="39">
        <f>养成属性buff汇总!J143</f>
        <v>0.20347900973209265</v>
      </c>
      <c r="AX142" s="39">
        <f>养成属性buff汇总!K143</f>
        <v>0.20347900973209265</v>
      </c>
      <c r="AY142" s="39">
        <f>养成属性buff汇总!L143</f>
        <v>0.20347900973209265</v>
      </c>
      <c r="AZ142" s="39">
        <f>养成属性buff汇总!M143</f>
        <v>0.20347900973209265</v>
      </c>
      <c r="BB142" s="67">
        <f>'[2]功能-军团县城'!CV145/AV142</f>
        <v>1.7097634476761325E-2</v>
      </c>
      <c r="BC142" s="67">
        <f>[3]大殿属性!AK144/AV142</f>
        <v>0.98290236552323873</v>
      </c>
      <c r="BD142" s="39"/>
      <c r="BG142" s="29">
        <v>138</v>
      </c>
      <c r="BH142" s="39">
        <f t="shared" si="23"/>
        <v>0.20347900973209265</v>
      </c>
      <c r="BI142" s="39">
        <f t="shared" si="24"/>
        <v>0.20347900973209265</v>
      </c>
      <c r="BJ142" s="39">
        <f t="shared" si="25"/>
        <v>0.20347900973209265</v>
      </c>
      <c r="BK142" s="39">
        <f t="shared" si="26"/>
        <v>0.20347900973209265</v>
      </c>
      <c r="BL142" s="39">
        <f t="shared" si="27"/>
        <v>0.20347900973209265</v>
      </c>
      <c r="BN142" s="67">
        <f>'[2]功能-军团县城'!CV145/BH142</f>
        <v>1.7097634476761325E-2</v>
      </c>
      <c r="BO142" s="67">
        <f>[3]大殿属性!AK144/BH142</f>
        <v>0.98290236552323873</v>
      </c>
      <c r="BP142" s="39"/>
      <c r="BT142" s="29">
        <v>138</v>
      </c>
      <c r="BU142" s="39">
        <f>养成属性buff汇总!AA143</f>
        <v>0.31746632719170242</v>
      </c>
      <c r="BV142" s="39">
        <f>养成属性buff汇总!AB143</f>
        <v>0.32138713214040254</v>
      </c>
      <c r="BW142" s="39">
        <f>养成属性buff汇总!AC143</f>
        <v>0.32562789958945099</v>
      </c>
      <c r="BX142" s="39">
        <f>养成属性buff汇总!AD143</f>
        <v>0.33003326208624462</v>
      </c>
      <c r="BY142" s="39">
        <f>养成属性buff汇总!AE143</f>
        <v>0.33463709452837626</v>
      </c>
      <c r="CD142" s="29">
        <v>100</v>
      </c>
      <c r="CE142" s="39">
        <v>0</v>
      </c>
      <c r="CF142" s="39">
        <v>0</v>
      </c>
      <c r="CG142" s="39">
        <v>0</v>
      </c>
      <c r="CH142" s="39">
        <v>0</v>
      </c>
      <c r="CI142" s="39">
        <v>0</v>
      </c>
    </row>
    <row r="143" spans="3:87" x14ac:dyDescent="0.15">
      <c r="C143" s="29">
        <v>139</v>
      </c>
      <c r="D143" s="29">
        <f>[7]属性汇总!D143+[8]属性汇总!J143+[9]属性!AX144</f>
        <v>1869.3672396874506</v>
      </c>
      <c r="E143" s="29">
        <f>[7]属性汇总!E143+[8]属性汇总!K143+[9]属性!AY144</f>
        <v>1883.2775404944296</v>
      </c>
      <c r="F143" s="29">
        <f>[7]属性汇总!F143+[8]属性汇总!L143+[9]属性!AZ144</f>
        <v>1898.2757480956052</v>
      </c>
      <c r="G143" s="29">
        <f>[7]属性汇总!G143+[8]属性汇总!M143+[9]属性!BA144</f>
        <v>1914.054642915836</v>
      </c>
      <c r="H143" s="29">
        <f>[7]属性汇总!H143+[8]属性汇总!N143+[9]属性!BB144</f>
        <v>1931.0281092010364</v>
      </c>
      <c r="J143" s="39">
        <f>[7]属性汇总!D143/D143</f>
        <v>0.83951788945966621</v>
      </c>
      <c r="K143" s="39">
        <f>[8]属性汇总!J143/D143</f>
        <v>0.16048211054033373</v>
      </c>
      <c r="L143" s="39">
        <f>[9]属性!AX144/D143</f>
        <v>0</v>
      </c>
      <c r="N143" s="29">
        <v>139</v>
      </c>
      <c r="O143" s="39">
        <f>'[5]变法-buff效果'!AG143</f>
        <v>2.5000000000000001E-2</v>
      </c>
      <c r="P143" s="39">
        <f>'[5]变法-buff效果'!AH143</f>
        <v>2.5000000000000001E-2</v>
      </c>
      <c r="Q143" s="39">
        <f>'[5]变法-buff效果'!AI143</f>
        <v>2.5000000000000001E-2</v>
      </c>
      <c r="R143" s="39">
        <f>'[5]变法-buff效果'!AJ143</f>
        <v>2.5000000000000001E-2</v>
      </c>
      <c r="S143" s="39">
        <f>'[5]变法-buff效果'!AK143</f>
        <v>2.5000000000000001E-2</v>
      </c>
      <c r="U143" s="67"/>
      <c r="V143" s="67">
        <f>IFERROR('[5]变法-buff效果'!AG143/O143,0)</f>
        <v>1</v>
      </c>
      <c r="W143" s="5"/>
      <c r="AU143" s="29">
        <v>139</v>
      </c>
      <c r="AV143" s="39">
        <f>养成属性buff汇总!I144</f>
        <v>0.20347900973209265</v>
      </c>
      <c r="AW143" s="39">
        <f>养成属性buff汇总!J144</f>
        <v>0.20347900973209265</v>
      </c>
      <c r="AX143" s="39">
        <f>养成属性buff汇总!K144</f>
        <v>0.20347900973209265</v>
      </c>
      <c r="AY143" s="39">
        <f>养成属性buff汇总!L144</f>
        <v>0.20347900973209265</v>
      </c>
      <c r="AZ143" s="39">
        <f>养成属性buff汇总!M144</f>
        <v>0.20347900973209265</v>
      </c>
      <c r="BB143" s="67">
        <f>'[2]功能-军团县城'!CV146/AV143</f>
        <v>1.7097634476761325E-2</v>
      </c>
      <c r="BC143" s="67">
        <f>[3]大殿属性!AK145/AV143</f>
        <v>0.98290236552323873</v>
      </c>
      <c r="BD143" s="39"/>
      <c r="BG143" s="29">
        <v>139</v>
      </c>
      <c r="BH143" s="39">
        <f t="shared" si="23"/>
        <v>0.20347900973209265</v>
      </c>
      <c r="BI143" s="39">
        <f t="shared" si="24"/>
        <v>0.20347900973209265</v>
      </c>
      <c r="BJ143" s="39">
        <f t="shared" si="25"/>
        <v>0.20347900973209265</v>
      </c>
      <c r="BK143" s="39">
        <f t="shared" si="26"/>
        <v>0.20347900973209265</v>
      </c>
      <c r="BL143" s="39">
        <f t="shared" si="27"/>
        <v>0.20347900973209265</v>
      </c>
      <c r="BN143" s="67">
        <f>'[2]功能-军团县城'!CV146/BH143</f>
        <v>1.7097634476761325E-2</v>
      </c>
      <c r="BO143" s="67">
        <f>[3]大殿属性!AK145/BH143</f>
        <v>0.98290236552323873</v>
      </c>
      <c r="BP143" s="39"/>
      <c r="BT143" s="29">
        <v>139</v>
      </c>
      <c r="BU143" s="39">
        <f>养成属性buff汇总!AA144</f>
        <v>0.32221569090515839</v>
      </c>
      <c r="BV143" s="39">
        <f>养成属性buff汇总!AB144</f>
        <v>0.3261214046946358</v>
      </c>
      <c r="BW143" s="39">
        <f>养成属性buff汇总!AC144</f>
        <v>0.33034290651598802</v>
      </c>
      <c r="BX143" s="39">
        <f>养成属性buff汇总!AD144</f>
        <v>0.33472300278656564</v>
      </c>
      <c r="BY143" s="39">
        <f>养成属性buff汇总!AE144</f>
        <v>0.33930315179060039</v>
      </c>
      <c r="CD143" s="29">
        <v>100</v>
      </c>
      <c r="CE143" s="39">
        <v>0</v>
      </c>
      <c r="CF143" s="39">
        <v>0</v>
      </c>
      <c r="CG143" s="39">
        <v>0</v>
      </c>
      <c r="CH143" s="39">
        <v>0</v>
      </c>
      <c r="CI143" s="39">
        <v>0</v>
      </c>
    </row>
    <row r="144" spans="3:87" x14ac:dyDescent="0.15">
      <c r="C144" s="29">
        <v>140</v>
      </c>
      <c r="D144" s="29">
        <f>[7]属性汇总!D144+[8]属性汇总!J144+[9]属性!AX145</f>
        <v>1886.1422893946842</v>
      </c>
      <c r="E144" s="29">
        <f>[7]属性汇总!E144+[8]属性汇总!K144+[9]属性!AY145</f>
        <v>1900.0730258710171</v>
      </c>
      <c r="F144" s="29">
        <f>[7]属性汇总!F144+[8]属性汇总!L144+[9]属性!AZ145</f>
        <v>1915.0907106272523</v>
      </c>
      <c r="G144" s="29">
        <f>[7]属性汇总!G144+[8]属性汇总!M144+[9]属性!BA145</f>
        <v>1930.9211593867963</v>
      </c>
      <c r="H144" s="29">
        <f>[7]属性汇总!H144+[8]属性汇总!N144+[9]属性!BB145</f>
        <v>1949.7730721655664</v>
      </c>
      <c r="J144" s="39">
        <f>[7]属性汇总!D144/D144</f>
        <v>0.84094519184113181</v>
      </c>
      <c r="K144" s="39">
        <f>[8]属性汇总!J144/D144</f>
        <v>0.15905480815886822</v>
      </c>
      <c r="L144" s="39">
        <f>[9]属性!AX145/D144</f>
        <v>0</v>
      </c>
      <c r="N144" s="29">
        <v>140</v>
      </c>
      <c r="O144" s="39">
        <f>'[5]变法-buff效果'!AG144</f>
        <v>2.5000000000000001E-2</v>
      </c>
      <c r="P144" s="39">
        <f>'[5]变法-buff效果'!AH144</f>
        <v>2.5000000000000001E-2</v>
      </c>
      <c r="Q144" s="39">
        <f>'[5]变法-buff效果'!AI144</f>
        <v>2.5000000000000001E-2</v>
      </c>
      <c r="R144" s="39">
        <f>'[5]变法-buff效果'!AJ144</f>
        <v>2.5000000000000001E-2</v>
      </c>
      <c r="S144" s="39">
        <f>'[5]变法-buff效果'!AK144</f>
        <v>2.5000000000000001E-2</v>
      </c>
      <c r="U144" s="67"/>
      <c r="V144" s="67">
        <f>IFERROR('[5]变法-buff效果'!AG144/O144,0)</f>
        <v>1</v>
      </c>
      <c r="W144" s="5"/>
      <c r="AU144" s="29">
        <v>140</v>
      </c>
      <c r="AV144" s="39">
        <f>养成属性buff汇总!I145</f>
        <v>0.20347900973209265</v>
      </c>
      <c r="AW144" s="39">
        <f>养成属性buff汇总!J145</f>
        <v>0.20347900973209265</v>
      </c>
      <c r="AX144" s="39">
        <f>养成属性buff汇总!K145</f>
        <v>0.20347900973209265</v>
      </c>
      <c r="AY144" s="39">
        <f>养成属性buff汇总!L145</f>
        <v>0.20347900973209265</v>
      </c>
      <c r="AZ144" s="39">
        <f>养成属性buff汇总!M145</f>
        <v>0.20347900973209265</v>
      </c>
      <c r="BB144" s="67">
        <f>'[2]功能-军团县城'!CV147/AV144</f>
        <v>1.7097634476761325E-2</v>
      </c>
      <c r="BC144" s="67">
        <f>[3]大殿属性!AK146/AV144</f>
        <v>0.98290236552323873</v>
      </c>
      <c r="BD144" s="39"/>
      <c r="BG144" s="29">
        <v>140</v>
      </c>
      <c r="BH144" s="39">
        <f t="shared" si="23"/>
        <v>0.20347900973209265</v>
      </c>
      <c r="BI144" s="39">
        <f t="shared" si="24"/>
        <v>0.20347900973209265</v>
      </c>
      <c r="BJ144" s="39">
        <f t="shared" si="25"/>
        <v>0.20347900973209265</v>
      </c>
      <c r="BK144" s="39">
        <f t="shared" si="26"/>
        <v>0.20347900973209265</v>
      </c>
      <c r="BL144" s="39">
        <f t="shared" si="27"/>
        <v>0.20347900973209265</v>
      </c>
      <c r="BN144" s="67">
        <f>'[2]功能-军团县城'!CV147/BH144</f>
        <v>1.7097634476761325E-2</v>
      </c>
      <c r="BO144" s="67">
        <f>[3]大殿属性!AK146/BH144</f>
        <v>0.98290236552323873</v>
      </c>
      <c r="BP144" s="39"/>
      <c r="BT144" s="29">
        <v>140</v>
      </c>
      <c r="BU144" s="39">
        <f>养成属性buff汇总!AA145</f>
        <v>0.32696505461861436</v>
      </c>
      <c r="BV144" s="39">
        <f>养成属性buff汇总!AB145</f>
        <v>0.33085567724886905</v>
      </c>
      <c r="BW144" s="39">
        <f>养成属性buff汇总!AC145</f>
        <v>0.335057913442525</v>
      </c>
      <c r="BX144" s="39">
        <f>养成属性buff汇总!AD145</f>
        <v>0.33941274348688666</v>
      </c>
      <c r="BY144" s="39">
        <f>养成属性buff汇总!AE145</f>
        <v>0.34396920905282447</v>
      </c>
      <c r="CD144" s="29">
        <v>100</v>
      </c>
      <c r="CE144" s="39">
        <v>0</v>
      </c>
      <c r="CF144" s="39">
        <v>0</v>
      </c>
      <c r="CG144" s="39">
        <v>0</v>
      </c>
      <c r="CH144" s="39">
        <v>0</v>
      </c>
      <c r="CI144" s="39">
        <v>0</v>
      </c>
    </row>
    <row r="145" spans="3:87" x14ac:dyDescent="0.15">
      <c r="C145" s="29">
        <v>141</v>
      </c>
      <c r="D145" s="29">
        <f>[7]属性汇总!D145+[8]属性汇总!J145+[9]属性!AX146</f>
        <v>1903.0066419871096</v>
      </c>
      <c r="E145" s="29">
        <f>[7]属性汇总!E145+[8]属性汇总!K145+[9]属性!AY146</f>
        <v>1916.9572163882517</v>
      </c>
      <c r="F145" s="29">
        <f>[7]属性汇总!F145+[8]属性汇总!L145+[9]属性!AZ146</f>
        <v>1932.1499230474146</v>
      </c>
      <c r="G145" s="29">
        <f>[7]属性汇总!G145+[8]属性汇总!M145+[9]属性!BA146</f>
        <v>1949.6540832571998</v>
      </c>
      <c r="H145" s="29">
        <f>[7]属性汇总!H145+[8]属性汇总!N145+[9]属性!BB146</f>
        <v>1968.8064344818356</v>
      </c>
      <c r="J145" s="39">
        <f>[7]属性汇总!D145/D145</f>
        <v>0.84235472783913057</v>
      </c>
      <c r="K145" s="39">
        <f>[8]属性汇总!J145/D145</f>
        <v>0.15764527216086938</v>
      </c>
      <c r="L145" s="39">
        <f>[9]属性!AX146/D145</f>
        <v>0</v>
      </c>
      <c r="N145" s="29">
        <v>141</v>
      </c>
      <c r="O145" s="39">
        <f>'[5]变法-buff效果'!AG145</f>
        <v>2.5000000000000001E-2</v>
      </c>
      <c r="P145" s="39">
        <f>'[5]变法-buff效果'!AH145</f>
        <v>2.5000000000000001E-2</v>
      </c>
      <c r="Q145" s="39">
        <f>'[5]变法-buff效果'!AI145</f>
        <v>2.5000000000000001E-2</v>
      </c>
      <c r="R145" s="39">
        <f>'[5]变法-buff效果'!AJ145</f>
        <v>2.5000000000000001E-2</v>
      </c>
      <c r="S145" s="39">
        <f>'[5]变法-buff效果'!AK145</f>
        <v>2.5000000000000001E-2</v>
      </c>
      <c r="U145" s="67"/>
      <c r="V145" s="67">
        <f>IFERROR('[5]变法-buff效果'!AG145/O145,0)</f>
        <v>1</v>
      </c>
      <c r="W145" s="5"/>
      <c r="AU145" s="29">
        <v>141</v>
      </c>
      <c r="AV145" s="39">
        <f>养成属性buff汇总!I146</f>
        <v>0.20347900973209265</v>
      </c>
      <c r="AW145" s="39">
        <f>养成属性buff汇总!J146</f>
        <v>0.20347900973209265</v>
      </c>
      <c r="AX145" s="39">
        <f>养成属性buff汇总!K146</f>
        <v>0.20347900973209265</v>
      </c>
      <c r="AY145" s="39">
        <f>养成属性buff汇总!L146</f>
        <v>0.20347900973209265</v>
      </c>
      <c r="AZ145" s="39">
        <f>养成属性buff汇总!M146</f>
        <v>0.20347900973209265</v>
      </c>
      <c r="BB145" s="67">
        <f>'[2]功能-军团县城'!CV148/AV145</f>
        <v>1.7097634476761325E-2</v>
      </c>
      <c r="BC145" s="67">
        <f>[3]大殿属性!AK147/AV145</f>
        <v>0.98290236552323873</v>
      </c>
      <c r="BD145" s="39"/>
      <c r="BG145" s="29">
        <v>141</v>
      </c>
      <c r="BH145" s="39">
        <f t="shared" si="23"/>
        <v>0.20347900973209265</v>
      </c>
      <c r="BI145" s="39">
        <f t="shared" si="24"/>
        <v>0.20347900973209265</v>
      </c>
      <c r="BJ145" s="39">
        <f t="shared" si="25"/>
        <v>0.20347900973209265</v>
      </c>
      <c r="BK145" s="39">
        <f t="shared" si="26"/>
        <v>0.20347900973209265</v>
      </c>
      <c r="BL145" s="39">
        <f t="shared" si="27"/>
        <v>0.20347900973209265</v>
      </c>
      <c r="BN145" s="67">
        <f>'[2]功能-军团县城'!CV148/BH145</f>
        <v>1.7097634476761325E-2</v>
      </c>
      <c r="BO145" s="67">
        <f>[3]大殿属性!AK147/BH145</f>
        <v>0.98290236552323873</v>
      </c>
      <c r="BP145" s="39"/>
      <c r="BT145" s="29">
        <v>141</v>
      </c>
      <c r="BU145" s="39">
        <f>养成属性buff汇总!AA146</f>
        <v>0.33171441833207033</v>
      </c>
      <c r="BV145" s="39">
        <f>养成属性buff汇总!AB146</f>
        <v>0.33558994980310231</v>
      </c>
      <c r="BW145" s="39">
        <f>养成属性buff汇总!AC146</f>
        <v>0.33977292036906198</v>
      </c>
      <c r="BX145" s="39">
        <f>养成属性buff汇总!AD146</f>
        <v>0.34410248418720768</v>
      </c>
      <c r="BY145" s="39">
        <f>养成属性buff汇总!AE146</f>
        <v>0.34863526631504854</v>
      </c>
      <c r="CD145" s="29">
        <v>100</v>
      </c>
      <c r="CE145" s="39">
        <v>0</v>
      </c>
      <c r="CF145" s="39">
        <v>0</v>
      </c>
      <c r="CG145" s="39">
        <v>0</v>
      </c>
      <c r="CH145" s="39">
        <v>0</v>
      </c>
      <c r="CI145" s="39">
        <v>0</v>
      </c>
    </row>
    <row r="146" spans="3:87" x14ac:dyDescent="0.15">
      <c r="C146" s="29">
        <v>142</v>
      </c>
      <c r="D146" s="29">
        <f>[7]属性汇总!D146+[8]属性汇总!J146+[9]属性!AX147</f>
        <v>1919.9603271439096</v>
      </c>
      <c r="E146" s="29">
        <f>[7]属性汇总!E146+[8]属性汇总!K146+[9]属性!AY147</f>
        <v>1934.247113549593</v>
      </c>
      <c r="F146" s="29">
        <f>[7]属性汇总!F146+[8]属性汇总!L146+[9]属性!AZ147</f>
        <v>1950.9067819050097</v>
      </c>
      <c r="G146" s="29">
        <f>[7]属性汇总!G146+[8]属性汇总!M146+[9]属性!BA147</f>
        <v>1968.663122787322</v>
      </c>
      <c r="H146" s="29">
        <f>[7]属性汇总!H146+[8]属性汇总!N146+[9]属性!BB147</f>
        <v>1988.0190337336262</v>
      </c>
      <c r="J146" s="39">
        <f>[7]属性汇总!D146/D146</f>
        <v>0.8437467713479927</v>
      </c>
      <c r="K146" s="39">
        <f>[8]属性汇总!J146/D146</f>
        <v>0.15625322865200728</v>
      </c>
      <c r="L146" s="39">
        <f>[9]属性!AX147/D146</f>
        <v>0</v>
      </c>
      <c r="N146" s="29">
        <v>142</v>
      </c>
      <c r="O146" s="39">
        <f>'[5]变法-buff效果'!AG146</f>
        <v>2.5000000000000001E-2</v>
      </c>
      <c r="P146" s="39">
        <f>'[5]变法-buff效果'!AH146</f>
        <v>2.5000000000000001E-2</v>
      </c>
      <c r="Q146" s="39">
        <f>'[5]变法-buff效果'!AI146</f>
        <v>2.5000000000000001E-2</v>
      </c>
      <c r="R146" s="39">
        <f>'[5]变法-buff效果'!AJ146</f>
        <v>2.5000000000000001E-2</v>
      </c>
      <c r="S146" s="39">
        <f>'[5]变法-buff效果'!AK146</f>
        <v>2.5000000000000001E-2</v>
      </c>
      <c r="U146" s="67"/>
      <c r="V146" s="67">
        <f>IFERROR('[5]变法-buff效果'!AG146/O146,0)</f>
        <v>1</v>
      </c>
      <c r="W146" s="5"/>
      <c r="AU146" s="29">
        <v>142</v>
      </c>
      <c r="AV146" s="39">
        <f>养成属性buff汇总!I147</f>
        <v>0.20347900973209265</v>
      </c>
      <c r="AW146" s="39">
        <f>养成属性buff汇总!J147</f>
        <v>0.20347900973209265</v>
      </c>
      <c r="AX146" s="39">
        <f>养成属性buff汇总!K147</f>
        <v>0.20347900973209265</v>
      </c>
      <c r="AY146" s="39">
        <f>养成属性buff汇总!L147</f>
        <v>0.20347900973209265</v>
      </c>
      <c r="AZ146" s="39">
        <f>养成属性buff汇总!M147</f>
        <v>0.20347900973209265</v>
      </c>
      <c r="BB146" s="67">
        <f>'[2]功能-军团县城'!CV149/AV146</f>
        <v>1.7097634476761325E-2</v>
      </c>
      <c r="BC146" s="67">
        <f>[3]大殿属性!AK148/AV146</f>
        <v>0.98290236552323873</v>
      </c>
      <c r="BD146" s="39"/>
      <c r="BG146" s="29">
        <v>142</v>
      </c>
      <c r="BH146" s="39">
        <f t="shared" si="23"/>
        <v>0.20347900973209265</v>
      </c>
      <c r="BI146" s="39">
        <f t="shared" si="24"/>
        <v>0.20347900973209265</v>
      </c>
      <c r="BJ146" s="39">
        <f t="shared" si="25"/>
        <v>0.20347900973209265</v>
      </c>
      <c r="BK146" s="39">
        <f t="shared" si="26"/>
        <v>0.20347900973209265</v>
      </c>
      <c r="BL146" s="39">
        <f t="shared" si="27"/>
        <v>0.20347900973209265</v>
      </c>
      <c r="BN146" s="67">
        <f>'[2]功能-军团县城'!CV149/BH146</f>
        <v>1.7097634476761325E-2</v>
      </c>
      <c r="BO146" s="67">
        <f>[3]大殿属性!AK148/BH146</f>
        <v>0.98290236552323873</v>
      </c>
      <c r="BP146" s="39"/>
      <c r="BT146" s="29">
        <v>142</v>
      </c>
      <c r="BU146" s="39">
        <f>养成属性buff汇总!AA147</f>
        <v>0.33646378204552629</v>
      </c>
      <c r="BV146" s="39">
        <f>养成属性buff汇总!AB147</f>
        <v>0.34032422235733556</v>
      </c>
      <c r="BW146" s="39">
        <f>养成属性buff汇总!AC147</f>
        <v>0.34448792729559902</v>
      </c>
      <c r="BX146" s="39">
        <f>养成属性buff汇总!AD147</f>
        <v>0.3487922248875287</v>
      </c>
      <c r="BY146" s="39">
        <f>养成属性buff汇总!AE147</f>
        <v>0.35361400617028549</v>
      </c>
      <c r="CD146" s="29">
        <v>100</v>
      </c>
      <c r="CE146" s="39">
        <v>0</v>
      </c>
      <c r="CF146" s="39">
        <v>0</v>
      </c>
      <c r="CG146" s="39">
        <v>0</v>
      </c>
      <c r="CH146" s="39">
        <v>0</v>
      </c>
      <c r="CI146" s="39">
        <v>0</v>
      </c>
    </row>
    <row r="147" spans="3:87" x14ac:dyDescent="0.15">
      <c r="C147" s="29">
        <v>143</v>
      </c>
      <c r="D147" s="29">
        <f>[7]属性汇总!D147+[8]属性汇总!J147+[9]属性!AX148</f>
        <v>1937.5055190132812</v>
      </c>
      <c r="E147" s="29">
        <f>[7]属性汇总!E147+[8]属性汇总!K147+[9]属性!AY148</f>
        <v>1953.0027402887908</v>
      </c>
      <c r="F147" s="29">
        <f>[7]属性汇总!F147+[8]属性汇总!L147+[9]属性!AZ148</f>
        <v>1969.8343606338331</v>
      </c>
      <c r="G147" s="29">
        <f>[7]属性汇总!G147+[8]属性汇总!M147+[9]属性!BA148</f>
        <v>1987.84431999145</v>
      </c>
      <c r="H147" s="29">
        <f>[7]属性汇总!H147+[8]属性汇总!N147+[9]属性!BB148</f>
        <v>2007.3389513571183</v>
      </c>
      <c r="J147" s="39">
        <f>[7]属性汇总!D147/D147</f>
        <v>0.84516173138294759</v>
      </c>
      <c r="K147" s="39">
        <f>[8]属性汇总!J147/D147</f>
        <v>0.15483826861705241</v>
      </c>
      <c r="L147" s="39">
        <f>[9]属性!AX148/D147</f>
        <v>0</v>
      </c>
      <c r="N147" s="29">
        <v>143</v>
      </c>
      <c r="O147" s="39">
        <f>'[5]变法-buff效果'!AG147</f>
        <v>2.5000000000000001E-2</v>
      </c>
      <c r="P147" s="39">
        <f>'[5]变法-buff效果'!AH147</f>
        <v>2.5000000000000001E-2</v>
      </c>
      <c r="Q147" s="39">
        <f>'[5]变法-buff效果'!AI147</f>
        <v>2.5000000000000001E-2</v>
      </c>
      <c r="R147" s="39">
        <f>'[5]变法-buff效果'!AJ147</f>
        <v>2.5000000000000001E-2</v>
      </c>
      <c r="S147" s="39">
        <f>'[5]变法-buff效果'!AK147</f>
        <v>2.5000000000000001E-2</v>
      </c>
      <c r="U147" s="67"/>
      <c r="V147" s="67">
        <f>IFERROR('[5]变法-buff效果'!AG147/O147,0)</f>
        <v>1</v>
      </c>
      <c r="W147" s="5"/>
      <c r="AU147" s="29">
        <v>143</v>
      </c>
      <c r="AV147" s="39">
        <f>养成属性buff汇总!I148</f>
        <v>0.20347900973209265</v>
      </c>
      <c r="AW147" s="39">
        <f>养成属性buff汇总!J148</f>
        <v>0.20347900973209265</v>
      </c>
      <c r="AX147" s="39">
        <f>养成属性buff汇总!K148</f>
        <v>0.20347900973209265</v>
      </c>
      <c r="AY147" s="39">
        <f>养成属性buff汇总!L148</f>
        <v>0.20347900973209265</v>
      </c>
      <c r="AZ147" s="39">
        <f>养成属性buff汇总!M148</f>
        <v>0.20347900973209265</v>
      </c>
      <c r="BB147" s="67">
        <f>'[2]功能-军团县城'!CV150/AV147</f>
        <v>1.7097634476761325E-2</v>
      </c>
      <c r="BC147" s="67">
        <f>[3]大殿属性!AK149/AV147</f>
        <v>0.98290236552323873</v>
      </c>
      <c r="BD147" s="39"/>
      <c r="BG147" s="29">
        <v>143</v>
      </c>
      <c r="BH147" s="39">
        <f t="shared" si="23"/>
        <v>0.20347900973209265</v>
      </c>
      <c r="BI147" s="39">
        <f t="shared" si="24"/>
        <v>0.20347900973209265</v>
      </c>
      <c r="BJ147" s="39">
        <f t="shared" si="25"/>
        <v>0.20347900973209265</v>
      </c>
      <c r="BK147" s="39">
        <f t="shared" si="26"/>
        <v>0.20347900973209265</v>
      </c>
      <c r="BL147" s="39">
        <f t="shared" si="27"/>
        <v>0.20347900973209265</v>
      </c>
      <c r="BN147" s="67">
        <f>'[2]功能-军团县城'!CV150/BH147</f>
        <v>1.7097634476761325E-2</v>
      </c>
      <c r="BO147" s="67">
        <f>[3]大殿属性!AK149/BH147</f>
        <v>0.98290236552323873</v>
      </c>
      <c r="BP147" s="39"/>
      <c r="BT147" s="29">
        <v>143</v>
      </c>
      <c r="BU147" s="39">
        <f>养成属性buff汇总!AA148</f>
        <v>0.34121314575898226</v>
      </c>
      <c r="BV147" s="39">
        <f>养成属性buff汇总!AB148</f>
        <v>0.34505849491156881</v>
      </c>
      <c r="BW147" s="39">
        <f>养成属性buff汇总!AC148</f>
        <v>0.349202934222136</v>
      </c>
      <c r="BX147" s="39">
        <f>养成属性buff汇总!AD148</f>
        <v>0.35376178190804308</v>
      </c>
      <c r="BY147" s="39">
        <f>养成属性buff汇总!AE148</f>
        <v>0.35872200583825942</v>
      </c>
      <c r="CD147" s="29">
        <v>100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</row>
    <row r="148" spans="3:87" x14ac:dyDescent="0.15">
      <c r="C148" s="29">
        <v>144</v>
      </c>
      <c r="D148" s="29">
        <f>[7]属性汇总!D148+[8]属性汇总!J148+[9]属性!AX149</f>
        <v>1956.0387464933442</v>
      </c>
      <c r="E148" s="29">
        <f>[7]属性汇总!E148+[8]属性汇总!K148+[9]属性!AY149</f>
        <v>1971.8772700705026</v>
      </c>
      <c r="F148" s="29">
        <f>[7]属性汇总!F148+[8]属性汇总!L148+[9]属性!AZ149</f>
        <v>1988.8811819494358</v>
      </c>
      <c r="G148" s="29">
        <f>[7]属性汇总!G148+[8]属性汇总!M148+[9]属性!BA149</f>
        <v>2007.1325320486137</v>
      </c>
      <c r="H148" s="29">
        <f>[7]属性汇总!H148+[8]属性汇总!N148+[9]属性!BB149</f>
        <v>2026.7661873523111</v>
      </c>
      <c r="J148" s="39">
        <f>[7]属性汇总!D148/D148</f>
        <v>0.84662880500817272</v>
      </c>
      <c r="K148" s="39">
        <f>[8]属性汇总!J148/D148</f>
        <v>0.15337119499182722</v>
      </c>
      <c r="L148" s="39">
        <f>[9]属性!AX149/D148</f>
        <v>0</v>
      </c>
      <c r="N148" s="29">
        <v>144</v>
      </c>
      <c r="O148" s="39">
        <f>'[5]变法-buff效果'!AG148</f>
        <v>2.5000000000000001E-2</v>
      </c>
      <c r="P148" s="39">
        <f>'[5]变法-buff效果'!AH148</f>
        <v>2.5000000000000001E-2</v>
      </c>
      <c r="Q148" s="39">
        <f>'[5]变法-buff效果'!AI148</f>
        <v>2.5000000000000001E-2</v>
      </c>
      <c r="R148" s="39">
        <f>'[5]变法-buff效果'!AJ148</f>
        <v>2.5000000000000001E-2</v>
      </c>
      <c r="S148" s="39">
        <f>'[5]变法-buff效果'!AK148</f>
        <v>2.5000000000000001E-2</v>
      </c>
      <c r="U148" s="67"/>
      <c r="V148" s="67">
        <f>IFERROR('[5]变法-buff效果'!AG148/O148,0)</f>
        <v>1</v>
      </c>
      <c r="W148" s="5"/>
      <c r="AU148" s="29">
        <v>144</v>
      </c>
      <c r="AV148" s="39">
        <f>养成属性buff汇总!I149</f>
        <v>0.20347900973209265</v>
      </c>
      <c r="AW148" s="39">
        <f>养成属性buff汇总!J149</f>
        <v>0.20347900973209265</v>
      </c>
      <c r="AX148" s="39">
        <f>养成属性buff汇总!K149</f>
        <v>0.20347900973209265</v>
      </c>
      <c r="AY148" s="39">
        <f>养成属性buff汇总!L149</f>
        <v>0.20347900973209265</v>
      </c>
      <c r="AZ148" s="39">
        <f>养成属性buff汇总!M149</f>
        <v>0.20347900973209265</v>
      </c>
      <c r="BB148" s="67">
        <f>'[2]功能-军团县城'!CV151/AV148</f>
        <v>1.7097634476761325E-2</v>
      </c>
      <c r="BC148" s="67">
        <f>[3]大殿属性!AK150/AV148</f>
        <v>0.98290236552323873</v>
      </c>
      <c r="BD148" s="39"/>
      <c r="BG148" s="29">
        <v>144</v>
      </c>
      <c r="BH148" s="39">
        <f t="shared" si="23"/>
        <v>0.20347900973209265</v>
      </c>
      <c r="BI148" s="39">
        <f t="shared" si="24"/>
        <v>0.20347900973209265</v>
      </c>
      <c r="BJ148" s="39">
        <f t="shared" si="25"/>
        <v>0.20347900973209265</v>
      </c>
      <c r="BK148" s="39">
        <f t="shared" si="26"/>
        <v>0.20347900973209265</v>
      </c>
      <c r="BL148" s="39">
        <f t="shared" si="27"/>
        <v>0.20347900973209265</v>
      </c>
      <c r="BN148" s="67">
        <f>'[2]功能-军团县城'!CV151/BH148</f>
        <v>1.7097634476761325E-2</v>
      </c>
      <c r="BO148" s="67">
        <f>[3]大殿属性!AK150/BH148</f>
        <v>0.98290236552323873</v>
      </c>
      <c r="BP148" s="39"/>
      <c r="BT148" s="29">
        <v>144</v>
      </c>
      <c r="BU148" s="39">
        <f>养成属性buff汇总!AA149</f>
        <v>0.34596250947243823</v>
      </c>
      <c r="BV148" s="39">
        <f>养成属性buff汇总!AB149</f>
        <v>0.34979276746580207</v>
      </c>
      <c r="BW148" s="39">
        <f>养成属性buff汇总!AC149</f>
        <v>0.35416291035174152</v>
      </c>
      <c r="BX148" s="39">
        <f>养成属性buff汇总!AD149</f>
        <v>0.3588283976670964</v>
      </c>
      <c r="BY148" s="39">
        <f>养成属性buff汇总!AE149</f>
        <v>0.3638300055062334</v>
      </c>
      <c r="CD148" s="29">
        <v>100</v>
      </c>
      <c r="CE148" s="39">
        <v>0</v>
      </c>
      <c r="CF148" s="39">
        <v>0</v>
      </c>
      <c r="CG148" s="39">
        <v>0</v>
      </c>
      <c r="CH148" s="39">
        <v>0</v>
      </c>
      <c r="CI148" s="39">
        <v>0</v>
      </c>
    </row>
    <row r="149" spans="3:87" x14ac:dyDescent="0.15">
      <c r="C149" s="29">
        <v>145</v>
      </c>
      <c r="D149" s="29">
        <f>[7]属性汇总!D149+[8]属性汇总!J149+[9]属性!AX150</f>
        <v>1974.6792033831937</v>
      </c>
      <c r="E149" s="29">
        <f>[7]属性汇总!E149+[8]属性汇总!K149+[9]属性!AY150</f>
        <v>1990.8568698857684</v>
      </c>
      <c r="F149" s="29">
        <f>[7]属性汇总!F149+[8]属性汇总!L149+[9]属性!AZ150</f>
        <v>2008.0333390198493</v>
      </c>
      <c r="G149" s="29">
        <f>[7]属性汇总!G149+[8]属性汇总!M149+[9]属性!BA150</f>
        <v>2026.5277589588131</v>
      </c>
      <c r="H149" s="29">
        <f>[7]属性汇总!H149+[8]属性汇总!N149+[9]属性!BB150</f>
        <v>2046.1592303034299</v>
      </c>
      <c r="J149" s="39">
        <f>[7]属性汇总!D149/D149</f>
        <v>0.84807658910570705</v>
      </c>
      <c r="K149" s="39">
        <f>[8]属性汇总!J149/D149</f>
        <v>0.15192341089429295</v>
      </c>
      <c r="L149" s="39">
        <f>[9]属性!AX150/D149</f>
        <v>0</v>
      </c>
      <c r="N149" s="29">
        <v>145</v>
      </c>
      <c r="O149" s="39">
        <f>'[5]变法-buff效果'!AG149</f>
        <v>2.5000000000000001E-2</v>
      </c>
      <c r="P149" s="39">
        <f>'[5]变法-buff效果'!AH149</f>
        <v>2.5000000000000001E-2</v>
      </c>
      <c r="Q149" s="39">
        <f>'[5]变法-buff效果'!AI149</f>
        <v>2.5000000000000001E-2</v>
      </c>
      <c r="R149" s="39">
        <f>'[5]变法-buff效果'!AJ149</f>
        <v>2.5000000000000001E-2</v>
      </c>
      <c r="S149" s="39">
        <f>'[5]变法-buff效果'!AK149</f>
        <v>2.5000000000000001E-2</v>
      </c>
      <c r="U149" s="67"/>
      <c r="V149" s="67">
        <f>IFERROR('[5]变法-buff效果'!AG149/O149,0)</f>
        <v>1</v>
      </c>
      <c r="W149" s="5"/>
      <c r="AU149" s="29">
        <v>145</v>
      </c>
      <c r="AV149" s="39">
        <f>养成属性buff汇总!I150</f>
        <v>0.20347900973209265</v>
      </c>
      <c r="AW149" s="39">
        <f>养成属性buff汇总!J150</f>
        <v>0.20347900973209265</v>
      </c>
      <c r="AX149" s="39">
        <f>养成属性buff汇总!K150</f>
        <v>0.20347900973209265</v>
      </c>
      <c r="AY149" s="39">
        <f>养成属性buff汇总!L150</f>
        <v>0.20347900973209265</v>
      </c>
      <c r="AZ149" s="39">
        <f>养成属性buff汇总!M150</f>
        <v>0.20347900973209265</v>
      </c>
      <c r="BB149" s="67">
        <f>'[2]功能-军团县城'!CV152/AV149</f>
        <v>1.7097634476761325E-2</v>
      </c>
      <c r="BC149" s="67">
        <f>[3]大殿属性!AK151/AV149</f>
        <v>0.98290236552323873</v>
      </c>
      <c r="BD149" s="39"/>
      <c r="BG149" s="29">
        <v>145</v>
      </c>
      <c r="BH149" s="39">
        <f t="shared" si="23"/>
        <v>0.20347900973209265</v>
      </c>
      <c r="BI149" s="39">
        <f t="shared" si="24"/>
        <v>0.20347900973209265</v>
      </c>
      <c r="BJ149" s="39">
        <f t="shared" si="25"/>
        <v>0.20347900973209265</v>
      </c>
      <c r="BK149" s="39">
        <f t="shared" si="26"/>
        <v>0.20347900973209265</v>
      </c>
      <c r="BL149" s="39">
        <f t="shared" si="27"/>
        <v>0.20347900973209265</v>
      </c>
      <c r="BN149" s="67">
        <f>'[2]功能-军团县城'!CV152/BH149</f>
        <v>1.7097634476761325E-2</v>
      </c>
      <c r="BO149" s="67">
        <f>[3]大殿属性!AK151/BH149</f>
        <v>0.98290236552323873</v>
      </c>
      <c r="BP149" s="39"/>
      <c r="BT149" s="29">
        <v>145</v>
      </c>
      <c r="BU149" s="39">
        <f>养成属性buff汇总!AA150</f>
        <v>0.35071358058632141</v>
      </c>
      <c r="BV149" s="39">
        <f>养成属性buff汇总!AB150</f>
        <v>0.35473244221643546</v>
      </c>
      <c r="BW149" s="39">
        <f>养成属性buff汇总!AC150</f>
        <v>0.35917272300542613</v>
      </c>
      <c r="BX149" s="39">
        <f>养成属性buff汇总!AD150</f>
        <v>0.36389501342614972</v>
      </c>
      <c r="BY149" s="39">
        <f>养成属性buff汇总!AE150</f>
        <v>0.36893800517420733</v>
      </c>
      <c r="CD149" s="29">
        <v>100</v>
      </c>
      <c r="CE149" s="39">
        <v>0</v>
      </c>
      <c r="CF149" s="39">
        <v>0</v>
      </c>
      <c r="CG149" s="39">
        <v>0</v>
      </c>
      <c r="CH149" s="39">
        <v>0</v>
      </c>
      <c r="CI149" s="39">
        <v>0</v>
      </c>
    </row>
    <row r="150" spans="3:87" x14ac:dyDescent="0.15">
      <c r="C150" s="29">
        <v>146</v>
      </c>
      <c r="D150" s="29">
        <f>[7]属性汇总!D150+[8]属性汇总!J150+[9]属性!AX151</f>
        <v>1993.4220946982239</v>
      </c>
      <c r="E150" s="29">
        <f>[7]属性汇总!E150+[8]属性汇总!K150+[9]属性!AY151</f>
        <v>2009.9410674433566</v>
      </c>
      <c r="F150" s="29">
        <f>[7]属性汇总!F150+[8]属性汇总!L150+[9]属性!AZ151</f>
        <v>2027.2908318450741</v>
      </c>
      <c r="G150" s="29">
        <f>[7]属性汇总!G150+[8]属性汇总!M150+[9]属性!BA151</f>
        <v>2045.9460807770515</v>
      </c>
      <c r="H150" s="29">
        <f>[7]属性汇总!H150+[8]属性汇总!N150+[9]属性!BB151</f>
        <v>2065.5341886445535</v>
      </c>
      <c r="J150" s="39">
        <f>[7]属性汇总!D150/D150</f>
        <v>0.84950502916673265</v>
      </c>
      <c r="K150" s="39">
        <f>[8]属性汇总!J150/D150</f>
        <v>0.15049497083326741</v>
      </c>
      <c r="L150" s="39">
        <f>[9]属性!AX151/D150</f>
        <v>0</v>
      </c>
      <c r="N150" s="29">
        <v>146</v>
      </c>
      <c r="O150" s="39">
        <f>'[5]变法-buff效果'!AG150</f>
        <v>2.5000000000000001E-2</v>
      </c>
      <c r="P150" s="39">
        <f>'[5]变法-buff效果'!AH150</f>
        <v>2.5000000000000001E-2</v>
      </c>
      <c r="Q150" s="39">
        <f>'[5]变法-buff效果'!AI150</f>
        <v>2.5000000000000001E-2</v>
      </c>
      <c r="R150" s="39">
        <f>'[5]变法-buff效果'!AJ150</f>
        <v>2.5000000000000001E-2</v>
      </c>
      <c r="S150" s="39">
        <f>'[5]变法-buff效果'!AK150</f>
        <v>2.5000000000000001E-2</v>
      </c>
      <c r="U150" s="67"/>
      <c r="V150" s="67">
        <f>IFERROR('[5]变法-buff效果'!AG150/O150,0)</f>
        <v>1</v>
      </c>
      <c r="W150" s="5"/>
      <c r="AU150" s="29">
        <v>146</v>
      </c>
      <c r="AV150" s="39">
        <f>养成属性buff汇总!I151</f>
        <v>0.20347900973209265</v>
      </c>
      <c r="AW150" s="39">
        <f>养成属性buff汇总!J151</f>
        <v>0.20347900973209265</v>
      </c>
      <c r="AX150" s="39">
        <f>养成属性buff汇总!K151</f>
        <v>0.20347900973209265</v>
      </c>
      <c r="AY150" s="39">
        <f>养成属性buff汇总!L151</f>
        <v>0.20347900973209265</v>
      </c>
      <c r="AZ150" s="39">
        <f>养成属性buff汇总!M151</f>
        <v>0.20347900973209265</v>
      </c>
      <c r="BB150" s="67">
        <f>'[2]功能-军团县城'!CV153/AV150</f>
        <v>1.7097634476761325E-2</v>
      </c>
      <c r="BC150" s="67">
        <f>[3]大殿属性!AK152/AV150</f>
        <v>0.98290236552323873</v>
      </c>
      <c r="BD150" s="39"/>
      <c r="BG150" s="29">
        <v>146</v>
      </c>
      <c r="BH150" s="39">
        <f t="shared" si="23"/>
        <v>0.20347900973209265</v>
      </c>
      <c r="BI150" s="39">
        <f t="shared" si="24"/>
        <v>0.20347900973209265</v>
      </c>
      <c r="BJ150" s="39">
        <f t="shared" si="25"/>
        <v>0.20347900973209265</v>
      </c>
      <c r="BK150" s="39">
        <f t="shared" si="26"/>
        <v>0.20347900973209265</v>
      </c>
      <c r="BL150" s="39">
        <f t="shared" si="27"/>
        <v>0.20347900973209265</v>
      </c>
      <c r="BN150" s="67">
        <f>'[2]功能-军团县城'!CV153/BH150</f>
        <v>1.7097634476761325E-2</v>
      </c>
      <c r="BO150" s="67">
        <f>[3]大殿属性!AK152/BH150</f>
        <v>0.98290236552323873</v>
      </c>
      <c r="BP150" s="39"/>
      <c r="BT150" s="29">
        <v>146</v>
      </c>
      <c r="BU150" s="39">
        <f>养成属性buff汇总!AA151</f>
        <v>0.35547433546578006</v>
      </c>
      <c r="BV150" s="39">
        <f>养成属性buff汇总!AB151</f>
        <v>0.35968151958279604</v>
      </c>
      <c r="BW150" s="39">
        <f>养成属性buff汇总!AC151</f>
        <v>0.3641825356591108</v>
      </c>
      <c r="BX150" s="39">
        <f>养成属性buff汇总!AD151</f>
        <v>0.36896162918520309</v>
      </c>
      <c r="BY150" s="39">
        <f>养成属性buff汇总!AE151</f>
        <v>0.37404600484218131</v>
      </c>
      <c r="CD150" s="29">
        <v>100</v>
      </c>
      <c r="CE150" s="39">
        <v>0</v>
      </c>
      <c r="CF150" s="39">
        <v>0</v>
      </c>
      <c r="CG150" s="39">
        <v>0</v>
      </c>
      <c r="CH150" s="39">
        <v>0</v>
      </c>
      <c r="CI150" s="39">
        <v>0</v>
      </c>
    </row>
    <row r="151" spans="3:87" x14ac:dyDescent="0.15">
      <c r="C151" s="29">
        <v>147</v>
      </c>
      <c r="D151" s="29">
        <f>[7]属性汇总!D151+[8]属性汇总!J151+[9]属性!AX152</f>
        <v>2012.2674204384357</v>
      </c>
      <c r="E151" s="29">
        <f>[7]属性汇总!E151+[8]属性汇总!K151+[9]属性!AY152</f>
        <v>2029.1298627432684</v>
      </c>
      <c r="F151" s="29">
        <f>[7]属性汇总!F151+[8]属性汇总!L151+[9]属性!AZ152</f>
        <v>2046.6739275230127</v>
      </c>
      <c r="G151" s="29">
        <f>[7]属性汇总!G151+[8]属性汇总!M151+[9]属性!BA152</f>
        <v>2065.398263029329</v>
      </c>
      <c r="H151" s="29">
        <f>[7]属性汇总!H151+[8]属性汇总!N151+[9]属性!BB152</f>
        <v>2085.0128800351017</v>
      </c>
      <c r="J151" s="39">
        <f>[7]属性汇总!D151/D151</f>
        <v>0.85091444757643819</v>
      </c>
      <c r="K151" s="39">
        <f>[8]属性汇总!J151/D151</f>
        <v>0.14908555242356186</v>
      </c>
      <c r="L151" s="39">
        <f>[9]属性!AX152/D151</f>
        <v>0</v>
      </c>
      <c r="N151" s="29">
        <v>147</v>
      </c>
      <c r="O151" s="39">
        <f>'[5]变法-buff效果'!AG151</f>
        <v>2.5000000000000001E-2</v>
      </c>
      <c r="P151" s="39">
        <f>'[5]变法-buff效果'!AH151</f>
        <v>2.5000000000000001E-2</v>
      </c>
      <c r="Q151" s="39">
        <f>'[5]变法-buff效果'!AI151</f>
        <v>2.5000000000000001E-2</v>
      </c>
      <c r="R151" s="39">
        <f>'[5]变法-buff效果'!AJ151</f>
        <v>2.5000000000000001E-2</v>
      </c>
      <c r="S151" s="39">
        <f>'[5]变法-buff效果'!AK151</f>
        <v>2.5000000000000001E-2</v>
      </c>
      <c r="U151" s="67"/>
      <c r="V151" s="67">
        <f>IFERROR('[5]变法-buff效果'!AG151/O151,0)</f>
        <v>1</v>
      </c>
      <c r="W151" s="5"/>
      <c r="AU151" s="29">
        <v>147</v>
      </c>
      <c r="AV151" s="39">
        <f>养成属性buff汇总!I152</f>
        <v>0.20347900973209265</v>
      </c>
      <c r="AW151" s="39">
        <f>养成属性buff汇总!J152</f>
        <v>0.20347900973209265</v>
      </c>
      <c r="AX151" s="39">
        <f>养成属性buff汇总!K152</f>
        <v>0.20347900973209265</v>
      </c>
      <c r="AY151" s="39">
        <f>养成属性buff汇总!L152</f>
        <v>0.20347900973209265</v>
      </c>
      <c r="AZ151" s="39">
        <f>养成属性buff汇总!M152</f>
        <v>0.20347900973209265</v>
      </c>
      <c r="BB151" s="67">
        <f>'[2]功能-军团县城'!CV154/AV151</f>
        <v>1.7097634476761325E-2</v>
      </c>
      <c r="BC151" s="67">
        <f>[3]大殿属性!AK153/AV151</f>
        <v>0.98290236552323873</v>
      </c>
      <c r="BD151" s="39"/>
      <c r="BG151" s="29">
        <v>147</v>
      </c>
      <c r="BH151" s="39">
        <f t="shared" si="23"/>
        <v>0.20347900973209265</v>
      </c>
      <c r="BI151" s="39">
        <f t="shared" si="24"/>
        <v>0.20347900973209265</v>
      </c>
      <c r="BJ151" s="39">
        <f t="shared" si="25"/>
        <v>0.20347900973209265</v>
      </c>
      <c r="BK151" s="39">
        <f t="shared" si="26"/>
        <v>0.20347900973209265</v>
      </c>
      <c r="BL151" s="39">
        <f t="shared" si="27"/>
        <v>0.20347900973209265</v>
      </c>
      <c r="BN151" s="67">
        <f>'[2]功能-军团县城'!CV154/BH151</f>
        <v>1.7097634476761325E-2</v>
      </c>
      <c r="BO151" s="67">
        <f>[3]大殿属性!AK153/BH151</f>
        <v>0.98290236552323873</v>
      </c>
      <c r="BP151" s="39"/>
      <c r="BT151" s="29">
        <v>147</v>
      </c>
      <c r="BU151" s="39">
        <f>养成属性buff汇总!AA152</f>
        <v>0.36023509034523871</v>
      </c>
      <c r="BV151" s="39">
        <f>养成属性buff汇总!AB152</f>
        <v>0.36463059694915662</v>
      </c>
      <c r="BW151" s="39">
        <f>养成属性buff汇总!AC152</f>
        <v>0.36919234831279546</v>
      </c>
      <c r="BX151" s="39">
        <f>养成属性buff汇总!AD152</f>
        <v>0.37402824494425641</v>
      </c>
      <c r="BY151" s="39">
        <f>养成属性buff汇总!AE152</f>
        <v>0.37915400451015524</v>
      </c>
      <c r="CD151" s="29">
        <v>100</v>
      </c>
      <c r="CE151" s="39">
        <v>0</v>
      </c>
      <c r="CF151" s="39">
        <v>0</v>
      </c>
      <c r="CG151" s="39">
        <v>0</v>
      </c>
      <c r="CH151" s="39">
        <v>0</v>
      </c>
      <c r="CI151" s="39">
        <v>0</v>
      </c>
    </row>
    <row r="152" spans="3:87" x14ac:dyDescent="0.15">
      <c r="C152" s="29">
        <v>148</v>
      </c>
      <c r="D152" s="29">
        <f>[7]属性汇总!D152+[8]属性汇总!J152+[9]属性!AX153</f>
        <v>2031.2151806038285</v>
      </c>
      <c r="E152" s="29">
        <f>[7]属性汇总!E152+[8]属性汇总!K152+[9]属性!AY153</f>
        <v>2048.4760859495109</v>
      </c>
      <c r="F152" s="29">
        <f>[7]属性汇总!F152+[8]属性汇总!L152+[9]属性!AZ153</f>
        <v>2066.1764084605538</v>
      </c>
      <c r="G152" s="29">
        <f>[7]属性汇总!G152+[8]属性汇总!M152+[9]属性!BA153</f>
        <v>2084.9553548634444</v>
      </c>
      <c r="H152" s="29">
        <f>[7]属性汇总!H152+[8]属性汇总!N152+[9]属性!BB153</f>
        <v>2104.595304475074</v>
      </c>
      <c r="J152" s="39">
        <f>[7]属性汇总!D152/D152</f>
        <v>0.85230516054393723</v>
      </c>
      <c r="K152" s="39">
        <f>[8]属性汇总!J152/D152</f>
        <v>0.14769483945606277</v>
      </c>
      <c r="L152" s="39">
        <f>[9]属性!AX153/D152</f>
        <v>0</v>
      </c>
      <c r="N152" s="29">
        <v>148</v>
      </c>
      <c r="O152" s="39">
        <f>'[5]变法-buff效果'!AG152</f>
        <v>2.5000000000000001E-2</v>
      </c>
      <c r="P152" s="39">
        <f>'[5]变法-buff效果'!AH152</f>
        <v>2.5000000000000001E-2</v>
      </c>
      <c r="Q152" s="39">
        <f>'[5]变法-buff效果'!AI152</f>
        <v>2.5000000000000001E-2</v>
      </c>
      <c r="R152" s="39">
        <f>'[5]变法-buff效果'!AJ152</f>
        <v>2.5000000000000001E-2</v>
      </c>
      <c r="S152" s="39">
        <f>'[5]变法-buff效果'!AK152</f>
        <v>2.5000000000000001E-2</v>
      </c>
      <c r="U152" s="67"/>
      <c r="V152" s="67">
        <f>IFERROR('[5]变法-buff效果'!AG152/O152,0)</f>
        <v>1</v>
      </c>
      <c r="W152" s="5"/>
      <c r="AU152" s="29">
        <v>148</v>
      </c>
      <c r="AV152" s="39">
        <f>养成属性buff汇总!I153</f>
        <v>0.20347900973209265</v>
      </c>
      <c r="AW152" s="39">
        <f>养成属性buff汇总!J153</f>
        <v>0.20347900973209265</v>
      </c>
      <c r="AX152" s="39">
        <f>养成属性buff汇总!K153</f>
        <v>0.20347900973209265</v>
      </c>
      <c r="AY152" s="39">
        <f>养成属性buff汇总!L153</f>
        <v>0.20347900973209265</v>
      </c>
      <c r="AZ152" s="39">
        <f>养成属性buff汇总!M153</f>
        <v>0.20347900973209265</v>
      </c>
      <c r="BB152" s="67">
        <f>'[2]功能-军团县城'!CV155/AV152</f>
        <v>1.7097634476761325E-2</v>
      </c>
      <c r="BC152" s="67">
        <f>[3]大殿属性!AK154/AV152</f>
        <v>0.98290236552323873</v>
      </c>
      <c r="BD152" s="39"/>
      <c r="BG152" s="29">
        <v>148</v>
      </c>
      <c r="BH152" s="39">
        <f t="shared" si="23"/>
        <v>0.20347900973209265</v>
      </c>
      <c r="BI152" s="39">
        <f t="shared" si="24"/>
        <v>0.20347900973209265</v>
      </c>
      <c r="BJ152" s="39">
        <f t="shared" si="25"/>
        <v>0.20347900973209265</v>
      </c>
      <c r="BK152" s="39">
        <f t="shared" si="26"/>
        <v>0.20347900973209265</v>
      </c>
      <c r="BL152" s="39">
        <f t="shared" si="27"/>
        <v>0.20347900973209265</v>
      </c>
      <c r="BN152" s="67">
        <f>'[2]功能-军团县城'!CV155/BH152</f>
        <v>1.7097634476761325E-2</v>
      </c>
      <c r="BO152" s="67">
        <f>[3]大殿属性!AK154/BH152</f>
        <v>0.98290236552323873</v>
      </c>
      <c r="BP152" s="39"/>
      <c r="BT152" s="29">
        <v>148</v>
      </c>
      <c r="BU152" s="39">
        <f>养成属性buff汇总!AA153</f>
        <v>0.36499584522469736</v>
      </c>
      <c r="BV152" s="39">
        <f>养成属性buff汇总!AB153</f>
        <v>0.36957967431551714</v>
      </c>
      <c r="BW152" s="39">
        <f>养成属性buff汇总!AC153</f>
        <v>0.37420216096648007</v>
      </c>
      <c r="BX152" s="39">
        <f>养成属性buff汇总!AD153</f>
        <v>0.37909486070330978</v>
      </c>
      <c r="BY152" s="39">
        <f>养成属性buff汇总!AE153</f>
        <v>0.38426200417812922</v>
      </c>
      <c r="CD152" s="29">
        <v>100</v>
      </c>
      <c r="CE152" s="39">
        <v>0</v>
      </c>
      <c r="CF152" s="39">
        <v>0</v>
      </c>
      <c r="CG152" s="39">
        <v>0</v>
      </c>
      <c r="CH152" s="39">
        <v>0</v>
      </c>
      <c r="CI152" s="39">
        <v>0</v>
      </c>
    </row>
    <row r="153" spans="3:87" x14ac:dyDescent="0.15">
      <c r="C153" s="29">
        <v>149</v>
      </c>
      <c r="D153" s="29">
        <f>[7]属性汇总!D153+[8]属性汇总!J153+[9]属性!AX154</f>
        <v>2050.2849515591706</v>
      </c>
      <c r="E153" s="29">
        <f>[7]属性汇总!E153+[8]属性汇总!K153+[9]属性!AY154</f>
        <v>2067.9464963914488</v>
      </c>
      <c r="F153" s="29">
        <f>[7]属性汇总!F153+[8]属性汇总!L153+[9]属性!AZ154</f>
        <v>2085.7846824947183</v>
      </c>
      <c r="G153" s="29">
        <f>[7]属性汇总!G153+[8]属性汇总!M153+[9]属性!BA154</f>
        <v>2104.6173562793979</v>
      </c>
      <c r="H153" s="29">
        <f>[7]属性汇总!H153+[8]属性汇总!N153+[9]属性!BB154</f>
        <v>2125.7383913856943</v>
      </c>
      <c r="J153" s="39">
        <f>[7]属性汇总!D153/D153</f>
        <v>0.85367887533298215</v>
      </c>
      <c r="K153" s="39">
        <f>[8]属性汇总!J153/D153</f>
        <v>0.14632112466701783</v>
      </c>
      <c r="L153" s="39">
        <f>[9]属性!AX154/D153</f>
        <v>0</v>
      </c>
      <c r="N153" s="29">
        <v>149</v>
      </c>
      <c r="O153" s="39">
        <f>'[5]变法-buff效果'!AG153</f>
        <v>2.5000000000000001E-2</v>
      </c>
      <c r="P153" s="39">
        <f>'[5]变法-buff效果'!AH153</f>
        <v>2.5000000000000001E-2</v>
      </c>
      <c r="Q153" s="39">
        <f>'[5]变法-buff效果'!AI153</f>
        <v>2.5000000000000001E-2</v>
      </c>
      <c r="R153" s="39">
        <f>'[5]变法-buff效果'!AJ153</f>
        <v>2.5000000000000001E-2</v>
      </c>
      <c r="S153" s="39">
        <f>'[5]变法-buff效果'!AK153</f>
        <v>2.5000000000000001E-2</v>
      </c>
      <c r="U153" s="67"/>
      <c r="V153" s="67">
        <f>IFERROR('[5]变法-buff效果'!AG153/O153,0)</f>
        <v>1</v>
      </c>
      <c r="W153" s="5"/>
      <c r="AU153" s="29">
        <v>149</v>
      </c>
      <c r="AV153" s="39">
        <f>养成属性buff汇总!I154</f>
        <v>0.20347900973209265</v>
      </c>
      <c r="AW153" s="39">
        <f>养成属性buff汇总!J154</f>
        <v>0.20347900973209265</v>
      </c>
      <c r="AX153" s="39">
        <f>养成属性buff汇总!K154</f>
        <v>0.20347900973209265</v>
      </c>
      <c r="AY153" s="39">
        <f>养成属性buff汇总!L154</f>
        <v>0.20347900973209265</v>
      </c>
      <c r="AZ153" s="39">
        <f>养成属性buff汇总!M154</f>
        <v>0.20347900973209265</v>
      </c>
      <c r="BB153" s="67">
        <f>'[2]功能-军团县城'!CV156/AV153</f>
        <v>1.7097634476761325E-2</v>
      </c>
      <c r="BC153" s="67">
        <f>[3]大殿属性!AK155/AV153</f>
        <v>0.98290236552323873</v>
      </c>
      <c r="BD153" s="39"/>
      <c r="BG153" s="29">
        <v>149</v>
      </c>
      <c r="BH153" s="39">
        <f t="shared" si="23"/>
        <v>0.20347900973209265</v>
      </c>
      <c r="BI153" s="39">
        <f t="shared" si="24"/>
        <v>0.20347900973209265</v>
      </c>
      <c r="BJ153" s="39">
        <f t="shared" si="25"/>
        <v>0.20347900973209265</v>
      </c>
      <c r="BK153" s="39">
        <f t="shared" si="26"/>
        <v>0.20347900973209265</v>
      </c>
      <c r="BL153" s="39">
        <f t="shared" si="27"/>
        <v>0.20347900973209265</v>
      </c>
      <c r="BN153" s="67">
        <f>'[2]功能-军团县城'!CV156/BH153</f>
        <v>1.7097634476761325E-2</v>
      </c>
      <c r="BO153" s="67">
        <f>[3]大殿属性!AK155/BH153</f>
        <v>0.98290236552323873</v>
      </c>
      <c r="BP153" s="39"/>
      <c r="BT153" s="29">
        <v>149</v>
      </c>
      <c r="BU153" s="39">
        <f>养成属性buff汇总!AA154</f>
        <v>0.36975660010415601</v>
      </c>
      <c r="BV153" s="39">
        <f>养成属性buff汇总!AB154</f>
        <v>0.37452875168187771</v>
      </c>
      <c r="BW153" s="39">
        <f>养成属性buff汇总!AC154</f>
        <v>0.37921197362016473</v>
      </c>
      <c r="BX153" s="39">
        <f>养成属性buff汇总!AD154</f>
        <v>0.38416147646236309</v>
      </c>
      <c r="BY153" s="39">
        <f>养成属性buff汇总!AE154</f>
        <v>0.38937000384610321</v>
      </c>
      <c r="CD153" s="29">
        <v>100</v>
      </c>
      <c r="CE153" s="39">
        <v>0</v>
      </c>
      <c r="CF153" s="39">
        <v>0</v>
      </c>
      <c r="CG153" s="39">
        <v>0</v>
      </c>
      <c r="CH153" s="39">
        <v>0</v>
      </c>
      <c r="CI153" s="39">
        <v>0</v>
      </c>
    </row>
    <row r="154" spans="3:87" x14ac:dyDescent="0.15">
      <c r="C154" s="29">
        <v>150</v>
      </c>
      <c r="D154" s="29">
        <f>[7]属性汇总!D154+[8]属性汇总!J154+[9]属性!AX155</f>
        <v>2069.4583363638958</v>
      </c>
      <c r="E154" s="29">
        <f>[7]属性汇总!E154+[8]属性汇总!K154+[9]属性!AY155</f>
        <v>2087.5224620362678</v>
      </c>
      <c r="F154" s="29">
        <f>[7]属性汇总!F154+[8]属性汇总!L154+[9]属性!AZ155</f>
        <v>2105.4987496255044</v>
      </c>
      <c r="G154" s="29">
        <f>[7]属性汇总!G154+[8]属性汇总!M154+[9]属性!BA155</f>
        <v>2126.0691329757519</v>
      </c>
      <c r="H154" s="29">
        <f>[7]属性汇总!H154+[8]属性汇总!N154+[9]属性!BB155</f>
        <v>2152.5703125989676</v>
      </c>
      <c r="J154" s="39">
        <f>[7]属性汇总!D154/D154</f>
        <v>0.85503453018188813</v>
      </c>
      <c r="K154" s="39">
        <f>[8]属性汇总!J154/D154</f>
        <v>0.1449654698181117</v>
      </c>
      <c r="L154" s="39">
        <f>[9]属性!AX155/D154</f>
        <v>0</v>
      </c>
      <c r="N154" s="29">
        <v>150</v>
      </c>
      <c r="O154" s="39">
        <f>'[5]变法-buff效果'!AG154</f>
        <v>2.5000000000000001E-2</v>
      </c>
      <c r="P154" s="39">
        <f>'[5]变法-buff效果'!AH154</f>
        <v>2.5000000000000001E-2</v>
      </c>
      <c r="Q154" s="39">
        <f>'[5]变法-buff效果'!AI154</f>
        <v>2.5000000000000001E-2</v>
      </c>
      <c r="R154" s="39">
        <f>'[5]变法-buff效果'!AJ154</f>
        <v>2.5000000000000001E-2</v>
      </c>
      <c r="S154" s="39">
        <f>'[5]变法-buff效果'!AK154</f>
        <v>2.5000000000000001E-2</v>
      </c>
      <c r="U154" s="67"/>
      <c r="V154" s="67">
        <f>IFERROR('[5]变法-buff效果'!AG154/O154,0)</f>
        <v>1</v>
      </c>
      <c r="W154" s="5"/>
      <c r="AU154" s="29">
        <v>150</v>
      </c>
      <c r="AV154" s="39">
        <f>养成属性buff汇总!I155</f>
        <v>0.20347900973209265</v>
      </c>
      <c r="AW154" s="39">
        <f>养成属性buff汇总!J155</f>
        <v>0.20347900973209265</v>
      </c>
      <c r="AX154" s="39">
        <f>养成属性buff汇总!K155</f>
        <v>0.20347900973209265</v>
      </c>
      <c r="AY154" s="39">
        <f>养成属性buff汇总!L155</f>
        <v>0.20347900973209265</v>
      </c>
      <c r="AZ154" s="39">
        <f>养成属性buff汇总!M155</f>
        <v>0.20347900973209265</v>
      </c>
      <c r="BB154" s="67">
        <f>'[2]功能-军团县城'!CV157/AV154</f>
        <v>1.7097634476761325E-2</v>
      </c>
      <c r="BC154" s="67">
        <f>[3]大殿属性!AK156/AV154</f>
        <v>0.98290236552323873</v>
      </c>
      <c r="BD154" s="39"/>
      <c r="BG154" s="29">
        <v>150</v>
      </c>
      <c r="BH154" s="39">
        <f t="shared" si="23"/>
        <v>0.20347900973209265</v>
      </c>
      <c r="BI154" s="39">
        <f t="shared" si="24"/>
        <v>0.20347900973209265</v>
      </c>
      <c r="BJ154" s="39">
        <f t="shared" si="25"/>
        <v>0.20347900973209265</v>
      </c>
      <c r="BK154" s="39">
        <f t="shared" si="26"/>
        <v>0.20347900973209265</v>
      </c>
      <c r="BL154" s="39">
        <f t="shared" si="27"/>
        <v>0.20347900973209265</v>
      </c>
      <c r="BN154" s="67">
        <f>'[2]功能-军团县城'!CV157/BH154</f>
        <v>1.7097634476761325E-2</v>
      </c>
      <c r="BO154" s="67">
        <f>[3]大殿属性!AK156/BH154</f>
        <v>0.98290236552323873</v>
      </c>
      <c r="BP154" s="39"/>
      <c r="BT154" s="29">
        <v>150</v>
      </c>
      <c r="BU154" s="39">
        <f>养成属性buff汇总!AA155</f>
        <v>0.37451735498361466</v>
      </c>
      <c r="BV154" s="39">
        <f>养成属性buff汇总!AB155</f>
        <v>0.37947782904823829</v>
      </c>
      <c r="BW154" s="39">
        <f>养成属性buff汇总!AC155</f>
        <v>0.3842217862738494</v>
      </c>
      <c r="BX154" s="39">
        <f>养成属性buff汇总!AD155</f>
        <v>0.38922809222141641</v>
      </c>
      <c r="BY154" s="39">
        <f>养成属性buff汇总!AE155</f>
        <v>0.39447800351407714</v>
      </c>
      <c r="CD154" s="29">
        <v>100</v>
      </c>
      <c r="CE154" s="39">
        <v>0</v>
      </c>
      <c r="CF154" s="39">
        <v>0</v>
      </c>
      <c r="CG154" s="39">
        <v>0</v>
      </c>
      <c r="CH154" s="39">
        <v>0</v>
      </c>
      <c r="CI154" s="39">
        <v>0</v>
      </c>
    </row>
    <row r="155" spans="3:87" x14ac:dyDescent="0.15">
      <c r="C155" s="29">
        <v>151</v>
      </c>
      <c r="D155" s="29">
        <f>[7]属性汇总!D155+[8]属性汇总!J155+[9]属性!AX156</f>
        <v>2088.7344226305945</v>
      </c>
      <c r="E155" s="29">
        <f>[7]属性汇总!E155+[8]属性汇总!K155+[9]属性!AY156</f>
        <v>2107.203982883967</v>
      </c>
      <c r="F155" s="29">
        <f>[7]属性汇总!F155+[8]属性汇总!L155+[9]属性!AZ156</f>
        <v>2127.376131060887</v>
      </c>
      <c r="G155" s="29">
        <f>[7]属性汇总!G155+[8]属性汇总!M155+[9]属性!BA156</f>
        <v>2152.2029278919299</v>
      </c>
      <c r="H155" s="29">
        <f>[7]属性汇总!H155+[8]属性汇总!N155+[9]属性!BB156</f>
        <v>2179.5982816058322</v>
      </c>
      <c r="J155" s="39">
        <f>[7]属性汇总!D155/D155</f>
        <v>0.85637235794573929</v>
      </c>
      <c r="K155" s="39">
        <f>[8]属性汇总!J155/D155</f>
        <v>0.14362764205426073</v>
      </c>
      <c r="L155" s="39">
        <f>[9]属性!AX156/D155</f>
        <v>0</v>
      </c>
      <c r="N155" s="29">
        <v>151</v>
      </c>
      <c r="O155" s="39">
        <f>'[5]变法-buff效果'!AG155</f>
        <v>2.5000000000000001E-2</v>
      </c>
      <c r="P155" s="39">
        <f>'[5]变法-buff效果'!AH155</f>
        <v>2.5000000000000001E-2</v>
      </c>
      <c r="Q155" s="39">
        <f>'[5]变法-buff效果'!AI155</f>
        <v>2.5000000000000001E-2</v>
      </c>
      <c r="R155" s="39">
        <f>'[5]变法-buff效果'!AJ155</f>
        <v>2.5000000000000001E-2</v>
      </c>
      <c r="S155" s="39">
        <f>'[5]变法-buff效果'!AK155</f>
        <v>2.5000000000000001E-2</v>
      </c>
      <c r="U155" s="67"/>
      <c r="V155" s="67">
        <f>IFERROR('[5]变法-buff效果'!AG155/O155,0)</f>
        <v>1</v>
      </c>
      <c r="W155" s="5"/>
      <c r="AU155" s="29">
        <v>151</v>
      </c>
      <c r="AV155" s="39">
        <f>养成属性buff汇总!I156</f>
        <v>0.20347900973209265</v>
      </c>
      <c r="AW155" s="39">
        <f>养成属性buff汇总!J156</f>
        <v>0.20347900973209265</v>
      </c>
      <c r="AX155" s="39">
        <f>养成属性buff汇总!K156</f>
        <v>0.20347900973209265</v>
      </c>
      <c r="AY155" s="39">
        <f>养成属性buff汇总!L156</f>
        <v>0.20347900973209265</v>
      </c>
      <c r="AZ155" s="39">
        <f>养成属性buff汇总!M156</f>
        <v>0.20347900973209265</v>
      </c>
      <c r="BB155" s="67">
        <f>'[2]功能-军团县城'!CV158/AV155</f>
        <v>1.7097634476761325E-2</v>
      </c>
      <c r="BC155" s="67">
        <f>[3]大殿属性!AK157/AV155</f>
        <v>0.98290236552323873</v>
      </c>
      <c r="BD155" s="39"/>
      <c r="BG155" s="29">
        <v>151</v>
      </c>
      <c r="BH155" s="39">
        <f t="shared" si="23"/>
        <v>0.20347900973209265</v>
      </c>
      <c r="BI155" s="39">
        <f t="shared" si="24"/>
        <v>0.20347900973209265</v>
      </c>
      <c r="BJ155" s="39">
        <f t="shared" si="25"/>
        <v>0.20347900973209265</v>
      </c>
      <c r="BK155" s="39">
        <f t="shared" si="26"/>
        <v>0.20347900973209265</v>
      </c>
      <c r="BL155" s="39">
        <f t="shared" si="27"/>
        <v>0.20347900973209265</v>
      </c>
      <c r="BN155" s="67">
        <f>'[2]功能-军团县城'!CV158/BH155</f>
        <v>1.7097634476761325E-2</v>
      </c>
      <c r="BO155" s="67">
        <f>[3]大殿属性!AK157/BH155</f>
        <v>0.98290236552323873</v>
      </c>
      <c r="BP155" s="39"/>
      <c r="BT155" s="29">
        <v>151</v>
      </c>
      <c r="BU155" s="39">
        <f>养成属性buff汇总!AA156</f>
        <v>0.37927810986307331</v>
      </c>
      <c r="BV155" s="39">
        <f>养成属性buff汇总!AB156</f>
        <v>0.38442690641459881</v>
      </c>
      <c r="BW155" s="39">
        <f>养成属性buff汇总!AC156</f>
        <v>0.38923159892753406</v>
      </c>
      <c r="BX155" s="39">
        <f>养成属性buff汇总!AD156</f>
        <v>0.39429470798046978</v>
      </c>
      <c r="BY155" s="39">
        <f>养成属性buff汇总!AE156</f>
        <v>0.39958600318205106</v>
      </c>
      <c r="CD155" s="29">
        <v>100</v>
      </c>
      <c r="CE155" s="39">
        <v>0</v>
      </c>
      <c r="CF155" s="39">
        <v>0</v>
      </c>
      <c r="CG155" s="39">
        <v>0</v>
      </c>
      <c r="CH155" s="39">
        <v>0</v>
      </c>
      <c r="CI155" s="39">
        <v>0</v>
      </c>
    </row>
    <row r="156" spans="3:87" x14ac:dyDescent="0.15">
      <c r="C156" s="29">
        <v>152</v>
      </c>
      <c r="D156" s="29">
        <f>[7]属性汇总!D156+[8]属性汇总!J156+[9]属性!AX157</f>
        <v>2108.1132103592681</v>
      </c>
      <c r="E156" s="29">
        <f>[7]属性汇总!E156+[8]属性汇总!K156+[9]属性!AY157</f>
        <v>2129.4546406640393</v>
      </c>
      <c r="F156" s="29">
        <f>[7]属性汇总!F156+[8]属性汇总!L156+[9]属性!AZ157</f>
        <v>2152.6788680673289</v>
      </c>
      <c r="G156" s="29">
        <f>[7]属性汇总!G156+[8]属性汇总!M156+[9]属性!BA157</f>
        <v>2178.5235141904623</v>
      </c>
      <c r="H156" s="29">
        <f>[7]属性汇总!H156+[8]属性汇总!N156+[9]属性!BB157</f>
        <v>2192.9179335034692</v>
      </c>
      <c r="J156" s="39">
        <f>[7]属性汇总!D156/D156</f>
        <v>0.85769265211858636</v>
      </c>
      <c r="K156" s="39">
        <f>[8]属性汇总!J156/D156</f>
        <v>0.14230734788141358</v>
      </c>
      <c r="L156" s="39">
        <f>[9]属性!AX157/D156</f>
        <v>0</v>
      </c>
      <c r="N156" s="29">
        <v>152</v>
      </c>
      <c r="O156" s="39">
        <f>'[5]变法-buff效果'!AG156</f>
        <v>2.5000000000000001E-2</v>
      </c>
      <c r="P156" s="39">
        <f>'[5]变法-buff效果'!AH156</f>
        <v>2.5000000000000001E-2</v>
      </c>
      <c r="Q156" s="39">
        <f>'[5]变法-buff效果'!AI156</f>
        <v>2.5000000000000001E-2</v>
      </c>
      <c r="R156" s="39">
        <f>'[5]变法-buff效果'!AJ156</f>
        <v>2.5000000000000001E-2</v>
      </c>
      <c r="S156" s="39">
        <f>'[5]变法-buff效果'!AK156</f>
        <v>2.5000000000000001E-2</v>
      </c>
      <c r="U156" s="67"/>
      <c r="V156" s="67">
        <f>IFERROR('[5]变法-buff效果'!AG156/O156,0)</f>
        <v>1</v>
      </c>
      <c r="W156" s="5"/>
      <c r="AU156" s="29">
        <v>152</v>
      </c>
      <c r="AV156" s="39">
        <f>养成属性buff汇总!I157</f>
        <v>0.20347900973209265</v>
      </c>
      <c r="AW156" s="39">
        <f>养成属性buff汇总!J157</f>
        <v>0.20347900973209265</v>
      </c>
      <c r="AX156" s="39">
        <f>养成属性buff汇总!K157</f>
        <v>0.20347900973209265</v>
      </c>
      <c r="AY156" s="39">
        <f>养成属性buff汇总!L157</f>
        <v>0.20347900973209265</v>
      </c>
      <c r="AZ156" s="39">
        <f>养成属性buff汇总!M157</f>
        <v>0.20347900973209265</v>
      </c>
      <c r="BB156" s="67">
        <f>'[2]功能-军团县城'!CV159/AV156</f>
        <v>1.7097634476761325E-2</v>
      </c>
      <c r="BC156" s="67">
        <f>[3]大殿属性!AK158/AV156</f>
        <v>0.98290236552323873</v>
      </c>
      <c r="BD156" s="39"/>
      <c r="BG156" s="29">
        <v>152</v>
      </c>
      <c r="BH156" s="39">
        <f t="shared" si="23"/>
        <v>0.20347900973209265</v>
      </c>
      <c r="BI156" s="39">
        <f t="shared" si="24"/>
        <v>0.20347900973209265</v>
      </c>
      <c r="BJ156" s="39">
        <f t="shared" si="25"/>
        <v>0.20347900973209265</v>
      </c>
      <c r="BK156" s="39">
        <f t="shared" si="26"/>
        <v>0.20347900973209265</v>
      </c>
      <c r="BL156" s="39">
        <f t="shared" si="27"/>
        <v>0.20347900973209265</v>
      </c>
      <c r="BN156" s="67">
        <f>'[2]功能-军团县城'!CV159/BH156</f>
        <v>1.7097634476761325E-2</v>
      </c>
      <c r="BO156" s="67">
        <f>[3]大殿属性!AK158/BH156</f>
        <v>0.98290236552323873</v>
      </c>
      <c r="BP156" s="39"/>
      <c r="BT156" s="29">
        <v>152</v>
      </c>
      <c r="BU156" s="39">
        <f>养成属性buff汇总!AA157</f>
        <v>0.38403886474253196</v>
      </c>
      <c r="BV156" s="39">
        <f>养成属性buff汇总!AB157</f>
        <v>0.38937598378095939</v>
      </c>
      <c r="BW156" s="39">
        <f>养成属性buff汇总!AC157</f>
        <v>0.39424141158121873</v>
      </c>
      <c r="BX156" s="39">
        <f>养成属性buff汇总!AD157</f>
        <v>0.3993613237395231</v>
      </c>
      <c r="BY156" s="39">
        <f>养成属性buff汇总!AE157</f>
        <v>0.39999999999999997</v>
      </c>
      <c r="CD156" s="29">
        <v>100</v>
      </c>
      <c r="CE156" s="39">
        <v>0</v>
      </c>
      <c r="CF156" s="39">
        <v>0</v>
      </c>
      <c r="CG156" s="39">
        <v>0</v>
      </c>
      <c r="CH156" s="39">
        <v>0</v>
      </c>
      <c r="CI156" s="39">
        <v>0</v>
      </c>
    </row>
    <row r="157" spans="3:87" x14ac:dyDescent="0.15">
      <c r="C157" s="29">
        <v>153</v>
      </c>
      <c r="D157" s="29">
        <f>[7]属性汇总!D157+[8]属性汇总!J157+[9]属性!AX158</f>
        <v>2129.7365484735765</v>
      </c>
      <c r="E157" s="29">
        <f>[7]属性汇总!E157+[8]属性汇总!K157+[9]属性!AY158</f>
        <v>2153.9042491506584</v>
      </c>
      <c r="F157" s="29">
        <f>[7]属性汇总!F157+[8]属性汇总!L157+[9]属性!AZ158</f>
        <v>2178.1572944194218</v>
      </c>
      <c r="G157" s="29">
        <f>[7]属性汇总!G157+[8]属性汇总!M157+[9]属性!BA158</f>
        <v>2192.4054851980127</v>
      </c>
      <c r="H157" s="29">
        <f>[7]属性汇总!H157+[8]属性汇总!N157+[9]属性!BB158</f>
        <v>2205.0192072893269</v>
      </c>
      <c r="J157" s="39">
        <f>[7]属性汇总!D157/D157</f>
        <v>0.85913750683622558</v>
      </c>
      <c r="K157" s="39">
        <f>[8]属性汇总!J157/D157</f>
        <v>0.14086249316377455</v>
      </c>
      <c r="L157" s="39">
        <f>[9]属性!AX158/D157</f>
        <v>0</v>
      </c>
      <c r="N157" s="29">
        <v>153</v>
      </c>
      <c r="O157" s="39">
        <f>'[5]变法-buff效果'!AG157</f>
        <v>2.5000000000000001E-2</v>
      </c>
      <c r="P157" s="39">
        <f>'[5]变法-buff效果'!AH157</f>
        <v>2.5000000000000001E-2</v>
      </c>
      <c r="Q157" s="39">
        <f>'[5]变法-buff效果'!AI157</f>
        <v>2.5000000000000001E-2</v>
      </c>
      <c r="R157" s="39">
        <f>'[5]变法-buff效果'!AJ157</f>
        <v>2.5000000000000001E-2</v>
      </c>
      <c r="S157" s="39">
        <f>'[5]变法-buff效果'!AK157</f>
        <v>2.5000000000000001E-2</v>
      </c>
      <c r="U157" s="67"/>
      <c r="V157" s="67">
        <f>IFERROR('[5]变法-buff效果'!AG157/O157,0)</f>
        <v>1</v>
      </c>
      <c r="W157" s="5"/>
      <c r="AU157" s="29">
        <v>153</v>
      </c>
      <c r="AV157" s="39">
        <f>养成属性buff汇总!I158</f>
        <v>0.20347900973209265</v>
      </c>
      <c r="AW157" s="39">
        <f>养成属性buff汇总!J158</f>
        <v>0.20347900973209265</v>
      </c>
      <c r="AX157" s="39">
        <f>养成属性buff汇总!K158</f>
        <v>0.20347900973209265</v>
      </c>
      <c r="AY157" s="39">
        <f>养成属性buff汇总!L158</f>
        <v>0.20347900973209265</v>
      </c>
      <c r="AZ157" s="39">
        <f>养成属性buff汇总!M158</f>
        <v>0.20347900973209265</v>
      </c>
      <c r="BB157" s="67">
        <f>'[2]功能-军团县城'!CV160/AV157</f>
        <v>1.7097634476761325E-2</v>
      </c>
      <c r="BC157" s="67">
        <f>[3]大殿属性!AK159/AV157</f>
        <v>0.98290236552323873</v>
      </c>
      <c r="BD157" s="39"/>
      <c r="BG157" s="29">
        <v>153</v>
      </c>
      <c r="BH157" s="39">
        <f t="shared" si="23"/>
        <v>0.20347900973209265</v>
      </c>
      <c r="BI157" s="39">
        <f t="shared" si="24"/>
        <v>0.20347900973209265</v>
      </c>
      <c r="BJ157" s="39">
        <f t="shared" si="25"/>
        <v>0.20347900973209265</v>
      </c>
      <c r="BK157" s="39">
        <f t="shared" si="26"/>
        <v>0.20347900973209265</v>
      </c>
      <c r="BL157" s="39">
        <f t="shared" si="27"/>
        <v>0.20347900973209265</v>
      </c>
      <c r="BN157" s="67">
        <f>'[2]功能-军团县城'!CV160/BH157</f>
        <v>1.7097634476761325E-2</v>
      </c>
      <c r="BO157" s="67">
        <f>[3]大殿属性!AK159/BH157</f>
        <v>0.98290236552323873</v>
      </c>
      <c r="BP157" s="39"/>
      <c r="BT157" s="29">
        <v>153</v>
      </c>
      <c r="BU157" s="39">
        <f>养成属性buff汇总!AA158</f>
        <v>0.38879961962199061</v>
      </c>
      <c r="BV157" s="39">
        <f>养成属性buff汇总!AB158</f>
        <v>0.39432506114731997</v>
      </c>
      <c r="BW157" s="39">
        <f>养成属性buff汇总!AC158</f>
        <v>0.39925122423490333</v>
      </c>
      <c r="BX157" s="39">
        <f>养成属性buff汇总!AD158</f>
        <v>0.39999999999999997</v>
      </c>
      <c r="BY157" s="39">
        <f>养成属性buff汇总!AE158</f>
        <v>0.39999999999999997</v>
      </c>
      <c r="CD157" s="29">
        <v>100</v>
      </c>
      <c r="CE157" s="39">
        <v>0</v>
      </c>
      <c r="CF157" s="39">
        <v>0</v>
      </c>
      <c r="CG157" s="39">
        <v>0</v>
      </c>
      <c r="CH157" s="39">
        <v>0</v>
      </c>
      <c r="CI157" s="39">
        <v>0</v>
      </c>
    </row>
    <row r="158" spans="3:87" x14ac:dyDescent="0.15">
      <c r="C158" s="29">
        <v>154</v>
      </c>
      <c r="D158" s="29">
        <f>[7]属性汇总!D158+[8]属性汇总!J158+[9]属性!AX159</f>
        <v>2152.1790026333624</v>
      </c>
      <c r="E158" s="29">
        <f>[7]属性汇总!E158+[8]属性汇总!K158+[9]属性!AY159</f>
        <v>2178.5181812559008</v>
      </c>
      <c r="F158" s="29">
        <f>[7]属性汇总!F158+[8]属性汇总!L158+[9]属性!AZ159</f>
        <v>2192.1952153947122</v>
      </c>
      <c r="G158" s="29">
        <f>[7]属性汇总!G158+[8]属性汇总!M158+[9]属性!BA159</f>
        <v>2204.4781683659653</v>
      </c>
      <c r="H158" s="29">
        <f>[7]属性汇总!H158+[8]属性汇总!N158+[9]属性!BB159</f>
        <v>2206.0000000000009</v>
      </c>
      <c r="J158" s="39">
        <f>[7]属性汇总!D158/D158</f>
        <v>0.86060639025242502</v>
      </c>
      <c r="K158" s="39">
        <f>[8]属性汇总!J158/D158</f>
        <v>0.13939360974757495</v>
      </c>
      <c r="L158" s="39">
        <f>[9]属性!AX159/D158</f>
        <v>0</v>
      </c>
      <c r="N158" s="29">
        <v>154</v>
      </c>
      <c r="O158" s="39">
        <f>'[5]变法-buff效果'!AG158</f>
        <v>2.5000000000000001E-2</v>
      </c>
      <c r="P158" s="39">
        <f>'[5]变法-buff效果'!AH158</f>
        <v>2.5000000000000001E-2</v>
      </c>
      <c r="Q158" s="39">
        <f>'[5]变法-buff效果'!AI158</f>
        <v>2.5000000000000001E-2</v>
      </c>
      <c r="R158" s="39">
        <f>'[5]变法-buff效果'!AJ158</f>
        <v>2.5000000000000001E-2</v>
      </c>
      <c r="S158" s="39">
        <f>'[5]变法-buff效果'!AK158</f>
        <v>2.5000000000000001E-2</v>
      </c>
      <c r="U158" s="67"/>
      <c r="V158" s="67">
        <f>IFERROR('[5]变法-buff效果'!AG158/O158,0)</f>
        <v>1</v>
      </c>
      <c r="W158" s="5"/>
      <c r="AU158" s="29">
        <v>154</v>
      </c>
      <c r="AV158" s="39">
        <f>养成属性buff汇总!I159</f>
        <v>0.20347900973209265</v>
      </c>
      <c r="AW158" s="39">
        <f>养成属性buff汇总!J159</f>
        <v>0.20347900973209265</v>
      </c>
      <c r="AX158" s="39">
        <f>养成属性buff汇总!K159</f>
        <v>0.20347900973209265</v>
      </c>
      <c r="AY158" s="39">
        <f>养成属性buff汇总!L159</f>
        <v>0.20347900973209265</v>
      </c>
      <c r="AZ158" s="39">
        <f>养成属性buff汇总!M159</f>
        <v>0.20347900973209265</v>
      </c>
      <c r="BB158" s="67">
        <f>'[2]功能-军团县城'!CV161/AV158</f>
        <v>1.7097634476761325E-2</v>
      </c>
      <c r="BC158" s="67">
        <f>[3]大殿属性!AK160/AV158</f>
        <v>0.98290236552323873</v>
      </c>
      <c r="BD158" s="39"/>
      <c r="BG158" s="29">
        <v>154</v>
      </c>
      <c r="BH158" s="39">
        <f t="shared" si="23"/>
        <v>0.20347900973209265</v>
      </c>
      <c r="BI158" s="39">
        <f t="shared" si="24"/>
        <v>0.20347900973209265</v>
      </c>
      <c r="BJ158" s="39">
        <f t="shared" si="25"/>
        <v>0.20347900973209265</v>
      </c>
      <c r="BK158" s="39">
        <f t="shared" si="26"/>
        <v>0.20347900973209265</v>
      </c>
      <c r="BL158" s="39">
        <f t="shared" si="27"/>
        <v>0.20347900973209265</v>
      </c>
      <c r="BN158" s="67">
        <f>'[2]功能-军团县城'!CV161/BH158</f>
        <v>1.7097634476761325E-2</v>
      </c>
      <c r="BO158" s="67">
        <f>[3]大殿属性!AK160/BH158</f>
        <v>0.98290236552323873</v>
      </c>
      <c r="BP158" s="39"/>
      <c r="BT158" s="29">
        <v>154</v>
      </c>
      <c r="BU158" s="39">
        <f>养成属性buff汇总!AA159</f>
        <v>0.39356037450144926</v>
      </c>
      <c r="BV158" s="39">
        <f>养成属性buff汇总!AB159</f>
        <v>0.39927413851368049</v>
      </c>
      <c r="BW158" s="39">
        <f>养成属性buff汇总!AC159</f>
        <v>0.39999999999999997</v>
      </c>
      <c r="BX158" s="39">
        <f>养成属性buff汇总!AD159</f>
        <v>0.39999999999999997</v>
      </c>
      <c r="BY158" s="39">
        <f>养成属性buff汇总!AE159</f>
        <v>0.39999999999999997</v>
      </c>
      <c r="CD158" s="29">
        <v>100</v>
      </c>
      <c r="CE158" s="39">
        <v>0</v>
      </c>
      <c r="CF158" s="39">
        <v>0</v>
      </c>
      <c r="CG158" s="39">
        <v>0</v>
      </c>
      <c r="CH158" s="39">
        <v>0</v>
      </c>
      <c r="CI158" s="39">
        <v>0</v>
      </c>
    </row>
    <row r="159" spans="3:87" x14ac:dyDescent="0.15">
      <c r="C159" s="29">
        <v>155</v>
      </c>
      <c r="D159" s="29">
        <f>[7]属性汇总!D159+[8]属性汇总!J159+[9]属性!AX160</f>
        <v>2174.7600536466498</v>
      </c>
      <c r="E159" s="29">
        <f>[7]属性汇总!E159+[8]属性汇总!K159+[9]属性!AY160</f>
        <v>2192.3214362069866</v>
      </c>
      <c r="F159" s="29">
        <f>[7]属性汇总!F159+[8]属性汇总!L159+[9]属性!AZ160</f>
        <v>2204.2049961895</v>
      </c>
      <c r="G159" s="29">
        <f>[7]属性汇总!G159+[8]属性汇总!M159+[9]属性!BA160</f>
        <v>2206.0000000000009</v>
      </c>
      <c r="H159" s="29">
        <f>[7]属性汇总!H159+[8]属性汇总!N159+[9]属性!BB160</f>
        <v>2206.0000000000009</v>
      </c>
      <c r="J159" s="39">
        <f>[7]属性汇总!D159/D159</f>
        <v>0.8620537472642289</v>
      </c>
      <c r="K159" s="39">
        <f>[8]属性汇总!J159/D159</f>
        <v>0.13794625273577116</v>
      </c>
      <c r="L159" s="39">
        <f>[9]属性!AX160/D159</f>
        <v>0</v>
      </c>
      <c r="N159" s="29">
        <v>155</v>
      </c>
      <c r="O159" s="39">
        <f>'[5]变法-buff效果'!AG159</f>
        <v>2.5000000000000001E-2</v>
      </c>
      <c r="P159" s="39">
        <f>'[5]变法-buff效果'!AH159</f>
        <v>2.5000000000000001E-2</v>
      </c>
      <c r="Q159" s="39">
        <f>'[5]变法-buff效果'!AI159</f>
        <v>2.5000000000000001E-2</v>
      </c>
      <c r="R159" s="39">
        <f>'[5]变法-buff效果'!AJ159</f>
        <v>2.5000000000000001E-2</v>
      </c>
      <c r="S159" s="39">
        <f>'[5]变法-buff效果'!AK159</f>
        <v>2.5000000000000001E-2</v>
      </c>
      <c r="U159" s="67"/>
      <c r="V159" s="67">
        <f>IFERROR('[5]变法-buff效果'!AG159/O159,0)</f>
        <v>1</v>
      </c>
      <c r="W159" s="5"/>
      <c r="AU159" s="29">
        <v>155</v>
      </c>
      <c r="AV159" s="39">
        <f>养成属性buff汇总!I160</f>
        <v>0.20347900973209265</v>
      </c>
      <c r="AW159" s="39">
        <f>养成属性buff汇总!J160</f>
        <v>0.20347900973209265</v>
      </c>
      <c r="AX159" s="39">
        <f>养成属性buff汇总!K160</f>
        <v>0.20347900973209265</v>
      </c>
      <c r="AY159" s="39">
        <f>养成属性buff汇总!L160</f>
        <v>0.20347900973209265</v>
      </c>
      <c r="AZ159" s="39">
        <f>养成属性buff汇总!M160</f>
        <v>0.20347900973209265</v>
      </c>
      <c r="BB159" s="67">
        <f>'[2]功能-军团县城'!CV162/AV159</f>
        <v>1.7097634476761325E-2</v>
      </c>
      <c r="BC159" s="67">
        <f>[3]大殿属性!AK161/AV159</f>
        <v>0.98290236552323873</v>
      </c>
      <c r="BD159" s="39"/>
      <c r="BG159" s="29">
        <v>155</v>
      </c>
      <c r="BH159" s="39">
        <f t="shared" si="23"/>
        <v>0.20347900973209265</v>
      </c>
      <c r="BI159" s="39">
        <f t="shared" si="24"/>
        <v>0.20347900973209265</v>
      </c>
      <c r="BJ159" s="39">
        <f t="shared" si="25"/>
        <v>0.20347900973209265</v>
      </c>
      <c r="BK159" s="39">
        <f t="shared" si="26"/>
        <v>0.20347900973209265</v>
      </c>
      <c r="BL159" s="39">
        <f t="shared" si="27"/>
        <v>0.20347900973209265</v>
      </c>
      <c r="BN159" s="67">
        <f>'[2]功能-军团县城'!CV162/BH159</f>
        <v>1.7097634476761325E-2</v>
      </c>
      <c r="BO159" s="67">
        <f>[3]大殿属性!AK161/BH159</f>
        <v>0.98290236552323873</v>
      </c>
      <c r="BP159" s="39"/>
      <c r="BT159" s="29">
        <v>155</v>
      </c>
      <c r="BU159" s="39">
        <f>养成属性buff汇总!AA160</f>
        <v>0.39832112938090791</v>
      </c>
      <c r="BV159" s="39">
        <f>养成属性buff汇总!AB160</f>
        <v>0.39999999999999997</v>
      </c>
      <c r="BW159" s="39">
        <f>养成属性buff汇总!AC160</f>
        <v>0.39999999999999997</v>
      </c>
      <c r="BX159" s="39">
        <f>养成属性buff汇总!AD160</f>
        <v>0.39999999999999997</v>
      </c>
      <c r="BY159" s="39">
        <f>养成属性buff汇总!AE160</f>
        <v>0.39999999999999997</v>
      </c>
      <c r="CD159" s="29">
        <v>100</v>
      </c>
      <c r="CE159" s="39">
        <v>0</v>
      </c>
      <c r="CF159" s="39">
        <v>0</v>
      </c>
      <c r="CG159" s="39">
        <v>0</v>
      </c>
      <c r="CH159" s="39">
        <v>0</v>
      </c>
      <c r="CI159" s="39">
        <v>0</v>
      </c>
    </row>
    <row r="160" spans="3:87" x14ac:dyDescent="0.15">
      <c r="C160" s="29">
        <v>156</v>
      </c>
      <c r="D160" s="29">
        <f>[7]属性汇总!D160+[8]属性汇总!J160+[9]属性!AX161</f>
        <v>2190.279708898971</v>
      </c>
      <c r="E160" s="29">
        <f>[7]属性汇总!E160+[8]属性汇总!K160+[9]属性!AY161</f>
        <v>2204.2504229731358</v>
      </c>
      <c r="F160" s="29">
        <f>[7]属性汇总!F160+[8]属性汇总!L160+[9]属性!AZ161</f>
        <v>2206.0000000000009</v>
      </c>
      <c r="G160" s="29">
        <f>[7]属性汇总!G160+[8]属性汇总!M160+[9]属性!BA161</f>
        <v>2206.0000000000009</v>
      </c>
      <c r="H160" s="29">
        <f>[7]属性汇总!H160+[8]属性汇总!N160+[9]属性!BB161</f>
        <v>2206.0000000000009</v>
      </c>
      <c r="J160" s="39">
        <f>[7]属性汇总!D160/D160</f>
        <v>0.86303119241751702</v>
      </c>
      <c r="K160" s="39">
        <f>[8]属性汇总!J160/D160</f>
        <v>0.13696880758248298</v>
      </c>
      <c r="L160" s="39">
        <f>[9]属性!AX161/D160</f>
        <v>0</v>
      </c>
      <c r="N160" s="29">
        <v>156</v>
      </c>
      <c r="O160" s="39">
        <f>'[5]变法-buff效果'!AG160</f>
        <v>2.5000000000000001E-2</v>
      </c>
      <c r="P160" s="39">
        <f>'[5]变法-buff效果'!AH160</f>
        <v>2.5000000000000001E-2</v>
      </c>
      <c r="Q160" s="39">
        <f>'[5]变法-buff效果'!AI160</f>
        <v>2.5000000000000001E-2</v>
      </c>
      <c r="R160" s="39">
        <f>'[5]变法-buff效果'!AJ160</f>
        <v>2.5000000000000001E-2</v>
      </c>
      <c r="S160" s="39">
        <f>'[5]变法-buff效果'!AK160</f>
        <v>2.5000000000000001E-2</v>
      </c>
      <c r="U160" s="67"/>
      <c r="V160" s="67">
        <f>IFERROR('[5]变法-buff效果'!AG160/O160,0)</f>
        <v>1</v>
      </c>
      <c r="W160" s="5"/>
      <c r="AU160" s="29">
        <v>156</v>
      </c>
      <c r="AV160" s="39">
        <f>养成属性buff汇总!I161</f>
        <v>0.20347900973209265</v>
      </c>
      <c r="AW160" s="39">
        <f>养成属性buff汇总!J161</f>
        <v>0.20347900973209265</v>
      </c>
      <c r="AX160" s="39">
        <f>养成属性buff汇总!K161</f>
        <v>0.20347900973209265</v>
      </c>
      <c r="AY160" s="39">
        <f>养成属性buff汇总!L161</f>
        <v>0.20347900973209265</v>
      </c>
      <c r="AZ160" s="39">
        <f>养成属性buff汇总!M161</f>
        <v>0.20347900973209265</v>
      </c>
      <c r="BB160" s="67">
        <f>'[2]功能-军团县城'!CV163/AV160</f>
        <v>1.7097634476761325E-2</v>
      </c>
      <c r="BC160" s="67">
        <f>[3]大殿属性!AK162/AV160</f>
        <v>0.98290236552323873</v>
      </c>
      <c r="BD160" s="39"/>
      <c r="BG160" s="29">
        <v>156</v>
      </c>
      <c r="BH160" s="39">
        <f t="shared" si="23"/>
        <v>0.20347900973209265</v>
      </c>
      <c r="BI160" s="39">
        <f t="shared" si="24"/>
        <v>0.20347900973209265</v>
      </c>
      <c r="BJ160" s="39">
        <f t="shared" si="25"/>
        <v>0.20347900973209265</v>
      </c>
      <c r="BK160" s="39">
        <f t="shared" si="26"/>
        <v>0.20347900973209265</v>
      </c>
      <c r="BL160" s="39">
        <f t="shared" si="27"/>
        <v>0.20347900973209265</v>
      </c>
      <c r="BN160" s="67">
        <f>'[2]功能-军团县城'!CV163/BH160</f>
        <v>1.7097634476761325E-2</v>
      </c>
      <c r="BO160" s="67">
        <f>[3]大殿属性!AK162/BH160</f>
        <v>0.98290236552323873</v>
      </c>
      <c r="BP160" s="39"/>
      <c r="BT160" s="29">
        <v>156</v>
      </c>
      <c r="BU160" s="39">
        <f>养成属性buff汇总!AA161</f>
        <v>0.39999999999999997</v>
      </c>
      <c r="BV160" s="39">
        <f>养成属性buff汇总!AB161</f>
        <v>0.39999999999999997</v>
      </c>
      <c r="BW160" s="39">
        <f>养成属性buff汇总!AC161</f>
        <v>0.39999999999999997</v>
      </c>
      <c r="BX160" s="39">
        <f>养成属性buff汇总!AD161</f>
        <v>0.39999999999999997</v>
      </c>
      <c r="BY160" s="39">
        <f>养成属性buff汇总!AE161</f>
        <v>0.39999999999999997</v>
      </c>
      <c r="CD160" s="29">
        <v>100</v>
      </c>
      <c r="CE160" s="39">
        <v>0</v>
      </c>
      <c r="CF160" s="39">
        <v>0</v>
      </c>
      <c r="CG160" s="39">
        <v>0</v>
      </c>
      <c r="CH160" s="39">
        <v>0</v>
      </c>
      <c r="CI160" s="39">
        <v>0</v>
      </c>
    </row>
    <row r="161" spans="3:87" x14ac:dyDescent="0.15">
      <c r="C161" s="29">
        <v>157</v>
      </c>
      <c r="D161" s="29">
        <f>[7]属性汇总!D161+[8]属性汇总!J161+[9]属性!AX162</f>
        <v>2201.9015730248557</v>
      </c>
      <c r="E161" s="29">
        <f>[7]属性汇总!E161+[8]属性汇总!K161+[9]属性!AY162</f>
        <v>2206.0000000000009</v>
      </c>
      <c r="F161" s="29">
        <f>[7]属性汇总!F161+[8]属性汇总!L161+[9]属性!AZ162</f>
        <v>2206.0000000000009</v>
      </c>
      <c r="G161" s="29">
        <f>[7]属性汇总!G161+[8]属性汇总!M161+[9]属性!BA162</f>
        <v>2206.0000000000009</v>
      </c>
      <c r="H161" s="29">
        <f>[7]属性汇总!H161+[8]属性汇总!N161+[9]属性!BB162</f>
        <v>2206.0000000000009</v>
      </c>
      <c r="J161" s="39">
        <f>[7]属性汇总!D161/D161</f>
        <v>0.86375412794320505</v>
      </c>
      <c r="K161" s="39">
        <f>[8]属性汇总!J161/D161</f>
        <v>0.13624587205679495</v>
      </c>
      <c r="L161" s="39">
        <f>[9]属性!AX162/D161</f>
        <v>0</v>
      </c>
      <c r="N161" s="29">
        <v>157</v>
      </c>
      <c r="O161" s="39">
        <f>'[5]变法-buff效果'!AG161</f>
        <v>2.5000000000000001E-2</v>
      </c>
      <c r="P161" s="39">
        <f>'[5]变法-buff效果'!AH161</f>
        <v>2.5000000000000001E-2</v>
      </c>
      <c r="Q161" s="39">
        <f>'[5]变法-buff效果'!AI161</f>
        <v>2.5000000000000001E-2</v>
      </c>
      <c r="R161" s="39">
        <f>'[5]变法-buff效果'!AJ161</f>
        <v>2.5000000000000001E-2</v>
      </c>
      <c r="S161" s="39">
        <f>'[5]变法-buff效果'!AK161</f>
        <v>2.5000000000000001E-2</v>
      </c>
      <c r="U161" s="67"/>
      <c r="V161" s="67">
        <f>IFERROR('[5]变法-buff效果'!AG161/O161,0)</f>
        <v>1</v>
      </c>
      <c r="W161" s="5"/>
      <c r="AU161" s="29">
        <v>157</v>
      </c>
      <c r="AV161" s="39">
        <f>养成属性buff汇总!I162</f>
        <v>0.20347900973209265</v>
      </c>
      <c r="AW161" s="39">
        <f>养成属性buff汇总!J162</f>
        <v>0.20347900973209265</v>
      </c>
      <c r="AX161" s="39">
        <f>养成属性buff汇总!K162</f>
        <v>0.20347900973209265</v>
      </c>
      <c r="AY161" s="39">
        <f>养成属性buff汇总!L162</f>
        <v>0.20347900973209265</v>
      </c>
      <c r="AZ161" s="39">
        <f>养成属性buff汇总!M162</f>
        <v>0.20347900973209265</v>
      </c>
      <c r="BB161" s="67">
        <f>'[2]功能-军团县城'!CV164/AV161</f>
        <v>1.7097634476761325E-2</v>
      </c>
      <c r="BC161" s="67">
        <f>[3]大殿属性!AK163/AV161</f>
        <v>0.98290236552323873</v>
      </c>
      <c r="BD161" s="39"/>
      <c r="BG161" s="29">
        <v>157</v>
      </c>
      <c r="BH161" s="39">
        <f t="shared" si="23"/>
        <v>0.20347900973209265</v>
      </c>
      <c r="BI161" s="39">
        <f t="shared" si="24"/>
        <v>0.20347900973209265</v>
      </c>
      <c r="BJ161" s="39">
        <f t="shared" si="25"/>
        <v>0.20347900973209265</v>
      </c>
      <c r="BK161" s="39">
        <f t="shared" si="26"/>
        <v>0.20347900973209265</v>
      </c>
      <c r="BL161" s="39">
        <f t="shared" si="27"/>
        <v>0.20347900973209265</v>
      </c>
      <c r="BN161" s="67">
        <f>'[2]功能-军团县城'!CV164/BH161</f>
        <v>1.7097634476761325E-2</v>
      </c>
      <c r="BO161" s="67">
        <f>[3]大殿属性!AK163/BH161</f>
        <v>0.98290236552323873</v>
      </c>
      <c r="BP161" s="39"/>
      <c r="BT161" s="29">
        <v>157</v>
      </c>
      <c r="BU161" s="39">
        <f>养成属性buff汇总!AA162</f>
        <v>0.39999999999999997</v>
      </c>
      <c r="BV161" s="39">
        <f>养成属性buff汇总!AB162</f>
        <v>0.39999999999999997</v>
      </c>
      <c r="BW161" s="39">
        <f>养成属性buff汇总!AC162</f>
        <v>0.39999999999999997</v>
      </c>
      <c r="BX161" s="39">
        <f>养成属性buff汇总!AD162</f>
        <v>0.39999999999999997</v>
      </c>
      <c r="BY161" s="39">
        <f>养成属性buff汇总!AE162</f>
        <v>0.39999999999999997</v>
      </c>
      <c r="CD161" s="29">
        <v>100</v>
      </c>
      <c r="CE161" s="39">
        <v>0</v>
      </c>
      <c r="CF161" s="39">
        <v>0</v>
      </c>
      <c r="CG161" s="39">
        <v>0</v>
      </c>
      <c r="CH161" s="39">
        <v>0</v>
      </c>
      <c r="CI161" s="39">
        <v>0</v>
      </c>
    </row>
    <row r="162" spans="3:87" x14ac:dyDescent="0.15">
      <c r="C162" s="29">
        <v>158</v>
      </c>
      <c r="D162" s="29">
        <f>[7]属性汇总!D162+[8]属性汇总!J162+[9]属性!AX163</f>
        <v>2206.0000000000009</v>
      </c>
      <c r="E162" s="29">
        <f>[7]属性汇总!E162+[8]属性汇总!K162+[9]属性!AY163</f>
        <v>2206.0000000000009</v>
      </c>
      <c r="F162" s="29">
        <f>[7]属性汇总!F162+[8]属性汇总!L162+[9]属性!AZ163</f>
        <v>2206.0000000000009</v>
      </c>
      <c r="G162" s="29">
        <f>[7]属性汇总!G162+[8]属性汇总!M162+[9]属性!BA163</f>
        <v>2206.0000000000009</v>
      </c>
      <c r="H162" s="29">
        <f>[7]属性汇总!H162+[8]属性汇总!N162+[9]属性!BB163</f>
        <v>2206.0000000000009</v>
      </c>
      <c r="J162" s="39">
        <f>[7]属性汇总!D162/D162</f>
        <v>0.86400725294650949</v>
      </c>
      <c r="K162" s="39">
        <f>[8]属性汇总!J162/D162</f>
        <v>0.13599274705349043</v>
      </c>
      <c r="L162" s="39">
        <f>[9]属性!AX163/D162</f>
        <v>0</v>
      </c>
      <c r="N162" s="29">
        <v>158</v>
      </c>
      <c r="O162" s="39">
        <f>'[5]变法-buff效果'!AG162</f>
        <v>2.5000000000000001E-2</v>
      </c>
      <c r="P162" s="39">
        <f>'[5]变法-buff效果'!AH162</f>
        <v>2.5000000000000001E-2</v>
      </c>
      <c r="Q162" s="39">
        <f>'[5]变法-buff效果'!AI162</f>
        <v>2.5000000000000001E-2</v>
      </c>
      <c r="R162" s="39">
        <f>'[5]变法-buff效果'!AJ162</f>
        <v>2.5000000000000001E-2</v>
      </c>
      <c r="S162" s="39">
        <f>'[5]变法-buff效果'!AK162</f>
        <v>2.5000000000000001E-2</v>
      </c>
      <c r="U162" s="67"/>
      <c r="V162" s="67">
        <f>IFERROR('[5]变法-buff效果'!AG162/O162,0)</f>
        <v>1</v>
      </c>
      <c r="W162" s="5"/>
      <c r="AU162" s="29">
        <v>158</v>
      </c>
      <c r="AV162" s="39">
        <f>养成属性buff汇总!I163</f>
        <v>0.20347900973209265</v>
      </c>
      <c r="AW162" s="39">
        <f>养成属性buff汇总!J163</f>
        <v>0.20347900973209265</v>
      </c>
      <c r="AX162" s="39">
        <f>养成属性buff汇总!K163</f>
        <v>0.20347900973209265</v>
      </c>
      <c r="AY162" s="39">
        <f>养成属性buff汇总!L163</f>
        <v>0.20347900973209265</v>
      </c>
      <c r="AZ162" s="39">
        <f>养成属性buff汇总!M163</f>
        <v>0.20347900973209265</v>
      </c>
      <c r="BB162" s="67">
        <f>'[2]功能-军团县城'!CV165/AV162</f>
        <v>1.7097634476761325E-2</v>
      </c>
      <c r="BC162" s="67">
        <f>[3]大殿属性!AK164/AV162</f>
        <v>0.98290236552323873</v>
      </c>
      <c r="BD162" s="39"/>
      <c r="BG162" s="29">
        <v>158</v>
      </c>
      <c r="BH162" s="39">
        <f t="shared" si="23"/>
        <v>0.20347900973209265</v>
      </c>
      <c r="BI162" s="39">
        <f t="shared" si="24"/>
        <v>0.20347900973209265</v>
      </c>
      <c r="BJ162" s="39">
        <f t="shared" si="25"/>
        <v>0.20347900973209265</v>
      </c>
      <c r="BK162" s="39">
        <f t="shared" si="26"/>
        <v>0.20347900973209265</v>
      </c>
      <c r="BL162" s="39">
        <f t="shared" si="27"/>
        <v>0.20347900973209265</v>
      </c>
      <c r="BN162" s="67">
        <f>'[2]功能-军团县城'!CV165/BH162</f>
        <v>1.7097634476761325E-2</v>
      </c>
      <c r="BO162" s="67">
        <f>[3]大殿属性!AK164/BH162</f>
        <v>0.98290236552323873</v>
      </c>
      <c r="BP162" s="39"/>
      <c r="BT162" s="29">
        <v>158</v>
      </c>
      <c r="BU162" s="39">
        <f>养成属性buff汇总!AA163</f>
        <v>0.39999999999999997</v>
      </c>
      <c r="BV162" s="39">
        <f>养成属性buff汇总!AB163</f>
        <v>0.39999999999999997</v>
      </c>
      <c r="BW162" s="39">
        <f>养成属性buff汇总!AC163</f>
        <v>0.39999999999999997</v>
      </c>
      <c r="BX162" s="39">
        <f>养成属性buff汇总!AD163</f>
        <v>0.39999999999999997</v>
      </c>
      <c r="BY162" s="39">
        <f>养成属性buff汇总!AE163</f>
        <v>0.39999999999999997</v>
      </c>
      <c r="CD162" s="29">
        <v>100</v>
      </c>
      <c r="CE162" s="39">
        <v>0</v>
      </c>
      <c r="CF162" s="39">
        <v>0</v>
      </c>
      <c r="CG162" s="39">
        <v>0</v>
      </c>
      <c r="CH162" s="39">
        <v>0</v>
      </c>
      <c r="CI162" s="39">
        <v>0</v>
      </c>
    </row>
    <row r="163" spans="3:87" x14ac:dyDescent="0.15">
      <c r="C163" s="29">
        <v>159</v>
      </c>
      <c r="D163" s="29">
        <f>[7]属性汇总!D163+[8]属性汇总!J163+[9]属性!AX164</f>
        <v>2206.0000000000009</v>
      </c>
      <c r="E163" s="29">
        <f>[7]属性汇总!E163+[8]属性汇总!K163+[9]属性!AY164</f>
        <v>2206.0000000000009</v>
      </c>
      <c r="F163" s="29">
        <f>[7]属性汇总!F163+[8]属性汇总!L163+[9]属性!AZ164</f>
        <v>2206.0000000000009</v>
      </c>
      <c r="G163" s="29">
        <f>[7]属性汇总!G163+[8]属性汇总!M163+[9]属性!BA164</f>
        <v>2206.0000000000009</v>
      </c>
      <c r="H163" s="29">
        <f>[7]属性汇总!H163+[8]属性汇总!N163+[9]属性!BB164</f>
        <v>2206.0000000000009</v>
      </c>
      <c r="J163" s="39">
        <f>[7]属性汇总!D163/D163</f>
        <v>0.86400725294650949</v>
      </c>
      <c r="K163" s="39">
        <f>[8]属性汇总!J163/D163</f>
        <v>0.13599274705349043</v>
      </c>
      <c r="L163" s="39">
        <f>[9]属性!AX164/D163</f>
        <v>0</v>
      </c>
      <c r="N163" s="29">
        <v>159</v>
      </c>
      <c r="O163" s="39">
        <f>'[5]变法-buff效果'!AG163</f>
        <v>2.5000000000000001E-2</v>
      </c>
      <c r="P163" s="39">
        <f>'[5]变法-buff效果'!AH163</f>
        <v>2.5000000000000001E-2</v>
      </c>
      <c r="Q163" s="39">
        <f>'[5]变法-buff效果'!AI163</f>
        <v>2.5000000000000001E-2</v>
      </c>
      <c r="R163" s="39">
        <f>'[5]变法-buff效果'!AJ163</f>
        <v>2.5000000000000001E-2</v>
      </c>
      <c r="S163" s="39">
        <f>'[5]变法-buff效果'!AK163</f>
        <v>2.5000000000000001E-2</v>
      </c>
      <c r="U163" s="67"/>
      <c r="V163" s="67">
        <f>IFERROR('[5]变法-buff效果'!AG163/O163,0)</f>
        <v>1</v>
      </c>
      <c r="W163" s="5"/>
      <c r="AU163" s="29">
        <v>159</v>
      </c>
      <c r="AV163" s="39">
        <f>养成属性buff汇总!I164</f>
        <v>0.20347900973209265</v>
      </c>
      <c r="AW163" s="39">
        <f>养成属性buff汇总!J164</f>
        <v>0.20347900973209265</v>
      </c>
      <c r="AX163" s="39">
        <f>养成属性buff汇总!K164</f>
        <v>0.20347900973209265</v>
      </c>
      <c r="AY163" s="39">
        <f>养成属性buff汇总!L164</f>
        <v>0.20347900973209265</v>
      </c>
      <c r="AZ163" s="39">
        <f>养成属性buff汇总!M164</f>
        <v>0.20347900973209265</v>
      </c>
      <c r="BB163" s="67">
        <f>'[2]功能-军团县城'!CV166/AV163</f>
        <v>1.7097634476761325E-2</v>
      </c>
      <c r="BC163" s="67">
        <f>[3]大殿属性!AK165/AV163</f>
        <v>0.98290236552323873</v>
      </c>
      <c r="BD163" s="39"/>
      <c r="BG163" s="29">
        <v>159</v>
      </c>
      <c r="BH163" s="39">
        <f t="shared" si="23"/>
        <v>0.20347900973209265</v>
      </c>
      <c r="BI163" s="39">
        <f t="shared" si="24"/>
        <v>0.20347900973209265</v>
      </c>
      <c r="BJ163" s="39">
        <f t="shared" si="25"/>
        <v>0.20347900973209265</v>
      </c>
      <c r="BK163" s="39">
        <f t="shared" si="26"/>
        <v>0.20347900973209265</v>
      </c>
      <c r="BL163" s="39">
        <f t="shared" si="27"/>
        <v>0.20347900973209265</v>
      </c>
      <c r="BN163" s="67">
        <f>'[2]功能-军团县城'!CV166/BH163</f>
        <v>1.7097634476761325E-2</v>
      </c>
      <c r="BO163" s="67">
        <f>[3]大殿属性!AK165/BH163</f>
        <v>0.98290236552323873</v>
      </c>
      <c r="BP163" s="39"/>
      <c r="BT163" s="29">
        <v>159</v>
      </c>
      <c r="BU163" s="39">
        <f>养成属性buff汇总!AA164</f>
        <v>0.39999999999999997</v>
      </c>
      <c r="BV163" s="39">
        <f>养成属性buff汇总!AB164</f>
        <v>0.39999999999999997</v>
      </c>
      <c r="BW163" s="39">
        <f>养成属性buff汇总!AC164</f>
        <v>0.39999999999999997</v>
      </c>
      <c r="BX163" s="39">
        <f>养成属性buff汇总!AD164</f>
        <v>0.39999999999999997</v>
      </c>
      <c r="BY163" s="39">
        <f>养成属性buff汇总!AE164</f>
        <v>0.39999999999999997</v>
      </c>
      <c r="CD163" s="29">
        <v>100</v>
      </c>
      <c r="CE163" s="39">
        <v>0</v>
      </c>
      <c r="CF163" s="39">
        <v>0</v>
      </c>
      <c r="CG163" s="39">
        <v>0</v>
      </c>
      <c r="CH163" s="39">
        <v>0</v>
      </c>
      <c r="CI163" s="39">
        <v>0</v>
      </c>
    </row>
    <row r="164" spans="3:87" x14ac:dyDescent="0.15">
      <c r="C164" s="29">
        <v>160</v>
      </c>
      <c r="D164" s="29">
        <f>[7]属性汇总!D164+[8]属性汇总!J164+[9]属性!AX165</f>
        <v>2206.0000000000009</v>
      </c>
      <c r="E164" s="29">
        <f>[7]属性汇总!E164+[8]属性汇总!K164+[9]属性!AY165</f>
        <v>2206.0000000000009</v>
      </c>
      <c r="F164" s="29">
        <f>[7]属性汇总!F164+[8]属性汇总!L164+[9]属性!AZ165</f>
        <v>2206.0000000000009</v>
      </c>
      <c r="G164" s="29">
        <f>[7]属性汇总!G164+[8]属性汇总!M164+[9]属性!BA165</f>
        <v>2206.0000000000009</v>
      </c>
      <c r="H164" s="29">
        <f>[7]属性汇总!H164+[8]属性汇总!N164+[9]属性!BB165</f>
        <v>2206.0000000000009</v>
      </c>
      <c r="J164" s="39">
        <f>[7]属性汇总!D164/D164</f>
        <v>0.86400725294650949</v>
      </c>
      <c r="K164" s="39">
        <f>[8]属性汇总!J164/D164</f>
        <v>0.13599274705349043</v>
      </c>
      <c r="L164" s="39">
        <f>[9]属性!AX165/D164</f>
        <v>0</v>
      </c>
      <c r="N164" s="29">
        <v>160</v>
      </c>
      <c r="O164" s="39">
        <f>'[5]变法-buff效果'!AG164</f>
        <v>2.5000000000000001E-2</v>
      </c>
      <c r="P164" s="39">
        <f>'[5]变法-buff效果'!AH164</f>
        <v>2.5000000000000001E-2</v>
      </c>
      <c r="Q164" s="39">
        <f>'[5]变法-buff效果'!AI164</f>
        <v>2.5000000000000001E-2</v>
      </c>
      <c r="R164" s="39">
        <f>'[5]变法-buff效果'!AJ164</f>
        <v>2.5000000000000001E-2</v>
      </c>
      <c r="S164" s="39">
        <f>'[5]变法-buff效果'!AK164</f>
        <v>2.5000000000000001E-2</v>
      </c>
      <c r="U164" s="67"/>
      <c r="V164" s="67">
        <f>IFERROR('[5]变法-buff效果'!AG164/O164,0)</f>
        <v>1</v>
      </c>
      <c r="W164" s="5"/>
      <c r="AU164" s="29">
        <v>160</v>
      </c>
      <c r="AV164" s="39">
        <f>养成属性buff汇总!I165</f>
        <v>0.20347900973209265</v>
      </c>
      <c r="AW164" s="39">
        <f>养成属性buff汇总!J165</f>
        <v>0.20347900973209265</v>
      </c>
      <c r="AX164" s="39">
        <f>养成属性buff汇总!K165</f>
        <v>0.20347900973209265</v>
      </c>
      <c r="AY164" s="39">
        <f>养成属性buff汇总!L165</f>
        <v>0.20347900973209265</v>
      </c>
      <c r="AZ164" s="39">
        <f>养成属性buff汇总!M165</f>
        <v>0.20347900973209265</v>
      </c>
      <c r="BB164" s="67">
        <f>'[2]功能-军团县城'!CV167/AV164</f>
        <v>1.7097634476761325E-2</v>
      </c>
      <c r="BC164" s="67">
        <f>[3]大殿属性!AK166/AV164</f>
        <v>0.98290236552323873</v>
      </c>
      <c r="BD164" s="39"/>
      <c r="BG164" s="29">
        <v>160</v>
      </c>
      <c r="BH164" s="39">
        <f t="shared" si="23"/>
        <v>0.20347900973209265</v>
      </c>
      <c r="BI164" s="39">
        <f t="shared" si="24"/>
        <v>0.20347900973209265</v>
      </c>
      <c r="BJ164" s="39">
        <f t="shared" si="25"/>
        <v>0.20347900973209265</v>
      </c>
      <c r="BK164" s="39">
        <f t="shared" si="26"/>
        <v>0.20347900973209265</v>
      </c>
      <c r="BL164" s="39">
        <f t="shared" si="27"/>
        <v>0.20347900973209265</v>
      </c>
      <c r="BN164" s="67">
        <f>'[2]功能-军团县城'!CV167/BH164</f>
        <v>1.7097634476761325E-2</v>
      </c>
      <c r="BO164" s="67">
        <f>[3]大殿属性!AK166/BH164</f>
        <v>0.98290236552323873</v>
      </c>
      <c r="BP164" s="39"/>
      <c r="BT164" s="29">
        <v>160</v>
      </c>
      <c r="BU164" s="39">
        <f>养成属性buff汇总!AA165</f>
        <v>0.39999999999999997</v>
      </c>
      <c r="BV164" s="39">
        <f>养成属性buff汇总!AB165</f>
        <v>0.39999999999999997</v>
      </c>
      <c r="BW164" s="39">
        <f>养成属性buff汇总!AC165</f>
        <v>0.39999999999999997</v>
      </c>
      <c r="BX164" s="39">
        <f>养成属性buff汇总!AD165</f>
        <v>0.39999999999999997</v>
      </c>
      <c r="BY164" s="39">
        <f>养成属性buff汇总!AE165</f>
        <v>0.39999999999999997</v>
      </c>
      <c r="CD164" s="29">
        <v>100</v>
      </c>
      <c r="CE164" s="39">
        <v>0</v>
      </c>
      <c r="CF164" s="39">
        <v>0</v>
      </c>
      <c r="CG164" s="39">
        <v>0</v>
      </c>
      <c r="CH164" s="39">
        <v>0</v>
      </c>
      <c r="CI164" s="39">
        <v>0</v>
      </c>
    </row>
  </sheetData>
  <mergeCells count="14">
    <mergeCell ref="CD3:CI3"/>
    <mergeCell ref="BT3:BY3"/>
    <mergeCell ref="AA30:AF30"/>
    <mergeCell ref="AA17:AF17"/>
    <mergeCell ref="C3:H3"/>
    <mergeCell ref="N3:S3"/>
    <mergeCell ref="U3:V3"/>
    <mergeCell ref="AA4:AF4"/>
    <mergeCell ref="AK3:AP3"/>
    <mergeCell ref="AU3:AZ3"/>
    <mergeCell ref="BB3:BD3"/>
    <mergeCell ref="BG3:BL3"/>
    <mergeCell ref="BN3:BP3"/>
    <mergeCell ref="J3:L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CU164"/>
  <sheetViews>
    <sheetView topLeftCell="G67" workbookViewId="0">
      <selection activeCell="V30" sqref="V30"/>
    </sheetView>
  </sheetViews>
  <sheetFormatPr defaultColWidth="5.625" defaultRowHeight="11.25" x14ac:dyDescent="0.15"/>
  <cols>
    <col min="1" max="2" width="5.625" style="8"/>
    <col min="3" max="3" width="6.75" style="8" bestFit="1" customWidth="1"/>
    <col min="4" max="12" width="5.625" style="8"/>
    <col min="13" max="13" width="5.625" style="8" customWidth="1"/>
    <col min="14" max="14" width="6" style="70" bestFit="1" customWidth="1"/>
    <col min="15" max="15" width="5.625" style="38"/>
    <col min="16" max="35" width="5.625" style="8"/>
    <col min="36" max="37" width="6.75" style="8" bestFit="1" customWidth="1"/>
    <col min="38" max="39" width="5.625" style="8"/>
    <col min="40" max="40" width="5.625" style="38"/>
    <col min="41" max="55" width="5.625" style="8"/>
    <col min="56" max="56" width="5.625" style="38"/>
    <col min="57" max="64" width="5.625" style="8"/>
    <col min="65" max="65" width="6.75" style="8" bestFit="1" customWidth="1"/>
    <col min="66" max="76" width="5.625" style="8"/>
    <col min="77" max="77" width="6.75" style="8" bestFit="1" customWidth="1"/>
    <col min="78" max="81" width="5.625" style="8"/>
    <col min="82" max="82" width="5.625" style="38"/>
    <col min="83" max="91" width="5.625" style="8"/>
    <col min="92" max="92" width="5.625" style="38"/>
    <col min="93" max="16384" width="5.625" style="8"/>
  </cols>
  <sheetData>
    <row r="1" spans="1:99" x14ac:dyDescent="0.15">
      <c r="A1" s="27" t="s">
        <v>79</v>
      </c>
      <c r="P1" s="27" t="s">
        <v>50</v>
      </c>
      <c r="AC1" s="27" t="s">
        <v>316</v>
      </c>
      <c r="BE1" s="27" t="s">
        <v>340</v>
      </c>
      <c r="BQ1" s="27" t="s">
        <v>341</v>
      </c>
      <c r="CE1" s="27" t="s">
        <v>381</v>
      </c>
      <c r="CO1" s="27" t="s">
        <v>405</v>
      </c>
    </row>
    <row r="3" spans="1:99" x14ac:dyDescent="0.15">
      <c r="B3" s="120" t="s">
        <v>88</v>
      </c>
      <c r="C3" s="120"/>
      <c r="D3" s="120"/>
      <c r="E3" s="120"/>
      <c r="F3" s="120"/>
      <c r="G3" s="120"/>
      <c r="I3" s="120" t="s">
        <v>85</v>
      </c>
      <c r="J3" s="120"/>
      <c r="K3" s="120"/>
      <c r="L3" s="120"/>
      <c r="M3" s="120"/>
      <c r="N3" s="120"/>
      <c r="Q3" s="120" t="s">
        <v>314</v>
      </c>
      <c r="R3" s="120"/>
      <c r="S3" s="120"/>
      <c r="T3" s="120"/>
      <c r="U3" s="120"/>
      <c r="V3" s="120"/>
      <c r="X3" s="124" t="s">
        <v>85</v>
      </c>
      <c r="Y3" s="124"/>
      <c r="Z3" s="124"/>
      <c r="AA3" s="124"/>
      <c r="AC3" s="120" t="s">
        <v>317</v>
      </c>
      <c r="AD3" s="120"/>
      <c r="AE3" s="120"/>
      <c r="AF3" s="120"/>
      <c r="AG3" s="120"/>
      <c r="AH3" s="120"/>
      <c r="AJ3" s="121" t="s">
        <v>85</v>
      </c>
      <c r="AK3" s="122"/>
      <c r="AL3" s="123"/>
      <c r="BF3" s="120" t="s">
        <v>342</v>
      </c>
      <c r="BG3" s="120"/>
      <c r="BH3" s="120"/>
      <c r="BI3" s="120"/>
      <c r="BJ3" s="120"/>
      <c r="BK3" s="120"/>
      <c r="BM3" s="121" t="s">
        <v>85</v>
      </c>
      <c r="BN3" s="122"/>
      <c r="BO3" s="123"/>
      <c r="BR3" s="120" t="s">
        <v>343</v>
      </c>
      <c r="BS3" s="120"/>
      <c r="BT3" s="120"/>
      <c r="BU3" s="120"/>
      <c r="BV3" s="120"/>
      <c r="BW3" s="120"/>
      <c r="BY3" s="121" t="s">
        <v>85</v>
      </c>
      <c r="BZ3" s="122"/>
      <c r="CA3" s="123"/>
      <c r="CF3" s="120" t="s">
        <v>382</v>
      </c>
      <c r="CG3" s="120"/>
      <c r="CH3" s="120"/>
      <c r="CI3" s="120"/>
      <c r="CJ3" s="120"/>
      <c r="CK3" s="120"/>
      <c r="CP3" s="120" t="s">
        <v>406</v>
      </c>
      <c r="CQ3" s="120"/>
      <c r="CR3" s="120"/>
      <c r="CS3" s="120"/>
      <c r="CT3" s="120"/>
      <c r="CU3" s="120"/>
    </row>
    <row r="4" spans="1:99" ht="13.5" customHeight="1" x14ac:dyDescent="0.15">
      <c r="B4" s="28" t="s">
        <v>379</v>
      </c>
      <c r="C4" s="29" t="s">
        <v>80</v>
      </c>
      <c r="D4" s="29" t="s">
        <v>81</v>
      </c>
      <c r="E4" s="29" t="s">
        <v>82</v>
      </c>
      <c r="F4" s="29" t="s">
        <v>83</v>
      </c>
      <c r="G4" s="29" t="s">
        <v>84</v>
      </c>
      <c r="I4" s="29" t="s">
        <v>86</v>
      </c>
      <c r="J4" s="29" t="s">
        <v>87</v>
      </c>
      <c r="K4" s="29" t="s">
        <v>423</v>
      </c>
      <c r="L4" s="29" t="s">
        <v>216</v>
      </c>
      <c r="M4" s="29" t="s">
        <v>294</v>
      </c>
      <c r="N4" s="39" t="s">
        <v>437</v>
      </c>
      <c r="Q4" s="28" t="s">
        <v>379</v>
      </c>
      <c r="R4" s="29" t="s">
        <v>80</v>
      </c>
      <c r="S4" s="29" t="s">
        <v>81</v>
      </c>
      <c r="T4" s="29" t="s">
        <v>82</v>
      </c>
      <c r="U4" s="29" t="s">
        <v>83</v>
      </c>
      <c r="V4" s="29" t="s">
        <v>84</v>
      </c>
      <c r="X4" s="29" t="s">
        <v>86</v>
      </c>
      <c r="Y4" s="29" t="s">
        <v>87</v>
      </c>
      <c r="Z4" s="29" t="s">
        <v>440</v>
      </c>
      <c r="AA4" s="29" t="s">
        <v>442</v>
      </c>
      <c r="AC4" s="28" t="s">
        <v>379</v>
      </c>
      <c r="AD4" s="29" t="s">
        <v>80</v>
      </c>
      <c r="AE4" s="29" t="s">
        <v>81</v>
      </c>
      <c r="AF4" s="29" t="s">
        <v>82</v>
      </c>
      <c r="AG4" s="29" t="s">
        <v>83</v>
      </c>
      <c r="AH4" s="29" t="s">
        <v>84</v>
      </c>
      <c r="AJ4" s="29"/>
      <c r="AK4" s="29" t="s">
        <v>355</v>
      </c>
      <c r="AL4" s="29"/>
      <c r="AQ4" s="120" t="s">
        <v>89</v>
      </c>
      <c r="AR4" s="120"/>
      <c r="AS4" s="120"/>
      <c r="AT4" s="120"/>
      <c r="AU4" s="120"/>
      <c r="AV4" s="120"/>
      <c r="BB4" s="8" t="s">
        <v>338</v>
      </c>
      <c r="BF4" s="28" t="s">
        <v>379</v>
      </c>
      <c r="BG4" s="29" t="s">
        <v>80</v>
      </c>
      <c r="BH4" s="29" t="s">
        <v>81</v>
      </c>
      <c r="BI4" s="29" t="s">
        <v>82</v>
      </c>
      <c r="BJ4" s="29" t="s">
        <v>83</v>
      </c>
      <c r="BK4" s="29" t="s">
        <v>84</v>
      </c>
      <c r="BM4" s="29" t="s">
        <v>412</v>
      </c>
      <c r="BN4" s="29" t="s">
        <v>413</v>
      </c>
      <c r="BO4" s="29"/>
      <c r="BR4" s="28" t="s">
        <v>379</v>
      </c>
      <c r="BS4" s="29" t="s">
        <v>80</v>
      </c>
      <c r="BT4" s="29" t="s">
        <v>81</v>
      </c>
      <c r="BU4" s="29" t="s">
        <v>82</v>
      </c>
      <c r="BV4" s="29" t="s">
        <v>83</v>
      </c>
      <c r="BW4" s="29" t="s">
        <v>84</v>
      </c>
      <c r="BY4" s="29" t="s">
        <v>412</v>
      </c>
      <c r="BZ4" s="29" t="s">
        <v>413</v>
      </c>
      <c r="CA4" s="29"/>
      <c r="CF4" s="28" t="s">
        <v>379</v>
      </c>
      <c r="CG4" s="29" t="s">
        <v>80</v>
      </c>
      <c r="CH4" s="29" t="s">
        <v>81</v>
      </c>
      <c r="CI4" s="29" t="s">
        <v>82</v>
      </c>
      <c r="CJ4" s="29" t="s">
        <v>83</v>
      </c>
      <c r="CK4" s="29" t="s">
        <v>84</v>
      </c>
      <c r="CP4" s="28" t="s">
        <v>379</v>
      </c>
      <c r="CQ4" s="29" t="s">
        <v>80</v>
      </c>
      <c r="CR4" s="29" t="s">
        <v>81</v>
      </c>
      <c r="CS4" s="29" t="s">
        <v>82</v>
      </c>
      <c r="CT4" s="29" t="s">
        <v>83</v>
      </c>
      <c r="CU4" s="29" t="s">
        <v>84</v>
      </c>
    </row>
    <row r="5" spans="1:99" x14ac:dyDescent="0.15">
      <c r="B5" s="29">
        <v>1</v>
      </c>
      <c r="C5" s="29">
        <f>[6]属性汇总!Q4+[10]属性汇总!J5+[11]属性汇总新!K5+[12]爵位属性!I5+[13]宝物温养!CB6+[14]藏品属性!AW11</f>
        <v>8.4993725582565283</v>
      </c>
      <c r="D5" s="29">
        <f>[6]属性汇总!R4+[10]属性汇总!K5+[11]属性汇总新!L5+[12]爵位属性!J5+[13]宝物温养!CC6+[14]藏品属性!AX11</f>
        <v>8.5600705620864694</v>
      </c>
      <c r="E5" s="29">
        <f>[6]属性汇总!S4+[10]属性汇总!L5+[11]属性汇总新!M5+[12]爵位属性!K5+[13]宝物温养!CD6+[14]藏品属性!AY11</f>
        <v>8.5178850675711466</v>
      </c>
      <c r="F5" s="29">
        <f>[6]属性汇总!T4+[10]属性汇总!M5+[11]属性汇总新!N5+[12]爵位属性!L5+[13]宝物温养!CE6+[14]藏品属性!AZ11</f>
        <v>8.9244297031994826</v>
      </c>
      <c r="G5" s="29">
        <f>[6]属性汇总!U4+[10]属性汇总!N5+[11]属性汇总新!O5+[12]爵位属性!M5+[13]宝物温养!CF6+[14]藏品属性!BA11</f>
        <v>8.892405778212396</v>
      </c>
      <c r="I5" s="100">
        <f>[6]属性汇总!Q4/C5</f>
        <v>0.94980021598745079</v>
      </c>
      <c r="J5" s="100">
        <f>[10]属性汇总!J5/C5</f>
        <v>5.0199784012549355E-2</v>
      </c>
      <c r="K5" s="100">
        <f>[13]宝物温养!CB6/C5</f>
        <v>0</v>
      </c>
      <c r="L5" s="100">
        <f>[12]爵位属性!I5/C5</f>
        <v>0</v>
      </c>
      <c r="M5" s="100">
        <f>[11]属性汇总新!K5/C5</f>
        <v>0</v>
      </c>
      <c r="N5" s="39">
        <f>[14]藏品属性!AW11/C5</f>
        <v>0</v>
      </c>
      <c r="Q5" s="29">
        <v>1</v>
      </c>
      <c r="R5" s="29">
        <f>[6]属性汇总!AN4+[10]属性汇总!AC5+[15]属性汇总!E5+[9]属性!AS6</f>
        <v>155.63189591373225</v>
      </c>
      <c r="S5" s="29">
        <f>[6]属性汇总!AO4+[10]属性汇总!AD5+[15]属性汇总!F5+[9]属性!AT6</f>
        <v>156.45309259056171</v>
      </c>
      <c r="T5" s="29">
        <f>[6]属性汇总!AP4+[10]属性汇总!AE5+[15]属性汇总!G5+[9]属性!AU6</f>
        <v>156.3898745578615</v>
      </c>
      <c r="U5" s="29">
        <f>[6]属性汇总!AQ4+[10]属性汇总!AF5+[15]属性汇总!H5+[9]属性!AV6</f>
        <v>160.21109300606895</v>
      </c>
      <c r="V5" s="29">
        <f>[6]属性汇总!AR4+[10]属性汇总!AG5+[15]属性汇总!I5+[9]属性!AW6</f>
        <v>159.87277552242472</v>
      </c>
      <c r="X5" s="39">
        <f>[6]属性汇总!AN4/R5</f>
        <v>0.91004414668468547</v>
      </c>
      <c r="Y5" s="39">
        <f>[10]属性汇总!AC5/R5</f>
        <v>8.9955853315314555E-2</v>
      </c>
      <c r="Z5" s="39">
        <f>[15]属性汇总!E5/R5</f>
        <v>0</v>
      </c>
      <c r="AA5" s="39">
        <f>[9]属性!AS6/R5</f>
        <v>0</v>
      </c>
      <c r="AC5" s="29">
        <v>1</v>
      </c>
      <c r="AD5" s="39">
        <f>'[5]变法-buff效果'!AG5</f>
        <v>0</v>
      </c>
      <c r="AE5" s="39">
        <f>'[5]变法-buff效果'!AH5</f>
        <v>0</v>
      </c>
      <c r="AF5" s="39">
        <f>'[5]变法-buff效果'!AI5</f>
        <v>0</v>
      </c>
      <c r="AG5" s="39">
        <f>'[5]变法-buff效果'!AJ5</f>
        <v>0</v>
      </c>
      <c r="AH5" s="39">
        <f>'[5]变法-buff效果'!AK5</f>
        <v>0</v>
      </c>
      <c r="AJ5" s="67"/>
      <c r="AK5" s="67">
        <f>IFERROR('[5]变法-buff效果'!AG5/AD5,0)</f>
        <v>0</v>
      </c>
      <c r="AL5" s="39"/>
      <c r="AQ5" s="29" t="s">
        <v>379</v>
      </c>
      <c r="AR5" s="29" t="s">
        <v>80</v>
      </c>
      <c r="AS5" s="29" t="s">
        <v>81</v>
      </c>
      <c r="AT5" s="29" t="s">
        <v>82</v>
      </c>
      <c r="AU5" s="29" t="s">
        <v>83</v>
      </c>
      <c r="AV5" s="29" t="s">
        <v>84</v>
      </c>
      <c r="BA5" s="8" t="s">
        <v>339</v>
      </c>
      <c r="BB5" s="8">
        <v>90</v>
      </c>
      <c r="BF5" s="29">
        <v>1</v>
      </c>
      <c r="BG5" s="39">
        <f>养成属性buff汇总!I6</f>
        <v>1.2402098837099819E-2</v>
      </c>
      <c r="BH5" s="39">
        <f>养成属性buff汇总!J6</f>
        <v>1.3003594917961657E-2</v>
      </c>
      <c r="BI5" s="39">
        <f>养成属性buff汇总!K6</f>
        <v>1.3659588091245409E-2</v>
      </c>
      <c r="BJ5" s="39">
        <f>养成属性buff汇总!L6</f>
        <v>1.4400128384433681E-2</v>
      </c>
      <c r="BK5" s="39">
        <f>养成属性buff汇总!M6</f>
        <v>1.5183256187148702E-2</v>
      </c>
      <c r="BM5" s="67">
        <f>'[2]功能-军团县城'!CV8/BG5</f>
        <v>0</v>
      </c>
      <c r="BN5" s="67">
        <f>[3]大殿属性!AK7/BG5</f>
        <v>1</v>
      </c>
      <c r="BO5" s="39"/>
      <c r="BR5" s="29">
        <v>1</v>
      </c>
      <c r="BS5" s="39">
        <f>BG5</f>
        <v>1.2402098837099819E-2</v>
      </c>
      <c r="BT5" s="39">
        <f t="shared" ref="BT5:BW5" si="0">BH5</f>
        <v>1.3003594917961657E-2</v>
      </c>
      <c r="BU5" s="39">
        <f t="shared" si="0"/>
        <v>1.3659588091245409E-2</v>
      </c>
      <c r="BV5" s="39">
        <f t="shared" si="0"/>
        <v>1.4400128384433681E-2</v>
      </c>
      <c r="BW5" s="39">
        <f t="shared" si="0"/>
        <v>1.5183256187148702E-2</v>
      </c>
      <c r="BY5" s="67">
        <f>'[2]功能-军团县城'!CV8/BS5</f>
        <v>0</v>
      </c>
      <c r="BZ5" s="67">
        <f>[3]大殿属性!AK7/BS5</f>
        <v>1</v>
      </c>
      <c r="CA5" s="39"/>
      <c r="CF5" s="29">
        <v>1</v>
      </c>
      <c r="CG5" s="39">
        <f>养成属性buff汇总!AA6</f>
        <v>0</v>
      </c>
      <c r="CH5" s="39">
        <f>养成属性buff汇总!AB6</f>
        <v>0</v>
      </c>
      <c r="CI5" s="39">
        <f>养成属性buff汇总!AC6</f>
        <v>0</v>
      </c>
      <c r="CJ5" s="39">
        <f>养成属性buff汇总!AD6</f>
        <v>0</v>
      </c>
      <c r="CK5" s="39">
        <f>养成属性buff汇总!AE6</f>
        <v>0</v>
      </c>
      <c r="CP5" s="29">
        <v>1</v>
      </c>
      <c r="CQ5" s="39">
        <v>0</v>
      </c>
      <c r="CR5" s="39">
        <v>0</v>
      </c>
      <c r="CS5" s="39">
        <v>0</v>
      </c>
      <c r="CT5" s="39">
        <v>0</v>
      </c>
      <c r="CU5" s="39">
        <v>0</v>
      </c>
    </row>
    <row r="6" spans="1:99" x14ac:dyDescent="0.15">
      <c r="B6" s="29">
        <v>2</v>
      </c>
      <c r="C6" s="29">
        <f>[6]属性汇总!Q5+[10]属性汇总!J6+[11]属性汇总新!K6+[12]爵位属性!I6+[13]宝物温养!CB7+[14]藏品属性!AW12</f>
        <v>17.498745116513057</v>
      </c>
      <c r="D6" s="29">
        <f>[6]属性汇总!R5+[10]属性汇总!K6+[11]属性汇总新!L6+[12]爵位属性!J6+[13]宝物温养!CC7+[14]藏品属性!AX12</f>
        <v>17.627755337370907</v>
      </c>
      <c r="E6" s="29">
        <f>[6]属性汇总!S5+[10]属性汇总!L6+[11]属性汇总新!M6+[12]爵位属性!K6+[13]宝物温养!CD7+[14]藏品属性!AY12</f>
        <v>17.551234052668054</v>
      </c>
      <c r="F6" s="29">
        <f>[6]属性汇总!T5+[10]属性汇总!M6+[11]属性汇总新!N6+[12]爵位属性!L6+[13]宝物温养!CE7+[14]藏品属性!AZ12</f>
        <v>18.372419615823048</v>
      </c>
      <c r="G6" s="29">
        <f>[6]属性汇总!U5+[10]属性汇总!N6+[11]属性汇总新!O6+[12]爵位属性!M6+[13]宝物温养!CF7+[14]藏品属性!BA12</f>
        <v>18.325352096965347</v>
      </c>
      <c r="I6" s="39">
        <f>[6]属性汇总!Q5/C6</f>
        <v>0.92266112087910634</v>
      </c>
      <c r="J6" s="39">
        <f>[10]属性汇总!J6/C6</f>
        <v>4.87654016131744E-2</v>
      </c>
      <c r="K6" s="39">
        <f>[13]宝物温养!CB7/C6</f>
        <v>0</v>
      </c>
      <c r="L6" s="39">
        <f>[12]爵位属性!I6/C6</f>
        <v>2.857347750771937E-2</v>
      </c>
      <c r="M6" s="100">
        <f>[11]属性汇总新!K6/C6</f>
        <v>0</v>
      </c>
      <c r="N6" s="39">
        <f>[14]藏品属性!AW12/C6</f>
        <v>0</v>
      </c>
      <c r="Q6" s="29">
        <v>2</v>
      </c>
      <c r="R6" s="29">
        <f>[6]属性汇总!AN5+[10]属性汇总!AC6+[15]属性汇总!E6+[9]属性!AS7</f>
        <v>311.26379182746427</v>
      </c>
      <c r="S6" s="29">
        <f>[6]属性汇总!AO5+[10]属性汇总!AD6+[15]属性汇总!F6+[9]属性!AT7</f>
        <v>312.90618518112365</v>
      </c>
      <c r="T6" s="29">
        <f>[6]属性汇总!AP5+[10]属性汇总!AE6+[15]属性汇总!G6+[9]属性!AU7</f>
        <v>312.77974911572278</v>
      </c>
      <c r="U6" s="29">
        <f>[6]属性汇总!AQ5+[10]属性汇总!AF6+[15]属性汇总!H6+[9]属性!AV7</f>
        <v>320.42218601213767</v>
      </c>
      <c r="V6" s="29">
        <f>[6]属性汇总!AR5+[10]属性汇总!AG6+[15]属性汇总!I6+[9]属性!AW7</f>
        <v>319.74555104484944</v>
      </c>
      <c r="X6" s="39">
        <f>[6]属性汇总!AN5/R6</f>
        <v>0.91004414668468536</v>
      </c>
      <c r="Y6" s="39">
        <f>[10]属性汇总!AC6/R6</f>
        <v>8.995585331531461E-2</v>
      </c>
      <c r="Z6" s="39">
        <f>[15]属性汇总!E6/R6</f>
        <v>0</v>
      </c>
      <c r="AA6" s="39">
        <f>[9]属性!AS7/R6</f>
        <v>0</v>
      </c>
      <c r="AC6" s="29">
        <v>2</v>
      </c>
      <c r="AD6" s="39">
        <f>'[5]变法-buff效果'!AG6</f>
        <v>0</v>
      </c>
      <c r="AE6" s="39">
        <f>'[5]变法-buff效果'!AH6</f>
        <v>0</v>
      </c>
      <c r="AF6" s="39">
        <f>'[5]变法-buff效果'!AI6</f>
        <v>0</v>
      </c>
      <c r="AG6" s="39">
        <f>'[5]变法-buff效果'!AJ6</f>
        <v>0</v>
      </c>
      <c r="AH6" s="39">
        <f>'[5]变法-buff效果'!AK6</f>
        <v>0</v>
      </c>
      <c r="AJ6" s="67"/>
      <c r="AK6" s="67">
        <f>IFERROR('[5]变法-buff效果'!AG6/AD6,0)</f>
        <v>0</v>
      </c>
      <c r="AL6" s="39"/>
      <c r="AQ6" s="29">
        <v>1</v>
      </c>
      <c r="AR6" s="29"/>
      <c r="AS6" s="29"/>
      <c r="AT6" s="29"/>
      <c r="AU6" s="29"/>
      <c r="AV6" s="29"/>
      <c r="BA6" s="14" t="s">
        <v>334</v>
      </c>
      <c r="BB6" s="14">
        <f>5*7</f>
        <v>35</v>
      </c>
      <c r="BF6" s="29">
        <v>2</v>
      </c>
      <c r="BG6" s="39">
        <f>养成属性buff汇总!I7</f>
        <v>2.4804197674199637E-2</v>
      </c>
      <c r="BH6" s="39">
        <f>养成属性buff汇总!J7</f>
        <v>2.5336285024496637E-2</v>
      </c>
      <c r="BI6" s="39">
        <f>养成属性buff汇总!K7</f>
        <v>2.578204174688813E-2</v>
      </c>
      <c r="BJ6" s="39">
        <f>养成属性buff汇总!L7</f>
        <v>2.6295830802776411E-2</v>
      </c>
      <c r="BK6" s="39">
        <f>养成属性buff汇总!M7</f>
        <v>2.6856414454151489E-2</v>
      </c>
      <c r="BM6" s="67">
        <f>'[2]功能-军团县城'!CV9/BG6</f>
        <v>0</v>
      </c>
      <c r="BN6" s="67">
        <f>[3]大殿属性!AK8/BG6</f>
        <v>1</v>
      </c>
      <c r="BO6" s="39"/>
      <c r="BR6" s="29">
        <v>2</v>
      </c>
      <c r="BS6" s="39">
        <f t="shared" ref="BS6:BS69" si="1">BG6</f>
        <v>2.4804197674199637E-2</v>
      </c>
      <c r="BT6" s="39">
        <f t="shared" ref="BT6:BT69" si="2">BH6</f>
        <v>2.5336285024496637E-2</v>
      </c>
      <c r="BU6" s="39">
        <f t="shared" ref="BU6:BU69" si="3">BI6</f>
        <v>2.578204174688813E-2</v>
      </c>
      <c r="BV6" s="39">
        <f t="shared" ref="BV6:BV69" si="4">BJ6</f>
        <v>2.6295830802776411E-2</v>
      </c>
      <c r="BW6" s="39">
        <f t="shared" ref="BW6:BW69" si="5">BK6</f>
        <v>2.6856414454151489E-2</v>
      </c>
      <c r="BY6" s="67">
        <f>'[2]功能-军团县城'!CV9/BS6</f>
        <v>0</v>
      </c>
      <c r="BZ6" s="67">
        <f>[3]大殿属性!AK8/BS6</f>
        <v>1</v>
      </c>
      <c r="CA6" s="39"/>
      <c r="CF6" s="29">
        <v>2</v>
      </c>
      <c r="CG6" s="39">
        <f>养成属性buff汇总!AA7</f>
        <v>0</v>
      </c>
      <c r="CH6" s="39">
        <f>养成属性buff汇总!AB7</f>
        <v>0</v>
      </c>
      <c r="CI6" s="39">
        <f>养成属性buff汇总!AC7</f>
        <v>0</v>
      </c>
      <c r="CJ6" s="39">
        <f>养成属性buff汇总!AD7</f>
        <v>0</v>
      </c>
      <c r="CK6" s="39">
        <f>养成属性buff汇总!AE7</f>
        <v>0</v>
      </c>
      <c r="CP6" s="29">
        <v>2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</row>
    <row r="7" spans="1:99" x14ac:dyDescent="0.15">
      <c r="B7" s="29">
        <v>3</v>
      </c>
      <c r="C7" s="29">
        <f>[6]属性汇总!Q6+[10]属性汇总!J7+[11]属性汇总新!K7+[12]爵位属性!I7+[13]宝物温养!CB8+[14]藏品属性!AW13</f>
        <v>26.498117674769588</v>
      </c>
      <c r="D7" s="29">
        <f>[6]属性汇总!R6+[10]属性汇总!K7+[11]属性汇总新!L7+[12]爵位属性!J7+[13]宝物温养!CC8+[14]藏品属性!AX13</f>
        <v>26.695363201410942</v>
      </c>
      <c r="E7" s="29">
        <f>[6]属性汇总!S6+[10]属性汇总!L7+[11]属性汇总新!M7+[12]爵位属性!K7+[13]宝物温养!CD8+[14]藏品属性!AY13</f>
        <v>26.584267447611367</v>
      </c>
      <c r="F7" s="29">
        <f>[6]属性汇总!T6+[10]属性汇总!M7+[11]属性汇总新!N7+[12]爵位属性!L7+[13]宝物温养!CE8+[14]藏品属性!AZ13</f>
        <v>27.81968086217578</v>
      </c>
      <c r="G7" s="29">
        <f>[6]属性汇总!U6+[10]属性汇总!N7+[11]属性汇总新!O7+[12]爵位属性!M7+[13]宝物温养!CF8+[14]藏品属性!BA13</f>
        <v>27.756164703058264</v>
      </c>
      <c r="I7" s="39">
        <f>[6]属性汇总!Q6/C7</f>
        <v>0.91395615235828909</v>
      </c>
      <c r="J7" s="39">
        <f>[10]属性汇总!J7/C7</f>
        <v>4.8305317974293827E-2</v>
      </c>
      <c r="K7" s="39">
        <f>[13]宝物温养!CB8/C7</f>
        <v>0</v>
      </c>
      <c r="L7" s="39">
        <f>[12]爵位属性!I7/C7</f>
        <v>3.7738529667417045E-2</v>
      </c>
      <c r="M7" s="100">
        <f>[11]属性汇总新!K7/C7</f>
        <v>0</v>
      </c>
      <c r="N7" s="39">
        <f>[14]藏品属性!AW13/C7</f>
        <v>0</v>
      </c>
      <c r="Q7" s="29">
        <v>3</v>
      </c>
      <c r="R7" s="29">
        <f>[6]属性汇总!AN6+[10]属性汇总!AC7+[15]属性汇总!E7+[9]属性!AS8</f>
        <v>466.89568774119641</v>
      </c>
      <c r="S7" s="29">
        <f>[6]属性汇总!AO6+[10]属性汇总!AD7+[15]属性汇总!F7+[9]属性!AT8</f>
        <v>469.35927777168547</v>
      </c>
      <c r="T7" s="29">
        <f>[6]属性汇总!AP6+[10]属性汇总!AE7+[15]属性汇总!G7+[9]属性!AU8</f>
        <v>469.16962367358428</v>
      </c>
      <c r="U7" s="29">
        <f>[6]属性汇总!AQ6+[10]属性汇总!AF7+[15]属性汇总!H7+[9]属性!AV8</f>
        <v>480.63327901820651</v>
      </c>
      <c r="V7" s="29">
        <f>[6]属性汇总!AR6+[10]属性汇总!AG7+[15]属性汇总!I7+[9]属性!AW8</f>
        <v>479.61832656727415</v>
      </c>
      <c r="X7" s="39">
        <f>[6]属性汇总!AN6/R7</f>
        <v>0.91004414668468536</v>
      </c>
      <c r="Y7" s="39">
        <f>[10]属性汇总!AC7/R7</f>
        <v>8.995585331531461E-2</v>
      </c>
      <c r="Z7" s="39">
        <f>[15]属性汇总!E7/R7</f>
        <v>0</v>
      </c>
      <c r="AA7" s="39">
        <f>[9]属性!AS8/R7</f>
        <v>0</v>
      </c>
      <c r="AC7" s="29">
        <v>3</v>
      </c>
      <c r="AD7" s="39">
        <f>'[5]变法-buff效果'!AG7</f>
        <v>0</v>
      </c>
      <c r="AE7" s="39">
        <f>'[5]变法-buff效果'!AH7</f>
        <v>0</v>
      </c>
      <c r="AF7" s="39">
        <f>'[5]变法-buff效果'!AI7</f>
        <v>0</v>
      </c>
      <c r="AG7" s="39">
        <f>'[5]变法-buff效果'!AJ7</f>
        <v>0</v>
      </c>
      <c r="AH7" s="39">
        <f>'[5]变法-buff效果'!AK7</f>
        <v>0</v>
      </c>
      <c r="AJ7" s="67"/>
      <c r="AK7" s="67">
        <f>IFERROR('[5]变法-buff效果'!AG7/AD7,0)</f>
        <v>0</v>
      </c>
      <c r="AL7" s="39"/>
      <c r="AQ7" s="29">
        <v>10</v>
      </c>
      <c r="AR7" s="29">
        <f t="shared" ref="AR7:AV14" si="6">INDEX(C$5:C$84,$AQ7,1)/INDEX(C$5:C$84,$AQ6,1)</f>
        <v>10.431404393857846</v>
      </c>
      <c r="AS7" s="29">
        <f t="shared" si="6"/>
        <v>10.395495967004097</v>
      </c>
      <c r="AT7" s="29">
        <f t="shared" si="6"/>
        <v>10.438453189720702</v>
      </c>
      <c r="AU7" s="29">
        <f t="shared" si="6"/>
        <v>10.422409002652612</v>
      </c>
      <c r="AV7" s="29">
        <f t="shared" si="6"/>
        <v>10.432065895212707</v>
      </c>
      <c r="BA7" s="14" t="s">
        <v>335</v>
      </c>
      <c r="BB7" s="14">
        <v>24</v>
      </c>
      <c r="BF7" s="29">
        <v>3</v>
      </c>
      <c r="BG7" s="39">
        <f>养成属性buff汇总!I8</f>
        <v>2.9063350051901429E-2</v>
      </c>
      <c r="BH7" s="39">
        <f>养成属性buff汇总!J8</f>
        <v>2.9677983162784877E-2</v>
      </c>
      <c r="BI7" s="39">
        <f>养成属性buff汇总!K8</f>
        <v>3.0388146368563261E-2</v>
      </c>
      <c r="BJ7" s="39">
        <f>养成属性buff汇总!L8</f>
        <v>3.1206059521359967E-2</v>
      </c>
      <c r="BK7" s="39">
        <f>养成属性buff汇总!M8</f>
        <v>3.2108692708815556E-2</v>
      </c>
      <c r="BM7" s="67">
        <f>'[2]功能-军团县城'!CV10/BG7</f>
        <v>0</v>
      </c>
      <c r="BN7" s="67">
        <f>[3]大殿属性!AK9/BG7</f>
        <v>1</v>
      </c>
      <c r="BO7" s="39"/>
      <c r="BR7" s="29">
        <v>3</v>
      </c>
      <c r="BS7" s="39">
        <f t="shared" si="1"/>
        <v>2.9063350051901429E-2</v>
      </c>
      <c r="BT7" s="39">
        <f t="shared" si="2"/>
        <v>2.9677983162784877E-2</v>
      </c>
      <c r="BU7" s="39">
        <f t="shared" si="3"/>
        <v>3.0388146368563261E-2</v>
      </c>
      <c r="BV7" s="39">
        <f t="shared" si="4"/>
        <v>3.1206059521359967E-2</v>
      </c>
      <c r="BW7" s="39">
        <f t="shared" si="5"/>
        <v>3.2108692708815556E-2</v>
      </c>
      <c r="BY7" s="67">
        <f>'[2]功能-军团县城'!CV10/BS7</f>
        <v>0</v>
      </c>
      <c r="BZ7" s="67">
        <f>[3]大殿属性!AK9/BS7</f>
        <v>1</v>
      </c>
      <c r="CA7" s="39"/>
      <c r="CF7" s="29">
        <v>3</v>
      </c>
      <c r="CG7" s="39">
        <f>养成属性buff汇总!AA8</f>
        <v>0</v>
      </c>
      <c r="CH7" s="39">
        <f>养成属性buff汇总!AB8</f>
        <v>0</v>
      </c>
      <c r="CI7" s="39">
        <f>养成属性buff汇总!AC8</f>
        <v>0</v>
      </c>
      <c r="CJ7" s="39">
        <f>养成属性buff汇总!AD8</f>
        <v>0</v>
      </c>
      <c r="CK7" s="39">
        <f>养成属性buff汇总!AE8</f>
        <v>0</v>
      </c>
      <c r="CP7" s="29">
        <v>3</v>
      </c>
      <c r="CQ7" s="39">
        <v>0</v>
      </c>
      <c r="CR7" s="39">
        <v>0</v>
      </c>
      <c r="CS7" s="39">
        <v>0</v>
      </c>
      <c r="CT7" s="39">
        <v>0</v>
      </c>
      <c r="CU7" s="39">
        <v>0</v>
      </c>
    </row>
    <row r="8" spans="1:99" x14ac:dyDescent="0.15">
      <c r="B8" s="29">
        <v>4</v>
      </c>
      <c r="C8" s="29">
        <f>[6]属性汇总!Q7+[10]属性汇总!J8+[11]属性汇总新!K8+[12]爵位属性!I8+[13]宝物温养!CB9+[14]藏品属性!AW14</f>
        <v>35.497490233026113</v>
      </c>
      <c r="D8" s="29">
        <f>[6]属性汇总!R7+[10]属性汇总!K8+[11]属性汇总新!L8+[12]爵位属性!J8+[13]宝物温养!CC9+[14]藏品属性!AX14</f>
        <v>35.760484268547913</v>
      </c>
      <c r="E8" s="29">
        <f>[6]属性汇总!S7+[10]属性汇总!L8+[11]属性汇总新!M8+[12]爵位属性!K8+[13]宝物温养!CD9+[14]藏品属性!AY14</f>
        <v>35.612356596815154</v>
      </c>
      <c r="F8" s="29">
        <f>[6]属性汇总!T7+[10]属性汇总!M8+[11]属性汇总新!N8+[12]爵位属性!L8+[13]宝物温养!CE9+[14]藏品属性!AZ14</f>
        <v>37.259574482901037</v>
      </c>
      <c r="G8" s="29">
        <f>[6]属性汇总!U7+[10]属性汇总!N8+[11]属性汇总新!O8+[12]爵位属性!M8+[13]宝物温养!CF9+[14]藏品属性!BA14</f>
        <v>37.174886270744352</v>
      </c>
      <c r="I8" s="39">
        <f>[6]属性汇总!Q7/C8</f>
        <v>0.90966497502735422</v>
      </c>
      <c r="J8" s="39">
        <f>[10]属性汇总!J8/C8</f>
        <v>4.8078516409557889E-2</v>
      </c>
      <c r="K8" s="39">
        <f>[13]宝物温养!CB9/C8</f>
        <v>0</v>
      </c>
      <c r="L8" s="39">
        <f>[12]爵位属性!I8/C8</f>
        <v>4.2256508563087984E-2</v>
      </c>
      <c r="M8" s="100">
        <f>[11]属性汇总新!K8/C8</f>
        <v>0</v>
      </c>
      <c r="N8" s="39">
        <f>[14]藏品属性!AW14/C8</f>
        <v>0</v>
      </c>
      <c r="Q8" s="29">
        <v>4</v>
      </c>
      <c r="R8" s="29">
        <f>[6]属性汇总!AN7+[10]属性汇总!AC8+[15]属性汇总!E8+[9]属性!AS9</f>
        <v>622.52758365492855</v>
      </c>
      <c r="S8" s="29">
        <f>[6]属性汇总!AO7+[10]属性汇总!AD8+[15]属性汇总!F8+[9]属性!AT9</f>
        <v>625.81237036224741</v>
      </c>
      <c r="T8" s="29">
        <f>[6]属性汇总!AP7+[10]属性汇总!AE8+[15]属性汇总!G8+[9]属性!AU9</f>
        <v>625.55949823144567</v>
      </c>
      <c r="U8" s="29">
        <f>[6]属性汇总!AQ7+[10]属性汇总!AF8+[15]属性汇总!H8+[9]属性!AV9</f>
        <v>640.84437202427534</v>
      </c>
      <c r="V8" s="29">
        <f>[6]属性汇总!AR7+[10]属性汇总!AG8+[15]属性汇总!I8+[9]属性!AW9</f>
        <v>639.49110208969898</v>
      </c>
      <c r="X8" s="39">
        <f>[6]属性汇总!AN7/R8</f>
        <v>0.91004414668468536</v>
      </c>
      <c r="Y8" s="39">
        <f>[10]属性汇总!AC8/R8</f>
        <v>8.995585331531461E-2</v>
      </c>
      <c r="Z8" s="39">
        <f>[15]属性汇总!E8/R8</f>
        <v>0</v>
      </c>
      <c r="AA8" s="39">
        <f>[9]属性!AS9/R8</f>
        <v>0</v>
      </c>
      <c r="AC8" s="29">
        <v>4</v>
      </c>
      <c r="AD8" s="39">
        <f>'[5]变法-buff效果'!AG8</f>
        <v>0</v>
      </c>
      <c r="AE8" s="39">
        <f>'[5]变法-buff效果'!AH8</f>
        <v>0</v>
      </c>
      <c r="AF8" s="39">
        <f>'[5]变法-buff效果'!AI8</f>
        <v>0</v>
      </c>
      <c r="AG8" s="39">
        <f>'[5]变法-buff效果'!AJ8</f>
        <v>0</v>
      </c>
      <c r="AH8" s="39">
        <f>'[5]变法-buff效果'!AK8</f>
        <v>0</v>
      </c>
      <c r="AJ8" s="67"/>
      <c r="AK8" s="67">
        <f>IFERROR('[5]变法-buff效果'!AG8/AD8,0)</f>
        <v>0</v>
      </c>
      <c r="AL8" s="39"/>
      <c r="AQ8" s="29">
        <v>20</v>
      </c>
      <c r="AR8" s="29">
        <f t="shared" si="6"/>
        <v>1.1458393386496026</v>
      </c>
      <c r="AS8" s="29">
        <f t="shared" si="6"/>
        <v>1.1444530826258514</v>
      </c>
      <c r="AT8" s="29">
        <f t="shared" si="6"/>
        <v>1.1569073713835947</v>
      </c>
      <c r="AU8" s="29">
        <f t="shared" si="6"/>
        <v>1.1311129871336121</v>
      </c>
      <c r="AV8" s="29">
        <f t="shared" si="6"/>
        <v>1.1552876983290112</v>
      </c>
      <c r="BA8" s="14" t="s">
        <v>336</v>
      </c>
      <c r="BB8" s="14">
        <f>3*10</f>
        <v>30</v>
      </c>
      <c r="BF8" s="29">
        <v>4</v>
      </c>
      <c r="BG8" s="39">
        <f>养成属性buff汇总!I9</f>
        <v>3.3191880675974512E-2</v>
      </c>
      <c r="BH8" s="39">
        <f>养成属性buff汇总!J9</f>
        <v>3.4019681301073114E-2</v>
      </c>
      <c r="BI8" s="39">
        <f>养成属性buff汇总!K9</f>
        <v>3.4994250990238389E-2</v>
      </c>
      <c r="BJ8" s="39">
        <f>养成属性buff汇总!L9</f>
        <v>3.611628823994352E-2</v>
      </c>
      <c r="BK8" s="39">
        <f>养成属性buff汇总!M9</f>
        <v>3.7360970963479623E-2</v>
      </c>
      <c r="BM8" s="67">
        <f>'[2]功能-军团县城'!CV11/BG8</f>
        <v>0</v>
      </c>
      <c r="BN8" s="67">
        <f>[3]大殿属性!AK10/BG8</f>
        <v>1</v>
      </c>
      <c r="BO8" s="39"/>
      <c r="BR8" s="29">
        <v>4</v>
      </c>
      <c r="BS8" s="39">
        <f t="shared" si="1"/>
        <v>3.3191880675974512E-2</v>
      </c>
      <c r="BT8" s="39">
        <f t="shared" si="2"/>
        <v>3.4019681301073114E-2</v>
      </c>
      <c r="BU8" s="39">
        <f t="shared" si="3"/>
        <v>3.4994250990238389E-2</v>
      </c>
      <c r="BV8" s="39">
        <f t="shared" si="4"/>
        <v>3.611628823994352E-2</v>
      </c>
      <c r="BW8" s="39">
        <f t="shared" si="5"/>
        <v>3.7360970963479623E-2</v>
      </c>
      <c r="BY8" s="67">
        <f>'[2]功能-军团县城'!CV11/BS8</f>
        <v>0</v>
      </c>
      <c r="BZ8" s="67">
        <f>[3]大殿属性!AK10/BS8</f>
        <v>1</v>
      </c>
      <c r="CA8" s="39"/>
      <c r="CF8" s="29">
        <v>4</v>
      </c>
      <c r="CG8" s="39">
        <f>养成属性buff汇总!AA9</f>
        <v>0</v>
      </c>
      <c r="CH8" s="39">
        <f>养成属性buff汇总!AB9</f>
        <v>0</v>
      </c>
      <c r="CI8" s="39">
        <f>养成属性buff汇总!AC9</f>
        <v>0</v>
      </c>
      <c r="CJ8" s="39">
        <f>养成属性buff汇总!AD9</f>
        <v>0</v>
      </c>
      <c r="CK8" s="39">
        <f>养成属性buff汇总!AE9</f>
        <v>0</v>
      </c>
      <c r="CP8" s="29">
        <v>4</v>
      </c>
      <c r="CQ8" s="39">
        <v>0</v>
      </c>
      <c r="CR8" s="39">
        <v>0</v>
      </c>
      <c r="CS8" s="39">
        <v>0</v>
      </c>
      <c r="CT8" s="39">
        <v>0</v>
      </c>
      <c r="CU8" s="39">
        <v>0</v>
      </c>
    </row>
    <row r="9" spans="1:99" x14ac:dyDescent="0.15">
      <c r="B9" s="29">
        <v>5</v>
      </c>
      <c r="C9" s="29">
        <f>[6]属性汇总!Q8+[10]属性汇总!J9+[11]属性汇总新!K9+[12]爵位属性!I9+[13]宝物温养!CB10+[14]藏品属性!AW15</f>
        <v>44.496862791282638</v>
      </c>
      <c r="D9" s="29">
        <f>[6]属性汇总!R8+[10]属性汇总!K9+[11]属性汇总新!L9+[12]爵位属性!J9+[13]宝物温养!CC10+[14]藏品属性!AX15</f>
        <v>44.817187827267389</v>
      </c>
      <c r="E9" s="29">
        <f>[6]属性汇总!S8+[10]属性汇总!L9+[11]属性汇总新!M9+[12]爵位属性!K9+[13]宝物温养!CD10+[14]藏品属性!AY15</f>
        <v>44.623438943297849</v>
      </c>
      <c r="F9" s="29">
        <f>[6]属性汇总!T8+[10]属性汇总!M9+[11]属性汇总新!N9+[12]爵位属性!L9+[13]宝物温养!CE10+[14]藏品属性!AZ15</f>
        <v>46.673694907750004</v>
      </c>
      <c r="G9" s="29">
        <f>[6]属性汇总!U8+[10]属性汇总!N9+[11]属性汇总新!O9+[12]爵位属性!M9+[13]宝物温养!CF10+[14]藏品属性!BA15</f>
        <v>46.549748189307643</v>
      </c>
      <c r="I9" s="39">
        <f>[6]属性汇总!Q8/C9</f>
        <v>0.90710955617879896</v>
      </c>
      <c r="J9" s="39">
        <f>[10]属性汇总!J9/C9</f>
        <v>4.7943454875458633E-2</v>
      </c>
      <c r="K9" s="39">
        <f>[13]宝物温养!CB10/C9</f>
        <v>0</v>
      </c>
      <c r="L9" s="39">
        <f>[12]爵位属性!I9/C9</f>
        <v>4.4946988945742464E-2</v>
      </c>
      <c r="M9" s="100">
        <f>[11]属性汇总新!K9/C9</f>
        <v>0</v>
      </c>
      <c r="N9" s="39">
        <f>[14]藏品属性!AW15/C9</f>
        <v>0</v>
      </c>
      <c r="Q9" s="29">
        <v>5</v>
      </c>
      <c r="R9" s="29">
        <f>[6]属性汇总!AN8+[10]属性汇总!AC9+[15]属性汇总!E9+[9]属性!AS10</f>
        <v>778.15947956866069</v>
      </c>
      <c r="S9" s="29">
        <f>[6]属性汇总!AO8+[10]属性汇总!AD9+[15]属性汇总!F9+[9]属性!AT10</f>
        <v>782.26546295280923</v>
      </c>
      <c r="T9" s="29">
        <f>[6]属性汇总!AP8+[10]属性汇总!AE9+[15]属性汇总!G9+[9]属性!AU10</f>
        <v>781.94937278930706</v>
      </c>
      <c r="U9" s="29">
        <f>[6]属性汇总!AQ8+[10]属性汇总!AF9+[15]属性汇总!H9+[9]属性!AV10</f>
        <v>801.05546503034418</v>
      </c>
      <c r="V9" s="29">
        <f>[6]属性汇总!AR8+[10]属性汇总!AG9+[15]属性汇总!I9+[9]属性!AW10</f>
        <v>799.3638776121237</v>
      </c>
      <c r="X9" s="39">
        <f>[6]属性汇总!AN8/R9</f>
        <v>0.91004414668468536</v>
      </c>
      <c r="Y9" s="39">
        <f>[10]属性汇总!AC9/R9</f>
        <v>8.995585331531461E-2</v>
      </c>
      <c r="Z9" s="39">
        <f>[15]属性汇总!E9/R9</f>
        <v>0</v>
      </c>
      <c r="AA9" s="39">
        <f>[9]属性!AS10/R9</f>
        <v>0</v>
      </c>
      <c r="AC9" s="29">
        <v>5</v>
      </c>
      <c r="AD9" s="39">
        <f>'[5]变法-buff效果'!AG9</f>
        <v>0</v>
      </c>
      <c r="AE9" s="39">
        <f>'[5]变法-buff效果'!AH9</f>
        <v>0</v>
      </c>
      <c r="AF9" s="39">
        <f>'[5]变法-buff效果'!AI9</f>
        <v>0</v>
      </c>
      <c r="AG9" s="39">
        <f>'[5]变法-buff效果'!AJ9</f>
        <v>0</v>
      </c>
      <c r="AH9" s="39">
        <f>'[5]变法-buff效果'!AK9</f>
        <v>0</v>
      </c>
      <c r="AJ9" s="67"/>
      <c r="AK9" s="67">
        <f>IFERROR('[5]变法-buff效果'!AG9/AD9,0)</f>
        <v>0</v>
      </c>
      <c r="AL9" s="39"/>
      <c r="AQ9" s="29">
        <v>30</v>
      </c>
      <c r="AR9" s="29">
        <f t="shared" si="6"/>
        <v>1.1272871161106701</v>
      </c>
      <c r="AS9" s="29">
        <f t="shared" si="6"/>
        <v>1.1405052101195912</v>
      </c>
      <c r="AT9" s="29">
        <f t="shared" si="6"/>
        <v>1.1657901108301754</v>
      </c>
      <c r="AU9" s="29">
        <f t="shared" si="6"/>
        <v>1.1947657709348034</v>
      </c>
      <c r="AV9" s="29">
        <f t="shared" si="6"/>
        <v>1.19573194557655</v>
      </c>
      <c r="BA9" s="14" t="s">
        <v>337</v>
      </c>
      <c r="BB9" s="14">
        <v>22</v>
      </c>
      <c r="BF9" s="29">
        <v>5</v>
      </c>
      <c r="BG9" s="39">
        <f>养成属性buff汇总!I10</f>
        <v>3.7320411300047596E-2</v>
      </c>
      <c r="BH9" s="39">
        <f>养成属性buff汇总!J10</f>
        <v>3.8361379439361354E-2</v>
      </c>
      <c r="BI9" s="39">
        <f>养成属性buff汇总!K10</f>
        <v>3.9600355611913524E-2</v>
      </c>
      <c r="BJ9" s="39">
        <f>养成属性buff汇总!L10</f>
        <v>4.1026516958527076E-2</v>
      </c>
      <c r="BK9" s="39">
        <f>养成属性buff汇总!M10</f>
        <v>4.2613249218143689E-2</v>
      </c>
      <c r="BM9" s="67">
        <f>'[2]功能-军团县城'!CV12/BG9</f>
        <v>0</v>
      </c>
      <c r="BN9" s="67">
        <f>[3]大殿属性!AK11/BG9</f>
        <v>1</v>
      </c>
      <c r="BO9" s="39"/>
      <c r="BR9" s="29">
        <v>5</v>
      </c>
      <c r="BS9" s="39">
        <f t="shared" si="1"/>
        <v>3.7320411300047596E-2</v>
      </c>
      <c r="BT9" s="39">
        <f t="shared" si="2"/>
        <v>3.8361379439361354E-2</v>
      </c>
      <c r="BU9" s="39">
        <f t="shared" si="3"/>
        <v>3.9600355611913524E-2</v>
      </c>
      <c r="BV9" s="39">
        <f t="shared" si="4"/>
        <v>4.1026516958527076E-2</v>
      </c>
      <c r="BW9" s="39">
        <f t="shared" si="5"/>
        <v>4.2613249218143689E-2</v>
      </c>
      <c r="BY9" s="67">
        <f>'[2]功能-军团县城'!CV12/BS9</f>
        <v>0</v>
      </c>
      <c r="BZ9" s="67">
        <f>[3]大殿属性!AK11/BS9</f>
        <v>1</v>
      </c>
      <c r="CA9" s="39"/>
      <c r="CF9" s="29">
        <v>5</v>
      </c>
      <c r="CG9" s="39">
        <f>养成属性buff汇总!AA10</f>
        <v>0</v>
      </c>
      <c r="CH9" s="39">
        <f>养成属性buff汇总!AB10</f>
        <v>0</v>
      </c>
      <c r="CI9" s="39">
        <f>养成属性buff汇总!AC10</f>
        <v>0</v>
      </c>
      <c r="CJ9" s="39">
        <f>养成属性buff汇总!AD10</f>
        <v>0</v>
      </c>
      <c r="CK9" s="39">
        <f>养成属性buff汇总!AE10</f>
        <v>0</v>
      </c>
      <c r="CP9" s="29">
        <v>5</v>
      </c>
      <c r="CQ9" s="39">
        <v>0</v>
      </c>
      <c r="CR9" s="39">
        <v>0</v>
      </c>
      <c r="CS9" s="39">
        <v>0</v>
      </c>
      <c r="CT9" s="39">
        <v>0</v>
      </c>
      <c r="CU9" s="39">
        <v>0</v>
      </c>
    </row>
    <row r="10" spans="1:99" x14ac:dyDescent="0.15">
      <c r="B10" s="29">
        <v>6</v>
      </c>
      <c r="C10" s="29">
        <f>[6]属性汇总!Q9+[10]属性汇总!J10+[11]属性汇总新!K10+[12]爵位属性!I10+[13]宝物温养!CB11+[14]藏品属性!AW16</f>
        <v>53.329568682872505</v>
      </c>
      <c r="D10" s="29">
        <f>[6]属性汇总!R9+[10]属性汇总!K10+[11]属性汇总新!L10+[12]爵位属性!J10+[13]宝物温养!CC11+[14]藏品属性!AX16</f>
        <v>53.713958726054209</v>
      </c>
      <c r="E10" s="29">
        <f>[6]属性汇总!S9+[10]属性汇总!L10+[11]属性汇总新!M10+[12]爵位属性!K10+[13]宝物温养!CD11+[14]藏品属性!AY16</f>
        <v>53.481460065290754</v>
      </c>
      <c r="F10" s="29">
        <f>[6]属性汇总!T9+[10]属性汇总!M10+[11]属性汇总新!N10+[12]爵位属性!L10+[13]宝物温养!CE11+[14]藏品属性!AZ16</f>
        <v>55.941767222633338</v>
      </c>
      <c r="G10" s="29">
        <f>[6]属性汇总!U9+[10]属性汇总!N10+[11]属性汇总新!O10+[12]爵位属性!M10+[13]宝物温养!CF11+[14]藏品属性!BA16</f>
        <v>55.793031160502501</v>
      </c>
      <c r="I10" s="39">
        <f>[6]属性汇总!Q9/C10</f>
        <v>0.90824352316757262</v>
      </c>
      <c r="J10" s="39">
        <f>[10]属性汇总!J10/C10</f>
        <v>4.8003388424594139E-2</v>
      </c>
      <c r="K10" s="39">
        <f>[13]宝物温养!CB11/C10</f>
        <v>0</v>
      </c>
      <c r="L10" s="39">
        <f>[12]爵位属性!I10/C10</f>
        <v>4.37530884078332E-2</v>
      </c>
      <c r="M10" s="100">
        <f>[11]属性汇总新!K10/C10</f>
        <v>0</v>
      </c>
      <c r="N10" s="39">
        <f>[14]藏品属性!AW16/C10</f>
        <v>0</v>
      </c>
      <c r="Q10" s="29">
        <v>6</v>
      </c>
      <c r="R10" s="29">
        <f>[6]属性汇总!AN9+[10]属性汇总!AC10+[15]属性汇总!E10+[9]属性!AS11</f>
        <v>933.79137548239282</v>
      </c>
      <c r="S10" s="29">
        <f>[6]属性汇总!AO9+[10]属性汇总!AD10+[15]属性汇总!F10+[9]属性!AT11</f>
        <v>938.71855554337117</v>
      </c>
      <c r="T10" s="29">
        <f>[6]属性汇总!AP9+[10]属性汇总!AE10+[15]属性汇总!G10+[9]属性!AU11</f>
        <v>938.33924734716845</v>
      </c>
      <c r="U10" s="29">
        <f>[6]属性汇总!AQ9+[10]属性汇总!AF10+[15]属性汇总!H10+[9]属性!AV11</f>
        <v>961.26655803641302</v>
      </c>
      <c r="V10" s="29">
        <f>[6]属性汇总!AR9+[10]属性汇总!AG10+[15]属性汇总!I10+[9]属性!AW11</f>
        <v>959.23665313454853</v>
      </c>
      <c r="X10" s="39">
        <f>[6]属性汇总!AN9/R10</f>
        <v>0.91004414668468536</v>
      </c>
      <c r="Y10" s="39">
        <f>[10]属性汇总!AC10/R10</f>
        <v>8.995585331531461E-2</v>
      </c>
      <c r="Z10" s="39">
        <f>[15]属性汇总!E10/R10</f>
        <v>0</v>
      </c>
      <c r="AA10" s="39">
        <f>[9]属性!AS11/R10</f>
        <v>0</v>
      </c>
      <c r="AC10" s="29">
        <v>6</v>
      </c>
      <c r="AD10" s="39">
        <f>'[5]变法-buff效果'!AG10</f>
        <v>0</v>
      </c>
      <c r="AE10" s="39">
        <f>'[5]变法-buff效果'!AH10</f>
        <v>0</v>
      </c>
      <c r="AF10" s="39">
        <f>'[5]变法-buff效果'!AI10</f>
        <v>0</v>
      </c>
      <c r="AG10" s="39">
        <f>'[5]变法-buff效果'!AJ10</f>
        <v>0</v>
      </c>
      <c r="AH10" s="39">
        <f>'[5]变法-buff效果'!AK10</f>
        <v>0</v>
      </c>
      <c r="AJ10" s="67"/>
      <c r="AK10" s="67">
        <f>IFERROR('[5]变法-buff效果'!AG10/AD10,0)</f>
        <v>0</v>
      </c>
      <c r="AL10" s="39"/>
      <c r="AQ10" s="29">
        <v>40</v>
      </c>
      <c r="AR10" s="29">
        <f t="shared" si="6"/>
        <v>1.1684245978541108</v>
      </c>
      <c r="AS10" s="29">
        <f t="shared" si="6"/>
        <v>1.1818602641632336</v>
      </c>
      <c r="AT10" s="29">
        <f t="shared" si="6"/>
        <v>1.1929504490997445</v>
      </c>
      <c r="AU10" s="29">
        <f t="shared" si="6"/>
        <v>1.2169609082593851</v>
      </c>
      <c r="AV10" s="29">
        <f t="shared" si="6"/>
        <v>1.2055013593560997</v>
      </c>
      <c r="BF10" s="29">
        <v>6</v>
      </c>
      <c r="BG10" s="39">
        <f>养成属性buff汇总!I11</f>
        <v>4.1448941924120672E-2</v>
      </c>
      <c r="BH10" s="39">
        <f>养成属性buff汇总!J11</f>
        <v>4.2703077577649587E-2</v>
      </c>
      <c r="BI10" s="39">
        <f>养成属性buff汇总!K11</f>
        <v>4.4206460233588651E-2</v>
      </c>
      <c r="BJ10" s="39">
        <f>养成属性buff汇总!L11</f>
        <v>4.5936745677110633E-2</v>
      </c>
      <c r="BK10" s="39">
        <f>养成属性buff汇总!M11</f>
        <v>4.7865527472807756E-2</v>
      </c>
      <c r="BM10" s="67">
        <f>'[2]功能-军团县城'!CV13/BG10</f>
        <v>0</v>
      </c>
      <c r="BN10" s="67">
        <f>[3]大殿属性!AK12/BG10</f>
        <v>1</v>
      </c>
      <c r="BO10" s="39"/>
      <c r="BR10" s="29">
        <v>6</v>
      </c>
      <c r="BS10" s="39">
        <f t="shared" si="1"/>
        <v>4.1448941924120672E-2</v>
      </c>
      <c r="BT10" s="39">
        <f t="shared" si="2"/>
        <v>4.2703077577649587E-2</v>
      </c>
      <c r="BU10" s="39">
        <f t="shared" si="3"/>
        <v>4.4206460233588651E-2</v>
      </c>
      <c r="BV10" s="39">
        <f t="shared" si="4"/>
        <v>4.5936745677110633E-2</v>
      </c>
      <c r="BW10" s="39">
        <f t="shared" si="5"/>
        <v>4.7865527472807756E-2</v>
      </c>
      <c r="BY10" s="67">
        <f>'[2]功能-军团县城'!CV13/BS10</f>
        <v>0</v>
      </c>
      <c r="BZ10" s="67">
        <f>[3]大殿属性!AK12/BS10</f>
        <v>1</v>
      </c>
      <c r="CA10" s="39"/>
      <c r="CF10" s="29">
        <v>6</v>
      </c>
      <c r="CG10" s="39">
        <f>养成属性buff汇总!AA11</f>
        <v>0</v>
      </c>
      <c r="CH10" s="39">
        <f>养成属性buff汇总!AB11</f>
        <v>0</v>
      </c>
      <c r="CI10" s="39">
        <f>养成属性buff汇总!AC11</f>
        <v>0</v>
      </c>
      <c r="CJ10" s="39">
        <f>养成属性buff汇总!AD11</f>
        <v>0</v>
      </c>
      <c r="CK10" s="39">
        <f>养成属性buff汇总!AE11</f>
        <v>0</v>
      </c>
      <c r="CP10" s="29">
        <v>6</v>
      </c>
      <c r="CQ10" s="39">
        <v>0</v>
      </c>
      <c r="CR10" s="39">
        <v>0</v>
      </c>
      <c r="CS10" s="39">
        <v>0</v>
      </c>
      <c r="CT10" s="39">
        <v>0</v>
      </c>
      <c r="CU10" s="39">
        <v>0</v>
      </c>
    </row>
    <row r="11" spans="1:99" x14ac:dyDescent="0.15">
      <c r="B11" s="29">
        <v>7</v>
      </c>
      <c r="C11" s="29">
        <f>[6]属性汇总!Q10+[10]属性汇总!J11+[11]属性汇总新!K11+[12]爵位属性!I11+[13]宝物温养!CB12+[14]藏品属性!AW17</f>
        <v>62.162274574462359</v>
      </c>
      <c r="D11" s="29">
        <f>[6]属性汇总!R10+[10]属性汇总!K11+[11]属性汇总新!L11+[12]爵位属性!J11+[13]宝物温养!CC12+[14]藏品属性!AX17</f>
        <v>62.610729624841007</v>
      </c>
      <c r="E11" s="29">
        <f>[6]属性汇总!S10+[10]属性汇总!L11+[11]属性汇总新!M11+[12]爵位属性!K11+[13]宝物温养!CD12+[14]藏品属性!AY17</f>
        <v>62.339481187283653</v>
      </c>
      <c r="F11" s="29">
        <f>[6]属性汇总!T10+[10]属性汇总!M11+[11]属性汇总新!N11+[12]爵位属性!L11+[13]宝物温养!CE12+[14]藏品属性!AZ17</f>
        <v>65.209839537516672</v>
      </c>
      <c r="G11" s="29">
        <f>[6]属性汇总!U10+[10]属性汇总!N11+[11]属性汇总新!O11+[12]爵位属性!M11+[13]宝物温养!CF12+[14]藏品属性!BA17</f>
        <v>65.036314131697353</v>
      </c>
      <c r="I11" s="39">
        <f>[6]属性汇总!Q10/C11</f>
        <v>0.90905523692571177</v>
      </c>
      <c r="J11" s="39">
        <f>[10]属性汇总!J11/C11</f>
        <v>4.8046289926039092E-2</v>
      </c>
      <c r="K11" s="39">
        <f>[13]宝物温养!CB12/C11</f>
        <v>0</v>
      </c>
      <c r="L11" s="39">
        <f>[12]爵位属性!I11/C11</f>
        <v>4.2898473148249183E-2</v>
      </c>
      <c r="M11" s="100">
        <f>[11]属性汇总新!K11/C11</f>
        <v>0</v>
      </c>
      <c r="N11" s="39">
        <f>[14]藏品属性!AW17/C11</f>
        <v>0</v>
      </c>
      <c r="Q11" s="29">
        <v>7</v>
      </c>
      <c r="R11" s="29">
        <f>[6]属性汇总!AN10+[10]属性汇总!AC11+[15]属性汇总!E11+[9]属性!AS12</f>
        <v>1089.4232713961251</v>
      </c>
      <c r="S11" s="29">
        <f>[6]属性汇总!AO10+[10]属性汇总!AD11+[15]属性汇总!F11+[9]属性!AT12</f>
        <v>1095.1716481339331</v>
      </c>
      <c r="T11" s="29">
        <f>[6]属性汇总!AP10+[10]属性汇总!AE11+[15]属性汇总!G11+[9]属性!AU12</f>
        <v>1094.7291219050298</v>
      </c>
      <c r="U11" s="29">
        <f>[6]属性汇总!AQ10+[10]属性汇总!AF11+[15]属性汇总!H11+[9]属性!AV12</f>
        <v>1121.4776510424817</v>
      </c>
      <c r="V11" s="29">
        <f>[6]属性汇总!AR10+[10]属性汇总!AG11+[15]属性汇总!I11+[9]属性!AW12</f>
        <v>1119.1094286569733</v>
      </c>
      <c r="X11" s="39">
        <f>[6]属性汇总!AN10/R11</f>
        <v>0.91004414668468525</v>
      </c>
      <c r="Y11" s="39">
        <f>[10]属性汇总!AC11/R11</f>
        <v>8.995585331531461E-2</v>
      </c>
      <c r="Z11" s="39">
        <f>[15]属性汇总!E11/R11</f>
        <v>0</v>
      </c>
      <c r="AA11" s="39">
        <f>[9]属性!AS12/R11</f>
        <v>0</v>
      </c>
      <c r="AC11" s="29">
        <v>7</v>
      </c>
      <c r="AD11" s="39">
        <f>'[5]变法-buff效果'!AG11</f>
        <v>0</v>
      </c>
      <c r="AE11" s="39">
        <f>'[5]变法-buff效果'!AH11</f>
        <v>0</v>
      </c>
      <c r="AF11" s="39">
        <f>'[5]变法-buff效果'!AI11</f>
        <v>0</v>
      </c>
      <c r="AG11" s="39">
        <f>'[5]变法-buff效果'!AJ11</f>
        <v>0</v>
      </c>
      <c r="AH11" s="39">
        <f>'[5]变法-buff效果'!AK11</f>
        <v>0</v>
      </c>
      <c r="AJ11" s="67"/>
      <c r="AK11" s="67">
        <f>IFERROR('[5]变法-buff效果'!AG11/AD11,0)</f>
        <v>0</v>
      </c>
      <c r="AL11" s="39"/>
      <c r="AQ11" s="29">
        <v>50</v>
      </c>
      <c r="AR11" s="29">
        <f t="shared" si="6"/>
        <v>1.1413158476904361</v>
      </c>
      <c r="AS11" s="29">
        <f t="shared" si="6"/>
        <v>1.1471171340534771</v>
      </c>
      <c r="AT11" s="29">
        <f t="shared" si="6"/>
        <v>1.1391414878403709</v>
      </c>
      <c r="AU11" s="29">
        <f t="shared" si="6"/>
        <v>1.1453026704663061</v>
      </c>
      <c r="AV11" s="29">
        <f t="shared" si="6"/>
        <v>1.1307232102368296</v>
      </c>
      <c r="BF11" s="29">
        <v>7</v>
      </c>
      <c r="BG11" s="39">
        <f>养成属性buff汇总!I12</f>
        <v>4.5577472548193748E-2</v>
      </c>
      <c r="BH11" s="39">
        <f>养成属性buff汇总!J12</f>
        <v>4.7044775715937834E-2</v>
      </c>
      <c r="BI11" s="39">
        <f>养成属性buff汇总!K12</f>
        <v>4.8812564855263779E-2</v>
      </c>
      <c r="BJ11" s="39">
        <f>养成属性buff汇总!L12</f>
        <v>0.05</v>
      </c>
      <c r="BK11" s="39">
        <f>养成属性buff汇总!M12</f>
        <v>0.05</v>
      </c>
      <c r="BM11" s="67">
        <f>'[2]功能-军团县城'!CV14/BG11</f>
        <v>0</v>
      </c>
      <c r="BN11" s="67">
        <f>[3]大殿属性!AK13/BG11</f>
        <v>1</v>
      </c>
      <c r="BO11" s="39"/>
      <c r="BR11" s="29">
        <v>7</v>
      </c>
      <c r="BS11" s="39">
        <f t="shared" si="1"/>
        <v>4.5577472548193748E-2</v>
      </c>
      <c r="BT11" s="39">
        <f t="shared" si="2"/>
        <v>4.7044775715937834E-2</v>
      </c>
      <c r="BU11" s="39">
        <f t="shared" si="3"/>
        <v>4.8812564855263779E-2</v>
      </c>
      <c r="BV11" s="39">
        <f t="shared" si="4"/>
        <v>0.05</v>
      </c>
      <c r="BW11" s="39">
        <f t="shared" si="5"/>
        <v>0.05</v>
      </c>
      <c r="BY11" s="67">
        <f>'[2]功能-军团县城'!CV14/BS11</f>
        <v>0</v>
      </c>
      <c r="BZ11" s="67">
        <f>[3]大殿属性!AK13/BS11</f>
        <v>1</v>
      </c>
      <c r="CA11" s="39"/>
      <c r="CF11" s="29">
        <v>7</v>
      </c>
      <c r="CG11" s="39">
        <f>养成属性buff汇总!AA12</f>
        <v>0</v>
      </c>
      <c r="CH11" s="39">
        <f>养成属性buff汇总!AB12</f>
        <v>0</v>
      </c>
      <c r="CI11" s="39">
        <f>养成属性buff汇总!AC12</f>
        <v>0</v>
      </c>
      <c r="CJ11" s="39">
        <f>养成属性buff汇总!AD12</f>
        <v>1.2137863354300276E-3</v>
      </c>
      <c r="CK11" s="39">
        <f>养成属性buff汇总!AE12</f>
        <v>4.4828888007914713E-3</v>
      </c>
      <c r="CP11" s="29">
        <v>7</v>
      </c>
      <c r="CQ11" s="39">
        <v>0</v>
      </c>
      <c r="CR11" s="39">
        <v>0</v>
      </c>
      <c r="CS11" s="39">
        <v>0</v>
      </c>
      <c r="CT11" s="39">
        <v>0</v>
      </c>
      <c r="CU11" s="39">
        <v>0</v>
      </c>
    </row>
    <row r="12" spans="1:99" x14ac:dyDescent="0.15">
      <c r="B12" s="29">
        <v>8</v>
      </c>
      <c r="C12" s="29">
        <f>[6]属性汇总!Q11+[10]属性汇总!J12+[11]属性汇总新!K12+[12]爵位属性!I12+[13]宝物温养!CB13+[14]藏品属性!AW18</f>
        <v>70.994980466052212</v>
      </c>
      <c r="D12" s="29">
        <f>[6]属性汇总!R11+[10]属性汇总!K12+[11]属性汇总新!L12+[12]爵位属性!J12+[13]宝物温养!CC13+[14]藏品属性!AX18</f>
        <v>71.507500523627826</v>
      </c>
      <c r="E12" s="29">
        <f>[6]属性汇总!S11+[10]属性汇总!L12+[11]属性汇总新!M12+[12]爵位属性!K12+[13]宝物温养!CD13+[14]藏品属性!AY18</f>
        <v>71.197502309276544</v>
      </c>
      <c r="F12" s="29">
        <f>[6]属性汇总!T11+[10]属性汇总!M12+[11]属性汇总新!N12+[12]爵位属性!L12+[13]宝物温养!CE13+[14]藏品属性!AZ18</f>
        <v>74.477911852399998</v>
      </c>
      <c r="G12" s="29">
        <f>[6]属性汇总!U11+[10]属性汇总!N12+[11]属性汇总新!O12+[12]爵位属性!M12+[13]宝物温养!CF13+[14]藏品属性!BA18</f>
        <v>74.279597102892225</v>
      </c>
      <c r="I12" s="39">
        <f>[6]属性汇总!Q11/C12</f>
        <v>0.90966497502735422</v>
      </c>
      <c r="J12" s="39">
        <f>[10]属性汇总!J12/C12</f>
        <v>4.8078516409557889E-2</v>
      </c>
      <c r="K12" s="39">
        <f>[13]宝物温养!CB13/C12</f>
        <v>0</v>
      </c>
      <c r="L12" s="39">
        <f>[12]爵位属性!I12/C12</f>
        <v>4.2256508563087991E-2</v>
      </c>
      <c r="M12" s="100">
        <f>[11]属性汇总新!K12/C12</f>
        <v>0</v>
      </c>
      <c r="N12" s="39">
        <f>[14]藏品属性!AW18/C12</f>
        <v>0</v>
      </c>
      <c r="Q12" s="29">
        <v>8</v>
      </c>
      <c r="R12" s="29">
        <f>[6]属性汇总!AN11+[10]属性汇总!AC12+[15]属性汇总!E12+[9]属性!AS13</f>
        <v>1245.0551673098571</v>
      </c>
      <c r="S12" s="29">
        <f>[6]属性汇总!AO11+[10]属性汇总!AD12+[15]属性汇总!F12+[9]属性!AT13</f>
        <v>1251.624740724495</v>
      </c>
      <c r="T12" s="29">
        <f>[6]属性汇总!AP11+[10]属性汇总!AE12+[15]属性汇总!G12+[9]属性!AU13</f>
        <v>1251.1189964628911</v>
      </c>
      <c r="U12" s="29">
        <f>[6]属性汇总!AQ11+[10]属性汇总!AF12+[15]属性汇总!H12+[9]属性!AV13</f>
        <v>1281.6887440485507</v>
      </c>
      <c r="V12" s="29">
        <f>[6]属性汇总!AR11+[10]属性汇总!AG12+[15]属性汇总!I12+[9]属性!AW13</f>
        <v>1278.982204179398</v>
      </c>
      <c r="X12" s="39">
        <f>[6]属性汇总!AN11/R12</f>
        <v>0.91004414668468536</v>
      </c>
      <c r="Y12" s="39">
        <f>[10]属性汇总!AC12/R12</f>
        <v>8.995585331531461E-2</v>
      </c>
      <c r="Z12" s="39">
        <f>[15]属性汇总!E12/R12</f>
        <v>0</v>
      </c>
      <c r="AA12" s="39">
        <f>[9]属性!AS13/R12</f>
        <v>0</v>
      </c>
      <c r="AC12" s="29">
        <v>8</v>
      </c>
      <c r="AD12" s="39">
        <f>'[5]变法-buff效果'!AG12</f>
        <v>0</v>
      </c>
      <c r="AE12" s="39">
        <f>'[5]变法-buff效果'!AH12</f>
        <v>0</v>
      </c>
      <c r="AF12" s="39">
        <f>'[5]变法-buff效果'!AI12</f>
        <v>0</v>
      </c>
      <c r="AG12" s="39">
        <f>'[5]变法-buff效果'!AJ12</f>
        <v>0</v>
      </c>
      <c r="AH12" s="39">
        <f>'[5]变法-buff效果'!AK12</f>
        <v>0</v>
      </c>
      <c r="AJ12" s="67"/>
      <c r="AK12" s="67">
        <f>IFERROR('[5]变法-buff效果'!AG12/AD12,0)</f>
        <v>0</v>
      </c>
      <c r="AL12" s="39"/>
      <c r="AQ12" s="29">
        <v>60</v>
      </c>
      <c r="AR12" s="29">
        <f t="shared" si="6"/>
        <v>1.2420868457699745</v>
      </c>
      <c r="AS12" s="29">
        <f t="shared" si="6"/>
        <v>1.229763479187274</v>
      </c>
      <c r="AT12" s="29">
        <f t="shared" si="6"/>
        <v>1.2350916347771703</v>
      </c>
      <c r="AU12" s="29">
        <f t="shared" si="6"/>
        <v>1.2862098573748932</v>
      </c>
      <c r="AV12" s="29">
        <f t="shared" si="6"/>
        <v>1.3656851837373047</v>
      </c>
      <c r="BF12" s="29">
        <v>8</v>
      </c>
      <c r="BG12" s="39">
        <f>养成属性buff汇总!I13</f>
        <v>4.9706003172266838E-2</v>
      </c>
      <c r="BH12" s="39">
        <f>养成属性buff汇总!J13</f>
        <v>0.05</v>
      </c>
      <c r="BI12" s="39">
        <f>养成属性buff汇总!K13</f>
        <v>0.05</v>
      </c>
      <c r="BJ12" s="39">
        <f>养成属性buff汇总!L13</f>
        <v>0.05</v>
      </c>
      <c r="BK12" s="39">
        <f>养成属性buff汇总!M13</f>
        <v>0.05</v>
      </c>
      <c r="BM12" s="67">
        <f>'[2]功能-军团县城'!CV15/BG12</f>
        <v>0</v>
      </c>
      <c r="BN12" s="67">
        <f>[3]大殿属性!AK14/BG12</f>
        <v>1</v>
      </c>
      <c r="BO12" s="39"/>
      <c r="BR12" s="29">
        <v>8</v>
      </c>
      <c r="BS12" s="39">
        <f t="shared" si="1"/>
        <v>4.9706003172266838E-2</v>
      </c>
      <c r="BT12" s="39">
        <f t="shared" si="2"/>
        <v>0.05</v>
      </c>
      <c r="BU12" s="39">
        <f t="shared" si="3"/>
        <v>0.05</v>
      </c>
      <c r="BV12" s="39">
        <f t="shared" si="4"/>
        <v>0.05</v>
      </c>
      <c r="BW12" s="39">
        <f t="shared" si="5"/>
        <v>0.05</v>
      </c>
      <c r="BY12" s="67">
        <f>'[2]功能-军团县城'!CV15/BS12</f>
        <v>0</v>
      </c>
      <c r="BZ12" s="67">
        <f>[3]大殿属性!AK14/BS12</f>
        <v>1</v>
      </c>
      <c r="CA12" s="39"/>
      <c r="CF12" s="29">
        <v>8</v>
      </c>
      <c r="CG12" s="39">
        <f>养成属性buff汇总!AA13</f>
        <v>0</v>
      </c>
      <c r="CH12" s="39">
        <f>养成属性buff汇总!AB13</f>
        <v>2.0260837188258037E-3</v>
      </c>
      <c r="CI12" s="39">
        <f>养成属性buff汇总!AC13</f>
        <v>4.9450244228931529E-3</v>
      </c>
      <c r="CJ12" s="39">
        <f>养成属性buff汇总!AD13</f>
        <v>8.2505616532576685E-3</v>
      </c>
      <c r="CK12" s="39">
        <f>养成属性buff汇总!AE13</f>
        <v>1.2034795951070104E-2</v>
      </c>
      <c r="CP12" s="29">
        <v>8</v>
      </c>
      <c r="CQ12" s="39">
        <v>0</v>
      </c>
      <c r="CR12" s="39">
        <v>0</v>
      </c>
      <c r="CS12" s="39">
        <v>0</v>
      </c>
      <c r="CT12" s="39">
        <v>0</v>
      </c>
      <c r="CU12" s="39">
        <v>0</v>
      </c>
    </row>
    <row r="13" spans="1:99" x14ac:dyDescent="0.15">
      <c r="B13" s="29">
        <v>9</v>
      </c>
      <c r="C13" s="29">
        <f>[6]属性汇总!Q12+[10]属性汇总!J13+[11]属性汇总新!K13+[12]爵位属性!I13+[13]宝物温养!CB14+[14]藏品属性!AW19</f>
        <v>79.827686357642079</v>
      </c>
      <c r="D13" s="29">
        <f>[6]属性汇总!R12+[10]属性汇总!K13+[11]属性汇总新!L13+[12]爵位属性!J13+[13]宝物温养!CC14+[14]藏品属性!AX19</f>
        <v>80.404271422414638</v>
      </c>
      <c r="E13" s="29">
        <f>[6]属性汇总!S12+[10]属性汇总!L13+[11]属性汇总新!M13+[12]爵位属性!K13+[13]宝物温养!CD14+[14]藏品属性!AY19</f>
        <v>80.055523431269464</v>
      </c>
      <c r="F13" s="29">
        <f>[6]属性汇总!T12+[10]属性汇总!M13+[11]属性汇总新!N13+[12]爵位属性!L13+[13]宝物温养!CE14+[14]藏品属性!AZ19</f>
        <v>83.745984167283339</v>
      </c>
      <c r="G13" s="29">
        <f>[6]属性汇总!U12+[10]属性汇总!N13+[11]属性汇总新!O13+[12]爵位属性!M13+[13]宝物温养!CF14+[14]藏品属性!BA19</f>
        <v>83.522880074087084</v>
      </c>
      <c r="I13" s="39">
        <f>[6]属性汇总!Q12/C13</f>
        <v>0.91013978156406117</v>
      </c>
      <c r="J13" s="39">
        <f>[10]属性汇总!J13/C13</f>
        <v>4.8103611356041617E-2</v>
      </c>
      <c r="K13" s="39">
        <f>[13]宝物温养!CB14/C13</f>
        <v>0</v>
      </c>
      <c r="L13" s="39">
        <f>[12]爵位属性!I13/C13</f>
        <v>4.1756607079897236E-2</v>
      </c>
      <c r="M13" s="100">
        <f>[11]属性汇总新!K13/C13</f>
        <v>0</v>
      </c>
      <c r="N13" s="39">
        <f>[14]藏品属性!AW19/C13</f>
        <v>0</v>
      </c>
      <c r="Q13" s="29">
        <v>9</v>
      </c>
      <c r="R13" s="29">
        <f>[6]属性汇总!AN12+[10]属性汇总!AC13+[15]属性汇总!E13+[9]属性!AS14</f>
        <v>1400.6870632235891</v>
      </c>
      <c r="S13" s="29">
        <f>[6]属性汇总!AO12+[10]属性汇总!AD13+[15]属性汇总!F13+[9]属性!AT14</f>
        <v>1408.0778333150568</v>
      </c>
      <c r="T13" s="29">
        <f>[6]属性汇总!AP12+[10]属性汇总!AE13+[15]属性汇总!G13+[9]属性!AU14</f>
        <v>1407.5088710207526</v>
      </c>
      <c r="U13" s="29">
        <f>[6]属性汇总!AQ12+[10]属性汇总!AF13+[15]属性汇总!H13+[9]属性!AV14</f>
        <v>1441.8998370546194</v>
      </c>
      <c r="V13" s="29">
        <f>[6]属性汇总!AR12+[10]属性汇总!AG13+[15]属性汇总!I13+[9]属性!AW14</f>
        <v>1438.8549797018227</v>
      </c>
      <c r="X13" s="39">
        <f>[6]属性汇总!AN12/R13</f>
        <v>0.91004414668468536</v>
      </c>
      <c r="Y13" s="39">
        <f>[10]属性汇总!AC13/R13</f>
        <v>8.9955853315314624E-2</v>
      </c>
      <c r="Z13" s="39">
        <f>[15]属性汇总!E13/R13</f>
        <v>0</v>
      </c>
      <c r="AA13" s="39">
        <f>[9]属性!AS14/R13</f>
        <v>0</v>
      </c>
      <c r="AC13" s="29">
        <v>9</v>
      </c>
      <c r="AD13" s="39">
        <f>'[5]变法-buff效果'!AG13</f>
        <v>0</v>
      </c>
      <c r="AE13" s="39">
        <f>'[5]变法-buff效果'!AH13</f>
        <v>0</v>
      </c>
      <c r="AF13" s="39">
        <f>'[5]变法-buff效果'!AI13</f>
        <v>0</v>
      </c>
      <c r="AG13" s="39">
        <f>'[5]变法-buff效果'!AJ13</f>
        <v>0</v>
      </c>
      <c r="AH13" s="39">
        <f>'[5]变法-buff效果'!AK13</f>
        <v>0</v>
      </c>
      <c r="AJ13" s="67"/>
      <c r="AK13" s="67">
        <f>IFERROR('[5]变法-buff效果'!AG13/AD13,0)</f>
        <v>0</v>
      </c>
      <c r="AL13" s="39"/>
      <c r="AQ13" s="29">
        <v>70</v>
      </c>
      <c r="AR13" s="29">
        <f t="shared" si="6"/>
        <v>1.2133951601019473</v>
      </c>
      <c r="AS13" s="29">
        <f t="shared" si="6"/>
        <v>1.2157623963538426</v>
      </c>
      <c r="AT13" s="29">
        <f t="shared" si="6"/>
        <v>1.2102290992511224</v>
      </c>
      <c r="AU13" s="29">
        <f t="shared" si="6"/>
        <v>1.2143937654663677</v>
      </c>
      <c r="AV13" s="29">
        <f t="shared" si="6"/>
        <v>1.2069335434575659</v>
      </c>
      <c r="BF13" s="29">
        <v>9</v>
      </c>
      <c r="BG13" s="39">
        <f>养成属性buff汇总!I14</f>
        <v>0.05</v>
      </c>
      <c r="BH13" s="39">
        <f>养成属性buff汇总!J14</f>
        <v>0.05</v>
      </c>
      <c r="BI13" s="39">
        <f>养成属性buff汇总!K14</f>
        <v>0.05</v>
      </c>
      <c r="BJ13" s="39">
        <f>养成属性buff汇总!L14</f>
        <v>0.05</v>
      </c>
      <c r="BK13" s="39">
        <f>养成属性buff汇总!M14</f>
        <v>0.05</v>
      </c>
      <c r="BM13" s="67">
        <f>'[2]功能-军团县城'!CV16/BG13</f>
        <v>0</v>
      </c>
      <c r="BN13" s="67">
        <f>[3]大殿属性!AK15/BG13</f>
        <v>1</v>
      </c>
      <c r="BO13" s="39"/>
      <c r="BR13" s="29">
        <v>9</v>
      </c>
      <c r="BS13" s="39">
        <f t="shared" si="1"/>
        <v>0.05</v>
      </c>
      <c r="BT13" s="39">
        <f t="shared" si="2"/>
        <v>0.05</v>
      </c>
      <c r="BU13" s="39">
        <f t="shared" si="3"/>
        <v>0.05</v>
      </c>
      <c r="BV13" s="39">
        <f t="shared" si="4"/>
        <v>0.05</v>
      </c>
      <c r="BW13" s="39">
        <f t="shared" si="5"/>
        <v>0.05</v>
      </c>
      <c r="BY13" s="67">
        <f>'[2]功能-军团县城'!CV16/BS13</f>
        <v>0</v>
      </c>
      <c r="BZ13" s="67">
        <f>[3]大殿属性!AK15/BS13</f>
        <v>1</v>
      </c>
      <c r="CA13" s="39"/>
      <c r="CF13" s="29">
        <v>9</v>
      </c>
      <c r="CG13" s="39">
        <f>养成属性buff汇总!AA14</f>
        <v>5.6331700822661729E-3</v>
      </c>
      <c r="CH13" s="39">
        <f>养成属性buff汇总!AB14</f>
        <v>8.3706995103384595E-3</v>
      </c>
      <c r="CI13" s="39">
        <f>养成属性buff汇总!AC14</f>
        <v>1.1607645656747975E-2</v>
      </c>
      <c r="CJ13" s="39">
        <f>养成属性buff汇总!AD14</f>
        <v>1.528733697108531E-2</v>
      </c>
      <c r="CK13" s="39">
        <f>养成属性buff汇总!AE14</f>
        <v>1.9586703101348735E-2</v>
      </c>
      <c r="CP13" s="29">
        <v>9</v>
      </c>
      <c r="CQ13" s="39">
        <v>0</v>
      </c>
      <c r="CR13" s="39">
        <v>0</v>
      </c>
      <c r="CS13" s="39">
        <v>0</v>
      </c>
      <c r="CT13" s="39">
        <v>0</v>
      </c>
      <c r="CU13" s="39">
        <v>0</v>
      </c>
    </row>
    <row r="14" spans="1:99" x14ac:dyDescent="0.15">
      <c r="B14" s="29">
        <v>10</v>
      </c>
      <c r="C14" s="29">
        <f>[6]属性汇总!Q13+[10]属性汇总!J14+[11]属性汇总新!K14+[12]爵位属性!I14+[13]宝物温养!CB15+[14]藏品属性!AW20</f>
        <v>88.660392249231947</v>
      </c>
      <c r="D14" s="29">
        <f>[6]属性汇总!R13+[10]属性汇总!K14+[11]属性汇总新!L14+[12]爵位属性!J14+[13]宝物温养!CC15+[14]藏品属性!AX20</f>
        <v>88.986179005440391</v>
      </c>
      <c r="E14" s="29">
        <f>[6]属性汇总!S13+[10]属性汇总!L14+[11]属性汇总新!M14+[12]爵位属性!K14+[13]宝物温养!CD15+[14]藏品属性!AY20</f>
        <v>88.913544553262369</v>
      </c>
      <c r="F14" s="29">
        <f>[6]属性汇总!T13+[10]属性汇总!M14+[11]属性汇总新!N14+[12]爵位属性!L14+[13]宝物温养!CE15+[14]藏品属性!AZ20</f>
        <v>93.014056482166666</v>
      </c>
      <c r="G14" s="29">
        <f>[6]属性汇总!U13+[10]属性汇总!N14+[11]属性汇总新!O14+[12]爵位属性!M14+[13]宝物温养!CF15+[14]藏品属性!BA20</f>
        <v>92.766163045281942</v>
      </c>
      <c r="I14" s="39">
        <f>[6]属性汇总!Q13/C14</f>
        <v>0.91051998381608712</v>
      </c>
      <c r="J14" s="39">
        <f>[10]属性汇总!J14/C14</f>
        <v>4.812370618294471E-2</v>
      </c>
      <c r="K14" s="39">
        <f>[13]宝物温养!CB15/C14</f>
        <v>0</v>
      </c>
      <c r="L14" s="39">
        <f>[12]爵位属性!I14/C14</f>
        <v>4.1356310000968108E-2</v>
      </c>
      <c r="M14" s="100">
        <f>[11]属性汇总新!K14/C14</f>
        <v>0</v>
      </c>
      <c r="N14" s="39">
        <f>[14]藏品属性!AW20/C14</f>
        <v>0</v>
      </c>
      <c r="Q14" s="29">
        <v>10</v>
      </c>
      <c r="R14" s="29">
        <f>[6]属性汇总!AN13+[10]属性汇总!AC14+[15]属性汇总!E14+[9]属性!AS15</f>
        <v>1556.3189591373214</v>
      </c>
      <c r="S14" s="29">
        <f>[6]属性汇总!AO13+[10]属性汇总!AD14+[15]属性汇总!F14+[9]属性!AT15</f>
        <v>1561.4599609896954</v>
      </c>
      <c r="T14" s="29">
        <f>[6]属性汇总!AP13+[10]属性汇总!AE14+[15]属性汇总!G14+[9]属性!AU15</f>
        <v>1563.8987455786139</v>
      </c>
      <c r="U14" s="29">
        <f>[6]属性汇总!AQ13+[10]属性汇总!AF14+[15]属性汇总!H14+[9]属性!AV15</f>
        <v>1602.1109300606881</v>
      </c>
      <c r="V14" s="29">
        <f>[6]属性汇总!AR13+[10]属性汇总!AG14+[15]属性汇总!I14+[9]属性!AW15</f>
        <v>1598.7277552242474</v>
      </c>
      <c r="X14" s="39">
        <f>[6]属性汇总!AN13/R14</f>
        <v>0.91004414668468536</v>
      </c>
      <c r="Y14" s="39">
        <f>[10]属性汇总!AC14/R14</f>
        <v>8.995585331531461E-2</v>
      </c>
      <c r="Z14" s="39">
        <f>[15]属性汇总!E14/R14</f>
        <v>0</v>
      </c>
      <c r="AA14" s="39">
        <f>[9]属性!AS15/R14</f>
        <v>0</v>
      </c>
      <c r="AC14" s="29">
        <v>10</v>
      </c>
      <c r="AD14" s="39">
        <f>'[5]变法-buff效果'!AG14</f>
        <v>2.5999999999999999E-3</v>
      </c>
      <c r="AE14" s="39">
        <f>'[5]变法-buff效果'!AH14</f>
        <v>0</v>
      </c>
      <c r="AF14" s="39">
        <f>'[5]变法-buff效果'!AI14</f>
        <v>0</v>
      </c>
      <c r="AG14" s="39">
        <f>'[5]变法-buff效果'!AJ14</f>
        <v>0</v>
      </c>
      <c r="AH14" s="39">
        <f>'[5]变法-buff效果'!AK14</f>
        <v>0</v>
      </c>
      <c r="AJ14" s="67"/>
      <c r="AK14" s="67">
        <f>IFERROR('[5]变法-buff效果'!AG14/AD14,0)</f>
        <v>1</v>
      </c>
      <c r="AL14" s="39"/>
      <c r="AQ14" s="29">
        <v>80</v>
      </c>
      <c r="AR14" s="29">
        <f t="shared" si="6"/>
        <v>1.1895281642798783</v>
      </c>
      <c r="AS14" s="29">
        <f t="shared" si="6"/>
        <v>1.1855761606986857</v>
      </c>
      <c r="AT14" s="29">
        <f t="shared" si="6"/>
        <v>1.2029699398516915</v>
      </c>
      <c r="AU14" s="29">
        <f t="shared" si="6"/>
        <v>1.2146134464653424</v>
      </c>
      <c r="AV14" s="29">
        <f t="shared" si="6"/>
        <v>1.2146414332354758</v>
      </c>
      <c r="BF14" s="29">
        <v>10</v>
      </c>
      <c r="BG14" s="39">
        <f>养成属性buff汇总!I15</f>
        <v>0.05</v>
      </c>
      <c r="BH14" s="39">
        <f>养成属性buff汇总!J15</f>
        <v>0.05</v>
      </c>
      <c r="BI14" s="39">
        <f>养成属性buff汇总!K15</f>
        <v>0.05</v>
      </c>
      <c r="BJ14" s="39">
        <f>养成属性buff汇总!L15</f>
        <v>0.05</v>
      </c>
      <c r="BK14" s="39">
        <f>养成属性buff汇总!M15</f>
        <v>0.05</v>
      </c>
      <c r="BM14" s="67">
        <f>'[2]功能-军团县城'!CV17/BG14</f>
        <v>0</v>
      </c>
      <c r="BN14" s="67">
        <f>[3]大殿属性!AK16/BG14</f>
        <v>1</v>
      </c>
      <c r="BO14" s="39"/>
      <c r="BR14" s="29">
        <v>10</v>
      </c>
      <c r="BS14" s="39">
        <f t="shared" si="1"/>
        <v>0.05</v>
      </c>
      <c r="BT14" s="39">
        <f t="shared" si="2"/>
        <v>0.05</v>
      </c>
      <c r="BU14" s="39">
        <f t="shared" si="3"/>
        <v>0.05</v>
      </c>
      <c r="BV14" s="39">
        <f t="shared" si="4"/>
        <v>0.05</v>
      </c>
      <c r="BW14" s="39">
        <f t="shared" si="5"/>
        <v>0.05</v>
      </c>
      <c r="BY14" s="67">
        <f>'[2]功能-军团县城'!CV17/BS14</f>
        <v>0</v>
      </c>
      <c r="BZ14" s="67">
        <f>[3]大殿属性!AK16/BS14</f>
        <v>1</v>
      </c>
      <c r="CA14" s="39"/>
      <c r="CF14" s="29">
        <v>10</v>
      </c>
      <c r="CG14" s="39">
        <f>养成属性buff汇总!AA15</f>
        <v>1.1698239900518098E-2</v>
      </c>
      <c r="CH14" s="39">
        <f>养成属性buff汇总!AB15</f>
        <v>1.4715315301851117E-2</v>
      </c>
      <c r="CI14" s="39">
        <f>养成属性buff汇总!AC15</f>
        <v>1.82702668906028E-2</v>
      </c>
      <c r="CJ14" s="39">
        <f>养成属性buff汇总!AD15</f>
        <v>2.2324112288912953E-2</v>
      </c>
      <c r="CK14" s="39">
        <f>养成属性buff汇总!AE15</f>
        <v>2.7138610251627369E-2</v>
      </c>
      <c r="CP14" s="29">
        <v>10</v>
      </c>
      <c r="CQ14" s="39">
        <v>0</v>
      </c>
      <c r="CR14" s="39">
        <v>0</v>
      </c>
      <c r="CS14" s="39">
        <v>0</v>
      </c>
      <c r="CT14" s="39">
        <v>0</v>
      </c>
      <c r="CU14" s="39">
        <v>0</v>
      </c>
    </row>
    <row r="15" spans="1:99" x14ac:dyDescent="0.15">
      <c r="B15" s="29">
        <v>11</v>
      </c>
      <c r="C15" s="29">
        <f>[6]属性汇总!Q14+[10]属性汇总!J15+[11]属性汇总新!K15+[12]爵位属性!I15+[13]宝物温养!CB16+[14]藏品属性!AW21</f>
        <v>89.835464135419855</v>
      </c>
      <c r="D15" s="29">
        <f>[6]属性汇总!R14+[10]属性汇总!K15+[11]属性汇总新!L15+[12]爵位属性!J15+[13]宝物温养!CC16+[14]藏品属性!AX21</f>
        <v>90.14491020871354</v>
      </c>
      <c r="E15" s="29">
        <f>[6]属性汇总!S14+[10]属性汇总!L15+[11]属性汇总新!M15+[12]爵位属性!K15+[13]宝物温养!CD16+[14]藏品属性!AY21</f>
        <v>90.781205631477619</v>
      </c>
      <c r="F15" s="29">
        <f>[6]属性汇总!T14+[10]属性汇总!M15+[11]属性汇总新!N15+[12]爵位属性!L15+[13]宝物温养!CE16+[14]藏品属性!AZ21</f>
        <v>93.946921560319808</v>
      </c>
      <c r="G15" s="29">
        <f>[6]属性汇总!U14+[10]属性汇总!N15+[11]属性汇总新!O15+[12]爵位属性!M15+[13]宝物温养!CF16+[14]藏品属性!BA21</f>
        <v>94.165722539331682</v>
      </c>
      <c r="I15" s="39">
        <f>[6]属性汇总!Q14/C15</f>
        <v>0.90336654689037932</v>
      </c>
      <c r="J15" s="39">
        <f>[10]属性汇总!J15/C15</f>
        <v>5.2107607570821987E-2</v>
      </c>
      <c r="K15" s="39">
        <f>[13]宝物温养!CB16/C15</f>
        <v>0</v>
      </c>
      <c r="L15" s="39">
        <f>[12]爵位属性!I15/C15</f>
        <v>4.4525845538798757E-2</v>
      </c>
      <c r="M15" s="100">
        <f>[11]属性汇总新!K15/C15</f>
        <v>0</v>
      </c>
      <c r="N15" s="39">
        <f>[14]藏品属性!AW21/C15</f>
        <v>0</v>
      </c>
      <c r="Q15" s="29">
        <v>11</v>
      </c>
      <c r="R15" s="29">
        <f>[6]属性汇总!AN14+[10]属性汇总!AC15+[15]属性汇总!E15+[9]属性!AS16</f>
        <v>1648.7824618866725</v>
      </c>
      <c r="S15" s="29">
        <f>[6]属性汇总!AO14+[10]属性汇总!AD15+[15]属性汇总!F15+[9]属性!AT16</f>
        <v>1654.8939618463644</v>
      </c>
      <c r="T15" s="29">
        <f>[6]属性汇总!AP14+[10]属性汇总!AE15+[15]属性汇总!G15+[9]属性!AU16</f>
        <v>1666.7907378298801</v>
      </c>
      <c r="U15" s="29">
        <f>[6]属性汇总!AQ14+[10]属性汇总!AF15+[15]属性汇总!H15+[9]属性!AV16</f>
        <v>1704.7226403634199</v>
      </c>
      <c r="V15" s="29">
        <f>[6]属性汇总!AR14+[10]属性汇总!AG15+[15]属性汇总!I15+[9]属性!AW16</f>
        <v>1713.4162485374848</v>
      </c>
      <c r="X15" s="39">
        <f>[6]属性汇总!AN14/R15</f>
        <v>0.89911747778842765</v>
      </c>
      <c r="Y15" s="39">
        <f>[10]属性汇总!AC15/R15</f>
        <v>0.10088252221157244</v>
      </c>
      <c r="Z15" s="39">
        <f>[15]属性汇总!E15/R15</f>
        <v>0</v>
      </c>
      <c r="AA15" s="39">
        <f>[9]属性!AS16/R15</f>
        <v>0</v>
      </c>
      <c r="AC15" s="29">
        <v>11</v>
      </c>
      <c r="AD15" s="39">
        <f>'[5]变法-buff效果'!AG15</f>
        <v>2.808795527378307E-3</v>
      </c>
      <c r="AE15" s="39">
        <f>'[5]变法-buff效果'!AH15</f>
        <v>0</v>
      </c>
      <c r="AF15" s="39">
        <f>'[5]变法-buff效果'!AI15</f>
        <v>0</v>
      </c>
      <c r="AG15" s="39">
        <f>'[5]变法-buff效果'!AJ15</f>
        <v>0</v>
      </c>
      <c r="AH15" s="39">
        <f>'[5]变法-buff效果'!AK15</f>
        <v>0</v>
      </c>
      <c r="AJ15" s="67"/>
      <c r="AK15" s="67">
        <f>IFERROR('[5]变法-buff效果'!AG15/AD15,0)</f>
        <v>1</v>
      </c>
      <c r="AL15" s="39"/>
      <c r="BF15" s="29">
        <v>11</v>
      </c>
      <c r="BG15" s="39">
        <f>养成属性buff汇总!I16</f>
        <v>5.0004196648313778E-2</v>
      </c>
      <c r="BH15" s="39">
        <f>养成属性buff汇总!J16</f>
        <v>0.05</v>
      </c>
      <c r="BI15" s="39">
        <f>养成属性buff汇总!K16</f>
        <v>0.05</v>
      </c>
      <c r="BJ15" s="39">
        <f>养成属性buff汇总!L16</f>
        <v>0.05</v>
      </c>
      <c r="BK15" s="39">
        <f>养成属性buff汇总!M16</f>
        <v>0.05</v>
      </c>
      <c r="BM15" s="67">
        <f>'[2]功能-军团县城'!CV18/BG15</f>
        <v>8.3925922123956017E-5</v>
      </c>
      <c r="BN15" s="67">
        <f>[3]大殿属性!AK17/BG15</f>
        <v>0.99991607407787608</v>
      </c>
      <c r="BO15" s="39"/>
      <c r="BR15" s="29">
        <v>11</v>
      </c>
      <c r="BS15" s="39">
        <f t="shared" si="1"/>
        <v>5.0004196648313778E-2</v>
      </c>
      <c r="BT15" s="39">
        <f t="shared" si="2"/>
        <v>0.05</v>
      </c>
      <c r="BU15" s="39">
        <f t="shared" si="3"/>
        <v>0.05</v>
      </c>
      <c r="BV15" s="39">
        <f t="shared" si="4"/>
        <v>0.05</v>
      </c>
      <c r="BW15" s="39">
        <f t="shared" si="5"/>
        <v>0.05</v>
      </c>
      <c r="BY15" s="67">
        <f>'[2]功能-军团县城'!CV18/BS15</f>
        <v>8.3925922123956017E-5</v>
      </c>
      <c r="BZ15" s="67">
        <f>[3]大殿属性!AK17/BS15</f>
        <v>0.99991607407787608</v>
      </c>
      <c r="CA15" s="39"/>
      <c r="CF15" s="29">
        <v>11</v>
      </c>
      <c r="CG15" s="39">
        <f>养成属性buff汇总!AA16</f>
        <v>1.7763309718770024E-2</v>
      </c>
      <c r="CH15" s="39">
        <f>养成属性buff汇总!AB16</f>
        <v>2.1059931093363772E-2</v>
      </c>
      <c r="CI15" s="39">
        <f>养成属性buff汇总!AC16</f>
        <v>2.4932888124457622E-2</v>
      </c>
      <c r="CJ15" s="39">
        <f>养成属性buff汇总!AD16</f>
        <v>2.9360887606740594E-2</v>
      </c>
      <c r="CK15" s="39">
        <f>养成属性buff汇总!AE16</f>
        <v>3.4690517401905999E-2</v>
      </c>
      <c r="CP15" s="29">
        <v>11</v>
      </c>
      <c r="CQ15" s="39">
        <v>0</v>
      </c>
      <c r="CR15" s="39">
        <v>0</v>
      </c>
      <c r="CS15" s="39">
        <v>0</v>
      </c>
      <c r="CT15" s="39">
        <v>0</v>
      </c>
      <c r="CU15" s="39">
        <v>0</v>
      </c>
    </row>
    <row r="16" spans="1:99" x14ac:dyDescent="0.15">
      <c r="B16" s="29">
        <v>12</v>
      </c>
      <c r="C16" s="29">
        <f>[6]属性汇总!Q15+[10]属性汇总!J16+[11]属性汇总新!K16+[12]爵位属性!I16+[13]宝物温养!CB17+[14]藏品属性!AW22</f>
        <v>91.010536021607763</v>
      </c>
      <c r="D16" s="29">
        <f>[6]属性汇总!R15+[10]属性汇总!K16+[11]属性汇总新!L16+[12]爵位属性!J16+[13]宝物温养!CC17+[14]藏品属性!AX22</f>
        <v>91.303641411986675</v>
      </c>
      <c r="E16" s="29">
        <f>[6]属性汇总!S15+[10]属性汇总!L16+[11]属性汇总新!M16+[12]爵位属性!K16+[13]宝物温养!CD17+[14]藏品属性!AY22</f>
        <v>91.873816629699164</v>
      </c>
      <c r="F16" s="29">
        <f>[6]属性汇总!T15+[10]属性汇总!M16+[11]属性汇总新!N16+[12]爵位属性!L16+[13]宝物温养!CE17+[14]藏品属性!AZ22</f>
        <v>94.857819264768182</v>
      </c>
      <c r="G16" s="29">
        <f>[6]属性汇总!U15+[10]属性汇总!N16+[11]属性汇总新!O16+[12]爵位属性!M16+[13]宝物温养!CF17+[14]藏品属性!BA22</f>
        <v>95.234973170386212</v>
      </c>
      <c r="I16" s="39">
        <f>[6]属性汇总!Q15/C16</f>
        <v>0.89639783149227614</v>
      </c>
      <c r="J16" s="39">
        <f>[10]属性汇总!J16/C16</f>
        <v>5.598863360551757E-2</v>
      </c>
      <c r="K16" s="39">
        <f>[13]宝物温养!CB17/C16</f>
        <v>0</v>
      </c>
      <c r="L16" s="39">
        <f>[12]爵位属性!I16/C16</f>
        <v>4.7613534902206392E-2</v>
      </c>
      <c r="M16" s="100">
        <f>[11]属性汇总新!K16/C16</f>
        <v>0</v>
      </c>
      <c r="N16" s="39">
        <f>[14]藏品属性!AW22/C16</f>
        <v>0</v>
      </c>
      <c r="Q16" s="29">
        <v>12</v>
      </c>
      <c r="R16" s="29">
        <f>[6]属性汇总!AN15+[10]属性汇总!AC16+[15]属性汇总!E16+[9]属性!AS17</f>
        <v>1741.2459646360242</v>
      </c>
      <c r="S16" s="29">
        <f>[6]属性汇总!AO15+[10]属性汇总!AD16+[15]属性汇总!F16+[9]属性!AT17</f>
        <v>1748.3279627030336</v>
      </c>
      <c r="T16" s="29">
        <f>[6]属性汇总!AP15+[10]属性汇总!AE16+[15]属性汇总!G16+[9]属性!AU17</f>
        <v>1762.370967222264</v>
      </c>
      <c r="U16" s="29">
        <f>[6]属性汇总!AQ15+[10]属性汇总!AF16+[15]属性汇总!H16+[9]属性!AV17</f>
        <v>1807.1497728849006</v>
      </c>
      <c r="V16" s="29">
        <f>[6]属性汇总!AR15+[10]属性汇总!AG16+[15]属性汇总!I16+[9]属性!AW17</f>
        <v>1825.6788240638739</v>
      </c>
      <c r="X16" s="39">
        <f>[6]属性汇总!AN15/R16</f>
        <v>0.88935126307273871</v>
      </c>
      <c r="Y16" s="39">
        <f>[10]属性汇总!AC16/R16</f>
        <v>0.11064873692726124</v>
      </c>
      <c r="Z16" s="39">
        <f>[15]属性汇总!E16/R16</f>
        <v>0</v>
      </c>
      <c r="AA16" s="39">
        <f>[9]属性!AS17/R16</f>
        <v>0</v>
      </c>
      <c r="AC16" s="29">
        <v>12</v>
      </c>
      <c r="AD16" s="39">
        <f>'[5]变法-buff效果'!AG16</f>
        <v>3.0325770327186475E-3</v>
      </c>
      <c r="AE16" s="39">
        <f>'[5]变法-buff效果'!AH16</f>
        <v>2.763850790532239E-3</v>
      </c>
      <c r="AF16" s="39">
        <f>'[5]变法-buff效果'!AI16</f>
        <v>0</v>
      </c>
      <c r="AG16" s="39">
        <f>'[5]变法-buff效果'!AJ16</f>
        <v>0</v>
      </c>
      <c r="AH16" s="39">
        <f>'[5]变法-buff效果'!AK16</f>
        <v>0</v>
      </c>
      <c r="AJ16" s="67"/>
      <c r="AK16" s="67">
        <f>IFERROR('[5]变法-buff效果'!AG16/AD16,0)</f>
        <v>1</v>
      </c>
      <c r="AL16" s="39"/>
      <c r="BF16" s="29">
        <v>12</v>
      </c>
      <c r="BG16" s="39">
        <f>养成属性buff汇总!I17</f>
        <v>5.0008694504608084E-2</v>
      </c>
      <c r="BH16" s="39">
        <f>养成属性buff汇总!J17</f>
        <v>5.0003293289623739E-2</v>
      </c>
      <c r="BI16" s="39">
        <f>养成属性buff汇总!K17</f>
        <v>0.05</v>
      </c>
      <c r="BJ16" s="39">
        <f>养成属性buff汇总!L17</f>
        <v>0.05</v>
      </c>
      <c r="BK16" s="39">
        <f>养成属性buff汇总!M17</f>
        <v>0.05</v>
      </c>
      <c r="BM16" s="67">
        <f>'[2]功能-军团县城'!CV19/BG16</f>
        <v>1.7385985965461418E-4</v>
      </c>
      <c r="BN16" s="67">
        <f>[3]大殿属性!AK18/BG16</f>
        <v>0.99982614014034543</v>
      </c>
      <c r="BO16" s="39"/>
      <c r="BR16" s="29">
        <v>12</v>
      </c>
      <c r="BS16" s="39">
        <f t="shared" si="1"/>
        <v>5.0008694504608084E-2</v>
      </c>
      <c r="BT16" s="39">
        <f t="shared" si="2"/>
        <v>5.0003293289623739E-2</v>
      </c>
      <c r="BU16" s="39">
        <f t="shared" si="3"/>
        <v>0.05</v>
      </c>
      <c r="BV16" s="39">
        <f t="shared" si="4"/>
        <v>0.05</v>
      </c>
      <c r="BW16" s="39">
        <f t="shared" si="5"/>
        <v>0.05</v>
      </c>
      <c r="BY16" s="67">
        <f>'[2]功能-军团县城'!CV19/BS16</f>
        <v>1.7385985965461418E-4</v>
      </c>
      <c r="BZ16" s="67">
        <f>[3]大殿属性!AK18/BS16</f>
        <v>0.99982614014034543</v>
      </c>
      <c r="CA16" s="39"/>
      <c r="CF16" s="29">
        <v>12</v>
      </c>
      <c r="CG16" s="39">
        <f>养成属性buff汇总!AA17</f>
        <v>2.3828379537021951E-2</v>
      </c>
      <c r="CH16" s="39">
        <f>养成属性buff汇总!AB17</f>
        <v>2.7404546884876427E-2</v>
      </c>
      <c r="CI16" s="39">
        <f>养成属性buff汇总!AC17</f>
        <v>3.1595509358312443E-2</v>
      </c>
      <c r="CJ16" s="39">
        <f>养成属性buff汇总!AD17</f>
        <v>3.6397662924568232E-2</v>
      </c>
      <c r="CK16" s="39">
        <f>养成属性buff汇总!AE17</f>
        <v>4.2242424552184632E-2</v>
      </c>
      <c r="CP16" s="29">
        <v>12</v>
      </c>
      <c r="CQ16" s="39">
        <v>0</v>
      </c>
      <c r="CR16" s="39">
        <v>0</v>
      </c>
      <c r="CS16" s="39">
        <v>0</v>
      </c>
      <c r="CT16" s="39">
        <v>0</v>
      </c>
      <c r="CU16" s="39">
        <v>0</v>
      </c>
    </row>
    <row r="17" spans="2:99" x14ac:dyDescent="0.15">
      <c r="B17" s="29">
        <v>13</v>
      </c>
      <c r="C17" s="29">
        <f>[6]属性汇总!Q16+[10]属性汇总!J17+[11]属性汇总新!K17+[12]爵位属性!I17+[13]宝物温养!CB18+[14]藏品属性!AW23</f>
        <v>92.185607907795699</v>
      </c>
      <c r="D17" s="29">
        <f>[6]属性汇总!R16+[10]属性汇总!K17+[11]属性汇总新!L17+[12]爵位属性!J17+[13]宝物温养!CC18+[14]藏品属性!AX23</f>
        <v>92.462372615259852</v>
      </c>
      <c r="E17" s="29">
        <f>[6]属性汇总!S16+[10]属性汇总!L17+[11]属性汇总新!M17+[12]爵位属性!K17+[13]宝物温养!CD18+[14]藏品属性!AY23</f>
        <v>92.966427627920709</v>
      </c>
      <c r="F17" s="29">
        <f>[6]属性汇总!T16+[10]属性汇总!M17+[11]属性汇总新!N17+[12]爵位属性!L17+[13]宝物温养!CE18+[14]藏品属性!AZ23</f>
        <v>95.76871696921657</v>
      </c>
      <c r="G17" s="29">
        <f>[6]属性汇总!U16+[10]属性汇总!N17+[11]属性汇总新!O17+[12]爵位属性!M17+[13]宝物温养!CF18+[14]藏品属性!BA23</f>
        <v>96.30422380144077</v>
      </c>
      <c r="I17" s="39">
        <f>[6]属性汇总!Q16/C17</f>
        <v>0.88960677379439312</v>
      </c>
      <c r="J17" s="39">
        <f>[10]属性汇总!J17/C17</f>
        <v>5.977071828295711E-2</v>
      </c>
      <c r="K17" s="39">
        <f>[13]宝物温养!CB18/C17</f>
        <v>0</v>
      </c>
      <c r="L17" s="39">
        <f>[12]爵位属性!I17/C17</f>
        <v>5.0622507922649704E-2</v>
      </c>
      <c r="M17" s="100">
        <f>[11]属性汇总新!K17/C17</f>
        <v>0</v>
      </c>
      <c r="N17" s="39">
        <f>[14]藏品属性!AW23/C17</f>
        <v>0</v>
      </c>
      <c r="Q17" s="29">
        <v>13</v>
      </c>
      <c r="R17" s="29">
        <f>[6]属性汇总!AN16+[10]属性汇总!AC17+[15]属性汇总!E17+[9]属性!AS18</f>
        <v>1833.7094673853753</v>
      </c>
      <c r="S17" s="29">
        <f>[6]属性汇总!AO16+[10]属性汇总!AD17+[15]属性汇总!F17+[9]属性!AT18</f>
        <v>1841.7619635597023</v>
      </c>
      <c r="T17" s="29">
        <f>[6]属性汇总!AP16+[10]属性汇总!AE17+[15]属性汇总!G17+[9]属性!AU18</f>
        <v>1857.9511966146479</v>
      </c>
      <c r="U17" s="29">
        <f>[6]属性汇总!AQ16+[10]属性汇总!AF17+[15]属性汇总!H17+[9]属性!AV18</f>
        <v>1909.5769054063808</v>
      </c>
      <c r="V17" s="29">
        <f>[6]属性汇总!AR16+[10]属性汇总!AG17+[15]属性汇总!I17+[9]属性!AW18</f>
        <v>1937.9413995902626</v>
      </c>
      <c r="X17" s="39">
        <f>[6]属性汇总!AN16/R17</f>
        <v>0.88056995729412646</v>
      </c>
      <c r="Y17" s="39">
        <f>[10]属性汇总!AC17/R17</f>
        <v>0.11943004270587354</v>
      </c>
      <c r="Z17" s="39">
        <f>[15]属性汇总!E17/R17</f>
        <v>0</v>
      </c>
      <c r="AA17" s="39">
        <f>[9]属性!AS18/R17</f>
        <v>0</v>
      </c>
      <c r="AC17" s="29">
        <v>13</v>
      </c>
      <c r="AD17" s="39">
        <f>'[5]变法-buff效果'!AG17</f>
        <v>3.2724201115488473E-3</v>
      </c>
      <c r="AE17" s="39">
        <f>'[5]变法-buff效果'!AH17</f>
        <v>2.9823020083335847E-3</v>
      </c>
      <c r="AF17" s="39">
        <f>'[5]变法-buff效果'!AI17</f>
        <v>2.6428383039849338E-3</v>
      </c>
      <c r="AG17" s="39">
        <f>'[5]变法-buff效果'!AJ17</f>
        <v>0</v>
      </c>
      <c r="AH17" s="39">
        <f>'[5]变法-buff效果'!AK17</f>
        <v>0</v>
      </c>
      <c r="AJ17" s="67"/>
      <c r="AK17" s="67">
        <f>IFERROR('[5]变法-buff效果'!AG17/AD17,0)</f>
        <v>1</v>
      </c>
      <c r="AL17" s="39"/>
      <c r="AQ17" s="120" t="s">
        <v>110</v>
      </c>
      <c r="AR17" s="120"/>
      <c r="AS17" s="120"/>
      <c r="AT17" s="120"/>
      <c r="AU17" s="120"/>
      <c r="AV17" s="120"/>
      <c r="BF17" s="29">
        <v>13</v>
      </c>
      <c r="BG17" s="39">
        <f>养成属性buff汇总!I18</f>
        <v>5.001351518762262E-2</v>
      </c>
      <c r="BH17" s="39">
        <f>养成属性buff汇总!J18</f>
        <v>5.0007684010758148E-2</v>
      </c>
      <c r="BI17" s="39">
        <f>养成属性buff汇总!K18</f>
        <v>5.0000861020819944E-2</v>
      </c>
      <c r="BJ17" s="39">
        <f>养成属性buff汇总!L18</f>
        <v>0.05</v>
      </c>
      <c r="BK17" s="39">
        <f>养成属性buff汇总!M18</f>
        <v>0.05</v>
      </c>
      <c r="BM17" s="67">
        <f>'[2]功能-军团县城'!CV20/BG17</f>
        <v>2.7023070807795412E-4</v>
      </c>
      <c r="BN17" s="67">
        <f>[3]大殿属性!AK19/BG17</f>
        <v>0.99972976929192203</v>
      </c>
      <c r="BO17" s="39"/>
      <c r="BR17" s="29">
        <v>13</v>
      </c>
      <c r="BS17" s="39">
        <f t="shared" si="1"/>
        <v>5.001351518762262E-2</v>
      </c>
      <c r="BT17" s="39">
        <f t="shared" si="2"/>
        <v>5.0007684010758148E-2</v>
      </c>
      <c r="BU17" s="39">
        <f t="shared" si="3"/>
        <v>5.0000861020819944E-2</v>
      </c>
      <c r="BV17" s="39">
        <f t="shared" si="4"/>
        <v>0.05</v>
      </c>
      <c r="BW17" s="39">
        <f t="shared" si="5"/>
        <v>0.05</v>
      </c>
      <c r="BY17" s="67">
        <f>'[2]功能-军团县城'!CV20/BS17</f>
        <v>2.7023070807795412E-4</v>
      </c>
      <c r="BZ17" s="67">
        <f>[3]大殿属性!AK19/BS17</f>
        <v>0.99972976929192203</v>
      </c>
      <c r="CA17" s="39"/>
      <c r="CF17" s="29">
        <v>13</v>
      </c>
      <c r="CG17" s="39">
        <f>养成属性buff汇总!AA18</f>
        <v>2.9893449355273879E-2</v>
      </c>
      <c r="CH17" s="39">
        <f>养成属性buff汇总!AB18</f>
        <v>3.3749162676389083E-2</v>
      </c>
      <c r="CI17" s="39">
        <f>养成属性buff汇总!AC18</f>
        <v>3.8258130592167268E-2</v>
      </c>
      <c r="CJ17" s="39">
        <f>养成属性buff汇总!AD18</f>
        <v>4.3434438242395873E-2</v>
      </c>
      <c r="CK17" s="39">
        <f>养成属性buff汇总!AE18</f>
        <v>4.9794331702463265E-2</v>
      </c>
      <c r="CP17" s="29">
        <v>13</v>
      </c>
      <c r="CQ17" s="39">
        <v>0</v>
      </c>
      <c r="CR17" s="39">
        <v>0</v>
      </c>
      <c r="CS17" s="39">
        <v>0</v>
      </c>
      <c r="CT17" s="39">
        <v>0</v>
      </c>
      <c r="CU17" s="39">
        <v>0</v>
      </c>
    </row>
    <row r="18" spans="2:99" x14ac:dyDescent="0.15">
      <c r="B18" s="29">
        <v>14</v>
      </c>
      <c r="C18" s="29">
        <f>[6]属性汇总!Q17+[10]属性汇总!J18+[11]属性汇总新!K18+[12]爵位属性!I18+[13]宝物温养!CB19+[14]藏品属性!AW24</f>
        <v>93.360679793983607</v>
      </c>
      <c r="D18" s="29">
        <f>[6]属性汇总!R17+[10]属性汇总!K18+[11]属性汇总新!L18+[12]爵位属性!J18+[13]宝物温养!CC19+[14]藏品属性!AX24</f>
        <v>93.621103818532987</v>
      </c>
      <c r="E18" s="29">
        <f>[6]属性汇总!S17+[10]属性汇总!L18+[11]属性汇总新!M18+[12]爵位属性!K18+[13]宝物温养!CD19+[14]藏品属性!AY24</f>
        <v>94.059038626142268</v>
      </c>
      <c r="F18" s="29">
        <f>[6]属性汇总!T17+[10]属性汇总!M18+[11]属性汇总新!N18+[12]爵位属性!L18+[13]宝物温养!CE19+[14]藏品属性!AZ24</f>
        <v>96.679614673664958</v>
      </c>
      <c r="G18" s="29">
        <f>[6]属性汇总!U17+[10]属性汇总!N18+[11]属性汇总新!O18+[12]爵位属性!M18+[13]宝物温养!CF19+[14]藏品属性!BA24</f>
        <v>97.373474432495328</v>
      </c>
      <c r="I18" s="39">
        <f>[6]属性汇总!Q17/C18</f>
        <v>0.88298666560107408</v>
      </c>
      <c r="J18" s="39">
        <f>[10]属性汇总!J18/C18</f>
        <v>6.345759754018232E-2</v>
      </c>
      <c r="K18" s="39">
        <f>[13]宝物温养!CB19/C18</f>
        <v>0</v>
      </c>
      <c r="L18" s="39">
        <f>[12]爵位属性!I18/C18</f>
        <v>5.3555736858743527E-2</v>
      </c>
      <c r="M18" s="100">
        <f>[11]属性汇总新!K18/C18</f>
        <v>0</v>
      </c>
      <c r="N18" s="39">
        <f>[14]藏品属性!AW24/C18</f>
        <v>0</v>
      </c>
      <c r="Q18" s="29">
        <v>14</v>
      </c>
      <c r="R18" s="29">
        <f>[6]属性汇总!AN17+[10]属性汇总!AC18+[15]属性汇总!E18+[9]属性!AS19</f>
        <v>1926.1729701347265</v>
      </c>
      <c r="S18" s="29">
        <f>[6]属性汇总!AO17+[10]属性汇总!AD18+[15]属性汇总!F18+[9]属性!AT19</f>
        <v>1935.1959644163712</v>
      </c>
      <c r="T18" s="29">
        <f>[6]属性汇总!AP17+[10]属性汇总!AE18+[15]属性汇总!G18+[9]属性!AU19</f>
        <v>1953.5314260070315</v>
      </c>
      <c r="U18" s="29">
        <f>[6]属性汇总!AQ17+[10]属性汇总!AF18+[15]属性汇总!H18+[9]属性!AV19</f>
        <v>2012.0040379278612</v>
      </c>
      <c r="V18" s="29">
        <f>[6]属性汇总!AR17+[10]属性汇总!AG18+[15]属性汇总!I18+[9]属性!AW19</f>
        <v>2050.2039751166517</v>
      </c>
      <c r="X18" s="39">
        <f>[6]属性汇总!AN17/R18</f>
        <v>0.87263172252065535</v>
      </c>
      <c r="Y18" s="39">
        <f>[10]属性汇总!AC18/R18</f>
        <v>0.12736827747934468</v>
      </c>
      <c r="Z18" s="39">
        <f>[15]属性汇总!E18/R18</f>
        <v>0</v>
      </c>
      <c r="AA18" s="39">
        <f>[9]属性!AS19/R18</f>
        <v>0</v>
      </c>
      <c r="AC18" s="29">
        <v>14</v>
      </c>
      <c r="AD18" s="39">
        <f>'[5]变法-buff效果'!AG18</f>
        <v>3.5294775586120555E-3</v>
      </c>
      <c r="AE18" s="39">
        <f>'[5]变法-buff效果'!AH18</f>
        <v>3.2016743943028983E-3</v>
      </c>
      <c r="AF18" s="39">
        <f>'[5]变法-buff效果'!AI18</f>
        <v>2.8247603559226958E-3</v>
      </c>
      <c r="AG18" s="39">
        <f>'[5]变法-buff效果'!AJ18</f>
        <v>0</v>
      </c>
      <c r="AH18" s="39">
        <f>'[5]变法-buff效果'!AK18</f>
        <v>0</v>
      </c>
      <c r="AJ18" s="67"/>
      <c r="AK18" s="67">
        <f>IFERROR('[5]变法-buff效果'!AG18/AD18,0)</f>
        <v>1</v>
      </c>
      <c r="AL18" s="39"/>
      <c r="AQ18" s="29" t="s">
        <v>379</v>
      </c>
      <c r="AR18" s="29" t="s">
        <v>80</v>
      </c>
      <c r="AS18" s="29" t="s">
        <v>81</v>
      </c>
      <c r="AT18" s="29" t="s">
        <v>82</v>
      </c>
      <c r="AU18" s="29" t="s">
        <v>83</v>
      </c>
      <c r="AV18" s="29" t="s">
        <v>84</v>
      </c>
      <c r="BF18" s="29">
        <v>14</v>
      </c>
      <c r="BG18" s="39">
        <f>养成属性buff汇总!I19</f>
        <v>5.0018681867748903E-2</v>
      </c>
      <c r="BH18" s="39">
        <f>养成属性buff汇总!J19</f>
        <v>5.0012093246747186E-2</v>
      </c>
      <c r="BI18" s="39">
        <f>养成属性buff汇总!K19</f>
        <v>5.0004517530526309E-2</v>
      </c>
      <c r="BJ18" s="39">
        <f>养成属性buff汇总!L19</f>
        <v>0.05</v>
      </c>
      <c r="BK18" s="39">
        <f>养成属性buff汇总!M19</f>
        <v>0.05</v>
      </c>
      <c r="BM18" s="67">
        <f>'[2]功能-军团县城'!CV21/BG18</f>
        <v>3.7349780224706102E-4</v>
      </c>
      <c r="BN18" s="67">
        <f>[3]大殿属性!AK20/BG18</f>
        <v>0.99962650219775295</v>
      </c>
      <c r="BO18" s="39"/>
      <c r="BR18" s="29">
        <v>14</v>
      </c>
      <c r="BS18" s="39">
        <f t="shared" si="1"/>
        <v>5.0018681867748903E-2</v>
      </c>
      <c r="BT18" s="39">
        <f t="shared" si="2"/>
        <v>5.0012093246747186E-2</v>
      </c>
      <c r="BU18" s="39">
        <f t="shared" si="3"/>
        <v>5.0004517530526309E-2</v>
      </c>
      <c r="BV18" s="39">
        <f t="shared" si="4"/>
        <v>0.05</v>
      </c>
      <c r="BW18" s="39">
        <f t="shared" si="5"/>
        <v>0.05</v>
      </c>
      <c r="BY18" s="67">
        <f>'[2]功能-军团县城'!CV21/BS18</f>
        <v>3.7349780224706102E-4</v>
      </c>
      <c r="BZ18" s="67">
        <f>[3]大殿属性!AK20/BS18</f>
        <v>0.99962650219775295</v>
      </c>
      <c r="CA18" s="39"/>
      <c r="CF18" s="29">
        <v>14</v>
      </c>
      <c r="CG18" s="39">
        <f>养成属性buff汇总!AA19</f>
        <v>3.5958519173525806E-2</v>
      </c>
      <c r="CH18" s="39">
        <f>养成属性buff汇总!AB19</f>
        <v>4.0093778467901742E-2</v>
      </c>
      <c r="CI18" s="39">
        <f>养成属性buff汇总!AC19</f>
        <v>4.4920751826022093E-2</v>
      </c>
      <c r="CJ18" s="39">
        <f>养成属性buff汇总!AD19</f>
        <v>5.0365062438932948E-2</v>
      </c>
      <c r="CK18" s="39">
        <f>养成属性buff汇总!AE19</f>
        <v>5.5539805391913014E-2</v>
      </c>
      <c r="CP18" s="29">
        <v>14</v>
      </c>
      <c r="CQ18" s="39">
        <v>0</v>
      </c>
      <c r="CR18" s="39">
        <v>0</v>
      </c>
      <c r="CS18" s="39">
        <v>0</v>
      </c>
      <c r="CT18" s="39">
        <v>0</v>
      </c>
      <c r="CU18" s="39">
        <v>0</v>
      </c>
    </row>
    <row r="19" spans="2:99" x14ac:dyDescent="0.15">
      <c r="B19" s="29">
        <v>15</v>
      </c>
      <c r="C19" s="29">
        <f>[6]属性汇总!Q18+[10]属性汇总!J19+[11]属性汇总新!K19+[12]爵位属性!I19+[13]宝物温养!CB20+[14]藏品属性!AW25</f>
        <v>94.535751680171529</v>
      </c>
      <c r="D19" s="29">
        <f>[6]属性汇总!R18+[10]属性汇总!K19+[11]属性汇总新!L19+[12]爵位属性!J19+[13]宝物温养!CC20+[14]藏品属性!AX25</f>
        <v>94.779835021806122</v>
      </c>
      <c r="E19" s="29">
        <f>[6]属性汇总!S18+[10]属性汇总!L19+[11]属性汇总新!M19+[12]爵位属性!K19+[13]宝物温养!CD20+[14]藏品属性!AY25</f>
        <v>95.151649624363799</v>
      </c>
      <c r="F19" s="29">
        <f>[6]属性汇总!T18+[10]属性汇总!M19+[11]属性汇总新!N19+[12]爵位属性!L19+[13]宝物温养!CE20+[14]藏品属性!AZ25</f>
        <v>97.590512378113331</v>
      </c>
      <c r="G19" s="29">
        <f>[6]属性汇总!U18+[10]属性汇总!N19+[11]属性汇总新!O19+[12]爵位属性!M19+[13]宝物温养!CF20+[14]藏品属性!BA25</f>
        <v>100.07759857403609</v>
      </c>
      <c r="I19" s="39">
        <f>[6]属性汇总!Q18/C19</f>
        <v>0.87653113224601975</v>
      </c>
      <c r="J19" s="39">
        <f>[10]属性汇总!J19/C19</f>
        <v>6.7052821564631868E-2</v>
      </c>
      <c r="K19" s="39">
        <f>[13]宝物温养!CB20/C19</f>
        <v>0</v>
      </c>
      <c r="L19" s="39">
        <f>[12]爵位属性!I19/C19</f>
        <v>5.6416046189348458E-2</v>
      </c>
      <c r="M19" s="100">
        <f>[11]属性汇总新!K19/C19</f>
        <v>0</v>
      </c>
      <c r="N19" s="39">
        <f>[14]藏品属性!AW25/C19</f>
        <v>0</v>
      </c>
      <c r="Q19" s="29">
        <v>15</v>
      </c>
      <c r="R19" s="29">
        <f>[6]属性汇总!AN18+[10]属性汇总!AC19+[15]属性汇总!E19+[9]属性!AS20</f>
        <v>2018.6364728840776</v>
      </c>
      <c r="S19" s="29">
        <f>[6]属性汇总!AO18+[10]属性汇总!AD19+[15]属性汇总!F19+[9]属性!AT20</f>
        <v>2028.6299652730399</v>
      </c>
      <c r="T19" s="29">
        <f>[6]属性汇总!AP18+[10]属性汇总!AE19+[15]属性汇总!G19+[9]属性!AU20</f>
        <v>2049.1116553994157</v>
      </c>
      <c r="U19" s="29">
        <f>[6]属性汇总!AQ18+[10]属性汇总!AF19+[15]属性汇总!H19+[9]属性!AV20</f>
        <v>2114.4311704493416</v>
      </c>
      <c r="V19" s="29">
        <f>[6]属性汇总!AR18+[10]属性汇总!AG19+[15]属性汇总!I19+[9]属性!AW20</f>
        <v>2162.4665506430401</v>
      </c>
      <c r="X19" s="39">
        <f>[6]属性汇总!AN18/R19</f>
        <v>0.86542070832668083</v>
      </c>
      <c r="Y19" s="39">
        <f>[10]属性汇总!AC19/R19</f>
        <v>0.13457929167331922</v>
      </c>
      <c r="Z19" s="39">
        <f>[15]属性汇总!E19/R19</f>
        <v>0</v>
      </c>
      <c r="AA19" s="39">
        <f>[9]属性!AS20/R19</f>
        <v>0</v>
      </c>
      <c r="AC19" s="29">
        <v>15</v>
      </c>
      <c r="AD19" s="39">
        <f>'[5]变法-buff效果'!AG19</f>
        <v>3.8049849087217302E-3</v>
      </c>
      <c r="AE19" s="39">
        <f>'[5]变法-buff效果'!AH19</f>
        <v>3.4427568732447395E-3</v>
      </c>
      <c r="AF19" s="39">
        <f>'[5]变法-buff效果'!AI19</f>
        <v>3.0260084653207717E-3</v>
      </c>
      <c r="AG19" s="39">
        <f>'[5]变法-buff效果'!AJ19</f>
        <v>0</v>
      </c>
      <c r="AH19" s="39">
        <f>'[5]变法-buff效果'!AK19</f>
        <v>0</v>
      </c>
      <c r="AJ19" s="67"/>
      <c r="AK19" s="67">
        <f>IFERROR('[5]变法-buff效果'!AG19/AD19,0)</f>
        <v>1</v>
      </c>
      <c r="AL19" s="39"/>
      <c r="AQ19" s="29">
        <v>1</v>
      </c>
      <c r="AR19" s="29"/>
      <c r="AS19" s="29"/>
      <c r="AT19" s="29"/>
      <c r="AU19" s="29"/>
      <c r="AV19" s="29"/>
      <c r="BF19" s="29">
        <v>15</v>
      </c>
      <c r="BG19" s="39">
        <f>养成属性buff汇总!I20</f>
        <v>5.0024219378397662E-2</v>
      </c>
      <c r="BH19" s="39">
        <f>养成属性buff汇总!J20</f>
        <v>5.0016938840862328E-2</v>
      </c>
      <c r="BI19" s="39">
        <f>养成属性buff汇总!K20</f>
        <v>5.0008562480863897E-2</v>
      </c>
      <c r="BJ19" s="39">
        <f>养成属性buff汇总!L20</f>
        <v>0.05</v>
      </c>
      <c r="BK19" s="39">
        <f>养成属性buff汇总!M20</f>
        <v>0.05</v>
      </c>
      <c r="BM19" s="67">
        <f>'[2]功能-军团县城'!CV22/BG19</f>
        <v>4.8415305023468157E-4</v>
      </c>
      <c r="BN19" s="67">
        <f>[3]大殿属性!AK21/BG19</f>
        <v>0.99951584694976536</v>
      </c>
      <c r="BO19" s="39"/>
      <c r="BR19" s="29">
        <v>15</v>
      </c>
      <c r="BS19" s="39">
        <f t="shared" si="1"/>
        <v>5.0024219378397662E-2</v>
      </c>
      <c r="BT19" s="39">
        <f t="shared" si="2"/>
        <v>5.0016938840862328E-2</v>
      </c>
      <c r="BU19" s="39">
        <f t="shared" si="3"/>
        <v>5.0008562480863897E-2</v>
      </c>
      <c r="BV19" s="39">
        <f t="shared" si="4"/>
        <v>0.05</v>
      </c>
      <c r="BW19" s="39">
        <f t="shared" si="5"/>
        <v>0.05</v>
      </c>
      <c r="BY19" s="67">
        <f>'[2]功能-军团县城'!CV22/BS19</f>
        <v>4.8415305023468157E-4</v>
      </c>
      <c r="BZ19" s="67">
        <f>[3]大殿属性!AK21/BS19</f>
        <v>0.99951584694976536</v>
      </c>
      <c r="CA19" s="39"/>
      <c r="CF19" s="29">
        <v>15</v>
      </c>
      <c r="CG19" s="39">
        <f>养成属性buff汇总!AA20</f>
        <v>4.202358899177773E-2</v>
      </c>
      <c r="CH19" s="39">
        <f>养成属性buff汇总!AB20</f>
        <v>4.6438394259414401E-2</v>
      </c>
      <c r="CI19" s="39">
        <f>养成属性buff汇总!AC20</f>
        <v>5.1246950908636894E-2</v>
      </c>
      <c r="CJ19" s="39">
        <f>养成属性buff汇总!AD20</f>
        <v>5.5816650798424919E-2</v>
      </c>
      <c r="CK19" s="39">
        <f>养成属性buff汇总!AE20</f>
        <v>6.1234705433820188E-2</v>
      </c>
      <c r="CP19" s="29">
        <v>15</v>
      </c>
      <c r="CQ19" s="39">
        <v>0</v>
      </c>
      <c r="CR19" s="39">
        <v>0</v>
      </c>
      <c r="CS19" s="39">
        <v>0</v>
      </c>
      <c r="CT19" s="39">
        <v>0</v>
      </c>
      <c r="CU19" s="39">
        <v>0</v>
      </c>
    </row>
    <row r="20" spans="2:99" x14ac:dyDescent="0.15">
      <c r="B20" s="29">
        <v>16</v>
      </c>
      <c r="C20" s="29">
        <f>[6]属性汇总!Q19+[10]属性汇总!J20+[11]属性汇总新!K20+[12]爵位属性!I20+[13]宝物温养!CB21+[14]藏品属性!AW26</f>
        <v>95.710823566359451</v>
      </c>
      <c r="D20" s="29">
        <f>[6]属性汇总!R19+[10]属性汇总!K20+[11]属性汇总新!L20+[12]爵位属性!J20+[13]宝物温养!CC21+[14]藏品属性!AX26</f>
        <v>95.938566225079285</v>
      </c>
      <c r="E20" s="29">
        <f>[6]属性汇总!S19+[10]属性汇总!L20+[11]属性汇总新!M20+[12]爵位属性!K20+[13]宝物温养!CD21+[14]藏品属性!AY26</f>
        <v>96.24426062258533</v>
      </c>
      <c r="F20" s="29">
        <f>[6]属性汇总!T19+[10]属性汇总!M20+[11]属性汇总新!N20+[12]爵位属性!L20+[13]宝物温养!CE21+[14]藏品属性!AZ26</f>
        <v>100.156151078569</v>
      </c>
      <c r="G20" s="29">
        <f>[6]属性汇总!U19+[10]属性汇总!N20+[11]属性汇总新!O20+[12]爵位属性!M20+[13]宝物温养!CF21+[14]藏品属性!BA26</f>
        <v>101.45612811715766</v>
      </c>
      <c r="I20" s="39">
        <f>[6]属性汇总!Q19/C20</f>
        <v>0.87023411211806356</v>
      </c>
      <c r="J20" s="39">
        <f>[10]属性汇总!J20/C20</f>
        <v>7.0559766196672882E-2</v>
      </c>
      <c r="K20" s="39">
        <f>[13]宝物温养!CB21/C20</f>
        <v>0</v>
      </c>
      <c r="L20" s="39">
        <f>[12]爵位属性!I20/C20</f>
        <v>5.9206121685263541E-2</v>
      </c>
      <c r="M20" s="100">
        <f>[11]属性汇总新!K20/C20</f>
        <v>0</v>
      </c>
      <c r="N20" s="39">
        <f>[14]藏品属性!AW26/C20</f>
        <v>0</v>
      </c>
      <c r="Q20" s="29">
        <v>16</v>
      </c>
      <c r="R20" s="29">
        <f>[6]属性汇总!AN19+[10]属性汇总!AC20+[15]属性汇总!E20+[9]属性!AS21</f>
        <v>2111.0999756334295</v>
      </c>
      <c r="S20" s="29">
        <f>[6]属性汇总!AO19+[10]属性汇总!AD20+[15]属性汇总!F20+[9]属性!AT21</f>
        <v>2122.0639661297091</v>
      </c>
      <c r="T20" s="29">
        <f>[6]属性汇总!AP19+[10]属性汇总!AE20+[15]属性汇总!G20+[9]属性!AU21</f>
        <v>2144.6918847917996</v>
      </c>
      <c r="U20" s="29">
        <f>[6]属性汇总!AQ19+[10]属性汇总!AF20+[15]属性汇总!H20+[9]属性!AV21</f>
        <v>2216.858302970822</v>
      </c>
      <c r="V20" s="29">
        <f>[6]属性汇总!AR19+[10]属性汇总!AG20+[15]属性汇总!I20+[9]属性!AW21</f>
        <v>2274.729126169429</v>
      </c>
      <c r="X20" s="39">
        <f>[6]属性汇总!AN19/R20</f>
        <v>0.85884136069368944</v>
      </c>
      <c r="Y20" s="39">
        <f>[10]属性汇总!AC20/R20</f>
        <v>0.14115863930631042</v>
      </c>
      <c r="Z20" s="39">
        <f>[15]属性汇总!E20/R20</f>
        <v>0</v>
      </c>
      <c r="AA20" s="39">
        <f>[9]属性!AS21/R20</f>
        <v>0</v>
      </c>
      <c r="AC20" s="29">
        <v>16</v>
      </c>
      <c r="AD20" s="39">
        <f>'[5]变法-buff效果'!AG20</f>
        <v>4.1002663753029753E-3</v>
      </c>
      <c r="AE20" s="39">
        <f>'[5]变法-buff效果'!AH20</f>
        <v>3.7034351465543313E-3</v>
      </c>
      <c r="AF20" s="39">
        <f>'[5]变法-buff效果'!AI20</f>
        <v>3.2398251704511129E-3</v>
      </c>
      <c r="AG20" s="39">
        <f>'[5]变法-buff效果'!AJ20</f>
        <v>2.6899346889163204E-3</v>
      </c>
      <c r="AH20" s="39">
        <f>'[5]变法-buff效果'!AK20</f>
        <v>0</v>
      </c>
      <c r="AJ20" s="67"/>
      <c r="AK20" s="67">
        <f>IFERROR('[5]变法-buff效果'!AG20/AD20,0)</f>
        <v>1</v>
      </c>
      <c r="AL20" s="39"/>
      <c r="AQ20" s="29">
        <v>10</v>
      </c>
      <c r="AR20" s="29">
        <f t="shared" ref="AR20:AV27" si="7">(INDEX(R$5:R$84,$AQ20,1)/INDEX(R$5:R$84,$AQ19,1))^2</f>
        <v>99.999999999999858</v>
      </c>
      <c r="AS20" s="29">
        <f t="shared" si="7"/>
        <v>99.60781203893599</v>
      </c>
      <c r="AT20" s="29">
        <f t="shared" si="7"/>
        <v>99.999999999999858</v>
      </c>
      <c r="AU20" s="29">
        <f t="shared" si="7"/>
        <v>99.999999999999829</v>
      </c>
      <c r="AV20" s="29">
        <f t="shared" si="7"/>
        <v>100.00000000000003</v>
      </c>
      <c r="BF20" s="29">
        <v>16</v>
      </c>
      <c r="BG20" s="39">
        <f>养成属性buff汇总!I21</f>
        <v>5.0030154335359518E-2</v>
      </c>
      <c r="BH20" s="39">
        <f>养成属性buff汇总!J21</f>
        <v>5.0022178297137371E-2</v>
      </c>
      <c r="BI20" s="39">
        <f>养成属性buff汇总!K21</f>
        <v>5.0012860051440768E-2</v>
      </c>
      <c r="BJ20" s="39">
        <f>养成属性buff汇总!L21</f>
        <v>5.0001807626175378E-2</v>
      </c>
      <c r="BK20" s="39">
        <f>养成属性buff汇总!M21</f>
        <v>0.05</v>
      </c>
      <c r="BM20" s="67">
        <f>'[2]功能-军团县城'!CV23/BG20</f>
        <v>6.0272321283251029E-4</v>
      </c>
      <c r="BN20" s="67">
        <f>[3]大殿属性!AK22/BG20</f>
        <v>0.9993972767871675</v>
      </c>
      <c r="BO20" s="39"/>
      <c r="BR20" s="29">
        <v>16</v>
      </c>
      <c r="BS20" s="39">
        <f t="shared" si="1"/>
        <v>5.0030154335359518E-2</v>
      </c>
      <c r="BT20" s="39">
        <f t="shared" si="2"/>
        <v>5.0022178297137371E-2</v>
      </c>
      <c r="BU20" s="39">
        <f t="shared" si="3"/>
        <v>5.0012860051440768E-2</v>
      </c>
      <c r="BV20" s="39">
        <f t="shared" si="4"/>
        <v>5.0001807626175378E-2</v>
      </c>
      <c r="BW20" s="39">
        <f t="shared" si="5"/>
        <v>0.05</v>
      </c>
      <c r="BY20" s="67">
        <f>'[2]功能-军团县城'!CV23/BS20</f>
        <v>6.0272321283251029E-4</v>
      </c>
      <c r="BZ20" s="67">
        <f>[3]大殿属性!AK22/BS20</f>
        <v>0.9993972767871675</v>
      </c>
      <c r="CA20" s="39"/>
      <c r="CF20" s="29">
        <v>16</v>
      </c>
      <c r="CG20" s="39">
        <f>养成属性buff汇总!AA21</f>
        <v>4.8088658810029661E-2</v>
      </c>
      <c r="CH20" s="39">
        <f>养成属性buff汇总!AB21</f>
        <v>5.2226655267044925E-2</v>
      </c>
      <c r="CI20" s="39">
        <f>养成属性buff汇总!AC21</f>
        <v>5.649395290202977E-2</v>
      </c>
      <c r="CJ20" s="39">
        <f>养成属性buff汇总!AD21</f>
        <v>6.1268239157916897E-2</v>
      </c>
      <c r="CK20" s="39">
        <f>养成属性buff汇总!AE21</f>
        <v>6.6929605475727363E-2</v>
      </c>
      <c r="CP20" s="29">
        <v>16</v>
      </c>
      <c r="CQ20" s="39">
        <v>0</v>
      </c>
      <c r="CR20" s="39">
        <v>0</v>
      </c>
      <c r="CS20" s="39">
        <v>0</v>
      </c>
      <c r="CT20" s="39">
        <v>0</v>
      </c>
      <c r="CU20" s="39">
        <v>0</v>
      </c>
    </row>
    <row r="21" spans="2:99" x14ac:dyDescent="0.15">
      <c r="B21" s="29">
        <v>17</v>
      </c>
      <c r="C21" s="29">
        <f>[6]属性汇总!Q20+[10]属性汇总!J21+[11]属性汇总新!K21+[12]爵位属性!I21+[13]宝物温养!CB22+[14]藏品属性!AW27</f>
        <v>96.885895452547359</v>
      </c>
      <c r="D21" s="29">
        <f>[6]属性汇总!R20+[10]属性汇总!K21+[11]属性汇总新!L21+[12]爵位属性!J21+[13]宝物温养!CC22+[14]藏品属性!AX27</f>
        <v>97.09729742835242</v>
      </c>
      <c r="E21" s="29">
        <f>[6]属性汇总!S20+[10]属性汇总!L21+[11]属性汇总新!M21+[12]爵位属性!K21+[13]宝物温养!CD22+[14]藏品属性!AY27</f>
        <v>98.673427831536642</v>
      </c>
      <c r="F21" s="29">
        <f>[6]属性汇总!T20+[10]属性汇总!M21+[11]属性汇总新!N21+[12]爵位属性!L21+[13]宝物温养!CE22+[14]藏品属性!AZ27</f>
        <v>101.36289655532757</v>
      </c>
      <c r="G21" s="29">
        <f>[6]属性汇总!U20+[10]属性汇总!N21+[11]属性汇总新!O21+[12]爵位属性!M21+[13]宝物温养!CF22+[14]藏品属性!BA27</f>
        <v>102.83465766027922</v>
      </c>
      <c r="I21" s="39">
        <f>[6]属性汇总!Q20/C21</f>
        <v>0.86408983767686731</v>
      </c>
      <c r="J21" s="39">
        <f>[10]属性汇总!J21/C21</f>
        <v>7.3981643502365121E-2</v>
      </c>
      <c r="K21" s="39">
        <f>[13]宝物温养!CB22/C21</f>
        <v>0</v>
      </c>
      <c r="L21" s="39">
        <f>[12]爵位属性!I21/C21</f>
        <v>6.1928518820767588E-2</v>
      </c>
      <c r="M21" s="100">
        <f>[11]属性汇总新!K21/C21</f>
        <v>0</v>
      </c>
      <c r="N21" s="39">
        <f>[14]藏品属性!AW27/C21</f>
        <v>0</v>
      </c>
      <c r="Q21" s="29">
        <v>17</v>
      </c>
      <c r="R21" s="29">
        <f>[6]属性汇总!AN20+[10]属性汇总!AC21+[15]属性汇总!E21+[9]属性!AS22</f>
        <v>2203.5634783827804</v>
      </c>
      <c r="S21" s="29">
        <f>[6]属性汇总!AO20+[10]属性汇总!AD21+[15]属性汇总!F21+[9]属性!AT22</f>
        <v>2215.4979669863783</v>
      </c>
      <c r="T21" s="29">
        <f>[6]属性汇总!AP20+[10]属性汇总!AE21+[15]属性汇总!G21+[9]属性!AU22</f>
        <v>2240.2721141841835</v>
      </c>
      <c r="U21" s="29">
        <f>[6]属性汇总!AQ20+[10]属性汇总!AF21+[15]属性汇总!H21+[9]属性!AV22</f>
        <v>2319.2854354923024</v>
      </c>
      <c r="V21" s="29">
        <f>[6]属性汇总!AR20+[10]属性汇总!AG21+[15]属性汇总!I21+[9]属性!AW22</f>
        <v>2386.9917016958184</v>
      </c>
      <c r="X21" s="39">
        <f>[6]属性汇总!AN20/R21</f>
        <v>0.8528141637329345</v>
      </c>
      <c r="Y21" s="39">
        <f>[10]属性汇总!AC21/R21</f>
        <v>0.14718583626706552</v>
      </c>
      <c r="Z21" s="39">
        <f>[15]属性汇总!E21/R21</f>
        <v>0</v>
      </c>
      <c r="AA21" s="39">
        <f>[9]属性!AS22/R21</f>
        <v>0</v>
      </c>
      <c r="AC21" s="29">
        <v>17</v>
      </c>
      <c r="AD21" s="39">
        <f>'[5]变法-buff效果'!AG21</f>
        <v>4.3986794472332556E-3</v>
      </c>
      <c r="AE21" s="39">
        <f>'[5]变法-buff效果'!AH21</f>
        <v>3.9721733567500972E-3</v>
      </c>
      <c r="AF21" s="39">
        <f>'[5]变法-buff效果'!AI21</f>
        <v>3.4589084782727544E-3</v>
      </c>
      <c r="AG21" s="39">
        <f>'[5]变法-buff效果'!AJ21</f>
        <v>2.8533933157096174E-3</v>
      </c>
      <c r="AH21" s="39">
        <f>'[5]变法-buff效果'!AK21</f>
        <v>0</v>
      </c>
      <c r="AJ21" s="67"/>
      <c r="AK21" s="67">
        <f>IFERROR('[5]变法-buff效果'!AG21/AD21,0)</f>
        <v>1</v>
      </c>
      <c r="AL21" s="39"/>
      <c r="AQ21" s="29">
        <v>20</v>
      </c>
      <c r="AR21" s="29">
        <f t="shared" si="7"/>
        <v>2.5412079371537222</v>
      </c>
      <c r="AS21" s="29">
        <f t="shared" si="7"/>
        <v>2.5569803560187347</v>
      </c>
      <c r="AT21" s="29">
        <f t="shared" si="7"/>
        <v>2.612934097638465</v>
      </c>
      <c r="AU21" s="29">
        <f t="shared" si="7"/>
        <v>2.6938097617952739</v>
      </c>
      <c r="AV21" s="29">
        <f t="shared" si="7"/>
        <v>2.9081986594879057</v>
      </c>
      <c r="BF21" s="29">
        <v>17</v>
      </c>
      <c r="BG21" s="39">
        <f>养成属性buff汇总!I22</f>
        <v>5.0036515264732524E-2</v>
      </c>
      <c r="BH21" s="39">
        <f>养成属性buff汇总!J22</f>
        <v>5.0027579752670574E-2</v>
      </c>
      <c r="BI21" s="39">
        <f>养成属性buff汇总!K22</f>
        <v>5.0017263477155342E-2</v>
      </c>
      <c r="BJ21" s="39">
        <f>养成属性buff汇总!L22</f>
        <v>5.0005093033574276E-2</v>
      </c>
      <c r="BK21" s="39">
        <f>养成属性buff汇总!M22</f>
        <v>0.05</v>
      </c>
      <c r="BM21" s="67">
        <f>'[2]功能-军团县城'!CV24/BG21</f>
        <v>7.2977233804812417E-4</v>
      </c>
      <c r="BN21" s="67">
        <f>[3]大殿属性!AK23/BG21</f>
        <v>0.99927022766195195</v>
      </c>
      <c r="BO21" s="39"/>
      <c r="BR21" s="29">
        <v>17</v>
      </c>
      <c r="BS21" s="39">
        <f t="shared" si="1"/>
        <v>5.0036515264732524E-2</v>
      </c>
      <c r="BT21" s="39">
        <f t="shared" si="2"/>
        <v>5.0027579752670574E-2</v>
      </c>
      <c r="BU21" s="39">
        <f t="shared" si="3"/>
        <v>5.0017263477155342E-2</v>
      </c>
      <c r="BV21" s="39">
        <f t="shared" si="4"/>
        <v>5.0005093033574276E-2</v>
      </c>
      <c r="BW21" s="39">
        <f t="shared" si="5"/>
        <v>0.05</v>
      </c>
      <c r="BY21" s="67">
        <f>'[2]功能-军团县城'!CV24/BS21</f>
        <v>7.2977233804812417E-4</v>
      </c>
      <c r="BZ21" s="67">
        <f>[3]大殿属性!AK23/BS21</f>
        <v>0.99927022766195195</v>
      </c>
      <c r="CA21" s="39"/>
      <c r="CF21" s="29">
        <v>17</v>
      </c>
      <c r="CG21" s="39">
        <f>养成属性buff汇总!AA22</f>
        <v>5.3385405021689966E-2</v>
      </c>
      <c r="CH21" s="39">
        <f>养成属性buff汇总!AB22</f>
        <v>5.7302911518739758E-2</v>
      </c>
      <c r="CI21" s="39">
        <f>养成属性buff汇总!AC22</f>
        <v>6.1740954895422639E-2</v>
      </c>
      <c r="CJ21" s="39">
        <f>养成属性buff汇总!AD22</f>
        <v>6.6719827517408875E-2</v>
      </c>
      <c r="CK21" s="39">
        <f>养成属性buff汇总!AE22</f>
        <v>7.2624505517634552E-2</v>
      </c>
      <c r="CP21" s="29">
        <v>17</v>
      </c>
      <c r="CQ21" s="39">
        <v>0</v>
      </c>
      <c r="CR21" s="39">
        <v>0</v>
      </c>
      <c r="CS21" s="39">
        <v>0</v>
      </c>
      <c r="CT21" s="39">
        <v>0</v>
      </c>
      <c r="CU21" s="39">
        <v>0</v>
      </c>
    </row>
    <row r="22" spans="2:99" x14ac:dyDescent="0.15">
      <c r="B22" s="29">
        <v>18</v>
      </c>
      <c r="C22" s="29">
        <f>[6]属性汇总!Q21+[10]属性汇总!J22+[11]属性汇总新!K22+[12]爵位属性!I22+[13]宝物温养!CB23+[14]藏品属性!AW28</f>
        <v>98.060967338735267</v>
      </c>
      <c r="D22" s="29">
        <f>[6]属性汇总!R21+[10]属性汇总!K22+[11]属性汇总新!L22+[12]爵位属性!J22+[13]宝物温养!CC23+[14]藏品属性!AX28</f>
        <v>99.227617398273708</v>
      </c>
      <c r="E22" s="29">
        <f>[6]属性汇总!S21+[10]属性汇总!L22+[11]属性汇总新!M22+[12]爵位属性!K22+[13]宝物温养!CD23+[14]藏品属性!AY28</f>
        <v>100.07194541437228</v>
      </c>
      <c r="F22" s="29">
        <f>[6]属性汇总!T21+[10]属性汇总!M22+[11]属性汇总新!N22+[12]爵位属性!L22+[13]宝物温养!CE23+[14]藏品属性!AZ28</f>
        <v>102.56964203208614</v>
      </c>
      <c r="G22" s="29">
        <f>[6]属性汇总!U21+[10]属性汇总!N22+[11]属性汇总新!O22+[12]爵位属性!M22+[13]宝物温养!CF23+[14]藏品属性!BA28</f>
        <v>104.21318720340079</v>
      </c>
      <c r="I22" s="39">
        <f>[6]属性汇总!Q21/C22</f>
        <v>0.85809281783355684</v>
      </c>
      <c r="J22" s="39">
        <f>[10]属性汇总!J22/C22</f>
        <v>7.7321511586059502E-2</v>
      </c>
      <c r="K22" s="39">
        <f>[13]宝物温养!CB23/C22</f>
        <v>0</v>
      </c>
      <c r="L22" s="39">
        <f>[12]爵位属性!I22/C22</f>
        <v>6.4585670580383822E-2</v>
      </c>
      <c r="M22" s="100">
        <f>[11]属性汇总新!K22/C22</f>
        <v>0</v>
      </c>
      <c r="N22" s="39">
        <f>[14]藏品属性!AW28/C22</f>
        <v>0</v>
      </c>
      <c r="Q22" s="29">
        <v>18</v>
      </c>
      <c r="R22" s="29">
        <f>[6]属性汇总!AN21+[10]属性汇总!AC22+[15]属性汇总!E22+[9]属性!AS23</f>
        <v>2296.0269811321318</v>
      </c>
      <c r="S22" s="29">
        <f>[6]属性汇总!AO21+[10]属性汇总!AD22+[15]属性汇总!F22+[9]属性!AT23</f>
        <v>2308.931967843047</v>
      </c>
      <c r="T22" s="29">
        <f>[6]属性汇总!AP21+[10]属性汇总!AE22+[15]属性汇总!G22+[9]属性!AU23</f>
        <v>2335.8523435765674</v>
      </c>
      <c r="U22" s="29">
        <f>[6]属性汇总!AQ21+[10]属性汇总!AF22+[15]属性汇总!H22+[9]属性!AV23</f>
        <v>2421.7125680137829</v>
      </c>
      <c r="V22" s="29">
        <f>[6]属性汇总!AR21+[10]属性汇总!AG22+[15]属性汇总!I22+[9]属性!AW23</f>
        <v>2499.2542772222064</v>
      </c>
      <c r="X22" s="39">
        <f>[6]属性汇总!AN21/R22</f>
        <v>0.84727241032082357</v>
      </c>
      <c r="Y22" s="39">
        <f>[10]属性汇总!AC22/R22</f>
        <v>0.15272758967917655</v>
      </c>
      <c r="Z22" s="39">
        <f>[15]属性汇总!E22/R22</f>
        <v>0</v>
      </c>
      <c r="AA22" s="39">
        <f>[9]属性!AS23/R22</f>
        <v>0</v>
      </c>
      <c r="AC22" s="29">
        <v>18</v>
      </c>
      <c r="AD22" s="39">
        <f>'[5]变法-buff效果'!AG22</f>
        <v>4.7096030042459948E-3</v>
      </c>
      <c r="AE22" s="39">
        <f>'[5]变法-buff效果'!AH22</f>
        <v>4.2687638840804279E-3</v>
      </c>
      <c r="AF22" s="39">
        <f>'[5]变法-buff效果'!AI22</f>
        <v>3.7186407939557679E-3</v>
      </c>
      <c r="AG22" s="39">
        <f>'[5]变法-buff效果'!AJ22</f>
        <v>3.0460091142928271E-3</v>
      </c>
      <c r="AH22" s="39">
        <f>'[5]变法-buff效果'!AK22</f>
        <v>0</v>
      </c>
      <c r="AJ22" s="67"/>
      <c r="AK22" s="67">
        <f>IFERROR('[5]变法-buff效果'!AG22/AD22,0)</f>
        <v>1</v>
      </c>
      <c r="AL22" s="39"/>
      <c r="AQ22" s="29">
        <v>30</v>
      </c>
      <c r="AR22" s="29">
        <f t="shared" si="7"/>
        <v>2.4134598063270354</v>
      </c>
      <c r="AS22" s="29">
        <f t="shared" si="7"/>
        <v>2.4225512032314889</v>
      </c>
      <c r="AT22" s="29">
        <f t="shared" si="7"/>
        <v>2.4391227129641182</v>
      </c>
      <c r="AU22" s="29">
        <f t="shared" si="7"/>
        <v>2.4726177696223415</v>
      </c>
      <c r="AV22" s="29">
        <f t="shared" si="7"/>
        <v>2.5056843443937939</v>
      </c>
      <c r="BF22" s="29">
        <v>18</v>
      </c>
      <c r="BG22" s="39">
        <f>养成属性buff汇总!I23</f>
        <v>5.0043332740031587E-2</v>
      </c>
      <c r="BH22" s="39">
        <f>养成属性buff汇总!J23</f>
        <v>5.003366666698951E-2</v>
      </c>
      <c r="BI22" s="39">
        <f>养成属性buff汇总!K23</f>
        <v>5.0022483920324462E-2</v>
      </c>
      <c r="BJ22" s="39">
        <f>养成属性buff汇总!L23</f>
        <v>5.000896448032642E-2</v>
      </c>
      <c r="BK22" s="39">
        <f>养成属性buff汇总!M23</f>
        <v>0.05</v>
      </c>
      <c r="BM22" s="67">
        <f>'[2]功能-军团县城'!CV25/BG22</f>
        <v>8.6590436046080977E-4</v>
      </c>
      <c r="BN22" s="67">
        <f>[3]大殿属性!AK24/BG22</f>
        <v>0.99913409563953914</v>
      </c>
      <c r="BO22" s="39"/>
      <c r="BR22" s="29">
        <v>18</v>
      </c>
      <c r="BS22" s="39">
        <f t="shared" si="1"/>
        <v>5.0043332740031587E-2</v>
      </c>
      <c r="BT22" s="39">
        <f t="shared" si="2"/>
        <v>5.003366666698951E-2</v>
      </c>
      <c r="BU22" s="39">
        <f t="shared" si="3"/>
        <v>5.0022483920324462E-2</v>
      </c>
      <c r="BV22" s="39">
        <f t="shared" si="4"/>
        <v>5.000896448032642E-2</v>
      </c>
      <c r="BW22" s="39">
        <f t="shared" si="5"/>
        <v>0.05</v>
      </c>
      <c r="BY22" s="67">
        <f>'[2]功能-军团县城'!CV25/BS22</f>
        <v>8.6590436046080977E-4</v>
      </c>
      <c r="BZ22" s="67">
        <f>[3]大殿属性!AK24/BS22</f>
        <v>0.99913409563953914</v>
      </c>
      <c r="CA22" s="39"/>
      <c r="CF22" s="29">
        <v>18</v>
      </c>
      <c r="CG22" s="39">
        <f>养成属性buff汇总!AA23</f>
        <v>5.8328606577951678E-2</v>
      </c>
      <c r="CH22" s="39">
        <f>养成属性buff汇总!AB23</f>
        <v>6.2379167770434597E-2</v>
      </c>
      <c r="CI22" s="39">
        <f>养成属性buff汇总!AC23</f>
        <v>6.6987956888815509E-2</v>
      </c>
      <c r="CJ22" s="39">
        <f>养成属性buff汇总!AD23</f>
        <v>7.2171415876900846E-2</v>
      </c>
      <c r="CK22" s="39">
        <f>养成属性buff汇总!AE23</f>
        <v>7.8319405559541727E-2</v>
      </c>
      <c r="CP22" s="29">
        <v>18</v>
      </c>
      <c r="CQ22" s="39">
        <v>0</v>
      </c>
      <c r="CR22" s="39">
        <v>0</v>
      </c>
      <c r="CS22" s="39">
        <v>0</v>
      </c>
      <c r="CT22" s="39">
        <v>0</v>
      </c>
      <c r="CU22" s="39">
        <v>0</v>
      </c>
    </row>
    <row r="23" spans="2:99" x14ac:dyDescent="0.15">
      <c r="B23" s="29">
        <v>19</v>
      </c>
      <c r="C23" s="29">
        <f>[6]属性汇总!Q22+[10]属性汇总!J23+[11]属性汇总新!K23+[12]爵位属性!I23+[13]宝物温养!CB24+[14]藏品属性!AW29</f>
        <v>100.23914169415437</v>
      </c>
      <c r="D23" s="29">
        <f>[6]属性汇总!R22+[10]属性汇总!K23+[11]属性汇总新!L23+[12]爵位属性!J23+[13]宝物温养!CC24+[14]藏品属性!AX29</f>
        <v>100.56755306704723</v>
      </c>
      <c r="E23" s="29">
        <f>[6]属性汇总!S22+[10]属性汇总!L23+[11]属性汇总新!M23+[12]爵位属性!K23+[13]宝物温养!CD24+[14]藏品属性!AY29</f>
        <v>101.47046299720793</v>
      </c>
      <c r="F23" s="29">
        <f>[6]属性汇总!T22+[10]属性汇总!M23+[11]属性汇总新!N23+[12]爵位属性!L23+[13]宝物温养!CE24+[14]藏品属性!AZ29</f>
        <v>103.77638750884472</v>
      </c>
      <c r="G23" s="29">
        <f>[6]属性汇总!U22+[10]属性汇总!N23+[11]属性汇总新!O23+[12]爵位属性!M23+[13]宝物温养!CF24+[14]藏品属性!BA29</f>
        <v>105.59171674652237</v>
      </c>
      <c r="I23" s="39">
        <f>[6]属性汇总!Q22/C23</f>
        <v>0.84370939796785871</v>
      </c>
      <c r="J23" s="39">
        <f>[10]属性汇总!J23/C23</f>
        <v>7.9775889253578924E-2</v>
      </c>
      <c r="K23" s="39">
        <f>[13]宝物温养!CB24/C23</f>
        <v>0</v>
      </c>
      <c r="L23" s="39">
        <f>[12]爵位属性!I23/C23</f>
        <v>6.6507619219323841E-2</v>
      </c>
      <c r="M23" s="100">
        <f>[11]属性汇总新!K23/C23</f>
        <v>1.0007093559238532E-2</v>
      </c>
      <c r="N23" s="39">
        <f>[14]藏品属性!AW29/C23</f>
        <v>0</v>
      </c>
      <c r="Q23" s="29">
        <v>19</v>
      </c>
      <c r="R23" s="29">
        <f>[6]属性汇总!AN22+[10]属性汇总!AC23+[15]属性汇总!E23+[9]属性!AS24</f>
        <v>2388.4904838814832</v>
      </c>
      <c r="S23" s="29">
        <f>[6]属性汇总!AO22+[10]属性汇总!AD23+[15]属性汇总!F23+[9]属性!AT24</f>
        <v>2402.3659686997162</v>
      </c>
      <c r="T23" s="29">
        <f>[6]属性汇总!AP22+[10]属性汇总!AE23+[15]属性汇总!G23+[9]属性!AU24</f>
        <v>2431.4325729689513</v>
      </c>
      <c r="U23" s="29">
        <f>[6]属性汇总!AQ22+[10]属性汇总!AF23+[15]属性汇总!H23+[9]属性!AV24</f>
        <v>2524.1397005352633</v>
      </c>
      <c r="V23" s="29">
        <f>[6]属性汇总!AR22+[10]属性汇总!AG23+[15]属性汇总!I23+[9]属性!AW24</f>
        <v>2611.5168527485957</v>
      </c>
      <c r="X23" s="39">
        <f>[6]属性汇总!AN22/R23</f>
        <v>0.84215972282738782</v>
      </c>
      <c r="Y23" s="39">
        <f>[10]属性汇总!AC23/R23</f>
        <v>0.15784027717261223</v>
      </c>
      <c r="Z23" s="39">
        <f>[15]属性汇总!E23/R23</f>
        <v>0</v>
      </c>
      <c r="AA23" s="39">
        <f>[9]属性!AS24/R23</f>
        <v>0</v>
      </c>
      <c r="AC23" s="29">
        <v>19</v>
      </c>
      <c r="AD23" s="39">
        <f>'[5]变法-buff效果'!AG23</f>
        <v>5.042842621529639E-3</v>
      </c>
      <c r="AE23" s="39">
        <f>'[5]变法-buff效果'!AH23</f>
        <v>4.5645373853227976E-3</v>
      </c>
      <c r="AF23" s="39">
        <f>'[5]变法-buff效果'!AI23</f>
        <v>3.9832951811283436E-3</v>
      </c>
      <c r="AG23" s="39">
        <f>'[5]变法-buff效果'!AJ23</f>
        <v>3.2393604843097821E-3</v>
      </c>
      <c r="AH23" s="39">
        <f>'[5]变法-buff效果'!AK23</f>
        <v>0</v>
      </c>
      <c r="AJ23" s="67"/>
      <c r="AK23" s="67">
        <f>IFERROR('[5]变法-buff效果'!AG23/AD23,0)</f>
        <v>1</v>
      </c>
      <c r="AL23" s="39"/>
      <c r="AQ23" s="29">
        <v>40</v>
      </c>
      <c r="AR23" s="29">
        <f t="shared" si="7"/>
        <v>2.199586212501643</v>
      </c>
      <c r="AS23" s="29">
        <f t="shared" si="7"/>
        <v>2.2103770049773632</v>
      </c>
      <c r="AT23" s="29">
        <f t="shared" si="7"/>
        <v>2.2297058610486711</v>
      </c>
      <c r="AU23" s="29">
        <f t="shared" si="7"/>
        <v>2.2811593996346673</v>
      </c>
      <c r="AV23" s="29">
        <f t="shared" si="7"/>
        <v>2.2980506607720774</v>
      </c>
      <c r="BF23" s="29">
        <v>19</v>
      </c>
      <c r="BG23" s="39">
        <f>养成属性buff汇总!I24</f>
        <v>5.0050639529138616E-2</v>
      </c>
      <c r="BH23" s="39">
        <f>养成属性buff汇总!J24</f>
        <v>5.0040151954107055E-2</v>
      </c>
      <c r="BI23" s="39">
        <f>养成属性buff汇总!K24</f>
        <v>5.0027803293788094E-2</v>
      </c>
      <c r="BJ23" s="39">
        <f>养成属性buff汇总!L24</f>
        <v>5.0012850711564874E-2</v>
      </c>
      <c r="BK23" s="39">
        <f>养成属性buff汇总!M24</f>
        <v>0.05</v>
      </c>
      <c r="BM23" s="67">
        <f>'[2]功能-军团县城'!CV26/BG23</f>
        <v>1.0117658758212736E-3</v>
      </c>
      <c r="BN23" s="67">
        <f>[3]大殿属性!AK25/BG23</f>
        <v>0.9989882341241787</v>
      </c>
      <c r="BO23" s="39"/>
      <c r="BR23" s="29">
        <v>19</v>
      </c>
      <c r="BS23" s="39">
        <f t="shared" si="1"/>
        <v>5.0050639529138616E-2</v>
      </c>
      <c r="BT23" s="39">
        <f t="shared" si="2"/>
        <v>5.0040151954107055E-2</v>
      </c>
      <c r="BU23" s="39">
        <f t="shared" si="3"/>
        <v>5.0027803293788094E-2</v>
      </c>
      <c r="BV23" s="39">
        <f t="shared" si="4"/>
        <v>5.0012850711564874E-2</v>
      </c>
      <c r="BW23" s="39">
        <f t="shared" si="5"/>
        <v>0.05</v>
      </c>
      <c r="BY23" s="67">
        <f>'[2]功能-军团县城'!CV26/BS23</f>
        <v>1.0117658758212736E-3</v>
      </c>
      <c r="BZ23" s="67">
        <f>[3]大殿属性!AK25/BS23</f>
        <v>0.9989882341241787</v>
      </c>
      <c r="CA23" s="39"/>
      <c r="CF23" s="29">
        <v>19</v>
      </c>
      <c r="CG23" s="39">
        <f>养成属性buff汇总!AA24</f>
        <v>6.3271808134213389E-2</v>
      </c>
      <c r="CH23" s="39">
        <f>养成属性buff汇总!AB24</f>
        <v>6.7455424022129437E-2</v>
      </c>
      <c r="CI23" s="39">
        <f>养成属性buff汇总!AC24</f>
        <v>7.2234958882208378E-2</v>
      </c>
      <c r="CJ23" s="39">
        <f>养成属性buff汇总!AD24</f>
        <v>7.7623004236392831E-2</v>
      </c>
      <c r="CK23" s="39">
        <f>养成属性buff汇总!AE24</f>
        <v>8.4014305601448902E-2</v>
      </c>
      <c r="CP23" s="29">
        <v>19</v>
      </c>
      <c r="CQ23" s="39">
        <v>0</v>
      </c>
      <c r="CR23" s="39">
        <v>0</v>
      </c>
      <c r="CS23" s="39">
        <v>0</v>
      </c>
      <c r="CT23" s="39">
        <v>0</v>
      </c>
      <c r="CU23" s="39">
        <v>0</v>
      </c>
    </row>
    <row r="24" spans="2:99" x14ac:dyDescent="0.15">
      <c r="B24" s="29">
        <v>20</v>
      </c>
      <c r="C24" s="29">
        <f>[6]属性汇总!Q23+[10]属性汇总!J24+[11]属性汇总新!K24+[12]爵位属性!I24+[13]宝物温养!CB25+[14]藏品属性!AW30</f>
        <v>101.59056521927428</v>
      </c>
      <c r="D24" s="29">
        <f>[6]属性汇总!R23+[10]属性汇总!K24+[11]属性汇总新!L24+[12]爵位属性!J24+[13]宝物温养!CC25+[14]藏品属性!AX30</f>
        <v>101.84050687387209</v>
      </c>
      <c r="E24" s="29">
        <f>[6]属性汇总!S23+[10]属性汇总!L24+[11]属性汇总新!M24+[12]爵位属性!K24+[13]宝物温养!CD25+[14]藏品属性!AY30</f>
        <v>102.86473510951289</v>
      </c>
      <c r="F24" s="29">
        <f>[6]属性汇总!T23+[10]属性汇总!M24+[11]属性汇总新!N24+[12]爵位属性!L24+[13]宝物温养!CE25+[14]藏品属性!AZ30</f>
        <v>105.20940727295805</v>
      </c>
      <c r="G24" s="29">
        <f>[6]属性汇总!U23+[10]属性汇总!N24+[11]属性汇总新!O24+[12]爵位属性!M24+[13]宝物温养!CF25+[14]藏品属性!BA30</f>
        <v>107.17160698739755</v>
      </c>
      <c r="I24" s="39">
        <f>[6]属性汇总!Q23/C24</f>
        <v>0.83669187012135415</v>
      </c>
      <c r="J24" s="39">
        <f>[10]属性汇总!J24/C24</f>
        <v>8.2794215121812426E-2</v>
      </c>
      <c r="K24" s="39">
        <f>[13]宝物温养!CB25/C24</f>
        <v>0</v>
      </c>
      <c r="L24" s="39">
        <f>[12]爵位属性!I24/C24</f>
        <v>6.8904036362935045E-2</v>
      </c>
      <c r="M24" s="100">
        <f>[11]属性汇总新!K24/C24</f>
        <v>1.160987839389829E-2</v>
      </c>
      <c r="N24" s="39">
        <f>[14]藏品属性!AW30/C24</f>
        <v>0</v>
      </c>
      <c r="Q24" s="29">
        <v>20</v>
      </c>
      <c r="R24" s="29">
        <f>[6]属性汇总!AN23+[10]属性汇总!AC24+[15]属性汇总!E24+[9]属性!AS25</f>
        <v>2480.9539866308346</v>
      </c>
      <c r="S24" s="29">
        <f>[6]属性汇总!AO23+[10]属性汇总!AD24+[15]属性汇总!F24+[9]属性!AT25</f>
        <v>2496.862048707821</v>
      </c>
      <c r="T24" s="29">
        <f>[6]属性汇总!AP23+[10]属性汇总!AE24+[15]属性汇总!G24+[9]属性!AU25</f>
        <v>2527.9754929173787</v>
      </c>
      <c r="U24" s="29">
        <f>[6]属性汇总!AQ23+[10]属性汇总!AF24+[15]属性汇总!H24+[9]属性!AV25</f>
        <v>2629.5173729591756</v>
      </c>
      <c r="V24" s="29">
        <f>[6]属性汇总!AR23+[10]属性汇总!AG24+[15]属性汇总!I24+[9]属性!AW25</f>
        <v>2726.3810199153468</v>
      </c>
      <c r="X24" s="39">
        <f>[6]属性汇总!AN23/R24</f>
        <v>0.83742812824954282</v>
      </c>
      <c r="Y24" s="39">
        <f>[10]属性汇总!AC24/R24</f>
        <v>0.16257187175045709</v>
      </c>
      <c r="Z24" s="39">
        <f>[15]属性汇总!E24/R24</f>
        <v>0</v>
      </c>
      <c r="AA24" s="39">
        <f>[9]属性!AS25/R24</f>
        <v>0</v>
      </c>
      <c r="AC24" s="29">
        <v>20</v>
      </c>
      <c r="AD24" s="39">
        <f>'[5]变法-buff效果'!AG24</f>
        <v>5.4000000000000003E-3</v>
      </c>
      <c r="AE24" s="39">
        <f>'[5]变法-buff效果'!AH24</f>
        <v>4.8715999999999994E-3</v>
      </c>
      <c r="AF24" s="39">
        <f>'[5]变法-buff效果'!AI24</f>
        <v>4.2495999999999992E-3</v>
      </c>
      <c r="AG24" s="39">
        <f>'[5]变法-buff效果'!AJ24</f>
        <v>3.4437818181818178E-3</v>
      </c>
      <c r="AH24" s="39">
        <f>'[5]变法-buff效果'!AK24</f>
        <v>0</v>
      </c>
      <c r="AJ24" s="67"/>
      <c r="AK24" s="67">
        <f>IFERROR('[5]变法-buff效果'!AG24/AD24,0)</f>
        <v>1</v>
      </c>
      <c r="AL24" s="39"/>
      <c r="AQ24" s="29">
        <v>50</v>
      </c>
      <c r="AR24" s="29">
        <f t="shared" si="7"/>
        <v>1.5866277180690784</v>
      </c>
      <c r="AS24" s="29">
        <f t="shared" si="7"/>
        <v>1.596713533011568</v>
      </c>
      <c r="AT24" s="29">
        <f t="shared" si="7"/>
        <v>1.7422920913183761</v>
      </c>
      <c r="AU24" s="29">
        <f t="shared" si="7"/>
        <v>1.6801428252207544</v>
      </c>
      <c r="AV24" s="29">
        <f t="shared" si="7"/>
        <v>1.7383761572049816</v>
      </c>
      <c r="BF24" s="29">
        <v>20</v>
      </c>
      <c r="BG24" s="39">
        <f>养成属性buff汇总!I25</f>
        <v>5.005847075179988E-2</v>
      </c>
      <c r="BH24" s="39">
        <f>养成属性buff汇总!J25</f>
        <v>5.0046884772330734E-2</v>
      </c>
      <c r="BI24" s="39">
        <f>养成属性buff汇总!K25</f>
        <v>5.0033246469473415E-2</v>
      </c>
      <c r="BJ24" s="39">
        <f>养成属性buff汇总!L25</f>
        <v>5.0016959441559559E-2</v>
      </c>
      <c r="BK24" s="39">
        <f>养成属性buff汇总!M25</f>
        <v>0.05</v>
      </c>
      <c r="BM24" s="67">
        <f>'[2]功能-军团县城'!CV27/BG24</f>
        <v>1.1680491018150935E-3</v>
      </c>
      <c r="BN24" s="67">
        <f>[3]大殿属性!AK26/BG24</f>
        <v>0.99883195089818488</v>
      </c>
      <c r="BO24" s="39"/>
      <c r="BR24" s="29">
        <v>20</v>
      </c>
      <c r="BS24" s="39">
        <f t="shared" si="1"/>
        <v>5.005847075179988E-2</v>
      </c>
      <c r="BT24" s="39">
        <f t="shared" si="2"/>
        <v>5.0046884772330734E-2</v>
      </c>
      <c r="BU24" s="39">
        <f t="shared" si="3"/>
        <v>5.0033246469473415E-2</v>
      </c>
      <c r="BV24" s="39">
        <f t="shared" si="4"/>
        <v>5.0016959441559559E-2</v>
      </c>
      <c r="BW24" s="39">
        <f t="shared" si="5"/>
        <v>0.05</v>
      </c>
      <c r="BY24" s="67">
        <f>'[2]功能-军团县城'!CV27/BS24</f>
        <v>1.1680491018150935E-3</v>
      </c>
      <c r="BZ24" s="67">
        <f>[3]大殿属性!AK26/BS24</f>
        <v>0.99883195089818488</v>
      </c>
      <c r="CA24" s="39"/>
      <c r="CF24" s="29">
        <v>20</v>
      </c>
      <c r="CG24" s="39">
        <f>养成属性buff汇总!AA25</f>
        <v>6.8215009690475087E-2</v>
      </c>
      <c r="CH24" s="39">
        <f>养成属性buff汇总!AB25</f>
        <v>7.253168027382427E-2</v>
      </c>
      <c r="CI24" s="39">
        <f>养成属性buff汇总!AC25</f>
        <v>7.7481960875601247E-2</v>
      </c>
      <c r="CJ24" s="39">
        <f>养成属性buff汇总!AD25</f>
        <v>8.3074592595884816E-2</v>
      </c>
      <c r="CK24" s="39">
        <f>养成属性buff汇总!AE25</f>
        <v>8.9709205643356077E-2</v>
      </c>
      <c r="CP24" s="29">
        <v>20</v>
      </c>
      <c r="CQ24" s="39">
        <v>0</v>
      </c>
      <c r="CR24" s="39">
        <v>0</v>
      </c>
      <c r="CS24" s="39">
        <v>0</v>
      </c>
      <c r="CT24" s="39">
        <v>0</v>
      </c>
      <c r="CU24" s="39">
        <v>0</v>
      </c>
    </row>
    <row r="25" spans="2:99" x14ac:dyDescent="0.15">
      <c r="B25" s="29">
        <v>21</v>
      </c>
      <c r="C25" s="29">
        <f>[6]属性汇总!Q24+[10]属性汇总!J25+[11]属性汇总新!K25+[12]爵位属性!I25+[13]宝物温养!CB26+[14]藏品属性!AW31</f>
        <v>102.83273097993586</v>
      </c>
      <c r="D25" s="29">
        <f>[6]属性汇总!R24+[10]属性汇总!K25+[11]属性汇总新!L25+[12]爵位属性!J25+[13]宝物温养!CC26+[14]藏品属性!AX31</f>
        <v>103.182074089832</v>
      </c>
      <c r="E25" s="29">
        <f>[6]属性汇总!S24+[10]属性汇总!L25+[11]属性汇总新!M25+[12]爵位属性!K25+[13]宝物温养!CD26+[14]藏品属性!AY31</f>
        <v>104.5308931652328</v>
      </c>
      <c r="F25" s="29">
        <f>[6]属性汇总!T24+[10]属性汇总!M25+[11]属性汇总新!N25+[12]爵位属性!L25+[13]宝物温养!CE26+[14]藏品属性!AZ31</f>
        <v>107.10205178846667</v>
      </c>
      <c r="G25" s="29">
        <f>[6]属性汇总!U24+[10]属性汇总!N25+[11]属性汇总新!O25+[12]爵位属性!M25+[13]宝物温养!CF26+[14]藏品属性!BA31</f>
        <v>109.13029867908547</v>
      </c>
      <c r="I25" s="39">
        <f>[6]属性汇总!Q24/C25</f>
        <v>0.826868513991458</v>
      </c>
      <c r="J25" s="39">
        <f>[10]属性汇总!J25/C25</f>
        <v>8.8633690436781279E-2</v>
      </c>
      <c r="K25" s="39">
        <f>[13]宝物温养!CB26/C25</f>
        <v>0</v>
      </c>
      <c r="L25" s="39">
        <f>[12]爵位属性!I25/C25</f>
        <v>7.1313221611941549E-2</v>
      </c>
      <c r="M25" s="100">
        <f>[11]属性汇总新!K25/C25</f>
        <v>1.3184573959819288E-2</v>
      </c>
      <c r="N25" s="39">
        <f>[14]藏品属性!AW31/C25</f>
        <v>0</v>
      </c>
      <c r="Q25" s="29">
        <v>21</v>
      </c>
      <c r="R25" s="29">
        <f>[6]属性汇总!AN24+[10]属性汇总!AC25+[15]属性汇总!E25+[9]属性!AS26</f>
        <v>2617.8053170500912</v>
      </c>
      <c r="S25" s="29">
        <f>[6]属性汇总!AO24+[10]属性汇总!AD25+[15]属性汇总!F25+[9]属性!AT26</f>
        <v>2634.8508652241831</v>
      </c>
      <c r="T25" s="29">
        <f>[6]属性汇总!AP24+[10]属性汇总!AE25+[15]属性汇总!G25+[9]属性!AU26</f>
        <v>2668.3739513542905</v>
      </c>
      <c r="U25" s="29">
        <f>[6]属性汇总!AQ24+[10]属性汇总!AF25+[15]属性汇总!H25+[9]属性!AV26</f>
        <v>2777.1213830770007</v>
      </c>
      <c r="V25" s="29">
        <f>[6]属性汇总!AR24+[10]属性汇总!AG25+[15]属性汇总!I25+[9]属性!AW26</f>
        <v>2882.3019179871617</v>
      </c>
      <c r="X25" s="39">
        <f>[6]属性汇总!AN24/R25</f>
        <v>0.82058762597521318</v>
      </c>
      <c r="Y25" s="39">
        <f>[10]属性汇总!AC25/R25</f>
        <v>0.17941237402478682</v>
      </c>
      <c r="Z25" s="39">
        <f>[15]属性汇总!E25/R25</f>
        <v>0</v>
      </c>
      <c r="AA25" s="39">
        <f>[9]属性!AS26/R25</f>
        <v>0</v>
      </c>
      <c r="AC25" s="29">
        <v>21</v>
      </c>
      <c r="AD25" s="39">
        <f>'[5]变法-buff效果'!AG25</f>
        <v>5.7827918001935631E-3</v>
      </c>
      <c r="AE25" s="39">
        <f>'[5]变法-buff效果'!AH25</f>
        <v>5.2025101658479348E-3</v>
      </c>
      <c r="AF25" s="39">
        <f>'[5]变法-buff效果'!AI25</f>
        <v>4.5288750661581847E-3</v>
      </c>
      <c r="AG25" s="39">
        <f>'[5]变法-buff效果'!AJ25</f>
        <v>3.6713769905915555E-3</v>
      </c>
      <c r="AH25" s="39">
        <f>'[5]变法-buff效果'!AK25</f>
        <v>0</v>
      </c>
      <c r="AJ25" s="67"/>
      <c r="AK25" s="67">
        <f>IFERROR('[5]变法-buff效果'!AG25/AD25,0)</f>
        <v>1</v>
      </c>
      <c r="AL25" s="39"/>
      <c r="AQ25" s="29">
        <v>60</v>
      </c>
      <c r="AR25" s="29">
        <f t="shared" si="7"/>
        <v>1.8648786096858394</v>
      </c>
      <c r="AS25" s="29">
        <f t="shared" si="7"/>
        <v>1.8475122940448239</v>
      </c>
      <c r="AT25" s="29">
        <f t="shared" si="7"/>
        <v>1.7318464410980707</v>
      </c>
      <c r="AU25" s="29">
        <f t="shared" si="7"/>
        <v>1.8978823276277172</v>
      </c>
      <c r="AV25" s="29">
        <f t="shared" si="7"/>
        <v>1.7608329310984607</v>
      </c>
      <c r="BF25" s="29">
        <v>21</v>
      </c>
      <c r="BG25" s="39">
        <f>养成属性buff汇总!I26</f>
        <v>5.0066864048427431E-2</v>
      </c>
      <c r="BH25" s="39">
        <f>养成属性buff汇总!J26</f>
        <v>5.0054140484646494E-2</v>
      </c>
      <c r="BI25" s="39">
        <f>养成属性buff汇总!K26</f>
        <v>5.0039370003127373E-2</v>
      </c>
      <c r="BJ25" s="39">
        <f>养成属性buff汇总!L26</f>
        <v>5.0021533949972212E-2</v>
      </c>
      <c r="BK25" s="39">
        <f>养成属性buff汇总!M26</f>
        <v>0.05</v>
      </c>
      <c r="BM25" s="67">
        <f>'[2]功能-军团县城'!CV28/BG25</f>
        <v>1.3354950364527947E-3</v>
      </c>
      <c r="BN25" s="67">
        <f>[3]大殿属性!AK27/BG25</f>
        <v>0.99866450496354731</v>
      </c>
      <c r="BO25" s="39"/>
      <c r="BR25" s="29">
        <v>21</v>
      </c>
      <c r="BS25" s="39">
        <f t="shared" si="1"/>
        <v>5.0066864048427431E-2</v>
      </c>
      <c r="BT25" s="39">
        <f t="shared" si="2"/>
        <v>5.0054140484646494E-2</v>
      </c>
      <c r="BU25" s="39">
        <f t="shared" si="3"/>
        <v>5.0039370003127373E-2</v>
      </c>
      <c r="BV25" s="39">
        <f t="shared" si="4"/>
        <v>5.0021533949972212E-2</v>
      </c>
      <c r="BW25" s="39">
        <f t="shared" si="5"/>
        <v>0.05</v>
      </c>
      <c r="BY25" s="67">
        <f>'[2]功能-军团县城'!CV28/BS25</f>
        <v>1.3354950364527947E-3</v>
      </c>
      <c r="BZ25" s="67">
        <f>[3]大殿属性!AK27/BS25</f>
        <v>0.99866450496354731</v>
      </c>
      <c r="CA25" s="39"/>
      <c r="CF25" s="29">
        <v>21</v>
      </c>
      <c r="CG25" s="39">
        <f>养成属性buff汇总!AA26</f>
        <v>7.3158211246736798E-2</v>
      </c>
      <c r="CH25" s="39">
        <f>养成属性buff汇总!AB26</f>
        <v>7.7607936525519117E-2</v>
      </c>
      <c r="CI25" s="39">
        <f>养成属性buff汇总!AC26</f>
        <v>8.2728962868994116E-2</v>
      </c>
      <c r="CJ25" s="39">
        <f>养成属性buff汇总!AD26</f>
        <v>8.8526180955376788E-2</v>
      </c>
      <c r="CK25" s="39">
        <f>养成属性buff汇总!AE26</f>
        <v>9.5404105685263252E-2</v>
      </c>
      <c r="CP25" s="29">
        <v>21</v>
      </c>
      <c r="CQ25" s="39">
        <v>0</v>
      </c>
      <c r="CR25" s="39">
        <v>0</v>
      </c>
      <c r="CS25" s="39">
        <v>0</v>
      </c>
      <c r="CT25" s="39">
        <v>0</v>
      </c>
      <c r="CU25" s="39">
        <v>0</v>
      </c>
    </row>
    <row r="26" spans="2:99" x14ac:dyDescent="0.15">
      <c r="B26" s="29">
        <v>22</v>
      </c>
      <c r="C26" s="29">
        <f>[6]属性汇总!Q25+[10]属性汇总!J26+[11]属性汇总新!K26+[12]爵位属性!I26+[13]宝物温养!CB27+[14]藏品属性!AW32</f>
        <v>104.07489674059747</v>
      </c>
      <c r="D26" s="29">
        <f>[6]属性汇总!R25+[10]属性汇总!K26+[11]属性汇总新!L26+[12]爵位属性!J26+[13]宝物温养!CC27+[14]藏品属性!AX32</f>
        <v>104.52364130579193</v>
      </c>
      <c r="E26" s="29">
        <f>[6]属性汇总!S25+[10]属性汇总!L26+[11]属性汇总新!M26+[12]爵位属性!K26+[13]宝物温养!CD27+[14]藏品属性!AY32</f>
        <v>106.19705122095269</v>
      </c>
      <c r="F26" s="29">
        <f>[6]属性汇总!T25+[10]属性汇总!M26+[11]属性汇总新!N26+[12]爵位属性!L26+[13]宝物温养!CE27+[14]藏品属性!AZ32</f>
        <v>108.99469630397527</v>
      </c>
      <c r="G26" s="29">
        <f>[6]属性汇总!U25+[10]属性汇总!N26+[11]属性汇总新!O26+[12]爵位属性!M26+[13]宝物温养!CF27+[14]藏品属性!BA32</f>
        <v>111.1860652830665</v>
      </c>
      <c r="I26" s="39">
        <f>[6]属性汇总!Q25/C26</f>
        <v>0.81727964738826753</v>
      </c>
      <c r="J26" s="39">
        <f>[10]属性汇总!J26/C26</f>
        <v>9.4333773899850176E-2</v>
      </c>
      <c r="K26" s="39">
        <f>[13]宝物温养!CB27/C26</f>
        <v>0</v>
      </c>
      <c r="L26" s="39">
        <f>[12]爵位属性!I26/C26</f>
        <v>7.3664898133653955E-2</v>
      </c>
      <c r="M26" s="100">
        <f>[11]属性汇总新!K26/C26</f>
        <v>1.4721680578228221E-2</v>
      </c>
      <c r="N26" s="39">
        <f>[14]藏品属性!AW32/C26</f>
        <v>0</v>
      </c>
      <c r="Q26" s="29">
        <v>22</v>
      </c>
      <c r="R26" s="29">
        <f>[6]属性汇总!AN25+[10]属性汇总!AC26+[15]属性汇总!E26+[9]属性!AS27</f>
        <v>2754.6566474693482</v>
      </c>
      <c r="S26" s="29">
        <f>[6]属性汇总!AO25+[10]属性汇总!AD26+[15]属性汇总!F26+[9]属性!AT27</f>
        <v>2772.8396817405451</v>
      </c>
      <c r="T26" s="29">
        <f>[6]属性汇总!AP25+[10]属性汇总!AE26+[15]属性汇总!G26+[9]属性!AU27</f>
        <v>2808.7724097912023</v>
      </c>
      <c r="U26" s="29">
        <f>[6]属性汇总!AQ25+[10]属性汇总!AF26+[15]属性汇总!H26+[9]属性!AV27</f>
        <v>2924.7253931948262</v>
      </c>
      <c r="V26" s="29">
        <f>[6]属性汇总!AR25+[10]属性汇总!AG26+[15]属性汇总!I26+[9]属性!AW27</f>
        <v>3038.2228160589766</v>
      </c>
      <c r="X26" s="39">
        <f>[6]属性汇总!AN25/R26</f>
        <v>0.80542039586225267</v>
      </c>
      <c r="Y26" s="39">
        <f>[10]属性汇总!AC26/R26</f>
        <v>0.19457960413774733</v>
      </c>
      <c r="Z26" s="39">
        <f>[15]属性汇总!E26/R26</f>
        <v>0</v>
      </c>
      <c r="AA26" s="39">
        <f>[9]属性!AS27/R26</f>
        <v>0</v>
      </c>
      <c r="AC26" s="29">
        <v>22</v>
      </c>
      <c r="AD26" s="39">
        <f>'[5]变法-buff效果'!AG26</f>
        <v>6.1144463146540155E-3</v>
      </c>
      <c r="AE26" s="39">
        <f>'[5]变法-buff效果'!AH26</f>
        <v>5.5656466150822556E-3</v>
      </c>
      <c r="AF26" s="39">
        <f>'[5]变法-buff效果'!AI26</f>
        <v>4.8332673689833391E-3</v>
      </c>
      <c r="AG26" s="39">
        <f>'[5]变法-buff效果'!AJ26</f>
        <v>3.9203736261639345E-3</v>
      </c>
      <c r="AH26" s="39">
        <f>'[5]变法-buff效果'!AK26</f>
        <v>2.6999739400181437E-3</v>
      </c>
      <c r="AJ26" s="67"/>
      <c r="AK26" s="67">
        <f>IFERROR('[5]变法-buff效果'!AG26/AD26,0)</f>
        <v>1</v>
      </c>
      <c r="AL26" s="39"/>
      <c r="AQ26" s="29">
        <v>70</v>
      </c>
      <c r="AR26" s="29">
        <f t="shared" si="7"/>
        <v>1.753230937213089</v>
      </c>
      <c r="AS26" s="29">
        <f t="shared" si="7"/>
        <v>1.7818242059179694</v>
      </c>
      <c r="AT26" s="29">
        <f t="shared" si="7"/>
        <v>1.8720262053143022</v>
      </c>
      <c r="AU26" s="29">
        <f t="shared" si="7"/>
        <v>1.7130078508605304</v>
      </c>
      <c r="AV26" s="29">
        <f t="shared" si="7"/>
        <v>1.6393885512819912</v>
      </c>
      <c r="BF26" s="29">
        <v>22</v>
      </c>
      <c r="BG26" s="39">
        <f>养成属性buff汇总!I27</f>
        <v>5.0075859761016042E-2</v>
      </c>
      <c r="BH26" s="39">
        <f>养成属性buff汇总!J27</f>
        <v>5.0062102807593739E-2</v>
      </c>
      <c r="BI26" s="39">
        <f>养成属性buff汇总!K27</f>
        <v>5.0046044270672982E-2</v>
      </c>
      <c r="BJ26" s="39">
        <f>养成属性buff汇总!L27</f>
        <v>5.0026538613261375E-2</v>
      </c>
      <c r="BK26" s="39">
        <f>养成属性buff汇总!M27</f>
        <v>5.0471844086079867E-2</v>
      </c>
      <c r="BM26" s="67">
        <f>'[2]功能-军团县城'!CV29/BG26</f>
        <v>1.5148968260969707E-3</v>
      </c>
      <c r="BN26" s="67">
        <f>[3]大殿属性!AK28/BG26</f>
        <v>0.99848510317390304</v>
      </c>
      <c r="BO26" s="39"/>
      <c r="BR26" s="29">
        <v>22</v>
      </c>
      <c r="BS26" s="39">
        <f t="shared" si="1"/>
        <v>5.0075859761016042E-2</v>
      </c>
      <c r="BT26" s="39">
        <f t="shared" si="2"/>
        <v>5.0062102807593739E-2</v>
      </c>
      <c r="BU26" s="39">
        <f t="shared" si="3"/>
        <v>5.0046044270672982E-2</v>
      </c>
      <c r="BV26" s="39">
        <f t="shared" si="4"/>
        <v>5.0026538613261375E-2</v>
      </c>
      <c r="BW26" s="39">
        <f t="shared" si="5"/>
        <v>5.0471844086079867E-2</v>
      </c>
      <c r="BY26" s="67">
        <f>'[2]功能-军团县城'!CV29/BS26</f>
        <v>1.5148968260969707E-3</v>
      </c>
      <c r="BZ26" s="67">
        <f>[3]大殿属性!AK28/BS26</f>
        <v>0.99848510317390304</v>
      </c>
      <c r="CA26" s="39"/>
      <c r="CF26" s="29">
        <v>22</v>
      </c>
      <c r="CG26" s="39">
        <f>养成属性buff汇总!AA27</f>
        <v>7.810141280299851E-2</v>
      </c>
      <c r="CH26" s="39">
        <f>养成属性buff汇总!AB27</f>
        <v>8.268419277721395E-2</v>
      </c>
      <c r="CI26" s="39">
        <f>养成属性buff汇总!AC27</f>
        <v>8.7975964862386985E-2</v>
      </c>
      <c r="CJ26" s="39">
        <f>养成属性buff汇总!AD27</f>
        <v>9.3977769314868759E-2</v>
      </c>
      <c r="CK26" s="39">
        <f>养成属性buff汇总!AE27</f>
        <v>0.1</v>
      </c>
      <c r="CP26" s="29">
        <v>22</v>
      </c>
      <c r="CQ26" s="39">
        <v>0</v>
      </c>
      <c r="CR26" s="39">
        <v>0</v>
      </c>
      <c r="CS26" s="39">
        <v>0</v>
      </c>
      <c r="CT26" s="39">
        <v>0</v>
      </c>
      <c r="CU26" s="39">
        <v>0</v>
      </c>
    </row>
    <row r="27" spans="2:99" x14ac:dyDescent="0.15">
      <c r="B27" s="29">
        <v>23</v>
      </c>
      <c r="C27" s="29">
        <f>[6]属性汇总!Q26+[10]属性汇总!J27+[11]属性汇总新!K27+[12]爵位属性!I27+[13]宝物温养!CB28+[14]藏品属性!AW33</f>
        <v>105.31706250125904</v>
      </c>
      <c r="D27" s="29">
        <f>[6]属性汇总!R26+[10]属性汇总!K27+[11]属性汇总新!L27+[12]爵位属性!J27+[13]宝物温养!CC28+[14]藏品属性!AX33</f>
        <v>105.86520852175187</v>
      </c>
      <c r="E27" s="29">
        <f>[6]属性汇总!S26+[10]属性汇总!L27+[11]属性汇总新!M27+[12]爵位属性!K27+[13]宝物温养!CD28+[14]藏品属性!AY33</f>
        <v>107.86320927667256</v>
      </c>
      <c r="F27" s="29">
        <f>[6]属性汇总!T26+[10]属性汇总!M27+[11]属性汇总新!N27+[12]爵位属性!L27+[13]宝物温养!CE28+[14]藏品属性!AZ33</f>
        <v>110.98160854163733</v>
      </c>
      <c r="G27" s="29">
        <f>[6]属性汇总!U26+[10]属性汇总!N27+[11]属性汇总新!O27+[12]爵位属性!M27+[13]宝物温养!CF28+[14]藏品属性!BA33</f>
        <v>113.24183188704751</v>
      </c>
      <c r="I27" s="39">
        <f>[6]属性汇总!Q26/C27</f>
        <v>0.80791697322712142</v>
      </c>
      <c r="J27" s="39">
        <f>[10]属性汇总!J27/C27</f>
        <v>9.9899397697171183E-2</v>
      </c>
      <c r="K27" s="39">
        <f>[13]宝物温养!CB28/C27</f>
        <v>0</v>
      </c>
      <c r="L27" s="39">
        <f>[12]爵位属性!I27/C27</f>
        <v>7.5961100794131639E-2</v>
      </c>
      <c r="M27" s="100">
        <f>[11]属性汇总新!K27/C27</f>
        <v>1.6222528281575773E-2</v>
      </c>
      <c r="N27" s="39">
        <f>[14]藏品属性!AW33/C27</f>
        <v>0</v>
      </c>
      <c r="Q27" s="29">
        <v>23</v>
      </c>
      <c r="R27" s="29">
        <f>[6]属性汇总!AN26+[10]属性汇总!AC27+[15]属性汇总!E27+[9]属性!AS28</f>
        <v>2891.5079778886052</v>
      </c>
      <c r="S27" s="29">
        <f>[6]属性汇总!AO26+[10]属性汇总!AD27+[15]属性汇总!F27+[9]属性!AT28</f>
        <v>2910.8284982569076</v>
      </c>
      <c r="T27" s="29">
        <f>[6]属性汇总!AP26+[10]属性汇总!AE27+[15]属性汇总!G27+[9]属性!AU28</f>
        <v>2949.1708682281142</v>
      </c>
      <c r="U27" s="29">
        <f>[6]属性汇总!AQ26+[10]属性汇总!AF27+[15]属性汇总!H27+[9]属性!AV28</f>
        <v>3072.3294033126517</v>
      </c>
      <c r="V27" s="29">
        <f>[6]属性汇总!AR26+[10]属性汇总!AG27+[15]属性汇总!I27+[9]属性!AW28</f>
        <v>3194.1437141307915</v>
      </c>
      <c r="X27" s="39">
        <f>[6]属性汇总!AN26/R27</f>
        <v>0.79168885649308829</v>
      </c>
      <c r="Y27" s="39">
        <f>[10]属性汇总!AC27/R27</f>
        <v>0.20831114350691174</v>
      </c>
      <c r="Z27" s="39">
        <f>[15]属性汇总!E27/R27</f>
        <v>0</v>
      </c>
      <c r="AA27" s="39">
        <f>[9]属性!AS28/R27</f>
        <v>0</v>
      </c>
      <c r="AC27" s="29">
        <v>23</v>
      </c>
      <c r="AD27" s="39">
        <f>'[5]变法-buff效果'!AG27</f>
        <v>6.4662161636049754E-3</v>
      </c>
      <c r="AE27" s="39">
        <f>'[5]变法-buff效果'!AH27</f>
        <v>5.91531011647456E-3</v>
      </c>
      <c r="AF27" s="39">
        <f>'[5]变法-buff效果'!AI27</f>
        <v>5.1419539732423967E-3</v>
      </c>
      <c r="AG27" s="39">
        <f>'[5]变法-buff效果'!AJ27</f>
        <v>4.1703762887649216E-3</v>
      </c>
      <c r="AH27" s="39">
        <f>'[5]变法-buff效果'!AK27</f>
        <v>2.8340219198104795E-3</v>
      </c>
      <c r="AJ27" s="67"/>
      <c r="AK27" s="67">
        <f>IFERROR('[5]变法-buff效果'!AG27/AD27,0)</f>
        <v>1</v>
      </c>
      <c r="AL27" s="39"/>
      <c r="AQ27" s="29">
        <v>80</v>
      </c>
      <c r="AR27" s="29">
        <f t="shared" si="7"/>
        <v>1.6474248953054045</v>
      </c>
      <c r="AS27" s="29">
        <f t="shared" si="7"/>
        <v>1.6746353947106249</v>
      </c>
      <c r="AT27" s="29">
        <f t="shared" si="7"/>
        <v>1.606058151437245</v>
      </c>
      <c r="AU27" s="29">
        <f t="shared" si="7"/>
        <v>1.5203798179864356</v>
      </c>
      <c r="AV27" s="29">
        <f t="shared" si="7"/>
        <v>1.5281330537878812</v>
      </c>
      <c r="BF27" s="29">
        <v>23</v>
      </c>
      <c r="BG27" s="39">
        <f>养成属性buff汇总!I28</f>
        <v>5.0085501127045115E-2</v>
      </c>
      <c r="BH27" s="39">
        <f>养成属性buff汇总!J28</f>
        <v>5.0070401803257551E-2</v>
      </c>
      <c r="BI27" s="39">
        <f>养成属性buff汇总!K28</f>
        <v>5.0052812697356071E-2</v>
      </c>
      <c r="BJ27" s="39">
        <f>养成属性buff汇总!L28</f>
        <v>5.0031563497010649E-2</v>
      </c>
      <c r="BK27" s="39">
        <f>养成属性buff汇总!M28</f>
        <v>5.2909158543853342E-2</v>
      </c>
      <c r="BM27" s="67">
        <f>'[2]功能-军团县城'!CV30/BG27</f>
        <v>1.7071033556844196E-3</v>
      </c>
      <c r="BN27" s="67">
        <f>[3]大殿属性!AK29/BG27</f>
        <v>0.99829289664431564</v>
      </c>
      <c r="BO27" s="39"/>
      <c r="BR27" s="29">
        <v>23</v>
      </c>
      <c r="BS27" s="39">
        <f t="shared" si="1"/>
        <v>5.0085501127045115E-2</v>
      </c>
      <c r="BT27" s="39">
        <f t="shared" si="2"/>
        <v>5.0070401803257551E-2</v>
      </c>
      <c r="BU27" s="39">
        <f t="shared" si="3"/>
        <v>5.0052812697356071E-2</v>
      </c>
      <c r="BV27" s="39">
        <f t="shared" si="4"/>
        <v>5.0031563497010649E-2</v>
      </c>
      <c r="BW27" s="39">
        <f t="shared" si="5"/>
        <v>5.2909158543853342E-2</v>
      </c>
      <c r="BY27" s="67">
        <f>'[2]功能-军团县城'!CV30/BS27</f>
        <v>1.7071033556844196E-3</v>
      </c>
      <c r="BZ27" s="67">
        <f>[3]大殿属性!AK29/BS27</f>
        <v>0.99829289664431564</v>
      </c>
      <c r="CA27" s="39"/>
      <c r="CF27" s="29">
        <v>23</v>
      </c>
      <c r="CG27" s="39">
        <f>养成属性buff汇总!AA28</f>
        <v>8.3044614359260222E-2</v>
      </c>
      <c r="CH27" s="39">
        <f>养成属性buff汇总!AB28</f>
        <v>8.7760449028908782E-2</v>
      </c>
      <c r="CI27" s="39">
        <f>养成属性buff汇总!AC28</f>
        <v>9.3222966855779854E-2</v>
      </c>
      <c r="CJ27" s="39">
        <f>养成属性buff汇总!AD28</f>
        <v>9.942935767436073E-2</v>
      </c>
      <c r="CK27" s="39">
        <f>养成属性buff汇总!AE28</f>
        <v>0.1</v>
      </c>
      <c r="CP27" s="29">
        <v>23</v>
      </c>
      <c r="CQ27" s="39">
        <v>0</v>
      </c>
      <c r="CR27" s="39">
        <v>0</v>
      </c>
      <c r="CS27" s="39">
        <v>0</v>
      </c>
      <c r="CT27" s="39">
        <v>0</v>
      </c>
      <c r="CU27" s="39">
        <v>0</v>
      </c>
    </row>
    <row r="28" spans="2:99" x14ac:dyDescent="0.15">
      <c r="B28" s="29">
        <v>24</v>
      </c>
      <c r="C28" s="29">
        <f>[6]属性汇总!Q27+[10]属性汇总!J28+[11]属性汇总新!K28+[12]爵位属性!I28+[13]宝物温养!CB29+[14]藏品属性!AW34</f>
        <v>106.55922826192064</v>
      </c>
      <c r="D28" s="29">
        <f>[6]属性汇总!R27+[10]属性汇总!K28+[11]属性汇总新!L28+[12]爵位属性!J28+[13]宝物温养!CC29+[14]藏品属性!AX34</f>
        <v>107.20677573771179</v>
      </c>
      <c r="E28" s="29">
        <f>[6]属性汇总!S27+[10]属性汇总!L28+[11]属性汇总新!M28+[12]爵位属性!K28+[13]宝物温养!CD29+[14]藏品属性!AY34</f>
        <v>109.52563818417356</v>
      </c>
      <c r="F28" s="29">
        <f>[6]属性汇总!T27+[10]属性汇总!M28+[11]属性汇总新!N28+[12]爵位属性!L28+[13]宝物温养!CE29+[14]藏品属性!AZ34</f>
        <v>112.98192855907344</v>
      </c>
      <c r="G28" s="29">
        <f>[6]属性汇总!U27+[10]属性汇总!N28+[11]属性汇总新!O28+[12]爵位属性!M28+[13]宝物温养!CF29+[14]藏品属性!BA34</f>
        <v>115.29759849102854</v>
      </c>
      <c r="I28" s="39">
        <f>[6]属性汇总!Q27/C28</f>
        <v>0.79877258130132733</v>
      </c>
      <c r="J28" s="39">
        <f>[10]属性汇总!J28/C28</f>
        <v>0.10533526403602478</v>
      </c>
      <c r="K28" s="39">
        <f>[13]宝物温养!CB29/C28</f>
        <v>0</v>
      </c>
      <c r="L28" s="39">
        <f>[12]爵位属性!I28/C28</f>
        <v>7.8203769577329829E-2</v>
      </c>
      <c r="M28" s="100">
        <f>[11]属性汇总新!K28/C28</f>
        <v>1.7688385085318017E-2</v>
      </c>
      <c r="N28" s="39">
        <f>[14]藏品属性!AW34/C28</f>
        <v>0</v>
      </c>
      <c r="Q28" s="29">
        <v>24</v>
      </c>
      <c r="R28" s="29">
        <f>[6]属性汇总!AN27+[10]属性汇总!AC28+[15]属性汇总!E28+[9]属性!AS29</f>
        <v>3028.3593083078622</v>
      </c>
      <c r="S28" s="29">
        <f>[6]属性汇总!AO27+[10]属性汇总!AD28+[15]属性汇总!F28+[9]属性!AT29</f>
        <v>3048.8173147732696</v>
      </c>
      <c r="T28" s="29">
        <f>[6]属性汇总!AP27+[10]属性汇总!AE28+[15]属性汇总!G28+[9]属性!AU29</f>
        <v>3089.569326665026</v>
      </c>
      <c r="U28" s="29">
        <f>[6]属性汇总!AQ27+[10]属性汇总!AF28+[15]属性汇总!H28+[9]属性!AV29</f>
        <v>3219.9334134304772</v>
      </c>
      <c r="V28" s="29">
        <f>[6]属性汇总!AR27+[10]属性汇总!AG28+[15]属性汇总!I28+[9]属性!AW29</f>
        <v>3350.0646122026064</v>
      </c>
      <c r="X28" s="39">
        <f>[6]属性汇总!AN27/R28</f>
        <v>0.77919837159603966</v>
      </c>
      <c r="Y28" s="39">
        <f>[10]属性汇总!AC28/R28</f>
        <v>0.22080162840396028</v>
      </c>
      <c r="Z28" s="39">
        <f>[15]属性汇总!E28/R28</f>
        <v>0</v>
      </c>
      <c r="AA28" s="39">
        <f>[9]属性!AS29/R28</f>
        <v>0</v>
      </c>
      <c r="AC28" s="29">
        <v>24</v>
      </c>
      <c r="AD28" s="39">
        <f>'[5]变法-buff效果'!AG28</f>
        <v>6.8432337526310155E-3</v>
      </c>
      <c r="AE28" s="39">
        <f>'[5]变法-buff效果'!AH28</f>
        <v>6.2495570414137207E-3</v>
      </c>
      <c r="AF28" s="39">
        <f>'[5]变法-buff效果'!AI28</f>
        <v>5.4932206761100204E-3</v>
      </c>
      <c r="AG28" s="39">
        <f>'[5]变法-buff效果'!AJ28</f>
        <v>4.4322688286233093E-3</v>
      </c>
      <c r="AH28" s="39">
        <f>'[5]变法-buff效果'!AK28</f>
        <v>2.9916974378258483E-3</v>
      </c>
      <c r="AJ28" s="67"/>
      <c r="AK28" s="67">
        <f>IFERROR('[5]变法-buff效果'!AG28/AD28,0)</f>
        <v>1</v>
      </c>
      <c r="AL28" s="39"/>
      <c r="BF28" s="29">
        <v>24</v>
      </c>
      <c r="BG28" s="39">
        <f>养成属性buff汇总!I29</f>
        <v>5.009583448729768E-2</v>
      </c>
      <c r="BH28" s="39">
        <f>养成属性buff汇总!J29</f>
        <v>5.0079562898095668E-2</v>
      </c>
      <c r="BI28" s="39">
        <f>养成属性buff汇总!K29</f>
        <v>5.006051475793067E-2</v>
      </c>
      <c r="BJ28" s="39">
        <f>养成属性buff汇总!L29</f>
        <v>5.2175985154056241E-2</v>
      </c>
      <c r="BK28" s="39">
        <f>养成属性buff汇总!M29</f>
        <v>5.5346947899100371E-2</v>
      </c>
      <c r="BM28" s="67">
        <f>'[2]功能-军团县城'!CV31/BG28</f>
        <v>1.9130230742433303E-3</v>
      </c>
      <c r="BN28" s="67">
        <f>[3]大殿属性!AK30/BG28</f>
        <v>0.99808697692575665</v>
      </c>
      <c r="BO28" s="39"/>
      <c r="BR28" s="29">
        <v>24</v>
      </c>
      <c r="BS28" s="39">
        <f t="shared" si="1"/>
        <v>5.009583448729768E-2</v>
      </c>
      <c r="BT28" s="39">
        <f t="shared" si="2"/>
        <v>5.0079562898095668E-2</v>
      </c>
      <c r="BU28" s="39">
        <f t="shared" si="3"/>
        <v>5.006051475793067E-2</v>
      </c>
      <c r="BV28" s="39">
        <f t="shared" si="4"/>
        <v>5.2175985154056241E-2</v>
      </c>
      <c r="BW28" s="39">
        <f t="shared" si="5"/>
        <v>5.5346947899100371E-2</v>
      </c>
      <c r="BY28" s="67">
        <f>'[2]功能-军团县城'!CV31/BS28</f>
        <v>1.9130230742433303E-3</v>
      </c>
      <c r="BZ28" s="67">
        <f>[3]大殿属性!AK30/BS28</f>
        <v>0.99808697692575665</v>
      </c>
      <c r="CA28" s="39"/>
      <c r="CF28" s="29">
        <v>24</v>
      </c>
      <c r="CG28" s="39">
        <f>养成属性buff汇总!AA29</f>
        <v>8.7987815915521933E-2</v>
      </c>
      <c r="CH28" s="39">
        <f>养成属性buff汇总!AB29</f>
        <v>9.2836705280603629E-2</v>
      </c>
      <c r="CI28" s="39">
        <f>养成属性buff汇总!AC29</f>
        <v>9.8469968849172737E-2</v>
      </c>
      <c r="CJ28" s="39">
        <f>养成属性buff汇总!AD29</f>
        <v>0.1</v>
      </c>
      <c r="CK28" s="39">
        <f>养成属性buff汇总!AE29</f>
        <v>0.1</v>
      </c>
      <c r="CP28" s="29">
        <v>24</v>
      </c>
      <c r="CQ28" s="39">
        <v>0</v>
      </c>
      <c r="CR28" s="39">
        <v>0</v>
      </c>
      <c r="CS28" s="39">
        <v>0</v>
      </c>
      <c r="CT28" s="39">
        <v>0</v>
      </c>
      <c r="CU28" s="39">
        <v>0</v>
      </c>
    </row>
    <row r="29" spans="2:99" x14ac:dyDescent="0.15">
      <c r="B29" s="29">
        <v>25</v>
      </c>
      <c r="C29" s="29">
        <f>[6]属性汇总!Q28+[10]属性汇总!J29+[11]属性汇总新!K29+[12]爵位属性!I29+[13]宝物温养!CB30+[14]藏品属性!AW35</f>
        <v>107.80139402258223</v>
      </c>
      <c r="D29" s="29">
        <f>[6]属性汇总!R28+[10]属性汇总!K29+[11]属性汇总新!L29+[12]爵位属性!J29+[13]宝物温养!CC30+[14]藏品属性!AX35</f>
        <v>108.58984860955198</v>
      </c>
      <c r="E29" s="29">
        <f>[6]属性汇总!S28+[10]属性汇总!L29+[11]属性汇总新!M29+[12]爵位属性!K29+[13]宝物温养!CD30+[14]藏品属性!AY35</f>
        <v>111.18621977833691</v>
      </c>
      <c r="F29" s="29">
        <f>[6]属性汇总!T28+[10]属性汇总!M29+[11]属性汇总新!N29+[12]爵位属性!L29+[13]宝物温养!CE30+[14]藏品属性!AZ35</f>
        <v>114.98224857650953</v>
      </c>
      <c r="G29" s="29">
        <f>[6]属性汇总!U28+[10]属性汇总!N29+[11]属性汇总新!O29+[12]爵位属性!M29+[13]宝物温养!CF30+[14]藏品属性!BA35</f>
        <v>117.35336509500956</v>
      </c>
      <c r="I29" s="39">
        <f>[6]属性汇总!Q28/C29</f>
        <v>0.78983892599272243</v>
      </c>
      <c r="J29" s="39">
        <f>[10]属性汇总!J29/C29</f>
        <v>0.11064585839473604</v>
      </c>
      <c r="K29" s="39">
        <f>[13]宝物温养!CB30/C29</f>
        <v>0</v>
      </c>
      <c r="L29" s="39">
        <f>[12]爵位属性!I29/C29</f>
        <v>8.0394755051601402E-2</v>
      </c>
      <c r="M29" s="100">
        <f>[11]属性汇总新!K29/C29</f>
        <v>1.9120460560940144E-2</v>
      </c>
      <c r="N29" s="39">
        <f>[14]藏品属性!AW35/C29</f>
        <v>0</v>
      </c>
      <c r="Q29" s="29">
        <v>25</v>
      </c>
      <c r="R29" s="29">
        <f>[6]属性汇总!AN28+[10]属性汇总!AC29+[15]属性汇总!E29+[9]属性!AS30</f>
        <v>3165.2106387271187</v>
      </c>
      <c r="S29" s="29">
        <f>[6]属性汇总!AO28+[10]属性汇总!AD29+[15]属性汇总!F29+[9]属性!AT30</f>
        <v>3186.8061312896316</v>
      </c>
      <c r="T29" s="29">
        <f>[6]属性汇总!AP28+[10]属性汇总!AE29+[15]属性汇总!G29+[9]属性!AU30</f>
        <v>3229.9677851019378</v>
      </c>
      <c r="U29" s="29">
        <f>[6]属性汇总!AQ28+[10]属性汇总!AF29+[15]属性汇总!H29+[9]属性!AV30</f>
        <v>3367.5374235483023</v>
      </c>
      <c r="V29" s="29">
        <f>[6]属性汇总!AR28+[10]属性汇总!AG29+[15]属性汇总!I29+[9]属性!AW30</f>
        <v>3505.9855102744209</v>
      </c>
      <c r="X29" s="39">
        <f>[6]属性汇总!AN28/R29</f>
        <v>0.76778796614446543</v>
      </c>
      <c r="Y29" s="39">
        <f>[10]属性汇总!AC29/R29</f>
        <v>0.2322120338555346</v>
      </c>
      <c r="Z29" s="39">
        <f>[15]属性汇总!E29/R29</f>
        <v>0</v>
      </c>
      <c r="AA29" s="39">
        <f>[9]属性!AS30/R29</f>
        <v>0</v>
      </c>
      <c r="AC29" s="29">
        <v>25</v>
      </c>
      <c r="AD29" s="39">
        <f>'[5]变法-buff效果'!AG29</f>
        <v>7.2473111994585393E-3</v>
      </c>
      <c r="AE29" s="39">
        <f>'[5]变法-buff效果'!AH29</f>
        <v>6.6045411302486047E-3</v>
      </c>
      <c r="AF29" s="39">
        <f>'[5]变法-buff效果'!AI29</f>
        <v>5.8475229034511229E-3</v>
      </c>
      <c r="AG29" s="39">
        <f>'[5]变法-buff效果'!AJ29</f>
        <v>4.7045037754397927E-3</v>
      </c>
      <c r="AH29" s="39">
        <f>'[5]变法-buff效果'!AK29</f>
        <v>3.1531514175266056E-3</v>
      </c>
      <c r="AJ29" s="67"/>
      <c r="AK29" s="67">
        <f>IFERROR('[5]变法-buff效果'!AG29/AD29,0)</f>
        <v>1</v>
      </c>
      <c r="AL29" s="39"/>
      <c r="BF29" s="29">
        <v>25</v>
      </c>
      <c r="BG29" s="39">
        <f>养成属性buff汇总!I30</f>
        <v>5.0106909508595199E-2</v>
      </c>
      <c r="BH29" s="39">
        <f>养成属性buff汇总!J30</f>
        <v>5.0089292360541528E-2</v>
      </c>
      <c r="BI29" s="39">
        <f>养成属性buff汇总!K30</f>
        <v>5.1726439860819241E-2</v>
      </c>
      <c r="BJ29" s="39">
        <f>养成属性buff汇总!L30</f>
        <v>5.4570731820732805E-2</v>
      </c>
      <c r="BK29" s="39">
        <f>养成属性buff汇总!M30</f>
        <v>5.7784813198861439E-2</v>
      </c>
      <c r="BM29" s="67">
        <f>'[2]功能-军团县城'!CV32/BG29</f>
        <v>2.1336280693355922E-3</v>
      </c>
      <c r="BN29" s="67">
        <f>[3]大殿属性!AK31/BG29</f>
        <v>0.99786637193066441</v>
      </c>
      <c r="BO29" s="39"/>
      <c r="BR29" s="29">
        <v>25</v>
      </c>
      <c r="BS29" s="39">
        <f t="shared" si="1"/>
        <v>5.0106909508595199E-2</v>
      </c>
      <c r="BT29" s="39">
        <f t="shared" si="2"/>
        <v>5.0089292360541528E-2</v>
      </c>
      <c r="BU29" s="39">
        <f t="shared" si="3"/>
        <v>5.1726439860819241E-2</v>
      </c>
      <c r="BV29" s="39">
        <f t="shared" si="4"/>
        <v>5.4570731820732805E-2</v>
      </c>
      <c r="BW29" s="39">
        <f t="shared" si="5"/>
        <v>5.7784813198861439E-2</v>
      </c>
      <c r="BY29" s="67">
        <f>'[2]功能-军团县城'!CV32/BS29</f>
        <v>2.1336280693355922E-3</v>
      </c>
      <c r="BZ29" s="67">
        <f>[3]大殿属性!AK31/BS29</f>
        <v>0.99786637193066441</v>
      </c>
      <c r="CA29" s="39"/>
      <c r="CF29" s="29">
        <v>25</v>
      </c>
      <c r="CG29" s="39">
        <f>养成属性buff汇总!AA30</f>
        <v>9.2931017471783645E-2</v>
      </c>
      <c r="CH29" s="39">
        <f>养成属性buff汇总!AB30</f>
        <v>9.7912961532298462E-2</v>
      </c>
      <c r="CI29" s="39">
        <f>养成属性buff汇总!AC30</f>
        <v>0.1</v>
      </c>
      <c r="CJ29" s="39">
        <f>养成属性buff汇总!AD30</f>
        <v>0.1</v>
      </c>
      <c r="CK29" s="39">
        <f>养成属性buff汇总!AE30</f>
        <v>0.1</v>
      </c>
      <c r="CP29" s="29">
        <v>25</v>
      </c>
      <c r="CQ29" s="39">
        <v>0</v>
      </c>
      <c r="CR29" s="39">
        <v>0</v>
      </c>
      <c r="CS29" s="39">
        <v>0</v>
      </c>
      <c r="CT29" s="39">
        <v>0</v>
      </c>
      <c r="CU29" s="39">
        <v>0</v>
      </c>
    </row>
    <row r="30" spans="2:99" x14ac:dyDescent="0.15">
      <c r="B30" s="29">
        <v>26</v>
      </c>
      <c r="C30" s="29">
        <f>[6]属性汇总!Q29+[10]属性汇总!J30+[11]属性汇总新!K30+[12]爵位属性!I30+[13]宝物温养!CB31+[14]藏品属性!AW36</f>
        <v>109.05227399042413</v>
      </c>
      <c r="D30" s="29">
        <f>[6]属性汇总!R29+[10]属性汇总!K30+[11]属性汇总新!L30+[12]爵位属性!J30+[13]宝物温养!CC31+[14]藏品属性!AX36</f>
        <v>110.00191206136772</v>
      </c>
      <c r="E30" s="29">
        <f>[6]属性汇总!S29+[10]属性汇总!L30+[11]属性汇总新!M30+[12]爵位属性!K30+[13]宝物温养!CD31+[14]藏品属性!AY36</f>
        <v>112.84680137250027</v>
      </c>
      <c r="F30" s="29">
        <f>[6]属性汇总!T29+[10]属性汇总!M30+[11]属性汇总新!N30+[12]爵位属性!L30+[13]宝物温养!CE31+[14]藏品属性!AZ36</f>
        <v>116.98256859394564</v>
      </c>
      <c r="G30" s="29">
        <f>[6]属性汇总!U29+[10]属性汇总!N30+[11]属性汇总新!O30+[12]爵位属性!M30+[13]宝物温养!CF31+[14]藏品属性!BA36</f>
        <v>119.40913169899058</v>
      </c>
      <c r="I30" s="39">
        <f>[6]属性汇总!Q29/C30</f>
        <v>0.78104638824731665</v>
      </c>
      <c r="J30" s="39">
        <f>[10]属性汇总!J30/C30</f>
        <v>0.11582620562520546</v>
      </c>
      <c r="K30" s="39">
        <f>[13]宝物温养!CB31/C30</f>
        <v>0</v>
      </c>
      <c r="L30" s="39">
        <f>[12]爵位属性!I30/C30</f>
        <v>8.2529228146038386E-2</v>
      </c>
      <c r="M30" s="100">
        <f>[11]属性汇总新!K30/C30</f>
        <v>2.0598177981439543E-2</v>
      </c>
      <c r="N30" s="39">
        <f>[14]藏品属性!AW36/C30</f>
        <v>0</v>
      </c>
      <c r="Q30" s="29">
        <v>26</v>
      </c>
      <c r="R30" s="29">
        <f>[6]属性汇总!AN29+[10]属性汇总!AC30+[15]属性汇总!E30+[9]属性!AS31</f>
        <v>3302.0619691463758</v>
      </c>
      <c r="S30" s="29">
        <f>[6]属性汇总!AO29+[10]属性汇总!AD30+[15]属性汇总!F30+[9]属性!AT31</f>
        <v>3324.7949478059941</v>
      </c>
      <c r="T30" s="29">
        <f>[6]属性汇总!AP29+[10]属性汇总!AE30+[15]属性汇总!G30+[9]属性!AU31</f>
        <v>3370.3662435388496</v>
      </c>
      <c r="U30" s="29">
        <f>[6]属性汇总!AQ29+[10]属性汇总!AF30+[15]属性汇总!H30+[9]属性!AV31</f>
        <v>3515.1414336661278</v>
      </c>
      <c r="V30" s="29">
        <f>[6]属性汇总!AR29+[10]属性汇总!AG30+[15]属性汇总!I30+[9]属性!AW31</f>
        <v>3661.9064083462358</v>
      </c>
      <c r="X30" s="39">
        <f>[6]属性汇总!AN29/R30</f>
        <v>0.7573233510392029</v>
      </c>
      <c r="Y30" s="39">
        <f>[10]属性汇总!AC30/R30</f>
        <v>0.24267664896079708</v>
      </c>
      <c r="Z30" s="39">
        <f>[15]属性汇总!E30/R30</f>
        <v>0</v>
      </c>
      <c r="AA30" s="39">
        <f>[9]属性!AS31/R30</f>
        <v>0</v>
      </c>
      <c r="AC30" s="29">
        <v>26</v>
      </c>
      <c r="AD30" s="39">
        <f>'[5]变法-buff效果'!AG30</f>
        <v>7.5078425706837301E-3</v>
      </c>
      <c r="AE30" s="39">
        <f>'[5]变法-buff效果'!AH30</f>
        <v>6.9826602074336197E-3</v>
      </c>
      <c r="AF30" s="39">
        <f>'[5]变法-buff效果'!AI30</f>
        <v>6.1596406672258987E-3</v>
      </c>
      <c r="AG30" s="39">
        <f>'[5]变法-buff效果'!AJ30</f>
        <v>4.98855960937028E-3</v>
      </c>
      <c r="AH30" s="39">
        <f>'[5]变法-buff效果'!AK30</f>
        <v>3.326721437093119E-3</v>
      </c>
      <c r="AJ30" s="67"/>
      <c r="AK30" s="67">
        <f>IFERROR('[5]变法-buff效果'!AG30/AD30,0)</f>
        <v>1</v>
      </c>
      <c r="AL30" s="39"/>
      <c r="AQ30" s="120" t="s">
        <v>111</v>
      </c>
      <c r="AR30" s="120"/>
      <c r="AS30" s="120"/>
      <c r="AT30" s="120"/>
      <c r="AU30" s="120"/>
      <c r="AV30" s="120"/>
      <c r="BF30" s="29">
        <v>26</v>
      </c>
      <c r="BG30" s="39">
        <f>养成属性buff汇总!I31</f>
        <v>5.0118779422518911E-2</v>
      </c>
      <c r="BH30" s="39">
        <f>养成属性buff汇总!J31</f>
        <v>5.1457119177864219E-2</v>
      </c>
      <c r="BI30" s="39">
        <f>养成属性buff汇总!K31</f>
        <v>5.4075336581186559E-2</v>
      </c>
      <c r="BJ30" s="39">
        <f>养成属性buff汇总!L31</f>
        <v>5.6965737678468034E-2</v>
      </c>
      <c r="BK30" s="39">
        <f>养成属性buff汇总!M31</f>
        <v>6.0222922022796187E-2</v>
      </c>
      <c r="BM30" s="67">
        <f>'[2]功能-军团县城'!CV33/BG30</f>
        <v>2.3699584045643487E-3</v>
      </c>
      <c r="BN30" s="67">
        <f>[3]大殿属性!AK32/BG30</f>
        <v>0.99763004159543556</v>
      </c>
      <c r="BO30" s="39"/>
      <c r="BR30" s="29">
        <v>26</v>
      </c>
      <c r="BS30" s="39">
        <f t="shared" si="1"/>
        <v>5.0118779422518911E-2</v>
      </c>
      <c r="BT30" s="39">
        <f t="shared" si="2"/>
        <v>5.1457119177864219E-2</v>
      </c>
      <c r="BU30" s="39">
        <f t="shared" si="3"/>
        <v>5.4075336581186559E-2</v>
      </c>
      <c r="BV30" s="39">
        <f t="shared" si="4"/>
        <v>5.6965737678468034E-2</v>
      </c>
      <c r="BW30" s="39">
        <f t="shared" si="5"/>
        <v>6.0222922022796187E-2</v>
      </c>
      <c r="BY30" s="67">
        <f>'[2]功能-军团县城'!CV33/BS30</f>
        <v>2.3699584045643487E-3</v>
      </c>
      <c r="BZ30" s="67">
        <f>[3]大殿属性!AK32/BS30</f>
        <v>0.99763004159543556</v>
      </c>
      <c r="CA30" s="39"/>
      <c r="CF30" s="29">
        <v>26</v>
      </c>
      <c r="CG30" s="39">
        <f>养成属性buff汇总!AA31</f>
        <v>9.7874219028045356E-2</v>
      </c>
      <c r="CH30" s="39">
        <f>养成属性buff汇总!AB31</f>
        <v>0.1</v>
      </c>
      <c r="CI30" s="39">
        <f>养成属性buff汇总!AC31</f>
        <v>0.1</v>
      </c>
      <c r="CJ30" s="39">
        <f>养成属性buff汇总!AD31</f>
        <v>0.1</v>
      </c>
      <c r="CK30" s="39">
        <f>养成属性buff汇总!AE31</f>
        <v>0.1</v>
      </c>
      <c r="CP30" s="29">
        <v>26</v>
      </c>
      <c r="CQ30" s="39">
        <v>0</v>
      </c>
      <c r="CR30" s="39">
        <v>0</v>
      </c>
      <c r="CS30" s="39">
        <v>0</v>
      </c>
      <c r="CT30" s="39">
        <v>0</v>
      </c>
      <c r="CU30" s="39">
        <v>0</v>
      </c>
    </row>
    <row r="31" spans="2:99" x14ac:dyDescent="0.15">
      <c r="B31" s="29">
        <v>27</v>
      </c>
      <c r="C31" s="29">
        <f>[6]属性汇总!Q30+[10]属性汇总!J31+[11]属性汇总新!K31+[12]爵位属性!I31+[13]宝物温养!CB32+[14]藏品属性!AW37</f>
        <v>110.30918364197834</v>
      </c>
      <c r="D31" s="29">
        <f>[6]属性汇总!R30+[10]属性汇总!K31+[11]属性汇总新!L31+[12]爵位属性!J31+[13]宝物温养!CC32+[14]藏品属性!AX37</f>
        <v>111.41397551318344</v>
      </c>
      <c r="E31" s="29">
        <f>[6]属性汇总!S30+[10]属性汇总!L31+[11]属性汇总新!M31+[12]爵位属性!K31+[13]宝物温养!CD32+[14]藏品属性!AY37</f>
        <v>114.5073829666636</v>
      </c>
      <c r="F31" s="29">
        <f>[6]属性汇总!T30+[10]属性汇总!M31+[11]属性汇总新!N31+[12]爵位属性!L31+[13]宝物温养!CE32+[14]藏品属性!AZ37</f>
        <v>118.98288861138172</v>
      </c>
      <c r="G31" s="29">
        <f>[6]属性汇总!U30+[10]属性汇总!N31+[11]属性汇总新!O31+[12]爵位属性!M31+[13]宝物温养!CF32+[14]藏品属性!BA37</f>
        <v>121.46489830297162</v>
      </c>
      <c r="I31" s="39">
        <f>[6]属性汇总!Q30/C31</f>
        <v>0.77241104840355246</v>
      </c>
      <c r="J31" s="39">
        <f>[10]属性汇总!J31/C31</f>
        <v>0.12088245061918851</v>
      </c>
      <c r="K31" s="39">
        <f>[13]宝物温养!CB32/C31</f>
        <v>0</v>
      </c>
      <c r="L31" s="39">
        <f>[12]爵位属性!I31/C31</f>
        <v>8.461066454471991E-2</v>
      </c>
      <c r="M31" s="100">
        <f>[11]属性汇总新!K31/C31</f>
        <v>2.2095836432539158E-2</v>
      </c>
      <c r="N31" s="39">
        <f>[14]藏品属性!AW37/C31</f>
        <v>0</v>
      </c>
      <c r="Q31" s="29">
        <v>27</v>
      </c>
      <c r="R31" s="29">
        <f>[6]属性汇总!AN30+[10]属性汇总!AC31+[15]属性汇总!E31+[9]属性!AS32</f>
        <v>3438.9132995656328</v>
      </c>
      <c r="S31" s="29">
        <f>[6]属性汇总!AO30+[10]属性汇总!AD31+[15]属性汇总!F31+[9]属性!AT32</f>
        <v>3462.7837643223565</v>
      </c>
      <c r="T31" s="29">
        <f>[6]属性汇总!AP30+[10]属性汇总!AE31+[15]属性汇总!G31+[9]属性!AU32</f>
        <v>3510.7647019757615</v>
      </c>
      <c r="U31" s="29">
        <f>[6]属性汇总!AQ30+[10]属性汇总!AF31+[15]属性汇总!H31+[9]属性!AV32</f>
        <v>3662.7454437839533</v>
      </c>
      <c r="V31" s="29">
        <f>[6]属性汇总!AR30+[10]属性汇总!AG31+[15]属性汇总!I31+[9]属性!AW32</f>
        <v>3817.8273064180503</v>
      </c>
      <c r="X31" s="39">
        <f>[6]属性汇总!AN30/R31</f>
        <v>0.74769161328485334</v>
      </c>
      <c r="Y31" s="39">
        <f>[10]属性汇总!AC31/R31</f>
        <v>0.25230838671514666</v>
      </c>
      <c r="Z31" s="39">
        <f>[15]属性汇总!E31/R31</f>
        <v>0</v>
      </c>
      <c r="AA31" s="39">
        <f>[9]属性!AS32/R31</f>
        <v>0</v>
      </c>
      <c r="AC31" s="29">
        <v>27</v>
      </c>
      <c r="AD31" s="39">
        <f>'[5]变法-buff效果'!AG31</f>
        <v>7.6863668393230295E-3</v>
      </c>
      <c r="AE31" s="39">
        <f>'[5]变法-buff效果'!AH31</f>
        <v>7.3874398889527092E-3</v>
      </c>
      <c r="AF31" s="39">
        <f>'[5]变法-buff效果'!AI31</f>
        <v>6.4925089817829042E-3</v>
      </c>
      <c r="AG31" s="39">
        <f>'[5]变法-buff效果'!AJ31</f>
        <v>5.2940637114072785E-3</v>
      </c>
      <c r="AH31" s="39">
        <f>'[5]变法-buff效果'!AK31</f>
        <v>3.5150008441059209E-3</v>
      </c>
      <c r="AJ31" s="67"/>
      <c r="AK31" s="67">
        <f>IFERROR('[5]变法-buff效果'!AG31/AD31,0)</f>
        <v>1</v>
      </c>
      <c r="AL31" s="39"/>
      <c r="AQ31" s="29" t="s">
        <v>379</v>
      </c>
      <c r="AR31" s="29" t="s">
        <v>80</v>
      </c>
      <c r="AS31" s="29" t="s">
        <v>81</v>
      </c>
      <c r="AT31" s="29" t="s">
        <v>82</v>
      </c>
      <c r="AU31" s="29" t="s">
        <v>83</v>
      </c>
      <c r="AV31" s="29" t="s">
        <v>84</v>
      </c>
      <c r="BF31" s="29">
        <v>27</v>
      </c>
      <c r="BG31" s="39">
        <f>养成属性buff汇总!I32</f>
        <v>5.1426504495795895E-2</v>
      </c>
      <c r="BH31" s="39">
        <f>养成属性buff汇总!J32</f>
        <v>5.3773442404009886E-2</v>
      </c>
      <c r="BI31" s="39">
        <f>养成属性buff汇总!K32</f>
        <v>5.6424802036071614E-2</v>
      </c>
      <c r="BJ31" s="39">
        <f>养成属性buff汇总!L32</f>
        <v>5.9361213822338658E-2</v>
      </c>
      <c r="BK31" s="39">
        <f>养成属性buff汇总!M32</f>
        <v>6.2661326495429923E-2</v>
      </c>
      <c r="BM31" s="67">
        <f>'[2]功能-军团县城'!CV34/BG31</f>
        <v>2.557072127577254E-3</v>
      </c>
      <c r="BN31" s="67">
        <f>[3]大殿属性!AK33/BG31</f>
        <v>0.99744292787242272</v>
      </c>
      <c r="BO31" s="39"/>
      <c r="BR31" s="29">
        <v>27</v>
      </c>
      <c r="BS31" s="39">
        <f t="shared" si="1"/>
        <v>5.1426504495795895E-2</v>
      </c>
      <c r="BT31" s="39">
        <f t="shared" si="2"/>
        <v>5.3773442404009886E-2</v>
      </c>
      <c r="BU31" s="39">
        <f t="shared" si="3"/>
        <v>5.6424802036071614E-2</v>
      </c>
      <c r="BV31" s="39">
        <f t="shared" si="4"/>
        <v>5.9361213822338658E-2</v>
      </c>
      <c r="BW31" s="39">
        <f t="shared" si="5"/>
        <v>6.2661326495429923E-2</v>
      </c>
      <c r="BY31" s="67">
        <f>'[2]功能-军团县城'!CV34/BS31</f>
        <v>2.557072127577254E-3</v>
      </c>
      <c r="BZ31" s="67">
        <f>[3]大殿属性!AK33/BS31</f>
        <v>0.99744292787242272</v>
      </c>
      <c r="CA31" s="39"/>
      <c r="CF31" s="29">
        <v>27</v>
      </c>
      <c r="CG31" s="39">
        <f>养成属性buff汇总!AA32</f>
        <v>0.1</v>
      </c>
      <c r="CH31" s="39">
        <f>养成属性buff汇总!AB32</f>
        <v>0.1</v>
      </c>
      <c r="CI31" s="39">
        <f>养成属性buff汇总!AC32</f>
        <v>0.1</v>
      </c>
      <c r="CJ31" s="39">
        <f>养成属性buff汇总!AD32</f>
        <v>0.1</v>
      </c>
      <c r="CK31" s="39">
        <f>养成属性buff汇总!AE32</f>
        <v>0.1</v>
      </c>
      <c r="CP31" s="29">
        <v>27</v>
      </c>
      <c r="CQ31" s="39">
        <v>0</v>
      </c>
      <c r="CR31" s="39">
        <v>0</v>
      </c>
      <c r="CS31" s="39">
        <v>0</v>
      </c>
      <c r="CT31" s="39">
        <v>0</v>
      </c>
      <c r="CU31" s="39">
        <v>0</v>
      </c>
    </row>
    <row r="32" spans="2:99" x14ac:dyDescent="0.15">
      <c r="B32" s="29">
        <v>28</v>
      </c>
      <c r="C32" s="29">
        <f>[6]属性汇总!Q31+[10]属性汇总!J32+[11]属性汇总新!K32+[12]爵位属性!I32+[13]宝物温养!CB33+[14]藏品属性!AW38</f>
        <v>111.56609329353255</v>
      </c>
      <c r="D32" s="29">
        <f>[6]属性汇总!R31+[10]属性汇总!K32+[11]属性汇总新!L32+[12]爵位属性!J32+[13]宝物温养!CC33+[14]藏品属性!AX38</f>
        <v>112.88795275382597</v>
      </c>
      <c r="E32" s="29">
        <f>[6]属性汇总!S31+[10]属性汇总!L32+[11]属性汇总新!M32+[12]爵位属性!K32+[13]宝物温养!CD33+[14]藏品属性!AY38</f>
        <v>116.22632929337627</v>
      </c>
      <c r="F32" s="29">
        <f>[6]属性汇总!T31+[10]属性汇总!M32+[11]属性汇总新!N32+[12]爵位属性!L32+[13]宝物温养!CE33+[14]藏品属性!AZ38</f>
        <v>121.2047048496799</v>
      </c>
      <c r="G32" s="29">
        <f>[6]属性汇总!U31+[10]属性汇总!N32+[11]属性汇总新!O32+[12]爵位属性!M32+[13]宝物温养!CF33+[14]藏品属性!BA38</f>
        <v>123.67153547181762</v>
      </c>
      <c r="I32" s="39">
        <f>[6]属性汇总!Q31/C32</f>
        <v>0.76397028097285136</v>
      </c>
      <c r="J32" s="39">
        <f>[10]属性汇总!J32/C32</f>
        <v>0.12582476775308526</v>
      </c>
      <c r="K32" s="39">
        <f>[13]宝物温养!CB33/C32</f>
        <v>0</v>
      </c>
      <c r="L32" s="39">
        <f>[12]爵位属性!I32/C32</f>
        <v>8.6645201792927173E-2</v>
      </c>
      <c r="M32" s="100">
        <f>[11]属性汇总新!K32/C32</f>
        <v>2.3559749481136132E-2</v>
      </c>
      <c r="N32" s="39">
        <f>[14]藏品属性!AW38/C32</f>
        <v>0</v>
      </c>
      <c r="Q32" s="29">
        <v>28</v>
      </c>
      <c r="R32" s="29">
        <f>[6]属性汇总!AN31+[10]属性汇总!AC32+[15]属性汇总!E32+[9]属性!AS33</f>
        <v>3575.7646299848898</v>
      </c>
      <c r="S32" s="29">
        <f>[6]属性汇总!AO31+[10]属性汇总!AD32+[15]属性汇总!F32+[9]属性!AT33</f>
        <v>3601.7401540846809</v>
      </c>
      <c r="T32" s="29">
        <f>[6]属性汇总!AP31+[10]属性汇总!AE32+[15]属性汇总!G32+[9]属性!AU33</f>
        <v>3652.835072553798</v>
      </c>
      <c r="U32" s="29">
        <f>[6]属性汇总!AQ31+[10]属性汇总!AF32+[15]属性汇总!H32+[9]属性!AV33</f>
        <v>3817.7316638403995</v>
      </c>
      <c r="V32" s="29">
        <f>[6]属性汇总!AR31+[10]属性汇总!AG32+[15]属性汇总!I32+[9]属性!AW33</f>
        <v>3982.7635163295504</v>
      </c>
      <c r="X32" s="39">
        <f>[6]属性汇总!AN31/R32</f>
        <v>0.73879712546853316</v>
      </c>
      <c r="Y32" s="39">
        <f>[10]属性汇总!AC32/R32</f>
        <v>0.26120287453146679</v>
      </c>
      <c r="Z32" s="39">
        <f>[15]属性汇总!E32/R32</f>
        <v>0</v>
      </c>
      <c r="AA32" s="39">
        <f>[9]属性!AS33/R32</f>
        <v>0</v>
      </c>
      <c r="AC32" s="29">
        <v>28</v>
      </c>
      <c r="AD32" s="39">
        <f>'[5]变法-buff效果'!AG32</f>
        <v>7.87770441286933E-3</v>
      </c>
      <c r="AE32" s="39">
        <f>'[5]变法-buff效果'!AH32</f>
        <v>7.5605816132691571E-3</v>
      </c>
      <c r="AF32" s="39">
        <f>'[5]变法-buff效果'!AI32</f>
        <v>6.8403041601763134E-3</v>
      </c>
      <c r="AG32" s="39">
        <f>'[5]变法-buff效果'!AJ32</f>
        <v>5.6204126287066978E-3</v>
      </c>
      <c r="AH32" s="39">
        <f>'[5]变法-buff效果'!AK32</f>
        <v>3.7255474911914734E-3</v>
      </c>
      <c r="AJ32" s="67"/>
      <c r="AK32" s="67">
        <f>IFERROR('[5]变法-buff效果'!AG32/AD32,0)</f>
        <v>1</v>
      </c>
      <c r="AL32" s="39"/>
      <c r="AQ32" s="29">
        <v>1</v>
      </c>
      <c r="AR32" s="29"/>
      <c r="AS32" s="29"/>
      <c r="AT32" s="29"/>
      <c r="AU32" s="29"/>
      <c r="AV32" s="29"/>
      <c r="BF32" s="29">
        <v>28</v>
      </c>
      <c r="BG32" s="39">
        <f>养成属性buff汇总!I33</f>
        <v>5.3712239657874451E-2</v>
      </c>
      <c r="BH32" s="39">
        <f>养成属性buff汇总!J33</f>
        <v>5.6090458854565817E-2</v>
      </c>
      <c r="BI32" s="39">
        <f>养成属性buff汇总!K33</f>
        <v>5.8774676608902218E-2</v>
      </c>
      <c r="BJ32" s="39">
        <f>养成属性buff汇总!L33</f>
        <v>6.1757147020716587E-2</v>
      </c>
      <c r="BK32" s="39">
        <f>养成属性buff汇总!M33</f>
        <v>6.510017852446813E-2</v>
      </c>
      <c r="BM32" s="67">
        <f>'[2]功能-军团县城'!CV35/BG32</f>
        <v>2.7021072438517925E-3</v>
      </c>
      <c r="BN32" s="67">
        <f>[3]大殿属性!AK34/BG32</f>
        <v>0.99729789275614822</v>
      </c>
      <c r="BO32" s="39"/>
      <c r="BR32" s="29">
        <v>28</v>
      </c>
      <c r="BS32" s="39">
        <f t="shared" si="1"/>
        <v>5.3712239657874451E-2</v>
      </c>
      <c r="BT32" s="39">
        <f t="shared" si="2"/>
        <v>5.6090458854565817E-2</v>
      </c>
      <c r="BU32" s="39">
        <f t="shared" si="3"/>
        <v>5.8774676608902218E-2</v>
      </c>
      <c r="BV32" s="39">
        <f t="shared" si="4"/>
        <v>6.1757147020716587E-2</v>
      </c>
      <c r="BW32" s="39">
        <f t="shared" si="5"/>
        <v>6.510017852446813E-2</v>
      </c>
      <c r="BY32" s="67">
        <f>'[2]功能-军团县城'!CV35/BS32</f>
        <v>2.7021072438517925E-3</v>
      </c>
      <c r="BZ32" s="67">
        <f>[3]大殿属性!AK34/BS32</f>
        <v>0.99729789275614822</v>
      </c>
      <c r="CA32" s="39"/>
      <c r="CF32" s="29">
        <v>28</v>
      </c>
      <c r="CG32" s="39">
        <f>养成属性buff汇总!AA33</f>
        <v>0.1</v>
      </c>
      <c r="CH32" s="39">
        <f>养成属性buff汇总!AB33</f>
        <v>0.1</v>
      </c>
      <c r="CI32" s="39">
        <f>养成属性buff汇总!AC33</f>
        <v>0.1</v>
      </c>
      <c r="CJ32" s="39">
        <f>养成属性buff汇总!AD33</f>
        <v>0.1</v>
      </c>
      <c r="CK32" s="39">
        <f>养成属性buff汇总!AE33</f>
        <v>0.1</v>
      </c>
      <c r="CP32" s="29">
        <v>28</v>
      </c>
      <c r="CQ32" s="39">
        <v>0</v>
      </c>
      <c r="CR32" s="39">
        <v>0</v>
      </c>
      <c r="CS32" s="39">
        <v>0</v>
      </c>
      <c r="CT32" s="39">
        <v>0</v>
      </c>
      <c r="CU32" s="39">
        <v>0</v>
      </c>
    </row>
    <row r="33" spans="2:99" x14ac:dyDescent="0.15">
      <c r="B33" s="29">
        <v>29</v>
      </c>
      <c r="C33" s="29">
        <f>[6]属性汇总!Q32+[10]属性汇总!J33+[11]属性汇总新!K33+[12]爵位属性!I33+[13]宝物温养!CB34+[14]藏品属性!AW39</f>
        <v>113.07588656208743</v>
      </c>
      <c r="D33" s="29">
        <f>[6]属性汇总!R32+[10]属性汇总!K33+[11]属性汇总新!L33+[12]爵位属性!J33+[13]宝物温养!CC34+[14]藏品属性!AX39</f>
        <v>114.54867287723071</v>
      </c>
      <c r="E33" s="29">
        <f>[6]属性汇总!S32+[10]属性汇总!L33+[11]属性汇总新!M33+[12]爵位属性!K33+[13]宝物温养!CD34+[14]藏品属性!AY39</f>
        <v>118.0903672614631</v>
      </c>
      <c r="F33" s="29">
        <f>[6]属性汇总!T32+[10]属性汇总!M33+[11]属性汇总新!N33+[12]爵位属性!L33+[13]宝物温养!CE34+[14]藏品属性!AZ39</f>
        <v>123.45823591231452</v>
      </c>
      <c r="G33" s="29">
        <f>[6]属性汇总!U32+[10]属性汇总!N33+[11]属性汇总新!O33+[12]爵位属性!M33+[13]宝物温养!CF34+[14]藏品属性!BA39</f>
        <v>125.86534901199715</v>
      </c>
      <c r="I33" s="39">
        <f>[6]属性汇总!Q32/C33</f>
        <v>0.75626389774633818</v>
      </c>
      <c r="J33" s="39">
        <f>[10]属性汇总!J33/C33</f>
        <v>0.1303647626323681</v>
      </c>
      <c r="K33" s="39">
        <f>[13]宝物温养!CB34/C33</f>
        <v>0</v>
      </c>
      <c r="L33" s="39">
        <f>[12]爵位属性!I33/C33</f>
        <v>8.8436184796209613E-2</v>
      </c>
      <c r="M33" s="100">
        <f>[11]属性汇总新!K33/C33</f>
        <v>2.4935154825084124E-2</v>
      </c>
      <c r="N33" s="39">
        <f>[14]藏品属性!AW39/C33</f>
        <v>0</v>
      </c>
      <c r="Q33" s="29">
        <v>29</v>
      </c>
      <c r="R33" s="29">
        <f>[6]属性汇总!AN32+[10]属性汇总!AC33+[15]属性汇总!E33+[9]属性!AS34</f>
        <v>3714.9141704863846</v>
      </c>
      <c r="S33" s="29">
        <f>[6]属性汇总!AO32+[10]属性汇总!AD33+[15]属性汇总!F33+[9]属性!AT34</f>
        <v>3743.9964005241545</v>
      </c>
      <c r="T33" s="29">
        <f>[6]属性汇总!AP32+[10]属性汇总!AE33+[15]属性汇总!G33+[9]属性!AU34</f>
        <v>3800.4745379336127</v>
      </c>
      <c r="U33" s="29">
        <f>[6]属性汇总!AQ32+[10]属性汇总!AF33+[15]属性汇总!H33+[9]属性!AV34</f>
        <v>3976.2659742540031</v>
      </c>
      <c r="V33" s="29">
        <f>[6]属性汇总!AR32+[10]属性汇总!AG33+[15]属性汇总!I33+[9]属性!AW34</f>
        <v>4149.2242146834324</v>
      </c>
      <c r="X33" s="39">
        <f>[6]属性汇总!AN32/R33</f>
        <v>0.73072504843298647</v>
      </c>
      <c r="Y33" s="39">
        <f>[10]属性汇总!AC33/R33</f>
        <v>0.26927495156701353</v>
      </c>
      <c r="Z33" s="39">
        <f>[15]属性汇总!E33/R33</f>
        <v>0</v>
      </c>
      <c r="AA33" s="39">
        <f>[9]属性!AS34/R33</f>
        <v>0</v>
      </c>
      <c r="AC33" s="29">
        <v>29</v>
      </c>
      <c r="AD33" s="39">
        <f>'[5]变法-buff效果'!AG33</f>
        <v>8.0827749465823412E-3</v>
      </c>
      <c r="AE33" s="39">
        <f>'[5]变法-buff效果'!AH33</f>
        <v>7.7414618109571945E-3</v>
      </c>
      <c r="AF33" s="39">
        <f>'[5]变法-buff效果'!AI33</f>
        <v>7.2411070925715868E-3</v>
      </c>
      <c r="AG33" s="39">
        <f>'[5]变法-buff效果'!AJ33</f>
        <v>5.9634237788071453E-3</v>
      </c>
      <c r="AH33" s="39">
        <f>'[5]变法-buff效果'!AK33</f>
        <v>3.9624632350769729E-3</v>
      </c>
      <c r="AJ33" s="67"/>
      <c r="AK33" s="67">
        <f>IFERROR('[5]变法-buff效果'!AG33/AD33,0)</f>
        <v>1</v>
      </c>
      <c r="AL33" s="39"/>
      <c r="AQ33" s="29">
        <v>10</v>
      </c>
      <c r="AR33" s="29">
        <f>(INDEX(R$5:R$84,$AQ33,1)/INDEX(R$5:R$84,$AQ32,1))^2</f>
        <v>99.999999999999858</v>
      </c>
      <c r="AS33" s="29">
        <f t="shared" ref="AS33:AV33" si="8">(INDEX(S$5:S$84,$AQ33,1)/INDEX(S$5:S$84,$AQ32,1))^2</f>
        <v>99.60781203893599</v>
      </c>
      <c r="AT33" s="29">
        <f t="shared" si="8"/>
        <v>99.999999999999858</v>
      </c>
      <c r="AU33" s="29">
        <f t="shared" si="8"/>
        <v>99.999999999999829</v>
      </c>
      <c r="AV33" s="29">
        <f t="shared" si="8"/>
        <v>100.00000000000003</v>
      </c>
      <c r="BF33" s="29">
        <v>29</v>
      </c>
      <c r="BG33" s="39">
        <f>养成属性buff汇总!I34</f>
        <v>5.5998953447568937E-2</v>
      </c>
      <c r="BH33" s="39">
        <f>养成属性buff汇总!J34</f>
        <v>5.8408577557594633E-2</v>
      </c>
      <c r="BI33" s="39">
        <f>养成属性buff汇总!K34</f>
        <v>6.1126004026995827E-2</v>
      </c>
      <c r="BJ33" s="39">
        <f>养成属性buff汇总!L34</f>
        <v>6.4154341393249811E-2</v>
      </c>
      <c r="BK33" s="39">
        <f>养成属性buff汇总!M34</f>
        <v>6.7539560554445585E-2</v>
      </c>
      <c r="BM33" s="67">
        <f>'[2]功能-军团县城'!CV36/BG33</f>
        <v>2.8527284929829285E-3</v>
      </c>
      <c r="BN33" s="67">
        <f>[3]大殿属性!AK35/BG33</f>
        <v>0.9971472715070171</v>
      </c>
      <c r="BO33" s="39"/>
      <c r="BR33" s="29">
        <v>29</v>
      </c>
      <c r="BS33" s="39">
        <f t="shared" si="1"/>
        <v>5.5998953447568937E-2</v>
      </c>
      <c r="BT33" s="39">
        <f t="shared" si="2"/>
        <v>5.8408577557594633E-2</v>
      </c>
      <c r="BU33" s="39">
        <f t="shared" si="3"/>
        <v>6.1126004026995827E-2</v>
      </c>
      <c r="BV33" s="39">
        <f t="shared" si="4"/>
        <v>6.4154341393249811E-2</v>
      </c>
      <c r="BW33" s="39">
        <f t="shared" si="5"/>
        <v>6.7539560554445585E-2</v>
      </c>
      <c r="BY33" s="67">
        <f>'[2]功能-军团县城'!CV36/BS33</f>
        <v>2.8527284929829285E-3</v>
      </c>
      <c r="BZ33" s="67">
        <f>[3]大殿属性!AK35/BS33</f>
        <v>0.9971472715070171</v>
      </c>
      <c r="CA33" s="39"/>
      <c r="CF33" s="29">
        <v>29</v>
      </c>
      <c r="CG33" s="39">
        <f>养成属性buff汇总!AA34</f>
        <v>0.1</v>
      </c>
      <c r="CH33" s="39">
        <f>养成属性buff汇总!AB34</f>
        <v>0.1</v>
      </c>
      <c r="CI33" s="39">
        <f>养成属性buff汇总!AC34</f>
        <v>0.1</v>
      </c>
      <c r="CJ33" s="39">
        <f>养成属性buff汇总!AD34</f>
        <v>0.1</v>
      </c>
      <c r="CK33" s="39">
        <f>养成属性buff汇总!AE34</f>
        <v>0.1</v>
      </c>
      <c r="CP33" s="29">
        <v>29</v>
      </c>
      <c r="CQ33" s="39">
        <v>0</v>
      </c>
      <c r="CR33" s="39">
        <v>0</v>
      </c>
      <c r="CS33" s="39">
        <v>0</v>
      </c>
      <c r="CT33" s="39">
        <v>0</v>
      </c>
      <c r="CU33" s="39">
        <v>0</v>
      </c>
    </row>
    <row r="34" spans="2:99" x14ac:dyDescent="0.15">
      <c r="B34" s="29">
        <v>30</v>
      </c>
      <c r="C34" s="29">
        <f>[6]属性汇总!Q33+[10]属性汇总!J34+[11]属性汇总新!K34+[12]爵位属性!I34+[13]宝物温养!CB35+[14]藏品属性!AW40</f>
        <v>114.52173529008866</v>
      </c>
      <c r="D34" s="29">
        <f>[6]属性汇总!R33+[10]属性汇总!K34+[11]属性汇总新!L34+[12]爵位属性!J34+[13]宝物温养!CC35+[14]藏品属性!AX40</f>
        <v>116.14962869087115</v>
      </c>
      <c r="E34" s="29">
        <f>[6]属性汇总!S33+[10]属性汇总!L34+[11]属性汇总新!M34+[12]爵位属性!K34+[13]宝物温养!CD35+[14]藏品属性!AY40</f>
        <v>119.91869094383566</v>
      </c>
      <c r="F34" s="29">
        <f>[6]属性汇总!T33+[10]属性汇总!M34+[11]属性汇总新!N34+[12]爵位属性!L34+[13]宝物温养!CE35+[14]藏品属性!AZ40</f>
        <v>125.70059859006943</v>
      </c>
      <c r="G34" s="29">
        <f>[6]属性汇总!U33+[10]属性汇总!N34+[11]属性汇总新!O34+[12]爵位属性!M34+[13]宝物温养!CF35+[14]藏品属性!BA40</f>
        <v>128.14851413360626</v>
      </c>
      <c r="I34" s="39">
        <f>[6]属性汇总!Q33/C34</f>
        <v>0.74934797625999083</v>
      </c>
      <c r="J34" s="39">
        <f>[10]属性汇总!J34/C34</f>
        <v>0.13486037742375262</v>
      </c>
      <c r="K34" s="39">
        <f>[13]宝物温养!CB35/C34</f>
        <v>0</v>
      </c>
      <c r="L34" s="39">
        <f>[12]爵位属性!I34/C34</f>
        <v>8.9502660556411345E-2</v>
      </c>
      <c r="M34" s="100">
        <f>[11]属性汇总新!K34/C34</f>
        <v>2.6288985759845274E-2</v>
      </c>
      <c r="N34" s="39">
        <f>[14]藏品属性!AW40/C34</f>
        <v>0</v>
      </c>
      <c r="Q34" s="29">
        <v>30</v>
      </c>
      <c r="R34" s="29">
        <f>[6]属性汇总!AN33+[10]属性汇总!AC34+[15]属性汇总!E34+[9]属性!AS35</f>
        <v>3854.2399166257819</v>
      </c>
      <c r="S34" s="29">
        <f>[6]属性汇总!AO33+[10]属性汇总!AD34+[15]属性汇总!F34+[9]属性!AT35</f>
        <v>3886.2526469636277</v>
      </c>
      <c r="T34" s="29">
        <f>[6]属性汇总!AP33+[10]属性汇总!AE34+[15]属性汇总!G34+[9]属性!AU35</f>
        <v>3948.114003313427</v>
      </c>
      <c r="U34" s="29">
        <f>[6]属性汇总!AQ33+[10]属性汇总!AF34+[15]属性汇总!H34+[9]属性!AV35</f>
        <v>4134.8002846676063</v>
      </c>
      <c r="V34" s="29">
        <f>[6]属性汇总!AR33+[10]属性汇总!AG34+[15]属性汇总!I34+[9]属性!AW35</f>
        <v>4315.6849130373139</v>
      </c>
      <c r="X34" s="39">
        <f>[6]属性汇总!AN33/R34</f>
        <v>0.72324850301470411</v>
      </c>
      <c r="Y34" s="39">
        <f>[10]属性汇总!AC34/R34</f>
        <v>0.27675149698529578</v>
      </c>
      <c r="Z34" s="39">
        <f>[15]属性汇总!E34/R34</f>
        <v>0</v>
      </c>
      <c r="AA34" s="39">
        <f>[9]属性!AS35/R34</f>
        <v>0</v>
      </c>
      <c r="AC34" s="29">
        <v>30</v>
      </c>
      <c r="AD34" s="39">
        <f>'[5]变法-buff效果'!AG34</f>
        <v>8.3025641025641032E-3</v>
      </c>
      <c r="AE34" s="39">
        <f>'[5]变法-buff效果'!AH34</f>
        <v>7.9343999999999994E-3</v>
      </c>
      <c r="AF34" s="39">
        <f>'[5]变法-buff效果'!AI34</f>
        <v>7.4993230769230777E-3</v>
      </c>
      <c r="AG34" s="39">
        <f>'[5]变法-buff效果'!AJ34</f>
        <v>6.2724266666666665E-3</v>
      </c>
      <c r="AH34" s="39">
        <f>'[5]变法-buff效果'!AK34</f>
        <v>4.2009333333333327E-3</v>
      </c>
      <c r="AJ34" s="67"/>
      <c r="AK34" s="67">
        <f>IFERROR('[5]变法-buff效果'!AG34/AD34,0)</f>
        <v>1</v>
      </c>
      <c r="AL34" s="39"/>
      <c r="AQ34" s="29">
        <v>20</v>
      </c>
      <c r="AR34" s="29">
        <f t="shared" ref="AR34:AR40" si="9">(INDEX(R$5:R$84,$AQ34,1)/INDEX(R$5:R$84,$AQ33,1))^2</f>
        <v>2.5412079371537222</v>
      </c>
      <c r="AS34" s="29">
        <f t="shared" ref="AS34:AS40" si="10">(INDEX(S$5:S$84,$AQ34,1)/INDEX(S$5:S$84,$AQ33,1))^2</f>
        <v>2.5569803560187347</v>
      </c>
      <c r="AT34" s="29">
        <f t="shared" ref="AT34:AT40" si="11">(INDEX(T$5:T$84,$AQ34,1)/INDEX(T$5:T$84,$AQ33,1))^2</f>
        <v>2.612934097638465</v>
      </c>
      <c r="AU34" s="29">
        <f t="shared" ref="AU34:AU40" si="12">(INDEX(U$5:U$84,$AQ34,1)/INDEX(U$5:U$84,$AQ33,1))^2</f>
        <v>2.6938097617952739</v>
      </c>
      <c r="AV34" s="29">
        <f t="shared" ref="AV34:AV40" si="13">(INDEX(V$5:V$84,$AQ34,1)/INDEX(V$5:V$84,$AQ33,1))^2</f>
        <v>2.9081986594879057</v>
      </c>
      <c r="BF34" s="29">
        <v>30</v>
      </c>
      <c r="BG34" s="39">
        <f>养成属性buff汇总!I35</f>
        <v>5.8286716104371902E-2</v>
      </c>
      <c r="BH34" s="39">
        <f>养成属性buff汇总!J35</f>
        <v>6.0727555527903709E-2</v>
      </c>
      <c r="BI34" s="39">
        <f>养成属性buff汇总!K35</f>
        <v>6.3477779019738056E-2</v>
      </c>
      <c r="BJ34" s="39">
        <f>养成属性buff汇总!L35</f>
        <v>6.6551588093780839E-2</v>
      </c>
      <c r="BK34" s="39">
        <f>养成属性buff汇总!M35</f>
        <v>6.9978975531287305E-2</v>
      </c>
      <c r="BM34" s="67">
        <f>'[2]功能-军团县城'!CV37/BG34</f>
        <v>3.0094722626940688E-3</v>
      </c>
      <c r="BN34" s="67">
        <f>[3]大殿属性!AK36/BG34</f>
        <v>0.9969905277373059</v>
      </c>
      <c r="BO34" s="39"/>
      <c r="BR34" s="29">
        <v>30</v>
      </c>
      <c r="BS34" s="39">
        <f t="shared" si="1"/>
        <v>5.8286716104371902E-2</v>
      </c>
      <c r="BT34" s="39">
        <f t="shared" si="2"/>
        <v>6.0727555527903709E-2</v>
      </c>
      <c r="BU34" s="39">
        <f t="shared" si="3"/>
        <v>6.3477779019738056E-2</v>
      </c>
      <c r="BV34" s="39">
        <f t="shared" si="4"/>
        <v>6.6551588093780839E-2</v>
      </c>
      <c r="BW34" s="39">
        <f t="shared" si="5"/>
        <v>6.9978975531287305E-2</v>
      </c>
      <c r="BY34" s="67">
        <f>'[2]功能-军团县城'!CV37/BS34</f>
        <v>3.0094722626940688E-3</v>
      </c>
      <c r="BZ34" s="67">
        <f>[3]大殿属性!AK36/BS34</f>
        <v>0.9969905277373059</v>
      </c>
      <c r="CA34" s="39"/>
      <c r="CF34" s="29">
        <v>30</v>
      </c>
      <c r="CG34" s="39">
        <f>养成属性buff汇总!AA35</f>
        <v>0.1</v>
      </c>
      <c r="CH34" s="39">
        <f>养成属性buff汇总!AB35</f>
        <v>0.1</v>
      </c>
      <c r="CI34" s="39">
        <f>养成属性buff汇总!AC35</f>
        <v>0.1</v>
      </c>
      <c r="CJ34" s="39">
        <f>养成属性buff汇总!AD35</f>
        <v>0.1</v>
      </c>
      <c r="CK34" s="39">
        <f>养成属性buff汇总!AE35</f>
        <v>0.1</v>
      </c>
      <c r="CP34" s="29">
        <v>30</v>
      </c>
      <c r="CQ34" s="39">
        <v>0</v>
      </c>
      <c r="CR34" s="39">
        <v>0</v>
      </c>
      <c r="CS34" s="39">
        <v>0</v>
      </c>
      <c r="CT34" s="39">
        <v>0</v>
      </c>
      <c r="CU34" s="39">
        <v>0</v>
      </c>
    </row>
    <row r="35" spans="2:99" x14ac:dyDescent="0.15">
      <c r="B35" s="29">
        <v>31</v>
      </c>
      <c r="C35" s="29">
        <f>[6]属性汇总!Q34+[10]属性汇总!J35+[11]属性汇总新!K35+[12]爵位属性!I35+[13]宝物温养!CB36+[14]藏品属性!AW41</f>
        <v>116.35480624031213</v>
      </c>
      <c r="D35" s="29">
        <f>[6]属性汇总!R34+[10]属性汇总!K35+[11]属性汇总新!L35+[12]爵位属性!J35+[13]宝物温养!CC36+[14]藏品属性!AX41</f>
        <v>118.1378067267338</v>
      </c>
      <c r="E35" s="29">
        <f>[6]属性汇总!S34+[10]属性汇总!L35+[11]属性汇总新!M35+[12]爵位属性!K35+[13]宝物温养!CD36+[14]藏品属性!AY41</f>
        <v>122.13423684843045</v>
      </c>
      <c r="F35" s="29">
        <f>[6]属性汇总!T34+[10]属性汇总!M35+[11]属性汇总新!N35+[12]爵位属性!L35+[13]宝物温养!CE36+[14]藏品属性!AZ41</f>
        <v>128.38826418915789</v>
      </c>
      <c r="G35" s="29">
        <f>[6]属性汇总!U34+[10]属性汇总!N35+[11]属性汇总新!O35+[12]爵位属性!M35+[13]宝物温养!CF36+[14]藏品属性!BA41</f>
        <v>130.81890147743758</v>
      </c>
      <c r="I35" s="39">
        <f>[6]属性汇总!Q34/C35</f>
        <v>0.74013316015834041</v>
      </c>
      <c r="J35" s="39">
        <f>[10]属性汇总!J35/C35</f>
        <v>0.14210843998871536</v>
      </c>
      <c r="K35" s="39">
        <f>[13]宝物温养!CB36/C35</f>
        <v>0</v>
      </c>
      <c r="L35" s="39">
        <f>[12]爵位属性!I35/C35</f>
        <v>9.0241222853432793E-2</v>
      </c>
      <c r="M35" s="100">
        <f>[11]属性汇总新!K35/C35</f>
        <v>2.7517176999511391E-2</v>
      </c>
      <c r="N35" s="39">
        <f>[14]藏品属性!AW41/C35</f>
        <v>0</v>
      </c>
      <c r="Q35" s="29">
        <v>31</v>
      </c>
      <c r="R35" s="29">
        <f>[6]属性汇总!AN34+[10]属性汇总!AC35+[15]属性汇总!E35+[9]属性!AS36</f>
        <v>4038.5656627651788</v>
      </c>
      <c r="S35" s="29">
        <f>[6]属性汇总!AO34+[10]属性汇总!AD35+[15]属性汇总!F35+[9]属性!AT36</f>
        <v>4073.5088934031014</v>
      </c>
      <c r="T35" s="29">
        <f>[6]属性汇总!AP34+[10]属性汇总!AE35+[15]属性汇总!G35+[9]属性!AU36</f>
        <v>4140.7534686932413</v>
      </c>
      <c r="U35" s="29">
        <f>[6]属性汇总!AQ34+[10]属性汇总!AF35+[15]属性汇总!H35+[9]属性!AV36</f>
        <v>4338.334595081209</v>
      </c>
      <c r="V35" s="29">
        <f>[6]属性汇总!AR34+[10]属性汇总!AG35+[15]属性汇总!I35+[9]属性!AW36</f>
        <v>4527.1456113911954</v>
      </c>
      <c r="X35" s="39">
        <f>[6]属性汇总!AN34/R35</f>
        <v>0.70831228253611422</v>
      </c>
      <c r="Y35" s="39">
        <f>[10]属性汇总!AC35/R35</f>
        <v>0.29168771746388578</v>
      </c>
      <c r="Z35" s="39">
        <f>[15]属性汇总!E35/R35</f>
        <v>0</v>
      </c>
      <c r="AA35" s="39">
        <f>[9]属性!AS36/R35</f>
        <v>0</v>
      </c>
      <c r="AC35" s="29">
        <v>31</v>
      </c>
      <c r="AD35" s="39">
        <f>'[5]变法-buff效果'!AG35</f>
        <v>8.5381282872986023E-3</v>
      </c>
      <c r="AE35" s="39">
        <f>'[5]变法-buff效果'!AH35</f>
        <v>8.1431829512137194E-3</v>
      </c>
      <c r="AF35" s="39">
        <f>'[5]变法-buff效果'!AI35</f>
        <v>7.6721073182438671E-3</v>
      </c>
      <c r="AG35" s="39">
        <f>'[5]变法-buff效果'!AJ35</f>
        <v>6.6023364476323568E-3</v>
      </c>
      <c r="AH35" s="39">
        <f>'[5]变法-buff效果'!AK35</f>
        <v>4.4377542136631136E-3</v>
      </c>
      <c r="AJ35" s="67"/>
      <c r="AK35" s="67">
        <f>IFERROR('[5]变法-buff效果'!AG35/AD35,0)</f>
        <v>1</v>
      </c>
      <c r="AL35" s="39"/>
      <c r="AQ35" s="29">
        <v>30</v>
      </c>
      <c r="AR35" s="29">
        <f t="shared" si="9"/>
        <v>2.4134598063270354</v>
      </c>
      <c r="AS35" s="29">
        <f t="shared" si="10"/>
        <v>2.4225512032314889</v>
      </c>
      <c r="AT35" s="29">
        <f t="shared" si="11"/>
        <v>2.4391227129641182</v>
      </c>
      <c r="AU35" s="29">
        <f t="shared" si="12"/>
        <v>2.4726177696223415</v>
      </c>
      <c r="AV35" s="29">
        <f t="shared" si="13"/>
        <v>2.5056843443937939</v>
      </c>
      <c r="BF35" s="29">
        <v>31</v>
      </c>
      <c r="BG35" s="39">
        <f>养成属性buff汇总!I36</f>
        <v>6.0575602909107441E-2</v>
      </c>
      <c r="BH35" s="39">
        <f>养成属性buff汇总!J36</f>
        <v>6.304766261543443E-2</v>
      </c>
      <c r="BI35" s="39">
        <f>养成属性buff汇总!K36</f>
        <v>6.5830433982311892E-2</v>
      </c>
      <c r="BJ35" s="39">
        <f>养成属性buff汇总!L36</f>
        <v>6.894940781388581E-2</v>
      </c>
      <c r="BK35" s="39">
        <f>养成属性buff汇总!M36</f>
        <v>7.2418788376287804E-2</v>
      </c>
      <c r="BM35" s="67">
        <f>'[2]功能-军团县城'!CV38/BG35</f>
        <v>3.1728755377495969E-3</v>
      </c>
      <c r="BN35" s="67">
        <f>[3]大殿属性!AK37/BG35</f>
        <v>0.99682712446225041</v>
      </c>
      <c r="BO35" s="39"/>
      <c r="BR35" s="29">
        <v>31</v>
      </c>
      <c r="BS35" s="39">
        <f t="shared" si="1"/>
        <v>6.0575602909107441E-2</v>
      </c>
      <c r="BT35" s="39">
        <f t="shared" si="2"/>
        <v>6.304766261543443E-2</v>
      </c>
      <c r="BU35" s="39">
        <f t="shared" si="3"/>
        <v>6.5830433982311892E-2</v>
      </c>
      <c r="BV35" s="39">
        <f t="shared" si="4"/>
        <v>6.894940781388581E-2</v>
      </c>
      <c r="BW35" s="39">
        <f t="shared" si="5"/>
        <v>7.2418788376287804E-2</v>
      </c>
      <c r="BY35" s="67">
        <f>'[2]功能-军团县城'!CV38/BS35</f>
        <v>3.1728755377495969E-3</v>
      </c>
      <c r="BZ35" s="67">
        <f>[3]大殿属性!AK37/BS35</f>
        <v>0.99682712446225041</v>
      </c>
      <c r="CA35" s="39"/>
      <c r="CF35" s="29">
        <v>31</v>
      </c>
      <c r="CG35" s="39">
        <f>养成属性buff汇总!AA36</f>
        <v>0.1</v>
      </c>
      <c r="CH35" s="39">
        <f>养成属性buff汇总!AB36</f>
        <v>0.1</v>
      </c>
      <c r="CI35" s="39">
        <f>养成属性buff汇总!AC36</f>
        <v>0.1</v>
      </c>
      <c r="CJ35" s="39">
        <f>养成属性buff汇总!AD36</f>
        <v>0.1</v>
      </c>
      <c r="CK35" s="39">
        <f>养成属性buff汇总!AE36</f>
        <v>0.1</v>
      </c>
      <c r="CP35" s="29">
        <v>31</v>
      </c>
      <c r="CQ35" s="39">
        <v>0</v>
      </c>
      <c r="CR35" s="39">
        <v>0</v>
      </c>
      <c r="CS35" s="39">
        <v>0</v>
      </c>
      <c r="CT35" s="39">
        <v>0</v>
      </c>
      <c r="CU35" s="39">
        <v>0</v>
      </c>
    </row>
    <row r="36" spans="2:99" x14ac:dyDescent="0.15">
      <c r="B36" s="29">
        <v>32</v>
      </c>
      <c r="C36" s="29">
        <f>[6]属性汇总!Q35+[10]属性汇总!J36+[11]属性汇总新!K36+[12]爵位属性!I36+[13]宝物温养!CB37+[14]藏品属性!AW42</f>
        <v>118.18787719053557</v>
      </c>
      <c r="D36" s="29">
        <f>[6]属性汇总!R35+[10]属性汇总!K36+[11]属性汇总新!L36+[12]爵位属性!J36+[13]宝物温养!CC37+[14]藏品属性!AX42</f>
        <v>120.12598476259647</v>
      </c>
      <c r="E36" s="29">
        <f>[6]属性汇总!S35+[10]属性汇总!L36+[11]属性汇总新!M36+[12]爵位属性!K36+[13]宝物温养!CD37+[14]藏品属性!AY42</f>
        <v>124.3760552056177</v>
      </c>
      <c r="F36" s="29">
        <f>[6]属性汇总!T35+[10]属性汇总!M36+[11]属性汇总新!N36+[12]爵位属性!L36+[13]宝物温养!CE37+[14]藏品属性!AZ42</f>
        <v>131.11230352137332</v>
      </c>
      <c r="G36" s="29">
        <f>[6]属性汇总!U35+[10]属性汇总!N36+[11]属性汇总新!O36+[12]爵位属性!M36+[13]宝物温养!CF37+[14]藏品属性!BA42</f>
        <v>133.4892888212689</v>
      </c>
      <c r="I36" s="39">
        <f>[6]属性汇总!Q35/C36</f>
        <v>0.73120418406175858</v>
      </c>
      <c r="J36" s="39">
        <f>[10]属性汇总!J36/C36</f>
        <v>0.1491316704770039</v>
      </c>
      <c r="K36" s="39">
        <f>[13]宝物温养!CB37/C36</f>
        <v>0</v>
      </c>
      <c r="L36" s="39">
        <f>[12]爵位属性!I36/C36</f>
        <v>9.0956875235769563E-2</v>
      </c>
      <c r="M36" s="100">
        <f>[11]属性汇总新!K36/C36</f>
        <v>2.8707270225468016E-2</v>
      </c>
      <c r="N36" s="39">
        <f>[14]藏品属性!AW42/C36</f>
        <v>0</v>
      </c>
      <c r="Q36" s="29">
        <v>32</v>
      </c>
      <c r="R36" s="29">
        <f>[6]属性汇总!AN35+[10]属性汇总!AC36+[15]属性汇总!E36+[9]属性!AS37</f>
        <v>4222.8914089045757</v>
      </c>
      <c r="S36" s="29">
        <f>[6]属性汇总!AO35+[10]属性汇总!AD36+[15]属性汇总!F36+[9]属性!AT37</f>
        <v>4260.7651398425751</v>
      </c>
      <c r="T36" s="29">
        <f>[6]属性汇总!AP35+[10]属性汇总!AE36+[15]属性汇总!G36+[9]属性!AU37</f>
        <v>4333.3929340730556</v>
      </c>
      <c r="U36" s="29">
        <f>[6]属性汇总!AQ35+[10]属性汇总!AF36+[15]属性汇总!H36+[9]属性!AV37</f>
        <v>4541.8689054948118</v>
      </c>
      <c r="V36" s="29">
        <f>[6]属性汇总!AR35+[10]属性汇总!AG36+[15]属性汇总!I36+[9]属性!AW37</f>
        <v>4738.6063097450769</v>
      </c>
      <c r="X36" s="39">
        <f>[6]属性汇总!AN35/R36</f>
        <v>0.69467996960220479</v>
      </c>
      <c r="Y36" s="39">
        <f>[10]属性汇总!AC36/R36</f>
        <v>0.30532003039779526</v>
      </c>
      <c r="Z36" s="39">
        <f>[15]属性汇总!E36/R36</f>
        <v>0</v>
      </c>
      <c r="AA36" s="39">
        <f>[9]属性!AS37/R36</f>
        <v>0</v>
      </c>
      <c r="AC36" s="29">
        <v>32</v>
      </c>
      <c r="AD36" s="39">
        <f>'[5]变法-buff效果'!AG36</f>
        <v>8.7905997292210374E-3</v>
      </c>
      <c r="AE36" s="39">
        <f>'[5]变法-buff效果'!AH36</f>
        <v>8.3649092050671944E-3</v>
      </c>
      <c r="AF36" s="39">
        <f>'[5]变法-buff效果'!AI36</f>
        <v>7.8538789862526732E-3</v>
      </c>
      <c r="AG36" s="39">
        <f>'[5]变法-buff效果'!AJ36</f>
        <v>6.9578920029944504E-3</v>
      </c>
      <c r="AH36" s="39">
        <f>'[5]变法-buff效果'!AK36</f>
        <v>4.6867541851104795E-3</v>
      </c>
      <c r="AJ36" s="67"/>
      <c r="AK36" s="67">
        <f>IFERROR('[5]变法-buff效果'!AG36/AD36,0)</f>
        <v>1</v>
      </c>
      <c r="AL36" s="39"/>
      <c r="AQ36" s="29">
        <v>40</v>
      </c>
      <c r="AR36" s="29">
        <f t="shared" si="9"/>
        <v>2.199586212501643</v>
      </c>
      <c r="AS36" s="29">
        <f t="shared" si="10"/>
        <v>2.2103770049773632</v>
      </c>
      <c r="AT36" s="29">
        <f t="shared" si="11"/>
        <v>2.2297058610486711</v>
      </c>
      <c r="AU36" s="29">
        <f t="shared" si="12"/>
        <v>2.2811593996346673</v>
      </c>
      <c r="AV36" s="29">
        <f t="shared" si="13"/>
        <v>2.2980506607720774</v>
      </c>
      <c r="BF36" s="29">
        <v>32</v>
      </c>
      <c r="BG36" s="39">
        <f>养成属性buff汇总!I37</f>
        <v>6.28656945457651E-2</v>
      </c>
      <c r="BH36" s="39">
        <f>养成属性buff汇总!J37</f>
        <v>6.5368692058615438E-2</v>
      </c>
      <c r="BI36" s="39">
        <f>养成属性buff汇总!K37</f>
        <v>6.8183729399954873E-2</v>
      </c>
      <c r="BJ36" s="39">
        <f>养成属性buff汇总!L37</f>
        <v>7.1347930437604581E-2</v>
      </c>
      <c r="BK36" s="39">
        <f>养成属性buff汇总!M37</f>
        <v>7.4858868266518483E-2</v>
      </c>
      <c r="BM36" s="67">
        <f>'[2]功能-军团县城'!CV39/BG36</f>
        <v>3.3434812953341774E-3</v>
      </c>
      <c r="BN36" s="67">
        <f>[3]大殿属性!AK38/BG36</f>
        <v>0.99665651870466587</v>
      </c>
      <c r="BO36" s="39"/>
      <c r="BR36" s="29">
        <v>32</v>
      </c>
      <c r="BS36" s="39">
        <f t="shared" si="1"/>
        <v>6.28656945457651E-2</v>
      </c>
      <c r="BT36" s="39">
        <f t="shared" si="2"/>
        <v>6.5368692058615438E-2</v>
      </c>
      <c r="BU36" s="39">
        <f t="shared" si="3"/>
        <v>6.8183729399954873E-2</v>
      </c>
      <c r="BV36" s="39">
        <f t="shared" si="4"/>
        <v>7.1347930437604581E-2</v>
      </c>
      <c r="BW36" s="39">
        <f t="shared" si="5"/>
        <v>7.4858868266518483E-2</v>
      </c>
      <c r="BY36" s="67">
        <f>'[2]功能-军团县城'!CV39/BS36</f>
        <v>3.3434812953341774E-3</v>
      </c>
      <c r="BZ36" s="67">
        <f>[3]大殿属性!AK38/BS36</f>
        <v>0.99665651870466587</v>
      </c>
      <c r="CA36" s="39"/>
      <c r="CF36" s="29">
        <v>32</v>
      </c>
      <c r="CG36" s="39">
        <f>养成属性buff汇总!AA37</f>
        <v>0.1</v>
      </c>
      <c r="CH36" s="39">
        <f>养成属性buff汇总!AB37</f>
        <v>0.1</v>
      </c>
      <c r="CI36" s="39">
        <f>养成属性buff汇总!AC37</f>
        <v>0.1</v>
      </c>
      <c r="CJ36" s="39">
        <f>养成属性buff汇总!AD37</f>
        <v>0.1</v>
      </c>
      <c r="CK36" s="39">
        <f>养成属性buff汇总!AE37</f>
        <v>0.1</v>
      </c>
      <c r="CP36" s="29">
        <v>32</v>
      </c>
      <c r="CQ36" s="39">
        <v>0</v>
      </c>
      <c r="CR36" s="39">
        <v>0</v>
      </c>
      <c r="CS36" s="39">
        <v>0</v>
      </c>
      <c r="CT36" s="39">
        <v>0</v>
      </c>
      <c r="CU36" s="39">
        <v>0</v>
      </c>
    </row>
    <row r="37" spans="2:99" x14ac:dyDescent="0.15">
      <c r="B37" s="29">
        <v>33</v>
      </c>
      <c r="C37" s="29">
        <f>[6]属性汇总!Q36+[10]属性汇总!J37+[11]属性汇总新!K37+[12]爵位属性!I37+[13]宝物温养!CB38+[14]藏品属性!AW43</f>
        <v>120.02094814075905</v>
      </c>
      <c r="D37" s="29">
        <f>[6]属性汇总!R36+[10]属性汇总!K37+[11]属性汇总新!L37+[12]爵位属性!J37+[13]宝物温养!CC38+[14]藏品属性!AX43</f>
        <v>122.11416279845912</v>
      </c>
      <c r="E37" s="29">
        <f>[6]属性汇总!S36+[10]属性汇总!L37+[11]属性汇总新!M37+[12]爵位属性!K37+[13]宝物温养!CD38+[14]藏品属性!AY43</f>
        <v>126.69432189827455</v>
      </c>
      <c r="F37" s="29">
        <f>[6]属性汇总!T36+[10]属性汇总!M37+[11]属性汇总新!N37+[12]爵位属性!L37+[13]宝物温养!CE38+[14]藏品属性!AZ43</f>
        <v>133.83634285358875</v>
      </c>
      <c r="G37" s="29">
        <f>[6]属性汇总!U36+[10]属性汇总!N37+[11]属性汇总新!O37+[12]爵位属性!M37+[13]宝物温养!CF38+[14]藏品属性!BA43</f>
        <v>136.15967616510025</v>
      </c>
      <c r="I37" s="39">
        <f>[6]属性汇总!Q36/C37</f>
        <v>0.72254795113128933</v>
      </c>
      <c r="J37" s="39">
        <f>[10]属性汇总!J37/C37</f>
        <v>0.15594037041901296</v>
      </c>
      <c r="K37" s="39">
        <f>[13]宝物温养!CB38/C37</f>
        <v>0</v>
      </c>
      <c r="L37" s="39">
        <f>[12]爵位属性!I37/C37</f>
        <v>9.1650667407654027E-2</v>
      </c>
      <c r="M37" s="100">
        <f>[11]属性汇总新!K37/C37</f>
        <v>2.9861011042043563E-2</v>
      </c>
      <c r="N37" s="39">
        <f>[14]藏品属性!AW43/C37</f>
        <v>0</v>
      </c>
      <c r="Q37" s="29">
        <v>33</v>
      </c>
      <c r="R37" s="29">
        <f>[6]属性汇总!AN36+[10]属性汇总!AC37+[15]属性汇总!E37+[9]属性!AS38</f>
        <v>4407.2171550439734</v>
      </c>
      <c r="S37" s="29">
        <f>[6]属性汇总!AO36+[10]属性汇总!AD37+[15]属性汇总!F37+[9]属性!AT38</f>
        <v>4448.0213862820483</v>
      </c>
      <c r="T37" s="29">
        <f>[6]属性汇总!AP36+[10]属性汇总!AE37+[15]属性汇总!G37+[9]属性!AU38</f>
        <v>4526.0323994528699</v>
      </c>
      <c r="U37" s="29">
        <f>[6]属性汇总!AQ36+[10]属性汇总!AF37+[15]属性汇总!H37+[9]属性!AV38</f>
        <v>4745.4032159084154</v>
      </c>
      <c r="V37" s="29">
        <f>[6]属性汇总!AR36+[10]属性汇总!AG37+[15]属性汇总!I37+[9]属性!AW38</f>
        <v>4950.0670080989594</v>
      </c>
      <c r="X37" s="39">
        <f>[6]属性汇总!AN36/R37</f>
        <v>0.68218796183808839</v>
      </c>
      <c r="Y37" s="39">
        <f>[10]属性汇总!AC37/R37</f>
        <v>0.31781203816191161</v>
      </c>
      <c r="Z37" s="39">
        <f>[15]属性汇总!E37/R37</f>
        <v>0</v>
      </c>
      <c r="AA37" s="39">
        <f>[9]属性!AS38/R37</f>
        <v>0</v>
      </c>
      <c r="AC37" s="29">
        <v>33</v>
      </c>
      <c r="AD37" s="39">
        <f>'[5]变法-buff效果'!AG37</f>
        <v>9.0994368711728862E-3</v>
      </c>
      <c r="AE37" s="39">
        <f>'[5]变法-buff效果'!AH37</f>
        <v>8.5946826050628741E-3</v>
      </c>
      <c r="AF37" s="39">
        <f>'[5]变法-buff效果'!AI37</f>
        <v>8.0439474829970721E-3</v>
      </c>
      <c r="AG37" s="39">
        <f>'[5]变法-buff效果'!AJ37</f>
        <v>7.3318057815227669E-3</v>
      </c>
      <c r="AH37" s="39">
        <f>'[5]变法-buff效果'!AK37</f>
        <v>4.9502811090718427E-3</v>
      </c>
      <c r="AJ37" s="67"/>
      <c r="AK37" s="67">
        <f>IFERROR('[5]变法-buff效果'!AG37/AD37,0)</f>
        <v>1</v>
      </c>
      <c r="AL37" s="39"/>
      <c r="AQ37" s="29">
        <v>50</v>
      </c>
      <c r="AR37" s="29">
        <f t="shared" si="9"/>
        <v>1.5866277180690784</v>
      </c>
      <c r="AS37" s="29">
        <f t="shared" si="10"/>
        <v>1.596713533011568</v>
      </c>
      <c r="AT37" s="29">
        <f t="shared" si="11"/>
        <v>1.7422920913183761</v>
      </c>
      <c r="AU37" s="29">
        <f t="shared" si="12"/>
        <v>1.6801428252207544</v>
      </c>
      <c r="AV37" s="29">
        <f t="shared" si="13"/>
        <v>1.7383761572049816</v>
      </c>
      <c r="BF37" s="29">
        <v>33</v>
      </c>
      <c r="BG37" s="39">
        <f>养成属性buff汇总!I38</f>
        <v>6.5157077489303675E-2</v>
      </c>
      <c r="BH37" s="39">
        <f>养成属性buff汇总!J38</f>
        <v>6.7690294951318508E-2</v>
      </c>
      <c r="BI37" s="39">
        <f>养成属性buff汇总!K38</f>
        <v>7.0537616059808322E-2</v>
      </c>
      <c r="BJ37" s="39">
        <f>养成属性buff汇总!L38</f>
        <v>7.3746956226531282E-2</v>
      </c>
      <c r="BK37" s="39">
        <f>养成属性buff汇总!M38</f>
        <v>7.7149937940987873E-2</v>
      </c>
      <c r="BM37" s="67">
        <f>'[2]功能-军团县城'!CV40/BG37</f>
        <v>3.5218431325096918E-3</v>
      </c>
      <c r="BN37" s="67">
        <f>[3]大殿属性!AK39/BG37</f>
        <v>0.99647815686749042</v>
      </c>
      <c r="BO37" s="39"/>
      <c r="BR37" s="29">
        <v>33</v>
      </c>
      <c r="BS37" s="39">
        <f t="shared" si="1"/>
        <v>6.5157077489303675E-2</v>
      </c>
      <c r="BT37" s="39">
        <f t="shared" si="2"/>
        <v>6.7690294951318508E-2</v>
      </c>
      <c r="BU37" s="39">
        <f t="shared" si="3"/>
        <v>7.0537616059808322E-2</v>
      </c>
      <c r="BV37" s="39">
        <f t="shared" si="4"/>
        <v>7.3746956226531282E-2</v>
      </c>
      <c r="BW37" s="39">
        <f t="shared" si="5"/>
        <v>7.7149937940987873E-2</v>
      </c>
      <c r="BY37" s="67">
        <f>'[2]功能-军团县城'!CV40/BS37</f>
        <v>3.5218431325096918E-3</v>
      </c>
      <c r="BZ37" s="67">
        <f>[3]大殿属性!AK39/BS37</f>
        <v>0.99647815686749042</v>
      </c>
      <c r="CA37" s="39"/>
      <c r="CF37" s="29">
        <v>33</v>
      </c>
      <c r="CG37" s="39">
        <f>养成属性buff汇总!AA38</f>
        <v>0.1</v>
      </c>
      <c r="CH37" s="39">
        <f>养成属性buff汇总!AB38</f>
        <v>0.1</v>
      </c>
      <c r="CI37" s="39">
        <f>养成属性buff汇总!AC38</f>
        <v>0.1</v>
      </c>
      <c r="CJ37" s="39">
        <f>养成属性buff汇总!AD38</f>
        <v>0.1</v>
      </c>
      <c r="CK37" s="39">
        <f>养成属性buff汇总!AE38</f>
        <v>0.1</v>
      </c>
      <c r="CP37" s="29">
        <v>33</v>
      </c>
      <c r="CQ37" s="39">
        <v>0</v>
      </c>
      <c r="CR37" s="39">
        <v>0</v>
      </c>
      <c r="CS37" s="39">
        <v>0</v>
      </c>
      <c r="CT37" s="39">
        <v>0</v>
      </c>
      <c r="CU37" s="39">
        <v>0</v>
      </c>
    </row>
    <row r="38" spans="2:99" x14ac:dyDescent="0.15">
      <c r="B38" s="29">
        <v>34</v>
      </c>
      <c r="C38" s="29">
        <f>[6]属性汇总!Q37+[10]属性汇总!J38+[11]属性汇总新!K38+[12]爵位属性!I38+[13]宝物温养!CB39+[14]藏品属性!AW44</f>
        <v>121.85401909098249</v>
      </c>
      <c r="D38" s="29">
        <f>[6]属性汇总!R37+[10]属性汇总!K38+[11]属性汇总新!L38+[12]爵位属性!J38+[13]宝物温养!CC39+[14]藏品属性!AX44</f>
        <v>124.24835428411623</v>
      </c>
      <c r="E38" s="29">
        <f>[6]属性汇总!S37+[10]属性汇总!L38+[11]属性汇总新!M38+[12]爵位属性!K38+[13]宝物温养!CD39+[14]藏品属性!AY44</f>
        <v>129.01258859093139</v>
      </c>
      <c r="F38" s="29">
        <f>[6]属性汇总!T37+[10]属性汇总!M38+[11]属性汇总新!N38+[12]爵位属性!L38+[13]宝物温养!CE39+[14]藏品属性!AZ44</f>
        <v>136.58181479667078</v>
      </c>
      <c r="G38" s="29">
        <f>[6]属性汇总!U37+[10]属性汇总!N38+[11]属性汇总新!O38+[12]爵位属性!M38+[13]宝物温养!CF39+[14]藏品属性!BA44</f>
        <v>138.82021884423642</v>
      </c>
      <c r="I38" s="39">
        <f>[6]属性汇总!Q37/C38</f>
        <v>0.714152152599974</v>
      </c>
      <c r="J38" s="39">
        <f>[10]属性汇总!J38/C38</f>
        <v>0.16254422147436917</v>
      </c>
      <c r="K38" s="39">
        <f>[13]宝物温养!CB39/C38</f>
        <v>0</v>
      </c>
      <c r="L38" s="39">
        <f>[12]爵位属性!I38/C38</f>
        <v>9.2323585909794004E-2</v>
      </c>
      <c r="M38" s="100">
        <f>[11]属性汇总新!K38/C38</f>
        <v>3.098004001586286E-2</v>
      </c>
      <c r="N38" s="39">
        <f>[14]藏品属性!AW44/C38</f>
        <v>0</v>
      </c>
      <c r="Q38" s="29">
        <v>34</v>
      </c>
      <c r="R38" s="29">
        <f>[6]属性汇总!AN37+[10]属性汇总!AC38+[15]属性汇总!E38+[9]属性!AS39</f>
        <v>4591.5429011833694</v>
      </c>
      <c r="S38" s="29">
        <f>[6]属性汇总!AO37+[10]属性汇总!AD38+[15]属性汇总!F38+[9]属性!AT39</f>
        <v>4635.2776327215215</v>
      </c>
      <c r="T38" s="29">
        <f>[6]属性汇总!AP37+[10]属性汇总!AE38+[15]属性汇总!G38+[9]属性!AU39</f>
        <v>4718.6718648326842</v>
      </c>
      <c r="U38" s="29">
        <f>[6]属性汇总!AQ37+[10]属性汇总!AF38+[15]属性汇总!H38+[9]属性!AV39</f>
        <v>4952.4291214087498</v>
      </c>
      <c r="V38" s="29">
        <f>[6]属性汇总!AR37+[10]属性汇总!AG38+[15]属性汇总!I38+[9]属性!AW39</f>
        <v>5169.8292465316445</v>
      </c>
      <c r="X38" s="39">
        <f>[6]属性汇总!AN37/R38</f>
        <v>0.6706989278897264</v>
      </c>
      <c r="Y38" s="39">
        <f>[10]属性汇总!AC38/R38</f>
        <v>0.32930107211027371</v>
      </c>
      <c r="Z38" s="39">
        <f>[15]属性汇总!E38/R38</f>
        <v>0</v>
      </c>
      <c r="AA38" s="39">
        <f>[9]属性!AS39/R38</f>
        <v>0</v>
      </c>
      <c r="AC38" s="29">
        <v>34</v>
      </c>
      <c r="AD38" s="39">
        <f>'[5]变法-buff效果'!AG38</f>
        <v>9.5707088574554337E-3</v>
      </c>
      <c r="AE38" s="39">
        <f>'[5]变法-buff效果'!AH38</f>
        <v>8.8486055273413206E-3</v>
      </c>
      <c r="AF38" s="39">
        <f>'[5]变法-buff效果'!AI38</f>
        <v>8.2581878326134523E-3</v>
      </c>
      <c r="AG38" s="39">
        <f>'[5]变法-buff效果'!AJ38</f>
        <v>7.534867350028512E-3</v>
      </c>
      <c r="AH38" s="39">
        <f>'[5]变法-buff效果'!AK38</f>
        <v>5.2415374410456263E-3</v>
      </c>
      <c r="AJ38" s="67"/>
      <c r="AK38" s="67">
        <f>IFERROR('[5]变法-buff效果'!AG38/AD38,0)</f>
        <v>1</v>
      </c>
      <c r="AL38" s="39"/>
      <c r="AQ38" s="29">
        <v>60</v>
      </c>
      <c r="AR38" s="29">
        <f t="shared" si="9"/>
        <v>1.8648786096858394</v>
      </c>
      <c r="AS38" s="29">
        <f t="shared" si="10"/>
        <v>1.8475122940448239</v>
      </c>
      <c r="AT38" s="29">
        <f t="shared" si="11"/>
        <v>1.7318464410980707</v>
      </c>
      <c r="AU38" s="29">
        <f t="shared" si="12"/>
        <v>1.8978823276277172</v>
      </c>
      <c r="AV38" s="29">
        <f t="shared" si="13"/>
        <v>1.7608329310984607</v>
      </c>
      <c r="BF38" s="29">
        <v>34</v>
      </c>
      <c r="BG38" s="39">
        <f>养成属性buff汇总!I39</f>
        <v>6.7449844421289235E-2</v>
      </c>
      <c r="BH38" s="39">
        <f>养成属性buff汇总!J39</f>
        <v>7.0013618768653335E-2</v>
      </c>
      <c r="BI38" s="39">
        <f>养成属性buff汇总!K39</f>
        <v>7.2893225235598755E-2</v>
      </c>
      <c r="BJ38" s="39">
        <f>养成属性buff汇总!L39</f>
        <v>7.6085034458354489E-2</v>
      </c>
      <c r="BK38" s="39">
        <f>养成属性buff汇总!M39</f>
        <v>7.9429409838963419E-2</v>
      </c>
      <c r="BM38" s="67">
        <f>'[2]功能-军团县城'!CV41/BG38</f>
        <v>3.7085293308145224E-3</v>
      </c>
      <c r="BN38" s="67">
        <f>[3]大殿属性!AK40/BG38</f>
        <v>0.99629147066918544</v>
      </c>
      <c r="BO38" s="39"/>
      <c r="BR38" s="29">
        <v>34</v>
      </c>
      <c r="BS38" s="39">
        <f t="shared" si="1"/>
        <v>6.7449844421289235E-2</v>
      </c>
      <c r="BT38" s="39">
        <f t="shared" si="2"/>
        <v>7.0013618768653335E-2</v>
      </c>
      <c r="BU38" s="39">
        <f t="shared" si="3"/>
        <v>7.2893225235598755E-2</v>
      </c>
      <c r="BV38" s="39">
        <f t="shared" si="4"/>
        <v>7.6085034458354489E-2</v>
      </c>
      <c r="BW38" s="39">
        <f t="shared" si="5"/>
        <v>7.9429409838963419E-2</v>
      </c>
      <c r="BY38" s="67">
        <f>'[2]功能-军团县城'!CV41/BS38</f>
        <v>3.7085293308145224E-3</v>
      </c>
      <c r="BZ38" s="67">
        <f>[3]大殿属性!AK40/BS38</f>
        <v>0.99629147066918544</v>
      </c>
      <c r="CA38" s="39"/>
      <c r="CF38" s="29">
        <v>34</v>
      </c>
      <c r="CG38" s="39">
        <f>养成属性buff汇总!AA39</f>
        <v>0.1</v>
      </c>
      <c r="CH38" s="39">
        <f>养成属性buff汇总!AB39</f>
        <v>0.1</v>
      </c>
      <c r="CI38" s="39">
        <f>养成属性buff汇总!AC39</f>
        <v>0.1</v>
      </c>
      <c r="CJ38" s="39">
        <f>养成属性buff汇总!AD39</f>
        <v>0.1</v>
      </c>
      <c r="CK38" s="39">
        <f>养成属性buff汇总!AE39</f>
        <v>0.1</v>
      </c>
      <c r="CP38" s="29">
        <v>34</v>
      </c>
      <c r="CQ38" s="39">
        <v>0</v>
      </c>
      <c r="CR38" s="39">
        <v>0</v>
      </c>
      <c r="CS38" s="39">
        <v>0</v>
      </c>
      <c r="CT38" s="39">
        <v>0</v>
      </c>
      <c r="CU38" s="39">
        <v>0</v>
      </c>
    </row>
    <row r="39" spans="2:99" x14ac:dyDescent="0.15">
      <c r="B39" s="29">
        <v>35</v>
      </c>
      <c r="C39" s="29">
        <f>[6]属性汇总!Q38+[10]属性汇总!J39+[11]属性汇总新!K39+[12]爵位属性!I39+[13]宝物温养!CB40+[14]藏品属性!AW45</f>
        <v>123.8192763418445</v>
      </c>
      <c r="D39" s="29">
        <f>[6]属性汇总!R38+[10]属性汇总!K39+[11]属性汇总新!L39+[12]爵位属性!J39+[13]宝物温养!CC40+[14]藏品属性!AX45</f>
        <v>126.42720762980777</v>
      </c>
      <c r="E39" s="29">
        <f>[6]属性汇总!S38+[10]属性汇总!L39+[11]属性汇总新!M39+[12]爵位属性!K39+[13]宝物温养!CD40+[14]藏品属性!AY45</f>
        <v>131.36483587409313</v>
      </c>
      <c r="F39" s="29">
        <f>[6]属性汇总!T38+[10]属性汇总!M39+[11]属性汇总新!N39+[12]爵位属性!L39+[13]宝物温养!CE40+[14]藏品属性!AZ45</f>
        <v>139.37122638726822</v>
      </c>
      <c r="G39" s="29">
        <f>[6]属性汇总!U38+[10]属性汇总!N39+[11]属性汇总新!O39+[12]爵位属性!M39+[13]宝物温养!CF40+[14]藏品属性!BA45</f>
        <v>141.47420938912401</v>
      </c>
      <c r="I39" s="39">
        <f>[6]属性汇总!Q38/C39</f>
        <v>0.70552625577393291</v>
      </c>
      <c r="J39" s="39">
        <f>[10]属性汇总!J39/C39</f>
        <v>0.16877196216628221</v>
      </c>
      <c r="K39" s="39">
        <f>[13]宝物温养!CB40/C39</f>
        <v>0</v>
      </c>
      <c r="L39" s="39">
        <f>[12]爵位属性!I39/C39</f>
        <v>9.2877299397635033E-2</v>
      </c>
      <c r="M39" s="100">
        <f>[11]属性汇总新!K39/C39</f>
        <v>3.2824482662149802E-2</v>
      </c>
      <c r="N39" s="39">
        <f>[14]藏品属性!AW45/C39</f>
        <v>0</v>
      </c>
      <c r="Q39" s="29">
        <v>35</v>
      </c>
      <c r="R39" s="29">
        <f>[6]属性汇总!AN38+[10]属性汇总!AC39+[15]属性汇总!E39+[9]属性!AS40</f>
        <v>4777.3008255780678</v>
      </c>
      <c r="S39" s="29">
        <f>[6]属性汇总!AO38+[10]属性汇总!AD39+[15]属性汇总!F39+[9]属性!AT40</f>
        <v>4824.7703093127202</v>
      </c>
      <c r="T39" s="29">
        <f>[6]属性汇总!AP38+[10]属性汇总!AE39+[15]属性汇总!G39+[9]属性!AU40</f>
        <v>4913.8539306514649</v>
      </c>
      <c r="U39" s="29">
        <f>[6]属性汇总!AQ38+[10]属性汇总!AF39+[15]属性汇总!H39+[9]属性!AV40</f>
        <v>5166.6132522103544</v>
      </c>
      <c r="V39" s="29">
        <f>[6]属性汇总!AR38+[10]属性汇总!AG39+[15]属性汇总!I39+[9]属性!AW40</f>
        <v>5395.1165898562067</v>
      </c>
      <c r="X39" s="39">
        <f>[6]属性汇总!AN38/R39</f>
        <v>0.66019863671932244</v>
      </c>
      <c r="Y39" s="39">
        <f>[10]属性汇总!AC39/R39</f>
        <v>0.3398013632806775</v>
      </c>
      <c r="Z39" s="39">
        <f>[15]属性汇总!E39/R39</f>
        <v>0</v>
      </c>
      <c r="AA39" s="39">
        <f>[9]属性!AS40/R39</f>
        <v>0</v>
      </c>
      <c r="AC39" s="29">
        <v>35</v>
      </c>
      <c r="AD39" s="39">
        <f>'[5]变法-buff效果'!AG39</f>
        <v>1.007580566598984E-2</v>
      </c>
      <c r="AE39" s="39">
        <f>'[5]变法-buff效果'!AH39</f>
        <v>9.2032659269757292E-3</v>
      </c>
      <c r="AF39" s="39">
        <f>'[5]变法-buff效果'!AI39</f>
        <v>8.4891275910015107E-3</v>
      </c>
      <c r="AG39" s="39">
        <f>'[5]变法-buff效果'!AJ39</f>
        <v>7.7038048023198415E-3</v>
      </c>
      <c r="AH39" s="39">
        <f>'[5]变法-buff效果'!AK39</f>
        <v>5.5474859777250706E-3</v>
      </c>
      <c r="AJ39" s="67"/>
      <c r="AK39" s="67">
        <f>IFERROR('[5]变法-buff效果'!AG39/AD39,0)</f>
        <v>1</v>
      </c>
      <c r="AL39" s="39"/>
      <c r="AQ39" s="29">
        <v>70</v>
      </c>
      <c r="AR39" s="29">
        <f t="shared" si="9"/>
        <v>1.753230937213089</v>
      </c>
      <c r="AS39" s="29">
        <f t="shared" si="10"/>
        <v>1.7818242059179694</v>
      </c>
      <c r="AT39" s="29">
        <f t="shared" si="11"/>
        <v>1.8720262053143022</v>
      </c>
      <c r="AU39" s="29">
        <f t="shared" si="12"/>
        <v>1.7130078508605304</v>
      </c>
      <c r="AV39" s="29">
        <f t="shared" si="13"/>
        <v>1.6393885512819912</v>
      </c>
      <c r="BF39" s="29">
        <v>35</v>
      </c>
      <c r="BG39" s="39">
        <f>养成属性buff汇总!I40</f>
        <v>6.9744094675364715E-2</v>
      </c>
      <c r="BH39" s="39">
        <f>养成属性buff汇总!J40</f>
        <v>7.2338550116359951E-2</v>
      </c>
      <c r="BI39" s="39">
        <f>养成属性buff汇总!K40</f>
        <v>7.524703307792259E-2</v>
      </c>
      <c r="BJ39" s="39">
        <f>养成属性buff汇总!L40</f>
        <v>7.8341154142736832E-2</v>
      </c>
      <c r="BK39" s="39">
        <f>养成属性buff汇总!M40</f>
        <v>8.170920388603449E-2</v>
      </c>
      <c r="BM39" s="67">
        <f>'[2]功能-军团县城'!CV42/BG39</f>
        <v>3.9041265107488815E-3</v>
      </c>
      <c r="BN39" s="67">
        <f>[3]大殿属性!AK41/BG39</f>
        <v>0.9960958734892511</v>
      </c>
      <c r="BO39" s="39"/>
      <c r="BR39" s="29">
        <v>35</v>
      </c>
      <c r="BS39" s="39">
        <f t="shared" si="1"/>
        <v>6.9744094675364715E-2</v>
      </c>
      <c r="BT39" s="39">
        <f t="shared" si="2"/>
        <v>7.2338550116359951E-2</v>
      </c>
      <c r="BU39" s="39">
        <f t="shared" si="3"/>
        <v>7.524703307792259E-2</v>
      </c>
      <c r="BV39" s="39">
        <f t="shared" si="4"/>
        <v>7.8341154142736832E-2</v>
      </c>
      <c r="BW39" s="39">
        <f t="shared" si="5"/>
        <v>8.170920388603449E-2</v>
      </c>
      <c r="BY39" s="67">
        <f>'[2]功能-军团县城'!CV42/BS39</f>
        <v>3.9041265107488815E-3</v>
      </c>
      <c r="BZ39" s="67">
        <f>[3]大殿属性!AK41/BS39</f>
        <v>0.9960958734892511</v>
      </c>
      <c r="CA39" s="39"/>
      <c r="CF39" s="29">
        <v>35</v>
      </c>
      <c r="CG39" s="39">
        <f>养成属性buff汇总!AA40</f>
        <v>0.1</v>
      </c>
      <c r="CH39" s="39">
        <f>养成属性buff汇总!AB40</f>
        <v>0.1</v>
      </c>
      <c r="CI39" s="39">
        <f>养成属性buff汇总!AC40</f>
        <v>0.1</v>
      </c>
      <c r="CJ39" s="39">
        <f>养成属性buff汇总!AD40</f>
        <v>0.1</v>
      </c>
      <c r="CK39" s="39">
        <f>养成属性buff汇总!AE40</f>
        <v>0.1</v>
      </c>
      <c r="CP39" s="29">
        <v>35</v>
      </c>
      <c r="CQ39" s="39">
        <v>0</v>
      </c>
      <c r="CR39" s="39">
        <v>0</v>
      </c>
      <c r="CS39" s="39">
        <v>0</v>
      </c>
      <c r="CT39" s="39">
        <v>0</v>
      </c>
      <c r="CU39" s="39">
        <v>0</v>
      </c>
    </row>
    <row r="40" spans="2:99" x14ac:dyDescent="0.15">
      <c r="B40" s="29">
        <v>36</v>
      </c>
      <c r="C40" s="29">
        <f>[6]属性汇总!Q39+[10]属性汇总!J40+[11]属性汇总新!K40+[12]爵位属性!I40+[13]宝物温养!CB41+[14]藏品属性!AW46</f>
        <v>125.84742357385095</v>
      </c>
      <c r="D40" s="29">
        <f>[6]属性汇总!R39+[10]属性汇总!K40+[11]属性汇总新!L40+[12]爵位属性!J40+[13]宝物温养!CC41+[14]藏品属性!AX46</f>
        <v>128.62004818003138</v>
      </c>
      <c r="E40" s="29">
        <f>[6]属性汇总!S39+[10]属性汇总!L40+[11]属性汇总新!M40+[12]爵位属性!K40+[13]宝物温养!CD41+[14]藏品属性!AY46</f>
        <v>133.7251658312548</v>
      </c>
      <c r="F40" s="29">
        <f>[6]属性汇总!T39+[10]属性汇总!M40+[11]属性汇总新!N40+[12]爵位属性!L40+[13]宝物温养!CE41+[14]藏品属性!AZ46</f>
        <v>142.15496787477289</v>
      </c>
      <c r="G40" s="29">
        <f>[6]属性汇总!U39+[10]属性汇总!N40+[11]属性汇总新!O40+[12]爵位属性!M40+[13]宝物温养!CF41+[14]藏品属性!BA46</f>
        <v>144.08346309190637</v>
      </c>
      <c r="I40" s="39">
        <f>[6]属性汇总!Q39/C40</f>
        <v>0.69720405574677735</v>
      </c>
      <c r="J40" s="39">
        <f>[10]属性汇总!J40/C40</f>
        <v>0.17471774275040847</v>
      </c>
      <c r="K40" s="39">
        <f>[13]宝物温养!CB41/C40</f>
        <v>0</v>
      </c>
      <c r="L40" s="39">
        <f>[12]爵位属性!I40/C40</f>
        <v>9.3367028631339097E-2</v>
      </c>
      <c r="M40" s="100">
        <f>[11]属性汇总新!K40/C40</f>
        <v>3.4711172871475071E-2</v>
      </c>
      <c r="N40" s="39">
        <f>[14]藏品属性!AW46/C40</f>
        <v>0</v>
      </c>
      <c r="Q40" s="29">
        <v>36</v>
      </c>
      <c r="R40" s="29">
        <f>[6]属性汇总!AN39+[10]属性汇总!AC40+[15]属性汇总!E40+[9]属性!AS41</f>
        <v>4965.0854611084696</v>
      </c>
      <c r="S40" s="29">
        <f>[6]属性汇总!AO39+[10]属性汇总!AD40+[15]属性汇总!F40+[9]属性!AT41</f>
        <v>5015.0116713095013</v>
      </c>
      <c r="T40" s="29">
        <f>[6]属性汇总!AP39+[10]属性汇总!AE40+[15]属性汇总!G40+[9]属性!AU41</f>
        <v>5109.6407832074628</v>
      </c>
      <c r="U40" s="29">
        <f>[6]属性汇总!AQ39+[10]属性汇总!AF40+[15]属性汇总!H40+[9]属性!AV41</f>
        <v>5380.7973830119572</v>
      </c>
      <c r="V40" s="29">
        <f>[6]属性汇总!AR39+[10]属性汇总!AG40+[15]属性汇总!I40+[9]属性!AW41</f>
        <v>5620.403933180768</v>
      </c>
      <c r="X40" s="39">
        <f>[6]属性汇总!AN39/R40</f>
        <v>0.65062702741890022</v>
      </c>
      <c r="Y40" s="39">
        <f>[10]属性汇总!AC40/R40</f>
        <v>0.34937297258109984</v>
      </c>
      <c r="Z40" s="39">
        <f>[15]属性汇总!E40/R40</f>
        <v>0</v>
      </c>
      <c r="AA40" s="39">
        <f>[9]属性!AS41/R40</f>
        <v>0</v>
      </c>
      <c r="AC40" s="29">
        <v>36</v>
      </c>
      <c r="AD40" s="39">
        <f>'[5]变法-buff效果'!AG40</f>
        <v>1.0607223166900543E-2</v>
      </c>
      <c r="AE40" s="39">
        <f>'[5]变法-buff效果'!AH40</f>
        <v>9.6840769196980796E-3</v>
      </c>
      <c r="AF40" s="39">
        <f>'[5]变法-buff效果'!AI40</f>
        <v>8.729463343973955E-3</v>
      </c>
      <c r="AG40" s="39">
        <f>'[5]变法-buff效果'!AJ40</f>
        <v>7.8800279289090603E-3</v>
      </c>
      <c r="AH40" s="39">
        <f>'[5]变法-buff效果'!AK40</f>
        <v>5.8414211550700404E-3</v>
      </c>
      <c r="AJ40" s="67"/>
      <c r="AK40" s="67">
        <f>IFERROR('[5]变法-buff效果'!AG40/AD40,0)</f>
        <v>1</v>
      </c>
      <c r="AL40" s="39"/>
      <c r="AQ40" s="29">
        <v>80</v>
      </c>
      <c r="AR40" s="29">
        <f t="shared" si="9"/>
        <v>1.6474248953054045</v>
      </c>
      <c r="AS40" s="29">
        <f t="shared" si="10"/>
        <v>1.6746353947106249</v>
      </c>
      <c r="AT40" s="29">
        <f t="shared" si="11"/>
        <v>1.606058151437245</v>
      </c>
      <c r="AU40" s="29">
        <f t="shared" si="12"/>
        <v>1.5203798179864356</v>
      </c>
      <c r="AV40" s="29">
        <f t="shared" si="13"/>
        <v>1.5281330537878812</v>
      </c>
      <c r="BF40" s="29">
        <v>36</v>
      </c>
      <c r="BG40" s="39">
        <f>养成属性buff汇总!I41</f>
        <v>7.2039934714692569E-2</v>
      </c>
      <c r="BH40" s="39">
        <f>养成属性buff汇总!J41</f>
        <v>7.4664864109407467E-2</v>
      </c>
      <c r="BI40" s="39">
        <f>养成属性buff汇总!K41</f>
        <v>7.749032890576632E-2</v>
      </c>
      <c r="BJ40" s="39">
        <f>养成属性buff汇总!L41</f>
        <v>8.0597793013221952E-2</v>
      </c>
      <c r="BK40" s="39">
        <f>养成属性buff汇总!M41</f>
        <v>8.3988961577368348E-2</v>
      </c>
      <c r="BM40" s="67">
        <f>'[2]功能-军团县城'!CV43/BG40</f>
        <v>4.1092429915446952E-3</v>
      </c>
      <c r="BN40" s="67">
        <f>[3]大殿属性!AK42/BG40</f>
        <v>0.9958907570084552</v>
      </c>
      <c r="BO40" s="39"/>
      <c r="BR40" s="29">
        <v>36</v>
      </c>
      <c r="BS40" s="39">
        <f t="shared" si="1"/>
        <v>7.2039934714692569E-2</v>
      </c>
      <c r="BT40" s="39">
        <f t="shared" si="2"/>
        <v>7.4664864109407467E-2</v>
      </c>
      <c r="BU40" s="39">
        <f t="shared" si="3"/>
        <v>7.749032890576632E-2</v>
      </c>
      <c r="BV40" s="39">
        <f t="shared" si="4"/>
        <v>8.0597793013221952E-2</v>
      </c>
      <c r="BW40" s="39">
        <f t="shared" si="5"/>
        <v>8.3988961577368348E-2</v>
      </c>
      <c r="BY40" s="67">
        <f>'[2]功能-军团县城'!CV43/BS40</f>
        <v>4.1092429915446952E-3</v>
      </c>
      <c r="BZ40" s="67">
        <f>[3]大殿属性!AK42/BS40</f>
        <v>0.9958907570084552</v>
      </c>
      <c r="CA40" s="39"/>
      <c r="CF40" s="29">
        <v>36</v>
      </c>
      <c r="CG40" s="39">
        <f>养成属性buff汇总!AA41</f>
        <v>0.1</v>
      </c>
      <c r="CH40" s="39">
        <f>养成属性buff汇总!AB41</f>
        <v>0.1</v>
      </c>
      <c r="CI40" s="39">
        <f>养成属性buff汇总!AC41</f>
        <v>0.1</v>
      </c>
      <c r="CJ40" s="39">
        <f>养成属性buff汇总!AD41</f>
        <v>0.1</v>
      </c>
      <c r="CK40" s="39">
        <f>养成属性buff汇总!AE41</f>
        <v>0.1</v>
      </c>
      <c r="CP40" s="29">
        <v>36</v>
      </c>
      <c r="CQ40" s="39">
        <v>0</v>
      </c>
      <c r="CR40" s="39">
        <v>0</v>
      </c>
      <c r="CS40" s="39">
        <v>0</v>
      </c>
      <c r="CT40" s="39">
        <v>0</v>
      </c>
      <c r="CU40" s="39">
        <v>0</v>
      </c>
    </row>
    <row r="41" spans="2:99" x14ac:dyDescent="0.15">
      <c r="B41" s="29">
        <v>37</v>
      </c>
      <c r="C41" s="29">
        <f>[6]属性汇总!Q40+[10]属性汇总!J41+[11]属性汇总新!K41+[12]爵位属性!I41+[13]宝物温养!CB42+[14]藏品属性!AW47</f>
        <v>127.87557080585739</v>
      </c>
      <c r="D41" s="29">
        <f>[6]属性汇总!R40+[10]属性汇总!K41+[11]属性汇总新!L41+[12]爵位属性!J41+[13]宝物温养!CC42+[14]藏品属性!AX47</f>
        <v>130.79420186156815</v>
      </c>
      <c r="E41" s="29">
        <f>[6]属性汇总!S40+[10]属性汇总!L41+[11]属性汇总新!M41+[12]爵位属性!K41+[13]宝物温养!CD42+[14]藏品属性!AY47</f>
        <v>136.04774068637565</v>
      </c>
      <c r="F41" s="29">
        <f>[6]属性汇总!T40+[10]属性汇总!M41+[11]属性汇总新!N41+[12]爵位属性!L41+[13]宝物温养!CE42+[14]藏品属性!AZ47</f>
        <v>144.89283307361777</v>
      </c>
      <c r="G41" s="29">
        <f>[6]属性汇总!U40+[10]属性汇总!N41+[11]属性汇总新!O41+[12]爵位属性!M41+[13]宝物温养!CF42+[14]藏品属性!BA47</f>
        <v>146.68482205784659</v>
      </c>
      <c r="I41" s="39">
        <f>[6]属性汇总!Q40/C41</f>
        <v>0.689145841199302</v>
      </c>
      <c r="J41" s="39">
        <f>[10]属性汇总!J41/C41</f>
        <v>0.1804749193915326</v>
      </c>
      <c r="K41" s="39">
        <f>[13]宝物温养!CB42/C41</f>
        <v>0</v>
      </c>
      <c r="L41" s="39">
        <f>[12]爵位属性!I41/C41</f>
        <v>9.3841223342170488E-2</v>
      </c>
      <c r="M41" s="100">
        <f>[11]属性汇总新!K41/C41</f>
        <v>3.6538016066994923E-2</v>
      </c>
      <c r="N41" s="39">
        <f>[14]藏品属性!AW47/C41</f>
        <v>0</v>
      </c>
      <c r="Q41" s="29">
        <v>37</v>
      </c>
      <c r="R41" s="29">
        <f>[6]属性汇总!AN40+[10]属性汇总!AC41+[15]属性汇总!E41+[9]属性!AS42</f>
        <v>5152.8700966388724</v>
      </c>
      <c r="S41" s="29">
        <f>[6]属性汇总!AO40+[10]属性汇总!AD41+[15]属性汇总!F41+[9]属性!AT42</f>
        <v>5205.2530333062823</v>
      </c>
      <c r="T41" s="29">
        <f>[6]属性汇总!AP40+[10]属性汇总!AE41+[15]属性汇总!G41+[9]属性!AU42</f>
        <v>5305.4276357634617</v>
      </c>
      <c r="U41" s="29">
        <f>[6]属性汇总!AQ40+[10]属性汇总!AF41+[15]属性汇总!H41+[9]属性!AV42</f>
        <v>5594.9815138135618</v>
      </c>
      <c r="V41" s="29">
        <f>[6]属性汇总!AR40+[10]属性汇总!AG41+[15]属性汇总!I41+[9]属性!AW42</f>
        <v>5845.6912765053294</v>
      </c>
      <c r="X41" s="39">
        <f>[6]属性汇总!AN40/R41</f>
        <v>0.64175304919793852</v>
      </c>
      <c r="Y41" s="39">
        <f>[10]属性汇总!AC41/R41</f>
        <v>0.35824695080206148</v>
      </c>
      <c r="Z41" s="39">
        <f>[15]属性汇总!E41/R41</f>
        <v>0</v>
      </c>
      <c r="AA41" s="39">
        <f>[9]属性!AS42/R41</f>
        <v>0</v>
      </c>
      <c r="AC41" s="29">
        <v>37</v>
      </c>
      <c r="AD41" s="39">
        <f>'[5]变法-buff效果'!AG41</f>
        <v>1.0851519534512216E-2</v>
      </c>
      <c r="AE41" s="39">
        <f>'[5]变法-buff效果'!AH41</f>
        <v>1.0188891937874284E-2</v>
      </c>
      <c r="AF41" s="39">
        <f>'[5]变法-buff效果'!AI41</f>
        <v>8.9865180315397263E-3</v>
      </c>
      <c r="AG41" s="39">
        <f>'[5]变法-buff效果'!AJ41</f>
        <v>8.063253706246238E-3</v>
      </c>
      <c r="AH41" s="39">
        <f>'[5]变法-buff效果'!AK41</f>
        <v>6.12001184676704E-3</v>
      </c>
      <c r="AJ41" s="67"/>
      <c r="AK41" s="67">
        <f>IFERROR('[5]变法-buff效果'!AG41/AD41,0)</f>
        <v>1</v>
      </c>
      <c r="AL41" s="39"/>
      <c r="BF41" s="29">
        <v>37</v>
      </c>
      <c r="BG41" s="39">
        <f>养成属性buff汇总!I42</f>
        <v>7.4337478643665036E-2</v>
      </c>
      <c r="BH41" s="39">
        <f>养成属性buff汇总!J42</f>
        <v>7.6926254143910563E-2</v>
      </c>
      <c r="BI41" s="39">
        <f>养成属性buff汇总!K42</f>
        <v>7.9734816145432666E-2</v>
      </c>
      <c r="BJ41" s="39">
        <f>养成属性buff汇总!L42</f>
        <v>8.2854930901203924E-2</v>
      </c>
      <c r="BK41" s="39">
        <f>养成属性buff汇总!M42</f>
        <v>8.6269682893701877E-2</v>
      </c>
      <c r="BM41" s="67">
        <f>'[2]功能-军团县城'!CV44/BG41</f>
        <v>4.3245119446504738E-3</v>
      </c>
      <c r="BN41" s="67">
        <f>[3]大殿属性!AK43/BG41</f>
        <v>0.99567548805534944</v>
      </c>
      <c r="BO41" s="39"/>
      <c r="BR41" s="29">
        <v>37</v>
      </c>
      <c r="BS41" s="39">
        <f t="shared" si="1"/>
        <v>7.4337478643665036E-2</v>
      </c>
      <c r="BT41" s="39">
        <f t="shared" si="2"/>
        <v>7.6926254143910563E-2</v>
      </c>
      <c r="BU41" s="39">
        <f t="shared" si="3"/>
        <v>7.9734816145432666E-2</v>
      </c>
      <c r="BV41" s="39">
        <f t="shared" si="4"/>
        <v>8.2854930901203924E-2</v>
      </c>
      <c r="BW41" s="39">
        <f t="shared" si="5"/>
        <v>8.6269682893701877E-2</v>
      </c>
      <c r="BY41" s="67">
        <f>'[2]功能-军团县城'!CV44/BS41</f>
        <v>4.3245119446504738E-3</v>
      </c>
      <c r="BZ41" s="67">
        <f>[3]大殿属性!AK43/BS41</f>
        <v>0.99567548805534944</v>
      </c>
      <c r="CA41" s="39"/>
      <c r="CF41" s="29">
        <v>37</v>
      </c>
      <c r="CG41" s="39">
        <f>养成属性buff汇总!AA42</f>
        <v>0.1</v>
      </c>
      <c r="CH41" s="39">
        <f>养成属性buff汇总!AB42</f>
        <v>0.1</v>
      </c>
      <c r="CI41" s="39">
        <f>养成属性buff汇总!AC42</f>
        <v>0.1</v>
      </c>
      <c r="CJ41" s="39">
        <f>养成属性buff汇总!AD42</f>
        <v>0.1</v>
      </c>
      <c r="CK41" s="39">
        <f>养成属性buff汇总!AE42</f>
        <v>0.1</v>
      </c>
      <c r="CP41" s="29">
        <v>37</v>
      </c>
      <c r="CQ41" s="39">
        <v>0</v>
      </c>
      <c r="CR41" s="39">
        <v>0</v>
      </c>
      <c r="CS41" s="39">
        <v>0</v>
      </c>
      <c r="CT41" s="39">
        <v>0</v>
      </c>
      <c r="CU41" s="39">
        <v>0</v>
      </c>
    </row>
    <row r="42" spans="2:99" x14ac:dyDescent="0.15">
      <c r="B42" s="29">
        <v>38</v>
      </c>
      <c r="C42" s="29">
        <f>[6]属性汇总!Q41+[10]属性汇总!J42+[11]属性汇总新!K42+[12]爵位属性!I42+[13]宝物温养!CB43+[14]藏品属性!AW48</f>
        <v>129.85371803786384</v>
      </c>
      <c r="D42" s="29">
        <f>[6]属性汇总!R41+[10]属性汇总!K42+[11]属性汇总新!L42+[12]爵位属性!J42+[13]宝物温养!CC43+[14]藏品属性!AX48</f>
        <v>132.9365373612867</v>
      </c>
      <c r="E42" s="29">
        <f>[6]属性汇总!S41+[10]属性汇总!L42+[11]属性汇总新!M42+[12]爵位属性!K42+[13]宝物温养!CD43+[14]藏品属性!AY48</f>
        <v>138.357050235374</v>
      </c>
      <c r="F42" s="29">
        <f>[6]属性汇总!T41+[10]属性汇总!M42+[11]属性汇总新!N42+[12]爵位属性!L42+[13]宝物温养!CE43+[14]藏品属性!AZ48</f>
        <v>147.63069827246264</v>
      </c>
      <c r="G42" s="29">
        <f>[6]属性汇总!U41+[10]属性汇总!N42+[11]属性汇总新!O42+[12]爵位属性!M42+[13]宝物温养!CF43+[14]藏品属性!BA48</f>
        <v>149.28606615398101</v>
      </c>
      <c r="I42" s="39">
        <f>[6]属性汇总!Q41/C42</f>
        <v>0.68160159632015671</v>
      </c>
      <c r="J42" s="39">
        <f>[10]属性汇总!J42/C42</f>
        <v>0.18612396513622753</v>
      </c>
      <c r="K42" s="39">
        <f>[13]宝物温养!CB43/C42</f>
        <v>0</v>
      </c>
      <c r="L42" s="39">
        <f>[12]爵位属性!I42/C42</f>
        <v>9.3951872802306824E-2</v>
      </c>
      <c r="M42" s="100">
        <f>[11]属性汇总新!K42/C42</f>
        <v>3.832256574130901E-2</v>
      </c>
      <c r="N42" s="39">
        <f>[14]藏品属性!AW48/C42</f>
        <v>0</v>
      </c>
      <c r="Q42" s="29">
        <v>38</v>
      </c>
      <c r="R42" s="29">
        <f>[6]属性汇总!AN41+[10]属性汇总!AC42+[15]属性汇总!E42+[9]属性!AS43</f>
        <v>5340.6547321692751</v>
      </c>
      <c r="S42" s="29">
        <f>[6]属性汇总!AO41+[10]属性汇总!AD42+[15]属性汇总!F42+[9]属性!AT43</f>
        <v>5395.4943953030624</v>
      </c>
      <c r="T42" s="29">
        <f>[6]属性汇总!AP41+[10]属性汇总!AE42+[15]属性汇总!G42+[9]属性!AU43</f>
        <v>5501.2144883194605</v>
      </c>
      <c r="U42" s="29">
        <f>[6]属性汇总!AQ41+[10]属性汇总!AF42+[15]属性汇总!H42+[9]属性!AV43</f>
        <v>5809.1656446151646</v>
      </c>
      <c r="V42" s="29">
        <f>[6]属性汇总!AR41+[10]属性汇总!AG42+[15]属性汇总!I42+[9]属性!AW43</f>
        <v>6070.9786198298916</v>
      </c>
      <c r="X42" s="39">
        <f>[6]属性汇总!AN41/R42</f>
        <v>0.63350311310270735</v>
      </c>
      <c r="Y42" s="39">
        <f>[10]属性汇总!AC42/R42</f>
        <v>0.36649688689729265</v>
      </c>
      <c r="Z42" s="39">
        <f>[15]属性汇总!E42/R42</f>
        <v>0</v>
      </c>
      <c r="AA42" s="39">
        <f>[9]属性!AS43/R42</f>
        <v>0</v>
      </c>
      <c r="AC42" s="29">
        <v>38</v>
      </c>
      <c r="AD42" s="39">
        <f>'[5]变法-buff效果'!AG42</f>
        <v>1.1113349898312417E-2</v>
      </c>
      <c r="AE42" s="39">
        <f>'[5]变法-buff效果'!AH42</f>
        <v>1.0653900853817644E-2</v>
      </c>
      <c r="AF42" s="39">
        <f>'[5]变法-buff效果'!AI42</f>
        <v>9.4127236909210266E-3</v>
      </c>
      <c r="AG42" s="39">
        <f>'[5]变法-buff效果'!AJ42</f>
        <v>8.2599904522643857E-3</v>
      </c>
      <c r="AH42" s="39">
        <f>'[5]变法-buff效果'!AK42</f>
        <v>6.4089444463080025E-3</v>
      </c>
      <c r="AJ42" s="67"/>
      <c r="AK42" s="67">
        <f>IFERROR('[5]变法-buff效果'!AG42/AD42,0)</f>
        <v>1</v>
      </c>
      <c r="AL42" s="39"/>
      <c r="BF42" s="29">
        <v>38</v>
      </c>
      <c r="BG42" s="39">
        <f>养成属性buff汇总!I43</f>
        <v>7.6601520187459402E-2</v>
      </c>
      <c r="BH42" s="39">
        <f>养成属性buff汇总!J43</f>
        <v>7.9166441429364603E-2</v>
      </c>
      <c r="BI42" s="39">
        <f>养成属性buff汇总!K43</f>
        <v>8.1980045292214407E-2</v>
      </c>
      <c r="BJ42" s="39">
        <f>养成属性buff汇总!L43</f>
        <v>8.5113031597415789E-2</v>
      </c>
      <c r="BK42" s="39">
        <f>养成属性buff汇总!M43</f>
        <v>8.8550687662751051E-2</v>
      </c>
      <c r="BM42" s="67">
        <f>'[2]功能-军团县城'!CV45/BG42</f>
        <v>4.552693140717364E-3</v>
      </c>
      <c r="BN42" s="67">
        <f>[3]大殿属性!AK44/BG42</f>
        <v>0.99544730685928262</v>
      </c>
      <c r="BO42" s="39"/>
      <c r="BR42" s="29">
        <v>38</v>
      </c>
      <c r="BS42" s="39">
        <f t="shared" si="1"/>
        <v>7.6601520187459402E-2</v>
      </c>
      <c r="BT42" s="39">
        <f t="shared" si="2"/>
        <v>7.9166441429364603E-2</v>
      </c>
      <c r="BU42" s="39">
        <f t="shared" si="3"/>
        <v>8.1980045292214407E-2</v>
      </c>
      <c r="BV42" s="39">
        <f t="shared" si="4"/>
        <v>8.5113031597415789E-2</v>
      </c>
      <c r="BW42" s="39">
        <f t="shared" si="5"/>
        <v>8.8550687662751051E-2</v>
      </c>
      <c r="BY42" s="67">
        <f>'[2]功能-军团县城'!CV45/BS42</f>
        <v>4.552693140717364E-3</v>
      </c>
      <c r="BZ42" s="67">
        <f>[3]大殿属性!AK44/BS42</f>
        <v>0.99544730685928262</v>
      </c>
      <c r="CA42" s="39"/>
      <c r="CF42" s="29">
        <v>38</v>
      </c>
      <c r="CG42" s="39">
        <f>养成属性buff汇总!AA43</f>
        <v>0.1</v>
      </c>
      <c r="CH42" s="39">
        <f>养成属性buff汇总!AB43</f>
        <v>0.1</v>
      </c>
      <c r="CI42" s="39">
        <f>养成属性buff汇总!AC43</f>
        <v>0.1</v>
      </c>
      <c r="CJ42" s="39">
        <f>养成属性buff汇总!AD43</f>
        <v>0.1</v>
      </c>
      <c r="CK42" s="39">
        <f>养成属性buff汇总!AE43</f>
        <v>0.1</v>
      </c>
      <c r="CP42" s="29">
        <v>38</v>
      </c>
      <c r="CQ42" s="39">
        <v>0</v>
      </c>
      <c r="CR42" s="39">
        <v>0</v>
      </c>
      <c r="CS42" s="39">
        <v>0</v>
      </c>
      <c r="CT42" s="39">
        <v>0</v>
      </c>
      <c r="CU42" s="39">
        <v>0</v>
      </c>
    </row>
    <row r="43" spans="2:99" x14ac:dyDescent="0.15">
      <c r="B43" s="29">
        <v>39</v>
      </c>
      <c r="C43" s="29">
        <f>[6]属性汇总!Q42+[10]属性汇总!J43+[11]属性汇总新!K43+[12]爵位属性!I43+[13]宝物温养!CB44+[14]藏品属性!AW49</f>
        <v>131.83186526987032</v>
      </c>
      <c r="D43" s="29">
        <f>[6]属性汇总!R42+[10]属性汇总!K43+[11]属性汇总新!L43+[12]爵位属性!J43+[13]宝物温养!CC44+[14]藏品属性!AX49</f>
        <v>135.07887286100527</v>
      </c>
      <c r="E43" s="29">
        <f>[6]属性汇总!S42+[10]属性汇总!L43+[11]属性汇总新!M43+[12]爵位属性!K43+[13]宝物温养!CD44+[14]藏品属性!AY49</f>
        <v>140.66635978437242</v>
      </c>
      <c r="F43" s="29">
        <f>[6]属性汇总!T42+[10]属性汇总!M43+[11]属性汇总新!N43+[12]爵位属性!L43+[13]宝物温养!CE44+[14]藏品属性!AZ49</f>
        <v>150.36856347130751</v>
      </c>
      <c r="G43" s="29">
        <f>[6]属性汇总!U42+[10]属性汇总!N43+[11]属性汇总新!O43+[12]爵位属性!M43+[13]宝物温养!CF44+[14]藏品属性!BA49</f>
        <v>151.88691689078084</v>
      </c>
      <c r="I43" s="39">
        <f>[6]属性汇总!Q42/C43</f>
        <v>0.67428375538507612</v>
      </c>
      <c r="J43" s="39">
        <f>[10]属性汇总!J43/C43</f>
        <v>0.19160348215309217</v>
      </c>
      <c r="K43" s="39">
        <f>[13]宝物温养!CB44/C43</f>
        <v>0</v>
      </c>
      <c r="L43" s="39">
        <f>[12]爵位属性!I43/C43</f>
        <v>9.4059201655200833E-2</v>
      </c>
      <c r="M43" s="100">
        <f>[11]属性汇总新!K43/C43</f>
        <v>4.0053560806630868E-2</v>
      </c>
      <c r="N43" s="39">
        <f>[14]藏品属性!AW49/C43</f>
        <v>0</v>
      </c>
      <c r="Q43" s="29">
        <v>39</v>
      </c>
      <c r="R43" s="29">
        <f>[6]属性汇总!AN42+[10]属性汇总!AC43+[15]属性汇总!E43+[9]属性!AS44</f>
        <v>5528.4393676996779</v>
      </c>
      <c r="S43" s="29">
        <f>[6]属性汇总!AO42+[10]属性汇总!AD43+[15]属性汇总!F43+[9]属性!AT44</f>
        <v>5585.7357572998435</v>
      </c>
      <c r="T43" s="29">
        <f>[6]属性汇总!AP42+[10]属性汇总!AE43+[15]属性汇总!G43+[9]属性!AU44</f>
        <v>5697.0013408754594</v>
      </c>
      <c r="U43" s="29">
        <f>[6]属性汇总!AQ42+[10]属性汇总!AF43+[15]属性汇总!H43+[9]属性!AV44</f>
        <v>6023.3497754167693</v>
      </c>
      <c r="V43" s="29">
        <f>[6]属性汇总!AR42+[10]属性汇总!AG43+[15]属性汇总!I43+[9]属性!AW44</f>
        <v>6298.9861349103812</v>
      </c>
      <c r="X43" s="39">
        <f>[6]属性汇总!AN42/R43</f>
        <v>0.62581362857065825</v>
      </c>
      <c r="Y43" s="39">
        <f>[10]属性汇总!AC43/R43</f>
        <v>0.37418637142934175</v>
      </c>
      <c r="Z43" s="39">
        <f>[15]属性汇总!E43/R43</f>
        <v>0</v>
      </c>
      <c r="AA43" s="39">
        <f>[9]属性!AS44/R43</f>
        <v>0</v>
      </c>
      <c r="AC43" s="29">
        <v>39</v>
      </c>
      <c r="AD43" s="39">
        <f>'[5]变法-buff效果'!AG43</f>
        <v>1.1393972733919696E-2</v>
      </c>
      <c r="AE43" s="39">
        <f>'[5]变法-buff效果'!AH43</f>
        <v>1.0893914147567156E-2</v>
      </c>
      <c r="AF43" s="39">
        <f>'[5]变法-buff效果'!AI43</f>
        <v>9.8773362582839259E-3</v>
      </c>
      <c r="AG43" s="39">
        <f>'[5]变法-buff效果'!AJ43</f>
        <v>8.4747597101401083E-3</v>
      </c>
      <c r="AH43" s="39">
        <f>'[5]变法-buff效果'!AK43</f>
        <v>6.7282146588351164E-3</v>
      </c>
      <c r="AJ43" s="67"/>
      <c r="AK43" s="67">
        <f>IFERROR('[5]变法-buff效果'!AG43/AD43,0)</f>
        <v>1</v>
      </c>
      <c r="AL43" s="39"/>
      <c r="BF43" s="29">
        <v>39</v>
      </c>
      <c r="BG43" s="39">
        <f>养成属性buff汇总!I44</f>
        <v>7.8840531195189925E-2</v>
      </c>
      <c r="BH43" s="39">
        <f>养成属性buff汇总!J44</f>
        <v>8.1407984168411066E-2</v>
      </c>
      <c r="BI43" s="39">
        <f>养成属性buff汇总!K44</f>
        <v>8.4226589183569331E-2</v>
      </c>
      <c r="BJ43" s="39">
        <f>养成属性buff汇总!L44</f>
        <v>8.7372417312580178E-2</v>
      </c>
      <c r="BK43" s="39">
        <f>养成属性buff汇总!M44</f>
        <v>9.0832523930099801E-2</v>
      </c>
      <c r="BM43" s="67">
        <f>'[2]功能-军团县城'!CV46/BG43</f>
        <v>4.7941124472934311E-3</v>
      </c>
      <c r="BN43" s="67">
        <f>[3]大殿属性!AK45/BG43</f>
        <v>0.99520588755270656</v>
      </c>
      <c r="BO43" s="39"/>
      <c r="BR43" s="29">
        <v>39</v>
      </c>
      <c r="BS43" s="39">
        <f t="shared" si="1"/>
        <v>7.8840531195189925E-2</v>
      </c>
      <c r="BT43" s="39">
        <f t="shared" si="2"/>
        <v>8.1407984168411066E-2</v>
      </c>
      <c r="BU43" s="39">
        <f t="shared" si="3"/>
        <v>8.4226589183569331E-2</v>
      </c>
      <c r="BV43" s="39">
        <f t="shared" si="4"/>
        <v>8.7372417312580178E-2</v>
      </c>
      <c r="BW43" s="39">
        <f t="shared" si="5"/>
        <v>9.0832523930099801E-2</v>
      </c>
      <c r="BY43" s="67">
        <f>'[2]功能-军团县城'!CV46/BS43</f>
        <v>4.7941124472934311E-3</v>
      </c>
      <c r="BZ43" s="67">
        <f>[3]大殿属性!AK45/BS43</f>
        <v>0.99520588755270656</v>
      </c>
      <c r="CA43" s="39"/>
      <c r="CF43" s="29">
        <v>39</v>
      </c>
      <c r="CG43" s="39">
        <f>养成属性buff汇总!AA44</f>
        <v>0.1</v>
      </c>
      <c r="CH43" s="39">
        <f>养成属性buff汇总!AB44</f>
        <v>0.1</v>
      </c>
      <c r="CI43" s="39">
        <f>养成属性buff汇总!AC44</f>
        <v>0.1</v>
      </c>
      <c r="CJ43" s="39">
        <f>养成属性buff汇总!AD44</f>
        <v>0.1</v>
      </c>
      <c r="CK43" s="39">
        <f>养成属性buff汇总!AE44</f>
        <v>0.1</v>
      </c>
      <c r="CP43" s="29">
        <v>39</v>
      </c>
      <c r="CQ43" s="39">
        <v>0</v>
      </c>
      <c r="CR43" s="39">
        <v>0</v>
      </c>
      <c r="CS43" s="39">
        <v>0</v>
      </c>
      <c r="CT43" s="39">
        <v>0</v>
      </c>
      <c r="CU43" s="39">
        <v>0</v>
      </c>
    </row>
    <row r="44" spans="2:99" x14ac:dyDescent="0.15">
      <c r="B44" s="29">
        <v>40</v>
      </c>
      <c r="C44" s="29">
        <f>[6]属性汇总!Q43+[10]属性汇总!J44+[11]属性汇总新!K44+[12]爵位属性!I44+[13]宝物温养!CB45+[14]藏品属性!AW50</f>
        <v>133.81001250187677</v>
      </c>
      <c r="D44" s="29">
        <f>[6]属性汇总!R43+[10]属性汇总!K44+[11]属性汇总新!L44+[12]爵位属性!J44+[13]宝物温养!CC45+[14]藏品属性!AX50</f>
        <v>137.27263084705447</v>
      </c>
      <c r="E44" s="29">
        <f>[6]属性汇总!S43+[10]属性汇总!L44+[11]属性汇总新!M44+[12]爵位属性!K44+[13]宝物温养!CD45+[14]藏品属性!AY50</f>
        <v>143.0570562169022</v>
      </c>
      <c r="F44" s="29">
        <f>[6]属性汇总!T43+[10]属性汇总!M44+[11]属性汇总新!N44+[12]爵位属性!L44+[13]宝物温养!CE45+[14]藏品属性!AZ50</f>
        <v>152.97271462891928</v>
      </c>
      <c r="G44" s="29">
        <f>[6]属性汇总!U43+[10]属性汇总!N44+[11]属性汇总新!O44+[12]爵位属性!M44+[13]宝物温养!CF45+[14]藏品属性!BA50</f>
        <v>154.4832079875267</v>
      </c>
      <c r="I44" s="39">
        <f>[6]属性汇总!Q43/C44</f>
        <v>0.66718227743389091</v>
      </c>
      <c r="J44" s="39">
        <f>[10]属性汇总!J44/C44</f>
        <v>0.19692098900020974</v>
      </c>
      <c r="K44" s="39">
        <f>[13]宝物温养!CB45/C44</f>
        <v>0</v>
      </c>
      <c r="L44" s="39">
        <f>[12]爵位属性!I44/C44</f>
        <v>9.4163357168980735E-2</v>
      </c>
      <c r="M44" s="100">
        <f>[11]属性汇总新!K44/C44</f>
        <v>4.1733376396918508E-2</v>
      </c>
      <c r="N44" s="39">
        <f>[14]藏品属性!AW50/C44</f>
        <v>0</v>
      </c>
      <c r="Q44" s="29">
        <v>40</v>
      </c>
      <c r="R44" s="29">
        <f>[6]属性汇总!AN43+[10]属性汇总!AC44+[15]属性汇总!E44+[9]属性!AS45</f>
        <v>5716.2240032300797</v>
      </c>
      <c r="S44" s="29">
        <f>[6]属性汇总!AO43+[10]属性汇总!AD44+[15]属性汇总!F44+[9]属性!AT45</f>
        <v>5777.8226596691238</v>
      </c>
      <c r="T44" s="29">
        <f>[6]属性汇总!AP43+[10]属性汇总!AE44+[15]属性汇总!G44+[9]属性!AU45</f>
        <v>5895.4026501077678</v>
      </c>
      <c r="U44" s="29">
        <f>[6]属性汇总!AQ43+[10]属性汇总!AF44+[15]属性汇总!H44+[9]属性!AV45</f>
        <v>6244.998726938722</v>
      </c>
      <c r="V44" s="29">
        <f>[6]属性汇总!AR43+[10]属性汇总!AG44+[15]属性汇总!I44+[9]属性!AW45</f>
        <v>6542.2860461055452</v>
      </c>
      <c r="X44" s="39">
        <f>[6]属性汇总!AN43/R44</f>
        <v>0.61862936113627776</v>
      </c>
      <c r="Y44" s="39">
        <f>[10]属性汇总!AC44/R44</f>
        <v>0.38137063886372236</v>
      </c>
      <c r="Z44" s="39">
        <f>[15]属性汇总!E44/R44</f>
        <v>0</v>
      </c>
      <c r="AA44" s="39">
        <f>[9]属性!AS45/R44</f>
        <v>0</v>
      </c>
      <c r="AC44" s="29">
        <v>40</v>
      </c>
      <c r="AD44" s="39">
        <f>'[5]变法-buff效果'!AG44</f>
        <v>1.1694736842105263E-2</v>
      </c>
      <c r="AE44" s="39">
        <f>'[5]变法-buff效果'!AH44</f>
        <v>1.1149894736842105E-2</v>
      </c>
      <c r="AF44" s="39">
        <f>'[5]变法-buff效果'!AI44</f>
        <v>1.0388E-2</v>
      </c>
      <c r="AG44" s="39">
        <f>'[5]变法-buff效果'!AJ44</f>
        <v>8.7132307692307683E-3</v>
      </c>
      <c r="AH44" s="39">
        <f>'[5]变法-buff效果'!AK44</f>
        <v>7.0800000000000004E-3</v>
      </c>
      <c r="AJ44" s="67"/>
      <c r="AK44" s="67">
        <f>IFERROR('[5]变法-buff效果'!AG44/AD44,0)</f>
        <v>1</v>
      </c>
      <c r="AL44" s="39"/>
      <c r="BF44" s="29">
        <v>40</v>
      </c>
      <c r="BG44" s="39">
        <f>养成属性buff汇总!I45</f>
        <v>8.1081639937137392E-2</v>
      </c>
      <c r="BH44" s="39">
        <f>养成属性buff汇总!J45</f>
        <v>8.3651189917679211E-2</v>
      </c>
      <c r="BI44" s="39">
        <f>养成属性buff汇总!K45</f>
        <v>8.6475152560013535E-2</v>
      </c>
      <c r="BJ44" s="39">
        <f>养成属性buff汇总!L45</f>
        <v>8.9633492047222874E-2</v>
      </c>
      <c r="BK44" s="39">
        <f>养成属性buff汇总!M45</f>
        <v>9.3115251377456215E-2</v>
      </c>
      <c r="BM44" s="67">
        <f>'[2]功能-军团县城'!CV47/BG44</f>
        <v>5.0479401121692347E-3</v>
      </c>
      <c r="BN44" s="67">
        <f>[3]大殿属性!AK46/BG44</f>
        <v>0.99495205988783075</v>
      </c>
      <c r="BO44" s="39"/>
      <c r="BR44" s="29">
        <v>40</v>
      </c>
      <c r="BS44" s="39">
        <f t="shared" si="1"/>
        <v>8.1081639937137392E-2</v>
      </c>
      <c r="BT44" s="39">
        <f t="shared" si="2"/>
        <v>8.3651189917679211E-2</v>
      </c>
      <c r="BU44" s="39">
        <f t="shared" si="3"/>
        <v>8.6475152560013535E-2</v>
      </c>
      <c r="BV44" s="39">
        <f t="shared" si="4"/>
        <v>8.9633492047222874E-2</v>
      </c>
      <c r="BW44" s="39">
        <f t="shared" si="5"/>
        <v>9.3115251377456215E-2</v>
      </c>
      <c r="BY44" s="67">
        <f>'[2]功能-军团县城'!CV47/BS44</f>
        <v>5.0479401121692347E-3</v>
      </c>
      <c r="BZ44" s="67">
        <f>[3]大殿属性!AK46/BS44</f>
        <v>0.99495205988783075</v>
      </c>
      <c r="CA44" s="39"/>
      <c r="CF44" s="29">
        <v>40</v>
      </c>
      <c r="CG44" s="39">
        <f>养成属性buff汇总!AA45</f>
        <v>0.1</v>
      </c>
      <c r="CH44" s="39">
        <f>养成属性buff汇总!AB45</f>
        <v>0.1</v>
      </c>
      <c r="CI44" s="39">
        <f>养成属性buff汇总!AC45</f>
        <v>0.1</v>
      </c>
      <c r="CJ44" s="39">
        <f>养成属性buff汇总!AD45</f>
        <v>0.1</v>
      </c>
      <c r="CK44" s="39">
        <f>养成属性buff汇总!AE45</f>
        <v>0.1</v>
      </c>
      <c r="CP44" s="29">
        <v>40</v>
      </c>
      <c r="CQ44" s="39">
        <v>0</v>
      </c>
      <c r="CR44" s="39">
        <v>0</v>
      </c>
      <c r="CS44" s="39">
        <v>0</v>
      </c>
      <c r="CT44" s="39">
        <v>0</v>
      </c>
      <c r="CU44" s="39">
        <v>0</v>
      </c>
    </row>
    <row r="45" spans="2:99" x14ac:dyDescent="0.15">
      <c r="B45" s="29">
        <v>41</v>
      </c>
      <c r="C45" s="29">
        <f>[6]属性汇总!Q44+[10]属性汇总!J45+[11]属性汇总新!K45+[12]爵位属性!I45+[13]宝物温养!CB46+[14]藏品属性!AW51</f>
        <v>135.5180402864986</v>
      </c>
      <c r="D45" s="29">
        <f>[6]属性汇总!R44+[10]属性汇总!K45+[11]属性汇总新!L45+[12]爵位属性!J45+[13]宝物温养!CC46+[14]藏品属性!AX51</f>
        <v>138.98042050523762</v>
      </c>
      <c r="E45" s="29">
        <f>[6]属性汇总!S44+[10]属性汇总!L45+[11]属性汇总新!M45+[12]爵位属性!K45+[13]宝物温养!CD46+[14]藏品属性!AY51</f>
        <v>145.0142860013878</v>
      </c>
      <c r="F45" s="29">
        <f>[6]属性汇总!T44+[10]属性汇总!M45+[11]属性汇总新!N45+[12]爵位属性!L45+[13]宝物温养!CE46+[14]藏品属性!AZ51</f>
        <v>154.96079023036344</v>
      </c>
      <c r="G45" s="29">
        <f>[6]属性汇总!U44+[10]属性汇总!N45+[11]属性汇总新!O45+[12]爵位属性!M45+[13]宝物温养!CF46+[14]藏品属性!BA51</f>
        <v>156.46161458134856</v>
      </c>
      <c r="I45" s="39">
        <f>[6]属性汇总!Q44/C45</f>
        <v>0.66260220859450414</v>
      </c>
      <c r="J45" s="39">
        <f>[10]属性汇总!J45/C45</f>
        <v>0.19815996411420536</v>
      </c>
      <c r="K45" s="39">
        <f>[13]宝物温养!CB46/C45</f>
        <v>0</v>
      </c>
      <c r="L45" s="39">
        <f>[12]爵位属性!I45/C45</f>
        <v>9.4452369388898547E-2</v>
      </c>
      <c r="M45" s="100">
        <f>[11]属性汇总新!K45/C45</f>
        <v>4.3450684429523267E-2</v>
      </c>
      <c r="N45" s="39">
        <f>[14]藏品属性!AW51/C45</f>
        <v>1.3347734728686993E-3</v>
      </c>
      <c r="Q45" s="29">
        <v>41</v>
      </c>
      <c r="R45" s="29">
        <f>[6]属性汇总!AN44+[10]属性汇总!AC45+[15]属性汇总!E45+[9]属性!AS46</f>
        <v>5860.3331081080341</v>
      </c>
      <c r="S45" s="29">
        <f>[6]属性汇总!AO44+[10]属性汇总!AD45+[15]属性汇总!F45+[9]属性!AT46</f>
        <v>5925.1773071005218</v>
      </c>
      <c r="T45" s="29">
        <f>[6]属性汇总!AP44+[10]属性汇总!AE45+[15]属性汇总!G45+[9]属性!AU46</f>
        <v>6049.9578088457511</v>
      </c>
      <c r="U45" s="29">
        <f>[6]属性汇总!AQ44+[10]属性汇总!AF45+[15]属性汇总!H45+[9]属性!AV46</f>
        <v>6419.5104032020308</v>
      </c>
      <c r="V45" s="29">
        <f>[6]属性汇总!AR44+[10]属性汇总!AG45+[15]属性汇总!I45+[9]属性!AW46</f>
        <v>6737.2526239673753</v>
      </c>
      <c r="X45" s="39">
        <f>[6]属性汇总!AN44/R45</f>
        <v>0.61725725165746836</v>
      </c>
      <c r="Y45" s="39">
        <f>[10]属性汇总!AC45/R45</f>
        <v>0.38274274834253169</v>
      </c>
      <c r="Z45" s="39">
        <f>[15]属性汇总!E45/R45</f>
        <v>0</v>
      </c>
      <c r="AA45" s="39">
        <f>[9]属性!AS46/R45</f>
        <v>0</v>
      </c>
      <c r="AC45" s="29">
        <v>41</v>
      </c>
      <c r="AD45" s="39">
        <f>'[5]变法-buff效果'!AG45</f>
        <v>1.2017087831741947E-2</v>
      </c>
      <c r="AE45" s="39">
        <f>'[5]变法-buff效果'!AH45</f>
        <v>1.1432346659341973E-2</v>
      </c>
      <c r="AF45" s="39">
        <f>'[5]变法-buff效果'!AI45</f>
        <v>1.0746522323030994E-2</v>
      </c>
      <c r="AG45" s="39">
        <f>'[5]变法-buff效果'!AJ45</f>
        <v>8.9711556160288475E-3</v>
      </c>
      <c r="AH45" s="39">
        <f>'[5]变法-buff效果'!AK45</f>
        <v>7.4248865622870922E-3</v>
      </c>
      <c r="AJ45" s="67"/>
      <c r="AK45" s="67">
        <f>IFERROR('[5]变法-buff效果'!AG45/AD45,0)</f>
        <v>1</v>
      </c>
      <c r="AL45" s="39"/>
      <c r="BF45" s="29">
        <v>41</v>
      </c>
      <c r="BG45" s="39">
        <f>养成属性buff汇总!I46</f>
        <v>8.3324996974950022E-2</v>
      </c>
      <c r="BH45" s="39">
        <f>养成属性buff汇总!J46</f>
        <v>8.5897152683479375E-2</v>
      </c>
      <c r="BI45" s="39">
        <f>养成属性buff汇总!K46</f>
        <v>8.8725879066692465E-2</v>
      </c>
      <c r="BJ45" s="39">
        <f>养成属性buff汇总!L46</f>
        <v>9.1895953082681558E-2</v>
      </c>
      <c r="BK45" s="39">
        <f>养成属性buff汇总!M46</f>
        <v>9.5398881093948451E-2</v>
      </c>
      <c r="BM45" s="67">
        <f>'[2]功能-军团县城'!CV48/BG45</f>
        <v>5.3149530775560309E-3</v>
      </c>
      <c r="BN45" s="67">
        <f>[3]大殿属性!AK47/BG45</f>
        <v>0.99468504692244397</v>
      </c>
      <c r="BO45" s="39"/>
      <c r="BR45" s="29">
        <v>41</v>
      </c>
      <c r="BS45" s="39">
        <f t="shared" si="1"/>
        <v>8.3324996974950022E-2</v>
      </c>
      <c r="BT45" s="39">
        <f t="shared" si="2"/>
        <v>8.5897152683479375E-2</v>
      </c>
      <c r="BU45" s="39">
        <f t="shared" si="3"/>
        <v>8.8725879066692465E-2</v>
      </c>
      <c r="BV45" s="39">
        <f t="shared" si="4"/>
        <v>9.1895953082681558E-2</v>
      </c>
      <c r="BW45" s="39">
        <f t="shared" si="5"/>
        <v>9.5398881093948451E-2</v>
      </c>
      <c r="BY45" s="67">
        <f>'[2]功能-军团县城'!CV48/BS45</f>
        <v>5.3149530775560309E-3</v>
      </c>
      <c r="BZ45" s="67">
        <f>[3]大殿属性!AK47/BS45</f>
        <v>0.99468504692244397</v>
      </c>
      <c r="CA45" s="39"/>
      <c r="CF45" s="29">
        <v>41</v>
      </c>
      <c r="CG45" s="39">
        <f>养成属性buff汇总!AA46</f>
        <v>0.1</v>
      </c>
      <c r="CH45" s="39">
        <f>养成属性buff汇总!AB46</f>
        <v>0.1</v>
      </c>
      <c r="CI45" s="39">
        <f>养成属性buff汇总!AC46</f>
        <v>0.1</v>
      </c>
      <c r="CJ45" s="39">
        <f>养成属性buff汇总!AD46</f>
        <v>0.1</v>
      </c>
      <c r="CK45" s="39">
        <f>养成属性buff汇总!AE46</f>
        <v>0.1</v>
      </c>
      <c r="CP45" s="29">
        <v>41</v>
      </c>
      <c r="CQ45" s="39">
        <v>0</v>
      </c>
      <c r="CR45" s="39">
        <v>0</v>
      </c>
      <c r="CS45" s="39">
        <v>0</v>
      </c>
      <c r="CT45" s="39">
        <v>0</v>
      </c>
      <c r="CU45" s="39">
        <v>0</v>
      </c>
    </row>
    <row r="46" spans="2:99" x14ac:dyDescent="0.15">
      <c r="B46" s="29">
        <v>42</v>
      </c>
      <c r="C46" s="29">
        <f>[6]属性汇总!Q45+[10]属性汇总!J46+[11]属性汇总新!K46+[12]爵位属性!I46+[13]宝物温养!CB47+[14]藏品属性!AW52</f>
        <v>137.22606807112047</v>
      </c>
      <c r="D46" s="29">
        <f>[6]属性汇总!R45+[10]属性汇总!K46+[11]属性汇总新!L46+[12]爵位属性!J46+[13]宝物温养!CC47+[14]藏品属性!AX52</f>
        <v>140.7184403349018</v>
      </c>
      <c r="E46" s="29">
        <f>[6]属性汇总!S45+[10]属性汇总!L46+[11]属性汇总新!M46+[12]爵位属性!K46+[13]宝物温养!CD47+[14]藏品属性!AY52</f>
        <v>146.96664071837705</v>
      </c>
      <c r="F46" s="29">
        <f>[6]属性汇总!T45+[10]属性汇总!M46+[11]属性汇总新!N46+[12]爵位属性!L46+[13]宝物温养!CE47+[14]藏品属性!AZ52</f>
        <v>156.92343627854299</v>
      </c>
      <c r="G46" s="29">
        <f>[6]属性汇总!U45+[10]属性汇总!N46+[11]属性汇总新!O46+[12]爵位属性!M46+[13]宝物温养!CF47+[14]藏品属性!BA52</f>
        <v>158.44002117517041</v>
      </c>
      <c r="I46" s="39">
        <f>[6]属性汇总!Q45/C46</f>
        <v>0.65813615431434935</v>
      </c>
      <c r="J46" s="39">
        <f>[10]属性汇总!J46/C46</f>
        <v>0.19936809663467767</v>
      </c>
      <c r="K46" s="39">
        <f>[13]宝物温养!CB47/C46</f>
        <v>0</v>
      </c>
      <c r="L46" s="39">
        <f>[12]爵位属性!I46/C46</f>
        <v>9.4734187044275442E-2</v>
      </c>
      <c r="M46" s="100">
        <f>[11]属性汇总新!K46/C46</f>
        <v>4.5125242423805514E-2</v>
      </c>
      <c r="N46" s="39">
        <f>[14]藏品属性!AW52/C46</f>
        <v>2.6363195828918149E-3</v>
      </c>
      <c r="Q46" s="29">
        <v>42</v>
      </c>
      <c r="R46" s="29">
        <f>[6]属性汇总!AN45+[10]属性汇总!AC46+[15]属性汇总!E46+[9]属性!AS47</f>
        <v>6004.4422129859886</v>
      </c>
      <c r="S46" s="29">
        <f>[6]属性汇总!AO45+[10]属性汇总!AD46+[15]属性汇总!F46+[9]属性!AT47</f>
        <v>6072.5319545319198</v>
      </c>
      <c r="T46" s="29">
        <f>[6]属性汇总!AP45+[10]属性汇总!AE46+[15]属性汇总!G46+[9]属性!AU47</f>
        <v>6204.5129675837325</v>
      </c>
      <c r="U46" s="29">
        <f>[6]属性汇总!AQ45+[10]属性汇总!AF46+[15]属性汇总!H46+[9]属性!AV47</f>
        <v>6594.0220794653405</v>
      </c>
      <c r="V46" s="29">
        <f>[6]属性汇总!AR45+[10]属性汇总!AG46+[15]属性汇总!I46+[9]属性!AW47</f>
        <v>6932.2192018292053</v>
      </c>
      <c r="X46" s="39">
        <f>[6]属性汇总!AN45/R46</f>
        <v>0.61595100457245733</v>
      </c>
      <c r="Y46" s="39">
        <f>[10]属性汇总!AC46/R46</f>
        <v>0.38404899542754267</v>
      </c>
      <c r="Z46" s="39">
        <f>[15]属性汇总!E46/R46</f>
        <v>0</v>
      </c>
      <c r="AA46" s="39">
        <f>[9]属性!AS47/R46</f>
        <v>0</v>
      </c>
      <c r="AC46" s="29">
        <v>42</v>
      </c>
      <c r="AD46" s="39">
        <f>'[5]变法-buff效果'!AG46</f>
        <v>1.2480811481189119E-2</v>
      </c>
      <c r="AE46" s="39">
        <f>'[5]变法-buff效果'!AH46</f>
        <v>1.1745949789980788E-2</v>
      </c>
      <c r="AF46" s="39">
        <f>'[5]变法-buff效果'!AI46</f>
        <v>1.1006389725452842E-2</v>
      </c>
      <c r="AG46" s="39">
        <f>'[5]变法-buff效果'!AJ46</f>
        <v>9.4147925079510354E-3</v>
      </c>
      <c r="AH46" s="39">
        <f>'[5]变法-buff效果'!AK46</f>
        <v>7.5840042877315583E-3</v>
      </c>
      <c r="AJ46" s="67"/>
      <c r="AK46" s="67">
        <f>IFERROR('[5]变法-buff效果'!AG46/AD46,0)</f>
        <v>1</v>
      </c>
      <c r="AL46" s="39"/>
      <c r="BF46" s="29">
        <v>42</v>
      </c>
      <c r="BG46" s="39">
        <f>养成属性buff汇总!I47</f>
        <v>8.5570763676606848E-2</v>
      </c>
      <c r="BH46" s="39">
        <f>养成属性buff汇总!J47</f>
        <v>8.8146359879588382E-2</v>
      </c>
      <c r="BI46" s="39">
        <f>养成属性buff汇总!K47</f>
        <v>9.0979113730218775E-2</v>
      </c>
      <c r="BJ46" s="39">
        <f>养成属性buff汇总!L47</f>
        <v>9.4160279485210843E-2</v>
      </c>
      <c r="BK46" s="39">
        <f>养成属性buff汇总!M47</f>
        <v>9.7683305675294693E-2</v>
      </c>
      <c r="BM46" s="67">
        <f>'[2]功能-军团县城'!CV49/BG46</f>
        <v>5.5959685164607125E-3</v>
      </c>
      <c r="BN46" s="67">
        <f>[3]大殿属性!AK48/BG46</f>
        <v>0.99440403148353929</v>
      </c>
      <c r="BO46" s="39"/>
      <c r="BR46" s="29">
        <v>42</v>
      </c>
      <c r="BS46" s="39">
        <f t="shared" si="1"/>
        <v>8.5570763676606848E-2</v>
      </c>
      <c r="BT46" s="39">
        <f t="shared" si="2"/>
        <v>8.8146359879588382E-2</v>
      </c>
      <c r="BU46" s="39">
        <f t="shared" si="3"/>
        <v>9.0979113730218775E-2</v>
      </c>
      <c r="BV46" s="39">
        <f t="shared" si="4"/>
        <v>9.4160279485210843E-2</v>
      </c>
      <c r="BW46" s="39">
        <f t="shared" si="5"/>
        <v>9.7683305675294693E-2</v>
      </c>
      <c r="BY46" s="67">
        <f>'[2]功能-军团县城'!CV49/BS46</f>
        <v>5.5959685164607125E-3</v>
      </c>
      <c r="BZ46" s="67">
        <f>[3]大殿属性!AK48/BS46</f>
        <v>0.99440403148353929</v>
      </c>
      <c r="CA46" s="39"/>
      <c r="CF46" s="29">
        <v>42</v>
      </c>
      <c r="CG46" s="39">
        <f>养成属性buff汇总!AA47</f>
        <v>0.1</v>
      </c>
      <c r="CH46" s="39">
        <f>养成属性buff汇总!AB47</f>
        <v>0.1</v>
      </c>
      <c r="CI46" s="39">
        <f>养成属性buff汇总!AC47</f>
        <v>0.1</v>
      </c>
      <c r="CJ46" s="39">
        <f>养成属性buff汇总!AD47</f>
        <v>0.1</v>
      </c>
      <c r="CK46" s="39">
        <f>养成属性buff汇总!AE47</f>
        <v>0.1</v>
      </c>
      <c r="CP46" s="29">
        <v>42</v>
      </c>
      <c r="CQ46" s="39">
        <v>0</v>
      </c>
      <c r="CR46" s="39">
        <v>0</v>
      </c>
      <c r="CS46" s="39">
        <v>0</v>
      </c>
      <c r="CT46" s="39">
        <v>0</v>
      </c>
      <c r="CU46" s="39">
        <v>0</v>
      </c>
    </row>
    <row r="47" spans="2:99" x14ac:dyDescent="0.15">
      <c r="B47" s="29">
        <v>43</v>
      </c>
      <c r="C47" s="29">
        <f>[6]属性汇总!Q46+[10]属性汇总!J47+[11]属性汇总新!K47+[12]爵位属性!I47+[13]宝物温养!CB48+[14]藏品属性!AW53</f>
        <v>138.90076252240897</v>
      </c>
      <c r="D47" s="29">
        <f>[6]属性汇总!R46+[10]属性汇总!K47+[11]属性汇总新!L47+[12]爵位属性!J47+[13]宝物温养!CC48+[14]藏品属性!AX53</f>
        <v>142.70631826124642</v>
      </c>
      <c r="E47" s="29">
        <f>[6]属性汇总!S46+[10]属性汇总!L47+[11]属性汇总新!M47+[12]爵位属性!K47+[13]宝物温养!CD48+[14]藏品属性!AY53</f>
        <v>148.91355325849554</v>
      </c>
      <c r="F47" s="29">
        <f>[6]属性汇总!T46+[10]属性汇总!M47+[11]属性汇总新!N47+[12]爵位属性!L47+[13]宝物温养!CE48+[14]藏品属性!AZ53</f>
        <v>158.88940989073981</v>
      </c>
      <c r="G47" s="29">
        <f>[6]属性汇总!U46+[10]属性汇总!N47+[11]属性汇总新!O47+[12]爵位属性!M47+[13]宝物温养!CF48+[14]藏品属性!BA53</f>
        <v>160.46110680703225</v>
      </c>
      <c r="I47" s="39">
        <f>[6]属性汇总!Q46/C47</f>
        <v>0.65393680334278736</v>
      </c>
      <c r="J47" s="39">
        <f>[10]属性汇总!J47/C47</f>
        <v>0.20059465113090996</v>
      </c>
      <c r="K47" s="39">
        <f>[13]宝物温养!CB48/C47</f>
        <v>0</v>
      </c>
      <c r="L47" s="39">
        <f>[12]爵位属性!I47/C47</f>
        <v>9.4791896225497524E-2</v>
      </c>
      <c r="M47" s="100">
        <f>[11]属性汇总新!K47/C47</f>
        <v>4.6769848172041252E-2</v>
      </c>
      <c r="N47" s="39">
        <f>[14]藏品属性!AW53/C47</f>
        <v>3.9068011287638742E-3</v>
      </c>
      <c r="Q47" s="29">
        <v>43</v>
      </c>
      <c r="R47" s="29">
        <f>[6]属性汇总!AN46+[10]属性汇总!AC47+[15]属性汇总!E47+[9]属性!AS48</f>
        <v>6148.551317863943</v>
      </c>
      <c r="S47" s="29">
        <f>[6]属性汇总!AO46+[10]属性汇总!AD47+[15]属性汇总!F47+[9]属性!AT48</f>
        <v>6219.8866019633178</v>
      </c>
      <c r="T47" s="29">
        <f>[6]属性汇总!AP46+[10]属性汇总!AE47+[15]属性汇总!G47+[9]属性!AU48</f>
        <v>6359.0681263217139</v>
      </c>
      <c r="U47" s="29">
        <f>[6]属性汇总!AQ46+[10]属性汇总!AF47+[15]属性汇总!H47+[9]属性!AV48</f>
        <v>6768.8939520940603</v>
      </c>
      <c r="V47" s="29">
        <f>[6]属性汇总!AR46+[10]属性汇总!AG47+[15]属性汇总!I47+[9]属性!AW48</f>
        <v>7132.0116808749035</v>
      </c>
      <c r="X47" s="39">
        <f>[6]属性汇总!AN46/R47</f>
        <v>0.61470598885348327</v>
      </c>
      <c r="Y47" s="39">
        <f>[10]属性汇总!AC47/R47</f>
        <v>0.38529401114651668</v>
      </c>
      <c r="Z47" s="39">
        <f>[15]属性汇总!E47/R47</f>
        <v>0</v>
      </c>
      <c r="AA47" s="39">
        <f>[9]属性!AS48/R47</f>
        <v>0</v>
      </c>
      <c r="AC47" s="29">
        <v>43</v>
      </c>
      <c r="AD47" s="39">
        <f>'[5]变法-buff效果'!AG47</f>
        <v>1.312039302473632E-2</v>
      </c>
      <c r="AE47" s="39">
        <f>'[5]变法-buff效果'!AH47</f>
        <v>1.2070479667113714E-2</v>
      </c>
      <c r="AF47" s="39">
        <f>'[5]变法-buff效果'!AI47</f>
        <v>1.1276359134952205E-2</v>
      </c>
      <c r="AG47" s="39">
        <f>'[5]变法-buff效果'!AJ47</f>
        <v>9.8802831051897685E-3</v>
      </c>
      <c r="AH47" s="39">
        <f>'[5]变法-buff效果'!AK47</f>
        <v>7.7443735306819399E-3</v>
      </c>
      <c r="AJ47" s="67"/>
      <c r="AK47" s="67">
        <f>IFERROR('[5]变法-buff效果'!AG47/AD47,0)</f>
        <v>1</v>
      </c>
      <c r="AL47" s="39"/>
      <c r="BF47" s="29">
        <v>43</v>
      </c>
      <c r="BG47" s="39">
        <f>养成属性buff汇总!I48</f>
        <v>8.7819112992025564E-2</v>
      </c>
      <c r="BH47" s="39">
        <f>养成属性buff汇总!J48</f>
        <v>9.0396705107562647E-2</v>
      </c>
      <c r="BI47" s="39">
        <f>养成属性buff汇总!K48</f>
        <v>9.3233400528153362E-2</v>
      </c>
      <c r="BJ47" s="39">
        <f>养成属性buff汇总!L48</f>
        <v>9.642477366804221E-2</v>
      </c>
      <c r="BK47" s="39">
        <f>养成属性buff汇总!M48</f>
        <v>9.9967819441316191E-2</v>
      </c>
      <c r="BM47" s="67">
        <f>'[2]功能-军团县城'!CV50/BG47</f>
        <v>5.8918468423505167E-3</v>
      </c>
      <c r="BN47" s="67">
        <f>[3]大殿属性!AK49/BG47</f>
        <v>0.99410815315764944</v>
      </c>
      <c r="BO47" s="39"/>
      <c r="BR47" s="29">
        <v>43</v>
      </c>
      <c r="BS47" s="39">
        <f t="shared" si="1"/>
        <v>8.7819112992025564E-2</v>
      </c>
      <c r="BT47" s="39">
        <f t="shared" si="2"/>
        <v>9.0396705107562647E-2</v>
      </c>
      <c r="BU47" s="39">
        <f t="shared" si="3"/>
        <v>9.3233400528153362E-2</v>
      </c>
      <c r="BV47" s="39">
        <f t="shared" si="4"/>
        <v>9.642477366804221E-2</v>
      </c>
      <c r="BW47" s="39">
        <f t="shared" si="5"/>
        <v>9.9967819441316191E-2</v>
      </c>
      <c r="BY47" s="67">
        <f>'[2]功能-军团县城'!CV50/BS47</f>
        <v>5.8918468423505167E-3</v>
      </c>
      <c r="BZ47" s="67">
        <f>[3]大殿属性!AK49/BS47</f>
        <v>0.99410815315764944</v>
      </c>
      <c r="CA47" s="39"/>
      <c r="CF47" s="29">
        <v>43</v>
      </c>
      <c r="CG47" s="39">
        <f>养成属性buff汇总!AA48</f>
        <v>0.1</v>
      </c>
      <c r="CH47" s="39">
        <f>养成属性buff汇总!AB48</f>
        <v>0.1</v>
      </c>
      <c r="CI47" s="39">
        <f>养成属性buff汇总!AC48</f>
        <v>0.1</v>
      </c>
      <c r="CJ47" s="39">
        <f>养成属性buff汇总!AD48</f>
        <v>0.1</v>
      </c>
      <c r="CK47" s="39">
        <f>养成属性buff汇总!AE48</f>
        <v>0.1</v>
      </c>
      <c r="CP47" s="29">
        <v>43</v>
      </c>
      <c r="CQ47" s="39">
        <v>0</v>
      </c>
      <c r="CR47" s="39">
        <v>0</v>
      </c>
      <c r="CS47" s="39">
        <v>0</v>
      </c>
      <c r="CT47" s="39">
        <v>0</v>
      </c>
      <c r="CU47" s="39">
        <v>0</v>
      </c>
    </row>
    <row r="48" spans="2:99" x14ac:dyDescent="0.15">
      <c r="B48" s="29">
        <v>44</v>
      </c>
      <c r="C48" s="29">
        <f>[6]属性汇总!Q47+[10]属性汇总!J48+[11]属性汇总新!K48+[12]爵位属性!I48+[13]宝物温养!CB49+[14]藏品属性!AW54</f>
        <v>140.73462034728362</v>
      </c>
      <c r="D48" s="29">
        <f>[6]属性汇总!R47+[10]属性汇总!K48+[11]属性汇总新!L48+[12]爵位属性!J48+[13]宝物温养!CC49+[14]藏品属性!AX54</f>
        <v>144.75264132342315</v>
      </c>
      <c r="E48" s="29">
        <f>[6]属性汇总!S47+[10]属性汇总!L48+[11]属性汇总新!M48+[12]爵位属性!K48+[13]宝物温养!CD49+[14]藏品属性!AY54</f>
        <v>150.77511732366509</v>
      </c>
      <c r="F48" s="29">
        <f>[6]属性汇总!T47+[10]属性汇总!M48+[11]属性汇总新!N48+[12]爵位属性!L48+[13]宝物温养!CE49+[14]藏品属性!AZ54</f>
        <v>160.96581180533772</v>
      </c>
      <c r="G48" s="29">
        <f>[6]属性汇总!U47+[10]属性汇总!N48+[11]属性汇总新!O48+[12]爵位属性!M48+[13]宝物温养!CF49+[14]藏品属性!BA54</f>
        <v>162.55918329305237</v>
      </c>
      <c r="I48" s="39">
        <f>[6]属性汇总!Q47/C48</f>
        <v>0.64917507979893407</v>
      </c>
      <c r="J48" s="39">
        <f>[10]属性汇总!J48/C48</f>
        <v>0.2015637654047043</v>
      </c>
      <c r="K48" s="39">
        <f>[13]宝物温养!CB49/C48</f>
        <v>0</v>
      </c>
      <c r="L48" s="39">
        <f>[12]爵位属性!I48/C48</f>
        <v>9.4740962106064225E-2</v>
      </c>
      <c r="M48" s="100">
        <f>[11]属性汇总新!K48/C48</f>
        <v>4.9379001849743594E-2</v>
      </c>
      <c r="N48" s="39">
        <f>[14]藏品属性!AW54/C48</f>
        <v>5.1411908405538656E-3</v>
      </c>
      <c r="Q48" s="29">
        <v>44</v>
      </c>
      <c r="R48" s="29">
        <f>[6]属性汇总!AN47+[10]属性汇总!AC48+[15]属性汇总!E48+[9]属性!AS49</f>
        <v>6293.1665908944251</v>
      </c>
      <c r="S48" s="29">
        <f>[6]属性汇总!AO47+[10]属性汇总!AD48+[15]属性汇总!F48+[9]属性!AT49</f>
        <v>6370.221438023882</v>
      </c>
      <c r="T48" s="29">
        <f>[6]属性汇总!AP47+[10]属性汇总!AE48+[15]属性汇总!G48+[9]属性!AU49</f>
        <v>6517.1818700645408</v>
      </c>
      <c r="U48" s="29">
        <f>[6]属性汇总!AQ47+[10]属性汇总!AF48+[15]属性汇总!H48+[9]属性!AV49</f>
        <v>6955.7192756428403</v>
      </c>
      <c r="V48" s="29">
        <f>[6]属性汇总!AR47+[10]属性汇总!AG48+[15]属性汇总!I48+[9]属性!AW49</f>
        <v>7340.5098447554265</v>
      </c>
      <c r="X48" s="39">
        <f>[6]属性汇总!AN47/R48</f>
        <v>0.61354908298171273</v>
      </c>
      <c r="Y48" s="39">
        <f>[10]属性汇总!AC48/R48</f>
        <v>0.38645091701828738</v>
      </c>
      <c r="Z48" s="39">
        <f>[15]属性汇总!E48/R48</f>
        <v>0</v>
      </c>
      <c r="AA48" s="39">
        <f>[9]属性!AS49/R48</f>
        <v>0</v>
      </c>
      <c r="AC48" s="29">
        <v>44</v>
      </c>
      <c r="AD48" s="39">
        <f>'[5]变法-buff效果'!AG48</f>
        <v>1.3802587002104811E-2</v>
      </c>
      <c r="AE48" s="39">
        <f>'[5]变法-buff效果'!AH48</f>
        <v>1.2575261187361783E-2</v>
      </c>
      <c r="AF48" s="39">
        <f>'[5]变法-buff效果'!AI48</f>
        <v>1.1560268178315361E-2</v>
      </c>
      <c r="AG48" s="39">
        <f>'[5]变法-buff效果'!AJ48</f>
        <v>1.0378688377896614E-2</v>
      </c>
      <c r="AH48" s="39">
        <f>'[5]变法-buff效果'!AK48</f>
        <v>7.9143590146799007E-3</v>
      </c>
      <c r="AJ48" s="67"/>
      <c r="AK48" s="67">
        <f>IFERROR('[5]变法-buff效果'!AG48/AD48,0)</f>
        <v>1</v>
      </c>
      <c r="AL48" s="39"/>
      <c r="BF48" s="29">
        <v>44</v>
      </c>
      <c r="BG48" s="39">
        <f>养成属性buff汇总!I49</f>
        <v>9.0070230284338207E-2</v>
      </c>
      <c r="BH48" s="39">
        <f>养成属性buff汇总!J49</f>
        <v>9.2649367376411745E-2</v>
      </c>
      <c r="BI48" s="39">
        <f>养成属性buff汇总!K49</f>
        <v>9.5489139153265915E-2</v>
      </c>
      <c r="BJ48" s="39">
        <f>养成属性buff汇总!L49</f>
        <v>9.8690711260238484E-2</v>
      </c>
      <c r="BK48" s="39">
        <f>养成属性buff汇总!M49</f>
        <v>0.10014774828382764</v>
      </c>
      <c r="BM48" s="67">
        <f>'[2]功能-军团县城'!CV51/BG48</f>
        <v>6.2034947931901736E-3</v>
      </c>
      <c r="BN48" s="67">
        <f>[3]大殿属性!AK50/BG48</f>
        <v>0.99379650520680984</v>
      </c>
      <c r="BO48" s="39"/>
      <c r="BR48" s="29">
        <v>44</v>
      </c>
      <c r="BS48" s="39">
        <f t="shared" si="1"/>
        <v>9.0070230284338207E-2</v>
      </c>
      <c r="BT48" s="39">
        <f t="shared" si="2"/>
        <v>9.2649367376411745E-2</v>
      </c>
      <c r="BU48" s="39">
        <f t="shared" si="3"/>
        <v>9.5489139153265915E-2</v>
      </c>
      <c r="BV48" s="39">
        <f t="shared" si="4"/>
        <v>9.8690711260238484E-2</v>
      </c>
      <c r="BW48" s="39">
        <f t="shared" si="5"/>
        <v>0.10014774828382764</v>
      </c>
      <c r="BY48" s="67">
        <f>'[2]功能-军团县城'!CV51/BS48</f>
        <v>6.2034947931901736E-3</v>
      </c>
      <c r="BZ48" s="67">
        <f>[3]大殿属性!AK50/BS48</f>
        <v>0.99379650520680984</v>
      </c>
      <c r="CA48" s="39"/>
      <c r="CF48" s="29">
        <v>44</v>
      </c>
      <c r="CG48" s="39">
        <f>养成属性buff汇总!AA49</f>
        <v>0.1</v>
      </c>
      <c r="CH48" s="39">
        <f>养成属性buff汇总!AB49</f>
        <v>0.1</v>
      </c>
      <c r="CI48" s="39">
        <f>养成属性buff汇总!AC49</f>
        <v>0.1</v>
      </c>
      <c r="CJ48" s="39">
        <f>养成属性buff汇总!AD49</f>
        <v>0.1</v>
      </c>
      <c r="CK48" s="39">
        <f>养成属性buff汇总!AE49</f>
        <v>0.10398095120580123</v>
      </c>
      <c r="CP48" s="29">
        <v>44</v>
      </c>
      <c r="CQ48" s="39">
        <v>0</v>
      </c>
      <c r="CR48" s="39">
        <v>0</v>
      </c>
      <c r="CS48" s="39">
        <v>0</v>
      </c>
      <c r="CT48" s="39">
        <v>0</v>
      </c>
      <c r="CU48" s="39">
        <v>0</v>
      </c>
    </row>
    <row r="49" spans="2:99" x14ac:dyDescent="0.15">
      <c r="B49" s="29">
        <v>45</v>
      </c>
      <c r="C49" s="29">
        <f>[6]属性汇总!Q48+[10]属性汇总!J49+[11]属性汇总新!K49+[12]爵位属性!I49+[13]宝物温养!CB50+[14]藏品属性!AW55</f>
        <v>142.70755578231984</v>
      </c>
      <c r="D49" s="29">
        <f>[6]属性汇总!R48+[10]属性汇总!K49+[11]属性汇总新!L49+[12]爵位属性!J49+[13]宝物温养!CC50+[14]藏品属性!AX55</f>
        <v>146.86631309953395</v>
      </c>
      <c r="E49" s="29">
        <f>[6]属性汇总!S48+[10]属性汇总!L49+[11]属性汇总新!M49+[12]爵位属性!K49+[13]宝物温养!CD50+[14]藏品属性!AY55</f>
        <v>152.72424258831279</v>
      </c>
      <c r="F49" s="29">
        <f>[6]属性汇总!T48+[10]属性汇总!M49+[11]属性汇总新!N49+[12]爵位属性!L49+[13]宝物温养!CE50+[14]藏品属性!AZ55</f>
        <v>163.04221371993563</v>
      </c>
      <c r="G49" s="29">
        <f>[6]属性汇总!U48+[10]属性汇总!N49+[11]属性汇总新!O49+[12]爵位属性!M49+[13]宝物温养!CF50+[14]藏品属性!BA55</f>
        <v>164.65725977907252</v>
      </c>
      <c r="I49" s="39">
        <f>[6]属性汇总!Q48/C49</f>
        <v>0.6447377877266468</v>
      </c>
      <c r="J49" s="39">
        <f>[10]属性汇总!J49/C49</f>
        <v>0.20231059134695714</v>
      </c>
      <c r="K49" s="39">
        <f>[13]宝物温养!CB50/C49</f>
        <v>0</v>
      </c>
      <c r="L49" s="39">
        <f>[12]爵位属性!I49/C49</f>
        <v>9.4599055572028273E-2</v>
      </c>
      <c r="M49" s="100">
        <f>[11]属性汇总新!K49/C49</f>
        <v>5.201492316443742E-2</v>
      </c>
      <c r="N49" s="39">
        <f>[14]藏品属性!AW55/C49</f>
        <v>6.3376421899302184E-3</v>
      </c>
      <c r="Q49" s="29">
        <v>45</v>
      </c>
      <c r="R49" s="29">
        <f>[6]属性汇总!AN48+[10]属性汇总!AC49+[15]属性汇总!E49+[9]属性!AS50</f>
        <v>6443.6580242142727</v>
      </c>
      <c r="S49" s="29">
        <f>[6]属性汇总!AO48+[10]属性汇总!AD49+[15]属性汇总!F49+[9]属性!AT50</f>
        <v>6523.9904670005471</v>
      </c>
      <c r="T49" s="29">
        <f>[6]属性汇总!AP48+[10]属性汇总!AE49+[15]属性汇总!G49+[9]属性!AU50</f>
        <v>6678.6459607025035</v>
      </c>
      <c r="U49" s="29">
        <f>[6]属性汇总!AQ48+[10]属性汇总!AF49+[15]属性汇总!H49+[9]属性!AV50</f>
        <v>7142.5445991916204</v>
      </c>
      <c r="V49" s="29">
        <f>[6]属性汇总!AR48+[10]属性汇总!AG49+[15]属性汇总!I49+[9]属性!AW50</f>
        <v>7549.0080086359494</v>
      </c>
      <c r="X49" s="39">
        <f>[6]属性汇总!AN48/R49</f>
        <v>0.61279757699366189</v>
      </c>
      <c r="Y49" s="39">
        <f>[10]属性汇总!AC49/R49</f>
        <v>0.38720242300633817</v>
      </c>
      <c r="Z49" s="39">
        <f>[15]属性汇总!E49/R49</f>
        <v>0</v>
      </c>
      <c r="AA49" s="39">
        <f>[9]属性!AS50/R49</f>
        <v>0</v>
      </c>
      <c r="AC49" s="29">
        <v>45</v>
      </c>
      <c r="AD49" s="39">
        <f>'[5]变法-buff效果'!AG49</f>
        <v>1.412584895956683E-2</v>
      </c>
      <c r="AE49" s="39">
        <f>'[5]变法-buff效果'!AH49</f>
        <v>1.3218278649466939E-2</v>
      </c>
      <c r="AF49" s="39">
        <f>'[5]变法-buff效果'!AI49</f>
        <v>1.1864331610957197E-2</v>
      </c>
      <c r="AG49" s="39">
        <f>'[5]变法-buff效果'!AJ49</f>
        <v>1.0732724445084489E-2</v>
      </c>
      <c r="AH49" s="39">
        <f>'[5]变法-buff效果'!AK49</f>
        <v>8.0970415622112161E-3</v>
      </c>
      <c r="AJ49" s="67"/>
      <c r="AK49" s="67">
        <f>IFERROR('[5]变法-buff效果'!AG49/AD49,0)</f>
        <v>1</v>
      </c>
      <c r="AL49" s="39"/>
      <c r="BF49" s="29">
        <v>45</v>
      </c>
      <c r="BG49" s="39">
        <f>养成属性buff汇总!I50</f>
        <v>9.2324314220830705E-2</v>
      </c>
      <c r="BH49" s="39">
        <f>养成属性buff汇总!J50</f>
        <v>9.4904685127511768E-2</v>
      </c>
      <c r="BI49" s="39">
        <f>养成属性buff汇总!K50</f>
        <v>9.7746976878713199E-2</v>
      </c>
      <c r="BJ49" s="39">
        <f>养成属性buff汇总!L50</f>
        <v>0.10030910068380562</v>
      </c>
      <c r="BK49" s="39">
        <f>养成属性buff汇总!M50</f>
        <v>0.10016076646663702</v>
      </c>
      <c r="BM49" s="67">
        <f>'[2]功能-军团县城'!CV52/BG49</f>
        <v>6.5318686076344138E-3</v>
      </c>
      <c r="BN49" s="67">
        <f>[3]大殿属性!AK51/BG49</f>
        <v>0.99346813139236567</v>
      </c>
      <c r="BO49" s="39"/>
      <c r="BR49" s="29">
        <v>45</v>
      </c>
      <c r="BS49" s="39">
        <f t="shared" si="1"/>
        <v>9.2324314220830705E-2</v>
      </c>
      <c r="BT49" s="39">
        <f t="shared" si="2"/>
        <v>9.4904685127511768E-2</v>
      </c>
      <c r="BU49" s="39">
        <f t="shared" si="3"/>
        <v>9.7746976878713199E-2</v>
      </c>
      <c r="BV49" s="39">
        <f t="shared" si="4"/>
        <v>0.10030910068380562</v>
      </c>
      <c r="BW49" s="39">
        <f t="shared" si="5"/>
        <v>0.10016076646663702</v>
      </c>
      <c r="BY49" s="67">
        <f>'[2]功能-军团县城'!CV52/BS49</f>
        <v>6.5318686076344138E-3</v>
      </c>
      <c r="BZ49" s="67">
        <f>[3]大殿属性!AK51/BS49</f>
        <v>0.99346813139236567</v>
      </c>
      <c r="CA49" s="39"/>
      <c r="CF49" s="29">
        <v>45</v>
      </c>
      <c r="CG49" s="39">
        <f>养成属性buff汇总!AA50</f>
        <v>0.1</v>
      </c>
      <c r="CH49" s="39">
        <f>养成属性buff汇总!AB50</f>
        <v>0.1</v>
      </c>
      <c r="CI49" s="39">
        <f>养成属性buff汇总!AC50</f>
        <v>0.1</v>
      </c>
      <c r="CJ49" s="39">
        <f>养成属性buff汇总!AD50</f>
        <v>0.10125041093417032</v>
      </c>
      <c r="CK49" s="39">
        <f>养成属性buff汇总!AE50</f>
        <v>0.10827923231704045</v>
      </c>
      <c r="CP49" s="29">
        <v>45</v>
      </c>
      <c r="CQ49" s="39">
        <v>0</v>
      </c>
      <c r="CR49" s="39">
        <v>0</v>
      </c>
      <c r="CS49" s="39">
        <v>0</v>
      </c>
      <c r="CT49" s="39">
        <v>0</v>
      </c>
      <c r="CU49" s="39">
        <v>0</v>
      </c>
    </row>
    <row r="50" spans="2:99" x14ac:dyDescent="0.15">
      <c r="B50" s="29">
        <v>46</v>
      </c>
      <c r="C50" s="29">
        <f>[6]属性汇总!Q49+[10]属性汇总!J50+[11]属性汇总新!K50+[12]爵位属性!I50+[13]宝物温养!CB51+[14]藏品属性!AW56</f>
        <v>144.68049121735601</v>
      </c>
      <c r="D50" s="29">
        <f>[6]属性汇总!R49+[10]属性汇总!K50+[11]属性汇总新!L50+[12]爵位属性!J50+[13]宝物温养!CC51+[14]藏品属性!AX56</f>
        <v>148.97998487564476</v>
      </c>
      <c r="E50" s="29">
        <f>[6]属性汇总!S49+[10]属性汇总!L50+[11]属性汇总新!M50+[12]爵位属性!K50+[13]宝物温养!CD51+[14]藏品属性!AY56</f>
        <v>154.80650491835911</v>
      </c>
      <c r="F50" s="29">
        <f>[6]属性汇总!T49+[10]属性汇总!M50+[11]属性汇总新!N50+[12]爵位属性!L50+[13]宝物温养!CE51+[14]藏品属性!AZ56</f>
        <v>165.11861563453357</v>
      </c>
      <c r="G50" s="29">
        <f>[6]属性汇总!U49+[10]属性汇总!N50+[11]属性汇总新!O50+[12]爵位属性!M50+[13]宝物温养!CF51+[14]藏品属性!BA56</f>
        <v>166.75533626509264</v>
      </c>
      <c r="I50" s="39">
        <f>[6]属性汇总!Q49/C50</f>
        <v>0.6404215139159285</v>
      </c>
      <c r="J50" s="39">
        <f>[10]属性汇总!J50/C50</f>
        <v>0.2030370491061485</v>
      </c>
      <c r="K50" s="39">
        <f>[13]宝物温养!CB51/C50</f>
        <v>0</v>
      </c>
      <c r="L50" s="39">
        <f>[12]爵位属性!I50/C50</f>
        <v>9.4461019254731424E-2</v>
      </c>
      <c r="M50" s="100">
        <f>[11]属性汇总新!K50/C50</f>
        <v>5.4578955000156332E-2</v>
      </c>
      <c r="N50" s="39">
        <f>[14]藏品属性!AW56/C50</f>
        <v>7.501462723035218E-3</v>
      </c>
      <c r="Q50" s="29">
        <v>46</v>
      </c>
      <c r="R50" s="29">
        <f>[6]属性汇总!AN49+[10]属性汇总!AC50+[15]属性汇总!E50+[9]属性!AS51</f>
        <v>6594.1494575341203</v>
      </c>
      <c r="S50" s="29">
        <f>[6]属性汇总!AO49+[10]属性汇总!AD50+[15]属性汇总!F50+[9]属性!AT51</f>
        <v>6677.7594959772105</v>
      </c>
      <c r="T50" s="29">
        <f>[6]属性汇总!AP49+[10]属性汇总!AE50+[15]属性汇总!G50+[9]属性!AU51</f>
        <v>6840.1100513404654</v>
      </c>
      <c r="U50" s="29">
        <f>[6]属性汇总!AQ49+[10]属性汇总!AF50+[15]属性汇总!H50+[9]属性!AV51</f>
        <v>7329.3699227403995</v>
      </c>
      <c r="V50" s="29">
        <f>[6]属性汇总!AR49+[10]属性汇总!AG50+[15]属性汇总!I50+[9]属性!AW51</f>
        <v>7757.5061725164724</v>
      </c>
      <c r="X50" s="39">
        <f>[6]属性汇总!AN49/R50</f>
        <v>0.61208037268894966</v>
      </c>
      <c r="Y50" s="39">
        <f>[10]属性汇总!AC50/R50</f>
        <v>0.38791962731105023</v>
      </c>
      <c r="Z50" s="39">
        <f>[15]属性汇总!E50/R50</f>
        <v>0</v>
      </c>
      <c r="AA50" s="39">
        <f>[9]属性!AS51/R50</f>
        <v>0</v>
      </c>
      <c r="AC50" s="29">
        <v>46</v>
      </c>
      <c r="AD50" s="39">
        <f>'[5]变法-buff效果'!AG50</f>
        <v>1.4472312547022156E-2</v>
      </c>
      <c r="AE50" s="39">
        <f>'[5]变法-buff效果'!AH50</f>
        <v>1.3844833009823853E-2</v>
      </c>
      <c r="AF50" s="39">
        <f>'[5]变法-buff效果'!AI50</f>
        <v>1.2188022700840616E-2</v>
      </c>
      <c r="AG50" s="39">
        <f>'[5]变法-buff效果'!AJ50</f>
        <v>1.0972093454116632E-2</v>
      </c>
      <c r="AH50" s="39">
        <f>'[5]变法-buff效果'!AK50</f>
        <v>8.2839028515660131E-3</v>
      </c>
      <c r="AJ50" s="67"/>
      <c r="AK50" s="67">
        <f>IFERROR('[5]变法-buff效果'!AG50/AD50,0)</f>
        <v>1</v>
      </c>
      <c r="AL50" s="39"/>
      <c r="BF50" s="29">
        <v>46</v>
      </c>
      <c r="BG50" s="39">
        <f>养成属性buff汇总!I51</f>
        <v>9.4581577727827937E-2</v>
      </c>
      <c r="BH50" s="39">
        <f>养成属性buff汇总!J51</f>
        <v>9.7162450800589287E-2</v>
      </c>
      <c r="BI50" s="39">
        <f>养成属性buff汇总!K51</f>
        <v>0.10000685884481281</v>
      </c>
      <c r="BJ50" s="39">
        <f>养成属性buff汇总!L51</f>
        <v>0.10033403121184296</v>
      </c>
      <c r="BK50" s="39">
        <f>养成属性buff汇总!M51</f>
        <v>0.10017408243172339</v>
      </c>
      <c r="BM50" s="67">
        <f>'[2]功能-军团县城'!CV53/BG50</f>
        <v>6.8779773091462446E-3</v>
      </c>
      <c r="BN50" s="67">
        <f>[3]大殿属性!AK52/BG50</f>
        <v>0.99312202269085381</v>
      </c>
      <c r="BO50" s="39"/>
      <c r="BR50" s="29">
        <v>46</v>
      </c>
      <c r="BS50" s="39">
        <f t="shared" si="1"/>
        <v>9.4581577727827937E-2</v>
      </c>
      <c r="BT50" s="39">
        <f t="shared" si="2"/>
        <v>9.7162450800589287E-2</v>
      </c>
      <c r="BU50" s="39">
        <f t="shared" si="3"/>
        <v>0.10000685884481281</v>
      </c>
      <c r="BV50" s="39">
        <f t="shared" si="4"/>
        <v>0.10033403121184296</v>
      </c>
      <c r="BW50" s="39">
        <f t="shared" si="5"/>
        <v>0.10017408243172339</v>
      </c>
      <c r="BY50" s="67">
        <f>'[2]功能-军团县城'!CV53/BS50</f>
        <v>6.8779773091462446E-3</v>
      </c>
      <c r="BZ50" s="67">
        <f>[3]大殿属性!AK52/BS50</f>
        <v>0.99312202269085381</v>
      </c>
      <c r="CA50" s="39"/>
      <c r="CF50" s="29">
        <v>46</v>
      </c>
      <c r="CG50" s="39">
        <f>养成属性buff汇总!AA51</f>
        <v>0.1</v>
      </c>
      <c r="CH50" s="39">
        <f>养成属性buff汇总!AB51</f>
        <v>0.1</v>
      </c>
      <c r="CI50" s="39">
        <f>养成属性buff汇总!AC51</f>
        <v>0.1</v>
      </c>
      <c r="CJ50" s="39">
        <f>养成属性buff汇总!AD51</f>
        <v>0.10557255560378845</v>
      </c>
      <c r="CK50" s="39">
        <f>养成属性buff汇总!AE51</f>
        <v>0.11257751342827968</v>
      </c>
      <c r="CP50" s="29">
        <v>46</v>
      </c>
      <c r="CQ50" s="39">
        <v>0</v>
      </c>
      <c r="CR50" s="39">
        <v>0</v>
      </c>
      <c r="CS50" s="39">
        <v>0</v>
      </c>
      <c r="CT50" s="39">
        <v>0</v>
      </c>
      <c r="CU50" s="39">
        <v>0</v>
      </c>
    </row>
    <row r="51" spans="2:99" x14ac:dyDescent="0.15">
      <c r="B51" s="29">
        <v>47</v>
      </c>
      <c r="C51" s="29">
        <f>[6]属性汇总!Q50+[10]属性汇总!J51+[11]属性汇总新!K51+[12]爵位属性!I51+[13]宝物温养!CB52+[14]藏品属性!AW57</f>
        <v>146.6534266523922</v>
      </c>
      <c r="D51" s="29">
        <f>[6]属性汇总!R50+[10]属性汇总!K51+[11]属性汇总新!L51+[12]爵位属性!J51+[13]宝物温养!CC52+[14]藏品属性!AX57</f>
        <v>151.09365665175557</v>
      </c>
      <c r="E51" s="29">
        <f>[6]属性汇总!S50+[10]属性汇总!L51+[11]属性汇总新!M51+[12]爵位属性!K51+[13]宝物温养!CD52+[14]藏品属性!AY57</f>
        <v>156.88876724840543</v>
      </c>
      <c r="F51" s="29">
        <f>[6]属性汇总!T50+[10]属性汇总!M51+[11]属性汇总新!N51+[12]爵位属性!L51+[13]宝物温养!CE52+[14]藏品属性!AZ57</f>
        <v>167.19501754913148</v>
      </c>
      <c r="G51" s="29">
        <f>[6]属性汇总!U50+[10]属性汇总!N51+[11]属性汇总新!O51+[12]爵位属性!M51+[13]宝物温养!CF52+[14]藏品属性!BA57</f>
        <v>168.88130045512386</v>
      </c>
      <c r="I51" s="39">
        <f>[6]属性汇总!Q50/C51</f>
        <v>0.63622137417371261</v>
      </c>
      <c r="J51" s="39">
        <f>[10]属性汇总!J51/C51</f>
        <v>0.2037439607246477</v>
      </c>
      <c r="K51" s="39">
        <f>[13]宝物温养!CB52/C51</f>
        <v>0</v>
      </c>
      <c r="L51" s="39">
        <f>[12]爵位属性!I51/C51</f>
        <v>9.4326696955551056E-2</v>
      </c>
      <c r="M51" s="100">
        <f>[11]属性汇总新!K51/C51</f>
        <v>5.707399875450922E-2</v>
      </c>
      <c r="N51" s="39">
        <f>[14]藏品属性!AW57/C51</f>
        <v>8.6339693915794113E-3</v>
      </c>
      <c r="Q51" s="29">
        <v>47</v>
      </c>
      <c r="R51" s="29">
        <f>[6]属性汇总!AN50+[10]属性汇总!AC51+[15]属性汇总!E51+[9]属性!AS52</f>
        <v>6744.640890853967</v>
      </c>
      <c r="S51" s="29">
        <f>[6]属性汇总!AO50+[10]属性汇总!AD51+[15]属性汇总!F51+[9]属性!AT52</f>
        <v>6831.5285249538747</v>
      </c>
      <c r="T51" s="29">
        <f>[6]属性汇总!AP50+[10]属性汇总!AE51+[15]属性汇总!G51+[9]属性!AU52</f>
        <v>7001.5741419784281</v>
      </c>
      <c r="U51" s="29">
        <f>[6]属性汇总!AQ50+[10]属性汇总!AF51+[15]属性汇总!H51+[9]属性!AV52</f>
        <v>7516.1952462891804</v>
      </c>
      <c r="V51" s="29">
        <f>[6]属性汇总!AR50+[10]属性汇总!AG51+[15]属性汇总!I51+[9]属性!AW52</f>
        <v>7966.0043363969953</v>
      </c>
      <c r="X51" s="39">
        <f>[6]属性汇总!AN50/R51</f>
        <v>0.61139517397372589</v>
      </c>
      <c r="Y51" s="39">
        <f>[10]属性汇总!AC51/R51</f>
        <v>0.38860482602627405</v>
      </c>
      <c r="Z51" s="39">
        <f>[15]属性汇总!E51/R51</f>
        <v>0</v>
      </c>
      <c r="AA51" s="39">
        <f>[9]属性!AS52/R51</f>
        <v>0</v>
      </c>
      <c r="AC51" s="29">
        <v>47</v>
      </c>
      <c r="AD51" s="39">
        <f>'[5]变法-buff效果'!AG51</f>
        <v>1.48436430257919E-2</v>
      </c>
      <c r="AE51" s="39">
        <f>'[5]变法-buff效果'!AH51</f>
        <v>1.4167590690121487E-2</v>
      </c>
      <c r="AF51" s="39">
        <f>'[5]变法-buff效果'!AI51</f>
        <v>1.2780263961074427E-2</v>
      </c>
      <c r="AG51" s="39">
        <f>'[5]变法-buff效果'!AJ51</f>
        <v>1.1227585156003366E-2</v>
      </c>
      <c r="AH51" s="39">
        <f>'[5]变法-buff效果'!AK51</f>
        <v>8.4841601790015923E-3</v>
      </c>
      <c r="AJ51" s="67"/>
      <c r="AK51" s="67">
        <f>IFERROR('[5]变法-buff效果'!AG51/AD51,0)</f>
        <v>1</v>
      </c>
      <c r="AL51" s="39"/>
      <c r="BF51" s="29">
        <v>47</v>
      </c>
      <c r="BG51" s="39">
        <f>养成属性buff汇总!I52</f>
        <v>9.6842249014114437E-2</v>
      </c>
      <c r="BH51" s="39">
        <f>养成属性buff汇总!J52</f>
        <v>9.9423226887315322E-2</v>
      </c>
      <c r="BI51" s="39">
        <f>养成属性buff汇总!K52</f>
        <v>0.10049690767395437</v>
      </c>
      <c r="BJ51" s="39">
        <f>养成属性buff汇总!L52</f>
        <v>0.10036064093489337</v>
      </c>
      <c r="BK51" s="39">
        <f>养成属性buff汇总!M52</f>
        <v>0.10018835301494386</v>
      </c>
      <c r="BM51" s="67">
        <f>'[2]功能-军团县城'!CV54/BG51</f>
        <v>7.2428861122081712E-3</v>
      </c>
      <c r="BN51" s="67">
        <f>[3]大殿属性!AK53/BG51</f>
        <v>0.99275711388779175</v>
      </c>
      <c r="BO51" s="39"/>
      <c r="BR51" s="29">
        <v>47</v>
      </c>
      <c r="BS51" s="39">
        <f t="shared" si="1"/>
        <v>9.6842249014114437E-2</v>
      </c>
      <c r="BT51" s="39">
        <f t="shared" si="2"/>
        <v>9.9423226887315322E-2</v>
      </c>
      <c r="BU51" s="39">
        <f t="shared" si="3"/>
        <v>0.10049690767395437</v>
      </c>
      <c r="BV51" s="39">
        <f t="shared" si="4"/>
        <v>0.10036064093489337</v>
      </c>
      <c r="BW51" s="39">
        <f t="shared" si="5"/>
        <v>0.10018835301494386</v>
      </c>
      <c r="BY51" s="67">
        <f>'[2]功能-军团县城'!CV54/BS51</f>
        <v>7.2428861122081712E-3</v>
      </c>
      <c r="BZ51" s="67">
        <f>[3]大殿属性!AK53/BS51</f>
        <v>0.99275711388779175</v>
      </c>
      <c r="CA51" s="39"/>
      <c r="CF51" s="29">
        <v>47</v>
      </c>
      <c r="CG51" s="39">
        <f>养成属性buff汇总!AA52</f>
        <v>0.1</v>
      </c>
      <c r="CH51" s="39">
        <f>养成属性buff汇总!AB52</f>
        <v>0.1</v>
      </c>
      <c r="CI51" s="39">
        <f>养成属性buff汇总!AC52</f>
        <v>0.1034666410083854</v>
      </c>
      <c r="CJ51" s="39">
        <f>养成属性buff汇总!AD52</f>
        <v>0.10989470027340656</v>
      </c>
      <c r="CK51" s="39">
        <f>养成属性buff汇总!AE52</f>
        <v>0.11687579453951891</v>
      </c>
      <c r="CP51" s="29">
        <v>47</v>
      </c>
      <c r="CQ51" s="39">
        <v>0</v>
      </c>
      <c r="CR51" s="39">
        <v>0</v>
      </c>
      <c r="CS51" s="39">
        <v>0</v>
      </c>
      <c r="CT51" s="39">
        <v>0</v>
      </c>
      <c r="CU51" s="39">
        <v>0</v>
      </c>
    </row>
    <row r="52" spans="2:99" x14ac:dyDescent="0.15">
      <c r="B52" s="29">
        <v>48</v>
      </c>
      <c r="C52" s="29">
        <f>[6]属性汇总!Q51+[10]属性汇总!J52+[11]属性汇总新!K52+[12]爵位属性!I52+[13]宝物温养!CB53+[14]藏品属性!AW58</f>
        <v>148.62636208742842</v>
      </c>
      <c r="D52" s="29">
        <f>[6]属性汇总!R51+[10]属性汇总!K52+[11]属性汇总新!L52+[12]爵位属性!J52+[13]宝物温养!CC53+[14]藏品属性!AX58</f>
        <v>153.20732842786637</v>
      </c>
      <c r="E52" s="29">
        <f>[6]属性汇总!S51+[10]属性汇总!L52+[11]属性汇总新!M52+[12]爵位属性!K52+[13]宝物温养!CD53+[14]藏品属性!AY58</f>
        <v>158.97102957845172</v>
      </c>
      <c r="F52" s="29">
        <f>[6]属性汇总!T51+[10]属性汇总!M52+[11]属性汇总新!N52+[12]爵位属性!L52+[13]宝物温养!CE53+[14]藏品属性!AZ58</f>
        <v>169.27141946372936</v>
      </c>
      <c r="G52" s="29">
        <f>[6]属性汇总!U51+[10]属性汇总!N52+[11]属性汇总新!O52+[12]爵位属性!M52+[13]宝物温养!CF53+[14]藏品属性!BA58</f>
        <v>171.05304191316364</v>
      </c>
      <c r="I52" s="39">
        <f>[6]属性汇总!Q51/C52</f>
        <v>0.63213274364713157</v>
      </c>
      <c r="J52" s="39">
        <f>[10]属性汇总!J52/C52</f>
        <v>0.20443210459613365</v>
      </c>
      <c r="K52" s="39">
        <f>[13]宝物温养!CB53/C52</f>
        <v>0</v>
      </c>
      <c r="L52" s="39">
        <f>[12]爵位属性!I52/C52</f>
        <v>9.4195940769677175E-2</v>
      </c>
      <c r="M52" s="100">
        <f>[11]属性汇总新!K52/C52</f>
        <v>5.9502801767101446E-2</v>
      </c>
      <c r="N52" s="39">
        <f>[14]藏品属性!AW58/C52</f>
        <v>9.7364092199560236E-3</v>
      </c>
      <c r="Q52" s="29">
        <v>48</v>
      </c>
      <c r="R52" s="29">
        <f>[6]属性汇总!AN51+[10]属性汇总!AC52+[15]属性汇总!E52+[9]属性!AS53</f>
        <v>6895.1323241738137</v>
      </c>
      <c r="S52" s="29">
        <f>[6]属性汇总!AO51+[10]属性汇总!AD52+[15]属性汇总!F52+[9]属性!AT53</f>
        <v>6985.2975539305389</v>
      </c>
      <c r="T52" s="29">
        <f>[6]属性汇总!AP51+[10]属性汇总!AE52+[15]属性汇总!G52+[9]属性!AU53</f>
        <v>7163.0382326163908</v>
      </c>
      <c r="U52" s="29">
        <f>[6]属性汇总!AQ51+[10]属性汇总!AF52+[15]属性汇总!H52+[9]属性!AV53</f>
        <v>7703.0205698379596</v>
      </c>
      <c r="V52" s="29">
        <f>[6]属性汇总!AR51+[10]属性汇总!AG52+[15]属性汇总!I52+[9]属性!AW53</f>
        <v>8174.5025002775174</v>
      </c>
      <c r="X52" s="39">
        <f>[6]属性汇总!AN51/R52</f>
        <v>0.61073988521002009</v>
      </c>
      <c r="Y52" s="39">
        <f>[10]属性汇总!AC52/R52</f>
        <v>0.38926011478997996</v>
      </c>
      <c r="Z52" s="39">
        <f>[15]属性汇总!E52/R52</f>
        <v>0</v>
      </c>
      <c r="AA52" s="39">
        <f>[9]属性!AS53/R52</f>
        <v>0</v>
      </c>
      <c r="AC52" s="29">
        <v>48</v>
      </c>
      <c r="AD52" s="39">
        <f>'[5]变法-buff效果'!AG52</f>
        <v>1.5241625178768207E-2</v>
      </c>
      <c r="AE52" s="39">
        <f>'[5]变法-buff效果'!AH52</f>
        <v>1.450937908092163E-2</v>
      </c>
      <c r="AF52" s="39">
        <f>'[5]变法-buff效果'!AI52</f>
        <v>1.3426389184453359E-2</v>
      </c>
      <c r="AG52" s="39">
        <f>'[5]变法-buff效果'!AJ52</f>
        <v>1.1489670865104669E-2</v>
      </c>
      <c r="AH52" s="39">
        <f>'[5]变法-buff效果'!AK52</f>
        <v>8.6966555826671083E-3</v>
      </c>
      <c r="AJ52" s="67"/>
      <c r="AK52" s="67">
        <f>IFERROR('[5]变法-buff效果'!AG52/AD52,0)</f>
        <v>1</v>
      </c>
      <c r="AL52" s="39"/>
      <c r="BF52" s="29">
        <v>48</v>
      </c>
      <c r="BG52" s="39">
        <f>养成属性buff汇总!I53</f>
        <v>9.9106572667809326E-2</v>
      </c>
      <c r="BH52" s="39">
        <f>养成属性buff汇总!J53</f>
        <v>0.10065560957384334</v>
      </c>
      <c r="BI52" s="39">
        <f>养成属性buff汇总!K53</f>
        <v>0.10053586770863371</v>
      </c>
      <c r="BJ52" s="39">
        <f>养成属性buff汇总!L53</f>
        <v>0.10038793743056487</v>
      </c>
      <c r="BK52" s="39">
        <f>养成属性buff汇总!M53</f>
        <v>0.10020349569851408</v>
      </c>
      <c r="BM52" s="67">
        <f>'[2]功能-军团县城'!CV55/BG52</f>
        <v>7.6277199634949815E-3</v>
      </c>
      <c r="BN52" s="67">
        <f>[3]大殿属性!AK54/BG52</f>
        <v>0.99237228003650502</v>
      </c>
      <c r="BO52" s="39"/>
      <c r="BR52" s="29">
        <v>48</v>
      </c>
      <c r="BS52" s="39">
        <f t="shared" si="1"/>
        <v>9.9106572667809326E-2</v>
      </c>
      <c r="BT52" s="39">
        <f t="shared" si="2"/>
        <v>0.10065560957384334</v>
      </c>
      <c r="BU52" s="39">
        <f t="shared" si="3"/>
        <v>0.10053586770863371</v>
      </c>
      <c r="BV52" s="39">
        <f t="shared" si="4"/>
        <v>0.10038793743056487</v>
      </c>
      <c r="BW52" s="39">
        <f t="shared" si="5"/>
        <v>0.10020349569851408</v>
      </c>
      <c r="BY52" s="67">
        <f>'[2]功能-军团县城'!CV55/BS52</f>
        <v>7.6277199634949815E-3</v>
      </c>
      <c r="BZ52" s="67">
        <f>[3]大殿属性!AK54/BS52</f>
        <v>0.99237228003650502</v>
      </c>
      <c r="CA52" s="39"/>
      <c r="CF52" s="29">
        <v>48</v>
      </c>
      <c r="CG52" s="39">
        <f>养成属性buff汇总!AA53</f>
        <v>0.1</v>
      </c>
      <c r="CH52" s="39">
        <f>养成属性buff汇总!AB53</f>
        <v>0.10203565292070846</v>
      </c>
      <c r="CI52" s="39">
        <f>养成属性buff汇总!AC53</f>
        <v>0.10782091691220821</v>
      </c>
      <c r="CJ52" s="39">
        <f>养成属性buff汇总!AD53</f>
        <v>0.11421684494302467</v>
      </c>
      <c r="CK52" s="39">
        <f>养成属性buff汇总!AE53</f>
        <v>0.12117407565075813</v>
      </c>
      <c r="CP52" s="29">
        <v>48</v>
      </c>
      <c r="CQ52" s="39">
        <v>0</v>
      </c>
      <c r="CR52" s="39">
        <v>0</v>
      </c>
      <c r="CS52" s="39">
        <v>0</v>
      </c>
      <c r="CT52" s="39">
        <v>0</v>
      </c>
      <c r="CU52" s="39">
        <v>0</v>
      </c>
    </row>
    <row r="53" spans="2:99" x14ac:dyDescent="0.15">
      <c r="B53" s="29">
        <v>49</v>
      </c>
      <c r="C53" s="29">
        <f>[6]属性汇总!Q52+[10]属性汇总!J53+[11]属性汇总新!K53+[12]爵位属性!I53+[13]宝物温养!CB54+[14]藏品属性!AW59</f>
        <v>150.59929752246458</v>
      </c>
      <c r="D53" s="29">
        <f>[6]属性汇总!R52+[10]属性汇总!K53+[11]属性汇总新!L53+[12]爵位属性!J53+[13]宝物温养!CC54+[14]藏品属性!AX59</f>
        <v>155.32100020397718</v>
      </c>
      <c r="E53" s="29">
        <f>[6]属性汇总!S52+[10]属性汇总!L53+[11]属性汇总新!M53+[12]爵位属性!K53+[13]宝物温养!CD54+[14]藏品属性!AY59</f>
        <v>161.05329190849804</v>
      </c>
      <c r="F53" s="29">
        <f>[6]属性汇总!T52+[10]属性汇总!M53+[11]属性汇总新!N53+[12]爵位属性!L53+[13]宝物温养!CE54+[14]藏品属性!AZ59</f>
        <v>173.22577439274801</v>
      </c>
      <c r="G53" s="29">
        <f>[6]属性汇总!U52+[10]属性汇总!N53+[11]属性汇总新!O53+[12]爵位属性!M53+[13]宝物温养!CF54+[14]藏品属性!BA59</f>
        <v>172.98300823412993</v>
      </c>
      <c r="I53" s="39">
        <f>[6]属性汇总!Q52/C53</f>
        <v>0.62815123983600518</v>
      </c>
      <c r="J53" s="39">
        <f>[10]属性汇总!J53/C53</f>
        <v>0.20510221832470676</v>
      </c>
      <c r="K53" s="39">
        <f>[13]宝物温养!CB54/C53</f>
        <v>0</v>
      </c>
      <c r="L53" s="39">
        <f>[12]爵位属性!I53/C53</f>
        <v>9.4068610542844364E-2</v>
      </c>
      <c r="M53" s="100">
        <f>[11]属性汇总新!K53/C53</f>
        <v>6.1867967410767027E-2</v>
      </c>
      <c r="N53" s="39">
        <f>[14]藏品属性!AW59/C53</f>
        <v>1.0809963885676753E-2</v>
      </c>
      <c r="Q53" s="29">
        <v>49</v>
      </c>
      <c r="R53" s="29">
        <f>[6]属性汇总!AN52+[10]属性汇总!AC53+[15]属性汇总!E53+[9]属性!AS54</f>
        <v>7045.6237574936613</v>
      </c>
      <c r="S53" s="29">
        <f>[6]属性汇总!AO52+[10]属性汇总!AD53+[15]属性汇总!F53+[9]属性!AT54</f>
        <v>7139.0665829072032</v>
      </c>
      <c r="T53" s="29">
        <f>[6]属性汇总!AP52+[10]属性汇总!AE53+[15]属性汇总!G53+[9]属性!AU54</f>
        <v>7324.5023232543526</v>
      </c>
      <c r="U53" s="29">
        <f>[6]属性汇总!AQ52+[10]属性汇总!AF53+[15]属性汇总!H53+[9]属性!AV54</f>
        <v>7893.6815001901286</v>
      </c>
      <c r="V53" s="29">
        <f>[6]属性汇总!AR52+[10]属性汇总!AG53+[15]属性汇总!I53+[9]属性!AW54</f>
        <v>8394.5520858736709</v>
      </c>
      <c r="X53" s="39">
        <f>[6]属性汇总!AN52/R53</f>
        <v>0.6101125898074935</v>
      </c>
      <c r="Y53" s="39">
        <f>[10]属性汇总!AC53/R53</f>
        <v>0.3898874101925065</v>
      </c>
      <c r="Z53" s="39">
        <f>[15]属性汇总!E53/R53</f>
        <v>0</v>
      </c>
      <c r="AA53" s="39">
        <f>[9]属性!AS54/R53</f>
        <v>0</v>
      </c>
      <c r="AC53" s="29">
        <v>49</v>
      </c>
      <c r="AD53" s="39">
        <f>'[5]变法-buff效果'!AG53</f>
        <v>1.5878878373020128E-2</v>
      </c>
      <c r="AE53" s="39">
        <f>'[5]变法-buff效果'!AH53</f>
        <v>1.4880797504302079E-2</v>
      </c>
      <c r="AF53" s="39">
        <f>'[5]变法-buff效果'!AI53</f>
        <v>1.3932131416223932E-2</v>
      </c>
      <c r="AG53" s="39">
        <f>'[5]变法-buff效果'!AJ53</f>
        <v>1.1770040192647858E-2</v>
      </c>
      <c r="AH53" s="39">
        <f>'[5]变法-buff效果'!AK53</f>
        <v>8.9374194490184512E-3</v>
      </c>
      <c r="AJ53" s="67"/>
      <c r="AK53" s="67">
        <f>IFERROR('[5]变法-buff效果'!AG53/AD53,0)</f>
        <v>1</v>
      </c>
      <c r="AL53" s="39"/>
      <c r="BF53" s="29">
        <v>49</v>
      </c>
      <c r="BG53" s="39">
        <f>养成属性buff汇总!I54</f>
        <v>0.10081441149570805</v>
      </c>
      <c r="BH53" s="39">
        <f>养成属性buff汇总!J54</f>
        <v>0.1007065090608294</v>
      </c>
      <c r="BI53" s="39">
        <f>养成属性buff汇总!K54</f>
        <v>0.1005765030779146</v>
      </c>
      <c r="BJ53" s="39">
        <f>养成属性buff汇总!L54</f>
        <v>0.10041713818386785</v>
      </c>
      <c r="BK53" s="39">
        <f>养成属性buff汇总!M54</f>
        <v>0.10022065282747035</v>
      </c>
      <c r="BM53" s="67">
        <f>'[2]功能-军团县城'!CV56/BG53</f>
        <v>8.0783241564894807E-3</v>
      </c>
      <c r="BN53" s="67">
        <f>[3]大殿属性!AK55/BG53</f>
        <v>0.99192167584351054</v>
      </c>
      <c r="BO53" s="39"/>
      <c r="BR53" s="29">
        <v>49</v>
      </c>
      <c r="BS53" s="39">
        <f t="shared" si="1"/>
        <v>0.10081441149570805</v>
      </c>
      <c r="BT53" s="39">
        <f t="shared" si="2"/>
        <v>0.1007065090608294</v>
      </c>
      <c r="BU53" s="39">
        <f t="shared" si="3"/>
        <v>0.1005765030779146</v>
      </c>
      <c r="BV53" s="39">
        <f t="shared" si="4"/>
        <v>0.10041713818386785</v>
      </c>
      <c r="BW53" s="39">
        <f t="shared" si="5"/>
        <v>0.10022065282747035</v>
      </c>
      <c r="BY53" s="67">
        <f>'[2]功能-军团县城'!CV56/BS53</f>
        <v>8.0783241564894807E-3</v>
      </c>
      <c r="BZ53" s="67">
        <f>[3]大殿属性!AK55/BS53</f>
        <v>0.99192167584351054</v>
      </c>
      <c r="CA53" s="39"/>
      <c r="CF53" s="29">
        <v>49</v>
      </c>
      <c r="CG53" s="39">
        <f>养成属性buff汇总!AA54</f>
        <v>0.10111595296378315</v>
      </c>
      <c r="CH53" s="39">
        <f>养成属性buff汇总!AB54</f>
        <v>0.10641209372010858</v>
      </c>
      <c r="CI53" s="39">
        <f>养成属性buff汇总!AC54</f>
        <v>0.11217519281603103</v>
      </c>
      <c r="CJ53" s="39">
        <f>养成属性buff汇总!AD54</f>
        <v>0.11853898961264278</v>
      </c>
      <c r="CK53" s="39">
        <f>养成属性buff汇总!AE54</f>
        <v>0.12547235676199736</v>
      </c>
      <c r="CP53" s="29">
        <v>49</v>
      </c>
      <c r="CQ53" s="39">
        <v>0</v>
      </c>
      <c r="CR53" s="39">
        <v>0</v>
      </c>
      <c r="CS53" s="39">
        <v>0</v>
      </c>
      <c r="CT53" s="39">
        <v>0</v>
      </c>
      <c r="CU53" s="39">
        <v>0</v>
      </c>
    </row>
    <row r="54" spans="2:99" x14ac:dyDescent="0.15">
      <c r="B54" s="29">
        <v>50</v>
      </c>
      <c r="C54" s="29">
        <f>[6]属性汇总!Q53+[10]属性汇总!J54+[11]属性汇总新!K54+[12]爵位属性!I54+[13]宝物温养!CB55+[14]藏品属性!AW60</f>
        <v>152.71948784804735</v>
      </c>
      <c r="D54" s="29">
        <f>[6]属性汇总!R53+[10]属性汇总!K54+[11]属性汇总新!L54+[12]爵位属性!J54+[13]宝物温养!CC55+[14]藏品属性!AX60</f>
        <v>157.46778688125406</v>
      </c>
      <c r="E54" s="29">
        <f>[6]属性汇总!S53+[10]属性汇总!L54+[11]属性汇总新!M54+[12]爵位属性!K54+[13]宝物温养!CD55+[14]藏品属性!AY60</f>
        <v>162.96222786498555</v>
      </c>
      <c r="F54" s="29">
        <f>[6]属性汇总!T53+[10]属性汇总!M54+[11]属性汇总新!N54+[12]爵位属性!L54+[13]宝物温养!CE55+[14]藏品属性!AZ60</f>
        <v>175.20005857298142</v>
      </c>
      <c r="G54" s="29">
        <f>[6]属性汇总!U53+[10]属性汇总!N54+[11]属性汇总新!O54+[12]爵位属性!M54+[13]宝物温养!CF55+[14]藏品属性!BA60</f>
        <v>174.67774886334004</v>
      </c>
      <c r="I54" s="39">
        <f>[6]属性汇总!Q53/C54</f>
        <v>0.62447553748955109</v>
      </c>
      <c r="J54" s="39">
        <f>[10]属性汇总!J54/C54</f>
        <v>0.20555660867089123</v>
      </c>
      <c r="K54" s="39">
        <f>[13]宝物温养!CB55/C54</f>
        <v>0</v>
      </c>
      <c r="L54" s="39">
        <f>[12]爵位属性!I54/C54</f>
        <v>9.3853990314547789E-2</v>
      </c>
      <c r="M54" s="100">
        <f>[11]属性汇总新!K54/C54</f>
        <v>6.4110088631887635E-2</v>
      </c>
      <c r="N54" s="39">
        <f>[14]藏品属性!AW60/C54</f>
        <v>1.2003774893122146E-2</v>
      </c>
      <c r="Q54" s="29">
        <v>50</v>
      </c>
      <c r="R54" s="29">
        <f>[6]属性汇总!AN53+[10]属性汇总!AC54+[15]属性汇总!E54+[9]属性!AS55</f>
        <v>7200.2364375224161</v>
      </c>
      <c r="S54" s="29">
        <f>[6]属性汇总!AO53+[10]属性汇总!AD54+[15]属性汇总!F54+[9]属性!AT55</f>
        <v>7300.9220376451794</v>
      </c>
      <c r="T54" s="29">
        <f>[6]属性汇总!AP53+[10]属性汇总!AE54+[15]属性汇总!G54+[9]属性!AU55</f>
        <v>7781.6905227719826</v>
      </c>
      <c r="U54" s="29">
        <f>[6]属性汇总!AQ53+[10]属性汇总!AF54+[15]属性汇总!H54+[9]属性!AV55</f>
        <v>8094.7875495291637</v>
      </c>
      <c r="V54" s="29">
        <f>[6]属性汇总!AR53+[10]属性汇总!AG54+[15]属性汇总!I54+[9]属性!AW55</f>
        <v>8625.8401767880969</v>
      </c>
      <c r="X54" s="39">
        <f>[6]属性汇总!AN53/R54</f>
        <v>0.60973503795565442</v>
      </c>
      <c r="Y54" s="39">
        <f>[10]属性汇总!AC54/R54</f>
        <v>0.39026496204434563</v>
      </c>
      <c r="Z54" s="39">
        <f>[15]属性汇总!E54/R54</f>
        <v>0</v>
      </c>
      <c r="AA54" s="39">
        <f>[9]属性!AS55/R54</f>
        <v>0</v>
      </c>
      <c r="AC54" s="29">
        <v>50</v>
      </c>
      <c r="AD54" s="39">
        <f>'[5]变法-buff效果'!AG54</f>
        <v>1.6695238095238096E-2</v>
      </c>
      <c r="AE54" s="39">
        <f>'[5]变法-buff效果'!AH54</f>
        <v>1.5279488000000001E-2</v>
      </c>
      <c r="AF54" s="39">
        <f>'[5]变法-buff效果'!AI54</f>
        <v>1.4249130666666667E-2</v>
      </c>
      <c r="AG54" s="39">
        <f>'[5]变法-buff效果'!AJ54</f>
        <v>1.2083957894736843E-2</v>
      </c>
      <c r="AH54" s="39">
        <f>'[5]变法-buff效果'!AK54</f>
        <v>9.3255999999999999E-3</v>
      </c>
      <c r="AJ54" s="67"/>
      <c r="AK54" s="67">
        <f>IFERROR('[5]变法-buff效果'!AG54/AD54,0)</f>
        <v>1</v>
      </c>
      <c r="AL54" s="39"/>
      <c r="BF54" s="29">
        <v>50</v>
      </c>
      <c r="BG54" s="39">
        <f>养成属性buff汇总!I55</f>
        <v>0.10087706127699816</v>
      </c>
      <c r="BH54" s="39">
        <f>养成属性buff汇总!J55</f>
        <v>0.1007611459350925</v>
      </c>
      <c r="BI54" s="39">
        <f>养成属性buff汇总!K55</f>
        <v>0.10061994491657097</v>
      </c>
      <c r="BJ54" s="39">
        <f>养成属性buff汇总!L55</f>
        <v>0.10044983303482199</v>
      </c>
      <c r="BK54" s="39">
        <f>养成属性buff汇总!M55</f>
        <v>0.10023939095201906</v>
      </c>
      <c r="BM54" s="67">
        <f>'[2]功能-军团县城'!CV57/BG54</f>
        <v>8.6943579233522035E-3</v>
      </c>
      <c r="BN54" s="67">
        <f>[3]大殿属性!AK56/BG54</f>
        <v>0.99130564207664773</v>
      </c>
      <c r="BO54" s="39"/>
      <c r="BR54" s="29">
        <v>50</v>
      </c>
      <c r="BS54" s="39">
        <f t="shared" si="1"/>
        <v>0.10087706127699816</v>
      </c>
      <c r="BT54" s="39">
        <f t="shared" si="2"/>
        <v>0.1007611459350925</v>
      </c>
      <c r="BU54" s="39">
        <f t="shared" si="3"/>
        <v>0.10061994491657097</v>
      </c>
      <c r="BV54" s="39">
        <f t="shared" si="4"/>
        <v>0.10044983303482199</v>
      </c>
      <c r="BW54" s="39">
        <f t="shared" si="5"/>
        <v>0.10023939095201906</v>
      </c>
      <c r="BY54" s="67">
        <f>'[2]功能-军团县城'!CV57/BS54</f>
        <v>8.6943579233522035E-3</v>
      </c>
      <c r="BZ54" s="67">
        <f>[3]大殿属性!AK56/BS54</f>
        <v>0.99130564207664773</v>
      </c>
      <c r="CA54" s="39"/>
      <c r="CF54" s="29">
        <v>50</v>
      </c>
      <c r="CG54" s="39">
        <f>养成属性buff汇总!AA55</f>
        <v>0.10551641291906999</v>
      </c>
      <c r="CH54" s="39">
        <f>养成属性buff汇总!AB55</f>
        <v>0.11078853451950871</v>
      </c>
      <c r="CI54" s="39">
        <f>养成属性buff汇总!AC55</f>
        <v>0.11652946871985383</v>
      </c>
      <c r="CJ54" s="39">
        <f>养成属性buff汇总!AD55</f>
        <v>0.12286113428226091</v>
      </c>
      <c r="CK54" s="39">
        <f>养成属性buff汇总!AE55</f>
        <v>0.12977063787323659</v>
      </c>
      <c r="CP54" s="29">
        <v>50</v>
      </c>
      <c r="CQ54" s="39">
        <v>0</v>
      </c>
      <c r="CR54" s="39">
        <v>0</v>
      </c>
      <c r="CS54" s="39">
        <v>0</v>
      </c>
      <c r="CT54" s="39">
        <v>0</v>
      </c>
      <c r="CU54" s="39">
        <v>0</v>
      </c>
    </row>
    <row r="55" spans="2:99" x14ac:dyDescent="0.15">
      <c r="B55" s="29">
        <v>51</v>
      </c>
      <c r="C55" s="29">
        <f>[6]属性汇总!Q54+[10]属性汇总!J55+[11]属性汇总新!K55+[12]爵位属性!I55+[13]宝物温养!CB56+[14]藏品属性!AW61</f>
        <v>156.4049232713819</v>
      </c>
      <c r="D55" s="29">
        <f>[6]属性汇总!R54+[10]属性汇总!K55+[11]属性汇总新!L55+[12]爵位属性!J55+[13]宝物温养!CC56+[14]藏品属性!AX61</f>
        <v>160.9152037695799</v>
      </c>
      <c r="E55" s="29">
        <f>[6]属性汇总!S54+[10]属性汇总!L55+[11]属性汇总新!M55+[12]爵位属性!K55+[13]宝物温养!CD56+[14]藏品属性!AY61</f>
        <v>166.42260355269164</v>
      </c>
      <c r="F55" s="29">
        <f>[6]属性汇总!T54+[10]属性汇总!M55+[11]属性汇总新!N55+[12]爵位属性!L55+[13]宝物温养!CE56+[14]藏品属性!AZ61</f>
        <v>179.83317608225244</v>
      </c>
      <c r="G55" s="29">
        <f>[6]属性汇总!U54+[10]属性汇总!N55+[11]属性汇总新!O55+[12]爵位属性!M55+[13]宝物温养!CF56+[14]藏品属性!BA61</f>
        <v>179.96977812948015</v>
      </c>
      <c r="I55" s="39">
        <f>[6]属性汇总!Q54/C55</f>
        <v>0.61558487272513795</v>
      </c>
      <c r="J55" s="39">
        <f>[10]属性汇总!J55/C55</f>
        <v>0.20537024023810874</v>
      </c>
      <c r="K55" s="39">
        <f>[13]宝物温养!CB56/C55</f>
        <v>7.4983208524040043E-3</v>
      </c>
      <c r="L55" s="39">
        <f>[12]爵位属性!I55/C55</f>
        <v>9.2708079111043742E-2</v>
      </c>
      <c r="M55" s="100">
        <f>[11]属性汇总新!K55/C55</f>
        <v>6.5627393036057233E-2</v>
      </c>
      <c r="N55" s="39">
        <f>[14]藏品属性!AW61/C55</f>
        <v>1.3211094037248194E-2</v>
      </c>
      <c r="Q55" s="29">
        <v>51</v>
      </c>
      <c r="R55" s="29">
        <f>[6]属性汇总!AN54+[10]属性汇总!AC55+[15]属性汇总!E55+[9]属性!AS56</f>
        <v>7447.8672402753082</v>
      </c>
      <c r="S55" s="29">
        <f>[6]属性汇总!AO54+[10]属性汇总!AD55+[15]属性汇总!F55+[9]属性!AT56</f>
        <v>7552.8434118333307</v>
      </c>
      <c r="T55" s="29">
        <f>[6]属性汇总!AP54+[10]属性汇总!AE55+[15]属性汇总!G55+[9]属性!AU56</f>
        <v>8396.0409123029658</v>
      </c>
      <c r="U55" s="29">
        <f>[6]属性汇总!AQ54+[10]属性汇总!AF55+[15]属性汇总!H55+[9]属性!AV56</f>
        <v>8384.2013662777445</v>
      </c>
      <c r="V55" s="29">
        <f>[6]属性汇总!AR54+[10]属性汇总!AG55+[15]属性汇总!I55+[9]属性!AW56</f>
        <v>8945.4360351120704</v>
      </c>
      <c r="X55" s="39">
        <f>[6]属性汇总!AN54/R55</f>
        <v>0.60239519960883692</v>
      </c>
      <c r="Y55" s="39">
        <f>[10]属性汇总!AC55/R55</f>
        <v>0.38870188023021035</v>
      </c>
      <c r="Z55" s="39">
        <f>[15]属性汇总!E55/R55</f>
        <v>8.9029201609527528E-3</v>
      </c>
      <c r="AA55" s="39">
        <f>[9]属性!AS56/R55</f>
        <v>0</v>
      </c>
      <c r="AC55" s="29">
        <v>51</v>
      </c>
      <c r="AD55" s="39">
        <f>'[5]变法-buff效果'!AG55</f>
        <v>1.7532178062635153E-2</v>
      </c>
      <c r="AE55" s="39">
        <f>'[5]变法-buff效果'!AH55</f>
        <v>1.5905987465161524E-2</v>
      </c>
      <c r="AF55" s="39">
        <f>'[5]变法-buff效果'!AI55</f>
        <v>1.4585892074084174E-2</v>
      </c>
      <c r="AG55" s="39">
        <f>'[5]变法-buff效果'!AJ55</f>
        <v>1.2581742435478029E-2</v>
      </c>
      <c r="AH55" s="39">
        <f>'[5]变法-buff效果'!AK55</f>
        <v>9.7638994746022771E-3</v>
      </c>
      <c r="AJ55" s="67"/>
      <c r="AK55" s="67">
        <f>IFERROR('[5]变法-buff效果'!AG55/AD55,0)</f>
        <v>1</v>
      </c>
      <c r="AL55" s="39"/>
      <c r="BF55" s="29">
        <v>51</v>
      </c>
      <c r="BG55" s="39">
        <f>养成属性buff汇总!I56</f>
        <v>0.1009442076500186</v>
      </c>
      <c r="BH55" s="39">
        <f>养成属性buff汇总!J56</f>
        <v>0.10081649192501808</v>
      </c>
      <c r="BI55" s="39">
        <f>养成属性buff汇总!K56</f>
        <v>0.10066609497751368</v>
      </c>
      <c r="BJ55" s="39">
        <f>养成属性buff汇总!L56</f>
        <v>0.10048493723039023</v>
      </c>
      <c r="BK55" s="39">
        <f>养成属性buff汇总!M56</f>
        <v>0.10025861172686418</v>
      </c>
      <c r="BM55" s="67">
        <f>'[2]功能-军团县城'!CV58/BG55</f>
        <v>9.3537576053123652E-3</v>
      </c>
      <c r="BN55" s="67">
        <f>[3]大殿属性!AK57/BG55</f>
        <v>0.99064624239468757</v>
      </c>
      <c r="BO55" s="39"/>
      <c r="BR55" s="29">
        <v>51</v>
      </c>
      <c r="BS55" s="39">
        <f t="shared" si="1"/>
        <v>0.1009442076500186</v>
      </c>
      <c r="BT55" s="39">
        <f t="shared" si="2"/>
        <v>0.10081649192501808</v>
      </c>
      <c r="BU55" s="39">
        <f t="shared" si="3"/>
        <v>0.10066609497751368</v>
      </c>
      <c r="BV55" s="39">
        <f t="shared" si="4"/>
        <v>0.10048493723039023</v>
      </c>
      <c r="BW55" s="39">
        <f t="shared" si="5"/>
        <v>0.10025861172686418</v>
      </c>
      <c r="BY55" s="67">
        <f>'[2]功能-军团县城'!CV58/BS55</f>
        <v>9.3537576053123652E-3</v>
      </c>
      <c r="BZ55" s="67">
        <f>[3]大殿属性!AK57/BS55</f>
        <v>0.99064624239468757</v>
      </c>
      <c r="CA55" s="39"/>
      <c r="CF55" s="29">
        <v>51</v>
      </c>
      <c r="CG55" s="39">
        <f>养成属性buff汇总!AA56</f>
        <v>0.10991687287435684</v>
      </c>
      <c r="CH55" s="39">
        <f>养成属性buff汇总!AB56</f>
        <v>0.11516497531890883</v>
      </c>
      <c r="CI55" s="39">
        <f>养成属性buff汇总!AC56</f>
        <v>0.12088374462367664</v>
      </c>
      <c r="CJ55" s="39">
        <f>养成属性buff汇总!AD56</f>
        <v>0.12718327895187903</v>
      </c>
      <c r="CK55" s="39">
        <f>养成属性buff汇总!AE56</f>
        <v>0.13406891898447582</v>
      </c>
      <c r="CP55" s="29">
        <v>51</v>
      </c>
      <c r="CQ55" s="39">
        <v>0</v>
      </c>
      <c r="CR55" s="39">
        <v>0</v>
      </c>
      <c r="CS55" s="39">
        <v>0</v>
      </c>
      <c r="CT55" s="39">
        <v>0</v>
      </c>
      <c r="CU55" s="39">
        <v>0</v>
      </c>
    </row>
    <row r="56" spans="2:99" x14ac:dyDescent="0.15">
      <c r="B56" s="29">
        <v>52</v>
      </c>
      <c r="C56" s="29">
        <f>[6]属性汇总!Q55+[10]属性汇总!J56+[11]属性汇总新!K56+[12]爵位属性!I56+[13]宝物温养!CB57+[14]藏品属性!AW62</f>
        <v>160.09035869471643</v>
      </c>
      <c r="D56" s="29">
        <f>[6]属性汇总!R55+[10]属性汇总!K56+[11]属性汇总新!L56+[12]爵位属性!J56+[13]宝物温养!CC57+[14]藏品属性!AX62</f>
        <v>164.52479360723171</v>
      </c>
      <c r="E56" s="29">
        <f>[6]属性汇总!S55+[10]属性汇总!L56+[11]属性汇总新!M56+[12]爵位属性!K56+[13]宝物温养!CD57+[14]藏品属性!AY62</f>
        <v>169.88297924039787</v>
      </c>
      <c r="F56" s="29">
        <f>[6]属性汇总!T55+[10]属性汇总!M56+[11]属性汇总新!N56+[12]爵位属性!L56+[13]宝物温养!CE57+[14]藏品属性!AZ62</f>
        <v>184.46629359152348</v>
      </c>
      <c r="G56" s="29">
        <f>[6]属性汇总!U55+[10]属性汇总!N56+[11]属性汇总新!O56+[12]爵位属性!M56+[13]宝物温养!CF57+[14]藏品属性!BA62</f>
        <v>185.26180739562028</v>
      </c>
      <c r="I56" s="39">
        <f>[6]属性汇总!Q55/C56</f>
        <v>0.60710355142309103</v>
      </c>
      <c r="J56" s="39">
        <f>[10]属性汇总!J56/C56</f>
        <v>0.20519245256970919</v>
      </c>
      <c r="K56" s="39">
        <f>[13]宝物温养!CB57/C56</f>
        <v>1.4651404458664094E-2</v>
      </c>
      <c r="L56" s="39">
        <f>[12]爵位属性!I56/C56</f>
        <v>9.1614927883541059E-2</v>
      </c>
      <c r="M56" s="100">
        <f>[11]属性汇总新!K56/C56</f>
        <v>6.7074837800399675E-2</v>
      </c>
      <c r="N56" s="39">
        <f>[14]藏品属性!AW62/C56</f>
        <v>1.4362825864595013E-2</v>
      </c>
      <c r="Q56" s="29">
        <v>52</v>
      </c>
      <c r="R56" s="29">
        <f>[6]属性汇总!AN55+[10]属性汇总!AC56+[15]属性汇总!E56+[9]属性!AS57</f>
        <v>7695.4980430282003</v>
      </c>
      <c r="S56" s="29">
        <f>[6]属性汇总!AO55+[10]属性汇总!AD56+[15]属性汇总!F56+[9]属性!AT57</f>
        <v>7804.764786021482</v>
      </c>
      <c r="T56" s="29">
        <f>[6]属性汇总!AP55+[10]属性汇总!AE56+[15]属性汇总!G56+[9]属性!AU57</f>
        <v>9010.3913018339499</v>
      </c>
      <c r="U56" s="29">
        <f>[6]属性汇总!AQ55+[10]属性汇总!AF56+[15]属性汇总!H56+[9]属性!AV57</f>
        <v>8673.6151830263261</v>
      </c>
      <c r="V56" s="29">
        <f>[6]属性汇总!AR55+[10]属性汇总!AG56+[15]属性汇总!I56+[9]属性!AW57</f>
        <v>9265.0318934360457</v>
      </c>
      <c r="X56" s="39">
        <f>[6]属性汇总!AN55/R56</f>
        <v>0.59552773356378241</v>
      </c>
      <c r="Y56" s="39">
        <f>[10]属性汇总!AC56/R56</f>
        <v>0.38723939416757508</v>
      </c>
      <c r="Z56" s="39">
        <f>[15]属性汇总!E56/R56</f>
        <v>1.7232872268642483E-2</v>
      </c>
      <c r="AA56" s="39">
        <f>[9]属性!AS57/R56</f>
        <v>0</v>
      </c>
      <c r="AC56" s="29">
        <v>52</v>
      </c>
      <c r="AD56" s="39">
        <f>'[5]变法-buff效果'!AG56</f>
        <v>1.8407412394632932E-2</v>
      </c>
      <c r="AE56" s="39">
        <f>'[5]变法-buff效果'!AH56</f>
        <v>1.6726154485801729E-2</v>
      </c>
      <c r="AF56" s="39">
        <f>'[5]变法-buff效果'!AI56</f>
        <v>1.4974731209477985E-2</v>
      </c>
      <c r="AG56" s="39">
        <f>'[5]变法-buff效果'!AJ56</f>
        <v>1.3232954711434555E-2</v>
      </c>
      <c r="AH56" s="39">
        <f>'[5]变法-buff效果'!AK56</f>
        <v>1.0246778319725302E-2</v>
      </c>
      <c r="AJ56" s="67"/>
      <c r="AK56" s="67">
        <f>IFERROR('[5]变法-buff效果'!AG56/AD56,0)</f>
        <v>1</v>
      </c>
      <c r="AL56" s="39"/>
      <c r="BF56" s="29">
        <v>52</v>
      </c>
      <c r="BG56" s="39">
        <f>养成属性buff汇总!I57</f>
        <v>0.10101617335072746</v>
      </c>
      <c r="BH56" s="39">
        <f>养成属性buff汇总!J57</f>
        <v>0.10087943388928461</v>
      </c>
      <c r="BI56" s="39">
        <f>养成属性buff汇总!K57</f>
        <v>0.10071938181323795</v>
      </c>
      <c r="BJ56" s="39">
        <f>养成属性buff汇总!L57</f>
        <v>0.10052420400397662</v>
      </c>
      <c r="BK56" s="39">
        <f>养成属性buff汇总!M57</f>
        <v>0.10027978744369112</v>
      </c>
      <c r="BM56" s="67">
        <f>'[2]功能-军团县城'!CV59/BG56</f>
        <v>1.0059511432880298E-2</v>
      </c>
      <c r="BN56" s="67">
        <f>[3]大殿属性!AK58/BG56</f>
        <v>0.9899404885671198</v>
      </c>
      <c r="BO56" s="39"/>
      <c r="BR56" s="29">
        <v>52</v>
      </c>
      <c r="BS56" s="39">
        <f t="shared" si="1"/>
        <v>0.10101617335072746</v>
      </c>
      <c r="BT56" s="39">
        <f t="shared" si="2"/>
        <v>0.10087943388928461</v>
      </c>
      <c r="BU56" s="39">
        <f t="shared" si="3"/>
        <v>0.10071938181323795</v>
      </c>
      <c r="BV56" s="39">
        <f t="shared" si="4"/>
        <v>0.10052420400397662</v>
      </c>
      <c r="BW56" s="39">
        <f t="shared" si="5"/>
        <v>0.10027978744369112</v>
      </c>
      <c r="BY56" s="67">
        <f>'[2]功能-军团县城'!CV59/BS56</f>
        <v>1.0059511432880298E-2</v>
      </c>
      <c r="BZ56" s="67">
        <f>[3]大殿属性!AK58/BS56</f>
        <v>0.9899404885671198</v>
      </c>
      <c r="CA56" s="39"/>
      <c r="CF56" s="29">
        <v>52</v>
      </c>
      <c r="CG56" s="39">
        <f>养成属性buff汇总!AA57</f>
        <v>0.11431733282964368</v>
      </c>
      <c r="CH56" s="39">
        <f>养成属性buff汇总!AB57</f>
        <v>0.11954141611830896</v>
      </c>
      <c r="CI56" s="39">
        <f>养成属性buff汇总!AC57</f>
        <v>0.12523802052749944</v>
      </c>
      <c r="CJ56" s="39">
        <f>养成属性buff汇总!AD57</f>
        <v>0.13150542362149714</v>
      </c>
      <c r="CK56" s="39">
        <f>养成属性buff汇总!AE57</f>
        <v>0.13836720009571507</v>
      </c>
      <c r="CP56" s="29">
        <v>52</v>
      </c>
      <c r="CQ56" s="39">
        <v>0</v>
      </c>
      <c r="CR56" s="39">
        <v>0</v>
      </c>
      <c r="CS56" s="39">
        <v>0</v>
      </c>
      <c r="CT56" s="39">
        <v>0</v>
      </c>
      <c r="CU56" s="39">
        <v>0</v>
      </c>
    </row>
    <row r="57" spans="2:99" x14ac:dyDescent="0.15">
      <c r="B57" s="29">
        <v>53</v>
      </c>
      <c r="C57" s="29">
        <f>[6]属性汇总!Q56+[10]属性汇总!J57+[11]属性汇总新!K57+[12]爵位属性!I57+[13]宝物温养!CB58+[14]藏品属性!AW63</f>
        <v>163.78471505226582</v>
      </c>
      <c r="D57" s="29">
        <f>[6]属性汇总!R56+[10]属性汇总!K57+[11]属性汇总新!L57+[12]爵位属性!J57+[13]宝物温养!CC58+[14]藏品属性!AX63</f>
        <v>168.22046310478885</v>
      </c>
      <c r="E57" s="29">
        <f>[6]属性汇总!S56+[10]属性汇总!L57+[11]属性汇总新!M57+[12]爵位属性!K57+[13]宝物温养!CD58+[14]藏品属性!AY63</f>
        <v>173.34335492810393</v>
      </c>
      <c r="F57" s="29">
        <f>[6]属性汇总!T56+[10]属性汇总!M57+[11]属性汇总新!N57+[12]爵位属性!L57+[13]宝物温养!CE58+[14]藏品属性!AZ63</f>
        <v>189.18367385129605</v>
      </c>
      <c r="G57" s="29">
        <f>[6]属性汇总!U56+[10]属性汇总!N57+[11]属性汇总新!O57+[12]爵位属性!M57+[13]宝物温养!CF58+[14]藏品属性!BA63</f>
        <v>190.75163419614472</v>
      </c>
      <c r="I57" s="39">
        <f>[6]属性汇总!Q56/C57</f>
        <v>0.59897131308872997</v>
      </c>
      <c r="J57" s="39">
        <f>[10]属性汇总!J57/C57</f>
        <v>0.20501149932876769</v>
      </c>
      <c r="K57" s="39">
        <f>[13]宝物温养!CB58/C57</f>
        <v>2.1481387268834039E-2</v>
      </c>
      <c r="L57" s="39">
        <f>[12]爵位属性!I57/C57</f>
        <v>9.0566041700532465E-2</v>
      </c>
      <c r="M57" s="100">
        <f>[11]属性汇总新!K57/C57</f>
        <v>6.8507877820226576E-2</v>
      </c>
      <c r="N57" s="39">
        <f>[14]藏品属性!AW63/C57</f>
        <v>1.546188079290909E-2</v>
      </c>
      <c r="Q57" s="29">
        <v>53</v>
      </c>
      <c r="R57" s="29">
        <f>[6]属性汇总!AN56+[10]属性汇总!AC57+[15]属性汇总!E57+[9]属性!AS58</f>
        <v>7943.1288457810924</v>
      </c>
      <c r="S57" s="29">
        <f>[6]属性汇总!AO56+[10]属性汇总!AD57+[15]属性汇总!F57+[9]属性!AT58</f>
        <v>8056.6861602096333</v>
      </c>
      <c r="T57" s="29">
        <f>[6]属性汇总!AP56+[10]属性汇总!AE57+[15]属性汇总!G57+[9]属性!AU58</f>
        <v>9624.741691364934</v>
      </c>
      <c r="U57" s="29">
        <f>[6]属性汇总!AQ56+[10]属性汇总!AF57+[15]属性汇总!H57+[9]属性!AV58</f>
        <v>8967.9985866358165</v>
      </c>
      <c r="V57" s="29">
        <f>[6]属性汇总!AR56+[10]属性汇总!AG57+[15]属性汇总!I57+[9]属性!AW58</f>
        <v>9564.4993719848717</v>
      </c>
      <c r="X57" s="39">
        <f>[6]属性汇总!AN56/R57</f>
        <v>0.58908846052997899</v>
      </c>
      <c r="Y57" s="39">
        <f>[10]属性汇总!AC57/R57</f>
        <v>0.38586809549588785</v>
      </c>
      <c r="Z57" s="39">
        <f>[15]属性汇总!E57/R57</f>
        <v>2.5043443974133158E-2</v>
      </c>
      <c r="AA57" s="39">
        <f>[9]属性!AS58/R57</f>
        <v>0</v>
      </c>
      <c r="AC57" s="29">
        <v>53</v>
      </c>
      <c r="AD57" s="39">
        <f>'[5]变法-buff效果'!AG57</f>
        <v>1.9298873742345769E-2</v>
      </c>
      <c r="AE57" s="39">
        <f>'[5]变法-buff效果'!AH57</f>
        <v>1.757887944542531E-2</v>
      </c>
      <c r="AF57" s="39">
        <f>'[5]变法-buff效果'!AI57</f>
        <v>1.5395795845841258E-2</v>
      </c>
      <c r="AG57" s="39">
        <f>'[5]变法-buff效果'!AJ57</f>
        <v>1.3846824950047604E-2</v>
      </c>
      <c r="AH57" s="39">
        <f>'[5]变法-buff效果'!AK57</f>
        <v>1.066695361357028E-2</v>
      </c>
      <c r="AJ57" s="67"/>
      <c r="AK57" s="67">
        <f>IFERROR('[5]变法-buff效果'!AG57/AD57,0)</f>
        <v>1</v>
      </c>
      <c r="AL57" s="39"/>
      <c r="BF57" s="29">
        <v>53</v>
      </c>
      <c r="BG57" s="39">
        <f>养成属性buff汇总!I58</f>
        <v>0.10109330427896006</v>
      </c>
      <c r="BH57" s="39">
        <f>养成属性buff汇总!J58</f>
        <v>0.10094804764762118</v>
      </c>
      <c r="BI57" s="39">
        <f>养成属性buff汇总!K58</f>
        <v>0.100777084858186</v>
      </c>
      <c r="BJ57" s="39">
        <f>养成属性buff汇总!L58</f>
        <v>0.10056481260945198</v>
      </c>
      <c r="BK57" s="39">
        <f>养成属性buff汇总!M58</f>
        <v>0.10030225058418023</v>
      </c>
      <c r="BM57" s="67">
        <f>'[2]功能-军团县城'!CV60/BG57</f>
        <v>1.0814804073899459E-2</v>
      </c>
      <c r="BN57" s="67">
        <f>[3]大殿属性!AK59/BG57</f>
        <v>0.98918519592610055</v>
      </c>
      <c r="BO57" s="39"/>
      <c r="BR57" s="29">
        <v>53</v>
      </c>
      <c r="BS57" s="39">
        <f t="shared" si="1"/>
        <v>0.10109330427896006</v>
      </c>
      <c r="BT57" s="39">
        <f t="shared" si="2"/>
        <v>0.10094804764762118</v>
      </c>
      <c r="BU57" s="39">
        <f t="shared" si="3"/>
        <v>0.100777084858186</v>
      </c>
      <c r="BV57" s="39">
        <f t="shared" si="4"/>
        <v>0.10056481260945198</v>
      </c>
      <c r="BW57" s="39">
        <f t="shared" si="5"/>
        <v>0.10030225058418023</v>
      </c>
      <c r="BY57" s="67">
        <f>'[2]功能-军团县城'!CV60/BS57</f>
        <v>1.0814804073899459E-2</v>
      </c>
      <c r="BZ57" s="67">
        <f>[3]大殿属性!AK59/BS57</f>
        <v>0.98918519592610055</v>
      </c>
      <c r="CA57" s="39"/>
      <c r="CF57" s="29">
        <v>53</v>
      </c>
      <c r="CG57" s="39">
        <f>养成属性buff汇总!AA58</f>
        <v>0.11871779278493053</v>
      </c>
      <c r="CH57" s="39">
        <f>养成属性buff汇总!AB58</f>
        <v>0.12391785691770908</v>
      </c>
      <c r="CI57" s="39">
        <f>养成属性buff汇总!AC58</f>
        <v>0.12959229643132225</v>
      </c>
      <c r="CJ57" s="39">
        <f>养成属性buff汇总!AD58</f>
        <v>0.13582756829111525</v>
      </c>
      <c r="CK57" s="39">
        <f>养成属性buff汇总!AE58</f>
        <v>0.14266548120695427</v>
      </c>
      <c r="CP57" s="29">
        <v>53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</row>
    <row r="58" spans="2:99" x14ac:dyDescent="0.15">
      <c r="B58" s="29">
        <v>54</v>
      </c>
      <c r="C58" s="29">
        <f>[6]属性汇总!Q57+[10]属性汇总!J58+[11]属性汇总新!K58+[12]爵位属性!I58+[13]宝物温养!CB59+[14]藏品属性!AW64</f>
        <v>167.35483849955435</v>
      </c>
      <c r="D58" s="29">
        <f>[6]属性汇总!R57+[10]属性汇总!K58+[11]属性汇总新!L58+[12]爵位属性!J58+[13]宝物温养!CC59+[14]藏品属性!AX64</f>
        <v>171.7699671439087</v>
      </c>
      <c r="E58" s="29">
        <f>[6]属性汇总!S57+[10]属性汇总!L58+[11]属性汇总新!M58+[12]爵位属性!K58+[13]宝物温养!CD59+[14]藏品属性!AY64</f>
        <v>176.97752423383534</v>
      </c>
      <c r="F58" s="29">
        <f>[6]属性汇总!T57+[10]属性汇总!M58+[11]属性汇总新!N58+[12]爵位属性!L58+[13]宝物温养!CE59+[14]藏品属性!AZ64</f>
        <v>194.18313200092473</v>
      </c>
      <c r="G58" s="29">
        <f>[6]属性汇总!U57+[10]属性汇总!N58+[11]属性汇总新!O58+[12]爵位属性!M58+[13]宝物温养!CF59+[14]藏品属性!BA64</f>
        <v>196.4926108491577</v>
      </c>
      <c r="I58" s="39">
        <f>[6]属性汇总!Q57/C58</f>
        <v>0.59088095080782943</v>
      </c>
      <c r="J58" s="39">
        <f>[10]属性汇总!J58/C58</f>
        <v>0.20499058751001109</v>
      </c>
      <c r="K58" s="39">
        <f>[13]宝物温养!CB59/C58</f>
        <v>2.803084292271775E-2</v>
      </c>
      <c r="L58" s="39">
        <f>[12]爵位属性!I58/C58</f>
        <v>8.9629915301432675E-2</v>
      </c>
      <c r="M58" s="100">
        <f>[11]属性汇总新!K58/C58</f>
        <v>6.9942997271207979E-2</v>
      </c>
      <c r="N58" s="39">
        <f>[14]藏品属性!AW64/C58</f>
        <v>1.6524706186801005E-2</v>
      </c>
      <c r="Q58" s="29">
        <v>54</v>
      </c>
      <c r="R58" s="29">
        <f>[6]属性汇总!AN57+[10]属性汇总!AC58+[15]属性汇总!E58+[9]属性!AS59</f>
        <v>8195.5058745616134</v>
      </c>
      <c r="S58" s="29">
        <f>[6]属性汇总!AO57+[10]属性汇总!AD58+[15]属性汇总!F58+[9]属性!AT59</f>
        <v>8318.2982333881082</v>
      </c>
      <c r="T58" s="29">
        <f>[6]属性汇总!AP57+[10]属性汇总!AE58+[15]属性汇总!G58+[9]属性!AU59</f>
        <v>9783.5008040770444</v>
      </c>
      <c r="U58" s="29">
        <f>[6]属性汇总!AQ57+[10]属性汇总!AF58+[15]属性汇总!H58+[9]属性!AV59</f>
        <v>9279.0181736933555</v>
      </c>
      <c r="V58" s="29">
        <f>[6]属性汇总!AR57+[10]属性汇总!AG58+[15]属性汇总!I58+[9]属性!AW59</f>
        <v>9838.4092032804328</v>
      </c>
      <c r="X58" s="39">
        <f>[6]属性汇总!AN57/R58</f>
        <v>0.58328001688841802</v>
      </c>
      <c r="Y58" s="39">
        <f>[10]属性汇总!AC58/R58</f>
        <v>0.38435699372474635</v>
      </c>
      <c r="Z58" s="39">
        <f>[15]属性汇总!E58/R58</f>
        <v>3.2362989386835607E-2</v>
      </c>
      <c r="AA58" s="39">
        <f>[9]属性!AS59/R58</f>
        <v>0</v>
      </c>
      <c r="AC58" s="29">
        <v>54</v>
      </c>
      <c r="AD58" s="39">
        <f>'[5]变法-buff效果'!AG58</f>
        <v>2.0238981378739643E-2</v>
      </c>
      <c r="AE58" s="39">
        <f>'[5]变法-buff效果'!AH58</f>
        <v>1.84746839972291E-2</v>
      </c>
      <c r="AF58" s="39">
        <f>'[5]变法-buff效果'!AI58</f>
        <v>1.6144254125508118E-2</v>
      </c>
      <c r="AG58" s="39">
        <f>'[5]变法-buff效果'!AJ58</f>
        <v>1.4154620423488928E-2</v>
      </c>
      <c r="AH58" s="39">
        <f>'[5]变法-buff效果'!AK58</f>
        <v>1.0883981915487001E-2</v>
      </c>
      <c r="AJ58" s="67"/>
      <c r="AK58" s="67">
        <f>IFERROR('[5]变法-buff效果'!AG58/AD58,0)</f>
        <v>1</v>
      </c>
      <c r="AL58" s="39"/>
      <c r="BF58" s="29">
        <v>54</v>
      </c>
      <c r="BG58" s="39">
        <f>养成属性buff汇总!I59</f>
        <v>0.10117597116098055</v>
      </c>
      <c r="BH58" s="39">
        <f>养成属性buff汇总!J59</f>
        <v>0.10102170472425985</v>
      </c>
      <c r="BI58" s="39">
        <f>养成属性buff汇总!K59</f>
        <v>0.10083477719038968</v>
      </c>
      <c r="BJ58" s="39">
        <f>养成属性buff汇总!L59</f>
        <v>0.10060699315491928</v>
      </c>
      <c r="BK58" s="39">
        <f>养成属性buff汇总!M59</f>
        <v>0.10032485430463556</v>
      </c>
      <c r="BM58" s="67">
        <f>'[2]功能-军团县城'!CV61/BG58</f>
        <v>1.1623028150720286E-2</v>
      </c>
      <c r="BN58" s="67">
        <f>[3]大殿属性!AK60/BG58</f>
        <v>0.98837697184927964</v>
      </c>
      <c r="BO58" s="39"/>
      <c r="BR58" s="29">
        <v>54</v>
      </c>
      <c r="BS58" s="39">
        <f t="shared" si="1"/>
        <v>0.10117597116098055</v>
      </c>
      <c r="BT58" s="39">
        <f t="shared" si="2"/>
        <v>0.10102170472425985</v>
      </c>
      <c r="BU58" s="39">
        <f t="shared" si="3"/>
        <v>0.10083477719038968</v>
      </c>
      <c r="BV58" s="39">
        <f t="shared" si="4"/>
        <v>0.10060699315491928</v>
      </c>
      <c r="BW58" s="39">
        <f t="shared" si="5"/>
        <v>0.10032485430463556</v>
      </c>
      <c r="BY58" s="67">
        <f>'[2]功能-军团县城'!CV61/BS58</f>
        <v>1.1623028150720286E-2</v>
      </c>
      <c r="BZ58" s="67">
        <f>[3]大殿属性!AK60/BS58</f>
        <v>0.98837697184927964</v>
      </c>
      <c r="CA58" s="39"/>
      <c r="CF58" s="29">
        <v>54</v>
      </c>
      <c r="CG58" s="39">
        <f>养成属性buff汇总!AA59</f>
        <v>0.12311825274021737</v>
      </c>
      <c r="CH58" s="39">
        <f>养成属性buff汇总!AB59</f>
        <v>0.12829429771710921</v>
      </c>
      <c r="CI58" s="39">
        <f>养成属性buff汇总!AC59</f>
        <v>0.13394657233514506</v>
      </c>
      <c r="CJ58" s="39">
        <f>养成属性buff汇总!AD59</f>
        <v>0.14014971296073336</v>
      </c>
      <c r="CK58" s="39">
        <f>养成属性buff汇总!AE59</f>
        <v>0.14696376231819352</v>
      </c>
      <c r="CP58" s="29">
        <v>54</v>
      </c>
      <c r="CQ58" s="39">
        <v>0</v>
      </c>
      <c r="CR58" s="39">
        <v>0</v>
      </c>
      <c r="CS58" s="39">
        <v>0</v>
      </c>
      <c r="CT58" s="39">
        <v>0</v>
      </c>
      <c r="CU58" s="39">
        <v>0</v>
      </c>
    </row>
    <row r="59" spans="2:99" x14ac:dyDescent="0.15">
      <c r="B59" s="29">
        <v>55</v>
      </c>
      <c r="C59" s="29">
        <f>[6]属性汇总!Q58+[10]属性汇总!J59+[11]属性汇总新!K59+[12]爵位属性!I59+[13]宝物温养!CB60+[14]藏品属性!AW65</f>
        <v>170.75931337850099</v>
      </c>
      <c r="D59" s="29">
        <f>[6]属性汇总!R58+[10]属性汇总!K59+[11]属性汇总新!L59+[12]爵位属性!J59+[13]宝物温养!CC60+[14]藏品属性!AX65</f>
        <v>175.27654940559174</v>
      </c>
      <c r="E59" s="29">
        <f>[6]属性汇总!S58+[10]属性汇总!L59+[11]属性汇总新!M59+[12]爵位属性!K59+[13]宝物温养!CD60+[14]藏品属性!AY65</f>
        <v>180.85503682117113</v>
      </c>
      <c r="F59" s="29">
        <f>[6]属性汇总!T58+[10]属性汇总!M59+[11]属性汇总新!N59+[12]爵位属性!L59+[13]宝物温养!CE60+[14]藏品属性!AZ65</f>
        <v>199.18259015055332</v>
      </c>
      <c r="G59" s="29">
        <f>[6]属性汇总!U58+[10]属性汇总!N59+[11]属性汇总新!O59+[12]爵位属性!M59+[13]宝物温养!CF60+[14]藏品属性!BA65</f>
        <v>202.23358750217062</v>
      </c>
      <c r="I59" s="39">
        <f>[6]属性汇总!Q58/C59</f>
        <v>0.58272416194478427</v>
      </c>
      <c r="J59" s="39">
        <f>[10]属性汇总!J59/C59</f>
        <v>0.20516938514314892</v>
      </c>
      <c r="K59" s="39">
        <f>[13]宝物温养!CB60/C59</f>
        <v>3.4339980478397335E-2</v>
      </c>
      <c r="L59" s="39">
        <f>[12]爵位属性!I59/C59</f>
        <v>8.8818971958786214E-2</v>
      </c>
      <c r="M59" s="100">
        <f>[11]属性汇总新!K59/C59</f>
        <v>7.138734945808857E-2</v>
      </c>
      <c r="N59" s="39">
        <f>[14]藏品属性!AW65/C59</f>
        <v>1.7560151016794531E-2</v>
      </c>
      <c r="Q59" s="29">
        <v>55</v>
      </c>
      <c r="R59" s="29">
        <f>[6]属性汇总!AN58+[10]属性汇总!AC59+[15]属性汇总!E59+[9]属性!AS60</f>
        <v>8454.0989364371908</v>
      </c>
      <c r="S59" s="29">
        <f>[6]属性汇总!AO58+[10]属性汇总!AD59+[15]属性汇总!F59+[9]属性!AT60</f>
        <v>8582.7559995895317</v>
      </c>
      <c r="T59" s="29">
        <f>[6]属性汇总!AP58+[10]属性汇总!AE59+[15]属性汇总!G59+[9]属性!AU60</f>
        <v>9819.1866805254849</v>
      </c>
      <c r="U59" s="29">
        <f>[6]属性汇总!AQ58+[10]属性汇总!AF59+[15]属性汇总!H59+[9]属性!AV60</f>
        <v>9590.0377607508944</v>
      </c>
      <c r="V59" s="29">
        <f>[6]属性汇总!AR58+[10]属性汇总!AG59+[15]属性汇总!I59+[9]属性!AW60</f>
        <v>10112.319034575992</v>
      </c>
      <c r="X59" s="39">
        <f>[6]属性汇总!AN58/R59</f>
        <v>0.57812903966903673</v>
      </c>
      <c r="Y59" s="39">
        <f>[10]属性汇总!AC59/R59</f>
        <v>0.38265461811159324</v>
      </c>
      <c r="Z59" s="39">
        <f>[15]属性汇总!E59/R59</f>
        <v>3.9216342219370016E-2</v>
      </c>
      <c r="AA59" s="39">
        <f>[9]属性!AS60/R59</f>
        <v>0</v>
      </c>
      <c r="AC59" s="29">
        <v>55</v>
      </c>
      <c r="AD59" s="39">
        <f>'[5]变法-buff效果'!AG59</f>
        <v>2.1189751841863232E-2</v>
      </c>
      <c r="AE59" s="39">
        <f>'[5]变法-buff效果'!AH59</f>
        <v>1.9344227986754711E-2</v>
      </c>
      <c r="AF59" s="39">
        <f>'[5]变法-buff效果'!AI59</f>
        <v>1.6939888116989113E-2</v>
      </c>
      <c r="AG59" s="39">
        <f>'[5]变法-buff效果'!AJ59</f>
        <v>1.4478926541922886E-2</v>
      </c>
      <c r="AH59" s="39">
        <f>'[5]变法-buff效果'!AK59</f>
        <v>1.1117765317561311E-2</v>
      </c>
      <c r="AJ59" s="67"/>
      <c r="AK59" s="67">
        <f>IFERROR('[5]变法-buff效果'!AG59/AD59,0)</f>
        <v>1</v>
      </c>
      <c r="AL59" s="39"/>
      <c r="BF59" s="29">
        <v>55</v>
      </c>
      <c r="BG59" s="39">
        <f>养成属性buff汇总!I60</f>
        <v>0.10126457133136073</v>
      </c>
      <c r="BH59" s="39">
        <f>养成属性buff汇总!J60</f>
        <v>0.10109728212411193</v>
      </c>
      <c r="BI59" s="39">
        <f>养成属性buff汇总!K60</f>
        <v>0.10089583641979144</v>
      </c>
      <c r="BJ59" s="39">
        <f>养成属性buff汇总!L60</f>
        <v>0.1006514363327899</v>
      </c>
      <c r="BK59" s="39">
        <f>养成属性buff汇总!M60</f>
        <v>0.10034920308597381</v>
      </c>
      <c r="BM59" s="67">
        <f>'[2]功能-军团县城'!CV62/BG59</f>
        <v>1.2487796222656699E-2</v>
      </c>
      <c r="BN59" s="67">
        <f>[3]大殿属性!AK61/BG59</f>
        <v>0.98751220377734328</v>
      </c>
      <c r="BO59" s="39"/>
      <c r="BR59" s="29">
        <v>55</v>
      </c>
      <c r="BS59" s="39">
        <f t="shared" si="1"/>
        <v>0.10126457133136073</v>
      </c>
      <c r="BT59" s="39">
        <f t="shared" si="2"/>
        <v>0.10109728212411193</v>
      </c>
      <c r="BU59" s="39">
        <f t="shared" si="3"/>
        <v>0.10089583641979144</v>
      </c>
      <c r="BV59" s="39">
        <f t="shared" si="4"/>
        <v>0.1006514363327899</v>
      </c>
      <c r="BW59" s="39">
        <f t="shared" si="5"/>
        <v>0.10034920308597381</v>
      </c>
      <c r="BY59" s="67">
        <f>'[2]功能-军团县城'!CV62/BS59</f>
        <v>1.2487796222656699E-2</v>
      </c>
      <c r="BZ59" s="67">
        <f>[3]大殿属性!AK61/BS59</f>
        <v>0.98751220377734328</v>
      </c>
      <c r="CA59" s="39"/>
      <c r="CF59" s="29">
        <v>55</v>
      </c>
      <c r="CG59" s="39">
        <f>养成属性buff汇总!AA60</f>
        <v>0.12751871269550422</v>
      </c>
      <c r="CH59" s="39">
        <f>养成属性buff汇总!AB60</f>
        <v>0.13267073851650935</v>
      </c>
      <c r="CI59" s="39">
        <f>养成属性buff汇总!AC60</f>
        <v>0.13830084823896788</v>
      </c>
      <c r="CJ59" s="39">
        <f>养成属性buff汇总!AD60</f>
        <v>0.14447185763035147</v>
      </c>
      <c r="CK59" s="39">
        <f>养成属性buff汇总!AE60</f>
        <v>0.15137021296750008</v>
      </c>
      <c r="CP59" s="29">
        <v>55</v>
      </c>
      <c r="CQ59" s="39">
        <v>0</v>
      </c>
      <c r="CR59" s="39">
        <v>0</v>
      </c>
      <c r="CS59" s="39">
        <v>0</v>
      </c>
      <c r="CT59" s="39">
        <v>0</v>
      </c>
      <c r="CU59" s="39">
        <v>0</v>
      </c>
    </row>
    <row r="60" spans="2:99" x14ac:dyDescent="0.15">
      <c r="B60" s="29">
        <v>56</v>
      </c>
      <c r="C60" s="29">
        <f>[6]属性汇总!Q59+[10]属性汇总!J60+[11]属性汇总新!K60+[12]爵位属性!I60+[13]宝物温养!CB61+[14]藏品属性!AW66</f>
        <v>174.44543807756787</v>
      </c>
      <c r="D60" s="29">
        <f>[6]属性汇总!R59+[10]属性汇总!K60+[11]属性汇总新!L60+[12]爵位属性!J60+[13]宝物温养!CC61+[14]藏品属性!AX66</f>
        <v>178.78313166727474</v>
      </c>
      <c r="E60" s="29">
        <f>[6]属性汇总!S59+[10]属性汇总!L60+[11]属性汇总新!M60+[12]爵位属性!K60+[13]宝物温养!CD61+[14]藏品属性!AY66</f>
        <v>184.78592725783406</v>
      </c>
      <c r="F60" s="29">
        <f>[6]属性汇总!T59+[10]属性汇总!M60+[11]属性汇总新!N60+[12]爵位属性!L60+[13]宝物温养!CE61+[14]藏品属性!AZ66</f>
        <v>204.18204830018195</v>
      </c>
      <c r="G60" s="29">
        <f>[6]属性汇总!U59+[10]属性汇总!N60+[11]属性汇总新!O60+[12]爵位属性!M60+[13]宝物温养!CF61+[14]藏品属性!BA66</f>
        <v>207.9943779713563</v>
      </c>
      <c r="I60" s="39">
        <f>[6]属性汇总!Q59/C60</f>
        <v>0.57395808439587537</v>
      </c>
      <c r="J60" s="39">
        <f>[10]属性汇总!J60/C60</f>
        <v>0.20500966029331097</v>
      </c>
      <c r="K60" s="39">
        <f>[13]宝物温养!CB61/C60</f>
        <v>4.0337230156616846E-2</v>
      </c>
      <c r="L60" s="39">
        <f>[12]爵位属性!I60/C60</f>
        <v>8.7897588508535865E-2</v>
      </c>
      <c r="M60" s="100">
        <f>[11]属性汇总新!K60/C60</f>
        <v>7.2657735747809774E-2</v>
      </c>
      <c r="N60" s="39">
        <f>[14]藏品属性!AW66/C60</f>
        <v>2.0139700897851064E-2</v>
      </c>
      <c r="Q60" s="29">
        <v>56</v>
      </c>
      <c r="R60" s="29">
        <f>[6]属性汇总!AN59+[10]属性汇总!AC60+[15]属性汇总!E60+[9]属性!AS61</f>
        <v>8712.6919983127682</v>
      </c>
      <c r="S60" s="29">
        <f>[6]属性汇总!AO59+[10]属性汇总!AD60+[15]属性汇总!F60+[9]属性!AT61</f>
        <v>8847.213765790957</v>
      </c>
      <c r="T60" s="29">
        <f>[6]属性汇总!AP59+[10]属性汇总!AE60+[15]属性汇总!G60+[9]属性!AU61</f>
        <v>9854.8725569739254</v>
      </c>
      <c r="U60" s="29">
        <f>[6]属性汇总!AQ59+[10]属性汇总!AF60+[15]属性汇总!H60+[9]属性!AV61</f>
        <v>9901.0573478084334</v>
      </c>
      <c r="V60" s="29">
        <f>[6]属性汇总!AR59+[10]属性汇总!AG60+[15]属性汇总!I60+[9]属性!AW61</f>
        <v>10386.228865871553</v>
      </c>
      <c r="X60" s="39">
        <f>[6]属性汇总!AN59/R60</f>
        <v>0.57328382488704421</v>
      </c>
      <c r="Y60" s="39">
        <f>[10]属性汇总!AC60/R60</f>
        <v>0.38105329565683321</v>
      </c>
      <c r="Z60" s="39">
        <f>[15]属性汇总!E60/R60</f>
        <v>4.566287945612256E-2</v>
      </c>
      <c r="AA60" s="39">
        <f>[9]属性!AS61/R60</f>
        <v>0</v>
      </c>
      <c r="AC60" s="29">
        <v>56</v>
      </c>
      <c r="AD60" s="39">
        <f>'[5]变法-buff效果'!AG60</f>
        <v>2.198780974822814E-2</v>
      </c>
      <c r="AE60" s="39">
        <f>'[5]变法-buff效果'!AH60</f>
        <v>2.0254994819924176E-2</v>
      </c>
      <c r="AF60" s="39">
        <f>'[5]变法-buff效果'!AI60</f>
        <v>1.7742609903485355E-2</v>
      </c>
      <c r="AG60" s="39">
        <f>'[5]变法-buff效果'!AJ60</f>
        <v>1.4826247799316837E-2</v>
      </c>
      <c r="AH60" s="39">
        <f>'[5]变法-buff效果'!AK60</f>
        <v>1.1368450118283038E-2</v>
      </c>
      <c r="AJ60" s="67"/>
      <c r="AK60" s="67">
        <f>IFERROR('[5]变法-buff效果'!AG60/AD60,0)</f>
        <v>1</v>
      </c>
      <c r="AL60" s="39"/>
      <c r="BF60" s="29">
        <v>56</v>
      </c>
      <c r="BG60" s="39">
        <f>养成属性buff汇总!I61</f>
        <v>0.10135953064275038</v>
      </c>
      <c r="BH60" s="39">
        <f>养成属性buff汇总!J61</f>
        <v>0.10117746341770532</v>
      </c>
      <c r="BI60" s="39">
        <f>养成属性buff汇总!K61</f>
        <v>0.10096151030180521</v>
      </c>
      <c r="BJ60" s="39">
        <f>养成属性buff汇总!L61</f>
        <v>0.10069903352428029</v>
      </c>
      <c r="BK60" s="39">
        <f>养成属性buff汇总!M61</f>
        <v>0.10037531216533291</v>
      </c>
      <c r="BM60" s="67">
        <f>'[2]功能-军团县城'!CV63/BG60</f>
        <v>1.3412953218401871E-2</v>
      </c>
      <c r="BN60" s="67">
        <f>[3]大殿属性!AK62/BG60</f>
        <v>0.98658704678159814</v>
      </c>
      <c r="BO60" s="39"/>
      <c r="BR60" s="29">
        <v>56</v>
      </c>
      <c r="BS60" s="39">
        <f t="shared" si="1"/>
        <v>0.10135953064275038</v>
      </c>
      <c r="BT60" s="39">
        <f t="shared" si="2"/>
        <v>0.10117746341770532</v>
      </c>
      <c r="BU60" s="39">
        <f t="shared" si="3"/>
        <v>0.10096151030180521</v>
      </c>
      <c r="BV60" s="39">
        <f t="shared" si="4"/>
        <v>0.10069903352428029</v>
      </c>
      <c r="BW60" s="39">
        <f t="shared" si="5"/>
        <v>0.10037531216533291</v>
      </c>
      <c r="BY60" s="67">
        <f>'[2]功能-军团县城'!CV63/BS60</f>
        <v>1.3412953218401871E-2</v>
      </c>
      <c r="BZ60" s="67">
        <f>[3]大殿属性!AK62/BS60</f>
        <v>0.98658704678159814</v>
      </c>
      <c r="CA60" s="39"/>
      <c r="CF60" s="29">
        <v>56</v>
      </c>
      <c r="CG60" s="39">
        <f>养成属性buff汇总!AA61</f>
        <v>0.13191917265079106</v>
      </c>
      <c r="CH60" s="39">
        <f>养成属性buff汇总!AB61</f>
        <v>0.13704717931590946</v>
      </c>
      <c r="CI60" s="39">
        <f>养成属性buff汇总!AC61</f>
        <v>0.14265512414279069</v>
      </c>
      <c r="CJ60" s="39">
        <f>养成属性buff汇总!AD61</f>
        <v>0.14879400229996959</v>
      </c>
      <c r="CK60" s="39">
        <f>养成属性buff汇总!AE61</f>
        <v>0.1560368990570809</v>
      </c>
      <c r="CP60" s="29">
        <v>56</v>
      </c>
      <c r="CQ60" s="39">
        <v>0</v>
      </c>
      <c r="CR60" s="39">
        <v>0</v>
      </c>
      <c r="CS60" s="39">
        <v>0</v>
      </c>
      <c r="CT60" s="39">
        <v>0</v>
      </c>
      <c r="CU60" s="39">
        <v>0</v>
      </c>
    </row>
    <row r="61" spans="2:99" x14ac:dyDescent="0.15">
      <c r="B61" s="29">
        <v>57</v>
      </c>
      <c r="C61" s="29">
        <f>[6]属性汇总!Q60+[10]属性汇总!J61+[11]属性汇总新!K61+[12]爵位属性!I61+[13]宝物温养!CB62+[14]藏品属性!AW67</f>
        <v>178.21541484610631</v>
      </c>
      <c r="D61" s="29">
        <f>[6]属性汇总!R60+[10]属性汇总!K61+[11]属性汇总新!L61+[12]爵位属性!J61+[13]宝物温养!CC62+[14]藏品属性!AX67</f>
        <v>182.2897139289577</v>
      </c>
      <c r="E61" s="29">
        <f>[6]属性汇总!S60+[10]属性汇总!L61+[11]属性汇总新!M61+[12]爵位属性!K61+[13]宝物温养!CD62+[14]藏品属性!AY67</f>
        <v>188.71681769449691</v>
      </c>
      <c r="F61" s="29">
        <f>[6]属性汇总!T60+[10]属性汇总!M61+[11]属性汇总新!N61+[12]爵位属性!L61+[13]宝物温养!CE62+[14]藏品属性!AZ67</f>
        <v>209.1815064498106</v>
      </c>
      <c r="G61" s="29">
        <f>[6]属性汇总!U60+[10]属性汇总!N61+[11]属性汇总新!O61+[12]爵位属性!M61+[13]宝物温养!CF62+[14]藏品属性!BA67</f>
        <v>213.89206228013913</v>
      </c>
      <c r="I61" s="39">
        <f>[6]属性汇总!Q60/C61</f>
        <v>0.56528870549969479</v>
      </c>
      <c r="J61" s="39">
        <f>[10]属性汇总!J61/C61</f>
        <v>0.20476015892440036</v>
      </c>
      <c r="K61" s="39">
        <f>[13]宝物温养!CB62/C61</f>
        <v>4.6064590373286217E-2</v>
      </c>
      <c r="L61" s="39">
        <f>[12]爵位属性!I61/C61</f>
        <v>8.6973396848890189E-2</v>
      </c>
      <c r="M61" s="100">
        <f>[11]属性汇总新!K61/C61</f>
        <v>7.3840785986391808E-2</v>
      </c>
      <c r="N61" s="39">
        <f>[14]藏品属性!AW67/C61</f>
        <v>2.3072362367336681E-2</v>
      </c>
      <c r="Q61" s="29">
        <v>57</v>
      </c>
      <c r="R61" s="29">
        <f>[6]属性汇总!AN60+[10]属性汇总!AC61+[15]属性汇总!E61+[9]属性!AS62</f>
        <v>9021.8258701704181</v>
      </c>
      <c r="S61" s="29">
        <f>[6]属性汇总!AO60+[10]属性汇总!AD61+[15]属性汇总!F61+[9]属性!AT62</f>
        <v>9111.6715319923787</v>
      </c>
      <c r="T61" s="29">
        <f>[6]属性汇总!AP60+[10]属性汇总!AE61+[15]属性汇总!G61+[9]属性!AU62</f>
        <v>9890.558433422364</v>
      </c>
      <c r="U61" s="29">
        <f>[6]属性汇总!AQ60+[10]属性汇总!AF61+[15]属性汇总!H61+[9]属性!AV62</f>
        <v>10212.076934865971</v>
      </c>
      <c r="V61" s="29">
        <f>[6]属性汇总!AR60+[10]属性汇总!AG61+[15]属性汇总!I61+[9]属性!AW62</f>
        <v>10660.138697167113</v>
      </c>
      <c r="X61" s="39">
        <f>[6]属性汇总!AN60/R61</f>
        <v>0.56553194017977015</v>
      </c>
      <c r="Y61" s="39">
        <f>[10]属性汇总!AC61/R61</f>
        <v>0.37741805805166589</v>
      </c>
      <c r="Z61" s="39">
        <f>[15]属性汇总!E61/R61</f>
        <v>5.1447941752178643E-2</v>
      </c>
      <c r="AA61" s="39">
        <f>[9]属性!AS62/R61</f>
        <v>5.6020600163854762E-3</v>
      </c>
      <c r="AC61" s="29">
        <v>57</v>
      </c>
      <c r="AD61" s="39">
        <f>'[5]变法-buff效果'!AG61</f>
        <v>2.2489607692511581E-2</v>
      </c>
      <c r="AE61" s="39">
        <f>'[5]变法-buff效果'!AH61</f>
        <v>2.1207161628575711E-2</v>
      </c>
      <c r="AF61" s="39">
        <f>'[5]变法-buff效果'!AI61</f>
        <v>1.8605337481056992E-2</v>
      </c>
      <c r="AG61" s="39">
        <f>'[5]变法-buff效果'!AJ61</f>
        <v>1.5200471938311663E-2</v>
      </c>
      <c r="AH61" s="39">
        <f>'[5]变法-buff效果'!AK61</f>
        <v>1.1643086306917001E-2</v>
      </c>
      <c r="AJ61" s="67"/>
      <c r="AK61" s="67">
        <f>IFERROR('[5]变法-buff效果'!AG61/AD61,0)</f>
        <v>1</v>
      </c>
      <c r="AL61" s="39"/>
      <c r="BF61" s="29">
        <v>57</v>
      </c>
      <c r="BG61" s="39">
        <f>养成属性buff汇总!I62</f>
        <v>0.10146130551271855</v>
      </c>
      <c r="BH61" s="39">
        <f>养成属性buff汇总!J62</f>
        <v>0.1012661937103984</v>
      </c>
      <c r="BI61" s="39">
        <f>养成属性buff汇总!K62</f>
        <v>0.10103247689906301</v>
      </c>
      <c r="BJ61" s="39">
        <f>养成属性buff汇总!L62</f>
        <v>0.10075031750884754</v>
      </c>
      <c r="BK61" s="39">
        <f>养成属性buff汇总!M62</f>
        <v>0.10040391580633259</v>
      </c>
      <c r="BM61" s="67">
        <f>'[2]功能-军团县城'!CV64/BG61</f>
        <v>1.4402589295831277E-2</v>
      </c>
      <c r="BN61" s="67">
        <f>[3]大殿属性!AK63/BG61</f>
        <v>0.98559741070416873</v>
      </c>
      <c r="BO61" s="39"/>
      <c r="BR61" s="29">
        <v>57</v>
      </c>
      <c r="BS61" s="39">
        <f t="shared" si="1"/>
        <v>0.10146130551271855</v>
      </c>
      <c r="BT61" s="39">
        <f t="shared" si="2"/>
        <v>0.1012661937103984</v>
      </c>
      <c r="BU61" s="39">
        <f t="shared" si="3"/>
        <v>0.10103247689906301</v>
      </c>
      <c r="BV61" s="39">
        <f t="shared" si="4"/>
        <v>0.10075031750884754</v>
      </c>
      <c r="BW61" s="39">
        <f t="shared" si="5"/>
        <v>0.10040391580633259</v>
      </c>
      <c r="BY61" s="67">
        <f>'[2]功能-军团县城'!CV64/BS61</f>
        <v>1.4402589295831277E-2</v>
      </c>
      <c r="BZ61" s="67">
        <f>[3]大殿属性!AK63/BS61</f>
        <v>0.98559741070416873</v>
      </c>
      <c r="CA61" s="39"/>
      <c r="CF61" s="29">
        <v>57</v>
      </c>
      <c r="CG61" s="39">
        <f>养成属性buff汇总!AA62</f>
        <v>0.13631963260607791</v>
      </c>
      <c r="CH61" s="39">
        <f>养成属性buff汇总!AB62</f>
        <v>0.1414236201153096</v>
      </c>
      <c r="CI61" s="39">
        <f>养成属性buff汇总!AC62</f>
        <v>0.1470094000466135</v>
      </c>
      <c r="CJ61" s="39">
        <f>养成属性buff汇总!AD62</f>
        <v>0.15336932723780883</v>
      </c>
      <c r="CK61" s="39">
        <f>养成属性buff汇总!AE62</f>
        <v>0.16070358514666172</v>
      </c>
      <c r="CP61" s="29">
        <v>57</v>
      </c>
      <c r="CQ61" s="39">
        <v>0</v>
      </c>
      <c r="CR61" s="39">
        <v>0</v>
      </c>
      <c r="CS61" s="39">
        <v>0</v>
      </c>
      <c r="CT61" s="39">
        <v>0</v>
      </c>
      <c r="CU61" s="39">
        <v>0</v>
      </c>
    </row>
    <row r="62" spans="2:99" x14ac:dyDescent="0.15">
      <c r="B62" s="29">
        <v>58</v>
      </c>
      <c r="C62" s="29">
        <f>[6]属性汇总!Q61+[10]属性汇总!J62+[11]属性汇总新!K62+[12]爵位属性!I62+[13]宝物温养!CB63+[14]藏品属性!AW68</f>
        <v>181.98539161464475</v>
      </c>
      <c r="D62" s="29">
        <f>[6]属性汇总!R61+[10]属性汇总!K62+[11]属性汇总新!L62+[12]爵位属性!J62+[13]宝物温养!CC63+[14]藏品属性!AX68</f>
        <v>185.85123071572579</v>
      </c>
      <c r="E62" s="29">
        <f>[6]属性汇总!S61+[10]属性汇总!L62+[11]属性汇总新!M62+[12]爵位属性!K62+[13]宝物温养!CD63+[14]藏品属性!AY68</f>
        <v>192.64770813115982</v>
      </c>
      <c r="F62" s="29">
        <f>[6]属性汇总!T61+[10]属性汇总!M62+[11]属性汇总新!N62+[12]爵位属性!L62+[13]宝物温养!CE63+[14]藏品属性!AZ68</f>
        <v>214.26932468270417</v>
      </c>
      <c r="G62" s="29">
        <f>[6]属性汇总!U61+[10]属性汇总!N62+[11]属性汇总新!O62+[12]爵位属性!M62+[13]宝物温养!CF63+[14]藏品属性!BA68</f>
        <v>225.1266430005866</v>
      </c>
      <c r="I62" s="39">
        <f>[6]属性汇总!Q61/C62</f>
        <v>0.5569785132035624</v>
      </c>
      <c r="J62" s="39">
        <f>[10]属性汇总!J62/C62</f>
        <v>0.20452099480680611</v>
      </c>
      <c r="K62" s="39">
        <f>[13]宝物温养!CB63/C62</f>
        <v>5.1554656653664092E-2</v>
      </c>
      <c r="L62" s="39">
        <f>[12]爵位属性!I62/C62</f>
        <v>8.6087495966934172E-2</v>
      </c>
      <c r="M62" s="100">
        <f>[11]属性汇总新!K62/C62</f>
        <v>7.4974820511394882E-2</v>
      </c>
      <c r="N62" s="39">
        <f>[14]藏品属性!AW68/C62</f>
        <v>2.5883518857638479E-2</v>
      </c>
      <c r="Q62" s="29">
        <v>58</v>
      </c>
      <c r="R62" s="29">
        <f>[6]属性汇总!AN61+[10]属性汇总!AC62+[15]属性汇总!E62+[9]属性!AS63</f>
        <v>9288.3610353187942</v>
      </c>
      <c r="S62" s="29">
        <f>[6]属性汇总!AO61+[10]属性汇总!AD62+[15]属性汇总!F62+[9]属性!AT63</f>
        <v>9376.1292981938041</v>
      </c>
      <c r="T62" s="29">
        <f>[6]属性汇总!AP61+[10]属性汇总!AE62+[15]属性汇总!G62+[9]属性!AU63</f>
        <v>9926.2443098708063</v>
      </c>
      <c r="U62" s="29">
        <f>[6]属性汇总!AQ61+[10]属性汇总!AF62+[15]属性汇总!H62+[9]属性!AV63</f>
        <v>10523.096521923511</v>
      </c>
      <c r="V62" s="29">
        <f>[6]属性汇总!AR61+[10]属性汇总!AG62+[15]属性汇总!I62+[9]属性!AW63</f>
        <v>10934.048528462674</v>
      </c>
      <c r="X62" s="39">
        <f>[6]属性汇总!AN61/R62</f>
        <v>0.56085416608795213</v>
      </c>
      <c r="Y62" s="39">
        <f>[10]属性汇总!AC62/R62</f>
        <v>0.37573905522506607</v>
      </c>
      <c r="Z62" s="39">
        <f>[15]属性汇总!E62/R62</f>
        <v>5.7110413479762659E-2</v>
      </c>
      <c r="AA62" s="39">
        <f>[9]属性!AS63/R62</f>
        <v>6.2963652072190561E-3</v>
      </c>
      <c r="AC62" s="29">
        <v>58</v>
      </c>
      <c r="AD62" s="39">
        <f>'[5]变法-buff效果'!AG62</f>
        <v>2.3027421412749827E-2</v>
      </c>
      <c r="AE62" s="39">
        <f>'[5]变法-buff效果'!AH62</f>
        <v>2.1981621009094874E-2</v>
      </c>
      <c r="AF62" s="39">
        <f>'[5]变法-buff效果'!AI62</f>
        <v>1.9471158626479003E-2</v>
      </c>
      <c r="AG62" s="39">
        <f>'[5]变法-buff效果'!AJ62</f>
        <v>1.5770398577450322E-2</v>
      </c>
      <c r="AH62" s="39">
        <f>'[5]变法-buff效果'!AK62</f>
        <v>1.1935150991597436E-2</v>
      </c>
      <c r="AJ62" s="67"/>
      <c r="AK62" s="67">
        <f>IFERROR('[5]变法-buff效果'!AG62/AD62,0)</f>
        <v>1</v>
      </c>
      <c r="AL62" s="39"/>
      <c r="BF62" s="29">
        <v>58</v>
      </c>
      <c r="BG62" s="39">
        <f>养成属性buff汇总!I63</f>
        <v>0.10157038511750351</v>
      </c>
      <c r="BH62" s="39">
        <f>养成属性buff汇总!J63</f>
        <v>0.10135827544007822</v>
      </c>
      <c r="BI62" s="39">
        <f>养成属性buff汇总!K63</f>
        <v>0.1011084147190086</v>
      </c>
      <c r="BJ62" s="39">
        <f>养成属性buff汇总!L63</f>
        <v>0.10080608644575535</v>
      </c>
      <c r="BK62" s="39">
        <f>养成属性buff汇总!M63</f>
        <v>0.10043433464308839</v>
      </c>
      <c r="BM62" s="67">
        <f>'[2]功能-军团县城'!CV65/BG62</f>
        <v>1.5461053098172061E-2</v>
      </c>
      <c r="BN62" s="67">
        <f>[3]大殿属性!AK64/BG62</f>
        <v>0.98453894690182797</v>
      </c>
      <c r="BO62" s="39"/>
      <c r="BR62" s="29">
        <v>58</v>
      </c>
      <c r="BS62" s="39">
        <f t="shared" si="1"/>
        <v>0.10157038511750351</v>
      </c>
      <c r="BT62" s="39">
        <f t="shared" si="2"/>
        <v>0.10135827544007822</v>
      </c>
      <c r="BU62" s="39">
        <f t="shared" si="3"/>
        <v>0.1011084147190086</v>
      </c>
      <c r="BV62" s="39">
        <f t="shared" si="4"/>
        <v>0.10080608644575535</v>
      </c>
      <c r="BW62" s="39">
        <f t="shared" si="5"/>
        <v>0.10043433464308839</v>
      </c>
      <c r="BY62" s="67">
        <f>'[2]功能-军团县城'!CV65/BS62</f>
        <v>1.5461053098172061E-2</v>
      </c>
      <c r="BZ62" s="67">
        <f>[3]大殿属性!AK64/BS62</f>
        <v>0.98453894690182797</v>
      </c>
      <c r="CA62" s="39"/>
      <c r="CF62" s="29">
        <v>58</v>
      </c>
      <c r="CG62" s="39">
        <f>养成属性buff汇总!AA63</f>
        <v>0.14072009256136475</v>
      </c>
      <c r="CH62" s="39">
        <f>养成属性buff汇总!AB63</f>
        <v>0.14580006091470971</v>
      </c>
      <c r="CI62" s="39">
        <f>养成属性buff汇总!AC63</f>
        <v>0.15146610978467709</v>
      </c>
      <c r="CJ62" s="39">
        <f>养成属性buff汇总!AD63</f>
        <v>0.15804263690619758</v>
      </c>
      <c r="CK62" s="39">
        <f>养成属性buff汇总!AE63</f>
        <v>0.16537027123624254</v>
      </c>
      <c r="CP62" s="29">
        <v>58</v>
      </c>
      <c r="CQ62" s="39">
        <v>0</v>
      </c>
      <c r="CR62" s="39">
        <v>0</v>
      </c>
      <c r="CS62" s="39">
        <v>0</v>
      </c>
      <c r="CT62" s="39">
        <v>0</v>
      </c>
      <c r="CU62" s="39">
        <v>0</v>
      </c>
    </row>
    <row r="63" spans="2:99" x14ac:dyDescent="0.15">
      <c r="B63" s="29">
        <v>59</v>
      </c>
      <c r="C63" s="29">
        <f>[6]属性汇总!Q62+[10]属性汇总!J63+[11]属性汇总新!K63+[12]爵位属性!I63+[13]宝物温养!CB64+[14]藏品属性!AW69</f>
        <v>185.75536838318325</v>
      </c>
      <c r="D63" s="29">
        <f>[6]属性汇总!R62+[10]属性汇总!K63+[11]属性汇总新!L63+[12]爵位属性!J63+[13]宝物温养!CC64+[14]藏品属性!AX69</f>
        <v>189.42814867574609</v>
      </c>
      <c r="E63" s="29">
        <f>[6]属性汇总!S62+[10]属性汇总!L63+[11]属性汇总新!M63+[12]爵位属性!K63+[13]宝物温养!CD64+[14]藏品属性!AY69</f>
        <v>196.60980349332431</v>
      </c>
      <c r="F63" s="29">
        <f>[6]属性汇总!T62+[10]属性汇总!M63+[11]属性汇总新!N63+[12]爵位属性!L63+[13]宝物温养!CE64+[14]藏品属性!AZ69</f>
        <v>219.59720468734227</v>
      </c>
      <c r="G63" s="29">
        <f>[6]属性汇总!U62+[10]属性汇总!N63+[11]属性汇总新!O63+[12]爵位属性!M63+[13]宝物温养!CF64+[14]藏品属性!BA69</f>
        <v>231.77713985756085</v>
      </c>
      <c r="I63" s="39">
        <f>[6]属性汇总!Q62/C63</f>
        <v>0.54900563801617563</v>
      </c>
      <c r="J63" s="39">
        <f>[10]属性汇总!J63/C63</f>
        <v>0.20429153854503362</v>
      </c>
      <c r="K63" s="39">
        <f>[13]宝物温养!CB64/C63</f>
        <v>5.6821876913332972E-2</v>
      </c>
      <c r="L63" s="39">
        <f>[12]爵位属性!I63/C63</f>
        <v>8.5237554484410546E-2</v>
      </c>
      <c r="M63" s="100">
        <f>[11]属性汇总新!K63/C63</f>
        <v>7.6062823701194077E-2</v>
      </c>
      <c r="N63" s="39">
        <f>[14]藏品属性!AW69/C63</f>
        <v>2.8580568339853136E-2</v>
      </c>
      <c r="Q63" s="29">
        <v>59</v>
      </c>
      <c r="R63" s="29">
        <f>[6]属性汇总!AN62+[10]属性汇总!AC63+[15]属性汇总!E63+[9]属性!AS64</f>
        <v>9554.8962004671648</v>
      </c>
      <c r="S63" s="29">
        <f>[6]属性汇总!AO62+[10]属性汇总!AD63+[15]属性汇总!F63+[9]属性!AT64</f>
        <v>9640.5870643952276</v>
      </c>
      <c r="T63" s="29">
        <f>[6]属性汇总!AP62+[10]属性汇总!AE63+[15]属性汇总!G63+[9]属性!AU64</f>
        <v>9961.930186319245</v>
      </c>
      <c r="U63" s="29">
        <f>[6]属性汇总!AQ62+[10]属性汇总!AF63+[15]属性汇总!H63+[9]属性!AV64</f>
        <v>10835.619527013332</v>
      </c>
      <c r="V63" s="29">
        <f>[6]属性汇总!AR62+[10]属性汇总!AG63+[15]属性汇总!I63+[9]属性!AW64</f>
        <v>11197.069906685918</v>
      </c>
      <c r="X63" s="39">
        <f>[6]属性汇总!AN62/R63</f>
        <v>0.55643736632048735</v>
      </c>
      <c r="Y63" s="39">
        <f>[10]属性汇总!AC63/R63</f>
        <v>0.37415372443556305</v>
      </c>
      <c r="Z63" s="39">
        <f>[15]属性汇总!E63/R63</f>
        <v>6.2456974326601432E-2</v>
      </c>
      <c r="AA63" s="39">
        <f>[9]属性!AS64/R63</f>
        <v>6.9519349173483794E-3</v>
      </c>
      <c r="AC63" s="29">
        <v>59</v>
      </c>
      <c r="AD63" s="39">
        <f>'[5]变法-buff效果'!AG63</f>
        <v>2.3583949457997491E-2</v>
      </c>
      <c r="AE63" s="39">
        <f>'[5]变法-buff效果'!AH63</f>
        <v>2.2483295582164962E-2</v>
      </c>
      <c r="AF63" s="39">
        <f>'[5]变法-buff效果'!AI63</f>
        <v>2.0397056945397143E-2</v>
      </c>
      <c r="AG63" s="39">
        <f>'[5]变法-buff效果'!AJ63</f>
        <v>1.654577763932984E-2</v>
      </c>
      <c r="AH63" s="39">
        <f>'[5]变法-buff效果'!AK63</f>
        <v>1.2298718389498092E-2</v>
      </c>
      <c r="AJ63" s="67"/>
      <c r="AK63" s="67">
        <f>IFERROR('[5]变法-buff效果'!AG63/AD63,0)</f>
        <v>1</v>
      </c>
      <c r="AL63" s="39"/>
      <c r="BF63" s="29">
        <v>59</v>
      </c>
      <c r="BG63" s="39">
        <f>养成属性buff汇总!I64</f>
        <v>0.10168729374321599</v>
      </c>
      <c r="BH63" s="39">
        <f>养成属性buff汇总!J64</f>
        <v>0.10146002528784503</v>
      </c>
      <c r="BI63" s="39">
        <f>养成属性buff汇总!K64</f>
        <v>0.10119070186905575</v>
      </c>
      <c r="BJ63" s="39">
        <f>养成属性buff汇总!L64</f>
        <v>0.10086559125389519</v>
      </c>
      <c r="BK63" s="39">
        <f>养成属性buff汇总!M64</f>
        <v>0.10046787145699604</v>
      </c>
      <c r="BM63" s="67">
        <f>'[2]功能-军团县城'!CV66/BG63</f>
        <v>1.6592965365729809E-2</v>
      </c>
      <c r="BN63" s="67">
        <f>[3]大殿属性!AK65/BG63</f>
        <v>0.98340703463427015</v>
      </c>
      <c r="BO63" s="39"/>
      <c r="BR63" s="29">
        <v>59</v>
      </c>
      <c r="BS63" s="39">
        <f t="shared" si="1"/>
        <v>0.10168729374321599</v>
      </c>
      <c r="BT63" s="39">
        <f t="shared" si="2"/>
        <v>0.10146002528784503</v>
      </c>
      <c r="BU63" s="39">
        <f t="shared" si="3"/>
        <v>0.10119070186905575</v>
      </c>
      <c r="BV63" s="39">
        <f t="shared" si="4"/>
        <v>0.10086559125389519</v>
      </c>
      <c r="BW63" s="39">
        <f t="shared" si="5"/>
        <v>0.10046787145699604</v>
      </c>
      <c r="BY63" s="67">
        <f>'[2]功能-军团县城'!CV66/BS63</f>
        <v>1.6592965365729809E-2</v>
      </c>
      <c r="BZ63" s="67">
        <f>[3]大殿属性!AK65/BS63</f>
        <v>0.98340703463427015</v>
      </c>
      <c r="CA63" s="39"/>
      <c r="CF63" s="29">
        <v>59</v>
      </c>
      <c r="CG63" s="39">
        <f>养成属性buff汇总!AA64</f>
        <v>0.1451205525166516</v>
      </c>
      <c r="CH63" s="39">
        <f>养成属性buff汇总!AB64</f>
        <v>0.150189243178358</v>
      </c>
      <c r="CI63" s="39">
        <f>养成属性buff汇总!AC64</f>
        <v>0.1561474613225815</v>
      </c>
      <c r="CJ63" s="39">
        <f>养成属性buff汇总!AD64</f>
        <v>0.16271594657458635</v>
      </c>
      <c r="CK63" s="39">
        <f>养成属性buff汇总!AE64</f>
        <v>0.17003695732582338</v>
      </c>
      <c r="CP63" s="29">
        <v>59</v>
      </c>
      <c r="CQ63" s="39">
        <v>0</v>
      </c>
      <c r="CR63" s="39">
        <v>0</v>
      </c>
      <c r="CS63" s="39">
        <v>0</v>
      </c>
      <c r="CT63" s="39">
        <v>0</v>
      </c>
      <c r="CU63" s="39">
        <v>0</v>
      </c>
    </row>
    <row r="64" spans="2:99" x14ac:dyDescent="0.15">
      <c r="B64" s="29">
        <v>60</v>
      </c>
      <c r="C64" s="29">
        <f>[6]属性汇总!Q63+[10]属性汇总!J64+[11]属性汇总新!K64+[12]爵位属性!I64+[13]宝物温养!CB65+[14]藏品属性!AW70</f>
        <v>189.69086694878709</v>
      </c>
      <c r="D64" s="29">
        <f>[6]属性汇总!R63+[10]属性汇总!K64+[11]属性汇总新!L64+[12]爵位属性!J64+[13]宝物温养!CC65+[14]藏品属性!AX70</f>
        <v>193.64813345501116</v>
      </c>
      <c r="E64" s="29">
        <f>[6]属性汇总!S63+[10]属性汇总!L64+[11]属性汇总新!M64+[12]爵位属性!K64+[13]宝物温养!CD65+[14]藏品属性!AY70</f>
        <v>201.27328442069475</v>
      </c>
      <c r="F64" s="29">
        <f>[6]属性汇总!T63+[10]属性汇总!M64+[11]属性汇总新!N64+[12]爵位属性!L64+[13]宝物温养!CE65+[14]藏品属性!AZ70</f>
        <v>225.34404234922738</v>
      </c>
      <c r="G64" s="29">
        <f>[6]属性汇总!U63+[10]属性汇总!N64+[11]属性汇总新!O64+[12]爵位属性!M64+[13]宝物温养!CF65+[14]藏品属性!BA70</f>
        <v>238.55481355124934</v>
      </c>
      <c r="I64" s="39">
        <f>[6]属性汇总!Q63/C64</f>
        <v>0.54251804843297025</v>
      </c>
      <c r="J64" s="39">
        <f>[10]属性汇总!J64/C64</f>
        <v>0.20389314092337735</v>
      </c>
      <c r="K64" s="39">
        <f>[13]宝物温养!CB65/C64</f>
        <v>6.1825554200302009E-2</v>
      </c>
      <c r="L64" s="39">
        <f>[12]爵位属性!I64/C64</f>
        <v>8.4347761478256594E-2</v>
      </c>
      <c r="M64" s="100">
        <f>[11]属性汇总新!K64/C64</f>
        <v>7.7040259432745464E-2</v>
      </c>
      <c r="N64" s="39">
        <f>[14]藏品属性!AW70/C64</f>
        <v>3.0375235532348357E-2</v>
      </c>
      <c r="Q64" s="29">
        <v>60</v>
      </c>
      <c r="R64" s="29">
        <f>[6]属性汇总!AN63+[10]属性汇总!AC64+[15]属性汇总!E64+[9]属性!AS65</f>
        <v>9832.6830815993471</v>
      </c>
      <c r="S64" s="29">
        <f>[6]属性汇总!AO63+[10]属性汇总!AD64+[15]属性汇总!F64+[9]属性!AT65</f>
        <v>9923.6486469563788</v>
      </c>
      <c r="T64" s="29">
        <f>[6]属性汇总!AP63+[10]属性汇总!AE64+[15]属性汇总!G64+[9]属性!AU65</f>
        <v>10240.676466372492</v>
      </c>
      <c r="U64" s="29">
        <f>[6]属性汇总!AQ63+[10]属性汇总!AF64+[15]属性汇总!H64+[9]属性!AV65</f>
        <v>11151.674792370506</v>
      </c>
      <c r="V64" s="29">
        <f>[6]属性汇总!AR63+[10]属性汇总!AG64+[15]属性汇总!I64+[9]属性!AW65</f>
        <v>11446.177674095467</v>
      </c>
      <c r="X64" s="39">
        <f>[6]属性汇总!AN63/R64</f>
        <v>0.55277265041469659</v>
      </c>
      <c r="Y64" s="39">
        <f>[10]属性汇总!AC64/R64</f>
        <v>0.37222800426154673</v>
      </c>
      <c r="Z64" s="39">
        <f>[15]属性汇总!E64/R64</f>
        <v>6.7436087240148518E-2</v>
      </c>
      <c r="AA64" s="39">
        <f>[9]属性!AS65/R64</f>
        <v>7.5632580836081818E-3</v>
      </c>
      <c r="AC64" s="29">
        <v>60</v>
      </c>
      <c r="AD64" s="39">
        <f>'[5]变法-buff效果'!AG64</f>
        <v>2.4141463414634148E-2</v>
      </c>
      <c r="AE64" s="39">
        <f>'[5]变法-buff效果'!AH64</f>
        <v>2.3009297297297299E-2</v>
      </c>
      <c r="AF64" s="39">
        <f>'[5]变法-buff效果'!AI64</f>
        <v>2.1334870588235296E-2</v>
      </c>
      <c r="AG64" s="39">
        <f>'[5]变法-buff效果'!AJ64</f>
        <v>1.7359253333333335E-2</v>
      </c>
      <c r="AH64" s="39">
        <f>'[5]变法-buff效果'!AK64</f>
        <v>1.2915781818181819E-2</v>
      </c>
      <c r="AJ64" s="67"/>
      <c r="AK64" s="67">
        <f>IFERROR('[5]变法-buff效果'!AG64/AD64,0)</f>
        <v>1</v>
      </c>
      <c r="AL64" s="39"/>
      <c r="BF64" s="29">
        <v>60</v>
      </c>
      <c r="BG64" s="39">
        <f>养成属性buff汇总!I65</f>
        <v>0.10181259330579619</v>
      </c>
      <c r="BH64" s="39">
        <f>养成属性buff汇总!J65</f>
        <v>0.10156670917678975</v>
      </c>
      <c r="BI64" s="39">
        <f>养成属性buff汇总!K65</f>
        <v>0.10127809462236798</v>
      </c>
      <c r="BJ64" s="39">
        <f>养成属性buff汇总!L65</f>
        <v>0.10092998900152741</v>
      </c>
      <c r="BK64" s="39">
        <f>养成属性buff汇总!M65</f>
        <v>0.10050507912466011</v>
      </c>
      <c r="BM64" s="67">
        <f>'[2]功能-军团县城'!CV67/BG64</f>
        <v>1.7803232851087737E-2</v>
      </c>
      <c r="BN64" s="67">
        <f>[3]大殿属性!AK66/BG64</f>
        <v>0.98219676714891235</v>
      </c>
      <c r="BO64" s="39"/>
      <c r="BR64" s="29">
        <v>60</v>
      </c>
      <c r="BS64" s="39">
        <f t="shared" si="1"/>
        <v>0.10181259330579619</v>
      </c>
      <c r="BT64" s="39">
        <f t="shared" si="2"/>
        <v>0.10156670917678975</v>
      </c>
      <c r="BU64" s="39">
        <f t="shared" si="3"/>
        <v>0.10127809462236798</v>
      </c>
      <c r="BV64" s="39">
        <f t="shared" si="4"/>
        <v>0.10092998900152741</v>
      </c>
      <c r="BW64" s="39">
        <f t="shared" si="5"/>
        <v>0.10050507912466011</v>
      </c>
      <c r="BY64" s="67">
        <f>'[2]功能-军团县城'!CV67/BS64</f>
        <v>1.7803232851087737E-2</v>
      </c>
      <c r="BZ64" s="67">
        <f>[3]大殿属性!AK66/BS64</f>
        <v>0.98219676714891235</v>
      </c>
      <c r="CA64" s="39"/>
      <c r="CF64" s="29">
        <v>60</v>
      </c>
      <c r="CG64" s="39">
        <f>养成属性buff汇总!AA65</f>
        <v>0.14952101247193844</v>
      </c>
      <c r="CH64" s="39">
        <f>养成属性buff汇总!AB65</f>
        <v>0.15488161441651319</v>
      </c>
      <c r="CI64" s="39">
        <f>养成属性buff汇总!AC65</f>
        <v>0.16082881286048592</v>
      </c>
      <c r="CJ64" s="39">
        <f>养成属性buff汇总!AD65</f>
        <v>0.1673892562429751</v>
      </c>
      <c r="CK64" s="39">
        <f>养成属性buff汇总!AE65</f>
        <v>0.1747036434154042</v>
      </c>
      <c r="CP64" s="29">
        <v>60</v>
      </c>
      <c r="CQ64" s="39">
        <v>0</v>
      </c>
      <c r="CR64" s="39">
        <v>0</v>
      </c>
      <c r="CS64" s="39">
        <v>0</v>
      </c>
      <c r="CT64" s="39">
        <v>0</v>
      </c>
      <c r="CU64" s="39">
        <v>0</v>
      </c>
    </row>
    <row r="65" spans="2:99" x14ac:dyDescent="0.15">
      <c r="B65" s="29">
        <v>61</v>
      </c>
      <c r="C65" s="29">
        <f>[6]属性汇总!Q64+[10]属性汇总!J65+[11]属性汇总新!K65+[12]爵位属性!I65+[13]宝物温养!CB66+[14]藏品属性!AW71</f>
        <v>193.35272428435999</v>
      </c>
      <c r="D65" s="29">
        <f>[6]属性汇总!R64+[10]属性汇总!K65+[11]属性汇总新!L65+[12]爵位属性!J65+[13]宝物温养!CC66+[14]藏品属性!AX71</f>
        <v>197.70298603984025</v>
      </c>
      <c r="E65" s="29">
        <f>[6]属性汇总!S64+[10]属性汇总!L65+[11]属性汇总新!M65+[12]爵位属性!K65+[13]宝物温养!CD66+[14]藏品属性!AY71</f>
        <v>205.357241179526</v>
      </c>
      <c r="F65" s="29">
        <f>[6]属性汇总!T64+[10]属性汇总!M65+[11]属性汇总新!N65+[12]爵位属性!L65+[13]宝物温养!CE66+[14]藏品属性!AZ71</f>
        <v>229.86957906597809</v>
      </c>
      <c r="G65" s="29">
        <f>[6]属性汇总!U64+[10]属性汇总!N65+[11]属性汇总新!O65+[12]爵位属性!M65+[13]宝物温养!CF66+[14]藏品属性!BA71</f>
        <v>243.40308735505886</v>
      </c>
      <c r="I65" s="39">
        <f>[6]属性汇总!Q64/C65</f>
        <v>0.53774300741916525</v>
      </c>
      <c r="J65" s="39">
        <f>[10]属性汇总!J65/C65</f>
        <v>0.20568799059093626</v>
      </c>
      <c r="K65" s="39">
        <f>[13]宝物温养!CB66/C65</f>
        <v>6.3048910022372187E-2</v>
      </c>
      <c r="L65" s="39">
        <f>[12]爵位属性!I65/C65</f>
        <v>8.3612303506469726E-2</v>
      </c>
      <c r="M65" s="100">
        <f>[11]属性汇总新!K65/C65</f>
        <v>7.808831979232056E-2</v>
      </c>
      <c r="N65" s="39">
        <f>[14]藏品属性!AW71/C65</f>
        <v>3.1819468668736042E-2</v>
      </c>
      <c r="Q65" s="29">
        <v>61</v>
      </c>
      <c r="R65" s="29">
        <f>[6]属性汇总!AN64+[10]属性汇总!AC65+[15]属性汇总!E65+[9]属性!AS66</f>
        <v>10151.119918504704</v>
      </c>
      <c r="S65" s="29">
        <f>[6]属性汇总!AO64+[10]属性汇总!AD65+[15]属性汇总!F65+[9]属性!AT66</f>
        <v>10248.846456444806</v>
      </c>
      <c r="T65" s="29">
        <f>[6]属性汇总!AP64+[10]属性汇总!AE65+[15]属性汇总!G65+[9]属性!AU66</f>
        <v>10597.568535681436</v>
      </c>
      <c r="U65" s="29">
        <f>[6]属性汇总!AQ64+[10]属性汇总!AF65+[15]属性汇总!H65+[9]属性!AV66</f>
        <v>11533.557195948384</v>
      </c>
      <c r="V65" s="29">
        <f>[6]属性汇总!AR64+[10]属性汇总!AG65+[15]属性汇总!I65+[9]属性!AW66</f>
        <v>11767.112579725715</v>
      </c>
      <c r="X65" s="39">
        <f>[6]属性汇总!AN64/R65</f>
        <v>0.54758471580784251</v>
      </c>
      <c r="Y65" s="39">
        <f>[10]属性汇总!AC65/R65</f>
        <v>0.37355484226794305</v>
      </c>
      <c r="Z65" s="39">
        <f>[15]属性汇总!E65/R65</f>
        <v>7.0752053516427327E-2</v>
      </c>
      <c r="AA65" s="39">
        <f>[9]属性!AS66/R65</f>
        <v>8.1083884077871003E-3</v>
      </c>
      <c r="AC65" s="29">
        <v>61</v>
      </c>
      <c r="AD65" s="39">
        <f>'[5]变法-buff效果'!AG65</f>
        <v>2.4738992078350928E-2</v>
      </c>
      <c r="AE65" s="39">
        <f>'[5]变法-buff效果'!AH65</f>
        <v>2.3568690281502904E-2</v>
      </c>
      <c r="AF65" s="39">
        <f>'[5]变法-buff效果'!AI65</f>
        <v>2.2056269180155484E-2</v>
      </c>
      <c r="AG65" s="39">
        <f>'[5]变法-buff效果'!AJ65</f>
        <v>1.8219460634713105E-2</v>
      </c>
      <c r="AH65" s="39">
        <f>'[5]变法-buff效果'!AK65</f>
        <v>1.3558601437417498E-2</v>
      </c>
      <c r="AJ65" s="67"/>
      <c r="AK65" s="67">
        <f>IFERROR('[5]变法-buff效果'!AG65/AD65,0)</f>
        <v>1</v>
      </c>
      <c r="AL65" s="39"/>
      <c r="BF65" s="29">
        <v>61</v>
      </c>
      <c r="BG65" s="39">
        <f>养成属性buff汇总!I66</f>
        <v>0.10194688605183706</v>
      </c>
      <c r="BH65" s="39">
        <f>养成属性buff汇总!J66</f>
        <v>0.10168386428980528</v>
      </c>
      <c r="BI65" s="39">
        <f>养成属性buff汇总!K66</f>
        <v>0.10137341561350779</v>
      </c>
      <c r="BJ65" s="39">
        <f>养成属性buff汇总!L66</f>
        <v>0.1010007191122366</v>
      </c>
      <c r="BK65" s="39">
        <f>养成属性buff汇总!M66</f>
        <v>0.1005438398381438</v>
      </c>
      <c r="BM65" s="67">
        <f>'[2]功能-军团县城'!CV68/BG65</f>
        <v>1.9097062472777496E-2</v>
      </c>
      <c r="BN65" s="67">
        <f>[3]大殿属性!AK67/BG65</f>
        <v>0.98090293752722257</v>
      </c>
      <c r="BO65" s="39"/>
      <c r="BR65" s="29">
        <v>61</v>
      </c>
      <c r="BS65" s="39">
        <f t="shared" si="1"/>
        <v>0.10194688605183706</v>
      </c>
      <c r="BT65" s="39">
        <f t="shared" si="2"/>
        <v>0.10168386428980528</v>
      </c>
      <c r="BU65" s="39">
        <f t="shared" si="3"/>
        <v>0.10137341561350779</v>
      </c>
      <c r="BV65" s="39">
        <f t="shared" si="4"/>
        <v>0.1010007191122366</v>
      </c>
      <c r="BW65" s="39">
        <f t="shared" si="5"/>
        <v>0.1005438398381438</v>
      </c>
      <c r="BY65" s="67">
        <f>'[2]功能-军团县城'!CV68/BS65</f>
        <v>1.9097062472777496E-2</v>
      </c>
      <c r="BZ65" s="67">
        <f>[3]大殿属性!AK67/BS65</f>
        <v>0.98090293752722257</v>
      </c>
      <c r="CA65" s="39"/>
      <c r="CF65" s="29">
        <v>61</v>
      </c>
      <c r="CG65" s="39">
        <f>养成属性buff汇总!AA66</f>
        <v>0.15418793826818458</v>
      </c>
      <c r="CH65" s="39">
        <f>养成属性buff汇总!AB66</f>
        <v>0.15957398565466835</v>
      </c>
      <c r="CI65" s="39">
        <f>养成属性buff汇总!AC66</f>
        <v>0.16551016439839034</v>
      </c>
      <c r="CJ65" s="39">
        <f>养成属性buff汇总!AD66</f>
        <v>0.17206256591136385</v>
      </c>
      <c r="CK65" s="39">
        <f>养成属性buff汇总!AE66</f>
        <v>0.17937032950498502</v>
      </c>
      <c r="CP65" s="29">
        <v>61</v>
      </c>
      <c r="CQ65" s="39">
        <v>0</v>
      </c>
      <c r="CR65" s="39">
        <v>0</v>
      </c>
      <c r="CS65" s="39">
        <v>0</v>
      </c>
      <c r="CT65" s="39">
        <v>0</v>
      </c>
      <c r="CU65" s="39">
        <v>0</v>
      </c>
    </row>
    <row r="66" spans="2:99" x14ac:dyDescent="0.15">
      <c r="B66" s="29">
        <v>62</v>
      </c>
      <c r="C66" s="29">
        <f>[6]属性汇总!Q65+[10]属性汇总!J66+[11]属性汇总新!K66+[12]爵位属性!I66+[13]宝物温养!CB67+[14]藏品属性!AW72</f>
        <v>197.20494829683867</v>
      </c>
      <c r="D66" s="29">
        <f>[6]属性汇总!R65+[10]属性汇总!K66+[11]属性汇总新!L66+[12]爵位属性!J66+[13]宝物温养!CC67+[14]藏品属性!AX72</f>
        <v>201.70387343260805</v>
      </c>
      <c r="E66" s="29">
        <f>[6]属性汇总!S65+[10]属性汇总!L66+[11]属性汇总新!M66+[12]爵位属性!K66+[13]宝物温养!CD67+[14]藏品属性!AY72</f>
        <v>209.42570072809576</v>
      </c>
      <c r="F66" s="29">
        <f>[6]属性汇总!T65+[10]属性汇总!M66+[11]属性汇总新!N66+[12]爵位属性!L66+[13]宝物温养!CE67+[14]藏品属性!AZ72</f>
        <v>234.39511578272879</v>
      </c>
      <c r="G66" s="29">
        <f>[6]属性汇总!U65+[10]属性汇总!N66+[11]属性汇总新!O66+[12]爵位属性!M66+[13]宝物温养!CF67+[14]藏品属性!BA72</f>
        <v>248.25136115886838</v>
      </c>
      <c r="I66" s="39">
        <f>[6]属性汇总!Q65/C66</f>
        <v>0.53263081308690707</v>
      </c>
      <c r="J66" s="39">
        <f>[10]属性汇总!J66/C66</f>
        <v>0.20721589571114774</v>
      </c>
      <c r="K66" s="39">
        <f>[13]宝物温养!CB67/C66</f>
        <v>6.4164789805777056E-2</v>
      </c>
      <c r="L66" s="39">
        <f>[12]爵位属性!I66/C66</f>
        <v>8.2824155653274584E-2</v>
      </c>
      <c r="M66" s="100">
        <f>[11]属性汇总新!K66/C66</f>
        <v>7.9986389513272763E-2</v>
      </c>
      <c r="N66" s="39">
        <f>[14]藏品属性!AW72/C66</f>
        <v>3.3177956229620782E-2</v>
      </c>
      <c r="Q66" s="29">
        <v>62</v>
      </c>
      <c r="R66" s="29">
        <f>[6]属性汇总!AN65+[10]属性汇总!AC66+[15]属性汇总!E66+[9]属性!AS67</f>
        <v>10469.55675541006</v>
      </c>
      <c r="S66" s="29">
        <f>[6]属性汇总!AO65+[10]属性汇总!AD66+[15]属性汇总!F66+[9]属性!AT67</f>
        <v>10574.044265933237</v>
      </c>
      <c r="T66" s="29">
        <f>[6]属性汇总!AP65+[10]属性汇总!AE66+[15]属性汇总!G66+[9]属性!AU67</f>
        <v>10954.460604990381</v>
      </c>
      <c r="U66" s="29">
        <f>[6]属性汇总!AQ65+[10]属性汇总!AF66+[15]属性汇总!H66+[9]属性!AV67</f>
        <v>11915.43959952626</v>
      </c>
      <c r="V66" s="29">
        <f>[6]属性汇总!AR65+[10]属性汇总!AG66+[15]属性汇总!I66+[9]属性!AW67</f>
        <v>12088.047485355968</v>
      </c>
      <c r="X66" s="39">
        <f>[6]属性汇总!AN65/R66</f>
        <v>0.54271236848417004</v>
      </c>
      <c r="Y66" s="39">
        <f>[10]属性汇总!AC66/R66</f>
        <v>0.37480096738310381</v>
      </c>
      <c r="Z66" s="39">
        <f>[15]属性汇总!E66/R66</f>
        <v>7.3866306226989531E-2</v>
      </c>
      <c r="AA66" s="39">
        <f>[9]属性!AS67/R66</f>
        <v>8.6203579057365781E-3</v>
      </c>
      <c r="AC66" s="29">
        <v>62</v>
      </c>
      <c r="AD66" s="39">
        <f>'[5]变法-buff效果'!AG66</f>
        <v>2.5000000000000001E-2</v>
      </c>
      <c r="AE66" s="39">
        <f>'[5]变法-buff效果'!AH66</f>
        <v>2.4121036441520333E-2</v>
      </c>
      <c r="AF66" s="39">
        <f>'[5]变法-buff效果'!AI66</f>
        <v>2.2565204794159452E-2</v>
      </c>
      <c r="AG66" s="39">
        <f>'[5]变法-buff效果'!AJ66</f>
        <v>1.9115487658089649E-2</v>
      </c>
      <c r="AH66" s="39">
        <f>'[5]变法-buff效果'!AK66</f>
        <v>1.4018477476667885E-2</v>
      </c>
      <c r="AJ66" s="67"/>
      <c r="AK66" s="67">
        <f>IFERROR('[5]变法-buff效果'!AG66/AD66,0)</f>
        <v>1</v>
      </c>
      <c r="AL66" s="39"/>
      <c r="BF66" s="29">
        <v>62</v>
      </c>
      <c r="BG66" s="39">
        <f>养成属性buff汇总!I67</f>
        <v>0.10209081745325481</v>
      </c>
      <c r="BH66" s="39">
        <f>养成属性buff汇总!J67</f>
        <v>0.10180800240584556</v>
      </c>
      <c r="BI66" s="39">
        <f>养成属性buff汇总!K67</f>
        <v>0.10147663814864867</v>
      </c>
      <c r="BJ66" s="39">
        <f>养成属性buff汇总!L67</f>
        <v>0.10107722019563592</v>
      </c>
      <c r="BK66" s="39">
        <f>养成属性buff汇总!M67</f>
        <v>0.10058833601323285</v>
      </c>
      <c r="BM66" s="67">
        <f>'[2]功能-军团县城'!CV69/BG66</f>
        <v>2.0479975627701662E-2</v>
      </c>
      <c r="BN66" s="67">
        <f>[3]大殿属性!AK68/BG66</f>
        <v>0.97952002437229824</v>
      </c>
      <c r="BO66" s="39"/>
      <c r="BR66" s="29">
        <v>62</v>
      </c>
      <c r="BS66" s="39">
        <f t="shared" si="1"/>
        <v>0.10209081745325481</v>
      </c>
      <c r="BT66" s="39">
        <f t="shared" si="2"/>
        <v>0.10180800240584556</v>
      </c>
      <c r="BU66" s="39">
        <f t="shared" si="3"/>
        <v>0.10147663814864867</v>
      </c>
      <c r="BV66" s="39">
        <f t="shared" si="4"/>
        <v>0.10107722019563592</v>
      </c>
      <c r="BW66" s="39">
        <f t="shared" si="5"/>
        <v>0.10058833601323285</v>
      </c>
      <c r="BY66" s="67">
        <f>'[2]功能-军团县城'!CV69/BS66</f>
        <v>2.0479975627701662E-2</v>
      </c>
      <c r="BZ66" s="67">
        <f>[3]大殿属性!AK68/BS66</f>
        <v>0.97952002437229824</v>
      </c>
      <c r="CA66" s="39"/>
      <c r="CF66" s="29">
        <v>62</v>
      </c>
      <c r="CG66" s="39">
        <f>养成属性buff汇总!AA67</f>
        <v>0.15888741148554422</v>
      </c>
      <c r="CH66" s="39">
        <f>养成属性buff汇总!AB67</f>
        <v>0.16426635689282351</v>
      </c>
      <c r="CI66" s="39">
        <f>养成属性buff汇总!AC67</f>
        <v>0.17019151593629475</v>
      </c>
      <c r="CJ66" s="39">
        <f>养成属性buff汇总!AD67</f>
        <v>0.17673587557975262</v>
      </c>
      <c r="CK66" s="39">
        <f>养成属性buff汇总!AE67</f>
        <v>0.18403701559456584</v>
      </c>
      <c r="CP66" s="29">
        <v>62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</row>
    <row r="67" spans="2:99" x14ac:dyDescent="0.15">
      <c r="B67" s="29">
        <v>63</v>
      </c>
      <c r="C67" s="29">
        <f>[6]属性汇总!Q66+[10]属性汇总!J67+[11]属性汇总新!K67+[12]爵位属性!I67+[13]宝物温养!CB68+[14]藏品属性!AW73</f>
        <v>201.11743076382277</v>
      </c>
      <c r="D67" s="29">
        <f>[6]属性汇总!R66+[10]属性汇总!K67+[11]属性汇总新!L67+[12]爵位属性!J67+[13]宝物温养!CC68+[14]藏品属性!AX73</f>
        <v>205.67253634377866</v>
      </c>
      <c r="E67" s="29">
        <f>[6]属性汇总!S66+[10]属性汇总!L67+[11]属性汇总新!M67+[12]爵位属性!K67+[13]宝物温养!CD68+[14]藏品属性!AY73</f>
        <v>213.49416027666553</v>
      </c>
      <c r="F67" s="29">
        <f>[6]属性汇总!T66+[10]属性汇总!M67+[11]属性汇总新!N67+[12]爵位属性!L67+[13]宝物温养!CE68+[14]藏品属性!AZ73</f>
        <v>238.92065249947953</v>
      </c>
      <c r="G67" s="29">
        <f>[6]属性汇总!U66+[10]属性汇总!N67+[11]属性汇总新!O67+[12]爵位属性!M67+[13]宝物温养!CF68+[14]藏品属性!BA73</f>
        <v>253.09963496267795</v>
      </c>
      <c r="I67" s="39">
        <f>[6]属性汇总!Q66/C67</f>
        <v>0.52755640353943112</v>
      </c>
      <c r="J67" s="39">
        <f>[10]属性汇总!J67/C67</f>
        <v>0.20862272607260285</v>
      </c>
      <c r="K67" s="39">
        <f>[13]宝物温养!CB68/C67</f>
        <v>6.5218362955667991E-2</v>
      </c>
      <c r="L67" s="39">
        <f>[12]爵位属性!I67/C67</f>
        <v>8.2041620844770846E-2</v>
      </c>
      <c r="M67" s="100">
        <f>[11]属性汇总新!K67/C67</f>
        <v>8.2037613759472702E-2</v>
      </c>
      <c r="N67" s="39">
        <f>[14]藏品属性!AW73/C67</f>
        <v>3.4523272828054556E-2</v>
      </c>
      <c r="Q67" s="29">
        <v>63</v>
      </c>
      <c r="R67" s="29">
        <f>[6]属性汇总!AN66+[10]属性汇总!AC67+[15]属性汇总!E67+[9]属性!AS68</f>
        <v>10787.993592315417</v>
      </c>
      <c r="S67" s="29">
        <f>[6]属性汇总!AO66+[10]属性汇总!AD67+[15]属性汇总!F67+[9]属性!AT68</f>
        <v>10899.242075421664</v>
      </c>
      <c r="T67" s="29">
        <f>[6]属性汇总!AP66+[10]属性汇总!AE67+[15]属性汇总!G67+[9]属性!AU68</f>
        <v>11311.352674299324</v>
      </c>
      <c r="U67" s="29">
        <f>[6]属性汇总!AQ66+[10]属性汇总!AF67+[15]属性汇总!H67+[9]属性!AV68</f>
        <v>12297.322003104138</v>
      </c>
      <c r="V67" s="29">
        <f>[6]属性汇总!AR66+[10]属性汇总!AG67+[15]属性汇总!I67+[9]属性!AW68</f>
        <v>12408.982390986217</v>
      </c>
      <c r="X67" s="39">
        <f>[6]属性汇总!AN66/R67</f>
        <v>0.53812766220454855</v>
      </c>
      <c r="Y67" s="39">
        <f>[10]属性汇总!AC67/R67</f>
        <v>0.37597352698551839</v>
      </c>
      <c r="Z67" s="39">
        <f>[15]属性汇总!E67/R67</f>
        <v>7.6796707737791695E-2</v>
      </c>
      <c r="AA67" s="39">
        <f>[9]属性!AS68/R67</f>
        <v>9.1021030721411805E-3</v>
      </c>
      <c r="AC67" s="29">
        <v>63</v>
      </c>
      <c r="AD67" s="39">
        <f>'[5]变法-buff效果'!AG67</f>
        <v>2.5000000000000001E-2</v>
      </c>
      <c r="AE67" s="39">
        <f>'[5]变法-buff效果'!AH67</f>
        <v>2.4722937129160186E-2</v>
      </c>
      <c r="AF67" s="39">
        <f>'[5]变法-buff效果'!AI67</f>
        <v>2.310881125590853E-2</v>
      </c>
      <c r="AG67" s="39">
        <f>'[5]变法-buff效果'!AJ67</f>
        <v>2.0059362159745207E-2</v>
      </c>
      <c r="AH67" s="39">
        <f>'[5]变法-buff效果'!AK67</f>
        <v>1.4354681204927781E-2</v>
      </c>
      <c r="AJ67" s="67"/>
      <c r="AK67" s="67">
        <f>IFERROR('[5]变法-buff效果'!AG67/AD67,0)</f>
        <v>1</v>
      </c>
      <c r="AL67" s="39"/>
      <c r="BF67" s="29">
        <v>63</v>
      </c>
      <c r="BG67" s="39">
        <f>养成属性buff汇总!I68</f>
        <v>0.10224507930971999</v>
      </c>
      <c r="BH67" s="39">
        <f>养成属性buff汇总!J68</f>
        <v>0.10194327775093823</v>
      </c>
      <c r="BI67" s="39">
        <f>养成属性buff汇总!K68</f>
        <v>0.10158689263970158</v>
      </c>
      <c r="BJ67" s="39">
        <f>养成属性buff汇总!L68</f>
        <v>0.10116000377321073</v>
      </c>
      <c r="BK67" s="39">
        <f>养成属性buff汇总!M68</f>
        <v>0.10063440964936396</v>
      </c>
      <c r="BM67" s="67">
        <f>'[2]功能-军团县城'!CV70/BG67</f>
        <v>2.1957822565907642E-2</v>
      </c>
      <c r="BN67" s="67">
        <f>[3]大殿属性!AK69/BG67</f>
        <v>0.97804217743409239</v>
      </c>
      <c r="BO67" s="39"/>
      <c r="BR67" s="29">
        <v>63</v>
      </c>
      <c r="BS67" s="39">
        <f t="shared" si="1"/>
        <v>0.10224507930971999</v>
      </c>
      <c r="BT67" s="39">
        <f t="shared" si="2"/>
        <v>0.10194327775093823</v>
      </c>
      <c r="BU67" s="39">
        <f t="shared" si="3"/>
        <v>0.10158689263970158</v>
      </c>
      <c r="BV67" s="39">
        <f t="shared" si="4"/>
        <v>0.10116000377321073</v>
      </c>
      <c r="BW67" s="39">
        <f t="shared" si="5"/>
        <v>0.10063440964936396</v>
      </c>
      <c r="BY67" s="67">
        <f>'[2]功能-军团县城'!CV70/BS67</f>
        <v>2.1957822565907642E-2</v>
      </c>
      <c r="BZ67" s="67">
        <f>[3]大殿属性!AK69/BS67</f>
        <v>0.97804217743409239</v>
      </c>
      <c r="CA67" s="39"/>
      <c r="CF67" s="29">
        <v>63</v>
      </c>
      <c r="CG67" s="39">
        <f>养成属性buff汇总!AA68</f>
        <v>0.16358688470290386</v>
      </c>
      <c r="CH67" s="39">
        <f>养成属性buff汇总!AB68</f>
        <v>0.1689587281309787</v>
      </c>
      <c r="CI67" s="39">
        <f>养成属性buff汇总!AC68</f>
        <v>0.17487286747419917</v>
      </c>
      <c r="CJ67" s="39">
        <f>养成属性buff汇总!AD68</f>
        <v>0.18140918524814137</v>
      </c>
      <c r="CK67" s="39">
        <f>养成属性buff汇总!AE68</f>
        <v>0.18870370168414669</v>
      </c>
      <c r="CP67" s="29">
        <v>63</v>
      </c>
      <c r="CQ67" s="39">
        <v>0</v>
      </c>
      <c r="CR67" s="39">
        <v>0</v>
      </c>
      <c r="CS67" s="39">
        <v>0</v>
      </c>
      <c r="CT67" s="39">
        <v>0</v>
      </c>
      <c r="CU67" s="39">
        <v>0</v>
      </c>
    </row>
    <row r="68" spans="2:99" x14ac:dyDescent="0.15">
      <c r="B68" s="29">
        <v>64</v>
      </c>
      <c r="C68" s="29">
        <f>[6]属性汇总!Q67+[10]属性汇总!J68+[11]属性汇总新!K68+[12]爵位属性!I68+[13]宝物温养!CB69+[14]藏品属性!AW74</f>
        <v>205.03871348519556</v>
      </c>
      <c r="D68" s="29">
        <f>[6]属性汇总!R67+[10]属性汇总!K68+[11]属性汇总新!L68+[12]爵位属性!J68+[13]宝物温养!CC69+[14]藏品属性!AX74</f>
        <v>209.64119925494927</v>
      </c>
      <c r="E68" s="29">
        <f>[6]属性汇总!S67+[10]属性汇总!L68+[11]属性汇总新!M68+[12]爵位属性!K68+[13]宝物温养!CD69+[14]藏品属性!AY74</f>
        <v>217.56261982523529</v>
      </c>
      <c r="F68" s="29">
        <f>[6]属性汇总!T67+[10]属性汇总!M68+[11]属性汇总新!N68+[12]爵位属性!L68+[13]宝物温养!CE69+[14]藏品属性!AZ74</f>
        <v>243.44618921623024</v>
      </c>
      <c r="G68" s="29">
        <f>[6]属性汇总!U67+[10]属性汇总!N68+[11]属性汇总新!O68+[12]爵位属性!M68+[13]宝物温养!CF69+[14]藏品属性!BA74</f>
        <v>257.94790876648744</v>
      </c>
      <c r="I68" s="39">
        <f>[6]属性汇总!Q67/C68</f>
        <v>0.52265322556921279</v>
      </c>
      <c r="J68" s="39">
        <f>[10]属性汇总!J68/C68</f>
        <v>0.20996685260826012</v>
      </c>
      <c r="K68" s="39">
        <f>[13]宝物温养!CB69/C68</f>
        <v>6.6228883831674731E-2</v>
      </c>
      <c r="L68" s="39">
        <f>[12]爵位属性!I68/C68</f>
        <v>8.1285462551783191E-2</v>
      </c>
      <c r="M68" s="100">
        <f>[11]属性汇总新!K68/C68</f>
        <v>8.4006947319379716E-2</v>
      </c>
      <c r="N68" s="39">
        <f>[14]藏品属性!AW74/C68</f>
        <v>3.5858628119689588E-2</v>
      </c>
      <c r="Q68" s="29">
        <v>64</v>
      </c>
      <c r="R68" s="29">
        <f>[6]属性汇总!AN67+[10]属性汇总!AC68+[15]属性汇总!E68+[9]属性!AS69</f>
        <v>11106.162678557474</v>
      </c>
      <c r="S68" s="29">
        <f>[6]属性汇总!AO67+[10]属性汇总!AD68+[15]属性汇总!F68+[9]属性!AT69</f>
        <v>11224.439884910091</v>
      </c>
      <c r="T68" s="29">
        <f>[6]属性汇总!AP67+[10]属性汇总!AE68+[15]属性汇总!G68+[9]属性!AU69</f>
        <v>11668.244743608266</v>
      </c>
      <c r="U68" s="29">
        <f>[6]属性汇总!AQ67+[10]属性汇总!AF68+[15]属性汇总!H68+[9]属性!AV69</f>
        <v>12679.204406682016</v>
      </c>
      <c r="V68" s="29">
        <f>[6]属性汇总!AR67+[10]属性汇总!AG68+[15]属性汇总!I68+[9]属性!AW69</f>
        <v>12729.917296616466</v>
      </c>
      <c r="X68" s="39">
        <f>[6]属性汇总!AN67/R68</f>
        <v>0.53381872491018667</v>
      </c>
      <c r="Y68" s="39">
        <f>[10]属性汇总!AC68/R68</f>
        <v>0.37708793948117814</v>
      </c>
      <c r="Z68" s="39">
        <f>[15]属性汇总!E68/R68</f>
        <v>7.9560989892796682E-2</v>
      </c>
      <c r="AA68" s="39">
        <f>[9]属性!AS69/R68</f>
        <v>9.532345715838525E-3</v>
      </c>
      <c r="AC68" s="29">
        <v>64</v>
      </c>
      <c r="AD68" s="39">
        <f>'[5]变法-buff效果'!AG68</f>
        <v>2.5000000000000001E-2</v>
      </c>
      <c r="AE68" s="39">
        <f>'[5]变法-buff效果'!AH68</f>
        <v>2.5000000000000001E-2</v>
      </c>
      <c r="AF68" s="39">
        <f>'[5]变法-buff效果'!AI68</f>
        <v>2.3668652666578933E-2</v>
      </c>
      <c r="AG68" s="39">
        <f>'[5]变法-buff效果'!AJ68</f>
        <v>2.1021544296486533E-2</v>
      </c>
      <c r="AH68" s="39">
        <f>'[5]变法-buff效果'!AK68</f>
        <v>1.4704944914055893E-2</v>
      </c>
      <c r="AJ68" s="67"/>
      <c r="AK68" s="67">
        <f>IFERROR('[5]变法-buff效果'!AG68/AD68,0)</f>
        <v>1</v>
      </c>
      <c r="AL68" s="39"/>
      <c r="BF68" s="29">
        <v>64</v>
      </c>
      <c r="BG68" s="39">
        <f>养成属性buff汇总!I69</f>
        <v>0.10241041307376096</v>
      </c>
      <c r="BH68" s="39">
        <f>养成属性buff汇总!J69</f>
        <v>0.10208740361902587</v>
      </c>
      <c r="BI68" s="39">
        <f>养成属性buff汇总!K69</f>
        <v>0.10170633053118883</v>
      </c>
      <c r="BJ68" s="39">
        <f>养成属性buff汇总!L69</f>
        <v>0.10124889644687741</v>
      </c>
      <c r="BK68" s="39">
        <f>养成属性buff汇总!M69</f>
        <v>0.10068241007686615</v>
      </c>
      <c r="BM68" s="67">
        <f>'[2]功能-军团县城'!CV71/BG68</f>
        <v>2.3536796712506778E-2</v>
      </c>
      <c r="BN68" s="67">
        <f>[3]大殿属性!AK70/BG68</f>
        <v>0.97646320328749325</v>
      </c>
      <c r="BO68" s="39"/>
      <c r="BR68" s="29">
        <v>64</v>
      </c>
      <c r="BS68" s="39">
        <f t="shared" si="1"/>
        <v>0.10241041307376096</v>
      </c>
      <c r="BT68" s="39">
        <f t="shared" si="2"/>
        <v>0.10208740361902587</v>
      </c>
      <c r="BU68" s="39">
        <f t="shared" si="3"/>
        <v>0.10170633053118883</v>
      </c>
      <c r="BV68" s="39">
        <f t="shared" si="4"/>
        <v>0.10124889644687741</v>
      </c>
      <c r="BW68" s="39">
        <f t="shared" si="5"/>
        <v>0.10068241007686615</v>
      </c>
      <c r="BY68" s="67">
        <f>'[2]功能-军团县城'!CV71/BS68</f>
        <v>2.3536796712506778E-2</v>
      </c>
      <c r="BZ68" s="67">
        <f>[3]大殿属性!AK70/BS68</f>
        <v>0.97646320328749325</v>
      </c>
      <c r="CA68" s="39"/>
      <c r="CF68" s="29">
        <v>64</v>
      </c>
      <c r="CG68" s="39">
        <f>养成属性buff汇总!AA69</f>
        <v>0.1682863579202635</v>
      </c>
      <c r="CH68" s="39">
        <f>养成属性buff汇总!AB69</f>
        <v>0.17365109936913387</v>
      </c>
      <c r="CI68" s="39">
        <f>养成属性buff汇总!AC69</f>
        <v>0.17955421901210358</v>
      </c>
      <c r="CJ68" s="39">
        <f>养成属性buff汇总!AD69</f>
        <v>0.18608249491653012</v>
      </c>
      <c r="CK68" s="39">
        <f>养成属性buff汇总!AE69</f>
        <v>0.1933703877737275</v>
      </c>
      <c r="CP68" s="29">
        <v>64</v>
      </c>
      <c r="CQ68" s="39">
        <v>0</v>
      </c>
      <c r="CR68" s="39">
        <v>0</v>
      </c>
      <c r="CS68" s="39">
        <v>0</v>
      </c>
      <c r="CT68" s="39">
        <v>0</v>
      </c>
      <c r="CU68" s="39">
        <v>0</v>
      </c>
    </row>
    <row r="69" spans="2:99" x14ac:dyDescent="0.15">
      <c r="B69" s="29">
        <v>65</v>
      </c>
      <c r="C69" s="29">
        <f>[6]属性汇总!Q68+[10]属性汇总!J69+[11]属性汇总新!K69+[12]爵位属性!I69+[13]宝物温养!CB70+[14]藏品属性!AW75</f>
        <v>208.95999620656843</v>
      </c>
      <c r="D69" s="29">
        <f>[6]属性汇总!R68+[10]属性汇总!K69+[11]属性汇总新!L69+[12]爵位属性!J69+[13]宝物温养!CC70+[14]藏品属性!AX75</f>
        <v>213.94067405096425</v>
      </c>
      <c r="E69" s="29">
        <f>[6]属性汇总!S68+[10]属性汇总!L69+[11]属性汇总新!M69+[12]爵位属性!K69+[13]宝物温养!CD70+[14]藏品属性!AY75</f>
        <v>222.14438023037735</v>
      </c>
      <c r="F69" s="29">
        <f>[6]属性汇总!T68+[10]属性汇总!M69+[11]属性汇总新!N69+[12]爵位属性!L69+[13]宝物温养!CE70+[14]藏品属性!AZ75</f>
        <v>248.28737780336118</v>
      </c>
      <c r="G69" s="29">
        <f>[6]属性汇总!U68+[10]属性汇总!N69+[11]属性汇总新!O69+[12]爵位属性!M69+[13]宝物温养!CF70+[14]藏品属性!BA75</f>
        <v>262.85825093906431</v>
      </c>
      <c r="I69" s="39">
        <f>[6]属性汇总!Q68/C69</f>
        <v>0.51793407083218224</v>
      </c>
      <c r="J69" s="39">
        <f>[10]属性汇总!J69/C69</f>
        <v>0.21126053216597609</v>
      </c>
      <c r="K69" s="39">
        <f>[13]宝物温养!CB70/C69</f>
        <v>6.720147842396583E-2</v>
      </c>
      <c r="L69" s="39">
        <f>[12]爵位属性!I69/C69</f>
        <v>8.0557683953500159E-2</v>
      </c>
      <c r="M69" s="100">
        <f>[11]属性汇总新!K69/C69</f>
        <v>8.5902368993746189E-2</v>
      </c>
      <c r="N69" s="39">
        <f>[14]藏品属性!AW75/C69</f>
        <v>3.7143865630629345E-2</v>
      </c>
      <c r="Q69" s="29">
        <v>65</v>
      </c>
      <c r="R69" s="29">
        <f>[6]属性汇总!AN68+[10]属性汇总!AC69+[15]属性汇总!E69+[9]属性!AS70</f>
        <v>11424.252927243548</v>
      </c>
      <c r="S69" s="29">
        <f>[6]属性汇总!AO68+[10]属性汇总!AD69+[15]属性汇总!F69+[9]属性!AT70</f>
        <v>11552.315163363632</v>
      </c>
      <c r="T69" s="29">
        <f>[6]属性汇总!AP68+[10]属性汇总!AE69+[15]属性汇总!G69+[9]属性!AU70</f>
        <v>12033.66889519247</v>
      </c>
      <c r="U69" s="29">
        <f>[6]属性汇总!AQ68+[10]属性汇总!AF69+[15]属性汇总!H69+[9]属性!AV70</f>
        <v>13020.852202246717</v>
      </c>
      <c r="V69" s="29">
        <f>[6]属性汇总!AR68+[10]属性汇总!AG69+[15]属性汇总!I69+[9]属性!AW70</f>
        <v>13050.852202246715</v>
      </c>
      <c r="X69" s="39">
        <f>[6]属性汇总!AN68/R69</f>
        <v>0.52975345226142534</v>
      </c>
      <c r="Y69" s="39">
        <f>[10]属性汇总!AC69/R69</f>
        <v>0.37814288842450661</v>
      </c>
      <c r="Z69" s="39">
        <f>[15]属性汇总!E69/R69</f>
        <v>8.2171867887138941E-2</v>
      </c>
      <c r="AA69" s="39">
        <f>[9]属性!AS70/R69</f>
        <v>9.9317914269291142E-3</v>
      </c>
      <c r="AC69" s="29">
        <v>65</v>
      </c>
      <c r="AD69" s="39">
        <f>'[5]变法-buff效果'!AG69</f>
        <v>2.5000000000000001E-2</v>
      </c>
      <c r="AE69" s="39">
        <f>'[5]变法-buff效果'!AH69</f>
        <v>2.5000000000000001E-2</v>
      </c>
      <c r="AF69" s="39">
        <f>'[5]变法-buff效果'!AI69</f>
        <v>2.4245852532632284E-2</v>
      </c>
      <c r="AG69" s="39">
        <f>'[5]变法-buff效果'!AJ69</f>
        <v>2.1905213539191594E-2</v>
      </c>
      <c r="AH69" s="39">
        <f>'[5]变法-buff效果'!AK69</f>
        <v>1.505730295143283E-2</v>
      </c>
      <c r="AJ69" s="67"/>
      <c r="AK69" s="67">
        <f>IFERROR('[5]变法-buff效果'!AG69/AD69,0)</f>
        <v>1</v>
      </c>
      <c r="AL69" s="39"/>
      <c r="BF69" s="29">
        <v>65</v>
      </c>
      <c r="BG69" s="39">
        <f>养成属性buff汇总!I70</f>
        <v>0.10258761341452131</v>
      </c>
      <c r="BH69" s="39">
        <f>养成属性buff汇总!J70</f>
        <v>0.1022408809497905</v>
      </c>
      <c r="BI69" s="39">
        <f>养成属性buff汇总!K70</f>
        <v>0.10183605444191234</v>
      </c>
      <c r="BJ69" s="39">
        <f>养成属性buff汇总!L70</f>
        <v>0.10134277844491793</v>
      </c>
      <c r="BK69" s="39">
        <f>养成属性buff汇总!M70</f>
        <v>0.10073069751283839</v>
      </c>
      <c r="BM69" s="67">
        <f>'[2]功能-军团县城'!CV72/BG69</f>
        <v>2.5223448800447787E-2</v>
      </c>
      <c r="BN69" s="67">
        <f>[3]大殿属性!AK71/BG69</f>
        <v>0.9747765511995522</v>
      </c>
      <c r="BO69" s="39"/>
      <c r="BR69" s="29">
        <v>65</v>
      </c>
      <c r="BS69" s="39">
        <f t="shared" si="1"/>
        <v>0.10258761341452131</v>
      </c>
      <c r="BT69" s="39">
        <f t="shared" si="2"/>
        <v>0.1022408809497905</v>
      </c>
      <c r="BU69" s="39">
        <f t="shared" si="3"/>
        <v>0.10183605444191234</v>
      </c>
      <c r="BV69" s="39">
        <f t="shared" si="4"/>
        <v>0.10134277844491793</v>
      </c>
      <c r="BW69" s="39">
        <f t="shared" si="5"/>
        <v>0.10073069751283839</v>
      </c>
      <c r="BY69" s="67">
        <f>'[2]功能-军团县城'!CV72/BS69</f>
        <v>2.5223448800447787E-2</v>
      </c>
      <c r="BZ69" s="67">
        <f>[3]大殿属性!AK71/BS69</f>
        <v>0.9747765511995522</v>
      </c>
      <c r="CA69" s="39"/>
      <c r="CF69" s="29">
        <v>65</v>
      </c>
      <c r="CG69" s="39">
        <f>养成属性buff汇总!AA70</f>
        <v>0.17298583113762314</v>
      </c>
      <c r="CH69" s="39">
        <f>养成属性buff汇总!AB70</f>
        <v>0.17834347060728903</v>
      </c>
      <c r="CI69" s="39">
        <f>养成属性buff汇总!AC70</f>
        <v>0.184235570550008</v>
      </c>
      <c r="CJ69" s="39">
        <f>养成属性buff汇总!AD70</f>
        <v>0.19075580458491886</v>
      </c>
      <c r="CK69" s="39">
        <f>养成属性buff汇总!AE70</f>
        <v>0.19803707386330832</v>
      </c>
      <c r="CP69" s="29">
        <v>65</v>
      </c>
      <c r="CQ69" s="39">
        <v>0</v>
      </c>
      <c r="CR69" s="39">
        <v>0</v>
      </c>
      <c r="CS69" s="39">
        <v>0</v>
      </c>
      <c r="CT69" s="39">
        <v>0</v>
      </c>
      <c r="CU69" s="39">
        <v>0</v>
      </c>
    </row>
    <row r="70" spans="2:99" x14ac:dyDescent="0.15">
      <c r="B70" s="29">
        <v>66</v>
      </c>
      <c r="C70" s="29">
        <f>[6]属性汇总!Q69+[10]属性汇总!J70+[11]属性汇总新!K70+[12]爵位属性!I70+[13]宝物温养!CB71+[14]藏品属性!AW76</f>
        <v>213.36041898773286</v>
      </c>
      <c r="D70" s="29">
        <f>[6]属性汇总!R69+[10]属性汇总!K70+[11]属性汇总新!L70+[12]爵位属性!J70+[13]宝物温养!CC71+[14]藏品属性!AX76</f>
        <v>218.45676179187475</v>
      </c>
      <c r="E70" s="29">
        <f>[6]属性汇总!S69+[10]属性汇总!L70+[11]属性汇总新!M70+[12]爵位属性!K70+[13]宝物温养!CD71+[14]藏品属性!AY76</f>
        <v>226.58011737384734</v>
      </c>
      <c r="F70" s="29">
        <f>[6]属性汇总!T69+[10]属性汇总!M70+[11]属性汇总新!N70+[12]爵位属性!L70+[13]宝物温养!CE71+[14]藏品属性!AZ76</f>
        <v>253.35259536449024</v>
      </c>
      <c r="G70" s="29">
        <f>[6]属性汇总!U69+[10]属性汇总!N70+[11]属性汇总新!O70+[12]爵位属性!M70+[13]宝物温养!CF71+[14]藏品属性!BA76</f>
        <v>267.81012377321969</v>
      </c>
      <c r="I70" s="39">
        <f>[6]属性汇总!Q69/C70</f>
        <v>0.51104923657015877</v>
      </c>
      <c r="J70" s="39">
        <f>[10]属性汇总!J70/C70</f>
        <v>0.212029329907098</v>
      </c>
      <c r="K70" s="39">
        <f>[13]宝物温养!CB71/C70</f>
        <v>6.7985225589205056E-2</v>
      </c>
      <c r="L70" s="39">
        <f>[12]爵位属性!I70/C70</f>
        <v>7.9677383840239896E-2</v>
      </c>
      <c r="M70" s="100">
        <f>[11]属性汇总新!K70/C70</f>
        <v>8.7530953888061272E-2</v>
      </c>
      <c r="N70" s="39">
        <f>[14]藏品属性!AW76/C70</f>
        <v>4.1727870205237147E-2</v>
      </c>
      <c r="Q70" s="29">
        <v>66</v>
      </c>
      <c r="R70" s="29">
        <f>[6]属性汇总!AN69+[10]属性汇总!AC70+[15]属性汇总!E70+[9]属性!AS71</f>
        <v>11741.30557142167</v>
      </c>
      <c r="S70" s="29">
        <f>[6]属性汇总!AO69+[10]属性汇总!AD70+[15]属性汇总!F70+[9]属性!AT71</f>
        <v>11889.73939183831</v>
      </c>
      <c r="T70" s="29">
        <f>[6]属性汇总!AP69+[10]属性汇总!AE70+[15]属性汇总!G70+[9]属性!AU71</f>
        <v>12437.737498232866</v>
      </c>
      <c r="U70" s="29">
        <f>[6]属性汇总!AQ69+[10]属性汇总!AF70+[15]属性汇总!H70+[9]属性!AV71</f>
        <v>13335.787107876968</v>
      </c>
      <c r="V70" s="29">
        <f>[6]属性汇总!AR69+[10]属性汇总!AG70+[15]属性汇总!I70+[9]属性!AW71</f>
        <v>13371.787107876968</v>
      </c>
      <c r="X70" s="39">
        <f>[6]属性汇总!AN69/R70</f>
        <v>0.52586653278471085</v>
      </c>
      <c r="Y70" s="39">
        <f>[10]属性汇总!AC70/R70</f>
        <v>0.37917418748015258</v>
      </c>
      <c r="Z70" s="39">
        <f>[15]属性汇总!E70/R70</f>
        <v>8.4648772815868786E-2</v>
      </c>
      <c r="AA70" s="39">
        <f>[9]属性!AS71/R70</f>
        <v>1.0310506919267874E-2</v>
      </c>
      <c r="AC70" s="29">
        <v>66</v>
      </c>
      <c r="AD70" s="39">
        <f>'[5]变法-buff效果'!AG70</f>
        <v>2.5000000000000001E-2</v>
      </c>
      <c r="AE70" s="39">
        <f>'[5]变法-buff效果'!AH70</f>
        <v>2.5000000000000001E-2</v>
      </c>
      <c r="AF70" s="39">
        <f>'[5]变法-buff效果'!AI70</f>
        <v>2.4855685295233187E-2</v>
      </c>
      <c r="AG70" s="39">
        <f>'[5]变法-buff效果'!AJ70</f>
        <v>2.2371252177889399E-2</v>
      </c>
      <c r="AH70" s="39">
        <f>'[5]变法-buff效果'!AK70</f>
        <v>1.5495733356365199E-2</v>
      </c>
      <c r="AJ70" s="67"/>
      <c r="AK70" s="67">
        <f>IFERROR('[5]变法-buff效果'!AG70/AD70,0)</f>
        <v>1</v>
      </c>
      <c r="AL70" s="39"/>
      <c r="BF70" s="29">
        <v>66</v>
      </c>
      <c r="BG70" s="39">
        <f>养成属性buff汇总!I71</f>
        <v>0.10277753203730064</v>
      </c>
      <c r="BH70" s="39">
        <f>养成属性buff汇总!J71</f>
        <v>0.10240760009224081</v>
      </c>
      <c r="BI70" s="39">
        <f>养成属性buff汇总!K71</f>
        <v>0.10197311249667736</v>
      </c>
      <c r="BJ70" s="39">
        <f>养成属性buff汇总!L71</f>
        <v>0.10143730059749737</v>
      </c>
      <c r="BK70" s="39">
        <f>养成属性buff汇总!M71</f>
        <v>0.10213612747649417</v>
      </c>
      <c r="BM70" s="67">
        <f>'[2]功能-军团县城'!CV73/BG70</f>
        <v>2.7024700654347318E-2</v>
      </c>
      <c r="BN70" s="67">
        <f>[3]大殿属性!AK72/BG70</f>
        <v>0.97297529934565274</v>
      </c>
      <c r="BO70" s="39"/>
      <c r="BR70" s="29">
        <v>66</v>
      </c>
      <c r="BS70" s="39">
        <f t="shared" ref="BS70:BS104" si="14">BG70</f>
        <v>0.10277753203730064</v>
      </c>
      <c r="BT70" s="39">
        <f t="shared" ref="BT70:BT104" si="15">BH70</f>
        <v>0.10240760009224081</v>
      </c>
      <c r="BU70" s="39">
        <f t="shared" ref="BU70:BU104" si="16">BI70</f>
        <v>0.10197311249667736</v>
      </c>
      <c r="BV70" s="39">
        <f t="shared" ref="BV70:BV104" si="17">BJ70</f>
        <v>0.10143730059749737</v>
      </c>
      <c r="BW70" s="39">
        <f t="shared" ref="BW70:BW104" si="18">BK70</f>
        <v>0.10213612747649417</v>
      </c>
      <c r="BY70" s="67">
        <f>'[2]功能-军团县城'!CV73/BS70</f>
        <v>2.7024700654347318E-2</v>
      </c>
      <c r="BZ70" s="67">
        <f>[3]大殿属性!AK72/BS70</f>
        <v>0.97297529934565274</v>
      </c>
      <c r="CA70" s="39"/>
      <c r="CF70" s="29">
        <v>66</v>
      </c>
      <c r="CG70" s="39">
        <f>养成属性buff汇总!AA71</f>
        <v>0.17768530435498278</v>
      </c>
      <c r="CH70" s="39">
        <f>养成属性buff汇总!AB71</f>
        <v>0.18303584184544422</v>
      </c>
      <c r="CI70" s="39">
        <f>养成属性buff汇总!AC71</f>
        <v>0.18891692208791241</v>
      </c>
      <c r="CJ70" s="39">
        <f>养成属性buff汇总!AD71</f>
        <v>0.19542911425330761</v>
      </c>
      <c r="CK70" s="39">
        <f>养成属性buff汇总!AE71</f>
        <v>0.2</v>
      </c>
      <c r="CP70" s="29">
        <v>66</v>
      </c>
      <c r="CQ70" s="39">
        <v>0</v>
      </c>
      <c r="CR70" s="39">
        <v>0</v>
      </c>
      <c r="CS70" s="39">
        <v>0</v>
      </c>
      <c r="CT70" s="39">
        <v>0</v>
      </c>
      <c r="CU70" s="39">
        <v>0</v>
      </c>
    </row>
    <row r="71" spans="2:99" x14ac:dyDescent="0.15">
      <c r="B71" s="29">
        <v>67</v>
      </c>
      <c r="C71" s="29">
        <f>[6]属性汇总!Q70+[10]属性汇总!J71+[11]属性汇总新!K71+[12]爵位属性!I71+[13]宝物温养!CB72+[14]藏品属性!AW77</f>
        <v>217.79995984651637</v>
      </c>
      <c r="D71" s="29">
        <f>[6]属性汇总!R70+[10]属性汇总!K71+[11]属性汇总新!L71+[12]爵位属性!J71+[13]宝物温养!CC72+[14]藏品属性!AX77</f>
        <v>222.97284953278523</v>
      </c>
      <c r="E71" s="29">
        <f>[6]属性汇总!S70+[10]属性汇总!L71+[11]属性汇总新!M71+[12]爵位属性!K71+[13]宝物温养!CD72+[14]藏品属性!AY77</f>
        <v>231.01585451731736</v>
      </c>
      <c r="F71" s="29">
        <f>[6]属性汇总!T70+[10]属性汇总!M71+[11]属性汇总新!N71+[12]爵位属性!L71+[13]宝物温养!CE72+[14]藏品属性!AZ77</f>
        <v>258.55198319682296</v>
      </c>
      <c r="G71" s="29">
        <f>[6]属性汇总!U70+[10]属性汇总!N71+[11]属性汇总新!O71+[12]爵位属性!M71+[13]宝物温养!CF72+[14]藏品属性!BA77</f>
        <v>272.76199660737501</v>
      </c>
      <c r="I71" s="39">
        <f>[6]属性汇总!Q70/C71</f>
        <v>0.50425714950501288</v>
      </c>
      <c r="J71" s="39">
        <f>[10]属性汇总!J71/C71</f>
        <v>0.21272884240191653</v>
      </c>
      <c r="K71" s="39">
        <f>[13]宝物温养!CB72/C71</f>
        <v>6.8724951865818132E-2</v>
      </c>
      <c r="L71" s="39">
        <f>[12]爵位属性!I71/C71</f>
        <v>7.8818502440331104E-2</v>
      </c>
      <c r="M71" s="100">
        <f>[11]属性汇总新!K71/C71</f>
        <v>8.9077717491357122E-2</v>
      </c>
      <c r="N71" s="39">
        <f>[14]藏品属性!AW77/C71</f>
        <v>4.6392836295564358E-2</v>
      </c>
      <c r="Q71" s="29">
        <v>67</v>
      </c>
      <c r="R71" s="29">
        <f>[6]属性汇总!AN70+[10]属性汇总!AC71+[15]属性汇总!E71+[9]属性!AS72</f>
        <v>12058.27350322217</v>
      </c>
      <c r="S71" s="29">
        <f>[6]属性汇总!AO70+[10]属性汇总!AD71+[15]属性汇总!F71+[9]属性!AT72</f>
        <v>12227.163620312986</v>
      </c>
      <c r="T71" s="29">
        <f>[6]属性汇总!AP70+[10]属性汇总!AE71+[15]属性汇总!G71+[9]属性!AU72</f>
        <v>12841.80610127326</v>
      </c>
      <c r="U71" s="29">
        <f>[6]属性汇总!AQ70+[10]属性汇总!AF71+[15]属性汇总!H71+[9]属性!AV72</f>
        <v>13650.722013507218</v>
      </c>
      <c r="V71" s="29">
        <f>[6]属性汇总!AR70+[10]属性汇总!AG71+[15]属性汇总!I71+[9]属性!AW72</f>
        <v>13692.722013507218</v>
      </c>
      <c r="X71" s="39">
        <f>[6]属性汇总!AN70/R71</f>
        <v>0.52218065551784854</v>
      </c>
      <c r="Y71" s="39">
        <f>[10]属性汇总!AC71/R71</f>
        <v>0.38015392491927469</v>
      </c>
      <c r="Z71" s="39">
        <f>[15]属性汇总!E71/R71</f>
        <v>8.6996037469783849E-2</v>
      </c>
      <c r="AA71" s="39">
        <f>[9]属性!AS72/R71</f>
        <v>1.0669382093092952E-2</v>
      </c>
      <c r="AC71" s="29">
        <v>67</v>
      </c>
      <c r="AD71" s="39">
        <f>'[5]变法-buff效果'!AG71</f>
        <v>2.5000000000000001E-2</v>
      </c>
      <c r="AE71" s="39">
        <f>'[5]变法-buff效果'!AH71</f>
        <v>2.5000000000000001E-2</v>
      </c>
      <c r="AF71" s="39">
        <f>'[5]变法-buff效果'!AI71</f>
        <v>2.5000000000000001E-2</v>
      </c>
      <c r="AG71" s="39">
        <f>'[5]变法-buff效果'!AJ71</f>
        <v>2.2870399156303841E-2</v>
      </c>
      <c r="AH71" s="39">
        <f>'[5]变法-buff效果'!AK71</f>
        <v>1.6237724940458397E-2</v>
      </c>
      <c r="AJ71" s="67"/>
      <c r="AK71" s="67">
        <f>IFERROR('[5]变法-buff效果'!AG71/AD71,0)</f>
        <v>1</v>
      </c>
      <c r="AL71" s="39"/>
      <c r="BF71" s="29">
        <v>67</v>
      </c>
      <c r="BG71" s="39">
        <f>养成属性buff汇总!I72</f>
        <v>0.10298108177723697</v>
      </c>
      <c r="BH71" s="39">
        <f>养成属性buff汇总!J72</f>
        <v>0.10258642919846073</v>
      </c>
      <c r="BI71" s="39">
        <f>养成属性buff汇总!K72</f>
        <v>0.10211350837370292</v>
      </c>
      <c r="BJ71" s="39">
        <f>养成属性buff汇总!L72</f>
        <v>0.10158990266042203</v>
      </c>
      <c r="BK71" s="39">
        <f>养成属性buff汇总!M72</f>
        <v>0.10452510071467219</v>
      </c>
      <c r="BM71" s="67">
        <f>'[2]功能-军团县城'!CV74/BG71</f>
        <v>2.8947858439528559E-2</v>
      </c>
      <c r="BN71" s="67">
        <f>[3]大殿属性!AK73/BG71</f>
        <v>0.97105214156047148</v>
      </c>
      <c r="BO71" s="39"/>
      <c r="BR71" s="29">
        <v>67</v>
      </c>
      <c r="BS71" s="39">
        <f t="shared" si="14"/>
        <v>0.10298108177723697</v>
      </c>
      <c r="BT71" s="39">
        <f t="shared" si="15"/>
        <v>0.10258642919846073</v>
      </c>
      <c r="BU71" s="39">
        <f t="shared" si="16"/>
        <v>0.10211350837370292</v>
      </c>
      <c r="BV71" s="39">
        <f t="shared" si="17"/>
        <v>0.10158990266042203</v>
      </c>
      <c r="BW71" s="39">
        <f t="shared" si="18"/>
        <v>0.10452510071467219</v>
      </c>
      <c r="BY71" s="67">
        <f>'[2]功能-军团县城'!CV74/BS71</f>
        <v>2.8947858439528559E-2</v>
      </c>
      <c r="BZ71" s="67">
        <f>[3]大殿属性!AK73/BS71</f>
        <v>0.97105214156047148</v>
      </c>
      <c r="CA71" s="39"/>
      <c r="CF71" s="29">
        <v>67</v>
      </c>
      <c r="CG71" s="39">
        <f>养成属性buff汇总!AA72</f>
        <v>0.18238477757234245</v>
      </c>
      <c r="CH71" s="39">
        <f>养成属性buff汇总!AB72</f>
        <v>0.18772821308359938</v>
      </c>
      <c r="CI71" s="39">
        <f>养成属性buff汇总!AC72</f>
        <v>0.19359827362581683</v>
      </c>
      <c r="CJ71" s="39">
        <f>养成属性buff汇总!AD72</f>
        <v>0.2</v>
      </c>
      <c r="CK71" s="39">
        <f>养成属性buff汇总!AE72</f>
        <v>0.2</v>
      </c>
      <c r="CP71" s="29">
        <v>67</v>
      </c>
      <c r="CQ71" s="39">
        <v>0</v>
      </c>
      <c r="CR71" s="39">
        <v>0</v>
      </c>
      <c r="CS71" s="39">
        <v>0</v>
      </c>
      <c r="CT71" s="39">
        <v>0</v>
      </c>
      <c r="CU71" s="39">
        <v>0</v>
      </c>
    </row>
    <row r="72" spans="2:99" x14ac:dyDescent="0.15">
      <c r="B72" s="29">
        <v>68</v>
      </c>
      <c r="C72" s="29">
        <f>[6]属性汇总!Q71+[10]属性汇总!J72+[11]属性汇总新!K72+[12]爵位属性!I72+[13]宝物温养!CB73+[14]藏品属性!AW78</f>
        <v>221.98386081107526</v>
      </c>
      <c r="D72" s="29">
        <f>[6]属性汇总!R71+[10]属性汇总!K72+[11]属性汇总新!L72+[12]爵位属性!J72+[13]宝物温养!CC73+[14]藏品属性!AX78</f>
        <v>227.25070139090002</v>
      </c>
      <c r="E72" s="29">
        <f>[6]属性汇总!S71+[10]属性汇总!L72+[11]属性汇总新!M72+[12]爵位属性!K72+[13]宝物温养!CD73+[14]藏品属性!AY78</f>
        <v>235.28587943834845</v>
      </c>
      <c r="F72" s="29">
        <f>[6]属性汇总!T71+[10]属性汇总!M72+[11]属性汇总新!N72+[12]爵位属性!L72+[13]宝物温养!CE73+[14]藏品属性!AZ78</f>
        <v>263.75137102915573</v>
      </c>
      <c r="G72" s="29">
        <f>[6]属性汇总!U71+[10]属性汇总!N72+[11]属性汇总新!O72+[12]爵位属性!M72+[13]宝物温养!CF73+[14]藏品属性!BA78</f>
        <v>277.86632473093948</v>
      </c>
      <c r="I72" s="39">
        <f>[6]属性汇总!Q71/C72</f>
        <v>0.49830962569478948</v>
      </c>
      <c r="J72" s="39">
        <f>[10]属性汇总!J72/C72</f>
        <v>0.21364616250351212</v>
      </c>
      <c r="K72" s="39">
        <f>[13]宝物温养!CB73/C72</f>
        <v>6.9515086549930383E-2</v>
      </c>
      <c r="L72" s="39">
        <f>[12]爵位属性!I72/C72</f>
        <v>7.8083754692803028E-2</v>
      </c>
      <c r="M72" s="100">
        <f>[11]属性汇总新!K72/C72</f>
        <v>9.0666976942302913E-2</v>
      </c>
      <c r="N72" s="39">
        <f>[14]藏品属性!AW78/C72</f>
        <v>4.9778393616661934E-2</v>
      </c>
      <c r="Q72" s="29">
        <v>68</v>
      </c>
      <c r="R72" s="29">
        <f>[6]属性汇总!AN71+[10]属性汇总!AC72+[15]属性汇总!E72+[9]属性!AS73</f>
        <v>12375.241435022668</v>
      </c>
      <c r="S72" s="29">
        <f>[6]属性汇总!AO71+[10]属性汇总!AD72+[15]属性汇总!F72+[9]属性!AT73</f>
        <v>12564.587848787662</v>
      </c>
      <c r="T72" s="29">
        <f>[6]属性汇总!AP71+[10]属性汇总!AE72+[15]属性汇总!G72+[9]属性!AU73</f>
        <v>13245.874704313655</v>
      </c>
      <c r="U72" s="29">
        <f>[6]属性汇总!AQ71+[10]属性汇总!AF72+[15]属性汇总!H72+[9]属性!AV73</f>
        <v>13965.656919137467</v>
      </c>
      <c r="V72" s="29">
        <f>[6]属性汇总!AR71+[10]属性汇总!AG72+[15]属性汇总!I72+[9]属性!AW73</f>
        <v>14013.656919137467</v>
      </c>
      <c r="X72" s="39">
        <f>[6]属性汇总!AN71/R72</f>
        <v>0.51868359151984766</v>
      </c>
      <c r="Y72" s="39">
        <f>[10]属性汇总!AC72/R72</f>
        <v>0.38108347419012284</v>
      </c>
      <c r="Z72" s="39">
        <f>[15]属性汇总!E72/R72</f>
        <v>8.9223060813394581E-2</v>
      </c>
      <c r="AA72" s="39">
        <f>[9]属性!AS73/R72</f>
        <v>1.1009873476634966E-2</v>
      </c>
      <c r="AC72" s="29">
        <v>68</v>
      </c>
      <c r="AD72" s="39">
        <f>'[5]变法-buff效果'!AG72</f>
        <v>2.5000000000000001E-2</v>
      </c>
      <c r="AE72" s="39">
        <f>'[5]变法-buff效果'!AH72</f>
        <v>2.5000000000000001E-2</v>
      </c>
      <c r="AF72" s="39">
        <f>'[5]变法-buff效果'!AI72</f>
        <v>2.5000000000000001E-2</v>
      </c>
      <c r="AG72" s="39">
        <f>'[5]变法-buff效果'!AJ72</f>
        <v>2.3414673488881928E-2</v>
      </c>
      <c r="AH72" s="39">
        <f>'[5]变法-buff效果'!AK72</f>
        <v>1.7021045760497518E-2</v>
      </c>
      <c r="AJ72" s="67"/>
      <c r="AK72" s="67">
        <f>IFERROR('[5]变法-buff效果'!AG72/AD72,0)</f>
        <v>1</v>
      </c>
      <c r="AL72" s="39"/>
      <c r="BF72" s="29">
        <v>68</v>
      </c>
      <c r="BG72" s="39">
        <f>养成属性buff汇总!I73</f>
        <v>0.1031992409868069</v>
      </c>
      <c r="BH72" s="39">
        <f>养成属性buff汇总!J73</f>
        <v>0.10277243641165705</v>
      </c>
      <c r="BI72" s="39">
        <f>养成属性buff汇总!K73</f>
        <v>0.10225846297471412</v>
      </c>
      <c r="BJ72" s="39">
        <f>养成属性buff汇总!L73</f>
        <v>0.10404424566726071</v>
      </c>
      <c r="BK72" s="39">
        <f>养成属性buff汇总!M73</f>
        <v>0.10691736104182498</v>
      </c>
      <c r="BM72" s="67">
        <f>'[2]功能-军团县城'!CV75/BG72</f>
        <v>3.1000625161728523E-2</v>
      </c>
      <c r="BN72" s="67">
        <f>[3]大殿属性!AK74/BG72</f>
        <v>0.96899937483827148</v>
      </c>
      <c r="BO72" s="39"/>
      <c r="BR72" s="29">
        <v>68</v>
      </c>
      <c r="BS72" s="39">
        <f t="shared" si="14"/>
        <v>0.1031992409868069</v>
      </c>
      <c r="BT72" s="39">
        <f t="shared" si="15"/>
        <v>0.10277243641165705</v>
      </c>
      <c r="BU72" s="39">
        <f t="shared" si="16"/>
        <v>0.10225846297471412</v>
      </c>
      <c r="BV72" s="39">
        <f t="shared" si="17"/>
        <v>0.10404424566726071</v>
      </c>
      <c r="BW72" s="39">
        <f t="shared" si="18"/>
        <v>0.10691736104182498</v>
      </c>
      <c r="BY72" s="67">
        <f>'[2]功能-军团县城'!CV75/BS72</f>
        <v>3.1000625161728523E-2</v>
      </c>
      <c r="BZ72" s="67">
        <f>[3]大殿属性!AK74/BS72</f>
        <v>0.96899937483827148</v>
      </c>
      <c r="CA72" s="39"/>
      <c r="CF72" s="29">
        <v>68</v>
      </c>
      <c r="CG72" s="39">
        <f>养成属性buff汇总!AA73</f>
        <v>0.18708425078970209</v>
      </c>
      <c r="CH72" s="39">
        <f>养成属性buff汇总!AB73</f>
        <v>0.19242058432175455</v>
      </c>
      <c r="CI72" s="39">
        <f>养成属性buff汇总!AC73</f>
        <v>0.19827962516372125</v>
      </c>
      <c r="CJ72" s="39">
        <f>养成属性buff汇总!AD73</f>
        <v>0.2</v>
      </c>
      <c r="CK72" s="39">
        <f>养成属性buff汇总!AE73</f>
        <v>0.2</v>
      </c>
      <c r="CP72" s="29">
        <v>68</v>
      </c>
      <c r="CQ72" s="39">
        <v>0</v>
      </c>
      <c r="CR72" s="39">
        <v>0</v>
      </c>
      <c r="CS72" s="39">
        <v>0</v>
      </c>
      <c r="CT72" s="39">
        <v>0</v>
      </c>
      <c r="CU72" s="39">
        <v>0</v>
      </c>
    </row>
    <row r="73" spans="2:99" x14ac:dyDescent="0.15">
      <c r="B73" s="29">
        <v>69</v>
      </c>
      <c r="C73" s="29">
        <f>[6]属性汇总!Q72+[10]属性汇总!J73+[11]属性汇总新!K73+[12]爵位属性!I73+[13]宝物温养!CB74+[14]藏品属性!AW79</f>
        <v>226.07211965797396</v>
      </c>
      <c r="D73" s="29">
        <f>[6]属性汇总!R72+[10]属性汇总!K73+[11]属性汇总新!L73+[12]爵位属性!J73+[13]宝物温养!CC74+[14]藏品属性!AX79</f>
        <v>231.45396784066574</v>
      </c>
      <c r="E73" s="29">
        <f>[6]属性汇总!S72+[10]属性汇总!L73+[11]属性汇总新!M73+[12]爵位属性!K73+[13]宝物温养!CD74+[14]藏品属性!AY79</f>
        <v>239.47276602830058</v>
      </c>
      <c r="F73" s="29">
        <f>[6]属性汇总!T72+[10]属性汇总!M73+[11]属性汇总新!N73+[12]爵位属性!L73+[13]宝物温养!CE74+[14]藏品属性!AZ79</f>
        <v>268.81677560003294</v>
      </c>
      <c r="G73" s="29">
        <f>[6]属性汇总!U72+[10]属性汇总!N73+[11]属性汇总新!O73+[12]爵位属性!M73+[13]宝物温养!CF74+[14]藏品属性!BA79</f>
        <v>282.92597627188354</v>
      </c>
      <c r="I73" s="39">
        <f>[6]属性汇总!Q72/C73</f>
        <v>0.49279054151453483</v>
      </c>
      <c r="J73" s="39">
        <f>[10]属性汇总!J73/C73</f>
        <v>0.21462030231800541</v>
      </c>
      <c r="K73" s="39">
        <f>[13]宝物温养!CB74/C73</f>
        <v>7.0305718640390591E-2</v>
      </c>
      <c r="L73" s="39">
        <f>[12]爵位属性!I73/C73</f>
        <v>7.7408926082861831E-2</v>
      </c>
      <c r="M73" s="100">
        <f>[11]属性汇总新!K73/C73</f>
        <v>9.2236441707861355E-2</v>
      </c>
      <c r="N73" s="39">
        <f>[14]藏品属性!AW79/C73</f>
        <v>5.2638069736346042E-2</v>
      </c>
      <c r="Q73" s="29">
        <v>69</v>
      </c>
      <c r="R73" s="29">
        <f>[6]属性汇总!AN72+[10]属性汇总!AC73+[15]属性汇总!E73+[9]属性!AS74</f>
        <v>12692.209366823168</v>
      </c>
      <c r="S73" s="29">
        <f>[6]属性汇总!AO72+[10]属性汇总!AD73+[15]属性汇总!F73+[9]属性!AT74</f>
        <v>12902.520242521674</v>
      </c>
      <c r="T73" s="29">
        <f>[6]属性汇总!AP72+[10]属性汇总!AE73+[15]属性汇总!G73+[9]属性!AU74</f>
        <v>13649.943307354053</v>
      </c>
      <c r="U73" s="29">
        <f>[6]属性汇总!AQ72+[10]属性汇总!AF73+[15]属性汇总!H73+[9]属性!AV74</f>
        <v>14280.591824767718</v>
      </c>
      <c r="V73" s="29">
        <f>[6]属性汇总!AR72+[10]属性汇总!AG73+[15]属性汇总!I73+[9]属性!AW74</f>
        <v>14334.591824767718</v>
      </c>
      <c r="X73" s="39">
        <f>[6]属性汇总!AN72/R73</f>
        <v>0.51536119484898957</v>
      </c>
      <c r="Y73" s="39">
        <f>[10]属性汇总!AC73/R73</f>
        <v>0.38196659540398392</v>
      </c>
      <c r="Z73" s="39">
        <f>[15]属性汇总!E73/R73</f>
        <v>9.1338851358539044E-2</v>
      </c>
      <c r="AA73" s="39">
        <f>[9]属性!AS74/R73</f>
        <v>1.1333358388487452E-2</v>
      </c>
      <c r="AC73" s="29">
        <v>69</v>
      </c>
      <c r="AD73" s="39">
        <f>'[5]变法-buff效果'!AG73</f>
        <v>2.5000000000000001E-2</v>
      </c>
      <c r="AE73" s="39">
        <f>'[5]变法-buff效果'!AH73</f>
        <v>2.5000000000000001E-2</v>
      </c>
      <c r="AF73" s="39">
        <f>'[5]变法-buff效果'!AI73</f>
        <v>2.5000000000000001E-2</v>
      </c>
      <c r="AG73" s="39">
        <f>'[5]变法-buff效果'!AJ73</f>
        <v>2.395093393528757E-2</v>
      </c>
      <c r="AH73" s="39">
        <f>'[5]变法-buff效果'!AK73</f>
        <v>1.7803540234967528E-2</v>
      </c>
      <c r="AJ73" s="67"/>
      <c r="AK73" s="67">
        <f>IFERROR('[5]变法-buff效果'!AG73/AD73,0)</f>
        <v>1</v>
      </c>
      <c r="AL73" s="39"/>
      <c r="BF73" s="29">
        <v>69</v>
      </c>
      <c r="BG73" s="39">
        <f>养成属性buff汇总!I74</f>
        <v>0.10343305823823183</v>
      </c>
      <c r="BH73" s="39">
        <f>养成属性buff汇总!J74</f>
        <v>0.10296772597649252</v>
      </c>
      <c r="BI73" s="39">
        <f>养成属性buff汇总!K74</f>
        <v>0.10391193159347806</v>
      </c>
      <c r="BJ73" s="39">
        <f>养成属性buff汇总!L74</f>
        <v>0.1065083998874134</v>
      </c>
      <c r="BK73" s="39">
        <f>养成属性buff汇总!M74</f>
        <v>0.10931373193523805</v>
      </c>
      <c r="BM73" s="67">
        <f>'[2]功能-军团县城'!CV76/BG73</f>
        <v>3.3191112171552031E-2</v>
      </c>
      <c r="BN73" s="67">
        <f>[3]大殿属性!AK75/BG73</f>
        <v>0.96680888782844798</v>
      </c>
      <c r="BO73" s="39"/>
      <c r="BR73" s="29">
        <v>69</v>
      </c>
      <c r="BS73" s="39">
        <f t="shared" si="14"/>
        <v>0.10343305823823183</v>
      </c>
      <c r="BT73" s="39">
        <f t="shared" si="15"/>
        <v>0.10296772597649252</v>
      </c>
      <c r="BU73" s="39">
        <f t="shared" si="16"/>
        <v>0.10391193159347806</v>
      </c>
      <c r="BV73" s="39">
        <f t="shared" si="17"/>
        <v>0.1065083998874134</v>
      </c>
      <c r="BW73" s="39">
        <f t="shared" si="18"/>
        <v>0.10931373193523805</v>
      </c>
      <c r="BY73" s="67">
        <f>'[2]功能-军团县城'!CV76/BS73</f>
        <v>3.3191112171552031E-2</v>
      </c>
      <c r="BZ73" s="67">
        <f>[3]大殿属性!AK75/BS73</f>
        <v>0.96680888782844798</v>
      </c>
      <c r="CA73" s="39"/>
      <c r="CF73" s="29">
        <v>69</v>
      </c>
      <c r="CG73" s="39">
        <f>养成属性buff汇总!AA74</f>
        <v>0.19178372400706173</v>
      </c>
      <c r="CH73" s="39">
        <f>养成属性buff汇总!AB74</f>
        <v>0.19711295555990971</v>
      </c>
      <c r="CI73" s="39">
        <f>养成属性buff汇总!AC74</f>
        <v>0.2</v>
      </c>
      <c r="CJ73" s="39">
        <f>养成属性buff汇总!AD74</f>
        <v>0.2</v>
      </c>
      <c r="CK73" s="39">
        <f>养成属性buff汇总!AE74</f>
        <v>0.2</v>
      </c>
      <c r="CP73" s="29">
        <v>69</v>
      </c>
      <c r="CQ73" s="39">
        <v>0</v>
      </c>
      <c r="CR73" s="39">
        <v>0</v>
      </c>
      <c r="CS73" s="39">
        <v>0</v>
      </c>
      <c r="CT73" s="39">
        <v>0</v>
      </c>
      <c r="CU73" s="39">
        <v>0</v>
      </c>
    </row>
    <row r="74" spans="2:99" x14ac:dyDescent="0.15">
      <c r="B74" s="29">
        <v>70</v>
      </c>
      <c r="C74" s="29">
        <f>[6]属性汇总!Q73+[10]属性汇总!J74+[11]属性汇总新!K74+[12]爵位属性!I74+[13]宝物温养!CB75+[14]藏品属性!AW80</f>
        <v>230.1699798712007</v>
      </c>
      <c r="D74" s="29">
        <f>[6]属性汇总!R73+[10]属性汇总!K74+[11]属性汇总新!L74+[12]爵位属性!J74+[13]宝物温养!CC75+[14]藏品属性!AX80</f>
        <v>235.43011877871308</v>
      </c>
      <c r="E74" s="29">
        <f>[6]属性汇总!S73+[10]属性汇总!L74+[11]属性汇总新!M74+[12]爵位属性!K74+[13]宝物温养!CD75+[14]藏品属性!AY80</f>
        <v>243.58678570777238</v>
      </c>
      <c r="F74" s="29">
        <f>[6]属性汇总!T73+[10]属性汇总!M74+[11]属性汇总新!N74+[12]爵位属性!L74+[13]宝物温养!CE75+[14]藏品属性!AZ80</f>
        <v>273.65640011389087</v>
      </c>
      <c r="G74" s="29">
        <f>[6]属性汇总!U73+[10]属性汇总!N74+[11]属性汇总新!O74+[12]爵位属性!M74+[13]宝物温养!CF75+[14]藏品属性!BA80</f>
        <v>287.91980642826832</v>
      </c>
      <c r="I74" s="39">
        <f>[6]属性汇总!Q73/C74</f>
        <v>0.48756650246446026</v>
      </c>
      <c r="J74" s="39">
        <f>[10]属性汇总!J74/C74</f>
        <v>0.21555084360304558</v>
      </c>
      <c r="K74" s="39">
        <f>[13]宝物温养!CB75/C74</f>
        <v>7.1065298725767931E-2</v>
      </c>
      <c r="L74" s="39">
        <f>[12]爵位属性!I74/C74</f>
        <v>7.6754869060477141E-2</v>
      </c>
      <c r="M74" s="100">
        <f>[11]属性汇总新!K74/C74</f>
        <v>9.3711115884515944E-2</v>
      </c>
      <c r="N74" s="39">
        <f>[14]藏品属性!AW80/C74</f>
        <v>5.5351370261733222E-2</v>
      </c>
      <c r="Q74" s="29">
        <v>70</v>
      </c>
      <c r="R74" s="29">
        <f>[6]属性汇总!AN73+[10]属性汇总!AC74+[15]属性汇总!E74+[9]属性!AS75</f>
        <v>13019.419010947655</v>
      </c>
      <c r="S74" s="29">
        <f>[6]属性汇总!AO73+[10]属性汇总!AD74+[15]属性汇总!F74+[9]属性!AT75</f>
        <v>13246.581219609943</v>
      </c>
      <c r="T74" s="29">
        <f>[6]属性汇总!AP73+[10]属性汇总!AE74+[15]属性汇总!G74+[9]属性!AU75</f>
        <v>14011.499241432937</v>
      </c>
      <c r="U74" s="29">
        <f>[6]属性汇总!AQ73+[10]属性汇总!AF74+[15]属性汇总!H74+[9]属性!AV75</f>
        <v>14595.526730397967</v>
      </c>
      <c r="V74" s="29">
        <f>[6]属性汇总!AR73+[10]属性汇总!AG74+[15]属性汇总!I74+[9]属性!AW75</f>
        <v>14655.526730397969</v>
      </c>
      <c r="X74" s="39">
        <f>[6]属性汇总!AN73/R74</f>
        <v>0.51258001546699716</v>
      </c>
      <c r="Y74" s="39">
        <f>[10]属性汇总!AC74/R74</f>
        <v>0.38250554773699663</v>
      </c>
      <c r="Z74" s="39">
        <f>[15]属性汇总!E74/R74</f>
        <v>9.3278104758498973E-2</v>
      </c>
      <c r="AA74" s="39">
        <f>[9]属性!AS75/R74</f>
        <v>1.1636332037507238E-2</v>
      </c>
      <c r="AC74" s="29">
        <v>70</v>
      </c>
      <c r="AD74" s="39">
        <f>'[5]变法-buff效果'!AG74</f>
        <v>2.5000000000000001E-2</v>
      </c>
      <c r="AE74" s="39">
        <f>'[5]变法-buff效果'!AH74</f>
        <v>2.5000000000000001E-2</v>
      </c>
      <c r="AF74" s="39">
        <f>'[5]变法-buff效果'!AI74</f>
        <v>2.5000000000000001E-2</v>
      </c>
      <c r="AG74" s="39">
        <f>'[5]变法-buff效果'!AJ74</f>
        <v>2.4522042276422767E-2</v>
      </c>
      <c r="AH74" s="39">
        <f>'[5]变法-buff效果'!AK74</f>
        <v>1.8666599999999998E-2</v>
      </c>
      <c r="AJ74" s="67"/>
      <c r="AK74" s="67">
        <f>IFERROR('[5]变法-buff效果'!AG74/AD74,0)</f>
        <v>1</v>
      </c>
      <c r="AL74" s="39"/>
      <c r="BF74" s="29">
        <v>70</v>
      </c>
      <c r="BG74" s="39">
        <f>养成属性buff汇总!I75</f>
        <v>0.10347900973209269</v>
      </c>
      <c r="BH74" s="39">
        <f>养成属性buff汇总!J75</f>
        <v>0.10409054608058931</v>
      </c>
      <c r="BI74" s="39">
        <f>养成属性buff汇总!K75</f>
        <v>0.10644684800161498</v>
      </c>
      <c r="BJ74" s="39">
        <f>养成属性buff汇总!L75</f>
        <v>0.10898038606569821</v>
      </c>
      <c r="BK74" s="39">
        <f>养成属性buff汇总!M75</f>
        <v>0.11171709234571602</v>
      </c>
      <c r="BM74" s="67">
        <f>'[2]功能-军团县城'!CV77/BG74</f>
        <v>3.3620438976946547E-2</v>
      </c>
      <c r="BN74" s="67">
        <f>[3]大殿属性!AK76/BG74</f>
        <v>0.96637956102305345</v>
      </c>
      <c r="BO74" s="39"/>
      <c r="BR74" s="29">
        <v>70</v>
      </c>
      <c r="BS74" s="39">
        <f t="shared" si="14"/>
        <v>0.10347900973209269</v>
      </c>
      <c r="BT74" s="39">
        <f t="shared" si="15"/>
        <v>0.10409054608058931</v>
      </c>
      <c r="BU74" s="39">
        <f t="shared" si="16"/>
        <v>0.10644684800161498</v>
      </c>
      <c r="BV74" s="39">
        <f t="shared" si="17"/>
        <v>0.10898038606569821</v>
      </c>
      <c r="BW74" s="39">
        <f t="shared" si="18"/>
        <v>0.11171709234571602</v>
      </c>
      <c r="BY74" s="67">
        <f>'[2]功能-军团县城'!CV77/BS74</f>
        <v>3.3620438976946547E-2</v>
      </c>
      <c r="BZ74" s="67">
        <f>[3]大殿属性!AK76/BS74</f>
        <v>0.96637956102305345</v>
      </c>
      <c r="CA74" s="39"/>
      <c r="CF74" s="29">
        <v>70</v>
      </c>
      <c r="CG74" s="39">
        <f>养成属性buff汇总!AA75</f>
        <v>0.19648319722442137</v>
      </c>
      <c r="CH74" s="39">
        <f>养成属性buff汇总!AB75</f>
        <v>0.2</v>
      </c>
      <c r="CI74" s="39">
        <f>养成属性buff汇总!AC75</f>
        <v>0.2</v>
      </c>
      <c r="CJ74" s="39">
        <f>养成属性buff汇总!AD75</f>
        <v>0.2</v>
      </c>
      <c r="CK74" s="39">
        <f>养成属性buff汇总!AE75</f>
        <v>0.2</v>
      </c>
      <c r="CP74" s="29">
        <v>70</v>
      </c>
      <c r="CQ74" s="39">
        <v>0</v>
      </c>
      <c r="CR74" s="39">
        <v>0</v>
      </c>
      <c r="CS74" s="39">
        <v>0</v>
      </c>
      <c r="CT74" s="39">
        <v>0</v>
      </c>
      <c r="CU74" s="39">
        <v>0</v>
      </c>
    </row>
    <row r="75" spans="2:99" x14ac:dyDescent="0.15">
      <c r="B75" s="29">
        <v>71</v>
      </c>
      <c r="C75" s="29">
        <f>[6]属性汇总!Q74+[10]属性汇总!J75+[11]属性汇总新!K75+[12]爵位属性!I75+[13]宝物温养!CB76+[14]藏品属性!AW81</f>
        <v>233.99110750560419</v>
      </c>
      <c r="D75" s="29">
        <f>[6]属性汇总!R74+[10]属性汇总!K75+[11]属性汇总新!L75+[12]爵位属性!J75+[13]宝物温养!CC76+[14]藏品属性!AX81</f>
        <v>239.12347493742649</v>
      </c>
      <c r="E75" s="29">
        <f>[6]属性汇总!S74+[10]属性汇总!L75+[11]属性汇总新!M75+[12]爵位属性!K75+[13]宝物温养!CD76+[14]藏品属性!AY81</f>
        <v>247.31096376627735</v>
      </c>
      <c r="F75" s="29">
        <f>[6]属性汇总!T74+[10]属性汇总!M75+[11]属性汇总新!N75+[12]爵位属性!L75+[13]宝物温养!CE76+[14]藏品属性!AZ81</f>
        <v>278.01469463518947</v>
      </c>
      <c r="G75" s="29">
        <f>[6]属性汇总!U74+[10]属性汇总!N75+[11]属性汇总新!O75+[12]爵位属性!M75+[13]宝物温养!CF76+[14]藏品属性!BA81</f>
        <v>291.9511645042686</v>
      </c>
      <c r="I75" s="39">
        <f>[6]属性汇总!Q74/C75</f>
        <v>0.48312224077816807</v>
      </c>
      <c r="J75" s="39">
        <f>[10]属性汇总!J75/C75</f>
        <v>0.21720056177255692</v>
      </c>
      <c r="K75" s="39">
        <f>[13]宝物温养!CB76/C75</f>
        <v>7.027779559878819E-2</v>
      </c>
      <c r="L75" s="39">
        <f>[12]爵位属性!I75/C75</f>
        <v>7.6213722493305505E-2</v>
      </c>
      <c r="M75" s="100">
        <f>[11]属性汇总新!K75/C75</f>
        <v>9.5156754437224975E-2</v>
      </c>
      <c r="N75" s="39">
        <f>[14]藏品属性!AW81/C75</f>
        <v>5.8028924919956371E-2</v>
      </c>
      <c r="Q75" s="29">
        <v>71</v>
      </c>
      <c r="R75" s="29">
        <f>[6]属性汇总!AN74+[10]属性汇总!AC75+[15]属性汇总!E75+[9]属性!AS76</f>
        <v>13374.355277973247</v>
      </c>
      <c r="S75" s="29">
        <f>[6]属性汇总!AO74+[10]属性汇总!AD75+[15]属性汇总!F75+[9]属性!AT76</f>
        <v>13615.836815571278</v>
      </c>
      <c r="T75" s="29">
        <f>[6]属性汇总!AP74+[10]属性汇总!AE75+[15]属性汇总!G75+[9]属性!AU76</f>
        <v>14397.515686704697</v>
      </c>
      <c r="U75" s="29">
        <f>[6]属性汇总!AQ74+[10]属性汇总!AF75+[15]属性汇总!H75+[9]属性!AV76</f>
        <v>14935.656254901285</v>
      </c>
      <c r="V75" s="29">
        <f>[6]属性汇总!AR74+[10]属性汇总!AG75+[15]属性汇总!I75+[9]属性!AW76</f>
        <v>15001.656254901285</v>
      </c>
      <c r="X75" s="39">
        <f>[6]属性汇总!AN74/R75</f>
        <v>0.50904903069681384</v>
      </c>
      <c r="Y75" s="39">
        <f>[10]属性汇总!AC75/R75</f>
        <v>0.38551391022875098</v>
      </c>
      <c r="Z75" s="39">
        <f>[15]属性汇总!E75/R75</f>
        <v>9.3518994292099158E-2</v>
      </c>
      <c r="AA75" s="39">
        <f>[9]属性!AS76/R75</f>
        <v>1.1918064782336001E-2</v>
      </c>
      <c r="AC75" s="29">
        <v>71</v>
      </c>
      <c r="AD75" s="39">
        <f>'[5]变法-buff效果'!AG75</f>
        <v>2.5000000000000001E-2</v>
      </c>
      <c r="AE75" s="39">
        <f>'[5]变法-buff效果'!AH75</f>
        <v>2.5000000000000001E-2</v>
      </c>
      <c r="AF75" s="39">
        <f>'[5]变法-buff效果'!AI75</f>
        <v>2.5000000000000001E-2</v>
      </c>
      <c r="AG75" s="39">
        <f>'[5]变法-buff效果'!AJ75</f>
        <v>2.5000000000000001E-2</v>
      </c>
      <c r="AH75" s="39">
        <f>'[5]变法-buff效果'!AK75</f>
        <v>1.954217534023155E-2</v>
      </c>
      <c r="AJ75" s="67"/>
      <c r="AK75" s="67">
        <f>IFERROR('[5]变法-buff效果'!AG75/AD75,0)</f>
        <v>1</v>
      </c>
      <c r="AL75" s="39"/>
      <c r="BF75" s="29">
        <v>71</v>
      </c>
      <c r="BG75" s="39">
        <f>养成属性buff汇总!I76</f>
        <v>0.1040702361930198</v>
      </c>
      <c r="BH75" s="39">
        <f>养成属性buff汇总!J76</f>
        <v>0.10667800632995518</v>
      </c>
      <c r="BI75" s="39">
        <f>养成属性buff汇总!K76</f>
        <v>0.10898952277063767</v>
      </c>
      <c r="BJ75" s="39">
        <f>养成属性buff汇总!L76</f>
        <v>0.11146105122692011</v>
      </c>
      <c r="BK75" s="39">
        <f>养成属性buff汇总!M76</f>
        <v>0.11412591634894687</v>
      </c>
      <c r="BM75" s="67">
        <f>'[2]功能-军团县城'!CV78/BG75</f>
        <v>3.342944014886385E-2</v>
      </c>
      <c r="BN75" s="67">
        <f>[3]大殿属性!AK77/BG75</f>
        <v>0.96657055985113616</v>
      </c>
      <c r="BO75" s="39"/>
      <c r="BR75" s="29">
        <v>71</v>
      </c>
      <c r="BS75" s="39">
        <f t="shared" si="14"/>
        <v>0.1040702361930198</v>
      </c>
      <c r="BT75" s="39">
        <f t="shared" si="15"/>
        <v>0.10667800632995518</v>
      </c>
      <c r="BU75" s="39">
        <f t="shared" si="16"/>
        <v>0.10898952277063767</v>
      </c>
      <c r="BV75" s="39">
        <f t="shared" si="17"/>
        <v>0.11146105122692011</v>
      </c>
      <c r="BW75" s="39">
        <f t="shared" si="18"/>
        <v>0.11412591634894687</v>
      </c>
      <c r="BY75" s="67">
        <f>'[2]功能-军团县城'!CV78/BS75</f>
        <v>3.342944014886385E-2</v>
      </c>
      <c r="BZ75" s="67">
        <f>[3]大殿属性!AK77/BS75</f>
        <v>0.96657055985113616</v>
      </c>
      <c r="CA75" s="39"/>
      <c r="CF75" s="29">
        <v>71</v>
      </c>
      <c r="CG75" s="39">
        <f>养成属性buff汇总!AA76</f>
        <v>0.2</v>
      </c>
      <c r="CH75" s="39">
        <f>养成属性buff汇总!AB76</f>
        <v>0.2</v>
      </c>
      <c r="CI75" s="39">
        <f>养成属性buff汇总!AC76</f>
        <v>0.2</v>
      </c>
      <c r="CJ75" s="39">
        <f>养成属性buff汇总!AD76</f>
        <v>0.2</v>
      </c>
      <c r="CK75" s="39">
        <f>养成属性buff汇总!AE76</f>
        <v>0.2</v>
      </c>
      <c r="CP75" s="29">
        <v>71</v>
      </c>
      <c r="CQ75" s="39">
        <v>0</v>
      </c>
      <c r="CR75" s="39">
        <v>0</v>
      </c>
      <c r="CS75" s="39">
        <v>0</v>
      </c>
      <c r="CT75" s="39">
        <v>0</v>
      </c>
      <c r="CU75" s="39">
        <v>0</v>
      </c>
    </row>
    <row r="76" spans="2:99" x14ac:dyDescent="0.15">
      <c r="B76" s="29">
        <v>72</v>
      </c>
      <c r="C76" s="29">
        <f>[6]属性汇总!Q75+[10]属性汇总!J76+[11]属性汇总新!K76+[12]爵位属性!I76+[13]宝物温养!CB77+[14]藏品属性!AW82</f>
        <v>237.81223514000769</v>
      </c>
      <c r="D76" s="29">
        <f>[6]属性汇总!R75+[10]属性汇总!K76+[11]属性汇总新!L76+[12]爵位属性!J76+[13]宝物温养!CC77+[14]藏品属性!AX82</f>
        <v>242.80931649681079</v>
      </c>
      <c r="E76" s="29">
        <f>[6]属性汇总!S75+[10]属性汇总!L76+[11]属性汇总新!M76+[12]爵位属性!K76+[13]宝物温养!CD77+[14]藏品属性!AY82</f>
        <v>251.03514182478227</v>
      </c>
      <c r="F76" s="29">
        <f>[6]属性汇总!T75+[10]属性汇总!M76+[11]属性汇总新!N76+[12]爵位属性!L76+[13]宝物温养!CE77+[14]藏品属性!AZ82</f>
        <v>282.40399455329788</v>
      </c>
      <c r="G76" s="29">
        <f>[6]属性汇总!U75+[10]属性汇总!N76+[11]属性汇总新!O76+[12]爵位属性!M76+[13]宝物温养!CF77+[14]藏品属性!BA82</f>
        <v>296.05163034899959</v>
      </c>
      <c r="I76" s="39">
        <f>[6]属性汇总!Q75/C76</f>
        <v>0.47882079841430486</v>
      </c>
      <c r="J76" s="39">
        <f>[10]属性汇总!J76/C76</f>
        <v>0.21879726514505599</v>
      </c>
      <c r="K76" s="39">
        <f>[13]宝物温养!CB77/C76</f>
        <v>6.9515599411620957E-2</v>
      </c>
      <c r="L76" s="39">
        <f>[12]爵位属性!I76/C76</f>
        <v>7.5689966033088349E-2</v>
      </c>
      <c r="M76" s="100">
        <f>[11]属性汇总新!K76/C76</f>
        <v>9.6555936427933628E-2</v>
      </c>
      <c r="N76" s="39">
        <f>[14]藏品属性!AW82/C76</f>
        <v>6.0620434567996262E-2</v>
      </c>
      <c r="Q76" s="29">
        <v>72</v>
      </c>
      <c r="R76" s="29">
        <f>[6]属性汇总!AN75+[10]属性汇总!AC76+[15]属性汇总!E76+[9]属性!AS77</f>
        <v>13729.291544998838</v>
      </c>
      <c r="S76" s="29">
        <f>[6]属性汇总!AO75+[10]属性汇总!AD76+[15]属性汇总!F76+[9]属性!AT77</f>
        <v>13985.092411532612</v>
      </c>
      <c r="T76" s="29">
        <f>[6]属性汇总!AP75+[10]属性汇总!AE76+[15]属性汇总!G76+[9]属性!AU77</f>
        <v>14783.532131976453</v>
      </c>
      <c r="U76" s="29">
        <f>[6]属性汇总!AQ75+[10]属性汇总!AF76+[15]属性汇总!H76+[9]属性!AV77</f>
        <v>15275.785779404603</v>
      </c>
      <c r="V76" s="29">
        <f>[6]属性汇总!AR75+[10]属性汇总!AG76+[15]属性汇总!I76+[9]属性!AW77</f>
        <v>15347.785779404605</v>
      </c>
      <c r="X76" s="39">
        <f>[6]属性汇总!AN75/R76</f>
        <v>0.50570061536936495</v>
      </c>
      <c r="Y76" s="39">
        <f>[10]属性汇总!AC76/R76</f>
        <v>0.38836672544420436</v>
      </c>
      <c r="Z76" s="39">
        <f>[15]属性汇总!E76/R76</f>
        <v>9.3747428640879191E-2</v>
      </c>
      <c r="AA76" s="39">
        <f>[9]属性!AS77/R76</f>
        <v>1.2185230545551672E-2</v>
      </c>
      <c r="AC76" s="29">
        <v>72</v>
      </c>
      <c r="AD76" s="39">
        <f>'[5]变法-buff效果'!AG76</f>
        <v>2.5000000000000001E-2</v>
      </c>
      <c r="AE76" s="39">
        <f>'[5]变法-buff效果'!AH76</f>
        <v>2.5000000000000001E-2</v>
      </c>
      <c r="AF76" s="39">
        <f>'[5]变法-buff效果'!AI76</f>
        <v>2.5000000000000001E-2</v>
      </c>
      <c r="AG76" s="39">
        <f>'[5]变法-buff效果'!AJ76</f>
        <v>2.5000000000000001E-2</v>
      </c>
      <c r="AH76" s="39">
        <f>'[5]变法-buff效果'!AK76</f>
        <v>2.045003276242419E-2</v>
      </c>
      <c r="AJ76" s="67"/>
      <c r="AK76" s="67">
        <f>IFERROR('[5]变法-buff效果'!AG76/AD76,0)</f>
        <v>1</v>
      </c>
      <c r="AL76" s="39"/>
      <c r="BF76" s="29">
        <v>72</v>
      </c>
      <c r="BG76" s="39">
        <f>养成属性buff汇总!I77</f>
        <v>0.10641954063182628</v>
      </c>
      <c r="BH76" s="39">
        <f>养成属性buff汇总!J77</f>
        <v>0.1090872111440032</v>
      </c>
      <c r="BI76" s="39">
        <f>养成属性buff汇总!K77</f>
        <v>0.11153972499651049</v>
      </c>
      <c r="BJ76" s="39">
        <f>养成属性buff汇总!L77</f>
        <v>0.11395009700248063</v>
      </c>
      <c r="BK76" s="39">
        <f>养成属性buff汇总!M77</f>
        <v>0.11653894227641752</v>
      </c>
      <c r="BM76" s="67">
        <f>'[2]功能-军团县城'!CV79/BG76</f>
        <v>3.2691456018672502E-2</v>
      </c>
      <c r="BN76" s="67">
        <f>[3]大殿属性!AK78/BG76</f>
        <v>0.96730854398132748</v>
      </c>
      <c r="BO76" s="39"/>
      <c r="BR76" s="29">
        <v>72</v>
      </c>
      <c r="BS76" s="39">
        <f t="shared" si="14"/>
        <v>0.10641954063182628</v>
      </c>
      <c r="BT76" s="39">
        <f t="shared" si="15"/>
        <v>0.1090872111440032</v>
      </c>
      <c r="BU76" s="39">
        <f t="shared" si="16"/>
        <v>0.11153972499651049</v>
      </c>
      <c r="BV76" s="39">
        <f t="shared" si="17"/>
        <v>0.11395009700248063</v>
      </c>
      <c r="BW76" s="39">
        <f t="shared" si="18"/>
        <v>0.11653894227641752</v>
      </c>
      <c r="BY76" s="67">
        <f>'[2]功能-军团县城'!CV79/BS76</f>
        <v>3.2691456018672502E-2</v>
      </c>
      <c r="BZ76" s="67">
        <f>[3]大殿属性!AK78/BS76</f>
        <v>0.96730854398132748</v>
      </c>
      <c r="CA76" s="39"/>
      <c r="CF76" s="29">
        <v>72</v>
      </c>
      <c r="CG76" s="39">
        <f>养成属性buff汇总!AA77</f>
        <v>0.2</v>
      </c>
      <c r="CH76" s="39">
        <f>养成属性buff汇总!AB77</f>
        <v>0.2</v>
      </c>
      <c r="CI76" s="39">
        <f>养成属性buff汇总!AC77</f>
        <v>0.2</v>
      </c>
      <c r="CJ76" s="39">
        <f>养成属性buff汇总!AD77</f>
        <v>0.2</v>
      </c>
      <c r="CK76" s="39">
        <f>养成属性buff汇总!AE77</f>
        <v>0.2</v>
      </c>
      <c r="CP76" s="29">
        <v>72</v>
      </c>
      <c r="CQ76" s="39">
        <v>0</v>
      </c>
      <c r="CR76" s="39">
        <v>0</v>
      </c>
      <c r="CS76" s="39">
        <v>0</v>
      </c>
      <c r="CT76" s="39">
        <v>0</v>
      </c>
      <c r="CU76" s="39">
        <v>0</v>
      </c>
    </row>
    <row r="77" spans="2:99" x14ac:dyDescent="0.15">
      <c r="B77" s="29">
        <v>73</v>
      </c>
      <c r="C77" s="29">
        <f>[6]属性汇总!Q76+[10]属性汇总!J77+[11]属性汇总新!K77+[12]爵位属性!I77+[13]宝物温养!CB78+[14]藏品属性!AW83</f>
        <v>241.82803128499381</v>
      </c>
      <c r="D77" s="29">
        <f>[6]属性汇总!R76+[10]属性汇总!K77+[11]属性汇总新!L77+[12]爵位属性!J77+[13]宝物温养!CC78+[14]藏品属性!AX83</f>
        <v>246.54777222398229</v>
      </c>
      <c r="E77" s="29">
        <f>[6]属性汇总!S76+[10]属性汇总!L77+[11]属性汇总新!M77+[12]爵位属性!K77+[13]宝物温养!CD78+[14]藏品属性!AY83</f>
        <v>254.87438914170096</v>
      </c>
      <c r="F77" s="29">
        <f>[6]属性汇总!T76+[10]属性汇总!M77+[11]属性汇总新!N77+[12]爵位属性!L77+[13]宝物温养!CE78+[14]藏品属性!AZ83</f>
        <v>287.02506473073248</v>
      </c>
      <c r="G77" s="29">
        <f>[6]属性汇总!U76+[10]属性汇总!N77+[11]属性汇总新!O77+[12]爵位属性!M77+[13]宝物温养!CF78+[14]藏品属性!BA83</f>
        <v>300.37891723596368</v>
      </c>
      <c r="I77" s="39">
        <f>[6]属性汇总!Q76/C77</f>
        <v>0.4751190900011284</v>
      </c>
      <c r="J77" s="39">
        <f>[10]属性汇总!J77/C77</f>
        <v>0.2201660950983278</v>
      </c>
      <c r="K77" s="39">
        <f>[13]宝物温养!CB78/C77</f>
        <v>6.8722144545566161E-2</v>
      </c>
      <c r="L77" s="39">
        <f>[12]爵位属性!I77/C77</f>
        <v>7.5122253487881596E-2</v>
      </c>
      <c r="M77" s="100">
        <f>[11]属性汇总新!K77/C77</f>
        <v>9.7832048802647537E-2</v>
      </c>
      <c r="N77" s="39">
        <f>[14]藏品属性!AW83/C77</f>
        <v>6.3038368064448652E-2</v>
      </c>
      <c r="Q77" s="29">
        <v>73</v>
      </c>
      <c r="R77" s="29">
        <f>[6]属性汇总!AN76+[10]属性汇总!AC77+[15]属性汇总!E77+[9]属性!AS78</f>
        <v>14092.317331382887</v>
      </c>
      <c r="S77" s="29">
        <f>[6]属性汇总!AO76+[10]属性汇总!AD77+[15]属性汇总!F77+[9]属性!AT78</f>
        <v>14365.127250395928</v>
      </c>
      <c r="T77" s="29">
        <f>[6]属性汇总!AP76+[10]属性汇总!AE77+[15]属性汇总!G77+[9]属性!AU78</f>
        <v>15206.032479335967</v>
      </c>
      <c r="U77" s="29">
        <f>[6]属性汇总!AQ76+[10]属性汇总!AF77+[15]属性汇总!H77+[9]属性!AV78</f>
        <v>15615.915303907923</v>
      </c>
      <c r="V77" s="29">
        <f>[6]属性汇总!AR76+[10]属性汇总!AG77+[15]属性汇总!I77+[9]属性!AW78</f>
        <v>15693.915303907923</v>
      </c>
      <c r="X77" s="39">
        <f>[6]属性汇总!AN76/R77</f>
        <v>0.50280653834799027</v>
      </c>
      <c r="Y77" s="39">
        <f>[10]属性汇总!AC77/R77</f>
        <v>0.39085126104377166</v>
      </c>
      <c r="Z77" s="39">
        <f>[15]属性汇总!E77/R77</f>
        <v>9.3910410387988003E-2</v>
      </c>
      <c r="AA77" s="39">
        <f>[9]属性!AS78/R77</f>
        <v>1.2431790220250025E-2</v>
      </c>
      <c r="AC77" s="29">
        <v>73</v>
      </c>
      <c r="AD77" s="39">
        <f>'[5]变法-buff效果'!AG77</f>
        <v>2.5000000000000001E-2</v>
      </c>
      <c r="AE77" s="39">
        <f>'[5]变法-buff效果'!AH77</f>
        <v>2.5000000000000001E-2</v>
      </c>
      <c r="AF77" s="39">
        <f>'[5]变法-buff效果'!AI77</f>
        <v>2.5000000000000001E-2</v>
      </c>
      <c r="AG77" s="39">
        <f>'[5]变法-buff效果'!AJ77</f>
        <v>2.5000000000000001E-2</v>
      </c>
      <c r="AH77" s="39">
        <f>'[5]变法-buff效果'!AK77</f>
        <v>2.1385156572447241E-2</v>
      </c>
      <c r="AJ77" s="67"/>
      <c r="AK77" s="67">
        <f>IFERROR('[5]变法-buff效果'!AG77/AD77,0)</f>
        <v>1</v>
      </c>
      <c r="AL77" s="39"/>
      <c r="BF77" s="29">
        <v>73</v>
      </c>
      <c r="BG77" s="39">
        <f>养成属性buff汇总!I78</f>
        <v>0.10876884507063275</v>
      </c>
      <c r="BH77" s="39">
        <f>养成属性buff汇总!J78</f>
        <v>0.11143891803319038</v>
      </c>
      <c r="BI77" s="39">
        <f>养成属性buff汇总!K78</f>
        <v>0.11410536210509753</v>
      </c>
      <c r="BJ77" s="39">
        <f>养成属性buff汇总!L78</f>
        <v>0.1164506734766662</v>
      </c>
      <c r="BK77" s="39">
        <f>养成属性buff汇总!M78</f>
        <v>0.11895811505086279</v>
      </c>
      <c r="BM77" s="67">
        <f>'[2]功能-军团县城'!CV80/BG77</f>
        <v>3.1985351410447234E-2</v>
      </c>
      <c r="BN77" s="67">
        <f>[3]大殿属性!AK79/BG77</f>
        <v>0.96801464858955277</v>
      </c>
      <c r="BO77" s="39"/>
      <c r="BR77" s="29">
        <v>73</v>
      </c>
      <c r="BS77" s="39">
        <f t="shared" si="14"/>
        <v>0.10876884507063275</v>
      </c>
      <c r="BT77" s="39">
        <f t="shared" si="15"/>
        <v>0.11143891803319038</v>
      </c>
      <c r="BU77" s="39">
        <f t="shared" si="16"/>
        <v>0.11410536210509753</v>
      </c>
      <c r="BV77" s="39">
        <f t="shared" si="17"/>
        <v>0.1164506734766662</v>
      </c>
      <c r="BW77" s="39">
        <f t="shared" si="18"/>
        <v>0.11895811505086279</v>
      </c>
      <c r="BY77" s="67">
        <f>'[2]功能-军团县城'!CV80/BS77</f>
        <v>3.1985351410447234E-2</v>
      </c>
      <c r="BZ77" s="67">
        <f>[3]大殿属性!AK79/BS77</f>
        <v>0.96801464858955277</v>
      </c>
      <c r="CA77" s="39"/>
      <c r="CF77" s="29">
        <v>73</v>
      </c>
      <c r="CG77" s="39">
        <f>养成属性buff汇总!AA78</f>
        <v>0.2</v>
      </c>
      <c r="CH77" s="39">
        <f>养成属性buff汇总!AB78</f>
        <v>0.2</v>
      </c>
      <c r="CI77" s="39">
        <f>养成属性buff汇总!AC78</f>
        <v>0.2</v>
      </c>
      <c r="CJ77" s="39">
        <f>养成属性buff汇总!AD78</f>
        <v>0.2</v>
      </c>
      <c r="CK77" s="39">
        <f>养成属性buff汇总!AE78</f>
        <v>0.2</v>
      </c>
      <c r="CP77" s="29">
        <v>73</v>
      </c>
      <c r="CQ77" s="39">
        <v>0</v>
      </c>
      <c r="CR77" s="39">
        <v>0</v>
      </c>
      <c r="CS77" s="39">
        <v>0</v>
      </c>
      <c r="CT77" s="39">
        <v>0</v>
      </c>
      <c r="CU77" s="39">
        <v>0</v>
      </c>
    </row>
    <row r="78" spans="2:99" x14ac:dyDescent="0.15">
      <c r="B78" s="29">
        <v>74</v>
      </c>
      <c r="C78" s="29">
        <f>[6]属性汇总!Q77+[10]属性汇总!J78+[11]属性汇总新!K78+[12]爵位属性!I78+[13]宝物温养!CB79+[14]藏品属性!AW84</f>
        <v>245.96106358562579</v>
      </c>
      <c r="D78" s="29">
        <f>[6]属性汇总!R77+[10]属性汇总!K78+[11]属性汇总新!L78+[12]爵位属性!J78+[13]宝物温养!CC79+[14]藏品属性!AX84</f>
        <v>250.29259169026824</v>
      </c>
      <c r="E78" s="29">
        <f>[6]属性汇总!S77+[10]属性汇总!L78+[11]属性汇总新!M78+[12]爵位属性!K78+[13]宝物温养!CD79+[14]藏品属性!AY84</f>
        <v>258.74830081623082</v>
      </c>
      <c r="F78" s="29">
        <f>[6]属性汇总!T77+[10]属性汇总!M78+[11]属性汇总新!N78+[12]爵位属性!L78+[13]宝物温养!CE79+[14]藏品属性!AZ84</f>
        <v>291.64613490816708</v>
      </c>
      <c r="G78" s="29">
        <f>[6]属性汇总!U77+[10]属性汇总!N78+[11]属性汇总新!O78+[12]爵位属性!M78+[13]宝物温养!CF79+[14]藏品属性!BA84</f>
        <v>305.8788268100642</v>
      </c>
      <c r="I78" s="39">
        <f>[6]属性汇总!Q77/C78</f>
        <v>0.47181435819839518</v>
      </c>
      <c r="J78" s="39">
        <f>[10]属性汇总!J78/C78</f>
        <v>0.2213846338367445</v>
      </c>
      <c r="K78" s="39">
        <f>[13]宝物温养!CB79/C78</f>
        <v>6.7922221206704145E-2</v>
      </c>
      <c r="L78" s="39">
        <f>[12]爵位属性!I78/C78</f>
        <v>7.4537542918661978E-2</v>
      </c>
      <c r="M78" s="100">
        <f>[11]属性汇总新!K78/C78</f>
        <v>9.9019251681684919E-2</v>
      </c>
      <c r="N78" s="39">
        <f>[14]藏品属性!AW84/C78</f>
        <v>6.5321992157809233E-2</v>
      </c>
      <c r="Q78" s="29">
        <v>74</v>
      </c>
      <c r="R78" s="29">
        <f>[6]属性汇总!AN77+[10]属性汇总!AC78+[15]属性汇总!E78+[9]属性!AS79</f>
        <v>14460.214908010606</v>
      </c>
      <c r="S78" s="29">
        <f>[6]属性汇总!AO77+[10]属性汇总!AD78+[15]属性汇总!F78+[9]属性!AT79</f>
        <v>14746.412485445417</v>
      </c>
      <c r="T78" s="29">
        <f>[6]属性汇总!AP77+[10]属性汇总!AE78+[15]属性汇总!G78+[9]属性!AU79</f>
        <v>15639.523520877856</v>
      </c>
      <c r="U78" s="29">
        <f>[6]属性汇总!AQ77+[10]属性汇总!AF78+[15]属性汇总!H78+[9]属性!AV79</f>
        <v>15956.044828411241</v>
      </c>
      <c r="V78" s="29">
        <f>[6]属性汇总!AR77+[10]属性汇总!AG78+[15]属性汇总!I78+[9]属性!AW79</f>
        <v>16040.044828411243</v>
      </c>
      <c r="X78" s="39">
        <f>[6]属性汇总!AN77/R78</f>
        <v>0.50022625823723144</v>
      </c>
      <c r="Y78" s="39">
        <f>[10]属性汇总!AC78/R78</f>
        <v>0.39307852864975074</v>
      </c>
      <c r="Z78" s="39">
        <f>[15]属性汇总!E78/R78</f>
        <v>9.4033514512842781E-2</v>
      </c>
      <c r="AA78" s="39">
        <f>[9]属性!AS79/R78</f>
        <v>1.266169860017498E-2</v>
      </c>
      <c r="AC78" s="29">
        <v>74</v>
      </c>
      <c r="AD78" s="39">
        <f>'[5]变法-buff效果'!AG78</f>
        <v>2.5000000000000001E-2</v>
      </c>
      <c r="AE78" s="39">
        <f>'[5]变法-buff效果'!AH78</f>
        <v>2.5000000000000001E-2</v>
      </c>
      <c r="AF78" s="39">
        <f>'[5]变法-buff效果'!AI78</f>
        <v>2.5000000000000001E-2</v>
      </c>
      <c r="AG78" s="39">
        <f>'[5]变法-buff效果'!AJ78</f>
        <v>2.5000000000000001E-2</v>
      </c>
      <c r="AH78" s="39">
        <f>'[5]变法-buff效果'!AK78</f>
        <v>2.2083913932813715E-2</v>
      </c>
      <c r="AJ78" s="67"/>
      <c r="AK78" s="67">
        <f>IFERROR('[5]变法-buff效果'!AG78/AD78,0)</f>
        <v>1</v>
      </c>
      <c r="AL78" s="39"/>
      <c r="BF78" s="29">
        <v>74</v>
      </c>
      <c r="BG78" s="39">
        <f>养成属性buff汇总!I79</f>
        <v>0.11111814950943923</v>
      </c>
      <c r="BH78" s="39">
        <f>养成属性buff汇总!J79</f>
        <v>0.11379062492237757</v>
      </c>
      <c r="BI78" s="39">
        <f>养成属性buff汇总!K79</f>
        <v>0.11669611414510925</v>
      </c>
      <c r="BJ78" s="39">
        <f>养成属性buff汇总!L79</f>
        <v>0.11896722332081576</v>
      </c>
      <c r="BK78" s="39">
        <f>养成属性buff汇总!M79</f>
        <v>0.12138638760472333</v>
      </c>
      <c r="BM78" s="67">
        <f>'[2]功能-军团县城'!CV81/BG78</f>
        <v>3.1309104295308178E-2</v>
      </c>
      <c r="BN78" s="67">
        <f>[3]大殿属性!AK80/BG78</f>
        <v>0.9686908957046918</v>
      </c>
      <c r="BO78" s="39"/>
      <c r="BR78" s="29">
        <v>74</v>
      </c>
      <c r="BS78" s="39">
        <f t="shared" si="14"/>
        <v>0.11111814950943923</v>
      </c>
      <c r="BT78" s="39">
        <f t="shared" si="15"/>
        <v>0.11379062492237757</v>
      </c>
      <c r="BU78" s="39">
        <f t="shared" si="16"/>
        <v>0.11669611414510925</v>
      </c>
      <c r="BV78" s="39">
        <f t="shared" si="17"/>
        <v>0.11896722332081576</v>
      </c>
      <c r="BW78" s="39">
        <f t="shared" si="18"/>
        <v>0.12138638760472333</v>
      </c>
      <c r="BY78" s="67">
        <f>'[2]功能-军团县城'!CV81/BS78</f>
        <v>3.1309104295308178E-2</v>
      </c>
      <c r="BZ78" s="67">
        <f>[3]大殿属性!AK80/BS78</f>
        <v>0.9686908957046918</v>
      </c>
      <c r="CA78" s="39"/>
      <c r="CF78" s="29">
        <v>74</v>
      </c>
      <c r="CG78" s="39">
        <f>养成属性buff汇总!AA79</f>
        <v>0.2</v>
      </c>
      <c r="CH78" s="39">
        <f>养成属性buff汇总!AB79</f>
        <v>0.2</v>
      </c>
      <c r="CI78" s="39">
        <f>养成属性buff汇总!AC79</f>
        <v>0.2</v>
      </c>
      <c r="CJ78" s="39">
        <f>养成属性buff汇总!AD79</f>
        <v>0.2</v>
      </c>
      <c r="CK78" s="39">
        <f>养成属性buff汇总!AE79</f>
        <v>0.2</v>
      </c>
      <c r="CP78" s="29">
        <v>74</v>
      </c>
      <c r="CQ78" s="39">
        <v>0</v>
      </c>
      <c r="CR78" s="39">
        <v>0</v>
      </c>
      <c r="CS78" s="39">
        <v>0</v>
      </c>
      <c r="CT78" s="39">
        <v>0</v>
      </c>
      <c r="CU78" s="39">
        <v>0</v>
      </c>
    </row>
    <row r="79" spans="2:99" x14ac:dyDescent="0.15">
      <c r="B79" s="29">
        <v>75</v>
      </c>
      <c r="C79" s="29">
        <f>[6]属性汇总!Q78+[10]属性汇总!J79+[11]属性汇总新!K79+[12]爵位属性!I79+[13]宝物温养!CB80+[14]藏品属性!AW85</f>
        <v>250.09706811674999</v>
      </c>
      <c r="D79" s="29">
        <f>[6]属性汇总!R78+[10]属性汇总!K79+[11]属性汇总新!L79+[12]爵位属性!J79+[13]宝物温养!CC80+[14]藏品属性!AX85</f>
        <v>255.14332961801188</v>
      </c>
      <c r="E79" s="29">
        <f>[6]属性汇总!S78+[10]属性汇总!L79+[11]属性汇总新!M79+[12]爵位属性!K79+[13]宝物温养!CD80+[14]藏品属性!AY85</f>
        <v>264.10139804095945</v>
      </c>
      <c r="F79" s="29">
        <f>[6]属性汇总!T78+[10]属性汇总!M79+[11]属性汇总新!N79+[12]爵位属性!L79+[13]宝物温养!CE80+[14]藏品属性!AZ85</f>
        <v>297.28009951729916</v>
      </c>
      <c r="G79" s="29">
        <f>[6]属性汇总!U78+[10]属性汇总!N79+[11]属性汇总新!O79+[12]爵位属性!M79+[13]宝物温养!CF80+[14]藏品属性!BA85</f>
        <v>311.65480158356081</v>
      </c>
      <c r="I79" s="39">
        <f>[6]属性汇总!Q78/C79</f>
        <v>0.46861089837494369</v>
      </c>
      <c r="J79" s="39">
        <f>[10]属性汇总!J79/C79</f>
        <v>0.22256025264831475</v>
      </c>
      <c r="K79" s="39">
        <f>[13]宝物温养!CB80/C79</f>
        <v>6.7147938772403493E-2</v>
      </c>
      <c r="L79" s="39">
        <f>[12]爵位属性!I79/C79</f>
        <v>7.3971278989019784E-2</v>
      </c>
      <c r="M79" s="100">
        <f>[11]属性汇总新!K79/C79</f>
        <v>0.1001660249289444</v>
      </c>
      <c r="N79" s="39">
        <f>[14]藏品属性!AW85/C79</f>
        <v>6.7543606286373764E-2</v>
      </c>
      <c r="Q79" s="29">
        <v>75</v>
      </c>
      <c r="R79" s="29">
        <f>[6]属性汇总!AN78+[10]属性汇总!AC79+[15]属性汇总!E79+[9]属性!AS80</f>
        <v>14828.115831270881</v>
      </c>
      <c r="S79" s="29">
        <f>[6]属性汇总!AO78+[10]属性汇总!AD79+[15]属性汇总!F79+[9]属性!AT80</f>
        <v>15132.297074132948</v>
      </c>
      <c r="T79" s="29">
        <f>[6]属性汇总!AP78+[10]属性汇总!AE79+[15]属性汇总!G79+[9]属性!AU80</f>
        <v>16059.579947725684</v>
      </c>
      <c r="U79" s="29">
        <f>[6]属性汇总!AQ78+[10]属性汇总!AF79+[15]属性汇总!H79+[9]属性!AV80</f>
        <v>16296.174352914557</v>
      </c>
      <c r="V79" s="29">
        <f>[6]属性汇总!AR78+[10]属性汇总!AG79+[15]属性汇总!I79+[9]属性!AW80</f>
        <v>16386.174352914561</v>
      </c>
      <c r="X79" s="39">
        <f>[6]属性汇总!AN78/R79</f>
        <v>0.49777412918864977</v>
      </c>
      <c r="Y79" s="39">
        <f>[10]属性汇总!AC79/R79</f>
        <v>0.39519518640675155</v>
      </c>
      <c r="Z79" s="39">
        <f>[15]属性汇总!E79/R79</f>
        <v>9.4150488760708903E-2</v>
      </c>
      <c r="AA79" s="39">
        <f>[9]属性!AS80/R79</f>
        <v>1.2880195643889815E-2</v>
      </c>
      <c r="AC79" s="29">
        <v>75</v>
      </c>
      <c r="AD79" s="39">
        <f>'[5]变法-buff效果'!AG79</f>
        <v>2.5000000000000001E-2</v>
      </c>
      <c r="AE79" s="39">
        <f>'[5]变法-buff效果'!AH79</f>
        <v>2.5000000000000001E-2</v>
      </c>
      <c r="AF79" s="39">
        <f>'[5]变法-buff效果'!AI79</f>
        <v>2.5000000000000001E-2</v>
      </c>
      <c r="AG79" s="39">
        <f>'[5]变法-buff效果'!AJ79</f>
        <v>2.5000000000000001E-2</v>
      </c>
      <c r="AH79" s="39">
        <f>'[5]变法-buff效果'!AK79</f>
        <v>2.2600801311038542E-2</v>
      </c>
      <c r="AJ79" s="67"/>
      <c r="AK79" s="67">
        <f>IFERROR('[5]变法-buff效果'!AG79/AD79,0)</f>
        <v>1</v>
      </c>
      <c r="AL79" s="39"/>
      <c r="BF79" s="29">
        <v>75</v>
      </c>
      <c r="BG79" s="39">
        <f>养成属性buff汇总!I80</f>
        <v>0.11346745394824571</v>
      </c>
      <c r="BH79" s="39">
        <f>养成属性buff汇总!J80</f>
        <v>0.11614233181156476</v>
      </c>
      <c r="BI79" s="39">
        <f>养成属性buff汇总!K80</f>
        <v>0.11908733474038018</v>
      </c>
      <c r="BJ79" s="39">
        <f>养成属性buff汇总!L80</f>
        <v>0.12149632672583838</v>
      </c>
      <c r="BK79" s="39">
        <f>养成属性buff汇总!M80</f>
        <v>0.12382325360065535</v>
      </c>
      <c r="BM79" s="67">
        <f>'[2]功能-军团县城'!CV82/BG79</f>
        <v>3.0660860106013405E-2</v>
      </c>
      <c r="BN79" s="67">
        <f>[3]大殿属性!AK81/BG79</f>
        <v>0.96933913989398657</v>
      </c>
      <c r="BO79" s="39"/>
      <c r="BR79" s="29">
        <v>75</v>
      </c>
      <c r="BS79" s="39">
        <f t="shared" si="14"/>
        <v>0.11346745394824571</v>
      </c>
      <c r="BT79" s="39">
        <f t="shared" si="15"/>
        <v>0.11614233181156476</v>
      </c>
      <c r="BU79" s="39">
        <f t="shared" si="16"/>
        <v>0.11908733474038018</v>
      </c>
      <c r="BV79" s="39">
        <f t="shared" si="17"/>
        <v>0.12149632672583838</v>
      </c>
      <c r="BW79" s="39">
        <f t="shared" si="18"/>
        <v>0.12382325360065535</v>
      </c>
      <c r="BY79" s="67">
        <f>'[2]功能-军团县城'!CV82/BS79</f>
        <v>3.0660860106013405E-2</v>
      </c>
      <c r="BZ79" s="67">
        <f>[3]大殿属性!AK81/BS79</f>
        <v>0.96933913989398657</v>
      </c>
      <c r="CA79" s="39"/>
      <c r="CF79" s="29">
        <v>75</v>
      </c>
      <c r="CG79" s="39">
        <f>养成属性buff汇总!AA80</f>
        <v>0.2</v>
      </c>
      <c r="CH79" s="39">
        <f>养成属性buff汇总!AB80</f>
        <v>0.2</v>
      </c>
      <c r="CI79" s="39">
        <f>养成属性buff汇总!AC80</f>
        <v>0.2</v>
      </c>
      <c r="CJ79" s="39">
        <f>养成属性buff汇总!AD80</f>
        <v>0.2</v>
      </c>
      <c r="CK79" s="39">
        <f>养成属性buff汇总!AE80</f>
        <v>0.2</v>
      </c>
      <c r="CP79" s="29">
        <v>75</v>
      </c>
      <c r="CQ79" s="39">
        <v>0</v>
      </c>
      <c r="CR79" s="39">
        <v>0</v>
      </c>
      <c r="CS79" s="39">
        <v>0</v>
      </c>
      <c r="CT79" s="39">
        <v>0</v>
      </c>
      <c r="CU79" s="39">
        <v>0</v>
      </c>
    </row>
    <row r="80" spans="2:99" x14ac:dyDescent="0.15">
      <c r="B80" s="29">
        <v>76</v>
      </c>
      <c r="C80" s="29">
        <f>[6]属性汇总!Q79+[10]属性汇总!J80+[11]属性汇总新!K80+[12]爵位属性!I80+[13]宝物温养!CB81+[14]藏品属性!AW86</f>
        <v>256.00620235435355</v>
      </c>
      <c r="D80" s="29">
        <f>[6]属性汇总!R79+[10]属性汇总!K80+[11]属性汇总新!L80+[12]爵位属性!J80+[13]宝物温养!CC81+[14]藏品属性!AX86</f>
        <v>260.98980421167965</v>
      </c>
      <c r="E80" s="29">
        <f>[6]属性汇总!S79+[10]属性汇总!L80+[11]属性汇总新!M80+[12]爵位属性!K80+[13]宝物温养!CD81+[14]藏品属性!AY86</f>
        <v>270.47873194001994</v>
      </c>
      <c r="F80" s="29">
        <f>[6]属性汇总!T79+[10]属性汇总!M80+[11]属性汇总新!N80+[12]爵位属性!L80+[13]宝物温养!CE81+[14]藏品属性!AZ86</f>
        <v>305.11952777035469</v>
      </c>
      <c r="G80" s="29">
        <f>[6]属性汇总!U79+[10]属性汇总!N80+[11]属性汇总新!O80+[12]爵位属性!M80+[13]宝物温养!CF81+[14]藏品属性!BA86</f>
        <v>319.78986872770349</v>
      </c>
      <c r="I80" s="39">
        <f>[6]属性汇总!Q79/C80</f>
        <v>0.46082835622670493</v>
      </c>
      <c r="J80" s="39">
        <f>[10]属性汇总!J80/C80</f>
        <v>0.22214826363704387</v>
      </c>
      <c r="K80" s="39">
        <f>[13]宝物温养!CB81/C80</f>
        <v>6.5598030292314008E-2</v>
      </c>
      <c r="L80" s="39">
        <f>[12]爵位属性!I80/C80</f>
        <v>7.2914900088354162E-2</v>
      </c>
      <c r="M80" s="100">
        <f>[11]属性汇总新!K80/C80</f>
        <v>0.10057403931392966</v>
      </c>
      <c r="N80" s="39">
        <f>[14]藏品属性!AW86/C80</f>
        <v>7.7936410441653448E-2</v>
      </c>
      <c r="Q80" s="29">
        <v>76</v>
      </c>
      <c r="R80" s="29">
        <f>[6]属性汇总!AN79+[10]属性汇总!AC80+[15]属性汇总!E80+[9]属性!AS81</f>
        <v>15198.111514862454</v>
      </c>
      <c r="S80" s="29">
        <f>[6]属性汇总!AO79+[10]属性汇总!AD80+[15]属性汇总!F80+[9]属性!AT81</f>
        <v>15531.274722814942</v>
      </c>
      <c r="T80" s="29">
        <f>[6]属性汇总!AP79+[10]属性汇总!AE80+[15]属性汇总!G80+[9]属性!AU81</f>
        <v>16408.686728369794</v>
      </c>
      <c r="U80" s="29">
        <f>[6]属性汇总!AQ79+[10]属性汇总!AF80+[15]属性汇总!H80+[9]属性!AV81</f>
        <v>16636.303877417879</v>
      </c>
      <c r="V80" s="29">
        <f>[6]属性汇总!AR79+[10]属性汇总!AG80+[15]属性汇总!I80+[9]属性!AW81</f>
        <v>16732.303877417879</v>
      </c>
      <c r="X80" s="39">
        <f>[6]属性汇总!AN79/R80</f>
        <v>0.49551027751474302</v>
      </c>
      <c r="Y80" s="39">
        <f>[10]属性汇总!AC80/R80</f>
        <v>0.39715460661657259</v>
      </c>
      <c r="Z80" s="39">
        <f>[15]属性汇总!E80/R80</f>
        <v>9.4248806900588178E-2</v>
      </c>
      <c r="AA80" s="39">
        <f>[9]属性!AS81/R80</f>
        <v>1.3086308968096181E-2</v>
      </c>
      <c r="AC80" s="29">
        <v>76</v>
      </c>
      <c r="AD80" s="39">
        <f>'[5]变法-buff效果'!AG80</f>
        <v>2.5000000000000001E-2</v>
      </c>
      <c r="AE80" s="39">
        <f>'[5]变法-buff效果'!AH80</f>
        <v>2.5000000000000001E-2</v>
      </c>
      <c r="AF80" s="39">
        <f>'[5]变法-buff效果'!AI80</f>
        <v>2.5000000000000001E-2</v>
      </c>
      <c r="AG80" s="39">
        <f>'[5]变法-buff效果'!AJ80</f>
        <v>2.5000000000000001E-2</v>
      </c>
      <c r="AH80" s="39">
        <f>'[5]变法-buff效果'!AK80</f>
        <v>2.3164263812042469E-2</v>
      </c>
      <c r="AJ80" s="67"/>
      <c r="AK80" s="67">
        <f>IFERROR('[5]变法-buff效果'!AG80/AD80,0)</f>
        <v>1</v>
      </c>
      <c r="AL80" s="39"/>
      <c r="BF80" s="29">
        <v>76</v>
      </c>
      <c r="BG80" s="39">
        <f>养成属性buff汇总!I81</f>
        <v>0.11581675838705219</v>
      </c>
      <c r="BH80" s="39">
        <f>养成属性buff汇总!J81</f>
        <v>0.11849403870075195</v>
      </c>
      <c r="BI80" s="39">
        <f>养成属性buff汇总!K81</f>
        <v>0.12144064254624026</v>
      </c>
      <c r="BJ80" s="39">
        <f>养成属性buff汇总!L81</f>
        <v>0.1240394591559109</v>
      </c>
      <c r="BK80" s="39">
        <f>养成属性buff汇总!M81</f>
        <v>0.12626956598256522</v>
      </c>
      <c r="BM80" s="67">
        <f>'[2]功能-军团县城'!CV83/BG80</f>
        <v>3.0038914752440683E-2</v>
      </c>
      <c r="BN80" s="67">
        <f>[3]大殿属性!AK82/BG80</f>
        <v>0.96996108524755931</v>
      </c>
      <c r="BO80" s="39"/>
      <c r="BR80" s="29">
        <v>76</v>
      </c>
      <c r="BS80" s="39">
        <f t="shared" si="14"/>
        <v>0.11581675838705219</v>
      </c>
      <c r="BT80" s="39">
        <f t="shared" si="15"/>
        <v>0.11849403870075195</v>
      </c>
      <c r="BU80" s="39">
        <f t="shared" si="16"/>
        <v>0.12144064254624026</v>
      </c>
      <c r="BV80" s="39">
        <f t="shared" si="17"/>
        <v>0.1240394591559109</v>
      </c>
      <c r="BW80" s="39">
        <f t="shared" si="18"/>
        <v>0.12626956598256522</v>
      </c>
      <c r="BY80" s="67">
        <f>'[2]功能-军团县城'!CV83/BS80</f>
        <v>3.0038914752440683E-2</v>
      </c>
      <c r="BZ80" s="67">
        <f>[3]大殿属性!AK82/BS80</f>
        <v>0.96996108524755931</v>
      </c>
      <c r="CA80" s="39"/>
      <c r="CF80" s="29">
        <v>76</v>
      </c>
      <c r="CG80" s="39">
        <f>养成属性buff汇总!AA81</f>
        <v>0.2</v>
      </c>
      <c r="CH80" s="39">
        <f>养成属性buff汇总!AB81</f>
        <v>0.2</v>
      </c>
      <c r="CI80" s="39">
        <f>养成属性buff汇总!AC81</f>
        <v>0.2</v>
      </c>
      <c r="CJ80" s="39">
        <f>养成属性buff汇总!AD81</f>
        <v>0.2</v>
      </c>
      <c r="CK80" s="39">
        <f>养成属性buff汇总!AE81</f>
        <v>0.2</v>
      </c>
      <c r="CP80" s="29">
        <v>76</v>
      </c>
      <c r="CQ80" s="39">
        <v>0</v>
      </c>
      <c r="CR80" s="39">
        <v>0</v>
      </c>
      <c r="CS80" s="39">
        <v>0</v>
      </c>
      <c r="CT80" s="39">
        <v>0</v>
      </c>
      <c r="CU80" s="39">
        <v>0</v>
      </c>
    </row>
    <row r="81" spans="2:99" x14ac:dyDescent="0.15">
      <c r="B81" s="29">
        <v>77</v>
      </c>
      <c r="C81" s="29">
        <f>[6]属性汇总!Q80+[10]属性汇总!J81+[11]属性汇总新!K81+[12]爵位属性!I81+[13]宝物温养!CB82+[14]藏品属性!AW87</f>
        <v>261.91533659195721</v>
      </c>
      <c r="D81" s="29">
        <f>[6]属性汇总!R80+[10]属性汇总!K81+[11]属性汇总新!L81+[12]爵位属性!J81+[13]宝物温养!CC82+[14]藏品属性!AX87</f>
        <v>266.83627880534743</v>
      </c>
      <c r="E81" s="29">
        <f>[6]属性汇总!S80+[10]属性汇总!L81+[11]属性汇总新!M81+[12]爵位属性!K81+[13]宝物温养!CD82+[14]藏品属性!AY87</f>
        <v>277.20129609278655</v>
      </c>
      <c r="F81" s="29">
        <f>[6]属性汇总!T80+[10]属性汇总!M81+[11]属性汇总新!N81+[12]爵位属性!L81+[13]宝物温养!CE82+[14]藏品属性!AZ87</f>
        <v>312.56423972976233</v>
      </c>
      <c r="G81" s="29">
        <f>[6]属性汇总!U80+[10]属性汇总!N81+[11]属性汇总新!O81+[12]爵位属性!M81+[13]宝物温养!CF82+[14]藏品属性!BA87</f>
        <v>327.92493587184617</v>
      </c>
      <c r="I81" s="39">
        <f>[6]属性汇总!Q80/C81</f>
        <v>0.45339698164934705</v>
      </c>
      <c r="J81" s="39">
        <f>[10]属性汇总!J81/C81</f>
        <v>0.22175486459002389</v>
      </c>
      <c r="K81" s="39">
        <f>[13]宝物温养!CB82/C81</f>
        <v>6.4118057520335531E-2</v>
      </c>
      <c r="L81" s="39">
        <f>[12]爵位属性!I81/C81</f>
        <v>7.1906187619223433E-2</v>
      </c>
      <c r="M81" s="100">
        <f>[11]属性汇总新!K81/C81</f>
        <v>0.10096364307964284</v>
      </c>
      <c r="N81" s="39">
        <f>[14]藏品属性!AW87/C81</f>
        <v>8.7860265541427077E-2</v>
      </c>
      <c r="Q81" s="29">
        <v>77</v>
      </c>
      <c r="R81" s="29">
        <f>[6]属性汇总!AN80+[10]属性汇总!AC81+[15]属性汇总!E81+[9]属性!AS82</f>
        <v>15567.841567677317</v>
      </c>
      <c r="S81" s="29">
        <f>[6]属性汇总!AO80+[10]属性汇总!AD81+[15]属性汇总!F81+[9]属性!AT82</f>
        <v>15930.252371496937</v>
      </c>
      <c r="T81" s="29">
        <f>[6]属性汇总!AP80+[10]属性汇总!AE81+[15]属性汇总!G81+[9]属性!AU82</f>
        <v>16757.793509013904</v>
      </c>
      <c r="U81" s="29">
        <f>[6]属性汇总!AQ80+[10]属性汇总!AF81+[15]属性汇总!H81+[9]属性!AV82</f>
        <v>16976.433401921193</v>
      </c>
      <c r="V81" s="29">
        <f>[6]属性汇总!AR80+[10]属性汇总!AG81+[15]属性汇总!I81+[9]属性!AW82</f>
        <v>17078.433401921193</v>
      </c>
      <c r="X81" s="39">
        <f>[6]属性汇总!AN80/R81</f>
        <v>0.49336245041101368</v>
      </c>
      <c r="Y81" s="39">
        <f>[10]属性汇总!AC81/R81</f>
        <v>0.39902769905480323</v>
      </c>
      <c r="Z81" s="39">
        <f>[15]属性汇总!E81/R81</f>
        <v>9.4344061476746302E-2</v>
      </c>
      <c r="AA81" s="39">
        <f>[9]属性!AS82/R81</f>
        <v>1.3265789057436863E-2</v>
      </c>
      <c r="AC81" s="29">
        <v>77</v>
      </c>
      <c r="AD81" s="39">
        <f>'[5]变法-buff效果'!AG81</f>
        <v>2.5000000000000001E-2</v>
      </c>
      <c r="AE81" s="39">
        <f>'[5]变法-buff效果'!AH81</f>
        <v>2.5000000000000001E-2</v>
      </c>
      <c r="AF81" s="39">
        <f>'[5]变法-buff效果'!AI81</f>
        <v>2.5000000000000001E-2</v>
      </c>
      <c r="AG81" s="39">
        <f>'[5]变法-buff效果'!AJ81</f>
        <v>2.5000000000000001E-2</v>
      </c>
      <c r="AH81" s="39">
        <f>'[5]变法-buff效果'!AK81</f>
        <v>2.3690818041562586E-2</v>
      </c>
      <c r="AJ81" s="67"/>
      <c r="AK81" s="67">
        <f>IFERROR('[5]变法-buff效果'!AG81/AD81,0)</f>
        <v>1</v>
      </c>
      <c r="AL81" s="39"/>
      <c r="BF81" s="29">
        <v>77</v>
      </c>
      <c r="BG81" s="39">
        <f>养成属性buff汇总!I82</f>
        <v>0.11816606282585866</v>
      </c>
      <c r="BH81" s="39">
        <f>养成属性buff汇总!J82</f>
        <v>0.12084574558993914</v>
      </c>
      <c r="BI81" s="39">
        <f>养成属性buff汇总!K82</f>
        <v>0.12379395035210033</v>
      </c>
      <c r="BJ81" s="39">
        <f>养成属性buff汇总!L82</f>
        <v>0.12659893003129574</v>
      </c>
      <c r="BK81" s="39">
        <f>养成属性buff汇总!M82</f>
        <v>0.12864380865242933</v>
      </c>
      <c r="BM81" s="67">
        <f>'[2]功能-军团县城'!CV84/BG81</f>
        <v>2.9441699663123221E-2</v>
      </c>
      <c r="BN81" s="67">
        <f>[3]大殿属性!AK83/BG81</f>
        <v>0.97055830033687673</v>
      </c>
      <c r="BO81" s="39"/>
      <c r="BR81" s="29">
        <v>77</v>
      </c>
      <c r="BS81" s="39">
        <f t="shared" si="14"/>
        <v>0.11816606282585866</v>
      </c>
      <c r="BT81" s="39">
        <f t="shared" si="15"/>
        <v>0.12084574558993914</v>
      </c>
      <c r="BU81" s="39">
        <f t="shared" si="16"/>
        <v>0.12379395035210033</v>
      </c>
      <c r="BV81" s="39">
        <f t="shared" si="17"/>
        <v>0.12659893003129574</v>
      </c>
      <c r="BW81" s="39">
        <f t="shared" si="18"/>
        <v>0.12864380865242933</v>
      </c>
      <c r="BY81" s="67">
        <f>'[2]功能-军团县城'!CV84/BS81</f>
        <v>2.9441699663123221E-2</v>
      </c>
      <c r="BZ81" s="67">
        <f>[3]大殿属性!AK83/BS81</f>
        <v>0.97055830033687673</v>
      </c>
      <c r="CA81" s="39"/>
      <c r="CF81" s="29">
        <v>77</v>
      </c>
      <c r="CG81" s="39">
        <f>养成属性buff汇总!AA82</f>
        <v>0.2</v>
      </c>
      <c r="CH81" s="39">
        <f>养成属性buff汇总!AB82</f>
        <v>0.2</v>
      </c>
      <c r="CI81" s="39">
        <f>养成属性buff汇总!AC82</f>
        <v>0.2</v>
      </c>
      <c r="CJ81" s="39">
        <f>养成属性buff汇总!AD82</f>
        <v>0.2</v>
      </c>
      <c r="CK81" s="39">
        <f>养成属性buff汇总!AE82</f>
        <v>0.2</v>
      </c>
      <c r="CP81" s="29">
        <v>77</v>
      </c>
      <c r="CQ81" s="39">
        <v>0</v>
      </c>
      <c r="CR81" s="39">
        <v>0</v>
      </c>
      <c r="CS81" s="39">
        <v>0</v>
      </c>
      <c r="CT81" s="39">
        <v>0</v>
      </c>
      <c r="CU81" s="39">
        <v>0</v>
      </c>
    </row>
    <row r="82" spans="2:99" x14ac:dyDescent="0.15">
      <c r="B82" s="29">
        <v>78</v>
      </c>
      <c r="C82" s="29">
        <f>[6]属性汇总!Q81+[10]属性汇总!J82+[11]属性汇总新!K82+[12]爵位属性!I82+[13]宝物温养!CB83+[14]藏品属性!AW88</f>
        <v>266.08295602064976</v>
      </c>
      <c r="D82" s="29">
        <f>[6]属性汇总!R81+[10]属性汇总!K82+[11]属性汇总新!L82+[12]爵位属性!J82+[13]宝物温养!CC83+[14]藏品属性!AX88</f>
        <v>270.95563762504321</v>
      </c>
      <c r="E82" s="29">
        <f>[6]属性汇总!S81+[10]属性汇总!L82+[11]属性汇总新!M82+[12]爵位属性!K82+[13]宝物温养!CD83+[14]藏品属性!AY88</f>
        <v>282.79980906327091</v>
      </c>
      <c r="F82" s="29">
        <f>[6]属性汇总!T81+[10]属性汇总!M82+[11]属性汇总新!N82+[12]爵位属性!L82+[13]宝物温养!CE83+[14]藏品属性!AZ88</f>
        <v>319.44133392287915</v>
      </c>
      <c r="G82" s="29">
        <f>[6]属性汇总!U81+[10]属性汇总!N82+[11]属性汇总新!O82+[12]爵位属性!M82+[13]宝物温养!CF83+[14]藏品属性!BA88</f>
        <v>335.23859419005953</v>
      </c>
      <c r="I82" s="39">
        <f>[6]属性汇总!Q81/C82</f>
        <v>0.44928620063593999</v>
      </c>
      <c r="J82" s="39">
        <f>[10]属性汇总!J82/C82</f>
        <v>0.22282775098930171</v>
      </c>
      <c r="K82" s="39">
        <f>[13]宝物温养!CB83/C82</f>
        <v>6.3113785520925544E-2</v>
      </c>
      <c r="L82" s="39">
        <f>[12]爵位属性!I82/C82</f>
        <v>7.140630232071489E-2</v>
      </c>
      <c r="M82" s="100">
        <f>[11]属性汇总新!K82/C82</f>
        <v>0.10199930001982886</v>
      </c>
      <c r="N82" s="39">
        <f>[14]藏品属性!AW88/C82</f>
        <v>9.1366660513288997E-2</v>
      </c>
      <c r="Q82" s="29">
        <v>78</v>
      </c>
      <c r="R82" s="29">
        <f>[6]属性汇总!AN81+[10]属性汇总!AC82+[15]属性汇总!E82+[9]属性!AS83</f>
        <v>15939.511108721132</v>
      </c>
      <c r="S82" s="29">
        <f>[6]属性汇总!AO81+[10]属性汇总!AD82+[15]属性汇总!F82+[9]属性!AT83</f>
        <v>16331.649759502741</v>
      </c>
      <c r="T82" s="29">
        <f>[6]属性汇总!AP81+[10]属性汇总!AE82+[15]属性汇总!G82+[9]属性!AU83</f>
        <v>17100.562926424511</v>
      </c>
      <c r="U82" s="29">
        <f>[6]属性汇总!AQ81+[10]属性汇总!AF82+[15]属性汇总!H82+[9]属性!AV83</f>
        <v>17316.562926424514</v>
      </c>
      <c r="V82" s="29">
        <f>[6]属性汇总!AR81+[10]属性汇总!AG82+[15]属性汇总!I82+[9]属性!AW83</f>
        <v>17424.562926424514</v>
      </c>
      <c r="X82" s="39">
        <f>[6]属性汇总!AN81/R82</f>
        <v>0.49137890563758457</v>
      </c>
      <c r="Y82" s="39">
        <f>[10]属性汇总!AC82/R82</f>
        <v>0.40076511484124971</v>
      </c>
      <c r="Z82" s="39">
        <f>[15]属性汇总!E82/R82</f>
        <v>9.4423405847186517E-2</v>
      </c>
      <c r="AA82" s="39">
        <f>[9]属性!AS83/R82</f>
        <v>1.3432573673979147E-2</v>
      </c>
      <c r="AC82" s="29">
        <v>78</v>
      </c>
      <c r="AD82" s="39">
        <f>'[5]变法-buff效果'!AG82</f>
        <v>2.5000000000000001E-2</v>
      </c>
      <c r="AE82" s="39">
        <f>'[5]变法-buff效果'!AH82</f>
        <v>2.5000000000000001E-2</v>
      </c>
      <c r="AF82" s="39">
        <f>'[5]变法-buff效果'!AI82</f>
        <v>2.5000000000000001E-2</v>
      </c>
      <c r="AG82" s="39">
        <f>'[5]变法-buff效果'!AJ82</f>
        <v>2.5000000000000001E-2</v>
      </c>
      <c r="AH82" s="39">
        <f>'[5]变法-buff效果'!AK82</f>
        <v>2.4226264051001294E-2</v>
      </c>
      <c r="AJ82" s="67"/>
      <c r="AK82" s="67">
        <f>IFERROR('[5]变法-buff效果'!AG82/AD82,0)</f>
        <v>1</v>
      </c>
      <c r="AL82" s="39"/>
      <c r="BF82" s="29">
        <v>78</v>
      </c>
      <c r="BG82" s="39">
        <f>养成属性buff汇总!I83</f>
        <v>0.12051536726466514</v>
      </c>
      <c r="BH82" s="39">
        <f>养成属性buff汇总!J83</f>
        <v>0.12319745247912632</v>
      </c>
      <c r="BI82" s="39">
        <f>养成属性buff汇总!K83</f>
        <v>0.12614725815796041</v>
      </c>
      <c r="BJ82" s="39">
        <f>养成属性buff汇总!L83</f>
        <v>0.12914363467376141</v>
      </c>
      <c r="BK82" s="39">
        <f>养成属性buff汇总!M83</f>
        <v>0.1310135808288809</v>
      </c>
      <c r="BM82" s="67">
        <f>'[2]功能-军团县城'!CV85/BG82</f>
        <v>2.8867768576370748E-2</v>
      </c>
      <c r="BN82" s="67">
        <f>[3]大殿属性!AK84/BG82</f>
        <v>0.97113223142362926</v>
      </c>
      <c r="BO82" s="39"/>
      <c r="BR82" s="29">
        <v>78</v>
      </c>
      <c r="BS82" s="39">
        <f t="shared" si="14"/>
        <v>0.12051536726466514</v>
      </c>
      <c r="BT82" s="39">
        <f t="shared" si="15"/>
        <v>0.12319745247912632</v>
      </c>
      <c r="BU82" s="39">
        <f t="shared" si="16"/>
        <v>0.12614725815796041</v>
      </c>
      <c r="BV82" s="39">
        <f t="shared" si="17"/>
        <v>0.12914363467376141</v>
      </c>
      <c r="BW82" s="39">
        <f t="shared" si="18"/>
        <v>0.1310135808288809</v>
      </c>
      <c r="BY82" s="67">
        <f>'[2]功能-军团县城'!CV85/BS82</f>
        <v>2.8867768576370748E-2</v>
      </c>
      <c r="BZ82" s="67">
        <f>[3]大殿属性!AK84/BS82</f>
        <v>0.97113223142362926</v>
      </c>
      <c r="CA82" s="39"/>
      <c r="CF82" s="29">
        <v>78</v>
      </c>
      <c r="CG82" s="39">
        <f>养成属性buff汇总!AA83</f>
        <v>0.2</v>
      </c>
      <c r="CH82" s="39">
        <f>养成属性buff汇总!AB83</f>
        <v>0.2</v>
      </c>
      <c r="CI82" s="39">
        <f>养成属性buff汇总!AC83</f>
        <v>0.2</v>
      </c>
      <c r="CJ82" s="39">
        <f>养成属性buff汇总!AD83</f>
        <v>0.2</v>
      </c>
      <c r="CK82" s="39">
        <f>养成属性buff汇总!AE83</f>
        <v>0.2</v>
      </c>
      <c r="CP82" s="29">
        <v>78</v>
      </c>
      <c r="CQ82" s="39">
        <v>0</v>
      </c>
      <c r="CR82" s="39">
        <v>0</v>
      </c>
      <c r="CS82" s="39">
        <v>0</v>
      </c>
      <c r="CT82" s="39">
        <v>0</v>
      </c>
      <c r="CU82" s="39">
        <v>0</v>
      </c>
    </row>
    <row r="83" spans="2:99" x14ac:dyDescent="0.15">
      <c r="B83" s="29">
        <v>79</v>
      </c>
      <c r="C83" s="29">
        <f>[6]属性汇总!Q82+[10]属性汇总!J83+[11]属性汇总新!K83+[12]爵位属性!I83+[13]宝物温养!CB84+[14]藏品属性!AW89</f>
        <v>269.94526274542403</v>
      </c>
      <c r="D83" s="29">
        <f>[6]属性汇总!R82+[10]属性汇总!K83+[11]属性汇总新!L83+[12]爵位属性!J83+[13]宝物温养!CC84+[14]藏品属性!AX89</f>
        <v>275.0519146847646</v>
      </c>
      <c r="E83" s="29">
        <f>[6]属性汇总!S82+[10]属性汇总!L83+[11]属性汇总新!M83+[12]爵位属性!K83+[13]宝物温养!CD84+[14]藏品属性!AY89</f>
        <v>287.91385936314549</v>
      </c>
      <c r="F83" s="29">
        <f>[6]属性汇总!T82+[10]属性汇总!M83+[11]属性汇总新!N83+[12]爵位属性!L83+[13]宝物温养!CE84+[14]藏品属性!AZ89</f>
        <v>326.15002911583582</v>
      </c>
      <c r="G83" s="29">
        <f>[6]属性汇总!U82+[10]属性汇总!N83+[11]属性汇总新!O83+[12]爵位属性!M83+[13]宝物温养!CF84+[14]藏品属性!BA89</f>
        <v>342.48437681868944</v>
      </c>
      <c r="I83" s="39">
        <f>[6]属性汇总!Q82/C83</f>
        <v>0.44630179832579214</v>
      </c>
      <c r="J83" s="39">
        <f>[10]属性汇总!J83/C83</f>
        <v>0.22412074476887223</v>
      </c>
      <c r="K83" s="39">
        <f>[13]宝物温养!CB84/C83</f>
        <v>6.2210769865958054E-2</v>
      </c>
      <c r="L83" s="39">
        <f>[12]爵位属性!I83/C83</f>
        <v>7.1002048606950668E-2</v>
      </c>
      <c r="M83" s="100">
        <f>[11]属性汇总新!K83/C83</f>
        <v>0.10317702217379716</v>
      </c>
      <c r="N83" s="39">
        <f>[14]藏品属性!AW89/C83</f>
        <v>9.3187616258629757E-2</v>
      </c>
      <c r="Q83" s="29">
        <v>79</v>
      </c>
      <c r="R83" s="29">
        <f>[6]属性汇总!AN82+[10]属性汇总!AC83+[15]属性汇总!E83+[9]属性!AS84</f>
        <v>16325.101207911284</v>
      </c>
      <c r="S83" s="29">
        <f>[6]属性汇总!AO82+[10]属性汇总!AD83+[15]属性汇总!F83+[9]属性!AT84</f>
        <v>16736.826186180471</v>
      </c>
      <c r="T83" s="29">
        <f>[6]属性汇总!AP82+[10]属性汇总!AE83+[15]属性汇总!G83+[9]属性!AU84</f>
        <v>17428.692450927832</v>
      </c>
      <c r="U83" s="29">
        <f>[6]属性汇总!AQ82+[10]属性汇总!AF83+[15]属性汇总!H83+[9]属性!AV84</f>
        <v>17656.692450927832</v>
      </c>
      <c r="V83" s="29">
        <f>[6]属性汇总!AR82+[10]属性汇总!AG83+[15]属性汇总!I83+[9]属性!AW84</f>
        <v>17770.692450927832</v>
      </c>
      <c r="X83" s="39">
        <f>[6]属性汇总!AN82/R83</f>
        <v>0.48992107570112581</v>
      </c>
      <c r="Y83" s="39">
        <f>[10]属性汇总!AC83/R83</f>
        <v>0.40208020253001736</v>
      </c>
      <c r="Z83" s="39">
        <f>[15]属性汇总!E83/R83</f>
        <v>9.4418554059613385E-2</v>
      </c>
      <c r="AA83" s="39">
        <f>[9]属性!AS84/R83</f>
        <v>1.3580167709243375E-2</v>
      </c>
      <c r="AC83" s="29">
        <v>79</v>
      </c>
      <c r="AD83" s="39">
        <f>'[5]变法-buff效果'!AG83</f>
        <v>2.5000000000000001E-2</v>
      </c>
      <c r="AE83" s="39">
        <f>'[5]变法-buff效果'!AH83</f>
        <v>2.5000000000000001E-2</v>
      </c>
      <c r="AF83" s="39">
        <f>'[5]变法-buff效果'!AI83</f>
        <v>2.5000000000000001E-2</v>
      </c>
      <c r="AG83" s="39">
        <f>'[5]变法-buff效果'!AJ83</f>
        <v>2.5000000000000001E-2</v>
      </c>
      <c r="AH83" s="39">
        <f>'[5]变法-buff效果'!AK83</f>
        <v>2.4807751035667285E-2</v>
      </c>
      <c r="AJ83" s="67"/>
      <c r="AK83" s="67">
        <f>IFERROR('[5]变法-buff效果'!AG83/AD83,0)</f>
        <v>1</v>
      </c>
      <c r="AL83" s="39"/>
      <c r="BF83" s="29">
        <v>79</v>
      </c>
      <c r="BG83" s="39">
        <f>养成属性buff汇总!I84</f>
        <v>0.12286467170347161</v>
      </c>
      <c r="BH83" s="39">
        <f>养成属性buff汇总!J84</f>
        <v>0.12554915936831351</v>
      </c>
      <c r="BI83" s="39">
        <f>养成属性buff汇总!K84</f>
        <v>0.12849991535449723</v>
      </c>
      <c r="BJ83" s="39">
        <f>养成属性buff汇总!L84</f>
        <v>0.13155686789091015</v>
      </c>
      <c r="BK83" s="39">
        <f>养成属性buff汇总!M84</f>
        <v>0.1333937005741925</v>
      </c>
      <c r="BM83" s="67">
        <f>'[2]功能-军团县城'!CV86/BG83</f>
        <v>2.8315785846798294E-2</v>
      </c>
      <c r="BN83" s="67">
        <f>[3]大殿属性!AK85/BG83</f>
        <v>0.97168421415320172</v>
      </c>
      <c r="BO83" s="39"/>
      <c r="BR83" s="29">
        <v>79</v>
      </c>
      <c r="BS83" s="39">
        <f t="shared" si="14"/>
        <v>0.12286467170347161</v>
      </c>
      <c r="BT83" s="39">
        <f t="shared" si="15"/>
        <v>0.12554915936831351</v>
      </c>
      <c r="BU83" s="39">
        <f t="shared" si="16"/>
        <v>0.12849991535449723</v>
      </c>
      <c r="BV83" s="39">
        <f t="shared" si="17"/>
        <v>0.13155686789091015</v>
      </c>
      <c r="BW83" s="39">
        <f t="shared" si="18"/>
        <v>0.1333937005741925</v>
      </c>
      <c r="BY83" s="67">
        <f>'[2]功能-军团县城'!CV86/BS83</f>
        <v>2.8315785846798294E-2</v>
      </c>
      <c r="BZ83" s="67">
        <f>[3]大殿属性!AK85/BS83</f>
        <v>0.97168421415320172</v>
      </c>
      <c r="CA83" s="39"/>
      <c r="CF83" s="29">
        <v>79</v>
      </c>
      <c r="CG83" s="39">
        <f>养成属性buff汇总!AA84</f>
        <v>0.2</v>
      </c>
      <c r="CH83" s="39">
        <f>养成属性buff汇总!AB84</f>
        <v>0.2</v>
      </c>
      <c r="CI83" s="39">
        <f>养成属性buff汇总!AC84</f>
        <v>0.2</v>
      </c>
      <c r="CJ83" s="39">
        <f>养成属性buff汇总!AD84</f>
        <v>0.2</v>
      </c>
      <c r="CK83" s="39">
        <f>养成属性buff汇总!AE84</f>
        <v>0.2</v>
      </c>
      <c r="CP83" s="29">
        <v>79</v>
      </c>
      <c r="CQ83" s="39">
        <v>0</v>
      </c>
      <c r="CR83" s="39">
        <v>0</v>
      </c>
      <c r="CS83" s="39">
        <v>0</v>
      </c>
      <c r="CT83" s="39">
        <v>0</v>
      </c>
      <c r="CU83" s="39">
        <v>0</v>
      </c>
    </row>
    <row r="84" spans="2:99" x14ac:dyDescent="0.15">
      <c r="B84" s="29">
        <v>80</v>
      </c>
      <c r="C84" s="29">
        <f>[6]属性汇总!Q83+[10]属性汇总!J84+[11]属性汇总新!K84+[12]爵位属性!I84+[13]宝物温养!CB85+[14]藏品属性!AW90</f>
        <v>273.79367362852588</v>
      </c>
      <c r="D84" s="29">
        <f>[6]属性汇总!R83+[10]属性汇总!K84+[11]属性汇总新!L84+[12]爵位属性!J84+[13]宝物温养!CC85+[14]藏品属性!AX90</f>
        <v>279.12033633450221</v>
      </c>
      <c r="E84" s="29">
        <f>[6]属性汇总!S83+[10]属性汇总!L84+[11]属性汇总新!M84+[12]爵位属性!K84+[13]宝物温养!CD85+[14]藏品属性!AY90</f>
        <v>293.02758095154581</v>
      </c>
      <c r="F84" s="29">
        <f>[6]属性汇总!T83+[10]属性汇总!M84+[11]属性汇总新!N84+[12]爵位属性!L84+[13]宝物温养!CE85+[14]藏品属性!AZ90</f>
        <v>332.38674328963174</v>
      </c>
      <c r="G84" s="29">
        <f>[6]属性汇总!U83+[10]属性汇总!N84+[11]属性汇总新!O84+[12]爵位属性!M84+[13]宝物温养!CF85+[14]藏品属性!BA90</f>
        <v>349.71932633691262</v>
      </c>
      <c r="I84" s="39">
        <f>[6]属性汇总!Q83/C84</f>
        <v>0.44342409542247252</v>
      </c>
      <c r="J84" s="39">
        <f>[10]属性汇总!J84/C84</f>
        <v>0.22538869938874509</v>
      </c>
      <c r="K84" s="39">
        <f>[13]宝物温养!CB85/C84</f>
        <v>6.1336342781411445E-2</v>
      </c>
      <c r="L84" s="39">
        <f>[12]爵位属性!I84/C84</f>
        <v>7.0612783257965828E-2</v>
      </c>
      <c r="M84" s="100">
        <f>[11]属性汇总新!K84/C84</f>
        <v>0.10434461576938053</v>
      </c>
      <c r="N84" s="39">
        <f>[14]藏品属性!AW90/C84</f>
        <v>9.4893463380024648E-2</v>
      </c>
      <c r="Q84" s="29">
        <v>80</v>
      </c>
      <c r="R84" s="29">
        <f>[6]属性汇总!AN83+[10]属性汇总!AC84+[15]属性汇总!E84+[9]属性!AS85</f>
        <v>16710.691307101435</v>
      </c>
      <c r="S84" s="29">
        <f>[6]属性汇总!AO83+[10]属性汇总!AD84+[15]属性汇总!F84+[9]属性!AT85</f>
        <v>17142.096662163349</v>
      </c>
      <c r="T84" s="29">
        <f>[6]属性汇总!AP83+[10]属性汇总!AE84+[15]属性汇总!G84+[9]属性!AU85</f>
        <v>17756.821975431147</v>
      </c>
      <c r="U84" s="29">
        <f>[6]属性汇总!AQ83+[10]属性汇总!AF84+[15]属性汇总!H84+[9]属性!AV85</f>
        <v>17996.821975431147</v>
      </c>
      <c r="V84" s="29">
        <f>[6]属性汇总!AR83+[10]属性汇总!AG84+[15]属性汇总!I84+[9]属性!AW85</f>
        <v>18116.821975431147</v>
      </c>
      <c r="X84" s="39">
        <f>[6]属性汇总!AN83/R84</f>
        <v>0.4885305230280037</v>
      </c>
      <c r="Y84" s="39">
        <f>[10]属性汇总!AC84/R84</f>
        <v>0.40333460035466906</v>
      </c>
      <c r="Z84" s="39">
        <f>[15]属性汇总!E84/R84</f>
        <v>9.4413926176750998E-2</v>
      </c>
      <c r="AA84" s="39">
        <f>[9]属性!AS85/R84</f>
        <v>1.3720950440576302E-2</v>
      </c>
      <c r="AC84" s="29">
        <v>80</v>
      </c>
      <c r="AD84" s="39">
        <f>'[5]变法-buff效果'!AG84</f>
        <v>2.5000000000000001E-2</v>
      </c>
      <c r="AE84" s="39">
        <f>'[5]变法-buff效果'!AH84</f>
        <v>2.5000000000000001E-2</v>
      </c>
      <c r="AF84" s="39">
        <f>'[5]变法-buff效果'!AI84</f>
        <v>2.5000000000000001E-2</v>
      </c>
      <c r="AG84" s="39">
        <f>'[5]变法-buff效果'!AJ84</f>
        <v>2.5000000000000001E-2</v>
      </c>
      <c r="AH84" s="39">
        <f>'[5]变法-buff效果'!AK84</f>
        <v>2.5000000000000001E-2</v>
      </c>
      <c r="AJ84" s="67"/>
      <c r="AK84" s="67">
        <f>IFERROR('[5]变法-buff效果'!AG84/AD84,0)</f>
        <v>1</v>
      </c>
      <c r="AL84" s="39"/>
      <c r="BF84" s="29">
        <v>80</v>
      </c>
      <c r="BG84" s="39">
        <f>养成属性buff汇总!I85</f>
        <v>0.12521397614227808</v>
      </c>
      <c r="BH84" s="39">
        <f>养成属性buff汇总!J85</f>
        <v>0.12790086625750069</v>
      </c>
      <c r="BI84" s="39">
        <f>养成属性buff汇总!K85</f>
        <v>0.13078219571835087</v>
      </c>
      <c r="BJ84" s="39">
        <f>养成属性buff汇总!L85</f>
        <v>0.13382883624345815</v>
      </c>
      <c r="BK84" s="39">
        <f>养成属性buff汇总!M85</f>
        <v>0.13577922104997597</v>
      </c>
      <c r="BM84" s="67">
        <f>'[2]功能-军团县城'!CV87/BG84</f>
        <v>2.7784516068234687E-2</v>
      </c>
      <c r="BN84" s="67">
        <f>[3]大殿属性!AK86/BG84</f>
        <v>0.97221548393176538</v>
      </c>
      <c r="BO84" s="39"/>
      <c r="BR84" s="29">
        <v>80</v>
      </c>
      <c r="BS84" s="39">
        <f t="shared" si="14"/>
        <v>0.12521397614227808</v>
      </c>
      <c r="BT84" s="39">
        <f t="shared" si="15"/>
        <v>0.12790086625750069</v>
      </c>
      <c r="BU84" s="39">
        <f t="shared" si="16"/>
        <v>0.13078219571835087</v>
      </c>
      <c r="BV84" s="39">
        <f t="shared" si="17"/>
        <v>0.13382883624345815</v>
      </c>
      <c r="BW84" s="39">
        <f t="shared" si="18"/>
        <v>0.13577922104997597</v>
      </c>
      <c r="BY84" s="67">
        <f>'[2]功能-军团县城'!CV87/BS84</f>
        <v>2.7784516068234687E-2</v>
      </c>
      <c r="BZ84" s="67">
        <f>[3]大殿属性!AK86/BS84</f>
        <v>0.97221548393176538</v>
      </c>
      <c r="CA84" s="39"/>
      <c r="CF84" s="29">
        <v>80</v>
      </c>
      <c r="CG84" s="39">
        <f>养成属性buff汇总!AA85</f>
        <v>0.2</v>
      </c>
      <c r="CH84" s="39">
        <f>养成属性buff汇总!AB85</f>
        <v>0.2</v>
      </c>
      <c r="CI84" s="39">
        <f>养成属性buff汇总!AC85</f>
        <v>0.2</v>
      </c>
      <c r="CJ84" s="39">
        <f>养成属性buff汇总!AD85</f>
        <v>0.2</v>
      </c>
      <c r="CK84" s="39">
        <f>养成属性buff汇总!AE85</f>
        <v>0.2</v>
      </c>
      <c r="CP84" s="29">
        <v>80</v>
      </c>
      <c r="CQ84" s="39">
        <v>0</v>
      </c>
      <c r="CR84" s="39">
        <v>0</v>
      </c>
      <c r="CS84" s="39">
        <v>0</v>
      </c>
      <c r="CT84" s="39">
        <v>0</v>
      </c>
      <c r="CU84" s="39">
        <v>0</v>
      </c>
    </row>
    <row r="85" spans="2:99" x14ac:dyDescent="0.15">
      <c r="B85" s="29">
        <v>81</v>
      </c>
      <c r="C85" s="29">
        <f>[6]属性汇总!Q84+[10]属性汇总!J85+[11]属性汇总新!K85+[12]爵位属性!I85+[13]宝物温养!CB86+[14]藏品属性!AW91</f>
        <v>276.9838912212083</v>
      </c>
      <c r="D85" s="29">
        <f>[6]属性汇总!R84+[10]属性汇总!K85+[11]属性汇总新!L85+[12]爵位属性!J85+[13]宝物温养!CC86+[14]藏品属性!AX91</f>
        <v>283.52580012071422</v>
      </c>
      <c r="E85" s="29">
        <f>[6]属性汇总!S84+[10]属性汇总!L85+[11]属性汇总新!M85+[12]爵位属性!K85+[13]宝物温养!CD86+[14]藏品属性!AY91</f>
        <v>298.16224590467465</v>
      </c>
      <c r="F85" s="29">
        <f>[6]属性汇总!T84+[10]属性汇总!M85+[11]属性汇总新!N85+[12]爵位属性!L85+[13]宝物温养!CE86+[14]藏品属性!AZ91</f>
        <v>339.46826459677072</v>
      </c>
      <c r="G85" s="29">
        <f>[6]属性汇总!U84+[10]属性汇总!N85+[11]属性汇总新!O85+[12]爵位属性!M85+[13]宝物温养!CF86+[14]藏品属性!BA91</f>
        <v>357.1120640012623</v>
      </c>
      <c r="I85" s="39">
        <f>[6]属性汇总!Q84/C85</f>
        <v>0.44214031752708222</v>
      </c>
      <c r="J85" s="39">
        <f>[10]属性汇总!J85/C85</f>
        <v>0.22434156631287192</v>
      </c>
      <c r="K85" s="39">
        <f>[13]宝物温养!CB86/C85</f>
        <v>6.0629889135499652E-2</v>
      </c>
      <c r="L85" s="39">
        <f>[12]爵位属性!I85/C85</f>
        <v>7.0401206055794308E-2</v>
      </c>
      <c r="M85" s="100">
        <f>[11]属性汇总新!K85/C85</f>
        <v>0.10573049162027563</v>
      </c>
      <c r="N85" s="39">
        <f>[14]藏品属性!AW91/C85</f>
        <v>9.675652934847627E-2</v>
      </c>
      <c r="Q85" s="29">
        <v>81</v>
      </c>
      <c r="R85" s="29">
        <f>[6]属性汇总!AN84+[10]属性汇总!AC85+[15]属性汇总!E85+[9]属性!AS86</f>
        <v>17026.879246132728</v>
      </c>
      <c r="S85" s="29">
        <f>[6]属性汇总!AO84+[10]属性汇总!AD85+[15]属性汇总!F85+[9]属性!AT86</f>
        <v>17493.77513576845</v>
      </c>
      <c r="T85" s="29">
        <f>[6]属性汇总!AP84+[10]属性汇总!AE85+[15]属性汇总!G85+[9]属性!AU86</f>
        <v>18026.849777888037</v>
      </c>
      <c r="U85" s="29">
        <f>[6]属性汇总!AQ84+[10]属性汇总!AF85+[15]属性汇总!H85+[9]属性!AV86</f>
        <v>18290.849777888037</v>
      </c>
      <c r="V85" s="29">
        <f>[6]属性汇总!AR84+[10]属性汇总!AG85+[15]属性汇总!I85+[9]属性!AW86</f>
        <v>18422.849777888037</v>
      </c>
      <c r="X85" s="39">
        <f>[6]属性汇总!AN84/R85</f>
        <v>0.48958202061054912</v>
      </c>
      <c r="Y85" s="39">
        <f>[10]属性汇总!AC85/R85</f>
        <v>0.40254000165983039</v>
      </c>
      <c r="Z85" s="39">
        <f>[15]属性汇总!E85/R85</f>
        <v>9.3966119965960701E-2</v>
      </c>
      <c r="AA85" s="39">
        <f>[9]属性!AS86/R85</f>
        <v>1.3911857763659779E-2</v>
      </c>
      <c r="AC85" s="29">
        <v>81</v>
      </c>
      <c r="AD85" s="39">
        <f>'[5]变法-buff效果'!AG85</f>
        <v>2.5000000000000001E-2</v>
      </c>
      <c r="AE85" s="39">
        <f>'[5]变法-buff效果'!AH85</f>
        <v>2.5000000000000001E-2</v>
      </c>
      <c r="AF85" s="39">
        <f>'[5]变法-buff效果'!AI85</f>
        <v>2.5000000000000001E-2</v>
      </c>
      <c r="AG85" s="39">
        <f>'[5]变法-buff效果'!AJ85</f>
        <v>2.5000000000000001E-2</v>
      </c>
      <c r="AH85" s="39">
        <f>'[5]变法-buff效果'!AK85</f>
        <v>2.5000000000000001E-2</v>
      </c>
      <c r="AJ85" s="67"/>
      <c r="AK85" s="67">
        <f>IFERROR('[5]变法-buff效果'!AG85/AD85,0)</f>
        <v>1</v>
      </c>
      <c r="AL85" s="39"/>
      <c r="BF85" s="29">
        <v>81</v>
      </c>
      <c r="BG85" s="39">
        <f>养成属性buff汇总!I86</f>
        <v>0.12756328058108457</v>
      </c>
      <c r="BH85" s="39">
        <f>养成属性buff汇总!J86</f>
        <v>0.13022750721710813</v>
      </c>
      <c r="BI85" s="39">
        <f>养成属性buff汇总!K86</f>
        <v>0.13306447608220451</v>
      </c>
      <c r="BJ85" s="39">
        <f>养成属性buff汇总!L86</f>
        <v>0.13610080459600615</v>
      </c>
      <c r="BK85" s="39">
        <f>养成属性buff汇总!M86</f>
        <v>0.13817716665149912</v>
      </c>
      <c r="BM85" s="67">
        <f>'[2]功能-军团县城'!CV88/BG85</f>
        <v>2.7272814843306542E-2</v>
      </c>
      <c r="BN85" s="67">
        <f>[3]大殿属性!AK87/BG85</f>
        <v>0.97272718515669343</v>
      </c>
      <c r="BO85" s="39"/>
      <c r="BR85" s="29">
        <v>81</v>
      </c>
      <c r="BS85" s="39">
        <f t="shared" si="14"/>
        <v>0.12756328058108457</v>
      </c>
      <c r="BT85" s="39">
        <f t="shared" si="15"/>
        <v>0.13022750721710813</v>
      </c>
      <c r="BU85" s="39">
        <f t="shared" si="16"/>
        <v>0.13306447608220451</v>
      </c>
      <c r="BV85" s="39">
        <f t="shared" si="17"/>
        <v>0.13610080459600615</v>
      </c>
      <c r="BW85" s="39">
        <f t="shared" si="18"/>
        <v>0.13817716665149912</v>
      </c>
      <c r="BY85" s="67">
        <f>'[2]功能-军团县城'!CV88/BS85</f>
        <v>2.7272814843306542E-2</v>
      </c>
      <c r="BZ85" s="67">
        <f>[3]大殿属性!AK87/BS85</f>
        <v>0.97272718515669343</v>
      </c>
      <c r="CA85" s="39"/>
      <c r="CF85" s="29">
        <v>81</v>
      </c>
      <c r="CG85" s="39">
        <f>养成属性buff汇总!AA86</f>
        <v>0.2</v>
      </c>
      <c r="CH85" s="39">
        <f>养成属性buff汇总!AB86</f>
        <v>0.2</v>
      </c>
      <c r="CI85" s="39">
        <f>养成属性buff汇总!AC86</f>
        <v>0.2</v>
      </c>
      <c r="CJ85" s="39">
        <f>养成属性buff汇总!AD86</f>
        <v>0.2</v>
      </c>
      <c r="CK85" s="39">
        <f>养成属性buff汇总!AE86</f>
        <v>0.2</v>
      </c>
      <c r="CP85" s="29">
        <v>81</v>
      </c>
      <c r="CQ85" s="39">
        <v>0</v>
      </c>
      <c r="CR85" s="39">
        <v>0</v>
      </c>
      <c r="CS85" s="39">
        <v>0</v>
      </c>
      <c r="CT85" s="39">
        <v>0</v>
      </c>
      <c r="CU85" s="39">
        <v>0</v>
      </c>
    </row>
    <row r="86" spans="2:99" x14ac:dyDescent="0.15">
      <c r="B86" s="29">
        <v>82</v>
      </c>
      <c r="C86" s="29">
        <f>[6]属性汇总!Q85+[10]属性汇总!J86+[11]属性汇总新!K86+[12]爵位属性!I86+[13]宝物温养!CB87+[14]藏品属性!AW92</f>
        <v>280.20370784643762</v>
      </c>
      <c r="D86" s="29">
        <f>[6]属性汇总!R85+[10]属性汇总!K86+[11]属性汇总新!L86+[12]爵位属性!J86+[13]宝物温养!CC87+[14]藏品属性!AX92</f>
        <v>287.93126390692629</v>
      </c>
      <c r="E86" s="29">
        <f>[6]属性汇总!S85+[10]属性汇总!L86+[11]属性汇总新!M86+[12]爵位属性!K86+[13]宝物温养!CD87+[14]藏品属性!AY92</f>
        <v>303.27684907239029</v>
      </c>
      <c r="F86" s="29">
        <f>[6]属性汇总!T85+[10]属性汇总!M86+[11]属性汇总新!N86+[12]爵位属性!L86+[13]宝物温养!CE87+[14]藏品属性!AZ92</f>
        <v>346.49957187702717</v>
      </c>
      <c r="G86" s="29">
        <f>[6]属性汇总!U85+[10]属性汇总!N86+[11]属性汇总新!O86+[12]爵位属性!M86+[13]宝物温养!CF87+[14]藏品属性!BA92</f>
        <v>364.2552427368866</v>
      </c>
      <c r="I86" s="39">
        <f>[6]属性汇总!Q85/C86</f>
        <v>0.4410118238901311</v>
      </c>
      <c r="J86" s="39">
        <f>[10]属性汇总!J86/C86</f>
        <v>0.22329468971299146</v>
      </c>
      <c r="K86" s="39">
        <f>[13]宝物温养!CB87/C86</f>
        <v>5.9933191984256819E-2</v>
      </c>
      <c r="L86" s="39">
        <f>[12]爵位属性!I86/C86</f>
        <v>7.0187032205315261E-2</v>
      </c>
      <c r="M86" s="100">
        <f>[11]属性汇总新!K86/C86</f>
        <v>0.10707349497679507</v>
      </c>
      <c r="N86" s="39">
        <f>[14]藏品属性!AW92/C86</f>
        <v>9.8499767230510238E-2</v>
      </c>
      <c r="Q86" s="29">
        <v>82</v>
      </c>
      <c r="R86" s="29">
        <f>[6]属性汇总!AN85+[10]属性汇总!AC86+[15]属性汇总!E86+[9]属性!AS87</f>
        <v>17345.57188034755</v>
      </c>
      <c r="S86" s="29">
        <f>[6]属性汇总!AO85+[10]属性汇总!AD86+[15]属性汇总!F86+[9]属性!AT87</f>
        <v>17845.453609373548</v>
      </c>
      <c r="T86" s="29">
        <f>[6]属性汇总!AP85+[10]属性汇总!AE86+[15]属性汇总!G86+[9]属性!AU87</f>
        <v>18296.877580344921</v>
      </c>
      <c r="U86" s="29">
        <f>[6]属性汇总!AQ85+[10]属性汇总!AF86+[15]属性汇总!H86+[9]属性!AV87</f>
        <v>18584.877580344917</v>
      </c>
      <c r="V86" s="29">
        <f>[6]属性汇总!AR85+[10]属性汇总!AG86+[15]属性汇总!I86+[9]属性!AW87</f>
        <v>18728.877580344917</v>
      </c>
      <c r="X86" s="39">
        <f>[6]属性汇总!AN85/R86</f>
        <v>0.49066873560021185</v>
      </c>
      <c r="Y86" s="39">
        <f>[10]属性汇总!AC86/R86</f>
        <v>0.40171636012155415</v>
      </c>
      <c r="Z86" s="39">
        <f>[15]属性汇总!E86/R86</f>
        <v>9.3521135626715129E-2</v>
      </c>
      <c r="AA86" s="39">
        <f>[9]属性!AS87/R86</f>
        <v>1.4093768651518917E-2</v>
      </c>
      <c r="AC86" s="29">
        <v>82</v>
      </c>
      <c r="AD86" s="39">
        <f>'[5]变法-buff效果'!AG86</f>
        <v>2.5000000000000001E-2</v>
      </c>
      <c r="AE86" s="39">
        <f>'[5]变法-buff效果'!AH86</f>
        <v>2.5000000000000001E-2</v>
      </c>
      <c r="AF86" s="39">
        <f>'[5]变法-buff效果'!AI86</f>
        <v>2.5000000000000001E-2</v>
      </c>
      <c r="AG86" s="39">
        <f>'[5]变法-buff效果'!AJ86</f>
        <v>2.5000000000000001E-2</v>
      </c>
      <c r="AH86" s="39">
        <f>'[5]变法-buff效果'!AK86</f>
        <v>2.5000000000000001E-2</v>
      </c>
      <c r="AJ86" s="67"/>
      <c r="AK86" s="67">
        <f>IFERROR('[5]变法-buff效果'!AG86/AD86,0)</f>
        <v>1</v>
      </c>
      <c r="AL86" s="39"/>
      <c r="BF86" s="29">
        <v>82</v>
      </c>
      <c r="BG86" s="39">
        <f>养成属性buff汇总!I87</f>
        <v>0.12991331001680462</v>
      </c>
      <c r="BH86" s="39">
        <f>养成属性buff汇总!J87</f>
        <v>0.13254597722353631</v>
      </c>
      <c r="BI86" s="39">
        <f>养成属性buff汇总!K87</f>
        <v>0.13534675644605815</v>
      </c>
      <c r="BJ86" s="39">
        <f>养成属性buff汇总!L87</f>
        <v>0.13837277294855416</v>
      </c>
      <c r="BK86" s="39">
        <f>养成属性buff汇总!M87</f>
        <v>0.14058371128778482</v>
      </c>
      <c r="BM86" s="67">
        <f>'[2]功能-军团县城'!CV89/BG86</f>
        <v>2.6779471107638328E-2</v>
      </c>
      <c r="BN86" s="67">
        <f>[3]大殿属性!AK88/BG86</f>
        <v>0.97322052889236177</v>
      </c>
      <c r="BO86" s="39"/>
      <c r="BR86" s="29">
        <v>82</v>
      </c>
      <c r="BS86" s="39">
        <f t="shared" si="14"/>
        <v>0.12991331001680462</v>
      </c>
      <c r="BT86" s="39">
        <f t="shared" si="15"/>
        <v>0.13254597722353631</v>
      </c>
      <c r="BU86" s="39">
        <f t="shared" si="16"/>
        <v>0.13534675644605815</v>
      </c>
      <c r="BV86" s="39">
        <f t="shared" si="17"/>
        <v>0.13837277294855416</v>
      </c>
      <c r="BW86" s="39">
        <f t="shared" si="18"/>
        <v>0.14058371128778482</v>
      </c>
      <c r="BY86" s="67">
        <f>'[2]功能-军团县城'!CV89/BS86</f>
        <v>2.6779471107638328E-2</v>
      </c>
      <c r="BZ86" s="67">
        <f>[3]大殿属性!AK88/BS86</f>
        <v>0.97322052889236177</v>
      </c>
      <c r="CA86" s="39"/>
      <c r="CF86" s="29">
        <v>82</v>
      </c>
      <c r="CG86" s="39">
        <f>养成属性buff汇总!AA87</f>
        <v>0.2</v>
      </c>
      <c r="CH86" s="39">
        <f>养成属性buff汇总!AB87</f>
        <v>0.2</v>
      </c>
      <c r="CI86" s="39">
        <f>养成属性buff汇总!AC87</f>
        <v>0.2</v>
      </c>
      <c r="CJ86" s="39">
        <f>养成属性buff汇总!AD87</f>
        <v>0.2</v>
      </c>
      <c r="CK86" s="39">
        <f>养成属性buff汇总!AE87</f>
        <v>0.2</v>
      </c>
      <c r="CP86" s="29">
        <v>82</v>
      </c>
      <c r="CQ86" s="39">
        <v>0</v>
      </c>
      <c r="CR86" s="39">
        <v>0</v>
      </c>
      <c r="CS86" s="39">
        <v>0</v>
      </c>
      <c r="CT86" s="39">
        <v>0</v>
      </c>
      <c r="CU86" s="39">
        <v>0</v>
      </c>
    </row>
    <row r="87" spans="2:99" x14ac:dyDescent="0.15">
      <c r="B87" s="29">
        <v>83</v>
      </c>
      <c r="C87" s="29">
        <f>[6]属性汇总!Q86+[10]属性汇总!J87+[11]属性汇总新!K87+[12]爵位属性!I87+[13]宝物温养!CB88+[14]藏品属性!AW93</f>
        <v>283.48450331581887</v>
      </c>
      <c r="D87" s="29">
        <f>[6]属性汇总!R86+[10]属性汇总!K87+[11]属性汇总新!L87+[12]爵位属性!J87+[13]宝物温养!CC88+[14]藏品属性!AX93</f>
        <v>292.11949087418344</v>
      </c>
      <c r="E87" s="29">
        <f>[6]属性汇总!S86+[10]属性汇总!L87+[11]属性汇总新!M87+[12]爵位属性!K87+[13]宝物温养!CD88+[14]藏品属性!AY93</f>
        <v>308.49312017128062</v>
      </c>
      <c r="F87" s="29">
        <f>[6]属性汇总!T86+[10]属性汇总!M87+[11]属性汇总新!N87+[12]爵位属性!L87+[13]宝物温养!CE88+[14]藏品属性!AZ93</f>
        <v>352.95961089200921</v>
      </c>
      <c r="G87" s="29">
        <f>[6]属性汇总!U86+[10]属性汇总!N87+[11]属性汇总新!O87+[12]爵位属性!M87+[13]宝物温养!CF88+[14]藏品属性!BA93</f>
        <v>370.12591295790554</v>
      </c>
      <c r="I87" s="39">
        <f>[6]属性汇总!Q86/C87</f>
        <v>0.4400294488302956</v>
      </c>
      <c r="J87" s="39">
        <f>[10]属性汇总!J87/C87</f>
        <v>0.22222378741393681</v>
      </c>
      <c r="K87" s="39">
        <f>[13]宝物温养!CB88/C87</f>
        <v>5.9239578956286641E-2</v>
      </c>
      <c r="L87" s="39">
        <f>[12]爵位属性!I87/C87</f>
        <v>6.9962672037976625E-2</v>
      </c>
      <c r="M87" s="100">
        <f>[11]属性汇总新!K87/C87</f>
        <v>0.10836266977603186</v>
      </c>
      <c r="N87" s="39">
        <f>[14]藏品属性!AW93/C87</f>
        <v>0.10018184298547242</v>
      </c>
      <c r="Q87" s="29">
        <v>83</v>
      </c>
      <c r="R87" s="29">
        <f>[6]属性汇总!AN86+[10]属性汇总!AC87+[15]属性汇总!E87+[9]属性!AS88</f>
        <v>17673.354409224892</v>
      </c>
      <c r="S87" s="29">
        <f>[6]属性汇总!AO86+[10]属性汇总!AD87+[15]属性汇总!F87+[9]属性!AT88</f>
        <v>18175.259322421502</v>
      </c>
      <c r="T87" s="29">
        <f>[6]属性汇总!AP86+[10]属性汇总!AE87+[15]属性汇总!G87+[9]属性!AU88</f>
        <v>18566.905382801804</v>
      </c>
      <c r="U87" s="29">
        <f>[6]属性汇总!AQ86+[10]属性汇总!AF87+[15]属性汇总!H87+[9]属性!AV88</f>
        <v>18878.905382801804</v>
      </c>
      <c r="V87" s="29">
        <f>[6]属性汇总!AR86+[10]属性汇总!AG87+[15]属性汇总!I87+[9]属性!AW88</f>
        <v>19034.905382801804</v>
      </c>
      <c r="X87" s="39">
        <f>[6]属性汇总!AN86/R87</f>
        <v>0.4919844472098801</v>
      </c>
      <c r="Y87" s="39">
        <f>[10]属性汇总!AC87/R87</f>
        <v>0.40071623281109758</v>
      </c>
      <c r="Z87" s="39">
        <f>[15]属性汇总!E87/R87</f>
        <v>9.3044327903223673E-2</v>
      </c>
      <c r="AA87" s="39">
        <f>[9]属性!AS88/R87</f>
        <v>1.4254992075798492E-2</v>
      </c>
      <c r="AC87" s="29">
        <v>83</v>
      </c>
      <c r="AD87" s="39">
        <f>'[5]变法-buff效果'!AG87</f>
        <v>2.5000000000000001E-2</v>
      </c>
      <c r="AE87" s="39">
        <f>'[5]变法-buff效果'!AH87</f>
        <v>2.5000000000000001E-2</v>
      </c>
      <c r="AF87" s="39">
        <f>'[5]变法-buff效果'!AI87</f>
        <v>2.5000000000000001E-2</v>
      </c>
      <c r="AG87" s="39">
        <f>'[5]变法-buff效果'!AJ87</f>
        <v>2.5000000000000001E-2</v>
      </c>
      <c r="AH87" s="39">
        <f>'[5]变法-buff效果'!AK87</f>
        <v>2.5000000000000001E-2</v>
      </c>
      <c r="AJ87" s="67"/>
      <c r="AK87" s="67">
        <f>IFERROR('[5]变法-buff效果'!AG87/AD87,0)</f>
        <v>1</v>
      </c>
      <c r="AL87" s="39"/>
      <c r="BF87" s="29">
        <v>83</v>
      </c>
      <c r="BG87" s="39">
        <f>养成属性buff汇总!I88</f>
        <v>0.13226380256095982</v>
      </c>
      <c r="BH87" s="39">
        <f>养成属性buff汇总!J88</f>
        <v>0.13486444722996452</v>
      </c>
      <c r="BI87" s="39">
        <f>养成属性buff汇总!K88</f>
        <v>0.13762903680991179</v>
      </c>
      <c r="BJ87" s="39">
        <f>养成属性buff汇总!L88</f>
        <v>0.14064474130110216</v>
      </c>
      <c r="BK87" s="39">
        <f>养成属性buff汇总!M88</f>
        <v>0.14300746657798832</v>
      </c>
      <c r="BM87" s="67">
        <f>'[2]功能-军团县城'!CV90/BG87</f>
        <v>2.6303566544514094E-2</v>
      </c>
      <c r="BN87" s="67">
        <f>[3]大殿属性!AK89/BG87</f>
        <v>0.97369643345548595</v>
      </c>
      <c r="BO87" s="39"/>
      <c r="BR87" s="29">
        <v>83</v>
      </c>
      <c r="BS87" s="39">
        <f t="shared" si="14"/>
        <v>0.13226380256095982</v>
      </c>
      <c r="BT87" s="39">
        <f t="shared" si="15"/>
        <v>0.13486444722996452</v>
      </c>
      <c r="BU87" s="39">
        <f t="shared" si="16"/>
        <v>0.13762903680991179</v>
      </c>
      <c r="BV87" s="39">
        <f t="shared" si="17"/>
        <v>0.14064474130110216</v>
      </c>
      <c r="BW87" s="39">
        <f t="shared" si="18"/>
        <v>0.14300746657798832</v>
      </c>
      <c r="BY87" s="67">
        <f>'[2]功能-军团县城'!CV90/BS87</f>
        <v>2.6303566544514094E-2</v>
      </c>
      <c r="BZ87" s="67">
        <f>[3]大殿属性!AK89/BS87</f>
        <v>0.97369643345548595</v>
      </c>
      <c r="CA87" s="39"/>
      <c r="CF87" s="29">
        <v>83</v>
      </c>
      <c r="CG87" s="39">
        <f>养成属性buff汇总!AA88</f>
        <v>0.2</v>
      </c>
      <c r="CH87" s="39">
        <f>养成属性buff汇总!AB88</f>
        <v>0.2</v>
      </c>
      <c r="CI87" s="39">
        <f>养成属性buff汇总!AC88</f>
        <v>0.2</v>
      </c>
      <c r="CJ87" s="39">
        <f>养成属性buff汇总!AD88</f>
        <v>0.2</v>
      </c>
      <c r="CK87" s="39">
        <f>养成属性buff汇总!AE88</f>
        <v>0.2</v>
      </c>
      <c r="CP87" s="29">
        <v>83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</row>
    <row r="88" spans="2:99" x14ac:dyDescent="0.15">
      <c r="B88" s="29">
        <v>84</v>
      </c>
      <c r="C88" s="29">
        <f>[6]属性汇总!Q87+[10]属性汇总!J88+[11]属性汇总新!K88+[12]爵位属性!I88+[13]宝物温养!CB89+[14]藏品属性!AW94</f>
        <v>286.79512879370736</v>
      </c>
      <c r="D88" s="29">
        <f>[6]属性汇总!R87+[10]属性汇总!K88+[11]属性汇总新!L88+[12]爵位属性!J88+[13]宝物温养!CC89+[14]藏品属性!AX94</f>
        <v>296.28564555338966</v>
      </c>
      <c r="E88" s="29">
        <f>[6]属性汇总!S87+[10]属性汇总!L88+[11]属性汇总新!M88+[12]爵位属性!K88+[13]宝物温养!CD89+[14]藏品属性!AY94</f>
        <v>313.74126373819632</v>
      </c>
      <c r="F88" s="29">
        <f>[6]属性汇总!T87+[10]属性汇总!M88+[11]属性汇总新!N88+[12]爵位属性!L88+[13]宝物温养!CE89+[14]藏品属性!AZ94</f>
        <v>359.35244842921361</v>
      </c>
      <c r="G88" s="29">
        <f>[6]属性汇总!U87+[10]属性汇总!N88+[11]属性汇总新!O88+[12]爵位属性!M88+[13]宝物温养!CF89+[14]藏品属性!BA94</f>
        <v>376.4382515755172</v>
      </c>
      <c r="I88" s="39">
        <f>[6]属性汇总!Q87/C88</f>
        <v>0.43912789513569805</v>
      </c>
      <c r="J88" s="39">
        <f>[10]属性汇总!J88/C88</f>
        <v>0.221154383851556</v>
      </c>
      <c r="K88" s="39">
        <f>[13]宝物温养!CB89/C88</f>
        <v>5.8555745656129234E-2</v>
      </c>
      <c r="L88" s="39">
        <f>[12]爵位属性!I88/C88</f>
        <v>6.9736191420413082E-2</v>
      </c>
      <c r="M88" s="100">
        <f>[11]属性汇总新!K88/C88</f>
        <v>0.10961094446240056</v>
      </c>
      <c r="N88" s="39">
        <f>[14]藏品属性!AW94/C88</f>
        <v>0.10181483947380311</v>
      </c>
      <c r="Q88" s="29">
        <v>84</v>
      </c>
      <c r="R88" s="29">
        <f>[6]属性汇总!AN87+[10]属性汇总!AC88+[15]属性汇总!E88+[9]属性!AS89</f>
        <v>18005.31901171858</v>
      </c>
      <c r="S88" s="29">
        <f>[6]属性汇总!AO87+[10]属性汇总!AD88+[15]属性汇总!F88+[9]属性!AT89</f>
        <v>18493.671213563663</v>
      </c>
      <c r="T88" s="29">
        <f>[6]属性汇总!AP87+[10]属性汇总!AE88+[15]属性汇总!G88+[9]属性!AU89</f>
        <v>18836.933185258691</v>
      </c>
      <c r="U88" s="29">
        <f>[6]属性汇总!AQ87+[10]属性汇总!AF88+[15]属性汇总!H88+[9]属性!AV89</f>
        <v>19172.933185258691</v>
      </c>
      <c r="V88" s="29">
        <f>[6]属性汇总!AR87+[10]属性汇总!AG88+[15]属性汇总!I88+[9]属性!AW89</f>
        <v>19340.933185258687</v>
      </c>
      <c r="X88" s="39">
        <f>[6]属性汇总!AN87/R88</f>
        <v>0.49338789704538738</v>
      </c>
      <c r="Y88" s="39">
        <f>[10]属性汇总!AC88/R88</f>
        <v>0.39965967808271302</v>
      </c>
      <c r="Z88" s="39">
        <f>[15]属性汇总!E88/R88</f>
        <v>9.2563379975327195E-2</v>
      </c>
      <c r="AA88" s="39">
        <f>[9]属性!AS89/R88</f>
        <v>1.438904489657232E-2</v>
      </c>
      <c r="AC88" s="29">
        <v>84</v>
      </c>
      <c r="AD88" s="39">
        <f>'[5]变法-buff效果'!AG88</f>
        <v>2.5000000000000001E-2</v>
      </c>
      <c r="AE88" s="39">
        <f>'[5]变法-buff效果'!AH88</f>
        <v>2.5000000000000001E-2</v>
      </c>
      <c r="AF88" s="39">
        <f>'[5]变法-buff效果'!AI88</f>
        <v>2.5000000000000001E-2</v>
      </c>
      <c r="AG88" s="39">
        <f>'[5]变法-buff效果'!AJ88</f>
        <v>2.5000000000000001E-2</v>
      </c>
      <c r="AH88" s="39">
        <f>'[5]变法-buff效果'!AK88</f>
        <v>2.5000000000000001E-2</v>
      </c>
      <c r="AJ88" s="67"/>
      <c r="AK88" s="67">
        <f>IFERROR('[5]变法-buff效果'!AG88/AD88,0)</f>
        <v>1</v>
      </c>
      <c r="AL88" s="39"/>
      <c r="BF88" s="29">
        <v>84</v>
      </c>
      <c r="BG88" s="39">
        <f>养成属性buff汇总!I89</f>
        <v>0.13461429510511502</v>
      </c>
      <c r="BH88" s="39">
        <f>养成属性buff汇总!J89</f>
        <v>0.1371829172363927</v>
      </c>
      <c r="BI88" s="39">
        <f>养成属性buff汇总!K89</f>
        <v>0.13991131717376543</v>
      </c>
      <c r="BJ88" s="39">
        <f>养成属性buff汇总!L89</f>
        <v>0.14291670965365019</v>
      </c>
      <c r="BK88" s="39">
        <f>养成属性buff汇总!M89</f>
        <v>0.14544563654817197</v>
      </c>
      <c r="BM88" s="67">
        <f>'[2]功能-军团县城'!CV91/BG88</f>
        <v>2.5844281466363271E-2</v>
      </c>
      <c r="BN88" s="67">
        <f>[3]大殿属性!AK90/BG88</f>
        <v>0.97415571853363681</v>
      </c>
      <c r="BO88" s="39"/>
      <c r="BR88" s="29">
        <v>84</v>
      </c>
      <c r="BS88" s="39">
        <f t="shared" si="14"/>
        <v>0.13461429510511502</v>
      </c>
      <c r="BT88" s="39">
        <f t="shared" si="15"/>
        <v>0.1371829172363927</v>
      </c>
      <c r="BU88" s="39">
        <f t="shared" si="16"/>
        <v>0.13991131717376543</v>
      </c>
      <c r="BV88" s="39">
        <f t="shared" si="17"/>
        <v>0.14291670965365019</v>
      </c>
      <c r="BW88" s="39">
        <f t="shared" si="18"/>
        <v>0.14544563654817197</v>
      </c>
      <c r="BY88" s="67">
        <f>'[2]功能-军团县城'!CV91/BS88</f>
        <v>2.5844281466363271E-2</v>
      </c>
      <c r="BZ88" s="67">
        <f>[3]大殿属性!AK90/BS88</f>
        <v>0.97415571853363681</v>
      </c>
      <c r="CA88" s="39"/>
      <c r="CF88" s="29">
        <v>84</v>
      </c>
      <c r="CG88" s="39">
        <f>养成属性buff汇总!AA89</f>
        <v>0.2</v>
      </c>
      <c r="CH88" s="39">
        <f>养成属性buff汇总!AB89</f>
        <v>0.2</v>
      </c>
      <c r="CI88" s="39">
        <f>养成属性buff汇总!AC89</f>
        <v>0.2</v>
      </c>
      <c r="CJ88" s="39">
        <f>养成属性buff汇总!AD89</f>
        <v>0.2</v>
      </c>
      <c r="CK88" s="39">
        <f>养成属性buff汇总!AE89</f>
        <v>0.2</v>
      </c>
      <c r="CP88" s="29">
        <v>84</v>
      </c>
      <c r="CQ88" s="39">
        <v>0</v>
      </c>
      <c r="CR88" s="39">
        <v>0</v>
      </c>
      <c r="CS88" s="39">
        <v>0</v>
      </c>
      <c r="CT88" s="39">
        <v>0</v>
      </c>
      <c r="CU88" s="39">
        <v>0</v>
      </c>
    </row>
    <row r="89" spans="2:99" x14ac:dyDescent="0.15">
      <c r="B89" s="29">
        <v>85</v>
      </c>
      <c r="C89" s="29">
        <f>[6]属性汇总!Q88+[10]属性汇总!J89+[11]属性汇总新!K89+[12]爵位属性!I89+[13]宝物温养!CB90+[14]藏品属性!AW95</f>
        <v>290.26732396461136</v>
      </c>
      <c r="D89" s="29">
        <f>[6]属性汇总!R88+[10]属性汇总!K89+[11]属性汇总新!L89+[12]爵位属性!J89+[13]宝物温养!CC90+[14]藏品属性!AX95</f>
        <v>301.4814531289465</v>
      </c>
      <c r="E89" s="29">
        <f>[6]属性汇总!S88+[10]属性汇总!L89+[11]属性汇总新!M89+[12]爵位属性!K89+[13]宝物温养!CD90+[14]藏品属性!AY95</f>
        <v>320.8154644462727</v>
      </c>
      <c r="F89" s="29">
        <f>[6]属性汇总!T88+[10]属性汇总!M89+[11]属性汇总新!N89+[12]爵位属性!L89+[13]宝物温养!CE90+[14]藏品属性!AZ95</f>
        <v>365.97543473613302</v>
      </c>
      <c r="G89" s="29">
        <f>[6]属性汇总!U88+[10]属性汇总!N89+[11]属性汇总新!O89+[12]爵位属性!M89+[13]宝物温养!CF90+[14]藏品属性!BA95</f>
        <v>382.63811097143014</v>
      </c>
      <c r="I89" s="39">
        <f>[6]属性汇总!Q88/C89</f>
        <v>0.43825824132776958</v>
      </c>
      <c r="J89" s="39">
        <f>[10]属性汇总!J89/C89</f>
        <v>0.21998686978553961</v>
      </c>
      <c r="K89" s="39">
        <f>[13]宝物温养!CB90/C89</f>
        <v>5.7855298308081601E-2</v>
      </c>
      <c r="L89" s="39">
        <f>[12]爵位属性!I89/C89</f>
        <v>6.9476186265889625E-2</v>
      </c>
      <c r="M89" s="100">
        <f>[11]属性汇总新!K89/C89</f>
        <v>0.11076903803706695</v>
      </c>
      <c r="N89" s="39">
        <f>[14]藏品属性!AW95/C89</f>
        <v>0.10365436627565276</v>
      </c>
      <c r="Q89" s="29">
        <v>85</v>
      </c>
      <c r="R89" s="29">
        <f>[6]属性汇总!AN88+[10]属性汇总!AC89+[15]属性汇总!E89+[9]属性!AS90</f>
        <v>18342.164038472223</v>
      </c>
      <c r="S89" s="29">
        <f>[6]属性汇总!AO88+[10]属性汇总!AD89+[15]属性汇总!F89+[9]属性!AT90</f>
        <v>18742.930820869413</v>
      </c>
      <c r="T89" s="29">
        <f>[6]属性汇总!AP88+[10]属性汇总!AE89+[15]属性汇总!G89+[9]属性!AU90</f>
        <v>19106.960987715574</v>
      </c>
      <c r="U89" s="29">
        <f>[6]属性汇总!AQ88+[10]属性汇总!AF89+[15]属性汇总!H89+[9]属性!AV90</f>
        <v>19466.960987715574</v>
      </c>
      <c r="V89" s="29">
        <f>[6]属性汇总!AR88+[10]属性汇总!AG89+[15]属性汇总!I89+[9]属性!AW90</f>
        <v>19646.960987715574</v>
      </c>
      <c r="X89" s="39">
        <f>[6]属性汇总!AN88/R89</f>
        <v>0.49487497066870278</v>
      </c>
      <c r="Y89" s="39">
        <f>[10]属性汇总!AC89/R89</f>
        <v>0.39853530830208805</v>
      </c>
      <c r="Z89" s="39">
        <f>[15]属性汇总!E89/R89</f>
        <v>9.207533986574494E-2</v>
      </c>
      <c r="AA89" s="39">
        <f>[9]属性!AS90/R89</f>
        <v>1.4514381163464242E-2</v>
      </c>
      <c r="AC89" s="29">
        <v>85</v>
      </c>
      <c r="AD89" s="39">
        <f>'[5]变法-buff效果'!AG89</f>
        <v>2.5000000000000001E-2</v>
      </c>
      <c r="AE89" s="39">
        <f>'[5]变法-buff效果'!AH89</f>
        <v>2.5000000000000001E-2</v>
      </c>
      <c r="AF89" s="39">
        <f>'[5]变法-buff效果'!AI89</f>
        <v>2.5000000000000001E-2</v>
      </c>
      <c r="AG89" s="39">
        <f>'[5]变法-buff效果'!AJ89</f>
        <v>2.5000000000000001E-2</v>
      </c>
      <c r="AH89" s="39">
        <f>'[5]变法-buff效果'!AK89</f>
        <v>2.5000000000000001E-2</v>
      </c>
      <c r="AJ89" s="67"/>
      <c r="AK89" s="67">
        <f>IFERROR('[5]变法-buff效果'!AG89/AD89,0)</f>
        <v>1</v>
      </c>
      <c r="AL89" s="39"/>
      <c r="BF89" s="29">
        <v>85</v>
      </c>
      <c r="BG89" s="39">
        <f>养成属性buff汇总!I90</f>
        <v>0.13696478764927025</v>
      </c>
      <c r="BH89" s="39">
        <f>养成属性buff汇总!J90</f>
        <v>0.13950138724282088</v>
      </c>
      <c r="BI89" s="39">
        <f>养成属性buff汇总!K90</f>
        <v>0.14219359753761907</v>
      </c>
      <c r="BJ89" s="39">
        <f>养成属性buff汇总!L90</f>
        <v>0.1451886780061982</v>
      </c>
      <c r="BK89" s="39">
        <f>养成属性buff汇总!M90</f>
        <v>0.14789636845302176</v>
      </c>
      <c r="BM89" s="67">
        <f>'[2]功能-军团县城'!CV92/BG89</f>
        <v>2.5400760237744336E-2</v>
      </c>
      <c r="BN89" s="67">
        <f>[3]大殿属性!AK91/BG89</f>
        <v>0.97459923976225571</v>
      </c>
      <c r="BO89" s="39"/>
      <c r="BR89" s="29">
        <v>85</v>
      </c>
      <c r="BS89" s="39">
        <f t="shared" si="14"/>
        <v>0.13696478764927025</v>
      </c>
      <c r="BT89" s="39">
        <f t="shared" si="15"/>
        <v>0.13950138724282088</v>
      </c>
      <c r="BU89" s="39">
        <f t="shared" si="16"/>
        <v>0.14219359753761907</v>
      </c>
      <c r="BV89" s="39">
        <f t="shared" si="17"/>
        <v>0.1451886780061982</v>
      </c>
      <c r="BW89" s="39">
        <f t="shared" si="18"/>
        <v>0.14789636845302176</v>
      </c>
      <c r="BY89" s="67">
        <f>'[2]功能-军团县城'!CV92/BS89</f>
        <v>2.5400760237744336E-2</v>
      </c>
      <c r="BZ89" s="67">
        <f>[3]大殿属性!AK91/BS89</f>
        <v>0.97459923976225571</v>
      </c>
      <c r="CA89" s="39"/>
      <c r="CF89" s="29">
        <v>85</v>
      </c>
      <c r="CG89" s="39">
        <f>养成属性buff汇总!AA90</f>
        <v>0.2</v>
      </c>
      <c r="CH89" s="39">
        <f>养成属性buff汇总!AB90</f>
        <v>0.2</v>
      </c>
      <c r="CI89" s="39">
        <f>养成属性buff汇总!AC90</f>
        <v>0.2</v>
      </c>
      <c r="CJ89" s="39">
        <f>养成属性buff汇总!AD90</f>
        <v>0.2</v>
      </c>
      <c r="CK89" s="39">
        <f>养成属性buff汇总!AE90</f>
        <v>0.2</v>
      </c>
      <c r="CP89" s="29">
        <v>85</v>
      </c>
      <c r="CQ89" s="39">
        <v>0</v>
      </c>
      <c r="CR89" s="39">
        <v>0</v>
      </c>
      <c r="CS89" s="39">
        <v>0</v>
      </c>
      <c r="CT89" s="39">
        <v>0</v>
      </c>
      <c r="CU89" s="39">
        <v>0</v>
      </c>
    </row>
    <row r="90" spans="2:99" x14ac:dyDescent="0.15">
      <c r="B90" s="29">
        <v>86</v>
      </c>
      <c r="C90" s="29">
        <f>[6]属性汇总!Q89+[10]属性汇总!J90+[11]属性汇总新!K90+[12]爵位属性!I90+[13]宝物温养!CB91+[14]藏品属性!AW96</f>
        <v>296.30216104178891</v>
      </c>
      <c r="D90" s="29">
        <f>[6]属性汇总!R89+[10]属性汇总!K90+[11]属性汇总新!L90+[12]爵位属性!J90+[13]宝物温养!CC91+[14]藏品属性!AX96</f>
        <v>307.97414649688886</v>
      </c>
      <c r="E90" s="29">
        <f>[6]属性汇总!S89+[10]属性汇总!L90+[11]属性汇总新!M90+[12]爵位属性!K90+[13]宝物温养!CD91+[14]藏品属性!AY96</f>
        <v>328.7115646493321</v>
      </c>
      <c r="F90" s="29">
        <f>[6]属性汇总!T89+[10]属性汇总!M90+[11]属性汇总新!N90+[12]爵位属性!L90+[13]宝物温养!CE91+[14]藏品属性!AZ96</f>
        <v>373.52082636955345</v>
      </c>
      <c r="G90" s="29">
        <f>[6]属性汇总!U89+[10]属性汇总!N90+[11]属性汇总新!O90+[12]爵位属性!M90+[13]宝物温养!CF91+[14]藏品属性!BA96</f>
        <v>386.1895720768353</v>
      </c>
      <c r="I90" s="39">
        <f>[6]属性汇总!Q89/C90</f>
        <v>0.43366421279916179</v>
      </c>
      <c r="J90" s="39">
        <f>[10]属性汇总!J90/C90</f>
        <v>0.21695420571344981</v>
      </c>
      <c r="K90" s="39">
        <f>[13]宝物温养!CB91/C90</f>
        <v>5.8691703553431368E-2</v>
      </c>
      <c r="L90" s="39">
        <f>[12]爵位属性!I90/C90</f>
        <v>6.8623641696847509E-2</v>
      </c>
      <c r="M90" s="100">
        <f>[11]属性汇总新!K90/C90</f>
        <v>0.11093196029500957</v>
      </c>
      <c r="N90" s="39">
        <f>[14]藏品属性!AW96/C90</f>
        <v>0.11113427594209999</v>
      </c>
      <c r="Q90" s="29">
        <v>86</v>
      </c>
      <c r="R90" s="29">
        <f>[6]属性汇总!AN89+[10]属性汇总!AC90+[15]属性汇总!E90+[9]属性!AS91</f>
        <v>18679.752767937734</v>
      </c>
      <c r="S90" s="29">
        <f>[6]属性汇总!AO89+[10]属性汇总!AD90+[15]属性汇总!F90+[9]属性!AT91</f>
        <v>18992.190428175156</v>
      </c>
      <c r="T90" s="29">
        <f>[6]属性汇总!AP89+[10]属性汇总!AE90+[15]属性汇总!G90+[9]属性!AU91</f>
        <v>19376.988790172461</v>
      </c>
      <c r="U90" s="29">
        <f>[6]属性汇总!AQ89+[10]属性汇总!AF90+[15]属性汇总!H90+[9]属性!AV91</f>
        <v>19760.988790172461</v>
      </c>
      <c r="V90" s="29">
        <f>[6]属性汇总!AR89+[10]属性汇总!AG90+[15]属性汇总!I90+[9]属性!AW91</f>
        <v>19952.988790172461</v>
      </c>
      <c r="X90" s="39">
        <f>[6]属性汇总!AN89/R90</f>
        <v>0.4963284640940791</v>
      </c>
      <c r="Y90" s="39">
        <f>[10]属性汇总!AC90/R90</f>
        <v>0.39743566696143257</v>
      </c>
      <c r="Z90" s="39">
        <f>[15]属性汇总!E90/R90</f>
        <v>9.1601254654151712E-2</v>
      </c>
      <c r="AA90" s="39">
        <f>[9]属性!AS91/R90</f>
        <v>1.4634614290336754E-2</v>
      </c>
      <c r="AC90" s="29">
        <v>86</v>
      </c>
      <c r="AD90" s="39">
        <f>'[5]变法-buff效果'!AG90</f>
        <v>2.5000000000000001E-2</v>
      </c>
      <c r="AE90" s="39">
        <f>'[5]变法-buff效果'!AH90</f>
        <v>2.5000000000000001E-2</v>
      </c>
      <c r="AF90" s="39">
        <f>'[5]变法-buff效果'!AI90</f>
        <v>2.5000000000000001E-2</v>
      </c>
      <c r="AG90" s="39">
        <f>'[5]变法-buff效果'!AJ90</f>
        <v>2.5000000000000001E-2</v>
      </c>
      <c r="AH90" s="39">
        <f>'[5]变法-buff效果'!AK90</f>
        <v>2.5000000000000001E-2</v>
      </c>
      <c r="AJ90" s="67"/>
      <c r="AK90" s="67">
        <f>IFERROR('[5]变法-buff效果'!AG90/AD90,0)</f>
        <v>1</v>
      </c>
      <c r="AL90" s="39"/>
      <c r="BF90" s="29">
        <v>86</v>
      </c>
      <c r="BG90" s="39">
        <f>养成属性buff汇总!I91</f>
        <v>0.13931528019342546</v>
      </c>
      <c r="BH90" s="39">
        <f>养成属性buff汇总!J91</f>
        <v>0.14181985724924909</v>
      </c>
      <c r="BI90" s="39">
        <f>养成属性buff汇总!K91</f>
        <v>0.1444758779014727</v>
      </c>
      <c r="BJ90" s="39">
        <f>养成属性buff汇总!L91</f>
        <v>0.1474606463587462</v>
      </c>
      <c r="BK90" s="39">
        <f>养成属性buff汇总!M91</f>
        <v>0.15033326138679393</v>
      </c>
      <c r="BM90" s="67">
        <f>'[2]功能-军团县城'!CV93/BG90</f>
        <v>2.4972204967483969E-2</v>
      </c>
      <c r="BN90" s="67">
        <f>[3]大殿属性!AK92/BG90</f>
        <v>0.97502779503251613</v>
      </c>
      <c r="BO90" s="39"/>
      <c r="BR90" s="29">
        <v>86</v>
      </c>
      <c r="BS90" s="39">
        <f t="shared" si="14"/>
        <v>0.13931528019342546</v>
      </c>
      <c r="BT90" s="39">
        <f t="shared" si="15"/>
        <v>0.14181985724924909</v>
      </c>
      <c r="BU90" s="39">
        <f t="shared" si="16"/>
        <v>0.1444758779014727</v>
      </c>
      <c r="BV90" s="39">
        <f t="shared" si="17"/>
        <v>0.1474606463587462</v>
      </c>
      <c r="BW90" s="39">
        <f t="shared" si="18"/>
        <v>0.15033326138679393</v>
      </c>
      <c r="BY90" s="67">
        <f>'[2]功能-军团县城'!CV93/BS90</f>
        <v>2.4972204967483969E-2</v>
      </c>
      <c r="BZ90" s="67">
        <f>[3]大殿属性!AK92/BS90</f>
        <v>0.97502779503251613</v>
      </c>
      <c r="CA90" s="39"/>
      <c r="CF90" s="29">
        <v>86</v>
      </c>
      <c r="CG90" s="39">
        <f>养成属性buff汇总!AA91</f>
        <v>0.2</v>
      </c>
      <c r="CH90" s="39">
        <f>养成属性buff汇总!AB91</f>
        <v>0.2</v>
      </c>
      <c r="CI90" s="39">
        <f>养成属性buff汇总!AC91</f>
        <v>0.2</v>
      </c>
      <c r="CJ90" s="39">
        <f>养成属性buff汇总!AD91</f>
        <v>0.2</v>
      </c>
      <c r="CK90" s="39">
        <f>养成属性buff汇总!AE91</f>
        <v>0.2</v>
      </c>
      <c r="CP90" s="29">
        <v>86</v>
      </c>
      <c r="CQ90" s="39">
        <v>0</v>
      </c>
      <c r="CR90" s="39">
        <v>0</v>
      </c>
      <c r="CS90" s="39">
        <v>0</v>
      </c>
      <c r="CT90" s="39">
        <v>0</v>
      </c>
      <c r="CU90" s="39">
        <v>0</v>
      </c>
    </row>
    <row r="91" spans="2:99" x14ac:dyDescent="0.15">
      <c r="B91" s="29">
        <v>87</v>
      </c>
      <c r="C91" s="29">
        <f>[6]属性汇总!Q90+[10]属性汇总!J91+[11]属性汇总新!K91+[12]爵位属性!I91+[13]宝物温养!CB92+[14]藏品属性!AW97</f>
        <v>302.20591373159772</v>
      </c>
      <c r="D91" s="29">
        <f>[6]属性汇总!R90+[10]属性汇总!K91+[11]属性汇总新!L91+[12]爵位属性!J91+[13]宝物温养!CC92+[14]藏品属性!AX97</f>
        <v>314.86399090363483</v>
      </c>
      <c r="E91" s="29">
        <f>[6]属性汇总!S90+[10]属性汇总!L91+[11]属性汇总新!M91+[12]爵位属性!K91+[13]宝物温养!CD92+[14]藏品属性!AY97</f>
        <v>335.84027710183398</v>
      </c>
      <c r="F91" s="29">
        <f>[6]属性汇总!T90+[10]属性汇总!M91+[11]属性汇总新!N91+[12]爵位属性!L91+[13]宝物温养!CE92+[14]藏品属性!AZ97</f>
        <v>380.6136163586977</v>
      </c>
      <c r="G91" s="29">
        <f>[6]属性汇总!U90+[10]属性汇总!N91+[11]属性汇总新!O91+[12]爵位属性!M91+[13]宝物温养!CF92+[14]藏品属性!BA97</f>
        <v>390.13283550486278</v>
      </c>
      <c r="I91" s="39">
        <f>[6]属性汇总!Q90/C91</f>
        <v>0.42902599295807375</v>
      </c>
      <c r="J91" s="39">
        <f>[10]属性汇总!J91/C91</f>
        <v>0.21413545221843155</v>
      </c>
      <c r="K91" s="39">
        <f>[13]宝物温养!CB92/C91</f>
        <v>5.9520524787366684E-2</v>
      </c>
      <c r="L91" s="39">
        <f>[12]爵位属性!I91/C91</f>
        <v>6.7834542834945805E-2</v>
      </c>
      <c r="M91" s="100">
        <f>[11]属性汇总新!K91/C91</f>
        <v>0.11111658862815812</v>
      </c>
      <c r="N91" s="39">
        <f>[14]藏品属性!AW97/C91</f>
        <v>0.11836689857302393</v>
      </c>
      <c r="Q91" s="29">
        <v>87</v>
      </c>
      <c r="R91" s="29">
        <f>[6]属性汇总!AN90+[10]属性汇总!AC91+[15]属性汇总!E91+[9]属性!AS92</f>
        <v>19014.912897803963</v>
      </c>
      <c r="S91" s="29">
        <f>[6]属性汇总!AO90+[10]属性汇总!AD91+[15]属性汇总!F91+[9]属性!AT92</f>
        <v>19239.016592629345</v>
      </c>
      <c r="T91" s="29">
        <f>[6]属性汇总!AP90+[10]属性汇总!AE91+[15]属性汇总!G91+[9]属性!AU92</f>
        <v>19647.016592629341</v>
      </c>
      <c r="U91" s="29">
        <f>[6]属性汇总!AQ90+[10]属性汇总!AF91+[15]属性汇总!H91+[9]属性!AV92</f>
        <v>20055.016592629341</v>
      </c>
      <c r="V91" s="29">
        <f>[6]属性汇总!AR90+[10]属性汇总!AG91+[15]属性汇总!I91+[9]属性!AW92</f>
        <v>20259.016592629341</v>
      </c>
      <c r="X91" s="39">
        <f>[6]属性汇总!AN90/R91</f>
        <v>0.49766620350332758</v>
      </c>
      <c r="Y91" s="39">
        <f>[10]属性汇总!AC91/R91</f>
        <v>0.3964256917984918</v>
      </c>
      <c r="Z91" s="39">
        <f>[15]属性汇总!E91/R91</f>
        <v>9.1155641992424055E-2</v>
      </c>
      <c r="AA91" s="39">
        <f>[9]属性!AS92/R91</f>
        <v>1.4752462705756742E-2</v>
      </c>
      <c r="AC91" s="29">
        <v>87</v>
      </c>
      <c r="AD91" s="39">
        <f>'[5]变法-buff效果'!AG91</f>
        <v>2.5000000000000001E-2</v>
      </c>
      <c r="AE91" s="39">
        <f>'[5]变法-buff效果'!AH91</f>
        <v>2.5000000000000001E-2</v>
      </c>
      <c r="AF91" s="39">
        <f>'[5]变法-buff效果'!AI91</f>
        <v>2.5000000000000001E-2</v>
      </c>
      <c r="AG91" s="39">
        <f>'[5]变法-buff效果'!AJ91</f>
        <v>2.5000000000000001E-2</v>
      </c>
      <c r="AH91" s="39">
        <f>'[5]变法-buff效果'!AK91</f>
        <v>2.5000000000000001E-2</v>
      </c>
      <c r="AJ91" s="67"/>
      <c r="AK91" s="67">
        <f>IFERROR('[5]变法-buff效果'!AG91/AD91,0)</f>
        <v>1</v>
      </c>
      <c r="AL91" s="39"/>
      <c r="BF91" s="29">
        <v>87</v>
      </c>
      <c r="BG91" s="39">
        <f>养成属性buff汇总!I92</f>
        <v>0.14166577273758066</v>
      </c>
      <c r="BH91" s="39">
        <f>养成属性buff汇总!J92</f>
        <v>0.14413832725567727</v>
      </c>
      <c r="BI91" s="39">
        <f>养成属性buff汇总!K92</f>
        <v>0.14675815826532634</v>
      </c>
      <c r="BJ91" s="39">
        <f>养成属性buff汇总!L92</f>
        <v>0.1497326147112942</v>
      </c>
      <c r="BK91" s="39">
        <f>养成属性buff汇总!M92</f>
        <v>0.15278156827485767</v>
      </c>
      <c r="BM91" s="67">
        <f>'[2]功能-军团县城'!CV94/BG91</f>
        <v>2.4557870718265453E-2</v>
      </c>
      <c r="BN91" s="67">
        <f>[3]大殿属性!AK93/BG91</f>
        <v>0.97544212928173457</v>
      </c>
      <c r="BO91" s="39"/>
      <c r="BR91" s="29">
        <v>87</v>
      </c>
      <c r="BS91" s="39">
        <f t="shared" si="14"/>
        <v>0.14166577273758066</v>
      </c>
      <c r="BT91" s="39">
        <f t="shared" si="15"/>
        <v>0.14413832725567727</v>
      </c>
      <c r="BU91" s="39">
        <f t="shared" si="16"/>
        <v>0.14675815826532634</v>
      </c>
      <c r="BV91" s="39">
        <f t="shared" si="17"/>
        <v>0.1497326147112942</v>
      </c>
      <c r="BW91" s="39">
        <f t="shared" si="18"/>
        <v>0.15278156827485767</v>
      </c>
      <c r="BY91" s="67">
        <f>'[2]功能-军团县城'!CV94/BS91</f>
        <v>2.4557870718265453E-2</v>
      </c>
      <c r="BZ91" s="67">
        <f>[3]大殿属性!AK93/BS91</f>
        <v>0.97544212928173457</v>
      </c>
      <c r="CA91" s="39"/>
      <c r="CF91" s="29">
        <v>87</v>
      </c>
      <c r="CG91" s="39">
        <f>养成属性buff汇总!AA92</f>
        <v>0.2</v>
      </c>
      <c r="CH91" s="39">
        <f>养成属性buff汇总!AB92</f>
        <v>0.2</v>
      </c>
      <c r="CI91" s="39">
        <f>养成属性buff汇总!AC92</f>
        <v>0.2</v>
      </c>
      <c r="CJ91" s="39">
        <f>养成属性buff汇总!AD92</f>
        <v>0.2</v>
      </c>
      <c r="CK91" s="39">
        <f>养成属性buff汇总!AE92</f>
        <v>0.2</v>
      </c>
      <c r="CP91" s="29">
        <v>87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</row>
    <row r="92" spans="2:99" x14ac:dyDescent="0.15">
      <c r="B92" s="29">
        <v>88</v>
      </c>
      <c r="C92" s="29">
        <f>[6]属性汇总!Q91+[10]属性汇总!J92+[11]属性汇总新!K92+[12]爵位属性!I92+[13]宝物温养!CB93+[14]藏品属性!AW98</f>
        <v>306.23635299238174</v>
      </c>
      <c r="D92" s="29">
        <f>[6]属性汇总!R91+[10]属性汇总!K92+[11]属性汇总新!L92+[12]爵位属性!J92+[13]宝物温养!CC93+[14]藏品属性!AX98</f>
        <v>320.05798286664475</v>
      </c>
      <c r="E92" s="29">
        <f>[6]属性汇总!S91+[10]属性汇总!L92+[11]属性汇总新!M92+[12]爵位属性!K92+[13]宝物温养!CD93+[14]藏品属性!AY98</f>
        <v>342.16119182360427</v>
      </c>
      <c r="F92" s="29">
        <f>[6]属性汇总!T91+[10]属性汇总!M92+[11]属性汇总新!N92+[12]爵位属性!L92+[13]宝物温养!CE93+[14]藏品属性!AZ98</f>
        <v>385.84666202910148</v>
      </c>
      <c r="G92" s="29">
        <f>[6]属性汇总!U91+[10]属性汇总!N92+[11]属性汇总新!O92+[12]爵位属性!M92+[13]宝物温养!CF93+[14]藏品属性!BA98</f>
        <v>393.32743705963878</v>
      </c>
      <c r="I92" s="39">
        <f>[6]属性汇总!Q91/C92</f>
        <v>0.42680641406923159</v>
      </c>
      <c r="J92" s="39">
        <f>[10]属性汇总!J92/C92</f>
        <v>0.21271805049748793</v>
      </c>
      <c r="K92" s="39">
        <f>[13]宝物温养!CB93/C92</f>
        <v>6.0686559184099501E-2</v>
      </c>
      <c r="L92" s="39">
        <f>[12]爵位属性!I92/C92</f>
        <v>6.7486000485320552E-2</v>
      </c>
      <c r="M92" s="100">
        <f>[11]属性汇总新!K92/C92</f>
        <v>0.11191665876907907</v>
      </c>
      <c r="N92" s="39">
        <f>[14]藏品属性!AW98/C92</f>
        <v>0.12038631699478149</v>
      </c>
      <c r="Q92" s="29">
        <v>88</v>
      </c>
      <c r="R92" s="29">
        <f>[6]属性汇总!AN91+[10]属性汇总!AC92+[15]属性汇总!E92+[9]属性!AS93</f>
        <v>19347.954128653742</v>
      </c>
      <c r="S92" s="29">
        <f>[6]属性汇总!AO91+[10]属性汇总!AD92+[15]属性汇总!F92+[9]属性!AT93</f>
        <v>19485.044395086232</v>
      </c>
      <c r="T92" s="29">
        <f>[6]属性汇总!AP91+[10]属性汇总!AE92+[15]属性汇总!G92+[9]属性!AU93</f>
        <v>19917.044395086232</v>
      </c>
      <c r="U92" s="29">
        <f>[6]属性汇总!AQ91+[10]属性汇总!AF92+[15]属性汇总!H92+[9]属性!AV93</f>
        <v>20349.044395086232</v>
      </c>
      <c r="V92" s="29">
        <f>[6]属性汇总!AR91+[10]属性汇总!AG92+[15]属性汇总!I92+[9]属性!AW93</f>
        <v>20565.044395086232</v>
      </c>
      <c r="X92" s="39">
        <f>[6]属性汇总!AN91/R92</f>
        <v>0.49890272942675468</v>
      </c>
      <c r="Y92" s="39">
        <f>[10]属性汇总!AC92/R92</f>
        <v>0.39549401187940675</v>
      </c>
      <c r="Z92" s="39">
        <f>[15]属性汇总!E92/R92</f>
        <v>9.0735401966160395E-2</v>
      </c>
      <c r="AA92" s="39">
        <f>[9]属性!AS93/R92</f>
        <v>1.4867856727678134E-2</v>
      </c>
      <c r="AC92" s="29">
        <v>88</v>
      </c>
      <c r="AD92" s="39">
        <f>'[5]变法-buff效果'!AG92</f>
        <v>2.5000000000000001E-2</v>
      </c>
      <c r="AE92" s="39">
        <f>'[5]变法-buff效果'!AH92</f>
        <v>2.5000000000000001E-2</v>
      </c>
      <c r="AF92" s="39">
        <f>'[5]变法-buff效果'!AI92</f>
        <v>2.5000000000000001E-2</v>
      </c>
      <c r="AG92" s="39">
        <f>'[5]变法-buff效果'!AJ92</f>
        <v>2.5000000000000001E-2</v>
      </c>
      <c r="AH92" s="39">
        <f>'[5]变法-buff效果'!AK92</f>
        <v>2.5000000000000001E-2</v>
      </c>
      <c r="AJ92" s="67"/>
      <c r="AK92" s="67">
        <f>IFERROR('[5]变法-buff效果'!AG92/AD92,0)</f>
        <v>1</v>
      </c>
      <c r="AL92" s="39"/>
      <c r="BF92" s="29">
        <v>88</v>
      </c>
      <c r="BG92" s="39">
        <f>养成属性buff汇总!I93</f>
        <v>0.14401626528173586</v>
      </c>
      <c r="BH92" s="39">
        <f>养成属性buff汇总!J93</f>
        <v>0.14645679726210545</v>
      </c>
      <c r="BI92" s="39">
        <f>养成属性buff汇总!K93</f>
        <v>0.14904043862917998</v>
      </c>
      <c r="BJ92" s="39">
        <f>养成属性buff汇总!L93</f>
        <v>0.15200458306384221</v>
      </c>
      <c r="BK92" s="39">
        <f>养成属性buff汇总!M93</f>
        <v>0.15347900973209266</v>
      </c>
      <c r="BM92" s="67">
        <f>'[2]功能-军团县城'!CV95/BG92</f>
        <v>2.4157061185323545E-2</v>
      </c>
      <c r="BN92" s="67">
        <f>[3]大殿属性!AK94/BG92</f>
        <v>0.97584293881467654</v>
      </c>
      <c r="BO92" s="39"/>
      <c r="BR92" s="29">
        <v>88</v>
      </c>
      <c r="BS92" s="39">
        <f t="shared" si="14"/>
        <v>0.14401626528173586</v>
      </c>
      <c r="BT92" s="39">
        <f t="shared" si="15"/>
        <v>0.14645679726210545</v>
      </c>
      <c r="BU92" s="39">
        <f t="shared" si="16"/>
        <v>0.14904043862917998</v>
      </c>
      <c r="BV92" s="39">
        <f t="shared" si="17"/>
        <v>0.15200458306384221</v>
      </c>
      <c r="BW92" s="39">
        <f t="shared" si="18"/>
        <v>0.15347900973209266</v>
      </c>
      <c r="BY92" s="67">
        <f>'[2]功能-军团县城'!CV95/BS92</f>
        <v>2.4157061185323545E-2</v>
      </c>
      <c r="BZ92" s="67">
        <f>[3]大殿属性!AK94/BS92</f>
        <v>0.97584293881467654</v>
      </c>
      <c r="CA92" s="39"/>
      <c r="CF92" s="29">
        <v>88</v>
      </c>
      <c r="CG92" s="39">
        <f>养成属性buff汇总!AA93</f>
        <v>0.2</v>
      </c>
      <c r="CH92" s="39">
        <f>养成属性buff汇总!AB93</f>
        <v>0.2</v>
      </c>
      <c r="CI92" s="39">
        <f>养成属性buff汇总!AC93</f>
        <v>0.2</v>
      </c>
      <c r="CJ92" s="39">
        <f>养成属性buff汇总!AD93</f>
        <v>0.2</v>
      </c>
      <c r="CK92" s="39">
        <f>养成属性buff汇总!AE93</f>
        <v>0.20337669069809361</v>
      </c>
      <c r="CP92" s="29">
        <v>88</v>
      </c>
      <c r="CQ92" s="39">
        <v>0</v>
      </c>
      <c r="CR92" s="39">
        <v>0</v>
      </c>
      <c r="CS92" s="39">
        <v>0</v>
      </c>
      <c r="CT92" s="39">
        <v>0</v>
      </c>
      <c r="CU92" s="39">
        <v>0</v>
      </c>
    </row>
    <row r="93" spans="2:99" x14ac:dyDescent="0.15">
      <c r="B93" s="29">
        <v>89</v>
      </c>
      <c r="C93" s="29">
        <f>[6]属性汇总!Q92+[10]属性汇总!J93+[11]属性汇总新!K93+[12]爵位属性!I93+[13]宝物温养!CB94+[14]藏品属性!AW99</f>
        <v>309.90463565866861</v>
      </c>
      <c r="D93" s="29">
        <f>[6]属性汇总!R92+[10]属性汇总!K93+[11]属性汇总新!L93+[12]爵位属性!J93+[13]宝物温养!CC94+[14]藏品属性!AX99</f>
        <v>325.13274404879286</v>
      </c>
      <c r="E93" s="29">
        <f>[6]属性汇总!S92+[10]属性汇总!L93+[11]属性汇总新!M93+[12]爵位属性!K93+[13]宝物温养!CD94+[14]藏品属性!AY99</f>
        <v>348.04263133878624</v>
      </c>
      <c r="F93" s="29">
        <f>[6]属性汇总!T92+[10]属性汇总!M93+[11]属性汇总新!N93+[12]爵位属性!L93+[13]宝物温养!CE94+[14]藏品属性!AZ99</f>
        <v>391.07961279392379</v>
      </c>
      <c r="G93" s="29">
        <f>[6]属性汇总!U92+[10]属性汇总!N93+[11]属性汇总新!O93+[12]爵位属性!M93+[13]宝物温养!CF94+[14]藏品属性!BA99</f>
        <v>395.5238809689634</v>
      </c>
      <c r="I93" s="39">
        <f>[6]属性汇总!Q92/C93</f>
        <v>0.42514074324867118</v>
      </c>
      <c r="J93" s="39">
        <f>[10]属性汇总!J93/C93</f>
        <v>0.2115844439068682</v>
      </c>
      <c r="K93" s="39">
        <f>[13]宝物温养!CB94/C93</f>
        <v>6.1894545399334124E-2</v>
      </c>
      <c r="L93" s="39">
        <f>[12]爵位属性!I93/C93</f>
        <v>6.7224981288370692E-2</v>
      </c>
      <c r="M93" s="100">
        <f>[11]属性汇总新!K93/C93</f>
        <v>0.11282763992750434</v>
      </c>
      <c r="N93" s="39">
        <f>[14]藏品属性!AW99/C93</f>
        <v>0.12132764622925142</v>
      </c>
      <c r="Q93" s="29">
        <v>89</v>
      </c>
      <c r="R93" s="29">
        <f>[6]属性汇总!AN92+[10]属性汇总!AC93+[15]属性汇总!E93+[9]属性!AS94</f>
        <v>19680.995359503515</v>
      </c>
      <c r="S93" s="29">
        <f>[6]属性汇总!AO92+[10]属性汇总!AD93+[15]属性汇总!F93+[9]属性!AT94</f>
        <v>19731.072197543115</v>
      </c>
      <c r="T93" s="29">
        <f>[6]属性汇总!AP92+[10]属性汇总!AE93+[15]属性汇总!G93+[9]属性!AU94</f>
        <v>20187.072197543115</v>
      </c>
      <c r="U93" s="29">
        <f>[6]属性汇总!AQ92+[10]属性汇总!AF93+[15]属性汇总!H93+[9]属性!AV94</f>
        <v>20643.072197543115</v>
      </c>
      <c r="V93" s="29">
        <f>[6]属性汇总!AR92+[10]属性汇总!AG93+[15]属性汇总!I93+[9]属性!AW94</f>
        <v>20871.072197543115</v>
      </c>
      <c r="X93" s="39">
        <f>[6]属性汇总!AN92/R93</f>
        <v>0.50009740643878342</v>
      </c>
      <c r="Y93" s="39">
        <f>[10]属性汇总!AC93/R93</f>
        <v>0.3945938636812884</v>
      </c>
      <c r="Z93" s="39">
        <f>[15]属性汇总!E93/R93</f>
        <v>9.0329384518891637E-2</v>
      </c>
      <c r="AA93" s="39">
        <f>[9]属性!AS94/R93</f>
        <v>1.4979345361036463E-2</v>
      </c>
      <c r="AC93" s="29">
        <v>89</v>
      </c>
      <c r="AD93" s="39">
        <f>'[5]变法-buff效果'!AG93</f>
        <v>2.5000000000000001E-2</v>
      </c>
      <c r="AE93" s="39">
        <f>'[5]变法-buff效果'!AH93</f>
        <v>2.5000000000000001E-2</v>
      </c>
      <c r="AF93" s="39">
        <f>'[5]变法-buff效果'!AI93</f>
        <v>2.5000000000000001E-2</v>
      </c>
      <c r="AG93" s="39">
        <f>'[5]变法-buff效果'!AJ93</f>
        <v>2.5000000000000001E-2</v>
      </c>
      <c r="AH93" s="39">
        <f>'[5]变法-buff效果'!AK93</f>
        <v>2.5000000000000001E-2</v>
      </c>
      <c r="AJ93" s="67"/>
      <c r="AK93" s="67">
        <f>IFERROR('[5]变法-buff效果'!AG93/AD93,0)</f>
        <v>1</v>
      </c>
      <c r="AL93" s="39"/>
      <c r="BF93" s="29">
        <v>89</v>
      </c>
      <c r="BG93" s="39">
        <f>养成属性buff汇总!I94</f>
        <v>0.14636675782589106</v>
      </c>
      <c r="BH93" s="39">
        <f>养成属性buff汇总!J94</f>
        <v>0.14877526726853363</v>
      </c>
      <c r="BI93" s="39">
        <f>养成属性buff汇总!K94</f>
        <v>0.15132271899303362</v>
      </c>
      <c r="BJ93" s="39">
        <f>养成属性buff汇总!L94</f>
        <v>0.15347900973209266</v>
      </c>
      <c r="BK93" s="39">
        <f>养成属性buff汇总!M94</f>
        <v>0.15347900973209266</v>
      </c>
      <c r="BM93" s="67">
        <f>'[2]功能-军团县城'!CV96/BG93</f>
        <v>2.376912479151241E-2</v>
      </c>
      <c r="BN93" s="67">
        <f>[3]大殿属性!AK95/BG93</f>
        <v>0.97623087520848761</v>
      </c>
      <c r="BO93" s="39"/>
      <c r="BR93" s="29">
        <v>89</v>
      </c>
      <c r="BS93" s="39">
        <f t="shared" si="14"/>
        <v>0.14636675782589106</v>
      </c>
      <c r="BT93" s="39">
        <f t="shared" si="15"/>
        <v>0.14877526726853363</v>
      </c>
      <c r="BU93" s="39">
        <f t="shared" si="16"/>
        <v>0.15132271899303362</v>
      </c>
      <c r="BV93" s="39">
        <f t="shared" si="17"/>
        <v>0.15347900973209266</v>
      </c>
      <c r="BW93" s="39">
        <f t="shared" si="18"/>
        <v>0.15347900973209266</v>
      </c>
      <c r="BY93" s="67">
        <f>'[2]功能-军团县城'!CV96/BS93</f>
        <v>2.376912479151241E-2</v>
      </c>
      <c r="BZ93" s="67">
        <f>[3]大殿属性!AK95/BS93</f>
        <v>0.97623087520848761</v>
      </c>
      <c r="CA93" s="39"/>
      <c r="CF93" s="29">
        <v>89</v>
      </c>
      <c r="CG93" s="39">
        <f>养成属性buff汇总!AA94</f>
        <v>0.2</v>
      </c>
      <c r="CH93" s="39">
        <f>养成属性buff汇总!AB94</f>
        <v>0.2</v>
      </c>
      <c r="CI93" s="39">
        <f>养成属性buff汇总!AC94</f>
        <v>0.2</v>
      </c>
      <c r="CJ93" s="39">
        <f>养成属性buff汇总!AD94</f>
        <v>0.20161994470972947</v>
      </c>
      <c r="CK93" s="39">
        <f>养成属性buff汇总!AE94</f>
        <v>0.20790801242712839</v>
      </c>
      <c r="CP93" s="29">
        <v>89</v>
      </c>
      <c r="CQ93" s="39">
        <v>0</v>
      </c>
      <c r="CR93" s="39">
        <v>0</v>
      </c>
      <c r="CS93" s="39">
        <v>0</v>
      </c>
      <c r="CT93" s="39">
        <v>0</v>
      </c>
      <c r="CU93" s="39">
        <v>0</v>
      </c>
    </row>
    <row r="94" spans="2:99" x14ac:dyDescent="0.15">
      <c r="B94" s="29">
        <v>90</v>
      </c>
      <c r="C94" s="29">
        <f>[6]属性汇总!Q93+[10]属性汇总!J94+[11]属性汇总新!K94+[12]爵位属性!I94+[13]宝物温养!CB95+[14]藏品属性!AW100</f>
        <v>313.55248824210838</v>
      </c>
      <c r="D94" s="29">
        <f>[6]属性汇总!R93+[10]属性汇总!K94+[11]属性汇总新!L94+[12]爵位属性!J94+[13]宝物温养!CC95+[14]藏品属性!AX100</f>
        <v>330.17876899104181</v>
      </c>
      <c r="E94" s="29">
        <f>[6]属性汇总!S93+[10]属性汇总!L94+[11]属性汇总新!M94+[12]爵位属性!K94+[13]宝物温养!CD95+[14]藏品属性!AY100</f>
        <v>353.92407085396815</v>
      </c>
      <c r="F94" s="29">
        <f>[6]属性汇总!T93+[10]属性汇总!M94+[11]属性汇总新!N94+[12]爵位属性!L94+[13]宝物温养!CE95+[14]藏品属性!AZ100</f>
        <v>396.30829319051026</v>
      </c>
      <c r="G94" s="29">
        <f>[6]属性汇总!U93+[10]属性汇总!N94+[11]属性汇总新!O94+[12]爵位属性!M94+[13]宝物温养!CF95+[14]藏品属性!BA100</f>
        <v>397.72032487828801</v>
      </c>
      <c r="I94" s="39">
        <f>[6]属性汇总!Q93/C94</f>
        <v>0.42354163842389664</v>
      </c>
      <c r="J94" s="39">
        <f>[10]属性汇总!J94/C94</f>
        <v>0.21049107398260652</v>
      </c>
      <c r="K94" s="39">
        <f>[13]宝物温养!CB95/C94</f>
        <v>6.3078378465975887E-2</v>
      </c>
      <c r="L94" s="39">
        <f>[12]爵位属性!I94/C94</f>
        <v>6.6974432630829348E-2</v>
      </c>
      <c r="M94" s="100">
        <f>[11]属性汇总新!K94/C94</f>
        <v>0.11372471660901645</v>
      </c>
      <c r="N94" s="39">
        <f>[14]藏品属性!AW100/C94</f>
        <v>0.12218975988767515</v>
      </c>
      <c r="Q94" s="29">
        <v>90</v>
      </c>
      <c r="R94" s="29">
        <f>[6]属性汇总!AN93+[10]属性汇总!AC94+[15]属性汇总!E94+[9]属性!AS95</f>
        <v>20014.157706211688</v>
      </c>
      <c r="S94" s="29">
        <f>[6]属性汇总!AO93+[10]属性汇总!AD94+[15]属性汇总!F94+[9]属性!AT95</f>
        <v>19977.099999999999</v>
      </c>
      <c r="T94" s="29">
        <f>[6]属性汇总!AP93+[10]属性汇总!AE94+[15]属性汇总!G94+[9]属性!AU95</f>
        <v>20457.099999999999</v>
      </c>
      <c r="U94" s="29">
        <f>[6]属性汇总!AQ93+[10]属性汇总!AF94+[15]属性汇总!H94+[9]属性!AV95</f>
        <v>20937.099999999999</v>
      </c>
      <c r="V94" s="29">
        <f>[6]属性汇总!AR93+[10]属性汇总!AG94+[15]属性汇总!I94+[9]属性!AW95</f>
        <v>21177.1</v>
      </c>
      <c r="X94" s="39">
        <f>[6]属性汇总!AN93/R94</f>
        <v>0.50124929035211307</v>
      </c>
      <c r="Y94" s="39">
        <f>[10]属性汇总!AC94/R94</f>
        <v>0.39372129048200344</v>
      </c>
      <c r="Z94" s="39">
        <f>[15]属性汇总!E94/R94</f>
        <v>8.9936335389290134E-2</v>
      </c>
      <c r="AA94" s="39">
        <f>[9]属性!AS95/R94</f>
        <v>1.5093083776593557E-2</v>
      </c>
      <c r="AC94" s="29">
        <v>90</v>
      </c>
      <c r="AD94" s="39">
        <f>'[5]变法-buff效果'!AG94</f>
        <v>2.5000000000000001E-2</v>
      </c>
      <c r="AE94" s="39">
        <f>'[5]变法-buff效果'!AH94</f>
        <v>2.5000000000000001E-2</v>
      </c>
      <c r="AF94" s="39">
        <f>'[5]变法-buff效果'!AI94</f>
        <v>2.5000000000000001E-2</v>
      </c>
      <c r="AG94" s="39">
        <f>'[5]变法-buff效果'!AJ94</f>
        <v>2.5000000000000001E-2</v>
      </c>
      <c r="AH94" s="39">
        <f>'[5]变法-buff效果'!AK94</f>
        <v>2.5000000000000001E-2</v>
      </c>
      <c r="AJ94" s="67"/>
      <c r="AK94" s="67">
        <f>IFERROR('[5]变法-buff效果'!AG94/AD94,0)</f>
        <v>1</v>
      </c>
      <c r="AL94" s="39"/>
      <c r="BF94" s="29">
        <v>90</v>
      </c>
      <c r="BG94" s="39">
        <f>养成属性buff汇总!I95</f>
        <v>0.14871725037004627</v>
      </c>
      <c r="BH94" s="39">
        <f>养成属性buff汇总!J95</f>
        <v>0.15109373727496184</v>
      </c>
      <c r="BI94" s="39">
        <f>养成属性buff汇总!K95</f>
        <v>0.15347900973209266</v>
      </c>
      <c r="BJ94" s="39">
        <f>养成属性buff汇总!L95</f>
        <v>0.15347900973209266</v>
      </c>
      <c r="BK94" s="39">
        <f>养成属性buff汇总!M95</f>
        <v>0.15347900973209266</v>
      </c>
      <c r="BM94" s="67">
        <f>'[2]功能-军团县城'!CV97/BG94</f>
        <v>2.3393451152680815E-2</v>
      </c>
      <c r="BN94" s="67">
        <f>[3]大殿属性!AK96/BG94</f>
        <v>0.97660654884731923</v>
      </c>
      <c r="BO94" s="39"/>
      <c r="BR94" s="29">
        <v>90</v>
      </c>
      <c r="BS94" s="39">
        <f t="shared" si="14"/>
        <v>0.14871725037004627</v>
      </c>
      <c r="BT94" s="39">
        <f t="shared" si="15"/>
        <v>0.15109373727496184</v>
      </c>
      <c r="BU94" s="39">
        <f t="shared" si="16"/>
        <v>0.15347900973209266</v>
      </c>
      <c r="BV94" s="39">
        <f t="shared" si="17"/>
        <v>0.15347900973209266</v>
      </c>
      <c r="BW94" s="39">
        <f t="shared" si="18"/>
        <v>0.15347900973209266</v>
      </c>
      <c r="BY94" s="67">
        <f>'[2]功能-军团县城'!CV97/BS94</f>
        <v>2.3393451152680815E-2</v>
      </c>
      <c r="BZ94" s="67">
        <f>[3]大殿属性!AK96/BS94</f>
        <v>0.97660654884731923</v>
      </c>
      <c r="CA94" s="39"/>
      <c r="CF94" s="29">
        <v>90</v>
      </c>
      <c r="CG94" s="39">
        <f>养成属性buff汇总!AA95</f>
        <v>0.2</v>
      </c>
      <c r="CH94" s="39">
        <f>养成属性buff汇总!AB95</f>
        <v>0.2</v>
      </c>
      <c r="CI94" s="39">
        <f>养成属性buff汇总!AC95</f>
        <v>0.20025880288365164</v>
      </c>
      <c r="CJ94" s="39">
        <f>养成属性buff汇总!AD95</f>
        <v>0.20623470427132465</v>
      </c>
      <c r="CK94" s="39">
        <f>养成属性buff汇总!AE95</f>
        <v>0.21243933415616317</v>
      </c>
      <c r="CP94" s="29">
        <v>90</v>
      </c>
      <c r="CQ94" s="39">
        <v>0</v>
      </c>
      <c r="CR94" s="39">
        <v>0</v>
      </c>
      <c r="CS94" s="39">
        <v>0</v>
      </c>
      <c r="CT94" s="39">
        <v>0</v>
      </c>
      <c r="CU94" s="39">
        <v>0</v>
      </c>
    </row>
    <row r="95" spans="2:99" x14ac:dyDescent="0.15">
      <c r="B95" s="29">
        <v>91</v>
      </c>
      <c r="C95" s="29">
        <f>[6]属性汇总!Q94+[10]属性汇总!J95+[11]属性汇总新!K95+[12]爵位属性!I95+[13]宝物温养!CB96+[14]藏品属性!AW101</f>
        <v>317.65329481487277</v>
      </c>
      <c r="D95" s="29">
        <f>[6]属性汇总!R94+[10]属性汇总!K95+[11]属性汇总新!L95+[12]爵位属性!J95+[13]宝物温养!CC96+[14]藏品属性!AX101</f>
        <v>335.40988989078738</v>
      </c>
      <c r="E95" s="29">
        <f>[6]属性汇总!S94+[10]属性汇总!L95+[11]属性汇总新!M95+[12]爵位属性!K95+[13]宝物温养!CD96+[14]藏品属性!AY101</f>
        <v>359.65510522232881</v>
      </c>
      <c r="F95" s="29">
        <f>[6]属性汇总!T94+[10]属性汇总!M95+[11]属性汇总新!N95+[12]爵位属性!L95+[13]宝物温养!CE96+[14]藏品属性!AZ101</f>
        <v>398.20705785934416</v>
      </c>
      <c r="G95" s="29">
        <f>[6]属性汇总!U94+[10]属性汇总!N95+[11]属性汇总新!O95+[12]爵位属性!M95+[13]宝物温养!CF96+[14]藏品属性!BA101</f>
        <v>399.48776878761259</v>
      </c>
      <c r="I95" s="39">
        <f>[6]属性汇总!Q94/C95</f>
        <v>0.42177145903911778</v>
      </c>
      <c r="J95" s="39">
        <f>[10]属性汇总!J95/C95</f>
        <v>0.20777369880096655</v>
      </c>
      <c r="K95" s="39">
        <f>[13]宝物温养!CB96/C95</f>
        <v>6.6549996369097419E-2</v>
      </c>
      <c r="L95" s="39">
        <f>[12]爵位属性!I95/C95</f>
        <v>6.6634494312431194E-2</v>
      </c>
      <c r="M95" s="100">
        <f>[11]属性汇总新!K95/C95</f>
        <v>0.11443774607153477</v>
      </c>
      <c r="N95" s="39">
        <f>[14]藏品属性!AW101/C95</f>
        <v>0.12283260540685241</v>
      </c>
      <c r="Q95" s="29">
        <v>91</v>
      </c>
      <c r="R95" s="29">
        <f>[6]属性汇总!AN94+[10]属性汇总!AC95+[15]属性汇总!E95+[9]属性!AS96</f>
        <v>20280.681627804483</v>
      </c>
      <c r="S95" s="29">
        <f>[6]属性汇总!AO94+[10]属性汇总!AD95+[15]属性汇总!F95+[9]属性!AT96</f>
        <v>20230.900000000001</v>
      </c>
      <c r="T95" s="29">
        <f>[6]属性汇总!AP94+[10]属性汇总!AE95+[15]属性汇总!G95+[9]属性!AU96</f>
        <v>20746.900000000001</v>
      </c>
      <c r="U95" s="29">
        <f>[6]属性汇总!AQ94+[10]属性汇总!AF95+[15]属性汇总!H95+[9]属性!AV96</f>
        <v>21184.9</v>
      </c>
      <c r="V95" s="29">
        <f>[6]属性汇总!AR94+[10]属性汇总!AG95+[15]属性汇总!I95+[9]属性!AW96</f>
        <v>21400.9</v>
      </c>
      <c r="X95" s="39">
        <f>[6]属性汇总!AN94/R95</f>
        <v>0.50062506628689074</v>
      </c>
      <c r="Y95" s="39">
        <f>[10]属性汇总!AC95/R95</f>
        <v>0.39535160341985021</v>
      </c>
      <c r="Z95" s="39">
        <f>[15]属性汇总!E95/R95</f>
        <v>8.8754413339452526E-2</v>
      </c>
      <c r="AA95" s="39">
        <f>[9]属性!AS96/R95</f>
        <v>1.5268916953806453E-2</v>
      </c>
      <c r="AC95" s="29">
        <v>91</v>
      </c>
      <c r="AD95" s="39">
        <f>'[5]变法-buff效果'!AG95</f>
        <v>2.5000000000000001E-2</v>
      </c>
      <c r="AE95" s="39">
        <f>'[5]变法-buff效果'!AH95</f>
        <v>2.5000000000000001E-2</v>
      </c>
      <c r="AF95" s="39">
        <f>'[5]变法-buff效果'!AI95</f>
        <v>2.5000000000000001E-2</v>
      </c>
      <c r="AG95" s="39">
        <f>'[5]变法-buff效果'!AJ95</f>
        <v>2.5000000000000001E-2</v>
      </c>
      <c r="AH95" s="39">
        <f>'[5]变法-buff效果'!AK95</f>
        <v>2.5000000000000001E-2</v>
      </c>
      <c r="AJ95" s="67"/>
      <c r="AK95" s="67">
        <f>IFERROR('[5]变法-buff效果'!AG95/AD95,0)</f>
        <v>1</v>
      </c>
      <c r="AL95" s="39"/>
      <c r="BF95" s="29">
        <v>91</v>
      </c>
      <c r="BG95" s="39">
        <f>养成属性buff汇总!I96</f>
        <v>0.15106774291420147</v>
      </c>
      <c r="BH95" s="39">
        <f>养成属性buff汇总!J96</f>
        <v>0.15341220728139002</v>
      </c>
      <c r="BI95" s="39">
        <f>养成属性buff汇总!K96</f>
        <v>0.15347900973209266</v>
      </c>
      <c r="BJ95" s="39">
        <f>养成属性buff汇总!L96</f>
        <v>0.15347900973209266</v>
      </c>
      <c r="BK95" s="39">
        <f>养成属性buff汇总!M96</f>
        <v>0.15347900973209266</v>
      </c>
      <c r="BM95" s="67">
        <f>'[2]功能-军团县城'!CV98/BG95</f>
        <v>2.3029467873022864E-2</v>
      </c>
      <c r="BN95" s="67">
        <f>[3]大殿属性!AK97/BG95</f>
        <v>0.97697053212697715</v>
      </c>
      <c r="BO95" s="39"/>
      <c r="BR95" s="29">
        <v>91</v>
      </c>
      <c r="BS95" s="39">
        <f t="shared" si="14"/>
        <v>0.15106774291420147</v>
      </c>
      <c r="BT95" s="39">
        <f t="shared" si="15"/>
        <v>0.15341220728139002</v>
      </c>
      <c r="BU95" s="39">
        <f t="shared" si="16"/>
        <v>0.15347900973209266</v>
      </c>
      <c r="BV95" s="39">
        <f t="shared" si="17"/>
        <v>0.15347900973209266</v>
      </c>
      <c r="BW95" s="39">
        <f t="shared" si="18"/>
        <v>0.15347900973209266</v>
      </c>
      <c r="BY95" s="67">
        <f>'[2]功能-军团县城'!CV98/BS95</f>
        <v>2.3029467873022864E-2</v>
      </c>
      <c r="BZ95" s="67">
        <f>[3]大殿属性!AK97/BS95</f>
        <v>0.97697053212697715</v>
      </c>
      <c r="CA95" s="39"/>
      <c r="CF95" s="29">
        <v>91</v>
      </c>
      <c r="CG95" s="39">
        <f>养成属性buff汇总!AA96</f>
        <v>0.2</v>
      </c>
      <c r="CH95" s="39">
        <f>养成属性buff汇总!AB96</f>
        <v>0.2</v>
      </c>
      <c r="CI95" s="39">
        <f>养成属性buff汇总!AC96</f>
        <v>0.20494697256770167</v>
      </c>
      <c r="CJ95" s="39">
        <f>养成属性buff汇总!AD96</f>
        <v>0.21084946383291983</v>
      </c>
      <c r="CK95" s="39">
        <f>养成属性buff汇总!AE96</f>
        <v>0.21697065588519798</v>
      </c>
      <c r="CP95" s="29">
        <v>91</v>
      </c>
      <c r="CQ95" s="39">
        <v>0</v>
      </c>
      <c r="CR95" s="39">
        <v>0</v>
      </c>
      <c r="CS95" s="39">
        <v>0</v>
      </c>
      <c r="CT95" s="39">
        <v>0</v>
      </c>
      <c r="CU95" s="39">
        <v>0</v>
      </c>
    </row>
    <row r="96" spans="2:99" x14ac:dyDescent="0.15">
      <c r="B96" s="29">
        <v>92</v>
      </c>
      <c r="C96" s="29">
        <f>[6]属性汇总!Q95+[10]属性汇总!J96+[11]属性汇总新!K96+[12]爵位属性!I96+[13]宝物温养!CB97+[14]藏品属性!AW102</f>
        <v>321.77425093250275</v>
      </c>
      <c r="D96" s="29">
        <f>[6]属性汇总!R95+[10]属性汇总!K96+[11]属性汇总新!L96+[12]爵位属性!J96+[13]宝物温养!CC97+[14]藏品属性!AX102</f>
        <v>340.65757765487024</v>
      </c>
      <c r="E96" s="29">
        <f>[6]属性汇总!S95+[10]属性汇总!L96+[11]属性汇总新!M96+[12]爵位属性!K96+[13]宝物温养!CD97+[14]藏品属性!AY102</f>
        <v>365.08207343950181</v>
      </c>
      <c r="F96" s="29">
        <f>[6]属性汇总!T95+[10]属性汇总!M96+[11]属性汇总新!N96+[12]爵位属性!L96+[13]宝物温养!CE97+[14]藏品属性!AZ102</f>
        <v>400.10582252817801</v>
      </c>
      <c r="G96" s="29">
        <f>[6]属性汇总!U95+[10]属性汇总!N96+[11]属性汇总新!O96+[12]爵位属性!M96+[13]宝物温养!CF97+[14]藏品属性!BA102</f>
        <v>401.25521269693724</v>
      </c>
      <c r="I96" s="39">
        <f>[6]属性汇总!Q95/C96</f>
        <v>0.42014621082723924</v>
      </c>
      <c r="J96" s="39">
        <f>[10]属性汇总!J96/C96</f>
        <v>0.20511274537577759</v>
      </c>
      <c r="K96" s="39">
        <f>[13]宝物温养!CB97/C96</f>
        <v>6.9928742419974016E-2</v>
      </c>
      <c r="L96" s="39">
        <f>[12]爵位属性!I96/C96</f>
        <v>6.6299069212372552E-2</v>
      </c>
      <c r="M96" s="100">
        <f>[11]属性汇总新!K96/C96</f>
        <v>0.11512539057081507</v>
      </c>
      <c r="N96" s="39">
        <f>[14]藏品属性!AW102/C96</f>
        <v>0.12338784159382175</v>
      </c>
      <c r="Q96" s="29">
        <v>92</v>
      </c>
      <c r="R96" s="29">
        <f>[6]属性汇总!AN95+[10]属性汇总!AC96+[15]属性汇总!E96+[9]属性!AS97</f>
        <v>20524.912371968861</v>
      </c>
      <c r="S96" s="29">
        <f>[6]属性汇总!AO95+[10]属性汇总!AD96+[15]属性汇总!F96+[9]属性!AT97</f>
        <v>20484.7</v>
      </c>
      <c r="T96" s="29">
        <f>[6]属性汇总!AP95+[10]属性汇总!AE96+[15]属性汇总!G96+[9]属性!AU97</f>
        <v>21036.699999999997</v>
      </c>
      <c r="U96" s="29">
        <f>[6]属性汇总!AQ95+[10]属性汇总!AF96+[15]属性汇总!H96+[9]属性!AV97</f>
        <v>21432.699999999997</v>
      </c>
      <c r="V96" s="29">
        <f>[6]属性汇总!AR95+[10]属性汇总!AG96+[15]属性汇总!I96+[9]属性!AW97</f>
        <v>21624.7</v>
      </c>
      <c r="X96" s="39">
        <f>[6]属性汇总!AN95/R96</f>
        <v>0.49947397864969328</v>
      </c>
      <c r="Y96" s="39">
        <f>[10]属性汇总!AC96/R96</f>
        <v>0.3973707586269043</v>
      </c>
      <c r="Z96" s="39">
        <f>[15]属性汇总!E96/R96</f>
        <v>8.7698303767585542E-2</v>
      </c>
      <c r="AA96" s="39">
        <f>[9]属性!AS97/R96</f>
        <v>1.5456958955816905E-2</v>
      </c>
      <c r="AC96" s="29">
        <v>92</v>
      </c>
      <c r="AD96" s="39">
        <f>'[5]变法-buff效果'!AG96</f>
        <v>2.5000000000000001E-2</v>
      </c>
      <c r="AE96" s="39">
        <f>'[5]变法-buff效果'!AH96</f>
        <v>2.5000000000000001E-2</v>
      </c>
      <c r="AF96" s="39">
        <f>'[5]变法-buff效果'!AI96</f>
        <v>2.5000000000000001E-2</v>
      </c>
      <c r="AG96" s="39">
        <f>'[5]变法-buff效果'!AJ96</f>
        <v>2.5000000000000001E-2</v>
      </c>
      <c r="AH96" s="39">
        <f>'[5]变法-buff效果'!AK96</f>
        <v>2.5000000000000001E-2</v>
      </c>
      <c r="AJ96" s="67"/>
      <c r="AK96" s="67">
        <f>IFERROR('[5]变法-buff效果'!AG96/AD96,0)</f>
        <v>1</v>
      </c>
      <c r="AL96" s="39"/>
      <c r="BF96" s="29">
        <v>92</v>
      </c>
      <c r="BG96" s="39">
        <f>养成属性buff汇总!I97</f>
        <v>0.15341823545835667</v>
      </c>
      <c r="BH96" s="39">
        <f>养成属性buff汇总!J97</f>
        <v>0.15347900973209266</v>
      </c>
      <c r="BI96" s="39">
        <f>养成属性buff汇总!K97</f>
        <v>0.15347900973209266</v>
      </c>
      <c r="BJ96" s="39">
        <f>养成属性buff汇总!L97</f>
        <v>0.15347900973209266</v>
      </c>
      <c r="BK96" s="39">
        <f>养成属性buff汇总!M97</f>
        <v>0.15347900973209266</v>
      </c>
      <c r="BM96" s="67">
        <f>'[2]功能-军团县城'!CV99/BG96</f>
        <v>2.2676637635015758E-2</v>
      </c>
      <c r="BN96" s="67">
        <f>[3]大殿属性!AK98/BG96</f>
        <v>0.97732336236498429</v>
      </c>
      <c r="BO96" s="39"/>
      <c r="BR96" s="29">
        <v>92</v>
      </c>
      <c r="BS96" s="39">
        <f t="shared" si="14"/>
        <v>0.15341823545835667</v>
      </c>
      <c r="BT96" s="39">
        <f t="shared" si="15"/>
        <v>0.15347900973209266</v>
      </c>
      <c r="BU96" s="39">
        <f t="shared" si="16"/>
        <v>0.15347900973209266</v>
      </c>
      <c r="BV96" s="39">
        <f t="shared" si="17"/>
        <v>0.15347900973209266</v>
      </c>
      <c r="BW96" s="39">
        <f t="shared" si="18"/>
        <v>0.15347900973209266</v>
      </c>
      <c r="BY96" s="67">
        <f>'[2]功能-军团县城'!CV99/BS96</f>
        <v>2.2676637635015758E-2</v>
      </c>
      <c r="BZ96" s="67">
        <f>[3]大殿属性!AK98/BS96</f>
        <v>0.97732336236498429</v>
      </c>
      <c r="CA96" s="39"/>
      <c r="CF96" s="29">
        <v>92</v>
      </c>
      <c r="CG96" s="39">
        <f>养成属性buff汇总!AA97</f>
        <v>0.2</v>
      </c>
      <c r="CH96" s="39">
        <f>养成属性buff汇总!AB97</f>
        <v>0.20456476957458722</v>
      </c>
      <c r="CI96" s="39">
        <f>养成属性buff汇总!AC97</f>
        <v>0.2096351422517517</v>
      </c>
      <c r="CJ96" s="39">
        <f>养成属性buff汇总!AD97</f>
        <v>0.21546422339451501</v>
      </c>
      <c r="CK96" s="39">
        <f>养成属性buff汇总!AE97</f>
        <v>0.22150197761423276</v>
      </c>
      <c r="CP96" s="29">
        <v>92</v>
      </c>
      <c r="CQ96" s="39">
        <v>0</v>
      </c>
      <c r="CR96" s="39">
        <v>0</v>
      </c>
      <c r="CS96" s="39">
        <v>0</v>
      </c>
      <c r="CT96" s="39">
        <v>0</v>
      </c>
      <c r="CU96" s="39">
        <v>0</v>
      </c>
    </row>
    <row r="97" spans="2:99" x14ac:dyDescent="0.15">
      <c r="B97" s="29">
        <v>93</v>
      </c>
      <c r="C97" s="29">
        <f>[6]属性汇总!Q96+[10]属性汇总!J97+[11]属性汇总新!K97+[12]爵位属性!I97+[13]宝物温养!CB98+[14]藏品属性!AW103</f>
        <v>325.89520705013285</v>
      </c>
      <c r="D97" s="29">
        <f>[6]属性汇总!R96+[10]属性汇总!K97+[11]属性汇总新!L97+[12]爵位属性!J97+[13]宝物温养!CC98+[14]藏品属性!AX103</f>
        <v>345.90526541895315</v>
      </c>
      <c r="E97" s="29">
        <f>[6]属性汇总!S96+[10]属性汇总!L97+[11]属性汇总新!M97+[12]爵位属性!K97+[13]宝物温养!CD98+[14]藏品属性!AY103</f>
        <v>370.50904165667481</v>
      </c>
      <c r="F97" s="29">
        <f>[6]属性汇总!T96+[10]属性汇总!M97+[11]属性汇总新!N97+[12]爵位属性!L97+[13]宝物温养!CE98+[14]藏品属性!AZ103</f>
        <v>402.0122073311465</v>
      </c>
      <c r="G97" s="29">
        <f>[6]属性汇总!U96+[10]属性汇总!N97+[11]属性汇总新!O97+[12]爵位属性!M97+[13]宝物温养!CF98+[14]藏品属性!BA103</f>
        <v>402.46057804130379</v>
      </c>
      <c r="I97" s="39">
        <f>[6]属性汇总!Q96/C97</f>
        <v>0.41856206525459244</v>
      </c>
      <c r="J97" s="39">
        <f>[10]属性汇总!J97/C97</f>
        <v>0.20251908764600868</v>
      </c>
      <c r="K97" s="39">
        <f>[13]宝物温养!CB98/C97</f>
        <v>7.3222039750482401E-2</v>
      </c>
      <c r="L97" s="39">
        <f>[12]爵位属性!I97/C97</f>
        <v>6.5972127036199799E-2</v>
      </c>
      <c r="M97" s="100">
        <f>[11]属性汇总新!K97/C97</f>
        <v>0.11579564449334084</v>
      </c>
      <c r="N97" s="39">
        <f>[14]藏品属性!AW103/C97</f>
        <v>0.12392903581937575</v>
      </c>
      <c r="Q97" s="29">
        <v>93</v>
      </c>
      <c r="R97" s="29">
        <f>[6]属性汇总!AN96+[10]属性汇总!AC97+[15]属性汇总!E97+[9]属性!AS98</f>
        <v>20769.14311613324</v>
      </c>
      <c r="S97" s="29">
        <f>[6]属性汇总!AO96+[10]属性汇总!AD97+[15]属性汇总!F97+[9]属性!AT98</f>
        <v>20738.5</v>
      </c>
      <c r="T97" s="29">
        <f>[6]属性汇总!AP96+[10]属性汇总!AE97+[15]属性汇总!G97+[9]属性!AU98</f>
        <v>21326.5</v>
      </c>
      <c r="U97" s="29">
        <f>[6]属性汇总!AQ96+[10]属性汇总!AF97+[15]属性汇总!H97+[9]属性!AV98</f>
        <v>21680.5</v>
      </c>
      <c r="V97" s="29">
        <f>[6]属性汇总!AR96+[10]属性汇总!AG97+[15]属性汇总!I97+[9]属性!AW98</f>
        <v>21848.5</v>
      </c>
      <c r="X97" s="39">
        <f>[6]属性汇总!AN96/R97</f>
        <v>0.49834996299988199</v>
      </c>
      <c r="Y97" s="39">
        <f>[10]属性汇总!AC97/R97</f>
        <v>0.39934242609928922</v>
      </c>
      <c r="Z97" s="39">
        <f>[15]属性汇总!E97/R97</f>
        <v>8.6667032430518515E-2</v>
      </c>
      <c r="AA97" s="39">
        <f>[9]属性!AS98/R97</f>
        <v>1.5640578470310335E-2</v>
      </c>
      <c r="AC97" s="29">
        <v>93</v>
      </c>
      <c r="AD97" s="39">
        <f>'[5]变法-buff效果'!AG97</f>
        <v>2.5000000000000001E-2</v>
      </c>
      <c r="AE97" s="39">
        <f>'[5]变法-buff效果'!AH97</f>
        <v>2.5000000000000001E-2</v>
      </c>
      <c r="AF97" s="39">
        <f>'[5]变法-buff效果'!AI97</f>
        <v>2.5000000000000001E-2</v>
      </c>
      <c r="AG97" s="39">
        <f>'[5]变法-buff效果'!AJ97</f>
        <v>2.5000000000000001E-2</v>
      </c>
      <c r="AH97" s="39">
        <f>'[5]变法-buff效果'!AK97</f>
        <v>2.5000000000000001E-2</v>
      </c>
      <c r="AJ97" s="67"/>
      <c r="AK97" s="67">
        <f>IFERROR('[5]变法-buff效果'!AG97/AD97,0)</f>
        <v>1</v>
      </c>
      <c r="AL97" s="39"/>
      <c r="BF97" s="29">
        <v>93</v>
      </c>
      <c r="BG97" s="39">
        <f>养成属性buff汇总!I98</f>
        <v>0.15347900973209266</v>
      </c>
      <c r="BH97" s="39">
        <f>养成属性buff汇总!J98</f>
        <v>0.15347900973209266</v>
      </c>
      <c r="BI97" s="39">
        <f>养成属性buff汇总!K98</f>
        <v>0.15347900973209266</v>
      </c>
      <c r="BJ97" s="39">
        <f>养成属性buff汇总!L98</f>
        <v>0.15347900973209266</v>
      </c>
      <c r="BK97" s="39">
        <f>养成属性buff汇总!M98</f>
        <v>0.15347900973209266</v>
      </c>
      <c r="BM97" s="67">
        <f>'[2]功能-军团县城'!CV100/BG97</f>
        <v>2.2667658190950752E-2</v>
      </c>
      <c r="BN97" s="67">
        <f>[3]大殿属性!AK99/BG97</f>
        <v>0.97733234180904927</v>
      </c>
      <c r="BO97" s="39"/>
      <c r="BR97" s="29">
        <v>93</v>
      </c>
      <c r="BS97" s="39">
        <f t="shared" si="14"/>
        <v>0.15347900973209266</v>
      </c>
      <c r="BT97" s="39">
        <f t="shared" si="15"/>
        <v>0.15347900973209266</v>
      </c>
      <c r="BU97" s="39">
        <f t="shared" si="16"/>
        <v>0.15347900973209266</v>
      </c>
      <c r="BV97" s="39">
        <f t="shared" si="17"/>
        <v>0.15347900973209266</v>
      </c>
      <c r="BW97" s="39">
        <f t="shared" si="18"/>
        <v>0.15347900973209266</v>
      </c>
      <c r="BY97" s="67">
        <f>'[2]功能-军团县城'!CV100/BS97</f>
        <v>2.2667658190950752E-2</v>
      </c>
      <c r="BZ97" s="67">
        <f>[3]大殿属性!AK99/BS97</f>
        <v>0.97733234180904927</v>
      </c>
      <c r="CA97" s="39"/>
      <c r="CF97" s="29">
        <v>93</v>
      </c>
      <c r="CG97" s="39">
        <f>养成属性buff汇总!AA98</f>
        <v>0.2045945305228149</v>
      </c>
      <c r="CH97" s="39">
        <f>养成属性buff汇总!AB98</f>
        <v>0.20926496668762254</v>
      </c>
      <c r="CI97" s="39">
        <f>养成属性buff汇总!AC98</f>
        <v>0.21432331193580173</v>
      </c>
      <c r="CJ97" s="39">
        <f>养成属性buff汇总!AD98</f>
        <v>0.2200789829561102</v>
      </c>
      <c r="CK97" s="39">
        <f>养成属性buff汇总!AE98</f>
        <v>0.22603329934326755</v>
      </c>
      <c r="CP97" s="29">
        <v>93</v>
      </c>
      <c r="CQ97" s="39">
        <v>0</v>
      </c>
      <c r="CR97" s="39">
        <v>0</v>
      </c>
      <c r="CS97" s="39">
        <v>0</v>
      </c>
      <c r="CT97" s="39">
        <v>0</v>
      </c>
      <c r="CU97" s="39">
        <v>0</v>
      </c>
    </row>
    <row r="98" spans="2:99" x14ac:dyDescent="0.15">
      <c r="B98" s="29">
        <v>94</v>
      </c>
      <c r="C98" s="29">
        <f>[6]属性汇总!Q97+[10]属性汇总!J98+[11]属性汇总新!K98+[12]爵位属性!I98+[13]宝物温养!CB99+[14]藏品属性!AW104</f>
        <v>330.14046027221167</v>
      </c>
      <c r="D98" s="29">
        <f>[6]属性汇总!R97+[10]属性汇总!K98+[11]属性汇总新!L98+[12]爵位属性!J98+[13]宝物温养!CC99+[14]藏品属性!AX104</f>
        <v>350.95081324481106</v>
      </c>
      <c r="E98" s="29">
        <f>[6]属性汇总!S97+[10]属性汇总!L98+[11]属性汇总新!M98+[12]爵位属性!K98+[13]宝物温养!CD99+[14]藏品属性!AY104</f>
        <v>375.57621909825997</v>
      </c>
      <c r="F98" s="29">
        <f>[6]属性汇总!T97+[10]属性汇总!M98+[11]属性汇总新!N98+[12]爵位属性!L98+[13]宝物温养!CE99+[14]藏品属性!AZ104</f>
        <v>403.39031052981522</v>
      </c>
      <c r="G98" s="29">
        <f>[6]属性汇总!U97+[10]属性汇总!N98+[11]属性汇总新!O98+[12]爵位属性!M98+[13]宝物温养!CF99+[14]藏品属性!BA104</f>
        <v>403.64833044168921</v>
      </c>
      <c r="I98" s="39">
        <f>[6]属性汇总!Q97/C98</f>
        <v>0.41723697410114796</v>
      </c>
      <c r="J98" s="39">
        <f>[10]属性汇总!J98/C98</f>
        <v>0.19991490878028348</v>
      </c>
      <c r="K98" s="39">
        <f>[13]宝物温养!CB99/C98</f>
        <v>7.6404312511698269E-2</v>
      </c>
      <c r="L98" s="39">
        <f>[12]爵位属性!I98/C98</f>
        <v>6.562863167029509E-2</v>
      </c>
      <c r="M98" s="100">
        <f>[11]属性汇总新!K98/C98</f>
        <v>0.11640531648074595</v>
      </c>
      <c r="N98" s="39">
        <f>[14]藏品属性!AW104/C98</f>
        <v>0.1244098564558293</v>
      </c>
      <c r="Q98" s="29">
        <v>94</v>
      </c>
      <c r="R98" s="29">
        <f>[6]属性汇总!AN97+[10]属性汇总!AC98+[15]属性汇总!E98+[9]属性!AS99</f>
        <v>21012.730097232714</v>
      </c>
      <c r="S98" s="29">
        <f>[6]属性汇总!AO97+[10]属性汇总!AD98+[15]属性汇总!F98+[9]属性!AT99</f>
        <v>20992.300000000003</v>
      </c>
      <c r="T98" s="29">
        <f>[6]属性汇总!AP97+[10]属性汇总!AE98+[15]属性汇总!G98+[9]属性!AU99</f>
        <v>21616.3</v>
      </c>
      <c r="U98" s="29">
        <f>[6]属性汇总!AQ97+[10]属性汇总!AF98+[15]属性汇总!H98+[9]属性!AV99</f>
        <v>21928.3</v>
      </c>
      <c r="V98" s="29">
        <f>[6]属性汇总!AR97+[10]属性汇总!AG98+[15]属性汇总!I98+[9]属性!AW99</f>
        <v>22072.3</v>
      </c>
      <c r="X98" s="39">
        <f>[6]属性汇总!AN97/R98</f>
        <v>0.49723667280036093</v>
      </c>
      <c r="Y98" s="39">
        <f>[10]属性汇总!AC98/R98</f>
        <v>0.40128055521497696</v>
      </c>
      <c r="Z98" s="39">
        <f>[15]属性汇总!E98/R98</f>
        <v>8.5662357612305326E-2</v>
      </c>
      <c r="AA98" s="39">
        <f>[9]属性!AS99/R98</f>
        <v>1.5820414372356768E-2</v>
      </c>
      <c r="AC98" s="29">
        <v>94</v>
      </c>
      <c r="AD98" s="39">
        <f>'[5]变法-buff效果'!AG98</f>
        <v>2.5000000000000001E-2</v>
      </c>
      <c r="AE98" s="39">
        <f>'[5]变法-buff效果'!AH98</f>
        <v>2.5000000000000001E-2</v>
      </c>
      <c r="AF98" s="39">
        <f>'[5]变法-buff效果'!AI98</f>
        <v>2.5000000000000001E-2</v>
      </c>
      <c r="AG98" s="39">
        <f>'[5]变法-buff效果'!AJ98</f>
        <v>2.5000000000000001E-2</v>
      </c>
      <c r="AH98" s="39">
        <f>'[5]变法-buff效果'!AK98</f>
        <v>2.5000000000000001E-2</v>
      </c>
      <c r="AJ98" s="67"/>
      <c r="AK98" s="67">
        <f>IFERROR('[5]变法-buff效果'!AG98/AD98,0)</f>
        <v>1</v>
      </c>
      <c r="AL98" s="39"/>
      <c r="BF98" s="29">
        <v>94</v>
      </c>
      <c r="BG98" s="39">
        <f>养成属性buff汇总!I99</f>
        <v>0.15347900973209266</v>
      </c>
      <c r="BH98" s="39">
        <f>养成属性buff汇总!J99</f>
        <v>0.15347900973209266</v>
      </c>
      <c r="BI98" s="39">
        <f>养成属性buff汇总!K99</f>
        <v>0.15347900973209266</v>
      </c>
      <c r="BJ98" s="39">
        <f>养成属性buff汇总!L99</f>
        <v>0.15347900973209266</v>
      </c>
      <c r="BK98" s="39">
        <f>养成属性buff汇总!M99</f>
        <v>0.15347900973209266</v>
      </c>
      <c r="BM98" s="67">
        <f>'[2]功能-军团县城'!CV101/BG98</f>
        <v>2.2667658190950752E-2</v>
      </c>
      <c r="BN98" s="67">
        <f>[3]大殿属性!AK100/BG98</f>
        <v>0.97733234180904927</v>
      </c>
      <c r="BO98" s="39"/>
      <c r="BR98" s="29">
        <v>94</v>
      </c>
      <c r="BS98" s="39">
        <f t="shared" si="14"/>
        <v>0.15347900973209266</v>
      </c>
      <c r="BT98" s="39">
        <f t="shared" si="15"/>
        <v>0.15347900973209266</v>
      </c>
      <c r="BU98" s="39">
        <f t="shared" si="16"/>
        <v>0.15347900973209266</v>
      </c>
      <c r="BV98" s="39">
        <f t="shared" si="17"/>
        <v>0.15347900973209266</v>
      </c>
      <c r="BW98" s="39">
        <f t="shared" si="18"/>
        <v>0.15347900973209266</v>
      </c>
      <c r="BY98" s="67">
        <f>'[2]功能-军团县城'!CV101/BS98</f>
        <v>2.2667658190950752E-2</v>
      </c>
      <c r="BZ98" s="67">
        <f>[3]大殿属性!AK100/BS98</f>
        <v>0.97733234180904927</v>
      </c>
      <c r="CA98" s="39"/>
      <c r="CF98" s="29">
        <v>94</v>
      </c>
      <c r="CG98" s="39">
        <f>养成属性buff汇总!AA99</f>
        <v>0.20931101022133811</v>
      </c>
      <c r="CH98" s="39">
        <f>养成属性buff汇总!AB99</f>
        <v>0.21396516380065783</v>
      </c>
      <c r="CI98" s="39">
        <f>养成属性buff汇总!AC99</f>
        <v>0.21901148161985176</v>
      </c>
      <c r="CJ98" s="39">
        <f>养成属性buff汇总!AD99</f>
        <v>0.22469374251770538</v>
      </c>
      <c r="CK98" s="39">
        <f>养成属性buff汇总!AE99</f>
        <v>0.23056462107230233</v>
      </c>
      <c r="CP98" s="29">
        <v>94</v>
      </c>
      <c r="CQ98" s="39">
        <v>0</v>
      </c>
      <c r="CR98" s="39">
        <v>0</v>
      </c>
      <c r="CS98" s="39">
        <v>0</v>
      </c>
      <c r="CT98" s="39">
        <v>0</v>
      </c>
      <c r="CU98" s="39">
        <v>0</v>
      </c>
    </row>
    <row r="99" spans="2:99" x14ac:dyDescent="0.15">
      <c r="B99" s="29">
        <v>95</v>
      </c>
      <c r="C99" s="29">
        <f>[6]属性汇总!Q98+[10]属性汇总!J99+[11]属性汇总新!K99+[12]爵位属性!I99+[13]宝物温养!CB100+[14]藏品属性!AW105</f>
        <v>334.43599424160254</v>
      </c>
      <c r="D99" s="29">
        <f>[6]属性汇总!R98+[10]属性汇总!K99+[11]属性汇总新!L99+[12]爵位属性!J99+[13]宝物温养!CC100+[14]藏品属性!AX105</f>
        <v>356.02101761252089</v>
      </c>
      <c r="E99" s="29">
        <f>[6]属性汇总!S98+[10]属性汇总!L99+[11]属性汇总新!M99+[12]爵位属性!K99+[13]宝物温养!CD100+[14]藏品属性!AY105</f>
        <v>380.05350056963709</v>
      </c>
      <c r="F99" s="29">
        <f>[6]属性汇总!T98+[10]属性汇总!M99+[11]属性汇总新!N99+[12]爵位属性!L99+[13]宝物温养!CE100+[14]藏品属性!AZ105</f>
        <v>404.62783138905667</v>
      </c>
      <c r="G99" s="29">
        <f>[6]属性汇总!U98+[10]属性汇总!N99+[11]属性汇总新!O99+[12]爵位属性!M99+[13]宝物温养!CF100+[14]藏品属性!BA105</f>
        <v>404.94317903476372</v>
      </c>
      <c r="I99" s="39">
        <f>[6]属性汇总!Q98/C99</f>
        <v>0.41599747548110722</v>
      </c>
      <c r="J99" s="39">
        <f>[10]属性汇总!J99/C99</f>
        <v>0.19734717894127274</v>
      </c>
      <c r="K99" s="39">
        <f>[13]宝物温养!CB100/C99</f>
        <v>7.9493829765421437E-2</v>
      </c>
      <c r="L99" s="39">
        <f>[12]爵位属性!I99/C99</f>
        <v>6.5284041518451338E-2</v>
      </c>
      <c r="M99" s="100">
        <f>[11]属性汇总新!K99/C99</f>
        <v>0.11698191779036757</v>
      </c>
      <c r="N99" s="39">
        <f>[14]藏品属性!AW105/C99</f>
        <v>0.12489555650337977</v>
      </c>
      <c r="Q99" s="29">
        <v>95</v>
      </c>
      <c r="R99" s="29">
        <f>[6]属性汇总!AN98+[10]属性汇总!AC99+[15]属性汇总!E99+[9]属性!AS100</f>
        <v>21256.118781796438</v>
      </c>
      <c r="S99" s="29">
        <f>[6]属性汇总!AO98+[10]属性汇总!AD99+[15]属性汇总!F99+[9]属性!AT100</f>
        <v>21246.1</v>
      </c>
      <c r="T99" s="29">
        <f>[6]属性汇总!AP98+[10]属性汇总!AE99+[15]属性汇总!G99+[9]属性!AU100</f>
        <v>21906.1</v>
      </c>
      <c r="U99" s="29">
        <f>[6]属性汇总!AQ98+[10]属性汇总!AF99+[15]属性汇总!H99+[9]属性!AV100</f>
        <v>22176.1</v>
      </c>
      <c r="V99" s="29">
        <f>[6]属性汇总!AR98+[10]属性汇总!AG99+[15]属性汇总!I99+[9]属性!AW100</f>
        <v>22296.1</v>
      </c>
      <c r="X99" s="39">
        <f>[6]属性汇总!AN98/R99</f>
        <v>0.4961441977371519</v>
      </c>
      <c r="Y99" s="39">
        <f>[10]属性汇总!AC99/R99</f>
        <v>0.403178025488796</v>
      </c>
      <c r="Z99" s="39">
        <f>[15]属性汇总!E99/R99</f>
        <v>8.4681498935803123E-2</v>
      </c>
      <c r="AA99" s="39">
        <f>[9]属性!AS100/R99</f>
        <v>1.5996277838249081E-2</v>
      </c>
      <c r="AC99" s="29">
        <v>95</v>
      </c>
      <c r="AD99" s="39">
        <f>'[5]变法-buff效果'!AG99</f>
        <v>2.5000000000000001E-2</v>
      </c>
      <c r="AE99" s="39">
        <f>'[5]变法-buff效果'!AH99</f>
        <v>2.5000000000000001E-2</v>
      </c>
      <c r="AF99" s="39">
        <f>'[5]变法-buff效果'!AI99</f>
        <v>2.5000000000000001E-2</v>
      </c>
      <c r="AG99" s="39">
        <f>'[5]变法-buff效果'!AJ99</f>
        <v>2.5000000000000001E-2</v>
      </c>
      <c r="AH99" s="39">
        <f>'[5]变法-buff效果'!AK99</f>
        <v>2.5000000000000001E-2</v>
      </c>
      <c r="AJ99" s="67"/>
      <c r="AK99" s="67">
        <f>IFERROR('[5]变法-buff效果'!AG99/AD99,0)</f>
        <v>1</v>
      </c>
      <c r="AL99" s="39"/>
      <c r="BF99" s="29">
        <v>95</v>
      </c>
      <c r="BG99" s="39">
        <f>养成属性buff汇总!I100</f>
        <v>0.15347900973209266</v>
      </c>
      <c r="BH99" s="39">
        <f>养成属性buff汇总!J100</f>
        <v>0.15347900973209266</v>
      </c>
      <c r="BI99" s="39">
        <f>养成属性buff汇总!K100</f>
        <v>0.15347900973209266</v>
      </c>
      <c r="BJ99" s="39">
        <f>养成属性buff汇总!L100</f>
        <v>0.15347900973209266</v>
      </c>
      <c r="BK99" s="39">
        <f>养成属性buff汇总!M100</f>
        <v>0.15347900973209266</v>
      </c>
      <c r="BM99" s="67">
        <f>'[2]功能-军团县城'!CV102/BG99</f>
        <v>2.2667658190950752E-2</v>
      </c>
      <c r="BN99" s="67">
        <f>[3]大殿属性!AK101/BG99</f>
        <v>0.97733234180904927</v>
      </c>
      <c r="BO99" s="39"/>
      <c r="BR99" s="29">
        <v>95</v>
      </c>
      <c r="BS99" s="39">
        <f t="shared" si="14"/>
        <v>0.15347900973209266</v>
      </c>
      <c r="BT99" s="39">
        <f t="shared" si="15"/>
        <v>0.15347900973209266</v>
      </c>
      <c r="BU99" s="39">
        <f t="shared" si="16"/>
        <v>0.15347900973209266</v>
      </c>
      <c r="BV99" s="39">
        <f t="shared" si="17"/>
        <v>0.15347900973209266</v>
      </c>
      <c r="BW99" s="39">
        <f t="shared" si="18"/>
        <v>0.15347900973209266</v>
      </c>
      <c r="BY99" s="67">
        <f>'[2]功能-军团县城'!CV102/BS99</f>
        <v>2.2667658190950752E-2</v>
      </c>
      <c r="BZ99" s="67">
        <f>[3]大殿属性!AK101/BS99</f>
        <v>0.97733234180904927</v>
      </c>
      <c r="CA99" s="39"/>
      <c r="CF99" s="29">
        <v>95</v>
      </c>
      <c r="CG99" s="39">
        <f>养成属性buff汇总!AA100</f>
        <v>0.21402748991986134</v>
      </c>
      <c r="CH99" s="39">
        <f>养成属性buff汇总!AB100</f>
        <v>0.21866536091369312</v>
      </c>
      <c r="CI99" s="39">
        <f>养成属性buff汇总!AC100</f>
        <v>0.22369965130390179</v>
      </c>
      <c r="CJ99" s="39">
        <f>养成属性buff汇总!AD100</f>
        <v>0.22930850207930056</v>
      </c>
      <c r="CK99" s="39">
        <f>养成属性buff汇总!AE100</f>
        <v>0.23509594280133711</v>
      </c>
      <c r="CP99" s="29">
        <v>95</v>
      </c>
      <c r="CQ99" s="39">
        <v>0</v>
      </c>
      <c r="CR99" s="39">
        <v>0</v>
      </c>
      <c r="CS99" s="39">
        <v>0</v>
      </c>
      <c r="CT99" s="39">
        <v>0</v>
      </c>
      <c r="CU99" s="39">
        <v>0</v>
      </c>
    </row>
    <row r="100" spans="2:99" x14ac:dyDescent="0.15">
      <c r="B100" s="29">
        <v>96</v>
      </c>
      <c r="C100" s="29">
        <f>[6]属性汇总!Q99+[10]属性汇总!J100+[11]属性汇总新!K100+[12]爵位属性!I100+[13]宝物温养!CB101+[14]藏品属性!AW106</f>
        <v>339.32750337514807</v>
      </c>
      <c r="D100" s="29">
        <f>[6]属性汇总!R99+[10]属性汇总!K100+[11]属性汇总新!L100+[12]爵位属性!J100+[13]宝物温养!CC101+[14]藏品属性!AX106</f>
        <v>361.63851590385229</v>
      </c>
      <c r="E100" s="29">
        <f>[6]属性汇总!S99+[10]属性汇总!L100+[11]属性汇总新!M100+[12]爵位属性!K100+[13]宝物温养!CD101+[14]藏品属性!AY106</f>
        <v>385.75022504291178</v>
      </c>
      <c r="F100" s="29">
        <f>[6]属性汇总!T99+[10]属性汇总!M100+[11]属性汇总新!N100+[12]爵位属性!L100+[13]宝物温养!CE101+[14]藏品属性!AZ106</f>
        <v>406.01815323344061</v>
      </c>
      <c r="G100" s="29">
        <f>[6]属性汇总!U99+[10]属性汇总!N100+[11]属性汇总新!O100+[12]爵位属性!M100+[13]宝物温养!CF101+[14]藏品属性!BA106</f>
        <v>406.24100589229408</v>
      </c>
      <c r="I100" s="39">
        <f>[6]属性汇总!Q99/C100</f>
        <v>0.41406090151604819</v>
      </c>
      <c r="J100" s="39">
        <f>[10]属性汇总!J100/C100</f>
        <v>0.19450235935350285</v>
      </c>
      <c r="K100" s="39">
        <f>[13]宝物温养!CB101/C100</f>
        <v>8.3594828665904675E-2</v>
      </c>
      <c r="L100" s="39">
        <f>[12]爵位属性!I100/C100</f>
        <v>6.4834119784500946E-2</v>
      </c>
      <c r="M100" s="100">
        <f>[11]属性汇总新!K100/C100</f>
        <v>0.11733744778099264</v>
      </c>
      <c r="N100" s="39">
        <f>[14]藏品属性!AW106/C100</f>
        <v>0.1256703428990508</v>
      </c>
      <c r="Q100" s="29">
        <v>96</v>
      </c>
      <c r="R100" s="29">
        <f>[6]属性汇总!AN99+[10]属性汇总!AC100+[15]属性汇总!E100+[9]属性!AS101</f>
        <v>21499.50746636017</v>
      </c>
      <c r="S100" s="29">
        <f>[6]属性汇总!AO99+[10]属性汇总!AD100+[15]属性汇总!F100+[9]属性!AT101</f>
        <v>21499.9</v>
      </c>
      <c r="T100" s="29">
        <f>[6]属性汇总!AP99+[10]属性汇总!AE100+[15]属性汇总!G100+[9]属性!AU101</f>
        <v>22195.9</v>
      </c>
      <c r="U100" s="29">
        <f>[6]属性汇总!AQ99+[10]属性汇总!AF100+[15]属性汇总!H100+[9]属性!AV101</f>
        <v>22423.899999999998</v>
      </c>
      <c r="V100" s="29">
        <f>[6]属性汇总!AR99+[10]属性汇总!AG100+[15]属性汇总!I100+[9]属性!AW101</f>
        <v>22519.9</v>
      </c>
      <c r="X100" s="39">
        <f>[6]属性汇总!AN99/R100</f>
        <v>0.49507645775859227</v>
      </c>
      <c r="Y100" s="39">
        <f>[10]属性汇总!AC100/R100</f>
        <v>0.40503253451853377</v>
      </c>
      <c r="Z100" s="39">
        <f>[15]属性汇总!E100/R100</f>
        <v>8.3722848200891223E-2</v>
      </c>
      <c r="AA100" s="39">
        <f>[9]属性!AS101/R100</f>
        <v>1.616815952198258E-2</v>
      </c>
      <c r="AC100" s="29">
        <v>96</v>
      </c>
      <c r="AD100" s="39">
        <f>'[5]变法-buff效果'!AG100</f>
        <v>2.5000000000000001E-2</v>
      </c>
      <c r="AE100" s="39">
        <f>'[5]变法-buff效果'!AH100</f>
        <v>2.5000000000000001E-2</v>
      </c>
      <c r="AF100" s="39">
        <f>'[5]变法-buff效果'!AI100</f>
        <v>2.5000000000000001E-2</v>
      </c>
      <c r="AG100" s="39">
        <f>'[5]变法-buff效果'!AJ100</f>
        <v>2.5000000000000001E-2</v>
      </c>
      <c r="AH100" s="39">
        <f>'[5]变法-buff效果'!AK100</f>
        <v>2.5000000000000001E-2</v>
      </c>
      <c r="AJ100" s="67"/>
      <c r="AK100" s="67">
        <f>IFERROR('[5]变法-buff效果'!AG100/AD100,0)</f>
        <v>1</v>
      </c>
      <c r="AL100" s="39"/>
      <c r="BF100" s="29">
        <v>96</v>
      </c>
      <c r="BG100" s="39">
        <f>养成属性buff汇总!I101</f>
        <v>0.15347900973209266</v>
      </c>
      <c r="BH100" s="39">
        <f>养成属性buff汇总!J101</f>
        <v>0.15347900973209266</v>
      </c>
      <c r="BI100" s="39">
        <f>养成属性buff汇总!K101</f>
        <v>0.15347900973209266</v>
      </c>
      <c r="BJ100" s="39">
        <f>养成属性buff汇总!L101</f>
        <v>0.15347900973209266</v>
      </c>
      <c r="BK100" s="39">
        <f>养成属性buff汇总!M101</f>
        <v>0.15347900973209266</v>
      </c>
      <c r="BM100" s="67">
        <f>'[2]功能-军团县城'!CV103/BG100</f>
        <v>2.2667658190950752E-2</v>
      </c>
      <c r="BN100" s="67">
        <f>[3]大殿属性!AK102/BG100</f>
        <v>0.97733234180904927</v>
      </c>
      <c r="BO100" s="39"/>
      <c r="BR100" s="29">
        <v>96</v>
      </c>
      <c r="BS100" s="39">
        <f t="shared" si="14"/>
        <v>0.15347900973209266</v>
      </c>
      <c r="BT100" s="39">
        <f t="shared" si="15"/>
        <v>0.15347900973209266</v>
      </c>
      <c r="BU100" s="39">
        <f t="shared" si="16"/>
        <v>0.15347900973209266</v>
      </c>
      <c r="BV100" s="39">
        <f t="shared" si="17"/>
        <v>0.15347900973209266</v>
      </c>
      <c r="BW100" s="39">
        <f t="shared" si="18"/>
        <v>0.15347900973209266</v>
      </c>
      <c r="BY100" s="67">
        <f>'[2]功能-军团县城'!CV103/BS100</f>
        <v>2.2667658190950752E-2</v>
      </c>
      <c r="BZ100" s="67">
        <f>[3]大殿属性!AK102/BS100</f>
        <v>0.97733234180904927</v>
      </c>
      <c r="CA100" s="39"/>
      <c r="CF100" s="29">
        <v>96</v>
      </c>
      <c r="CG100" s="39">
        <f>养成属性buff汇总!AA101</f>
        <v>0.21874396961838455</v>
      </c>
      <c r="CH100" s="39">
        <f>养成属性buff汇总!AB101</f>
        <v>0.22336555802672842</v>
      </c>
      <c r="CI100" s="39">
        <f>养成属性buff汇总!AC101</f>
        <v>0.2283878209879518</v>
      </c>
      <c r="CJ100" s="39">
        <f>养成属性buff汇总!AD101</f>
        <v>0.23392326164089577</v>
      </c>
      <c r="CK100" s="39">
        <f>养成属性buff汇总!AE101</f>
        <v>0.23962726453037189</v>
      </c>
      <c r="CP100" s="29">
        <v>96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</row>
    <row r="101" spans="2:99" x14ac:dyDescent="0.15">
      <c r="B101" s="29">
        <v>97</v>
      </c>
      <c r="C101" s="29">
        <f>[6]属性汇总!Q100+[10]属性汇总!J101+[11]属性汇总新!K101+[12]爵位属性!I101+[13]宝物温养!CB102+[14]藏品属性!AW107</f>
        <v>344.32300769953247</v>
      </c>
      <c r="D101" s="29">
        <f>[6]属性汇总!R100+[10]属性汇总!K101+[11]属性汇总新!L101+[12]爵位属性!J101+[13]宝物温养!CC102+[14]藏品属性!AX107</f>
        <v>366.93306415413957</v>
      </c>
      <c r="E101" s="29">
        <f>[6]属性汇总!S100+[10]属性汇总!L101+[11]属性汇总新!M101+[12]爵位属性!K101+[13]宝物温养!CD102+[14]藏品属性!AY107</f>
        <v>391.48942179426274</v>
      </c>
      <c r="F101" s="29">
        <f>[6]属性汇总!T100+[10]属性汇总!M101+[11]属性汇总新!N101+[12]爵位属性!L101+[13]宝物温养!CE102+[14]藏品属性!AZ107</f>
        <v>407.44248113244106</v>
      </c>
      <c r="G101" s="29">
        <f>[6]属性汇总!U100+[10]属性汇总!N101+[11]属性汇总新!O101+[12]爵位属性!M101+[13]宝物温养!CF102+[14]藏品属性!BA107</f>
        <v>407.59388587858916</v>
      </c>
      <c r="I101" s="39">
        <f>[6]属性汇总!Q100/C101</f>
        <v>0.41199192151134761</v>
      </c>
      <c r="J101" s="39">
        <f>[10]属性汇总!J101/C101</f>
        <v>0.19168048176900732</v>
      </c>
      <c r="K101" s="39">
        <f>[13]宝物温养!CB102/C101</f>
        <v>8.7552822044307713E-2</v>
      </c>
      <c r="L101" s="39">
        <f>[12]爵位属性!I101/C101</f>
        <v>6.4377535543631251E-2</v>
      </c>
      <c r="M101" s="100">
        <f>[11]属性汇总新!K101/C101</f>
        <v>0.11798316933693945</v>
      </c>
      <c r="N101" s="39">
        <f>[14]藏品属性!AW107/C101</f>
        <v>0.12641406979476683</v>
      </c>
      <c r="Q101" s="29">
        <v>97</v>
      </c>
      <c r="R101" s="29">
        <f>[6]属性汇总!AN100+[10]属性汇总!AC101+[15]属性汇总!E101+[9]属性!AS102</f>
        <v>21743.046677841219</v>
      </c>
      <c r="S101" s="29">
        <f>[6]属性汇总!AO100+[10]属性汇总!AD101+[15]属性汇总!F101+[9]属性!AT102</f>
        <v>21753.699999999997</v>
      </c>
      <c r="T101" s="29">
        <f>[6]属性汇总!AP100+[10]属性汇总!AE101+[15]属性汇总!G101+[9]属性!AU102</f>
        <v>22485.699999999997</v>
      </c>
      <c r="U101" s="29">
        <f>[6]属性汇总!AQ100+[10]属性汇总!AF101+[15]属性汇总!H101+[9]属性!AV102</f>
        <v>22671.699999999997</v>
      </c>
      <c r="V101" s="29">
        <f>[6]属性汇总!AR100+[10]属性汇总!AG101+[15]属性汇总!I101+[9]属性!AW102</f>
        <v>22743.699999999997</v>
      </c>
      <c r="X101" s="39">
        <f>[6]属性汇总!AN100/R101</f>
        <v>0.4940292020320724</v>
      </c>
      <c r="Y101" s="39">
        <f>[10]属性汇总!AC101/R101</f>
        <v>0.40684270843308901</v>
      </c>
      <c r="Z101" s="39">
        <f>[15]属性汇总!E101/R101</f>
        <v>8.2785086500063332E-2</v>
      </c>
      <c r="AA101" s="39">
        <f>[9]属性!AS102/R101</f>
        <v>1.6343003034775243E-2</v>
      </c>
      <c r="AC101" s="29">
        <v>97</v>
      </c>
      <c r="AD101" s="39">
        <f>'[5]变法-buff效果'!AG101</f>
        <v>2.5000000000000001E-2</v>
      </c>
      <c r="AE101" s="39">
        <f>'[5]变法-buff效果'!AH101</f>
        <v>2.5000000000000001E-2</v>
      </c>
      <c r="AF101" s="39">
        <f>'[5]变法-buff效果'!AI101</f>
        <v>2.5000000000000001E-2</v>
      </c>
      <c r="AG101" s="39">
        <f>'[5]变法-buff效果'!AJ101</f>
        <v>2.5000000000000001E-2</v>
      </c>
      <c r="AH101" s="39">
        <f>'[5]变法-buff效果'!AK101</f>
        <v>2.5000000000000001E-2</v>
      </c>
      <c r="AJ101" s="67"/>
      <c r="AK101" s="67">
        <f>IFERROR('[5]变法-buff效果'!AG101/AD101,0)</f>
        <v>1</v>
      </c>
      <c r="AL101" s="39"/>
      <c r="BF101" s="29">
        <v>97</v>
      </c>
      <c r="BG101" s="39">
        <f>养成属性buff汇总!I102</f>
        <v>0.15347900973209266</v>
      </c>
      <c r="BH101" s="39">
        <f>养成属性buff汇总!J102</f>
        <v>0.15347900973209266</v>
      </c>
      <c r="BI101" s="39">
        <f>养成属性buff汇总!K102</f>
        <v>0.15347900973209266</v>
      </c>
      <c r="BJ101" s="39">
        <f>养成属性buff汇总!L102</f>
        <v>0.15347900973209266</v>
      </c>
      <c r="BK101" s="39">
        <f>养成属性buff汇总!M102</f>
        <v>0.15347900973209266</v>
      </c>
      <c r="BM101" s="67">
        <f>'[2]功能-军团县城'!CV104/BG101</f>
        <v>2.2667658190950752E-2</v>
      </c>
      <c r="BN101" s="67">
        <f>[3]大殿属性!AK103/BG101</f>
        <v>0.97733234180904927</v>
      </c>
      <c r="BO101" s="39"/>
      <c r="BR101" s="29">
        <v>97</v>
      </c>
      <c r="BS101" s="39">
        <f t="shared" si="14"/>
        <v>0.15347900973209266</v>
      </c>
      <c r="BT101" s="39">
        <f t="shared" si="15"/>
        <v>0.15347900973209266</v>
      </c>
      <c r="BU101" s="39">
        <f t="shared" si="16"/>
        <v>0.15347900973209266</v>
      </c>
      <c r="BV101" s="39">
        <f t="shared" si="17"/>
        <v>0.15347900973209266</v>
      </c>
      <c r="BW101" s="39">
        <f t="shared" si="18"/>
        <v>0.15347900973209266</v>
      </c>
      <c r="BY101" s="67">
        <f>'[2]功能-军团县城'!CV104/BS101</f>
        <v>2.2667658190950752E-2</v>
      </c>
      <c r="BZ101" s="67">
        <f>[3]大殿属性!AK103/BS101</f>
        <v>0.97733234180904927</v>
      </c>
      <c r="CA101" s="39"/>
      <c r="CF101" s="29">
        <v>97</v>
      </c>
      <c r="CG101" s="39">
        <f>养成属性buff汇总!AA102</f>
        <v>0.22346044931690776</v>
      </c>
      <c r="CH101" s="39">
        <f>养成属性buff汇总!AB102</f>
        <v>0.22806575513976371</v>
      </c>
      <c r="CI101" s="39">
        <f>养成属性buff汇总!AC102</f>
        <v>0.23307599067200183</v>
      </c>
      <c r="CJ101" s="39">
        <f>养成属性buff汇总!AD102</f>
        <v>0.23853802120249096</v>
      </c>
      <c r="CK101" s="39">
        <f>养成属性buff汇总!AE102</f>
        <v>0.24415858625940667</v>
      </c>
      <c r="CP101" s="29">
        <v>97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</row>
    <row r="102" spans="2:99" x14ac:dyDescent="0.15">
      <c r="B102" s="29">
        <v>98</v>
      </c>
      <c r="C102" s="29">
        <f>[6]属性汇总!Q101+[10]属性汇总!J102+[11]属性汇总新!K102+[12]爵位属性!I102+[13]宝物温养!CB103+[14]藏品属性!AW108</f>
        <v>349.27068340116523</v>
      </c>
      <c r="D102" s="29">
        <f>[6]属性汇总!R101+[10]属性汇总!K102+[11]属性汇总新!L102+[12]爵位属性!J102+[13]宝物温养!CC103+[14]藏品属性!AX108</f>
        <v>371.30573985546522</v>
      </c>
      <c r="E102" s="29">
        <f>[6]属性汇总!S101+[10]属性汇总!L102+[11]属性汇总新!M102+[12]爵位属性!K102+[13]宝物温养!CD103+[14]藏品属性!AY108</f>
        <v>397.24288743058617</v>
      </c>
      <c r="F102" s="29">
        <f>[6]属性汇总!T101+[10]属性汇总!M102+[11]属性汇总新!N102+[12]爵位属性!L102+[13]宝物温养!CE103+[14]藏品属性!AZ108</f>
        <v>408.84955655380713</v>
      </c>
      <c r="G102" s="29">
        <f>[6]属性汇总!U101+[10]属性汇总!N102+[11]属性汇总新!O102+[12]爵位属性!M102+[13]宝物温养!CF103+[14]藏品属性!BA108</f>
        <v>408.95893600282693</v>
      </c>
      <c r="I102" s="39">
        <f>[6]属性汇总!Q101/C102</f>
        <v>0.40977864307916917</v>
      </c>
      <c r="J102" s="39">
        <f>[10]属性汇总!J102/C102</f>
        <v>0.18896518699278789</v>
      </c>
      <c r="K102" s="39">
        <f>[13]宝物温养!CB103/C102</f>
        <v>9.1410127012608935E-2</v>
      </c>
      <c r="L102" s="39">
        <f>[12]爵位属性!I102/C102</f>
        <v>6.3942765295539328E-2</v>
      </c>
      <c r="M102" s="100">
        <f>[11]属性汇总新!K102/C102</f>
        <v>0.11874653838360903</v>
      </c>
      <c r="N102" s="39">
        <f>[14]藏品属性!AW108/C102</f>
        <v>0.12715673923628554</v>
      </c>
      <c r="Q102" s="29">
        <v>98</v>
      </c>
      <c r="R102" s="29">
        <f>[6]属性汇总!AN101+[10]属性汇总!AC102+[15]属性汇总!E102+[9]属性!AS103</f>
        <v>21986.655198454871</v>
      </c>
      <c r="S102" s="29">
        <f>[6]属性汇总!AO101+[10]属性汇总!AD102+[15]属性汇总!F102+[9]属性!AT103</f>
        <v>22007.5</v>
      </c>
      <c r="T102" s="29">
        <f>[6]属性汇总!AP101+[10]属性汇总!AE102+[15]属性汇总!G102+[9]属性!AU103</f>
        <v>22775.5</v>
      </c>
      <c r="U102" s="29">
        <f>[6]属性汇总!AQ101+[10]属性汇总!AF102+[15]属性汇总!H102+[9]属性!AV103</f>
        <v>22919.5</v>
      </c>
      <c r="V102" s="29">
        <f>[6]属性汇总!AR101+[10]属性汇总!AG102+[15]属性汇总!I102+[9]属性!AW103</f>
        <v>22967.5</v>
      </c>
      <c r="X102" s="39">
        <f>[6]属性汇总!AN101/R102</f>
        <v>0.49300359250468229</v>
      </c>
      <c r="Y102" s="39">
        <f>[10]属性汇总!AC102/R102</f>
        <v>0.40861149269450303</v>
      </c>
      <c r="Z102" s="39">
        <f>[15]属性汇总!E102/R102</f>
        <v>8.1867841367999267E-2</v>
      </c>
      <c r="AA102" s="39">
        <f>[9]属性!AS103/R102</f>
        <v>1.651707343281544E-2</v>
      </c>
      <c r="AC102" s="29">
        <v>98</v>
      </c>
      <c r="AD102" s="39">
        <f>'[5]变法-buff效果'!AG102</f>
        <v>2.5000000000000001E-2</v>
      </c>
      <c r="AE102" s="39">
        <f>'[5]变法-buff效果'!AH102</f>
        <v>2.5000000000000001E-2</v>
      </c>
      <c r="AF102" s="39">
        <f>'[5]变法-buff效果'!AI102</f>
        <v>2.5000000000000001E-2</v>
      </c>
      <c r="AG102" s="39">
        <f>'[5]变法-buff效果'!AJ102</f>
        <v>2.5000000000000001E-2</v>
      </c>
      <c r="AH102" s="39">
        <f>'[5]变法-buff效果'!AK102</f>
        <v>2.5000000000000001E-2</v>
      </c>
      <c r="AJ102" s="67"/>
      <c r="AK102" s="67">
        <f>IFERROR('[5]变法-buff效果'!AG102/AD102,0)</f>
        <v>1</v>
      </c>
      <c r="AL102" s="39"/>
      <c r="BF102" s="29">
        <v>98</v>
      </c>
      <c r="BG102" s="39">
        <f>养成属性buff汇总!I103</f>
        <v>0.15347900973209266</v>
      </c>
      <c r="BH102" s="39">
        <f>养成属性buff汇总!J103</f>
        <v>0.15347900973209266</v>
      </c>
      <c r="BI102" s="39">
        <f>养成属性buff汇总!K103</f>
        <v>0.15347900973209266</v>
      </c>
      <c r="BJ102" s="39">
        <f>养成属性buff汇总!L103</f>
        <v>0.15347900973209266</v>
      </c>
      <c r="BK102" s="39">
        <f>养成属性buff汇总!M103</f>
        <v>0.15347900973209266</v>
      </c>
      <c r="BM102" s="67">
        <f>'[2]功能-军团县城'!CV105/BG102</f>
        <v>2.2667658190950752E-2</v>
      </c>
      <c r="BN102" s="67">
        <f>[3]大殿属性!AK104/BG102</f>
        <v>0.97733234180904927</v>
      </c>
      <c r="BO102" s="39"/>
      <c r="BR102" s="29">
        <v>98</v>
      </c>
      <c r="BS102" s="39">
        <f t="shared" si="14"/>
        <v>0.15347900973209266</v>
      </c>
      <c r="BT102" s="39">
        <f t="shared" si="15"/>
        <v>0.15347900973209266</v>
      </c>
      <c r="BU102" s="39">
        <f t="shared" si="16"/>
        <v>0.15347900973209266</v>
      </c>
      <c r="BV102" s="39">
        <f t="shared" si="17"/>
        <v>0.15347900973209266</v>
      </c>
      <c r="BW102" s="39">
        <f t="shared" si="18"/>
        <v>0.15347900973209266</v>
      </c>
      <c r="BY102" s="67">
        <f>'[2]功能-军团县城'!CV105/BS102</f>
        <v>2.2667658190950752E-2</v>
      </c>
      <c r="BZ102" s="67">
        <f>[3]大殿属性!AK104/BS102</f>
        <v>0.97733234180904927</v>
      </c>
      <c r="CA102" s="39"/>
      <c r="CF102" s="29">
        <v>98</v>
      </c>
      <c r="CG102" s="39">
        <f>养成属性buff汇总!AA103</f>
        <v>0.22817692901543096</v>
      </c>
      <c r="CH102" s="39">
        <f>养成属性buff汇总!AB103</f>
        <v>0.232765952252799</v>
      </c>
      <c r="CI102" s="39">
        <f>养成属性buff汇总!AC103</f>
        <v>0.23776416035605186</v>
      </c>
      <c r="CJ102" s="39">
        <f>养成属性buff汇总!AD103</f>
        <v>0.24315278076408614</v>
      </c>
      <c r="CK102" s="39">
        <f>养成属性buff汇总!AE103</f>
        <v>0.24868990798844148</v>
      </c>
      <c r="CP102" s="29">
        <v>98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</row>
    <row r="103" spans="2:99" x14ac:dyDescent="0.15">
      <c r="B103" s="29">
        <v>99</v>
      </c>
      <c r="C103" s="29">
        <f>[6]属性汇总!Q102+[10]属性汇总!J103+[11]属性汇总新!K103+[12]爵位属性!I103+[13]宝物温养!CB104+[14]藏品属性!AW109</f>
        <v>354.21835910279782</v>
      </c>
      <c r="D103" s="29">
        <f>[6]属性汇总!R102+[10]属性汇总!K103+[11]属性汇总新!L103+[12]爵位属性!J103+[13]宝物温养!CC104+[14]藏品属性!AX109</f>
        <v>375.67841555679092</v>
      </c>
      <c r="E103" s="29">
        <f>[6]属性汇总!S102+[10]属性汇总!L103+[11]属性汇总新!M103+[12]爵位属性!K103+[13]宝物温养!CD104+[14]藏品属性!AY109</f>
        <v>402.99575069114849</v>
      </c>
      <c r="F103" s="29">
        <f>[6]属性汇总!T102+[10]属性汇总!M103+[11]属性汇总新!N103+[12]爵位属性!L103+[13]宝物温养!CE104+[14]藏品属性!AZ109</f>
        <v>410.24861224450206</v>
      </c>
      <c r="G103" s="29">
        <f>[6]属性汇总!U102+[10]属性汇总!N103+[11]属性汇总新!O103+[12]爵位属性!M103+[13]宝物温养!CF104+[14]藏品属性!BA109</f>
        <v>410.30628436280836</v>
      </c>
      <c r="I103" s="39">
        <f>[6]属性汇总!Q102/C103</f>
        <v>0.40762719421419674</v>
      </c>
      <c r="J103" s="39">
        <f>[10]属性汇总!J103/C103</f>
        <v>0.18632574598101539</v>
      </c>
      <c r="K103" s="39">
        <f>[13]宝物温养!CB104/C103</f>
        <v>9.5159675318529438E-2</v>
      </c>
      <c r="L103" s="39">
        <f>[12]爵位属性!I103/C103</f>
        <v>6.3520140675346157E-2</v>
      </c>
      <c r="M103" s="100">
        <f>[11]属性汇总新!K103/C103</f>
        <v>0.11948858215231652</v>
      </c>
      <c r="N103" s="39">
        <f>[14]藏品属性!AW109/C103</f>
        <v>0.12787866165859588</v>
      </c>
      <c r="Q103" s="29">
        <v>99</v>
      </c>
      <c r="R103" s="29">
        <f>[6]属性汇总!AN102+[10]属性汇总!AC103+[15]属性汇总!E103+[9]属性!AS104</f>
        <v>22230.263719068524</v>
      </c>
      <c r="S103" s="29">
        <f>[6]属性汇总!AO102+[10]属性汇总!AD103+[15]属性汇总!F103+[9]属性!AT104</f>
        <v>22261.3</v>
      </c>
      <c r="T103" s="29">
        <f>[6]属性汇总!AP102+[10]属性汇总!AE103+[15]属性汇总!G103+[9]属性!AU104</f>
        <v>23065.3</v>
      </c>
      <c r="U103" s="29">
        <f>[6]属性汇总!AQ102+[10]属性汇总!AF103+[15]属性汇总!H103+[9]属性!AV104</f>
        <v>23167.3</v>
      </c>
      <c r="V103" s="29">
        <f>[6]属性汇总!AR102+[10]属性汇总!AG103+[15]属性汇总!I103+[9]属性!AW104</f>
        <v>23191.300000000003</v>
      </c>
      <c r="X103" s="39">
        <f>[6]属性汇总!AN102/R103</f>
        <v>0.49200046109296836</v>
      </c>
      <c r="Y103" s="39">
        <f>[10]属性汇总!AC103/R103</f>
        <v>0.41034151080157422</v>
      </c>
      <c r="Z103" s="39">
        <f>[15]属性汇总!E103/R103</f>
        <v>8.0970699346945146E-2</v>
      </c>
      <c r="AA103" s="39">
        <f>[9]属性!AS104/R103</f>
        <v>1.6687328758512362E-2</v>
      </c>
      <c r="AC103" s="29">
        <v>99</v>
      </c>
      <c r="AD103" s="39">
        <f>'[5]变法-buff效果'!AG103</f>
        <v>2.5000000000000001E-2</v>
      </c>
      <c r="AE103" s="39">
        <f>'[5]变法-buff效果'!AH103</f>
        <v>2.5000000000000001E-2</v>
      </c>
      <c r="AF103" s="39">
        <f>'[5]变法-buff效果'!AI103</f>
        <v>2.5000000000000001E-2</v>
      </c>
      <c r="AG103" s="39">
        <f>'[5]变法-buff效果'!AJ103</f>
        <v>2.5000000000000001E-2</v>
      </c>
      <c r="AH103" s="39">
        <f>'[5]变法-buff效果'!AK103</f>
        <v>2.5000000000000001E-2</v>
      </c>
      <c r="AJ103" s="67"/>
      <c r="AK103" s="67">
        <f>IFERROR('[5]变法-buff效果'!AG103/AD103,0)</f>
        <v>1</v>
      </c>
      <c r="AL103" s="39"/>
      <c r="BF103" s="29">
        <v>99</v>
      </c>
      <c r="BG103" s="39">
        <f>养成属性buff汇总!I104</f>
        <v>0.15347900973209266</v>
      </c>
      <c r="BH103" s="39">
        <f>养成属性buff汇总!J104</f>
        <v>0.15347900973209266</v>
      </c>
      <c r="BI103" s="39">
        <f>养成属性buff汇总!K104</f>
        <v>0.15347900973209266</v>
      </c>
      <c r="BJ103" s="39">
        <f>养成属性buff汇总!L104</f>
        <v>0.15347900973209266</v>
      </c>
      <c r="BK103" s="39">
        <f>养成属性buff汇总!M104</f>
        <v>0.15347900973209266</v>
      </c>
      <c r="BM103" s="67">
        <f>'[2]功能-军团县城'!CV106/BG103</f>
        <v>2.2667658190950752E-2</v>
      </c>
      <c r="BN103" s="67">
        <f>[3]大殿属性!AK105/BG103</f>
        <v>0.97733234180904927</v>
      </c>
      <c r="BO103" s="39"/>
      <c r="BR103" s="29">
        <v>99</v>
      </c>
      <c r="BS103" s="39">
        <f t="shared" si="14"/>
        <v>0.15347900973209266</v>
      </c>
      <c r="BT103" s="39">
        <f t="shared" si="15"/>
        <v>0.15347900973209266</v>
      </c>
      <c r="BU103" s="39">
        <f t="shared" si="16"/>
        <v>0.15347900973209266</v>
      </c>
      <c r="BV103" s="39">
        <f t="shared" si="17"/>
        <v>0.15347900973209266</v>
      </c>
      <c r="BW103" s="39">
        <f t="shared" si="18"/>
        <v>0.15347900973209266</v>
      </c>
      <c r="BY103" s="67">
        <f>'[2]功能-军团县城'!CV106/BS103</f>
        <v>2.2667658190950752E-2</v>
      </c>
      <c r="BZ103" s="67">
        <f>[3]大殿属性!AK105/BS103</f>
        <v>0.97733234180904927</v>
      </c>
      <c r="CA103" s="39"/>
      <c r="CF103" s="29">
        <v>99</v>
      </c>
      <c r="CG103" s="39">
        <f>养成属性buff汇总!AA104</f>
        <v>0.23289340871395417</v>
      </c>
      <c r="CH103" s="39">
        <f>养成属性buff汇总!AB104</f>
        <v>0.23746614936583429</v>
      </c>
      <c r="CI103" s="39">
        <f>养成属性buff汇总!AC104</f>
        <v>0.24245233004010189</v>
      </c>
      <c r="CJ103" s="39">
        <f>养成属性buff汇总!AD104</f>
        <v>0.24776754032568132</v>
      </c>
      <c r="CK103" s="39">
        <f>养成属性buff汇总!AE104</f>
        <v>0.25325926677328625</v>
      </c>
      <c r="CP103" s="29">
        <v>99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</row>
    <row r="104" spans="2:99" x14ac:dyDescent="0.15">
      <c r="B104" s="29">
        <v>100</v>
      </c>
      <c r="C104" s="29">
        <f>[6]属性汇总!Q103+[10]属性汇总!J104+[11]属性汇总新!K104+[12]爵位属性!I104+[13]宝物温养!CB105+[14]藏品属性!AW110</f>
        <v>359.16542315052465</v>
      </c>
      <c r="D104" s="29">
        <f>[6]属性汇总!R103+[10]属性汇总!K104+[11]属性汇总新!L104+[12]爵位属性!J104+[13]宝物温养!CC105+[14]藏品属性!AX110</f>
        <v>380.0415935272726</v>
      </c>
      <c r="E104" s="29">
        <f>[6]属性汇总!S103+[10]属性汇总!L104+[11]属性汇总新!M104+[12]爵位属性!K104+[13]宝物温养!CD105+[14]藏品属性!AY110</f>
        <v>408.71017906921543</v>
      </c>
      <c r="F104" s="29">
        <f>[6]属性汇总!T103+[10]属性汇总!M104+[11]属性汇总新!N104+[12]爵位属性!L104+[13]宝物温养!CE105+[14]藏品属性!AZ110</f>
        <v>411.63465674863443</v>
      </c>
      <c r="G104" s="29">
        <f>[6]属性汇总!U103+[10]属性汇总!N104+[11]属性汇总新!O104+[12]爵位属性!M104+[13]宝物温养!CF105+[14]藏品属性!BA110</f>
        <v>411.65363272278972</v>
      </c>
      <c r="I104" s="39">
        <f>[6]属性汇总!Q103/C104</f>
        <v>0.40553571034579733</v>
      </c>
      <c r="J104" s="39">
        <f>[10]属性汇总!J104/C104</f>
        <v>0.18375933691239452</v>
      </c>
      <c r="K104" s="39">
        <f>[13]宝物温养!CB105/C104</f>
        <v>9.880608841852527E-2</v>
      </c>
      <c r="L104" s="39">
        <f>[12]爵位属性!I104/C104</f>
        <v>6.3109267222438523E-2</v>
      </c>
      <c r="M104" s="100">
        <f>[11]属性汇总新!K104/C104</f>
        <v>0.12021038665563963</v>
      </c>
      <c r="N104" s="39">
        <f>[14]藏品属性!AW110/C104</f>
        <v>0.12857921044520476</v>
      </c>
      <c r="Q104" s="29">
        <v>100</v>
      </c>
      <c r="R104" s="29">
        <f>[6]属性汇总!AN103+[10]属性汇总!AC104+[15]属性汇总!E104+[9]属性!AS105</f>
        <v>22473.872239682179</v>
      </c>
      <c r="S104" s="29">
        <f>[6]属性汇总!AO103+[10]属性汇总!AD104+[15]属性汇总!F104+[9]属性!AT105</f>
        <v>22515.1</v>
      </c>
      <c r="T104" s="29">
        <f>[6]属性汇总!AP103+[10]属性汇总!AE104+[15]属性汇总!G104+[9]属性!AU105</f>
        <v>23355.1</v>
      </c>
      <c r="U104" s="29">
        <f>[6]属性汇总!AQ103+[10]属性汇总!AF104+[15]属性汇总!H104+[9]属性!AV105</f>
        <v>23415.1</v>
      </c>
      <c r="V104" s="29">
        <f>[6]属性汇总!AR103+[10]属性汇总!AG104+[15]属性汇总!I104+[9]属性!AW105</f>
        <v>23415.100000000002</v>
      </c>
      <c r="X104" s="39">
        <f>[6]属性汇总!AN103/R104</f>
        <v>0.49101907683337692</v>
      </c>
      <c r="Y104" s="39">
        <f>[10]属性汇总!AC104/R104</f>
        <v>0.41203402338692624</v>
      </c>
      <c r="Z104" s="39">
        <f>[15]属性汇总!E104/R104</f>
        <v>8.0093006705882E-2</v>
      </c>
      <c r="AA104" s="39">
        <f>[9]属性!AS105/R104</f>
        <v>1.6853893073814869E-2</v>
      </c>
      <c r="AC104" s="29">
        <v>100</v>
      </c>
      <c r="AD104" s="39">
        <f>'[5]变法-buff效果'!AG104</f>
        <v>2.5000000000000001E-2</v>
      </c>
      <c r="AE104" s="39">
        <f>'[5]变法-buff效果'!AH104</f>
        <v>2.5000000000000001E-2</v>
      </c>
      <c r="AF104" s="39">
        <f>'[5]变法-buff效果'!AI104</f>
        <v>2.5000000000000001E-2</v>
      </c>
      <c r="AG104" s="39">
        <f>'[5]变法-buff效果'!AJ104</f>
        <v>2.5000000000000001E-2</v>
      </c>
      <c r="AH104" s="39">
        <f>'[5]变法-buff效果'!AK104</f>
        <v>2.5000000000000001E-2</v>
      </c>
      <c r="AJ104" s="67"/>
      <c r="AK104" s="67">
        <f>IFERROR('[5]变法-buff效果'!AG104/AD104,0)</f>
        <v>1</v>
      </c>
      <c r="AL104" s="39"/>
      <c r="BF104" s="29">
        <v>100</v>
      </c>
      <c r="BG104" s="39">
        <f>养成属性buff汇总!I105</f>
        <v>0.15347900973209266</v>
      </c>
      <c r="BH104" s="39">
        <f>养成属性buff汇总!J105</f>
        <v>0.15347900973209266</v>
      </c>
      <c r="BI104" s="39">
        <f>养成属性buff汇总!K105</f>
        <v>0.15347900973209266</v>
      </c>
      <c r="BJ104" s="39">
        <f>养成属性buff汇总!L105</f>
        <v>0.15347900973209266</v>
      </c>
      <c r="BK104" s="39">
        <f>养成属性buff汇总!M105</f>
        <v>0.15347900973209266</v>
      </c>
      <c r="BM104" s="67">
        <f>'[2]功能-军团县城'!CV107/BG104</f>
        <v>2.2667658190950752E-2</v>
      </c>
      <c r="BN104" s="67">
        <f>[3]大殿属性!AK106/BG104</f>
        <v>0.97733234180904927</v>
      </c>
      <c r="BO104" s="39"/>
      <c r="BR104" s="29">
        <v>100</v>
      </c>
      <c r="BS104" s="39">
        <f t="shared" si="14"/>
        <v>0.15347900973209266</v>
      </c>
      <c r="BT104" s="39">
        <f t="shared" si="15"/>
        <v>0.15347900973209266</v>
      </c>
      <c r="BU104" s="39">
        <f t="shared" si="16"/>
        <v>0.15347900973209266</v>
      </c>
      <c r="BV104" s="39">
        <f t="shared" si="17"/>
        <v>0.15347900973209266</v>
      </c>
      <c r="BW104" s="39">
        <f t="shared" si="18"/>
        <v>0.15347900973209266</v>
      </c>
      <c r="BY104" s="67">
        <f>'[2]功能-军团县城'!CV107/BS104</f>
        <v>2.2667658190950752E-2</v>
      </c>
      <c r="BZ104" s="67">
        <f>[3]大殿属性!AK106/BS104</f>
        <v>0.97733234180904927</v>
      </c>
      <c r="CA104" s="39"/>
      <c r="CF104" s="29">
        <v>100</v>
      </c>
      <c r="CG104" s="39">
        <f>养成属性buff汇总!AA105</f>
        <v>0.23760988841247738</v>
      </c>
      <c r="CH104" s="39">
        <f>养成属性buff汇总!AB105</f>
        <v>0.24216634647886959</v>
      </c>
      <c r="CI104" s="39">
        <f>养成属性buff汇总!AC105</f>
        <v>0.24714049972415192</v>
      </c>
      <c r="CJ104" s="39">
        <f>养成属性buff汇总!AD105</f>
        <v>0.25238698257775516</v>
      </c>
      <c r="CK104" s="39">
        <f>养成属性buff汇总!AE105</f>
        <v>0.2578440954399247</v>
      </c>
      <c r="CP104" s="29">
        <v>100</v>
      </c>
      <c r="CQ104" s="39">
        <v>0</v>
      </c>
      <c r="CR104" s="39">
        <v>0</v>
      </c>
      <c r="CS104" s="39">
        <v>0</v>
      </c>
      <c r="CT104" s="39">
        <v>0</v>
      </c>
      <c r="CU104" s="39">
        <v>0</v>
      </c>
    </row>
    <row r="105" spans="2:99" x14ac:dyDescent="0.15">
      <c r="B105" s="29">
        <v>101</v>
      </c>
      <c r="C105" s="29">
        <f>[6]属性汇总!Q104+[10]属性汇总!J105+[11]属性汇总新!K105+[12]爵位属性!I105+[13]宝物温养!CB106+[14]藏品属性!AW111</f>
        <v>364.44159928450421</v>
      </c>
      <c r="D105" s="29">
        <f>[6]属性汇总!R104+[10]属性汇总!K105+[11]属性汇总新!L105+[12]爵位属性!J105+[13]宝物温养!CC106+[14]藏品属性!AX111</f>
        <v>385.30847347894667</v>
      </c>
      <c r="E105" s="29">
        <f>[6]属性汇总!S104+[10]属性汇总!L105+[11]属性汇总新!M105+[12]爵位属性!K105+[13]宝物温养!CD106+[14]藏品属性!AY111</f>
        <v>410.39106298020863</v>
      </c>
      <c r="F105" s="29">
        <f>[6]属性汇总!T104+[10]属性汇总!M105+[11]属性汇总新!N105+[12]爵位属性!L105+[13]宝物温养!CE106+[14]藏品属性!AZ111</f>
        <v>413.01858060723083</v>
      </c>
      <c r="G105" s="29">
        <f>[6]属性汇总!U104+[10]属性汇总!N105+[11]属性汇总新!O105+[12]爵位属性!M105+[13]宝物温养!CF106+[14]藏品属性!BA111</f>
        <v>413.00098108277115</v>
      </c>
      <c r="I105" s="39">
        <f>[6]属性汇总!Q104/C105</f>
        <v>0.40205959526670088</v>
      </c>
      <c r="J105" s="39">
        <f>[10]属性汇总!J105/C105</f>
        <v>0.18109897478656539</v>
      </c>
      <c r="K105" s="39">
        <f>[13]宝物温养!CB106/C105</f>
        <v>0.10427780762813506</v>
      </c>
      <c r="L105" s="39">
        <f>[12]爵位属性!I105/C105</f>
        <v>6.2652928145857226E-2</v>
      </c>
      <c r="M105" s="100">
        <f>[11]属性汇总新!K105/C105</f>
        <v>0.12080338623648589</v>
      </c>
      <c r="N105" s="39">
        <f>[14]藏品属性!AW111/C105</f>
        <v>0.12910730793625563</v>
      </c>
      <c r="Q105" s="29">
        <v>101</v>
      </c>
      <c r="R105" s="29">
        <f>[6]属性汇总!AN104+[10]属性汇总!AC105+[15]属性汇总!E105+[9]属性!AS106</f>
        <v>22717.480760295835</v>
      </c>
      <c r="S105" s="29">
        <f>[6]属性汇总!AO104+[10]属性汇总!AD105+[15]属性汇总!F105+[9]属性!AT106</f>
        <v>22768.9</v>
      </c>
      <c r="T105" s="29">
        <f>[6]属性汇总!AP104+[10]属性汇总!AE105+[15]属性汇总!G105+[9]属性!AU106</f>
        <v>23524.9</v>
      </c>
      <c r="U105" s="29">
        <f>[6]属性汇总!AQ104+[10]属性汇总!AF105+[15]属性汇总!H105+[9]属性!AV106</f>
        <v>23578.9</v>
      </c>
      <c r="V105" s="29">
        <f>[6]属性汇总!AR104+[10]属性汇总!AG105+[15]属性汇总!I105+[9]属性!AW106</f>
        <v>23578.9</v>
      </c>
      <c r="X105" s="39">
        <f>[6]属性汇总!AN104/R105</f>
        <v>0.49005874011599793</v>
      </c>
      <c r="Y105" s="39">
        <f>[10]属性汇总!AC105/R105</f>
        <v>0.41369023701013652</v>
      </c>
      <c r="Z105" s="39">
        <f>[15]属性汇总!E105/R105</f>
        <v>7.9234137754654793E-2</v>
      </c>
      <c r="AA105" s="39">
        <f>[9]属性!AS106/R105</f>
        <v>1.7016885119210692E-2</v>
      </c>
      <c r="AC105" s="29">
        <v>101</v>
      </c>
      <c r="AD105" s="39">
        <f>'[5]变法-buff效果'!AG105</f>
        <v>2.5000000000000001E-2</v>
      </c>
      <c r="AE105" s="39">
        <f>'[5]变法-buff效果'!AH105</f>
        <v>2.5000000000000001E-2</v>
      </c>
      <c r="AF105" s="39">
        <f>'[5]变法-buff效果'!AI105</f>
        <v>2.5000000000000001E-2</v>
      </c>
      <c r="AG105" s="39">
        <f>'[5]变法-buff效果'!AJ105</f>
        <v>2.5000000000000001E-2</v>
      </c>
      <c r="AH105" s="39">
        <f>'[5]变法-buff效果'!AK105</f>
        <v>2.5000000000000001E-2</v>
      </c>
      <c r="AJ105" s="67"/>
      <c r="AK105" s="67">
        <f>IFERROR('[5]变法-buff效果'!AG105/AD105,0)</f>
        <v>1</v>
      </c>
      <c r="AL105" s="39"/>
      <c r="BF105" s="29">
        <v>101</v>
      </c>
      <c r="BG105" s="39">
        <f>养成属性buff汇总!I106</f>
        <v>0.15347900973209266</v>
      </c>
      <c r="BH105" s="39">
        <f>养成属性buff汇总!J106</f>
        <v>0.15347900973209266</v>
      </c>
      <c r="BI105" s="39">
        <f>养成属性buff汇总!K106</f>
        <v>0.15347900973209266</v>
      </c>
      <c r="BJ105" s="39">
        <f>养成属性buff汇总!L106</f>
        <v>0.15347900973209266</v>
      </c>
      <c r="BK105" s="39">
        <f>养成属性buff汇总!M106</f>
        <v>0.15347900973209266</v>
      </c>
      <c r="BM105" s="67">
        <f>'[2]功能-军团县城'!CV108/BG105</f>
        <v>2.2667658190950752E-2</v>
      </c>
      <c r="BN105" s="67">
        <f>[3]大殿属性!AK107/BG105</f>
        <v>0.97733234180904927</v>
      </c>
      <c r="BO105" s="39"/>
      <c r="BR105" s="29">
        <v>101</v>
      </c>
      <c r="BS105" s="39">
        <f t="shared" ref="BS105:BS138" si="19">BG105</f>
        <v>0.15347900973209266</v>
      </c>
      <c r="BT105" s="39">
        <f t="shared" ref="BT105:BT138" si="20">BH105</f>
        <v>0.15347900973209266</v>
      </c>
      <c r="BU105" s="39">
        <f t="shared" ref="BU105:BU138" si="21">BI105</f>
        <v>0.15347900973209266</v>
      </c>
      <c r="BV105" s="39">
        <f t="shared" ref="BV105:BV138" si="22">BJ105</f>
        <v>0.15347900973209266</v>
      </c>
      <c r="BW105" s="39">
        <f t="shared" ref="BW105:BW138" si="23">BK105</f>
        <v>0.15347900973209266</v>
      </c>
      <c r="BY105" s="67">
        <f>'[2]功能-军团县城'!CV108/BS105</f>
        <v>2.2667658190950752E-2</v>
      </c>
      <c r="BZ105" s="67">
        <f>[3]大殿属性!AK107/BS105</f>
        <v>0.97733234180904927</v>
      </c>
      <c r="CA105" s="39"/>
      <c r="CF105" s="29">
        <v>101</v>
      </c>
      <c r="CG105" s="39">
        <f>养成属性buff汇总!AA106</f>
        <v>0.24232636811100061</v>
      </c>
      <c r="CH105" s="39">
        <f>养成属性buff汇总!AB106</f>
        <v>0.24686654359190488</v>
      </c>
      <c r="CI105" s="39">
        <f>养成属性buff汇总!AC106</f>
        <v>0.25182053218433198</v>
      </c>
      <c r="CJ105" s="39">
        <f>养成属性buff汇总!AD106</f>
        <v>0.25701081299175477</v>
      </c>
      <c r="CK105" s="39">
        <f>养成属性buff汇总!AE106</f>
        <v>0.26242892410656321</v>
      </c>
      <c r="CP105" s="29">
        <v>101</v>
      </c>
      <c r="CQ105" s="39">
        <v>0</v>
      </c>
      <c r="CR105" s="39">
        <v>0</v>
      </c>
      <c r="CS105" s="39">
        <v>0</v>
      </c>
      <c r="CT105" s="39">
        <v>0</v>
      </c>
      <c r="CU105" s="39">
        <v>0</v>
      </c>
    </row>
    <row r="106" spans="2:99" x14ac:dyDescent="0.15">
      <c r="B106" s="29">
        <v>102</v>
      </c>
      <c r="C106" s="29">
        <f>[6]属性汇总!Q105+[10]属性汇总!J106+[11]属性汇总新!K106+[12]爵位属性!I106+[13]宝物温养!CB107+[14]藏品属性!AW112</f>
        <v>369.30799275334255</v>
      </c>
      <c r="D106" s="29">
        <f>[6]属性汇总!R105+[10]属性汇总!K106+[11]属性汇总新!L106+[12]爵位属性!J106+[13]宝物温养!CC107+[14]藏品属性!AX112</f>
        <v>390.56585569977682</v>
      </c>
      <c r="E106" s="29">
        <f>[6]属性汇总!S105+[10]属性汇总!L106+[11]属性汇总新!M106+[12]爵位属性!K106+[13]宝物温养!CD107+[14]藏品属性!AY112</f>
        <v>412.07194689120172</v>
      </c>
      <c r="F106" s="29">
        <f>[6]属性汇总!T105+[10]属性汇总!M106+[11]属性汇总新!N106+[12]爵位属性!L106+[13]宝物温养!CE107+[14]藏品属性!AZ112</f>
        <v>414.40250446582735</v>
      </c>
      <c r="G106" s="29">
        <f>[6]属性汇总!U105+[10]属性汇总!N106+[11]属性汇总新!O106+[12]爵位属性!M106+[13]宝物温养!CF107+[14]藏品属性!BA112</f>
        <v>414.34832944275252</v>
      </c>
      <c r="I106" s="39">
        <f>[6]属性汇总!Q105/C106</f>
        <v>0.39804750764109692</v>
      </c>
      <c r="J106" s="39">
        <f>[10]属性汇总!J106/C106</f>
        <v>0.17871262278388</v>
      </c>
      <c r="K106" s="39">
        <f>[13]宝物温养!CB107/C106</f>
        <v>0.1097149593351289</v>
      </c>
      <c r="L106" s="39">
        <f>[12]爵位属性!I106/C106</f>
        <v>6.2278641273170308E-2</v>
      </c>
      <c r="M106" s="100">
        <f>[11]属性汇总新!K106/C106</f>
        <v>0.1215141427976852</v>
      </c>
      <c r="N106" s="39">
        <f>[14]藏品属性!AW112/C106</f>
        <v>0.12973212616903881</v>
      </c>
      <c r="Q106" s="29">
        <v>102</v>
      </c>
      <c r="R106" s="29">
        <f>[6]属性汇总!AN105+[10]属性汇总!AC106+[15]属性汇总!E106+[9]属性!AS107</f>
        <v>22961.089280909484</v>
      </c>
      <c r="S106" s="29">
        <f>[6]属性汇总!AO105+[10]属性汇总!AD106+[15]属性汇总!F106+[9]属性!AT107</f>
        <v>23022.699999999997</v>
      </c>
      <c r="T106" s="29">
        <f>[6]属性汇总!AP105+[10]属性汇总!AE106+[15]属性汇总!G106+[9]属性!AU107</f>
        <v>23694.7</v>
      </c>
      <c r="U106" s="29">
        <f>[6]属性汇总!AQ105+[10]属性汇总!AF106+[15]属性汇总!H106+[9]属性!AV107</f>
        <v>23742.7</v>
      </c>
      <c r="V106" s="29">
        <f>[6]属性汇总!AR105+[10]属性汇总!AG106+[15]属性汇总!I106+[9]属性!AW107</f>
        <v>23742.7</v>
      </c>
      <c r="X106" s="39">
        <f>[6]属性汇总!AN105/R106</f>
        <v>0.48911878102131368</v>
      </c>
      <c r="Y106" s="39">
        <f>[10]属性汇总!AC106/R106</f>
        <v>0.41531130702620922</v>
      </c>
      <c r="Z106" s="39">
        <f>[15]属性汇总!E106/R106</f>
        <v>7.8393493356457275E-2</v>
      </c>
      <c r="AA106" s="39">
        <f>[9]属性!AS107/R106</f>
        <v>1.7176418596019909E-2</v>
      </c>
      <c r="AC106" s="29">
        <v>102</v>
      </c>
      <c r="AD106" s="39">
        <f>'[5]变法-buff效果'!AG106</f>
        <v>2.5000000000000001E-2</v>
      </c>
      <c r="AE106" s="39">
        <f>'[5]变法-buff效果'!AH106</f>
        <v>2.5000000000000001E-2</v>
      </c>
      <c r="AF106" s="39">
        <f>'[5]变法-buff效果'!AI106</f>
        <v>2.5000000000000001E-2</v>
      </c>
      <c r="AG106" s="39">
        <f>'[5]变法-buff效果'!AJ106</f>
        <v>2.5000000000000001E-2</v>
      </c>
      <c r="AH106" s="39">
        <f>'[5]变法-buff效果'!AK106</f>
        <v>2.5000000000000001E-2</v>
      </c>
      <c r="AJ106" s="67"/>
      <c r="AK106" s="67">
        <f>IFERROR('[5]变法-buff效果'!AG106/AD106,0)</f>
        <v>1</v>
      </c>
      <c r="AL106" s="39"/>
      <c r="BF106" s="29">
        <v>102</v>
      </c>
      <c r="BG106" s="39">
        <f>养成属性buff汇总!I107</f>
        <v>0.15347900973209266</v>
      </c>
      <c r="BH106" s="39">
        <f>养成属性buff汇总!J107</f>
        <v>0.15347900973209266</v>
      </c>
      <c r="BI106" s="39">
        <f>养成属性buff汇总!K107</f>
        <v>0.15347900973209266</v>
      </c>
      <c r="BJ106" s="39">
        <f>养成属性buff汇总!L107</f>
        <v>0.15347900973209266</v>
      </c>
      <c r="BK106" s="39">
        <f>养成属性buff汇总!M107</f>
        <v>0.15347900973209266</v>
      </c>
      <c r="BM106" s="67">
        <f>'[2]功能-军团县城'!CV109/BG106</f>
        <v>2.2667658190950752E-2</v>
      </c>
      <c r="BN106" s="67">
        <f>[3]大殿属性!AK108/BG106</f>
        <v>0.97733234180904927</v>
      </c>
      <c r="BO106" s="39"/>
      <c r="BR106" s="29">
        <v>102</v>
      </c>
      <c r="BS106" s="39">
        <f t="shared" si="19"/>
        <v>0.15347900973209266</v>
      </c>
      <c r="BT106" s="39">
        <f t="shared" si="20"/>
        <v>0.15347900973209266</v>
      </c>
      <c r="BU106" s="39">
        <f t="shared" si="21"/>
        <v>0.15347900973209266</v>
      </c>
      <c r="BV106" s="39">
        <f t="shared" si="22"/>
        <v>0.15347900973209266</v>
      </c>
      <c r="BW106" s="39">
        <f t="shared" si="23"/>
        <v>0.15347900973209266</v>
      </c>
      <c r="BY106" s="67">
        <f>'[2]功能-军团县城'!CV109/BS106</f>
        <v>2.2667658190950752E-2</v>
      </c>
      <c r="BZ106" s="67">
        <f>[3]大殿属性!AK108/BS106</f>
        <v>0.97733234180904927</v>
      </c>
      <c r="CA106" s="39"/>
      <c r="CF106" s="29">
        <v>102</v>
      </c>
      <c r="CG106" s="39">
        <f>养成属性buff汇总!AA107</f>
        <v>0.24704284780952382</v>
      </c>
      <c r="CH106" s="39">
        <f>养成属性buff汇总!AB107</f>
        <v>0.25156808644835493</v>
      </c>
      <c r="CI106" s="39">
        <f>养成属性buff汇总!AC107</f>
        <v>0.25648784042339456</v>
      </c>
      <c r="CJ106" s="39">
        <f>养成属性buff汇总!AD107</f>
        <v>0.26163464340575432</v>
      </c>
      <c r="CK106" s="39">
        <f>养成属性buff汇总!AE107</f>
        <v>0.26701375277320172</v>
      </c>
      <c r="CP106" s="29">
        <v>102</v>
      </c>
      <c r="CQ106" s="39">
        <v>0</v>
      </c>
      <c r="CR106" s="39">
        <v>0</v>
      </c>
      <c r="CS106" s="39">
        <v>0</v>
      </c>
      <c r="CT106" s="39">
        <v>0</v>
      </c>
      <c r="CU106" s="39">
        <v>0</v>
      </c>
    </row>
    <row r="107" spans="2:99" x14ac:dyDescent="0.15">
      <c r="B107" s="29">
        <v>103</v>
      </c>
      <c r="C107" s="29">
        <f>[6]属性汇总!Q106+[10]属性汇总!J107+[11]属性汇总新!K107+[12]爵位属性!I107+[13]宝物温养!CB108+[14]藏品属性!AW113</f>
        <v>374.15979333912037</v>
      </c>
      <c r="D107" s="29">
        <f>[6]属性汇总!R106+[10]属性汇总!K107+[11]属性汇总新!L107+[12]爵位属性!J107+[13]宝物温养!CC108+[14]藏品属性!AX113</f>
        <v>395.82323792060691</v>
      </c>
      <c r="E107" s="29">
        <f>[6]属性汇总!S106+[10]属性汇总!L107+[11]属性汇总新!M107+[12]爵位属性!K107+[13]宝物温养!CD108+[14]藏品属性!AY113</f>
        <v>413.75283080219492</v>
      </c>
      <c r="F107" s="29">
        <f>[6]属性汇总!T106+[10]属性汇总!M107+[11]属性汇总新!N107+[12]爵位属性!L107+[13]宝物温养!CE108+[14]藏品属性!AZ113</f>
        <v>415.78642832442375</v>
      </c>
      <c r="G107" s="29">
        <f>[6]属性汇总!U106+[10]属性汇总!N107+[11]属性汇总新!O107+[12]爵位属性!M107+[13]宝物温养!CF108+[14]藏品属性!BA113</f>
        <v>416.04917526460326</v>
      </c>
      <c r="I107" s="39">
        <f>[6]属性汇总!Q106/C107</f>
        <v>0.39415515203277224</v>
      </c>
      <c r="J107" s="39">
        <f>[10]属性汇总!J107/C107</f>
        <v>0.17639522250906522</v>
      </c>
      <c r="K107" s="39">
        <f>[13]宝物温养!CB108/C107</f>
        <v>0.11501516891543369</v>
      </c>
      <c r="L107" s="39">
        <f>[12]爵位属性!I107/C107</f>
        <v>6.191650487060623E-2</v>
      </c>
      <c r="M107" s="100">
        <f>[11]属性汇总新!K107/C107</f>
        <v>0.12221117787249643</v>
      </c>
      <c r="N107" s="39">
        <f>[14]藏品属性!AW113/C107</f>
        <v>0.13030677379962599</v>
      </c>
      <c r="Q107" s="29">
        <v>103</v>
      </c>
      <c r="R107" s="29">
        <f>[6]属性汇总!AN106+[10]属性汇总!AC107+[15]属性汇总!E107+[9]属性!AS108</f>
        <v>23204.673077542226</v>
      </c>
      <c r="S107" s="29">
        <f>[6]属性汇总!AO106+[10]属性汇总!AD107+[15]属性汇总!F107+[9]属性!AT108</f>
        <v>23276.5</v>
      </c>
      <c r="T107" s="29">
        <f>[6]属性汇总!AP106+[10]属性汇总!AE107+[15]属性汇总!G107+[9]属性!AU108</f>
        <v>23864.5</v>
      </c>
      <c r="U107" s="29">
        <f>[6]属性汇总!AQ106+[10]属性汇总!AF107+[15]属性汇总!H107+[9]属性!AV108</f>
        <v>23906.5</v>
      </c>
      <c r="V107" s="29">
        <f>[6]属性汇总!AR106+[10]属性汇总!AG107+[15]属性汇总!I107+[9]属性!AW108</f>
        <v>23906.5</v>
      </c>
      <c r="X107" s="39">
        <f>[6]属性汇总!AN106/R107</f>
        <v>0.48819907792469031</v>
      </c>
      <c r="Y107" s="39">
        <f>[10]属性汇总!AC107/R107</f>
        <v>0.41689878446779838</v>
      </c>
      <c r="Z107" s="39">
        <f>[15]属性汇总!E107/R107</f>
        <v>7.7570582183381961E-2</v>
      </c>
      <c r="AA107" s="39">
        <f>[9]属性!AS108/R107</f>
        <v>1.7331555424129303E-2</v>
      </c>
      <c r="AC107" s="29">
        <v>103</v>
      </c>
      <c r="AD107" s="39">
        <f>'[5]变法-buff效果'!AG107</f>
        <v>2.5000000000000001E-2</v>
      </c>
      <c r="AE107" s="39">
        <f>'[5]变法-buff效果'!AH107</f>
        <v>2.5000000000000001E-2</v>
      </c>
      <c r="AF107" s="39">
        <f>'[5]变法-buff效果'!AI107</f>
        <v>2.5000000000000001E-2</v>
      </c>
      <c r="AG107" s="39">
        <f>'[5]变法-buff效果'!AJ107</f>
        <v>2.5000000000000001E-2</v>
      </c>
      <c r="AH107" s="39">
        <f>'[5]变法-buff效果'!AK107</f>
        <v>2.5000000000000001E-2</v>
      </c>
      <c r="AJ107" s="67"/>
      <c r="AK107" s="67">
        <f>IFERROR('[5]变法-buff效果'!AG107/AD107,0)</f>
        <v>1</v>
      </c>
      <c r="AL107" s="39"/>
      <c r="BF107" s="29">
        <v>103</v>
      </c>
      <c r="BG107" s="39">
        <f>养成属性buff汇总!I108</f>
        <v>0.15347900973209266</v>
      </c>
      <c r="BH107" s="39">
        <f>养成属性buff汇总!J108</f>
        <v>0.15347900973209266</v>
      </c>
      <c r="BI107" s="39">
        <f>养成属性buff汇总!K108</f>
        <v>0.15347900973209266</v>
      </c>
      <c r="BJ107" s="39">
        <f>养成属性buff汇总!L108</f>
        <v>0.15347900973209266</v>
      </c>
      <c r="BK107" s="39">
        <f>养成属性buff汇总!M108</f>
        <v>0.15347900973209266</v>
      </c>
      <c r="BM107" s="67">
        <f>'[2]功能-军团县城'!CV110/BG107</f>
        <v>2.2667658190950752E-2</v>
      </c>
      <c r="BN107" s="67">
        <f>[3]大殿属性!AK109/BG107</f>
        <v>0.97733234180904927</v>
      </c>
      <c r="BO107" s="39"/>
      <c r="BR107" s="29">
        <v>103</v>
      </c>
      <c r="BS107" s="39">
        <f t="shared" si="19"/>
        <v>0.15347900973209266</v>
      </c>
      <c r="BT107" s="39">
        <f t="shared" si="20"/>
        <v>0.15347900973209266</v>
      </c>
      <c r="BU107" s="39">
        <f t="shared" si="21"/>
        <v>0.15347900973209266</v>
      </c>
      <c r="BV107" s="39">
        <f t="shared" si="22"/>
        <v>0.15347900973209266</v>
      </c>
      <c r="BW107" s="39">
        <f t="shared" si="23"/>
        <v>0.15347900973209266</v>
      </c>
      <c r="BY107" s="67">
        <f>'[2]功能-军团县城'!CV110/BS107</f>
        <v>2.2667658190950752E-2</v>
      </c>
      <c r="BZ107" s="67">
        <f>[3]大殿属性!AK109/BS107</f>
        <v>0.97733234180904927</v>
      </c>
      <c r="CA107" s="39"/>
      <c r="CF107" s="29">
        <v>103</v>
      </c>
      <c r="CG107" s="39">
        <f>养成属性buff汇总!AA108</f>
        <v>0.25176142954535757</v>
      </c>
      <c r="CH107" s="39">
        <f>养成属性buff汇总!AB108</f>
        <v>0.25627232077015927</v>
      </c>
      <c r="CI107" s="39">
        <f>养成属性buff汇总!AC108</f>
        <v>0.26115514866245715</v>
      </c>
      <c r="CJ107" s="39">
        <f>养成属性buff汇总!AD108</f>
        <v>0.26625847381975393</v>
      </c>
      <c r="CK107" s="39">
        <f>养成属性buff汇总!AE108</f>
        <v>0.27159858143984023</v>
      </c>
      <c r="CP107" s="29">
        <v>103</v>
      </c>
      <c r="CQ107" s="39">
        <v>0</v>
      </c>
      <c r="CR107" s="39">
        <v>0</v>
      </c>
      <c r="CS107" s="39">
        <v>0</v>
      </c>
      <c r="CT107" s="39">
        <v>0</v>
      </c>
      <c r="CU107" s="39">
        <v>0</v>
      </c>
    </row>
    <row r="108" spans="2:99" x14ac:dyDescent="0.15">
      <c r="B108" s="29">
        <v>104</v>
      </c>
      <c r="C108" s="29">
        <f>[6]属性汇总!Q107+[10]属性汇总!J108+[11]属性汇总新!K108+[12]爵位属性!I108+[13]宝物温养!CB109+[14]藏品属性!AW114</f>
        <v>379.01159392489797</v>
      </c>
      <c r="D108" s="29">
        <f>[6]属性汇总!R107+[10]属性汇总!K108+[11]属性汇总新!L108+[12]爵位属性!J108+[13]宝物温养!CC109+[14]藏品属性!AX114</f>
        <v>401.08661393269585</v>
      </c>
      <c r="E108" s="29">
        <f>[6]属性汇总!S107+[10]属性汇总!L108+[11]属性汇总新!M108+[12]爵位属性!K108+[13]宝物温养!CD109+[14]藏品属性!AY114</f>
        <v>415.45207257573878</v>
      </c>
      <c r="F108" s="29">
        <f>[6]属性汇总!T107+[10]属性汇总!M108+[11]属性汇总新!N108+[12]爵位属性!L108+[13]宝物温养!CE109+[14]藏品属性!AZ114</f>
        <v>417.16959364509114</v>
      </c>
      <c r="G108" s="29">
        <f>[6]属性汇总!U107+[10]属性汇总!N108+[11]属性汇总新!O108+[12]爵位属性!M108+[13]宝物温养!CF109+[14]藏品属性!BA114</f>
        <v>418.65489359961509</v>
      </c>
      <c r="I108" s="39">
        <f>[6]属性汇总!Q107/C108</f>
        <v>0.39036245001564773</v>
      </c>
      <c r="J108" s="39">
        <f>[10]属性汇总!J108/C108</f>
        <v>0.17413715321088055</v>
      </c>
      <c r="K108" s="39">
        <f>[13]宝物温养!CB109/C108</f>
        <v>0.12017968048354762</v>
      </c>
      <c r="L108" s="39">
        <f>[12]爵位属性!I108/C108</f>
        <v>6.1563640024048676E-2</v>
      </c>
      <c r="M108" s="100">
        <f>[11]属性汇总新!K108/C108</f>
        <v>0.12289036718618335</v>
      </c>
      <c r="N108" s="39">
        <f>[14]藏品属性!AW114/C108</f>
        <v>0.13086670907969203</v>
      </c>
      <c r="Q108" s="29">
        <v>104</v>
      </c>
      <c r="R108" s="29">
        <f>[6]属性汇总!AN107+[10]属性汇总!AC108+[15]属性汇总!E108+[9]属性!AS109</f>
        <v>23448.193756868754</v>
      </c>
      <c r="S108" s="29">
        <f>[6]属性汇总!AO107+[10]属性汇总!AD108+[15]属性汇总!F108+[9]属性!AT109</f>
        <v>23530.3</v>
      </c>
      <c r="T108" s="29">
        <f>[6]属性汇总!AP107+[10]属性汇总!AE108+[15]属性汇总!G108+[9]属性!AU109</f>
        <v>24034.300000000003</v>
      </c>
      <c r="U108" s="29">
        <f>[6]属性汇总!AQ107+[10]属性汇总!AF108+[15]属性汇总!H108+[9]属性!AV109</f>
        <v>24070.300000000003</v>
      </c>
      <c r="V108" s="29">
        <f>[6]属性汇总!AR107+[10]属性汇总!AG108+[15]属性汇总!I108+[9]属性!AW109</f>
        <v>24070.3</v>
      </c>
      <c r="X108" s="39">
        <f>[6]属性汇总!AN107/R108</f>
        <v>0.48729979453760086</v>
      </c>
      <c r="Y108" s="39">
        <f>[10]属性汇总!AC108/R108</f>
        <v>0.41845440641353193</v>
      </c>
      <c r="Z108" s="39">
        <f>[15]属性汇总!E108/R108</f>
        <v>7.6764974678389469E-2</v>
      </c>
      <c r="AA108" s="39">
        <f>[9]属性!AS109/R108</f>
        <v>1.7480824370477627E-2</v>
      </c>
      <c r="AC108" s="29">
        <v>104</v>
      </c>
      <c r="AD108" s="39">
        <f>'[5]变法-buff效果'!AG108</f>
        <v>2.5000000000000001E-2</v>
      </c>
      <c r="AE108" s="39">
        <f>'[5]变法-buff效果'!AH108</f>
        <v>2.5000000000000001E-2</v>
      </c>
      <c r="AF108" s="39">
        <f>'[5]变法-buff效果'!AI108</f>
        <v>2.5000000000000001E-2</v>
      </c>
      <c r="AG108" s="39">
        <f>'[5]变法-buff效果'!AJ108</f>
        <v>2.5000000000000001E-2</v>
      </c>
      <c r="AH108" s="39">
        <f>'[5]变法-buff效果'!AK108</f>
        <v>2.5000000000000001E-2</v>
      </c>
      <c r="AJ108" s="67"/>
      <c r="AK108" s="67">
        <f>IFERROR('[5]变法-buff效果'!AG108/AD108,0)</f>
        <v>1</v>
      </c>
      <c r="AL108" s="39"/>
      <c r="BF108" s="29">
        <v>104</v>
      </c>
      <c r="BG108" s="39">
        <f>养成属性buff汇总!I109</f>
        <v>0.15347900973209266</v>
      </c>
      <c r="BH108" s="39">
        <f>养成属性buff汇总!J109</f>
        <v>0.15347900973209266</v>
      </c>
      <c r="BI108" s="39">
        <f>养成属性buff汇总!K109</f>
        <v>0.15347900973209266</v>
      </c>
      <c r="BJ108" s="39">
        <f>养成属性buff汇总!L109</f>
        <v>0.15347900973209266</v>
      </c>
      <c r="BK108" s="39">
        <f>养成属性buff汇总!M109</f>
        <v>0.15347900973209266</v>
      </c>
      <c r="BM108" s="67">
        <f>'[2]功能-军团县城'!CV111/BG108</f>
        <v>2.2667658190950752E-2</v>
      </c>
      <c r="BN108" s="67">
        <f>[3]大殿属性!AK110/BG108</f>
        <v>0.97733234180904927</v>
      </c>
      <c r="BO108" s="39"/>
      <c r="BR108" s="29">
        <v>104</v>
      </c>
      <c r="BS108" s="39">
        <f t="shared" si="19"/>
        <v>0.15347900973209266</v>
      </c>
      <c r="BT108" s="39">
        <f t="shared" si="20"/>
        <v>0.15347900973209266</v>
      </c>
      <c r="BU108" s="39">
        <f t="shared" si="21"/>
        <v>0.15347900973209266</v>
      </c>
      <c r="BV108" s="39">
        <f t="shared" si="22"/>
        <v>0.15347900973209266</v>
      </c>
      <c r="BW108" s="39">
        <f t="shared" si="23"/>
        <v>0.15347900973209266</v>
      </c>
      <c r="BY108" s="67">
        <f>'[2]功能-军团县城'!CV111/BS108</f>
        <v>2.2667658190950752E-2</v>
      </c>
      <c r="BZ108" s="67">
        <f>[3]大殿属性!AK110/BS108</f>
        <v>0.97733234180904927</v>
      </c>
      <c r="CA108" s="39"/>
      <c r="CF108" s="29">
        <v>104</v>
      </c>
      <c r="CG108" s="39">
        <f>养成属性buff汇总!AA109</f>
        <v>0.25648354447453314</v>
      </c>
      <c r="CH108" s="39">
        <f>养成属性buff汇总!AB109</f>
        <v>0.26097655509196366</v>
      </c>
      <c r="CI108" s="39">
        <f>养成属性buff汇总!AC109</f>
        <v>0.26582245690151968</v>
      </c>
      <c r="CJ108" s="39">
        <f>养成属性buff汇总!AD109</f>
        <v>0.27088230423375348</v>
      </c>
      <c r="CK108" s="39">
        <f>养成属性buff汇总!AE109</f>
        <v>0.27618341010647873</v>
      </c>
      <c r="CP108" s="29">
        <v>104</v>
      </c>
      <c r="CQ108" s="39">
        <v>0</v>
      </c>
      <c r="CR108" s="39">
        <v>0</v>
      </c>
      <c r="CS108" s="39">
        <v>0</v>
      </c>
      <c r="CT108" s="39">
        <v>0</v>
      </c>
      <c r="CU108" s="39">
        <v>0</v>
      </c>
    </row>
    <row r="109" spans="2:99" x14ac:dyDescent="0.15">
      <c r="B109" s="29">
        <v>105</v>
      </c>
      <c r="C109" s="29">
        <f>[6]属性汇总!Q108+[10]属性汇总!J109+[11]属性汇总新!K109+[12]爵位属性!I109+[13]宝物温养!CB110+[14]藏品属性!AW115</f>
        <v>383.50058084120201</v>
      </c>
      <c r="D109" s="29">
        <f>[6]属性汇总!R108+[10]属性汇总!K109+[11]属性汇总新!L109+[12]爵位属性!J109+[13]宝物温养!CC110+[14]藏品属性!AX115</f>
        <v>406.38711521961397</v>
      </c>
      <c r="E109" s="29">
        <f>[6]属性汇总!S108+[10]属性汇总!L109+[11]属性汇总新!M109+[12]爵位属性!K109+[13]宝物温养!CD110+[14]藏品属性!AY115</f>
        <v>417.16939183536022</v>
      </c>
      <c r="F109" s="29">
        <f>[6]属性汇总!T108+[10]属性汇总!M109+[11]属性汇总新!N109+[12]爵位属性!L109+[13]宝物温养!CE110+[14]藏品属性!AZ115</f>
        <v>418.5509047041603</v>
      </c>
      <c r="G109" s="29">
        <f>[6]属性汇总!U108+[10]属性汇总!N109+[11]属性汇总新!O109+[12]爵位属性!M109+[13]宝物温养!CF110+[14]藏品属性!BA115</f>
        <v>421.37908623464244</v>
      </c>
      <c r="I109" s="39">
        <f>[6]属性汇总!Q108/C109</f>
        <v>0.38591858107584742</v>
      </c>
      <c r="J109" s="39">
        <f>[10]属性汇总!J109/C109</f>
        <v>0.17209882669598603</v>
      </c>
      <c r="K109" s="39">
        <f>[13]宝物温养!CB110/C109</f>
        <v>0.12533209878643822</v>
      </c>
      <c r="L109" s="39">
        <f>[12]爵位属性!I109/C109</f>
        <v>6.1277612535691993E-2</v>
      </c>
      <c r="M109" s="100">
        <f>[11]属性汇总新!K109/C109</f>
        <v>0.12366927510244721</v>
      </c>
      <c r="N109" s="39">
        <f>[14]藏品属性!AW115/C109</f>
        <v>0.13170360580358917</v>
      </c>
      <c r="Q109" s="29">
        <v>105</v>
      </c>
      <c r="R109" s="29">
        <f>[6]属性汇总!AN108+[10]属性汇总!AC109+[15]属性汇总!E109+[9]属性!AS110</f>
        <v>23691.714436195281</v>
      </c>
      <c r="S109" s="29">
        <f>[6]属性汇总!AO108+[10]属性汇总!AD109+[15]属性汇总!F109+[9]属性!AT110</f>
        <v>23784.1</v>
      </c>
      <c r="T109" s="29">
        <f>[6]属性汇总!AP108+[10]属性汇总!AE109+[15]属性汇总!G109+[9]属性!AU110</f>
        <v>24204.100000000002</v>
      </c>
      <c r="U109" s="29">
        <f>[6]属性汇总!AQ108+[10]属性汇总!AF109+[15]属性汇总!H109+[9]属性!AV110</f>
        <v>24234.1</v>
      </c>
      <c r="V109" s="29">
        <f>[6]属性汇总!AR108+[10]属性汇总!AG109+[15]属性汇总!I109+[9]属性!AW110</f>
        <v>24234.1</v>
      </c>
      <c r="X109" s="39">
        <f>[6]属性汇总!AN108/R109</f>
        <v>0.48641899812847345</v>
      </c>
      <c r="Y109" s="39">
        <f>[10]属性汇总!AC109/R109</f>
        <v>0.41997804873077382</v>
      </c>
      <c r="Z109" s="39">
        <f>[15]属性汇总!E109/R109</f>
        <v>7.5975928413607327E-2</v>
      </c>
      <c r="AA109" s="39">
        <f>[9]属性!AS110/R109</f>
        <v>1.762702472714537E-2</v>
      </c>
      <c r="AC109" s="29">
        <v>105</v>
      </c>
      <c r="AD109" s="39">
        <f>'[5]变法-buff效果'!AG109</f>
        <v>2.5000000000000001E-2</v>
      </c>
      <c r="AE109" s="39">
        <f>'[5]变法-buff效果'!AH109</f>
        <v>2.5000000000000001E-2</v>
      </c>
      <c r="AF109" s="39">
        <f>'[5]变法-buff效果'!AI109</f>
        <v>2.5000000000000001E-2</v>
      </c>
      <c r="AG109" s="39">
        <f>'[5]变法-buff效果'!AJ109</f>
        <v>2.5000000000000001E-2</v>
      </c>
      <c r="AH109" s="39">
        <f>'[5]变法-buff效果'!AK109</f>
        <v>2.5000000000000001E-2</v>
      </c>
      <c r="AJ109" s="67"/>
      <c r="AK109" s="67">
        <f>IFERROR('[5]变法-buff效果'!AG109/AD109,0)</f>
        <v>1</v>
      </c>
      <c r="AL109" s="39"/>
      <c r="BF109" s="29">
        <v>105</v>
      </c>
      <c r="BG109" s="39">
        <f>养成属性buff汇总!I110</f>
        <v>0.15347900973209266</v>
      </c>
      <c r="BH109" s="39">
        <f>养成属性buff汇总!J110</f>
        <v>0.15347900973209266</v>
      </c>
      <c r="BI109" s="39">
        <f>养成属性buff汇总!K110</f>
        <v>0.15347900973209266</v>
      </c>
      <c r="BJ109" s="39">
        <f>养成属性buff汇总!L110</f>
        <v>0.15347900973209266</v>
      </c>
      <c r="BK109" s="39">
        <f>养成属性buff汇总!M110</f>
        <v>0.15347900973209266</v>
      </c>
      <c r="BM109" s="67">
        <f>'[2]功能-军团县城'!CV112/BG109</f>
        <v>2.2667658190950752E-2</v>
      </c>
      <c r="BN109" s="67">
        <f>[3]大殿属性!AK111/BG109</f>
        <v>0.97733234180904927</v>
      </c>
      <c r="BO109" s="39"/>
      <c r="BR109" s="29">
        <v>105</v>
      </c>
      <c r="BS109" s="39">
        <f t="shared" si="19"/>
        <v>0.15347900973209266</v>
      </c>
      <c r="BT109" s="39">
        <f t="shared" si="20"/>
        <v>0.15347900973209266</v>
      </c>
      <c r="BU109" s="39">
        <f t="shared" si="21"/>
        <v>0.15347900973209266</v>
      </c>
      <c r="BV109" s="39">
        <f t="shared" si="22"/>
        <v>0.15347900973209266</v>
      </c>
      <c r="BW109" s="39">
        <f t="shared" si="23"/>
        <v>0.15347900973209266</v>
      </c>
      <c r="BY109" s="67">
        <f>'[2]功能-军团县城'!CV112/BS109</f>
        <v>2.2667658190950752E-2</v>
      </c>
      <c r="BZ109" s="67">
        <f>[3]大殿属性!AK111/BS109</f>
        <v>0.97733234180904927</v>
      </c>
      <c r="CA109" s="39"/>
      <c r="CF109" s="29">
        <v>105</v>
      </c>
      <c r="CG109" s="39">
        <f>养成属性buff汇总!AA110</f>
        <v>0.26120565940370866</v>
      </c>
      <c r="CH109" s="39">
        <f>养成属性buff汇总!AB110</f>
        <v>0.26568078941376799</v>
      </c>
      <c r="CI109" s="39">
        <f>养成属性buff汇总!AC110</f>
        <v>0.27048976514058226</v>
      </c>
      <c r="CJ109" s="39">
        <f>养成属性buff汇总!AD110</f>
        <v>0.27550613464775309</v>
      </c>
      <c r="CK109" s="39">
        <f>养成属性buff汇总!AE110</f>
        <v>0.28076823877311724</v>
      </c>
      <c r="CP109" s="29">
        <v>105</v>
      </c>
      <c r="CQ109" s="39">
        <v>0</v>
      </c>
      <c r="CR109" s="39">
        <v>0</v>
      </c>
      <c r="CS109" s="39">
        <v>0</v>
      </c>
      <c r="CT109" s="39">
        <v>0</v>
      </c>
      <c r="CU109" s="39">
        <v>0</v>
      </c>
    </row>
    <row r="110" spans="2:99" x14ac:dyDescent="0.15">
      <c r="B110" s="29">
        <v>106</v>
      </c>
      <c r="C110" s="29">
        <f>[6]属性汇总!Q109+[10]属性汇总!J110+[11]属性汇总新!K110+[12]爵位属性!I110+[13]宝物温养!CB111+[14]藏品属性!AW116</f>
        <v>388.87063890562405</v>
      </c>
      <c r="D110" s="29">
        <f>[6]属性汇总!R109+[10]属性汇总!K110+[11]属性汇总新!L110+[12]爵位属性!J110+[13]宝物温养!CC111+[14]藏品属性!AX116</f>
        <v>409.79298759259206</v>
      </c>
      <c r="E110" s="29">
        <f>[6]属性汇总!S109+[10]属性汇总!L110+[11]属性汇总新!M110+[12]爵位属性!K110+[13]宝物温养!CD111+[14]藏品属性!AY116</f>
        <v>418.85691465703655</v>
      </c>
      <c r="F110" s="29">
        <f>[6]属性汇总!T109+[10]属性汇总!M110+[11]属性汇总新!N110+[12]爵位属性!L110+[13]宝物温养!CE111+[14]藏品属性!AZ116</f>
        <v>420.10341836397703</v>
      </c>
      <c r="G110" s="29">
        <f>[6]属性汇总!U109+[10]属性汇总!N110+[11]属性汇总新!O110+[12]爵位属性!M110+[13]宝物温养!CF111+[14]藏品属性!BA116</f>
        <v>424.10327886966979</v>
      </c>
      <c r="I110" s="39">
        <f>[6]属性汇总!Q109/C110</f>
        <v>0.38058928906668749</v>
      </c>
      <c r="J110" s="39">
        <f>[10]属性汇总!J110/C110</f>
        <v>0.16972225052973902</v>
      </c>
      <c r="K110" s="39">
        <f>[13]宝物温养!CB111/C110</f>
        <v>0.13222725673979022</v>
      </c>
      <c r="L110" s="39">
        <f>[12]爵位属性!I110/C110</f>
        <v>6.0859998927330662E-2</v>
      </c>
      <c r="M110" s="100">
        <f>[11]属性汇总新!K110/C110</f>
        <v>0.12414823566677942</v>
      </c>
      <c r="N110" s="39">
        <f>[14]藏品属性!AW116/C110</f>
        <v>0.13245296906967327</v>
      </c>
      <c r="Q110" s="29">
        <v>106</v>
      </c>
      <c r="R110" s="29">
        <f>[6]属性汇总!AN109+[10]属性汇总!AC110+[15]属性汇总!E110+[9]属性!AS111</f>
        <v>23935.235115521809</v>
      </c>
      <c r="S110" s="29">
        <f>[6]属性汇总!AO109+[10]属性汇总!AD110+[15]属性汇总!F110+[9]属性!AT111</f>
        <v>24037.9</v>
      </c>
      <c r="T110" s="29">
        <f>[6]属性汇总!AP109+[10]属性汇总!AE110+[15]属性汇总!G110+[9]属性!AU111</f>
        <v>24373.9</v>
      </c>
      <c r="U110" s="29">
        <f>[6]属性汇总!AQ109+[10]属性汇总!AF110+[15]属性汇总!H110+[9]属性!AV111</f>
        <v>24397.9</v>
      </c>
      <c r="V110" s="29">
        <f>[6]属性汇总!AR109+[10]属性汇总!AG110+[15]属性汇总!I110+[9]属性!AW111</f>
        <v>24397.9</v>
      </c>
      <c r="X110" s="39">
        <f>[6]属性汇总!AN109/R110</f>
        <v>0.48555612442943125</v>
      </c>
      <c r="Y110" s="39">
        <f>[10]属性汇总!AC110/R110</f>
        <v>0.42147068751616368</v>
      </c>
      <c r="Z110" s="39">
        <f>[15]属性汇总!E110/R110</f>
        <v>7.5202937899394792E-2</v>
      </c>
      <c r="AA110" s="39">
        <f>[9]属性!AS111/R110</f>
        <v>1.7770250155010308E-2</v>
      </c>
      <c r="AC110" s="29">
        <v>106</v>
      </c>
      <c r="AD110" s="39">
        <f>'[5]变法-buff效果'!AG110</f>
        <v>2.5000000000000001E-2</v>
      </c>
      <c r="AE110" s="39">
        <f>'[5]变法-buff效果'!AH110</f>
        <v>2.5000000000000001E-2</v>
      </c>
      <c r="AF110" s="39">
        <f>'[5]变法-buff效果'!AI110</f>
        <v>2.5000000000000001E-2</v>
      </c>
      <c r="AG110" s="39">
        <f>'[5]变法-buff效果'!AJ110</f>
        <v>2.5000000000000001E-2</v>
      </c>
      <c r="AH110" s="39">
        <f>'[5]变法-buff效果'!AK110</f>
        <v>2.5000000000000001E-2</v>
      </c>
      <c r="AJ110" s="67"/>
      <c r="AK110" s="67">
        <f>IFERROR('[5]变法-buff效果'!AG110/AD110,0)</f>
        <v>1</v>
      </c>
      <c r="AL110" s="39"/>
      <c r="BF110" s="29">
        <v>106</v>
      </c>
      <c r="BG110" s="39">
        <f>养成属性buff汇总!I111</f>
        <v>0.15347900973209266</v>
      </c>
      <c r="BH110" s="39">
        <f>养成属性buff汇总!J111</f>
        <v>0.15347900973209266</v>
      </c>
      <c r="BI110" s="39">
        <f>养成属性buff汇总!K111</f>
        <v>0.15347900973209266</v>
      </c>
      <c r="BJ110" s="39">
        <f>养成属性buff汇总!L111</f>
        <v>0.15347900973209266</v>
      </c>
      <c r="BK110" s="39">
        <f>养成属性buff汇总!M111</f>
        <v>0.15347900973209266</v>
      </c>
      <c r="BM110" s="67">
        <f>'[2]功能-军团县城'!CV113/BG110</f>
        <v>2.2667658190950752E-2</v>
      </c>
      <c r="BN110" s="67">
        <f>[3]大殿属性!AK112/BG110</f>
        <v>0.97733234180904927</v>
      </c>
      <c r="BO110" s="39"/>
      <c r="BR110" s="29">
        <v>106</v>
      </c>
      <c r="BS110" s="39">
        <f t="shared" si="19"/>
        <v>0.15347900973209266</v>
      </c>
      <c r="BT110" s="39">
        <f t="shared" si="20"/>
        <v>0.15347900973209266</v>
      </c>
      <c r="BU110" s="39">
        <f t="shared" si="21"/>
        <v>0.15347900973209266</v>
      </c>
      <c r="BV110" s="39">
        <f t="shared" si="22"/>
        <v>0.15347900973209266</v>
      </c>
      <c r="BW110" s="39">
        <f t="shared" si="23"/>
        <v>0.15347900973209266</v>
      </c>
      <c r="BY110" s="67">
        <f>'[2]功能-军团县城'!CV113/BS110</f>
        <v>2.2667658190950752E-2</v>
      </c>
      <c r="BZ110" s="67">
        <f>[3]大殿属性!AK112/BS110</f>
        <v>0.97733234180904927</v>
      </c>
      <c r="CA110" s="39"/>
      <c r="CF110" s="29">
        <v>106</v>
      </c>
      <c r="CG110" s="39">
        <f>养成属性buff汇总!AA111</f>
        <v>0.26592777433288423</v>
      </c>
      <c r="CH110" s="39">
        <f>养成属性buff汇总!AB111</f>
        <v>0.27038502373557238</v>
      </c>
      <c r="CI110" s="39">
        <f>养成属性buff汇总!AC111</f>
        <v>0.27515707337964485</v>
      </c>
      <c r="CJ110" s="39">
        <f>养成属性buff汇总!AD111</f>
        <v>0.28012996506175264</v>
      </c>
      <c r="CK110" s="39">
        <f>养成属性buff汇总!AE111</f>
        <v>0.28535306743975575</v>
      </c>
      <c r="CP110" s="29">
        <v>106</v>
      </c>
      <c r="CQ110" s="39">
        <v>0</v>
      </c>
      <c r="CR110" s="39">
        <v>0</v>
      </c>
      <c r="CS110" s="39">
        <v>0</v>
      </c>
      <c r="CT110" s="39">
        <v>0</v>
      </c>
      <c r="CU110" s="39">
        <v>0</v>
      </c>
    </row>
    <row r="111" spans="2:99" x14ac:dyDescent="0.15">
      <c r="B111" s="29">
        <v>107</v>
      </c>
      <c r="C111" s="29">
        <f>[6]属性汇总!Q110+[10]属性汇总!J111+[11]属性汇总新!K111+[12]爵位属性!I111+[13]宝物温养!CB112+[14]藏品属性!AW117</f>
        <v>394.28285749807668</v>
      </c>
      <c r="D111" s="29">
        <f>[6]属性汇总!R110+[10]属性汇总!K111+[11]属性汇总新!L111+[12]爵位属性!J111+[13]宝物温养!CC112+[14]藏品属性!AX117</f>
        <v>413.14098971934044</v>
      </c>
      <c r="E111" s="29">
        <f>[6]属性汇总!S110+[10]属性汇总!L111+[11]属性汇总新!M111+[12]爵位属性!K111+[13]宝物温养!CD112+[14]藏品属性!AY117</f>
        <v>420.6089650146294</v>
      </c>
      <c r="F111" s="29">
        <f>[6]属性汇总!T110+[10]属性汇总!M111+[11]属性汇总新!N111+[12]爵位属性!L111+[13]宝物温养!CE112+[14]藏品属性!AZ117</f>
        <v>421.68065250198879</v>
      </c>
      <c r="G111" s="29">
        <f>[6]属性汇总!U110+[10]属性汇总!N111+[11]属性汇总新!O111+[12]爵位属性!M111+[13]宝物温养!CF112+[14]藏品属性!BA117</f>
        <v>426.89866571957589</v>
      </c>
      <c r="I111" s="39">
        <f>[6]属性汇总!Q110/C111</f>
        <v>0.37536503853891734</v>
      </c>
      <c r="J111" s="39">
        <f>[10]属性汇总!J111/C111</f>
        <v>0.16739251718627393</v>
      </c>
      <c r="K111" s="39">
        <f>[13]宝物温养!CB112/C111</f>
        <v>0.13891971688346008</v>
      </c>
      <c r="L111" s="39">
        <f>[12]爵位属性!I111/C111</f>
        <v>6.0447297872821146E-2</v>
      </c>
      <c r="M111" s="100">
        <f>[11]属性汇总新!K111/C111</f>
        <v>0.12454552189008498</v>
      </c>
      <c r="N111" s="39">
        <f>[14]藏品属性!AW117/C111</f>
        <v>0.1333299076284426</v>
      </c>
      <c r="Q111" s="29">
        <v>107</v>
      </c>
      <c r="R111" s="29">
        <f>[6]属性汇总!AN110+[10]属性汇总!AC111+[15]属性汇总!E111+[9]属性!AS112</f>
        <v>24178.755794848334</v>
      </c>
      <c r="S111" s="29">
        <f>[6]属性汇总!AO110+[10]属性汇总!AD111+[15]属性汇总!F111+[9]属性!AT112</f>
        <v>24291.699999999997</v>
      </c>
      <c r="T111" s="29">
        <f>[6]属性汇总!AP110+[10]属性汇总!AE111+[15]属性汇总!G111+[9]属性!AU112</f>
        <v>24543.7</v>
      </c>
      <c r="U111" s="29">
        <f>[6]属性汇总!AQ110+[10]属性汇总!AF111+[15]属性汇总!H111+[9]属性!AV112</f>
        <v>24561.699999999997</v>
      </c>
      <c r="V111" s="29">
        <f>[6]属性汇总!AR110+[10]属性汇总!AG111+[15]属性汇总!I111+[9]属性!AW112</f>
        <v>24561.699999999997</v>
      </c>
      <c r="X111" s="39">
        <f>[6]属性汇总!AN110/R111</f>
        <v>0.48471063190509855</v>
      </c>
      <c r="Y111" s="39">
        <f>[10]属性汇总!AC111/R111</f>
        <v>0.42293325954261102</v>
      </c>
      <c r="Z111" s="39">
        <f>[15]属性汇总!E111/R111</f>
        <v>7.4445518010629749E-2</v>
      </c>
      <c r="AA111" s="39">
        <f>[9]属性!AS112/R111</f>
        <v>1.7910590541660852E-2</v>
      </c>
      <c r="AC111" s="29">
        <v>107</v>
      </c>
      <c r="AD111" s="39">
        <f>'[5]变法-buff效果'!AG111</f>
        <v>2.5000000000000001E-2</v>
      </c>
      <c r="AE111" s="39">
        <f>'[5]变法-buff效果'!AH111</f>
        <v>2.5000000000000001E-2</v>
      </c>
      <c r="AF111" s="39">
        <f>'[5]变法-buff效果'!AI111</f>
        <v>2.5000000000000001E-2</v>
      </c>
      <c r="AG111" s="39">
        <f>'[5]变法-buff效果'!AJ111</f>
        <v>2.5000000000000001E-2</v>
      </c>
      <c r="AH111" s="39">
        <f>'[5]变法-buff效果'!AK111</f>
        <v>2.5000000000000001E-2</v>
      </c>
      <c r="AJ111" s="67"/>
      <c r="AK111" s="67">
        <f>IFERROR('[5]变法-buff效果'!AG111/AD111,0)</f>
        <v>1</v>
      </c>
      <c r="AL111" s="39"/>
      <c r="BF111" s="29">
        <v>107</v>
      </c>
      <c r="BG111" s="39">
        <f>养成属性buff汇总!I112</f>
        <v>0.15347900973209266</v>
      </c>
      <c r="BH111" s="39">
        <f>养成属性buff汇总!J112</f>
        <v>0.15347900973209266</v>
      </c>
      <c r="BI111" s="39">
        <f>养成属性buff汇总!K112</f>
        <v>0.15347900973209266</v>
      </c>
      <c r="BJ111" s="39">
        <f>养成属性buff汇总!L112</f>
        <v>0.15347900973209266</v>
      </c>
      <c r="BK111" s="39">
        <f>养成属性buff汇总!M112</f>
        <v>0.15347900973209266</v>
      </c>
      <c r="BM111" s="67">
        <f>'[2]功能-军团县城'!CV114/BG111</f>
        <v>2.2667658190950752E-2</v>
      </c>
      <c r="BN111" s="67">
        <f>[3]大殿属性!AK113/BG111</f>
        <v>0.97733234180904927</v>
      </c>
      <c r="BO111" s="39"/>
      <c r="BR111" s="29">
        <v>107</v>
      </c>
      <c r="BS111" s="39">
        <f t="shared" si="19"/>
        <v>0.15347900973209266</v>
      </c>
      <c r="BT111" s="39">
        <f t="shared" si="20"/>
        <v>0.15347900973209266</v>
      </c>
      <c r="BU111" s="39">
        <f t="shared" si="21"/>
        <v>0.15347900973209266</v>
      </c>
      <c r="BV111" s="39">
        <f t="shared" si="22"/>
        <v>0.15347900973209266</v>
      </c>
      <c r="BW111" s="39">
        <f t="shared" si="23"/>
        <v>0.15347900973209266</v>
      </c>
      <c r="BY111" s="67">
        <f>'[2]功能-军团县城'!CV114/BS111</f>
        <v>2.2667658190950752E-2</v>
      </c>
      <c r="BZ111" s="67">
        <f>[3]大殿属性!AK113/BS111</f>
        <v>0.97733234180904927</v>
      </c>
      <c r="CA111" s="39"/>
      <c r="CF111" s="29">
        <v>107</v>
      </c>
      <c r="CG111" s="39">
        <f>养成属性buff汇总!AA112</f>
        <v>0.27064988926205974</v>
      </c>
      <c r="CH111" s="39">
        <f>养成属性buff汇总!AB112</f>
        <v>0.27508925805737672</v>
      </c>
      <c r="CI111" s="39">
        <f>养成属性buff汇总!AC112</f>
        <v>0.27982438161870743</v>
      </c>
      <c r="CJ111" s="39">
        <f>养成属性buff汇总!AD112</f>
        <v>0.28475379547575225</v>
      </c>
      <c r="CK111" s="39">
        <f>养成属性buff汇总!AE112</f>
        <v>0.28993789610639426</v>
      </c>
      <c r="CP111" s="29">
        <v>107</v>
      </c>
      <c r="CQ111" s="39">
        <v>0</v>
      </c>
      <c r="CR111" s="39">
        <v>0</v>
      </c>
      <c r="CS111" s="39">
        <v>0</v>
      </c>
      <c r="CT111" s="39">
        <v>0</v>
      </c>
      <c r="CU111" s="39">
        <v>0</v>
      </c>
    </row>
    <row r="112" spans="2:99" x14ac:dyDescent="0.15">
      <c r="B112" s="29">
        <v>108</v>
      </c>
      <c r="C112" s="29">
        <f>[6]属性汇总!Q111+[10]属性汇总!J112+[11]属性汇总新!K112+[12]爵位属性!I112+[13]宝物温养!CB113+[14]藏品属性!AW118</f>
        <v>399.55128353839791</v>
      </c>
      <c r="D112" s="29">
        <f>[6]属性汇总!R111+[10]属性汇总!K112+[11]属性汇总新!L112+[12]爵位属性!J112+[13]宝物温养!CC113+[14]藏品属性!AX118</f>
        <v>416.48899184608882</v>
      </c>
      <c r="E112" s="29">
        <f>[6]属性汇总!S111+[10]属性汇总!L112+[11]属性汇总新!M112+[12]爵位属性!K112+[13]宝物温养!CD113+[14]藏品属性!AY118</f>
        <v>422.36101537222208</v>
      </c>
      <c r="F112" s="29">
        <f>[6]属性汇总!T111+[10]属性汇总!M112+[11]属性汇总新!N112+[12]爵位属性!L112+[13]宝物温养!CE113+[14]藏品属性!AZ118</f>
        <v>423.25788664000044</v>
      </c>
      <c r="G112" s="29">
        <f>[6]属性汇总!U111+[10]属性汇总!N112+[11]属性汇总新!O112+[12]爵位属性!M112+[13]宝物温养!CF113+[14]藏品属性!BA118</f>
        <v>429.72012924241</v>
      </c>
      <c r="I112" s="39">
        <f>[6]属性汇总!Q111/C112</f>
        <v>0.37041552886358536</v>
      </c>
      <c r="J112" s="39">
        <f>[10]属性汇总!J112/C112</f>
        <v>0.16518530341213941</v>
      </c>
      <c r="K112" s="39">
        <f>[13]宝物温养!CB113/C112</f>
        <v>0.14548327200291031</v>
      </c>
      <c r="L112" s="39">
        <f>[12]爵位属性!I112/C112</f>
        <v>6.0067383058959783E-2</v>
      </c>
      <c r="M112" s="100">
        <f>[11]属性汇总新!K112/C112</f>
        <v>0.1246171249983256</v>
      </c>
      <c r="N112" s="39">
        <f>[14]藏品属性!AW118/C112</f>
        <v>0.13423138766407947</v>
      </c>
      <c r="Q112" s="29">
        <v>108</v>
      </c>
      <c r="R112" s="29">
        <f>[6]属性汇总!AN111+[10]属性汇总!AC112+[15]属性汇总!E112+[9]属性!AS113</f>
        <v>24422.276474174865</v>
      </c>
      <c r="S112" s="29">
        <f>[6]属性汇总!AO111+[10]属性汇总!AD112+[15]属性汇总!F112+[9]属性!AT113</f>
        <v>24545.5</v>
      </c>
      <c r="T112" s="29">
        <f>[6]属性汇总!AP111+[10]属性汇总!AE112+[15]属性汇总!G112+[9]属性!AU113</f>
        <v>24713.5</v>
      </c>
      <c r="U112" s="29">
        <f>[6]属性汇总!AQ111+[10]属性汇总!AF112+[15]属性汇总!H112+[9]属性!AV113</f>
        <v>24725.5</v>
      </c>
      <c r="V112" s="29">
        <f>[6]属性汇总!AR111+[10]属性汇总!AG112+[15]属性汇总!I112+[9]属性!AW113</f>
        <v>24725.5</v>
      </c>
      <c r="X112" s="39">
        <f>[6]属性汇总!AN111/R112</f>
        <v>0.48388200061924275</v>
      </c>
      <c r="Y112" s="39">
        <f>[10]属性汇总!AC112/R112</f>
        <v>0.42436666421982921</v>
      </c>
      <c r="Z112" s="39">
        <f>[15]属性汇总!E112/R112</f>
        <v>7.3703202971409934E-2</v>
      </c>
      <c r="AA112" s="39">
        <f>[9]属性!AS113/R112</f>
        <v>1.8048132189518121E-2</v>
      </c>
      <c r="AC112" s="29">
        <v>108</v>
      </c>
      <c r="AD112" s="39">
        <f>'[5]变法-buff效果'!AG112</f>
        <v>2.5000000000000001E-2</v>
      </c>
      <c r="AE112" s="39">
        <f>'[5]变法-buff效果'!AH112</f>
        <v>2.5000000000000001E-2</v>
      </c>
      <c r="AF112" s="39">
        <f>'[5]变法-buff效果'!AI112</f>
        <v>2.5000000000000001E-2</v>
      </c>
      <c r="AG112" s="39">
        <f>'[5]变法-buff效果'!AJ112</f>
        <v>2.5000000000000001E-2</v>
      </c>
      <c r="AH112" s="39">
        <f>'[5]变法-buff效果'!AK112</f>
        <v>2.5000000000000001E-2</v>
      </c>
      <c r="AJ112" s="67"/>
      <c r="AK112" s="67">
        <f>IFERROR('[5]变法-buff效果'!AG112/AD112,0)</f>
        <v>1</v>
      </c>
      <c r="AL112" s="39"/>
      <c r="BF112" s="29">
        <v>108</v>
      </c>
      <c r="BG112" s="39">
        <f>养成属性buff汇总!I113</f>
        <v>0.15347900973209266</v>
      </c>
      <c r="BH112" s="39">
        <f>养成属性buff汇总!J113</f>
        <v>0.15347900973209266</v>
      </c>
      <c r="BI112" s="39">
        <f>养成属性buff汇总!K113</f>
        <v>0.15347900973209266</v>
      </c>
      <c r="BJ112" s="39">
        <f>养成属性buff汇总!L113</f>
        <v>0.15347900973209266</v>
      </c>
      <c r="BK112" s="39">
        <f>养成属性buff汇总!M113</f>
        <v>0.15347900973209266</v>
      </c>
      <c r="BM112" s="67">
        <f>'[2]功能-军团县城'!CV115/BG112</f>
        <v>2.2667658190950752E-2</v>
      </c>
      <c r="BN112" s="67">
        <f>[3]大殿属性!AK114/BG112</f>
        <v>0.97733234180904927</v>
      </c>
      <c r="BO112" s="39"/>
      <c r="BR112" s="29">
        <v>108</v>
      </c>
      <c r="BS112" s="39">
        <f t="shared" si="19"/>
        <v>0.15347900973209266</v>
      </c>
      <c r="BT112" s="39">
        <f t="shared" si="20"/>
        <v>0.15347900973209266</v>
      </c>
      <c r="BU112" s="39">
        <f t="shared" si="21"/>
        <v>0.15347900973209266</v>
      </c>
      <c r="BV112" s="39">
        <f t="shared" si="22"/>
        <v>0.15347900973209266</v>
      </c>
      <c r="BW112" s="39">
        <f t="shared" si="23"/>
        <v>0.15347900973209266</v>
      </c>
      <c r="BY112" s="67">
        <f>'[2]功能-军团县城'!CV115/BS112</f>
        <v>2.2667658190950752E-2</v>
      </c>
      <c r="BZ112" s="67">
        <f>[3]大殿属性!AK114/BS112</f>
        <v>0.97733234180904927</v>
      </c>
      <c r="CA112" s="39"/>
      <c r="CF112" s="29">
        <v>108</v>
      </c>
      <c r="CG112" s="39">
        <f>养成属性buff汇总!AA113</f>
        <v>0.27537200419123531</v>
      </c>
      <c r="CH112" s="39">
        <f>养成属性buff汇总!AB113</f>
        <v>0.27979349237918111</v>
      </c>
      <c r="CI112" s="39">
        <f>养成属性buff汇总!AC113</f>
        <v>0.28449168985777001</v>
      </c>
      <c r="CJ112" s="39">
        <f>养成属性buff汇总!AD113</f>
        <v>0.2893776258897518</v>
      </c>
      <c r="CK112" s="39">
        <f>养成属性buff汇总!AE113</f>
        <v>0.29452272477303276</v>
      </c>
      <c r="CP112" s="29">
        <v>108</v>
      </c>
      <c r="CQ112" s="39">
        <v>0</v>
      </c>
      <c r="CR112" s="39">
        <v>0</v>
      </c>
      <c r="CS112" s="39">
        <v>0</v>
      </c>
      <c r="CT112" s="39">
        <v>0</v>
      </c>
      <c r="CU112" s="39">
        <v>0</v>
      </c>
    </row>
    <row r="113" spans="2:99" x14ac:dyDescent="0.15">
      <c r="B113" s="29">
        <v>109</v>
      </c>
      <c r="C113" s="29">
        <f>[6]属性汇总!Q112+[10]属性汇总!J113+[11]属性汇总新!K113+[12]爵位属性!I113+[13]宝物温养!CB114+[14]藏品属性!AW119</f>
        <v>404.81970957871908</v>
      </c>
      <c r="D113" s="29">
        <f>[6]属性汇总!R112+[10]属性汇总!K113+[11]属性汇总新!L113+[12]爵位属性!J113+[13]宝物温养!CC114+[14]藏品属性!AX119</f>
        <v>419.83699397283715</v>
      </c>
      <c r="E113" s="29">
        <f>[6]属性汇总!S112+[10]属性汇总!L113+[11]属性汇总新!M113+[12]爵位属性!K113+[13]宝物温养!CD114+[14]藏品属性!AY119</f>
        <v>424.11306572981488</v>
      </c>
      <c r="F113" s="29">
        <f>[6]属性汇总!T112+[10]属性汇总!M113+[11]属性汇总新!N113+[12]爵位属性!L113+[13]宝物温养!CE114+[14]藏品属性!AZ119</f>
        <v>424.83260081745823</v>
      </c>
      <c r="G113" s="29">
        <f>[6]属性汇总!U112+[10]属性汇总!N113+[11]属性汇总新!O113+[12]爵位属性!M113+[13]宝物温养!CF114+[14]藏品属性!BA119</f>
        <v>432.52745692300419</v>
      </c>
      <c r="I113" s="39">
        <f>[6]属性汇总!Q112/C113</f>
        <v>0.36559484752859028</v>
      </c>
      <c r="J113" s="39">
        <f>[10]属性汇总!J113/C113</f>
        <v>0.16303554011410107</v>
      </c>
      <c r="K113" s="39">
        <f>[13]宝物温养!CB114/C113</f>
        <v>0.1518759875911313</v>
      </c>
      <c r="L113" s="39">
        <f>[12]爵位属性!I113/C113</f>
        <v>5.9697356859961255E-2</v>
      </c>
      <c r="M113" s="100">
        <f>[11]属性汇总新!K113/C113</f>
        <v>0.12468686438466189</v>
      </c>
      <c r="N113" s="39">
        <f>[14]藏品属性!AW119/C113</f>
        <v>0.13510940352155409</v>
      </c>
      <c r="Q113" s="29">
        <v>109</v>
      </c>
      <c r="R113" s="29">
        <f>[6]属性汇总!AN112+[10]属性汇总!AC113+[15]属性汇总!E113+[9]属性!AS114</f>
        <v>24665.797153501397</v>
      </c>
      <c r="S113" s="29">
        <f>[6]属性汇总!AO112+[10]属性汇总!AD113+[15]属性汇总!F113+[9]属性!AT114</f>
        <v>24799.3</v>
      </c>
      <c r="T113" s="29">
        <f>[6]属性汇总!AP112+[10]属性汇总!AE113+[15]属性汇总!G113+[9]属性!AU114</f>
        <v>24883.300000000003</v>
      </c>
      <c r="U113" s="29">
        <f>[6]属性汇总!AQ112+[10]属性汇总!AF113+[15]属性汇总!H113+[9]属性!AV114</f>
        <v>24889.3</v>
      </c>
      <c r="V113" s="29">
        <f>[6]属性汇总!AR112+[10]属性汇总!AG113+[15]属性汇总!I113+[9]属性!AW114</f>
        <v>24889.3</v>
      </c>
      <c r="X113" s="39">
        <f>[6]属性汇总!AN112/R113</f>
        <v>0.4830697311685539</v>
      </c>
      <c r="Y113" s="39">
        <f>[10]属性汇总!AC113/R113</f>
        <v>0.42577176543873441</v>
      </c>
      <c r="Z113" s="39">
        <f>[15]属性汇总!E113/R113</f>
        <v>7.2975545399897354E-2</v>
      </c>
      <c r="AA113" s="39">
        <f>[9]属性!AS114/R113</f>
        <v>1.8182957992814323E-2</v>
      </c>
      <c r="AC113" s="29">
        <v>109</v>
      </c>
      <c r="AD113" s="39">
        <f>'[5]变法-buff效果'!AG113</f>
        <v>2.5000000000000001E-2</v>
      </c>
      <c r="AE113" s="39">
        <f>'[5]变法-buff效果'!AH113</f>
        <v>2.5000000000000001E-2</v>
      </c>
      <c r="AF113" s="39">
        <f>'[5]变法-buff效果'!AI113</f>
        <v>2.5000000000000001E-2</v>
      </c>
      <c r="AG113" s="39">
        <f>'[5]变法-buff效果'!AJ113</f>
        <v>2.5000000000000001E-2</v>
      </c>
      <c r="AH113" s="39">
        <f>'[5]变法-buff效果'!AK113</f>
        <v>2.5000000000000001E-2</v>
      </c>
      <c r="AJ113" s="67"/>
      <c r="AK113" s="67">
        <f>IFERROR('[5]变法-buff效果'!AG113/AD113,0)</f>
        <v>1</v>
      </c>
      <c r="AL113" s="39"/>
      <c r="BF113" s="29">
        <v>109</v>
      </c>
      <c r="BG113" s="39">
        <f>养成属性buff汇总!I114</f>
        <v>0.15347900973209266</v>
      </c>
      <c r="BH113" s="39">
        <f>养成属性buff汇总!J114</f>
        <v>0.15347900973209266</v>
      </c>
      <c r="BI113" s="39">
        <f>养成属性buff汇总!K114</f>
        <v>0.15347900973209266</v>
      </c>
      <c r="BJ113" s="39">
        <f>养成属性buff汇总!L114</f>
        <v>0.15347900973209266</v>
      </c>
      <c r="BK113" s="39">
        <f>养成属性buff汇总!M114</f>
        <v>0.15347900973209266</v>
      </c>
      <c r="BM113" s="67">
        <f>'[2]功能-军团县城'!CV116/BG113</f>
        <v>2.2667658190950752E-2</v>
      </c>
      <c r="BN113" s="67">
        <f>[3]大殿属性!AK115/BG113</f>
        <v>0.97733234180904927</v>
      </c>
      <c r="BO113" s="39"/>
      <c r="BR113" s="29">
        <v>109</v>
      </c>
      <c r="BS113" s="39">
        <f t="shared" si="19"/>
        <v>0.15347900973209266</v>
      </c>
      <c r="BT113" s="39">
        <f t="shared" si="20"/>
        <v>0.15347900973209266</v>
      </c>
      <c r="BU113" s="39">
        <f t="shared" si="21"/>
        <v>0.15347900973209266</v>
      </c>
      <c r="BV113" s="39">
        <f t="shared" si="22"/>
        <v>0.15347900973209266</v>
      </c>
      <c r="BW113" s="39">
        <f t="shared" si="23"/>
        <v>0.15347900973209266</v>
      </c>
      <c r="BY113" s="67">
        <f>'[2]功能-军团县城'!CV116/BS113</f>
        <v>2.2667658190950752E-2</v>
      </c>
      <c r="BZ113" s="67">
        <f>[3]大殿属性!AK115/BS113</f>
        <v>0.97733234180904927</v>
      </c>
      <c r="CA113" s="39"/>
      <c r="CF113" s="29">
        <v>109</v>
      </c>
      <c r="CG113" s="39">
        <f>养成属性buff汇总!AA114</f>
        <v>0.28009411912041082</v>
      </c>
      <c r="CH113" s="39">
        <f>养成属性buff汇总!AB114</f>
        <v>0.2844977267009855</v>
      </c>
      <c r="CI113" s="39">
        <f>养成属性buff汇总!AC114</f>
        <v>0.28915899809683254</v>
      </c>
      <c r="CJ113" s="39">
        <f>养成属性buff汇总!AD114</f>
        <v>0.29400145630375141</v>
      </c>
      <c r="CK113" s="39">
        <f>养成属性buff汇总!AE114</f>
        <v>0.29910755343967127</v>
      </c>
      <c r="CP113" s="29">
        <v>109</v>
      </c>
      <c r="CQ113" s="39">
        <v>0</v>
      </c>
      <c r="CR113" s="39">
        <v>0</v>
      </c>
      <c r="CS113" s="39">
        <v>0</v>
      </c>
      <c r="CT113" s="39">
        <v>0</v>
      </c>
      <c r="CU113" s="39">
        <v>0</v>
      </c>
    </row>
    <row r="114" spans="2:99" x14ac:dyDescent="0.15">
      <c r="B114" s="29">
        <v>110</v>
      </c>
      <c r="C114" s="29">
        <f>[6]属性汇总!Q113+[10]属性汇总!J114+[11]属性汇总新!K114+[12]爵位属性!I114+[13]宝物温养!CB115+[14]藏品属性!AW120</f>
        <v>410.08813561904014</v>
      </c>
      <c r="D114" s="29">
        <f>[6]属性汇总!R113+[10]属性汇总!K114+[11]属性汇总新!L114+[12]爵位属性!J114+[13]宝物温养!CC115+[14]藏品属性!AX120</f>
        <v>423.18499609958559</v>
      </c>
      <c r="E114" s="29">
        <f>[6]属性汇总!S113+[10]属性汇总!L114+[11]属性汇总新!M114+[12]爵位属性!K114+[13]宝物温养!CD115+[14]藏品属性!AY120</f>
        <v>425.86511608740767</v>
      </c>
      <c r="F114" s="29">
        <f>[6]属性汇总!T113+[10]属性汇总!M114+[11]属性汇总新!N114+[12]爵位属性!L114+[13]宝物温养!CE115+[14]藏品属性!AZ120</f>
        <v>426.4050735089005</v>
      </c>
      <c r="G114" s="29">
        <f>[6]属性汇总!U113+[10]属性汇总!N114+[11]属性汇总新!O114+[12]爵位属性!M114+[13]宝物温养!CF115+[14]藏品属性!BA120</f>
        <v>435.32886825389005</v>
      </c>
      <c r="I114" s="39">
        <f>[6]属性汇总!Q113/C114</f>
        <v>0.36089802933847287</v>
      </c>
      <c r="J114" s="39">
        <f>[10]属性汇总!J114/C114</f>
        <v>0.16094101308337305</v>
      </c>
      <c r="K114" s="39">
        <f>[13]宝物温养!CB115/C114</f>
        <v>0.15810444800419346</v>
      </c>
      <c r="L114" s="39">
        <f>[12]爵位属性!I114/C114</f>
        <v>5.9336838157001172E-2</v>
      </c>
      <c r="M114" s="100">
        <f>[11]属性汇总新!K114/C114</f>
        <v>0.12475481187912379</v>
      </c>
      <c r="N114" s="39">
        <f>[14]藏品属性!AW120/C114</f>
        <v>0.13596485953783582</v>
      </c>
      <c r="Q114" s="29">
        <v>110</v>
      </c>
      <c r="R114" s="29">
        <f>[6]属性汇总!AN113+[10]属性汇总!AC114+[15]属性汇总!E114+[9]属性!AS115</f>
        <v>24909.333080926644</v>
      </c>
      <c r="S114" s="29">
        <f>[6]属性汇总!AO113+[10]属性汇总!AD114+[15]属性汇总!F114+[9]属性!AT115</f>
        <v>25053.1</v>
      </c>
      <c r="T114" s="29">
        <f>[6]属性汇总!AP113+[10]属性汇总!AE114+[15]属性汇总!G114+[9]属性!AU115</f>
        <v>25053.1</v>
      </c>
      <c r="U114" s="29">
        <f>[6]属性汇总!AQ113+[10]属性汇总!AF114+[15]属性汇总!H114+[9]属性!AV115</f>
        <v>25053.1</v>
      </c>
      <c r="V114" s="29">
        <f>[6]属性汇总!AR113+[10]属性汇总!AG114+[15]属性汇总!I114+[9]属性!AW115</f>
        <v>25053.1</v>
      </c>
      <c r="X114" s="39">
        <f>[6]属性汇总!AN113/R114</f>
        <v>0.48227304845823293</v>
      </c>
      <c r="Y114" s="39">
        <f>[10]属性汇总!AC114/R114</f>
        <v>0.42714913183071801</v>
      </c>
      <c r="Z114" s="39">
        <f>[15]属性汇总!E114/R114</f>
        <v>7.2262071174369585E-2</v>
      </c>
      <c r="AA114" s="39">
        <f>[9]属性!AS115/R114</f>
        <v>1.8315748536679607E-2</v>
      </c>
      <c r="AC114" s="29">
        <v>110</v>
      </c>
      <c r="AD114" s="39">
        <f>'[5]变法-buff效果'!AG114</f>
        <v>2.5000000000000001E-2</v>
      </c>
      <c r="AE114" s="39">
        <f>'[5]变法-buff效果'!AH114</f>
        <v>2.5000000000000001E-2</v>
      </c>
      <c r="AF114" s="39">
        <f>'[5]变法-buff效果'!AI114</f>
        <v>2.5000000000000001E-2</v>
      </c>
      <c r="AG114" s="39">
        <f>'[5]变法-buff效果'!AJ114</f>
        <v>2.5000000000000001E-2</v>
      </c>
      <c r="AH114" s="39">
        <f>'[5]变法-buff效果'!AK114</f>
        <v>2.5000000000000001E-2</v>
      </c>
      <c r="AJ114" s="67"/>
      <c r="AK114" s="67">
        <f>IFERROR('[5]变法-buff效果'!AG114/AD114,0)</f>
        <v>1</v>
      </c>
      <c r="AL114" s="39"/>
      <c r="BF114" s="29">
        <v>110</v>
      </c>
      <c r="BG114" s="39">
        <f>养成属性buff汇总!I115</f>
        <v>0.15347900973209266</v>
      </c>
      <c r="BH114" s="39">
        <f>养成属性buff汇总!J115</f>
        <v>0.15347900973209266</v>
      </c>
      <c r="BI114" s="39">
        <f>养成属性buff汇总!K115</f>
        <v>0.15347900973209266</v>
      </c>
      <c r="BJ114" s="39">
        <f>养成属性buff汇总!L115</f>
        <v>0.15347900973209266</v>
      </c>
      <c r="BK114" s="39">
        <f>养成属性buff汇总!M115</f>
        <v>0.15535036439892397</v>
      </c>
      <c r="BM114" s="67">
        <f>'[2]功能-军团县城'!CV117/BG114</f>
        <v>2.2667658190950752E-2</v>
      </c>
      <c r="BN114" s="67">
        <f>[3]大殿属性!AK116/BG114</f>
        <v>0.97733234180904927</v>
      </c>
      <c r="BO114" s="39"/>
      <c r="BR114" s="29">
        <v>110</v>
      </c>
      <c r="BS114" s="39">
        <f t="shared" si="19"/>
        <v>0.15347900973209266</v>
      </c>
      <c r="BT114" s="39">
        <f t="shared" si="20"/>
        <v>0.15347900973209266</v>
      </c>
      <c r="BU114" s="39">
        <f t="shared" si="21"/>
        <v>0.15347900973209266</v>
      </c>
      <c r="BV114" s="39">
        <f t="shared" si="22"/>
        <v>0.15347900973209266</v>
      </c>
      <c r="BW114" s="39">
        <f t="shared" si="23"/>
        <v>0.15535036439892397</v>
      </c>
      <c r="BY114" s="67">
        <f>'[2]功能-军团县城'!CV117/BS114</f>
        <v>2.2667658190950752E-2</v>
      </c>
      <c r="BZ114" s="67">
        <f>[3]大殿属性!AK116/BS114</f>
        <v>0.97733234180904927</v>
      </c>
      <c r="CA114" s="39"/>
      <c r="CF114" s="29">
        <v>110</v>
      </c>
      <c r="CG114" s="39">
        <f>养成属性buff汇总!AA115</f>
        <v>0.28481623404958639</v>
      </c>
      <c r="CH114" s="39">
        <f>养成属性buff汇总!AB115</f>
        <v>0.28920196102278983</v>
      </c>
      <c r="CI114" s="39">
        <f>养成属性buff汇总!AC115</f>
        <v>0.29382630633589513</v>
      </c>
      <c r="CJ114" s="39">
        <f>养成属性buff汇总!AD115</f>
        <v>0.29862528671775102</v>
      </c>
      <c r="CK114" s="39">
        <f>养成属性buff汇总!AE115</f>
        <v>0.3</v>
      </c>
      <c r="CP114" s="29">
        <v>110</v>
      </c>
      <c r="CQ114" s="39">
        <v>0</v>
      </c>
      <c r="CR114" s="39">
        <v>0</v>
      </c>
      <c r="CS114" s="39">
        <v>0</v>
      </c>
      <c r="CT114" s="39">
        <v>0</v>
      </c>
      <c r="CU114" s="39">
        <v>0</v>
      </c>
    </row>
    <row r="115" spans="2:99" x14ac:dyDescent="0.15">
      <c r="B115" s="29">
        <v>111</v>
      </c>
      <c r="C115" s="29">
        <f>[6]属性汇总!Q114+[10]属性汇总!J115+[11]属性汇总新!K115+[12]爵位属性!I115+[13]宝物温养!CB116+[14]藏品属性!AW121</f>
        <v>413.43484486984369</v>
      </c>
      <c r="D115" s="29">
        <f>[6]属性汇总!R114+[10]属性汇总!K115+[11]属性汇总新!L115+[12]爵位属性!J115+[13]宝物温养!CC116+[14]藏品属性!AX121</f>
        <v>425.09468535386299</v>
      </c>
      <c r="E115" s="29">
        <f>[6]属性汇总!S114+[10]属性汇总!L115+[11]属性汇总新!M115+[12]爵位属性!K115+[13]宝物温养!CD116+[14]藏品属性!AY121</f>
        <v>427.61701061378477</v>
      </c>
      <c r="F115" s="29">
        <f>[6]属性汇总!T114+[10]属性汇总!M115+[11]属性汇总新!N115+[12]爵位属性!L115+[13]宝物温养!CE116+[14]藏品属性!AZ121</f>
        <v>427.9554010198475</v>
      </c>
      <c r="G115" s="29">
        <f>[6]属性汇总!U114+[10]属性汇总!N115+[11]属性汇总新!O115+[12]爵位属性!M115+[13]宝物温养!CF116+[14]藏品属性!BA121</f>
        <v>438.11614374253611</v>
      </c>
      <c r="I115" s="39">
        <f>[6]属性汇总!Q114/C115</f>
        <v>0.35797659978706659</v>
      </c>
      <c r="J115" s="39">
        <f>[10]属性汇总!J115/C115</f>
        <v>0.15963821341855672</v>
      </c>
      <c r="K115" s="39">
        <f>[13]宝物温养!CB116/C115</f>
        <v>0.1602898436704252</v>
      </c>
      <c r="L115" s="39">
        <f>[12]爵位属性!I115/C115</f>
        <v>5.9259639829615754E-2</v>
      </c>
      <c r="M115" s="100">
        <f>[11]属性汇总新!K115/C115</f>
        <v>0.12540122546726731</v>
      </c>
      <c r="N115" s="39">
        <f>[14]藏品属性!AW121/C115</f>
        <v>0.13743447782706847</v>
      </c>
      <c r="Q115" s="29">
        <v>111</v>
      </c>
      <c r="R115" s="29">
        <f>[6]属性汇总!AN114+[10]属性汇总!AC115+[15]属性汇总!E115+[9]属性!AS116</f>
        <v>25140.872693808298</v>
      </c>
      <c r="S115" s="29">
        <f>[6]属性汇总!AO114+[10]属性汇总!AD115+[15]属性汇总!F115+[9]属性!AT116</f>
        <v>25216.9</v>
      </c>
      <c r="T115" s="29">
        <f>[6]属性汇总!AP114+[10]属性汇总!AE115+[15]属性汇总!G115+[9]属性!AU116</f>
        <v>25216.9</v>
      </c>
      <c r="U115" s="29">
        <f>[6]属性汇总!AQ114+[10]属性汇总!AF115+[15]属性汇总!H115+[9]属性!AV116</f>
        <v>25216.9</v>
      </c>
      <c r="V115" s="29">
        <f>[6]属性汇总!AR114+[10]属性汇总!AG115+[15]属性汇总!I115+[9]属性!AW116</f>
        <v>25216.9</v>
      </c>
      <c r="X115" s="39">
        <f>[6]属性汇总!AN114/R115</f>
        <v>0.48172154353984209</v>
      </c>
      <c r="Y115" s="39">
        <f>[10]属性汇总!AC115/R115</f>
        <v>0.42822698046800317</v>
      </c>
      <c r="Z115" s="39">
        <f>[15]属性汇总!E115/R115</f>
        <v>7.1596559989077255E-2</v>
      </c>
      <c r="AA115" s="39">
        <f>[9]属性!AS116/R115</f>
        <v>1.8454916003077512E-2</v>
      </c>
      <c r="AC115" s="29">
        <v>111</v>
      </c>
      <c r="AD115" s="39">
        <f>'[5]变法-buff效果'!AG115</f>
        <v>2.5000000000000001E-2</v>
      </c>
      <c r="AE115" s="39">
        <f>'[5]变法-buff效果'!AH115</f>
        <v>2.5000000000000001E-2</v>
      </c>
      <c r="AF115" s="39">
        <f>'[5]变法-buff效果'!AI115</f>
        <v>2.5000000000000001E-2</v>
      </c>
      <c r="AG115" s="39">
        <f>'[5]变法-buff效果'!AJ115</f>
        <v>2.5000000000000001E-2</v>
      </c>
      <c r="AH115" s="39">
        <f>'[5]变法-buff效果'!AK115</f>
        <v>2.5000000000000001E-2</v>
      </c>
      <c r="AJ115" s="67"/>
      <c r="AK115" s="67">
        <f>IFERROR('[5]变法-buff效果'!AG115/AD115,0)</f>
        <v>1</v>
      </c>
      <c r="AL115" s="39"/>
      <c r="BF115" s="29">
        <v>111</v>
      </c>
      <c r="BG115" s="39">
        <f>养成属性buff汇总!I116</f>
        <v>0.15347900973209266</v>
      </c>
      <c r="BH115" s="39">
        <f>养成属性buff汇总!J116</f>
        <v>0.15347900973209266</v>
      </c>
      <c r="BI115" s="39">
        <f>养成属性buff汇总!K116</f>
        <v>0.15347900973209266</v>
      </c>
      <c r="BJ115" s="39">
        <f>养成属性buff汇总!L116</f>
        <v>0.15511262639790305</v>
      </c>
      <c r="BK115" s="39">
        <f>养成属性buff汇总!M116</f>
        <v>0.15767402437638786</v>
      </c>
      <c r="BM115" s="67">
        <f>'[2]功能-军团县城'!CV118/BG115</f>
        <v>2.2667658190950752E-2</v>
      </c>
      <c r="BN115" s="67">
        <f>[3]大殿属性!AK117/BG115</f>
        <v>0.97733234180904927</v>
      </c>
      <c r="BO115" s="39"/>
      <c r="BR115" s="29">
        <v>111</v>
      </c>
      <c r="BS115" s="39">
        <f t="shared" si="19"/>
        <v>0.15347900973209266</v>
      </c>
      <c r="BT115" s="39">
        <f t="shared" si="20"/>
        <v>0.15347900973209266</v>
      </c>
      <c r="BU115" s="39">
        <f t="shared" si="21"/>
        <v>0.15347900973209266</v>
      </c>
      <c r="BV115" s="39">
        <f t="shared" si="22"/>
        <v>0.15511262639790305</v>
      </c>
      <c r="BW115" s="39">
        <f t="shared" si="23"/>
        <v>0.15767402437638786</v>
      </c>
      <c r="BY115" s="67">
        <f>'[2]功能-军团县城'!CV118/BS115</f>
        <v>2.2667658190950752E-2</v>
      </c>
      <c r="BZ115" s="67">
        <f>[3]大殿属性!AK117/BS115</f>
        <v>0.97733234180904927</v>
      </c>
      <c r="CA115" s="39"/>
      <c r="CF115" s="29">
        <v>111</v>
      </c>
      <c r="CG115" s="39">
        <f>养成属性buff汇总!AA116</f>
        <v>0.28953834897876191</v>
      </c>
      <c r="CH115" s="39">
        <f>养成属性buff汇总!AB116</f>
        <v>0.29390619534459422</v>
      </c>
      <c r="CI115" s="39">
        <f>养成属性buff汇总!AC116</f>
        <v>0.29849361457495771</v>
      </c>
      <c r="CJ115" s="39">
        <f>养成属性buff汇总!AD116</f>
        <v>0.3</v>
      </c>
      <c r="CK115" s="39">
        <f>养成属性buff汇总!AE116</f>
        <v>0.3</v>
      </c>
      <c r="CP115" s="29">
        <v>111</v>
      </c>
      <c r="CQ115" s="39">
        <v>0</v>
      </c>
      <c r="CR115" s="39">
        <v>0</v>
      </c>
      <c r="CS115" s="39">
        <v>0</v>
      </c>
      <c r="CT115" s="39">
        <v>0</v>
      </c>
      <c r="CU115" s="39">
        <v>0</v>
      </c>
    </row>
    <row r="116" spans="2:99" x14ac:dyDescent="0.15">
      <c r="B116" s="29">
        <v>112</v>
      </c>
      <c r="C116" s="29">
        <f>[6]属性汇总!Q115+[10]属性汇总!J116+[11]属性汇总新!K116+[12]爵位属性!I116+[13]宝物温养!CB117+[14]藏品属性!AW122</f>
        <v>416.78155412064723</v>
      </c>
      <c r="D116" s="29">
        <f>[6]属性汇总!R115+[10]属性汇总!K116+[11]属性汇总新!L116+[12]爵位属性!J116+[13]宝物温养!CC117+[14]藏品属性!AX122</f>
        <v>426.99967996523446</v>
      </c>
      <c r="E116" s="29">
        <f>[6]属性汇总!S115+[10]属性汇总!L116+[11]属性汇总新!M116+[12]爵位属性!K116+[13]宝物温养!CD117+[14]藏品属性!AY122</f>
        <v>429.33493258669318</v>
      </c>
      <c r="F116" s="29">
        <f>[6]属性汇总!T115+[10]属性汇总!M116+[11]属性汇总新!N116+[12]爵位属性!L116+[13]宝物温养!CE117+[14]藏品属性!AZ122</f>
        <v>429.49844712367116</v>
      </c>
      <c r="G116" s="29">
        <f>[6]属性汇总!U115+[10]属性汇总!N116+[11]属性汇总新!O116+[12]爵位属性!M116+[13]宝物温养!CF117+[14]藏品属性!BA122</f>
        <v>440.90341923118211</v>
      </c>
      <c r="I116" s="39">
        <f>[6]属性汇总!Q115/C116</f>
        <v>0.35510208774056712</v>
      </c>
      <c r="J116" s="39">
        <f>[10]属性汇总!J116/C116</f>
        <v>0.1583563364248475</v>
      </c>
      <c r="K116" s="39">
        <f>[13]宝物温养!CB117/C116</f>
        <v>0.16244014237125368</v>
      </c>
      <c r="L116" s="39">
        <f>[12]爵位属性!I116/C116</f>
        <v>5.9183681290094527E-2</v>
      </c>
      <c r="M116" s="100">
        <f>[11]属性汇总新!K116/C116</f>
        <v>0.12603725779782446</v>
      </c>
      <c r="N116" s="39">
        <f>[14]藏品属性!AW122/C116</f>
        <v>0.13888049437541264</v>
      </c>
      <c r="Q116" s="29">
        <v>112</v>
      </c>
      <c r="R116" s="29">
        <f>[6]属性汇总!AN115+[10]属性汇总!AC116+[15]属性汇总!E116+[9]属性!AS117</f>
        <v>25372.412306689948</v>
      </c>
      <c r="S116" s="29">
        <f>[6]属性汇总!AO115+[10]属性汇总!AD116+[15]属性汇总!F116+[9]属性!AT117</f>
        <v>25380.699999999997</v>
      </c>
      <c r="T116" s="29">
        <f>[6]属性汇总!AP115+[10]属性汇总!AE116+[15]属性汇总!G116+[9]属性!AU117</f>
        <v>25380.699999999997</v>
      </c>
      <c r="U116" s="29">
        <f>[6]属性汇总!AQ115+[10]属性汇总!AF116+[15]属性汇总!H116+[9]属性!AV117</f>
        <v>25380.699999999997</v>
      </c>
      <c r="V116" s="29">
        <f>[6]属性汇总!AR115+[10]属性汇总!AG116+[15]属性汇总!I116+[9]属性!AW117</f>
        <v>25380.7</v>
      </c>
      <c r="X116" s="39">
        <f>[6]属性汇总!AN115/R116</f>
        <v>0.48118010429701752</v>
      </c>
      <c r="Y116" s="39">
        <f>[10]属性汇总!AC116/R116</f>
        <v>0.42928515697847558</v>
      </c>
      <c r="Z116" s="39">
        <f>[15]属性汇总!E116/R116</f>
        <v>7.0943195240658841E-2</v>
      </c>
      <c r="AA116" s="39">
        <f>[9]属性!AS117/R116</f>
        <v>1.859154348384804E-2</v>
      </c>
      <c r="AC116" s="29">
        <v>112</v>
      </c>
      <c r="AD116" s="39">
        <f>'[5]变法-buff效果'!AG116</f>
        <v>2.5000000000000001E-2</v>
      </c>
      <c r="AE116" s="39">
        <f>'[5]变法-buff效果'!AH116</f>
        <v>2.5000000000000001E-2</v>
      </c>
      <c r="AF116" s="39">
        <f>'[5]变法-buff效果'!AI116</f>
        <v>2.5000000000000001E-2</v>
      </c>
      <c r="AG116" s="39">
        <f>'[5]变法-buff效果'!AJ116</f>
        <v>2.5000000000000001E-2</v>
      </c>
      <c r="AH116" s="39">
        <f>'[5]变法-buff效果'!AK116</f>
        <v>2.5000000000000001E-2</v>
      </c>
      <c r="AJ116" s="67"/>
      <c r="AK116" s="67">
        <f>IFERROR('[5]变法-buff效果'!AG116/AD116,0)</f>
        <v>1</v>
      </c>
      <c r="AL116" s="39"/>
      <c r="BF116" s="29">
        <v>112</v>
      </c>
      <c r="BG116" s="39">
        <f>养成属性buff汇总!I117</f>
        <v>0.15347900973209266</v>
      </c>
      <c r="BH116" s="39">
        <f>养成属性buff汇总!J117</f>
        <v>0.15347900973209266</v>
      </c>
      <c r="BI116" s="39">
        <f>养成属性buff汇总!K117</f>
        <v>0.15505798619077479</v>
      </c>
      <c r="BJ116" s="39">
        <f>养成属性buff汇总!L117</f>
        <v>0.15743743221988368</v>
      </c>
      <c r="BK116" s="39">
        <f>养成属性buff汇总!M117</f>
        <v>0.15999768435385175</v>
      </c>
      <c r="BM116" s="67">
        <f>'[2]功能-军团县城'!CV119/BG116</f>
        <v>2.2667658190950752E-2</v>
      </c>
      <c r="BN116" s="67">
        <f>[3]大殿属性!AK118/BG116</f>
        <v>0.97733234180904927</v>
      </c>
      <c r="BO116" s="39"/>
      <c r="BR116" s="29">
        <v>112</v>
      </c>
      <c r="BS116" s="39">
        <f t="shared" si="19"/>
        <v>0.15347900973209266</v>
      </c>
      <c r="BT116" s="39">
        <f t="shared" si="20"/>
        <v>0.15347900973209266</v>
      </c>
      <c r="BU116" s="39">
        <f t="shared" si="21"/>
        <v>0.15505798619077479</v>
      </c>
      <c r="BV116" s="39">
        <f t="shared" si="22"/>
        <v>0.15743743221988368</v>
      </c>
      <c r="BW116" s="39">
        <f t="shared" si="23"/>
        <v>0.15999768435385175</v>
      </c>
      <c r="BY116" s="67">
        <f>'[2]功能-军团县城'!CV119/BS116</f>
        <v>2.2667658190950752E-2</v>
      </c>
      <c r="BZ116" s="67">
        <f>[3]大殿属性!AK118/BS116</f>
        <v>0.97733234180904927</v>
      </c>
      <c r="CA116" s="39"/>
      <c r="CF116" s="29">
        <v>112</v>
      </c>
      <c r="CG116" s="39">
        <f>养成属性buff汇总!AA117</f>
        <v>0.29426046390793748</v>
      </c>
      <c r="CH116" s="39">
        <f>养成属性buff汇总!AB117</f>
        <v>0.29861042966639856</v>
      </c>
      <c r="CI116" s="39">
        <f>养成属性buff汇总!AC117</f>
        <v>0.3</v>
      </c>
      <c r="CJ116" s="39">
        <f>养成属性buff汇总!AD117</f>
        <v>0.3</v>
      </c>
      <c r="CK116" s="39">
        <f>养成属性buff汇总!AE117</f>
        <v>0.3</v>
      </c>
      <c r="CP116" s="29">
        <v>112</v>
      </c>
      <c r="CQ116" s="39">
        <v>0</v>
      </c>
      <c r="CR116" s="39">
        <v>0</v>
      </c>
      <c r="CS116" s="39">
        <v>0</v>
      </c>
      <c r="CT116" s="39">
        <v>0</v>
      </c>
      <c r="CU116" s="39">
        <v>0</v>
      </c>
    </row>
    <row r="117" spans="2:99" x14ac:dyDescent="0.15">
      <c r="B117" s="29">
        <v>113</v>
      </c>
      <c r="C117" s="29">
        <f>[6]属性汇总!Q116+[10]属性汇总!J117+[11]属性汇总新!K117+[12]爵位属性!I117+[13]宝物温养!CB118+[14]藏品属性!AW123</f>
        <v>420.11407818439704</v>
      </c>
      <c r="D117" s="29">
        <f>[6]属性汇总!R116+[10]属性汇总!K117+[11]属性汇总新!L117+[12]爵位属性!J117+[13]宝物温养!CC118+[14]藏品属性!AX123</f>
        <v>428.89646931152117</v>
      </c>
      <c r="E117" s="29">
        <f>[6]属性汇总!S116+[10]属性汇总!L117+[11]属性汇总新!M117+[12]爵位属性!K117+[13]宝物温养!CD118+[14]藏品属性!AY123</f>
        <v>431.05285455960166</v>
      </c>
      <c r="F117" s="29">
        <f>[6]属性汇总!T116+[10]属性汇总!M117+[11]属性汇总新!N117+[12]爵位属性!L117+[13]宝物温养!CE118+[14]藏品属性!AZ123</f>
        <v>431.04149322749481</v>
      </c>
      <c r="G117" s="29">
        <f>[6]属性汇总!U116+[10]属性汇总!N117+[11]属性汇总新!O117+[12]爵位属性!M117+[13]宝物温养!CF118+[14]藏品属性!BA123</f>
        <v>443.69069471982817</v>
      </c>
      <c r="I117" s="39">
        <f>[6]属性汇总!Q116/C117</f>
        <v>0.35228526651525266</v>
      </c>
      <c r="J117" s="39">
        <f>[10]属性汇总!J117/C117</f>
        <v>0.15710018641896401</v>
      </c>
      <c r="K117" s="39">
        <f>[13]宝物温养!CB118/C117</f>
        <v>0.16456173909911717</v>
      </c>
      <c r="L117" s="39">
        <f>[12]爵位属性!I117/C117</f>
        <v>5.911092872834757E-2</v>
      </c>
      <c r="M117" s="100">
        <f>[11]属性汇总新!K117/C117</f>
        <v>0.12666743375178882</v>
      </c>
      <c r="N117" s="39">
        <f>[14]藏品属性!AW123/C117</f>
        <v>0.14027444548652973</v>
      </c>
      <c r="Q117" s="29">
        <v>113</v>
      </c>
      <c r="R117" s="29">
        <f>[6]属性汇总!AN116+[10]属性汇总!AC117+[15]属性汇总!E117+[9]属性!AS118</f>
        <v>25603.951919571598</v>
      </c>
      <c r="S117" s="29">
        <f>[6]属性汇总!AO116+[10]属性汇总!AD117+[15]属性汇总!F117+[9]属性!AT118</f>
        <v>25544.5</v>
      </c>
      <c r="T117" s="29">
        <f>[6]属性汇总!AP116+[10]属性汇总!AE117+[15]属性汇总!G117+[9]属性!AU118</f>
        <v>25544.5</v>
      </c>
      <c r="U117" s="29">
        <f>[6]属性汇总!AQ116+[10]属性汇总!AF117+[15]属性汇总!H117+[9]属性!AV118</f>
        <v>25544.5</v>
      </c>
      <c r="V117" s="29">
        <f>[6]属性汇总!AR116+[10]属性汇总!AG117+[15]属性汇总!I117+[9]属性!AW118</f>
        <v>25544.5</v>
      </c>
      <c r="X117" s="39">
        <f>[6]属性汇总!AN116/R117</f>
        <v>0.48064845765441944</v>
      </c>
      <c r="Y117" s="39">
        <f>[10]属性汇总!AC117/R117</f>
        <v>0.43032419505435282</v>
      </c>
      <c r="Z117" s="39">
        <f>[15]属性汇总!E117/R117</f>
        <v>7.0301647404051107E-2</v>
      </c>
      <c r="AA117" s="39">
        <f>[9]属性!AS118/R117</f>
        <v>1.8725699887176619E-2</v>
      </c>
      <c r="AC117" s="29">
        <v>113</v>
      </c>
      <c r="AD117" s="39">
        <f>'[5]变法-buff效果'!AG117</f>
        <v>2.5000000000000001E-2</v>
      </c>
      <c r="AE117" s="39">
        <f>'[5]变法-buff效果'!AH117</f>
        <v>2.5000000000000001E-2</v>
      </c>
      <c r="AF117" s="39">
        <f>'[5]变法-buff效果'!AI117</f>
        <v>2.5000000000000001E-2</v>
      </c>
      <c r="AG117" s="39">
        <f>'[5]变法-buff效果'!AJ117</f>
        <v>2.5000000000000001E-2</v>
      </c>
      <c r="AH117" s="39">
        <f>'[5]变法-buff效果'!AK117</f>
        <v>2.5000000000000001E-2</v>
      </c>
      <c r="AJ117" s="67"/>
      <c r="AK117" s="67">
        <f>IFERROR('[5]变法-buff效果'!AG117/AD117,0)</f>
        <v>1</v>
      </c>
      <c r="AL117" s="39"/>
      <c r="BF117" s="29">
        <v>113</v>
      </c>
      <c r="BG117" s="39">
        <f>养成属性buff汇总!I118</f>
        <v>0.15347900973209266</v>
      </c>
      <c r="BH117" s="39">
        <f>养成属性buff汇总!J118</f>
        <v>0.1551335522258947</v>
      </c>
      <c r="BI117" s="39">
        <f>养成属性buff汇总!K118</f>
        <v>0.15738944768746341</v>
      </c>
      <c r="BJ117" s="39">
        <f>养成属性buff汇总!L118</f>
        <v>0.15976223804186429</v>
      </c>
      <c r="BK117" s="39">
        <f>养成属性buff汇总!M118</f>
        <v>0.16232134433131565</v>
      </c>
      <c r="BM117" s="67">
        <f>'[2]功能-军团县城'!CV120/BG117</f>
        <v>2.2667658190950752E-2</v>
      </c>
      <c r="BN117" s="67">
        <f>[3]大殿属性!AK119/BG117</f>
        <v>0.97733234180904927</v>
      </c>
      <c r="BO117" s="39"/>
      <c r="BR117" s="29">
        <v>113</v>
      </c>
      <c r="BS117" s="39">
        <f t="shared" si="19"/>
        <v>0.15347900973209266</v>
      </c>
      <c r="BT117" s="39">
        <f t="shared" si="20"/>
        <v>0.1551335522258947</v>
      </c>
      <c r="BU117" s="39">
        <f t="shared" si="21"/>
        <v>0.15738944768746341</v>
      </c>
      <c r="BV117" s="39">
        <f t="shared" si="22"/>
        <v>0.15976223804186429</v>
      </c>
      <c r="BW117" s="39">
        <f t="shared" si="23"/>
        <v>0.16232134433131565</v>
      </c>
      <c r="BY117" s="67">
        <f>'[2]功能-军团县城'!CV120/BS117</f>
        <v>2.2667658190950752E-2</v>
      </c>
      <c r="BZ117" s="67">
        <f>[3]大殿属性!AK119/BS117</f>
        <v>0.97733234180904927</v>
      </c>
      <c r="CA117" s="39"/>
      <c r="CF117" s="29">
        <v>113</v>
      </c>
      <c r="CG117" s="39">
        <f>养成属性buff汇总!AA118</f>
        <v>0.29898257883711299</v>
      </c>
      <c r="CH117" s="39">
        <f>养成属性buff汇总!AB118</f>
        <v>0.3</v>
      </c>
      <c r="CI117" s="39">
        <f>养成属性buff汇总!AC118</f>
        <v>0.3</v>
      </c>
      <c r="CJ117" s="39">
        <f>养成属性buff汇总!AD118</f>
        <v>0.3</v>
      </c>
      <c r="CK117" s="39">
        <f>养成属性buff汇总!AE118</f>
        <v>0.3</v>
      </c>
      <c r="CP117" s="29">
        <v>113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</row>
    <row r="118" spans="2:99" x14ac:dyDescent="0.15">
      <c r="B118" s="29">
        <v>114</v>
      </c>
      <c r="C118" s="29">
        <f>[6]属性汇总!Q117+[10]属性汇总!J118+[11]属性汇总新!K118+[12]爵位属性!I118+[13]宝物温养!CB119+[14]藏品属性!AW124</f>
        <v>423.43961581999065</v>
      </c>
      <c r="D118" s="29">
        <f>[6]属性汇总!R117+[10]属性汇总!K118+[11]属性汇总新!L118+[12]爵位属性!J118+[13]宝物温养!CC119+[14]藏品属性!AX124</f>
        <v>430.77750169270774</v>
      </c>
      <c r="E118" s="29">
        <f>[6]属性汇总!S117+[10]属性汇总!L118+[11]属性汇总新!M118+[12]爵位属性!K118+[13]宝物温养!CD119+[14]藏品属性!AY124</f>
        <v>432.7283740514992</v>
      </c>
      <c r="F118" s="29">
        <f>[6]属性汇总!T117+[10]属性汇总!M118+[11]属性汇总新!N118+[12]爵位属性!L118+[13]宝物温养!CE119+[14]藏品属性!AZ124</f>
        <v>432.58453933131847</v>
      </c>
      <c r="G118" s="29">
        <f>[6]属性汇总!U117+[10]属性汇总!N118+[11]属性汇总新!O118+[12]爵位属性!M118+[13]宝物温养!CF119+[14]藏品属性!BA124</f>
        <v>446.58629940444564</v>
      </c>
      <c r="I118" s="39">
        <f>[6]属性汇总!Q117/C118</f>
        <v>0.3495185487389933</v>
      </c>
      <c r="J118" s="39">
        <f>[10]属性汇总!J118/C118</f>
        <v>0.15586637984306459</v>
      </c>
      <c r="K118" s="39">
        <f>[13]宝物温养!CB119/C118</f>
        <v>0.16665269149739281</v>
      </c>
      <c r="L118" s="39">
        <f>[12]爵位属性!I118/C118</f>
        <v>5.9040295395100223E-2</v>
      </c>
      <c r="M118" s="100">
        <f>[11]属性汇总新!K118/C118</f>
        <v>0.12728979088735826</v>
      </c>
      <c r="N118" s="39">
        <f>[14]藏品属性!AW124/C118</f>
        <v>0.14163229363809079</v>
      </c>
      <c r="Q118" s="29">
        <v>114</v>
      </c>
      <c r="R118" s="29">
        <f>[6]属性汇总!AN117+[10]属性汇总!AC118+[15]属性汇总!E118+[9]属性!AS119</f>
        <v>25835.491532453249</v>
      </c>
      <c r="S118" s="29">
        <f>[6]属性汇总!AO117+[10]属性汇总!AD118+[15]属性汇总!F118+[9]属性!AT119</f>
        <v>25708.3</v>
      </c>
      <c r="T118" s="29">
        <f>[6]属性汇总!AP117+[10]属性汇总!AE118+[15]属性汇总!G118+[9]属性!AU119</f>
        <v>25708.300000000003</v>
      </c>
      <c r="U118" s="29">
        <f>[6]属性汇总!AQ117+[10]属性汇总!AF118+[15]属性汇总!H118+[9]属性!AV119</f>
        <v>25708.3</v>
      </c>
      <c r="V118" s="29">
        <f>[6]属性汇总!AR117+[10]属性汇总!AG118+[15]属性汇总!I118+[9]属性!AW119</f>
        <v>25708.300000000003</v>
      </c>
      <c r="X118" s="39">
        <f>[6]属性汇总!AN117/R118</f>
        <v>0.48012634032599455</v>
      </c>
      <c r="Y118" s="39">
        <f>[10]属性汇总!AC118/R118</f>
        <v>0.4313446092558938</v>
      </c>
      <c r="Z118" s="39">
        <f>[15]属性汇总!E118/R118</f>
        <v>6.9671598767104173E-2</v>
      </c>
      <c r="AA118" s="39">
        <f>[9]属性!AS119/R118</f>
        <v>1.8857451651007374E-2</v>
      </c>
      <c r="AC118" s="29">
        <v>114</v>
      </c>
      <c r="AD118" s="39">
        <f>'[5]变法-buff效果'!AG118</f>
        <v>2.5000000000000001E-2</v>
      </c>
      <c r="AE118" s="39">
        <f>'[5]变法-buff效果'!AH118</f>
        <v>2.5000000000000001E-2</v>
      </c>
      <c r="AF118" s="39">
        <f>'[5]变法-buff效果'!AI118</f>
        <v>2.5000000000000001E-2</v>
      </c>
      <c r="AG118" s="39">
        <f>'[5]变法-buff效果'!AJ118</f>
        <v>2.5000000000000001E-2</v>
      </c>
      <c r="AH118" s="39">
        <f>'[5]变法-buff效果'!AK118</f>
        <v>2.5000000000000001E-2</v>
      </c>
      <c r="AJ118" s="67"/>
      <c r="AK118" s="67">
        <f>IFERROR('[5]变法-buff效果'!AG118/AD118,0)</f>
        <v>1</v>
      </c>
      <c r="AL118" s="39"/>
      <c r="BF118" s="29">
        <v>114</v>
      </c>
      <c r="BG118" s="39">
        <f>养成属性buff汇总!I119</f>
        <v>0.15533551841056878</v>
      </c>
      <c r="BH118" s="39">
        <f>养成属性buff汇总!J119</f>
        <v>0.15748171047479376</v>
      </c>
      <c r="BI118" s="39">
        <f>养成属性buff汇总!K119</f>
        <v>0.15972090918415202</v>
      </c>
      <c r="BJ118" s="39">
        <f>养成属性buff汇总!L119</f>
        <v>0.1620870438638449</v>
      </c>
      <c r="BK118" s="39">
        <f>养成属性buff汇总!M119</f>
        <v>0.16464500430877954</v>
      </c>
      <c r="BM118" s="67">
        <f>'[2]功能-军团县城'!CV121/BG118</f>
        <v>2.239674330565709E-2</v>
      </c>
      <c r="BN118" s="67">
        <f>[3]大殿属性!AK120/BG118</f>
        <v>0.977603256694343</v>
      </c>
      <c r="BO118" s="39"/>
      <c r="BR118" s="29">
        <v>114</v>
      </c>
      <c r="BS118" s="39">
        <f t="shared" si="19"/>
        <v>0.15533551841056878</v>
      </c>
      <c r="BT118" s="39">
        <f t="shared" si="20"/>
        <v>0.15748171047479376</v>
      </c>
      <c r="BU118" s="39">
        <f t="shared" si="21"/>
        <v>0.15972090918415202</v>
      </c>
      <c r="BV118" s="39">
        <f t="shared" si="22"/>
        <v>0.1620870438638449</v>
      </c>
      <c r="BW118" s="39">
        <f t="shared" si="23"/>
        <v>0.16464500430877954</v>
      </c>
      <c r="BY118" s="67">
        <f>'[2]功能-军团县城'!CV121/BS118</f>
        <v>2.239674330565709E-2</v>
      </c>
      <c r="BZ118" s="67">
        <f>[3]大殿属性!AK120/BS118</f>
        <v>0.977603256694343</v>
      </c>
      <c r="CA118" s="39"/>
      <c r="CF118" s="29">
        <v>114</v>
      </c>
      <c r="CG118" s="39">
        <f>养成属性buff汇总!AA119</f>
        <v>0.3</v>
      </c>
      <c r="CH118" s="39">
        <f>养成属性buff汇总!AB119</f>
        <v>0.3</v>
      </c>
      <c r="CI118" s="39">
        <f>养成属性buff汇总!AC119</f>
        <v>0.3</v>
      </c>
      <c r="CJ118" s="39">
        <f>养成属性buff汇总!AD119</f>
        <v>0.3</v>
      </c>
      <c r="CK118" s="39">
        <f>养成属性buff汇总!AE119</f>
        <v>0.3</v>
      </c>
      <c r="CP118" s="29">
        <v>114</v>
      </c>
      <c r="CQ118" s="39">
        <v>0</v>
      </c>
      <c r="CR118" s="39">
        <v>0</v>
      </c>
      <c r="CS118" s="39">
        <v>0</v>
      </c>
      <c r="CT118" s="39">
        <v>0</v>
      </c>
      <c r="CU118" s="39">
        <v>0</v>
      </c>
    </row>
    <row r="119" spans="2:99" x14ac:dyDescent="0.15">
      <c r="B119" s="29">
        <v>115</v>
      </c>
      <c r="C119" s="29">
        <f>[6]属性汇总!Q118+[10]属性汇总!J119+[11]属性汇总新!K119+[12]爵位属性!I119+[13]宝物温养!CB120+[14]藏品属性!AW125</f>
        <v>426.59571791147636</v>
      </c>
      <c r="D119" s="29">
        <f>[6]属性汇总!R118+[10]属性汇总!K119+[11]属性汇总新!L119+[12]爵位属性!J119+[13]宝物温养!CC120+[14]藏品属性!AX125</f>
        <v>432.52953185315255</v>
      </c>
      <c r="E119" s="29">
        <f>[6]属性汇总!S118+[10]属性汇总!L119+[11]属性汇总新!M119+[12]爵位属性!K119+[13]宝物温养!CD120+[14]藏品属性!AY125</f>
        <v>434.33688500135759</v>
      </c>
      <c r="F119" s="29">
        <f>[6]属性汇总!T118+[10]属性汇总!M119+[11]属性汇总新!N119+[12]爵位属性!L119+[13]宝物温养!CE120+[14]藏品属性!AZ125</f>
        <v>434.38528657457022</v>
      </c>
      <c r="G119" s="29">
        <f>[6]属性汇总!U118+[10]属性汇总!N119+[11]属性汇总新!O119+[12]爵位属性!M119+[13]宝物温养!CF120+[14]藏品属性!BA125</f>
        <v>449.57232113917269</v>
      </c>
      <c r="I119" s="39">
        <f>[6]属性汇总!Q118/C119</f>
        <v>0.34693269009960326</v>
      </c>
      <c r="J119" s="39">
        <f>[10]属性汇总!J119/C119</f>
        <v>0.15471322666603929</v>
      </c>
      <c r="K119" s="39">
        <f>[13]宝物温养!CB120/C119</f>
        <v>0.16877806545386104</v>
      </c>
      <c r="L119" s="39">
        <f>[12]爵位属性!I119/C119</f>
        <v>5.8994184915585696E-2</v>
      </c>
      <c r="M119" s="100">
        <f>[11]属性汇总新!K119/C119</f>
        <v>0.12795324904553029</v>
      </c>
      <c r="N119" s="39">
        <f>[14]藏品属性!AW125/C119</f>
        <v>0.14262858381938026</v>
      </c>
      <c r="Q119" s="29">
        <v>115</v>
      </c>
      <c r="R119" s="29">
        <f>[6]属性汇总!AN118+[10]属性汇总!AC119+[15]属性汇总!E119+[9]属性!AS120</f>
        <v>26067.031145334895</v>
      </c>
      <c r="S119" s="29">
        <f>[6]属性汇总!AO118+[10]属性汇总!AD119+[15]属性汇总!F119+[9]属性!AT120</f>
        <v>25872.1</v>
      </c>
      <c r="T119" s="29">
        <f>[6]属性汇总!AP118+[10]属性汇总!AE119+[15]属性汇总!G119+[9]属性!AU120</f>
        <v>25872.100000000002</v>
      </c>
      <c r="U119" s="29">
        <f>[6]属性汇总!AQ118+[10]属性汇总!AF119+[15]属性汇总!H119+[9]属性!AV120</f>
        <v>25872.1</v>
      </c>
      <c r="V119" s="29">
        <f>[6]属性汇总!AR118+[10]属性汇总!AG119+[15]属性汇总!I119+[9]属性!AW120</f>
        <v>25872.1</v>
      </c>
      <c r="X119" s="39">
        <f>[6]属性汇总!AN118/R119</f>
        <v>0.4796134983802115</v>
      </c>
      <c r="Y119" s="39">
        <f>[10]属性汇总!AC119/R119</f>
        <v>0.43234689586109404</v>
      </c>
      <c r="Z119" s="39">
        <f>[15]属性汇总!E119/R119</f>
        <v>6.9052742905942252E-2</v>
      </c>
      <c r="AA119" s="39">
        <f>[9]属性!AS120/R119</f>
        <v>1.8986862852752352E-2</v>
      </c>
      <c r="AC119" s="29">
        <v>115</v>
      </c>
      <c r="AD119" s="39">
        <f>'[5]变法-buff效果'!AG119</f>
        <v>2.5000000000000001E-2</v>
      </c>
      <c r="AE119" s="39">
        <f>'[5]变法-buff效果'!AH119</f>
        <v>2.5000000000000001E-2</v>
      </c>
      <c r="AF119" s="39">
        <f>'[5]变法-buff效果'!AI119</f>
        <v>2.5000000000000001E-2</v>
      </c>
      <c r="AG119" s="39">
        <f>'[5]变法-buff效果'!AJ119</f>
        <v>2.5000000000000001E-2</v>
      </c>
      <c r="AH119" s="39">
        <f>'[5]变法-buff效果'!AK119</f>
        <v>2.5000000000000001E-2</v>
      </c>
      <c r="AJ119" s="67"/>
      <c r="AK119" s="67">
        <f>IFERROR('[5]变法-buff效果'!AG119/AD119,0)</f>
        <v>1</v>
      </c>
      <c r="AL119" s="39"/>
      <c r="BF119" s="29">
        <v>115</v>
      </c>
      <c r="BG119" s="39">
        <f>养成属性buff汇总!I120</f>
        <v>0.15770188062559162</v>
      </c>
      <c r="BH119" s="39">
        <f>养成属性buff汇总!J120</f>
        <v>0.15982986872369281</v>
      </c>
      <c r="BI119" s="39">
        <f>养成属性buff汇总!K120</f>
        <v>0.16205237068084064</v>
      </c>
      <c r="BJ119" s="39">
        <f>养成属性buff汇总!L120</f>
        <v>0.16441184968582551</v>
      </c>
      <c r="BK119" s="39">
        <f>养成属性buff汇总!M120</f>
        <v>0.16696866428624346</v>
      </c>
      <c r="BM119" s="67">
        <f>'[2]功能-军团县城'!CV122/BG119</f>
        <v>2.2060673711002732E-2</v>
      </c>
      <c r="BN119" s="67">
        <f>[3]大殿属性!AK121/BG119</f>
        <v>0.97793932628899738</v>
      </c>
      <c r="BO119" s="39"/>
      <c r="BR119" s="29">
        <v>115</v>
      </c>
      <c r="BS119" s="39">
        <f t="shared" si="19"/>
        <v>0.15770188062559162</v>
      </c>
      <c r="BT119" s="39">
        <f t="shared" si="20"/>
        <v>0.15982986872369281</v>
      </c>
      <c r="BU119" s="39">
        <f t="shared" si="21"/>
        <v>0.16205237068084064</v>
      </c>
      <c r="BV119" s="39">
        <f t="shared" si="22"/>
        <v>0.16441184968582551</v>
      </c>
      <c r="BW119" s="39">
        <f t="shared" si="23"/>
        <v>0.16696866428624346</v>
      </c>
      <c r="BY119" s="67">
        <f>'[2]功能-军团县城'!CV122/BS119</f>
        <v>2.2060673711002732E-2</v>
      </c>
      <c r="BZ119" s="67">
        <f>[3]大殿属性!AK121/BS119</f>
        <v>0.97793932628899738</v>
      </c>
      <c r="CA119" s="39"/>
      <c r="CF119" s="29">
        <v>115</v>
      </c>
      <c r="CG119" s="39">
        <f>养成属性buff汇总!AA120</f>
        <v>0.3</v>
      </c>
      <c r="CH119" s="39">
        <f>养成属性buff汇总!AB120</f>
        <v>0.3</v>
      </c>
      <c r="CI119" s="39">
        <f>养成属性buff汇总!AC120</f>
        <v>0.3</v>
      </c>
      <c r="CJ119" s="39">
        <f>养成属性buff汇总!AD120</f>
        <v>0.3</v>
      </c>
      <c r="CK119" s="39">
        <f>养成属性buff汇总!AE120</f>
        <v>0.3</v>
      </c>
      <c r="CP119" s="29">
        <v>115</v>
      </c>
      <c r="CQ119" s="39">
        <v>0</v>
      </c>
      <c r="CR119" s="39">
        <v>0</v>
      </c>
      <c r="CS119" s="39">
        <v>0</v>
      </c>
      <c r="CT119" s="39">
        <v>0</v>
      </c>
      <c r="CU119" s="39">
        <v>0</v>
      </c>
    </row>
    <row r="120" spans="2:99" x14ac:dyDescent="0.15">
      <c r="B120" s="29">
        <v>116</v>
      </c>
      <c r="C120" s="29">
        <f>[6]属性汇总!Q119+[10]属性汇总!J120+[11]属性汇总新!K120+[12]爵位属性!I120+[13]宝物温养!CB121+[14]藏品属性!AW126</f>
        <v>428.14087099201276</v>
      </c>
      <c r="D120" s="29">
        <f>[6]属性汇总!R119+[10]属性汇总!K120+[11]属性汇总新!L120+[12]爵位属性!J120+[13]宝物温养!CC121+[14]藏品属性!AX126</f>
        <v>434.08618235345676</v>
      </c>
      <c r="E120" s="29">
        <f>[6]属性汇总!S119+[10]属性汇总!L120+[11]属性汇总新!M120+[12]爵位属性!K120+[13]宝物温养!CD121+[14]藏品属性!AY126</f>
        <v>435.85366617320528</v>
      </c>
      <c r="F120" s="29">
        <f>[6]属性汇总!T119+[10]属性汇总!M120+[11]属性汇总新!N120+[12]爵位属性!L120+[13]宝物温养!CE121+[14]藏品属性!AZ126</f>
        <v>436.52218882124805</v>
      </c>
      <c r="G120" s="29">
        <f>[6]属性汇总!U119+[10]属性汇总!N120+[11]属性汇总新!O120+[12]爵位属性!M120+[13]宝物温养!CF121+[14]藏品属性!BA126</f>
        <v>452.37781919687319</v>
      </c>
      <c r="I120" s="39">
        <f>[6]属性汇总!Q119/C120</f>
        <v>0.34568061595493188</v>
      </c>
      <c r="J120" s="39">
        <f>[10]属性汇总!J120/C120</f>
        <v>0.15415486927719935</v>
      </c>
      <c r="K120" s="39">
        <f>[13]宝物温养!CB121/C120</f>
        <v>0.16816894830239928</v>
      </c>
      <c r="L120" s="39">
        <f>[12]爵位属性!I120/C120</f>
        <v>5.9170555884177529E-2</v>
      </c>
      <c r="M120" s="100">
        <f>[11]属性汇总新!K120/C120</f>
        <v>0.12909086673308751</v>
      </c>
      <c r="N120" s="39">
        <f>[14]藏品属性!AW126/C120</f>
        <v>0.14373414384820452</v>
      </c>
      <c r="Q120" s="29">
        <v>116</v>
      </c>
      <c r="R120" s="29">
        <f>[6]属性汇总!AN119+[10]属性汇总!AC120+[15]属性汇总!E120+[9]属性!AS121</f>
        <v>26298.579945338421</v>
      </c>
      <c r="S120" s="29">
        <f>[6]属性汇总!AO119+[10]属性汇总!AD120+[15]属性汇总!F120+[9]属性!AT121</f>
        <v>26035.9</v>
      </c>
      <c r="T120" s="29">
        <f>[6]属性汇总!AP119+[10]属性汇总!AE120+[15]属性汇总!G120+[9]属性!AU121</f>
        <v>26035.9</v>
      </c>
      <c r="U120" s="29">
        <f>[6]属性汇总!AQ119+[10]属性汇总!AF120+[15]属性汇总!H120+[9]属性!AV121</f>
        <v>26035.9</v>
      </c>
      <c r="V120" s="29">
        <f>[6]属性汇总!AR119+[10]属性汇总!AG120+[15]属性汇总!I120+[9]属性!AW121</f>
        <v>26035.9</v>
      </c>
      <c r="X120" s="39">
        <f>[6]属性汇总!AN119/R120</f>
        <v>0.4791095194565213</v>
      </c>
      <c r="Y120" s="39">
        <f>[10]属性汇总!AC120/R120</f>
        <v>0.43333138229085288</v>
      </c>
      <c r="Z120" s="39">
        <f>[15]属性汇总!E120/R120</f>
        <v>6.8444760277600492E-2</v>
      </c>
      <c r="AA120" s="39">
        <f>[9]属性!AS121/R120</f>
        <v>1.911433797502524E-2</v>
      </c>
      <c r="AC120" s="29">
        <v>116</v>
      </c>
      <c r="AD120" s="39">
        <f>'[5]变法-buff效果'!AG120</f>
        <v>2.5000000000000001E-2</v>
      </c>
      <c r="AE120" s="39">
        <f>'[5]变法-buff效果'!AH120</f>
        <v>2.5000000000000001E-2</v>
      </c>
      <c r="AF120" s="39">
        <f>'[5]变法-buff效果'!AI120</f>
        <v>2.5000000000000001E-2</v>
      </c>
      <c r="AG120" s="39">
        <f>'[5]变法-buff效果'!AJ120</f>
        <v>2.5000000000000001E-2</v>
      </c>
      <c r="AH120" s="39">
        <f>'[5]变法-buff效果'!AK120</f>
        <v>2.5000000000000001E-2</v>
      </c>
      <c r="AJ120" s="67"/>
      <c r="AK120" s="67">
        <f>IFERROR('[5]变法-buff效果'!AG120/AD120,0)</f>
        <v>1</v>
      </c>
      <c r="AL120" s="39"/>
      <c r="BF120" s="29">
        <v>116</v>
      </c>
      <c r="BG120" s="39">
        <f>养成属性buff汇总!I121</f>
        <v>0.16006824284061449</v>
      </c>
      <c r="BH120" s="39">
        <f>养成属性buff汇总!J121</f>
        <v>0.16217802697259187</v>
      </c>
      <c r="BI120" s="39">
        <f>养成属性buff汇总!K121</f>
        <v>0.16438383217752928</v>
      </c>
      <c r="BJ120" s="39">
        <f>养成属性buff汇总!L121</f>
        <v>0.16673665550780611</v>
      </c>
      <c r="BK120" s="39">
        <f>养成属性buff汇总!M121</f>
        <v>0.16929232426370736</v>
      </c>
      <c r="BM120" s="67">
        <f>'[2]功能-军团县城'!CV123/BG120</f>
        <v>2.1734540658116995E-2</v>
      </c>
      <c r="BN120" s="67">
        <f>[3]大殿属性!AK122/BG120</f>
        <v>0.97826545934188303</v>
      </c>
      <c r="BO120" s="39"/>
      <c r="BR120" s="29">
        <v>116</v>
      </c>
      <c r="BS120" s="39">
        <f t="shared" si="19"/>
        <v>0.16006824284061449</v>
      </c>
      <c r="BT120" s="39">
        <f t="shared" si="20"/>
        <v>0.16217802697259187</v>
      </c>
      <c r="BU120" s="39">
        <f t="shared" si="21"/>
        <v>0.16438383217752928</v>
      </c>
      <c r="BV120" s="39">
        <f t="shared" si="22"/>
        <v>0.16673665550780611</v>
      </c>
      <c r="BW120" s="39">
        <f t="shared" si="23"/>
        <v>0.16929232426370736</v>
      </c>
      <c r="BY120" s="67">
        <f>'[2]功能-军团县城'!CV123/BS120</f>
        <v>2.1734540658116995E-2</v>
      </c>
      <c r="BZ120" s="67">
        <f>[3]大殿属性!AK122/BS120</f>
        <v>0.97826545934188303</v>
      </c>
      <c r="CA120" s="39"/>
      <c r="CF120" s="29">
        <v>116</v>
      </c>
      <c r="CG120" s="39">
        <f>养成属性buff汇总!AA121</f>
        <v>0.3</v>
      </c>
      <c r="CH120" s="39">
        <f>养成属性buff汇总!AB121</f>
        <v>0.3</v>
      </c>
      <c r="CI120" s="39">
        <f>养成属性buff汇总!AC121</f>
        <v>0.3</v>
      </c>
      <c r="CJ120" s="39">
        <f>养成属性buff汇总!AD121</f>
        <v>0.3</v>
      </c>
      <c r="CK120" s="39">
        <f>养成属性buff汇总!AE121</f>
        <v>0.3</v>
      </c>
      <c r="CP120" s="29">
        <v>116</v>
      </c>
      <c r="CQ120" s="39">
        <v>0</v>
      </c>
      <c r="CR120" s="39">
        <v>0</v>
      </c>
      <c r="CS120" s="39">
        <v>0</v>
      </c>
      <c r="CT120" s="39">
        <v>0</v>
      </c>
      <c r="CU120" s="39">
        <v>0</v>
      </c>
    </row>
    <row r="121" spans="2:99" x14ac:dyDescent="0.15">
      <c r="B121" s="29">
        <v>117</v>
      </c>
      <c r="C121" s="29">
        <f>[6]属性汇总!Q120+[10]属性汇总!J121+[11]属性汇总新!K121+[12]爵位属性!I121+[13]宝物温养!CB122+[14]藏品属性!AW127</f>
        <v>429.50512615603395</v>
      </c>
      <c r="D121" s="29">
        <f>[6]属性汇总!R120+[10]属性汇总!K121+[11]属性汇总新!L121+[12]爵位属性!J121+[13]宝物温养!CC122+[14]藏品属性!AX127</f>
        <v>435.44909299066433</v>
      </c>
      <c r="E121" s="29">
        <f>[6]属性汇总!S120+[10]属性汇总!L121+[11]属性汇总新!M121+[12]爵位属性!K121+[13]宝物温养!CD122+[14]藏品属性!AY127</f>
        <v>436.87392625013808</v>
      </c>
      <c r="F121" s="29">
        <f>[6]属性汇总!T120+[10]属性汇总!M121+[11]属性汇总新!N121+[12]爵位属性!L121+[13]宝物温养!CE122+[14]藏品属性!AZ127</f>
        <v>438.29296174246775</v>
      </c>
      <c r="G121" s="29">
        <f>[6]属性汇总!U120+[10]属性汇总!N121+[11]属性汇总新!O121+[12]爵位属性!M121+[13]宝物温养!CF122+[14]藏品属性!BA127</f>
        <v>454.94669561095776</v>
      </c>
      <c r="I121" s="39">
        <f>[6]属性汇总!Q120/C121</f>
        <v>0.34458261610184698</v>
      </c>
      <c r="J121" s="39">
        <f>[10]属性汇总!J121/C121</f>
        <v>0.15366522069406691</v>
      </c>
      <c r="K121" s="39">
        <f>[13]宝物温养!CB122/C121</f>
        <v>0.16763478621170932</v>
      </c>
      <c r="L121" s="39">
        <f>[12]爵位属性!I121/C121</f>
        <v>5.9370653449980389E-2</v>
      </c>
      <c r="M121" s="100">
        <f>[11]属性汇总新!K121/C121</f>
        <v>0.13027514853088057</v>
      </c>
      <c r="N121" s="39">
        <f>[14]藏品属性!AW127/C121</f>
        <v>0.14447157501151589</v>
      </c>
      <c r="Q121" s="29">
        <v>117</v>
      </c>
      <c r="R121" s="29">
        <f>[6]属性汇总!AN120+[10]属性汇总!AC121+[15]属性汇总!E121+[9]属性!AS122</f>
        <v>26530.146181658438</v>
      </c>
      <c r="S121" s="29">
        <f>[6]属性汇总!AO120+[10]属性汇总!AD121+[15]属性汇总!F121+[9]属性!AT122</f>
        <v>26199.7</v>
      </c>
      <c r="T121" s="29">
        <f>[6]属性汇总!AP120+[10]属性汇总!AE121+[15]属性汇总!G121+[9]属性!AU122</f>
        <v>26199.7</v>
      </c>
      <c r="U121" s="29">
        <f>[6]属性汇总!AQ120+[10]属性汇总!AF121+[15]属性汇总!H121+[9]属性!AV122</f>
        <v>26199.699999999997</v>
      </c>
      <c r="V121" s="29">
        <f>[6]属性汇总!AR120+[10]属性汇总!AG121+[15]属性汇总!I121+[9]属性!AW122</f>
        <v>26199.699999999997</v>
      </c>
      <c r="X121" s="39">
        <f>[6]属性汇总!AN120/R121</f>
        <v>0.47861402319669566</v>
      </c>
      <c r="Y121" s="39">
        <f>[10]属性汇总!AC121/R121</f>
        <v>0.43429839855031449</v>
      </c>
      <c r="Z121" s="39">
        <f>[15]属性汇总!E121/R121</f>
        <v>6.7847345720410179E-2</v>
      </c>
      <c r="AA121" s="39">
        <f>[9]属性!AS122/R121</f>
        <v>1.9240232532579737E-2</v>
      </c>
      <c r="AC121" s="29">
        <v>117</v>
      </c>
      <c r="AD121" s="39">
        <f>'[5]变法-buff效果'!AG121</f>
        <v>2.5000000000000001E-2</v>
      </c>
      <c r="AE121" s="39">
        <f>'[5]变法-buff效果'!AH121</f>
        <v>2.5000000000000001E-2</v>
      </c>
      <c r="AF121" s="39">
        <f>'[5]变法-buff效果'!AI121</f>
        <v>2.5000000000000001E-2</v>
      </c>
      <c r="AG121" s="39">
        <f>'[5]变法-buff效果'!AJ121</f>
        <v>2.5000000000000001E-2</v>
      </c>
      <c r="AH121" s="39">
        <f>'[5]变法-buff效果'!AK121</f>
        <v>2.5000000000000001E-2</v>
      </c>
      <c r="AJ121" s="67"/>
      <c r="AK121" s="67">
        <f>IFERROR('[5]变法-buff效果'!AG121/AD121,0)</f>
        <v>1</v>
      </c>
      <c r="AL121" s="39"/>
      <c r="BF121" s="29">
        <v>117</v>
      </c>
      <c r="BG121" s="39">
        <f>养成属性buff汇总!I122</f>
        <v>0.16243460505563734</v>
      </c>
      <c r="BH121" s="39">
        <f>养成属性buff汇总!J122</f>
        <v>0.16452618522149093</v>
      </c>
      <c r="BI121" s="39">
        <f>养成属性buff汇总!K122</f>
        <v>0.16671529367421789</v>
      </c>
      <c r="BJ121" s="39">
        <f>养成属性buff汇总!L122</f>
        <v>0.16906146132978672</v>
      </c>
      <c r="BK121" s="39">
        <f>养成属性buff汇总!M122</f>
        <v>0.17161598424117125</v>
      </c>
      <c r="BM121" s="67">
        <f>'[2]功能-军团县城'!CV124/BG121</f>
        <v>2.1417909877646114E-2</v>
      </c>
      <c r="BN121" s="67">
        <f>[3]大殿属性!AK123/BG121</f>
        <v>0.97858209012235398</v>
      </c>
      <c r="BO121" s="39"/>
      <c r="BR121" s="29">
        <v>117</v>
      </c>
      <c r="BS121" s="39">
        <f t="shared" si="19"/>
        <v>0.16243460505563734</v>
      </c>
      <c r="BT121" s="39">
        <f t="shared" si="20"/>
        <v>0.16452618522149093</v>
      </c>
      <c r="BU121" s="39">
        <f t="shared" si="21"/>
        <v>0.16671529367421789</v>
      </c>
      <c r="BV121" s="39">
        <f t="shared" si="22"/>
        <v>0.16906146132978672</v>
      </c>
      <c r="BW121" s="39">
        <f t="shared" si="23"/>
        <v>0.17161598424117125</v>
      </c>
      <c r="BY121" s="67">
        <f>'[2]功能-军团县城'!CV124/BS121</f>
        <v>2.1417909877646114E-2</v>
      </c>
      <c r="BZ121" s="67">
        <f>[3]大殿属性!AK123/BS121</f>
        <v>0.97858209012235398</v>
      </c>
      <c r="CA121" s="39"/>
      <c r="CF121" s="29">
        <v>117</v>
      </c>
      <c r="CG121" s="39">
        <f>养成属性buff汇总!AA122</f>
        <v>0.3</v>
      </c>
      <c r="CH121" s="39">
        <f>养成属性buff汇总!AB122</f>
        <v>0.3</v>
      </c>
      <c r="CI121" s="39">
        <f>养成属性buff汇总!AC122</f>
        <v>0.3</v>
      </c>
      <c r="CJ121" s="39">
        <f>养成属性buff汇总!AD122</f>
        <v>0.3</v>
      </c>
      <c r="CK121" s="39">
        <f>养成属性buff汇总!AE122</f>
        <v>0.3</v>
      </c>
      <c r="CP121" s="29">
        <v>117</v>
      </c>
      <c r="CQ121" s="39">
        <v>0</v>
      </c>
      <c r="CR121" s="39">
        <v>0</v>
      </c>
      <c r="CS121" s="39">
        <v>0</v>
      </c>
      <c r="CT121" s="39">
        <v>0</v>
      </c>
      <c r="CU121" s="39">
        <v>0</v>
      </c>
    </row>
    <row r="122" spans="2:99" x14ac:dyDescent="0.15">
      <c r="B122" s="29">
        <v>118</v>
      </c>
      <c r="C122" s="29">
        <f>[6]属性汇总!Q121+[10]属性汇总!J122+[11]属性汇总新!K122+[12]爵位属性!I122+[13]宝物温养!CB123+[14]藏品属性!AW128</f>
        <v>430.80621623662137</v>
      </c>
      <c r="D122" s="29">
        <f>[6]属性汇总!R121+[10]属性汇总!K122+[11]属性汇总新!L122+[12]爵位属性!J122+[13]宝物温养!CC123+[14]藏品属性!AX128</f>
        <v>436.66065195536555</v>
      </c>
      <c r="E122" s="29">
        <f>[6]属性汇总!S121+[10]属性汇总!L122+[11]属性汇总新!M122+[12]爵位属性!K122+[13]宝物温养!CD123+[14]藏品属性!AY128</f>
        <v>437.89418632707083</v>
      </c>
      <c r="F122" s="29">
        <f>[6]属性汇总!T121+[10]属性汇总!M122+[11]属性汇总新!N122+[12]爵位属性!L122+[13]宝物温养!CE123+[14]藏品属性!AZ128</f>
        <v>440.06373466368751</v>
      </c>
      <c r="G122" s="29">
        <f>[6]属性汇总!U121+[10]属性汇总!N122+[11]属性汇总新!O122+[12]爵位属性!M122+[13]宝物温养!CF123+[14]藏品属性!BA128</f>
        <v>457.41709963006701</v>
      </c>
      <c r="I122" s="39">
        <f>[6]属性汇总!Q121/C122</f>
        <v>0.34354193236318259</v>
      </c>
      <c r="J122" s="39">
        <f>[10]属性汇总!J122/C122</f>
        <v>0.15320113199979765</v>
      </c>
      <c r="K122" s="39">
        <f>[13]宝物温养!CB123/C122</f>
        <v>0.1671285076361429</v>
      </c>
      <c r="L122" s="39">
        <f>[12]爵位属性!I122/C122</f>
        <v>5.9578217999921308E-2</v>
      </c>
      <c r="M122" s="100">
        <f>[11]属性汇总新!K122/C122</f>
        <v>0.13132458370744099</v>
      </c>
      <c r="N122" s="39">
        <f>[14]藏品属性!AW128/C122</f>
        <v>0.14522562629351449</v>
      </c>
      <c r="Q122" s="29">
        <v>118</v>
      </c>
      <c r="R122" s="29">
        <f>[6]属性汇总!AN121+[10]属性汇总!AC122+[15]属性汇总!E122+[9]属性!AS123</f>
        <v>26761.712417978462</v>
      </c>
      <c r="S122" s="29">
        <f>[6]属性汇总!AO121+[10]属性汇总!AD122+[15]属性汇总!F122+[9]属性!AT123</f>
        <v>26363.5</v>
      </c>
      <c r="T122" s="29">
        <f>[6]属性汇总!AP121+[10]属性汇总!AE122+[15]属性汇总!G122+[9]属性!AU123</f>
        <v>26363.5</v>
      </c>
      <c r="U122" s="29">
        <f>[6]属性汇总!AQ121+[10]属性汇总!AF122+[15]属性汇总!H122+[9]属性!AV123</f>
        <v>26363.5</v>
      </c>
      <c r="V122" s="29">
        <f>[6]属性汇总!AR121+[10]属性汇总!AG122+[15]属性汇总!I122+[9]属性!AW123</f>
        <v>26363.5</v>
      </c>
      <c r="X122" s="39">
        <f>[6]属性汇总!AN121/R122</f>
        <v>0.47812710188919039</v>
      </c>
      <c r="Y122" s="39">
        <f>[10]属性汇总!AC122/R122</f>
        <v>0.43524867983316712</v>
      </c>
      <c r="Z122" s="39">
        <f>[15]属性汇总!E122/R122</f>
        <v>6.7260269891801241E-2</v>
      </c>
      <c r="AA122" s="39">
        <f>[9]属性!AS123/R122</f>
        <v>1.9363948385841261E-2</v>
      </c>
      <c r="AC122" s="29">
        <v>118</v>
      </c>
      <c r="AD122" s="39">
        <f>'[5]变法-buff效果'!AG122</f>
        <v>2.5000000000000001E-2</v>
      </c>
      <c r="AE122" s="39">
        <f>'[5]变法-buff效果'!AH122</f>
        <v>2.5000000000000001E-2</v>
      </c>
      <c r="AF122" s="39">
        <f>'[5]变法-buff效果'!AI122</f>
        <v>2.5000000000000001E-2</v>
      </c>
      <c r="AG122" s="39">
        <f>'[5]变法-buff效果'!AJ122</f>
        <v>2.5000000000000001E-2</v>
      </c>
      <c r="AH122" s="39">
        <f>'[5]变法-buff效果'!AK122</f>
        <v>2.5000000000000001E-2</v>
      </c>
      <c r="AJ122" s="67"/>
      <c r="AK122" s="67">
        <f>IFERROR('[5]变法-buff效果'!AG122/AD122,0)</f>
        <v>1</v>
      </c>
      <c r="AL122" s="39"/>
      <c r="BF122" s="29">
        <v>118</v>
      </c>
      <c r="BG122" s="39">
        <f>养成属性buff汇总!I123</f>
        <v>0.16480096727066021</v>
      </c>
      <c r="BH122" s="39">
        <f>养成属性buff汇总!J123</f>
        <v>0.16687434347038999</v>
      </c>
      <c r="BI122" s="39">
        <f>养成属性buff汇总!K123</f>
        <v>0.1690467551709065</v>
      </c>
      <c r="BJ122" s="39">
        <f>养成属性buff汇总!L123</f>
        <v>0.17138626715176736</v>
      </c>
      <c r="BK122" s="39">
        <f>养成属性buff汇总!M123</f>
        <v>0.17393964421863514</v>
      </c>
      <c r="BM122" s="67">
        <f>'[2]功能-军团县城'!CV125/BG122</f>
        <v>2.1110372042774134E-2</v>
      </c>
      <c r="BN122" s="67">
        <f>[3]大殿属性!AK124/BG122</f>
        <v>0.97888962795722589</v>
      </c>
      <c r="BO122" s="39"/>
      <c r="BR122" s="29">
        <v>118</v>
      </c>
      <c r="BS122" s="39">
        <f t="shared" si="19"/>
        <v>0.16480096727066021</v>
      </c>
      <c r="BT122" s="39">
        <f t="shared" si="20"/>
        <v>0.16687434347038999</v>
      </c>
      <c r="BU122" s="39">
        <f t="shared" si="21"/>
        <v>0.1690467551709065</v>
      </c>
      <c r="BV122" s="39">
        <f t="shared" si="22"/>
        <v>0.17138626715176736</v>
      </c>
      <c r="BW122" s="39">
        <f t="shared" si="23"/>
        <v>0.17393964421863514</v>
      </c>
      <c r="BY122" s="67">
        <f>'[2]功能-军团县城'!CV125/BS122</f>
        <v>2.1110372042774134E-2</v>
      </c>
      <c r="BZ122" s="67">
        <f>[3]大殿属性!AK124/BS122</f>
        <v>0.97888962795722589</v>
      </c>
      <c r="CA122" s="39"/>
      <c r="CF122" s="29">
        <v>118</v>
      </c>
      <c r="CG122" s="39">
        <f>养成属性buff汇总!AA123</f>
        <v>0.3</v>
      </c>
      <c r="CH122" s="39">
        <f>养成属性buff汇总!AB123</f>
        <v>0.3</v>
      </c>
      <c r="CI122" s="39">
        <f>养成属性buff汇总!AC123</f>
        <v>0.3</v>
      </c>
      <c r="CJ122" s="39">
        <f>养成属性buff汇总!AD123</f>
        <v>0.3</v>
      </c>
      <c r="CK122" s="39">
        <f>养成属性buff汇总!AE123</f>
        <v>0.3</v>
      </c>
      <c r="CP122" s="29">
        <v>118</v>
      </c>
      <c r="CQ122" s="39">
        <v>0</v>
      </c>
      <c r="CR122" s="39">
        <v>0</v>
      </c>
      <c r="CS122" s="39">
        <v>0</v>
      </c>
      <c r="CT122" s="39">
        <v>0</v>
      </c>
      <c r="CU122" s="39">
        <v>0</v>
      </c>
    </row>
    <row r="123" spans="2:99" x14ac:dyDescent="0.15">
      <c r="B123" s="29">
        <v>119</v>
      </c>
      <c r="C123" s="29">
        <f>[6]属性汇总!Q122+[10]属性汇总!J123+[11]属性汇总新!K123+[12]爵位属性!I123+[13]宝物温养!CB124+[14]藏品属性!AW129</f>
        <v>432.05742367401001</v>
      </c>
      <c r="D123" s="29">
        <f>[6]属性汇总!R122+[10]属性汇总!K123+[11]属性汇总新!L123+[12]爵位属性!J123+[13]宝物温养!CC124+[14]藏品属性!AX129</f>
        <v>437.87221092006672</v>
      </c>
      <c r="E123" s="29">
        <f>[6]属性汇总!S122+[10]属性汇总!L123+[11]属性汇总新!M123+[12]爵位属性!K123+[13]宝物温养!CD124+[14]藏品属性!AY129</f>
        <v>438.91444640400357</v>
      </c>
      <c r="F123" s="29">
        <f>[6]属性汇总!T122+[10]属性汇总!M123+[11]属性汇总新!N123+[12]爵位属性!L123+[13]宝物温养!CE124+[14]藏品属性!AZ129</f>
        <v>441.83450758490733</v>
      </c>
      <c r="G123" s="29">
        <f>[6]属性汇总!U122+[10]属性汇总!N123+[11]属性汇总新!O123+[12]爵位属性!M123+[13]宝物温养!CF124+[14]藏品属性!BA129</f>
        <v>459.88750364917638</v>
      </c>
      <c r="I123" s="39">
        <f>[6]属性汇总!Q122/C123</f>
        <v>0.34254705946602809</v>
      </c>
      <c r="J123" s="39">
        <f>[10]属性汇总!J123/C123</f>
        <v>0.1527574724645801</v>
      </c>
      <c r="K123" s="39">
        <f>[13]宝物温养!CB124/C123</f>
        <v>0.16664451541590555</v>
      </c>
      <c r="L123" s="39">
        <f>[12]爵位属性!I123/C123</f>
        <v>5.979143492931796E-2</v>
      </c>
      <c r="M123" s="100">
        <f>[11]属性汇总新!K123/C123</f>
        <v>0.13226752772305445</v>
      </c>
      <c r="N123" s="39">
        <f>[14]藏品属性!AW129/C123</f>
        <v>0.14599199000111385</v>
      </c>
      <c r="Q123" s="29">
        <v>119</v>
      </c>
      <c r="R123" s="29">
        <f>[6]属性汇总!AN122+[10]属性汇总!AC123+[15]属性汇总!E123+[9]属性!AS124</f>
        <v>26993.278654298483</v>
      </c>
      <c r="S123" s="29">
        <f>[6]属性汇总!AO122+[10]属性汇总!AD123+[15]属性汇总!F123+[9]属性!AT124</f>
        <v>26527.300000000003</v>
      </c>
      <c r="T123" s="29">
        <f>[6]属性汇总!AP122+[10]属性汇总!AE123+[15]属性汇总!G123+[9]属性!AU124</f>
        <v>26527.3</v>
      </c>
      <c r="U123" s="29">
        <f>[6]属性汇总!AQ122+[10]属性汇总!AF123+[15]属性汇总!H123+[9]属性!AV124</f>
        <v>26527.3</v>
      </c>
      <c r="V123" s="29">
        <f>[6]属性汇总!AR122+[10]属性汇总!AG123+[15]属性汇总!I123+[9]属性!AW124</f>
        <v>26527.3</v>
      </c>
      <c r="X123" s="39">
        <f>[6]属性汇总!AN122/R123</f>
        <v>0.47764853484913122</v>
      </c>
      <c r="Y123" s="39">
        <f>[10]属性汇总!AC123/R123</f>
        <v>0.43618265683057644</v>
      </c>
      <c r="Z123" s="39">
        <f>[15]属性汇总!E123/R123</f>
        <v>6.6683266714373843E-2</v>
      </c>
      <c r="AA123" s="39">
        <f>[9]属性!AS124/R123</f>
        <v>1.9485541605918449E-2</v>
      </c>
      <c r="AC123" s="29">
        <v>119</v>
      </c>
      <c r="AD123" s="39">
        <f>'[5]变法-buff效果'!AG123</f>
        <v>2.5000000000000001E-2</v>
      </c>
      <c r="AE123" s="39">
        <f>'[5]变法-buff效果'!AH123</f>
        <v>2.5000000000000001E-2</v>
      </c>
      <c r="AF123" s="39">
        <f>'[5]变法-buff效果'!AI123</f>
        <v>2.5000000000000001E-2</v>
      </c>
      <c r="AG123" s="39">
        <f>'[5]变法-buff效果'!AJ123</f>
        <v>2.5000000000000001E-2</v>
      </c>
      <c r="AH123" s="39">
        <f>'[5]变法-buff效果'!AK123</f>
        <v>2.5000000000000001E-2</v>
      </c>
      <c r="AJ123" s="67"/>
      <c r="AK123" s="67">
        <f>IFERROR('[5]变法-buff效果'!AG123/AD123,0)</f>
        <v>1</v>
      </c>
      <c r="AL123" s="39"/>
      <c r="BF123" s="29">
        <v>119</v>
      </c>
      <c r="BG123" s="39">
        <f>养成属性buff汇总!I124</f>
        <v>0.16716732948568305</v>
      </c>
      <c r="BH123" s="39">
        <f>养成属性buff汇总!J124</f>
        <v>0.16922250171928904</v>
      </c>
      <c r="BI123" s="39">
        <f>养成属性buff汇总!K124</f>
        <v>0.17137821666759512</v>
      </c>
      <c r="BJ123" s="39">
        <f>养成属性buff汇总!L124</f>
        <v>0.17371107297374797</v>
      </c>
      <c r="BK123" s="39">
        <f>养成属性buff汇总!M124</f>
        <v>0.17626330419609904</v>
      </c>
      <c r="BM123" s="67">
        <f>'[2]功能-军团县城'!CV126/BG123</f>
        <v>2.0811541003833756E-2</v>
      </c>
      <c r="BN123" s="67">
        <f>[3]大殿属性!AK125/BG123</f>
        <v>0.97918845899616636</v>
      </c>
      <c r="BO123" s="39"/>
      <c r="BR123" s="29">
        <v>119</v>
      </c>
      <c r="BS123" s="39">
        <f t="shared" si="19"/>
        <v>0.16716732948568305</v>
      </c>
      <c r="BT123" s="39">
        <f t="shared" si="20"/>
        <v>0.16922250171928904</v>
      </c>
      <c r="BU123" s="39">
        <f t="shared" si="21"/>
        <v>0.17137821666759512</v>
      </c>
      <c r="BV123" s="39">
        <f t="shared" si="22"/>
        <v>0.17371107297374797</v>
      </c>
      <c r="BW123" s="39">
        <f t="shared" si="23"/>
        <v>0.17626330419609904</v>
      </c>
      <c r="BY123" s="67">
        <f>'[2]功能-军团县城'!CV126/BS123</f>
        <v>2.0811541003833756E-2</v>
      </c>
      <c r="BZ123" s="67">
        <f>[3]大殿属性!AK125/BS123</f>
        <v>0.97918845899616636</v>
      </c>
      <c r="CA123" s="39"/>
      <c r="CF123" s="29">
        <v>119</v>
      </c>
      <c r="CG123" s="39">
        <f>养成属性buff汇总!AA124</f>
        <v>0.3</v>
      </c>
      <c r="CH123" s="39">
        <f>养成属性buff汇总!AB124</f>
        <v>0.3</v>
      </c>
      <c r="CI123" s="39">
        <f>养成属性buff汇总!AC124</f>
        <v>0.3</v>
      </c>
      <c r="CJ123" s="39">
        <f>养成属性buff汇总!AD124</f>
        <v>0.3</v>
      </c>
      <c r="CK123" s="39">
        <f>养成属性buff汇总!AE124</f>
        <v>0.3</v>
      </c>
      <c r="CP123" s="29">
        <v>119</v>
      </c>
      <c r="CQ123" s="39">
        <v>0</v>
      </c>
      <c r="CR123" s="39">
        <v>0</v>
      </c>
      <c r="CS123" s="39">
        <v>0</v>
      </c>
      <c r="CT123" s="39">
        <v>0</v>
      </c>
      <c r="CU123" s="39">
        <v>0</v>
      </c>
    </row>
    <row r="124" spans="2:99" x14ac:dyDescent="0.15">
      <c r="B124" s="29">
        <v>120</v>
      </c>
      <c r="C124" s="29">
        <f>[6]属性汇总!Q123+[10]属性汇总!J124+[11]属性汇总新!K124+[12]爵位属性!I124+[13]宝物温养!CB125+[14]藏品属性!AW130</f>
        <v>433.30863111139865</v>
      </c>
      <c r="D124" s="29">
        <f>[6]属性汇总!R123+[10]属性汇总!K124+[11]属性汇总新!L124+[12]爵位属性!J124+[13]宝物温养!CC125+[14]藏品属性!AX130</f>
        <v>439.08376988476789</v>
      </c>
      <c r="E124" s="29">
        <f>[6]属性汇总!S123+[10]属性汇总!L124+[11]属性汇总新!M124+[12]爵位属性!K124+[13]宝物温养!CD125+[14]藏品属性!AY130</f>
        <v>439.93470648093637</v>
      </c>
      <c r="F124" s="29">
        <f>[6]属性汇总!T123+[10]属性汇总!M124+[11]属性汇总新!N124+[12]爵位属性!L124+[13]宝物温养!CE125+[14]藏品属性!AZ130</f>
        <v>443.60528050612703</v>
      </c>
      <c r="G124" s="29">
        <f>[6]属性汇总!U123+[10]属性汇总!N124+[11]属性汇总新!O124+[12]爵位属性!M124+[13]宝物温养!CF125+[14]藏品属性!BA130</f>
        <v>462.35790766828563</v>
      </c>
      <c r="I124" s="39">
        <f>[6]属性汇总!Q123/C124</f>
        <v>0.34155793209194329</v>
      </c>
      <c r="J124" s="39">
        <f>[10]属性汇总!J124/C124</f>
        <v>0.15231637512208282</v>
      </c>
      <c r="K124" s="39">
        <f>[13]宝物温养!CB125/C124</f>
        <v>0.16616331831499942</v>
      </c>
      <c r="L124" s="39">
        <f>[12]爵位属性!I124/C124</f>
        <v>6.0003420502638682E-2</v>
      </c>
      <c r="M124" s="100">
        <f>[11]属性汇总新!K124/C124</f>
        <v>0.13320502611178361</v>
      </c>
      <c r="N124" s="39">
        <f>[14]藏品属性!AW130/C124</f>
        <v>0.1467539278565522</v>
      </c>
      <c r="Q124" s="29">
        <v>120</v>
      </c>
      <c r="R124" s="29">
        <f>[6]属性汇总!AN123+[10]属性汇总!AC124+[15]属性汇总!E124+[9]属性!AS125</f>
        <v>27224.844890618504</v>
      </c>
      <c r="S124" s="29">
        <f>[6]属性汇总!AO123+[10]属性汇总!AD124+[15]属性汇总!F124+[9]属性!AT125</f>
        <v>26691.1</v>
      </c>
      <c r="T124" s="29">
        <f>[6]属性汇总!AP123+[10]属性汇总!AE124+[15]属性汇总!G124+[9]属性!AU125</f>
        <v>26691.1</v>
      </c>
      <c r="U124" s="29">
        <f>[6]属性汇总!AQ123+[10]属性汇总!AF124+[15]属性汇总!H124+[9]属性!AV125</f>
        <v>26691.1</v>
      </c>
      <c r="V124" s="29">
        <f>[6]属性汇总!AR123+[10]属性汇总!AG124+[15]属性汇总!I124+[9]属性!AW125</f>
        <v>26691.1</v>
      </c>
      <c r="X124" s="39">
        <f>[6]属性汇总!AN123/R124</f>
        <v>0.47717810889995715</v>
      </c>
      <c r="Y124" s="39">
        <f>[10]属性汇总!AC124/R124</f>
        <v>0.43710074558039663</v>
      </c>
      <c r="Z124" s="39">
        <f>[15]属性汇总!E124/R124</f>
        <v>6.611607916342134E-2</v>
      </c>
      <c r="AA124" s="39">
        <f>[9]属性!AS125/R124</f>
        <v>1.9605066356224853E-2</v>
      </c>
      <c r="AC124" s="29">
        <v>120</v>
      </c>
      <c r="AD124" s="39">
        <f>'[5]变法-buff效果'!AG124</f>
        <v>2.5000000000000001E-2</v>
      </c>
      <c r="AE124" s="39">
        <f>'[5]变法-buff效果'!AH124</f>
        <v>2.5000000000000001E-2</v>
      </c>
      <c r="AF124" s="39">
        <f>'[5]变法-buff效果'!AI124</f>
        <v>2.5000000000000001E-2</v>
      </c>
      <c r="AG124" s="39">
        <f>'[5]变法-buff效果'!AJ124</f>
        <v>2.5000000000000001E-2</v>
      </c>
      <c r="AH124" s="39">
        <f>'[5]变法-buff效果'!AK124</f>
        <v>2.5000000000000001E-2</v>
      </c>
      <c r="AJ124" s="67"/>
      <c r="AK124" s="67">
        <f>IFERROR('[5]变法-buff效果'!AG124/AD124,0)</f>
        <v>1</v>
      </c>
      <c r="AL124" s="39"/>
      <c r="BF124" s="29">
        <v>120</v>
      </c>
      <c r="BG124" s="39">
        <f>养成属性buff汇总!I125</f>
        <v>0.16953369170070592</v>
      </c>
      <c r="BH124" s="39">
        <f>养成属性buff汇总!J125</f>
        <v>0.1715706599681881</v>
      </c>
      <c r="BI124" s="39">
        <f>养成属性buff汇总!K125</f>
        <v>0.17370967816428373</v>
      </c>
      <c r="BJ124" s="39">
        <f>养成属性buff汇总!L125</f>
        <v>0.17603587879572857</v>
      </c>
      <c r="BK124" s="39">
        <f>养成属性buff汇总!M125</f>
        <v>0.17858834250029232</v>
      </c>
      <c r="BM124" s="67">
        <f>'[2]功能-军团县城'!CV127/BG124</f>
        <v>2.0521052170765618E-2</v>
      </c>
      <c r="BN124" s="67">
        <f>[3]大殿属性!AK126/BG124</f>
        <v>0.97947894782923439</v>
      </c>
      <c r="BO124" s="39"/>
      <c r="BR124" s="29">
        <v>120</v>
      </c>
      <c r="BS124" s="39">
        <f t="shared" si="19"/>
        <v>0.16953369170070592</v>
      </c>
      <c r="BT124" s="39">
        <f t="shared" si="20"/>
        <v>0.1715706599681881</v>
      </c>
      <c r="BU124" s="39">
        <f t="shared" si="21"/>
        <v>0.17370967816428373</v>
      </c>
      <c r="BV124" s="39">
        <f t="shared" si="22"/>
        <v>0.17603587879572857</v>
      </c>
      <c r="BW124" s="39">
        <f t="shared" si="23"/>
        <v>0.17858834250029232</v>
      </c>
      <c r="BY124" s="67">
        <f>'[2]功能-军团县城'!CV127/BS124</f>
        <v>2.0521052170765618E-2</v>
      </c>
      <c r="BZ124" s="67">
        <f>[3]大殿属性!AK126/BS124</f>
        <v>0.97947894782923439</v>
      </c>
      <c r="CA124" s="39"/>
      <c r="CF124" s="29">
        <v>120</v>
      </c>
      <c r="CG124" s="39">
        <f>养成属性buff汇总!AA125</f>
        <v>0.3</v>
      </c>
      <c r="CH124" s="39">
        <f>养成属性buff汇总!AB125</f>
        <v>0.3</v>
      </c>
      <c r="CI124" s="39">
        <f>养成属性buff汇总!AC125</f>
        <v>0.3</v>
      </c>
      <c r="CJ124" s="39">
        <f>养成属性buff汇总!AD125</f>
        <v>0.3</v>
      </c>
      <c r="CK124" s="39">
        <f>养成属性buff汇总!AE125</f>
        <v>0.3</v>
      </c>
      <c r="CP124" s="29">
        <v>120</v>
      </c>
      <c r="CQ124" s="39">
        <v>0</v>
      </c>
      <c r="CR124" s="39">
        <v>0</v>
      </c>
      <c r="CS124" s="39">
        <v>0</v>
      </c>
      <c r="CT124" s="39">
        <v>0</v>
      </c>
      <c r="CU124" s="39">
        <v>0</v>
      </c>
    </row>
    <row r="125" spans="2:99" x14ac:dyDescent="0.15">
      <c r="B125" s="29">
        <v>121</v>
      </c>
      <c r="C125" s="29">
        <f>[6]属性汇总!Q124+[10]属性汇总!J125+[11]属性汇总新!K125+[12]爵位属性!I125+[13]宝物温养!CB126+[14]藏品属性!AW131</f>
        <v>434.55983854878735</v>
      </c>
      <c r="D125" s="29">
        <f>[6]属性汇总!R124+[10]属性汇总!K125+[11]属性汇总新!L125+[12]爵位属性!J125+[13]宝物温养!CC126+[14]藏品属性!AX131</f>
        <v>440.29532884946912</v>
      </c>
      <c r="E125" s="29">
        <f>[6]属性汇总!S124+[10]属性汇总!L125+[11]属性汇总新!M125+[12]爵位属性!K125+[13]宝物温养!CD126+[14]藏品属性!AY131</f>
        <v>440.95496655786911</v>
      </c>
      <c r="F125" s="29">
        <f>[6]属性汇总!T124+[10]属性汇总!M125+[11]属性汇总新!N125+[12]爵位属性!L125+[13]宝物温养!CE126+[14]藏品属性!AZ131</f>
        <v>445.37605342734679</v>
      </c>
      <c r="G125" s="29">
        <f>[6]属性汇总!U124+[10]属性汇总!N125+[11]属性汇总新!O125+[12]爵位属性!M125+[13]宝物温养!CF126+[14]藏品属性!BA131</f>
        <v>464.82215316301676</v>
      </c>
      <c r="I125" s="39">
        <f>[6]属性汇总!Q124/C125</f>
        <v>0.34057450061249567</v>
      </c>
      <c r="J125" s="39">
        <f>[10]属性汇总!J125/C125</f>
        <v>0.15187781784070753</v>
      </c>
      <c r="K125" s="39">
        <f>[13]宝物温养!CB126/C125</f>
        <v>0.16568489218986276</v>
      </c>
      <c r="L125" s="39">
        <f>[12]爵位属性!I125/C125</f>
        <v>6.0214185356038091E-2</v>
      </c>
      <c r="M125" s="100">
        <f>[11]属性汇总新!K125/C125</f>
        <v>0.1341371259116306</v>
      </c>
      <c r="N125" s="39">
        <f>[14]藏品属性!AW131/C125</f>
        <v>0.14751147808926529</v>
      </c>
      <c r="Q125" s="29">
        <v>121</v>
      </c>
      <c r="R125" s="29">
        <f>[6]属性汇总!AN124+[10]属性汇总!AC125+[15]属性汇总!E125+[9]属性!AS126</f>
        <v>27396.411126938525</v>
      </c>
      <c r="S125" s="29">
        <f>[6]属性汇总!AO124+[10]属性汇总!AD125+[15]属性汇总!F125+[9]属性!AT126</f>
        <v>26854.9</v>
      </c>
      <c r="T125" s="29">
        <f>[6]属性汇总!AP124+[10]属性汇总!AE125+[15]属性汇总!G125+[9]属性!AU126</f>
        <v>26854.9</v>
      </c>
      <c r="U125" s="29">
        <f>[6]属性汇总!AQ124+[10]属性汇总!AF125+[15]属性汇总!H125+[9]属性!AV126</f>
        <v>26854.9</v>
      </c>
      <c r="V125" s="29">
        <f>[6]属性汇总!AR124+[10]属性汇总!AG125+[15]属性汇总!I125+[9]属性!AW126</f>
        <v>26854.9</v>
      </c>
      <c r="X125" s="39">
        <f>[6]属性汇总!AN124/R125</f>
        <v>0.47775965761916378</v>
      </c>
      <c r="Y125" s="39">
        <f>[10]属性汇总!AC125/R125</f>
        <v>0.43677253726981752</v>
      </c>
      <c r="Z125" s="39">
        <f>[15]属性汇总!E125/R125</f>
        <v>6.5702036360159741E-2</v>
      </c>
      <c r="AA125" s="39">
        <f>[9]属性!AS126/R125</f>
        <v>1.9765768750858961E-2</v>
      </c>
      <c r="AC125" s="29">
        <v>121</v>
      </c>
      <c r="AD125" s="39">
        <f>'[5]变法-buff效果'!AG125</f>
        <v>2.5000000000000001E-2</v>
      </c>
      <c r="AE125" s="39">
        <f>'[5]变法-buff效果'!AH125</f>
        <v>2.5000000000000001E-2</v>
      </c>
      <c r="AF125" s="39">
        <f>'[5]变法-buff效果'!AI125</f>
        <v>2.5000000000000001E-2</v>
      </c>
      <c r="AG125" s="39">
        <f>'[5]变法-buff效果'!AJ125</f>
        <v>2.5000000000000001E-2</v>
      </c>
      <c r="AH125" s="39">
        <f>'[5]变法-buff效果'!AK125</f>
        <v>2.5000000000000001E-2</v>
      </c>
      <c r="AJ125" s="67"/>
      <c r="AK125" s="67">
        <f>IFERROR('[5]变法-buff效果'!AG125/AD125,0)</f>
        <v>1</v>
      </c>
      <c r="AL125" s="39"/>
      <c r="BF125" s="29">
        <v>121</v>
      </c>
      <c r="BG125" s="39">
        <f>养成属性buff汇总!I126</f>
        <v>0.1719000539157288</v>
      </c>
      <c r="BH125" s="39">
        <f>养成属性buff汇总!J126</f>
        <v>0.17391881821708716</v>
      </c>
      <c r="BI125" s="39">
        <f>养成属性buff汇总!K126</f>
        <v>0.17604113966097235</v>
      </c>
      <c r="BJ125" s="39">
        <f>养成属性buff汇总!L126</f>
        <v>0.17836068461770918</v>
      </c>
      <c r="BK125" s="39">
        <f>养成属性buff汇总!M126</f>
        <v>0.18094167020252291</v>
      </c>
      <c r="BM125" s="67">
        <f>'[2]功能-军团县城'!CV128/BG125</f>
        <v>2.0238561029179248E-2</v>
      </c>
      <c r="BN125" s="67">
        <f>[3]大殿属性!AK127/BG125</f>
        <v>0.9797614389708208</v>
      </c>
      <c r="BO125" s="39"/>
      <c r="BR125" s="29">
        <v>121</v>
      </c>
      <c r="BS125" s="39">
        <f t="shared" si="19"/>
        <v>0.1719000539157288</v>
      </c>
      <c r="BT125" s="39">
        <f t="shared" si="20"/>
        <v>0.17391881821708716</v>
      </c>
      <c r="BU125" s="39">
        <f t="shared" si="21"/>
        <v>0.17604113966097235</v>
      </c>
      <c r="BV125" s="39">
        <f t="shared" si="22"/>
        <v>0.17836068461770918</v>
      </c>
      <c r="BW125" s="39">
        <f t="shared" si="23"/>
        <v>0.18094167020252291</v>
      </c>
      <c r="BY125" s="67">
        <f>'[2]功能-军团县城'!CV128/BS125</f>
        <v>2.0238561029179248E-2</v>
      </c>
      <c r="BZ125" s="67">
        <f>[3]大殿属性!AK127/BS125</f>
        <v>0.9797614389708208</v>
      </c>
      <c r="CA125" s="39"/>
      <c r="CF125" s="29">
        <v>121</v>
      </c>
      <c r="CG125" s="39">
        <f>养成属性buff汇总!AA126</f>
        <v>0.3</v>
      </c>
      <c r="CH125" s="39">
        <f>养成属性buff汇总!AB126</f>
        <v>0.3</v>
      </c>
      <c r="CI125" s="39">
        <f>养成属性buff汇总!AC126</f>
        <v>0.3</v>
      </c>
      <c r="CJ125" s="39">
        <f>养成属性buff汇总!AD126</f>
        <v>0.3</v>
      </c>
      <c r="CK125" s="39">
        <f>养成属性buff汇总!AE126</f>
        <v>0.3</v>
      </c>
      <c r="CP125" s="29">
        <v>121</v>
      </c>
      <c r="CQ125" s="39">
        <v>0</v>
      </c>
      <c r="CR125" s="39">
        <v>0</v>
      </c>
      <c r="CS125" s="39">
        <v>0</v>
      </c>
      <c r="CT125" s="39">
        <v>0</v>
      </c>
      <c r="CU125" s="39">
        <v>0</v>
      </c>
    </row>
    <row r="126" spans="2:99" x14ac:dyDescent="0.15">
      <c r="B126" s="29">
        <v>122</v>
      </c>
      <c r="C126" s="29">
        <f>[6]属性汇总!Q125+[10]属性汇总!J126+[11]属性汇总新!K126+[12]爵位属性!I126+[13]宝物温养!CB127+[14]藏品属性!AW132</f>
        <v>435.81104598617594</v>
      </c>
      <c r="D126" s="29">
        <f>[6]属性汇总!R125+[10]属性汇总!K126+[11]属性汇总新!L126+[12]爵位属性!J126+[13]宝物温养!CC127+[14]藏品属性!AX132</f>
        <v>441.50688781417034</v>
      </c>
      <c r="E126" s="29">
        <f>[6]属性汇总!S125+[10]属性汇总!L126+[11]属性汇总新!M126+[12]爵位属性!K126+[13]宝物温养!CD127+[14]藏品属性!AY132</f>
        <v>441.97522663480186</v>
      </c>
      <c r="F126" s="29">
        <f>[6]属性汇总!T125+[10]属性汇总!M126+[11]属性汇总新!N126+[12]爵位属性!L126+[13]宝物温养!CE127+[14]藏品属性!AZ132</f>
        <v>447.14682634856655</v>
      </c>
      <c r="G126" s="29">
        <f>[6]属性汇总!U125+[10]属性汇总!N126+[11]属性汇总新!O126+[12]爵位属性!M126+[13]宝物温养!CF127+[14]藏品属性!BA132</f>
        <v>467.15321133532689</v>
      </c>
      <c r="I126" s="39">
        <f>[6]属性汇总!Q125/C126</f>
        <v>0.33959671596918312</v>
      </c>
      <c r="J126" s="39">
        <f>[10]属性汇总!J126/C126</f>
        <v>0.15144177874301409</v>
      </c>
      <c r="K126" s="39">
        <f>[13]宝物温养!CB127/C126</f>
        <v>0.16520921317419721</v>
      </c>
      <c r="L126" s="39">
        <f>[12]爵位属性!I126/C126</f>
        <v>6.0423740003525822E-2</v>
      </c>
      <c r="M126" s="100">
        <f>[11]属性汇总新!K126/C126</f>
        <v>0.13506387362041569</v>
      </c>
      <c r="N126" s="39">
        <f>[14]藏品属性!AW132/C126</f>
        <v>0.14826467848966415</v>
      </c>
      <c r="Q126" s="29">
        <v>122</v>
      </c>
      <c r="R126" s="29">
        <f>[6]属性汇总!AN125+[10]属性汇总!AC126+[15]属性汇总!E126+[9]属性!AS127</f>
        <v>27567.977363258546</v>
      </c>
      <c r="S126" s="29">
        <f>[6]属性汇总!AO125+[10]属性汇总!AD126+[15]属性汇总!F126+[9]属性!AT127</f>
        <v>27018.7</v>
      </c>
      <c r="T126" s="29">
        <f>[6]属性汇总!AP125+[10]属性汇总!AE126+[15]属性汇总!G126+[9]属性!AU127</f>
        <v>27018.7</v>
      </c>
      <c r="U126" s="29">
        <f>[6]属性汇总!AQ125+[10]属性汇总!AF126+[15]属性汇总!H126+[9]属性!AV127</f>
        <v>27018.7</v>
      </c>
      <c r="V126" s="29">
        <f>[6]属性汇总!AR125+[10]属性汇总!AG126+[15]属性汇总!I126+[9]属性!AW127</f>
        <v>27018.7</v>
      </c>
      <c r="X126" s="39">
        <f>[6]属性汇总!AN125/R126</f>
        <v>0.47833396793101995</v>
      </c>
      <c r="Y126" s="39">
        <f>[10]属性汇总!AC126/R126</f>
        <v>0.43644841409496182</v>
      </c>
      <c r="Z126" s="39">
        <f>[15]属性汇总!E126/R126</f>
        <v>6.5293147055429795E-2</v>
      </c>
      <c r="AA126" s="39">
        <f>[9]属性!AS127/R126</f>
        <v>1.9924470918588375E-2</v>
      </c>
      <c r="AC126" s="29">
        <v>122</v>
      </c>
      <c r="AD126" s="39">
        <f>'[5]变法-buff效果'!AG126</f>
        <v>2.5000000000000001E-2</v>
      </c>
      <c r="AE126" s="39">
        <f>'[5]变法-buff效果'!AH126</f>
        <v>2.5000000000000001E-2</v>
      </c>
      <c r="AF126" s="39">
        <f>'[5]变法-buff效果'!AI126</f>
        <v>2.5000000000000001E-2</v>
      </c>
      <c r="AG126" s="39">
        <f>'[5]变法-buff效果'!AJ126</f>
        <v>2.5000000000000001E-2</v>
      </c>
      <c r="AH126" s="39">
        <f>'[5]变法-buff效果'!AK126</f>
        <v>2.5000000000000001E-2</v>
      </c>
      <c r="AJ126" s="67"/>
      <c r="AK126" s="67">
        <f>IFERROR('[5]变法-buff效果'!AG126/AD126,0)</f>
        <v>1</v>
      </c>
      <c r="AL126" s="39"/>
      <c r="BF126" s="29">
        <v>122</v>
      </c>
      <c r="BG126" s="39">
        <f>养成属性buff汇总!I127</f>
        <v>0.17426641613075164</v>
      </c>
      <c r="BH126" s="39">
        <f>养成属性buff汇总!J127</f>
        <v>0.17626697646598621</v>
      </c>
      <c r="BI126" s="39">
        <f>养成属性buff汇总!K127</f>
        <v>0.17837260115766096</v>
      </c>
      <c r="BJ126" s="39">
        <f>养成属性buff汇总!L127</f>
        <v>0.18072912129541938</v>
      </c>
      <c r="BK126" s="39">
        <f>养成属性buff汇总!M127</f>
        <v>0.18329499790475354</v>
      </c>
      <c r="BM126" s="67">
        <f>'[2]功能-军团县城'!CV129/BG126</f>
        <v>1.9963741777316336E-2</v>
      </c>
      <c r="BN126" s="67">
        <f>[3]大殿属性!AK128/BG126</f>
        <v>0.9800362582226837</v>
      </c>
      <c r="BO126" s="39"/>
      <c r="BR126" s="29">
        <v>122</v>
      </c>
      <c r="BS126" s="39">
        <f t="shared" si="19"/>
        <v>0.17426641613075164</v>
      </c>
      <c r="BT126" s="39">
        <f t="shared" si="20"/>
        <v>0.17626697646598621</v>
      </c>
      <c r="BU126" s="39">
        <f t="shared" si="21"/>
        <v>0.17837260115766096</v>
      </c>
      <c r="BV126" s="39">
        <f t="shared" si="22"/>
        <v>0.18072912129541938</v>
      </c>
      <c r="BW126" s="39">
        <f t="shared" si="23"/>
        <v>0.18329499790475354</v>
      </c>
      <c r="BY126" s="67">
        <f>'[2]功能-军团县城'!CV129/BS126</f>
        <v>1.9963741777316336E-2</v>
      </c>
      <c r="BZ126" s="67">
        <f>[3]大殿属性!AK128/BS126</f>
        <v>0.9800362582226837</v>
      </c>
      <c r="CA126" s="39"/>
      <c r="CF126" s="29">
        <v>122</v>
      </c>
      <c r="CG126" s="39">
        <f>养成属性buff汇总!AA127</f>
        <v>0.3</v>
      </c>
      <c r="CH126" s="39">
        <f>养成属性buff汇总!AB127</f>
        <v>0.3</v>
      </c>
      <c r="CI126" s="39">
        <f>养成属性buff汇总!AC127</f>
        <v>0.3</v>
      </c>
      <c r="CJ126" s="39">
        <f>养成属性buff汇总!AD127</f>
        <v>0.3</v>
      </c>
      <c r="CK126" s="39">
        <f>养成属性buff汇总!AE127</f>
        <v>0.3</v>
      </c>
      <c r="CP126" s="29">
        <v>122</v>
      </c>
      <c r="CQ126" s="39">
        <v>0</v>
      </c>
      <c r="CR126" s="39">
        <v>0</v>
      </c>
      <c r="CS126" s="39">
        <v>0</v>
      </c>
      <c r="CT126" s="39">
        <v>0</v>
      </c>
      <c r="CU126" s="39">
        <v>0</v>
      </c>
    </row>
    <row r="127" spans="2:99" x14ac:dyDescent="0.15">
      <c r="B127" s="29">
        <v>123</v>
      </c>
      <c r="C127" s="29">
        <f>[6]属性汇总!Q126+[10]属性汇总!J127+[11]属性汇总新!K127+[12]爵位属性!I127+[13]宝物温养!CB128+[14]藏品属性!AW133</f>
        <v>436.73128418081859</v>
      </c>
      <c r="D127" s="29">
        <f>[6]属性汇总!R126+[10]属性汇总!K127+[11]属性汇总新!L127+[12]爵位属性!J127+[13]宝物温养!CC128+[14]藏品属性!AX133</f>
        <v>442.71844677887151</v>
      </c>
      <c r="E127" s="29">
        <f>[6]属性汇总!S126+[10]属性汇总!L127+[11]属性汇总新!M127+[12]爵位属性!K127+[13]宝物温养!CD128+[14]藏品属性!AY133</f>
        <v>442.99548671173466</v>
      </c>
      <c r="F127" s="29">
        <f>[6]属性汇总!T126+[10]属性汇总!M127+[11]属性汇总新!N127+[12]爵位属性!L127+[13]宝物温养!CE128+[14]藏品属性!AZ133</f>
        <v>448.80923944288685</v>
      </c>
      <c r="G127" s="29">
        <f>[6]属性汇总!U126+[10]属性汇总!N127+[11]属性汇总新!O127+[12]爵位属性!M127+[13]宝物温养!CF128+[14]藏品属性!BA133</f>
        <v>469.25629921279307</v>
      </c>
      <c r="I127" s="39">
        <f>[6]属性汇总!Q126/C127</f>
        <v>0.33888115040259859</v>
      </c>
      <c r="J127" s="39">
        <f>[10]属性汇总!J127/C127</f>
        <v>0.1511226751795372</v>
      </c>
      <c r="K127" s="39">
        <f>[13]宝物温养!CB128/C127</f>
        <v>0.16486110019585876</v>
      </c>
      <c r="L127" s="39">
        <f>[12]爵位属性!I127/C127</f>
        <v>6.0678043822086906E-2</v>
      </c>
      <c r="M127" s="100">
        <f>[11]属性汇总新!K127/C127</f>
        <v>0.13608836932037188</v>
      </c>
      <c r="N127" s="39">
        <f>[14]藏品属性!AW133/C127</f>
        <v>0.14836866107954674</v>
      </c>
      <c r="Q127" s="29">
        <v>123</v>
      </c>
      <c r="R127" s="29">
        <f>[6]属性汇总!AN126+[10]属性汇总!AC127+[15]属性汇总!E127+[9]属性!AS128</f>
        <v>27740.962619939488</v>
      </c>
      <c r="S127" s="29">
        <f>[6]属性汇总!AO126+[10]属性汇总!AD127+[15]属性汇总!F127+[9]属性!AT128</f>
        <v>27182.5</v>
      </c>
      <c r="T127" s="29">
        <f>[6]属性汇总!AP126+[10]属性汇总!AE127+[15]属性汇总!G127+[9]属性!AU128</f>
        <v>27182.5</v>
      </c>
      <c r="U127" s="29">
        <f>[6]属性汇总!AQ126+[10]属性汇总!AF127+[15]属性汇总!H127+[9]属性!AV128</f>
        <v>27182.5</v>
      </c>
      <c r="V127" s="29">
        <f>[6]属性汇总!AR126+[10]属性汇总!AG127+[15]属性汇总!I127+[9]属性!AW128</f>
        <v>27182.5</v>
      </c>
      <c r="X127" s="39">
        <f>[6]属性汇总!AN126/R127</f>
        <v>0.47887667713633852</v>
      </c>
      <c r="Y127" s="39">
        <f>[10]属性汇总!AC127/R127</f>
        <v>0.43610599119239901</v>
      </c>
      <c r="Z127" s="39">
        <f>[15]属性汇总!E127/R127</f>
        <v>6.4885996375129623E-2</v>
      </c>
      <c r="AA127" s="39">
        <f>[9]属性!AS128/R127</f>
        <v>2.0131335296132778E-2</v>
      </c>
      <c r="AC127" s="29">
        <v>123</v>
      </c>
      <c r="AD127" s="39">
        <f>'[5]变法-buff效果'!AG127</f>
        <v>2.5000000000000001E-2</v>
      </c>
      <c r="AE127" s="39">
        <f>'[5]变法-buff效果'!AH127</f>
        <v>2.5000000000000001E-2</v>
      </c>
      <c r="AF127" s="39">
        <f>'[5]变法-buff效果'!AI127</f>
        <v>2.5000000000000001E-2</v>
      </c>
      <c r="AG127" s="39">
        <f>'[5]变法-buff效果'!AJ127</f>
        <v>2.5000000000000001E-2</v>
      </c>
      <c r="AH127" s="39">
        <f>'[5]变法-buff效果'!AK127</f>
        <v>2.5000000000000001E-2</v>
      </c>
      <c r="AJ127" s="67"/>
      <c r="AK127" s="67">
        <f>IFERROR('[5]变法-buff效果'!AG127/AD127,0)</f>
        <v>1</v>
      </c>
      <c r="AL127" s="39"/>
      <c r="BF127" s="29">
        <v>123</v>
      </c>
      <c r="BG127" s="39">
        <f>养成属性buff汇总!I128</f>
        <v>0.17663277834577448</v>
      </c>
      <c r="BH127" s="39">
        <f>养成属性buff汇总!J128</f>
        <v>0.1786165060141863</v>
      </c>
      <c r="BI127" s="39">
        <f>养成属性buff汇总!K128</f>
        <v>0.18074719687706564</v>
      </c>
      <c r="BJ127" s="39">
        <f>养成属性buff汇总!L128</f>
        <v>0.18309989772891222</v>
      </c>
      <c r="BK127" s="39">
        <f>养成属性buff汇总!M128</f>
        <v>0.18564832560698416</v>
      </c>
      <c r="BM127" s="67">
        <f>'[2]功能-军团县城'!CV130/BG127</f>
        <v>1.9696286072578256E-2</v>
      </c>
      <c r="BN127" s="67">
        <f>[3]大殿属性!AK129/BG127</f>
        <v>0.98030371392742177</v>
      </c>
      <c r="BO127" s="39"/>
      <c r="BR127" s="29">
        <v>123</v>
      </c>
      <c r="BS127" s="39">
        <f t="shared" si="19"/>
        <v>0.17663277834577448</v>
      </c>
      <c r="BT127" s="39">
        <f t="shared" si="20"/>
        <v>0.1786165060141863</v>
      </c>
      <c r="BU127" s="39">
        <f t="shared" si="21"/>
        <v>0.18074719687706564</v>
      </c>
      <c r="BV127" s="39">
        <f t="shared" si="22"/>
        <v>0.18309989772891222</v>
      </c>
      <c r="BW127" s="39">
        <f t="shared" si="23"/>
        <v>0.18564832560698416</v>
      </c>
      <c r="BY127" s="67">
        <f>'[2]功能-军团县城'!CV130/BS127</f>
        <v>1.9696286072578256E-2</v>
      </c>
      <c r="BZ127" s="67">
        <f>[3]大殿属性!AK129/BS127</f>
        <v>0.98030371392742177</v>
      </c>
      <c r="CA127" s="39"/>
      <c r="CF127" s="29">
        <v>123</v>
      </c>
      <c r="CG127" s="39">
        <f>养成属性buff汇总!AA128</f>
        <v>0.3</v>
      </c>
      <c r="CH127" s="39">
        <f>养成属性buff汇总!AB128</f>
        <v>0.3</v>
      </c>
      <c r="CI127" s="39">
        <f>养成属性buff汇总!AC128</f>
        <v>0.3</v>
      </c>
      <c r="CJ127" s="39">
        <f>养成属性buff汇总!AD128</f>
        <v>0.3</v>
      </c>
      <c r="CK127" s="39">
        <f>养成属性buff汇总!AE128</f>
        <v>0.3</v>
      </c>
      <c r="CP127" s="29">
        <v>123</v>
      </c>
      <c r="CQ127" s="39">
        <v>0</v>
      </c>
      <c r="CR127" s="39">
        <v>0</v>
      </c>
      <c r="CS127" s="39">
        <v>0</v>
      </c>
      <c r="CT127" s="39">
        <v>0</v>
      </c>
      <c r="CU127" s="39">
        <v>0</v>
      </c>
    </row>
    <row r="128" spans="2:99" x14ac:dyDescent="0.15">
      <c r="B128" s="29">
        <v>124</v>
      </c>
      <c r="C128" s="29">
        <f>[6]属性汇总!Q127+[10]属性汇总!J128+[11]属性汇总新!K128+[12]爵位属性!I128+[13]宝物温养!CB129+[14]藏品属性!AW134</f>
        <v>437.52019626163565</v>
      </c>
      <c r="D128" s="29">
        <f>[6]属性汇总!R127+[10]属性汇总!K128+[11]属性汇总新!L128+[12]爵位属性!J128+[13]宝物温养!CC129+[14]藏品属性!AX134</f>
        <v>443.93000574357268</v>
      </c>
      <c r="E128" s="29">
        <f>[6]属性汇总!S127+[10]属性汇总!L128+[11]属性汇总新!M128+[12]爵位属性!K128+[13]宝物温养!CD129+[14]藏品属性!AY134</f>
        <v>443.90670077973249</v>
      </c>
      <c r="F128" s="29">
        <f>[6]属性汇总!T127+[10]属性汇总!M128+[11]属性汇总新!N128+[12]爵位属性!L128+[13]宝物温养!CE129+[14]藏品属性!AZ134</f>
        <v>450.14488271111526</v>
      </c>
      <c r="G128" s="29">
        <f>[6]属性汇总!U127+[10]属性汇总!N128+[11]属性汇总新!O128+[12]爵位属性!M128+[13]宝物温养!CF129+[14]藏品属性!BA134</f>
        <v>471.21388271908182</v>
      </c>
      <c r="I128" s="39">
        <f>[6]属性汇总!Q127/C128</f>
        <v>0.33827009876247288</v>
      </c>
      <c r="J128" s="39">
        <f>[10]属性汇总!J128/C128</f>
        <v>0.15085017917785951</v>
      </c>
      <c r="K128" s="39">
        <f>[13]宝物温养!CB129/C128</f>
        <v>0.16456383183039219</v>
      </c>
      <c r="L128" s="39">
        <f>[12]爵位属性!I128/C128</f>
        <v>6.0949567344589707E-2</v>
      </c>
      <c r="M128" s="100">
        <f>[11]属性汇总新!K128/C128</f>
        <v>0.13714971118128172</v>
      </c>
      <c r="N128" s="39">
        <f>[14]藏品属性!AW134/C128</f>
        <v>0.14821661170340397</v>
      </c>
      <c r="Q128" s="29">
        <v>124</v>
      </c>
      <c r="R128" s="29">
        <f>[6]属性汇总!AN127+[10]属性汇总!AC128+[15]属性汇总!E128+[9]属性!AS129</f>
        <v>27914.093460740907</v>
      </c>
      <c r="S128" s="29">
        <f>[6]属性汇总!AO127+[10]属性汇总!AD128+[15]属性汇总!F128+[9]属性!AT129</f>
        <v>27346.3</v>
      </c>
      <c r="T128" s="29">
        <f>[6]属性汇总!AP127+[10]属性汇总!AE128+[15]属性汇总!G128+[9]属性!AU129</f>
        <v>27346.3</v>
      </c>
      <c r="U128" s="29">
        <f>[6]属性汇总!AQ127+[10]属性汇总!AF128+[15]属性汇总!H128+[9]属性!AV129</f>
        <v>27346.300000000003</v>
      </c>
      <c r="V128" s="29">
        <f>[6]属性汇总!AR127+[10]属性汇总!AG128+[15]属性汇总!I128+[9]属性!AW129</f>
        <v>27346.300000000003</v>
      </c>
      <c r="X128" s="39">
        <f>[6]属性汇总!AN127/R128</f>
        <v>0.47941015956048177</v>
      </c>
      <c r="Y128" s="39">
        <f>[10]属性汇总!AC128/R128</f>
        <v>0.43576553962276293</v>
      </c>
      <c r="Z128" s="39">
        <f>[15]属性汇总!E128/R128</f>
        <v>6.4483555682421353E-2</v>
      </c>
      <c r="AA128" s="39">
        <f>[9]属性!AS129/R128</f>
        <v>2.0340745134333982E-2</v>
      </c>
      <c r="AC128" s="29">
        <v>124</v>
      </c>
      <c r="AD128" s="39">
        <f>'[5]变法-buff效果'!AG128</f>
        <v>2.5000000000000001E-2</v>
      </c>
      <c r="AE128" s="39">
        <f>'[5]变法-buff效果'!AH128</f>
        <v>2.5000000000000001E-2</v>
      </c>
      <c r="AF128" s="39">
        <f>'[5]变法-buff效果'!AI128</f>
        <v>2.5000000000000001E-2</v>
      </c>
      <c r="AG128" s="39">
        <f>'[5]变法-buff效果'!AJ128</f>
        <v>2.5000000000000001E-2</v>
      </c>
      <c r="AH128" s="39">
        <f>'[5]变法-buff效果'!AK128</f>
        <v>2.5000000000000001E-2</v>
      </c>
      <c r="AJ128" s="67"/>
      <c r="AK128" s="67">
        <f>IFERROR('[5]变法-buff效果'!AG128/AD128,0)</f>
        <v>1</v>
      </c>
      <c r="AL128" s="39"/>
      <c r="BF128" s="29">
        <v>124</v>
      </c>
      <c r="BG128" s="39">
        <f>养成属性buff汇总!I129</f>
        <v>0.17900025321390514</v>
      </c>
      <c r="BH128" s="39">
        <f>养成属性buff汇总!J129</f>
        <v>0.18098831919915487</v>
      </c>
      <c r="BI128" s="39">
        <f>养成属性buff汇总!K129</f>
        <v>0.18312385540185466</v>
      </c>
      <c r="BJ128" s="39">
        <f>养成属性buff汇总!L129</f>
        <v>0.18547067416240504</v>
      </c>
      <c r="BK128" s="39">
        <f>养成属性buff汇总!M129</f>
        <v>0.18800165330921478</v>
      </c>
      <c r="BM128" s="67">
        <f>'[2]功能-军团县城'!CV131/BG128</f>
        <v>1.9435781065266243E-2</v>
      </c>
      <c r="BN128" s="67">
        <f>[3]大殿属性!AK130/BG128</f>
        <v>0.98056421893473378</v>
      </c>
      <c r="BO128" s="39"/>
      <c r="BR128" s="29">
        <v>124</v>
      </c>
      <c r="BS128" s="39">
        <f t="shared" si="19"/>
        <v>0.17900025321390514</v>
      </c>
      <c r="BT128" s="39">
        <f t="shared" si="20"/>
        <v>0.18098831919915487</v>
      </c>
      <c r="BU128" s="39">
        <f t="shared" si="21"/>
        <v>0.18312385540185466</v>
      </c>
      <c r="BV128" s="39">
        <f t="shared" si="22"/>
        <v>0.18547067416240504</v>
      </c>
      <c r="BW128" s="39">
        <f t="shared" si="23"/>
        <v>0.18800165330921478</v>
      </c>
      <c r="BY128" s="67">
        <f>'[2]功能-军团县城'!CV131/BS128</f>
        <v>1.9435781065266243E-2</v>
      </c>
      <c r="BZ128" s="67">
        <f>[3]大殿属性!AK130/BS128</f>
        <v>0.98056421893473378</v>
      </c>
      <c r="CA128" s="39"/>
      <c r="CF128" s="29">
        <v>124</v>
      </c>
      <c r="CG128" s="39">
        <f>养成属性buff汇总!AA129</f>
        <v>0.3</v>
      </c>
      <c r="CH128" s="39">
        <f>养成属性buff汇总!AB129</f>
        <v>0.3</v>
      </c>
      <c r="CI128" s="39">
        <f>养成属性buff汇总!AC129</f>
        <v>0.3</v>
      </c>
      <c r="CJ128" s="39">
        <f>养成属性buff汇总!AD129</f>
        <v>0.3</v>
      </c>
      <c r="CK128" s="39">
        <f>养成属性buff汇总!AE129</f>
        <v>0.3</v>
      </c>
      <c r="CP128" s="29">
        <v>124</v>
      </c>
      <c r="CQ128" s="39">
        <v>0</v>
      </c>
      <c r="CR128" s="39">
        <v>0</v>
      </c>
      <c r="CS128" s="39">
        <v>0</v>
      </c>
      <c r="CT128" s="39">
        <v>0</v>
      </c>
      <c r="CU128" s="39">
        <v>0</v>
      </c>
    </row>
    <row r="129" spans="2:99" x14ac:dyDescent="0.15">
      <c r="B129" s="29">
        <v>125</v>
      </c>
      <c r="C129" s="29">
        <f>[6]属性汇总!Q128+[10]属性汇总!J129+[11]属性汇总新!K129+[12]爵位属性!I129+[13]宝物温养!CB130+[14]藏品属性!AW135</f>
        <v>438.30910834245259</v>
      </c>
      <c r="D129" s="29">
        <f>[6]属性汇总!R128+[10]属性汇总!K129+[11]属性汇总新!L129+[12]爵位属性!J129+[13]宝物温养!CC130+[14]藏品属性!AX135</f>
        <v>444.95730020626326</v>
      </c>
      <c r="E129" s="29">
        <f>[6]属性汇总!S128+[10]属性汇总!L129+[11]属性汇总新!M129+[12]爵位属性!K129+[13]宝物温养!CD130+[14]藏品属性!AY135</f>
        <v>444.52318635277965</v>
      </c>
      <c r="F129" s="29">
        <f>[6]属性汇总!T128+[10]属性汇总!M129+[11]属性汇总新!N129+[12]爵位属性!L129+[13]宝物温养!CE130+[14]藏品属性!AZ135</f>
        <v>451.43350408658483</v>
      </c>
      <c r="G129" s="29">
        <f>[6]属性汇总!U128+[10]属性汇总!N129+[11]属性汇总新!O129+[12]爵位属性!M129+[13]宝物温养!CF130+[14]藏品属性!BA135</f>
        <v>474.46148055114747</v>
      </c>
      <c r="I129" s="39">
        <f>[6]属性汇总!Q128/C129</f>
        <v>0.33766124678469384</v>
      </c>
      <c r="J129" s="39">
        <f>[10]属性汇总!J129/C129</f>
        <v>0.1505786641066878</v>
      </c>
      <c r="K129" s="39">
        <f>[13]宝物温养!CB130/C129</f>
        <v>0.16426763357093216</v>
      </c>
      <c r="L129" s="39">
        <f>[12]爵位属性!I129/C129</f>
        <v>6.1220113437314989E-2</v>
      </c>
      <c r="M129" s="100">
        <f>[11]属性汇总新!K129/C129</f>
        <v>0.13820723242610117</v>
      </c>
      <c r="N129" s="39">
        <f>[14]藏品属性!AW135/C129</f>
        <v>0.14806510967427017</v>
      </c>
      <c r="Q129" s="29">
        <v>125</v>
      </c>
      <c r="R129" s="29">
        <f>[6]属性汇总!AN128+[10]属性汇总!AC129+[15]属性汇总!E129+[9]属性!AS130</f>
        <v>28087.22430154233</v>
      </c>
      <c r="S129" s="29">
        <f>[6]属性汇总!AO128+[10]属性汇总!AD129+[15]属性汇总!F129+[9]属性!AT130</f>
        <v>27510.1</v>
      </c>
      <c r="T129" s="29">
        <f>[6]属性汇总!AP128+[10]属性汇总!AE129+[15]属性汇总!G129+[9]属性!AU130</f>
        <v>27510.1</v>
      </c>
      <c r="U129" s="29">
        <f>[6]属性汇总!AQ128+[10]属性汇总!AF129+[15]属性汇总!H129+[9]属性!AV130</f>
        <v>27510.1</v>
      </c>
      <c r="V129" s="29">
        <f>[6]属性汇总!AR128+[10]属性汇总!AG129+[15]属性汇总!I129+[9]属性!AW130</f>
        <v>27510.1</v>
      </c>
      <c r="X129" s="39">
        <f>[6]属性汇总!AN128/R129</f>
        <v>0.47993706516808704</v>
      </c>
      <c r="Y129" s="39">
        <f>[10]属性汇总!AC129/R129</f>
        <v>0.43542928516893087</v>
      </c>
      <c r="Z129" s="39">
        <f>[15]属性汇总!E129/R129</f>
        <v>6.4086076312679929E-2</v>
      </c>
      <c r="AA129" s="39">
        <f>[9]属性!AS130/R129</f>
        <v>2.0547573350302193E-2</v>
      </c>
      <c r="AC129" s="29">
        <v>125</v>
      </c>
      <c r="AD129" s="39">
        <f>'[5]变法-buff效果'!AG129</f>
        <v>2.5000000000000001E-2</v>
      </c>
      <c r="AE129" s="39">
        <f>'[5]变法-buff效果'!AH129</f>
        <v>2.5000000000000001E-2</v>
      </c>
      <c r="AF129" s="39">
        <f>'[5]变法-buff效果'!AI129</f>
        <v>2.5000000000000001E-2</v>
      </c>
      <c r="AG129" s="39">
        <f>'[5]变法-buff效果'!AJ129</f>
        <v>2.5000000000000001E-2</v>
      </c>
      <c r="AH129" s="39">
        <f>'[5]变法-buff效果'!AK129</f>
        <v>2.5000000000000001E-2</v>
      </c>
      <c r="AJ129" s="67"/>
      <c r="AK129" s="67">
        <f>IFERROR('[5]变法-buff效果'!AG129/AD129,0)</f>
        <v>1</v>
      </c>
      <c r="AL129" s="39"/>
      <c r="BF129" s="29">
        <v>125</v>
      </c>
      <c r="BG129" s="39">
        <f>养成属性buff汇总!I130</f>
        <v>0.18137167750202071</v>
      </c>
      <c r="BH129" s="39">
        <f>养成属性buff汇总!J130</f>
        <v>0.18336013238412341</v>
      </c>
      <c r="BI129" s="39">
        <f>养成属性buff汇总!K130</f>
        <v>0.18550051392664366</v>
      </c>
      <c r="BJ129" s="39">
        <f>养成属性buff汇总!L130</f>
        <v>0.18784145059589788</v>
      </c>
      <c r="BK129" s="39">
        <f>养成属性buff汇总!M130</f>
        <v>0.19035498101144541</v>
      </c>
      <c r="BM129" s="67">
        <f>'[2]功能-军团县城'!CV132/BG129</f>
        <v>1.9181659341789566E-2</v>
      </c>
      <c r="BN129" s="67">
        <f>[3]大殿属性!AK131/BG129</f>
        <v>0.9808183406582105</v>
      </c>
      <c r="BO129" s="39"/>
      <c r="BR129" s="29">
        <v>125</v>
      </c>
      <c r="BS129" s="39">
        <f t="shared" si="19"/>
        <v>0.18137167750202071</v>
      </c>
      <c r="BT129" s="39">
        <f t="shared" si="20"/>
        <v>0.18336013238412341</v>
      </c>
      <c r="BU129" s="39">
        <f t="shared" si="21"/>
        <v>0.18550051392664366</v>
      </c>
      <c r="BV129" s="39">
        <f t="shared" si="22"/>
        <v>0.18784145059589788</v>
      </c>
      <c r="BW129" s="39">
        <f t="shared" si="23"/>
        <v>0.19035498101144541</v>
      </c>
      <c r="BY129" s="67">
        <f>'[2]功能-军团县城'!CV132/BS129</f>
        <v>1.9181659341789566E-2</v>
      </c>
      <c r="BZ129" s="67">
        <f>[3]大殿属性!AK131/BS129</f>
        <v>0.9808183406582105</v>
      </c>
      <c r="CA129" s="39"/>
      <c r="CF129" s="29">
        <v>125</v>
      </c>
      <c r="CG129" s="39">
        <f>养成属性buff汇总!AA130</f>
        <v>0.3</v>
      </c>
      <c r="CH129" s="39">
        <f>养成属性buff汇总!AB130</f>
        <v>0.3</v>
      </c>
      <c r="CI129" s="39">
        <f>养成属性buff汇总!AC130</f>
        <v>0.3</v>
      </c>
      <c r="CJ129" s="39">
        <f>养成属性buff汇总!AD130</f>
        <v>0.3</v>
      </c>
      <c r="CK129" s="39">
        <f>养成属性buff汇总!AE130</f>
        <v>0.3</v>
      </c>
      <c r="CP129" s="29">
        <v>125</v>
      </c>
      <c r="CQ129" s="39">
        <v>0</v>
      </c>
      <c r="CR129" s="39">
        <v>0</v>
      </c>
      <c r="CS129" s="39">
        <v>0</v>
      </c>
      <c r="CT129" s="39">
        <v>0</v>
      </c>
      <c r="CU129" s="39">
        <v>0</v>
      </c>
    </row>
    <row r="130" spans="2:99" x14ac:dyDescent="0.15">
      <c r="B130" s="29">
        <v>126</v>
      </c>
      <c r="C130" s="29">
        <f>[6]属性汇总!Q129+[10]属性汇总!J130+[11]属性汇总新!K130+[12]爵位属性!I130+[13]宝物温养!CB131+[14]藏品属性!AW136</f>
        <v>439.09802042326965</v>
      </c>
      <c r="D130" s="29">
        <f>[6]属性汇总!R129+[10]属性汇总!K130+[11]属性汇总新!L130+[12]爵位属性!J130+[13]宝物温养!CC131+[14]藏品属性!AX136</f>
        <v>445.66130335820139</v>
      </c>
      <c r="E130" s="29">
        <f>[6]属性汇总!S129+[10]属性汇总!L130+[11]属性汇总新!M130+[12]爵位属性!K130+[13]宝物温养!CD131+[14]藏品属性!AY136</f>
        <v>445.03062591689189</v>
      </c>
      <c r="F130" s="29">
        <f>[6]属性汇总!T129+[10]属性汇总!M130+[11]属性汇总新!N130+[12]爵位属性!L130+[13]宝物温养!CE131+[14]藏品属性!AZ136</f>
        <v>453.81180756590823</v>
      </c>
      <c r="G130" s="29">
        <f>[6]属性汇总!U129+[10]属性汇总!N130+[11]属性汇总新!O130+[12]爵位属性!M130+[13]宝物温养!CF131+[14]藏品属性!BA136</f>
        <v>477.87876498487293</v>
      </c>
      <c r="I130" s="39">
        <f>[6]属性汇总!Q129/C130</f>
        <v>0.33705458261309179</v>
      </c>
      <c r="J130" s="39">
        <f>[10]属性汇总!J130/C130</f>
        <v>0.15030812467881119</v>
      </c>
      <c r="K130" s="39">
        <f>[13]宝物温养!CB131/C130</f>
        <v>0.16397249964961222</v>
      </c>
      <c r="L130" s="39">
        <f>[12]爵位属性!I130/C130</f>
        <v>6.1489687368604579E-2</v>
      </c>
      <c r="M130" s="100">
        <f>[11]属性汇总新!K130/C130</f>
        <v>0.13926095364793273</v>
      </c>
      <c r="N130" s="39">
        <f>[14]藏品属性!AW136/C130</f>
        <v>0.14791415204194747</v>
      </c>
      <c r="Q130" s="29">
        <v>126</v>
      </c>
      <c r="R130" s="29">
        <f>[6]属性汇总!AN129+[10]属性汇总!AC130+[15]属性汇总!E130+[9]属性!AS131</f>
        <v>28260.355142343753</v>
      </c>
      <c r="S130" s="29">
        <f>[6]属性汇总!AO129+[10]属性汇总!AD130+[15]属性汇总!F130+[9]属性!AT131</f>
        <v>27673.9</v>
      </c>
      <c r="T130" s="29">
        <f>[6]属性汇总!AP129+[10]属性汇总!AE130+[15]属性汇总!G130+[9]属性!AU131</f>
        <v>27673.9</v>
      </c>
      <c r="U130" s="29">
        <f>[6]属性汇总!AQ129+[10]属性汇总!AF130+[15]属性汇总!H130+[9]属性!AV131</f>
        <v>27673.9</v>
      </c>
      <c r="V130" s="29">
        <f>[6]属性汇总!AR129+[10]属性汇总!AG130+[15]属性汇总!I130+[9]属性!AW131</f>
        <v>27673.9</v>
      </c>
      <c r="X130" s="39">
        <f>[6]属性汇总!AN129/R130</f>
        <v>0.48045751483340793</v>
      </c>
      <c r="Y130" s="39">
        <f>[10]属性汇总!AC130/R130</f>
        <v>0.43509715069278637</v>
      </c>
      <c r="Z130" s="39">
        <f>[15]属性汇总!E130/R130</f>
        <v>6.369346708254843E-2</v>
      </c>
      <c r="AA130" s="39">
        <f>[9]属性!AS131/R130</f>
        <v>2.075186739125727E-2</v>
      </c>
      <c r="AC130" s="29">
        <v>126</v>
      </c>
      <c r="AD130" s="39">
        <f>'[5]变法-buff效果'!AG130</f>
        <v>2.5000000000000001E-2</v>
      </c>
      <c r="AE130" s="39">
        <f>'[5]变法-buff效果'!AH130</f>
        <v>2.5000000000000001E-2</v>
      </c>
      <c r="AF130" s="39">
        <f>'[5]变法-buff效果'!AI130</f>
        <v>2.5000000000000001E-2</v>
      </c>
      <c r="AG130" s="39">
        <f>'[5]变法-buff效果'!AJ130</f>
        <v>2.5000000000000001E-2</v>
      </c>
      <c r="AH130" s="39">
        <f>'[5]变法-buff效果'!AK130</f>
        <v>2.5000000000000001E-2</v>
      </c>
      <c r="AJ130" s="67"/>
      <c r="AK130" s="67">
        <f>IFERROR('[5]变法-buff效果'!AG130/AD130,0)</f>
        <v>1</v>
      </c>
      <c r="AL130" s="39"/>
      <c r="BF130" s="29">
        <v>126</v>
      </c>
      <c r="BG130" s="39">
        <f>养成属性buff汇总!I131</f>
        <v>0.18374310179013631</v>
      </c>
      <c r="BH130" s="39">
        <f>养成属性buff汇总!J131</f>
        <v>0.18573194556909198</v>
      </c>
      <c r="BI130" s="39">
        <f>养成属性buff汇总!K131</f>
        <v>0.18787717245143268</v>
      </c>
      <c r="BJ130" s="39">
        <f>养成属性buff汇总!L131</f>
        <v>0.1902122270293907</v>
      </c>
      <c r="BK130" s="39">
        <f>养成属性buff汇总!M131</f>
        <v>0.19270830871367603</v>
      </c>
      <c r="BM130" s="67">
        <f>'[2]功能-军团县城'!CV133/BG130</f>
        <v>1.8934097107309419E-2</v>
      </c>
      <c r="BN130" s="67">
        <f>[3]大殿属性!AK132/BG130</f>
        <v>0.98106590289269069</v>
      </c>
      <c r="BO130" s="39"/>
      <c r="BR130" s="29">
        <v>126</v>
      </c>
      <c r="BS130" s="39">
        <f t="shared" si="19"/>
        <v>0.18374310179013631</v>
      </c>
      <c r="BT130" s="39">
        <f t="shared" si="20"/>
        <v>0.18573194556909198</v>
      </c>
      <c r="BU130" s="39">
        <f t="shared" si="21"/>
        <v>0.18787717245143268</v>
      </c>
      <c r="BV130" s="39">
        <f t="shared" si="22"/>
        <v>0.1902122270293907</v>
      </c>
      <c r="BW130" s="39">
        <f t="shared" si="23"/>
        <v>0.19270830871367603</v>
      </c>
      <c r="BY130" s="67">
        <f>'[2]功能-军团县城'!CV133/BS130</f>
        <v>1.8934097107309419E-2</v>
      </c>
      <c r="BZ130" s="67">
        <f>[3]大殿属性!AK132/BS130</f>
        <v>0.98106590289269069</v>
      </c>
      <c r="CA130" s="39"/>
      <c r="CF130" s="29">
        <v>126</v>
      </c>
      <c r="CG130" s="39">
        <f>养成属性buff汇总!AA131</f>
        <v>0.3</v>
      </c>
      <c r="CH130" s="39">
        <f>养成属性buff汇总!AB131</f>
        <v>0.3</v>
      </c>
      <c r="CI130" s="39">
        <f>养成属性buff汇总!AC131</f>
        <v>0.3</v>
      </c>
      <c r="CJ130" s="39">
        <f>养成属性buff汇总!AD131</f>
        <v>0.3</v>
      </c>
      <c r="CK130" s="39">
        <f>养成属性buff汇总!AE131</f>
        <v>0.3</v>
      </c>
      <c r="CP130" s="29">
        <v>126</v>
      </c>
      <c r="CQ130" s="39">
        <v>0</v>
      </c>
      <c r="CR130" s="39">
        <v>0</v>
      </c>
      <c r="CS130" s="39">
        <v>0</v>
      </c>
      <c r="CT130" s="39">
        <v>0</v>
      </c>
      <c r="CU130" s="39">
        <v>0</v>
      </c>
    </row>
    <row r="131" spans="2:99" x14ac:dyDescent="0.15">
      <c r="B131" s="29">
        <v>127</v>
      </c>
      <c r="C131" s="29">
        <f>[6]属性汇总!Q130+[10]属性汇总!J131+[11]属性汇总新!K131+[12]爵位属性!I131+[13]宝物温养!CB132+[14]藏品属性!AW137</f>
        <v>439.88693250408664</v>
      </c>
      <c r="D131" s="29">
        <f>[6]属性汇总!R130+[10]属性汇总!K131+[11]属性汇总新!L131+[12]爵位属性!J131+[13]宝物温养!CC132+[14]藏品属性!AX137</f>
        <v>446.36530651013953</v>
      </c>
      <c r="E131" s="29">
        <f>[6]属性汇总!S130+[10]属性汇总!L131+[11]属性汇总新!M131+[12]爵位属性!K131+[13]宝物温养!CD132+[14]藏品属性!AY137</f>
        <v>446.71071710082464</v>
      </c>
      <c r="F131" s="29">
        <f>[6]属性汇总!T130+[10]属性汇总!M131+[11]属性汇总新!N131+[12]爵位属性!L131+[13]宝物温养!CE132+[14]藏品属性!AZ137</f>
        <v>456.45995851955695</v>
      </c>
      <c r="G131" s="29">
        <f>[6]属性汇总!U130+[10]属性汇总!N131+[11]属性汇总新!O131+[12]爵位属性!M131+[13]宝物温养!CF132+[14]藏品属性!BA137</f>
        <v>481.29604941859844</v>
      </c>
      <c r="I131" s="39">
        <f>[6]属性汇总!Q130/C131</f>
        <v>0.33645009447655061</v>
      </c>
      <c r="J131" s="39">
        <f>[10]属性汇总!J131/C131</f>
        <v>0.15003855564494825</v>
      </c>
      <c r="K131" s="39">
        <f>[13]宝物温养!CB132/C131</f>
        <v>0.16367842433994353</v>
      </c>
      <c r="L131" s="39">
        <f>[12]爵位属性!I131/C131</f>
        <v>6.1758294369006483E-2</v>
      </c>
      <c r="M131" s="100">
        <f>[11]属性汇总新!K131/C131</f>
        <v>0.14031089529214888</v>
      </c>
      <c r="N131" s="39">
        <f>[14]藏品属性!AW137/C131</f>
        <v>0.14776373587740221</v>
      </c>
      <c r="Q131" s="29">
        <v>127</v>
      </c>
      <c r="R131" s="29">
        <f>[6]属性汇总!AN130+[10]属性汇总!AC131+[15]属性汇总!E131+[9]属性!AS132</f>
        <v>28433.485983145172</v>
      </c>
      <c r="S131" s="29">
        <f>[6]属性汇总!AO130+[10]属性汇总!AD131+[15]属性汇总!F131+[9]属性!AT132</f>
        <v>27837.7</v>
      </c>
      <c r="T131" s="29">
        <f>[6]属性汇总!AP130+[10]属性汇总!AE131+[15]属性汇总!G131+[9]属性!AU132</f>
        <v>27837.7</v>
      </c>
      <c r="U131" s="29">
        <f>[6]属性汇总!AQ130+[10]属性汇总!AF131+[15]属性汇总!H131+[9]属性!AV132</f>
        <v>27837.7</v>
      </c>
      <c r="V131" s="29">
        <f>[6]属性汇总!AR130+[10]属性汇总!AG131+[15]属性汇总!I131+[9]属性!AW132</f>
        <v>27837.7</v>
      </c>
      <c r="X131" s="39">
        <f>[6]属性汇总!AN130/R131</f>
        <v>0.48097162648669572</v>
      </c>
      <c r="Y131" s="39">
        <f>[10]属性汇总!AC131/R131</f>
        <v>0.43476906093498202</v>
      </c>
      <c r="Z131" s="39">
        <f>[15]属性汇总!E131/R131</f>
        <v>6.3305639029523353E-2</v>
      </c>
      <c r="AA131" s="39">
        <f>[9]属性!AS132/R131</f>
        <v>2.095367354879895E-2</v>
      </c>
      <c r="AC131" s="29">
        <v>127</v>
      </c>
      <c r="AD131" s="39">
        <f>'[5]变法-buff效果'!AG131</f>
        <v>2.5000000000000001E-2</v>
      </c>
      <c r="AE131" s="39">
        <f>'[5]变法-buff效果'!AH131</f>
        <v>2.5000000000000001E-2</v>
      </c>
      <c r="AF131" s="39">
        <f>'[5]变法-buff效果'!AI131</f>
        <v>2.5000000000000001E-2</v>
      </c>
      <c r="AG131" s="39">
        <f>'[5]变法-buff效果'!AJ131</f>
        <v>2.5000000000000001E-2</v>
      </c>
      <c r="AH131" s="39">
        <f>'[5]变法-buff效果'!AK131</f>
        <v>2.5000000000000001E-2</v>
      </c>
      <c r="AJ131" s="67"/>
      <c r="AK131" s="67">
        <f>IFERROR('[5]变法-buff效果'!AG131/AD131,0)</f>
        <v>1</v>
      </c>
      <c r="AL131" s="39"/>
      <c r="BF131" s="29">
        <v>127</v>
      </c>
      <c r="BG131" s="39">
        <f>养成属性buff汇总!I132</f>
        <v>0.18611452607825191</v>
      </c>
      <c r="BH131" s="39">
        <f>养成属性buff汇总!J132</f>
        <v>0.18810375875406052</v>
      </c>
      <c r="BI131" s="39">
        <f>养成属性buff汇总!K132</f>
        <v>0.19025383097622167</v>
      </c>
      <c r="BJ131" s="39">
        <f>养成属性buff汇总!L132</f>
        <v>0.19258300346288351</v>
      </c>
      <c r="BK131" s="39">
        <f>养成属性buff汇总!M132</f>
        <v>0.19506163641590665</v>
      </c>
      <c r="BM131" s="67">
        <f>'[2]功能-军团县城'!CV134/BG131</f>
        <v>1.8692843623769214E-2</v>
      </c>
      <c r="BN131" s="67">
        <f>[3]大殿属性!AK133/BG131</f>
        <v>0.98130715637623089</v>
      </c>
      <c r="BO131" s="39"/>
      <c r="BR131" s="29">
        <v>127</v>
      </c>
      <c r="BS131" s="39">
        <f t="shared" si="19"/>
        <v>0.18611452607825191</v>
      </c>
      <c r="BT131" s="39">
        <f t="shared" si="20"/>
        <v>0.18810375875406052</v>
      </c>
      <c r="BU131" s="39">
        <f t="shared" si="21"/>
        <v>0.19025383097622167</v>
      </c>
      <c r="BV131" s="39">
        <f t="shared" si="22"/>
        <v>0.19258300346288351</v>
      </c>
      <c r="BW131" s="39">
        <f t="shared" si="23"/>
        <v>0.19506163641590665</v>
      </c>
      <c r="BY131" s="67">
        <f>'[2]功能-军团县城'!CV134/BS131</f>
        <v>1.8692843623769214E-2</v>
      </c>
      <c r="BZ131" s="67">
        <f>[3]大殿属性!AK133/BS131</f>
        <v>0.98130715637623089</v>
      </c>
      <c r="CA131" s="39"/>
      <c r="CF131" s="29">
        <v>127</v>
      </c>
      <c r="CG131" s="39">
        <f>养成属性buff汇总!AA132</f>
        <v>0.3</v>
      </c>
      <c r="CH131" s="39">
        <f>养成属性buff汇总!AB132</f>
        <v>0.3</v>
      </c>
      <c r="CI131" s="39">
        <f>养成属性buff汇总!AC132</f>
        <v>0.3</v>
      </c>
      <c r="CJ131" s="39">
        <f>养成属性buff汇总!AD132</f>
        <v>0.3</v>
      </c>
      <c r="CK131" s="39">
        <f>养成属性buff汇总!AE132</f>
        <v>0.3</v>
      </c>
      <c r="CP131" s="29">
        <v>127</v>
      </c>
      <c r="CQ131" s="39">
        <v>0</v>
      </c>
      <c r="CR131" s="39">
        <v>0</v>
      </c>
      <c r="CS131" s="39">
        <v>0</v>
      </c>
      <c r="CT131" s="39">
        <v>0</v>
      </c>
      <c r="CU131" s="39">
        <v>0</v>
      </c>
    </row>
    <row r="132" spans="2:99" x14ac:dyDescent="0.15">
      <c r="B132" s="29">
        <v>128</v>
      </c>
      <c r="C132" s="29">
        <f>[6]属性汇总!Q131+[10]属性汇总!J132+[11]属性汇总新!K132+[12]爵位属性!I132+[13]宝物温养!CB133+[14]藏品属性!AW138</f>
        <v>440.67584458490364</v>
      </c>
      <c r="D132" s="29">
        <f>[6]属性汇总!R131+[10]属性汇总!K132+[11]属性汇总新!L132+[12]爵位属性!J132+[13]宝物温养!CC133+[14]藏品属性!AX138</f>
        <v>446.89047138821473</v>
      </c>
      <c r="E132" s="29">
        <f>[6]属性汇总!S131+[10]属性汇总!L132+[11]属性汇总新!M132+[12]爵位属性!K132+[13]宝物温养!CD133+[14]藏品属性!AY138</f>
        <v>448.66859004813733</v>
      </c>
      <c r="F132" s="29">
        <f>[6]属性汇总!T131+[10]属性汇总!M132+[11]属性汇总新!N132+[12]爵位属性!L132+[13]宝物温养!CE133+[14]藏品属性!AZ138</f>
        <v>459.10810947320562</v>
      </c>
      <c r="G132" s="29">
        <f>[6]属性汇总!U131+[10]属性汇总!N132+[11]属性汇总新!O132+[12]爵位属性!M132+[13]宝物温养!CF133+[14]藏品属性!BA138</f>
        <v>484.71333385232396</v>
      </c>
      <c r="I132" s="39">
        <f>[6]属性汇总!Q131/C132</f>
        <v>0.33584777068824634</v>
      </c>
      <c r="J132" s="39">
        <f>[10]属性汇总!J132/C132</f>
        <v>0.14976995179340716</v>
      </c>
      <c r="K132" s="39">
        <f>[13]宝物温养!CB133/C132</f>
        <v>0.16338540195644416</v>
      </c>
      <c r="L132" s="39">
        <f>[12]爵位属性!I132/C132</f>
        <v>6.2025939631613063E-2</v>
      </c>
      <c r="M132" s="100">
        <f>[11]属性汇总新!K132/C132</f>
        <v>0.14135707765771408</v>
      </c>
      <c r="N132" s="39">
        <f>[14]藏品属性!AW138/C132</f>
        <v>0.14761385827257525</v>
      </c>
      <c r="Q132" s="29">
        <v>128</v>
      </c>
      <c r="R132" s="29">
        <f>[6]属性汇总!AN131+[10]属性汇总!AC132+[15]属性汇总!E132+[9]属性!AS133</f>
        <v>28607.987703707637</v>
      </c>
      <c r="S132" s="29">
        <f>[6]属性汇总!AO131+[10]属性汇总!AD132+[15]属性汇总!F132+[9]属性!AT133</f>
        <v>28001.5</v>
      </c>
      <c r="T132" s="29">
        <f>[6]属性汇总!AP131+[10]属性汇总!AE132+[15]属性汇总!G132+[9]属性!AU133</f>
        <v>28001.5</v>
      </c>
      <c r="U132" s="29">
        <f>[6]属性汇总!AQ131+[10]属性汇总!AF132+[15]属性汇总!H132+[9]属性!AV133</f>
        <v>28001.5</v>
      </c>
      <c r="V132" s="29">
        <f>[6]属性汇总!AR131+[10]属性汇总!AG132+[15]属性汇总!I132+[9]属性!AW133</f>
        <v>28001.5</v>
      </c>
      <c r="X132" s="39">
        <f>[6]属性汇总!AN131/R132</f>
        <v>0.48145644295753576</v>
      </c>
      <c r="Y132" s="39">
        <f>[10]属性汇总!AC132/R132</f>
        <v>0.43442412408438336</v>
      </c>
      <c r="Z132" s="39">
        <f>[15]属性汇总!E132/R132</f>
        <v>6.2919490131307543E-2</v>
      </c>
      <c r="AA132" s="39">
        <f>[9]属性!AS133/R132</f>
        <v>2.1199942826773378E-2</v>
      </c>
      <c r="AC132" s="29">
        <v>128</v>
      </c>
      <c r="AD132" s="39">
        <f>'[5]变法-buff效果'!AG132</f>
        <v>2.5000000000000001E-2</v>
      </c>
      <c r="AE132" s="39">
        <f>'[5]变法-buff效果'!AH132</f>
        <v>2.5000000000000001E-2</v>
      </c>
      <c r="AF132" s="39">
        <f>'[5]变法-buff效果'!AI132</f>
        <v>2.5000000000000001E-2</v>
      </c>
      <c r="AG132" s="39">
        <f>'[5]变法-buff效果'!AJ132</f>
        <v>2.5000000000000001E-2</v>
      </c>
      <c r="AH132" s="39">
        <f>'[5]变法-buff效果'!AK132</f>
        <v>2.5000000000000001E-2</v>
      </c>
      <c r="AJ132" s="67"/>
      <c r="AK132" s="67">
        <f>IFERROR('[5]变法-buff效果'!AG132/AD132,0)</f>
        <v>1</v>
      </c>
      <c r="AL132" s="39"/>
      <c r="BF132" s="29">
        <v>128</v>
      </c>
      <c r="BG132" s="39">
        <f>养成属性buff汇总!I133</f>
        <v>0.18848595036636748</v>
      </c>
      <c r="BH132" s="39">
        <f>养成属性buff汇总!J133</f>
        <v>0.19047557193902909</v>
      </c>
      <c r="BI132" s="39">
        <f>养成属性buff汇总!K133</f>
        <v>0.19263048950101069</v>
      </c>
      <c r="BJ132" s="39">
        <f>养成属性buff汇总!L133</f>
        <v>0.19495377989637636</v>
      </c>
      <c r="BK132" s="39">
        <f>养成属性buff汇总!M133</f>
        <v>0.19741496411813728</v>
      </c>
      <c r="BM132" s="67">
        <f>'[2]功能-军团县城'!CV135/BG132</f>
        <v>1.845766077169356E-2</v>
      </c>
      <c r="BN132" s="67">
        <f>[3]大殿属性!AK134/BG132</f>
        <v>0.98154233922830647</v>
      </c>
      <c r="BO132" s="39"/>
      <c r="BR132" s="29">
        <v>128</v>
      </c>
      <c r="BS132" s="39">
        <f t="shared" si="19"/>
        <v>0.18848595036636748</v>
      </c>
      <c r="BT132" s="39">
        <f t="shared" si="20"/>
        <v>0.19047557193902909</v>
      </c>
      <c r="BU132" s="39">
        <f t="shared" si="21"/>
        <v>0.19263048950101069</v>
      </c>
      <c r="BV132" s="39">
        <f t="shared" si="22"/>
        <v>0.19495377989637636</v>
      </c>
      <c r="BW132" s="39">
        <f t="shared" si="23"/>
        <v>0.19741496411813728</v>
      </c>
      <c r="BY132" s="67">
        <f>'[2]功能-军团县城'!CV135/BS132</f>
        <v>1.845766077169356E-2</v>
      </c>
      <c r="BZ132" s="67">
        <f>[3]大殿属性!AK134/BS132</f>
        <v>0.98154233922830647</v>
      </c>
      <c r="CA132" s="39"/>
      <c r="CF132" s="29">
        <v>128</v>
      </c>
      <c r="CG132" s="39">
        <f>养成属性buff汇总!AA133</f>
        <v>0.3</v>
      </c>
      <c r="CH132" s="39">
        <f>养成属性buff汇总!AB133</f>
        <v>0.3</v>
      </c>
      <c r="CI132" s="39">
        <f>养成属性buff汇总!AC133</f>
        <v>0.3</v>
      </c>
      <c r="CJ132" s="39">
        <f>养成属性buff汇总!AD133</f>
        <v>0.3</v>
      </c>
      <c r="CK132" s="39">
        <f>养成属性buff汇总!AE133</f>
        <v>0.3</v>
      </c>
      <c r="CP132" s="29">
        <v>128</v>
      </c>
      <c r="CQ132" s="39">
        <v>0</v>
      </c>
      <c r="CR132" s="39">
        <v>0</v>
      </c>
      <c r="CS132" s="39">
        <v>0</v>
      </c>
      <c r="CT132" s="39">
        <v>0</v>
      </c>
      <c r="CU132" s="39">
        <v>0</v>
      </c>
    </row>
    <row r="133" spans="2:99" x14ac:dyDescent="0.15">
      <c r="B133" s="29">
        <v>129</v>
      </c>
      <c r="C133" s="29">
        <f>[6]属性汇总!Q132+[10]属性汇总!J133+[11]属性汇总新!K133+[12]爵位属性!I133+[13]宝物温养!CB134+[14]藏品属性!AW139</f>
        <v>441.52870216498127</v>
      </c>
      <c r="D133" s="29">
        <f>[6]属性汇总!R132+[10]属性汇总!K133+[11]属性汇总新!L133+[12]爵位属性!J133+[13]宝物温养!CC134+[14]藏品属性!AX139</f>
        <v>447.38929306133963</v>
      </c>
      <c r="E133" s="29">
        <f>[6]属性汇总!S132+[10]属性汇总!L133+[11]属性汇总新!M133+[12]爵位属性!K133+[13]宝物温养!CD134+[14]藏品属性!AY139</f>
        <v>450.62646299545003</v>
      </c>
      <c r="F133" s="29">
        <f>[6]属性汇总!T132+[10]属性汇总!M133+[11]属性汇总新!N133+[12]爵位属性!L133+[13]宝物温养!CE134+[14]藏品属性!AZ139</f>
        <v>461.7562604268544</v>
      </c>
      <c r="G133" s="29">
        <f>[6]属性汇总!U132+[10]属性汇总!N133+[11]属性汇总新!O133+[12]爵位属性!M133+[13]宝物温养!CF134+[14]藏品属性!BA139</f>
        <v>488.13061828604941</v>
      </c>
      <c r="I133" s="39">
        <f>[6]属性汇总!Q132/C133</f>
        <v>0.33519904657228478</v>
      </c>
      <c r="J133" s="39">
        <f>[10]属性汇总!J133/C133</f>
        <v>0.1494806559038567</v>
      </c>
      <c r="K133" s="39">
        <f>[13]宝物温养!CB134/C133</f>
        <v>0.16306980644057095</v>
      </c>
      <c r="L133" s="39">
        <f>[12]爵位属性!I133/C133</f>
        <v>6.2283606626606966E-2</v>
      </c>
      <c r="M133" s="100">
        <f>[11]属性汇总新!K133/C133</f>
        <v>0.14252372503410959</v>
      </c>
      <c r="N133" s="39">
        <f>[14]藏品属性!AW139/C133</f>
        <v>0.14744315942257102</v>
      </c>
      <c r="Q133" s="29">
        <v>129</v>
      </c>
      <c r="R133" s="29">
        <f>[6]属性汇总!AN132+[10]属性汇总!AC133+[15]属性汇总!E133+[9]属性!AS134</f>
        <v>28783.618427432855</v>
      </c>
      <c r="S133" s="29">
        <f>[6]属性汇总!AO132+[10]属性汇总!AD133+[15]属性汇总!F133+[9]属性!AT134</f>
        <v>28165.300000000003</v>
      </c>
      <c r="T133" s="29">
        <f>[6]属性汇总!AP132+[10]属性汇总!AE133+[15]属性汇总!G133+[9]属性!AU134</f>
        <v>28165.3</v>
      </c>
      <c r="U133" s="29">
        <f>[6]属性汇总!AQ132+[10]属性汇总!AF133+[15]属性汇总!H133+[9]属性!AV134</f>
        <v>28165.3</v>
      </c>
      <c r="V133" s="29">
        <f>[6]属性汇总!AR132+[10]属性汇总!AG133+[15]属性汇总!I133+[9]属性!AW134</f>
        <v>28165.300000000003</v>
      </c>
      <c r="X133" s="39">
        <f>[6]属性汇总!AN132/R133</f>
        <v>0.4819164774217426</v>
      </c>
      <c r="Y133" s="39">
        <f>[10]属性汇总!AC133/R133</f>
        <v>0.4340663433785768</v>
      </c>
      <c r="Z133" s="39">
        <f>[15]属性汇总!E133/R133</f>
        <v>6.2535570520364833E-2</v>
      </c>
      <c r="AA133" s="39">
        <f>[9]属性!AS134/R133</f>
        <v>2.1481608679315797E-2</v>
      </c>
      <c r="AC133" s="29">
        <v>129</v>
      </c>
      <c r="AD133" s="39">
        <f>'[5]变法-buff效果'!AG133</f>
        <v>2.5000000000000001E-2</v>
      </c>
      <c r="AE133" s="39">
        <f>'[5]变法-buff效果'!AH133</f>
        <v>2.5000000000000001E-2</v>
      </c>
      <c r="AF133" s="39">
        <f>'[5]变法-buff效果'!AI133</f>
        <v>2.5000000000000001E-2</v>
      </c>
      <c r="AG133" s="39">
        <f>'[5]变法-buff效果'!AJ133</f>
        <v>2.5000000000000001E-2</v>
      </c>
      <c r="AH133" s="39">
        <f>'[5]变法-buff效果'!AK133</f>
        <v>2.5000000000000001E-2</v>
      </c>
      <c r="AJ133" s="67"/>
      <c r="AK133" s="67">
        <f>IFERROR('[5]变法-buff效果'!AG133/AD133,0)</f>
        <v>1</v>
      </c>
      <c r="AL133" s="39"/>
      <c r="BF133" s="29">
        <v>129</v>
      </c>
      <c r="BG133" s="39">
        <f>养成属性buff汇总!I134</f>
        <v>0.19085737465448308</v>
      </c>
      <c r="BH133" s="39">
        <f>养成属性buff汇总!J134</f>
        <v>0.19284738512399763</v>
      </c>
      <c r="BI133" s="39">
        <f>养成属性buff汇总!K134</f>
        <v>0.19500714802579969</v>
      </c>
      <c r="BJ133" s="39">
        <f>养成属性buff汇总!L134</f>
        <v>0.19732455632986917</v>
      </c>
      <c r="BK133" s="39">
        <f>养成属性buff汇总!M134</f>
        <v>0.1997682918203679</v>
      </c>
      <c r="BM133" s="67">
        <f>'[2]功能-军团县城'!CV136/BG133</f>
        <v>1.8228322266251824E-2</v>
      </c>
      <c r="BN133" s="67">
        <f>[3]大殿属性!AK135/BG133</f>
        <v>0.98177167773374818</v>
      </c>
      <c r="BO133" s="39"/>
      <c r="BR133" s="29">
        <v>129</v>
      </c>
      <c r="BS133" s="39">
        <f t="shared" si="19"/>
        <v>0.19085737465448308</v>
      </c>
      <c r="BT133" s="39">
        <f t="shared" si="20"/>
        <v>0.19284738512399763</v>
      </c>
      <c r="BU133" s="39">
        <f t="shared" si="21"/>
        <v>0.19500714802579969</v>
      </c>
      <c r="BV133" s="39">
        <f t="shared" si="22"/>
        <v>0.19732455632986917</v>
      </c>
      <c r="BW133" s="39">
        <f t="shared" si="23"/>
        <v>0.1997682918203679</v>
      </c>
      <c r="BY133" s="67">
        <f>'[2]功能-军团县城'!CV136/BS133</f>
        <v>1.8228322266251824E-2</v>
      </c>
      <c r="BZ133" s="67">
        <f>[3]大殿属性!AK135/BS133</f>
        <v>0.98177167773374818</v>
      </c>
      <c r="CA133" s="39"/>
      <c r="CF133" s="29">
        <v>129</v>
      </c>
      <c r="CG133" s="39">
        <f>养成属性buff汇总!AA134</f>
        <v>0.3</v>
      </c>
      <c r="CH133" s="39">
        <f>养成属性buff汇总!AB134</f>
        <v>0.3</v>
      </c>
      <c r="CI133" s="39">
        <f>养成属性buff汇总!AC134</f>
        <v>0.3</v>
      </c>
      <c r="CJ133" s="39">
        <f>养成属性buff汇总!AD134</f>
        <v>0.3</v>
      </c>
      <c r="CK133" s="39">
        <f>养成属性buff汇总!AE134</f>
        <v>0.3</v>
      </c>
      <c r="CP133" s="29">
        <v>129</v>
      </c>
      <c r="CQ133" s="39">
        <v>0</v>
      </c>
      <c r="CR133" s="39">
        <v>0</v>
      </c>
      <c r="CS133" s="39">
        <v>0</v>
      </c>
      <c r="CT133" s="39">
        <v>0</v>
      </c>
      <c r="CU133" s="39">
        <v>0</v>
      </c>
    </row>
    <row r="134" spans="2:99" x14ac:dyDescent="0.15">
      <c r="B134" s="29">
        <v>130</v>
      </c>
      <c r="C134" s="29">
        <f>[6]属性汇总!Q133+[10]属性汇总!J134+[11]属性汇总新!K134+[12]爵位属性!I134+[13]宝物温养!CB135+[14]藏品属性!AW140</f>
        <v>442.38193668970354</v>
      </c>
      <c r="D134" s="29">
        <f>[6]属性汇总!R133+[10]属性汇总!K134+[11]属性汇总新!L134+[12]爵位属性!J134+[13]宝物温养!CC135+[14]藏品属性!AX140</f>
        <v>447.88811473446452</v>
      </c>
      <c r="E134" s="29">
        <f>[6]属性汇总!S133+[10]属性汇总!L134+[11]属性汇总新!M134+[12]爵位属性!K134+[13]宝物温养!CD135+[14]藏品属性!AY140</f>
        <v>452.58433594276261</v>
      </c>
      <c r="F134" s="29">
        <f>[6]属性汇总!T133+[10]属性汇总!M134+[11]属性汇总新!N134+[12]爵位属性!L134+[13]宝物温养!CE135+[14]藏品属性!AZ140</f>
        <v>464.40441138050312</v>
      </c>
      <c r="G134" s="29">
        <f>[6]属性汇总!U133+[10]属性汇总!N134+[11]属性汇总新!O134+[12]爵位属性!M134+[13]宝物温养!CF135+[14]藏品属性!BA140</f>
        <v>491.54790271977492</v>
      </c>
      <c r="I134" s="39">
        <f>[6]属性汇总!Q133/C134</f>
        <v>0.33455253871229029</v>
      </c>
      <c r="J134" s="39">
        <f>[10]属性汇总!J134/C134</f>
        <v>0.14919234834466999</v>
      </c>
      <c r="K134" s="39">
        <f>[13]宝物温养!CB135/C134</f>
        <v>0.16275528910327636</v>
      </c>
      <c r="L134" s="39">
        <f>[12]爵位属性!I134/C134</f>
        <v>6.2540226831351561E-2</v>
      </c>
      <c r="M134" s="100">
        <f>[11]属性汇总新!K134/C134</f>
        <v>0.14368660375123149</v>
      </c>
      <c r="N134" s="39">
        <f>[14]藏品属性!AW140/C134</f>
        <v>0.1472729932571803</v>
      </c>
      <c r="Q134" s="29">
        <v>130</v>
      </c>
      <c r="R134" s="29">
        <f>[6]属性汇总!AN133+[10]属性汇总!AC134+[15]属性汇总!E134+[9]属性!AS135</f>
        <v>28959.249151158074</v>
      </c>
      <c r="S134" s="29">
        <f>[6]属性汇总!AO133+[10]属性汇总!AD134+[15]属性汇总!F134+[9]属性!AT135</f>
        <v>28329.100000000002</v>
      </c>
      <c r="T134" s="29">
        <f>[6]属性汇总!AP133+[10]属性汇总!AE134+[15]属性汇总!G134+[9]属性!AU135</f>
        <v>28329.1</v>
      </c>
      <c r="U134" s="29">
        <f>[6]属性汇总!AQ133+[10]属性汇总!AF134+[15]属性汇总!H134+[9]属性!AV135</f>
        <v>28329.1</v>
      </c>
      <c r="V134" s="29">
        <f>[6]属性汇总!AR133+[10]属性汇总!AG134+[15]属性汇总!I134+[9]属性!AW135</f>
        <v>28329.1</v>
      </c>
      <c r="X134" s="39">
        <f>[6]属性汇总!AN133/R134</f>
        <v>0.48237093189418478</v>
      </c>
      <c r="Y134" s="39">
        <f>[10]属性汇总!AC134/R134</f>
        <v>0.43371290237674304</v>
      </c>
      <c r="Z134" s="39">
        <f>[15]属性汇总!E134/R134</f>
        <v>6.2156307665456802E-2</v>
      </c>
      <c r="AA134" s="39">
        <f>[9]属性!AS135/R134</f>
        <v>2.1759858063615377E-2</v>
      </c>
      <c r="AC134" s="29">
        <v>130</v>
      </c>
      <c r="AD134" s="39">
        <f>'[5]变法-buff效果'!AG134</f>
        <v>2.5000000000000001E-2</v>
      </c>
      <c r="AE134" s="39">
        <f>'[5]变法-buff效果'!AH134</f>
        <v>2.5000000000000001E-2</v>
      </c>
      <c r="AF134" s="39">
        <f>'[5]变法-buff效果'!AI134</f>
        <v>2.5000000000000001E-2</v>
      </c>
      <c r="AG134" s="39">
        <f>'[5]变法-buff效果'!AJ134</f>
        <v>2.5000000000000001E-2</v>
      </c>
      <c r="AH134" s="39">
        <f>'[5]变法-buff效果'!AK134</f>
        <v>2.5000000000000001E-2</v>
      </c>
      <c r="AJ134" s="67"/>
      <c r="AK134" s="67">
        <f>IFERROR('[5]变法-buff效果'!AG134/AD134,0)</f>
        <v>1</v>
      </c>
      <c r="AL134" s="39"/>
      <c r="BF134" s="29">
        <v>130</v>
      </c>
      <c r="BG134" s="39">
        <f>养成属性buff汇总!I135</f>
        <v>0.19322879894259865</v>
      </c>
      <c r="BH134" s="39">
        <f>养成属性buff汇总!J135</f>
        <v>0.1952191983089662</v>
      </c>
      <c r="BI134" s="39">
        <f>养成属性buff汇总!K135</f>
        <v>0.19738380655058871</v>
      </c>
      <c r="BJ134" s="39">
        <f>养成属性buff汇总!L135</f>
        <v>0.19969533276336202</v>
      </c>
      <c r="BK134" s="39">
        <f>养成属性buff汇总!M135</f>
        <v>0.20212161952259852</v>
      </c>
      <c r="BM134" s="67">
        <f>'[2]功能-军团县城'!CV137/BG134</f>
        <v>1.8004612931047454E-2</v>
      </c>
      <c r="BN134" s="67">
        <f>[3]大殿属性!AK136/BG134</f>
        <v>0.98199538706895262</v>
      </c>
      <c r="BO134" s="39"/>
      <c r="BR134" s="29">
        <v>130</v>
      </c>
      <c r="BS134" s="39">
        <f t="shared" si="19"/>
        <v>0.19322879894259865</v>
      </c>
      <c r="BT134" s="39">
        <f t="shared" si="20"/>
        <v>0.1952191983089662</v>
      </c>
      <c r="BU134" s="39">
        <f t="shared" si="21"/>
        <v>0.19738380655058871</v>
      </c>
      <c r="BV134" s="39">
        <f t="shared" si="22"/>
        <v>0.19969533276336202</v>
      </c>
      <c r="BW134" s="39">
        <f t="shared" si="23"/>
        <v>0.20212161952259852</v>
      </c>
      <c r="BY134" s="67">
        <f>'[2]功能-军团县城'!CV137/BS134</f>
        <v>1.8004612931047454E-2</v>
      </c>
      <c r="BZ134" s="67">
        <f>[3]大殿属性!AK136/BS134</f>
        <v>0.98199538706895262</v>
      </c>
      <c r="CA134" s="39"/>
      <c r="CF134" s="29">
        <v>130</v>
      </c>
      <c r="CG134" s="39">
        <f>养成属性buff汇总!AA135</f>
        <v>0.3</v>
      </c>
      <c r="CH134" s="39">
        <f>养成属性buff汇总!AB135</f>
        <v>0.3</v>
      </c>
      <c r="CI134" s="39">
        <f>养成属性buff汇总!AC135</f>
        <v>0.3</v>
      </c>
      <c r="CJ134" s="39">
        <f>养成属性buff汇总!AD135</f>
        <v>0.3</v>
      </c>
      <c r="CK134" s="39">
        <f>养成属性buff汇总!AE135</f>
        <v>0.3</v>
      </c>
      <c r="CP134" s="29">
        <v>130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</row>
    <row r="135" spans="2:99" x14ac:dyDescent="0.15">
      <c r="B135" s="29">
        <v>131</v>
      </c>
      <c r="C135" s="29">
        <f>[6]属性汇总!Q134+[10]属性汇总!J135+[11]属性汇总新!K135+[12]爵位属性!I135+[13]宝物温养!CB136+[14]藏品属性!AW141</f>
        <v>443.2351712144258</v>
      </c>
      <c r="D135" s="29">
        <f>[6]属性汇总!R134+[10]属性汇总!K135+[11]属性汇总新!L135+[12]爵位属性!J135+[13]宝物温养!CC136+[14]藏品属性!AX141</f>
        <v>448.38693640758936</v>
      </c>
      <c r="E135" s="29">
        <f>[6]属性汇总!S134+[10]属性汇总!L135+[11]属性汇总新!M135+[12]爵位属性!K135+[13]宝物温养!CD136+[14]藏品属性!AY141</f>
        <v>454.54220889007536</v>
      </c>
      <c r="F135" s="29">
        <f>[6]属性汇总!T134+[10]属性汇总!M135+[11]属性汇总新!N135+[12]爵位属性!L135+[13]宝物温养!CE136+[14]藏品属性!AZ141</f>
        <v>467.05256233415179</v>
      </c>
      <c r="G135" s="29">
        <f>[6]属性汇总!U134+[10]属性汇总!N135+[11]属性汇总新!O135+[12]爵位属性!M135+[13]宝物温养!CF136+[14]藏品属性!BA141</f>
        <v>494.96518715350038</v>
      </c>
      <c r="I135" s="39">
        <f>[6]属性汇总!Q134/C135</f>
        <v>0.33390851992745268</v>
      </c>
      <c r="J135" s="39">
        <f>[10]属性汇总!J135/C135</f>
        <v>0.14890515077845862</v>
      </c>
      <c r="K135" s="39">
        <f>[13]宝物温养!CB136/C135</f>
        <v>0.16244198266740942</v>
      </c>
      <c r="L135" s="39">
        <f>[12]爵位属性!I135/C135</f>
        <v>6.2795859040410587E-2</v>
      </c>
      <c r="M135" s="100">
        <f>[11]属性汇总新!K135/C135</f>
        <v>0.14484500534950567</v>
      </c>
      <c r="N135" s="39">
        <f>[14]藏品属性!AW141/C135</f>
        <v>0.14710348223676306</v>
      </c>
      <c r="Q135" s="29">
        <v>131</v>
      </c>
      <c r="R135" s="29">
        <f>[6]属性汇总!AN134+[10]属性汇总!AC135+[15]属性汇总!E135+[9]属性!AS136</f>
        <v>29134.879874883292</v>
      </c>
      <c r="S135" s="29">
        <f>[6]属性汇总!AO134+[10]属性汇总!AD135+[15]属性汇总!F135+[9]属性!AT136</f>
        <v>28492.9</v>
      </c>
      <c r="T135" s="29">
        <f>[6]属性汇总!AP134+[10]属性汇总!AE135+[15]属性汇总!G135+[9]属性!AU136</f>
        <v>28492.9</v>
      </c>
      <c r="U135" s="29">
        <f>[6]属性汇总!AQ134+[10]属性汇总!AF135+[15]属性汇总!H135+[9]属性!AV136</f>
        <v>28492.9</v>
      </c>
      <c r="V135" s="29">
        <f>[6]属性汇总!AR134+[10]属性汇总!AG135+[15]属性汇总!I135+[9]属性!AW136</f>
        <v>28492.9</v>
      </c>
      <c r="X135" s="39">
        <f>[6]属性汇总!AN134/R135</f>
        <v>0.48281990728668994</v>
      </c>
      <c r="Y135" s="39">
        <f>[10]属性汇总!AC135/R135</f>
        <v>0.43336372259714273</v>
      </c>
      <c r="Z135" s="39">
        <f>[15]属性汇总!E135/R135</f>
        <v>6.1781617351089571E-2</v>
      </c>
      <c r="AA135" s="39">
        <f>[9]属性!AS136/R135</f>
        <v>2.2034752765077718E-2</v>
      </c>
      <c r="AC135" s="29">
        <v>131</v>
      </c>
      <c r="AD135" s="39">
        <f>'[5]变法-buff效果'!AG135</f>
        <v>2.5000000000000001E-2</v>
      </c>
      <c r="AE135" s="39">
        <f>'[5]变法-buff效果'!AH135</f>
        <v>2.5000000000000001E-2</v>
      </c>
      <c r="AF135" s="39">
        <f>'[5]变法-buff效果'!AI135</f>
        <v>2.5000000000000001E-2</v>
      </c>
      <c r="AG135" s="39">
        <f>'[5]变法-buff效果'!AJ135</f>
        <v>2.5000000000000001E-2</v>
      </c>
      <c r="AH135" s="39">
        <f>'[5]变法-buff效果'!AK135</f>
        <v>2.5000000000000001E-2</v>
      </c>
      <c r="AJ135" s="67"/>
      <c r="AK135" s="67">
        <f>IFERROR('[5]变法-buff效果'!AG135/AD135,0)</f>
        <v>1</v>
      </c>
      <c r="AL135" s="39"/>
      <c r="BF135" s="29">
        <v>131</v>
      </c>
      <c r="BG135" s="39">
        <f>养成属性buff汇总!I136</f>
        <v>0.19560022323071424</v>
      </c>
      <c r="BH135" s="39">
        <f>养成属性buff汇总!J136</f>
        <v>0.19759101149393474</v>
      </c>
      <c r="BI135" s="39">
        <f>养成属性buff汇总!K136</f>
        <v>0.1997604650753777</v>
      </c>
      <c r="BJ135" s="39">
        <f>养成属性buff汇总!L136</f>
        <v>0.20206610919685483</v>
      </c>
      <c r="BK135" s="39">
        <f>养成属性buff汇总!M136</f>
        <v>0.20347900973209265</v>
      </c>
      <c r="BM135" s="67">
        <f>'[2]功能-军团县城'!CV138/BG135</f>
        <v>1.7786328024734007E-2</v>
      </c>
      <c r="BN135" s="67">
        <f>[3]大殿属性!AK137/BG135</f>
        <v>0.9822136719752661</v>
      </c>
      <c r="BO135" s="39"/>
      <c r="BR135" s="29">
        <v>131</v>
      </c>
      <c r="BS135" s="39">
        <f t="shared" si="19"/>
        <v>0.19560022323071424</v>
      </c>
      <c r="BT135" s="39">
        <f t="shared" si="20"/>
        <v>0.19759101149393474</v>
      </c>
      <c r="BU135" s="39">
        <f t="shared" si="21"/>
        <v>0.1997604650753777</v>
      </c>
      <c r="BV135" s="39">
        <f t="shared" si="22"/>
        <v>0.20206610919685483</v>
      </c>
      <c r="BW135" s="39">
        <f t="shared" si="23"/>
        <v>0.20347900973209265</v>
      </c>
      <c r="BY135" s="67">
        <f>'[2]功能-军团县城'!CV138/BS135</f>
        <v>1.7786328024734007E-2</v>
      </c>
      <c r="BZ135" s="67">
        <f>[3]大殿属性!AK137/BS135</f>
        <v>0.9822136719752661</v>
      </c>
      <c r="CA135" s="39"/>
      <c r="CF135" s="29">
        <v>131</v>
      </c>
      <c r="CG135" s="39">
        <f>养成属性buff汇总!AA136</f>
        <v>0.3</v>
      </c>
      <c r="CH135" s="39">
        <f>养成属性buff汇总!AB136</f>
        <v>0.3</v>
      </c>
      <c r="CI135" s="39">
        <f>养成属性buff汇总!AC136</f>
        <v>0.3</v>
      </c>
      <c r="CJ135" s="39">
        <f>养成属性buff汇总!AD136</f>
        <v>0.3</v>
      </c>
      <c r="CK135" s="39">
        <f>养成属性buff汇总!AE136</f>
        <v>0.30197469369280766</v>
      </c>
      <c r="CP135" s="29">
        <v>131</v>
      </c>
      <c r="CQ135" s="39">
        <v>0</v>
      </c>
      <c r="CR135" s="39">
        <v>0</v>
      </c>
      <c r="CS135" s="39">
        <v>0</v>
      </c>
      <c r="CT135" s="39">
        <v>0</v>
      </c>
      <c r="CU135" s="39">
        <v>0</v>
      </c>
    </row>
    <row r="136" spans="2:99" x14ac:dyDescent="0.15">
      <c r="B136" s="29">
        <v>132</v>
      </c>
      <c r="C136" s="29">
        <f>[6]属性汇总!Q135+[10]属性汇总!J136+[11]属性汇总新!K136+[12]爵位属性!I136+[13]宝物温养!CB137+[14]藏品属性!AW142</f>
        <v>444.08840573914807</v>
      </c>
      <c r="D136" s="29">
        <f>[6]属性汇总!R135+[10]属性汇总!K136+[11]属性汇总新!L136+[12]爵位属性!J136+[13]宝物温养!CC137+[14]藏品属性!AX142</f>
        <v>448.88575808071425</v>
      </c>
      <c r="E136" s="29">
        <f>[6]属性汇总!S135+[10]属性汇总!L136+[11]属性汇总新!M136+[12]爵位属性!K136+[13]宝物温养!CD137+[14]藏品属性!AY142</f>
        <v>456.500081837388</v>
      </c>
      <c r="F136" s="29">
        <f>[6]属性汇总!T135+[10]属性汇总!M136+[11]属性汇总新!N136+[12]爵位属性!L136+[13]宝物温养!CE137+[14]藏品属性!AZ142</f>
        <v>469.70071328780051</v>
      </c>
      <c r="G136" s="29">
        <f>[6]属性汇总!U135+[10]属性汇总!N136+[11]属性汇总新!O136+[12]爵位属性!M136+[13]宝物温养!CF137+[14]藏品属性!BA142</f>
        <v>498.38247158722589</v>
      </c>
      <c r="I136" s="39">
        <f>[6]属性汇总!Q135/C136</f>
        <v>0.33326697587086596</v>
      </c>
      <c r="J136" s="39">
        <f>[10]属性汇总!J136/C136</f>
        <v>0.14861905680727808</v>
      </c>
      <c r="K136" s="39">
        <f>[13]宝物温养!CB137/C136</f>
        <v>0.16212988015339425</v>
      </c>
      <c r="L136" s="39">
        <f>[12]爵位属性!I136/C136</f>
        <v>6.3050508948542208E-2</v>
      </c>
      <c r="M136" s="100">
        <f>[11]属性汇总新!K136/C136</f>
        <v>0.14599895563482335</v>
      </c>
      <c r="N136" s="39">
        <f>[14]藏品属性!AW142/C136</f>
        <v>0.14693462258509615</v>
      </c>
      <c r="Q136" s="29">
        <v>132</v>
      </c>
      <c r="R136" s="29">
        <f>[6]属性汇总!AN135+[10]属性汇总!AC136+[15]属性汇总!E136+[9]属性!AS137</f>
        <v>29310.486190939329</v>
      </c>
      <c r="S136" s="29">
        <f>[6]属性汇总!AO135+[10]属性汇总!AD136+[15]属性汇总!F136+[9]属性!AT137</f>
        <v>28656.7</v>
      </c>
      <c r="T136" s="29">
        <f>[6]属性汇总!AP135+[10]属性汇总!AE136+[15]属性汇总!G136+[9]属性!AU137</f>
        <v>28656.7</v>
      </c>
      <c r="U136" s="29">
        <f>[6]属性汇总!AQ135+[10]属性汇总!AF136+[15]属性汇总!H136+[9]属性!AV137</f>
        <v>28656.7</v>
      </c>
      <c r="V136" s="29">
        <f>[6]属性汇总!AR135+[10]属性汇总!AG136+[15]属性汇总!I136+[9]属性!AW137</f>
        <v>28656.699999999997</v>
      </c>
      <c r="X136" s="39">
        <f>[6]属性汇总!AN135/R136</f>
        <v>0.48326390451956053</v>
      </c>
      <c r="Y136" s="39">
        <f>[10]属性汇总!AC136/R136</f>
        <v>0.43301908802602679</v>
      </c>
      <c r="Z136" s="39">
        <f>[15]属性汇总!E136/R136</f>
        <v>6.1411468519291537E-2</v>
      </c>
      <c r="AA136" s="39">
        <f>[9]属性!AS137/R136</f>
        <v>2.2305538935121154E-2</v>
      </c>
      <c r="AC136" s="29">
        <v>132</v>
      </c>
      <c r="AD136" s="39">
        <f>'[5]变法-buff效果'!AG136</f>
        <v>2.5000000000000001E-2</v>
      </c>
      <c r="AE136" s="39">
        <f>'[5]变法-buff效果'!AH136</f>
        <v>2.5000000000000001E-2</v>
      </c>
      <c r="AF136" s="39">
        <f>'[5]变法-buff效果'!AI136</f>
        <v>2.5000000000000001E-2</v>
      </c>
      <c r="AG136" s="39">
        <f>'[5]变法-buff效果'!AJ136</f>
        <v>2.5000000000000001E-2</v>
      </c>
      <c r="AH136" s="39">
        <f>'[5]变法-buff效果'!AK136</f>
        <v>2.5000000000000001E-2</v>
      </c>
      <c r="AJ136" s="67"/>
      <c r="AK136" s="67">
        <f>IFERROR('[5]变法-buff效果'!AG136/AD136,0)</f>
        <v>1</v>
      </c>
      <c r="AL136" s="39"/>
      <c r="BF136" s="29">
        <v>132</v>
      </c>
      <c r="BG136" s="39">
        <f>养成属性buff汇总!I137</f>
        <v>0.19797164751882981</v>
      </c>
      <c r="BH136" s="39">
        <f>养成属性buff汇总!J137</f>
        <v>0.19996282467890331</v>
      </c>
      <c r="BI136" s="39">
        <f>养成属性buff汇总!K137</f>
        <v>0.2021371236001667</v>
      </c>
      <c r="BJ136" s="39">
        <f>养成属性buff汇总!L137</f>
        <v>0.20347900973209265</v>
      </c>
      <c r="BK136" s="39">
        <f>养成属性buff汇总!M137</f>
        <v>0.20347900973209265</v>
      </c>
      <c r="BM136" s="67">
        <f>'[2]功能-军团县城'!CV139/BG136</f>
        <v>1.7573272616028406E-2</v>
      </c>
      <c r="BN136" s="67">
        <f>[3]大殿属性!AK138/BG136</f>
        <v>0.98242672738397163</v>
      </c>
      <c r="BO136" s="39"/>
      <c r="BR136" s="29">
        <v>132</v>
      </c>
      <c r="BS136" s="39">
        <f t="shared" si="19"/>
        <v>0.19797164751882981</v>
      </c>
      <c r="BT136" s="39">
        <f t="shared" si="20"/>
        <v>0.19996282467890331</v>
      </c>
      <c r="BU136" s="39">
        <f t="shared" si="21"/>
        <v>0.2021371236001667</v>
      </c>
      <c r="BV136" s="39">
        <f t="shared" si="22"/>
        <v>0.20347900973209265</v>
      </c>
      <c r="BW136" s="39">
        <f t="shared" si="23"/>
        <v>0.20347900973209265</v>
      </c>
      <c r="BY136" s="67">
        <f>'[2]功能-军团县城'!CV139/BS136</f>
        <v>1.7573272616028406E-2</v>
      </c>
      <c r="BZ136" s="67">
        <f>[3]大殿属性!AK138/BS136</f>
        <v>0.98242672738397163</v>
      </c>
      <c r="CA136" s="39"/>
      <c r="CF136" s="29">
        <v>132</v>
      </c>
      <c r="CG136" s="39">
        <f>养成属性buff汇总!AA137</f>
        <v>0.3</v>
      </c>
      <c r="CH136" s="39">
        <f>养成属性buff汇总!AB137</f>
        <v>0.3</v>
      </c>
      <c r="CI136" s="39">
        <f>养成属性buff汇总!AC137</f>
        <v>0.3</v>
      </c>
      <c r="CJ136" s="39">
        <f>养成属性buff汇总!AD137</f>
        <v>0.30189481788431849</v>
      </c>
      <c r="CK136" s="39">
        <f>养成属性buff汇总!AE137</f>
        <v>0.30664075095503174</v>
      </c>
      <c r="CP136" s="29">
        <v>132</v>
      </c>
      <c r="CQ136" s="39">
        <v>0</v>
      </c>
      <c r="CR136" s="39">
        <v>0</v>
      </c>
      <c r="CS136" s="39">
        <v>0</v>
      </c>
      <c r="CT136" s="39">
        <v>0</v>
      </c>
      <c r="CU136" s="39">
        <v>0</v>
      </c>
    </row>
    <row r="137" spans="2:99" x14ac:dyDescent="0.15">
      <c r="B137" s="29">
        <v>133</v>
      </c>
      <c r="C137" s="29">
        <f>[6]属性汇总!Q136+[10]属性汇总!J137+[11]属性汇总新!K137+[12]爵位属性!I137+[13]宝物温养!CB138+[14]藏品属性!AW143</f>
        <v>444.94164026387034</v>
      </c>
      <c r="D137" s="29">
        <f>[6]属性汇总!R136+[10]属性汇总!K137+[11]属性汇总新!L137+[12]爵位属性!J137+[13]宝物温养!CC138+[14]藏品属性!AX143</f>
        <v>449.38457975383915</v>
      </c>
      <c r="E137" s="29">
        <f>[6]属性汇总!S136+[10]属性汇总!L137+[11]属性汇总新!M137+[12]爵位属性!K137+[13]宝物温养!CD138+[14]藏品属性!AY143</f>
        <v>458.45795478470069</v>
      </c>
      <c r="F137" s="29">
        <f>[6]属性汇总!T136+[10]属性汇总!M137+[11]属性汇总新!N137+[12]爵位属性!L137+[13]宝物温养!CE138+[14]藏品属性!AZ143</f>
        <v>472.34886424144923</v>
      </c>
      <c r="G137" s="29">
        <f>[6]属性汇总!U136+[10]属性汇总!N137+[11]属性汇总新!O137+[12]爵位属性!M137+[13]宝物温养!CF138+[14]藏品属性!BA143</f>
        <v>501.79975602095135</v>
      </c>
      <c r="I137" s="39">
        <f>[6]属性汇总!Q136/C137</f>
        <v>0.33262789230567263</v>
      </c>
      <c r="J137" s="39">
        <f>[10]属性汇总!J137/C137</f>
        <v>0.14833406008225941</v>
      </c>
      <c r="K137" s="39">
        <f>[13]宝物温养!CB138/C137</f>
        <v>0.1618189746351921</v>
      </c>
      <c r="L137" s="39">
        <f>[12]爵位属性!I137/C137</f>
        <v>6.3304182206822837E-2</v>
      </c>
      <c r="M137" s="100">
        <f>[11]属性汇总新!K137/C137</f>
        <v>0.14714848021513102</v>
      </c>
      <c r="N137" s="39">
        <f>[14]藏品属性!AW143/C137</f>
        <v>0.14676641055492204</v>
      </c>
      <c r="Q137" s="29">
        <v>133</v>
      </c>
      <c r="R137" s="29">
        <f>[6]属性汇总!AN136+[10]属性汇总!AC137+[15]属性汇总!E137+[9]属性!AS138</f>
        <v>29486.041136441614</v>
      </c>
      <c r="S137" s="29">
        <f>[6]属性汇总!AO136+[10]属性汇总!AD137+[15]属性汇总!F137+[9]属性!AT138</f>
        <v>28820.5</v>
      </c>
      <c r="T137" s="29">
        <f>[6]属性汇总!AP136+[10]属性汇总!AE137+[15]属性汇总!G137+[9]属性!AU138</f>
        <v>28820.5</v>
      </c>
      <c r="U137" s="29">
        <f>[6]属性汇总!AQ136+[10]属性汇总!AF137+[15]属性汇总!H137+[9]属性!AV138</f>
        <v>28820.5</v>
      </c>
      <c r="V137" s="29">
        <f>[6]属性汇总!AR136+[10]属性汇总!AG137+[15]属性汇总!I137+[9]属性!AW138</f>
        <v>28820.5</v>
      </c>
      <c r="X137" s="39">
        <f>[6]属性汇总!AN136/R137</f>
        <v>0.48370345595065545</v>
      </c>
      <c r="Y137" s="39">
        <f>[10]属性汇总!AC137/R137</f>
        <v>0.4326793122537046</v>
      </c>
      <c r="Z137" s="39">
        <f>[15]属性汇总!E137/R137</f>
        <v>6.1045834931546347E-2</v>
      </c>
      <c r="AA137" s="39">
        <f>[9]属性!AS138/R137</f>
        <v>2.2571396864093578E-2</v>
      </c>
      <c r="AC137" s="29">
        <v>133</v>
      </c>
      <c r="AD137" s="39">
        <f>'[5]变法-buff效果'!AG137</f>
        <v>2.5000000000000001E-2</v>
      </c>
      <c r="AE137" s="39">
        <f>'[5]变法-buff效果'!AH137</f>
        <v>2.5000000000000001E-2</v>
      </c>
      <c r="AF137" s="39">
        <f>'[5]变法-buff效果'!AI137</f>
        <v>2.5000000000000001E-2</v>
      </c>
      <c r="AG137" s="39">
        <f>'[5]变法-buff效果'!AJ137</f>
        <v>2.5000000000000001E-2</v>
      </c>
      <c r="AH137" s="39">
        <f>'[5]变法-buff效果'!AK137</f>
        <v>2.5000000000000001E-2</v>
      </c>
      <c r="AJ137" s="67"/>
      <c r="AK137" s="67">
        <f>IFERROR('[5]变法-buff效果'!AG137/AD137,0)</f>
        <v>1</v>
      </c>
      <c r="AL137" s="39"/>
      <c r="BF137" s="29">
        <v>133</v>
      </c>
      <c r="BG137" s="39">
        <f>养成属性buff汇总!I138</f>
        <v>0.20034307180694541</v>
      </c>
      <c r="BH137" s="39">
        <f>养成属性buff汇总!J138</f>
        <v>0.20233463786387185</v>
      </c>
      <c r="BI137" s="39">
        <f>养成属性buff汇总!K138</f>
        <v>0.20347900973209265</v>
      </c>
      <c r="BJ137" s="39">
        <f>养成属性buff汇总!L138</f>
        <v>0.20347900973209265</v>
      </c>
      <c r="BK137" s="39">
        <f>养成属性buff汇总!M138</f>
        <v>0.20347900973209265</v>
      </c>
      <c r="BM137" s="67">
        <f>'[2]功能-军团县城'!CV140/BG137</f>
        <v>1.736526100311132E-2</v>
      </c>
      <c r="BN137" s="67">
        <f>[3]大殿属性!AK139/BG137</f>
        <v>0.98263473899688869</v>
      </c>
      <c r="BO137" s="39"/>
      <c r="BR137" s="29">
        <v>133</v>
      </c>
      <c r="BS137" s="39">
        <f t="shared" si="19"/>
        <v>0.20034307180694541</v>
      </c>
      <c r="BT137" s="39">
        <f t="shared" si="20"/>
        <v>0.20233463786387185</v>
      </c>
      <c r="BU137" s="39">
        <f t="shared" si="21"/>
        <v>0.20347900973209265</v>
      </c>
      <c r="BV137" s="39">
        <f t="shared" si="22"/>
        <v>0.20347900973209265</v>
      </c>
      <c r="BW137" s="39">
        <f t="shared" si="23"/>
        <v>0.20347900973209265</v>
      </c>
      <c r="BY137" s="67">
        <f>'[2]功能-军团县城'!CV140/BS137</f>
        <v>1.736526100311132E-2</v>
      </c>
      <c r="BZ137" s="67">
        <f>[3]大殿属性!AK139/BS137</f>
        <v>0.98263473899688869</v>
      </c>
      <c r="CA137" s="39"/>
      <c r="CF137" s="29">
        <v>133</v>
      </c>
      <c r="CG137" s="39">
        <f>养成属性buff汇总!AA138</f>
        <v>0.3</v>
      </c>
      <c r="CH137" s="39">
        <f>养成属性buff汇总!AB138</f>
        <v>0.3</v>
      </c>
      <c r="CI137" s="39">
        <f>养成属性buff汇总!AC138</f>
        <v>0.30205286495676603</v>
      </c>
      <c r="CJ137" s="39">
        <f>养成属性buff汇总!AD138</f>
        <v>0.30658455858463951</v>
      </c>
      <c r="CK137" s="39">
        <f>养成属性buff汇总!AE138</f>
        <v>0.31130680821725581</v>
      </c>
      <c r="CP137" s="29">
        <v>133</v>
      </c>
      <c r="CQ137" s="39">
        <v>0</v>
      </c>
      <c r="CR137" s="39">
        <v>0</v>
      </c>
      <c r="CS137" s="39">
        <v>0</v>
      </c>
      <c r="CT137" s="39">
        <v>0</v>
      </c>
      <c r="CU137" s="39">
        <v>0</v>
      </c>
    </row>
    <row r="138" spans="2:99" x14ac:dyDescent="0.15">
      <c r="B138" s="29">
        <v>134</v>
      </c>
      <c r="C138" s="29">
        <f>[6]属性汇总!Q137+[10]属性汇总!J138+[11]属性汇总新!K138+[12]爵位属性!I138+[13]宝物温养!CB139+[14]藏品属性!AW144</f>
        <v>445.79487478859261</v>
      </c>
      <c r="D138" s="29">
        <f>[6]属性汇总!R137+[10]属性汇总!K138+[11]属性汇总新!L138+[12]爵位属性!J138+[13]宝物温养!CC139+[14]藏品属性!AX144</f>
        <v>449.88340142696404</v>
      </c>
      <c r="E138" s="29">
        <f>[6]属性汇总!S137+[10]属性汇总!L138+[11]属性汇总新!M138+[12]爵位属性!K138+[13]宝物温养!CD139+[14]藏品属性!AY144</f>
        <v>460.41582773201333</v>
      </c>
      <c r="F138" s="29">
        <f>[6]属性汇总!T137+[10]属性汇总!M138+[11]属性汇总新!N138+[12]爵位属性!L138+[13]宝物温养!CE139+[14]藏品属性!AZ144</f>
        <v>474.9970151950979</v>
      </c>
      <c r="G138" s="29">
        <f>[6]属性汇总!U137+[10]属性汇总!N138+[11]属性汇总新!O138+[12]爵位属性!M138+[13]宝物温养!CF139+[14]藏品属性!BA144</f>
        <v>505.21704045467686</v>
      </c>
      <c r="I138" s="39">
        <f>[6]属性汇总!Q137/C138</f>
        <v>0.33199125510401034</v>
      </c>
      <c r="J138" s="39">
        <f>[10]属性汇总!J138/C138</f>
        <v>0.14805015430313975</v>
      </c>
      <c r="K138" s="39">
        <f>[13]宝物温养!CB139/C138</f>
        <v>0.16150925923978882</v>
      </c>
      <c r="L138" s="39">
        <f>[12]爵位属性!I138/C138</f>
        <v>6.3556884423065035E-2</v>
      </c>
      <c r="M138" s="100">
        <f>[11]属性汇总新!K138/C138</f>
        <v>0.14829360450232448</v>
      </c>
      <c r="N138" s="39">
        <f>[14]藏品属性!AW144/C138</f>
        <v>0.1465988424276716</v>
      </c>
      <c r="Q138" s="29">
        <v>134</v>
      </c>
      <c r="R138" s="29">
        <f>[6]属性汇总!AN137+[10]属性汇总!AC138+[15]属性汇总!E138+[9]属性!AS139</f>
        <v>29661.596081943895</v>
      </c>
      <c r="S138" s="29">
        <f>[6]属性汇总!AO137+[10]属性汇总!AD138+[15]属性汇总!F138+[9]属性!AT139</f>
        <v>28984.3</v>
      </c>
      <c r="T138" s="29">
        <f>[6]属性汇总!AP137+[10]属性汇总!AE138+[15]属性汇总!G138+[9]属性!AU139</f>
        <v>28984.300000000003</v>
      </c>
      <c r="U138" s="29">
        <f>[6]属性汇总!AQ137+[10]属性汇总!AF138+[15]属性汇总!H138+[9]属性!AV139</f>
        <v>28984.3</v>
      </c>
      <c r="V138" s="29">
        <f>[6]属性汇总!AR137+[10]属性汇总!AG138+[15]属性汇总!I138+[9]属性!AW139</f>
        <v>28984.3</v>
      </c>
      <c r="X138" s="39">
        <f>[6]属性汇总!AN137/R138</f>
        <v>0.48413780432879816</v>
      </c>
      <c r="Y138" s="39">
        <f>[10]属性汇总!AC138/R138</f>
        <v>0.43234355847109796</v>
      </c>
      <c r="Z138" s="39">
        <f>[15]属性汇总!E138/R138</f>
        <v>6.0684529417340635E-2</v>
      </c>
      <c r="AA138" s="39">
        <f>[9]属性!AS139/R138</f>
        <v>2.2834107782763315E-2</v>
      </c>
      <c r="AC138" s="29">
        <v>134</v>
      </c>
      <c r="AD138" s="39">
        <f>'[5]变法-buff效果'!AG138</f>
        <v>2.5000000000000001E-2</v>
      </c>
      <c r="AE138" s="39">
        <f>'[5]变法-buff效果'!AH138</f>
        <v>2.5000000000000001E-2</v>
      </c>
      <c r="AF138" s="39">
        <f>'[5]变法-buff效果'!AI138</f>
        <v>2.5000000000000001E-2</v>
      </c>
      <c r="AG138" s="39">
        <f>'[5]变法-buff效果'!AJ138</f>
        <v>2.5000000000000001E-2</v>
      </c>
      <c r="AH138" s="39">
        <f>'[5]变法-buff效果'!AK138</f>
        <v>2.5000000000000001E-2</v>
      </c>
      <c r="AJ138" s="67"/>
      <c r="AK138" s="67">
        <f>IFERROR('[5]变法-buff效果'!AG138/AD138,0)</f>
        <v>1</v>
      </c>
      <c r="AL138" s="39"/>
      <c r="BF138" s="29">
        <v>134</v>
      </c>
      <c r="BG138" s="39">
        <f>养成属性buff汇总!I139</f>
        <v>0.20271449609506098</v>
      </c>
      <c r="BH138" s="39">
        <f>养成属性buff汇总!J139</f>
        <v>0.20347900973209265</v>
      </c>
      <c r="BI138" s="39">
        <f>养成属性buff汇总!K139</f>
        <v>0.20347900973209265</v>
      </c>
      <c r="BJ138" s="39">
        <f>养成属性buff汇总!L139</f>
        <v>0.20347900973209265</v>
      </c>
      <c r="BK138" s="39">
        <f>养成属性buff汇总!M139</f>
        <v>0.20347900973209265</v>
      </c>
      <c r="BM138" s="67">
        <f>'[2]功能-军团县城'!CV141/BG138</f>
        <v>1.716211617377986E-2</v>
      </c>
      <c r="BN138" s="67">
        <f>[3]大殿属性!AK140/BG138</f>
        <v>0.98283788382622017</v>
      </c>
      <c r="BO138" s="39"/>
      <c r="BR138" s="29">
        <v>134</v>
      </c>
      <c r="BS138" s="39">
        <f t="shared" si="19"/>
        <v>0.20271449609506098</v>
      </c>
      <c r="BT138" s="39">
        <f t="shared" si="20"/>
        <v>0.20347900973209265</v>
      </c>
      <c r="BU138" s="39">
        <f t="shared" si="21"/>
        <v>0.20347900973209265</v>
      </c>
      <c r="BV138" s="39">
        <f t="shared" si="22"/>
        <v>0.20347900973209265</v>
      </c>
      <c r="BW138" s="39">
        <f t="shared" si="23"/>
        <v>0.20347900973209265</v>
      </c>
      <c r="BY138" s="67">
        <f>'[2]功能-军团县城'!CV141/BS138</f>
        <v>1.716211617377986E-2</v>
      </c>
      <c r="BZ138" s="67">
        <f>[3]大殿属性!AK140/BS138</f>
        <v>0.98283788382622017</v>
      </c>
      <c r="CA138" s="39"/>
      <c r="CF138" s="29">
        <v>134</v>
      </c>
      <c r="CG138" s="39">
        <f>养成属性buff汇总!AA139</f>
        <v>0.3</v>
      </c>
      <c r="CH138" s="39">
        <f>养成属性buff汇总!AB139</f>
        <v>0.30245004192346953</v>
      </c>
      <c r="CI138" s="39">
        <f>养成属性buff汇总!AC139</f>
        <v>0.30676787188330301</v>
      </c>
      <c r="CJ138" s="39">
        <f>养成属性buff汇总!AD139</f>
        <v>0.31127429928496053</v>
      </c>
      <c r="CK138" s="39">
        <f>养成属性buff汇总!AE139</f>
        <v>0.31597286547947989</v>
      </c>
      <c r="CP138" s="29">
        <v>134</v>
      </c>
      <c r="CQ138" s="39">
        <v>0</v>
      </c>
      <c r="CR138" s="39">
        <v>0</v>
      </c>
      <c r="CS138" s="39">
        <v>0</v>
      </c>
      <c r="CT138" s="39">
        <v>0</v>
      </c>
      <c r="CU138" s="39">
        <v>0</v>
      </c>
    </row>
    <row r="139" spans="2:99" x14ac:dyDescent="0.15">
      <c r="B139" s="29">
        <v>135</v>
      </c>
      <c r="C139" s="29">
        <f>[6]属性汇总!Q138+[10]属性汇总!J139+[11]属性汇总新!K139+[12]爵位属性!I139+[13]宝物温养!CB140+[14]藏品属性!AW145</f>
        <v>446.64810931331488</v>
      </c>
      <c r="D139" s="29">
        <f>[6]属性汇总!R138+[10]属性汇总!K139+[11]属性汇总新!L139+[12]爵位属性!J139+[13]宝物温养!CC140+[14]藏品属性!AX145</f>
        <v>450.38222310008888</v>
      </c>
      <c r="E139" s="29">
        <f>[6]属性汇总!S138+[10]属性汇总!L139+[11]属性汇总新!M139+[12]爵位属性!K139+[13]宝物温养!CD140+[14]藏品属性!AY145</f>
        <v>462.37370067932602</v>
      </c>
      <c r="F139" s="29">
        <f>[6]属性汇总!T138+[10]属性汇总!M139+[11]属性汇总新!N139+[12]爵位属性!L139+[13]宝物温养!CE140+[14]藏品属性!AZ145</f>
        <v>477.64516614874663</v>
      </c>
      <c r="G139" s="29">
        <f>[6]属性汇总!U138+[10]属性汇总!N139+[11]属性汇总新!O139+[12]爵位属性!M139+[13]宝物温养!CF140+[14]藏品属性!BA145</f>
        <v>508.42495906265128</v>
      </c>
      <c r="I139" s="39">
        <f>[6]属性汇总!Q138/C139</f>
        <v>0.33135705024597095</v>
      </c>
      <c r="J139" s="39">
        <f>[10]属性汇总!J139/C139</f>
        <v>0.14776733321779786</v>
      </c>
      <c r="K139" s="39">
        <f>[13]宝物温养!CB140/C139</f>
        <v>0.16120072714668857</v>
      </c>
      <c r="L139" s="39">
        <f>[12]爵位属性!I139/C139</f>
        <v>6.3808621162230891E-2</v>
      </c>
      <c r="M139" s="100">
        <f>[11]属性汇总新!K139/C139</f>
        <v>0.14943435371412167</v>
      </c>
      <c r="N139" s="39">
        <f>[14]藏品属性!AW145/C139</f>
        <v>0.14643191451319015</v>
      </c>
      <c r="Q139" s="29">
        <v>135</v>
      </c>
      <c r="R139" s="29">
        <f>[6]属性汇总!AN138+[10]属性汇总!AC139+[15]属性汇总!E139+[9]属性!AS140</f>
        <v>29837.15102744618</v>
      </c>
      <c r="S139" s="29">
        <f>[6]属性汇总!AO138+[10]属性汇总!AD139+[15]属性汇总!F139+[9]属性!AT140</f>
        <v>29148.1</v>
      </c>
      <c r="T139" s="29">
        <f>[6]属性汇总!AP138+[10]属性汇总!AE139+[15]属性汇总!G139+[9]属性!AU140</f>
        <v>29148.1</v>
      </c>
      <c r="U139" s="29">
        <f>[6]属性汇总!AQ138+[10]属性汇总!AF139+[15]属性汇总!H139+[9]属性!AV140</f>
        <v>29148.1</v>
      </c>
      <c r="V139" s="29">
        <f>[6]属性汇总!AR138+[10]属性汇总!AG139+[15]属性汇总!I139+[9]属性!AW140</f>
        <v>29148.1</v>
      </c>
      <c r="X139" s="39">
        <f>[6]属性汇总!AN138/R139</f>
        <v>0.48456704149469521</v>
      </c>
      <c r="Y139" s="39">
        <f>[10]属性汇总!AC139/R139</f>
        <v>0.43201175568481481</v>
      </c>
      <c r="Z139" s="39">
        <f>[15]属性汇总!E139/R139</f>
        <v>6.032747558050168E-2</v>
      </c>
      <c r="AA139" s="39">
        <f>[9]属性!AS140/R139</f>
        <v>2.3093727239988388E-2</v>
      </c>
      <c r="AC139" s="29">
        <v>135</v>
      </c>
      <c r="AD139" s="39">
        <f>'[5]变法-buff效果'!AG139</f>
        <v>2.5000000000000001E-2</v>
      </c>
      <c r="AE139" s="39">
        <f>'[5]变法-buff效果'!AH139</f>
        <v>2.5000000000000001E-2</v>
      </c>
      <c r="AF139" s="39">
        <f>'[5]变法-buff效果'!AI139</f>
        <v>2.5000000000000001E-2</v>
      </c>
      <c r="AG139" s="39">
        <f>'[5]变法-buff效果'!AJ139</f>
        <v>2.5000000000000001E-2</v>
      </c>
      <c r="AH139" s="39">
        <f>'[5]变法-buff效果'!AK139</f>
        <v>2.5000000000000001E-2</v>
      </c>
      <c r="AJ139" s="67"/>
      <c r="AK139" s="67">
        <f>IFERROR('[5]变法-buff效果'!AG139/AD139,0)</f>
        <v>1</v>
      </c>
      <c r="AL139" s="39"/>
      <c r="BF139" s="29">
        <v>135</v>
      </c>
      <c r="BG139" s="39">
        <f>养成属性buff汇总!I140</f>
        <v>0.20347900973209265</v>
      </c>
      <c r="BH139" s="39">
        <f>养成属性buff汇总!J140</f>
        <v>0.20347900973209265</v>
      </c>
      <c r="BI139" s="39">
        <f>养成属性buff汇总!K140</f>
        <v>0.20347900973209265</v>
      </c>
      <c r="BJ139" s="39">
        <f>养成属性buff汇总!L140</f>
        <v>0.20347900973209265</v>
      </c>
      <c r="BK139" s="39">
        <f>养成属性buff汇总!M140</f>
        <v>0.20347900973209265</v>
      </c>
      <c r="BM139" s="67">
        <f>'[2]功能-军团县城'!CV142/BG139</f>
        <v>1.7097634476761325E-2</v>
      </c>
      <c r="BN139" s="67">
        <f>[3]大殿属性!AK141/BG139</f>
        <v>0.98290236552323873</v>
      </c>
      <c r="BO139" s="39"/>
      <c r="BR139" s="29">
        <v>135</v>
      </c>
      <c r="BS139" s="39">
        <f t="shared" ref="BS139:BS164" si="24">BG139</f>
        <v>0.20347900973209265</v>
      </c>
      <c r="BT139" s="39">
        <f t="shared" ref="BT139:BT164" si="25">BH139</f>
        <v>0.20347900973209265</v>
      </c>
      <c r="BU139" s="39">
        <f t="shared" ref="BU139:BU164" si="26">BI139</f>
        <v>0.20347900973209265</v>
      </c>
      <c r="BV139" s="39">
        <f t="shared" ref="BV139:BV164" si="27">BJ139</f>
        <v>0.20347900973209265</v>
      </c>
      <c r="BW139" s="39">
        <f t="shared" ref="BW139:BW164" si="28">BK139</f>
        <v>0.20347900973209265</v>
      </c>
      <c r="BY139" s="67">
        <f>'[2]功能-军团县城'!CV142/BS139</f>
        <v>1.7097634476761325E-2</v>
      </c>
      <c r="BZ139" s="67">
        <f>[3]大殿属性!AK141/BS139</f>
        <v>0.98290236552323873</v>
      </c>
      <c r="CA139" s="39"/>
      <c r="CF139" s="29">
        <v>135</v>
      </c>
      <c r="CG139" s="39">
        <f>养成属性buff汇总!AA140</f>
        <v>0.30321823605133452</v>
      </c>
      <c r="CH139" s="39">
        <f>养成属性buff汇总!AB140</f>
        <v>0.30718431447770278</v>
      </c>
      <c r="CI139" s="39">
        <f>养成属性buff汇总!AC140</f>
        <v>0.31148287880984005</v>
      </c>
      <c r="CJ139" s="39">
        <f>养成属性buff汇总!AD140</f>
        <v>0.31596403998528155</v>
      </c>
      <c r="CK139" s="39">
        <f>养成属性buff汇总!AE140</f>
        <v>0.32063892274170402</v>
      </c>
      <c r="CP139" s="29">
        <v>135</v>
      </c>
      <c r="CQ139" s="39">
        <v>0</v>
      </c>
      <c r="CR139" s="39">
        <v>0</v>
      </c>
      <c r="CS139" s="39">
        <v>0</v>
      </c>
      <c r="CT139" s="39">
        <v>0</v>
      </c>
      <c r="CU139" s="39">
        <v>0</v>
      </c>
    </row>
    <row r="140" spans="2:99" x14ac:dyDescent="0.15">
      <c r="B140" s="29">
        <v>136</v>
      </c>
      <c r="C140" s="29">
        <f>[6]属性汇总!Q139+[10]属性汇总!J140+[11]属性汇总新!K140+[12]爵位属性!I140+[13]宝物温养!CB141+[14]藏品属性!AW146</f>
        <v>447.5013438380372</v>
      </c>
      <c r="D140" s="29">
        <f>[6]属性汇总!R139+[10]属性汇总!K140+[11]属性汇总新!L140+[12]爵位属性!J140+[13]宝物温养!CC141+[14]藏品属性!AX146</f>
        <v>450.88104477321377</v>
      </c>
      <c r="E140" s="29">
        <f>[6]属性汇总!S139+[10]属性汇总!L140+[11]属性汇总新!M140+[12]爵位属性!K140+[13]宝物温养!CD141+[14]藏品属性!AY146</f>
        <v>464.33157362663866</v>
      </c>
      <c r="F140" s="29">
        <f>[6]属性汇总!T139+[10]属性汇总!M140+[11]属性汇总新!N140+[12]爵位属性!L140+[13]宝物温养!CE141+[14]藏品属性!AZ146</f>
        <v>480.25027416588324</v>
      </c>
      <c r="G140" s="29">
        <f>[6]属性汇总!U139+[10]属性汇总!N140+[11]属性汇总新!O140+[12]爵位属性!M140+[13]宝物温养!CF141+[14]藏品属性!BA146</f>
        <v>509.4476862583482</v>
      </c>
      <c r="I140" s="39">
        <f>[6]属性汇总!Q139/C140</f>
        <v>0.3307252638185712</v>
      </c>
      <c r="J140" s="39">
        <f>[10]属性汇总!J140/C140</f>
        <v>0.14748559062179528</v>
      </c>
      <c r="K140" s="39">
        <f>[13]宝物温养!CB141/C140</f>
        <v>0.16089337158741301</v>
      </c>
      <c r="L140" s="39">
        <f>[12]爵位属性!I140/C140</f>
        <v>6.4059397946840374E-2</v>
      </c>
      <c r="M140" s="100">
        <f>[11]属性汇总新!K140/C140</f>
        <v>0.15057075287591357</v>
      </c>
      <c r="N140" s="39">
        <f>[14]藏品属性!AW146/C140</f>
        <v>0.14626562314946651</v>
      </c>
      <c r="Q140" s="29">
        <v>136</v>
      </c>
      <c r="R140" s="29">
        <f>[6]属性汇总!AN139+[10]属性汇总!AC140+[15]属性汇总!E140+[9]属性!AS141</f>
        <v>30012.697975131061</v>
      </c>
      <c r="S140" s="29">
        <f>[6]属性汇总!AO139+[10]属性汇总!AD140+[15]属性汇总!F140+[9]属性!AT141</f>
        <v>29311.899999999998</v>
      </c>
      <c r="T140" s="29">
        <f>[6]属性汇总!AP139+[10]属性汇总!AE140+[15]属性汇总!G140+[9]属性!AU141</f>
        <v>29311.9</v>
      </c>
      <c r="U140" s="29">
        <f>[6]属性汇总!AQ139+[10]属性汇总!AF140+[15]属性汇总!H140+[9]属性!AV141</f>
        <v>29311.899999999998</v>
      </c>
      <c r="V140" s="29">
        <f>[6]属性汇总!AR139+[10]属性汇总!AG140+[15]属性汇总!I140+[9]属性!AW141</f>
        <v>29311.9</v>
      </c>
      <c r="X140" s="39">
        <f>[6]属性汇总!AN139/R140</f>
        <v>0.48499138638123174</v>
      </c>
      <c r="Y140" s="39">
        <f>[10]属性汇总!AC140/R140</f>
        <v>0.43168394959811751</v>
      </c>
      <c r="Z140" s="39">
        <f>[15]属性汇总!E140/R140</f>
        <v>5.9974614794428178E-2</v>
      </c>
      <c r="AA140" s="39">
        <f>[9]属性!AS141/R140</f>
        <v>2.335004922622258E-2</v>
      </c>
      <c r="AC140" s="29">
        <v>136</v>
      </c>
      <c r="AD140" s="39">
        <f>'[5]变法-buff效果'!AG140</f>
        <v>2.5000000000000001E-2</v>
      </c>
      <c r="AE140" s="39">
        <f>'[5]变法-buff效果'!AH140</f>
        <v>2.5000000000000001E-2</v>
      </c>
      <c r="AF140" s="39">
        <f>'[5]变法-buff效果'!AI140</f>
        <v>2.5000000000000001E-2</v>
      </c>
      <c r="AG140" s="39">
        <f>'[5]变法-buff效果'!AJ140</f>
        <v>2.5000000000000001E-2</v>
      </c>
      <c r="AH140" s="39">
        <f>'[5]变法-buff效果'!AK140</f>
        <v>2.5000000000000001E-2</v>
      </c>
      <c r="AJ140" s="67"/>
      <c r="AK140" s="67">
        <f>IFERROR('[5]变法-buff效果'!AG140/AD140,0)</f>
        <v>1</v>
      </c>
      <c r="AL140" s="39"/>
      <c r="BF140" s="29">
        <v>136</v>
      </c>
      <c r="BG140" s="39">
        <f>养成属性buff汇总!I141</f>
        <v>0.20347900973209265</v>
      </c>
      <c r="BH140" s="39">
        <f>养成属性buff汇总!J141</f>
        <v>0.20347900973209265</v>
      </c>
      <c r="BI140" s="39">
        <f>养成属性buff汇总!K141</f>
        <v>0.20347900973209265</v>
      </c>
      <c r="BJ140" s="39">
        <f>养成属性buff汇总!L141</f>
        <v>0.20347900973209265</v>
      </c>
      <c r="BK140" s="39">
        <f>养成属性buff汇总!M141</f>
        <v>0.20347900973209265</v>
      </c>
      <c r="BM140" s="67">
        <f>'[2]功能-军团县城'!CV143/BG140</f>
        <v>1.7097634476761325E-2</v>
      </c>
      <c r="BN140" s="67">
        <f>[3]大殿属性!AK142/BG140</f>
        <v>0.98290236552323873</v>
      </c>
      <c r="BO140" s="39"/>
      <c r="BR140" s="29">
        <v>136</v>
      </c>
      <c r="BS140" s="39">
        <f t="shared" si="24"/>
        <v>0.20347900973209265</v>
      </c>
      <c r="BT140" s="39">
        <f t="shared" si="25"/>
        <v>0.20347900973209265</v>
      </c>
      <c r="BU140" s="39">
        <f t="shared" si="26"/>
        <v>0.20347900973209265</v>
      </c>
      <c r="BV140" s="39">
        <f t="shared" si="27"/>
        <v>0.20347900973209265</v>
      </c>
      <c r="BW140" s="39">
        <f t="shared" si="28"/>
        <v>0.20347900973209265</v>
      </c>
      <c r="BY140" s="67">
        <f>'[2]功能-军团县城'!CV143/BS140</f>
        <v>1.7097634476761325E-2</v>
      </c>
      <c r="BZ140" s="67">
        <f>[3]大殿属性!AK142/BS140</f>
        <v>0.98290236552323873</v>
      </c>
      <c r="CA140" s="39"/>
      <c r="CF140" s="29">
        <v>136</v>
      </c>
      <c r="CG140" s="39">
        <f>养成属性buff汇总!AA141</f>
        <v>0.30796759976479049</v>
      </c>
      <c r="CH140" s="39">
        <f>养成属性buff汇总!AB141</f>
        <v>0.31191858703193603</v>
      </c>
      <c r="CI140" s="39">
        <f>养成属性buff汇总!AC141</f>
        <v>0.31619788573637703</v>
      </c>
      <c r="CJ140" s="39">
        <f>养成属性buff汇总!AD141</f>
        <v>0.32065378068560257</v>
      </c>
      <c r="CK140" s="39">
        <f>养成属性buff汇总!AE141</f>
        <v>0.3253049800039281</v>
      </c>
      <c r="CP140" s="29">
        <v>136</v>
      </c>
      <c r="CQ140" s="39">
        <v>0</v>
      </c>
      <c r="CR140" s="39">
        <v>0</v>
      </c>
      <c r="CS140" s="39">
        <v>0</v>
      </c>
      <c r="CT140" s="39">
        <v>0</v>
      </c>
      <c r="CU140" s="39">
        <v>0</v>
      </c>
    </row>
    <row r="141" spans="2:99" x14ac:dyDescent="0.15">
      <c r="B141" s="29">
        <v>137</v>
      </c>
      <c r="C141" s="29">
        <f>[6]属性汇总!Q140+[10]属性汇总!J141+[11]属性汇总新!K141+[12]爵位属性!I141+[13]宝物温养!CB142+[14]藏品属性!AW147</f>
        <v>448.35457836275941</v>
      </c>
      <c r="D141" s="29">
        <f>[6]属性汇总!R140+[10]属性汇总!K141+[11]属性汇总新!L141+[12]爵位属性!J141+[13]宝物温养!CC142+[14]藏品属性!AX147</f>
        <v>451.37986644633855</v>
      </c>
      <c r="E141" s="29">
        <f>[6]属性汇总!S140+[10]属性汇总!L141+[11]属性汇总新!M141+[12]爵位属性!K141+[13]宝物温养!CD142+[14]藏品属性!AY147</f>
        <v>466.32337541076691</v>
      </c>
      <c r="F141" s="29">
        <f>[6]属性汇总!T140+[10]属性汇总!M141+[11]属性汇总新!N141+[12]爵位属性!L141+[13]宝物温养!CE142+[14]藏品属性!AZ147</f>
        <v>482.48681156353211</v>
      </c>
      <c r="G141" s="29">
        <f>[6]属性汇总!U140+[10]属性汇总!N141+[11]属性汇总新!O141+[12]爵位属性!M141+[13]宝物温养!CF142+[14]藏品属性!BA147</f>
        <v>510.47041345404517</v>
      </c>
      <c r="I141" s="39">
        <f>[6]属性汇总!Q140/C141</f>
        <v>0.33009588201473572</v>
      </c>
      <c r="J141" s="39">
        <f>[10]属性汇总!J141/C141</f>
        <v>0.14720492035792268</v>
      </c>
      <c r="K141" s="39">
        <f>[13]宝物温养!CB142/C141</f>
        <v>0.16058718584500656</v>
      </c>
      <c r="L141" s="39">
        <f>[12]爵位属性!I141/C141</f>
        <v>6.4309220257375302E-2</v>
      </c>
      <c r="M141" s="100">
        <f>[11]属性汇总新!K141/C141</f>
        <v>0.15170282682259453</v>
      </c>
      <c r="N141" s="39">
        <f>[14]藏品属性!AW147/C141</f>
        <v>0.14609996470236533</v>
      </c>
      <c r="Q141" s="29">
        <v>137</v>
      </c>
      <c r="R141" s="29">
        <f>[6]属性汇总!AN140+[10]属性汇总!AC141+[15]属性汇总!E141+[9]属性!AS142</f>
        <v>30188.136274152952</v>
      </c>
      <c r="S141" s="29">
        <f>[6]属性汇总!AO140+[10]属性汇总!AD141+[15]属性汇总!F141+[9]属性!AT142</f>
        <v>29475.699999999997</v>
      </c>
      <c r="T141" s="29">
        <f>[6]属性汇总!AP140+[10]属性汇总!AE141+[15]属性汇总!G141+[9]属性!AU142</f>
        <v>29475.7</v>
      </c>
      <c r="U141" s="29">
        <f>[6]属性汇总!AQ140+[10]属性汇总!AF141+[15]属性汇总!H141+[9]属性!AV142</f>
        <v>29475.699999999997</v>
      </c>
      <c r="V141" s="29">
        <f>[6]属性汇总!AR140+[10]属性汇总!AG141+[15]属性汇总!I141+[9]属性!AW142</f>
        <v>29475.699999999997</v>
      </c>
      <c r="X141" s="39">
        <f>[6]属性汇总!AN140/R141</f>
        <v>0.485412543090528</v>
      </c>
      <c r="Y141" s="39">
        <f>[10]属性汇总!AC141/R141</f>
        <v>0.43136150843301385</v>
      </c>
      <c r="Z141" s="39">
        <f>[15]属性汇总!E141/R141</f>
        <v>5.9626072429690133E-2</v>
      </c>
      <c r="AA141" s="39">
        <f>[9]属性!AS142/R141</f>
        <v>2.3599876046768054E-2</v>
      </c>
      <c r="AC141" s="29">
        <v>137</v>
      </c>
      <c r="AD141" s="39">
        <f>'[5]变法-buff效果'!AG141</f>
        <v>2.5000000000000001E-2</v>
      </c>
      <c r="AE141" s="39">
        <f>'[5]变法-buff效果'!AH141</f>
        <v>2.5000000000000001E-2</v>
      </c>
      <c r="AF141" s="39">
        <f>'[5]变法-buff效果'!AI141</f>
        <v>2.5000000000000001E-2</v>
      </c>
      <c r="AG141" s="39">
        <f>'[5]变法-buff效果'!AJ141</f>
        <v>2.5000000000000001E-2</v>
      </c>
      <c r="AH141" s="39">
        <f>'[5]变法-buff效果'!AK141</f>
        <v>2.5000000000000001E-2</v>
      </c>
      <c r="AJ141" s="67"/>
      <c r="AK141" s="67">
        <f>IFERROR('[5]变法-buff效果'!AG141/AD141,0)</f>
        <v>1</v>
      </c>
      <c r="AL141" s="39"/>
      <c r="BF141" s="29">
        <v>137</v>
      </c>
      <c r="BG141" s="39">
        <f>养成属性buff汇总!I142</f>
        <v>0.20347900973209265</v>
      </c>
      <c r="BH141" s="39">
        <f>养成属性buff汇总!J142</f>
        <v>0.20347900973209265</v>
      </c>
      <c r="BI141" s="39">
        <f>养成属性buff汇总!K142</f>
        <v>0.20347900973209265</v>
      </c>
      <c r="BJ141" s="39">
        <f>养成属性buff汇总!L142</f>
        <v>0.20347900973209265</v>
      </c>
      <c r="BK141" s="39">
        <f>养成属性buff汇总!M142</f>
        <v>0.20347900973209265</v>
      </c>
      <c r="BM141" s="67">
        <f>'[2]功能-军团县城'!CV144/BG141</f>
        <v>1.7097634476761325E-2</v>
      </c>
      <c r="BN141" s="67">
        <f>[3]大殿属性!AK143/BG141</f>
        <v>0.98290236552323873</v>
      </c>
      <c r="BO141" s="39"/>
      <c r="BR141" s="29">
        <v>137</v>
      </c>
      <c r="BS141" s="39">
        <f t="shared" si="24"/>
        <v>0.20347900973209265</v>
      </c>
      <c r="BT141" s="39">
        <f t="shared" si="25"/>
        <v>0.20347900973209265</v>
      </c>
      <c r="BU141" s="39">
        <f t="shared" si="26"/>
        <v>0.20347900973209265</v>
      </c>
      <c r="BV141" s="39">
        <f t="shared" si="27"/>
        <v>0.20347900973209265</v>
      </c>
      <c r="BW141" s="39">
        <f t="shared" si="28"/>
        <v>0.20347900973209265</v>
      </c>
      <c r="BY141" s="67">
        <f>'[2]功能-军团县城'!CV144/BS141</f>
        <v>1.7097634476761325E-2</v>
      </c>
      <c r="BZ141" s="67">
        <f>[3]大殿属性!AK143/BS141</f>
        <v>0.98290236552323873</v>
      </c>
      <c r="CA141" s="39"/>
      <c r="CF141" s="29">
        <v>137</v>
      </c>
      <c r="CG141" s="39">
        <f>养成属性buff汇总!AA142</f>
        <v>0.31271696347824646</v>
      </c>
      <c r="CH141" s="39">
        <f>养成属性buff汇总!AB142</f>
        <v>0.31665285958616929</v>
      </c>
      <c r="CI141" s="39">
        <f>养成属性buff汇总!AC142</f>
        <v>0.32091289266291401</v>
      </c>
      <c r="CJ141" s="39">
        <f>养成属性buff汇总!AD142</f>
        <v>0.3253435213859236</v>
      </c>
      <c r="CK141" s="39">
        <f>养成属性buff汇总!AE142</f>
        <v>0.32997103726615218</v>
      </c>
      <c r="CP141" s="29">
        <v>137</v>
      </c>
      <c r="CQ141" s="39">
        <v>0</v>
      </c>
      <c r="CR141" s="39">
        <v>0</v>
      </c>
      <c r="CS141" s="39">
        <v>0</v>
      </c>
      <c r="CT141" s="39">
        <v>0</v>
      </c>
      <c r="CU141" s="39">
        <v>0</v>
      </c>
    </row>
    <row r="142" spans="2:99" x14ac:dyDescent="0.15">
      <c r="B142" s="29">
        <v>138</v>
      </c>
      <c r="C142" s="29">
        <f>[6]属性汇总!Q141+[10]属性汇总!J142+[11]属性汇总新!K142+[12]爵位属性!I142+[13]宝物温养!CB143+[14]藏品属性!AW148</f>
        <v>449.20781288748174</v>
      </c>
      <c r="D142" s="29">
        <f>[6]属性汇总!R141+[10]属性汇总!K142+[11]属性汇总新!L142+[12]爵位属性!J142+[13]宝物温养!CC143+[14]藏品属性!AX148</f>
        <v>452.33908109768475</v>
      </c>
      <c r="E142" s="29">
        <f>[6]属性汇总!S141+[10]属性汇总!L142+[11]属性汇总新!M142+[12]爵位属性!K142+[13]宝物温养!CD143+[14]藏品属性!AY148</f>
        <v>468.4687772882433</v>
      </c>
      <c r="F142" s="29">
        <f>[6]属性汇总!T141+[10]属性汇总!M142+[11]属性汇总新!N142+[12]爵位属性!L142+[13]宝物温养!CE143+[14]藏品属性!AZ148</f>
        <v>484.72334896118105</v>
      </c>
      <c r="G142" s="29">
        <f>[6]属性汇总!U141+[10]属性汇总!N142+[11]属性汇总新!O142+[12]爵位属性!M142+[13]宝物温养!CF143+[14]藏品属性!BA148</f>
        <v>511.49314064974209</v>
      </c>
      <c r="I142" s="39">
        <f>[6]属性汇总!Q141/C142</f>
        <v>0.32946889113229039</v>
      </c>
      <c r="J142" s="39">
        <f>[10]属性汇总!J142/C142</f>
        <v>0.14692531631575112</v>
      </c>
      <c r="K142" s="39">
        <f>[13]宝物温养!CB143/C142</f>
        <v>0.16028216325354669</v>
      </c>
      <c r="L142" s="39">
        <f>[12]爵位属性!I142/C142</f>
        <v>6.4558093532678523E-2</v>
      </c>
      <c r="M142" s="100">
        <f>[11]属性汇总新!K142/C142</f>
        <v>0.15283060020037112</v>
      </c>
      <c r="N142" s="39">
        <f>[14]藏品属性!AW148/C142</f>
        <v>0.14593493556536211</v>
      </c>
      <c r="Q142" s="29">
        <v>138</v>
      </c>
      <c r="R142" s="29">
        <f>[6]属性汇总!AN141+[10]属性汇总!AC142+[15]属性汇总!E142+[9]属性!AS143</f>
        <v>30363.574573174843</v>
      </c>
      <c r="S142" s="29">
        <f>[6]属性汇总!AO141+[10]属性汇总!AD142+[15]属性汇总!F142+[9]属性!AT143</f>
        <v>29639.5</v>
      </c>
      <c r="T142" s="29">
        <f>[6]属性汇总!AP141+[10]属性汇总!AE142+[15]属性汇总!G142+[9]属性!AU143</f>
        <v>29639.5</v>
      </c>
      <c r="U142" s="29">
        <f>[6]属性汇总!AQ141+[10]属性汇总!AF142+[15]属性汇总!H142+[9]属性!AV143</f>
        <v>29639.5</v>
      </c>
      <c r="V142" s="29">
        <f>[6]属性汇总!AR141+[10]属性汇总!AG142+[15]属性汇总!I142+[9]属性!AW143</f>
        <v>29639.5</v>
      </c>
      <c r="X142" s="39">
        <f>[6]属性汇总!AN141/R142</f>
        <v>0.48582883298043683</v>
      </c>
      <c r="Y142" s="39">
        <f>[10]属性汇总!AC142/R142</f>
        <v>0.43104279334630091</v>
      </c>
      <c r="Z142" s="39">
        <f>[15]属性汇总!E142/R142</f>
        <v>5.9281557764619623E-2</v>
      </c>
      <c r="AA142" s="39">
        <f>[9]属性!AS143/R142</f>
        <v>2.3846815908642641E-2</v>
      </c>
      <c r="AC142" s="29">
        <v>138</v>
      </c>
      <c r="AD142" s="39">
        <f>'[5]变法-buff效果'!AG142</f>
        <v>2.5000000000000001E-2</v>
      </c>
      <c r="AE142" s="39">
        <f>'[5]变法-buff效果'!AH142</f>
        <v>2.5000000000000001E-2</v>
      </c>
      <c r="AF142" s="39">
        <f>'[5]变法-buff效果'!AI142</f>
        <v>2.5000000000000001E-2</v>
      </c>
      <c r="AG142" s="39">
        <f>'[5]变法-buff效果'!AJ142</f>
        <v>2.5000000000000001E-2</v>
      </c>
      <c r="AH142" s="39">
        <f>'[5]变法-buff效果'!AK142</f>
        <v>2.5000000000000001E-2</v>
      </c>
      <c r="AJ142" s="67"/>
      <c r="AK142" s="67">
        <f>IFERROR('[5]变法-buff效果'!AG142/AD142,0)</f>
        <v>1</v>
      </c>
      <c r="AL142" s="39"/>
      <c r="BF142" s="29">
        <v>138</v>
      </c>
      <c r="BG142" s="39">
        <f>养成属性buff汇总!I143</f>
        <v>0.20347900973209265</v>
      </c>
      <c r="BH142" s="39">
        <f>养成属性buff汇总!J143</f>
        <v>0.20347900973209265</v>
      </c>
      <c r="BI142" s="39">
        <f>养成属性buff汇总!K143</f>
        <v>0.20347900973209265</v>
      </c>
      <c r="BJ142" s="39">
        <f>养成属性buff汇总!L143</f>
        <v>0.20347900973209265</v>
      </c>
      <c r="BK142" s="39">
        <f>养成属性buff汇总!M143</f>
        <v>0.20347900973209265</v>
      </c>
      <c r="BM142" s="67">
        <f>'[2]功能-军团县城'!CV145/BG142</f>
        <v>1.7097634476761325E-2</v>
      </c>
      <c r="BN142" s="67">
        <f>[3]大殿属性!AK144/BG142</f>
        <v>0.98290236552323873</v>
      </c>
      <c r="BO142" s="39"/>
      <c r="BR142" s="29">
        <v>138</v>
      </c>
      <c r="BS142" s="39">
        <f t="shared" si="24"/>
        <v>0.20347900973209265</v>
      </c>
      <c r="BT142" s="39">
        <f t="shared" si="25"/>
        <v>0.20347900973209265</v>
      </c>
      <c r="BU142" s="39">
        <f t="shared" si="26"/>
        <v>0.20347900973209265</v>
      </c>
      <c r="BV142" s="39">
        <f t="shared" si="27"/>
        <v>0.20347900973209265</v>
      </c>
      <c r="BW142" s="39">
        <f t="shared" si="28"/>
        <v>0.20347900973209265</v>
      </c>
      <c r="BY142" s="67">
        <f>'[2]功能-军团县城'!CV145/BS142</f>
        <v>1.7097634476761325E-2</v>
      </c>
      <c r="BZ142" s="67">
        <f>[3]大殿属性!AK144/BS142</f>
        <v>0.98290236552323873</v>
      </c>
      <c r="CA142" s="39"/>
      <c r="CF142" s="29">
        <v>138</v>
      </c>
      <c r="CG142" s="39">
        <f>养成属性buff汇总!AA143</f>
        <v>0.31746632719170242</v>
      </c>
      <c r="CH142" s="39">
        <f>养成属性buff汇总!AB143</f>
        <v>0.32138713214040254</v>
      </c>
      <c r="CI142" s="39">
        <f>养成属性buff汇总!AC143</f>
        <v>0.32562789958945099</v>
      </c>
      <c r="CJ142" s="39">
        <f>养成属性buff汇总!AD143</f>
        <v>0.33003326208624462</v>
      </c>
      <c r="CK142" s="39">
        <f>养成属性buff汇总!AE143</f>
        <v>0.33463709452837626</v>
      </c>
      <c r="CP142" s="29">
        <v>138</v>
      </c>
      <c r="CQ142" s="39">
        <v>0</v>
      </c>
      <c r="CR142" s="39">
        <v>0</v>
      </c>
      <c r="CS142" s="39">
        <v>0</v>
      </c>
      <c r="CT142" s="39">
        <v>0</v>
      </c>
      <c r="CU142" s="39">
        <v>0</v>
      </c>
    </row>
    <row r="143" spans="2:99" x14ac:dyDescent="0.15">
      <c r="B143" s="29">
        <v>139</v>
      </c>
      <c r="C143" s="29">
        <f>[6]属性汇总!Q142+[10]属性汇总!J143+[11]属性汇总新!K143+[12]爵位属性!I143+[13]宝物温养!CB144+[14]藏品属性!AW149</f>
        <v>450.03065669540206</v>
      </c>
      <c r="D143" s="29">
        <f>[6]属性汇总!R142+[10]属性汇总!K143+[11]属性汇总新!L143+[12]爵位属性!J143+[13]宝物温养!CC144+[14]藏品属性!AX149</f>
        <v>454.40532726212871</v>
      </c>
      <c r="E143" s="29">
        <f>[6]属性汇总!S142+[10]属性汇总!L143+[11]属性汇总新!M143+[12]爵位属性!K143+[13]宝物温养!CD144+[14]藏品属性!AY149</f>
        <v>470.61417916571969</v>
      </c>
      <c r="F143" s="29">
        <f>[6]属性汇总!T142+[10]属性汇总!M143+[11]属性汇总新!N143+[12]爵位属性!L143+[13]宝物温养!CE144+[14]藏品属性!AZ149</f>
        <v>486.95988635882992</v>
      </c>
      <c r="G143" s="29">
        <f>[6]属性汇总!U142+[10]属性汇总!N143+[11]属性汇总新!O143+[12]爵位属性!M143+[13]宝物温养!CF144+[14]藏品属性!BA149</f>
        <v>512.51586784543895</v>
      </c>
      <c r="I143" s="39">
        <f>[6]属性汇总!Q142/C143</f>
        <v>0.32886648453412376</v>
      </c>
      <c r="J143" s="39">
        <f>[10]属性汇总!J143/C143</f>
        <v>0.14665667553548761</v>
      </c>
      <c r="K143" s="39">
        <f>[13]宝物温养!CB144/C143</f>
        <v>0.15998910058416832</v>
      </c>
      <c r="L143" s="39">
        <f>[12]爵位属性!I143/C143</f>
        <v>6.4810399542197819E-2</v>
      </c>
      <c r="M143" s="100">
        <f>[11]属性汇总新!K143/C143</f>
        <v>0.15389696371323269</v>
      </c>
      <c r="N143" s="39">
        <f>[14]藏品属性!AW149/C143</f>
        <v>0.14578037609078964</v>
      </c>
      <c r="Q143" s="29">
        <v>139</v>
      </c>
      <c r="R143" s="29">
        <f>[6]属性汇总!AN142+[10]属性汇总!AC143+[15]属性汇总!E143+[9]属性!AS144</f>
        <v>30539.012872196734</v>
      </c>
      <c r="S143" s="29">
        <f>[6]属性汇总!AO142+[10]属性汇总!AD143+[15]属性汇总!F143+[9]属性!AT144</f>
        <v>29803.300000000003</v>
      </c>
      <c r="T143" s="29">
        <f>[6]属性汇总!AP142+[10]属性汇总!AE143+[15]属性汇总!G143+[9]属性!AU144</f>
        <v>29803.3</v>
      </c>
      <c r="U143" s="29">
        <f>[6]属性汇总!AQ142+[10]属性汇总!AF143+[15]属性汇总!H143+[9]属性!AV144</f>
        <v>29803.3</v>
      </c>
      <c r="V143" s="29">
        <f>[6]属性汇总!AR142+[10]属性汇总!AG143+[15]属性汇总!I143+[9]属性!AW144</f>
        <v>29803.299999999996</v>
      </c>
      <c r="X143" s="39">
        <f>[6]属性汇总!AN142/R143</f>
        <v>0.48624033992660809</v>
      </c>
      <c r="Y143" s="39">
        <f>[10]属性汇总!AC143/R143</f>
        <v>0.43072774012206655</v>
      </c>
      <c r="Z143" s="39">
        <f>[15]属性汇总!E143/R143</f>
        <v>5.8941001385108695E-2</v>
      </c>
      <c r="AA143" s="39">
        <f>[9]属性!AS144/R143</f>
        <v>2.4090918566216667E-2</v>
      </c>
      <c r="AC143" s="29">
        <v>139</v>
      </c>
      <c r="AD143" s="39">
        <f>'[5]变法-buff效果'!AG143</f>
        <v>2.5000000000000001E-2</v>
      </c>
      <c r="AE143" s="39">
        <f>'[5]变法-buff效果'!AH143</f>
        <v>2.5000000000000001E-2</v>
      </c>
      <c r="AF143" s="39">
        <f>'[5]变法-buff效果'!AI143</f>
        <v>2.5000000000000001E-2</v>
      </c>
      <c r="AG143" s="39">
        <f>'[5]变法-buff效果'!AJ143</f>
        <v>2.5000000000000001E-2</v>
      </c>
      <c r="AH143" s="39">
        <f>'[5]变法-buff效果'!AK143</f>
        <v>2.5000000000000001E-2</v>
      </c>
      <c r="AJ143" s="67"/>
      <c r="AK143" s="67">
        <f>IFERROR('[5]变法-buff效果'!AG143/AD143,0)</f>
        <v>1</v>
      </c>
      <c r="AL143" s="39"/>
      <c r="BF143" s="29">
        <v>139</v>
      </c>
      <c r="BG143" s="39">
        <f>养成属性buff汇总!I144</f>
        <v>0.20347900973209265</v>
      </c>
      <c r="BH143" s="39">
        <f>养成属性buff汇总!J144</f>
        <v>0.20347900973209265</v>
      </c>
      <c r="BI143" s="39">
        <f>养成属性buff汇总!K144</f>
        <v>0.20347900973209265</v>
      </c>
      <c r="BJ143" s="39">
        <f>养成属性buff汇总!L144</f>
        <v>0.20347900973209265</v>
      </c>
      <c r="BK143" s="39">
        <f>养成属性buff汇总!M144</f>
        <v>0.20347900973209265</v>
      </c>
      <c r="BM143" s="67">
        <f>'[2]功能-军团县城'!CV146/BG143</f>
        <v>1.7097634476761325E-2</v>
      </c>
      <c r="BN143" s="67">
        <f>[3]大殿属性!AK145/BG143</f>
        <v>0.98290236552323873</v>
      </c>
      <c r="BO143" s="39"/>
      <c r="BR143" s="29">
        <v>139</v>
      </c>
      <c r="BS143" s="39">
        <f t="shared" si="24"/>
        <v>0.20347900973209265</v>
      </c>
      <c r="BT143" s="39">
        <f t="shared" si="25"/>
        <v>0.20347900973209265</v>
      </c>
      <c r="BU143" s="39">
        <f t="shared" si="26"/>
        <v>0.20347900973209265</v>
      </c>
      <c r="BV143" s="39">
        <f t="shared" si="27"/>
        <v>0.20347900973209265</v>
      </c>
      <c r="BW143" s="39">
        <f t="shared" si="28"/>
        <v>0.20347900973209265</v>
      </c>
      <c r="BY143" s="67">
        <f>'[2]功能-军团县城'!CV146/BS143</f>
        <v>1.7097634476761325E-2</v>
      </c>
      <c r="BZ143" s="67">
        <f>[3]大殿属性!AK145/BS143</f>
        <v>0.98290236552323873</v>
      </c>
      <c r="CA143" s="39"/>
      <c r="CF143" s="29">
        <v>139</v>
      </c>
      <c r="CG143" s="39">
        <f>养成属性buff汇总!AA144</f>
        <v>0.32221569090515839</v>
      </c>
      <c r="CH143" s="39">
        <f>养成属性buff汇总!AB144</f>
        <v>0.3261214046946358</v>
      </c>
      <c r="CI143" s="39">
        <f>养成属性buff汇总!AC144</f>
        <v>0.33034290651598802</v>
      </c>
      <c r="CJ143" s="39">
        <f>养成属性buff汇总!AD144</f>
        <v>0.33472300278656564</v>
      </c>
      <c r="CK143" s="39">
        <f>养成属性buff汇总!AE144</f>
        <v>0.33930315179060039</v>
      </c>
      <c r="CP143" s="29">
        <v>139</v>
      </c>
      <c r="CQ143" s="39">
        <v>0</v>
      </c>
      <c r="CR143" s="39">
        <v>0</v>
      </c>
      <c r="CS143" s="39">
        <v>0</v>
      </c>
      <c r="CT143" s="39">
        <v>0</v>
      </c>
      <c r="CU143" s="39">
        <v>0</v>
      </c>
    </row>
    <row r="144" spans="2:99" x14ac:dyDescent="0.15">
      <c r="B144" s="29">
        <v>140</v>
      </c>
      <c r="C144" s="29">
        <f>[6]属性汇总!Q143+[10]属性汇总!J144+[11]属性汇总新!K144+[12]爵位属性!I144+[13]宝物温养!CB145+[14]藏品属性!AW150</f>
        <v>450.81875123263376</v>
      </c>
      <c r="D144" s="29">
        <f>[6]属性汇总!R143+[10]属性汇总!K144+[11]属性汇总新!L144+[12]爵位属性!J144+[13]宝物温养!CC145+[14]藏品属性!AX150</f>
        <v>456.47157342657272</v>
      </c>
      <c r="E144" s="29">
        <f>[6]属性汇总!S143+[10]属性汇总!L144+[11]属性汇总新!M144+[12]爵位属性!K144+[13]宝物温养!CD145+[14]藏品属性!AY150</f>
        <v>472.75958104319602</v>
      </c>
      <c r="F144" s="29">
        <f>[6]属性汇总!T143+[10]属性汇总!M144+[11]属性汇总新!N144+[12]爵位属性!L144+[13]宝物温养!CE145+[14]藏品属性!AZ150</f>
        <v>489.19642375647891</v>
      </c>
      <c r="G144" s="29">
        <f>[6]属性汇总!U143+[10]属性汇总!N144+[11]属性汇总新!O144+[12]爵位属性!M144+[13]宝物温养!CF145+[14]藏品属性!BA150</f>
        <v>513.53859504113586</v>
      </c>
      <c r="I144" s="39">
        <f>[6]属性汇总!Q143/C144</f>
        <v>0.3282915796987963</v>
      </c>
      <c r="J144" s="39">
        <f>[10]属性汇总!J144/C144</f>
        <v>0.14640029905486862</v>
      </c>
      <c r="K144" s="39">
        <f>[13]宝物温养!CB145/C144</f>
        <v>0.15970941715076575</v>
      </c>
      <c r="L144" s="39">
        <f>[12]爵位属性!I144/C144</f>
        <v>6.5066799579941603E-2</v>
      </c>
      <c r="M144" s="100">
        <f>[11]属性汇总新!K144/C144</f>
        <v>0.15489429879898042</v>
      </c>
      <c r="N144" s="39">
        <f>[14]藏品属性!AW150/C144</f>
        <v>0.14563760571664727</v>
      </c>
      <c r="Q144" s="29">
        <v>140</v>
      </c>
      <c r="R144" s="29">
        <f>[6]属性汇总!AN143+[10]属性汇总!AC144+[15]属性汇总!E144+[9]属性!AS145</f>
        <v>30714.451171218625</v>
      </c>
      <c r="S144" s="29">
        <f>[6]属性汇总!AO143+[10]属性汇总!AD144+[15]属性汇总!F144+[9]属性!AT145</f>
        <v>29967.1</v>
      </c>
      <c r="T144" s="29">
        <f>[6]属性汇总!AP143+[10]属性汇总!AE144+[15]属性汇总!G144+[9]属性!AU145</f>
        <v>29967.1</v>
      </c>
      <c r="U144" s="29">
        <f>[6]属性汇总!AQ143+[10]属性汇总!AF144+[15]属性汇总!H144+[9]属性!AV145</f>
        <v>29967.1</v>
      </c>
      <c r="V144" s="29">
        <f>[6]属性汇总!AR143+[10]属性汇总!AG144+[15]属性汇总!I144+[9]属性!AW145</f>
        <v>29967.1</v>
      </c>
      <c r="X144" s="39">
        <f>[6]属性汇总!AN143/R144</f>
        <v>0.48664714588832941</v>
      </c>
      <c r="Y144" s="39">
        <f>[10]属性汇总!AC144/R144</f>
        <v>0.43041628601158183</v>
      </c>
      <c r="Z144" s="39">
        <f>[15]属性汇总!E144/R144</f>
        <v>5.8604335462999035E-2</v>
      </c>
      <c r="AA144" s="39">
        <f>[9]属性!AS145/R144</f>
        <v>2.4332232637089744E-2</v>
      </c>
      <c r="AC144" s="29">
        <v>140</v>
      </c>
      <c r="AD144" s="39">
        <f>'[5]变法-buff效果'!AG144</f>
        <v>2.5000000000000001E-2</v>
      </c>
      <c r="AE144" s="39">
        <f>'[5]变法-buff效果'!AH144</f>
        <v>2.5000000000000001E-2</v>
      </c>
      <c r="AF144" s="39">
        <f>'[5]变法-buff效果'!AI144</f>
        <v>2.5000000000000001E-2</v>
      </c>
      <c r="AG144" s="39">
        <f>'[5]变法-buff效果'!AJ144</f>
        <v>2.5000000000000001E-2</v>
      </c>
      <c r="AH144" s="39">
        <f>'[5]变法-buff效果'!AK144</f>
        <v>2.5000000000000001E-2</v>
      </c>
      <c r="AJ144" s="67"/>
      <c r="AK144" s="67">
        <f>IFERROR('[5]变法-buff效果'!AG144/AD144,0)</f>
        <v>1</v>
      </c>
      <c r="AL144" s="39"/>
      <c r="BF144" s="29">
        <v>140</v>
      </c>
      <c r="BG144" s="39">
        <f>养成属性buff汇总!I145</f>
        <v>0.20347900973209265</v>
      </c>
      <c r="BH144" s="39">
        <f>养成属性buff汇总!J145</f>
        <v>0.20347900973209265</v>
      </c>
      <c r="BI144" s="39">
        <f>养成属性buff汇总!K145</f>
        <v>0.20347900973209265</v>
      </c>
      <c r="BJ144" s="39">
        <f>养成属性buff汇总!L145</f>
        <v>0.20347900973209265</v>
      </c>
      <c r="BK144" s="39">
        <f>养成属性buff汇总!M145</f>
        <v>0.20347900973209265</v>
      </c>
      <c r="BM144" s="67">
        <f>'[2]功能-军团县城'!CV147/BG144</f>
        <v>1.7097634476761325E-2</v>
      </c>
      <c r="BN144" s="67">
        <f>[3]大殿属性!AK146/BG144</f>
        <v>0.98290236552323873</v>
      </c>
      <c r="BO144" s="39"/>
      <c r="BR144" s="29">
        <v>140</v>
      </c>
      <c r="BS144" s="39">
        <f t="shared" si="24"/>
        <v>0.20347900973209265</v>
      </c>
      <c r="BT144" s="39">
        <f t="shared" si="25"/>
        <v>0.20347900973209265</v>
      </c>
      <c r="BU144" s="39">
        <f t="shared" si="26"/>
        <v>0.20347900973209265</v>
      </c>
      <c r="BV144" s="39">
        <f t="shared" si="27"/>
        <v>0.20347900973209265</v>
      </c>
      <c r="BW144" s="39">
        <f t="shared" si="28"/>
        <v>0.20347900973209265</v>
      </c>
      <c r="BY144" s="67">
        <f>'[2]功能-军团县城'!CV147/BS144</f>
        <v>1.7097634476761325E-2</v>
      </c>
      <c r="BZ144" s="67">
        <f>[3]大殿属性!AK146/BS144</f>
        <v>0.98290236552323873</v>
      </c>
      <c r="CA144" s="39"/>
      <c r="CF144" s="29">
        <v>140</v>
      </c>
      <c r="CG144" s="39">
        <f>养成属性buff汇总!AA145</f>
        <v>0.32696505461861436</v>
      </c>
      <c r="CH144" s="39">
        <f>养成属性buff汇总!AB145</f>
        <v>0.33085567724886905</v>
      </c>
      <c r="CI144" s="39">
        <f>养成属性buff汇总!AC145</f>
        <v>0.335057913442525</v>
      </c>
      <c r="CJ144" s="39">
        <f>养成属性buff汇总!AD145</f>
        <v>0.33941274348688666</v>
      </c>
      <c r="CK144" s="39">
        <f>养成属性buff汇总!AE145</f>
        <v>0.34396920905282447</v>
      </c>
      <c r="CP144" s="29">
        <v>140</v>
      </c>
      <c r="CQ144" s="39">
        <v>0</v>
      </c>
      <c r="CR144" s="39">
        <v>0</v>
      </c>
      <c r="CS144" s="39">
        <v>0</v>
      </c>
      <c r="CT144" s="39">
        <v>0</v>
      </c>
      <c r="CU144" s="39">
        <v>0</v>
      </c>
    </row>
    <row r="145" spans="2:99" x14ac:dyDescent="0.15">
      <c r="B145" s="29">
        <v>141</v>
      </c>
      <c r="C145" s="29">
        <f>[6]属性汇总!Q144+[10]属性汇总!J145+[11]属性汇总新!K145+[12]爵位属性!I145+[13]宝物温养!CB146+[14]藏品属性!AW151</f>
        <v>451.60684576986546</v>
      </c>
      <c r="D145" s="29">
        <f>[6]属性汇总!R144+[10]属性汇总!K145+[11]属性汇总新!L145+[12]爵位属性!J145+[13]宝物温养!CC146+[14]藏品属性!AX151</f>
        <v>458.53781959101678</v>
      </c>
      <c r="E145" s="29">
        <f>[6]属性汇总!S144+[10]属性汇总!L145+[11]属性汇总新!M145+[12]爵位属性!K145+[13]宝物温养!CD146+[14]藏品属性!AY151</f>
        <v>474.90498292067241</v>
      </c>
      <c r="F145" s="29">
        <f>[6]属性汇总!T144+[10]属性汇总!M145+[11]属性汇总新!N145+[12]爵位属性!L145+[13]宝物温养!CE146+[14]藏品属性!AZ151</f>
        <v>491.43296115412784</v>
      </c>
      <c r="G145" s="29">
        <f>[6]属性汇总!U144+[10]属性汇总!N145+[11]属性汇总新!O145+[12]爵位属性!M145+[13]宝物温养!CF146+[14]藏品属性!BA151</f>
        <v>514.56132223683289</v>
      </c>
      <c r="I145" s="39">
        <f>[6]属性汇总!Q144/C145</f>
        <v>0.3277186813846914</v>
      </c>
      <c r="J145" s="39">
        <f>[10]属性汇总!J145/C145</f>
        <v>0.14614481737425428</v>
      </c>
      <c r="K145" s="39">
        <f>[13]宝物温养!CB146/C145</f>
        <v>0.15943070986282284</v>
      </c>
      <c r="L145" s="39">
        <f>[12]爵位属性!I145/C145</f>
        <v>6.5322304735462133E-2</v>
      </c>
      <c r="M145" s="100">
        <f>[11]属性汇总新!K145/C145</f>
        <v>0.15588815300599376</v>
      </c>
      <c r="N145" s="39">
        <f>[14]藏品属性!AW151/C145</f>
        <v>0.14549533363677566</v>
      </c>
      <c r="Q145" s="29">
        <v>141</v>
      </c>
      <c r="R145" s="29">
        <f>[6]属性汇总!AN144+[10]属性汇总!AC145+[15]属性汇总!E145+[9]属性!AS146</f>
        <v>30890.078303129707</v>
      </c>
      <c r="S145" s="29">
        <f>[6]属性汇总!AO144+[10]属性汇总!AD145+[15]属性汇总!F145+[9]属性!AT146</f>
        <v>30130.9</v>
      </c>
      <c r="T145" s="29">
        <f>[6]属性汇总!AP144+[10]属性汇总!AE145+[15]属性汇总!G145+[9]属性!AU146</f>
        <v>30130.899999999998</v>
      </c>
      <c r="U145" s="29">
        <f>[6]属性汇总!AQ144+[10]属性汇总!AF145+[15]属性汇总!H145+[9]属性!AV146</f>
        <v>30130.9</v>
      </c>
      <c r="V145" s="29">
        <f>[6]属性汇总!AR144+[10]属性汇总!AG145+[15]属性汇总!I145+[9]属性!AW146</f>
        <v>30130.899999999998</v>
      </c>
      <c r="X145" s="39">
        <f>[6]属性汇总!AN144/R145</f>
        <v>0.48704635360136617</v>
      </c>
      <c r="Y145" s="39">
        <f>[10]属性汇总!AC145/R145</f>
        <v>0.43010574041354549</v>
      </c>
      <c r="Z145" s="39">
        <f>[15]属性汇总!E145/R145</f>
        <v>5.8271137493932104E-2</v>
      </c>
      <c r="AA145" s="39">
        <f>[9]属性!AS146/R145</f>
        <v>2.4576768491156233E-2</v>
      </c>
      <c r="AC145" s="29">
        <v>141</v>
      </c>
      <c r="AD145" s="39">
        <f>'[5]变法-buff效果'!AG145</f>
        <v>2.5000000000000001E-2</v>
      </c>
      <c r="AE145" s="39">
        <f>'[5]变法-buff效果'!AH145</f>
        <v>2.5000000000000001E-2</v>
      </c>
      <c r="AF145" s="39">
        <f>'[5]变法-buff效果'!AI145</f>
        <v>2.5000000000000001E-2</v>
      </c>
      <c r="AG145" s="39">
        <f>'[5]变法-buff效果'!AJ145</f>
        <v>2.5000000000000001E-2</v>
      </c>
      <c r="AH145" s="39">
        <f>'[5]变法-buff效果'!AK145</f>
        <v>2.5000000000000001E-2</v>
      </c>
      <c r="AJ145" s="67"/>
      <c r="AK145" s="67">
        <f>IFERROR('[5]变法-buff效果'!AG145/AD145,0)</f>
        <v>1</v>
      </c>
      <c r="AL145" s="39"/>
      <c r="BF145" s="29">
        <v>141</v>
      </c>
      <c r="BG145" s="39">
        <f>养成属性buff汇总!I146</f>
        <v>0.20347900973209265</v>
      </c>
      <c r="BH145" s="39">
        <f>养成属性buff汇总!J146</f>
        <v>0.20347900973209265</v>
      </c>
      <c r="BI145" s="39">
        <f>养成属性buff汇总!K146</f>
        <v>0.20347900973209265</v>
      </c>
      <c r="BJ145" s="39">
        <f>养成属性buff汇总!L146</f>
        <v>0.20347900973209265</v>
      </c>
      <c r="BK145" s="39">
        <f>养成属性buff汇总!M146</f>
        <v>0.20347900973209265</v>
      </c>
      <c r="BM145" s="67">
        <f>'[2]功能-军团县城'!CV148/BG145</f>
        <v>1.7097634476761325E-2</v>
      </c>
      <c r="BN145" s="67">
        <f>[3]大殿属性!AK147/BG145</f>
        <v>0.98290236552323873</v>
      </c>
      <c r="BO145" s="39"/>
      <c r="BR145" s="29">
        <v>141</v>
      </c>
      <c r="BS145" s="39">
        <f t="shared" si="24"/>
        <v>0.20347900973209265</v>
      </c>
      <c r="BT145" s="39">
        <f t="shared" si="25"/>
        <v>0.20347900973209265</v>
      </c>
      <c r="BU145" s="39">
        <f t="shared" si="26"/>
        <v>0.20347900973209265</v>
      </c>
      <c r="BV145" s="39">
        <f t="shared" si="27"/>
        <v>0.20347900973209265</v>
      </c>
      <c r="BW145" s="39">
        <f t="shared" si="28"/>
        <v>0.20347900973209265</v>
      </c>
      <c r="BY145" s="67">
        <f>'[2]功能-军团县城'!CV148/BS145</f>
        <v>1.7097634476761325E-2</v>
      </c>
      <c r="BZ145" s="67">
        <f>[3]大殿属性!AK147/BS145</f>
        <v>0.98290236552323873</v>
      </c>
      <c r="CA145" s="39"/>
      <c r="CF145" s="29">
        <v>141</v>
      </c>
      <c r="CG145" s="39">
        <f>养成属性buff汇总!AA146</f>
        <v>0.33171441833207033</v>
      </c>
      <c r="CH145" s="39">
        <f>养成属性buff汇总!AB146</f>
        <v>0.33558994980310231</v>
      </c>
      <c r="CI145" s="39">
        <f>养成属性buff汇总!AC146</f>
        <v>0.33977292036906198</v>
      </c>
      <c r="CJ145" s="39">
        <f>养成属性buff汇总!AD146</f>
        <v>0.34410248418720768</v>
      </c>
      <c r="CK145" s="39">
        <f>养成属性buff汇总!AE146</f>
        <v>0.34863526631504854</v>
      </c>
      <c r="CP145" s="29">
        <v>141</v>
      </c>
      <c r="CQ145" s="39">
        <v>0</v>
      </c>
      <c r="CR145" s="39">
        <v>0</v>
      </c>
      <c r="CS145" s="39">
        <v>0</v>
      </c>
      <c r="CT145" s="39">
        <v>0</v>
      </c>
      <c r="CU145" s="39">
        <v>0</v>
      </c>
    </row>
    <row r="146" spans="2:99" x14ac:dyDescent="0.15">
      <c r="B146" s="29">
        <v>142</v>
      </c>
      <c r="C146" s="29">
        <f>[6]属性汇总!Q145+[10]属性汇总!J146+[11]属性汇总新!K146+[12]爵位属性!I146+[13]宝物温养!CB147+[14]藏品属性!AW152</f>
        <v>452.39494030709727</v>
      </c>
      <c r="D146" s="29">
        <f>[6]属性汇总!R145+[10]属性汇总!K146+[11]属性汇总新!L146+[12]爵位属性!J146+[13]宝物温养!CC147+[14]藏品属性!AX152</f>
        <v>460.60406575546074</v>
      </c>
      <c r="E146" s="29">
        <f>[6]属性汇总!S145+[10]属性汇总!L146+[11]属性汇总新!M146+[12]爵位属性!K146+[13]宝物温养!CD147+[14]藏品属性!AY152</f>
        <v>477.0503847981488</v>
      </c>
      <c r="F146" s="29">
        <f>[6]属性汇总!T145+[10]属性汇总!M146+[11]属性汇总新!N146+[12]爵位属性!L146+[13]宝物温养!CE147+[14]藏品属性!AZ152</f>
        <v>493.66949855177671</v>
      </c>
      <c r="G146" s="29">
        <f>[6]属性汇总!U145+[10]属性汇总!N146+[11]属性汇总新!O146+[12]爵位属性!M146+[13]宝物温养!CF147+[14]藏品属性!BA152</f>
        <v>515.58404943252981</v>
      </c>
      <c r="I146" s="39">
        <f>[6]属性汇总!Q145/C146</f>
        <v>0.32714777910542903</v>
      </c>
      <c r="J146" s="39">
        <f>[10]属性汇总!J146/C146</f>
        <v>0.14589022581728592</v>
      </c>
      <c r="K146" s="39">
        <f>[13]宝物温养!CB147/C146</f>
        <v>0.15915297361885736</v>
      </c>
      <c r="L146" s="39">
        <f>[12]爵位属性!I146/C146</f>
        <v>6.5576919685547713E-2</v>
      </c>
      <c r="M146" s="100">
        <f>[11]属性汇总新!K146/C146</f>
        <v>0.15687854452586555</v>
      </c>
      <c r="N146" s="39">
        <f>[14]藏品属性!AW152/C146</f>
        <v>0.14535355724701438</v>
      </c>
      <c r="Q146" s="29">
        <v>142</v>
      </c>
      <c r="R146" s="29">
        <f>[6]属性汇总!AN145+[10]属性汇总!AC146+[15]属性汇总!E146+[9]属性!AS147</f>
        <v>31065.761076360952</v>
      </c>
      <c r="S146" s="29">
        <f>[6]属性汇总!AO145+[10]属性汇总!AD146+[15]属性汇总!F146+[9]属性!AT147</f>
        <v>30294.699999999997</v>
      </c>
      <c r="T146" s="29">
        <f>[6]属性汇总!AP145+[10]属性汇总!AE146+[15]属性汇总!G146+[9]属性!AU147</f>
        <v>30294.699999999997</v>
      </c>
      <c r="U146" s="29">
        <f>[6]属性汇总!AQ145+[10]属性汇总!AF146+[15]属性汇总!H146+[9]属性!AV147</f>
        <v>30294.699999999997</v>
      </c>
      <c r="V146" s="29">
        <f>[6]属性汇总!AR145+[10]属性汇总!AG146+[15]属性汇总!I146+[9]属性!AW147</f>
        <v>30294.699999999997</v>
      </c>
      <c r="X146" s="39">
        <f>[6]属性汇总!AN145/R146</f>
        <v>0.48744017449881899</v>
      </c>
      <c r="Y146" s="39">
        <f>[10]属性汇总!AC146/R146</f>
        <v>0.42979793629327867</v>
      </c>
      <c r="Z146" s="39">
        <f>[15]属性汇总!E146/R146</f>
        <v>5.7941603155175374E-2</v>
      </c>
      <c r="AA146" s="39">
        <f>[9]属性!AS147/R146</f>
        <v>2.4820286052727052E-2</v>
      </c>
      <c r="AC146" s="29">
        <v>142</v>
      </c>
      <c r="AD146" s="39">
        <f>'[5]变法-buff效果'!AG146</f>
        <v>2.5000000000000001E-2</v>
      </c>
      <c r="AE146" s="39">
        <f>'[5]变法-buff效果'!AH146</f>
        <v>2.5000000000000001E-2</v>
      </c>
      <c r="AF146" s="39">
        <f>'[5]变法-buff效果'!AI146</f>
        <v>2.5000000000000001E-2</v>
      </c>
      <c r="AG146" s="39">
        <f>'[5]变法-buff效果'!AJ146</f>
        <v>2.5000000000000001E-2</v>
      </c>
      <c r="AH146" s="39">
        <f>'[5]变法-buff效果'!AK146</f>
        <v>2.5000000000000001E-2</v>
      </c>
      <c r="AJ146" s="67"/>
      <c r="AK146" s="67">
        <f>IFERROR('[5]变法-buff效果'!AG146/AD146,0)</f>
        <v>1</v>
      </c>
      <c r="AL146" s="39"/>
      <c r="BF146" s="29">
        <v>142</v>
      </c>
      <c r="BG146" s="39">
        <f>养成属性buff汇总!I147</f>
        <v>0.20347900973209265</v>
      </c>
      <c r="BH146" s="39">
        <f>养成属性buff汇总!J147</f>
        <v>0.20347900973209265</v>
      </c>
      <c r="BI146" s="39">
        <f>养成属性buff汇总!K147</f>
        <v>0.20347900973209265</v>
      </c>
      <c r="BJ146" s="39">
        <f>养成属性buff汇总!L147</f>
        <v>0.20347900973209265</v>
      </c>
      <c r="BK146" s="39">
        <f>养成属性buff汇总!M147</f>
        <v>0.20347900973209265</v>
      </c>
      <c r="BM146" s="67">
        <f>'[2]功能-军团县城'!CV149/BG146</f>
        <v>1.7097634476761325E-2</v>
      </c>
      <c r="BN146" s="67">
        <f>[3]大殿属性!AK148/BG146</f>
        <v>0.98290236552323873</v>
      </c>
      <c r="BO146" s="39"/>
      <c r="BR146" s="29">
        <v>142</v>
      </c>
      <c r="BS146" s="39">
        <f t="shared" si="24"/>
        <v>0.20347900973209265</v>
      </c>
      <c r="BT146" s="39">
        <f t="shared" si="25"/>
        <v>0.20347900973209265</v>
      </c>
      <c r="BU146" s="39">
        <f t="shared" si="26"/>
        <v>0.20347900973209265</v>
      </c>
      <c r="BV146" s="39">
        <f t="shared" si="27"/>
        <v>0.20347900973209265</v>
      </c>
      <c r="BW146" s="39">
        <f t="shared" si="28"/>
        <v>0.20347900973209265</v>
      </c>
      <c r="BY146" s="67">
        <f>'[2]功能-军团县城'!CV149/BS146</f>
        <v>1.7097634476761325E-2</v>
      </c>
      <c r="BZ146" s="67">
        <f>[3]大殿属性!AK148/BS146</f>
        <v>0.98290236552323873</v>
      </c>
      <c r="CA146" s="39"/>
      <c r="CF146" s="29">
        <v>142</v>
      </c>
      <c r="CG146" s="39">
        <f>养成属性buff汇总!AA147</f>
        <v>0.33646378204552629</v>
      </c>
      <c r="CH146" s="39">
        <f>养成属性buff汇总!AB147</f>
        <v>0.34032422235733556</v>
      </c>
      <c r="CI146" s="39">
        <f>养成属性buff汇总!AC147</f>
        <v>0.34448792729559902</v>
      </c>
      <c r="CJ146" s="39">
        <f>养成属性buff汇总!AD147</f>
        <v>0.3487922248875287</v>
      </c>
      <c r="CK146" s="39">
        <f>养成属性buff汇总!AE147</f>
        <v>0.35361400617028549</v>
      </c>
      <c r="CP146" s="29">
        <v>142</v>
      </c>
      <c r="CQ146" s="39">
        <v>0</v>
      </c>
      <c r="CR146" s="39">
        <v>0</v>
      </c>
      <c r="CS146" s="39">
        <v>0</v>
      </c>
      <c r="CT146" s="39">
        <v>0</v>
      </c>
      <c r="CU146" s="39">
        <v>0</v>
      </c>
    </row>
    <row r="147" spans="2:99" x14ac:dyDescent="0.15">
      <c r="B147" s="29">
        <v>143</v>
      </c>
      <c r="C147" s="29">
        <f>[6]属性汇总!Q146+[10]属性汇总!J147+[11]属性汇总新!K147+[12]爵位属性!I147+[13]宝物温养!CB148+[14]藏品属性!AW153</f>
        <v>453.18303484432897</v>
      </c>
      <c r="D147" s="29">
        <f>[6]属性汇总!R146+[10]属性汇总!K147+[11]属性汇总新!L147+[12]爵位属性!J147+[13]宝物温养!CC148+[14]藏品属性!AX153</f>
        <v>462.6703119199048</v>
      </c>
      <c r="E147" s="29">
        <f>[6]属性汇总!S146+[10]属性汇总!L147+[11]属性汇总新!M147+[12]爵位属性!K147+[13]宝物温养!CD148+[14]藏品属性!AY153</f>
        <v>479.19578667562519</v>
      </c>
      <c r="F147" s="29">
        <f>[6]属性汇总!T146+[10]属性汇总!M147+[11]属性汇总新!N147+[12]爵位属性!L147+[13]宝物温养!CE148+[14]藏品属性!AZ153</f>
        <v>495.90603594942564</v>
      </c>
      <c r="G147" s="29">
        <f>[6]属性汇总!U146+[10]属性汇总!N147+[11]属性汇总新!O147+[12]爵位属性!M147+[13]宝物温养!CF148+[14]藏品属性!BA153</f>
        <v>516.60677662822661</v>
      </c>
      <c r="I147" s="39">
        <f>[6]属性汇总!Q146/C147</f>
        <v>0.32657886244757345</v>
      </c>
      <c r="J147" s="39">
        <f>[10]属性汇总!J147/C147</f>
        <v>0.14563651974013411</v>
      </c>
      <c r="K147" s="39">
        <f>[13]宝物温养!CB148/C147</f>
        <v>0.15887620335287359</v>
      </c>
      <c r="L147" s="39">
        <f>[12]爵位属性!I147/C147</f>
        <v>6.5830649074454559E-2</v>
      </c>
      <c r="M147" s="100">
        <f>[11]属性汇总新!K147/C147</f>
        <v>0.15786549142364639</v>
      </c>
      <c r="N147" s="39">
        <f>[14]藏品属性!AW153/C147</f>
        <v>0.14521227396131789</v>
      </c>
      <c r="Q147" s="29">
        <v>143</v>
      </c>
      <c r="R147" s="29">
        <f>[6]属性汇总!AN146+[10]属性汇总!AC147+[15]属性汇总!E147+[9]属性!AS148</f>
        <v>31241.4438495922</v>
      </c>
      <c r="S147" s="29">
        <f>[6]属性汇总!AO146+[10]属性汇总!AD147+[15]属性汇总!F147+[9]属性!AT148</f>
        <v>30458.5</v>
      </c>
      <c r="T147" s="29">
        <f>[6]属性汇总!AP146+[10]属性汇总!AE147+[15]属性汇总!G147+[9]属性!AU148</f>
        <v>30458.5</v>
      </c>
      <c r="U147" s="29">
        <f>[6]属性汇总!AQ146+[10]属性汇总!AF147+[15]属性汇总!H147+[9]属性!AV148</f>
        <v>30458.5</v>
      </c>
      <c r="V147" s="29">
        <f>[6]属性汇总!AR146+[10]属性汇总!AG147+[15]属性汇总!I147+[9]属性!AW148</f>
        <v>30458.5</v>
      </c>
      <c r="X147" s="39">
        <f>[6]属性汇总!AN146/R147</f>
        <v>0.48782956618053158</v>
      </c>
      <c r="Y147" s="39">
        <f>[10]属性汇总!AC147/R147</f>
        <v>0.42949359397725617</v>
      </c>
      <c r="Z147" s="39">
        <f>[15]属性汇总!E147/R147</f>
        <v>5.7615775015580649E-2</v>
      </c>
      <c r="AA147" s="39">
        <f>[9]属性!AS148/R147</f>
        <v>2.5061064826631518E-2</v>
      </c>
      <c r="AC147" s="29">
        <v>143</v>
      </c>
      <c r="AD147" s="39">
        <f>'[5]变法-buff效果'!AG147</f>
        <v>2.5000000000000001E-2</v>
      </c>
      <c r="AE147" s="39">
        <f>'[5]变法-buff效果'!AH147</f>
        <v>2.5000000000000001E-2</v>
      </c>
      <c r="AF147" s="39">
        <f>'[5]变法-buff效果'!AI147</f>
        <v>2.5000000000000001E-2</v>
      </c>
      <c r="AG147" s="39">
        <f>'[5]变法-buff效果'!AJ147</f>
        <v>2.5000000000000001E-2</v>
      </c>
      <c r="AH147" s="39">
        <f>'[5]变法-buff效果'!AK147</f>
        <v>2.5000000000000001E-2</v>
      </c>
      <c r="AJ147" s="67"/>
      <c r="AK147" s="67">
        <f>IFERROR('[5]变法-buff效果'!AG147/AD147,0)</f>
        <v>1</v>
      </c>
      <c r="AL147" s="39"/>
      <c r="BF147" s="29">
        <v>143</v>
      </c>
      <c r="BG147" s="39">
        <f>养成属性buff汇总!I148</f>
        <v>0.20347900973209265</v>
      </c>
      <c r="BH147" s="39">
        <f>养成属性buff汇总!J148</f>
        <v>0.20347900973209265</v>
      </c>
      <c r="BI147" s="39">
        <f>养成属性buff汇总!K148</f>
        <v>0.20347900973209265</v>
      </c>
      <c r="BJ147" s="39">
        <f>养成属性buff汇总!L148</f>
        <v>0.20347900973209265</v>
      </c>
      <c r="BK147" s="39">
        <f>养成属性buff汇总!M148</f>
        <v>0.20347900973209265</v>
      </c>
      <c r="BM147" s="67">
        <f>'[2]功能-军团县城'!CV150/BG147</f>
        <v>1.7097634476761325E-2</v>
      </c>
      <c r="BN147" s="67">
        <f>[3]大殿属性!AK149/BG147</f>
        <v>0.98290236552323873</v>
      </c>
      <c r="BO147" s="39"/>
      <c r="BR147" s="29">
        <v>143</v>
      </c>
      <c r="BS147" s="39">
        <f t="shared" si="24"/>
        <v>0.20347900973209265</v>
      </c>
      <c r="BT147" s="39">
        <f t="shared" si="25"/>
        <v>0.20347900973209265</v>
      </c>
      <c r="BU147" s="39">
        <f t="shared" si="26"/>
        <v>0.20347900973209265</v>
      </c>
      <c r="BV147" s="39">
        <f t="shared" si="27"/>
        <v>0.20347900973209265</v>
      </c>
      <c r="BW147" s="39">
        <f t="shared" si="28"/>
        <v>0.20347900973209265</v>
      </c>
      <c r="BY147" s="67">
        <f>'[2]功能-军团县城'!CV150/BS147</f>
        <v>1.7097634476761325E-2</v>
      </c>
      <c r="BZ147" s="67">
        <f>[3]大殿属性!AK149/BS147</f>
        <v>0.98290236552323873</v>
      </c>
      <c r="CA147" s="39"/>
      <c r="CF147" s="29">
        <v>143</v>
      </c>
      <c r="CG147" s="39">
        <f>养成属性buff汇总!AA148</f>
        <v>0.34121314575898226</v>
      </c>
      <c r="CH147" s="39">
        <f>养成属性buff汇总!AB148</f>
        <v>0.34505849491156881</v>
      </c>
      <c r="CI147" s="39">
        <f>养成属性buff汇总!AC148</f>
        <v>0.349202934222136</v>
      </c>
      <c r="CJ147" s="39">
        <f>养成属性buff汇总!AD148</f>
        <v>0.35376178190804308</v>
      </c>
      <c r="CK147" s="39">
        <f>养成属性buff汇总!AE148</f>
        <v>0.35872200583825942</v>
      </c>
      <c r="CP147" s="29">
        <v>143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</row>
    <row r="148" spans="2:99" x14ac:dyDescent="0.15">
      <c r="B148" s="29">
        <v>144</v>
      </c>
      <c r="C148" s="29">
        <f>[6]属性汇总!Q147+[10]属性汇总!J148+[11]属性汇总新!K148+[12]爵位属性!I148+[13]宝物温养!CB149+[14]藏品属性!AW154</f>
        <v>453.97112938156067</v>
      </c>
      <c r="D148" s="29">
        <f>[6]属性汇总!R147+[10]属性汇总!K148+[11]属性汇总新!L148+[12]爵位属性!J148+[13]宝物温养!CC149+[14]藏品属性!AX154</f>
        <v>464.73655808434881</v>
      </c>
      <c r="E148" s="29">
        <f>[6]属性汇总!S147+[10]属性汇总!L148+[11]属性汇总新!M148+[12]爵位属性!K148+[13]宝物温养!CD149+[14]藏品属性!AY154</f>
        <v>481.34118855310157</v>
      </c>
      <c r="F148" s="29">
        <f>[6]属性汇总!T147+[10]属性汇总!M148+[11]属性汇总新!N148+[12]爵位属性!L148+[13]宝物温养!CE149+[14]藏品属性!AZ154</f>
        <v>498.14257334707457</v>
      </c>
      <c r="G148" s="29">
        <f>[6]属性汇总!U147+[10]属性汇总!N148+[11]属性汇总新!O148+[12]爵位属性!M148+[13]宝物温养!CF149+[14]藏品属性!BA154</f>
        <v>517.62950382392364</v>
      </c>
      <c r="I148" s="39">
        <f>[6]属性汇总!Q147/C148</f>
        <v>0.32601192106999977</v>
      </c>
      <c r="J148" s="39">
        <f>[10]属性汇总!J148/C148</f>
        <v>0.14538369453121611</v>
      </c>
      <c r="K148" s="39">
        <f>[13]宝物温养!CB149/C148</f>
        <v>0.15860039403405393</v>
      </c>
      <c r="L148" s="39">
        <f>[12]爵位属性!I148/C148</f>
        <v>6.6083497514189141E-2</v>
      </c>
      <c r="M148" s="100">
        <f>[11]属性汇总新!K148/C148</f>
        <v>0.15884901163894316</v>
      </c>
      <c r="N148" s="39">
        <f>[14]藏品属性!AW154/C148</f>
        <v>0.14507148121159802</v>
      </c>
      <c r="Q148" s="29">
        <v>144</v>
      </c>
      <c r="R148" s="29">
        <f>[6]属性汇总!AN147+[10]属性汇总!AC148+[15]属性汇总!E148+[9]属性!AS149</f>
        <v>31417.126622823449</v>
      </c>
      <c r="S148" s="29">
        <f>[6]属性汇总!AO147+[10]属性汇总!AD148+[15]属性汇总!F148+[9]属性!AT149</f>
        <v>30622.3</v>
      </c>
      <c r="T148" s="29">
        <f>[6]属性汇总!AP147+[10]属性汇总!AE148+[15]属性汇总!G148+[9]属性!AU149</f>
        <v>30622.3</v>
      </c>
      <c r="U148" s="29">
        <f>[6]属性汇总!AQ147+[10]属性汇总!AF148+[15]属性汇总!H148+[9]属性!AV149</f>
        <v>30622.3</v>
      </c>
      <c r="V148" s="29">
        <f>[6]属性汇总!AR147+[10]属性汇总!AG148+[15]属性汇总!I148+[9]属性!AW149</f>
        <v>30622.3</v>
      </c>
      <c r="X148" s="39">
        <f>[6]属性汇总!AN147/R148</f>
        <v>0.48821460295026664</v>
      </c>
      <c r="Y148" s="39">
        <f>[10]属性汇总!AC148/R148</f>
        <v>0.42919265539084478</v>
      </c>
      <c r="Z148" s="39">
        <f>[15]属性汇总!E148/R148</f>
        <v>5.7293590900587409E-2</v>
      </c>
      <c r="AA148" s="39">
        <f>[9]属性!AS149/R148</f>
        <v>2.5299150758301067E-2</v>
      </c>
      <c r="AC148" s="29">
        <v>144</v>
      </c>
      <c r="AD148" s="39">
        <f>'[5]变法-buff效果'!AG148</f>
        <v>2.5000000000000001E-2</v>
      </c>
      <c r="AE148" s="39">
        <f>'[5]变法-buff效果'!AH148</f>
        <v>2.5000000000000001E-2</v>
      </c>
      <c r="AF148" s="39">
        <f>'[5]变法-buff效果'!AI148</f>
        <v>2.5000000000000001E-2</v>
      </c>
      <c r="AG148" s="39">
        <f>'[5]变法-buff效果'!AJ148</f>
        <v>2.5000000000000001E-2</v>
      </c>
      <c r="AH148" s="39">
        <f>'[5]变法-buff效果'!AK148</f>
        <v>2.5000000000000001E-2</v>
      </c>
      <c r="AJ148" s="67"/>
      <c r="AK148" s="67">
        <f>IFERROR('[5]变法-buff效果'!AG148/AD148,0)</f>
        <v>1</v>
      </c>
      <c r="AL148" s="39"/>
      <c r="BF148" s="29">
        <v>144</v>
      </c>
      <c r="BG148" s="39">
        <f>养成属性buff汇总!I149</f>
        <v>0.20347900973209265</v>
      </c>
      <c r="BH148" s="39">
        <f>养成属性buff汇总!J149</f>
        <v>0.20347900973209265</v>
      </c>
      <c r="BI148" s="39">
        <f>养成属性buff汇总!K149</f>
        <v>0.20347900973209265</v>
      </c>
      <c r="BJ148" s="39">
        <f>养成属性buff汇总!L149</f>
        <v>0.20347900973209265</v>
      </c>
      <c r="BK148" s="39">
        <f>养成属性buff汇总!M149</f>
        <v>0.20347900973209265</v>
      </c>
      <c r="BM148" s="67">
        <f>'[2]功能-军团县城'!CV151/BG148</f>
        <v>1.7097634476761325E-2</v>
      </c>
      <c r="BN148" s="67">
        <f>[3]大殿属性!AK150/BG148</f>
        <v>0.98290236552323873</v>
      </c>
      <c r="BO148" s="39"/>
      <c r="BR148" s="29">
        <v>144</v>
      </c>
      <c r="BS148" s="39">
        <f t="shared" si="24"/>
        <v>0.20347900973209265</v>
      </c>
      <c r="BT148" s="39">
        <f t="shared" si="25"/>
        <v>0.20347900973209265</v>
      </c>
      <c r="BU148" s="39">
        <f t="shared" si="26"/>
        <v>0.20347900973209265</v>
      </c>
      <c r="BV148" s="39">
        <f t="shared" si="27"/>
        <v>0.20347900973209265</v>
      </c>
      <c r="BW148" s="39">
        <f t="shared" si="28"/>
        <v>0.20347900973209265</v>
      </c>
      <c r="BY148" s="67">
        <f>'[2]功能-军团县城'!CV151/BS148</f>
        <v>1.7097634476761325E-2</v>
      </c>
      <c r="BZ148" s="67">
        <f>[3]大殿属性!AK150/BS148</f>
        <v>0.98290236552323873</v>
      </c>
      <c r="CA148" s="39"/>
      <c r="CF148" s="29">
        <v>144</v>
      </c>
      <c r="CG148" s="39">
        <f>养成属性buff汇总!AA149</f>
        <v>0.34596250947243823</v>
      </c>
      <c r="CH148" s="39">
        <f>养成属性buff汇总!AB149</f>
        <v>0.34979276746580207</v>
      </c>
      <c r="CI148" s="39">
        <f>养成属性buff汇总!AC149</f>
        <v>0.35416291035174152</v>
      </c>
      <c r="CJ148" s="39">
        <f>养成属性buff汇总!AD149</f>
        <v>0.3588283976670964</v>
      </c>
      <c r="CK148" s="39">
        <f>养成属性buff汇总!AE149</f>
        <v>0.3638300055062334</v>
      </c>
      <c r="CP148" s="29">
        <v>144</v>
      </c>
      <c r="CQ148" s="39">
        <v>0</v>
      </c>
      <c r="CR148" s="39">
        <v>0</v>
      </c>
      <c r="CS148" s="39">
        <v>0</v>
      </c>
      <c r="CT148" s="39">
        <v>0</v>
      </c>
      <c r="CU148" s="39">
        <v>0</v>
      </c>
    </row>
    <row r="149" spans="2:99" x14ac:dyDescent="0.15">
      <c r="B149" s="29">
        <v>145</v>
      </c>
      <c r="C149" s="29">
        <f>[6]属性汇总!Q148+[10]属性汇总!J149+[11]属性汇总新!K149+[12]爵位属性!I149+[13]宝物温养!CB150+[14]藏品属性!AW155</f>
        <v>454.75922391879249</v>
      </c>
      <c r="D149" s="29">
        <f>[6]属性汇总!R148+[10]属性汇总!K149+[11]属性汇总新!L149+[12]爵位属性!J149+[13]宝物温养!CC150+[14]藏品属性!AX155</f>
        <v>466.80280424879277</v>
      </c>
      <c r="E149" s="29">
        <f>[6]属性汇总!S148+[10]属性汇总!L149+[11]属性汇总新!M149+[12]爵位属性!K149+[13]宝物温养!CD150+[14]藏品属性!AY155</f>
        <v>483.48659043057796</v>
      </c>
      <c r="F149" s="29">
        <f>[6]属性汇总!T148+[10]属性汇总!M149+[11]属性汇总新!N149+[12]爵位属性!L149+[13]宝物温养!CE150+[14]藏品属性!AZ155</f>
        <v>500.37911074472345</v>
      </c>
      <c r="G149" s="29">
        <f>[6]属性汇总!U148+[10]属性汇总!N149+[11]属性汇总新!O149+[12]爵位属性!M149+[13]宝物温养!CF150+[14]藏品属性!BA155</f>
        <v>518.65223101962044</v>
      </c>
      <c r="I149" s="39">
        <f>[6]属性汇总!Q148/C149</f>
        <v>0.32544694470326729</v>
      </c>
      <c r="J149" s="39">
        <f>[10]属性汇总!J149/C149</f>
        <v>0.14513174561091649</v>
      </c>
      <c r="K149" s="39">
        <f>[13]宝物温养!CB150/C149</f>
        <v>0.15832554066645435</v>
      </c>
      <c r="L149" s="39">
        <f>[12]爵位属性!I149/C149</f>
        <v>6.6335469584787587E-2</v>
      </c>
      <c r="M149" s="100">
        <f>[11]属性汇总新!K149/C149</f>
        <v>0.15982912298700563</v>
      </c>
      <c r="N149" s="39">
        <f>[14]藏品属性!AW155/C149</f>
        <v>0.14493117644756859</v>
      </c>
      <c r="Q149" s="29">
        <v>145</v>
      </c>
      <c r="R149" s="29">
        <f>[6]属性汇总!AN148+[10]属性汇总!AC149+[15]属性汇总!E149+[9]属性!AS150</f>
        <v>31592.663368379919</v>
      </c>
      <c r="S149" s="29">
        <f>[6]属性汇总!AO148+[10]属性汇总!AD149+[15]属性汇总!F149+[9]属性!AT150</f>
        <v>30786.1</v>
      </c>
      <c r="T149" s="29">
        <f>[6]属性汇总!AP148+[10]属性汇总!AE149+[15]属性汇总!G149+[9]属性!AU150</f>
        <v>30786.1</v>
      </c>
      <c r="U149" s="29">
        <f>[6]属性汇总!AQ148+[10]属性汇总!AF149+[15]属性汇总!H149+[9]属性!AV150</f>
        <v>30786.1</v>
      </c>
      <c r="V149" s="29">
        <f>[6]属性汇总!AR148+[10]属性汇总!AG149+[15]属性汇总!I149+[9]属性!AW150</f>
        <v>30786.1</v>
      </c>
      <c r="X149" s="39">
        <f>[6]属性汇总!AN148/R149</f>
        <v>0.48859761584550343</v>
      </c>
      <c r="Y149" s="39">
        <f>[10]属性汇总!AC149/R149</f>
        <v>0.42889704619084945</v>
      </c>
      <c r="Z149" s="39">
        <f>[15]属性汇总!E149/R149</f>
        <v>5.697525336852613E-2</v>
      </c>
      <c r="AA149" s="39">
        <f>[9]属性!AS150/R149</f>
        <v>2.5530084595120975E-2</v>
      </c>
      <c r="AC149" s="29">
        <v>145</v>
      </c>
      <c r="AD149" s="39">
        <f>'[5]变法-buff效果'!AG149</f>
        <v>2.5000000000000001E-2</v>
      </c>
      <c r="AE149" s="39">
        <f>'[5]变法-buff效果'!AH149</f>
        <v>2.5000000000000001E-2</v>
      </c>
      <c r="AF149" s="39">
        <f>'[5]变法-buff效果'!AI149</f>
        <v>2.5000000000000001E-2</v>
      </c>
      <c r="AG149" s="39">
        <f>'[5]变法-buff效果'!AJ149</f>
        <v>2.5000000000000001E-2</v>
      </c>
      <c r="AH149" s="39">
        <f>'[5]变法-buff效果'!AK149</f>
        <v>2.5000000000000001E-2</v>
      </c>
      <c r="AJ149" s="67"/>
      <c r="AK149" s="67">
        <f>IFERROR('[5]变法-buff效果'!AG149/AD149,0)</f>
        <v>1</v>
      </c>
      <c r="AL149" s="39"/>
      <c r="BF149" s="29">
        <v>145</v>
      </c>
      <c r="BG149" s="39">
        <f>养成属性buff汇总!I150</f>
        <v>0.20347900973209265</v>
      </c>
      <c r="BH149" s="39">
        <f>养成属性buff汇总!J150</f>
        <v>0.20347900973209265</v>
      </c>
      <c r="BI149" s="39">
        <f>养成属性buff汇总!K150</f>
        <v>0.20347900973209265</v>
      </c>
      <c r="BJ149" s="39">
        <f>养成属性buff汇总!L150</f>
        <v>0.20347900973209265</v>
      </c>
      <c r="BK149" s="39">
        <f>养成属性buff汇总!M150</f>
        <v>0.20347900973209265</v>
      </c>
      <c r="BM149" s="67">
        <f>'[2]功能-军团县城'!CV152/BG149</f>
        <v>1.7097634476761325E-2</v>
      </c>
      <c r="BN149" s="67">
        <f>[3]大殿属性!AK151/BG149</f>
        <v>0.98290236552323873</v>
      </c>
      <c r="BO149" s="39"/>
      <c r="BR149" s="29">
        <v>145</v>
      </c>
      <c r="BS149" s="39">
        <f t="shared" si="24"/>
        <v>0.20347900973209265</v>
      </c>
      <c r="BT149" s="39">
        <f t="shared" si="25"/>
        <v>0.20347900973209265</v>
      </c>
      <c r="BU149" s="39">
        <f t="shared" si="26"/>
        <v>0.20347900973209265</v>
      </c>
      <c r="BV149" s="39">
        <f t="shared" si="27"/>
        <v>0.20347900973209265</v>
      </c>
      <c r="BW149" s="39">
        <f t="shared" si="28"/>
        <v>0.20347900973209265</v>
      </c>
      <c r="BY149" s="67">
        <f>'[2]功能-军团县城'!CV152/BS149</f>
        <v>1.7097634476761325E-2</v>
      </c>
      <c r="BZ149" s="67">
        <f>[3]大殿属性!AK151/BS149</f>
        <v>0.98290236552323873</v>
      </c>
      <c r="CA149" s="39"/>
      <c r="CF149" s="29">
        <v>145</v>
      </c>
      <c r="CG149" s="39">
        <f>养成属性buff汇总!AA150</f>
        <v>0.35071358058632141</v>
      </c>
      <c r="CH149" s="39">
        <f>养成属性buff汇总!AB150</f>
        <v>0.35473244221643546</v>
      </c>
      <c r="CI149" s="39">
        <f>养成属性buff汇总!AC150</f>
        <v>0.35917272300542613</v>
      </c>
      <c r="CJ149" s="39">
        <f>养成属性buff汇总!AD150</f>
        <v>0.36389501342614972</v>
      </c>
      <c r="CK149" s="39">
        <f>养成属性buff汇总!AE150</f>
        <v>0.36893800517420733</v>
      </c>
      <c r="CP149" s="29">
        <v>145</v>
      </c>
      <c r="CQ149" s="39">
        <v>0</v>
      </c>
      <c r="CR149" s="39">
        <v>0</v>
      </c>
      <c r="CS149" s="39">
        <v>0</v>
      </c>
      <c r="CT149" s="39">
        <v>0</v>
      </c>
      <c r="CU149" s="39">
        <v>0</v>
      </c>
    </row>
    <row r="150" spans="2:99" x14ac:dyDescent="0.15">
      <c r="B150" s="29">
        <v>146</v>
      </c>
      <c r="C150" s="29">
        <f>[6]属性汇总!Q149+[10]属性汇总!J150+[11]属性汇总新!K150+[12]爵位属性!I150+[13]宝物温养!CB151+[14]藏品属性!AW156</f>
        <v>455.54731845602419</v>
      </c>
      <c r="D150" s="29">
        <f>[6]属性汇总!R149+[10]属性汇总!K150+[11]属性汇总新!L150+[12]爵位属性!J150+[13]宝物温养!CC151+[14]藏品属性!AX156</f>
        <v>468.86905041323678</v>
      </c>
      <c r="E150" s="29">
        <f>[6]属性汇总!S149+[10]属性汇总!L150+[11]属性汇总新!M150+[12]爵位属性!K150+[13]宝物温养!CD151+[14]藏品属性!AY156</f>
        <v>485.63199230805429</v>
      </c>
      <c r="F150" s="29">
        <f>[6]属性汇总!T149+[10]属性汇总!M150+[11]属性汇总新!N150+[12]爵位属性!L150+[13]宝物温养!CE151+[14]藏品属性!AZ156</f>
        <v>502.61564814237238</v>
      </c>
      <c r="G150" s="29">
        <f>[6]属性汇总!U149+[10]属性汇总!N150+[11]属性汇总新!O150+[12]爵位属性!M150+[13]宝物温养!CF151+[14]藏品属性!BA156</f>
        <v>520.03576196667382</v>
      </c>
      <c r="I150" s="39">
        <f>[6]属性汇总!Q149/C150</f>
        <v>0.324883923149</v>
      </c>
      <c r="J150" s="39">
        <f>[10]属性汇总!J150/C150</f>
        <v>0.14488066843131081</v>
      </c>
      <c r="K150" s="39">
        <f>[13]宝物温养!CB151/C150</f>
        <v>0.15805163828870272</v>
      </c>
      <c r="L150" s="39">
        <f>[12]爵位属性!I150/C150</f>
        <v>6.6586569834592338E-2</v>
      </c>
      <c r="M150" s="100">
        <f>[11]属性汇总新!K150/C150</f>
        <v>0.16080584315980276</v>
      </c>
      <c r="N150" s="39">
        <f>[14]藏品属性!AW156/C150</f>
        <v>0.14479135713659139</v>
      </c>
      <c r="Q150" s="29">
        <v>146</v>
      </c>
      <c r="R150" s="29">
        <f>[6]属性汇总!AN149+[10]属性汇总!AC150+[15]属性汇总!E150+[9]属性!AS151</f>
        <v>31768.087517179003</v>
      </c>
      <c r="S150" s="29">
        <f>[6]属性汇总!AO149+[10]属性汇总!AD150+[15]属性汇总!F150+[9]属性!AT151</f>
        <v>30949.9</v>
      </c>
      <c r="T150" s="29">
        <f>[6]属性汇总!AP149+[10]属性汇总!AE150+[15]属性汇总!G150+[9]属性!AU151</f>
        <v>30949.9</v>
      </c>
      <c r="U150" s="29">
        <f>[6]属性汇总!AQ149+[10]属性汇总!AF150+[15]属性汇总!H150+[9]属性!AV151</f>
        <v>30949.9</v>
      </c>
      <c r="V150" s="29">
        <f>[6]属性汇总!AR149+[10]属性汇总!AG150+[15]属性汇总!I150+[9]属性!AW151</f>
        <v>30949.9</v>
      </c>
      <c r="X150" s="39">
        <f>[6]属性汇总!AN149/R150</f>
        <v>0.48897812912407285</v>
      </c>
      <c r="Y150" s="39">
        <f>[10]属性汇总!AC150/R150</f>
        <v>0.42860622291590489</v>
      </c>
      <c r="Z150" s="39">
        <f>[15]属性汇总!E150/R150</f>
        <v>5.6660634639294126E-2</v>
      </c>
      <c r="AA150" s="39">
        <f>[9]属性!AS151/R150</f>
        <v>2.5755013320728142E-2</v>
      </c>
      <c r="AC150" s="29">
        <v>146</v>
      </c>
      <c r="AD150" s="39">
        <f>'[5]变法-buff效果'!AG150</f>
        <v>2.5000000000000001E-2</v>
      </c>
      <c r="AE150" s="39">
        <f>'[5]变法-buff效果'!AH150</f>
        <v>2.5000000000000001E-2</v>
      </c>
      <c r="AF150" s="39">
        <f>'[5]变法-buff效果'!AI150</f>
        <v>2.5000000000000001E-2</v>
      </c>
      <c r="AG150" s="39">
        <f>'[5]变法-buff效果'!AJ150</f>
        <v>2.5000000000000001E-2</v>
      </c>
      <c r="AH150" s="39">
        <f>'[5]变法-buff效果'!AK150</f>
        <v>2.5000000000000001E-2</v>
      </c>
      <c r="AJ150" s="67"/>
      <c r="AK150" s="67">
        <f>IFERROR('[5]变法-buff效果'!AG150/AD150,0)</f>
        <v>1</v>
      </c>
      <c r="AL150" s="39"/>
      <c r="BF150" s="29">
        <v>146</v>
      </c>
      <c r="BG150" s="39">
        <f>养成属性buff汇总!I151</f>
        <v>0.20347900973209265</v>
      </c>
      <c r="BH150" s="39">
        <f>养成属性buff汇总!J151</f>
        <v>0.20347900973209265</v>
      </c>
      <c r="BI150" s="39">
        <f>养成属性buff汇总!K151</f>
        <v>0.20347900973209265</v>
      </c>
      <c r="BJ150" s="39">
        <f>养成属性buff汇总!L151</f>
        <v>0.20347900973209265</v>
      </c>
      <c r="BK150" s="39">
        <f>养成属性buff汇总!M151</f>
        <v>0.20347900973209265</v>
      </c>
      <c r="BM150" s="67">
        <f>'[2]功能-军团县城'!CV153/BG150</f>
        <v>1.7097634476761325E-2</v>
      </c>
      <c r="BN150" s="67">
        <f>[3]大殿属性!AK152/BG150</f>
        <v>0.98290236552323873</v>
      </c>
      <c r="BO150" s="39"/>
      <c r="BR150" s="29">
        <v>146</v>
      </c>
      <c r="BS150" s="39">
        <f t="shared" si="24"/>
        <v>0.20347900973209265</v>
      </c>
      <c r="BT150" s="39">
        <f t="shared" si="25"/>
        <v>0.20347900973209265</v>
      </c>
      <c r="BU150" s="39">
        <f t="shared" si="26"/>
        <v>0.20347900973209265</v>
      </c>
      <c r="BV150" s="39">
        <f t="shared" si="27"/>
        <v>0.20347900973209265</v>
      </c>
      <c r="BW150" s="39">
        <f t="shared" si="28"/>
        <v>0.20347900973209265</v>
      </c>
      <c r="BY150" s="67">
        <f>'[2]功能-军团县城'!CV153/BS150</f>
        <v>1.7097634476761325E-2</v>
      </c>
      <c r="BZ150" s="67">
        <f>[3]大殿属性!AK152/BS150</f>
        <v>0.98290236552323873</v>
      </c>
      <c r="CA150" s="39"/>
      <c r="CF150" s="29">
        <v>146</v>
      </c>
      <c r="CG150" s="39">
        <f>养成属性buff汇总!AA151</f>
        <v>0.35547433546578006</v>
      </c>
      <c r="CH150" s="39">
        <f>养成属性buff汇总!AB151</f>
        <v>0.35968151958279604</v>
      </c>
      <c r="CI150" s="39">
        <f>养成属性buff汇总!AC151</f>
        <v>0.3641825356591108</v>
      </c>
      <c r="CJ150" s="39">
        <f>养成属性buff汇总!AD151</f>
        <v>0.36896162918520309</v>
      </c>
      <c r="CK150" s="39">
        <f>养成属性buff汇总!AE151</f>
        <v>0.37404600484218131</v>
      </c>
      <c r="CP150" s="29">
        <v>146</v>
      </c>
      <c r="CQ150" s="39">
        <v>0</v>
      </c>
      <c r="CR150" s="39">
        <v>0</v>
      </c>
      <c r="CS150" s="39">
        <v>0</v>
      </c>
      <c r="CT150" s="39">
        <v>0</v>
      </c>
      <c r="CU150" s="39">
        <v>0</v>
      </c>
    </row>
    <row r="151" spans="2:99" x14ac:dyDescent="0.15">
      <c r="B151" s="29">
        <v>147</v>
      </c>
      <c r="C151" s="29">
        <f>[6]属性汇总!Q150+[10]属性汇总!J151+[11]属性汇总新!K151+[12]爵位属性!I151+[13]宝物温养!CB152+[14]藏品属性!AW157</f>
        <v>456.335412993256</v>
      </c>
      <c r="D151" s="29">
        <f>[6]属性汇总!R150+[10]属性汇总!K151+[11]属性汇总新!L151+[12]爵位属性!J151+[13]宝物温养!CC152+[14]藏品属性!AX157</f>
        <v>470.93529657768079</v>
      </c>
      <c r="E151" s="29">
        <f>[6]属性汇总!S150+[10]属性汇总!L151+[11]属性汇总新!M151+[12]爵位属性!K151+[13]宝物温养!CD152+[14]藏品属性!AY157</f>
        <v>487.77739418553068</v>
      </c>
      <c r="F151" s="29">
        <f>[6]属性汇总!T150+[10]属性汇总!M151+[11]属性汇总新!N151+[12]爵位属性!L151+[13]宝物温养!CE152+[14]藏品属性!AZ157</f>
        <v>505.85869227511017</v>
      </c>
      <c r="G151" s="29">
        <f>[6]属性汇总!U150+[10]属性汇总!N151+[11]属性汇总新!O151+[12]爵位属性!M151+[13]宝物温养!CF152+[14]藏品属性!BA157</f>
        <v>521.83388521891868</v>
      </c>
      <c r="I151" s="39">
        <f>[6]属性汇总!Q150/C151</f>
        <v>0.32432284627927227</v>
      </c>
      <c r="J151" s="39">
        <f>[10]属性汇总!J151/C151</f>
        <v>0.1446304584758917</v>
      </c>
      <c r="K151" s="39">
        <f>[13]宝物温养!CB152/C151</f>
        <v>0.15777868197370004</v>
      </c>
      <c r="L151" s="39">
        <f>[12]爵位属性!I151/C151</f>
        <v>6.6836802780525714E-2</v>
      </c>
      <c r="M151" s="100">
        <f>[11]属性汇总新!K151/C151</f>
        <v>0.16177918972708658</v>
      </c>
      <c r="N151" s="39">
        <f>[14]藏品属性!AW157/C151</f>
        <v>0.14465202076352357</v>
      </c>
      <c r="Q151" s="29">
        <v>147</v>
      </c>
      <c r="R151" s="29">
        <f>[6]属性汇总!AN150+[10]属性汇总!AC151+[15]属性汇总!E151+[9]属性!AS152</f>
        <v>31943.511665978087</v>
      </c>
      <c r="S151" s="29">
        <f>[6]属性汇总!AO150+[10]属性汇总!AD151+[15]属性汇总!F151+[9]属性!AT152</f>
        <v>31113.7</v>
      </c>
      <c r="T151" s="29">
        <f>[6]属性汇总!AP150+[10]属性汇总!AE151+[15]属性汇总!G151+[9]属性!AU152</f>
        <v>31112.333434785174</v>
      </c>
      <c r="U151" s="29">
        <f>[6]属性汇总!AQ150+[10]属性汇总!AF151+[15]属性汇总!H151+[9]属性!AV152</f>
        <v>31112.225259020313</v>
      </c>
      <c r="V151" s="29">
        <f>[6]属性汇总!AR150+[10]属性汇总!AG151+[15]属性汇总!I151+[9]属性!AW152</f>
        <v>31113.699999999997</v>
      </c>
      <c r="X151" s="39">
        <f>[6]属性汇总!AN150/R151</f>
        <v>0.48935446307391356</v>
      </c>
      <c r="Y151" s="39">
        <f>[10]属性汇总!AC151/R151</f>
        <v>0.42831859386869536</v>
      </c>
      <c r="Z151" s="39">
        <f>[15]属性汇总!E151/R151</f>
        <v>5.6349471492738751E-2</v>
      </c>
      <c r="AA151" s="39">
        <f>[9]属性!AS152/R151</f>
        <v>2.5977471564652344E-2</v>
      </c>
      <c r="AC151" s="29">
        <v>147</v>
      </c>
      <c r="AD151" s="39">
        <f>'[5]变法-buff效果'!AG151</f>
        <v>2.5000000000000001E-2</v>
      </c>
      <c r="AE151" s="39">
        <f>'[5]变法-buff效果'!AH151</f>
        <v>2.5000000000000001E-2</v>
      </c>
      <c r="AF151" s="39">
        <f>'[5]变法-buff效果'!AI151</f>
        <v>2.5000000000000001E-2</v>
      </c>
      <c r="AG151" s="39">
        <f>'[5]变法-buff效果'!AJ151</f>
        <v>2.5000000000000001E-2</v>
      </c>
      <c r="AH151" s="39">
        <f>'[5]变法-buff效果'!AK151</f>
        <v>2.5000000000000001E-2</v>
      </c>
      <c r="AJ151" s="67"/>
      <c r="AK151" s="67">
        <f>IFERROR('[5]变法-buff效果'!AG151/AD151,0)</f>
        <v>1</v>
      </c>
      <c r="AL151" s="39"/>
      <c r="BF151" s="29">
        <v>147</v>
      </c>
      <c r="BG151" s="39">
        <f>养成属性buff汇总!I152</f>
        <v>0.20347900973209265</v>
      </c>
      <c r="BH151" s="39">
        <f>养成属性buff汇总!J152</f>
        <v>0.20347900973209265</v>
      </c>
      <c r="BI151" s="39">
        <f>养成属性buff汇总!K152</f>
        <v>0.20347900973209265</v>
      </c>
      <c r="BJ151" s="39">
        <f>养成属性buff汇总!L152</f>
        <v>0.20347900973209265</v>
      </c>
      <c r="BK151" s="39">
        <f>养成属性buff汇总!M152</f>
        <v>0.20347900973209265</v>
      </c>
      <c r="BM151" s="67">
        <f>'[2]功能-军团县城'!CV154/BG151</f>
        <v>1.7097634476761325E-2</v>
      </c>
      <c r="BN151" s="67">
        <f>[3]大殿属性!AK153/BG151</f>
        <v>0.98290236552323873</v>
      </c>
      <c r="BO151" s="39"/>
      <c r="BR151" s="29">
        <v>147</v>
      </c>
      <c r="BS151" s="39">
        <f t="shared" si="24"/>
        <v>0.20347900973209265</v>
      </c>
      <c r="BT151" s="39">
        <f t="shared" si="25"/>
        <v>0.20347900973209265</v>
      </c>
      <c r="BU151" s="39">
        <f t="shared" si="26"/>
        <v>0.20347900973209265</v>
      </c>
      <c r="BV151" s="39">
        <f t="shared" si="27"/>
        <v>0.20347900973209265</v>
      </c>
      <c r="BW151" s="39">
        <f t="shared" si="28"/>
        <v>0.20347900973209265</v>
      </c>
      <c r="BY151" s="67">
        <f>'[2]功能-军团县城'!CV154/BS151</f>
        <v>1.7097634476761325E-2</v>
      </c>
      <c r="BZ151" s="67">
        <f>[3]大殿属性!AK153/BS151</f>
        <v>0.98290236552323873</v>
      </c>
      <c r="CA151" s="39"/>
      <c r="CF151" s="29">
        <v>147</v>
      </c>
      <c r="CG151" s="39">
        <f>养成属性buff汇总!AA152</f>
        <v>0.36023509034523871</v>
      </c>
      <c r="CH151" s="39">
        <f>养成属性buff汇总!AB152</f>
        <v>0.36463059694915662</v>
      </c>
      <c r="CI151" s="39">
        <f>养成属性buff汇总!AC152</f>
        <v>0.36919234831279546</v>
      </c>
      <c r="CJ151" s="39">
        <f>养成属性buff汇总!AD152</f>
        <v>0.37402824494425641</v>
      </c>
      <c r="CK151" s="39">
        <f>养成属性buff汇总!AE152</f>
        <v>0.37915400451015524</v>
      </c>
      <c r="CP151" s="29">
        <v>147</v>
      </c>
      <c r="CQ151" s="39">
        <v>0</v>
      </c>
      <c r="CR151" s="39">
        <v>0</v>
      </c>
      <c r="CS151" s="39">
        <v>0</v>
      </c>
      <c r="CT151" s="39">
        <v>0</v>
      </c>
      <c r="CU151" s="39">
        <v>0</v>
      </c>
    </row>
    <row r="152" spans="2:99" x14ac:dyDescent="0.15">
      <c r="B152" s="29">
        <v>148</v>
      </c>
      <c r="C152" s="29">
        <f>[6]属性汇总!Q151+[10]属性汇总!J152+[11]属性汇总新!K152+[12]爵位属性!I152+[13]宝物温养!CB153+[14]藏品属性!AW158</f>
        <v>457.1235075304877</v>
      </c>
      <c r="D152" s="29">
        <f>[6]属性汇总!R151+[10]属性汇总!K152+[11]属性汇总新!L152+[12]爵位属性!J152+[13]宝物温养!CC153+[14]藏品属性!AX158</f>
        <v>473.0015427421248</v>
      </c>
      <c r="E152" s="29">
        <f>[6]属性汇总!S151+[10]属性汇总!L152+[11]属性汇总新!M152+[12]爵位属性!K152+[13]宝物温养!CD153+[14]藏品属性!AY158</f>
        <v>491.05555538221495</v>
      </c>
      <c r="F152" s="29">
        <f>[6]属性汇总!T151+[10]属性汇总!M152+[11]属性汇总新!N152+[12]爵位属性!L152+[13]宝物温养!CE153+[14]藏品属性!AZ158</f>
        <v>510.3351304730034</v>
      </c>
      <c r="G152" s="29">
        <f>[6]属性汇总!U151+[10]属性汇总!N152+[11]属性汇总新!O152+[12]爵位属性!M152+[13]宝物温养!CF153+[14]藏品属性!BA158</f>
        <v>523.63200847116377</v>
      </c>
      <c r="I152" s="39">
        <f>[6]属性汇总!Q151/C152</f>
        <v>0.32376370403600213</v>
      </c>
      <c r="J152" s="39">
        <f>[10]属性汇总!J152/C152</f>
        <v>0.14438111125929823</v>
      </c>
      <c r="K152" s="39">
        <f>[13]宝物温养!CB153/C152</f>
        <v>0.15750666682832534</v>
      </c>
      <c r="L152" s="39">
        <f>[12]爵位属性!I152/C152</f>
        <v>6.7086172908360803E-2</v>
      </c>
      <c r="M152" s="100">
        <f>[11]属性汇总新!K152/C152</f>
        <v>0.16274918013744624</v>
      </c>
      <c r="N152" s="39">
        <f>[14]藏品属性!AW158/C152</f>
        <v>0.14451316483056728</v>
      </c>
      <c r="Q152" s="29">
        <v>148</v>
      </c>
      <c r="R152" s="29">
        <f>[6]属性汇总!AN151+[10]属性汇总!AC152+[15]属性汇总!E152+[9]属性!AS153</f>
        <v>32118.935814777171</v>
      </c>
      <c r="S152" s="29">
        <f>[6]属性汇总!AO151+[10]属性汇总!AD152+[15]属性汇总!F152+[9]属性!AT153</f>
        <v>31277.5</v>
      </c>
      <c r="T152" s="29">
        <f>[6]属性汇总!AP151+[10]属性汇总!AE152+[15]属性汇总!G152+[9]属性!AU153</f>
        <v>31272.508346812749</v>
      </c>
      <c r="U152" s="29">
        <f>[6]属性汇总!AQ151+[10]属性汇总!AF152+[15]属性汇总!H152+[9]属性!AV153</f>
        <v>31269.986554323699</v>
      </c>
      <c r="V152" s="29">
        <f>[6]属性汇总!AR151+[10]属性汇总!AG152+[15]属性汇总!I152+[9]属性!AW153</f>
        <v>31265.482328594459</v>
      </c>
      <c r="X152" s="39">
        <f>[6]属性汇总!AN151/R152</f>
        <v>0.4897266861738061</v>
      </c>
      <c r="Y152" s="39">
        <f>[10]属性汇总!AC152/R152</f>
        <v>0.42803410671143305</v>
      </c>
      <c r="Z152" s="39">
        <f>[15]属性汇总!E152/R152</f>
        <v>5.6041707308741598E-2</v>
      </c>
      <c r="AA152" s="39">
        <f>[9]属性!AS153/R152</f>
        <v>2.6197499806019257E-2</v>
      </c>
      <c r="AC152" s="29">
        <v>148</v>
      </c>
      <c r="AD152" s="39">
        <f>'[5]变法-buff效果'!AG152</f>
        <v>2.5000000000000001E-2</v>
      </c>
      <c r="AE152" s="39">
        <f>'[5]变法-buff效果'!AH152</f>
        <v>2.5000000000000001E-2</v>
      </c>
      <c r="AF152" s="39">
        <f>'[5]变法-buff效果'!AI152</f>
        <v>2.5000000000000001E-2</v>
      </c>
      <c r="AG152" s="39">
        <f>'[5]变法-buff效果'!AJ152</f>
        <v>2.5000000000000001E-2</v>
      </c>
      <c r="AH152" s="39">
        <f>'[5]变法-buff效果'!AK152</f>
        <v>2.5000000000000001E-2</v>
      </c>
      <c r="AJ152" s="67"/>
      <c r="AK152" s="67">
        <f>IFERROR('[5]变法-buff效果'!AG152/AD152,0)</f>
        <v>1</v>
      </c>
      <c r="AL152" s="39"/>
      <c r="BF152" s="29">
        <v>148</v>
      </c>
      <c r="BG152" s="39">
        <f>养成属性buff汇总!I153</f>
        <v>0.20347900973209265</v>
      </c>
      <c r="BH152" s="39">
        <f>养成属性buff汇总!J153</f>
        <v>0.20347900973209265</v>
      </c>
      <c r="BI152" s="39">
        <f>养成属性buff汇总!K153</f>
        <v>0.20347900973209265</v>
      </c>
      <c r="BJ152" s="39">
        <f>养成属性buff汇总!L153</f>
        <v>0.20347900973209265</v>
      </c>
      <c r="BK152" s="39">
        <f>养成属性buff汇总!M153</f>
        <v>0.20347900973209265</v>
      </c>
      <c r="BM152" s="67">
        <f>'[2]功能-军团县城'!CV155/BG152</f>
        <v>1.7097634476761325E-2</v>
      </c>
      <c r="BN152" s="67">
        <f>[3]大殿属性!AK154/BG152</f>
        <v>0.98290236552323873</v>
      </c>
      <c r="BO152" s="39"/>
      <c r="BR152" s="29">
        <v>148</v>
      </c>
      <c r="BS152" s="39">
        <f t="shared" si="24"/>
        <v>0.20347900973209265</v>
      </c>
      <c r="BT152" s="39">
        <f t="shared" si="25"/>
        <v>0.20347900973209265</v>
      </c>
      <c r="BU152" s="39">
        <f t="shared" si="26"/>
        <v>0.20347900973209265</v>
      </c>
      <c r="BV152" s="39">
        <f t="shared" si="27"/>
        <v>0.20347900973209265</v>
      </c>
      <c r="BW152" s="39">
        <f t="shared" si="28"/>
        <v>0.20347900973209265</v>
      </c>
      <c r="BY152" s="67">
        <f>'[2]功能-军团县城'!CV155/BS152</f>
        <v>1.7097634476761325E-2</v>
      </c>
      <c r="BZ152" s="67">
        <f>[3]大殿属性!AK154/BS152</f>
        <v>0.98290236552323873</v>
      </c>
      <c r="CA152" s="39"/>
      <c r="CF152" s="29">
        <v>148</v>
      </c>
      <c r="CG152" s="39">
        <f>养成属性buff汇总!AA153</f>
        <v>0.36499584522469736</v>
      </c>
      <c r="CH152" s="39">
        <f>养成属性buff汇总!AB153</f>
        <v>0.36957967431551714</v>
      </c>
      <c r="CI152" s="39">
        <f>养成属性buff汇总!AC153</f>
        <v>0.37420216096648007</v>
      </c>
      <c r="CJ152" s="39">
        <f>养成属性buff汇总!AD153</f>
        <v>0.37909486070330978</v>
      </c>
      <c r="CK152" s="39">
        <f>养成属性buff汇总!AE153</f>
        <v>0.38426200417812922</v>
      </c>
      <c r="CP152" s="29">
        <v>148</v>
      </c>
      <c r="CQ152" s="39">
        <v>0</v>
      </c>
      <c r="CR152" s="39">
        <v>0</v>
      </c>
      <c r="CS152" s="39">
        <v>0</v>
      </c>
      <c r="CT152" s="39">
        <v>0</v>
      </c>
      <c r="CU152" s="39">
        <v>0</v>
      </c>
    </row>
    <row r="153" spans="2:99" x14ac:dyDescent="0.15">
      <c r="B153" s="29">
        <v>149</v>
      </c>
      <c r="C153" s="29">
        <f>[6]属性汇总!Q152+[10]属性汇总!J153+[11]属性汇总新!K153+[12]爵位属性!I153+[13]宝物温养!CB154+[14]藏品属性!AW159</f>
        <v>457.9116020677194</v>
      </c>
      <c r="D153" s="29">
        <f>[6]属性汇总!R152+[10]属性汇总!K153+[11]属性汇总新!L153+[12]爵位属性!J153+[13]宝物温养!CC154+[14]藏品属性!AX159</f>
        <v>476.41405124341566</v>
      </c>
      <c r="E153" s="29">
        <f>[6]属性汇总!S152+[10]属性汇总!L153+[11]属性汇总新!M153+[12]爵位属性!K153+[13]宝物温养!CD154+[14]藏品属性!AY159</f>
        <v>495.26122557512599</v>
      </c>
      <c r="F153" s="29">
        <f>[6]属性汇总!T152+[10]属性汇总!M153+[11]属性汇总新!N153+[12]爵位属性!L153+[13]宝物温养!CE154+[14]藏品属性!AZ159</f>
        <v>514.81156867089658</v>
      </c>
      <c r="G153" s="29">
        <f>[6]属性汇总!U152+[10]属性汇总!N153+[11]属性汇总新!O153+[12]爵位属性!M153+[13]宝物温养!CF154+[14]藏品属性!BA159</f>
        <v>525.46252038737623</v>
      </c>
      <c r="I153" s="39">
        <f>[6]属性汇总!Q152/C153</f>
        <v>0.3232064864303496</v>
      </c>
      <c r="J153" s="39">
        <f>[10]属性汇总!J153/C153</f>
        <v>0.14413262232704779</v>
      </c>
      <c r="K153" s="39">
        <f>[13]宝物温养!CB154/C153</f>
        <v>0.15723558799314305</v>
      </c>
      <c r="L153" s="39">
        <f>[12]爵位属性!I153/C153</f>
        <v>6.7334684672989503E-2</v>
      </c>
      <c r="M153" s="100">
        <f>[11]属性汇总新!K153/C153</f>
        <v>0.16371583171935022</v>
      </c>
      <c r="N153" s="39">
        <f>[14]藏品属性!AW159/C153</f>
        <v>0.14437478685711988</v>
      </c>
      <c r="Q153" s="29">
        <v>149</v>
      </c>
      <c r="R153" s="29">
        <f>[6]属性汇总!AN152+[10]属性汇总!AC153+[15]属性汇总!E153+[9]属性!AS154</f>
        <v>32296.914533047438</v>
      </c>
      <c r="S153" s="29">
        <f>[6]属性汇总!AO152+[10]属性汇总!AD153+[15]属性汇总!F153+[9]属性!AT154</f>
        <v>31441.3</v>
      </c>
      <c r="T153" s="29">
        <f>[6]属性汇总!AP152+[10]属性汇总!AE153+[15]属性汇总!G153+[9]属性!AU154</f>
        <v>31432.683258840319</v>
      </c>
      <c r="U153" s="29">
        <f>[6]属性汇总!AQ152+[10]属性汇总!AF153+[15]属性汇总!H153+[9]属性!AV154</f>
        <v>31427.747849627085</v>
      </c>
      <c r="V153" s="29">
        <f>[6]属性汇总!AR152+[10]属性汇总!AG153+[15]属性汇总!I153+[9]属性!AW154</f>
        <v>31414.650138530684</v>
      </c>
      <c r="X153" s="39">
        <f>[6]属性汇总!AN152/R153</f>
        <v>0.49005610067812833</v>
      </c>
      <c r="Y153" s="39">
        <f>[10]属性汇总!AC153/R153</f>
        <v>0.42771887654670498</v>
      </c>
      <c r="Z153" s="39">
        <f>[15]属性汇总!E153/R153</f>
        <v>5.5732878079055234E-2</v>
      </c>
      <c r="AA153" s="39">
        <f>[9]属性!AS154/R153</f>
        <v>2.6492144696111369E-2</v>
      </c>
      <c r="AC153" s="29">
        <v>149</v>
      </c>
      <c r="AD153" s="39">
        <f>'[5]变法-buff效果'!AG153</f>
        <v>2.5000000000000001E-2</v>
      </c>
      <c r="AE153" s="39">
        <f>'[5]变法-buff效果'!AH153</f>
        <v>2.5000000000000001E-2</v>
      </c>
      <c r="AF153" s="39">
        <f>'[5]变法-buff效果'!AI153</f>
        <v>2.5000000000000001E-2</v>
      </c>
      <c r="AG153" s="39">
        <f>'[5]变法-buff效果'!AJ153</f>
        <v>2.5000000000000001E-2</v>
      </c>
      <c r="AH153" s="39">
        <f>'[5]变法-buff效果'!AK153</f>
        <v>2.5000000000000001E-2</v>
      </c>
      <c r="AJ153" s="67"/>
      <c r="AK153" s="67">
        <f>IFERROR('[5]变法-buff效果'!AG153/AD153,0)</f>
        <v>1</v>
      </c>
      <c r="AL153" s="39"/>
      <c r="BF153" s="29">
        <v>149</v>
      </c>
      <c r="BG153" s="39">
        <f>养成属性buff汇总!I154</f>
        <v>0.20347900973209265</v>
      </c>
      <c r="BH153" s="39">
        <f>养成属性buff汇总!J154</f>
        <v>0.20347900973209265</v>
      </c>
      <c r="BI153" s="39">
        <f>养成属性buff汇总!K154</f>
        <v>0.20347900973209265</v>
      </c>
      <c r="BJ153" s="39">
        <f>养成属性buff汇总!L154</f>
        <v>0.20347900973209265</v>
      </c>
      <c r="BK153" s="39">
        <f>养成属性buff汇总!M154</f>
        <v>0.20347900973209265</v>
      </c>
      <c r="BM153" s="67">
        <f>'[2]功能-军团县城'!CV156/BG153</f>
        <v>1.7097634476761325E-2</v>
      </c>
      <c r="BN153" s="67">
        <f>[3]大殿属性!AK155/BG153</f>
        <v>0.98290236552323873</v>
      </c>
      <c r="BO153" s="39"/>
      <c r="BR153" s="29">
        <v>149</v>
      </c>
      <c r="BS153" s="39">
        <f t="shared" si="24"/>
        <v>0.20347900973209265</v>
      </c>
      <c r="BT153" s="39">
        <f t="shared" si="25"/>
        <v>0.20347900973209265</v>
      </c>
      <c r="BU153" s="39">
        <f t="shared" si="26"/>
        <v>0.20347900973209265</v>
      </c>
      <c r="BV153" s="39">
        <f t="shared" si="27"/>
        <v>0.20347900973209265</v>
      </c>
      <c r="BW153" s="39">
        <f t="shared" si="28"/>
        <v>0.20347900973209265</v>
      </c>
      <c r="BY153" s="67">
        <f>'[2]功能-军团县城'!CV156/BS153</f>
        <v>1.7097634476761325E-2</v>
      </c>
      <c r="BZ153" s="67">
        <f>[3]大殿属性!AK155/BS153</f>
        <v>0.98290236552323873</v>
      </c>
      <c r="CA153" s="39"/>
      <c r="CF153" s="29">
        <v>149</v>
      </c>
      <c r="CG153" s="39">
        <f>养成属性buff汇总!AA154</f>
        <v>0.36975660010415601</v>
      </c>
      <c r="CH153" s="39">
        <f>养成属性buff汇总!AB154</f>
        <v>0.37452875168187771</v>
      </c>
      <c r="CI153" s="39">
        <f>养成属性buff汇总!AC154</f>
        <v>0.37921197362016473</v>
      </c>
      <c r="CJ153" s="39">
        <f>养成属性buff汇总!AD154</f>
        <v>0.38416147646236309</v>
      </c>
      <c r="CK153" s="39">
        <f>养成属性buff汇总!AE154</f>
        <v>0.38937000384610321</v>
      </c>
      <c r="CP153" s="29">
        <v>149</v>
      </c>
      <c r="CQ153" s="39">
        <v>0</v>
      </c>
      <c r="CR153" s="39">
        <v>0</v>
      </c>
      <c r="CS153" s="39">
        <v>0</v>
      </c>
      <c r="CT153" s="39">
        <v>0</v>
      </c>
      <c r="CU153" s="39">
        <v>0</v>
      </c>
    </row>
    <row r="154" spans="2:99" x14ac:dyDescent="0.15">
      <c r="B154" s="29">
        <v>150</v>
      </c>
      <c r="C154" s="29">
        <f>[6]属性汇总!Q153+[10]属性汇总!J154+[11]属性汇总新!K154+[12]爵位属性!I154+[13]宝物温养!CB155+[14]藏品属性!AW160</f>
        <v>461.30652512307938</v>
      </c>
      <c r="D154" s="29">
        <f>[6]属性汇总!R153+[10]属性汇总!K154+[11]属性汇总新!L154+[12]爵位属性!J154+[13]宝物温养!CC155+[14]藏品属性!AX160</f>
        <v>480.33356272277297</v>
      </c>
      <c r="E154" s="29">
        <f>[6]属性汇总!S153+[10]属性汇总!L154+[11]属性汇总新!M154+[12]爵位属性!K154+[13]宝物温养!CD155+[14]藏品属性!AY160</f>
        <v>499.46689576803703</v>
      </c>
      <c r="F154" s="29">
        <f>[6]属性汇总!T153+[10]属性汇总!M154+[11]属性汇总新!N154+[12]爵位属性!L154+[13]宝物温养!CE155+[14]藏品属性!AZ160</f>
        <v>519.28800686878969</v>
      </c>
      <c r="G154" s="29">
        <f>[6]属性汇总!U153+[10]属性汇总!N154+[11]属性汇总新!O154+[12]爵位属性!M154+[13]宝物温养!CF155+[14]藏品属性!BA160</f>
        <v>527.3011294695807</v>
      </c>
      <c r="I154" s="39">
        <f>[6]属性汇总!Q153/C154</f>
        <v>0.32082789195429806</v>
      </c>
      <c r="J154" s="39">
        <f>[10]属性汇总!J154/C154</f>
        <v>0.14307189776340321</v>
      </c>
      <c r="K154" s="39">
        <f>[13]宝物温养!CB155/C154</f>
        <v>0.15607843392371257</v>
      </c>
      <c r="L154" s="39">
        <f>[12]爵位属性!I154/C154</f>
        <v>6.7200436828265139E-2</v>
      </c>
      <c r="M154" s="100">
        <f>[11]属性汇总新!K154/C154</f>
        <v>0.16939953320203235</v>
      </c>
      <c r="N154" s="39">
        <f>[14]藏品属性!AW160/C154</f>
        <v>0.14342180632828869</v>
      </c>
      <c r="Q154" s="29">
        <v>150</v>
      </c>
      <c r="R154" s="29">
        <f>[6]属性汇总!AN153+[10]属性汇总!AC154+[15]属性汇总!E154+[9]属性!AS155</f>
        <v>32441.733054592489</v>
      </c>
      <c r="S154" s="29">
        <f>[6]属性汇总!AO153+[10]属性汇总!AD154+[15]属性汇总!F154+[9]属性!AT155</f>
        <v>31571.871650363173</v>
      </c>
      <c r="T154" s="29">
        <f>[6]属性汇总!AP153+[10]属性汇总!AE154+[15]属性汇总!G154+[9]属性!AU155</f>
        <v>31592.858170867898</v>
      </c>
      <c r="U154" s="29">
        <f>[6]属性汇总!AQ153+[10]属性汇总!AF154+[15]属性汇总!H154+[9]属性!AV155</f>
        <v>31585.509144930467</v>
      </c>
      <c r="V154" s="29">
        <f>[6]属性汇总!AR153+[10]属性汇总!AG154+[15]属性汇总!I154+[9]属性!AW155</f>
        <v>31563.817948466916</v>
      </c>
      <c r="X154" s="39">
        <f>[6]属性汇总!AN153/R154</f>
        <v>0.48964061450102525</v>
      </c>
      <c r="Y154" s="39">
        <f>[10]属性汇总!AC154/R154</f>
        <v>0.42784397419961911</v>
      </c>
      <c r="Z154" s="39">
        <f>[15]属性汇总!E154/R154</f>
        <v>5.5484088873149456E-2</v>
      </c>
      <c r="AA154" s="39">
        <f>[9]属性!AS155/R154</f>
        <v>2.7031322426206213E-2</v>
      </c>
      <c r="AC154" s="29">
        <v>150</v>
      </c>
      <c r="AD154" s="39">
        <f>'[5]变法-buff效果'!AG154</f>
        <v>2.5000000000000001E-2</v>
      </c>
      <c r="AE154" s="39">
        <f>'[5]变法-buff效果'!AH154</f>
        <v>2.5000000000000001E-2</v>
      </c>
      <c r="AF154" s="39">
        <f>'[5]变法-buff效果'!AI154</f>
        <v>2.5000000000000001E-2</v>
      </c>
      <c r="AG154" s="39">
        <f>'[5]变法-buff效果'!AJ154</f>
        <v>2.5000000000000001E-2</v>
      </c>
      <c r="AH154" s="39">
        <f>'[5]变法-buff效果'!AK154</f>
        <v>2.5000000000000001E-2</v>
      </c>
      <c r="AJ154" s="67"/>
      <c r="AK154" s="67">
        <f>IFERROR('[5]变法-buff效果'!AG154/AD154,0)</f>
        <v>1</v>
      </c>
      <c r="AL154" s="39"/>
      <c r="BF154" s="29">
        <v>150</v>
      </c>
      <c r="BG154" s="39">
        <f>养成属性buff汇总!I155</f>
        <v>0.20347900973209265</v>
      </c>
      <c r="BH154" s="39">
        <f>养成属性buff汇总!J155</f>
        <v>0.20347900973209265</v>
      </c>
      <c r="BI154" s="39">
        <f>养成属性buff汇总!K155</f>
        <v>0.20347900973209265</v>
      </c>
      <c r="BJ154" s="39">
        <f>养成属性buff汇总!L155</f>
        <v>0.20347900973209265</v>
      </c>
      <c r="BK154" s="39">
        <f>养成属性buff汇总!M155</f>
        <v>0.20347900973209265</v>
      </c>
      <c r="BM154" s="67">
        <f>'[2]功能-军团县城'!CV157/BG154</f>
        <v>1.7097634476761325E-2</v>
      </c>
      <c r="BN154" s="67">
        <f>[3]大殿属性!AK156/BG154</f>
        <v>0.98290236552323873</v>
      </c>
      <c r="BO154" s="39"/>
      <c r="BR154" s="29">
        <v>150</v>
      </c>
      <c r="BS154" s="39">
        <f t="shared" si="24"/>
        <v>0.20347900973209265</v>
      </c>
      <c r="BT154" s="39">
        <f t="shared" si="25"/>
        <v>0.20347900973209265</v>
      </c>
      <c r="BU154" s="39">
        <f t="shared" si="26"/>
        <v>0.20347900973209265</v>
      </c>
      <c r="BV154" s="39">
        <f t="shared" si="27"/>
        <v>0.20347900973209265</v>
      </c>
      <c r="BW154" s="39">
        <f t="shared" si="28"/>
        <v>0.20347900973209265</v>
      </c>
      <c r="BY154" s="67">
        <f>'[2]功能-军团县城'!CV157/BS154</f>
        <v>1.7097634476761325E-2</v>
      </c>
      <c r="BZ154" s="67">
        <f>[3]大殿属性!AK156/BS154</f>
        <v>0.98290236552323873</v>
      </c>
      <c r="CA154" s="39"/>
      <c r="CF154" s="29">
        <v>150</v>
      </c>
      <c r="CG154" s="39">
        <f>养成属性buff汇总!AA155</f>
        <v>0.37451735498361466</v>
      </c>
      <c r="CH154" s="39">
        <f>养成属性buff汇总!AB155</f>
        <v>0.37947782904823829</v>
      </c>
      <c r="CI154" s="39">
        <f>养成属性buff汇总!AC155</f>
        <v>0.3842217862738494</v>
      </c>
      <c r="CJ154" s="39">
        <f>养成属性buff汇总!AD155</f>
        <v>0.38922809222141641</v>
      </c>
      <c r="CK154" s="39">
        <f>养成属性buff汇总!AE155</f>
        <v>0.39447800351407714</v>
      </c>
      <c r="CP154" s="29">
        <v>150</v>
      </c>
      <c r="CQ154" s="39">
        <v>0</v>
      </c>
      <c r="CR154" s="39">
        <v>0</v>
      </c>
      <c r="CS154" s="39">
        <v>0</v>
      </c>
      <c r="CT154" s="39">
        <v>0</v>
      </c>
      <c r="CU154" s="39">
        <v>0</v>
      </c>
    </row>
    <row r="155" spans="2:99" x14ac:dyDescent="0.15">
      <c r="B155" s="29">
        <v>151</v>
      </c>
      <c r="C155" s="29">
        <f>[6]属性汇总!Q154+[10]属性汇总!J155+[11]属性汇总新!K155+[12]爵位属性!I155+[13]宝物温养!CB156+[14]藏品属性!AW161</f>
        <v>464.85942854677489</v>
      </c>
      <c r="D155" s="29">
        <f>[6]属性汇总!R154+[10]属性汇总!K155+[11]属性汇总新!L155+[12]爵位属性!J155+[13]宝物温养!CC156+[14]藏品属性!AX161</f>
        <v>484.25307420213034</v>
      </c>
      <c r="E155" s="29">
        <f>[6]属性汇总!S154+[10]属性汇总!L155+[11]属性汇总新!M155+[12]爵位属性!K155+[13]宝物温养!CD156+[14]藏品属性!AY161</f>
        <v>503.67256596094813</v>
      </c>
      <c r="F155" s="29">
        <f>[6]属性汇总!T154+[10]属性汇总!M155+[11]属性汇总新!N155+[12]爵位属性!L155+[13]宝物温养!CE156+[14]藏品属性!AZ161</f>
        <v>523.76444506668292</v>
      </c>
      <c r="G155" s="29">
        <f>[6]属性汇总!U154+[10]属性汇总!N155+[11]属性汇总新!O155+[12]爵位属性!M155+[13]宝物温养!CF156+[14]藏品属性!BA161</f>
        <v>529.13973855178529</v>
      </c>
      <c r="I155" s="39">
        <f>[6]属性汇总!Q154/C155</f>
        <v>0.31837581623905475</v>
      </c>
      <c r="J155" s="39">
        <f>[10]属性汇总!J155/C155</f>
        <v>0.14197840453903793</v>
      </c>
      <c r="K155" s="39">
        <f>[13]宝物温养!CB156/C155</f>
        <v>0.15488553222440501</v>
      </c>
      <c r="L155" s="39">
        <f>[12]爵位属性!I155/C155</f>
        <v>6.704535769899013E-2</v>
      </c>
      <c r="M155" s="100">
        <f>[11]属性汇总新!K155/C155</f>
        <v>0.17528056142564064</v>
      </c>
      <c r="N155" s="39">
        <f>[14]藏品属性!AW161/C155</f>
        <v>0.14243432787287144</v>
      </c>
      <c r="Q155" s="29">
        <v>151</v>
      </c>
      <c r="R155" s="29">
        <f>[6]属性汇总!AN154+[10]属性汇总!AC155+[15]属性汇总!E155+[9]属性!AS156</f>
        <v>32542.377211984389</v>
      </c>
      <c r="S155" s="29">
        <f>[6]属性汇总!AO154+[10]属性汇总!AD155+[15]属性汇总!F155+[9]属性!AT156</f>
        <v>31648.910524677536</v>
      </c>
      <c r="T155" s="29">
        <f>[6]属性汇总!AP154+[10]属性汇总!AE155+[15]属性汇总!G155+[9]属性!AU156</f>
        <v>31671.100000000002</v>
      </c>
      <c r="U155" s="29">
        <f>[6]属性汇总!AQ154+[10]属性汇总!AF155+[15]属性汇总!H155+[9]属性!AV156</f>
        <v>31671.100000000002</v>
      </c>
      <c r="V155" s="29">
        <f>[6]属性汇总!AR154+[10]属性汇总!AG155+[15]属性汇总!I155+[9]属性!AW156</f>
        <v>31671.100000000002</v>
      </c>
      <c r="X155" s="39">
        <f>[6]属性汇总!AN154/R155</f>
        <v>0.4885354794132809</v>
      </c>
      <c r="Y155" s="39">
        <f>[10]属性汇总!AC155/R155</f>
        <v>0.42854890130350104</v>
      </c>
      <c r="Z155" s="39">
        <f>[15]属性汇总!E155/R155</f>
        <v>5.5312492639201342E-2</v>
      </c>
      <c r="AA155" s="39">
        <f>[9]属性!AS156/R155</f>
        <v>2.7603126644016693E-2</v>
      </c>
      <c r="AC155" s="29">
        <v>151</v>
      </c>
      <c r="AD155" s="39">
        <f>'[5]变法-buff效果'!AG155</f>
        <v>2.5000000000000001E-2</v>
      </c>
      <c r="AE155" s="39">
        <f>'[5]变法-buff效果'!AH155</f>
        <v>2.5000000000000001E-2</v>
      </c>
      <c r="AF155" s="39">
        <f>'[5]变法-buff效果'!AI155</f>
        <v>2.5000000000000001E-2</v>
      </c>
      <c r="AG155" s="39">
        <f>'[5]变法-buff效果'!AJ155</f>
        <v>2.5000000000000001E-2</v>
      </c>
      <c r="AH155" s="39">
        <f>'[5]变法-buff效果'!AK155</f>
        <v>2.5000000000000001E-2</v>
      </c>
      <c r="AJ155" s="67"/>
      <c r="AK155" s="67">
        <f>IFERROR('[5]变法-buff效果'!AG155/AD155,0)</f>
        <v>1</v>
      </c>
      <c r="AL155" s="39"/>
      <c r="BF155" s="29">
        <v>151</v>
      </c>
      <c r="BG155" s="39">
        <f>养成属性buff汇总!I156</f>
        <v>0.20347900973209265</v>
      </c>
      <c r="BH155" s="39">
        <f>养成属性buff汇总!J156</f>
        <v>0.20347900973209265</v>
      </c>
      <c r="BI155" s="39">
        <f>养成属性buff汇总!K156</f>
        <v>0.20347900973209265</v>
      </c>
      <c r="BJ155" s="39">
        <f>养成属性buff汇总!L156</f>
        <v>0.20347900973209265</v>
      </c>
      <c r="BK155" s="39">
        <f>养成属性buff汇总!M156</f>
        <v>0.20347900973209265</v>
      </c>
      <c r="BM155" s="67">
        <f>'[2]功能-军团县城'!CV158/BG155</f>
        <v>1.7097634476761325E-2</v>
      </c>
      <c r="BN155" s="67">
        <f>[3]大殿属性!AK157/BG155</f>
        <v>0.98290236552323873</v>
      </c>
      <c r="BO155" s="39"/>
      <c r="BR155" s="29">
        <v>151</v>
      </c>
      <c r="BS155" s="39">
        <f t="shared" si="24"/>
        <v>0.20347900973209265</v>
      </c>
      <c r="BT155" s="39">
        <f t="shared" si="25"/>
        <v>0.20347900973209265</v>
      </c>
      <c r="BU155" s="39">
        <f t="shared" si="26"/>
        <v>0.20347900973209265</v>
      </c>
      <c r="BV155" s="39">
        <f t="shared" si="27"/>
        <v>0.20347900973209265</v>
      </c>
      <c r="BW155" s="39">
        <f t="shared" si="28"/>
        <v>0.20347900973209265</v>
      </c>
      <c r="BY155" s="67">
        <f>'[2]功能-军团县城'!CV158/BS155</f>
        <v>1.7097634476761325E-2</v>
      </c>
      <c r="BZ155" s="67">
        <f>[3]大殿属性!AK157/BS155</f>
        <v>0.98290236552323873</v>
      </c>
      <c r="CA155" s="39"/>
      <c r="CF155" s="29">
        <v>151</v>
      </c>
      <c r="CG155" s="39">
        <f>养成属性buff汇总!AA156</f>
        <v>0.37927810986307331</v>
      </c>
      <c r="CH155" s="39">
        <f>养成属性buff汇总!AB156</f>
        <v>0.38442690641459881</v>
      </c>
      <c r="CI155" s="39">
        <f>养成属性buff汇总!AC156</f>
        <v>0.38923159892753406</v>
      </c>
      <c r="CJ155" s="39">
        <f>养成属性buff汇总!AD156</f>
        <v>0.39429470798046978</v>
      </c>
      <c r="CK155" s="39">
        <f>养成属性buff汇总!AE156</f>
        <v>0.39958600318205106</v>
      </c>
      <c r="CP155" s="29">
        <v>151</v>
      </c>
      <c r="CQ155" s="39">
        <v>0</v>
      </c>
      <c r="CR155" s="39">
        <v>0</v>
      </c>
      <c r="CS155" s="39">
        <v>0</v>
      </c>
      <c r="CT155" s="39">
        <v>0</v>
      </c>
      <c r="CU155" s="39">
        <v>0</v>
      </c>
    </row>
    <row r="156" spans="2:99" x14ac:dyDescent="0.15">
      <c r="B156" s="29">
        <v>152</v>
      </c>
      <c r="C156" s="29">
        <f>[6]属性汇总!Q155+[10]属性汇总!J156+[11]属性汇总新!K156+[12]爵位属性!I156+[13]宝物温养!CB157+[14]藏品属性!AW162</f>
        <v>468.41233197047029</v>
      </c>
      <c r="D156" s="29">
        <f>[6]属性汇总!R155+[10]属性汇总!K156+[11]属性汇总新!L156+[12]爵位属性!J156+[13]宝物温养!CC157+[14]藏品属性!AX162</f>
        <v>488.1725856814877</v>
      </c>
      <c r="E156" s="29">
        <f>[6]属性汇总!S155+[10]属性汇总!L156+[11]属性汇总新!M156+[12]爵位属性!K156+[13]宝物温养!CD157+[14]藏品属性!AY162</f>
        <v>507.87823615385912</v>
      </c>
      <c r="F156" s="29">
        <f>[6]属性汇总!T155+[10]属性汇总!M156+[11]属性汇总新!N156+[12]爵位属性!L156+[13]宝物温养!CE157+[14]藏品属性!AZ162</f>
        <v>528.26784599256973</v>
      </c>
      <c r="G156" s="29">
        <f>[6]属性汇总!U155+[10]属性汇总!N156+[11]属性汇总新!O156+[12]爵位属性!M156+[13]宝物温养!CF157+[14]藏品属性!BA162</f>
        <v>530.36306025396311</v>
      </c>
      <c r="I156" s="39">
        <f>[6]属性汇总!Q155/C156</f>
        <v>0.31596093846933609</v>
      </c>
      <c r="J156" s="39">
        <f>[10]属性汇总!J156/C156</f>
        <v>0.14090149958767692</v>
      </c>
      <c r="K156" s="39">
        <f>[13]宝物温养!CB157/C156</f>
        <v>0.15371072682292028</v>
      </c>
      <c r="L156" s="39">
        <f>[12]爵位属性!I156/C156</f>
        <v>6.6892631117381959E-2</v>
      </c>
      <c r="M156" s="100">
        <f>[11]属性汇总新!K156/C156</f>
        <v>0.18107237455440889</v>
      </c>
      <c r="N156" s="39">
        <f>[14]藏品属性!AW162/C156</f>
        <v>0.14146182944827584</v>
      </c>
      <c r="Q156" s="29">
        <v>152</v>
      </c>
      <c r="R156" s="29">
        <f>[6]属性汇总!AN155+[10]属性汇总!AC156+[15]属性汇总!E156+[9]属性!AS157</f>
        <v>32623.421596680353</v>
      </c>
      <c r="S156" s="29">
        <f>[6]属性汇总!AO155+[10]属性汇总!AD156+[15]属性汇总!F156+[9]属性!AT157</f>
        <v>31725.949398991906</v>
      </c>
      <c r="T156" s="29">
        <f>[6]属性汇总!AP155+[10]属性汇总!AE156+[15]属性汇总!G156+[9]属性!AU157</f>
        <v>31737.100000000002</v>
      </c>
      <c r="U156" s="29">
        <f>[6]属性汇总!AQ155+[10]属性汇总!AF156+[15]属性汇总!H156+[9]属性!AV157</f>
        <v>31737.100000000002</v>
      </c>
      <c r="V156" s="29">
        <f>[6]属性汇总!AR155+[10]属性汇总!AG156+[15]属性汇总!I156+[9]属性!AW157</f>
        <v>31737.100000000002</v>
      </c>
      <c r="X156" s="39">
        <f>[6]属性汇总!AN155/R156</f>
        <v>0.4877300055583208</v>
      </c>
      <c r="Y156" s="39">
        <f>[10]属性汇总!AC156/R156</f>
        <v>0.4295073696814749</v>
      </c>
      <c r="Z156" s="39">
        <f>[15]属性汇总!E156/R156</f>
        <v>5.5175083173469509E-2</v>
      </c>
      <c r="AA156" s="39">
        <f>[9]属性!AS157/R156</f>
        <v>2.7587541586734755E-2</v>
      </c>
      <c r="AC156" s="29">
        <v>152</v>
      </c>
      <c r="AD156" s="39">
        <f>'[5]变法-buff效果'!AG156</f>
        <v>2.5000000000000001E-2</v>
      </c>
      <c r="AE156" s="39">
        <f>'[5]变法-buff效果'!AH156</f>
        <v>2.5000000000000001E-2</v>
      </c>
      <c r="AF156" s="39">
        <f>'[5]变法-buff效果'!AI156</f>
        <v>2.5000000000000001E-2</v>
      </c>
      <c r="AG156" s="39">
        <f>'[5]变法-buff效果'!AJ156</f>
        <v>2.5000000000000001E-2</v>
      </c>
      <c r="AH156" s="39">
        <f>'[5]变法-buff效果'!AK156</f>
        <v>2.5000000000000001E-2</v>
      </c>
      <c r="AJ156" s="67"/>
      <c r="AK156" s="67">
        <f>IFERROR('[5]变法-buff效果'!AG156/AD156,0)</f>
        <v>1</v>
      </c>
      <c r="AL156" s="39"/>
      <c r="BF156" s="29">
        <v>152</v>
      </c>
      <c r="BG156" s="39">
        <f>养成属性buff汇总!I157</f>
        <v>0.20347900973209265</v>
      </c>
      <c r="BH156" s="39">
        <f>养成属性buff汇总!J157</f>
        <v>0.20347900973209265</v>
      </c>
      <c r="BI156" s="39">
        <f>养成属性buff汇总!K157</f>
        <v>0.20347900973209265</v>
      </c>
      <c r="BJ156" s="39">
        <f>养成属性buff汇总!L157</f>
        <v>0.20347900973209265</v>
      </c>
      <c r="BK156" s="39">
        <f>养成属性buff汇总!M157</f>
        <v>0.20347900973209265</v>
      </c>
      <c r="BM156" s="67">
        <f>'[2]功能-军团县城'!CV159/BG156</f>
        <v>1.7097634476761325E-2</v>
      </c>
      <c r="BN156" s="67">
        <f>[3]大殿属性!AK158/BG156</f>
        <v>0.98290236552323873</v>
      </c>
      <c r="BO156" s="39"/>
      <c r="BR156" s="29">
        <v>152</v>
      </c>
      <c r="BS156" s="39">
        <f t="shared" si="24"/>
        <v>0.20347900973209265</v>
      </c>
      <c r="BT156" s="39">
        <f t="shared" si="25"/>
        <v>0.20347900973209265</v>
      </c>
      <c r="BU156" s="39">
        <f t="shared" si="26"/>
        <v>0.20347900973209265</v>
      </c>
      <c r="BV156" s="39">
        <f t="shared" si="27"/>
        <v>0.20347900973209265</v>
      </c>
      <c r="BW156" s="39">
        <f t="shared" si="28"/>
        <v>0.20347900973209265</v>
      </c>
      <c r="BY156" s="67">
        <f>'[2]功能-军团县城'!CV159/BS156</f>
        <v>1.7097634476761325E-2</v>
      </c>
      <c r="BZ156" s="67">
        <f>[3]大殿属性!AK158/BS156</f>
        <v>0.98290236552323873</v>
      </c>
      <c r="CA156" s="39"/>
      <c r="CF156" s="29">
        <v>152</v>
      </c>
      <c r="CG156" s="39">
        <f>养成属性buff汇总!AA157</f>
        <v>0.38403886474253196</v>
      </c>
      <c r="CH156" s="39">
        <f>养成属性buff汇总!AB157</f>
        <v>0.38937598378095939</v>
      </c>
      <c r="CI156" s="39">
        <f>养成属性buff汇总!AC157</f>
        <v>0.39424141158121873</v>
      </c>
      <c r="CJ156" s="39">
        <f>养成属性buff汇总!AD157</f>
        <v>0.3993613237395231</v>
      </c>
      <c r="CK156" s="39">
        <f>养成属性buff汇总!AE157</f>
        <v>0.39999999999999997</v>
      </c>
      <c r="CP156" s="29">
        <v>152</v>
      </c>
      <c r="CQ156" s="39">
        <v>0</v>
      </c>
      <c r="CR156" s="39">
        <v>0</v>
      </c>
      <c r="CS156" s="39">
        <v>0</v>
      </c>
      <c r="CT156" s="39">
        <v>0</v>
      </c>
      <c r="CU156" s="39">
        <v>0</v>
      </c>
    </row>
    <row r="157" spans="2:99" x14ac:dyDescent="0.15">
      <c r="B157" s="29">
        <v>153</v>
      </c>
      <c r="C157" s="29">
        <f>[6]属性汇总!Q156+[10]属性汇总!J157+[11]属性汇总新!K157+[12]爵位属性!I157+[13]宝物温养!CB158+[14]藏品属性!AW163</f>
        <v>471.96523539416575</v>
      </c>
      <c r="D157" s="29">
        <f>[6]属性汇总!R156+[10]属性汇总!K157+[11]属性汇总新!L157+[12]爵位属性!J157+[13]宝物温养!CC158+[14]藏品属性!AX163</f>
        <v>492.09209716084507</v>
      </c>
      <c r="E157" s="29">
        <f>[6]属性汇总!S156+[10]属性汇总!L157+[11]属性汇总新!M157+[12]爵位属性!K157+[13]宝物温养!CD158+[14]藏品属性!AY163</f>
        <v>512.08861592290839</v>
      </c>
      <c r="F157" s="29">
        <f>[6]属性汇总!T156+[10]属性汇总!M157+[11]属性汇总新!N157+[12]爵位属性!L157+[13]宝物温养!CE158+[14]藏品属性!AZ163</f>
        <v>529.84920134426341</v>
      </c>
      <c r="G157" s="29">
        <f>[6]属性汇总!U156+[10]属性汇总!N157+[11]属性汇总新!O157+[12]爵位属性!M157+[13]宝物温养!CF158+[14]藏品属性!BA163</f>
        <v>531.5321154749322</v>
      </c>
      <c r="I157" s="39">
        <f>[6]属性汇总!Q156/C157</f>
        <v>0.3135824185787679</v>
      </c>
      <c r="J157" s="39">
        <f>[10]属性汇总!J157/C157</f>
        <v>0.13984080828512621</v>
      </c>
      <c r="K157" s="39">
        <f>[13]宝物温养!CB158/C157</f>
        <v>0.15255360903831952</v>
      </c>
      <c r="L157" s="39">
        <f>[12]爵位属性!I157/C157</f>
        <v>6.6742203954264792E-2</v>
      </c>
      <c r="M157" s="100">
        <f>[11]属性汇总新!K157/C157</f>
        <v>0.1867769873931921</v>
      </c>
      <c r="N157" s="39">
        <f>[14]藏品属性!AW163/C157</f>
        <v>0.14050397275032947</v>
      </c>
      <c r="Q157" s="29">
        <v>153</v>
      </c>
      <c r="R157" s="29">
        <f>[6]属性汇总!AN156+[10]属性汇总!AC157+[15]属性汇总!E157+[9]属性!AS158</f>
        <v>32702.737340856082</v>
      </c>
      <c r="S157" s="29">
        <f>[6]属性汇总!AO156+[10]属性汇总!AD157+[15]属性汇总!F157+[9]属性!AT158</f>
        <v>31802.988273306273</v>
      </c>
      <c r="T157" s="29">
        <f>[6]属性汇总!AP156+[10]属性汇总!AE157+[15]属性汇总!G157+[9]属性!AU158</f>
        <v>31803.100000000002</v>
      </c>
      <c r="U157" s="29">
        <f>[6]属性汇总!AQ156+[10]属性汇总!AF157+[15]属性汇总!H157+[9]属性!AV158</f>
        <v>31803.100000000002</v>
      </c>
      <c r="V157" s="29">
        <f>[6]属性汇总!AR156+[10]属性汇总!AG157+[15]属性汇总!I157+[9]属性!AW158</f>
        <v>31803.100000000002</v>
      </c>
      <c r="X157" s="39">
        <f>[6]属性汇总!AN156/R157</f>
        <v>0.48695426241769185</v>
      </c>
      <c r="Y157" s="39">
        <f>[10]属性汇总!AC157/R157</f>
        <v>0.43048384155940722</v>
      </c>
      <c r="Z157" s="39">
        <f>[15]属性汇总!E157/R157</f>
        <v>5.5041264015267301E-2</v>
      </c>
      <c r="AA157" s="39">
        <f>[9]属性!AS158/R157</f>
        <v>2.752063200763365E-2</v>
      </c>
      <c r="AC157" s="29">
        <v>153</v>
      </c>
      <c r="AD157" s="39">
        <f>'[5]变法-buff效果'!AG157</f>
        <v>2.5000000000000001E-2</v>
      </c>
      <c r="AE157" s="39">
        <f>'[5]变法-buff效果'!AH157</f>
        <v>2.5000000000000001E-2</v>
      </c>
      <c r="AF157" s="39">
        <f>'[5]变法-buff效果'!AI157</f>
        <v>2.5000000000000001E-2</v>
      </c>
      <c r="AG157" s="39">
        <f>'[5]变法-buff效果'!AJ157</f>
        <v>2.5000000000000001E-2</v>
      </c>
      <c r="AH157" s="39">
        <f>'[5]变法-buff效果'!AK157</f>
        <v>2.5000000000000001E-2</v>
      </c>
      <c r="AJ157" s="67"/>
      <c r="AK157" s="67">
        <f>IFERROR('[5]变法-buff效果'!AG157/AD157,0)</f>
        <v>1</v>
      </c>
      <c r="AL157" s="39"/>
      <c r="BF157" s="29">
        <v>153</v>
      </c>
      <c r="BG157" s="39">
        <f>养成属性buff汇总!I158</f>
        <v>0.20347900973209265</v>
      </c>
      <c r="BH157" s="39">
        <f>养成属性buff汇总!J158</f>
        <v>0.20347900973209265</v>
      </c>
      <c r="BI157" s="39">
        <f>养成属性buff汇总!K158</f>
        <v>0.20347900973209265</v>
      </c>
      <c r="BJ157" s="39">
        <f>养成属性buff汇总!L158</f>
        <v>0.20347900973209265</v>
      </c>
      <c r="BK157" s="39">
        <f>养成属性buff汇总!M158</f>
        <v>0.20347900973209265</v>
      </c>
      <c r="BM157" s="67">
        <f>'[2]功能-军团县城'!CV160/BG157</f>
        <v>1.7097634476761325E-2</v>
      </c>
      <c r="BN157" s="67">
        <f>[3]大殿属性!AK159/BG157</f>
        <v>0.98290236552323873</v>
      </c>
      <c r="BO157" s="39"/>
      <c r="BR157" s="29">
        <v>153</v>
      </c>
      <c r="BS157" s="39">
        <f t="shared" si="24"/>
        <v>0.20347900973209265</v>
      </c>
      <c r="BT157" s="39">
        <f t="shared" si="25"/>
        <v>0.20347900973209265</v>
      </c>
      <c r="BU157" s="39">
        <f t="shared" si="26"/>
        <v>0.20347900973209265</v>
      </c>
      <c r="BV157" s="39">
        <f t="shared" si="27"/>
        <v>0.20347900973209265</v>
      </c>
      <c r="BW157" s="39">
        <f t="shared" si="28"/>
        <v>0.20347900973209265</v>
      </c>
      <c r="BY157" s="67">
        <f>'[2]功能-军团县城'!CV160/BS157</f>
        <v>1.7097634476761325E-2</v>
      </c>
      <c r="BZ157" s="67">
        <f>[3]大殿属性!AK159/BS157</f>
        <v>0.98290236552323873</v>
      </c>
      <c r="CA157" s="39"/>
      <c r="CF157" s="29">
        <v>153</v>
      </c>
      <c r="CG157" s="39">
        <f>养成属性buff汇总!AA158</f>
        <v>0.38879961962199061</v>
      </c>
      <c r="CH157" s="39">
        <f>养成属性buff汇总!AB158</f>
        <v>0.39432506114731997</v>
      </c>
      <c r="CI157" s="39">
        <f>养成属性buff汇总!AC158</f>
        <v>0.39925122423490333</v>
      </c>
      <c r="CJ157" s="39">
        <f>养成属性buff汇总!AD158</f>
        <v>0.39999999999999997</v>
      </c>
      <c r="CK157" s="39">
        <f>养成属性buff汇总!AE158</f>
        <v>0.39999999999999997</v>
      </c>
      <c r="CP157" s="29">
        <v>153</v>
      </c>
      <c r="CQ157" s="39">
        <v>0</v>
      </c>
      <c r="CR157" s="39">
        <v>0</v>
      </c>
      <c r="CS157" s="39">
        <v>0</v>
      </c>
      <c r="CT157" s="39">
        <v>0</v>
      </c>
      <c r="CU157" s="39">
        <v>0</v>
      </c>
    </row>
    <row r="158" spans="2:99" x14ac:dyDescent="0.15">
      <c r="B158" s="29">
        <v>154</v>
      </c>
      <c r="C158" s="29">
        <f>[6]属性汇总!Q157+[10]属性汇总!J158+[11]属性汇总新!K158+[12]爵位属性!I158+[13]宝物温养!CB159+[14]藏品属性!AW164</f>
        <v>475.5181388178612</v>
      </c>
      <c r="D158" s="29">
        <f>[6]属性汇总!R157+[10]属性汇总!K158+[11]属性汇总新!L158+[12]爵位属性!J158+[13]宝物温养!CC159+[14]藏品属性!AX164</f>
        <v>496.01160864020244</v>
      </c>
      <c r="E158" s="29">
        <f>[6]属性汇总!S157+[10]属性汇总!L158+[11]属性汇总新!M158+[12]爵位属性!K158+[13]宝物温养!CD159+[14]藏品属性!AY164</f>
        <v>513.61196581837407</v>
      </c>
      <c r="F158" s="29">
        <f>[6]属性汇总!T157+[10]属性汇总!M158+[11]属性汇总新!N158+[12]爵位属性!L158+[13]宝物温养!CE159+[14]藏品属性!AZ164</f>
        <v>531.00725712646988</v>
      </c>
      <c r="G158" s="29">
        <f>[6]属性汇总!U157+[10]属性汇总!N158+[11]属性汇总新!O158+[12]爵位属性!M158+[13]宝物温养!CF159+[14]藏品属性!BA164</f>
        <v>532.70117069590128</v>
      </c>
      <c r="I158" s="39">
        <f>[6]属性汇总!Q157/C158</f>
        <v>0.31123944160769179</v>
      </c>
      <c r="J158" s="39">
        <f>[10]属性汇总!J158/C158</f>
        <v>0.13879596720343013</v>
      </c>
      <c r="K158" s="39">
        <f>[13]宝物温养!CB159/C158</f>
        <v>0.15141378240374195</v>
      </c>
      <c r="L158" s="39">
        <f>[12]爵位属性!I158/C158</f>
        <v>6.6594024668312435E-2</v>
      </c>
      <c r="M158" s="100">
        <f>[11]属性汇总新!K158/C158</f>
        <v>0.19239635453120707</v>
      </c>
      <c r="N158" s="39">
        <f>[14]藏品属性!AW164/C158</f>
        <v>0.13956042958561657</v>
      </c>
      <c r="Q158" s="29">
        <v>154</v>
      </c>
      <c r="R158" s="29">
        <f>[6]属性汇总!AN157+[10]属性汇总!AC158+[15]属性汇总!E158+[9]属性!AS159</f>
        <v>32769.100000000006</v>
      </c>
      <c r="S158" s="29">
        <f>[6]属性汇总!AO157+[10]属性汇总!AD158+[15]属性汇总!F158+[9]属性!AT159</f>
        <v>31869.100000000002</v>
      </c>
      <c r="T158" s="29">
        <f>[6]属性汇总!AP157+[10]属性汇总!AE158+[15]属性汇总!G158+[9]属性!AU159</f>
        <v>31869.100000000002</v>
      </c>
      <c r="U158" s="29">
        <f>[6]属性汇总!AQ157+[10]属性汇总!AF158+[15]属性汇总!H158+[9]属性!AV159</f>
        <v>31869.100000000002</v>
      </c>
      <c r="V158" s="29">
        <f>[6]属性汇总!AR157+[10]属性汇总!AG158+[15]属性汇总!I158+[9]属性!AW159</f>
        <v>31869.100000000002</v>
      </c>
      <c r="X158" s="39">
        <f>[6]属性汇总!AN157/R158</f>
        <v>0.48597916940044122</v>
      </c>
      <c r="Y158" s="39">
        <f>[10]属性汇总!AC158/R158</f>
        <v>0.43162613559725466</v>
      </c>
      <c r="Z158" s="39">
        <f>[15]属性汇总!E158/R158</f>
        <v>5.4929796668202656E-2</v>
      </c>
      <c r="AA158" s="39">
        <f>[9]属性!AS159/R158</f>
        <v>2.7464898334101328E-2</v>
      </c>
      <c r="AC158" s="29">
        <v>154</v>
      </c>
      <c r="AD158" s="39">
        <f>'[5]变法-buff效果'!AG158</f>
        <v>2.5000000000000001E-2</v>
      </c>
      <c r="AE158" s="39">
        <f>'[5]变法-buff效果'!AH158</f>
        <v>2.5000000000000001E-2</v>
      </c>
      <c r="AF158" s="39">
        <f>'[5]变法-buff效果'!AI158</f>
        <v>2.5000000000000001E-2</v>
      </c>
      <c r="AG158" s="39">
        <f>'[5]变法-buff效果'!AJ158</f>
        <v>2.5000000000000001E-2</v>
      </c>
      <c r="AH158" s="39">
        <f>'[5]变法-buff效果'!AK158</f>
        <v>2.5000000000000001E-2</v>
      </c>
      <c r="AJ158" s="67"/>
      <c r="AK158" s="67">
        <f>IFERROR('[5]变法-buff效果'!AG158/AD158,0)</f>
        <v>1</v>
      </c>
      <c r="AL158" s="39"/>
      <c r="BF158" s="29">
        <v>154</v>
      </c>
      <c r="BG158" s="39">
        <f>养成属性buff汇总!I159</f>
        <v>0.20347900973209265</v>
      </c>
      <c r="BH158" s="39">
        <f>养成属性buff汇总!J159</f>
        <v>0.20347900973209265</v>
      </c>
      <c r="BI158" s="39">
        <f>养成属性buff汇总!K159</f>
        <v>0.20347900973209265</v>
      </c>
      <c r="BJ158" s="39">
        <f>养成属性buff汇总!L159</f>
        <v>0.20347900973209265</v>
      </c>
      <c r="BK158" s="39">
        <f>养成属性buff汇总!M159</f>
        <v>0.20347900973209265</v>
      </c>
      <c r="BM158" s="67">
        <f>'[2]功能-军团县城'!CV161/BG158</f>
        <v>1.7097634476761325E-2</v>
      </c>
      <c r="BN158" s="67">
        <f>[3]大殿属性!AK160/BG158</f>
        <v>0.98290236552323873</v>
      </c>
      <c r="BO158" s="39"/>
      <c r="BR158" s="29">
        <v>154</v>
      </c>
      <c r="BS158" s="39">
        <f t="shared" si="24"/>
        <v>0.20347900973209265</v>
      </c>
      <c r="BT158" s="39">
        <f t="shared" si="25"/>
        <v>0.20347900973209265</v>
      </c>
      <c r="BU158" s="39">
        <f t="shared" si="26"/>
        <v>0.20347900973209265</v>
      </c>
      <c r="BV158" s="39">
        <f t="shared" si="27"/>
        <v>0.20347900973209265</v>
      </c>
      <c r="BW158" s="39">
        <f t="shared" si="28"/>
        <v>0.20347900973209265</v>
      </c>
      <c r="BY158" s="67">
        <f>'[2]功能-军团县城'!CV161/BS158</f>
        <v>1.7097634476761325E-2</v>
      </c>
      <c r="BZ158" s="67">
        <f>[3]大殿属性!AK160/BS158</f>
        <v>0.98290236552323873</v>
      </c>
      <c r="CA158" s="39"/>
      <c r="CF158" s="29">
        <v>154</v>
      </c>
      <c r="CG158" s="39">
        <f>养成属性buff汇总!AA159</f>
        <v>0.39356037450144926</v>
      </c>
      <c r="CH158" s="39">
        <f>养成属性buff汇总!AB159</f>
        <v>0.39927413851368049</v>
      </c>
      <c r="CI158" s="39">
        <f>养成属性buff汇总!AC159</f>
        <v>0.39999999999999997</v>
      </c>
      <c r="CJ158" s="39">
        <f>养成属性buff汇总!AD159</f>
        <v>0.39999999999999997</v>
      </c>
      <c r="CK158" s="39">
        <f>养成属性buff汇总!AE159</f>
        <v>0.39999999999999997</v>
      </c>
      <c r="CP158" s="29">
        <v>154</v>
      </c>
      <c r="CQ158" s="39">
        <v>0</v>
      </c>
      <c r="CR158" s="39">
        <v>0</v>
      </c>
      <c r="CS158" s="39">
        <v>0</v>
      </c>
      <c r="CT158" s="39">
        <v>0</v>
      </c>
      <c r="CU158" s="39">
        <v>0</v>
      </c>
    </row>
    <row r="159" spans="2:99" x14ac:dyDescent="0.15">
      <c r="B159" s="29">
        <v>155</v>
      </c>
      <c r="C159" s="29">
        <f>[6]属性汇总!Q158+[10]属性汇总!J159+[11]属性汇总新!K159+[12]爵位属性!I159+[13]宝物温养!CB160+[14]藏品属性!AW165</f>
        <v>479.07104224155665</v>
      </c>
      <c r="D159" s="29">
        <f>[6]属性汇总!R158+[10]属性汇总!K159+[11]属性汇总新!L159+[12]爵位属性!J159+[13]宝物温养!CC160+[14]藏品属性!AX165</f>
        <v>497.37639132352206</v>
      </c>
      <c r="E159" s="29">
        <f>[6]属性汇总!S158+[10]属性汇总!L159+[11]属性汇总新!M159+[12]爵位属性!K159+[13]宝物温养!CD160+[14]藏品属性!AY165</f>
        <v>514.65706516351509</v>
      </c>
      <c r="F159" s="29">
        <f>[6]属性汇总!T158+[10]属性汇总!M159+[11]属性汇总新!N159+[12]爵位属性!L159+[13]宝物温养!CE160+[14]藏品属性!AZ165</f>
        <v>532.16531290867647</v>
      </c>
      <c r="G159" s="29">
        <f>[6]属性汇总!U158+[10]属性汇总!N159+[11]属性汇总新!O159+[12]爵位属性!M159+[13]宝物温养!CF160+[14]藏品属性!BA165</f>
        <v>533.87022591687025</v>
      </c>
      <c r="I159" s="39">
        <f>[6]属性汇总!Q158/C159</f>
        <v>0.30893121677217888</v>
      </c>
      <c r="J159" s="39">
        <f>[10]属性汇总!J159/C159</f>
        <v>0.13776662369570139</v>
      </c>
      <c r="K159" s="39">
        <f>[13]宝物温养!CB160/C159</f>
        <v>0.15029086221349242</v>
      </c>
      <c r="L159" s="39">
        <f>[12]爵位属性!I159/C159</f>
        <v>6.6448043247169103E-2</v>
      </c>
      <c r="M159" s="100">
        <f>[11]属性汇总新!K159/C159</f>
        <v>0.19793237257489887</v>
      </c>
      <c r="N159" s="39">
        <f>[14]藏品属性!AW165/C159</f>
        <v>0.13863088149655933</v>
      </c>
      <c r="Q159" s="29">
        <v>155</v>
      </c>
      <c r="R159" s="29">
        <f>[6]属性汇总!AN158+[10]属性汇总!AC159+[15]属性汇总!E159+[9]属性!AS160</f>
        <v>32835.100000000006</v>
      </c>
      <c r="S159" s="29">
        <f>[6]属性汇总!AO158+[10]属性汇总!AD159+[15]属性汇总!F159+[9]属性!AT160</f>
        <v>31935.100000000002</v>
      </c>
      <c r="T159" s="29">
        <f>[6]属性汇总!AP158+[10]属性汇总!AE159+[15]属性汇总!G159+[9]属性!AU160</f>
        <v>31935.100000000002</v>
      </c>
      <c r="U159" s="29">
        <f>[6]属性汇总!AQ158+[10]属性汇总!AF159+[15]属性汇总!H159+[9]属性!AV160</f>
        <v>31935.100000000002</v>
      </c>
      <c r="V159" s="29">
        <f>[6]属性汇总!AR158+[10]属性汇总!AG159+[15]属性汇总!I159+[9]属性!AW160</f>
        <v>31935.100000000002</v>
      </c>
      <c r="X159" s="39">
        <f>[6]属性汇总!AN158/R159</f>
        <v>0.48500232982387748</v>
      </c>
      <c r="Y159" s="39">
        <f>[10]属性汇总!AC159/R159</f>
        <v>0.4327685921468184</v>
      </c>
      <c r="Z159" s="39">
        <f>[15]属性汇总!E159/R159</f>
        <v>5.4819385352869329E-2</v>
      </c>
      <c r="AA159" s="39">
        <f>[9]属性!AS160/R159</f>
        <v>2.7409692676434665E-2</v>
      </c>
      <c r="AC159" s="29">
        <v>155</v>
      </c>
      <c r="AD159" s="39">
        <f>'[5]变法-buff效果'!AG159</f>
        <v>2.5000000000000001E-2</v>
      </c>
      <c r="AE159" s="39">
        <f>'[5]变法-buff效果'!AH159</f>
        <v>2.5000000000000001E-2</v>
      </c>
      <c r="AF159" s="39">
        <f>'[5]变法-buff效果'!AI159</f>
        <v>2.5000000000000001E-2</v>
      </c>
      <c r="AG159" s="39">
        <f>'[5]变法-buff效果'!AJ159</f>
        <v>2.5000000000000001E-2</v>
      </c>
      <c r="AH159" s="39">
        <f>'[5]变法-buff效果'!AK159</f>
        <v>2.5000000000000001E-2</v>
      </c>
      <c r="AJ159" s="67"/>
      <c r="AK159" s="67">
        <f>IFERROR('[5]变法-buff效果'!AG159/AD159,0)</f>
        <v>1</v>
      </c>
      <c r="AL159" s="39"/>
      <c r="BF159" s="29">
        <v>155</v>
      </c>
      <c r="BG159" s="39">
        <f>养成属性buff汇总!I160</f>
        <v>0.20347900973209265</v>
      </c>
      <c r="BH159" s="39">
        <f>养成属性buff汇总!J160</f>
        <v>0.20347900973209265</v>
      </c>
      <c r="BI159" s="39">
        <f>养成属性buff汇总!K160</f>
        <v>0.20347900973209265</v>
      </c>
      <c r="BJ159" s="39">
        <f>养成属性buff汇总!L160</f>
        <v>0.20347900973209265</v>
      </c>
      <c r="BK159" s="39">
        <f>养成属性buff汇总!M160</f>
        <v>0.20347900973209265</v>
      </c>
      <c r="BM159" s="67">
        <f>'[2]功能-军团县城'!CV162/BG159</f>
        <v>1.7097634476761325E-2</v>
      </c>
      <c r="BN159" s="67">
        <f>[3]大殿属性!AK161/BG159</f>
        <v>0.98290236552323873</v>
      </c>
      <c r="BO159" s="39"/>
      <c r="BR159" s="29">
        <v>155</v>
      </c>
      <c r="BS159" s="39">
        <f t="shared" si="24"/>
        <v>0.20347900973209265</v>
      </c>
      <c r="BT159" s="39">
        <f t="shared" si="25"/>
        <v>0.20347900973209265</v>
      </c>
      <c r="BU159" s="39">
        <f t="shared" si="26"/>
        <v>0.20347900973209265</v>
      </c>
      <c r="BV159" s="39">
        <f t="shared" si="27"/>
        <v>0.20347900973209265</v>
      </c>
      <c r="BW159" s="39">
        <f t="shared" si="28"/>
        <v>0.20347900973209265</v>
      </c>
      <c r="BY159" s="67">
        <f>'[2]功能-军团县城'!CV162/BS159</f>
        <v>1.7097634476761325E-2</v>
      </c>
      <c r="BZ159" s="67">
        <f>[3]大殿属性!AK161/BS159</f>
        <v>0.98290236552323873</v>
      </c>
      <c r="CA159" s="39"/>
      <c r="CF159" s="29">
        <v>155</v>
      </c>
      <c r="CG159" s="39">
        <f>养成属性buff汇总!AA160</f>
        <v>0.39832112938090791</v>
      </c>
      <c r="CH159" s="39">
        <f>养成属性buff汇总!AB160</f>
        <v>0.39999999999999997</v>
      </c>
      <c r="CI159" s="39">
        <f>养成属性buff汇总!AC160</f>
        <v>0.39999999999999997</v>
      </c>
      <c r="CJ159" s="39">
        <f>养成属性buff汇总!AD160</f>
        <v>0.39999999999999997</v>
      </c>
      <c r="CK159" s="39">
        <f>养成属性buff汇总!AE160</f>
        <v>0.39999999999999997</v>
      </c>
      <c r="CP159" s="29">
        <v>155</v>
      </c>
      <c r="CQ159" s="39">
        <v>0</v>
      </c>
      <c r="CR159" s="39">
        <v>0</v>
      </c>
      <c r="CS159" s="39">
        <v>0</v>
      </c>
      <c r="CT159" s="39">
        <v>0</v>
      </c>
      <c r="CU159" s="39">
        <v>0</v>
      </c>
    </row>
    <row r="160" spans="2:99" x14ac:dyDescent="0.15">
      <c r="B160" s="29">
        <v>156</v>
      </c>
      <c r="C160" s="29">
        <f>[6]属性汇总!Q159+[10]属性汇总!J160+[11]属性汇总新!K160+[12]爵位属性!I160+[13]宝物温养!CB161+[14]藏品属性!AW166</f>
        <v>480.86459651536893</v>
      </c>
      <c r="D160" s="29">
        <f>[6]属性汇总!R159+[10]属性汇总!K160+[11]属性汇总新!L160+[12]爵位属性!J160+[13]宝物温养!CC161+[14]藏品属性!AX166</f>
        <v>498.31543697943209</v>
      </c>
      <c r="E160" s="29">
        <f>[6]属性汇总!S159+[10]属性汇总!L160+[11]属性汇总新!M160+[12]爵位属性!K160+[13]宝物温养!CD161+[14]藏品属性!AY166</f>
        <v>515.70216450865598</v>
      </c>
      <c r="F160" s="29">
        <f>[6]属性汇总!T159+[10]属性汇总!M160+[11]属性汇总新!N160+[12]爵位属性!L160+[13]宝物温养!CE161+[14]藏品属性!AZ166</f>
        <v>533.32336869088294</v>
      </c>
      <c r="G160" s="29">
        <f>[6]属性汇总!U159+[10]属性汇总!N160+[11]属性汇总新!O160+[12]爵位属性!M160+[13]宝物温养!CF161+[14]藏品属性!BA166</f>
        <v>535.03928113783934</v>
      </c>
      <c r="I160" s="39">
        <f>[6]属性汇总!Q159/C160</f>
        <v>0.30777894873628892</v>
      </c>
      <c r="J160" s="39">
        <f>[10]属性汇总!J160/C160</f>
        <v>0.13725277443645317</v>
      </c>
      <c r="K160" s="39">
        <f>[13]宝物温养!CB161/C160</f>
        <v>0.14973029938522164</v>
      </c>
      <c r="L160" s="39">
        <f>[12]爵位属性!I160/C160</f>
        <v>6.654679972676518E-2</v>
      </c>
      <c r="M160" s="100">
        <f>[11]属性汇总新!K160/C160</f>
        <v>0.20047229754960053</v>
      </c>
      <c r="N160" s="39">
        <f>[14]藏品属性!AW166/C160</f>
        <v>0.13821888016567047</v>
      </c>
      <c r="Q160" s="29">
        <v>156</v>
      </c>
      <c r="R160" s="29">
        <f>[6]属性汇总!AN159+[10]属性汇总!AC160+[15]属性汇总!E160+[9]属性!AS161</f>
        <v>32901.100000000006</v>
      </c>
      <c r="S160" s="29">
        <f>[6]属性汇总!AO159+[10]属性汇总!AD160+[15]属性汇总!F160+[9]属性!AT161</f>
        <v>32001.100000000002</v>
      </c>
      <c r="T160" s="29">
        <f>[6]属性汇总!AP159+[10]属性汇总!AE160+[15]属性汇总!G160+[9]属性!AU161</f>
        <v>32001.100000000002</v>
      </c>
      <c r="U160" s="29">
        <f>[6]属性汇总!AQ159+[10]属性汇总!AF160+[15]属性汇总!H160+[9]属性!AV161</f>
        <v>32001.100000000002</v>
      </c>
      <c r="V160" s="29">
        <f>[6]属性汇总!AR159+[10]属性汇总!AG160+[15]属性汇总!I160+[9]属性!AW161</f>
        <v>32001.100000000002</v>
      </c>
      <c r="X160" s="39">
        <f>[6]属性汇总!AN159/R160</f>
        <v>0.4840294093510551</v>
      </c>
      <c r="Y160" s="39">
        <f>[10]属性汇总!AC160/R160</f>
        <v>0.43390646513338454</v>
      </c>
      <c r="Z160" s="39">
        <f>[15]属性汇总!E160/R160</f>
        <v>5.4709417010373504E-2</v>
      </c>
      <c r="AA160" s="39">
        <f>[9]属性!AS161/R160</f>
        <v>2.7354708505186752E-2</v>
      </c>
      <c r="AC160" s="29">
        <v>156</v>
      </c>
      <c r="AD160" s="39">
        <f>'[5]变法-buff效果'!AG160</f>
        <v>2.5000000000000001E-2</v>
      </c>
      <c r="AE160" s="39">
        <f>'[5]变法-buff效果'!AH160</f>
        <v>2.5000000000000001E-2</v>
      </c>
      <c r="AF160" s="39">
        <f>'[5]变法-buff效果'!AI160</f>
        <v>2.5000000000000001E-2</v>
      </c>
      <c r="AG160" s="39">
        <f>'[5]变法-buff效果'!AJ160</f>
        <v>2.5000000000000001E-2</v>
      </c>
      <c r="AH160" s="39">
        <f>'[5]变法-buff效果'!AK160</f>
        <v>2.5000000000000001E-2</v>
      </c>
      <c r="AJ160" s="67"/>
      <c r="AK160" s="67">
        <f>IFERROR('[5]变法-buff效果'!AG160/AD160,0)</f>
        <v>1</v>
      </c>
      <c r="AL160" s="39"/>
      <c r="BF160" s="29">
        <v>156</v>
      </c>
      <c r="BG160" s="39">
        <f>养成属性buff汇总!I161</f>
        <v>0.20347900973209265</v>
      </c>
      <c r="BH160" s="39">
        <f>养成属性buff汇总!J161</f>
        <v>0.20347900973209265</v>
      </c>
      <c r="BI160" s="39">
        <f>养成属性buff汇总!K161</f>
        <v>0.20347900973209265</v>
      </c>
      <c r="BJ160" s="39">
        <f>养成属性buff汇总!L161</f>
        <v>0.20347900973209265</v>
      </c>
      <c r="BK160" s="39">
        <f>养成属性buff汇总!M161</f>
        <v>0.20347900973209265</v>
      </c>
      <c r="BM160" s="67">
        <f>'[2]功能-军团县城'!CV163/BG160</f>
        <v>1.7097634476761325E-2</v>
      </c>
      <c r="BN160" s="67">
        <f>[3]大殿属性!AK162/BG160</f>
        <v>0.98290236552323873</v>
      </c>
      <c r="BO160" s="39"/>
      <c r="BR160" s="29">
        <v>156</v>
      </c>
      <c r="BS160" s="39">
        <f t="shared" si="24"/>
        <v>0.20347900973209265</v>
      </c>
      <c r="BT160" s="39">
        <f t="shared" si="25"/>
        <v>0.20347900973209265</v>
      </c>
      <c r="BU160" s="39">
        <f t="shared" si="26"/>
        <v>0.20347900973209265</v>
      </c>
      <c r="BV160" s="39">
        <f t="shared" si="27"/>
        <v>0.20347900973209265</v>
      </c>
      <c r="BW160" s="39">
        <f t="shared" si="28"/>
        <v>0.20347900973209265</v>
      </c>
      <c r="BY160" s="67">
        <f>'[2]功能-军团县城'!CV163/BS160</f>
        <v>1.7097634476761325E-2</v>
      </c>
      <c r="BZ160" s="67">
        <f>[3]大殿属性!AK162/BS160</f>
        <v>0.98290236552323873</v>
      </c>
      <c r="CA160" s="39"/>
      <c r="CF160" s="29">
        <v>156</v>
      </c>
      <c r="CG160" s="39">
        <f>养成属性buff汇总!AA161</f>
        <v>0.39999999999999997</v>
      </c>
      <c r="CH160" s="39">
        <f>养成属性buff汇总!AB161</f>
        <v>0.39999999999999997</v>
      </c>
      <c r="CI160" s="39">
        <f>养成属性buff汇总!AC161</f>
        <v>0.39999999999999997</v>
      </c>
      <c r="CJ160" s="39">
        <f>养成属性buff汇总!AD161</f>
        <v>0.39999999999999997</v>
      </c>
      <c r="CK160" s="39">
        <f>养成属性buff汇总!AE161</f>
        <v>0.39999999999999997</v>
      </c>
      <c r="CP160" s="29">
        <v>156</v>
      </c>
      <c r="CQ160" s="39">
        <v>0</v>
      </c>
      <c r="CR160" s="39">
        <v>0</v>
      </c>
      <c r="CS160" s="39">
        <v>0</v>
      </c>
      <c r="CT160" s="39">
        <v>0</v>
      </c>
      <c r="CU160" s="39">
        <v>0</v>
      </c>
    </row>
    <row r="161" spans="2:99" x14ac:dyDescent="0.15">
      <c r="B161" s="29">
        <v>157</v>
      </c>
      <c r="C161" s="29">
        <f>[6]属性汇总!Q160+[10]属性汇总!J161+[11]属性汇总新!K161+[12]爵位属性!I161+[13]宝物温养!CB162+[14]藏品属性!AW167</f>
        <v>481.73819879003895</v>
      </c>
      <c r="D161" s="29">
        <f>[6]属性汇总!R160+[10]属性汇总!K161+[11]属性汇总新!L161+[12]爵位属性!J161+[13]宝物温养!CC162+[14]藏品属性!AX167</f>
        <v>499.25448263534201</v>
      </c>
      <c r="E161" s="29">
        <f>[6]属性汇总!S160+[10]属性汇总!L161+[11]属性汇总新!M161+[12]爵位属性!K161+[13]宝物温养!CD162+[14]藏品属性!AY167</f>
        <v>516.74726385379688</v>
      </c>
      <c r="F161" s="29">
        <f>[6]属性汇总!T160+[10]属性汇总!M161+[11]属性汇总新!N161+[12]爵位属性!L161+[13]宝物温养!CE162+[14]藏品属性!AZ167</f>
        <v>534.48142447308953</v>
      </c>
      <c r="G161" s="29">
        <f>[6]属性汇总!U160+[10]属性汇总!N161+[11]属性汇总新!O161+[12]爵位属性!M161+[13]宝物温养!CF162+[14]藏品属性!BA167</f>
        <v>536.20833635880831</v>
      </c>
      <c r="I161" s="39">
        <f>[6]属性汇总!Q160/C161</f>
        <v>0.30722081074684388</v>
      </c>
      <c r="J161" s="39">
        <f>[10]属性汇总!J161/C161</f>
        <v>0.13700387506278172</v>
      </c>
      <c r="K161" s="39">
        <f>[13]宝物温养!CB162/C161</f>
        <v>0.14945877279576186</v>
      </c>
      <c r="L161" s="39">
        <f>[12]爵位属性!I161/C161</f>
        <v>6.6851929712064426E-2</v>
      </c>
      <c r="M161" s="100">
        <f>[11]属性汇总新!K161/C161</f>
        <v>0.20139150192089075</v>
      </c>
      <c r="N161" s="39">
        <f>[14]藏品属性!AW167/C161</f>
        <v>0.13807310976165726</v>
      </c>
      <c r="Q161" s="29">
        <v>157</v>
      </c>
      <c r="R161" s="29">
        <f>[6]属性汇总!AN160+[10]属性汇总!AC161+[15]属性汇总!E161+[9]属性!AS162</f>
        <v>32967.100000000006</v>
      </c>
      <c r="S161" s="29">
        <f>[6]属性汇总!AO160+[10]属性汇总!AD161+[15]属性汇总!F161+[9]属性!AT162</f>
        <v>32067.100000000002</v>
      </c>
      <c r="T161" s="29">
        <f>[6]属性汇总!AP160+[10]属性汇总!AE161+[15]属性汇总!G161+[9]属性!AU162</f>
        <v>32067.100000000002</v>
      </c>
      <c r="U161" s="29">
        <f>[6]属性汇总!AQ160+[10]属性汇总!AF161+[15]属性汇总!H161+[9]属性!AV162</f>
        <v>32067.100000000002</v>
      </c>
      <c r="V161" s="29">
        <f>[6]属性汇总!AR160+[10]属性汇总!AG161+[15]属性汇总!I161+[9]属性!AW162</f>
        <v>32067.100000000002</v>
      </c>
      <c r="X161" s="39">
        <f>[6]属性汇总!AN160/R161</f>
        <v>0.48306038444388494</v>
      </c>
      <c r="Y161" s="39">
        <f>[10]属性汇总!AC161/R161</f>
        <v>0.43503978208577637</v>
      </c>
      <c r="Z161" s="39">
        <f>[15]属性汇总!E161/R161</f>
        <v>5.4599888980225733E-2</v>
      </c>
      <c r="AA161" s="39">
        <f>[9]属性!AS162/R161</f>
        <v>2.7299944490112867E-2</v>
      </c>
      <c r="AC161" s="29">
        <v>157</v>
      </c>
      <c r="AD161" s="39">
        <f>'[5]变法-buff效果'!AG161</f>
        <v>2.5000000000000001E-2</v>
      </c>
      <c r="AE161" s="39">
        <f>'[5]变法-buff效果'!AH161</f>
        <v>2.5000000000000001E-2</v>
      </c>
      <c r="AF161" s="39">
        <f>'[5]变法-buff效果'!AI161</f>
        <v>2.5000000000000001E-2</v>
      </c>
      <c r="AG161" s="39">
        <f>'[5]变法-buff效果'!AJ161</f>
        <v>2.5000000000000001E-2</v>
      </c>
      <c r="AH161" s="39">
        <f>'[5]变法-buff效果'!AK161</f>
        <v>2.5000000000000001E-2</v>
      </c>
      <c r="AJ161" s="67"/>
      <c r="AK161" s="67">
        <f>IFERROR('[5]变法-buff效果'!AG161/AD161,0)</f>
        <v>1</v>
      </c>
      <c r="AL161" s="39"/>
      <c r="BF161" s="29">
        <v>157</v>
      </c>
      <c r="BG161" s="39">
        <f>养成属性buff汇总!I162</f>
        <v>0.20347900973209265</v>
      </c>
      <c r="BH161" s="39">
        <f>养成属性buff汇总!J162</f>
        <v>0.20347900973209265</v>
      </c>
      <c r="BI161" s="39">
        <f>养成属性buff汇总!K162</f>
        <v>0.20347900973209265</v>
      </c>
      <c r="BJ161" s="39">
        <f>养成属性buff汇总!L162</f>
        <v>0.20347900973209265</v>
      </c>
      <c r="BK161" s="39">
        <f>养成属性buff汇总!M162</f>
        <v>0.20347900973209265</v>
      </c>
      <c r="BM161" s="67">
        <f>'[2]功能-军团县城'!CV164/BG161</f>
        <v>1.7097634476761325E-2</v>
      </c>
      <c r="BN161" s="67">
        <f>[3]大殿属性!AK163/BG161</f>
        <v>0.98290236552323873</v>
      </c>
      <c r="BO161" s="39"/>
      <c r="BR161" s="29">
        <v>157</v>
      </c>
      <c r="BS161" s="39">
        <f t="shared" si="24"/>
        <v>0.20347900973209265</v>
      </c>
      <c r="BT161" s="39">
        <f t="shared" si="25"/>
        <v>0.20347900973209265</v>
      </c>
      <c r="BU161" s="39">
        <f t="shared" si="26"/>
        <v>0.20347900973209265</v>
      </c>
      <c r="BV161" s="39">
        <f t="shared" si="27"/>
        <v>0.20347900973209265</v>
      </c>
      <c r="BW161" s="39">
        <f t="shared" si="28"/>
        <v>0.20347900973209265</v>
      </c>
      <c r="BY161" s="67">
        <f>'[2]功能-军团县城'!CV164/BS161</f>
        <v>1.7097634476761325E-2</v>
      </c>
      <c r="BZ161" s="67">
        <f>[3]大殿属性!AK163/BS161</f>
        <v>0.98290236552323873</v>
      </c>
      <c r="CA161" s="39"/>
      <c r="CF161" s="29">
        <v>157</v>
      </c>
      <c r="CG161" s="39">
        <f>养成属性buff汇总!AA162</f>
        <v>0.39999999999999997</v>
      </c>
      <c r="CH161" s="39">
        <f>养成属性buff汇总!AB162</f>
        <v>0.39999999999999997</v>
      </c>
      <c r="CI161" s="39">
        <f>养成属性buff汇总!AC162</f>
        <v>0.39999999999999997</v>
      </c>
      <c r="CJ161" s="39">
        <f>养成属性buff汇总!AD162</f>
        <v>0.39999999999999997</v>
      </c>
      <c r="CK161" s="39">
        <f>养成属性buff汇总!AE162</f>
        <v>0.39999999999999997</v>
      </c>
      <c r="CP161" s="29">
        <v>157</v>
      </c>
      <c r="CQ161" s="39">
        <v>0</v>
      </c>
      <c r="CR161" s="39">
        <v>0</v>
      </c>
      <c r="CS161" s="39">
        <v>0</v>
      </c>
      <c r="CT161" s="39">
        <v>0</v>
      </c>
      <c r="CU161" s="39">
        <v>0</v>
      </c>
    </row>
    <row r="162" spans="2:99" x14ac:dyDescent="0.15">
      <c r="B162" s="29">
        <v>158</v>
      </c>
      <c r="C162" s="29">
        <f>[6]属性汇总!Q161+[10]属性汇总!J162+[11]属性汇总新!K162+[12]爵位属性!I162+[13]宝物温养!CB163+[14]藏品属性!AW168</f>
        <v>482.61180106470891</v>
      </c>
      <c r="D162" s="29">
        <f>[6]属性汇总!R161+[10]属性汇总!K162+[11]属性汇总新!L162+[12]爵位属性!J162+[13]宝物温养!CC163+[14]藏品属性!AX168</f>
        <v>500.19352829125205</v>
      </c>
      <c r="E162" s="29">
        <f>[6]属性汇总!S161+[10]属性汇总!L162+[11]属性汇总新!M162+[12]爵位属性!K162+[13]宝物温养!CD163+[14]藏品属性!AY168</f>
        <v>517.79236319893789</v>
      </c>
      <c r="F162" s="29">
        <f>[6]属性汇总!T161+[10]属性汇总!M162+[11]属性汇总新!N162+[12]爵位属性!L162+[13]宝物温养!CE163+[14]藏品属性!AZ168</f>
        <v>535.63948025529601</v>
      </c>
      <c r="G162" s="29">
        <f>[6]属性汇总!U161+[10]属性汇总!N162+[11]属性汇总新!O162+[12]爵位属性!M162+[13]宝物温养!CF163+[14]藏品属性!BA168</f>
        <v>537.37739157977751</v>
      </c>
      <c r="I162" s="39">
        <f>[6]属性汇总!Q161/C162</f>
        <v>0.30666469339019758</v>
      </c>
      <c r="J162" s="39">
        <f>[10]属性汇总!J162/C162</f>
        <v>0.13675587678211515</v>
      </c>
      <c r="K162" s="39">
        <f>[13]宝物温养!CB163/C162</f>
        <v>0.14918822921685287</v>
      </c>
      <c r="L162" s="39">
        <f>[12]爵位属性!I162/C162</f>
        <v>6.7155955032087628E-2</v>
      </c>
      <c r="M162" s="100">
        <f>[11]属性汇总新!K162/C162</f>
        <v>0.20230737848698485</v>
      </c>
      <c r="N162" s="39">
        <f>[14]藏品属性!AW168/C162</f>
        <v>0.13792786709176183</v>
      </c>
      <c r="Q162" s="29">
        <v>158</v>
      </c>
      <c r="R162" s="29">
        <f>[6]属性汇总!AN161+[10]属性汇总!AC162+[15]属性汇总!E162+[9]属性!AS163</f>
        <v>33033.100000000006</v>
      </c>
      <c r="S162" s="29">
        <f>[6]属性汇总!AO161+[10]属性汇总!AD162+[15]属性汇总!F162+[9]属性!AT163</f>
        <v>32133.100000000002</v>
      </c>
      <c r="T162" s="29">
        <f>[6]属性汇总!AP161+[10]属性汇总!AE162+[15]属性汇总!G162+[9]属性!AU163</f>
        <v>32133.100000000002</v>
      </c>
      <c r="U162" s="29">
        <f>[6]属性汇总!AQ161+[10]属性汇总!AF162+[15]属性汇总!H162+[9]属性!AV163</f>
        <v>32133.100000000002</v>
      </c>
      <c r="V162" s="29">
        <f>[6]属性汇总!AR161+[10]属性汇总!AG162+[15]属性汇总!I162+[9]属性!AW163</f>
        <v>32133.100000000002</v>
      </c>
      <c r="X162" s="39">
        <f>[6]属性汇总!AN161/R162</f>
        <v>0.48209523175239377</v>
      </c>
      <c r="Y162" s="39">
        <f>[10]属性汇总!AC162/R162</f>
        <v>0.43616857031280737</v>
      </c>
      <c r="Z162" s="39">
        <f>[15]属性汇总!E162/R162</f>
        <v>5.4490798623199145E-2</v>
      </c>
      <c r="AA162" s="39">
        <f>[9]属性!AS163/R162</f>
        <v>2.7245399311599573E-2</v>
      </c>
      <c r="AC162" s="29">
        <v>158</v>
      </c>
      <c r="AD162" s="39">
        <f>'[5]变法-buff效果'!AG162</f>
        <v>2.5000000000000001E-2</v>
      </c>
      <c r="AE162" s="39">
        <f>'[5]变法-buff效果'!AH162</f>
        <v>2.5000000000000001E-2</v>
      </c>
      <c r="AF162" s="39">
        <f>'[5]变法-buff效果'!AI162</f>
        <v>2.5000000000000001E-2</v>
      </c>
      <c r="AG162" s="39">
        <f>'[5]变法-buff效果'!AJ162</f>
        <v>2.5000000000000001E-2</v>
      </c>
      <c r="AH162" s="39">
        <f>'[5]变法-buff效果'!AK162</f>
        <v>2.5000000000000001E-2</v>
      </c>
      <c r="AJ162" s="67"/>
      <c r="AK162" s="67">
        <f>IFERROR('[5]变法-buff效果'!AG162/AD162,0)</f>
        <v>1</v>
      </c>
      <c r="AL162" s="39"/>
      <c r="BF162" s="29">
        <v>158</v>
      </c>
      <c r="BG162" s="39">
        <f>养成属性buff汇总!I163</f>
        <v>0.20347900973209265</v>
      </c>
      <c r="BH162" s="39">
        <f>养成属性buff汇总!J163</f>
        <v>0.20347900973209265</v>
      </c>
      <c r="BI162" s="39">
        <f>养成属性buff汇总!K163</f>
        <v>0.20347900973209265</v>
      </c>
      <c r="BJ162" s="39">
        <f>养成属性buff汇总!L163</f>
        <v>0.20347900973209265</v>
      </c>
      <c r="BK162" s="39">
        <f>养成属性buff汇总!M163</f>
        <v>0.20347900973209265</v>
      </c>
      <c r="BM162" s="67">
        <f>'[2]功能-军团县城'!CV165/BG162</f>
        <v>1.7097634476761325E-2</v>
      </c>
      <c r="BN162" s="67">
        <f>[3]大殿属性!AK164/BG162</f>
        <v>0.98290236552323873</v>
      </c>
      <c r="BO162" s="39"/>
      <c r="BR162" s="29">
        <v>158</v>
      </c>
      <c r="BS162" s="39">
        <f t="shared" si="24"/>
        <v>0.20347900973209265</v>
      </c>
      <c r="BT162" s="39">
        <f t="shared" si="25"/>
        <v>0.20347900973209265</v>
      </c>
      <c r="BU162" s="39">
        <f t="shared" si="26"/>
        <v>0.20347900973209265</v>
      </c>
      <c r="BV162" s="39">
        <f t="shared" si="27"/>
        <v>0.20347900973209265</v>
      </c>
      <c r="BW162" s="39">
        <f t="shared" si="28"/>
        <v>0.20347900973209265</v>
      </c>
      <c r="BY162" s="67">
        <f>'[2]功能-军团县城'!CV165/BS162</f>
        <v>1.7097634476761325E-2</v>
      </c>
      <c r="BZ162" s="67">
        <f>[3]大殿属性!AK164/BS162</f>
        <v>0.98290236552323873</v>
      </c>
      <c r="CA162" s="39"/>
      <c r="CF162" s="29">
        <v>158</v>
      </c>
      <c r="CG162" s="39">
        <f>养成属性buff汇总!AA163</f>
        <v>0.39999999999999997</v>
      </c>
      <c r="CH162" s="39">
        <f>养成属性buff汇总!AB163</f>
        <v>0.39999999999999997</v>
      </c>
      <c r="CI162" s="39">
        <f>养成属性buff汇总!AC163</f>
        <v>0.39999999999999997</v>
      </c>
      <c r="CJ162" s="39">
        <f>养成属性buff汇总!AD163</f>
        <v>0.39999999999999997</v>
      </c>
      <c r="CK162" s="39">
        <f>养成属性buff汇总!AE163</f>
        <v>0.39999999999999997</v>
      </c>
      <c r="CP162" s="29">
        <v>158</v>
      </c>
      <c r="CQ162" s="39">
        <v>0</v>
      </c>
      <c r="CR162" s="39">
        <v>0</v>
      </c>
      <c r="CS162" s="39">
        <v>0</v>
      </c>
      <c r="CT162" s="39">
        <v>0</v>
      </c>
      <c r="CU162" s="39">
        <v>0</v>
      </c>
    </row>
    <row r="163" spans="2:99" x14ac:dyDescent="0.15">
      <c r="B163" s="29">
        <v>159</v>
      </c>
      <c r="C163" s="29">
        <f>[6]属性汇总!Q162+[10]属性汇总!J163+[11]属性汇总新!K163+[12]爵位属性!I163+[13]宝物温养!CB164+[14]藏品属性!AW169</f>
        <v>483.48540333937888</v>
      </c>
      <c r="D163" s="29">
        <f>[6]属性汇总!R162+[10]属性汇总!K163+[11]属性汇总新!L163+[12]爵位属性!J163+[13]宝物温养!CC164+[14]藏品属性!AX169</f>
        <v>501.13257394716203</v>
      </c>
      <c r="E163" s="29">
        <f>[6]属性汇总!S162+[10]属性汇总!L163+[11]属性汇总新!M163+[12]爵位属性!K163+[13]宝物温养!CD164+[14]藏品属性!AY169</f>
        <v>518.83746254407879</v>
      </c>
      <c r="F163" s="29">
        <f>[6]属性汇总!T162+[10]属性汇总!M163+[11]属性汇总新!N163+[12]爵位属性!L163+[13]宝物温养!CE164+[14]藏品属性!AZ169</f>
        <v>536.79753603750248</v>
      </c>
      <c r="G163" s="29">
        <f>[6]属性汇总!U162+[10]属性汇总!N163+[11]属性汇总新!O163+[12]爵位属性!M163+[13]宝物温养!CF164+[14]藏品属性!BA169</f>
        <v>538.54644680074648</v>
      </c>
      <c r="I163" s="39">
        <f>[6]属性汇总!Q162/C163</f>
        <v>0.30611058571319999</v>
      </c>
      <c r="J163" s="39">
        <f>[10]属性汇总!J163/C163</f>
        <v>0.13650877470994052</v>
      </c>
      <c r="K163" s="39">
        <f>[13]宝物温养!CB164/C163</f>
        <v>0.14891866331993511</v>
      </c>
      <c r="L163" s="39">
        <f>[12]爵位属性!I163/C163</f>
        <v>6.7458881674842402E-2</v>
      </c>
      <c r="M163" s="100">
        <f>[11]属性汇总新!K163/C163</f>
        <v>0.2032199452867616</v>
      </c>
      <c r="N163" s="39">
        <f>[14]藏品属性!AW169/C163</f>
        <v>0.13778314929532035</v>
      </c>
      <c r="Q163" s="29">
        <v>159</v>
      </c>
      <c r="R163" s="29">
        <f>[6]属性汇总!AN162+[10]属性汇总!AC163+[15]属性汇总!E163+[9]属性!AS164</f>
        <v>33099.100000000006</v>
      </c>
      <c r="S163" s="29">
        <f>[6]属性汇总!AO162+[10]属性汇总!AD163+[15]属性汇总!F163+[9]属性!AT164</f>
        <v>32199.100000000002</v>
      </c>
      <c r="T163" s="29">
        <f>[6]属性汇总!AP162+[10]属性汇总!AE163+[15]属性汇总!G163+[9]属性!AU164</f>
        <v>32199.100000000002</v>
      </c>
      <c r="U163" s="29">
        <f>[6]属性汇总!AQ162+[10]属性汇总!AF163+[15]属性汇总!H163+[9]属性!AV164</f>
        <v>32199.100000000002</v>
      </c>
      <c r="V163" s="29">
        <f>[6]属性汇总!AR162+[10]属性汇总!AG163+[15]属性汇总!I163+[9]属性!AW164</f>
        <v>32199.100000000002</v>
      </c>
      <c r="X163" s="39">
        <f>[6]属性汇总!AN162/R163</f>
        <v>0.481133928112849</v>
      </c>
      <c r="Y163" s="39">
        <f>[10]属性汇总!AC163/R163</f>
        <v>0.4372928569054747</v>
      </c>
      <c r="Z163" s="39">
        <f>[15]属性汇总!E163/R163</f>
        <v>5.4382143321117481E-2</v>
      </c>
      <c r="AA163" s="39">
        <f>[9]属性!AS164/R163</f>
        <v>2.719107166055874E-2</v>
      </c>
      <c r="AC163" s="29">
        <v>159</v>
      </c>
      <c r="AD163" s="39">
        <f>'[5]变法-buff效果'!AG163</f>
        <v>2.5000000000000001E-2</v>
      </c>
      <c r="AE163" s="39">
        <f>'[5]变法-buff效果'!AH163</f>
        <v>2.5000000000000001E-2</v>
      </c>
      <c r="AF163" s="39">
        <f>'[5]变法-buff效果'!AI163</f>
        <v>2.5000000000000001E-2</v>
      </c>
      <c r="AG163" s="39">
        <f>'[5]变法-buff效果'!AJ163</f>
        <v>2.5000000000000001E-2</v>
      </c>
      <c r="AH163" s="39">
        <f>'[5]变法-buff效果'!AK163</f>
        <v>2.5000000000000001E-2</v>
      </c>
      <c r="AJ163" s="67"/>
      <c r="AK163" s="67">
        <f>IFERROR('[5]变法-buff效果'!AG163/AD163,0)</f>
        <v>1</v>
      </c>
      <c r="AL163" s="39"/>
      <c r="BF163" s="29">
        <v>159</v>
      </c>
      <c r="BG163" s="39">
        <f>养成属性buff汇总!I164</f>
        <v>0.20347900973209265</v>
      </c>
      <c r="BH163" s="39">
        <f>养成属性buff汇总!J164</f>
        <v>0.20347900973209265</v>
      </c>
      <c r="BI163" s="39">
        <f>养成属性buff汇总!K164</f>
        <v>0.20347900973209265</v>
      </c>
      <c r="BJ163" s="39">
        <f>养成属性buff汇总!L164</f>
        <v>0.20347900973209265</v>
      </c>
      <c r="BK163" s="39">
        <f>养成属性buff汇总!M164</f>
        <v>0.20347900973209265</v>
      </c>
      <c r="BM163" s="67">
        <f>'[2]功能-军团县城'!CV166/BG163</f>
        <v>1.7097634476761325E-2</v>
      </c>
      <c r="BN163" s="67">
        <f>[3]大殿属性!AK165/BG163</f>
        <v>0.98290236552323873</v>
      </c>
      <c r="BO163" s="39"/>
      <c r="BR163" s="29">
        <v>159</v>
      </c>
      <c r="BS163" s="39">
        <f t="shared" si="24"/>
        <v>0.20347900973209265</v>
      </c>
      <c r="BT163" s="39">
        <f t="shared" si="25"/>
        <v>0.20347900973209265</v>
      </c>
      <c r="BU163" s="39">
        <f t="shared" si="26"/>
        <v>0.20347900973209265</v>
      </c>
      <c r="BV163" s="39">
        <f t="shared" si="27"/>
        <v>0.20347900973209265</v>
      </c>
      <c r="BW163" s="39">
        <f t="shared" si="28"/>
        <v>0.20347900973209265</v>
      </c>
      <c r="BY163" s="67">
        <f>'[2]功能-军团县城'!CV166/BS163</f>
        <v>1.7097634476761325E-2</v>
      </c>
      <c r="BZ163" s="67">
        <f>[3]大殿属性!AK165/BS163</f>
        <v>0.98290236552323873</v>
      </c>
      <c r="CA163" s="39"/>
      <c r="CF163" s="29">
        <v>159</v>
      </c>
      <c r="CG163" s="39">
        <f>养成属性buff汇总!AA164</f>
        <v>0.39999999999999997</v>
      </c>
      <c r="CH163" s="39">
        <f>养成属性buff汇总!AB164</f>
        <v>0.39999999999999997</v>
      </c>
      <c r="CI163" s="39">
        <f>养成属性buff汇总!AC164</f>
        <v>0.39999999999999997</v>
      </c>
      <c r="CJ163" s="39">
        <f>养成属性buff汇总!AD164</f>
        <v>0.39999999999999997</v>
      </c>
      <c r="CK163" s="39">
        <f>养成属性buff汇总!AE164</f>
        <v>0.39999999999999997</v>
      </c>
      <c r="CP163" s="29">
        <v>159</v>
      </c>
      <c r="CQ163" s="39">
        <v>0</v>
      </c>
      <c r="CR163" s="39">
        <v>0</v>
      </c>
      <c r="CS163" s="39">
        <v>0</v>
      </c>
      <c r="CT163" s="39">
        <v>0</v>
      </c>
      <c r="CU163" s="39">
        <v>0</v>
      </c>
    </row>
    <row r="164" spans="2:99" x14ac:dyDescent="0.15">
      <c r="B164" s="29">
        <v>160</v>
      </c>
      <c r="C164" s="29">
        <f>[6]属性汇总!Q163+[10]属性汇总!J164+[11]属性汇总新!K164+[12]爵位属性!I164+[13]宝物温养!CB165+[14]藏品属性!AW170</f>
        <v>484.35900561404884</v>
      </c>
      <c r="D164" s="29">
        <f>[6]属性汇总!R163+[10]属性汇总!K164+[11]属性汇总新!L164+[12]爵位属性!J164+[13]宝物温养!CC165+[14]藏品属性!AX170</f>
        <v>502.07161960307201</v>
      </c>
      <c r="E164" s="29">
        <f>[6]属性汇总!S163+[10]属性汇总!L164+[11]属性汇总新!M164+[12]爵位属性!K164+[13]宝物温养!CD165+[14]藏品属性!AY170</f>
        <v>519.8825618892198</v>
      </c>
      <c r="F164" s="29">
        <f>[6]属性汇总!T163+[10]属性汇总!M164+[11]属性汇总新!N164+[12]爵位属性!L164+[13]宝物温养!CE165+[14]藏品属性!AZ170</f>
        <v>537.95559181970907</v>
      </c>
      <c r="G164" s="29">
        <f>[6]属性汇总!U163+[10]属性汇总!N164+[11]属性汇总新!O164+[12]爵位属性!M164+[13]宝物温养!CF165+[14]藏品属性!BA170</f>
        <v>539.71550202171557</v>
      </c>
      <c r="I164" s="39">
        <f>[6]属性汇总!Q163/C164</f>
        <v>0.30555847684172233</v>
      </c>
      <c r="J164" s="39">
        <f>[10]属性汇总!J164/C164</f>
        <v>0.13626256399698428</v>
      </c>
      <c r="K164" s="39">
        <f>[13]宝物温养!CB165/C164</f>
        <v>0.14865006981489196</v>
      </c>
      <c r="L164" s="39">
        <f>[12]爵位属性!I164/C164</f>
        <v>6.7760715585135925E-2</v>
      </c>
      <c r="M164" s="100">
        <f>[11]属性汇总新!K164/C164</f>
        <v>0.20412922022895816</v>
      </c>
      <c r="N164" s="39">
        <f>[14]藏品属性!AW170/C164</f>
        <v>0.13763895353230737</v>
      </c>
      <c r="Q164" s="29">
        <v>160</v>
      </c>
      <c r="R164" s="29">
        <f>[6]属性汇总!AN163+[10]属性汇总!AC164+[15]属性汇总!E164+[9]属性!AS165</f>
        <v>33165.100000000006</v>
      </c>
      <c r="S164" s="29">
        <f>[6]属性汇总!AO163+[10]属性汇总!AD164+[15]属性汇总!F164+[9]属性!AT165</f>
        <v>32265.100000000002</v>
      </c>
      <c r="T164" s="29">
        <f>[6]属性汇总!AP163+[10]属性汇总!AE164+[15]属性汇总!G164+[9]属性!AU165</f>
        <v>32265.100000000002</v>
      </c>
      <c r="U164" s="29">
        <f>[6]属性汇总!AQ163+[10]属性汇总!AF164+[15]属性汇总!H164+[9]属性!AV165</f>
        <v>32265.100000000002</v>
      </c>
      <c r="V164" s="29">
        <f>[6]属性汇总!AR163+[10]属性汇总!AG164+[15]属性汇总!I164+[9]属性!AW165</f>
        <v>32265.100000000002</v>
      </c>
      <c r="X164" s="39">
        <f>[6]属性汇总!AN163/R164</f>
        <v>0.48017645054590519</v>
      </c>
      <c r="Y164" s="39">
        <f>[10]属性汇总!AC164/R164</f>
        <v>0.43841266873912632</v>
      </c>
      <c r="Z164" s="39">
        <f>[15]属性汇总!E164/R164</f>
        <v>5.4273920476645622E-2</v>
      </c>
      <c r="AA164" s="39">
        <f>[9]属性!AS165/R164</f>
        <v>2.7136960238322811E-2</v>
      </c>
      <c r="AC164" s="29">
        <v>160</v>
      </c>
      <c r="AD164" s="39">
        <f>'[5]变法-buff效果'!AG164</f>
        <v>2.5000000000000001E-2</v>
      </c>
      <c r="AE164" s="39">
        <f>'[5]变法-buff效果'!AH164</f>
        <v>2.5000000000000001E-2</v>
      </c>
      <c r="AF164" s="39">
        <f>'[5]变法-buff效果'!AI164</f>
        <v>2.5000000000000001E-2</v>
      </c>
      <c r="AG164" s="39">
        <f>'[5]变法-buff效果'!AJ164</f>
        <v>2.5000000000000001E-2</v>
      </c>
      <c r="AH164" s="39">
        <f>'[5]变法-buff效果'!AK164</f>
        <v>2.5000000000000001E-2</v>
      </c>
      <c r="AJ164" s="67"/>
      <c r="AK164" s="67">
        <f>IFERROR('[5]变法-buff效果'!AG164/AD164,0)</f>
        <v>1</v>
      </c>
      <c r="AL164" s="39"/>
      <c r="BF164" s="29">
        <v>160</v>
      </c>
      <c r="BG164" s="39">
        <f>养成属性buff汇总!I165</f>
        <v>0.20347900973209265</v>
      </c>
      <c r="BH164" s="39">
        <f>养成属性buff汇总!J165</f>
        <v>0.20347900973209265</v>
      </c>
      <c r="BI164" s="39">
        <f>养成属性buff汇总!K165</f>
        <v>0.20347900973209265</v>
      </c>
      <c r="BJ164" s="39">
        <f>养成属性buff汇总!L165</f>
        <v>0.20347900973209265</v>
      </c>
      <c r="BK164" s="39">
        <f>养成属性buff汇总!M165</f>
        <v>0.20347900973209265</v>
      </c>
      <c r="BM164" s="67">
        <f>'[2]功能-军团县城'!CV167/BG164</f>
        <v>1.7097634476761325E-2</v>
      </c>
      <c r="BN164" s="67">
        <f>[3]大殿属性!AK166/BG164</f>
        <v>0.98290236552323873</v>
      </c>
      <c r="BO164" s="39"/>
      <c r="BR164" s="29">
        <v>160</v>
      </c>
      <c r="BS164" s="39">
        <f t="shared" si="24"/>
        <v>0.20347900973209265</v>
      </c>
      <c r="BT164" s="39">
        <f t="shared" si="25"/>
        <v>0.20347900973209265</v>
      </c>
      <c r="BU164" s="39">
        <f t="shared" si="26"/>
        <v>0.20347900973209265</v>
      </c>
      <c r="BV164" s="39">
        <f t="shared" si="27"/>
        <v>0.20347900973209265</v>
      </c>
      <c r="BW164" s="39">
        <f t="shared" si="28"/>
        <v>0.20347900973209265</v>
      </c>
      <c r="BY164" s="67">
        <f>'[2]功能-军团县城'!CV167/BS164</f>
        <v>1.7097634476761325E-2</v>
      </c>
      <c r="BZ164" s="67">
        <f>[3]大殿属性!AK166/BS164</f>
        <v>0.98290236552323873</v>
      </c>
      <c r="CA164" s="39"/>
      <c r="CF164" s="29">
        <v>160</v>
      </c>
      <c r="CG164" s="39">
        <f>养成属性buff汇总!AA165</f>
        <v>0.39999999999999997</v>
      </c>
      <c r="CH164" s="39">
        <f>养成属性buff汇总!AB165</f>
        <v>0.39999999999999997</v>
      </c>
      <c r="CI164" s="39">
        <f>养成属性buff汇总!AC165</f>
        <v>0.39999999999999997</v>
      </c>
      <c r="CJ164" s="39">
        <f>养成属性buff汇总!AD165</f>
        <v>0.39999999999999997</v>
      </c>
      <c r="CK164" s="39">
        <f>养成属性buff汇总!AE165</f>
        <v>0.39999999999999997</v>
      </c>
      <c r="CP164" s="29">
        <v>160</v>
      </c>
      <c r="CQ164" s="39">
        <v>0</v>
      </c>
      <c r="CR164" s="39">
        <v>0</v>
      </c>
      <c r="CS164" s="39">
        <v>0</v>
      </c>
      <c r="CT164" s="39">
        <v>0</v>
      </c>
      <c r="CU164" s="39">
        <v>0</v>
      </c>
    </row>
  </sheetData>
  <mergeCells count="15">
    <mergeCell ref="AQ30:AV30"/>
    <mergeCell ref="AQ4:AV4"/>
    <mergeCell ref="AQ17:AV17"/>
    <mergeCell ref="BF3:BK3"/>
    <mergeCell ref="CF3:CK3"/>
    <mergeCell ref="BM3:BO3"/>
    <mergeCell ref="BR3:BW3"/>
    <mergeCell ref="BY3:CA3"/>
    <mergeCell ref="CP3:CU3"/>
    <mergeCell ref="AJ3:AL3"/>
    <mergeCell ref="B3:G3"/>
    <mergeCell ref="Q3:V3"/>
    <mergeCell ref="AC3:AH3"/>
    <mergeCell ref="I3:N3"/>
    <mergeCell ref="X3:AA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BA164"/>
  <sheetViews>
    <sheetView topLeftCell="L1" workbookViewId="0">
      <selection activeCell="AH4" sqref="AH4"/>
    </sheetView>
  </sheetViews>
  <sheetFormatPr defaultColWidth="6.625" defaultRowHeight="11.25" x14ac:dyDescent="0.15"/>
  <cols>
    <col min="1" max="2" width="6.625" style="5"/>
    <col min="3" max="8" width="6.625" style="8"/>
    <col min="9" max="9" width="6.625" style="5"/>
    <col min="10" max="16" width="6.625" style="8"/>
    <col min="17" max="17" width="6.625" style="41"/>
    <col min="18" max="18" width="6.625" style="5"/>
    <col min="19" max="24" width="6.625" style="8"/>
    <col min="25" max="25" width="6.625" style="5"/>
    <col min="26" max="27" width="6.625" style="8"/>
    <col min="28" max="30" width="6.625" style="8" customWidth="1"/>
    <col min="31" max="31" width="6.625" style="8"/>
    <col min="32" max="32" width="6.625" style="41"/>
    <col min="33" max="33" width="6.625" style="5"/>
    <col min="34" max="34" width="7" style="5" customWidth="1"/>
    <col min="35" max="16384" width="6.625" style="5"/>
  </cols>
  <sheetData>
    <row r="1" spans="3:53" x14ac:dyDescent="0.15">
      <c r="C1" s="27" t="s">
        <v>271</v>
      </c>
      <c r="S1" s="27" t="s">
        <v>272</v>
      </c>
    </row>
    <row r="2" spans="3:53" x14ac:dyDescent="0.15">
      <c r="AG2" s="111" t="s">
        <v>276</v>
      </c>
      <c r="AH2" s="111"/>
      <c r="AI2" s="111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</row>
    <row r="3" spans="3:53" x14ac:dyDescent="0.15">
      <c r="C3" s="5"/>
      <c r="D3" s="121" t="s">
        <v>297</v>
      </c>
      <c r="E3" s="122"/>
      <c r="F3" s="122"/>
      <c r="G3" s="122"/>
      <c r="H3" s="123"/>
      <c r="J3" s="97" t="s">
        <v>231</v>
      </c>
      <c r="L3" s="5"/>
      <c r="M3" s="5"/>
      <c r="N3" s="5"/>
      <c r="O3" s="5"/>
      <c r="P3" s="5"/>
      <c r="S3" s="5"/>
      <c r="T3" s="121" t="s">
        <v>297</v>
      </c>
      <c r="U3" s="122"/>
      <c r="V3" s="122"/>
      <c r="W3" s="122"/>
      <c r="X3" s="123"/>
      <c r="Z3" s="8" t="s">
        <v>354</v>
      </c>
      <c r="AA3" s="98"/>
      <c r="AB3" s="98"/>
      <c r="AC3" s="10"/>
      <c r="AD3" s="10"/>
      <c r="AE3" s="5"/>
      <c r="AH3" s="36" t="s">
        <v>274</v>
      </c>
      <c r="AI3" s="36" t="s">
        <v>275</v>
      </c>
      <c r="AJ3" s="4"/>
      <c r="AK3" s="111" t="s">
        <v>325</v>
      </c>
      <c r="AL3" s="111"/>
      <c r="AM3" s="111"/>
      <c r="AN3" s="111"/>
      <c r="AO3" s="111"/>
      <c r="AP3" s="4"/>
      <c r="AQ3" s="111" t="s">
        <v>324</v>
      </c>
      <c r="AR3" s="111"/>
      <c r="AS3" s="111"/>
      <c r="AT3" s="111"/>
      <c r="AU3" s="111"/>
      <c r="AV3" s="4"/>
      <c r="AW3" s="111" t="s">
        <v>277</v>
      </c>
      <c r="AX3" s="111"/>
      <c r="AY3" s="111"/>
      <c r="AZ3" s="111"/>
      <c r="BA3" s="111"/>
    </row>
    <row r="4" spans="3:53" x14ac:dyDescent="0.15">
      <c r="C4" s="29" t="s">
        <v>379</v>
      </c>
      <c r="D4" s="29" t="s">
        <v>80</v>
      </c>
      <c r="E4" s="29" t="s">
        <v>81</v>
      </c>
      <c r="F4" s="29" t="s">
        <v>82</v>
      </c>
      <c r="G4" s="29" t="s">
        <v>83</v>
      </c>
      <c r="H4" s="29" t="s">
        <v>84</v>
      </c>
      <c r="J4" s="29" t="s">
        <v>322</v>
      </c>
      <c r="K4" s="29" t="s">
        <v>223</v>
      </c>
      <c r="L4" s="29" t="s">
        <v>423</v>
      </c>
      <c r="M4" s="29" t="s">
        <v>438</v>
      </c>
      <c r="N4" s="29" t="s">
        <v>441</v>
      </c>
      <c r="S4" s="29" t="s">
        <v>379</v>
      </c>
      <c r="T4" s="29" t="s">
        <v>80</v>
      </c>
      <c r="U4" s="29" t="s">
        <v>81</v>
      </c>
      <c r="V4" s="29" t="s">
        <v>82</v>
      </c>
      <c r="W4" s="29" t="s">
        <v>83</v>
      </c>
      <c r="X4" s="29" t="s">
        <v>84</v>
      </c>
      <c r="Z4" s="29" t="s">
        <v>273</v>
      </c>
      <c r="AA4" s="29" t="s">
        <v>186</v>
      </c>
      <c r="AB4" s="29" t="s">
        <v>428</v>
      </c>
      <c r="AC4" s="29" t="s">
        <v>429</v>
      </c>
      <c r="AD4" s="29" t="s">
        <v>436</v>
      </c>
      <c r="AE4" s="29" t="s">
        <v>438</v>
      </c>
      <c r="AG4" s="29" t="s">
        <v>321</v>
      </c>
      <c r="AH4" s="29">
        <v>0.7</v>
      </c>
      <c r="AI4" s="29">
        <f>1-AH4</f>
        <v>0.30000000000000004</v>
      </c>
      <c r="AK4" s="29" t="s">
        <v>80</v>
      </c>
      <c r="AL4" s="29" t="s">
        <v>81</v>
      </c>
      <c r="AM4" s="29" t="s">
        <v>82</v>
      </c>
      <c r="AN4" s="29" t="s">
        <v>83</v>
      </c>
      <c r="AO4" s="29" t="s">
        <v>84</v>
      </c>
      <c r="AQ4" s="29" t="s">
        <v>80</v>
      </c>
      <c r="AR4" s="29" t="s">
        <v>81</v>
      </c>
      <c r="AS4" s="29" t="s">
        <v>82</v>
      </c>
      <c r="AT4" s="29" t="s">
        <v>83</v>
      </c>
      <c r="AU4" s="29" t="s">
        <v>84</v>
      </c>
      <c r="AW4" s="29" t="s">
        <v>80</v>
      </c>
      <c r="AX4" s="29" t="s">
        <v>81</v>
      </c>
      <c r="AY4" s="29" t="s">
        <v>82</v>
      </c>
      <c r="AZ4" s="29" t="s">
        <v>83</v>
      </c>
      <c r="BA4" s="29" t="s">
        <v>84</v>
      </c>
    </row>
    <row r="5" spans="3:53" x14ac:dyDescent="0.15">
      <c r="C5" s="29">
        <v>1</v>
      </c>
      <c r="D5" s="29">
        <f>[6]属性汇总!DT4+[16]战法升星!AE4+[13]宝物升星!AF6+[14]藏品属性!BB11/2+[15]属性汇总!J5</f>
        <v>1.5383660207693273E-2</v>
      </c>
      <c r="E5" s="29">
        <f>[6]属性汇总!DU4+[16]战法升星!AF4+[13]宝物升星!AG6+[14]藏品属性!BC11/2+[15]属性汇总!K5</f>
        <v>1.8600353792241661E-2</v>
      </c>
      <c r="F5" s="29">
        <f>[6]属性汇总!DV4+[16]战法升星!AG4+[13]宝物升星!AH6+[14]藏品属性!BD11/2+[15]属性汇总!L5</f>
        <v>2.3231850282628724E-2</v>
      </c>
      <c r="G5" s="29">
        <f>[6]属性汇总!DW4+[16]战法升星!AH4+[13]宝物升星!AI6+[14]藏品属性!BE11/2+[15]属性汇总!M5</f>
        <v>2.8117534205112635E-2</v>
      </c>
      <c r="H5" s="29">
        <f>[6]属性汇总!DX4+[16]战法升星!AI4+[13]宝物升星!AJ6+[14]藏品属性!BF11/2+[15]属性汇总!N5</f>
        <v>3.1574874723792362E-2</v>
      </c>
      <c r="J5" s="39">
        <f>[6]属性汇总!DT4/D5</f>
        <v>1</v>
      </c>
      <c r="K5" s="39">
        <f>[16]战法升星!AE4/D5</f>
        <v>0</v>
      </c>
      <c r="L5" s="39">
        <f>[13]宝物升星!AF6/D5</f>
        <v>0</v>
      </c>
      <c r="M5" s="39">
        <f>[14]藏品属性!BB11/2/D5</f>
        <v>0</v>
      </c>
      <c r="N5" s="39">
        <f>[15]属性汇总!J5/D5</f>
        <v>0</v>
      </c>
      <c r="O5" s="70"/>
      <c r="P5" s="70"/>
      <c r="S5" s="29">
        <v>1</v>
      </c>
      <c r="T5" s="29">
        <f>[7]士兵阶位属性!BR5+[7]士兵训练属性!BA6+[6]第4特性!W5+[17]效用汇总!N5+[8]属性汇总!AN5+[14]藏品属性!BB11/2</f>
        <v>0</v>
      </c>
      <c r="U5" s="29">
        <f>[7]士兵阶位属性!BS5+[7]士兵训练属性!BB6+[6]第4特性!X5+[17]效用汇总!O5+[8]属性汇总!AO5+[14]藏品属性!BC11/2</f>
        <v>0</v>
      </c>
      <c r="V5" s="29">
        <f>[7]士兵阶位属性!BT5+[7]士兵训练属性!BC6+[6]第4特性!Y5+[17]效用汇总!P5+[8]属性汇总!AP5+[14]藏品属性!BD11/2</f>
        <v>0</v>
      </c>
      <c r="W5" s="29">
        <f>[7]士兵阶位属性!BU5+[7]士兵训练属性!BD6+[6]第4特性!Z5+[17]效用汇总!Q5+[8]属性汇总!AQ5+[14]藏品属性!BE11/2</f>
        <v>0</v>
      </c>
      <c r="X5" s="29">
        <f>[7]士兵阶位属性!BV5+[7]士兵训练属性!BE6+[6]第4特性!AA5+[17]效用汇总!R5+[8]属性汇总!AR5+[14]藏品属性!BF11/2</f>
        <v>0</v>
      </c>
      <c r="Z5" s="39" t="e">
        <f>[7]士兵阶位属性!BR5/T5</f>
        <v>#DIV/0!</v>
      </c>
      <c r="AA5" s="39" t="e">
        <f>[7]士兵训练属性!BA6/T5</f>
        <v>#DIV/0!</v>
      </c>
      <c r="AB5" s="39" t="e">
        <f>[6]第4特性!W5/T5</f>
        <v>#DIV/0!</v>
      </c>
      <c r="AC5" s="39" t="e">
        <f>[17]效用汇总!N5/T5</f>
        <v>#DIV/0!</v>
      </c>
      <c r="AD5" s="39" t="e">
        <f>[8]属性汇总!AN5/T5</f>
        <v>#DIV/0!</v>
      </c>
      <c r="AE5" s="39" t="e">
        <f>[14]藏品属性!BB11/2/T5</f>
        <v>#DIV/0!</v>
      </c>
      <c r="AG5" s="29" t="s">
        <v>323</v>
      </c>
      <c r="AH5" s="29">
        <f>0.9/AH6</f>
        <v>0.9</v>
      </c>
      <c r="AI5" s="29">
        <f>0.1/AI6</f>
        <v>0.1</v>
      </c>
      <c r="AK5" s="32">
        <f t="shared" ref="AK5:AK36" si="0">(D5*$J5*$AH$4+D5*$K5*$AH$5)</f>
        <v>1.0768562145385289E-2</v>
      </c>
      <c r="AL5" s="32">
        <f t="shared" ref="AL5:AL36" si="1">(E5*$J5*$AH$4+E5*$K5*$AH$5)</f>
        <v>1.3020247654569161E-2</v>
      </c>
      <c r="AM5" s="32">
        <f t="shared" ref="AM5:AM36" si="2">(F5*$J5*$AH$4+F5*$K5*$AH$5)</f>
        <v>1.6262295197840105E-2</v>
      </c>
      <c r="AN5" s="32">
        <f t="shared" ref="AN5:AN36" si="3">(G5*$J5*$AH$4+G5*$K5*$AH$5)</f>
        <v>1.9682273943578844E-2</v>
      </c>
      <c r="AO5" s="32">
        <f t="shared" ref="AO5:AO36" si="4">(H5*$J5*$AH$4+H5*$K5*$AH$5)</f>
        <v>2.2102412306654651E-2</v>
      </c>
      <c r="AQ5" s="32">
        <f t="shared" ref="AQ5:AQ36" si="5">(D5*$J5*$AI$4+D5*$K5*$AI$5+T5)</f>
        <v>4.6150980623079823E-3</v>
      </c>
      <c r="AR5" s="32">
        <f t="shared" ref="AR5:AR36" si="6">(E5*$J5*$AI$4+E5*$K5*$AI$5+U5)</f>
        <v>5.5801061376724989E-3</v>
      </c>
      <c r="AS5" s="32">
        <f t="shared" ref="AS5:AS36" si="7">(F5*$J5*$AI$4+F5*$K5*$AI$5+V5)</f>
        <v>6.9695550847886185E-3</v>
      </c>
      <c r="AT5" s="32">
        <f t="shared" ref="AT5:AT36" si="8">(G5*$J5*$AI$4+G5*$K5*$AI$5+W5)</f>
        <v>8.4352602615337911E-3</v>
      </c>
      <c r="AU5" s="32">
        <f t="shared" ref="AU5:AU36" si="9">(H5*$J5*$AI$4+H5*$K5*$AI$5+X5)</f>
        <v>9.4724624171377107E-3</v>
      </c>
      <c r="AW5" s="32">
        <f>AK5/AQ5</f>
        <v>2.3333333333333326</v>
      </c>
      <c r="AX5" s="32">
        <f t="shared" ref="AX5:BA5" si="10">AL5/AR5</f>
        <v>2.333333333333333</v>
      </c>
      <c r="AY5" s="32">
        <f t="shared" si="10"/>
        <v>2.3333333333333326</v>
      </c>
      <c r="AZ5" s="32">
        <f t="shared" si="10"/>
        <v>2.333333333333333</v>
      </c>
      <c r="BA5" s="32">
        <f t="shared" si="10"/>
        <v>2.3333333333333326</v>
      </c>
    </row>
    <row r="6" spans="3:53" x14ac:dyDescent="0.15">
      <c r="C6" s="29">
        <v>2</v>
      </c>
      <c r="D6" s="29">
        <f>[6]属性汇总!DT5+[16]战法升星!AE5+[13]宝物升星!AF7+[14]藏品属性!BB12/2+[15]属性汇总!J6</f>
        <v>3.0767320415386559E-2</v>
      </c>
      <c r="E6" s="29">
        <f>[6]属性汇总!DU5+[16]战法升星!AF5+[13]宝物升星!AG7+[14]藏品属性!BC12/2+[15]属性汇总!K6</f>
        <v>3.7200707584483281E-2</v>
      </c>
      <c r="F6" s="29">
        <f>[6]属性汇总!DV5+[16]战法升星!AG5+[13]宝物升星!AH7+[14]藏品属性!BD12/2+[15]属性汇总!L6</f>
        <v>4.6463700565257456E-2</v>
      </c>
      <c r="G6" s="29">
        <f>[6]属性汇总!DW5+[16]战法升星!AH5+[13]宝物升星!AI7+[14]藏品属性!BE12/2+[15]属性汇总!M6</f>
        <v>5.6235068410225242E-2</v>
      </c>
      <c r="H6" s="29">
        <f>[6]属性汇总!DX5+[16]战法升星!AI5+[13]宝物升星!AJ7+[14]藏品属性!BF12/2+[15]属性汇总!N6</f>
        <v>6.3149749447584752E-2</v>
      </c>
      <c r="J6" s="39">
        <f>[6]属性汇总!DT5/D6</f>
        <v>1</v>
      </c>
      <c r="K6" s="39">
        <f>[16]战法升星!AE5/D6</f>
        <v>0</v>
      </c>
      <c r="L6" s="39">
        <f>[13]宝物升星!AF7/D6</f>
        <v>0</v>
      </c>
      <c r="M6" s="39">
        <f>[14]藏品属性!BB12/2/D6</f>
        <v>0</v>
      </c>
      <c r="N6" s="39">
        <f>[15]属性汇总!J6/D6</f>
        <v>0</v>
      </c>
      <c r="O6" s="70"/>
      <c r="P6" s="70"/>
      <c r="S6" s="29">
        <v>2</v>
      </c>
      <c r="T6" s="29">
        <f>[7]士兵阶位属性!BR6+[7]士兵训练属性!BA7+[6]第4特性!W6+[17]效用汇总!N6+[8]属性汇总!AN6+[14]藏品属性!BB12/2</f>
        <v>5.2011973164714292E-3</v>
      </c>
      <c r="U6" s="29">
        <f>[7]士兵阶位属性!BS6+[7]士兵训练属性!BB7+[6]第4特性!X6+[17]效用汇总!O6+[8]属性汇总!AO6+[14]藏品属性!BC12/2</f>
        <v>5.4285946060229724E-3</v>
      </c>
      <c r="V6" s="29">
        <f>[7]士兵阶位属性!BT6+[7]士兵训练属性!BC7+[6]第4特性!Y6+[17]效用汇总!P6+[8]属性汇总!AP6+[14]藏品属性!BD12/2</f>
        <v>5.6968365976277757E-3</v>
      </c>
      <c r="W6" s="29">
        <f>[7]士兵阶位属性!BU6+[7]士兵训练属性!BD7+[6]第4特性!Z6+[17]效用汇总!Q6+[8]属性汇总!AQ6+[14]藏品属性!BE12/2</f>
        <v>6.0278627357317951E-3</v>
      </c>
      <c r="X6" s="29">
        <f>[7]士兵阶位属性!BV6+[7]士兵训练属性!BE7+[6]第4特性!AA6+[17]效用汇总!R6+[8]属性汇总!AR6+[14]藏品属性!BF12/2</f>
        <v>6.3809338282620831E-3</v>
      </c>
      <c r="Z6" s="39">
        <f>[7]士兵阶位属性!BR6/T6</f>
        <v>1</v>
      </c>
      <c r="AA6" s="39">
        <f>[7]士兵训练属性!BA7/T6</f>
        <v>0</v>
      </c>
      <c r="AB6" s="39">
        <f>[6]第4特性!W6/T6</f>
        <v>0</v>
      </c>
      <c r="AC6" s="39">
        <f>[17]效用汇总!N6/T6</f>
        <v>0</v>
      </c>
      <c r="AD6" s="39">
        <f>[8]属性汇总!AN6/T6</f>
        <v>0</v>
      </c>
      <c r="AE6" s="39">
        <f>[14]藏品属性!BB12/2/T6</f>
        <v>0</v>
      </c>
      <c r="AG6" s="88" t="s">
        <v>420</v>
      </c>
      <c r="AH6" s="36">
        <v>1</v>
      </c>
      <c r="AI6" s="36">
        <v>1</v>
      </c>
      <c r="AK6" s="32">
        <f t="shared" si="0"/>
        <v>2.1537124290770589E-2</v>
      </c>
      <c r="AL6" s="32">
        <f t="shared" si="1"/>
        <v>2.6040495309138295E-2</v>
      </c>
      <c r="AM6" s="32">
        <f t="shared" si="2"/>
        <v>3.2524590395680217E-2</v>
      </c>
      <c r="AN6" s="32">
        <f t="shared" si="3"/>
        <v>3.9364547887157667E-2</v>
      </c>
      <c r="AO6" s="32">
        <f t="shared" si="4"/>
        <v>4.4204824613309324E-2</v>
      </c>
      <c r="AQ6" s="32">
        <f t="shared" si="5"/>
        <v>1.44313934410874E-2</v>
      </c>
      <c r="AR6" s="32">
        <f t="shared" si="6"/>
        <v>1.6588806881367959E-2</v>
      </c>
      <c r="AS6" s="32">
        <f t="shared" si="7"/>
        <v>1.9635946767205016E-2</v>
      </c>
      <c r="AT6" s="32">
        <f t="shared" si="8"/>
        <v>2.2898383258799372E-2</v>
      </c>
      <c r="AU6" s="32">
        <f t="shared" si="9"/>
        <v>2.5325858662537511E-2</v>
      </c>
      <c r="AW6" s="32">
        <f t="shared" ref="AW6:AW69" si="11">AK6/AQ6</f>
        <v>1.492380093349307</v>
      </c>
      <c r="AX6" s="32">
        <f t="shared" ref="AX6:AX69" si="12">AL6/AR6</f>
        <v>1.5697630031721077</v>
      </c>
      <c r="AY6" s="32">
        <f t="shared" ref="AY6:AY69" si="13">AM6/AS6</f>
        <v>1.6563800452953545</v>
      </c>
      <c r="AZ6" s="32">
        <f t="shared" ref="AZ6:AZ69" si="14">AN6/AT6</f>
        <v>1.7190972586254836</v>
      </c>
      <c r="BA6" s="32">
        <f t="shared" ref="BA6:BA69" si="15">AO6/AU6</f>
        <v>1.7454422849914242</v>
      </c>
    </row>
    <row r="7" spans="3:53" x14ac:dyDescent="0.15">
      <c r="C7" s="29">
        <v>3</v>
      </c>
      <c r="D7" s="29">
        <f>[6]属性汇总!DT6+[16]战法升星!AE6+[13]宝物升星!AF8+[14]藏品属性!BB13/2+[15]属性汇总!J7</f>
        <v>4.6150980623079846E-2</v>
      </c>
      <c r="E7" s="29">
        <f>[6]属性汇总!DU6+[16]战法升星!AF6+[13]宝物升星!AG8+[14]藏品属性!BC13/2+[15]属性汇总!K7</f>
        <v>5.5801061376724914E-2</v>
      </c>
      <c r="F7" s="29">
        <f>[6]属性汇总!DV6+[16]战法升星!AG6+[13]宝物升星!AH8+[14]藏品属性!BD13/2+[15]属性汇总!L7</f>
        <v>6.9695550847886173E-2</v>
      </c>
      <c r="G7" s="29">
        <f>[6]属性汇总!DW6+[16]战法升星!AH6+[13]宝物升星!AI8+[14]藏品属性!BE13/2+[15]属性汇总!M7</f>
        <v>8.4352602615337877E-2</v>
      </c>
      <c r="H7" s="29">
        <f>[6]属性汇总!DX6+[16]战法升星!AI6+[13]宝物升星!AJ8+[14]藏品属性!BF13/2+[15]属性汇总!N7</f>
        <v>9.4724624171377142E-2</v>
      </c>
      <c r="J7" s="39">
        <f>[6]属性汇总!DT6/D7</f>
        <v>1</v>
      </c>
      <c r="K7" s="39">
        <f>[16]战法升星!AE6/D7</f>
        <v>0</v>
      </c>
      <c r="L7" s="39">
        <f>[13]宝物升星!AF8/D7</f>
        <v>0</v>
      </c>
      <c r="M7" s="39">
        <f>[14]藏品属性!BB13/2/D7</f>
        <v>0</v>
      </c>
      <c r="N7" s="39">
        <f>[15]属性汇总!J7/D7</f>
        <v>0</v>
      </c>
      <c r="O7" s="70"/>
      <c r="P7" s="70"/>
      <c r="S7" s="29">
        <v>3</v>
      </c>
      <c r="T7" s="29">
        <f>[7]士兵阶位属性!BR7+[7]士兵训练属性!BA8+[6]第4特性!W7+[17]效用汇总!N7+[8]属性汇总!AN7+[14]藏品属性!BB13/2</f>
        <v>1.0402394632942858E-2</v>
      </c>
      <c r="U7" s="29">
        <f>[7]士兵阶位属性!BS7+[7]士兵训练属性!BB8+[6]第4特性!X7+[17]效用汇总!O7+[8]属性汇总!AO7+[14]藏品属性!BC13/2</f>
        <v>1.0857189212045945E-2</v>
      </c>
      <c r="V7" s="29">
        <f>[7]士兵阶位属性!BT7+[7]士兵训练属性!BC8+[6]第4特性!Y7+[17]效用汇总!P7+[8]属性汇总!AP7+[14]藏品属性!BD13/2</f>
        <v>1.1393673195255551E-2</v>
      </c>
      <c r="W7" s="29">
        <f>[7]士兵阶位属性!BU7+[7]士兵训练属性!BD8+[6]第4特性!Z7+[17]效用汇总!Q7+[8]属性汇总!AQ7+[14]藏品属性!BE13/2</f>
        <v>1.205572547146359E-2</v>
      </c>
      <c r="X7" s="29">
        <f>[7]士兵阶位属性!BV7+[7]士兵训练属性!BE8+[6]第4特性!AA7+[17]效用汇总!R7+[8]属性汇总!AR7+[14]藏品属性!BF13/2</f>
        <v>1.2761867656524166E-2</v>
      </c>
      <c r="Z7" s="39">
        <f>[7]士兵阶位属性!BR7/T7</f>
        <v>1</v>
      </c>
      <c r="AA7" s="39">
        <f>[7]士兵训练属性!BA8/T7</f>
        <v>0</v>
      </c>
      <c r="AB7" s="39">
        <f>[6]第4特性!W7/T7</f>
        <v>0</v>
      </c>
      <c r="AC7" s="39">
        <f>[17]效用汇总!N7/T7</f>
        <v>0</v>
      </c>
      <c r="AD7" s="39">
        <f>[8]属性汇总!AN7/T7</f>
        <v>0</v>
      </c>
      <c r="AE7" s="39">
        <f>[14]藏品属性!BB13/2/T7</f>
        <v>0</v>
      </c>
      <c r="AK7" s="32">
        <f t="shared" si="0"/>
        <v>3.2305686436155889E-2</v>
      </c>
      <c r="AL7" s="32">
        <f t="shared" si="1"/>
        <v>3.9060742963707436E-2</v>
      </c>
      <c r="AM7" s="32">
        <f t="shared" si="2"/>
        <v>4.8786885593520318E-2</v>
      </c>
      <c r="AN7" s="32">
        <f t="shared" si="3"/>
        <v>5.9046821830736507E-2</v>
      </c>
      <c r="AO7" s="32">
        <f t="shared" si="4"/>
        <v>6.6307236919963999E-2</v>
      </c>
      <c r="AQ7" s="32">
        <f t="shared" si="5"/>
        <v>2.4247688819866817E-2</v>
      </c>
      <c r="AR7" s="32">
        <f t="shared" si="6"/>
        <v>2.7597507625063425E-2</v>
      </c>
      <c r="AS7" s="32">
        <f t="shared" si="7"/>
        <v>3.2302338449621409E-2</v>
      </c>
      <c r="AT7" s="32">
        <f t="shared" si="8"/>
        <v>3.7361506256064957E-2</v>
      </c>
      <c r="AU7" s="32">
        <f t="shared" si="9"/>
        <v>4.1179254907937314E-2</v>
      </c>
      <c r="AW7" s="32">
        <f t="shared" si="11"/>
        <v>1.3323202337406659</v>
      </c>
      <c r="AX7" s="32">
        <f t="shared" si="12"/>
        <v>1.4153721232504837</v>
      </c>
      <c r="AY7" s="32">
        <f t="shared" si="13"/>
        <v>1.510320550619211</v>
      </c>
      <c r="AZ7" s="32">
        <f t="shared" si="14"/>
        <v>1.580418664762782</v>
      </c>
      <c r="BA7" s="32">
        <f t="shared" si="15"/>
        <v>1.6102097298313005</v>
      </c>
    </row>
    <row r="8" spans="3:53" x14ac:dyDescent="0.15">
      <c r="C8" s="29">
        <v>4</v>
      </c>
      <c r="D8" s="29">
        <f>[6]属性汇总!DT7+[16]战法升星!AE7+[13]宝物升星!AF9+[14]藏品属性!BB14/2+[15]属性汇总!J8</f>
        <v>6.1534640830773119E-2</v>
      </c>
      <c r="E8" s="29">
        <f>[6]属性汇总!DU7+[16]战法升星!AF7+[13]宝物升星!AG9+[14]藏品属性!BC14/2+[15]属性汇总!K8</f>
        <v>7.4401415168966548E-2</v>
      </c>
      <c r="F8" s="29">
        <f>[6]属性汇总!DV7+[16]战法升星!AG7+[13]宝物升星!AH9+[14]藏品属性!BD14/2+[15]属性汇总!L8</f>
        <v>9.2927401130514897E-2</v>
      </c>
      <c r="G8" s="29">
        <f>[6]属性汇总!DW7+[16]战法升星!AH7+[13]宝物升星!AI9+[14]藏品属性!BE14/2+[15]属性汇总!M8</f>
        <v>0.11247013682045051</v>
      </c>
      <c r="H8" s="29">
        <f>[6]属性汇总!DX7+[16]战法升星!AI7+[13]宝物升星!AJ9+[14]藏品属性!BF14/2+[15]属性汇总!N8</f>
        <v>0.1262994988951695</v>
      </c>
      <c r="J8" s="39">
        <f>[6]属性汇总!DT7/D8</f>
        <v>1</v>
      </c>
      <c r="K8" s="39">
        <f>[16]战法升星!AE7/D8</f>
        <v>0</v>
      </c>
      <c r="L8" s="39">
        <f>[13]宝物升星!AF9/D8</f>
        <v>0</v>
      </c>
      <c r="M8" s="39">
        <f>[14]藏品属性!BB14/2/D8</f>
        <v>0</v>
      </c>
      <c r="N8" s="39">
        <f>[15]属性汇总!J8/D8</f>
        <v>0</v>
      </c>
      <c r="O8" s="70"/>
      <c r="P8" s="70"/>
      <c r="S8" s="29">
        <v>4</v>
      </c>
      <c r="T8" s="29">
        <f>[7]士兵阶位属性!BR8+[7]士兵训练属性!BA9+[6]第4特性!W8+[17]效用汇总!N8+[8]属性汇总!AN8+[14]藏品属性!BB14/2</f>
        <v>1.5603591949414287E-2</v>
      </c>
      <c r="U8" s="29">
        <f>[7]士兵阶位属性!BS8+[7]士兵训练属性!BB9+[6]第4特性!X8+[17]效用汇总!O8+[8]属性汇总!AO8+[14]藏品属性!BC14/2</f>
        <v>1.6285783818068916E-2</v>
      </c>
      <c r="V8" s="29">
        <f>[7]士兵阶位属性!BT8+[7]士兵训练属性!BC9+[6]第4特性!Y8+[17]效用汇总!P8+[8]属性汇总!AP8+[14]藏品属性!BD14/2</f>
        <v>1.7090509792883325E-2</v>
      </c>
      <c r="W8" s="29">
        <f>[7]士兵阶位属性!BU8+[7]士兵训练属性!BD9+[6]第4特性!Z8+[17]效用汇总!Q8+[8]属性汇总!AQ8+[14]藏品属性!BE14/2</f>
        <v>1.8083588207195384E-2</v>
      </c>
      <c r="X8" s="29">
        <f>[7]士兵阶位属性!BV8+[7]士兵训练属性!BE9+[6]第4特性!AA8+[17]效用汇总!R8+[8]属性汇总!AR8+[14]藏品属性!BF14/2</f>
        <v>1.914280148478625E-2</v>
      </c>
      <c r="Z8" s="39">
        <f>[7]士兵阶位属性!BR8/T8</f>
        <v>1</v>
      </c>
      <c r="AA8" s="39">
        <f>[7]士兵训练属性!BA9/T8</f>
        <v>0</v>
      </c>
      <c r="AB8" s="39">
        <f>[6]第4特性!W8/T8</f>
        <v>0</v>
      </c>
      <c r="AC8" s="39">
        <f>[17]效用汇总!N8/T8</f>
        <v>0</v>
      </c>
      <c r="AD8" s="39">
        <f>[8]属性汇总!AN8/T8</f>
        <v>0</v>
      </c>
      <c r="AE8" s="39">
        <f>[14]藏品属性!BB14/2/T8</f>
        <v>0</v>
      </c>
      <c r="AK8" s="32">
        <f t="shared" si="0"/>
        <v>4.3074248581541179E-2</v>
      </c>
      <c r="AL8" s="32">
        <f t="shared" si="1"/>
        <v>5.2080990618276583E-2</v>
      </c>
      <c r="AM8" s="32">
        <f t="shared" si="2"/>
        <v>6.504918079136042E-2</v>
      </c>
      <c r="AN8" s="32">
        <f t="shared" si="3"/>
        <v>7.8729095774315347E-2</v>
      </c>
      <c r="AO8" s="32">
        <f t="shared" si="4"/>
        <v>8.8409649226618647E-2</v>
      </c>
      <c r="AQ8" s="32">
        <f t="shared" si="5"/>
        <v>3.406398419864623E-2</v>
      </c>
      <c r="AR8" s="32">
        <f t="shared" si="6"/>
        <v>3.8606208368758888E-2</v>
      </c>
      <c r="AS8" s="32">
        <f t="shared" si="7"/>
        <v>4.4968730132037796E-2</v>
      </c>
      <c r="AT8" s="32">
        <f t="shared" si="8"/>
        <v>5.1824629253330541E-2</v>
      </c>
      <c r="AU8" s="32">
        <f t="shared" si="9"/>
        <v>5.7032651153337111E-2</v>
      </c>
      <c r="AW8" s="32">
        <f t="shared" si="11"/>
        <v>1.2645099977251937</v>
      </c>
      <c r="AX8" s="32">
        <f t="shared" si="12"/>
        <v>1.3490314853199059</v>
      </c>
      <c r="AY8" s="32">
        <f t="shared" si="13"/>
        <v>1.4465425330082067</v>
      </c>
      <c r="AZ8" s="32">
        <f t="shared" si="14"/>
        <v>1.5191444089154922</v>
      </c>
      <c r="BA8" s="32">
        <f t="shared" si="15"/>
        <v>1.5501585046243391</v>
      </c>
    </row>
    <row r="9" spans="3:53" x14ac:dyDescent="0.15">
      <c r="C9" s="29">
        <v>5</v>
      </c>
      <c r="D9" s="29">
        <f>[6]属性汇总!DT8+[16]战法升星!AE8+[13]宝物升星!AF10+[14]藏品属性!BB15/2+[15]属性汇总!J9</f>
        <v>7.6918301038466405E-2</v>
      </c>
      <c r="E9" s="29">
        <f>[6]属性汇总!DU8+[16]战法升星!AF8+[13]宝物升星!AG10+[14]藏品属性!BC15/2+[15]属性汇总!K9</f>
        <v>9.3001768961208181E-2</v>
      </c>
      <c r="F9" s="29">
        <f>[6]属性汇总!DV8+[16]战法升星!AG8+[13]宝物升星!AH10+[14]藏品属性!BD15/2+[15]属性汇总!L9</f>
        <v>0.11615925141314364</v>
      </c>
      <c r="G9" s="29">
        <f>[6]属性汇总!DW8+[16]战法升星!AH8+[13]宝物升星!AI10+[14]藏品属性!BE15/2+[15]属性汇总!M9</f>
        <v>0.14058767102556316</v>
      </c>
      <c r="H9" s="29">
        <f>[6]属性汇总!DX8+[16]战法升星!AI8+[13]宝物升星!AJ10+[14]藏品属性!BF15/2+[15]属性汇总!N9</f>
        <v>0.15787437361896189</v>
      </c>
      <c r="J9" s="39">
        <f>[6]属性汇总!DT8/D9</f>
        <v>1</v>
      </c>
      <c r="K9" s="39">
        <f>[16]战法升星!AE8/D9</f>
        <v>0</v>
      </c>
      <c r="L9" s="39">
        <f>[13]宝物升星!AF10/D9</f>
        <v>0</v>
      </c>
      <c r="M9" s="39">
        <f>[14]藏品属性!BB15/2/D9</f>
        <v>0</v>
      </c>
      <c r="N9" s="39">
        <f>[15]属性汇总!J9/D9</f>
        <v>0</v>
      </c>
      <c r="O9" s="70"/>
      <c r="P9" s="70"/>
      <c r="S9" s="29">
        <v>5</v>
      </c>
      <c r="T9" s="29">
        <f>[7]士兵阶位属性!BR9+[7]士兵训练属性!BA10+[6]第4特性!W9+[17]效用汇总!N9+[8]属性汇总!AN9+[14]藏品属性!BB15/2</f>
        <v>2.0804789265885717E-2</v>
      </c>
      <c r="U9" s="29">
        <f>[7]士兵阶位属性!BS9+[7]士兵训练属性!BB10+[6]第4特性!X9+[17]效用汇总!O9+[8]属性汇总!AO9+[14]藏品属性!BC15/2</f>
        <v>2.171437842409189E-2</v>
      </c>
      <c r="V9" s="29">
        <f>[7]士兵阶位属性!BT9+[7]士兵训练属性!BC10+[6]第4特性!Y9+[17]效用汇总!P9+[8]属性汇总!AP9+[14]藏品属性!BD15/2</f>
        <v>2.2787346390511103E-2</v>
      </c>
      <c r="W9" s="29">
        <f>[7]士兵阶位属性!BU9+[7]士兵训练属性!BD10+[6]第4特性!Z9+[17]效用汇总!Q9+[8]属性汇总!AQ9+[14]藏品属性!BE15/2</f>
        <v>2.411145094292718E-2</v>
      </c>
      <c r="X9" s="29">
        <f>[7]士兵阶位属性!BV9+[7]士兵训练属性!BE10+[6]第4特性!AA9+[17]效用汇总!R9+[8]属性汇总!AR9+[14]藏品属性!BF15/2</f>
        <v>2.5523735313048333E-2</v>
      </c>
      <c r="Z9" s="39">
        <f>[7]士兵阶位属性!BR9/T9</f>
        <v>1</v>
      </c>
      <c r="AA9" s="39">
        <f>[7]士兵训练属性!BA10/T9</f>
        <v>0</v>
      </c>
      <c r="AB9" s="39">
        <f>[6]第4特性!W9/T9</f>
        <v>0</v>
      </c>
      <c r="AC9" s="39">
        <f>[17]效用汇总!N9/T9</f>
        <v>0</v>
      </c>
      <c r="AD9" s="39">
        <f>[8]属性汇总!AN9/T9</f>
        <v>0</v>
      </c>
      <c r="AE9" s="39">
        <f>[14]藏品属性!BB15/2/T9</f>
        <v>0</v>
      </c>
      <c r="AK9" s="32">
        <f t="shared" si="0"/>
        <v>5.3842810726926482E-2</v>
      </c>
      <c r="AL9" s="32">
        <f t="shared" si="1"/>
        <v>6.5101238272845724E-2</v>
      </c>
      <c r="AM9" s="32">
        <f t="shared" si="2"/>
        <v>8.1311475989200535E-2</v>
      </c>
      <c r="AN9" s="32">
        <f t="shared" si="3"/>
        <v>9.8411369717894201E-2</v>
      </c>
      <c r="AO9" s="32">
        <f t="shared" si="4"/>
        <v>0.11051206153327332</v>
      </c>
      <c r="AQ9" s="32">
        <f t="shared" si="5"/>
        <v>4.3880279577425643E-2</v>
      </c>
      <c r="AR9" s="32">
        <f t="shared" si="6"/>
        <v>4.961490911245435E-2</v>
      </c>
      <c r="AS9" s="32">
        <f t="shared" si="7"/>
        <v>5.7635121814454196E-2</v>
      </c>
      <c r="AT9" s="32">
        <f t="shared" si="8"/>
        <v>6.6287752250596133E-2</v>
      </c>
      <c r="AU9" s="32">
        <f t="shared" si="9"/>
        <v>7.2886047398736914E-2</v>
      </c>
      <c r="AW9" s="32">
        <f t="shared" si="11"/>
        <v>1.2270389169221725</v>
      </c>
      <c r="AX9" s="32">
        <f t="shared" si="12"/>
        <v>1.3121305558635799</v>
      </c>
      <c r="AY9" s="32">
        <f t="shared" si="13"/>
        <v>1.410797330332155</v>
      </c>
      <c r="AZ9" s="32">
        <f t="shared" si="14"/>
        <v>1.4846086400072371</v>
      </c>
      <c r="BA9" s="32">
        <f t="shared" si="15"/>
        <v>1.5162306844367095</v>
      </c>
    </row>
    <row r="10" spans="3:53" x14ac:dyDescent="0.15">
      <c r="C10" s="29">
        <v>6</v>
      </c>
      <c r="D10" s="29">
        <f>[6]属性汇总!DT9+[16]战法升星!AE9+[13]宝物升星!AF11+[14]藏品属性!BB16/2+[15]属性汇总!J10</f>
        <v>9.2301961246159692E-2</v>
      </c>
      <c r="E10" s="29">
        <f>[6]属性汇总!DU9+[16]战法升星!AF9+[13]宝物升星!AG11+[14]藏品属性!BC16/2+[15]属性汇总!K10</f>
        <v>0.1116021227534498</v>
      </c>
      <c r="F10" s="29">
        <f>[6]属性汇总!DV9+[16]战法升星!AG9+[13]宝物升星!AH11+[14]藏品属性!BD16/2+[15]属性汇总!L10</f>
        <v>0.13939110169577235</v>
      </c>
      <c r="G10" s="29">
        <f>[6]属性汇总!DW9+[16]战法升星!AH9+[13]宝物升星!AI11+[14]藏品属性!BE16/2+[15]属性汇总!M10</f>
        <v>0.16870520523067578</v>
      </c>
      <c r="H10" s="29">
        <f>[6]属性汇总!DX9+[16]战法升星!AI9+[13]宝物升星!AJ11+[14]藏品属性!BF16/2+[15]属性汇总!N10</f>
        <v>0.18944924834275428</v>
      </c>
      <c r="J10" s="39">
        <f>[6]属性汇总!DT9/D10</f>
        <v>1</v>
      </c>
      <c r="K10" s="39">
        <f>[16]战法升星!AE9/D10</f>
        <v>0</v>
      </c>
      <c r="L10" s="39">
        <f>[13]宝物升星!AF11/D10</f>
        <v>0</v>
      </c>
      <c r="M10" s="39">
        <f>[14]藏品属性!BB16/2/D10</f>
        <v>0</v>
      </c>
      <c r="N10" s="39">
        <f>[15]属性汇总!J10/D10</f>
        <v>0</v>
      </c>
      <c r="O10" s="70"/>
      <c r="P10" s="70"/>
      <c r="S10" s="29">
        <v>6</v>
      </c>
      <c r="T10" s="29">
        <f>[7]士兵阶位属性!BR10+[7]士兵训练属性!BA11+[6]第4特性!W10+[17]效用汇总!N10+[8]属性汇总!AN10+[14]藏品属性!BB16/2</f>
        <v>2.6005986582357147E-2</v>
      </c>
      <c r="U10" s="29">
        <f>[7]士兵阶位属性!BS10+[7]士兵训练属性!BB11+[6]第4特性!X10+[17]效用汇总!O10+[8]属性汇总!AO10+[14]藏品属性!BC16/2</f>
        <v>2.7142973030114863E-2</v>
      </c>
      <c r="V10" s="29">
        <f>[7]士兵阶位属性!BT10+[7]士兵训练属性!BC11+[6]第4特性!Y10+[17]效用汇总!P10+[8]属性汇总!AP10+[14]藏品属性!BD16/2</f>
        <v>2.848418298813888E-2</v>
      </c>
      <c r="W10" s="29">
        <f>[7]士兵阶位属性!BU10+[7]士兵训练属性!BD11+[6]第4特性!Z10+[17]效用汇总!Q10+[8]属性汇总!AQ10+[14]藏品属性!BE16/2</f>
        <v>3.0139313678658977E-2</v>
      </c>
      <c r="X10" s="29">
        <f>[7]士兵阶位属性!BV10+[7]士兵训练属性!BE11+[6]第4特性!AA10+[17]效用汇总!R10+[8]属性汇总!AR10+[14]藏品属性!BF16/2</f>
        <v>3.1904669141310418E-2</v>
      </c>
      <c r="Z10" s="39">
        <f>[7]士兵阶位属性!BR10/T10</f>
        <v>1</v>
      </c>
      <c r="AA10" s="39">
        <f>[7]士兵训练属性!BA11/T10</f>
        <v>0</v>
      </c>
      <c r="AB10" s="39">
        <f>[6]第4特性!W10/T10</f>
        <v>0</v>
      </c>
      <c r="AC10" s="39">
        <f>[17]效用汇总!N10/T10</f>
        <v>0</v>
      </c>
      <c r="AD10" s="39">
        <f>[8]属性汇总!AN10/T10</f>
        <v>0</v>
      </c>
      <c r="AE10" s="39">
        <f>[14]藏品属性!BB16/2/T10</f>
        <v>0</v>
      </c>
      <c r="AK10" s="32">
        <f t="shared" si="0"/>
        <v>6.4611372872311779E-2</v>
      </c>
      <c r="AL10" s="32">
        <f t="shared" si="1"/>
        <v>7.8121485927414858E-2</v>
      </c>
      <c r="AM10" s="32">
        <f t="shared" si="2"/>
        <v>9.7573771187040637E-2</v>
      </c>
      <c r="AN10" s="32">
        <f t="shared" si="3"/>
        <v>0.11809364366147304</v>
      </c>
      <c r="AO10" s="32">
        <f t="shared" si="4"/>
        <v>0.132614473839928</v>
      </c>
      <c r="AQ10" s="32">
        <f t="shared" si="5"/>
        <v>5.3696574956205056E-2</v>
      </c>
      <c r="AR10" s="32">
        <f t="shared" si="6"/>
        <v>6.0623609856149806E-2</v>
      </c>
      <c r="AS10" s="32">
        <f t="shared" si="7"/>
        <v>7.0301513496870582E-2</v>
      </c>
      <c r="AT10" s="32">
        <f t="shared" si="8"/>
        <v>8.0750875247861717E-2</v>
      </c>
      <c r="AU10" s="32">
        <f t="shared" si="9"/>
        <v>8.8739443644136717E-2</v>
      </c>
      <c r="AW10" s="32">
        <f t="shared" si="11"/>
        <v>1.2032680468914234</v>
      </c>
      <c r="AX10" s="32">
        <f t="shared" si="12"/>
        <v>1.288631378315886</v>
      </c>
      <c r="AY10" s="32">
        <f t="shared" si="13"/>
        <v>1.3879327248251072</v>
      </c>
      <c r="AZ10" s="32">
        <f t="shared" si="14"/>
        <v>1.4624441320170107</v>
      </c>
      <c r="BA10" s="32">
        <f t="shared" si="15"/>
        <v>1.4944253467684461</v>
      </c>
    </row>
    <row r="11" spans="3:53" x14ac:dyDescent="0.15">
      <c r="C11" s="29">
        <v>7</v>
      </c>
      <c r="D11" s="29">
        <f>[6]属性汇总!DT10+[16]战法升星!AE10+[13]宝物升星!AF12+[14]藏品属性!BB17/2+[15]属性汇总!J11</f>
        <v>0.10768562145385296</v>
      </c>
      <c r="E11" s="29">
        <f>[6]属性汇总!DU10+[16]战法升星!AF10+[13]宝物升星!AG12+[14]藏品属性!BC17/2+[15]属性汇总!K11</f>
        <v>0.13020247654569145</v>
      </c>
      <c r="F11" s="29">
        <f>[6]属性汇总!DV10+[16]战法升星!AG10+[13]宝物升星!AH12+[14]藏品属性!BD17/2+[15]属性汇总!L11</f>
        <v>0.1626229519784011</v>
      </c>
      <c r="G11" s="29">
        <f>[6]属性汇总!DW10+[16]战法升星!AH10+[13]宝物升星!AI12+[14]藏品属性!BE17/2+[15]属性汇总!M11</f>
        <v>0.19682273943578843</v>
      </c>
      <c r="H11" s="29">
        <f>[6]属性汇总!DX10+[16]战法升星!AI10+[13]宝物升星!AJ12+[14]藏品属性!BF17/2+[15]属性汇总!N11</f>
        <v>0.22102412306654667</v>
      </c>
      <c r="J11" s="39">
        <f>[6]属性汇总!DT10/D11</f>
        <v>1</v>
      </c>
      <c r="K11" s="39">
        <f>[16]战法升星!AE10/D11</f>
        <v>0</v>
      </c>
      <c r="L11" s="39">
        <f>[13]宝物升星!AF12/D11</f>
        <v>0</v>
      </c>
      <c r="M11" s="39">
        <f>[14]藏品属性!BB17/2/D11</f>
        <v>0</v>
      </c>
      <c r="N11" s="39">
        <f>[15]属性汇总!J11/D11</f>
        <v>0</v>
      </c>
      <c r="O11" s="70"/>
      <c r="P11" s="70"/>
      <c r="S11" s="29">
        <v>7</v>
      </c>
      <c r="T11" s="29">
        <f>[7]士兵阶位属性!BR11+[7]士兵训练属性!BA12+[6]第4特性!W11+[17]效用汇总!N11+[8]属性汇总!AN11+[14]藏品属性!BB17/2</f>
        <v>3.1207183898828574E-2</v>
      </c>
      <c r="U11" s="29">
        <f>[7]士兵阶位属性!BS11+[7]士兵训练属性!BB12+[6]第4特性!X11+[17]效用汇总!O11+[8]属性汇总!AO11+[14]藏品属性!BC17/2</f>
        <v>3.2571567636137833E-2</v>
      </c>
      <c r="V11" s="29">
        <f>[7]士兵阶位属性!BT11+[7]士兵训练属性!BC12+[6]第4特性!Y11+[17]效用汇总!P11+[8]属性汇总!AP11+[14]藏品属性!BD17/2</f>
        <v>3.418101958576665E-2</v>
      </c>
      <c r="W11" s="29">
        <f>[7]士兵阶位属性!BU11+[7]士兵训练属性!BD12+[6]第4特性!Z11+[17]效用汇总!Q11+[8]属性汇总!AQ11+[14]藏品属性!BE17/2</f>
        <v>3.6167176414390767E-2</v>
      </c>
      <c r="X11" s="29">
        <f>[7]士兵阶位属性!BV11+[7]士兵训练属性!BE12+[6]第4特性!AA11+[17]效用汇总!R11+[8]属性汇总!AR11+[14]藏品属性!BF17/2</f>
        <v>3.8285602969572501E-2</v>
      </c>
      <c r="Z11" s="39">
        <f>[7]士兵阶位属性!BR11/T11</f>
        <v>1</v>
      </c>
      <c r="AA11" s="39">
        <f>[7]士兵训练属性!BA12/T11</f>
        <v>0</v>
      </c>
      <c r="AB11" s="39">
        <f>[6]第4特性!W11/T11</f>
        <v>0</v>
      </c>
      <c r="AC11" s="39">
        <f>[17]效用汇总!N11/T11</f>
        <v>0</v>
      </c>
      <c r="AD11" s="39">
        <f>[8]属性汇总!AN11/T11</f>
        <v>0</v>
      </c>
      <c r="AE11" s="39">
        <f>[14]藏品属性!BB17/2/T11</f>
        <v>0</v>
      </c>
      <c r="AG11" s="5" t="s">
        <v>421</v>
      </c>
      <c r="AK11" s="32">
        <f t="shared" si="0"/>
        <v>7.5379935017697075E-2</v>
      </c>
      <c r="AL11" s="32">
        <f t="shared" si="1"/>
        <v>9.1141733581984005E-2</v>
      </c>
      <c r="AM11" s="32">
        <f t="shared" si="2"/>
        <v>0.11383606638488077</v>
      </c>
      <c r="AN11" s="32">
        <f t="shared" si="3"/>
        <v>0.1377759176050519</v>
      </c>
      <c r="AO11" s="32">
        <f t="shared" si="4"/>
        <v>0.15471688614658266</v>
      </c>
      <c r="AQ11" s="32">
        <f t="shared" si="5"/>
        <v>6.351287033498447E-2</v>
      </c>
      <c r="AR11" s="32">
        <f t="shared" si="6"/>
        <v>7.1632310599845275E-2</v>
      </c>
      <c r="AS11" s="32">
        <f t="shared" si="7"/>
        <v>8.2967905179286983E-2</v>
      </c>
      <c r="AT11" s="32">
        <f t="shared" si="8"/>
        <v>9.5213998245127301E-2</v>
      </c>
      <c r="AU11" s="32">
        <f t="shared" si="9"/>
        <v>0.10459283988953652</v>
      </c>
      <c r="AW11" s="32">
        <f t="shared" si="11"/>
        <v>1.1868450381808036</v>
      </c>
      <c r="AX11" s="32">
        <f t="shared" si="12"/>
        <v>1.2723550702018103</v>
      </c>
      <c r="AY11" s="32">
        <f t="shared" si="13"/>
        <v>1.372049422471137</v>
      </c>
      <c r="AZ11" s="32">
        <f t="shared" si="14"/>
        <v>1.4470132558696824</v>
      </c>
      <c r="BA11" s="32">
        <f t="shared" si="15"/>
        <v>1.4792301873625726</v>
      </c>
    </row>
    <row r="12" spans="3:53" x14ac:dyDescent="0.15">
      <c r="C12" s="29">
        <v>8</v>
      </c>
      <c r="D12" s="29">
        <f>[6]属性汇总!DT11+[16]战法升星!AE11+[13]宝物升星!AF13+[14]藏品属性!BB18/2+[15]属性汇总!J12</f>
        <v>0.12306928166154625</v>
      </c>
      <c r="E12" s="29">
        <f>[6]属性汇总!DU11+[16]战法升星!AF11+[13]宝物升星!AG13+[14]藏品属性!BC18/2+[15]属性汇总!K12</f>
        <v>0.14880283033793307</v>
      </c>
      <c r="F12" s="29">
        <f>[6]属性汇总!DV11+[16]战法升星!AG11+[13]宝物升星!AH13+[14]藏品属性!BD18/2+[15]属性汇总!L12</f>
        <v>0.18585480226102985</v>
      </c>
      <c r="G12" s="29">
        <f>[6]属性汇总!DW11+[16]战法升星!AH11+[13]宝物升星!AI13+[14]藏品属性!BE18/2+[15]属性汇总!M12</f>
        <v>0.22494027364090108</v>
      </c>
      <c r="H12" s="29">
        <f>[6]属性汇总!DX11+[16]战法升星!AI11+[13]宝物升星!AJ13+[14]藏品属性!BF18/2+[15]属性汇总!N12</f>
        <v>0.25259899779033906</v>
      </c>
      <c r="J12" s="39">
        <f>[6]属性汇总!DT11/D12</f>
        <v>1</v>
      </c>
      <c r="K12" s="39">
        <f>[16]战法升星!AE11/D12</f>
        <v>0</v>
      </c>
      <c r="L12" s="39">
        <f>[13]宝物升星!AF13/D12</f>
        <v>0</v>
      </c>
      <c r="M12" s="39">
        <f>[14]藏品属性!BB18/2/D12</f>
        <v>0</v>
      </c>
      <c r="N12" s="39">
        <f>[15]属性汇总!J12/D12</f>
        <v>0</v>
      </c>
      <c r="O12" s="70"/>
      <c r="P12" s="70"/>
      <c r="S12" s="29">
        <v>8</v>
      </c>
      <c r="T12" s="29">
        <f>[7]士兵阶位属性!BR12+[7]士兵训练属性!BA13+[6]第4特性!W12+[17]效用汇总!N12+[8]属性汇总!AN12+[14]藏品属性!BB18/2</f>
        <v>3.6408381215300004E-2</v>
      </c>
      <c r="U12" s="29">
        <f>[7]士兵阶位属性!BS12+[7]士兵训练属性!BB13+[6]第4特性!X12+[17]效用汇总!O12+[8]属性汇总!AO12+[14]藏品属性!BC18/2</f>
        <v>3.8000162242160809E-2</v>
      </c>
      <c r="V12" s="29">
        <f>[7]士兵阶位属性!BT12+[7]士兵训练属性!BC13+[6]第4特性!Y12+[17]效用汇总!P12+[8]属性汇总!AP12+[14]藏品属性!BD18/2</f>
        <v>3.9877856183394428E-2</v>
      </c>
      <c r="W12" s="29">
        <f>[7]士兵阶位属性!BU12+[7]士兵训练属性!BD13+[6]第4特性!Z12+[17]效用汇总!Q12+[8]属性汇总!AQ12+[14]藏品属性!BE18/2</f>
        <v>4.2195039150122564E-2</v>
      </c>
      <c r="X12" s="29">
        <f>[7]士兵阶位属性!BV12+[7]士兵训练属性!BE13+[6]第4特性!AA12+[17]效用汇总!R12+[8]属性汇总!AR12+[14]藏品属性!BF18/2</f>
        <v>4.4666536797834583E-2</v>
      </c>
      <c r="Z12" s="39">
        <f>[7]士兵阶位属性!BR12/T12</f>
        <v>1</v>
      </c>
      <c r="AA12" s="39">
        <f>[7]士兵训练属性!BA13/T12</f>
        <v>0</v>
      </c>
      <c r="AB12" s="39">
        <f>[6]第4特性!W12/T12</f>
        <v>0</v>
      </c>
      <c r="AC12" s="39">
        <f>[17]效用汇总!N12/T12</f>
        <v>0</v>
      </c>
      <c r="AD12" s="39">
        <f>[8]属性汇总!AN12/T12</f>
        <v>0</v>
      </c>
      <c r="AE12" s="39">
        <f>[14]藏品属性!BB18/2/T12</f>
        <v>0</v>
      </c>
      <c r="AG12" s="5" t="s">
        <v>419</v>
      </c>
      <c r="AK12" s="32">
        <f t="shared" si="0"/>
        <v>8.6148497163082371E-2</v>
      </c>
      <c r="AL12" s="32">
        <f t="shared" si="1"/>
        <v>0.10416198123655314</v>
      </c>
      <c r="AM12" s="32">
        <f t="shared" si="2"/>
        <v>0.1300983615827209</v>
      </c>
      <c r="AN12" s="32">
        <f t="shared" si="3"/>
        <v>0.15745819154863075</v>
      </c>
      <c r="AO12" s="32">
        <f t="shared" si="4"/>
        <v>0.17681929845323732</v>
      </c>
      <c r="AQ12" s="32">
        <f t="shared" si="5"/>
        <v>7.3329165713763883E-2</v>
      </c>
      <c r="AR12" s="32">
        <f t="shared" si="6"/>
        <v>8.2641011343540738E-2</v>
      </c>
      <c r="AS12" s="32">
        <f t="shared" si="7"/>
        <v>9.5634296861703383E-2</v>
      </c>
      <c r="AT12" s="32">
        <f t="shared" si="8"/>
        <v>0.1096771212423929</v>
      </c>
      <c r="AU12" s="32">
        <f t="shared" si="9"/>
        <v>0.12044623613493631</v>
      </c>
      <c r="AW12" s="32">
        <f t="shared" si="11"/>
        <v>1.1748190003873493</v>
      </c>
      <c r="AX12" s="32">
        <f t="shared" si="12"/>
        <v>1.2604151321859942</v>
      </c>
      <c r="AY12" s="32">
        <f t="shared" si="13"/>
        <v>1.3603734836975478</v>
      </c>
      <c r="AZ12" s="32">
        <f t="shared" si="14"/>
        <v>1.4356521192841929</v>
      </c>
      <c r="BA12" s="32">
        <f t="shared" si="15"/>
        <v>1.4680350679878953</v>
      </c>
    </row>
    <row r="13" spans="3:53" x14ac:dyDescent="0.15">
      <c r="C13" s="29">
        <v>9</v>
      </c>
      <c r="D13" s="29">
        <f>[6]属性汇总!DT12+[16]战法升星!AE12+[13]宝物升星!AF14+[14]藏品属性!BB19/2+[15]属性汇总!J13</f>
        <v>0.13845294186923954</v>
      </c>
      <c r="E13" s="29">
        <f>[6]属性汇总!DU12+[16]战法升星!AF12+[13]宝物升星!AG14+[14]藏品属性!BC19/2+[15]属性汇总!K13</f>
        <v>0.16740318413017471</v>
      </c>
      <c r="F13" s="29">
        <f>[6]属性汇总!DV12+[16]战法升星!AG12+[13]宝物升星!AH14+[14]藏品属性!BD19/2+[15]属性汇总!L13</f>
        <v>0.20908665254365855</v>
      </c>
      <c r="G13" s="29">
        <f>[6]属性汇总!DW12+[16]战法升星!AH12+[13]宝物升星!AI14+[14]藏品属性!BE19/2+[15]属性汇总!M13</f>
        <v>0.25305780784601373</v>
      </c>
      <c r="H13" s="29">
        <f>[6]属性汇总!DX12+[16]战法升星!AI12+[13]宝物升星!AJ14+[14]藏品属性!BF19/2+[15]属性汇总!N13</f>
        <v>0.2841738725141314</v>
      </c>
      <c r="J13" s="39">
        <f>[6]属性汇总!DT12/D13</f>
        <v>1</v>
      </c>
      <c r="K13" s="39">
        <f>[16]战法升星!AE12/D13</f>
        <v>0</v>
      </c>
      <c r="L13" s="39">
        <f>[13]宝物升星!AF14/D13</f>
        <v>0</v>
      </c>
      <c r="M13" s="39">
        <f>[14]藏品属性!BB19/2/D13</f>
        <v>0</v>
      </c>
      <c r="N13" s="39">
        <f>[15]属性汇总!J13/D13</f>
        <v>0</v>
      </c>
      <c r="O13" s="70"/>
      <c r="P13" s="70"/>
      <c r="S13" s="29">
        <v>9</v>
      </c>
      <c r="T13" s="29">
        <f>[7]士兵阶位属性!BR13+[7]士兵训练属性!BA14+[6]第4特性!W13+[17]效用汇总!N13+[8]属性汇总!AN13+[14]藏品属性!BB19/2</f>
        <v>4.1609578531771434E-2</v>
      </c>
      <c r="U13" s="29">
        <f>[7]士兵阶位属性!BS13+[7]士兵训练属性!BB14+[6]第4特性!X13+[17]效用汇总!O13+[8]属性汇总!AO13+[14]藏品属性!BC19/2</f>
        <v>4.3428756848183779E-2</v>
      </c>
      <c r="V13" s="29">
        <f>[7]士兵阶位属性!BT13+[7]士兵训练属性!BC14+[6]第4特性!Y13+[17]效用汇总!P13+[8]属性汇总!AP13+[14]藏品属性!BD19/2</f>
        <v>4.5574692781022205E-2</v>
      </c>
      <c r="W13" s="29">
        <f>[7]士兵阶位属性!BU13+[7]士兵训练属性!BD14+[6]第4特性!Z13+[17]效用汇总!Q13+[8]属性汇总!AQ13+[14]藏品属性!BE19/2</f>
        <v>4.8222901885854361E-2</v>
      </c>
      <c r="X13" s="29">
        <f>[7]士兵阶位属性!BV13+[7]士兵训练属性!BE14+[6]第4特性!AA13+[17]效用汇总!R13+[8]属性汇总!AR13+[14]藏品属性!BF19/2</f>
        <v>5.1047470626096665E-2</v>
      </c>
      <c r="Z13" s="39">
        <f>[7]士兵阶位属性!BR13/T13</f>
        <v>1</v>
      </c>
      <c r="AA13" s="39">
        <f>[7]士兵训练属性!BA14/T13</f>
        <v>0</v>
      </c>
      <c r="AB13" s="39">
        <f>[6]第4特性!W13/T13</f>
        <v>0</v>
      </c>
      <c r="AC13" s="39">
        <f>[17]效用汇总!N13/T13</f>
        <v>0</v>
      </c>
      <c r="AD13" s="39">
        <f>[8]属性汇总!AN13/T13</f>
        <v>0</v>
      </c>
      <c r="AE13" s="39">
        <f>[14]藏品属性!BB19/2/T13</f>
        <v>0</v>
      </c>
      <c r="AG13" s="5" t="s">
        <v>432</v>
      </c>
      <c r="AK13" s="32">
        <f t="shared" si="0"/>
        <v>9.6917059308467668E-2</v>
      </c>
      <c r="AL13" s="32">
        <f t="shared" si="1"/>
        <v>0.11718222889112229</v>
      </c>
      <c r="AM13" s="32">
        <f t="shared" si="2"/>
        <v>0.14636065678056098</v>
      </c>
      <c r="AN13" s="32">
        <f t="shared" si="3"/>
        <v>0.1771404654922096</v>
      </c>
      <c r="AO13" s="32">
        <f t="shared" si="4"/>
        <v>0.19892171075989196</v>
      </c>
      <c r="AQ13" s="32">
        <f t="shared" si="5"/>
        <v>8.314546109254331E-2</v>
      </c>
      <c r="AR13" s="32">
        <f t="shared" si="6"/>
        <v>9.36497120872362E-2</v>
      </c>
      <c r="AS13" s="32">
        <f t="shared" si="7"/>
        <v>0.10830068854411978</v>
      </c>
      <c r="AT13" s="32">
        <f t="shared" si="8"/>
        <v>0.12414024423965848</v>
      </c>
      <c r="AU13" s="32">
        <f t="shared" si="9"/>
        <v>0.1362996323803361</v>
      </c>
      <c r="AW13" s="32">
        <f t="shared" si="11"/>
        <v>1.1656325917850905</v>
      </c>
      <c r="AX13" s="32">
        <f t="shared" si="12"/>
        <v>1.2512823187535822</v>
      </c>
      <c r="AY13" s="32">
        <f t="shared" si="13"/>
        <v>1.3514286820155925</v>
      </c>
      <c r="AZ13" s="32">
        <f t="shared" si="14"/>
        <v>1.4269382711236795</v>
      </c>
      <c r="BA13" s="32">
        <f t="shared" si="15"/>
        <v>1.4594442206917524</v>
      </c>
    </row>
    <row r="14" spans="3:53" x14ac:dyDescent="0.15">
      <c r="C14" s="29">
        <v>10</v>
      </c>
      <c r="D14" s="29">
        <f>[6]属性汇总!DT13+[16]战法升星!AE13+[13]宝物升星!AF15+[14]藏品属性!BB20/2+[15]属性汇总!J14</f>
        <v>0.15383660207693281</v>
      </c>
      <c r="E14" s="29">
        <f>[6]属性汇总!DU13+[16]战法升星!AF13+[13]宝物升星!AG15+[14]藏品属性!BC20/2+[15]属性汇总!K14</f>
        <v>0.186758068473827</v>
      </c>
      <c r="F14" s="29">
        <f>[6]属性汇总!DV13+[16]战法升星!AG13+[13]宝物升星!AH15+[14]藏品属性!BD20/2+[15]属性汇总!L14</f>
        <v>0.2323185028262873</v>
      </c>
      <c r="G14" s="29">
        <f>[6]属性汇总!DW13+[16]战法升星!AH13+[13]宝物升星!AI15+[14]藏品属性!BE20/2+[15]属性汇总!M14</f>
        <v>0.28117534205112632</v>
      </c>
      <c r="H14" s="29">
        <f>[6]属性汇总!DX13+[16]战法升星!AI13+[13]宝物升星!AJ15+[14]藏品属性!BF20/2+[15]属性汇总!N14</f>
        <v>0.31574874723792379</v>
      </c>
      <c r="J14" s="39">
        <f>[6]属性汇总!DT13/D14</f>
        <v>1</v>
      </c>
      <c r="K14" s="39">
        <f>[16]战法升星!AE13/D14</f>
        <v>0</v>
      </c>
      <c r="L14" s="39">
        <f>[13]宝物升星!AF15/D14</f>
        <v>0</v>
      </c>
      <c r="M14" s="39">
        <f>[14]藏品属性!BB20/2/D14</f>
        <v>0</v>
      </c>
      <c r="N14" s="39">
        <f>[15]属性汇总!J14/D14</f>
        <v>0</v>
      </c>
      <c r="O14" s="70"/>
      <c r="P14" s="70"/>
      <c r="S14" s="29">
        <v>10</v>
      </c>
      <c r="T14" s="29">
        <f>[7]士兵阶位属性!BR14+[7]士兵训练属性!BA15+[6]第4特性!W14+[17]效用汇总!N14+[8]属性汇总!AN14+[14]藏品属性!BB20/2</f>
        <v>4.6810775848242864E-2</v>
      </c>
      <c r="U14" s="29">
        <f>[7]士兵阶位属性!BS14+[7]士兵训练属性!BB15+[6]第4特性!X14+[17]效用汇总!O14+[8]属性汇总!AO14+[14]藏品属性!BC20/2</f>
        <v>4.8857351454206749E-2</v>
      </c>
      <c r="V14" s="29">
        <f>[7]士兵阶位属性!BT14+[7]士兵训练属性!BC15+[6]第4特性!Y14+[17]效用汇总!P14+[8]属性汇总!AP14+[14]藏品属性!BD20/2</f>
        <v>5.1271529378649983E-2</v>
      </c>
      <c r="W14" s="29">
        <f>[7]士兵阶位属性!BU14+[7]士兵训练属性!BD15+[6]第4特性!Z14+[17]效用汇总!Q14+[8]属性汇总!AQ14+[14]藏品属性!BE20/2</f>
        <v>5.4250764621586157E-2</v>
      </c>
      <c r="X14" s="29">
        <f>[7]士兵阶位属性!BV14+[7]士兵训练属性!BE15+[6]第4特性!AA14+[17]效用汇总!R14+[8]属性汇总!AR14+[14]藏品属性!BF20/2</f>
        <v>5.7428404454358747E-2</v>
      </c>
      <c r="Z14" s="39">
        <f>[7]士兵阶位属性!BR14/T14</f>
        <v>1</v>
      </c>
      <c r="AA14" s="39">
        <f>[7]士兵训练属性!BA15/T14</f>
        <v>0</v>
      </c>
      <c r="AB14" s="39">
        <f>[6]第4特性!W14/T14</f>
        <v>0</v>
      </c>
      <c r="AC14" s="39">
        <f>[17]效用汇总!N14/T14</f>
        <v>0</v>
      </c>
      <c r="AD14" s="39">
        <f>[8]属性汇总!AN14/T14</f>
        <v>0</v>
      </c>
      <c r="AE14" s="39">
        <f>[14]藏品属性!BB20/2/T14</f>
        <v>0</v>
      </c>
      <c r="AK14" s="32">
        <f t="shared" si="0"/>
        <v>0.10768562145385296</v>
      </c>
      <c r="AL14" s="32">
        <f t="shared" si="1"/>
        <v>0.13073064793167891</v>
      </c>
      <c r="AM14" s="32">
        <f t="shared" si="2"/>
        <v>0.1626229519784011</v>
      </c>
      <c r="AN14" s="32">
        <f t="shared" si="3"/>
        <v>0.1968227394357884</v>
      </c>
      <c r="AO14" s="32">
        <f t="shared" si="4"/>
        <v>0.22102412306654665</v>
      </c>
      <c r="AQ14" s="32">
        <f t="shared" si="5"/>
        <v>9.296175647132271E-2</v>
      </c>
      <c r="AR14" s="32">
        <f t="shared" si="6"/>
        <v>0.10488477199635486</v>
      </c>
      <c r="AS14" s="32">
        <f t="shared" si="7"/>
        <v>0.12096708022653618</v>
      </c>
      <c r="AT14" s="32">
        <f t="shared" si="8"/>
        <v>0.13860336723692407</v>
      </c>
      <c r="AU14" s="32">
        <f t="shared" si="9"/>
        <v>0.1521530286257359</v>
      </c>
      <c r="AW14" s="32">
        <f t="shared" si="11"/>
        <v>1.1583862605594413</v>
      </c>
      <c r="AX14" s="32">
        <f t="shared" si="12"/>
        <v>1.2464216248305549</v>
      </c>
      <c r="AY14" s="32">
        <f t="shared" si="13"/>
        <v>1.3443570901592035</v>
      </c>
      <c r="AZ14" s="32">
        <f t="shared" si="14"/>
        <v>1.4200429856754204</v>
      </c>
      <c r="BA14" s="32">
        <f t="shared" si="15"/>
        <v>1.4526435987693613</v>
      </c>
    </row>
    <row r="15" spans="3:53" x14ac:dyDescent="0.15">
      <c r="C15" s="29">
        <v>11</v>
      </c>
      <c r="D15" s="29">
        <f>[6]属性汇总!DT14+[16]战法升星!AE14+[13]宝物升星!AF16+[14]藏品属性!BB21/2+[15]属性汇总!J15</f>
        <v>0.19075294186923952</v>
      </c>
      <c r="E15" s="29">
        <f>[6]属性汇总!DU14+[16]战法升星!AF14+[13]宝物升星!AG16+[14]藏品属性!BC21/2+[15]属性汇总!K15</f>
        <v>0.22387237745367222</v>
      </c>
      <c r="F15" s="29">
        <f>[6]属性汇总!DV14+[16]战法升星!AG14+[13]宝物升星!AH16+[14]藏品属性!BD21/2+[15]属性汇总!L15</f>
        <v>0.26631139609790316</v>
      </c>
      <c r="G15" s="29">
        <f>[6]属性汇总!DW14+[16]战法升星!AH14+[13]宝物升星!AI16+[14]藏品属性!BE21/2+[15]属性汇总!M15</f>
        <v>0.31718157869553321</v>
      </c>
      <c r="H15" s="29">
        <f>[6]属性汇总!DX14+[16]战法升星!AI14+[13]宝物升星!AJ16+[14]藏品属性!BF21/2+[15]属性汇总!N15</f>
        <v>0.35038843834074007</v>
      </c>
      <c r="J15" s="39">
        <f>[6]属性汇总!DT14/D15</f>
        <v>0.82962254903372012</v>
      </c>
      <c r="K15" s="39">
        <f>[16]战法升星!AE14/D15</f>
        <v>0.17037745096627993</v>
      </c>
      <c r="L15" s="39">
        <f>[13]宝物升星!AF16/D15</f>
        <v>0</v>
      </c>
      <c r="M15" s="39">
        <f>[14]藏品属性!BB21/2/D15</f>
        <v>0</v>
      </c>
      <c r="N15" s="39">
        <f>[15]属性汇总!J15/D15</f>
        <v>0</v>
      </c>
      <c r="O15" s="70"/>
      <c r="P15" s="70"/>
      <c r="S15" s="29">
        <v>11</v>
      </c>
      <c r="T15" s="29">
        <f>[7]士兵阶位属性!BR15+[7]士兵训练属性!BA16+[6]第4特性!W15+[17]效用汇总!N15+[8]属性汇总!AN15+[14]藏品属性!BB21/2</f>
        <v>5.2011973164714294E-2</v>
      </c>
      <c r="U15" s="29">
        <f>[7]士兵阶位属性!BS15+[7]士兵训练属性!BB16+[6]第4特性!X15+[17]效用汇总!O15+[8]属性汇总!AO15+[14]藏品属性!BC21/2</f>
        <v>5.4285946060229726E-2</v>
      </c>
      <c r="V15" s="29">
        <f>[7]士兵阶位属性!BT15+[7]士兵训练属性!BC16+[6]第4特性!Y15+[17]效用汇总!P15+[8]属性汇总!AP15+[14]藏品属性!BD21/2</f>
        <v>5.696836597627776E-2</v>
      </c>
      <c r="W15" s="29">
        <f>[7]士兵阶位属性!BU15+[7]士兵训练属性!BD16+[6]第4特性!Z15+[17]效用汇总!Q15+[8]属性汇总!AQ15+[14]藏品属性!BE21/2</f>
        <v>6.0278627357317954E-2</v>
      </c>
      <c r="X15" s="29">
        <f>[7]士兵阶位属性!BV15+[7]士兵训练属性!BE16+[6]第4特性!AA15+[17]效用汇总!R15+[8]属性汇总!AR15+[14]藏品属性!BF21/2</f>
        <v>6.3809338282620837E-2</v>
      </c>
      <c r="Z15" s="39">
        <f>[7]士兵阶位属性!BR15/T15</f>
        <v>1</v>
      </c>
      <c r="AA15" s="39">
        <f>[7]士兵训练属性!BA16/T15</f>
        <v>0</v>
      </c>
      <c r="AB15" s="39">
        <f>[6]第4特性!W15/T15</f>
        <v>0</v>
      </c>
      <c r="AC15" s="39">
        <f>[17]效用汇总!N15/T15</f>
        <v>0</v>
      </c>
      <c r="AD15" s="39">
        <f>[8]属性汇总!AN15/T15</f>
        <v>0</v>
      </c>
      <c r="AE15" s="39">
        <f>[14]藏品属性!BB21/2/T15</f>
        <v>0</v>
      </c>
      <c r="AK15" s="32">
        <f t="shared" si="0"/>
        <v>0.14002705930846765</v>
      </c>
      <c r="AL15" s="32">
        <f t="shared" si="1"/>
        <v>0.16433922522003408</v>
      </c>
      <c r="AM15" s="32">
        <f t="shared" si="2"/>
        <v>0.19549266863461862</v>
      </c>
      <c r="AN15" s="32">
        <f t="shared" si="3"/>
        <v>0.23283522286119435</v>
      </c>
      <c r="AO15" s="32">
        <f t="shared" si="4"/>
        <v>0.25721156463302824</v>
      </c>
      <c r="AQ15" s="32">
        <f t="shared" si="5"/>
        <v>0.10273785572548616</v>
      </c>
      <c r="AR15" s="32">
        <f t="shared" si="6"/>
        <v>0.1138190982938679</v>
      </c>
      <c r="AS15" s="32">
        <f t="shared" si="7"/>
        <v>0.12778709343956229</v>
      </c>
      <c r="AT15" s="32">
        <f t="shared" si="8"/>
        <v>0.14462498319165684</v>
      </c>
      <c r="AU15" s="32">
        <f t="shared" si="9"/>
        <v>0.15698621199033272</v>
      </c>
      <c r="AW15" s="32">
        <f t="shared" si="11"/>
        <v>1.3629548555365767</v>
      </c>
      <c r="AX15" s="32">
        <f t="shared" si="12"/>
        <v>1.4438633558291685</v>
      </c>
      <c r="AY15" s="32">
        <f t="shared" si="13"/>
        <v>1.5298310914871704</v>
      </c>
      <c r="AZ15" s="32">
        <f t="shared" si="14"/>
        <v>1.6099239406834807</v>
      </c>
      <c r="BA15" s="32">
        <f t="shared" si="15"/>
        <v>1.6384341106903544</v>
      </c>
    </row>
    <row r="16" spans="3:53" x14ac:dyDescent="0.15">
      <c r="C16" s="29">
        <v>12</v>
      </c>
      <c r="D16" s="29">
        <f>[6]属性汇总!DT15+[16]战法升星!AE15+[13]宝物升星!AF17+[14]藏品属性!BB22/2+[15]属性汇总!J16</f>
        <v>0.22766928166154626</v>
      </c>
      <c r="E16" s="29">
        <f>[6]属性汇总!DU15+[16]战法升星!AF15+[13]宝物升星!AG17+[14]藏品属性!BC22/2+[15]属性汇总!K16</f>
        <v>0.26098668643351747</v>
      </c>
      <c r="F16" s="29">
        <f>[6]属性汇总!DV15+[16]战法升星!AG15+[13]宝物升星!AH17+[14]藏品属性!BD22/2+[15]属性汇总!L16</f>
        <v>0.30149950039038298</v>
      </c>
      <c r="G16" s="29">
        <f>[6]属性汇总!DW15+[16]战法升星!AH15+[13]宝物升星!AI17+[14]藏品属性!BE22/2+[15]属性汇总!M16</f>
        <v>0.35320863648454481</v>
      </c>
      <c r="H16" s="29">
        <f>[6]属性汇总!DX15+[16]战法升星!AI15+[13]宝物升星!AJ17+[14]藏品属性!BF22/2+[15]属性汇总!N16</f>
        <v>0.38515739406096383</v>
      </c>
      <c r="J16" s="39">
        <f>[6]属性汇总!DT15/D16</f>
        <v>0.71449815484273738</v>
      </c>
      <c r="K16" s="39">
        <f>[16]战法升星!AE15/D16</f>
        <v>0.28550184515726268</v>
      </c>
      <c r="L16" s="39">
        <f>[13]宝物升星!AF17/D16</f>
        <v>0</v>
      </c>
      <c r="M16" s="39">
        <f>[14]藏品属性!BB22/2/D16</f>
        <v>0</v>
      </c>
      <c r="N16" s="39">
        <f>[15]属性汇总!J16/D16</f>
        <v>0</v>
      </c>
      <c r="O16" s="70"/>
      <c r="P16" s="70"/>
      <c r="S16" s="29">
        <v>12</v>
      </c>
      <c r="T16" s="29">
        <f>[7]士兵阶位属性!BR16+[7]士兵训练属性!BA17+[6]第4特性!W16+[17]效用汇总!N16+[8]属性汇总!AN16+[14]藏品属性!BB22/2</f>
        <v>5.7213170481185724E-2</v>
      </c>
      <c r="U16" s="29">
        <f>[7]士兵阶位属性!BS16+[7]士兵训练属性!BB17+[6]第4特性!X16+[17]效用汇总!O16+[8]属性汇总!AO16+[14]藏品属性!BC22/2</f>
        <v>5.9714540666252695E-2</v>
      </c>
      <c r="V16" s="29">
        <f>[7]士兵阶位属性!BT16+[7]士兵训练属性!BC17+[6]第4特性!Y16+[17]效用汇总!P16+[8]属性汇总!AP16+[14]藏品属性!BD22/2</f>
        <v>6.2665202573905537E-2</v>
      </c>
      <c r="W16" s="29">
        <f>[7]士兵阶位属性!BU16+[7]士兵训练属性!BD17+[6]第4特性!Z16+[17]效用汇总!Q16+[8]属性汇总!AQ16+[14]藏品属性!BE22/2</f>
        <v>6.6306490093049744E-2</v>
      </c>
      <c r="X16" s="29">
        <f>[7]士兵阶位属性!BV16+[7]士兵训练属性!BE17+[6]第4特性!AA16+[17]效用汇总!R16+[8]属性汇总!AR16+[14]藏品属性!BF22/2</f>
        <v>7.0190272110882912E-2</v>
      </c>
      <c r="Z16" s="39">
        <f>[7]士兵阶位属性!BR16/T16</f>
        <v>1</v>
      </c>
      <c r="AA16" s="39">
        <f>[7]士兵训练属性!BA17/T16</f>
        <v>0</v>
      </c>
      <c r="AB16" s="39">
        <f>[6]第4特性!W16/T16</f>
        <v>0</v>
      </c>
      <c r="AC16" s="39">
        <f>[17]效用汇总!N16/T16</f>
        <v>0</v>
      </c>
      <c r="AD16" s="39">
        <f>[8]属性汇总!AN16/T16</f>
        <v>0</v>
      </c>
      <c r="AE16" s="39">
        <f>[14]藏品属性!BB22/2/T16</f>
        <v>0</v>
      </c>
      <c r="AG16" s="22"/>
      <c r="AK16" s="32">
        <f t="shared" si="0"/>
        <v>0.17236849716308239</v>
      </c>
      <c r="AL16" s="32">
        <f t="shared" si="1"/>
        <v>0.19759311661111206</v>
      </c>
      <c r="AM16" s="32">
        <f t="shared" si="2"/>
        <v>0.22826538300835753</v>
      </c>
      <c r="AN16" s="32">
        <f t="shared" si="3"/>
        <v>0.26741438902754505</v>
      </c>
      <c r="AO16" s="32">
        <f t="shared" si="4"/>
        <v>0.29160280517874831</v>
      </c>
      <c r="AQ16" s="32">
        <f t="shared" si="5"/>
        <v>0.11251395497964961</v>
      </c>
      <c r="AR16" s="32">
        <f t="shared" si="6"/>
        <v>0.12310811048865811</v>
      </c>
      <c r="AS16" s="32">
        <f t="shared" si="7"/>
        <v>0.13589931995593102</v>
      </c>
      <c r="AT16" s="32">
        <f t="shared" si="8"/>
        <v>0.15210073755004955</v>
      </c>
      <c r="AU16" s="32">
        <f t="shared" si="9"/>
        <v>0.16374486099309848</v>
      </c>
      <c r="AW16" s="32">
        <f t="shared" si="11"/>
        <v>1.5319743865928335</v>
      </c>
      <c r="AX16" s="32">
        <f t="shared" si="12"/>
        <v>1.6050373596572765</v>
      </c>
      <c r="AY16" s="32">
        <f t="shared" si="13"/>
        <v>1.679665380830299</v>
      </c>
      <c r="AZ16" s="32">
        <f t="shared" si="14"/>
        <v>1.758139988897496</v>
      </c>
      <c r="BA16" s="32">
        <f t="shared" si="15"/>
        <v>1.780836378071363</v>
      </c>
    </row>
    <row r="17" spans="3:53" x14ac:dyDescent="0.15">
      <c r="C17" s="29">
        <v>13</v>
      </c>
      <c r="D17" s="29">
        <f>[6]属性汇总!DT16+[16]战法升星!AE16+[13]宝物升星!AF18+[14]藏品属性!BB23/2+[15]属性汇总!J17</f>
        <v>0.264585621453853</v>
      </c>
      <c r="E17" s="29">
        <f>[6]属性汇总!DU16+[16]战法升星!AF16+[13]宝物升星!AG18+[14]藏品属性!BC23/2+[15]属性汇总!K17</f>
        <v>0.29810099541336277</v>
      </c>
      <c r="F17" s="29">
        <f>[6]属性汇总!DV16+[16]战法升星!AG16+[13]宝物升星!AH18+[14]藏品属性!BD23/2+[15]属性汇总!L17</f>
        <v>0.33668760468286274</v>
      </c>
      <c r="G17" s="29">
        <f>[6]属性汇总!DW16+[16]战法升星!AH16+[13]宝物升星!AI18+[14]藏品属性!BE23/2+[15]属性汇总!M17</f>
        <v>0.38923569427355637</v>
      </c>
      <c r="H17" s="29">
        <f>[6]属性汇总!DX16+[16]战法升星!AI16+[13]宝物升星!AJ18+[14]藏品属性!BF23/2+[15]属性汇总!N17</f>
        <v>0.41992634978118759</v>
      </c>
      <c r="J17" s="39">
        <f>[6]属性汇总!DT16/D17</f>
        <v>0.63149924979198002</v>
      </c>
      <c r="K17" s="39">
        <f>[16]战法升星!AE16/D17</f>
        <v>0.36850075020801992</v>
      </c>
      <c r="L17" s="39">
        <f>[13]宝物升星!AF18/D17</f>
        <v>0</v>
      </c>
      <c r="M17" s="39">
        <f>[14]藏品属性!BB23/2/D17</f>
        <v>0</v>
      </c>
      <c r="N17" s="39">
        <f>[15]属性汇总!J17/D17</f>
        <v>0</v>
      </c>
      <c r="O17" s="70"/>
      <c r="P17" s="70"/>
      <c r="S17" s="29">
        <v>13</v>
      </c>
      <c r="T17" s="29">
        <f>[7]士兵阶位属性!BR17+[7]士兵训练属性!BA18+[6]第4特性!W17+[17]效用汇总!N17+[8]属性汇总!AN17+[14]藏品属性!BB23/2</f>
        <v>6.2414367797657147E-2</v>
      </c>
      <c r="U17" s="29">
        <f>[7]士兵阶位属性!BS17+[7]士兵训练属性!BB18+[6]第4特性!X17+[17]效用汇总!O17+[8]属性汇总!AO17+[14]藏品属性!BC23/2</f>
        <v>6.5143135272275665E-2</v>
      </c>
      <c r="V17" s="29">
        <f>[7]士兵阶位属性!BT17+[7]士兵训练属性!BC18+[6]第4特性!Y17+[17]效用汇总!P17+[8]属性汇总!AP17+[14]藏品属性!BD23/2</f>
        <v>6.8362039171533301E-2</v>
      </c>
      <c r="W17" s="29">
        <f>[7]士兵阶位属性!BU17+[7]士兵训练属性!BD18+[6]第4特性!Z17+[17]效用汇总!Q17+[8]属性汇总!AQ17+[14]藏品属性!BE23/2</f>
        <v>7.2334352828781534E-2</v>
      </c>
      <c r="X17" s="29">
        <f>[7]士兵阶位属性!BV17+[7]士兵训练属性!BE18+[6]第4特性!AA17+[17]效用汇总!R17+[8]属性汇总!AR17+[14]藏品属性!BF23/2</f>
        <v>7.6571205939145001E-2</v>
      </c>
      <c r="Z17" s="39">
        <f>[7]士兵阶位属性!BR17/T17</f>
        <v>1</v>
      </c>
      <c r="AA17" s="39">
        <f>[7]士兵训练属性!BA18/T17</f>
        <v>0</v>
      </c>
      <c r="AB17" s="39">
        <f>[6]第4特性!W17/T17</f>
        <v>0</v>
      </c>
      <c r="AC17" s="39">
        <f>[17]效用汇总!N17/T17</f>
        <v>0</v>
      </c>
      <c r="AD17" s="39">
        <f>[8]属性汇总!AN17/T17</f>
        <v>0</v>
      </c>
      <c r="AE17" s="39">
        <f>[14]藏品属性!BB23/2/T17</f>
        <v>0</v>
      </c>
      <c r="AG17" s="6"/>
      <c r="AK17" s="32">
        <f t="shared" si="0"/>
        <v>0.20470993501769708</v>
      </c>
      <c r="AL17" s="32">
        <f t="shared" si="1"/>
        <v>0.23064078487887024</v>
      </c>
      <c r="AM17" s="32">
        <f t="shared" si="2"/>
        <v>0.26049525026027914</v>
      </c>
      <c r="AN17" s="32">
        <f t="shared" si="3"/>
        <v>0.30115171506099847</v>
      </c>
      <c r="AO17" s="32">
        <f t="shared" si="4"/>
        <v>0.3248970798321279</v>
      </c>
      <c r="AQ17" s="32">
        <f t="shared" si="5"/>
        <v>0.12229005423381305</v>
      </c>
      <c r="AR17" s="32">
        <f t="shared" si="6"/>
        <v>0.13260334580676816</v>
      </c>
      <c r="AS17" s="32">
        <f t="shared" si="7"/>
        <v>0.1445543935941169</v>
      </c>
      <c r="AT17" s="32">
        <f t="shared" si="8"/>
        <v>0.16041833204133946</v>
      </c>
      <c r="AU17" s="32">
        <f t="shared" si="9"/>
        <v>0.17160047588820468</v>
      </c>
      <c r="AW17" s="32">
        <f t="shared" si="11"/>
        <v>1.6739704328391329</v>
      </c>
      <c r="AX17" s="32">
        <f t="shared" si="12"/>
        <v>1.7393285476745353</v>
      </c>
      <c r="AY17" s="32">
        <f t="shared" si="13"/>
        <v>1.8020569543648988</v>
      </c>
      <c r="AZ17" s="32">
        <f t="shared" si="14"/>
        <v>1.8772899033970278</v>
      </c>
      <c r="BA17" s="32">
        <f t="shared" si="15"/>
        <v>1.8933343753882934</v>
      </c>
    </row>
    <row r="18" spans="3:53" x14ac:dyDescent="0.15">
      <c r="C18" s="29">
        <v>14</v>
      </c>
      <c r="D18" s="29">
        <f>[6]属性汇总!DT17+[16]战法升星!AE17+[13]宝物升星!AF19+[14]藏品属性!BB24/2+[15]属性汇总!J18</f>
        <v>0.30150196124615969</v>
      </c>
      <c r="E18" s="29">
        <f>[6]属性汇总!DU17+[16]战法升星!AF17+[13]宝物升星!AG19+[14]藏品属性!BC24/2+[15]属性汇总!K18</f>
        <v>0.33521530439320801</v>
      </c>
      <c r="F18" s="29">
        <f>[6]属性汇总!DV17+[16]战法升星!AG17+[13]宝物升星!AH19+[14]藏品属性!BD24/2+[15]属性汇总!L18</f>
        <v>0.37187570897534256</v>
      </c>
      <c r="G18" s="29">
        <f>[6]属性汇总!DW17+[16]战法升星!AH17+[13]宝物升星!AI19+[14]藏品属性!BE24/2+[15]属性汇总!M18</f>
        <v>0.42526275206256792</v>
      </c>
      <c r="H18" s="29">
        <f>[6]属性汇总!DX17+[16]战法升星!AI17+[13]宝物升星!AJ19+[14]藏品属性!BF24/2+[15]属性汇总!N18</f>
        <v>0.45469530550141141</v>
      </c>
      <c r="J18" s="39">
        <f>[6]属性汇总!DT17/D18</f>
        <v>0.5688253586720049</v>
      </c>
      <c r="K18" s="39">
        <f>[16]战法升星!AE17/D18</f>
        <v>0.43117464132799516</v>
      </c>
      <c r="L18" s="39">
        <f>[13]宝物升星!AF19/D18</f>
        <v>0</v>
      </c>
      <c r="M18" s="39">
        <f>[14]藏品属性!BB24/2/D18</f>
        <v>0</v>
      </c>
      <c r="N18" s="39">
        <f>[15]属性汇总!J18/D18</f>
        <v>0</v>
      </c>
      <c r="O18" s="70"/>
      <c r="P18" s="70"/>
      <c r="S18" s="29">
        <v>14</v>
      </c>
      <c r="T18" s="29">
        <f>[7]士兵阶位属性!BR18+[7]士兵训练属性!BA19+[6]第4特性!W18+[17]效用汇总!N18+[8]属性汇总!AN18+[14]藏品属性!BB24/2</f>
        <v>6.7615565114128584E-2</v>
      </c>
      <c r="U18" s="29">
        <f>[7]士兵阶位属性!BS18+[7]士兵训练属性!BB19+[6]第4特性!X18+[17]效用汇总!O18+[8]属性汇总!AO18+[14]藏品属性!BC24/2</f>
        <v>7.0571729878298642E-2</v>
      </c>
      <c r="V18" s="29">
        <f>[7]士兵阶位属性!BT18+[7]士兵训练属性!BC19+[6]第4特性!Y18+[17]效用汇总!P18+[8]属性汇总!AP18+[14]藏品属性!BD24/2</f>
        <v>7.4058875769161078E-2</v>
      </c>
      <c r="W18" s="29">
        <f>[7]士兵阶位属性!BU18+[7]士兵训练属性!BD19+[6]第4特性!Z18+[17]效用汇总!Q18+[8]属性汇总!AQ18+[14]藏品属性!BE24/2</f>
        <v>7.8362215564513338E-2</v>
      </c>
      <c r="X18" s="29">
        <f>[7]士兵阶位属性!BV18+[7]士兵训练属性!BE19+[6]第4特性!AA18+[17]效用汇总!R18+[8]属性汇总!AR18+[14]藏品属性!BF24/2</f>
        <v>8.2952139767407077E-2</v>
      </c>
      <c r="Z18" s="39">
        <f>[7]士兵阶位属性!BR18/T18</f>
        <v>1</v>
      </c>
      <c r="AA18" s="39">
        <f>[7]士兵训练属性!BA19/T18</f>
        <v>0</v>
      </c>
      <c r="AB18" s="39">
        <f>[6]第4特性!W18/T18</f>
        <v>0</v>
      </c>
      <c r="AC18" s="39">
        <f>[17]效用汇总!N18/T18</f>
        <v>0</v>
      </c>
      <c r="AD18" s="39">
        <f>[8]属性汇总!AN18/T18</f>
        <v>0</v>
      </c>
      <c r="AE18" s="39">
        <f>[14]藏品属性!BB24/2/T18</f>
        <v>0</v>
      </c>
      <c r="AG18" s="6"/>
      <c r="AK18" s="32">
        <f t="shared" si="0"/>
        <v>0.23705137287231182</v>
      </c>
      <c r="AL18" s="32">
        <f t="shared" si="1"/>
        <v>0.26355798080312487</v>
      </c>
      <c r="AM18" s="32">
        <f t="shared" si="2"/>
        <v>0.29238167136994725</v>
      </c>
      <c r="AN18" s="32">
        <f t="shared" si="3"/>
        <v>0.33435642936194432</v>
      </c>
      <c r="AO18" s="32">
        <f t="shared" si="4"/>
        <v>0.3574973309036068</v>
      </c>
      <c r="AQ18" s="32">
        <f t="shared" si="5"/>
        <v>0.13206615348797651</v>
      </c>
      <c r="AR18" s="32">
        <f t="shared" si="6"/>
        <v>0.14222905346838183</v>
      </c>
      <c r="AS18" s="32">
        <f t="shared" si="7"/>
        <v>0.1535529133745564</v>
      </c>
      <c r="AT18" s="32">
        <f t="shared" si="8"/>
        <v>0.16926853826513696</v>
      </c>
      <c r="AU18" s="32">
        <f t="shared" si="9"/>
        <v>0.18015011436521167</v>
      </c>
      <c r="AW18" s="32">
        <f t="shared" si="11"/>
        <v>1.7949441746548127</v>
      </c>
      <c r="AX18" s="32">
        <f t="shared" si="12"/>
        <v>1.8530530463082566</v>
      </c>
      <c r="AY18" s="32">
        <f t="shared" si="13"/>
        <v>1.9041102180637275</v>
      </c>
      <c r="AZ18" s="32">
        <f t="shared" si="14"/>
        <v>1.9753016880090193</v>
      </c>
      <c r="BA18" s="32">
        <f t="shared" si="15"/>
        <v>1.9844413208579246</v>
      </c>
    </row>
    <row r="19" spans="3:53" x14ac:dyDescent="0.15">
      <c r="C19" s="29">
        <v>15</v>
      </c>
      <c r="D19" s="29">
        <f>[6]属性汇总!DT18+[16]战法升星!AE18+[13]宝物升星!AF20+[14]藏品属性!BB25/2+[15]属性汇总!J19</f>
        <v>0.33841830103846643</v>
      </c>
      <c r="E19" s="29">
        <f>[6]属性汇总!DU18+[16]战法升星!AF18+[13]宝物升星!AG20+[14]藏品属性!BC25/2+[15]属性汇总!K19</f>
        <v>0.37232961337305326</v>
      </c>
      <c r="F19" s="29">
        <f>[6]属性汇总!DV18+[16]战法升星!AG18+[13]宝物升星!AH20+[14]藏品属性!BD25/2+[15]属性汇总!L19</f>
        <v>0.40706381326782232</v>
      </c>
      <c r="G19" s="29">
        <f>[6]属性汇总!DW18+[16]战法升星!AH18+[13]宝物升星!AI20+[14]藏品属性!BE25/2+[15]属性汇总!M19</f>
        <v>0.46128980985157952</v>
      </c>
      <c r="H19" s="29">
        <f>[6]属性汇总!DX18+[16]战法升星!AI18+[13]宝物升星!AJ20+[14]藏品属性!BF25/2+[15]属性汇总!N19</f>
        <v>0.48946426122163517</v>
      </c>
      <c r="J19" s="39">
        <f>[6]属性汇总!DT18/D19</f>
        <v>0.51982502275629183</v>
      </c>
      <c r="K19" s="39">
        <f>[16]战法升星!AE18/D19</f>
        <v>0.48017497724370817</v>
      </c>
      <c r="L19" s="39">
        <f>[13]宝物升星!AF20/D19</f>
        <v>0</v>
      </c>
      <c r="M19" s="39">
        <f>[14]藏品属性!BB25/2/D19</f>
        <v>0</v>
      </c>
      <c r="N19" s="39">
        <f>[15]属性汇总!J19/D19</f>
        <v>0</v>
      </c>
      <c r="O19" s="70"/>
      <c r="P19" s="70"/>
      <c r="S19" s="29">
        <v>15</v>
      </c>
      <c r="T19" s="29">
        <f>[7]士兵阶位属性!BR19+[7]士兵训练属性!BA20+[6]第4特性!W19+[17]效用汇总!N19+[8]属性汇总!AN19+[14]藏品属性!BB25/2</f>
        <v>7.2816762430600007E-2</v>
      </c>
      <c r="U19" s="29">
        <f>[7]士兵阶位属性!BS19+[7]士兵训练属性!BB20+[6]第4特性!X19+[17]效用汇总!O19+[8]属性汇总!AO19+[14]藏品属性!BC25/2</f>
        <v>7.6000324484321619E-2</v>
      </c>
      <c r="V19" s="29">
        <f>[7]士兵阶位属性!BT19+[7]士兵训练属性!BC20+[6]第4特性!Y19+[17]效用汇总!P19+[8]属性汇总!AP19+[14]藏品属性!BD25/2</f>
        <v>7.9755712366788856E-2</v>
      </c>
      <c r="W19" s="29">
        <f>[7]士兵阶位属性!BU19+[7]士兵训练属性!BD20+[6]第4特性!Z19+[17]效用汇总!Q19+[8]属性汇总!AQ19+[14]藏品属性!BE25/2</f>
        <v>8.4390078300245128E-2</v>
      </c>
      <c r="X19" s="29">
        <f>[7]士兵阶位属性!BV19+[7]士兵训练属性!BE20+[6]第4特性!AA19+[17]效用汇总!R19+[8]属性汇总!AR19+[14]藏品属性!BF25/2</f>
        <v>8.9333073595669166E-2</v>
      </c>
      <c r="Z19" s="39">
        <f>[7]士兵阶位属性!BR19/T19</f>
        <v>1</v>
      </c>
      <c r="AA19" s="39">
        <f>[7]士兵训练属性!BA20/T19</f>
        <v>0</v>
      </c>
      <c r="AB19" s="39">
        <f>[6]第4特性!W19/T19</f>
        <v>0</v>
      </c>
      <c r="AC19" s="39">
        <f>[17]效用汇总!N19/T19</f>
        <v>0</v>
      </c>
      <c r="AD19" s="39">
        <f>[8]属性汇总!AN19/T19</f>
        <v>0</v>
      </c>
      <c r="AE19" s="39">
        <f>[14]藏品属性!BB25/2/T19</f>
        <v>0</v>
      </c>
      <c r="AG19" s="6"/>
      <c r="AH19" s="6"/>
      <c r="AK19" s="32">
        <f t="shared" si="0"/>
        <v>0.2693928107269265</v>
      </c>
      <c r="AL19" s="32">
        <f t="shared" si="1"/>
        <v>0.29638740208685022</v>
      </c>
      <c r="AM19" s="32">
        <f t="shared" si="2"/>
        <v>0.32403704074199835</v>
      </c>
      <c r="AN19" s="32">
        <f t="shared" si="3"/>
        <v>0.36720283168575296</v>
      </c>
      <c r="AO19" s="32">
        <f t="shared" si="4"/>
        <v>0.38963068095388603</v>
      </c>
      <c r="AQ19" s="32">
        <f t="shared" si="5"/>
        <v>0.14184225274213993</v>
      </c>
      <c r="AR19" s="32">
        <f t="shared" si="6"/>
        <v>0.15194253577052469</v>
      </c>
      <c r="AS19" s="32">
        <f t="shared" si="7"/>
        <v>0.16278248489261282</v>
      </c>
      <c r="AT19" s="32">
        <f t="shared" si="8"/>
        <v>0.17847705646607165</v>
      </c>
      <c r="AU19" s="32">
        <f t="shared" si="9"/>
        <v>0.1891666538634183</v>
      </c>
      <c r="AW19" s="32">
        <f t="shared" si="11"/>
        <v>1.8992423309623068</v>
      </c>
      <c r="AX19" s="32">
        <f t="shared" si="12"/>
        <v>1.9506545720316086</v>
      </c>
      <c r="AY19" s="32">
        <f t="shared" si="13"/>
        <v>1.9906136766235307</v>
      </c>
      <c r="AZ19" s="32">
        <f t="shared" si="14"/>
        <v>2.0574231722359113</v>
      </c>
      <c r="BA19" s="32">
        <f t="shared" si="15"/>
        <v>2.0597218008370879</v>
      </c>
    </row>
    <row r="20" spans="3:53" x14ac:dyDescent="0.15">
      <c r="C20" s="29">
        <v>16</v>
      </c>
      <c r="D20" s="29">
        <f>[6]属性汇总!DT19+[16]战法升星!AE19+[13]宝物升星!AF21+[14]藏品属性!BB26/2+[15]属性汇总!J20</f>
        <v>0.37533464083077317</v>
      </c>
      <c r="E20" s="29">
        <f>[6]属性汇总!DU19+[16]战法升星!AF19+[13]宝物升星!AG21+[14]藏品属性!BC26/2+[15]属性汇总!K20</f>
        <v>0.4094439223528985</v>
      </c>
      <c r="F20" s="29">
        <f>[6]属性汇总!DV19+[16]战法升星!AG19+[13]宝物升星!AH21+[14]藏品属性!BD26/2+[15]属性汇总!L20</f>
        <v>0.44225191756030213</v>
      </c>
      <c r="G20" s="29">
        <f>[6]属性汇总!DW19+[16]战法升星!AH19+[13]宝物升星!AI21+[14]藏品属性!BE26/2+[15]属性汇总!M20</f>
        <v>0.49731686764059113</v>
      </c>
      <c r="H20" s="29">
        <f>[6]属性汇总!DX19+[16]战法升星!AI19+[13]宝物升星!AJ21+[14]藏品属性!BF26/2+[15]属性汇总!N20</f>
        <v>0.52423321694185909</v>
      </c>
      <c r="J20" s="39">
        <f>[6]属性汇总!DT19/D20</f>
        <v>0.48046362156079409</v>
      </c>
      <c r="K20" s="39">
        <f>[16]战法升星!AE19/D20</f>
        <v>0.51953637843920597</v>
      </c>
      <c r="L20" s="39">
        <f>[13]宝物升星!AF21/D20</f>
        <v>0</v>
      </c>
      <c r="M20" s="39">
        <f>[14]藏品属性!BB26/2/D20</f>
        <v>0</v>
      </c>
      <c r="N20" s="39">
        <f>[15]属性汇总!J20/D20</f>
        <v>0</v>
      </c>
      <c r="O20" s="70"/>
      <c r="P20" s="70"/>
      <c r="S20" s="29">
        <v>16</v>
      </c>
      <c r="T20" s="29">
        <f>[7]士兵阶位属性!BR20+[7]士兵训练属性!BA21+[6]第4特性!W20+[17]效用汇总!N20+[8]属性汇总!AN20+[14]藏品属性!BB26/2</f>
        <v>7.8017959747071444E-2</v>
      </c>
      <c r="U20" s="29">
        <f>[7]士兵阶位属性!BS20+[7]士兵训练属性!BB21+[6]第4特性!X20+[17]效用汇总!O20+[8]属性汇总!AO20+[14]藏品属性!BC26/2</f>
        <v>8.1428919090344581E-2</v>
      </c>
      <c r="V20" s="29">
        <f>[7]士兵阶位属性!BT20+[7]士兵训练属性!BC21+[6]第4特性!Y20+[17]效用汇总!P20+[8]属性汇总!AP20+[14]藏品属性!BD26/2</f>
        <v>8.5452548964416633E-2</v>
      </c>
      <c r="W20" s="29">
        <f>[7]士兵阶位属性!BU20+[7]士兵训练属性!BD21+[6]第4特性!Z20+[17]效用汇总!Q20+[8]属性汇总!AQ20+[14]藏品属性!BE26/2</f>
        <v>9.0417941035976931E-2</v>
      </c>
      <c r="X20" s="29">
        <f>[7]士兵阶位属性!BV20+[7]士兵训练属性!BE21+[6]第4特性!AA20+[17]效用汇总!R20+[8]属性汇总!AR20+[14]藏品属性!BF26/2</f>
        <v>9.5714007423931241E-2</v>
      </c>
      <c r="Z20" s="39">
        <f>[7]士兵阶位属性!BR20/T20</f>
        <v>1</v>
      </c>
      <c r="AA20" s="39">
        <f>[7]士兵训练属性!BA21/T20</f>
        <v>0</v>
      </c>
      <c r="AB20" s="39">
        <f>[6]第4特性!W20/T20</f>
        <v>0</v>
      </c>
      <c r="AC20" s="39">
        <f>[17]效用汇总!N20/T20</f>
        <v>0</v>
      </c>
      <c r="AD20" s="39">
        <f>[8]属性汇总!AN20/T20</f>
        <v>0</v>
      </c>
      <c r="AE20" s="39">
        <f>[14]藏品属性!BB26/2/T20</f>
        <v>0</v>
      </c>
      <c r="AG20" s="51"/>
      <c r="AK20" s="32">
        <f t="shared" si="0"/>
        <v>0.30173424858154119</v>
      </c>
      <c r="AL20" s="32">
        <f t="shared" si="1"/>
        <v>0.3291549481656626</v>
      </c>
      <c r="AM20" s="32">
        <f t="shared" si="2"/>
        <v>0.35552953421362621</v>
      </c>
      <c r="AN20" s="32">
        <f t="shared" si="3"/>
        <v>0.39979664821855831</v>
      </c>
      <c r="AO20" s="32">
        <f t="shared" si="4"/>
        <v>0.42143489725680294</v>
      </c>
      <c r="AQ20" s="32">
        <f t="shared" si="5"/>
        <v>0.15161835199630341</v>
      </c>
      <c r="AR20" s="32">
        <f t="shared" si="6"/>
        <v>0.16171789327758049</v>
      </c>
      <c r="AS20" s="32">
        <f t="shared" si="7"/>
        <v>0.17217493231109254</v>
      </c>
      <c r="AT20" s="32">
        <f t="shared" si="8"/>
        <v>0.18793816045800976</v>
      </c>
      <c r="AU20" s="32">
        <f t="shared" si="9"/>
        <v>0.19851232710898736</v>
      </c>
      <c r="AW20" s="32">
        <f t="shared" si="11"/>
        <v>1.9900905438472101</v>
      </c>
      <c r="AX20" s="32">
        <f t="shared" si="12"/>
        <v>2.0353650514150896</v>
      </c>
      <c r="AY20" s="32">
        <f t="shared" si="13"/>
        <v>2.0649320399977928</v>
      </c>
      <c r="AZ20" s="32">
        <f t="shared" si="14"/>
        <v>2.1272776494366252</v>
      </c>
      <c r="BA20" s="32">
        <f t="shared" si="15"/>
        <v>2.1229658802268059</v>
      </c>
    </row>
    <row r="21" spans="3:53" x14ac:dyDescent="0.15">
      <c r="C21" s="29">
        <v>17</v>
      </c>
      <c r="D21" s="29">
        <f>[6]属性汇总!DT20+[16]战法升星!AE20+[13]宝物升星!AF22+[14]藏品属性!BB27/2+[15]属性汇总!J21</f>
        <v>0.41225098062307985</v>
      </c>
      <c r="E21" s="29">
        <f>[6]属性汇总!DU20+[16]战法升星!AF20+[13]宝物升星!AG22+[14]藏品属性!BC27/2+[15]属性汇总!K21</f>
        <v>0.44655823133274375</v>
      </c>
      <c r="F21" s="29">
        <f>[6]属性汇总!DV20+[16]战法升星!AG20+[13]宝物升星!AH22+[14]藏品属性!BD27/2+[15]属性汇总!L21</f>
        <v>0.47744002185278189</v>
      </c>
      <c r="G21" s="29">
        <f>[6]属性汇总!DW20+[16]战法升星!AH20+[13]宝物升星!AI22+[14]藏品属性!BE27/2+[15]属性汇总!M21</f>
        <v>0.53334392542960274</v>
      </c>
      <c r="H21" s="29">
        <f>[6]属性汇总!DX20+[16]战法升星!AI20+[13]宝物升星!AJ22+[14]藏品属性!BF27/2+[15]属性汇总!N21</f>
        <v>0.55900217266208285</v>
      </c>
      <c r="J21" s="39">
        <f>[6]属性汇总!DT20/D21</f>
        <v>0.44815170686518579</v>
      </c>
      <c r="K21" s="39">
        <f>[16]战法升星!AE20/D21</f>
        <v>0.55184829313481432</v>
      </c>
      <c r="L21" s="39">
        <f>[13]宝物升星!AF22/D21</f>
        <v>0</v>
      </c>
      <c r="M21" s="39">
        <f>[14]藏品属性!BB27/2/D21</f>
        <v>0</v>
      </c>
      <c r="N21" s="39">
        <f>[15]属性汇总!J21/D21</f>
        <v>0</v>
      </c>
      <c r="O21" s="70"/>
      <c r="P21" s="70"/>
      <c r="S21" s="29">
        <v>17</v>
      </c>
      <c r="T21" s="29">
        <f>[7]士兵阶位属性!BR21+[7]士兵训练属性!BA22+[6]第4特性!W21+[17]效用汇总!N21+[8]属性汇总!AN21+[14]藏品属性!BB27/2</f>
        <v>8.3219157063542867E-2</v>
      </c>
      <c r="U21" s="29">
        <f>[7]士兵阶位属性!BS21+[7]士兵训练属性!BB22+[6]第4特性!X21+[17]效用汇总!O21+[8]属性汇总!AO21+[14]藏品属性!BC27/2</f>
        <v>8.6857513696367558E-2</v>
      </c>
      <c r="V21" s="29">
        <f>[7]士兵阶位属性!BT21+[7]士兵训练属性!BC22+[6]第4特性!Y21+[17]效用汇总!P21+[8]属性汇总!AP21+[14]藏品属性!BD27/2</f>
        <v>9.114938556204441E-2</v>
      </c>
      <c r="W21" s="29">
        <f>[7]士兵阶位属性!BU21+[7]士兵训练属性!BD22+[6]第4特性!Z21+[17]效用汇总!Q21+[8]属性汇总!AQ21+[14]藏品属性!BE27/2</f>
        <v>9.6445803771708721E-2</v>
      </c>
      <c r="X21" s="29">
        <f>[7]士兵阶位属性!BV21+[7]士兵训练属性!BE22+[6]第4特性!AA21+[17]效用汇总!R21+[8]属性汇总!AR21+[14]藏品属性!BF27/2</f>
        <v>0.10131091707729147</v>
      </c>
      <c r="Z21" s="39">
        <f>[7]士兵阶位属性!BR21/T21</f>
        <v>1</v>
      </c>
      <c r="AA21" s="39">
        <f>[7]士兵训练属性!BA22/T21</f>
        <v>0</v>
      </c>
      <c r="AB21" s="39">
        <f>[6]第4特性!W21/T21</f>
        <v>0</v>
      </c>
      <c r="AC21" s="39">
        <f>[17]效用汇总!N21/T21</f>
        <v>0</v>
      </c>
      <c r="AD21" s="39">
        <f>[8]属性汇总!AN21/T21</f>
        <v>0</v>
      </c>
      <c r="AE21" s="39">
        <f>[14]藏品属性!BB27/2/T21</f>
        <v>0</v>
      </c>
      <c r="AG21" s="31"/>
      <c r="AK21" s="32">
        <f t="shared" si="0"/>
        <v>0.33407568643615593</v>
      </c>
      <c r="AL21" s="32">
        <f t="shared" si="1"/>
        <v>0.36187724148217593</v>
      </c>
      <c r="AM21" s="32">
        <f t="shared" si="2"/>
        <v>0.38690290752368861</v>
      </c>
      <c r="AN21" s="32">
        <f t="shared" si="3"/>
        <v>0.43220573478115154</v>
      </c>
      <c r="AO21" s="32">
        <f t="shared" si="4"/>
        <v>0.45299839983190265</v>
      </c>
      <c r="AQ21" s="32">
        <f t="shared" si="5"/>
        <v>0.16139445125046686</v>
      </c>
      <c r="AR21" s="32">
        <f t="shared" si="6"/>
        <v>0.17153850354693545</v>
      </c>
      <c r="AS21" s="32">
        <f t="shared" si="7"/>
        <v>0.18168649989113778</v>
      </c>
      <c r="AT21" s="32">
        <f t="shared" si="8"/>
        <v>0.19758399442015998</v>
      </c>
      <c r="AU21" s="32">
        <f t="shared" si="9"/>
        <v>0.20731468990747171</v>
      </c>
      <c r="AW21" s="32">
        <f t="shared" si="11"/>
        <v>2.0699329118676224</v>
      </c>
      <c r="AX21" s="32">
        <f t="shared" si="12"/>
        <v>2.1095977521056142</v>
      </c>
      <c r="AY21" s="32">
        <f t="shared" si="13"/>
        <v>2.1295082890336463</v>
      </c>
      <c r="AZ21" s="32">
        <f t="shared" si="14"/>
        <v>2.1874531692181063</v>
      </c>
      <c r="BA21" s="32">
        <f t="shared" si="15"/>
        <v>2.1850762241406243</v>
      </c>
    </row>
    <row r="22" spans="3:53" x14ac:dyDescent="0.15">
      <c r="C22" s="29">
        <v>18</v>
      </c>
      <c r="D22" s="29">
        <f>[6]属性汇总!DT21+[16]战法升星!AE21+[13]宝物升星!AF23+[14]藏品属性!BB28/2+[15]属性汇总!J22</f>
        <v>0.4491673204153866</v>
      </c>
      <c r="E22" s="29">
        <f>[6]属性汇总!DU21+[16]战法升星!AF21+[13]宝物升星!AG23+[14]藏品属性!BC28/2+[15]属性汇总!K22</f>
        <v>0.48367254031258899</v>
      </c>
      <c r="F22" s="29">
        <f>[6]属性汇总!DV21+[16]战法升星!AG21+[13]宝物升星!AH23+[14]藏品属性!BD28/2+[15]属性汇总!L22</f>
        <v>0.51262812614526176</v>
      </c>
      <c r="G22" s="29">
        <f>[6]属性汇总!DW21+[16]战法升星!AH21+[13]宝物升星!AI23+[14]藏品属性!BE28/2+[15]属性汇总!M22</f>
        <v>0.56937098321861423</v>
      </c>
      <c r="H22" s="29">
        <f>[6]属性汇总!DX21+[16]战法升星!AI21+[13]宝物升星!AJ23+[14]藏品属性!BF28/2+[15]属性汇总!N22</f>
        <v>0.59377112838230661</v>
      </c>
      <c r="J22" s="39">
        <f>[6]属性汇总!DT21/D22</f>
        <v>0.42115112079045747</v>
      </c>
      <c r="K22" s="39">
        <f>[16]战法升星!AE21/D22</f>
        <v>0.57884887920954253</v>
      </c>
      <c r="L22" s="39">
        <f>[13]宝物升星!AF23/D22</f>
        <v>0</v>
      </c>
      <c r="M22" s="39">
        <f>[14]藏品属性!BB28/2/D22</f>
        <v>0</v>
      </c>
      <c r="N22" s="39">
        <f>[15]属性汇总!J22/D22</f>
        <v>0</v>
      </c>
      <c r="O22" s="70"/>
      <c r="P22" s="70"/>
      <c r="S22" s="29">
        <v>18</v>
      </c>
      <c r="T22" s="29">
        <f>[7]士兵阶位属性!BR22+[7]士兵训练属性!BA23+[6]第4特性!W22+[17]效用汇总!N22+[8]属性汇总!AN22+[14]藏品属性!BB28/2</f>
        <v>8.842035438001429E-2</v>
      </c>
      <c r="U22" s="29">
        <f>[7]士兵阶位属性!BS22+[7]士兵训练属性!BB23+[6]第4特性!X22+[17]效用汇总!O22+[8]属性汇总!AO22+[14]藏品属性!BC28/2</f>
        <v>9.2286108302390535E-2</v>
      </c>
      <c r="V22" s="29">
        <f>[7]士兵阶位属性!BT22+[7]士兵训练属性!BC23+[6]第4特性!Y22+[17]效用汇总!P22+[8]属性汇总!AP22+[14]藏品属性!BD28/2</f>
        <v>9.6846222159672188E-2</v>
      </c>
      <c r="W22" s="29">
        <f>[7]士兵阶位属性!BU22+[7]士兵训练属性!BD23+[6]第4特性!Z22+[17]效用汇总!Q22+[8]属性汇总!AQ22+[14]藏品属性!BE28/2</f>
        <v>0.10159802295871515</v>
      </c>
      <c r="X22" s="29">
        <f>[7]士兵阶位属性!BV22+[7]士兵训练属性!BE23+[6]第4特性!AA22+[17]效用汇总!R22+[8]属性汇总!AR22+[14]藏品属性!BF28/2</f>
        <v>0.10530380953467078</v>
      </c>
      <c r="Z22" s="39">
        <f>[7]士兵阶位属性!BR22/T22</f>
        <v>1</v>
      </c>
      <c r="AA22" s="39">
        <f>[7]士兵训练属性!BA23/T22</f>
        <v>0</v>
      </c>
      <c r="AB22" s="39">
        <f>[6]第4特性!W22/T22</f>
        <v>0</v>
      </c>
      <c r="AC22" s="39">
        <f>[17]效用汇总!N22/T22</f>
        <v>0</v>
      </c>
      <c r="AD22" s="39">
        <f>[8]属性汇总!AN22/T22</f>
        <v>0</v>
      </c>
      <c r="AE22" s="39">
        <f>[14]藏品属性!BB28/2/T22</f>
        <v>0</v>
      </c>
      <c r="AG22" s="51"/>
      <c r="AK22" s="32">
        <f t="shared" si="0"/>
        <v>0.36641712429077061</v>
      </c>
      <c r="AL22" s="32">
        <f t="shared" si="1"/>
        <v>0.39456543979168712</v>
      </c>
      <c r="AM22" s="32">
        <f t="shared" si="2"/>
        <v>0.41818653155577779</v>
      </c>
      <c r="AN22" s="32">
        <f t="shared" si="3"/>
        <v>0.464475639351136</v>
      </c>
      <c r="AO22" s="32">
        <f t="shared" si="4"/>
        <v>0.48438054030183131</v>
      </c>
      <c r="AQ22" s="32">
        <f t="shared" si="5"/>
        <v>0.17117055050463026</v>
      </c>
      <c r="AR22" s="32">
        <f t="shared" si="6"/>
        <v>0.18139320882329235</v>
      </c>
      <c r="AS22" s="32">
        <f t="shared" si="7"/>
        <v>0.19128781674915618</v>
      </c>
      <c r="AT22" s="32">
        <f t="shared" si="8"/>
        <v>0.2064933668261934</v>
      </c>
      <c r="AU22" s="32">
        <f t="shared" si="9"/>
        <v>0.21469439761514605</v>
      </c>
      <c r="AW22" s="32">
        <f t="shared" si="11"/>
        <v>2.1406551723443736</v>
      </c>
      <c r="AX22" s="32">
        <f t="shared" si="12"/>
        <v>2.1751941120136453</v>
      </c>
      <c r="AY22" s="32">
        <f t="shared" si="13"/>
        <v>2.1861639630931826</v>
      </c>
      <c r="AZ22" s="32">
        <f t="shared" si="14"/>
        <v>2.2493489572577299</v>
      </c>
      <c r="BA22" s="32">
        <f t="shared" si="15"/>
        <v>2.256139637002152</v>
      </c>
    </row>
    <row r="23" spans="3:53" x14ac:dyDescent="0.15">
      <c r="C23" s="29">
        <v>19</v>
      </c>
      <c r="D23" s="29">
        <f>[6]属性汇总!DT22+[16]战法升星!AE22+[13]宝物升星!AF24+[14]藏品属性!BB29/2+[15]属性汇总!J23</f>
        <v>0.48608366020769334</v>
      </c>
      <c r="E23" s="29">
        <f>[6]属性汇总!DU22+[16]战法升星!AF22+[13]宝物升星!AG24+[14]藏品属性!BC29/2+[15]属性汇总!K23</f>
        <v>0.52078684929243424</v>
      </c>
      <c r="F23" s="29">
        <f>[6]属性汇总!DV22+[16]战法升星!AG22+[13]宝物升星!AH24+[14]藏品属性!BD29/2+[15]属性汇总!L23</f>
        <v>0.54781623043774152</v>
      </c>
      <c r="G23" s="29">
        <f>[6]属性汇总!DW22+[16]战法升星!AH22+[13]宝物升星!AI24+[14]藏品属性!BE29/2+[15]属性汇总!M23</f>
        <v>0.60539804100762584</v>
      </c>
      <c r="H23" s="29">
        <f>[6]属性汇总!DX22+[16]战法升星!AI22+[13]宝物升星!AJ24+[14]藏品属性!BF29/2+[15]属性汇总!N23</f>
        <v>0.62854008410253037</v>
      </c>
      <c r="J23" s="39">
        <f>[6]属性汇总!DT22/D23</f>
        <v>0.39825173330240948</v>
      </c>
      <c r="K23" s="39">
        <f>[16]战法升星!AE22/D23</f>
        <v>0.60174826669759041</v>
      </c>
      <c r="L23" s="39">
        <f>[13]宝物升星!AF24/D23</f>
        <v>0</v>
      </c>
      <c r="M23" s="39">
        <f>[14]藏品属性!BB29/2/D23</f>
        <v>0</v>
      </c>
      <c r="N23" s="39">
        <f>[15]属性汇总!J23/D23</f>
        <v>0</v>
      </c>
      <c r="O23" s="70"/>
      <c r="P23" s="70"/>
      <c r="S23" s="29">
        <v>19</v>
      </c>
      <c r="T23" s="29">
        <f>[7]士兵阶位属性!BR23+[7]士兵训练属性!BA24+[6]第4特性!W23+[17]效用汇总!N23+[8]属性汇总!AN23+[14]藏品属性!BB29/2</f>
        <v>9.3621551696485728E-2</v>
      </c>
      <c r="U23" s="29">
        <f>[7]士兵阶位属性!BS23+[7]士兵训练属性!BB24+[6]第4特性!X23+[17]效用汇总!O23+[8]属性汇总!AO23+[14]藏品属性!BC29/2</f>
        <v>9.7714702908413498E-2</v>
      </c>
      <c r="V23" s="29">
        <f>[7]士兵阶位属性!BT23+[7]士兵训练属性!BC24+[6]第4特性!Y23+[17]效用汇总!P23+[8]属性汇总!AP23+[14]藏品属性!BD29/2</f>
        <v>0.10170831099697106</v>
      </c>
      <c r="W23" s="29">
        <f>[7]士兵阶位属性!BU23+[7]士兵训练属性!BD24+[6]第4特性!Z23+[17]效用汇总!Q23+[8]属性汇总!AQ23+[14]藏品属性!BE29/2</f>
        <v>0.1054921060999587</v>
      </c>
      <c r="X23" s="29">
        <f>[7]士兵阶位属性!BV23+[7]士兵训练属性!BE24+[6]第4特性!AA23+[17]效用汇总!R23+[8]属性汇总!AR23+[14]藏品属性!BF29/2</f>
        <v>0.10929670199205009</v>
      </c>
      <c r="Z23" s="39">
        <f>[7]士兵阶位属性!BR23/T23</f>
        <v>1</v>
      </c>
      <c r="AA23" s="39">
        <f>[7]士兵训练属性!BA24/T23</f>
        <v>0</v>
      </c>
      <c r="AB23" s="39">
        <f>[6]第4特性!W23/T23</f>
        <v>0</v>
      </c>
      <c r="AC23" s="39">
        <f>[17]效用汇总!N23/T23</f>
        <v>0</v>
      </c>
      <c r="AD23" s="39">
        <f>[8]属性汇总!AN23/T23</f>
        <v>0</v>
      </c>
      <c r="AE23" s="39">
        <f>[14]藏品属性!BB29/2/T23</f>
        <v>0</v>
      </c>
      <c r="AK23" s="32">
        <f t="shared" si="0"/>
        <v>0.3987585621453853</v>
      </c>
      <c r="AL23" s="32">
        <f t="shared" si="1"/>
        <v>0.42722731128082825</v>
      </c>
      <c r="AM23" s="32">
        <f t="shared" si="2"/>
        <v>0.44940085473336272</v>
      </c>
      <c r="AN23" s="32">
        <f t="shared" si="3"/>
        <v>0.49663807307302915</v>
      </c>
      <c r="AO23" s="32">
        <f t="shared" si="4"/>
        <v>0.51562264010350223</v>
      </c>
      <c r="AQ23" s="32">
        <f t="shared" si="5"/>
        <v>0.18094664975879374</v>
      </c>
      <c r="AR23" s="32">
        <f t="shared" si="6"/>
        <v>0.19127424092001946</v>
      </c>
      <c r="AS23" s="32">
        <f t="shared" si="7"/>
        <v>0.20012368670134975</v>
      </c>
      <c r="AT23" s="32">
        <f t="shared" si="8"/>
        <v>0.21425207403455532</v>
      </c>
      <c r="AU23" s="32">
        <f t="shared" si="9"/>
        <v>0.22221414599107811</v>
      </c>
      <c r="AW23" s="32">
        <f t="shared" si="11"/>
        <v>2.2037355357335442</v>
      </c>
      <c r="AX23" s="32">
        <f t="shared" si="12"/>
        <v>2.2335851875604704</v>
      </c>
      <c r="AY23" s="32">
        <f t="shared" si="13"/>
        <v>2.2456155097922834</v>
      </c>
      <c r="AZ23" s="32">
        <f t="shared" si="14"/>
        <v>2.3180082401112703</v>
      </c>
      <c r="BA23" s="32">
        <f t="shared" si="15"/>
        <v>2.3203862103549628</v>
      </c>
    </row>
    <row r="24" spans="3:53" x14ac:dyDescent="0.15">
      <c r="C24" s="29">
        <v>20</v>
      </c>
      <c r="D24" s="29">
        <f>[6]属性汇总!DT23+[16]战法升星!AE23+[13]宝物升星!AF25+[14]藏品属性!BB30/2+[15]属性汇总!J24</f>
        <v>0.52300000000000002</v>
      </c>
      <c r="E24" s="29">
        <f>[6]属性汇总!DU23+[16]战法升星!AF23+[13]宝物升星!AG25+[14]藏品属性!BC30/2+[15]属性汇总!K24</f>
        <v>0.55161646824387078</v>
      </c>
      <c r="F24" s="29">
        <f>[6]属性汇总!DV23+[16]战法升星!AG23+[13]宝物升星!AH25+[14]藏品属性!BD30/2+[15]属性汇总!L24</f>
        <v>0.57789642161973287</v>
      </c>
      <c r="G24" s="29">
        <f>[6]属性汇总!DW23+[16]战法升星!AH23+[13]宝物升星!AI25+[14]藏品属性!BE30/2+[15]属性汇总!M24</f>
        <v>0.62642795222439929</v>
      </c>
      <c r="H24" s="29">
        <f>[6]属性汇总!DX23+[16]战法升星!AI23+[13]宝物升星!AJ25+[14]藏品属性!BF30/2+[15]属性汇总!N24</f>
        <v>0.6479672154337478</v>
      </c>
      <c r="J24" s="39">
        <f>[6]属性汇总!DT23/D24</f>
        <v>0.37858508604206509</v>
      </c>
      <c r="K24" s="39">
        <f>[16]战法升星!AE23/D24</f>
        <v>0.62141491395793502</v>
      </c>
      <c r="L24" s="39">
        <f>[13]宝物升星!AF25/D24</f>
        <v>0</v>
      </c>
      <c r="M24" s="39">
        <f>[14]藏品属性!BB30/2/D24</f>
        <v>0</v>
      </c>
      <c r="N24" s="39">
        <f>[15]属性汇总!J24/D24</f>
        <v>0</v>
      </c>
      <c r="O24" s="70"/>
      <c r="P24" s="70"/>
      <c r="S24" s="29">
        <v>20</v>
      </c>
      <c r="T24" s="29">
        <f>[7]士兵阶位属性!BR24+[7]士兵训练属性!BA25+[6]第4特性!W24+[17]效用汇总!N24+[8]属性汇总!AN24+[14]藏品属性!BB30/2</f>
        <v>9.8822749012957151E-2</v>
      </c>
      <c r="U24" s="29">
        <f>[7]士兵阶位属性!BS24+[7]士兵训练属性!BB25+[6]第4特性!X24+[17]效用汇总!O24+[8]属性汇总!AO24+[14]藏品属性!BC30/2</f>
        <v>0.10217834646133177</v>
      </c>
      <c r="V24" s="29">
        <f>[7]士兵阶位属性!BT24+[7]士兵训练属性!BC25+[6]第4特性!Y24+[17]效用汇总!P24+[8]属性汇总!AP24+[14]藏品属性!BD30/2</f>
        <v>0.10553518624306542</v>
      </c>
      <c r="W24" s="29">
        <f>[7]士兵阶位属性!BU24+[7]士兵训练属性!BD25+[6]第4特性!Z24+[17]效用汇总!Q24+[8]属性汇总!AQ24+[14]藏品属性!BE30/2</f>
        <v>0.10938618924120223</v>
      </c>
      <c r="X24" s="29">
        <f>[7]士兵阶位属性!BV24+[7]士兵训练属性!BE25+[6]第4特性!AA24+[17]效用汇总!R24+[8]属性汇总!AR24+[14]藏品属性!BF30/2</f>
        <v>0.1132895944494294</v>
      </c>
      <c r="Z24" s="39">
        <f>[7]士兵阶位属性!BR24/T24</f>
        <v>1</v>
      </c>
      <c r="AA24" s="39">
        <f>[7]士兵训练属性!BA25/T24</f>
        <v>0</v>
      </c>
      <c r="AB24" s="39">
        <f>[6]第4特性!W24/T24</f>
        <v>0</v>
      </c>
      <c r="AC24" s="39">
        <f>[17]效用汇总!N24/T24</f>
        <v>0</v>
      </c>
      <c r="AD24" s="39">
        <f>[8]属性汇总!AN24/T24</f>
        <v>0</v>
      </c>
      <c r="AE24" s="39">
        <f>[14]藏品属性!BB30/2/T24</f>
        <v>0</v>
      </c>
      <c r="AK24" s="32">
        <f t="shared" si="0"/>
        <v>0.43110000000000004</v>
      </c>
      <c r="AL24" s="32">
        <f t="shared" si="1"/>
        <v>0.45468806780101856</v>
      </c>
      <c r="AM24" s="32">
        <f t="shared" si="2"/>
        <v>0.47635018615729796</v>
      </c>
      <c r="AN24" s="32">
        <f t="shared" si="3"/>
        <v>0.5163539009635536</v>
      </c>
      <c r="AO24" s="32">
        <f t="shared" si="4"/>
        <v>0.53410834908888849</v>
      </c>
      <c r="AQ24" s="32">
        <f t="shared" si="5"/>
        <v>0.19072274901295716</v>
      </c>
      <c r="AR24" s="32">
        <f t="shared" si="6"/>
        <v>0.19910674690418401</v>
      </c>
      <c r="AS24" s="32">
        <f t="shared" si="7"/>
        <v>0.20708142170550031</v>
      </c>
      <c r="AT24" s="32">
        <f t="shared" si="8"/>
        <v>0.21946024050204793</v>
      </c>
      <c r="AU24" s="32">
        <f t="shared" si="9"/>
        <v>0.22714846079428874</v>
      </c>
      <c r="AW24" s="32">
        <f t="shared" si="11"/>
        <v>2.260349131034769</v>
      </c>
      <c r="AX24" s="32">
        <f t="shared" si="12"/>
        <v>2.2836396800748684</v>
      </c>
      <c r="AY24" s="32">
        <f t="shared" si="13"/>
        <v>2.3003038236560722</v>
      </c>
      <c r="AZ24" s="32">
        <f t="shared" si="14"/>
        <v>2.3528357564099869</v>
      </c>
      <c r="BA24" s="32">
        <f t="shared" si="15"/>
        <v>2.3513623962990011</v>
      </c>
    </row>
    <row r="25" spans="3:53" x14ac:dyDescent="0.15">
      <c r="C25" s="29">
        <v>21</v>
      </c>
      <c r="D25" s="29">
        <f>[6]属性汇总!DT24+[16]战法升星!AE24+[13]宝物升星!AF26+[14]藏品属性!BB31/2+[15]属性汇总!J25</f>
        <v>0.53182082476743986</v>
      </c>
      <c r="E25" s="29">
        <f>[6]属性汇总!DU24+[16]战法升星!AF24+[13]宝物升星!AG26+[14]藏品属性!BC31/2+[15]属性汇总!K25</f>
        <v>0.56177835609859161</v>
      </c>
      <c r="F25" s="29">
        <f>[6]属性汇总!DV24+[16]战法升星!AG24+[13]宝物升星!AH26+[14]藏品属性!BD31/2+[15]属性汇总!L25</f>
        <v>0.58751961811149278</v>
      </c>
      <c r="G25" s="29">
        <f>[6]属性汇总!DW24+[16]战法升星!AH24+[13]宝物升星!AI26+[14]藏品属性!BE31/2+[15]属性汇总!M25</f>
        <v>0.63614172679533598</v>
      </c>
      <c r="H25" s="29">
        <f>[6]属性汇总!DX24+[16]战法升星!AI24+[13]宝物升星!AJ26+[14]藏品属性!BF31/2+[15]属性汇总!N25</f>
        <v>0.66116270774814234</v>
      </c>
      <c r="J25" s="39">
        <f>[6]属性汇总!DT24/D25</f>
        <v>0.37646697480415764</v>
      </c>
      <c r="K25" s="39">
        <f>[16]战法升星!AE24/D25</f>
        <v>0.62353302519584242</v>
      </c>
      <c r="L25" s="39">
        <f>[13]宝物升星!AF26/D25</f>
        <v>0</v>
      </c>
      <c r="M25" s="39">
        <f>[14]藏品属性!BB31/2/D25</f>
        <v>0</v>
      </c>
      <c r="N25" s="39">
        <f>[15]属性汇总!J25/D25</f>
        <v>0</v>
      </c>
      <c r="O25" s="70"/>
      <c r="P25" s="70"/>
      <c r="S25" s="29">
        <v>21</v>
      </c>
      <c r="T25" s="29">
        <f>[7]士兵阶位属性!BR25+[7]士兵训练属性!BA26+[6]第4特性!W25+[17]效用汇总!N25+[8]属性汇总!AN25+[14]藏品属性!BB31/2</f>
        <v>0.10286742022042338</v>
      </c>
      <c r="U25" s="29">
        <f>[7]士兵阶位属性!BS25+[7]士兵训练属性!BB26+[6]第4特性!X25+[17]效用汇总!O25+[8]属性汇总!AO25+[14]藏品属性!BC31/2</f>
        <v>0.10594043382204882</v>
      </c>
      <c r="V25" s="29">
        <f>[7]士兵阶位属性!BT25+[7]士兵训练属性!BC26+[6]第4特性!Y25+[17]效用汇总!P25+[8]属性汇总!AP25+[14]藏品属性!BD31/2</f>
        <v>0.10936206148915978</v>
      </c>
      <c r="W25" s="29">
        <f>[7]士兵阶位属性!BU25+[7]士兵训练属性!BD26+[6]第4特性!Z25+[17]效用汇总!Q25+[8]属性汇总!AQ25+[14]藏品属性!BE31/2</f>
        <v>0.11328027238244578</v>
      </c>
      <c r="X25" s="29">
        <f>[7]士兵阶位属性!BV25+[7]士兵训练属性!BE26+[6]第4特性!AA25+[17]效用汇总!R25+[8]属性汇总!AR25+[14]藏品属性!BF31/2</f>
        <v>0.11728248690680873</v>
      </c>
      <c r="Z25" s="39">
        <f>[7]士兵阶位属性!BR25/T25</f>
        <v>1</v>
      </c>
      <c r="AA25" s="39">
        <f>[7]士兵训练属性!BA26/T25</f>
        <v>0</v>
      </c>
      <c r="AB25" s="39">
        <f>[6]第4特性!W25/T25</f>
        <v>0</v>
      </c>
      <c r="AC25" s="39">
        <f>[17]效用汇总!N25/T25</f>
        <v>0</v>
      </c>
      <c r="AD25" s="39">
        <f>[8]属性汇总!AN25/T25</f>
        <v>0</v>
      </c>
      <c r="AE25" s="39">
        <f>[14]藏品属性!BB31/2/T25</f>
        <v>0</v>
      </c>
      <c r="AK25" s="32">
        <f t="shared" si="0"/>
        <v>0.43859614688308585</v>
      </c>
      <c r="AL25" s="32">
        <f t="shared" si="1"/>
        <v>0.46330232084255457</v>
      </c>
      <c r="AM25" s="32">
        <f t="shared" si="2"/>
        <v>0.48453130964663804</v>
      </c>
      <c r="AN25" s="32">
        <f t="shared" si="3"/>
        <v>0.52463028382913579</v>
      </c>
      <c r="AO25" s="32">
        <f t="shared" si="4"/>
        <v>0.54526525208547438</v>
      </c>
      <c r="AQ25" s="32">
        <f t="shared" si="5"/>
        <v>0.1960920981047774</v>
      </c>
      <c r="AR25" s="32">
        <f t="shared" si="6"/>
        <v>0.20441646907808592</v>
      </c>
      <c r="AS25" s="32">
        <f t="shared" si="7"/>
        <v>0.2123503699540146</v>
      </c>
      <c r="AT25" s="32">
        <f t="shared" si="8"/>
        <v>0.22479171534864603</v>
      </c>
      <c r="AU25" s="32">
        <f t="shared" si="9"/>
        <v>0.23317994256947669</v>
      </c>
      <c r="AW25" s="32">
        <f t="shared" si="11"/>
        <v>2.2366844514496034</v>
      </c>
      <c r="AX25" s="32">
        <f t="shared" si="12"/>
        <v>2.2664627900679362</v>
      </c>
      <c r="AY25" s="32">
        <f t="shared" si="13"/>
        <v>2.281754016965289</v>
      </c>
      <c r="AZ25" s="32">
        <f t="shared" si="14"/>
        <v>2.3338506181842513</v>
      </c>
      <c r="BA25" s="32">
        <f t="shared" si="15"/>
        <v>2.3383883110915979</v>
      </c>
    </row>
    <row r="26" spans="3:53" x14ac:dyDescent="0.15">
      <c r="C26" s="29">
        <v>22</v>
      </c>
      <c r="D26" s="29">
        <f>[6]属性汇总!DT25+[16]战法升星!AE25+[13]宝物升星!AF27+[14]藏品属性!BB32/2+[15]属性汇总!J26</f>
        <v>0.54064164953487981</v>
      </c>
      <c r="E26" s="29">
        <f>[6]属性汇总!DU25+[16]战法升星!AF25+[13]宝物升星!AG27+[14]藏品属性!BC32/2+[15]属性汇总!K26</f>
        <v>0.57194024395331255</v>
      </c>
      <c r="F26" s="29">
        <f>[6]属性汇总!DV25+[16]战法升星!AG25+[13]宝物升星!AH27+[14]藏品属性!BD32/2+[15]属性汇总!L26</f>
        <v>0.59714281460325258</v>
      </c>
      <c r="G26" s="29">
        <f>[6]属性汇总!DW25+[16]战法升星!AH25+[13]宝物升星!AI27+[14]藏品属性!BE32/2+[15]属性汇总!M26</f>
        <v>0.64585550136627257</v>
      </c>
      <c r="H26" s="29">
        <f>[6]属性汇总!DX25+[16]战法升星!AI25+[13]宝物升星!AJ27+[14]藏品属性!BF32/2+[15]属性汇总!N26</f>
        <v>0.67435820006253677</v>
      </c>
      <c r="J26" s="39">
        <f>[6]属性汇总!DT25/D26</f>
        <v>0.37441797954384298</v>
      </c>
      <c r="K26" s="39">
        <f>[16]战法升星!AE25/D26</f>
        <v>0.62558202045615696</v>
      </c>
      <c r="L26" s="39">
        <f>[13]宝物升星!AF27/D26</f>
        <v>0</v>
      </c>
      <c r="M26" s="39">
        <f>[14]藏品属性!BB32/2/D26</f>
        <v>0</v>
      </c>
      <c r="N26" s="39">
        <f>[15]属性汇总!J26/D26</f>
        <v>0</v>
      </c>
      <c r="O26" s="70"/>
      <c r="P26" s="70"/>
      <c r="S26" s="29">
        <v>22</v>
      </c>
      <c r="T26" s="29">
        <f>[7]士兵阶位属性!BR26+[7]士兵训练属性!BA27+[6]第4特性!W26+[17]效用汇总!N26+[8]属性汇总!AN26+[14]藏品属性!BB32/2</f>
        <v>0.10657373664084636</v>
      </c>
      <c r="U26" s="29">
        <f>[7]士兵阶位属性!BS26+[7]士兵训练属性!BB27+[6]第4特性!X26+[17]效用汇总!O26+[8]属性汇总!AO26+[14]藏品属性!BC32/2</f>
        <v>0.10970252118276588</v>
      </c>
      <c r="V26" s="29">
        <f>[7]士兵阶位属性!BT26+[7]士兵训练属性!BC27+[6]第4特性!Y26+[17]效用汇总!P26+[8]属性汇总!AP26+[14]藏品属性!BD32/2</f>
        <v>0.11318893673525413</v>
      </c>
      <c r="W26" s="29">
        <f>[7]士兵阶位属性!BU26+[7]士兵训练属性!BD27+[6]第4特性!Z26+[17]效用汇总!Q26+[8]属性汇总!AQ26+[14]藏品属性!BE32/2</f>
        <v>0.11717435552368932</v>
      </c>
      <c r="X26" s="29">
        <f>[7]士兵阶位属性!BV26+[7]士兵训练属性!BE27+[6]第4特性!AA26+[17]效用汇总!R26+[8]属性汇总!AR26+[14]藏品属性!BF32/2</f>
        <v>0.12127537936418804</v>
      </c>
      <c r="Z26" s="39">
        <f>[7]士兵阶位属性!BR26/T26</f>
        <v>1</v>
      </c>
      <c r="AA26" s="39">
        <f>[7]士兵训练属性!BA27/T26</f>
        <v>0</v>
      </c>
      <c r="AB26" s="39">
        <f>[6]第4特性!W26/T26</f>
        <v>0</v>
      </c>
      <c r="AC26" s="39">
        <f>[17]效用汇总!N26/T26</f>
        <v>0</v>
      </c>
      <c r="AD26" s="39">
        <f>[8]属性汇总!AN26/T26</f>
        <v>0</v>
      </c>
      <c r="AE26" s="39">
        <f>[14]藏品属性!BB32/2/T26</f>
        <v>0</v>
      </c>
      <c r="AK26" s="32">
        <f t="shared" si="0"/>
        <v>0.44609229376617177</v>
      </c>
      <c r="AL26" s="32">
        <f t="shared" si="1"/>
        <v>0.47191727744581891</v>
      </c>
      <c r="AM26" s="32">
        <f t="shared" si="2"/>
        <v>0.4927123319143526</v>
      </c>
      <c r="AN26" s="32">
        <f t="shared" si="3"/>
        <v>0.53290596884987818</v>
      </c>
      <c r="AO26" s="32">
        <f t="shared" si="4"/>
        <v>0.55642401310503553</v>
      </c>
      <c r="AQ26" s="32">
        <f t="shared" si="5"/>
        <v>0.20112309240955439</v>
      </c>
      <c r="AR26" s="32">
        <f t="shared" si="6"/>
        <v>0.20972548769025953</v>
      </c>
      <c r="AS26" s="32">
        <f t="shared" si="7"/>
        <v>0.21761941942415408</v>
      </c>
      <c r="AT26" s="32">
        <f t="shared" si="8"/>
        <v>0.23012388804008369</v>
      </c>
      <c r="AU26" s="32">
        <f t="shared" si="9"/>
        <v>0.23920956632168927</v>
      </c>
      <c r="AW26" s="32">
        <f t="shared" si="11"/>
        <v>2.2180063384157673</v>
      </c>
      <c r="AX26" s="32">
        <f t="shared" si="12"/>
        <v>2.2501665517296905</v>
      </c>
      <c r="AY26" s="32">
        <f t="shared" si="13"/>
        <v>2.264100939236608</v>
      </c>
      <c r="AZ26" s="32">
        <f t="shared" si="14"/>
        <v>2.3157351172384808</v>
      </c>
      <c r="BA26" s="32">
        <f t="shared" si="15"/>
        <v>2.3260943183047953</v>
      </c>
    </row>
    <row r="27" spans="3:53" x14ac:dyDescent="0.15">
      <c r="C27" s="29">
        <v>23</v>
      </c>
      <c r="D27" s="29">
        <f>[6]属性汇总!DT26+[16]战法升星!AE26+[13]宝物升星!AF28+[14]藏品属性!BB33/2+[15]属性汇总!J27</f>
        <v>0.54946247430231954</v>
      </c>
      <c r="E27" s="29">
        <f>[6]属性汇总!DU26+[16]战法升星!AF26+[13]宝物升星!AG28+[14]藏品属性!BC33/2+[15]属性汇总!K27</f>
        <v>0.58210213180803339</v>
      </c>
      <c r="F27" s="29">
        <f>[6]属性汇总!DV26+[16]战法升星!AG26+[13]宝物升星!AH28+[14]藏品属性!BD33/2+[15]属性汇总!L27</f>
        <v>0.60676601109501249</v>
      </c>
      <c r="G27" s="29">
        <f>[6]属性汇总!DW26+[16]战法升星!AH26+[13]宝物升星!AI28+[14]藏品属性!BE33/2+[15]属性汇总!M27</f>
        <v>0.65556927593720915</v>
      </c>
      <c r="H27" s="29">
        <f>[6]属性汇总!DX26+[16]战法升星!AI26+[13]宝物升星!AJ28+[14]藏品属性!BF33/2+[15]属性汇总!N27</f>
        <v>0.6875536923769312</v>
      </c>
      <c r="J27" s="39">
        <f>[6]属性汇总!DT26/D27</f>
        <v>0.37243477159016303</v>
      </c>
      <c r="K27" s="39">
        <f>[16]战法升星!AE26/D27</f>
        <v>0.62756522840983708</v>
      </c>
      <c r="L27" s="39">
        <f>[13]宝物升星!AF28/D27</f>
        <v>0</v>
      </c>
      <c r="M27" s="39">
        <f>[14]藏品属性!BB33/2/D27</f>
        <v>0</v>
      </c>
      <c r="N27" s="39">
        <f>[15]属性汇总!J27/D27</f>
        <v>0</v>
      </c>
      <c r="O27" s="70"/>
      <c r="P27" s="70"/>
      <c r="S27" s="29">
        <v>23</v>
      </c>
      <c r="T27" s="29">
        <f>[7]士兵阶位属性!BR27+[7]士兵训练属性!BA28+[6]第4特性!W27+[17]效用汇总!N27+[8]属性汇总!AN27+[14]藏品属性!BB33/2</f>
        <v>0.11028005306126934</v>
      </c>
      <c r="U27" s="29">
        <f>[7]士兵阶位属性!BS27+[7]士兵训练属性!BB28+[6]第4特性!X27+[17]效用汇总!O27+[8]属性汇总!AO27+[14]藏品属性!BC33/2</f>
        <v>0.11346460854348295</v>
      </c>
      <c r="V27" s="29">
        <f>[7]士兵阶位属性!BT27+[7]士兵训练属性!BC28+[6]第4特性!Y27+[17]效用汇总!P27+[8]属性汇总!AP27+[14]藏品属性!BD33/2</f>
        <v>0.11701581198134849</v>
      </c>
      <c r="W27" s="29">
        <f>[7]士兵阶位属性!BU27+[7]士兵训练属性!BD28+[6]第4特性!Z27+[17]效用汇总!Q27+[8]属性汇总!AQ27+[14]藏品属性!BE33/2</f>
        <v>0.12106843866493287</v>
      </c>
      <c r="X27" s="29">
        <f>[7]士兵阶位属性!BV27+[7]士兵训练属性!BE28+[6]第4特性!AA27+[17]效用汇总!R27+[8]属性汇总!AR27+[14]藏品属性!BF33/2</f>
        <v>0.12526827182156736</v>
      </c>
      <c r="Z27" s="39">
        <f>[7]士兵阶位属性!BR27/T27</f>
        <v>1</v>
      </c>
      <c r="AA27" s="39">
        <f>[7]士兵训练属性!BA28/T27</f>
        <v>0</v>
      </c>
      <c r="AB27" s="39">
        <f>[6]第4特性!W27/T27</f>
        <v>0</v>
      </c>
      <c r="AC27" s="39">
        <f>[17]效用汇总!N27/T27</f>
        <v>0</v>
      </c>
      <c r="AD27" s="39">
        <f>[8]属性汇总!AN27/T27</f>
        <v>0</v>
      </c>
      <c r="AE27" s="39">
        <f>[14]藏品属性!BB33/2/T27</f>
        <v>0</v>
      </c>
      <c r="AH27" s="6"/>
      <c r="AK27" s="32">
        <f t="shared" si="0"/>
        <v>0.45358844064925763</v>
      </c>
      <c r="AL27" s="32">
        <f t="shared" si="1"/>
        <v>0.48053290372681579</v>
      </c>
      <c r="AM27" s="32">
        <f t="shared" si="2"/>
        <v>0.50089325783534222</v>
      </c>
      <c r="AN27" s="32">
        <f t="shared" si="3"/>
        <v>0.54118098963444772</v>
      </c>
      <c r="AO27" s="32">
        <f t="shared" si="4"/>
        <v>0.56758454266396297</v>
      </c>
      <c r="AQ27" s="32">
        <f t="shared" si="5"/>
        <v>0.20615408671433133</v>
      </c>
      <c r="AR27" s="32">
        <f t="shared" si="6"/>
        <v>0.21503383662470069</v>
      </c>
      <c r="AS27" s="32">
        <f t="shared" si="7"/>
        <v>0.2228885652410188</v>
      </c>
      <c r="AT27" s="32">
        <f t="shared" si="8"/>
        <v>0.23545672496769443</v>
      </c>
      <c r="AU27" s="32">
        <f t="shared" si="9"/>
        <v>0.24523742153453559</v>
      </c>
      <c r="AW27" s="32">
        <f t="shared" si="11"/>
        <v>2.2002398685299758</v>
      </c>
      <c r="AX27" s="32">
        <f t="shared" si="12"/>
        <v>2.234685067566792</v>
      </c>
      <c r="AY27" s="32">
        <f t="shared" si="13"/>
        <v>2.2472810899639701</v>
      </c>
      <c r="AZ27" s="32">
        <f t="shared" si="14"/>
        <v>2.2984308038290258</v>
      </c>
      <c r="BA27" s="32">
        <f t="shared" si="15"/>
        <v>2.3144287650407906</v>
      </c>
    </row>
    <row r="28" spans="3:53" x14ac:dyDescent="0.15">
      <c r="C28" s="29">
        <v>24</v>
      </c>
      <c r="D28" s="29">
        <f>[6]属性汇总!DT27+[16]战法升星!AE27+[13]宝物升星!AF29+[14]藏品属性!BB34/2+[15]属性汇总!J28</f>
        <v>0.55828329906975949</v>
      </c>
      <c r="E28" s="29">
        <f>[6]属性汇总!DU27+[16]战法升星!AF27+[13]宝物升星!AG29+[14]藏品属性!BC34/2+[15]属性汇总!K28</f>
        <v>0.59226401966275422</v>
      </c>
      <c r="F28" s="29">
        <f>[6]属性汇总!DV27+[16]战法升星!AG27+[13]宝物升星!AH29+[14]藏品属性!BD34/2+[15]属性汇总!L28</f>
        <v>0.6163892075867724</v>
      </c>
      <c r="G28" s="29">
        <f>[6]属性汇总!DW27+[16]战法升星!AH27+[13]宝物升星!AI29+[14]藏品属性!BE34/2+[15]属性汇总!M28</f>
        <v>0.66528305050814585</v>
      </c>
      <c r="H28" s="29">
        <f>[6]属性汇总!DX27+[16]战法升星!AI27+[13]宝物升星!AJ29+[14]藏品属性!BF34/2+[15]属性汇总!N28</f>
        <v>0.70074918469132585</v>
      </c>
      <c r="J28" s="39">
        <f>[6]属性汇总!DT27/D28</f>
        <v>0.37051423264293887</v>
      </c>
      <c r="K28" s="39">
        <f>[16]战法升星!AE27/D28</f>
        <v>0.62948576735706108</v>
      </c>
      <c r="L28" s="39">
        <f>[13]宝物升星!AF29/D28</f>
        <v>0</v>
      </c>
      <c r="M28" s="39">
        <f>[14]藏品属性!BB34/2/D28</f>
        <v>0</v>
      </c>
      <c r="N28" s="39">
        <f>[15]属性汇总!J28/D28</f>
        <v>0</v>
      </c>
      <c r="O28" s="70"/>
      <c r="P28" s="70"/>
      <c r="S28" s="29">
        <v>24</v>
      </c>
      <c r="T28" s="29">
        <f>[7]士兵阶位属性!BR28+[7]士兵训练属性!BA29+[6]第4特性!W28+[17]效用汇总!N28+[8]属性汇总!AN28+[14]藏品属性!BB34/2</f>
        <v>0.11398636948169233</v>
      </c>
      <c r="U28" s="29">
        <f>[7]士兵阶位属性!BS28+[7]士兵训练属性!BB29+[6]第4特性!X28+[17]效用汇总!O28+[8]属性汇总!AO28+[14]藏品属性!BC34/2</f>
        <v>0.11722669590420001</v>
      </c>
      <c r="V28" s="29">
        <f>[7]士兵阶位属性!BT28+[7]士兵训练属性!BC29+[6]第4特性!Y28+[17]效用汇总!P28+[8]属性汇总!AP28+[14]藏品属性!BD34/2</f>
        <v>0.12084268722744285</v>
      </c>
      <c r="W28" s="29">
        <f>[7]士兵阶位属性!BU28+[7]士兵训练属性!BD29+[6]第4特性!Z28+[17]效用汇总!Q28+[8]属性汇总!AQ28+[14]藏品属性!BE34/2</f>
        <v>0.12496252180617641</v>
      </c>
      <c r="X28" s="29">
        <f>[7]士兵阶位属性!BV28+[7]士兵训练属性!BE29+[6]第4特性!AA28+[17]效用汇总!R28+[8]属性汇总!AR28+[14]藏品属性!BF34/2</f>
        <v>0.12926116427894668</v>
      </c>
      <c r="Z28" s="39">
        <f>[7]士兵阶位属性!BR28/T28</f>
        <v>1</v>
      </c>
      <c r="AA28" s="39">
        <f>[7]士兵训练属性!BA29/T28</f>
        <v>0</v>
      </c>
      <c r="AB28" s="39">
        <f>[6]第4特性!W28/T28</f>
        <v>0</v>
      </c>
      <c r="AC28" s="39">
        <f>[17]效用汇总!N28/T28</f>
        <v>0</v>
      </c>
      <c r="AD28" s="39">
        <f>[8]属性汇总!AN28/T28</f>
        <v>0</v>
      </c>
      <c r="AE28" s="39">
        <f>[14]藏品属性!BB34/2/T28</f>
        <v>0</v>
      </c>
      <c r="AK28" s="32">
        <f t="shared" si="0"/>
        <v>0.46108458753234338</v>
      </c>
      <c r="AL28" s="32">
        <f t="shared" si="1"/>
        <v>0.48914916794300523</v>
      </c>
      <c r="AM28" s="32">
        <f t="shared" si="2"/>
        <v>0.50907409197641473</v>
      </c>
      <c r="AN28" s="32">
        <f t="shared" si="3"/>
        <v>0.54945537766745534</v>
      </c>
      <c r="AO28" s="32">
        <f t="shared" si="4"/>
        <v>0.57874675693397892</v>
      </c>
      <c r="AQ28" s="32">
        <f t="shared" si="5"/>
        <v>0.21118508101910835</v>
      </c>
      <c r="AR28" s="32">
        <f t="shared" si="6"/>
        <v>0.22034154762394903</v>
      </c>
      <c r="AS28" s="32">
        <f t="shared" si="7"/>
        <v>0.22815780283780052</v>
      </c>
      <c r="AT28" s="32">
        <f t="shared" si="8"/>
        <v>0.24079019464686685</v>
      </c>
      <c r="AU28" s="32">
        <f t="shared" si="9"/>
        <v>0.25126359203629361</v>
      </c>
      <c r="AW28" s="32">
        <f t="shared" si="11"/>
        <v>2.1833198884471567</v>
      </c>
      <c r="AX28" s="32">
        <f t="shared" si="12"/>
        <v>2.2199588466984124</v>
      </c>
      <c r="AY28" s="32">
        <f t="shared" si="13"/>
        <v>2.2312368266375717</v>
      </c>
      <c r="AZ28" s="32">
        <f t="shared" si="14"/>
        <v>2.2818843536102635</v>
      </c>
      <c r="BA28" s="32">
        <f t="shared" si="15"/>
        <v>2.3033450737677197</v>
      </c>
    </row>
    <row r="29" spans="3:53" x14ac:dyDescent="0.15">
      <c r="C29" s="29">
        <v>25</v>
      </c>
      <c r="D29" s="29">
        <f>[6]属性汇总!DT28+[16]战法升星!AE28+[13]宝物升星!AF30+[14]藏品属性!BB35/2+[15]属性汇总!J29</f>
        <v>0.56710412383719933</v>
      </c>
      <c r="E29" s="29">
        <f>[6]属性汇总!DU28+[16]战法升星!AF28+[13]宝物升星!AG30+[14]藏品属性!BC35/2+[15]属性汇总!K29</f>
        <v>0.60242590751747516</v>
      </c>
      <c r="F29" s="29">
        <f>[6]属性汇总!DV28+[16]战法升星!AG28+[13]宝物升星!AH30+[14]藏品属性!BD35/2+[15]属性汇总!L29</f>
        <v>0.6260124040785322</v>
      </c>
      <c r="G29" s="29">
        <f>[6]属性汇总!DW28+[16]战法升星!AH28+[13]宝物升星!AI30+[14]藏品属性!BE35/2+[15]属性汇总!M29</f>
        <v>0.67499682507908243</v>
      </c>
      <c r="H29" s="29">
        <f>[6]属性汇总!DX28+[16]战法升星!AI28+[13]宝物升星!AJ30+[14]藏品属性!BF35/2+[15]属性汇总!N29</f>
        <v>0.71394467700572029</v>
      </c>
      <c r="J29" s="39">
        <f>[6]属性汇总!DT28/D29</f>
        <v>0.36865343841207432</v>
      </c>
      <c r="K29" s="39">
        <f>[16]战法升星!AE28/D29</f>
        <v>0.63134656158792568</v>
      </c>
      <c r="L29" s="39">
        <f>[13]宝物升星!AF30/D29</f>
        <v>0</v>
      </c>
      <c r="M29" s="39">
        <f>[14]藏品属性!BB35/2/D29</f>
        <v>0</v>
      </c>
      <c r="N29" s="39">
        <f>[15]属性汇总!J29/D29</f>
        <v>0</v>
      </c>
      <c r="O29" s="70"/>
      <c r="P29" s="70"/>
      <c r="S29" s="29">
        <v>25</v>
      </c>
      <c r="T29" s="29">
        <f>[7]士兵阶位属性!BR29+[7]士兵训练属性!BA30+[6]第4特性!W29+[17]效用汇总!N29+[8]属性汇总!AN29+[14]藏品属性!BB35/2</f>
        <v>0.11769268590211532</v>
      </c>
      <c r="U29" s="29">
        <f>[7]士兵阶位属性!BS29+[7]士兵训练属性!BB30+[6]第4特性!X29+[17]效用汇总!O29+[8]属性汇总!AO29+[14]藏品属性!BC35/2</f>
        <v>0.12098878326491708</v>
      </c>
      <c r="V29" s="29">
        <f>[7]士兵阶位属性!BT29+[7]士兵训练属性!BC30+[6]第4特性!Y29+[17]效用汇总!P29+[8]属性汇总!AP29+[14]藏品属性!BD35/2</f>
        <v>0.12466956247353719</v>
      </c>
      <c r="W29" s="29">
        <f>[7]士兵阶位属性!BU29+[7]士兵训练属性!BD30+[6]第4特性!Z29+[17]效用汇总!Q29+[8]属性汇总!AQ29+[14]藏品属性!BE35/2</f>
        <v>0.12885660494741996</v>
      </c>
      <c r="X29" s="29">
        <f>[7]士兵阶位属性!BV29+[7]士兵训练属性!BE30+[6]第4特性!AA29+[17]效用汇总!R29+[8]属性汇总!AR29+[14]藏品属性!BF35/2</f>
        <v>0.13325405673632601</v>
      </c>
      <c r="Z29" s="39">
        <f>[7]士兵阶位属性!BR29/T29</f>
        <v>1</v>
      </c>
      <c r="AA29" s="39">
        <f>[7]士兵训练属性!BA30/T29</f>
        <v>0</v>
      </c>
      <c r="AB29" s="39">
        <f>[6]第4特性!W29/T29</f>
        <v>0</v>
      </c>
      <c r="AC29" s="39">
        <f>[17]效用汇总!N29/T29</f>
        <v>0</v>
      </c>
      <c r="AD29" s="39">
        <f>[8]属性汇总!AN29/T29</f>
        <v>0</v>
      </c>
      <c r="AE29" s="39">
        <f>[14]藏品属性!BB35/2/T29</f>
        <v>0</v>
      </c>
      <c r="AK29" s="32">
        <f t="shared" si="0"/>
        <v>0.4685807344154293</v>
      </c>
      <c r="AL29" s="32">
        <f t="shared" si="1"/>
        <v>0.49776604032676131</v>
      </c>
      <c r="AM29" s="32">
        <f t="shared" si="2"/>
        <v>0.51725483862024701</v>
      </c>
      <c r="AN29" s="32">
        <f t="shared" si="3"/>
        <v>0.55772916247464677</v>
      </c>
      <c r="AO29" s="32">
        <f t="shared" si="4"/>
        <v>0.589910577302317</v>
      </c>
      <c r="AQ29" s="32">
        <f t="shared" si="5"/>
        <v>0.21621607532388532</v>
      </c>
      <c r="AR29" s="32">
        <f t="shared" si="6"/>
        <v>0.22564865045563093</v>
      </c>
      <c r="AS29" s="32">
        <f t="shared" si="7"/>
        <v>0.23342712793182238</v>
      </c>
      <c r="AT29" s="32">
        <f t="shared" si="8"/>
        <v>0.24612426755185568</v>
      </c>
      <c r="AU29" s="32">
        <f t="shared" si="9"/>
        <v>0.25728815643972935</v>
      </c>
      <c r="AW29" s="32">
        <f t="shared" si="11"/>
        <v>2.1671873088691909</v>
      </c>
      <c r="AX29" s="32">
        <f t="shared" si="12"/>
        <v>2.2059340453473553</v>
      </c>
      <c r="AY29" s="32">
        <f t="shared" si="13"/>
        <v>2.2159157044134257</v>
      </c>
      <c r="AZ29" s="32">
        <f t="shared" si="14"/>
        <v>2.2660470177209948</v>
      </c>
      <c r="BA29" s="32">
        <f t="shared" si="15"/>
        <v>2.2928011357588689</v>
      </c>
    </row>
    <row r="30" spans="3:53" x14ac:dyDescent="0.15">
      <c r="C30" s="29">
        <v>26</v>
      </c>
      <c r="D30" s="29">
        <f>[6]属性汇总!DT29+[16]战法升星!AE29+[13]宝物升星!AF31+[14]藏品属性!BB36/2+[15]属性汇总!J30</f>
        <v>0.57592494860463916</v>
      </c>
      <c r="E30" s="29">
        <f>[6]属性汇总!DU29+[16]战法升星!AF29+[13]宝物升星!AG31+[14]藏品属性!BC36/2+[15]属性汇总!K30</f>
        <v>0.61258779537219588</v>
      </c>
      <c r="F30" s="29">
        <f>[6]属性汇总!DV29+[16]战法升星!AG29+[13]宝物升星!AH31+[14]藏品属性!BD36/2+[15]属性汇总!L30</f>
        <v>0.63563560057029211</v>
      </c>
      <c r="G30" s="29">
        <f>[6]属性汇总!DW29+[16]战法升星!AH29+[13]宝物升星!AI31+[14]藏品属性!BE36/2+[15]属性汇总!M30</f>
        <v>0.68471059965001912</v>
      </c>
      <c r="H30" s="29">
        <f>[6]属性汇总!DX29+[16]战法升星!AI29+[13]宝物升星!AJ31+[14]藏品属性!BF36/2+[15]属性汇总!N30</f>
        <v>0.72714016932011483</v>
      </c>
      <c r="J30" s="39">
        <f>[6]属性汇总!DT29/D30</f>
        <v>0.36684964376033374</v>
      </c>
      <c r="K30" s="39">
        <f>[16]战法升星!AE29/D30</f>
        <v>0.6331503562396662</v>
      </c>
      <c r="L30" s="39">
        <f>[13]宝物升星!AF31/D30</f>
        <v>0</v>
      </c>
      <c r="M30" s="39">
        <f>[14]藏品属性!BB36/2/D30</f>
        <v>0</v>
      </c>
      <c r="N30" s="39">
        <f>[15]属性汇总!J30/D30</f>
        <v>0</v>
      </c>
      <c r="O30" s="70"/>
      <c r="P30" s="70"/>
      <c r="S30" s="29">
        <v>26</v>
      </c>
      <c r="T30" s="29">
        <f>[7]士兵阶位属性!BR30+[7]士兵训练属性!BA31+[6]第4特性!W30+[17]效用汇总!N30+[8]属性汇总!AN30+[14]藏品属性!BB36/2</f>
        <v>0.12139900232253829</v>
      </c>
      <c r="U30" s="29">
        <f>[7]士兵阶位属性!BS30+[7]士兵训练属性!BB31+[6]第4特性!X30+[17]效用汇总!O30+[8]属性汇总!AO30+[14]藏品属性!BC36/2</f>
        <v>0.12475087062563414</v>
      </c>
      <c r="V30" s="29">
        <f>[7]士兵阶位属性!BT30+[7]士兵训练属性!BC31+[6]第4特性!Y30+[17]效用汇总!P30+[8]属性汇总!AP30+[14]藏品属性!BD36/2</f>
        <v>0.12849643771963154</v>
      </c>
      <c r="W30" s="29">
        <f>[7]士兵阶位属性!BU30+[7]士兵训练属性!BD31+[6]第4特性!Z30+[17]效用汇总!Q30+[8]属性汇总!AQ30+[14]藏品属性!BE36/2</f>
        <v>0.1327506880886635</v>
      </c>
      <c r="X30" s="29">
        <f>[7]士兵阶位属性!BV30+[7]士兵训练属性!BE31+[6]第4特性!AA30+[17]效用汇总!R30+[8]属性汇总!AR30+[14]藏品属性!BF36/2</f>
        <v>0.13724694919370531</v>
      </c>
      <c r="Z30" s="39">
        <f>[7]士兵阶位属性!BR30/T30</f>
        <v>1</v>
      </c>
      <c r="AA30" s="39">
        <f>[7]士兵训练属性!BA31/T30</f>
        <v>0</v>
      </c>
      <c r="AB30" s="39">
        <f>[6]第4特性!W30/T30</f>
        <v>0</v>
      </c>
      <c r="AC30" s="39">
        <f>[17]效用汇总!N30/T30</f>
        <v>0</v>
      </c>
      <c r="AD30" s="39">
        <f>[8]属性汇总!AN30/T30</f>
        <v>0</v>
      </c>
      <c r="AE30" s="39">
        <f>[14]藏品属性!BB36/2/T30</f>
        <v>0</v>
      </c>
      <c r="AK30" s="32">
        <f t="shared" si="0"/>
        <v>0.47607688129851516</v>
      </c>
      <c r="AL30" s="32">
        <f t="shared" si="1"/>
        <v>0.50638349293413265</v>
      </c>
      <c r="AM30" s="32">
        <f t="shared" si="2"/>
        <v>0.52543550178714338</v>
      </c>
      <c r="AN30" s="32">
        <f t="shared" si="3"/>
        <v>0.56600237177291046</v>
      </c>
      <c r="AO30" s="32">
        <f t="shared" si="4"/>
        <v>0.60107592997232073</v>
      </c>
      <c r="AQ30" s="32">
        <f t="shared" si="5"/>
        <v>0.22124706962866231</v>
      </c>
      <c r="AR30" s="32">
        <f t="shared" si="6"/>
        <v>0.23095517306369739</v>
      </c>
      <c r="AS30" s="32">
        <f t="shared" si="7"/>
        <v>0.23869653650278025</v>
      </c>
      <c r="AT30" s="32">
        <f t="shared" si="8"/>
        <v>0.25145891596577225</v>
      </c>
      <c r="AU30" s="32">
        <f t="shared" si="9"/>
        <v>0.26331118854149937</v>
      </c>
      <c r="AW30" s="32">
        <f t="shared" si="11"/>
        <v>2.1517884150852495</v>
      </c>
      <c r="AX30" s="32">
        <f t="shared" si="12"/>
        <v>2.1925618128262152</v>
      </c>
      <c r="AY30" s="32">
        <f t="shared" si="13"/>
        <v>2.2012699031392242</v>
      </c>
      <c r="AZ30" s="32">
        <f t="shared" si="14"/>
        <v>2.2508741421996459</v>
      </c>
      <c r="BA30" s="32">
        <f t="shared" si="15"/>
        <v>2.2827587893310795</v>
      </c>
    </row>
    <row r="31" spans="3:53" x14ac:dyDescent="0.15">
      <c r="C31" s="29">
        <v>27</v>
      </c>
      <c r="D31" s="29">
        <f>[6]属性汇总!DT30+[16]战法升星!AE30+[13]宝物升星!AF32+[14]藏品属性!BB37/2+[15]属性汇总!J31</f>
        <v>0.584745773372079</v>
      </c>
      <c r="E31" s="29">
        <f>[6]属性汇总!DU30+[16]战法升星!AF30+[13]宝物升星!AG32+[14]藏品属性!BC37/2+[15]属性汇总!K31</f>
        <v>0.62274968322691682</v>
      </c>
      <c r="F31" s="29">
        <f>[6]属性汇总!DV30+[16]战法升星!AG30+[13]宝物升星!AH32+[14]藏品属性!BD37/2+[15]属性汇总!L31</f>
        <v>0.64525879706205203</v>
      </c>
      <c r="G31" s="29">
        <f>[6]属性汇总!DW30+[16]战法升星!AH30+[13]宝物升星!AI32+[14]藏品属性!BE37/2+[15]属性汇总!M31</f>
        <v>0.69442437422095571</v>
      </c>
      <c r="H31" s="29">
        <f>[6]属性汇总!DX30+[16]战法升星!AI30+[13]宝物升星!AJ32+[14]藏品属性!BF37/2+[15]属性汇总!N31</f>
        <v>0.74033566163450926</v>
      </c>
      <c r="J31" s="39">
        <f>[6]属性汇总!DT30/D31</f>
        <v>0.36510026919083743</v>
      </c>
      <c r="K31" s="39">
        <f>[16]战法升星!AE30/D31</f>
        <v>0.63489973080916251</v>
      </c>
      <c r="L31" s="39">
        <f>[13]宝物升星!AF32/D31</f>
        <v>0</v>
      </c>
      <c r="M31" s="39">
        <f>[14]藏品属性!BB37/2/D31</f>
        <v>0</v>
      </c>
      <c r="N31" s="39">
        <f>[15]属性汇总!J31/D31</f>
        <v>0</v>
      </c>
      <c r="O31" s="70"/>
      <c r="P31" s="70"/>
      <c r="S31" s="29">
        <v>27</v>
      </c>
      <c r="T31" s="29">
        <f>[7]士兵阶位属性!BR31+[7]士兵训练属性!BA32+[6]第4特性!W31+[17]效用汇总!N31+[8]属性汇总!AN31+[14]藏品属性!BB37/2</f>
        <v>0.12510531874296127</v>
      </c>
      <c r="U31" s="29">
        <f>[7]士兵阶位属性!BS31+[7]士兵训练属性!BB32+[6]第4特性!X31+[17]效用汇总!O31+[8]属性汇总!AO31+[14]藏品属性!BC37/2</f>
        <v>0.12851295798635121</v>
      </c>
      <c r="V31" s="29">
        <f>[7]士兵阶位属性!BT31+[7]士兵训练属性!BC32+[6]第4特性!Y31+[17]效用汇总!P31+[8]属性汇总!AP31+[14]藏品属性!BD37/2</f>
        <v>0.13232331296572591</v>
      </c>
      <c r="W31" s="29">
        <f>[7]士兵阶位属性!BU31+[7]士兵训练属性!BD32+[6]第4特性!Z31+[17]效用汇总!Q31+[8]属性汇总!AQ31+[14]藏品属性!BE37/2</f>
        <v>0.13664477122990704</v>
      </c>
      <c r="X31" s="29">
        <f>[7]士兵阶位属性!BV31+[7]士兵训练属性!BE32+[6]第4特性!AA31+[17]效用汇总!R31+[8]属性汇总!AR31+[14]藏品属性!BF37/2</f>
        <v>0.14123984165108464</v>
      </c>
      <c r="Z31" s="39">
        <f>[7]士兵阶位属性!BR31/T31</f>
        <v>1</v>
      </c>
      <c r="AA31" s="39">
        <f>[7]士兵训练属性!BA32/T31</f>
        <v>0</v>
      </c>
      <c r="AB31" s="39">
        <f>[6]第4特性!W31/T31</f>
        <v>0</v>
      </c>
      <c r="AC31" s="39">
        <f>[17]效用汇总!N31/T31</f>
        <v>0</v>
      </c>
      <c r="AD31" s="39">
        <f>[8]属性汇总!AN31/T31</f>
        <v>0</v>
      </c>
      <c r="AE31" s="39">
        <f>[14]藏品属性!BB37/2/T31</f>
        <v>0</v>
      </c>
      <c r="AK31" s="32">
        <f t="shared" si="0"/>
        <v>0.48357302818160097</v>
      </c>
      <c r="AL31" s="32">
        <f t="shared" si="1"/>
        <v>0.5150014995072939</v>
      </c>
      <c r="AM31" s="32">
        <f t="shared" si="2"/>
        <v>0.53361608525482462</v>
      </c>
      <c r="AN31" s="32">
        <f t="shared" si="3"/>
        <v>0.57427503160671012</v>
      </c>
      <c r="AO31" s="32">
        <f t="shared" si="4"/>
        <v>0.6122427456001911</v>
      </c>
      <c r="AQ31" s="32">
        <f t="shared" si="5"/>
        <v>0.22627806393343927</v>
      </c>
      <c r="AR31" s="32">
        <f t="shared" si="6"/>
        <v>0.23626114170597412</v>
      </c>
      <c r="AS31" s="32">
        <f t="shared" si="7"/>
        <v>0.24396602477295337</v>
      </c>
      <c r="AT31" s="32">
        <f t="shared" si="8"/>
        <v>0.25679411384415257</v>
      </c>
      <c r="AU31" s="32">
        <f t="shared" si="9"/>
        <v>0.26933275768540277</v>
      </c>
      <c r="AW31" s="32">
        <f t="shared" si="11"/>
        <v>2.1370742694875018</v>
      </c>
      <c r="AX31" s="32">
        <f t="shared" si="12"/>
        <v>2.1797977263151078</v>
      </c>
      <c r="AY31" s="32">
        <f t="shared" si="13"/>
        <v>2.1872557285443071</v>
      </c>
      <c r="AZ31" s="32">
        <f t="shared" si="14"/>
        <v>2.236324746739466</v>
      </c>
      <c r="BA31" s="32">
        <f t="shared" si="15"/>
        <v>2.2731833693817829</v>
      </c>
    </row>
    <row r="32" spans="3:53" x14ac:dyDescent="0.15">
      <c r="C32" s="29">
        <v>28</v>
      </c>
      <c r="D32" s="29">
        <f>[6]属性汇总!DT31+[16]战法升星!AE31+[13]宝物升星!AF33+[14]藏品属性!BB38/2+[15]属性汇总!J32</f>
        <v>0.59356659813951884</v>
      </c>
      <c r="E32" s="29">
        <f>[6]属性汇总!DU31+[16]战法升星!AF31+[13]宝物升星!AG33+[14]藏品属性!BC38/2+[15]属性汇总!K32</f>
        <v>0.63921667134101146</v>
      </c>
      <c r="F32" s="29">
        <f>[6]属性汇总!DV31+[16]战法升星!AG31+[13]宝物升星!AH33+[14]藏品属性!BD38/2+[15]属性汇总!L32</f>
        <v>0.66657830473876767</v>
      </c>
      <c r="G32" s="29">
        <f>[6]属性汇总!DW31+[16]战法升星!AH31+[13]宝物升星!AI33+[14]藏品属性!BE38/2+[15]属性汇总!M32</f>
        <v>0.74991709329101897</v>
      </c>
      <c r="H32" s="29">
        <f>[6]属性汇总!DX31+[16]战法升星!AI31+[13]宝物升星!AJ33+[14]藏品属性!BF38/2+[15]属性汇总!N32</f>
        <v>0.81443627745239111</v>
      </c>
      <c r="J32" s="39">
        <f>[6]属性汇总!DT31/D32</f>
        <v>0.36340288853939007</v>
      </c>
      <c r="K32" s="39">
        <f>[16]战法升星!AE31/D32</f>
        <v>0.63659711146060993</v>
      </c>
      <c r="L32" s="39">
        <f>[13]宝物升星!AF33/D32</f>
        <v>0</v>
      </c>
      <c r="M32" s="39">
        <f>[14]藏品属性!BB38/2/D32</f>
        <v>0</v>
      </c>
      <c r="N32" s="39">
        <f>[15]属性汇总!J32/D32</f>
        <v>0</v>
      </c>
      <c r="O32" s="70"/>
      <c r="P32" s="70"/>
      <c r="S32" s="29">
        <v>28</v>
      </c>
      <c r="T32" s="29">
        <f>[7]士兵阶位属性!BR32+[7]士兵训练属性!BA33+[6]第4特性!W32+[17]效用汇总!N32+[8]属性汇总!AN32+[14]藏品属性!BB38/2</f>
        <v>0.12881163516338426</v>
      </c>
      <c r="U32" s="29">
        <f>[7]士兵阶位属性!BS32+[7]士兵训练属性!BB33+[6]第4特性!X32+[17]效用汇总!O32+[8]属性汇总!AO32+[14]藏品属性!BC38/2</f>
        <v>0.13227504534706827</v>
      </c>
      <c r="V32" s="29">
        <f>[7]士兵阶位属性!BT32+[7]士兵训练属性!BC33+[6]第4特性!Y32+[17]效用汇总!P32+[8]属性汇总!AP32+[14]藏品属性!BD38/2</f>
        <v>0.13615018821182026</v>
      </c>
      <c r="W32" s="29">
        <f>[7]士兵阶位属性!BU32+[7]士兵训练属性!BD33+[6]第4特性!Z32+[17]效用汇总!Q32+[8]属性汇总!AQ32+[14]藏品属性!BE38/2</f>
        <v>0.1405388543711506</v>
      </c>
      <c r="X32" s="29">
        <f>[7]士兵阶位属性!BV32+[7]士兵训练属性!BE33+[6]第4特性!AA32+[17]效用汇总!R32+[8]属性汇总!AR32+[14]藏品属性!BF38/2</f>
        <v>0.14523273410846393</v>
      </c>
      <c r="Z32" s="39">
        <f>[7]士兵阶位属性!BR32/T32</f>
        <v>1</v>
      </c>
      <c r="AA32" s="39">
        <f>[7]士兵训练属性!BA33/T32</f>
        <v>0</v>
      </c>
      <c r="AB32" s="39">
        <f>[6]第4特性!W32/T32</f>
        <v>0</v>
      </c>
      <c r="AC32" s="39">
        <f>[17]效用汇总!N32/T32</f>
        <v>0</v>
      </c>
      <c r="AD32" s="39">
        <f>[8]属性汇总!AN32/T32</f>
        <v>0</v>
      </c>
      <c r="AE32" s="39">
        <f>[14]藏品属性!BB38/2/T32</f>
        <v>0</v>
      </c>
      <c r="AK32" s="32">
        <f t="shared" si="0"/>
        <v>0.49106917506468684</v>
      </c>
      <c r="AL32" s="32">
        <f t="shared" si="1"/>
        <v>0.52883636725333882</v>
      </c>
      <c r="AM32" s="32">
        <f t="shared" si="2"/>
        <v>0.55147317798893936</v>
      </c>
      <c r="AN32" s="32">
        <f t="shared" si="3"/>
        <v>0.62042097638851312</v>
      </c>
      <c r="AO32" s="32">
        <f t="shared" si="4"/>
        <v>0.67379895055565853</v>
      </c>
      <c r="AQ32" s="32">
        <f t="shared" si="5"/>
        <v>0.23130905823821624</v>
      </c>
      <c r="AR32" s="32">
        <f t="shared" si="6"/>
        <v>0.24265534943474093</v>
      </c>
      <c r="AS32" s="32">
        <f t="shared" si="7"/>
        <v>0.25125531496164866</v>
      </c>
      <c r="AT32" s="32">
        <f t="shared" si="8"/>
        <v>0.27003497127365644</v>
      </c>
      <c r="AU32" s="32">
        <f t="shared" si="9"/>
        <v>0.28587006100519646</v>
      </c>
      <c r="AW32" s="32">
        <f t="shared" si="11"/>
        <v>2.1230001920588588</v>
      </c>
      <c r="AX32" s="32">
        <f t="shared" si="12"/>
        <v>2.1793723834452807</v>
      </c>
      <c r="AY32" s="32">
        <f t="shared" si="13"/>
        <v>2.1948716908659849</v>
      </c>
      <c r="AZ32" s="32">
        <f t="shared" si="14"/>
        <v>2.2975578809745039</v>
      </c>
      <c r="BA32" s="32">
        <f t="shared" si="15"/>
        <v>2.3570112525473959</v>
      </c>
    </row>
    <row r="33" spans="3:53" x14ac:dyDescent="0.15">
      <c r="C33" s="29">
        <v>29</v>
      </c>
      <c r="D33" s="29">
        <f>[6]属性汇总!DT32+[16]战法升星!AE32+[13]宝物升星!AF34+[14]藏品属性!BB39/2+[15]属性汇总!J33</f>
        <v>0.61779264032216397</v>
      </c>
      <c r="E33" s="29">
        <f>[6]属性汇总!DU32+[16]战法升星!AF32+[13]宝物升星!AG34+[14]藏品属性!BC39/2+[15]属性汇总!K33</f>
        <v>0.67718686583024079</v>
      </c>
      <c r="F33" s="29">
        <f>[6]属性汇总!DV32+[16]战法升星!AG32+[13]宝物升星!AH34+[14]藏品属性!BD39/2+[15]属性汇总!L33</f>
        <v>0.72685791337885353</v>
      </c>
      <c r="G33" s="29">
        <f>[6]属性汇总!DW32+[16]战法升星!AH32+[13]宝物升星!AI34+[14]藏品属性!BE39/2+[15]属性汇总!M33</f>
        <v>0.82741241495416262</v>
      </c>
      <c r="H33" s="29">
        <f>[6]属性汇总!DX32+[16]战法升星!AI32+[13]宝物升星!AJ34+[14]藏品属性!BF39/2+[15]属性汇总!N33</f>
        <v>0.89883594431964431</v>
      </c>
      <c r="J33" s="39">
        <f>[6]属性汇总!DT32/D33</f>
        <v>0.35674671468067864</v>
      </c>
      <c r="K33" s="39">
        <f>[16]战法升星!AE32/D33</f>
        <v>0.64325328531932136</v>
      </c>
      <c r="L33" s="39">
        <f>[13]宝物升星!AF34/D33</f>
        <v>0</v>
      </c>
      <c r="M33" s="39">
        <f>[14]藏品属性!BB39/2/D33</f>
        <v>0</v>
      </c>
      <c r="N33" s="39">
        <f>[15]属性汇总!J33/D33</f>
        <v>0</v>
      </c>
      <c r="O33" s="70"/>
      <c r="P33" s="70"/>
      <c r="S33" s="29">
        <v>29</v>
      </c>
      <c r="T33" s="29">
        <f>[7]士兵阶位属性!BR33+[7]士兵训练属性!BA34+[6]第4特性!W33+[17]效用汇总!N33+[8]属性汇总!AN33+[14]藏品属性!BB39/2</f>
        <v>0.13251795158380725</v>
      </c>
      <c r="U33" s="29">
        <f>[7]士兵阶位属性!BS33+[7]士兵训练属性!BB34+[6]第4特性!X33+[17]效用汇总!O33+[8]属性汇总!AO33+[14]藏品属性!BC39/2</f>
        <v>0.13603713270778534</v>
      </c>
      <c r="V33" s="29">
        <f>[7]士兵阶位属性!BT33+[7]士兵训练属性!BC34+[6]第4特性!Y33+[17]效用汇总!P33+[8]属性汇总!AP33+[14]藏品属性!BD39/2</f>
        <v>0.13997706345791461</v>
      </c>
      <c r="W33" s="29">
        <f>[7]士兵阶位属性!BU33+[7]士兵训练属性!BD34+[6]第4特性!Z33+[17]效用汇总!Q33+[8]属性汇总!AQ33+[14]藏品属性!BE39/2</f>
        <v>0.14443293751239414</v>
      </c>
      <c r="X33" s="29">
        <f>[7]士兵阶位属性!BV33+[7]士兵训练属性!BE34+[6]第4特性!AA33+[17]效用汇总!R33+[8]属性汇总!AR33+[14]藏品属性!BF39/2</f>
        <v>0.14922562656584326</v>
      </c>
      <c r="Z33" s="39">
        <f>[7]士兵阶位属性!BR33/T33</f>
        <v>1</v>
      </c>
      <c r="AA33" s="39">
        <f>[7]士兵训练属性!BA34/T33</f>
        <v>0</v>
      </c>
      <c r="AB33" s="39">
        <f>[6]第4特性!W33/T33</f>
        <v>0</v>
      </c>
      <c r="AC33" s="39">
        <f>[17]效用汇总!N33/T33</f>
        <v>0</v>
      </c>
      <c r="AD33" s="39">
        <f>[8]属性汇总!AN33/T33</f>
        <v>0</v>
      </c>
      <c r="AE33" s="39">
        <f>[14]藏品属性!BB39/2/T33</f>
        <v>0</v>
      </c>
      <c r="AK33" s="32">
        <f t="shared" si="0"/>
        <v>0.51193427733218078</v>
      </c>
      <c r="AL33" s="32">
        <f t="shared" si="1"/>
        <v>0.56115134132524791</v>
      </c>
      <c r="AM33" s="32">
        <f t="shared" si="2"/>
        <v>0.60231128751345631</v>
      </c>
      <c r="AN33" s="32">
        <f t="shared" si="3"/>
        <v>0.68563584131456556</v>
      </c>
      <c r="AO33" s="32">
        <f t="shared" si="4"/>
        <v>0.74482099585309225</v>
      </c>
      <c r="AQ33" s="32">
        <f t="shared" si="5"/>
        <v>0.23837631457379049</v>
      </c>
      <c r="AR33" s="32">
        <f t="shared" si="6"/>
        <v>0.25207265721277822</v>
      </c>
      <c r="AS33" s="32">
        <f t="shared" si="7"/>
        <v>0.26452368932331183</v>
      </c>
      <c r="AT33" s="32">
        <f t="shared" si="8"/>
        <v>0.28620951115199122</v>
      </c>
      <c r="AU33" s="32">
        <f t="shared" si="9"/>
        <v>0.30324057503239543</v>
      </c>
      <c r="AW33" s="32">
        <f t="shared" si="11"/>
        <v>2.1475886907954909</v>
      </c>
      <c r="AX33" s="32">
        <f t="shared" si="12"/>
        <v>2.2261491886110116</v>
      </c>
      <c r="AY33" s="32">
        <f t="shared" si="13"/>
        <v>2.2769653978978286</v>
      </c>
      <c r="AZ33" s="32">
        <f t="shared" si="14"/>
        <v>2.3955732238068759</v>
      </c>
      <c r="BA33" s="32">
        <f t="shared" si="15"/>
        <v>2.4562049315911052</v>
      </c>
    </row>
    <row r="34" spans="3:53" x14ac:dyDescent="0.15">
      <c r="C34" s="29">
        <v>30</v>
      </c>
      <c r="D34" s="29">
        <f>[6]属性汇总!DT33+[16]战法升星!AE33+[13]宝物升星!AF35+[14]藏品属性!BB40/2+[15]属性汇总!J34</f>
        <v>0.64319981306491369</v>
      </c>
      <c r="E34" s="29">
        <f>[6]属性汇总!DU33+[16]战法升星!AF33+[13]宝物升星!AG35+[14]藏品属性!BC40/2+[15]属性汇总!K34</f>
        <v>0.71515706031947013</v>
      </c>
      <c r="F34" s="29">
        <f>[6]属性汇总!DV33+[16]战法升星!AG33+[13]宝物升星!AH35+[14]藏品属性!BD40/2+[15]属性汇总!L34</f>
        <v>0.78713752201893938</v>
      </c>
      <c r="G34" s="29">
        <f>[6]属性汇总!DW33+[16]战法升星!AH33+[13]宝物升星!AI35+[14]藏品属性!BE40/2+[15]属性汇总!M34</f>
        <v>0.90490773661730606</v>
      </c>
      <c r="H34" s="29">
        <f>[6]属性汇总!DX33+[16]战法升星!AI33+[13]宝物升星!AJ35+[14]藏品属性!BF40/2+[15]属性汇总!N34</f>
        <v>0.98323561118689762</v>
      </c>
      <c r="J34" s="39">
        <f>[6]属性汇总!DT33/D34</f>
        <v>0.35024453172261061</v>
      </c>
      <c r="K34" s="39">
        <f>[16]战法升星!AE33/D34</f>
        <v>0.64975546827738928</v>
      </c>
      <c r="L34" s="39">
        <f>[13]宝物升星!AF35/D34</f>
        <v>0</v>
      </c>
      <c r="M34" s="39">
        <f>[14]藏品属性!BB40/2/D34</f>
        <v>0</v>
      </c>
      <c r="N34" s="39">
        <f>[15]属性汇总!J34/D34</f>
        <v>0</v>
      </c>
      <c r="O34" s="70"/>
      <c r="P34" s="70"/>
      <c r="S34" s="29">
        <v>30</v>
      </c>
      <c r="T34" s="29">
        <f>[7]士兵阶位属性!BR34+[7]士兵训练属性!BA35+[6]第4特性!W34+[17]效用汇总!N34+[8]属性汇总!AN34+[14]藏品属性!BB40/2</f>
        <v>0.13622426800423024</v>
      </c>
      <c r="U34" s="29">
        <f>[7]士兵阶位属性!BS34+[7]士兵训练属性!BB35+[6]第4特性!X34+[17]效用汇总!O34+[8]属性汇总!AO34+[14]藏品属性!BC40/2</f>
        <v>0.1397992200685024</v>
      </c>
      <c r="V34" s="29">
        <f>[7]士兵阶位属性!BT34+[7]士兵训练属性!BC35+[6]第4特性!Y34+[17]效用汇总!P34+[8]属性汇总!AP34+[14]藏品属性!BD40/2</f>
        <v>0.14380393870400898</v>
      </c>
      <c r="W34" s="29">
        <f>[7]士兵阶位属性!BU34+[7]士兵训练属性!BD35+[6]第4特性!Z34+[17]效用汇总!Q34+[8]属性汇总!AQ34+[14]藏品属性!BE40/2</f>
        <v>0.14832702065363768</v>
      </c>
      <c r="X34" s="29">
        <f>[7]士兵阶位属性!BV34+[7]士兵训练属性!BE35+[6]第4特性!AA34+[17]效用汇总!R34+[8]属性汇总!AR34+[14]藏品属性!BF40/2</f>
        <v>0.15321851902322259</v>
      </c>
      <c r="Z34" s="39">
        <f>[7]士兵阶位属性!BR34/T34</f>
        <v>1</v>
      </c>
      <c r="AA34" s="39">
        <f>[7]士兵训练属性!BA35/T34</f>
        <v>0</v>
      </c>
      <c r="AB34" s="39">
        <f>[6]第4特性!W34/T34</f>
        <v>0</v>
      </c>
      <c r="AC34" s="39">
        <f>[17]效用汇总!N34/T34</f>
        <v>0</v>
      </c>
      <c r="AD34" s="39">
        <f>[8]属性汇总!AN34/T34</f>
        <v>0</v>
      </c>
      <c r="AE34" s="39">
        <f>[14]藏品属性!BB40/2/T34</f>
        <v>0</v>
      </c>
      <c r="AK34" s="32">
        <f t="shared" si="0"/>
        <v>0.53382438829222401</v>
      </c>
      <c r="AL34" s="32">
        <f t="shared" si="1"/>
        <v>0.59354538434758064</v>
      </c>
      <c r="AM34" s="32">
        <f t="shared" si="2"/>
        <v>0.65328564725688143</v>
      </c>
      <c r="AN34" s="32">
        <f t="shared" si="3"/>
        <v>0.75102916566283628</v>
      </c>
      <c r="AO34" s="32">
        <f t="shared" si="4"/>
        <v>0.81603747082557776</v>
      </c>
      <c r="AQ34" s="32">
        <f t="shared" si="5"/>
        <v>0.2455996927769199</v>
      </c>
      <c r="AR34" s="32">
        <f t="shared" si="6"/>
        <v>0.26141089604039175</v>
      </c>
      <c r="AS34" s="32">
        <f t="shared" si="7"/>
        <v>0.27765581346606683</v>
      </c>
      <c r="AT34" s="32">
        <f t="shared" si="8"/>
        <v>0.30220559160810745</v>
      </c>
      <c r="AU34" s="32">
        <f t="shared" si="9"/>
        <v>0.32041665938454233</v>
      </c>
      <c r="AW34" s="32">
        <f t="shared" si="11"/>
        <v>2.1735547885114856</v>
      </c>
      <c r="AX34" s="32">
        <f t="shared" si="12"/>
        <v>2.2705456939173239</v>
      </c>
      <c r="AY34" s="32">
        <f t="shared" si="13"/>
        <v>2.3528614045631047</v>
      </c>
      <c r="AZ34" s="32">
        <f t="shared" si="14"/>
        <v>2.4851597274108412</v>
      </c>
      <c r="BA34" s="32">
        <f t="shared" si="15"/>
        <v>2.5468010071418443</v>
      </c>
    </row>
    <row r="35" spans="3:53" x14ac:dyDescent="0.15">
      <c r="C35" s="29">
        <v>31</v>
      </c>
      <c r="D35" s="29">
        <f>[6]属性汇总!DT34+[16]战法升星!AE34+[13]宝物升星!AF36+[14]藏品属性!BB41/2+[15]属性汇总!J35</f>
        <v>0.66860698580766331</v>
      </c>
      <c r="E35" s="29">
        <f>[6]属性汇总!DU34+[16]战法升星!AF34+[13]宝物升星!AG36+[14]藏品属性!BC41/2+[15]属性汇总!K35</f>
        <v>0.75312725480869935</v>
      </c>
      <c r="F35" s="29">
        <f>[6]属性汇总!DV34+[16]战法升星!AG34+[13]宝物升星!AH36+[14]藏品属性!BD41/2+[15]属性汇总!L35</f>
        <v>0.84741713065902524</v>
      </c>
      <c r="G35" s="29">
        <f>[6]属性汇总!DW34+[16]战法升星!AH34+[13]宝物升星!AI36+[14]藏品属性!BE41/2+[15]属性汇总!M35</f>
        <v>0.9824030582804496</v>
      </c>
      <c r="H35" s="29">
        <f>[6]属性汇总!DX34+[16]战法升星!AI34+[13]宝物升星!AJ36+[14]藏品属性!BF41/2+[15]属性汇总!N35</f>
        <v>1.0676352780541509</v>
      </c>
      <c r="J35" s="39">
        <f>[6]属性汇总!DT34/D35</f>
        <v>0.34423651675598538</v>
      </c>
      <c r="K35" s="39">
        <f>[16]战法升星!AE34/D35</f>
        <v>0.65576348324401457</v>
      </c>
      <c r="L35" s="39">
        <f>[13]宝物升星!AF36/D35</f>
        <v>0</v>
      </c>
      <c r="M35" s="39">
        <f>[14]藏品属性!BB41/2/D35</f>
        <v>0</v>
      </c>
      <c r="N35" s="39">
        <f>[15]属性汇总!J35/D35</f>
        <v>0</v>
      </c>
      <c r="O35" s="70"/>
      <c r="P35" s="70"/>
      <c r="S35" s="29">
        <v>31</v>
      </c>
      <c r="T35" s="29">
        <f>[7]士兵阶位属性!BR35+[7]士兵训练属性!BA36+[6]第4特性!W35+[17]效用汇总!N35+[8]属性汇总!AN35+[14]藏品属性!BB41/2</f>
        <v>0.13993058442465323</v>
      </c>
      <c r="U35" s="29">
        <f>[7]士兵阶位属性!BS35+[7]士兵训练属性!BB36+[6]第4特性!X35+[17]效用汇总!O35+[8]属性汇总!AO35+[14]藏品属性!BC41/2</f>
        <v>0.14356130742921946</v>
      </c>
      <c r="V35" s="29">
        <f>[7]士兵阶位属性!BT35+[7]士兵训练属性!BC36+[6]第4特性!Y35+[17]效用汇总!P35+[8]属性汇总!AP35+[14]藏品属性!BD41/2</f>
        <v>0.14763081395010333</v>
      </c>
      <c r="W35" s="29">
        <f>[7]士兵阶位属性!BU35+[7]士兵训练属性!BD36+[6]第4特性!Z35+[17]效用汇总!Q35+[8]属性汇总!AQ35+[14]藏品属性!BE41/2</f>
        <v>0.15222110379488124</v>
      </c>
      <c r="X35" s="29">
        <f>[7]士兵阶位属性!BV35+[7]士兵训练属性!BE36+[6]第4特性!AA35+[17]效用汇总!R35+[8]属性汇总!AR35+[14]藏品属性!BF41/2</f>
        <v>0.15721141148060189</v>
      </c>
      <c r="Z35" s="39">
        <f>[7]士兵阶位属性!BR35/T35</f>
        <v>1</v>
      </c>
      <c r="AA35" s="39">
        <f>[7]士兵训练属性!BA36/T35</f>
        <v>0</v>
      </c>
      <c r="AB35" s="39">
        <f>[6]第4特性!W35/T35</f>
        <v>0</v>
      </c>
      <c r="AC35" s="39">
        <f>[17]效用汇总!N35/T35</f>
        <v>0</v>
      </c>
      <c r="AD35" s="39">
        <f>[8]属性汇总!AN35/T35</f>
        <v>0</v>
      </c>
      <c r="AE35" s="39">
        <f>[14]藏品属性!BB41/2/T35</f>
        <v>0</v>
      </c>
      <c r="AK35" s="32">
        <f t="shared" si="0"/>
        <v>0.55571449925226724</v>
      </c>
      <c r="AL35" s="32">
        <f t="shared" si="1"/>
        <v>0.62596374875396055</v>
      </c>
      <c r="AM35" s="32">
        <f t="shared" si="2"/>
        <v>0.70433303333363984</v>
      </c>
      <c r="AN35" s="32">
        <f t="shared" si="3"/>
        <v>0.81652695108582662</v>
      </c>
      <c r="AO35" s="32">
        <f t="shared" si="4"/>
        <v>0.88736794039210198</v>
      </c>
      <c r="AQ35" s="32">
        <f t="shared" si="5"/>
        <v>0.2528230709800493</v>
      </c>
      <c r="AR35" s="32">
        <f t="shared" si="6"/>
        <v>0.27072481348395822</v>
      </c>
      <c r="AS35" s="32">
        <f t="shared" si="7"/>
        <v>0.29071491127548876</v>
      </c>
      <c r="AT35" s="32">
        <f t="shared" si="8"/>
        <v>0.31809721098950405</v>
      </c>
      <c r="AU35" s="32">
        <f t="shared" si="9"/>
        <v>0.33747874914265075</v>
      </c>
      <c r="AW35" s="32">
        <f t="shared" si="11"/>
        <v>2.1980371375843291</v>
      </c>
      <c r="AX35" s="32">
        <f t="shared" si="12"/>
        <v>2.3121772278589159</v>
      </c>
      <c r="AY35" s="32">
        <f t="shared" si="13"/>
        <v>2.4227619775106621</v>
      </c>
      <c r="AZ35" s="32">
        <f t="shared" si="14"/>
        <v>2.5669101233106026</v>
      </c>
      <c r="BA35" s="32">
        <f t="shared" si="15"/>
        <v>2.6294039036425834</v>
      </c>
    </row>
    <row r="36" spans="3:53" x14ac:dyDescent="0.15">
      <c r="C36" s="29">
        <v>32</v>
      </c>
      <c r="D36" s="29">
        <f>[6]属性汇总!DT35+[16]战法升星!AE35+[13]宝物升星!AF37+[14]藏品属性!BB42/2+[15]属性汇总!J36</f>
        <v>0.69401415855041293</v>
      </c>
      <c r="E36" s="29">
        <f>[6]属性汇总!DU35+[16]战法升星!AF35+[13]宝物升星!AG37+[14]藏品属性!BC42/2+[15]属性汇总!K36</f>
        <v>0.7910974492979288</v>
      </c>
      <c r="F36" s="29">
        <f>[6]属性汇总!DV35+[16]战法升星!AG35+[13]宝物升星!AH37+[14]藏品属性!BD42/2+[15]属性汇总!L36</f>
        <v>0.9076967392991111</v>
      </c>
      <c r="G36" s="29">
        <f>[6]属性汇总!DW35+[16]战法升星!AH35+[13]宝物升星!AI37+[14]藏品属性!BE42/2+[15]属性汇总!M36</f>
        <v>1.0598983799435933</v>
      </c>
      <c r="H36" s="29">
        <f>[6]属性汇总!DX35+[16]战法升星!AI35+[13]宝物升星!AJ37+[14]藏品属性!BF42/2+[15]属性汇总!N36</f>
        <v>1.1520349449214042</v>
      </c>
      <c r="J36" s="39">
        <f>[6]属性汇总!DT35/D36</f>
        <v>0.33866839677483679</v>
      </c>
      <c r="K36" s="39">
        <f>[16]战法升星!AE35/D36</f>
        <v>0.66133160322516316</v>
      </c>
      <c r="L36" s="39">
        <f>[13]宝物升星!AF37/D36</f>
        <v>0</v>
      </c>
      <c r="M36" s="39">
        <f>[14]藏品属性!BB42/2/D36</f>
        <v>0</v>
      </c>
      <c r="N36" s="39">
        <f>[15]属性汇总!J36/D36</f>
        <v>0</v>
      </c>
      <c r="O36" s="70"/>
      <c r="P36" s="70"/>
      <c r="S36" s="29">
        <v>32</v>
      </c>
      <c r="T36" s="29">
        <f>[7]士兵阶位属性!BR36+[7]士兵训练属性!BA37+[6]第4特性!W36+[17]效用汇总!N36+[8]属性汇总!AN36+[14]藏品属性!BB42/2</f>
        <v>0.14363690084507619</v>
      </c>
      <c r="U36" s="29">
        <f>[7]士兵阶位属性!BS36+[7]士兵训练属性!BB37+[6]第4特性!X36+[17]效用汇总!O36+[8]属性汇总!AO36+[14]藏品属性!BC42/2</f>
        <v>0.1473233947899365</v>
      </c>
      <c r="V36" s="29">
        <f>[7]士兵阶位属性!BT36+[7]士兵训练属性!BC37+[6]第4特性!Y36+[17]效用汇总!P36+[8]属性汇总!AP36+[14]藏品属性!BD42/2</f>
        <v>0.15145768919619768</v>
      </c>
      <c r="W36" s="29">
        <f>[7]士兵阶位属性!BU36+[7]士兵训练属性!BD37+[6]第4特性!Z36+[17]效用汇总!Q36+[8]属性汇总!AQ36+[14]藏品属性!BE42/2</f>
        <v>0.15611518693612478</v>
      </c>
      <c r="X36" s="29">
        <f>[7]士兵阶位属性!BV36+[7]士兵训练属性!BE37+[6]第4特性!AA36+[17]效用汇总!R36+[8]属性汇总!AR36+[14]藏品属性!BF42/2</f>
        <v>0.16120430393798121</v>
      </c>
      <c r="Z36" s="39">
        <f>[7]士兵阶位属性!BR36/T36</f>
        <v>1</v>
      </c>
      <c r="AA36" s="39">
        <f>[7]士兵训练属性!BA37/T36</f>
        <v>0</v>
      </c>
      <c r="AB36" s="39">
        <f>[6]第4特性!W36/T36</f>
        <v>0</v>
      </c>
      <c r="AC36" s="39">
        <f>[17]效用汇总!N36/T36</f>
        <v>0</v>
      </c>
      <c r="AD36" s="39">
        <f>[8]属性汇总!AN36/T36</f>
        <v>0</v>
      </c>
      <c r="AE36" s="39">
        <f>[14]藏品属性!BB42/2/T36</f>
        <v>0</v>
      </c>
      <c r="AK36" s="32">
        <f t="shared" si="0"/>
        <v>0.57760461021231047</v>
      </c>
      <c r="AL36" s="32">
        <f t="shared" si="1"/>
        <v>0.65840376339885753</v>
      </c>
      <c r="AM36" s="32">
        <f t="shared" si="2"/>
        <v>0.75544542547796456</v>
      </c>
      <c r="AN36" s="32">
        <f t="shared" si="3"/>
        <v>0.88211772493328522</v>
      </c>
      <c r="AO36" s="32">
        <f t="shared" si="4"/>
        <v>0.95879988486423984</v>
      </c>
      <c r="AQ36" s="32">
        <f t="shared" si="5"/>
        <v>0.26004644918317865</v>
      </c>
      <c r="AR36" s="32">
        <f t="shared" si="6"/>
        <v>0.28001708068900788</v>
      </c>
      <c r="AS36" s="32">
        <f t="shared" si="7"/>
        <v>0.30370900301734416</v>
      </c>
      <c r="AT36" s="32">
        <f t="shared" si="8"/>
        <v>0.33389584194643285</v>
      </c>
      <c r="AU36" s="32">
        <f t="shared" si="9"/>
        <v>0.35443936399514553</v>
      </c>
      <c r="AW36" s="32">
        <f t="shared" si="11"/>
        <v>2.2211593814358968</v>
      </c>
      <c r="AX36" s="32">
        <f t="shared" si="12"/>
        <v>2.3512985771396311</v>
      </c>
      <c r="AY36" s="32">
        <f t="shared" si="13"/>
        <v>2.4873988521006165</v>
      </c>
      <c r="AZ36" s="32">
        <f t="shared" si="14"/>
        <v>2.6418949088764156</v>
      </c>
      <c r="BA36" s="32">
        <f t="shared" si="15"/>
        <v>2.7051168190149775</v>
      </c>
    </row>
    <row r="37" spans="3:53" x14ac:dyDescent="0.15">
      <c r="C37" s="29">
        <v>33</v>
      </c>
      <c r="D37" s="29">
        <f>[6]属性汇总!DT36+[16]战法升星!AE36+[13]宝物升星!AF38+[14]藏品属性!BB43/2+[15]属性汇总!J37</f>
        <v>0.71942133129316255</v>
      </c>
      <c r="E37" s="29">
        <f>[6]属性汇总!DU36+[16]战法升星!AF36+[13]宝物升星!AG38+[14]藏品属性!BC43/2+[15]属性汇总!K37</f>
        <v>0.82906764378715803</v>
      </c>
      <c r="F37" s="29">
        <f>[6]属性汇总!DV36+[16]战法升星!AG36+[13]宝物升星!AH38+[14]藏品属性!BD43/2+[15]属性汇总!L37</f>
        <v>0.96797634793919696</v>
      </c>
      <c r="G37" s="29">
        <f>[6]属性汇总!DW36+[16]战法升星!AH36+[13]宝物升星!AI38+[14]藏品属性!BE43/2+[15]属性汇总!M37</f>
        <v>1.1373937016067366</v>
      </c>
      <c r="H37" s="29">
        <f>[6]属性汇总!DX36+[16]战法升星!AI36+[13]宝物升星!AJ38+[14]藏品属性!BF43/2+[15]属性汇总!N37</f>
        <v>1.2364346117886575</v>
      </c>
      <c r="J37" s="39">
        <f>[6]属性汇总!DT36/D37</f>
        <v>0.33349356562197224</v>
      </c>
      <c r="K37" s="39">
        <f>[16]战法升星!AE36/D37</f>
        <v>0.6665064343780277</v>
      </c>
      <c r="L37" s="39">
        <f>[13]宝物升星!AF38/D37</f>
        <v>0</v>
      </c>
      <c r="M37" s="39">
        <f>[14]藏品属性!BB43/2/D37</f>
        <v>0</v>
      </c>
      <c r="N37" s="39">
        <f>[15]属性汇总!J37/D37</f>
        <v>0</v>
      </c>
      <c r="O37" s="70"/>
      <c r="P37" s="70"/>
      <c r="S37" s="29">
        <v>33</v>
      </c>
      <c r="T37" s="29">
        <f>[7]士兵阶位属性!BR37+[7]士兵训练属性!BA38+[6]第4特性!W37+[17]效用汇总!N37+[8]属性汇总!AN37+[14]藏品属性!BB43/2</f>
        <v>0.14734321726549918</v>
      </c>
      <c r="U37" s="29">
        <f>[7]士兵阶位属性!BS37+[7]士兵训练属性!BB38+[6]第4特性!X37+[17]效用汇总!O37+[8]属性汇总!AO37+[14]藏品属性!BC43/2</f>
        <v>0.15108548215065359</v>
      </c>
      <c r="V37" s="29">
        <f>[7]士兵阶位属性!BT37+[7]士兵训练属性!BC38+[6]第4特性!Y37+[17]效用汇总!P37+[8]属性汇总!AP37+[14]藏品属性!BD43/2</f>
        <v>0.15528456444229205</v>
      </c>
      <c r="W37" s="29">
        <f>[7]士兵阶位属性!BU37+[7]士兵训练属性!BD38+[6]第4特性!Z37+[17]效用汇总!Q37+[8]属性汇总!AQ37+[14]藏品属性!BE43/2</f>
        <v>0.16000927007736832</v>
      </c>
      <c r="X37" s="29">
        <f>[7]士兵阶位属性!BV37+[7]士兵训练属性!BE38+[6]第4特性!AA37+[17]效用汇总!R37+[8]属性汇总!AR37+[14]藏品属性!BF43/2</f>
        <v>0.16519719639536051</v>
      </c>
      <c r="Z37" s="39">
        <f>[7]士兵阶位属性!BR37/T37</f>
        <v>1</v>
      </c>
      <c r="AA37" s="39">
        <f>[7]士兵训练属性!BA38/T37</f>
        <v>0</v>
      </c>
      <c r="AB37" s="39">
        <f>[6]第4特性!W37/T37</f>
        <v>0</v>
      </c>
      <c r="AC37" s="39">
        <f>[17]效用汇总!N37/T37</f>
        <v>0</v>
      </c>
      <c r="AD37" s="39">
        <f>[8]属性汇总!AN37/T37</f>
        <v>0</v>
      </c>
      <c r="AE37" s="39">
        <f>[14]藏品属性!BB43/2/T37</f>
        <v>0</v>
      </c>
      <c r="AK37" s="32">
        <f t="shared" ref="AK37:AK68" si="16">(D37*$J37*$AH$4+D37*$K37*$AH$5)</f>
        <v>0.59949472117235358</v>
      </c>
      <c r="AL37" s="32">
        <f t="shared" ref="AL37:AL68" si="17">(E37*$J37*$AH$4+E37*$K37*$AH$5)</f>
        <v>0.69086313447476488</v>
      </c>
      <c r="AM37" s="32">
        <f t="shared" ref="AM37:AM68" si="18">(F37*$J37*$AH$4+F37*$K37*$AH$5)</f>
        <v>0.80661593640288165</v>
      </c>
      <c r="AN37" s="32">
        <f t="shared" ref="AN37:AN68" si="19">(G37*$J37*$AH$4+G37*$K37*$AH$5)</f>
        <v>0.94779163523310195</v>
      </c>
      <c r="AO37" s="32">
        <f t="shared" ref="AO37:AO68" si="20">(H37*$J37*$AH$4+H37*$K37*$AH$5)</f>
        <v>1.0303225531410281</v>
      </c>
      <c r="AQ37" s="32">
        <f t="shared" ref="AQ37:AQ68" si="21">(D37*$J37*$AI$4+D37*$K37*$AI$5+T37)</f>
        <v>0.267269827386308</v>
      </c>
      <c r="AR37" s="32">
        <f t="shared" ref="AR37:AR68" si="22">(E37*$J37*$AI$4+E37*$K37*$AI$5+U37)</f>
        <v>0.28928999146304668</v>
      </c>
      <c r="AS37" s="32">
        <f t="shared" ref="AS37:AS68" si="23">(F37*$J37*$AI$4+F37*$K37*$AI$5+V37)</f>
        <v>0.3166449759786073</v>
      </c>
      <c r="AT37" s="32">
        <f t="shared" ref="AT37:AT68" si="24">(G37*$J37*$AI$4+G37*$K37*$AI$5+W37)</f>
        <v>0.34961133645100279</v>
      </c>
      <c r="AU37" s="32">
        <f t="shared" ref="AU37:AU68" si="25">(H37*$J37*$AI$4+H37*$K37*$AI$5+X37)</f>
        <v>0.37130925504299001</v>
      </c>
      <c r="AW37" s="32">
        <f t="shared" si="11"/>
        <v>2.243031796873399</v>
      </c>
      <c r="AX37" s="32">
        <f t="shared" si="12"/>
        <v>2.3881335506313719</v>
      </c>
      <c r="AY37" s="32">
        <f t="shared" si="13"/>
        <v>2.5473827080628526</v>
      </c>
      <c r="AZ37" s="32">
        <f t="shared" si="14"/>
        <v>2.710986562547959</v>
      </c>
      <c r="BA37" s="32">
        <f t="shared" si="15"/>
        <v>2.774836713999326</v>
      </c>
    </row>
    <row r="38" spans="3:53" x14ac:dyDescent="0.15">
      <c r="C38" s="29">
        <v>34</v>
      </c>
      <c r="D38" s="29">
        <f>[6]属性汇总!DT37+[16]战法升星!AE37+[13]宝物升星!AF39+[14]藏品属性!BB44/2+[15]属性汇总!J38</f>
        <v>0.74482850403591216</v>
      </c>
      <c r="E38" s="29">
        <f>[6]属性汇总!DU37+[16]战法升星!AF37+[13]宝物升星!AG39+[14]藏品属性!BC44/2+[15]属性汇总!K38</f>
        <v>0.86703783827638725</v>
      </c>
      <c r="F38" s="29">
        <f>[6]属性汇总!DV37+[16]战法升星!AG37+[13]宝物升星!AH39+[14]藏品属性!BD44/2+[15]属性汇总!L38</f>
        <v>1.0282559565792828</v>
      </c>
      <c r="G38" s="29">
        <f>[6]属性汇总!DW37+[16]战法升星!AH37+[13]宝物升星!AI39+[14]藏品属性!BE44/2+[15]属性汇总!M38</f>
        <v>1.1978182682682343</v>
      </c>
      <c r="H38" s="29">
        <f>[6]属性汇总!DX37+[16]战法升星!AI37+[13]宝物升星!AJ39+[14]藏品属性!BF44/2+[15]属性汇总!N38</f>
        <v>1.2868737417920515</v>
      </c>
      <c r="J38" s="39">
        <f>[6]属性汇总!DT37/D38</f>
        <v>0.32867177635271705</v>
      </c>
      <c r="K38" s="39">
        <f>[16]战法升星!AE37/D38</f>
        <v>0.67132822364728295</v>
      </c>
      <c r="L38" s="39">
        <f>[13]宝物升星!AF39/D38</f>
        <v>0</v>
      </c>
      <c r="M38" s="39">
        <f>[14]藏品属性!BB44/2/D38</f>
        <v>0</v>
      </c>
      <c r="N38" s="39">
        <f>[15]属性汇总!J38/D38</f>
        <v>0</v>
      </c>
      <c r="O38" s="70"/>
      <c r="P38" s="70"/>
      <c r="S38" s="29">
        <v>34</v>
      </c>
      <c r="T38" s="29">
        <f>[7]士兵阶位属性!BR38+[7]士兵训练属性!BA39+[6]第4特性!W38+[17]效用汇总!N38+[8]属性汇总!AN38+[14]藏品属性!BB44/2</f>
        <v>0.15104953368592217</v>
      </c>
      <c r="U38" s="29">
        <f>[7]士兵阶位属性!BS38+[7]士兵训练属性!BB39+[6]第4特性!X38+[17]效用汇总!O38+[8]属性汇总!AO38+[14]藏品属性!BC44/2</f>
        <v>0.15484756951137063</v>
      </c>
      <c r="V38" s="29">
        <f>[7]士兵阶位属性!BT38+[7]士兵训练属性!BC39+[6]第4特性!Y38+[17]效用汇总!P38+[8]属性汇总!AP38+[14]藏品属性!BD44/2</f>
        <v>0.1591114396883864</v>
      </c>
      <c r="W38" s="29">
        <f>[7]士兵阶位属性!BU38+[7]士兵训练属性!BD39+[6]第4特性!Z38+[17]效用汇总!Q38+[8]属性汇总!AQ38+[14]藏品属性!BE44/2</f>
        <v>0.16390335321861185</v>
      </c>
      <c r="X38" s="29">
        <f>[7]士兵阶位属性!BV38+[7]士兵训练属性!BE39+[6]第4特性!AA38+[17]效用汇总!R38+[8]属性汇总!AR38+[14]藏品属性!BF44/2</f>
        <v>0.16919008885273984</v>
      </c>
      <c r="Z38" s="39">
        <f>[7]士兵阶位属性!BR38/T38</f>
        <v>1</v>
      </c>
      <c r="AA38" s="39">
        <f>[7]士兵训练属性!BA39/T38</f>
        <v>0</v>
      </c>
      <c r="AB38" s="39">
        <f>[6]第4特性!W38/T38</f>
        <v>0</v>
      </c>
      <c r="AC38" s="39">
        <f>[17]效用汇总!N38/T38</f>
        <v>0</v>
      </c>
      <c r="AD38" s="39">
        <f>[8]属性汇总!AN38/T38</f>
        <v>0</v>
      </c>
      <c r="AE38" s="39">
        <f>[14]藏品属性!BB44/2/T38</f>
        <v>0</v>
      </c>
      <c r="AK38" s="32">
        <f t="shared" si="16"/>
        <v>0.62138483213239692</v>
      </c>
      <c r="AL38" s="32">
        <f t="shared" si="17"/>
        <v>0.72333988115448455</v>
      </c>
      <c r="AM38" s="32">
        <f t="shared" si="18"/>
        <v>0.85783861856251953</v>
      </c>
      <c r="AN38" s="32">
        <f t="shared" si="19"/>
        <v>0.99929862984551965</v>
      </c>
      <c r="AO38" s="32">
        <f t="shared" si="20"/>
        <v>1.0735945518815542</v>
      </c>
      <c r="AQ38" s="32">
        <f t="shared" si="21"/>
        <v>0.27449320558943746</v>
      </c>
      <c r="AR38" s="32">
        <f t="shared" si="22"/>
        <v>0.29854552663327338</v>
      </c>
      <c r="AS38" s="32">
        <f t="shared" si="23"/>
        <v>0.32952877770514977</v>
      </c>
      <c r="AT38" s="32">
        <f t="shared" si="24"/>
        <v>0.36242299164132652</v>
      </c>
      <c r="AU38" s="32">
        <f t="shared" si="25"/>
        <v>0.38246927876323727</v>
      </c>
      <c r="AW38" s="32">
        <f t="shared" si="11"/>
        <v>2.2637530528234975</v>
      </c>
      <c r="AX38" s="32">
        <f t="shared" si="12"/>
        <v>2.4228796502552155</v>
      </c>
      <c r="AY38" s="32">
        <f t="shared" si="13"/>
        <v>2.6032282355930745</v>
      </c>
      <c r="AZ38" s="32">
        <f t="shared" si="14"/>
        <v>2.7572716215379622</v>
      </c>
      <c r="BA38" s="32">
        <f t="shared" si="15"/>
        <v>2.8070085925676378</v>
      </c>
    </row>
    <row r="39" spans="3:53" x14ac:dyDescent="0.15">
      <c r="C39" s="29">
        <v>35</v>
      </c>
      <c r="D39" s="29">
        <f>[6]属性汇总!DT38+[16]战法升星!AE38+[13]宝物升星!AF40+[14]藏品属性!BB45/2+[15]属性汇总!J39</f>
        <v>0.78335351627502936</v>
      </c>
      <c r="E39" s="29">
        <f>[6]属性汇总!DU38+[16]战法升星!AF38+[13]宝物升星!AG40+[14]藏品属性!BC45/2+[15]属性汇总!K39</f>
        <v>0.90910253252325202</v>
      </c>
      <c r="F39" s="29">
        <f>[6]属性汇总!DV38+[16]战法升星!AG38+[13]宝物升星!AH40+[14]藏品属性!BD45/2+[15]属性汇总!L39</f>
        <v>1.058120667542257</v>
      </c>
      <c r="G39" s="29">
        <f>[6]属性汇总!DW38+[16]战法升星!AH38+[13]宝物升星!AI40+[14]藏品属性!BE45/2+[15]属性汇总!M39</f>
        <v>1.223245560810255</v>
      </c>
      <c r="H39" s="29">
        <f>[6]属性汇总!DX38+[16]战法升星!AI38+[13]宝物升星!AJ40+[14]藏品属性!BF45/2+[15]属性汇总!N39</f>
        <v>1.3147103755626874</v>
      </c>
      <c r="J39" s="39">
        <f>[6]属性汇总!DT38/D39</f>
        <v>0.31907893562792933</v>
      </c>
      <c r="K39" s="39">
        <f>[16]战法升星!AE38/D39</f>
        <v>0.68092106437207067</v>
      </c>
      <c r="L39" s="39">
        <f>[13]宝物升星!AF40/D39</f>
        <v>0</v>
      </c>
      <c r="M39" s="39">
        <f>[14]藏品属性!BB45/2/D39</f>
        <v>0</v>
      </c>
      <c r="N39" s="39">
        <f>[15]属性汇总!J39/D39</f>
        <v>0</v>
      </c>
      <c r="O39" s="70"/>
      <c r="P39" s="70"/>
      <c r="S39" s="29">
        <v>35</v>
      </c>
      <c r="T39" s="29">
        <f>[7]士兵阶位属性!BR39+[7]士兵训练属性!BA40+[6]第4特性!W39+[17]效用汇总!N39+[8]属性汇总!AN39+[14]藏品属性!BB45/2</f>
        <v>0.15475585010634516</v>
      </c>
      <c r="U39" s="29">
        <f>[7]士兵阶位属性!BS39+[7]士兵训练属性!BB40+[6]第4特性!X39+[17]效用汇总!O39+[8]属性汇总!AO39+[14]藏品属性!BC45/2</f>
        <v>0.1586096568720877</v>
      </c>
      <c r="V39" s="29">
        <f>[7]士兵阶位属性!BT39+[7]士兵训练属性!BC40+[6]第4特性!Y39+[17]效用汇总!P39+[8]属性汇总!AP39+[14]藏品属性!BD45/2</f>
        <v>0.16293831493448074</v>
      </c>
      <c r="W39" s="29">
        <f>[7]士兵阶位属性!BU39+[7]士兵训练属性!BD40+[6]第4特性!Z39+[17]效用汇总!Q39+[8]属性汇总!AQ39+[14]藏品属性!BE45/2</f>
        <v>0.16779743635985539</v>
      </c>
      <c r="X39" s="29">
        <f>[7]士兵阶位属性!BV39+[7]士兵训练属性!BE40+[6]第4特性!AA39+[17]效用汇总!R39+[8]属性汇总!AR39+[14]藏品属性!BF45/2</f>
        <v>0.17318298131011917</v>
      </c>
      <c r="Z39" s="39">
        <f>[7]士兵阶位属性!BR39/T39</f>
        <v>1</v>
      </c>
      <c r="AA39" s="39">
        <f>[7]士兵训练属性!BA40/T39</f>
        <v>0</v>
      </c>
      <c r="AB39" s="39">
        <f>[6]第4特性!W39/T39</f>
        <v>0</v>
      </c>
      <c r="AC39" s="39">
        <f>[17]效用汇总!N39/T39</f>
        <v>0</v>
      </c>
      <c r="AD39" s="39">
        <f>[8]属性汇总!AN39/T39</f>
        <v>0</v>
      </c>
      <c r="AE39" s="39">
        <f>[14]藏品属性!BB45/2/T39</f>
        <v>0</v>
      </c>
      <c r="AK39" s="32">
        <f t="shared" si="16"/>
        <v>0.65502784340884002</v>
      </c>
      <c r="AL39" s="32">
        <f t="shared" si="17"/>
        <v>0.76017718558009195</v>
      </c>
      <c r="AM39" s="32">
        <f t="shared" si="18"/>
        <v>0.88478379751497183</v>
      </c>
      <c r="AN39" s="32">
        <f t="shared" si="19"/>
        <v>1.0228586264182444</v>
      </c>
      <c r="AO39" s="32">
        <f t="shared" si="20"/>
        <v>1.0993400605477111</v>
      </c>
      <c r="AQ39" s="32">
        <f t="shared" si="21"/>
        <v>0.28308152297253453</v>
      </c>
      <c r="AR39" s="32">
        <f t="shared" si="22"/>
        <v>0.30753500381524779</v>
      </c>
      <c r="AS39" s="32">
        <f t="shared" si="23"/>
        <v>0.33627518496176595</v>
      </c>
      <c r="AT39" s="32">
        <f t="shared" si="24"/>
        <v>0.36818437075186605</v>
      </c>
      <c r="AU39" s="32">
        <f t="shared" si="25"/>
        <v>0.38855329632509544</v>
      </c>
      <c r="AW39" s="32">
        <f t="shared" si="11"/>
        <v>2.3139194551825022</v>
      </c>
      <c r="AX39" s="32">
        <f t="shared" si="12"/>
        <v>2.471839550455758</v>
      </c>
      <c r="AY39" s="32">
        <f t="shared" si="13"/>
        <v>2.6311302084796133</v>
      </c>
      <c r="AZ39" s="32">
        <f t="shared" si="14"/>
        <v>2.7781152804761207</v>
      </c>
      <c r="BA39" s="32">
        <f t="shared" si="15"/>
        <v>2.8293160061828773</v>
      </c>
    </row>
    <row r="40" spans="3:53" x14ac:dyDescent="0.15">
      <c r="C40" s="29">
        <v>36</v>
      </c>
      <c r="D40" s="29">
        <f>[6]属性汇总!DT39+[16]战法升星!AE39+[13]宝物升星!AF41+[14]藏品属性!BB46/2+[15]属性汇总!J40</f>
        <v>0.84044191005223245</v>
      </c>
      <c r="E40" s="29">
        <f>[6]属性汇总!DU39+[16]战法升星!AF39+[13]宝物升星!AG41+[14]藏品属性!BC46/2+[15]属性汇总!K40</f>
        <v>0.95253793455159508</v>
      </c>
      <c r="F40" s="29">
        <f>[6]属性汇总!DV39+[16]战法升星!AG39+[13]宝物升星!AH41+[14]藏品属性!BD46/2+[15]属性汇总!L40</f>
        <v>1.0807508455258925</v>
      </c>
      <c r="G40" s="29">
        <f>[6]属性汇总!DW39+[16]战法升星!AH39+[13]宝物升星!AI41+[14]藏品属性!BE46/2+[15]属性汇总!M40</f>
        <v>1.2486728533522755</v>
      </c>
      <c r="H40" s="29">
        <f>[6]属性汇总!DX39+[16]战法升星!AI39+[13]宝物升星!AJ41+[14]藏品属性!BF46/2+[15]属性汇总!N40</f>
        <v>1.3425470093333234</v>
      </c>
      <c r="J40" s="39">
        <f>[6]属性汇总!DT39/D40</f>
        <v>0.3039772389814685</v>
      </c>
      <c r="K40" s="39">
        <f>[16]战法升星!AE39/D40</f>
        <v>0.69602276101853144</v>
      </c>
      <c r="L40" s="39">
        <f>[13]宝物升星!AF41/D40</f>
        <v>0</v>
      </c>
      <c r="M40" s="39">
        <f>[14]藏品属性!BB46/2/D40</f>
        <v>0</v>
      </c>
      <c r="N40" s="39">
        <f>[15]属性汇总!J40/D40</f>
        <v>0</v>
      </c>
      <c r="O40" s="70"/>
      <c r="P40" s="70"/>
      <c r="S40" s="29">
        <v>36</v>
      </c>
      <c r="T40" s="29">
        <f>[7]士兵阶位属性!BR40+[7]士兵训练属性!BA41+[6]第4特性!W40+[17]效用汇总!N40+[8]属性汇总!AN40+[14]藏品属性!BB46/2</f>
        <v>0.15846216652676814</v>
      </c>
      <c r="U40" s="29">
        <f>[7]士兵阶位属性!BS40+[7]士兵训练属性!BB41+[6]第4特性!X40+[17]效用汇总!O40+[8]属性汇总!AO40+[14]藏品属性!BC46/2</f>
        <v>0.16237174423280476</v>
      </c>
      <c r="V40" s="29">
        <f>[7]士兵阶位属性!BT40+[7]士兵训练属性!BC41+[6]第4特性!Y40+[17]效用汇总!P40+[8]属性汇总!AP40+[14]藏品属性!BD46/2</f>
        <v>0.16676519018057512</v>
      </c>
      <c r="W40" s="29">
        <f>[7]士兵阶位属性!BU40+[7]士兵训练属性!BD41+[6]第4特性!Z40+[17]效用汇总!Q40+[8]属性汇总!AQ40+[14]藏品属性!BE46/2</f>
        <v>0.17169151950109895</v>
      </c>
      <c r="X40" s="29">
        <f>[7]士兵阶位属性!BV40+[7]士兵训练属性!BE41+[6]第4特性!AA40+[17]效用汇总!R40+[8]属性汇总!AR40+[14]藏品属性!BF46/2</f>
        <v>0.17717587376749849</v>
      </c>
      <c r="Z40" s="39">
        <f>[7]士兵阶位属性!BR40/T40</f>
        <v>1</v>
      </c>
      <c r="AA40" s="39">
        <f>[7]士兵训练属性!BA41/T40</f>
        <v>0</v>
      </c>
      <c r="AB40" s="39">
        <f>[6]第4特性!W40/T40</f>
        <v>0</v>
      </c>
      <c r="AC40" s="39">
        <f>[17]效用汇总!N40/T40</f>
        <v>0</v>
      </c>
      <c r="AD40" s="39">
        <f>[8]属性汇总!AN40/T40</f>
        <v>0</v>
      </c>
      <c r="AE40" s="39">
        <f>[14]藏品属性!BB46/2/T40</f>
        <v>0</v>
      </c>
      <c r="AK40" s="32">
        <f t="shared" si="16"/>
        <v>0.70530267677861125</v>
      </c>
      <c r="AL40" s="32">
        <f t="shared" si="17"/>
        <v>0.79937417082241458</v>
      </c>
      <c r="AM40" s="32">
        <f t="shared" si="18"/>
        <v>0.90697102936333351</v>
      </c>
      <c r="AN40" s="32">
        <f t="shared" si="19"/>
        <v>1.0478919427464206</v>
      </c>
      <c r="AO40" s="32">
        <f t="shared" si="20"/>
        <v>1.1266715617799967</v>
      </c>
      <c r="AQ40" s="32">
        <f t="shared" si="21"/>
        <v>0.29360139980038924</v>
      </c>
      <c r="AR40" s="32">
        <f t="shared" si="22"/>
        <v>0.31553550796198521</v>
      </c>
      <c r="AS40" s="32">
        <f t="shared" si="23"/>
        <v>0.34054500634313406</v>
      </c>
      <c r="AT40" s="32">
        <f t="shared" si="24"/>
        <v>0.37247243010695386</v>
      </c>
      <c r="AU40" s="32">
        <f t="shared" si="25"/>
        <v>0.39305132132082515</v>
      </c>
      <c r="AW40" s="32">
        <f t="shared" si="11"/>
        <v>2.4022456202801665</v>
      </c>
      <c r="AX40" s="32">
        <f t="shared" si="12"/>
        <v>2.5333889551305928</v>
      </c>
      <c r="AY40" s="32">
        <f t="shared" si="13"/>
        <v>2.6632926998479229</v>
      </c>
      <c r="AZ40" s="32">
        <f t="shared" si="14"/>
        <v>2.8133409563911158</v>
      </c>
      <c r="BA40" s="32">
        <f t="shared" si="15"/>
        <v>2.8664744288198425</v>
      </c>
    </row>
    <row r="41" spans="3:53" x14ac:dyDescent="0.15">
      <c r="C41" s="29">
        <v>37</v>
      </c>
      <c r="D41" s="29">
        <f>[6]属性汇总!DT40+[16]战法升星!AE40+[13]宝物升星!AF42+[14]藏品属性!BB47/2+[15]属性汇总!J41</f>
        <v>0.89753030382943533</v>
      </c>
      <c r="E41" s="29">
        <f>[6]属性汇总!DU40+[16]战法升星!AF40+[13]宝物升星!AG42+[14]藏品属性!BC47/2+[15]属性汇总!K41</f>
        <v>0.99597333657993792</v>
      </c>
      <c r="F41" s="29">
        <f>[6]属性汇总!DV40+[16]战法升星!AG40+[13]宝物升星!AH42+[14]藏品属性!BD47/2+[15]属性汇总!L41</f>
        <v>1.1033810235095278</v>
      </c>
      <c r="G41" s="29">
        <f>[6]属性汇总!DW40+[16]战法升星!AH40+[13]宝物升星!AI42+[14]藏品属性!BE47/2+[15]属性汇总!M41</f>
        <v>1.274100145894296</v>
      </c>
      <c r="H41" s="29">
        <f>[6]属性汇总!DX40+[16]战法升星!AI40+[13]宝物升星!AJ42+[14]藏品属性!BF47/2+[15]属性汇总!N41</f>
        <v>1.3703836431039593</v>
      </c>
      <c r="J41" s="39">
        <f>[6]属性汇总!DT40/D41</f>
        <v>0.29079666210372995</v>
      </c>
      <c r="K41" s="39">
        <f>[16]战法升星!AE40/D41</f>
        <v>0.7092033378962701</v>
      </c>
      <c r="L41" s="39">
        <f>[13]宝物升星!AF42/D41</f>
        <v>0</v>
      </c>
      <c r="M41" s="39">
        <f>[14]藏品属性!BB47/2/D41</f>
        <v>0</v>
      </c>
      <c r="N41" s="39">
        <f>[15]属性汇总!J41/D41</f>
        <v>0</v>
      </c>
      <c r="O41" s="70"/>
      <c r="P41" s="70"/>
      <c r="S41" s="29">
        <v>37</v>
      </c>
      <c r="T41" s="29">
        <f>[7]士兵阶位属性!BR41+[7]士兵训练属性!BA42+[6]第4特性!W41+[17]效用汇总!N41+[8]属性汇总!AN41+[14]藏品属性!BB47/2</f>
        <v>0.16216848294719111</v>
      </c>
      <c r="U41" s="29">
        <f>[7]士兵阶位属性!BS41+[7]士兵训练属性!BB42+[6]第4特性!X41+[17]效用汇总!O41+[8]属性汇总!AO41+[14]藏品属性!BC47/2</f>
        <v>0.16613383159352182</v>
      </c>
      <c r="V41" s="29">
        <f>[7]士兵阶位属性!BT41+[7]士兵训练属性!BC42+[6]第4特性!Y41+[17]效用汇总!P41+[8]属性汇总!AP41+[14]藏品属性!BD47/2</f>
        <v>0.17059206542666946</v>
      </c>
      <c r="W41" s="29">
        <f>[7]士兵阶位属性!BU41+[7]士兵训练属性!BD42+[6]第4特性!Z41+[17]效用汇总!Q41+[8]属性汇总!AQ41+[14]藏品属性!BE47/2</f>
        <v>0.17558560264234249</v>
      </c>
      <c r="X41" s="29">
        <f>[7]士兵阶位属性!BV41+[7]士兵训练属性!BE42+[6]第4特性!AA41+[17]效用汇总!R41+[8]属性汇总!AR41+[14]藏品属性!BF47/2</f>
        <v>0.18116876622487779</v>
      </c>
      <c r="Z41" s="39">
        <f>[7]士兵阶位属性!BR41/T41</f>
        <v>1</v>
      </c>
      <c r="AA41" s="39">
        <f>[7]士兵训练属性!BA42/T41</f>
        <v>0</v>
      </c>
      <c r="AB41" s="39">
        <f>[6]第4特性!W41/T41</f>
        <v>0</v>
      </c>
      <c r="AC41" s="39">
        <f>[17]效用汇总!N41/T41</f>
        <v>0</v>
      </c>
      <c r="AD41" s="39">
        <f>[8]属性汇总!AN41/T41</f>
        <v>0</v>
      </c>
      <c r="AE41" s="39">
        <f>[14]藏品属性!BB47/2/T41</f>
        <v>0</v>
      </c>
      <c r="AK41" s="32">
        <f t="shared" si="16"/>
        <v>0.75557751014838259</v>
      </c>
      <c r="AL41" s="32">
        <f t="shared" si="17"/>
        <v>0.83845085855759205</v>
      </c>
      <c r="AM41" s="32">
        <f t="shared" si="18"/>
        <v>0.92887101742554146</v>
      </c>
      <c r="AN41" s="32">
        <f t="shared" si="19"/>
        <v>1.0725893173824792</v>
      </c>
      <c r="AO41" s="32">
        <f t="shared" si="20"/>
        <v>1.1536446809503274</v>
      </c>
      <c r="AQ41" s="32">
        <f t="shared" si="21"/>
        <v>0.30412127662824395</v>
      </c>
      <c r="AR41" s="32">
        <f t="shared" si="22"/>
        <v>0.32365630961586778</v>
      </c>
      <c r="AS41" s="32">
        <f t="shared" si="23"/>
        <v>0.34510207151065586</v>
      </c>
      <c r="AT41" s="32">
        <f t="shared" si="24"/>
        <v>0.37709643115415947</v>
      </c>
      <c r="AU41" s="32">
        <f t="shared" si="25"/>
        <v>0.39790772837850985</v>
      </c>
      <c r="AW41" s="32">
        <f t="shared" si="11"/>
        <v>2.4844611943149117</v>
      </c>
      <c r="AX41" s="32">
        <f t="shared" si="12"/>
        <v>2.590559286647955</v>
      </c>
      <c r="AY41" s="32">
        <f t="shared" si="13"/>
        <v>2.6915834302572721</v>
      </c>
      <c r="AZ41" s="32">
        <f t="shared" si="14"/>
        <v>2.8443369620329229</v>
      </c>
      <c r="BA41" s="32">
        <f t="shared" si="15"/>
        <v>2.8992768892714809</v>
      </c>
    </row>
    <row r="42" spans="3:53" x14ac:dyDescent="0.15">
      <c r="C42" s="29">
        <v>38</v>
      </c>
      <c r="D42" s="29">
        <f>[6]属性汇总!DT41+[16]战法升星!AE41+[13]宝物升星!AF43+[14]藏品属性!BB48/2+[15]属性汇总!J42</f>
        <v>0.95461869760663842</v>
      </c>
      <c r="E42" s="29">
        <f>[6]属性汇总!DU41+[16]战法升星!AF41+[13]宝物升星!AG43+[14]藏品属性!BC48/2+[15]属性汇总!K42</f>
        <v>1.0394087386082811</v>
      </c>
      <c r="F42" s="29">
        <f>[6]属性汇总!DV41+[16]战法升星!AG41+[13]宝物升星!AH43+[14]藏品属性!BD48/2+[15]属性汇总!L42</f>
        <v>1.1260112014931631</v>
      </c>
      <c r="G42" s="29">
        <f>[6]属性汇总!DW41+[16]战法升星!AH41+[13]宝物升星!AI43+[14]藏品属性!BE48/2+[15]属性汇总!M42</f>
        <v>1.2995274384363169</v>
      </c>
      <c r="H42" s="29">
        <f>[6]属性汇总!DX41+[16]战法升星!AI41+[13]宝物升星!AJ43+[14]藏品属性!BF48/2+[15]属性汇总!N42</f>
        <v>1.3982202768745953</v>
      </c>
      <c r="J42" s="39">
        <f>[6]属性汇总!DT41/D42</f>
        <v>0.27919254285225314</v>
      </c>
      <c r="K42" s="39">
        <f>[16]战法升星!AE41/D42</f>
        <v>0.72080745714774674</v>
      </c>
      <c r="L42" s="39">
        <f>[13]宝物升星!AF43/D42</f>
        <v>0</v>
      </c>
      <c r="M42" s="39">
        <f>[14]藏品属性!BB48/2/D42</f>
        <v>0</v>
      </c>
      <c r="N42" s="39">
        <f>[15]属性汇总!J42/D42</f>
        <v>0</v>
      </c>
      <c r="O42" s="70"/>
      <c r="P42" s="70"/>
      <c r="S42" s="29">
        <v>38</v>
      </c>
      <c r="T42" s="29">
        <f>[7]士兵阶位属性!BR42+[7]士兵训练属性!BA43+[6]第4特性!W42+[17]效用汇总!N42+[8]属性汇总!AN42+[14]藏品属性!BB48/2</f>
        <v>0.1658747993676141</v>
      </c>
      <c r="U42" s="29">
        <f>[7]士兵阶位属性!BS42+[7]士兵训练属性!BB43+[6]第4特性!X42+[17]效用汇总!O42+[8]属性汇总!AO42+[14]藏品属性!BC48/2</f>
        <v>0.16989591895423889</v>
      </c>
      <c r="V42" s="29">
        <f>[7]士兵阶位属性!BT42+[7]士兵训练属性!BC43+[6]第4特性!Y42+[17]效用汇总!P42+[8]属性汇总!AP42+[14]藏品属性!BD48/2</f>
        <v>0.17441894067276381</v>
      </c>
      <c r="W42" s="29">
        <f>[7]士兵阶位属性!BU42+[7]士兵训练属性!BD43+[6]第4特性!Z42+[17]效用汇总!Q42+[8]属性汇总!AQ42+[14]藏品属性!BE48/2</f>
        <v>0.17947968578358603</v>
      </c>
      <c r="X42" s="29">
        <f>[7]士兵阶位属性!BV42+[7]士兵训练属性!BE43+[6]第4特性!AA42+[17]效用汇总!R42+[8]属性汇总!AR42+[14]藏品属性!BF48/2</f>
        <v>0.18516165868225709</v>
      </c>
      <c r="Z42" s="39">
        <f>[7]士兵阶位属性!BR42/T42</f>
        <v>1</v>
      </c>
      <c r="AA42" s="39">
        <f>[7]士兵训练属性!BA43/T42</f>
        <v>0</v>
      </c>
      <c r="AB42" s="39">
        <f>[6]第4特性!W42/T42</f>
        <v>0</v>
      </c>
      <c r="AC42" s="39">
        <f>[17]效用汇总!N42/T42</f>
        <v>0</v>
      </c>
      <c r="AD42" s="39">
        <f>[8]属性汇总!AN42/T42</f>
        <v>0</v>
      </c>
      <c r="AE42" s="39">
        <f>[14]藏品属性!BB48/2/T42</f>
        <v>0</v>
      </c>
      <c r="AK42" s="32">
        <f t="shared" si="16"/>
        <v>0.80585234351815382</v>
      </c>
      <c r="AL42" s="32">
        <f t="shared" si="17"/>
        <v>0.87742883098847313</v>
      </c>
      <c r="AM42" s="32">
        <f t="shared" si="18"/>
        <v>0.95053529521884728</v>
      </c>
      <c r="AN42" s="32">
        <f t="shared" si="19"/>
        <v>1.0970110205840231</v>
      </c>
      <c r="AO42" s="32">
        <f t="shared" si="20"/>
        <v>1.1803237142734955</v>
      </c>
      <c r="AQ42" s="32">
        <f t="shared" si="21"/>
        <v>0.31464115345609867</v>
      </c>
      <c r="AR42" s="32">
        <f t="shared" si="22"/>
        <v>0.33187582657404679</v>
      </c>
      <c r="AS42" s="32">
        <f t="shared" si="23"/>
        <v>0.34989484694707956</v>
      </c>
      <c r="AT42" s="32">
        <f t="shared" si="24"/>
        <v>0.38199610363587977</v>
      </c>
      <c r="AU42" s="32">
        <f t="shared" si="25"/>
        <v>0.40305822128335655</v>
      </c>
      <c r="AW42" s="32">
        <f t="shared" si="11"/>
        <v>2.5611790913758936</v>
      </c>
      <c r="AX42" s="32">
        <f t="shared" si="12"/>
        <v>2.6438467665637733</v>
      </c>
      <c r="AY42" s="32">
        <f t="shared" si="13"/>
        <v>2.7166313065554024</v>
      </c>
      <c r="AZ42" s="32">
        <f t="shared" si="14"/>
        <v>2.8717858903338409</v>
      </c>
      <c r="BA42" s="32">
        <f t="shared" si="15"/>
        <v>2.9284198955557552</v>
      </c>
    </row>
    <row r="43" spans="3:53" x14ac:dyDescent="0.15">
      <c r="C43" s="29">
        <v>39</v>
      </c>
      <c r="D43" s="29">
        <f>[6]属性汇总!DT42+[16]战法升星!AE42+[13]宝物升星!AF44+[14]藏品属性!BB49/2+[15]属性汇总!J43</f>
        <v>1.0117070913838413</v>
      </c>
      <c r="E43" s="29">
        <f>[6]属性汇总!DU42+[16]战法升星!AF42+[13]宝物升星!AG44+[14]藏品属性!BC49/2+[15]属性汇总!K43</f>
        <v>1.0828441406366238</v>
      </c>
      <c r="F43" s="29">
        <f>[6]属性汇总!DV42+[16]战法升星!AG42+[13]宝物升星!AH44+[14]藏品属性!BD49/2+[15]属性汇总!L43</f>
        <v>1.1486413794767985</v>
      </c>
      <c r="G43" s="29">
        <f>[6]属性汇总!DW42+[16]战法升星!AH42+[13]宝物升星!AI44+[14]藏品属性!BE49/2+[15]属性汇总!M43</f>
        <v>1.3249547309783374</v>
      </c>
      <c r="H43" s="29">
        <f>[6]属性汇总!DX42+[16]战法升星!AI42+[13]宝物升星!AJ44+[14]藏品属性!BF49/2+[15]属性汇总!N43</f>
        <v>1.4256778421487484</v>
      </c>
      <c r="J43" s="39">
        <f>[6]属性汇总!DT42/D43</f>
        <v>0.26889801317449352</v>
      </c>
      <c r="K43" s="39">
        <f>[16]战法升星!AE42/D43</f>
        <v>0.73110198682550653</v>
      </c>
      <c r="L43" s="39">
        <f>[13]宝物升星!AF44/D43</f>
        <v>0</v>
      </c>
      <c r="M43" s="39">
        <f>[14]藏品属性!BB49/2/D43</f>
        <v>0</v>
      </c>
      <c r="N43" s="39">
        <f>[15]属性汇总!J43/D43</f>
        <v>0</v>
      </c>
      <c r="O43" s="70"/>
      <c r="P43" s="70"/>
      <c r="S43" s="29">
        <v>39</v>
      </c>
      <c r="T43" s="29">
        <f>[7]士兵阶位属性!BR43+[7]士兵训练属性!BA44+[6]第4特性!W43+[17]效用汇总!N43+[8]属性汇总!AN43+[14]藏品属性!BB49/2</f>
        <v>0.16958111578803708</v>
      </c>
      <c r="U43" s="29">
        <f>[7]士兵阶位属性!BS43+[7]士兵训练属性!BB44+[6]第4特性!X43+[17]效用汇总!O43+[8]属性汇总!AO43+[14]藏品属性!BC49/2</f>
        <v>0.17365800631495595</v>
      </c>
      <c r="V43" s="29">
        <f>[7]士兵阶位属性!BT43+[7]士兵训练属性!BC44+[6]第4特性!Y43+[17]效用汇总!P43+[8]属性汇总!AP43+[14]藏品属性!BD49/2</f>
        <v>0.17824581591885819</v>
      </c>
      <c r="W43" s="29">
        <f>[7]士兵阶位属性!BU43+[7]士兵训练属性!BD44+[6]第4特性!Z43+[17]效用汇总!Q43+[8]属性汇总!AQ43+[14]藏品属性!BE49/2</f>
        <v>0.18337376892482959</v>
      </c>
      <c r="X43" s="29">
        <f>[7]士兵阶位属性!BV43+[7]士兵训练属性!BE44+[6]第4特性!AA43+[17]效用汇总!R43+[8]属性汇总!AR43+[14]藏品属性!BF49/2</f>
        <v>0.18915455113963642</v>
      </c>
      <c r="Z43" s="39">
        <f>[7]士兵阶位属性!BR43/T43</f>
        <v>1</v>
      </c>
      <c r="AA43" s="39">
        <f>[7]士兵训练属性!BA44/T43</f>
        <v>0</v>
      </c>
      <c r="AB43" s="39">
        <f>[6]第4特性!W43/T43</f>
        <v>0</v>
      </c>
      <c r="AC43" s="39">
        <f>[17]效用汇总!N43/T43</f>
        <v>0</v>
      </c>
      <c r="AD43" s="39">
        <f>[8]属性汇总!AN43/T43</f>
        <v>0</v>
      </c>
      <c r="AE43" s="39">
        <f>[14]藏品属性!BB49/2/T43</f>
        <v>0</v>
      </c>
      <c r="AK43" s="32">
        <f t="shared" si="16"/>
        <v>0.85612717688792506</v>
      </c>
      <c r="AL43" s="32">
        <f t="shared" si="17"/>
        <v>0.91632479897399555</v>
      </c>
      <c r="AM43" s="32">
        <f t="shared" si="18"/>
        <v>0.97200376457085458</v>
      </c>
      <c r="AN43" s="32">
        <f t="shared" si="19"/>
        <v>1.1212037189392596</v>
      </c>
      <c r="AO43" s="32">
        <f t="shared" si="20"/>
        <v>1.2064376700977342</v>
      </c>
      <c r="AQ43" s="32">
        <f t="shared" si="21"/>
        <v>0.32516103028395338</v>
      </c>
      <c r="AR43" s="32">
        <f t="shared" si="22"/>
        <v>0.34017734797758437</v>
      </c>
      <c r="AS43" s="32">
        <f t="shared" si="23"/>
        <v>0.35488343082480217</v>
      </c>
      <c r="AT43" s="32">
        <f t="shared" si="24"/>
        <v>0.38712478096390746</v>
      </c>
      <c r="AU43" s="32">
        <f t="shared" si="25"/>
        <v>0.40839472319065084</v>
      </c>
      <c r="AW43" s="32">
        <f t="shared" si="11"/>
        <v>2.6329329075513597</v>
      </c>
      <c r="AX43" s="32">
        <f t="shared" si="12"/>
        <v>2.693667889475039</v>
      </c>
      <c r="AY43" s="32">
        <f t="shared" si="13"/>
        <v>2.7389381417773504</v>
      </c>
      <c r="AZ43" s="32">
        <f t="shared" si="14"/>
        <v>2.8962333957220685</v>
      </c>
      <c r="BA43" s="32">
        <f t="shared" si="15"/>
        <v>2.9540971065253774</v>
      </c>
    </row>
    <row r="44" spans="3:53" x14ac:dyDescent="0.15">
      <c r="C44" s="29">
        <v>40</v>
      </c>
      <c r="D44" s="29">
        <f>[6]属性汇总!DT43+[16]战法升星!AE43+[13]宝物升星!AF45+[14]藏品属性!BB50/2+[15]属性汇总!J44</f>
        <v>1.0687954851610444</v>
      </c>
      <c r="E44" s="29">
        <f>[6]属性汇总!DU43+[16]战法升星!AF43+[13]宝物升星!AG45+[14]藏品属性!BC50/2+[15]属性汇总!K44</f>
        <v>1.1144939315393194</v>
      </c>
      <c r="F44" s="29">
        <f>[6]属性汇总!DV43+[16]战法升星!AG43+[13]宝物升星!AH45+[14]藏品属性!BD50/2+[15]属性汇总!L44</f>
        <v>1.1673546772314283</v>
      </c>
      <c r="G44" s="29">
        <f>[6]属性汇总!DW43+[16]战法升星!AH43+[13]宝物升星!AI45+[14]藏品属性!BE50/2+[15]属性汇总!M44</f>
        <v>1.351991690798318</v>
      </c>
      <c r="H44" s="29">
        <f>[6]属性汇总!DX43+[16]战法升星!AI43+[13]宝物升星!AJ45+[14]藏品属性!BF50/2+[15]属性汇总!N44</f>
        <v>1.4510043414009939</v>
      </c>
      <c r="J44" s="39">
        <f>[6]属性汇总!DT43/D44</f>
        <v>0.25970322273058066</v>
      </c>
      <c r="K44" s="39">
        <f>[16]战法升星!AE43/D44</f>
        <v>0.74029677726941923</v>
      </c>
      <c r="L44" s="39">
        <f>[13]宝物升星!AF45/D44</f>
        <v>0</v>
      </c>
      <c r="M44" s="39">
        <f>[14]藏品属性!BB50/2/D44</f>
        <v>0</v>
      </c>
      <c r="N44" s="39">
        <f>[15]属性汇总!J44/D44</f>
        <v>0</v>
      </c>
      <c r="O44" s="70"/>
      <c r="P44" s="70"/>
      <c r="S44" s="29">
        <v>40</v>
      </c>
      <c r="T44" s="29">
        <f>[7]士兵阶位属性!BR44+[7]士兵训练属性!BA45+[6]第4特性!W44+[17]效用汇总!N44+[8]属性汇总!AN44+[14]藏品属性!BB50/2</f>
        <v>0.17328743220846005</v>
      </c>
      <c r="U44" s="29">
        <f>[7]士兵阶位属性!BS44+[7]士兵训练属性!BB45+[6]第4特性!X44+[17]效用汇总!O44+[8]属性汇总!AO44+[14]藏品属性!BC50/2</f>
        <v>0.17742009367567302</v>
      </c>
      <c r="V44" s="29">
        <f>[7]士兵阶位属性!BT44+[7]士兵训练属性!BC45+[6]第4特性!Y44+[17]效用汇总!P44+[8]属性汇总!AP44+[14]藏品属性!BD50/2</f>
        <v>0.18207269116495253</v>
      </c>
      <c r="W44" s="29">
        <f>[7]士兵阶位属性!BU44+[7]士兵训练属性!BD45+[6]第4特性!Z44+[17]效用汇总!Q44+[8]属性汇总!AQ44+[14]藏品属性!BE50/2</f>
        <v>0.1872678520660731</v>
      </c>
      <c r="X44" s="29">
        <f>[7]士兵阶位属性!BV44+[7]士兵训练属性!BE45+[6]第4特性!AA44+[17]效用汇总!R44+[8]属性汇总!AR44+[14]藏品属性!BF50/2</f>
        <v>0.19314744359701574</v>
      </c>
      <c r="Z44" s="39">
        <f>[7]士兵阶位属性!BR44/T44</f>
        <v>1</v>
      </c>
      <c r="AA44" s="39">
        <f>[7]士兵训练属性!BA45/T44</f>
        <v>0</v>
      </c>
      <c r="AB44" s="39">
        <f>[6]第4特性!W44/T44</f>
        <v>0</v>
      </c>
      <c r="AC44" s="39">
        <f>[17]效用汇总!N44/T44</f>
        <v>0</v>
      </c>
      <c r="AD44" s="39">
        <f>[8]属性汇总!AN44/T44</f>
        <v>0</v>
      </c>
      <c r="AE44" s="39">
        <f>[14]藏品属性!BB50/2/T44</f>
        <v>0</v>
      </c>
      <c r="AK44" s="32">
        <f t="shared" si="16"/>
        <v>0.90640201025769629</v>
      </c>
      <c r="AL44" s="32">
        <f t="shared" si="17"/>
        <v>0.9451570052385001</v>
      </c>
      <c r="AM44" s="32">
        <f t="shared" si="18"/>
        <v>0.98998605515896154</v>
      </c>
      <c r="AN44" s="32">
        <f t="shared" si="19"/>
        <v>1.1465692018774283</v>
      </c>
      <c r="AO44" s="32">
        <f t="shared" si="20"/>
        <v>1.230537806529314</v>
      </c>
      <c r="AQ44" s="32">
        <f t="shared" si="21"/>
        <v>0.33568090711180804</v>
      </c>
      <c r="AR44" s="32">
        <f t="shared" si="22"/>
        <v>0.34675701997649222</v>
      </c>
      <c r="AS44" s="32">
        <f t="shared" si="23"/>
        <v>0.35944131323741912</v>
      </c>
      <c r="AT44" s="32">
        <f t="shared" si="24"/>
        <v>0.39269034098696293</v>
      </c>
      <c r="AU44" s="32">
        <f t="shared" si="25"/>
        <v>0.41361397846869552</v>
      </c>
      <c r="AW44" s="32">
        <f t="shared" si="11"/>
        <v>2.7001893496307594</v>
      </c>
      <c r="AX44" s="32">
        <f t="shared" si="12"/>
        <v>2.7257040255524614</v>
      </c>
      <c r="AY44" s="32">
        <f t="shared" si="13"/>
        <v>2.754235583668295</v>
      </c>
      <c r="AZ44" s="32">
        <f t="shared" si="14"/>
        <v>2.91977948577934</v>
      </c>
      <c r="BA44" s="32">
        <f t="shared" si="15"/>
        <v>2.975087570988483</v>
      </c>
    </row>
    <row r="45" spans="3:53" x14ac:dyDescent="0.15">
      <c r="C45" s="29">
        <v>41</v>
      </c>
      <c r="D45" s="29">
        <f>[6]属性汇总!DT44+[16]战法升星!AE44+[13]宝物升星!AF46+[14]藏品属性!BB51/2+[15]属性汇总!J45</f>
        <v>1.0824125352060037</v>
      </c>
      <c r="E45" s="29">
        <f>[6]属性汇总!DU44+[16]战法升星!AF44+[13]宝物升星!AG46+[14]藏品属性!BC51/2+[15]属性汇总!K45</f>
        <v>1.1231472547222345</v>
      </c>
      <c r="F45" s="29">
        <f>[6]属性汇总!DV44+[16]战法升星!AG44+[13]宝物升星!AH46+[14]藏品属性!BD51/2+[15]属性汇总!L45</f>
        <v>1.1793454471640119</v>
      </c>
      <c r="G45" s="29">
        <f>[6]属性汇总!DW44+[16]战法升星!AH44+[13]宝物升星!AI46+[14]藏品属性!BE51/2+[15]属性汇总!M45</f>
        <v>1.3792865611050331</v>
      </c>
      <c r="H45" s="29">
        <f>[6]属性汇总!DX44+[16]战法升星!AI44+[13]宝物升星!AJ46+[14]藏品属性!BF51/2+[15]属性汇总!N45</f>
        <v>1.4763308406532396</v>
      </c>
      <c r="J45" s="39">
        <f>[6]属性汇总!DT44/D45</f>
        <v>0.2633391161164868</v>
      </c>
      <c r="K45" s="39">
        <f>[16]战法升星!AE44/D45</f>
        <v>0.73540753167684858</v>
      </c>
      <c r="L45" s="39">
        <f>[13]宝物升星!AF46/D45</f>
        <v>0</v>
      </c>
      <c r="M45" s="39">
        <f>[14]藏品属性!BB51/2/D45</f>
        <v>1.253352206664514E-3</v>
      </c>
      <c r="N45" s="39">
        <f>[15]属性汇总!J45/D45</f>
        <v>0</v>
      </c>
      <c r="O45" s="70"/>
      <c r="P45" s="70"/>
      <c r="S45" s="29">
        <v>41</v>
      </c>
      <c r="T45" s="29">
        <f>[7]士兵阶位属性!BR45+[7]士兵训练属性!BA46+[6]第4特性!W45+[17]效用汇总!N45+[8]属性汇总!AN45+[14]藏品属性!BB51/2</f>
        <v>0.17835039276840484</v>
      </c>
      <c r="U45" s="29">
        <f>[7]士兵阶位属性!BS45+[7]士兵训练属性!BB46+[6]第4特性!X45+[17]效用汇总!O45+[8]属性汇总!AO45+[14]藏品属性!BC51/2</f>
        <v>0.18118218103639008</v>
      </c>
      <c r="V45" s="29">
        <f>[7]士兵阶位属性!BT45+[7]士兵训练属性!BC46+[6]第4特性!Y45+[17]效用汇总!P45+[8]属性汇总!AP45+[14]藏品属性!BD51/2</f>
        <v>0.18589956641104688</v>
      </c>
      <c r="W45" s="29">
        <f>[7]士兵阶位属性!BU45+[7]士兵训练属性!BD46+[6]第4特性!Z45+[17]效用汇总!Q45+[8]属性汇总!AQ45+[14]藏品属性!BE51/2</f>
        <v>0.19116193520731667</v>
      </c>
      <c r="X45" s="29">
        <f>[7]士兵阶位属性!BV45+[7]士兵训练属性!BE46+[6]第4特性!AA45+[17]效用汇总!R45+[8]属性汇总!AR45+[14]藏品属性!BF51/2</f>
        <v>0.19714033605439507</v>
      </c>
      <c r="Z45" s="39">
        <f>[7]士兵阶位属性!BR45/T45</f>
        <v>0.99239337733736632</v>
      </c>
      <c r="AA45" s="39">
        <f>[7]士兵训练属性!BA46/T45</f>
        <v>0</v>
      </c>
      <c r="AB45" s="39">
        <f>[6]第4特性!W45/T45</f>
        <v>0</v>
      </c>
      <c r="AC45" s="39">
        <f>[17]效用汇总!N45/T45</f>
        <v>0</v>
      </c>
      <c r="AD45" s="39">
        <f>[8]属性汇总!AN45/T45</f>
        <v>0</v>
      </c>
      <c r="AE45" s="39">
        <f>[14]藏品属性!BB51/2/T45</f>
        <v>7.6066226626337321E-3</v>
      </c>
      <c r="AK45" s="32">
        <f t="shared" si="16"/>
        <v>0.91594198990092268</v>
      </c>
      <c r="AL45" s="32">
        <f t="shared" si="17"/>
        <v>0.9504118790034648</v>
      </c>
      <c r="AM45" s="32">
        <f t="shared" si="18"/>
        <v>0.99796702322041542</v>
      </c>
      <c r="AN45" s="32">
        <f t="shared" si="19"/>
        <v>1.1671580255504947</v>
      </c>
      <c r="AO45" s="32">
        <f t="shared" si="20"/>
        <v>1.2492772985880789</v>
      </c>
      <c r="AQ45" s="32">
        <f t="shared" si="21"/>
        <v>0.34346429393396394</v>
      </c>
      <c r="AR45" s="32">
        <f t="shared" si="22"/>
        <v>0.35250985766504439</v>
      </c>
      <c r="AS45" s="32">
        <f t="shared" si="23"/>
        <v>0.36579985513602054</v>
      </c>
      <c r="AT45" s="32">
        <f t="shared" si="24"/>
        <v>0.40156173890687125</v>
      </c>
      <c r="AU45" s="32">
        <f t="shared" si="25"/>
        <v>0.42234351560265587</v>
      </c>
      <c r="AW45" s="32">
        <f t="shared" si="11"/>
        <v>2.6667749925616024</v>
      </c>
      <c r="AX45" s="32">
        <f t="shared" si="12"/>
        <v>2.6961285148131893</v>
      </c>
      <c r="AY45" s="32">
        <f t="shared" si="13"/>
        <v>2.7281777431249314</v>
      </c>
      <c r="AZ45" s="32">
        <f t="shared" si="14"/>
        <v>2.9065468954480691</v>
      </c>
      <c r="BA45" s="32">
        <f t="shared" si="15"/>
        <v>2.9579649087436422</v>
      </c>
    </row>
    <row r="46" spans="3:53" x14ac:dyDescent="0.15">
      <c r="C46" s="29">
        <v>42</v>
      </c>
      <c r="D46" s="29">
        <f>[6]属性汇总!DT45+[16]战法升星!AE45+[13]宝物升星!AF47+[14]藏品属性!BB52/2+[15]属性汇总!J46</f>
        <v>1.0960295852509627</v>
      </c>
      <c r="E46" s="29">
        <f>[6]属性汇总!DU45+[16]战法升星!AF45+[13]宝物升星!AG47+[14]藏品属性!BC52/2+[15]属性汇总!K46</f>
        <v>1.1320871714699468</v>
      </c>
      <c r="F46" s="29">
        <f>[6]属性汇总!DV45+[16]战法升星!AG45+[13]宝物升星!AH47+[14]藏品属性!BD52/2+[15]属性汇总!L46</f>
        <v>1.1913362170965958</v>
      </c>
      <c r="G46" s="29">
        <f>[6]属性汇总!DW45+[16]战法升星!AH45+[13]宝物升星!AI47+[14]藏品属性!BE52/2+[15]属性汇总!M46</f>
        <v>1.4065814314117482</v>
      </c>
      <c r="H46" s="29">
        <f>[6]属性汇总!DX45+[16]战法升星!AI45+[13]宝物升星!AJ47+[14]藏品属性!BF52/2+[15]属性汇总!N46</f>
        <v>1.5016573399054853</v>
      </c>
      <c r="J46" s="39">
        <f>[6]属性汇总!DT45/D46</f>
        <v>0.26688466496633251</v>
      </c>
      <c r="K46" s="39">
        <f>[16]战法升星!AE45/D46</f>
        <v>0.73063977386674683</v>
      </c>
      <c r="L46" s="39">
        <f>[13]宝物升星!AF47/D46</f>
        <v>0</v>
      </c>
      <c r="M46" s="39">
        <f>[14]藏品属性!BB52/2/D46</f>
        <v>2.4755611669207613E-3</v>
      </c>
      <c r="N46" s="39">
        <f>[15]属性汇总!J46/D46</f>
        <v>0</v>
      </c>
      <c r="O46" s="70"/>
      <c r="P46" s="70"/>
      <c r="S46" s="29">
        <v>42</v>
      </c>
      <c r="T46" s="29">
        <f>[7]士兵阶位属性!BR46+[7]士兵训练属性!BA47+[6]第4特性!W46+[17]效用汇总!N46+[8]属性汇总!AN46+[14]藏品属性!BB52/2</f>
        <v>0.18341335332834957</v>
      </c>
      <c r="U46" s="29">
        <f>[7]士兵阶位属性!BS46+[7]士兵训练属性!BB47+[6]第4特性!X46+[17]效用汇总!O46+[8]属性汇总!AO46+[14]藏品属性!BC52/2</f>
        <v>0.18523086196190422</v>
      </c>
      <c r="V46" s="29">
        <f>[7]士兵阶位属性!BT46+[7]士兵训练属性!BC47+[6]第4特性!Y46+[17]效用汇总!P46+[8]属性汇总!AP46+[14]藏品属性!BD52/2</f>
        <v>0.18972644165714125</v>
      </c>
      <c r="W46" s="29">
        <f>[7]士兵阶位属性!BU46+[7]士兵训练属性!BD47+[6]第4特性!Z46+[17]效用汇总!Q46+[8]属性汇总!AQ46+[14]藏品属性!BE52/2</f>
        <v>0.19505601834856021</v>
      </c>
      <c r="X46" s="29">
        <f>[7]士兵阶位属性!BV46+[7]士兵训练属性!BE47+[6]第4特性!AA46+[17]效用汇总!R46+[8]属性汇总!AR46+[14]藏品属性!BF52/2</f>
        <v>0.20120943093032989</v>
      </c>
      <c r="Z46" s="39">
        <f>[7]士兵阶位属性!BR46/T46</f>
        <v>0.98520670262112175</v>
      </c>
      <c r="AA46" s="39">
        <f>[7]士兵训练属性!BA47/T46</f>
        <v>0</v>
      </c>
      <c r="AB46" s="39">
        <f>[6]第4特性!W46/T46</f>
        <v>0</v>
      </c>
      <c r="AC46" s="39">
        <f>[17]效用汇总!N46/T46</f>
        <v>0</v>
      </c>
      <c r="AD46" s="39">
        <f>[8]属性汇总!AN46/T46</f>
        <v>0</v>
      </c>
      <c r="AE46" s="39">
        <f>[14]藏品属性!BB52/2/T46</f>
        <v>1.4793297378878289E-2</v>
      </c>
      <c r="AK46" s="32">
        <f t="shared" si="16"/>
        <v>0.92548196954414907</v>
      </c>
      <c r="AL46" s="32">
        <f t="shared" si="17"/>
        <v>0.95592881729353008</v>
      </c>
      <c r="AM46" s="32">
        <f t="shared" si="18"/>
        <v>1.0059584188463082</v>
      </c>
      <c r="AN46" s="32">
        <f t="shared" si="19"/>
        <v>1.1877104149237925</v>
      </c>
      <c r="AO46" s="32">
        <f t="shared" si="20"/>
        <v>1.2679920425669327</v>
      </c>
      <c r="AQ46" s="32">
        <f t="shared" si="21"/>
        <v>0.35124768075611984</v>
      </c>
      <c r="AR46" s="32">
        <f t="shared" si="22"/>
        <v>0.3585866650990609</v>
      </c>
      <c r="AS46" s="32">
        <f t="shared" si="23"/>
        <v>0.37215501423163838</v>
      </c>
      <c r="AT46" s="32">
        <f t="shared" si="24"/>
        <v>0.41044495646680135</v>
      </c>
      <c r="AU46" s="32">
        <f t="shared" si="25"/>
        <v>0.43115728367219119</v>
      </c>
      <c r="AW46" s="32">
        <f t="shared" si="11"/>
        <v>2.6348415099905944</v>
      </c>
      <c r="AX46" s="32">
        <f t="shared" si="12"/>
        <v>2.6658236636586894</v>
      </c>
      <c r="AY46" s="32">
        <f t="shared" si="13"/>
        <v>2.703062918346641</v>
      </c>
      <c r="AZ46" s="32">
        <f t="shared" si="14"/>
        <v>2.8937142391707278</v>
      </c>
      <c r="BA46" s="32">
        <f t="shared" si="15"/>
        <v>2.9409036808270339</v>
      </c>
    </row>
    <row r="47" spans="3:53" x14ac:dyDescent="0.15">
      <c r="C47" s="29">
        <v>43</v>
      </c>
      <c r="D47" s="29">
        <f>[6]属性汇总!DT46+[16]战法升星!AE46+[13]宝物升星!AF48+[14]藏品属性!BB53/2+[15]属性汇总!J47</f>
        <v>1.1096466352959222</v>
      </c>
      <c r="E47" s="29">
        <f>[6]属性汇总!DU46+[16]战法升星!AF46+[13]宝物升星!AG48+[14]藏品属性!BC53/2+[15]属性汇总!K47</f>
        <v>1.1424954539526031</v>
      </c>
      <c r="F47" s="29">
        <f>[6]属性汇总!DV46+[16]战法升星!AG46+[13]宝物升星!AH48+[14]藏品属性!BD53/2+[15]属性汇总!L47</f>
        <v>1.2033269870291796</v>
      </c>
      <c r="G47" s="29">
        <f>[6]属性汇总!DW46+[16]战法升星!AH46+[13]宝物升星!AI48+[14]藏品属性!BE53/2+[15]属性汇总!M47</f>
        <v>1.4338723879207547</v>
      </c>
      <c r="H47" s="29">
        <f>[6]属性汇总!DX46+[16]战法升星!AI46+[13]宝物升星!AJ48+[14]藏品属性!BF53/2+[15]属性汇总!N47</f>
        <v>1.5278448376027418</v>
      </c>
      <c r="J47" s="39">
        <f>[6]属性汇总!DT46/D47</f>
        <v>0.27034319527425765</v>
      </c>
      <c r="K47" s="39">
        <f>[16]战法升星!AE46/D47</f>
        <v>0.72598903132013015</v>
      </c>
      <c r="L47" s="39">
        <f>[13]宝物升星!AF48/D47</f>
        <v>0</v>
      </c>
      <c r="M47" s="39">
        <f>[14]藏品属性!BB53/2/D47</f>
        <v>3.6677734056120947E-3</v>
      </c>
      <c r="N47" s="39">
        <f>[15]属性汇总!J47/D47</f>
        <v>0</v>
      </c>
      <c r="O47" s="70"/>
      <c r="P47" s="70"/>
      <c r="S47" s="29">
        <v>43</v>
      </c>
      <c r="T47" s="29">
        <f>[7]士兵阶位属性!BR47+[7]士兵训练属性!BA48+[6]第4特性!W47+[17]效用汇总!N47+[8]属性汇总!AN47+[14]藏品属性!BB53/2</f>
        <v>0.18847631388829433</v>
      </c>
      <c r="U47" s="29">
        <f>[7]士兵阶位属性!BS47+[7]士兵训练属性!BB48+[6]第4特性!X47+[17]效用汇总!O47+[8]属性汇总!AO47+[14]藏品属性!BC53/2</f>
        <v>0.19074790862236229</v>
      </c>
      <c r="V47" s="29">
        <f>[7]士兵阶位属性!BT47+[7]士兵训练属性!BC48+[6]第4特性!Y47+[17]效用汇总!P47+[8]属性汇总!AP47+[14]藏品属性!BD53/2</f>
        <v>0.1935533169032356</v>
      </c>
      <c r="W47" s="29">
        <f>[7]士兵阶位属性!BU47+[7]士兵训练属性!BD48+[6]第4特性!Z47+[17]效用汇总!Q47+[8]属性汇总!AQ47+[14]藏品属性!BE53/2</f>
        <v>0.19895010148980374</v>
      </c>
      <c r="X47" s="29">
        <f>[7]士兵阶位属性!BV47+[7]士兵训练属性!BE48+[6]第4特性!AA47+[17]效用汇总!R47+[8]属性汇总!AR47+[14]藏品属性!BF53/2</f>
        <v>0.20547082004052278</v>
      </c>
      <c r="Z47" s="39">
        <f>[7]士兵阶位属性!BR47/T47</f>
        <v>0.97840613319200698</v>
      </c>
      <c r="AA47" s="39">
        <f>[7]士兵训练属性!BA48/T47</f>
        <v>0</v>
      </c>
      <c r="AB47" s="39">
        <f>[6]第4特性!W47/T47</f>
        <v>0</v>
      </c>
      <c r="AC47" s="39">
        <f>[17]效用汇总!N47/T47</f>
        <v>0</v>
      </c>
      <c r="AD47" s="39">
        <f>[8]属性汇总!AN47/T47</f>
        <v>0</v>
      </c>
      <c r="AE47" s="39">
        <f>[14]藏品属性!BB53/2/T47</f>
        <v>2.1593866807993092E-2</v>
      </c>
      <c r="AK47" s="32">
        <f t="shared" si="16"/>
        <v>0.93502194918737536</v>
      </c>
      <c r="AL47" s="32">
        <f t="shared" si="17"/>
        <v>0.96270136123793459</v>
      </c>
      <c r="AM47" s="32">
        <f t="shared" si="18"/>
        <v>1.0139598581504661</v>
      </c>
      <c r="AN47" s="32">
        <f t="shared" si="19"/>
        <v>1.2082244134251621</v>
      </c>
      <c r="AO47" s="32">
        <f t="shared" si="20"/>
        <v>1.2874084529893717</v>
      </c>
      <c r="AQ47" s="32">
        <f t="shared" si="21"/>
        <v>0.35903106757827574</v>
      </c>
      <c r="AR47" s="32">
        <f t="shared" si="22"/>
        <v>0.36635158689499064</v>
      </c>
      <c r="AS47" s="32">
        <f t="shared" si="23"/>
        <v>0.37850691506066825</v>
      </c>
      <c r="AT47" s="32">
        <f t="shared" si="24"/>
        <v>0.41933895697393886</v>
      </c>
      <c r="AU47" s="32">
        <f t="shared" si="25"/>
        <v>0.44030341599063177</v>
      </c>
      <c r="AW47" s="32">
        <f t="shared" si="11"/>
        <v>2.6042925908731349</v>
      </c>
      <c r="AX47" s="32">
        <f t="shared" si="12"/>
        <v>2.6278072640473615</v>
      </c>
      <c r="AY47" s="32">
        <f t="shared" si="13"/>
        <v>2.678841040428404</v>
      </c>
      <c r="AZ47" s="32">
        <f t="shared" si="14"/>
        <v>2.8812596429008885</v>
      </c>
      <c r="BA47" s="32">
        <f t="shared" si="15"/>
        <v>2.9239120257399129</v>
      </c>
    </row>
    <row r="48" spans="3:53" x14ac:dyDescent="0.15">
      <c r="C48" s="29">
        <v>44</v>
      </c>
      <c r="D48" s="29">
        <f>[6]属性汇总!DT47+[16]战法升星!AE47+[13]宝物升星!AF49+[14]藏品属性!BB54/2+[15]属性汇总!J48</f>
        <v>1.1230308574377428</v>
      </c>
      <c r="E48" s="29">
        <f>[6]属性汇总!DU47+[16]战法升星!AF47+[13]宝物升星!AG49+[14]藏品属性!BC54/2+[15]属性汇总!K48</f>
        <v>1.1537453463912424</v>
      </c>
      <c r="F48" s="29">
        <f>[6]属性汇总!DV47+[16]战法升星!AG47+[13]宝物升星!AH49+[14]藏品属性!BD54/2+[15]属性汇总!L48</f>
        <v>1.2182849767107033</v>
      </c>
      <c r="G48" s="29">
        <f>[6]属性汇总!DW47+[16]战法升星!AH47+[13]宝物升星!AI49+[14]藏品属性!BE54/2+[15]属性汇总!M48</f>
        <v>1.4610334614178457</v>
      </c>
      <c r="H48" s="29">
        <f>[6]属性汇总!DX47+[16]战法升星!AI47+[13]宝物升星!AJ49+[14]藏品属性!BF54/2+[15]属性汇总!N48</f>
        <v>1.5555855335152038</v>
      </c>
      <c r="J48" s="39">
        <f>[6]属性汇总!DT47/D48</f>
        <v>0.2739054575770713</v>
      </c>
      <c r="K48" s="39">
        <f>[16]战法升星!AE47/D48</f>
        <v>0.72126246098710056</v>
      </c>
      <c r="L48" s="39">
        <f>[13]宝物升星!AF49/D48</f>
        <v>0</v>
      </c>
      <c r="M48" s="39">
        <f>[14]藏品属性!BB54/2/D48</f>
        <v>4.8320814358281637E-3</v>
      </c>
      <c r="N48" s="39">
        <f>[15]属性汇总!J48/D48</f>
        <v>0</v>
      </c>
      <c r="O48" s="70"/>
      <c r="P48" s="70"/>
      <c r="S48" s="29">
        <v>44</v>
      </c>
      <c r="T48" s="29">
        <f>[7]士兵阶位属性!BR48+[7]士兵训练属性!BA49+[6]第4特性!W48+[17]效用汇总!N48+[8]属性汇总!AN48+[14]藏品属性!BB54/2</f>
        <v>0.1935392744482391</v>
      </c>
      <c r="U48" s="29">
        <f>[7]士兵阶位属性!BS48+[7]士兵训练属性!BB49+[6]第4特性!X48+[17]效用汇总!O48+[8]属性汇总!AO48+[14]藏品属性!BC54/2</f>
        <v>0.19626495528282034</v>
      </c>
      <c r="V48" s="29">
        <f>[7]士兵阶位属性!BT48+[7]士兵训练属性!BC49+[6]第4特性!Y48+[17]效用汇总!P48+[8]属性汇总!AP48+[14]藏品属性!BD54/2</f>
        <v>0.19738019214932995</v>
      </c>
      <c r="W48" s="29">
        <f>[7]士兵阶位属性!BU48+[7]士兵训练属性!BD49+[6]第4特性!Z48+[17]效用汇总!Q48+[8]属性汇总!AQ48+[14]藏品属性!BE54/2</f>
        <v>0.20312046761690017</v>
      </c>
      <c r="X48" s="29">
        <f>[7]士兵阶位属性!BV48+[7]士兵训练属性!BE49+[6]第4特性!AA48+[17]效用汇总!R48+[8]属性汇总!AR48+[14]藏品属性!BF54/2</f>
        <v>0.20973220915071569</v>
      </c>
      <c r="Z48" s="39">
        <f>[7]士兵阶位属性!BR48/T48</f>
        <v>0.97196136766784047</v>
      </c>
      <c r="AA48" s="39">
        <f>[7]士兵训练属性!BA49/T48</f>
        <v>0</v>
      </c>
      <c r="AB48" s="39">
        <f>[6]第4特性!W48/T48</f>
        <v>0</v>
      </c>
      <c r="AC48" s="39">
        <f>[17]效用汇总!N48/T48</f>
        <v>0</v>
      </c>
      <c r="AD48" s="39">
        <f>[8]属性汇总!AN48/T48</f>
        <v>0</v>
      </c>
      <c r="AE48" s="39">
        <f>[14]藏品属性!BB54/2/T48</f>
        <v>2.8038632332159575E-2</v>
      </c>
      <c r="AK48" s="32">
        <f t="shared" si="16"/>
        <v>0.94432299661575902</v>
      </c>
      <c r="AL48" s="32">
        <f t="shared" si="17"/>
        <v>0.97014989002300289</v>
      </c>
      <c r="AM48" s="32">
        <f t="shared" si="18"/>
        <v>1.0244193312410288</v>
      </c>
      <c r="AN48" s="32">
        <f t="shared" si="19"/>
        <v>1.2285392581196108</v>
      </c>
      <c r="AO48" s="32">
        <f t="shared" si="20"/>
        <v>1.3080452623116252</v>
      </c>
      <c r="AQ48" s="32">
        <f t="shared" si="21"/>
        <v>0.36682055871213581</v>
      </c>
      <c r="AR48" s="32">
        <f t="shared" si="22"/>
        <v>0.37428542018108957</v>
      </c>
      <c r="AS48" s="32">
        <f t="shared" si="23"/>
        <v>0.38535898539949243</v>
      </c>
      <c r="AT48" s="32">
        <f t="shared" si="24"/>
        <v>0.42855483824909413</v>
      </c>
      <c r="AU48" s="32">
        <f t="shared" si="25"/>
        <v>0.44975576437595288</v>
      </c>
      <c r="AW48" s="32">
        <f t="shared" si="11"/>
        <v>2.5743458870766864</v>
      </c>
      <c r="AX48" s="32">
        <f t="shared" si="12"/>
        <v>2.5920055596972431</v>
      </c>
      <c r="AY48" s="32">
        <f t="shared" si="13"/>
        <v>2.6583507068844856</v>
      </c>
      <c r="AZ48" s="32">
        <f t="shared" si="14"/>
        <v>2.8667025744918369</v>
      </c>
      <c r="BA48" s="32">
        <f t="shared" si="15"/>
        <v>2.9083457421086529</v>
      </c>
    </row>
    <row r="49" spans="3:53" x14ac:dyDescent="0.15">
      <c r="C49" s="29">
        <v>45</v>
      </c>
      <c r="D49" s="29">
        <f>[6]属性汇总!DT48+[16]战法升星!AE48+[13]宝物升星!AF50+[14]藏品属性!BB55/2+[15]属性汇总!J49</f>
        <v>1.1337121555179761</v>
      </c>
      <c r="E49" s="29">
        <f>[6]属性汇总!DU48+[16]战法升星!AF48+[13]宝物升星!AG50+[14]藏品属性!BC55/2+[15]属性汇总!K49</f>
        <v>1.1659650603105323</v>
      </c>
      <c r="F49" s="29">
        <f>[6]属性汇总!DV48+[16]战法升星!AG48+[13]宝物升星!AH50+[14]藏品属性!BD55/2+[15]属性汇总!L49</f>
        <v>1.2372959179796716</v>
      </c>
      <c r="G49" s="29">
        <f>[6]属性汇总!DW48+[16]战法升星!AH48+[13]宝物升星!AI50+[14]藏品属性!BE55/2+[15]属性汇总!M49</f>
        <v>1.4881945349149366</v>
      </c>
      <c r="H49" s="29">
        <f>[6]属性汇总!DX48+[16]战法升星!AI48+[13]宝物升星!AJ50+[14]藏品属性!BF55/2+[15]属性汇总!N49</f>
        <v>1.5833262294276658</v>
      </c>
      <c r="J49" s="39">
        <f>[6]属性汇总!DT48/D49</f>
        <v>0.27954973692203822</v>
      </c>
      <c r="K49" s="39">
        <f>[16]战法升星!AE48/D49</f>
        <v>0.71446706825677742</v>
      </c>
      <c r="L49" s="39">
        <f>[13]宝物升星!AF50/D49</f>
        <v>0</v>
      </c>
      <c r="M49" s="39">
        <f>[14]藏品属性!BB55/2/D49</f>
        <v>5.9831948211843296E-3</v>
      </c>
      <c r="N49" s="39">
        <f>[15]属性汇总!J49/D49</f>
        <v>0</v>
      </c>
      <c r="O49" s="70"/>
      <c r="P49" s="70"/>
      <c r="S49" s="29">
        <v>45</v>
      </c>
      <c r="T49" s="29">
        <f>[7]士兵阶位属性!BR49+[7]士兵训练属性!BA50+[6]第4特性!W49+[17]效用汇总!N49+[8]属性汇总!AN49+[14]藏品属性!BB55/2</f>
        <v>0.19860223500818383</v>
      </c>
      <c r="U49" s="29">
        <f>[7]士兵阶位属性!BS49+[7]士兵训练属性!BB50+[6]第4特性!X49+[17]效用汇总!O49+[8]属性汇总!AO49+[14]藏品属性!BC55/2</f>
        <v>0.20178200194327839</v>
      </c>
      <c r="V49" s="29">
        <f>[7]士兵阶位属性!BT49+[7]士兵训练属性!BC50+[6]第4特性!Y49+[17]效用汇总!P49+[8]属性汇总!AP49+[14]藏品属性!BD55/2</f>
        <v>0.20260860627578245</v>
      </c>
      <c r="W49" s="29">
        <f>[7]士兵阶位属性!BU49+[7]士兵训练属性!BD50+[6]第4特性!Z49+[17]效用汇总!Q49+[8]属性汇总!AQ49+[14]藏品属性!BE55/2</f>
        <v>0.20739282047582586</v>
      </c>
      <c r="X49" s="29">
        <f>[7]士兵阶位属性!BV49+[7]士兵训练属性!BE50+[6]第4特性!AA49+[17]效用汇总!R49+[8]属性汇总!AR49+[14]藏品属性!BF55/2</f>
        <v>0.21399359826090858</v>
      </c>
      <c r="Z49" s="39">
        <f>[7]士兵阶位属性!BR49/T49</f>
        <v>0.96584519455519047</v>
      </c>
      <c r="AA49" s="39">
        <f>[7]士兵训练属性!BA50/T49</f>
        <v>0</v>
      </c>
      <c r="AB49" s="39">
        <f>[6]第4特性!W49/T49</f>
        <v>0</v>
      </c>
      <c r="AC49" s="39">
        <f>[17]效用汇总!N49/T49</f>
        <v>0</v>
      </c>
      <c r="AD49" s="39">
        <f>[8]属性汇总!AN49/T49</f>
        <v>0</v>
      </c>
      <c r="AE49" s="39">
        <f>[14]藏品属性!BB55/2/T49</f>
        <v>3.415480544480963E-2</v>
      </c>
      <c r="AK49" s="32">
        <f t="shared" si="16"/>
        <v>0.95085025437425708</v>
      </c>
      <c r="AL49" s="32">
        <f t="shared" si="17"/>
        <v>0.97790093260598088</v>
      </c>
      <c r="AM49" s="32">
        <f t="shared" si="18"/>
        <v>1.037726492232663</v>
      </c>
      <c r="AN49" s="32">
        <f t="shared" si="19"/>
        <v>1.2481564612277896</v>
      </c>
      <c r="AO49" s="32">
        <f t="shared" si="20"/>
        <v>1.3279439059387044</v>
      </c>
      <c r="AQ49" s="32">
        <f t="shared" si="21"/>
        <v>0.37468091545429399</v>
      </c>
      <c r="AR49" s="32">
        <f t="shared" si="22"/>
        <v>0.38286993353729798</v>
      </c>
      <c r="AS49" s="32">
        <f t="shared" si="23"/>
        <v>0.39477504949406261</v>
      </c>
      <c r="AT49" s="32">
        <f t="shared" si="24"/>
        <v>0.43852673632875483</v>
      </c>
      <c r="AU49" s="32">
        <f t="shared" si="25"/>
        <v>0.4599025724537128</v>
      </c>
      <c r="AW49" s="32">
        <f t="shared" si="11"/>
        <v>2.5377600383552172</v>
      </c>
      <c r="AX49" s="32">
        <f t="shared" si="12"/>
        <v>2.5541335240697789</v>
      </c>
      <c r="AY49" s="32">
        <f t="shared" si="13"/>
        <v>2.6286526809700783</v>
      </c>
      <c r="AZ49" s="32">
        <f t="shared" si="14"/>
        <v>2.846249402435685</v>
      </c>
      <c r="BA49" s="32">
        <f t="shared" si="15"/>
        <v>2.8874461363713206</v>
      </c>
    </row>
    <row r="50" spans="3:53" x14ac:dyDescent="0.15">
      <c r="C50" s="29">
        <v>46</v>
      </c>
      <c r="D50" s="29">
        <f>[6]属性汇总!DT49+[16]战法升星!AE49+[13]宝物升星!AF51+[14]藏品属性!BB56/2+[15]属性汇总!J50</f>
        <v>1.1443934535982092</v>
      </c>
      <c r="E50" s="29">
        <f>[6]属性汇总!DU49+[16]战法升星!AF49+[13]宝物升星!AG51+[14]藏品属性!BC56/2+[15]属性汇总!K50</f>
        <v>1.1781847742298222</v>
      </c>
      <c r="F50" s="29">
        <f>[6]属性汇总!DV49+[16]战法升星!AG49+[13]宝物升星!AH51+[14]藏品属性!BD56/2+[15]属性汇总!L50</f>
        <v>1.2573053872391298</v>
      </c>
      <c r="G50" s="29">
        <f>[6]属性汇总!DW49+[16]战法升星!AH49+[13]宝物升星!AI51+[14]藏品属性!BE56/2+[15]属性汇总!M50</f>
        <v>1.5153556084120274</v>
      </c>
      <c r="H50" s="29">
        <f>[6]属性汇总!DX49+[16]战法升星!AI49+[13]宝物升星!AJ51+[14]藏品属性!BF56/2+[15]属性汇总!N50</f>
        <v>1.6110669253401273</v>
      </c>
      <c r="J50" s="39">
        <f>[6]属性汇总!DT49/D50</f>
        <v>0.2850886535004809</v>
      </c>
      <c r="K50" s="39">
        <f>[16]战法升星!AE49/D50</f>
        <v>0.70779852633130058</v>
      </c>
      <c r="L50" s="39">
        <f>[13]宝物升星!AF51/D50</f>
        <v>0</v>
      </c>
      <c r="M50" s="39">
        <f>[14]藏品属性!BB56/2/D50</f>
        <v>7.1128201682185777E-3</v>
      </c>
      <c r="N50" s="39">
        <f>[15]属性汇总!J50/D50</f>
        <v>0</v>
      </c>
      <c r="O50" s="70"/>
      <c r="P50" s="70"/>
      <c r="S50" s="29">
        <v>46</v>
      </c>
      <c r="T50" s="29">
        <f>[7]士兵阶位属性!BR50+[7]士兵训练属性!BA51+[6]第4特性!W50+[17]效用汇总!N50+[8]属性汇总!AN50+[14]藏品属性!BB56/2</f>
        <v>0.20366519556812862</v>
      </c>
      <c r="U50" s="29">
        <f>[7]士兵阶位属性!BS50+[7]士兵训练属性!BB51+[6]第4特性!X50+[17]效用汇总!O50+[8]属性汇总!AO50+[14]藏品属性!BC56/2</f>
        <v>0.20729904860373646</v>
      </c>
      <c r="V50" s="29">
        <f>[7]士兵阶位属性!BT50+[7]士兵训练属性!BC51+[6]第4特性!Y50+[17]效用汇总!P50+[8]属性汇总!AP50+[14]藏品属性!BD56/2</f>
        <v>0.20914412134185714</v>
      </c>
      <c r="W50" s="29">
        <f>[7]士兵阶位属性!BU50+[7]士兵训练属性!BD51+[6]第4特性!Z50+[17]效用汇总!Q50+[8]属性汇总!AQ50+[14]藏品属性!BE56/2</f>
        <v>0.21166517333475154</v>
      </c>
      <c r="X50" s="29">
        <f>[7]士兵阶位属性!BV50+[7]士兵训练属性!BE51+[6]第4特性!AA50+[17]效用汇总!R50+[8]属性汇总!AR50+[14]藏品属性!BF56/2</f>
        <v>0.21825498737110149</v>
      </c>
      <c r="Z50" s="39">
        <f>[7]士兵阶位属性!BR50/T50</f>
        <v>0.96003310818805199</v>
      </c>
      <c r="AA50" s="39">
        <f>[7]士兵训练属性!BA51/T50</f>
        <v>0</v>
      </c>
      <c r="AB50" s="39">
        <f>[6]第4特性!W50/T50</f>
        <v>0</v>
      </c>
      <c r="AC50" s="39">
        <f>[17]效用汇总!N50/T50</f>
        <v>0</v>
      </c>
      <c r="AD50" s="39">
        <f>[8]属性汇总!AN50/T50</f>
        <v>0</v>
      </c>
      <c r="AE50" s="39">
        <f>[14]藏品属性!BB56/2/T50</f>
        <v>3.9966891811948124E-2</v>
      </c>
      <c r="AK50" s="32">
        <f t="shared" si="16"/>
        <v>0.95737751213275502</v>
      </c>
      <c r="AL50" s="32">
        <f t="shared" si="17"/>
        <v>0.98564667985322352</v>
      </c>
      <c r="AM50" s="32">
        <f t="shared" si="18"/>
        <v>1.0518374601334681</v>
      </c>
      <c r="AN50" s="32">
        <f t="shared" si="19"/>
        <v>1.2677173028353248</v>
      </c>
      <c r="AO50" s="32">
        <f t="shared" si="20"/>
        <v>1.3477875463302209</v>
      </c>
      <c r="AQ50" s="32">
        <f t="shared" si="21"/>
        <v>0.38254127219645218</v>
      </c>
      <c r="AR50" s="32">
        <f t="shared" si="22"/>
        <v>0.39145692655630537</v>
      </c>
      <c r="AS50" s="32">
        <f t="shared" si="23"/>
        <v>0.40566906133155456</v>
      </c>
      <c r="AT50" s="32">
        <f t="shared" si="24"/>
        <v>0.44852502697791807</v>
      </c>
      <c r="AU50" s="32">
        <f t="shared" si="25"/>
        <v>0.47007513706209869</v>
      </c>
      <c r="AW50" s="32">
        <f t="shared" si="11"/>
        <v>2.5026777022927309</v>
      </c>
      <c r="AX50" s="32">
        <f t="shared" si="12"/>
        <v>2.5178930630352574</v>
      </c>
      <c r="AY50" s="32">
        <f t="shared" si="13"/>
        <v>2.5928461408443426</v>
      </c>
      <c r="AZ50" s="32">
        <f t="shared" si="14"/>
        <v>2.8264137485860683</v>
      </c>
      <c r="BA50" s="32">
        <f t="shared" si="15"/>
        <v>2.8671747132888101</v>
      </c>
    </row>
    <row r="51" spans="3:53" x14ac:dyDescent="0.15">
      <c r="C51" s="29">
        <v>47</v>
      </c>
      <c r="D51" s="29">
        <f>[6]属性汇总!DT50+[16]战法升星!AE50+[13]宝物升星!AF52+[14]藏品属性!BB57/2+[15]属性汇总!J51</f>
        <v>1.1550747516784423</v>
      </c>
      <c r="E51" s="29">
        <f>[6]属性汇总!DU50+[16]战法升星!AF50+[13]宝物升星!AG52+[14]藏品属性!BC57/2+[15]属性汇总!K51</f>
        <v>1.190404488149112</v>
      </c>
      <c r="F51" s="29">
        <f>[6]属性汇总!DV50+[16]战法升星!AG50+[13]宝物升星!AH52+[14]藏品属性!BD57/2+[15]属性汇总!L51</f>
        <v>1.2773148564985877</v>
      </c>
      <c r="G51" s="29">
        <f>[6]属性汇总!DW50+[16]战法升星!AH50+[13]宝物升星!AI52+[14]藏品属性!BE57/2+[15]属性汇总!M51</f>
        <v>1.5425166819091185</v>
      </c>
      <c r="H51" s="29">
        <f>[6]属性汇总!DX50+[16]战法升星!AI50+[13]宝物升星!AJ52+[14]藏品属性!BF57/2+[15]属性汇总!N51</f>
        <v>1.6388076212525893</v>
      </c>
      <c r="J51" s="39">
        <f>[6]属性汇总!DT50/D51</f>
        <v>0.29052513026898069</v>
      </c>
      <c r="K51" s="39">
        <f>[16]战法升星!AE50/D51</f>
        <v>0.70125331613645503</v>
      </c>
      <c r="L51" s="39">
        <f>[13]宝物升星!AF52/D51</f>
        <v>0</v>
      </c>
      <c r="M51" s="39">
        <f>[14]藏品属性!BB57/2/D51</f>
        <v>8.2215535945643573E-3</v>
      </c>
      <c r="N51" s="39">
        <f>[15]属性汇总!J51/D51</f>
        <v>0</v>
      </c>
      <c r="O51" s="70"/>
      <c r="P51" s="70"/>
      <c r="S51" s="29">
        <v>47</v>
      </c>
      <c r="T51" s="29">
        <f>[7]士兵阶位属性!BR51+[7]士兵训练属性!BA52+[6]第4特性!W51+[17]效用汇总!N51+[8]属性汇总!AN51+[14]藏品属性!BB57/2</f>
        <v>0.20872815612807338</v>
      </c>
      <c r="U51" s="29">
        <f>[7]士兵阶位属性!BS51+[7]士兵训练属性!BB52+[6]第4特性!X51+[17]效用汇总!O51+[8]属性汇总!AO51+[14]藏品属性!BC57/2</f>
        <v>0.21334000926049987</v>
      </c>
      <c r="V51" s="29">
        <f>[7]士兵阶位属性!BT51+[7]士兵训练属性!BC52+[6]第4特性!Y51+[17]效用汇总!P51+[8]属性汇总!AP51+[14]藏品属性!BD57/2</f>
        <v>0.21567963640793181</v>
      </c>
      <c r="W51" s="29">
        <f>[7]士兵阶位属性!BU51+[7]士兵训练属性!BD52+[6]第4特性!Z51+[17]效用汇总!Q51+[8]属性汇总!AQ51+[14]藏品属性!BE57/2</f>
        <v>0.21593752619367723</v>
      </c>
      <c r="X51" s="29">
        <f>[7]士兵阶位属性!BV51+[7]士兵训练属性!BE52+[6]第4特性!AA51+[17]效用汇总!R51+[8]属性汇总!AR51+[14]藏品属性!BF57/2</f>
        <v>0.22251637648129438</v>
      </c>
      <c r="Z51" s="39">
        <f>[7]士兵阶位属性!BR51/T51</f>
        <v>0.95450298056182947</v>
      </c>
      <c r="AA51" s="39">
        <f>[7]士兵训练属性!BA52/T51</f>
        <v>0</v>
      </c>
      <c r="AB51" s="39">
        <f>[6]第4特性!W51/T51</f>
        <v>0</v>
      </c>
      <c r="AC51" s="39">
        <f>[17]效用汇总!N51/T51</f>
        <v>0</v>
      </c>
      <c r="AD51" s="39">
        <f>[8]属性汇总!AN51/T51</f>
        <v>0</v>
      </c>
      <c r="AE51" s="39">
        <f>[14]藏品属性!BB57/2/T51</f>
        <v>4.5497019438170444E-2</v>
      </c>
      <c r="AK51" s="32">
        <f t="shared" si="16"/>
        <v>0.96390476989125295</v>
      </c>
      <c r="AL51" s="32">
        <f t="shared" si="17"/>
        <v>0.99338727866706578</v>
      </c>
      <c r="AM51" s="32">
        <f t="shared" si="18"/>
        <v>1.065913596538125</v>
      </c>
      <c r="AN51" s="32">
        <f t="shared" si="19"/>
        <v>1.2872233465137193</v>
      </c>
      <c r="AO51" s="32">
        <f t="shared" si="20"/>
        <v>1.3675777093769113</v>
      </c>
      <c r="AQ51" s="32">
        <f t="shared" si="21"/>
        <v>0.39040162893861041</v>
      </c>
      <c r="AR51" s="32">
        <f t="shared" si="22"/>
        <v>0.40057024444401834</v>
      </c>
      <c r="AS51" s="32">
        <f t="shared" si="23"/>
        <v>0.4165793838185583</v>
      </c>
      <c r="AT51" s="32">
        <f t="shared" si="24"/>
        <v>0.45854897801825106</v>
      </c>
      <c r="AU51" s="32">
        <f t="shared" si="25"/>
        <v>0.48027274366766382</v>
      </c>
      <c r="AW51" s="32">
        <f t="shared" si="11"/>
        <v>2.4690080635980758</v>
      </c>
      <c r="AX51" s="32">
        <f t="shared" si="12"/>
        <v>2.4799327769486794</v>
      </c>
      <c r="AY51" s="32">
        <f t="shared" si="13"/>
        <v>2.5587286311854189</v>
      </c>
      <c r="AZ51" s="32">
        <f t="shared" si="14"/>
        <v>2.8071665366627108</v>
      </c>
      <c r="BA51" s="32">
        <f t="shared" si="15"/>
        <v>2.8475022316137082</v>
      </c>
    </row>
    <row r="52" spans="3:53" x14ac:dyDescent="0.15">
      <c r="C52" s="29">
        <v>48</v>
      </c>
      <c r="D52" s="29">
        <f>[6]属性汇总!DT51+[16]战法升星!AE51+[13]宝物升星!AF53+[14]藏品属性!BB58/2+[15]属性汇总!J52</f>
        <v>1.1657560497586756</v>
      </c>
      <c r="E52" s="29">
        <f>[6]属性汇总!DU51+[16]战法升星!AF51+[13]宝物升星!AG53+[14]藏品属性!BC58/2+[15]属性汇总!K52</f>
        <v>1.2026242020684019</v>
      </c>
      <c r="F52" s="29">
        <f>[6]属性汇总!DV51+[16]战法升星!AG51+[13]宝物升星!AH53+[14]藏品属性!BD58/2+[15]属性汇总!L52</f>
        <v>1.2973243257580456</v>
      </c>
      <c r="G52" s="29">
        <f>[6]属性汇总!DW51+[16]战法升星!AH51+[13]宝物升星!AI53+[14]藏品属性!BE58/2+[15]属性汇总!M52</f>
        <v>1.5696777554062096</v>
      </c>
      <c r="H52" s="29">
        <f>[6]属性汇总!DX51+[16]战法升星!AI51+[13]宝物升星!AJ53+[14]藏品属性!BF58/2+[15]属性汇总!N52</f>
        <v>1.6665483171650513</v>
      </c>
      <c r="J52" s="39">
        <f>[6]属性汇总!DT51/D52</f>
        <v>0.2958619830571757</v>
      </c>
      <c r="K52" s="39">
        <f>[16]战法升星!AE51/D52</f>
        <v>0.69482804757279959</v>
      </c>
      <c r="L52" s="39">
        <f>[13]宝物升星!AF53/D52</f>
        <v>0</v>
      </c>
      <c r="M52" s="39">
        <f>[14]藏品属性!BB58/2/D52</f>
        <v>9.3099693700246528E-3</v>
      </c>
      <c r="N52" s="39">
        <f>[15]属性汇总!J52/D52</f>
        <v>0</v>
      </c>
      <c r="O52" s="70"/>
      <c r="P52" s="70"/>
      <c r="S52" s="29">
        <v>48</v>
      </c>
      <c r="T52" s="29">
        <f>[7]士兵阶位属性!BR52+[7]士兵训练属性!BA53+[6]第4特性!W52+[17]效用汇总!N52+[8]属性汇总!AN52+[14]藏品属性!BB58/2</f>
        <v>0.21425813448606615</v>
      </c>
      <c r="U52" s="29">
        <f>[7]士兵阶位属性!BS52+[7]士兵训练属性!BB53+[6]第4特性!X52+[17]效用汇总!O52+[8]属性汇总!AO52+[14]藏品属性!BC58/2</f>
        <v>0.21938199998933369</v>
      </c>
      <c r="V52" s="29">
        <f>[7]士兵阶位属性!BT52+[7]士兵训练属性!BC53+[6]第4特性!Y52+[17]效用汇总!P52+[8]属性汇总!AP52+[14]藏品属性!BD58/2</f>
        <v>0.2222151514740065</v>
      </c>
      <c r="W52" s="29">
        <f>[7]士兵阶位属性!BU52+[7]士兵训练属性!BD53+[6]第4特性!Z52+[17]效用汇总!Q52+[8]属性汇总!AQ52+[14]藏品属性!BE58/2</f>
        <v>0.22020987905260292</v>
      </c>
      <c r="X52" s="29">
        <f>[7]士兵阶位属性!BV52+[7]士兵训练属性!BE53+[6]第4特性!AA52+[17]效用汇总!R52+[8]属性汇总!AR52+[14]藏品属性!BF58/2</f>
        <v>0.2267777655914873</v>
      </c>
      <c r="Z52" s="39">
        <f>[7]士兵阶位属性!BR52/T52</f>
        <v>0.94934543259135851</v>
      </c>
      <c r="AA52" s="39">
        <f>[7]士兵训练属性!BA53/T52</f>
        <v>0</v>
      </c>
      <c r="AB52" s="39">
        <f>[6]第4特性!W52/T52</f>
        <v>0</v>
      </c>
      <c r="AC52" s="39">
        <f>[17]效用汇总!N52/T52</f>
        <v>0</v>
      </c>
      <c r="AD52" s="39">
        <f>[8]属性汇总!AN52/T52</f>
        <v>0</v>
      </c>
      <c r="AE52" s="39">
        <f>[14]藏品属性!BB58/2/T52</f>
        <v>5.0654567408641459E-2</v>
      </c>
      <c r="AK52" s="32">
        <f t="shared" si="16"/>
        <v>0.97043202764975101</v>
      </c>
      <c r="AL52" s="32">
        <f t="shared" si="17"/>
        <v>1.001122870565843</v>
      </c>
      <c r="AM52" s="32">
        <f t="shared" si="18"/>
        <v>1.0799558588826075</v>
      </c>
      <c r="AN52" s="32">
        <f t="shared" si="19"/>
        <v>1.3066760985292682</v>
      </c>
      <c r="AO52" s="32">
        <f t="shared" si="20"/>
        <v>1.3873158650453106</v>
      </c>
      <c r="AQ52" s="32">
        <f t="shared" si="21"/>
        <v>0.39872900347881657</v>
      </c>
      <c r="AR52" s="32">
        <f t="shared" si="22"/>
        <v>0.40968693700698544</v>
      </c>
      <c r="AS52" s="32">
        <f t="shared" si="23"/>
        <v>0.4275055686136493</v>
      </c>
      <c r="AT52" s="32">
        <f t="shared" si="24"/>
        <v>0.46859788410590331</v>
      </c>
      <c r="AU52" s="32">
        <f t="shared" si="25"/>
        <v>0.49049470392475536</v>
      </c>
      <c r="AW52" s="32">
        <f t="shared" si="11"/>
        <v>2.4338134903229016</v>
      </c>
      <c r="AX52" s="32">
        <f t="shared" si="12"/>
        <v>2.4436289765049874</v>
      </c>
      <c r="AY52" s="32">
        <f t="shared" si="13"/>
        <v>2.5261796293900414</v>
      </c>
      <c r="AZ52" s="32">
        <f t="shared" si="14"/>
        <v>2.7884805775903994</v>
      </c>
      <c r="BA52" s="32">
        <f t="shared" si="15"/>
        <v>2.8284013139072193</v>
      </c>
    </row>
    <row r="53" spans="3:53" x14ac:dyDescent="0.15">
      <c r="C53" s="29">
        <v>49</v>
      </c>
      <c r="D53" s="29">
        <f>[6]属性汇总!DT52+[16]战法升星!AE52+[13]宝物升星!AF54+[14]藏品属性!BB59/2+[15]属性汇总!J53</f>
        <v>1.176437347838909</v>
      </c>
      <c r="E53" s="29">
        <f>[6]属性汇总!DU52+[16]战法升星!AF52+[13]宝物升星!AG54+[14]藏品属性!BC59/2+[15]属性汇总!K53</f>
        <v>1.2148439159876914</v>
      </c>
      <c r="F53" s="29">
        <f>[6]属性汇总!DV52+[16]战法升星!AG52+[13]宝物升星!AH54+[14]藏品属性!BD59/2+[15]属性汇总!L53</f>
        <v>1.3173337950175037</v>
      </c>
      <c r="G53" s="29">
        <f>[6]属性汇总!DW52+[16]战法升星!AH52+[13]宝物升星!AI54+[14]藏品属性!BE59/2+[15]属性汇总!M53</f>
        <v>1.6098161740909755</v>
      </c>
      <c r="H53" s="29">
        <f>[6]属性汇总!DX52+[16]战法升星!AI52+[13]宝物升星!AJ54+[14]藏品属性!BF59/2+[15]属性汇总!N53</f>
        <v>1.6927314350227416</v>
      </c>
      <c r="J53" s="39">
        <f>[6]属性汇总!DT52/D53</f>
        <v>0.30110192543098158</v>
      </c>
      <c r="K53" s="39">
        <f>[16]战法升星!AE52/D53</f>
        <v>0.68851945366062484</v>
      </c>
      <c r="L53" s="39">
        <f>[13]宝物升星!AF54/D53</f>
        <v>0</v>
      </c>
      <c r="M53" s="39">
        <f>[14]藏品属性!BB59/2/D53</f>
        <v>1.037862090839357E-2</v>
      </c>
      <c r="N53" s="39">
        <f>[15]属性汇总!J53/D53</f>
        <v>0</v>
      </c>
      <c r="O53" s="70"/>
      <c r="P53" s="70"/>
      <c r="S53" s="29">
        <v>49</v>
      </c>
      <c r="T53" s="29">
        <f>[7]士兵阶位属性!BR53+[7]士兵训练属性!BA54+[6]第4特性!W53+[17]效用汇总!N53+[8]属性汇总!AN53+[14]藏品属性!BB59/2</f>
        <v>0.2199102499797628</v>
      </c>
      <c r="U53" s="29">
        <f>[7]士兵阶位属性!BS53+[7]士兵训练属性!BB54+[6]第4特性!X53+[17]效用汇总!O53+[8]属性汇总!AO53+[14]藏品属性!BC59/2</f>
        <v>0.22542399071816752</v>
      </c>
      <c r="V53" s="29">
        <f>[7]士兵阶位属性!BT53+[7]士兵训练属性!BC54+[6]第4特性!Y53+[17]效用汇总!P53+[8]属性汇总!AP53+[14]藏品属性!BD59/2</f>
        <v>0.22875066654008117</v>
      </c>
      <c r="W53" s="29">
        <f>[7]士兵阶位属性!BU53+[7]士兵训练属性!BD54+[6]第4特性!Z53+[17]效用汇总!Q53+[8]属性汇总!AQ53+[14]藏品属性!BE59/2</f>
        <v>0.23911306513598024</v>
      </c>
      <c r="X53" s="29">
        <f>[7]士兵阶位属性!BV53+[7]士兵训练属性!BE54+[6]第4特性!AA53+[17]效用汇总!R53+[8]属性汇总!AR53+[14]藏品属性!BF59/2</f>
        <v>0.23103915470168018</v>
      </c>
      <c r="Z53" s="39">
        <f>[7]士兵阶位属性!BR53/T53</f>
        <v>0.94447827121828298</v>
      </c>
      <c r="AA53" s="39">
        <f>[7]士兵训练属性!BA54/T53</f>
        <v>0</v>
      </c>
      <c r="AB53" s="39">
        <f>[6]第4特性!W53/T53</f>
        <v>0</v>
      </c>
      <c r="AC53" s="39">
        <f>[17]效用汇总!N53/T53</f>
        <v>0</v>
      </c>
      <c r="AD53" s="39">
        <f>[8]属性汇总!AN53/T53</f>
        <v>0</v>
      </c>
      <c r="AE53" s="39">
        <f>[14]藏品属性!BB59/2/T53</f>
        <v>5.5521728781717017E-2</v>
      </c>
      <c r="AK53" s="32">
        <f t="shared" si="16"/>
        <v>0.97695928540824917</v>
      </c>
      <c r="AL53" s="32">
        <f t="shared" si="17"/>
        <v>1.0088535919283066</v>
      </c>
      <c r="AM53" s="32">
        <f t="shared" si="18"/>
        <v>1.0939651698312669</v>
      </c>
      <c r="AN53" s="32">
        <f t="shared" si="19"/>
        <v>1.3368539021373504</v>
      </c>
      <c r="AO53" s="32">
        <f t="shared" si="20"/>
        <v>1.4057099565784483</v>
      </c>
      <c r="AQ53" s="32">
        <f t="shared" si="21"/>
        <v>0.40717851515472669</v>
      </c>
      <c r="AR53" s="32">
        <f t="shared" si="22"/>
        <v>0.41880591031064773</v>
      </c>
      <c r="AS53" s="32">
        <f t="shared" si="23"/>
        <v>0.43844718365801583</v>
      </c>
      <c r="AT53" s="32">
        <f t="shared" si="24"/>
        <v>0.49536766528651455</v>
      </c>
      <c r="AU53" s="32">
        <f t="shared" si="25"/>
        <v>0.50049241528215138</v>
      </c>
      <c r="AW53" s="32">
        <f t="shared" si="11"/>
        <v>2.3993389853514433</v>
      </c>
      <c r="AX53" s="32">
        <f t="shared" si="12"/>
        <v>2.4088809806432607</v>
      </c>
      <c r="AY53" s="32">
        <f t="shared" si="13"/>
        <v>2.4950899688856212</v>
      </c>
      <c r="AZ53" s="32">
        <f t="shared" si="14"/>
        <v>2.6987104646084048</v>
      </c>
      <c r="BA53" s="32">
        <f t="shared" si="15"/>
        <v>2.8086538649861112</v>
      </c>
    </row>
    <row r="54" spans="3:53" x14ac:dyDescent="0.15">
      <c r="C54" s="29">
        <v>50</v>
      </c>
      <c r="D54" s="29">
        <f>[6]属性汇总!DT53+[16]战法升星!AE53+[13]宝物升星!AF55+[14]藏品属性!BB60/2+[15]属性汇总!J54</f>
        <v>1.190627233517942</v>
      </c>
      <c r="E54" s="29">
        <f>[6]属性汇总!DU53+[16]战法升星!AF53+[13]宝物升星!AG55+[14]藏品属性!BC60/2+[15]属性汇总!K54</f>
        <v>1.2366284838520722</v>
      </c>
      <c r="F54" s="29">
        <f>[6]属性汇总!DV53+[16]战法升星!AG53+[13]宝物升星!AH55+[14]藏品属性!BD60/2+[15]属性汇总!L54</f>
        <v>1.3424180820362683</v>
      </c>
      <c r="G54" s="29">
        <f>[6]属性汇总!DW53+[16]战法升星!AH53+[13]宝物升星!AI55+[14]藏品属性!BE60/2+[15]属性汇总!M54</f>
        <v>1.6331965020701396</v>
      </c>
      <c r="H54" s="29">
        <f>[6]属性汇总!DX53+[16]战法升星!AI53+[13]宝物升星!AJ55+[14]藏品属性!BF60/2+[15]属性汇总!N54</f>
        <v>1.7173991680487539</v>
      </c>
      <c r="J54" s="39">
        <f>[6]属性汇总!DT53/D54</f>
        <v>0.30793276808622355</v>
      </c>
      <c r="K54" s="39">
        <f>[16]战法升星!AE53/D54</f>
        <v>0.68054315030239587</v>
      </c>
      <c r="L54" s="39">
        <f>[13]宝物升星!AF55/D54</f>
        <v>0</v>
      </c>
      <c r="M54" s="39">
        <f>[14]藏品属性!BB60/2/D54</f>
        <v>1.1524081611380518E-2</v>
      </c>
      <c r="N54" s="39">
        <f>[15]属性汇总!J54/D54</f>
        <v>0</v>
      </c>
      <c r="O54" s="70"/>
      <c r="P54" s="70"/>
      <c r="S54" s="29">
        <v>50</v>
      </c>
      <c r="T54" s="29">
        <f>[7]士兵阶位属性!BR54+[7]士兵训练属性!BA55+[6]第4特性!W54+[17]效用汇总!N54+[8]属性汇总!AN54+[14]藏品属性!BB60/2</f>
        <v>0.22571680948603465</v>
      </c>
      <c r="U54" s="29">
        <f>[7]士兵阶位属性!BS54+[7]士兵训练属性!BB55+[6]第4特性!X54+[17]效用汇总!O54+[8]属性汇总!AO54+[14]藏品属性!BC60/2</f>
        <v>0.23146598144700134</v>
      </c>
      <c r="V54" s="29">
        <f>[7]士兵阶位属性!BT54+[7]士兵训练属性!BC55+[6]第4特性!Y54+[17]效用汇总!P54+[8]属性汇总!AP54+[14]藏品属性!BD60/2</f>
        <v>0.23528618160615586</v>
      </c>
      <c r="W54" s="29">
        <f>[7]士兵阶位属性!BU54+[7]士兵训练属性!BD55+[6]第4特性!Z54+[17]效用汇总!Q54+[8]属性汇总!AQ54+[14]藏品属性!BE60/2</f>
        <v>0.24576093678170627</v>
      </c>
      <c r="X54" s="29">
        <f>[7]士兵阶位属性!BV54+[7]士兵训练属性!BE55+[6]第4特性!AA54+[17]效用汇总!R54+[8]属性汇总!AR54+[14]藏品属性!BF60/2</f>
        <v>0.2353005438118731</v>
      </c>
      <c r="Z54" s="39">
        <f>[7]士兵阶位属性!BR54/T54</f>
        <v>0.93921194686813125</v>
      </c>
      <c r="AA54" s="39">
        <f>[7]士兵训练属性!BA55/T54</f>
        <v>0</v>
      </c>
      <c r="AB54" s="39">
        <f>[6]第4特性!W54/T54</f>
        <v>0</v>
      </c>
      <c r="AC54" s="39">
        <f>[17]效用汇总!N54/T54</f>
        <v>0</v>
      </c>
      <c r="AD54" s="39">
        <f>[8]属性汇总!AN54/T54</f>
        <v>0</v>
      </c>
      <c r="AE54" s="39">
        <f>[14]藏品属性!BB60/2/T54</f>
        <v>6.0788053131868754E-2</v>
      </c>
      <c r="AK54" s="32">
        <f t="shared" si="16"/>
        <v>0.98588908534392949</v>
      </c>
      <c r="AL54" s="32">
        <f t="shared" si="17"/>
        <v>1.023980042227715</v>
      </c>
      <c r="AM54" s="32">
        <f t="shared" si="18"/>
        <v>1.1115782486659749</v>
      </c>
      <c r="AN54" s="32">
        <f t="shared" si="19"/>
        <v>1.3523549271213366</v>
      </c>
      <c r="AO54" s="32">
        <f t="shared" si="20"/>
        <v>1.4220782519439128</v>
      </c>
      <c r="AQ54" s="32">
        <f t="shared" si="21"/>
        <v>0.41673407225225401</v>
      </c>
      <c r="AR54" s="32">
        <f t="shared" si="22"/>
        <v>0.42986341550048934</v>
      </c>
      <c r="AS54" s="32">
        <f t="shared" si="23"/>
        <v>0.45065587944247026</v>
      </c>
      <c r="AT54" s="32">
        <f t="shared" si="24"/>
        <v>0.50778142195323162</v>
      </c>
      <c r="AU54" s="32">
        <f t="shared" si="25"/>
        <v>0.51083001174480347</v>
      </c>
      <c r="AW54" s="32">
        <f t="shared" si="11"/>
        <v>2.3657510892153768</v>
      </c>
      <c r="AX54" s="32">
        <f t="shared" si="12"/>
        <v>2.3821055835502922</v>
      </c>
      <c r="AY54" s="32">
        <f t="shared" si="13"/>
        <v>2.4665788229395029</v>
      </c>
      <c r="AZ54" s="32">
        <f t="shared" si="14"/>
        <v>2.6632619246276659</v>
      </c>
      <c r="BA54" s="32">
        <f t="shared" si="15"/>
        <v>2.7838580726426536</v>
      </c>
    </row>
    <row r="55" spans="3:53" x14ac:dyDescent="0.15">
      <c r="C55" s="29">
        <v>51</v>
      </c>
      <c r="D55" s="29">
        <f>[6]属性汇总!DT54+[16]战法升星!AE54+[13]宝物升星!AF56+[14]藏品属性!BB61/2+[15]属性汇总!J55</f>
        <v>1.2280165094389175</v>
      </c>
      <c r="E55" s="29">
        <f>[6]属性汇总!DU54+[16]战法升星!AF54+[13]宝物升星!AG56+[14]藏品属性!BC61/2+[15]属性汇总!K55</f>
        <v>1.2795419020563283</v>
      </c>
      <c r="F55" s="29">
        <f>[6]属性汇总!DV54+[16]战法升星!AG54+[13]宝物升星!AH56+[14]藏品属性!BD61/2+[15]属性汇总!L55</f>
        <v>1.3895074252367632</v>
      </c>
      <c r="G55" s="29">
        <f>[6]属性汇总!DW54+[16]战法升星!AH54+[13]宝物升星!AI56+[14]藏品属性!BE61/2+[15]属性汇总!M55</f>
        <v>1.6848326797145292</v>
      </c>
      <c r="H55" s="29">
        <f>[6]属性汇总!DX54+[16]战法升星!AI54+[13]宝物升星!AJ56+[14]藏品属性!BF61/2+[15]属性汇总!N55</f>
        <v>1.776620411502535</v>
      </c>
      <c r="J55" s="39">
        <f>[6]属性汇总!DT54/D55</f>
        <v>0.31152681036738145</v>
      </c>
      <c r="K55" s="39">
        <f>[16]战法升星!AE54/D55</f>
        <v>0.66029949299213131</v>
      </c>
      <c r="L55" s="39">
        <f>[13]宝物升星!AF56/D55</f>
        <v>5.8543758100624921E-3</v>
      </c>
      <c r="M55" s="39">
        <f>[14]藏品属性!BB61/2/D55</f>
        <v>1.2547465234213958E-2</v>
      </c>
      <c r="N55" s="39">
        <f>[15]属性汇总!J55/D55</f>
        <v>9.771855596210851E-3</v>
      </c>
      <c r="O55" s="70"/>
      <c r="P55" s="70"/>
      <c r="S55" s="29">
        <v>51</v>
      </c>
      <c r="T55" s="29">
        <f>[7]士兵阶位属性!BR55+[7]士兵训练属性!BA56+[6]第4特性!W55+[17]效用汇总!N55+[8]属性汇总!AN55+[14]藏品属性!BB61/2</f>
        <v>0.23169988989164211</v>
      </c>
      <c r="U55" s="29">
        <f>[7]士兵阶位属性!BS55+[7]士兵训练属性!BB56+[6]第4特性!X55+[17]效用汇总!O55+[8]属性汇总!AO55+[14]藏品属性!BC61/2</f>
        <v>0.23750797217583516</v>
      </c>
      <c r="V55" s="29">
        <f>[7]士兵阶位属性!BT55+[7]士兵训练属性!BC56+[6]第4特性!Y55+[17]效用汇总!P55+[8]属性汇总!AP55+[14]藏品属性!BD61/2</f>
        <v>0.24182169667223052</v>
      </c>
      <c r="W55" s="29">
        <f>[7]士兵阶位属性!BU55+[7]士兵训练属性!BD56+[6]第4特性!Z55+[17]效用汇总!Q55+[8]属性汇总!AQ55+[14]藏品属性!BE61/2</f>
        <v>0.2524088084274323</v>
      </c>
      <c r="X55" s="29">
        <f>[7]士兵阶位属性!BV55+[7]士兵训练属性!BE56+[6]第4特性!AA55+[17]效用汇总!R55+[8]属性汇总!AR55+[14]藏品属性!BF61/2</f>
        <v>0.23956193292206598</v>
      </c>
      <c r="Z55" s="39">
        <f>[7]士兵阶位属性!BR55/T55</f>
        <v>0.93349805014395304</v>
      </c>
      <c r="AA55" s="39">
        <f>[7]士兵训练属性!BA56/T55</f>
        <v>0</v>
      </c>
      <c r="AB55" s="39">
        <f>[6]第4特性!W55/T55</f>
        <v>0</v>
      </c>
      <c r="AC55" s="39">
        <f>[17]效用汇总!N55/T55</f>
        <v>0</v>
      </c>
      <c r="AD55" s="39">
        <f>[8]属性汇总!AN55/T55</f>
        <v>0</v>
      </c>
      <c r="AE55" s="39">
        <f>[14]藏品属性!BB61/2/T55</f>
        <v>6.6501949856046988E-2</v>
      </c>
      <c r="AK55" s="32">
        <f t="shared" si="16"/>
        <v>0.99756485709642961</v>
      </c>
      <c r="AL55" s="32">
        <f t="shared" si="17"/>
        <v>1.039420907506297</v>
      </c>
      <c r="AM55" s="32">
        <f t="shared" si="18"/>
        <v>1.1287501148694339</v>
      </c>
      <c r="AN55" s="32">
        <f t="shared" si="19"/>
        <v>1.3686541332728066</v>
      </c>
      <c r="AO55" s="32">
        <f t="shared" si="20"/>
        <v>1.4432168242794146</v>
      </c>
      <c r="AQ55" s="32">
        <f t="shared" si="21"/>
        <v>0.42755377762768798</v>
      </c>
      <c r="AR55" s="32">
        <f t="shared" si="22"/>
        <v>0.44157954133853938</v>
      </c>
      <c r="AS55" s="32">
        <f t="shared" si="23"/>
        <v>0.46343144636123468</v>
      </c>
      <c r="AT55" s="32">
        <f t="shared" si="24"/>
        <v>0.52111939006089869</v>
      </c>
      <c r="AU55" s="32">
        <f t="shared" si="25"/>
        <v>0.52291155562621638</v>
      </c>
      <c r="AW55" s="32">
        <f t="shared" si="11"/>
        <v>2.3331915405624244</v>
      </c>
      <c r="AX55" s="32">
        <f t="shared" si="12"/>
        <v>2.353870164264289</v>
      </c>
      <c r="AY55" s="32">
        <f t="shared" si="13"/>
        <v>2.4356355696881171</v>
      </c>
      <c r="AZ55" s="32">
        <f t="shared" si="14"/>
        <v>2.6263734556353082</v>
      </c>
      <c r="BA55" s="32">
        <f t="shared" si="15"/>
        <v>2.759963532553952</v>
      </c>
    </row>
    <row r="56" spans="3:53" x14ac:dyDescent="0.15">
      <c r="C56" s="29">
        <v>52</v>
      </c>
      <c r="D56" s="29">
        <f>[6]属性汇总!DT55+[16]战法升星!AE55+[13]宝物升星!AF57+[14]藏品属性!BB62/2+[15]属性汇总!J56</f>
        <v>1.2654057853598932</v>
      </c>
      <c r="E56" s="29">
        <f>[6]属性汇总!DU55+[16]战法升星!AF55+[13]宝物升星!AG57+[14]藏品属性!BC62/2+[15]属性汇总!K56</f>
        <v>1.3227841816300576</v>
      </c>
      <c r="F56" s="29">
        <f>[6]属性汇总!DV55+[16]战法升星!AG55+[13]宝物升星!AH57+[14]藏品属性!BD62/2+[15]属性汇总!L56</f>
        <v>1.4365967684372578</v>
      </c>
      <c r="G56" s="29">
        <f>[6]属性汇总!DW55+[16]战法升星!AH55+[13]宝物升星!AI57+[14]藏品属性!BE62/2+[15]属性汇总!M56</f>
        <v>1.7364688573589193</v>
      </c>
      <c r="H56" s="29">
        <f>[6]属性汇总!DX55+[16]战法升星!AI55+[13]宝物升星!AJ57+[14]藏品属性!BF62/2+[15]属性汇总!N56</f>
        <v>1.8358416549563166</v>
      </c>
      <c r="J56" s="39">
        <f>[6]属性汇总!DT55/D56</f>
        <v>0.31490846443271703</v>
      </c>
      <c r="K56" s="39">
        <f>[16]战法升星!AE55/D56</f>
        <v>0.64125212496326556</v>
      </c>
      <c r="L56" s="39">
        <f>[13]宝物升星!AF57/D56</f>
        <v>1.1362790071600442E-2</v>
      </c>
      <c r="M56" s="39">
        <f>[14]藏品属性!BB62/2/D56</f>
        <v>1.351037248956146E-2</v>
      </c>
      <c r="N56" s="39">
        <f>[15]属性汇总!J56/D56</f>
        <v>1.8966248042855419E-2</v>
      </c>
      <c r="O56" s="70"/>
      <c r="P56" s="70"/>
      <c r="S56" s="29">
        <v>52</v>
      </c>
      <c r="T56" s="29">
        <f>[7]士兵阶位属性!BR56+[7]士兵训练属性!BA57+[6]第4特性!W56+[17]效用汇总!N56+[8]属性汇总!AN56+[14]藏品属性!BB62/2</f>
        <v>0.23768297029724958</v>
      </c>
      <c r="U56" s="29">
        <f>[7]士兵阶位属性!BS56+[7]士兵训练属性!BB57+[6]第4特性!X56+[17]效用汇总!O56+[8]属性汇总!AO56+[14]藏品属性!BC62/2</f>
        <v>0.2438788242741422</v>
      </c>
      <c r="V56" s="29">
        <f>[7]士兵阶位属性!BT56+[7]士兵训练属性!BC57+[6]第4特性!Y56+[17]效用汇总!P56+[8]属性汇总!AP56+[14]藏品属性!BD62/2</f>
        <v>0.24835721173830522</v>
      </c>
      <c r="W56" s="29">
        <f>[7]士兵阶位属性!BU56+[7]士兵训练属性!BD57+[6]第4特性!Z56+[17]效用汇总!Q56+[8]属性汇总!AQ56+[14]藏品属性!BE62/2</f>
        <v>0.2590566800731583</v>
      </c>
      <c r="X56" s="29">
        <f>[7]士兵阶位属性!BV56+[7]士兵训练属性!BE57+[6]第4特性!AA56+[17]效用汇总!R56+[8]属性汇总!AR56+[14]藏品属性!BF62/2</f>
        <v>0.2438233220322589</v>
      </c>
      <c r="Z56" s="39">
        <f>[7]士兵阶位属性!BR56/T56</f>
        <v>0.92807181983093867</v>
      </c>
      <c r="AA56" s="39">
        <f>[7]士兵训练属性!BA57/T56</f>
        <v>0</v>
      </c>
      <c r="AB56" s="39">
        <f>[6]第4特性!W56/T56</f>
        <v>0</v>
      </c>
      <c r="AC56" s="39">
        <f>[17]效用汇总!N56/T56</f>
        <v>0</v>
      </c>
      <c r="AD56" s="39">
        <f>[8]属性汇总!AN56/T56</f>
        <v>0</v>
      </c>
      <c r="AE56" s="39">
        <f>[14]藏品属性!BB62/2/T56</f>
        <v>7.1928180169061301E-2</v>
      </c>
      <c r="AK56" s="32">
        <f t="shared" si="16"/>
        <v>1.0092406288489295</v>
      </c>
      <c r="AL56" s="32">
        <f t="shared" si="17"/>
        <v>1.0550035053933686</v>
      </c>
      <c r="AM56" s="32">
        <f t="shared" si="18"/>
        <v>1.1457761950784831</v>
      </c>
      <c r="AN56" s="32">
        <f t="shared" si="19"/>
        <v>1.384943029226839</v>
      </c>
      <c r="AO56" s="32">
        <f t="shared" si="20"/>
        <v>1.4641990796558726</v>
      </c>
      <c r="AQ56" s="32">
        <f t="shared" si="21"/>
        <v>0.43837348300312184</v>
      </c>
      <c r="AR56" s="32">
        <f t="shared" si="22"/>
        <v>0.45366942163185203</v>
      </c>
      <c r="AS56" s="32">
        <f t="shared" si="23"/>
        <v>0.47619822949315455</v>
      </c>
      <c r="AT56" s="32">
        <f t="shared" si="24"/>
        <v>0.53445673696639195</v>
      </c>
      <c r="AU56" s="32">
        <f t="shared" si="25"/>
        <v>0.53498368121711404</v>
      </c>
      <c r="AW56" s="32">
        <f t="shared" si="11"/>
        <v>2.3022392274619912</v>
      </c>
      <c r="AX56" s="32">
        <f t="shared" si="12"/>
        <v>2.3254895637411792</v>
      </c>
      <c r="AY56" s="32">
        <f t="shared" si="13"/>
        <v>2.4060908338487508</v>
      </c>
      <c r="AZ56" s="32">
        <f t="shared" si="14"/>
        <v>2.5913098917750714</v>
      </c>
      <c r="BA56" s="32">
        <f t="shared" si="15"/>
        <v>2.7369041917778651</v>
      </c>
    </row>
    <row r="57" spans="3:53" x14ac:dyDescent="0.15">
      <c r="C57" s="29">
        <v>53</v>
      </c>
      <c r="D57" s="29">
        <f>[6]属性汇总!DT56+[16]战法升星!AE56+[13]宝物升星!AF58+[14]藏品属性!BB63/2+[15]属性汇总!J57</f>
        <v>1.3027950612808687</v>
      </c>
      <c r="E57" s="29">
        <f>[6]属性汇总!DU56+[16]战法升星!AF56+[13]宝物升星!AG58+[14]藏品属性!BC63/2+[15]属性汇总!K57</f>
        <v>1.3663524716484883</v>
      </c>
      <c r="F57" s="29">
        <f>[6]属性汇总!DV56+[16]战法升星!AG56+[13]宝物升星!AH58+[14]藏品属性!BD63/2+[15]属性汇总!L57</f>
        <v>1.4836861116377524</v>
      </c>
      <c r="G57" s="29">
        <f>[6]属性汇总!DW56+[16]战法升星!AH56+[13]宝物升星!AI58+[14]藏品属性!BE63/2+[15]属性汇总!M57</f>
        <v>1.7893906692539665</v>
      </c>
      <c r="H57" s="29">
        <f>[6]属性汇总!DX56+[16]战法升星!AI56+[13]宝物升星!AJ58+[14]藏品属性!BF63/2+[15]属性汇总!N57</f>
        <v>1.8957172676918912</v>
      </c>
      <c r="J57" s="39">
        <f>[6]属性汇总!DT56/D57</f>
        <v>0.31809601644673874</v>
      </c>
      <c r="K57" s="39">
        <f>[16]战法升星!AE56/D57</f>
        <v>0.62329804830457058</v>
      </c>
      <c r="L57" s="39">
        <f>[13]宝物升星!AF58/D57</f>
        <v>1.6555029323219041E-2</v>
      </c>
      <c r="M57" s="39">
        <f>[14]藏品属性!BB63/2/D57</f>
        <v>1.4418010261432261E-2</v>
      </c>
      <c r="N57" s="39">
        <f>[15]属性汇总!J57/D57</f>
        <v>2.7632895664039356E-2</v>
      </c>
      <c r="O57" s="70"/>
      <c r="P57" s="70"/>
      <c r="S57" s="29">
        <v>53</v>
      </c>
      <c r="T57" s="29">
        <f>[7]士兵阶位属性!BR57+[7]士兵训练属性!BA58+[6]第4特性!W57+[17]效用汇总!N57+[8]属性汇总!AN57+[14]藏品属性!BB63/2</f>
        <v>0.24366605070285705</v>
      </c>
      <c r="U57" s="29">
        <f>[7]士兵阶位属性!BS57+[7]士兵训练属性!BB58+[6]第4特性!X57+[17]效用汇总!O57+[8]属性汇总!AO57+[14]藏品属性!BC63/2</f>
        <v>0.25057568681715053</v>
      </c>
      <c r="V57" s="29">
        <f>[7]士兵阶位属性!BT57+[7]士兵训练属性!BC58+[6]第4特性!Y57+[17]效用汇总!P57+[8]属性汇总!AP57+[14]藏品属性!BD63/2</f>
        <v>0.25489272680437991</v>
      </c>
      <c r="W57" s="29">
        <f>[7]士兵阶位属性!BU57+[7]士兵训练属性!BD58+[6]第4特性!Z57+[17]效用汇总!Q57+[8]属性汇总!AQ57+[14]藏品属性!BE63/2</f>
        <v>0.26719543459148404</v>
      </c>
      <c r="X57" s="29">
        <f>[7]士兵阶位属性!BV57+[7]士兵训练属性!BE58+[6]第4特性!AA57+[17]效用汇总!R57+[8]属性汇总!AR57+[14]藏品属性!BF63/2</f>
        <v>0.25057712654266451</v>
      </c>
      <c r="Z57" s="39">
        <f>[7]士兵阶位属性!BR57/T57</f>
        <v>0.92291206547687288</v>
      </c>
      <c r="AA57" s="39">
        <f>[7]士兵训练属性!BA58/T57</f>
        <v>0</v>
      </c>
      <c r="AB57" s="39">
        <f>[6]第4特性!W57/T57</f>
        <v>0</v>
      </c>
      <c r="AC57" s="39">
        <f>[17]效用汇总!N57/T57</f>
        <v>0</v>
      </c>
      <c r="AD57" s="39">
        <f>[8]属性汇总!AN57/T57</f>
        <v>0</v>
      </c>
      <c r="AE57" s="39">
        <f>[14]藏品属性!BB63/2/T57</f>
        <v>7.7087934523127205E-2</v>
      </c>
      <c r="AK57" s="32">
        <f t="shared" si="16"/>
        <v>1.0209164006014295</v>
      </c>
      <c r="AL57" s="32">
        <f t="shared" si="17"/>
        <v>1.0707222407926438</v>
      </c>
      <c r="AM57" s="32">
        <f t="shared" si="18"/>
        <v>1.1626690411508918</v>
      </c>
      <c r="AN57" s="32">
        <f t="shared" si="19"/>
        <v>1.4022299712500215</v>
      </c>
      <c r="AO57" s="32">
        <f t="shared" si="20"/>
        <v>1.4855512635941266</v>
      </c>
      <c r="AQ57" s="32">
        <f t="shared" si="21"/>
        <v>0.44919318837855571</v>
      </c>
      <c r="AR57" s="32">
        <f t="shared" si="22"/>
        <v>0.46612955319267535</v>
      </c>
      <c r="AS57" s="32">
        <f t="shared" si="23"/>
        <v>0.48895698510321689</v>
      </c>
      <c r="AT57" s="32">
        <f t="shared" si="24"/>
        <v>0.54948721889851992</v>
      </c>
      <c r="AU57" s="32">
        <f t="shared" si="25"/>
        <v>0.54964284720025336</v>
      </c>
      <c r="AW57" s="32">
        <f t="shared" si="11"/>
        <v>2.2727780095833876</v>
      </c>
      <c r="AX57" s="32">
        <f t="shared" si="12"/>
        <v>2.2970486068924685</v>
      </c>
      <c r="AY57" s="32">
        <f t="shared" si="13"/>
        <v>2.3778554690357003</v>
      </c>
      <c r="AZ57" s="32">
        <f t="shared" si="14"/>
        <v>2.5518882387489841</v>
      </c>
      <c r="BA57" s="32">
        <f t="shared" si="15"/>
        <v>2.7027573835649141</v>
      </c>
    </row>
    <row r="58" spans="3:53" x14ac:dyDescent="0.15">
      <c r="C58" s="29">
        <v>54</v>
      </c>
      <c r="D58" s="29">
        <f>[6]属性汇总!DT57+[16]战法升星!AE57+[13]宝物升星!AF59+[14]藏品属性!BB64/2+[15]属性汇总!J58</f>
        <v>1.3434533387547523</v>
      </c>
      <c r="E58" s="29">
        <f>[6]属性汇总!DU57+[16]战法升星!AF57+[13]宝物升星!AG59+[14]藏品属性!BC64/2+[15]属性汇总!K58</f>
        <v>1.4125914769737324</v>
      </c>
      <c r="F58" s="29">
        <f>[6]属性汇总!DV57+[16]战法升星!AG57+[13]宝物升星!AH59+[14]藏品属性!BD64/2+[15]属性汇总!L58</f>
        <v>1.5328183538708033</v>
      </c>
      <c r="G58" s="29">
        <f>[6]属性汇总!DW57+[16]战法升星!AH57+[13]宝物升星!AI59+[14]藏品属性!BE64/2+[15]属性汇总!M58</f>
        <v>1.8466162689365386</v>
      </c>
      <c r="H58" s="29">
        <f>[6]属性汇总!DX57+[16]战法升星!AI57+[13]宝物升星!AJ59+[14]藏品属性!BF64/2+[15]属性汇总!N58</f>
        <v>1.95642375402307</v>
      </c>
      <c r="J58" s="39">
        <f>[6]属性汇总!DT57/D58</f>
        <v>0.31863712777528513</v>
      </c>
      <c r="K58" s="39">
        <f>[16]战法升星!AE57/D58</f>
        <v>0.60899087433120336</v>
      </c>
      <c r="L58" s="39">
        <f>[13]宝物升星!AF59/D58</f>
        <v>2.1405343795208594E-2</v>
      </c>
      <c r="M58" s="39">
        <f>[14]藏品属性!BB64/2/D58</f>
        <v>1.5237835973148378E-2</v>
      </c>
      <c r="N58" s="39">
        <f>[15]属性汇总!J58/D58</f>
        <v>3.572881812515441E-2</v>
      </c>
      <c r="O58" s="70"/>
      <c r="P58" s="70"/>
      <c r="S58" s="29">
        <v>54</v>
      </c>
      <c r="T58" s="29">
        <f>[7]士兵阶位属性!BR58+[7]士兵训练属性!BA59+[6]第4特性!W58+[17]效用汇总!N58+[8]属性汇总!AN58+[14]藏品属性!BB64/2</f>
        <v>0.25091014467807393</v>
      </c>
      <c r="U58" s="29">
        <f>[7]士兵阶位属性!BS58+[7]士兵训练属性!BB59+[6]第4特性!X58+[17]效用汇总!O58+[8]属性汇总!AO58+[14]藏品属性!BC64/2</f>
        <v>0.26132185206734349</v>
      </c>
      <c r="V58" s="29">
        <f>[7]士兵阶位属性!BT58+[7]士兵训练属性!BC59+[6]第4特性!Y58+[17]效用汇总!P58+[8]属性汇总!AP58+[14]藏品属性!BD64/2</f>
        <v>0.26586428564518555</v>
      </c>
      <c r="W58" s="29">
        <f>[7]士兵阶位属性!BU58+[7]士兵训练属性!BD59+[6]第4特性!Z58+[17]效用汇总!Q58+[8]属性汇总!AQ58+[14]藏品属性!BE64/2</f>
        <v>0.28032506695585685</v>
      </c>
      <c r="X58" s="29">
        <f>[7]士兵阶位属性!BV58+[7]士兵训练属性!BE59+[6]第4特性!AA58+[17]效用汇总!R58+[8]属性汇总!AR58+[14]藏品属性!BF64/2</f>
        <v>0.26049563056285885</v>
      </c>
      <c r="Z58" s="39">
        <f>[7]士兵阶位属性!BR58/T58</f>
        <v>0.91338598440881635</v>
      </c>
      <c r="AA58" s="39">
        <f>[7]士兵训练属性!BA59/T58</f>
        <v>0</v>
      </c>
      <c r="AB58" s="39">
        <f>[6]第4特性!W58/T58</f>
        <v>5.0257576122611364E-3</v>
      </c>
      <c r="AC58" s="39">
        <f>[17]效用汇总!N58/T58</f>
        <v>0</v>
      </c>
      <c r="AD58" s="39">
        <f>[8]属性汇总!AN58/T58</f>
        <v>0</v>
      </c>
      <c r="AE58" s="39">
        <f>[14]藏品属性!BB64/2/T58</f>
        <v>8.1588257978922482E-2</v>
      </c>
      <c r="AK58" s="32">
        <f t="shared" si="16"/>
        <v>1.0359876202649398</v>
      </c>
      <c r="AL58" s="32">
        <f t="shared" si="17"/>
        <v>1.0893026504314658</v>
      </c>
      <c r="AM58" s="32">
        <f t="shared" si="18"/>
        <v>1.1820141369382702</v>
      </c>
      <c r="AN58" s="32">
        <f t="shared" si="19"/>
        <v>1.423995563382435</v>
      </c>
      <c r="AO58" s="32">
        <f t="shared" si="20"/>
        <v>1.5086722632576366</v>
      </c>
      <c r="AQ58" s="32">
        <f t="shared" si="21"/>
        <v>0.46114746096549647</v>
      </c>
      <c r="AR58" s="32">
        <f t="shared" si="22"/>
        <v>0.48237861121367481</v>
      </c>
      <c r="AS58" s="32">
        <f t="shared" si="23"/>
        <v>0.5057353759002452</v>
      </c>
      <c r="AT58" s="32">
        <f t="shared" si="24"/>
        <v>0.56930246378436133</v>
      </c>
      <c r="AU58" s="32">
        <f t="shared" si="25"/>
        <v>0.56665682552331886</v>
      </c>
      <c r="AW58" s="32">
        <f t="shared" si="11"/>
        <v>2.2465430430776099</v>
      </c>
      <c r="AX58" s="32">
        <f t="shared" si="12"/>
        <v>2.2581901956447803</v>
      </c>
      <c r="AY58" s="32">
        <f t="shared" si="13"/>
        <v>2.3372186191923006</v>
      </c>
      <c r="AZ58" s="32">
        <f t="shared" si="14"/>
        <v>2.5012987892527581</v>
      </c>
      <c r="BA58" s="32">
        <f t="shared" si="15"/>
        <v>2.6624090548355217</v>
      </c>
    </row>
    <row r="59" spans="3:53" x14ac:dyDescent="0.15">
      <c r="C59" s="29">
        <v>55</v>
      </c>
      <c r="D59" s="29">
        <f>[6]属性汇总!DT58+[16]战法升星!AE58+[13]宝物升星!AF60+[14]藏品属性!BB65/2+[15]属性汇总!J59</f>
        <v>1.3883929592835964</v>
      </c>
      <c r="E59" s="29">
        <f>[6]属性汇总!DU58+[16]战法升星!AF58+[13]宝物升星!AG60+[14]藏品属性!BC65/2+[15]属性汇总!K59</f>
        <v>1.4596147431580198</v>
      </c>
      <c r="F59" s="29">
        <f>[6]属性汇总!DV58+[16]战法升星!AG58+[13]宝物升星!AH60+[14]藏品属性!BD65/2+[15]属性汇总!L59</f>
        <v>1.5829538911200709</v>
      </c>
      <c r="G59" s="29">
        <f>[6]属性汇总!DW58+[16]战法升星!AH58+[13]宝物升星!AI60+[14]藏品属性!BE65/2+[15]属性汇总!M59</f>
        <v>1.903841868619111</v>
      </c>
      <c r="H59" s="29">
        <f>[6]属性汇总!DX58+[16]战法升星!AI58+[13]宝物升星!AJ60+[14]藏品属性!BF65/2+[15]属性汇总!N59</f>
        <v>2.0171302403542488</v>
      </c>
      <c r="J59" s="39">
        <f>[6]属性汇总!DT58/D59</f>
        <v>0.31602408514812641</v>
      </c>
      <c r="K59" s="39">
        <f>[16]战法升星!AE58/D59</f>
        <v>0.59890973772145895</v>
      </c>
      <c r="L59" s="39">
        <f>[13]宝物升星!AF60/D59</f>
        <v>2.5890617274975967E-2</v>
      </c>
      <c r="M59" s="39">
        <f>[14]藏品属性!BB65/2/D59</f>
        <v>1.5960128951093194E-2</v>
      </c>
      <c r="N59" s="39">
        <f>[15]属性汇总!J59/D59</f>
        <v>4.3215430904345473E-2</v>
      </c>
      <c r="O59" s="70"/>
      <c r="P59" s="70"/>
      <c r="S59" s="29">
        <v>55</v>
      </c>
      <c r="T59" s="29">
        <f>[7]士兵阶位属性!BR59+[7]士兵训练属性!BA60+[6]第4特性!W59+[17]效用汇总!N59+[8]属性汇总!AN59+[14]藏品属性!BB65/2</f>
        <v>0.25980576178690806</v>
      </c>
      <c r="U59" s="29">
        <f>[7]士兵阶位属性!BS59+[7]士兵训练属性!BB60+[6]第4特性!X59+[17]效用汇总!O59+[8]属性汇总!AO59+[14]藏品属性!BC65/2</f>
        <v>0.273257103107235</v>
      </c>
      <c r="V59" s="29">
        <f>[7]士兵阶位属性!BT59+[7]士兵训练属性!BC60+[6]第4特性!Y59+[17]效用汇总!P59+[8]属性汇总!AP59+[14]藏品属性!BD65/2</f>
        <v>0.27848562261822218</v>
      </c>
      <c r="W59" s="29">
        <f>[7]士兵阶位属性!BU59+[7]士兵训练属性!BD60+[6]第4特性!Z59+[17]效用汇总!Q59+[8]属性汇总!AQ59+[14]藏品属性!BE65/2</f>
        <v>0.29345469932022966</v>
      </c>
      <c r="X59" s="29">
        <f>[7]士兵阶位属性!BV59+[7]士兵训练属性!BE60+[6]第4特性!AA59+[17]效用汇总!R59+[8]属性汇总!AR59+[14]藏品属性!BF65/2</f>
        <v>0.27041413458305325</v>
      </c>
      <c r="Z59" s="39">
        <f>[7]士兵阶位属性!BR59/T59</f>
        <v>0.89864550825708811</v>
      </c>
      <c r="AA59" s="39">
        <f>[7]士兵训练属性!BA60/T59</f>
        <v>0</v>
      </c>
      <c r="AB59" s="39">
        <f>[6]第4特性!W59/T59</f>
        <v>1.6064117455020697E-2</v>
      </c>
      <c r="AC59" s="39">
        <f>[17]效用汇总!N59/T59</f>
        <v>0</v>
      </c>
      <c r="AD59" s="39">
        <f>[8]属性汇总!AN59/T59</f>
        <v>0</v>
      </c>
      <c r="AE59" s="39">
        <f>[14]藏品属性!BB65/2/T59</f>
        <v>8.5290374287891157E-2</v>
      </c>
      <c r="AK59" s="32">
        <f t="shared" si="16"/>
        <v>1.0555057871375619</v>
      </c>
      <c r="AL59" s="32">
        <f t="shared" si="17"/>
        <v>1.1096511244118914</v>
      </c>
      <c r="AM59" s="32">
        <f t="shared" si="18"/>
        <v>1.2034179384713171</v>
      </c>
      <c r="AN59" s="32">
        <f t="shared" si="19"/>
        <v>1.4473684101359616</v>
      </c>
      <c r="AO59" s="32">
        <f t="shared" si="20"/>
        <v>1.5334942660633282</v>
      </c>
      <c r="AQ59" s="32">
        <f t="shared" si="21"/>
        <v>0.47458765253190349</v>
      </c>
      <c r="AR59" s="32">
        <f t="shared" si="22"/>
        <v>0.49905687556971867</v>
      </c>
      <c r="AS59" s="32">
        <f t="shared" si="23"/>
        <v>0.52336573917567686</v>
      </c>
      <c r="AT59" s="32">
        <f t="shared" si="24"/>
        <v>0.58797560817912631</v>
      </c>
      <c r="AU59" s="32">
        <f t="shared" si="25"/>
        <v>0.58246055055288348</v>
      </c>
      <c r="AW59" s="32">
        <f t="shared" si="11"/>
        <v>2.2240481426486483</v>
      </c>
      <c r="AX59" s="32">
        <f t="shared" si="12"/>
        <v>2.2234963162167118</v>
      </c>
      <c r="AY59" s="32">
        <f t="shared" si="13"/>
        <v>2.2993823408592835</v>
      </c>
      <c r="AZ59" s="32">
        <f t="shared" si="14"/>
        <v>2.4616130159178677</v>
      </c>
      <c r="BA59" s="32">
        <f t="shared" si="15"/>
        <v>2.6327864858962622</v>
      </c>
    </row>
    <row r="60" spans="3:53" x14ac:dyDescent="0.15">
      <c r="C60" s="29">
        <v>56</v>
      </c>
      <c r="D60" s="29">
        <f>[6]属性汇总!DT59+[16]战法升星!AE59+[13]宝物升星!AF61+[14]藏品属性!BB66/2+[15]属性汇总!J60</f>
        <v>1.4343356321901277</v>
      </c>
      <c r="E60" s="29">
        <f>[6]属性汇总!DU59+[16]战法升星!AF59+[13]宝物升星!AG61+[14]藏品属性!BC66/2+[15]属性汇总!K60</f>
        <v>1.5066380093423071</v>
      </c>
      <c r="F60" s="29">
        <f>[6]属性汇总!DV59+[16]战法升星!AG59+[13]宝物升星!AH61+[14]藏品属性!BD66/2+[15]属性汇总!L60</f>
        <v>1.6332121211078223</v>
      </c>
      <c r="G60" s="29">
        <f>[6]属性汇总!DW59+[16]战法升星!AH59+[13]宝物升星!AI61+[14]藏品属性!BE66/2+[15]属性汇总!M60</f>
        <v>1.9610674683016835</v>
      </c>
      <c r="H60" s="29">
        <f>[6]属性汇总!DX59+[16]战法升星!AI59+[13]宝物升星!AJ61+[14]藏品属性!BF66/2+[15]属性汇总!N60</f>
        <v>2.0778367266854274</v>
      </c>
      <c r="J60" s="39">
        <f>[6]属性汇总!DT59/D60</f>
        <v>0.31335560960733905</v>
      </c>
      <c r="K60" s="39">
        <f>[16]战法升星!AE59/D60</f>
        <v>0.58904853497656973</v>
      </c>
      <c r="L60" s="39">
        <f>[13]宝物升星!AF61/D60</f>
        <v>3.007358941326338E-2</v>
      </c>
      <c r="M60" s="39">
        <f>[14]藏品属性!BB66/2/D60</f>
        <v>1.7324809853696912E-2</v>
      </c>
      <c r="N60" s="39">
        <f>[15]属性汇总!J60/D60</f>
        <v>5.0197456149130987E-2</v>
      </c>
      <c r="O60" s="70"/>
      <c r="P60" s="70"/>
      <c r="S60" s="29">
        <v>56</v>
      </c>
      <c r="T60" s="29">
        <f>[7]士兵阶位属性!BR60+[7]士兵训练属性!BA61+[6]第4特性!W60+[17]效用汇总!N60+[8]属性汇总!AN60+[14]藏品属性!BB66/2</f>
        <v>0.26970443127342958</v>
      </c>
      <c r="U60" s="29">
        <f>[7]士兵阶位属性!BS60+[7]士兵训练属性!BB61+[6]第4特性!X60+[17]效用汇总!O60+[8]属性汇总!AO60+[14]藏品属性!BC66/2</f>
        <v>0.28519235414712657</v>
      </c>
      <c r="V60" s="29">
        <f>[7]士兵阶位属性!BT60+[7]士兵训练属性!BC61+[6]第4特性!Y60+[17]效用汇总!P60+[8]属性汇总!AP60+[14]藏品属性!BD66/2</f>
        <v>0.29122965232974207</v>
      </c>
      <c r="W60" s="29">
        <f>[7]士兵阶位属性!BU60+[7]士兵训练属性!BD61+[6]第4特性!Z60+[17]效用汇总!Q60+[8]属性汇总!AQ60+[14]藏品属性!BE66/2</f>
        <v>0.30658433168460247</v>
      </c>
      <c r="X60" s="29">
        <f>[7]士兵阶位属性!BV60+[7]士兵训练属性!BE61+[6]第4特性!AA60+[17]效用汇总!R60+[8]属性汇总!AR60+[14]藏品属性!BF66/2</f>
        <v>0.28033263860324759</v>
      </c>
      <c r="Z60" s="39">
        <f>[7]士兵阶位属性!BR60/T60</f>
        <v>0.88159008393242899</v>
      </c>
      <c r="AA60" s="39">
        <f>[7]士兵训练属性!BA61/T60</f>
        <v>0</v>
      </c>
      <c r="AB60" s="39">
        <f>[6]第4特性!W60/T60</f>
        <v>2.6273528182704217E-2</v>
      </c>
      <c r="AC60" s="39">
        <f>[17]效用汇总!N60/T60</f>
        <v>0</v>
      </c>
      <c r="AD60" s="39">
        <f>[8]属性汇总!AN60/T60</f>
        <v>0</v>
      </c>
      <c r="AE60" s="39">
        <f>[14]藏品属性!BB66/2/T60</f>
        <v>9.2136387884866833E-2</v>
      </c>
      <c r="AK60" s="32">
        <f t="shared" si="16"/>
        <v>1.075023954010184</v>
      </c>
      <c r="AL60" s="32">
        <f t="shared" si="17"/>
        <v>1.1292140512413238</v>
      </c>
      <c r="AM60" s="32">
        <f t="shared" si="18"/>
        <v>1.2240804123995708</v>
      </c>
      <c r="AN60" s="32">
        <f t="shared" si="19"/>
        <v>1.4698055716815421</v>
      </c>
      <c r="AO60" s="32">
        <f t="shared" si="20"/>
        <v>1.557323267705627</v>
      </c>
      <c r="AQ60" s="32">
        <f t="shared" si="21"/>
        <v>0.48903089647599796</v>
      </c>
      <c r="AR60" s="32">
        <f t="shared" si="22"/>
        <v>0.51557468692395059</v>
      </c>
      <c r="AS60" s="32">
        <f t="shared" si="23"/>
        <v>0.54096662700254705</v>
      </c>
      <c r="AT60" s="32">
        <f t="shared" si="24"/>
        <v>0.60645417120717271</v>
      </c>
      <c r="AU60" s="32">
        <f t="shared" si="25"/>
        <v>0.59805784482721291</v>
      </c>
      <c r="AW60" s="32">
        <f t="shared" si="11"/>
        <v>2.1982741003828314</v>
      </c>
      <c r="AX60" s="32">
        <f t="shared" si="12"/>
        <v>2.1902046005759153</v>
      </c>
      <c r="AY60" s="32">
        <f t="shared" si="13"/>
        <v>2.2627651158114923</v>
      </c>
      <c r="AZ60" s="32">
        <f t="shared" si="14"/>
        <v>2.4236053463954779</v>
      </c>
      <c r="BA60" s="32">
        <f t="shared" si="15"/>
        <v>2.6039676281740922</v>
      </c>
    </row>
    <row r="61" spans="3:53" x14ac:dyDescent="0.15">
      <c r="C61" s="29">
        <v>57</v>
      </c>
      <c r="D61" s="29">
        <f>[6]属性汇总!DT60+[16]战法升星!AE60+[13]宝物升星!AF62+[14]藏品属性!BB67/2+[15]属性汇总!J61</f>
        <v>1.4805769313042727</v>
      </c>
      <c r="E61" s="29">
        <f>[6]属性汇总!DU60+[16]战法升星!AF60+[13]宝物升星!AG62+[14]藏品属性!BC67/2+[15]属性汇总!K61</f>
        <v>1.5536612755265944</v>
      </c>
      <c r="F61" s="29">
        <f>[6]属性汇总!DV60+[16]战法升星!AG60+[13]宝物升星!AH62+[14]藏品属性!BD67/2+[15]属性汇总!L61</f>
        <v>1.6834703510955733</v>
      </c>
      <c r="G61" s="29">
        <f>[6]属性汇总!DW60+[16]战法升星!AH60+[13]宝物升星!AI62+[14]藏品属性!BE67/2+[15]属性汇总!M61</f>
        <v>2.0182930679842555</v>
      </c>
      <c r="H61" s="29">
        <f>[6]属性汇总!DX60+[16]战法升星!AI60+[13]宝物升星!AJ62+[14]藏品属性!BF67/2+[15]属性汇总!N61</f>
        <v>2.138543213016606</v>
      </c>
      <c r="J61" s="39">
        <f>[6]属性汇总!DT60/D61</f>
        <v>0.31079007669252112</v>
      </c>
      <c r="K61" s="39">
        <f>[16]战法升星!AE60/D61</f>
        <v>0.57968250373700636</v>
      </c>
      <c r="L61" s="39">
        <f>[13]宝物升星!AF62/D61</f>
        <v>3.3990054799910831E-2</v>
      </c>
      <c r="M61" s="39">
        <f>[14]藏品属性!BB67/2/D61</f>
        <v>1.8802724223377983E-2</v>
      </c>
      <c r="N61" s="39">
        <f>[15]属性汇总!J61/D61</f>
        <v>5.6734640547183565E-2</v>
      </c>
      <c r="O61" s="70"/>
      <c r="P61" s="70"/>
      <c r="S61" s="29">
        <v>57</v>
      </c>
      <c r="T61" s="29">
        <f>[7]士兵阶位属性!BR61+[7]士兵训练属性!BA62+[6]第4特性!W61+[17]效用汇总!N61+[8]属性汇总!AN61+[14]藏品属性!BB67/2</f>
        <v>0.27990172696756449</v>
      </c>
      <c r="U61" s="29">
        <f>[7]士兵阶位属性!BS61+[7]士兵训练属性!BB62+[6]第4特性!X61+[17]效用汇总!O61+[8]属性汇总!AO61+[14]藏品属性!BC67/2</f>
        <v>0.29712760518701814</v>
      </c>
      <c r="V61" s="29">
        <f>[7]士兵阶位属性!BT61+[7]士兵训练属性!BC62+[6]第4特性!Y61+[17]效用汇总!P61+[8]属性汇总!AP61+[14]藏品属性!BD67/2</f>
        <v>0.30397368204126202</v>
      </c>
      <c r="W61" s="29">
        <f>[7]士兵阶位属性!BU61+[7]士兵训练属性!BD62+[6]第4特性!Z61+[17]效用汇总!Q61+[8]属性汇总!AQ61+[14]藏品属性!BE67/2</f>
        <v>0.31971396404897534</v>
      </c>
      <c r="X61" s="29">
        <f>[7]士兵阶位属性!BV61+[7]士兵训练属性!BE62+[6]第4特性!AA61+[17]效用汇总!R61+[8]属性汇总!AR61+[14]藏品属性!BF67/2</f>
        <v>0.29025114262344198</v>
      </c>
      <c r="Z61" s="39">
        <f>[7]士兵阶位属性!BR61/T61</f>
        <v>0.86481861394701753</v>
      </c>
      <c r="AA61" s="39">
        <f>[7]士兵训练属性!BA62/T61</f>
        <v>0</v>
      </c>
      <c r="AB61" s="39">
        <f>[6]第4特性!W61/T61</f>
        <v>3.5721907783898631E-2</v>
      </c>
      <c r="AC61" s="39">
        <f>[17]效用汇总!N61/T61</f>
        <v>0</v>
      </c>
      <c r="AD61" s="39">
        <f>[8]属性汇总!AN61/T61</f>
        <v>0</v>
      </c>
      <c r="AE61" s="39">
        <f>[14]藏品属性!BB67/2/T61</f>
        <v>9.9459478269083718E-2</v>
      </c>
      <c r="AK61" s="32">
        <f t="shared" si="16"/>
        <v>1.0945421208828057</v>
      </c>
      <c r="AL61" s="32">
        <f t="shared" si="17"/>
        <v>1.1485709872234158</v>
      </c>
      <c r="AM61" s="32">
        <f t="shared" si="18"/>
        <v>1.2445345929496943</v>
      </c>
      <c r="AN61" s="32">
        <f t="shared" si="19"/>
        <v>1.4920580812025086</v>
      </c>
      <c r="AO61" s="32">
        <f t="shared" si="20"/>
        <v>1.5809550820927143</v>
      </c>
      <c r="AQ61" s="32">
        <f t="shared" si="21"/>
        <v>0.50377276662770565</v>
      </c>
      <c r="AR61" s="32">
        <f t="shared" si="22"/>
        <v>0.5320493830952</v>
      </c>
      <c r="AS61" s="32">
        <f t="shared" si="23"/>
        <v>0.55852327670824553</v>
      </c>
      <c r="AT61" s="32">
        <f t="shared" si="24"/>
        <v>0.62489051915743421</v>
      </c>
      <c r="AU61" s="32">
        <f t="shared" si="25"/>
        <v>0.61361015378567729</v>
      </c>
      <c r="AW61" s="32">
        <f t="shared" si="11"/>
        <v>2.1726901360900399</v>
      </c>
      <c r="AX61" s="32">
        <f t="shared" si="12"/>
        <v>2.1587676326990519</v>
      </c>
      <c r="AY61" s="32">
        <f t="shared" si="13"/>
        <v>2.2282591341305884</v>
      </c>
      <c r="AZ61" s="32">
        <f t="shared" si="14"/>
        <v>2.3877111837355325</v>
      </c>
      <c r="BA61" s="32">
        <f t="shared" si="15"/>
        <v>2.5764812924606733</v>
      </c>
    </row>
    <row r="62" spans="3:53" x14ac:dyDescent="0.15">
      <c r="C62" s="29">
        <v>58</v>
      </c>
      <c r="D62" s="29">
        <f>[6]属性汇总!DT61+[16]战法升星!AE61+[13]宝物升星!AF63+[14]藏品属性!BB68/2+[15]属性汇总!J62</f>
        <v>1.5268182304184172</v>
      </c>
      <c r="E62" s="29">
        <f>[6]属性汇总!DU61+[16]战法升星!AF61+[13]宝物升星!AG63+[14]藏品属性!BC68/2+[15]属性汇总!K62</f>
        <v>1.6003793906574657</v>
      </c>
      <c r="F62" s="29">
        <f>[6]属性汇总!DV61+[16]战法升星!AG61+[13]宝物升星!AH63+[14]藏品属性!BD68/2+[15]属性汇总!L62</f>
        <v>1.7337285810833241</v>
      </c>
      <c r="G62" s="29">
        <f>[6]属性汇总!DW61+[16]战法升星!AH61+[13]宝物升星!AI63+[14]藏品属性!BE68/2+[15]属性汇总!M62</f>
        <v>2.0755186676668278</v>
      </c>
      <c r="H62" s="29">
        <f>[6]属性汇总!DX61+[16]战法升星!AI61+[13]宝物升星!AJ63+[14]藏品属性!BF68/2+[15]属性汇总!N62</f>
        <v>2.2339421925473553</v>
      </c>
      <c r="J62" s="39">
        <f>[6]属性汇总!DT61/D62</f>
        <v>0.30837994351362186</v>
      </c>
      <c r="K62" s="39">
        <f>[16]战法升星!AE61/D62</f>
        <v>0.57088379275002155</v>
      </c>
      <c r="L62" s="39">
        <f>[13]宝物升星!AF63/D62</f>
        <v>3.7669291623516399E-2</v>
      </c>
      <c r="M62" s="39">
        <f>[14]藏品属性!BB68/2/D62</f>
        <v>2.0191118204748278E-2</v>
      </c>
      <c r="N62" s="39">
        <f>[15]属性汇总!J62/D62</f>
        <v>6.2875853908092028E-2</v>
      </c>
      <c r="O62" s="70"/>
      <c r="P62" s="70"/>
      <c r="S62" s="29">
        <v>58</v>
      </c>
      <c r="T62" s="29">
        <f>[7]士兵阶位属性!BR62+[7]士兵训练属性!BA63+[6]第4特性!W62+[17]效用汇总!N62+[8]属性汇总!AN62+[14]藏品属性!BB68/2</f>
        <v>0.29009902266169929</v>
      </c>
      <c r="U62" s="29">
        <f>[7]士兵阶位属性!BS62+[7]士兵训练属性!BB63+[6]第4特性!X62+[17]效用汇总!O62+[8]属性汇总!AO62+[14]藏品属性!BC68/2</f>
        <v>0.30875770517349388</v>
      </c>
      <c r="V62" s="29">
        <f>[7]士兵阶位属性!BT62+[7]士兵训练属性!BC63+[6]第4特性!Y62+[17]效用汇总!P62+[8]属性汇总!AP62+[14]藏品属性!BD68/2</f>
        <v>0.31671771175278196</v>
      </c>
      <c r="W62" s="29">
        <f>[7]士兵阶位属性!BU62+[7]士兵训练属性!BD63+[6]第4特性!Z62+[17]效用汇总!Q62+[8]属性汇总!AQ62+[14]藏品属性!BE68/2</f>
        <v>0.3328435964133481</v>
      </c>
      <c r="X62" s="29">
        <f>[7]士兵阶位属性!BV62+[7]士兵训练属性!BE63+[6]第4特性!AA62+[17]效用汇总!R62+[8]属性汇总!AR62+[14]藏品属性!BF68/2</f>
        <v>0.3348621398432064</v>
      </c>
      <c r="Z62" s="39">
        <f>[7]士兵阶位属性!BR62/T62</f>
        <v>0.84922621472921789</v>
      </c>
      <c r="AA62" s="39">
        <f>[7]士兵训练属性!BA63/T62</f>
        <v>0</v>
      </c>
      <c r="AB62" s="39">
        <f>[6]第4特性!W62/T62</f>
        <v>4.450604577724615E-2</v>
      </c>
      <c r="AC62" s="39">
        <f>[17]效用汇总!N62/T62</f>
        <v>0</v>
      </c>
      <c r="AD62" s="39">
        <f>[8]属性汇总!AN62/T62</f>
        <v>0</v>
      </c>
      <c r="AE62" s="39">
        <f>[14]藏品属性!BB68/2/T62</f>
        <v>0.106267739493536</v>
      </c>
      <c r="AK62" s="32">
        <f t="shared" si="16"/>
        <v>1.1140602877554278</v>
      </c>
      <c r="AL62" s="32">
        <f t="shared" si="17"/>
        <v>1.167735025003672</v>
      </c>
      <c r="AM62" s="32">
        <f t="shared" si="18"/>
        <v>1.2650347785028644</v>
      </c>
      <c r="AN62" s="32">
        <f t="shared" si="19"/>
        <v>1.514425802676594</v>
      </c>
      <c r="AO62" s="32">
        <f t="shared" si="20"/>
        <v>1.6300213295044748</v>
      </c>
      <c r="AQ62" s="32">
        <f t="shared" si="21"/>
        <v>0.51851463677941345</v>
      </c>
      <c r="AR62" s="32">
        <f t="shared" si="22"/>
        <v>0.54817824263863835</v>
      </c>
      <c r="AS62" s="32">
        <f t="shared" si="23"/>
        <v>0.57608760312030638</v>
      </c>
      <c r="AT62" s="32">
        <f t="shared" si="24"/>
        <v>0.6433460921544284</v>
      </c>
      <c r="AU62" s="32">
        <f t="shared" si="25"/>
        <v>0.66906516915491476</v>
      </c>
      <c r="AW62" s="32">
        <f t="shared" si="11"/>
        <v>2.1485609252518967</v>
      </c>
      <c r="AX62" s="32">
        <f t="shared" si="12"/>
        <v>2.130210457428622</v>
      </c>
      <c r="AY62" s="32">
        <f t="shared" si="13"/>
        <v>2.1959069621546479</v>
      </c>
      <c r="AZ62" s="32">
        <f t="shared" si="14"/>
        <v>2.3539830600433214</v>
      </c>
      <c r="BA62" s="32">
        <f t="shared" si="15"/>
        <v>2.4362669059029449</v>
      </c>
    </row>
    <row r="63" spans="3:53" x14ac:dyDescent="0.15">
      <c r="C63" s="29">
        <v>59</v>
      </c>
      <c r="D63" s="29">
        <f>[6]属性汇总!DT62+[16]战法升星!AE62+[13]宝物升星!AF64+[14]藏品属性!BB69/2+[15]属性汇总!J63</f>
        <v>1.5730595295325625</v>
      </c>
      <c r="E63" s="29">
        <f>[6]属性汇总!DU62+[16]战法升星!AF62+[13]宝物升星!AG64+[14]藏品属性!BC69/2+[15]属性汇总!K63</f>
        <v>1.6470119551399161</v>
      </c>
      <c r="F63" s="29">
        <f>[6]属性汇总!DV62+[16]战法升星!AG62+[13]宝物升星!AH64+[14]藏品属性!BD69/2+[15]属性汇总!L63</f>
        <v>1.783986811071075</v>
      </c>
      <c r="G63" s="29">
        <f>[6]属性汇总!DW62+[16]战法升星!AH62+[13]宝物升星!AI64+[14]藏品属性!BE69/2+[15]属性汇总!M63</f>
        <v>2.1333936446616657</v>
      </c>
      <c r="H63" s="29">
        <f>[6]属性汇总!DX62+[16]战法升星!AI62+[13]宝物升星!AJ64+[14]藏品属性!BF69/2+[15]属性汇总!N63</f>
        <v>2.2956344066905392</v>
      </c>
      <c r="J63" s="39">
        <f>[6]属性汇总!DT62/D63</f>
        <v>0.30611150578507007</v>
      </c>
      <c r="K63" s="39">
        <f>[16]战法升星!AE62/D63</f>
        <v>0.56260237156539894</v>
      </c>
      <c r="L63" s="39">
        <f>[13]宝物升星!AF64/D63</f>
        <v>4.1132220434261589E-2</v>
      </c>
      <c r="M63" s="39">
        <f>[14]藏品属性!BB69/2/D63</f>
        <v>2.1497886360553151E-2</v>
      </c>
      <c r="N63" s="39">
        <f>[15]属性汇总!J63/D63</f>
        <v>6.8656015854716188E-2</v>
      </c>
      <c r="O63" s="70"/>
      <c r="P63" s="70"/>
      <c r="S63" s="29">
        <v>59</v>
      </c>
      <c r="T63" s="29">
        <f>[7]士兵阶位属性!BR63+[7]士兵训练属性!BA64+[6]第4特性!W63+[17]效用汇总!N63+[8]属性汇总!AN63+[14]藏品属性!BB69/2</f>
        <v>0.3002963183558342</v>
      </c>
      <c r="U63" s="29">
        <f>[7]士兵阶位属性!BS63+[7]士兵训练属性!BB64+[6]第4特性!X63+[17]效用汇总!O63+[8]属性汇总!AO63+[14]藏品属性!BC69/2</f>
        <v>0.32030225451154837</v>
      </c>
      <c r="V63" s="29">
        <f>[7]士兵阶位属性!BT63+[7]士兵训练属性!BC64+[6]第4特性!Y63+[17]效用汇总!P63+[8]属性汇总!AP63+[14]藏品属性!BD69/2</f>
        <v>0.3294617414643019</v>
      </c>
      <c r="W63" s="29">
        <f>[7]士兵阶位属性!BU63+[7]士兵训练属性!BD64+[6]第4特性!Z63+[17]效用汇总!Q63+[8]属性汇总!AQ63+[14]藏品属性!BE69/2</f>
        <v>0.34604715145621134</v>
      </c>
      <c r="X63" s="29">
        <f>[7]士兵阶位属性!BV63+[7]士兵训练属性!BE64+[6]第4特性!AA63+[17]效用汇总!R63+[8]属性汇总!AR63+[14]藏品属性!BF69/2</f>
        <v>0.34843164484999295</v>
      </c>
      <c r="Z63" s="39">
        <f>[7]士兵阶位属性!BR63/T63</f>
        <v>0.83469277158703992</v>
      </c>
      <c r="AA63" s="39">
        <f>[7]士兵训练属性!BA64/T63</f>
        <v>0</v>
      </c>
      <c r="AB63" s="39">
        <f>[6]第4特性!W63/T63</f>
        <v>5.2693610006208647E-2</v>
      </c>
      <c r="AC63" s="39">
        <f>[17]效用汇总!N63/T63</f>
        <v>0</v>
      </c>
      <c r="AD63" s="39">
        <f>[8]属性汇总!AN63/T63</f>
        <v>0</v>
      </c>
      <c r="AE63" s="39">
        <f>[14]藏品属性!BB69/2/T63</f>
        <v>0.11261361840675133</v>
      </c>
      <c r="AK63" s="32">
        <f t="shared" si="16"/>
        <v>1.1335784546280501</v>
      </c>
      <c r="AL63" s="32">
        <f t="shared" si="17"/>
        <v>1.1868700655061775</v>
      </c>
      <c r="AM63" s="32">
        <f t="shared" si="18"/>
        <v>1.2855769120013527</v>
      </c>
      <c r="AN63" s="32">
        <f t="shared" si="19"/>
        <v>1.5373665302720598</v>
      </c>
      <c r="AO63" s="32">
        <f t="shared" si="20"/>
        <v>1.6542804987809423</v>
      </c>
      <c r="AQ63" s="32">
        <f t="shared" si="21"/>
        <v>0.53325650693112125</v>
      </c>
      <c r="AR63" s="32">
        <f t="shared" si="22"/>
        <v>0.56421433059754411</v>
      </c>
      <c r="AS63" s="32">
        <f t="shared" si="23"/>
        <v>0.5936589292506016</v>
      </c>
      <c r="AT63" s="32">
        <f t="shared" si="24"/>
        <v>0.66198928615303609</v>
      </c>
      <c r="AU63" s="32">
        <f t="shared" si="25"/>
        <v>0.68840061248433249</v>
      </c>
      <c r="AW63" s="32">
        <f t="shared" si="11"/>
        <v>2.1257658179396022</v>
      </c>
      <c r="AX63" s="32">
        <f t="shared" si="12"/>
        <v>2.1035801487870676</v>
      </c>
      <c r="AY63" s="32">
        <f t="shared" si="13"/>
        <v>2.1655143191801827</v>
      </c>
      <c r="AZ63" s="32">
        <f t="shared" si="14"/>
        <v>2.3223435219111046</v>
      </c>
      <c r="BA63" s="32">
        <f t="shared" si="15"/>
        <v>2.4030781913614181</v>
      </c>
    </row>
    <row r="64" spans="3:53" x14ac:dyDescent="0.15">
      <c r="C64" s="29">
        <v>60</v>
      </c>
      <c r="D64" s="29">
        <f>[6]属性汇总!DT63+[16]战法升星!AE63+[13]宝物升星!AF65+[14]藏品属性!BB70/2+[15]属性汇总!J64</f>
        <v>1.625166881842762</v>
      </c>
      <c r="E64" s="29">
        <f>[6]属性汇总!DU63+[16]战法升星!AF63+[13]宝物升星!AG65+[14]藏品属性!BC70/2+[15]属性汇总!K64</f>
        <v>1.7015814518388144</v>
      </c>
      <c r="F64" s="29">
        <f>[6]属性汇总!DV63+[16]战法升星!AG63+[13]宝物升星!AH65+[14]藏品属性!BD70/2+[15]属性汇总!L64</f>
        <v>1.8402313338553449</v>
      </c>
      <c r="G64" s="29">
        <f>[6]属性汇总!DW63+[16]战法升星!AH63+[13]宝物升星!AI65+[14]藏品属性!BE70/2+[15]属性汇总!M64</f>
        <v>2.1927943248404334</v>
      </c>
      <c r="H64" s="29">
        <f>[6]属性汇总!DX63+[16]战法升星!AI63+[13]宝物升星!AJ65+[14]藏品属性!BF70/2+[15]属性汇总!N64</f>
        <v>2.3555370566208573</v>
      </c>
      <c r="J64" s="39">
        <f>[6]属性汇总!DT63/D64</f>
        <v>0.30527231600013255</v>
      </c>
      <c r="K64" s="39">
        <f>[16]战法升星!AE63/D64</f>
        <v>0.55467622852818677</v>
      </c>
      <c r="L64" s="39">
        <f>[13]宝物升星!AF65/D64</f>
        <v>4.4237119446248675E-2</v>
      </c>
      <c r="M64" s="39">
        <f>[14]藏品属性!BB70/2/D64</f>
        <v>2.1975765143447672E-2</v>
      </c>
      <c r="N64" s="39">
        <f>[15]属性汇总!J64/D64</f>
        <v>7.3838570881984186E-2</v>
      </c>
      <c r="O64" s="70"/>
      <c r="P64" s="70"/>
      <c r="S64" s="29">
        <v>60</v>
      </c>
      <c r="T64" s="29">
        <f>[7]士兵阶位属性!BR64+[7]士兵训练属性!BA65+[6]第4特性!W64+[17]效用汇总!N64+[8]属性汇总!AN64+[14]藏品属性!BB70/2</f>
        <v>0.31995894684840076</v>
      </c>
      <c r="U64" s="29">
        <f>[7]士兵阶位属性!BS64+[7]士兵训练属性!BB65+[6]第4特性!X64+[17]效用汇总!O64+[8]属性汇总!AO64+[14]藏品属性!BC70/2</f>
        <v>0.38067736981485856</v>
      </c>
      <c r="V64" s="29">
        <f>[7]士兵阶位属性!BT64+[7]士兵训练属性!BC65+[6]第4特性!Y64+[17]效用汇总!P64+[8]属性汇总!AP64+[14]藏品属性!BD70/2</f>
        <v>0.38416662546814861</v>
      </c>
      <c r="W64" s="29">
        <f>[7]士兵阶位属性!BU64+[7]士兵训练属性!BD65+[6]第4特性!Z64+[17]效用汇总!Q64+[8]属性汇总!AQ64+[14]藏品属性!BE70/2</f>
        <v>0.42082585349581614</v>
      </c>
      <c r="X64" s="29">
        <f>[7]士兵阶位属性!BV64+[7]士兵训练属性!BE65+[6]第4特性!AA64+[17]效用汇总!R64+[8]属性汇总!AR64+[14]藏品属性!BF70/2</f>
        <v>0.43875325627240325</v>
      </c>
      <c r="Z64" s="39">
        <f>[7]士兵阶位属性!BR64/T64</f>
        <v>0.79682296785652307</v>
      </c>
      <c r="AA64" s="39">
        <f>[7]士兵训练属性!BA65/T64</f>
        <v>0</v>
      </c>
      <c r="AB64" s="39">
        <f>[6]第4特性!W64/T64</f>
        <v>7.2803163479475172E-2</v>
      </c>
      <c r="AC64" s="39">
        <f>[17]效用汇总!N64/T64</f>
        <v>0</v>
      </c>
      <c r="AD64" s="39">
        <f>[8]属性汇总!AN64/T64</f>
        <v>1.8752405766739977E-2</v>
      </c>
      <c r="AE64" s="39">
        <f>[14]藏品属性!BB70/2/T64</f>
        <v>0.11162146289726176</v>
      </c>
      <c r="AK64" s="32">
        <f t="shared" si="16"/>
        <v>1.1585802136093086</v>
      </c>
      <c r="AL64" s="32">
        <f t="shared" si="17"/>
        <v>1.2130561014815151</v>
      </c>
      <c r="AM64" s="32">
        <f t="shared" si="18"/>
        <v>1.3118994951774734</v>
      </c>
      <c r="AN64" s="32">
        <f t="shared" si="19"/>
        <v>1.5632413788756432</v>
      </c>
      <c r="AO64" s="32">
        <f t="shared" si="20"/>
        <v>1.6792605465415078</v>
      </c>
      <c r="AQ64" s="32">
        <f t="shared" si="21"/>
        <v>0.5589386278954025</v>
      </c>
      <c r="AR64" s="32">
        <f t="shared" si="22"/>
        <v>0.63089376123851648</v>
      </c>
      <c r="AS64" s="32">
        <f t="shared" si="23"/>
        <v>0.65477138743498664</v>
      </c>
      <c r="AT64" s="32">
        <f t="shared" si="24"/>
        <v>0.74327476271666226</v>
      </c>
      <c r="AU64" s="32">
        <f t="shared" si="25"/>
        <v>0.78513337315452292</v>
      </c>
      <c r="AW64" s="32">
        <f t="shared" si="11"/>
        <v>2.0728218730771291</v>
      </c>
      <c r="AX64" s="32">
        <f t="shared" si="12"/>
        <v>1.9227581187364216</v>
      </c>
      <c r="AY64" s="32">
        <f t="shared" si="13"/>
        <v>2.0035993025240955</v>
      </c>
      <c r="AZ64" s="32">
        <f t="shared" si="14"/>
        <v>2.1031810271103657</v>
      </c>
      <c r="BA64" s="32">
        <f t="shared" si="15"/>
        <v>2.1388220192380114</v>
      </c>
    </row>
    <row r="65" spans="3:53" x14ac:dyDescent="0.15">
      <c r="C65" s="29">
        <v>61</v>
      </c>
      <c r="D65" s="29">
        <f>[6]属性汇总!DT64+[16]战法升星!AE64+[13]宝物升星!AF66+[14]藏品属性!BB71/2+[15]属性汇总!J65</f>
        <v>1.6709753033721571</v>
      </c>
      <c r="E65" s="29">
        <f>[6]属性汇总!DU64+[16]战法升星!AF64+[13]宝物升星!AG66+[14]藏品属性!BC71/2+[15]属性汇总!K65</f>
        <v>1.7478174705892155</v>
      </c>
      <c r="F65" s="29">
        <f>[6]属性汇总!DV64+[16]战法升星!AG64+[13]宝物升星!AH66+[14]藏品属性!BD71/2+[15]属性汇总!L65</f>
        <v>1.8866285177449589</v>
      </c>
      <c r="G65" s="29">
        <f>[6]属性汇总!DW64+[16]战法升星!AH64+[13]宝物升星!AI66+[14]藏品属性!BE71/2+[15]属性汇总!M65</f>
        <v>2.2386504638042743</v>
      </c>
      <c r="H65" s="29">
        <f>[6]属性汇总!DX64+[16]战法升星!AI64+[13]宝物升星!AJ66+[14]藏品属性!BF71/2+[15]属性汇总!N65</f>
        <v>2.397620437248039</v>
      </c>
      <c r="J65" s="39">
        <f>[6]属性汇总!DT64/D65</f>
        <v>0.30663226982252756</v>
      </c>
      <c r="K65" s="39">
        <f>[16]战法升星!AE64/D65</f>
        <v>0.55009120540271572</v>
      </c>
      <c r="L65" s="39">
        <f>[13]宝物升星!AF66/D65</f>
        <v>4.4446304597602501E-2</v>
      </c>
      <c r="M65" s="39">
        <f>[14]藏品属性!BB71/2/D65</f>
        <v>2.2228250212854725E-2</v>
      </c>
      <c r="N65" s="39">
        <f>[15]属性汇总!J65/D65</f>
        <v>7.6601969964299368E-2</v>
      </c>
      <c r="O65" s="70"/>
      <c r="P65" s="70"/>
      <c r="S65" s="29">
        <v>61</v>
      </c>
      <c r="T65" s="29">
        <f>[7]士兵阶位属性!BR65+[7]士兵训练属性!BA66+[6]第4特性!W65+[17]效用汇总!N65+[8]属性汇总!AN65+[14]藏品属性!BB71/2</f>
        <v>0.36581606981195064</v>
      </c>
      <c r="U65" s="29">
        <f>[7]士兵阶位属性!BS65+[7]士兵训练属性!BB66+[6]第4特性!X65+[17]效用汇总!O65+[8]属性汇总!AO65+[14]藏品属性!BC71/2</f>
        <v>0.47170156790358037</v>
      </c>
      <c r="V65" s="29">
        <f>[7]士兵阶位属性!BT65+[7]士兵训练属性!BC66+[6]第4特性!Y65+[17]效用汇总!P65+[8]属性汇总!AP65+[14]藏品属性!BD71/2</f>
        <v>0.48616840975296893</v>
      </c>
      <c r="W65" s="29">
        <f>[7]士兵阶位属性!BU65+[7]士兵训练属性!BD66+[6]第4特性!Z65+[17]效用汇总!Q65+[8]属性汇总!AQ65+[14]藏品属性!BE71/2</f>
        <v>0.52851695412589483</v>
      </c>
      <c r="X65" s="29">
        <f>[7]士兵阶位属性!BV65+[7]士兵训练属性!BE66+[6]第4特性!AA65+[17]效用汇总!R65+[8]属性汇总!AR65+[14]藏品属性!BF71/2</f>
        <v>0.55154711569960035</v>
      </c>
      <c r="Z65" s="39">
        <f>[7]士兵阶位属性!BR65/T65</f>
        <v>0.70867884264196412</v>
      </c>
      <c r="AA65" s="39">
        <f>[7]士兵训练属性!BA66/T65</f>
        <v>0</v>
      </c>
      <c r="AB65" s="39">
        <f>[6]第4特性!W65/T65</f>
        <v>8.9438261018967943E-2</v>
      </c>
      <c r="AC65" s="39">
        <f>[17]效用汇总!N65/T65</f>
        <v>5.8833247442006284E-2</v>
      </c>
      <c r="AD65" s="39">
        <f>[8]属性汇总!AN65/T65</f>
        <v>4.1515407490032928E-2</v>
      </c>
      <c r="AE65" s="39">
        <f>[14]藏品属性!BB71/2/T65</f>
        <v>0.10153424140702891</v>
      </c>
      <c r="AK65" s="32">
        <f t="shared" si="16"/>
        <v>1.1859324020104165</v>
      </c>
      <c r="AL65" s="32">
        <f t="shared" si="17"/>
        <v>1.2404691840678805</v>
      </c>
      <c r="AM65" s="32">
        <f t="shared" si="18"/>
        <v>1.3389868092217503</v>
      </c>
      <c r="AN65" s="32">
        <f t="shared" si="19"/>
        <v>1.5888254700373889</v>
      </c>
      <c r="AO65" s="32">
        <f t="shared" si="20"/>
        <v>1.7016503825739373</v>
      </c>
      <c r="AQ65" s="32">
        <f t="shared" si="21"/>
        <v>0.6114474367220839</v>
      </c>
      <c r="AR65" s="32">
        <f t="shared" si="22"/>
        <v>0.72862864129828719</v>
      </c>
      <c r="AS65" s="32">
        <f t="shared" si="23"/>
        <v>0.76350054071272955</v>
      </c>
      <c r="AT65" s="32">
        <f t="shared" si="24"/>
        <v>0.85759588925350672</v>
      </c>
      <c r="AU65" s="32">
        <f t="shared" si="25"/>
        <v>0.90399444639587057</v>
      </c>
      <c r="AW65" s="32">
        <f t="shared" si="11"/>
        <v>1.9395492249801489</v>
      </c>
      <c r="AX65" s="32">
        <f t="shared" si="12"/>
        <v>1.7024710720368941</v>
      </c>
      <c r="AY65" s="32">
        <f t="shared" si="13"/>
        <v>1.7537470346410009</v>
      </c>
      <c r="AZ65" s="32">
        <f t="shared" si="14"/>
        <v>1.8526505198391052</v>
      </c>
      <c r="BA65" s="32">
        <f t="shared" si="15"/>
        <v>1.8823681819708471</v>
      </c>
    </row>
    <row r="66" spans="3:53" x14ac:dyDescent="0.15">
      <c r="C66" s="29">
        <v>62</v>
      </c>
      <c r="D66" s="29">
        <f>[6]属性汇总!DT65+[16]战法升星!AE65+[13]宝物升星!AF67+[14]藏品属性!BB72/2+[15]属性汇总!J66</f>
        <v>1.7167837249015516</v>
      </c>
      <c r="E66" s="29">
        <f>[6]属性汇总!DU65+[16]战法升星!AF65+[13]宝物升星!AG67+[14]藏品属性!BC72/2+[15]属性汇总!K66</f>
        <v>1.7935638215153933</v>
      </c>
      <c r="F66" s="29">
        <f>[6]属性汇总!DV65+[16]战法升星!AG65+[13]宝物升星!AH67+[14]藏品属性!BD72/2+[15]属性汇总!L66</f>
        <v>1.9328920660787419</v>
      </c>
      <c r="G66" s="29">
        <f>[6]属性汇总!DW65+[16]战法升星!AH65+[13]宝物升星!AI67+[14]藏品属性!BE72/2+[15]属性汇总!M66</f>
        <v>2.2845066027681149</v>
      </c>
      <c r="H66" s="29">
        <f>[6]属性汇总!DX65+[16]战法升星!AI65+[13]宝物升星!AJ67+[14]藏品属性!BF72/2+[15]属性汇总!N66</f>
        <v>2.4397038178752202</v>
      </c>
      <c r="J66" s="39">
        <f>[6]属性汇总!DT65/D66</f>
        <v>0.30791964917086023</v>
      </c>
      <c r="K66" s="39">
        <f>[16]战法升星!AE65/D66</f>
        <v>0.54575086385129179</v>
      </c>
      <c r="L66" s="39">
        <f>[13]宝物升星!AF67/D66</f>
        <v>4.4644326500549551E-2</v>
      </c>
      <c r="M66" s="39">
        <f>[14]藏品属性!BB72/2/D66</f>
        <v>2.246726131658805E-2</v>
      </c>
      <c r="N66" s="39">
        <f>[15]属性汇总!J66/D66</f>
        <v>7.9217899160710467E-2</v>
      </c>
      <c r="O66" s="70"/>
      <c r="P66" s="70"/>
      <c r="S66" s="29">
        <v>62</v>
      </c>
      <c r="T66" s="29">
        <f>[7]士兵阶位属性!BR66+[7]士兵训练属性!BA67+[6]第4特性!W66+[17]效用汇总!N66+[8]属性汇总!AN66+[14]藏品属性!BB72/2</f>
        <v>0.4123325758058301</v>
      </c>
      <c r="U66" s="29">
        <f>[7]士兵阶位属性!BS66+[7]士兵训练属性!BB67+[6]第4特性!X66+[17]效用汇总!O66+[8]属性汇总!AO66+[14]藏品属性!BC72/2</f>
        <v>0.56042331548757751</v>
      </c>
      <c r="V66" s="29">
        <f>[7]士兵阶位属性!BT66+[7]士兵训练属性!BC67+[6]第4特性!Y66+[17]效用汇总!P66+[8]属性汇总!AP66+[14]藏品属性!BD72/2</f>
        <v>0.58875728750815526</v>
      </c>
      <c r="W66" s="29">
        <f>[7]士兵阶位属性!BU66+[7]士兵训练属性!BD67+[6]第4特性!Z66+[17]效用汇总!Q66+[8]属性汇总!AQ66+[14]藏品属性!BE72/2</f>
        <v>0.63665768103732434</v>
      </c>
      <c r="X66" s="29">
        <f>[7]士兵阶位属性!BV66+[7]士兵训练属性!BE67+[6]第4特性!AA66+[17]效用汇总!R66+[8]属性汇总!AR66+[14]藏品属性!BF72/2</f>
        <v>0.66514750212387974</v>
      </c>
      <c r="Z66" s="39">
        <f>[7]士兵阶位属性!BR66/T66</f>
        <v>0.63914809498933034</v>
      </c>
      <c r="AA66" s="39">
        <f>[7]士兵训练属性!BA67/T66</f>
        <v>0</v>
      </c>
      <c r="AB66" s="39">
        <f>[6]第4特性!W66/T66</f>
        <v>0.10220362210544462</v>
      </c>
      <c r="AC66" s="39">
        <f>[17]效用汇总!N66/T66</f>
        <v>0.10439217571615611</v>
      </c>
      <c r="AD66" s="39">
        <f>[8]属性汇总!AN66/T66</f>
        <v>6.0711646152858928E-2</v>
      </c>
      <c r="AE66" s="39">
        <f>[14]藏品属性!BB72/2/T66</f>
        <v>9.3544461036209975E-2</v>
      </c>
      <c r="AK66" s="32">
        <f t="shared" si="16"/>
        <v>1.2132845904115241</v>
      </c>
      <c r="AL66" s="32">
        <f t="shared" si="17"/>
        <v>1.267546584348602</v>
      </c>
      <c r="AM66" s="32">
        <f t="shared" si="18"/>
        <v>1.3660125761248771</v>
      </c>
      <c r="AN66" s="32">
        <f t="shared" si="19"/>
        <v>1.614505436898221</v>
      </c>
      <c r="AO66" s="32">
        <f t="shared" si="20"/>
        <v>1.7241863401086888</v>
      </c>
      <c r="AQ66" s="32">
        <f t="shared" si="21"/>
        <v>0.66461562857909473</v>
      </c>
      <c r="AR66" s="32">
        <f t="shared" si="22"/>
        <v>0.82398927878999273</v>
      </c>
      <c r="AS66" s="32">
        <f t="shared" si="23"/>
        <v>0.87279767304916511</v>
      </c>
      <c r="AT66" s="32">
        <f t="shared" si="24"/>
        <v>0.9723681677266538</v>
      </c>
      <c r="AU66" s="32">
        <f t="shared" si="25"/>
        <v>1.0236643718428331</v>
      </c>
      <c r="AW66" s="32">
        <f t="shared" si="11"/>
        <v>1.8255432737948822</v>
      </c>
      <c r="AX66" s="32">
        <f t="shared" si="12"/>
        <v>1.5383047048985417</v>
      </c>
      <c r="AY66" s="32">
        <f t="shared" si="13"/>
        <v>1.5650964917821555</v>
      </c>
      <c r="AZ66" s="32">
        <f t="shared" si="14"/>
        <v>1.6603849143610396</v>
      </c>
      <c r="BA66" s="32">
        <f t="shared" si="15"/>
        <v>1.6843277811894086</v>
      </c>
    </row>
    <row r="67" spans="3:53" x14ac:dyDescent="0.15">
      <c r="C67" s="29">
        <v>63</v>
      </c>
      <c r="D67" s="29">
        <f>[6]属性汇总!DT66+[16]战法升星!AE66+[13]宝物升星!AF68+[14]藏品属性!BB73/2+[15]属性汇总!J67</f>
        <v>1.7625628451733162</v>
      </c>
      <c r="E67" s="29">
        <f>[6]属性汇总!DU66+[16]战法升星!AF66+[13]宝物升星!AG68+[14]藏品属性!BC73/2+[15]属性汇总!K67</f>
        <v>1.8390684888295925</v>
      </c>
      <c r="F67" s="29">
        <f>[6]属性汇总!DV66+[16]战法升星!AG66+[13]宝物升星!AH68+[14]藏品属性!BD73/2+[15]属性汇总!L67</f>
        <v>1.9791556144125249</v>
      </c>
      <c r="G67" s="29">
        <f>[6]属性汇总!DW66+[16]战法升星!AH66+[13]宝物升星!AI68+[14]藏品属性!BE73/2+[15]属性汇总!M67</f>
        <v>2.330362741731955</v>
      </c>
      <c r="H67" s="29">
        <f>[6]属性汇总!DX66+[16]战法升星!AI66+[13]宝物升星!AJ68+[14]藏品属性!BF73/2+[15]属性汇总!N67</f>
        <v>2.4817871985024018</v>
      </c>
      <c r="J67" s="39">
        <f>[6]属性汇总!DT66/D67</f>
        <v>0.30914525172796659</v>
      </c>
      <c r="K67" s="39">
        <f>[16]战法升星!AE66/D67</f>
        <v>0.54164513089897015</v>
      </c>
      <c r="L67" s="39">
        <f>[13]宝物升星!AF68/D67</f>
        <v>4.4832800826542236E-2</v>
      </c>
      <c r="M67" s="39">
        <f>[14]藏品属性!BB73/2/D67</f>
        <v>2.2677602022433959E-2</v>
      </c>
      <c r="N67" s="39">
        <f>[15]属性汇总!J67/D67</f>
        <v>8.1699214524087072E-2</v>
      </c>
      <c r="O67" s="70"/>
      <c r="P67" s="70"/>
      <c r="S67" s="29">
        <v>63</v>
      </c>
      <c r="T67" s="29">
        <f>[7]士兵阶位属性!BR67+[7]士兵训练属性!BA68+[6]第4特性!W67+[17]效用汇总!N67+[8]属性汇总!AN67+[14]藏品属性!BB73/2</f>
        <v>0.45952648977563271</v>
      </c>
      <c r="U67" s="29">
        <f>[7]士兵阶位属性!BS67+[7]士兵训练属性!BB68+[6]第4特性!X67+[17]效用汇总!O67+[8]属性汇总!AO67+[14]藏品属性!BC73/2</f>
        <v>0.64818934133540651</v>
      </c>
      <c r="V67" s="29">
        <f>[7]士兵阶位属性!BT67+[7]士兵训练属性!BC68+[6]第4特性!Y67+[17]效用汇总!P67+[8]属性汇总!AP67+[14]藏品属性!BD73/2</f>
        <v>0.6919875759466263</v>
      </c>
      <c r="W67" s="29">
        <f>[7]士兵阶位属性!BU67+[7]士兵训练属性!BD68+[6]第4特性!Z67+[17]效用汇总!Q67+[8]属性汇总!AQ67+[14]藏品属性!BE73/2</f>
        <v>0.74528788773758514</v>
      </c>
      <c r="X67" s="29">
        <f>[7]士兵阶位属性!BV67+[7]士兵训练属性!BE68+[6]第4特性!AA67+[17]效用汇总!R67+[8]属性汇总!AR67+[14]藏品属性!BF73/2</f>
        <v>0.778969712876316</v>
      </c>
      <c r="Z67" s="39">
        <f>[7]士兵阶位属性!BR67/T67</f>
        <v>0.58285443307803275</v>
      </c>
      <c r="AA67" s="39">
        <f>[7]士兵训练属性!BA68/T67</f>
        <v>0</v>
      </c>
      <c r="AB67" s="39">
        <f>[6]第4特性!W67/T67</f>
        <v>0.11221510300146237</v>
      </c>
      <c r="AC67" s="39">
        <f>[17]效用汇总!N67/T67</f>
        <v>0.14050646371235587</v>
      </c>
      <c r="AD67" s="39">
        <f>[8]属性汇总!AN67/T67</f>
        <v>7.7441639818249877E-2</v>
      </c>
      <c r="AE67" s="39">
        <f>[14]藏品属性!BB73/2/T67</f>
        <v>8.6982360389899052E-2</v>
      </c>
      <c r="AK67" s="32">
        <f t="shared" si="16"/>
        <v>1.240636778812632</v>
      </c>
      <c r="AL67" s="32">
        <f t="shared" si="17"/>
        <v>1.2944877467747853</v>
      </c>
      <c r="AM67" s="32">
        <f t="shared" si="18"/>
        <v>1.393092594092578</v>
      </c>
      <c r="AN67" s="32">
        <f t="shared" si="19"/>
        <v>1.6403010725458786</v>
      </c>
      <c r="AO67" s="32">
        <f t="shared" si="20"/>
        <v>1.7468860665479884</v>
      </c>
      <c r="AQ67" s="32">
        <f t="shared" si="21"/>
        <v>0.71846122841202864</v>
      </c>
      <c r="AR67" s="32">
        <f t="shared" si="22"/>
        <v>0.91836337784909272</v>
      </c>
      <c r="AS67" s="32">
        <f t="shared" si="23"/>
        <v>0.98274154431833027</v>
      </c>
      <c r="AT67" s="32">
        <f t="shared" si="24"/>
        <v>1.087637023889394</v>
      </c>
      <c r="AU67" s="32">
        <f t="shared" si="25"/>
        <v>1.1435643265408193</v>
      </c>
      <c r="AW67" s="32">
        <f t="shared" si="11"/>
        <v>1.726797118272807</v>
      </c>
      <c r="AX67" s="32">
        <f t="shared" si="12"/>
        <v>1.4095594162374123</v>
      </c>
      <c r="AY67" s="32">
        <f t="shared" si="13"/>
        <v>1.417557446458503</v>
      </c>
      <c r="AZ67" s="32">
        <f t="shared" si="14"/>
        <v>1.5081328021366502</v>
      </c>
      <c r="BA67" s="32">
        <f t="shared" si="15"/>
        <v>1.5275800634951282</v>
      </c>
    </row>
    <row r="68" spans="3:53" x14ac:dyDescent="0.15">
      <c r="C68" s="29">
        <v>64</v>
      </c>
      <c r="D68" s="29">
        <f>[6]属性汇总!DT67+[16]战法升星!AE67+[13]宝物升星!AF69+[14]藏品属性!BB74/2+[15]属性汇总!J68</f>
        <v>1.8083159154444139</v>
      </c>
      <c r="E68" s="29">
        <f>[6]属性汇总!DU67+[16]战法升星!AF67+[13]宝物升星!AG69+[14]藏品属性!BC74/2+[15]属性汇总!K68</f>
        <v>1.8845731561437913</v>
      </c>
      <c r="F68" s="29">
        <f>[6]属性汇总!DV67+[16]战法升星!AG67+[13]宝物升星!AH69+[14]藏品属性!BD74/2+[15]属性汇总!L68</f>
        <v>2.0254191627463074</v>
      </c>
      <c r="G68" s="29">
        <f>[6]属性汇总!DW67+[16]战法升星!AH67+[13]宝物升星!AI69+[14]藏品属性!BE74/2+[15]属性汇总!M68</f>
        <v>2.3762188806957956</v>
      </c>
      <c r="H68" s="29">
        <f>[6]属性汇总!DX67+[16]战法升星!AI67+[13]宝物升星!AJ69+[14]藏品属性!BF74/2+[15]属性汇总!N68</f>
        <v>2.5238705791295835</v>
      </c>
      <c r="J68" s="39">
        <f>[6]属性汇总!DT67/D68</f>
        <v>0.3103132709547024</v>
      </c>
      <c r="K68" s="39">
        <f>[16]战法升星!AE67/D68</f>
        <v>0.53775502209926529</v>
      </c>
      <c r="L68" s="39">
        <f>[13]宝物升星!AF69/D68</f>
        <v>4.5012380924877901E-2</v>
      </c>
      <c r="M68" s="39">
        <f>[14]藏品属性!BB74/2/D68</f>
        <v>2.286321685250604E-2</v>
      </c>
      <c r="N68" s="39">
        <f>[15]属性汇总!J68/D68</f>
        <v>8.4056109168648377E-2</v>
      </c>
      <c r="O68" s="70"/>
      <c r="P68" s="70"/>
      <c r="S68" s="29">
        <v>64</v>
      </c>
      <c r="T68" s="29">
        <f>[7]士兵阶位属性!BR68+[7]士兵训练属性!BA69+[6]第4特性!W68+[17]效用汇总!N68+[8]属性汇总!AN68+[14]藏品属性!BB74/2</f>
        <v>0.50745178594702123</v>
      </c>
      <c r="U68" s="29">
        <f>[7]士兵阶位属性!BS68+[7]士兵训练属性!BB69+[6]第4特性!X68+[17]效用汇总!O68+[8]属性汇总!AO68+[14]藏品属性!BC74/2</f>
        <v>0.73627071441249525</v>
      </c>
      <c r="V68" s="29">
        <f>[7]士兵阶位属性!BT68+[7]士兵训练属性!BC69+[6]第4特性!Y68+[17]效用汇总!P68+[8]属性汇总!AP68+[14]藏品属性!BD74/2</f>
        <v>0.79605551627329973</v>
      </c>
      <c r="W68" s="29">
        <f>[7]士兵阶位属性!BU68+[7]士兵训练属性!BD69+[6]第4特性!Z68+[17]效用汇总!Q68+[8]属性汇总!AQ68+[14]藏品属性!BE74/2</f>
        <v>0.8543940644875565</v>
      </c>
      <c r="X68" s="29">
        <f>[7]士兵阶位属性!BV68+[7]士兵训练属性!BE69+[6]第4特性!AA68+[17]效用汇总!R68+[8]属性汇总!AR68+[14]藏品属性!BF74/2</f>
        <v>0.89306287117673366</v>
      </c>
      <c r="Z68" s="39">
        <f>[7]士兵阶位属性!BR68/T68</f>
        <v>0.53627266781380634</v>
      </c>
      <c r="AA68" s="39">
        <f>[7]士兵训练属性!BA69/T68</f>
        <v>0</v>
      </c>
      <c r="AB68" s="39">
        <f>[6]第4特性!W68/T68</f>
        <v>0.12018824978791169</v>
      </c>
      <c r="AC68" s="39">
        <f>[17]效用汇总!N68/T68</f>
        <v>0.16964880565623378</v>
      </c>
      <c r="AD68" s="39">
        <f>[8]属性汇总!AN68/T68</f>
        <v>9.2416686427479675E-2</v>
      </c>
      <c r="AE68" s="39">
        <f>[14]藏品属性!BB74/2/T68</f>
        <v>8.14735903145683E-2</v>
      </c>
      <c r="AK68" s="32">
        <f t="shared" si="16"/>
        <v>1.2679889672137399</v>
      </c>
      <c r="AL68" s="32">
        <f t="shared" si="17"/>
        <v>1.3214604536122929</v>
      </c>
      <c r="AM68" s="32">
        <f t="shared" si="18"/>
        <v>1.4202215057729233</v>
      </c>
      <c r="AN68" s="32">
        <f t="shared" si="19"/>
        <v>1.6662018503922569</v>
      </c>
      <c r="AO68" s="32">
        <f t="shared" si="20"/>
        <v>1.7697350455631913</v>
      </c>
      <c r="AQ68" s="32">
        <f t="shared" si="21"/>
        <v>0.77303821044654863</v>
      </c>
      <c r="AR68" s="32">
        <f t="shared" si="22"/>
        <v>1.0130570004663961</v>
      </c>
      <c r="AS68" s="32">
        <f t="shared" si="23"/>
        <v>1.0935277825694336</v>
      </c>
      <c r="AT68" s="32">
        <f t="shared" si="24"/>
        <v>1.2033881041695926</v>
      </c>
      <c r="AU68" s="32">
        <f t="shared" si="25"/>
        <v>1.2637424395450971</v>
      </c>
      <c r="AW68" s="32">
        <f t="shared" si="11"/>
        <v>1.640266871777633</v>
      </c>
      <c r="AX68" s="32">
        <f t="shared" si="12"/>
        <v>1.3044285296917275</v>
      </c>
      <c r="AY68" s="32">
        <f t="shared" si="13"/>
        <v>1.2987521016026369</v>
      </c>
      <c r="AZ68" s="32">
        <f t="shared" si="14"/>
        <v>1.384592256329501</v>
      </c>
      <c r="BA68" s="32">
        <f t="shared" si="15"/>
        <v>1.4003921924155951</v>
      </c>
    </row>
    <row r="69" spans="3:53" x14ac:dyDescent="0.15">
      <c r="C69" s="29">
        <v>65</v>
      </c>
      <c r="D69" s="29">
        <f>[6]属性汇总!DT68+[16]战法升星!AE68+[13]宝物升星!AF70+[14]藏品属性!BB75/2+[15]属性汇总!J69</f>
        <v>1.8540689857155122</v>
      </c>
      <c r="E69" s="29">
        <f>[6]属性汇总!DU68+[16]战法升星!AF68+[13]宝物升星!AG70+[14]藏品属性!BC75/2+[15]属性汇总!K69</f>
        <v>1.9297371530462437</v>
      </c>
      <c r="F69" s="29">
        <f>[6]属性汇总!DV68+[16]战法升星!AG68+[13]宝物升星!AH70+[14]藏品属性!BD75/2+[15]属性汇总!L69</f>
        <v>2.0723830740030218</v>
      </c>
      <c r="G69" s="29">
        <f>[6]属性汇总!DW68+[16]战法升星!AH68+[13]宝物升星!AI70+[14]藏品属性!BE75/2+[15]属性汇总!M69</f>
        <v>2.4147023543463173</v>
      </c>
      <c r="H69" s="29">
        <f>[6]属性汇总!DX68+[16]战法升星!AI68+[13]宝物升星!AJ70+[14]藏品属性!BF75/2+[15]属性汇总!N69</f>
        <v>2.5514695437929245</v>
      </c>
      <c r="J69" s="39">
        <f>[6]属性汇总!DT68/D69</f>
        <v>0.31142364349604457</v>
      </c>
      <c r="K69" s="39">
        <f>[16]战法升星!AE68/D69</f>
        <v>0.53405690661010741</v>
      </c>
      <c r="L69" s="39">
        <f>[13]宝物升星!AF70/D69</f>
        <v>4.5183097986377554E-2</v>
      </c>
      <c r="M69" s="39">
        <f>[14]藏品属性!BB75/2/D69</f>
        <v>2.3039670806225536E-2</v>
      </c>
      <c r="N69" s="39">
        <f>[15]属性汇总!J69/D69</f>
        <v>8.6296681101244832E-2</v>
      </c>
      <c r="O69" s="70"/>
      <c r="P69" s="70"/>
      <c r="S69" s="29">
        <v>65</v>
      </c>
      <c r="T69" s="29">
        <f>[7]士兵阶位属性!BR69+[7]士兵训练属性!BA70+[6]第4特性!W69+[17]效用汇总!N69+[8]属性汇总!AN69+[14]藏品属性!BB75/2</f>
        <v>0.55618887785245408</v>
      </c>
      <c r="U69" s="29">
        <f>[7]士兵阶位属性!BS69+[7]士兵训练属性!BB70+[6]第4特性!X69+[17]效用汇总!O69+[8]属性汇总!AO69+[14]藏品属性!BC75/2</f>
        <v>0.82403528715157581</v>
      </c>
      <c r="V69" s="29">
        <f>[7]士兵阶位属性!BT69+[7]士兵训练属性!BC70+[6]第4特性!Y69+[17]效用汇总!P69+[8]属性汇总!AP69+[14]藏品属性!BD75/2</f>
        <v>0.89681106135534006</v>
      </c>
      <c r="W69" s="29">
        <f>[7]士兵阶位属性!BU69+[7]士兵训练属性!BD70+[6]第4特性!Z69+[17]效用汇总!Q69+[8]属性汇总!AQ69+[14]藏品属性!BE75/2</f>
        <v>0.96958545718415512</v>
      </c>
      <c r="X69" s="29">
        <f>[7]士兵阶位属性!BV69+[7]士兵训练属性!BE70+[6]第4特性!AA69+[17]效用汇总!R69+[8]属性汇总!AR69+[14]藏品属性!BF75/2</f>
        <v>1.011785084930299</v>
      </c>
      <c r="Z69" s="39">
        <f>[7]士兵阶位属性!BR69/T69</f>
        <v>0.49700381542723948</v>
      </c>
      <c r="AA69" s="39">
        <f>[7]士兵训练属性!BA70/T69</f>
        <v>0</v>
      </c>
      <c r="AB69" s="39">
        <f>[6]第4特性!W69/T69</f>
        <v>0.12660028711694457</v>
      </c>
      <c r="AC69" s="39">
        <f>[17]效用汇总!N69/T69</f>
        <v>0.19347876423392035</v>
      </c>
      <c r="AD69" s="39">
        <f>[8]属性汇总!AN69/T69</f>
        <v>0.10611383710447513</v>
      </c>
      <c r="AE69" s="39">
        <f>[14]藏品属性!BB75/2/T69</f>
        <v>7.6803296117420539E-2</v>
      </c>
      <c r="AK69" s="32">
        <f t="shared" ref="AK69:AK100" si="26">(D69*$J69*$AH$4+D69*$K69*$AH$5)</f>
        <v>1.2953411556148478</v>
      </c>
      <c r="AL69" s="32">
        <f t="shared" ref="AL69:AL100" si="27">(E69*$J69*$AH$4+E69*$K69*$AH$5)</f>
        <v>1.3482065517077668</v>
      </c>
      <c r="AM69" s="32">
        <f t="shared" ref="AM69:AM100" si="28">(F69*$J69*$AH$4+F69*$K69*$AH$5)</f>
        <v>1.4478658057697671</v>
      </c>
      <c r="AN69" s="32">
        <f t="shared" ref="AN69:AN100" si="29">(G69*$J69*$AH$4+G69*$K69*$AH$5)</f>
        <v>1.6870264063760088</v>
      </c>
      <c r="AO69" s="32">
        <f t="shared" ref="AO69:AO100" si="30">(H69*$J69*$AH$4+H69*$K69*$AH$5)</f>
        <v>1.7825784977991841</v>
      </c>
      <c r="AQ69" s="32">
        <f t="shared" ref="AQ69:AQ100" si="31">(D69*$J69*$AI$4+D69*$K69*$AI$5+T69)</f>
        <v>0.82842698821511285</v>
      </c>
      <c r="AR69" s="32">
        <f t="shared" ref="AR69:AR100" si="32">(E69*$J69*$AI$4+E69*$K69*$AI$5+U69)</f>
        <v>1.1073839651616266</v>
      </c>
      <c r="AS69" s="32">
        <f t="shared" ref="AS69:AS100" si="33">(F69*$J69*$AI$4+F69*$K69*$AI$5+V69)</f>
        <v>1.2011048370243262</v>
      </c>
      <c r="AT69" s="32">
        <f t="shared" ref="AT69:AT100" si="34">(G69*$J69*$AI$4+G69*$K69*$AI$5+W69)</f>
        <v>1.3241429257034909</v>
      </c>
      <c r="AU69" s="32">
        <f t="shared" ref="AU69:AU100" si="35">(H69*$J69*$AI$4+H69*$K69*$AI$5+X69)</f>
        <v>1.386424460596249</v>
      </c>
      <c r="AW69" s="32">
        <f t="shared" si="11"/>
        <v>1.5636153505883781</v>
      </c>
      <c r="AX69" s="32">
        <f t="shared" si="12"/>
        <v>1.2174698154591677</v>
      </c>
      <c r="AY69" s="32">
        <f t="shared" si="13"/>
        <v>1.2054449879302611</v>
      </c>
      <c r="AZ69" s="32">
        <f t="shared" si="14"/>
        <v>1.2740515949059843</v>
      </c>
      <c r="BA69" s="32">
        <f t="shared" si="15"/>
        <v>1.2857379168227918</v>
      </c>
    </row>
    <row r="70" spans="3:53" x14ac:dyDescent="0.15">
      <c r="C70" s="29">
        <v>66</v>
      </c>
      <c r="D70" s="29">
        <f>[6]属性汇总!DT69+[16]战法升星!AE69+[13]宝物升星!AF71+[14]藏品属性!BB76/2+[15]属性汇总!J70</f>
        <v>1.8905712460478883</v>
      </c>
      <c r="E70" s="29">
        <f>[6]属性汇总!DU69+[16]战法升星!AF69+[13]宝物升星!AG71+[14]藏品属性!BC76/2+[15]属性汇总!K70</f>
        <v>1.9705845222349028</v>
      </c>
      <c r="F70" s="29">
        <f>[6]属性汇总!DV69+[16]战法升星!AG69+[13]宝物升星!AH71+[14]藏品属性!BD76/2+[15]属性汇总!L70</f>
        <v>2.1144565657701575</v>
      </c>
      <c r="G70" s="29">
        <f>[6]属性汇总!DW69+[16]战法升星!AH69+[13]宝物升星!AI71+[14]藏品属性!BE76/2+[15]属性汇总!M70</f>
        <v>2.4482909077586776</v>
      </c>
      <c r="H70" s="29">
        <f>[6]属性汇总!DX69+[16]战法升星!AI69+[13]宝物升星!AJ71+[14]藏品属性!BF76/2+[15]属性汇总!N70</f>
        <v>2.5743156699756824</v>
      </c>
      <c r="J70" s="39">
        <f>[6]属性汇总!DT69/D70</f>
        <v>0.31254278318323725</v>
      </c>
      <c r="K70" s="39">
        <f>[16]战法升星!AE69/D70</f>
        <v>0.52829973617662285</v>
      </c>
      <c r="L70" s="39">
        <f>[13]宝物升星!AF71/D70</f>
        <v>4.5567474207470239E-2</v>
      </c>
      <c r="M70" s="39">
        <f>[14]藏品属性!BB76/2/D70</f>
        <v>2.4727975789184207E-2</v>
      </c>
      <c r="N70" s="39">
        <f>[15]属性汇总!J70/D70</f>
        <v>8.8862030643485496E-2</v>
      </c>
      <c r="O70" s="70"/>
      <c r="P70" s="70"/>
      <c r="S70" s="29">
        <v>66</v>
      </c>
      <c r="T70" s="29">
        <f>[7]士兵阶位属性!BR70+[7]士兵训练属性!BA71+[6]第4特性!W70+[17]效用汇总!N70+[8]属性汇总!AN70+[14]藏品属性!BB76/2</f>
        <v>0.59674120782083784</v>
      </c>
      <c r="U70" s="29">
        <f>[7]士兵阶位属性!BS70+[7]士兵训练属性!BB71+[6]第4特性!X70+[17]效用汇总!O70+[8]属性汇总!AO70+[14]藏品属性!BC76/2</f>
        <v>0.90685186012936514</v>
      </c>
      <c r="V70" s="29">
        <f>[7]士兵阶位属性!BT70+[7]士兵训练属性!BC71+[6]第4特性!Y70+[17]效用汇总!P70+[8]属性汇总!AP70+[14]藏品属性!BD76/2</f>
        <v>0.99088814254981483</v>
      </c>
      <c r="W70" s="29">
        <f>[7]士兵阶位属性!BU70+[7]士兵训练属性!BD71+[6]第4特性!Z70+[17]效用汇总!Q70+[8]属性汇总!AQ70+[14]藏品属性!BE76/2</f>
        <v>1.0886087851039628</v>
      </c>
      <c r="X70" s="29">
        <f>[7]士兵阶位属性!BV70+[7]士兵训练属性!BE71+[6]第4特性!AA70+[17]效用汇总!R70+[8]属性汇总!AR70+[14]藏品属性!BF76/2</f>
        <v>1.1330020401762042</v>
      </c>
      <c r="Z70" s="39">
        <f>[7]士兵阶位属性!BR70/T70</f>
        <v>0.47042748525810235</v>
      </c>
      <c r="AA70" s="39">
        <f>[7]士兵训练属性!BA71/T70</f>
        <v>0</v>
      </c>
      <c r="AB70" s="39">
        <f>[6]第4特性!W70/T70</f>
        <v>0.124223024531493</v>
      </c>
      <c r="AC70" s="39">
        <f>[17]效用汇总!N70/T70</f>
        <v>0.21639679383399066</v>
      </c>
      <c r="AD70" s="39">
        <f>[8]属性汇总!AN70/T70</f>
        <v>0.11061052830204861</v>
      </c>
      <c r="AE70" s="39">
        <f>[14]藏品属性!BB76/2/T70</f>
        <v>7.8342168074365587E-2</v>
      </c>
      <c r="AK70" s="32">
        <f t="shared" si="26"/>
        <v>1.3125285407913931</v>
      </c>
      <c r="AL70" s="32">
        <f t="shared" si="27"/>
        <v>1.3680777346433666</v>
      </c>
      <c r="AM70" s="32">
        <f t="shared" si="28"/>
        <v>1.4679608592580842</v>
      </c>
      <c r="AN70" s="32">
        <f t="shared" si="29"/>
        <v>1.6997252546344586</v>
      </c>
      <c r="AO70" s="32">
        <f t="shared" si="30"/>
        <v>1.7872179093556428</v>
      </c>
      <c r="AQ70" s="32">
        <f t="shared" si="31"/>
        <v>0.87388535658566102</v>
      </c>
      <c r="AR70" s="32">
        <f t="shared" si="32"/>
        <v>1.1957253797735405</v>
      </c>
      <c r="AS70" s="32">
        <f t="shared" si="33"/>
        <v>1.3008522691309075</v>
      </c>
      <c r="AT70" s="32">
        <f t="shared" si="34"/>
        <v>1.4475106254751497</v>
      </c>
      <c r="AU70" s="32">
        <f t="shared" si="35"/>
        <v>1.5103782043904801</v>
      </c>
      <c r="AW70" s="32">
        <f t="shared" ref="AW70:AW103" si="36">AK70/AQ70</f>
        <v>1.5019459141866682</v>
      </c>
      <c r="AX70" s="32">
        <f t="shared" ref="AX70:AX103" si="37">AL70/AR70</f>
        <v>1.1441404170098555</v>
      </c>
      <c r="AY70" s="32">
        <f t="shared" ref="AY70:AY103" si="38">AM70/AS70</f>
        <v>1.1284608514684153</v>
      </c>
      <c r="AZ70" s="32">
        <f t="shared" ref="AZ70:AZ103" si="39">AN70/AT70</f>
        <v>1.1742402609835894</v>
      </c>
      <c r="BA70" s="32">
        <f t="shared" ref="BA70:BA103" si="40">AO70/AU70</f>
        <v>1.1832916445433497</v>
      </c>
    </row>
    <row r="71" spans="3:53" x14ac:dyDescent="0.15">
      <c r="C71" s="29">
        <v>67</v>
      </c>
      <c r="D71" s="29">
        <f>[6]属性汇总!DT70+[16]战法升星!AE70+[13]宝物升星!AF72+[14]藏品属性!BB77/2+[15]属性汇总!J71</f>
        <v>1.9263182493446098</v>
      </c>
      <c r="E71" s="29">
        <f>[6]属性汇总!DU70+[16]战法升星!AF70+[13]宝物升星!AG72+[14]藏品属性!BC77/2+[15]属性汇总!K71</f>
        <v>2.011431891423562</v>
      </c>
      <c r="F71" s="29">
        <f>[6]属性汇总!DV70+[16]战法升星!AG70+[13]宝物升星!AH72+[14]藏品属性!BD77/2+[15]属性汇总!L71</f>
        <v>2.1565300575372937</v>
      </c>
      <c r="G71" s="29">
        <f>[6]属性汇总!DW70+[16]战法升星!AH70+[13]宝物升星!AI72+[14]藏品属性!BE77/2+[15]属性汇总!M71</f>
        <v>2.4818794611710371</v>
      </c>
      <c r="H71" s="29">
        <f>[6]属性汇总!DX70+[16]战法升星!AI70+[13]宝物升星!AJ72+[14]藏品属性!BF77/2+[15]属性汇总!N71</f>
        <v>2.5971617961584403</v>
      </c>
      <c r="J71" s="39">
        <f>[6]属性汇总!DT70/D71</f>
        <v>0.31362496020987424</v>
      </c>
      <c r="K71" s="39">
        <f>[16]战法升星!AE70/D71</f>
        <v>0.52257836058843776</v>
      </c>
      <c r="L71" s="39">
        <f>[13]宝物升星!AF72/D71</f>
        <v>4.5955299628384377E-2</v>
      </c>
      <c r="M71" s="39">
        <f>[14]藏品属性!BB77/2/D71</f>
        <v>2.6475376027482324E-2</v>
      </c>
      <c r="N71" s="39">
        <f>[15]属性汇总!J71/D71</f>
        <v>9.1366003545821362E-2</v>
      </c>
      <c r="O71" s="70"/>
      <c r="P71" s="70"/>
      <c r="S71" s="29">
        <v>67</v>
      </c>
      <c r="T71" s="29">
        <f>[7]士兵阶位属性!BR71+[7]士兵训练属性!BA72+[6]第4特性!W71+[17]效用汇总!N71+[8]属性汇总!AN71+[14]藏品属性!BB77/2</f>
        <v>0.63702053577738937</v>
      </c>
      <c r="U71" s="29">
        <f>[7]士兵阶位属性!BS71+[7]士兵训练属性!BB72+[6]第4特性!X71+[17]效用汇总!O71+[8]属性汇总!AO71+[14]藏品属性!BC77/2</f>
        <v>0.9900999153510126</v>
      </c>
      <c r="V71" s="29">
        <f>[7]士兵阶位属性!BT71+[7]士兵训练属性!BC72+[6]第4特性!Y71+[17]效用汇总!P71+[8]属性汇总!AP71+[14]藏品属性!BD77/2</f>
        <v>1.085130136924721</v>
      </c>
      <c r="W71" s="29">
        <f>[7]士兵阶位属性!BU71+[7]士兵训练属性!BD72+[6]第4特性!Z71+[17]效用汇总!Q71+[8]属性汇总!AQ71+[14]藏品属性!BE77/2</f>
        <v>1.2082112318298264</v>
      </c>
      <c r="X71" s="29">
        <f>[7]士兵阶位属性!BV71+[7]士兵训练属性!BE72+[6]第4特性!AA71+[17]效用汇总!R71+[8]属性汇总!AR71+[14]藏品属性!BF77/2</f>
        <v>1.2546209059185842</v>
      </c>
      <c r="Z71" s="39">
        <f>[7]士兵阶位属性!BR71/T71</f>
        <v>0.44742503748547252</v>
      </c>
      <c r="AA71" s="39">
        <f>[7]士兵训练属性!BA72/T71</f>
        <v>0</v>
      </c>
      <c r="AB71" s="39">
        <f>[6]第4特性!W71/T71</f>
        <v>0.12146902042268874</v>
      </c>
      <c r="AC71" s="39">
        <f>[17]效用汇总!N71/T71</f>
        <v>0.23649948944064883</v>
      </c>
      <c r="AD71" s="39">
        <f>[8]属性汇总!AN71/T71</f>
        <v>0.11454623930537981</v>
      </c>
      <c r="AE71" s="39">
        <f>[14]藏品属性!BB77/2/T71</f>
        <v>8.0060213345810025E-2</v>
      </c>
      <c r="AK71" s="32">
        <f t="shared" si="26"/>
        <v>1.3288860484542666</v>
      </c>
      <c r="AL71" s="32">
        <f t="shared" si="27"/>
        <v>1.3876023750686937</v>
      </c>
      <c r="AM71" s="32">
        <f t="shared" si="28"/>
        <v>1.4876995052653477</v>
      </c>
      <c r="AN71" s="32">
        <f t="shared" si="29"/>
        <v>1.7121443930760176</v>
      </c>
      <c r="AO71" s="32">
        <f t="shared" si="30"/>
        <v>1.7916728337426175</v>
      </c>
      <c r="AQ71" s="32">
        <f t="shared" si="31"/>
        <v>0.91892820433947642</v>
      </c>
      <c r="AR71" s="32">
        <f t="shared" si="32"/>
        <v>1.2844635674503313</v>
      </c>
      <c r="AS71" s="32">
        <f t="shared" si="33"/>
        <v>1.4007282271734334</v>
      </c>
      <c r="AT71" s="32">
        <f t="shared" si="34"/>
        <v>1.5714226860061551</v>
      </c>
      <c r="AU71" s="32">
        <f t="shared" si="35"/>
        <v>1.6347033907741633</v>
      </c>
      <c r="AW71" s="32">
        <f t="shared" si="36"/>
        <v>1.4461260870858426</v>
      </c>
      <c r="AX71" s="32">
        <f t="shared" si="37"/>
        <v>1.08029718415688</v>
      </c>
      <c r="AY71" s="32">
        <f t="shared" si="38"/>
        <v>1.0620900445958856</v>
      </c>
      <c r="AZ71" s="32">
        <f t="shared" si="39"/>
        <v>1.089550512617018</v>
      </c>
      <c r="BA71" s="32">
        <f t="shared" si="40"/>
        <v>1.0960231953113626</v>
      </c>
    </row>
    <row r="72" spans="3:53" x14ac:dyDescent="0.15">
      <c r="C72" s="29">
        <v>68</v>
      </c>
      <c r="D72" s="29">
        <f>[6]属性汇总!DT71+[16]战法升星!AE71+[13]宝物升星!AF73+[14]藏品属性!BB78/2+[15]属性汇总!J72</f>
        <v>1.9620652526413316</v>
      </c>
      <c r="E72" s="29">
        <f>[6]属性汇总!DU71+[16]战法升星!AF71+[13]宝物升星!AG73+[14]藏品属性!BC78/2+[15]属性汇总!K72</f>
        <v>2.0528154841629735</v>
      </c>
      <c r="F72" s="29">
        <f>[6]属性汇总!DV71+[16]战法升星!AG71+[13]宝物升星!AH73+[14]藏品属性!BD78/2+[15]属性汇总!L72</f>
        <v>2.1990961948549561</v>
      </c>
      <c r="G72" s="29">
        <f>[6]属性汇总!DW71+[16]战法升星!AH71+[13]宝物升星!AI73+[14]藏品属性!BE78/2+[15]属性汇总!M72</f>
        <v>2.5154680145833974</v>
      </c>
      <c r="H72" s="29">
        <f>[6]属性汇总!DX71+[16]战法升星!AI71+[13]宝物升星!AJ73+[14]藏品属性!BF78/2+[15]属性汇总!N72</f>
        <v>2.6215645683025857</v>
      </c>
      <c r="J72" s="39">
        <f>[6]属性汇总!DT71/D72</f>
        <v>0.31466770471948685</v>
      </c>
      <c r="K72" s="39">
        <f>[16]战法升星!AE71/D72</f>
        <v>0.51706546127976205</v>
      </c>
      <c r="L72" s="39">
        <f>[13]宝物升星!AF73/D72</f>
        <v>4.6328993412665831E-2</v>
      </c>
      <c r="M72" s="39">
        <f>[14]藏品属性!BB78/2/D72</f>
        <v>2.8159104252838924E-2</v>
      </c>
      <c r="N72" s="39">
        <f>[15]属性汇总!J72/D72</f>
        <v>9.3778736335246374E-2</v>
      </c>
      <c r="O72" s="70"/>
      <c r="P72" s="70"/>
      <c r="S72" s="29">
        <v>68</v>
      </c>
      <c r="T72" s="29">
        <f>[7]士兵阶位属性!BR72+[7]士兵训练属性!BA73+[6]第4特性!W72+[17]效用汇总!N72+[8]属性汇总!AN72+[14]藏品属性!BB78/2</f>
        <v>0.67779958262531392</v>
      </c>
      <c r="U72" s="29">
        <f>[7]士兵阶位属性!BS72+[7]士兵训练属性!BB73+[6]第4特性!X72+[17]效用汇总!O72+[8]属性汇总!AO72+[14]藏品属性!BC78/2</f>
        <v>1.0752738677470528</v>
      </c>
      <c r="V72" s="29">
        <f>[7]士兵阶位属性!BT72+[7]士兵训练属性!BC73+[6]第4特性!Y72+[17]效用汇总!P72+[8]属性汇总!AP72+[14]藏品属性!BD78/2</f>
        <v>1.1800900116327462</v>
      </c>
      <c r="W72" s="29">
        <f>[7]士兵阶位属性!BU72+[7]士兵训练属性!BD73+[6]第4特性!Z72+[17]效用汇总!Q72+[8]属性汇总!AQ72+[14]藏品属性!BE78/2</f>
        <v>1.3286685197300423</v>
      </c>
      <c r="X72" s="29">
        <f>[7]士兵阶位属性!BV72+[7]士兵训练属性!BE73+[6]第4特性!AA72+[17]效用汇总!R72+[8]属性汇总!AR72+[14]藏品属性!BF78/2</f>
        <v>1.3821836109369396</v>
      </c>
      <c r="Z72" s="39">
        <f>[7]士兵阶位属性!BR72/T72</f>
        <v>0.42684359192549315</v>
      </c>
      <c r="AA72" s="39">
        <f>[7]士兵训练属性!BA73/T72</f>
        <v>0</v>
      </c>
      <c r="AB72" s="39">
        <f>[6]第4特性!W72/T72</f>
        <v>0.11895481394316773</v>
      </c>
      <c r="AC72" s="39">
        <f>[17]效用汇总!N72/T72</f>
        <v>0.25402373096952624</v>
      </c>
      <c r="AD72" s="39">
        <f>[8]属性汇总!AN72/T72</f>
        <v>0.1186640921057717</v>
      </c>
      <c r="AE72" s="39">
        <f>[14]藏品属性!BB78/2/T72</f>
        <v>8.1513771056041018E-2</v>
      </c>
      <c r="AK72" s="32">
        <f t="shared" si="26"/>
        <v>1.3452435561171401</v>
      </c>
      <c r="AL72" s="32">
        <f t="shared" si="27"/>
        <v>1.4074643023467988</v>
      </c>
      <c r="AM72" s="32">
        <f t="shared" si="28"/>
        <v>1.5077582060167791</v>
      </c>
      <c r="AN72" s="32">
        <f t="shared" si="29"/>
        <v>1.724671048876516</v>
      </c>
      <c r="AO72" s="32">
        <f t="shared" si="30"/>
        <v>1.797413637342846</v>
      </c>
      <c r="AQ72" s="32">
        <f t="shared" si="31"/>
        <v>0.9644707709846646</v>
      </c>
      <c r="AR72" s="32">
        <f t="shared" si="32"/>
        <v>1.3752042872554049</v>
      </c>
      <c r="AS72" s="32">
        <f t="shared" si="33"/>
        <v>1.5013930460995808</v>
      </c>
      <c r="AT72" s="32">
        <f t="shared" si="34"/>
        <v>1.6961956465928201</v>
      </c>
      <c r="AU72" s="32">
        <f t="shared" si="35"/>
        <v>1.7652121718598575</v>
      </c>
      <c r="AW72" s="32">
        <f t="shared" si="36"/>
        <v>1.3947997146079711</v>
      </c>
      <c r="AX72" s="32">
        <f t="shared" si="37"/>
        <v>1.0234583438914211</v>
      </c>
      <c r="AY72" s="32">
        <f t="shared" si="38"/>
        <v>1.0042395027296378</v>
      </c>
      <c r="AZ72" s="32">
        <f t="shared" si="39"/>
        <v>1.016787805310605</v>
      </c>
      <c r="BA72" s="32">
        <f t="shared" si="40"/>
        <v>1.0182422634493056</v>
      </c>
    </row>
    <row r="73" spans="3:53" x14ac:dyDescent="0.15">
      <c r="C73" s="29">
        <v>69</v>
      </c>
      <c r="D73" s="29">
        <f>[6]属性汇总!DT72+[16]战法升星!AE72+[13]宝物升星!AF74+[14]藏品属性!BB79/2+[15]属性汇总!J73</f>
        <v>1.9978122559380529</v>
      </c>
      <c r="E73" s="29">
        <f>[6]属性汇总!DU72+[16]战法升星!AF72+[13]宝物升星!AG74+[14]藏品属性!BC79/2+[15]属性汇总!K73</f>
        <v>2.0938306147813801</v>
      </c>
      <c r="F73" s="29">
        <f>[6]属性汇总!DV72+[16]战法升星!AG72+[13]宝物升星!AH74+[14]藏品属性!BD79/2+[15]属性汇总!L73</f>
        <v>2.2419210267285217</v>
      </c>
      <c r="G73" s="29">
        <f>[6]属性汇总!DW72+[16]战法升星!AH72+[13]宝物升星!AI74+[14]藏品属性!BE79/2+[15]属性汇总!M73</f>
        <v>2.5430442153720008</v>
      </c>
      <c r="H73" s="29">
        <f>[6]属性汇总!DX72+[16]战法升星!AI72+[13]宝物升星!AJ74+[14]藏品属性!BF79/2+[15]属性汇总!N73</f>
        <v>2.6520262926049418</v>
      </c>
      <c r="J73" s="39">
        <f>[6]属性汇总!DT72/D73</f>
        <v>0.31567313341895575</v>
      </c>
      <c r="K73" s="39">
        <f>[16]战法升星!AE72/D73</f>
        <v>0.51174984740586726</v>
      </c>
      <c r="L73" s="39">
        <f>[13]宝物升星!AF74/D73</f>
        <v>4.6689314135590833E-2</v>
      </c>
      <c r="M73" s="39">
        <f>[14]藏品属性!BB79/2/D73</f>
        <v>2.9782578329444857E-2</v>
      </c>
      <c r="N73" s="39">
        <f>[15]属性汇总!J73/D73</f>
        <v>9.6105126710141389E-2</v>
      </c>
      <c r="O73" s="70"/>
      <c r="P73" s="70"/>
      <c r="S73" s="29">
        <v>69</v>
      </c>
      <c r="T73" s="29">
        <f>[7]士兵阶位属性!BR73+[7]士兵训练属性!BA74+[6]第4特性!W73+[17]效用汇总!N73+[8]属性汇总!AN73+[14]藏品属性!BB79/2</f>
        <v>0.71911421491973992</v>
      </c>
      <c r="U73" s="29">
        <f>[7]士兵阶位属性!BS73+[7]士兵训练属性!BB74+[6]第4特性!X73+[17]效用汇总!O73+[8]属性汇总!AO73+[14]藏品属性!BC79/2</f>
        <v>1.1610062963295036</v>
      </c>
      <c r="V73" s="29">
        <f>[7]士兵阶位属性!BT73+[7]士兵训练属性!BC74+[6]第4特性!Y73+[17]效用汇总!P73+[8]属性汇总!AP73+[14]藏品属性!BD79/2</f>
        <v>1.2764699048603396</v>
      </c>
      <c r="W73" s="29">
        <f>[7]士兵阶位属性!BU73+[7]士兵训练属性!BD74+[6]第4特性!Z73+[17]效用汇总!Q73+[8]属性汇总!AQ73+[14]藏品属性!BE79/2</f>
        <v>1.4467589228382389</v>
      </c>
      <c r="X73" s="29">
        <f>[7]士兵阶位属性!BV73+[7]士兵训练属性!BE74+[6]第4特性!AA73+[17]效用汇总!R73+[8]属性汇总!AR73+[14]藏品属性!BF79/2</f>
        <v>1.5067611503911156</v>
      </c>
      <c r="Z73" s="39">
        <f>[7]士兵阶位属性!BR73/T73</f>
        <v>0.40829380606853061</v>
      </c>
      <c r="AA73" s="39">
        <f>[7]士兵训练属性!BA74/T73</f>
        <v>0</v>
      </c>
      <c r="AB73" s="39">
        <f>[6]第4特性!W73/T73</f>
        <v>0.11663903212266157</v>
      </c>
      <c r="AC73" s="39">
        <f>[17]效用汇总!N73/T73</f>
        <v>0.26935822177176316</v>
      </c>
      <c r="AD73" s="39">
        <f>[8]属性汇总!AN73/T73</f>
        <v>0.12296825884130348</v>
      </c>
      <c r="AE73" s="39">
        <f>[14]藏品属性!BB79/2/T73</f>
        <v>8.2740681195741309E-2</v>
      </c>
      <c r="AK73" s="32">
        <f t="shared" si="26"/>
        <v>1.3616010637800136</v>
      </c>
      <c r="AL73" s="32">
        <f t="shared" si="27"/>
        <v>1.4270419975588977</v>
      </c>
      <c r="AM73" s="32">
        <f t="shared" si="28"/>
        <v>1.5279724337615579</v>
      </c>
      <c r="AN73" s="32">
        <f t="shared" si="29"/>
        <v>1.7332017553692958</v>
      </c>
      <c r="AO73" s="32">
        <f t="shared" si="30"/>
        <v>1.8074780602884752</v>
      </c>
      <c r="AQ73" s="32">
        <f t="shared" si="31"/>
        <v>1.0105489230763545</v>
      </c>
      <c r="AR73" s="32">
        <f t="shared" si="32"/>
        <v>1.4664478673952872</v>
      </c>
      <c r="AS73" s="32">
        <f t="shared" si="33"/>
        <v>1.6035144498083427</v>
      </c>
      <c r="AT73" s="32">
        <f t="shared" si="34"/>
        <v>1.8177303925213673</v>
      </c>
      <c r="AU73" s="32">
        <f t="shared" si="35"/>
        <v>1.8936305903556259</v>
      </c>
      <c r="AW73" s="32">
        <f t="shared" si="36"/>
        <v>1.3473875758879359</v>
      </c>
      <c r="AX73" s="32">
        <f t="shared" si="37"/>
        <v>0.97312835272734077</v>
      </c>
      <c r="AY73" s="32">
        <f t="shared" si="38"/>
        <v>0.95288971916915755</v>
      </c>
      <c r="AZ73" s="32">
        <f t="shared" si="39"/>
        <v>0.95349770378498089</v>
      </c>
      <c r="BA73" s="32">
        <f t="shared" si="40"/>
        <v>0.9545040460869556</v>
      </c>
    </row>
    <row r="74" spans="3:53" x14ac:dyDescent="0.15">
      <c r="C74" s="29">
        <v>70</v>
      </c>
      <c r="D74" s="29">
        <f>[6]属性汇总!DT73+[16]战法升星!AE73+[13]宝物升星!AF75+[14]藏品属性!BB80/2+[15]属性汇总!J74</f>
        <v>2.0325967491390897</v>
      </c>
      <c r="E74" s="29">
        <f>[6]属性汇总!DU73+[16]战法升星!AF73+[13]宝物升星!AG75+[14]藏品属性!BC80/2+[15]属性汇总!K74</f>
        <v>2.1297533059042353</v>
      </c>
      <c r="F74" s="29">
        <f>[6]属性汇总!DV73+[16]战法升星!AG73+[13]宝物升星!AH75+[14]藏品属性!BD80/2+[15]属性汇总!L74</f>
        <v>2.2666526332856729</v>
      </c>
      <c r="G74" s="29">
        <f>[6]属性汇总!DW73+[16]战法升星!AH73+[13]宝物升星!AI75+[14]藏品属性!BE80/2+[15]属性汇总!M74</f>
        <v>2.5604887825261868</v>
      </c>
      <c r="H74" s="29">
        <f>[6]属性汇总!DX73+[16]战法升星!AI73+[13]宝物升星!AJ75+[14]藏品属性!BF80/2+[15]属性汇总!N74</f>
        <v>2.6888280334686963</v>
      </c>
      <c r="J74" s="39">
        <f>[6]属性汇总!DT73/D74</f>
        <v>0.31722409858148148</v>
      </c>
      <c r="K74" s="39">
        <f>[16]战法升星!AE73/D74</f>
        <v>0.50598058828759518</v>
      </c>
      <c r="L74" s="39">
        <f>[13]宝物升星!AF75/D74</f>
        <v>4.7059240785720678E-2</v>
      </c>
      <c r="M74" s="39">
        <f>[14]藏品属性!BB80/2/D74</f>
        <v>3.1339772102810505E-2</v>
      </c>
      <c r="N74" s="39">
        <f>[15]属性汇总!J74/D74</f>
        <v>9.8396300242392098E-2</v>
      </c>
      <c r="O74" s="70"/>
      <c r="P74" s="70"/>
      <c r="S74" s="29">
        <v>70</v>
      </c>
      <c r="T74" s="29">
        <f>[7]士兵阶位属性!BR74+[7]士兵训练属性!BA75+[6]第4特性!W74+[17]效用汇总!N74+[8]属性汇总!AN74+[14]藏品属性!BB80/2</f>
        <v>0.75985271550517719</v>
      </c>
      <c r="U74" s="29">
        <f>[7]士兵阶位属性!BS74+[7]士兵训练属性!BB75+[6]第4特性!X74+[17]效用汇总!O74+[8]属性汇总!AO74+[14]藏品属性!BC80/2</f>
        <v>1.2479354656894197</v>
      </c>
      <c r="V74" s="29">
        <f>[7]士兵阶位属性!BT74+[7]士兵训练属性!BC75+[6]第4特性!Y74+[17]效用汇总!P74+[8]属性汇总!AP74+[14]藏品属性!BD80/2</f>
        <v>1.3738873955015327</v>
      </c>
      <c r="W74" s="29">
        <f>[7]士兵阶位属性!BU74+[7]士兵训练属性!BD75+[6]第4特性!Z74+[17]效用汇总!Q74+[8]属性汇总!AQ74+[14]藏品属性!BE80/2</f>
        <v>1.5602275203426152</v>
      </c>
      <c r="X74" s="29">
        <f>[7]士兵阶位属性!BV74+[7]士兵训练属性!BE75+[6]第4特性!AA74+[17]效用汇总!R74+[8]属性汇总!AR74+[14]藏品属性!BF80/2</f>
        <v>1.6280340797341655</v>
      </c>
      <c r="Z74" s="39">
        <f>[7]士兵阶位属性!BR74/T74</f>
        <v>0.39205670399385317</v>
      </c>
      <c r="AA74" s="39">
        <f>[7]士兵训练属性!BA75/T74</f>
        <v>0</v>
      </c>
      <c r="AB74" s="39">
        <f>[6]第4特性!W74/T74</f>
        <v>0.11218883922651447</v>
      </c>
      <c r="AC74" s="39">
        <f>[17]效用汇总!N74/T74</f>
        <v>0.28324104019553376</v>
      </c>
      <c r="AD74" s="39">
        <f>[8]属性汇总!AN74/T74</f>
        <v>0.12867990833298742</v>
      </c>
      <c r="AE74" s="39">
        <f>[14]藏品属性!BB80/2/T74</f>
        <v>8.3833508251111244E-2</v>
      </c>
      <c r="AK74" s="32">
        <f t="shared" si="26"/>
        <v>1.3769611190604734</v>
      </c>
      <c r="AL74" s="32">
        <f t="shared" si="27"/>
        <v>1.4427787984324689</v>
      </c>
      <c r="AM74" s="32">
        <f t="shared" si="28"/>
        <v>1.5355197964241327</v>
      </c>
      <c r="AN74" s="32">
        <f t="shared" si="29"/>
        <v>1.7345759806131547</v>
      </c>
      <c r="AO74" s="32">
        <f t="shared" si="30"/>
        <v>1.8215180455712092</v>
      </c>
      <c r="AQ74" s="32">
        <f t="shared" si="31"/>
        <v>1.0561347668508514</v>
      </c>
      <c r="AR74" s="32">
        <f t="shared" si="32"/>
        <v>1.5583795705522276</v>
      </c>
      <c r="AS74" s="32">
        <f t="shared" si="33"/>
        <v>1.7042866703023005</v>
      </c>
      <c r="AT74" s="32">
        <f t="shared" si="34"/>
        <v>1.9334579061807136</v>
      </c>
      <c r="AU74" s="32">
        <f t="shared" si="35"/>
        <v>2.0199718734993497</v>
      </c>
      <c r="AW74" s="32">
        <f t="shared" si="36"/>
        <v>1.3037740658479142</v>
      </c>
      <c r="AX74" s="32">
        <f t="shared" si="37"/>
        <v>0.92581988733412723</v>
      </c>
      <c r="AY74" s="32">
        <f t="shared" si="38"/>
        <v>0.90097506668392091</v>
      </c>
      <c r="AZ74" s="32">
        <f t="shared" si="39"/>
        <v>0.89713666641937739</v>
      </c>
      <c r="BA74" s="32">
        <f t="shared" si="40"/>
        <v>0.90175416275260112</v>
      </c>
    </row>
    <row r="75" spans="3:53" x14ac:dyDescent="0.15">
      <c r="C75" s="29">
        <v>71</v>
      </c>
      <c r="D75" s="29">
        <f>[6]属性汇总!DT74+[16]战法升星!AE74+[13]宝物升星!AF76+[14]藏品属性!BB81/2+[15]属性汇总!J75</f>
        <v>2.057458858951799</v>
      </c>
      <c r="E75" s="29">
        <f>[6]属性汇总!DU74+[16]战法升星!AF74+[13]宝物升星!AG76+[14]藏品属性!BC81/2+[15]属性汇总!K75</f>
        <v>2.1550620223103332</v>
      </c>
      <c r="F75" s="29">
        <f>[6]属性汇总!DV74+[16]战法升星!AG74+[13]宝物升星!AH76+[14]藏品属性!BD81/2+[15]属性汇总!L75</f>
        <v>2.2798548830889036</v>
      </c>
      <c r="G75" s="29">
        <f>[6]属性汇总!DW74+[16]战法升星!AH74+[13]宝物升星!AI76+[14]藏品属性!BE81/2+[15]属性汇总!M75</f>
        <v>2.5672022337838247</v>
      </c>
      <c r="H75" s="29">
        <f>[6]属性汇总!DX74+[16]战法升星!AI74+[13]宝物升星!AJ76+[14]藏品属性!BF81/2+[15]属性汇总!N75</f>
        <v>2.7108768319081054</v>
      </c>
      <c r="J75" s="39">
        <f>[6]属性汇总!DT74/D75</f>
        <v>0.32035555250684478</v>
      </c>
      <c r="K75" s="39">
        <f>[16]战法升星!AE74/D75</f>
        <v>0.50262344201139597</v>
      </c>
      <c r="L75" s="39">
        <f>[13]宝物升星!AF76/D75</f>
        <v>4.6816087467805946E-2</v>
      </c>
      <c r="M75" s="39">
        <f>[14]藏品属性!BB81/2/D75</f>
        <v>3.299762799703751E-2</v>
      </c>
      <c r="N75" s="39">
        <f>[15]属性汇总!J75/D75</f>
        <v>9.7207290016915721E-2</v>
      </c>
      <c r="O75" s="70"/>
      <c r="P75" s="70"/>
      <c r="S75" s="29">
        <v>71</v>
      </c>
      <c r="T75" s="29">
        <f>[7]士兵阶位属性!BR75+[7]士兵训练属性!BA76+[6]第4特性!W75+[17]效用汇总!N75+[8]属性汇总!AN75+[14]藏品属性!BB81/2</f>
        <v>0.80657856416133633</v>
      </c>
      <c r="U75" s="29">
        <f>[7]士兵阶位属性!BS75+[7]士兵训练属性!BB76+[6]第4特性!X75+[17]效用汇总!O75+[8]属性汇总!AO75+[14]藏品属性!BC81/2</f>
        <v>1.2875869642597382</v>
      </c>
      <c r="V75" s="29">
        <f>[7]士兵阶位属性!BT75+[7]士兵训练属性!BC76+[6]第4特性!Y75+[17]效用汇总!P75+[8]属性汇总!AP75+[14]藏品属性!BD81/2</f>
        <v>1.4108848173356359</v>
      </c>
      <c r="W75" s="29">
        <f>[7]士兵阶位属性!BU75+[7]士兵训练属性!BD76+[6]第4特性!Z75+[17]效用汇总!Q75+[8]属性汇总!AQ75+[14]藏品属性!BE81/2</f>
        <v>1.6377049706632831</v>
      </c>
      <c r="X75" s="29">
        <f>[7]士兵阶位属性!BV75+[7]士兵训练属性!BE76+[6]第4特性!AA75+[17]效用汇总!R75+[8]属性汇总!AR75+[14]藏品属性!BF81/2</f>
        <v>1.7247989998522593</v>
      </c>
      <c r="Z75" s="39">
        <f>[7]士兵阶位属性!BR75/T75</f>
        <v>0.37479205456527576</v>
      </c>
      <c r="AA75" s="39">
        <f>[7]士兵训练属性!BA76/T75</f>
        <v>0</v>
      </c>
      <c r="AB75" s="39">
        <f>[6]第4特性!W75/T75</f>
        <v>0.10686532464301157</v>
      </c>
      <c r="AC75" s="39">
        <f>[17]效用汇总!N75/T75</f>
        <v>0.30028968834607223</v>
      </c>
      <c r="AD75" s="39">
        <f>[8]属性汇总!AN75/T75</f>
        <v>0.13388101781325409</v>
      </c>
      <c r="AE75" s="39">
        <f>[14]藏品属性!BB81/2/T75</f>
        <v>8.417191463238631E-2</v>
      </c>
      <c r="AK75" s="32">
        <f t="shared" si="26"/>
        <v>1.3920972067985975</v>
      </c>
      <c r="AL75" s="32">
        <f t="shared" si="27"/>
        <v>1.458136481652115</v>
      </c>
      <c r="AM75" s="32">
        <f t="shared" si="28"/>
        <v>1.5425725772573315</v>
      </c>
      <c r="AN75" s="32">
        <f t="shared" si="29"/>
        <v>1.7369946637758296</v>
      </c>
      <c r="AO75" s="32">
        <f t="shared" si="30"/>
        <v>1.8342063313950887</v>
      </c>
      <c r="AQ75" s="32">
        <f t="shared" si="31"/>
        <v>1.1077267803655375</v>
      </c>
      <c r="AR75" s="32">
        <f t="shared" si="32"/>
        <v>1.6030212588530277</v>
      </c>
      <c r="AS75" s="32">
        <f t="shared" si="33"/>
        <v>1.7445849194103114</v>
      </c>
      <c r="AT75" s="32">
        <f t="shared" si="34"/>
        <v>2.0134638199718471</v>
      </c>
      <c r="AU75" s="32">
        <f t="shared" si="35"/>
        <v>2.1215873578436972</v>
      </c>
      <c r="AW75" s="32">
        <f t="shared" si="36"/>
        <v>1.2567153123617909</v>
      </c>
      <c r="AX75" s="32">
        <f t="shared" si="37"/>
        <v>0.90961768198596515</v>
      </c>
      <c r="AY75" s="32">
        <f t="shared" si="38"/>
        <v>0.88420607108006977</v>
      </c>
      <c r="AZ75" s="32">
        <f t="shared" si="39"/>
        <v>0.86268978193018475</v>
      </c>
      <c r="BA75" s="32">
        <f t="shared" si="40"/>
        <v>0.86454433498289129</v>
      </c>
    </row>
    <row r="76" spans="3:53" x14ac:dyDescent="0.15">
      <c r="C76" s="29">
        <v>72</v>
      </c>
      <c r="D76" s="29">
        <f>[6]属性汇总!DT75+[16]战法升星!AE75+[13]宝物升星!AF77+[14]藏品属性!BB82/2+[15]属性汇总!J76</f>
        <v>2.0823209687645083</v>
      </c>
      <c r="E76" s="29">
        <f>[6]属性汇总!DU75+[16]战法升星!AF75+[13]宝物升星!AG77+[14]藏品属性!BC82/2+[15]属性汇总!K76</f>
        <v>2.180333165719786</v>
      </c>
      <c r="F76" s="29">
        <f>[6]属性汇总!DV75+[16]战法升星!AG75+[13]宝物升星!AH77+[14]藏品属性!BD82/2+[15]属性汇总!L76</f>
        <v>2.2930571328921339</v>
      </c>
      <c r="G76" s="29">
        <f>[6]属性汇总!DW75+[16]战法升星!AH75+[13]宝物升星!AI77+[14]藏品属性!BE82/2+[15]属性汇总!M76</f>
        <v>2.5810198403599567</v>
      </c>
      <c r="H76" s="29">
        <f>[6]属性汇总!DX75+[16]战法升星!AI75+[13]宝物升星!AJ77+[14]藏品属性!BF82/2+[15]属性汇总!N76</f>
        <v>2.7424661398384749</v>
      </c>
      <c r="J76" s="39">
        <f>[6]属性汇总!DT75/D76</f>
        <v>0.32341222972627881</v>
      </c>
      <c r="K76" s="39">
        <f>[16]战法升星!AE75/D76</f>
        <v>0.49934646180049436</v>
      </c>
      <c r="L76" s="39">
        <f>[13]宝物升星!AF77/D76</f>
        <v>4.6578740463693938E-2</v>
      </c>
      <c r="M76" s="39">
        <f>[14]藏品属性!BB82/2/D76</f>
        <v>3.4615895570430016E-2</v>
      </c>
      <c r="N76" s="39">
        <f>[15]属性汇总!J76/D76</f>
        <v>9.6046672439102837E-2</v>
      </c>
      <c r="O76" s="70"/>
      <c r="P76" s="70"/>
      <c r="S76" s="29">
        <v>72</v>
      </c>
      <c r="T76" s="29">
        <f>[7]士兵阶位属性!BR76+[7]士兵训练属性!BA77+[6]第4特性!W76+[17]效用汇总!N76+[8]属性汇总!AN76+[14]藏品属性!BB82/2</f>
        <v>0.85413072754929198</v>
      </c>
      <c r="U76" s="29">
        <f>[7]士兵阶位属性!BS76+[7]士兵训练属性!BB77+[6]第4特性!X76+[17]效用汇总!O76+[8]属性汇总!AO76+[14]藏品属性!BC82/2</f>
        <v>1.3293537964700071</v>
      </c>
      <c r="V76" s="29">
        <f>[7]士兵阶位属性!BT76+[7]士兵训练属性!BC77+[6]第4特性!Y76+[17]效用汇总!P76+[8]属性汇总!AP76+[14]藏品属性!BD82/2</f>
        <v>1.4483209048519934</v>
      </c>
      <c r="W76" s="29">
        <f>[7]士兵阶位属性!BU76+[7]士兵训练属性!BD77+[6]第4特性!Z76+[17]效用汇总!Q76+[8]属性汇总!AQ76+[14]藏品属性!BE82/2</f>
        <v>1.7160943706470331</v>
      </c>
      <c r="X76" s="29">
        <f>[7]士兵阶位属性!BV76+[7]士兵训练属性!BE77+[6]第4特性!AA76+[17]效用汇总!R76+[8]属性汇总!AR76+[14]藏品属性!BF82/2</f>
        <v>1.8228233683670487</v>
      </c>
      <c r="Z76" s="39">
        <f>[7]士兵阶位属性!BR76/T76</f>
        <v>0.35918013522297826</v>
      </c>
      <c r="AA76" s="39">
        <f>[7]士兵训练属性!BA77/T76</f>
        <v>0</v>
      </c>
      <c r="AB76" s="39">
        <f>[6]第4特性!W76/T76</f>
        <v>0.10202602865346613</v>
      </c>
      <c r="AC76" s="39">
        <f>[17]效用汇总!N76/T76</f>
        <v>0.31516601510702308</v>
      </c>
      <c r="AD76" s="39">
        <f>[8]属性汇总!AN76/T76</f>
        <v>0.13923628366289129</v>
      </c>
      <c r="AE76" s="39">
        <f>[14]藏品属性!BB82/2/T76</f>
        <v>8.4391537353641286E-2</v>
      </c>
      <c r="AK76" s="32">
        <f t="shared" si="26"/>
        <v>1.4072332945367219</v>
      </c>
      <c r="AL76" s="32">
        <f t="shared" si="27"/>
        <v>1.4734699741337158</v>
      </c>
      <c r="AM76" s="32">
        <f t="shared" si="28"/>
        <v>1.5496488735813407</v>
      </c>
      <c r="AN76" s="32">
        <f t="shared" si="29"/>
        <v>1.7442541796855635</v>
      </c>
      <c r="AO76" s="32">
        <f t="shared" si="30"/>
        <v>1.853359649646189</v>
      </c>
      <c r="AQ76" s="32">
        <f t="shared" si="31"/>
        <v>1.1601451086120198</v>
      </c>
      <c r="AR76" s="32">
        <f t="shared" si="32"/>
        <v>1.6497718848563294</v>
      </c>
      <c r="AS76" s="32">
        <f t="shared" si="33"/>
        <v>1.7853047175251187</v>
      </c>
      <c r="AT76" s="32">
        <f t="shared" si="34"/>
        <v>2.0953966976206688</v>
      </c>
      <c r="AU76" s="32">
        <f t="shared" si="35"/>
        <v>2.2258515714908436</v>
      </c>
      <c r="AW76" s="32">
        <f t="shared" si="36"/>
        <v>1.2129804143382672</v>
      </c>
      <c r="AX76" s="32">
        <f t="shared" si="37"/>
        <v>0.89313558296093354</v>
      </c>
      <c r="AY76" s="32">
        <f t="shared" si="38"/>
        <v>0.86800245267348186</v>
      </c>
      <c r="AZ76" s="32">
        <f t="shared" si="39"/>
        <v>0.83242193789184216</v>
      </c>
      <c r="BA76" s="32">
        <f t="shared" si="40"/>
        <v>0.8326519492064941</v>
      </c>
    </row>
    <row r="77" spans="3:53" x14ac:dyDescent="0.15">
      <c r="C77" s="29">
        <v>73</v>
      </c>
      <c r="D77" s="29">
        <f>[6]属性汇总!DT76+[16]战法升星!AE76+[13]宝物升星!AF78+[14]藏品属性!BB83/2+[15]属性汇总!J77</f>
        <v>2.1089296776857189</v>
      </c>
      <c r="E77" s="29">
        <f>[6]属性汇总!DU76+[16]战法升星!AF76+[13]宝物升星!AG78+[14]藏品属性!BC83/2+[15]属性汇总!K77</f>
        <v>2.2009036497434153</v>
      </c>
      <c r="F77" s="29">
        <f>[6]属性汇总!DV76+[16]战法升星!AG76+[13]宝物升星!AH78+[14]藏品属性!BD83/2+[15]属性汇总!L77</f>
        <v>2.3017839849640009</v>
      </c>
      <c r="G77" s="29">
        <f>[6]属性汇总!DW76+[16]战法升星!AH76+[13]宝物升星!AI78+[14]藏品属性!BE83/2+[15]属性汇总!M77</f>
        <v>2.647942134825366</v>
      </c>
      <c r="H77" s="29">
        <f>[6]属性汇总!DX76+[16]战法升星!AI76+[13]宝物升星!AJ78+[14]藏品属性!BF83/2+[15]属性汇总!N77</f>
        <v>2.8053686900557846</v>
      </c>
      <c r="J77" s="39">
        <f>[6]属性汇总!DT76/D77</f>
        <v>0.32701677905663495</v>
      </c>
      <c r="K77" s="39">
        <f>[16]战法升星!AE76/D77</f>
        <v>0.49569716526853019</v>
      </c>
      <c r="L77" s="39">
        <f>[13]宝物升星!AF78/D77</f>
        <v>4.6308610032673551E-2</v>
      </c>
      <c r="M77" s="39">
        <f>[14]藏品属性!BB83/2/D77</f>
        <v>3.6142609698520803E-2</v>
      </c>
      <c r="N77" s="39">
        <f>[15]属性汇总!J77/D77</f>
        <v>9.4834835943640602E-2</v>
      </c>
      <c r="O77" s="70"/>
      <c r="P77" s="70"/>
      <c r="S77" s="29">
        <v>73</v>
      </c>
      <c r="T77" s="29">
        <f>[7]士兵阶位属性!BR77+[7]士兵训练属性!BA78+[6]第4特性!W77+[17]效用汇总!N77+[8]属性汇总!AN77+[14]藏品属性!BB83/2</f>
        <v>0.90358809202984025</v>
      </c>
      <c r="U77" s="29">
        <f>[7]士兵阶位属性!BS77+[7]士兵训练属性!BB78+[6]第4特性!X77+[17]效用汇总!O77+[8]属性汇总!AO77+[14]藏品属性!BC83/2</f>
        <v>1.3717150679654786</v>
      </c>
      <c r="V77" s="29">
        <f>[7]士兵阶位属性!BT77+[7]士兵训练属性!BC78+[6]第4特性!Y77+[17]效用汇总!P77+[8]属性汇总!AP77+[14]藏品属性!BD83/2</f>
        <v>1.4914371408879519</v>
      </c>
      <c r="W77" s="29">
        <f>[7]士兵阶位属性!BU77+[7]士兵训练属性!BD78+[6]第4特性!Z77+[17]效用汇总!Q77+[8]属性汇总!AQ77+[14]藏品属性!BE83/2</f>
        <v>1.7970268228791064</v>
      </c>
      <c r="X77" s="29">
        <f>[7]士兵阶位属性!BV77+[7]士兵训练属性!BE78+[6]第4特性!AA77+[17]效用汇总!R77+[8]属性汇总!AR77+[14]藏品属性!BF83/2</f>
        <v>1.9233544364424433</v>
      </c>
      <c r="Z77" s="39">
        <f>[7]士兵阶位属性!BR77/T77</f>
        <v>0.34448699131140603</v>
      </c>
      <c r="AA77" s="39">
        <f>[7]士兵训练属性!BA78/T77</f>
        <v>0</v>
      </c>
      <c r="AB77" s="39">
        <f>[6]第4特性!W77/T77</f>
        <v>9.7165383494190627E-2</v>
      </c>
      <c r="AC77" s="39">
        <f>[17]效用汇总!N77/T77</f>
        <v>0.32778069179771174</v>
      </c>
      <c r="AD77" s="39">
        <f>[8]属性汇总!AN77/T77</f>
        <v>0.14621187947937528</v>
      </c>
      <c r="AE77" s="39">
        <f>[14]藏品属性!BB83/2/T77</f>
        <v>8.4355053917316389E-2</v>
      </c>
      <c r="AK77" s="32">
        <f t="shared" si="26"/>
        <v>1.4236101899991491</v>
      </c>
      <c r="AL77" s="32">
        <f t="shared" si="27"/>
        <v>1.4856962259734345</v>
      </c>
      <c r="AM77" s="32">
        <f t="shared" si="28"/>
        <v>1.5537944061593922</v>
      </c>
      <c r="AN77" s="32">
        <f t="shared" si="29"/>
        <v>1.7874647246664894</v>
      </c>
      <c r="AO77" s="32">
        <f t="shared" si="30"/>
        <v>1.8937338196362297</v>
      </c>
      <c r="AQ77" s="32">
        <f t="shared" si="31"/>
        <v>1.2150237554639083</v>
      </c>
      <c r="AR77" s="32">
        <f t="shared" si="32"/>
        <v>1.6967329647521012</v>
      </c>
      <c r="AS77" s="32">
        <f t="shared" si="33"/>
        <v>1.8313525159827897</v>
      </c>
      <c r="AT77" s="32">
        <f t="shared" si="34"/>
        <v>2.1880610162995922</v>
      </c>
      <c r="AU77" s="32">
        <f t="shared" si="35"/>
        <v>2.33763655708833</v>
      </c>
      <c r="AW77" s="32">
        <f t="shared" si="36"/>
        <v>1.1716727212922684</v>
      </c>
      <c r="AX77" s="32">
        <f t="shared" si="37"/>
        <v>0.87562171351489015</v>
      </c>
      <c r="AY77" s="32">
        <f t="shared" si="38"/>
        <v>0.84844091598910609</v>
      </c>
      <c r="AZ77" s="32">
        <f t="shared" si="39"/>
        <v>0.81691722093263031</v>
      </c>
      <c r="BA77" s="32">
        <f t="shared" si="40"/>
        <v>0.8101061792064852</v>
      </c>
    </row>
    <row r="78" spans="3:53" x14ac:dyDescent="0.15">
      <c r="C78" s="29">
        <v>74</v>
      </c>
      <c r="D78" s="29">
        <f>[6]属性汇总!DT77+[16]战法升星!AE77+[13]宝物升星!AF79+[14]藏品属性!BB84/2+[15]属性汇总!J78</f>
        <v>2.1365902494085836</v>
      </c>
      <c r="E78" s="29">
        <f>[6]属性汇总!DU77+[16]战法升星!AF77+[13]宝物升星!AG79+[14]藏品属性!BC84/2+[15]属性汇总!K78</f>
        <v>2.2209301579101908</v>
      </c>
      <c r="F78" s="29">
        <f>[6]属性汇总!DV77+[16]战法升星!AG77+[13]宝物升星!AH79+[14]藏品属性!BD84/2+[15]属性汇总!L78</f>
        <v>2.3091626334448261</v>
      </c>
      <c r="G78" s="29">
        <f>[6]属性汇总!DW77+[16]战法升星!AH77+[13]宝物升星!AI79+[14]藏品属性!BE84/2+[15]属性汇总!M78</f>
        <v>2.7148644292907766</v>
      </c>
      <c r="H78" s="29">
        <f>[6]属性汇总!DX77+[16]战法升星!AI77+[13]宝物升星!AJ79+[14]藏品属性!BF84/2+[15]属性汇总!N78</f>
        <v>2.8734829587459609</v>
      </c>
      <c r="J78" s="39">
        <f>[6]属性汇总!DT77/D78</f>
        <v>0.33089802067214774</v>
      </c>
      <c r="K78" s="39">
        <f>[16]战法升星!AE77/D78</f>
        <v>0.49187349598504981</v>
      </c>
      <c r="L78" s="39">
        <f>[13]宝物升星!AF79/D78</f>
        <v>4.6022542750809851E-2</v>
      </c>
      <c r="M78" s="39">
        <f>[14]藏品属性!BB84/2/D78</f>
        <v>3.7598848611974101E-2</v>
      </c>
      <c r="N78" s="39">
        <f>[15]属性汇总!J78/D78</f>
        <v>9.3607091980018528E-2</v>
      </c>
      <c r="O78" s="70"/>
      <c r="P78" s="70"/>
      <c r="S78" s="29">
        <v>74</v>
      </c>
      <c r="T78" s="29">
        <f>[7]士兵阶位属性!BR78+[7]士兵训练属性!BA79+[6]第4特性!W78+[17]效用汇总!N78+[8]属性汇总!AN78+[14]藏品属性!BB84/2</f>
        <v>0.9547298502094016</v>
      </c>
      <c r="U78" s="29">
        <f>[7]士兵阶位属性!BS78+[7]士兵训练属性!BB79+[6]第4特性!X78+[17]效用汇总!O78+[8]属性汇总!AO78+[14]藏品属性!BC84/2</f>
        <v>1.4153888214658419</v>
      </c>
      <c r="V78" s="29">
        <f>[7]士兵阶位属性!BT78+[7]士兵训练属性!BC79+[6]第4特性!Y78+[17]效用汇总!P78+[8]属性汇总!AP78+[14]藏品属性!BD84/2</f>
        <v>1.5374571274878051</v>
      </c>
      <c r="W78" s="29">
        <f>[7]士兵阶位属性!BU78+[7]士兵训练属性!BD79+[6]第4特性!Z78+[17]效用汇总!Q78+[8]属性汇总!AQ78+[14]藏品属性!BE84/2</f>
        <v>1.8792948493689261</v>
      </c>
      <c r="X78" s="29">
        <f>[7]士兵阶位属性!BV78+[7]士兵训练属性!BE79+[6]第4特性!AA78+[17]效用汇总!R78+[8]属性汇总!AR78+[14]藏品属性!BF84/2</f>
        <v>2.0310339468381686</v>
      </c>
      <c r="Z78" s="39">
        <f>[7]士兵阶位属性!BR78/T78</f>
        <v>0.33073428690622309</v>
      </c>
      <c r="AA78" s="39">
        <f>[7]士兵训练属性!BA79/T78</f>
        <v>0</v>
      </c>
      <c r="AB78" s="39">
        <f>[6]第4特性!W78/T78</f>
        <v>9.2459790440667655E-2</v>
      </c>
      <c r="AC78" s="39">
        <f>[17]效用汇总!N78/T78</f>
        <v>0.33848787901454874</v>
      </c>
      <c r="AD78" s="39">
        <f>[8]属性汇总!AN78/T78</f>
        <v>0.15417556782122463</v>
      </c>
      <c r="AE78" s="39">
        <f>[14]藏品属性!BB84/2/T78</f>
        <v>8.4142475817335929E-2</v>
      </c>
      <c r="AK78" s="32">
        <f t="shared" si="26"/>
        <v>1.4407343430794501</v>
      </c>
      <c r="AL78" s="32">
        <f t="shared" si="27"/>
        <v>1.4976059883114168</v>
      </c>
      <c r="AM78" s="32">
        <f t="shared" si="28"/>
        <v>1.5571024489513796</v>
      </c>
      <c r="AN78" s="32">
        <f t="shared" si="29"/>
        <v>1.8306731583965168</v>
      </c>
      <c r="AO78" s="32">
        <f t="shared" si="30"/>
        <v>1.9376319741535863</v>
      </c>
      <c r="AQ78" s="32">
        <f t="shared" si="31"/>
        <v>1.2719211071108318</v>
      </c>
      <c r="AR78" s="32">
        <f t="shared" si="32"/>
        <v>1.745100907567902</v>
      </c>
      <c r="AS78" s="32">
        <f t="shared" si="33"/>
        <v>1.8802679206639534</v>
      </c>
      <c r="AT78" s="32">
        <f t="shared" si="34"/>
        <v>2.2823348149786589</v>
      </c>
      <c r="AU78" s="32">
        <f t="shared" si="35"/>
        <v>2.4576219047406083</v>
      </c>
      <c r="AW78" s="32">
        <f t="shared" si="36"/>
        <v>1.1327230399942632</v>
      </c>
      <c r="AX78" s="32">
        <f t="shared" si="37"/>
        <v>0.85817730184931718</v>
      </c>
      <c r="AY78" s="32">
        <f t="shared" si="38"/>
        <v>0.82812796614726114</v>
      </c>
      <c r="AZ78" s="32">
        <f t="shared" si="39"/>
        <v>0.80210543447966232</v>
      </c>
      <c r="BA78" s="32">
        <f t="shared" si="40"/>
        <v>0.78841744143637726</v>
      </c>
    </row>
    <row r="79" spans="3:53" x14ac:dyDescent="0.15">
      <c r="C79" s="29">
        <v>75</v>
      </c>
      <c r="D79" s="29">
        <f>[6]属性汇总!DT78+[16]战法升星!AE78+[13]宝物升星!AF80+[14]藏品属性!BB85/2+[15]属性汇总!J79</f>
        <v>2.1642542305729213</v>
      </c>
      <c r="E79" s="29">
        <f>[6]属性汇总!DU78+[16]战法升星!AF78+[13]宝物升星!AG80+[14]藏品属性!BC85/2+[15]属性汇总!K79</f>
        <v>2.2434690940363735</v>
      </c>
      <c r="F79" s="29">
        <f>[6]属性汇总!DV78+[16]战法升星!AG78+[13]宝物升星!AH80+[14]藏品属性!BD85/2+[15]属性汇总!L79</f>
        <v>2.3288068456288871</v>
      </c>
      <c r="G79" s="29">
        <f>[6]属性汇总!DW78+[16]战法升星!AH78+[13]宝物升星!AI80+[14]藏品属性!BE85/2+[15]属性汇总!M79</f>
        <v>2.7797900492297685</v>
      </c>
      <c r="H79" s="29">
        <f>[6]属性汇总!DX78+[16]战法升星!AI78+[13]宝物升星!AJ80+[14]藏品属性!BF85/2+[15]属性汇总!N79</f>
        <v>2.9420699013577627</v>
      </c>
      <c r="J79" s="39">
        <f>[6]属性汇总!DT78/D79</f>
        <v>0.33467565762562079</v>
      </c>
      <c r="K79" s="39">
        <f>[16]战法升星!AE78/D79</f>
        <v>0.48814546643005402</v>
      </c>
      <c r="L79" s="39">
        <f>[13]宝物升星!AF80/D79</f>
        <v>4.5743715668862338E-2</v>
      </c>
      <c r="M79" s="39">
        <f>[14]藏品属性!BB85/2/D79</f>
        <v>3.902457506105577E-2</v>
      </c>
      <c r="N79" s="39">
        <f>[15]属性汇总!J79/D79</f>
        <v>9.2410585214407093E-2</v>
      </c>
      <c r="O79" s="70"/>
      <c r="P79" s="70"/>
      <c r="S79" s="29">
        <v>75</v>
      </c>
      <c r="T79" s="29">
        <f>[7]士兵阶位属性!BR79+[7]士兵训练属性!BA80+[6]第4特性!W79+[17]效用汇总!N79+[8]属性汇总!AN79+[14]藏品属性!BB85/2</f>
        <v>1.006953553608527</v>
      </c>
      <c r="U79" s="29">
        <f>[7]士兵阶位属性!BS79+[7]士兵训练属性!BB80+[6]第4特性!X79+[17]效用汇总!O79+[8]属性汇总!AO79+[14]藏品属性!BC85/2</f>
        <v>1.4619192220803845</v>
      </c>
      <c r="V79" s="29">
        <f>[7]士兵阶位属性!BT79+[7]士兵训练属性!BC80+[6]第4特性!Y79+[17]效用汇总!P79+[8]属性汇总!AP79+[14]藏品属性!BD85/2</f>
        <v>1.5914661723009602</v>
      </c>
      <c r="W79" s="29">
        <f>[7]士兵阶位属性!BU79+[7]士兵训练属性!BD80+[6]第4特性!Z79+[17]效用汇总!Q79+[8]属性汇总!AQ79+[14]藏品属性!BE85/2</f>
        <v>1.9673492517526983</v>
      </c>
      <c r="X79" s="29">
        <f>[7]士兵阶位属性!BV79+[7]士兵训练属性!BE80+[6]第4特性!AA79+[17]效用汇总!R79+[8]属性汇总!AR79+[14]藏品属性!BF85/2</f>
        <v>2.1363710789108099</v>
      </c>
      <c r="Z79" s="39">
        <f>[7]士兵阶位属性!BR79/T79</f>
        <v>0.31803795521487677</v>
      </c>
      <c r="AA79" s="39">
        <f>[7]士兵训练属性!BA80/T79</f>
        <v>0</v>
      </c>
      <c r="AB79" s="39">
        <f>[6]第4特性!W79/T79</f>
        <v>8.8137821980901643E-2</v>
      </c>
      <c r="AC79" s="39">
        <f>[17]效用汇总!N79/T79</f>
        <v>0.34773225924671464</v>
      </c>
      <c r="AD79" s="39">
        <f>[8]属性汇总!AN79/T79</f>
        <v>0.16221609721835728</v>
      </c>
      <c r="AE79" s="39">
        <f>[14]藏品属性!BB85/2/T79</f>
        <v>8.3875866339149549E-2</v>
      </c>
      <c r="AK79" s="32">
        <f t="shared" si="26"/>
        <v>1.4578500472908298</v>
      </c>
      <c r="AL79" s="32">
        <f t="shared" si="27"/>
        <v>1.5112094866833818</v>
      </c>
      <c r="AM79" s="32">
        <f t="shared" si="28"/>
        <v>1.568693327277241</v>
      </c>
      <c r="AN79" s="32">
        <f t="shared" si="29"/>
        <v>1.8724773630939899</v>
      </c>
      <c r="AO79" s="32">
        <f t="shared" si="30"/>
        <v>1.9817897011535153</v>
      </c>
      <c r="AQ79" s="32">
        <f t="shared" si="31"/>
        <v>1.329897605059958</v>
      </c>
      <c r="AR79" s="32">
        <f t="shared" si="32"/>
        <v>1.7966834971361778</v>
      </c>
      <c r="AS79" s="32">
        <f t="shared" si="33"/>
        <v>1.9389643114526305</v>
      </c>
      <c r="AT79" s="32">
        <f t="shared" si="34"/>
        <v>2.3821418616047261</v>
      </c>
      <c r="AU79" s="32">
        <f t="shared" si="35"/>
        <v>2.5753786410428572</v>
      </c>
      <c r="AW79" s="32">
        <f t="shared" si="36"/>
        <v>1.0962122510365022</v>
      </c>
      <c r="AX79" s="32">
        <f t="shared" si="37"/>
        <v>0.84111057350511265</v>
      </c>
      <c r="AY79" s="32">
        <f t="shared" si="38"/>
        <v>0.80903672027981244</v>
      </c>
      <c r="AZ79" s="32">
        <f t="shared" si="39"/>
        <v>0.78604779726787499</v>
      </c>
      <c r="BA79" s="32">
        <f t="shared" si="40"/>
        <v>0.7695139151853112</v>
      </c>
    </row>
    <row r="80" spans="3:53" x14ac:dyDescent="0.15">
      <c r="C80" s="29">
        <v>76</v>
      </c>
      <c r="D80" s="29">
        <f>[6]属性汇总!DT79+[16]战法升星!AE79+[13]宝物升星!AF81+[14]藏品属性!BB86/2+[15]属性汇总!J80</f>
        <v>2.1933825720385562</v>
      </c>
      <c r="E80" s="29">
        <f>[6]属性汇总!DU79+[16]战法升星!AF79+[13]宝物升星!AG81+[14]藏品属性!BC86/2+[15]属性汇总!K80</f>
        <v>2.2664848104690076</v>
      </c>
      <c r="F80" s="29">
        <f>[6]属性汇总!DV79+[16]战法升星!AG79+[13]宝物升星!AH81+[14]藏品属性!BD86/2+[15]属性汇总!L80</f>
        <v>2.3874179663355055</v>
      </c>
      <c r="G80" s="29">
        <f>[6]属性汇总!DW79+[16]战法升星!AH79+[13]宝物升星!AI81+[14]藏品属性!BE86/2+[15]属性汇总!M80</f>
        <v>2.8510753871438661</v>
      </c>
      <c r="H80" s="29">
        <f>[6]属性汇总!DX79+[16]战法升星!AI79+[13]宝物升星!AJ81+[14]藏品属性!BF86/2+[15]属性汇总!N80</f>
        <v>3.0289808267779619</v>
      </c>
      <c r="J80" s="39">
        <f>[6]属性汇总!DT79/D80</f>
        <v>0.33574327881339944</v>
      </c>
      <c r="K80" s="39">
        <f>[16]战法升星!AE79/D80</f>
        <v>0.48336702358000833</v>
      </c>
      <c r="L80" s="39">
        <f>[13]宝物升星!AF81/D80</f>
        <v>4.513623451765069E-2</v>
      </c>
      <c r="M80" s="39">
        <f>[14]藏品属性!BB86/2/D80</f>
        <v>4.4570099753416477E-2</v>
      </c>
      <c r="N80" s="39">
        <f>[15]属性汇总!J80/D80</f>
        <v>9.1183363335525E-2</v>
      </c>
      <c r="O80" s="70"/>
      <c r="P80" s="70"/>
      <c r="S80" s="29">
        <v>76</v>
      </c>
      <c r="T80" s="29">
        <f>[7]士兵阶位属性!BR80+[7]士兵训练属性!BA81+[6]第4特性!W80+[17]效用汇总!N80+[8]属性汇总!AN80+[14]藏品属性!BB86/2</f>
        <v>1.0593795234826158</v>
      </c>
      <c r="U80" s="29">
        <f>[7]士兵阶位属性!BS80+[7]士兵训练属性!BB81+[6]第4特性!X80+[17]效用汇总!O80+[8]属性汇总!AO80+[14]藏品属性!BC86/2</f>
        <v>1.5104050632863619</v>
      </c>
      <c r="V80" s="29">
        <f>[7]士兵阶位属性!BT80+[7]士兵训练属性!BC81+[6]第4特性!Y80+[17]效用汇总!P80+[8]属性汇总!AP80+[14]藏品属性!BD86/2</f>
        <v>1.6543434543379991</v>
      </c>
      <c r="W80" s="29">
        <f>[7]士兵阶位属性!BU80+[7]士兵训练属性!BD81+[6]第4特性!Z80+[17]效用汇总!Q80+[8]属性汇总!AQ80+[14]藏品属性!BE86/2</f>
        <v>2.0618295279604602</v>
      </c>
      <c r="X80" s="29">
        <f>[7]士兵阶位属性!BV80+[7]士兵训练属性!BE81+[6]第4特性!AA80+[17]效用汇总!R80+[8]属性汇总!AR80+[14]藏品属性!BF86/2</f>
        <v>2.2411397961086852</v>
      </c>
      <c r="Z80" s="39">
        <f>[7]士兵阶位属性!BR80/T80</f>
        <v>0.3065350943421899</v>
      </c>
      <c r="AA80" s="39">
        <f>[7]士兵训练属性!BA81/T80</f>
        <v>0</v>
      </c>
      <c r="AB80" s="39">
        <f>[6]第4特性!W80/T80</f>
        <v>8.4186248713909423E-2</v>
      </c>
      <c r="AC80" s="39">
        <f>[17]效用汇总!N80/T80</f>
        <v>0.35599705102524792</v>
      </c>
      <c r="AD80" s="39">
        <f>[8]属性汇总!AN80/T80</f>
        <v>0.16100185360496955</v>
      </c>
      <c r="AE80" s="39">
        <f>[14]藏品属性!BB86/2/T80</f>
        <v>9.2279752313683336E-2</v>
      </c>
      <c r="AK80" s="32">
        <f t="shared" si="26"/>
        <v>1.4696773443765605</v>
      </c>
      <c r="AL80" s="32">
        <f t="shared" si="27"/>
        <v>1.5186595442964748</v>
      </c>
      <c r="AM80" s="32">
        <f t="shared" si="28"/>
        <v>1.5996908799269773</v>
      </c>
      <c r="AN80" s="32">
        <f t="shared" si="29"/>
        <v>1.9103648205340602</v>
      </c>
      <c r="AO80" s="32">
        <f t="shared" si="30"/>
        <v>2.0295704700202668</v>
      </c>
      <c r="AQ80" s="32">
        <f t="shared" si="31"/>
        <v>1.3863244409529876</v>
      </c>
      <c r="AR80" s="32">
        <f t="shared" si="32"/>
        <v>1.8482465774632215</v>
      </c>
      <c r="AS80" s="32">
        <f t="shared" si="33"/>
        <v>2.0102112267555521</v>
      </c>
      <c r="AT80" s="32">
        <f t="shared" si="34"/>
        <v>2.4868099299362143</v>
      </c>
      <c r="AU80" s="32">
        <f t="shared" si="35"/>
        <v>2.6926387270543493</v>
      </c>
      <c r="AW80" s="32">
        <f t="shared" si="36"/>
        <v>1.0601251056111183</v>
      </c>
      <c r="AX80" s="32">
        <f t="shared" si="37"/>
        <v>0.82167583200986327</v>
      </c>
      <c r="AY80" s="32">
        <f t="shared" si="38"/>
        <v>0.79578248227617954</v>
      </c>
      <c r="AZ80" s="32">
        <f t="shared" si="39"/>
        <v>0.76819896749530037</v>
      </c>
      <c r="BA80" s="32">
        <f t="shared" si="40"/>
        <v>0.75374778265948228</v>
      </c>
    </row>
    <row r="81" spans="3:53" x14ac:dyDescent="0.15">
      <c r="C81" s="29">
        <v>77</v>
      </c>
      <c r="D81" s="29">
        <f>[6]属性汇总!DT80+[16]战法升星!AE80+[13]宝物升星!AF82+[14]藏品属性!BB87/2+[15]属性汇总!J81</f>
        <v>2.2225109135041907</v>
      </c>
      <c r="E81" s="29">
        <f>[6]属性汇总!DU80+[16]战法升星!AF80+[13]宝物升星!AG82+[14]藏品属性!BC87/2+[15]属性汇总!K81</f>
        <v>2.2895005269016413</v>
      </c>
      <c r="F81" s="29">
        <f>[6]属性汇总!DV80+[16]战法升星!AG80+[13]宝物升星!AH82+[14]藏品属性!BD87/2+[15]属性汇总!L81</f>
        <v>2.446029087042124</v>
      </c>
      <c r="G81" s="29">
        <f>[6]属性汇总!DW80+[16]战法升星!AH80+[13]宝物升星!AI82+[14]藏品属性!BE87/2+[15]属性汇总!M81</f>
        <v>2.9202346532557715</v>
      </c>
      <c r="H81" s="29">
        <f>[6]属性汇总!DX80+[16]战法升星!AI80+[13]宝物升星!AJ82+[14]藏品属性!BF87/2+[15]属性汇总!N81</f>
        <v>3.1158917521981615</v>
      </c>
      <c r="J81" s="39">
        <f>[6]属性汇总!DT80/D81</f>
        <v>0.33678291540562499</v>
      </c>
      <c r="K81" s="39">
        <f>[16]战法升星!AE80/D81</f>
        <v>0.4787138337617155</v>
      </c>
      <c r="L81" s="39">
        <f>[13]宝物升星!AF82/D81</f>
        <v>4.4544676724384266E-2</v>
      </c>
      <c r="M81" s="39">
        <f>[14]藏品属性!BB87/2/D81</f>
        <v>4.9970264586472385E-2</v>
      </c>
      <c r="N81" s="39">
        <f>[15]属性汇总!J81/D81</f>
        <v>8.9988309521802895E-2</v>
      </c>
      <c r="O81" s="70"/>
      <c r="P81" s="70"/>
      <c r="S81" s="29">
        <v>77</v>
      </c>
      <c r="T81" s="29">
        <f>[7]士兵阶位属性!BR81+[7]士兵训练属性!BA82+[6]第4特性!W81+[17]效用汇总!N81+[8]属性汇总!AN81+[14]藏品属性!BB87/2</f>
        <v>1.1123235535924219</v>
      </c>
      <c r="U81" s="29">
        <f>[7]士兵阶位属性!BS81+[7]士兵训练属性!BB82+[6]第4特性!X81+[17]效用汇总!O81+[8]属性汇总!AO81+[14]藏品属性!BC87/2</f>
        <v>1.5597933049016863</v>
      </c>
      <c r="V81" s="29">
        <f>[7]士兵阶位属性!BT81+[7]士兵训练属性!BC82+[6]第4特性!Y81+[17]效用汇总!P81+[8]属性汇总!AP81+[14]藏品属性!BD87/2</f>
        <v>1.7186859335418205</v>
      </c>
      <c r="W81" s="29">
        <f>[7]士兵阶位属性!BU81+[7]士兵训练属性!BD82+[6]第4特性!Z81+[17]效用汇总!Q81+[8]属性汇总!AQ81+[14]藏品属性!BE87/2</f>
        <v>2.1562949764914867</v>
      </c>
      <c r="X81" s="29">
        <f>[7]士兵阶位属性!BV81+[7]士兵训练属性!BE82+[6]第4特性!AA81+[17]效用汇总!R81+[8]属性汇总!AR81+[14]藏品属性!BF87/2</f>
        <v>2.3456724571148011</v>
      </c>
      <c r="Z81" s="39">
        <f>[7]士兵阶位属性!BR81/T81</f>
        <v>0.29597912774620655</v>
      </c>
      <c r="AA81" s="39">
        <f>[7]士兵训练属性!BA82/T81</f>
        <v>0</v>
      </c>
      <c r="AB81" s="39">
        <f>[6]第4特性!W81/T81</f>
        <v>8.0569797117246433E-2</v>
      </c>
      <c r="AC81" s="39">
        <f>[17]效用汇总!N81/T81</f>
        <v>0.36331311792752413</v>
      </c>
      <c r="AD81" s="39">
        <f>[8]属性汇总!AN81/T81</f>
        <v>0.16029339486433178</v>
      </c>
      <c r="AE81" s="39">
        <f>[14]藏品属性!BB87/2/T81</f>
        <v>9.9844562344691051E-2</v>
      </c>
      <c r="AK81" s="32">
        <f t="shared" si="26"/>
        <v>1.4815046414622914</v>
      </c>
      <c r="AL81" s="32">
        <f t="shared" si="27"/>
        <v>1.5261592807601518</v>
      </c>
      <c r="AM81" s="32">
        <f t="shared" si="28"/>
        <v>1.6304997305462476</v>
      </c>
      <c r="AN81" s="32">
        <f t="shared" si="29"/>
        <v>1.9466006518439052</v>
      </c>
      <c r="AO81" s="32">
        <f t="shared" si="30"/>
        <v>2.0770238135287089</v>
      </c>
      <c r="AQ81" s="32">
        <f t="shared" si="31"/>
        <v>1.4432693370817344</v>
      </c>
      <c r="AR81" s="32">
        <f t="shared" si="32"/>
        <v>1.9007142610467365</v>
      </c>
      <c r="AS81" s="32">
        <f t="shared" si="33"/>
        <v>2.0829149718471829</v>
      </c>
      <c r="AT81" s="32">
        <f t="shared" si="34"/>
        <v>2.5911361911834794</v>
      </c>
      <c r="AU81" s="32">
        <f t="shared" si="35"/>
        <v>2.8096482382610217</v>
      </c>
      <c r="AW81" s="32">
        <f t="shared" si="36"/>
        <v>1.0264921476526814</v>
      </c>
      <c r="AX81" s="32">
        <f t="shared" si="37"/>
        <v>0.80293988004261374</v>
      </c>
      <c r="AY81" s="32">
        <f t="shared" si="38"/>
        <v>0.78279706689144313</v>
      </c>
      <c r="AZ81" s="32">
        <f t="shared" si="39"/>
        <v>0.75125370039110595</v>
      </c>
      <c r="BA81" s="32">
        <f t="shared" si="40"/>
        <v>0.73924692253085866</v>
      </c>
    </row>
    <row r="82" spans="3:53" x14ac:dyDescent="0.15">
      <c r="C82" s="29">
        <v>78</v>
      </c>
      <c r="D82" s="29">
        <f>[6]属性汇总!DT81+[16]战法升星!AE81+[13]宝物升星!AF83+[14]藏品属性!BB88/2+[15]属性汇总!J82</f>
        <v>2.2426622134561853</v>
      </c>
      <c r="E82" s="29">
        <f>[6]属性汇总!DU81+[16]战法升星!AF81+[13]宝物升星!AG83+[14]藏品属性!BC88/2+[15]属性汇总!K82</f>
        <v>2.3142970003540122</v>
      </c>
      <c r="F82" s="29">
        <f>[6]属性汇总!DV81+[16]战法升星!AG81+[13]宝物升星!AH83+[14]藏品属性!BD88/2+[15]属性汇总!L82</f>
        <v>2.500231587295934</v>
      </c>
      <c r="G82" s="29">
        <f>[6]属性汇总!DW81+[16]战法升星!AH81+[13]宝物升星!AI83+[14]藏品属性!BE88/2+[15]属性汇总!M82</f>
        <v>2.9891249851292647</v>
      </c>
      <c r="H82" s="29">
        <f>[6]属性汇总!DX81+[16]战法升星!AI81+[13]宝物升星!AJ83+[14]藏品属性!BF88/2+[15]属性汇总!N82</f>
        <v>3.1878578605648498</v>
      </c>
      <c r="J82" s="39">
        <f>[6]属性汇总!DT81/D82</f>
        <v>0.33916476600716078</v>
      </c>
      <c r="K82" s="39">
        <f>[16]战法升星!AE81/D82</f>
        <v>0.47598502194278686</v>
      </c>
      <c r="L82" s="39">
        <f>[13]宝物升星!AF83/D82</f>
        <v>4.4144423339566967E-2</v>
      </c>
      <c r="M82" s="39">
        <f>[14]藏品属性!BB88/2/D82</f>
        <v>5.1526063471445366E-2</v>
      </c>
      <c r="N82" s="39">
        <f>[15]属性汇总!J82/D82</f>
        <v>8.9179725239040053E-2</v>
      </c>
      <c r="O82" s="70"/>
      <c r="P82" s="70"/>
      <c r="S82" s="29">
        <v>78</v>
      </c>
      <c r="T82" s="29">
        <f>[7]士兵阶位属性!BR82+[7]士兵训练属性!BA83+[6]第4特性!W82+[17]效用汇总!N82+[8]属性汇总!AN82+[14]藏品属性!BB88/2</f>
        <v>1.1635539811248683</v>
      </c>
      <c r="U82" s="29">
        <f>[7]士兵阶位属性!BS82+[7]士兵训练属性!BB83+[6]第4特性!X82+[17]效用汇总!O82+[8]属性汇总!AO82+[14]藏品属性!BC88/2</f>
        <v>1.6111372525944281</v>
      </c>
      <c r="V82" s="29">
        <f>[7]士兵阶位属性!BT82+[7]士兵训练属性!BC83+[6]第4特性!Y82+[17]效用汇总!P82+[8]属性汇总!AP82+[14]藏品属性!BD88/2</f>
        <v>1.7856766883519186</v>
      </c>
      <c r="W82" s="29">
        <f>[7]士兵阶位属性!BU82+[7]士兵训练属性!BD83+[6]第4特性!Z82+[17]效用汇总!Q82+[8]属性汇总!AQ82+[14]藏品属性!BE88/2</f>
        <v>2.2542751885440633</v>
      </c>
      <c r="X82" s="29">
        <f>[7]士兵阶位属性!BV82+[7]士兵训练属性!BE83+[6]第4特性!AA82+[17]效用汇总!R82+[8]属性汇总!AR82+[14]藏品属性!BF88/2</f>
        <v>2.4476342468547196</v>
      </c>
      <c r="Z82" s="39">
        <f>[7]士兵阶位属性!BR82/T82</f>
        <v>0.28680414795207615</v>
      </c>
      <c r="AA82" s="39">
        <f>[7]士兵训练属性!BA83/T82</f>
        <v>0</v>
      </c>
      <c r="AB82" s="39">
        <f>[6]第4特性!W82/T82</f>
        <v>7.7349226129579576E-2</v>
      </c>
      <c r="AC82" s="39">
        <f>[17]效用汇总!N82/T82</f>
        <v>0.3705092307850254</v>
      </c>
      <c r="AD82" s="39">
        <f>[8]属性汇总!AN82/T82</f>
        <v>0.16602480849780915</v>
      </c>
      <c r="AE82" s="39">
        <f>[14]藏品属性!BB88/2/T82</f>
        <v>9.9312586635509584E-2</v>
      </c>
      <c r="AK82" s="32">
        <f t="shared" si="26"/>
        <v>1.4931686639959589</v>
      </c>
      <c r="AL82" s="32">
        <f t="shared" si="27"/>
        <v>1.5408632380633671</v>
      </c>
      <c r="AM82" s="32">
        <f t="shared" si="28"/>
        <v>1.6646588311352497</v>
      </c>
      <c r="AN82" s="32">
        <f t="shared" si="29"/>
        <v>1.9901649627761044</v>
      </c>
      <c r="AO82" s="32">
        <f t="shared" si="30"/>
        <v>2.1224816800800967</v>
      </c>
      <c r="AQ82" s="32">
        <f t="shared" si="31"/>
        <v>1.498490944871079</v>
      </c>
      <c r="AR82" s="32">
        <f t="shared" si="32"/>
        <v>1.9567727236228341</v>
      </c>
      <c r="AS82" s="32">
        <f t="shared" si="33"/>
        <v>2.1590811054267105</v>
      </c>
      <c r="AT82" s="32">
        <f t="shared" si="34"/>
        <v>2.7006948235519692</v>
      </c>
      <c r="AU82" s="32">
        <f t="shared" si="35"/>
        <v>2.9237342258286341</v>
      </c>
      <c r="AW82" s="32">
        <f t="shared" si="36"/>
        <v>0.99644823954836914</v>
      </c>
      <c r="AX82" s="32">
        <f t="shared" si="37"/>
        <v>0.78745130666506924</v>
      </c>
      <c r="AY82" s="32">
        <f t="shared" si="38"/>
        <v>0.77100338053593154</v>
      </c>
      <c r="AZ82" s="32">
        <f t="shared" si="39"/>
        <v>0.73690849681365633</v>
      </c>
      <c r="BA82" s="32">
        <f t="shared" si="40"/>
        <v>0.72594891195301814</v>
      </c>
    </row>
    <row r="83" spans="3:53" x14ac:dyDescent="0.15">
      <c r="C83" s="29">
        <v>79</v>
      </c>
      <c r="D83" s="29">
        <f>[6]属性汇总!DT82+[16]战法升星!AE82+[13]宝物升星!AF84+[14]藏品属性!BB89/2+[15]属性汇总!J83</f>
        <v>2.2593254981237809</v>
      </c>
      <c r="E83" s="29">
        <f>[6]属性汇总!DU82+[16]战法升星!AF82+[13]宝物升星!AG84+[14]藏品属性!BC89/2+[15]属性汇总!K83</f>
        <v>2.35604288553521</v>
      </c>
      <c r="F83" s="29">
        <f>[6]属性汇总!DV82+[16]战法升星!AG82+[13]宝物升星!AH84+[14]藏品属性!BD89/2+[15]属性汇总!L83</f>
        <v>2.5554737685458511</v>
      </c>
      <c r="G83" s="29">
        <f>[6]属性汇总!DW82+[16]战法升星!AH82+[13]宝物升星!AI84+[14]藏品属性!BE89/2+[15]属性汇总!M83</f>
        <v>3.058611503973947</v>
      </c>
      <c r="H83" s="29">
        <f>[6]属性汇总!DX82+[16]战法升星!AI82+[13]宝物升星!AJ84+[14]藏品属性!BF89/2+[15]属性汇总!N83</f>
        <v>3.2563215334020197</v>
      </c>
      <c r="J83" s="39">
        <f>[6]属性汇总!DT82/D83</f>
        <v>0.34214964457877522</v>
      </c>
      <c r="K83" s="39">
        <f>[16]战法升星!AE82/D83</f>
        <v>0.47337989807351416</v>
      </c>
      <c r="L83" s="39">
        <f>[13]宝物升星!AF84/D83</f>
        <v>4.381884338519345E-2</v>
      </c>
      <c r="M83" s="39">
        <f>[14]藏品属性!BB89/2/D83</f>
        <v>5.2129619160932929E-2</v>
      </c>
      <c r="N83" s="39">
        <f>[15]属性汇总!J83/D83</f>
        <v>8.8521994801584222E-2</v>
      </c>
      <c r="O83" s="70"/>
      <c r="P83" s="70"/>
      <c r="S83" s="29">
        <v>79</v>
      </c>
      <c r="T83" s="29">
        <f>[7]士兵阶位属性!BR83+[7]士兵训练属性!BA84+[6]第4特性!W83+[17]效用汇总!N83+[8]属性汇总!AN83+[14]藏品属性!BB89/2</f>
        <v>1.2150222880480122</v>
      </c>
      <c r="U83" s="29">
        <f>[7]士兵阶位属性!BS83+[7]士兵训练属性!BB84+[6]第4特性!X83+[17]效用汇总!O83+[8]属性汇总!AO83+[14]藏品属性!BC89/2</f>
        <v>1.6726170936652272</v>
      </c>
      <c r="V83" s="29">
        <f>[7]士兵阶位属性!BT83+[7]士兵训练属性!BC84+[6]第4特性!Y83+[17]效用汇总!P83+[8]属性汇总!AP83+[14]藏品属性!BD89/2</f>
        <v>1.8539598270437423</v>
      </c>
      <c r="W83" s="29">
        <f>[7]士兵阶位属性!BU83+[7]士兵训练属性!BD84+[6]第4特性!Z83+[17]效用汇总!Q83+[8]属性汇总!AQ83+[14]藏品属性!BE89/2</f>
        <v>2.3426504633976588</v>
      </c>
      <c r="X83" s="29">
        <f>[7]士兵阶位属性!BV83+[7]士兵训练属性!BE84+[6]第4特性!AA83+[17]效用汇总!R83+[8]属性汇总!AR83+[14]藏品属性!BF89/2</f>
        <v>2.55322651279119</v>
      </c>
      <c r="Z83" s="39">
        <f>[7]士兵阶位属性!BR83/T83</f>
        <v>0.27834852452378878</v>
      </c>
      <c r="AA83" s="39">
        <f>[7]士兵训练属性!BA84/T83</f>
        <v>0</v>
      </c>
      <c r="AB83" s="39">
        <f>[6]第4特性!W83/T83</f>
        <v>7.4072715278819326E-2</v>
      </c>
      <c r="AC83" s="39">
        <f>[17]效用汇总!N83/T83</f>
        <v>0.37702455926378026</v>
      </c>
      <c r="AD83" s="39">
        <f>[8]属性汇总!AN83/T83</f>
        <v>0.17361953649466294</v>
      </c>
      <c r="AE83" s="39">
        <f>[14]藏品属性!BB89/2/T83</f>
        <v>9.6934664438948742E-2</v>
      </c>
      <c r="AK83" s="32">
        <f t="shared" si="26"/>
        <v>1.5036865379346254</v>
      </c>
      <c r="AL83" s="32">
        <f t="shared" si="27"/>
        <v>1.5680564720390939</v>
      </c>
      <c r="AM83" s="32">
        <f t="shared" si="28"/>
        <v>1.700787030022239</v>
      </c>
      <c r="AN83" s="32">
        <f t="shared" si="29"/>
        <v>2.0356486690903655</v>
      </c>
      <c r="AO83" s="32">
        <f t="shared" si="30"/>
        <v>2.1672339187201932</v>
      </c>
      <c r="AQ83" s="32">
        <f t="shared" si="31"/>
        <v>1.5538824403009297</v>
      </c>
      <c r="AR83" s="32">
        <f t="shared" si="32"/>
        <v>2.025983198535843</v>
      </c>
      <c r="AS83" s="32">
        <f t="shared" si="33"/>
        <v>2.2372371507436237</v>
      </c>
      <c r="AT83" s="32">
        <f t="shared" si="34"/>
        <v>2.8013898352941968</v>
      </c>
      <c r="AU83" s="32">
        <f t="shared" si="35"/>
        <v>3.0416190049351477</v>
      </c>
      <c r="AW83" s="32">
        <f t="shared" si="36"/>
        <v>0.96769646077177929</v>
      </c>
      <c r="AX83" s="32">
        <f t="shared" si="37"/>
        <v>0.77397308781845386</v>
      </c>
      <c r="AY83" s="32">
        <f t="shared" si="38"/>
        <v>0.7602175877764783</v>
      </c>
      <c r="AZ83" s="32">
        <f t="shared" si="39"/>
        <v>0.72665669141923817</v>
      </c>
      <c r="BA83" s="32">
        <f t="shared" si="40"/>
        <v>0.71252642596057236</v>
      </c>
    </row>
    <row r="84" spans="3:53" x14ac:dyDescent="0.15">
      <c r="C84" s="29">
        <v>80</v>
      </c>
      <c r="D84" s="29">
        <f>[6]属性汇总!DT83+[16]战法升星!AE83+[13]宝物升星!AF85+[14]藏品属性!BB90/2+[15]属性汇总!J84</f>
        <v>2.2758949325021312</v>
      </c>
      <c r="E84" s="29">
        <f>[6]属性汇总!DU83+[16]战法升星!AF83+[13]宝物升星!AG85+[14]藏品属性!BC90/2+[15]属性汇总!K84</f>
        <v>2.3976895008034953</v>
      </c>
      <c r="F84" s="29">
        <f>[6]属性汇总!DV83+[16]战法升星!AG83+[13]宝物升星!AH85+[14]藏品属性!BD90/2+[15]属性汇总!L84</f>
        <v>2.6107143062383971</v>
      </c>
      <c r="G84" s="29">
        <f>[6]属性汇总!DW83+[16]战法升星!AH83+[13]宝物升星!AI85+[14]藏品属性!BE90/2+[15]属性汇总!M84</f>
        <v>3.1245878548553079</v>
      </c>
      <c r="H84" s="29">
        <f>[6]属性汇总!DX83+[16]战法升星!AI83+[13]宝物升星!AJ85+[14]藏品属性!BF90/2+[15]属性汇总!N84</f>
        <v>3.3243789150623395</v>
      </c>
      <c r="J84" s="39">
        <f>[6]属性汇总!DT83/D84</f>
        <v>0.34510504692682165</v>
      </c>
      <c r="K84" s="39">
        <f>[16]战法升星!AE83/D84</f>
        <v>0.4708323349413886</v>
      </c>
      <c r="L84" s="39">
        <f>[13]宝物升星!AF85/D84</f>
        <v>4.3499824506229676E-2</v>
      </c>
      <c r="M84" s="39">
        <f>[14]藏品属性!BB90/2/D84</f>
        <v>5.2685274701556289E-2</v>
      </c>
      <c r="N84" s="39">
        <f>[15]属性汇总!J84/D84</f>
        <v>8.7877518924003639E-2</v>
      </c>
      <c r="O84" s="70"/>
      <c r="P84" s="70"/>
      <c r="S84" s="29">
        <v>80</v>
      </c>
      <c r="T84" s="29">
        <f>[7]士兵阶位属性!BR84+[7]士兵训练属性!BA85+[6]第4特性!W84+[17]效用汇总!N84+[8]属性汇总!AN84+[14]藏品属性!BB90/2</f>
        <v>1.2676723586118692</v>
      </c>
      <c r="U84" s="29">
        <f>[7]士兵阶位属性!BS84+[7]士兵训练属性!BB85+[6]第4特性!X84+[17]效用汇总!O84+[8]属性汇总!AO84+[14]藏品属性!BC90/2</f>
        <v>1.7464198808486302</v>
      </c>
      <c r="V84" s="29">
        <f>[7]士兵阶位属性!BT84+[7]士兵训练属性!BC85+[6]第4特性!Y84+[17]效用汇总!P84+[8]属性汇总!AP84+[14]藏品属性!BD90/2</f>
        <v>1.9215349402254516</v>
      </c>
      <c r="W84" s="29">
        <f>[7]士兵阶位属性!BU84+[7]士兵训练属性!BD85+[6]第4特性!Z84+[17]效用汇总!Q84+[8]属性汇总!AQ84+[14]藏品属性!BE90/2</f>
        <v>2.4220948518945993</v>
      </c>
      <c r="X84" s="29">
        <f>[7]士兵阶位属性!BV84+[7]士兵训练属性!BE85+[6]第4特性!AA84+[17]效用汇总!R84+[8]属性汇总!AR84+[14]藏品属性!BF90/2</f>
        <v>2.6738557907295268</v>
      </c>
      <c r="Z84" s="39">
        <f>[7]士兵阶位属性!BR84/T84</f>
        <v>0.27032790594712547</v>
      </c>
      <c r="AA84" s="39">
        <f>[7]士兵训练属性!BA85/T84</f>
        <v>0</v>
      </c>
      <c r="AB84" s="39">
        <f>[6]第4特性!W84/T84</f>
        <v>7.0996262866023285E-2</v>
      </c>
      <c r="AC84" s="39">
        <f>[17]效用汇总!N84/T84</f>
        <v>0.38265328692793071</v>
      </c>
      <c r="AD84" s="39">
        <f>[8]属性汇总!AN84/T84</f>
        <v>0.18143489399094836</v>
      </c>
      <c r="AE84" s="39">
        <f>[14]藏品属性!BB90/2/T84</f>
        <v>9.4587650267972015E-2</v>
      </c>
      <c r="AK84" s="32">
        <f t="shared" si="26"/>
        <v>1.5142044118732918</v>
      </c>
      <c r="AL84" s="32">
        <f t="shared" si="27"/>
        <v>1.5952370948985024</v>
      </c>
      <c r="AM84" s="32">
        <f t="shared" si="28"/>
        <v>1.7369673196208493</v>
      </c>
      <c r="AN84" s="32">
        <f t="shared" si="29"/>
        <v>2.0788590226816988</v>
      </c>
      <c r="AO84" s="32">
        <f t="shared" si="30"/>
        <v>2.2117845371674365</v>
      </c>
      <c r="AQ84" s="32">
        <f t="shared" si="31"/>
        <v>1.6104556993714936</v>
      </c>
      <c r="AR84" s="32">
        <f t="shared" si="32"/>
        <v>2.1075472797686277</v>
      </c>
      <c r="AS84" s="32">
        <f t="shared" si="33"/>
        <v>2.3147470164426407</v>
      </c>
      <c r="AT84" s="32">
        <f t="shared" si="34"/>
        <v>2.8927038629207478</v>
      </c>
      <c r="AU84" s="32">
        <f t="shared" si="35"/>
        <v>3.1745562818559367</v>
      </c>
      <c r="AW84" s="32">
        <f t="shared" si="36"/>
        <v>0.94023350810844075</v>
      </c>
      <c r="AX84" s="32">
        <f t="shared" si="37"/>
        <v>0.75691639765900387</v>
      </c>
      <c r="AY84" s="32">
        <f t="shared" si="38"/>
        <v>0.75039186022594506</v>
      </c>
      <c r="AZ84" s="32">
        <f t="shared" si="39"/>
        <v>0.71865601222749631</v>
      </c>
      <c r="BA84" s="32">
        <f t="shared" si="40"/>
        <v>0.69672242064467782</v>
      </c>
    </row>
    <row r="85" spans="3:53" x14ac:dyDescent="0.15">
      <c r="C85" s="29">
        <v>81</v>
      </c>
      <c r="D85" s="29">
        <f>[6]属性汇总!DT84+[16]战法升星!AE84+[13]宝物升星!AF86+[14]藏品属性!BB91/2+[15]属性汇总!J85</f>
        <v>2.3115350542240112</v>
      </c>
      <c r="E85" s="29">
        <f>[6]属性汇总!DU84+[16]战法升星!AF84+[13]宝物升星!AG86+[14]藏品属性!BC91/2+[15]属性汇总!K85</f>
        <v>2.452242725944179</v>
      </c>
      <c r="F85" s="29">
        <f>[6]属性汇总!DV84+[16]战法升星!AG84+[13]宝物升星!AH86+[14]藏品属性!BD91/2+[15]属性汇总!L85</f>
        <v>2.6671311943261986</v>
      </c>
      <c r="G85" s="29">
        <f>[6]属性汇总!DW84+[16]战法升星!AH84+[13]宝物升星!AI86+[14]藏品属性!BE91/2+[15]属性汇总!M85</f>
        <v>3.1983758954998907</v>
      </c>
      <c r="H85" s="29">
        <f>[6]属性汇总!DX84+[16]战法升星!AI84+[13]宝物升星!AJ86+[14]藏品属性!BF91/2+[15]属性汇总!N85</f>
        <v>3.3980764588869774</v>
      </c>
      <c r="J85" s="39">
        <f>[6]属性汇总!DT84/D85</f>
        <v>0.34589277519198164</v>
      </c>
      <c r="K85" s="39">
        <f>[16]战法升星!AE84/D85</f>
        <v>0.47083496527365171</v>
      </c>
      <c r="L85" s="39">
        <f>[13]宝物升星!AF86/D85</f>
        <v>4.3970889472255789E-2</v>
      </c>
      <c r="M85" s="39">
        <f>[14]藏品属性!BB91/2/D85</f>
        <v>5.2778779961420809E-2</v>
      </c>
      <c r="N85" s="39">
        <f>[15]属性汇总!J85/D85</f>
        <v>8.6522590100689856E-2</v>
      </c>
      <c r="O85" s="70"/>
      <c r="P85" s="70"/>
      <c r="S85" s="29">
        <v>81</v>
      </c>
      <c r="T85" s="29">
        <f>[7]士兵阶位属性!BR85+[7]士兵训练属性!BA86+[6]第4特性!W85+[17]效用汇总!N85+[8]属性汇总!AN85+[14]藏品属性!BB91/2</f>
        <v>1.3092523546100248</v>
      </c>
      <c r="U85" s="29">
        <f>[7]士兵阶位属性!BS85+[7]士兵训练属性!BB86+[6]第4特性!X85+[17]效用汇总!O85+[8]属性汇总!AO85+[14]藏品属性!BC91/2</f>
        <v>1.8519263237296508</v>
      </c>
      <c r="V85" s="29">
        <f>[7]士兵阶位属性!BT85+[7]士兵训练属性!BC86+[6]第4特性!Y85+[17]效用汇总!P85+[8]属性汇总!AP85+[14]藏品属性!BD91/2</f>
        <v>1.9765304100286845</v>
      </c>
      <c r="W85" s="29">
        <f>[7]士兵阶位属性!BU85+[7]士兵训练属性!BD86+[6]第4特性!Z85+[17]效用汇总!Q85+[8]属性汇总!AQ85+[14]藏品属性!BE91/2</f>
        <v>2.5858330407241543</v>
      </c>
      <c r="X85" s="29">
        <f>[7]士兵阶位属性!BV85+[7]士兵训练属性!BE86+[6]第4特性!AA85+[17]效用汇总!R85+[8]属性汇总!AR85+[14]藏品属性!BF91/2</f>
        <v>2.8628810697770968</v>
      </c>
      <c r="Z85" s="39">
        <f>[7]士兵阶位属性!BR85/T85</f>
        <v>0.26517024460340044</v>
      </c>
      <c r="AA85" s="39">
        <f>[7]士兵训练属性!BA86/T85</f>
        <v>0</v>
      </c>
      <c r="AB85" s="39">
        <f>[6]第4特性!W85/T85</f>
        <v>6.8741522352890869E-2</v>
      </c>
      <c r="AC85" s="39">
        <f>[17]效用汇总!N85/T85</f>
        <v>0.37906215456228853</v>
      </c>
      <c r="AD85" s="39">
        <f>[8]属性汇总!AN85/T85</f>
        <v>0.19384312595861247</v>
      </c>
      <c r="AE85" s="39">
        <f>[14]藏品属性!BB91/2/T85</f>
        <v>9.3182952522807616E-2</v>
      </c>
      <c r="AK85" s="32">
        <f t="shared" si="26"/>
        <v>1.5391966666873156</v>
      </c>
      <c r="AL85" s="32">
        <f t="shared" si="27"/>
        <v>1.632890586186071</v>
      </c>
      <c r="AM85" s="32">
        <f t="shared" si="28"/>
        <v>1.7759797483593793</v>
      </c>
      <c r="AN85" s="32">
        <f t="shared" si="29"/>
        <v>2.1297230635419155</v>
      </c>
      <c r="AO85" s="32">
        <f t="shared" si="30"/>
        <v>2.2626989580408079</v>
      </c>
      <c r="AQ85" s="32">
        <f t="shared" si="31"/>
        <v>1.6579504897661912</v>
      </c>
      <c r="AR85" s="32">
        <f t="shared" si="32"/>
        <v>2.2218503981772546</v>
      </c>
      <c r="AS85" s="32">
        <f t="shared" si="33"/>
        <v>2.3788706955367473</v>
      </c>
      <c r="AT85" s="32">
        <f t="shared" si="34"/>
        <v>3.0683122954736111</v>
      </c>
      <c r="AU85" s="32">
        <f t="shared" si="35"/>
        <v>3.3754854199325108</v>
      </c>
      <c r="AW85" s="32">
        <f t="shared" si="36"/>
        <v>0.92837311861126648</v>
      </c>
      <c r="AX85" s="32">
        <f t="shared" si="37"/>
        <v>0.73492373182535142</v>
      </c>
      <c r="AY85" s="32">
        <f t="shared" si="38"/>
        <v>0.74656422128848121</v>
      </c>
      <c r="AZ85" s="32">
        <f t="shared" si="39"/>
        <v>0.69410244409726263</v>
      </c>
      <c r="BA85" s="32">
        <f t="shared" si="40"/>
        <v>0.67033290817355928</v>
      </c>
    </row>
    <row r="86" spans="3:53" x14ac:dyDescent="0.15">
      <c r="C86" s="29">
        <v>82</v>
      </c>
      <c r="D86" s="29">
        <f>[6]属性汇总!DT85+[16]战法升星!AE85+[13]宝物升星!AF87+[14]藏品属性!BB92/2+[15]属性汇总!J86</f>
        <v>2.3532372920369791</v>
      </c>
      <c r="E86" s="29">
        <f>[6]属性汇总!DU85+[16]战法升星!AF85+[13]宝物升星!AG87+[14]藏品属性!BC92/2+[15]属性汇总!K86</f>
        <v>2.5067959510848623</v>
      </c>
      <c r="F86" s="29">
        <f>[6]属性汇总!DV85+[16]战法升星!AG85+[13]宝物升星!AH87+[14]藏品属性!BD92/2+[15]属性汇总!L86</f>
        <v>2.7228476843608682</v>
      </c>
      <c r="G86" s="29">
        <f>[6]属性汇总!DW85+[16]战法升星!AH85+[13]宝物升星!AI87+[14]藏品属性!BE92/2+[15]属性汇总!M86</f>
        <v>3.2712081931563977</v>
      </c>
      <c r="H86" s="29">
        <f>[6]属性汇总!DX85+[16]战法升星!AI85+[13]宝物升星!AJ87+[14]藏品属性!BF92/2+[15]属性汇总!N86</f>
        <v>3.4690912729493597</v>
      </c>
      <c r="J86" s="39">
        <f>[6]属性汇总!DT85/D86</f>
        <v>0.34603762493366191</v>
      </c>
      <c r="K86" s="39">
        <f>[16]战法升星!AE85/D86</f>
        <v>0.47196650237987575</v>
      </c>
      <c r="L86" s="39">
        <f>[13]宝物升星!AF87/D86</f>
        <v>4.4313199929078284E-2</v>
      </c>
      <c r="M86" s="39">
        <f>[14]藏品属性!BB92/2/D86</f>
        <v>5.2693368586159327E-2</v>
      </c>
      <c r="N86" s="39">
        <f>[15]属性汇总!J86/D86</f>
        <v>8.498930417122473E-2</v>
      </c>
      <c r="O86" s="70"/>
      <c r="P86" s="70"/>
      <c r="S86" s="29">
        <v>82</v>
      </c>
      <c r="T86" s="29">
        <f>[7]士兵阶位属性!BR86+[7]士兵训练属性!BA87+[6]第4特性!W86+[17]效用汇总!N86+[8]属性汇总!AN86+[14]藏品属性!BB92/2</f>
        <v>1.3685225620025476</v>
      </c>
      <c r="U86" s="29">
        <f>[7]士兵阶位属性!BS86+[7]士兵训练属性!BB87+[6]第4特性!X86+[17]效用汇总!O86+[8]属性汇总!AO86+[14]藏品属性!BC92/2</f>
        <v>1.9288200866100018</v>
      </c>
      <c r="V86" s="29">
        <f>[7]士兵阶位属性!BT86+[7]士兵训练属性!BC87+[6]第4特性!Y86+[17]效用汇总!P86+[8]属性汇总!AP86+[14]藏品属性!BD92/2</f>
        <v>2.0297464887227665</v>
      </c>
      <c r="W86" s="29">
        <f>[7]士兵阶位属性!BU86+[7]士兵训练属性!BD87+[6]第4特性!Z86+[17]效用汇总!Q86+[8]属性汇总!AQ86+[14]藏品属性!BE92/2</f>
        <v>2.7480824915464899</v>
      </c>
      <c r="X86" s="29">
        <f>[7]士兵阶位属性!BV86+[7]士兵训练属性!BE87+[6]第4特性!AA86+[17]效用汇总!R86+[8]属性汇总!AR86+[14]藏品属性!BF92/2</f>
        <v>3.0423343450895213</v>
      </c>
      <c r="Z86" s="39">
        <f>[7]士兵阶位属性!BR86/T86</f>
        <v>0.25696494151609145</v>
      </c>
      <c r="AA86" s="39">
        <f>[7]士兵训练属性!BA87/T86</f>
        <v>0</v>
      </c>
      <c r="AB86" s="39">
        <f>[6]第4特性!W86/T86</f>
        <v>6.5764352374507992E-2</v>
      </c>
      <c r="AC86" s="39">
        <f>[17]效用汇总!N86/T86</f>
        <v>0.37083571446225938</v>
      </c>
      <c r="AD86" s="39">
        <f>[8]属性汇总!AN86/T86</f>
        <v>0.21582632837559668</v>
      </c>
      <c r="AE86" s="39">
        <f>[14]藏品属性!BB92/2/T86</f>
        <v>9.0608663271544335E-2</v>
      </c>
      <c r="AK86" s="32">
        <f t="shared" si="26"/>
        <v>1.5696003070025837</v>
      </c>
      <c r="AL86" s="32">
        <f t="shared" si="27"/>
        <v>1.6720233474669088</v>
      </c>
      <c r="AM86" s="32">
        <f t="shared" si="28"/>
        <v>1.8161290303174975</v>
      </c>
      <c r="AN86" s="32">
        <f t="shared" si="29"/>
        <v>2.1818834002087391</v>
      </c>
      <c r="AO86" s="32">
        <f t="shared" si="30"/>
        <v>2.3138706604160575</v>
      </c>
      <c r="AQ86" s="32">
        <f t="shared" si="31"/>
        <v>1.7238800724343455</v>
      </c>
      <c r="AR86" s="32">
        <f t="shared" si="32"/>
        <v>2.3073661734633752</v>
      </c>
      <c r="AS86" s="32">
        <f t="shared" si="33"/>
        <v>2.4409181022585678</v>
      </c>
      <c r="AT86" s="32">
        <f t="shared" si="34"/>
        <v>3.2420608946415443</v>
      </c>
      <c r="AU86" s="32">
        <f t="shared" si="35"/>
        <v>3.5661946639734143</v>
      </c>
      <c r="AW86" s="32">
        <f t="shared" si="36"/>
        <v>0.91050435126041074</v>
      </c>
      <c r="AX86" s="32">
        <f t="shared" si="37"/>
        <v>0.72464586102395201</v>
      </c>
      <c r="AY86" s="32">
        <f t="shared" si="38"/>
        <v>0.74403521717383458</v>
      </c>
      <c r="AZ86" s="32">
        <f t="shared" si="39"/>
        <v>0.67299272626709161</v>
      </c>
      <c r="BA86" s="32">
        <f t="shared" si="40"/>
        <v>0.64883464825724591</v>
      </c>
    </row>
    <row r="87" spans="3:53" x14ac:dyDescent="0.15">
      <c r="C87" s="29">
        <v>83</v>
      </c>
      <c r="D87" s="29">
        <f>[6]属性汇总!DT86+[16]战法升星!AE86+[13]宝物升星!AF88+[14]藏品属性!BB93/2+[15]属性汇总!J87</f>
        <v>2.3977580388317352</v>
      </c>
      <c r="E87" s="29">
        <f>[6]属性汇总!DU86+[16]战法升星!AF86+[13]宝物升星!AG88+[14]藏品属性!BC93/2+[15]属性汇总!K87</f>
        <v>2.5627129549522665</v>
      </c>
      <c r="F87" s="29">
        <f>[6]属性汇总!DV86+[16]战法升星!AG86+[13]宝物升星!AH88+[14]藏品属性!BD93/2+[15]属性汇总!L87</f>
        <v>2.7769023279724458</v>
      </c>
      <c r="G87" s="29">
        <f>[6]属性汇总!DW86+[16]战法升星!AH86+[13]宝物升星!AI88+[14]藏品属性!BE93/2+[15]属性汇总!M87</f>
        <v>3.3331673210485326</v>
      </c>
      <c r="H87" s="29">
        <f>[6]属性汇总!DX86+[16]战法升星!AI86+[13]宝物升星!AJ88+[14]藏品属性!BF93/2+[15]属性汇总!N87</f>
        <v>3.525230699018675</v>
      </c>
      <c r="J87" s="39">
        <f>[6]属性汇总!DT86/D87</f>
        <v>0.34610959481308312</v>
      </c>
      <c r="K87" s="39">
        <f>[16]战法升星!AE86/D87</f>
        <v>0.47333895261599851</v>
      </c>
      <c r="L87" s="39">
        <f>[13]宝物升星!AF88/D87</f>
        <v>4.4591111819089264E-2</v>
      </c>
      <c r="M87" s="39">
        <f>[14]藏品属性!BB93/2/D87</f>
        <v>5.2549088756841889E-2</v>
      </c>
      <c r="N87" s="39">
        <f>[15]属性汇总!J87/D87</f>
        <v>8.341125199498714E-2</v>
      </c>
      <c r="O87" s="70"/>
      <c r="P87" s="70"/>
      <c r="S87" s="29">
        <v>83</v>
      </c>
      <c r="T87" s="29">
        <f>[7]士兵阶位属性!BR87+[7]士兵训练属性!BA88+[6]第4特性!W87+[17]效用汇总!N87+[8]属性汇总!AN87+[14]藏品属性!BB93/2</f>
        <v>1.4118641654849657</v>
      </c>
      <c r="U87" s="29">
        <f>[7]士兵阶位属性!BS87+[7]士兵训练属性!BB88+[6]第4特性!X87+[17]效用汇总!O87+[8]属性汇总!AO87+[14]藏品属性!BC93/2</f>
        <v>1.9823000604730381</v>
      </c>
      <c r="V87" s="29">
        <f>[7]士兵阶位属性!BT87+[7]士兵训练属性!BC88+[6]第4特性!Y87+[17]效用汇总!P87+[8]属性汇总!AP87+[14]藏品属性!BD93/2</f>
        <v>2.0950364839716999</v>
      </c>
      <c r="W87" s="29">
        <f>[7]士兵阶位属性!BU87+[7]士兵训练属性!BD88+[6]第4特性!Z87+[17]效用汇总!Q87+[8]属性汇总!AQ87+[14]藏品属性!BE93/2</f>
        <v>2.8953198809332146</v>
      </c>
      <c r="X87" s="29">
        <f>[7]士兵阶位属性!BV87+[7]士兵训练属性!BE88+[6]第4特性!AA87+[17]效用汇总!R87+[8]属性汇总!AR87+[14]藏品属性!BF93/2</f>
        <v>3.1620852851521968</v>
      </c>
      <c r="Z87" s="39">
        <f>[7]士兵阶位属性!BR87/T87</f>
        <v>0.25225505526944181</v>
      </c>
      <c r="AA87" s="39">
        <f>[7]士兵训练属性!BA88/T87</f>
        <v>0</v>
      </c>
      <c r="AB87" s="39">
        <f>[6]第4特性!W87/T87</f>
        <v>7.2044377705301213E-2</v>
      </c>
      <c r="AC87" s="39">
        <f>[17]效用汇总!N87/T87</f>
        <v>0.36739091362480719</v>
      </c>
      <c r="AD87" s="39">
        <f>[8]属性汇总!AN87/T87</f>
        <v>0.21906594066926091</v>
      </c>
      <c r="AE87" s="39">
        <f>[14]藏品属性!BB93/2/T87</f>
        <v>8.9243712731188876E-2</v>
      </c>
      <c r="AK87" s="32">
        <f t="shared" si="26"/>
        <v>1.6023779951503889</v>
      </c>
      <c r="AL87" s="32">
        <f t="shared" si="27"/>
        <v>1.7126143590798382</v>
      </c>
      <c r="AM87" s="32">
        <f t="shared" si="28"/>
        <v>1.8557532131945003</v>
      </c>
      <c r="AN87" s="32">
        <f t="shared" si="29"/>
        <v>2.2274949694277097</v>
      </c>
      <c r="AO87" s="32">
        <f t="shared" si="30"/>
        <v>2.3558474243249341</v>
      </c>
      <c r="AQ87" s="32">
        <f t="shared" si="31"/>
        <v>1.7743255123416457</v>
      </c>
      <c r="AR87" s="32">
        <f t="shared" si="32"/>
        <v>2.3696971098065243</v>
      </c>
      <c r="AS87" s="32">
        <f t="shared" si="33"/>
        <v>2.5148118497866556</v>
      </c>
      <c r="AT87" s="32">
        <f t="shared" si="34"/>
        <v>3.3991840310768087</v>
      </c>
      <c r="AU87" s="32">
        <f t="shared" si="35"/>
        <v>3.6949830364905218</v>
      </c>
      <c r="AW87" s="32">
        <f t="shared" si="36"/>
        <v>0.90309133470986902</v>
      </c>
      <c r="AX87" s="32">
        <f t="shared" si="37"/>
        <v>0.72271445662507727</v>
      </c>
      <c r="AY87" s="32">
        <f t="shared" si="38"/>
        <v>0.73792924641735458</v>
      </c>
      <c r="AZ87" s="32">
        <f t="shared" si="39"/>
        <v>0.65530284593684507</v>
      </c>
      <c r="BA87" s="32">
        <f t="shared" si="40"/>
        <v>0.63758003786737472</v>
      </c>
    </row>
    <row r="88" spans="3:53" x14ac:dyDescent="0.15">
      <c r="C88" s="29">
        <v>84</v>
      </c>
      <c r="D88" s="29">
        <f>[6]属性汇总!DT87+[16]战法升星!AE87+[13]宝物升星!AF89+[14]藏品属性!BB94/2+[15]属性汇总!J88</f>
        <v>2.4436575612998235</v>
      </c>
      <c r="E88" s="29">
        <f>[6]属性汇总!DU87+[16]战法升星!AF87+[13]宝物升星!AG89+[14]藏品属性!BC94/2+[15]属性汇总!K88</f>
        <v>2.6176225373623856</v>
      </c>
      <c r="F88" s="29">
        <f>[6]属性汇总!DV87+[16]战法升星!AG87+[13]宝物升星!AH89+[14]藏品属性!BD94/2+[15]属性汇总!L88</f>
        <v>2.8304359897329019</v>
      </c>
      <c r="G88" s="29">
        <f>[6]属性汇总!DW87+[16]战法升星!AH87+[13]宝物升星!AI89+[14]藏品属性!BE94/2+[15]属性汇总!M88</f>
        <v>3.391445504918329</v>
      </c>
      <c r="H88" s="29">
        <f>[6]属性汇总!DX87+[16]战法升星!AI87+[13]宝物升星!AJ89+[14]藏品属性!BF94/2+[15]属性汇总!N88</f>
        <v>3.5782893273729255</v>
      </c>
      <c r="J88" s="39">
        <f>[6]属性汇总!DT87/D88</f>
        <v>0.34614637908380491</v>
      </c>
      <c r="K88" s="39">
        <f>[16]战法升星!AE87/D88</f>
        <v>0.47479501386079798</v>
      </c>
      <c r="L88" s="39">
        <f>[13]宝物升星!AF89/D88</f>
        <v>4.483358093286155E-2</v>
      </c>
      <c r="M88" s="39">
        <f>[14]藏品属性!BB94/2/D88</f>
        <v>5.2380497999038211E-2</v>
      </c>
      <c r="N88" s="39">
        <f>[15]属性汇总!J88/D88</f>
        <v>8.1844528123497212E-2</v>
      </c>
      <c r="O88" s="70"/>
      <c r="P88" s="70"/>
      <c r="S88" s="29">
        <v>84</v>
      </c>
      <c r="T88" s="29">
        <f>[7]士兵阶位属性!BR88+[7]士兵训练属性!BA89+[6]第4特性!W88+[17]效用汇总!N88+[8]属性汇总!AN88+[14]藏品属性!BB94/2</f>
        <v>1.445878298101086</v>
      </c>
      <c r="U88" s="29">
        <f>[7]士兵阶位属性!BS88+[7]士兵训练属性!BB89+[6]第4特性!X88+[17]效用汇总!O88+[8]属性汇总!AO88+[14]藏品属性!BC94/2</f>
        <v>2.033487301510899</v>
      </c>
      <c r="V88" s="29">
        <f>[7]士兵阶位属性!BT88+[7]士兵训练属性!BC89+[6]第4特性!Y88+[17]效用汇总!P88+[8]属性汇总!AP88+[14]藏品属性!BD94/2</f>
        <v>2.1646745713389088</v>
      </c>
      <c r="W88" s="29">
        <f>[7]士兵阶位属性!BU88+[7]士兵训练属性!BD89+[6]第4特性!Z88+[17]效用汇总!Q88+[8]属性汇总!AQ88+[14]藏品属性!BE94/2</f>
        <v>3.0308025345934868</v>
      </c>
      <c r="X88" s="29">
        <f>[7]士兵阶位属性!BV88+[7]士兵训练属性!BE89+[6]第4特性!AA88+[17]效用汇总!R88+[8]属性汇总!AR88+[14]藏品属性!BF94/2</f>
        <v>3.2793905805463988</v>
      </c>
      <c r="Z88" s="39">
        <f>[7]士兵阶位属性!BR88/T88</f>
        <v>0.24942446854614808</v>
      </c>
      <c r="AA88" s="39">
        <f>[7]士兵训练属性!BA89/T88</f>
        <v>0</v>
      </c>
      <c r="AB88" s="39">
        <f>[6]第4特性!W88/T88</f>
        <v>8.2417368131087923E-2</v>
      </c>
      <c r="AC88" s="39">
        <f>[17]效用汇总!N88/T88</f>
        <v>0.36650047932893898</v>
      </c>
      <c r="AD88" s="39">
        <f>[8]属性汇总!AN88/T88</f>
        <v>0.21313017779354099</v>
      </c>
      <c r="AE88" s="39">
        <f>[14]藏品属性!BB94/2/T88</f>
        <v>8.8527506200284017E-2</v>
      </c>
      <c r="AK88" s="32">
        <f t="shared" si="26"/>
        <v>1.6363170347148408</v>
      </c>
      <c r="AL88" s="32">
        <f t="shared" si="27"/>
        <v>1.752807110199686</v>
      </c>
      <c r="AM88" s="32">
        <f t="shared" si="28"/>
        <v>1.895310823831772</v>
      </c>
      <c r="AN88" s="32">
        <f t="shared" si="29"/>
        <v>2.2709728809355232</v>
      </c>
      <c r="AO88" s="32">
        <f t="shared" si="30"/>
        <v>2.3960868634982293</v>
      </c>
      <c r="AQ88" s="32">
        <f t="shared" si="31"/>
        <v>1.815660905639334</v>
      </c>
      <c r="AR88" s="32">
        <f t="shared" si="32"/>
        <v>2.4295948833366756</v>
      </c>
      <c r="AS88" s="32">
        <f t="shared" si="33"/>
        <v>2.592985811559001</v>
      </c>
      <c r="AT88" s="32">
        <f t="shared" si="34"/>
        <v>3.5440076505613285</v>
      </c>
      <c r="AU88" s="32">
        <f t="shared" si="35"/>
        <v>3.820869541820505</v>
      </c>
      <c r="AW88" s="32">
        <f t="shared" si="36"/>
        <v>0.90122391776599808</v>
      </c>
      <c r="AX88" s="32">
        <f t="shared" si="37"/>
        <v>0.72144007308431379</v>
      </c>
      <c r="AY88" s="32">
        <f t="shared" si="38"/>
        <v>0.73093759918888235</v>
      </c>
      <c r="AZ88" s="32">
        <f t="shared" si="39"/>
        <v>0.64079231899395817</v>
      </c>
      <c r="BA88" s="32">
        <f t="shared" si="40"/>
        <v>0.62710512287121467</v>
      </c>
    </row>
    <row r="89" spans="3:53" x14ac:dyDescent="0.15">
      <c r="C89" s="29">
        <v>85</v>
      </c>
      <c r="D89" s="29">
        <f>[6]属性汇总!DT88+[16]战法升星!AE88+[13]宝物升星!AF90+[14]藏品属性!BB95/2+[15]属性汇总!J89</f>
        <v>2.49083305999353</v>
      </c>
      <c r="E89" s="29">
        <f>[6]属性汇总!DU88+[16]战法升星!AF88+[13]宝物升星!AG90+[14]藏品属性!BC95/2+[15]属性汇总!K89</f>
        <v>2.6649143447137296</v>
      </c>
      <c r="F89" s="29">
        <f>[6]属性汇总!DV88+[16]战法升星!AG88+[13]宝物升星!AH90+[14]藏品属性!BD95/2+[15]属性汇总!L89</f>
        <v>2.8904632377763457</v>
      </c>
      <c r="G89" s="29">
        <f>[6]属性汇总!DW88+[16]战法升星!AH88+[13]宝物升星!AI90+[14]藏品属性!BE95/2+[15]属性汇总!M89</f>
        <v>3.440379126312977</v>
      </c>
      <c r="H89" s="29">
        <f>[6]属性汇总!DX88+[16]战法升星!AI88+[13]宝物升星!AJ90+[14]藏品属性!BF95/2+[15]属性汇总!N89</f>
        <v>3.6243448207749487</v>
      </c>
      <c r="J89" s="39">
        <f>[6]属性汇总!DT88/D89</f>
        <v>0.34640109209522368</v>
      </c>
      <c r="K89" s="39">
        <f>[16]战法升星!AE88/D89</f>
        <v>0.47601848874287839</v>
      </c>
      <c r="L89" s="39">
        <f>[13]宝物升星!AF90/D89</f>
        <v>4.5044022849566163E-2</v>
      </c>
      <c r="M89" s="39">
        <f>[14]藏品属性!BB95/2/D89</f>
        <v>5.2241974653852698E-2</v>
      </c>
      <c r="N89" s="39">
        <f>[15]属性汇总!J89/D89</f>
        <v>8.0294421658478998E-2</v>
      </c>
      <c r="O89" s="70"/>
      <c r="P89" s="70"/>
      <c r="S89" s="29">
        <v>85</v>
      </c>
      <c r="T89" s="29">
        <f>[7]士兵阶位属性!BR89+[7]士兵训练属性!BA90+[6]第4特性!W89+[17]效用汇总!N89+[8]属性汇总!AN89+[14]藏品属性!BB95/2</f>
        <v>1.4815038997377727</v>
      </c>
      <c r="U89" s="29">
        <f>[7]士兵阶位属性!BS89+[7]士兵训练属性!BB90+[6]第4特性!X89+[17]效用汇总!O89+[8]属性汇总!AO89+[14]藏品属性!BC95/2</f>
        <v>2.0937821271291681</v>
      </c>
      <c r="V89" s="29">
        <f>[7]士兵阶位属性!BT89+[7]士兵训练属性!BC90+[6]第4特性!Y89+[17]效用汇总!P89+[8]属性汇总!AP89+[14]藏品属性!BD95/2</f>
        <v>2.222197061081352</v>
      </c>
      <c r="W89" s="29">
        <f>[7]士兵阶位属性!BU89+[7]士兵训练属性!BD90+[6]第4特性!Z89+[17]效用汇总!Q89+[8]属性汇总!AQ89+[14]藏品属性!BE95/2</f>
        <v>3.1277371853725033</v>
      </c>
      <c r="X89" s="29">
        <f>[7]士兵阶位属性!BV89+[7]士兵训练属性!BE90+[6]第4特性!AA89+[17]效用汇总!R89+[8]属性汇总!AR89+[14]藏品属性!BF95/2</f>
        <v>3.3888197522779051</v>
      </c>
      <c r="Z89" s="39">
        <f>[7]士兵阶位属性!BR89/T89</f>
        <v>0.2464556314295345</v>
      </c>
      <c r="AA89" s="39">
        <f>[7]士兵训练属性!BA90/T89</f>
        <v>0</v>
      </c>
      <c r="AB89" s="39">
        <f>[6]第4特性!W89/T89</f>
        <v>9.3270563620646466E-2</v>
      </c>
      <c r="AC89" s="39">
        <f>[17]效用汇总!N89/T89</f>
        <v>0.36525324910373103</v>
      </c>
      <c r="AD89" s="39">
        <f>[8]属性汇总!AN89/T89</f>
        <v>0.20718680960337288</v>
      </c>
      <c r="AE89" s="39">
        <f>[14]藏品属性!BB95/2/T89</f>
        <v>8.7833746242715088E-2</v>
      </c>
      <c r="AK89" s="32">
        <f t="shared" si="26"/>
        <v>1.67109343458208</v>
      </c>
      <c r="AL89" s="32">
        <f t="shared" si="27"/>
        <v>1.7878841166442072</v>
      </c>
      <c r="AM89" s="32">
        <f t="shared" si="28"/>
        <v>1.9392042835506045</v>
      </c>
      <c r="AN89" s="32">
        <f t="shared" si="29"/>
        <v>2.3081414257725417</v>
      </c>
      <c r="AO89" s="32">
        <f t="shared" si="30"/>
        <v>2.4315635326738096</v>
      </c>
      <c r="AQ89" s="32">
        <f t="shared" si="31"/>
        <v>1.8589203462932589</v>
      </c>
      <c r="AR89" s="32">
        <f t="shared" si="32"/>
        <v>2.4975757488338717</v>
      </c>
      <c r="AS89" s="32">
        <f t="shared" si="33"/>
        <v>2.6601663419707129</v>
      </c>
      <c r="AT89" s="32">
        <f t="shared" si="34"/>
        <v>3.649030918586436</v>
      </c>
      <c r="AU89" s="32">
        <f t="shared" si="35"/>
        <v>3.9379883679185754</v>
      </c>
      <c r="AW89" s="32">
        <f t="shared" si="36"/>
        <v>0.89895913932745364</v>
      </c>
      <c r="AX89" s="32">
        <f t="shared" si="37"/>
        <v>0.71584780460771913</v>
      </c>
      <c r="AY89" s="32">
        <f t="shared" si="38"/>
        <v>0.7289785803823069</v>
      </c>
      <c r="AZ89" s="32">
        <f t="shared" si="39"/>
        <v>0.63253545318455973</v>
      </c>
      <c r="BA89" s="32">
        <f t="shared" si="40"/>
        <v>0.61746336085777043</v>
      </c>
    </row>
    <row r="90" spans="3:53" x14ac:dyDescent="0.15">
      <c r="C90" s="29">
        <v>86</v>
      </c>
      <c r="D90" s="29">
        <f>[6]属性汇总!DT89+[16]战法升星!AE89+[13]宝物升星!AF91+[14]藏品属性!BB96/2+[15]属性汇总!J90</f>
        <v>2.5455886428356762</v>
      </c>
      <c r="E90" s="29">
        <f>[6]属性汇总!DU89+[16]战法升星!AF89+[13]宝物升星!AG91+[14]藏品属性!BC96/2+[15]属性汇总!K90</f>
        <v>2.7157016206236237</v>
      </c>
      <c r="F90" s="29">
        <f>[6]属性汇总!DV89+[16]战法升星!AG89+[13]宝物升星!AH91+[14]藏品属性!BD96/2+[15]属性汇总!L90</f>
        <v>2.9551537890393877</v>
      </c>
      <c r="G90" s="29">
        <f>[6]属性汇总!DW89+[16]战法升星!AH89+[13]宝物升星!AI91+[14]藏品属性!BE96/2+[15]属性汇总!M90</f>
        <v>3.4892034142684456</v>
      </c>
      <c r="H90" s="29">
        <f>[6]属性汇总!DX89+[16]战法升星!AI89+[13]宝物升星!AJ91+[14]藏品属性!BF96/2+[15]属性汇总!N90</f>
        <v>3.6445543235150333</v>
      </c>
      <c r="J90" s="39">
        <f>[6]属性汇总!DT89/D90</f>
        <v>0.3456732550752924</v>
      </c>
      <c r="K90" s="39">
        <f>[16]战法升星!AE89/D90</f>
        <v>0.47578521549595976</v>
      </c>
      <c r="L90" s="39">
        <f>[13]宝物升星!AF91/D90</f>
        <v>4.6914605442863036E-2</v>
      </c>
      <c r="M90" s="39">
        <f>[14]藏品属性!BB96/2/D90</f>
        <v>5.3059634426795267E-2</v>
      </c>
      <c r="N90" s="39">
        <f>[15]属性汇总!J90/D90</f>
        <v>7.8567289559089412E-2</v>
      </c>
      <c r="O90" s="70"/>
      <c r="P90" s="70"/>
      <c r="S90" s="29">
        <v>86</v>
      </c>
      <c r="T90" s="29">
        <f>[7]士兵阶位属性!BR90+[7]士兵训练属性!BA91+[6]第4特性!W90+[17]效用汇总!N90+[8]属性汇总!AN90+[14]藏品属性!BB96/2</f>
        <v>1.5200971506585865</v>
      </c>
      <c r="U90" s="29">
        <f>[7]士兵阶位属性!BS90+[7]士兵训练属性!BB91+[6]第4特性!X90+[17]效用汇总!O90+[8]属性汇总!AO90+[14]藏品属性!BC96/2</f>
        <v>2.162018140684435</v>
      </c>
      <c r="V90" s="29">
        <f>[7]士兵阶位属性!BT90+[7]士兵训练属性!BC91+[6]第4特性!Y90+[17]效用汇总!P90+[8]属性汇总!AP90+[14]藏品属性!BD96/2</f>
        <v>2.2772527982729249</v>
      </c>
      <c r="W90" s="29">
        <f>[7]士兵阶位属性!BU90+[7]士兵训练属性!BD91+[6]第4特性!Z90+[17]效用汇总!Q90+[8]属性汇总!AQ90+[14]藏品属性!BE96/2</f>
        <v>3.218597744285014</v>
      </c>
      <c r="X90" s="29">
        <f>[7]士兵阶位属性!BV90+[7]士兵训练属性!BE91+[6]第4特性!AA90+[17]效用汇总!R90+[8]属性汇总!AR90+[14]藏品属性!BF96/2</f>
        <v>3.4992276541085565</v>
      </c>
      <c r="Z90" s="39">
        <f>[7]士兵阶位属性!BR90/T90</f>
        <v>0.243150598567975</v>
      </c>
      <c r="AA90" s="39">
        <f>[7]士兵训练属性!BA91/T90</f>
        <v>0</v>
      </c>
      <c r="AB90" s="39">
        <f>[6]第4特性!W90/T90</f>
        <v>0.10356880888498365</v>
      </c>
      <c r="AC90" s="39">
        <f>[17]效用汇总!N90/T90</f>
        <v>0.36335383980785757</v>
      </c>
      <c r="AD90" s="39">
        <f>[8]属性汇总!AN90/T90</f>
        <v>0.2010719037373655</v>
      </c>
      <c r="AE90" s="39">
        <f>[14]藏品属性!BB96/2/T90</f>
        <v>8.8854849001818267E-2</v>
      </c>
      <c r="AK90" s="32">
        <f t="shared" si="26"/>
        <v>1.7059974354722687</v>
      </c>
      <c r="AL90" s="32">
        <f t="shared" si="27"/>
        <v>1.8200034060219745</v>
      </c>
      <c r="AM90" s="32">
        <f t="shared" si="28"/>
        <v>1.9804789747613569</v>
      </c>
      <c r="AN90" s="32">
        <f t="shared" si="29"/>
        <v>2.3383872698112542</v>
      </c>
      <c r="AO90" s="32">
        <f t="shared" si="30"/>
        <v>2.4425000271960191</v>
      </c>
      <c r="AQ90" s="32">
        <f t="shared" si="31"/>
        <v>1.9051950684336618</v>
      </c>
      <c r="AR90" s="32">
        <f t="shared" si="32"/>
        <v>2.5728508344678134</v>
      </c>
      <c r="AS90" s="32">
        <f t="shared" si="33"/>
        <v>2.7243099353587046</v>
      </c>
      <c r="AT90" s="32">
        <f t="shared" si="34"/>
        <v>3.7464461746707083</v>
      </c>
      <c r="AU90" s="32">
        <f t="shared" si="35"/>
        <v>4.0505776474210418</v>
      </c>
      <c r="AW90" s="32">
        <f t="shared" si="36"/>
        <v>0.89544501964034495</v>
      </c>
      <c r="AX90" s="32">
        <f t="shared" si="37"/>
        <v>0.70738784450301673</v>
      </c>
      <c r="AY90" s="32">
        <f t="shared" si="38"/>
        <v>0.72696536802101819</v>
      </c>
      <c r="AZ90" s="32">
        <f t="shared" si="39"/>
        <v>0.62416144815340513</v>
      </c>
      <c r="BA90" s="32">
        <f t="shared" si="40"/>
        <v>0.60300042112539975</v>
      </c>
    </row>
    <row r="91" spans="3:53" x14ac:dyDescent="0.15">
      <c r="C91" s="29">
        <v>87</v>
      </c>
      <c r="D91" s="29">
        <f>[6]属性汇总!DT90+[16]战法升星!AE90+[13]宝物升星!AF92+[14]藏品属性!BB97/2+[15]属性汇总!J91</f>
        <v>2.5930615078028563</v>
      </c>
      <c r="E91" s="29">
        <f>[6]属性汇总!DU90+[16]战法升星!AF90+[13]宝物升星!AG92+[14]藏品属性!BC97/2+[15]属性汇总!K91</f>
        <v>2.7681106321130398</v>
      </c>
      <c r="F91" s="29">
        <f>[6]属性汇总!DV90+[16]战法升星!AG90+[13]宝物升星!AH92+[14]藏品属性!BD97/2+[15]属性汇总!L91</f>
        <v>3.0171127808132687</v>
      </c>
      <c r="G91" s="29">
        <f>[6]属性汇总!DW90+[16]战法升星!AH90+[13]宝物升星!AI92+[14]藏品属性!BE97/2+[15]属性汇总!M91</f>
        <v>3.5336954702720398</v>
      </c>
      <c r="H91" s="29">
        <f>[6]属性汇总!DX90+[16]战法升星!AI90+[13]宝物升星!AJ92+[14]藏品属性!BF97/2+[15]属性汇总!N91</f>
        <v>3.6638984331369819</v>
      </c>
      <c r="J91" s="39">
        <f>[6]属性汇总!DT90/D91</f>
        <v>0.34530196328124124</v>
      </c>
      <c r="K91" s="39">
        <f>[16]战法升星!AE90/D91</f>
        <v>0.47473184659312939</v>
      </c>
      <c r="L91" s="39">
        <f>[13]宝物升星!AF92/D91</f>
        <v>4.8843204045495255E-2</v>
      </c>
      <c r="M91" s="39">
        <f>[14]藏品属性!BB97/2/D91</f>
        <v>5.399407903409055E-2</v>
      </c>
      <c r="N91" s="39">
        <f>[15]属性汇总!J91/D91</f>
        <v>7.7128907046043541E-2</v>
      </c>
      <c r="O91" s="70"/>
      <c r="P91" s="70"/>
      <c r="S91" s="29">
        <v>87</v>
      </c>
      <c r="T91" s="29">
        <f>[7]士兵阶位属性!BR91+[7]士兵训练属性!BA92+[6]第4特性!W91+[17]效用汇总!N91+[8]属性汇总!AN91+[14]藏品属性!BB97/2</f>
        <v>1.576767124582571</v>
      </c>
      <c r="U91" s="29">
        <f>[7]士兵阶位属性!BS91+[7]士兵训练属性!BB92+[6]第4特性!X91+[17]效用汇总!O91+[8]属性汇总!AO91+[14]藏品属性!BC97/2</f>
        <v>2.2111298578010969</v>
      </c>
      <c r="V91" s="29">
        <f>[7]士兵阶位属性!BT91+[7]士兵训练属性!BC92+[6]第4特性!Y91+[17]效用汇总!P91+[8]属性汇总!AP91+[14]藏品属性!BD97/2</f>
        <v>2.3604184519445801</v>
      </c>
      <c r="W91" s="29">
        <f>[7]士兵阶位属性!BU91+[7]士兵训练属性!BD92+[6]第4特性!Z91+[17]效用汇总!Q91+[8]属性汇总!AQ91+[14]藏品属性!BE97/2</f>
        <v>3.3126056182817516</v>
      </c>
      <c r="X91" s="29">
        <f>[7]士兵阶位属性!BV91+[7]士兵训练属性!BE92+[6]第4特性!AA91+[17]效用汇总!R91+[8]属性汇总!AR91+[14]藏品属性!BF97/2</f>
        <v>3.610932824373168</v>
      </c>
      <c r="Z91" s="39">
        <f>[7]士兵阶位属性!BR91/T91</f>
        <v>0.23725766425531289</v>
      </c>
      <c r="AA91" s="39">
        <f>[7]士兵训练属性!BA92/T91</f>
        <v>0</v>
      </c>
      <c r="AB91" s="39">
        <f>[6]第4特性!W91/T91</f>
        <v>0.10675459171462454</v>
      </c>
      <c r="AC91" s="39">
        <f>[17]效用汇总!N91/T91</f>
        <v>0.35740354515298667</v>
      </c>
      <c r="AD91" s="39">
        <f>[8]属性汇总!AN91/T91</f>
        <v>0.20978860832363175</v>
      </c>
      <c r="AE91" s="39">
        <f>[14]藏品属性!BB97/2/T91</f>
        <v>8.8795590553444145E-2</v>
      </c>
      <c r="AK91" s="32">
        <f t="shared" si="26"/>
        <v>1.7346804508232723</v>
      </c>
      <c r="AL91" s="32">
        <f t="shared" si="27"/>
        <v>1.8517830698552054</v>
      </c>
      <c r="AM91" s="32">
        <f t="shared" si="28"/>
        <v>2.018358046292716</v>
      </c>
      <c r="AN91" s="32">
        <f t="shared" si="29"/>
        <v>2.363936386776095</v>
      </c>
      <c r="AO91" s="32">
        <f t="shared" si="30"/>
        <v>2.4510382675611981</v>
      </c>
      <c r="AQ91" s="32">
        <f t="shared" si="31"/>
        <v>1.968484781241455</v>
      </c>
      <c r="AR91" s="32">
        <f t="shared" si="32"/>
        <v>2.6292910957513</v>
      </c>
      <c r="AS91" s="32">
        <f t="shared" si="33"/>
        <v>2.8161948941228259</v>
      </c>
      <c r="AT91" s="32">
        <f t="shared" si="34"/>
        <v>3.846418990928643</v>
      </c>
      <c r="AU91" s="32">
        <f t="shared" si="35"/>
        <v>4.1644151479300264</v>
      </c>
      <c r="AW91" s="32">
        <f t="shared" si="36"/>
        <v>0.88122624434478458</v>
      </c>
      <c r="AX91" s="32">
        <f t="shared" si="37"/>
        <v>0.70428986461313536</v>
      </c>
      <c r="AY91" s="32">
        <f t="shared" si="38"/>
        <v>0.71669686302779267</v>
      </c>
      <c r="AZ91" s="32">
        <f t="shared" si="39"/>
        <v>0.61458109279076967</v>
      </c>
      <c r="BA91" s="32">
        <f t="shared" si="40"/>
        <v>0.58856722504707937</v>
      </c>
    </row>
    <row r="92" spans="3:53" x14ac:dyDescent="0.15">
      <c r="C92" s="29">
        <v>88</v>
      </c>
      <c r="D92" s="29">
        <f>[6]属性汇总!DT91+[16]战法升星!AE91+[13]宝物升星!AF93+[14]藏品属性!BB98/2+[15]属性汇总!J92</f>
        <v>2.6342284305619601</v>
      </c>
      <c r="E92" s="29">
        <f>[6]属性汇总!DU91+[16]战法升星!AF91+[13]宝物升星!AG93+[14]藏品属性!BC98/2+[15]属性汇总!K92</f>
        <v>2.8216374444462988</v>
      </c>
      <c r="F92" s="29">
        <f>[6]属性汇总!DV91+[16]战法升星!AG91+[13]宝物升星!AH93+[14]藏品属性!BD98/2+[15]属性汇总!L92</f>
        <v>3.0764669434706291</v>
      </c>
      <c r="G92" s="29">
        <f>[6]属性汇总!DW91+[16]战法升星!AH91+[13]宝物升星!AI93+[14]藏品属性!BE98/2+[15]属性汇总!M92</f>
        <v>3.5783171409779828</v>
      </c>
      <c r="H92" s="29">
        <f>[6]属性汇总!DX91+[16]战法升星!AI91+[13]宝物升星!AJ93+[14]藏品属性!BF98/2+[15]属性汇总!N92</f>
        <v>3.6828960667621473</v>
      </c>
      <c r="J92" s="39">
        <f>[6]属性汇总!DT91/D92</f>
        <v>0.34521754143530081</v>
      </c>
      <c r="K92" s="39">
        <f>[16]战法升星!AE91/D92</f>
        <v>0.47299048779182268</v>
      </c>
      <c r="L92" s="39">
        <f>[13]宝物升星!AF93/D92</f>
        <v>5.0823829970295747E-2</v>
      </c>
      <c r="M92" s="39">
        <f>[14]藏品属性!BB98/2/D92</f>
        <v>5.5044580917026686E-2</v>
      </c>
      <c r="N92" s="39">
        <f>[15]属性汇总!J92/D92</f>
        <v>7.5923559885554034E-2</v>
      </c>
      <c r="O92" s="70"/>
      <c r="P92" s="70"/>
      <c r="S92" s="29">
        <v>88</v>
      </c>
      <c r="T92" s="29">
        <f>[7]士兵阶位属性!BR92+[7]士兵训练属性!BA93+[6]第4特性!W92+[17]效用汇总!N92+[8]属性汇总!AN92+[14]藏品属性!BB98/2</f>
        <v>1.6054391742384202</v>
      </c>
      <c r="U92" s="29">
        <f>[7]士兵阶位属性!BS92+[7]士兵训练属性!BB93+[6]第4特性!X92+[17]效用汇总!O92+[8]属性汇总!AO92+[14]藏品属性!BC98/2</f>
        <v>2.2607354192955511</v>
      </c>
      <c r="V92" s="29">
        <f>[7]士兵阶位属性!BT92+[7]士兵训练属性!BC93+[6]第4特性!Y92+[17]效用汇总!P92+[8]属性汇总!AP92+[14]藏品属性!BD98/2</f>
        <v>2.4603412036601657</v>
      </c>
      <c r="W92" s="29">
        <f>[7]士兵阶位属性!BU92+[7]士兵训练属性!BD93+[6]第4特性!Z92+[17]效用汇总!Q92+[8]属性汇总!AQ92+[14]藏品属性!BE98/2</f>
        <v>3.4195887966874059</v>
      </c>
      <c r="X92" s="29">
        <f>[7]士兵阶位属性!BV92+[7]士兵训练属性!BE93+[6]第4特性!AA92+[17]效用汇总!R92+[8]属性汇总!AR92+[14]藏品属性!BF98/2</f>
        <v>3.7201908177329317</v>
      </c>
      <c r="Z92" s="39">
        <f>[7]士兵阶位属性!BR92/T92</f>
        <v>0.23581562236485054</v>
      </c>
      <c r="AA92" s="39">
        <f>[7]士兵训练属性!BA93/T92</f>
        <v>0</v>
      </c>
      <c r="AB92" s="39">
        <f>[6]第4特性!W92/T92</f>
        <v>0.10708871320817841</v>
      </c>
      <c r="AC92" s="39">
        <f>[17]效用汇总!N92/T92</f>
        <v>0.35800246628020049</v>
      </c>
      <c r="AD92" s="39">
        <f>[8]属性汇总!AN92/T92</f>
        <v>0.20877523261638264</v>
      </c>
      <c r="AE92" s="39">
        <f>[14]藏品属性!BB98/2/T92</f>
        <v>9.0317965530387886E-2</v>
      </c>
      <c r="AK92" s="32">
        <f t="shared" si="26"/>
        <v>1.7579357949582297</v>
      </c>
      <c r="AL92" s="32">
        <f t="shared" si="27"/>
        <v>1.8830020230737694</v>
      </c>
      <c r="AM92" s="32">
        <f t="shared" si="28"/>
        <v>2.0530608884131651</v>
      </c>
      <c r="AN92" s="32">
        <f t="shared" si="29"/>
        <v>2.3879674651054641</v>
      </c>
      <c r="AO92" s="32">
        <f t="shared" si="30"/>
        <v>2.4577575542645294</v>
      </c>
      <c r="AQ92" s="32">
        <f t="shared" si="31"/>
        <v>2.0028502319843504</v>
      </c>
      <c r="AR92" s="32">
        <f t="shared" si="32"/>
        <v>2.6864198088356446</v>
      </c>
      <c r="AS92" s="32">
        <f t="shared" si="33"/>
        <v>2.9244702700464966</v>
      </c>
      <c r="AT92" s="32">
        <f t="shared" si="34"/>
        <v>3.9594291474511718</v>
      </c>
      <c r="AU92" s="32">
        <f t="shared" si="35"/>
        <v>4.2758083961021836</v>
      </c>
      <c r="AW92" s="32">
        <f t="shared" si="36"/>
        <v>0.87771704887615665</v>
      </c>
      <c r="AX92" s="32">
        <f t="shared" si="37"/>
        <v>0.70093364294015736</v>
      </c>
      <c r="AY92" s="32">
        <f t="shared" si="38"/>
        <v>0.70202829874571548</v>
      </c>
      <c r="AZ92" s="32">
        <f t="shared" si="39"/>
        <v>0.60310902813924205</v>
      </c>
      <c r="BA92" s="32">
        <f t="shared" si="40"/>
        <v>0.57480535294916746</v>
      </c>
    </row>
    <row r="93" spans="3:53" x14ac:dyDescent="0.15">
      <c r="C93" s="29">
        <v>89</v>
      </c>
      <c r="D93" s="29">
        <f>[6]属性汇总!DT92+[16]战法升星!AE92+[13]宝物升星!AF94+[14]藏品属性!BB99/2+[15]属性汇总!J93</f>
        <v>2.6754053213136291</v>
      </c>
      <c r="E93" s="29">
        <f>[6]属性汇总!DU92+[16]战法升星!AF92+[13]宝物升星!AG94+[14]藏品属性!BC99/2+[15]属性汇总!K93</f>
        <v>2.8752048177129006</v>
      </c>
      <c r="F93" s="29">
        <f>[6]属性汇总!DV92+[16]战法升星!AG92+[13]宝物升星!AH94+[14]藏品属性!BD99/2+[15]属性汇总!L93</f>
        <v>3.1357685059800016</v>
      </c>
      <c r="G93" s="29">
        <f>[6]属性汇总!DW92+[16]战法升星!AH92+[13]宝物升星!AI94+[14]藏品属性!BE99/2+[15]属性汇总!M93</f>
        <v>3.6229384557879958</v>
      </c>
      <c r="H93" s="29">
        <f>[6]属性汇总!DX92+[16]战法升星!AI92+[13]宝物升星!AJ94+[14]藏品属性!BF99/2+[15]属性汇总!N93</f>
        <v>3.7018644575436541</v>
      </c>
      <c r="J93" s="39">
        <f>[6]属性汇总!DT92/D93</f>
        <v>0.345134431723572</v>
      </c>
      <c r="K93" s="39">
        <f>[16]战法升星!AE92/D93</f>
        <v>0.47130096239221381</v>
      </c>
      <c r="L93" s="39">
        <f>[13]宝物升星!AF94/D93</f>
        <v>5.274330669200452E-2</v>
      </c>
      <c r="M93" s="39">
        <f>[14]藏品属性!BB99/2/D93</f>
        <v>5.6066271082375566E-2</v>
      </c>
      <c r="N93" s="39">
        <f>[15]属性汇总!J93/D93</f>
        <v>7.4755028109834074E-2</v>
      </c>
      <c r="O93" s="70"/>
      <c r="P93" s="70"/>
      <c r="S93" s="29">
        <v>89</v>
      </c>
      <c r="T93" s="29">
        <f>[7]士兵阶位属性!BR93+[7]士兵训练属性!BA94+[6]第4特性!W93+[17]效用汇总!N93+[8]属性汇总!AN93+[14]藏品属性!BB99/2</f>
        <v>1.6286666687750797</v>
      </c>
      <c r="U93" s="29">
        <f>[7]士兵阶位属性!BS93+[7]士兵训练属性!BB94+[6]第4特性!X93+[17]效用汇总!O93+[8]属性汇总!AO93+[14]藏品属性!BC99/2</f>
        <v>2.3103597767691051</v>
      </c>
      <c r="V93" s="29">
        <f>[7]士兵阶位属性!BT93+[7]士兵训练属性!BC94+[6]第4特性!Y93+[17]效用汇总!P93+[8]属性汇总!AP93+[14]藏品属性!BD99/2</f>
        <v>2.5632925597468201</v>
      </c>
      <c r="W93" s="29">
        <f>[7]士兵阶位属性!BU93+[7]士兵训练属性!BD94+[6]第4特性!Z93+[17]效用汇总!Q93+[8]属性汇总!AQ93+[14]藏品属性!BE99/2</f>
        <v>3.5271715191140673</v>
      </c>
      <c r="X93" s="29">
        <f>[7]士兵阶位属性!BV93+[7]士兵训练属性!BE94+[6]第4特性!AA93+[17]效用汇总!R93+[8]属性汇总!AR93+[14]藏品属性!BF99/2</f>
        <v>3.8258738812646418</v>
      </c>
      <c r="Z93" s="39">
        <f>[7]士兵阶位属性!BR93/T93</f>
        <v>0.23520785337798661</v>
      </c>
      <c r="AA93" s="39">
        <f>[7]士兵训练属性!BA94/T93</f>
        <v>0</v>
      </c>
      <c r="AB93" s="39">
        <f>[6]第4特性!W93/T93</f>
        <v>0.1077701799623252</v>
      </c>
      <c r="AC93" s="39">
        <f>[17]效用汇总!N93/T93</f>
        <v>0.35977908721777591</v>
      </c>
      <c r="AD93" s="39">
        <f>[8]属性汇总!AN93/T93</f>
        <v>0.20514300236097768</v>
      </c>
      <c r="AE93" s="39">
        <f>[14]藏品属性!BB99/2/T93</f>
        <v>9.2099877080934575E-2</v>
      </c>
      <c r="AK93" s="32">
        <f t="shared" si="26"/>
        <v>1.7811911390931869</v>
      </c>
      <c r="AL93" s="32">
        <f t="shared" si="27"/>
        <v>1.9142106444916909</v>
      </c>
      <c r="AM93" s="32">
        <f t="shared" si="28"/>
        <v>2.0876848201664702</v>
      </c>
      <c r="AN93" s="32">
        <f t="shared" si="29"/>
        <v>2.4120255063860849</v>
      </c>
      <c r="AO93" s="32">
        <f t="shared" si="30"/>
        <v>2.4645716734476819</v>
      </c>
      <c r="AQ93" s="32">
        <f t="shared" si="31"/>
        <v>2.0317711276080561</v>
      </c>
      <c r="AR93" s="32">
        <f t="shared" si="32"/>
        <v>2.7435681107904526</v>
      </c>
      <c r="AS93" s="32">
        <f t="shared" si="33"/>
        <v>3.0357601356160018</v>
      </c>
      <c r="AT93" s="32">
        <f t="shared" si="34"/>
        <v>4.0730411987364912</v>
      </c>
      <c r="AU93" s="32">
        <f t="shared" si="35"/>
        <v>4.3836353751748325</v>
      </c>
      <c r="AW93" s="32">
        <f t="shared" si="36"/>
        <v>0.87666918526897786</v>
      </c>
      <c r="AX93" s="32">
        <f t="shared" si="37"/>
        <v>0.69770844651645458</v>
      </c>
      <c r="AY93" s="32">
        <f t="shared" si="38"/>
        <v>0.68769755412274935</v>
      </c>
      <c r="AZ93" s="32">
        <f t="shared" si="39"/>
        <v>0.59219275934020155</v>
      </c>
      <c r="BA93" s="32">
        <f t="shared" si="40"/>
        <v>0.56222095647026471</v>
      </c>
    </row>
    <row r="94" spans="3:53" x14ac:dyDescent="0.15">
      <c r="C94" s="29">
        <v>90</v>
      </c>
      <c r="D94" s="29">
        <f>[6]属性汇总!DT93+[16]战法升星!AE93+[13]宝物升星!AF95+[14]藏品属性!BB100/2+[15]属性汇总!J94</f>
        <v>2.7165055992546225</v>
      </c>
      <c r="E94" s="29">
        <f>[6]属性汇总!DU93+[16]战法升星!AF93+[13]宝物升星!AG95+[14]藏品属性!BC100/2+[15]属性汇总!K94</f>
        <v>2.928664430079881</v>
      </c>
      <c r="F94" s="29">
        <f>[6]属性汇总!DV93+[16]战法升星!AG93+[13]宝物升星!AH95+[14]藏品属性!BD100/2+[15]属性汇总!L94</f>
        <v>3.1950700684893736</v>
      </c>
      <c r="G94" s="29">
        <f>[6]属性汇总!DW93+[16]战法升星!AH93+[13]宝物升星!AI95+[14]藏品属性!BE100/2+[15]属性汇总!M94</f>
        <v>3.6675437567171247</v>
      </c>
      <c r="H94" s="29">
        <f>[6]属性汇总!DX93+[16]战法升星!AI93+[13]宝物升星!AJ95+[14]藏品属性!BF100/2+[15]属性汇总!N94</f>
        <v>3.7208328483251605</v>
      </c>
      <c r="J94" s="39">
        <f>[6]属性汇总!DT93/D94</f>
        <v>0.34506357295314671</v>
      </c>
      <c r="K94" s="39">
        <f>[16]战法升星!AE93/D94</f>
        <v>0.46967590108123608</v>
      </c>
      <c r="L94" s="39">
        <f>[13]宝物升星!AF95/D94</f>
        <v>5.4606134056132037E-2</v>
      </c>
      <c r="M94" s="39">
        <f>[14]藏品属性!BB100/2/D94</f>
        <v>5.7030394942617767E-2</v>
      </c>
      <c r="N94" s="39">
        <f>[15]属性汇总!J94/D94</f>
        <v>7.3623996966867167E-2</v>
      </c>
      <c r="O94" s="70"/>
      <c r="P94" s="70"/>
      <c r="S94" s="29">
        <v>90</v>
      </c>
      <c r="T94" s="29">
        <f>[7]士兵阶位属性!BR94+[7]士兵训练属性!BA95+[6]第4特性!W94+[17]效用汇总!N94+[8]属性汇总!AN94+[14]藏品属性!BB100/2</f>
        <v>1.6517410136652655</v>
      </c>
      <c r="U94" s="29">
        <f>[7]士兵阶位属性!BS94+[7]士兵训练属性!BB95+[6]第4特性!X94+[17]效用汇总!O94+[8]属性汇总!AO94+[14]藏品属性!BC100/2</f>
        <v>2.3599040572510948</v>
      </c>
      <c r="V94" s="29">
        <f>[7]士兵阶位属性!BT94+[7]士兵训练属性!BC95+[6]第4特性!Y94+[17]效用汇总!P94+[8]属性汇总!AP94+[14]藏品属性!BD100/2</f>
        <v>2.6882133768711447</v>
      </c>
      <c r="W94" s="29">
        <f>[7]士兵阶位属性!BU94+[7]士兵训练属性!BD95+[6]第4特性!Z94+[17]效用汇总!Q94+[8]属性汇总!AQ94+[14]藏品属性!BE100/2</f>
        <v>3.6202619478007225</v>
      </c>
      <c r="X94" s="29">
        <f>[7]士兵阶位属性!BV94+[7]士兵训练属性!BE95+[6]第4特性!AA94+[17]效用汇总!R94+[8]属性汇总!AR94+[14]藏品属性!BF100/2</f>
        <v>3.9315210865917285</v>
      </c>
      <c r="Z94" s="39">
        <f>[7]士兵阶位属性!BR94/T94</f>
        <v>0.23463892996140295</v>
      </c>
      <c r="AA94" s="39">
        <f>[7]士兵训练属性!BA95/T94</f>
        <v>0</v>
      </c>
      <c r="AB94" s="39">
        <f>[6]第4特性!W94/T94</f>
        <v>0.10844253620874765</v>
      </c>
      <c r="AC94" s="39">
        <f>[17]效用汇总!N94/T94</f>
        <v>0.36153926442892381</v>
      </c>
      <c r="AD94" s="39">
        <f>[8]属性汇总!AN94/T94</f>
        <v>0.20158527511997967</v>
      </c>
      <c r="AE94" s="39">
        <f>[14]藏品属性!BB100/2/T94</f>
        <v>9.3793994280945883E-2</v>
      </c>
      <c r="AK94" s="32">
        <f t="shared" si="26"/>
        <v>1.8044464832281444</v>
      </c>
      <c r="AL94" s="32">
        <f t="shared" si="27"/>
        <v>1.9453735832030079</v>
      </c>
      <c r="AM94" s="32">
        <f t="shared" si="28"/>
        <v>2.1223342776599088</v>
      </c>
      <c r="AN94" s="32">
        <f t="shared" si="29"/>
        <v>2.4361762536802516</v>
      </c>
      <c r="AO94" s="32">
        <f t="shared" si="30"/>
        <v>2.4715736826319632</v>
      </c>
      <c r="AQ94" s="32">
        <f t="shared" si="31"/>
        <v>2.0605388735852879</v>
      </c>
      <c r="AR94" s="32">
        <f t="shared" si="32"/>
        <v>2.8006289914345746</v>
      </c>
      <c r="AS94" s="32">
        <f t="shared" si="33"/>
        <v>3.1690288063152678</v>
      </c>
      <c r="AT94" s="32">
        <f t="shared" si="34"/>
        <v>4.1721783654662659</v>
      </c>
      <c r="AU94" s="32">
        <f t="shared" si="35"/>
        <v>4.4914568017740608</v>
      </c>
      <c r="AW94" s="32">
        <f t="shared" si="36"/>
        <v>0.87571581704180668</v>
      </c>
      <c r="AX94" s="32">
        <f t="shared" si="37"/>
        <v>0.69462024036483438</v>
      </c>
      <c r="AY94" s="32">
        <f t="shared" si="38"/>
        <v>0.66971126088551258</v>
      </c>
      <c r="AZ94" s="32">
        <f t="shared" si="39"/>
        <v>0.58390990036400192</v>
      </c>
      <c r="BA94" s="32">
        <f t="shared" si="40"/>
        <v>0.55028330265933478</v>
      </c>
    </row>
    <row r="95" spans="3:53" x14ac:dyDescent="0.15">
      <c r="C95" s="29">
        <v>91</v>
      </c>
      <c r="D95" s="29">
        <f>[6]属性汇总!DT94+[16]战法升星!AE94+[13]宝物升星!AF96+[14]藏品属性!BB101/2+[15]属性汇总!J95</f>
        <v>2.762228116430999</v>
      </c>
      <c r="E95" s="29">
        <f>[6]属性汇总!DU94+[16]战法升星!AF94+[13]宝物升星!AG96+[14]藏品属性!BC101/2+[15]属性汇总!K95</f>
        <v>2.9841185700511246</v>
      </c>
      <c r="F95" s="29">
        <f>[6]属性汇总!DV94+[16]战法升星!AG94+[13]宝物升星!AH96+[14]藏品属性!BD101/2+[15]属性汇总!L95</f>
        <v>3.2526348761020785</v>
      </c>
      <c r="G95" s="29">
        <f>[6]属性汇总!DW94+[16]战法升星!AH94+[13]宝物升星!AI96+[14]藏品属性!BE101/2+[15]属性汇总!M95</f>
        <v>3.6876699238104931</v>
      </c>
      <c r="H95" s="29">
        <f>[6]属性汇总!DX94+[16]战法升星!AI94+[13]宝物升星!AJ96+[14]藏品属性!BF101/2+[15]属性汇总!N95</f>
        <v>3.7413301002370716</v>
      </c>
      <c r="J95" s="39">
        <f>[6]属性汇总!DT94/D95</f>
        <v>0.34502143733156765</v>
      </c>
      <c r="K95" s="39">
        <f>[16]战法升星!AE94/D95</f>
        <v>0.46731597576660822</v>
      </c>
      <c r="L95" s="39">
        <f>[13]宝物升星!AF96/D95</f>
        <v>5.7398840878163465E-2</v>
      </c>
      <c r="M95" s="39">
        <f>[14]藏品属性!BB101/2/D95</f>
        <v>5.7858429891257002E-2</v>
      </c>
      <c r="N95" s="39">
        <f>[15]属性汇总!J95/D95</f>
        <v>7.240531613240353E-2</v>
      </c>
      <c r="O95" s="70"/>
      <c r="P95" s="70"/>
      <c r="S95" s="29">
        <v>91</v>
      </c>
      <c r="T95" s="29">
        <f>[7]士兵阶位属性!BR95+[7]士兵训练属性!BA96+[6]第4特性!W95+[17]效用汇总!N95+[8]属性汇总!AN95+[14]藏品属性!BB101/2</f>
        <v>1.6930084997423471</v>
      </c>
      <c r="U95" s="29">
        <f>[7]士兵阶位属性!BS95+[7]士兵训练属性!BB96+[6]第4特性!X95+[17]效用汇总!O95+[8]属性汇总!AO95+[14]藏品属性!BC101/2</f>
        <v>2.4482449608496029</v>
      </c>
      <c r="V95" s="29">
        <f>[7]士兵阶位属性!BT95+[7]士兵训练属性!BC96+[6]第4特性!Y95+[17]效用汇总!P95+[8]属性汇总!AP95+[14]藏品属性!BD101/2</f>
        <v>2.8207530684956916</v>
      </c>
      <c r="W95" s="29">
        <f>[7]士兵阶位属性!BU95+[7]士兵训练属性!BD96+[6]第4特性!Z95+[17]效用汇总!Q95+[8]属性汇总!AQ95+[14]藏品属性!BE101/2</f>
        <v>3.6743833455221808</v>
      </c>
      <c r="X95" s="29">
        <f>[7]士兵阶位属性!BV95+[7]士兵训练属性!BE96+[6]第4特性!AA95+[17]效用汇总!R95+[8]属性汇总!AR95+[14]藏品属性!BF101/2</f>
        <v>3.9584053241639654</v>
      </c>
      <c r="Z95" s="39">
        <f>[7]士兵阶位属性!BR95/T95</f>
        <v>0.2315701882585727</v>
      </c>
      <c r="AA95" s="39">
        <f>[7]士兵训练属性!BA96/T95</f>
        <v>0</v>
      </c>
      <c r="AB95" s="39">
        <f>[6]第4特性!W95/T95</f>
        <v>0.10631960798034598</v>
      </c>
      <c r="AC95" s="39">
        <f>[17]效用汇总!N95/T95</f>
        <v>0.37176321802590179</v>
      </c>
      <c r="AD95" s="39">
        <f>[8]属性汇总!AN95/T95</f>
        <v>0.19594806107384216</v>
      </c>
      <c r="AE95" s="39">
        <f>[14]藏品属性!BB101/2/T95</f>
        <v>9.439892466133748E-2</v>
      </c>
      <c r="AK95" s="32">
        <f t="shared" si="26"/>
        <v>1.8288695352460058</v>
      </c>
      <c r="AL95" s="32">
        <f t="shared" si="27"/>
        <v>1.9757830679748301</v>
      </c>
      <c r="AM95" s="32">
        <f t="shared" si="28"/>
        <v>2.1535675488915964</v>
      </c>
      <c r="AN95" s="32">
        <f t="shared" si="29"/>
        <v>2.4416039861378493</v>
      </c>
      <c r="AO95" s="32">
        <f t="shared" si="30"/>
        <v>2.4771323559124991</v>
      </c>
      <c r="AQ95" s="32">
        <f t="shared" si="31"/>
        <v>2.1080002069849462</v>
      </c>
      <c r="AR95" s="32">
        <f t="shared" si="32"/>
        <v>2.8965730524483311</v>
      </c>
      <c r="AS95" s="32">
        <f t="shared" si="33"/>
        <v>3.3094225206097634</v>
      </c>
      <c r="AT95" s="32">
        <f t="shared" si="34"/>
        <v>4.2284116056524947</v>
      </c>
      <c r="AU95" s="32">
        <f t="shared" si="35"/>
        <v>4.5204953834243877</v>
      </c>
      <c r="AW95" s="32">
        <f t="shared" si="36"/>
        <v>0.86758508333441842</v>
      </c>
      <c r="AX95" s="32">
        <f t="shared" si="37"/>
        <v>0.6821105603757508</v>
      </c>
      <c r="AY95" s="32">
        <f t="shared" si="38"/>
        <v>0.65073816820911712</v>
      </c>
      <c r="AZ95" s="32">
        <f t="shared" si="39"/>
        <v>0.57742817252557432</v>
      </c>
      <c r="BA95" s="32">
        <f t="shared" si="40"/>
        <v>0.54797807448174185</v>
      </c>
    </row>
    <row r="96" spans="3:53" x14ac:dyDescent="0.15">
      <c r="C96" s="29">
        <v>92</v>
      </c>
      <c r="D96" s="29">
        <f>[6]属性汇总!DT95+[16]战法升星!AE95+[13]宝物升星!AF97+[14]藏品属性!BB102/2+[15]属性汇总!J96</f>
        <v>2.808415082499534</v>
      </c>
      <c r="E96" s="29">
        <f>[6]属性汇总!DU95+[16]战法升星!AF95+[13]宝物升星!AG97+[14]藏品属性!BC102/2+[15]属性汇总!K96</f>
        <v>3.0393246435905938</v>
      </c>
      <c r="F96" s="29">
        <f>[6]属性汇总!DV95+[16]战法升星!AG95+[13]宝物升星!AH97+[14]藏品属性!BD102/2+[15]属性汇总!L96</f>
        <v>3.3048532972204554</v>
      </c>
      <c r="G96" s="29">
        <f>[6]属性汇总!DW95+[16]战法升星!AH95+[13]宝物升星!AI97+[14]藏品属性!BE102/2+[15]属性汇总!M96</f>
        <v>3.7076725246291957</v>
      </c>
      <c r="H96" s="29">
        <f>[6]属性汇总!DX95+[16]战法升星!AI95+[13]宝物升星!AJ97+[14]藏品属性!BF102/2+[15]属性汇总!N96</f>
        <v>3.7632396528546916</v>
      </c>
      <c r="J96" s="39">
        <f>[6]属性汇总!DT95/D96</f>
        <v>0.34511627916182541</v>
      </c>
      <c r="K96" s="39">
        <f>[16]战法升星!AE95/D96</f>
        <v>0.46495599886734484</v>
      </c>
      <c r="L96" s="39">
        <f>[13]宝物升星!AF97/D96</f>
        <v>6.0090659811260647E-2</v>
      </c>
      <c r="M96" s="39">
        <f>[14]藏品属性!BB102/2/D96</f>
        <v>5.8622517968332032E-2</v>
      </c>
      <c r="N96" s="39">
        <f>[15]属性汇总!J96/D96</f>
        <v>7.1214544191237156E-2</v>
      </c>
      <c r="O96" s="70"/>
      <c r="P96" s="70"/>
      <c r="S96" s="29">
        <v>92</v>
      </c>
      <c r="T96" s="29">
        <f>[7]士兵阶位属性!BR96+[7]士兵训练属性!BA97+[6]第4特性!W96+[17]效用汇总!N96+[8]属性汇总!AN96+[14]藏品属性!BB102/2</f>
        <v>1.7532195906714727</v>
      </c>
      <c r="U96" s="29">
        <f>[7]士兵阶位属性!BS96+[7]士兵训练属性!BB97+[6]第4特性!X96+[17]效用汇总!O96+[8]属性汇总!AO96+[14]藏品属性!BC102/2</f>
        <v>2.5297707223991348</v>
      </c>
      <c r="V96" s="29">
        <f>[7]士兵阶位属性!BT96+[7]士兵训练属性!BC97+[6]第4特性!Y96+[17]效用汇总!P96+[8]属性汇总!AP96+[14]藏品属性!BD102/2</f>
        <v>2.9419585915655073</v>
      </c>
      <c r="W96" s="29">
        <f>[7]士兵阶位属性!BU96+[7]士兵训练属性!BD97+[6]第4特性!Z96+[17]效用汇总!Q96+[8]属性汇总!AQ96+[14]藏品属性!BE102/2</f>
        <v>3.7284535368760032</v>
      </c>
      <c r="X96" s="29">
        <f>[7]士兵阶位属性!BV96+[7]士兵训练属性!BE97+[6]第4特性!AA96+[17]效用汇总!R96+[8]属性汇总!AR96+[14]藏品属性!BF102/2</f>
        <v>3.9954548393023943</v>
      </c>
      <c r="Z96" s="39">
        <f>[7]士兵阶位属性!BR96/T96</f>
        <v>0.22617694446691955</v>
      </c>
      <c r="AA96" s="39">
        <f>[7]士兵训练属性!BA97/T96</f>
        <v>0</v>
      </c>
      <c r="AB96" s="39">
        <f>[6]第4特性!W96/T96</f>
        <v>0.10266825727806354</v>
      </c>
      <c r="AC96" s="39">
        <f>[17]效用汇总!N96/T96</f>
        <v>0.37737848038636945</v>
      </c>
      <c r="AD96" s="39">
        <f>[8]属性汇总!AN96/T96</f>
        <v>0.19987115931785299</v>
      </c>
      <c r="AE96" s="39">
        <f>[14]藏品属性!BB102/2/T96</f>
        <v>9.3905158550794454E-2</v>
      </c>
      <c r="AK96" s="32">
        <f t="shared" si="26"/>
        <v>1.8536713304558519</v>
      </c>
      <c r="AL96" s="32">
        <f t="shared" si="27"/>
        <v>2.0060812915011002</v>
      </c>
      <c r="AM96" s="32">
        <f t="shared" si="28"/>
        <v>2.181341300505947</v>
      </c>
      <c r="AN96" s="32">
        <f t="shared" si="29"/>
        <v>2.4472188261811718</v>
      </c>
      <c r="AO96" s="32">
        <f t="shared" si="30"/>
        <v>2.4838954532044433</v>
      </c>
      <c r="AQ96" s="32">
        <f t="shared" si="31"/>
        <v>2.1745674637474988</v>
      </c>
      <c r="AR96" s="32">
        <f t="shared" si="32"/>
        <v>2.9857620686016633</v>
      </c>
      <c r="AS96" s="32">
        <f t="shared" si="33"/>
        <v>3.4377873300911492</v>
      </c>
      <c r="AT96" s="32">
        <f t="shared" si="34"/>
        <v>4.2847174389073688</v>
      </c>
      <c r="AU96" s="32">
        <f t="shared" si="35"/>
        <v>4.5600555044556552</v>
      </c>
      <c r="AW96" s="32">
        <f t="shared" si="36"/>
        <v>0.85243220151071475</v>
      </c>
      <c r="AX96" s="32">
        <f t="shared" si="37"/>
        <v>0.67188250282803619</v>
      </c>
      <c r="AY96" s="32">
        <f t="shared" si="38"/>
        <v>0.63451897719575079</v>
      </c>
      <c r="AZ96" s="32">
        <f t="shared" si="39"/>
        <v>0.57115057435508021</v>
      </c>
      <c r="BA96" s="32">
        <f t="shared" si="40"/>
        <v>0.5447072849831357</v>
      </c>
    </row>
    <row r="97" spans="3:53" x14ac:dyDescent="0.15">
      <c r="C97" s="29">
        <v>93</v>
      </c>
      <c r="D97" s="29">
        <f>[6]属性汇总!DT96+[16]战法升星!AE96+[13]宝物升星!AF98+[14]藏品属性!BB103/2+[15]属性汇总!J97</f>
        <v>2.8546020485680699</v>
      </c>
      <c r="E97" s="29">
        <f>[6]属性汇总!DU96+[16]战法升星!AF96+[13]宝物升星!AG98+[14]藏品属性!BC103/2+[15]属性汇总!K97</f>
        <v>3.094530717130064</v>
      </c>
      <c r="F97" s="29">
        <f>[6]属性汇总!DV96+[16]战法升星!AG96+[13]宝物升星!AH98+[14]藏品属性!BD103/2+[15]属性汇总!L97</f>
        <v>3.3570717183388314</v>
      </c>
      <c r="G97" s="29">
        <f>[6]属性汇总!DW96+[16]战法升星!AH96+[13]宝物升星!AI98+[14]藏品属性!BE103/2+[15]属性汇总!M97</f>
        <v>3.7277894274599168</v>
      </c>
      <c r="H97" s="29">
        <f>[6]属性汇总!DX96+[16]战法升星!AI96+[13]宝物升星!AJ98+[14]藏品属性!BF103/2+[15]属性汇总!N97</f>
        <v>3.7851492054723126</v>
      </c>
      <c r="J97" s="39">
        <f>[6]属性汇总!DT96/D97</f>
        <v>0.34520805194335302</v>
      </c>
      <c r="K97" s="39">
        <f>[16]战法升星!AE96/D97</f>
        <v>0.4626723900019537</v>
      </c>
      <c r="L97" s="39">
        <f>[13]宝物升星!AF98/D97</f>
        <v>6.2695372417373996E-2</v>
      </c>
      <c r="M97" s="39">
        <f>[14]藏品属性!BB103/2/D97</f>
        <v>5.9361880420266459E-2</v>
      </c>
      <c r="N97" s="39">
        <f>[15]属性汇总!J97/D97</f>
        <v>7.0062305217052701E-2</v>
      </c>
      <c r="O97" s="70"/>
      <c r="P97" s="70"/>
      <c r="S97" s="29">
        <v>93</v>
      </c>
      <c r="T97" s="29">
        <f>[7]士兵阶位属性!BR97+[7]士兵训练属性!BA98+[6]第4特性!W97+[17]效用汇总!N97+[8]属性汇总!AN97+[14]藏品属性!BB103/2</f>
        <v>1.8092413786223343</v>
      </c>
      <c r="U97" s="29">
        <f>[7]士兵阶位属性!BS97+[7]士兵训练属性!BB98+[6]第4特性!X97+[17]效用汇总!O97+[8]属性汇总!AO97+[14]藏品属性!BC103/2</f>
        <v>2.6004797139250466</v>
      </c>
      <c r="V97" s="29">
        <f>[7]士兵阶位属性!BT97+[7]士兵训练属性!BC98+[6]第4特性!Y97+[17]效用汇总!P97+[8]属性汇总!AP97+[14]藏品属性!BD103/2</f>
        <v>3.0631119735422536</v>
      </c>
      <c r="W97" s="29">
        <f>[7]士兵阶位属性!BU97+[7]士兵训练属性!BD98+[6]第4特性!Z97+[17]效用汇总!Q97+[8]属性汇总!AQ97+[14]藏品属性!BE103/2</f>
        <v>3.797484449705594</v>
      </c>
      <c r="X97" s="29">
        <f>[7]士兵阶位属性!BV97+[7]士兵训练属性!BE98+[6]第4特性!AA97+[17]效用汇总!R97+[8]属性汇总!AR97+[14]藏品属性!BF103/2</f>
        <v>4.0365041720716759</v>
      </c>
      <c r="Z97" s="39">
        <f>[7]士兵阶位属性!BR97/T97</f>
        <v>0.22187173867000728</v>
      </c>
      <c r="AA97" s="39">
        <f>[7]士兵训练属性!BA98/T97</f>
        <v>0</v>
      </c>
      <c r="AB97" s="39">
        <f>[6]第4特性!W97/T97</f>
        <v>9.9489212510197447E-2</v>
      </c>
      <c r="AC97" s="39">
        <f>[17]效用汇总!N97/T97</f>
        <v>0.3835068167307511</v>
      </c>
      <c r="AD97" s="39">
        <f>[8]属性汇总!AN97/T97</f>
        <v>0.2014716805137875</v>
      </c>
      <c r="AE97" s="39">
        <f>[14]藏品属性!BB103/2/T97</f>
        <v>9.3660551575256573E-2</v>
      </c>
      <c r="AK97" s="32">
        <f t="shared" si="26"/>
        <v>1.8784731256656977</v>
      </c>
      <c r="AL97" s="32">
        <f t="shared" si="27"/>
        <v>2.0363583749236591</v>
      </c>
      <c r="AM97" s="32">
        <f t="shared" si="28"/>
        <v>2.2091236874839244</v>
      </c>
      <c r="AN97" s="32">
        <f t="shared" si="29"/>
        <v>2.4530747678601306</v>
      </c>
      <c r="AO97" s="32">
        <f t="shared" si="30"/>
        <v>2.4908204149441033</v>
      </c>
      <c r="AQ97" s="32">
        <f t="shared" si="31"/>
        <v>2.2369454175317869</v>
      </c>
      <c r="AR97" s="32">
        <f t="shared" si="32"/>
        <v>3.0641321823697503</v>
      </c>
      <c r="AS97" s="32">
        <f t="shared" si="33"/>
        <v>3.5661008695119949</v>
      </c>
      <c r="AT97" s="32">
        <f t="shared" si="34"/>
        <v>4.3560178519808233</v>
      </c>
      <c r="AU97" s="32">
        <f t="shared" si="35"/>
        <v>4.6036317700734717</v>
      </c>
      <c r="AW97" s="32">
        <f t="shared" si="36"/>
        <v>0.83974920037985445</v>
      </c>
      <c r="AX97" s="32">
        <f t="shared" si="37"/>
        <v>0.6645791544634907</v>
      </c>
      <c r="AY97" s="32">
        <f t="shared" si="38"/>
        <v>0.61947874396111324</v>
      </c>
      <c r="AZ97" s="32">
        <f t="shared" si="39"/>
        <v>0.56314616955590246</v>
      </c>
      <c r="BA97" s="32">
        <f t="shared" si="40"/>
        <v>0.54105552731997741</v>
      </c>
    </row>
    <row r="98" spans="3:53" x14ac:dyDescent="0.15">
      <c r="C98" s="29">
        <v>94</v>
      </c>
      <c r="D98" s="29">
        <f>[6]属性汇总!DT97+[16]战法升星!AE97+[13]宝物升星!AF99+[14]藏品属性!BB104/2+[15]属性汇总!J98</f>
        <v>2.9013985705287992</v>
      </c>
      <c r="E98" s="29">
        <f>[6]属性汇总!DU97+[16]战法升星!AF97+[13]宝物升星!AG99+[14]藏品属性!BC104/2+[15]属性汇总!K98</f>
        <v>3.141778624474135</v>
      </c>
      <c r="F98" s="29">
        <f>[6]属性汇总!DV97+[16]战法升星!AG97+[13]宝物升星!AH99+[14]藏品属性!BD104/2+[15]属性汇总!L98</f>
        <v>3.4037161960527302</v>
      </c>
      <c r="G98" s="29">
        <f>[6]属性汇总!DW97+[16]战法升星!AH97+[13]宝物升星!AI99+[14]藏品属性!BE104/2+[15]属性汇总!M98</f>
        <v>3.7490555655178115</v>
      </c>
      <c r="H98" s="29">
        <f>[6]属性汇总!DX97+[16]战法升星!AI97+[13]宝物升星!AJ99+[14]藏品属性!BF104/2+[15]属性汇总!N98</f>
        <v>3.8015454545454546</v>
      </c>
      <c r="J98" s="39">
        <f>[6]属性汇总!DT97/D98</f>
        <v>0.34579556418831309</v>
      </c>
      <c r="K98" s="39">
        <f>[16]战法升星!AE97/D98</f>
        <v>0.46000364770159657</v>
      </c>
      <c r="L98" s="39">
        <f>[13]宝物升星!AF99/D98</f>
        <v>6.520343797886935E-2</v>
      </c>
      <c r="M98" s="39">
        <f>[14]藏品属性!BB104/2/D98</f>
        <v>6.0065076560978974E-2</v>
      </c>
      <c r="N98" s="39">
        <f>[15]属性汇总!J98/D98</f>
        <v>6.8932273570241911E-2</v>
      </c>
      <c r="O98" s="70"/>
      <c r="P98" s="70"/>
      <c r="S98" s="29">
        <v>94</v>
      </c>
      <c r="T98" s="29">
        <f>[7]士兵阶位属性!BR98+[7]士兵训练属性!BA99+[6]第4特性!W98+[17]效用汇总!N98+[8]属性汇总!AN98+[14]藏品属性!BB104/2</f>
        <v>1.8517469862069904</v>
      </c>
      <c r="U98" s="29">
        <f>[7]士兵阶位属性!BS98+[7]士兵训练属性!BB99+[6]第4特性!X98+[17]效用汇总!O98+[8]属性汇总!AO98+[14]藏品属性!BC104/2</f>
        <v>2.6958727565975376</v>
      </c>
      <c r="V98" s="29">
        <f>[7]士兵阶位属性!BT98+[7]士兵训练属性!BC99+[6]第4特性!Y98+[17]效用汇总!P98+[8]属性汇总!AP98+[14]藏品属性!BD104/2</f>
        <v>3.1859762375813463</v>
      </c>
      <c r="W98" s="29">
        <f>[7]士兵阶位属性!BU98+[7]士兵训练属性!BD99+[6]第4特性!Z98+[17]效用汇总!Q98+[8]属性汇总!AQ98+[14]藏品属性!BE104/2</f>
        <v>3.8756345827654894</v>
      </c>
      <c r="X98" s="29">
        <f>[7]士兵阶位属性!BV98+[7]士兵训练属性!BE99+[6]第4特性!AA98+[17]效用汇总!R98+[8]属性汇总!AR98+[14]藏品属性!BF104/2</f>
        <v>4.078288605283193</v>
      </c>
      <c r="Z98" s="39">
        <f>[7]士兵阶位属性!BR98/T98</f>
        <v>0.22013371018162695</v>
      </c>
      <c r="AA98" s="39">
        <f>[7]士兵训练属性!BA99/T98</f>
        <v>0</v>
      </c>
      <c r="AB98" s="39">
        <f>[6]第4特性!W98/T98</f>
        <v>9.7205504499673273E-2</v>
      </c>
      <c r="AC98" s="39">
        <f>[17]效用汇总!N98/T98</f>
        <v>0.39210835180138276</v>
      </c>
      <c r="AD98" s="39">
        <f>[8]属性汇总!AN98/T98</f>
        <v>0.19643983143354238</v>
      </c>
      <c r="AE98" s="39">
        <f>[14]藏品属性!BB104/2/T98</f>
        <v>9.411260208377456E-2</v>
      </c>
      <c r="AK98" s="32">
        <f t="shared" si="26"/>
        <v>1.9034920622333209</v>
      </c>
      <c r="AL98" s="32">
        <f t="shared" si="27"/>
        <v>2.061195843179477</v>
      </c>
      <c r="AM98" s="32">
        <f t="shared" si="28"/>
        <v>2.2330426529783995</v>
      </c>
      <c r="AN98" s="32">
        <f t="shared" si="29"/>
        <v>2.4596060611328454</v>
      </c>
      <c r="AO98" s="32">
        <f t="shared" si="30"/>
        <v>2.4940425870643437</v>
      </c>
      <c r="AQ98" s="32">
        <f t="shared" si="31"/>
        <v>2.2861996054842866</v>
      </c>
      <c r="AR98" s="32">
        <f t="shared" si="32"/>
        <v>3.1663196529518829</v>
      </c>
      <c r="AS98" s="32">
        <f t="shared" si="33"/>
        <v>3.6956454128791583</v>
      </c>
      <c r="AT98" s="32">
        <f t="shared" si="34"/>
        <v>4.4370145416583764</v>
      </c>
      <c r="AU98" s="32">
        <f t="shared" si="35"/>
        <v>4.6475283494552455</v>
      </c>
      <c r="AW98" s="32">
        <f t="shared" si="36"/>
        <v>0.83260099322346937</v>
      </c>
      <c r="AX98" s="32">
        <f t="shared" si="37"/>
        <v>0.65097528648374914</v>
      </c>
      <c r="AY98" s="32">
        <f t="shared" si="38"/>
        <v>0.6042361762295555</v>
      </c>
      <c r="AZ98" s="32">
        <f t="shared" si="39"/>
        <v>0.5543380662921028</v>
      </c>
      <c r="BA98" s="32">
        <f t="shared" si="40"/>
        <v>0.53663848814535575</v>
      </c>
    </row>
    <row r="99" spans="3:53" x14ac:dyDescent="0.15">
      <c r="C99" s="29">
        <v>95</v>
      </c>
      <c r="D99" s="29">
        <f>[6]属性汇总!DT98+[16]战法升星!AE98+[13]宝物升星!AF100+[14]藏品属性!BB105/2+[15]属性汇总!J99</f>
        <v>2.9485627601554238</v>
      </c>
      <c r="E99" s="29">
        <f>[6]属性汇总!DU98+[16]战法升星!AF98+[13]宝物升星!AG100+[14]藏品属性!BC105/2+[15]属性汇总!K99</f>
        <v>3.1885335734698539</v>
      </c>
      <c r="F99" s="29">
        <f>[6]属性汇总!DV98+[16]战法升星!AG98+[13]宝物升星!AH100+[14]藏品属性!BD105/2+[15]属性汇总!L99</f>
        <v>3.4464608518046664</v>
      </c>
      <c r="G99" s="29">
        <f>[6]属性汇总!DW98+[16]战法升星!AH98+[13]宝物升星!AI100+[14]藏品属性!BE105/2+[15]属性汇总!M99</f>
        <v>3.7710323453373147</v>
      </c>
      <c r="H99" s="29">
        <f>[6]属性汇总!DX98+[16]战法升星!AI98+[13]宝物升星!AJ100+[14]藏品属性!BF105/2+[15]属性汇总!N99</f>
        <v>3.8079700792539719</v>
      </c>
      <c r="J99" s="39">
        <f>[6]属性汇总!DT98/D99</f>
        <v>0.34649436826178437</v>
      </c>
      <c r="K99" s="39">
        <f>[16]战法升星!AE98/D99</f>
        <v>0.45725313552789348</v>
      </c>
      <c r="L99" s="39">
        <f>[13]宝物升星!AF100/D99</f>
        <v>6.7623449514781678E-2</v>
      </c>
      <c r="M99" s="39">
        <f>[14]藏品属性!BB105/2/D99</f>
        <v>6.0799389920841933E-2</v>
      </c>
      <c r="N99" s="39">
        <f>[15]属性汇总!J99/D99</f>
        <v>6.7829656774698488E-2</v>
      </c>
      <c r="O99" s="70"/>
      <c r="P99" s="70"/>
      <c r="S99" s="29">
        <v>95</v>
      </c>
      <c r="T99" s="29">
        <f>[7]士兵阶位属性!BR99+[7]士兵训练属性!BA100+[6]第4特性!W99+[17]效用汇总!N99+[8]属性汇总!AN99+[14]藏品属性!BB105/2</f>
        <v>1.8943783819458981</v>
      </c>
      <c r="U99" s="29">
        <f>[7]士兵阶位属性!BS99+[7]士兵训练属性!BB100+[6]第4特性!X99+[17]效用汇总!O99+[8]属性汇总!AO99+[14]藏品属性!BC105/2</f>
        <v>2.796415873125246</v>
      </c>
      <c r="V99" s="29">
        <f>[7]士兵阶位属性!BT99+[7]士兵训练属性!BC100+[6]第4特性!Y99+[17]效用汇总!P99+[8]属性汇总!AP99+[14]藏品属性!BD105/2</f>
        <v>3.2982998500898382</v>
      </c>
      <c r="W99" s="29">
        <f>[7]士兵阶位属性!BU99+[7]士兵训练属性!BD100+[6]第4特性!Z99+[17]效用汇总!Q99+[8]属性汇总!AQ99+[14]藏品属性!BE105/2</f>
        <v>3.9306925159730541</v>
      </c>
      <c r="X99" s="29">
        <f>[7]士兵阶位属性!BV99+[7]士兵训练属性!BE100+[6]第4特性!AA99+[17]效用汇总!R99+[8]属性汇总!AR99+[14]藏品属性!BF105/2</f>
        <v>4.1226063168468574</v>
      </c>
      <c r="Z99" s="39">
        <f>[7]士兵阶位属性!BR99/T99</f>
        <v>0.2184591749875355</v>
      </c>
      <c r="AA99" s="39">
        <f>[7]士兵训练属性!BA100/T99</f>
        <v>0</v>
      </c>
      <c r="AB99" s="39">
        <f>[6]第4特性!W99/T99</f>
        <v>9.5017976194969406E-2</v>
      </c>
      <c r="AC99" s="39">
        <f>[17]效用汇总!N99/T99</f>
        <v>0.40029728107309648</v>
      </c>
      <c r="AD99" s="39">
        <f>[8]属性汇总!AN99/T99</f>
        <v>0.19159251097533997</v>
      </c>
      <c r="AE99" s="39">
        <f>[14]藏品属性!BB105/2/T99</f>
        <v>9.4633056769058602E-2</v>
      </c>
      <c r="AK99" s="32">
        <f t="shared" si="26"/>
        <v>1.9285778842458567</v>
      </c>
      <c r="AL99" s="32">
        <f t="shared" si="27"/>
        <v>2.0855365251391933</v>
      </c>
      <c r="AM99" s="32">
        <f t="shared" si="28"/>
        <v>2.2542400207751569</v>
      </c>
      <c r="AN99" s="32">
        <f t="shared" si="29"/>
        <v>2.4665337568090191</v>
      </c>
      <c r="AO99" s="32">
        <f t="shared" si="30"/>
        <v>2.4906937637413691</v>
      </c>
      <c r="AQ99" s="32">
        <f t="shared" si="31"/>
        <v>2.3357004559421659</v>
      </c>
      <c r="AR99" s="32">
        <f t="shared" si="32"/>
        <v>3.2736552484120289</v>
      </c>
      <c r="AS99" s="32">
        <f t="shared" si="33"/>
        <v>3.8141441358615289</v>
      </c>
      <c r="AT99" s="32">
        <f t="shared" si="34"/>
        <v>4.495116593439036</v>
      </c>
      <c r="AU99" s="32">
        <f t="shared" si="35"/>
        <v>4.6925589988116503</v>
      </c>
      <c r="AW99" s="32">
        <f t="shared" si="36"/>
        <v>0.82569572623896859</v>
      </c>
      <c r="AX99" s="32">
        <f t="shared" si="37"/>
        <v>0.63706663252058593</v>
      </c>
      <c r="AY99" s="32">
        <f t="shared" si="38"/>
        <v>0.59102119387157748</v>
      </c>
      <c r="AZ99" s="32">
        <f t="shared" si="39"/>
        <v>0.54871407794162941</v>
      </c>
      <c r="BA99" s="32">
        <f t="shared" si="40"/>
        <v>0.53077516220299326</v>
      </c>
    </row>
    <row r="100" spans="3:53" x14ac:dyDescent="0.15">
      <c r="C100" s="29">
        <v>96</v>
      </c>
      <c r="D100" s="29">
        <f>[6]属性汇总!DT99+[16]战法升星!AE99+[13]宝物升星!AF101+[14]藏品属性!BB106/2+[15]属性汇总!J100</f>
        <v>3.0015242016069252</v>
      </c>
      <c r="E100" s="29">
        <f>[6]属性汇总!DU99+[16]战法升星!AF99+[13]宝物升星!AG101+[14]藏品属性!BC106/2+[15]属性汇总!K100</f>
        <v>3.2417193879026098</v>
      </c>
      <c r="F100" s="29">
        <f>[6]属性汇总!DV99+[16]战法升星!AG99+[13]宝物升星!AH101+[14]藏品属性!BD106/2+[15]属性汇总!L100</f>
        <v>3.5027504007299579</v>
      </c>
      <c r="G100" s="29">
        <f>[6]属性汇总!DW99+[16]战法升星!AH99+[13]宝物升星!AI101+[14]藏品属性!BE106/2+[15]属性汇总!M100</f>
        <v>3.7953011399339531</v>
      </c>
      <c r="H100" s="29">
        <f>[6]属性汇总!DX99+[16]战法升星!AI99+[13]宝物升星!AJ101+[14]藏品属性!BF106/2+[15]属性汇总!N100</f>
        <v>3.814439377929328</v>
      </c>
      <c r="J100" s="39">
        <f>[6]属性汇总!DT99/D100</f>
        <v>0.34650062975756851</v>
      </c>
      <c r="K100" s="39">
        <f>[16]战法升星!AE99/D100</f>
        <v>0.45371122050429236</v>
      </c>
      <c r="L100" s="39">
        <f>[13]宝物升星!AF101/D100</f>
        <v>7.0879049945078848E-2</v>
      </c>
      <c r="M100" s="39">
        <f>[14]藏品属性!BB106/2/D100</f>
        <v>6.2276287073134089E-2</v>
      </c>
      <c r="N100" s="39">
        <f>[15]属性汇总!J100/D100</f>
        <v>6.6632812719926118E-2</v>
      </c>
      <c r="O100" s="70"/>
      <c r="P100" s="70"/>
      <c r="S100" s="29">
        <v>96</v>
      </c>
      <c r="T100" s="29">
        <f>[7]士兵阶位属性!BR100+[7]士兵训练属性!BA101+[6]第4特性!W100+[17]效用汇总!N100+[8]属性汇总!AN100+[14]藏品属性!BB106/2</f>
        <v>1.9396066497972553</v>
      </c>
      <c r="U100" s="29">
        <f>[7]士兵阶位属性!BS100+[7]士兵训练属性!BB101+[6]第4特性!X100+[17]效用汇总!O100+[8]属性汇总!AO100+[14]藏品属性!BC106/2</f>
        <v>2.9369074975792548</v>
      </c>
      <c r="V100" s="29">
        <f>[7]士兵阶位属性!BT100+[7]士兵训练属性!BC101+[6]第4特性!Y100+[17]效用汇总!P100+[8]属性汇总!AP100+[14]藏品属性!BD106/2</f>
        <v>3.3917571281017156</v>
      </c>
      <c r="W100" s="29">
        <f>[7]士兵阶位属性!BU100+[7]士兵训练属性!BD101+[6]第4特性!Z100+[17]效用汇总!Q100+[8]属性汇总!AQ100+[14]藏品属性!BE106/2</f>
        <v>3.9998055483126373</v>
      </c>
      <c r="X100" s="29">
        <f>[7]士兵阶位属性!BV100+[7]士兵训练属性!BE101+[6]第4特性!AA100+[17]效用汇总!R100+[8]属性汇总!AR100+[14]藏品属性!BF106/2</f>
        <v>4.1678523786774448</v>
      </c>
      <c r="Z100" s="39">
        <f>[7]士兵阶位属性!BR100/T100</f>
        <v>0.21656800492036046</v>
      </c>
      <c r="AA100" s="39">
        <f>[7]士兵训练属性!BA101/T100</f>
        <v>0</v>
      </c>
      <c r="AB100" s="39">
        <f>[6]第4特性!W100/T100</f>
        <v>9.2802321552576242E-2</v>
      </c>
      <c r="AC100" s="39">
        <f>[17]效用汇总!N100/T100</f>
        <v>0.40757932676763275</v>
      </c>
      <c r="AD100" s="39">
        <f>[8]属性汇总!AN100/T100</f>
        <v>0.18667834120058624</v>
      </c>
      <c r="AE100" s="39">
        <f>[14]藏品属性!BB106/2/T100</f>
        <v>9.6372005558844315E-2</v>
      </c>
      <c r="AK100" s="32">
        <f t="shared" si="26"/>
        <v>1.9536637062583928</v>
      </c>
      <c r="AL100" s="32">
        <f t="shared" si="27"/>
        <v>2.1100044805998501</v>
      </c>
      <c r="AM100" s="32">
        <f t="shared" si="28"/>
        <v>2.2799070973089335</v>
      </c>
      <c r="AN100" s="32">
        <f t="shared" si="29"/>
        <v>2.4703256057174019</v>
      </c>
      <c r="AO100" s="32">
        <f t="shared" si="30"/>
        <v>2.4827825037671598</v>
      </c>
      <c r="AQ100" s="32">
        <f t="shared" si="31"/>
        <v>2.3877981785124951</v>
      </c>
      <c r="AR100" s="32">
        <f t="shared" si="32"/>
        <v>3.4209652864026991</v>
      </c>
      <c r="AS100" s="32">
        <f t="shared" si="33"/>
        <v>3.9147924099663762</v>
      </c>
      <c r="AT100" s="32">
        <f t="shared" si="34"/>
        <v>4.566524890082734</v>
      </c>
      <c r="AU100" s="32">
        <f t="shared" si="35"/>
        <v>4.7374294672348141</v>
      </c>
      <c r="AW100" s="32">
        <f t="shared" si="36"/>
        <v>0.81818627882338402</v>
      </c>
      <c r="AX100" s="32">
        <f t="shared" si="37"/>
        <v>0.6167862880650905</v>
      </c>
      <c r="AY100" s="32">
        <f t="shared" si="38"/>
        <v>0.58238262940959251</v>
      </c>
      <c r="AZ100" s="32">
        <f t="shared" si="39"/>
        <v>0.5409640076817025</v>
      </c>
      <c r="BA100" s="32">
        <f t="shared" si="40"/>
        <v>0.52407798806054473</v>
      </c>
    </row>
    <row r="101" spans="3:53" x14ac:dyDescent="0.15">
      <c r="C101" s="29">
        <v>97</v>
      </c>
      <c r="D101" s="29">
        <f>[6]属性汇总!DT100+[16]战法升星!AE100+[13]宝物升星!AF102+[14]藏品属性!BB107/2+[15]属性汇总!J101</f>
        <v>3.0537456659601738</v>
      </c>
      <c r="E101" s="29">
        <f>[6]属性汇总!DU100+[16]战法升星!AF100+[13]宝物升星!AG102+[14]藏品属性!BC107/2+[15]属性汇总!K101</f>
        <v>3.2921445608681963</v>
      </c>
      <c r="F101" s="29">
        <f>[6]属性汇总!DV100+[16]战法升星!AG100+[13]宝物升星!AH102+[14]藏品属性!BD107/2+[15]属性汇总!L101</f>
        <v>3.5596770338263926</v>
      </c>
      <c r="G101" s="29">
        <f>[6]属性汇总!DW100+[16]战法升星!AH100+[13]宝物升星!AI102+[14]藏品属性!BE107/2+[15]属性汇总!M101</f>
        <v>3.8200800253498408</v>
      </c>
      <c r="H101" s="29">
        <f>[6]属性汇总!DX100+[16]战法升星!AI100+[13]宝物升星!AJ102+[14]藏品属性!BF107/2+[15]属性汇总!N101</f>
        <v>3.8219336183840382</v>
      </c>
      <c r="J101" s="39">
        <f>[6]属性汇总!DT100/D101</f>
        <v>0.34649599210699034</v>
      </c>
      <c r="K101" s="39">
        <f>[16]战法升星!AE100/D101</f>
        <v>0.45020428248065963</v>
      </c>
      <c r="L101" s="39">
        <f>[13]宝物升星!AF102/D101</f>
        <v>7.4039690063872343E-2</v>
      </c>
      <c r="M101" s="39">
        <f>[14]藏品属性!BB107/2/D101</f>
        <v>6.3766696387940885E-2</v>
      </c>
      <c r="N101" s="39">
        <f>[15]属性汇总!J101/D101</f>
        <v>6.5493338960536857E-2</v>
      </c>
      <c r="O101" s="70"/>
      <c r="P101" s="70"/>
      <c r="S101" s="29">
        <v>97</v>
      </c>
      <c r="T101" s="29">
        <f>[7]士兵阶位属性!BR101+[7]士兵训练属性!BA102+[6]第4特性!W101+[17]效用汇总!N101+[8]属性汇总!AN101+[14]藏品属性!BB107/2</f>
        <v>2.0338488706912004</v>
      </c>
      <c r="U101" s="29">
        <f>[7]士兵阶位属性!BS101+[7]士兵训练属性!BB102+[6]第4特性!X101+[17]效用汇总!O101+[8]属性汇总!AO101+[14]藏品属性!BC107/2</f>
        <v>3.0280639541301002</v>
      </c>
      <c r="V101" s="29">
        <f>[7]士兵阶位属性!BT101+[7]士兵训练属性!BC102+[6]第4特性!Y101+[17]效用汇总!P101+[8]属性汇总!AP101+[14]藏品属性!BD107/2</f>
        <v>3.496953969389387</v>
      </c>
      <c r="W101" s="29">
        <f>[7]士兵阶位属性!BU101+[7]士兵训练属性!BD102+[6]第4特性!Z101+[17]效用汇总!Q101+[8]属性汇总!AQ101+[14]藏品属性!BE107/2</f>
        <v>4.0742020628148135</v>
      </c>
      <c r="X101" s="29">
        <f>[7]士兵阶位属性!BV101+[7]士兵训练属性!BE102+[6]第4特性!AA101+[17]效用汇总!R101+[8]属性汇总!AR101+[14]藏品属性!BF107/2</f>
        <v>4.2168840059093595</v>
      </c>
      <c r="Z101" s="39">
        <f>[7]士兵阶位属性!BR101/T101</f>
        <v>0.2095874244455152</v>
      </c>
      <c r="AA101" s="39">
        <f>[7]士兵训练属性!BA102/T101</f>
        <v>0</v>
      </c>
      <c r="AB101" s="39">
        <f>[6]第4特性!W101/T101</f>
        <v>9.3458184019129198E-2</v>
      </c>
      <c r="AC101" s="39">
        <f>[17]效用汇总!N101/T101</f>
        <v>0.40453970856770932</v>
      </c>
      <c r="AD101" s="39">
        <f>[8]属性汇总!AN101/T101</f>
        <v>0.19667144681406964</v>
      </c>
      <c r="AE101" s="39">
        <f>[14]藏品属性!BB107/2/T101</f>
        <v>9.5743236153576633E-2</v>
      </c>
      <c r="AK101" s="32">
        <f t="shared" ref="AK101:AK132" si="41">(D101*$J101*$AH$4+D101*$K101*$AH$5)</f>
        <v>1.9780058826983264</v>
      </c>
      <c r="AL101" s="32">
        <f t="shared" ref="AL101:AL132" si="42">(E101*$J101*$AH$4+E101*$K101*$AH$5)</f>
        <v>2.1324242489078058</v>
      </c>
      <c r="AM101" s="32">
        <f t="shared" ref="AM101:AM132" si="43">(F101*$J101*$AH$4+F101*$K101*$AH$5)</f>
        <v>2.3057133381803254</v>
      </c>
      <c r="AN101" s="32">
        <f t="shared" ref="AN101:AN132" si="44">(G101*$J101*$AH$4+G101*$K101*$AH$5)</f>
        <v>2.4743844409663756</v>
      </c>
      <c r="AO101" s="32">
        <f t="shared" ref="AO101:AO132" si="45">(H101*$J101*$AH$4+H101*$K101*$AH$5)</f>
        <v>2.475585070726293</v>
      </c>
      <c r="AQ101" s="32">
        <f t="shared" ref="AQ101:AQ132" si="46">(D101*$J101*$AI$4+D101*$K101*$AI$5+T101)</f>
        <v>2.4887629985841904</v>
      </c>
      <c r="AR101" s="32">
        <f t="shared" ref="AR101:AR132" si="47">(E101*$J101*$AI$4+E101*$K101*$AI$5+U101)</f>
        <v>3.5184921808482246</v>
      </c>
      <c r="AS101" s="32">
        <f t="shared" ref="AS101:AS132" si="48">(F101*$J101*$AI$4+F101*$K101*$AI$5+V101)</f>
        <v>4.0272363015018993</v>
      </c>
      <c r="AT101" s="32">
        <f t="shared" ref="AT101:AT132" si="49">(G101*$J101*$AI$4+G101*$K101*$AI$5+W101)</f>
        <v>4.643276426991453</v>
      </c>
      <c r="AU101" s="32">
        <f t="shared" ref="AU101:AU132" si="50">(H101*$J101*$AI$4+H101*$K101*$AI$5+X101)</f>
        <v>4.7862344984054008</v>
      </c>
      <c r="AW101" s="32">
        <f t="shared" si="36"/>
        <v>0.79477470688192331</v>
      </c>
      <c r="AX101" s="32">
        <f t="shared" si="37"/>
        <v>0.60606195475293889</v>
      </c>
      <c r="AY101" s="32">
        <f t="shared" si="38"/>
        <v>0.57252993506252492</v>
      </c>
      <c r="AZ101" s="32">
        <f t="shared" si="39"/>
        <v>0.53289621668499687</v>
      </c>
      <c r="BA101" s="32">
        <f t="shared" si="40"/>
        <v>0.51723020916569551</v>
      </c>
    </row>
    <row r="102" spans="3:53" x14ac:dyDescent="0.15">
      <c r="C102" s="29">
        <v>98</v>
      </c>
      <c r="D102" s="29">
        <f>[6]属性汇总!DT101+[16]战法升星!AE101+[13]宝物升星!AF103+[14]藏品属性!BB108/2+[15]属性汇总!J102</f>
        <v>3.1022567979590527</v>
      </c>
      <c r="E102" s="29">
        <f>[6]属性汇总!DU101+[16]战法升星!AF101+[13]宝物升星!AG103+[14]藏品属性!BC108/2+[15]属性汇总!K102</f>
        <v>3.3302780998476269</v>
      </c>
      <c r="F102" s="29">
        <f>[6]属性汇总!DV101+[16]战法升星!AG101+[13]宝物升星!AH103+[14]藏品属性!BD108/2+[15]属性汇总!L102</f>
        <v>3.6108332728878243</v>
      </c>
      <c r="G102" s="29">
        <f>[6]属性汇总!DW101+[16]战法升星!AH101+[13]宝物升星!AI103+[14]藏品属性!BE108/2+[15]属性汇总!M102</f>
        <v>3.827935303208871</v>
      </c>
      <c r="H102" s="29">
        <f>[6]属性汇总!DX101+[16]战法升星!AI101+[13]宝物升星!AJ103+[14]藏品属性!BF108/2+[15]属性汇总!N102</f>
        <v>3.8296666666666668</v>
      </c>
      <c r="J102" s="39">
        <f>[6]属性汇总!DT101/D102</f>
        <v>0.34651619541191286</v>
      </c>
      <c r="K102" s="39">
        <f>[16]战法升星!AE101/D102</f>
        <v>0.44653864245517544</v>
      </c>
      <c r="L102" s="39">
        <f>[13]宝物升星!AF103/D102</f>
        <v>7.7186254098513818E-2</v>
      </c>
      <c r="M102" s="39">
        <f>[14]藏品属性!BB108/2/D102</f>
        <v>6.5289712534019564E-2</v>
      </c>
      <c r="N102" s="39">
        <f>[15]属性汇总!J102/D102</f>
        <v>6.4469195500378385E-2</v>
      </c>
      <c r="O102" s="70"/>
      <c r="P102" s="70"/>
      <c r="S102" s="29">
        <v>98</v>
      </c>
      <c r="T102" s="29">
        <f>[7]士兵阶位属性!BR102+[7]士兵训练属性!BA103+[6]第4特性!W102+[17]效用汇总!N102+[8]属性汇总!AN102+[14]藏品属性!BB108/2</f>
        <v>2.132352888908065</v>
      </c>
      <c r="U102" s="29">
        <f>[7]士兵阶位属性!BS102+[7]士兵训练属性!BB103+[6]第4特性!X102+[17]效用汇总!O102+[8]属性汇总!AO102+[14]藏品属性!BC108/2</f>
        <v>3.0891991974045232</v>
      </c>
      <c r="V102" s="29">
        <f>[7]士兵阶位属性!BT102+[7]士兵训练属性!BC103+[6]第4特性!Y102+[17]效用汇总!P102+[8]属性汇总!AP102+[14]藏品属性!BD108/2</f>
        <v>3.6078072583115985</v>
      </c>
      <c r="W102" s="29">
        <f>[7]士兵阶位属性!BU102+[7]士兵训练属性!BD103+[6]第4特性!Z102+[17]效用汇总!Q102+[8]属性汇总!AQ102+[14]藏品属性!BE108/2</f>
        <v>4.1502474166116841</v>
      </c>
      <c r="X102" s="29">
        <f>[7]士兵阶位属性!BV102+[7]士兵训练属性!BE103+[6]第4特性!AA102+[17]效用汇总!R102+[8]属性汇总!AR102+[14]藏品属性!BF108/2</f>
        <v>4.2673211642317064</v>
      </c>
      <c r="Z102" s="39">
        <f>[7]士兵阶位属性!BR102/T102</f>
        <v>0.20281893902832659</v>
      </c>
      <c r="AA102" s="39">
        <f>[7]士兵训练属性!BA103/T102</f>
        <v>0</v>
      </c>
      <c r="AB102" s="39">
        <f>[6]第4特性!W102/T102</f>
        <v>0.11364169539611349</v>
      </c>
      <c r="AC102" s="39">
        <f>[17]效用汇总!N102/T102</f>
        <v>0.4009663178967558</v>
      </c>
      <c r="AD102" s="39">
        <f>[8]属性汇总!AN102/T102</f>
        <v>0.18758621149467994</v>
      </c>
      <c r="AE102" s="39">
        <f>[14]藏品属性!BB108/2/T102</f>
        <v>9.498683618412429E-2</v>
      </c>
      <c r="AK102" s="32">
        <f t="shared" si="41"/>
        <v>1.9992373411708373</v>
      </c>
      <c r="AL102" s="32">
        <f t="shared" si="42"/>
        <v>2.1461847833097143</v>
      </c>
      <c r="AM102" s="32">
        <f t="shared" si="43"/>
        <v>2.3269874746180603</v>
      </c>
      <c r="AN102" s="32">
        <f t="shared" si="44"/>
        <v>2.4668980346166363</v>
      </c>
      <c r="AO102" s="32">
        <f t="shared" si="45"/>
        <v>2.4680138050706621</v>
      </c>
      <c r="AQ102" s="32">
        <f t="shared" si="46"/>
        <v>2.593375309664717</v>
      </c>
      <c r="AR102" s="32">
        <f t="shared" si="47"/>
        <v>3.5841075726217837</v>
      </c>
      <c r="AS102" s="32">
        <f t="shared" si="48"/>
        <v>4.1444085794886796</v>
      </c>
      <c r="AT102" s="32">
        <f t="shared" si="49"/>
        <v>4.7191119932470631</v>
      </c>
      <c r="AU102" s="32">
        <f t="shared" si="50"/>
        <v>4.8364430365793698</v>
      </c>
      <c r="AW102" s="32">
        <f t="shared" si="36"/>
        <v>0.77090166383565495</v>
      </c>
      <c r="AX102" s="32">
        <f t="shared" si="37"/>
        <v>0.59880590630257635</v>
      </c>
      <c r="AY102" s="32">
        <f t="shared" si="38"/>
        <v>0.56147636749298369</v>
      </c>
      <c r="AZ102" s="32">
        <f t="shared" si="39"/>
        <v>0.52274623661119057</v>
      </c>
      <c r="BA102" s="32">
        <f t="shared" si="40"/>
        <v>0.51029522862243681</v>
      </c>
    </row>
    <row r="103" spans="3:53" x14ac:dyDescent="0.15">
      <c r="C103" s="29">
        <v>99</v>
      </c>
      <c r="D103" s="29">
        <f>[6]属性汇总!DT102+[16]战法升星!AE102+[13]宝物升星!AF104+[14]藏品属性!BB109/2+[15]属性汇总!J103</f>
        <v>3.1507679299579325</v>
      </c>
      <c r="E103" s="29">
        <f>[6]属性汇总!DU102+[16]战法升星!AF102+[13]宝物升星!AG104+[14]藏品属性!BC109/2+[15]属性汇总!K103</f>
        <v>3.368411638827058</v>
      </c>
      <c r="F103" s="29">
        <f>[6]属性汇总!DV102+[16]战法升星!AG102+[13]宝物升星!AH104+[14]藏品属性!BD109/2+[15]属性汇总!L103</f>
        <v>3.6612669844795627</v>
      </c>
      <c r="G103" s="29">
        <f>[6]属性汇总!DW102+[16]战法升星!AH102+[13]宝物升星!AI104+[14]藏品属性!BE109/2+[15]属性汇总!M103</f>
        <v>3.8356587142459073</v>
      </c>
      <c r="H103" s="29">
        <f>[6]属性汇总!DX102+[16]战法升星!AI102+[13]宝物升星!AJ104+[14]藏品属性!BF109/2+[15]属性汇总!N103</f>
        <v>3.8373333333333335</v>
      </c>
      <c r="J103" s="39">
        <f>[6]属性汇总!DT102/D103</f>
        <v>0.3465357765921892</v>
      </c>
      <c r="K103" s="39">
        <f>[16]战法升星!AE102/D103</f>
        <v>0.44298587925914323</v>
      </c>
      <c r="L103" s="39">
        <f>[13]宝物升星!AF104/D103</f>
        <v>8.0235925320596091E-2</v>
      </c>
      <c r="M103" s="39">
        <f>[14]藏品属性!BB109/2/D103</f>
        <v>6.6765830121434888E-2</v>
      </c>
      <c r="N103" s="39">
        <f>[15]属性汇总!J103/D103</f>
        <v>6.3476588706636458E-2</v>
      </c>
      <c r="O103" s="70"/>
      <c r="P103" s="70"/>
      <c r="S103" s="29">
        <v>99</v>
      </c>
      <c r="T103" s="29">
        <f>[7]士兵阶位属性!BR103+[7]士兵训练属性!BA104+[6]第4特性!W103+[17]效用汇总!N103+[8]属性汇总!AN103+[14]藏品属性!BB109/2</f>
        <v>2.243226403337133</v>
      </c>
      <c r="U103" s="29">
        <f>[7]士兵阶位属性!BS103+[7]士兵训练属性!BB104+[6]第4特性!X103+[17]效用汇总!O103+[8]属性汇总!AO103+[14]藏品属性!BC109/2</f>
        <v>3.1548263087462534</v>
      </c>
      <c r="V103" s="29">
        <f>[7]士兵阶位属性!BT103+[7]士兵训练属性!BC104+[6]第4特性!Y103+[17]效用汇总!P103+[8]属性汇总!AP103+[14]藏品属性!BD109/2</f>
        <v>3.7194146466563907</v>
      </c>
      <c r="W103" s="29">
        <f>[7]士兵阶位属性!BU103+[7]士兵训练属性!BD104+[6]第4特性!Z103+[17]效用汇总!Q103+[8]属性汇总!AQ103+[14]藏品属性!BE109/2</f>
        <v>4.2270310006828478</v>
      </c>
      <c r="X103" s="29">
        <f>[7]士兵阶位属性!BV103+[7]士兵训练属性!BE104+[6]第4特性!AA103+[17]效用汇总!R103+[8]属性汇总!AR103+[14]藏品属性!BF109/2</f>
        <v>4.3169557718699272</v>
      </c>
      <c r="Z103" s="39">
        <f>[7]士兵阶位属性!BR103/T103</f>
        <v>0.19556383339302308</v>
      </c>
      <c r="AA103" s="39">
        <f>[7]士兵训练属性!BA104/T103</f>
        <v>0</v>
      </c>
      <c r="AB103" s="39">
        <f>[6]第4特性!W103/T103</f>
        <v>0.13131468695904033</v>
      </c>
      <c r="AC103" s="39">
        <f>[17]效用汇总!N103/T103</f>
        <v>0.3955154691046267</v>
      </c>
      <c r="AD103" s="39">
        <f>[8]属性汇总!AN103/T103</f>
        <v>0.18382874577382893</v>
      </c>
      <c r="AE103" s="39">
        <f>[14]藏品属性!BB109/2/T103</f>
        <v>9.377726476948077E-2</v>
      </c>
      <c r="AK103" s="32">
        <f t="shared" si="41"/>
        <v>2.0204687996433486</v>
      </c>
      <c r="AL103" s="32">
        <f t="shared" si="42"/>
        <v>2.1600355125794541</v>
      </c>
      <c r="AM103" s="32">
        <f t="shared" si="43"/>
        <v>2.3478326153345135</v>
      </c>
      <c r="AN103" s="32">
        <f t="shared" si="44"/>
        <v>2.4596634631600587</v>
      </c>
      <c r="AO103" s="32">
        <f t="shared" si="45"/>
        <v>2.4607373333062097</v>
      </c>
      <c r="AQ103" s="32">
        <f t="shared" si="46"/>
        <v>2.7103571169574465</v>
      </c>
      <c r="AR103" s="32">
        <f t="shared" si="47"/>
        <v>3.6542247308424378</v>
      </c>
      <c r="AS103" s="32">
        <f t="shared" si="48"/>
        <v>4.2622316034219967</v>
      </c>
      <c r="AT103" s="32">
        <f t="shared" si="49"/>
        <v>4.7957031568748105</v>
      </c>
      <c r="AU103" s="32">
        <f t="shared" si="50"/>
        <v>4.8858762059505638</v>
      </c>
      <c r="AW103" s="32">
        <f t="shared" si="36"/>
        <v>0.74546220754535009</v>
      </c>
      <c r="AX103" s="32">
        <f t="shared" si="37"/>
        <v>0.59110636911525793</v>
      </c>
      <c r="AY103" s="32">
        <f t="shared" si="38"/>
        <v>0.55084585583043422</v>
      </c>
      <c r="AZ103" s="32">
        <f t="shared" si="39"/>
        <v>0.51288901391530961</v>
      </c>
      <c r="BA103" s="32">
        <f t="shared" si="40"/>
        <v>0.50364299658457368</v>
      </c>
    </row>
    <row r="104" spans="3:53" x14ac:dyDescent="0.15">
      <c r="C104" s="29">
        <v>100</v>
      </c>
      <c r="D104" s="29">
        <f>[6]属性汇总!DT103+[16]战法升星!AE103+[13]宝物升星!AF105+[14]藏品属性!BB110/2+[15]属性汇总!J104</f>
        <v>3.1992767682546646</v>
      </c>
      <c r="E104" s="29">
        <f>[6]属性汇总!DU103+[16]战法升星!AF103+[13]宝物升星!AG105+[14]藏品属性!BC110/2+[15]属性汇总!K104</f>
        <v>3.4065095613158234</v>
      </c>
      <c r="F104" s="29">
        <f>[6]属性汇总!DV103+[16]战法升星!AG103+[13]宝物升星!AH105+[14]藏品属性!BD110/2+[15]属性汇总!L104</f>
        <v>3.7115565652619433</v>
      </c>
      <c r="G104" s="29">
        <f>[6]属性汇总!DW103+[16]战法升星!AH103+[13]宝物升星!AI105+[14]藏品属性!BE110/2+[15]属性汇总!M104</f>
        <v>3.8433333333333333</v>
      </c>
      <c r="H104" s="29">
        <f>[6]属性汇总!DX103+[16]战法升星!AI103+[13]宝物升星!AJ105+[14]藏品属性!BF110/2+[15]属性汇总!N104</f>
        <v>3.8450000000000002</v>
      </c>
      <c r="J104" s="39">
        <f>[6]属性汇总!DT103/D104</f>
        <v>0.34655501240826164</v>
      </c>
      <c r="K104" s="39">
        <f>[16]战法升星!AE103/D104</f>
        <v>0.43954117331556247</v>
      </c>
      <c r="L104" s="39">
        <f>[13]宝物升星!AF105/D104</f>
        <v>8.319317097418813E-2</v>
      </c>
      <c r="M104" s="39">
        <f>[14]藏品属性!BB110/2/D104</f>
        <v>6.81965144887096E-2</v>
      </c>
      <c r="N104" s="39">
        <f>[15]属性汇总!J104/D104</f>
        <v>6.2514128813278044E-2</v>
      </c>
      <c r="O104" s="70"/>
      <c r="P104" s="70"/>
      <c r="S104" s="29">
        <v>100</v>
      </c>
      <c r="T104" s="29">
        <f>[7]士兵阶位属性!BR104+[7]士兵训练属性!BA105+[6]第4特性!W104+[17]效用汇总!N104+[8]属性汇总!AN104+[14]藏品属性!BB110/2</f>
        <v>2.357313177094194</v>
      </c>
      <c r="U104" s="29">
        <f>[7]士兵阶位属性!BS104+[7]士兵训练属性!BB105+[6]第4特性!X104+[17]效用汇总!O104+[8]属性汇总!AO104+[14]藏品属性!BC110/2</f>
        <v>3.2211872711366882</v>
      </c>
      <c r="V104" s="29">
        <f>[7]士兵阶位属性!BT104+[7]士兵训练属性!BC105+[6]第4特性!Y104+[17]效用汇总!P104+[8]属性汇总!AP104+[14]藏品属性!BD110/2</f>
        <v>3.8317761730563875</v>
      </c>
      <c r="W104" s="29">
        <f>[7]士兵阶位属性!BU104+[7]士兵训练属性!BD105+[6]第4特性!Z104+[17]效用汇总!Q104+[8]属性汇总!AQ104+[14]藏品属性!BE110/2</f>
        <v>4.3033991343250699</v>
      </c>
      <c r="X104" s="29">
        <f>[7]士兵阶位属性!BV104+[7]士兵训练属性!BE105+[6]第4特性!AA104+[17]效用汇总!R104+[8]属性汇总!AR104+[14]藏品属性!BF110/2</f>
        <v>4.3669935151982742</v>
      </c>
      <c r="Z104" s="39">
        <f>[7]士兵阶位属性!BR104/T104</f>
        <v>0.18873451477338785</v>
      </c>
      <c r="AA104" s="39">
        <f>[7]士兵训练属性!BA105/T104</f>
        <v>0</v>
      </c>
      <c r="AB104" s="39">
        <f>[6]第4特性!W104/T104</f>
        <v>0.1471221353855641</v>
      </c>
      <c r="AC104" s="39">
        <f>[17]效用汇总!N104/T104</f>
        <v>0.39004567108854066</v>
      </c>
      <c r="AD104" s="39">
        <f>[8]属性汇总!AN104/T104</f>
        <v>0.18154335606017155</v>
      </c>
      <c r="AE104" s="39">
        <f>[14]藏品属性!BB110/2/T104</f>
        <v>9.2554322692335753E-2</v>
      </c>
      <c r="AK104" s="32">
        <f t="shared" si="41"/>
        <v>2.0417002581158594</v>
      </c>
      <c r="AL104" s="32">
        <f t="shared" si="42"/>
        <v>2.173951162845762</v>
      </c>
      <c r="AM104" s="32">
        <f t="shared" si="43"/>
        <v>2.3686247068399044</v>
      </c>
      <c r="AN104" s="32">
        <f t="shared" si="44"/>
        <v>2.4527214202142233</v>
      </c>
      <c r="AO104" s="32">
        <f t="shared" si="45"/>
        <v>2.4537850461553399</v>
      </c>
      <c r="AQ104" s="32">
        <f t="shared" si="46"/>
        <v>2.8305521835781691</v>
      </c>
      <c r="AR104" s="32">
        <f t="shared" si="47"/>
        <v>3.7250802810730326</v>
      </c>
      <c r="AS104" s="32">
        <f t="shared" si="48"/>
        <v>4.3807919252671139</v>
      </c>
      <c r="AT104" s="32">
        <f t="shared" si="49"/>
        <v>4.8719073879094097</v>
      </c>
      <c r="AU104" s="32">
        <f t="shared" si="50"/>
        <v>4.9357483031510379</v>
      </c>
      <c r="AW104" s="32">
        <f>AK104/AQ104</f>
        <v>0.72130811435346764</v>
      </c>
      <c r="AX104" s="32">
        <f>AL104/AR104</f>
        <v>0.58359847273400023</v>
      </c>
      <c r="AY104" s="32">
        <f>AM104/AS104</f>
        <v>0.54068413822130579</v>
      </c>
      <c r="AZ104" s="32">
        <f>AN104/AT104</f>
        <v>0.50344171695486883</v>
      </c>
      <c r="BA104" s="32">
        <f>AO104/AU104</f>
        <v>0.49714549759128024</v>
      </c>
    </row>
    <row r="105" spans="3:53" x14ac:dyDescent="0.15">
      <c r="C105" s="29">
        <v>101</v>
      </c>
      <c r="D105" s="29">
        <f>[6]属性汇总!DT104+[16]战法升星!AE104+[13]宝物升星!AF106+[14]藏品属性!BB111/2+[15]属性汇总!J105</f>
        <v>3.2465403323375814</v>
      </c>
      <c r="E105" s="29">
        <f>[6]属性汇总!DU104+[16]战法升星!AF104+[13]宝物升星!AG106+[14]藏品属性!BC111/2+[15]属性汇总!K105</f>
        <v>3.4542715460742404</v>
      </c>
      <c r="F105" s="29">
        <f>[6]属性汇总!DV104+[16]战法升星!AG104+[13]宝物升星!AH106+[14]藏品属性!BD111/2+[15]属性汇总!L105</f>
        <v>3.7274598021475689</v>
      </c>
      <c r="G105" s="29">
        <f>[6]属性汇总!DW104+[16]战法升星!AH104+[13]宝物升星!AI106+[14]藏品属性!BE111/2+[15]属性汇总!M105</f>
        <v>3.851</v>
      </c>
      <c r="H105" s="29">
        <f>[6]属性汇总!DX104+[16]战法升星!AI104+[13]宝物升星!AJ106+[14]藏品属性!BF111/2+[15]属性汇总!N105</f>
        <v>3.8526666666666669</v>
      </c>
      <c r="J105" s="39">
        <f>[6]属性汇总!DT104/D105</f>
        <v>0.34509450391323876</v>
      </c>
      <c r="K105" s="39">
        <f>[16]战法升星!AE104/D105</f>
        <v>0.43590933143585991</v>
      </c>
      <c r="L105" s="39">
        <f>[13]宝物升星!AF106/D105</f>
        <v>8.779641566092565E-2</v>
      </c>
      <c r="M105" s="39">
        <f>[14]藏品属性!BB111/2/D105</f>
        <v>6.9595709142426326E-2</v>
      </c>
      <c r="N105" s="39">
        <f>[15]属性汇总!J105/D105</f>
        <v>6.1604039847549204E-2</v>
      </c>
      <c r="O105" s="70"/>
      <c r="P105" s="70"/>
      <c r="S105" s="29">
        <v>101</v>
      </c>
      <c r="T105" s="29">
        <f>[7]士兵阶位属性!BR105+[7]士兵训练属性!BA106+[6]第4特性!W105+[17]效用汇总!N105+[8]属性汇总!AN105+[14]藏品属性!BB111/2</f>
        <v>2.5145921488462206</v>
      </c>
      <c r="U105" s="29">
        <f>[7]士兵阶位属性!BS105+[7]士兵训练属性!BB106+[6]第4特性!X105+[17]效用汇总!O105+[8]属性汇总!AO105+[14]藏品属性!BC111/2</f>
        <v>3.3355971161999411</v>
      </c>
      <c r="V105" s="29">
        <f>[7]士兵阶位属性!BT105+[7]士兵训练属性!BC106+[6]第4特性!Y105+[17]效用汇总!P105+[8]属性汇总!AP105+[14]藏品属性!BD111/2</f>
        <v>3.9082663592167219</v>
      </c>
      <c r="W105" s="29">
        <f>[7]士兵阶位属性!BU105+[7]士兵训练属性!BD106+[6]第4特性!Z105+[17]效用汇总!Q105+[8]属性汇总!AQ105+[14]藏品属性!BE111/2</f>
        <v>4.346549250110467</v>
      </c>
      <c r="X105" s="29">
        <f>[7]士兵阶位属性!BV105+[7]士兵训练属性!BE106+[6]第4特性!AA105+[17]效用汇总!R105+[8]属性汇总!AR105+[14]藏品属性!BF111/2</f>
        <v>4.4130305934171741</v>
      </c>
      <c r="Z105" s="39">
        <f>[7]士兵阶位属性!BR105/T105</f>
        <v>0.17940037031353454</v>
      </c>
      <c r="AA105" s="39">
        <f>[7]士兵训练属性!BA106/T105</f>
        <v>0</v>
      </c>
      <c r="AB105" s="39">
        <f>[6]第4特性!W105/T105</f>
        <v>0.15259965158824187</v>
      </c>
      <c r="AC105" s="39">
        <f>[17]效用汇总!N105/T105</f>
        <v>0.40280613029925194</v>
      </c>
      <c r="AD105" s="39">
        <f>[8]属性汇总!AN105/T105</f>
        <v>0.17534020024336547</v>
      </c>
      <c r="AE105" s="39">
        <f>[14]藏品属性!BB111/2/T105</f>
        <v>8.9853647555606056E-2</v>
      </c>
      <c r="AK105" s="32">
        <f t="shared" si="41"/>
        <v>2.057931760969598</v>
      </c>
      <c r="AL105" s="32">
        <f t="shared" si="42"/>
        <v>2.1896093681242972</v>
      </c>
      <c r="AM105" s="32">
        <f t="shared" si="43"/>
        <v>2.3627791831724285</v>
      </c>
      <c r="AN105" s="32">
        <f t="shared" si="44"/>
        <v>2.4410894060224648</v>
      </c>
      <c r="AO105" s="32">
        <f t="shared" si="45"/>
        <v>2.4421458802741842</v>
      </c>
      <c r="AQ105" s="32">
        <f t="shared" si="46"/>
        <v>2.9922208390478113</v>
      </c>
      <c r="AR105" s="32">
        <f t="shared" si="47"/>
        <v>3.8437870738968867</v>
      </c>
      <c r="AS105" s="32">
        <f t="shared" si="48"/>
        <v>4.4566475776311369</v>
      </c>
      <c r="AT105" s="32">
        <f t="shared" si="49"/>
        <v>4.9131056140173817</v>
      </c>
      <c r="AU105" s="32">
        <f t="shared" si="50"/>
        <v>4.9798321561312848</v>
      </c>
      <c r="AW105" s="32">
        <f t="shared" ref="AW105:AW130" si="51">AK105/AQ105</f>
        <v>0.68776065393103669</v>
      </c>
      <c r="AX105" s="32">
        <f t="shared" ref="AX105:AX130" si="52">AL105/AR105</f>
        <v>0.56964897535399628</v>
      </c>
      <c r="AY105" s="32">
        <f t="shared" ref="AY105:AY130" si="53">AM105/AS105</f>
        <v>0.53016962683603708</v>
      </c>
      <c r="AZ105" s="32">
        <f t="shared" ref="AZ105:AZ130" si="54">AN105/AT105</f>
        <v>0.49685262190535695</v>
      </c>
      <c r="BA105" s="32">
        <f t="shared" ref="BA105:BA130" si="55">AO105/AU105</f>
        <v>0.49040726749542302</v>
      </c>
    </row>
    <row r="106" spans="3:53" x14ac:dyDescent="0.15">
      <c r="C106" s="29">
        <v>102</v>
      </c>
      <c r="D106" s="29">
        <f>[6]属性汇总!DT105+[16]战法升星!AE105+[13]宝物升星!AF107+[14]藏品属性!BB112/2+[15]属性汇总!J106</f>
        <v>3.2869481926270221</v>
      </c>
      <c r="E106" s="29">
        <f>[6]属性汇总!DU105+[16]战法升星!AF105+[13]宝物升星!AG107+[14]藏品属性!BC112/2+[15]属性汇总!K106</f>
        <v>3.5019979143419904</v>
      </c>
      <c r="F106" s="29">
        <f>[6]属性汇总!DV105+[16]战法升星!AG105+[13]宝物升星!AH107+[14]藏品属性!BD112/2+[15]属性汇总!L106</f>
        <v>3.7414341852095805</v>
      </c>
      <c r="G106" s="29">
        <f>[6]属性汇总!DW105+[16]战法升星!AH105+[13]宝物升星!AI107+[14]藏品属性!BE112/2+[15]属性汇总!M106</f>
        <v>3.8586666666666667</v>
      </c>
      <c r="H106" s="29">
        <f>[6]属性汇总!DX105+[16]战法升星!AI105+[13]宝物升星!AJ107+[14]藏品属性!BF112/2+[15]属性汇总!N106</f>
        <v>3.8603333333333336</v>
      </c>
      <c r="J106" s="39">
        <f>[6]属性汇总!DT105/D106</f>
        <v>0.34277845229181125</v>
      </c>
      <c r="K106" s="39">
        <f>[16]战法升星!AE105/D106</f>
        <v>0.43282558731498427</v>
      </c>
      <c r="L106" s="39">
        <f>[13]宝物升星!AF107/D106</f>
        <v>9.2459999966621659E-2</v>
      </c>
      <c r="M106" s="39">
        <f>[14]藏品属性!BB112/2/D106</f>
        <v>7.1089245395107262E-2</v>
      </c>
      <c r="N106" s="39">
        <f>[15]属性汇总!J106/D106</f>
        <v>6.0846715031475547E-2</v>
      </c>
      <c r="O106" s="70"/>
      <c r="P106" s="70"/>
      <c r="S106" s="29">
        <v>102</v>
      </c>
      <c r="T106" s="29">
        <f>[7]士兵阶位属性!BR106+[7]士兵训练属性!BA107+[6]第4特性!W106+[17]效用汇总!N106+[8]属性汇总!AN106+[14]藏品属性!BB112/2</f>
        <v>2.6433290627318895</v>
      </c>
      <c r="U106" s="29">
        <f>[7]士兵阶位属性!BS106+[7]士兵训练属性!BB107+[6]第4特性!X106+[17]效用汇总!O106+[8]属性汇总!AO106+[14]藏品属性!BC112/2</f>
        <v>3.4503546283784328</v>
      </c>
      <c r="V106" s="29">
        <f>[7]士兵阶位属性!BT106+[7]士兵训练属性!BC107+[6]第4特性!Y106+[17]效用汇总!P106+[8]属性汇总!AP106+[14]藏品属性!BD112/2</f>
        <v>3.9849137512409709</v>
      </c>
      <c r="W106" s="29">
        <f>[7]士兵阶位属性!BU106+[7]士兵训练属性!BD107+[6]第4特性!Z106+[17]效用汇总!Q106+[8]属性汇总!AQ106+[14]藏品属性!BE112/2</f>
        <v>4.3909645911608326</v>
      </c>
      <c r="X106" s="29">
        <f>[7]士兵阶位属性!BV106+[7]士兵训练属性!BE107+[6]第4特性!AA106+[17]效用汇总!R106+[8]属性汇总!AR106+[14]藏品属性!BF112/2</f>
        <v>4.4607658460666579</v>
      </c>
      <c r="Z106" s="39">
        <f>[7]士兵阶位属性!BR106/T106</f>
        <v>0.17301333125002519</v>
      </c>
      <c r="AA106" s="39">
        <f>[7]士兵训练属性!BA107/T106</f>
        <v>0</v>
      </c>
      <c r="AB106" s="39">
        <f>[6]第4特性!W106/T106</f>
        <v>0.1532520785038109</v>
      </c>
      <c r="AC106" s="39">
        <f>[17]效用汇总!N106/T106</f>
        <v>0.41853527848186117</v>
      </c>
      <c r="AD106" s="39">
        <f>[8]属性汇总!AN106/T106</f>
        <v>0.16680068218726046</v>
      </c>
      <c r="AE106" s="39">
        <f>[14]藏品属性!BB112/2/T106</f>
        <v>8.8398629577042281E-2</v>
      </c>
      <c r="AK106" s="32">
        <f t="shared" si="41"/>
        <v>2.0690942637153849</v>
      </c>
      <c r="AL106" s="32">
        <f t="shared" si="42"/>
        <v>2.2044654711509386</v>
      </c>
      <c r="AM106" s="32">
        <f t="shared" si="43"/>
        <v>2.3551877173027962</v>
      </c>
      <c r="AN106" s="32">
        <f t="shared" si="44"/>
        <v>2.428984151164479</v>
      </c>
      <c r="AO106" s="32">
        <f t="shared" si="45"/>
        <v>2.4300332977397918</v>
      </c>
      <c r="AQ106" s="32">
        <f t="shared" si="46"/>
        <v>3.1236050951962784</v>
      </c>
      <c r="AR106" s="32">
        <f t="shared" si="47"/>
        <v>3.9620528862857145</v>
      </c>
      <c r="AS106" s="32">
        <f t="shared" si="48"/>
        <v>4.531597501909685</v>
      </c>
      <c r="AT106" s="32">
        <f t="shared" si="49"/>
        <v>4.9547778941591085</v>
      </c>
      <c r="AU106" s="32">
        <f t="shared" si="50"/>
        <v>5.0248226758889656</v>
      </c>
      <c r="AW106" s="32">
        <f t="shared" si="51"/>
        <v>0.66240584217812881</v>
      </c>
      <c r="AX106" s="32">
        <f t="shared" si="52"/>
        <v>0.55639476160994605</v>
      </c>
      <c r="AY106" s="32">
        <f t="shared" si="53"/>
        <v>0.51972570739353696</v>
      </c>
      <c r="AZ106" s="32">
        <f t="shared" si="54"/>
        <v>0.49023068299950706</v>
      </c>
      <c r="BA106" s="32">
        <f t="shared" si="55"/>
        <v>0.48360578163285789</v>
      </c>
    </row>
    <row r="107" spans="3:53" x14ac:dyDescent="0.15">
      <c r="C107" s="29">
        <v>103</v>
      </c>
      <c r="D107" s="29">
        <f>[6]属性汇总!DT106+[16]战法升星!AE106+[13]宝物升星!AF108+[14]藏品属性!BB113/2+[15]属性汇总!J107</f>
        <v>3.3273013296049863</v>
      </c>
      <c r="E107" s="29">
        <f>[6]属性汇总!DU106+[16]战法升星!AF106+[13]宝物升星!AG108+[14]藏品属性!BC113/2+[15]属性汇总!K107</f>
        <v>3.5497242826097422</v>
      </c>
      <c r="F107" s="29">
        <f>[6]属性汇总!DV106+[16]战法升星!AG106+[13]宝物升星!AH108+[14]藏品属性!BD113/2+[15]属性汇总!L107</f>
        <v>3.7554085682715916</v>
      </c>
      <c r="G107" s="29">
        <f>[6]属性汇总!DW106+[16]战法升星!AH106+[13]宝物升星!AI108+[14]藏品属性!BE113/2+[15]属性汇总!M107</f>
        <v>3.8663333333333334</v>
      </c>
      <c r="H107" s="29">
        <f>[6]属性汇总!DX106+[16]战法升星!AI106+[13]宝物升星!AJ108+[14]藏品属性!BF113/2+[15]属性汇总!N107</f>
        <v>3.8680000000000003</v>
      </c>
      <c r="J107" s="39">
        <f>[6]属性汇总!DT106/D107</f>
        <v>0.34052425398341263</v>
      </c>
      <c r="K107" s="39">
        <f>[16]战法升星!AE106/D107</f>
        <v>0.42982381109329543</v>
      </c>
      <c r="L107" s="39">
        <f>[13]宝物升星!AF108/D107</f>
        <v>9.7011909384718778E-2</v>
      </c>
      <c r="M107" s="39">
        <f>[14]藏品属性!BB113/2/D107</f>
        <v>7.2531252635896423E-2</v>
      </c>
      <c r="N107" s="39">
        <f>[15]属性汇总!J107/D107</f>
        <v>6.0108772902676598E-2</v>
      </c>
      <c r="O107" s="70"/>
      <c r="P107" s="70"/>
      <c r="S107" s="29">
        <v>103</v>
      </c>
      <c r="T107" s="29">
        <f>[7]士兵阶位属性!BR107+[7]士兵训练属性!BA108+[6]第4特性!W107+[17]效用汇总!N107+[8]属性汇总!AN107+[14]藏品属性!BB113/2</f>
        <v>2.7720112533060814</v>
      </c>
      <c r="U107" s="29">
        <f>[7]士兵阶位属性!BS107+[7]士兵训练属性!BB108+[6]第4特性!X107+[17]效用汇总!O107+[8]属性汇总!AO107+[14]藏品属性!BC113/2</f>
        <v>3.5662487302903383</v>
      </c>
      <c r="V107" s="29">
        <f>[7]士兵阶位属性!BT107+[7]士兵训练属性!BC108+[6]第4特性!Y107+[17]效用汇总!P107+[8]属性汇总!AP107+[14]藏品属性!BD113/2</f>
        <v>4.0635649700160315</v>
      </c>
      <c r="W107" s="29">
        <f>[7]士兵阶位属性!BU107+[7]士兵训练属性!BD108+[6]第4特性!Z107+[17]效用汇总!Q107+[8]属性汇总!AQ107+[14]藏品属性!BE113/2</f>
        <v>4.4382309777344249</v>
      </c>
      <c r="X107" s="29">
        <f>[7]士兵阶位属性!BV107+[7]士兵训练属性!BE108+[6]第4特性!AA107+[17]效用汇总!R107+[8]属性汇总!AR107+[14]藏品属性!BF113/2</f>
        <v>4.5109257107988192</v>
      </c>
      <c r="Z107" s="39">
        <f>[7]士兵阶位属性!BR107/T107</f>
        <v>0.16722283151741585</v>
      </c>
      <c r="AA107" s="39">
        <f>[7]士兵训练属性!BA108/T107</f>
        <v>0</v>
      </c>
      <c r="AB107" s="39">
        <f>[6]第4特性!W107/T107</f>
        <v>0.15384694407618021</v>
      </c>
      <c r="AC107" s="39">
        <f>[17]效用汇总!N107/T107</f>
        <v>0.43281202289162379</v>
      </c>
      <c r="AD107" s="39">
        <f>[8]属性汇总!AN107/T107</f>
        <v>0.15905746788842723</v>
      </c>
      <c r="AE107" s="39">
        <f>[14]藏品属性!BB113/2/T107</f>
        <v>8.7060733626352874E-2</v>
      </c>
      <c r="AK107" s="32">
        <f t="shared" si="41"/>
        <v>2.0802567664611722</v>
      </c>
      <c r="AL107" s="32">
        <f t="shared" si="42"/>
        <v>2.2193174667613009</v>
      </c>
      <c r="AM107" s="32">
        <f t="shared" si="43"/>
        <v>2.3479130115037399</v>
      </c>
      <c r="AN107" s="32">
        <f t="shared" si="44"/>
        <v>2.4172641072505141</v>
      </c>
      <c r="AO107" s="32">
        <f t="shared" si="45"/>
        <v>2.418306121263468</v>
      </c>
      <c r="AQ107" s="32">
        <f t="shared" si="46"/>
        <v>3.2549346280332685</v>
      </c>
      <c r="AR107" s="32">
        <f t="shared" si="47"/>
        <v>4.081454496193258</v>
      </c>
      <c r="AS107" s="32">
        <f t="shared" si="48"/>
        <v>4.6086236826528024</v>
      </c>
      <c r="AT107" s="32">
        <f t="shared" si="49"/>
        <v>4.9993892727588234</v>
      </c>
      <c r="AU107" s="32">
        <f t="shared" si="50"/>
        <v>5.0723259052520575</v>
      </c>
      <c r="AW107" s="32">
        <f t="shared" si="51"/>
        <v>0.63910861635894889</v>
      </c>
      <c r="AX107" s="32">
        <f t="shared" si="52"/>
        <v>0.54375651347607612</v>
      </c>
      <c r="AY107" s="32">
        <f t="shared" si="53"/>
        <v>0.50946077900468567</v>
      </c>
      <c r="AZ107" s="32">
        <f t="shared" si="54"/>
        <v>0.48351188022544006</v>
      </c>
      <c r="BA107" s="32">
        <f t="shared" si="55"/>
        <v>0.47676473602760266</v>
      </c>
    </row>
    <row r="108" spans="3:53" x14ac:dyDescent="0.15">
      <c r="C108" s="29">
        <v>104</v>
      </c>
      <c r="D108" s="29">
        <f>[6]属性汇总!DT107+[16]战法升星!AE107+[13]宝物升星!AF109+[14]藏品属性!BB114/2+[15]属性汇总!J108</f>
        <v>3.3676544665829495</v>
      </c>
      <c r="E108" s="29">
        <f>[6]属性汇总!DU107+[16]战法升星!AF107+[13]宝物升星!AG109+[14]藏品属性!BC114/2+[15]属性汇总!K108</f>
        <v>3.5975405577463757</v>
      </c>
      <c r="F108" s="29">
        <f>[6]属性汇总!DV107+[16]战法升星!AG107+[13]宝物升星!AH109+[14]藏品属性!BD114/2+[15]属性汇总!L108</f>
        <v>3.7696583192718633</v>
      </c>
      <c r="G108" s="29">
        <f>[6]属性汇总!DW107+[16]战法升星!AH107+[13]宝物升星!AI109+[14]藏品属性!BE114/2+[15]属性汇总!M108</f>
        <v>3.8740369260843348</v>
      </c>
      <c r="H108" s="29">
        <f>[6]属性汇总!DX107+[16]战法升星!AI107+[13]宝物升星!AJ109+[14]藏品属性!BF114/2+[15]属性汇总!N108</f>
        <v>3.8757032161220604</v>
      </c>
      <c r="J108" s="39">
        <f>[6]属性汇总!DT107/D108</f>
        <v>0.338324077828425</v>
      </c>
      <c r="K108" s="39">
        <f>[16]战法升星!AE107/D108</f>
        <v>0.42689397282619962</v>
      </c>
      <c r="L108" s="39">
        <f>[13]宝物升星!AF109/D108</f>
        <v>0.10145473170609474</v>
      </c>
      <c r="M108" s="39">
        <f>[14]藏品属性!BB114/2/D108</f>
        <v>7.3938701987039737E-2</v>
      </c>
      <c r="N108" s="39">
        <f>[15]属性汇总!J108/D108</f>
        <v>5.9388515652240764E-2</v>
      </c>
      <c r="O108" s="70"/>
      <c r="P108" s="70"/>
      <c r="S108" s="29">
        <v>104</v>
      </c>
      <c r="T108" s="29">
        <f>[7]士兵阶位属性!BR108+[7]士兵训练属性!BA109+[6]第4特性!W108+[17]效用汇总!N108+[8]属性汇总!AN108+[14]藏品属性!BB114/2</f>
        <v>2.9006934438802734</v>
      </c>
      <c r="U108" s="29">
        <f>[7]士兵阶位属性!BS108+[7]士兵训练属性!BB109+[6]第4特性!X108+[17]效用汇总!O108+[8]属性汇总!AO108+[14]藏品属性!BC114/2</f>
        <v>3.6644767304249615</v>
      </c>
      <c r="V108" s="29">
        <f>[7]士兵阶位属性!BT108+[7]士兵训练属性!BC109+[6]第4特性!Y108+[17]效用汇总!P108+[8]属性汇总!AP108+[14]藏品属性!BD114/2</f>
        <v>4.1457632946681775</v>
      </c>
      <c r="W108" s="29">
        <f>[7]士兵阶位属性!BU108+[7]士兵训练属性!BD109+[6]第4特性!Z108+[17]效用汇总!Q108+[8]属性汇总!AQ108+[14]藏品属性!BE114/2</f>
        <v>4.4884137992789768</v>
      </c>
      <c r="X108" s="29">
        <f>[7]士兵阶位属性!BV108+[7]士兵训练属性!BE109+[6]第4特性!AA108+[17]效用汇总!R108+[8]属性汇总!AR108+[14]藏品属性!BF114/2</f>
        <v>4.5638386877867356</v>
      </c>
      <c r="Z108" s="39">
        <f>[7]士兵阶位属性!BR108/T108</f>
        <v>0.16194609458292877</v>
      </c>
      <c r="AA108" s="39">
        <f>[7]士兵训练属性!BA109/T108</f>
        <v>0</v>
      </c>
      <c r="AB108" s="39">
        <f>[6]第4特性!W108/T108</f>
        <v>0.15438903012776903</v>
      </c>
      <c r="AC108" s="39">
        <f>[17]效用汇总!N108/T108</f>
        <v>0.44582206140470365</v>
      </c>
      <c r="AD108" s="39">
        <f>[8]属性汇总!AN108/T108</f>
        <v>0.1520012712268155</v>
      </c>
      <c r="AE108" s="39">
        <f>[14]藏品属性!BB114/2/T108</f>
        <v>8.5841542657783002E-2</v>
      </c>
      <c r="AK108" s="32">
        <f t="shared" si="41"/>
        <v>2.0914192692069591</v>
      </c>
      <c r="AL108" s="32">
        <f t="shared" si="42"/>
        <v>2.2341857571446893</v>
      </c>
      <c r="AM108" s="32">
        <f t="shared" si="43"/>
        <v>2.3410762967173029</v>
      </c>
      <c r="AN108" s="32">
        <f t="shared" si="44"/>
        <v>2.4058986921699099</v>
      </c>
      <c r="AO108" s="32">
        <f t="shared" si="45"/>
        <v>2.4069335106548726</v>
      </c>
      <c r="AQ108" s="32">
        <f t="shared" si="46"/>
        <v>3.3862641608702586</v>
      </c>
      <c r="AR108" s="32">
        <f t="shared" si="47"/>
        <v>4.1831939460299044</v>
      </c>
      <c r="AS108" s="32">
        <f t="shared" si="48"/>
        <v>4.6892975886580786</v>
      </c>
      <c r="AT108" s="32">
        <f t="shared" si="49"/>
        <v>5.0469980918513553</v>
      </c>
      <c r="AU108" s="32">
        <f t="shared" si="50"/>
        <v>5.1226632370886449</v>
      </c>
      <c r="AW108" s="32">
        <f t="shared" si="51"/>
        <v>0.61761846384408214</v>
      </c>
      <c r="AX108" s="32">
        <f t="shared" si="52"/>
        <v>0.53408610405574486</v>
      </c>
      <c r="AY108" s="32">
        <f t="shared" si="53"/>
        <v>0.49923815933107402</v>
      </c>
      <c r="AZ108" s="32">
        <f t="shared" si="54"/>
        <v>0.47669895022436415</v>
      </c>
      <c r="BA108" s="32">
        <f t="shared" si="55"/>
        <v>0.46985979738593969</v>
      </c>
    </row>
    <row r="109" spans="3:53" x14ac:dyDescent="0.15">
      <c r="C109" s="29">
        <v>105</v>
      </c>
      <c r="D109" s="29">
        <f>[6]属性汇总!DT108+[16]战法升星!AE108+[13]宝物升星!AF110+[14]藏品属性!BB115/2+[15]属性汇总!J109</f>
        <v>3.4032766961014529</v>
      </c>
      <c r="E109" s="29">
        <f>[6]属性汇总!DU108+[16]战法升星!AF108+[13]宝物升星!AG110+[14]藏品属性!BC115/2+[15]属性汇总!K109</f>
        <v>3.645534453545094</v>
      </c>
      <c r="F109" s="29">
        <f>[6]属性汇总!DV108+[16]战法升星!AG108+[13]宝物升星!AH110+[14]藏品属性!BD115/2+[15]属性汇总!L109</f>
        <v>3.7843252474343609</v>
      </c>
      <c r="G109" s="29">
        <f>[6]属性汇总!DW108+[16]战法升星!AH108+[13]宝物升星!AI110+[14]藏品属性!BE115/2+[15]属性汇总!M109</f>
        <v>3.8820374738395906</v>
      </c>
      <c r="H109" s="29">
        <f>[6]属性汇总!DX108+[16]战法升星!AI108+[13]宝物升星!AJ110+[14]藏品属性!BF115/2+[15]属性汇总!N109</f>
        <v>3.885183546744353</v>
      </c>
      <c r="J109" s="39">
        <f>[6]属性汇总!DT108/D109</f>
        <v>0.33497129437224465</v>
      </c>
      <c r="K109" s="39">
        <f>[16]战法升星!AE108/D109</f>
        <v>0.4246229676828191</v>
      </c>
      <c r="L109" s="39">
        <f>[13]宝物升星!AF110/D109</f>
        <v>0.10593940425171017</v>
      </c>
      <c r="M109" s="39">
        <f>[14]藏品属性!BB115/2/D109</f>
        <v>7.5699439943709271E-2</v>
      </c>
      <c r="N109" s="39">
        <f>[15]属性汇总!J109/D109</f>
        <v>5.8766893749516609E-2</v>
      </c>
      <c r="O109" s="70"/>
      <c r="P109" s="70"/>
      <c r="S109" s="29">
        <v>105</v>
      </c>
      <c r="T109" s="29">
        <f>[7]士兵阶位属性!BR109+[7]士兵训练属性!BA110+[6]第4特性!W109+[17]效用汇总!N109+[8]属性汇总!AN109+[14]藏品属性!BB115/2</f>
        <v>3.0111300729247708</v>
      </c>
      <c r="U109" s="29">
        <f>[7]士兵阶位属性!BS109+[7]士兵训练属性!BB110+[6]第4特性!X109+[17]效用汇总!O109+[8]属性汇总!AO109+[14]藏品属性!BC115/2</f>
        <v>3.7613819080689166</v>
      </c>
      <c r="V109" s="29">
        <f>[7]士兵阶位属性!BT109+[7]士兵训练属性!BC110+[6]第4特性!Y109+[17]效用汇总!P109+[8]属性汇总!AP109+[14]藏品属性!BD115/2</f>
        <v>4.2298424857890247</v>
      </c>
      <c r="W109" s="29">
        <f>[7]士兵阶位属性!BU109+[7]士兵训练属性!BD110+[6]第4特性!Z109+[17]效用汇总!Q109+[8]属性汇总!AQ109+[14]藏品属性!BE115/2</f>
        <v>4.5402635029400216</v>
      </c>
      <c r="X109" s="29">
        <f>[7]士兵阶位属性!BV109+[7]士兵训练属性!BE110+[6]第4特性!AA109+[17]效用汇总!R109+[8]属性汇总!AR109+[14]藏品属性!BF115/2</f>
        <v>4.6199030060955488</v>
      </c>
      <c r="Z109" s="39">
        <f>[7]士兵阶位属性!BR109/T109</f>
        <v>0.15806968391741744</v>
      </c>
      <c r="AA109" s="39">
        <f>[7]士兵训练属性!BA110/T109</f>
        <v>0</v>
      </c>
      <c r="AB109" s="39">
        <f>[6]第4特性!W109/T109</f>
        <v>0.14944555336425769</v>
      </c>
      <c r="AC109" s="39">
        <f>[17]效用汇总!N109/T109</f>
        <v>0.46050035358951341</v>
      </c>
      <c r="AD109" s="39">
        <f>[8]属性汇总!AN109/T109</f>
        <v>0.14642645127609089</v>
      </c>
      <c r="AE109" s="39">
        <f>[14]藏品属性!BB115/2/T109</f>
        <v>8.5557957852720676E-2</v>
      </c>
      <c r="AK109" s="32">
        <f t="shared" si="41"/>
        <v>2.098598505489941</v>
      </c>
      <c r="AL109" s="32">
        <f t="shared" si="42"/>
        <v>2.247984468816683</v>
      </c>
      <c r="AM109" s="32">
        <f t="shared" si="43"/>
        <v>2.3335685040393948</v>
      </c>
      <c r="AN109" s="32">
        <f t="shared" si="44"/>
        <v>2.3938218277074377</v>
      </c>
      <c r="AO109" s="32">
        <f t="shared" si="45"/>
        <v>2.3957618239186358</v>
      </c>
      <c r="AQ109" s="32">
        <f t="shared" si="46"/>
        <v>3.4976410179792086</v>
      </c>
      <c r="AR109" s="32">
        <f t="shared" si="47"/>
        <v>4.282524492289129</v>
      </c>
      <c r="AS109" s="32">
        <f t="shared" si="48"/>
        <v>4.7708257254508801</v>
      </c>
      <c r="AT109" s="32">
        <f t="shared" si="49"/>
        <v>5.0952150654438721</v>
      </c>
      <c r="AU109" s="32">
        <f t="shared" si="50"/>
        <v>5.1753043113146653</v>
      </c>
      <c r="AW109" s="32">
        <f t="shared" si="51"/>
        <v>0.60000397259248284</v>
      </c>
      <c r="AX109" s="32">
        <f t="shared" si="52"/>
        <v>0.52492039983992533</v>
      </c>
      <c r="AY109" s="32">
        <f t="shared" si="53"/>
        <v>0.48913304285891818</v>
      </c>
      <c r="AZ109" s="32">
        <f t="shared" si="54"/>
        <v>0.46981762240862324</v>
      </c>
      <c r="BA109" s="32">
        <f t="shared" si="55"/>
        <v>0.46292192300283275</v>
      </c>
    </row>
    <row r="110" spans="3:53" x14ac:dyDescent="0.15">
      <c r="C110" s="29">
        <v>106</v>
      </c>
      <c r="D110" s="29">
        <f>[6]属性汇总!DT109+[16]战法升星!AE109+[13]宝物升星!AF111+[14]藏品属性!BB116/2+[15]属性汇总!J110</f>
        <v>3.4486877157588287</v>
      </c>
      <c r="E110" s="29">
        <f>[6]属性汇总!DU109+[16]战法升星!AF109+[13]宝物升星!AG111+[14]藏品属性!BC116/2+[15]属性汇总!K110</f>
        <v>3.678685831671058</v>
      </c>
      <c r="F110" s="29">
        <f>[6]属性汇总!DV109+[16]战法升星!AG109+[13]宝物升星!AH111+[14]藏品属性!BD116/2+[15]属性汇总!L110</f>
        <v>3.8006044447303529</v>
      </c>
      <c r="G110" s="29">
        <f>[6]属性汇总!DW109+[16]战法升星!AH109+[13]宝物升星!AI111+[14]藏品属性!BE116/2+[15]属性汇总!M110</f>
        <v>3.8926060606060608</v>
      </c>
      <c r="H110" s="29">
        <f>[6]属性汇总!DX109+[16]战法升星!AI109+[13]宝物升星!AJ111+[14]藏品属性!BF116/2+[15]属性汇总!N110</f>
        <v>3.894663877366646</v>
      </c>
      <c r="J110" s="39">
        <f>[6]属性汇总!DT109/D110</f>
        <v>0.33056051865489394</v>
      </c>
      <c r="K110" s="39">
        <f>[16]战法升星!AE109/D110</f>
        <v>0.42120006984269587</v>
      </c>
      <c r="L110" s="39">
        <f>[13]宝物升星!AF111/D110</f>
        <v>0.1126498484145932</v>
      </c>
      <c r="M110" s="39">
        <f>[14]藏品属性!BB116/2/D110</f>
        <v>7.7596489639589816E-2</v>
      </c>
      <c r="N110" s="39">
        <f>[15]属性汇总!J110/D110</f>
        <v>5.7993073448227017E-2</v>
      </c>
      <c r="O110" s="70"/>
      <c r="P110" s="70"/>
      <c r="S110" s="29">
        <v>106</v>
      </c>
      <c r="T110" s="29">
        <f>[7]士兵阶位属性!BR110+[7]士兵训练属性!BA111+[6]第4特性!W110+[17]效用汇总!N110+[8]属性汇总!AN110+[14]藏品属性!BB116/2</f>
        <v>3.1207557303372688</v>
      </c>
      <c r="U110" s="29">
        <f>[7]士兵阶位属性!BS110+[7]士兵训练属性!BB111+[6]第4特性!X110+[17]效用汇总!O110+[8]属性汇总!AO110+[14]藏品属性!BC116/2</f>
        <v>3.8601763341340782</v>
      </c>
      <c r="V110" s="29">
        <f>[7]士兵阶位属性!BT110+[7]士兵训练属性!BC111+[6]第4特性!Y110+[17]效用汇总!P110+[8]属性汇总!AP110+[14]藏品属性!BD116/2</f>
        <v>4.3169418757725957</v>
      </c>
      <c r="W110" s="29">
        <f>[7]士兵阶位属性!BU110+[7]士兵训练属性!BD111+[6]第4特性!Z110+[17]效用汇总!Q110+[8]属性汇总!AQ110+[14]藏品属性!BE116/2</f>
        <v>4.5959615974749459</v>
      </c>
      <c r="X110" s="29">
        <f>[7]士兵阶位属性!BV110+[7]士兵训练属性!BE111+[6]第4特性!AA110+[17]效用汇总!R110+[8]属性汇总!AR110+[14]藏品属性!BF116/2</f>
        <v>4.6591419052397596</v>
      </c>
      <c r="Z110" s="39">
        <f>[7]士兵阶位属性!BR110/T110</f>
        <v>0.15450769767618774</v>
      </c>
      <c r="AA110" s="39">
        <f>[7]士兵训练属性!BA111/T110</f>
        <v>0</v>
      </c>
      <c r="AB110" s="39">
        <f>[6]第4特性!W110/T110</f>
        <v>0.14419584193196924</v>
      </c>
      <c r="AC110" s="39">
        <f>[17]效用汇总!N110/T110</f>
        <v>0.47426326307121192</v>
      </c>
      <c r="AD110" s="39">
        <f>[8]属性汇总!AN110/T110</f>
        <v>0.14128279462021229</v>
      </c>
      <c r="AE110" s="39">
        <f>[14]藏品属性!BB116/2/T110</f>
        <v>8.5750402700418879E-2</v>
      </c>
      <c r="AK110" s="32">
        <f t="shared" si="41"/>
        <v>2.1053287560689391</v>
      </c>
      <c r="AL110" s="32">
        <f t="shared" si="42"/>
        <v>2.2457362638461831</v>
      </c>
      <c r="AM110" s="32">
        <f t="shared" si="43"/>
        <v>2.3201642153249091</v>
      </c>
      <c r="AN110" s="32">
        <f t="shared" si="44"/>
        <v>2.3763286649568229</v>
      </c>
      <c r="AO110" s="32">
        <f t="shared" si="45"/>
        <v>2.3775849053467493</v>
      </c>
      <c r="AQ110" s="32">
        <f t="shared" si="46"/>
        <v>3.6080144810115953</v>
      </c>
      <c r="AR110" s="32">
        <f t="shared" si="47"/>
        <v>4.3799310960026752</v>
      </c>
      <c r="AS110" s="32">
        <f t="shared" si="48"/>
        <v>4.8539222944647324</v>
      </c>
      <c r="AT110" s="32">
        <f t="shared" si="49"/>
        <v>5.1459407554286205</v>
      </c>
      <c r="AU110" s="32">
        <f t="shared" si="50"/>
        <v>5.2094118083424652</v>
      </c>
      <c r="AW110" s="32">
        <f t="shared" si="51"/>
        <v>0.58351449728069238</v>
      </c>
      <c r="AX110" s="32">
        <f t="shared" si="52"/>
        <v>0.51273324046027668</v>
      </c>
      <c r="AY110" s="32">
        <f t="shared" si="53"/>
        <v>0.47799780766386701</v>
      </c>
      <c r="AZ110" s="32">
        <f t="shared" si="54"/>
        <v>0.46178702357775037</v>
      </c>
      <c r="BA110" s="32">
        <f t="shared" si="55"/>
        <v>0.45640179598380631</v>
      </c>
    </row>
    <row r="111" spans="3:53" x14ac:dyDescent="0.15">
      <c r="C111" s="29">
        <v>107</v>
      </c>
      <c r="D111" s="29">
        <f>[6]属性汇总!DT110+[16]战法升星!AE110+[13]宝物升星!AF112+[14]藏品属性!BB117/2+[15]属性汇总!J111</f>
        <v>3.4950582086178947</v>
      </c>
      <c r="E111" s="29">
        <f>[6]属性汇总!DU110+[16]战法升星!AF110+[13]宝物升星!AG112+[14]藏品属性!BC117/2+[15]属性汇总!K111</f>
        <v>3.712573902657224</v>
      </c>
      <c r="F111" s="29">
        <f>[6]属性汇总!DV110+[16]战法升星!AG110+[13]宝物升星!AH112+[14]藏品属性!BD117/2+[15]属性汇总!L111</f>
        <v>3.8178515550650913</v>
      </c>
      <c r="G111" s="29">
        <f>[6]属性汇总!DW110+[16]战法升星!AH110+[13]宝物升星!AI112+[14]藏品属性!BE117/2+[15]属性汇总!M111</f>
        <v>3.9035454545454549</v>
      </c>
      <c r="H111" s="29">
        <f>[6]属性汇总!DX110+[16]战法升星!AI110+[13]宝物升星!AJ112+[14]藏品属性!BF117/2+[15]属性汇总!N111</f>
        <v>3.9052121212121214</v>
      </c>
      <c r="J111" s="39">
        <f>[6]属性汇总!DT110/D111</f>
        <v>0.32617482512567592</v>
      </c>
      <c r="K111" s="39">
        <f>[16]战法升星!AE110/D111</f>
        <v>0.4177514295304196</v>
      </c>
      <c r="L111" s="39">
        <f>[13]宝物升星!AF112/D111</f>
        <v>0.11915314889561433</v>
      </c>
      <c r="M111" s="39">
        <f>[14]藏品属性!BB117/2/D111</f>
        <v>7.9696942917469774E-2</v>
      </c>
      <c r="N111" s="39">
        <f>[15]属性汇总!J111/D111</f>
        <v>5.7223653530820345E-2</v>
      </c>
      <c r="O111" s="70"/>
      <c r="P111" s="70"/>
      <c r="S111" s="29">
        <v>107</v>
      </c>
      <c r="T111" s="29">
        <f>[7]士兵阶位属性!BR111+[7]士兵训练属性!BA112+[6]第4特性!W111+[17]效用汇总!N111+[8]属性汇总!AN111+[14]藏品属性!BB117/2</f>
        <v>3.2313408609514571</v>
      </c>
      <c r="U111" s="29">
        <f>[7]士兵阶位属性!BS111+[7]士兵训练属性!BB112+[6]第4特性!X111+[17]效用汇总!O111+[8]属性汇总!AO111+[14]藏品属性!BC117/2</f>
        <v>3.9597074530594414</v>
      </c>
      <c r="V111" s="29">
        <f>[7]士兵阶位属性!BT111+[7]士兵训练属性!BC112+[6]第4特性!Y111+[17]效用汇总!P111+[8]属性汇总!AP111+[14]藏品属性!BD117/2</f>
        <v>4.3837212148102704</v>
      </c>
      <c r="W111" s="29">
        <f>[7]士兵阶位属性!BU111+[7]士兵训练属性!BD112+[6]第4特性!Z111+[17]效用汇总!Q111+[8]属性汇总!AQ111+[14]藏品属性!BE117/2</f>
        <v>4.643266809842892</v>
      </c>
      <c r="X111" s="29">
        <f>[7]士兵阶位属性!BV111+[7]士兵训练属性!BE112+[6]第4特性!AA111+[17]效用汇总!R111+[8]属性汇总!AR111+[14]藏品属性!BF117/2</f>
        <v>4.6895960746068415</v>
      </c>
      <c r="Z111" s="39">
        <f>[7]士兵阶位属性!BR111/T111</f>
        <v>0.15114257763667432</v>
      </c>
      <c r="AA111" s="39">
        <f>[7]士兵训练属性!BA112/T111</f>
        <v>0</v>
      </c>
      <c r="AB111" s="39">
        <f>[6]第4特性!W111/T111</f>
        <v>0.13926107438492238</v>
      </c>
      <c r="AC111" s="39">
        <f>[17]效用汇总!N111/T111</f>
        <v>0.4869474302648123</v>
      </c>
      <c r="AD111" s="39">
        <f>[8]属性汇总!AN111/T111</f>
        <v>0.13644771934684316</v>
      </c>
      <c r="AE111" s="39">
        <f>[14]藏品属性!BB117/2/T111</f>
        <v>8.6201198366747916E-2</v>
      </c>
      <c r="AK111" s="32">
        <f t="shared" si="41"/>
        <v>2.1120590066479377</v>
      </c>
      <c r="AL111" s="32">
        <f t="shared" si="42"/>
        <v>2.2435034499909037</v>
      </c>
      <c r="AM111" s="32">
        <f t="shared" si="43"/>
        <v>2.3071225947074416</v>
      </c>
      <c r="AN111" s="32">
        <f t="shared" si="44"/>
        <v>2.358907303690545</v>
      </c>
      <c r="AO111" s="32">
        <f t="shared" si="45"/>
        <v>2.3599144681308211</v>
      </c>
      <c r="AQ111" s="32">
        <f t="shared" si="46"/>
        <v>3.7193474172456726</v>
      </c>
      <c r="AR111" s="32">
        <f t="shared" si="47"/>
        <v>4.47808520160629</v>
      </c>
      <c r="AS111" s="32">
        <f t="shared" si="48"/>
        <v>4.9167986282953517</v>
      </c>
      <c r="AT111" s="32">
        <f t="shared" si="49"/>
        <v>5.1883094560321723</v>
      </c>
      <c r="AU111" s="32">
        <f t="shared" si="50"/>
        <v>5.2348714334469406</v>
      </c>
      <c r="AW111" s="32">
        <f t="shared" si="51"/>
        <v>0.56785741414067814</v>
      </c>
      <c r="AX111" s="32">
        <f t="shared" si="52"/>
        <v>0.50099615103039097</v>
      </c>
      <c r="AY111" s="32">
        <f t="shared" si="53"/>
        <v>0.46923267945738878</v>
      </c>
      <c r="AZ111" s="32">
        <f t="shared" si="54"/>
        <v>0.45465817405088832</v>
      </c>
      <c r="BA111" s="32">
        <f t="shared" si="55"/>
        <v>0.45080657627095105</v>
      </c>
    </row>
    <row r="112" spans="3:53" x14ac:dyDescent="0.15">
      <c r="C112" s="29">
        <v>108</v>
      </c>
      <c r="D112" s="29">
        <f>[6]属性汇总!DT111+[16]战法升星!AE111+[13]宝物升星!AF113+[14]藏品属性!BB118/2+[15]属性汇总!J112</f>
        <v>3.5414287014769616</v>
      </c>
      <c r="E112" s="29">
        <f>[6]属性汇总!DU111+[16]战法升星!AF111+[13]宝物升星!AG113+[14]藏品属性!BC118/2+[15]属性汇总!K112</f>
        <v>3.7433689058244957</v>
      </c>
      <c r="F112" s="29">
        <f>[6]属性汇总!DV111+[16]战法升星!AG111+[13]宝物升星!AH113+[14]藏品属性!BD118/2+[15]属性汇总!L112</f>
        <v>3.8350986653998298</v>
      </c>
      <c r="G112" s="29">
        <f>[6]属性汇总!DW111+[16]战法升星!AH111+[13]宝物升星!AI113+[14]藏品属性!BE118/2+[15]属性汇总!M112</f>
        <v>3.9144848484848485</v>
      </c>
      <c r="H112" s="29">
        <f>[6]属性汇总!DX111+[16]战法升星!AI111+[13]宝物升星!AJ113+[14]藏品属性!BF118/2+[15]属性汇总!N112</f>
        <v>3.9161515151515154</v>
      </c>
      <c r="J112" s="39">
        <f>[6]属性汇总!DT111/D112</f>
        <v>0.32190398172482199</v>
      </c>
      <c r="K112" s="39">
        <f>[16]战法升星!AE111/D112</f>
        <v>0.41439310031259352</v>
      </c>
      <c r="L112" s="39">
        <f>[13]宝物升星!AF113/D112</f>
        <v>0.12548614452289669</v>
      </c>
      <c r="M112" s="39">
        <f>[14]藏品属性!BB118/2/D112</f>
        <v>8.1742390680946964E-2</v>
      </c>
      <c r="N112" s="39">
        <f>[15]属性汇总!J112/D112</f>
        <v>5.6474382758740706E-2</v>
      </c>
      <c r="O112" s="70"/>
      <c r="P112" s="70"/>
      <c r="S112" s="29">
        <v>108</v>
      </c>
      <c r="T112" s="29">
        <f>[7]士兵阶位属性!BR112+[7]士兵训练属性!BA113+[6]第4特性!W112+[17]效用汇总!N112+[8]属性汇总!AN112+[14]藏品属性!BB118/2</f>
        <v>3.3419259915656458</v>
      </c>
      <c r="U112" s="29">
        <f>[7]士兵阶位属性!BS112+[7]士兵训练属性!BB113+[6]第4特性!X112+[17]效用汇总!O112+[8]属性汇总!AO112+[14]藏品属性!BC118/2</f>
        <v>4.0592196826670062</v>
      </c>
      <c r="V112" s="29">
        <f>[7]士兵阶位属性!BT112+[7]士兵训练属性!BC113+[6]第4特性!Y112+[17]效用汇总!P112+[8]属性汇总!AP112+[14]藏品属性!BD118/2</f>
        <v>4.4444751747697149</v>
      </c>
      <c r="W112" s="29">
        <f>[7]士兵阶位属性!BU112+[7]士兵训练属性!BD113+[6]第4特性!Z112+[17]效用汇总!Q112+[8]属性汇总!AQ112+[14]藏品属性!BE118/2</f>
        <v>4.6703328216152435</v>
      </c>
      <c r="X112" s="29">
        <f>[7]士兵阶位属性!BV112+[7]士兵训练属性!BE113+[6]第4特性!AA112+[17]效用汇总!R112+[8]属性汇总!AR112+[14]藏品属性!BF118/2</f>
        <v>4.717634932421011</v>
      </c>
      <c r="Z112" s="39">
        <f>[7]士兵阶位属性!BR112/T112</f>
        <v>0.14800016285158082</v>
      </c>
      <c r="AA112" s="39">
        <f>[7]士兵训练属性!BA113/T112</f>
        <v>0</v>
      </c>
      <c r="AB112" s="39">
        <f>[6]第4特性!W112/T112</f>
        <v>0.13465289211541792</v>
      </c>
      <c r="AC112" s="39">
        <f>[17]效用汇总!N112/T112</f>
        <v>0.49879215320418524</v>
      </c>
      <c r="AD112" s="39">
        <f>[8]属性汇总!AN112/T112</f>
        <v>0.13193263166864183</v>
      </c>
      <c r="AE112" s="39">
        <f>[14]藏品属性!BB118/2/T112</f>
        <v>8.6622160160174252E-2</v>
      </c>
      <c r="AK112" s="32">
        <f t="shared" si="41"/>
        <v>2.1187892572269362</v>
      </c>
      <c r="AL112" s="32">
        <f t="shared" si="42"/>
        <v>2.2396073709433928</v>
      </c>
      <c r="AM112" s="32">
        <f t="shared" si="43"/>
        <v>2.294488054853582</v>
      </c>
      <c r="AN112" s="32">
        <f t="shared" si="44"/>
        <v>2.3419837426314096</v>
      </c>
      <c r="AO112" s="32">
        <f t="shared" si="45"/>
        <v>2.3429808869272248</v>
      </c>
      <c r="AQ112" s="32">
        <f t="shared" si="46"/>
        <v>3.83068035347975</v>
      </c>
      <c r="AR112" s="32">
        <f t="shared" si="47"/>
        <v>4.5758439140717826</v>
      </c>
      <c r="AS112" s="32">
        <f t="shared" si="48"/>
        <v>4.9737590765756146</v>
      </c>
      <c r="AT112" s="32">
        <f t="shared" si="49"/>
        <v>5.2105728506029028</v>
      </c>
      <c r="AU112" s="32">
        <f t="shared" si="50"/>
        <v>5.2581049789162506</v>
      </c>
      <c r="AW112" s="32">
        <f t="shared" si="51"/>
        <v>0.55311042992721915</v>
      </c>
      <c r="AX112" s="32">
        <f t="shared" si="52"/>
        <v>0.48944138239857354</v>
      </c>
      <c r="AY112" s="32">
        <f t="shared" si="53"/>
        <v>0.46131869668952985</v>
      </c>
      <c r="AZ112" s="32">
        <f t="shared" si="54"/>
        <v>0.44946761321270545</v>
      </c>
      <c r="BA112" s="32">
        <f t="shared" si="55"/>
        <v>0.44559416297735027</v>
      </c>
    </row>
    <row r="113" spans="3:53" x14ac:dyDescent="0.15">
      <c r="C113" s="29">
        <v>109</v>
      </c>
      <c r="D113" s="29">
        <f>[6]属性汇总!DT112+[16]战法升星!AE112+[13]宝物升星!AF114+[14]藏品属性!BB119/2+[15]属性汇总!J113</f>
        <v>3.5877991943360281</v>
      </c>
      <c r="E113" s="29">
        <f>[6]属性汇总!DU112+[16]战法升星!AF112+[13]宝物升星!AG114+[14]藏品属性!BC119/2+[15]属性汇总!K113</f>
        <v>3.7719002737169394</v>
      </c>
      <c r="F113" s="29">
        <f>[6]属性汇总!DV112+[16]战法升星!AG112+[13]宝物升星!AH114+[14]藏品属性!BD119/2+[15]属性汇总!L113</f>
        <v>3.8523457757345687</v>
      </c>
      <c r="G113" s="29">
        <f>[6]属性汇总!DW112+[16]战法升星!AH112+[13]宝物升星!AI114+[14]藏品属性!BE119/2+[15]属性汇总!M113</f>
        <v>3.9254147925721652</v>
      </c>
      <c r="H113" s="29">
        <f>[6]属性汇总!DX112+[16]战法升星!AI112+[13]宝物升星!AJ114+[14]藏品属性!BF119/2+[15]属性汇总!N113</f>
        <v>3.9270378996825097</v>
      </c>
      <c r="J113" s="39">
        <f>[6]属性汇总!DT112/D113</f>
        <v>0.31774353531259231</v>
      </c>
      <c r="K113" s="39">
        <f>[16]战法升星!AE112/D113</f>
        <v>0.4111215805133433</v>
      </c>
      <c r="L113" s="39">
        <f>[13]宝物升星!AF114/D113</f>
        <v>0.13165543860914805</v>
      </c>
      <c r="M113" s="39">
        <f>[14]藏品属性!BB119/2/D113</f>
        <v>8.3734965685514098E-2</v>
      </c>
      <c r="N113" s="39">
        <f>[15]属性汇总!J113/D113</f>
        <v>5.5744479879402162E-2</v>
      </c>
      <c r="O113" s="70"/>
      <c r="P113" s="70"/>
      <c r="S113" s="29">
        <v>109</v>
      </c>
      <c r="T113" s="29">
        <f>[7]士兵阶位属性!BR113+[7]士兵训练属性!BA114+[6]第4特性!W113+[17]效用汇总!N113+[8]属性汇总!AN113+[14]藏品属性!BB119/2</f>
        <v>3.4524717001794931</v>
      </c>
      <c r="U113" s="29">
        <f>[7]士兵阶位属性!BS113+[7]士兵训练属性!BB114+[6]第4特性!X113+[17]效用汇总!O113+[8]属性汇总!AO113+[14]藏品属性!BC119/2</f>
        <v>4.1584785920368645</v>
      </c>
      <c r="V113" s="29">
        <f>[7]士兵阶位属性!BT113+[7]士兵训练属性!BC114+[6]第4特性!Y113+[17]效用汇总!P113+[8]属性汇总!AP113+[14]藏品属性!BD119/2</f>
        <v>4.5052291347291611</v>
      </c>
      <c r="W113" s="29">
        <f>[7]士兵阶位属性!BU113+[7]士兵训练属性!BD114+[6]第4特性!Z113+[17]效用汇总!Q113+[8]属性汇总!AQ113+[14]藏品属性!BE119/2</f>
        <v>4.6973893835355183</v>
      </c>
      <c r="X113" s="29">
        <f>[7]士兵阶位属性!BV113+[7]士兵训练属性!BE114+[6]第4特性!AA113+[17]效用汇总!R113+[8]属性汇总!AR113+[14]藏品属性!BF119/2</f>
        <v>4.7456207808267816</v>
      </c>
      <c r="Z113" s="39">
        <f>[7]士兵阶位属性!BR113/T113</f>
        <v>0.14504929120954199</v>
      </c>
      <c r="AA113" s="39">
        <f>[7]士兵训练属性!BA114/T113</f>
        <v>0</v>
      </c>
      <c r="AB113" s="39">
        <f>[6]第4特性!W113/T113</f>
        <v>0.13034140148827422</v>
      </c>
      <c r="AC113" s="39">
        <f>[17]效用汇总!N113/T113</f>
        <v>0.50988391699853797</v>
      </c>
      <c r="AD113" s="39">
        <f>[8]属性汇总!AN113/T113</f>
        <v>0.12770824186224849</v>
      </c>
      <c r="AE113" s="39">
        <f>[14]藏品属性!BB119/2/T113</f>
        <v>8.7017148441397352E-2</v>
      </c>
      <c r="AK113" s="32">
        <f t="shared" si="41"/>
        <v>2.1255195078059348</v>
      </c>
      <c r="AL113" s="32">
        <f t="shared" si="42"/>
        <v>2.2345864913344466</v>
      </c>
      <c r="AM113" s="32">
        <f t="shared" si="43"/>
        <v>2.2822448118234107</v>
      </c>
      <c r="AN113" s="32">
        <f t="shared" si="44"/>
        <v>2.3255330819556117</v>
      </c>
      <c r="AO113" s="32">
        <f t="shared" si="45"/>
        <v>2.3264946591341067</v>
      </c>
      <c r="AQ113" s="32">
        <f t="shared" si="46"/>
        <v>3.9419738677134859</v>
      </c>
      <c r="AR113" s="32">
        <f t="shared" si="47"/>
        <v>4.673098630588993</v>
      </c>
      <c r="AS113" s="32">
        <f t="shared" si="48"/>
        <v>5.0308247729380806</v>
      </c>
      <c r="AT113" s="32">
        <f t="shared" si="49"/>
        <v>5.2329542090328589</v>
      </c>
      <c r="AU113" s="32">
        <f t="shared" si="50"/>
        <v>5.2814070552976062</v>
      </c>
      <c r="AW113" s="32">
        <f t="shared" si="51"/>
        <v>0.53920182607370437</v>
      </c>
      <c r="AX113" s="32">
        <f t="shared" si="52"/>
        <v>0.47818089622747839</v>
      </c>
      <c r="AY113" s="32">
        <f t="shared" si="53"/>
        <v>0.45365221704800979</v>
      </c>
      <c r="AZ113" s="32">
        <f t="shared" si="54"/>
        <v>0.44440157300467009</v>
      </c>
      <c r="BA113" s="32">
        <f t="shared" si="55"/>
        <v>0.44050659886184612</v>
      </c>
    </row>
    <row r="114" spans="3:53" x14ac:dyDescent="0.15">
      <c r="C114" s="29">
        <v>110</v>
      </c>
      <c r="D114" s="29">
        <f>[6]属性汇总!DT113+[16]战法升星!AE113+[13]宝物升星!AF115+[14]藏品属性!BB120/2+[15]属性汇总!J114</f>
        <v>3.6341696871950946</v>
      </c>
      <c r="E114" s="29">
        <f>[6]属性汇总!DU113+[16]战法升星!AF113+[13]宝物升星!AG115+[14]藏品属性!BC120/2+[15]属性汇总!K114</f>
        <v>3.800431641609384</v>
      </c>
      <c r="F114" s="29">
        <f>[6]属性汇总!DV113+[16]战法升星!AG113+[13]宝物升星!AH115+[14]藏品属性!BD120/2+[15]属性汇总!L114</f>
        <v>3.8695928860693076</v>
      </c>
      <c r="G114" s="29">
        <f>[6]属性汇总!DW113+[16]战法升星!AH113+[13]宝物升星!AI115+[14]藏品属性!BE120/2+[15]属性汇总!M114</f>
        <v>3.9363363310869239</v>
      </c>
      <c r="H114" s="29">
        <f>[6]属性汇总!DX113+[16]战法升星!AI113+[13]宝物升星!AJ115+[14]藏品属性!BF120/2+[15]属性汇总!N114</f>
        <v>3.9379020979020982</v>
      </c>
      <c r="J114" s="39">
        <f>[6]属性汇总!DT113/D114</f>
        <v>0.31368926003008646</v>
      </c>
      <c r="K114" s="39">
        <f>[16]战法升星!AE113/D114</f>
        <v>0.40793354717650238</v>
      </c>
      <c r="L114" s="39">
        <f>[13]宝物升星!AF115/D114</f>
        <v>0.13766729744498718</v>
      </c>
      <c r="M114" s="39">
        <f>[14]藏品属性!BB120/2/D114</f>
        <v>8.5676691834373694E-2</v>
      </c>
      <c r="N114" s="39">
        <f>[15]属性汇总!J114/D114</f>
        <v>5.5033203514050257E-2</v>
      </c>
      <c r="O114" s="70"/>
      <c r="P114" s="70"/>
      <c r="S114" s="29">
        <v>110</v>
      </c>
      <c r="T114" s="29">
        <f>[7]士兵阶位属性!BR114+[7]士兵训练属性!BA115+[6]第4特性!W114+[17]效用汇总!N114+[8]属性汇总!AN114+[14]藏品属性!BB120/2</f>
        <v>3.5627574336279331</v>
      </c>
      <c r="U114" s="29">
        <f>[7]士兵阶位属性!BS114+[7]士兵训练属性!BB115+[6]第4特性!X114+[17]效用汇总!O114+[8]属性汇总!AO114+[14]藏品属性!BC120/2</f>
        <v>4.2577375014067229</v>
      </c>
      <c r="V114" s="29">
        <f>[7]士兵阶位属性!BT114+[7]士兵训练属性!BC115+[6]第4特性!Y114+[17]效用汇总!P114+[8]属性汇总!AP114+[14]藏品属性!BD120/2</f>
        <v>4.5659830946886064</v>
      </c>
      <c r="W114" s="29">
        <f>[7]士兵阶位属性!BU114+[7]士兵训练属性!BD115+[6]第4特性!Z114+[17]效用汇总!Q114+[8]属性汇总!AQ114+[14]藏品属性!BE120/2</f>
        <v>4.724437539883235</v>
      </c>
      <c r="X114" s="29">
        <f>[7]士兵阶位属性!BV114+[7]士兵训练属性!BE115+[6]第4特性!AA114+[17]效用汇总!R114+[8]属性汇总!AR114+[14]藏品属性!BF120/2</f>
        <v>4.7735844429211447</v>
      </c>
      <c r="Z114" s="39">
        <f>[7]士兵阶位属性!BR114/T114</f>
        <v>0.14221893837803626</v>
      </c>
      <c r="AA114" s="39">
        <f>[7]士兵训练属性!BA115/T114</f>
        <v>0</v>
      </c>
      <c r="AB114" s="39">
        <f>[6]第4特性!W114/T114</f>
        <v>0.126306662292686</v>
      </c>
      <c r="AC114" s="39">
        <f>[17]效用汇总!N114/T114</f>
        <v>0.52032538307231269</v>
      </c>
      <c r="AD114" s="39">
        <f>[8]属性汇总!AN114/T114</f>
        <v>0.12375501254939943</v>
      </c>
      <c r="AE114" s="39">
        <f>[14]藏品属性!BB120/2/T114</f>
        <v>8.739400370756556E-2</v>
      </c>
      <c r="AK114" s="32">
        <f t="shared" si="41"/>
        <v>2.1322497583849334</v>
      </c>
      <c r="AL114" s="32">
        <f t="shared" si="42"/>
        <v>2.2297994169431425</v>
      </c>
      <c r="AM114" s="32">
        <f t="shared" si="43"/>
        <v>2.2703778872630282</v>
      </c>
      <c r="AN114" s="32">
        <f t="shared" si="44"/>
        <v>2.309537779827767</v>
      </c>
      <c r="AO114" s="32">
        <f t="shared" si="45"/>
        <v>2.310456450721178</v>
      </c>
      <c r="AQ114" s="32">
        <f t="shared" si="46"/>
        <v>4.0530074067818145</v>
      </c>
      <c r="AR114" s="32">
        <f t="shared" si="47"/>
        <v>4.770416234278489</v>
      </c>
      <c r="AS114" s="32">
        <f t="shared" si="48"/>
        <v>5.0879916886175582</v>
      </c>
      <c r="AT114" s="32">
        <f t="shared" si="49"/>
        <v>5.2554498334036985</v>
      </c>
      <c r="AU114" s="32">
        <f t="shared" si="50"/>
        <v>5.3048079585927947</v>
      </c>
      <c r="AW114" s="32">
        <f t="shared" si="51"/>
        <v>0.52609076282887701</v>
      </c>
      <c r="AX114" s="32">
        <f t="shared" si="52"/>
        <v>0.4674224024563326</v>
      </c>
      <c r="AY114" s="32">
        <f t="shared" si="53"/>
        <v>0.446222797954276</v>
      </c>
      <c r="AZ114" s="32">
        <f t="shared" si="54"/>
        <v>0.43945577506007549</v>
      </c>
      <c r="BA114" s="32">
        <f t="shared" si="55"/>
        <v>0.435540073977357</v>
      </c>
    </row>
    <row r="115" spans="3:53" x14ac:dyDescent="0.15">
      <c r="C115" s="29">
        <v>111</v>
      </c>
      <c r="D115" s="29">
        <f>[6]属性汇总!DT114+[16]战法升星!AE114+[13]宝物升星!AF116+[14]藏品属性!BB121/2+[15]属性汇总!J115</f>
        <v>3.6645258734748465</v>
      </c>
      <c r="E115" s="29">
        <f>[6]属性汇总!DU114+[16]战法升星!AF114+[13]宝物升星!AG116+[14]藏品属性!BC121/2+[15]属性汇总!K115</f>
        <v>3.8170024200529329</v>
      </c>
      <c r="F115" s="29">
        <f>[6]属性汇总!DV114+[16]战法升星!AG114+[13]宝物升星!AH116+[14]藏品属性!BD121/2+[15]属性汇总!L115</f>
        <v>3.8868394120369869</v>
      </c>
      <c r="G115" s="29">
        <f>[6]属性汇总!DW114+[16]战法升星!AH114+[13]宝物升星!AI116+[14]藏品属性!BE121/2+[15]属性汇总!M115</f>
        <v>3.9471748251748253</v>
      </c>
      <c r="H115" s="29">
        <f>[6]属性汇总!DX114+[16]战法升星!AI114+[13]宝物升星!AJ116+[14]藏品属性!BF121/2+[15]属性汇总!N115</f>
        <v>3.9487132867132866</v>
      </c>
      <c r="J115" s="39">
        <f>[6]属性汇总!DT114/D115</f>
        <v>0.31109072206359056</v>
      </c>
      <c r="K115" s="39">
        <f>[16]战法升星!AE114/D115</f>
        <v>0.40659497004037992</v>
      </c>
      <c r="L115" s="39">
        <f>[13]宝物升星!AF116/D115</f>
        <v>0.13978481067412513</v>
      </c>
      <c r="M115" s="39">
        <f>[14]藏品属性!BB121/2/D115</f>
        <v>8.7952177561625433E-2</v>
      </c>
      <c r="N115" s="39">
        <f>[15]属性汇总!J115/D115</f>
        <v>5.4577319660279053E-2</v>
      </c>
      <c r="O115" s="70"/>
      <c r="P115" s="70"/>
      <c r="S115" s="29">
        <v>111</v>
      </c>
      <c r="T115" s="29">
        <f>[7]士兵阶位属性!BR115+[7]士兵训练属性!BA116+[6]第4特性!W115+[17]效用汇总!N115+[8]属性汇总!AN115+[14]藏品属性!BB121/2</f>
        <v>3.6227318971134097</v>
      </c>
      <c r="U115" s="29">
        <f>[7]士兵阶位属性!BS115+[7]士兵训练属性!BB116+[6]第4特性!X115+[17]效用汇总!O115+[8]属性汇总!AO115+[14]藏品属性!BC121/2</f>
        <v>4.297254986702737</v>
      </c>
      <c r="V115" s="29">
        <f>[7]士兵阶位属性!BT115+[7]士兵训练属性!BC116+[6]第4特性!Y115+[17]效用汇总!P115+[8]属性汇总!AP115+[14]藏品属性!BD121/2</f>
        <v>4.5925214106275565</v>
      </c>
      <c r="W115" s="29">
        <f>[7]士兵阶位属性!BU115+[7]士兵训练属性!BD116+[6]第4特性!Z115+[17]效用汇总!Q115+[8]属性汇总!AQ115+[14]藏品属性!BE121/2</f>
        <v>4.7475770926633523</v>
      </c>
      <c r="X115" s="29">
        <f>[7]士兵阶位属性!BV115+[7]士兵训练属性!BE116+[6]第4特性!AA115+[17]效用汇总!R115+[8]属性汇总!AR115+[14]藏品属性!BF121/2</f>
        <v>4.7948766295976188</v>
      </c>
      <c r="Z115" s="39">
        <f>[7]士兵阶位属性!BR115/T115</f>
        <v>0.14149669402652962</v>
      </c>
      <c r="AA115" s="39">
        <f>[7]士兵训练属性!BA116/T115</f>
        <v>0</v>
      </c>
      <c r="AB115" s="39">
        <f>[6]第4特性!W115/T115</f>
        <v>0.12421565072440489</v>
      </c>
      <c r="AC115" s="39">
        <f>[17]效用汇总!N115/T115</f>
        <v>0.52361456574436105</v>
      </c>
      <c r="AD115" s="39">
        <f>[8]属性汇总!AN115/T115</f>
        <v>0.12170624363906339</v>
      </c>
      <c r="AE115" s="39">
        <f>[14]藏品属性!BB121/2/T115</f>
        <v>8.8966845865641089E-2</v>
      </c>
      <c r="AK115" s="32">
        <f t="shared" si="41"/>
        <v>2.1389800089639319</v>
      </c>
      <c r="AL115" s="32">
        <f t="shared" si="42"/>
        <v>2.2279804134438495</v>
      </c>
      <c r="AM115" s="32">
        <f t="shared" si="43"/>
        <v>2.2687441943251176</v>
      </c>
      <c r="AN115" s="32">
        <f t="shared" si="44"/>
        <v>2.3039619133398945</v>
      </c>
      <c r="AO115" s="32">
        <f t="shared" si="45"/>
        <v>2.3048599117683262</v>
      </c>
      <c r="AQ115" s="32">
        <f t="shared" si="46"/>
        <v>4.1137296758871802</v>
      </c>
      <c r="AR115" s="32">
        <f t="shared" si="47"/>
        <v>4.808682596857107</v>
      </c>
      <c r="AS115" s="32">
        <f t="shared" si="48"/>
        <v>5.1133062498271933</v>
      </c>
      <c r="AT115" s="32">
        <f t="shared" si="49"/>
        <v>5.2764460755844214</v>
      </c>
      <c r="AU115" s="32">
        <f t="shared" si="50"/>
        <v>5.323951745924262</v>
      </c>
      <c r="AW115" s="32">
        <f t="shared" si="51"/>
        <v>0.519961246238824</v>
      </c>
      <c r="AX115" s="32">
        <f t="shared" si="52"/>
        <v>0.4633244903500241</v>
      </c>
      <c r="AY115" s="32">
        <f t="shared" si="53"/>
        <v>0.44369417427360058</v>
      </c>
      <c r="AZ115" s="32">
        <f t="shared" si="54"/>
        <v>0.43665032871291248</v>
      </c>
      <c r="BA115" s="32">
        <f t="shared" si="55"/>
        <v>0.43292276522468598</v>
      </c>
    </row>
    <row r="116" spans="3:53" x14ac:dyDescent="0.15">
      <c r="C116" s="29">
        <v>112</v>
      </c>
      <c r="D116" s="29">
        <f>[6]属性汇总!DT115+[16]战法升星!AE115+[13]宝物升星!AF117+[14]藏品属性!BB122/2+[15]属性汇总!J116</f>
        <v>3.6948820597545997</v>
      </c>
      <c r="E116" s="29">
        <f>[6]属性汇总!DU115+[16]战法升星!AF115+[13]宝物升星!AG117+[14]藏品属性!BC122/2+[15]属性汇总!K116</f>
        <v>3.8321010341101442</v>
      </c>
      <c r="F116" s="29">
        <f>[6]属性汇总!DV115+[16]战法升星!AG115+[13]宝物升星!AH117+[14]藏品属性!BD122/2+[15]属性汇总!L116</f>
        <v>3.9039585409291595</v>
      </c>
      <c r="G116" s="29">
        <f>[6]属性汇总!DW115+[16]战法升星!AH115+[13]宝物升星!AI117+[14]藏品属性!BE122/2+[15]属性汇总!M116</f>
        <v>3.9579860139860141</v>
      </c>
      <c r="H116" s="29">
        <f>[6]属性汇总!DX115+[16]战法升星!AI115+[13]宝物升星!AJ117+[14]藏品属性!BF122/2+[15]属性汇总!N116</f>
        <v>3.9595244755244758</v>
      </c>
      <c r="J116" s="39">
        <f>[6]属性汇总!DT115/D116</f>
        <v>0.3085348819160183</v>
      </c>
      <c r="K116" s="39">
        <f>[16]战法升星!AE115/D116</f>
        <v>0.40527838770476077</v>
      </c>
      <c r="L116" s="39">
        <f>[13]宝物升星!AF117/D116</f>
        <v>0.14186753003163524</v>
      </c>
      <c r="M116" s="39">
        <f>[14]藏品属性!BB122/2/D116</f>
        <v>9.0190273695652676E-2</v>
      </c>
      <c r="N116" s="39">
        <f>[15]属性汇总!J116/D116</f>
        <v>5.4128926651933043E-2</v>
      </c>
      <c r="O116" s="70"/>
      <c r="P116" s="70"/>
      <c r="S116" s="29">
        <v>112</v>
      </c>
      <c r="T116" s="29">
        <f>[7]士兵阶位属性!BR116+[7]士兵训练属性!BA117+[6]第4特性!W116+[17]效用汇总!N116+[8]属性汇总!AN116+[14]藏品属性!BB122/2</f>
        <v>3.6827063605988863</v>
      </c>
      <c r="U116" s="29">
        <f>[7]士兵阶位属性!BS116+[7]士兵训练属性!BB117+[6]第4特性!X116+[17]效用汇总!O116+[8]属性汇总!AO116+[14]藏品属性!BC122/2</f>
        <v>4.336754867087854</v>
      </c>
      <c r="V116" s="29">
        <f>[7]士兵阶位属性!BT116+[7]士兵训练属性!BC117+[6]第4特性!Y116+[17]效用汇总!P116+[8]属性汇总!AP116+[14]藏品属性!BD122/2</f>
        <v>4.6189323294909999</v>
      </c>
      <c r="W116" s="29">
        <f>[7]士兵阶位属性!BU116+[7]士兵训练属性!BD117+[6]第4特性!Z116+[17]效用汇总!Q116+[8]属性汇总!AQ116+[14]藏品属性!BE122/2</f>
        <v>4.7706893401667552</v>
      </c>
      <c r="X116" s="29">
        <f>[7]士兵阶位属性!BV116+[7]士兵训练属性!BE117+[6]第4特性!AA116+[17]效用汇总!R116+[8]属性汇总!AR116+[14]藏品属性!BF122/2</f>
        <v>4.8161688162740939</v>
      </c>
      <c r="Z116" s="39">
        <f>[7]士兵阶位属性!BR116/T116</f>
        <v>0.14079797379736433</v>
      </c>
      <c r="AA116" s="39">
        <f>[7]士兵训练属性!BA117/T116</f>
        <v>0</v>
      </c>
      <c r="AB116" s="39">
        <f>[6]第4特性!W116/T116</f>
        <v>0.12219274520893934</v>
      </c>
      <c r="AC116" s="39">
        <f>[17]效用汇总!N116/T116</f>
        <v>0.52679661689586654</v>
      </c>
      <c r="AD116" s="39">
        <f>[8]属性汇总!AN116/T116</f>
        <v>0.11972420490168806</v>
      </c>
      <c r="AE116" s="39">
        <f>[14]藏品属性!BB122/2/T116</f>
        <v>9.0488459196141804E-2</v>
      </c>
      <c r="AK116" s="32">
        <f t="shared" si="41"/>
        <v>2.1457102595429305</v>
      </c>
      <c r="AL116" s="32">
        <f t="shared" si="42"/>
        <v>2.225396743797913</v>
      </c>
      <c r="AM116" s="32">
        <f t="shared" si="43"/>
        <v>2.2671261920220265</v>
      </c>
      <c r="AN116" s="32">
        <f t="shared" si="44"/>
        <v>2.2985012944909187</v>
      </c>
      <c r="AO116" s="32">
        <f t="shared" si="45"/>
        <v>2.2993947175159581</v>
      </c>
      <c r="AQ116" s="32">
        <f t="shared" si="46"/>
        <v>4.174451944992545</v>
      </c>
      <c r="AR116" s="32">
        <f t="shared" si="47"/>
        <v>4.8467626919652718</v>
      </c>
      <c r="AS116" s="32">
        <f t="shared" si="48"/>
        <v>5.138503548033583</v>
      </c>
      <c r="AT116" s="32">
        <f t="shared" si="49"/>
        <v>5.2974509834325074</v>
      </c>
      <c r="AU116" s="32">
        <f t="shared" si="50"/>
        <v>5.3431352107757624</v>
      </c>
      <c r="AW116" s="32">
        <f t="shared" si="51"/>
        <v>0.5140100515749888</v>
      </c>
      <c r="AX116" s="32">
        <f t="shared" si="52"/>
        <v>0.4591511665068867</v>
      </c>
      <c r="AY116" s="32">
        <f t="shared" si="53"/>
        <v>0.44120358599141507</v>
      </c>
      <c r="AZ116" s="32">
        <f t="shared" si="54"/>
        <v>0.4338881665312917</v>
      </c>
      <c r="BA116" s="32">
        <f t="shared" si="55"/>
        <v>0.43034559800745004</v>
      </c>
    </row>
    <row r="117" spans="3:53" x14ac:dyDescent="0.15">
      <c r="C117" s="29">
        <v>113</v>
      </c>
      <c r="D117" s="29">
        <f>[6]属性汇总!DT116+[16]战法升星!AE116+[13]宝物升星!AF118+[14]藏品属性!BB123/2+[15]属性汇总!J117</f>
        <v>3.7251850515829017</v>
      </c>
      <c r="E117" s="29">
        <f>[6]属性汇总!DU116+[16]战法升星!AF116+[13]宝物升星!AG118+[14]藏品属性!BC123/2+[15]属性汇总!K117</f>
        <v>3.8471587462836521</v>
      </c>
      <c r="F117" s="29">
        <f>[6]属性汇总!DV116+[16]战法升星!AG116+[13]宝物升星!AH118+[14]藏品属性!BD123/2+[15]属性汇总!L117</f>
        <v>3.9210776698213321</v>
      </c>
      <c r="G117" s="29">
        <f>[6]属性汇总!DW116+[16]战法升星!AH116+[13]宝物升星!AI118+[14]藏品属性!BE123/2+[15]属性汇总!M117</f>
        <v>3.9687972027972029</v>
      </c>
      <c r="H117" s="29">
        <f>[6]属性汇总!DX116+[16]战法升星!AI116+[13]宝物升星!AJ118+[14]藏品属性!BF123/2+[15]属性汇总!N117</f>
        <v>3.9703356643356642</v>
      </c>
      <c r="J117" s="39">
        <f>[6]属性汇总!DT116/D117</f>
        <v>0.30602506565830662</v>
      </c>
      <c r="K117" s="39">
        <f>[16]战法升星!AE116/D117</f>
        <v>0.40398903122839552</v>
      </c>
      <c r="L117" s="39">
        <f>[13]宝物升星!AF118/D117</f>
        <v>0.14391836118027174</v>
      </c>
      <c r="M117" s="39">
        <f>[14]藏品属性!BB123/2/D117</f>
        <v>9.2378933922796738E-2</v>
      </c>
      <c r="N117" s="39">
        <f>[15]属性汇总!J117/D117</f>
        <v>5.368860801022924E-2</v>
      </c>
      <c r="O117" s="70"/>
      <c r="P117" s="70"/>
      <c r="S117" s="29">
        <v>113</v>
      </c>
      <c r="T117" s="29">
        <f>[7]士兵阶位属性!BR117+[7]士兵训练属性!BA118+[6]第4特性!W117+[17]效用汇总!N117+[8]属性汇总!AN117+[14]藏品属性!BB123/2</f>
        <v>3.7426276296329122</v>
      </c>
      <c r="U117" s="29">
        <f>[7]士兵阶位属性!BS117+[7]士兵训练属性!BB118+[6]第4特性!X117+[17]效用汇总!O117+[8]属性汇总!AO117+[14]藏品属性!BC123/2</f>
        <v>4.3762239777289036</v>
      </c>
      <c r="V117" s="29">
        <f>[7]士兵阶位属性!BT117+[7]士兵训练属性!BC118+[6]第4特性!Y117+[17]效用汇总!P117+[8]属性汇总!AP117+[14]藏品属性!BD123/2</f>
        <v>4.6453432483544423</v>
      </c>
      <c r="W117" s="29">
        <f>[7]士兵阶位属性!BU117+[7]士兵训练属性!BD118+[6]第4特性!Z117+[17]效用汇总!Q117+[8]属性汇总!AQ117+[14]藏品属性!BE123/2</f>
        <v>4.7938015876701598</v>
      </c>
      <c r="X117" s="29">
        <f>[7]士兵阶位属性!BV117+[7]士兵训练属性!BE118+[6]第4特性!AA117+[17]效用汇总!R117+[8]属性汇总!AR117+[14]藏品属性!BF123/2</f>
        <v>4.837461002950568</v>
      </c>
      <c r="Z117" s="39">
        <f>[7]士兵阶位属性!BR117/T117</f>
        <v>0.14012363837313155</v>
      </c>
      <c r="AA117" s="39">
        <f>[7]士兵训练属性!BA118/T117</f>
        <v>0</v>
      </c>
      <c r="AB117" s="39">
        <f>[6]第4特性!W117/T117</f>
        <v>0.12023638056777167</v>
      </c>
      <c r="AC117" s="39">
        <f>[17]效用汇总!N117/T117</f>
        <v>0.52988421790922213</v>
      </c>
      <c r="AD117" s="39">
        <f>[8]属性汇总!AN117/T117</f>
        <v>0.11780736277852377</v>
      </c>
      <c r="AE117" s="39">
        <f>[14]藏品属性!BB123/2/T117</f>
        <v>9.1948400371350908E-2</v>
      </c>
      <c r="AK117" s="32">
        <f t="shared" si="41"/>
        <v>2.1524405101219295</v>
      </c>
      <c r="AL117" s="32">
        <f t="shared" si="42"/>
        <v>2.2229178469542514</v>
      </c>
      <c r="AM117" s="32">
        <f t="shared" si="43"/>
        <v>2.2656287682330483</v>
      </c>
      <c r="AN117" s="32">
        <f t="shared" si="44"/>
        <v>2.2932014805893695</v>
      </c>
      <c r="AO117" s="32">
        <f t="shared" si="45"/>
        <v>2.2940904154725485</v>
      </c>
      <c r="AQ117" s="32">
        <f t="shared" si="46"/>
        <v>4.2351210196464599</v>
      </c>
      <c r="AR117" s="32">
        <f t="shared" si="47"/>
        <v>4.8848430735970165</v>
      </c>
      <c r="AS117" s="32">
        <f t="shared" si="48"/>
        <v>5.1637349006822015</v>
      </c>
      <c r="AT117" s="32">
        <f t="shared" si="49"/>
        <v>5.3185020687513163</v>
      </c>
      <c r="AU117" s="32">
        <f t="shared" si="50"/>
        <v>5.3623648785283713</v>
      </c>
      <c r="AW117" s="32">
        <f t="shared" si="51"/>
        <v>0.50823589222997256</v>
      </c>
      <c r="AX117" s="32">
        <f t="shared" si="52"/>
        <v>0.45506433133324331</v>
      </c>
      <c r="AY117" s="32">
        <f t="shared" si="53"/>
        <v>0.43875776193191618</v>
      </c>
      <c r="AZ117" s="32">
        <f t="shared" si="54"/>
        <v>0.43117431392252326</v>
      </c>
      <c r="BA117" s="32">
        <f t="shared" si="55"/>
        <v>0.42781318829279869</v>
      </c>
    </row>
    <row r="118" spans="3:53" x14ac:dyDescent="0.15">
      <c r="C118" s="29">
        <v>114</v>
      </c>
      <c r="D118" s="29">
        <f>[6]属性汇总!DT117+[16]战法升星!AE117+[13]宝物升星!AF119+[14]藏品属性!BB124/2+[15]属性汇总!J118</f>
        <v>3.7554486956647675</v>
      </c>
      <c r="E118" s="29">
        <f>[6]属性汇总!DU117+[16]战法升星!AF117+[13]宝物升星!AG119+[14]藏品属性!BC124/2+[15]属性汇总!K118</f>
        <v>3.8621573698380338</v>
      </c>
      <c r="F118" s="29">
        <f>[6]属性汇总!DV117+[16]战法升星!AG117+[13]宝物升星!AH119+[14]藏品属性!BD124/2+[15]属性汇总!L118</f>
        <v>3.9375610215679142</v>
      </c>
      <c r="G118" s="29">
        <f>[6]属性汇总!DW117+[16]战法升星!AH117+[13]宝物升星!AI119+[14]藏品属性!BE124/2+[15]属性汇总!M118</f>
        <v>3.9796083916083917</v>
      </c>
      <c r="H118" s="29">
        <f>[6]属性汇总!DX117+[16]战法升星!AI117+[13]宝物升星!AJ119+[14]藏品属性!BF124/2+[15]属性汇总!N118</f>
        <v>3.9811468531468535</v>
      </c>
      <c r="J118" s="39">
        <f>[6]属性汇总!DT117/D118</f>
        <v>0.30355893326834649</v>
      </c>
      <c r="K118" s="39">
        <f>[16]战法升星!AE117/D118</f>
        <v>0.40272470186592346</v>
      </c>
      <c r="L118" s="39">
        <f>[13]宝物升星!AF119/D118</f>
        <v>0.14593762510754102</v>
      </c>
      <c r="M118" s="39">
        <f>[14]藏品属性!BB124/2/D118</f>
        <v>9.4522786553216026E-2</v>
      </c>
      <c r="N118" s="39">
        <f>[15]属性汇总!J118/D118</f>
        <v>5.3255953204973068E-2</v>
      </c>
      <c r="O118" s="70"/>
      <c r="P118" s="70"/>
      <c r="S118" s="29">
        <v>114</v>
      </c>
      <c r="T118" s="29">
        <f>[7]士兵阶位属性!BR118+[7]士兵训练属性!BA119+[6]第4特性!W118+[17]效用汇总!N118+[8]属性汇总!AN118+[14]藏品属性!BB124/2</f>
        <v>3.8025095509205027</v>
      </c>
      <c r="U118" s="29">
        <f>[7]士兵阶位属性!BS118+[7]士兵训练属性!BB119+[6]第4特性!X118+[17]效用汇总!O118+[8]属性汇总!AO118+[14]藏品属性!BC124/2</f>
        <v>4.4156339997508267</v>
      </c>
      <c r="V118" s="29">
        <f>[7]士兵阶位属性!BT118+[7]士兵训练属性!BC119+[6]第4特性!Y118+[17]效用汇总!P118+[8]属性汇总!AP118+[14]藏品属性!BD124/2</f>
        <v>4.6711183900722943</v>
      </c>
      <c r="W118" s="29">
        <f>[7]士兵阶位属性!BU118+[7]士兵训练属性!BD119+[6]第4特性!Z118+[17]效用汇总!Q118+[8]属性汇总!AQ118+[14]藏品属性!BE124/2</f>
        <v>4.8169138351735636</v>
      </c>
      <c r="X118" s="29">
        <f>[7]士兵阶位属性!BV118+[7]士兵训练属性!BE119+[6]第4特性!AA118+[17]效用汇总!R118+[8]属性汇总!AR118+[14]藏品属性!BF124/2</f>
        <v>4.8587531896270422</v>
      </c>
      <c r="Z118" s="39">
        <f>[7]士兵阶位属性!BR118/T118</f>
        <v>0.13947199877211933</v>
      </c>
      <c r="AA118" s="39">
        <f>[7]士兵训练属性!BA119/T118</f>
        <v>0</v>
      </c>
      <c r="AB118" s="39">
        <f>[6]第4特性!W118/T118</f>
        <v>0.11834289801877422</v>
      </c>
      <c r="AC118" s="39">
        <f>[17]效用汇总!N118/T118</f>
        <v>0.53288002304479765</v>
      </c>
      <c r="AD118" s="39">
        <f>[8]属性汇总!AN118/T118</f>
        <v>0.11595213240223334</v>
      </c>
      <c r="AE118" s="39">
        <f>[14]藏品属性!BB124/2/T118</f>
        <v>9.3352947762075367E-2</v>
      </c>
      <c r="AK118" s="32">
        <f t="shared" si="41"/>
        <v>2.1591707607009281</v>
      </c>
      <c r="AL118" s="32">
        <f t="shared" si="42"/>
        <v>2.2205222177063328</v>
      </c>
      <c r="AM118" s="32">
        <f t="shared" si="43"/>
        <v>2.2638750560111607</v>
      </c>
      <c r="AN118" s="32">
        <f t="shared" si="44"/>
        <v>2.2880499174759374</v>
      </c>
      <c r="AO118" s="32">
        <f t="shared" si="45"/>
        <v>2.2889344459143488</v>
      </c>
      <c r="AQ118" s="32">
        <f t="shared" si="46"/>
        <v>4.2957507465539395</v>
      </c>
      <c r="AR118" s="32">
        <f t="shared" si="47"/>
        <v>4.9228903286743115</v>
      </c>
      <c r="AS118" s="32">
        <f t="shared" si="48"/>
        <v>5.1882782459371288</v>
      </c>
      <c r="AT118" s="32">
        <f t="shared" si="49"/>
        <v>5.3395961989336467</v>
      </c>
      <c r="AU118" s="32">
        <f t="shared" si="50"/>
        <v>5.3816376151566132</v>
      </c>
      <c r="AW118" s="32">
        <f t="shared" si="51"/>
        <v>0.50262943268601412</v>
      </c>
      <c r="AX118" s="32">
        <f t="shared" si="52"/>
        <v>0.45106067156777363</v>
      </c>
      <c r="AY118" s="32">
        <f t="shared" si="53"/>
        <v>0.4363441875508452</v>
      </c>
      <c r="AZ118" s="32">
        <f t="shared" si="54"/>
        <v>0.42850617017310716</v>
      </c>
      <c r="BA118" s="32">
        <f t="shared" si="55"/>
        <v>0.4253230354024381</v>
      </c>
    </row>
    <row r="119" spans="3:53" x14ac:dyDescent="0.15">
      <c r="C119" s="29">
        <v>115</v>
      </c>
      <c r="D119" s="29">
        <f>[6]属性汇总!DT118+[16]战法升星!AE118+[13]宝物升星!AF120+[14]藏品属性!BB125/2+[15]属性汇总!J119</f>
        <v>3.7833303899393682</v>
      </c>
      <c r="E119" s="29">
        <f>[6]属性汇总!DU118+[16]战法升星!AF118+[13]宝物升星!AG120+[14]藏品属性!BC125/2+[15]属性汇总!K119</f>
        <v>3.8752209600812906</v>
      </c>
      <c r="F119" s="29">
        <f>[6]属性汇总!DV118+[16]战法升星!AG118+[13]宝物升星!AH120+[14]藏品属性!BD125/2+[15]属性汇总!L119</f>
        <v>3.9530396561712529</v>
      </c>
      <c r="G119" s="29">
        <f>[6]属性汇总!DW118+[16]战法升星!AH118+[13]宝物升星!AI120+[14]藏品属性!BE125/2+[15]属性汇总!M119</f>
        <v>3.9898926755027455</v>
      </c>
      <c r="H119" s="29">
        <f>[6]属性汇总!DX118+[16]战法升星!AI118+[13]宝物升星!AJ120+[14]藏品属性!BF125/2+[15]属性汇总!N119</f>
        <v>3.9919580419580423</v>
      </c>
      <c r="J119" s="39">
        <f>[6]属性汇总!DT118/D119</f>
        <v>0.30132182032832444</v>
      </c>
      <c r="K119" s="39">
        <f>[16]战法升星!AE118/D119</f>
        <v>0.40173335550470113</v>
      </c>
      <c r="L119" s="39">
        <f>[13]宝物升星!AF120/D119</f>
        <v>0.14801773630163309</v>
      </c>
      <c r="M119" s="39">
        <f>[14]藏品属性!BB125/2/D119</f>
        <v>9.6063610614758072E-2</v>
      </c>
      <c r="N119" s="39">
        <f>[15]属性汇总!J119/D119</f>
        <v>5.2863477250583241E-2</v>
      </c>
      <c r="O119" s="70"/>
      <c r="P119" s="70"/>
      <c r="S119" s="29">
        <v>115</v>
      </c>
      <c r="T119" s="29">
        <f>[7]士兵阶位属性!BR119+[7]士兵训练属性!BA120+[6]第4特性!W119+[17]效用汇总!N119+[8]属性汇总!AN119+[14]藏品属性!BB125/2</f>
        <v>3.8600095224008273</v>
      </c>
      <c r="U119" s="29">
        <f>[7]士兵阶位属性!BS119+[7]士兵训练属性!BB120+[6]第4特性!X119+[17]效用汇总!O119+[8]属性汇总!AO119+[14]藏品属性!BC125/2</f>
        <v>4.4531089884616257</v>
      </c>
      <c r="V119" s="29">
        <f>[7]士兵阶位属性!BT119+[7]士兵训练属性!BC120+[6]第4特性!Y119+[17]效用汇总!P119+[8]属性汇总!AP119+[14]藏品属性!BD125/2</f>
        <v>4.6958888146469047</v>
      </c>
      <c r="W119" s="29">
        <f>[7]士兵阶位属性!BU119+[7]士兵训练属性!BD120+[6]第4特性!Z119+[17]效用汇总!Q119+[8]属性汇总!AQ119+[14]藏品属性!BE125/2</f>
        <v>4.8394991777601328</v>
      </c>
      <c r="X119" s="29">
        <f>[7]士兵阶位属性!BV119+[7]士兵训练属性!BE120+[6]第4特性!AA119+[17]效用汇总!R119+[8]属性汇总!AR119+[14]藏品属性!BF125/2</f>
        <v>4.8800453763035163</v>
      </c>
      <c r="Z119" s="39">
        <f>[7]士兵阶位属性!BR119/T119</f>
        <v>0.13892624129082515</v>
      </c>
      <c r="AA119" s="39">
        <f>[7]士兵训练属性!BA120/T119</f>
        <v>0</v>
      </c>
      <c r="AB119" s="39">
        <f>[6]第4特性!W119/T119</f>
        <v>0.11658002328453104</v>
      </c>
      <c r="AC119" s="39">
        <f>[17]效用汇总!N119/T119</f>
        <v>0.53611355821333928</v>
      </c>
      <c r="AD119" s="39">
        <f>[8]属性汇总!AN119/T119</f>
        <v>0.11422487129898498</v>
      </c>
      <c r="AE119" s="39">
        <f>[14]藏品属性!BB125/2/T119</f>
        <v>9.4155305912319534E-2</v>
      </c>
      <c r="AK119" s="32">
        <f t="shared" si="41"/>
        <v>2.1659010112799266</v>
      </c>
      <c r="AL119" s="32">
        <f t="shared" si="42"/>
        <v>2.2185070113603658</v>
      </c>
      <c r="AM119" s="32">
        <f t="shared" si="43"/>
        <v>2.2630570704844479</v>
      </c>
      <c r="AN119" s="32">
        <f t="shared" si="44"/>
        <v>2.284154882098008</v>
      </c>
      <c r="AO119" s="32">
        <f t="shared" si="45"/>
        <v>2.2853372740207667</v>
      </c>
      <c r="AQ119" s="32">
        <f t="shared" si="46"/>
        <v>4.3539985236541527</v>
      </c>
      <c r="AR119" s="32">
        <f t="shared" si="47"/>
        <v>4.9590961305830383</v>
      </c>
      <c r="AS119" s="32">
        <f t="shared" si="48"/>
        <v>5.2120367347068601</v>
      </c>
      <c r="AT119" s="32">
        <f t="shared" si="49"/>
        <v>5.3604589921926085</v>
      </c>
      <c r="AU119" s="32">
        <f t="shared" si="50"/>
        <v>5.4012748653896221</v>
      </c>
      <c r="AW119" s="32">
        <f t="shared" si="51"/>
        <v>0.49745102105872202</v>
      </c>
      <c r="AX119" s="32">
        <f t="shared" si="52"/>
        <v>0.44736116278906196</v>
      </c>
      <c r="AY119" s="32">
        <f t="shared" si="53"/>
        <v>0.43419821955873622</v>
      </c>
      <c r="AZ119" s="32">
        <f t="shared" si="54"/>
        <v>0.42611180972092683</v>
      </c>
      <c r="BA119" s="32">
        <f t="shared" si="55"/>
        <v>0.42311071570617309</v>
      </c>
    </row>
    <row r="120" spans="3:53" x14ac:dyDescent="0.15">
      <c r="C120" s="29">
        <v>116</v>
      </c>
      <c r="D120" s="29">
        <f>[6]属性汇总!DT119+[16]战法升星!AE119+[13]宝物升星!AF121+[14]藏品属性!BB126/2+[15]属性汇总!J120</f>
        <v>3.7965988379629083</v>
      </c>
      <c r="E120" s="29">
        <f>[6]属性汇总!DU119+[16]战法升星!AF119+[13]宝物升星!AG121+[14]藏品属性!BC126/2+[15]属性汇总!K120</f>
        <v>3.8853538554224367</v>
      </c>
      <c r="F120" s="29">
        <f>[6]属性汇总!DV119+[16]战法升星!AG119+[13]宝物升星!AH121+[14]藏品属性!BD126/2+[15]属性汇总!L120</f>
        <v>3.9681268301290209</v>
      </c>
      <c r="G120" s="29">
        <f>[6]属性汇总!DW119+[16]战法升星!AH119+[13]宝物升星!AI121+[14]藏品属性!BE126/2+[15]属性汇总!M120</f>
        <v>3.9984615384615387</v>
      </c>
      <c r="H120" s="29">
        <f>[6]属性汇总!DX119+[16]战法升星!AI119+[13]宝物升星!AJ121+[14]藏品属性!BF126/2+[15]属性汇总!N120</f>
        <v>4.000061375613833</v>
      </c>
      <c r="J120" s="39">
        <f>[6]属性汇总!DT119/D120</f>
        <v>0.30026875333809955</v>
      </c>
      <c r="K120" s="39">
        <f>[16]战法升星!AE119/D120</f>
        <v>0.40229904025142121</v>
      </c>
      <c r="L120" s="39">
        <f>[13]宝物升星!AF121/D120</f>
        <v>0.14750044023625947</v>
      </c>
      <c r="M120" s="39">
        <f>[14]藏品属性!BB126/2/D120</f>
        <v>9.7253037518412841E-2</v>
      </c>
      <c r="N120" s="39">
        <f>[15]属性汇总!J120/D120</f>
        <v>5.2678728655806945E-2</v>
      </c>
      <c r="O120" s="70"/>
      <c r="P120" s="70"/>
      <c r="S120" s="29">
        <v>116</v>
      </c>
      <c r="T120" s="29">
        <f>[7]士兵阶位属性!BR120+[7]士兵训练属性!BA121+[6]第4特性!W120+[17]效用汇总!N120+[8]属性汇总!AN120+[14]藏品属性!BB126/2</f>
        <v>3.9148349837715637</v>
      </c>
      <c r="U120" s="29">
        <f>[7]士兵阶位属性!BS120+[7]士兵训练属性!BB121+[6]第4特性!X120+[17]效用汇总!O120+[8]属性汇总!AO120+[14]藏品属性!BC126/2</f>
        <v>4.4876532822703137</v>
      </c>
      <c r="V120" s="29">
        <f>[7]士兵阶位属性!BT120+[7]士兵训练属性!BC121+[6]第4特性!Y120+[17]效用汇总!P120+[8]属性汇总!AP120+[14]藏品属性!BD126/2</f>
        <v>4.720267778575943</v>
      </c>
      <c r="W120" s="29">
        <f>[7]士兵阶位属性!BU120+[7]士兵训练属性!BD121+[6]第4特性!Z120+[17]效用汇总!Q120+[8]属性汇总!AQ120+[14]藏品属性!BE126/2</f>
        <v>4.8603690994111401</v>
      </c>
      <c r="X120" s="29">
        <f>[7]士兵阶位属性!BV120+[7]士兵训练属性!BE121+[6]第4特性!AA120+[17]效用汇总!R120+[8]属性汇总!AR120+[14]藏品属性!BF126/2</f>
        <v>4.8986297078245933</v>
      </c>
      <c r="Z120" s="39">
        <f>[7]士兵阶位属性!BR120/T120</f>
        <v>0.13849105349738036</v>
      </c>
      <c r="AA120" s="39">
        <f>[7]士兵训练属性!BA121/T120</f>
        <v>0</v>
      </c>
      <c r="AB120" s="39">
        <f>[6]第4特性!W120/T120</f>
        <v>0.11494737373744134</v>
      </c>
      <c r="AC120" s="39">
        <f>[17]效用汇总!N120/T120</f>
        <v>0.53962057435830058</v>
      </c>
      <c r="AD120" s="39">
        <f>[8]属性汇总!AN120/T120</f>
        <v>0.1126252045710284</v>
      </c>
      <c r="AE120" s="39">
        <f>[14]藏品属性!BB126/2/T120</f>
        <v>9.4315793835849315E-2</v>
      </c>
      <c r="AK120" s="32">
        <f t="shared" si="41"/>
        <v>2.1726312618589252</v>
      </c>
      <c r="AL120" s="32">
        <f t="shared" si="42"/>
        <v>2.2234219652777965</v>
      </c>
      <c r="AM120" s="32">
        <f t="shared" si="43"/>
        <v>2.2707894012803518</v>
      </c>
      <c r="AN120" s="32">
        <f t="shared" si="44"/>
        <v>2.2881486584616986</v>
      </c>
      <c r="AO120" s="32">
        <f t="shared" si="45"/>
        <v>2.2890641768926168</v>
      </c>
      <c r="AQ120" s="32">
        <f t="shared" si="46"/>
        <v>4.4095717906447778</v>
      </c>
      <c r="AR120" s="32">
        <f t="shared" si="47"/>
        <v>4.9939558025111968</v>
      </c>
      <c r="AS120" s="32">
        <f t="shared" si="48"/>
        <v>5.2373564890227167</v>
      </c>
      <c r="AT120" s="32">
        <f t="shared" si="49"/>
        <v>5.3814107417789261</v>
      </c>
      <c r="AU120" s="32">
        <f t="shared" si="50"/>
        <v>5.4198798258196508</v>
      </c>
      <c r="AW120" s="32">
        <f t="shared" si="51"/>
        <v>0.4927079918436339</v>
      </c>
      <c r="AX120" s="32">
        <f t="shared" si="52"/>
        <v>0.44522259571455458</v>
      </c>
      <c r="AY120" s="32">
        <f t="shared" si="53"/>
        <v>0.43357548909260479</v>
      </c>
      <c r="AZ120" s="32">
        <f t="shared" si="54"/>
        <v>0.42519494761801219</v>
      </c>
      <c r="BA120" s="32">
        <f t="shared" si="55"/>
        <v>0.42234592840745144</v>
      </c>
    </row>
    <row r="121" spans="3:53" x14ac:dyDescent="0.15">
      <c r="C121" s="29">
        <v>117</v>
      </c>
      <c r="D121" s="29">
        <f>[6]属性汇总!DT120+[16]战法升星!AE120+[13]宝物升星!AF122+[14]藏品属性!BB127/2+[15]属性汇总!J121</f>
        <v>3.8071538172387185</v>
      </c>
      <c r="E121" s="29">
        <f>[6]属性汇总!DU120+[16]战法升星!AF120+[13]宝物升星!AG122+[14]藏品属性!BC127/2+[15]属性汇总!K121</f>
        <v>3.8935728209207596</v>
      </c>
      <c r="F121" s="29">
        <f>[6]属性汇总!DV120+[16]战法升星!AG120+[13]宝物升星!AH122+[14]藏品属性!BD127/2+[15]属性汇总!L121</f>
        <v>3.9775114696012892</v>
      </c>
      <c r="G121" s="29">
        <f>[6]属性汇总!DW120+[16]战法升星!AH120+[13]宝物升星!AI122+[14]藏品属性!BE127/2+[15]属性汇总!M121</f>
        <v>4.0015384615384617</v>
      </c>
      <c r="H121" s="29">
        <f>[6]属性汇总!DX120+[16]战法升星!AI120+[13]宝物升星!AJ122+[14]藏品属性!BF127/2+[15]属性汇总!N121</f>
        <v>4.0046153846153842</v>
      </c>
      <c r="J121" s="39">
        <f>[6]属性汇总!DT120/D121</f>
        <v>0.29943628619314039</v>
      </c>
      <c r="K121" s="39">
        <f>[16]战法升星!AE120/D121</f>
        <v>0.40314791537480649</v>
      </c>
      <c r="L121" s="39">
        <f>[13]宝物升星!AF122/D121</f>
        <v>0.14709150900715673</v>
      </c>
      <c r="M121" s="39">
        <f>[14]藏品属性!BB127/2/D121</f>
        <v>9.7791607636626171E-2</v>
      </c>
      <c r="N121" s="39">
        <f>[15]属性汇总!J121/D121</f>
        <v>5.2532681788270252E-2</v>
      </c>
      <c r="O121" s="70"/>
      <c r="P121" s="70"/>
      <c r="S121" s="29">
        <v>117</v>
      </c>
      <c r="T121" s="29">
        <f>[7]士兵阶位属性!BR121+[7]士兵训练属性!BA122+[6]第4特性!W121+[17]效用汇总!N121+[8]属性汇总!AN121+[14]藏品属性!BB127/2</f>
        <v>3.9669469763945693</v>
      </c>
      <c r="U121" s="29">
        <f>[7]士兵阶位属性!BS121+[7]士兵训练属性!BB122+[6]第4特性!X121+[17]效用汇总!O121+[8]属性汇总!AO121+[14]藏品属性!BC127/2</f>
        <v>4.5202836462361793</v>
      </c>
      <c r="V121" s="29">
        <f>[7]士兵阶位属性!BT121+[7]士兵训练属性!BC122+[6]第4特性!Y121+[17]效用汇总!P121+[8]属性汇总!AP121+[14]藏品属性!BD127/2</f>
        <v>4.7389442080194808</v>
      </c>
      <c r="W121" s="29">
        <f>[7]士兵阶位属性!BU121+[7]士兵训练属性!BD122+[6]第4特性!Z121+[17]效用汇总!Q121+[8]属性汇总!AQ121+[14]藏品属性!BE127/2</f>
        <v>4.875747081180279</v>
      </c>
      <c r="X121" s="29">
        <f>[7]士兵阶位属性!BV121+[7]士兵训练属性!BE122+[6]第4特性!AA121+[17]效用汇总!R121+[8]属性汇总!AR121+[14]藏品属性!BF127/2</f>
        <v>4.9136647146914312</v>
      </c>
      <c r="Z121" s="39">
        <f>[7]士兵阶位属性!BR121/T121</f>
        <v>0.13816232768153666</v>
      </c>
      <c r="AA121" s="39">
        <f>[7]士兵训练属性!BA122/T121</f>
        <v>0</v>
      </c>
      <c r="AB121" s="39">
        <f>[6]第4特性!W121/T121</f>
        <v>0.11343736195057252</v>
      </c>
      <c r="AC121" s="39">
        <f>[17]效用汇总!N121/T121</f>
        <v>0.54340216240779637</v>
      </c>
      <c r="AD121" s="39">
        <f>[8]属性汇总!AN121/T121</f>
        <v>0.11114569807278318</v>
      </c>
      <c r="AE121" s="39">
        <f>[14]藏品属性!BB127/2/T121</f>
        <v>9.3852449887311284E-2</v>
      </c>
      <c r="AK121" s="32">
        <f t="shared" si="41"/>
        <v>2.1793615124379238</v>
      </c>
      <c r="AL121" s="32">
        <f t="shared" si="42"/>
        <v>2.228831079366131</v>
      </c>
      <c r="AM121" s="32">
        <f t="shared" si="43"/>
        <v>2.2768807955378492</v>
      </c>
      <c r="AN121" s="32">
        <f t="shared" si="44"/>
        <v>2.2906347713426696</v>
      </c>
      <c r="AO121" s="32">
        <f t="shared" si="45"/>
        <v>2.2923961206478154</v>
      </c>
      <c r="AQ121" s="32">
        <f t="shared" si="46"/>
        <v>4.4624315888876716</v>
      </c>
      <c r="AR121" s="32">
        <f t="shared" si="47"/>
        <v>5.0270153185033184</v>
      </c>
      <c r="AS121" s="32">
        <f t="shared" si="48"/>
        <v>5.2566001325788037</v>
      </c>
      <c r="AT121" s="32">
        <f t="shared" si="49"/>
        <v>5.3965300148810398</v>
      </c>
      <c r="AU121" s="32">
        <f t="shared" si="50"/>
        <v>5.4348480966303319</v>
      </c>
      <c r="AW121" s="32">
        <f t="shared" si="51"/>
        <v>0.48837981468779501</v>
      </c>
      <c r="AX121" s="32">
        <f t="shared" si="52"/>
        <v>0.44337065597598291</v>
      </c>
      <c r="AY121" s="32">
        <f t="shared" si="53"/>
        <v>0.43314704145488198</v>
      </c>
      <c r="AZ121" s="32">
        <f t="shared" si="54"/>
        <v>0.42446438081993398</v>
      </c>
      <c r="BA121" s="32">
        <f t="shared" si="55"/>
        <v>0.42179580365256708</v>
      </c>
    </row>
    <row r="122" spans="3:53" x14ac:dyDescent="0.15">
      <c r="C122" s="29">
        <v>118</v>
      </c>
      <c r="D122" s="29">
        <f>[6]属性汇总!DT121+[16]战法升星!AE121+[13]宝物升星!AF123+[14]藏品属性!BB128/2+[15]属性汇总!J122</f>
        <v>3.8177087965145287</v>
      </c>
      <c r="E122" s="29">
        <f>[6]属性汇总!DU121+[16]战法升星!AF121+[13]宝物升星!AG123+[14]藏品属性!BC128/2+[15]属性汇总!K122</f>
        <v>3.9008371787408764</v>
      </c>
      <c r="F122" s="29">
        <f>[6]属性汇总!DV121+[16]战法升星!AG121+[13]宝物升星!AH123+[14]藏品属性!BD128/2+[15]属性汇总!L122</f>
        <v>3.9868961090735566</v>
      </c>
      <c r="G122" s="29">
        <f>[6]属性汇总!DW121+[16]战法升星!AH121+[13]宝物升星!AI123+[14]藏品属性!BE128/2+[15]属性汇总!M122</f>
        <v>4.0046153846153842</v>
      </c>
      <c r="H122" s="29">
        <f>[6]属性汇总!DX121+[16]战法升星!AI121+[13]宝物升星!AJ123+[14]藏品属性!BF128/2+[15]属性汇总!N122</f>
        <v>4.0076923076923077</v>
      </c>
      <c r="J122" s="39">
        <f>[6]属性汇总!DT121/D122</f>
        <v>0.29860842216168793</v>
      </c>
      <c r="K122" s="39">
        <f>[16]战法升星!AE121/D122</f>
        <v>0.40399209665703589</v>
      </c>
      <c r="L122" s="39">
        <f>[13]宝物升星!AF123/D122</f>
        <v>0.14668483895661866</v>
      </c>
      <c r="M122" s="39">
        <f>[14]藏品属性!BB128/2/D122</f>
        <v>9.8327199740150958E-2</v>
      </c>
      <c r="N122" s="39">
        <f>[15]属性汇总!J122/D122</f>
        <v>5.2387442484506663E-2</v>
      </c>
      <c r="O122" s="70"/>
      <c r="P122" s="70"/>
      <c r="S122" s="29">
        <v>118</v>
      </c>
      <c r="T122" s="29">
        <f>[7]士兵阶位属性!BR122+[7]士兵训练属性!BA123+[6]第4特性!W122+[17]效用汇总!N122+[8]属性汇总!AN122+[14]藏品属性!BB128/2</f>
        <v>4.0190589690175749</v>
      </c>
      <c r="U122" s="29">
        <f>[7]士兵阶位属性!BS122+[7]士兵训练属性!BB123+[6]第4特性!X122+[17]效用汇总!O122+[8]属性汇总!AO122+[14]藏品属性!BC128/2</f>
        <v>4.5519594025238366</v>
      </c>
      <c r="V122" s="29">
        <f>[7]士兵阶位属性!BT122+[7]士兵训练属性!BC123+[6]第4特性!Y122+[17]效用汇总!P122+[8]属性汇总!AP122+[14]藏品属性!BD128/2</f>
        <v>4.7576206374630186</v>
      </c>
      <c r="W122" s="29">
        <f>[7]士兵阶位属性!BU122+[7]士兵训练属性!BD123+[6]第4特性!Z122+[17]效用汇总!Q122+[8]属性汇总!AQ122+[14]藏品属性!BE128/2</f>
        <v>4.891125062949417</v>
      </c>
      <c r="X122" s="29">
        <f>[7]士兵阶位属性!BV122+[7]士兵训练属性!BE123+[6]第4特性!AA122+[17]效用汇总!R122+[8]属性汇总!AR122+[14]藏品属性!BF128/2</f>
        <v>4.9272226356336395</v>
      </c>
      <c r="Z122" s="39">
        <f>[7]士兵阶位属性!BR122/T122</f>
        <v>0.13784212652652639</v>
      </c>
      <c r="AA122" s="39">
        <f>[7]士兵训练属性!BA123/T122</f>
        <v>0</v>
      </c>
      <c r="AB122" s="39">
        <f>[6]第4特性!W122/T122</f>
        <v>0.11196650844612979</v>
      </c>
      <c r="AC122" s="39">
        <f>[17]效用汇总!N122/T122</f>
        <v>0.54708568467121754</v>
      </c>
      <c r="AD122" s="39">
        <f>[8]属性汇总!AN122/T122</f>
        <v>0.10970455878055144</v>
      </c>
      <c r="AE122" s="39">
        <f>[14]藏品属性!BB128/2/T122</f>
        <v>9.3401121575574939E-2</v>
      </c>
      <c r="AK122" s="32">
        <f t="shared" si="41"/>
        <v>2.1860917630169223</v>
      </c>
      <c r="AL122" s="32">
        <f t="shared" si="42"/>
        <v>2.2336926360389433</v>
      </c>
      <c r="AM122" s="32">
        <f t="shared" si="43"/>
        <v>2.2829715959496832</v>
      </c>
      <c r="AN122" s="32">
        <f t="shared" si="44"/>
        <v>2.293117985937307</v>
      </c>
      <c r="AO122" s="32">
        <f t="shared" si="45"/>
        <v>2.2948798898834748</v>
      </c>
      <c r="AQ122" s="32">
        <f t="shared" si="46"/>
        <v>4.5152913871305662</v>
      </c>
      <c r="AR122" s="32">
        <f t="shared" si="47"/>
        <v>5.0589969920955999</v>
      </c>
      <c r="AS122" s="32">
        <f t="shared" si="48"/>
        <v>5.2758443162247675</v>
      </c>
      <c r="AT122" s="32">
        <f t="shared" si="49"/>
        <v>5.4116519239123226</v>
      </c>
      <c r="AU122" s="32">
        <f t="shared" si="50"/>
        <v>5.4481494404005888</v>
      </c>
      <c r="AW122" s="32">
        <f t="shared" si="51"/>
        <v>0.48415297609534058</v>
      </c>
      <c r="AX122" s="32">
        <f t="shared" si="52"/>
        <v>0.44152875353137455</v>
      </c>
      <c r="AY122" s="32">
        <f t="shared" si="53"/>
        <v>0.43272156248600369</v>
      </c>
      <c r="AZ122" s="32">
        <f t="shared" si="54"/>
        <v>0.42373715423284475</v>
      </c>
      <c r="BA122" s="32">
        <f t="shared" si="55"/>
        <v>0.42122190571093038</v>
      </c>
    </row>
    <row r="123" spans="3:53" x14ac:dyDescent="0.15">
      <c r="C123" s="29">
        <v>119</v>
      </c>
      <c r="D123" s="29">
        <f>[6]属性汇总!DT122+[16]战法升星!AE122+[13]宝物升星!AF124+[14]藏品属性!BB129/2+[15]属性汇总!J123</f>
        <v>3.8282637757903397</v>
      </c>
      <c r="E123" s="29">
        <f>[6]属性汇总!DU122+[16]战法升星!AF122+[13]宝物升星!AG124+[14]藏品属性!BC129/2+[15]属性汇总!K123</f>
        <v>3.9081015365609924</v>
      </c>
      <c r="F123" s="29">
        <f>[6]属性汇总!DV122+[16]战法升星!AG122+[13]宝物升星!AH124+[14]藏品属性!BD129/2+[15]属性汇总!L123</f>
        <v>3.9946483203515797</v>
      </c>
      <c r="G123" s="29">
        <f>[6]属性汇总!DW122+[16]战法升星!AH122+[13]宝物升星!AI124+[14]藏品属性!BE129/2+[15]属性汇总!M123</f>
        <v>4.0076923076923077</v>
      </c>
      <c r="H123" s="29">
        <f>[6]属性汇总!DX122+[16]战法升星!AI122+[13]宝物升星!AJ124+[14]藏品属性!BF129/2+[15]属性汇总!N123</f>
        <v>4.0107692307692311</v>
      </c>
      <c r="J123" s="39">
        <f>[6]属性汇总!DT122/D123</f>
        <v>0.29778512316974515</v>
      </c>
      <c r="K123" s="39">
        <f>[16]战法升星!AE122/D123</f>
        <v>0.40483162292254704</v>
      </c>
      <c r="L123" s="39">
        <f>[13]宝物升星!AF124/D123</f>
        <v>0.14628041138162923</v>
      </c>
      <c r="M123" s="39">
        <f>[14]藏品属性!BB129/2/D123</f>
        <v>9.885983846121095E-2</v>
      </c>
      <c r="N123" s="39">
        <f>[15]属性汇总!J123/D123</f>
        <v>5.2243004064867572E-2</v>
      </c>
      <c r="O123" s="70"/>
      <c r="P123" s="70"/>
      <c r="S123" s="29">
        <v>119</v>
      </c>
      <c r="T123" s="29">
        <f>[7]士兵阶位属性!BR123+[7]士兵训练属性!BA124+[6]第4特性!W123+[17]效用汇总!N123+[8]属性汇总!AN123+[14]藏品属性!BB129/2</f>
        <v>4.0711709616405809</v>
      </c>
      <c r="U123" s="29">
        <f>[7]士兵阶位属性!BS123+[7]士兵训练属性!BB124+[6]第4特性!X123+[17]效用汇总!O123+[8]属性汇总!AO123+[14]藏品属性!BC129/2</f>
        <v>4.5836351588114947</v>
      </c>
      <c r="V123" s="29">
        <f>[7]士兵阶位属性!BT123+[7]士兵训练属性!BC124+[6]第4特性!Y123+[17]效用汇总!P123+[8]属性汇总!AP123+[14]藏品属性!BD129/2</f>
        <v>4.7762970669065572</v>
      </c>
      <c r="W123" s="29">
        <f>[7]士兵阶位属性!BU123+[7]士兵训练属性!BD124+[6]第4特性!Z123+[17]效用汇总!Q123+[8]属性汇总!AQ123+[14]藏品属性!BE129/2</f>
        <v>4.9065030447185558</v>
      </c>
      <c r="X123" s="29">
        <f>[7]士兵阶位属性!BV123+[7]士兵训练属性!BE124+[6]第4特性!AA123+[17]效用汇总!R123+[8]属性汇总!AR123+[14]藏品属性!BF129/2</f>
        <v>4.9407805565758487</v>
      </c>
      <c r="Z123" s="39">
        <f>[7]士兵阶位属性!BR123/T123</f>
        <v>0.1375301226790647</v>
      </c>
      <c r="AA123" s="39">
        <f>[7]士兵训练属性!BA124/T123</f>
        <v>0</v>
      </c>
      <c r="AB123" s="39">
        <f>[6]第4特性!W123/T123</f>
        <v>0.11053330951708822</v>
      </c>
      <c r="AC123" s="39">
        <f>[17]效用汇总!N123/T123</f>
        <v>0.55067490694732457</v>
      </c>
      <c r="AD123" s="39">
        <f>[8]属性汇总!AN123/T123</f>
        <v>0.10830031336522786</v>
      </c>
      <c r="AE123" s="39">
        <f>[14]藏品属性!BB129/2/T123</f>
        <v>9.2961347491294699E-2</v>
      </c>
      <c r="AK123" s="32">
        <f t="shared" si="41"/>
        <v>2.1928220135959209</v>
      </c>
      <c r="AL123" s="32">
        <f t="shared" si="42"/>
        <v>2.2385529270301574</v>
      </c>
      <c r="AM123" s="32">
        <f t="shared" si="43"/>
        <v>2.2881267557464784</v>
      </c>
      <c r="AN123" s="32">
        <f t="shared" si="44"/>
        <v>2.2955983262183719</v>
      </c>
      <c r="AO123" s="32">
        <f t="shared" si="45"/>
        <v>2.2973607817471384</v>
      </c>
      <c r="AQ123" s="32">
        <f t="shared" si="46"/>
        <v>4.5681511853734609</v>
      </c>
      <c r="AR123" s="32">
        <f t="shared" si="47"/>
        <v>5.0909798167981091</v>
      </c>
      <c r="AS123" s="32">
        <f t="shared" si="48"/>
        <v>5.2948771157885464</v>
      </c>
      <c r="AT123" s="32">
        <f t="shared" si="49"/>
        <v>5.426776447070063</v>
      </c>
      <c r="AU123" s="32">
        <f t="shared" si="50"/>
        <v>5.4614534010788729</v>
      </c>
      <c r="AW123" s="32">
        <f t="shared" si="51"/>
        <v>0.48002395818619359</v>
      </c>
      <c r="AX123" s="32">
        <f t="shared" si="52"/>
        <v>0.43970964482001418</v>
      </c>
      <c r="AY123" s="32">
        <f t="shared" si="53"/>
        <v>0.43213972783685956</v>
      </c>
      <c r="AZ123" s="32">
        <f t="shared" si="54"/>
        <v>0.42301324711058885</v>
      </c>
      <c r="BA123" s="32">
        <f t="shared" si="55"/>
        <v>0.42065007481219385</v>
      </c>
    </row>
    <row r="124" spans="3:53" x14ac:dyDescent="0.15">
      <c r="C124" s="29">
        <v>120</v>
      </c>
      <c r="D124" s="29">
        <f>[6]属性汇总!DT123+[16]战法升星!AE123+[13]宝物升星!AF125+[14]藏品属性!BB130/2+[15]属性汇总!J124</f>
        <v>3.8388187550661499</v>
      </c>
      <c r="E124" s="29">
        <f>[6]属性汇总!DU123+[16]战法升星!AF123+[13]宝物升星!AG125+[14]藏品属性!BC130/2+[15]属性汇总!K124</f>
        <v>3.9153658943811083</v>
      </c>
      <c r="F124" s="29">
        <f>[6]属性汇总!DV123+[16]战法升星!AG123+[13]宝物升星!AH125+[14]藏品属性!BD130/2+[15]属性汇总!L124</f>
        <v>4.001078767107721</v>
      </c>
      <c r="G124" s="29">
        <f>[6]属性汇总!DW123+[16]战法升星!AH123+[13]宝物升星!AI125+[14]藏品属性!BE130/2+[15]属性汇总!M124</f>
        <v>4.0107692307692311</v>
      </c>
      <c r="H124" s="29">
        <f>[6]属性汇总!DX123+[16]战法升星!AI123+[13]宝物升星!AJ125+[14]藏品属性!BF130/2+[15]属性汇总!N124</f>
        <v>4.0138461538461536</v>
      </c>
      <c r="J124" s="39">
        <f>[6]属性汇总!DT123/D124</f>
        <v>0.29696635156205897</v>
      </c>
      <c r="K124" s="39">
        <f>[16]战法升星!AE123/D124</f>
        <v>0.4056665325687806</v>
      </c>
      <c r="L124" s="39">
        <f>[13]宝物升星!AF125/D124</f>
        <v>0.14587820778487112</v>
      </c>
      <c r="M124" s="39">
        <f>[14]藏品属性!BB130/2/D124</f>
        <v>9.9389548161120972E-2</v>
      </c>
      <c r="N124" s="39">
        <f>[15]属性汇总!J124/D124</f>
        <v>5.2099359923168255E-2</v>
      </c>
      <c r="O124" s="70"/>
      <c r="P124" s="70"/>
      <c r="S124" s="29">
        <v>120</v>
      </c>
      <c r="T124" s="29">
        <f>[7]士兵阶位属性!BR124+[7]士兵训练属性!BA125+[6]第4特性!W124+[17]效用汇总!N124+[8]属性汇总!AN124+[14]藏品属性!BB130/2</f>
        <v>4.1232829542635869</v>
      </c>
      <c r="U124" s="29">
        <f>[7]士兵阶位属性!BS124+[7]士兵训练属性!BB125+[6]第4特性!X124+[17]效用汇总!O124+[8]属性汇总!AO124+[14]藏品属性!BC130/2</f>
        <v>4.6153109150991529</v>
      </c>
      <c r="V124" s="29">
        <f>[7]士兵阶位属性!BT124+[7]士兵训练属性!BC125+[6]第4特性!Y124+[17]效用汇总!P124+[8]属性汇总!AP124+[14]藏品属性!BD130/2</f>
        <v>4.794973496350095</v>
      </c>
      <c r="W124" s="29">
        <f>[7]士兵阶位属性!BU124+[7]士兵训练属性!BD125+[6]第4特性!Z124+[17]效用汇总!Q124+[8]属性汇总!AQ124+[14]藏品属性!BE130/2</f>
        <v>4.9218810264876938</v>
      </c>
      <c r="X124" s="29">
        <f>[7]士兵阶位属性!BV124+[7]士兵训练属性!BE125+[6]第4特性!AA124+[17]效用汇总!R124+[8]属性汇总!AR124+[14]藏品属性!BF130/2</f>
        <v>4.954338477518057</v>
      </c>
      <c r="Z124" s="39">
        <f>[7]士兵阶位属性!BR124/T124</f>
        <v>0.137226005334847</v>
      </c>
      <c r="AA124" s="39">
        <f>[7]士兵训练属性!BA125/T124</f>
        <v>0</v>
      </c>
      <c r="AB124" s="39">
        <f>[6]第4特性!W124/T124</f>
        <v>0.1091363374746542</v>
      </c>
      <c r="AC124" s="39">
        <f>[17]效用汇总!N124/T124</f>
        <v>0.55417340465912224</v>
      </c>
      <c r="AD124" s="39">
        <f>[8]属性汇总!AN124/T124</f>
        <v>0.10693156298021676</v>
      </c>
      <c r="AE124" s="39">
        <f>[14]藏品属性!BB130/2/T124</f>
        <v>9.25326895511598E-2</v>
      </c>
      <c r="AK124" s="32">
        <f t="shared" si="41"/>
        <v>2.1995522641749194</v>
      </c>
      <c r="AL124" s="32">
        <f t="shared" si="42"/>
        <v>2.243411962779895</v>
      </c>
      <c r="AM124" s="32">
        <f t="shared" si="43"/>
        <v>2.2925234096347253</v>
      </c>
      <c r="AN124" s="32">
        <f t="shared" si="44"/>
        <v>2.2980758158949715</v>
      </c>
      <c r="AO124" s="32">
        <f t="shared" si="45"/>
        <v>2.2998388199731417</v>
      </c>
      <c r="AQ124" s="32">
        <f t="shared" si="46"/>
        <v>4.6210109836163555</v>
      </c>
      <c r="AR124" s="32">
        <f t="shared" si="47"/>
        <v>5.1229637831157806</v>
      </c>
      <c r="AS124" s="32">
        <f t="shared" si="48"/>
        <v>5.3137396004829309</v>
      </c>
      <c r="AT124" s="32">
        <f t="shared" si="49"/>
        <v>5.4419035627913361</v>
      </c>
      <c r="AU124" s="32">
        <f t="shared" si="50"/>
        <v>5.474759957079316</v>
      </c>
      <c r="AW124" s="32">
        <f t="shared" si="51"/>
        <v>0.47598940404456097</v>
      </c>
      <c r="AX124" s="32">
        <f t="shared" si="52"/>
        <v>0.43791290701170144</v>
      </c>
      <c r="AY124" s="32">
        <f t="shared" si="53"/>
        <v>0.43143314915664532</v>
      </c>
      <c r="AZ124" s="32">
        <f t="shared" si="54"/>
        <v>0.42229263884937546</v>
      </c>
      <c r="BA124" s="32">
        <f t="shared" si="55"/>
        <v>0.42008030269879876</v>
      </c>
    </row>
    <row r="125" spans="3:53" x14ac:dyDescent="0.15">
      <c r="C125" s="29">
        <v>121</v>
      </c>
      <c r="D125" s="29">
        <f>[6]属性汇总!DT124+[16]战法升星!AE124+[13]宝物升星!AF126+[14]藏品属性!BB131/2+[15]属性汇总!J125</f>
        <v>3.8493737343419605</v>
      </c>
      <c r="E125" s="29">
        <f>[6]属性汇总!DU124+[16]战法升星!AF124+[13]宝物升星!AG126+[14]藏品属性!BC131/2+[15]属性汇总!K125</f>
        <v>3.9226302522012246</v>
      </c>
      <c r="F125" s="29">
        <f>[6]属性汇总!DV124+[16]战法升星!AG124+[13]宝物升星!AH126+[14]藏品属性!BD131/2+[15]属性汇总!L125</f>
        <v>4.0075092138638633</v>
      </c>
      <c r="G125" s="29">
        <f>[6]属性汇总!DW124+[16]战法升星!AH124+[13]宝物升星!AI126+[14]藏品属性!BE131/2+[15]属性汇总!M125</f>
        <v>4.0138461538461536</v>
      </c>
      <c r="H125" s="29">
        <f>[6]属性汇总!DX124+[16]战法升星!AI124+[13]宝物升星!AJ126+[14]藏品属性!BF131/2+[15]属性汇总!N125</f>
        <v>4.016886125776808</v>
      </c>
      <c r="J125" s="39">
        <f>[6]属性汇总!DT124/D125</f>
        <v>0.29615207009637884</v>
      </c>
      <c r="K125" s="39">
        <f>[16]战法升星!AE124/D125</f>
        <v>0.40649686357203413</v>
      </c>
      <c r="L125" s="39">
        <f>[13]宝物升星!AF126/D125</f>
        <v>0.14547820987190543</v>
      </c>
      <c r="M125" s="39">
        <f>[14]藏品属性!BB131/2/D125</f>
        <v>9.9916352934000974E-2</v>
      </c>
      <c r="N125" s="39">
        <f>[15]属性汇总!J125/D125</f>
        <v>5.1956503525680507E-2</v>
      </c>
      <c r="O125" s="70"/>
      <c r="P125" s="70"/>
      <c r="S125" s="29">
        <v>121</v>
      </c>
      <c r="T125" s="29">
        <f>[7]士兵阶位属性!BR125+[7]士兵训练属性!BA126+[6]第4特性!W125+[17]效用汇总!N125+[8]属性汇总!AN125+[14]藏品属性!BB131/2</f>
        <v>4.1501325444756292</v>
      </c>
      <c r="U125" s="29">
        <f>[7]士兵阶位属性!BS125+[7]士兵训练属性!BB126+[6]第4特性!X125+[17]效用汇总!O125+[8]属性汇总!AO125+[14]藏品属性!BC131/2</f>
        <v>4.6356629075231615</v>
      </c>
      <c r="V125" s="29">
        <f>[7]士兵阶位属性!BT125+[7]士兵训练属性!BC126+[6]第4特性!Y125+[17]效用汇总!P125+[8]属性汇总!AP125+[14]藏品属性!BD131/2</f>
        <v>4.810742780944703</v>
      </c>
      <c r="W125" s="29">
        <f>[7]士兵阶位属性!BU125+[7]士兵训练属性!BD126+[6]第4特性!Z125+[17]效用汇总!Q125+[8]属性汇总!AQ125+[14]藏品属性!BE131/2</f>
        <v>4.9379607193489425</v>
      </c>
      <c r="X125" s="29">
        <f>[7]士兵阶位属性!BV125+[7]士兵训练属性!BE126+[6]第4特性!AA125+[17]效用汇总!R125+[8]属性汇总!AR125+[14]藏品属性!BF131/2</f>
        <v>4.9729275975632206</v>
      </c>
      <c r="Z125" s="39">
        <f>[7]士兵阶位属性!BR125/T125</f>
        <v>0.13776298694770514</v>
      </c>
      <c r="AA125" s="39">
        <f>[7]士兵训练属性!BA126/T125</f>
        <v>0</v>
      </c>
      <c r="AB125" s="39">
        <f>[6]第4特性!W125/T125</f>
        <v>0.10843027184734354</v>
      </c>
      <c r="AC125" s="39">
        <f>[17]效用汇总!N125/T125</f>
        <v>0.55489153387660772</v>
      </c>
      <c r="AD125" s="39">
        <f>[8]属性汇总!AN125/T125</f>
        <v>0.10623976130497297</v>
      </c>
      <c r="AE125" s="39">
        <f>[14]藏品属性!BB131/2/T125</f>
        <v>9.267544602337055E-2</v>
      </c>
      <c r="AK125" s="32">
        <f t="shared" si="41"/>
        <v>2.206282514753918</v>
      </c>
      <c r="AL125" s="32">
        <f t="shared" si="42"/>
        <v>2.2482697536137688</v>
      </c>
      <c r="AM125" s="32">
        <f t="shared" si="43"/>
        <v>2.2969184382857861</v>
      </c>
      <c r="AN125" s="32">
        <f t="shared" si="44"/>
        <v>2.3005504784161692</v>
      </c>
      <c r="AO125" s="32">
        <f t="shared" si="45"/>
        <v>2.3022928493520203</v>
      </c>
      <c r="AQ125" s="32">
        <f t="shared" si="46"/>
        <v>4.6486083794482864</v>
      </c>
      <c r="AR125" s="32">
        <f t="shared" si="47"/>
        <v>5.1436251177940413</v>
      </c>
      <c r="AS125" s="32">
        <f t="shared" si="48"/>
        <v>5.3296964184467006</v>
      </c>
      <c r="AT125" s="32">
        <f t="shared" si="49"/>
        <v>5.457734960841834</v>
      </c>
      <c r="AU125" s="32">
        <f t="shared" si="50"/>
        <v>5.4930955011557172</v>
      </c>
      <c r="AW125" s="32">
        <f t="shared" si="51"/>
        <v>0.47461139650050871</v>
      </c>
      <c r="AX125" s="32">
        <f t="shared" si="52"/>
        <v>0.43709829198788686</v>
      </c>
      <c r="AY125" s="32">
        <f t="shared" si="53"/>
        <v>0.43096609224042925</v>
      </c>
      <c r="AZ125" s="32">
        <f t="shared" si="54"/>
        <v>0.4215211062688391</v>
      </c>
      <c r="BA125" s="32">
        <f t="shared" si="55"/>
        <v>0.41912485389479037</v>
      </c>
    </row>
    <row r="126" spans="3:53" x14ac:dyDescent="0.15">
      <c r="C126" s="29">
        <v>122</v>
      </c>
      <c r="D126" s="29">
        <f>[6]属性汇总!DT125+[16]战法升星!AE125+[13]宝物升星!AF127+[14]藏品属性!BB132/2+[15]属性汇总!J126</f>
        <v>3.8587608716630291</v>
      </c>
      <c r="E126" s="29">
        <f>[6]属性汇总!DU125+[16]战法升星!AF125+[13]宝物升星!AG127+[14]藏品属性!BC132/2+[15]属性汇总!K126</f>
        <v>3.929894610021341</v>
      </c>
      <c r="F126" s="29">
        <f>[6]属性汇总!DV125+[16]战法升星!AG125+[13]宝物升星!AH127+[14]藏品属性!BD132/2+[15]属性汇总!L126</f>
        <v>4.0138461538461536</v>
      </c>
      <c r="G126" s="29">
        <f>[6]属性汇总!DW125+[16]战法升星!AH125+[13]宝物升星!AI127+[14]藏品属性!BE132/2+[15]属性汇总!M126</f>
        <v>4.016923076923077</v>
      </c>
      <c r="H126" s="29">
        <f>[6]属性汇总!DX125+[16]战法升星!AI125+[13]宝物升星!AJ127+[14]藏品属性!BF132/2+[15]属性汇总!N126</f>
        <v>4.019126973772936</v>
      </c>
      <c r="J126" s="39">
        <f>[6]属性汇总!DT125/D126</f>
        <v>0.29543162634710984</v>
      </c>
      <c r="K126" s="39">
        <f>[16]战法升星!AE125/D126</f>
        <v>0.40714328154095497</v>
      </c>
      <c r="L126" s="39">
        <f>[13]宝物升星!AF127/D126</f>
        <v>0.14512430767928206</v>
      </c>
      <c r="M126" s="39">
        <f>[14]藏品属性!BB132/2/D126</f>
        <v>0.10047067454719527</v>
      </c>
      <c r="N126" s="39">
        <f>[15]属性汇总!J126/D126</f>
        <v>5.1830109885457873E-2</v>
      </c>
      <c r="O126" s="70"/>
      <c r="P126" s="70"/>
      <c r="S126" s="29">
        <v>122</v>
      </c>
      <c r="T126" s="29">
        <f>[7]士兵阶位属性!BR126+[7]士兵训练属性!BA127+[6]第4特性!W126+[17]效用汇总!N126+[8]属性汇总!AN126+[14]藏品属性!BB132/2</f>
        <v>4.1769821346876714</v>
      </c>
      <c r="U126" s="29">
        <f>[7]士兵阶位属性!BS126+[7]士兵训练属性!BB127+[6]第4特性!X126+[17]效用汇总!O126+[8]属性汇总!AO126+[14]藏品属性!BC132/2</f>
        <v>4.6560148999471691</v>
      </c>
      <c r="V126" s="29">
        <f>[7]士兵阶位属性!BT126+[7]士兵训练属性!BC127+[6]第4特性!Y126+[17]效用汇总!P126+[8]属性汇总!AP126+[14]藏品属性!BD132/2</f>
        <v>4.8265120655393101</v>
      </c>
      <c r="W126" s="29">
        <f>[7]士兵阶位属性!BU126+[7]士兵训练属性!BD127+[6]第4特性!Z126+[17]效用汇总!Q126+[8]属性汇总!AQ126+[14]藏品属性!BE132/2</f>
        <v>4.9540404122101931</v>
      </c>
      <c r="X126" s="29">
        <f>[7]士兵阶位属性!BV126+[7]士兵训练属性!BE127+[6]第4特性!AA126+[17]效用汇总!R126+[8]属性汇总!AR126+[14]藏品属性!BF132/2</f>
        <v>4.9907213720404515</v>
      </c>
      <c r="Z126" s="39">
        <f>[7]士兵阶位属性!BR126/T126</f>
        <v>0.13829306513804829</v>
      </c>
      <c r="AA126" s="39">
        <f>[7]士兵训练属性!BA127/T126</f>
        <v>0</v>
      </c>
      <c r="AB126" s="39">
        <f>[6]第4特性!W126/T126</f>
        <v>0.10773328338251277</v>
      </c>
      <c r="AC126" s="39">
        <f>[17]效用汇总!N126/T126</f>
        <v>0.55560043084239241</v>
      </c>
      <c r="AD126" s="39">
        <f>[8]属性汇总!AN126/T126</f>
        <v>0.10555685341518929</v>
      </c>
      <c r="AE126" s="39">
        <f>[14]藏品属性!BB132/2/T126</f>
        <v>9.2816367221857154E-2</v>
      </c>
      <c r="AK126" s="32">
        <f t="shared" si="41"/>
        <v>2.2119617075736491</v>
      </c>
      <c r="AL126" s="32">
        <f t="shared" si="42"/>
        <v>2.2527377780787221</v>
      </c>
      <c r="AM126" s="32">
        <f t="shared" si="43"/>
        <v>2.3008614132062197</v>
      </c>
      <c r="AN126" s="32">
        <f t="shared" si="44"/>
        <v>2.302625201181081</v>
      </c>
      <c r="AO126" s="32">
        <f t="shared" si="45"/>
        <v>2.3038885433786063</v>
      </c>
      <c r="AQ126" s="32">
        <f t="shared" si="46"/>
        <v>4.6760889910847432</v>
      </c>
      <c r="AR126" s="32">
        <f t="shared" si="47"/>
        <v>5.164322465513993</v>
      </c>
      <c r="AS126" s="32">
        <f t="shared" si="48"/>
        <v>5.3456782441484147</v>
      </c>
      <c r="AT126" s="32">
        <f t="shared" si="49"/>
        <v>5.4736045717917845</v>
      </c>
      <c r="AU126" s="32">
        <f t="shared" si="50"/>
        <v>5.5105705920508026</v>
      </c>
      <c r="AW126" s="32">
        <f t="shared" si="51"/>
        <v>0.47303670049712326</v>
      </c>
      <c r="AX126" s="32">
        <f t="shared" si="52"/>
        <v>0.43621167987125536</v>
      </c>
      <c r="AY126" s="32">
        <f t="shared" si="53"/>
        <v>0.43041524538534121</v>
      </c>
      <c r="AZ126" s="32">
        <f t="shared" si="54"/>
        <v>0.4206780323605504</v>
      </c>
      <c r="BA126" s="32">
        <f t="shared" si="55"/>
        <v>0.41808529713820358</v>
      </c>
    </row>
    <row r="127" spans="3:53" x14ac:dyDescent="0.15">
      <c r="C127" s="29">
        <v>123</v>
      </c>
      <c r="D127" s="29">
        <f>[6]属性汇总!DT126+[16]战法升星!AE126+[13]宝物升星!AF128+[14]藏品属性!BB133/2+[15]属性汇总!J127</f>
        <v>3.8650872599379862</v>
      </c>
      <c r="E127" s="29">
        <f>[6]属性汇总!DU126+[16]战法升星!AF126+[13]宝物升星!AG128+[14]藏品属性!BC133/2+[15]属性汇总!K127</f>
        <v>3.9371589678414574</v>
      </c>
      <c r="F127" s="29">
        <f>[6]属性汇总!DV126+[16]战法升星!AG126+[13]宝物升星!AH128+[14]藏品属性!BD133/2+[15]属性汇总!L127</f>
        <v>4.016923076923077</v>
      </c>
      <c r="G127" s="29">
        <f>[6]属性汇总!DW126+[16]战法升星!AH126+[13]宝物升星!AI128+[14]藏品属性!BE133/2+[15]属性汇总!M127</f>
        <v>4.0193498410386033</v>
      </c>
      <c r="H127" s="29">
        <f>[6]属性汇总!DX126+[16]战法升星!AI126+[13]宝物升星!AJ128+[14]藏品属性!BF133/2+[15]属性汇总!N127</f>
        <v>4.0199999999999996</v>
      </c>
      <c r="J127" s="39">
        <f>[6]属性汇总!DT126/D127</f>
        <v>0.29494806283320257</v>
      </c>
      <c r="K127" s="39">
        <f>[16]战法升星!AE126/D127</f>
        <v>0.40783137316556284</v>
      </c>
      <c r="L127" s="39">
        <f>[13]宝物升星!AF128/D127</f>
        <v>0.14488676770753814</v>
      </c>
      <c r="M127" s="39">
        <f>[14]藏品属性!BB133/2/D127</f>
        <v>0.10058852211243285</v>
      </c>
      <c r="N127" s="39">
        <f>[15]属性汇总!J127/D127</f>
        <v>5.1745274181263616E-2</v>
      </c>
      <c r="O127" s="70"/>
      <c r="P127" s="70"/>
      <c r="S127" s="29">
        <v>123</v>
      </c>
      <c r="T127" s="29">
        <f>[7]士兵阶位属性!BR127+[7]士兵训练属性!BA128+[6]第4特性!W127+[17]效用汇总!N127+[8]属性汇总!AN127+[14]藏品属性!BB133/2</f>
        <v>4.2018459094432368</v>
      </c>
      <c r="U127" s="29">
        <f>[7]士兵阶位属性!BS127+[7]士兵训练属性!BB128+[6]第4特性!X127+[17]效用汇总!O127+[8]属性汇总!AO127+[14]藏品属性!BC133/2</f>
        <v>4.6763668923711768</v>
      </c>
      <c r="V127" s="29">
        <f>[7]士兵阶位属性!BT127+[7]士兵训练属性!BC128+[6]第4特性!Y127+[17]效用汇总!P127+[8]属性汇总!AP127+[14]藏品属性!BD133/2</f>
        <v>4.8422813501339181</v>
      </c>
      <c r="W127" s="29">
        <f>[7]士兵阶位属性!BU127+[7]士兵训练属性!BD128+[6]第4特性!Z127+[17]效用汇总!Q127+[8]属性汇总!AQ127+[14]藏品属性!BE133/2</f>
        <v>4.9694699461100456</v>
      </c>
      <c r="X127" s="29">
        <f>[7]士兵阶位属性!BV127+[7]士兵训练属性!BE128+[6]第4特性!AA127+[17]效用汇总!R127+[8]属性汇总!AR127+[14]藏品属性!BF133/2</f>
        <v>5.0072248736448275</v>
      </c>
      <c r="Z127" s="39">
        <f>[7]士兵阶位属性!BR127/T127</f>
        <v>0.13888197756093684</v>
      </c>
      <c r="AA127" s="39">
        <f>[7]士兵训练属性!BA128/T127</f>
        <v>0</v>
      </c>
      <c r="AB127" s="39">
        <f>[6]第4特性!W127/T127</f>
        <v>0.10709578830310486</v>
      </c>
      <c r="AC127" s="39">
        <f>[17]效用汇总!N127/T127</f>
        <v>0.55656318301816432</v>
      </c>
      <c r="AD127" s="39">
        <f>[8]属性汇总!AN127/T127</f>
        <v>0.10493223702425428</v>
      </c>
      <c r="AE127" s="39">
        <f>[14]藏品属性!BB133/2/T127</f>
        <v>9.2526814093539703E-2</v>
      </c>
      <c r="AK127" s="32">
        <f t="shared" si="41"/>
        <v>2.2166734601627085</v>
      </c>
      <c r="AL127" s="32">
        <f t="shared" si="42"/>
        <v>2.2580074408451489</v>
      </c>
      <c r="AM127" s="32">
        <f t="shared" si="43"/>
        <v>2.3037531049876927</v>
      </c>
      <c r="AN127" s="32">
        <f t="shared" si="44"/>
        <v>2.3051448830374981</v>
      </c>
      <c r="AO127" s="32">
        <f t="shared" si="45"/>
        <v>2.3055177569256382</v>
      </c>
      <c r="AQ127" s="32">
        <f t="shared" si="46"/>
        <v>4.7014762939057597</v>
      </c>
      <c r="AR127" s="32">
        <f t="shared" si="47"/>
        <v>5.1853138103831284</v>
      </c>
      <c r="AS127" s="32">
        <f t="shared" si="48"/>
        <v>5.3615391795966509</v>
      </c>
      <c r="AT127" s="32">
        <f t="shared" si="49"/>
        <v>5.4890414774393843</v>
      </c>
      <c r="AU127" s="32">
        <f t="shared" si="50"/>
        <v>5.5268804494342261</v>
      </c>
      <c r="AW127" s="32">
        <f t="shared" si="51"/>
        <v>0.47148455540147011</v>
      </c>
      <c r="AX127" s="32">
        <f t="shared" si="52"/>
        <v>0.43546206139418031</v>
      </c>
      <c r="AY127" s="32">
        <f t="shared" si="53"/>
        <v>0.42968129632524743</v>
      </c>
      <c r="AZ127" s="32">
        <f t="shared" si="54"/>
        <v>0.41995399242507436</v>
      </c>
      <c r="BA127" s="32">
        <f t="shared" si="55"/>
        <v>0.41714630486744991</v>
      </c>
    </row>
    <row r="128" spans="3:53" x14ac:dyDescent="0.15">
      <c r="C128" s="29">
        <v>124</v>
      </c>
      <c r="D128" s="29">
        <f>[6]属性汇总!DT127+[16]战法升星!AE127+[13]宝物升星!AF129+[14]藏品属性!BB134/2+[15]属性汇总!J128</f>
        <v>3.8706256915299893</v>
      </c>
      <c r="E128" s="29">
        <f>[6]属性汇总!DU127+[16]战法升星!AF127+[13]宝物升星!AG129+[14]藏品属性!BC134/2+[15]属性汇总!K128</f>
        <v>3.9444233256615733</v>
      </c>
      <c r="F128" s="29">
        <f>[6]属性汇总!DV127+[16]战法升星!AG127+[13]宝物升星!AH129+[14]藏品属性!BD134/2+[15]属性汇总!L128</f>
        <v>4.0193457239463903</v>
      </c>
      <c r="G128" s="29">
        <f>[6]属性汇总!DW127+[16]战法升星!AH127+[13]宝物升星!AI129+[14]藏品属性!BE134/2+[15]属性汇总!M128</f>
        <v>4.0198159861975782</v>
      </c>
      <c r="H128" s="29">
        <f>[6]属性汇总!DX127+[16]战法升星!AI127+[13]宝物升星!AJ129+[14]藏品属性!BF134/2+[15]属性汇总!N128</f>
        <v>4.0199999999999996</v>
      </c>
      <c r="J128" s="39">
        <f>[6]属性汇总!DT127/D128</f>
        <v>0.29452602520947413</v>
      </c>
      <c r="K128" s="39">
        <f>[16]战法升星!AE127/D128</f>
        <v>0.40860037919465864</v>
      </c>
      <c r="L128" s="39">
        <f>[13]宝物升星!AF129/D128</f>
        <v>0.14467945098009258</v>
      </c>
      <c r="M128" s="39">
        <f>[14]藏品属性!BB134/2/D128</f>
        <v>0.10052291212288439</v>
      </c>
      <c r="N128" s="39">
        <f>[15]属性汇总!J128/D128</f>
        <v>5.1671232492890205E-2</v>
      </c>
      <c r="O128" s="70"/>
      <c r="P128" s="70"/>
      <c r="S128" s="29">
        <v>124</v>
      </c>
      <c r="T128" s="29">
        <f>[7]士兵阶位属性!BR128+[7]士兵训练属性!BA129+[6]第4特性!W128+[17]效用汇总!N128+[8]属性汇总!AN128+[14]藏品属性!BB134/2</f>
        <v>4.2259217275158489</v>
      </c>
      <c r="U128" s="29">
        <f>[7]士兵阶位属性!BS128+[7]士兵训练属性!BB129+[6]第4特性!X128+[17]效用汇总!O128+[8]属性汇总!AO128+[14]藏品属性!BC134/2</f>
        <v>4.6967188847951853</v>
      </c>
      <c r="V128" s="29">
        <f>[7]士兵阶位属性!BT128+[7]士兵训练属性!BC129+[6]第4特性!Y128+[17]效用汇总!P128+[8]属性汇总!AP128+[14]藏品属性!BD134/2</f>
        <v>4.8573963586749169</v>
      </c>
      <c r="W128" s="29">
        <f>[7]士兵阶位属性!BU128+[7]士兵训练属性!BD129+[6]第4特性!Z128+[17]效用汇总!Q128+[8]属性汇总!AQ128+[14]藏品属性!BE134/2</f>
        <v>4.9830268740307098</v>
      </c>
      <c r="X128" s="29">
        <f>[7]士兵阶位属性!BV128+[7]士兵训练属性!BE129+[6]第4特性!AA128+[17]效用汇总!R128+[8]属性汇总!AR128+[14]藏品属性!BF134/2</f>
        <v>5.022855349022139</v>
      </c>
      <c r="Z128" s="39">
        <f>[7]士兵阶位属性!BR128/T128</f>
        <v>0.13948996554967139</v>
      </c>
      <c r="AA128" s="39">
        <f>[7]士兵训练属性!BA129/T128</f>
        <v>0</v>
      </c>
      <c r="AB128" s="39">
        <f>[6]第4特性!W128/T128</f>
        <v>0.10648564479317189</v>
      </c>
      <c r="AC128" s="39">
        <f>[17]效用汇总!N128/T128</f>
        <v>0.55761856137239085</v>
      </c>
      <c r="AD128" s="39">
        <f>[8]属性汇总!AN128/T128</f>
        <v>0.10433441964583509</v>
      </c>
      <c r="AE128" s="39">
        <f>[14]藏品属性!BB134/2/T128</f>
        <v>9.2071408638930707E-2</v>
      </c>
      <c r="AK128" s="32">
        <f t="shared" si="41"/>
        <v>2.2213852127517675</v>
      </c>
      <c r="AL128" s="32">
        <f t="shared" si="42"/>
        <v>2.2637383066080647</v>
      </c>
      <c r="AM128" s="32">
        <f t="shared" si="43"/>
        <v>2.3067369122386707</v>
      </c>
      <c r="AN128" s="32">
        <f t="shared" si="44"/>
        <v>2.3070067997695656</v>
      </c>
      <c r="AO128" s="32">
        <f t="shared" si="45"/>
        <v>2.3071124068657349</v>
      </c>
      <c r="AQ128" s="32">
        <f t="shared" si="46"/>
        <v>4.7260756400438231</v>
      </c>
      <c r="AR128" s="32">
        <f t="shared" si="47"/>
        <v>5.2064087686073339</v>
      </c>
      <c r="AS128" s="32">
        <f t="shared" si="48"/>
        <v>5.3767675533717973</v>
      </c>
      <c r="AT128" s="32">
        <f t="shared" si="49"/>
        <v>5.5024588350025008</v>
      </c>
      <c r="AU128" s="32">
        <f t="shared" si="50"/>
        <v>5.5423110878610178</v>
      </c>
      <c r="AW128" s="32">
        <f t="shared" si="51"/>
        <v>0.47002743543291436</v>
      </c>
      <c r="AX128" s="32">
        <f t="shared" si="52"/>
        <v>0.43479842002755265</v>
      </c>
      <c r="AY128" s="32">
        <f t="shared" si="53"/>
        <v>0.429019274004528</v>
      </c>
      <c r="AZ128" s="32">
        <f t="shared" si="54"/>
        <v>0.41926834328939</v>
      </c>
      <c r="BA128" s="32">
        <f t="shared" si="55"/>
        <v>0.41627262892529815</v>
      </c>
    </row>
    <row r="129" spans="3:53" x14ac:dyDescent="0.15">
      <c r="C129" s="29">
        <v>125</v>
      </c>
      <c r="D129" s="29">
        <f>[6]属性汇总!DT128+[16]战法升星!AE128+[13]宝物升星!AF130+[14]藏品属性!BB135/2+[15]属性汇总!J129</f>
        <v>3.8761641231219923</v>
      </c>
      <c r="E129" s="29">
        <f>[6]属性汇总!DU128+[16]战法升星!AF128+[13]宝物升星!AG130+[14]藏品属性!BC135/2+[15]属性汇总!K129</f>
        <v>3.9505820964696263</v>
      </c>
      <c r="F129" s="29">
        <f>[6]属性汇总!DV128+[16]战法升星!AG128+[13]宝物升星!AH130+[14]藏品属性!BD135/2+[15]属性汇总!L129</f>
        <v>4.0199999999999996</v>
      </c>
      <c r="G129" s="29">
        <f>[6]属性汇总!DW128+[16]战法升星!AH128+[13]宝物升星!AI130+[14]藏品属性!BE135/2+[15]属性汇总!M129</f>
        <v>4.0199999999999996</v>
      </c>
      <c r="H129" s="29">
        <f>[6]属性汇总!DX128+[16]战法升星!AI128+[13]宝物升星!AJ130+[14]藏品属性!BF135/2+[15]属性汇总!N129</f>
        <v>4.0199999999999996</v>
      </c>
      <c r="J129" s="39">
        <f>[6]属性汇总!DT128/D129</f>
        <v>0.2941051936371068</v>
      </c>
      <c r="K129" s="39">
        <f>[16]战法升星!AE128/D129</f>
        <v>0.40936718764534935</v>
      </c>
      <c r="L129" s="39">
        <f>[13]宝物升星!AF130/D129</f>
        <v>0.14447272669892969</v>
      </c>
      <c r="M129" s="39">
        <f>[14]藏品属性!BB135/2/D129</f>
        <v>0.10045748962613929</v>
      </c>
      <c r="N129" s="39">
        <f>[15]属性汇总!J129/D129</f>
        <v>5.1597402392474886E-2</v>
      </c>
      <c r="O129" s="70"/>
      <c r="P129" s="70"/>
      <c r="S129" s="29">
        <v>125</v>
      </c>
      <c r="T129" s="29">
        <f>[7]士兵阶位属性!BR129+[7]士兵训练属性!BA130+[6]第4特性!W129+[17]效用汇总!N129+[8]属性汇总!AN129+[14]藏品属性!BB135/2</f>
        <v>4.2499975455884602</v>
      </c>
      <c r="U129" s="29">
        <f>[7]士兵阶位属性!BS129+[7]士兵训练属性!BB130+[6]第4特性!X129+[17]效用汇总!O129+[8]属性汇总!AO129+[14]藏品属性!BC135/2</f>
        <v>4.7159681508822384</v>
      </c>
      <c r="V129" s="29">
        <f>[7]士兵阶位属性!BT129+[7]士兵训练属性!BC130+[6]第4特性!Y129+[17]效用汇总!P129+[8]属性汇总!AP129+[14]藏品属性!BD135/2</f>
        <v>4.8708244863921628</v>
      </c>
      <c r="W129" s="29">
        <f>[7]士兵阶位属性!BU129+[7]士兵训练属性!BD130+[6]第4特性!Z129+[17]效用汇总!Q129+[8]属性汇总!AQ129+[14]藏品属性!BE135/2</f>
        <v>4.9963063903939018</v>
      </c>
      <c r="X129" s="29">
        <f>[7]士兵阶位属性!BV129+[7]士兵训练属性!BE130+[6]第4特性!AA129+[17]效用汇总!R129+[8]属性汇总!AR129+[14]藏品属性!BF135/2</f>
        <v>5.0384858243994515</v>
      </c>
      <c r="Z129" s="39">
        <f>[7]士兵阶位属性!BR129/T129</f>
        <v>0.14009106515409511</v>
      </c>
      <c r="AA129" s="39">
        <f>[7]士兵训练属性!BA130/T129</f>
        <v>0</v>
      </c>
      <c r="AB129" s="39">
        <f>[6]第4特性!W129/T129</f>
        <v>0.10588241408918095</v>
      </c>
      <c r="AC129" s="39">
        <f>[17]效用汇总!N129/T129</f>
        <v>0.55866198249747478</v>
      </c>
      <c r="AD129" s="39">
        <f>[8]属性汇总!AN129/T129</f>
        <v>0.10374337542071266</v>
      </c>
      <c r="AE129" s="39">
        <f>[14]藏品属性!BB135/2/T129</f>
        <v>9.1621162838536524E-2</v>
      </c>
      <c r="AK129" s="32">
        <f t="shared" si="41"/>
        <v>2.2260969653408265</v>
      </c>
      <c r="AL129" s="32">
        <f t="shared" si="42"/>
        <v>2.2688355128774962</v>
      </c>
      <c r="AM129" s="32">
        <f t="shared" si="43"/>
        <v>2.3087024997956922</v>
      </c>
      <c r="AN129" s="32">
        <f t="shared" si="44"/>
        <v>2.3087024997956922</v>
      </c>
      <c r="AO129" s="32">
        <f t="shared" si="45"/>
        <v>2.3087024997956922</v>
      </c>
      <c r="AQ129" s="32">
        <f t="shared" si="46"/>
        <v>4.7506749861818856</v>
      </c>
      <c r="AR129" s="32">
        <f t="shared" si="47"/>
        <v>5.2262580328600681</v>
      </c>
      <c r="AS129" s="32">
        <f t="shared" si="48"/>
        <v>5.3900809593519439</v>
      </c>
      <c r="AT129" s="32">
        <f t="shared" si="49"/>
        <v>5.5155628633536828</v>
      </c>
      <c r="AU129" s="32">
        <f t="shared" si="50"/>
        <v>5.5577422973592325</v>
      </c>
      <c r="AW129" s="32">
        <f t="shared" si="51"/>
        <v>0.46858540561410605</v>
      </c>
      <c r="AX129" s="32">
        <f t="shared" si="52"/>
        <v>0.43412236797574971</v>
      </c>
      <c r="AY129" s="32">
        <f t="shared" si="53"/>
        <v>0.4283242714174873</v>
      </c>
      <c r="AZ129" s="32">
        <f t="shared" si="54"/>
        <v>0.41857967300764454</v>
      </c>
      <c r="BA129" s="32">
        <f t="shared" si="55"/>
        <v>0.41540294174716857</v>
      </c>
    </row>
    <row r="130" spans="3:53" x14ac:dyDescent="0.15">
      <c r="C130" s="29">
        <v>126</v>
      </c>
      <c r="D130" s="29">
        <f>[6]属性汇总!DT129+[16]战法升星!AE129+[13]宝物升星!AF131+[14]藏品属性!BB136/2+[15]属性汇总!J130</f>
        <v>3.8792611302935738</v>
      </c>
      <c r="E130" s="29">
        <f>[6]属性汇总!DU129+[16]战法升星!AF129+[13]宝物升星!AG131+[14]藏品属性!BC136/2+[15]属性汇总!K130</f>
        <v>3.9548011194131645</v>
      </c>
      <c r="F130" s="29">
        <f>[6]属性汇总!DV129+[16]战法升星!AG129+[13]宝物升星!AH131+[14]藏品属性!BD136/2+[15]属性汇总!L130</f>
        <v>4.0199999999999996</v>
      </c>
      <c r="G130" s="29">
        <f>[6]属性汇总!DW129+[16]战法升星!AH129+[13]宝物升星!AI131+[14]藏品属性!BE136/2+[15]属性汇总!M130</f>
        <v>4.0199999999999996</v>
      </c>
      <c r="H130" s="29">
        <f>[6]属性汇总!DX129+[16]战法升星!AI129+[13]宝物升星!AJ131+[14]藏品属性!BF136/2+[15]属性汇总!N130</f>
        <v>4.0199999999999996</v>
      </c>
      <c r="J130" s="39">
        <f>[6]属性汇总!DT129/D130</f>
        <v>0.29387039482792621</v>
      </c>
      <c r="K130" s="39">
        <f>[16]战法升星!AE129/D130</f>
        <v>0.40976057263978116</v>
      </c>
      <c r="L130" s="39">
        <f>[13]宝物升星!AF131/D130</f>
        <v>0.14435738693301642</v>
      </c>
      <c r="M130" s="39">
        <f>[14]藏品属性!BB136/2/D130</f>
        <v>0.10045543598034166</v>
      </c>
      <c r="N130" s="39">
        <f>[15]属性汇总!J130/D130</f>
        <v>5.155620961893443E-2</v>
      </c>
      <c r="O130" s="70"/>
      <c r="P130" s="70"/>
      <c r="S130" s="29">
        <v>126</v>
      </c>
      <c r="T130" s="29">
        <f>[7]士兵阶位属性!BR130+[7]士兵训练属性!BA131+[6]第4特性!W130+[17]效用汇总!N130+[8]属性汇总!AN130+[14]藏品属性!BB136/2</f>
        <v>4.2740774546601363</v>
      </c>
      <c r="U130" s="29">
        <f>[7]士兵阶位属性!BS130+[7]士兵训练属性!BB131+[6]第4特性!X130+[17]效用汇总!O130+[8]属性汇总!AO130+[14]藏品属性!BC136/2</f>
        <v>4.7333241551235341</v>
      </c>
      <c r="V130" s="29">
        <f>[7]士兵阶位属性!BT130+[7]士兵训练属性!BC131+[6]第4特性!Y130+[17]效用汇总!P130+[8]属性汇总!AP130+[14]藏品属性!BD136/2</f>
        <v>4.8836022351542336</v>
      </c>
      <c r="W130" s="29">
        <f>[7]士兵阶位属性!BU130+[7]士兵训练属性!BD131+[6]第4特性!Z130+[17]效用汇总!Q130+[8]属性汇总!AQ130+[14]藏品属性!BE136/2</f>
        <v>5.0094018929546706</v>
      </c>
      <c r="X130" s="29">
        <f>[7]士兵阶位属性!BV130+[7]士兵训练属性!BE131+[6]第4特性!AA130+[17]效用汇总!R130+[8]属性汇总!AR130+[14]藏品属性!BF136/2</f>
        <v>5.0541162997767639</v>
      </c>
      <c r="Z130" s="39">
        <f>[7]士兵阶位属性!BR130/T130</f>
        <v>0.14068621528704606</v>
      </c>
      <c r="AA130" s="39">
        <f>[7]士兵训练属性!BA131/T130</f>
        <v>0</v>
      </c>
      <c r="AB130" s="39">
        <f>[6]第4特性!W130/T130</f>
        <v>0.10528587859570805</v>
      </c>
      <c r="AC130" s="39">
        <f>[17]效用汇总!N130/T130</f>
        <v>0.5596931127389233</v>
      </c>
      <c r="AD130" s="39">
        <f>[8]属性汇总!AN130/T130</f>
        <v>0.10315889114933012</v>
      </c>
      <c r="AE130" s="39">
        <f>[14]藏品属性!BB136/2/T130</f>
        <v>9.1175902228992564E-2</v>
      </c>
      <c r="AK130" s="32">
        <f t="shared" si="41"/>
        <v>2.2286114359515055</v>
      </c>
      <c r="AL130" s="32">
        <f t="shared" si="42"/>
        <v>2.2720086907299768</v>
      </c>
      <c r="AM130" s="32">
        <f t="shared" si="43"/>
        <v>2.3094650428565124</v>
      </c>
      <c r="AN130" s="32">
        <f t="shared" si="44"/>
        <v>2.3094650428565124</v>
      </c>
      <c r="AO130" s="32">
        <f t="shared" si="45"/>
        <v>2.3094650428565124</v>
      </c>
      <c r="AQ130" s="32">
        <f t="shared" si="46"/>
        <v>4.7750342808769703</v>
      </c>
      <c r="AR130" s="32">
        <f t="shared" si="47"/>
        <v>5.2440360021886141</v>
      </c>
      <c r="AS130" s="32">
        <f t="shared" si="48"/>
        <v>5.4027336815179048</v>
      </c>
      <c r="AT130" s="32">
        <f t="shared" si="49"/>
        <v>5.5285333393183418</v>
      </c>
      <c r="AU130" s="32">
        <f t="shared" si="50"/>
        <v>5.5732477461404351</v>
      </c>
      <c r="AW130" s="32">
        <f t="shared" si="51"/>
        <v>0.46672155734601439</v>
      </c>
      <c r="AX130" s="32">
        <f t="shared" si="52"/>
        <v>0.43325573847733828</v>
      </c>
      <c r="AY130" s="32">
        <f t="shared" si="53"/>
        <v>0.42746231426451975</v>
      </c>
      <c r="AZ130" s="32">
        <f t="shared" si="54"/>
        <v>0.41773557309166293</v>
      </c>
      <c r="BA130" s="32">
        <f t="shared" si="55"/>
        <v>0.41438406258825561</v>
      </c>
    </row>
    <row r="131" spans="3:53" x14ac:dyDescent="0.15">
      <c r="C131" s="29">
        <v>127</v>
      </c>
      <c r="D131" s="29">
        <f>[6]属性汇总!DT130+[16]战法升星!AE130+[13]宝物升星!AF132+[14]藏品属性!BB137/2+[15]属性汇总!J131</f>
        <v>3.88230790811388</v>
      </c>
      <c r="E131" s="29">
        <f>[6]属性汇总!DU130+[16]战法升星!AF130+[13]宝物升星!AG132+[14]藏品属性!BC137/2+[15]属性汇总!K131</f>
        <v>3.9590201423567017</v>
      </c>
      <c r="F131" s="29">
        <f>[6]属性汇总!DV130+[16]战法升星!AG130+[13]宝物升星!AH132+[14]藏品属性!BD137/2+[15]属性汇总!L131</f>
        <v>4.0199999999999996</v>
      </c>
      <c r="G131" s="29">
        <f>[6]属性汇总!DW130+[16]战法升星!AH130+[13]宝物升星!AI132+[14]藏品属性!BE137/2+[15]属性汇总!M131</f>
        <v>4.0199999999999996</v>
      </c>
      <c r="H131" s="29">
        <f>[6]属性汇总!DX130+[16]战法升星!AI130+[13]宝物升星!AJ132+[14]藏品属性!BF137/2+[15]属性汇总!N131</f>
        <v>4.0199999999999996</v>
      </c>
      <c r="J131" s="39">
        <f>[6]属性汇总!DT130/D131</f>
        <v>0.29363976968891159</v>
      </c>
      <c r="K131" s="39">
        <f>[16]战法升星!AE130/D131</f>
        <v>0.41014569857359323</v>
      </c>
      <c r="L131" s="39">
        <f>[13]宝物升星!AF132/D131</f>
        <v>0.14424409739104432</v>
      </c>
      <c r="M131" s="39">
        <f>[14]藏品属性!BB137/2/D131</f>
        <v>0.10045468527822067</v>
      </c>
      <c r="N131" s="39">
        <f>[15]属性汇总!J131/D131</f>
        <v>5.1515749068230109E-2</v>
      </c>
      <c r="O131" s="70"/>
      <c r="P131" s="70"/>
      <c r="S131" s="29">
        <v>127</v>
      </c>
      <c r="T131" s="29">
        <f>[7]士兵阶位属性!BR131+[7]士兵训练属性!BA132+[6]第4特性!W131+[17]效用汇总!N131+[8]属性汇总!AN131+[14]藏品属性!BB137/2</f>
        <v>4.2981718849454351</v>
      </c>
      <c r="U131" s="29">
        <f>[7]士兵阶位属性!BS131+[7]士兵训练属性!BB132+[6]第4特性!X131+[17]效用汇总!O131+[8]属性汇总!AO131+[14]藏品属性!BC137/2</f>
        <v>4.7506801593648298</v>
      </c>
      <c r="V131" s="29">
        <f>[7]士兵阶位属性!BT131+[7]士兵训练属性!BC132+[6]第4特性!Y131+[17]效用汇总!P131+[8]属性汇总!AP131+[14]藏品属性!BD137/2</f>
        <v>4.8963799839163045</v>
      </c>
      <c r="W131" s="29">
        <f>[7]士兵阶位属性!BU131+[7]士兵训练属性!BD132+[6]第4特性!Z131+[17]效用汇总!Q131+[8]属性汇总!AQ131+[14]藏品属性!BE137/2</f>
        <v>5.0224973955154395</v>
      </c>
      <c r="X131" s="29">
        <f>[7]士兵阶位属性!BV131+[7]士兵训练属性!BE132+[6]第4特性!AA131+[17]效用汇总!R131+[8]属性汇总!AR131+[14]藏品属性!BF137/2</f>
        <v>5.0697467751540755</v>
      </c>
      <c r="Z131" s="39">
        <f>[7]士兵阶位属性!BR131/T131</f>
        <v>0.14127759807753812</v>
      </c>
      <c r="AA131" s="39">
        <f>[7]士兵训练属性!BA132/T131</f>
        <v>0</v>
      </c>
      <c r="AB131" s="39">
        <f>[6]第4特性!W131/T131</f>
        <v>0.10469567342714883</v>
      </c>
      <c r="AC131" s="39">
        <f>[17]效用汇总!N131/T131</f>
        <v>0.56071079506740495</v>
      </c>
      <c r="AD131" s="39">
        <f>[8]属性汇总!AN131/T131</f>
        <v>0.10258060931750948</v>
      </c>
      <c r="AE131" s="39">
        <f>[14]藏品属性!BB137/2/T131</f>
        <v>9.0735324110398627E-2</v>
      </c>
      <c r="AK131" s="32">
        <f t="shared" si="41"/>
        <v>2.2310807001460375</v>
      </c>
      <c r="AL131" s="32">
        <f t="shared" si="42"/>
        <v>2.2751656077152029</v>
      </c>
      <c r="AM131" s="32">
        <f t="shared" si="43"/>
        <v>2.3102094493438572</v>
      </c>
      <c r="AN131" s="32">
        <f t="shared" si="44"/>
        <v>2.3102094493438572</v>
      </c>
      <c r="AO131" s="32">
        <f t="shared" si="45"/>
        <v>2.3102094493438572</v>
      </c>
      <c r="AQ131" s="32">
        <f t="shared" si="46"/>
        <v>4.7994030738505504</v>
      </c>
      <c r="AR131" s="32">
        <f t="shared" si="47"/>
        <v>5.261815396398827</v>
      </c>
      <c r="AS131" s="32">
        <f t="shared" si="48"/>
        <v>5.4153881169877165</v>
      </c>
      <c r="AT131" s="32">
        <f t="shared" si="49"/>
        <v>5.5415055285868515</v>
      </c>
      <c r="AU131" s="32">
        <f t="shared" si="50"/>
        <v>5.5887549082254875</v>
      </c>
      <c r="AW131" s="32">
        <f>AK131/AQ131</f>
        <v>0.46486628978966887</v>
      </c>
      <c r="AX131" s="32">
        <f>AL131/AR131</f>
        <v>0.4323917576569335</v>
      </c>
      <c r="AY131" s="32">
        <f>AM131/AS131</f>
        <v>0.42660090088407182</v>
      </c>
      <c r="AZ131" s="32">
        <f>AN131/AT131</f>
        <v>0.4168920228313816</v>
      </c>
      <c r="BA131" s="32">
        <f>AO131/AU131</f>
        <v>0.41336746507593458</v>
      </c>
    </row>
    <row r="132" spans="3:53" x14ac:dyDescent="0.15">
      <c r="C132" s="29">
        <v>128</v>
      </c>
      <c r="D132" s="29">
        <f>[6]属性汇总!DT131+[16]战法升星!AE131+[13]宝物升星!AF133+[14]藏品属性!BB138/2+[15]属性汇总!J132</f>
        <v>3.8853546859341863</v>
      </c>
      <c r="E132" s="29">
        <f>[6]属性汇总!DU131+[16]战法升星!AF131+[13]宝物升星!AG133+[14]藏品属性!BC138/2+[15]属性汇总!K132</f>
        <v>3.9632391653002395</v>
      </c>
      <c r="F132" s="29">
        <f>[6]属性汇总!DV131+[16]战法升星!AG131+[13]宝物升星!AH133+[14]藏品属性!BD138/2+[15]属性汇总!L132</f>
        <v>4.0199999999999996</v>
      </c>
      <c r="G132" s="29">
        <f>[6]属性汇总!DW131+[16]战法升星!AH131+[13]宝物升星!AI133+[14]藏品属性!BE138/2+[15]属性汇总!M132</f>
        <v>4.0199999999999996</v>
      </c>
      <c r="H132" s="29">
        <f>[6]属性汇总!DX131+[16]战法升星!AI131+[13]宝物升星!AJ133+[14]藏品属性!BF138/2+[15]属性汇总!N132</f>
        <v>4.0199999999999996</v>
      </c>
      <c r="J132" s="39">
        <f>[6]属性汇总!DT131/D132</f>
        <v>0.29340950624843681</v>
      </c>
      <c r="K132" s="39">
        <f>[16]战法升星!AE131/D132</f>
        <v>0.41053022049914967</v>
      </c>
      <c r="L132" s="39">
        <f>[13]宝物升星!AF133/D132</f>
        <v>0.14413098552554793</v>
      </c>
      <c r="M132" s="39">
        <f>[14]藏品属性!BB138/2/D132</f>
        <v>0.10045393575345554</v>
      </c>
      <c r="N132" s="39">
        <f>[15]属性汇总!J132/D132</f>
        <v>5.1475351973409973E-2</v>
      </c>
      <c r="O132" s="70"/>
      <c r="P132" s="70"/>
      <c r="S132" s="29">
        <v>128</v>
      </c>
      <c r="T132" s="29">
        <f>[7]士兵阶位属性!BR132+[7]士兵训练属性!BA133+[6]第4特性!W132+[17]效用汇总!N132+[8]属性汇总!AN132+[14]藏品属性!BB138/2</f>
        <v>4.322266315230733</v>
      </c>
      <c r="U132" s="29">
        <f>[7]士兵阶位属性!BS132+[7]士兵训练属性!BB133+[6]第4特性!X132+[17]效用汇总!O132+[8]属性汇总!AO132+[14]藏品属性!BC138/2</f>
        <v>4.7680361636061255</v>
      </c>
      <c r="V132" s="29">
        <f>[7]士兵阶位属性!BT132+[7]士兵训练属性!BC133+[6]第4特性!Y132+[17]效用汇总!P132+[8]属性汇总!AP132+[14]藏品属性!BD138/2</f>
        <v>4.9091577326783744</v>
      </c>
      <c r="W132" s="29">
        <f>[7]士兵阶位属性!BU132+[7]士兵训练属性!BD133+[6]第4特性!Z132+[17]效用汇总!Q132+[8]属性汇总!AQ132+[14]藏品属性!BE138/2</f>
        <v>5.0355928980762084</v>
      </c>
      <c r="X132" s="29">
        <f>[7]士兵阶位属性!BV132+[7]士兵训练属性!BE133+[6]第4特性!AA132+[17]效用汇总!R132+[8]属性汇总!AR132+[14]藏品属性!BF138/2</f>
        <v>5.085377250531387</v>
      </c>
      <c r="Z132" s="39">
        <f>[7]士兵阶位属性!BR132/T132</f>
        <v>0.14186238755314484</v>
      </c>
      <c r="AA132" s="39">
        <f>[7]士兵训练属性!BA133/T132</f>
        <v>0</v>
      </c>
      <c r="AB132" s="39">
        <f>[6]第4特性!W132/T132</f>
        <v>0.1041120484441917</v>
      </c>
      <c r="AC132" s="39">
        <f>[17]效用汇总!N132/T132</f>
        <v>0.56171713127599121</v>
      </c>
      <c r="AD132" s="39">
        <f>[8]属性汇总!AN132/T132</f>
        <v>0.10200877473824844</v>
      </c>
      <c r="AE132" s="39">
        <f>[14]藏品属性!BB138/2/T132</f>
        <v>9.0299657988423848E-2</v>
      </c>
      <c r="AK132" s="32">
        <f t="shared" si="41"/>
        <v>2.2335499643405692</v>
      </c>
      <c r="AL132" s="32">
        <f t="shared" si="42"/>
        <v>2.2783229362240629</v>
      </c>
      <c r="AM132" s="32">
        <f t="shared" si="43"/>
        <v>2.3109526883490243</v>
      </c>
      <c r="AN132" s="32">
        <f t="shared" si="44"/>
        <v>2.3109526883490243</v>
      </c>
      <c r="AO132" s="32">
        <f t="shared" si="45"/>
        <v>2.3109526883490243</v>
      </c>
      <c r="AQ132" s="32">
        <f t="shared" si="46"/>
        <v>4.8237718668241296</v>
      </c>
      <c r="AR132" s="32">
        <f t="shared" si="47"/>
        <v>5.279594722438846</v>
      </c>
      <c r="AS132" s="32">
        <f t="shared" si="48"/>
        <v>5.428042745854647</v>
      </c>
      <c r="AT132" s="32">
        <f t="shared" si="49"/>
        <v>5.5544779112524818</v>
      </c>
      <c r="AU132" s="32">
        <f t="shared" si="50"/>
        <v>5.6042622637076605</v>
      </c>
      <c r="AW132" s="32">
        <f t="shared" ref="AW132:AW152" si="56">AK132/AQ132</f>
        <v>0.46302976716249472</v>
      </c>
      <c r="AX132" s="32">
        <f t="shared" ref="AX132:AX152" si="57">AL132/AR132</f>
        <v>0.43153367938280285</v>
      </c>
      <c r="AY132" s="32">
        <f t="shared" ref="AY132:AY152" si="58">AM132/AS132</f>
        <v>0.4257432736899282</v>
      </c>
      <c r="AZ132" s="32">
        <f t="shared" ref="AZ132:AZ152" si="59">AN132/AT132</f>
        <v>0.41605218803146282</v>
      </c>
      <c r="BA132" s="32">
        <f t="shared" ref="BA132:BA152" si="60">AO132/AU132</f>
        <v>0.41235627092514893</v>
      </c>
    </row>
    <row r="133" spans="3:53" x14ac:dyDescent="0.15">
      <c r="C133" s="29">
        <v>129</v>
      </c>
      <c r="D133" s="29">
        <f>[6]属性汇总!DT132+[16]战法升星!AE132+[13]宝物升星!AF134+[14]藏品属性!BB139/2+[15]属性汇总!J133</f>
        <v>3.8884014637544921</v>
      </c>
      <c r="E133" s="29">
        <f>[6]属性汇总!DU132+[16]战法升星!AF132+[13]宝物升星!AG134+[14]藏品属性!BC139/2+[15]属性汇总!K133</f>
        <v>3.9674581882437776</v>
      </c>
      <c r="F133" s="29">
        <f>[6]属性汇总!DV132+[16]战法升星!AG132+[13]宝物升星!AH134+[14]藏品属性!BD139/2+[15]属性汇总!L133</f>
        <v>4.0199999999999996</v>
      </c>
      <c r="G133" s="29">
        <f>[6]属性汇总!DW132+[16]战法升星!AH132+[13]宝物升星!AI134+[14]藏品属性!BE139/2+[15]属性汇总!M133</f>
        <v>4.0199999999999996</v>
      </c>
      <c r="H133" s="29">
        <f>[6]属性汇总!DX132+[16]战法升星!AI132+[13]宝物升星!AJ134+[14]藏品属性!BF139/2+[15]属性汇总!N133</f>
        <v>4.0199999999999996</v>
      </c>
      <c r="J133" s="39">
        <f>[6]属性汇总!DT132/D133</f>
        <v>0.29317960365626944</v>
      </c>
      <c r="K133" s="39">
        <f>[16]战法升星!AE132/D133</f>
        <v>0.41091413983627223</v>
      </c>
      <c r="L133" s="39">
        <f>[13]宝物升星!AF134/D133</f>
        <v>0.14401805091886921</v>
      </c>
      <c r="M133" s="39">
        <f>[14]藏品属性!BB139/2/D133</f>
        <v>0.10045318740327873</v>
      </c>
      <c r="N133" s="39">
        <f>[15]属性汇总!J133/D133</f>
        <v>5.1435018185310433E-2</v>
      </c>
      <c r="O133" s="70"/>
      <c r="P133" s="70"/>
      <c r="S133" s="29">
        <v>129</v>
      </c>
      <c r="T133" s="29">
        <f>[7]士兵阶位属性!BR133+[7]士兵训练属性!BA134+[6]第4特性!W133+[17]效用汇总!N133+[8]属性汇总!AN133+[14]藏品属性!BB139/2</f>
        <v>4.3463607455160318</v>
      </c>
      <c r="U133" s="29">
        <f>[7]士兵阶位属性!BS133+[7]士兵训练属性!BB134+[6]第4特性!X133+[17]效用汇总!O133+[8]属性汇总!AO133+[14]藏品属性!BC139/2</f>
        <v>4.7853921678474203</v>
      </c>
      <c r="V133" s="29">
        <f>[7]士兵阶位属性!BT133+[7]士兵训练属性!BC134+[6]第4特性!Y133+[17]效用汇总!P133+[8]属性汇总!AP133+[14]藏品属性!BD139/2</f>
        <v>4.9219354814404452</v>
      </c>
      <c r="W133" s="29">
        <f>[7]士兵阶位属性!BU133+[7]士兵训练属性!BD134+[6]第4特性!Z133+[17]效用汇总!Q133+[8]属性汇总!AQ133+[14]藏品属性!BE139/2</f>
        <v>5.0486884006369781</v>
      </c>
      <c r="X133" s="29">
        <f>[7]士兵阶位属性!BV133+[7]士兵训练属性!BE134+[6]第4特性!AA133+[17]效用汇总!R133+[8]属性汇总!AR133+[14]藏品属性!BF139/2</f>
        <v>5.1010077259086994</v>
      </c>
      <c r="Z133" s="39">
        <f>[7]士兵阶位属性!BR133/T133</f>
        <v>0.14244069336571638</v>
      </c>
      <c r="AA133" s="39">
        <f>[7]士兵训练属性!BA134/T133</f>
        <v>0</v>
      </c>
      <c r="AB133" s="39">
        <f>[6]第4特性!W133/T133</f>
        <v>0.10353489421333634</v>
      </c>
      <c r="AC133" s="39">
        <f>[17]效用汇总!N133/T133</f>
        <v>0.562712310059301</v>
      </c>
      <c r="AD133" s="39">
        <f>[8]属性汇总!AN133/T133</f>
        <v>0.10144328018882451</v>
      </c>
      <c r="AE133" s="39">
        <f>[14]藏品属性!BB139/2/T133</f>
        <v>8.9868822172821772E-2</v>
      </c>
      <c r="AK133" s="32">
        <f t="shared" ref="AK133:AK164" si="61">(D133*$J133*$AH$4+D133*$K133*$AH$5)</f>
        <v>2.2360192285351013</v>
      </c>
      <c r="AL133" s="32">
        <f t="shared" ref="AL133:AL164" si="62">(E133*$J133*$AH$4+E133*$K133*$AH$5)</f>
        <v>2.2814806752892025</v>
      </c>
      <c r="AM133" s="32">
        <f t="shared" ref="AM133:AM164" si="63">(F133*$J133*$AH$4+F133*$K133*$AH$5)</f>
        <v>2.3116947626163746</v>
      </c>
      <c r="AN133" s="32">
        <f t="shared" ref="AN133:AN164" si="64">(G133*$J133*$AH$4+G133*$K133*$AH$5)</f>
        <v>2.3116947626163746</v>
      </c>
      <c r="AO133" s="32">
        <f t="shared" ref="AO133:AO164" si="65">(H133*$J133*$AH$4+H133*$K133*$AH$5)</f>
        <v>2.3116947626163746</v>
      </c>
      <c r="AQ133" s="32">
        <f t="shared" ref="AQ133:AQ164" si="66">(D133*$J133*$AI$4+D133*$K133*$AI$5+T133)</f>
        <v>4.8481406597977097</v>
      </c>
      <c r="AR133" s="32">
        <f t="shared" ref="AR133:AR164" si="67">(E133*$J133*$AI$4+E133*$K133*$AI$5+U133)</f>
        <v>5.2973739804689162</v>
      </c>
      <c r="AS133" s="32">
        <f t="shared" ref="AS133:AS164" si="68">(F133*$J133*$AI$4+F133*$K133*$AI$5+V133)</f>
        <v>5.4406975676640874</v>
      </c>
      <c r="AT133" s="32">
        <f t="shared" ref="AT133:AT164" si="69">(G133*$J133*$AI$4+G133*$K133*$AI$5+W133)</f>
        <v>5.5674504868606203</v>
      </c>
      <c r="AU133" s="32">
        <f t="shared" ref="AU133:AU164" si="70">(H133*$J133*$AI$4+H133*$K133*$AI$5+X133)</f>
        <v>5.6197698121323416</v>
      </c>
      <c r="AW133" s="32">
        <f t="shared" si="56"/>
        <v>0.46121170680481038</v>
      </c>
      <c r="AX133" s="32">
        <f t="shared" si="57"/>
        <v>0.43068144399486952</v>
      </c>
      <c r="AY133" s="32">
        <f t="shared" si="58"/>
        <v>0.42488940689435878</v>
      </c>
      <c r="AZ133" s="32">
        <f t="shared" si="59"/>
        <v>0.41521604333474649</v>
      </c>
      <c r="BA133" s="32">
        <f t="shared" si="60"/>
        <v>0.41135043603133542</v>
      </c>
    </row>
    <row r="134" spans="3:53" x14ac:dyDescent="0.15">
      <c r="C134" s="29">
        <v>130</v>
      </c>
      <c r="D134" s="29">
        <f>[6]属性汇总!DT133+[16]战法升星!AE133+[13]宝物升星!AF135+[14]藏品属性!BB140/2+[15]属性汇总!J134</f>
        <v>3.8914482415747993</v>
      </c>
      <c r="E134" s="29">
        <f>[6]属性汇总!DU133+[16]战法升星!AF133+[13]宝物升星!AG135+[14]藏品属性!BC140/2+[15]属性汇总!K134</f>
        <v>3.9716772111873158</v>
      </c>
      <c r="F134" s="29">
        <f>[6]属性汇总!DV133+[16]战法升星!AG133+[13]宝物升星!AH135+[14]藏品属性!BD140/2+[15]属性汇总!L134</f>
        <v>4.0199999999999996</v>
      </c>
      <c r="G134" s="29">
        <f>[6]属性汇总!DW133+[16]战法升星!AH133+[13]宝物升星!AI135+[14]藏品属性!BE140/2+[15]属性汇总!M134</f>
        <v>4.0199999999999996</v>
      </c>
      <c r="H134" s="29">
        <f>[6]属性汇总!DX133+[16]战法升星!AI133+[13]宝物升星!AJ135+[14]藏品属性!BF140/2+[15]属性汇总!N134</f>
        <v>4.0199999999999996</v>
      </c>
      <c r="J134" s="39">
        <f>[6]属性汇总!DT133/D134</f>
        <v>0.29295006106483956</v>
      </c>
      <c r="K134" s="39">
        <f>[16]战法升星!AE133/D134</f>
        <v>0.41129745800033601</v>
      </c>
      <c r="L134" s="39">
        <f>[13]宝物升星!AF135/D134</f>
        <v>0.14390529315465805</v>
      </c>
      <c r="M134" s="39">
        <f>[14]藏品属性!BB140/2/D134</f>
        <v>0.10045244022493129</v>
      </c>
      <c r="N134" s="39">
        <f>[15]属性汇总!J134/D134</f>
        <v>5.1394747555235015E-2</v>
      </c>
      <c r="O134" s="70"/>
      <c r="P134" s="70"/>
      <c r="S134" s="29">
        <v>130</v>
      </c>
      <c r="T134" s="29">
        <f>[7]士兵阶位属性!BR134+[7]士兵训练属性!BA135+[6]第4特性!W134+[17]效用汇总!N134+[8]属性汇总!AN134+[14]藏品属性!BB140/2</f>
        <v>4.3704551758013288</v>
      </c>
      <c r="U134" s="29">
        <f>[7]士兵阶位属性!BS134+[7]士兵训练属性!BB135+[6]第4特性!X134+[17]效用汇总!O134+[8]属性汇总!AO134+[14]藏品属性!BC140/2</f>
        <v>4.8027481720887168</v>
      </c>
      <c r="V134" s="29">
        <f>[7]士兵阶位属性!BT134+[7]士兵训练属性!BC135+[6]第4特性!Y134+[17]效用汇总!P134+[8]属性汇总!AP134+[14]藏品属性!BD140/2</f>
        <v>4.9347132302025161</v>
      </c>
      <c r="W134" s="29">
        <f>[7]士兵阶位属性!BU134+[7]士兵训练属性!BD135+[6]第4特性!Z134+[17]效用汇总!Q134+[8]属性汇总!AQ134+[14]藏品属性!BE140/2</f>
        <v>5.061783903197747</v>
      </c>
      <c r="X134" s="29">
        <f>[7]士兵阶位属性!BV134+[7]士兵训练属性!BE135+[6]第4特性!AA134+[17]效用汇总!R134+[8]属性汇总!AR134+[14]藏品属性!BF140/2</f>
        <v>5.116638201286011</v>
      </c>
      <c r="Z134" s="39">
        <f>[7]士兵阶位属性!BR134/T134</f>
        <v>0.1430126227490493</v>
      </c>
      <c r="AA134" s="39">
        <f>[7]士兵训练属性!BA135/T134</f>
        <v>0</v>
      </c>
      <c r="AB134" s="39">
        <f>[6]第4特性!W134/T134</f>
        <v>0.10296410371432123</v>
      </c>
      <c r="AC134" s="39">
        <f>[17]效用汇总!N134/T134</f>
        <v>0.56369651595084036</v>
      </c>
      <c r="AD134" s="39">
        <f>[8]属性汇总!AN134/T134</f>
        <v>0.10088402081100162</v>
      </c>
      <c r="AE134" s="39">
        <f>[14]藏品属性!BB140/2/T134</f>
        <v>8.9442736774787632E-2</v>
      </c>
      <c r="AK134" s="32">
        <f t="shared" si="61"/>
        <v>2.2384884927296334</v>
      </c>
      <c r="AL134" s="32">
        <f t="shared" si="62"/>
        <v>2.2846388239462949</v>
      </c>
      <c r="AM134" s="32">
        <f t="shared" si="63"/>
        <v>2.3124356748816739</v>
      </c>
      <c r="AN134" s="32">
        <f t="shared" si="64"/>
        <v>2.3124356748816739</v>
      </c>
      <c r="AO134" s="32">
        <f t="shared" si="65"/>
        <v>2.3124356748816739</v>
      </c>
      <c r="AQ134" s="32">
        <f t="shared" si="66"/>
        <v>4.872509452771288</v>
      </c>
      <c r="AR134" s="32">
        <f t="shared" si="67"/>
        <v>5.3151531706487845</v>
      </c>
      <c r="AS134" s="32">
        <f t="shared" si="68"/>
        <v>5.4533525819628474</v>
      </c>
      <c r="AT134" s="32">
        <f t="shared" si="69"/>
        <v>5.5804232549580783</v>
      </c>
      <c r="AU134" s="32">
        <f t="shared" si="70"/>
        <v>5.6352775530463424</v>
      </c>
      <c r="AW134" s="32">
        <f t="shared" si="56"/>
        <v>0.45941183171157746</v>
      </c>
      <c r="AX134" s="32">
        <f t="shared" si="57"/>
        <v>0.42983499263247471</v>
      </c>
      <c r="AY134" s="32">
        <f t="shared" si="58"/>
        <v>0.42403927494622939</v>
      </c>
      <c r="AZ134" s="32">
        <f t="shared" si="59"/>
        <v>0.41438356361717327</v>
      </c>
      <c r="BA134" s="32">
        <f t="shared" si="60"/>
        <v>0.41034991677235266</v>
      </c>
    </row>
    <row r="135" spans="3:53" x14ac:dyDescent="0.15">
      <c r="C135" s="29">
        <v>131</v>
      </c>
      <c r="D135" s="29">
        <f>[6]属性汇总!DT134+[16]战法升星!AE134+[13]宝物升星!AF136+[14]藏品属性!BB141/2+[15]属性汇总!J135</f>
        <v>3.8944950193951051</v>
      </c>
      <c r="E135" s="29">
        <f>[6]属性汇总!DU134+[16]战法升星!AF134+[13]宝物升星!AG136+[14]藏品属性!BC141/2+[15]属性汇总!K135</f>
        <v>3.975896234130853</v>
      </c>
      <c r="F135" s="29">
        <f>[6]属性汇总!DV134+[16]战法升星!AG134+[13]宝物升星!AH136+[14]藏品属性!BD141/2+[15]属性汇总!L135</f>
        <v>4.0199999999999996</v>
      </c>
      <c r="G135" s="29">
        <f>[6]属性汇总!DW134+[16]战法升星!AH134+[13]宝物升星!AI136+[14]藏品属性!BE141/2+[15]属性汇总!M135</f>
        <v>4.0199999999999996</v>
      </c>
      <c r="H135" s="29">
        <f>[6]属性汇总!DX134+[16]战法升星!AI134+[13]宝物升星!AJ136+[14]藏品属性!BF141/2+[15]属性汇总!N135</f>
        <v>4.0199999999999996</v>
      </c>
      <c r="J135" s="39">
        <f>[6]属性汇总!DT134/D135</f>
        <v>0.29272087762922988</v>
      </c>
      <c r="K135" s="39">
        <f>[16]战法升星!AE134/D135</f>
        <v>0.41168017640228716</v>
      </c>
      <c r="L135" s="39">
        <f>[13]宝物升星!AF136/D135</f>
        <v>0.14379271181786735</v>
      </c>
      <c r="M135" s="39">
        <f>[14]藏品属性!BB141/2/D135</f>
        <v>0.10045169421566298</v>
      </c>
      <c r="N135" s="39">
        <f>[15]属性汇总!J135/D135</f>
        <v>5.135453993495262E-2</v>
      </c>
      <c r="O135" s="70"/>
      <c r="P135" s="70"/>
      <c r="S135" s="29">
        <v>131</v>
      </c>
      <c r="T135" s="29">
        <f>[7]士兵阶位属性!BR135+[7]士兵训练属性!BA136+[6]第4特性!W135+[17]效用汇总!N135+[8]属性汇总!AN135+[14]藏品属性!BB141/2</f>
        <v>4.3859700327994204</v>
      </c>
      <c r="U135" s="29">
        <f>[7]士兵阶位属性!BS135+[7]士兵训练属性!BB136+[6]第4特性!X135+[17]效用汇总!O135+[8]属性汇总!AO135+[14]藏品属性!BC141/2</f>
        <v>4.8127937614749605</v>
      </c>
      <c r="V135" s="29">
        <f>[7]士兵阶位属性!BT135+[7]士兵训练属性!BC136+[6]第4特性!Y135+[17]效用汇总!P135+[8]属性汇总!AP135+[14]藏品属性!BD141/2</f>
        <v>4.9472310372773505</v>
      </c>
      <c r="W135" s="29">
        <f>[7]士兵阶位属性!BU135+[7]士兵训练属性!BD136+[6]第4特性!Z135+[17]效用汇总!Q135+[8]属性汇总!AQ135+[14]藏品属性!BE141/2</f>
        <v>5.0767270576813672</v>
      </c>
      <c r="X135" s="29">
        <f>[7]士兵阶位属性!BV135+[7]士兵训练属性!BE136+[6]第4特性!AA135+[17]效用汇总!R135+[8]属性汇总!AR135+[14]藏品属性!BF141/2</f>
        <v>5.1283491786731705</v>
      </c>
      <c r="Z135" s="39">
        <f>[7]士兵阶位属性!BR135/T135</f>
        <v>0.14385913986408452</v>
      </c>
      <c r="AA135" s="39">
        <f>[7]士兵训练属性!BA136/T135</f>
        <v>0</v>
      </c>
      <c r="AB135" s="39">
        <f>[6]第4特性!W135/T135</f>
        <v>0.10259988021686957</v>
      </c>
      <c r="AC135" s="39">
        <f>[17]效用汇总!N135/T135</f>
        <v>0.56381836268751018</v>
      </c>
      <c r="AD135" s="39">
        <f>[8]属性汇总!AN135/T135</f>
        <v>0.10052715536400353</v>
      </c>
      <c r="AE135" s="39">
        <f>[14]藏品属性!BB141/2/T135</f>
        <v>8.9195461867532189E-2</v>
      </c>
      <c r="AK135" s="32">
        <f t="shared" si="61"/>
        <v>2.240957756924165</v>
      </c>
      <c r="AL135" s="32">
        <f t="shared" si="62"/>
        <v>2.287797381234034</v>
      </c>
      <c r="AM135" s="32">
        <f t="shared" si="63"/>
        <v>2.3131754278721277</v>
      </c>
      <c r="AN135" s="32">
        <f t="shared" si="64"/>
        <v>2.3131754278721277</v>
      </c>
      <c r="AO135" s="32">
        <f t="shared" si="65"/>
        <v>2.3131754278721277</v>
      </c>
      <c r="AQ135" s="32">
        <f t="shared" si="66"/>
        <v>4.8882986724576609</v>
      </c>
      <c r="AR135" s="32">
        <f t="shared" si="67"/>
        <v>5.3256218782826386</v>
      </c>
      <c r="AS135" s="32">
        <f t="shared" si="68"/>
        <v>5.4657478466119214</v>
      </c>
      <c r="AT135" s="32">
        <f t="shared" si="69"/>
        <v>5.5952438670159381</v>
      </c>
      <c r="AU135" s="32">
        <f t="shared" si="70"/>
        <v>5.6468659880077414</v>
      </c>
      <c r="AW135" s="32">
        <f t="shared" si="56"/>
        <v>0.45843306783819981</v>
      </c>
      <c r="AX135" s="32">
        <f t="shared" si="57"/>
        <v>0.42958314231121936</v>
      </c>
      <c r="AY135" s="32">
        <f t="shared" si="58"/>
        <v>0.42321297886180509</v>
      </c>
      <c r="AZ135" s="32">
        <f t="shared" si="59"/>
        <v>0.41341816064681969</v>
      </c>
      <c r="BA135" s="32">
        <f t="shared" si="60"/>
        <v>0.40963880368059419</v>
      </c>
    </row>
    <row r="136" spans="3:53" x14ac:dyDescent="0.15">
      <c r="C136" s="29">
        <v>132</v>
      </c>
      <c r="D136" s="29">
        <f>[6]属性汇总!DT135+[16]战法升星!AE135+[13]宝物升星!AF137+[14]藏品属性!BB142/2+[15]属性汇总!J136</f>
        <v>3.8975417972154118</v>
      </c>
      <c r="E136" s="29">
        <f>[6]属性汇总!DU135+[16]战法升星!AF135+[13]宝物升星!AG137+[14]藏品属性!BC142/2+[15]属性汇总!K136</f>
        <v>3.9801152570743907</v>
      </c>
      <c r="F136" s="29">
        <f>[6]属性汇总!DV135+[16]战法升星!AG135+[13]宝物升星!AH137+[14]藏品属性!BD142/2+[15]属性汇总!L136</f>
        <v>4.0199999999999996</v>
      </c>
      <c r="G136" s="29">
        <f>[6]属性汇总!DW135+[16]战法升星!AH135+[13]宝物升星!AI137+[14]藏品属性!BE142/2+[15]属性汇总!M136</f>
        <v>4.0199999999999996</v>
      </c>
      <c r="H136" s="29">
        <f>[6]属性汇总!DX135+[16]战法升星!AI135+[13]宝物升星!AJ137+[14]藏品属性!BF142/2+[15]属性汇总!N136</f>
        <v>4.0199999999999996</v>
      </c>
      <c r="J136" s="39">
        <f>[6]属性汇总!DT135/D136</f>
        <v>0.29249205250716487</v>
      </c>
      <c r="K136" s="39">
        <f>[16]战法升星!AE135/D136</f>
        <v>0.41206229644865972</v>
      </c>
      <c r="L136" s="39">
        <f>[13]宝物升星!AF137/D136</f>
        <v>0.14368030649474767</v>
      </c>
      <c r="M136" s="39">
        <f>[14]藏品属性!BB142/2/D136</f>
        <v>0.10045094937273212</v>
      </c>
      <c r="N136" s="39">
        <f>[15]属性汇总!J136/D136</f>
        <v>5.1314395176695594E-2</v>
      </c>
      <c r="O136" s="70"/>
      <c r="P136" s="70"/>
      <c r="S136" s="29">
        <v>132</v>
      </c>
      <c r="T136" s="29">
        <f>[7]士兵阶位属性!BR136+[7]士兵训练属性!BA137+[6]第4特性!W136+[17]效用汇总!N136+[8]属性汇总!AN136+[14]藏品属性!BB142/2</f>
        <v>4.4014848897975112</v>
      </c>
      <c r="U136" s="29">
        <f>[7]士兵阶位属性!BS136+[7]士兵训练属性!BB137+[6]第4特性!X136+[17]效用汇总!O136+[8]属性汇总!AO136+[14]藏品属性!BC142/2</f>
        <v>4.8228393508612051</v>
      </c>
      <c r="V136" s="29">
        <f>[7]士兵阶位属性!BT136+[7]士兵训练属性!BC137+[6]第4特性!Y136+[17]效用汇总!P136+[8]属性汇总!AP136+[14]藏品属性!BD142/2</f>
        <v>4.9597488443521858</v>
      </c>
      <c r="W136" s="29">
        <f>[7]士兵阶位属性!BU136+[7]士兵训练属性!BD137+[6]第4特性!Z136+[17]效用汇总!Q136+[8]属性汇总!AQ136+[14]藏品属性!BE142/2</f>
        <v>5.0916702121649875</v>
      </c>
      <c r="X136" s="29">
        <f>[7]士兵阶位属性!BV136+[7]士兵训练属性!BE137+[6]第4特性!AA136+[17]效用汇总!R136+[8]属性汇总!AR136+[14]藏品属性!BF142/2</f>
        <v>5.1400601560603301</v>
      </c>
      <c r="Z136" s="39">
        <f>[7]士兵阶位属性!BR136/T136</f>
        <v>0.14469968917856385</v>
      </c>
      <c r="AA136" s="39">
        <f>[7]士兵训练属性!BA137/T136</f>
        <v>0</v>
      </c>
      <c r="AB136" s="39">
        <f>[6]第4特性!W136/T136</f>
        <v>0.1022382244326419</v>
      </c>
      <c r="AC136" s="39">
        <f>[17]效用汇总!N136/T136</f>
        <v>0.56393935042557275</v>
      </c>
      <c r="AD136" s="39">
        <f>[8]属性汇总!AN136/T136</f>
        <v>0.100172805757235</v>
      </c>
      <c r="AE136" s="39">
        <f>[14]藏品属性!BB142/2/T136</f>
        <v>8.8949930205986474E-2</v>
      </c>
      <c r="AK136" s="32">
        <f t="shared" si="61"/>
        <v>2.2434270211186971</v>
      </c>
      <c r="AL136" s="32">
        <f t="shared" si="62"/>
        <v>2.2909563461941183</v>
      </c>
      <c r="AM136" s="32">
        <f t="shared" si="63"/>
        <v>2.3139140243064125</v>
      </c>
      <c r="AN136" s="32">
        <f t="shared" si="64"/>
        <v>2.3139140243064125</v>
      </c>
      <c r="AO136" s="32">
        <f t="shared" si="65"/>
        <v>2.3139140243064125</v>
      </c>
      <c r="AQ136" s="32">
        <f t="shared" si="66"/>
        <v>4.904087892144033</v>
      </c>
      <c r="AR136" s="32">
        <f t="shared" si="67"/>
        <v>5.3360905183842782</v>
      </c>
      <c r="AS136" s="32">
        <f t="shared" si="68"/>
        <v>5.4781433028481876</v>
      </c>
      <c r="AT136" s="32">
        <f t="shared" si="69"/>
        <v>5.6100646706609893</v>
      </c>
      <c r="AU136" s="32">
        <f t="shared" si="70"/>
        <v>5.6584546145563319</v>
      </c>
      <c r="AW136" s="32">
        <f t="shared" si="56"/>
        <v>0.45746060642846398</v>
      </c>
      <c r="AX136" s="32">
        <f t="shared" si="57"/>
        <v>0.42933236201693969</v>
      </c>
      <c r="AY136" s="32">
        <f t="shared" si="58"/>
        <v>0.4223901961643402</v>
      </c>
      <c r="AZ136" s="32">
        <f t="shared" si="59"/>
        <v>0.41245763821716913</v>
      </c>
      <c r="BA136" s="32">
        <f t="shared" si="60"/>
        <v>0.4089303850478691</v>
      </c>
    </row>
    <row r="137" spans="3:53" x14ac:dyDescent="0.15">
      <c r="C137" s="29">
        <v>133</v>
      </c>
      <c r="D137" s="29">
        <f>[6]属性汇总!DT136+[16]战法升星!AE136+[13]宝物升星!AF138+[14]藏品属性!BB143/2+[15]属性汇总!J137</f>
        <v>3.9005885750357181</v>
      </c>
      <c r="E137" s="29">
        <f>[6]属性汇总!DU136+[16]战法升星!AF136+[13]宝物升星!AG138+[14]藏品属性!BC143/2+[15]属性汇总!K137</f>
        <v>3.9843342800179289</v>
      </c>
      <c r="F137" s="29">
        <f>[6]属性汇总!DV136+[16]战法升星!AG136+[13]宝物升星!AH138+[14]藏品属性!BD143/2+[15]属性汇总!L137</f>
        <v>4.0199999999999996</v>
      </c>
      <c r="G137" s="29">
        <f>[6]属性汇总!DW136+[16]战法升星!AH136+[13]宝物升星!AI138+[14]藏品属性!BE143/2+[15]属性汇总!M137</f>
        <v>4.0199999999999996</v>
      </c>
      <c r="H137" s="29">
        <f>[6]属性汇总!DX136+[16]战法升星!AI136+[13]宝物升星!AJ138+[14]藏品属性!BF143/2+[15]属性汇总!N137</f>
        <v>4.0199999999999996</v>
      </c>
      <c r="J137" s="39">
        <f>[6]属性汇总!DT136/D137</f>
        <v>0.29226358485900061</v>
      </c>
      <c r="K137" s="39">
        <f>[16]战法升星!AE136/D137</f>
        <v>0.41244381954159326</v>
      </c>
      <c r="L137" s="39">
        <f>[13]宝物升星!AF138/D137</f>
        <v>0.14356807677284245</v>
      </c>
      <c r="M137" s="39">
        <f>[14]藏品属性!BB143/2/D137</f>
        <v>0.10045020569340563</v>
      </c>
      <c r="N137" s="39">
        <f>[15]属性汇总!J137/D137</f>
        <v>5.1274313133158007E-2</v>
      </c>
      <c r="O137" s="70"/>
      <c r="P137" s="70"/>
      <c r="S137" s="29">
        <v>133</v>
      </c>
      <c r="T137" s="29">
        <f>[7]士兵阶位属性!BR137+[7]士兵训练属性!BA138+[6]第4特性!W137+[17]效用汇总!N137+[8]属性汇总!AN137+[14]藏品属性!BB143/2</f>
        <v>4.4169997467956028</v>
      </c>
      <c r="U137" s="29">
        <f>[7]士兵阶位属性!BS137+[7]士兵训练属性!BB138+[6]第4特性!X137+[17]效用汇总!O137+[8]属性汇总!AO137+[14]藏品属性!BC143/2</f>
        <v>4.8328849402474479</v>
      </c>
      <c r="V137" s="29">
        <f>[7]士兵阶位属性!BT137+[7]士兵训练属性!BC138+[6]第4特性!Y137+[17]效用汇总!P137+[8]属性汇总!AP137+[14]藏品属性!BD143/2</f>
        <v>4.9722666514270202</v>
      </c>
      <c r="W137" s="29">
        <f>[7]士兵阶位属性!BU137+[7]士兵训练属性!BD138+[6]第4特性!Z137+[17]效用汇总!Q137+[8]属性汇总!AQ137+[14]藏品属性!BE143/2</f>
        <v>5.1066133666486078</v>
      </c>
      <c r="X137" s="29">
        <f>[7]士兵阶位属性!BV137+[7]士兵训练属性!BE138+[6]第4特性!AA137+[17]效用汇总!R137+[8]属性汇总!AR137+[14]藏品属性!BF143/2</f>
        <v>5.1517711334474896</v>
      </c>
      <c r="Z137" s="39">
        <f>[7]士兵阶位属性!BR137/T137</f>
        <v>0.14553433357877479</v>
      </c>
      <c r="AA137" s="39">
        <f>[7]士兵训练属性!BA138/T137</f>
        <v>0</v>
      </c>
      <c r="AB137" s="39">
        <f>[6]第4特性!W137/T137</f>
        <v>0.10187910930410651</v>
      </c>
      <c r="AC137" s="39">
        <f>[17]效用汇总!N137/T137</f>
        <v>0.56405948821681073</v>
      </c>
      <c r="AD137" s="39">
        <f>[8]属性汇总!AN137/T137</f>
        <v>9.982094547978114E-2</v>
      </c>
      <c r="AE137" s="39">
        <f>[14]藏品属性!BB143/2/T137</f>
        <v>8.8706123420526667E-2</v>
      </c>
      <c r="AK137" s="32">
        <f t="shared" si="61"/>
        <v>2.2458962853132287</v>
      </c>
      <c r="AL137" s="32">
        <f t="shared" si="62"/>
        <v>2.2941157178712404</v>
      </c>
      <c r="AM137" s="32">
        <f t="shared" si="63"/>
        <v>2.3146514668947118</v>
      </c>
      <c r="AN137" s="32">
        <f t="shared" si="64"/>
        <v>2.3146514668947118</v>
      </c>
      <c r="AO137" s="32">
        <f t="shared" si="65"/>
        <v>2.3146514668947118</v>
      </c>
      <c r="AQ137" s="32">
        <f t="shared" si="66"/>
        <v>4.9198771118304059</v>
      </c>
      <c r="AR137" s="32">
        <f t="shared" si="67"/>
        <v>5.3465590911119509</v>
      </c>
      <c r="AS137" s="32">
        <f t="shared" si="68"/>
        <v>5.4905389502226951</v>
      </c>
      <c r="AT137" s="32">
        <f t="shared" si="69"/>
        <v>5.6248856654442827</v>
      </c>
      <c r="AU137" s="32">
        <f t="shared" si="70"/>
        <v>5.6700434322431645</v>
      </c>
      <c r="AW137" s="32">
        <f t="shared" si="56"/>
        <v>0.45649438680342541</v>
      </c>
      <c r="AX137" s="32">
        <f t="shared" si="57"/>
        <v>0.42908264526337098</v>
      </c>
      <c r="AY137" s="32">
        <f t="shared" si="58"/>
        <v>0.42157090367254929</v>
      </c>
      <c r="AZ137" s="32">
        <f t="shared" si="59"/>
        <v>0.41150195836236408</v>
      </c>
      <c r="BA137" s="32">
        <f t="shared" si="60"/>
        <v>0.40822464493521465</v>
      </c>
    </row>
    <row r="138" spans="3:53" x14ac:dyDescent="0.15">
      <c r="C138" s="29">
        <v>134</v>
      </c>
      <c r="D138" s="29">
        <f>[6]属性汇总!DT137+[16]战法升星!AE137+[13]宝物升星!AF139+[14]藏品属性!BB144/2+[15]属性汇总!J138</f>
        <v>3.9036353528560244</v>
      </c>
      <c r="E138" s="29">
        <f>[6]属性汇总!DU137+[16]战法升星!AF137+[13]宝物升星!AG139+[14]藏品属性!BC144/2+[15]属性汇总!K138</f>
        <v>3.988553302961467</v>
      </c>
      <c r="F138" s="29">
        <f>[6]属性汇总!DV137+[16]战法升星!AG137+[13]宝物升星!AH139+[14]藏品属性!BD144/2+[15]属性汇总!L138</f>
        <v>4.0199999999999996</v>
      </c>
      <c r="G138" s="29">
        <f>[6]属性汇总!DW137+[16]战法升星!AH137+[13]宝物升星!AI139+[14]藏品属性!BE144/2+[15]属性汇总!M138</f>
        <v>4.0199999999999996</v>
      </c>
      <c r="H138" s="29">
        <f>[6]属性汇总!DX137+[16]战法升星!AI137+[13]宝物升星!AJ139+[14]藏品属性!BF144/2+[15]属性汇总!N138</f>
        <v>4.0199999999999996</v>
      </c>
      <c r="J138" s="39">
        <f>[6]属性汇总!DT137/D138</f>
        <v>0.29203547384771467</v>
      </c>
      <c r="K138" s="39">
        <f>[16]战法升星!AE137/D138</f>
        <v>0.41282474707884997</v>
      </c>
      <c r="L138" s="39">
        <f>[13]宝物升星!AF139/D138</f>
        <v>0.14345602224098267</v>
      </c>
      <c r="M138" s="39">
        <f>[14]藏品属性!BB144/2/D138</f>
        <v>0.1004494631749589</v>
      </c>
      <c r="N138" s="39">
        <f>[15]属性汇总!J138/D138</f>
        <v>5.123429365749381E-2</v>
      </c>
      <c r="O138" s="70"/>
      <c r="P138" s="70"/>
      <c r="S138" s="29">
        <v>134</v>
      </c>
      <c r="T138" s="29">
        <f>[7]士兵阶位属性!BR138+[7]士兵训练属性!BA139+[6]第4特性!W138+[17]效用汇总!N138+[8]属性汇总!AN138+[14]藏品属性!BB144/2</f>
        <v>4.4325146037936936</v>
      </c>
      <c r="U138" s="29">
        <f>[7]士兵阶位属性!BS138+[7]士兵训练属性!BB139+[6]第4特性!X138+[17]效用汇总!O138+[8]属性汇总!AO138+[14]藏品属性!BC144/2</f>
        <v>4.8429305296336915</v>
      </c>
      <c r="V138" s="29">
        <f>[7]士兵阶位属性!BT138+[7]士兵训练属性!BC139+[6]第4特性!Y138+[17]效用汇总!P138+[8]属性汇总!AP138+[14]藏品属性!BD144/2</f>
        <v>4.9847844585018546</v>
      </c>
      <c r="W138" s="29">
        <f>[7]士兵阶位属性!BU138+[7]士兵训练属性!BD139+[6]第4特性!Z138+[17]效用汇总!Q138+[8]属性汇总!AQ138+[14]藏品属性!BE144/2</f>
        <v>5.1215565211322289</v>
      </c>
      <c r="X138" s="29">
        <f>[7]士兵阶位属性!BV138+[7]士兵训练属性!BE139+[6]第4特性!AA138+[17]效用汇总!R138+[8]属性汇总!AR138+[14]藏品属性!BF144/2</f>
        <v>5.1634821108346483</v>
      </c>
      <c r="Z138" s="39">
        <f>[7]士兵阶位属性!BR138/T138</f>
        <v>0.14636313507053719</v>
      </c>
      <c r="AA138" s="39">
        <f>[7]士兵训练属性!BA139/T138</f>
        <v>0</v>
      </c>
      <c r="AB138" s="39">
        <f>[6]第4特性!W138/T138</f>
        <v>0.10152250815256304</v>
      </c>
      <c r="AC138" s="39">
        <f>[17]效用汇总!N138/T138</f>
        <v>0.56417878498627316</v>
      </c>
      <c r="AD138" s="39">
        <f>[8]属性汇总!AN138/T138</f>
        <v>9.9471548391905223E-2</v>
      </c>
      <c r="AE138" s="39">
        <f>[14]藏品属性!BB144/2/T138</f>
        <v>8.8464023398721239E-2</v>
      </c>
      <c r="AK138" s="32">
        <f t="shared" si="61"/>
        <v>2.2483655495077608</v>
      </c>
      <c r="AL138" s="32">
        <f t="shared" si="62"/>
        <v>2.297275495313075</v>
      </c>
      <c r="AM138" s="32">
        <f t="shared" si="63"/>
        <v>2.3153877583387481</v>
      </c>
      <c r="AN138" s="32">
        <f t="shared" si="64"/>
        <v>2.3153877583387481</v>
      </c>
      <c r="AO138" s="32">
        <f t="shared" si="65"/>
        <v>2.3153877583387481</v>
      </c>
      <c r="AQ138" s="32">
        <f t="shared" si="66"/>
        <v>4.9356663315167779</v>
      </c>
      <c r="AR138" s="32">
        <f t="shared" si="67"/>
        <v>5.3570275966234151</v>
      </c>
      <c r="AS138" s="32">
        <f t="shared" si="68"/>
        <v>5.5029347882878961</v>
      </c>
      <c r="AT138" s="32">
        <f t="shared" si="69"/>
        <v>5.6397068509182704</v>
      </c>
      <c r="AU138" s="32">
        <f t="shared" si="70"/>
        <v>5.6816324406206897</v>
      </c>
      <c r="AW138" s="32">
        <f t="shared" si="56"/>
        <v>0.45553434906058904</v>
      </c>
      <c r="AX138" s="32">
        <f t="shared" si="57"/>
        <v>0.42883398561565544</v>
      </c>
      <c r="AY138" s="32">
        <f t="shared" si="58"/>
        <v>0.42075507841137338</v>
      </c>
      <c r="AZ138" s="32">
        <f t="shared" si="59"/>
        <v>0.41055108351274522</v>
      </c>
      <c r="BA138" s="32">
        <f t="shared" si="60"/>
        <v>0.4075215675313561</v>
      </c>
    </row>
    <row r="139" spans="3:53" x14ac:dyDescent="0.15">
      <c r="C139" s="29">
        <v>135</v>
      </c>
      <c r="D139" s="29">
        <f>[6]属性汇总!DT138+[16]战法升星!AE138+[13]宝物升星!AF140+[14]藏品属性!BB145/2+[15]属性汇总!J139</f>
        <v>3.9066821306763306</v>
      </c>
      <c r="E139" s="29">
        <f>[6]属性汇总!DU138+[16]战法升星!AF138+[13]宝物升星!AG140+[14]藏品属性!BC145/2+[15]属性汇总!K139</f>
        <v>3.9927723259050047</v>
      </c>
      <c r="F139" s="29">
        <f>[6]属性汇总!DV138+[16]战法升星!AG138+[13]宝物升星!AH140+[14]藏品属性!BD145/2+[15]属性汇总!L139</f>
        <v>4.0199999999999996</v>
      </c>
      <c r="G139" s="29">
        <f>[6]属性汇总!DW138+[16]战法升星!AH138+[13]宝物升星!AI140+[14]藏品属性!BE145/2+[15]属性汇总!M139</f>
        <v>4.0199999999999996</v>
      </c>
      <c r="H139" s="29">
        <f>[6]属性汇总!DX138+[16]战法升星!AI138+[13]宝物升星!AJ140+[14]藏品属性!BF145/2+[15]属性汇总!N139</f>
        <v>4.0199999999999996</v>
      </c>
      <c r="J139" s="39">
        <f>[6]属性汇总!DT138/D139</f>
        <v>0.2918077186388956</v>
      </c>
      <c r="K139" s="39">
        <f>[16]战法升星!AE138/D139</f>
        <v>0.41320508045383136</v>
      </c>
      <c r="L139" s="39">
        <f>[13]宝物升星!AF140/D139</f>
        <v>0.14334414248928207</v>
      </c>
      <c r="M139" s="39">
        <f>[14]藏品属性!BB145/2/D139</f>
        <v>0.10044872181467589</v>
      </c>
      <c r="N139" s="39">
        <f>[15]属性汇总!J139/D139</f>
        <v>5.119433660331503E-2</v>
      </c>
      <c r="O139" s="70"/>
      <c r="P139" s="70"/>
      <c r="S139" s="29">
        <v>135</v>
      </c>
      <c r="T139" s="29">
        <f>[7]士兵阶位属性!BR139+[7]士兵训练属性!BA140+[6]第4特性!W139+[17]效用汇总!N139+[8]属性汇总!AN139+[14]藏品属性!BB145/2</f>
        <v>4.4480294607917843</v>
      </c>
      <c r="U139" s="29">
        <f>[7]士兵阶位属性!BS139+[7]士兵训练属性!BB140+[6]第4特性!X139+[17]效用汇总!O139+[8]属性汇总!AO139+[14]藏品属性!BC145/2</f>
        <v>4.8529761190199361</v>
      </c>
      <c r="V139" s="29">
        <f>[7]士兵阶位属性!BT139+[7]士兵训练属性!BC140+[6]第4特性!Y139+[17]效用汇总!P139+[8]属性汇总!AP139+[14]藏品属性!BD145/2</f>
        <v>4.997302265576689</v>
      </c>
      <c r="W139" s="29">
        <f>[7]士兵阶位属性!BU139+[7]士兵训练属性!BD140+[6]第4特性!Z139+[17]效用汇总!Q139+[8]属性汇总!AQ139+[14]藏品属性!BE145/2</f>
        <v>5.1364996756158492</v>
      </c>
      <c r="X139" s="29">
        <f>[7]士兵阶位属性!BV139+[7]士兵训练属性!BE140+[6]第4特性!AA139+[17]效用汇总!R139+[8]属性汇总!AR139+[14]藏品属性!BF145/2</f>
        <v>5.1751930882218078</v>
      </c>
      <c r="Z139" s="39">
        <f>[7]士兵阶位属性!BR139/T139</f>
        <v>0.14718615479455824</v>
      </c>
      <c r="AA139" s="39">
        <f>[7]士兵训练属性!BA140/T139</f>
        <v>0</v>
      </c>
      <c r="AB139" s="39">
        <f>[6]第4特性!W139/T139</f>
        <v>0.10116839467153539</v>
      </c>
      <c r="AC139" s="39">
        <f>[17]效用汇总!N139/T139</f>
        <v>0.56429724953448579</v>
      </c>
      <c r="AD139" s="39">
        <f>[8]属性汇总!AN139/T139</f>
        <v>9.9124588718575102E-2</v>
      </c>
      <c r="AE139" s="39">
        <f>[14]藏品属性!BB145/2/T139</f>
        <v>8.8223612280845368E-2</v>
      </c>
      <c r="AK139" s="32">
        <f t="shared" si="61"/>
        <v>2.2508348137022929</v>
      </c>
      <c r="AL139" s="32">
        <f t="shared" si="62"/>
        <v>2.3004356775702672</v>
      </c>
      <c r="AM139" s="32">
        <f t="shared" si="63"/>
        <v>2.3161229013318141</v>
      </c>
      <c r="AN139" s="32">
        <f t="shared" si="64"/>
        <v>2.3161229013318141</v>
      </c>
      <c r="AO139" s="32">
        <f t="shared" si="65"/>
        <v>2.3161229013318141</v>
      </c>
      <c r="AQ139" s="32">
        <f t="shared" si="66"/>
        <v>4.95145555120315</v>
      </c>
      <c r="AR139" s="32">
        <f t="shared" si="67"/>
        <v>5.3674960350759342</v>
      </c>
      <c r="AS139" s="32">
        <f t="shared" si="68"/>
        <v>5.5153308165976371</v>
      </c>
      <c r="AT139" s="32">
        <f t="shared" si="69"/>
        <v>5.6545282266367973</v>
      </c>
      <c r="AU139" s="32">
        <f t="shared" si="70"/>
        <v>5.6932216392427559</v>
      </c>
      <c r="AW139" s="32">
        <f t="shared" si="56"/>
        <v>0.45458043406152854</v>
      </c>
      <c r="AX139" s="32">
        <f t="shared" si="57"/>
        <v>0.42858637668983818</v>
      </c>
      <c r="AY139" s="32">
        <f t="shared" si="58"/>
        <v>0.41994269760968056</v>
      </c>
      <c r="AZ139" s="32">
        <f t="shared" si="59"/>
        <v>0.40960497648968297</v>
      </c>
      <c r="BA139" s="32">
        <f t="shared" si="60"/>
        <v>0.40682113715142082</v>
      </c>
    </row>
    <row r="140" spans="3:53" x14ac:dyDescent="0.15">
      <c r="C140" s="29">
        <v>136</v>
      </c>
      <c r="D140" s="29">
        <f>[6]属性汇总!DT139+[16]战法升星!AE139+[13]宝物升星!AF141+[14]藏品属性!BB146/2+[15]属性汇总!J140</f>
        <v>3.9097289084966373</v>
      </c>
      <c r="E140" s="29">
        <f>[6]属性汇总!DU139+[16]战法升星!AF139+[13]宝物升星!AG141+[14]藏品属性!BC146/2+[15]属性汇总!K140</f>
        <v>3.996991348848542</v>
      </c>
      <c r="F140" s="29">
        <f>[6]属性汇总!DV139+[16]战法升星!AG139+[13]宝物升星!AH141+[14]藏品属性!BD146/2+[15]属性汇总!L140</f>
        <v>4.0199999999999996</v>
      </c>
      <c r="G140" s="29">
        <f>[6]属性汇总!DW139+[16]战法升星!AH139+[13]宝物升星!AI141+[14]藏品属性!BE146/2+[15]属性汇总!M140</f>
        <v>4.0199999999999996</v>
      </c>
      <c r="H140" s="29">
        <f>[6]属性汇总!DX139+[16]战法升星!AI139+[13]宝物升星!AJ141+[14]藏品属性!BF146/2+[15]属性汇总!N140</f>
        <v>4.0199999999999996</v>
      </c>
      <c r="J140" s="39">
        <f>[6]属性汇总!DT139/D140</f>
        <v>0.29158031840073301</v>
      </c>
      <c r="K140" s="39">
        <f>[16]战法升星!AE139/D140</f>
        <v>0.41358482105559585</v>
      </c>
      <c r="L140" s="39">
        <f>[13]宝物升星!AF141/D140</f>
        <v>0.14323243710913203</v>
      </c>
      <c r="M140" s="39">
        <f>[14]藏品属性!BB146/2/D140</f>
        <v>0.10044798160984898</v>
      </c>
      <c r="N140" s="39">
        <f>[15]属性汇总!J140/D140</f>
        <v>5.1154441824690013E-2</v>
      </c>
      <c r="O140" s="70"/>
      <c r="P140" s="70"/>
      <c r="S140" s="29">
        <v>136</v>
      </c>
      <c r="T140" s="29">
        <f>[7]士兵阶位属性!BR140+[7]士兵训练属性!BA141+[6]第4特性!W140+[17]效用汇总!N140+[8]属性汇总!AN140+[14]藏品属性!BB146/2</f>
        <v>4.4635443177898741</v>
      </c>
      <c r="U140" s="29">
        <f>[7]士兵阶位属性!BS140+[7]士兵训练属性!BB141+[6]第4特性!X140+[17]效用汇总!O140+[8]属性汇总!AO140+[14]藏品属性!BC146/2</f>
        <v>4.8630217084061798</v>
      </c>
      <c r="V140" s="29">
        <f>[7]士兵阶位属性!BT140+[7]士兵训练属性!BC141+[6]第4特性!Y140+[17]效用汇总!P140+[8]属性汇总!AP140+[14]藏品属性!BD146/2</f>
        <v>5.0098200726515234</v>
      </c>
      <c r="W140" s="29">
        <f>[7]士兵阶位属性!BU140+[7]士兵训练属性!BD141+[6]第4特性!Z140+[17]效用汇总!Q140+[8]属性汇总!AQ140+[14]藏品属性!BE146/2</f>
        <v>5.1514428300994695</v>
      </c>
      <c r="X140" s="29">
        <f>[7]士兵阶位属性!BV140+[7]士兵训练属性!BE141+[6]第4特性!AA140+[17]效用汇总!R140+[8]属性汇总!AR140+[14]藏品属性!BF146/2</f>
        <v>5.1869040656089673</v>
      </c>
      <c r="Z140" s="39">
        <f>[7]士兵阶位属性!BR140/T140</f>
        <v>0.14800345304146797</v>
      </c>
      <c r="AA140" s="39">
        <f>[7]士兵训练属性!BA141/T140</f>
        <v>0</v>
      </c>
      <c r="AB140" s="39">
        <f>[6]第4特性!W140/T140</f>
        <v>0.10081674292030278</v>
      </c>
      <c r="AC140" s="39">
        <f>[17]效用汇总!N140/T140</f>
        <v>0.56441489053961524</v>
      </c>
      <c r="AD140" s="39">
        <f>[8]属性汇总!AN140/T140</f>
        <v>9.8780041043124961E-2</v>
      </c>
      <c r="AE140" s="39">
        <f>[14]藏品属性!BB146/2/T140</f>
        <v>8.7984872455489097E-2</v>
      </c>
      <c r="AK140" s="32">
        <f t="shared" si="61"/>
        <v>2.2533040778968245</v>
      </c>
      <c r="AL140" s="32">
        <f t="shared" si="62"/>
        <v>2.3035962636964236</v>
      </c>
      <c r="AM140" s="32">
        <f t="shared" si="63"/>
        <v>2.3168568985588083</v>
      </c>
      <c r="AN140" s="32">
        <f t="shared" si="64"/>
        <v>2.3168568985588083</v>
      </c>
      <c r="AO140" s="32">
        <f t="shared" si="65"/>
        <v>2.3168568985588083</v>
      </c>
      <c r="AQ140" s="32">
        <f t="shared" si="66"/>
        <v>4.9672447708895211</v>
      </c>
      <c r="AR140" s="32">
        <f t="shared" si="67"/>
        <v>5.3779644066262788</v>
      </c>
      <c r="AS140" s="32">
        <f t="shared" si="68"/>
        <v>5.5277270347071568</v>
      </c>
      <c r="AT140" s="32">
        <f t="shared" si="69"/>
        <v>5.6693497921551028</v>
      </c>
      <c r="AU140" s="32">
        <f t="shared" si="70"/>
        <v>5.7048110276646007</v>
      </c>
      <c r="AW140" s="32">
        <f t="shared" si="56"/>
        <v>0.45363258341974333</v>
      </c>
      <c r="AX140" s="32">
        <f t="shared" si="57"/>
        <v>0.42833981215236838</v>
      </c>
      <c r="AY140" s="32">
        <f t="shared" si="58"/>
        <v>0.41913373869799792</v>
      </c>
      <c r="AZ140" s="32">
        <f t="shared" si="59"/>
        <v>0.40866360050048989</v>
      </c>
      <c r="BA140" s="32">
        <f t="shared" si="60"/>
        <v>0.40612333823566954</v>
      </c>
    </row>
    <row r="141" spans="3:53" x14ac:dyDescent="0.15">
      <c r="C141" s="29">
        <v>137</v>
      </c>
      <c r="D141" s="29">
        <f>[6]属性汇总!DT140+[16]战法升星!AE140+[13]宝物升星!AF142+[14]藏品属性!BB147/2+[15]属性汇总!J141</f>
        <v>3.9127756863169432</v>
      </c>
      <c r="E141" s="29">
        <f>[6]属性汇总!DU140+[16]战法升星!AF140+[13]宝物升星!AG142+[14]藏品属性!BC147/2+[15]属性汇总!K141</f>
        <v>4.0012103717920802</v>
      </c>
      <c r="F141" s="29">
        <f>[6]属性汇总!DV140+[16]战法升星!AG140+[13]宝物升星!AH142+[14]藏品属性!BD147/2+[15]属性汇总!L141</f>
        <v>4.0199999999999996</v>
      </c>
      <c r="G141" s="29">
        <f>[6]属性汇总!DW140+[16]战法升星!AH140+[13]宝物升星!AI142+[14]藏品属性!BE147/2+[15]属性汇总!M141</f>
        <v>4.0199999999999996</v>
      </c>
      <c r="H141" s="29">
        <f>[6]属性汇总!DX140+[16]战法升星!AI140+[13]宝物升星!AJ142+[14]藏品属性!BF147/2+[15]属性汇总!N141</f>
        <v>4.0199999999999996</v>
      </c>
      <c r="J141" s="39">
        <f>[6]属性汇总!DT140/D141</f>
        <v>0.29135327230400743</v>
      </c>
      <c r="K141" s="39">
        <f>[16]战法升星!AE140/D141</f>
        <v>0.41396397026887527</v>
      </c>
      <c r="L141" s="39">
        <f>[13]宝物升星!AF142/D141</f>
        <v>0.14312090569319666</v>
      </c>
      <c r="M141" s="39">
        <f>[14]藏品属性!BB147/2/D141</f>
        <v>0.10044724255777902</v>
      </c>
      <c r="N141" s="39">
        <f>[15]属性汇总!J141/D141</f>
        <v>5.1114609176141662E-2</v>
      </c>
      <c r="O141" s="70"/>
      <c r="P141" s="70"/>
      <c r="S141" s="29">
        <v>137</v>
      </c>
      <c r="T141" s="29">
        <f>[7]士兵阶位属性!BR141+[7]士兵训练属性!BA142+[6]第4特性!W141+[17]效用汇总!N141+[8]属性汇总!AN141+[14]藏品属性!BB147/2</f>
        <v>4.4790591747879658</v>
      </c>
      <c r="U141" s="29">
        <f>[7]士兵阶位属性!BS141+[7]士兵训练属性!BB142+[6]第4特性!X141+[17]效用汇总!O141+[8]属性汇总!AO141+[14]藏品属性!BC147/2</f>
        <v>4.8730672977924243</v>
      </c>
      <c r="V141" s="29">
        <f>[7]士兵阶位属性!BT141+[7]士兵训练属性!BC142+[6]第4特性!Y141+[17]效用汇总!P141+[8]属性汇总!AP141+[14]藏品属性!BD147/2</f>
        <v>5.0223378797263578</v>
      </c>
      <c r="W141" s="29">
        <f>[7]士兵阶位属性!BU141+[7]士兵训练属性!BD142+[6]第4特性!Z141+[17]效用汇总!Q141+[8]属性汇总!AQ141+[14]藏品属性!BE147/2</f>
        <v>5.1663859845830906</v>
      </c>
      <c r="X141" s="29">
        <f>[7]士兵阶位属性!BV141+[7]士兵训练属性!BE142+[6]第4特性!AA141+[17]效用汇总!R141+[8]属性汇总!AR141+[14]藏品属性!BF147/2</f>
        <v>5.1986150429961269</v>
      </c>
      <c r="Z141" s="39">
        <f>[7]士兵阶位属性!BR141/T141</f>
        <v>0.14881508926654194</v>
      </c>
      <c r="AA141" s="39">
        <f>[7]士兵训练属性!BA142/T141</f>
        <v>0</v>
      </c>
      <c r="AB141" s="39">
        <f>[6]第4特性!W141/T141</f>
        <v>0.10046752731756498</v>
      </c>
      <c r="AC141" s="39">
        <f>[17]效用汇总!N141/T141</f>
        <v>0.56453171655958789</v>
      </c>
      <c r="AD141" s="39">
        <f>[8]属性汇总!AN141/T141</f>
        <v>9.8437880301048525E-2</v>
      </c>
      <c r="AE141" s="39">
        <f>[14]藏品属性!BB147/2/T141</f>
        <v>8.7747786555256613E-2</v>
      </c>
      <c r="AK141" s="32">
        <f t="shared" si="61"/>
        <v>2.2557733420913566</v>
      </c>
      <c r="AL141" s="32">
        <f t="shared" si="62"/>
        <v>2.3067572527480964</v>
      </c>
      <c r="AM141" s="32">
        <f t="shared" si="63"/>
        <v>2.3175897526962674</v>
      </c>
      <c r="AN141" s="32">
        <f t="shared" si="64"/>
        <v>2.3175897526962674</v>
      </c>
      <c r="AO141" s="32">
        <f t="shared" si="65"/>
        <v>2.3175897526962674</v>
      </c>
      <c r="AQ141" s="32">
        <f t="shared" si="66"/>
        <v>4.983033990575894</v>
      </c>
      <c r="AR141" s="32">
        <f t="shared" si="67"/>
        <v>5.3884327114307364</v>
      </c>
      <c r="AS141" s="32">
        <f t="shared" si="68"/>
        <v>5.5401234421730789</v>
      </c>
      <c r="AT141" s="32">
        <f t="shared" si="69"/>
        <v>5.6841715470298118</v>
      </c>
      <c r="AU141" s="32">
        <f t="shared" si="70"/>
        <v>5.716400605442848</v>
      </c>
      <c r="AW141" s="32">
        <f t="shared" si="56"/>
        <v>0.45269073948874561</v>
      </c>
      <c r="AX141" s="32">
        <f t="shared" si="57"/>
        <v>0.42809428571960517</v>
      </c>
      <c r="AY141" s="32">
        <f t="shared" si="58"/>
        <v>0.41832817930627325</v>
      </c>
      <c r="AZ141" s="32">
        <f t="shared" si="59"/>
        <v>0.40772691913341236</v>
      </c>
      <c r="BA141" s="32">
        <f t="shared" si="60"/>
        <v>0.40542815534824195</v>
      </c>
    </row>
    <row r="142" spans="3:53" x14ac:dyDescent="0.15">
      <c r="C142" s="29">
        <v>138</v>
      </c>
      <c r="D142" s="29">
        <f>[6]属性汇总!DT141+[16]战法升星!AE141+[13]宝物升星!AF143+[14]藏品属性!BB148/2+[15]属性汇总!J142</f>
        <v>3.9158224641372499</v>
      </c>
      <c r="E142" s="29">
        <f>[6]属性汇总!DU141+[16]战法升星!AF141+[13]宝物升星!AG143+[14]藏品属性!BC148/2+[15]属性汇总!K142</f>
        <v>4.0054293947356179</v>
      </c>
      <c r="F142" s="29">
        <f>[6]属性汇总!DV141+[16]战法升星!AG141+[13]宝物升星!AH143+[14]藏品属性!BD148/2+[15]属性汇总!L142</f>
        <v>4.0199999999999996</v>
      </c>
      <c r="G142" s="29">
        <f>[6]属性汇总!DW141+[16]战法升星!AH141+[13]宝物升星!AI143+[14]藏品属性!BE148/2+[15]属性汇总!M142</f>
        <v>4.0199999999999996</v>
      </c>
      <c r="H142" s="29">
        <f>[6]属性汇总!DX141+[16]战法升星!AI141+[13]宝物升星!AJ143+[14]藏品属性!BF148/2+[15]属性汇总!N142</f>
        <v>4.0199999999999996</v>
      </c>
      <c r="J142" s="39">
        <f>[6]属性汇总!DT141/D142</f>
        <v>0.29112657952207988</v>
      </c>
      <c r="K142" s="39">
        <f>[16]战法升星!AE141/D142</f>
        <v>0.41434252947409156</v>
      </c>
      <c r="L142" s="39">
        <f>[13]宝物升星!AF143/D142</f>
        <v>0.1430095478354077</v>
      </c>
      <c r="M142" s="39">
        <f>[14]藏品属性!BB148/2/D142</f>
        <v>0.10044650465577519</v>
      </c>
      <c r="N142" s="39">
        <f>[15]属性汇总!J142/D142</f>
        <v>5.1074838512645604E-2</v>
      </c>
      <c r="O142" s="70"/>
      <c r="P142" s="70"/>
      <c r="S142" s="29">
        <v>138</v>
      </c>
      <c r="T142" s="29">
        <f>[7]士兵阶位属性!BR142+[7]士兵训练属性!BA143+[6]第4特性!W142+[17]效用汇总!N142+[8]属性汇总!AN142+[14]藏品属性!BB148/2</f>
        <v>4.4945740317860574</v>
      </c>
      <c r="U142" s="29">
        <f>[7]士兵阶位属性!BS142+[7]士兵训练属性!BB143+[6]第4特性!X142+[17]效用汇总!O142+[8]属性汇总!AO142+[14]藏品属性!BC148/2</f>
        <v>4.883112887178668</v>
      </c>
      <c r="V142" s="29">
        <f>[7]士兵阶位属性!BT142+[7]士兵训练属性!BC143+[6]第4特性!Y142+[17]效用汇总!P142+[8]属性汇总!AP142+[14]藏品属性!BD148/2</f>
        <v>5.0348556868011922</v>
      </c>
      <c r="W142" s="29">
        <f>[7]士兵阶位属性!BU142+[7]士兵训练属性!BD143+[6]第4特性!Z142+[17]效用汇总!Q142+[8]属性汇总!AQ142+[14]藏品属性!BE148/2</f>
        <v>5.18132913906671</v>
      </c>
      <c r="X142" s="29">
        <f>[7]士兵阶位属性!BV142+[7]士兵训练属性!BE143+[6]第4特性!AA142+[17]效用汇总!R142+[8]属性汇总!AR142+[14]藏品属性!BF148/2</f>
        <v>5.2103260203832855</v>
      </c>
      <c r="Z142" s="39">
        <f>[7]士兵阶位属性!BR142/T142</f>
        <v>0.14962112210411913</v>
      </c>
      <c r="AA142" s="39">
        <f>[7]士兵训练属性!BA143/T142</f>
        <v>0</v>
      </c>
      <c r="AB142" s="39">
        <f>[6]第4特性!W142/T142</f>
        <v>0.10012072263523907</v>
      </c>
      <c r="AC142" s="39">
        <f>[17]效用汇总!N142/T142</f>
        <v>0.56464773603416574</v>
      </c>
      <c r="AD142" s="39">
        <f>[8]属性汇总!AN142/T142</f>
        <v>9.8098081773921111E-2</v>
      </c>
      <c r="AE142" s="39">
        <f>[14]藏品属性!BB148/2/T142</f>
        <v>8.7512337452554836E-2</v>
      </c>
      <c r="AK142" s="32">
        <f t="shared" si="61"/>
        <v>2.2582426062858882</v>
      </c>
      <c r="AL142" s="32">
        <f t="shared" si="62"/>
        <v>2.3099186437847745</v>
      </c>
      <c r="AM142" s="32">
        <f t="shared" si="63"/>
        <v>2.3183214664123959</v>
      </c>
      <c r="AN142" s="32">
        <f t="shared" si="64"/>
        <v>2.3183214664123959</v>
      </c>
      <c r="AO142" s="32">
        <f t="shared" si="65"/>
        <v>2.3183214664123959</v>
      </c>
      <c r="AQ142" s="32">
        <f t="shared" si="66"/>
        <v>4.9988232102622669</v>
      </c>
      <c r="AR142" s="32">
        <f t="shared" si="67"/>
        <v>5.3989009496451041</v>
      </c>
      <c r="AS142" s="32">
        <f t="shared" si="68"/>
        <v>5.5525200385534053</v>
      </c>
      <c r="AT142" s="32">
        <f t="shared" si="69"/>
        <v>5.698993490818923</v>
      </c>
      <c r="AU142" s="32">
        <f t="shared" si="70"/>
        <v>5.7279903721354986</v>
      </c>
      <c r="AW142" s="32">
        <f t="shared" si="56"/>
        <v>0.45175484535037352</v>
      </c>
      <c r="AX142" s="32">
        <f t="shared" si="57"/>
        <v>0.42784979115733113</v>
      </c>
      <c r="AY142" s="32">
        <f t="shared" si="58"/>
        <v>0.41752599726166623</v>
      </c>
      <c r="AZ142" s="32">
        <f t="shared" si="59"/>
        <v>0.4067948963527</v>
      </c>
      <c r="BA142" s="32">
        <f t="shared" si="60"/>
        <v>0.40473557317591713</v>
      </c>
    </row>
    <row r="143" spans="3:53" x14ac:dyDescent="0.15">
      <c r="C143" s="29">
        <v>139</v>
      </c>
      <c r="D143" s="29">
        <f>[6]属性汇总!DT142+[16]战法升星!AE142+[13]宝物升星!AF144+[14]藏品属性!BB149/2+[15]属性汇总!J143</f>
        <v>3.9188692419575561</v>
      </c>
      <c r="E143" s="29">
        <f>[6]属性汇总!DU142+[16]战法升星!AF142+[13]宝物升星!AG144+[14]藏品属性!BC149/2+[15]属性汇总!K143</f>
        <v>4.0096484176791556</v>
      </c>
      <c r="F143" s="29">
        <f>[6]属性汇总!DV142+[16]战法升星!AG142+[13]宝物升星!AH144+[14]藏品属性!BD149/2+[15]属性汇总!L143</f>
        <v>4.0199999999999996</v>
      </c>
      <c r="G143" s="29">
        <f>[6]属性汇总!DW142+[16]战法升星!AH142+[13]宝物升星!AI144+[14]藏品属性!BE149/2+[15]属性汇总!M143</f>
        <v>4.0199999999999996</v>
      </c>
      <c r="H143" s="29">
        <f>[6]属性汇总!DX142+[16]战法升星!AI142+[13]宝物升星!AJ144+[14]藏品属性!BF149/2+[15]属性汇总!N143</f>
        <v>4.0199999999999996</v>
      </c>
      <c r="J143" s="39">
        <f>[6]属性汇总!DT142/D143</f>
        <v>0.29090023923088243</v>
      </c>
      <c r="K143" s="39">
        <f>[16]战法升星!AE142/D143</f>
        <v>0.41472050004737415</v>
      </c>
      <c r="L143" s="39">
        <f>[13]宝物升星!AF144/D143</f>
        <v>0.1428983631309598</v>
      </c>
      <c r="M143" s="39">
        <f>[14]藏品属性!BB149/2/D143</f>
        <v>0.10044576790115516</v>
      </c>
      <c r="N143" s="39">
        <f>[15]属性汇总!J143/D143</f>
        <v>5.1035129689628499E-2</v>
      </c>
      <c r="O143" s="70"/>
      <c r="P143" s="70"/>
      <c r="S143" s="29">
        <v>139</v>
      </c>
      <c r="T143" s="29">
        <f>[7]士兵阶位属性!BR143+[7]士兵训练属性!BA144+[6]第4特性!W143+[17]效用汇总!N143+[8]属性汇总!AN143+[14]藏品属性!BB149/2</f>
        <v>4.5100888887841482</v>
      </c>
      <c r="U143" s="29">
        <f>[7]士兵阶位属性!BS143+[7]士兵训练属性!BB144+[6]第4特性!X143+[17]效用汇总!O143+[8]属性汇总!AO143+[14]藏品属性!BC149/2</f>
        <v>4.8931584765649117</v>
      </c>
      <c r="V143" s="29">
        <f>[7]士兵阶位属性!BT143+[7]士兵训练属性!BC144+[6]第4特性!Y143+[17]效用汇总!P143+[8]属性汇总!AP143+[14]藏品属性!BD149/2</f>
        <v>5.0473734938760275</v>
      </c>
      <c r="W143" s="29">
        <f>[7]士兵阶位属性!BU143+[7]士兵训练属性!BD144+[6]第4特性!Z143+[17]效用汇总!Q143+[8]属性汇总!AQ143+[14]藏品属性!BE149/2</f>
        <v>5.1962722935503312</v>
      </c>
      <c r="X143" s="29">
        <f>[7]士兵阶位属性!BV143+[7]士兵训练属性!BE144+[6]第4特性!AA143+[17]效用汇总!R143+[8]属性汇总!AR143+[14]藏品属性!BF149/2</f>
        <v>5.2220962987271946</v>
      </c>
      <c r="Z143" s="39">
        <f>[7]士兵阶位属性!BR143/T143</f>
        <v>0.15042160938172219</v>
      </c>
      <c r="AA143" s="39">
        <f>[7]士兵训练属性!BA144/T143</f>
        <v>0</v>
      </c>
      <c r="AB143" s="39">
        <f>[6]第4特性!W143/T143</f>
        <v>9.9776303992383894E-2</v>
      </c>
      <c r="AC143" s="39">
        <f>[17]效用汇总!N143/T143</f>
        <v>0.56476295728697834</v>
      </c>
      <c r="AD143" s="39">
        <f>[8]属性汇总!AN143/T143</f>
        <v>9.7760621083446853E-2</v>
      </c>
      <c r="AE143" s="39">
        <f>[14]藏品属性!BB149/2/T143</f>
        <v>8.7278508255468609E-2</v>
      </c>
      <c r="AK143" s="32">
        <f t="shared" si="61"/>
        <v>2.2607118704804203</v>
      </c>
      <c r="AL143" s="32">
        <f t="shared" si="62"/>
        <v>2.3130804358688728</v>
      </c>
      <c r="AM143" s="32">
        <f t="shared" si="63"/>
        <v>2.3190520423671024</v>
      </c>
      <c r="AN143" s="32">
        <f t="shared" si="64"/>
        <v>2.3190520423671024</v>
      </c>
      <c r="AO143" s="32">
        <f t="shared" si="65"/>
        <v>2.3190520423671024</v>
      </c>
      <c r="AQ143" s="32">
        <f t="shared" si="66"/>
        <v>5.0146124299486399</v>
      </c>
      <c r="AR143" s="32">
        <f t="shared" si="67"/>
        <v>5.4093691214246968</v>
      </c>
      <c r="AS143" s="32">
        <f t="shared" si="68"/>
        <v>5.5649168234075166</v>
      </c>
      <c r="AT143" s="32">
        <f t="shared" si="69"/>
        <v>5.7138156230818193</v>
      </c>
      <c r="AU143" s="32">
        <f t="shared" si="70"/>
        <v>5.7396396282586828</v>
      </c>
      <c r="AW143" s="32">
        <f t="shared" si="56"/>
        <v>0.45082484480332508</v>
      </c>
      <c r="AX143" s="32">
        <f t="shared" si="57"/>
        <v>0.42760632228027051</v>
      </c>
      <c r="AY143" s="32">
        <f t="shared" si="58"/>
        <v>0.41672717058636966</v>
      </c>
      <c r="AZ143" s="32">
        <f t="shared" si="59"/>
        <v>0.40586749649375142</v>
      </c>
      <c r="BA143" s="32">
        <f t="shared" si="60"/>
        <v>0.40404140199838062</v>
      </c>
    </row>
    <row r="144" spans="3:53" x14ac:dyDescent="0.15">
      <c r="C144" s="29">
        <v>140</v>
      </c>
      <c r="D144" s="29">
        <f>[6]属性汇总!DT143+[16]战法升星!AE143+[13]宝物升星!AF145+[14]藏品属性!BB150/2+[15]属性汇总!J144</f>
        <v>3.9219160197778624</v>
      </c>
      <c r="E144" s="29">
        <f>[6]属性汇总!DU143+[16]战法升星!AF143+[13]宝物升星!AG145+[14]藏品属性!BC150/2+[15]属性汇总!K144</f>
        <v>4.0124639775445914</v>
      </c>
      <c r="F144" s="29">
        <f>[6]属性汇总!DV143+[16]战法升星!AG143+[13]宝物升星!AH145+[14]藏品属性!BD150/2+[15]属性汇总!L144</f>
        <v>4.0199999999999996</v>
      </c>
      <c r="G144" s="29">
        <f>[6]属性汇总!DW143+[16]战法升星!AH143+[13]宝物升星!AI145+[14]藏品属性!BE150/2+[15]属性汇总!M144</f>
        <v>4.0199999999999996</v>
      </c>
      <c r="H144" s="29">
        <f>[6]属性汇总!DX143+[16]战法升星!AI143+[13]宝物升星!AJ145+[14]藏品属性!BF150/2+[15]属性汇总!N144</f>
        <v>4.0199999999999996</v>
      </c>
      <c r="J144" s="39">
        <f>[6]属性汇总!DT143/D144</f>
        <v>0.29067425060890761</v>
      </c>
      <c r="K144" s="39">
        <f>[16]战法升星!AE143/D144</f>
        <v>0.41509788336057579</v>
      </c>
      <c r="L144" s="39">
        <f>[13]宝物升星!AF145/D144</f>
        <v>0.14278735117630553</v>
      </c>
      <c r="M144" s="39">
        <f>[14]藏品属性!BB150/2/D144</f>
        <v>0.1004450322912448</v>
      </c>
      <c r="N144" s="39">
        <f>[15]属性汇总!J144/D144</f>
        <v>5.0995482562966259E-2</v>
      </c>
      <c r="O144" s="70"/>
      <c r="P144" s="70"/>
      <c r="S144" s="29">
        <v>140</v>
      </c>
      <c r="T144" s="29">
        <f>[7]士兵阶位属性!BR144+[7]士兵训练属性!BA145+[6]第4特性!W144+[17]效用汇总!N144+[8]属性汇总!AN144+[14]藏品属性!BB150/2</f>
        <v>4.525603745782238</v>
      </c>
      <c r="U144" s="29">
        <f>[7]士兵阶位属性!BS144+[7]士兵训练属性!BB145+[6]第4特性!X144+[17]效用汇总!O144+[8]属性汇总!AO144+[14]藏品属性!BC150/2</f>
        <v>4.9032040659511562</v>
      </c>
      <c r="V144" s="29">
        <f>[7]士兵阶位属性!BT144+[7]士兵训练属性!BC145+[6]第4特性!Y144+[17]效用汇总!P144+[8]属性汇总!AP144+[14]藏品属性!BD150/2</f>
        <v>5.0598913009508619</v>
      </c>
      <c r="W144" s="29">
        <f>[7]士兵阶位属性!BU144+[7]士兵训练属性!BD145+[6]第4特性!Z144+[17]效用汇总!Q144+[8]属性汇总!AQ144+[14]藏品属性!BE150/2</f>
        <v>5.2112591983805752</v>
      </c>
      <c r="X144" s="29">
        <f>[7]士兵阶位属性!BV144+[7]士兵训练属性!BE145+[6]第4特性!AA144+[17]效用汇总!R144+[8]属性汇总!AR144+[14]藏品属性!BF150/2</f>
        <v>5.2350005714189916</v>
      </c>
      <c r="Z144" s="39">
        <f>[7]士兵阶位属性!BR144/T144</f>
        <v>0.15121660813388715</v>
      </c>
      <c r="AA144" s="39">
        <f>[7]士兵训练属性!BA145/T144</f>
        <v>0</v>
      </c>
      <c r="AB144" s="39">
        <f>[6]第4特性!W144/T144</f>
        <v>9.9434246849249674E-2</v>
      </c>
      <c r="AC144" s="39">
        <f>[17]效用汇总!N144/T144</f>
        <v>0.56487738852751379</v>
      </c>
      <c r="AD144" s="39">
        <f>[8]属性汇总!AN144/T144</f>
        <v>9.7425474185628483E-2</v>
      </c>
      <c r="AE144" s="39">
        <f>[14]藏品属性!BB150/2/T144</f>
        <v>8.704628230372094E-2</v>
      </c>
      <c r="AK144" s="32">
        <f t="shared" si="61"/>
        <v>2.2631811346749524</v>
      </c>
      <c r="AL144" s="32">
        <f t="shared" si="62"/>
        <v>2.3154327455629926</v>
      </c>
      <c r="AM144" s="32">
        <f t="shared" si="63"/>
        <v>2.3197814832120289</v>
      </c>
      <c r="AN144" s="32">
        <f t="shared" si="64"/>
        <v>2.3197814832120289</v>
      </c>
      <c r="AO144" s="32">
        <f t="shared" si="65"/>
        <v>2.3197814832120289</v>
      </c>
      <c r="AQ144" s="32">
        <f t="shared" si="66"/>
        <v>5.0304016496350101</v>
      </c>
      <c r="AR144" s="32">
        <f t="shared" si="67"/>
        <v>5.4196565842954909</v>
      </c>
      <c r="AS144" s="32">
        <f t="shared" si="68"/>
        <v>5.5773137962961563</v>
      </c>
      <c r="AT144" s="32">
        <f t="shared" si="69"/>
        <v>5.7286816937258696</v>
      </c>
      <c r="AU144" s="32">
        <f t="shared" si="70"/>
        <v>5.7524230667642859</v>
      </c>
      <c r="AW144" s="32">
        <f t="shared" si="56"/>
        <v>0.44990068235190755</v>
      </c>
      <c r="AX144" s="32">
        <f t="shared" si="57"/>
        <v>0.42722868313693702</v>
      </c>
      <c r="AY144" s="32">
        <f t="shared" si="58"/>
        <v>0.41593167749545934</v>
      </c>
      <c r="AZ144" s="32">
        <f t="shared" si="59"/>
        <v>0.40494159166718674</v>
      </c>
      <c r="BA144" s="32">
        <f t="shared" si="60"/>
        <v>0.40327031866188806</v>
      </c>
    </row>
    <row r="145" spans="3:53" x14ac:dyDescent="0.15">
      <c r="C145" s="29">
        <v>141</v>
      </c>
      <c r="D145" s="29">
        <f>[6]属性汇总!DT144+[16]战法升星!AE144+[13]宝物升星!AF146+[14]藏品属性!BB151/2+[15]属性汇总!J145</f>
        <v>3.9249627975981696</v>
      </c>
      <c r="E145" s="29">
        <f>[6]属性汇总!DU144+[16]战法升星!AF144+[13]宝物升星!AG146+[14]藏品属性!BC151/2+[15]属性汇总!K145</f>
        <v>4.0151442144729765</v>
      </c>
      <c r="F145" s="29">
        <f>[6]属性汇总!DV144+[16]战法升星!AG144+[13]宝物升星!AH146+[14]藏品属性!BD151/2+[15]属性汇总!L145</f>
        <v>4.0199999999999996</v>
      </c>
      <c r="G145" s="29">
        <f>[6]属性汇总!DW144+[16]战法升星!AH144+[13]宝物升星!AI146+[14]藏品属性!BE151/2+[15]属性汇总!M145</f>
        <v>4.0199999999999996</v>
      </c>
      <c r="H145" s="29">
        <f>[6]属性汇总!DX144+[16]战法升星!AI144+[13]宝物升星!AJ146+[14]藏品属性!BF151/2+[15]属性汇总!N145</f>
        <v>4.0199999999999996</v>
      </c>
      <c r="J145" s="39">
        <f>[6]属性汇总!DT144/D145</f>
        <v>0.29044861283719892</v>
      </c>
      <c r="K145" s="39">
        <f>[16]战法升星!AE144/D145</f>
        <v>0.41547468078128996</v>
      </c>
      <c r="L145" s="39">
        <f>[13]宝物升星!AF146/D145</f>
        <v>0.14267651156915037</v>
      </c>
      <c r="M145" s="39">
        <f>[14]藏品属性!BB151/2/D145</f>
        <v>0.10044429782337834</v>
      </c>
      <c r="N145" s="39">
        <f>[15]属性汇总!J145/D145</f>
        <v>5.0955896988982272E-2</v>
      </c>
      <c r="O145" s="70"/>
      <c r="P145" s="70"/>
      <c r="S145" s="29">
        <v>141</v>
      </c>
      <c r="T145" s="29">
        <f>[7]士兵阶位属性!BR145+[7]士兵训练属性!BA146+[6]第4特性!W145+[17]效用汇总!N145+[8]属性汇总!AN145+[14]藏品属性!BB151/2</f>
        <v>4.5421407416341406</v>
      </c>
      <c r="U145" s="29">
        <f>[7]士兵阶位属性!BS145+[7]士兵训练属性!BB146+[6]第4特性!X145+[17]效用汇总!O145+[8]属性汇总!AO145+[14]藏品属性!BC151/2</f>
        <v>4.9174269618429847</v>
      </c>
      <c r="V145" s="29">
        <f>[7]士兵阶位属性!BT145+[7]士兵训练属性!BC146+[6]第4特性!Y145+[17]效用汇总!P145+[8]属性汇总!AP145+[14]藏品属性!BD151/2</f>
        <v>5.0755795158362718</v>
      </c>
      <c r="W145" s="29">
        <f>[7]士兵阶位属性!BU145+[7]士兵训练属性!BD146+[6]第4特性!Z145+[17]效用汇总!Q145+[8]属性汇总!AQ145+[14]藏品属性!BE151/2</f>
        <v>5.2233666702117958</v>
      </c>
      <c r="X145" s="29">
        <f>[7]士兵阶位属性!BV145+[7]士兵训练属性!BE146+[6]第4特性!AA145+[17]效用汇总!R145+[8]属性汇总!AR145+[14]藏品属性!BF151/2</f>
        <v>5.2489164553290557</v>
      </c>
      <c r="Z145" s="39">
        <f>[7]士兵阶位属性!BR145/T145</f>
        <v>0.15197196796604126</v>
      </c>
      <c r="AA145" s="39">
        <f>[7]士兵训练属性!BA146/T145</f>
        <v>0</v>
      </c>
      <c r="AB145" s="39">
        <f>[6]第4特性!W145/T145</f>
        <v>9.907222730357361E-2</v>
      </c>
      <c r="AC145" s="39">
        <f>[17]效用汇总!N145/T145</f>
        <v>0.56508892992362658</v>
      </c>
      <c r="AD145" s="39">
        <f>[8]属性汇总!AN145/T145</f>
        <v>9.7070768166127697E-2</v>
      </c>
      <c r="AE145" s="39">
        <f>[14]藏品属性!BB151/2/T145</f>
        <v>8.679610664063081E-2</v>
      </c>
      <c r="AK145" s="32">
        <f t="shared" si="61"/>
        <v>2.2656503988694845</v>
      </c>
      <c r="AL145" s="32">
        <f t="shared" si="62"/>
        <v>2.3177068319235894</v>
      </c>
      <c r="AM145" s="32">
        <f t="shared" si="63"/>
        <v>2.3205097915905846</v>
      </c>
      <c r="AN145" s="32">
        <f t="shared" si="64"/>
        <v>2.3205097915905846</v>
      </c>
      <c r="AO145" s="32">
        <f t="shared" si="65"/>
        <v>2.3205097915905846</v>
      </c>
      <c r="AQ145" s="32">
        <f t="shared" si="66"/>
        <v>5.0472130081751949</v>
      </c>
      <c r="AR145" s="32">
        <f t="shared" si="67"/>
        <v>5.4341039581533792</v>
      </c>
      <c r="AS145" s="32">
        <f t="shared" si="68"/>
        <v>5.5928813645920119</v>
      </c>
      <c r="AT145" s="32">
        <f t="shared" si="69"/>
        <v>5.7406685189675359</v>
      </c>
      <c r="AU145" s="32">
        <f t="shared" si="70"/>
        <v>5.7662183040847959</v>
      </c>
      <c r="AW145" s="32">
        <f t="shared" si="56"/>
        <v>0.44889137732045586</v>
      </c>
      <c r="AX145" s="32">
        <f t="shared" si="57"/>
        <v>0.42651131626697736</v>
      </c>
      <c r="AY145" s="32">
        <f t="shared" si="58"/>
        <v>0.41490416840977645</v>
      </c>
      <c r="AZ145" s="32">
        <f t="shared" si="59"/>
        <v>0.40422292001767246</v>
      </c>
      <c r="BA145" s="32">
        <f t="shared" si="60"/>
        <v>0.40243183126568982</v>
      </c>
    </row>
    <row r="146" spans="3:53" x14ac:dyDescent="0.15">
      <c r="C146" s="29">
        <v>142</v>
      </c>
      <c r="D146" s="29">
        <f>[6]属性汇总!DT145+[16]战法升星!AE145+[13]宝物升星!AF147+[14]藏品属性!BB152/2+[15]属性汇总!J146</f>
        <v>3.9280095754184754</v>
      </c>
      <c r="E146" s="29">
        <f>[6]属性汇总!DU145+[16]战法升星!AF145+[13]宝物升星!AG147+[14]藏品属性!BC152/2+[15]属性汇总!K146</f>
        <v>4.0178244514013617</v>
      </c>
      <c r="F146" s="29">
        <f>[6]属性汇总!DV145+[16]战法升星!AG145+[13]宝物升星!AH147+[14]藏品属性!BD152/2+[15]属性汇总!L146</f>
        <v>4.0199999999999996</v>
      </c>
      <c r="G146" s="29">
        <f>[6]属性汇总!DW145+[16]战法升星!AH145+[13]宝物升星!AI147+[14]藏品属性!BE152/2+[15]属性汇总!M146</f>
        <v>4.0199999999999996</v>
      </c>
      <c r="H146" s="29">
        <f>[6]属性汇总!DX145+[16]战法升星!AI145+[13]宝物升星!AJ147+[14]藏品属性!BF152/2+[15]属性汇总!N146</f>
        <v>4.0199999999999996</v>
      </c>
      <c r="J146" s="39">
        <f>[6]属性汇总!DT145/D146</f>
        <v>0.29022332509934085</v>
      </c>
      <c r="K146" s="39">
        <f>[16]战法升星!AE145/D146</f>
        <v>0.41585089367286687</v>
      </c>
      <c r="L146" s="39">
        <f>[13]宝物升星!AF147/D146</f>
        <v>0.14256584390844815</v>
      </c>
      <c r="M146" s="39">
        <f>[14]藏品属性!BB152/2/D146</f>
        <v>0.10044356449489834</v>
      </c>
      <c r="N146" s="39">
        <f>[15]属性汇总!J146/D146</f>
        <v>5.0916372824445763E-2</v>
      </c>
      <c r="O146" s="70"/>
      <c r="P146" s="70"/>
      <c r="S146" s="29">
        <v>142</v>
      </c>
      <c r="T146" s="29">
        <f>[7]士兵阶位属性!BR146+[7]士兵训练属性!BA147+[6]第4特性!W146+[17]效用汇总!N146+[8]属性汇总!AN146+[14]藏品属性!BB152/2</f>
        <v>4.5586777374860432</v>
      </c>
      <c r="U146" s="29">
        <f>[7]士兵阶位属性!BS146+[7]士兵训练属性!BB147+[6]第4特性!X146+[17]效用汇总!O146+[8]属性汇总!AO146+[14]藏品属性!BC152/2</f>
        <v>4.9318471037690008</v>
      </c>
      <c r="V146" s="29">
        <f>[7]士兵阶位属性!BT146+[7]士兵训练属性!BC147+[6]第4特性!Y146+[17]效用汇总!P146+[8]属性汇总!AP146+[14]藏品属性!BD152/2</f>
        <v>5.0922644144005389</v>
      </c>
      <c r="W146" s="29">
        <f>[7]士兵阶位属性!BU146+[7]士兵训练属性!BD147+[6]第4特性!Z146+[17]效用汇总!Q146+[8]属性汇总!AQ146+[14]藏品属性!BE152/2</f>
        <v>5.2354741420430164</v>
      </c>
      <c r="X146" s="29">
        <f>[7]士兵阶位属性!BV146+[7]士兵训练属性!BE147+[6]第4特性!AA146+[17]效用汇总!R146+[8]属性汇总!AR146+[14]藏品属性!BF152/2</f>
        <v>5.262832339239119</v>
      </c>
      <c r="Z146" s="39">
        <f>[7]士兵阶位属性!BR146/T146</f>
        <v>0.1527218475325875</v>
      </c>
      <c r="AA146" s="39">
        <f>[7]士兵训练属性!BA147/T146</f>
        <v>0</v>
      </c>
      <c r="AB146" s="39">
        <f>[6]第4特性!W146/T146</f>
        <v>9.871283427201849E-2</v>
      </c>
      <c r="AC146" s="39">
        <f>[17]效用汇总!N146/T146</f>
        <v>0.56529893655049646</v>
      </c>
      <c r="AD146" s="39">
        <f>[8]属性汇总!AN146/T146</f>
        <v>9.6718635599856509E-2</v>
      </c>
      <c r="AE146" s="39">
        <f>[14]藏品属性!BB152/2/T146</f>
        <v>8.6547746045040938E-2</v>
      </c>
      <c r="AK146" s="32">
        <f t="shared" si="61"/>
        <v>2.2681196630640161</v>
      </c>
      <c r="AL146" s="32">
        <f t="shared" si="62"/>
        <v>2.3199807602281535</v>
      </c>
      <c r="AM146" s="32">
        <f t="shared" si="63"/>
        <v>2.3212369701379769</v>
      </c>
      <c r="AN146" s="32">
        <f t="shared" si="64"/>
        <v>2.3212369701379769</v>
      </c>
      <c r="AO146" s="32">
        <f t="shared" si="65"/>
        <v>2.3212369701379769</v>
      </c>
      <c r="AQ146" s="32">
        <f t="shared" si="66"/>
        <v>5.0640243667153779</v>
      </c>
      <c r="AR146" s="32">
        <f t="shared" si="67"/>
        <v>5.4487486042279372</v>
      </c>
      <c r="AS146" s="32">
        <f t="shared" si="68"/>
        <v>5.6094458037268362</v>
      </c>
      <c r="AT146" s="32">
        <f t="shared" si="69"/>
        <v>5.7526555313693137</v>
      </c>
      <c r="AU146" s="32">
        <f t="shared" si="70"/>
        <v>5.7800137285654163</v>
      </c>
      <c r="AW146" s="32">
        <f t="shared" si="56"/>
        <v>0.44788877359513213</v>
      </c>
      <c r="AX146" s="32">
        <f t="shared" si="57"/>
        <v>0.42578230869891348</v>
      </c>
      <c r="AY146" s="32">
        <f t="shared" si="58"/>
        <v>0.41380860986227552</v>
      </c>
      <c r="AZ146" s="32">
        <f t="shared" si="59"/>
        <v>0.40350703383511116</v>
      </c>
      <c r="BA146" s="32">
        <f t="shared" si="60"/>
        <v>0.40159713785214513</v>
      </c>
    </row>
    <row r="147" spans="3:53" x14ac:dyDescent="0.15">
      <c r="C147" s="29">
        <v>143</v>
      </c>
      <c r="D147" s="29">
        <f>[6]属性汇总!DT146+[16]战法升星!AE146+[13]宝物升星!AF148+[14]藏品属性!BB153/2+[15]属性汇总!J147</f>
        <v>3.9310563532387821</v>
      </c>
      <c r="E147" s="29">
        <f>[6]属性汇总!DU146+[16]战法升星!AF146+[13]宝物升星!AG148+[14]藏品属性!BC153/2+[15]属性汇总!K147</f>
        <v>4.0194630005941407</v>
      </c>
      <c r="F147" s="29">
        <f>[6]属性汇总!DV146+[16]战法升星!AG146+[13]宝物升星!AH148+[14]藏品属性!BD153/2+[15]属性汇总!L147</f>
        <v>4.0199999999999996</v>
      </c>
      <c r="G147" s="29">
        <f>[6]属性汇总!DW146+[16]战法升星!AH146+[13]宝物升星!AI148+[14]藏品属性!BE153/2+[15]属性汇总!M147</f>
        <v>4.0199999999999996</v>
      </c>
      <c r="H147" s="29">
        <f>[6]属性汇总!DX146+[16]战法升星!AI146+[13]宝物升星!AJ148+[14]藏品属性!BF153/2+[15]属性汇总!N147</f>
        <v>4.0199999999999996</v>
      </c>
      <c r="J147" s="39">
        <f>[6]属性汇总!DT146/D147</f>
        <v>0.28999838658144861</v>
      </c>
      <c r="K147" s="39">
        <f>[16]战法升星!AE146/D147</f>
        <v>0.41622652339443006</v>
      </c>
      <c r="L147" s="39">
        <f>[13]宝物升星!AF148/D147</f>
        <v>0.14245534779439584</v>
      </c>
      <c r="M147" s="39">
        <f>[14]藏品属性!BB153/2/D147</f>
        <v>0.1004428323031555</v>
      </c>
      <c r="N147" s="39">
        <f>[15]属性汇总!J147/D147</f>
        <v>5.0876909926569937E-2</v>
      </c>
      <c r="O147" s="70"/>
      <c r="P147" s="70"/>
      <c r="S147" s="29">
        <v>143</v>
      </c>
      <c r="T147" s="29">
        <f>[7]士兵阶位属性!BR147+[7]士兵训练属性!BA148+[6]第4特性!W147+[17]效用汇总!N147+[8]属性汇总!AN147+[14]藏品属性!BB153/2</f>
        <v>4.5755269221792698</v>
      </c>
      <c r="U147" s="29">
        <f>[7]士兵阶位属性!BS147+[7]士兵训练属性!BB148+[6]第4特性!X147+[17]效用汇总!O147+[8]属性汇总!AO147+[14]藏品属性!BC153/2</f>
        <v>4.947118265136365</v>
      </c>
      <c r="V147" s="29">
        <f>[7]士兵阶位属性!BT147+[7]士兵训练属性!BC148+[6]第4特性!Y147+[17]效用汇总!P147+[8]属性汇总!AP147+[14]藏品属性!BD153/2</f>
        <v>5.108949312964806</v>
      </c>
      <c r="W147" s="29">
        <f>[7]士兵阶位属性!BU147+[7]士兵训练属性!BD148+[6]第4特性!Z147+[17]效用汇总!Q147+[8]属性汇总!AQ147+[14]藏品属性!BE153/2</f>
        <v>5.247581613874237</v>
      </c>
      <c r="X147" s="29">
        <f>[7]士兵阶位属性!BV147+[7]士兵训练属性!BE148+[6]第4特性!AA147+[17]效用汇总!R147+[8]属性汇总!AR147+[14]藏品属性!BF153/2</f>
        <v>5.2767482231491822</v>
      </c>
      <c r="Z147" s="39">
        <f>[7]士兵阶位属性!BR147/T147</f>
        <v>0.15352406537058869</v>
      </c>
      <c r="AA147" s="39">
        <f>[7]士兵训练属性!BA148/T147</f>
        <v>0</v>
      </c>
      <c r="AB147" s="39">
        <f>[6]第4特性!W147/T147</f>
        <v>9.8349328427876512E-2</v>
      </c>
      <c r="AC147" s="39">
        <f>[17]效用汇总!N147/T147</f>
        <v>0.56546884039963508</v>
      </c>
      <c r="AD147" s="39">
        <f>[8]属性汇总!AN147/T147</f>
        <v>9.6362473308121449E-2</v>
      </c>
      <c r="AE147" s="39">
        <f>[14]藏品属性!BB153/2/T147</f>
        <v>8.6295292493778236E-2</v>
      </c>
      <c r="AK147" s="32">
        <f t="shared" si="61"/>
        <v>2.2705889272585482</v>
      </c>
      <c r="AL147" s="32">
        <f t="shared" si="62"/>
        <v>2.3216528491521493</v>
      </c>
      <c r="AM147" s="32">
        <f t="shared" si="63"/>
        <v>2.3219630214812446</v>
      </c>
      <c r="AN147" s="32">
        <f t="shared" si="64"/>
        <v>2.3219630214812446</v>
      </c>
      <c r="AO147" s="32">
        <f t="shared" si="65"/>
        <v>2.3219630214812446</v>
      </c>
      <c r="AQ147" s="32">
        <f t="shared" si="66"/>
        <v>5.0811479140968867</v>
      </c>
      <c r="AR147" s="32">
        <f t="shared" si="67"/>
        <v>5.4641103117301881</v>
      </c>
      <c r="AS147" s="32">
        <f t="shared" si="68"/>
        <v>5.6260104295865938</v>
      </c>
      <c r="AT147" s="32">
        <f t="shared" si="69"/>
        <v>5.7646427304960248</v>
      </c>
      <c r="AU147" s="32">
        <f t="shared" si="70"/>
        <v>5.79380933977097</v>
      </c>
      <c r="AW147" s="32">
        <f t="shared" si="56"/>
        <v>0.44686534728877664</v>
      </c>
      <c r="AX147" s="32">
        <f t="shared" si="57"/>
        <v>0.42489128452771069</v>
      </c>
      <c r="AY147" s="32">
        <f t="shared" si="58"/>
        <v>0.41271928848021444</v>
      </c>
      <c r="AZ147" s="32">
        <f t="shared" si="59"/>
        <v>0.40279391629903294</v>
      </c>
      <c r="BA147" s="32">
        <f t="shared" si="60"/>
        <v>0.40076621188453398</v>
      </c>
    </row>
    <row r="148" spans="3:53" x14ac:dyDescent="0.15">
      <c r="C148" s="29">
        <v>144</v>
      </c>
      <c r="D148" s="29">
        <f>[6]属性汇总!DT147+[16]战法升星!AE147+[13]宝物升星!AF149+[14]藏品属性!BB154/2+[15]属性汇总!J148</f>
        <v>3.9341031310590884</v>
      </c>
      <c r="E148" s="29">
        <f>[6]属性汇总!DU147+[16]战法升星!AF147+[13]宝物升星!AG149+[14]藏品属性!BC154/2+[15]属性汇总!K148</f>
        <v>4.0194945887944851</v>
      </c>
      <c r="F148" s="29">
        <f>[6]属性汇总!DV147+[16]战法升星!AG147+[13]宝物升星!AH149+[14]藏品属性!BD154/2+[15]属性汇总!L148</f>
        <v>4.0199999999999996</v>
      </c>
      <c r="G148" s="29">
        <f>[6]属性汇总!DW147+[16]战法升星!AH147+[13]宝物升星!AI149+[14]藏品属性!BE154/2+[15]属性汇总!M148</f>
        <v>4.0199999999999996</v>
      </c>
      <c r="H148" s="29">
        <f>[6]属性汇总!DX147+[16]战法升星!AI147+[13]宝物升星!AJ149+[14]藏品属性!BF154/2+[15]属性汇总!N148</f>
        <v>4.0199999999999996</v>
      </c>
      <c r="J148" s="39">
        <f>[6]属性汇总!DT147/D148</f>
        <v>0.28977379647215906</v>
      </c>
      <c r="K148" s="39">
        <f>[16]战法升星!AE147/D148</f>
        <v>0.41660157130089265</v>
      </c>
      <c r="L148" s="39">
        <f>[13]宝物升星!AF149/D148</f>
        <v>0.14234502282842904</v>
      </c>
      <c r="M148" s="39">
        <f>[14]藏品属性!BB154/2/D148</f>
        <v>0.1004421012455088</v>
      </c>
      <c r="N148" s="39">
        <f>[15]属性汇总!J148/D148</f>
        <v>5.0837508153010365E-2</v>
      </c>
      <c r="O148" s="70"/>
      <c r="P148" s="70"/>
      <c r="S148" s="29">
        <v>144</v>
      </c>
      <c r="T148" s="29">
        <f>[7]士兵阶位属性!BR148+[7]士兵训练属性!BA149+[6]第4特性!W148+[17]效用汇总!N148+[8]属性汇总!AN148+[14]藏品属性!BB154/2</f>
        <v>4.5929287107110248</v>
      </c>
      <c r="U148" s="29">
        <f>[7]士兵阶位属性!BS148+[7]士兵训练属性!BB149+[6]第4特性!X148+[17]效用汇总!O148+[8]属性汇总!AO148+[14]藏品属性!BC154/2</f>
        <v>4.9623894265037283</v>
      </c>
      <c r="V148" s="29">
        <f>[7]士兵阶位属性!BT148+[7]士兵训练属性!BC149+[6]第4特性!Y148+[17]效用汇总!P148+[8]属性汇总!AP148+[14]藏品属性!BD154/2</f>
        <v>5.1256342115290732</v>
      </c>
      <c r="W148" s="29">
        <f>[7]士兵阶位属性!BU148+[7]士兵训练属性!BD149+[6]第4特性!Z148+[17]效用汇总!Q148+[8]属性汇总!AQ148+[14]藏品属性!BE154/2</f>
        <v>5.2596890857054568</v>
      </c>
      <c r="X148" s="29">
        <f>[7]士兵阶位属性!BV148+[7]士兵训练属性!BE149+[6]第4特性!AA148+[17]效用汇总!R148+[8]属性汇总!AR148+[14]藏品属性!BF154/2</f>
        <v>5.2906641070592464</v>
      </c>
      <c r="Z148" s="39">
        <f>[7]士兵阶位属性!BR148/T148</f>
        <v>0.15442214559547646</v>
      </c>
      <c r="AA148" s="39">
        <f>[7]士兵训练属性!BA149/T148</f>
        <v>0</v>
      </c>
      <c r="AB148" s="39">
        <f>[6]第4特性!W148/T148</f>
        <v>9.7976700346027387E-2</v>
      </c>
      <c r="AC148" s="39">
        <f>[17]效用汇总!N148/T148</f>
        <v>0.56556944214460236</v>
      </c>
      <c r="AD148" s="39">
        <f>[8]属性汇总!AN148/T148</f>
        <v>9.5997373066309677E-2</v>
      </c>
      <c r="AE148" s="39">
        <f>[14]藏品属性!BB154/2/T148</f>
        <v>8.6034338847584144E-2</v>
      </c>
      <c r="AK148" s="32">
        <f t="shared" si="61"/>
        <v>2.2730581914530803</v>
      </c>
      <c r="AL148" s="32">
        <f t="shared" si="62"/>
        <v>2.3223959302004902</v>
      </c>
      <c r="AM148" s="32">
        <f t="shared" si="63"/>
        <v>2.3226879482392846</v>
      </c>
      <c r="AN148" s="32">
        <f t="shared" si="64"/>
        <v>2.3226879482392846</v>
      </c>
      <c r="AO148" s="32">
        <f t="shared" si="65"/>
        <v>2.3226879482392846</v>
      </c>
      <c r="AQ148" s="32">
        <f t="shared" si="66"/>
        <v>5.098824065316923</v>
      </c>
      <c r="AR148" s="32">
        <f t="shared" si="67"/>
        <v>5.4792654647247332</v>
      </c>
      <c r="AS148" s="32">
        <f t="shared" si="68"/>
        <v>5.6425752417374557</v>
      </c>
      <c r="AT148" s="32">
        <f t="shared" si="69"/>
        <v>5.7766301159138393</v>
      </c>
      <c r="AU148" s="32">
        <f t="shared" si="70"/>
        <v>5.8076051372676289</v>
      </c>
      <c r="AW148" s="32">
        <f t="shared" si="56"/>
        <v>0.44580047523404709</v>
      </c>
      <c r="AX148" s="32">
        <f t="shared" si="57"/>
        <v>0.42385169055085425</v>
      </c>
      <c r="AY148" s="32">
        <f t="shared" si="58"/>
        <v>0.41163614993711367</v>
      </c>
      <c r="AZ148" s="32">
        <f t="shared" si="59"/>
        <v>0.40208355072632945</v>
      </c>
      <c r="BA148" s="32">
        <f t="shared" si="60"/>
        <v>0.39993902707580881</v>
      </c>
    </row>
    <row r="149" spans="3:53" x14ac:dyDescent="0.15">
      <c r="C149" s="29">
        <v>145</v>
      </c>
      <c r="D149" s="29">
        <f>[6]属性汇总!DT148+[16]战法升星!AE148+[13]宝物升星!AF150+[14]藏品属性!BB155/2+[15]属性汇总!J149</f>
        <v>3.9371499088793946</v>
      </c>
      <c r="E149" s="29">
        <f>[6]属性汇总!DU148+[16]战法升星!AF148+[13]宝物升星!AG150+[14]藏品属性!BC155/2+[15]属性汇总!K149</f>
        <v>4.0195261769948303</v>
      </c>
      <c r="F149" s="29">
        <f>[6]属性汇总!DV148+[16]战法升星!AG148+[13]宝物升星!AH150+[14]藏品属性!BD155/2+[15]属性汇总!L149</f>
        <v>4.0199999999999996</v>
      </c>
      <c r="G149" s="29">
        <f>[6]属性汇总!DW148+[16]战法升星!AH148+[13]宝物升星!AI150+[14]藏品属性!BE155/2+[15]属性汇总!M149</f>
        <v>4.0199999999999996</v>
      </c>
      <c r="H149" s="29">
        <f>[6]属性汇总!DX148+[16]战法升星!AI148+[13]宝物升星!AJ150+[14]藏品属性!BF155/2+[15]属性汇总!N149</f>
        <v>4.0199999999999996</v>
      </c>
      <c r="J149" s="39">
        <f>[6]属性汇总!DT148/D149</f>
        <v>0.28954955396262033</v>
      </c>
      <c r="K149" s="39">
        <f>[16]战法升星!AE148/D149</f>
        <v>0.41697603874297406</v>
      </c>
      <c r="L149" s="39">
        <f>[13]宝物升星!AF150/D149</f>
        <v>0.14223486861321702</v>
      </c>
      <c r="M149" s="39">
        <f>[14]藏品属性!BB155/2/D149</f>
        <v>0.10044137131932535</v>
      </c>
      <c r="N149" s="39">
        <f>[15]属性汇总!J149/D149</f>
        <v>5.0798167361863218E-2</v>
      </c>
      <c r="O149" s="70"/>
      <c r="P149" s="70"/>
      <c r="S149" s="29">
        <v>145</v>
      </c>
      <c r="T149" s="29">
        <f>[7]士兵阶位属性!BR149+[7]士兵训练属性!BA150+[6]第4特性!W149+[17]效用汇总!N149+[8]属性汇总!AN149+[14]藏品属性!BB155/2</f>
        <v>4.6103304992427807</v>
      </c>
      <c r="U149" s="29">
        <f>[7]士兵阶位属性!BS149+[7]士兵训练属性!BB150+[6]第4特性!X149+[17]效用汇总!O149+[8]属性汇总!AO149+[14]藏品属性!BC155/2</f>
        <v>4.9776605878710924</v>
      </c>
      <c r="V149" s="29">
        <f>[7]士兵阶位属性!BT149+[7]士兵训练属性!BC150+[6]第4特性!Y149+[17]效用汇总!P149+[8]属性汇总!AP149+[14]藏品属性!BD155/2</f>
        <v>5.1423191100933403</v>
      </c>
      <c r="W149" s="29">
        <f>[7]士兵阶位属性!BU149+[7]士兵训练属性!BD150+[6]第4特性!Z149+[17]效用汇总!Q149+[8]属性汇总!AQ149+[14]藏品属性!BE155/2</f>
        <v>5.2717965575366783</v>
      </c>
      <c r="X149" s="29">
        <f>[7]士兵阶位属性!BV149+[7]士兵训练属性!BE150+[6]第4特性!AA149+[17]效用汇总!R149+[8]属性汇总!AR149+[14]藏品属性!BF155/2</f>
        <v>5.3045799909693105</v>
      </c>
      <c r="Z149" s="39">
        <f>[7]士兵阶位属性!BR149/T149</f>
        <v>0.15531344617532114</v>
      </c>
      <c r="AA149" s="39">
        <f>[7]士兵训练属性!BA150/T149</f>
        <v>0</v>
      </c>
      <c r="AB149" s="39">
        <f>[6]第4特性!W149/T149</f>
        <v>9.7606885249096526E-2</v>
      </c>
      <c r="AC149" s="39">
        <f>[17]效用汇总!N149/T149</f>
        <v>0.56566928444280451</v>
      </c>
      <c r="AD149" s="39">
        <f>[8]属性汇总!AN149/T149</f>
        <v>9.5635028981438025E-2</v>
      </c>
      <c r="AE149" s="39">
        <f>[14]藏品属性!BB155/2/T149</f>
        <v>8.5775355151339799E-2</v>
      </c>
      <c r="AK149" s="32">
        <f t="shared" si="61"/>
        <v>2.2755274556476119</v>
      </c>
      <c r="AL149" s="32">
        <f t="shared" si="62"/>
        <v>2.3231379007992459</v>
      </c>
      <c r="AM149" s="32">
        <f t="shared" si="63"/>
        <v>2.3234117530228935</v>
      </c>
      <c r="AN149" s="32">
        <f t="shared" si="64"/>
        <v>2.3234117530228935</v>
      </c>
      <c r="AO149" s="32">
        <f t="shared" si="65"/>
        <v>2.3234117530228935</v>
      </c>
      <c r="AQ149" s="32">
        <f t="shared" si="66"/>
        <v>5.1165002165369602</v>
      </c>
      <c r="AR149" s="32">
        <f t="shared" si="67"/>
        <v>5.4944208016687712</v>
      </c>
      <c r="AS149" s="32">
        <f t="shared" si="68"/>
        <v>5.6591402397469359</v>
      </c>
      <c r="AT149" s="32">
        <f t="shared" si="69"/>
        <v>5.7886176871902739</v>
      </c>
      <c r="AU149" s="32">
        <f t="shared" si="70"/>
        <v>5.8214011206229062</v>
      </c>
      <c r="AW149" s="32">
        <f t="shared" si="56"/>
        <v>0.44474296088035242</v>
      </c>
      <c r="AX149" s="32">
        <f t="shared" si="57"/>
        <v>0.42281761529689538</v>
      </c>
      <c r="AY149" s="32">
        <f t="shared" si="58"/>
        <v>0.41055914053948084</v>
      </c>
      <c r="AZ149" s="32">
        <f t="shared" si="59"/>
        <v>0.40137592056984678</v>
      </c>
      <c r="BA149" s="32">
        <f t="shared" si="60"/>
        <v>0.39911555738565596</v>
      </c>
    </row>
    <row r="150" spans="3:53" x14ac:dyDescent="0.15">
      <c r="C150" s="29">
        <v>146</v>
      </c>
      <c r="D150" s="29">
        <f>[6]属性汇总!DT149+[16]战法升星!AE149+[13]宝物升星!AF151+[14]藏品属性!BB156/2+[15]属性汇总!J150</f>
        <v>3.9401966866997009</v>
      </c>
      <c r="E150" s="29">
        <f>[6]属性汇总!DU149+[16]战法升星!AF149+[13]宝物升星!AG151+[14]藏品属性!BC156/2+[15]属性汇总!K150</f>
        <v>4.0195577651951746</v>
      </c>
      <c r="F150" s="29">
        <f>[6]属性汇总!DV149+[16]战法升星!AG149+[13]宝物升星!AH151+[14]藏品属性!BD156/2+[15]属性汇总!L150</f>
        <v>4.0199999999999996</v>
      </c>
      <c r="G150" s="29">
        <f>[6]属性汇总!DW149+[16]战法升星!AH149+[13]宝物升星!AI151+[14]藏品属性!BE156/2+[15]属性汇总!M150</f>
        <v>4.0199999999999996</v>
      </c>
      <c r="H150" s="29">
        <f>[6]属性汇总!DX149+[16]战法升星!AI149+[13]宝物升星!AJ151+[14]藏品属性!BF156/2+[15]属性汇总!N150</f>
        <v>4.0199999999999996</v>
      </c>
      <c r="J150" s="39">
        <f>[6]属性汇总!DT149/D150</f>
        <v>0.28932565824648238</v>
      </c>
      <c r="K150" s="39">
        <f>[16]战法升星!AE149/D150</f>
        <v>0.41734992706721552</v>
      </c>
      <c r="L150" s="39">
        <f>[13]宝物升星!AF151/D150</f>
        <v>0.14212488475265805</v>
      </c>
      <c r="M150" s="39">
        <f>[14]藏品属性!BB156/2/D150</f>
        <v>0.10044064252198041</v>
      </c>
      <c r="N150" s="39">
        <f>[15]属性汇总!J150/D150</f>
        <v>5.0758887411663581E-2</v>
      </c>
      <c r="O150" s="70"/>
      <c r="P150" s="70"/>
      <c r="S150" s="29">
        <v>146</v>
      </c>
      <c r="T150" s="29">
        <f>[7]士兵阶位属性!BR150+[7]士兵训练属性!BA151+[6]第4特性!W150+[17]效用汇总!N150+[8]属性汇总!AN150+[14]藏品属性!BB156/2</f>
        <v>4.6277322877745366</v>
      </c>
      <c r="U150" s="29">
        <f>[7]士兵阶位属性!BS150+[7]士兵训练属性!BB151+[6]第4特性!X150+[17]效用汇总!O150+[8]属性汇总!AO150+[14]藏品属性!BC156/2</f>
        <v>4.9929317492384557</v>
      </c>
      <c r="V150" s="29">
        <f>[7]士兵阶位属性!BT150+[7]士兵训练属性!BC151+[6]第4特性!Y150+[17]效用汇总!P150+[8]属性汇总!AP150+[14]藏品属性!BD156/2</f>
        <v>5.1590040086576074</v>
      </c>
      <c r="W150" s="29">
        <f>[7]士兵阶位属性!BU150+[7]士兵训练属性!BD151+[6]第4特性!Z150+[17]效用汇总!Q150+[8]属性汇总!AQ150+[14]藏品属性!BE156/2</f>
        <v>5.2839040293678989</v>
      </c>
      <c r="X150" s="29">
        <f>[7]士兵阶位属性!BV150+[7]士兵训练属性!BE151+[6]第4特性!AA150+[17]效用汇总!R150+[8]属性汇总!AR150+[14]藏品属性!BF156/2</f>
        <v>5.3184958748793747</v>
      </c>
      <c r="Z150" s="39">
        <f>[7]士兵阶位属性!BR150/T150</f>
        <v>0.15619804359117781</v>
      </c>
      <c r="AA150" s="39">
        <f>[7]士兵训练属性!BA151/T150</f>
        <v>0</v>
      </c>
      <c r="AB150" s="39">
        <f>[6]第4特性!W150/T150</f>
        <v>9.7239851403851135E-2</v>
      </c>
      <c r="AC150" s="39">
        <f>[17]效用汇总!N150/T150</f>
        <v>0.56576837586154693</v>
      </c>
      <c r="AD150" s="39">
        <f>[8]属性汇总!AN150/T150</f>
        <v>9.5275409961349103E-2</v>
      </c>
      <c r="AE150" s="39">
        <f>[14]藏品属性!BB156/2/T150</f>
        <v>8.5518319182074864E-2</v>
      </c>
      <c r="AK150" s="32">
        <f t="shared" si="61"/>
        <v>2.277996719842144</v>
      </c>
      <c r="AL150" s="32">
        <f t="shared" si="62"/>
        <v>2.3238787635243967</v>
      </c>
      <c r="AM150" s="32">
        <f t="shared" si="63"/>
        <v>2.3241344384347871</v>
      </c>
      <c r="AN150" s="32">
        <f t="shared" si="64"/>
        <v>2.3241344384347871</v>
      </c>
      <c r="AO150" s="32">
        <f t="shared" si="65"/>
        <v>2.3241344384347871</v>
      </c>
      <c r="AQ150" s="32">
        <f t="shared" si="66"/>
        <v>5.1341763677569974</v>
      </c>
      <c r="AR150" s="32">
        <f t="shared" si="67"/>
        <v>5.5095763221355787</v>
      </c>
      <c r="AS150" s="32">
        <f t="shared" si="68"/>
        <v>5.6757054231838859</v>
      </c>
      <c r="AT150" s="32">
        <f t="shared" si="69"/>
        <v>5.8006054438941774</v>
      </c>
      <c r="AU150" s="32">
        <f t="shared" si="70"/>
        <v>5.8351972894056532</v>
      </c>
      <c r="AW150" s="32">
        <f t="shared" si="56"/>
        <v>0.44369272823351569</v>
      </c>
      <c r="AX150" s="32">
        <f t="shared" si="57"/>
        <v>0.42178901382813283</v>
      </c>
      <c r="AY150" s="32">
        <f t="shared" si="58"/>
        <v>0.40948820721760137</v>
      </c>
      <c r="AZ150" s="32">
        <f t="shared" si="59"/>
        <v>0.40067100941699341</v>
      </c>
      <c r="BA150" s="32">
        <f t="shared" si="60"/>
        <v>0.39829577701759472</v>
      </c>
    </row>
    <row r="151" spans="3:53" x14ac:dyDescent="0.15">
      <c r="C151" s="29">
        <v>147</v>
      </c>
      <c r="D151" s="29">
        <f>[6]属性汇总!DT150+[16]战法升星!AE150+[13]宝物升星!AF152+[14]藏品属性!BB157/2+[15]属性汇总!J151</f>
        <v>3.9432434645200072</v>
      </c>
      <c r="E151" s="29">
        <f>[6]属性汇总!DU150+[16]战法升星!AF150+[13]宝物升星!AG152+[14]藏品属性!BC157/2+[15]属性汇总!K151</f>
        <v>4.0195893533955189</v>
      </c>
      <c r="F151" s="29">
        <f>[6]属性汇总!DV150+[16]战法升星!AG150+[13]宝物升星!AH152+[14]藏品属性!BD157/2+[15]属性汇总!L151</f>
        <v>4.0199999999999996</v>
      </c>
      <c r="G151" s="29">
        <f>[6]属性汇总!DW150+[16]战法升星!AH150+[13]宝物升星!AI152+[14]藏品属性!BE157/2+[15]属性汇总!M151</f>
        <v>4.0199999999999996</v>
      </c>
      <c r="H151" s="29">
        <f>[6]属性汇总!DX150+[16]战法升星!AI150+[13]宝物升星!AJ152+[14]藏品属性!BF157/2+[15]属性汇总!N151</f>
        <v>4.0199999999999996</v>
      </c>
      <c r="J151" s="39">
        <f>[6]属性汇总!DT150/D151</f>
        <v>0.28910210851988738</v>
      </c>
      <c r="K151" s="39">
        <f>[16]战法升星!AE150/D151</f>
        <v>0.41772323761599683</v>
      </c>
      <c r="L151" s="39">
        <f>[13]宝物升星!AF152/D151</f>
        <v>0.14201507085187454</v>
      </c>
      <c r="M151" s="39">
        <f>[14]藏品属性!BB157/2/D151</f>
        <v>0.1004399148508574</v>
      </c>
      <c r="N151" s="39">
        <f>[15]属性汇总!J151/D151</f>
        <v>5.0719668161383763E-2</v>
      </c>
      <c r="O151" s="70"/>
      <c r="P151" s="70"/>
      <c r="S151" s="29">
        <v>147</v>
      </c>
      <c r="T151" s="29">
        <f>[7]士兵阶位属性!BR151+[7]士兵训练属性!BA152+[6]第4特性!W151+[17]效用汇总!N151+[8]属性汇总!AN151+[14]藏品属性!BB157/2</f>
        <v>4.6451340763062916</v>
      </c>
      <c r="U151" s="29">
        <f>[7]士兵阶位属性!BS151+[7]士兵训练属性!BB152+[6]第4特性!X151+[17]效用汇总!O151+[8]属性汇总!AO151+[14]藏品属性!BC157/2</f>
        <v>5.008202910605819</v>
      </c>
      <c r="V151" s="29">
        <f>[7]士兵阶位属性!BT151+[7]士兵训练属性!BC152+[6]第4特性!Y151+[17]效用汇总!P151+[8]属性汇总!AP151+[14]藏品属性!BD157/2</f>
        <v>5.1756889072218746</v>
      </c>
      <c r="W151" s="29">
        <f>[7]士兵阶位属性!BU151+[7]士兵训练属性!BD152+[6]第4特性!Z151+[17]效用汇总!Q151+[8]属性汇总!AQ151+[14]藏品属性!BE157/2</f>
        <v>5.2960115011991196</v>
      </c>
      <c r="X151" s="29">
        <f>[7]士兵阶位属性!BV151+[7]士兵训练属性!BE152+[6]第4特性!AA151+[17]效用汇总!R151+[8]属性汇总!AR151+[14]藏品属性!BF157/2</f>
        <v>5.3324117587894388</v>
      </c>
      <c r="Z151" s="39">
        <f>[7]士兵阶位属性!BR151/T151</f>
        <v>0.15707601317803602</v>
      </c>
      <c r="AA151" s="39">
        <f>[7]士兵训练属性!BA152/T151</f>
        <v>0</v>
      </c>
      <c r="AB151" s="39">
        <f>[6]第4特性!W151/T151</f>
        <v>9.6875567552579686E-2</v>
      </c>
      <c r="AC151" s="39">
        <f>[17]效用汇总!N151/T151</f>
        <v>0.56586672483975453</v>
      </c>
      <c r="AD151" s="39">
        <f>[8]属性汇总!AN151/T151</f>
        <v>9.4918485379800313E-2</v>
      </c>
      <c r="AE151" s="39">
        <f>[14]藏品属性!BB157/2/T151</f>
        <v>8.5263209049829383E-2</v>
      </c>
      <c r="AK151" s="32">
        <f t="shared" si="61"/>
        <v>2.2804659840366757</v>
      </c>
      <c r="AL151" s="32">
        <f t="shared" si="62"/>
        <v>2.3246185209439654</v>
      </c>
      <c r="AM151" s="32">
        <f t="shared" si="63"/>
        <v>2.3248560070696391</v>
      </c>
      <c r="AN151" s="32">
        <f t="shared" si="64"/>
        <v>2.3248560070696391</v>
      </c>
      <c r="AO151" s="32">
        <f t="shared" si="65"/>
        <v>2.3248560070696391</v>
      </c>
      <c r="AQ151" s="32">
        <f t="shared" si="66"/>
        <v>5.1518525189770337</v>
      </c>
      <c r="AR151" s="32">
        <f t="shared" si="67"/>
        <v>5.5247320256997563</v>
      </c>
      <c r="AS151" s="32">
        <f t="shared" si="68"/>
        <v>5.6922707916184896</v>
      </c>
      <c r="AT151" s="32">
        <f t="shared" si="69"/>
        <v>5.8125933855957346</v>
      </c>
      <c r="AU151" s="32">
        <f t="shared" si="70"/>
        <v>5.8489936431860539</v>
      </c>
      <c r="AW151" s="32">
        <f t="shared" si="56"/>
        <v>0.44264970234231227</v>
      </c>
      <c r="AX151" s="32">
        <f t="shared" si="57"/>
        <v>0.42076584169700643</v>
      </c>
      <c r="AY151" s="32">
        <f t="shared" si="58"/>
        <v>0.40842329751649259</v>
      </c>
      <c r="AZ151" s="32">
        <f t="shared" si="59"/>
        <v>0.39996880098836707</v>
      </c>
      <c r="BA151" s="32">
        <f t="shared" si="60"/>
        <v>0.39747966041612032</v>
      </c>
    </row>
    <row r="152" spans="3:53" x14ac:dyDescent="0.15">
      <c r="C152" s="29">
        <v>148</v>
      </c>
      <c r="D152" s="29">
        <f>[6]属性汇总!DT151+[16]战法升星!AE151+[13]宝物升星!AF153+[14]藏品属性!BB158/2+[15]属性汇总!J152</f>
        <v>3.9462902423403134</v>
      </c>
      <c r="E152" s="29">
        <f>[6]属性汇总!DU151+[16]战法升星!AF151+[13]宝物升星!AG153+[14]藏品属性!BC158/2+[15]属性汇总!K152</f>
        <v>4.0196209415958641</v>
      </c>
      <c r="F152" s="29">
        <f>[6]属性汇总!DV151+[16]战法升星!AG151+[13]宝物升星!AH153+[14]藏品属性!BD158/2+[15]属性汇总!L152</f>
        <v>4.0199999999999996</v>
      </c>
      <c r="G152" s="29">
        <f>[6]属性汇总!DW151+[16]战法升星!AH151+[13]宝物升星!AI153+[14]藏品属性!BE158/2+[15]属性汇总!M152</f>
        <v>4.0199999999999996</v>
      </c>
      <c r="H152" s="29">
        <f>[6]属性汇总!DX151+[16]战法升星!AI151+[13]宝物升星!AJ153+[14]藏品属性!BF158/2+[15]属性汇总!N152</f>
        <v>4.0199999999999996</v>
      </c>
      <c r="J152" s="39">
        <f>[6]属性汇总!DT151/D152</f>
        <v>0.28887890398145999</v>
      </c>
      <c r="K152" s="39">
        <f>[16]战法升星!AE151/D152</f>
        <v>0.41809597172755225</v>
      </c>
      <c r="L152" s="39">
        <f>[13]宝物升星!AF153/D152</f>
        <v>0.14190542651720844</v>
      </c>
      <c r="M152" s="39">
        <f>[14]藏品属性!BB158/2/D152</f>
        <v>0.10043918830334776</v>
      </c>
      <c r="N152" s="39">
        <f>[15]属性汇总!J152/D152</f>
        <v>5.0680509470431588E-2</v>
      </c>
      <c r="O152" s="70"/>
      <c r="P152" s="70"/>
      <c r="S152" s="29">
        <v>148</v>
      </c>
      <c r="T152" s="29">
        <f>[7]士兵阶位属性!BR152+[7]士兵训练属性!BA153+[6]第4特性!W152+[17]效用汇总!N152+[8]属性汇总!AN152+[14]藏品属性!BB158/2</f>
        <v>4.6625358648380475</v>
      </c>
      <c r="U152" s="29">
        <f>[7]士兵阶位属性!BS152+[7]士兵训练属性!BB153+[6]第4特性!X152+[17]效用汇总!O152+[8]属性汇总!AO152+[14]藏品属性!BC158/2</f>
        <v>5.0234740719731841</v>
      </c>
      <c r="V152" s="29">
        <f>[7]士兵阶位属性!BT152+[7]士兵训练属性!BC153+[6]第4特性!Y152+[17]效用汇总!P152+[8]属性汇总!AP152+[14]藏品属性!BD158/2</f>
        <v>5.1923738057861426</v>
      </c>
      <c r="W152" s="29">
        <f>[7]士兵阶位属性!BU152+[7]士兵训练属性!BD153+[6]第4特性!Z152+[17]效用汇总!Q152+[8]属性汇总!AQ152+[14]藏品属性!BE158/2</f>
        <v>5.3081189730303393</v>
      </c>
      <c r="X152" s="29">
        <f>[7]士兵阶位属性!BV152+[7]士兵训练属性!BE153+[6]第4特性!AA152+[17]效用汇总!R152+[8]属性汇总!AR152+[14]藏品属性!BF158/2</f>
        <v>5.3463276426995021</v>
      </c>
      <c r="Z152" s="39">
        <f>[7]士兵阶位属性!BR152/T152</f>
        <v>0.15794742914620655</v>
      </c>
      <c r="AA152" s="39">
        <f>[7]士兵训练属性!BA153/T152</f>
        <v>0</v>
      </c>
      <c r="AB152" s="39">
        <f>[6]第4特性!W152/T152</f>
        <v>9.6514002904218021E-2</v>
      </c>
      <c r="AC152" s="39">
        <f>[17]效用汇总!N152/T152</f>
        <v>0.56596433969036686</v>
      </c>
      <c r="AD152" s="39">
        <f>[8]属性汇总!AN152/T152</f>
        <v>9.4564225067769181E-2</v>
      </c>
      <c r="AE152" s="39">
        <f>[14]藏品属性!BB158/2/T152</f>
        <v>8.5010003191439296E-2</v>
      </c>
      <c r="AK152" s="32">
        <f t="shared" si="61"/>
        <v>2.2829352482312077</v>
      </c>
      <c r="AL152" s="32">
        <f t="shared" si="62"/>
        <v>2.3253571756180436</v>
      </c>
      <c r="AM152" s="32">
        <f t="shared" si="63"/>
        <v>2.3255764615141121</v>
      </c>
      <c r="AN152" s="32">
        <f t="shared" si="64"/>
        <v>2.3255764615141121</v>
      </c>
      <c r="AO152" s="32">
        <f t="shared" si="65"/>
        <v>2.3255764615141121</v>
      </c>
      <c r="AQ152" s="32">
        <f t="shared" si="66"/>
        <v>5.1695286701970709</v>
      </c>
      <c r="AR152" s="32">
        <f t="shared" si="67"/>
        <v>5.5398879119372193</v>
      </c>
      <c r="AS152" s="32">
        <f t="shared" si="68"/>
        <v>5.7088363446222594</v>
      </c>
      <c r="AT152" s="32">
        <f t="shared" si="69"/>
        <v>5.8245815118664561</v>
      </c>
      <c r="AU152" s="32">
        <f t="shared" si="70"/>
        <v>5.8627901815356189</v>
      </c>
      <c r="AW152" s="32">
        <f t="shared" si="56"/>
        <v>0.44161380928063959</v>
      </c>
      <c r="AX152" s="32">
        <f t="shared" si="57"/>
        <v>0.41974805493941836</v>
      </c>
      <c r="AY152" s="32">
        <f t="shared" si="58"/>
        <v>0.40736435958701323</v>
      </c>
      <c r="AZ152" s="32">
        <f t="shared" si="59"/>
        <v>0.39926927913639815</v>
      </c>
      <c r="BA152" s="32">
        <f t="shared" si="60"/>
        <v>0.39666718226388625</v>
      </c>
    </row>
    <row r="153" spans="3:53" x14ac:dyDescent="0.15">
      <c r="C153" s="29">
        <v>149</v>
      </c>
      <c r="D153" s="29">
        <f>[6]属性汇总!DT152+[16]战法升星!AE152+[13]宝物升星!AF154+[14]藏品属性!BB159/2+[15]属性汇总!J153</f>
        <v>3.9493370201606202</v>
      </c>
      <c r="E153" s="29">
        <f>[6]属性汇总!DU152+[16]战法升星!AF152+[13]宝物升星!AG154+[14]藏品属性!BC159/2+[15]属性汇总!K153</f>
        <v>4.0196525297962085</v>
      </c>
      <c r="F153" s="29">
        <f>[6]属性汇总!DV152+[16]战法升星!AG152+[13]宝物升星!AH154+[14]藏品属性!BD159/2+[15]属性汇总!L153</f>
        <v>4.0199999999999996</v>
      </c>
      <c r="G153" s="29">
        <f>[6]属性汇总!DW152+[16]战法升星!AH152+[13]宝物升星!AI154+[14]藏品属性!BE159/2+[15]属性汇总!M153</f>
        <v>4.0199999999999996</v>
      </c>
      <c r="H153" s="29">
        <f>[6]属性汇总!DX152+[16]战法升星!AI152+[13]宝物升星!AJ154+[14]藏品属性!BF159/2+[15]属性汇总!N153</f>
        <v>4.0199999999999996</v>
      </c>
      <c r="J153" s="39">
        <f>[6]属性汇总!DT152/D153</f>
        <v>0.2886560438322977</v>
      </c>
      <c r="K153" s="39">
        <f>[16]战法升星!AE152/D153</f>
        <v>0.4184681307359861</v>
      </c>
      <c r="L153" s="39">
        <f>[13]宝物升星!AF154/D153</f>
        <v>0.14179595135621642</v>
      </c>
      <c r="M153" s="39">
        <f>[14]藏品属性!BB159/2/D153</f>
        <v>0.10043846287685099</v>
      </c>
      <c r="N153" s="39">
        <f>[15]属性汇总!J153/D153</f>
        <v>5.0641411198648727E-2</v>
      </c>
      <c r="O153" s="70"/>
      <c r="P153" s="70"/>
      <c r="S153" s="29">
        <v>149</v>
      </c>
      <c r="T153" s="29">
        <f>[7]士兵阶位属性!BR153+[7]士兵训练属性!BA154+[6]第4特性!W153+[17]效用汇总!N153+[8]属性汇总!AN153+[14]藏品属性!BB159/2</f>
        <v>4.6799376533698025</v>
      </c>
      <c r="U153" s="29">
        <f>[7]士兵阶位属性!BS153+[7]士兵训练属性!BB154+[6]第4特性!X153+[17]效用汇总!O153+[8]属性汇总!AO153+[14]藏品属性!BC159/2</f>
        <v>5.0387452333405474</v>
      </c>
      <c r="V153" s="29">
        <f>[7]士兵阶位属性!BT153+[7]士兵训练属性!BC154+[6]第4特性!Y153+[17]效用汇总!P153+[8]属性汇总!AP153+[14]藏品属性!BD159/2</f>
        <v>5.2090587043504097</v>
      </c>
      <c r="W153" s="29">
        <f>[7]士兵阶位属性!BU153+[7]士兵训练属性!BD154+[6]第4特性!Z153+[17]效用汇总!Q153+[8]属性汇总!AQ153+[14]藏品属性!BE159/2</f>
        <v>5.3202264448615608</v>
      </c>
      <c r="X153" s="29">
        <f>[7]士兵阶位属性!BV153+[7]士兵训练属性!BE154+[6]第4特性!AA153+[17]效用汇总!R153+[8]属性汇总!AR153+[14]藏品属性!BF159/2</f>
        <v>5.3602435266095654</v>
      </c>
      <c r="Z153" s="39">
        <f>[7]士兵阶位属性!BR153/T153</f>
        <v>0.15881236460223166</v>
      </c>
      <c r="AA153" s="39">
        <f>[7]士兵训练属性!BA154/T153</f>
        <v>0</v>
      </c>
      <c r="AB153" s="39">
        <f>[6]第4特性!W153/T153</f>
        <v>9.6155127125673617E-2</v>
      </c>
      <c r="AC153" s="39">
        <f>[17]效用汇总!N153/T153</f>
        <v>0.56606122860268104</v>
      </c>
      <c r="AD153" s="39">
        <f>[8]属性汇总!AN153/T153</f>
        <v>9.4212599304952946E-2</v>
      </c>
      <c r="AE153" s="39">
        <f>[14]藏品属性!BB159/2/T153</f>
        <v>8.475868036446077E-2</v>
      </c>
      <c r="AK153" s="32">
        <f t="shared" si="61"/>
        <v>2.2854045124257398</v>
      </c>
      <c r="AL153" s="32">
        <f t="shared" si="62"/>
        <v>2.32609473009882</v>
      </c>
      <c r="AM153" s="32">
        <f t="shared" si="63"/>
        <v>2.3262958043468829</v>
      </c>
      <c r="AN153" s="32">
        <f t="shared" si="64"/>
        <v>2.3262958043468829</v>
      </c>
      <c r="AO153" s="32">
        <f t="shared" si="65"/>
        <v>2.3262958043468829</v>
      </c>
      <c r="AQ153" s="32">
        <f t="shared" si="66"/>
        <v>5.1872048214171071</v>
      </c>
      <c r="AR153" s="32">
        <f t="shared" si="67"/>
        <v>5.555043980425185</v>
      </c>
      <c r="AS153" s="32">
        <f t="shared" si="68"/>
        <v>5.7254020817680269</v>
      </c>
      <c r="AT153" s="32">
        <f t="shared" si="69"/>
        <v>5.836569822279178</v>
      </c>
      <c r="AU153" s="32">
        <f t="shared" si="70"/>
        <v>5.8765869040271825</v>
      </c>
      <c r="AW153" s="32">
        <f>AK153/AQ153</f>
        <v>0.44058497613005065</v>
      </c>
      <c r="AX153" s="32">
        <f>AL153/AR153</f>
        <v>0.41873561006816362</v>
      </c>
      <c r="AY153" s="32">
        <f>AM153/AS153</f>
        <v>0.40631134217712678</v>
      </c>
      <c r="AZ153" s="32">
        <f>AN153/AT153</f>
        <v>0.39857242784400809</v>
      </c>
      <c r="BA153" s="32">
        <f>AO153/AU153</f>
        <v>0.39585831747892458</v>
      </c>
    </row>
    <row r="154" spans="3:53" x14ac:dyDescent="0.15">
      <c r="C154" s="29">
        <v>150</v>
      </c>
      <c r="D154" s="29">
        <f>[6]属性汇总!DT153+[16]战法升星!AE153+[13]宝物升星!AF155+[14]藏品属性!BB160/2+[15]属性汇总!J154</f>
        <v>3.9523837979809264</v>
      </c>
      <c r="E154" s="29">
        <f>[6]属性汇总!DU153+[16]战法升星!AF153+[13]宝物升星!AG155+[14]藏品属性!BC160/2+[15]属性汇总!K154</f>
        <v>4.0196841179965528</v>
      </c>
      <c r="F154" s="29">
        <f>[6]属性汇总!DV153+[16]战法升星!AG153+[13]宝物升星!AH155+[14]藏品属性!BD160/2+[15]属性汇总!L154</f>
        <v>4.0199999999999996</v>
      </c>
      <c r="G154" s="29">
        <f>[6]属性汇总!DW153+[16]战法升星!AH153+[13]宝物升星!AI155+[14]藏品属性!BE160/2+[15]属性汇总!M154</f>
        <v>4.0199999999999996</v>
      </c>
      <c r="H154" s="29">
        <f>[6]属性汇总!DX153+[16]战法升星!AI153+[13]宝物升星!AJ155+[14]藏品属性!BF160/2+[15]属性汇总!N154</f>
        <v>4.0199999999999996</v>
      </c>
      <c r="J154" s="39">
        <f>[6]属性汇总!DT153/D154</f>
        <v>0.2884335272759615</v>
      </c>
      <c r="K154" s="39">
        <f>[16]战法升星!AE153/D154</f>
        <v>0.41883971597128944</v>
      </c>
      <c r="L154" s="39">
        <f>[13]宝物升星!AF155/D154</f>
        <v>0.14168664497766534</v>
      </c>
      <c r="M154" s="39">
        <f>[14]藏品属性!BB160/2/D154</f>
        <v>0.10043773856877462</v>
      </c>
      <c r="N154" s="39">
        <f>[15]属性汇总!J154/D154</f>
        <v>5.0602373206309045E-2</v>
      </c>
      <c r="O154" s="70"/>
      <c r="P154" s="70"/>
      <c r="S154" s="29">
        <v>150</v>
      </c>
      <c r="T154" s="29">
        <f>[7]士兵阶位属性!BR154+[7]士兵训练属性!BA155+[6]第4特性!W154+[17]效用汇总!N154+[8]属性汇总!AN154+[14]藏品属性!BB160/2</f>
        <v>4.6973394419015584</v>
      </c>
      <c r="U154" s="29">
        <f>[7]士兵阶位属性!BS154+[7]士兵训练属性!BB155+[6]第4特性!X154+[17]效用汇总!O154+[8]属性汇总!AO154+[14]藏品属性!BC160/2</f>
        <v>5.0540163947079115</v>
      </c>
      <c r="V154" s="29">
        <f>[7]士兵阶位属性!BT154+[7]士兵训练属性!BC155+[6]第4特性!Y154+[17]效用汇总!P154+[8]属性汇总!AP154+[14]藏品属性!BD160/2</f>
        <v>5.2257436029146769</v>
      </c>
      <c r="W154" s="29">
        <f>[7]士兵阶位属性!BU154+[7]士兵训练属性!BD155+[6]第4特性!Z154+[17]效用汇总!Q154+[8]属性汇总!AQ154+[14]藏品属性!BE160/2</f>
        <v>5.3323339166927806</v>
      </c>
      <c r="X154" s="29">
        <f>[7]士兵阶位属性!BV154+[7]士兵训练属性!BE155+[6]第4特性!AA154+[17]效用汇总!R154+[8]属性汇总!AR154+[14]藏品属性!BF160/2</f>
        <v>5.3741594105196295</v>
      </c>
      <c r="Z154" s="39">
        <f>[7]士兵阶位属性!BR154/T154</f>
        <v>0.15967089156932998</v>
      </c>
      <c r="AA154" s="39">
        <f>[7]士兵训练属性!BA155/T154</f>
        <v>0</v>
      </c>
      <c r="AB154" s="39">
        <f>[6]第4特性!W154/T154</f>
        <v>9.5798910333342396E-2</v>
      </c>
      <c r="AC154" s="39">
        <f>[17]效用汇总!N154/T154</f>
        <v>0.5661573996446414</v>
      </c>
      <c r="AD154" s="39">
        <f>[8]属性汇总!AN154/T154</f>
        <v>9.3863578811456697E-2</v>
      </c>
      <c r="AE154" s="39">
        <f>[14]藏品属性!BB160/2/T154</f>
        <v>8.4509219641229427E-2</v>
      </c>
      <c r="AK154" s="32">
        <f t="shared" si="61"/>
        <v>2.2878737766202719</v>
      </c>
      <c r="AL154" s="32">
        <f t="shared" si="62"/>
        <v>2.3268311869306166</v>
      </c>
      <c r="AM154" s="32">
        <f t="shared" si="63"/>
        <v>2.3270140381386804</v>
      </c>
      <c r="AN154" s="32">
        <f t="shared" si="64"/>
        <v>2.3270140381386804</v>
      </c>
      <c r="AO154" s="32">
        <f t="shared" si="65"/>
        <v>2.3270140381386804</v>
      </c>
      <c r="AQ154" s="32">
        <f t="shared" si="66"/>
        <v>5.2048809726371443</v>
      </c>
      <c r="AR154" s="32">
        <f t="shared" si="67"/>
        <v>5.5702002307421816</v>
      </c>
      <c r="AS154" s="32">
        <f t="shared" si="68"/>
        <v>5.7419680026299451</v>
      </c>
      <c r="AT154" s="32">
        <f t="shared" si="69"/>
        <v>5.8485583164080488</v>
      </c>
      <c r="AU154" s="32">
        <f t="shared" si="70"/>
        <v>5.8903838102348978</v>
      </c>
      <c r="AW154" s="32">
        <f t="shared" ref="AW154:AW163" si="71">AK154/AQ154</f>
        <v>0.43956313096264343</v>
      </c>
      <c r="AX154" s="32">
        <f t="shared" ref="AX154:AX163" si="72">AL154/AR154</f>
        <v>0.41772846406646791</v>
      </c>
      <c r="AY154" s="32">
        <f t="shared" ref="AY154:AY163" si="73">AM154/AS154</f>
        <v>0.40526419462331692</v>
      </c>
      <c r="AZ154" s="32">
        <f t="shared" ref="AZ154:AZ163" si="74">AN154/AT154</f>
        <v>0.39787823122328708</v>
      </c>
      <c r="BA154" s="32">
        <f t="shared" ref="BA154:BA163" si="75">AO154/AU154</f>
        <v>0.3950530412119076</v>
      </c>
    </row>
    <row r="155" spans="3:53" x14ac:dyDescent="0.15">
      <c r="C155" s="29">
        <v>151</v>
      </c>
      <c r="D155" s="29">
        <f>[6]属性汇总!DT154+[16]战法升星!AE154+[13]宝物升星!AF156+[14]藏品属性!BB161/2+[15]属性汇总!J155</f>
        <v>3.9554305758012331</v>
      </c>
      <c r="E155" s="29">
        <f>[6]属性汇总!DU154+[16]战法升星!AF154+[13]宝物升星!AG156+[14]藏品属性!BC161/2+[15]属性汇总!K155</f>
        <v>4.019715706196898</v>
      </c>
      <c r="F155" s="29">
        <f>[6]属性汇总!DV154+[16]战法升星!AG154+[13]宝物升星!AH156+[14]藏品属性!BD161/2+[15]属性汇总!L155</f>
        <v>4.0199999999999996</v>
      </c>
      <c r="G155" s="29">
        <f>[6]属性汇总!DW154+[16]战法升星!AH154+[13]宝物升星!AI156+[14]藏品属性!BE161/2+[15]属性汇总!M155</f>
        <v>4.0199999999999996</v>
      </c>
      <c r="H155" s="29">
        <f>[6]属性汇总!DX154+[16]战法升星!AI154+[13]宝物升星!AJ156+[14]藏品属性!BF161/2+[15]属性汇总!N155</f>
        <v>4.0199999999999996</v>
      </c>
      <c r="J155" s="39">
        <f>[6]属性汇总!DT154/D155</f>
        <v>0.28821135351846627</v>
      </c>
      <c r="K155" s="39">
        <f>[16]战法升星!AE154/D155</f>
        <v>0.41921072875935522</v>
      </c>
      <c r="L155" s="39">
        <f>[13]宝物升星!AF156/D155</f>
        <v>0.14157750699152732</v>
      </c>
      <c r="M155" s="39">
        <f>[14]藏品属性!BB161/2/D155</f>
        <v>0.1004370153765342</v>
      </c>
      <c r="N155" s="39">
        <f>[15]属性汇总!J155/D155</f>
        <v>5.05633953541169E-2</v>
      </c>
      <c r="O155" s="70"/>
      <c r="P155" s="70"/>
      <c r="S155" s="29">
        <v>151</v>
      </c>
      <c r="T155" s="29">
        <f>[7]士兵阶位属性!BR155+[7]士兵训练属性!BA156+[6]第4特性!W155+[17]效用汇总!N155+[8]属性汇总!AN155+[14]藏品属性!BB161/2</f>
        <v>4.7115717407928006</v>
      </c>
      <c r="U155" s="29">
        <f>[7]士兵阶位属性!BS155+[7]士兵训练属性!BB156+[6]第4特性!X155+[17]效用汇总!O155+[8]属性汇总!AO155+[14]藏品属性!BC161/2</f>
        <v>5.0694368452295713</v>
      </c>
      <c r="V155" s="29">
        <f>[7]士兵阶位属性!BT155+[7]士兵训练属性!BC156+[6]第4特性!Y155+[17]效用汇总!P155+[8]属性汇总!AP155+[14]藏品属性!BD161/2</f>
        <v>5.2420112008455249</v>
      </c>
      <c r="W155" s="29">
        <f>[7]士兵阶位属性!BU155+[7]士兵训练属性!BD156+[6]第4特性!Z155+[17]效用汇总!Q155+[8]属性汇总!AQ155+[14]藏品属性!BE161/2</f>
        <v>5.3548392506119358</v>
      </c>
      <c r="X155" s="29">
        <f>[7]士兵阶位属性!BV155+[7]士兵训练属性!BE156+[6]第4特性!AA155+[17]效用汇总!R155+[8]属性汇总!AR155+[14]藏品属性!BF161/2</f>
        <v>5.4043679804670326</v>
      </c>
      <c r="Z155" s="39">
        <f>[7]士兵阶位属性!BR155/T155</f>
        <v>0.16063106540629166</v>
      </c>
      <c r="AA155" s="39">
        <f>[7]士兵训练属性!BA156/T155</f>
        <v>0</v>
      </c>
      <c r="AB155" s="39">
        <f>[6]第4特性!W155/T155</f>
        <v>9.5509529464212303E-2</v>
      </c>
      <c r="AC155" s="39">
        <f>[17]效用汇总!N155/T155</f>
        <v>0.56596107765319281</v>
      </c>
      <c r="AD155" s="39">
        <f>[8]属性汇总!AN155/T155</f>
        <v>9.3580044020490846E-2</v>
      </c>
      <c r="AE155" s="39">
        <f>[14]藏品属性!BB161/2/T155</f>
        <v>8.4318283455812215E-2</v>
      </c>
      <c r="AK155" s="32">
        <f t="shared" si="61"/>
        <v>2.2903430408148036</v>
      </c>
      <c r="AL155" s="32">
        <f t="shared" si="62"/>
        <v>2.3275665486499171</v>
      </c>
      <c r="AM155" s="32">
        <f t="shared" si="63"/>
        <v>2.327731165452311</v>
      </c>
      <c r="AN155" s="32">
        <f t="shared" si="64"/>
        <v>2.327731165452311</v>
      </c>
      <c r="AO155" s="32">
        <f t="shared" si="65"/>
        <v>2.327731165452311</v>
      </c>
      <c r="AQ155" s="32">
        <f t="shared" si="66"/>
        <v>5.2193876342166678</v>
      </c>
      <c r="AR155" s="32">
        <f t="shared" si="67"/>
        <v>5.585505951622328</v>
      </c>
      <c r="AS155" s="32">
        <f t="shared" si="68"/>
        <v>5.7581168061500563</v>
      </c>
      <c r="AT155" s="32">
        <f t="shared" si="69"/>
        <v>5.8709448559164672</v>
      </c>
      <c r="AU155" s="32">
        <f t="shared" si="70"/>
        <v>5.920473585771564</v>
      </c>
      <c r="AW155" s="32">
        <f t="shared" si="71"/>
        <v>0.43881451260681104</v>
      </c>
      <c r="AX155" s="32">
        <f t="shared" si="72"/>
        <v>0.41671543613231099</v>
      </c>
      <c r="AY155" s="32">
        <f t="shared" si="73"/>
        <v>0.4042521615688896</v>
      </c>
      <c r="AZ155" s="32">
        <f t="shared" si="74"/>
        <v>0.39648322758585119</v>
      </c>
      <c r="BA155" s="32">
        <f t="shared" si="75"/>
        <v>0.39316637963666518</v>
      </c>
    </row>
    <row r="156" spans="3:53" x14ac:dyDescent="0.15">
      <c r="C156" s="29">
        <v>152</v>
      </c>
      <c r="D156" s="29">
        <f>[6]属性汇总!DT155+[16]战法升星!AE155+[13]宝物升星!AF157+[14]藏品属性!BB162/2+[15]属性汇总!J156</f>
        <v>3.9584773536215394</v>
      </c>
      <c r="E156" s="29">
        <f>[6]属性汇总!DU155+[16]战法升星!AF155+[13]宝物升星!AG157+[14]藏品属性!BC162/2+[15]属性汇总!K156</f>
        <v>4.0197472943972423</v>
      </c>
      <c r="F156" s="29">
        <f>[6]属性汇总!DV155+[16]战法升星!AG155+[13]宝物升星!AH157+[14]藏品属性!BD162/2+[15]属性汇总!L156</f>
        <v>4.0199999999999996</v>
      </c>
      <c r="G156" s="29">
        <f>[6]属性汇总!DW155+[16]战法升星!AH155+[13]宝物升星!AI157+[14]藏品属性!BE162/2+[15]属性汇总!M156</f>
        <v>4.0199999999999996</v>
      </c>
      <c r="H156" s="29">
        <f>[6]属性汇总!DX155+[16]战法升星!AI155+[13]宝物升星!AJ157+[14]藏品属性!BF162/2+[15]属性汇总!N156</f>
        <v>4.0199999999999996</v>
      </c>
      <c r="J156" s="39">
        <f>[6]属性汇总!DT155/D156</f>
        <v>0.28798952176827147</v>
      </c>
      <c r="K156" s="39">
        <f>[16]战法升星!AE155/D156</f>
        <v>0.41958117042199428</v>
      </c>
      <c r="L156" s="39">
        <f>[13]宝物升星!AF157/D156</f>
        <v>0.14146853700897546</v>
      </c>
      <c r="M156" s="39">
        <f>[14]藏品属性!BB162/2/D156</f>
        <v>0.10043629329755317</v>
      </c>
      <c r="N156" s="39">
        <f>[15]属性汇总!J156/D156</f>
        <v>5.0524477503205524E-2</v>
      </c>
      <c r="O156" s="70"/>
      <c r="P156" s="70"/>
      <c r="S156" s="29">
        <v>152</v>
      </c>
      <c r="T156" s="29">
        <f>[7]士兵阶位属性!BR156+[7]士兵训练属性!BA157+[6]第4特性!W156+[17]效用汇总!N156+[8]属性汇总!AN156+[14]藏品属性!BB162/2</f>
        <v>4.7258040396840419</v>
      </c>
      <c r="U156" s="29">
        <f>[7]士兵阶位属性!BS156+[7]士兵训练属性!BB157+[6]第4特性!X156+[17]效用汇总!O156+[8]属性汇总!AO156+[14]藏品属性!BC162/2</f>
        <v>5.084857295751231</v>
      </c>
      <c r="V156" s="29">
        <f>[7]士兵阶位属性!BT156+[7]士兵训练属性!BC157+[6]第4特性!Y156+[17]效用汇总!P156+[8]属性汇总!AP156+[14]藏品属性!BD162/2</f>
        <v>5.2582787987763728</v>
      </c>
      <c r="W156" s="29">
        <f>[7]士兵阶位属性!BU156+[7]士兵训练属性!BD157+[6]第4特性!Z156+[17]效用汇总!Q156+[8]属性汇总!AQ156+[14]藏品属性!BE162/2</f>
        <v>5.377344584531091</v>
      </c>
      <c r="X156" s="29">
        <f>[7]士兵阶位属性!BV156+[7]士兵训练属性!BE157+[6]第4特性!AA156+[17]效用汇总!R156+[8]属性汇总!AR156+[14]藏品属性!BF162/2</f>
        <v>5.4345765504144365</v>
      </c>
      <c r="Z156" s="39">
        <f>[7]士兵阶位属性!BR156/T156</f>
        <v>0.16158545589679194</v>
      </c>
      <c r="AA156" s="39">
        <f>[7]士兵训练属性!BA157/T156</f>
        <v>0</v>
      </c>
      <c r="AB156" s="39">
        <f>[6]第4特性!W156/T156</f>
        <v>9.5221891602193076E-2</v>
      </c>
      <c r="AC156" s="39">
        <f>[17]效用汇总!N156/T156</f>
        <v>0.56576593815396692</v>
      </c>
      <c r="AD156" s="39">
        <f>[8]属性汇总!AN156/T156</f>
        <v>9.3298217024371008E-2</v>
      </c>
      <c r="AE156" s="39">
        <f>[14]藏品属性!BB162/2/T156</f>
        <v>8.4128497322676993E-2</v>
      </c>
      <c r="AK156" s="32">
        <f t="shared" si="61"/>
        <v>2.2928123050093356</v>
      </c>
      <c r="AL156" s="32">
        <f t="shared" si="62"/>
        <v>2.3283008177853914</v>
      </c>
      <c r="AM156" s="32">
        <f t="shared" si="63"/>
        <v>2.328447188842691</v>
      </c>
      <c r="AN156" s="32">
        <f t="shared" si="64"/>
        <v>2.328447188842691</v>
      </c>
      <c r="AO156" s="32">
        <f t="shared" si="65"/>
        <v>2.328447188842691</v>
      </c>
      <c r="AQ156" s="32">
        <f t="shared" si="66"/>
        <v>5.2338942957961905</v>
      </c>
      <c r="AR156" s="32">
        <f t="shared" si="67"/>
        <v>5.6008118534924449</v>
      </c>
      <c r="AS156" s="32">
        <f t="shared" si="68"/>
        <v>5.7742657925385501</v>
      </c>
      <c r="AT156" s="32">
        <f t="shared" si="69"/>
        <v>5.8933315782932683</v>
      </c>
      <c r="AU156" s="32">
        <f t="shared" si="70"/>
        <v>5.9505635441766138</v>
      </c>
      <c r="AW156" s="32">
        <f t="shared" si="71"/>
        <v>0.43807004410671774</v>
      </c>
      <c r="AX156" s="32">
        <f t="shared" si="72"/>
        <v>0.41570773642995257</v>
      </c>
      <c r="AY156" s="32">
        <f t="shared" si="73"/>
        <v>0.40324558523985643</v>
      </c>
      <c r="AZ156" s="32">
        <f t="shared" si="74"/>
        <v>0.39509862255485351</v>
      </c>
      <c r="BA156" s="32">
        <f t="shared" si="75"/>
        <v>0.39129860080586382</v>
      </c>
    </row>
    <row r="157" spans="3:53" x14ac:dyDescent="0.15">
      <c r="C157" s="29">
        <v>153</v>
      </c>
      <c r="D157" s="29">
        <f>[6]属性汇总!DT156+[16]战法升星!AE156+[13]宝物升星!AF158+[14]藏品属性!BB163/2+[15]属性汇总!J157</f>
        <v>3.9615241314418457</v>
      </c>
      <c r="E157" s="29">
        <f>[6]属性汇总!DU156+[16]战法升星!AF156+[13]宝物升星!AG158+[14]藏品属性!BC163/2+[15]属性汇总!K157</f>
        <v>4.0197788825975875</v>
      </c>
      <c r="F157" s="29">
        <f>[6]属性汇总!DV156+[16]战法升星!AG156+[13]宝物升星!AH158+[14]藏品属性!BD163/2+[15]属性汇总!L157</f>
        <v>4.0199999999999996</v>
      </c>
      <c r="G157" s="29">
        <f>[6]属性汇总!DW156+[16]战法升星!AH156+[13]宝物升星!AI158+[14]藏品属性!BE163/2+[15]属性汇总!M157</f>
        <v>4.0199999999999996</v>
      </c>
      <c r="H157" s="29">
        <f>[6]属性汇总!DX156+[16]战法升星!AI156+[13]宝物升星!AJ158+[14]藏品属性!BF163/2+[15]属性汇总!N157</f>
        <v>4.0199999999999996</v>
      </c>
      <c r="J157" s="39">
        <f>[6]属性汇总!DT156/D157</f>
        <v>0.28776803123627137</v>
      </c>
      <c r="K157" s="39">
        <f>[16]战法升星!AE156/D157</f>
        <v>0.41995104227695135</v>
      </c>
      <c r="L157" s="39">
        <f>[13]宝物升星!AF158/D157</f>
        <v>0.14135973464237894</v>
      </c>
      <c r="M157" s="39">
        <f>[14]藏品属性!BB163/2/D157</f>
        <v>0.10043557232926298</v>
      </c>
      <c r="N157" s="39">
        <f>[15]属性汇总!J157/D157</f>
        <v>5.048561951513534E-2</v>
      </c>
      <c r="O157" s="70"/>
      <c r="P157" s="70"/>
      <c r="S157" s="29">
        <v>153</v>
      </c>
      <c r="T157" s="29">
        <f>[7]士兵阶位属性!BR157+[7]士兵训练属性!BA158+[6]第4特性!W157+[17]效用汇总!N157+[8]属性汇总!AN157+[14]藏品属性!BB163/2</f>
        <v>4.7400363385752833</v>
      </c>
      <c r="U157" s="29">
        <f>[7]士兵阶位属性!BS157+[7]士兵训练属性!BB158+[6]第4特性!X157+[17]效用汇总!O157+[8]属性汇总!AO157+[14]藏品属性!BC163/2</f>
        <v>5.1002777462728908</v>
      </c>
      <c r="V157" s="29">
        <f>[7]士兵阶位属性!BT157+[7]士兵训练属性!BC158+[6]第4特性!Y157+[17]效用汇总!P157+[8]属性汇总!AP157+[14]藏品属性!BD163/2</f>
        <v>5.2745463967072217</v>
      </c>
      <c r="W157" s="29">
        <f>[7]士兵阶位属性!BU157+[7]士兵训练属性!BD158+[6]第4特性!Z157+[17]效用汇总!Q157+[8]属性汇总!AQ157+[14]藏品属性!BE163/2</f>
        <v>5.3998499184502453</v>
      </c>
      <c r="X157" s="29">
        <f>[7]士兵阶位属性!BV157+[7]士兵训练属性!BE158+[6]第4特性!AA157+[17]效用汇总!R157+[8]属性汇总!AR157+[14]藏品属性!BF163/2</f>
        <v>5.4647851203618405</v>
      </c>
      <c r="Z157" s="39">
        <f>[7]士兵阶位属性!BR157/T157</f>
        <v>0.16253411513556773</v>
      </c>
      <c r="AA157" s="39">
        <f>[7]士兵训练属性!BA158/T157</f>
        <v>0</v>
      </c>
      <c r="AB157" s="39">
        <f>[6]第4特性!W157/T157</f>
        <v>9.4935981046773338E-2</v>
      </c>
      <c r="AC157" s="39">
        <f>[17]效用汇总!N157/T157</f>
        <v>0.56557197049541053</v>
      </c>
      <c r="AD157" s="39">
        <f>[8]属性汇总!AN157/T157</f>
        <v>9.3018082439767835E-2</v>
      </c>
      <c r="AE157" s="39">
        <f>[14]藏品属性!BB163/2/T157</f>
        <v>8.3939850882480516E-2</v>
      </c>
      <c r="AK157" s="32">
        <f t="shared" si="61"/>
        <v>2.2952815692038677</v>
      </c>
      <c r="AL157" s="32">
        <f t="shared" si="62"/>
        <v>2.3290339968579348</v>
      </c>
      <c r="AM157" s="32">
        <f t="shared" si="63"/>
        <v>2.3291621108568776</v>
      </c>
      <c r="AN157" s="32">
        <f t="shared" si="64"/>
        <v>2.3291621108568776</v>
      </c>
      <c r="AO157" s="32">
        <f t="shared" si="65"/>
        <v>2.3291621108568776</v>
      </c>
      <c r="AQ157" s="32">
        <f t="shared" si="66"/>
        <v>5.2484009573757131</v>
      </c>
      <c r="AR157" s="32">
        <f t="shared" si="67"/>
        <v>5.6161179359349385</v>
      </c>
      <c r="AS157" s="32">
        <f t="shared" si="68"/>
        <v>5.7904149613734992</v>
      </c>
      <c r="AT157" s="32">
        <f t="shared" si="69"/>
        <v>5.9157184831165228</v>
      </c>
      <c r="AU157" s="32">
        <f t="shared" si="70"/>
        <v>5.980653685028118</v>
      </c>
      <c r="AW157" s="32">
        <f t="shared" si="71"/>
        <v>0.43732969105156672</v>
      </c>
      <c r="AX157" s="32">
        <f t="shared" si="72"/>
        <v>0.41470532197258975</v>
      </c>
      <c r="AY157" s="32">
        <f t="shared" si="73"/>
        <v>0.40224442054570736</v>
      </c>
      <c r="AZ157" s="32">
        <f t="shared" si="74"/>
        <v>0.39372429866368941</v>
      </c>
      <c r="BA157" s="32">
        <f t="shared" si="75"/>
        <v>0.38944942033471497</v>
      </c>
    </row>
    <row r="158" spans="3:53" x14ac:dyDescent="0.15">
      <c r="C158" s="29">
        <v>154</v>
      </c>
      <c r="D158" s="29">
        <f>[6]属性汇总!DT157+[16]战法升星!AE157+[13]宝物升星!AF159+[14]藏品属性!BB164/2+[15]属性汇总!J158</f>
        <v>3.9645709092621519</v>
      </c>
      <c r="E158" s="29">
        <f>[6]属性汇总!DU157+[16]战法升星!AF157+[13]宝物升星!AG159+[14]藏品属性!BC164/2+[15]属性汇总!K158</f>
        <v>4.0198104707979319</v>
      </c>
      <c r="F158" s="29">
        <f>[6]属性汇总!DV157+[16]战法升星!AG157+[13]宝物升星!AH159+[14]藏品属性!BD164/2+[15]属性汇总!L158</f>
        <v>4.0199999999999996</v>
      </c>
      <c r="G158" s="29">
        <f>[6]属性汇总!DW157+[16]战法升星!AH157+[13]宝物升星!AI159+[14]藏品属性!BE164/2+[15]属性汇总!M158</f>
        <v>4.0199999999999996</v>
      </c>
      <c r="H158" s="29">
        <f>[6]属性汇总!DX157+[16]战法升星!AI157+[13]宝物升星!AJ159+[14]藏品属性!BF164/2+[15]属性汇总!N158</f>
        <v>4.0199999999999996</v>
      </c>
      <c r="J158" s="39">
        <f>[6]属性汇总!DT157/D158</f>
        <v>0.28754688113578625</v>
      </c>
      <c r="K158" s="39">
        <f>[16]战法升星!AE157/D158</f>
        <v>0.42032034563792003</v>
      </c>
      <c r="L158" s="39">
        <f>[13]宝物升星!AF159/D158</f>
        <v>0.14125109950529852</v>
      </c>
      <c r="M158" s="39">
        <f>[14]藏品属性!BB164/2/D158</f>
        <v>0.10043485246910287</v>
      </c>
      <c r="N158" s="39">
        <f>[15]属性汇总!J158/D158</f>
        <v>5.0446821251892329E-2</v>
      </c>
      <c r="O158" s="70"/>
      <c r="P158" s="70"/>
      <c r="S158" s="29">
        <v>154</v>
      </c>
      <c r="T158" s="29">
        <f>[7]士兵阶位属性!BR158+[7]士兵训练属性!BA159+[6]第4特性!W158+[17]效用汇总!N158+[8]属性汇总!AN158+[14]藏品属性!BB164/2</f>
        <v>4.7542686374665255</v>
      </c>
      <c r="U158" s="29">
        <f>[7]士兵阶位属性!BS158+[7]士兵训练属性!BB159+[6]第4特性!X158+[17]效用汇总!O158+[8]属性汇总!AO158+[14]藏品属性!BC164/2</f>
        <v>5.1156981967945496</v>
      </c>
      <c r="V158" s="29">
        <f>[7]士兵阶位属性!BT158+[7]士兵训练属性!BC159+[6]第4特性!Y158+[17]效用汇总!P158+[8]属性汇总!AP158+[14]藏品属性!BD164/2</f>
        <v>5.2908139946380697</v>
      </c>
      <c r="W158" s="29">
        <f>[7]士兵阶位属性!BU158+[7]士兵训练属性!BD159+[6]第4特性!Z158+[17]效用汇总!Q158+[8]属性汇总!AQ158+[14]藏品属性!BE164/2</f>
        <v>5.4223552523693996</v>
      </c>
      <c r="X158" s="29">
        <f>[7]士兵阶位属性!BV158+[7]士兵训练属性!BE159+[6]第4特性!AA158+[17]效用汇总!R158+[8]属性汇总!AR158+[14]藏品属性!BF164/2</f>
        <v>5.488490485002119</v>
      </c>
      <c r="Z158" s="39">
        <f>[7]士兵阶位属性!BR158/T158</f>
        <v>0.16347709459355628</v>
      </c>
      <c r="AA158" s="39">
        <f>[7]士兵训练属性!BA159/T158</f>
        <v>0</v>
      </c>
      <c r="AB158" s="39">
        <f>[6]第4特性!W158/T158</f>
        <v>9.4651782285444824E-2</v>
      </c>
      <c r="AC158" s="39">
        <f>[17]效用汇总!N158/T158</f>
        <v>0.56537916415351597</v>
      </c>
      <c r="AD158" s="39">
        <f>[8]属性汇总!AN158/T158</f>
        <v>9.2739625067557063E-2</v>
      </c>
      <c r="AE158" s="39">
        <f>[14]藏品属性!BB164/2/T158</f>
        <v>8.3752333899925702E-2</v>
      </c>
      <c r="AK158" s="32">
        <f t="shared" si="61"/>
        <v>2.2977508333983994</v>
      </c>
      <c r="AL158" s="32">
        <f t="shared" si="62"/>
        <v>2.3297660883806905</v>
      </c>
      <c r="AM158" s="32">
        <f t="shared" si="63"/>
        <v>2.3298759340340971</v>
      </c>
      <c r="AN158" s="32">
        <f t="shared" si="64"/>
        <v>2.3298759340340971</v>
      </c>
      <c r="AO158" s="32">
        <f t="shared" si="65"/>
        <v>2.3298759340340971</v>
      </c>
      <c r="AQ158" s="32">
        <f t="shared" si="66"/>
        <v>5.2629076189552366</v>
      </c>
      <c r="AR158" s="32">
        <f t="shared" si="67"/>
        <v>5.6314241985334981</v>
      </c>
      <c r="AS158" s="32">
        <f t="shared" si="68"/>
        <v>5.8065643122342721</v>
      </c>
      <c r="AT158" s="32">
        <f t="shared" si="69"/>
        <v>5.938105569965602</v>
      </c>
      <c r="AU158" s="32">
        <f t="shared" si="70"/>
        <v>6.0042408025983214</v>
      </c>
      <c r="AW158" s="32">
        <f t="shared" si="71"/>
        <v>0.43659341940996033</v>
      </c>
      <c r="AX158" s="32">
        <f t="shared" si="72"/>
        <v>0.41370815023797963</v>
      </c>
      <c r="AY158" s="32">
        <f t="shared" si="73"/>
        <v>0.40124862289480068</v>
      </c>
      <c r="AZ158" s="32">
        <f t="shared" si="74"/>
        <v>0.39236014021347104</v>
      </c>
      <c r="BA158" s="32">
        <f t="shared" si="75"/>
        <v>0.38803838997027712</v>
      </c>
    </row>
    <row r="159" spans="3:53" x14ac:dyDescent="0.15">
      <c r="C159" s="29">
        <v>155</v>
      </c>
      <c r="D159" s="29">
        <f>[6]属性汇总!DT158+[16]战法升星!AE158+[13]宝物升星!AF160+[14]藏品属性!BB165/2+[15]属性汇总!J159</f>
        <v>3.9676176870824587</v>
      </c>
      <c r="E159" s="29">
        <f>[6]属性汇总!DU158+[16]战法升星!AF158+[13]宝物升星!AG160+[14]藏品属性!BC165/2+[15]属性汇总!K159</f>
        <v>4.0198420589982762</v>
      </c>
      <c r="F159" s="29">
        <f>[6]属性汇总!DV158+[16]战法升星!AG158+[13]宝物升星!AH160+[14]藏品属性!BD165/2+[15]属性汇总!L159</f>
        <v>4.0199999999999996</v>
      </c>
      <c r="G159" s="29">
        <f>[6]属性汇总!DW158+[16]战法升星!AH158+[13]宝物升星!AI160+[14]藏品属性!BE165/2+[15]属性汇总!M159</f>
        <v>4.0199999999999996</v>
      </c>
      <c r="H159" s="29">
        <f>[6]属性汇总!DX158+[16]战法升星!AI158+[13]宝物升星!AJ160+[14]藏品属性!BF165/2+[15]属性汇总!N159</f>
        <v>4.0199999999999996</v>
      </c>
      <c r="J159" s="39">
        <f>[6]属性汇总!DT158/D159</f>
        <v>0.2873260706825525</v>
      </c>
      <c r="K159" s="39">
        <f>[16]战法升星!AE158/D159</f>
        <v>0.420689081814559</v>
      </c>
      <c r="L159" s="39">
        <f>[13]宝物升星!AF160/D159</f>
        <v>0.14114263121248194</v>
      </c>
      <c r="M159" s="39">
        <f>[14]藏品属性!BB165/2/D159</f>
        <v>0.10043413371452005</v>
      </c>
      <c r="N159" s="39">
        <f>[15]属性汇总!J159/D159</f>
        <v>5.0408082575886408E-2</v>
      </c>
      <c r="O159" s="70"/>
      <c r="P159" s="70"/>
      <c r="S159" s="29">
        <v>155</v>
      </c>
      <c r="T159" s="29">
        <f>[7]士兵阶位属性!BR159+[7]士兵训练属性!BA160+[6]第4特性!W159+[17]效用汇总!N159+[8]属性汇总!AN159+[14]藏品属性!BB165/2</f>
        <v>4.7685009363577677</v>
      </c>
      <c r="U159" s="29">
        <f>[7]士兵阶位属性!BS159+[7]士兵训练属性!BB160+[6]第4特性!X159+[17]效用汇总!O159+[8]属性汇总!AO159+[14]藏品属性!BC165/2</f>
        <v>5.1311186473162103</v>
      </c>
      <c r="V159" s="29">
        <f>[7]士兵阶位属性!BT159+[7]士兵训练属性!BC160+[6]第4特性!Y159+[17]效用汇总!P159+[8]属性汇总!AP159+[14]藏品属性!BD165/2</f>
        <v>5.3070815925689176</v>
      </c>
      <c r="W159" s="29">
        <f>[7]士兵阶位属性!BU159+[7]士兵训练属性!BD160+[6]第4特性!Z159+[17]效用汇总!Q159+[8]属性汇总!AQ159+[14]藏品属性!BE165/2</f>
        <v>5.438690497672229</v>
      </c>
      <c r="X159" s="29">
        <f>[7]士兵阶位属性!BV159+[7]士兵训练属性!BE160+[6]第4特性!AA159+[17]效用汇总!R159+[8]属性汇总!AR159+[14]藏品属性!BF165/2</f>
        <v>5.511622286653699</v>
      </c>
      <c r="Z159" s="39">
        <f>[7]士兵阶位属性!BR159/T159</f>
        <v>0.16441444512720427</v>
      </c>
      <c r="AA159" s="39">
        <f>[7]士兵训练属性!BA160/T159</f>
        <v>0</v>
      </c>
      <c r="AB159" s="39">
        <f>[6]第4特性!W159/T159</f>
        <v>9.4369279990896851E-2</v>
      </c>
      <c r="AC159" s="39">
        <f>[17]效用汇总!N159/T159</f>
        <v>0.56518750872991752</v>
      </c>
      <c r="AD159" s="39">
        <f>[8]属性汇总!AN159/T159</f>
        <v>9.2462829890070666E-2</v>
      </c>
      <c r="AE159" s="39">
        <f>[14]藏品属性!BB165/2/T159</f>
        <v>8.3565936261910639E-2</v>
      </c>
      <c r="AK159" s="32">
        <f t="shared" si="61"/>
        <v>2.3002200975929314</v>
      </c>
      <c r="AL159" s="32">
        <f t="shared" si="62"/>
        <v>2.3304970948590831</v>
      </c>
      <c r="AM159" s="32">
        <f t="shared" si="63"/>
        <v>2.3305886609057769</v>
      </c>
      <c r="AN159" s="32">
        <f t="shared" si="64"/>
        <v>2.3305886609057769</v>
      </c>
      <c r="AO159" s="32">
        <f t="shared" si="65"/>
        <v>2.3305886609057769</v>
      </c>
      <c r="AQ159" s="32">
        <f t="shared" si="66"/>
        <v>5.2774142805347601</v>
      </c>
      <c r="AR159" s="32">
        <f t="shared" si="67"/>
        <v>5.646730640873094</v>
      </c>
      <c r="AS159" s="32">
        <f t="shared" si="68"/>
        <v>5.8227138447015285</v>
      </c>
      <c r="AT159" s="32">
        <f t="shared" si="69"/>
        <v>5.9543227498048399</v>
      </c>
      <c r="AU159" s="32">
        <f t="shared" si="70"/>
        <v>6.0272545387863099</v>
      </c>
      <c r="AW159" s="32">
        <f t="shared" si="71"/>
        <v>0.43586119552468605</v>
      </c>
      <c r="AX159" s="32">
        <f t="shared" si="72"/>
        <v>0.41271617916216791</v>
      </c>
      <c r="AY159" s="32">
        <f t="shared" si="73"/>
        <v>0.40025814818746985</v>
      </c>
      <c r="AZ159" s="32">
        <f t="shared" si="74"/>
        <v>0.39141120809787555</v>
      </c>
      <c r="BA159" s="32">
        <f t="shared" si="75"/>
        <v>0.38667500201096211</v>
      </c>
    </row>
    <row r="160" spans="3:53" x14ac:dyDescent="0.15">
      <c r="C160" s="29">
        <v>156</v>
      </c>
      <c r="D160" s="29">
        <f>[6]属性汇总!DT159+[16]战法升星!AE159+[13]宝物升星!AF161+[14]藏品属性!BB166/2+[15]属性汇总!J160</f>
        <v>3.9706644649027645</v>
      </c>
      <c r="E160" s="29">
        <f>[6]属性汇总!DU159+[16]战法升星!AF159+[13]宝物升星!AG161+[14]藏品属性!BC166/2+[15]属性汇总!K160</f>
        <v>4.0198736471986214</v>
      </c>
      <c r="F160" s="29">
        <f>[6]属性汇总!DV159+[16]战法升星!AG159+[13]宝物升星!AH161+[14]藏品属性!BD166/2+[15]属性汇总!L160</f>
        <v>4.0199999999999996</v>
      </c>
      <c r="G160" s="29">
        <f>[6]属性汇总!DW159+[16]战法升星!AH159+[13]宝物升星!AI161+[14]藏品属性!BE166/2+[15]属性汇总!M160</f>
        <v>4.0199999999999996</v>
      </c>
      <c r="H160" s="29">
        <f>[6]属性汇总!DX159+[16]战法升星!AI159+[13]宝物升星!AJ161+[14]藏品属性!BF166/2+[15]属性汇总!N160</f>
        <v>4.0199999999999996</v>
      </c>
      <c r="J160" s="39">
        <f>[6]属性汇总!DT159/D160</f>
        <v>0.28710559909471395</v>
      </c>
      <c r="K160" s="39">
        <f>[16]战法升星!AE159/D160</f>
        <v>0.42105725211250722</v>
      </c>
      <c r="L160" s="39">
        <f>[13]宝物升星!AF161/D160</f>
        <v>0.14103432937985949</v>
      </c>
      <c r="M160" s="39">
        <f>[14]藏品属性!BB166/2/D160</f>
        <v>0.10043341606296952</v>
      </c>
      <c r="N160" s="39">
        <f>[15]属性汇总!J160/D160</f>
        <v>5.0369403349949819E-2</v>
      </c>
      <c r="O160" s="70"/>
      <c r="P160" s="70"/>
      <c r="S160" s="29">
        <v>156</v>
      </c>
      <c r="T160" s="29">
        <f>[7]士兵阶位属性!BR160+[7]士兵训练属性!BA161+[6]第4特性!W160+[17]效用汇总!N160+[8]属性汇总!AN160+[14]藏品属性!BB166/2</f>
        <v>4.78273323524901</v>
      </c>
      <c r="U160" s="29">
        <f>[7]士兵阶位属性!BS160+[7]士兵训练属性!BB161+[6]第4特性!X160+[17]效用汇总!O160+[8]属性汇总!AO160+[14]藏品属性!BC166/2</f>
        <v>5.14653909783787</v>
      </c>
      <c r="V160" s="29">
        <f>[7]士兵阶位属性!BT160+[7]士兵训练属性!BC161+[6]第4特性!Y160+[17]效用汇总!P160+[8]属性汇总!AP160+[14]藏品属性!BD166/2</f>
        <v>5.3173756367077845</v>
      </c>
      <c r="W160" s="29">
        <f>[7]士兵阶位属性!BU160+[7]士兵训练属性!BD161+[6]第4特性!Z160+[17]效用汇总!Q160+[8]属性汇总!AQ160+[14]藏品属性!BE166/2</f>
        <v>5.454135782955154</v>
      </c>
      <c r="X160" s="29">
        <f>[7]士兵阶位属性!BV160+[7]士兵训练属性!BE161+[6]第4特性!AA160+[17]效用汇总!R160+[8]属性汇总!AR160+[14]藏品属性!BF166/2</f>
        <v>5.534754088305279</v>
      </c>
      <c r="Z160" s="39">
        <f>[7]士兵阶位属性!BR160/T160</f>
        <v>0.16534621698761054</v>
      </c>
      <c r="AA160" s="39">
        <f>[7]士兵训练属性!BA161/T160</f>
        <v>0</v>
      </c>
      <c r="AB160" s="39">
        <f>[6]第4特性!W160/T160</f>
        <v>9.4088459018260726E-2</v>
      </c>
      <c r="AC160" s="39">
        <f>[17]效用汇总!N160/T160</f>
        <v>0.56499699395002134</v>
      </c>
      <c r="AD160" s="39">
        <f>[8]属性汇总!AN160/T160</f>
        <v>9.2187682068396878E-2</v>
      </c>
      <c r="AE160" s="39">
        <f>[14]藏品属性!BB166/2/T160</f>
        <v>8.3380647975710265E-2</v>
      </c>
      <c r="AK160" s="32">
        <f t="shared" si="61"/>
        <v>2.3026893617874631</v>
      </c>
      <c r="AL160" s="32">
        <f t="shared" si="62"/>
        <v>2.3312270187908495</v>
      </c>
      <c r="AM160" s="32">
        <f t="shared" si="63"/>
        <v>2.331300293995576</v>
      </c>
      <c r="AN160" s="32">
        <f t="shared" si="64"/>
        <v>2.331300293995576</v>
      </c>
      <c r="AO160" s="32">
        <f t="shared" si="65"/>
        <v>2.331300293995576</v>
      </c>
      <c r="AQ160" s="32">
        <f t="shared" si="66"/>
        <v>5.2919209421142837</v>
      </c>
      <c r="AR160" s="32">
        <f t="shared" si="67"/>
        <v>5.6620372625399673</v>
      </c>
      <c r="AS160" s="32">
        <f t="shared" si="68"/>
        <v>5.8328900045652379</v>
      </c>
      <c r="AT160" s="32">
        <f t="shared" si="69"/>
        <v>5.9696501508126065</v>
      </c>
      <c r="AU160" s="32">
        <f t="shared" si="70"/>
        <v>6.0502684561627316</v>
      </c>
      <c r="AW160" s="32">
        <f t="shared" si="71"/>
        <v>0.43513298610758694</v>
      </c>
      <c r="AX160" s="32">
        <f t="shared" si="72"/>
        <v>0.41172936713331876</v>
      </c>
      <c r="AY160" s="32">
        <f t="shared" si="73"/>
        <v>0.39968185447881466</v>
      </c>
      <c r="AZ160" s="32">
        <f t="shared" si="74"/>
        <v>0.3905254470696633</v>
      </c>
      <c r="BA160" s="32">
        <f t="shared" si="75"/>
        <v>0.38532179371659803</v>
      </c>
    </row>
    <row r="161" spans="3:53" x14ac:dyDescent="0.15">
      <c r="C161" s="29">
        <v>157</v>
      </c>
      <c r="D161" s="29">
        <f>[6]属性汇总!DT160+[16]战法升星!AE160+[13]宝物升星!AF162+[14]藏品属性!BB167/2+[15]属性汇总!J161</f>
        <v>3.9737112427230712</v>
      </c>
      <c r="E161" s="29">
        <f>[6]属性汇总!DU160+[16]战法升星!AF160+[13]宝物升星!AG162+[14]藏品属性!BC167/2+[15]属性汇总!K161</f>
        <v>4.0199052353989657</v>
      </c>
      <c r="F161" s="29">
        <f>[6]属性汇总!DV160+[16]战法升星!AG160+[13]宝物升星!AH162+[14]藏品属性!BD167/2+[15]属性汇总!L161</f>
        <v>4.0199999999999996</v>
      </c>
      <c r="G161" s="29">
        <f>[6]属性汇总!DW160+[16]战法升星!AH160+[13]宝物升星!AI162+[14]藏品属性!BE167/2+[15]属性汇总!M161</f>
        <v>4.0199999999999996</v>
      </c>
      <c r="H161" s="29">
        <f>[6]属性汇总!DX160+[16]战法升星!AI160+[13]宝物升星!AJ162+[14]藏品属性!BF167/2+[15]属性汇总!N161</f>
        <v>4.0199999999999996</v>
      </c>
      <c r="J161" s="39">
        <f>[6]属性汇总!DT160/D161</f>
        <v>0.28688546559281203</v>
      </c>
      <c r="K161" s="39">
        <f>[16]战法升星!AE160/D161</f>
        <v>0.42142485783339917</v>
      </c>
      <c r="L161" s="39">
        <f>[13]宝物升星!AF162/D161</f>
        <v>0.14092619362453926</v>
      </c>
      <c r="M161" s="39">
        <f>[14]藏品属性!BB167/2/D161</f>
        <v>0.10043269951191403</v>
      </c>
      <c r="N161" s="39">
        <f>[15]属性汇总!J161/D161</f>
        <v>5.033078343733545E-2</v>
      </c>
      <c r="O161" s="70"/>
      <c r="P161" s="70"/>
      <c r="S161" s="29">
        <v>157</v>
      </c>
      <c r="T161" s="29">
        <f>[7]士兵阶位属性!BR161+[7]士兵训练属性!BA162+[6]第4特性!W161+[17]效用汇总!N161+[8]属性汇总!AN161+[14]藏品属性!BB167/2</f>
        <v>4.7969655341402504</v>
      </c>
      <c r="U161" s="29">
        <f>[7]士兵阶位属性!BS161+[7]士兵训练属性!BB162+[6]第4特性!X161+[17]效用汇总!O161+[8]属性汇总!AO161+[14]藏品属性!BC167/2</f>
        <v>5.1560066771669648</v>
      </c>
      <c r="V161" s="29">
        <f>[7]士兵阶位属性!BT161+[7]士兵训练属性!BC162+[6]第4特性!Y161+[17]效用汇总!P161+[8]属性汇总!AP161+[14]藏品属性!BD167/2</f>
        <v>5.3266199710159503</v>
      </c>
      <c r="W161" s="29">
        <f>[7]士兵阶位属性!BU161+[7]士兵训练属性!BD162+[6]第4特性!Z161+[17]效用汇总!Q161+[8]属性汇总!AQ161+[14]藏品属性!BE167/2</f>
        <v>5.469581068238079</v>
      </c>
      <c r="X161" s="29">
        <f>[7]士兵阶位属性!BV161+[7]士兵训练属性!BE162+[6]第4特性!AA161+[17]效用汇总!R161+[8]属性汇总!AR161+[14]藏品属性!BF167/2</f>
        <v>5.5578858899568591</v>
      </c>
      <c r="Z161" s="39">
        <f>[7]士兵阶位属性!BR161/T161</f>
        <v>0.16627245982950661</v>
      </c>
      <c r="AA161" s="39">
        <f>[7]士兵训练属性!BA162/T161</f>
        <v>0</v>
      </c>
      <c r="AB161" s="39">
        <f>[6]第4特性!W161/T161</f>
        <v>9.3809304402403329E-2</v>
      </c>
      <c r="AC161" s="39">
        <f>[17]效用汇总!N161/T161</f>
        <v>0.56480760966117083</v>
      </c>
      <c r="AD161" s="39">
        <f>[8]属性汇总!AN161/T161</f>
        <v>9.1914166939728523E-2</v>
      </c>
      <c r="AE161" s="39">
        <f>[14]藏品属性!BB167/2/T161</f>
        <v>8.3196459167190748E-2</v>
      </c>
      <c r="AK161" s="32">
        <f t="shared" si="61"/>
        <v>2.3051586259819952</v>
      </c>
      <c r="AL161" s="32">
        <f t="shared" si="62"/>
        <v>2.3319558626660619</v>
      </c>
      <c r="AM161" s="32">
        <f t="shared" si="63"/>
        <v>2.3320108358194109</v>
      </c>
      <c r="AN161" s="32">
        <f t="shared" si="64"/>
        <v>2.3320108358194109</v>
      </c>
      <c r="AO161" s="32">
        <f t="shared" si="65"/>
        <v>2.3320108358194109</v>
      </c>
      <c r="AQ161" s="32">
        <f t="shared" si="66"/>
        <v>5.3064276036938054</v>
      </c>
      <c r="AR161" s="32">
        <f t="shared" si="67"/>
        <v>5.6713911919290645</v>
      </c>
      <c r="AS161" s="32">
        <f t="shared" si="68"/>
        <v>5.8420166353699079</v>
      </c>
      <c r="AT161" s="32">
        <f t="shared" si="69"/>
        <v>5.9849777325920366</v>
      </c>
      <c r="AU161" s="32">
        <f t="shared" si="70"/>
        <v>6.0732825543108166</v>
      </c>
      <c r="AW161" s="32">
        <f t="shared" si="71"/>
        <v>0.43440875823451802</v>
      </c>
      <c r="AX161" s="32">
        <f t="shared" si="72"/>
        <v>0.4111788067070139</v>
      </c>
      <c r="AY161" s="32">
        <f t="shared" si="73"/>
        <v>0.3991790817062183</v>
      </c>
      <c r="AZ161" s="32">
        <f t="shared" si="74"/>
        <v>0.38964402876891563</v>
      </c>
      <c r="BA161" s="32">
        <f t="shared" si="75"/>
        <v>0.38397864992534381</v>
      </c>
    </row>
    <row r="162" spans="3:53" x14ac:dyDescent="0.15">
      <c r="C162" s="29">
        <v>158</v>
      </c>
      <c r="D162" s="29">
        <f>[6]属性汇总!DT161+[16]战法升星!AE161+[13]宝物升星!AF163+[14]藏品属性!BB168/2+[15]属性汇总!J162</f>
        <v>3.9767580205433775</v>
      </c>
      <c r="E162" s="29">
        <f>[6]属性汇总!DU161+[16]战法升星!AF161+[13]宝物升星!AG163+[14]藏品属性!BC168/2+[15]属性汇总!K162</f>
        <v>4.0199368235993109</v>
      </c>
      <c r="F162" s="29">
        <f>[6]属性汇总!DV161+[16]战法升星!AG161+[13]宝物升星!AH163+[14]藏品属性!BD168/2+[15]属性汇总!L162</f>
        <v>4.0199999999999996</v>
      </c>
      <c r="G162" s="29">
        <f>[6]属性汇总!DW161+[16]战法升星!AH161+[13]宝物升星!AI163+[14]藏品属性!BE168/2+[15]属性汇总!M162</f>
        <v>4.0199999999999996</v>
      </c>
      <c r="H162" s="29">
        <f>[6]属性汇总!DX161+[16]战法升星!AI161+[13]宝物升星!AJ163+[14]藏品属性!BF168/2+[15]属性汇总!N162</f>
        <v>4.0199999999999996</v>
      </c>
      <c r="J162" s="39">
        <f>[6]属性汇总!DT161/D162</f>
        <v>0.28666566939977711</v>
      </c>
      <c r="K162" s="39">
        <f>[16]战法升星!AE161/D162</f>
        <v>0.42179190027488056</v>
      </c>
      <c r="L162" s="39">
        <f>[13]宝物升星!AF163/D162</f>
        <v>0.14081822356480281</v>
      </c>
      <c r="M162" s="39">
        <f>[14]藏品属性!BB168/2/D162</f>
        <v>0.10043198405882421</v>
      </c>
      <c r="N162" s="39">
        <f>[15]属性汇总!J162/D162</f>
        <v>5.0292222701715288E-2</v>
      </c>
      <c r="O162" s="70"/>
      <c r="P162" s="70"/>
      <c r="S162" s="29">
        <v>158</v>
      </c>
      <c r="T162" s="29">
        <f>[7]士兵阶位属性!BR162+[7]士兵训练属性!BA163+[6]第4特性!W162+[17]效用汇总!N162+[8]属性汇总!AN162+[14]藏品属性!BB168/2</f>
        <v>4.8067981621831066</v>
      </c>
      <c r="U162" s="29">
        <f>[7]士兵阶位属性!BS162+[7]士兵训练属性!BB163+[6]第4特性!X162+[17]效用汇总!O162+[8]属性汇总!AO162+[14]藏品属性!BC168/2</f>
        <v>5.1644511120359065</v>
      </c>
      <c r="V162" s="29">
        <f>[7]士兵阶位属性!BT162+[7]士兵训练属性!BC163+[6]第4特性!Y162+[17]效用汇总!P162+[8]属性汇总!AP162+[14]藏品属性!BD168/2</f>
        <v>5.3358643053241162</v>
      </c>
      <c r="W162" s="29">
        <f>[7]士兵阶位属性!BU162+[7]士兵训练属性!BD163+[6]第4特性!Z162+[17]效用汇总!Q162+[8]属性汇总!AQ162+[14]藏品属性!BE168/2</f>
        <v>5.485026353521004</v>
      </c>
      <c r="X162" s="29">
        <f>[7]士兵阶位属性!BV162+[7]士兵训练属性!BE163+[6]第4特性!AA162+[17]效用汇总!R162+[8]属性汇总!AR162+[14]藏品属性!BF168/2</f>
        <v>5.5810176916084391</v>
      </c>
      <c r="Z162" s="39">
        <f>[7]士兵阶位属性!BR162/T162</f>
        <v>0.16643095320579543</v>
      </c>
      <c r="AA162" s="39">
        <f>[7]士兵训练属性!BA163/T162</f>
        <v>0</v>
      </c>
      <c r="AB162" s="39">
        <f>[6]第4特性!W162/T162</f>
        <v>9.3617411178259918E-2</v>
      </c>
      <c r="AC162" s="39">
        <f>[17]效用汇总!N162/T162</f>
        <v>0.5651361429154016</v>
      </c>
      <c r="AD162" s="39">
        <f>[8]属性汇总!AN162/T162</f>
        <v>9.1726150346375893E-2</v>
      </c>
      <c r="AE162" s="39">
        <f>[14]藏品属性!BB168/2/T162</f>
        <v>8.3089342354167192E-2</v>
      </c>
      <c r="AK162" s="32">
        <f t="shared" si="61"/>
        <v>2.3076278901765273</v>
      </c>
      <c r="AL162" s="32">
        <f t="shared" si="62"/>
        <v>2.3326836289671657</v>
      </c>
      <c r="AM162" s="32">
        <f t="shared" si="63"/>
        <v>2.3327202888854903</v>
      </c>
      <c r="AN162" s="32">
        <f t="shared" si="64"/>
        <v>2.3327202888854903</v>
      </c>
      <c r="AO162" s="32">
        <f t="shared" si="65"/>
        <v>2.3327202888854903</v>
      </c>
      <c r="AQ162" s="32">
        <f t="shared" si="66"/>
        <v>5.3165345944249429</v>
      </c>
      <c r="AR162" s="32">
        <f t="shared" si="67"/>
        <v>5.6797221553615715</v>
      </c>
      <c r="AS162" s="32">
        <f t="shared" si="68"/>
        <v>5.8511434465307497</v>
      </c>
      <c r="AT162" s="32">
        <f t="shared" si="69"/>
        <v>6.0003054947276375</v>
      </c>
      <c r="AU162" s="32">
        <f t="shared" si="70"/>
        <v>6.0962968328150726</v>
      </c>
      <c r="AW162" s="32">
        <f t="shared" si="71"/>
        <v>0.43404737600999832</v>
      </c>
      <c r="AX162" s="32">
        <f t="shared" si="72"/>
        <v>0.4107038276097974</v>
      </c>
      <c r="AY162" s="32">
        <f t="shared" si="73"/>
        <v>0.39867767902162832</v>
      </c>
      <c r="AZ162" s="32">
        <f t="shared" si="74"/>
        <v>0.38876692044016931</v>
      </c>
      <c r="BA162" s="32">
        <f t="shared" si="75"/>
        <v>0.38264545721083526</v>
      </c>
    </row>
    <row r="163" spans="3:53" x14ac:dyDescent="0.15">
      <c r="C163" s="29">
        <v>159</v>
      </c>
      <c r="D163" s="29">
        <f>[6]属性汇总!DT162+[16]战法升星!AE162+[13]宝物升星!AF164+[14]藏品属性!BB169/2+[15]属性汇总!J163</f>
        <v>3.9798047983636837</v>
      </c>
      <c r="E163" s="29">
        <f>[6]属性汇总!DU162+[16]战法升星!AF162+[13]宝物升星!AG164+[14]藏品属性!BC169/2+[15]属性汇总!K163</f>
        <v>4.0199684117996553</v>
      </c>
      <c r="F163" s="29">
        <f>[6]属性汇总!DV162+[16]战法升星!AG162+[13]宝物升星!AH164+[14]藏品属性!BD169/2+[15]属性汇总!L163</f>
        <v>4.0199999999999996</v>
      </c>
      <c r="G163" s="29">
        <f>[6]属性汇总!DW162+[16]战法升星!AH162+[13]宝物升星!AI164+[14]藏品属性!BE169/2+[15]属性汇总!M163</f>
        <v>4.0199999999999996</v>
      </c>
      <c r="H163" s="29">
        <f>[6]属性汇总!DX162+[16]战法升星!AI162+[13]宝物升星!AJ164+[14]藏品属性!BF169/2+[15]属性汇总!N163</f>
        <v>4.0199999999999996</v>
      </c>
      <c r="J163" s="39">
        <f>[6]属性汇总!DT162/D163</f>
        <v>0.28644620974091906</v>
      </c>
      <c r="K163" s="39">
        <f>[16]战法升星!AE162/D163</f>
        <v>0.42215838073062312</v>
      </c>
      <c r="L163" s="39">
        <f>[13]宝物升星!AF164/D163</f>
        <v>0.14071041882010063</v>
      </c>
      <c r="M163" s="39">
        <f>[14]藏品属性!BB169/2/D163</f>
        <v>0.10043126970117837</v>
      </c>
      <c r="N163" s="39">
        <f>[15]属性汇总!J163/D163</f>
        <v>5.0253721007178793E-2</v>
      </c>
      <c r="O163" s="70"/>
      <c r="P163" s="70"/>
      <c r="S163" s="29">
        <v>159</v>
      </c>
      <c r="T163" s="29">
        <f>[7]士兵阶位属性!BR163+[7]士兵训练属性!BA164+[6]第4特性!W163+[17]效用汇总!N163+[8]属性汇总!AN163+[14]藏品属性!BB169/2</f>
        <v>4.8142340493048259</v>
      </c>
      <c r="U163" s="29">
        <f>[7]士兵阶位属性!BS163+[7]士兵训练属性!BB164+[6]第4特性!X163+[17]效用汇总!O163+[8]属性汇总!AO163+[14]藏品属性!BC169/2</f>
        <v>5.1728955469048472</v>
      </c>
      <c r="V163" s="29">
        <f>[7]士兵阶位属性!BT163+[7]士兵训练属性!BC164+[6]第4特性!Y163+[17]效用汇总!P163+[8]属性汇总!AP163+[14]藏品属性!BD169/2</f>
        <v>5.3451086396322811</v>
      </c>
      <c r="W163" s="29">
        <f>[7]士兵阶位属性!BU163+[7]士兵训练属性!BD164+[6]第4特性!Z163+[17]效用汇总!Q163+[8]属性汇总!AQ163+[14]藏品属性!BE169/2</f>
        <v>5.5004716388039299</v>
      </c>
      <c r="X163" s="29">
        <f>[7]士兵阶位属性!BV163+[7]士兵训练属性!BE164+[6]第4特性!AA163+[17]效用汇总!R163+[8]属性汇总!AR163+[14]藏品属性!BF169/2</f>
        <v>5.6041494932600191</v>
      </c>
      <c r="Z163" s="39">
        <f>[7]士兵阶位属性!BR163/T163</f>
        <v>0.16617389013638001</v>
      </c>
      <c r="AA163" s="39">
        <f>[7]士兵训练属性!BA164/T163</f>
        <v>0</v>
      </c>
      <c r="AB163" s="39">
        <f>[6]第4特性!W163/T163</f>
        <v>9.3472813201713759E-2</v>
      </c>
      <c r="AC163" s="39">
        <f>[17]效用汇总!N163/T163</f>
        <v>0.5657448477658702</v>
      </c>
      <c r="AD163" s="39">
        <f>[8]属性汇总!AN163/T163</f>
        <v>9.1584473541073089E-2</v>
      </c>
      <c r="AE163" s="39">
        <f>[14]藏品属性!BB169/2/T163</f>
        <v>8.3023975354962865E-2</v>
      </c>
      <c r="AK163" s="32">
        <f t="shared" si="61"/>
        <v>2.3100971543710589</v>
      </c>
      <c r="AL163" s="32">
        <f t="shared" si="62"/>
        <v>2.3334103201690009</v>
      </c>
      <c r="AM163" s="32">
        <f t="shared" si="63"/>
        <v>2.3334286556943402</v>
      </c>
      <c r="AN163" s="32">
        <f t="shared" si="64"/>
        <v>2.3334286556943402</v>
      </c>
      <c r="AO163" s="32">
        <f t="shared" si="65"/>
        <v>2.3334286556943402</v>
      </c>
      <c r="AQ163" s="32">
        <f t="shared" si="66"/>
        <v>5.3242448442349435</v>
      </c>
      <c r="AR163" s="32">
        <f t="shared" si="67"/>
        <v>5.6880532968876771</v>
      </c>
      <c r="AS163" s="32">
        <f t="shared" si="68"/>
        <v>5.8602704376335399</v>
      </c>
      <c r="AT163" s="32">
        <f t="shared" si="69"/>
        <v>6.0156334368051887</v>
      </c>
      <c r="AU163" s="32">
        <f t="shared" si="70"/>
        <v>6.1193112912612779</v>
      </c>
      <c r="AW163" s="32">
        <f t="shared" si="71"/>
        <v>0.43388259217124781</v>
      </c>
      <c r="AX163" s="32">
        <f t="shared" si="72"/>
        <v>0.41023003800716307</v>
      </c>
      <c r="AY163" s="32">
        <f t="shared" si="73"/>
        <v>0.39817764052483073</v>
      </c>
      <c r="AZ163" s="32">
        <f t="shared" si="74"/>
        <v>0.3878940896594239</v>
      </c>
      <c r="BA163" s="32">
        <f t="shared" si="75"/>
        <v>0.38132210384959631</v>
      </c>
    </row>
    <row r="164" spans="3:53" x14ac:dyDescent="0.15">
      <c r="C164" s="29">
        <v>160</v>
      </c>
      <c r="D164" s="29">
        <f>[6]属性汇总!DT163+[16]战法升星!AE163+[13]宝物升星!AF165+[14]藏品属性!BB170/2+[15]属性汇总!J164</f>
        <v>3.9828296959347584</v>
      </c>
      <c r="E164" s="29">
        <f>[6]属性汇总!DU163+[16]战法升星!AF163+[13]宝物升星!AG165+[14]藏品属性!BC170/2+[15]属性汇总!K164</f>
        <v>4.0199999999999996</v>
      </c>
      <c r="F164" s="29">
        <f>[6]属性汇总!DV163+[16]战法升星!AG163+[13]宝物升星!AH165+[14]藏品属性!BD170/2+[15]属性汇总!L164</f>
        <v>4.0199999999999996</v>
      </c>
      <c r="G164" s="29">
        <f>[6]属性汇总!DW163+[16]战法升星!AH163+[13]宝物升星!AI165+[14]藏品属性!BE170/2+[15]属性汇总!M164</f>
        <v>4.0199999999999996</v>
      </c>
      <c r="H164" s="29">
        <f>[6]属性汇总!DX163+[16]战法升星!AI163+[13]宝物升星!AJ165+[14]藏品属性!BF170/2+[15]属性汇总!N164</f>
        <v>4.0199999999999996</v>
      </c>
      <c r="J164" s="39">
        <f>[6]属性汇总!DT163/D164</f>
        <v>0.28622865827368632</v>
      </c>
      <c r="K164" s="39">
        <f>[16]战法升星!AE163/D164</f>
        <v>0.42252112804431702</v>
      </c>
      <c r="L164" s="39">
        <f>[13]宝物升星!AF165/D164</f>
        <v>0.14060355143268805</v>
      </c>
      <c r="M164" s="39">
        <f>[14]藏品属性!BB170/2/D164</f>
        <v>0.10043110816620573</v>
      </c>
      <c r="N164" s="39">
        <f>[15]属性汇总!J164/D164</f>
        <v>5.0215554083102867E-2</v>
      </c>
      <c r="O164" s="70"/>
      <c r="P164" s="70"/>
      <c r="S164" s="29">
        <v>160</v>
      </c>
      <c r="T164" s="29">
        <f>[7]士兵阶位属性!BR164+[7]士兵训练属性!BA165+[6]第4特性!W164+[17]效用汇总!N164+[8]属性汇总!AN164+[14]藏品属性!BB170/2</f>
        <v>4.8216699364265443</v>
      </c>
      <c r="U164" s="29">
        <f>[7]士兵阶位属性!BS164+[7]士兵训练属性!BB165+[6]第4特性!X164+[17]效用汇总!O164+[8]属性汇总!AO164+[14]藏品属性!BC170/2</f>
        <v>5.1813399817737888</v>
      </c>
      <c r="V164" s="29">
        <f>[7]士兵阶位属性!BT164+[7]士兵训练属性!BC165+[6]第4特性!Y164+[17]效用汇总!P164+[8]属性汇总!AP164+[14]藏品属性!BD170/2</f>
        <v>5.3543529739404461</v>
      </c>
      <c r="W164" s="29">
        <f>[7]士兵阶位属性!BU164+[7]士兵训练属性!BD165+[6]第4特性!Z164+[17]效用汇总!Q164+[8]属性汇总!AQ164+[14]藏品属性!BE170/2</f>
        <v>5.515916924086854</v>
      </c>
      <c r="X164" s="29">
        <f>[7]士兵阶位属性!BV164+[7]士兵训练属性!BE165+[6]第4特性!AA164+[17]效用汇总!R164+[8]属性汇总!AR164+[14]藏品属性!BF170/2</f>
        <v>5.6272812949115991</v>
      </c>
      <c r="Z164" s="39">
        <f>[7]士兵阶位属性!BR164/T164</f>
        <v>0.16591761994245904</v>
      </c>
      <c r="AA164" s="39">
        <f>[7]士兵训练属性!BA165/T164</f>
        <v>0</v>
      </c>
      <c r="AB164" s="39">
        <f>[6]第4特性!W164/T164</f>
        <v>9.332866121763321E-2</v>
      </c>
      <c r="AC164" s="39">
        <f>[17]效用汇总!N164/T164</f>
        <v>0.56635167515039109</v>
      </c>
      <c r="AD164" s="39">
        <f>[8]属性汇总!AN164/T164</f>
        <v>9.1443233718287095E-2</v>
      </c>
      <c r="AE164" s="39">
        <f>[14]藏品属性!BB170/2/T164</f>
        <v>8.2958809971229522E-2</v>
      </c>
      <c r="AK164" s="32">
        <f t="shared" si="61"/>
        <v>2.3125467263412824</v>
      </c>
      <c r="AL164" s="32">
        <f t="shared" si="62"/>
        <v>2.3341288856464919</v>
      </c>
      <c r="AM164" s="32">
        <f t="shared" si="63"/>
        <v>2.3341288856464919</v>
      </c>
      <c r="AN164" s="32">
        <f t="shared" si="64"/>
        <v>2.3341288856464919</v>
      </c>
      <c r="AO164" s="32">
        <f t="shared" si="65"/>
        <v>2.3341288856464919</v>
      </c>
      <c r="AQ164" s="32">
        <f t="shared" si="66"/>
        <v>5.3319529060200201</v>
      </c>
      <c r="AR164" s="32">
        <f t="shared" si="67"/>
        <v>5.6963852371256696</v>
      </c>
      <c r="AS164" s="32">
        <f t="shared" si="68"/>
        <v>5.8693982292923277</v>
      </c>
      <c r="AT164" s="32">
        <f t="shared" si="69"/>
        <v>6.0309621794387347</v>
      </c>
      <c r="AU164" s="32">
        <f t="shared" si="70"/>
        <v>6.1423265502634798</v>
      </c>
      <c r="AW164" s="32">
        <f>AK164/AQ164</f>
        <v>0.43371476963540145</v>
      </c>
      <c r="AX164" s="32">
        <f>AL164/AR164</f>
        <v>0.40975615034496271</v>
      </c>
      <c r="AY164" s="32">
        <f>AM164/AS164</f>
        <v>0.3976777166009261</v>
      </c>
      <c r="AZ164" s="32">
        <f>AN164/AT164</f>
        <v>0.38702429499627788</v>
      </c>
      <c r="BA164" s="32">
        <f>AO164/AU164</f>
        <v>0.38000729309098158</v>
      </c>
    </row>
  </sheetData>
  <mergeCells count="6">
    <mergeCell ref="AW3:BA3"/>
    <mergeCell ref="AG2:AI2"/>
    <mergeCell ref="AK3:AO3"/>
    <mergeCell ref="AQ3:AU3"/>
    <mergeCell ref="D3:H3"/>
    <mergeCell ref="T3:X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U164"/>
  <sheetViews>
    <sheetView tabSelected="1" topLeftCell="X1" workbookViewId="0">
      <selection activeCell="AY35" sqref="AY35"/>
    </sheetView>
  </sheetViews>
  <sheetFormatPr defaultColWidth="6.625" defaultRowHeight="11.25" x14ac:dyDescent="0.15"/>
  <cols>
    <col min="1" max="1" width="6.625" style="5"/>
    <col min="2" max="7" width="6.625" style="8"/>
    <col min="8" max="8" width="6.625" style="5"/>
    <col min="9" max="14" width="6.625" style="8"/>
    <col min="15" max="15" width="6.625" style="5"/>
    <col min="16" max="21" width="6.625" style="8"/>
    <col min="22" max="22" width="6.625" style="5"/>
    <col min="23" max="24" width="6.625" style="4"/>
    <col min="25" max="25" width="6.625" style="5"/>
    <col min="26" max="26" width="1.625" style="41" customWidth="1"/>
    <col min="27" max="27" width="6.625" style="5"/>
    <col min="28" max="33" width="6.625" style="8"/>
    <col min="34" max="34" width="6.625" style="5"/>
    <col min="35" max="40" width="6.625" style="8"/>
    <col min="41" max="43" width="6.625" style="5"/>
    <col min="44" max="44" width="7.375" style="5" bestFit="1" customWidth="1"/>
    <col min="45" max="16384" width="6.625" style="5"/>
  </cols>
  <sheetData>
    <row r="1" spans="1:44" x14ac:dyDescent="0.15">
      <c r="A1" s="5" t="s">
        <v>333</v>
      </c>
      <c r="AA1" s="5" t="s">
        <v>356</v>
      </c>
    </row>
    <row r="2" spans="1:44" x14ac:dyDescent="0.15">
      <c r="B2" s="37" t="s">
        <v>0</v>
      </c>
      <c r="I2" s="37" t="s">
        <v>3</v>
      </c>
      <c r="P2" s="5"/>
      <c r="Q2" s="5"/>
      <c r="AB2" s="37" t="s">
        <v>0</v>
      </c>
      <c r="AI2" s="37" t="s">
        <v>268</v>
      </c>
      <c r="AP2" s="37" t="s">
        <v>332</v>
      </c>
    </row>
    <row r="3" spans="1:44" x14ac:dyDescent="0.15">
      <c r="B3" s="120" t="s">
        <v>351</v>
      </c>
      <c r="C3" s="120"/>
      <c r="D3" s="120"/>
      <c r="E3" s="120"/>
      <c r="F3" s="120"/>
      <c r="G3" s="120"/>
      <c r="I3" s="120" t="s">
        <v>352</v>
      </c>
      <c r="J3" s="120"/>
      <c r="K3" s="120"/>
      <c r="L3" s="120"/>
      <c r="M3" s="120"/>
      <c r="N3" s="120"/>
      <c r="P3" s="120" t="s">
        <v>353</v>
      </c>
      <c r="Q3" s="120"/>
      <c r="R3" s="120"/>
      <c r="S3" s="120"/>
      <c r="T3" s="120"/>
      <c r="U3" s="120"/>
      <c r="W3" s="4" t="s">
        <v>354</v>
      </c>
      <c r="AB3" s="120" t="s">
        <v>357</v>
      </c>
      <c r="AC3" s="120"/>
      <c r="AD3" s="120"/>
      <c r="AE3" s="120"/>
      <c r="AF3" s="120"/>
      <c r="AG3" s="120"/>
      <c r="AI3" s="120" t="s">
        <v>358</v>
      </c>
      <c r="AJ3" s="120"/>
      <c r="AK3" s="120"/>
      <c r="AL3" s="120"/>
      <c r="AM3" s="120"/>
      <c r="AN3" s="120"/>
      <c r="AP3" s="120" t="s">
        <v>359</v>
      </c>
      <c r="AQ3" s="120"/>
      <c r="AR3" s="120"/>
    </row>
    <row r="4" spans="1:44" x14ac:dyDescent="0.15">
      <c r="B4" s="28" t="s">
        <v>379</v>
      </c>
      <c r="C4" s="29" t="s">
        <v>80</v>
      </c>
      <c r="D4" s="29" t="s">
        <v>81</v>
      </c>
      <c r="E4" s="29" t="s">
        <v>82</v>
      </c>
      <c r="F4" s="29" t="s">
        <v>83</v>
      </c>
      <c r="G4" s="29" t="s">
        <v>84</v>
      </c>
      <c r="I4" s="28" t="s">
        <v>379</v>
      </c>
      <c r="J4" s="29" t="s">
        <v>80</v>
      </c>
      <c r="K4" s="29" t="s">
        <v>81</v>
      </c>
      <c r="L4" s="29" t="s">
        <v>82</v>
      </c>
      <c r="M4" s="29" t="s">
        <v>83</v>
      </c>
      <c r="N4" s="29" t="s">
        <v>84</v>
      </c>
      <c r="P4" s="28" t="s">
        <v>379</v>
      </c>
      <c r="Q4" s="29" t="s">
        <v>80</v>
      </c>
      <c r="R4" s="29" t="s">
        <v>81</v>
      </c>
      <c r="S4" s="29" t="s">
        <v>82</v>
      </c>
      <c r="T4" s="29" t="s">
        <v>83</v>
      </c>
      <c r="U4" s="29" t="s">
        <v>84</v>
      </c>
      <c r="W4" s="4" t="s">
        <v>112</v>
      </c>
      <c r="X4" s="4" t="s">
        <v>355</v>
      </c>
      <c r="Y4" s="5" t="s">
        <v>445</v>
      </c>
      <c r="AB4" s="28" t="s">
        <v>379</v>
      </c>
      <c r="AC4" s="29" t="s">
        <v>80</v>
      </c>
      <c r="AD4" s="29" t="s">
        <v>81</v>
      </c>
      <c r="AE4" s="29" t="s">
        <v>82</v>
      </c>
      <c r="AF4" s="29" t="s">
        <v>83</v>
      </c>
      <c r="AG4" s="29" t="s">
        <v>84</v>
      </c>
      <c r="AI4" s="28" t="s">
        <v>379</v>
      </c>
      <c r="AJ4" s="29" t="s">
        <v>80</v>
      </c>
      <c r="AK4" s="29" t="s">
        <v>81</v>
      </c>
      <c r="AL4" s="29" t="s">
        <v>82</v>
      </c>
      <c r="AM4" s="29" t="s">
        <v>83</v>
      </c>
      <c r="AN4" s="29" t="s">
        <v>84</v>
      </c>
      <c r="AP4" s="28" t="s">
        <v>379</v>
      </c>
      <c r="AQ4" s="29" t="s">
        <v>0</v>
      </c>
      <c r="AR4" s="29" t="s">
        <v>331</v>
      </c>
    </row>
    <row r="5" spans="1:44" x14ac:dyDescent="0.15">
      <c r="B5" s="29">
        <v>1</v>
      </c>
      <c r="C5" s="76">
        <f>[6]属性汇总!CY4</f>
        <v>3.5</v>
      </c>
      <c r="D5" s="76">
        <f>[6]属性汇总!CZ4</f>
        <v>3.5061382200082463</v>
      </c>
      <c r="E5" s="76">
        <f>[6]属性汇总!DA4</f>
        <v>3.4851536111373633</v>
      </c>
      <c r="F5" s="76">
        <f>[6]属性汇总!DB4</f>
        <v>3.5995789245238257</v>
      </c>
      <c r="G5" s="76">
        <f>[6]属性汇总!DC4</f>
        <v>3.5935508915850818</v>
      </c>
      <c r="I5" s="29">
        <v>1</v>
      </c>
      <c r="J5" s="29">
        <f>[7]属性汇总!AJ5+[9]属性!BH6</f>
        <v>400</v>
      </c>
      <c r="K5" s="29">
        <f>[7]属性汇总!AK5+[9]属性!BI6</f>
        <v>400</v>
      </c>
      <c r="L5" s="29">
        <f>[7]属性汇总!AL5+[9]属性!BJ6</f>
        <v>400</v>
      </c>
      <c r="M5" s="29">
        <f>[7]属性汇总!AM5+[9]属性!BK6</f>
        <v>400</v>
      </c>
      <c r="N5" s="29">
        <f>[7]属性汇总!AN5+[9]属性!BL6</f>
        <v>400</v>
      </c>
      <c r="P5" s="29">
        <v>1</v>
      </c>
      <c r="Q5" s="39">
        <f>养成属性buff汇总!AG6</f>
        <v>5.8164713271888126E-4</v>
      </c>
      <c r="R5" s="39">
        <f>养成属性buff汇总!AH6</f>
        <v>8.0533377633991085E-4</v>
      </c>
      <c r="S5" s="39">
        <f>养成属性buff汇总!AI6</f>
        <v>1.3631931320416124E-3</v>
      </c>
      <c r="T5" s="39">
        <f>养成属性buff汇总!AJ6</f>
        <v>0</v>
      </c>
      <c r="U5" s="39">
        <f>养成属性buff汇总!AK6</f>
        <v>0</v>
      </c>
      <c r="W5" s="74">
        <f>[4]圣人天赋!GN6/Q5</f>
        <v>0</v>
      </c>
      <c r="X5" s="74">
        <f>'[5]变法-buff效果'!Z5/Q5</f>
        <v>0</v>
      </c>
      <c r="Y5" s="74">
        <f>[6]属性汇总!EO4/Q5</f>
        <v>1</v>
      </c>
      <c r="AB5" s="29">
        <v>1</v>
      </c>
      <c r="AC5" s="29">
        <f>C5*(1+Q5)</f>
        <v>3.502035764964516</v>
      </c>
      <c r="AD5" s="29">
        <f t="shared" ref="AD5:AG5" si="0">D5*(1+R5)</f>
        <v>3.5089618315413351</v>
      </c>
      <c r="AE5" s="29">
        <f t="shared" si="0"/>
        <v>3.489904548604176</v>
      </c>
      <c r="AF5" s="29">
        <f t="shared" si="0"/>
        <v>3.5995789245238257</v>
      </c>
      <c r="AG5" s="29">
        <f t="shared" si="0"/>
        <v>3.5935508915850818</v>
      </c>
      <c r="AI5" s="29">
        <v>1</v>
      </c>
      <c r="AJ5" s="29">
        <f>J5*(1+Q5)</f>
        <v>400.23265885308757</v>
      </c>
      <c r="AK5" s="29">
        <f t="shared" ref="AK5:AN5" si="1">K5*(1+R5)</f>
        <v>400.32213351053593</v>
      </c>
      <c r="AL5" s="29">
        <f t="shared" si="1"/>
        <v>400.54527725281667</v>
      </c>
      <c r="AM5" s="29">
        <f t="shared" si="1"/>
        <v>400</v>
      </c>
      <c r="AN5" s="29">
        <f t="shared" si="1"/>
        <v>400</v>
      </c>
      <c r="AP5" s="29">
        <v>1</v>
      </c>
      <c r="AQ5" s="39">
        <f>AC5/(AC5+AJ5)</f>
        <v>8.6741016109045839E-3</v>
      </c>
      <c r="AR5" s="39">
        <f>AJ5/(AC5+AJ5)</f>
        <v>0.99132589838909546</v>
      </c>
    </row>
    <row r="6" spans="1:44" x14ac:dyDescent="0.15">
      <c r="B6" s="29">
        <v>2</v>
      </c>
      <c r="C6" s="76">
        <f>[6]属性汇总!CY5</f>
        <v>7</v>
      </c>
      <c r="D6" s="76">
        <f>[6]属性汇总!CZ5</f>
        <v>7.0122764400164961</v>
      </c>
      <c r="E6" s="76">
        <f>[6]属性汇总!DA5</f>
        <v>6.9703072222747267</v>
      </c>
      <c r="F6" s="76">
        <f>[6]属性汇总!DB5</f>
        <v>7.1991578490476478</v>
      </c>
      <c r="G6" s="76">
        <f>[6]属性汇总!DC5</f>
        <v>7.1871017831701636</v>
      </c>
      <c r="I6" s="29">
        <v>2</v>
      </c>
      <c r="J6" s="29">
        <f>[7]属性汇总!AJ6+[9]属性!BH7</f>
        <v>405.20119731647145</v>
      </c>
      <c r="K6" s="29">
        <f>[7]属性汇总!AK6+[9]属性!BI7</f>
        <v>405.42859460602295</v>
      </c>
      <c r="L6" s="29">
        <f>[7]属性汇总!AL6+[9]属性!BJ7</f>
        <v>405.69683659762779</v>
      </c>
      <c r="M6" s="29">
        <f>[7]属性汇总!AM6+[9]属性!BK7</f>
        <v>406.02786273573179</v>
      </c>
      <c r="N6" s="29">
        <f>[7]属性汇总!AN6+[9]属性!BL7</f>
        <v>406.38093382826207</v>
      </c>
      <c r="P6" s="29">
        <v>2</v>
      </c>
      <c r="Q6" s="39">
        <f>养成属性buff汇总!AG7</f>
        <v>1.1632942654377634E-3</v>
      </c>
      <c r="R6" s="39">
        <f>养成属性buff汇总!AH7</f>
        <v>1.6106675526798217E-3</v>
      </c>
      <c r="S6" s="39">
        <f>养成属性buff汇总!AI7</f>
        <v>2.7263862640832266E-3</v>
      </c>
      <c r="T6" s="39">
        <f>养成属性buff汇总!AJ7</f>
        <v>0</v>
      </c>
      <c r="U6" s="39">
        <f>养成属性buff汇总!AK7</f>
        <v>0</v>
      </c>
      <c r="W6" s="74">
        <f>[4]圣人天赋!GN7/Q6</f>
        <v>0</v>
      </c>
      <c r="X6" s="74">
        <f>'[5]变法-buff效果'!Z6/Q6</f>
        <v>0</v>
      </c>
      <c r="Y6" s="74">
        <f>[6]属性汇总!EO5/Q6</f>
        <v>1</v>
      </c>
      <c r="AB6" s="29">
        <v>2</v>
      </c>
      <c r="AC6" s="29">
        <f t="shared" ref="AC6:AC69" si="2">C6*(1+Q6)</f>
        <v>7.0081430598580647</v>
      </c>
      <c r="AD6" s="29">
        <f t="shared" ref="AD6:AD69" si="3">D6*(1+R6)</f>
        <v>7.0235708861488524</v>
      </c>
      <c r="AE6" s="29">
        <f t="shared" ref="AE6:AE69" si="4">E6*(1+S6)</f>
        <v>6.9893109721419764</v>
      </c>
      <c r="AF6" s="29">
        <f t="shared" ref="AF6:AF69" si="5">F6*(1+T6)</f>
        <v>7.1991578490476478</v>
      </c>
      <c r="AG6" s="29">
        <f t="shared" ref="AG6:AG69" si="6">G6*(1+U6)</f>
        <v>7.1871017831701636</v>
      </c>
      <c r="AI6" s="29">
        <v>2</v>
      </c>
      <c r="AJ6" s="29">
        <f t="shared" ref="AJ6:AJ69" si="7">J6*(1+Q6)</f>
        <v>405.67256554565824</v>
      </c>
      <c r="AK6" s="29">
        <f t="shared" ref="AK6:AK69" si="8">K6*(1+R6)</f>
        <v>406.08160528828347</v>
      </c>
      <c r="AL6" s="29">
        <f t="shared" ref="AL6:AL69" si="9">L6*(1+S6)</f>
        <v>406.80292288030955</v>
      </c>
      <c r="AM6" s="29">
        <f t="shared" ref="AM6:AM69" si="10">M6*(1+T6)</f>
        <v>406.02786273573179</v>
      </c>
      <c r="AN6" s="29">
        <f t="shared" ref="AN6:AN69" si="11">N6*(1+U6)</f>
        <v>406.38093382826207</v>
      </c>
      <c r="AP6" s="29">
        <v>2</v>
      </c>
      <c r="AQ6" s="39">
        <f t="shared" ref="AQ6:AQ69" si="12">AC6/(AC6+AJ6)</f>
        <v>1.6981998222158685E-2</v>
      </c>
      <c r="AR6" s="39">
        <f t="shared" ref="AR6:AR69" si="13">AJ6/(AC6+AJ6)</f>
        <v>0.98301800177784127</v>
      </c>
    </row>
    <row r="7" spans="1:44" x14ac:dyDescent="0.15">
      <c r="B7" s="29">
        <v>3</v>
      </c>
      <c r="C7" s="76">
        <f>[6]属性汇总!CY6</f>
        <v>10.5</v>
      </c>
      <c r="D7" s="76">
        <f>[6]属性汇总!CZ6</f>
        <v>10.518414660024742</v>
      </c>
      <c r="E7" s="76">
        <f>[6]属性汇总!DA6</f>
        <v>10.455460833412086</v>
      </c>
      <c r="F7" s="76">
        <f>[6]属性汇总!DB6</f>
        <v>10.798736773571473</v>
      </c>
      <c r="G7" s="76">
        <f>[6]属性汇总!DC6</f>
        <v>10.780652674755242</v>
      </c>
      <c r="I7" s="29">
        <v>3</v>
      </c>
      <c r="J7" s="29">
        <f>[7]属性汇总!AJ7+[9]属性!BH8</f>
        <v>410.40239463294284</v>
      </c>
      <c r="K7" s="29">
        <f>[7]属性汇总!AK7+[9]属性!BI8</f>
        <v>410.85718921204597</v>
      </c>
      <c r="L7" s="29">
        <f>[7]属性汇总!AL7+[9]属性!BJ8</f>
        <v>411.39367319525553</v>
      </c>
      <c r="M7" s="29">
        <f>[7]属性汇总!AM7+[9]属性!BK8</f>
        <v>412.05572547146357</v>
      </c>
      <c r="N7" s="29">
        <f>[7]属性汇总!AN7+[9]属性!BL8</f>
        <v>412.76186765652415</v>
      </c>
      <c r="P7" s="29">
        <v>3</v>
      </c>
      <c r="Q7" s="39">
        <f>养成属性buff汇总!AG8</f>
        <v>1.7449413981566455E-3</v>
      </c>
      <c r="R7" s="39">
        <f>养成属性buff汇总!AH8</f>
        <v>2.4160013290197326E-3</v>
      </c>
      <c r="S7" s="39">
        <f>养成属性buff汇总!AI8</f>
        <v>4.0895793961248407E-3</v>
      </c>
      <c r="T7" s="39">
        <f>养成属性buff汇总!AJ8</f>
        <v>0</v>
      </c>
      <c r="U7" s="39">
        <f>养成属性buff汇总!AK8</f>
        <v>0</v>
      </c>
      <c r="W7" s="74">
        <f>[4]圣人天赋!GN8/Q7</f>
        <v>0</v>
      </c>
      <c r="X7" s="74">
        <f>'[5]变法-buff效果'!Z7/Q7</f>
        <v>0</v>
      </c>
      <c r="Y7" s="74">
        <f>[6]属性汇总!EO6/Q7</f>
        <v>1</v>
      </c>
      <c r="AB7" s="29">
        <v>3</v>
      </c>
      <c r="AC7" s="29">
        <f t="shared" si="2"/>
        <v>10.518321884680645</v>
      </c>
      <c r="AD7" s="29">
        <f t="shared" si="3"/>
        <v>10.543827163822543</v>
      </c>
      <c r="AE7" s="29">
        <f t="shared" si="4"/>
        <v>10.498219270613399</v>
      </c>
      <c r="AF7" s="29">
        <f t="shared" si="5"/>
        <v>10.798736773571473</v>
      </c>
      <c r="AG7" s="29">
        <f t="shared" si="6"/>
        <v>10.780652674755242</v>
      </c>
      <c r="AI7" s="29">
        <v>3</v>
      </c>
      <c r="AJ7" s="29">
        <f>J7*(1+Q7)</f>
        <v>411.11852276124051</v>
      </c>
      <c r="AK7" s="29">
        <f t="shared" si="8"/>
        <v>411.84982072721959</v>
      </c>
      <c r="AL7" s="29">
        <f t="shared" si="9"/>
        <v>413.07610028485095</v>
      </c>
      <c r="AM7" s="29">
        <f t="shared" si="10"/>
        <v>412.05572547146357</v>
      </c>
      <c r="AN7" s="29">
        <f t="shared" si="11"/>
        <v>412.76186765652415</v>
      </c>
      <c r="AP7" s="29">
        <v>3</v>
      </c>
      <c r="AQ7" s="39">
        <f t="shared" si="12"/>
        <v>2.4946401193931805E-2</v>
      </c>
      <c r="AR7" s="39">
        <f t="shared" si="13"/>
        <v>0.97505359880606823</v>
      </c>
    </row>
    <row r="8" spans="1:44" x14ac:dyDescent="0.15">
      <c r="B8" s="29">
        <v>4</v>
      </c>
      <c r="C8" s="76">
        <f>[6]属性汇总!CY7</f>
        <v>14</v>
      </c>
      <c r="D8" s="76">
        <f>[6]属性汇总!CZ7</f>
        <v>14.024552880032992</v>
      </c>
      <c r="E8" s="76">
        <f>[6]属性汇总!DA7</f>
        <v>13.94061444454945</v>
      </c>
      <c r="F8" s="76">
        <f>[6]属性汇总!DB7</f>
        <v>14.398315698095299</v>
      </c>
      <c r="G8" s="76">
        <f>[6]属性汇总!DC7</f>
        <v>14.374203566340324</v>
      </c>
      <c r="I8" s="29">
        <v>4</v>
      </c>
      <c r="J8" s="29">
        <f>[7]属性汇总!AJ8+[9]属性!BH9</f>
        <v>415.60359194941429</v>
      </c>
      <c r="K8" s="29">
        <f>[7]属性汇总!AK8+[9]属性!BI9</f>
        <v>416.28578381806892</v>
      </c>
      <c r="L8" s="29">
        <f>[7]属性汇总!AL8+[9]属性!BJ9</f>
        <v>417.09050979288332</v>
      </c>
      <c r="M8" s="29">
        <f>[7]属性汇总!AM8+[9]属性!BK9</f>
        <v>418.08358820719536</v>
      </c>
      <c r="N8" s="29">
        <f>[7]属性汇总!AN8+[9]属性!BL9</f>
        <v>419.14280148478622</v>
      </c>
      <c r="P8" s="29">
        <v>4</v>
      </c>
      <c r="Q8" s="39">
        <f>养成属性buff汇总!AG9</f>
        <v>2.3265885308755268E-3</v>
      </c>
      <c r="R8" s="39">
        <f>养成属性buff汇总!AH9</f>
        <v>3.2213351053596443E-3</v>
      </c>
      <c r="S8" s="39">
        <f>养成属性buff汇总!AI9</f>
        <v>5.4527725281664531E-3</v>
      </c>
      <c r="T8" s="39">
        <f>养成属性buff汇总!AJ9</f>
        <v>0</v>
      </c>
      <c r="U8" s="39">
        <f>养成属性buff汇总!AK9</f>
        <v>0</v>
      </c>
      <c r="W8" s="74">
        <f>[4]圣人天赋!GN9/Q8</f>
        <v>0</v>
      </c>
      <c r="X8" s="74">
        <f>'[5]变法-buff效果'!Z8/Q8</f>
        <v>0</v>
      </c>
      <c r="Y8" s="74">
        <f>[6]属性汇总!EO7/Q8</f>
        <v>1</v>
      </c>
      <c r="AB8" s="29">
        <v>4</v>
      </c>
      <c r="AC8" s="29">
        <f t="shared" si="2"/>
        <v>14.032572239432255</v>
      </c>
      <c r="AD8" s="29">
        <f t="shared" si="3"/>
        <v>14.069730664562414</v>
      </c>
      <c r="AE8" s="29">
        <f t="shared" si="4"/>
        <v>14.01662944401845</v>
      </c>
      <c r="AF8" s="29">
        <f t="shared" si="5"/>
        <v>14.398315698095299</v>
      </c>
      <c r="AG8" s="29">
        <f t="shared" si="6"/>
        <v>14.374203566340324</v>
      </c>
      <c r="AI8" s="29">
        <v>4</v>
      </c>
      <c r="AJ8" s="29">
        <f t="shared" si="7"/>
        <v>416.57053049983443</v>
      </c>
      <c r="AK8" s="29">
        <f t="shared" si="8"/>
        <v>417.62677982734419</v>
      </c>
      <c r="AL8" s="29">
        <f t="shared" si="9"/>
        <v>419.36480946644093</v>
      </c>
      <c r="AM8" s="29">
        <f t="shared" si="10"/>
        <v>418.08358820719536</v>
      </c>
      <c r="AN8" s="29">
        <f t="shared" si="11"/>
        <v>419.14280148478622</v>
      </c>
      <c r="AP8" s="29">
        <v>4</v>
      </c>
      <c r="AQ8" s="39">
        <f t="shared" si="12"/>
        <v>3.258818190153423E-2</v>
      </c>
      <c r="AR8" s="39">
        <f t="shared" si="13"/>
        <v>0.96741181809846588</v>
      </c>
    </row>
    <row r="9" spans="1:44" x14ac:dyDescent="0.15">
      <c r="B9" s="29">
        <v>5</v>
      </c>
      <c r="C9" s="76">
        <f>[6]属性汇总!CY8</f>
        <v>17.5</v>
      </c>
      <c r="D9" s="76">
        <f>[6]属性汇总!CZ8</f>
        <v>17.530691100041238</v>
      </c>
      <c r="E9" s="76">
        <f>[6]属性汇总!DA8</f>
        <v>17.425768055686813</v>
      </c>
      <c r="F9" s="76">
        <f>[6]属性汇总!DB8</f>
        <v>17.997894622619121</v>
      </c>
      <c r="G9" s="76">
        <f>[6]属性汇总!DC8</f>
        <v>17.967754457925402</v>
      </c>
      <c r="I9" s="29">
        <v>5</v>
      </c>
      <c r="J9" s="29">
        <f>[7]属性汇总!AJ9+[9]属性!BH10</f>
        <v>420.80478926588569</v>
      </c>
      <c r="K9" s="29">
        <f>[7]属性汇总!AK9+[9]属性!BI10</f>
        <v>421.71437842409188</v>
      </c>
      <c r="L9" s="29">
        <f>[7]属性汇总!AL9+[9]属性!BJ10</f>
        <v>422.78734639051112</v>
      </c>
      <c r="M9" s="29">
        <f>[7]属性汇总!AM9+[9]属性!BK10</f>
        <v>424.11145094292715</v>
      </c>
      <c r="N9" s="29">
        <f>[7]属性汇总!AN9+[9]属性!BL10</f>
        <v>425.52373531304835</v>
      </c>
      <c r="P9" s="29">
        <v>5</v>
      </c>
      <c r="Q9" s="39">
        <f>养成属性buff汇总!AG10</f>
        <v>2.9082356635944089E-3</v>
      </c>
      <c r="R9" s="39">
        <f>养成属性buff汇总!AH10</f>
        <v>4.0266688816995551E-3</v>
      </c>
      <c r="S9" s="39">
        <f>养成属性buff汇总!AI10</f>
        <v>6.8159656602080673E-3</v>
      </c>
      <c r="T9" s="39">
        <f>养成属性buff汇总!AJ10</f>
        <v>0</v>
      </c>
      <c r="U9" s="39">
        <f>养成属性buff汇总!AK10</f>
        <v>0</v>
      </c>
      <c r="W9" s="74">
        <f>[4]圣人天赋!GN10/Q9</f>
        <v>0</v>
      </c>
      <c r="X9" s="74">
        <f>'[5]变法-buff效果'!Z9/Q9</f>
        <v>0</v>
      </c>
      <c r="Y9" s="74">
        <f>[6]属性汇总!EO8/Q9</f>
        <v>1</v>
      </c>
      <c r="AB9" s="29">
        <v>5</v>
      </c>
      <c r="AC9" s="29">
        <f t="shared" si="2"/>
        <v>17.550894124112901</v>
      </c>
      <c r="AD9" s="29">
        <f t="shared" si="3"/>
        <v>17.601281388368459</v>
      </c>
      <c r="AE9" s="29">
        <f t="shared" si="4"/>
        <v>17.544541492357123</v>
      </c>
      <c r="AF9" s="29">
        <f t="shared" si="5"/>
        <v>17.997894622619121</v>
      </c>
      <c r="AG9" s="29">
        <f t="shared" si="6"/>
        <v>17.967754457925402</v>
      </c>
      <c r="AI9" s="29">
        <v>5</v>
      </c>
      <c r="AJ9" s="29">
        <f t="shared" si="7"/>
        <v>422.02858876144001</v>
      </c>
      <c r="AK9" s="29">
        <f t="shared" si="8"/>
        <v>423.41248258865738</v>
      </c>
      <c r="AL9" s="29">
        <f t="shared" si="9"/>
        <v>425.66905042507932</v>
      </c>
      <c r="AM9" s="29">
        <f t="shared" si="10"/>
        <v>424.11145094292715</v>
      </c>
      <c r="AN9" s="29">
        <f t="shared" si="11"/>
        <v>425.52373531304835</v>
      </c>
      <c r="AP9" s="29">
        <v>5</v>
      </c>
      <c r="AQ9" s="39">
        <f t="shared" si="12"/>
        <v>3.992655437169796E-2</v>
      </c>
      <c r="AR9" s="39">
        <f t="shared" si="13"/>
        <v>0.96007344562830199</v>
      </c>
    </row>
    <row r="10" spans="1:44" x14ac:dyDescent="0.15">
      <c r="B10" s="29">
        <v>6</v>
      </c>
      <c r="C10" s="76">
        <f>[6]属性汇总!CY9</f>
        <v>21</v>
      </c>
      <c r="D10" s="76">
        <f>[6]属性汇总!CZ9</f>
        <v>21.036829320049485</v>
      </c>
      <c r="E10" s="76">
        <f>[6]属性汇总!DA9</f>
        <v>20.910921666824173</v>
      </c>
      <c r="F10" s="76">
        <f>[6]属性汇总!DB9</f>
        <v>21.597473547142947</v>
      </c>
      <c r="G10" s="76">
        <f>[6]属性汇总!DC9</f>
        <v>21.561305349510484</v>
      </c>
      <c r="I10" s="29">
        <v>6</v>
      </c>
      <c r="J10" s="29">
        <f>[7]属性汇总!AJ10+[9]属性!BH11</f>
        <v>426.00598658235714</v>
      </c>
      <c r="K10" s="29">
        <f>[7]属性汇总!AK10+[9]属性!BI11</f>
        <v>427.14297303011483</v>
      </c>
      <c r="L10" s="29">
        <f>[7]属性汇总!AL10+[9]属性!BJ11</f>
        <v>428.48418298813885</v>
      </c>
      <c r="M10" s="29">
        <f>[7]属性汇总!AM10+[9]属性!BK11</f>
        <v>430.13931367865899</v>
      </c>
      <c r="N10" s="29">
        <f>[7]属性汇总!AN10+[9]属性!BL11</f>
        <v>431.90466914131042</v>
      </c>
      <c r="P10" s="29">
        <v>6</v>
      </c>
      <c r="Q10" s="39">
        <f>养成属性buff汇总!AG11</f>
        <v>3.4898827963132906E-3</v>
      </c>
      <c r="R10" s="39">
        <f>养成属性buff汇总!AH11</f>
        <v>4.832002658039466E-3</v>
      </c>
      <c r="S10" s="39">
        <f>养成属性buff汇总!AI11</f>
        <v>8.1791587922496814E-3</v>
      </c>
      <c r="T10" s="39">
        <f>养成属性buff汇总!AJ11</f>
        <v>0</v>
      </c>
      <c r="U10" s="39">
        <f>养成属性buff汇总!AK11</f>
        <v>0</v>
      </c>
      <c r="W10" s="74">
        <f>[4]圣人天赋!GN11/Q10</f>
        <v>0</v>
      </c>
      <c r="X10" s="74">
        <f>'[5]变法-buff效果'!Z10/Q10</f>
        <v>0</v>
      </c>
      <c r="Y10" s="74">
        <f>[6]属性汇总!EO9/Q10</f>
        <v>1</v>
      </c>
      <c r="AB10" s="29">
        <v>6</v>
      </c>
      <c r="AC10" s="29">
        <f t="shared" si="2"/>
        <v>21.073287538722578</v>
      </c>
      <c r="AD10" s="29">
        <f t="shared" si="3"/>
        <v>21.138479335240689</v>
      </c>
      <c r="AE10" s="29">
        <f t="shared" si="4"/>
        <v>21.081955415629423</v>
      </c>
      <c r="AF10" s="29">
        <f t="shared" si="5"/>
        <v>21.597473547142947</v>
      </c>
      <c r="AG10" s="29">
        <f t="shared" si="6"/>
        <v>21.561305349510484</v>
      </c>
      <c r="AI10" s="29">
        <v>6</v>
      </c>
      <c r="AJ10" s="29">
        <f t="shared" si="7"/>
        <v>427.49269754605734</v>
      </c>
      <c r="AK10" s="29">
        <f t="shared" si="8"/>
        <v>429.20692901115922</v>
      </c>
      <c r="AL10" s="29">
        <f t="shared" si="9"/>
        <v>431.98882316076623</v>
      </c>
      <c r="AM10" s="29">
        <f t="shared" si="10"/>
        <v>430.13931367865899</v>
      </c>
      <c r="AN10" s="29">
        <f t="shared" si="11"/>
        <v>431.90466914131042</v>
      </c>
      <c r="AP10" s="29">
        <v>6</v>
      </c>
      <c r="AQ10" s="39">
        <f t="shared" si="12"/>
        <v>4.6979236588212729E-2</v>
      </c>
      <c r="AR10" s="39">
        <f t="shared" si="13"/>
        <v>0.95302076341178721</v>
      </c>
    </row>
    <row r="11" spans="1:44" x14ac:dyDescent="0.15">
      <c r="B11" s="29">
        <v>7</v>
      </c>
      <c r="C11" s="76">
        <f>[6]属性汇总!CY10</f>
        <v>24.5</v>
      </c>
      <c r="D11" s="76">
        <f>[6]属性汇总!CZ10</f>
        <v>24.542967540057735</v>
      </c>
      <c r="E11" s="76">
        <f>[6]属性汇总!DA10</f>
        <v>24.396075277961536</v>
      </c>
      <c r="F11" s="76">
        <f>[6]属性汇总!DB10</f>
        <v>25.197052471666773</v>
      </c>
      <c r="G11" s="76">
        <f>[6]属性汇总!DC10</f>
        <v>25.154856241095562</v>
      </c>
      <c r="I11" s="29">
        <v>7</v>
      </c>
      <c r="J11" s="29">
        <f>[7]属性汇总!AJ11+[9]属性!BH12</f>
        <v>431.20718389882859</v>
      </c>
      <c r="K11" s="29">
        <f>[7]属性汇总!AK11+[9]属性!BI12</f>
        <v>432.57156763613784</v>
      </c>
      <c r="L11" s="29">
        <f>[7]属性汇总!AL11+[9]属性!BJ12</f>
        <v>434.18101958576665</v>
      </c>
      <c r="M11" s="29">
        <f>[7]属性汇总!AM11+[9]属性!BK12</f>
        <v>436.16717641439078</v>
      </c>
      <c r="N11" s="29">
        <f>[7]属性汇总!AN11+[9]属性!BL12</f>
        <v>438.28560296957249</v>
      </c>
      <c r="P11" s="29">
        <v>7</v>
      </c>
      <c r="Q11" s="39">
        <f>养成属性buff汇总!AG12</f>
        <v>4.0715299290321723E-3</v>
      </c>
      <c r="R11" s="39">
        <f>养成属性buff汇总!AH12</f>
        <v>5.6373364343793777E-3</v>
      </c>
      <c r="S11" s="39">
        <f>养成属性buff汇总!AI12</f>
        <v>9.5423519242912938E-3</v>
      </c>
      <c r="T11" s="39">
        <f>养成属性buff汇总!AJ12</f>
        <v>0</v>
      </c>
      <c r="U11" s="39">
        <f>养成属性buff汇总!AK12</f>
        <v>0</v>
      </c>
      <c r="W11" s="74">
        <f>[4]圣人天赋!GN12/Q11</f>
        <v>0</v>
      </c>
      <c r="X11" s="74">
        <f>'[5]变法-buff效果'!Z11/Q11</f>
        <v>0</v>
      </c>
      <c r="Y11" s="74">
        <f>[6]属性汇总!EO10/Q11</f>
        <v>1</v>
      </c>
      <c r="AB11" s="29">
        <v>7</v>
      </c>
      <c r="AC11" s="29">
        <f t="shared" si="2"/>
        <v>24.599752483261287</v>
      </c>
      <c r="AD11" s="29">
        <f t="shared" si="3"/>
        <v>24.681324505179091</v>
      </c>
      <c r="AE11" s="29">
        <f t="shared" si="4"/>
        <v>24.628871213835346</v>
      </c>
      <c r="AF11" s="29">
        <f t="shared" si="5"/>
        <v>25.197052471666773</v>
      </c>
      <c r="AG11" s="29">
        <f t="shared" si="6"/>
        <v>25.154856241095562</v>
      </c>
      <c r="AI11" s="29">
        <v>7</v>
      </c>
      <c r="AJ11" s="29">
        <f t="shared" si="7"/>
        <v>432.96285685368633</v>
      </c>
      <c r="AK11" s="29">
        <f t="shared" si="8"/>
        <v>435.01011909484964</v>
      </c>
      <c r="AL11" s="29">
        <f t="shared" si="9"/>
        <v>438.32412767350161</v>
      </c>
      <c r="AM11" s="29">
        <f t="shared" si="10"/>
        <v>436.16717641439078</v>
      </c>
      <c r="AN11" s="29">
        <f t="shared" si="11"/>
        <v>438.28560296957249</v>
      </c>
      <c r="AP11" s="29">
        <v>7</v>
      </c>
      <c r="AQ11" s="39">
        <f t="shared" si="12"/>
        <v>5.3762593317903978E-2</v>
      </c>
      <c r="AR11" s="39">
        <f t="shared" si="13"/>
        <v>0.94623740668209599</v>
      </c>
    </row>
    <row r="12" spans="1:44" x14ac:dyDescent="0.15">
      <c r="B12" s="29">
        <v>8</v>
      </c>
      <c r="C12" s="76">
        <f>[6]属性汇总!CY11</f>
        <v>28</v>
      </c>
      <c r="D12" s="76">
        <f>[6]属性汇总!CZ11</f>
        <v>28.049105760065984</v>
      </c>
      <c r="E12" s="76">
        <f>[6]属性汇总!DA11</f>
        <v>27.8812288890989</v>
      </c>
      <c r="F12" s="76">
        <f>[6]属性汇总!DB11</f>
        <v>28.796631396190598</v>
      </c>
      <c r="G12" s="76">
        <f>[6]属性汇总!DC11</f>
        <v>28.74840713268064</v>
      </c>
      <c r="I12" s="29">
        <v>8</v>
      </c>
      <c r="J12" s="29">
        <f>[7]属性汇总!AJ12+[9]属性!BH13</f>
        <v>436.40838121529998</v>
      </c>
      <c r="K12" s="29">
        <f>[7]属性汇总!AK12+[9]属性!BI13</f>
        <v>438.0001622421608</v>
      </c>
      <c r="L12" s="29">
        <f>[7]属性汇总!AL12+[9]属性!BJ13</f>
        <v>439.87785618339444</v>
      </c>
      <c r="M12" s="29">
        <f>[7]属性汇总!AM12+[9]属性!BK13</f>
        <v>442.19503915012257</v>
      </c>
      <c r="N12" s="29">
        <f>[7]属性汇总!AN12+[9]属性!BL13</f>
        <v>444.66653679783457</v>
      </c>
      <c r="P12" s="29">
        <v>8</v>
      </c>
      <c r="Q12" s="39">
        <f>养成属性buff汇总!AG13</f>
        <v>4.6531770617510545E-3</v>
      </c>
      <c r="R12" s="39">
        <f>养成属性buff汇总!AH13</f>
        <v>6.4426702107192885E-3</v>
      </c>
      <c r="S12" s="39">
        <f>养成属性buff汇总!AI13</f>
        <v>1.090554505633291E-2</v>
      </c>
      <c r="T12" s="39">
        <f>养成属性buff汇总!AJ13</f>
        <v>0</v>
      </c>
      <c r="U12" s="39">
        <f>养成属性buff汇总!AK13</f>
        <v>0</v>
      </c>
      <c r="W12" s="74">
        <f>[4]圣人天赋!GN13/Q12</f>
        <v>0</v>
      </c>
      <c r="X12" s="74">
        <f>'[5]变法-buff效果'!Z12/Q12</f>
        <v>0</v>
      </c>
      <c r="Y12" s="74">
        <f>[6]属性汇总!EO11/Q12</f>
        <v>1</v>
      </c>
      <c r="AB12" s="29">
        <v>8</v>
      </c>
      <c r="AC12" s="29">
        <f t="shared" si="2"/>
        <v>28.130288957729029</v>
      </c>
      <c r="AD12" s="29">
        <f t="shared" si="3"/>
        <v>28.229816898183675</v>
      </c>
      <c r="AE12" s="29">
        <f t="shared" si="4"/>
        <v>28.185288886974899</v>
      </c>
      <c r="AF12" s="29">
        <f t="shared" si="5"/>
        <v>28.796631396190598</v>
      </c>
      <c r="AG12" s="29">
        <f t="shared" si="6"/>
        <v>28.74840713268064</v>
      </c>
      <c r="AI12" s="29">
        <v>8</v>
      </c>
      <c r="AJ12" s="29">
        <f t="shared" si="7"/>
        <v>438.43906668432692</v>
      </c>
      <c r="AK12" s="29">
        <f t="shared" si="8"/>
        <v>440.82205283972854</v>
      </c>
      <c r="AL12" s="29">
        <f t="shared" si="9"/>
        <v>444.67496396328556</v>
      </c>
      <c r="AM12" s="29">
        <f t="shared" si="10"/>
        <v>442.19503915012257</v>
      </c>
      <c r="AN12" s="29">
        <f t="shared" si="11"/>
        <v>444.66653679783457</v>
      </c>
      <c r="AP12" s="29">
        <v>8</v>
      </c>
      <c r="AQ12" s="39">
        <f t="shared" si="12"/>
        <v>6.0291762880608273E-2</v>
      </c>
      <c r="AR12" s="39">
        <f t="shared" si="13"/>
        <v>0.93970823711939178</v>
      </c>
    </row>
    <row r="13" spans="1:44" x14ac:dyDescent="0.15">
      <c r="B13" s="29">
        <v>9</v>
      </c>
      <c r="C13" s="76">
        <f>[6]属性汇总!CY12</f>
        <v>31.5</v>
      </c>
      <c r="D13" s="76">
        <f>[6]属性汇总!CZ12</f>
        <v>31.555243980074231</v>
      </c>
      <c r="E13" s="76">
        <f>[6]属性汇总!DA12</f>
        <v>31.366382500236259</v>
      </c>
      <c r="F13" s="76">
        <f>[6]属性汇总!DB12</f>
        <v>32.396210320714424</v>
      </c>
      <c r="G13" s="76">
        <f>[6]属性汇总!DC12</f>
        <v>32.341958024265722</v>
      </c>
      <c r="I13" s="29">
        <v>9</v>
      </c>
      <c r="J13" s="29">
        <f>[7]属性汇总!AJ13+[9]属性!BH14</f>
        <v>441.60957853177143</v>
      </c>
      <c r="K13" s="29">
        <f>[7]属性汇总!AK13+[9]属性!BI14</f>
        <v>443.42875684818375</v>
      </c>
      <c r="L13" s="29">
        <f>[7]属性汇总!AL13+[9]属性!BJ14</f>
        <v>445.57469278102224</v>
      </c>
      <c r="M13" s="29">
        <f>[7]属性汇总!AM13+[9]属性!BK14</f>
        <v>448.22290188585436</v>
      </c>
      <c r="N13" s="29">
        <f>[7]属性汇总!AN13+[9]属性!BL14</f>
        <v>451.04747062609664</v>
      </c>
      <c r="P13" s="29">
        <v>9</v>
      </c>
      <c r="Q13" s="39">
        <f>养成属性buff汇总!AG14</f>
        <v>5.2348241944699357E-3</v>
      </c>
      <c r="R13" s="39">
        <f>养成属性buff汇总!AH14</f>
        <v>7.2480039870591994E-3</v>
      </c>
      <c r="S13" s="39">
        <f>养成属性buff汇总!AI14</f>
        <v>1.2268738188374522E-2</v>
      </c>
      <c r="T13" s="39">
        <f>养成属性buff汇总!AJ14</f>
        <v>0</v>
      </c>
      <c r="U13" s="39">
        <f>养成属性buff汇总!AK14</f>
        <v>0</v>
      </c>
      <c r="W13" s="74">
        <f>[4]圣人天赋!GN14/Q13</f>
        <v>0</v>
      </c>
      <c r="X13" s="74">
        <f>'[5]变法-buff效果'!Z13/Q13</f>
        <v>0</v>
      </c>
      <c r="Y13" s="74">
        <f>[6]属性汇总!EO12/Q13</f>
        <v>1</v>
      </c>
      <c r="AB13" s="29">
        <v>9</v>
      </c>
      <c r="AC13" s="29">
        <f t="shared" si="2"/>
        <v>31.664896962125805</v>
      </c>
      <c r="AD13" s="29">
        <f t="shared" si="3"/>
        <v>31.783956514254438</v>
      </c>
      <c r="AE13" s="29">
        <f t="shared" si="4"/>
        <v>31.751208435048074</v>
      </c>
      <c r="AF13" s="29">
        <f t="shared" si="5"/>
        <v>32.396210320714424</v>
      </c>
      <c r="AG13" s="29">
        <f t="shared" si="6"/>
        <v>32.341958024265722</v>
      </c>
      <c r="AI13" s="29">
        <v>9</v>
      </c>
      <c r="AJ13" s="29">
        <f t="shared" si="7"/>
        <v>443.92132703797921</v>
      </c>
      <c r="AK13" s="29">
        <f t="shared" si="8"/>
        <v>446.64273024579614</v>
      </c>
      <c r="AL13" s="29">
        <f t="shared" si="9"/>
        <v>451.04133203011804</v>
      </c>
      <c r="AM13" s="29">
        <f t="shared" si="10"/>
        <v>448.22290188585436</v>
      </c>
      <c r="AN13" s="29">
        <f t="shared" si="11"/>
        <v>451.04747062609664</v>
      </c>
      <c r="AP13" s="29">
        <v>9</v>
      </c>
      <c r="AQ13" s="39">
        <f t="shared" si="12"/>
        <v>6.6580769930204731E-2</v>
      </c>
      <c r="AR13" s="39">
        <f t="shared" si="13"/>
        <v>0.93341923006979532</v>
      </c>
    </row>
    <row r="14" spans="1:44" x14ac:dyDescent="0.15">
      <c r="B14" s="29">
        <v>10</v>
      </c>
      <c r="C14" s="76">
        <f>[6]属性汇总!CY13</f>
        <v>35</v>
      </c>
      <c r="D14" s="76">
        <f>[6]属性汇总!CZ13</f>
        <v>35.004155429061207</v>
      </c>
      <c r="E14" s="76">
        <f>[6]属性汇总!DA13</f>
        <v>34.851536111373619</v>
      </c>
      <c r="F14" s="76">
        <f>[6]属性汇总!DB13</f>
        <v>35.99578924523825</v>
      </c>
      <c r="G14" s="76">
        <f>[6]属性汇总!DC13</f>
        <v>35.935508915850804</v>
      </c>
      <c r="I14" s="29">
        <v>10</v>
      </c>
      <c r="J14" s="29">
        <f>[7]属性汇总!AJ14+[9]属性!BH15</f>
        <v>446.81077584824288</v>
      </c>
      <c r="K14" s="29">
        <f>[7]属性汇总!AK14+[9]属性!BI15</f>
        <v>448.85735145420676</v>
      </c>
      <c r="L14" s="29">
        <f>[7]属性汇总!AL14+[9]属性!BJ15</f>
        <v>451.27152937864997</v>
      </c>
      <c r="M14" s="29">
        <f>[7]属性汇总!AM14+[9]属性!BK15</f>
        <v>454.25076462158614</v>
      </c>
      <c r="N14" s="29">
        <f>[7]属性汇总!AN14+[9]属性!BL15</f>
        <v>457.42840445435877</v>
      </c>
      <c r="P14" s="29">
        <v>10</v>
      </c>
      <c r="Q14" s="39">
        <f>养成属性buff汇总!AG15</f>
        <v>3.0816471327188819E-2</v>
      </c>
      <c r="R14" s="39">
        <f>养成属性buff汇总!AH15</f>
        <v>8.0205166329505376E-3</v>
      </c>
      <c r="S14" s="39">
        <f>养成属性buff汇总!AI15</f>
        <v>1.3631931320416136E-2</v>
      </c>
      <c r="T14" s="39">
        <f>养成属性buff汇总!AJ15</f>
        <v>0</v>
      </c>
      <c r="U14" s="39">
        <f>养成属性buff汇总!AK15</f>
        <v>0</v>
      </c>
      <c r="W14" s="74">
        <f>[4]圣人天赋!GN15/Q14</f>
        <v>0</v>
      </c>
      <c r="X14" s="74">
        <f>'[5]变法-buff效果'!Z14/Q14</f>
        <v>0.81125446630688536</v>
      </c>
      <c r="Y14" s="74">
        <f>[6]属性汇总!EO13/Q14</f>
        <v>0.18874553369311461</v>
      </c>
      <c r="AB14" s="29">
        <v>10</v>
      </c>
      <c r="AC14" s="29">
        <f t="shared" si="2"/>
        <v>36.07857649645161</v>
      </c>
      <c r="AD14" s="29">
        <f t="shared" si="3"/>
        <v>35.284906839902376</v>
      </c>
      <c r="AE14" s="29">
        <f t="shared" si="4"/>
        <v>35.326629858054865</v>
      </c>
      <c r="AF14" s="29">
        <f t="shared" si="5"/>
        <v>35.99578924523825</v>
      </c>
      <c r="AG14" s="29">
        <f t="shared" si="6"/>
        <v>35.935508915850804</v>
      </c>
      <c r="AI14" s="29">
        <v>10</v>
      </c>
      <c r="AJ14" s="29">
        <f t="shared" si="7"/>
        <v>460.57990731084925</v>
      </c>
      <c r="AK14" s="29">
        <f t="shared" si="8"/>
        <v>452.45741930736739</v>
      </c>
      <c r="AL14" s="29">
        <f t="shared" si="9"/>
        <v>457.42323187399887</v>
      </c>
      <c r="AM14" s="29">
        <f t="shared" si="10"/>
        <v>454.25076462158614</v>
      </c>
      <c r="AN14" s="29">
        <f t="shared" si="11"/>
        <v>457.42840445435877</v>
      </c>
      <c r="AP14" s="29">
        <v>10</v>
      </c>
      <c r="AQ14" s="39">
        <f t="shared" si="12"/>
        <v>7.2642626015122669E-2</v>
      </c>
      <c r="AR14" s="39">
        <f t="shared" si="13"/>
        <v>0.92735737398487739</v>
      </c>
    </row>
    <row r="15" spans="1:44" x14ac:dyDescent="0.15">
      <c r="B15" s="29">
        <v>11</v>
      </c>
      <c r="C15" s="76">
        <f>[6]属性汇总!CY14</f>
        <v>37.1</v>
      </c>
      <c r="D15" s="76">
        <f>[6]属性汇总!CZ14</f>
        <v>37.106117406983174</v>
      </c>
      <c r="E15" s="76">
        <f>[6]属性汇总!DA14</f>
        <v>37.092784850199635</v>
      </c>
      <c r="F15" s="76">
        <f>[6]属性汇总!DB14</f>
        <v>38</v>
      </c>
      <c r="G15" s="76">
        <f>[6]属性汇总!DC14</f>
        <v>38</v>
      </c>
      <c r="I15" s="29">
        <v>11</v>
      </c>
      <c r="J15" s="29">
        <f>[7]属性汇总!AJ15+[9]属性!BH16</f>
        <v>452.01197316471428</v>
      </c>
      <c r="K15" s="29">
        <f>[7]属性汇总!AK15+[9]属性!BI16</f>
        <v>454.28594606022972</v>
      </c>
      <c r="L15" s="29">
        <f>[7]属性汇总!AL15+[9]属性!BJ16</f>
        <v>456.96836597627777</v>
      </c>
      <c r="M15" s="29">
        <f>[7]属性汇总!AM15+[9]属性!BK16</f>
        <v>460.27862735731793</v>
      </c>
      <c r="N15" s="29">
        <f>[7]属性汇总!AN15+[9]属性!BL16</f>
        <v>463.80933828262084</v>
      </c>
      <c r="P15" s="29">
        <v>11</v>
      </c>
      <c r="Q15" s="39">
        <f>养成属性buff汇总!AG16</f>
        <v>3.4078901442474871E-2</v>
      </c>
      <c r="R15" s="39">
        <f>养成属性buff汇总!AH16</f>
        <v>8.0205166329505376E-3</v>
      </c>
      <c r="S15" s="39">
        <f>养成属性buff汇总!AI16</f>
        <v>1.3768203388041975E-2</v>
      </c>
      <c r="T15" s="39">
        <f>养成属性buff汇总!AJ16</f>
        <v>2.133717422942424E-3</v>
      </c>
      <c r="U15" s="39">
        <f>养成属性buff汇总!AK16</f>
        <v>4.0828056091230134E-3</v>
      </c>
      <c r="W15" s="74">
        <f>[4]圣人天赋!GN16/Q15</f>
        <v>0</v>
      </c>
      <c r="X15" s="74">
        <f>'[5]变法-buff效果'!Z15/Q15</f>
        <v>0.82932339127753252</v>
      </c>
      <c r="Y15" s="74">
        <f>[6]属性汇总!EO14/Q15</f>
        <v>0.17067660872246754</v>
      </c>
      <c r="AB15" s="29">
        <v>11</v>
      </c>
      <c r="AC15" s="29">
        <f t="shared" si="2"/>
        <v>38.364327243515824</v>
      </c>
      <c r="AD15" s="29">
        <f t="shared" si="3"/>
        <v>37.403727638830098</v>
      </c>
      <c r="AE15" s="29">
        <f t="shared" si="4"/>
        <v>37.603485856246067</v>
      </c>
      <c r="AF15" s="29">
        <f t="shared" si="5"/>
        <v>38.081081262071805</v>
      </c>
      <c r="AG15" s="29">
        <f t="shared" si="6"/>
        <v>38.155146613146677</v>
      </c>
      <c r="AI15" s="29">
        <v>11</v>
      </c>
      <c r="AJ15" s="29">
        <f t="shared" si="7"/>
        <v>467.4160446490132</v>
      </c>
      <c r="AK15" s="29">
        <f t="shared" si="8"/>
        <v>457.92955404672148</v>
      </c>
      <c r="AL15" s="29">
        <f t="shared" si="9"/>
        <v>463.25999938094037</v>
      </c>
      <c r="AM15" s="29">
        <f t="shared" si="10"/>
        <v>461.2607318839182</v>
      </c>
      <c r="AN15" s="29">
        <f t="shared" si="11"/>
        <v>465.7029816505248</v>
      </c>
      <c r="AP15" s="29">
        <v>11</v>
      </c>
      <c r="AQ15" s="39">
        <f t="shared" si="12"/>
        <v>7.5851751818608898E-2</v>
      </c>
      <c r="AR15" s="39">
        <f t="shared" si="13"/>
        <v>0.92414824818139107</v>
      </c>
    </row>
    <row r="16" spans="1:44" x14ac:dyDescent="0.15">
      <c r="B16" s="29">
        <v>12</v>
      </c>
      <c r="C16" s="76">
        <f>[6]属性汇总!CY15</f>
        <v>39.200000000000003</v>
      </c>
      <c r="D16" s="76">
        <f>[6]属性汇总!CZ15</f>
        <v>39.208079384905133</v>
      </c>
      <c r="E16" s="76">
        <f>[6]属性汇总!DA15</f>
        <v>39.195875158303423</v>
      </c>
      <c r="F16" s="76">
        <f>[6]属性汇总!DB15</f>
        <v>40</v>
      </c>
      <c r="G16" s="76">
        <f>[6]属性汇总!DC15</f>
        <v>40</v>
      </c>
      <c r="I16" s="29">
        <v>12</v>
      </c>
      <c r="J16" s="29">
        <f>[7]属性汇总!AJ16+[9]属性!BH17</f>
        <v>457.21317048118573</v>
      </c>
      <c r="K16" s="29">
        <f>[7]属性汇总!AK16+[9]属性!BI17</f>
        <v>459.71454066625267</v>
      </c>
      <c r="L16" s="29">
        <f>[7]属性汇总!AL16+[9]属性!BJ17</f>
        <v>462.6652025739055</v>
      </c>
      <c r="M16" s="29">
        <f>[7]属性汇总!AM16+[9]属性!BK17</f>
        <v>466.30649009304977</v>
      </c>
      <c r="N16" s="29">
        <f>[7]属性汇总!AN16+[9]属性!BL17</f>
        <v>470.19027211088292</v>
      </c>
      <c r="P16" s="29">
        <v>12</v>
      </c>
      <c r="Q16" s="39">
        <f>养成属性buff汇总!AG17</f>
        <v>3.7575487463417684E-2</v>
      </c>
      <c r="R16" s="39">
        <f>养成属性buff汇总!AH17</f>
        <v>3.5580685235016778E-2</v>
      </c>
      <c r="S16" s="39">
        <f>养成属性buff汇总!AI17</f>
        <v>1.3768203388041975E-2</v>
      </c>
      <c r="T16" s="39">
        <f>养成属性buff汇总!AJ17</f>
        <v>4.2730664994236247E-3</v>
      </c>
      <c r="U16" s="39">
        <f>养成属性buff汇总!AK17</f>
        <v>8.3378115199100357E-3</v>
      </c>
      <c r="W16" s="74">
        <f>[4]圣人天赋!GN17/Q16</f>
        <v>0</v>
      </c>
      <c r="X16" s="74">
        <f>'[5]变法-buff效果'!Z16/Q16</f>
        <v>0.84520569871910378</v>
      </c>
      <c r="Y16" s="74">
        <f>[6]属性汇总!EO15/Q16</f>
        <v>0.15479430128089627</v>
      </c>
      <c r="AB16" s="29">
        <v>12</v>
      </c>
      <c r="AC16" s="29">
        <f t="shared" si="2"/>
        <v>40.672959108565976</v>
      </c>
      <c r="AD16" s="29">
        <f t="shared" si="3"/>
        <v>40.603129716168986</v>
      </c>
      <c r="AE16" s="29">
        <f t="shared" si="4"/>
        <v>39.735531939455242</v>
      </c>
      <c r="AF16" s="29">
        <f t="shared" si="5"/>
        <v>40.170922659976952</v>
      </c>
      <c r="AG16" s="29">
        <f t="shared" si="6"/>
        <v>40.333512460796399</v>
      </c>
      <c r="AI16" s="29">
        <v>12</v>
      </c>
      <c r="AJ16" s="29">
        <f t="shared" si="7"/>
        <v>474.39317823671104</v>
      </c>
      <c r="AK16" s="29">
        <f t="shared" si="8"/>
        <v>476.07149903565886</v>
      </c>
      <c r="AL16" s="29">
        <f t="shared" si="9"/>
        <v>469.03527118351269</v>
      </c>
      <c r="AM16" s="29">
        <f t="shared" si="10"/>
        <v>468.29904873433026</v>
      </c>
      <c r="AN16" s="29">
        <f t="shared" si="11"/>
        <v>474.11062997823865</v>
      </c>
      <c r="AP16" s="29">
        <v>12</v>
      </c>
      <c r="AQ16" s="39">
        <f t="shared" si="12"/>
        <v>7.8966478592827141E-2</v>
      </c>
      <c r="AR16" s="39">
        <f t="shared" si="13"/>
        <v>0.92103352140717298</v>
      </c>
    </row>
    <row r="17" spans="2:44" x14ac:dyDescent="0.15">
      <c r="B17" s="29">
        <v>13</v>
      </c>
      <c r="C17" s="76">
        <f>[6]属性汇总!CY16</f>
        <v>41.3</v>
      </c>
      <c r="D17" s="76">
        <f>[6]属性汇总!CZ16</f>
        <v>41.3100413628271</v>
      </c>
      <c r="E17" s="76">
        <f>[6]属性汇总!DA16</f>
        <v>41.298965466407211</v>
      </c>
      <c r="F17" s="76">
        <f>[6]属性汇总!DB16</f>
        <v>42</v>
      </c>
      <c r="G17" s="76">
        <f>[6]属性汇总!DC16</f>
        <v>42</v>
      </c>
      <c r="I17" s="29">
        <v>13</v>
      </c>
      <c r="J17" s="29">
        <f>[7]属性汇总!AJ17+[9]属性!BH18</f>
        <v>462.41436779765718</v>
      </c>
      <c r="K17" s="29">
        <f>[7]属性汇总!AK17+[9]属性!BI18</f>
        <v>465.14313527227569</v>
      </c>
      <c r="L17" s="29">
        <f>[7]属性汇总!AL17+[9]属性!BJ18</f>
        <v>468.3620391715333</v>
      </c>
      <c r="M17" s="29">
        <f>[7]属性汇总!AM17+[9]属性!BK18</f>
        <v>472.33435282878156</v>
      </c>
      <c r="N17" s="29">
        <f>[7]属性汇总!AN17+[9]属性!BL18</f>
        <v>476.57120593914499</v>
      </c>
      <c r="P17" s="29">
        <v>13</v>
      </c>
      <c r="Q17" s="39">
        <f>养成属性buff汇总!AG18</f>
        <v>4.1323035570139569E-2</v>
      </c>
      <c r="R17" s="39">
        <f>养成属性buff汇总!AH18</f>
        <v>3.8993985513162799E-2</v>
      </c>
      <c r="S17" s="39">
        <f>养成属性buff汇总!AI18</f>
        <v>3.9437551887806566E-2</v>
      </c>
      <c r="T17" s="39">
        <f>养成属性buff汇总!AJ18</f>
        <v>6.412415575904825E-3</v>
      </c>
      <c r="U17" s="39">
        <f>养成属性buff汇总!AK18</f>
        <v>1.2592817430697057E-2</v>
      </c>
      <c r="W17" s="74">
        <f>[4]圣人天赋!GN18/Q17</f>
        <v>0</v>
      </c>
      <c r="X17" s="74">
        <f>'[5]变法-buff效果'!Z17/Q17</f>
        <v>0.85924385159661743</v>
      </c>
      <c r="Y17" s="74">
        <f>[6]属性汇总!EO16/Q17</f>
        <v>0.14075614840338246</v>
      </c>
      <c r="AB17" s="29">
        <v>13</v>
      </c>
      <c r="AC17" s="29">
        <f t="shared" si="2"/>
        <v>43.006641369046761</v>
      </c>
      <c r="AD17" s="29">
        <f t="shared" si="3"/>
        <v>42.920884517277329</v>
      </c>
      <c r="AE17" s="29">
        <f t="shared" si="4"/>
        <v>42.927695559901373</v>
      </c>
      <c r="AF17" s="29">
        <f t="shared" si="5"/>
        <v>42.269321454188002</v>
      </c>
      <c r="AG17" s="29">
        <f t="shared" si="6"/>
        <v>42.528898332089277</v>
      </c>
      <c r="AI17" s="29">
        <v>13</v>
      </c>
      <c r="AJ17" s="29">
        <f t="shared" si="7"/>
        <v>481.52273316630334</v>
      </c>
      <c r="AK17" s="29">
        <f t="shared" si="8"/>
        <v>483.28091995062988</v>
      </c>
      <c r="AL17" s="29">
        <f t="shared" si="9"/>
        <v>486.83309139363951</v>
      </c>
      <c r="AM17" s="29">
        <f t="shared" si="10"/>
        <v>475.3631569898958</v>
      </c>
      <c r="AN17" s="29">
        <f t="shared" si="11"/>
        <v>482.57258012826378</v>
      </c>
      <c r="AP17" s="29">
        <v>13</v>
      </c>
      <c r="AQ17" s="39">
        <f t="shared" si="12"/>
        <v>8.1990911199480154E-2</v>
      </c>
      <c r="AR17" s="39">
        <f t="shared" si="13"/>
        <v>0.91800908880051979</v>
      </c>
    </row>
    <row r="18" spans="2:44" x14ac:dyDescent="0.15">
      <c r="B18" s="29">
        <v>14</v>
      </c>
      <c r="C18" s="76">
        <f>[6]属性汇总!CY17</f>
        <v>43.4</v>
      </c>
      <c r="D18" s="76">
        <f>[6]属性汇总!CZ17</f>
        <v>43.41200334074906</v>
      </c>
      <c r="E18" s="76">
        <f>[6]属性汇总!DA17</f>
        <v>43.402055774510998</v>
      </c>
      <c r="F18" s="76">
        <f>[6]属性汇总!DB17</f>
        <v>44</v>
      </c>
      <c r="G18" s="76">
        <f>[6]属性汇总!DC17</f>
        <v>44</v>
      </c>
      <c r="I18" s="29">
        <v>14</v>
      </c>
      <c r="J18" s="29">
        <f>[7]属性汇总!AJ18+[9]属性!BH19</f>
        <v>467.61556511412857</v>
      </c>
      <c r="K18" s="29">
        <f>[7]属性汇总!AK18+[9]属性!BI19</f>
        <v>470.57172987829864</v>
      </c>
      <c r="L18" s="29">
        <f>[7]属性汇总!AL18+[9]属性!BJ19</f>
        <v>474.05887576916109</v>
      </c>
      <c r="M18" s="29">
        <f>[7]属性汇总!AM18+[9]属性!BK19</f>
        <v>478.36221556451335</v>
      </c>
      <c r="N18" s="29">
        <f>[7]属性汇总!AN18+[9]属性!BL19</f>
        <v>482.95213976740706</v>
      </c>
      <c r="P18" s="29">
        <v>14</v>
      </c>
      <c r="Q18" s="39">
        <f>养成属性buff汇总!AG19</f>
        <v>4.5339558180502199E-2</v>
      </c>
      <c r="R18" s="39">
        <f>养成属性buff汇总!AH19</f>
        <v>4.2421679043933326E-2</v>
      </c>
      <c r="S18" s="39">
        <f>养成属性buff汇总!AI19</f>
        <v>4.22800839493341E-2</v>
      </c>
      <c r="T18" s="39">
        <f>养成属性buff汇总!AJ19</f>
        <v>8.5517646523860253E-3</v>
      </c>
      <c r="U18" s="39">
        <f>养成属性buff汇总!AK19</f>
        <v>1.6847823341484078E-2</v>
      </c>
      <c r="W18" s="74">
        <f>[4]圣人天赋!GN19/Q18</f>
        <v>0</v>
      </c>
      <c r="X18" s="74">
        <f>'[5]变法-buff效果'!Z18/Q18</f>
        <v>0.87171310086364862</v>
      </c>
      <c r="Y18" s="74">
        <f>[6]属性汇总!EO17/Q18</f>
        <v>0.12828689913635133</v>
      </c>
      <c r="AB18" s="29">
        <v>14</v>
      </c>
      <c r="AC18" s="29">
        <f t="shared" si="2"/>
        <v>45.367736825033795</v>
      </c>
      <c r="AD18" s="29">
        <f t="shared" si="3"/>
        <v>45.253613413124476</v>
      </c>
      <c r="AE18" s="29">
        <f t="shared" si="4"/>
        <v>45.237098336231</v>
      </c>
      <c r="AF18" s="29">
        <f t="shared" si="5"/>
        <v>44.376277644704984</v>
      </c>
      <c r="AG18" s="29">
        <f t="shared" si="6"/>
        <v>44.741304227025303</v>
      </c>
      <c r="AI18" s="29">
        <v>14</v>
      </c>
      <c r="AJ18" s="29">
        <f t="shared" si="7"/>
        <v>488.81704823472904</v>
      </c>
      <c r="AK18" s="29">
        <f t="shared" si="8"/>
        <v>490.5341727703443</v>
      </c>
      <c r="AL18" s="29">
        <f t="shared" si="9"/>
        <v>494.10212483360812</v>
      </c>
      <c r="AM18" s="29">
        <f t="shared" si="10"/>
        <v>482.45305665061505</v>
      </c>
      <c r="AN18" s="29">
        <f t="shared" si="11"/>
        <v>491.08883210060009</v>
      </c>
      <c r="AP18" s="29">
        <v>14</v>
      </c>
      <c r="AQ18" s="39">
        <f t="shared" si="12"/>
        <v>8.492891990541851E-2</v>
      </c>
      <c r="AR18" s="39">
        <f t="shared" si="13"/>
        <v>0.91507108009458149</v>
      </c>
    </row>
    <row r="19" spans="2:44" x14ac:dyDescent="0.15">
      <c r="B19" s="29">
        <v>15</v>
      </c>
      <c r="C19" s="76">
        <f>[6]属性汇总!CY18</f>
        <v>45.5</v>
      </c>
      <c r="D19" s="76">
        <f>[6]属性汇总!CZ18</f>
        <v>45.513965318671026</v>
      </c>
      <c r="E19" s="76">
        <f>[6]属性汇总!DA18</f>
        <v>45.505146082614786</v>
      </c>
      <c r="F19" s="76">
        <f>[6]属性汇总!DB18</f>
        <v>46</v>
      </c>
      <c r="G19" s="76">
        <f>[6]属性汇总!DC18</f>
        <v>46</v>
      </c>
      <c r="I19" s="29">
        <v>15</v>
      </c>
      <c r="J19" s="29">
        <f>[7]属性汇总!AJ19+[9]属性!BH20</f>
        <v>472.81676243060002</v>
      </c>
      <c r="K19" s="29">
        <f>[7]属性汇总!AK19+[9]属性!BI20</f>
        <v>476.0003244843216</v>
      </c>
      <c r="L19" s="29">
        <f>[7]属性汇总!AL19+[9]属性!BJ20</f>
        <v>479.75571236678888</v>
      </c>
      <c r="M19" s="29">
        <f>[7]属性汇总!AM19+[9]属性!BK20</f>
        <v>484.39007830024514</v>
      </c>
      <c r="N19" s="29">
        <f>[7]属性汇总!AN19+[9]属性!BL20</f>
        <v>489.33307359566913</v>
      </c>
      <c r="P19" s="29">
        <v>15</v>
      </c>
      <c r="Q19" s="39">
        <f>养成属性buff汇总!AG20</f>
        <v>4.9644360525965867E-2</v>
      </c>
      <c r="R19" s="39">
        <f>养成属性buff汇总!AH20</f>
        <v>4.6188592777399604E-2</v>
      </c>
      <c r="S19" s="39">
        <f>养成属性buff汇总!AI20</f>
        <v>4.5424585658679038E-2</v>
      </c>
      <c r="T19" s="39">
        <f>养成属性buff汇总!AJ20</f>
        <v>1.0691113728867226E-2</v>
      </c>
      <c r="U19" s="39">
        <f>养成属性buff汇总!AK20</f>
        <v>2.1102829252271103E-2</v>
      </c>
      <c r="W19" s="74">
        <f>[4]圣人天赋!GN20/Q19</f>
        <v>0</v>
      </c>
      <c r="X19" s="74">
        <f>'[5]变法-buff效果'!Z19/Q19</f>
        <v>0.88283721926186176</v>
      </c>
      <c r="Y19" s="74">
        <f>[6]属性汇总!EO18/Q19</f>
        <v>0.11716278073813811</v>
      </c>
      <c r="AB19" s="29">
        <v>15</v>
      </c>
      <c r="AC19" s="29">
        <f t="shared" si="2"/>
        <v>47.758818403931443</v>
      </c>
      <c r="AD19" s="29">
        <f t="shared" si="3"/>
        <v>47.616191328459806</v>
      </c>
      <c r="AE19" s="29">
        <f t="shared" si="4"/>
        <v>47.572198488755227</v>
      </c>
      <c r="AF19" s="29">
        <f t="shared" si="5"/>
        <v>46.491791231527891</v>
      </c>
      <c r="AG19" s="29">
        <f t="shared" si="6"/>
        <v>46.97073014560447</v>
      </c>
      <c r="AI19" s="29">
        <v>15</v>
      </c>
      <c r="AJ19" s="29">
        <f t="shared" si="7"/>
        <v>496.28944824742462</v>
      </c>
      <c r="AK19" s="29">
        <f t="shared" si="8"/>
        <v>497.98610963383794</v>
      </c>
      <c r="AL19" s="29">
        <f t="shared" si="9"/>
        <v>501.54841681843465</v>
      </c>
      <c r="AM19" s="29">
        <f t="shared" si="10"/>
        <v>489.56874771648796</v>
      </c>
      <c r="AN19" s="29">
        <f t="shared" si="11"/>
        <v>499.65938589524751</v>
      </c>
      <c r="AP19" s="29">
        <v>15</v>
      </c>
      <c r="AQ19" s="39">
        <f t="shared" si="12"/>
        <v>8.778415690557996E-2</v>
      </c>
      <c r="AR19" s="39">
        <f t="shared" si="13"/>
        <v>0.91221584309442016</v>
      </c>
    </row>
    <row r="20" spans="2:44" x14ac:dyDescent="0.15">
      <c r="B20" s="29">
        <v>16</v>
      </c>
      <c r="C20" s="76">
        <f>[6]属性汇总!CY19</f>
        <v>47.6</v>
      </c>
      <c r="D20" s="76">
        <f>[6]属性汇总!CZ19</f>
        <v>47.615927296592986</v>
      </c>
      <c r="E20" s="76">
        <f>[6]属性汇总!DA19</f>
        <v>47.608236390718574</v>
      </c>
      <c r="F20" s="76">
        <f>[6]属性汇总!DB19</f>
        <v>48</v>
      </c>
      <c r="G20" s="76">
        <f>[6]属性汇总!DC19</f>
        <v>48</v>
      </c>
      <c r="I20" s="29">
        <v>16</v>
      </c>
      <c r="J20" s="29">
        <f>[7]属性汇总!AJ20+[9]属性!BH21</f>
        <v>478.01795974707147</v>
      </c>
      <c r="K20" s="29">
        <f>[7]属性汇总!AK20+[9]属性!BI21</f>
        <v>481.42891909034461</v>
      </c>
      <c r="L20" s="29">
        <f>[7]属性汇总!AL20+[9]属性!BJ21</f>
        <v>485.45254896441662</v>
      </c>
      <c r="M20" s="29">
        <f>[7]属性汇总!AM20+[9]属性!BK21</f>
        <v>490.41794103597692</v>
      </c>
      <c r="N20" s="29">
        <f>[7]属性汇总!AN20+[9]属性!BL21</f>
        <v>495.71400742393121</v>
      </c>
      <c r="P20" s="29">
        <v>16</v>
      </c>
      <c r="Q20" s="39">
        <f>养成属性buff汇总!AG21</f>
        <v>5.4258133441297818E-2</v>
      </c>
      <c r="R20" s="39">
        <f>养成属性buff汇总!AH21</f>
        <v>5.0261690797861976E-2</v>
      </c>
      <c r="S20" s="39">
        <f>养成属性buff汇总!AI21</f>
        <v>4.876547167634062E-2</v>
      </c>
      <c r="T20" s="39">
        <f>养成属性buff汇总!AJ21</f>
        <v>3.9235692319665935E-2</v>
      </c>
      <c r="U20" s="39">
        <f>养成属性buff汇总!AK21</f>
        <v>2.5357835163058125E-2</v>
      </c>
      <c r="W20" s="74">
        <f>[4]圣人天赋!GN21/Q20</f>
        <v>0</v>
      </c>
      <c r="X20" s="74">
        <f>'[5]变法-buff效果'!Z20/Q20</f>
        <v>0.89280001064758896</v>
      </c>
      <c r="Y20" s="74">
        <f>[6]属性汇总!EO19/Q20</f>
        <v>0.10719998935241094</v>
      </c>
      <c r="AB20" s="29">
        <v>16</v>
      </c>
      <c r="AC20" s="29">
        <f t="shared" si="2"/>
        <v>50.18268715180578</v>
      </c>
      <c r="AD20" s="29">
        <f t="shared" si="3"/>
        <v>50.009184311427816</v>
      </c>
      <c r="AE20" s="29">
        <f t="shared" si="4"/>
        <v>49.929874493990688</v>
      </c>
      <c r="AF20" s="29">
        <f t="shared" si="5"/>
        <v>49.883313231343962</v>
      </c>
      <c r="AG20" s="29">
        <f t="shared" si="6"/>
        <v>49.217176087826786</v>
      </c>
      <c r="AI20" s="29">
        <v>16</v>
      </c>
      <c r="AJ20" s="29">
        <f t="shared" si="7"/>
        <v>503.95432199436505</v>
      </c>
      <c r="AK20" s="29">
        <f t="shared" si="8"/>
        <v>505.62635056281238</v>
      </c>
      <c r="AL20" s="29">
        <f t="shared" si="9"/>
        <v>509.12587149114825</v>
      </c>
      <c r="AM20" s="29">
        <f t="shared" si="10"/>
        <v>509.65982847850859</v>
      </c>
      <c r="AN20" s="29">
        <f t="shared" si="11"/>
        <v>508.28424151220622</v>
      </c>
      <c r="AP20" s="29">
        <v>16</v>
      </c>
      <c r="AQ20" s="39">
        <f t="shared" si="12"/>
        <v>9.0560071468838738E-2</v>
      </c>
      <c r="AR20" s="39">
        <f t="shared" si="13"/>
        <v>0.90943992853116118</v>
      </c>
    </row>
    <row r="21" spans="2:44" x14ac:dyDescent="0.15">
      <c r="B21" s="29">
        <v>17</v>
      </c>
      <c r="C21" s="76">
        <f>[6]属性汇总!CY20</f>
        <v>49.7</v>
      </c>
      <c r="D21" s="76">
        <f>[6]属性汇总!CZ20</f>
        <v>49.717889274514953</v>
      </c>
      <c r="E21" s="76">
        <f>[6]属性汇总!DA20</f>
        <v>49.711326698822361</v>
      </c>
      <c r="F21" s="76">
        <f>[6]属性汇总!DB20</f>
        <v>49.999999999999993</v>
      </c>
      <c r="G21" s="76">
        <f>[6]属性汇总!DC20</f>
        <v>50</v>
      </c>
      <c r="I21" s="29">
        <v>17</v>
      </c>
      <c r="J21" s="29">
        <f>[7]属性汇总!AJ21+[9]属性!BH22</f>
        <v>483.21915706354287</v>
      </c>
      <c r="K21" s="29">
        <f>[7]属性汇总!AK21+[9]属性!BI22</f>
        <v>486.85751369636756</v>
      </c>
      <c r="L21" s="29">
        <f>[7]属性汇总!AL21+[9]属性!BJ22</f>
        <v>491.14938556204442</v>
      </c>
      <c r="M21" s="29">
        <f>[7]属性汇总!AM21+[9]属性!BK22</f>
        <v>496.44580377170871</v>
      </c>
      <c r="N21" s="29">
        <f>[7]属性汇总!AN21+[9]属性!BL22</f>
        <v>501.96637561593718</v>
      </c>
      <c r="P21" s="29">
        <v>17</v>
      </c>
      <c r="Q21" s="39">
        <f>养成属性buff汇总!AG22</f>
        <v>5.8920837690208436E-2</v>
      </c>
      <c r="R21" s="39">
        <f>养成属性buff汇总!AH22</f>
        <v>5.4460725332170813E-2</v>
      </c>
      <c r="S21" s="39">
        <f>养成属性buff汇总!AI22</f>
        <v>5.2188648361053767E-2</v>
      </c>
      <c r="T21" s="39">
        <f>养成属性buff汇总!AJ22</f>
        <v>4.3929082439792405E-2</v>
      </c>
      <c r="U21" s="39">
        <f>养成属性buff汇总!AK22</f>
        <v>2.9612841073845146E-2</v>
      </c>
      <c r="W21" s="74">
        <f>[4]圣人天赋!GN22/Q21</f>
        <v>0</v>
      </c>
      <c r="X21" s="74">
        <f>'[5]变法-buff效果'!Z21/Q21</f>
        <v>0.90128328864279872</v>
      </c>
      <c r="Y21" s="74">
        <f>[6]属性汇总!EO20/Q21</f>
        <v>9.8716711357201378E-2</v>
      </c>
      <c r="AB21" s="29">
        <v>17</v>
      </c>
      <c r="AC21" s="29">
        <f t="shared" si="2"/>
        <v>52.628365633203359</v>
      </c>
      <c r="AD21" s="29">
        <f t="shared" si="3"/>
        <v>52.425561586389591</v>
      </c>
      <c r="AE21" s="29">
        <f t="shared" si="4"/>
        <v>52.305693647468672</v>
      </c>
      <c r="AF21" s="29">
        <f t="shared" si="5"/>
        <v>52.196454121989618</v>
      </c>
      <c r="AG21" s="29">
        <f t="shared" si="6"/>
        <v>51.480642053692257</v>
      </c>
      <c r="AI21" s="29">
        <v>17</v>
      </c>
      <c r="AJ21" s="29">
        <f t="shared" si="7"/>
        <v>511.69083458568321</v>
      </c>
      <c r="AK21" s="29">
        <f t="shared" si="8"/>
        <v>513.372127025689</v>
      </c>
      <c r="AL21" s="29">
        <f t="shared" si="9"/>
        <v>516.78180813788958</v>
      </c>
      <c r="AM21" s="29">
        <f t="shared" si="10"/>
        <v>518.25421241248512</v>
      </c>
      <c r="AN21" s="29">
        <f t="shared" si="11"/>
        <v>516.83102612146604</v>
      </c>
      <c r="AP21" s="29">
        <v>17</v>
      </c>
      <c r="AQ21" s="39">
        <f t="shared" si="12"/>
        <v>9.3259923838830958E-2</v>
      </c>
      <c r="AR21" s="39">
        <f t="shared" si="13"/>
        <v>0.90674007616116914</v>
      </c>
    </row>
    <row r="22" spans="2:44" x14ac:dyDescent="0.15">
      <c r="B22" s="29">
        <v>18</v>
      </c>
      <c r="C22" s="76">
        <f>[6]属性汇总!CY21</f>
        <v>51.8</v>
      </c>
      <c r="D22" s="76">
        <f>[6]属性汇总!CZ21</f>
        <v>51.819851252436919</v>
      </c>
      <c r="E22" s="76">
        <f>[6]属性汇总!DA21</f>
        <v>51.814417006926149</v>
      </c>
      <c r="F22" s="76">
        <f>[6]属性汇总!DB21</f>
        <v>51.999999999999993</v>
      </c>
      <c r="G22" s="76">
        <f>[6]属性汇总!DC21</f>
        <v>52</v>
      </c>
      <c r="I22" s="29">
        <v>18</v>
      </c>
      <c r="J22" s="29">
        <f>[7]属性汇总!AJ22+[9]属性!BH23</f>
        <v>488.42035438001426</v>
      </c>
      <c r="K22" s="29">
        <f>[7]属性汇总!AK22+[9]属性!BI23</f>
        <v>492.28610830239052</v>
      </c>
      <c r="L22" s="29">
        <f>[7]属性汇总!AL22+[9]属性!BJ23</f>
        <v>496.84622215967221</v>
      </c>
      <c r="M22" s="29">
        <f>[7]属性汇总!AM22+[9]属性!BK23</f>
        <v>502.39703443807269</v>
      </c>
      <c r="N22" s="29">
        <f>[7]属性汇总!AN22+[9]属性!BL23</f>
        <v>507.95571430200619</v>
      </c>
      <c r="P22" s="29">
        <v>18</v>
      </c>
      <c r="Q22" s="39">
        <f>养成属性buff汇总!AG23</f>
        <v>6.3779018268532495E-2</v>
      </c>
      <c r="R22" s="39">
        <f>养成属性buff汇总!AH23</f>
        <v>5.9094952321707236E-2</v>
      </c>
      <c r="S22" s="39">
        <f>养成属性buff汇总!AI23</f>
        <v>5.6246965793600855E-2</v>
      </c>
      <c r="T22" s="39">
        <f>养成属性buff汇总!AJ23</f>
        <v>4.9078053369136253E-2</v>
      </c>
      <c r="U22" s="39">
        <f>养成属性buff汇总!AK23</f>
        <v>3.3867846984632168E-2</v>
      </c>
      <c r="W22" s="74">
        <f>[4]圣人天赋!GN23/Q22</f>
        <v>0</v>
      </c>
      <c r="X22" s="74">
        <f>'[5]变法-buff效果'!Z22/Q22</f>
        <v>0.9088027460269239</v>
      </c>
      <c r="Y22" s="74">
        <f>[6]属性汇总!EO21/Q22</f>
        <v>9.1197253973076098E-2</v>
      </c>
      <c r="AB22" s="29">
        <v>18</v>
      </c>
      <c r="AC22" s="29">
        <f t="shared" si="2"/>
        <v>55.103753146309977</v>
      </c>
      <c r="AD22" s="29">
        <f t="shared" si="3"/>
        <v>54.882142891517638</v>
      </c>
      <c r="AE22" s="29">
        <f t="shared" si="4"/>
        <v>54.728820747930094</v>
      </c>
      <c r="AF22" s="29">
        <f t="shared" si="5"/>
        <v>54.552058775195071</v>
      </c>
      <c r="AG22" s="29">
        <f t="shared" si="6"/>
        <v>53.76112804320087</v>
      </c>
      <c r="AI22" s="29">
        <v>18</v>
      </c>
      <c r="AJ22" s="29">
        <f t="shared" si="7"/>
        <v>519.57132508474035</v>
      </c>
      <c r="AK22" s="29">
        <f t="shared" si="8"/>
        <v>521.37773240115905</v>
      </c>
      <c r="AL22" s="29">
        <f t="shared" si="9"/>
        <v>524.79231462216717</v>
      </c>
      <c r="AM22" s="29">
        <f t="shared" si="10"/>
        <v>527.05370290672022</v>
      </c>
      <c r="AN22" s="29">
        <f t="shared" si="11"/>
        <v>525.15908070895603</v>
      </c>
      <c r="AP22" s="29">
        <v>18</v>
      </c>
      <c r="AQ22" s="39">
        <f t="shared" si="12"/>
        <v>9.5886798007543503E-2</v>
      </c>
      <c r="AR22" s="39">
        <f t="shared" si="13"/>
        <v>0.90411320199245659</v>
      </c>
    </row>
    <row r="23" spans="2:44" x14ac:dyDescent="0.15">
      <c r="B23" s="29">
        <v>19</v>
      </c>
      <c r="C23" s="76">
        <f>[6]属性汇总!CY22</f>
        <v>53.900000000000006</v>
      </c>
      <c r="D23" s="76">
        <f>[6]属性汇总!CZ22</f>
        <v>53.921813230358879</v>
      </c>
      <c r="E23" s="76">
        <f>[6]属性汇总!DA22</f>
        <v>53.917507315029937</v>
      </c>
      <c r="F23" s="76">
        <f>[6]属性汇总!DB22</f>
        <v>53.999999999999993</v>
      </c>
      <c r="G23" s="76">
        <f>[6]属性汇总!DC22</f>
        <v>54</v>
      </c>
      <c r="I23" s="29">
        <v>19</v>
      </c>
      <c r="J23" s="29">
        <f>[7]属性汇总!AJ23+[9]属性!BH24</f>
        <v>493.62155169648571</v>
      </c>
      <c r="K23" s="29">
        <f>[7]属性汇总!AK23+[9]属性!BI24</f>
        <v>497.71470290841347</v>
      </c>
      <c r="L23" s="29">
        <f>[7]属性汇总!AL23+[9]属性!BJ24</f>
        <v>502.56246649545659</v>
      </c>
      <c r="M23" s="29">
        <f>[7]属性汇总!AM23+[9]属性!BK24</f>
        <v>508.23815914993804</v>
      </c>
      <c r="N23" s="29">
        <f>[7]属性汇总!AN23+[9]属性!BL24</f>
        <v>513.94505298807519</v>
      </c>
      <c r="P23" s="29">
        <v>19</v>
      </c>
      <c r="Q23" s="39">
        <f>养成属性buff汇总!AG24</f>
        <v>6.898588728858944E-2</v>
      </c>
      <c r="R23" s="39">
        <f>养成属性buff汇总!AH24</f>
        <v>6.3716413278619266E-2</v>
      </c>
      <c r="S23" s="39">
        <f>养成属性buff汇总!AI24</f>
        <v>6.0382190593172354E-2</v>
      </c>
      <c r="T23" s="39">
        <f>养成属性buff汇总!AJ24</f>
        <v>5.4238517602132379E-2</v>
      </c>
      <c r="U23" s="39">
        <f>养成属性buff汇总!AK24</f>
        <v>3.8122852895419189E-2</v>
      </c>
      <c r="W23" s="74">
        <f>[4]圣人天赋!GN24/Q23</f>
        <v>0</v>
      </c>
      <c r="X23" s="74">
        <f>'[5]变法-buff效果'!Z23/Q23</f>
        <v>0.91568606919765039</v>
      </c>
      <c r="Y23" s="74">
        <f>[6]属性汇总!EO22/Q23</f>
        <v>8.4313930802349585E-2</v>
      </c>
      <c r="AB23" s="29">
        <v>19</v>
      </c>
      <c r="AC23" s="29">
        <f t="shared" si="2"/>
        <v>57.618339324854972</v>
      </c>
      <c r="AD23" s="29">
        <f t="shared" si="3"/>
        <v>57.357517766876946</v>
      </c>
      <c r="AE23" s="29">
        <f t="shared" si="4"/>
        <v>57.173164518034838</v>
      </c>
      <c r="AF23" s="29">
        <f t="shared" si="5"/>
        <v>56.928879950515139</v>
      </c>
      <c r="AG23" s="29">
        <f t="shared" si="6"/>
        <v>56.058634056352638</v>
      </c>
      <c r="AI23" s="29">
        <v>19</v>
      </c>
      <c r="AJ23" s="29">
        <f t="shared" si="7"/>
        <v>527.67447242503806</v>
      </c>
      <c r="AK23" s="29">
        <f t="shared" si="8"/>
        <v>529.42729861377109</v>
      </c>
      <c r="AL23" s="29">
        <f t="shared" si="9"/>
        <v>532.90828913235998</v>
      </c>
      <c r="AM23" s="29">
        <f t="shared" si="10"/>
        <v>535.80424349106727</v>
      </c>
      <c r="AN23" s="29">
        <f t="shared" si="11"/>
        <v>533.53810463946797</v>
      </c>
      <c r="AP23" s="29">
        <v>19</v>
      </c>
      <c r="AQ23" s="39">
        <f t="shared" si="12"/>
        <v>9.8443613466888777E-2</v>
      </c>
      <c r="AR23" s="39">
        <f t="shared" si="13"/>
        <v>0.9015563865331111</v>
      </c>
    </row>
    <row r="24" spans="2:44" x14ac:dyDescent="0.15">
      <c r="B24" s="29">
        <v>20</v>
      </c>
      <c r="C24" s="76">
        <f>[6]属性汇总!CY23</f>
        <v>56</v>
      </c>
      <c r="D24" s="76">
        <f>[6]属性汇总!CZ23</f>
        <v>55.999999999999993</v>
      </c>
      <c r="E24" s="76">
        <f>[6]属性汇总!DA23</f>
        <v>56</v>
      </c>
      <c r="F24" s="76">
        <f>[6]属性汇总!DB23</f>
        <v>55.999999999999993</v>
      </c>
      <c r="G24" s="76">
        <f>[6]属性汇总!DC23</f>
        <v>56</v>
      </c>
      <c r="I24" s="29">
        <v>20</v>
      </c>
      <c r="J24" s="29">
        <f>[7]属性汇总!AJ24+[9]属性!BH25</f>
        <v>498.82274901295716</v>
      </c>
      <c r="K24" s="29">
        <f>[7]属性汇总!AK24+[9]属性!BI25</f>
        <v>503.26751969199762</v>
      </c>
      <c r="L24" s="29">
        <f>[7]属性汇总!AL24+[9]属性!BJ25</f>
        <v>508.30277936459811</v>
      </c>
      <c r="M24" s="29">
        <f>[7]属性汇总!AM24+[9]属性!BK25</f>
        <v>514.07928386180333</v>
      </c>
      <c r="N24" s="29">
        <f>[7]属性汇总!AN24+[9]属性!BL25</f>
        <v>519.93439167414408</v>
      </c>
      <c r="P24" s="29">
        <v>20</v>
      </c>
      <c r="Q24" s="39">
        <f>养成属性buff汇总!AG25</f>
        <v>7.4566471327188827E-2</v>
      </c>
      <c r="R24" s="39">
        <f>养成属性buff汇总!AH25</f>
        <v>6.8673491521436633E-2</v>
      </c>
      <c r="S24" s="39">
        <f>养成属性buff汇总!AI25</f>
        <v>6.5084108384590875E-2</v>
      </c>
      <c r="T24" s="39">
        <f>养成属性buff汇总!AJ25</f>
        <v>6.2739790043330801E-2</v>
      </c>
      <c r="U24" s="39">
        <f>养成属性buff汇总!AK25</f>
        <v>4.5196908574756868E-2</v>
      </c>
      <c r="W24" s="74">
        <f>[4]圣人天赋!GN25/Q24</f>
        <v>0</v>
      </c>
      <c r="X24" s="74">
        <f>'[5]变法-buff效果'!Z24/Q24</f>
        <v>0.9219961569367171</v>
      </c>
      <c r="Y24" s="74">
        <f>[6]属性汇总!EO23/Q24</f>
        <v>7.8003843063282854E-2</v>
      </c>
      <c r="AB24" s="29">
        <v>20</v>
      </c>
      <c r="AC24" s="29">
        <f t="shared" si="2"/>
        <v>60.17572239432257</v>
      </c>
      <c r="AD24" s="29">
        <f t="shared" si="3"/>
        <v>59.845715525200447</v>
      </c>
      <c r="AE24" s="29">
        <f t="shared" si="4"/>
        <v>59.644710069537084</v>
      </c>
      <c r="AF24" s="29">
        <f t="shared" si="5"/>
        <v>59.513428242426521</v>
      </c>
      <c r="AG24" s="29">
        <f t="shared" si="6"/>
        <v>58.531026880186381</v>
      </c>
      <c r="AI24" s="29">
        <v>20</v>
      </c>
      <c r="AJ24" s="29">
        <f t="shared" si="7"/>
        <v>536.01820122458128</v>
      </c>
      <c r="AK24" s="29">
        <f t="shared" si="8"/>
        <v>537.82865743858042</v>
      </c>
      <c r="AL24" s="29">
        <f t="shared" si="9"/>
        <v>541.38521254895238</v>
      </c>
      <c r="AM24" s="29">
        <f t="shared" si="10"/>
        <v>546.33251019691875</v>
      </c>
      <c r="AN24" s="29">
        <f t="shared" si="11"/>
        <v>543.43381883951213</v>
      </c>
      <c r="AP24" s="29">
        <v>20</v>
      </c>
      <c r="AQ24" s="39">
        <f t="shared" si="12"/>
        <v>0.10093313603240915</v>
      </c>
      <c r="AR24" s="39">
        <f t="shared" si="13"/>
        <v>0.89906686396759095</v>
      </c>
    </row>
    <row r="25" spans="2:44" x14ac:dyDescent="0.15">
      <c r="B25" s="29">
        <v>21</v>
      </c>
      <c r="C25" s="76">
        <f>[6]属性汇总!CY24</f>
        <v>58</v>
      </c>
      <c r="D25" s="76">
        <f>[6]属性汇总!CZ24</f>
        <v>57.999999999999993</v>
      </c>
      <c r="E25" s="76">
        <f>[6]属性汇总!DA24</f>
        <v>58</v>
      </c>
      <c r="F25" s="76">
        <f>[6]属性汇总!DB24</f>
        <v>57.999999999999993</v>
      </c>
      <c r="G25" s="76">
        <f>[6]属性汇总!DC24</f>
        <v>58</v>
      </c>
      <c r="I25" s="29">
        <v>21</v>
      </c>
      <c r="J25" s="29">
        <f>[7]属性汇总!AJ25+[9]属性!BH26</f>
        <v>504.30113033063503</v>
      </c>
      <c r="K25" s="29">
        <f>[7]属性汇总!AK25+[9]属性!BI26</f>
        <v>508.91065073307323</v>
      </c>
      <c r="L25" s="29">
        <f>[7]属性汇总!AL25+[9]属性!BJ26</f>
        <v>514.04309223373969</v>
      </c>
      <c r="M25" s="29">
        <f>[7]属性汇总!AM25+[9]属性!BK26</f>
        <v>519.92040857366862</v>
      </c>
      <c r="N25" s="29">
        <f>[7]属性汇总!AN25+[9]属性!BL26</f>
        <v>525.92373036021309</v>
      </c>
      <c r="P25" s="29">
        <v>21</v>
      </c>
      <c r="Q25" s="39">
        <f>养成属性buff汇总!AG26</f>
        <v>8.054759320521325E-2</v>
      </c>
      <c r="R25" s="39">
        <f>养成属性buff汇总!AH26</f>
        <v>7.4526812172590357E-2</v>
      </c>
      <c r="S25" s="39">
        <f>养成属性buff汇总!AI26</f>
        <v>7.2154989906028949E-2</v>
      </c>
      <c r="T25" s="39">
        <f>养成属性buff汇总!AJ26</f>
        <v>7.3993455786770287E-2</v>
      </c>
      <c r="U25" s="39">
        <f>养成属性buff汇总!AK26</f>
        <v>5.3416023673537164E-2</v>
      </c>
      <c r="W25" s="74">
        <f>[4]圣人天赋!GN26/Q25</f>
        <v>0</v>
      </c>
      <c r="X25" s="74">
        <f>'[5]变法-buff效果'!Z25/Q25</f>
        <v>0.92778839074222808</v>
      </c>
      <c r="Y25" s="74">
        <f>[6]属性汇总!EO24/Q25</f>
        <v>7.2211609257771842E-2</v>
      </c>
      <c r="AB25" s="29">
        <v>21</v>
      </c>
      <c r="AC25" s="29">
        <f t="shared" si="2"/>
        <v>62.671760405902376</v>
      </c>
      <c r="AD25" s="29">
        <f t="shared" si="3"/>
        <v>62.322555106010235</v>
      </c>
      <c r="AE25" s="29">
        <f t="shared" si="4"/>
        <v>62.184989414549683</v>
      </c>
      <c r="AF25" s="29">
        <f t="shared" si="5"/>
        <v>62.291620435632673</v>
      </c>
      <c r="AG25" s="29">
        <f t="shared" si="6"/>
        <v>61.098129373065163</v>
      </c>
      <c r="AI25" s="29">
        <v>21</v>
      </c>
      <c r="AJ25" s="29">
        <f t="shared" si="7"/>
        <v>544.92137262943629</v>
      </c>
      <c r="AK25" s="29">
        <f t="shared" si="8"/>
        <v>546.83813921288777</v>
      </c>
      <c r="AL25" s="29">
        <f t="shared" si="9"/>
        <v>551.13386636512905</v>
      </c>
      <c r="AM25" s="29">
        <f t="shared" si="10"/>
        <v>558.39111633810387</v>
      </c>
      <c r="AN25" s="29">
        <f t="shared" si="11"/>
        <v>554.01648479160929</v>
      </c>
      <c r="AP25" s="29">
        <v>21</v>
      </c>
      <c r="AQ25" s="39">
        <f t="shared" si="12"/>
        <v>0.10314757853304651</v>
      </c>
      <c r="AR25" s="39">
        <f t="shared" si="13"/>
        <v>0.89685242146695343</v>
      </c>
    </row>
    <row r="26" spans="2:44" x14ac:dyDescent="0.15">
      <c r="B26" s="29">
        <v>22</v>
      </c>
      <c r="C26" s="76">
        <f>[6]属性汇总!CY25</f>
        <v>60</v>
      </c>
      <c r="D26" s="76">
        <f>[6]属性汇总!CZ25</f>
        <v>60</v>
      </c>
      <c r="E26" s="76">
        <f>[6]属性汇总!DA25</f>
        <v>60</v>
      </c>
      <c r="F26" s="76">
        <f>[6]属性汇总!DB25</f>
        <v>60</v>
      </c>
      <c r="G26" s="76">
        <f>[6]属性汇总!DC25</f>
        <v>60</v>
      </c>
      <c r="I26" s="29">
        <v>22</v>
      </c>
      <c r="J26" s="29">
        <f>[7]属性汇总!AJ26+[9]属性!BH27</f>
        <v>509.86060496126953</v>
      </c>
      <c r="K26" s="29">
        <f>[7]属性汇总!AK26+[9]属性!BI27</f>
        <v>514.55378177414877</v>
      </c>
      <c r="L26" s="29">
        <f>[7]属性汇总!AL26+[9]属性!BJ27</f>
        <v>519.78340510288115</v>
      </c>
      <c r="M26" s="29">
        <f>[7]属性汇总!AM26+[9]属性!BK27</f>
        <v>525.76153328553403</v>
      </c>
      <c r="N26" s="29">
        <f>[7]属性汇总!AN26+[9]属性!BL27</f>
        <v>531.91306904628209</v>
      </c>
      <c r="P26" s="29">
        <v>22</v>
      </c>
      <c r="Q26" s="39">
        <f>养成属性buff汇总!AG27</f>
        <v>8.5729694993657818E-2</v>
      </c>
      <c r="R26" s="39">
        <f>养成属性buff汇总!AH27</f>
        <v>8.0883668501656333E-2</v>
      </c>
      <c r="S26" s="39">
        <f>养成属性buff汇总!AI27</f>
        <v>7.961832825038842E-2</v>
      </c>
      <c r="T26" s="39">
        <f>养成属性buff汇总!AJ27</f>
        <v>8.5581519392126063E-2</v>
      </c>
      <c r="U26" s="39">
        <f>养成属性buff汇总!AK27</f>
        <v>8.8197231585100955E-2</v>
      </c>
      <c r="W26" s="74">
        <f>[4]圣人天赋!GN27/Q26</f>
        <v>0</v>
      </c>
      <c r="X26" s="74">
        <f>'[5]变法-buff效果'!Z26/Q26</f>
        <v>0.93215336497325552</v>
      </c>
      <c r="Y26" s="74">
        <f>[6]属性汇总!EO25/Q26</f>
        <v>6.7846635026744387E-2</v>
      </c>
      <c r="AB26" s="29">
        <v>22</v>
      </c>
      <c r="AC26" s="29">
        <f t="shared" si="2"/>
        <v>65.143781699619467</v>
      </c>
      <c r="AD26" s="29">
        <f t="shared" si="3"/>
        <v>64.853020110099379</v>
      </c>
      <c r="AE26" s="29">
        <f t="shared" si="4"/>
        <v>64.77709969502331</v>
      </c>
      <c r="AF26" s="29">
        <f t="shared" si="5"/>
        <v>65.13489116352757</v>
      </c>
      <c r="AG26" s="29">
        <f t="shared" si="6"/>
        <v>65.291833895106052</v>
      </c>
      <c r="AI26" s="29">
        <v>22</v>
      </c>
      <c r="AJ26" s="29">
        <f t="shared" si="7"/>
        <v>553.57079911388109</v>
      </c>
      <c r="AK26" s="29">
        <f t="shared" si="8"/>
        <v>556.17277928544263</v>
      </c>
      <c r="AL26" s="29">
        <f t="shared" si="9"/>
        <v>561.16769086946692</v>
      </c>
      <c r="AM26" s="29">
        <f t="shared" si="10"/>
        <v>570.75700414204391</v>
      </c>
      <c r="AN26" s="29">
        <f t="shared" si="11"/>
        <v>578.82632918009881</v>
      </c>
      <c r="AP26" s="29">
        <v>22</v>
      </c>
      <c r="AQ26" s="39">
        <f t="shared" si="12"/>
        <v>0.10528890658107148</v>
      </c>
      <c r="AR26" s="39">
        <f t="shared" si="13"/>
        <v>0.89471109341892852</v>
      </c>
    </row>
    <row r="27" spans="2:44" x14ac:dyDescent="0.15">
      <c r="B27" s="29">
        <v>23</v>
      </c>
      <c r="C27" s="76">
        <f>[6]属性汇总!CY26</f>
        <v>62</v>
      </c>
      <c r="D27" s="76">
        <f>[6]属性汇总!CZ26</f>
        <v>62</v>
      </c>
      <c r="E27" s="76">
        <f>[6]属性汇总!DA26</f>
        <v>62</v>
      </c>
      <c r="F27" s="76">
        <f>[6]属性汇总!DB26</f>
        <v>62</v>
      </c>
      <c r="G27" s="76">
        <f>[6]属性汇总!DC26</f>
        <v>62</v>
      </c>
      <c r="I27" s="29">
        <v>23</v>
      </c>
      <c r="J27" s="29">
        <f>[7]属性汇总!AJ27+[9]属性!BH28</f>
        <v>515.42007959190403</v>
      </c>
      <c r="K27" s="29">
        <f>[7]属性汇总!AK27+[9]属性!BI28</f>
        <v>520.19691281522444</v>
      </c>
      <c r="L27" s="29">
        <f>[7]属性汇总!AL27+[9]属性!BJ28</f>
        <v>525.52371797202272</v>
      </c>
      <c r="M27" s="29">
        <f>[7]属性汇总!AM27+[9]属性!BK28</f>
        <v>531.60265799739932</v>
      </c>
      <c r="N27" s="29">
        <f>[7]属性汇总!AN27+[9]属性!BL28</f>
        <v>537.90240773235109</v>
      </c>
      <c r="P27" s="29">
        <v>23</v>
      </c>
      <c r="Q27" s="39">
        <f>养成属性buff汇总!AG28</f>
        <v>9.1226098883516571E-2</v>
      </c>
      <c r="R27" s="39">
        <f>养成属性buff汇总!AH28</f>
        <v>8.7030010020690801E-2</v>
      </c>
      <c r="S27" s="39">
        <f>养成属性buff汇总!AI28</f>
        <v>8.7148765054652633E-2</v>
      </c>
      <c r="T27" s="39">
        <f>养成属性buff汇总!AJ28</f>
        <v>9.7185302169803825E-2</v>
      </c>
      <c r="U27" s="39">
        <f>养成属性buff汇总!AK28</f>
        <v>9.8510846368136507E-2</v>
      </c>
      <c r="W27" s="74">
        <f>[4]圣人天赋!GN28/Q27</f>
        <v>0</v>
      </c>
      <c r="X27" s="74">
        <f>'[5]变法-buff效果'!Z27/Q27</f>
        <v>0.93624114811030479</v>
      </c>
      <c r="Y27" s="74">
        <f>[6]属性汇总!EO26/Q27</f>
        <v>6.3758851889695156E-2</v>
      </c>
      <c r="AB27" s="29">
        <v>23</v>
      </c>
      <c r="AC27" s="29">
        <f t="shared" si="2"/>
        <v>67.656018130778023</v>
      </c>
      <c r="AD27" s="29">
        <f t="shared" si="3"/>
        <v>67.395860621282836</v>
      </c>
      <c r="AE27" s="29">
        <f t="shared" si="4"/>
        <v>67.403223433388462</v>
      </c>
      <c r="AF27" s="29">
        <f t="shared" si="5"/>
        <v>68.025488734527841</v>
      </c>
      <c r="AG27" s="29">
        <f t="shared" si="6"/>
        <v>68.107672474824469</v>
      </c>
      <c r="AI27" s="29">
        <v>23</v>
      </c>
      <c r="AJ27" s="29">
        <f t="shared" si="7"/>
        <v>562.43984273930505</v>
      </c>
      <c r="AK27" s="29">
        <f t="shared" si="8"/>
        <v>565.46965535026584</v>
      </c>
      <c r="AL27" s="29">
        <f t="shared" si="9"/>
        <v>571.32246100021405</v>
      </c>
      <c r="AM27" s="29">
        <f t="shared" si="10"/>
        <v>583.26662294914752</v>
      </c>
      <c r="AN27" s="29">
        <f t="shared" si="11"/>
        <v>590.89162918152351</v>
      </c>
      <c r="AP27" s="29">
        <v>23</v>
      </c>
      <c r="AQ27" s="39">
        <f t="shared" si="12"/>
        <v>0.10737416690430815</v>
      </c>
      <c r="AR27" s="39">
        <f t="shared" si="13"/>
        <v>0.89262583309569199</v>
      </c>
    </row>
    <row r="28" spans="2:44" x14ac:dyDescent="0.15">
      <c r="B28" s="29">
        <v>24</v>
      </c>
      <c r="C28" s="76">
        <f>[6]属性汇总!CY27</f>
        <v>64</v>
      </c>
      <c r="D28" s="76">
        <f>[6]属性汇总!CZ27</f>
        <v>64</v>
      </c>
      <c r="E28" s="76">
        <f>[6]属性汇总!DA27</f>
        <v>64</v>
      </c>
      <c r="F28" s="76">
        <f>[6]属性汇总!DB27</f>
        <v>64</v>
      </c>
      <c r="G28" s="76">
        <f>[6]属性汇总!DC27</f>
        <v>64</v>
      </c>
      <c r="I28" s="29">
        <v>24</v>
      </c>
      <c r="J28" s="29">
        <f>[7]属性汇总!AJ28+[9]属性!BH29</f>
        <v>520.97955422253847</v>
      </c>
      <c r="K28" s="29">
        <f>[7]属性汇总!AK28+[9]属性!BI29</f>
        <v>525.84004385629999</v>
      </c>
      <c r="L28" s="29">
        <f>[7]属性汇总!AL28+[9]属性!BJ29</f>
        <v>531.2640308411643</v>
      </c>
      <c r="M28" s="29">
        <f>[7]属性汇总!AM28+[9]属性!BK29</f>
        <v>537.44378270926461</v>
      </c>
      <c r="N28" s="29">
        <f>[7]属性汇总!AN28+[9]属性!BL29</f>
        <v>543.89174641841998</v>
      </c>
      <c r="P28" s="29">
        <v>24</v>
      </c>
      <c r="Q28" s="39">
        <f>养成属性buff汇总!AG29</f>
        <v>9.7116998712048444E-2</v>
      </c>
      <c r="R28" s="39">
        <f>养成属性buff汇总!AH29</f>
        <v>9.2935467532644894E-2</v>
      </c>
      <c r="S28" s="39">
        <f>养成属性buff汇总!AI29</f>
        <v>9.5344515899675672E-2</v>
      </c>
      <c r="T28" s="39">
        <f>养成属性buff汇总!AJ29</f>
        <v>0.10897486427962846</v>
      </c>
      <c r="U28" s="39">
        <f>养成属性buff汇总!AK29</f>
        <v>0.10919364143590693</v>
      </c>
      <c r="W28" s="74">
        <f>[4]圣人天赋!GN29/Q28</f>
        <v>0</v>
      </c>
      <c r="X28" s="74">
        <f>'[5]变法-buff效果'!Z28/Q28</f>
        <v>0.94010861739627438</v>
      </c>
      <c r="Y28" s="74">
        <f>[6]属性汇总!EO27/Q28</f>
        <v>5.9891382603725583E-2</v>
      </c>
      <c r="AB28" s="29">
        <v>24</v>
      </c>
      <c r="AC28" s="29">
        <f t="shared" si="2"/>
        <v>70.215487917571096</v>
      </c>
      <c r="AD28" s="29">
        <f t="shared" si="3"/>
        <v>69.947869922089268</v>
      </c>
      <c r="AE28" s="29">
        <f t="shared" si="4"/>
        <v>70.102049017579247</v>
      </c>
      <c r="AF28" s="29">
        <f t="shared" si="5"/>
        <v>70.97439131389622</v>
      </c>
      <c r="AG28" s="29">
        <f t="shared" si="6"/>
        <v>70.988393051898043</v>
      </c>
      <c r="AI28" s="29">
        <v>24</v>
      </c>
      <c r="AJ28" s="29">
        <f t="shared" si="7"/>
        <v>571.57552491897229</v>
      </c>
      <c r="AK28" s="29">
        <f t="shared" si="8"/>
        <v>574.70923417947165</v>
      </c>
      <c r="AL28" s="29">
        <f t="shared" si="9"/>
        <v>581.91714267662553</v>
      </c>
      <c r="AM28" s="29">
        <f t="shared" si="10"/>
        <v>596.01164598793684</v>
      </c>
      <c r="AN28" s="29">
        <f t="shared" si="11"/>
        <v>603.2812667567822</v>
      </c>
      <c r="AP28" s="29">
        <v>24</v>
      </c>
      <c r="AQ28" s="39">
        <f t="shared" si="12"/>
        <v>0.10940553313022811</v>
      </c>
      <c r="AR28" s="39">
        <f t="shared" si="13"/>
        <v>0.89059446686977195</v>
      </c>
    </row>
    <row r="29" spans="2:44" x14ac:dyDescent="0.15">
      <c r="B29" s="29">
        <v>25</v>
      </c>
      <c r="C29" s="76">
        <f>[6]属性汇总!CY28</f>
        <v>66</v>
      </c>
      <c r="D29" s="76">
        <f>[6]属性汇总!CZ28</f>
        <v>66</v>
      </c>
      <c r="E29" s="76">
        <f>[6]属性汇总!DA28</f>
        <v>66</v>
      </c>
      <c r="F29" s="76">
        <f>[6]属性汇总!DB28</f>
        <v>66</v>
      </c>
      <c r="G29" s="76">
        <f>[6]属性汇总!DC28</f>
        <v>66</v>
      </c>
      <c r="I29" s="29">
        <v>25</v>
      </c>
      <c r="J29" s="29">
        <f>[7]属性汇总!AJ29+[9]属性!BH30</f>
        <v>526.53902885317291</v>
      </c>
      <c r="K29" s="29">
        <f>[7]属性汇总!AK29+[9]属性!BI30</f>
        <v>531.48317489737565</v>
      </c>
      <c r="L29" s="29">
        <f>[7]属性汇总!AL29+[9]属性!BJ30</f>
        <v>537.00434371030576</v>
      </c>
      <c r="M29" s="29">
        <f>[7]属性汇总!AM29+[9]属性!BK30</f>
        <v>543.2849074211299</v>
      </c>
      <c r="N29" s="29">
        <f>[7]属性汇总!AN29+[9]属性!BL30</f>
        <v>549.88108510448899</v>
      </c>
      <c r="P29" s="29">
        <v>25</v>
      </c>
      <c r="Q29" s="39">
        <f>养成属性buff汇总!AG30</f>
        <v>0.10343070881872851</v>
      </c>
      <c r="R29" s="39">
        <f>养成属性buff汇总!AH30</f>
        <v>9.916494323046969E-2</v>
      </c>
      <c r="S29" s="39">
        <f>养成属性buff汇总!AI30</f>
        <v>0.10358769681459683</v>
      </c>
      <c r="T29" s="39">
        <f>养成属性buff汇总!AJ30</f>
        <v>0.12092602649817337</v>
      </c>
      <c r="U29" s="39">
        <f>养成属性buff汇总!AK30</f>
        <v>0.11993547496751156</v>
      </c>
      <c r="W29" s="74">
        <f>[4]圣人天赋!GN30/Q29</f>
        <v>0</v>
      </c>
      <c r="X29" s="74">
        <f>'[5]变法-buff效果'!Z29/Q29</f>
        <v>0.94376456089668004</v>
      </c>
      <c r="Y29" s="74">
        <f>[6]属性汇总!EO28/Q29</f>
        <v>5.6235439103319879E-2</v>
      </c>
      <c r="AB29" s="29">
        <v>25</v>
      </c>
      <c r="AC29" s="29">
        <f t="shared" si="2"/>
        <v>72.82642678203608</v>
      </c>
      <c r="AD29" s="29">
        <f t="shared" si="3"/>
        <v>72.544886253211004</v>
      </c>
      <c r="AE29" s="29">
        <f t="shared" si="4"/>
        <v>72.836787989763394</v>
      </c>
      <c r="AF29" s="29">
        <f t="shared" si="5"/>
        <v>73.981117748879441</v>
      </c>
      <c r="AG29" s="29">
        <f t="shared" si="6"/>
        <v>73.915741347855757</v>
      </c>
      <c r="AI29" s="29">
        <v>25</v>
      </c>
      <c r="AJ29" s="29">
        <f t="shared" si="7"/>
        <v>580.99933382818153</v>
      </c>
      <c r="AK29" s="29">
        <f t="shared" si="8"/>
        <v>584.18767376402377</v>
      </c>
      <c r="AL29" s="29">
        <f t="shared" si="9"/>
        <v>592.63138685469039</v>
      </c>
      <c r="AM29" s="29">
        <f t="shared" si="10"/>
        <v>608.98219253199511</v>
      </c>
      <c r="AN29" s="29">
        <f t="shared" si="11"/>
        <v>615.83133422214644</v>
      </c>
      <c r="AP29" s="29">
        <v>25</v>
      </c>
      <c r="AQ29" s="39">
        <f t="shared" si="12"/>
        <v>0.11138506796377518</v>
      </c>
      <c r="AR29" s="39">
        <f t="shared" si="13"/>
        <v>0.88861493203622488</v>
      </c>
    </row>
    <row r="30" spans="2:44" x14ac:dyDescent="0.15">
      <c r="B30" s="29">
        <v>26</v>
      </c>
      <c r="C30" s="76">
        <f>[6]属性汇总!CY29</f>
        <v>68</v>
      </c>
      <c r="D30" s="76">
        <f>[6]属性汇总!CZ29</f>
        <v>68</v>
      </c>
      <c r="E30" s="76">
        <f>[6]属性汇总!DA29</f>
        <v>68</v>
      </c>
      <c r="F30" s="76">
        <f>[6]属性汇总!DB29</f>
        <v>68</v>
      </c>
      <c r="G30" s="76">
        <f>[6]属性汇总!DC29</f>
        <v>68</v>
      </c>
      <c r="I30" s="29">
        <v>26</v>
      </c>
      <c r="J30" s="29">
        <f>[7]属性汇总!AJ30+[9]属性!BH31</f>
        <v>532.09850348380746</v>
      </c>
      <c r="K30" s="29">
        <f>[7]属性汇总!AK30+[9]属性!BI31</f>
        <v>537.1263059384512</v>
      </c>
      <c r="L30" s="29">
        <f>[7]属性汇总!AL30+[9]属性!BJ31</f>
        <v>542.74465657944734</v>
      </c>
      <c r="M30" s="29">
        <f>[7]属性汇总!AM30+[9]属性!BK31</f>
        <v>549.12603213299519</v>
      </c>
      <c r="N30" s="29">
        <f>[7]属性汇总!AN30+[9]属性!BL31</f>
        <v>555.87042379055799</v>
      </c>
      <c r="P30" s="29">
        <v>26</v>
      </c>
      <c r="Q30" s="39">
        <f>养成属性buff汇总!AG31</f>
        <v>0.10750151149412211</v>
      </c>
      <c r="R30" s="39">
        <f>养成属性buff汇总!AH31</f>
        <v>0.10575590312126526</v>
      </c>
      <c r="S30" s="39">
        <f>养成属性buff汇总!AI31</f>
        <v>0.11117174548629415</v>
      </c>
      <c r="T30" s="39">
        <f>养成属性buff汇总!AJ31</f>
        <v>0.13306189007787456</v>
      </c>
      <c r="U30" s="39">
        <f>养成属性buff汇总!AK31</f>
        <v>0.13086662162201862</v>
      </c>
      <c r="W30" s="74">
        <f>[4]圣人天赋!GN31/Q30</f>
        <v>0</v>
      </c>
      <c r="X30" s="74">
        <f>'[5]变法-buff效果'!Z30/Q30</f>
        <v>0.94589405073149269</v>
      </c>
      <c r="Y30" s="74">
        <f>[6]属性汇总!EO29/Q30</f>
        <v>5.4105949268507231E-2</v>
      </c>
      <c r="AB30" s="29">
        <v>26</v>
      </c>
      <c r="AC30" s="29">
        <f t="shared" si="2"/>
        <v>75.310102781600293</v>
      </c>
      <c r="AD30" s="29">
        <f t="shared" si="3"/>
        <v>75.191401412246023</v>
      </c>
      <c r="AE30" s="29">
        <f t="shared" si="4"/>
        <v>75.559678693068008</v>
      </c>
      <c r="AF30" s="29">
        <f t="shared" si="5"/>
        <v>77.048208525295479</v>
      </c>
      <c r="AG30" s="29">
        <f t="shared" si="6"/>
        <v>76.898930270297271</v>
      </c>
      <c r="AI30" s="29">
        <v>26</v>
      </c>
      <c r="AJ30" s="29">
        <f t="shared" si="7"/>
        <v>589.29989687207717</v>
      </c>
      <c r="AK30" s="29">
        <f t="shared" si="8"/>
        <v>593.93058351316108</v>
      </c>
      <c r="AL30" s="29">
        <f t="shared" si="9"/>
        <v>603.08252740474381</v>
      </c>
      <c r="AM30" s="29">
        <f t="shared" si="10"/>
        <v>622.19377985957522</v>
      </c>
      <c r="AN30" s="29">
        <f t="shared" si="11"/>
        <v>628.61530821162808</v>
      </c>
      <c r="AP30" s="29">
        <v>26</v>
      </c>
      <c r="AQ30" s="39">
        <f t="shared" si="12"/>
        <v>0.11331473017385194</v>
      </c>
      <c r="AR30" s="39">
        <f t="shared" si="13"/>
        <v>0.88668526982614804</v>
      </c>
    </row>
    <row r="31" spans="2:44" x14ac:dyDescent="0.15">
      <c r="B31" s="29">
        <v>27</v>
      </c>
      <c r="C31" s="76">
        <f>[6]属性汇总!CY30</f>
        <v>70</v>
      </c>
      <c r="D31" s="76">
        <f>[6]属性汇总!CZ30</f>
        <v>70</v>
      </c>
      <c r="E31" s="76">
        <f>[6]属性汇总!DA30</f>
        <v>70</v>
      </c>
      <c r="F31" s="76">
        <f>[6]属性汇总!DB30</f>
        <v>70</v>
      </c>
      <c r="G31" s="76">
        <f>[6]属性汇总!DC30</f>
        <v>70</v>
      </c>
      <c r="I31" s="29">
        <v>27</v>
      </c>
      <c r="J31" s="29">
        <f>[7]属性汇总!AJ31+[9]属性!BH32</f>
        <v>537.6579781144419</v>
      </c>
      <c r="K31" s="29">
        <f>[7]属性汇总!AK31+[9]属性!BI32</f>
        <v>542.76943697952674</v>
      </c>
      <c r="L31" s="29">
        <f>[7]属性汇总!AL31+[9]属性!BJ32</f>
        <v>548.4849694485888</v>
      </c>
      <c r="M31" s="29">
        <f>[7]属性汇总!AM31+[9]属性!BK32</f>
        <v>554.9671568448606</v>
      </c>
      <c r="N31" s="29">
        <f>[7]属性汇总!AN31+[9]属性!BL32</f>
        <v>561.85976247662688</v>
      </c>
      <c r="P31" s="29">
        <v>27</v>
      </c>
      <c r="Q31" s="39">
        <f>养成属性buff汇总!AG32</f>
        <v>0.19641774477198828</v>
      </c>
      <c r="R31" s="39">
        <f>养成属性buff汇总!AH32</f>
        <v>0.20044240627161808</v>
      </c>
      <c r="S31" s="39">
        <f>养成属性buff汇总!AI32</f>
        <v>0.21003455563587933</v>
      </c>
      <c r="T31" s="39">
        <f>养成属性buff汇总!AJ32</f>
        <v>0.24143474149527994</v>
      </c>
      <c r="U31" s="39">
        <f>养成属性buff汇总!AK32</f>
        <v>0.24202760245537397</v>
      </c>
      <c r="W31" s="74">
        <f>[4]圣人天赋!GN32/Q31</f>
        <v>0.4384878345913068</v>
      </c>
      <c r="X31" s="74">
        <f>'[5]变法-buff效果'!Z31/Q31</f>
        <v>0.53189940647013156</v>
      </c>
      <c r="Y31" s="74">
        <f>[6]属性汇总!EO30/Q31</f>
        <v>2.9612758938561655E-2</v>
      </c>
      <c r="AB31" s="29">
        <v>27</v>
      </c>
      <c r="AC31" s="29">
        <f t="shared" si="2"/>
        <v>83.749242134039179</v>
      </c>
      <c r="AD31" s="29">
        <f t="shared" si="3"/>
        <v>84.030968439013265</v>
      </c>
      <c r="AE31" s="29">
        <f t="shared" si="4"/>
        <v>84.702418894511553</v>
      </c>
      <c r="AF31" s="29">
        <f t="shared" si="5"/>
        <v>86.900431904669603</v>
      </c>
      <c r="AG31" s="29">
        <f t="shared" si="6"/>
        <v>86.941932171876175</v>
      </c>
      <c r="AI31" s="29">
        <v>27</v>
      </c>
      <c r="AJ31" s="29">
        <f t="shared" si="7"/>
        <v>643.26354563434768</v>
      </c>
      <c r="AK31" s="29">
        <f t="shared" si="8"/>
        <v>651.56344897839449</v>
      </c>
      <c r="AL31" s="29">
        <f t="shared" si="9"/>
        <v>663.68576627968207</v>
      </c>
      <c r="AM31" s="29">
        <f t="shared" si="10"/>
        <v>688.95550889607</v>
      </c>
      <c r="AN31" s="29">
        <f t="shared" si="11"/>
        <v>697.84533370499082</v>
      </c>
      <c r="AP31" s="29">
        <v>27</v>
      </c>
      <c r="AQ31" s="39">
        <f t="shared" si="12"/>
        <v>0.11519638105832078</v>
      </c>
      <c r="AR31" s="39">
        <f t="shared" si="13"/>
        <v>0.88480361894167925</v>
      </c>
    </row>
    <row r="32" spans="2:44" x14ac:dyDescent="0.15">
      <c r="B32" s="29">
        <v>28</v>
      </c>
      <c r="C32" s="76">
        <f>[6]属性汇总!CY31</f>
        <v>72</v>
      </c>
      <c r="D32" s="76">
        <f>[6]属性汇总!CZ31</f>
        <v>72</v>
      </c>
      <c r="E32" s="76">
        <f>[6]属性汇总!DA31</f>
        <v>72</v>
      </c>
      <c r="F32" s="76">
        <f>[6]属性汇总!DB31</f>
        <v>72</v>
      </c>
      <c r="G32" s="76">
        <f>[6]属性汇总!DC31</f>
        <v>72</v>
      </c>
      <c r="I32" s="29">
        <v>28</v>
      </c>
      <c r="J32" s="29">
        <f>[7]属性汇总!AJ32+[9]属性!BH33</f>
        <v>543.21745274507634</v>
      </c>
      <c r="K32" s="29">
        <f>[7]属性汇总!AK32+[9]属性!BI33</f>
        <v>548.41256802060241</v>
      </c>
      <c r="L32" s="29">
        <f>[7]属性汇总!AL32+[9]属性!BJ33</f>
        <v>554.22528231773038</v>
      </c>
      <c r="M32" s="29">
        <f>[7]属性汇总!AM32+[9]属性!BK33</f>
        <v>560.80828155672589</v>
      </c>
      <c r="N32" s="29">
        <f>[7]属性汇总!AN32+[9]属性!BL33</f>
        <v>567.84910116269589</v>
      </c>
      <c r="P32" s="29">
        <v>28</v>
      </c>
      <c r="Q32" s="39">
        <f>养成属性buff汇总!AG33</f>
        <v>0.19917570823564637</v>
      </c>
      <c r="R32" s="39">
        <f>养成属性buff汇总!AH33</f>
        <v>0.20467992259922835</v>
      </c>
      <c r="S32" s="39">
        <f>养成属性buff汇总!AI33</f>
        <v>0.21912840364632724</v>
      </c>
      <c r="T32" s="39">
        <f>养成属性buff汇总!AJ33</f>
        <v>0.25703554728193923</v>
      </c>
      <c r="U32" s="39">
        <f>养成属性buff汇总!AK33</f>
        <v>0.25620132840192322</v>
      </c>
      <c r="W32" s="74">
        <f>[4]圣人天赋!GN33/Q32</f>
        <v>0.43125291843195596</v>
      </c>
      <c r="X32" s="74">
        <f>'[5]变法-buff效果'!Z32/Q32</f>
        <v>0.53954436714713028</v>
      </c>
      <c r="Y32" s="74">
        <f>[6]属性汇总!EO31/Q32</f>
        <v>2.9202714420913739E-2</v>
      </c>
      <c r="AB32" s="29">
        <v>28</v>
      </c>
      <c r="AC32" s="29">
        <f t="shared" si="2"/>
        <v>86.340650992966545</v>
      </c>
      <c r="AD32" s="29">
        <f t="shared" si="3"/>
        <v>86.73695442714444</v>
      </c>
      <c r="AE32" s="29">
        <f t="shared" si="4"/>
        <v>87.777245062535556</v>
      </c>
      <c r="AF32" s="29">
        <f t="shared" si="5"/>
        <v>90.506559404299622</v>
      </c>
      <c r="AG32" s="29">
        <f t="shared" si="6"/>
        <v>90.44649564493848</v>
      </c>
      <c r="AI32" s="29">
        <v>28</v>
      </c>
      <c r="AJ32" s="29">
        <f t="shared" si="7"/>
        <v>651.41317362154075</v>
      </c>
      <c r="AK32" s="29">
        <f t="shared" si="8"/>
        <v>660.66160999550334</v>
      </c>
      <c r="AL32" s="29">
        <f t="shared" si="9"/>
        <v>675.67178369244971</v>
      </c>
      <c r="AM32" s="29">
        <f t="shared" si="10"/>
        <v>704.95594512690275</v>
      </c>
      <c r="AN32" s="29">
        <f t="shared" si="11"/>
        <v>713.33279521241673</v>
      </c>
      <c r="AP32" s="29">
        <v>28</v>
      </c>
      <c r="AQ32" s="39">
        <f t="shared" si="12"/>
        <v>0.11703179043237281</v>
      </c>
      <c r="AR32" s="39">
        <f t="shared" si="13"/>
        <v>0.88296820956762723</v>
      </c>
    </row>
    <row r="33" spans="2:44" x14ac:dyDescent="0.15">
      <c r="B33" s="29">
        <v>29</v>
      </c>
      <c r="C33" s="76">
        <f>[6]属性汇总!CY32</f>
        <v>74</v>
      </c>
      <c r="D33" s="76">
        <f>[6]属性汇总!CZ32</f>
        <v>74</v>
      </c>
      <c r="E33" s="76">
        <f>[6]属性汇总!DA32</f>
        <v>74</v>
      </c>
      <c r="F33" s="76">
        <f>[6]属性汇总!DB32</f>
        <v>74</v>
      </c>
      <c r="G33" s="76">
        <f>[6]属性汇总!DC32</f>
        <v>74</v>
      </c>
      <c r="I33" s="29">
        <v>29</v>
      </c>
      <c r="J33" s="29">
        <f>[7]属性汇总!AJ33+[9]属性!BH34</f>
        <v>548.7769273757109</v>
      </c>
      <c r="K33" s="29">
        <f>[7]属性汇总!AK33+[9]属性!BI34</f>
        <v>554.05569906167796</v>
      </c>
      <c r="L33" s="29">
        <f>[7]属性汇总!AL33+[9]属性!BJ34</f>
        <v>559.96559518687195</v>
      </c>
      <c r="M33" s="29">
        <f>[7]属性汇总!AM33+[9]属性!BK34</f>
        <v>566.64940626859118</v>
      </c>
      <c r="N33" s="29">
        <f>[7]属性汇总!AN33+[9]属性!BL34</f>
        <v>573.83843984876489</v>
      </c>
      <c r="P33" s="29">
        <v>29</v>
      </c>
      <c r="Q33" s="39">
        <f>养成属性buff汇总!AG34</f>
        <v>0.20570685879297096</v>
      </c>
      <c r="R33" s="39">
        <f>养成属性buff汇总!AH34</f>
        <v>0.21276955702284372</v>
      </c>
      <c r="S33" s="39">
        <f>养成属性buff汇总!AI34</f>
        <v>0.23308345981565889</v>
      </c>
      <c r="T33" s="39">
        <f>养成属性buff汇总!AJ34</f>
        <v>0.27434834255108798</v>
      </c>
      <c r="U33" s="39">
        <f>养成属性buff汇总!AK34</f>
        <v>0.27123769222780442</v>
      </c>
      <c r="W33" s="74">
        <f>[4]圣人天赋!GN34/Q33</f>
        <v>0.41642916673054603</v>
      </c>
      <c r="X33" s="74">
        <f>'[5]变法-buff效果'!Z33/Q33</f>
        <v>0.53799061047219998</v>
      </c>
      <c r="Y33" s="74">
        <f>[6]属性汇总!EO32/Q33</f>
        <v>4.5580222797253989E-2</v>
      </c>
      <c r="AB33" s="29">
        <v>29</v>
      </c>
      <c r="AC33" s="29">
        <f t="shared" si="2"/>
        <v>89.222307550679844</v>
      </c>
      <c r="AD33" s="29">
        <f t="shared" si="3"/>
        <v>89.744947219690431</v>
      </c>
      <c r="AE33" s="29">
        <f t="shared" si="4"/>
        <v>91.248176026358749</v>
      </c>
      <c r="AF33" s="29">
        <f t="shared" si="5"/>
        <v>94.301777348780504</v>
      </c>
      <c r="AG33" s="29">
        <f t="shared" si="6"/>
        <v>94.071589224857519</v>
      </c>
      <c r="AI33" s="29">
        <v>29</v>
      </c>
      <c r="AJ33" s="29">
        <f t="shared" si="7"/>
        <v>661.66410528422671</v>
      </c>
      <c r="AK33" s="29">
        <f t="shared" si="8"/>
        <v>671.94188471701318</v>
      </c>
      <c r="AL33" s="29">
        <f t="shared" si="9"/>
        <v>690.4843134907627</v>
      </c>
      <c r="AM33" s="29">
        <f t="shared" si="10"/>
        <v>722.1087316859373</v>
      </c>
      <c r="AN33" s="29">
        <f t="shared" si="11"/>
        <v>729.48505398494763</v>
      </c>
      <c r="AP33" s="29">
        <v>29</v>
      </c>
      <c r="AQ33" s="39">
        <f t="shared" si="12"/>
        <v>0.11882264218076441</v>
      </c>
      <c r="AR33" s="39">
        <f t="shared" si="13"/>
        <v>0.88117735781923556</v>
      </c>
    </row>
    <row r="34" spans="2:44" x14ac:dyDescent="0.15">
      <c r="B34" s="29">
        <v>30</v>
      </c>
      <c r="C34" s="76">
        <f>[6]属性汇总!CY33</f>
        <v>76</v>
      </c>
      <c r="D34" s="76">
        <f>[6]属性汇总!CZ33</f>
        <v>76</v>
      </c>
      <c r="E34" s="76">
        <f>[6]属性汇总!DA33</f>
        <v>76</v>
      </c>
      <c r="F34" s="76">
        <f>[6]属性汇总!DB33</f>
        <v>76</v>
      </c>
      <c r="G34" s="76">
        <f>[6]属性汇总!DC33</f>
        <v>76</v>
      </c>
      <c r="I34" s="29">
        <v>30</v>
      </c>
      <c r="J34" s="29">
        <f>[7]属性汇总!AJ34+[9]属性!BH35</f>
        <v>554.33640200634534</v>
      </c>
      <c r="K34" s="29">
        <f>[7]属性汇总!AK34+[9]属性!BI35</f>
        <v>559.69883010275362</v>
      </c>
      <c r="L34" s="29">
        <f>[7]属性汇总!AL34+[9]属性!BJ35</f>
        <v>565.70590805601341</v>
      </c>
      <c r="M34" s="29">
        <f>[7]属性汇总!AM34+[9]属性!BK35</f>
        <v>572.49053098045647</v>
      </c>
      <c r="N34" s="29">
        <f>[7]属性汇总!AN34+[9]属性!BL35</f>
        <v>579.8277785348339</v>
      </c>
      <c r="P34" s="29">
        <v>30</v>
      </c>
      <c r="Q34" s="39">
        <f>养成属性buff汇总!AG35</f>
        <v>0.2127476300852883</v>
      </c>
      <c r="R34" s="39">
        <f>养成属性buff汇总!AH35</f>
        <v>0.22104373065133631</v>
      </c>
      <c r="S34" s="39">
        <f>养成属性buff汇总!AI35</f>
        <v>0.24482306913671809</v>
      </c>
      <c r="T34" s="39">
        <f>养成属性buff汇总!AJ35</f>
        <v>0.291164011759388</v>
      </c>
      <c r="U34" s="39">
        <f>养成属性buff汇总!AK35</f>
        <v>0.28629834284073041</v>
      </c>
      <c r="W34" s="74">
        <f>[4]圣人天赋!GN35/Q34</f>
        <v>0.40158512598393165</v>
      </c>
      <c r="X34" s="74">
        <f>'[5]变法-buff效果'!Z34/Q34</f>
        <v>0.536328249846175</v>
      </c>
      <c r="Y34" s="74">
        <f>[6]属性汇总!EO33/Q34</f>
        <v>6.208662416989344E-2</v>
      </c>
      <c r="AB34" s="29">
        <v>30</v>
      </c>
      <c r="AC34" s="29">
        <f t="shared" si="2"/>
        <v>92.168819886481899</v>
      </c>
      <c r="AD34" s="29">
        <f t="shared" si="3"/>
        <v>92.79932352950155</v>
      </c>
      <c r="AE34" s="29">
        <f t="shared" si="4"/>
        <v>94.606553254390576</v>
      </c>
      <c r="AF34" s="29">
        <f t="shared" si="5"/>
        <v>98.128464893713485</v>
      </c>
      <c r="AG34" s="29">
        <f t="shared" si="6"/>
        <v>97.758674055895511</v>
      </c>
      <c r="AI34" s="29">
        <v>30</v>
      </c>
      <c r="AJ34" s="29">
        <f t="shared" si="7"/>
        <v>672.27015780320085</v>
      </c>
      <c r="AK34" s="29">
        <f t="shared" si="8"/>
        <v>683.41674754985468</v>
      </c>
      <c r="AL34" s="29">
        <f t="shared" si="9"/>
        <v>704.20376469506073</v>
      </c>
      <c r="AM34" s="29">
        <f t="shared" si="10"/>
        <v>739.17917067498831</v>
      </c>
      <c r="AN34" s="29">
        <f t="shared" si="11"/>
        <v>745.83151066237883</v>
      </c>
      <c r="AP34" s="29">
        <v>30</v>
      </c>
      <c r="AQ34" s="39">
        <f t="shared" si="12"/>
        <v>0.1205705394105336</v>
      </c>
      <c r="AR34" s="39">
        <f t="shared" si="13"/>
        <v>0.87942946058946647</v>
      </c>
    </row>
    <row r="35" spans="2:44" x14ac:dyDescent="0.15">
      <c r="B35" s="29">
        <v>31</v>
      </c>
      <c r="C35" s="76">
        <f>[6]属性汇总!CY34</f>
        <v>78</v>
      </c>
      <c r="D35" s="76">
        <f>[6]属性汇总!CZ34</f>
        <v>78</v>
      </c>
      <c r="E35" s="76">
        <f>[6]属性汇总!DA34</f>
        <v>78</v>
      </c>
      <c r="F35" s="76">
        <f>[6]属性汇总!DB34</f>
        <v>78</v>
      </c>
      <c r="G35" s="76">
        <f>[6]属性汇总!DC34</f>
        <v>78</v>
      </c>
      <c r="I35" s="29">
        <v>31</v>
      </c>
      <c r="J35" s="29">
        <f>[7]属性汇总!AJ35+[9]属性!BH36</f>
        <v>559.89587663697978</v>
      </c>
      <c r="K35" s="29">
        <f>[7]属性汇总!AK35+[9]属性!BI36</f>
        <v>565.34196114382917</v>
      </c>
      <c r="L35" s="29">
        <f>[7]属性汇总!AL35+[9]属性!BJ36</f>
        <v>571.44622092515499</v>
      </c>
      <c r="M35" s="29">
        <f>[7]属性汇总!AM35+[9]属性!BK36</f>
        <v>578.33165569232187</v>
      </c>
      <c r="N35" s="29">
        <f>[7]属性汇总!AN35+[9]属性!BL36</f>
        <v>585.81711722090279</v>
      </c>
      <c r="P35" s="29">
        <v>31</v>
      </c>
      <c r="Q35" s="39">
        <f>养成属性buff汇总!AG36</f>
        <v>0.27114850270850366</v>
      </c>
      <c r="R35" s="39">
        <f>养成属性buff汇总!AH36</f>
        <v>0.28159551023654172</v>
      </c>
      <c r="S35" s="39">
        <f>养成属性buff汇总!AI36</f>
        <v>0.30914443481247383</v>
      </c>
      <c r="T35" s="39">
        <f>养成属性buff汇总!AJ36</f>
        <v>0.36509788296345824</v>
      </c>
      <c r="U35" s="39">
        <f>养成属性buff汇总!AK36</f>
        <v>0.36133322442355353</v>
      </c>
      <c r="W35" s="74">
        <f>[4]圣人天赋!GN36/Q35</f>
        <v>0.50276452574197783</v>
      </c>
      <c r="X35" s="74">
        <f>'[5]变法-buff效果'!Z35/Q35</f>
        <v>0.43438651997891631</v>
      </c>
      <c r="Y35" s="74">
        <f>[6]属性汇总!EO34/Q35</f>
        <v>6.2848954279105779E-2</v>
      </c>
      <c r="AB35" s="29">
        <v>31</v>
      </c>
      <c r="AC35" s="29">
        <f t="shared" si="2"/>
        <v>99.149583211263291</v>
      </c>
      <c r="AD35" s="29">
        <f t="shared" si="3"/>
        <v>99.964449798450261</v>
      </c>
      <c r="AE35" s="29">
        <f t="shared" si="4"/>
        <v>102.11326591537296</v>
      </c>
      <c r="AF35" s="29">
        <f t="shared" si="5"/>
        <v>106.47763487114975</v>
      </c>
      <c r="AG35" s="29">
        <f t="shared" si="6"/>
        <v>106.18399150503718</v>
      </c>
      <c r="AI35" s="29">
        <v>31</v>
      </c>
      <c r="AJ35" s="29">
        <f t="shared" si="7"/>
        <v>711.71080525976197</v>
      </c>
      <c r="AK35" s="29">
        <f t="shared" si="8"/>
        <v>724.53971915025284</v>
      </c>
      <c r="AL35" s="29">
        <f t="shared" si="9"/>
        <v>748.1056399187861</v>
      </c>
      <c r="AM35" s="29">
        <f t="shared" si="10"/>
        <v>789.47931883634033</v>
      </c>
      <c r="AN35" s="29">
        <f t="shared" si="11"/>
        <v>797.49230510884252</v>
      </c>
      <c r="AP35" s="29">
        <v>31</v>
      </c>
      <c r="AQ35" s="39">
        <f t="shared" si="12"/>
        <v>0.12227700923733831</v>
      </c>
      <c r="AR35" s="39">
        <f t="shared" si="13"/>
        <v>0.87772299076266158</v>
      </c>
    </row>
    <row r="36" spans="2:44" x14ac:dyDescent="0.15">
      <c r="B36" s="29">
        <v>32</v>
      </c>
      <c r="C36" s="76">
        <f>[6]属性汇总!CY35</f>
        <v>80</v>
      </c>
      <c r="D36" s="76">
        <f>[6]属性汇总!CZ35</f>
        <v>80</v>
      </c>
      <c r="E36" s="76">
        <f>[6]属性汇总!DA35</f>
        <v>80</v>
      </c>
      <c r="F36" s="76">
        <f>[6]属性汇总!DB35</f>
        <v>80</v>
      </c>
      <c r="G36" s="76">
        <f>[6]属性汇总!DC35</f>
        <v>80</v>
      </c>
      <c r="I36" s="29">
        <v>32</v>
      </c>
      <c r="J36" s="29">
        <f>[7]属性汇总!AJ36+[9]属性!BH37</f>
        <v>565.45535126761433</v>
      </c>
      <c r="K36" s="29">
        <f>[7]属性汇总!AK36+[9]属性!BI37</f>
        <v>570.98509218490472</v>
      </c>
      <c r="L36" s="29">
        <f>[7]属性汇总!AL36+[9]属性!BJ37</f>
        <v>577.18653379429657</v>
      </c>
      <c r="M36" s="29">
        <f>[7]属性汇总!AM36+[9]属性!BK37</f>
        <v>584.17278040418717</v>
      </c>
      <c r="N36" s="29">
        <f>[7]属性汇总!AN36+[9]属性!BL37</f>
        <v>591.80645590697179</v>
      </c>
      <c r="P36" s="29">
        <v>32</v>
      </c>
      <c r="Q36" s="39">
        <f>养成属性buff汇总!AG37</f>
        <v>0.27857283415441364</v>
      </c>
      <c r="R36" s="39">
        <f>养成属性buff汇总!AH37</f>
        <v>0.29016986471764666</v>
      </c>
      <c r="S36" s="39">
        <f>养成属性buff汇总!AI37</f>
        <v>0.31954390631675011</v>
      </c>
      <c r="T36" s="39">
        <f>养成属性buff汇总!AJ37</f>
        <v>0.38245969122410617</v>
      </c>
      <c r="U36" s="39">
        <f>养成属性buff汇总!AK37</f>
        <v>0.37637391626195832</v>
      </c>
      <c r="W36" s="74">
        <f>[4]圣人天赋!GN37/Q36</f>
        <v>0.48809747099373424</v>
      </c>
      <c r="X36" s="74">
        <f>'[5]变法-buff效果'!Z36/Q36</f>
        <v>0.4369705364077407</v>
      </c>
      <c r="Y36" s="74">
        <f>[6]属性汇总!EO35/Q36</f>
        <v>7.4931992598525024E-2</v>
      </c>
      <c r="AB36" s="29">
        <v>32</v>
      </c>
      <c r="AC36" s="29">
        <f t="shared" si="2"/>
        <v>102.28582673235309</v>
      </c>
      <c r="AD36" s="29">
        <f t="shared" si="3"/>
        <v>103.21358917741173</v>
      </c>
      <c r="AE36" s="29">
        <f t="shared" si="4"/>
        <v>105.56351250534</v>
      </c>
      <c r="AF36" s="29">
        <f t="shared" si="5"/>
        <v>110.5967752979285</v>
      </c>
      <c r="AG36" s="29">
        <f t="shared" si="6"/>
        <v>110.10991330095666</v>
      </c>
      <c r="AI36" s="29">
        <v>32</v>
      </c>
      <c r="AJ36" s="29">
        <f t="shared" si="7"/>
        <v>722.97585105801318</v>
      </c>
      <c r="AK36" s="29">
        <f t="shared" si="8"/>
        <v>736.66775913999152</v>
      </c>
      <c r="AL36" s="29">
        <f t="shared" si="9"/>
        <v>761.62297347635092</v>
      </c>
      <c r="AM36" s="29">
        <f t="shared" si="10"/>
        <v>807.59532161910022</v>
      </c>
      <c r="AN36" s="29">
        <f t="shared" si="11"/>
        <v>814.54696938578877</v>
      </c>
      <c r="AP36" s="29">
        <v>32</v>
      </c>
      <c r="AQ36" s="39">
        <f t="shared" si="12"/>
        <v>0.12394350723545389</v>
      </c>
      <c r="AR36" s="39">
        <f t="shared" si="13"/>
        <v>0.876056492764546</v>
      </c>
    </row>
    <row r="37" spans="2:44" x14ac:dyDescent="0.15">
      <c r="B37" s="29">
        <v>33</v>
      </c>
      <c r="C37" s="76">
        <f>[6]属性汇总!CY36</f>
        <v>82</v>
      </c>
      <c r="D37" s="76">
        <f>[6]属性汇总!CZ36</f>
        <v>82</v>
      </c>
      <c r="E37" s="76">
        <f>[6]属性汇总!DA36</f>
        <v>82</v>
      </c>
      <c r="F37" s="76">
        <f>[6]属性汇总!DB36</f>
        <v>82</v>
      </c>
      <c r="G37" s="76">
        <f>[6]属性汇总!DC36</f>
        <v>82</v>
      </c>
      <c r="I37" s="29">
        <v>33</v>
      </c>
      <c r="J37" s="29">
        <f>[7]属性汇总!AJ37+[9]属性!BH38</f>
        <v>571.01482589824877</v>
      </c>
      <c r="K37" s="29">
        <f>[7]属性汇总!AK37+[9]属性!BI38</f>
        <v>576.62822322598038</v>
      </c>
      <c r="L37" s="29">
        <f>[7]属性汇总!AL37+[9]属性!BJ38</f>
        <v>582.92684666343803</v>
      </c>
      <c r="M37" s="29">
        <f>[7]属性汇总!AM37+[9]属性!BK38</f>
        <v>590.01390511605246</v>
      </c>
      <c r="N37" s="29">
        <f>[7]属性汇总!AN37+[9]属性!BL38</f>
        <v>597.7957945930408</v>
      </c>
      <c r="P37" s="29">
        <v>33</v>
      </c>
      <c r="Q37" s="39">
        <f>养成属性buff汇总!AG38</f>
        <v>0.28685369850738673</v>
      </c>
      <c r="R37" s="39">
        <f>养成属性buff汇总!AH38</f>
        <v>0.29890880481302634</v>
      </c>
      <c r="S37" s="39">
        <f>养成属性buff汇总!AI38</f>
        <v>0.33006592379450472</v>
      </c>
      <c r="T37" s="39">
        <f>养成属性buff汇总!AJ38</f>
        <v>0.4001175993882552</v>
      </c>
      <c r="U37" s="39">
        <f>养成属性buff汇总!AK38</f>
        <v>0.39164894278521417</v>
      </c>
      <c r="W37" s="74">
        <f>[4]圣人天赋!GN38/Q37</f>
        <v>0.47269169913587905</v>
      </c>
      <c r="X37" s="74">
        <f>'[5]变法-buff效果'!Z37/Q37</f>
        <v>0.44117855816601043</v>
      </c>
      <c r="Y37" s="74">
        <f>[6]属性汇总!EO36/Q37</f>
        <v>8.6129742698110537E-2</v>
      </c>
      <c r="AB37" s="29">
        <v>33</v>
      </c>
      <c r="AC37" s="29">
        <f t="shared" si="2"/>
        <v>105.52200327760572</v>
      </c>
      <c r="AD37" s="29">
        <f t="shared" si="3"/>
        <v>106.51052199466817</v>
      </c>
      <c r="AE37" s="29">
        <f t="shared" si="4"/>
        <v>109.06540575114938</v>
      </c>
      <c r="AF37" s="29">
        <f t="shared" si="5"/>
        <v>114.80964314983693</v>
      </c>
      <c r="AG37" s="29">
        <f t="shared" si="6"/>
        <v>114.11521330838755</v>
      </c>
      <c r="AI37" s="29">
        <v>33</v>
      </c>
      <c r="AJ37" s="29">
        <f t="shared" si="7"/>
        <v>734.81254060971298</v>
      </c>
      <c r="AK37" s="29">
        <f t="shared" si="8"/>
        <v>748.9874762519172</v>
      </c>
      <c r="AL37" s="29">
        <f t="shared" si="9"/>
        <v>775.33113481202327</v>
      </c>
      <c r="AM37" s="29">
        <f t="shared" si="10"/>
        <v>826.08885243677719</v>
      </c>
      <c r="AN37" s="29">
        <f t="shared" si="11"/>
        <v>831.9218855468522</v>
      </c>
      <c r="AP37" s="29">
        <v>33</v>
      </c>
      <c r="AQ37" s="39">
        <f t="shared" si="12"/>
        <v>0.12557142157868412</v>
      </c>
      <c r="AR37" s="39">
        <f t="shared" si="13"/>
        <v>0.87442857842131594</v>
      </c>
    </row>
    <row r="38" spans="2:44" x14ac:dyDescent="0.15">
      <c r="B38" s="29">
        <v>34</v>
      </c>
      <c r="C38" s="76">
        <f>[6]属性汇总!CY37</f>
        <v>84</v>
      </c>
      <c r="D38" s="76">
        <f>[6]属性汇总!CZ37</f>
        <v>84</v>
      </c>
      <c r="E38" s="76">
        <f>[6]属性汇总!DA37</f>
        <v>84</v>
      </c>
      <c r="F38" s="76">
        <f>[6]属性汇总!DB37</f>
        <v>84</v>
      </c>
      <c r="G38" s="76">
        <f>[6]属性汇总!DC37</f>
        <v>84</v>
      </c>
      <c r="I38" s="29">
        <v>34</v>
      </c>
      <c r="J38" s="29">
        <f>[7]属性汇总!AJ38+[9]属性!BH39</f>
        <v>576.57430052888321</v>
      </c>
      <c r="K38" s="29">
        <f>[7]属性汇总!AK38+[9]属性!BI39</f>
        <v>582.27135426705593</v>
      </c>
      <c r="L38" s="29">
        <f>[7]属性汇总!AL38+[9]属性!BJ39</f>
        <v>588.6671595325796</v>
      </c>
      <c r="M38" s="29">
        <f>[7]属性汇总!AM38+[9]属性!BK39</f>
        <v>595.85502982791775</v>
      </c>
      <c r="N38" s="29">
        <f>[7]属性汇总!AN38+[9]属性!BL39</f>
        <v>603.7851332791098</v>
      </c>
      <c r="P38" s="29">
        <v>34</v>
      </c>
      <c r="Q38" s="39">
        <f>养成属性buff汇总!AG39</f>
        <v>0.29770487939597556</v>
      </c>
      <c r="R38" s="39">
        <f>养成属性buff汇总!AH39</f>
        <v>0.30798736861606874</v>
      </c>
      <c r="S38" s="39">
        <f>养成属性buff汇总!AI39</f>
        <v>0.34097139796039905</v>
      </c>
      <c r="T38" s="39">
        <f>养成属性buff汇总!AJ39</f>
        <v>0.41538291437395258</v>
      </c>
      <c r="U38" s="39">
        <f>养成属性buff汇总!AK39</f>
        <v>0.40720332013734872</v>
      </c>
      <c r="W38" s="74">
        <f>[4]圣人天赋!GN39/Q38</f>
        <v>0.45430327118174268</v>
      </c>
      <c r="X38" s="74">
        <f>'[5]变法-buff效果'!Z38/Q38</f>
        <v>0.44983248567994916</v>
      </c>
      <c r="Y38" s="74">
        <f>[6]属性汇总!EO37/Q38</f>
        <v>9.58642431383082E-2</v>
      </c>
      <c r="AB38" s="29">
        <v>34</v>
      </c>
      <c r="AC38" s="29">
        <f t="shared" si="2"/>
        <v>109.00720986926194</v>
      </c>
      <c r="AD38" s="29">
        <f t="shared" si="3"/>
        <v>109.87093896374978</v>
      </c>
      <c r="AE38" s="29">
        <f t="shared" si="4"/>
        <v>112.64159742867352</v>
      </c>
      <c r="AF38" s="29">
        <f t="shared" si="5"/>
        <v>118.89216480741203</v>
      </c>
      <c r="AG38" s="29">
        <f t="shared" si="6"/>
        <v>118.20507889153728</v>
      </c>
      <c r="AI38" s="29">
        <v>34</v>
      </c>
      <c r="AJ38" s="29">
        <f t="shared" si="7"/>
        <v>748.22328313065339</v>
      </c>
      <c r="AK38" s="29">
        <f t="shared" si="8"/>
        <v>761.60357648828131</v>
      </c>
      <c r="AL38" s="29">
        <f t="shared" si="9"/>
        <v>789.38582385178051</v>
      </c>
      <c r="AM38" s="29">
        <f t="shared" si="10"/>
        <v>843.36302866221672</v>
      </c>
      <c r="AN38" s="29">
        <f t="shared" si="11"/>
        <v>849.64844419993483</v>
      </c>
      <c r="AP38" s="29">
        <v>34</v>
      </c>
      <c r="AQ38" s="39">
        <f t="shared" si="12"/>
        <v>0.12716207689694575</v>
      </c>
      <c r="AR38" s="39">
        <f t="shared" si="13"/>
        <v>0.8728379231030543</v>
      </c>
    </row>
    <row r="39" spans="2:44" x14ac:dyDescent="0.15">
      <c r="B39" s="29">
        <v>35</v>
      </c>
      <c r="C39" s="76">
        <f>[6]属性汇总!CY38</f>
        <v>86</v>
      </c>
      <c r="D39" s="76">
        <f>[6]属性汇总!CZ38</f>
        <v>86</v>
      </c>
      <c r="E39" s="76">
        <f>[6]属性汇总!DA38</f>
        <v>86</v>
      </c>
      <c r="F39" s="76">
        <f>[6]属性汇总!DB38</f>
        <v>86</v>
      </c>
      <c r="G39" s="76">
        <f>[6]属性汇总!DC38</f>
        <v>86</v>
      </c>
      <c r="I39" s="29">
        <v>35</v>
      </c>
      <c r="J39" s="29">
        <f>[7]属性汇总!AJ39+[9]属性!BH40</f>
        <v>582.13377515951765</v>
      </c>
      <c r="K39" s="29">
        <f>[7]属性汇总!AK39+[9]属性!BI40</f>
        <v>587.91448530813159</v>
      </c>
      <c r="L39" s="29">
        <f>[7]属性汇总!AL39+[9]属性!BJ40</f>
        <v>594.40747240172107</v>
      </c>
      <c r="M39" s="29">
        <f>[7]属性汇总!AM39+[9]属性!BK40</f>
        <v>601.69615453978304</v>
      </c>
      <c r="N39" s="29">
        <f>[7]属性汇总!AN39+[9]属性!BL40</f>
        <v>609.77447196517869</v>
      </c>
      <c r="P39" s="29">
        <v>35</v>
      </c>
      <c r="Q39" s="39">
        <f>养成属性buff汇总!AG40</f>
        <v>0.30969644224890536</v>
      </c>
      <c r="R39" s="39">
        <f>养成属性buff汇总!AH40</f>
        <v>0.31924930552086889</v>
      </c>
      <c r="S39" s="39">
        <f>养成属性buff汇总!AI40</f>
        <v>0.35258285690590319</v>
      </c>
      <c r="T39" s="39">
        <f>养成属性buff汇总!AJ40</f>
        <v>0.43075306951727699</v>
      </c>
      <c r="U39" s="39">
        <f>养成属性buff汇总!AK40</f>
        <v>0.4229091255626099</v>
      </c>
      <c r="W39" s="74">
        <f>[4]圣人天赋!GN40/Q39</f>
        <v>0.43551831502158111</v>
      </c>
      <c r="X39" s="74">
        <f>'[5]变法-buff效果'!Z39/Q39</f>
        <v>0.45789826483417567</v>
      </c>
      <c r="Y39" s="74">
        <f>[6]属性汇总!EO38/Q39</f>
        <v>0.10658342014424313</v>
      </c>
      <c r="AB39" s="29">
        <v>35</v>
      </c>
      <c r="AC39" s="29">
        <f t="shared" si="2"/>
        <v>112.63389403340585</v>
      </c>
      <c r="AD39" s="29">
        <f t="shared" si="3"/>
        <v>113.45544027479473</v>
      </c>
      <c r="AE39" s="29">
        <f t="shared" si="4"/>
        <v>116.32212569390767</v>
      </c>
      <c r="AF39" s="29">
        <f t="shared" si="5"/>
        <v>123.04476397848582</v>
      </c>
      <c r="AG39" s="29">
        <f t="shared" si="6"/>
        <v>122.37018479838444</v>
      </c>
      <c r="AI39" s="29">
        <v>35</v>
      </c>
      <c r="AJ39" s="29">
        <f t="shared" si="7"/>
        <v>762.41853423934435</v>
      </c>
      <c r="AK39" s="29">
        <f t="shared" si="8"/>
        <v>775.60577644841169</v>
      </c>
      <c r="AL39" s="29">
        <f t="shared" si="9"/>
        <v>803.9853571873366</v>
      </c>
      <c r="AM39" s="29">
        <f t="shared" si="10"/>
        <v>860.87862002453642</v>
      </c>
      <c r="AN39" s="29">
        <f t="shared" si="11"/>
        <v>867.65366069437459</v>
      </c>
      <c r="AP39" s="29">
        <v>35</v>
      </c>
      <c r="AQ39" s="39">
        <f t="shared" si="12"/>
        <v>0.12871673787104598</v>
      </c>
      <c r="AR39" s="39">
        <f t="shared" si="13"/>
        <v>0.87128326212895413</v>
      </c>
    </row>
    <row r="40" spans="2:44" x14ac:dyDescent="0.15">
      <c r="B40" s="29">
        <v>36</v>
      </c>
      <c r="C40" s="76">
        <f>[6]属性汇总!CY39</f>
        <v>88</v>
      </c>
      <c r="D40" s="76">
        <f>[6]属性汇总!CZ39</f>
        <v>88</v>
      </c>
      <c r="E40" s="76">
        <f>[6]属性汇总!DA39</f>
        <v>88</v>
      </c>
      <c r="F40" s="76">
        <f>[6]属性汇总!DB39</f>
        <v>88</v>
      </c>
      <c r="G40" s="76">
        <f>[6]属性汇总!DC39</f>
        <v>88</v>
      </c>
      <c r="I40" s="29">
        <v>36</v>
      </c>
      <c r="J40" s="29">
        <f>[7]属性汇总!AJ40+[9]属性!BH41</f>
        <v>587.69324979015221</v>
      </c>
      <c r="K40" s="29">
        <f>[7]属性汇总!AK40+[9]属性!BI41</f>
        <v>593.55761634920714</v>
      </c>
      <c r="L40" s="29">
        <f>[7]属性汇总!AL40+[9]属性!BJ41</f>
        <v>600.14778527086264</v>
      </c>
      <c r="M40" s="29">
        <f>[7]属性汇总!AM40+[9]属性!BK41</f>
        <v>607.53727925164844</v>
      </c>
      <c r="N40" s="29">
        <f>[7]属性汇总!AN40+[9]属性!BL41</f>
        <v>615.7638106512477</v>
      </c>
      <c r="P40" s="29">
        <v>36</v>
      </c>
      <c r="Q40" s="39">
        <f>养成属性buff汇总!AG41</f>
        <v>0.32302095989817997</v>
      </c>
      <c r="R40" s="39">
        <f>养成属性buff汇总!AH41</f>
        <v>0.33265701163817185</v>
      </c>
      <c r="S40" s="39">
        <f>养成属性buff汇总!AI41</f>
        <v>0.36450350758742933</v>
      </c>
      <c r="T40" s="39">
        <f>养成属性buff汇总!AJ41</f>
        <v>0.44623461506300371</v>
      </c>
      <c r="U40" s="39">
        <f>养成属性buff汇总!AK41</f>
        <v>0.43822178184421501</v>
      </c>
      <c r="W40" s="74">
        <f>[4]圣人天赋!GN41/Q40</f>
        <v>0.41647272754115877</v>
      </c>
      <c r="X40" s="74">
        <f>'[5]变法-buff效果'!Z40/Q40</f>
        <v>0.46471554672532189</v>
      </c>
      <c r="Y40" s="74">
        <f>[6]属性汇总!EO39/Q40</f>
        <v>0.11881172573351934</v>
      </c>
      <c r="AB40" s="29">
        <v>36</v>
      </c>
      <c r="AC40" s="29">
        <f t="shared" si="2"/>
        <v>116.42584447103984</v>
      </c>
      <c r="AD40" s="29">
        <f t="shared" si="3"/>
        <v>117.27381702415913</v>
      </c>
      <c r="AE40" s="29">
        <f t="shared" si="4"/>
        <v>120.07630866769379</v>
      </c>
      <c r="AF40" s="29">
        <f t="shared" si="5"/>
        <v>127.26864612554432</v>
      </c>
      <c r="AG40" s="29">
        <f t="shared" si="6"/>
        <v>126.56351680229093</v>
      </c>
      <c r="AI40" s="29">
        <v>36</v>
      </c>
      <c r="AJ40" s="29">
        <f t="shared" si="7"/>
        <v>777.53048746304796</v>
      </c>
      <c r="AK40" s="29">
        <f t="shared" si="8"/>
        <v>791.00871923901093</v>
      </c>
      <c r="AL40" s="29">
        <f t="shared" si="9"/>
        <v>818.90375807291946</v>
      </c>
      <c r="AM40" s="29">
        <f t="shared" si="10"/>
        <v>878.64144319493232</v>
      </c>
      <c r="AN40" s="29">
        <f t="shared" si="11"/>
        <v>885.60492495002131</v>
      </c>
      <c r="AP40" s="29">
        <v>36</v>
      </c>
      <c r="AQ40" s="39">
        <f t="shared" si="12"/>
        <v>0.13023661258615485</v>
      </c>
      <c r="AR40" s="39">
        <f t="shared" si="13"/>
        <v>0.86976338741384518</v>
      </c>
    </row>
    <row r="41" spans="2:44" x14ac:dyDescent="0.15">
      <c r="B41" s="29">
        <v>37</v>
      </c>
      <c r="C41" s="76">
        <f>[6]属性汇总!CY40</f>
        <v>90</v>
      </c>
      <c r="D41" s="76">
        <f>[6]属性汇总!CZ40</f>
        <v>90</v>
      </c>
      <c r="E41" s="76">
        <f>[6]属性汇总!DA40</f>
        <v>90</v>
      </c>
      <c r="F41" s="76">
        <f>[6]属性汇总!DB40</f>
        <v>90</v>
      </c>
      <c r="G41" s="76">
        <f>[6]属性汇总!DC40</f>
        <v>90</v>
      </c>
      <c r="I41" s="29">
        <v>37</v>
      </c>
      <c r="J41" s="29">
        <f>[7]属性汇总!AJ41+[9]属性!BH42</f>
        <v>593.25272442078665</v>
      </c>
      <c r="K41" s="29">
        <f>[7]属性汇总!AK41+[9]属性!BI42</f>
        <v>599.20074739028269</v>
      </c>
      <c r="L41" s="29">
        <f>[7]属性汇总!AL41+[9]属性!BJ42</f>
        <v>605.88809814000422</v>
      </c>
      <c r="M41" s="29">
        <f>[7]属性汇总!AM41+[9]属性!BK42</f>
        <v>613.37840396351373</v>
      </c>
      <c r="N41" s="29">
        <f>[7]属性汇总!AN41+[9]属性!BL42</f>
        <v>621.7531493373167</v>
      </c>
      <c r="P41" s="29">
        <v>37</v>
      </c>
      <c r="Q41" s="39">
        <f>养成属性buff汇总!AG42</f>
        <v>0.33184667614318664</v>
      </c>
      <c r="R41" s="39">
        <f>养成属性buff汇总!AH42</f>
        <v>0.34646571619222283</v>
      </c>
      <c r="S41" s="39">
        <f>养成属性buff汇总!AI42</f>
        <v>0.37665775377931632</v>
      </c>
      <c r="T41" s="39">
        <f>养成属性buff汇总!AJ42</f>
        <v>0.46186391986926939</v>
      </c>
      <c r="U41" s="39">
        <f>养成属性buff汇总!AK42</f>
        <v>0.45313487331435121</v>
      </c>
      <c r="W41" s="74">
        <f>[4]圣人天赋!GN42/Q41</f>
        <v>0.40430669853306878</v>
      </c>
      <c r="X41" s="74">
        <f>'[5]变法-buff效果'!Z41/Q41</f>
        <v>0.46385877513003926</v>
      </c>
      <c r="Y41" s="74">
        <f>[6]属性汇总!EO40/Q41</f>
        <v>0.13183452633689197</v>
      </c>
      <c r="AB41" s="29">
        <v>37</v>
      </c>
      <c r="AC41" s="29">
        <f t="shared" si="2"/>
        <v>119.86620085288679</v>
      </c>
      <c r="AD41" s="29">
        <f t="shared" si="3"/>
        <v>121.18191445730005</v>
      </c>
      <c r="AE41" s="29">
        <f t="shared" si="4"/>
        <v>123.89919784013847</v>
      </c>
      <c r="AF41" s="29">
        <f t="shared" si="5"/>
        <v>131.56775278823423</v>
      </c>
      <c r="AG41" s="29">
        <f t="shared" si="6"/>
        <v>130.7821385982916</v>
      </c>
      <c r="AI41" s="29">
        <v>37</v>
      </c>
      <c r="AJ41" s="29">
        <f t="shared" si="7"/>
        <v>790.1216691327146</v>
      </c>
      <c r="AK41" s="29">
        <f t="shared" si="8"/>
        <v>806.80326347777225</v>
      </c>
      <c r="AL41" s="29">
        <f t="shared" si="9"/>
        <v>834.10054822704012</v>
      </c>
      <c r="AM41" s="29">
        <f t="shared" si="10"/>
        <v>896.67575798125836</v>
      </c>
      <c r="AN41" s="29">
        <f t="shared" si="11"/>
        <v>903.49118389508055</v>
      </c>
      <c r="AP41" s="29">
        <v>37</v>
      </c>
      <c r="AQ41" s="39">
        <f t="shared" si="12"/>
        <v>0.1317228556626622</v>
      </c>
      <c r="AR41" s="39">
        <f t="shared" si="13"/>
        <v>0.86827714433733783</v>
      </c>
    </row>
    <row r="42" spans="2:44" x14ac:dyDescent="0.15">
      <c r="B42" s="29">
        <v>38</v>
      </c>
      <c r="C42" s="76">
        <f>[6]属性汇总!CY41</f>
        <v>92</v>
      </c>
      <c r="D42" s="76">
        <f>[6]属性汇总!CZ41</f>
        <v>92</v>
      </c>
      <c r="E42" s="76">
        <f>[6]属性汇总!DA41</f>
        <v>92</v>
      </c>
      <c r="F42" s="76">
        <f>[6]属性汇总!DB41</f>
        <v>92</v>
      </c>
      <c r="G42" s="76">
        <f>[6]属性汇总!DC41</f>
        <v>92</v>
      </c>
      <c r="I42" s="29">
        <v>38</v>
      </c>
      <c r="J42" s="29">
        <f>[7]属性汇总!AJ42+[9]属性!BH43</f>
        <v>598.81219905142109</v>
      </c>
      <c r="K42" s="29">
        <f>[7]属性汇总!AK42+[9]属性!BI43</f>
        <v>604.84387843135835</v>
      </c>
      <c r="L42" s="29">
        <f>[7]属性汇总!AL42+[9]属性!BJ43</f>
        <v>611.62841100914568</v>
      </c>
      <c r="M42" s="29">
        <f>[7]属性汇总!AM42+[9]属性!BK43</f>
        <v>619.21952867537902</v>
      </c>
      <c r="N42" s="29">
        <f>[7]属性汇总!AN42+[9]属性!BL43</f>
        <v>627.7424880233857</v>
      </c>
      <c r="P42" s="29">
        <v>38</v>
      </c>
      <c r="Q42" s="39">
        <f>养成属性buff汇总!AG43</f>
        <v>0.34095300053800465</v>
      </c>
      <c r="R42" s="39">
        <f>养成属性buff汇总!AH43</f>
        <v>0.35964423492349495</v>
      </c>
      <c r="S42" s="39">
        <f>养成属性buff汇总!AI43</f>
        <v>0.39149017544984621</v>
      </c>
      <c r="T42" s="39">
        <f>养成属性buff汇总!AJ43</f>
        <v>0.4776720617001245</v>
      </c>
      <c r="U42" s="39">
        <f>养成属性buff汇总!AK43</f>
        <v>0.46823220643720992</v>
      </c>
      <c r="W42" s="74">
        <f>[4]圣人天赋!GN43/Q42</f>
        <v>0.39246725245915609</v>
      </c>
      <c r="X42" s="74">
        <f>'[5]变法-buff效果'!Z42/Q42</f>
        <v>0.46346884148778017</v>
      </c>
      <c r="Y42" s="74">
        <f>[6]属性汇总!EO41/Q42</f>
        <v>0.14406390605306377</v>
      </c>
      <c r="AB42" s="29">
        <v>38</v>
      </c>
      <c r="AC42" s="29">
        <f t="shared" si="2"/>
        <v>123.36767604949642</v>
      </c>
      <c r="AD42" s="29">
        <f t="shared" si="3"/>
        <v>125.08726961296153</v>
      </c>
      <c r="AE42" s="29">
        <f t="shared" si="4"/>
        <v>128.01709614138585</v>
      </c>
      <c r="AF42" s="29">
        <f t="shared" si="5"/>
        <v>135.94582967641145</v>
      </c>
      <c r="AG42" s="29">
        <f t="shared" si="6"/>
        <v>135.07736299222333</v>
      </c>
      <c r="AI42" s="29">
        <v>38</v>
      </c>
      <c r="AJ42" s="29">
        <f t="shared" si="7"/>
        <v>802.97901507676397</v>
      </c>
      <c r="AK42" s="29">
        <f t="shared" si="8"/>
        <v>822.37249233796365</v>
      </c>
      <c r="AL42" s="29">
        <f t="shared" si="9"/>
        <v>851.07492494522683</v>
      </c>
      <c r="AM42" s="29">
        <f t="shared" si="10"/>
        <v>915.00339758272662</v>
      </c>
      <c r="AN42" s="29">
        <f t="shared" si="11"/>
        <v>921.67173826495946</v>
      </c>
      <c r="AP42" s="29">
        <v>38</v>
      </c>
      <c r="AQ42" s="39">
        <f t="shared" si="12"/>
        <v>0.13317657118147089</v>
      </c>
      <c r="AR42" s="39">
        <f t="shared" si="13"/>
        <v>0.86682342881852914</v>
      </c>
    </row>
    <row r="43" spans="2:44" x14ac:dyDescent="0.15">
      <c r="B43" s="29">
        <v>39</v>
      </c>
      <c r="C43" s="76">
        <f>[6]属性汇总!CY42</f>
        <v>94</v>
      </c>
      <c r="D43" s="76">
        <f>[6]属性汇总!CZ42</f>
        <v>94</v>
      </c>
      <c r="E43" s="76">
        <f>[6]属性汇总!DA42</f>
        <v>94</v>
      </c>
      <c r="F43" s="76">
        <f>[6]属性汇总!DB42</f>
        <v>94</v>
      </c>
      <c r="G43" s="76">
        <f>[6]属性汇总!DC42</f>
        <v>94</v>
      </c>
      <c r="I43" s="29">
        <v>39</v>
      </c>
      <c r="J43" s="29">
        <f>[7]属性汇总!AJ43+[9]属性!BH44</f>
        <v>604.37167368205564</v>
      </c>
      <c r="K43" s="29">
        <f>[7]属性汇总!AK43+[9]属性!BI44</f>
        <v>610.4870094724339</v>
      </c>
      <c r="L43" s="29">
        <f>[7]属性汇总!AL43+[9]属性!BJ44</f>
        <v>617.36872387828726</v>
      </c>
      <c r="M43" s="29">
        <f>[7]属性汇总!AM43+[9]属性!BK44</f>
        <v>625.06065338724432</v>
      </c>
      <c r="N43" s="29">
        <f>[7]属性汇总!AN43+[9]属性!BL44</f>
        <v>633.73182670945459</v>
      </c>
      <c r="P43" s="29">
        <v>39</v>
      </c>
      <c r="Q43" s="39">
        <f>养成属性buff汇总!AG44</f>
        <v>0.35035416561526372</v>
      </c>
      <c r="R43" s="39">
        <f>养成属性buff汇总!AH44</f>
        <v>0.36931439344647632</v>
      </c>
      <c r="S43" s="39">
        <f>养成属性buff汇总!AI44</f>
        <v>0.40690969452179754</v>
      </c>
      <c r="T43" s="39">
        <f>养成属性buff汇总!AJ44</f>
        <v>0.49379026505573281</v>
      </c>
      <c r="U43" s="39">
        <f>养成属性buff汇总!AK44</f>
        <v>0.4837701911450098</v>
      </c>
      <c r="W43" s="74">
        <f>[4]圣人天赋!GN44/Q43</f>
        <v>0.38092639401952788</v>
      </c>
      <c r="X43" s="74">
        <f>'[5]变法-buff效果'!Z43/Q43</f>
        <v>0.46354757530081375</v>
      </c>
      <c r="Y43" s="74">
        <f>[6]属性汇总!EO42/Q43</f>
        <v>0.15552603067965831</v>
      </c>
      <c r="AB43" s="29">
        <v>39</v>
      </c>
      <c r="AC43" s="29">
        <f t="shared" si="2"/>
        <v>126.9332915678348</v>
      </c>
      <c r="AD43" s="29">
        <f t="shared" si="3"/>
        <v>128.71555298396879</v>
      </c>
      <c r="AE43" s="29">
        <f t="shared" si="4"/>
        <v>132.24951128504898</v>
      </c>
      <c r="AF43" s="29">
        <f t="shared" si="5"/>
        <v>140.41628491523889</v>
      </c>
      <c r="AG43" s="29">
        <f t="shared" si="6"/>
        <v>139.47439796763092</v>
      </c>
      <c r="AI43" s="29">
        <v>39</v>
      </c>
      <c r="AJ43" s="29">
        <f t="shared" si="7"/>
        <v>816.11580713643275</v>
      </c>
      <c r="AK43" s="29">
        <f t="shared" si="8"/>
        <v>835.94864908269915</v>
      </c>
      <c r="AL43" s="29">
        <f t="shared" si="9"/>
        <v>868.58204271891316</v>
      </c>
      <c r="AM43" s="29">
        <f t="shared" si="10"/>
        <v>933.70951909924122</v>
      </c>
      <c r="AN43" s="29">
        <f t="shared" si="11"/>
        <v>940.31239365136366</v>
      </c>
      <c r="AP43" s="29">
        <v>39</v>
      </c>
      <c r="AQ43" s="39">
        <f t="shared" si="12"/>
        <v>0.13459881541930199</v>
      </c>
      <c r="AR43" s="39">
        <f t="shared" si="13"/>
        <v>0.86540118458069804</v>
      </c>
    </row>
    <row r="44" spans="2:44" x14ac:dyDescent="0.15">
      <c r="B44" s="29">
        <v>40</v>
      </c>
      <c r="C44" s="76">
        <f>[6]属性汇总!CY43</f>
        <v>96</v>
      </c>
      <c r="D44" s="76">
        <f>[6]属性汇总!CZ43</f>
        <v>96</v>
      </c>
      <c r="E44" s="76">
        <f>[6]属性汇总!DA43</f>
        <v>96</v>
      </c>
      <c r="F44" s="76">
        <f>[6]属性汇总!DB43</f>
        <v>96</v>
      </c>
      <c r="G44" s="76">
        <f>[6]属性汇总!DC43</f>
        <v>96</v>
      </c>
      <c r="I44" s="29">
        <v>40</v>
      </c>
      <c r="J44" s="29">
        <f>[7]属性汇总!AJ44+[9]属性!BH45</f>
        <v>609.93114831269008</v>
      </c>
      <c r="K44" s="29">
        <f>[7]属性汇总!AK44+[9]属性!BI45</f>
        <v>616.13014051350956</v>
      </c>
      <c r="L44" s="29">
        <f>[7]属性汇总!AL44+[9]属性!BJ45</f>
        <v>623.10903674742872</v>
      </c>
      <c r="M44" s="29">
        <f>[7]属性汇总!AM44+[9]属性!BK45</f>
        <v>630.90177809910961</v>
      </c>
      <c r="N44" s="29">
        <f>[7]属性汇总!AN44+[9]属性!BL45</f>
        <v>639.7211653955236</v>
      </c>
      <c r="P44" s="29">
        <v>40</v>
      </c>
      <c r="Q44" s="39">
        <f>养成属性buff汇总!AG45</f>
        <v>0.3600623904181105</v>
      </c>
      <c r="R44" s="39">
        <f>养成属性buff汇总!AH45</f>
        <v>0.37996143545968331</v>
      </c>
      <c r="S44" s="39">
        <f>养成属性buff汇总!AI45</f>
        <v>0.42418178492679692</v>
      </c>
      <c r="T44" s="39">
        <f>养成属性buff汇总!AJ45</f>
        <v>0.50829584391799632</v>
      </c>
      <c r="U44" s="39">
        <f>养成属性buff汇总!AK45</f>
        <v>0.49981214196088353</v>
      </c>
      <c r="W44" s="74">
        <f>[4]圣人天赋!GN45/Q44</f>
        <v>0.36965194482885744</v>
      </c>
      <c r="X44" s="74">
        <f>'[5]变法-buff效果'!Z44/Q44</f>
        <v>0.46410085475422547</v>
      </c>
      <c r="Y44" s="74">
        <f>[6]属性汇总!EO43/Q44</f>
        <v>0.16624720041691718</v>
      </c>
      <c r="AB44" s="29">
        <v>40</v>
      </c>
      <c r="AC44" s="29">
        <f t="shared" si="2"/>
        <v>130.5659894801386</v>
      </c>
      <c r="AD44" s="29">
        <f t="shared" si="3"/>
        <v>132.47629780412959</v>
      </c>
      <c r="AE44" s="29">
        <f t="shared" si="4"/>
        <v>136.72145135297251</v>
      </c>
      <c r="AF44" s="29">
        <f t="shared" si="5"/>
        <v>144.79640101612765</v>
      </c>
      <c r="AG44" s="29">
        <f t="shared" si="6"/>
        <v>143.98196562824481</v>
      </c>
      <c r="AI44" s="29">
        <v>40</v>
      </c>
      <c r="AJ44" s="29">
        <f t="shared" si="7"/>
        <v>829.54441556462029</v>
      </c>
      <c r="AK44" s="29">
        <f t="shared" si="8"/>
        <v>850.23583313299901</v>
      </c>
      <c r="AL44" s="29">
        <f t="shared" si="9"/>
        <v>887.42054015897008</v>
      </c>
      <c r="AM44" s="29">
        <f t="shared" si="10"/>
        <v>951.58652982736101</v>
      </c>
      <c r="AN44" s="29">
        <f t="shared" si="11"/>
        <v>959.46157132957285</v>
      </c>
      <c r="AP44" s="29">
        <v>40</v>
      </c>
      <c r="AQ44" s="39">
        <f t="shared" si="12"/>
        <v>0.13599059940825431</v>
      </c>
      <c r="AR44" s="39">
        <f t="shared" si="13"/>
        <v>0.86400940059174569</v>
      </c>
    </row>
    <row r="45" spans="2:44" x14ac:dyDescent="0.15">
      <c r="B45" s="29">
        <v>41</v>
      </c>
      <c r="C45" s="76">
        <f>[6]属性汇总!CY44</f>
        <v>98</v>
      </c>
      <c r="D45" s="76">
        <f>[6]属性汇总!CZ44</f>
        <v>98</v>
      </c>
      <c r="E45" s="76">
        <f>[6]属性汇总!DA44</f>
        <v>98</v>
      </c>
      <c r="F45" s="76">
        <f>[6]属性汇总!DB44</f>
        <v>98</v>
      </c>
      <c r="G45" s="76">
        <f>[6]属性汇总!DC44</f>
        <v>98</v>
      </c>
      <c r="I45" s="29">
        <v>41</v>
      </c>
      <c r="J45" s="29">
        <f>[7]属性汇总!AJ45+[9]属性!BH46</f>
        <v>615.49062294332452</v>
      </c>
      <c r="K45" s="29">
        <f>[7]属性汇总!AK45+[9]属性!BI46</f>
        <v>621.77327155458511</v>
      </c>
      <c r="L45" s="29">
        <f>[7]属性汇总!AL45+[9]属性!BJ46</f>
        <v>628.84934961657029</v>
      </c>
      <c r="M45" s="29">
        <f>[7]属性汇总!AM45+[9]属性!BK46</f>
        <v>636.74290281097501</v>
      </c>
      <c r="N45" s="29">
        <f>[7]属性汇总!AN45+[9]属性!BL46</f>
        <v>645.7105040815926</v>
      </c>
      <c r="P45" s="29">
        <v>41</v>
      </c>
      <c r="Q45" s="39">
        <f>养成属性buff汇总!AG46</f>
        <v>0.37201724652419704</v>
      </c>
      <c r="R45" s="39">
        <f>养成属性buff汇总!AH46</f>
        <v>0.39240197225030721</v>
      </c>
      <c r="S45" s="39">
        <f>养成属性buff汇总!AI46</f>
        <v>0.44102752426723313</v>
      </c>
      <c r="T45" s="39">
        <f>养成属性buff汇总!AJ46</f>
        <v>0.52281150046056135</v>
      </c>
      <c r="U45" s="39">
        <f>养成属性buff汇总!AK46</f>
        <v>0.51570656956919547</v>
      </c>
      <c r="W45" s="74">
        <f>[4]圣人天赋!GN46/Q45</f>
        <v>0.35684235399912623</v>
      </c>
      <c r="X45" s="74">
        <f>'[5]变法-buff效果'!Z45/Q45</f>
        <v>0.46272585203861316</v>
      </c>
      <c r="Y45" s="74">
        <f>[6]属性汇总!EO44/Q45</f>
        <v>0.18043179396226064</v>
      </c>
      <c r="AB45" s="29">
        <v>41</v>
      </c>
      <c r="AC45" s="29">
        <f t="shared" si="2"/>
        <v>134.45769015937131</v>
      </c>
      <c r="AD45" s="29">
        <f t="shared" si="3"/>
        <v>136.4553932805301</v>
      </c>
      <c r="AE45" s="29">
        <f t="shared" si="4"/>
        <v>141.22069737818885</v>
      </c>
      <c r="AF45" s="29">
        <f t="shared" si="5"/>
        <v>149.235527045135</v>
      </c>
      <c r="AG45" s="29">
        <f t="shared" si="6"/>
        <v>148.53924381778117</v>
      </c>
      <c r="AI45" s="29">
        <v>41</v>
      </c>
      <c r="AJ45" s="29">
        <f t="shared" si="7"/>
        <v>844.46374975216293</v>
      </c>
      <c r="AK45" s="29">
        <f t="shared" si="8"/>
        <v>865.75832960513014</v>
      </c>
      <c r="AL45" s="29">
        <f t="shared" si="9"/>
        <v>906.18922141502605</v>
      </c>
      <c r="AM45" s="29">
        <f t="shared" si="10"/>
        <v>969.63941523719427</v>
      </c>
      <c r="AN45" s="29">
        <f t="shared" si="11"/>
        <v>978.70765307630677</v>
      </c>
      <c r="AP45" s="29">
        <v>41</v>
      </c>
      <c r="AQ45" s="39">
        <f t="shared" si="12"/>
        <v>0.13735289133265111</v>
      </c>
      <c r="AR45" s="39">
        <f t="shared" si="13"/>
        <v>0.86264710866734895</v>
      </c>
    </row>
    <row r="46" spans="2:44" x14ac:dyDescent="0.15">
      <c r="B46" s="29">
        <v>42</v>
      </c>
      <c r="C46" s="76">
        <f>[6]属性汇总!CY45</f>
        <v>100</v>
      </c>
      <c r="D46" s="76">
        <f>[6]属性汇总!CZ45</f>
        <v>100.00000000000001</v>
      </c>
      <c r="E46" s="76">
        <f>[6]属性汇总!DA45</f>
        <v>100</v>
      </c>
      <c r="F46" s="76">
        <f>[6]属性汇总!DB45</f>
        <v>99.999999999999986</v>
      </c>
      <c r="G46" s="76">
        <f>[6]属性汇总!DC45</f>
        <v>100</v>
      </c>
      <c r="I46" s="29">
        <v>42</v>
      </c>
      <c r="J46" s="29">
        <f>[7]属性汇总!AJ46+[9]属性!BH47</f>
        <v>621.05009757395908</v>
      </c>
      <c r="K46" s="29">
        <f>[7]属性汇总!AK46+[9]属性!BI47</f>
        <v>627.41640259566066</v>
      </c>
      <c r="L46" s="29">
        <f>[7]属性汇总!AL46+[9]属性!BJ47</f>
        <v>634.58966248571187</v>
      </c>
      <c r="M46" s="29">
        <f>[7]属性汇总!AM46+[9]属性!BK47</f>
        <v>642.5840275228403</v>
      </c>
      <c r="N46" s="29">
        <f>[7]属性汇总!AN46+[9]属性!BL47</f>
        <v>652.41886186065972</v>
      </c>
      <c r="P46" s="29">
        <v>42</v>
      </c>
      <c r="Q46" s="39">
        <f>养成属性buff汇总!AG47</f>
        <v>0.38615908749495775</v>
      </c>
      <c r="R46" s="39">
        <f>养成属性buff汇总!AH47</f>
        <v>0.40533803211623276</v>
      </c>
      <c r="S46" s="39">
        <f>养成属性buff汇总!AI47</f>
        <v>0.45631066175460089</v>
      </c>
      <c r="T46" s="39">
        <f>养成属性buff汇总!AJ47</f>
        <v>0.54020425711736864</v>
      </c>
      <c r="U46" s="39">
        <f>养成属性buff汇总!AK47</f>
        <v>0.52873614265045721</v>
      </c>
      <c r="W46" s="74">
        <f>[4]圣人天赋!GN47/Q46</f>
        <v>0.34282061052109086</v>
      </c>
      <c r="X46" s="74">
        <f>'[5]变法-buff效果'!Z46/Q46</f>
        <v>0.46454346201530816</v>
      </c>
      <c r="Y46" s="74">
        <f>[6]属性汇总!EO45/Q46</f>
        <v>0.19263592746360092</v>
      </c>
      <c r="AB46" s="29">
        <v>42</v>
      </c>
      <c r="AC46" s="29">
        <f t="shared" si="2"/>
        <v>138.61590874949576</v>
      </c>
      <c r="AD46" s="29">
        <f t="shared" si="3"/>
        <v>140.53380321162331</v>
      </c>
      <c r="AE46" s="29">
        <f t="shared" si="4"/>
        <v>145.63106617546009</v>
      </c>
      <c r="AF46" s="29">
        <f t="shared" si="5"/>
        <v>154.02042571173683</v>
      </c>
      <c r="AG46" s="29">
        <f t="shared" si="6"/>
        <v>152.87361426504572</v>
      </c>
      <c r="AI46" s="29">
        <v>42</v>
      </c>
      <c r="AJ46" s="29">
        <f t="shared" si="7"/>
        <v>860.87423654177348</v>
      </c>
      <c r="AK46" s="29">
        <f t="shared" si="8"/>
        <v>881.73213254123175</v>
      </c>
      <c r="AL46" s="29">
        <f t="shared" si="9"/>
        <v>924.15969131719589</v>
      </c>
      <c r="AM46" s="29">
        <f t="shared" si="10"/>
        <v>989.71065474630302</v>
      </c>
      <c r="AN46" s="29">
        <f t="shared" si="11"/>
        <v>997.37629427326635</v>
      </c>
      <c r="AP46" s="29">
        <v>42</v>
      </c>
      <c r="AQ46" s="39">
        <f t="shared" si="12"/>
        <v>0.1386866187751162</v>
      </c>
      <c r="AR46" s="39">
        <f t="shared" si="13"/>
        <v>0.86131338122488377</v>
      </c>
    </row>
    <row r="47" spans="2:44" x14ac:dyDescent="0.15">
      <c r="B47" s="29">
        <v>43</v>
      </c>
      <c r="C47" s="76">
        <f>[6]属性汇总!CY46</f>
        <v>102</v>
      </c>
      <c r="D47" s="76">
        <f>[6]属性汇总!CZ46</f>
        <v>102.00000000000001</v>
      </c>
      <c r="E47" s="76">
        <f>[6]属性汇总!DA46</f>
        <v>102</v>
      </c>
      <c r="F47" s="76">
        <f>[6]属性汇总!DB46</f>
        <v>101.99999999999999</v>
      </c>
      <c r="G47" s="76">
        <f>[6]属性汇总!DC46</f>
        <v>102</v>
      </c>
      <c r="I47" s="29">
        <v>43</v>
      </c>
      <c r="J47" s="29">
        <f>[7]属性汇总!AJ47+[9]属性!BH48</f>
        <v>626.60957220459352</v>
      </c>
      <c r="K47" s="29">
        <f>[7]属性汇总!AK47+[9]属性!BI48</f>
        <v>633.05953363673632</v>
      </c>
      <c r="L47" s="29">
        <f>[7]属性汇总!AL47+[9]属性!BJ48</f>
        <v>640.32997535485333</v>
      </c>
      <c r="M47" s="29">
        <f>[7]属性汇总!AM47+[9]属性!BK48</f>
        <v>648.42515223470559</v>
      </c>
      <c r="N47" s="29">
        <f>[7]属性汇总!AN47+[9]属性!BL48</f>
        <v>660.94164008104553</v>
      </c>
      <c r="P47" s="29">
        <v>43</v>
      </c>
      <c r="Q47" s="39">
        <f>养成属性buff汇总!AG48</f>
        <v>0.40307782217778543</v>
      </c>
      <c r="R47" s="39">
        <f>养成属性buff汇总!AH48</f>
        <v>0.41843168875409259</v>
      </c>
      <c r="S47" s="39">
        <f>养成属性buff汇总!AI48</f>
        <v>0.47178242488447431</v>
      </c>
      <c r="T47" s="39">
        <f>养成属性buff汇总!AJ48</f>
        <v>0.55802178095720256</v>
      </c>
      <c r="U47" s="39">
        <f>养成属性buff汇总!AK48</f>
        <v>0.54237849601461907</v>
      </c>
      <c r="W47" s="74">
        <f>[4]圣人天赋!GN48/Q47</f>
        <v>0.32758982295762029</v>
      </c>
      <c r="X47" s="74">
        <f>'[5]变法-buff效果'!Z47/Q47</f>
        <v>0.46983766059938348</v>
      </c>
      <c r="Y47" s="74">
        <f>[6]属性汇总!EO46/Q47</f>
        <v>0.20257251644299626</v>
      </c>
      <c r="AB47" s="29">
        <v>43</v>
      </c>
      <c r="AC47" s="29">
        <f t="shared" si="2"/>
        <v>143.11393786213412</v>
      </c>
      <c r="AD47" s="29">
        <f t="shared" si="3"/>
        <v>144.68003225291747</v>
      </c>
      <c r="AE47" s="29">
        <f t="shared" si="4"/>
        <v>150.1218073382164</v>
      </c>
      <c r="AF47" s="29">
        <f t="shared" si="5"/>
        <v>158.91822165763463</v>
      </c>
      <c r="AG47" s="29">
        <f t="shared" si="6"/>
        <v>157.32260659349114</v>
      </c>
      <c r="AI47" s="29">
        <v>43</v>
      </c>
      <c r="AJ47" s="29">
        <f t="shared" si="7"/>
        <v>879.18199392457495</v>
      </c>
      <c r="AK47" s="29">
        <f t="shared" si="8"/>
        <v>897.95170337823424</v>
      </c>
      <c r="AL47" s="29">
        <f t="shared" si="9"/>
        <v>942.42640385398181</v>
      </c>
      <c r="AM47" s="29">
        <f t="shared" si="10"/>
        <v>1010.2605105021612</v>
      </c>
      <c r="AN47" s="29">
        <f t="shared" si="11"/>
        <v>1019.4221727816387</v>
      </c>
      <c r="AP47" s="29">
        <v>43</v>
      </c>
      <c r="AQ47" s="39">
        <f t="shared" si="12"/>
        <v>0.13999267082282912</v>
      </c>
      <c r="AR47" s="39">
        <f t="shared" si="13"/>
        <v>0.86000732917717093</v>
      </c>
    </row>
    <row r="48" spans="2:44" x14ac:dyDescent="0.15">
      <c r="B48" s="29">
        <v>44</v>
      </c>
      <c r="C48" s="76">
        <f>[6]属性汇总!CY47</f>
        <v>104</v>
      </c>
      <c r="D48" s="76">
        <f>[6]属性汇总!CZ47</f>
        <v>104.00000000000001</v>
      </c>
      <c r="E48" s="76">
        <f>[6]属性汇总!DA47</f>
        <v>104</v>
      </c>
      <c r="F48" s="76">
        <f>[6]属性汇总!DB47</f>
        <v>103.99999999999999</v>
      </c>
      <c r="G48" s="76">
        <f>[6]属性汇总!DC47</f>
        <v>104</v>
      </c>
      <c r="I48" s="29">
        <v>44</v>
      </c>
      <c r="J48" s="29">
        <f>[7]属性汇总!AJ48+[9]属性!BH49</f>
        <v>632.16904683522796</v>
      </c>
      <c r="K48" s="29">
        <f>[7]属性汇总!AK48+[9]属性!BI49</f>
        <v>638.70266467781187</v>
      </c>
      <c r="L48" s="29">
        <f>[7]属性汇总!AL48+[9]属性!BJ49</f>
        <v>646.07028822399491</v>
      </c>
      <c r="M48" s="29">
        <f>[7]属性汇总!AM48+[9]属性!BK49</f>
        <v>656.24093523380031</v>
      </c>
      <c r="N48" s="29">
        <f>[7]属性汇总!AN48+[9]属性!BL49</f>
        <v>669.46441830143135</v>
      </c>
      <c r="P48" s="29">
        <v>44</v>
      </c>
      <c r="Q48" s="39">
        <f>养成属性buff汇总!AG49</f>
        <v>0.42078089160204896</v>
      </c>
      <c r="R48" s="39">
        <f>养成属性buff汇总!AH49</f>
        <v>0.43519442633619609</v>
      </c>
      <c r="S48" s="39">
        <f>养成属性buff汇总!AI49</f>
        <v>0.4862609369205812</v>
      </c>
      <c r="T48" s="39">
        <f>养成属性buff汇总!AJ49</f>
        <v>0.57790171756407194</v>
      </c>
      <c r="U48" s="39">
        <f>养成属性buff汇总!AK49</f>
        <v>0.55729484512353866</v>
      </c>
      <c r="W48" s="74">
        <f>[4]圣人天赋!GN49/Q48</f>
        <v>0.31294375481482206</v>
      </c>
      <c r="X48" s="74">
        <f>'[5]变法-buff效果'!Z48/Q48</f>
        <v>0.47540281866476664</v>
      </c>
      <c r="Y48" s="74">
        <f>[6]属性汇总!EO47/Q48</f>
        <v>0.2116534265204113</v>
      </c>
      <c r="AB48" s="29">
        <v>44</v>
      </c>
      <c r="AC48" s="29">
        <f t="shared" si="2"/>
        <v>147.76121272661311</v>
      </c>
      <c r="AD48" s="29">
        <f t="shared" si="3"/>
        <v>149.26022033896442</v>
      </c>
      <c r="AE48" s="29">
        <f t="shared" si="4"/>
        <v>154.57113743974045</v>
      </c>
      <c r="AF48" s="29">
        <f t="shared" si="5"/>
        <v>164.10177862666345</v>
      </c>
      <c r="AG48" s="29">
        <f t="shared" si="6"/>
        <v>161.95866389284802</v>
      </c>
      <c r="AI48" s="29">
        <v>44</v>
      </c>
      <c r="AJ48" s="29">
        <f t="shared" si="7"/>
        <v>898.17370200577261</v>
      </c>
      <c r="AK48" s="29">
        <f t="shared" si="8"/>
        <v>916.66250443167212</v>
      </c>
      <c r="AL48" s="29">
        <f t="shared" si="9"/>
        <v>960.22903189234466</v>
      </c>
      <c r="AM48" s="29">
        <f t="shared" si="10"/>
        <v>1035.4836988412665</v>
      </c>
      <c r="AN48" s="29">
        <f t="shared" si="11"/>
        <v>1042.5534876144475</v>
      </c>
      <c r="AP48" s="29">
        <v>44</v>
      </c>
      <c r="AQ48" s="39">
        <f t="shared" si="12"/>
        <v>0.14127190004400941</v>
      </c>
      <c r="AR48" s="39">
        <f t="shared" si="13"/>
        <v>0.85872809995599053</v>
      </c>
    </row>
    <row r="49" spans="2:44" x14ac:dyDescent="0.15">
      <c r="B49" s="29">
        <v>45</v>
      </c>
      <c r="C49" s="76">
        <f>[6]属性汇总!CY48</f>
        <v>106</v>
      </c>
      <c r="D49" s="76">
        <f>[6]属性汇总!CZ48</f>
        <v>106.00000000000001</v>
      </c>
      <c r="E49" s="76">
        <f>[6]属性汇总!DA48</f>
        <v>106</v>
      </c>
      <c r="F49" s="76">
        <f>[6]属性汇总!DB48</f>
        <v>105.99999999999999</v>
      </c>
      <c r="G49" s="76">
        <f>[6]属性汇总!DC48</f>
        <v>106</v>
      </c>
      <c r="I49" s="29">
        <v>45</v>
      </c>
      <c r="J49" s="29">
        <f>[7]属性汇总!AJ49+[9]属性!BH50</f>
        <v>637.72852146586251</v>
      </c>
      <c r="K49" s="29">
        <f>[7]属性汇总!AK49+[9]属性!BI50</f>
        <v>644.34579571888753</v>
      </c>
      <c r="L49" s="29">
        <f>[7]属性汇总!AL49+[9]属性!BJ50</f>
        <v>652.69848262644462</v>
      </c>
      <c r="M49" s="29">
        <f>[7]属性汇总!AM49+[9]属性!BK50</f>
        <v>664.78564095165166</v>
      </c>
      <c r="N49" s="29">
        <f>[7]属性汇总!AN49+[9]属性!BL50</f>
        <v>677.98719652181717</v>
      </c>
      <c r="P49" s="29">
        <v>45</v>
      </c>
      <c r="Q49" s="39">
        <f>养成属性buff汇总!AG50</f>
        <v>0.46738751881228613</v>
      </c>
      <c r="R49" s="39">
        <f>养成属性buff汇总!AH50</f>
        <v>0.48839483213797036</v>
      </c>
      <c r="S49" s="39">
        <f>养成属性buff汇总!AI50</f>
        <v>0.53446233508678798</v>
      </c>
      <c r="T49" s="39">
        <f>养成属性buff汇总!AJ50</f>
        <v>0.63173159225888331</v>
      </c>
      <c r="U49" s="39">
        <f>养成属性buff汇总!AK50</f>
        <v>0.61088045222020515</v>
      </c>
      <c r="W49" s="74">
        <f>[4]圣人天赋!GN50/Q49</f>
        <v>0.35125194600545195</v>
      </c>
      <c r="X49" s="74">
        <f>'[5]变法-buff效果'!Z49/Q49</f>
        <v>0.43880373723800975</v>
      </c>
      <c r="Y49" s="74">
        <f>[6]属性汇总!EO48/Q49</f>
        <v>0.20994431675653827</v>
      </c>
      <c r="AB49" s="29">
        <v>45</v>
      </c>
      <c r="AC49" s="29">
        <f t="shared" si="2"/>
        <v>155.54307699410231</v>
      </c>
      <c r="AD49" s="29">
        <f t="shared" si="3"/>
        <v>157.76985220662488</v>
      </c>
      <c r="AE49" s="29">
        <f t="shared" si="4"/>
        <v>162.65300751919955</v>
      </c>
      <c r="AF49" s="29">
        <f t="shared" si="5"/>
        <v>172.9635487794416</v>
      </c>
      <c r="AG49" s="29">
        <f t="shared" si="6"/>
        <v>170.75332793534176</v>
      </c>
      <c r="AI49" s="29">
        <v>45</v>
      </c>
      <c r="AJ49" s="29">
        <f t="shared" si="7"/>
        <v>935.79487278961972</v>
      </c>
      <c r="AK49" s="29">
        <f t="shared" si="8"/>
        <v>959.04095245782048</v>
      </c>
      <c r="AL49" s="29">
        <f t="shared" si="9"/>
        <v>1001.5412377585776</v>
      </c>
      <c r="AM49" s="29">
        <f t="shared" si="10"/>
        <v>1084.7517324208809</v>
      </c>
      <c r="AN49" s="29">
        <f t="shared" si="11"/>
        <v>1092.156321732574</v>
      </c>
      <c r="AP49" s="29">
        <v>45</v>
      </c>
      <c r="AQ49" s="39">
        <f t="shared" si="12"/>
        <v>0.14252512434386375</v>
      </c>
      <c r="AR49" s="39">
        <f t="shared" si="13"/>
        <v>0.85747487565613623</v>
      </c>
    </row>
    <row r="50" spans="2:44" x14ac:dyDescent="0.15">
      <c r="B50" s="29">
        <v>46</v>
      </c>
      <c r="C50" s="76">
        <f>[6]属性汇总!CY49</f>
        <v>108</v>
      </c>
      <c r="D50" s="76">
        <f>[6]属性汇总!CZ49</f>
        <v>108.00000000000001</v>
      </c>
      <c r="E50" s="76">
        <f>[6]属性汇总!DA49</f>
        <v>108</v>
      </c>
      <c r="F50" s="76">
        <f>[6]属性汇总!DB49</f>
        <v>108</v>
      </c>
      <c r="G50" s="76">
        <f>[6]属性汇总!DC49</f>
        <v>108</v>
      </c>
      <c r="I50" s="29">
        <v>46</v>
      </c>
      <c r="J50" s="29">
        <f>[7]属性汇总!AJ50+[9]属性!BH51</f>
        <v>643.28799609649695</v>
      </c>
      <c r="K50" s="29">
        <f>[7]属性汇总!AK50+[9]属性!BI51</f>
        <v>649.98892675996308</v>
      </c>
      <c r="L50" s="29">
        <f>[7]属性汇总!AL50+[9]属性!BJ51</f>
        <v>661.25372685249454</v>
      </c>
      <c r="M50" s="29">
        <f>[7]属性汇总!AM50+[9]属性!BK51</f>
        <v>673.33034666950311</v>
      </c>
      <c r="N50" s="29">
        <f>[7]属性汇总!AN50+[9]属性!BL51</f>
        <v>686.50997474220298</v>
      </c>
      <c r="P50" s="29">
        <v>46</v>
      </c>
      <c r="Q50" s="39">
        <f>养成属性buff汇总!AG51</f>
        <v>0.48142151369355868</v>
      </c>
      <c r="R50" s="39">
        <f>养成属性buff汇总!AH51</f>
        <v>0.50790699449030341</v>
      </c>
      <c r="S50" s="39">
        <f>养成属性buff汇总!AI51</f>
        <v>0.54834089411253528</v>
      </c>
      <c r="T50" s="39">
        <f>养成属性buff汇总!AJ51</f>
        <v>0.6474653024360344</v>
      </c>
      <c r="U50" s="39">
        <f>养成属性buff汇总!AK51</f>
        <v>0.62594288085995076</v>
      </c>
      <c r="W50" s="74">
        <f>[4]圣人天赋!GN51/Q50</f>
        <v>0.34008791966302476</v>
      </c>
      <c r="X50" s="74">
        <f>'[5]变法-buff效果'!Z50/Q50</f>
        <v>0.43725691012889545</v>
      </c>
      <c r="Y50" s="74">
        <f>[6]属性汇总!EO49/Q50</f>
        <v>0.22265517020807984</v>
      </c>
      <c r="AB50" s="29">
        <v>46</v>
      </c>
      <c r="AC50" s="29">
        <f t="shared" si="2"/>
        <v>159.99352347890434</v>
      </c>
      <c r="AD50" s="29">
        <f t="shared" si="3"/>
        <v>162.85395540495279</v>
      </c>
      <c r="AE50" s="29">
        <f t="shared" si="4"/>
        <v>167.22081656415381</v>
      </c>
      <c r="AF50" s="29">
        <f t="shared" si="5"/>
        <v>177.9262526630917</v>
      </c>
      <c r="AG50" s="29">
        <f t="shared" si="6"/>
        <v>175.60183113287468</v>
      </c>
      <c r="AI50" s="29">
        <v>46</v>
      </c>
      <c r="AJ50" s="29">
        <f t="shared" si="7"/>
        <v>952.98067691816857</v>
      </c>
      <c r="AK50" s="29">
        <f t="shared" si="8"/>
        <v>980.12284900259385</v>
      </c>
      <c r="AL50" s="29">
        <f t="shared" si="9"/>
        <v>1023.8461866700375</v>
      </c>
      <c r="AM50" s="29">
        <f t="shared" si="10"/>
        <v>1109.2883832152329</v>
      </c>
      <c r="AN50" s="29">
        <f t="shared" si="11"/>
        <v>1116.2260060714295</v>
      </c>
      <c r="AP50" s="29">
        <v>46</v>
      </c>
      <c r="AQ50" s="39">
        <f t="shared" si="12"/>
        <v>0.14375312870848564</v>
      </c>
      <c r="AR50" s="39">
        <f t="shared" si="13"/>
        <v>0.85624687129151422</v>
      </c>
    </row>
    <row r="51" spans="2:44" x14ac:dyDescent="0.15">
      <c r="B51" s="29">
        <v>47</v>
      </c>
      <c r="C51" s="76">
        <f>[6]属性汇总!CY50</f>
        <v>110</v>
      </c>
      <c r="D51" s="76">
        <f>[6]属性汇总!CZ50</f>
        <v>110.00000000000001</v>
      </c>
      <c r="E51" s="76">
        <f>[6]属性汇总!DA50</f>
        <v>110.00000000000001</v>
      </c>
      <c r="F51" s="76">
        <f>[6]属性汇总!DB50</f>
        <v>110</v>
      </c>
      <c r="G51" s="76">
        <f>[6]属性汇总!DC50</f>
        <v>110</v>
      </c>
      <c r="I51" s="29">
        <v>47</v>
      </c>
      <c r="J51" s="29">
        <f>[7]属性汇总!AJ51+[9]属性!BH52</f>
        <v>648.84747072713139</v>
      </c>
      <c r="K51" s="29">
        <f>[7]属性汇总!AK51+[9]属性!BI52</f>
        <v>658.55723839399559</v>
      </c>
      <c r="L51" s="29">
        <f>[7]属性汇总!AL51+[9]属性!BJ52</f>
        <v>669.80897107854435</v>
      </c>
      <c r="M51" s="29">
        <f>[7]属性汇总!AM51+[9]属性!BK52</f>
        <v>681.87505238735446</v>
      </c>
      <c r="N51" s="29">
        <f>[7]属性汇总!AN51+[9]属性!BL52</f>
        <v>695.0327529625888</v>
      </c>
      <c r="P51" s="29">
        <v>47</v>
      </c>
      <c r="Q51" s="39">
        <f>养成属性buff汇总!AG52</f>
        <v>0.4958489718574452</v>
      </c>
      <c r="R51" s="39">
        <f>养成属性buff汇总!AH52</f>
        <v>0.52265968739355251</v>
      </c>
      <c r="S51" s="39">
        <f>养成属性buff汇总!AI52</f>
        <v>0.56644155463881729</v>
      </c>
      <c r="T51" s="39">
        <f>养成属性buff汇总!AJ52</f>
        <v>0.66341365283245124</v>
      </c>
      <c r="U51" s="39">
        <f>养成属性buff汇总!AK52</f>
        <v>0.6412105471728744</v>
      </c>
      <c r="W51" s="74">
        <f>[4]圣人天赋!GN52/Q51</f>
        <v>0.3293047560809067</v>
      </c>
      <c r="X51" s="74">
        <f>'[5]变法-buff效果'!Z51/Q51</f>
        <v>0.43623549619900376</v>
      </c>
      <c r="Y51" s="74">
        <f>[6]属性汇总!EO50/Q51</f>
        <v>0.23445974772008965</v>
      </c>
      <c r="AB51" s="29">
        <v>47</v>
      </c>
      <c r="AC51" s="29">
        <f t="shared" si="2"/>
        <v>164.54338690431896</v>
      </c>
      <c r="AD51" s="29">
        <f t="shared" si="3"/>
        <v>167.49256561329079</v>
      </c>
      <c r="AE51" s="29">
        <f t="shared" si="4"/>
        <v>172.30857101026993</v>
      </c>
      <c r="AF51" s="29">
        <f t="shared" si="5"/>
        <v>182.97550181156964</v>
      </c>
      <c r="AG51" s="29">
        <f t="shared" si="6"/>
        <v>180.53316018901617</v>
      </c>
      <c r="AI51" s="29">
        <v>47</v>
      </c>
      <c r="AJ51" s="29">
        <f t="shared" si="7"/>
        <v>970.57782197948325</v>
      </c>
      <c r="AK51" s="29">
        <f t="shared" si="8"/>
        <v>1002.7585587437626</v>
      </c>
      <c r="AL51" s="29">
        <f t="shared" si="9"/>
        <v>1049.2166059673016</v>
      </c>
      <c r="AM51" s="29">
        <f t="shared" si="10"/>
        <v>1134.2402716669683</v>
      </c>
      <c r="AN51" s="29">
        <f t="shared" si="11"/>
        <v>1140.6950847927997</v>
      </c>
      <c r="AP51" s="29">
        <v>47</v>
      </c>
      <c r="AQ51" s="39">
        <f t="shared" si="12"/>
        <v>0.14495666684452074</v>
      </c>
      <c r="AR51" s="39">
        <f t="shared" si="13"/>
        <v>0.85504333315547931</v>
      </c>
    </row>
    <row r="52" spans="2:44" x14ac:dyDescent="0.15">
      <c r="B52" s="29">
        <v>48</v>
      </c>
      <c r="C52" s="76">
        <f>[6]属性汇总!CY51</f>
        <v>112</v>
      </c>
      <c r="D52" s="76">
        <f>[6]属性汇总!CZ51</f>
        <v>112.00000000000001</v>
      </c>
      <c r="E52" s="76">
        <f>[6]属性汇总!DA51</f>
        <v>112.00000000000001</v>
      </c>
      <c r="F52" s="76">
        <f>[6]属性汇总!DB51</f>
        <v>112</v>
      </c>
      <c r="G52" s="76">
        <f>[6]属性汇总!DC51</f>
        <v>112</v>
      </c>
      <c r="I52" s="29">
        <v>48</v>
      </c>
      <c r="J52" s="29">
        <f>[7]属性汇总!AJ52+[9]属性!BH53</f>
        <v>656.80996273978383</v>
      </c>
      <c r="K52" s="29">
        <f>[7]属性汇总!AK52+[9]属性!BI53</f>
        <v>667.13130125218129</v>
      </c>
      <c r="L52" s="29">
        <f>[7]属性汇总!AL52+[9]属性!BJ53</f>
        <v>678.36421530459415</v>
      </c>
      <c r="M52" s="29">
        <f>[7]属性汇总!AM52+[9]属性!BK53</f>
        <v>690.4197581052058</v>
      </c>
      <c r="N52" s="29">
        <f>[7]属性汇总!AN52+[9]属性!BL53</f>
        <v>703.55553118297462</v>
      </c>
      <c r="P52" s="29">
        <v>48</v>
      </c>
      <c r="Q52" s="39">
        <f>养成属性buff汇总!AG53</f>
        <v>0.51069672506079677</v>
      </c>
      <c r="R52" s="39">
        <f>养成属性buff汇总!AH53</f>
        <v>0.53771580836024668</v>
      </c>
      <c r="S52" s="39">
        <f>养成属性buff汇总!AI53</f>
        <v>0.58536505844342712</v>
      </c>
      <c r="T52" s="39">
        <f>养成属性buff汇总!AJ53</f>
        <v>0.67953750834779614</v>
      </c>
      <c r="U52" s="39">
        <f>养成属性buff汇总!AK53</f>
        <v>0.6566529569236742</v>
      </c>
      <c r="W52" s="74">
        <f>[4]圣人天赋!GN53/Q52</f>
        <v>0.31887627828140613</v>
      </c>
      <c r="X52" s="74">
        <f>'[5]变法-buff效果'!Z52/Q52</f>
        <v>0.43572903936629381</v>
      </c>
      <c r="Y52" s="74">
        <f>[6]属性汇总!EO51/Q52</f>
        <v>0.24539468235229997</v>
      </c>
      <c r="AB52" s="29">
        <v>48</v>
      </c>
      <c r="AC52" s="29">
        <f t="shared" si="2"/>
        <v>169.19803320680924</v>
      </c>
      <c r="AD52" s="29">
        <f t="shared" si="3"/>
        <v>172.22417053634766</v>
      </c>
      <c r="AE52" s="29">
        <f t="shared" si="4"/>
        <v>177.56088654566386</v>
      </c>
      <c r="AF52" s="29">
        <f t="shared" si="5"/>
        <v>188.10820093495317</v>
      </c>
      <c r="AG52" s="29">
        <f t="shared" si="6"/>
        <v>185.54513117545153</v>
      </c>
      <c r="AI52" s="29">
        <v>48</v>
      </c>
      <c r="AJ52" s="29">
        <f t="shared" si="7"/>
        <v>992.24065969829542</v>
      </c>
      <c r="AK52" s="29">
        <f t="shared" si="8"/>
        <v>1025.8583481874211</v>
      </c>
      <c r="AL52" s="29">
        <f t="shared" si="9"/>
        <v>1075.4549238422976</v>
      </c>
      <c r="AM52" s="29">
        <f t="shared" si="10"/>
        <v>1159.5858802421055</v>
      </c>
      <c r="AN52" s="29">
        <f t="shared" si="11"/>
        <v>1165.5473510942813</v>
      </c>
      <c r="AP52" s="29">
        <v>48</v>
      </c>
      <c r="AQ52" s="39">
        <f t="shared" si="12"/>
        <v>0.14567969384900933</v>
      </c>
      <c r="AR52" s="39">
        <f t="shared" si="13"/>
        <v>0.85432030615099053</v>
      </c>
    </row>
    <row r="53" spans="2:44" x14ac:dyDescent="0.15">
      <c r="B53" s="29">
        <v>49</v>
      </c>
      <c r="C53" s="76">
        <f>[6]属性汇总!CY52</f>
        <v>114</v>
      </c>
      <c r="D53" s="76">
        <f>[6]属性汇总!CZ52</f>
        <v>114.00000000000001</v>
      </c>
      <c r="E53" s="76">
        <f>[6]属性汇总!DA52</f>
        <v>114.00000000000001</v>
      </c>
      <c r="F53" s="76">
        <f>[6]属性汇总!DB52</f>
        <v>114.03325260955906</v>
      </c>
      <c r="G53" s="76">
        <f>[6]属性汇总!DC52</f>
        <v>114.06232535192345</v>
      </c>
      <c r="I53" s="29">
        <v>49</v>
      </c>
      <c r="J53" s="29">
        <f>[7]属性汇总!AJ53+[9]属性!BH54</f>
        <v>665.40090544813359</v>
      </c>
      <c r="K53" s="29">
        <f>[7]属性汇总!AK53+[9]属性!BI54</f>
        <v>675.70536411036687</v>
      </c>
      <c r="L53" s="29">
        <f>[7]属性汇总!AL53+[9]属性!BJ54</f>
        <v>686.91945953064396</v>
      </c>
      <c r="M53" s="29">
        <f>[7]属性汇总!AM53+[9]属性!BK54</f>
        <v>698.96446382305726</v>
      </c>
      <c r="N53" s="29">
        <f>[7]属性汇总!AN53+[9]属性!BL54</f>
        <v>712.07830940336032</v>
      </c>
      <c r="P53" s="29">
        <v>49</v>
      </c>
      <c r="Q53" s="39">
        <f>养成属性buff汇总!AG54</f>
        <v>0.52926911535290566</v>
      </c>
      <c r="R53" s="39">
        <f>养成属性buff汇总!AH54</f>
        <v>0.55323697031879993</v>
      </c>
      <c r="S53" s="39">
        <f>养成属性buff汇总!AI54</f>
        <v>0.60211250071848887</v>
      </c>
      <c r="T53" s="39">
        <f>养成属性buff汇总!AJ54</f>
        <v>0.69254167717102533</v>
      </c>
      <c r="U53" s="39">
        <f>养成属性buff汇总!AK54</f>
        <v>0.66606737127716342</v>
      </c>
      <c r="W53" s="74">
        <f>[4]圣人天赋!GN54/Q53</f>
        <v>0.30683586036535732</v>
      </c>
      <c r="X53" s="74">
        <f>'[5]变法-buff效果'!Z53/Q53</f>
        <v>0.4392519189853446</v>
      </c>
      <c r="Y53" s="74">
        <f>[6]属性汇总!EO52/Q53</f>
        <v>0.25391222064929803</v>
      </c>
      <c r="AB53" s="29">
        <v>49</v>
      </c>
      <c r="AC53" s="29">
        <f t="shared" si="2"/>
        <v>174.33667915023125</v>
      </c>
      <c r="AD53" s="29">
        <f t="shared" si="3"/>
        <v>177.06901461634322</v>
      </c>
      <c r="AE53" s="29">
        <f t="shared" si="4"/>
        <v>182.64082508190776</v>
      </c>
      <c r="AF53" s="29">
        <f t="shared" si="5"/>
        <v>193.0060326250503</v>
      </c>
      <c r="AG53" s="29">
        <f t="shared" si="6"/>
        <v>190.03551856083965</v>
      </c>
      <c r="AI53" s="29">
        <v>49</v>
      </c>
      <c r="AJ53" s="29">
        <f t="shared" si="7"/>
        <v>1017.5770540296896</v>
      </c>
      <c r="AK53" s="29">
        <f t="shared" si="8"/>
        <v>1049.5305525789479</v>
      </c>
      <c r="AL53" s="29">
        <f t="shared" si="9"/>
        <v>1100.5222531008328</v>
      </c>
      <c r="AM53" s="29">
        <f t="shared" si="10"/>
        <v>1183.0264858820237</v>
      </c>
      <c r="AN53" s="29">
        <f t="shared" si="11"/>
        <v>1186.3704370911432</v>
      </c>
      <c r="AP53" s="29">
        <v>49</v>
      </c>
      <c r="AQ53" s="39">
        <f t="shared" si="12"/>
        <v>0.14626618881646439</v>
      </c>
      <c r="AR53" s="39">
        <f t="shared" si="13"/>
        <v>0.85373381118353564</v>
      </c>
    </row>
    <row r="54" spans="2:44" x14ac:dyDescent="0.15">
      <c r="B54" s="29">
        <v>50</v>
      </c>
      <c r="C54" s="76">
        <f>[6]属性汇总!CY53</f>
        <v>116.05784381378839</v>
      </c>
      <c r="D54" s="76">
        <f>[6]属性汇总!CZ53</f>
        <v>116.10144851683536</v>
      </c>
      <c r="E54" s="76">
        <f>[6]属性汇总!DA53</f>
        <v>116.10079212486171</v>
      </c>
      <c r="F54" s="76">
        <f>[6]属性汇总!DB53</f>
        <v>116.15705867813304</v>
      </c>
      <c r="G54" s="76">
        <f>[6]属性汇总!DC53</f>
        <v>116.18528772466547</v>
      </c>
      <c r="I54" s="29">
        <v>50</v>
      </c>
      <c r="J54" s="29">
        <f>[7]属性汇总!AJ54+[9]属性!BH55</f>
        <v>673.99184815648334</v>
      </c>
      <c r="K54" s="29">
        <f>[7]属性汇总!AK54+[9]属性!BI55</f>
        <v>684.27942696855257</v>
      </c>
      <c r="L54" s="29">
        <f>[7]属性汇总!AL54+[9]属性!BJ55</f>
        <v>695.47470375669377</v>
      </c>
      <c r="M54" s="29">
        <f>[7]属性汇总!AM54+[9]属性!BK55</f>
        <v>707.5091695409086</v>
      </c>
      <c r="N54" s="29">
        <f>[7]属性汇总!AN54+[9]属性!BL55</f>
        <v>720.60108762374614</v>
      </c>
      <c r="P54" s="29">
        <v>50</v>
      </c>
      <c r="Q54" s="39">
        <f>养成属性buff汇总!AG55</f>
        <v>0.54833402068561232</v>
      </c>
      <c r="R54" s="39">
        <f>养成属性buff汇总!AH55</f>
        <v>0.56252630912460444</v>
      </c>
      <c r="S54" s="39">
        <f>养成属性buff汇总!AI55</f>
        <v>0.60834340951266297</v>
      </c>
      <c r="T54" s="39">
        <f>养成属性buff汇总!AJ55</f>
        <v>0.69688308070485194</v>
      </c>
      <c r="U54" s="39">
        <f>养成属性buff汇总!AK55</f>
        <v>0.67143216189766286</v>
      </c>
      <c r="W54" s="74">
        <f>[4]圣人天赋!GN55/Q54</f>
        <v>0.29538713024526014</v>
      </c>
      <c r="X54" s="74">
        <f>'[5]变法-buff效果'!Z54/Q54</f>
        <v>0.44724216624651608</v>
      </c>
      <c r="Y54" s="74">
        <f>[6]属性汇总!EO53/Q54</f>
        <v>0.25737070350822383</v>
      </c>
      <c r="AB54" s="29">
        <v>50</v>
      </c>
      <c r="AC54" s="29">
        <f t="shared" si="2"/>
        <v>179.69630794430583</v>
      </c>
      <c r="AD54" s="29">
        <f t="shared" si="3"/>
        <v>181.41156783503104</v>
      </c>
      <c r="AE54" s="29">
        <f t="shared" si="4"/>
        <v>186.72994385322102</v>
      </c>
      <c r="AF54" s="29">
        <f t="shared" si="5"/>
        <v>197.10494757536463</v>
      </c>
      <c r="AG54" s="29">
        <f t="shared" si="6"/>
        <v>194.1958266423396</v>
      </c>
      <c r="AI54" s="29">
        <v>50</v>
      </c>
      <c r="AJ54" s="29">
        <f t="shared" si="7"/>
        <v>1043.5645081654545</v>
      </c>
      <c r="AK54" s="29">
        <f t="shared" si="8"/>
        <v>1069.2046074310717</v>
      </c>
      <c r="AL54" s="29">
        <f t="shared" si="9"/>
        <v>1118.56215626985</v>
      </c>
      <c r="AM54" s="29">
        <f t="shared" si="10"/>
        <v>1200.5603392375083</v>
      </c>
      <c r="AN54" s="29">
        <f t="shared" si="11"/>
        <v>1204.4358337527651</v>
      </c>
      <c r="AP54" s="29">
        <v>50</v>
      </c>
      <c r="AQ54" s="39">
        <f t="shared" si="12"/>
        <v>0.14689942290130717</v>
      </c>
      <c r="AR54" s="39">
        <f t="shared" si="13"/>
        <v>0.85310057709869291</v>
      </c>
    </row>
    <row r="55" spans="2:44" x14ac:dyDescent="0.15">
      <c r="B55" s="29">
        <v>51</v>
      </c>
      <c r="C55" s="76">
        <f>[6]属性汇总!CY54</f>
        <v>118.18179988314874</v>
      </c>
      <c r="D55" s="76">
        <f>[6]属性汇总!CZ54</f>
        <v>118.22495398715763</v>
      </c>
      <c r="E55" s="76">
        <f>[6]属性汇总!DA54</f>
        <v>118.2250520136019</v>
      </c>
      <c r="F55" s="76">
        <f>[6]属性汇总!DB54</f>
        <v>118.28086474670702</v>
      </c>
      <c r="G55" s="76">
        <f>[6]属性汇总!DC54</f>
        <v>118.30825009740751</v>
      </c>
      <c r="I55" s="29">
        <v>51</v>
      </c>
      <c r="J55" s="29">
        <f>[7]属性汇总!AJ55+[9]属性!BH56</f>
        <v>682.58279086483299</v>
      </c>
      <c r="K55" s="29">
        <f>[7]属性汇总!AK55+[9]属性!BI56</f>
        <v>692.85348982673827</v>
      </c>
      <c r="L55" s="29">
        <f>[7]属性汇总!AL55+[9]属性!BJ56</f>
        <v>704.02994798274369</v>
      </c>
      <c r="M55" s="29">
        <f>[7]属性汇总!AM55+[9]属性!BK56</f>
        <v>716.05387525875994</v>
      </c>
      <c r="N55" s="29">
        <f>[7]属性汇总!AN55+[9]属性!BL56</f>
        <v>729.12386584413196</v>
      </c>
      <c r="P55" s="29">
        <v>51</v>
      </c>
      <c r="Q55" s="39">
        <f>养成属性buff汇总!AG56</f>
        <v>0.56502852447306273</v>
      </c>
      <c r="R55" s="39">
        <f>养成属性buff汇总!AH56</f>
        <v>0.57398466633162837</v>
      </c>
      <c r="S55" s="39">
        <f>养成属性buff汇总!AI56</f>
        <v>0.61310123156287499</v>
      </c>
      <c r="T55" s="39">
        <f>养成属性buff汇总!AJ56</f>
        <v>0.70409226570581018</v>
      </c>
      <c r="U55" s="39">
        <f>养成属性buff汇总!AK56</f>
        <v>0.67766192033458283</v>
      </c>
      <c r="W55" s="74">
        <f>[4]圣人天赋!GN56/Q55</f>
        <v>0.28584781134199161</v>
      </c>
      <c r="X55" s="74">
        <f>'[5]变法-buff效果'!Z55/Q55</f>
        <v>0.45717210908878503</v>
      </c>
      <c r="Y55" s="74">
        <f>[6]属性汇总!EO54/Q55</f>
        <v>0.25698007956922342</v>
      </c>
      <c r="AB55" s="29">
        <v>51</v>
      </c>
      <c r="AC55" s="29">
        <f t="shared" si="2"/>
        <v>184.95788789069505</v>
      </c>
      <c r="AD55" s="29">
        <f t="shared" si="3"/>
        <v>186.08426475354841</v>
      </c>
      <c r="AE55" s="29">
        <f t="shared" si="4"/>
        <v>190.70897700472617</v>
      </c>
      <c r="AF55" s="29">
        <f t="shared" si="5"/>
        <v>201.56150679585846</v>
      </c>
      <c r="AG55" s="29">
        <f t="shared" si="6"/>
        <v>198.48124604984079</v>
      </c>
      <c r="AI55" s="29">
        <v>51</v>
      </c>
      <c r="AJ55" s="29">
        <f t="shared" si="7"/>
        <v>1068.2615380178947</v>
      </c>
      <c r="AK55" s="29">
        <f t="shared" si="8"/>
        <v>1090.540769001643</v>
      </c>
      <c r="AL55" s="29">
        <f t="shared" si="9"/>
        <v>1135.6715761481107</v>
      </c>
      <c r="AM55" s="29">
        <f t="shared" si="10"/>
        <v>1220.2218706571259</v>
      </c>
      <c r="AN55" s="29">
        <f t="shared" si="11"/>
        <v>1223.2233449338412</v>
      </c>
      <c r="AP55" s="29">
        <v>51</v>
      </c>
      <c r="AQ55" s="39">
        <f t="shared" si="12"/>
        <v>0.14758619605389514</v>
      </c>
      <c r="AR55" s="39">
        <f t="shared" si="13"/>
        <v>0.85241380394610489</v>
      </c>
    </row>
    <row r="56" spans="2:44" x14ac:dyDescent="0.15">
      <c r="B56" s="29">
        <v>52</v>
      </c>
      <c r="C56" s="76">
        <f>[6]属性汇总!CY55</f>
        <v>120.30575595250909</v>
      </c>
      <c r="D56" s="76">
        <f>[6]属性汇总!CZ55</f>
        <v>120.34845945747992</v>
      </c>
      <c r="E56" s="76">
        <f>[6]属性汇总!DA55</f>
        <v>120.34931190234208</v>
      </c>
      <c r="F56" s="76">
        <f>[6]属性汇总!DB55</f>
        <v>120.40467081528102</v>
      </c>
      <c r="G56" s="76">
        <f>[6]属性汇总!DC55</f>
        <v>120.43121247014955</v>
      </c>
      <c r="I56" s="29">
        <v>52</v>
      </c>
      <c r="J56" s="29">
        <f>[7]属性汇总!AJ56+[9]属性!BH57</f>
        <v>691.17373357318274</v>
      </c>
      <c r="K56" s="29">
        <f>[7]属性汇总!AK56+[9]属性!BI57</f>
        <v>701.42755268492385</v>
      </c>
      <c r="L56" s="29">
        <f>[7]属性汇总!AL56+[9]属性!BJ57</f>
        <v>712.5851922087935</v>
      </c>
      <c r="M56" s="29">
        <f>[7]属性汇总!AM56+[9]属性!BK57</f>
        <v>724.59858097661129</v>
      </c>
      <c r="N56" s="29">
        <f>[7]属性汇总!AN56+[9]属性!BL57</f>
        <v>737.64664406451777</v>
      </c>
      <c r="P56" s="29">
        <v>52</v>
      </c>
      <c r="Q56" s="39">
        <f>养成属性buff汇总!AG57</f>
        <v>0.5823584039787052</v>
      </c>
      <c r="R56" s="39">
        <f>养成属性buff汇总!AH57</f>
        <v>0.58841091627292597</v>
      </c>
      <c r="S56" s="39">
        <f>养成属性buff汇总!AI57</f>
        <v>0.6186677394411586</v>
      </c>
      <c r="T56" s="39">
        <f>养成属性buff汇总!AJ57</f>
        <v>0.7136655386909575</v>
      </c>
      <c r="U56" s="39">
        <f>养成属性buff汇总!AK57</f>
        <v>0.68453023227401633</v>
      </c>
      <c r="W56" s="74">
        <f>[4]圣人天赋!GN57/Q56</f>
        <v>0.27661753744326145</v>
      </c>
      <c r="X56" s="74">
        <f>'[5]变法-buff效果'!Z56/Q56</f>
        <v>0.46705055994364142</v>
      </c>
      <c r="Y56" s="74">
        <f>[6]属性汇总!EO55/Q56</f>
        <v>0.25633190261309713</v>
      </c>
      <c r="AB56" s="29">
        <v>52</v>
      </c>
      <c r="AC56" s="29">
        <f t="shared" si="2"/>
        <v>190.36682397846391</v>
      </c>
      <c r="AD56" s="29">
        <f t="shared" si="3"/>
        <v>191.16280675889078</v>
      </c>
      <c r="AE56" s="29">
        <f t="shared" si="4"/>
        <v>194.80554864026297</v>
      </c>
      <c r="AF56" s="29">
        <f t="shared" si="5"/>
        <v>206.33333507357594</v>
      </c>
      <c r="AG56" s="29">
        <f t="shared" si="6"/>
        <v>202.87001831538242</v>
      </c>
      <c r="AI56" s="29">
        <v>52</v>
      </c>
      <c r="AJ56" s="29">
        <f t="shared" si="7"/>
        <v>1093.6845659288642</v>
      </c>
      <c r="AK56" s="29">
        <f t="shared" si="8"/>
        <v>1114.155181659336</v>
      </c>
      <c r="AL56" s="29">
        <f t="shared" si="9"/>
        <v>1153.4386622318514</v>
      </c>
      <c r="AM56" s="29">
        <f t="shared" si="10"/>
        <v>1241.7196176039879</v>
      </c>
      <c r="AN56" s="29">
        <f t="shared" si="11"/>
        <v>1242.5880726621508</v>
      </c>
      <c r="AP56" s="29">
        <v>52</v>
      </c>
      <c r="AQ56" s="39">
        <f t="shared" si="12"/>
        <v>0.1482548326918621</v>
      </c>
      <c r="AR56" s="39">
        <f t="shared" si="13"/>
        <v>0.85174516730813798</v>
      </c>
    </row>
    <row r="57" spans="2:44" x14ac:dyDescent="0.15">
      <c r="B57" s="29">
        <v>53</v>
      </c>
      <c r="C57" s="76">
        <f>[6]属性汇总!CY56</f>
        <v>122.42971202186943</v>
      </c>
      <c r="D57" s="76">
        <f>[6]属性汇总!CZ56</f>
        <v>122.47196492780219</v>
      </c>
      <c r="E57" s="76">
        <f>[6]属性汇总!DA56</f>
        <v>122.47357179108226</v>
      </c>
      <c r="F57" s="76">
        <f>[6]属性汇总!DB56</f>
        <v>122.51938916105748</v>
      </c>
      <c r="G57" s="76">
        <f>[6]属性汇总!DC56</f>
        <v>122.5367054705044</v>
      </c>
      <c r="I57" s="29">
        <v>53</v>
      </c>
      <c r="J57" s="29">
        <f>[7]属性汇总!AJ57+[9]属性!BH58</f>
        <v>699.7646762815325</v>
      </c>
      <c r="K57" s="29">
        <f>[7]属性汇总!AK57+[9]属性!BI58</f>
        <v>710.00161554310955</v>
      </c>
      <c r="L57" s="29">
        <f>[7]属性汇总!AL57+[9]属性!BJ58</f>
        <v>721.14043643484331</v>
      </c>
      <c r="M57" s="29">
        <f>[7]属性汇总!AM57+[9]属性!BK58</f>
        <v>733.14328669446263</v>
      </c>
      <c r="N57" s="29">
        <f>[7]属性汇总!AN57+[9]属性!BL58</f>
        <v>746.16942228490359</v>
      </c>
      <c r="P57" s="29">
        <v>53</v>
      </c>
      <c r="Q57" s="39">
        <f>养成属性buff汇总!AG58</f>
        <v>0.59991347212454305</v>
      </c>
      <c r="R57" s="39">
        <f>养成属性buff汇总!AH58</f>
        <v>0.60336930493221397</v>
      </c>
      <c r="S57" s="39">
        <f>养成属性buff汇总!AI58</f>
        <v>0.62469557821106259</v>
      </c>
      <c r="T57" s="39">
        <f>养成属性buff汇总!AJ58</f>
        <v>0.7233158135687735</v>
      </c>
      <c r="U57" s="39">
        <f>养成属性buff汇总!AK58</f>
        <v>0.69349966112678918</v>
      </c>
      <c r="W57" s="74">
        <f>[4]圣人天赋!GN58/Q57</f>
        <v>0.26777289918208969</v>
      </c>
      <c r="X57" s="74">
        <f>'[5]变法-buff效果'!Z57/Q57</f>
        <v>0.47660190262370911</v>
      </c>
      <c r="Y57" s="74">
        <f>[6]属性汇总!EO56/Q57</f>
        <v>0.25562519819420121</v>
      </c>
      <c r="AB57" s="29">
        <v>53</v>
      </c>
      <c r="AC57" s="29">
        <f t="shared" si="2"/>
        <v>195.87694565211703</v>
      </c>
      <c r="AD57" s="29">
        <f t="shared" si="3"/>
        <v>196.3677892799727</v>
      </c>
      <c r="AE57" s="29">
        <f t="shared" si="4"/>
        <v>198.98227053668649</v>
      </c>
      <c r="AF57" s="29">
        <f t="shared" si="5"/>
        <v>211.13960081003694</v>
      </c>
      <c r="AG57" s="29">
        <f t="shared" si="6"/>
        <v>207.51586918989238</v>
      </c>
      <c r="AI57" s="29">
        <v>53</v>
      </c>
      <c r="AJ57" s="29">
        <f t="shared" si="7"/>
        <v>1119.5629328996934</v>
      </c>
      <c r="AK57" s="29">
        <f t="shared" si="8"/>
        <v>1138.3947968141047</v>
      </c>
      <c r="AL57" s="29">
        <f t="shared" si="9"/>
        <v>1171.6336783448858</v>
      </c>
      <c r="AM57" s="29">
        <f t="shared" si="10"/>
        <v>1263.4374195723526</v>
      </c>
      <c r="AN57" s="29">
        <f t="shared" si="11"/>
        <v>1263.6376637826563</v>
      </c>
      <c r="AP57" s="29">
        <v>53</v>
      </c>
      <c r="AQ57" s="39">
        <f t="shared" si="12"/>
        <v>0.14890604188445405</v>
      </c>
      <c r="AR57" s="39">
        <f t="shared" si="13"/>
        <v>0.851093958115546</v>
      </c>
    </row>
    <row r="58" spans="2:44" x14ac:dyDescent="0.15">
      <c r="B58" s="29">
        <v>54</v>
      </c>
      <c r="C58" s="76">
        <f>[6]属性汇总!CY57</f>
        <v>124.53776045737547</v>
      </c>
      <c r="D58" s="76">
        <f>[6]属性汇总!CZ57</f>
        <v>124.56676100656611</v>
      </c>
      <c r="E58" s="76">
        <f>[6]属性汇总!DA57</f>
        <v>124.56696829548957</v>
      </c>
      <c r="F58" s="76">
        <f>[6]属性汇总!DB57</f>
        <v>124.60368545610497</v>
      </c>
      <c r="G58" s="76">
        <f>[6]属性汇总!DC57</f>
        <v>124.62001705028814</v>
      </c>
      <c r="I58" s="29">
        <v>54</v>
      </c>
      <c r="J58" s="29">
        <f>[7]属性汇总!AJ58+[9]属性!BH59</f>
        <v>708.35561898988215</v>
      </c>
      <c r="K58" s="29">
        <f>[7]属性汇总!AK58+[9]属性!BI59</f>
        <v>718.57567840129514</v>
      </c>
      <c r="L58" s="29">
        <f>[7]属性汇总!AL58+[9]属性!BJ59</f>
        <v>729.69568066089312</v>
      </c>
      <c r="M58" s="29">
        <f>[7]属性汇总!AM58+[9]属性!BK59</f>
        <v>741.68799241231409</v>
      </c>
      <c r="N58" s="29">
        <f>[7]属性汇总!AN58+[9]属性!BL59</f>
        <v>754.69220050528941</v>
      </c>
      <c r="P58" s="29">
        <v>54</v>
      </c>
      <c r="Q58" s="39">
        <f>养成属性buff汇总!AG59</f>
        <v>0.61780100335029542</v>
      </c>
      <c r="R58" s="39">
        <f>养成属性buff汇总!AH59</f>
        <v>0.61949992560794986</v>
      </c>
      <c r="S58" s="39">
        <f>养成属性buff汇总!AI59</f>
        <v>0.63770833587027154</v>
      </c>
      <c r="T58" s="39">
        <f>养成属性buff汇总!AJ59</f>
        <v>0.73024723436780425</v>
      </c>
      <c r="U58" s="39">
        <f>养成属性buff汇总!AK59</f>
        <v>0.70320052761556373</v>
      </c>
      <c r="W58" s="74">
        <f>[4]圣人天赋!GN59/Q58</f>
        <v>0.25931980690759898</v>
      </c>
      <c r="X58" s="74">
        <f>'[5]变法-buff效果'!Z58/Q58</f>
        <v>0.48657914508494332</v>
      </c>
      <c r="Y58" s="74">
        <f>[6]属性汇总!EO57/Q58</f>
        <v>0.2541010480074577</v>
      </c>
      <c r="AB58" s="29">
        <v>54</v>
      </c>
      <c r="AC58" s="29">
        <f t="shared" si="2"/>
        <v>201.47731382294077</v>
      </c>
      <c r="AD58" s="29">
        <f t="shared" si="3"/>
        <v>201.73586018335709</v>
      </c>
      <c r="AE58" s="29">
        <f t="shared" si="4"/>
        <v>204.00436235161109</v>
      </c>
      <c r="AF58" s="29">
        <f t="shared" si="5"/>
        <v>215.5951821524614</v>
      </c>
      <c r="AG58" s="29">
        <f t="shared" si="6"/>
        <v>212.25287879151131</v>
      </c>
      <c r="AI58" s="29">
        <v>54</v>
      </c>
      <c r="AJ58" s="29">
        <f t="shared" si="7"/>
        <v>1145.978431130651</v>
      </c>
      <c r="AK58" s="29">
        <f t="shared" si="8"/>
        <v>1163.7332577145796</v>
      </c>
      <c r="AL58" s="29">
        <f t="shared" si="9"/>
        <v>1195.0286988668763</v>
      </c>
      <c r="AM58" s="29">
        <f t="shared" si="10"/>
        <v>1283.3035976352153</v>
      </c>
      <c r="AN58" s="29">
        <f t="shared" si="11"/>
        <v>1285.3921540879596</v>
      </c>
      <c r="AP58" s="29">
        <v>54</v>
      </c>
      <c r="AQ58" s="39">
        <f t="shared" si="12"/>
        <v>0.14952425308029685</v>
      </c>
      <c r="AR58" s="39">
        <f t="shared" si="13"/>
        <v>0.85047574691970318</v>
      </c>
    </row>
    <row r="59" spans="2:44" x14ac:dyDescent="0.15">
      <c r="B59" s="29">
        <v>55</v>
      </c>
      <c r="C59" s="76">
        <f>[6]属性汇总!CY58</f>
        <v>126.62497499708159</v>
      </c>
      <c r="D59" s="76">
        <f>[6]属性汇总!CZ58</f>
        <v>126.65312651542664</v>
      </c>
      <c r="E59" s="76">
        <f>[6]属性汇总!DA58</f>
        <v>126.6520273782096</v>
      </c>
      <c r="F59" s="76">
        <f>[6]属性汇总!DB58</f>
        <v>126.68798175115245</v>
      </c>
      <c r="G59" s="76">
        <f>[6]属性汇总!DC58</f>
        <v>126.70332863007187</v>
      </c>
      <c r="I59" s="29">
        <v>55</v>
      </c>
      <c r="J59" s="29">
        <f>[7]属性汇总!AJ59+[9]属性!BH60</f>
        <v>716.9465616982319</v>
      </c>
      <c r="K59" s="29">
        <f>[7]属性汇总!AK59+[9]属性!BI60</f>
        <v>727.14974125948083</v>
      </c>
      <c r="L59" s="29">
        <f>[7]属性汇总!AL59+[9]属性!BJ60</f>
        <v>738.25092488694293</v>
      </c>
      <c r="M59" s="29">
        <f>[7]属性汇总!AM59+[9]属性!BK60</f>
        <v>750.23269813016543</v>
      </c>
      <c r="N59" s="29">
        <f>[7]属性汇总!AN59+[9]属性!BL60</f>
        <v>763.21497872567522</v>
      </c>
      <c r="P59" s="29">
        <v>55</v>
      </c>
      <c r="Q59" s="39">
        <f>养成属性buff汇总!AG60</f>
        <v>0.63526311573162475</v>
      </c>
      <c r="R59" s="39">
        <f>养成属性buff汇总!AH60</f>
        <v>0.63540738640778416</v>
      </c>
      <c r="S59" s="39">
        <f>养成属性buff汇总!AI60</f>
        <v>0.65191763647169976</v>
      </c>
      <c r="T59" s="39">
        <f>养成属性buff汇总!AJ60</f>
        <v>0.73748758825238991</v>
      </c>
      <c r="U59" s="39">
        <f>养成属性buff汇总!AK60</f>
        <v>0.71313186434427789</v>
      </c>
      <c r="W59" s="74">
        <f>[4]圣人天赋!GN60/Q59</f>
        <v>0.25149640680957197</v>
      </c>
      <c r="X59" s="74">
        <f>'[5]变法-buff效果'!Z59/Q59</f>
        <v>0.49658931034551873</v>
      </c>
      <c r="Y59" s="74">
        <f>[6]属性汇总!EO58/Q59</f>
        <v>0.25191428284490935</v>
      </c>
      <c r="AB59" s="29">
        <v>55</v>
      </c>
      <c r="AC59" s="29">
        <f t="shared" si="2"/>
        <v>207.06515114316673</v>
      </c>
      <c r="AD59" s="29">
        <f t="shared" si="3"/>
        <v>207.12945861496831</v>
      </c>
      <c r="AE59" s="29">
        <f t="shared" si="4"/>
        <v>209.21871772096102</v>
      </c>
      <c r="AF59" s="29">
        <f t="shared" si="5"/>
        <v>220.11879587337265</v>
      </c>
      <c r="AG59" s="29">
        <f t="shared" si="6"/>
        <v>217.05950959466074</v>
      </c>
      <c r="AI59" s="29">
        <v>55</v>
      </c>
      <c r="AJ59" s="29">
        <f t="shared" si="7"/>
        <v>1172.3962682957263</v>
      </c>
      <c r="AK59" s="29">
        <f t="shared" si="8"/>
        <v>1189.1860578802641</v>
      </c>
      <c r="AL59" s="29">
        <f t="shared" si="9"/>
        <v>1219.5297229622852</v>
      </c>
      <c r="AM59" s="29">
        <f t="shared" si="10"/>
        <v>1303.5200013022645</v>
      </c>
      <c r="AN59" s="29">
        <f t="shared" si="11"/>
        <v>1307.4878993997943</v>
      </c>
      <c r="AP59" s="29">
        <v>55</v>
      </c>
      <c r="AQ59" s="39">
        <f t="shared" si="12"/>
        <v>0.1501057936273362</v>
      </c>
      <c r="AR59" s="39">
        <f t="shared" si="13"/>
        <v>0.84989420637266377</v>
      </c>
    </row>
    <row r="60" spans="2:44" x14ac:dyDescent="0.15">
      <c r="B60" s="29">
        <v>56</v>
      </c>
      <c r="C60" s="76">
        <f>[6]属性汇总!CY59</f>
        <v>128.71218953678772</v>
      </c>
      <c r="D60" s="76">
        <f>[6]属性汇总!CZ59</f>
        <v>128.73949202428716</v>
      </c>
      <c r="E60" s="76">
        <f>[6]属性汇总!DA59</f>
        <v>128.73708646092962</v>
      </c>
      <c r="F60" s="76">
        <f>[6]属性汇总!DB59</f>
        <v>128.77227804619994</v>
      </c>
      <c r="G60" s="76">
        <f>[6]属性汇总!DC59</f>
        <v>128.78664020985562</v>
      </c>
      <c r="I60" s="29">
        <v>56</v>
      </c>
      <c r="J60" s="29">
        <f>[7]属性汇总!AJ60+[9]属性!BH61</f>
        <v>725.53750440658155</v>
      </c>
      <c r="K60" s="29">
        <f>[7]属性汇总!AK60+[9]属性!BI61</f>
        <v>735.72380411766653</v>
      </c>
      <c r="L60" s="29">
        <f>[7]属性汇总!AL60+[9]属性!BJ61</f>
        <v>746.80616911299285</v>
      </c>
      <c r="M60" s="29">
        <f>[7]属性汇总!AM60+[9]属性!BK61</f>
        <v>758.77740384801677</v>
      </c>
      <c r="N60" s="29">
        <f>[7]属性汇总!AN60+[9]属性!BL61</f>
        <v>771.73775694606093</v>
      </c>
      <c r="P60" s="29">
        <v>56</v>
      </c>
      <c r="Q60" s="39">
        <f>养成属性buff汇总!AG61</f>
        <v>0.65033745643210328</v>
      </c>
      <c r="R60" s="39">
        <f>养成属性buff汇总!AH61</f>
        <v>0.65195873239651747</v>
      </c>
      <c r="S60" s="39">
        <f>养成属性buff汇总!AI61</f>
        <v>0.66624921029101003</v>
      </c>
      <c r="T60" s="39">
        <f>养成属性buff汇总!AJ61</f>
        <v>0.74505021012233397</v>
      </c>
      <c r="U60" s="39">
        <f>养成属性buff汇总!AK61</f>
        <v>0.72332255543330226</v>
      </c>
      <c r="W60" s="74">
        <f>[4]圣人天赋!GN61/Q60</f>
        <v>0.24498528497309691</v>
      </c>
      <c r="X60" s="74">
        <f>'[5]变法-buff效果'!Z60/Q60</f>
        <v>0.50425286760382348</v>
      </c>
      <c r="Y60" s="74">
        <f>[6]属性汇总!EO59/Q60</f>
        <v>0.25076184742307966</v>
      </c>
      <c r="AB60" s="29">
        <v>56</v>
      </c>
      <c r="AC60" s="29">
        <f t="shared" si="2"/>
        <v>212.418547491949</v>
      </c>
      <c r="AD60" s="29">
        <f t="shared" si="3"/>
        <v>212.67232805381298</v>
      </c>
      <c r="AE60" s="29">
        <f t="shared" si="4"/>
        <v>214.50806865068947</v>
      </c>
      <c r="AF60" s="29">
        <f t="shared" si="5"/>
        <v>224.71409086245282</v>
      </c>
      <c r="AG60" s="29">
        <f t="shared" si="6"/>
        <v>221.94092191211766</v>
      </c>
      <c r="AI60" s="29">
        <v>56</v>
      </c>
      <c r="AJ60" s="29">
        <f t="shared" si="7"/>
        <v>1197.3817195684537</v>
      </c>
      <c r="AK60" s="29">
        <f t="shared" si="8"/>
        <v>1215.3853628441641</v>
      </c>
      <c r="AL60" s="29">
        <f t="shared" si="9"/>
        <v>1244.3651895249789</v>
      </c>
      <c r="AM60" s="29">
        <f t="shared" si="10"/>
        <v>1324.1046680210607</v>
      </c>
      <c r="AN60" s="29">
        <f t="shared" si="11"/>
        <v>1329.9530834246505</v>
      </c>
      <c r="AP60" s="29">
        <v>56</v>
      </c>
      <c r="AQ60" s="39">
        <f t="shared" si="12"/>
        <v>0.15067279561158428</v>
      </c>
      <c r="AR60" s="39">
        <f t="shared" si="13"/>
        <v>0.84932720438841569</v>
      </c>
    </row>
    <row r="61" spans="2:44" x14ac:dyDescent="0.15">
      <c r="B61" s="29">
        <v>57</v>
      </c>
      <c r="C61" s="76">
        <f>[6]属性汇总!CY60</f>
        <v>130.79940407649386</v>
      </c>
      <c r="D61" s="76">
        <f>[6]属性汇总!CZ60</f>
        <v>130.82585753314768</v>
      </c>
      <c r="E61" s="76">
        <f>[6]属性汇总!DA60</f>
        <v>130.82214554364961</v>
      </c>
      <c r="F61" s="76">
        <f>[6]属性汇总!DB60</f>
        <v>130.85657434124741</v>
      </c>
      <c r="G61" s="76">
        <f>[6]属性汇总!DC60</f>
        <v>130.86995178963934</v>
      </c>
      <c r="I61" s="29">
        <v>57</v>
      </c>
      <c r="J61" s="29">
        <f>[7]属性汇总!AJ61+[9]属性!BH62</f>
        <v>734.1284471149313</v>
      </c>
      <c r="K61" s="29">
        <f>[7]属性汇总!AK61+[9]属性!BI62</f>
        <v>744.29786697585212</v>
      </c>
      <c r="L61" s="29">
        <f>[7]属性汇总!AL61+[9]属性!BJ62</f>
        <v>755.36141333904266</v>
      </c>
      <c r="M61" s="29">
        <f>[7]属性汇总!AM61+[9]属性!BK62</f>
        <v>767.32210956586823</v>
      </c>
      <c r="N61" s="29">
        <f>[7]属性汇总!AN61+[9]属性!BL62</f>
        <v>780.26053516644674</v>
      </c>
      <c r="P61" s="29">
        <v>57</v>
      </c>
      <c r="Q61" s="39">
        <f>养成属性buff汇总!AG62</f>
        <v>0.66079239033153159</v>
      </c>
      <c r="R61" s="39">
        <f>养成属性buff汇总!AH62</f>
        <v>0.6691333550392371</v>
      </c>
      <c r="S61" s="39">
        <f>养成属性buff汇总!AI62</f>
        <v>0.68150994545140164</v>
      </c>
      <c r="T61" s="39">
        <f>养成属性buff汇总!AJ62</f>
        <v>0.75302618532631904</v>
      </c>
      <c r="U61" s="39">
        <f>养成属性buff汇总!AK62</f>
        <v>0.7338317392102115</v>
      </c>
      <c r="W61" s="74">
        <f>[4]圣人天赋!GN62/Q61</f>
        <v>0.24045294805376582</v>
      </c>
      <c r="X61" s="74">
        <f>'[5]变法-buff效果'!Z61/Q61</f>
        <v>0.50814011345837218</v>
      </c>
      <c r="Y61" s="74">
        <f>[6]属性汇总!EO60/Q61</f>
        <v>0.25140693848786205</v>
      </c>
      <c r="AB61" s="29">
        <v>57</v>
      </c>
      <c r="AC61" s="29">
        <f t="shared" si="2"/>
        <v>217.23065495014012</v>
      </c>
      <c r="AD61" s="29">
        <f t="shared" si="3"/>
        <v>218.36580251018805</v>
      </c>
      <c r="AE61" s="29">
        <f t="shared" si="4"/>
        <v>219.97873881693761</v>
      </c>
      <c r="AF61" s="29">
        <f t="shared" si="5"/>
        <v>229.39500134230681</v>
      </c>
      <c r="AG61" s="29">
        <f t="shared" si="6"/>
        <v>226.90647612178694</v>
      </c>
      <c r="AI61" s="29">
        <v>57</v>
      </c>
      <c r="AJ61" s="29">
        <f t="shared" si="7"/>
        <v>1219.234938494382</v>
      </c>
      <c r="AK61" s="29">
        <f t="shared" si="8"/>
        <v>1242.3323958539518</v>
      </c>
      <c r="AL61" s="29">
        <f t="shared" si="9"/>
        <v>1270.1477289398274</v>
      </c>
      <c r="AM61" s="29">
        <f t="shared" si="10"/>
        <v>1345.1357506487977</v>
      </c>
      <c r="AN61" s="29">
        <f t="shared" si="11"/>
        <v>1352.8404807247309</v>
      </c>
      <c r="AP61" s="29">
        <v>57</v>
      </c>
      <c r="AQ61" s="39">
        <f t="shared" si="12"/>
        <v>0.15122579750012632</v>
      </c>
      <c r="AR61" s="39">
        <f t="shared" si="13"/>
        <v>0.84877420249987356</v>
      </c>
    </row>
    <row r="62" spans="2:44" x14ac:dyDescent="0.15">
      <c r="B62" s="29">
        <v>58</v>
      </c>
      <c r="C62" s="76">
        <f>[6]属性汇总!CY61</f>
        <v>132.8866186162</v>
      </c>
      <c r="D62" s="76">
        <f>[6]属性汇总!CZ61</f>
        <v>132.91222304200818</v>
      </c>
      <c r="E62" s="76">
        <f>[6]属性汇总!DA61</f>
        <v>132.90720462636963</v>
      </c>
      <c r="F62" s="76">
        <f>[6]属性汇总!DB61</f>
        <v>132.9408706362949</v>
      </c>
      <c r="G62" s="76">
        <f>[6]属性汇总!DC61</f>
        <v>132.9532633694231</v>
      </c>
      <c r="I62" s="29">
        <v>58</v>
      </c>
      <c r="J62" s="29">
        <f>[7]属性汇总!AJ62+[9]属性!BH63</f>
        <v>742.71938982328106</v>
      </c>
      <c r="K62" s="29">
        <f>[7]属性汇总!AK62+[9]属性!BI63</f>
        <v>752.87192983403781</v>
      </c>
      <c r="L62" s="29">
        <f>[7]属性汇总!AL62+[9]属性!BJ63</f>
        <v>763.91665756509246</v>
      </c>
      <c r="M62" s="29">
        <f>[7]属性汇总!AM62+[9]属性!BK63</f>
        <v>775.86681528371957</v>
      </c>
      <c r="N62" s="29">
        <f>[7]属性汇总!AN62+[9]属性!BL63</f>
        <v>788.78331338683256</v>
      </c>
      <c r="P62" s="29">
        <v>58</v>
      </c>
      <c r="Q62" s="39">
        <f>养成属性buff汇总!AG63</f>
        <v>0.67178985862552221</v>
      </c>
      <c r="R62" s="39">
        <f>养成属性buff汇总!AH63</f>
        <v>0.68356298808705629</v>
      </c>
      <c r="S62" s="39">
        <f>养成属性buff汇总!AI63</f>
        <v>0.69679820715035479</v>
      </c>
      <c r="T62" s="39">
        <f>养成属性buff汇总!AJ63</f>
        <v>0.76402553865956668</v>
      </c>
      <c r="U62" s="39">
        <f>养成属性buff汇总!AK63</f>
        <v>0.74466581805266574</v>
      </c>
      <c r="W62" s="74">
        <f>[4]圣人天赋!GN63/Q62</f>
        <v>0.23584106753286202</v>
      </c>
      <c r="X62" s="74">
        <f>'[5]变法-buff效果'!Z62/Q62</f>
        <v>0.51233053782384119</v>
      </c>
      <c r="Y62" s="74">
        <f>[6]属性汇总!EO61/Q62</f>
        <v>0.25182839464329682</v>
      </c>
      <c r="AB62" s="29">
        <v>58</v>
      </c>
      <c r="AC62" s="29">
        <f t="shared" si="2"/>
        <v>222.15850134960067</v>
      </c>
      <c r="AD62" s="29">
        <f t="shared" si="3"/>
        <v>223.76609937789661</v>
      </c>
      <c r="AE62" s="29">
        <f t="shared" si="4"/>
        <v>225.51670652738935</v>
      </c>
      <c r="AF62" s="29">
        <f t="shared" si="5"/>
        <v>234.51109093406188</v>
      </c>
      <c r="AG62" s="29">
        <f t="shared" si="6"/>
        <v>231.95901399918606</v>
      </c>
      <c r="AI62" s="29">
        <v>58</v>
      </c>
      <c r="AJ62" s="29">
        <f t="shared" si="7"/>
        <v>1241.6707437110972</v>
      </c>
      <c r="AK62" s="29">
        <f t="shared" si="8"/>
        <v>1267.5073158382613</v>
      </c>
      <c r="AL62" s="29">
        <f t="shared" si="9"/>
        <v>1296.2124149687404</v>
      </c>
      <c r="AM62" s="29">
        <f t="shared" si="10"/>
        <v>1368.648876758946</v>
      </c>
      <c r="AN62" s="29">
        <f t="shared" si="11"/>
        <v>1376.1632847163305</v>
      </c>
      <c r="AP62" s="29">
        <v>58</v>
      </c>
      <c r="AQ62" s="39">
        <f t="shared" si="12"/>
        <v>0.15176531149327382</v>
      </c>
      <c r="AR62" s="39">
        <f t="shared" si="13"/>
        <v>0.84823468850672623</v>
      </c>
    </row>
    <row r="63" spans="2:44" x14ac:dyDescent="0.15">
      <c r="B63" s="29">
        <v>59</v>
      </c>
      <c r="C63" s="76">
        <f>[6]属性汇总!CY62</f>
        <v>134.97383315590614</v>
      </c>
      <c r="D63" s="76">
        <f>[6]属性汇总!CZ62</f>
        <v>134.9985885508687</v>
      </c>
      <c r="E63" s="76">
        <f>[6]属性汇总!DA62</f>
        <v>134.99226370908966</v>
      </c>
      <c r="F63" s="76">
        <f>[6]属性汇总!DB62</f>
        <v>135.02620006903439</v>
      </c>
      <c r="G63" s="76">
        <f>[6]属性汇总!DC62</f>
        <v>135.03860428669785</v>
      </c>
      <c r="I63" s="29">
        <v>59</v>
      </c>
      <c r="J63" s="29">
        <f>[7]属性汇总!AJ63+[9]属性!BH64</f>
        <v>751.31033253163071</v>
      </c>
      <c r="K63" s="29">
        <f>[7]属性汇总!AK63+[9]属性!BI64</f>
        <v>761.4459926922234</v>
      </c>
      <c r="L63" s="29">
        <f>[7]属性汇总!AL63+[9]属性!BJ64</f>
        <v>772.47190179114227</v>
      </c>
      <c r="M63" s="29">
        <f>[7]属性汇总!AM63+[9]属性!BK64</f>
        <v>784.41152100157092</v>
      </c>
      <c r="N63" s="29">
        <f>[7]属性汇总!AN63+[9]属性!BL64</f>
        <v>797.30609160721838</v>
      </c>
      <c r="P63" s="29">
        <v>59</v>
      </c>
      <c r="Q63" s="39">
        <f>养成属性buff汇总!AG64</f>
        <v>0.68310767157003949</v>
      </c>
      <c r="R63" s="39">
        <f>养成属性buff汇总!AH64</f>
        <v>0.69368577255143749</v>
      </c>
      <c r="S63" s="39">
        <f>养成属性buff汇总!AI64</f>
        <v>0.71301503790592557</v>
      </c>
      <c r="T63" s="39">
        <f>养成属性buff汇总!AJ64</f>
        <v>0.78224064373729674</v>
      </c>
      <c r="U63" s="39">
        <f>养成属性buff汇总!AK64</f>
        <v>0.75931324536355671</v>
      </c>
      <c r="W63" s="74">
        <f>[4]圣人天赋!GN64/Q63</f>
        <v>0.23131013809926071</v>
      </c>
      <c r="X63" s="74">
        <f>'[5]变法-buff效果'!Z63/Q63</f>
        <v>0.51657187434328256</v>
      </c>
      <c r="Y63" s="74">
        <f>[6]属性汇总!EO62/Q63</f>
        <v>0.25211798755745679</v>
      </c>
      <c r="AB63" s="29">
        <v>59</v>
      </c>
      <c r="AC63" s="29">
        <f t="shared" si="2"/>
        <v>227.17549404592017</v>
      </c>
      <c r="AD63" s="29">
        <f t="shared" si="3"/>
        <v>228.64518874313168</v>
      </c>
      <c r="AE63" s="29">
        <f t="shared" si="4"/>
        <v>231.24377773463291</v>
      </c>
      <c r="AF63" s="29">
        <f t="shared" si="5"/>
        <v>240.64918173243686</v>
      </c>
      <c r="AG63" s="29">
        <f t="shared" si="6"/>
        <v>237.57520515699548</v>
      </c>
      <c r="AI63" s="29">
        <v>59</v>
      </c>
      <c r="AJ63" s="29">
        <f t="shared" si="7"/>
        <v>1264.5361844138251</v>
      </c>
      <c r="AK63" s="29">
        <f t="shared" si="8"/>
        <v>1289.6502443891245</v>
      </c>
      <c r="AL63" s="29">
        <f t="shared" si="9"/>
        <v>1323.2559841280158</v>
      </c>
      <c r="AM63" s="29">
        <f t="shared" si="10"/>
        <v>1398.0100941447918</v>
      </c>
      <c r="AN63" s="29">
        <f t="shared" si="11"/>
        <v>1402.7111675736287</v>
      </c>
      <c r="AP63" s="29">
        <v>59</v>
      </c>
      <c r="AQ63" s="39">
        <f t="shared" si="12"/>
        <v>0.15229182510690562</v>
      </c>
      <c r="AR63" s="39">
        <f t="shared" si="13"/>
        <v>0.84770817489309436</v>
      </c>
    </row>
    <row r="64" spans="2:44" x14ac:dyDescent="0.15">
      <c r="B64" s="29">
        <v>60</v>
      </c>
      <c r="C64" s="76">
        <f>[6]属性汇总!CY63</f>
        <v>137.06059885928238</v>
      </c>
      <c r="D64" s="76">
        <f>[6]属性汇总!CZ63</f>
        <v>137.08531778949882</v>
      </c>
      <c r="E64" s="76">
        <f>[6]属性汇总!DA63</f>
        <v>137.07934857707224</v>
      </c>
      <c r="F64" s="76">
        <f>[6]属性汇总!DB63</f>
        <v>137.1139568447629</v>
      </c>
      <c r="G64" s="76">
        <f>[6]属性汇总!DC63</f>
        <v>137.1265383558071</v>
      </c>
      <c r="I64" s="29">
        <v>60</v>
      </c>
      <c r="J64" s="29">
        <f>[7]属性汇总!AJ64+[9]属性!BH65</f>
        <v>759.90127523998046</v>
      </c>
      <c r="K64" s="29">
        <f>[7]属性汇总!AK64+[9]属性!BI65</f>
        <v>770.0200555504091</v>
      </c>
      <c r="L64" s="29">
        <f>[7]属性汇总!AL64+[9]属性!BJ65</f>
        <v>781.02714601719208</v>
      </c>
      <c r="M64" s="29">
        <f>[7]属性汇总!AM64+[9]属性!BK65</f>
        <v>792.95622671942226</v>
      </c>
      <c r="N64" s="29">
        <f>[7]属性汇总!AN64+[9]属性!BL65</f>
        <v>805.82886982760419</v>
      </c>
      <c r="P64" s="29">
        <v>60</v>
      </c>
      <c r="Q64" s="39">
        <f>养成属性buff汇总!AG65</f>
        <v>0.70023710351162616</v>
      </c>
      <c r="R64" s="39">
        <f>养成属性buff汇总!AH65</f>
        <v>0.71551699325821561</v>
      </c>
      <c r="S64" s="39">
        <f>养成属性buff汇总!AI65</f>
        <v>0.74123445793599496</v>
      </c>
      <c r="T64" s="39">
        <f>养成属性buff汇总!AJ65</f>
        <v>0.81043822535029109</v>
      </c>
      <c r="U64" s="39">
        <f>养成属性buff汇总!AK65</f>
        <v>0.78147334376554989</v>
      </c>
      <c r="W64" s="74">
        <f>[4]圣人天赋!GN65/Q64</f>
        <v>0.22499986451452295</v>
      </c>
      <c r="X64" s="74">
        <f>'[5]变法-buff效果'!Z64/Q64</f>
        <v>0.51637561625960748</v>
      </c>
      <c r="Y64" s="74">
        <f>[6]属性汇总!EO63/Q64</f>
        <v>0.25862451922586949</v>
      </c>
      <c r="AB64" s="29">
        <v>60</v>
      </c>
      <c r="AC64" s="29">
        <f t="shared" si="2"/>
        <v>233.03551561007515</v>
      </c>
      <c r="AD64" s="29">
        <f t="shared" si="3"/>
        <v>235.17219219408801</v>
      </c>
      <c r="AE64" s="29">
        <f t="shared" si="4"/>
        <v>238.68728521381766</v>
      </c>
      <c r="AF64" s="29">
        <f t="shared" si="5"/>
        <v>248.23634870078894</v>
      </c>
      <c r="AG64" s="29">
        <f t="shared" si="6"/>
        <v>244.28727280371461</v>
      </c>
      <c r="AI64" s="29">
        <v>60</v>
      </c>
      <c r="AJ64" s="29">
        <f t="shared" si="7"/>
        <v>1292.0123431688153</v>
      </c>
      <c r="AK64" s="29">
        <f t="shared" si="8"/>
        <v>1320.9824904463621</v>
      </c>
      <c r="AL64" s="29">
        <f t="shared" si="9"/>
        <v>1359.9513792285425</v>
      </c>
      <c r="AM64" s="29">
        <f t="shared" si="10"/>
        <v>1435.5982638823739</v>
      </c>
      <c r="AN64" s="29">
        <f t="shared" si="11"/>
        <v>1435.5626512345962</v>
      </c>
      <c r="AP64" s="29">
        <v>60</v>
      </c>
      <c r="AQ64" s="39">
        <f t="shared" si="12"/>
        <v>0.15280537870901131</v>
      </c>
      <c r="AR64" s="39">
        <f t="shared" si="13"/>
        <v>0.84719462129098866</v>
      </c>
    </row>
    <row r="65" spans="2:44" x14ac:dyDescent="0.15">
      <c r="B65" s="29">
        <v>61</v>
      </c>
      <c r="C65" s="76">
        <f>[6]属性汇总!CY64</f>
        <v>139.14717217816076</v>
      </c>
      <c r="D65" s="76">
        <f>[6]属性汇总!CZ64</f>
        <v>139.17205307123118</v>
      </c>
      <c r="E65" s="76">
        <f>[6]属性汇总!DA64</f>
        <v>139.16663612868467</v>
      </c>
      <c r="F65" s="76">
        <f>[6]属性汇总!DB64</f>
        <v>139.20171362049138</v>
      </c>
      <c r="G65" s="76">
        <f>[6]属性汇总!DC64</f>
        <v>139.21447242491638</v>
      </c>
      <c r="I65" s="29">
        <v>61</v>
      </c>
      <c r="J65" s="29">
        <f>[7]属性汇总!AJ65+[9]属性!BH66</f>
        <v>768.49221794833011</v>
      </c>
      <c r="K65" s="29">
        <f>[7]属性汇总!AK65+[9]属性!BI66</f>
        <v>778.5941184085948</v>
      </c>
      <c r="L65" s="29">
        <f>[7]属性汇总!AL65+[9]属性!BJ66</f>
        <v>789.58239024324189</v>
      </c>
      <c r="M65" s="29">
        <f>[7]属性汇总!AM65+[9]属性!BK66</f>
        <v>801.5009324372736</v>
      </c>
      <c r="N65" s="29">
        <f>[7]属性汇总!AN65+[9]属性!BL66</f>
        <v>814.35164804799001</v>
      </c>
      <c r="P65" s="29">
        <v>61</v>
      </c>
      <c r="Q65" s="39">
        <f>养成属性buff汇总!AG66</f>
        <v>0.72049303109928287</v>
      </c>
      <c r="R65" s="39">
        <f>养成属性buff汇总!AH66</f>
        <v>0.73801199686232244</v>
      </c>
      <c r="S65" s="39">
        <f>养成属性buff汇总!AI66</f>
        <v>0.76727777707169098</v>
      </c>
      <c r="T65" s="39">
        <f>养成属性buff汇总!AJ66</f>
        <v>0.83934353286821684</v>
      </c>
      <c r="U65" s="39">
        <f>养成属性buff汇总!AK66</f>
        <v>0.8040175314169562</v>
      </c>
      <c r="W65" s="74">
        <f>[4]圣人天赋!GN66/Q65</f>
        <v>0.21804584485079057</v>
      </c>
      <c r="X65" s="74">
        <f>'[5]变法-buff效果'!Z65/Q65</f>
        <v>0.51481657033976325</v>
      </c>
      <c r="Y65" s="74">
        <f>[6]属性汇总!EO64/Q65</f>
        <v>0.26713758480944622</v>
      </c>
      <c r="AB65" s="29">
        <v>61</v>
      </c>
      <c r="AC65" s="29">
        <f t="shared" si="2"/>
        <v>239.40174002969763</v>
      </c>
      <c r="AD65" s="29">
        <f t="shared" si="3"/>
        <v>241.88269786575961</v>
      </c>
      <c r="AE65" s="29">
        <f t="shared" si="4"/>
        <v>245.94610334004673</v>
      </c>
      <c r="AF65" s="29">
        <f t="shared" si="5"/>
        <v>256.03977171202439</v>
      </c>
      <c r="AG65" s="29">
        <f t="shared" si="6"/>
        <v>251.14534888151158</v>
      </c>
      <c r="AI65" s="29">
        <v>61</v>
      </c>
      <c r="AJ65" s="29">
        <f t="shared" si="7"/>
        <v>1322.1855054341333</v>
      </c>
      <c r="AK65" s="29">
        <f t="shared" si="8"/>
        <v>1353.2059184805814</v>
      </c>
      <c r="AL65" s="29">
        <f t="shared" si="9"/>
        <v>1395.411411444029</v>
      </c>
      <c r="AM65" s="29">
        <f t="shared" si="10"/>
        <v>1474.2355566663448</v>
      </c>
      <c r="AN65" s="29">
        <f t="shared" si="11"/>
        <v>1469.1046498168648</v>
      </c>
      <c r="AP65" s="29">
        <v>61</v>
      </c>
      <c r="AQ65" s="39">
        <f t="shared" si="12"/>
        <v>0.15330666968824352</v>
      </c>
      <c r="AR65" s="39">
        <f t="shared" si="13"/>
        <v>0.84669333031175642</v>
      </c>
    </row>
    <row r="66" spans="2:44" x14ac:dyDescent="0.15">
      <c r="B66" s="29">
        <v>62</v>
      </c>
      <c r="C66" s="76">
        <f>[6]属性汇总!CY65</f>
        <v>141.23374549703911</v>
      </c>
      <c r="D66" s="76">
        <f>[6]属性汇总!CZ65</f>
        <v>141.25878835296351</v>
      </c>
      <c r="E66" s="76">
        <f>[6]属性汇总!DA65</f>
        <v>141.25392368029711</v>
      </c>
      <c r="F66" s="76">
        <f>[6]属性汇总!DB65</f>
        <v>141.28947039621988</v>
      </c>
      <c r="G66" s="76">
        <f>[6]属性汇总!DC65</f>
        <v>141.30240649402566</v>
      </c>
      <c r="I66" s="29">
        <v>62</v>
      </c>
      <c r="J66" s="29">
        <f>[7]属性汇总!AJ66+[9]属性!BH67</f>
        <v>777.08316065667987</v>
      </c>
      <c r="K66" s="29">
        <f>[7]属性汇总!AK66+[9]属性!BI67</f>
        <v>787.16818126678038</v>
      </c>
      <c r="L66" s="29">
        <f>[7]属性汇总!AL66+[9]属性!BJ67</f>
        <v>798.13763446929181</v>
      </c>
      <c r="M66" s="29">
        <f>[7]属性汇总!AM66+[9]属性!BK67</f>
        <v>810.04563815512506</v>
      </c>
      <c r="N66" s="29">
        <f>[7]属性汇总!AN66+[9]属性!BL67</f>
        <v>822.87442626837583</v>
      </c>
      <c r="P66" s="29">
        <v>62</v>
      </c>
      <c r="Q66" s="39">
        <f>养成属性buff汇总!AG67</f>
        <v>0.73546310520522185</v>
      </c>
      <c r="R66" s="39">
        <f>养成属性buff汇总!AH67</f>
        <v>0.76043403337096693</v>
      </c>
      <c r="S66" s="39">
        <f>养成属性buff汇总!AI67</f>
        <v>0.78996068910252037</v>
      </c>
      <c r="T66" s="39">
        <f>养成属性buff汇总!AJ67</f>
        <v>0.86881610566747702</v>
      </c>
      <c r="U66" s="39">
        <f>养成属性buff汇总!AK67</f>
        <v>0.82368943513339632</v>
      </c>
      <c r="W66" s="74">
        <f>[4]圣人天赋!GN67/Q66</f>
        <v>0.21295433032161337</v>
      </c>
      <c r="X66" s="74">
        <f>'[5]变法-buff效果'!Z66/Q66</f>
        <v>0.50988281716097905</v>
      </c>
      <c r="Y66" s="74">
        <f>[6]属性汇总!EO65/Q66</f>
        <v>0.27716285251740763</v>
      </c>
      <c r="AB66" s="29">
        <v>62</v>
      </c>
      <c r="AC66" s="29">
        <f t="shared" si="2"/>
        <v>245.10595452005552</v>
      </c>
      <c r="AD66" s="29">
        <f t="shared" si="3"/>
        <v>248.67677852930331</v>
      </c>
      <c r="AE66" s="29">
        <f t="shared" si="4"/>
        <v>252.83897056921944</v>
      </c>
      <c r="AF66" s="29">
        <f t="shared" si="5"/>
        <v>264.0440378376839</v>
      </c>
      <c r="AG66" s="29">
        <f t="shared" si="6"/>
        <v>257.69170588207919</v>
      </c>
      <c r="AI66" s="29">
        <v>62</v>
      </c>
      <c r="AJ66" s="29">
        <f t="shared" si="7"/>
        <v>1348.5991549959299</v>
      </c>
      <c r="AK66" s="29">
        <f t="shared" si="8"/>
        <v>1385.7576562887666</v>
      </c>
      <c r="AL66" s="29">
        <f t="shared" si="9"/>
        <v>1428.634990193309</v>
      </c>
      <c r="AM66" s="29">
        <f t="shared" si="10"/>
        <v>1513.8263349099871</v>
      </c>
      <c r="AN66" s="29">
        <f t="shared" si="11"/>
        <v>1500.667397627092</v>
      </c>
      <c r="AP66" s="29">
        <v>62</v>
      </c>
      <c r="AQ66" s="39">
        <f t="shared" si="12"/>
        <v>0.15379630337917105</v>
      </c>
      <c r="AR66" s="39">
        <f t="shared" si="13"/>
        <v>0.84620369662082895</v>
      </c>
    </row>
    <row r="67" spans="2:44" x14ac:dyDescent="0.15">
      <c r="B67" s="29">
        <v>63</v>
      </c>
      <c r="C67" s="76">
        <f>[6]属性汇总!CY66</f>
        <v>143.32031881591749</v>
      </c>
      <c r="D67" s="76">
        <f>[6]属性汇总!CZ66</f>
        <v>143.34552363469587</v>
      </c>
      <c r="E67" s="76">
        <f>[6]属性汇总!DA66</f>
        <v>143.34121123190951</v>
      </c>
      <c r="F67" s="76">
        <f>[6]属性汇总!DB66</f>
        <v>143.37722717194836</v>
      </c>
      <c r="G67" s="76">
        <f>[6]属性汇总!DC66</f>
        <v>143.39034056313494</v>
      </c>
      <c r="I67" s="29">
        <v>63</v>
      </c>
      <c r="J67" s="29">
        <f>[7]属性汇总!AJ67+[9]属性!BH68</f>
        <v>785.67410336502962</v>
      </c>
      <c r="K67" s="29">
        <f>[7]属性汇总!AK67+[9]属性!BI68</f>
        <v>795.74224412496608</v>
      </c>
      <c r="L67" s="29">
        <f>[7]属性汇总!AL67+[9]属性!BJ68</f>
        <v>806.69287869534162</v>
      </c>
      <c r="M67" s="29">
        <f>[7]属性汇总!AM67+[9]属性!BK68</f>
        <v>818.5903438729764</v>
      </c>
      <c r="N67" s="29">
        <f>[7]属性汇总!AN67+[9]属性!BL68</f>
        <v>831.39720448876164</v>
      </c>
      <c r="P67" s="29">
        <v>63</v>
      </c>
      <c r="Q67" s="39">
        <f>养成属性buff汇总!AG68</f>
        <v>0.74637474930089454</v>
      </c>
      <c r="R67" s="39">
        <f>养成属性buff汇总!AH68</f>
        <v>0.78359533181828345</v>
      </c>
      <c r="S67" s="39">
        <f>养成属性buff汇总!AI68</f>
        <v>0.81322721542168608</v>
      </c>
      <c r="T67" s="39">
        <f>养成属性buff汇总!AJ68</f>
        <v>0.89901533103892572</v>
      </c>
      <c r="U67" s="39">
        <f>养成属性buff汇总!AK68</f>
        <v>0.84142441290425418</v>
      </c>
      <c r="W67" s="74">
        <f>[4]圣人天赋!GN68/Q67</f>
        <v>0.20922386954687935</v>
      </c>
      <c r="X67" s="74">
        <f>'[5]变法-buff效果'!Z67/Q67</f>
        <v>0.50242857271263608</v>
      </c>
      <c r="Y67" s="74">
        <f>[6]属性汇总!EO66/Q67</f>
        <v>0.28834755774048465</v>
      </c>
      <c r="AB67" s="29">
        <v>63</v>
      </c>
      <c r="AC67" s="29">
        <f t="shared" si="2"/>
        <v>250.29098584187219</v>
      </c>
      <c r="AD67" s="29">
        <f t="shared" si="3"/>
        <v>255.67040679189097</v>
      </c>
      <c r="AE67" s="29">
        <f t="shared" si="4"/>
        <v>259.91018529720702</v>
      </c>
      <c r="AF67" s="29">
        <f t="shared" si="5"/>
        <v>272.2755525213808</v>
      </c>
      <c r="AG67" s="29">
        <f t="shared" si="6"/>
        <v>264.04247368761185</v>
      </c>
      <c r="AI67" s="29">
        <v>63</v>
      </c>
      <c r="AJ67" s="29">
        <f t="shared" si="7"/>
        <v>1372.0814152963087</v>
      </c>
      <c r="AK67" s="29">
        <f t="shared" si="8"/>
        <v>1419.2821519518945</v>
      </c>
      <c r="AL67" s="29">
        <f t="shared" si="9"/>
        <v>1462.7174821372585</v>
      </c>
      <c r="AM67" s="29">
        <f t="shared" si="10"/>
        <v>1554.5156128552082</v>
      </c>
      <c r="AN67" s="29">
        <f t="shared" si="11"/>
        <v>1530.9551091659562</v>
      </c>
      <c r="AP67" s="29">
        <v>63</v>
      </c>
      <c r="AQ67" s="39">
        <f t="shared" si="12"/>
        <v>0.15427468173538927</v>
      </c>
      <c r="AR67" s="39">
        <f t="shared" si="13"/>
        <v>0.84572531826461061</v>
      </c>
    </row>
    <row r="68" spans="2:44" x14ac:dyDescent="0.15">
      <c r="B68" s="29">
        <v>64</v>
      </c>
      <c r="C68" s="76">
        <f>[6]属性汇总!CY67</f>
        <v>145.40689213479587</v>
      </c>
      <c r="D68" s="76">
        <f>[6]属性汇总!CZ67</f>
        <v>145.4322589164282</v>
      </c>
      <c r="E68" s="76">
        <f>[6]属性汇总!DA67</f>
        <v>145.42849878352195</v>
      </c>
      <c r="F68" s="76">
        <f>[6]属性汇总!DB67</f>
        <v>145.46498394767687</v>
      </c>
      <c r="G68" s="76">
        <f>[6]属性汇总!DC67</f>
        <v>145.47827463224422</v>
      </c>
      <c r="I68" s="29">
        <v>64</v>
      </c>
      <c r="J68" s="29">
        <f>[7]属性汇总!AJ68+[9]属性!BH69</f>
        <v>794.26504607337938</v>
      </c>
      <c r="K68" s="29">
        <f>[7]属性汇总!AK68+[9]属性!BI69</f>
        <v>804.31630698315166</v>
      </c>
      <c r="L68" s="29">
        <f>[7]属性汇总!AL68+[9]属性!BJ69</f>
        <v>815.24812292139143</v>
      </c>
      <c r="M68" s="29">
        <f>[7]属性汇总!AM68+[9]属性!BK69</f>
        <v>827.13504959082775</v>
      </c>
      <c r="N68" s="29">
        <f>[7]属性汇总!AN68+[9]属性!BL69</f>
        <v>839.91998270914746</v>
      </c>
      <c r="P68" s="29">
        <v>64</v>
      </c>
      <c r="Q68" s="39">
        <f>养成属性buff汇总!AG69</f>
        <v>0.75727102558333259</v>
      </c>
      <c r="R68" s="39">
        <f>养成属性buff汇总!AH69</f>
        <v>0.801706776920041</v>
      </c>
      <c r="S68" s="39">
        <f>养成属性buff汇总!AI69</f>
        <v>0.83670370136551708</v>
      </c>
      <c r="T68" s="39">
        <f>养成属性buff汇总!AJ69</f>
        <v>0.92952011047339078</v>
      </c>
      <c r="U68" s="39">
        <f>养成属性buff汇总!AK69</f>
        <v>0.85942991032733129</v>
      </c>
      <c r="W68" s="74">
        <f>[4]圣人天赋!GN69/Q68</f>
        <v>0.20558479097128909</v>
      </c>
      <c r="X68" s="74">
        <f>'[5]变法-buff效果'!Z68/Q68</f>
        <v>0.49519919200808477</v>
      </c>
      <c r="Y68" s="74">
        <f>[6]属性汇总!EO67/Q68</f>
        <v>0.299216017020626</v>
      </c>
      <c r="AB68" s="29">
        <v>64</v>
      </c>
      <c r="AC68" s="29">
        <f t="shared" si="2"/>
        <v>255.51931846859776</v>
      </c>
      <c r="AD68" s="29">
        <f t="shared" si="3"/>
        <v>262.02628647251873</v>
      </c>
      <c r="AE68" s="29">
        <f t="shared" si="4"/>
        <v>267.10906199972538</v>
      </c>
      <c r="AF68" s="29">
        <f t="shared" si="5"/>
        <v>280.67761189673149</v>
      </c>
      <c r="AG68" s="29">
        <f t="shared" si="6"/>
        <v>270.50665515400874</v>
      </c>
      <c r="AI68" s="29">
        <v>64</v>
      </c>
      <c r="AJ68" s="29">
        <f t="shared" si="7"/>
        <v>1395.7389520983602</v>
      </c>
      <c r="AK68" s="29">
        <f t="shared" si="8"/>
        <v>1449.1421410788444</v>
      </c>
      <c r="AL68" s="29">
        <f t="shared" si="9"/>
        <v>1497.3692449010098</v>
      </c>
      <c r="AM68" s="29">
        <f t="shared" si="10"/>
        <v>1595.9737122629076</v>
      </c>
      <c r="AN68" s="29">
        <f t="shared" si="11"/>
        <v>1561.7723381310036</v>
      </c>
      <c r="AP68" s="29">
        <v>64</v>
      </c>
      <c r="AQ68" s="39">
        <f t="shared" si="12"/>
        <v>0.15474218844085816</v>
      </c>
      <c r="AR68" s="39">
        <f t="shared" si="13"/>
        <v>0.84525781155914181</v>
      </c>
    </row>
    <row r="69" spans="2:44" x14ac:dyDescent="0.15">
      <c r="B69" s="29">
        <v>65</v>
      </c>
      <c r="C69" s="76">
        <f>[6]属性汇总!CY68</f>
        <v>147.49346545367422</v>
      </c>
      <c r="D69" s="76">
        <f>[6]属性汇总!CZ68</f>
        <v>147.52643265766758</v>
      </c>
      <c r="E69" s="76">
        <f>[6]属性汇总!DA68</f>
        <v>147.52154141583122</v>
      </c>
      <c r="F69" s="76">
        <f>[6]属性汇总!DB68</f>
        <v>147.57106278467489</v>
      </c>
      <c r="G69" s="76">
        <f>[6]属性汇总!DC68</f>
        <v>147.58813884286025</v>
      </c>
      <c r="I69" s="29">
        <v>65</v>
      </c>
      <c r="J69" s="29">
        <f>[7]属性汇总!AJ69+[9]属性!BH70</f>
        <v>802.85598878172902</v>
      </c>
      <c r="K69" s="29">
        <f>[7]属性汇总!AK69+[9]属性!BI70</f>
        <v>812.89036984133736</v>
      </c>
      <c r="L69" s="29">
        <f>[7]属性汇总!AL69+[9]属性!BJ70</f>
        <v>823.80336714744135</v>
      </c>
      <c r="M69" s="29">
        <f>[7]属性汇总!AM69+[9]属性!BK70</f>
        <v>835.6797553086792</v>
      </c>
      <c r="N69" s="29">
        <f>[7]属性汇总!AN69+[9]属性!BL70</f>
        <v>848.44276092953316</v>
      </c>
      <c r="P69" s="29">
        <v>65</v>
      </c>
      <c r="Q69" s="39">
        <f>养成属性buff汇总!AG70</f>
        <v>0.7681780457788131</v>
      </c>
      <c r="R69" s="39">
        <f>养成属性buff汇总!AH70</f>
        <v>0.81434268673629573</v>
      </c>
      <c r="S69" s="39">
        <f>养成属性buff汇总!AI70</f>
        <v>0.85931664773485927</v>
      </c>
      <c r="T69" s="39">
        <f>养成属性buff汇总!AJ70</f>
        <v>0.95678101118468439</v>
      </c>
      <c r="U69" s="39">
        <f>养成属性buff汇总!AK70</f>
        <v>0.87602360861168393</v>
      </c>
      <c r="W69" s="74">
        <f>[4]圣人天赋!GN70/Q69</f>
        <v>0.20206011170390425</v>
      </c>
      <c r="X69" s="74">
        <f>'[5]变法-buff效果'!Z69/Q69</f>
        <v>0.48816807777916682</v>
      </c>
      <c r="Y69" s="74">
        <f>[6]属性汇总!EO68/Q69</f>
        <v>0.30977181051692892</v>
      </c>
      <c r="AB69" s="29">
        <v>65</v>
      </c>
      <c r="AC69" s="29">
        <f t="shared" si="2"/>
        <v>260.79470751102252</v>
      </c>
      <c r="AD69" s="29">
        <f t="shared" si="3"/>
        <v>267.6635041927338</v>
      </c>
      <c r="AE69" s="29">
        <f t="shared" si="4"/>
        <v>274.28925785396251</v>
      </c>
      <c r="AF69" s="29">
        <f t="shared" si="5"/>
        <v>288.76425345739466</v>
      </c>
      <c r="AG69" s="29">
        <f t="shared" si="6"/>
        <v>276.8788328202649</v>
      </c>
      <c r="AI69" s="29">
        <v>65</v>
      </c>
      <c r="AJ69" s="29">
        <f t="shared" si="7"/>
        <v>1419.5923332858943</v>
      </c>
      <c r="AK69" s="29">
        <f t="shared" si="8"/>
        <v>1474.8616976399931</v>
      </c>
      <c r="AL69" s="29">
        <f t="shared" si="9"/>
        <v>1531.7113149972702</v>
      </c>
      <c r="AM69" s="29">
        <f t="shared" si="10"/>
        <v>1635.242276619487</v>
      </c>
      <c r="AN69" s="29">
        <f t="shared" si="11"/>
        <v>1591.698650059483</v>
      </c>
      <c r="AP69" s="29">
        <v>65</v>
      </c>
      <c r="AQ69" s="39">
        <f t="shared" si="12"/>
        <v>0.15519918993623141</v>
      </c>
      <c r="AR69" s="39">
        <f t="shared" si="13"/>
        <v>0.84480081006376861</v>
      </c>
    </row>
    <row r="70" spans="2:44" x14ac:dyDescent="0.15">
      <c r="B70" s="29">
        <v>66</v>
      </c>
      <c r="C70" s="76">
        <f>[6]属性汇总!CY69</f>
        <v>149.61252989356541</v>
      </c>
      <c r="D70" s="76">
        <f>[6]属性汇总!CZ69</f>
        <v>149.6471349895246</v>
      </c>
      <c r="E70" s="76">
        <f>[6]属性汇总!DA69</f>
        <v>149.6406505966618</v>
      </c>
      <c r="F70" s="76">
        <f>[6]属性汇总!DB69</f>
        <v>149.6893061544032</v>
      </c>
      <c r="G70" s="76">
        <f>[6]属性汇总!DC69</f>
        <v>149.70519909235682</v>
      </c>
      <c r="I70" s="29">
        <v>66</v>
      </c>
      <c r="J70" s="29">
        <f>[7]属性汇总!AJ70+[9]属性!BH71</f>
        <v>811.44693149007878</v>
      </c>
      <c r="K70" s="29">
        <f>[7]属性汇总!AK70+[9]属性!BI71</f>
        <v>821.46443269952306</v>
      </c>
      <c r="L70" s="29">
        <f>[7]属性汇总!AL70+[9]属性!BJ71</f>
        <v>832.35861137349116</v>
      </c>
      <c r="M70" s="29">
        <f>[7]属性汇总!AM70+[9]属性!BK71</f>
        <v>844.22446102653055</v>
      </c>
      <c r="N70" s="29">
        <f>[7]属性汇总!AN70+[9]属性!BL71</f>
        <v>859.0621345859015</v>
      </c>
      <c r="P70" s="29">
        <v>66</v>
      </c>
      <c r="Q70" s="39">
        <f>养成属性buff汇总!AG71</f>
        <v>0.77291906522010778</v>
      </c>
      <c r="R70" s="39">
        <f>养成属性buff汇总!AH71</f>
        <v>0.82294978407625718</v>
      </c>
      <c r="S70" s="39">
        <f>养成属性buff汇总!AI71</f>
        <v>0.87713638016870732</v>
      </c>
      <c r="T70" s="39">
        <f>养成属性buff汇总!AJ71</f>
        <v>0.9762497659431002</v>
      </c>
      <c r="U70" s="39">
        <f>养成属性buff汇总!AK71</f>
        <v>0.89345795014243734</v>
      </c>
      <c r="W70" s="74">
        <f>[4]圣人天赋!GN71/Q70</f>
        <v>0.20021048319390017</v>
      </c>
      <c r="X70" s="74">
        <f>'[5]变法-buff效果'!Z70/Q70</f>
        <v>0.48517369654118897</v>
      </c>
      <c r="Y70" s="74">
        <f>[6]属性汇总!EO69/Q70</f>
        <v>0.31461582026491086</v>
      </c>
      <c r="AB70" s="29">
        <v>66</v>
      </c>
      <c r="AC70" s="29">
        <f t="shared" ref="AC70:AC103" si="14">C70*(1+Q70)</f>
        <v>265.25090664411545</v>
      </c>
      <c r="AD70" s="29">
        <f t="shared" ref="AD70:AD103" si="15">D70*(1+R70)</f>
        <v>272.79921241678437</v>
      </c>
      <c r="AE70" s="29">
        <f t="shared" ref="AE70:AE103" si="16">E70*(1+S70)</f>
        <v>280.89590918710803</v>
      </c>
      <c r="AF70" s="29">
        <f t="shared" ref="AF70:AF103" si="17">F70*(1+T70)</f>
        <v>295.82345625182438</v>
      </c>
      <c r="AG70" s="29">
        <f t="shared" ref="AG70:AG103" si="18">G70*(1+U70)</f>
        <v>283.46049939907942</v>
      </c>
      <c r="AI70" s="29">
        <v>66</v>
      </c>
      <c r="AJ70" s="29">
        <f t="shared" ref="AJ70:AJ103" si="19">J70*(1+Q70)</f>
        <v>1438.6297352531153</v>
      </c>
      <c r="AK70" s="29">
        <f t="shared" ref="AK70:AK103" si="20">K70*(1+R70)</f>
        <v>1497.4884102159206</v>
      </c>
      <c r="AL70" s="29">
        <f t="shared" ref="AL70:AL103" si="21">L70*(1+S70)</f>
        <v>1562.450630755887</v>
      </c>
      <c r="AM70" s="29">
        <f t="shared" ref="AM70:AM103" si="22">M70*(1+T70)</f>
        <v>1668.398393507121</v>
      </c>
      <c r="AN70" s="29">
        <f t="shared" ref="AN70:AN103" si="23">N70*(1+U70)</f>
        <v>1626.5980283980077</v>
      </c>
      <c r="AP70" s="29">
        <v>66</v>
      </c>
      <c r="AQ70" s="39">
        <f t="shared" ref="AQ70:AQ103" si="24">AC70/(AC70+AJ70)</f>
        <v>0.15567458196412445</v>
      </c>
      <c r="AR70" s="39">
        <f t="shared" ref="AR70:AR103" si="25">AJ70/(AC70+AJ70)</f>
        <v>0.84432541803587546</v>
      </c>
    </row>
    <row r="71" spans="2:44" x14ac:dyDescent="0.15">
      <c r="B71" s="29">
        <v>67</v>
      </c>
      <c r="C71" s="76">
        <f>[6]属性汇总!CY70</f>
        <v>151.7342469820251</v>
      </c>
      <c r="D71" s="76">
        <f>[6]属性汇总!CZ70</f>
        <v>151.76783732138162</v>
      </c>
      <c r="E71" s="76">
        <f>[6]属性汇总!DA70</f>
        <v>151.75975977749235</v>
      </c>
      <c r="F71" s="76">
        <f>[6]属性汇总!DB70</f>
        <v>151.8075495241315</v>
      </c>
      <c r="G71" s="76">
        <f>[6]属性汇总!DC70</f>
        <v>151.82225934185342</v>
      </c>
      <c r="I71" s="29">
        <v>67</v>
      </c>
      <c r="J71" s="29">
        <f>[7]属性汇总!AJ71+[9]属性!BH72</f>
        <v>820.03787419842843</v>
      </c>
      <c r="K71" s="29">
        <f>[7]属性汇总!AK71+[9]属性!BI72</f>
        <v>830.03849555770864</v>
      </c>
      <c r="L71" s="29">
        <f>[7]属性汇总!AL71+[9]属性!BJ72</f>
        <v>840.91385559954097</v>
      </c>
      <c r="M71" s="29">
        <f>[7]属性汇总!AM71+[9]属性!BK72</f>
        <v>853.60130358754122</v>
      </c>
      <c r="N71" s="29">
        <f>[7]属性汇总!AN71+[9]属性!BL72</f>
        <v>870.15023008240371</v>
      </c>
      <c r="P71" s="29">
        <v>67</v>
      </c>
      <c r="Q71" s="39">
        <f>养成属性buff汇总!AG72</f>
        <v>0.85429721181734741</v>
      </c>
      <c r="R71" s="39">
        <f>养成属性buff汇总!AH72</f>
        <v>0.90975093346179003</v>
      </c>
      <c r="S71" s="39">
        <f>养成属性buff汇总!AI72</f>
        <v>0.96828742919183897</v>
      </c>
      <c r="T71" s="39">
        <f>养成属性buff汇总!AJ72</f>
        <v>1.0803165827923289</v>
      </c>
      <c r="U71" s="39">
        <f>养成属性buff汇总!AK72</f>
        <v>1.0044937346925138</v>
      </c>
      <c r="W71" s="74">
        <f>[4]圣人天赋!GN72/Q71</f>
        <v>0.27088332577937391</v>
      </c>
      <c r="X71" s="74">
        <f>'[5]变法-buff效果'!Z71/Q71</f>
        <v>0.43895730293004476</v>
      </c>
      <c r="Y71" s="74">
        <f>[6]属性汇总!EO70/Q71</f>
        <v>0.29015937129058128</v>
      </c>
      <c r="AB71" s="29">
        <v>67</v>
      </c>
      <c r="AC71" s="29">
        <f t="shared" si="14"/>
        <v>281.36039111597393</v>
      </c>
      <c r="AD71" s="29">
        <f t="shared" si="15"/>
        <v>289.83876899398564</v>
      </c>
      <c r="AE71" s="29">
        <f t="shared" si="16"/>
        <v>298.70682742721146</v>
      </c>
      <c r="AF71" s="29">
        <f t="shared" si="17"/>
        <v>315.80776266811847</v>
      </c>
      <c r="AG71" s="29">
        <f t="shared" si="18"/>
        <v>304.32676763760719</v>
      </c>
      <c r="AI71" s="29">
        <v>67</v>
      </c>
      <c r="AJ71" s="29">
        <f t="shared" si="19"/>
        <v>1520.5939437107706</v>
      </c>
      <c r="AK71" s="29">
        <f t="shared" si="20"/>
        <v>1585.1667917005539</v>
      </c>
      <c r="AL71" s="29">
        <f t="shared" si="21"/>
        <v>1655.160171009818</v>
      </c>
      <c r="AM71" s="29">
        <f t="shared" si="22"/>
        <v>1775.7609469463112</v>
      </c>
      <c r="AN71" s="29">
        <f t="shared" si="23"/>
        <v>1744.2106844414277</v>
      </c>
      <c r="AP71" s="29">
        <v>67</v>
      </c>
      <c r="AQ71" s="39">
        <f t="shared" si="24"/>
        <v>0.15614179875597478</v>
      </c>
      <c r="AR71" s="39">
        <f t="shared" si="25"/>
        <v>0.84385820124402522</v>
      </c>
    </row>
    <row r="72" spans="2:44" x14ac:dyDescent="0.15">
      <c r="B72" s="29">
        <v>68</v>
      </c>
      <c r="C72" s="76">
        <f>[6]属性汇总!CY71</f>
        <v>153.85596407048476</v>
      </c>
      <c r="D72" s="76">
        <f>[6]属性汇总!CZ71</f>
        <v>153.88853965323864</v>
      </c>
      <c r="E72" s="76">
        <f>[6]属性汇总!DA71</f>
        <v>153.87886895832293</v>
      </c>
      <c r="F72" s="76">
        <f>[6]属性汇总!DB71</f>
        <v>153.92579289385981</v>
      </c>
      <c r="G72" s="76">
        <f>[6]属性汇总!DC71</f>
        <v>153.93931959135003</v>
      </c>
      <c r="I72" s="29">
        <v>68</v>
      </c>
      <c r="J72" s="29">
        <f>[7]属性汇总!AJ72+[9]属性!BH73</f>
        <v>828.62881690677818</v>
      </c>
      <c r="K72" s="29">
        <f>[7]属性汇总!AK72+[9]属性!BI73</f>
        <v>838.61255841589434</v>
      </c>
      <c r="L72" s="29">
        <f>[7]属性汇总!AL72+[9]属性!BJ73</f>
        <v>849.46909982559077</v>
      </c>
      <c r="M72" s="29">
        <f>[7]属性汇总!AM72+[9]属性!BK73</f>
        <v>864.71370027459966</v>
      </c>
      <c r="N72" s="29">
        <f>[7]属性汇总!AN72+[9]属性!BL73</f>
        <v>881.23832557890591</v>
      </c>
      <c r="P72" s="29">
        <v>68</v>
      </c>
      <c r="Q72" s="39">
        <f>养成属性buff汇总!AG73</f>
        <v>0.85830594897511603</v>
      </c>
      <c r="R72" s="39">
        <f>养成属性buff汇总!AH73</f>
        <v>0.91812666376871754</v>
      </c>
      <c r="S72" s="39">
        <f>养成属性buff汇总!AI73</f>
        <v>0.9763710660879712</v>
      </c>
      <c r="T72" s="39">
        <f>养成属性buff汇总!AJ73</f>
        <v>1.1007148853304149</v>
      </c>
      <c r="U72" s="39">
        <f>养成属性buff汇总!AK73</f>
        <v>1.0269865943343313</v>
      </c>
      <c r="W72" s="74">
        <f>[4]圣人天赋!GN73/Q72</f>
        <v>0.26880138859666824</v>
      </c>
      <c r="X72" s="74">
        <f>'[5]变法-buff效果'!Z72/Q72</f>
        <v>0.43690714301558686</v>
      </c>
      <c r="Y72" s="74">
        <f>[6]属性汇总!EO71/Q72</f>
        <v>0.29429146838774489</v>
      </c>
      <c r="AB72" s="29">
        <v>68</v>
      </c>
      <c r="AC72" s="29">
        <f t="shared" si="14"/>
        <v>285.91145331748351</v>
      </c>
      <c r="AD72" s="29">
        <f t="shared" si="15"/>
        <v>295.17771115730665</v>
      </c>
      <c r="AE72" s="29">
        <f t="shared" si="16"/>
        <v>304.12174429157187</v>
      </c>
      <c r="AF72" s="29">
        <f t="shared" si="17"/>
        <v>323.35420436841792</v>
      </c>
      <c r="AG72" s="29">
        <f t="shared" si="18"/>
        <v>312.03293715261475</v>
      </c>
      <c r="AI72" s="29">
        <v>68</v>
      </c>
      <c r="AJ72" s="29">
        <f t="shared" si="19"/>
        <v>1539.845859950078</v>
      </c>
      <c r="AK72" s="29">
        <f t="shared" si="20"/>
        <v>1608.5651088688282</v>
      </c>
      <c r="AL72" s="29">
        <f t="shared" si="21"/>
        <v>1678.8661504310921</v>
      </c>
      <c r="AM72" s="29">
        <f t="shared" si="22"/>
        <v>1816.5169417159946</v>
      </c>
      <c r="AN72" s="29">
        <f t="shared" si="23"/>
        <v>1786.2582723620749</v>
      </c>
      <c r="AP72" s="29">
        <v>68</v>
      </c>
      <c r="AQ72" s="39">
        <f t="shared" si="24"/>
        <v>0.15659882682095749</v>
      </c>
      <c r="AR72" s="39">
        <f t="shared" si="25"/>
        <v>0.8434011731790424</v>
      </c>
    </row>
    <row r="73" spans="2:44" x14ac:dyDescent="0.15">
      <c r="B73" s="29">
        <v>69</v>
      </c>
      <c r="C73" s="76">
        <f>[6]属性汇总!CY72</f>
        <v>155.97768115894445</v>
      </c>
      <c r="D73" s="76">
        <f>[6]属性汇总!CZ72</f>
        <v>156.01203712185875</v>
      </c>
      <c r="E73" s="76">
        <f>[6]属性汇总!DA72</f>
        <v>155.9979781391535</v>
      </c>
      <c r="F73" s="76">
        <f>[6]属性汇总!DB72</f>
        <v>156.05721750422185</v>
      </c>
      <c r="G73" s="76">
        <f>[6]属性汇总!DC72</f>
        <v>156.07414035552304</v>
      </c>
      <c r="I73" s="29">
        <v>69</v>
      </c>
      <c r="J73" s="29">
        <f>[7]属性汇总!AJ73+[9]属性!BH74</f>
        <v>837.21975961512794</v>
      </c>
      <c r="K73" s="29">
        <f>[7]属性汇总!AK73+[9]属性!BI74</f>
        <v>847.18662127407993</v>
      </c>
      <c r="L73" s="29">
        <f>[7]属性汇总!AL73+[9]属性!BJ74</f>
        <v>860.45894158576436</v>
      </c>
      <c r="M73" s="29">
        <f>[7]属性汇总!AM73+[9]属性!BK74</f>
        <v>875.8260969616581</v>
      </c>
      <c r="N73" s="29">
        <f>[7]属性汇总!AN73+[9]属性!BL74</f>
        <v>892.32642107540801</v>
      </c>
      <c r="P73" s="29">
        <v>69</v>
      </c>
      <c r="Q73" s="39">
        <f>养成属性buff汇总!AG74</f>
        <v>0.86230384098713131</v>
      </c>
      <c r="R73" s="39">
        <f>养成属性buff汇总!AH74</f>
        <v>0.92614243946255104</v>
      </c>
      <c r="S73" s="39">
        <f>养成属性buff汇总!AI74</f>
        <v>0.9844243221751745</v>
      </c>
      <c r="T73" s="39">
        <f>养成属性buff汇总!AJ74</f>
        <v>1.1194684858352228</v>
      </c>
      <c r="U73" s="39">
        <f>养成属性buff汇总!AK74</f>
        <v>1.0478308455624843</v>
      </c>
      <c r="W73" s="74">
        <f>[4]圣人天赋!GN74/Q73</f>
        <v>0.26672958629107441</v>
      </c>
      <c r="X73" s="74">
        <f>'[5]变法-buff效果'!Z73/Q73</f>
        <v>0.43488151412002857</v>
      </c>
      <c r="Y73" s="74">
        <f>[6]属性汇总!EO72/Q73</f>
        <v>0.29838889958889708</v>
      </c>
      <c r="AB73" s="29">
        <v>69</v>
      </c>
      <c r="AC73" s="29">
        <f t="shared" si="14"/>
        <v>290.47783473056836</v>
      </c>
      <c r="AD73" s="29">
        <f t="shared" si="15"/>
        <v>300.5014057674191</v>
      </c>
      <c r="AE73" s="29">
        <f t="shared" si="16"/>
        <v>309.56618202948738</v>
      </c>
      <c r="AF73" s="29">
        <f t="shared" si="17"/>
        <v>330.75835448733113</v>
      </c>
      <c r="AG73" s="29">
        <f t="shared" si="18"/>
        <v>319.61343881468861</v>
      </c>
      <c r="AI73" s="29">
        <v>69</v>
      </c>
      <c r="AJ73" s="29">
        <f t="shared" si="19"/>
        <v>1559.1575740815756</v>
      </c>
      <c r="AK73" s="29">
        <f t="shared" si="20"/>
        <v>1631.8021053808927</v>
      </c>
      <c r="AL73" s="29">
        <f t="shared" si="21"/>
        <v>1707.5156519158986</v>
      </c>
      <c r="AM73" s="29">
        <f t="shared" si="22"/>
        <v>1856.2858115822987</v>
      </c>
      <c r="AN73" s="29">
        <f t="shared" si="23"/>
        <v>1827.3335693885981</v>
      </c>
      <c r="AP73" s="29">
        <v>69</v>
      </c>
      <c r="AQ73" s="39">
        <f t="shared" si="24"/>
        <v>0.15704599584688769</v>
      </c>
      <c r="AR73" s="39">
        <f t="shared" si="25"/>
        <v>0.84295400415311239</v>
      </c>
    </row>
    <row r="74" spans="2:44" x14ac:dyDescent="0.15">
      <c r="B74" s="29">
        <v>70</v>
      </c>
      <c r="C74" s="76">
        <f>[6]属性汇总!CY73</f>
        <v>158.1278985320009</v>
      </c>
      <c r="D74" s="76">
        <f>[6]属性汇总!CZ73</f>
        <v>158.16924454668771</v>
      </c>
      <c r="E74" s="76">
        <f>[6]属性汇总!DA73</f>
        <v>158.1529033072635</v>
      </c>
      <c r="F74" s="76">
        <f>[6]属性汇总!DB73</f>
        <v>158.21085430161042</v>
      </c>
      <c r="G74" s="76">
        <f>[6]属性汇总!DC73</f>
        <v>158.22807637919692</v>
      </c>
      <c r="I74" s="29">
        <v>70</v>
      </c>
      <c r="J74" s="29">
        <f>[7]属性汇总!AJ74+[9]属性!BH75</f>
        <v>845.81070232347759</v>
      </c>
      <c r="K74" s="29">
        <f>[7]属性汇总!AK74+[9]属性!BI75</f>
        <v>857.51740025846198</v>
      </c>
      <c r="L74" s="29">
        <f>[7]属性汇总!AL74+[9]属性!BJ75</f>
        <v>871.60985922293969</v>
      </c>
      <c r="M74" s="29">
        <f>[7]属性汇总!AM74+[9]属性!BK75</f>
        <v>886.93849364871653</v>
      </c>
      <c r="N74" s="29">
        <f>[7]属性汇总!AN74+[9]属性!BL75</f>
        <v>903.41451657191021</v>
      </c>
      <c r="P74" s="29">
        <v>70</v>
      </c>
      <c r="Q74" s="39">
        <f>养成属性buff汇总!AG75</f>
        <v>0.86512215595388164</v>
      </c>
      <c r="R74" s="39">
        <f>养成属性buff汇总!AH75</f>
        <v>0.92960684316982189</v>
      </c>
      <c r="S74" s="39">
        <f>养成属性buff汇总!AI75</f>
        <v>0.98940123320969975</v>
      </c>
      <c r="T74" s="39">
        <f>养成属性buff汇总!AJ75</f>
        <v>1.1363919778131666</v>
      </c>
      <c r="U74" s="39">
        <f>养成属性buff汇总!AK75</f>
        <v>1.0680644605112315</v>
      </c>
      <c r="W74" s="74">
        <f>[4]圣人天赋!GN75/Q74</f>
        <v>0.2650576114712303</v>
      </c>
      <c r="X74" s="74">
        <f>'[5]变法-buff效果'!Z74/Q74</f>
        <v>0.43346479733434395</v>
      </c>
      <c r="Y74" s="74">
        <f>[6]属性汇总!EO73/Q74</f>
        <v>0.30147759119442569</v>
      </c>
      <c r="AB74" s="29">
        <v>70</v>
      </c>
      <c r="AC74" s="29">
        <f t="shared" si="14"/>
        <v>294.92784702646219</v>
      </c>
      <c r="AD74" s="29">
        <f t="shared" si="15"/>
        <v>305.20445665628961</v>
      </c>
      <c r="AE74" s="29">
        <f t="shared" si="16"/>
        <v>314.62958087516444</v>
      </c>
      <c r="AF74" s="29">
        <f t="shared" si="17"/>
        <v>338.00039993292825</v>
      </c>
      <c r="AG74" s="29">
        <f t="shared" si="18"/>
        <v>327.2258614148738</v>
      </c>
      <c r="AI74" s="29">
        <v>70</v>
      </c>
      <c r="AJ74" s="29">
        <f t="shared" si="19"/>
        <v>1577.5402806464315</v>
      </c>
      <c r="AK74" s="29">
        <f t="shared" si="20"/>
        <v>1654.6714436759235</v>
      </c>
      <c r="AL74" s="29">
        <f t="shared" si="21"/>
        <v>1733.981728815849</v>
      </c>
      <c r="AM74" s="29">
        <f t="shared" si="22"/>
        <v>1894.8482826448121</v>
      </c>
      <c r="AN74" s="29">
        <f t="shared" si="23"/>
        <v>1868.3194548323024</v>
      </c>
      <c r="AP74" s="29">
        <v>70</v>
      </c>
      <c r="AQ74" s="39">
        <f t="shared" si="24"/>
        <v>0.15750753920335028</v>
      </c>
      <c r="AR74" s="39">
        <f t="shared" si="25"/>
        <v>0.84249246079664974</v>
      </c>
    </row>
    <row r="75" spans="2:44" x14ac:dyDescent="0.15">
      <c r="B75" s="29">
        <v>71</v>
      </c>
      <c r="C75" s="76">
        <f>[6]属性汇总!CY74</f>
        <v>160.28451534708537</v>
      </c>
      <c r="D75" s="76">
        <f>[6]属性汇总!CZ74</f>
        <v>160.32645197151669</v>
      </c>
      <c r="E75" s="76">
        <f>[6]属性汇总!DA74</f>
        <v>160.30844694492572</v>
      </c>
      <c r="F75" s="76">
        <f>[6]属性汇总!DB74</f>
        <v>160.364491098999</v>
      </c>
      <c r="G75" s="76">
        <f>[6]属性汇总!DC74</f>
        <v>160.3820124028708</v>
      </c>
      <c r="I75" s="29">
        <v>71</v>
      </c>
      <c r="J75" s="29">
        <f>[7]属性汇总!AJ75+[9]属性!BH76</f>
        <v>855.74809307584349</v>
      </c>
      <c r="K75" s="29">
        <f>[7]属性汇总!AK75+[9]属性!BI76</f>
        <v>868.70611688765257</v>
      </c>
      <c r="L75" s="29">
        <f>[7]属性汇总!AL75+[9]属性!BJ76</f>
        <v>882.76077686011513</v>
      </c>
      <c r="M75" s="29">
        <f>[7]属性汇总!AM75+[9]属性!BK76</f>
        <v>898.05089033577497</v>
      </c>
      <c r="N75" s="29">
        <f>[7]属性汇总!AN75+[9]属性!BL76</f>
        <v>914.50261206841242</v>
      </c>
      <c r="P75" s="29">
        <v>71</v>
      </c>
      <c r="Q75" s="39">
        <f>养成属性buff汇总!AG76</f>
        <v>0.86764760500174165</v>
      </c>
      <c r="R75" s="39">
        <f>养成属性buff汇总!AH76</f>
        <v>0.9330825851473874</v>
      </c>
      <c r="S75" s="39">
        <f>养成属性buff汇总!AI76</f>
        <v>0.9943522874863604</v>
      </c>
      <c r="T75" s="39">
        <f>养成属性buff汇总!AJ76</f>
        <v>1.1518203142138626</v>
      </c>
      <c r="U75" s="39">
        <f>养成属性buff汇总!AK76</f>
        <v>1.0885432765620968</v>
      </c>
      <c r="W75" s="74">
        <f>[4]圣人天赋!GN76/Q75</f>
        <v>0.2634575639893198</v>
      </c>
      <c r="X75" s="74">
        <f>'[5]变法-buff效果'!Z75/Q75</f>
        <v>0.43220311776144099</v>
      </c>
      <c r="Y75" s="74">
        <f>[6]属性汇总!EO74/Q75</f>
        <v>0.30433931824923932</v>
      </c>
      <c r="AB75" s="29">
        <v>71</v>
      </c>
      <c r="AC75" s="29">
        <f t="shared" si="14"/>
        <v>299.35499120684892</v>
      </c>
      <c r="AD75" s="29">
        <f t="shared" si="15"/>
        <v>309.92427224460795</v>
      </c>
      <c r="AE75" s="29">
        <f t="shared" si="16"/>
        <v>319.71151786799845</v>
      </c>
      <c r="AF75" s="29">
        <f t="shared" si="17"/>
        <v>345.07556962539422</v>
      </c>
      <c r="AG75" s="29">
        <f t="shared" si="18"/>
        <v>334.96477368551461</v>
      </c>
      <c r="AI75" s="29">
        <v>71</v>
      </c>
      <c r="AJ75" s="29">
        <f t="shared" si="19"/>
        <v>1598.2358765179065</v>
      </c>
      <c r="AK75" s="29">
        <f t="shared" si="20"/>
        <v>1679.280666166532</v>
      </c>
      <c r="AL75" s="29">
        <f t="shared" si="21"/>
        <v>1760.5359746342072</v>
      </c>
      <c r="AM75" s="29">
        <f t="shared" si="22"/>
        <v>1932.4441490223664</v>
      </c>
      <c r="AN75" s="29">
        <f t="shared" si="23"/>
        <v>1909.9782818339581</v>
      </c>
      <c r="AP75" s="29">
        <v>71</v>
      </c>
      <c r="AQ75" s="39">
        <f t="shared" si="24"/>
        <v>0.15775528661021687</v>
      </c>
      <c r="AR75" s="39">
        <f t="shared" si="25"/>
        <v>0.84224471338978313</v>
      </c>
    </row>
    <row r="76" spans="2:44" x14ac:dyDescent="0.15">
      <c r="B76" s="29">
        <v>72</v>
      </c>
      <c r="C76" s="76">
        <f>[6]属性汇总!CY75</f>
        <v>162.44113216216988</v>
      </c>
      <c r="D76" s="76">
        <f>[6]属性汇总!CZ75</f>
        <v>162.48365939634567</v>
      </c>
      <c r="E76" s="76">
        <f>[6]属性汇总!DA75</f>
        <v>162.46399058258791</v>
      </c>
      <c r="F76" s="76">
        <f>[6]属性汇总!DB75</f>
        <v>162.51129594421275</v>
      </c>
      <c r="G76" s="76">
        <f>[6]属性汇总!DC75</f>
        <v>162.52241566675647</v>
      </c>
      <c r="I76" s="29">
        <v>72</v>
      </c>
      <c r="J76" s="29">
        <f>[7]属性汇总!AJ76+[9]属性!BH77</f>
        <v>866.96697554813863</v>
      </c>
      <c r="K76" s="29">
        <f>[7]属性汇总!AK76+[9]属性!BI77</f>
        <v>879.89483351684305</v>
      </c>
      <c r="L76" s="29">
        <f>[7]属性汇总!AL76+[9]属性!BJ77</f>
        <v>893.91169449729045</v>
      </c>
      <c r="M76" s="29">
        <f>[7]属性汇总!AM76+[9]属性!BK77</f>
        <v>909.1632870228334</v>
      </c>
      <c r="N76" s="29">
        <f>[7]属性汇总!AN76+[9]属性!BL77</f>
        <v>925.59070756491451</v>
      </c>
      <c r="P76" s="29">
        <v>72</v>
      </c>
      <c r="Q76" s="39">
        <f>养成属性buff汇总!AG77</f>
        <v>0.87020339605377073</v>
      </c>
      <c r="R76" s="39">
        <f>养成属性buff汇总!AH77</f>
        <v>0.9365430777281476</v>
      </c>
      <c r="S76" s="39">
        <f>养成属性buff汇总!AI77</f>
        <v>0.99933033475282884</v>
      </c>
      <c r="T76" s="39">
        <f>养成属性buff汇总!AJ77</f>
        <v>1.160715078044064</v>
      </c>
      <c r="U76" s="39">
        <f>养成属性buff汇总!AK77</f>
        <v>1.1113720069696025</v>
      </c>
      <c r="W76" s="74">
        <f>[4]圣人天赋!GN77/Q76</f>
        <v>0.26189254096172526</v>
      </c>
      <c r="X76" s="74">
        <f>'[5]变法-buff效果'!Z76/Q76</f>
        <v>0.43093373537791663</v>
      </c>
      <c r="Y76" s="74">
        <f>[6]属性汇总!EO75/Q76</f>
        <v>0.30717372366035817</v>
      </c>
      <c r="AB76" s="29">
        <v>72</v>
      </c>
      <c r="AC76" s="29">
        <f t="shared" si="14"/>
        <v>303.79795702850953</v>
      </c>
      <c r="AD76" s="29">
        <f t="shared" si="15"/>
        <v>314.6566058479313</v>
      </c>
      <c r="AE76" s="29">
        <f t="shared" si="16"/>
        <v>324.81918467676593</v>
      </c>
      <c r="AF76" s="29">
        <f t="shared" si="17"/>
        <v>351.14060749914165</v>
      </c>
      <c r="AG76" s="29">
        <f t="shared" si="18"/>
        <v>343.14527894386759</v>
      </c>
      <c r="AI76" s="29">
        <v>72</v>
      </c>
      <c r="AJ76" s="29">
        <f t="shared" si="19"/>
        <v>1621.4045819365954</v>
      </c>
      <c r="AK76" s="29">
        <f t="shared" si="20"/>
        <v>1703.9542489758032</v>
      </c>
      <c r="AL76" s="29">
        <f t="shared" si="21"/>
        <v>1787.2247673987363</v>
      </c>
      <c r="AM76" s="29">
        <f t="shared" si="22"/>
        <v>1964.4428226743394</v>
      </c>
      <c r="AN76" s="29">
        <f t="shared" si="23"/>
        <v>1954.2663098637479</v>
      </c>
      <c r="AP76" s="29">
        <v>72</v>
      </c>
      <c r="AQ76" s="39">
        <f t="shared" si="24"/>
        <v>0.15780051754545082</v>
      </c>
      <c r="AR76" s="39">
        <f t="shared" si="25"/>
        <v>0.84219948245454923</v>
      </c>
    </row>
    <row r="77" spans="2:44" x14ac:dyDescent="0.15">
      <c r="B77" s="29">
        <v>73</v>
      </c>
      <c r="C77" s="76">
        <f>[6]属性汇总!CY76</f>
        <v>164.55949669657269</v>
      </c>
      <c r="D77" s="76">
        <f>[6]属性汇总!CZ76</f>
        <v>164.5849795817025</v>
      </c>
      <c r="E77" s="76">
        <f>[6]属性汇总!DA76</f>
        <v>164.57363061005955</v>
      </c>
      <c r="F77" s="76">
        <f>[6]属性汇总!DB76</f>
        <v>164.60703086321399</v>
      </c>
      <c r="G77" s="76">
        <f>[6]属性汇总!DC76</f>
        <v>164.61840258301834</v>
      </c>
      <c r="I77" s="29">
        <v>73</v>
      </c>
      <c r="J77" s="29">
        <f>[7]属性汇总!AJ77+[9]属性!BH78</f>
        <v>878.1858580204339</v>
      </c>
      <c r="K77" s="29">
        <f>[7]属性汇总!AK77+[9]属性!BI78</f>
        <v>891.08355014603364</v>
      </c>
      <c r="L77" s="29">
        <f>[7]属性汇总!AL77+[9]属性!BJ78</f>
        <v>905.06261213446589</v>
      </c>
      <c r="M77" s="29">
        <f>[7]属性汇总!AM77+[9]属性!BK78</f>
        <v>920.27568370989184</v>
      </c>
      <c r="N77" s="29">
        <f>[7]属性汇总!AN77+[9]属性!BL78</f>
        <v>936.67880306141672</v>
      </c>
      <c r="P77" s="29">
        <v>73</v>
      </c>
      <c r="Q77" s="39">
        <f>养成属性buff汇总!AG78</f>
        <v>0.8787645158460089</v>
      </c>
      <c r="R77" s="39">
        <f>养成属性buff汇总!AH78</f>
        <v>0.94472890549463884</v>
      </c>
      <c r="S77" s="39">
        <f>养成属性buff汇总!AI78</f>
        <v>1.0091002805324472</v>
      </c>
      <c r="T77" s="39">
        <f>养成属性buff汇总!AJ78</f>
        <v>1.1762824247890289</v>
      </c>
      <c r="U77" s="39">
        <f>养成属性buff汇总!AK78</f>
        <v>1.140922999224554</v>
      </c>
      <c r="W77" s="74">
        <f>[4]圣人天赋!GN78/Q77</f>
        <v>0.25851511122756987</v>
      </c>
      <c r="X77" s="74">
        <f>'[5]变法-buff效果'!Z77/Q77</f>
        <v>0.42673548287162916</v>
      </c>
      <c r="Y77" s="74">
        <f>[6]属性汇总!EO76/Q77</f>
        <v>0.31474940590080092</v>
      </c>
      <c r="AB77" s="29">
        <v>73</v>
      </c>
      <c r="AC77" s="29">
        <f t="shared" si="14"/>
        <v>309.16854313899933</v>
      </c>
      <c r="AD77" s="29">
        <f t="shared" si="15"/>
        <v>320.0731672027818</v>
      </c>
      <c r="AE77" s="29">
        <f t="shared" si="16"/>
        <v>330.64492742691397</v>
      </c>
      <c r="AF77" s="29">
        <f t="shared" si="17"/>
        <v>358.23138826431784</v>
      </c>
      <c r="AG77" s="29">
        <f t="shared" si="18"/>
        <v>352.43532418559067</v>
      </c>
      <c r="AI77" s="29">
        <v>73</v>
      </c>
      <c r="AJ77" s="29">
        <f t="shared" si="19"/>
        <v>1649.9044283665723</v>
      </c>
      <c r="AK77" s="29">
        <f t="shared" si="20"/>
        <v>1732.9159371797732</v>
      </c>
      <c r="AL77" s="29">
        <f t="shared" si="21"/>
        <v>1818.361547938785</v>
      </c>
      <c r="AM77" s="29">
        <f t="shared" si="22"/>
        <v>2002.7797964185447</v>
      </c>
      <c r="AN77" s="29">
        <f t="shared" si="23"/>
        <v>2005.3571923603135</v>
      </c>
      <c r="AP77" s="29">
        <v>73</v>
      </c>
      <c r="AQ77" s="39">
        <f t="shared" si="24"/>
        <v>0.1578136943522831</v>
      </c>
      <c r="AR77" s="39">
        <f t="shared" si="25"/>
        <v>0.84218630564771679</v>
      </c>
    </row>
    <row r="78" spans="2:44" x14ac:dyDescent="0.15">
      <c r="B78" s="29">
        <v>74</v>
      </c>
      <c r="C78" s="76">
        <f>[6]属性汇总!CY77</f>
        <v>166.65482437556227</v>
      </c>
      <c r="D78" s="76">
        <f>[6]属性汇总!CZ77</f>
        <v>166.67981682649221</v>
      </c>
      <c r="E78" s="76">
        <f>[6]属性汇总!DA77</f>
        <v>166.66944227727907</v>
      </c>
      <c r="F78" s="76">
        <f>[6]属性汇总!DB77</f>
        <v>166.70276578221527</v>
      </c>
      <c r="G78" s="76">
        <f>[6]属性汇总!DC77</f>
        <v>166.71438949928023</v>
      </c>
      <c r="I78" s="29">
        <v>74</v>
      </c>
      <c r="J78" s="29">
        <f>[7]属性汇总!AJ78+[9]属性!BH79</f>
        <v>889.40474049272905</v>
      </c>
      <c r="K78" s="29">
        <f>[7]属性汇总!AK78+[9]属性!BI79</f>
        <v>902.27226677522413</v>
      </c>
      <c r="L78" s="29">
        <f>[7]属性汇总!AL78+[9]属性!BJ79</f>
        <v>916.21352977164122</v>
      </c>
      <c r="M78" s="29">
        <f>[7]属性汇总!AM78+[9]属性!BK79</f>
        <v>931.38808039695027</v>
      </c>
      <c r="N78" s="29">
        <f>[7]属性汇总!AN78+[9]属性!BL79</f>
        <v>947.76689855791892</v>
      </c>
      <c r="P78" s="29">
        <v>74</v>
      </c>
      <c r="Q78" s="39">
        <f>养成属性buff汇总!AG79</f>
        <v>0.8910081352181709</v>
      </c>
      <c r="R78" s="39">
        <f>养成属性buff汇总!AH79</f>
        <v>0.95339508906488279</v>
      </c>
      <c r="S78" s="39">
        <f>养成属性buff汇总!AI79</f>
        <v>1.020310601266206</v>
      </c>
      <c r="T78" s="39">
        <f>养成属性buff汇总!AJ79</f>
        <v>1.1918331849538499</v>
      </c>
      <c r="U78" s="39">
        <f>养成属性buff汇总!AK79</f>
        <v>1.1666758650144784</v>
      </c>
      <c r="W78" s="74">
        <f>[4]圣人天赋!GN79/Q78</f>
        <v>0.25419682270688276</v>
      </c>
      <c r="X78" s="74">
        <f>'[5]变法-buff效果'!Z78/Q78</f>
        <v>0.42087157813455661</v>
      </c>
      <c r="Y78" s="74">
        <f>[6]属性汇总!EO77/Q78</f>
        <v>0.32493159915856062</v>
      </c>
      <c r="AB78" s="29">
        <v>74</v>
      </c>
      <c r="AC78" s="29">
        <f t="shared" si="14"/>
        <v>315.1456286675438</v>
      </c>
      <c r="AD78" s="29">
        <f t="shared" si="15"/>
        <v>325.59153563510409</v>
      </c>
      <c r="AE78" s="29">
        <f t="shared" si="16"/>
        <v>336.72404113991291</v>
      </c>
      <c r="AF78" s="29">
        <f t="shared" si="17"/>
        <v>365.38465406504855</v>
      </c>
      <c r="AG78" s="29">
        <f t="shared" si="18"/>
        <v>361.21604407871365</v>
      </c>
      <c r="AI78" s="29">
        <v>74</v>
      </c>
      <c r="AJ78" s="29">
        <f t="shared" si="19"/>
        <v>1681.8715997733568</v>
      </c>
      <c r="AK78" s="29">
        <f t="shared" si="20"/>
        <v>1762.4942149181627</v>
      </c>
      <c r="AL78" s="29">
        <f t="shared" si="21"/>
        <v>1851.0359072211775</v>
      </c>
      <c r="AM78" s="29">
        <f t="shared" si="22"/>
        <v>2041.4473026844998</v>
      </c>
      <c r="AN78" s="29">
        <f t="shared" si="23"/>
        <v>2053.5036647650682</v>
      </c>
      <c r="AP78" s="29">
        <v>74</v>
      </c>
      <c r="AQ78" s="39">
        <f t="shared" si="24"/>
        <v>0.15780816719021618</v>
      </c>
      <c r="AR78" s="39">
        <f t="shared" si="25"/>
        <v>0.84219183280978382</v>
      </c>
    </row>
    <row r="79" spans="2:44" x14ac:dyDescent="0.15">
      <c r="B79" s="29">
        <v>75</v>
      </c>
      <c r="C79" s="76">
        <f>[6]属性汇总!CY78</f>
        <v>168.75013861019693</v>
      </c>
      <c r="D79" s="76">
        <f>[6]属性汇总!CZ78</f>
        <v>168.77264788716766</v>
      </c>
      <c r="E79" s="76">
        <f>[6]属性汇总!DA78</f>
        <v>168.76393086714734</v>
      </c>
      <c r="F79" s="76">
        <f>[6]属性汇总!DB78</f>
        <v>168.79460366122407</v>
      </c>
      <c r="G79" s="76">
        <f>[6]属性汇总!DC78</f>
        <v>168.8049200685526</v>
      </c>
      <c r="I79" s="29">
        <v>75</v>
      </c>
      <c r="J79" s="29">
        <f>[7]属性汇总!AJ79+[9]属性!BH80</f>
        <v>900.62362296502431</v>
      </c>
      <c r="K79" s="29">
        <f>[7]属性汇总!AK79+[9]属性!BI80</f>
        <v>913.46098340441472</v>
      </c>
      <c r="L79" s="29">
        <f>[7]属性汇总!AL79+[9]属性!BJ80</f>
        <v>927.36444740881666</v>
      </c>
      <c r="M79" s="29">
        <f>[7]属性汇总!AM79+[9]属性!BK80</f>
        <v>942.50047708400871</v>
      </c>
      <c r="N79" s="29">
        <f>[7]属性汇总!AN79+[9]属性!BL80</f>
        <v>958.85499405442101</v>
      </c>
      <c r="P79" s="29">
        <v>75</v>
      </c>
      <c r="Q79" s="39">
        <f>养成属性buff汇总!AG80</f>
        <v>0.90319403823420008</v>
      </c>
      <c r="R79" s="39">
        <f>养成属性buff汇总!AH80</f>
        <v>0.96283323473486004</v>
      </c>
      <c r="S79" s="39">
        <f>养成属性buff汇总!AI80</f>
        <v>1.0322087205814841</v>
      </c>
      <c r="T79" s="39">
        <f>养成属性buff汇总!AJ80</f>
        <v>1.2090369470083664</v>
      </c>
      <c r="U79" s="39">
        <f>养成属性buff汇总!AK80</f>
        <v>1.1938010458243147</v>
      </c>
      <c r="W79" s="74">
        <f>[4]圣人天赋!GN80/Q79</f>
        <v>0.24995734541912715</v>
      </c>
      <c r="X79" s="74">
        <f>'[5]变法-buff效果'!Z79/Q79</f>
        <v>0.41519317458422123</v>
      </c>
      <c r="Y79" s="74">
        <f>[6]属性汇总!EO78/Q79</f>
        <v>0.33484947999665166</v>
      </c>
      <c r="AB79" s="29">
        <v>75</v>
      </c>
      <c r="AC79" s="29">
        <f t="shared" si="14"/>
        <v>321.16425775412171</v>
      </c>
      <c r="AD79" s="29">
        <f t="shared" si="15"/>
        <v>331.27256238713687</v>
      </c>
      <c r="AE79" s="29">
        <f t="shared" si="16"/>
        <v>342.96353202782751</v>
      </c>
      <c r="AF79" s="29">
        <f t="shared" si="17"/>
        <v>372.8735159432776</v>
      </c>
      <c r="AG79" s="29">
        <f t="shared" si="18"/>
        <v>370.32441018668055</v>
      </c>
      <c r="AI79" s="29">
        <v>75</v>
      </c>
      <c r="AJ79" s="29">
        <f t="shared" si="19"/>
        <v>1714.0615099199204</v>
      </c>
      <c r="AK79" s="29">
        <f t="shared" si="20"/>
        <v>1792.9715768597737</v>
      </c>
      <c r="AL79" s="29">
        <f t="shared" si="21"/>
        <v>1884.5981171814262</v>
      </c>
      <c r="AM79" s="29">
        <f t="shared" si="22"/>
        <v>2082.0183764515873</v>
      </c>
      <c r="AN79" s="29">
        <f t="shared" si="23"/>
        <v>2103.537088750456</v>
      </c>
      <c r="AP79" s="29">
        <v>75</v>
      </c>
      <c r="AQ79" s="39">
        <f t="shared" si="24"/>
        <v>0.15780276707147056</v>
      </c>
      <c r="AR79" s="39">
        <f t="shared" si="25"/>
        <v>0.84219723292852944</v>
      </c>
    </row>
    <row r="80" spans="2:44" x14ac:dyDescent="0.15">
      <c r="B80" s="29">
        <v>76</v>
      </c>
      <c r="C80" s="76">
        <f>[6]属性汇总!CY79</f>
        <v>170.83703760926608</v>
      </c>
      <c r="D80" s="76">
        <f>[6]属性汇总!CZ79</f>
        <v>170.85976790863288</v>
      </c>
      <c r="E80" s="76">
        <f>[6]属性汇总!DA79</f>
        <v>170.85143214311725</v>
      </c>
      <c r="F80" s="76">
        <f>[6]属性汇总!DB79</f>
        <v>170.88264626240999</v>
      </c>
      <c r="G80" s="76">
        <f>[6]属性汇总!DC79</f>
        <v>170.89223244001295</v>
      </c>
      <c r="I80" s="29">
        <v>76</v>
      </c>
      <c r="J80" s="29">
        <f>[7]属性汇总!AJ80+[9]属性!BH81</f>
        <v>911.84250543731946</v>
      </c>
      <c r="K80" s="29">
        <f>[7]属性汇总!AK80+[9]属性!BI81</f>
        <v>924.64970003360531</v>
      </c>
      <c r="L80" s="29">
        <f>[7]属性汇总!AL80+[9]属性!BJ81</f>
        <v>938.51536504599198</v>
      </c>
      <c r="M80" s="29">
        <f>[7]属性汇总!AM80+[9]属性!BK81</f>
        <v>953.61287377106714</v>
      </c>
      <c r="N80" s="29">
        <f>[7]属性汇总!AN80+[9]属性!BL81</f>
        <v>969.94308955092322</v>
      </c>
      <c r="P80" s="29">
        <v>76</v>
      </c>
      <c r="Q80" s="39">
        <f>养成属性buff汇总!AG81</f>
        <v>0.90996717510312664</v>
      </c>
      <c r="R80" s="39">
        <f>养成属性buff汇总!AH81</f>
        <v>0.97431953617586742</v>
      </c>
      <c r="S80" s="39">
        <f>养成属性buff汇总!AI81</f>
        <v>1.0479413136824247</v>
      </c>
      <c r="T80" s="39">
        <f>养成属性buff汇总!AJ81</f>
        <v>1.227843655479095</v>
      </c>
      <c r="U80" s="39">
        <f>养成属性buff汇总!AK81</f>
        <v>1.2240286556698905</v>
      </c>
      <c r="W80" s="74">
        <f>[4]圣人天赋!GN81/Q80</f>
        <v>0.24735190424011724</v>
      </c>
      <c r="X80" s="74">
        <f>'[5]变法-buff效果'!Z80/Q80</f>
        <v>0.4121027771771012</v>
      </c>
      <c r="Y80" s="74">
        <f>[6]属性汇总!EO79/Q80</f>
        <v>0.34054531858278164</v>
      </c>
      <c r="AB80" s="29">
        <v>76</v>
      </c>
      <c r="AC80" s="29">
        <f t="shared" si="14"/>
        <v>326.29313412555655</v>
      </c>
      <c r="AD80" s="29">
        <f t="shared" si="15"/>
        <v>337.33177772848842</v>
      </c>
      <c r="AE80" s="29">
        <f t="shared" si="16"/>
        <v>349.89370638769918</v>
      </c>
      <c r="AF80" s="29">
        <f t="shared" si="17"/>
        <v>380.69981930718859</v>
      </c>
      <c r="AG80" s="29">
        <f t="shared" si="18"/>
        <v>380.06922197798843</v>
      </c>
      <c r="AI80" s="29">
        <v>76</v>
      </c>
      <c r="AJ80" s="29">
        <f t="shared" si="19"/>
        <v>1741.5892542490744</v>
      </c>
      <c r="AK80" s="29">
        <f t="shared" si="20"/>
        <v>1825.5539668955025</v>
      </c>
      <c r="AL80" s="29">
        <f t="shared" si="21"/>
        <v>1922.0243896034292</v>
      </c>
      <c r="AM80" s="29">
        <f t="shared" si="22"/>
        <v>2124.5003906140591</v>
      </c>
      <c r="AN80" s="29">
        <f t="shared" si="23"/>
        <v>2157.1812255302398</v>
      </c>
      <c r="AP80" s="29">
        <v>76</v>
      </c>
      <c r="AQ80" s="39">
        <f t="shared" si="24"/>
        <v>0.15779095366348425</v>
      </c>
      <c r="AR80" s="39">
        <f t="shared" si="25"/>
        <v>0.84220904633651583</v>
      </c>
    </row>
    <row r="81" spans="2:44" x14ac:dyDescent="0.15">
      <c r="B81" s="29">
        <v>77</v>
      </c>
      <c r="C81" s="76">
        <f>[6]属性汇总!CY80</f>
        <v>172.9239366083352</v>
      </c>
      <c r="D81" s="76">
        <f>[6]属性汇总!CZ80</f>
        <v>172.94688793009809</v>
      </c>
      <c r="E81" s="76">
        <f>[6]属性汇总!DA80</f>
        <v>172.93893341908716</v>
      </c>
      <c r="F81" s="76">
        <f>[6]属性汇总!DB80</f>
        <v>172.97068886359594</v>
      </c>
      <c r="G81" s="76">
        <f>[6]属性汇总!DC80</f>
        <v>172.97954481147329</v>
      </c>
      <c r="I81" s="29">
        <v>77</v>
      </c>
      <c r="J81" s="29">
        <f>[7]属性汇总!AJ81+[9]属性!BH82</f>
        <v>923.06138790961472</v>
      </c>
      <c r="K81" s="29">
        <f>[7]属性汇总!AK81+[9]属性!BI82</f>
        <v>935.83841666279579</v>
      </c>
      <c r="L81" s="29">
        <f>[7]属性汇总!AL81+[9]属性!BJ82</f>
        <v>949.66628268316742</v>
      </c>
      <c r="M81" s="29">
        <f>[7]属性汇总!AM81+[9]属性!BK82</f>
        <v>964.72527045812558</v>
      </c>
      <c r="N81" s="29">
        <f>[7]属性汇总!AN81+[9]属性!BL82</f>
        <v>981.03118504742542</v>
      </c>
      <c r="P81" s="29">
        <v>77</v>
      </c>
      <c r="Q81" s="39">
        <f>养成属性buff汇总!AG82</f>
        <v>0.9166931255149573</v>
      </c>
      <c r="R81" s="39">
        <f>养成属性buff汇总!AH82</f>
        <v>0.98585409751154462</v>
      </c>
      <c r="S81" s="39">
        <f>养成属性buff汇总!AI82</f>
        <v>1.0636112544034459</v>
      </c>
      <c r="T81" s="39">
        <f>养成属性buff汇总!AJ82</f>
        <v>1.2466546179010509</v>
      </c>
      <c r="U81" s="39">
        <f>养成属性buff汇总!AK82</f>
        <v>1.2538229996231405</v>
      </c>
      <c r="W81" s="74">
        <f>[4]圣人天赋!GN82/Q81</f>
        <v>0.24474608810553158</v>
      </c>
      <c r="X81" s="74">
        <f>'[5]变法-buff效果'!Z81/Q81</f>
        <v>0.40907910135067471</v>
      </c>
      <c r="Y81" s="74">
        <f>[6]属性汇总!EO80/Q81</f>
        <v>0.34617481054379373</v>
      </c>
      <c r="AB81" s="29">
        <v>77</v>
      </c>
      <c r="AC81" s="29">
        <f t="shared" si="14"/>
        <v>331.44212053418033</v>
      </c>
      <c r="AD81" s="29">
        <f t="shared" si="15"/>
        <v>343.44728604785519</v>
      </c>
      <c r="AE81" s="29">
        <f t="shared" si="16"/>
        <v>356.87872932815645</v>
      </c>
      <c r="AF81" s="29">
        <f t="shared" si="17"/>
        <v>388.60539689692365</v>
      </c>
      <c r="AG81" s="29">
        <f t="shared" si="18"/>
        <v>389.86527656044012</v>
      </c>
      <c r="AI81" s="29">
        <v>77</v>
      </c>
      <c r="AJ81" s="29">
        <f t="shared" si="19"/>
        <v>1769.2254166346538</v>
      </c>
      <c r="AK81" s="29">
        <f t="shared" si="20"/>
        <v>1858.4385543385292</v>
      </c>
      <c r="AL81" s="29">
        <f t="shared" si="21"/>
        <v>1959.7420288724684</v>
      </c>
      <c r="AM81" s="29">
        <f t="shared" si="22"/>
        <v>2167.404483880588</v>
      </c>
      <c r="AN81" s="29">
        <f t="shared" si="23"/>
        <v>2211.0706482074324</v>
      </c>
      <c r="AP81" s="29">
        <v>77</v>
      </c>
      <c r="AQ81" s="39">
        <f t="shared" si="24"/>
        <v>0.15777942709624582</v>
      </c>
      <c r="AR81" s="39">
        <f t="shared" si="25"/>
        <v>0.84222057290375407</v>
      </c>
    </row>
    <row r="82" spans="2:44" x14ac:dyDescent="0.15">
      <c r="B82" s="29">
        <v>78</v>
      </c>
      <c r="C82" s="76">
        <f>[6]属性汇总!CY81</f>
        <v>175</v>
      </c>
      <c r="D82" s="76">
        <f>[6]属性汇总!CZ81</f>
        <v>175</v>
      </c>
      <c r="E82" s="76">
        <f>[6]属性汇总!DA81</f>
        <v>175</v>
      </c>
      <c r="F82" s="76">
        <f>[6]属性汇总!DB81</f>
        <v>175</v>
      </c>
      <c r="G82" s="76">
        <f>[6]属性汇总!DC81</f>
        <v>175</v>
      </c>
      <c r="I82" s="29">
        <v>78</v>
      </c>
      <c r="J82" s="29">
        <f>[7]属性汇总!AJ82+[9]属性!BH83</f>
        <v>934.28027038190987</v>
      </c>
      <c r="K82" s="29">
        <f>[7]属性汇总!AK82+[9]属性!BI83</f>
        <v>947.02713329198639</v>
      </c>
      <c r="L82" s="29">
        <f>[7]属性汇总!AL82+[9]属性!BJ83</f>
        <v>960.81720032034275</v>
      </c>
      <c r="M82" s="29">
        <f>[7]属性汇总!AM82+[9]属性!BK83</f>
        <v>975.83766714518401</v>
      </c>
      <c r="N82" s="29">
        <f>[7]属性汇总!AN82+[9]属性!BL83</f>
        <v>992.11928054392752</v>
      </c>
      <c r="P82" s="29">
        <v>78</v>
      </c>
      <c r="Q82" s="39">
        <f>养成属性buff汇总!AG83</f>
        <v>0.92446175612806558</v>
      </c>
      <c r="R82" s="39">
        <f>养成属性buff汇总!AH83</f>
        <v>1.0005533495550387</v>
      </c>
      <c r="S82" s="39">
        <f>养成属性buff汇总!AI83</f>
        <v>1.0813538852850353</v>
      </c>
      <c r="T82" s="39">
        <f>养成属性buff汇总!AJ83</f>
        <v>1.2723134560227742</v>
      </c>
      <c r="U82" s="39">
        <f>养成属性buff汇总!AK83</f>
        <v>1.2903190767614472</v>
      </c>
      <c r="W82" s="74">
        <f>[4]圣人天赋!GN83/Q82</f>
        <v>0.24194808337979501</v>
      </c>
      <c r="X82" s="74">
        <f>'[5]变法-buff效果'!Z82/Q82</f>
        <v>0.40564144218427928</v>
      </c>
      <c r="Y82" s="74">
        <f>[6]属性汇总!EO81/Q82</f>
        <v>0.35241047443592571</v>
      </c>
      <c r="AB82" s="29">
        <v>78</v>
      </c>
      <c r="AC82" s="29">
        <f t="shared" si="14"/>
        <v>336.78080732241148</v>
      </c>
      <c r="AD82" s="29">
        <f t="shared" si="15"/>
        <v>350.09683617213176</v>
      </c>
      <c r="AE82" s="29">
        <f t="shared" si="16"/>
        <v>364.23692992488122</v>
      </c>
      <c r="AF82" s="29">
        <f t="shared" si="17"/>
        <v>397.65485480398547</v>
      </c>
      <c r="AG82" s="29">
        <f t="shared" si="18"/>
        <v>400.80583843325326</v>
      </c>
      <c r="AI82" s="29">
        <v>78</v>
      </c>
      <c r="AJ82" s="29">
        <f t="shared" si="19"/>
        <v>1797.9866498549741</v>
      </c>
      <c r="AK82" s="29">
        <f t="shared" si="20"/>
        <v>1894.5783036267894</v>
      </c>
      <c r="AL82" s="29">
        <f t="shared" si="21"/>
        <v>1999.8006129354355</v>
      </c>
      <c r="AM82" s="29">
        <f t="shared" si="22"/>
        <v>2217.4090619478748</v>
      </c>
      <c r="AN82" s="29">
        <f t="shared" si="23"/>
        <v>2272.2697146525993</v>
      </c>
      <c r="AP82" s="29">
        <v>78</v>
      </c>
      <c r="AQ82" s="39">
        <f t="shared" si="24"/>
        <v>0.15775995000771981</v>
      </c>
      <c r="AR82" s="39">
        <f t="shared" si="25"/>
        <v>0.84224004999228019</v>
      </c>
    </row>
    <row r="83" spans="2:44" x14ac:dyDescent="0.15">
      <c r="B83" s="29">
        <v>79</v>
      </c>
      <c r="C83" s="76">
        <f>[6]属性汇总!CY82</f>
        <v>177</v>
      </c>
      <c r="D83" s="76">
        <f>[6]属性汇总!CZ82</f>
        <v>177.00000000000003</v>
      </c>
      <c r="E83" s="76">
        <f>[6]属性汇总!DA82</f>
        <v>177</v>
      </c>
      <c r="F83" s="76">
        <f>[6]属性汇总!DB82</f>
        <v>177</v>
      </c>
      <c r="G83" s="76">
        <f>[6]属性汇总!DC82</f>
        <v>177</v>
      </c>
      <c r="I83" s="29">
        <v>79</v>
      </c>
      <c r="J83" s="29">
        <f>[7]属性汇总!AJ83+[9]属性!BH84</f>
        <v>945.49915285420514</v>
      </c>
      <c r="K83" s="29">
        <f>[7]属性汇总!AK83+[9]属性!BI84</f>
        <v>958.21584992117687</v>
      </c>
      <c r="L83" s="29">
        <f>[7]属性汇总!AL83+[9]属性!BJ84</f>
        <v>971.96811795751819</v>
      </c>
      <c r="M83" s="29">
        <f>[7]属性汇总!AM83+[9]属性!BK84</f>
        <v>986.95006383224245</v>
      </c>
      <c r="N83" s="29">
        <f>[7]属性汇总!AN83+[9]属性!BL84</f>
        <v>1003.2073760404297</v>
      </c>
      <c r="P83" s="29">
        <v>79</v>
      </c>
      <c r="Q83" s="39">
        <f>养成属性buff汇总!AG84</f>
        <v>0.93923724560367705</v>
      </c>
      <c r="R83" s="39">
        <f>养成属性buff汇总!AH84</f>
        <v>1.0202951098906878</v>
      </c>
      <c r="S83" s="39">
        <f>养成属性buff汇总!AI84</f>
        <v>1.1037013362309842</v>
      </c>
      <c r="T83" s="39">
        <f>养成属性buff汇总!AJ84</f>
        <v>1.3014536910022905</v>
      </c>
      <c r="U83" s="39">
        <f>养成属性buff汇总!AK84</f>
        <v>1.3295671071969415</v>
      </c>
      <c r="W83" s="74">
        <f>[4]圣人天赋!GN84/Q83</f>
        <v>0.23737663346906346</v>
      </c>
      <c r="X83" s="74">
        <f>'[5]变法-buff效果'!Z83/Q83</f>
        <v>0.39926014620403583</v>
      </c>
      <c r="Y83" s="74">
        <f>[6]属性汇总!EO82/Q83</f>
        <v>0.36336322032690066</v>
      </c>
      <c r="AB83" s="29">
        <v>79</v>
      </c>
      <c r="AC83" s="29">
        <f t="shared" si="14"/>
        <v>343.24499247185082</v>
      </c>
      <c r="AD83" s="29">
        <f t="shared" si="15"/>
        <v>357.59223445065174</v>
      </c>
      <c r="AE83" s="29">
        <f t="shared" si="16"/>
        <v>372.35513651288426</v>
      </c>
      <c r="AF83" s="29">
        <f t="shared" si="17"/>
        <v>407.3573033074054</v>
      </c>
      <c r="AG83" s="29">
        <f t="shared" si="18"/>
        <v>412.33337797385866</v>
      </c>
      <c r="AI83" s="29">
        <v>79</v>
      </c>
      <c r="AJ83" s="29">
        <f t="shared" si="19"/>
        <v>1833.5471729015987</v>
      </c>
      <c r="AK83" s="29">
        <f t="shared" si="20"/>
        <v>1935.8787958155026</v>
      </c>
      <c r="AL83" s="29">
        <f t="shared" si="21"/>
        <v>2044.7306285211462</v>
      </c>
      <c r="AM83" s="29">
        <f t="shared" si="22"/>
        <v>2271.4198672416605</v>
      </c>
      <c r="AN83" s="29">
        <f t="shared" si="23"/>
        <v>2337.0389049211381</v>
      </c>
      <c r="AP83" s="29">
        <v>79</v>
      </c>
      <c r="AQ83" s="39">
        <f t="shared" si="24"/>
        <v>0.15768386065142045</v>
      </c>
      <c r="AR83" s="39">
        <f t="shared" si="25"/>
        <v>0.84231613934857952</v>
      </c>
    </row>
    <row r="84" spans="2:44" x14ac:dyDescent="0.15">
      <c r="B84" s="29">
        <v>80</v>
      </c>
      <c r="C84" s="76">
        <f>[6]属性汇总!CY83</f>
        <v>179</v>
      </c>
      <c r="D84" s="76">
        <f>[6]属性汇总!CZ83</f>
        <v>179.00000000000003</v>
      </c>
      <c r="E84" s="76">
        <f>[6]属性汇总!DA83</f>
        <v>179</v>
      </c>
      <c r="F84" s="76">
        <f>[6]属性汇总!DB83</f>
        <v>179</v>
      </c>
      <c r="G84" s="76">
        <f>[6]属性汇总!DC83</f>
        <v>179.00000000000003</v>
      </c>
      <c r="I84" s="29">
        <v>80</v>
      </c>
      <c r="J84" s="29">
        <f>[7]属性汇总!AJ84+[9]属性!BH85</f>
        <v>956.71803532650029</v>
      </c>
      <c r="K84" s="29">
        <f>[7]属性汇总!AK84+[9]属性!BI85</f>
        <v>969.40456655036746</v>
      </c>
      <c r="L84" s="29">
        <f>[7]属性汇总!AL84+[9]属性!BJ85</f>
        <v>983.11903559469351</v>
      </c>
      <c r="M84" s="29">
        <f>[7]属性汇总!AM84+[9]属性!BK85</f>
        <v>998.06246051930088</v>
      </c>
      <c r="N84" s="29">
        <f>[7]属性汇总!AN84+[9]属性!BL85</f>
        <v>1014.2954715369318</v>
      </c>
      <c r="P84" s="29">
        <v>80</v>
      </c>
      <c r="Q84" s="39">
        <f>养成属性buff汇总!AG85</f>
        <v>0.9540388359164047</v>
      </c>
      <c r="R84" s="39">
        <f>养成属性buff汇总!AH85</f>
        <v>1.0400202147075701</v>
      </c>
      <c r="S84" s="39">
        <f>养成属性buff汇总!AI85</f>
        <v>1.1261584387221952</v>
      </c>
      <c r="T84" s="39">
        <f>养成属性buff汇总!AJ85</f>
        <v>1.3301597487204571</v>
      </c>
      <c r="U84" s="39">
        <f>养成属性buff汇总!AK85</f>
        <v>1.3625649071848311</v>
      </c>
      <c r="W84" s="74">
        <f>[4]圣人天赋!GN85/Q84</f>
        <v>0.23296777153818091</v>
      </c>
      <c r="X84" s="74">
        <f>'[5]变法-buff效果'!Z84/Q84</f>
        <v>0.3930657598857521</v>
      </c>
      <c r="Y84" s="74">
        <f>[6]属性汇总!EO83/Q84</f>
        <v>0.37396646857606697</v>
      </c>
      <c r="AB84" s="29">
        <v>80</v>
      </c>
      <c r="AC84" s="29">
        <f t="shared" si="14"/>
        <v>349.77295162903647</v>
      </c>
      <c r="AD84" s="29">
        <f t="shared" si="15"/>
        <v>365.16361843265508</v>
      </c>
      <c r="AE84" s="29">
        <f t="shared" si="16"/>
        <v>380.58236053127297</v>
      </c>
      <c r="AF84" s="29">
        <f t="shared" si="17"/>
        <v>417.09859502096185</v>
      </c>
      <c r="AG84" s="29">
        <f t="shared" si="18"/>
        <v>422.89911838608487</v>
      </c>
      <c r="AI84" s="29">
        <v>80</v>
      </c>
      <c r="AJ84" s="29">
        <f t="shared" si="19"/>
        <v>1869.4641960496244</v>
      </c>
      <c r="AK84" s="29">
        <f t="shared" si="20"/>
        <v>1977.6049119925797</v>
      </c>
      <c r="AL84" s="29">
        <f t="shared" si="21"/>
        <v>2090.266833798084</v>
      </c>
      <c r="AM84" s="29">
        <f t="shared" si="22"/>
        <v>2325.6449722109755</v>
      </c>
      <c r="AN84" s="29">
        <f t="shared" si="23"/>
        <v>2396.3388865696456</v>
      </c>
      <c r="AP84" s="29">
        <v>80</v>
      </c>
      <c r="AQ84" s="39">
        <f t="shared" si="24"/>
        <v>0.15760954253803008</v>
      </c>
      <c r="AR84" s="39">
        <f t="shared" si="25"/>
        <v>0.84239045746196983</v>
      </c>
    </row>
    <row r="85" spans="2:44" x14ac:dyDescent="0.15">
      <c r="B85" s="29">
        <v>81</v>
      </c>
      <c r="C85" s="76">
        <f>[6]属性汇总!CY84</f>
        <v>181</v>
      </c>
      <c r="D85" s="76">
        <f>[6]属性汇总!CZ84</f>
        <v>181.00000000000003</v>
      </c>
      <c r="E85" s="76">
        <f>[6]属性汇总!DA84</f>
        <v>181</v>
      </c>
      <c r="F85" s="76">
        <f>[6]属性汇总!DB84</f>
        <v>181.00000000000003</v>
      </c>
      <c r="G85" s="76">
        <f>[6]属性汇总!DC84</f>
        <v>181</v>
      </c>
      <c r="I85" s="29">
        <v>81</v>
      </c>
      <c r="J85" s="29">
        <f>[7]属性汇总!AJ85+[9]属性!BH86</f>
        <v>967.93691779879555</v>
      </c>
      <c r="K85" s="29">
        <f>[7]属性汇总!AK85+[9]属性!BI86</f>
        <v>980.59328317955794</v>
      </c>
      <c r="L85" s="29">
        <f>[7]属性汇总!AL85+[9]属性!BJ86</f>
        <v>994.26995323186895</v>
      </c>
      <c r="M85" s="29">
        <f>[7]属性汇总!AM85+[9]属性!BK86</f>
        <v>1009.1748572063593</v>
      </c>
      <c r="N85" s="29">
        <f>[7]属性汇总!AN85+[9]属性!BL86</f>
        <v>1025.383567033434</v>
      </c>
      <c r="P85" s="29">
        <v>81</v>
      </c>
      <c r="Q85" s="39">
        <f>养成属性buff汇总!AG86</f>
        <v>0.97097679293403472</v>
      </c>
      <c r="R85" s="39">
        <f>养成属性buff汇总!AH86</f>
        <v>1.0629264109771199</v>
      </c>
      <c r="S85" s="39">
        <f>养成属性buff汇总!AI86</f>
        <v>1.1464234046351516</v>
      </c>
      <c r="T85" s="39">
        <f>养成属性buff汇总!AJ86</f>
        <v>1.3571800546219481</v>
      </c>
      <c r="U85" s="39">
        <f>养成属性buff汇总!AK86</f>
        <v>1.3920573610194305</v>
      </c>
      <c r="W85" s="74">
        <f>[4]圣人天赋!GN86/Q85</f>
        <v>0.22816992226015217</v>
      </c>
      <c r="X85" s="74">
        <f>'[5]变法-buff效果'!Z85/Q85</f>
        <v>0.38620902448847344</v>
      </c>
      <c r="Y85" s="74">
        <f>[6]属性汇总!EO84/Q85</f>
        <v>0.3856210532513743</v>
      </c>
      <c r="AB85" s="29">
        <v>81</v>
      </c>
      <c r="AC85" s="29">
        <f t="shared" si="14"/>
        <v>356.74679952106027</v>
      </c>
      <c r="AD85" s="29">
        <f t="shared" si="15"/>
        <v>373.38968038685874</v>
      </c>
      <c r="AE85" s="29">
        <f t="shared" si="16"/>
        <v>388.50263623896245</v>
      </c>
      <c r="AF85" s="29">
        <f t="shared" si="17"/>
        <v>426.6495898865727</v>
      </c>
      <c r="AG85" s="29">
        <f t="shared" si="18"/>
        <v>432.96238234451693</v>
      </c>
      <c r="AI85" s="29">
        <v>81</v>
      </c>
      <c r="AJ85" s="29">
        <f t="shared" si="19"/>
        <v>1907.7812020055244</v>
      </c>
      <c r="AK85" s="29">
        <f t="shared" si="20"/>
        <v>2022.891782297876</v>
      </c>
      <c r="AL85" s="29">
        <f t="shared" si="21"/>
        <v>2134.1242981423811</v>
      </c>
      <c r="AM85" s="29">
        <f t="shared" si="22"/>
        <v>2378.8068450327828</v>
      </c>
      <c r="AN85" s="29">
        <f t="shared" si="23"/>
        <v>2452.7763093906865</v>
      </c>
      <c r="AP85" s="29">
        <v>81</v>
      </c>
      <c r="AQ85" s="39">
        <f t="shared" si="24"/>
        <v>0.1575369345314197</v>
      </c>
      <c r="AR85" s="39">
        <f t="shared" si="25"/>
        <v>0.84246306546858019</v>
      </c>
    </row>
    <row r="86" spans="2:44" x14ac:dyDescent="0.15">
      <c r="B86" s="29">
        <v>82</v>
      </c>
      <c r="C86" s="76">
        <f>[6]属性汇总!CY85</f>
        <v>183</v>
      </c>
      <c r="D86" s="76">
        <f>[6]属性汇总!CZ85</f>
        <v>183</v>
      </c>
      <c r="E86" s="76">
        <f>[6]属性汇总!DA85</f>
        <v>183</v>
      </c>
      <c r="F86" s="76">
        <f>[6]属性汇总!DB85</f>
        <v>183.00000000000003</v>
      </c>
      <c r="G86" s="76">
        <f>[6]属性汇总!DC85</f>
        <v>183</v>
      </c>
      <c r="I86" s="29">
        <v>82</v>
      </c>
      <c r="J86" s="29">
        <f>[7]属性汇总!AJ86+[9]属性!BH87</f>
        <v>979.1558002710907</v>
      </c>
      <c r="K86" s="29">
        <f>[7]属性汇总!AK86+[9]属性!BI87</f>
        <v>991.78199980874854</v>
      </c>
      <c r="L86" s="29">
        <f>[7]属性汇总!AL86+[9]属性!BJ87</f>
        <v>1005.4208708690443</v>
      </c>
      <c r="M86" s="29">
        <f>[7]属性汇总!AM86+[9]属性!BK87</f>
        <v>1020.2872538934178</v>
      </c>
      <c r="N86" s="29">
        <f>[7]属性汇总!AN86+[9]属性!BL87</f>
        <v>1036.4716625299361</v>
      </c>
      <c r="P86" s="29">
        <v>82</v>
      </c>
      <c r="Q86" s="39">
        <f>养成属性buff汇总!AG87</f>
        <v>0.98873353872581737</v>
      </c>
      <c r="R86" s="39">
        <f>养成属性buff汇总!AH87</f>
        <v>1.0857920821356684</v>
      </c>
      <c r="S86" s="39">
        <f>养成属性buff汇总!AI87</f>
        <v>1.1663617236465309</v>
      </c>
      <c r="T86" s="39">
        <f>养成属性buff汇总!AJ87</f>
        <v>1.3832816050099357</v>
      </c>
      <c r="U86" s="39">
        <f>养成属性buff汇总!AK87</f>
        <v>1.418067357226326</v>
      </c>
      <c r="W86" s="74">
        <f>[4]圣人天赋!GN87/Q86</f>
        <v>0.22336425919988118</v>
      </c>
      <c r="X86" s="74">
        <f>'[5]变法-buff效果'!Z86/Q86</f>
        <v>0.37927306530257199</v>
      </c>
      <c r="Y86" s="74">
        <f>[6]属性汇总!EO85/Q86</f>
        <v>0.39736267549754695</v>
      </c>
      <c r="AB86" s="29">
        <v>82</v>
      </c>
      <c r="AC86" s="29">
        <f t="shared" si="14"/>
        <v>363.93823758682458</v>
      </c>
      <c r="AD86" s="29">
        <f t="shared" si="15"/>
        <v>381.69995103082738</v>
      </c>
      <c r="AE86" s="29">
        <f t="shared" si="16"/>
        <v>396.44419542731515</v>
      </c>
      <c r="AF86" s="29">
        <f t="shared" si="17"/>
        <v>436.14053371681831</v>
      </c>
      <c r="AG86" s="29">
        <f t="shared" si="18"/>
        <v>442.50632637241767</v>
      </c>
      <c r="AI86" s="29">
        <v>82</v>
      </c>
      <c r="AJ86" s="29">
        <f t="shared" si="19"/>
        <v>1947.2799796370359</v>
      </c>
      <c r="AK86" s="29">
        <f t="shared" si="20"/>
        <v>2068.6510424057669</v>
      </c>
      <c r="AL86" s="29">
        <f t="shared" si="21"/>
        <v>2178.1052908060587</v>
      </c>
      <c r="AM86" s="29">
        <f t="shared" si="22"/>
        <v>2431.6318440302844</v>
      </c>
      <c r="AN86" s="29">
        <f t="shared" si="23"/>
        <v>2506.2582938537389</v>
      </c>
      <c r="AP86" s="29">
        <v>82</v>
      </c>
      <c r="AQ86" s="39">
        <f t="shared" si="24"/>
        <v>0.15746597827701969</v>
      </c>
      <c r="AR86" s="39">
        <f t="shared" si="25"/>
        <v>0.84253402172298031</v>
      </c>
    </row>
    <row r="87" spans="2:44" x14ac:dyDescent="0.15">
      <c r="B87" s="29">
        <v>83</v>
      </c>
      <c r="C87" s="76">
        <f>[6]属性汇总!CY86</f>
        <v>185</v>
      </c>
      <c r="D87" s="76">
        <f>[6]属性汇总!CZ86</f>
        <v>185</v>
      </c>
      <c r="E87" s="76">
        <f>[6]属性汇总!DA86</f>
        <v>185</v>
      </c>
      <c r="F87" s="76">
        <f>[6]属性汇总!DB86</f>
        <v>185</v>
      </c>
      <c r="G87" s="76">
        <f>[6]属性汇总!DC86</f>
        <v>185</v>
      </c>
      <c r="I87" s="29">
        <v>83</v>
      </c>
      <c r="J87" s="29">
        <f>[7]属性汇总!AJ87+[9]属性!BH88</f>
        <v>990.37468274338585</v>
      </c>
      <c r="K87" s="29">
        <f>[7]属性汇总!AK87+[9]属性!BI88</f>
        <v>1002.970716437939</v>
      </c>
      <c r="L87" s="29">
        <f>[7]属性汇总!AL87+[9]属性!BJ88</f>
        <v>1016.5717885062197</v>
      </c>
      <c r="M87" s="29">
        <f>[7]属性汇总!AM87+[9]属性!BK88</f>
        <v>1031.3996505804762</v>
      </c>
      <c r="N87" s="29">
        <f>[7]属性汇总!AN87+[9]属性!BL88</f>
        <v>1047.5597580264384</v>
      </c>
      <c r="P87" s="29">
        <v>83</v>
      </c>
      <c r="Q87" s="39">
        <f>养成属性buff汇总!AG88</f>
        <v>1.0075000269257919</v>
      </c>
      <c r="R87" s="39">
        <f>养成属性buff汇总!AH88</f>
        <v>1.1050322125505876</v>
      </c>
      <c r="S87" s="39">
        <f>养成属性buff汇总!AI88</f>
        <v>1.1879378375836418</v>
      </c>
      <c r="T87" s="39">
        <f>养成属性buff汇总!AJ88</f>
        <v>1.399929322211769</v>
      </c>
      <c r="U87" s="39">
        <f>养成属性buff汇总!AK88</f>
        <v>1.4217147986609571</v>
      </c>
      <c r="W87" s="74">
        <f>[4]圣人天赋!GN88/Q87</f>
        <v>0.21850242376437701</v>
      </c>
      <c r="X87" s="74">
        <f>'[5]变法-buff效果'!Z87/Q87</f>
        <v>0.37220842677716465</v>
      </c>
      <c r="Y87" s="74">
        <f>[6]属性汇总!EO86/Q87</f>
        <v>0.40928914945845835</v>
      </c>
      <c r="AB87" s="29">
        <v>83</v>
      </c>
      <c r="AC87" s="29">
        <f t="shared" si="14"/>
        <v>371.38750498127143</v>
      </c>
      <c r="AD87" s="29">
        <f t="shared" si="15"/>
        <v>389.43095932185867</v>
      </c>
      <c r="AE87" s="29">
        <f t="shared" si="16"/>
        <v>404.76849995297374</v>
      </c>
      <c r="AF87" s="29">
        <f t="shared" si="17"/>
        <v>443.98692460917727</v>
      </c>
      <c r="AG87" s="29">
        <f t="shared" si="18"/>
        <v>448.01723775227708</v>
      </c>
      <c r="AI87" s="29">
        <v>83</v>
      </c>
      <c r="AJ87" s="29">
        <f t="shared" si="19"/>
        <v>1988.1772022739694</v>
      </c>
      <c r="AK87" s="29">
        <f t="shared" si="20"/>
        <v>2111.2856663468024</v>
      </c>
      <c r="AL87" s="29">
        <f t="shared" si="21"/>
        <v>2224.1958806928337</v>
      </c>
      <c r="AM87" s="29">
        <f t="shared" si="22"/>
        <v>2475.2862643470576</v>
      </c>
      <c r="AN87" s="29">
        <f t="shared" si="23"/>
        <v>2536.8909684943173</v>
      </c>
      <c r="AP87" s="29">
        <v>83</v>
      </c>
      <c r="AQ87" s="39">
        <f t="shared" si="24"/>
        <v>0.15739661804540517</v>
      </c>
      <c r="AR87" s="39">
        <f t="shared" si="25"/>
        <v>0.84260338195459472</v>
      </c>
    </row>
    <row r="88" spans="2:44" x14ac:dyDescent="0.15">
      <c r="B88" s="29">
        <v>84</v>
      </c>
      <c r="C88" s="76">
        <f>[6]属性汇总!CY87</f>
        <v>187.00000000000003</v>
      </c>
      <c r="D88" s="76">
        <f>[6]属性汇总!CZ87</f>
        <v>187</v>
      </c>
      <c r="E88" s="76">
        <f>[6]属性汇总!DA87</f>
        <v>187</v>
      </c>
      <c r="F88" s="76">
        <f>[6]属性汇总!DB87</f>
        <v>187</v>
      </c>
      <c r="G88" s="76">
        <f>[6]属性汇总!DC87</f>
        <v>187</v>
      </c>
      <c r="I88" s="29">
        <v>84</v>
      </c>
      <c r="J88" s="29">
        <f>[7]属性汇总!AJ88+[9]属性!BH89</f>
        <v>1001.5935652156811</v>
      </c>
      <c r="K88" s="29">
        <f>[7]属性汇总!AK88+[9]属性!BI89</f>
        <v>1014.1594330671296</v>
      </c>
      <c r="L88" s="29">
        <f>[7]属性汇总!AL88+[9]属性!BJ89</f>
        <v>1027.722706143395</v>
      </c>
      <c r="M88" s="29">
        <f>[7]属性汇总!AM88+[9]属性!BK89</f>
        <v>1042.5120472675346</v>
      </c>
      <c r="N88" s="29">
        <f>[7]属性汇总!AN88+[9]属性!BL89</f>
        <v>1058.6478535229405</v>
      </c>
      <c r="P88" s="29">
        <v>84</v>
      </c>
      <c r="Q88" s="39">
        <f>养成属性buff汇总!AG89</f>
        <v>1.0267630451157486</v>
      </c>
      <c r="R88" s="39">
        <f>养成属性buff汇总!AH89</f>
        <v>1.1238992805415804</v>
      </c>
      <c r="S88" s="39">
        <f>养成属性buff汇总!AI89</f>
        <v>1.2100956275921602</v>
      </c>
      <c r="T88" s="39">
        <f>养成属性buff汇总!AJ89</f>
        <v>1.4119519937840197</v>
      </c>
      <c r="U88" s="39">
        <f>养成属性buff汇总!AK89</f>
        <v>1.4238573392339235</v>
      </c>
      <c r="W88" s="74">
        <f>[4]圣人天赋!GN89/Q88</f>
        <v>0.21371437689904638</v>
      </c>
      <c r="X88" s="74">
        <f>'[5]变法-buff效果'!Z88/Q88</f>
        <v>0.36522545467900597</v>
      </c>
      <c r="Y88" s="74">
        <f>[6]属性汇总!EO87/Q88</f>
        <v>0.42106016842194771</v>
      </c>
      <c r="AB88" s="29">
        <v>84</v>
      </c>
      <c r="AC88" s="29">
        <f t="shared" si="14"/>
        <v>379.00468943664498</v>
      </c>
      <c r="AD88" s="29">
        <f t="shared" si="15"/>
        <v>397.16916546127555</v>
      </c>
      <c r="AE88" s="29">
        <f t="shared" si="16"/>
        <v>413.287882359734</v>
      </c>
      <c r="AF88" s="29">
        <f t="shared" si="17"/>
        <v>451.03502283761168</v>
      </c>
      <c r="AG88" s="29">
        <f t="shared" si="18"/>
        <v>453.26132243674368</v>
      </c>
      <c r="AI88" s="29">
        <v>84</v>
      </c>
      <c r="AJ88" s="29">
        <f t="shared" si="19"/>
        <v>2029.9928242048727</v>
      </c>
      <c r="AK88" s="29">
        <f t="shared" si="20"/>
        <v>2153.9724902457338</v>
      </c>
      <c r="AL88" s="29">
        <f t="shared" si="21"/>
        <v>2271.3654592247003</v>
      </c>
      <c r="AM88" s="29">
        <f t="shared" si="22"/>
        <v>2514.4890109507905</v>
      </c>
      <c r="AN88" s="29">
        <f t="shared" si="23"/>
        <v>2566.0113694258189</v>
      </c>
      <c r="AP88" s="29">
        <v>84</v>
      </c>
      <c r="AQ88" s="39">
        <f t="shared" si="24"/>
        <v>0.15732880058631915</v>
      </c>
      <c r="AR88" s="39">
        <f t="shared" si="25"/>
        <v>0.84267119941368085</v>
      </c>
    </row>
    <row r="89" spans="2:44" x14ac:dyDescent="0.15">
      <c r="B89" s="29">
        <v>85</v>
      </c>
      <c r="C89" s="76">
        <f>[6]属性汇总!CY88</f>
        <v>189.00000000000003</v>
      </c>
      <c r="D89" s="76">
        <f>[6]属性汇总!CZ88</f>
        <v>189</v>
      </c>
      <c r="E89" s="76">
        <f>[6]属性汇总!DA88</f>
        <v>189</v>
      </c>
      <c r="F89" s="76">
        <f>[6]属性汇总!DB88</f>
        <v>189</v>
      </c>
      <c r="G89" s="76">
        <f>[6]属性汇总!DC88</f>
        <v>189</v>
      </c>
      <c r="I89" s="29">
        <v>85</v>
      </c>
      <c r="J89" s="29">
        <f>[7]属性汇总!AJ89+[9]属性!BH90</f>
        <v>1012.8124476879764</v>
      </c>
      <c r="K89" s="29">
        <f>[7]属性汇总!AK89+[9]属性!BI90</f>
        <v>1025.3481496963202</v>
      </c>
      <c r="L89" s="29">
        <f>[7]属性汇总!AL89+[9]属性!BJ90</f>
        <v>1038.8736237805704</v>
      </c>
      <c r="M89" s="29">
        <f>[7]属性汇总!AM89+[9]属性!BK90</f>
        <v>1053.6244439545931</v>
      </c>
      <c r="N89" s="29">
        <f>[7]属性汇总!AN89+[9]属性!BL90</f>
        <v>1069.7359490194426</v>
      </c>
      <c r="P89" s="29">
        <v>85</v>
      </c>
      <c r="Q89" s="39">
        <f>养成属性buff汇总!AG90</f>
        <v>1.0472675647992893</v>
      </c>
      <c r="R89" s="39">
        <f>养成属性buff汇总!AH90</f>
        <v>1.1430723914753949</v>
      </c>
      <c r="S89" s="39">
        <f>养成属性buff汇总!AI90</f>
        <v>1.2355165923351399</v>
      </c>
      <c r="T89" s="39">
        <f>养成属性buff汇总!AJ90</f>
        <v>1.4110461603352529</v>
      </c>
      <c r="U89" s="39">
        <f>养成属性buff汇总!AK90</f>
        <v>1.4229857159219983</v>
      </c>
      <c r="W89" s="74">
        <f>[4]圣人天赋!GN90/Q89</f>
        <v>0.20886109423278207</v>
      </c>
      <c r="X89" s="74">
        <f>'[5]变法-buff效果'!Z89/Q89</f>
        <v>0.35807468177616042</v>
      </c>
      <c r="Y89" s="74">
        <f>[6]属性汇总!EO88/Q89</f>
        <v>0.43306422399105748</v>
      </c>
      <c r="AB89" s="29">
        <v>85</v>
      </c>
      <c r="AC89" s="29">
        <f t="shared" si="14"/>
        <v>386.93356974706575</v>
      </c>
      <c r="AD89" s="29">
        <f t="shared" si="15"/>
        <v>405.04068198884966</v>
      </c>
      <c r="AE89" s="29">
        <f t="shared" si="16"/>
        <v>422.51263595134139</v>
      </c>
      <c r="AF89" s="29">
        <f t="shared" si="17"/>
        <v>455.68772430336281</v>
      </c>
      <c r="AG89" s="29">
        <f t="shared" si="18"/>
        <v>457.9443003092577</v>
      </c>
      <c r="AI89" s="29">
        <v>85</v>
      </c>
      <c r="AJ89" s="29">
        <f t="shared" si="19"/>
        <v>2073.498073376571</v>
      </c>
      <c r="AK89" s="29">
        <f t="shared" si="20"/>
        <v>2197.395311264564</v>
      </c>
      <c r="AL89" s="29">
        <f t="shared" si="21"/>
        <v>2322.4192233007984</v>
      </c>
      <c r="AM89" s="29">
        <f t="shared" si="22"/>
        <v>2540.3371700320872</v>
      </c>
      <c r="AN89" s="29">
        <f t="shared" si="23"/>
        <v>2591.9549242823723</v>
      </c>
      <c r="AP89" s="29">
        <v>85</v>
      </c>
      <c r="AQ89" s="39">
        <f t="shared" si="24"/>
        <v>0.15726247499232895</v>
      </c>
      <c r="AR89" s="39">
        <f t="shared" si="25"/>
        <v>0.84273752500767107</v>
      </c>
    </row>
    <row r="90" spans="2:44" x14ac:dyDescent="0.15">
      <c r="B90" s="29">
        <v>86</v>
      </c>
      <c r="C90" s="76">
        <f>[6]属性汇总!CY89</f>
        <v>191</v>
      </c>
      <c r="D90" s="76">
        <f>[6]属性汇总!CZ89</f>
        <v>191</v>
      </c>
      <c r="E90" s="76">
        <f>[6]属性汇总!DA89</f>
        <v>191</v>
      </c>
      <c r="F90" s="76">
        <f>[6]属性汇总!DB89</f>
        <v>191</v>
      </c>
      <c r="G90" s="76">
        <f>[6]属性汇总!DC89</f>
        <v>191</v>
      </c>
      <c r="I90" s="29">
        <v>86</v>
      </c>
      <c r="J90" s="29">
        <f>[7]属性汇总!AJ90+[9]属性!BH91</f>
        <v>1024.0313301602714</v>
      </c>
      <c r="K90" s="29">
        <f>[7]属性汇总!AK90+[9]属性!BI91</f>
        <v>1036.5368663255106</v>
      </c>
      <c r="L90" s="29">
        <f>[7]属性汇总!AL90+[9]属性!BJ91</f>
        <v>1050.0245414177459</v>
      </c>
      <c r="M90" s="29">
        <f>[7]属性汇总!AM90+[9]属性!BK91</f>
        <v>1064.7368406416515</v>
      </c>
      <c r="N90" s="29">
        <f>[7]属性汇总!AN90+[9]属性!BL91</f>
        <v>1080.8240445159449</v>
      </c>
      <c r="P90" s="29">
        <v>86</v>
      </c>
      <c r="Q90" s="39">
        <f>养成属性buff汇总!AG91</f>
        <v>1.0679465455451167</v>
      </c>
      <c r="R90" s="39">
        <f>养成属性buff汇总!AH91</f>
        <v>1.1622427581349908</v>
      </c>
      <c r="S90" s="39">
        <f>养成属性buff汇总!AI91</f>
        <v>1.261069516900676</v>
      </c>
      <c r="T90" s="39">
        <f>养成属性buff汇总!AJ91</f>
        <v>1.4102230703428122</v>
      </c>
      <c r="U90" s="39">
        <f>养成属性buff汇总!AK91</f>
        <v>1.4222703622860844</v>
      </c>
      <c r="W90" s="74">
        <f>[4]圣人天赋!GN91/Q90</f>
        <v>0.20414800360555654</v>
      </c>
      <c r="X90" s="74">
        <f>'[5]变法-buff效果'!Z90/Q90</f>
        <v>0.35114117046802851</v>
      </c>
      <c r="Y90" s="74">
        <f>[6]属性汇总!EO89/Q90</f>
        <v>0.44471082592641487</v>
      </c>
      <c r="AB90" s="29">
        <v>86</v>
      </c>
      <c r="AC90" s="29">
        <f t="shared" si="14"/>
        <v>394.97779019911729</v>
      </c>
      <c r="AD90" s="29">
        <f t="shared" si="15"/>
        <v>412.98836680378326</v>
      </c>
      <c r="AE90" s="29">
        <f t="shared" si="16"/>
        <v>431.86427772802915</v>
      </c>
      <c r="AF90" s="29">
        <f t="shared" si="17"/>
        <v>460.35260643547713</v>
      </c>
      <c r="AG90" s="29">
        <f t="shared" si="18"/>
        <v>462.65363919664213</v>
      </c>
      <c r="AI90" s="29">
        <v>86</v>
      </c>
      <c r="AJ90" s="29">
        <f t="shared" si="19"/>
        <v>2117.6420517349043</v>
      </c>
      <c r="AK90" s="29">
        <f t="shared" si="20"/>
        <v>2241.2443327522724</v>
      </c>
      <c r="AL90" s="29">
        <f t="shared" si="21"/>
        <v>2374.1784825972768</v>
      </c>
      <c r="AM90" s="29">
        <f t="shared" si="22"/>
        <v>2566.2532971584269</v>
      </c>
      <c r="AN90" s="29">
        <f t="shared" si="23"/>
        <v>2618.048049877149</v>
      </c>
      <c r="AP90" s="29">
        <v>86</v>
      </c>
      <c r="AQ90" s="39">
        <f t="shared" si="24"/>
        <v>0.15719759257138308</v>
      </c>
      <c r="AR90" s="39">
        <f t="shared" si="25"/>
        <v>0.8428024074286169</v>
      </c>
    </row>
    <row r="91" spans="2:44" x14ac:dyDescent="0.15">
      <c r="B91" s="29">
        <v>87</v>
      </c>
      <c r="C91" s="76">
        <f>[6]属性汇总!CY90</f>
        <v>193</v>
      </c>
      <c r="D91" s="76">
        <f>[6]属性汇总!CZ90</f>
        <v>193</v>
      </c>
      <c r="E91" s="76">
        <f>[6]属性汇总!DA90</f>
        <v>193</v>
      </c>
      <c r="F91" s="76">
        <f>[6]属性汇总!DB90</f>
        <v>193</v>
      </c>
      <c r="G91" s="76">
        <f>[6]属性汇总!DC90</f>
        <v>193</v>
      </c>
      <c r="I91" s="29">
        <v>87</v>
      </c>
      <c r="J91" s="29">
        <f>[7]属性汇总!AJ91+[9]属性!BH92</f>
        <v>1035.2502126325667</v>
      </c>
      <c r="K91" s="29">
        <f>[7]属性汇总!AK91+[9]属性!BI92</f>
        <v>1047.7255829547012</v>
      </c>
      <c r="L91" s="29">
        <f>[7]属性汇总!AL91+[9]属性!BJ92</f>
        <v>1061.1754590549212</v>
      </c>
      <c r="M91" s="29">
        <f>[7]属性汇总!AM91+[9]属性!BK92</f>
        <v>1075.8492373287099</v>
      </c>
      <c r="N91" s="29">
        <f>[7]属性汇总!AN91+[9]属性!BL92</f>
        <v>1091.912140012447</v>
      </c>
      <c r="P91" s="29">
        <v>87</v>
      </c>
      <c r="Q91" s="39">
        <f>养成属性buff汇总!AG92</f>
        <v>1.0865609779819545</v>
      </c>
      <c r="R91" s="39">
        <f>养成属性buff汇总!AH92</f>
        <v>1.1827023344954668</v>
      </c>
      <c r="S91" s="39">
        <f>养成属性buff汇总!AI92</f>
        <v>1.2850466527208166</v>
      </c>
      <c r="T91" s="39">
        <f>养成属性buff汇总!AJ92</f>
        <v>1.4095578392303225</v>
      </c>
      <c r="U91" s="39">
        <f>养成属性buff汇总!AK92</f>
        <v>1.4215114527616017</v>
      </c>
      <c r="W91" s="74">
        <f>[4]圣人天赋!GN92/Q91</f>
        <v>0.20001126990949775</v>
      </c>
      <c r="X91" s="74">
        <f>'[5]变法-buff效果'!Z91/Q91</f>
        <v>0.34512559129123077</v>
      </c>
      <c r="Y91" s="74">
        <f>[6]属性汇总!EO90/Q91</f>
        <v>0.45486313879927137</v>
      </c>
      <c r="AB91" s="29">
        <v>87</v>
      </c>
      <c r="AC91" s="29">
        <f t="shared" si="14"/>
        <v>402.70626875051721</v>
      </c>
      <c r="AD91" s="29">
        <f t="shared" si="15"/>
        <v>421.26155055762507</v>
      </c>
      <c r="AE91" s="29">
        <f t="shared" si="16"/>
        <v>441.01400397511759</v>
      </c>
      <c r="AF91" s="29">
        <f t="shared" si="17"/>
        <v>465.04466297145223</v>
      </c>
      <c r="AG91" s="29">
        <f t="shared" si="18"/>
        <v>467.35171038298915</v>
      </c>
      <c r="AI91" s="29">
        <v>87</v>
      </c>
      <c r="AJ91" s="29">
        <f t="shared" si="19"/>
        <v>2160.1126961266345</v>
      </c>
      <c r="AK91" s="29">
        <f t="shared" si="20"/>
        <v>2286.8730758258503</v>
      </c>
      <c r="AL91" s="29">
        <f t="shared" si="21"/>
        <v>2424.8354306629235</v>
      </c>
      <c r="AM91" s="29">
        <f t="shared" si="22"/>
        <v>2592.3209636353567</v>
      </c>
      <c r="AN91" s="29">
        <f t="shared" si="23"/>
        <v>2644.0777524495702</v>
      </c>
      <c r="AP91" s="29">
        <v>87</v>
      </c>
      <c r="AQ91" s="39">
        <f t="shared" si="24"/>
        <v>0.15713410672759745</v>
      </c>
      <c r="AR91" s="39">
        <f t="shared" si="25"/>
        <v>0.84286589327240258</v>
      </c>
    </row>
    <row r="92" spans="2:44" x14ac:dyDescent="0.15">
      <c r="B92" s="29">
        <v>88</v>
      </c>
      <c r="C92" s="76">
        <f>[6]属性汇总!CY91</f>
        <v>195</v>
      </c>
      <c r="D92" s="76">
        <f>[6]属性汇总!CZ91</f>
        <v>195</v>
      </c>
      <c r="E92" s="76">
        <f>[6]属性汇总!DA91</f>
        <v>195</v>
      </c>
      <c r="F92" s="76">
        <f>[6]属性汇总!DB91</f>
        <v>195</v>
      </c>
      <c r="G92" s="76">
        <f>[6]属性汇总!DC91</f>
        <v>195</v>
      </c>
      <c r="I92" s="29">
        <v>88</v>
      </c>
      <c r="J92" s="29">
        <f>[7]属性汇总!AJ92+[9]属性!BH93</f>
        <v>1046.4690951048619</v>
      </c>
      <c r="K92" s="29">
        <f>[7]属性汇总!AK92+[9]属性!BI93</f>
        <v>1058.9142995838918</v>
      </c>
      <c r="L92" s="29">
        <f>[7]属性汇总!AL92+[9]属性!BJ93</f>
        <v>1072.3263766920966</v>
      </c>
      <c r="M92" s="29">
        <f>[7]属性汇总!AM92+[9]属性!BK93</f>
        <v>1086.9616340157686</v>
      </c>
      <c r="N92" s="29">
        <f>[7]属性汇总!AN92+[9]属性!BL93</f>
        <v>1104.7780288432782</v>
      </c>
      <c r="P92" s="29">
        <v>88</v>
      </c>
      <c r="Q92" s="39">
        <f>养成属性buff汇总!AG93</f>
        <v>1.1755314842778268</v>
      </c>
      <c r="R92" s="39">
        <f>养成属性buff汇总!AH93</f>
        <v>1.2766929594994485</v>
      </c>
      <c r="S92" s="39">
        <f>养成属性buff汇总!AI93</f>
        <v>1.3831147752615802</v>
      </c>
      <c r="T92" s="39">
        <f>养成属性buff汇总!AJ93</f>
        <v>1.4868783255722975</v>
      </c>
      <c r="U92" s="39">
        <f>养成属性buff汇总!AK93</f>
        <v>1.5026880701162595</v>
      </c>
      <c r="W92" s="74">
        <f>[4]圣人天赋!GN93/Q92</f>
        <v>0.2456796437768623</v>
      </c>
      <c r="X92" s="74">
        <f>'[5]变法-buff效果'!Z92/Q92</f>
        <v>0.3190046417432848</v>
      </c>
      <c r="Y92" s="74">
        <f>[6]属性汇总!EO91/Q92</f>
        <v>0.43531571447985284</v>
      </c>
      <c r="AB92" s="29">
        <v>88</v>
      </c>
      <c r="AC92" s="29">
        <f t="shared" si="14"/>
        <v>424.22863943417627</v>
      </c>
      <c r="AD92" s="29">
        <f t="shared" si="15"/>
        <v>443.95512710239245</v>
      </c>
      <c r="AE92" s="29">
        <f t="shared" si="16"/>
        <v>464.70738117600814</v>
      </c>
      <c r="AF92" s="29">
        <f t="shared" si="17"/>
        <v>484.94127348659799</v>
      </c>
      <c r="AG92" s="29">
        <f t="shared" si="18"/>
        <v>488.0241736726706</v>
      </c>
      <c r="AI92" s="29">
        <v>88</v>
      </c>
      <c r="AJ92" s="29">
        <f t="shared" si="19"/>
        <v>2276.6264637243548</v>
      </c>
      <c r="AK92" s="29">
        <f t="shared" si="20"/>
        <v>2410.822730575936</v>
      </c>
      <c r="AL92" s="29">
        <f t="shared" si="21"/>
        <v>2555.4768321976503</v>
      </c>
      <c r="AM92" s="29">
        <f t="shared" si="22"/>
        <v>2703.1413283624629</v>
      </c>
      <c r="AN92" s="29">
        <f t="shared" si="23"/>
        <v>2764.9147929126293</v>
      </c>
      <c r="AP92" s="29">
        <v>88</v>
      </c>
      <c r="AQ92" s="39">
        <f t="shared" si="24"/>
        <v>0.15707197284965771</v>
      </c>
      <c r="AR92" s="39">
        <f t="shared" si="25"/>
        <v>0.84292802715034232</v>
      </c>
    </row>
    <row r="93" spans="2:44" x14ac:dyDescent="0.15">
      <c r="B93" s="29">
        <v>89</v>
      </c>
      <c r="C93" s="76">
        <f>[6]属性汇总!CY92</f>
        <v>197.00000000000003</v>
      </c>
      <c r="D93" s="76">
        <f>[6]属性汇总!CZ92</f>
        <v>197.00000000000003</v>
      </c>
      <c r="E93" s="76">
        <f>[6]属性汇总!DA92</f>
        <v>197</v>
      </c>
      <c r="F93" s="76">
        <f>[6]属性汇总!DB92</f>
        <v>197</v>
      </c>
      <c r="G93" s="76">
        <f>[6]属性汇总!DC92</f>
        <v>197</v>
      </c>
      <c r="I93" s="29">
        <v>89</v>
      </c>
      <c r="J93" s="29">
        <f>[7]属性汇总!AJ93+[9]属性!BH94</f>
        <v>1057.6879775771572</v>
      </c>
      <c r="K93" s="29">
        <f>[7]属性汇总!AK93+[9]属性!BI94</f>
        <v>1070.1030162130824</v>
      </c>
      <c r="L93" s="29">
        <f>[7]属性汇总!AL93+[9]属性!BJ94</f>
        <v>1083.4772943292719</v>
      </c>
      <c r="M93" s="29">
        <f>[7]属性汇总!AM93+[9]属性!BK94</f>
        <v>1098.0740307028268</v>
      </c>
      <c r="N93" s="29">
        <f>[7]属性汇总!AN93+[9]属性!BL94</f>
        <v>1122.4363893090758</v>
      </c>
      <c r="P93" s="29">
        <v>89</v>
      </c>
      <c r="Q93" s="39">
        <f>养成属性buff汇总!AG94</f>
        <v>1.1921265620794519</v>
      </c>
      <c r="R93" s="39">
        <f>养成属性buff汇总!AH94</f>
        <v>1.2975539923779977</v>
      </c>
      <c r="S93" s="39">
        <f>养成属性buff汇总!AI94</f>
        <v>1.4060830367160859</v>
      </c>
      <c r="T93" s="39">
        <f>养成属性buff汇总!AJ94</f>
        <v>1.4860005495281596</v>
      </c>
      <c r="U93" s="39">
        <f>养成属性buff汇总!AK94</f>
        <v>1.5017335961741591</v>
      </c>
      <c r="W93" s="74">
        <f>[4]圣人天赋!GN94/Q93</f>
        <v>0.24150828631399412</v>
      </c>
      <c r="X93" s="74">
        <f>'[5]变法-buff效果'!Z93/Q93</f>
        <v>0.31456391622201546</v>
      </c>
      <c r="Y93" s="74">
        <f>[6]属性汇总!EO92/Q93</f>
        <v>0.44392779746399053</v>
      </c>
      <c r="AB93" s="29">
        <v>89</v>
      </c>
      <c r="AC93" s="29">
        <f t="shared" si="14"/>
        <v>431.84893272965206</v>
      </c>
      <c r="AD93" s="29">
        <f t="shared" si="15"/>
        <v>452.61813649846562</v>
      </c>
      <c r="AE93" s="29">
        <f t="shared" si="16"/>
        <v>473.99835823306893</v>
      </c>
      <c r="AF93" s="29">
        <f t="shared" si="17"/>
        <v>489.74210825704745</v>
      </c>
      <c r="AG93" s="29">
        <f t="shared" si="18"/>
        <v>492.84151844630935</v>
      </c>
      <c r="AI93" s="29">
        <v>89</v>
      </c>
      <c r="AJ93" s="29">
        <f t="shared" si="19"/>
        <v>2318.5859100389821</v>
      </c>
      <c r="AK93" s="29">
        <f t="shared" si="20"/>
        <v>2458.6194571561045</v>
      </c>
      <c r="AL93" s="29">
        <f t="shared" si="21"/>
        <v>2606.9363385527031</v>
      </c>
      <c r="AM93" s="29">
        <f t="shared" si="22"/>
        <v>2729.8126437498286</v>
      </c>
      <c r="AN93" s="29">
        <f t="shared" si="23"/>
        <v>2808.0368247029328</v>
      </c>
      <c r="AP93" s="29">
        <v>89</v>
      </c>
      <c r="AQ93" s="39">
        <f t="shared" si="24"/>
        <v>0.15701114820627624</v>
      </c>
      <c r="AR93" s="39">
        <f t="shared" si="25"/>
        <v>0.84298885179372385</v>
      </c>
    </row>
    <row r="94" spans="2:44" x14ac:dyDescent="0.15">
      <c r="B94" s="29">
        <v>90</v>
      </c>
      <c r="C94" s="76">
        <f>[6]属性汇总!CY93</f>
        <v>199.00000000000003</v>
      </c>
      <c r="D94" s="76">
        <f>[6]属性汇总!CZ93</f>
        <v>199.00000000000003</v>
      </c>
      <c r="E94" s="76">
        <f>[6]属性汇总!DA93</f>
        <v>199</v>
      </c>
      <c r="F94" s="76">
        <f>[6]属性汇总!DB93</f>
        <v>199</v>
      </c>
      <c r="G94" s="76">
        <f>[6]属性汇总!DC93</f>
        <v>199</v>
      </c>
      <c r="I94" s="29">
        <v>90</v>
      </c>
      <c r="J94" s="29">
        <f>[7]属性汇总!AJ94+[9]属性!BH95</f>
        <v>1068.9068600494525</v>
      </c>
      <c r="K94" s="29">
        <f>[7]属性汇总!AK94+[9]属性!BI95</f>
        <v>1081.2917328422727</v>
      </c>
      <c r="L94" s="29">
        <f>[7]属性汇总!AL94+[9]属性!BJ95</f>
        <v>1094.6282119664475</v>
      </c>
      <c r="M94" s="29">
        <f>[7]属性汇总!AM94+[9]属性!BK95</f>
        <v>1114.8530741297452</v>
      </c>
      <c r="N94" s="29">
        <f>[7]属性汇总!AN94+[9]属性!BL95</f>
        <v>1140.0947497748734</v>
      </c>
      <c r="P94" s="29">
        <v>90</v>
      </c>
      <c r="Q94" s="39">
        <f>养成属性buff汇总!AG95</f>
        <v>1.2088405434082237</v>
      </c>
      <c r="R94" s="39">
        <f>养成属性buff汇总!AH95</f>
        <v>1.3185199234825977</v>
      </c>
      <c r="S94" s="39">
        <f>养成属性buff汇总!AI95</f>
        <v>1.4289998624253073</v>
      </c>
      <c r="T94" s="39">
        <f>养成属性buff汇总!AJ95</f>
        <v>1.4851893070788746</v>
      </c>
      <c r="U94" s="39">
        <f>养成属性buff汇总!AK95</f>
        <v>1.5010000000000003</v>
      </c>
      <c r="W94" s="74">
        <f>[4]圣人天赋!GN95/Q94</f>
        <v>0.23752647521743761</v>
      </c>
      <c r="X94" s="74">
        <f>'[5]变法-buff效果'!Z94/Q94</f>
        <v>0.31021461188149696</v>
      </c>
      <c r="Y94" s="74">
        <f>[6]属性汇总!EO93/Q94</f>
        <v>0.4522589129010654</v>
      </c>
      <c r="AB94" s="29">
        <v>90</v>
      </c>
      <c r="AC94" s="29">
        <f t="shared" si="14"/>
        <v>439.55926813823658</v>
      </c>
      <c r="AD94" s="29">
        <f t="shared" si="15"/>
        <v>461.38546477303703</v>
      </c>
      <c r="AE94" s="29">
        <f t="shared" si="16"/>
        <v>483.37097262263615</v>
      </c>
      <c r="AF94" s="29">
        <f t="shared" si="17"/>
        <v>494.55267210869602</v>
      </c>
      <c r="AG94" s="29">
        <f t="shared" si="18"/>
        <v>497.69900000000007</v>
      </c>
      <c r="AI94" s="29">
        <v>90</v>
      </c>
      <c r="AJ94" s="29">
        <f t="shared" si="19"/>
        <v>2361.0448096044106</v>
      </c>
      <c r="AK94" s="29">
        <f t="shared" si="20"/>
        <v>2506.9964256918315</v>
      </c>
      <c r="AL94" s="29">
        <f t="shared" si="21"/>
        <v>2658.8517762733609</v>
      </c>
      <c r="AM94" s="29">
        <f t="shared" si="22"/>
        <v>2770.6209387912545</v>
      </c>
      <c r="AN94" s="29">
        <f t="shared" si="23"/>
        <v>2851.3769691869588</v>
      </c>
      <c r="AP94" s="29">
        <v>90</v>
      </c>
      <c r="AQ94" s="39">
        <f t="shared" si="24"/>
        <v>0.1569515918481886</v>
      </c>
      <c r="AR94" s="39">
        <f t="shared" si="25"/>
        <v>0.84304840815181148</v>
      </c>
    </row>
    <row r="95" spans="2:44" x14ac:dyDescent="0.15">
      <c r="B95" s="29">
        <v>91</v>
      </c>
      <c r="C95" s="76">
        <f>[6]属性汇总!CY94</f>
        <v>201</v>
      </c>
      <c r="D95" s="76">
        <f>[6]属性汇总!CZ94</f>
        <v>201.00000000000003</v>
      </c>
      <c r="E95" s="76">
        <f>[6]属性汇总!DA94</f>
        <v>201</v>
      </c>
      <c r="F95" s="76">
        <f>[6]属性汇总!DB94</f>
        <v>201</v>
      </c>
      <c r="G95" s="76">
        <f>[6]属性汇总!DC94</f>
        <v>201</v>
      </c>
      <c r="I95" s="29">
        <v>91</v>
      </c>
      <c r="J95" s="29">
        <f>[7]属性汇总!AJ95+[9]属性!BH96</f>
        <v>1080.1257425217475</v>
      </c>
      <c r="K95" s="29">
        <f>[7]属性汇总!AK95+[9]属性!BI96</f>
        <v>1092.4804494714633</v>
      </c>
      <c r="L95" s="29">
        <f>[7]属性汇总!AL95+[9]属性!BJ96</f>
        <v>1109.4504613061288</v>
      </c>
      <c r="M95" s="29">
        <f>[7]属性汇总!AM95+[9]属性!BK96</f>
        <v>1132.8201515088952</v>
      </c>
      <c r="N95" s="29">
        <f>[7]属性汇总!AN95+[9]属性!BL96</f>
        <v>1157.753110240671</v>
      </c>
      <c r="P95" s="29">
        <v>91</v>
      </c>
      <c r="Q95" s="39">
        <f>养成属性buff汇总!AG96</f>
        <v>1.2276876894960944</v>
      </c>
      <c r="R95" s="39">
        <f>养成属性buff汇总!AH96</f>
        <v>1.3413299065120867</v>
      </c>
      <c r="S95" s="39">
        <f>养成属性buff汇总!AI96</f>
        <v>1.4445610523795622</v>
      </c>
      <c r="T95" s="39">
        <f>养成属性buff汇总!AJ96</f>
        <v>1.4842026595446733</v>
      </c>
      <c r="U95" s="39">
        <f>养成属性buff汇总!AK96</f>
        <v>1.5010000000000003</v>
      </c>
      <c r="W95" s="74">
        <f>[4]圣人天赋!GN96/Q95</f>
        <v>0.23328636283938264</v>
      </c>
      <c r="X95" s="74">
        <f>'[5]变法-buff效果'!Z95/Q95</f>
        <v>0.3054522768359102</v>
      </c>
      <c r="Y95" s="74">
        <f>[6]属性汇总!EO94/Q95</f>
        <v>0.46126136032470727</v>
      </c>
      <c r="AB95" s="29">
        <v>91</v>
      </c>
      <c r="AC95" s="29">
        <f t="shared" si="14"/>
        <v>447.765225588715</v>
      </c>
      <c r="AD95" s="29">
        <f t="shared" si="15"/>
        <v>470.6073112089295</v>
      </c>
      <c r="AE95" s="29">
        <f t="shared" si="16"/>
        <v>491.35677152829203</v>
      </c>
      <c r="AF95" s="29">
        <f t="shared" si="17"/>
        <v>499.32473456847936</v>
      </c>
      <c r="AG95" s="29">
        <f t="shared" si="18"/>
        <v>502.70100000000008</v>
      </c>
      <c r="AI95" s="29">
        <v>91</v>
      </c>
      <c r="AJ95" s="29">
        <f t="shared" si="19"/>
        <v>2406.182819723525</v>
      </c>
      <c r="AK95" s="29">
        <f t="shared" si="20"/>
        <v>2557.8571486273036</v>
      </c>
      <c r="AL95" s="29">
        <f t="shared" si="21"/>
        <v>2712.1193872535009</v>
      </c>
      <c r="AM95" s="29">
        <f t="shared" si="22"/>
        <v>2814.154833164197</v>
      </c>
      <c r="AN95" s="29">
        <f t="shared" si="23"/>
        <v>2895.5405287119188</v>
      </c>
      <c r="AP95" s="29">
        <v>91</v>
      </c>
      <c r="AQ95" s="39">
        <f t="shared" si="24"/>
        <v>0.15689326451621743</v>
      </c>
      <c r="AR95" s="39">
        <f t="shared" si="25"/>
        <v>0.84310673548378257</v>
      </c>
    </row>
    <row r="96" spans="2:44" x14ac:dyDescent="0.15">
      <c r="B96" s="29">
        <v>92</v>
      </c>
      <c r="C96" s="76">
        <f>[6]属性汇总!CY95</f>
        <v>203</v>
      </c>
      <c r="D96" s="76">
        <f>[6]属性汇总!CZ95</f>
        <v>203</v>
      </c>
      <c r="E96" s="76">
        <f>[6]属性汇总!DA95</f>
        <v>203</v>
      </c>
      <c r="F96" s="76">
        <f>[6]属性汇总!DB95</f>
        <v>203</v>
      </c>
      <c r="G96" s="76">
        <f>[6]属性汇总!DC95</f>
        <v>203</v>
      </c>
      <c r="I96" s="29">
        <v>92</v>
      </c>
      <c r="J96" s="29">
        <f>[7]属性汇总!AJ96+[9]属性!BH97</f>
        <v>1091.3446249940428</v>
      </c>
      <c r="K96" s="29">
        <f>[7]属性汇总!AK96+[9]属性!BI97</f>
        <v>1106.0509944817297</v>
      </c>
      <c r="L96" s="29">
        <f>[7]属性汇总!AL96+[9]属性!BJ97</f>
        <v>1127.6852687746957</v>
      </c>
      <c r="M96" s="29">
        <f>[7]属性汇总!AM96+[9]属性!BK97</f>
        <v>1150.7872288880451</v>
      </c>
      <c r="N96" s="29">
        <f>[7]属性汇总!AN96+[9]属性!BL97</f>
        <v>1175.4114707064687</v>
      </c>
      <c r="P96" s="29">
        <v>92</v>
      </c>
      <c r="Q96" s="39">
        <f>养成属性buff汇总!AG97</f>
        <v>1.2471588515150154</v>
      </c>
      <c r="R96" s="39">
        <f>养成属性buff汇总!AH97</f>
        <v>1.3644874942964831</v>
      </c>
      <c r="S96" s="39">
        <f>养成属性buff汇总!AI97</f>
        <v>1.4550313415822065</v>
      </c>
      <c r="T96" s="39">
        <f>养成属性buff汇总!AJ97</f>
        <v>1.4842000000000002</v>
      </c>
      <c r="U96" s="39">
        <f>养成属性buff汇总!AK97</f>
        <v>1.5010000000000003</v>
      </c>
      <c r="W96" s="74">
        <f>[4]圣人天赋!GN97/Q96</f>
        <v>0.22901785658684282</v>
      </c>
      <c r="X96" s="74">
        <f>'[5]变法-buff效果'!Z96/Q96</f>
        <v>0.30068342901504486</v>
      </c>
      <c r="Y96" s="74">
        <f>[6]属性汇总!EO95/Q96</f>
        <v>0.47029871439811227</v>
      </c>
      <c r="AB96" s="29">
        <v>92</v>
      </c>
      <c r="AC96" s="29">
        <f t="shared" si="14"/>
        <v>456.17324685754818</v>
      </c>
      <c r="AD96" s="29">
        <f t="shared" si="15"/>
        <v>479.9909613421861</v>
      </c>
      <c r="AE96" s="29">
        <f t="shared" si="16"/>
        <v>498.37136234118793</v>
      </c>
      <c r="AF96" s="29">
        <f t="shared" si="17"/>
        <v>504.29260000000011</v>
      </c>
      <c r="AG96" s="29">
        <f t="shared" si="18"/>
        <v>507.70300000000009</v>
      </c>
      <c r="AI96" s="29">
        <v>92</v>
      </c>
      <c r="AJ96" s="29">
        <f t="shared" si="19"/>
        <v>2452.4247341086984</v>
      </c>
      <c r="AK96" s="29">
        <f t="shared" si="20"/>
        <v>2615.2437445062387</v>
      </c>
      <c r="AL96" s="29">
        <f t="shared" si="21"/>
        <v>2768.5026782824325</v>
      </c>
      <c r="AM96" s="29">
        <f t="shared" si="22"/>
        <v>2858.7856340036819</v>
      </c>
      <c r="AN96" s="29">
        <f t="shared" si="23"/>
        <v>2939.7040882368783</v>
      </c>
      <c r="AP96" s="29">
        <v>92</v>
      </c>
      <c r="AQ96" s="39">
        <f t="shared" si="24"/>
        <v>0.15683612855496989</v>
      </c>
      <c r="AR96" s="39">
        <f t="shared" si="25"/>
        <v>0.84316387144503002</v>
      </c>
    </row>
    <row r="97" spans="2:47" x14ac:dyDescent="0.15">
      <c r="B97" s="29">
        <v>93</v>
      </c>
      <c r="C97" s="76">
        <f>[6]属性汇总!CY96</f>
        <v>204.99999999999997</v>
      </c>
      <c r="D97" s="76">
        <f>[6]属性汇总!CZ96</f>
        <v>205</v>
      </c>
      <c r="E97" s="76">
        <f>[6]属性汇总!DA96</f>
        <v>205</v>
      </c>
      <c r="F97" s="76">
        <f>[6]属性汇总!DB96</f>
        <v>205</v>
      </c>
      <c r="G97" s="76">
        <f>[6]属性汇总!DC96</f>
        <v>205.00000000000003</v>
      </c>
      <c r="I97" s="29">
        <v>93</v>
      </c>
      <c r="J97" s="29">
        <f>[7]属性汇总!AJ97+[9]属性!BH98</f>
        <v>1104.2585910459748</v>
      </c>
      <c r="K97" s="29">
        <f>[7]属性汇总!AK97+[9]属性!BI98</f>
        <v>1124.5028335981992</v>
      </c>
      <c r="L97" s="29">
        <f>[7]属性汇总!AL97+[9]属性!BJ98</f>
        <v>1145.9200762432624</v>
      </c>
      <c r="M97" s="29">
        <f>[7]属性汇总!AM97+[9]属性!BK98</f>
        <v>1168.754306267195</v>
      </c>
      <c r="N97" s="29">
        <f>[7]属性汇总!AN97+[9]属性!BL98</f>
        <v>1193.0698311722663</v>
      </c>
      <c r="P97" s="29">
        <v>93</v>
      </c>
      <c r="Q97" s="39">
        <f>养成属性buff汇总!AG98</f>
        <v>1.2666853137317711</v>
      </c>
      <c r="R97" s="39">
        <f>养成属性buff汇总!AH98</f>
        <v>1.3875820392834335</v>
      </c>
      <c r="S97" s="39">
        <f>养成属性buff汇总!AI98</f>
        <v>1.4662504012630173</v>
      </c>
      <c r="T97" s="39">
        <f>养成属性buff汇总!AJ98</f>
        <v>1.4842000000000002</v>
      </c>
      <c r="U97" s="39">
        <f>养成属性buff汇总!AK98</f>
        <v>1.5010000000000003</v>
      </c>
      <c r="W97" s="74">
        <f>[4]圣人天赋!GN98/Q97</f>
        <v>0.22491442453677107</v>
      </c>
      <c r="X97" s="74">
        <f>'[5]变法-buff效果'!Z97/Q97</f>
        <v>0.29604827334361022</v>
      </c>
      <c r="Y97" s="74">
        <f>[6]属性汇总!EO96/Q97</f>
        <v>0.4790373021196187</v>
      </c>
      <c r="AB97" s="29">
        <v>93</v>
      </c>
      <c r="AC97" s="29">
        <f t="shared" si="14"/>
        <v>464.67048931501301</v>
      </c>
      <c r="AD97" s="29">
        <f t="shared" si="15"/>
        <v>489.45431805310386</v>
      </c>
      <c r="AE97" s="29">
        <f t="shared" si="16"/>
        <v>505.58133225891851</v>
      </c>
      <c r="AF97" s="29">
        <f t="shared" si="17"/>
        <v>509.26100000000008</v>
      </c>
      <c r="AG97" s="29">
        <f t="shared" si="18"/>
        <v>512.70500000000015</v>
      </c>
      <c r="AI97" s="29">
        <v>93</v>
      </c>
      <c r="AJ97" s="29">
        <f t="shared" si="19"/>
        <v>2503.0067308860489</v>
      </c>
      <c r="AK97" s="29">
        <f t="shared" si="20"/>
        <v>2684.8427686223881</v>
      </c>
      <c r="AL97" s="29">
        <f t="shared" si="21"/>
        <v>2826.1258478502932</v>
      </c>
      <c r="AM97" s="29">
        <f t="shared" si="22"/>
        <v>2903.4194476289663</v>
      </c>
      <c r="AN97" s="29">
        <f t="shared" si="23"/>
        <v>2983.8676477618383</v>
      </c>
      <c r="AP97" s="29">
        <v>93</v>
      </c>
      <c r="AQ97" s="39">
        <f t="shared" si="24"/>
        <v>0.15657716619313852</v>
      </c>
      <c r="AR97" s="39">
        <f t="shared" si="25"/>
        <v>0.84342283380686145</v>
      </c>
    </row>
    <row r="98" spans="2:47" x14ac:dyDescent="0.15">
      <c r="B98" s="29">
        <v>94</v>
      </c>
      <c r="C98" s="76">
        <f>[6]属性汇总!CY97</f>
        <v>206.99999999999997</v>
      </c>
      <c r="D98" s="76">
        <f>[6]属性汇总!CZ97</f>
        <v>207</v>
      </c>
      <c r="E98" s="76">
        <f>[6]属性汇总!DA97</f>
        <v>207</v>
      </c>
      <c r="F98" s="76">
        <f>[6]属性汇总!DB97</f>
        <v>207</v>
      </c>
      <c r="G98" s="76">
        <f>[6]属性汇总!DC97</f>
        <v>207.00000000000003</v>
      </c>
      <c r="I98" s="29">
        <v>94</v>
      </c>
      <c r="J98" s="29">
        <f>[7]属性汇总!AJ98+[9]属性!BH99</f>
        <v>1122.8958031741722</v>
      </c>
      <c r="K98" s="29">
        <f>[7]属性汇总!AK98+[9]属性!BI99</f>
        <v>1142.9546727146687</v>
      </c>
      <c r="L98" s="29">
        <f>[7]属性汇总!AL98+[9]属性!BJ99</f>
        <v>1164.1548837118294</v>
      </c>
      <c r="M98" s="29">
        <f>[7]属性汇总!AM98+[9]属性!BK99</f>
        <v>1186.7213836463452</v>
      </c>
      <c r="N98" s="29">
        <f>[7]属性汇总!AN98+[9]属性!BL99</f>
        <v>1210.7281916380639</v>
      </c>
      <c r="P98" s="29">
        <v>94</v>
      </c>
      <c r="Q98" s="39">
        <f>养成属性buff汇总!AG99</f>
        <v>1.2882344657476676</v>
      </c>
      <c r="R98" s="39">
        <f>养成属性buff汇总!AH99</f>
        <v>1.4079524592274049</v>
      </c>
      <c r="S98" s="39">
        <f>养成属性buff汇总!AI99</f>
        <v>1.4716</v>
      </c>
      <c r="T98" s="39">
        <f>养成属性buff汇总!AJ99</f>
        <v>1.4842000000000002</v>
      </c>
      <c r="U98" s="39">
        <f>养成属性buff汇总!AK99</f>
        <v>1.5010000000000003</v>
      </c>
      <c r="W98" s="74">
        <f>[4]圣人天赋!GN99/Q98</f>
        <v>0.22055070622862488</v>
      </c>
      <c r="X98" s="74">
        <f>'[5]变法-buff效果'!Z98/Q98</f>
        <v>0.29109607759357448</v>
      </c>
      <c r="Y98" s="74">
        <f>[6]属性汇总!EO97/Q98</f>
        <v>0.48835321617780064</v>
      </c>
      <c r="AB98" s="29">
        <v>94</v>
      </c>
      <c r="AC98" s="29">
        <f t="shared" si="14"/>
        <v>473.66453440976716</v>
      </c>
      <c r="AD98" s="29">
        <f t="shared" si="15"/>
        <v>498.44615906007283</v>
      </c>
      <c r="AE98" s="29">
        <f t="shared" si="16"/>
        <v>511.62119999999999</v>
      </c>
      <c r="AF98" s="29">
        <f t="shared" si="17"/>
        <v>514.22940000000006</v>
      </c>
      <c r="AG98" s="29">
        <f t="shared" si="18"/>
        <v>517.70700000000011</v>
      </c>
      <c r="AI98" s="29">
        <v>94</v>
      </c>
      <c r="AJ98" s="29">
        <f t="shared" si="19"/>
        <v>2569.4488782665503</v>
      </c>
      <c r="AK98" s="29">
        <f t="shared" si="20"/>
        <v>2752.1805149487404</v>
      </c>
      <c r="AL98" s="29">
        <f t="shared" si="21"/>
        <v>2877.3252105821575</v>
      </c>
      <c r="AM98" s="29">
        <f t="shared" si="22"/>
        <v>2948.0532612542511</v>
      </c>
      <c r="AN98" s="29">
        <f t="shared" si="23"/>
        <v>3028.0312072867982</v>
      </c>
      <c r="AP98" s="29">
        <v>94</v>
      </c>
      <c r="AQ98" s="39">
        <f t="shared" si="24"/>
        <v>0.15565129200794225</v>
      </c>
      <c r="AR98" s="39">
        <f t="shared" si="25"/>
        <v>0.84434870799205786</v>
      </c>
    </row>
    <row r="99" spans="2:47" x14ac:dyDescent="0.15">
      <c r="B99" s="29">
        <v>95</v>
      </c>
      <c r="C99" s="76">
        <f>[6]属性汇总!CY98</f>
        <v>209</v>
      </c>
      <c r="D99" s="76">
        <f>[6]属性汇总!CZ98</f>
        <v>209</v>
      </c>
      <c r="E99" s="76">
        <f>[6]属性汇总!DA98</f>
        <v>209</v>
      </c>
      <c r="F99" s="76">
        <f>[6]属性汇总!DB98</f>
        <v>209</v>
      </c>
      <c r="G99" s="76">
        <f>[6]属性汇总!DC98</f>
        <v>209.00000000000003</v>
      </c>
      <c r="I99" s="29">
        <v>95</v>
      </c>
      <c r="J99" s="29">
        <f>[7]属性汇总!AJ99+[9]属性!BH100</f>
        <v>1141.5330153023699</v>
      </c>
      <c r="K99" s="29">
        <f>[7]属性汇总!AK99+[9]属性!BI100</f>
        <v>1161.4065118311382</v>
      </c>
      <c r="L99" s="29">
        <f>[7]属性汇总!AL99+[9]属性!BJ100</f>
        <v>1182.3896911803961</v>
      </c>
      <c r="M99" s="29">
        <f>[7]属性汇总!AM99+[9]属性!BK100</f>
        <v>1204.6884610254951</v>
      </c>
      <c r="N99" s="29">
        <f>[7]属性汇总!AN99+[9]属性!BL100</f>
        <v>1228.3865521038615</v>
      </c>
      <c r="P99" s="29">
        <v>95</v>
      </c>
      <c r="Q99" s="39">
        <f>养成属性buff汇总!AG100</f>
        <v>1.3110754885753464</v>
      </c>
      <c r="R99" s="39">
        <f>养成属性buff汇总!AH100</f>
        <v>1.4278939583723551</v>
      </c>
      <c r="S99" s="39">
        <f>养成属性buff汇总!AI100</f>
        <v>1.4716</v>
      </c>
      <c r="T99" s="39">
        <f>养成属性buff汇总!AJ100</f>
        <v>1.4842000000000002</v>
      </c>
      <c r="U99" s="39">
        <f>养成属性buff汇总!AK100</f>
        <v>1.5010000000000003</v>
      </c>
      <c r="W99" s="74">
        <f>[4]圣人天赋!GN100/Q99</f>
        <v>0.21661605489139518</v>
      </c>
      <c r="X99" s="74">
        <f>'[5]变法-buff效果'!Z99/Q99</f>
        <v>0.28602472036715915</v>
      </c>
      <c r="Y99" s="74">
        <f>[6]属性汇总!EO98/Q99</f>
        <v>0.49735922474144567</v>
      </c>
      <c r="AB99" s="29">
        <v>95</v>
      </c>
      <c r="AC99" s="29">
        <f t="shared" si="14"/>
        <v>483.01477711224737</v>
      </c>
      <c r="AD99" s="29">
        <f t="shared" si="15"/>
        <v>507.42983729982217</v>
      </c>
      <c r="AE99" s="29">
        <f t="shared" si="16"/>
        <v>516.56439999999998</v>
      </c>
      <c r="AF99" s="29">
        <f t="shared" si="17"/>
        <v>519.19780000000003</v>
      </c>
      <c r="AG99" s="29">
        <f t="shared" si="18"/>
        <v>522.70900000000017</v>
      </c>
      <c r="AI99" s="29">
        <v>95</v>
      </c>
      <c r="AJ99" s="29">
        <f t="shared" si="19"/>
        <v>2638.1689710648125</v>
      </c>
      <c r="AK99" s="29">
        <f t="shared" si="20"/>
        <v>2819.7718532891313</v>
      </c>
      <c r="AL99" s="29">
        <f t="shared" si="21"/>
        <v>2922.3943607214669</v>
      </c>
      <c r="AM99" s="29">
        <f t="shared" si="22"/>
        <v>2992.6870748795354</v>
      </c>
      <c r="AN99" s="29">
        <f t="shared" si="23"/>
        <v>3072.1947668117582</v>
      </c>
      <c r="AP99" s="29">
        <v>95</v>
      </c>
      <c r="AQ99" s="39">
        <f t="shared" si="24"/>
        <v>0.15475371400173224</v>
      </c>
      <c r="AR99" s="39">
        <f t="shared" si="25"/>
        <v>0.84524628599826779</v>
      </c>
    </row>
    <row r="100" spans="2:47" x14ac:dyDescent="0.15">
      <c r="B100" s="29">
        <v>96</v>
      </c>
      <c r="C100" s="76">
        <f>[6]属性汇总!CY99</f>
        <v>211</v>
      </c>
      <c r="D100" s="76">
        <f>[6]属性汇总!CZ99</f>
        <v>211</v>
      </c>
      <c r="E100" s="76">
        <f>[6]属性汇总!DA99</f>
        <v>210.99999999999997</v>
      </c>
      <c r="F100" s="76">
        <f>[6]属性汇总!DB99</f>
        <v>211</v>
      </c>
      <c r="G100" s="76">
        <f>[6]属性汇总!DC99</f>
        <v>211</v>
      </c>
      <c r="I100" s="29">
        <v>96</v>
      </c>
      <c r="J100" s="29">
        <f>[7]属性汇总!AJ100+[9]属性!BH101</f>
        <v>1160.1702274305676</v>
      </c>
      <c r="K100" s="29">
        <f>[7]属性汇总!AK100+[9]属性!BI101</f>
        <v>1179.8583509476075</v>
      </c>
      <c r="L100" s="29">
        <f>[7]属性汇总!AL100+[9]属性!BJ101</f>
        <v>1200.6244986489628</v>
      </c>
      <c r="M100" s="29">
        <f>[7]属性汇总!AM100+[9]属性!BK101</f>
        <v>1222.6555384046451</v>
      </c>
      <c r="N100" s="29">
        <f>[7]属性汇总!AN100+[9]属性!BL101</f>
        <v>1246.0449125696591</v>
      </c>
      <c r="P100" s="29">
        <v>96</v>
      </c>
      <c r="Q100" s="39">
        <f>养成属性buff汇总!AG101</f>
        <v>1.3340375326117284</v>
      </c>
      <c r="R100" s="39">
        <f>养成属性buff汇总!AH101</f>
        <v>1.4478354575173054</v>
      </c>
      <c r="S100" s="39">
        <f>养成属性buff汇总!AI101</f>
        <v>1.4716</v>
      </c>
      <c r="T100" s="39">
        <f>养成属性buff汇总!AJ101</f>
        <v>1.4842000000000002</v>
      </c>
      <c r="U100" s="39">
        <f>养成属性buff汇总!AK101</f>
        <v>1.5010000000000003</v>
      </c>
      <c r="W100" s="74">
        <f>[4]圣人天赋!GN101/Q100</f>
        <v>0.21288756354852736</v>
      </c>
      <c r="X100" s="74">
        <f>'[5]变法-buff效果'!Z100/Q100</f>
        <v>0.28110153637569635</v>
      </c>
      <c r="Y100" s="74">
        <f>[6]属性汇总!EO99/Q100</f>
        <v>0.5060109000757762</v>
      </c>
      <c r="AB100" s="29">
        <v>96</v>
      </c>
      <c r="AC100" s="29">
        <f t="shared" si="14"/>
        <v>492.4819193810747</v>
      </c>
      <c r="AD100" s="29">
        <f t="shared" si="15"/>
        <v>516.49328153615147</v>
      </c>
      <c r="AE100" s="29">
        <f t="shared" si="16"/>
        <v>521.50759999999991</v>
      </c>
      <c r="AF100" s="29">
        <f t="shared" si="17"/>
        <v>524.16620000000012</v>
      </c>
      <c r="AG100" s="29">
        <f t="shared" si="18"/>
        <v>527.71100000000013</v>
      </c>
      <c r="AI100" s="29">
        <v>96</v>
      </c>
      <c r="AJ100" s="29">
        <f t="shared" si="19"/>
        <v>2707.8808550416297</v>
      </c>
      <c r="AK100" s="29">
        <f t="shared" si="20"/>
        <v>2888.0991062974504</v>
      </c>
      <c r="AL100" s="29">
        <f t="shared" si="21"/>
        <v>2967.4635108607763</v>
      </c>
      <c r="AM100" s="29">
        <f t="shared" si="22"/>
        <v>3037.3208885048198</v>
      </c>
      <c r="AN100" s="29">
        <f t="shared" si="23"/>
        <v>3116.3583263367177</v>
      </c>
      <c r="AP100" s="29">
        <v>96</v>
      </c>
      <c r="AQ100" s="39">
        <f t="shared" si="24"/>
        <v>0.15388315453391399</v>
      </c>
      <c r="AR100" s="39">
        <f t="shared" si="25"/>
        <v>0.84611684546608612</v>
      </c>
    </row>
    <row r="101" spans="2:47" x14ac:dyDescent="0.15">
      <c r="B101" s="29">
        <v>97</v>
      </c>
      <c r="C101" s="76">
        <f>[6]属性汇总!CY100</f>
        <v>213</v>
      </c>
      <c r="D101" s="76">
        <f>[6]属性汇总!CZ100</f>
        <v>213</v>
      </c>
      <c r="E101" s="76">
        <f>[6]属性汇总!DA100</f>
        <v>212.99999999999997</v>
      </c>
      <c r="F101" s="76">
        <f>[6]属性汇总!DB100</f>
        <v>213</v>
      </c>
      <c r="G101" s="76">
        <f>[6]属性汇总!DC100</f>
        <v>213</v>
      </c>
      <c r="I101" s="29">
        <v>97</v>
      </c>
      <c r="J101" s="29">
        <f>[7]属性汇总!AJ101+[9]属性!BH102</f>
        <v>1178.8074395587651</v>
      </c>
      <c r="K101" s="29">
        <f>[7]属性汇总!AK101+[9]属性!BI102</f>
        <v>1198.310190064077</v>
      </c>
      <c r="L101" s="29">
        <f>[7]属性汇总!AL101+[9]属性!BJ102</f>
        <v>1218.8593061175297</v>
      </c>
      <c r="M101" s="29">
        <f>[7]属性汇总!AM101+[9]属性!BK102</f>
        <v>1240.622615783795</v>
      </c>
      <c r="N101" s="29">
        <f>[7]属性汇总!AN101+[9]属性!BL102</f>
        <v>1263.7032730354567</v>
      </c>
      <c r="P101" s="29">
        <v>97</v>
      </c>
      <c r="Q101" s="39">
        <f>养成属性buff汇总!AG102</f>
        <v>1.3566382927116156</v>
      </c>
      <c r="R101" s="39">
        <f>养成属性buff汇总!AH102</f>
        <v>1.4632000000000001</v>
      </c>
      <c r="S101" s="39">
        <f>养成属性buff汇总!AI102</f>
        <v>1.4716</v>
      </c>
      <c r="T101" s="39">
        <f>养成属性buff汇总!AJ102</f>
        <v>1.4842000000000002</v>
      </c>
      <c r="U101" s="39">
        <f>养成属性buff汇总!AK102</f>
        <v>1.5010000000000003</v>
      </c>
      <c r="W101" s="74">
        <f>[4]圣人天赋!GN102/Q101</f>
        <v>0.2093409875909869</v>
      </c>
      <c r="X101" s="74">
        <f>'[5]变法-buff效果'!Z101/Q101</f>
        <v>0.27641855755852146</v>
      </c>
      <c r="Y101" s="74">
        <f>[6]属性汇总!EO100/Q101</f>
        <v>0.51424045485049152</v>
      </c>
      <c r="AB101" s="29">
        <v>97</v>
      </c>
      <c r="AC101" s="29">
        <f t="shared" si="14"/>
        <v>501.96395634757414</v>
      </c>
      <c r="AD101" s="29">
        <f t="shared" si="15"/>
        <v>524.66160000000002</v>
      </c>
      <c r="AE101" s="29">
        <f t="shared" si="16"/>
        <v>526.45079999999996</v>
      </c>
      <c r="AF101" s="29">
        <f t="shared" si="17"/>
        <v>529.13460000000009</v>
      </c>
      <c r="AG101" s="29">
        <f t="shared" si="18"/>
        <v>532.71300000000008</v>
      </c>
      <c r="AI101" s="29">
        <v>97</v>
      </c>
      <c r="AJ101" s="29">
        <f t="shared" si="19"/>
        <v>2778.022751797519</v>
      </c>
      <c r="AK101" s="29">
        <f t="shared" si="20"/>
        <v>2951.6776601658344</v>
      </c>
      <c r="AL101" s="29">
        <f t="shared" si="21"/>
        <v>3012.5326610000866</v>
      </c>
      <c r="AM101" s="29">
        <f t="shared" si="22"/>
        <v>3081.9547021301041</v>
      </c>
      <c r="AN101" s="29">
        <f t="shared" si="23"/>
        <v>3160.5218858616777</v>
      </c>
      <c r="AP101" s="29">
        <v>97</v>
      </c>
      <c r="AQ101" s="39">
        <f t="shared" si="24"/>
        <v>0.15303841174144459</v>
      </c>
      <c r="AR101" s="39">
        <f t="shared" si="25"/>
        <v>0.8469615882585555</v>
      </c>
    </row>
    <row r="102" spans="2:47" x14ac:dyDescent="0.15">
      <c r="B102" s="29">
        <v>98</v>
      </c>
      <c r="C102" s="76">
        <f>[6]属性汇总!CY101</f>
        <v>215</v>
      </c>
      <c r="D102" s="76">
        <f>[6]属性汇总!CZ101</f>
        <v>215</v>
      </c>
      <c r="E102" s="76">
        <f>[6]属性汇总!DA101</f>
        <v>214.99999999999997</v>
      </c>
      <c r="F102" s="76">
        <f>[6]属性汇总!DB101</f>
        <v>215</v>
      </c>
      <c r="G102" s="76">
        <f>[6]属性汇总!DC101</f>
        <v>215</v>
      </c>
      <c r="I102" s="29">
        <v>98</v>
      </c>
      <c r="J102" s="29">
        <f>[7]属性汇总!AJ102+[9]属性!BH103</f>
        <v>1197.4446516869627</v>
      </c>
      <c r="K102" s="29">
        <f>[7]属性汇总!AK102+[9]属性!BI103</f>
        <v>1216.7620291805465</v>
      </c>
      <c r="L102" s="29">
        <f>[7]属性汇总!AL102+[9]属性!BJ103</f>
        <v>1237.0941135860965</v>
      </c>
      <c r="M102" s="29">
        <f>[7]属性汇总!AM102+[9]属性!BK103</f>
        <v>1258.589693162945</v>
      </c>
      <c r="N102" s="29">
        <f>[7]属性汇总!AN102+[9]属性!BL103</f>
        <v>1281.3616335012543</v>
      </c>
      <c r="P102" s="29">
        <v>98</v>
      </c>
      <c r="Q102" s="39">
        <f>养成属性buff汇总!AG103</f>
        <v>1.3777277785243931</v>
      </c>
      <c r="R102" s="39">
        <f>养成属性buff汇总!AH103</f>
        <v>1.4632000000000001</v>
      </c>
      <c r="S102" s="39">
        <f>养成属性buff汇总!AI103</f>
        <v>1.4716</v>
      </c>
      <c r="T102" s="39">
        <f>养成属性buff汇总!AJ103</f>
        <v>1.4842000000000002</v>
      </c>
      <c r="U102" s="39">
        <f>养成属性buff汇总!AK103</f>
        <v>1.5010000000000003</v>
      </c>
      <c r="W102" s="74">
        <f>[4]圣人天赋!GN103/Q102</f>
        <v>0.20613651290690854</v>
      </c>
      <c r="X102" s="74">
        <f>'[5]变法-buff效果'!Z102/Q102</f>
        <v>0.27218729697215038</v>
      </c>
      <c r="Y102" s="74">
        <f>[6]属性汇总!EO101/Q102</f>
        <v>0.52167619012094102</v>
      </c>
      <c r="AB102" s="29">
        <v>98</v>
      </c>
      <c r="AC102" s="29">
        <f t="shared" si="14"/>
        <v>511.21147238274449</v>
      </c>
      <c r="AD102" s="29">
        <f t="shared" si="15"/>
        <v>529.58799999999997</v>
      </c>
      <c r="AE102" s="29">
        <f t="shared" si="16"/>
        <v>531.39399999999989</v>
      </c>
      <c r="AF102" s="29">
        <f t="shared" si="17"/>
        <v>534.10300000000007</v>
      </c>
      <c r="AG102" s="29">
        <f t="shared" si="18"/>
        <v>537.71500000000003</v>
      </c>
      <c r="AI102" s="29">
        <v>98</v>
      </c>
      <c r="AJ102" s="29">
        <f t="shared" si="19"/>
        <v>2847.1974115615576</v>
      </c>
      <c r="AK102" s="29">
        <f t="shared" si="20"/>
        <v>2997.1282302775221</v>
      </c>
      <c r="AL102" s="29">
        <f t="shared" si="21"/>
        <v>3057.601811139396</v>
      </c>
      <c r="AM102" s="29">
        <f t="shared" si="22"/>
        <v>3126.5885157553885</v>
      </c>
      <c r="AN102" s="29">
        <f t="shared" si="23"/>
        <v>3204.6854453866376</v>
      </c>
      <c r="AP102" s="29">
        <v>98</v>
      </c>
      <c r="AQ102" s="39">
        <f t="shared" si="24"/>
        <v>0.15221835400290787</v>
      </c>
      <c r="AR102" s="39">
        <f t="shared" si="25"/>
        <v>0.84778164599709216</v>
      </c>
    </row>
    <row r="103" spans="2:47" x14ac:dyDescent="0.15">
      <c r="B103" s="29">
        <v>99</v>
      </c>
      <c r="C103" s="76">
        <f>[6]属性汇总!CY102</f>
        <v>217</v>
      </c>
      <c r="D103" s="76">
        <f>[6]属性汇总!CZ102</f>
        <v>216.99999999999997</v>
      </c>
      <c r="E103" s="76">
        <f>[6]属性汇总!DA102</f>
        <v>217</v>
      </c>
      <c r="F103" s="76">
        <f>[6]属性汇总!DB102</f>
        <v>217</v>
      </c>
      <c r="G103" s="76">
        <f>[6]属性汇总!DC102</f>
        <v>217</v>
      </c>
      <c r="I103" s="29">
        <v>99</v>
      </c>
      <c r="J103" s="29">
        <f>[7]属性汇总!AJ103+[9]属性!BH104</f>
        <v>1216.0818638151604</v>
      </c>
      <c r="K103" s="29">
        <f>[7]属性汇总!AK103+[9]属性!BI104</f>
        <v>1235.213868297016</v>
      </c>
      <c r="L103" s="29">
        <f>[7]属性汇总!AL103+[9]属性!BJ104</f>
        <v>1255.3289210546634</v>
      </c>
      <c r="M103" s="29">
        <f>[7]属性汇总!AM103+[9]属性!BK104</f>
        <v>1276.5567705420951</v>
      </c>
      <c r="N103" s="29">
        <f>[7]属性汇总!AN103+[9]属性!BL104</f>
        <v>1299.0199939670517</v>
      </c>
      <c r="P103" s="29">
        <v>99</v>
      </c>
      <c r="Q103" s="39">
        <f>养成属性buff汇总!AG104</f>
        <v>1.3988172643371706</v>
      </c>
      <c r="R103" s="39">
        <f>养成属性buff汇总!AH104</f>
        <v>1.4632000000000001</v>
      </c>
      <c r="S103" s="39">
        <f>养成属性buff汇总!AI104</f>
        <v>1.4716</v>
      </c>
      <c r="T103" s="39">
        <f>养成属性buff汇总!AJ104</f>
        <v>1.4842000000000002</v>
      </c>
      <c r="U103" s="39">
        <f>养成属性buff汇总!AK104</f>
        <v>1.5010000000000003</v>
      </c>
      <c r="W103" s="74">
        <f>[4]圣人天赋!GN104/Q103</f>
        <v>0.20302866374370446</v>
      </c>
      <c r="X103" s="74">
        <f>'[5]变法-buff效果'!Z103/Q103</f>
        <v>0.26808362290101823</v>
      </c>
      <c r="Y103" s="74">
        <f>[6]属性汇总!EO102/Q103</f>
        <v>0.52888771335527729</v>
      </c>
      <c r="AB103" s="29">
        <v>99</v>
      </c>
      <c r="AC103" s="29">
        <f t="shared" si="14"/>
        <v>520.54334636116596</v>
      </c>
      <c r="AD103" s="29">
        <f t="shared" si="15"/>
        <v>534.51439999999991</v>
      </c>
      <c r="AE103" s="29">
        <f t="shared" si="16"/>
        <v>536.33720000000005</v>
      </c>
      <c r="AF103" s="29">
        <f t="shared" si="17"/>
        <v>539.07140000000004</v>
      </c>
      <c r="AG103" s="29">
        <f t="shared" si="18"/>
        <v>542.7170000000001</v>
      </c>
      <c r="AI103" s="29">
        <v>99</v>
      </c>
      <c r="AJ103" s="29">
        <f t="shared" si="19"/>
        <v>2917.1581697671309</v>
      </c>
      <c r="AK103" s="29">
        <f t="shared" si="20"/>
        <v>3042.5788003892098</v>
      </c>
      <c r="AL103" s="29">
        <f t="shared" si="21"/>
        <v>3102.6709612787063</v>
      </c>
      <c r="AM103" s="29">
        <f t="shared" si="22"/>
        <v>3171.2223293806733</v>
      </c>
      <c r="AN103" s="29">
        <f t="shared" si="23"/>
        <v>3248.8490049115967</v>
      </c>
      <c r="AP103" s="29">
        <v>99</v>
      </c>
      <c r="AQ103" s="39">
        <f t="shared" si="24"/>
        <v>0.15142191488091342</v>
      </c>
      <c r="AR103" s="39">
        <f t="shared" si="25"/>
        <v>0.8485780851190865</v>
      </c>
    </row>
    <row r="104" spans="2:47" x14ac:dyDescent="0.15">
      <c r="B104" s="29">
        <v>100</v>
      </c>
      <c r="C104" s="76">
        <f>[6]属性汇总!CY103</f>
        <v>219</v>
      </c>
      <c r="D104" s="76">
        <f>[6]属性汇总!CZ103</f>
        <v>218.99999999999997</v>
      </c>
      <c r="E104" s="76">
        <f>[6]属性汇总!DA103</f>
        <v>219</v>
      </c>
      <c r="F104" s="76">
        <f>[6]属性汇总!DB103</f>
        <v>219</v>
      </c>
      <c r="G104" s="76">
        <f>[6]属性汇总!DC103</f>
        <v>219</v>
      </c>
      <c r="I104" s="29">
        <v>100</v>
      </c>
      <c r="J104" s="29">
        <f>[7]属性汇总!AJ104+[9]属性!BH105</f>
        <v>1234.7190759433579</v>
      </c>
      <c r="K104" s="29">
        <f>[7]属性汇总!AK104+[9]属性!BI105</f>
        <v>1253.6657074134855</v>
      </c>
      <c r="L104" s="29">
        <f>[7]属性汇总!AL104+[9]属性!BJ105</f>
        <v>1273.5637285232301</v>
      </c>
      <c r="M104" s="29">
        <f>[7]属性汇总!AM104+[9]属性!BK105</f>
        <v>1294.5238479212451</v>
      </c>
      <c r="N104" s="29">
        <f>[7]属性汇总!AN104+[9]属性!BL105</f>
        <v>1316.6783544328493</v>
      </c>
      <c r="P104" s="29">
        <v>100</v>
      </c>
      <c r="Q104" s="39">
        <f>养成属性buff汇总!AG105</f>
        <v>1.419906750149948</v>
      </c>
      <c r="R104" s="39">
        <f>养成属性buff汇总!AH105</f>
        <v>1.4632000000000001</v>
      </c>
      <c r="S104" s="39">
        <f>养成属性buff汇总!AI105</f>
        <v>1.4716</v>
      </c>
      <c r="T104" s="39">
        <f>养成属性buff汇总!AJ105</f>
        <v>1.4842000000000002</v>
      </c>
      <c r="U104" s="39">
        <f>养成属性buff汇总!AK105</f>
        <v>1.5010000000000003</v>
      </c>
      <c r="W104" s="74">
        <f>[4]圣人天赋!GN105/Q104</f>
        <v>0.2000131346442352</v>
      </c>
      <c r="X104" s="74">
        <f>'[5]变法-buff效果'!Z104/Q104</f>
        <v>0.26410185032249367</v>
      </c>
      <c r="Y104" s="74">
        <f>[6]属性汇总!EO103/Q104</f>
        <v>0.53588501503327113</v>
      </c>
      <c r="AB104" s="29">
        <v>100</v>
      </c>
      <c r="AC104" s="29">
        <f t="shared" ref="AC104:AC153" si="26">C104*(1+Q104)</f>
        <v>529.95957828283861</v>
      </c>
      <c r="AD104" s="29">
        <f t="shared" ref="AD104:AD153" si="27">D104*(1+R104)</f>
        <v>539.44079999999997</v>
      </c>
      <c r="AE104" s="29">
        <f t="shared" ref="AE104:AE153" si="28">E104*(1+S104)</f>
        <v>541.28039999999999</v>
      </c>
      <c r="AF104" s="29">
        <f t="shared" ref="AF104:AF153" si="29">F104*(1+T104)</f>
        <v>544.03980000000013</v>
      </c>
      <c r="AG104" s="29">
        <f t="shared" ref="AG104:AG153" si="30">G104*(1+U104)</f>
        <v>547.71900000000005</v>
      </c>
      <c r="AI104" s="29">
        <v>100</v>
      </c>
      <c r="AJ104" s="29">
        <f t="shared" ref="AJ104:AJ153" si="31">J104*(1+Q104)</f>
        <v>2987.9050264142379</v>
      </c>
      <c r="AK104" s="29">
        <f t="shared" ref="AK104:AK153" si="32">K104*(1+R104)</f>
        <v>3088.0293705008976</v>
      </c>
      <c r="AL104" s="29">
        <f t="shared" ref="AL104:AL153" si="33">L104*(1+S104)</f>
        <v>3147.7401114180157</v>
      </c>
      <c r="AM104" s="29">
        <f t="shared" ref="AM104:AM153" si="34">M104*(1+T104)</f>
        <v>3215.8561430059576</v>
      </c>
      <c r="AN104" s="29">
        <f t="shared" ref="AN104:AN153" si="35">N104*(1+U104)</f>
        <v>3293.0125644365567</v>
      </c>
      <c r="AP104" s="29">
        <v>100</v>
      </c>
      <c r="AQ104" s="39">
        <f t="shared" ref="AQ104:AQ153" si="36">AC104/(AC104+AJ104)</f>
        <v>0.15064808849528574</v>
      </c>
      <c r="AR104" s="39">
        <f t="shared" ref="AR104:AR153" si="37">AJ104/(AC104+AJ104)</f>
        <v>0.84935191150471423</v>
      </c>
      <c r="AU104" s="5">
        <f>(AJ104+AC104)*6</f>
        <v>21107.187628182459</v>
      </c>
    </row>
    <row r="105" spans="2:47" x14ac:dyDescent="0.15">
      <c r="B105" s="29">
        <v>101</v>
      </c>
      <c r="C105" s="76">
        <f>[6]属性汇总!CY104</f>
        <v>221</v>
      </c>
      <c r="D105" s="76">
        <f>[6]属性汇总!CZ104</f>
        <v>220.99999999999997</v>
      </c>
      <c r="E105" s="76">
        <f>[6]属性汇总!DA104</f>
        <v>221</v>
      </c>
      <c r="F105" s="76">
        <f>[6]属性汇总!DB104</f>
        <v>221</v>
      </c>
      <c r="G105" s="76">
        <f>[6]属性汇总!DC104</f>
        <v>221</v>
      </c>
      <c r="I105" s="29">
        <v>101</v>
      </c>
      <c r="J105" s="29">
        <f>[7]属性汇总!AJ105+[9]属性!BH106</f>
        <v>1253.3562880715556</v>
      </c>
      <c r="K105" s="29">
        <f>[7]属性汇总!AK105+[9]属性!BI106</f>
        <v>1272.117546529955</v>
      </c>
      <c r="L105" s="29">
        <f>[7]属性汇总!AL105+[9]属性!BJ106</f>
        <v>1291.7985359917971</v>
      </c>
      <c r="M105" s="29">
        <f>[7]属性汇总!AM105+[9]属性!BK106</f>
        <v>1312.490925300395</v>
      </c>
      <c r="N105" s="29">
        <f>[7]属性汇总!AN105+[9]属性!BL106</f>
        <v>1334.336714898647</v>
      </c>
      <c r="P105" s="29">
        <v>101</v>
      </c>
      <c r="Q105" s="39">
        <f>养成属性buff汇总!AG106</f>
        <v>1.4344540317779488</v>
      </c>
      <c r="R105" s="39">
        <f>养成属性buff汇总!AH106</f>
        <v>1.4632000000000001</v>
      </c>
      <c r="S105" s="39">
        <f>养成属性buff汇总!AI106</f>
        <v>1.4716</v>
      </c>
      <c r="T105" s="39">
        <f>养成属性buff汇总!AJ106</f>
        <v>1.4842000000000002</v>
      </c>
      <c r="U105" s="39">
        <f>养成属性buff汇总!AK106</f>
        <v>1.5010000000000003</v>
      </c>
      <c r="W105" s="74">
        <f>[4]圣人天赋!GN106/Q105</f>
        <v>0.19798473405801179</v>
      </c>
      <c r="X105" s="74">
        <f>'[5]变法-buff效果'!Z105/Q105</f>
        <v>0.26142350447800855</v>
      </c>
      <c r="Y105" s="74">
        <f>[6]属性汇总!EO104/Q105</f>
        <v>0.54059176146397969</v>
      </c>
      <c r="AB105" s="29">
        <v>101</v>
      </c>
      <c r="AC105" s="29">
        <f t="shared" si="26"/>
        <v>538.01434102292671</v>
      </c>
      <c r="AD105" s="29">
        <f t="shared" si="27"/>
        <v>544.36719999999991</v>
      </c>
      <c r="AE105" s="29">
        <f t="shared" si="28"/>
        <v>546.22360000000003</v>
      </c>
      <c r="AF105" s="29">
        <f t="shared" si="29"/>
        <v>549.0082000000001</v>
      </c>
      <c r="AG105" s="29">
        <f t="shared" si="30"/>
        <v>552.72100000000012</v>
      </c>
      <c r="AI105" s="29">
        <v>101</v>
      </c>
      <c r="AJ105" s="29">
        <f t="shared" si="31"/>
        <v>3051.2382687500426</v>
      </c>
      <c r="AK105" s="29">
        <f t="shared" si="32"/>
        <v>3133.4799406125853</v>
      </c>
      <c r="AL105" s="29">
        <f t="shared" si="33"/>
        <v>3192.8092615573255</v>
      </c>
      <c r="AM105" s="29">
        <f t="shared" si="34"/>
        <v>3260.489956631242</v>
      </c>
      <c r="AN105" s="29">
        <f t="shared" si="35"/>
        <v>3337.1761239615166</v>
      </c>
      <c r="AP105" s="29">
        <v>101</v>
      </c>
      <c r="AQ105" s="39">
        <f t="shared" si="36"/>
        <v>0.14989592528483464</v>
      </c>
      <c r="AR105" s="39">
        <f t="shared" si="37"/>
        <v>0.85010407471516536</v>
      </c>
    </row>
    <row r="106" spans="2:47" x14ac:dyDescent="0.15">
      <c r="B106" s="29">
        <v>102</v>
      </c>
      <c r="C106" s="76">
        <f>[6]属性汇总!CY105</f>
        <v>223</v>
      </c>
      <c r="D106" s="76">
        <f>[6]属性汇总!CZ105</f>
        <v>222.99999999999997</v>
      </c>
      <c r="E106" s="76">
        <f>[6]属性汇总!DA105</f>
        <v>223</v>
      </c>
      <c r="F106" s="76">
        <f>[6]属性汇总!DB105</f>
        <v>223</v>
      </c>
      <c r="G106" s="76">
        <f>[6]属性汇总!DC105</f>
        <v>223</v>
      </c>
      <c r="I106" s="29">
        <v>102</v>
      </c>
      <c r="J106" s="29">
        <f>[7]属性汇总!AJ106+[9]属性!BH107</f>
        <v>1271.9935001997533</v>
      </c>
      <c r="K106" s="29">
        <f>[7]属性汇总!AK106+[9]属性!BI107</f>
        <v>1290.5693856464243</v>
      </c>
      <c r="L106" s="29">
        <f>[7]属性汇总!AL106+[9]属性!BJ107</f>
        <v>1310.0333434603638</v>
      </c>
      <c r="M106" s="29">
        <f>[7]属性汇总!AM106+[9]属性!BK107</f>
        <v>1330.4580026795452</v>
      </c>
      <c r="N106" s="29">
        <f>[7]属性汇总!AN106+[9]属性!BL107</f>
        <v>1351.9950753644446</v>
      </c>
      <c r="P106" s="29">
        <v>102</v>
      </c>
      <c r="Q106" s="39">
        <f>养成属性buff汇总!AG107</f>
        <v>1.4423687677900714</v>
      </c>
      <c r="R106" s="39">
        <f>养成属性buff汇总!AH107</f>
        <v>1.4632000000000001</v>
      </c>
      <c r="S106" s="39">
        <f>养成属性buff汇总!AI107</f>
        <v>1.4716</v>
      </c>
      <c r="T106" s="39">
        <f>养成属性buff汇总!AJ107</f>
        <v>1.4842000000000002</v>
      </c>
      <c r="U106" s="39">
        <f>养成属性buff汇总!AK107</f>
        <v>1.5010000000000003</v>
      </c>
      <c r="W106" s="74">
        <f>[4]圣人天赋!GN107/Q106</f>
        <v>0.19689832887544509</v>
      </c>
      <c r="X106" s="74">
        <f>'[5]变法-buff效果'!Z106/Q106</f>
        <v>0.25998899059257718</v>
      </c>
      <c r="Y106" s="74">
        <f>[6]属性汇总!EO105/Q106</f>
        <v>0.5431126805319777</v>
      </c>
      <c r="AB106" s="29">
        <v>102</v>
      </c>
      <c r="AC106" s="29">
        <f t="shared" si="26"/>
        <v>544.64823521718597</v>
      </c>
      <c r="AD106" s="29">
        <f t="shared" si="27"/>
        <v>549.29359999999997</v>
      </c>
      <c r="AE106" s="29">
        <f t="shared" si="28"/>
        <v>551.16679999999997</v>
      </c>
      <c r="AF106" s="29">
        <f t="shared" si="29"/>
        <v>553.97660000000008</v>
      </c>
      <c r="AG106" s="29">
        <f t="shared" si="30"/>
        <v>557.72300000000007</v>
      </c>
      <c r="AI106" s="29">
        <v>102</v>
      </c>
      <c r="AJ106" s="29">
        <f t="shared" si="31"/>
        <v>3106.6771977198514</v>
      </c>
      <c r="AK106" s="29">
        <f t="shared" si="32"/>
        <v>3178.9305107242722</v>
      </c>
      <c r="AL106" s="29">
        <f t="shared" si="33"/>
        <v>3237.8784116966349</v>
      </c>
      <c r="AM106" s="29">
        <f t="shared" si="34"/>
        <v>3305.1237702565268</v>
      </c>
      <c r="AN106" s="29">
        <f t="shared" si="35"/>
        <v>3381.3396834864761</v>
      </c>
      <c r="AP106" s="29">
        <v>102</v>
      </c>
      <c r="AQ106" s="39">
        <f t="shared" si="36"/>
        <v>0.14916452812015832</v>
      </c>
      <c r="AR106" s="39">
        <f t="shared" si="37"/>
        <v>0.85083547187984165</v>
      </c>
    </row>
    <row r="107" spans="2:47" x14ac:dyDescent="0.15">
      <c r="B107" s="29">
        <v>103</v>
      </c>
      <c r="C107" s="76">
        <f>[6]属性汇总!CY106</f>
        <v>225</v>
      </c>
      <c r="D107" s="76">
        <f>[6]属性汇总!CZ106</f>
        <v>225</v>
      </c>
      <c r="E107" s="76">
        <f>[6]属性汇总!DA106</f>
        <v>225</v>
      </c>
      <c r="F107" s="76">
        <f>[6]属性汇总!DB106</f>
        <v>225</v>
      </c>
      <c r="G107" s="76">
        <f>[6]属性汇总!DC106</f>
        <v>225</v>
      </c>
      <c r="I107" s="29">
        <v>103</v>
      </c>
      <c r="J107" s="29">
        <f>[7]属性汇总!AJ107+[9]属性!BH108</f>
        <v>1290.6307123279507</v>
      </c>
      <c r="K107" s="29">
        <f>[7]属性汇总!AK107+[9]属性!BI108</f>
        <v>1309.0212247628938</v>
      </c>
      <c r="L107" s="29">
        <f>[7]属性汇总!AL107+[9]属性!BJ108</f>
        <v>1328.2681509289305</v>
      </c>
      <c r="M107" s="29">
        <f>[7]属性汇总!AM107+[9]属性!BK108</f>
        <v>1348.4250800586951</v>
      </c>
      <c r="N107" s="29">
        <f>[7]属性汇总!AN107+[9]属性!BL108</f>
        <v>1369.6534358302422</v>
      </c>
      <c r="P107" s="29">
        <v>103</v>
      </c>
      <c r="Q107" s="39">
        <f>养成属性buff汇总!AG108</f>
        <v>1.450283503802194</v>
      </c>
      <c r="R107" s="39">
        <f>养成属性buff汇总!AH108</f>
        <v>1.4632000000000001</v>
      </c>
      <c r="S107" s="39">
        <f>养成属性buff汇总!AI108</f>
        <v>1.4716</v>
      </c>
      <c r="T107" s="39">
        <f>养成属性buff汇总!AJ108</f>
        <v>1.4842000000000002</v>
      </c>
      <c r="U107" s="39">
        <f>养成属性buff汇总!AK108</f>
        <v>1.5010000000000003</v>
      </c>
      <c r="W107" s="74">
        <f>[4]圣人天赋!GN108/Q107</f>
        <v>0.19582378152646704</v>
      </c>
      <c r="X107" s="74">
        <f>'[5]变法-buff效果'!Z107/Q107</f>
        <v>0.25857013405783502</v>
      </c>
      <c r="Y107" s="74">
        <f>[6]属性汇总!EO106/Q107</f>
        <v>0.5456060844156978</v>
      </c>
      <c r="AB107" s="29">
        <v>103</v>
      </c>
      <c r="AC107" s="29">
        <f t="shared" si="26"/>
        <v>551.31378835549367</v>
      </c>
      <c r="AD107" s="29">
        <f t="shared" si="27"/>
        <v>554.22</v>
      </c>
      <c r="AE107" s="29">
        <f t="shared" si="28"/>
        <v>556.11</v>
      </c>
      <c r="AF107" s="29">
        <f t="shared" si="29"/>
        <v>558.94500000000005</v>
      </c>
      <c r="AG107" s="29">
        <f t="shared" si="30"/>
        <v>562.72500000000002</v>
      </c>
      <c r="AI107" s="29">
        <v>103</v>
      </c>
      <c r="AJ107" s="29">
        <f t="shared" si="31"/>
        <v>3162.4111439176527</v>
      </c>
      <c r="AK107" s="29">
        <f t="shared" si="32"/>
        <v>3224.3810808359599</v>
      </c>
      <c r="AL107" s="29">
        <f t="shared" si="33"/>
        <v>3282.9475618359447</v>
      </c>
      <c r="AM107" s="29">
        <f t="shared" si="34"/>
        <v>3349.7575838818111</v>
      </c>
      <c r="AN107" s="29">
        <f t="shared" si="35"/>
        <v>3425.5032430114361</v>
      </c>
      <c r="AP107" s="29">
        <v>103</v>
      </c>
      <c r="AQ107" s="39">
        <f t="shared" si="36"/>
        <v>0.14845304873402085</v>
      </c>
      <c r="AR107" s="39">
        <f t="shared" si="37"/>
        <v>0.85154695126597912</v>
      </c>
    </row>
    <row r="108" spans="2:47" x14ac:dyDescent="0.15">
      <c r="B108" s="29">
        <v>104</v>
      </c>
      <c r="C108" s="76">
        <f>[6]属性汇总!CY107</f>
        <v>227</v>
      </c>
      <c r="D108" s="76">
        <f>[6]属性汇总!CZ107</f>
        <v>227</v>
      </c>
      <c r="E108" s="76">
        <f>[6]属性汇总!DA107</f>
        <v>227</v>
      </c>
      <c r="F108" s="76">
        <f>[6]属性汇总!DB107</f>
        <v>227</v>
      </c>
      <c r="G108" s="76">
        <f>[6]属性汇总!DC107</f>
        <v>227</v>
      </c>
      <c r="I108" s="29">
        <v>104</v>
      </c>
      <c r="J108" s="29">
        <f>[7]属性汇总!AJ108+[9]属性!BH109</f>
        <v>1309.2679244561484</v>
      </c>
      <c r="K108" s="29">
        <f>[7]属性汇总!AK108+[9]属性!BI109</f>
        <v>1327.4730638793633</v>
      </c>
      <c r="L108" s="29">
        <f>[7]属性汇总!AL108+[9]属性!BJ109</f>
        <v>1346.5029583974974</v>
      </c>
      <c r="M108" s="29">
        <f>[7]属性汇总!AM108+[9]属性!BK109</f>
        <v>1366.3921574378451</v>
      </c>
      <c r="N108" s="29">
        <f>[7]属性汇总!AN108+[9]属性!BL109</f>
        <v>1387.3117962960398</v>
      </c>
      <c r="P108" s="29">
        <v>104</v>
      </c>
      <c r="Q108" s="39">
        <f>养成属性buff汇总!AG109</f>
        <v>1.4581982398143163</v>
      </c>
      <c r="R108" s="39">
        <f>养成属性buff汇总!AH109</f>
        <v>1.4632000000000001</v>
      </c>
      <c r="S108" s="39">
        <f>养成属性buff汇总!AI109</f>
        <v>1.4716</v>
      </c>
      <c r="T108" s="39">
        <f>养成属性buff汇总!AJ109</f>
        <v>1.4842000000000002</v>
      </c>
      <c r="U108" s="39">
        <f>养成属性buff汇总!AK109</f>
        <v>1.5010000000000003</v>
      </c>
      <c r="W108" s="74">
        <f>[4]圣人天赋!GN109/Q108</f>
        <v>0.1947608989269963</v>
      </c>
      <c r="X108" s="74">
        <f>'[5]变法-buff效果'!Z108/Q108</f>
        <v>0.25716667992120995</v>
      </c>
      <c r="Y108" s="74">
        <f>[6]属性汇总!EO107/Q108</f>
        <v>0.54807242115179378</v>
      </c>
      <c r="AB108" s="29">
        <v>104</v>
      </c>
      <c r="AC108" s="29">
        <f t="shared" si="26"/>
        <v>558.01100043784982</v>
      </c>
      <c r="AD108" s="29">
        <f t="shared" si="27"/>
        <v>559.14639999999997</v>
      </c>
      <c r="AE108" s="29">
        <f t="shared" si="28"/>
        <v>561.05320000000006</v>
      </c>
      <c r="AF108" s="29">
        <f t="shared" si="29"/>
        <v>563.91340000000014</v>
      </c>
      <c r="AG108" s="29">
        <f t="shared" si="30"/>
        <v>567.72700000000009</v>
      </c>
      <c r="AI108" s="29">
        <v>104</v>
      </c>
      <c r="AJ108" s="29">
        <f t="shared" si="31"/>
        <v>3218.4401073434474</v>
      </c>
      <c r="AK108" s="29">
        <f t="shared" si="32"/>
        <v>3269.8316509476476</v>
      </c>
      <c r="AL108" s="29">
        <f t="shared" si="33"/>
        <v>3328.0167119752546</v>
      </c>
      <c r="AM108" s="29">
        <f t="shared" si="34"/>
        <v>3394.3913975070955</v>
      </c>
      <c r="AN108" s="29">
        <f t="shared" si="35"/>
        <v>3469.6668025363961</v>
      </c>
      <c r="AP108" s="29">
        <v>104</v>
      </c>
      <c r="AQ108" s="39">
        <f t="shared" si="36"/>
        <v>0.14776068443944104</v>
      </c>
      <c r="AR108" s="39">
        <f t="shared" si="37"/>
        <v>0.85223931556055899</v>
      </c>
    </row>
    <row r="109" spans="2:47" x14ac:dyDescent="0.15">
      <c r="B109" s="29">
        <v>105</v>
      </c>
      <c r="C109" s="76">
        <f>[6]属性汇总!CY108</f>
        <v>229</v>
      </c>
      <c r="D109" s="76">
        <f>[6]属性汇总!CZ108</f>
        <v>229</v>
      </c>
      <c r="E109" s="76">
        <f>[6]属性汇总!DA108</f>
        <v>229</v>
      </c>
      <c r="F109" s="76">
        <f>[6]属性汇总!DB108</f>
        <v>229</v>
      </c>
      <c r="G109" s="76">
        <f>[6]属性汇总!DC108</f>
        <v>229</v>
      </c>
      <c r="I109" s="29">
        <v>105</v>
      </c>
      <c r="J109" s="29">
        <f>[7]属性汇总!AJ109+[9]属性!BH110</f>
        <v>1327.9051365843459</v>
      </c>
      <c r="K109" s="29">
        <f>[7]属性汇总!AK109+[9]属性!BI110</f>
        <v>1345.9249029958328</v>
      </c>
      <c r="L109" s="29">
        <f>[7]属性汇总!AL109+[9]属性!BJ110</f>
        <v>1364.7377658660641</v>
      </c>
      <c r="M109" s="29">
        <f>[7]属性汇总!AM109+[9]属性!BK110</f>
        <v>1384.359234816995</v>
      </c>
      <c r="N109" s="29">
        <f>[7]属性汇总!AN109+[9]属性!BL110</f>
        <v>1405.7157915981672</v>
      </c>
      <c r="P109" s="29">
        <v>105</v>
      </c>
      <c r="Q109" s="39">
        <f>养成属性buff汇总!AG110</f>
        <v>1.4590000000000001</v>
      </c>
      <c r="R109" s="39">
        <f>养成属性buff汇总!AH110</f>
        <v>1.4632000000000001</v>
      </c>
      <c r="S109" s="39">
        <f>养成属性buff汇总!AI110</f>
        <v>1.4716</v>
      </c>
      <c r="T109" s="39">
        <f>养成属性buff汇总!AJ110</f>
        <v>1.4842000000000002</v>
      </c>
      <c r="U109" s="39">
        <f>养成属性buff汇总!AK110</f>
        <v>1.5010000000000003</v>
      </c>
      <c r="W109" s="74">
        <f>[4]圣人天赋!GN110/Q109</f>
        <v>0.19465387251542149</v>
      </c>
      <c r="X109" s="74">
        <f>'[5]变法-buff效果'!Z109/Q109</f>
        <v>0.25702535983550373</v>
      </c>
      <c r="Y109" s="74">
        <f>[6]属性汇总!EO108/Q109</f>
        <v>0.54832076764907478</v>
      </c>
      <c r="AB109" s="29">
        <v>105</v>
      </c>
      <c r="AC109" s="29">
        <f t="shared" si="26"/>
        <v>563.11099999999999</v>
      </c>
      <c r="AD109" s="29">
        <f t="shared" si="27"/>
        <v>564.07280000000003</v>
      </c>
      <c r="AE109" s="29">
        <f t="shared" si="28"/>
        <v>565.99639999999999</v>
      </c>
      <c r="AF109" s="29">
        <f t="shared" si="29"/>
        <v>568.88180000000011</v>
      </c>
      <c r="AG109" s="29">
        <f t="shared" si="30"/>
        <v>572.72900000000004</v>
      </c>
      <c r="AI109" s="29">
        <v>105</v>
      </c>
      <c r="AJ109" s="29">
        <f t="shared" si="31"/>
        <v>3265.3187308609067</v>
      </c>
      <c r="AK109" s="29">
        <f t="shared" si="32"/>
        <v>3315.2822210593354</v>
      </c>
      <c r="AL109" s="29">
        <f t="shared" si="33"/>
        <v>3373.085862114564</v>
      </c>
      <c r="AM109" s="29">
        <f t="shared" si="34"/>
        <v>3439.0252111323794</v>
      </c>
      <c r="AN109" s="29">
        <f t="shared" si="35"/>
        <v>3515.6951947870166</v>
      </c>
      <c r="AP109" s="29">
        <v>105</v>
      </c>
      <c r="AQ109" s="39">
        <f t="shared" si="36"/>
        <v>0.14708667510879769</v>
      </c>
      <c r="AR109" s="39">
        <f t="shared" si="37"/>
        <v>0.85291332489120231</v>
      </c>
    </row>
    <row r="110" spans="2:47" x14ac:dyDescent="0.15">
      <c r="B110" s="29">
        <v>106</v>
      </c>
      <c r="C110" s="76">
        <f>[6]属性汇总!CY109</f>
        <v>231</v>
      </c>
      <c r="D110" s="76">
        <f>[6]属性汇总!CZ109</f>
        <v>230.99999999999997</v>
      </c>
      <c r="E110" s="76">
        <f>[6]属性汇总!DA109</f>
        <v>231</v>
      </c>
      <c r="F110" s="76">
        <f>[6]属性汇总!DB109</f>
        <v>231</v>
      </c>
      <c r="G110" s="76">
        <f>[6]属性汇总!DC109</f>
        <v>231</v>
      </c>
      <c r="I110" s="29">
        <v>106</v>
      </c>
      <c r="J110" s="29">
        <f>[7]属性汇总!AJ110+[9]属性!BH111</f>
        <v>1346.5423487125436</v>
      </c>
      <c r="K110" s="29">
        <f>[7]属性汇总!AK110+[9]属性!BI111</f>
        <v>1364.3767421123023</v>
      </c>
      <c r="L110" s="29">
        <f>[7]属性汇总!AL110+[9]属性!BJ111</f>
        <v>1382.9725733346309</v>
      </c>
      <c r="M110" s="29">
        <f>[7]属性汇总!AM110+[9]属性!BK111</f>
        <v>1402.637703716669</v>
      </c>
      <c r="N110" s="29">
        <f>[7]属性汇总!AN110+[9]属性!BL111</f>
        <v>1426.0233016475088</v>
      </c>
      <c r="P110" s="29">
        <v>106</v>
      </c>
      <c r="Q110" s="39">
        <f>养成属性buff汇总!AG111</f>
        <v>1.4590000000000001</v>
      </c>
      <c r="R110" s="39">
        <f>养成属性buff汇总!AH111</f>
        <v>1.4632000000000001</v>
      </c>
      <c r="S110" s="39">
        <f>养成属性buff汇总!AI111</f>
        <v>1.4716</v>
      </c>
      <c r="T110" s="39">
        <f>养成属性buff汇总!AJ111</f>
        <v>1.4842000000000002</v>
      </c>
      <c r="U110" s="39">
        <f>养成属性buff汇总!AK111</f>
        <v>1.5010000000000003</v>
      </c>
      <c r="W110" s="74">
        <f>[4]圣人天赋!GN111/Q110</f>
        <v>0.19465387251542149</v>
      </c>
      <c r="X110" s="74">
        <f>'[5]变法-buff效果'!Z110/Q110</f>
        <v>0.25702535983550373</v>
      </c>
      <c r="Y110" s="74">
        <f>[6]属性汇总!EO109/Q110</f>
        <v>0.54832076764907478</v>
      </c>
      <c r="AB110" s="29">
        <v>106</v>
      </c>
      <c r="AC110" s="29">
        <f t="shared" si="26"/>
        <v>568.029</v>
      </c>
      <c r="AD110" s="29">
        <f t="shared" si="27"/>
        <v>568.99919999999997</v>
      </c>
      <c r="AE110" s="29">
        <f t="shared" si="28"/>
        <v>570.93960000000004</v>
      </c>
      <c r="AF110" s="29">
        <f t="shared" si="29"/>
        <v>573.85020000000009</v>
      </c>
      <c r="AG110" s="29">
        <f t="shared" si="30"/>
        <v>577.73100000000011</v>
      </c>
      <c r="AI110" s="29">
        <v>106</v>
      </c>
      <c r="AJ110" s="29">
        <f t="shared" si="31"/>
        <v>3311.1476354841448</v>
      </c>
      <c r="AK110" s="29">
        <f t="shared" si="32"/>
        <v>3360.7327911710231</v>
      </c>
      <c r="AL110" s="29">
        <f t="shared" si="33"/>
        <v>3418.1550122538738</v>
      </c>
      <c r="AM110" s="29">
        <f t="shared" si="34"/>
        <v>3484.4325835729496</v>
      </c>
      <c r="AN110" s="29">
        <f t="shared" si="35"/>
        <v>3566.4842774204199</v>
      </c>
      <c r="AP110" s="29">
        <v>106</v>
      </c>
      <c r="AQ110" s="39">
        <f t="shared" si="36"/>
        <v>0.14643030039004826</v>
      </c>
      <c r="AR110" s="39">
        <f t="shared" si="37"/>
        <v>0.85356969960995177</v>
      </c>
    </row>
    <row r="111" spans="2:47" x14ac:dyDescent="0.15">
      <c r="B111" s="29">
        <v>107</v>
      </c>
      <c r="C111" s="76">
        <f>[6]属性汇总!CY110</f>
        <v>233</v>
      </c>
      <c r="D111" s="76">
        <f>[6]属性汇总!CZ110</f>
        <v>232.99999999999997</v>
      </c>
      <c r="E111" s="76">
        <f>[6]属性汇总!DA110</f>
        <v>233</v>
      </c>
      <c r="F111" s="76">
        <f>[6]属性汇总!DB110</f>
        <v>233</v>
      </c>
      <c r="G111" s="76">
        <f>[6]属性汇总!DC110</f>
        <v>233</v>
      </c>
      <c r="I111" s="29">
        <v>107</v>
      </c>
      <c r="J111" s="29">
        <f>[7]属性汇总!AJ111+[9]属性!BH112</f>
        <v>1365.1795608407413</v>
      </c>
      <c r="K111" s="29">
        <f>[7]属性汇总!AK111+[9]属性!BI112</f>
        <v>1382.8285812287718</v>
      </c>
      <c r="L111" s="29">
        <f>[7]属性汇总!AL111+[9]属性!BJ112</f>
        <v>1401.3542975140576</v>
      </c>
      <c r="M111" s="29">
        <f>[7]属性汇总!AM111+[9]属性!BK112</f>
        <v>1423.0097874203063</v>
      </c>
      <c r="N111" s="29">
        <f>[7]属性汇总!AN111+[9]属性!BL112</f>
        <v>1446.3308116968501</v>
      </c>
      <c r="P111" s="29">
        <v>107</v>
      </c>
      <c r="Q111" s="39">
        <f>养成属性buff汇总!AG112</f>
        <v>1.4590000000000001</v>
      </c>
      <c r="R111" s="39">
        <f>养成属性buff汇总!AH112</f>
        <v>1.4632000000000001</v>
      </c>
      <c r="S111" s="39">
        <f>养成属性buff汇总!AI112</f>
        <v>1.4716</v>
      </c>
      <c r="T111" s="39">
        <f>养成属性buff汇总!AJ112</f>
        <v>1.4842000000000002</v>
      </c>
      <c r="U111" s="39">
        <f>养成属性buff汇总!AK112</f>
        <v>1.5010000000000003</v>
      </c>
      <c r="W111" s="74">
        <f>[4]圣人天赋!GN112/Q111</f>
        <v>0.19465387251542149</v>
      </c>
      <c r="X111" s="74">
        <f>'[5]变法-buff效果'!Z111/Q111</f>
        <v>0.25702535983550373</v>
      </c>
      <c r="Y111" s="74">
        <f>[6]属性汇总!EO110/Q111</f>
        <v>0.54832076764907478</v>
      </c>
      <c r="AB111" s="29">
        <v>107</v>
      </c>
      <c r="AC111" s="29">
        <f t="shared" si="26"/>
        <v>572.947</v>
      </c>
      <c r="AD111" s="29">
        <f t="shared" si="27"/>
        <v>573.92559999999992</v>
      </c>
      <c r="AE111" s="29">
        <f t="shared" si="28"/>
        <v>575.88279999999997</v>
      </c>
      <c r="AF111" s="29">
        <f t="shared" si="29"/>
        <v>578.81860000000006</v>
      </c>
      <c r="AG111" s="29">
        <f t="shared" si="30"/>
        <v>582.73300000000006</v>
      </c>
      <c r="AI111" s="29">
        <v>107</v>
      </c>
      <c r="AJ111" s="29">
        <f t="shared" si="31"/>
        <v>3356.9765401073828</v>
      </c>
      <c r="AK111" s="29">
        <f t="shared" si="32"/>
        <v>3406.1833612827108</v>
      </c>
      <c r="AL111" s="29">
        <f t="shared" si="33"/>
        <v>3463.5872817357449</v>
      </c>
      <c r="AM111" s="29">
        <f t="shared" si="34"/>
        <v>3535.0409139095254</v>
      </c>
      <c r="AN111" s="29">
        <f t="shared" si="35"/>
        <v>3617.2733600538227</v>
      </c>
      <c r="AP111" s="29">
        <v>107</v>
      </c>
      <c r="AQ111" s="39">
        <f t="shared" si="36"/>
        <v>0.14579087713862865</v>
      </c>
      <c r="AR111" s="39">
        <f t="shared" si="37"/>
        <v>0.85420912286137129</v>
      </c>
    </row>
    <row r="112" spans="2:47" x14ac:dyDescent="0.15">
      <c r="B112" s="29">
        <v>108</v>
      </c>
      <c r="C112" s="76">
        <f>[6]属性汇总!CY111</f>
        <v>235</v>
      </c>
      <c r="D112" s="76">
        <f>[6]属性汇总!CZ111</f>
        <v>234.99999999999997</v>
      </c>
      <c r="E112" s="76">
        <f>[6]属性汇总!DA111</f>
        <v>235</v>
      </c>
      <c r="F112" s="76">
        <f>[6]属性汇总!DB111</f>
        <v>235</v>
      </c>
      <c r="G112" s="76">
        <f>[6]属性汇总!DC111</f>
        <v>235</v>
      </c>
      <c r="I112" s="29">
        <v>108</v>
      </c>
      <c r="J112" s="29">
        <f>[7]属性汇总!AJ112+[9]属性!BH113</f>
        <v>1383.8167729689387</v>
      </c>
      <c r="K112" s="29">
        <f>[7]属性汇总!AK112+[9]属性!BI113</f>
        <v>1401.42771112382</v>
      </c>
      <c r="L112" s="29">
        <f>[7]属性汇总!AL112+[9]属性!BJ113</f>
        <v>1421.8079558450438</v>
      </c>
      <c r="M112" s="29">
        <f>[7]属性汇总!AM112+[9]属性!BK113</f>
        <v>1443.3818711239439</v>
      </c>
      <c r="N112" s="29">
        <f>[7]属性汇总!AN112+[9]属性!BL113</f>
        <v>1466.6383217461914</v>
      </c>
      <c r="P112" s="29">
        <v>108</v>
      </c>
      <c r="Q112" s="39">
        <f>养成属性buff汇总!AG113</f>
        <v>1.4590000000000001</v>
      </c>
      <c r="R112" s="39">
        <f>养成属性buff汇总!AH113</f>
        <v>1.4632000000000001</v>
      </c>
      <c r="S112" s="39">
        <f>养成属性buff汇总!AI113</f>
        <v>1.4716</v>
      </c>
      <c r="T112" s="39">
        <f>养成属性buff汇总!AJ113</f>
        <v>1.4842000000000002</v>
      </c>
      <c r="U112" s="39">
        <f>养成属性buff汇总!AK113</f>
        <v>1.5010000000000003</v>
      </c>
      <c r="W112" s="74">
        <f>[4]圣人天赋!GN113/Q112</f>
        <v>0.19465387251542149</v>
      </c>
      <c r="X112" s="74">
        <f>'[5]变法-buff效果'!Z112/Q112</f>
        <v>0.25702535983550373</v>
      </c>
      <c r="Y112" s="74">
        <f>[6]属性汇总!EO111/Q112</f>
        <v>0.54832076764907478</v>
      </c>
      <c r="AB112" s="29">
        <v>108</v>
      </c>
      <c r="AC112" s="29">
        <f t="shared" si="26"/>
        <v>577.86500000000001</v>
      </c>
      <c r="AD112" s="29">
        <f t="shared" si="27"/>
        <v>578.85199999999998</v>
      </c>
      <c r="AE112" s="29">
        <f t="shared" si="28"/>
        <v>580.82600000000002</v>
      </c>
      <c r="AF112" s="29">
        <f t="shared" si="29"/>
        <v>583.78700000000015</v>
      </c>
      <c r="AG112" s="29">
        <f t="shared" si="30"/>
        <v>587.73500000000013</v>
      </c>
      <c r="AI112" s="29">
        <v>108</v>
      </c>
      <c r="AJ112" s="29">
        <f t="shared" si="31"/>
        <v>3402.8054447306204</v>
      </c>
      <c r="AK112" s="29">
        <f t="shared" si="32"/>
        <v>3451.9967380401936</v>
      </c>
      <c r="AL112" s="29">
        <f t="shared" si="33"/>
        <v>3514.1405436666105</v>
      </c>
      <c r="AM112" s="29">
        <f t="shared" si="34"/>
        <v>3585.6492442461022</v>
      </c>
      <c r="AN112" s="29">
        <f t="shared" si="35"/>
        <v>3668.062442687225</v>
      </c>
      <c r="AP112" s="29">
        <v>108</v>
      </c>
      <c r="AQ112" s="39">
        <f t="shared" si="36"/>
        <v>0.1451677570457871</v>
      </c>
      <c r="AR112" s="39">
        <f t="shared" si="37"/>
        <v>0.8548322429542129</v>
      </c>
    </row>
    <row r="113" spans="2:44" x14ac:dyDescent="0.15">
      <c r="B113" s="29">
        <v>109</v>
      </c>
      <c r="C113" s="76">
        <f>[6]属性汇总!CY112</f>
        <v>237</v>
      </c>
      <c r="D113" s="76">
        <f>[6]属性汇总!CZ112</f>
        <v>236.99999999999997</v>
      </c>
      <c r="E113" s="76">
        <f>[6]属性汇总!DA112</f>
        <v>237</v>
      </c>
      <c r="F113" s="76">
        <f>[6]属性汇总!DB112</f>
        <v>237</v>
      </c>
      <c r="G113" s="76">
        <f>[6]属性汇总!DC112</f>
        <v>237</v>
      </c>
      <c r="I113" s="29">
        <v>109</v>
      </c>
      <c r="J113" s="29">
        <f>[7]属性汇总!AJ113+[9]属性!BH114</f>
        <v>1402.7250056121325</v>
      </c>
      <c r="K113" s="29">
        <f>[7]属性汇总!AK113+[9]属性!BI114</f>
        <v>1422.0021233154337</v>
      </c>
      <c r="L113" s="29">
        <f>[7]属性汇总!AL113+[9]属性!BJ114</f>
        <v>1442.26161417603</v>
      </c>
      <c r="M113" s="29">
        <f>[7]属性汇总!AM113+[9]属性!BK114</f>
        <v>1463.7539548275815</v>
      </c>
      <c r="N113" s="29">
        <f>[7]属性汇总!AN113+[9]属性!BL114</f>
        <v>1486.9458317955327</v>
      </c>
      <c r="P113" s="29">
        <v>109</v>
      </c>
      <c r="Q113" s="39">
        <f>养成属性buff汇总!AG114</f>
        <v>1.4590000000000001</v>
      </c>
      <c r="R113" s="39">
        <f>养成属性buff汇总!AH114</f>
        <v>1.4632000000000001</v>
      </c>
      <c r="S113" s="39">
        <f>养成属性buff汇总!AI114</f>
        <v>1.4716</v>
      </c>
      <c r="T113" s="39">
        <f>养成属性buff汇总!AJ114</f>
        <v>1.4842000000000002</v>
      </c>
      <c r="U113" s="39">
        <f>养成属性buff汇总!AK114</f>
        <v>1.5010000000000003</v>
      </c>
      <c r="W113" s="74">
        <f>[4]圣人天赋!GN114/Q113</f>
        <v>0.19465387251542149</v>
      </c>
      <c r="X113" s="74">
        <f>'[5]变法-buff效果'!Z113/Q113</f>
        <v>0.25702535983550373</v>
      </c>
      <c r="Y113" s="74">
        <f>[6]属性汇总!EO112/Q113</f>
        <v>0.54832076764907478</v>
      </c>
      <c r="AB113" s="29">
        <v>109</v>
      </c>
      <c r="AC113" s="29">
        <f t="shared" si="26"/>
        <v>582.78300000000002</v>
      </c>
      <c r="AD113" s="29">
        <f t="shared" si="27"/>
        <v>583.77839999999992</v>
      </c>
      <c r="AE113" s="29">
        <f t="shared" si="28"/>
        <v>585.76919999999996</v>
      </c>
      <c r="AF113" s="29">
        <f t="shared" si="29"/>
        <v>588.75540000000012</v>
      </c>
      <c r="AG113" s="29">
        <f t="shared" si="30"/>
        <v>592.73700000000008</v>
      </c>
      <c r="AI113" s="29">
        <v>109</v>
      </c>
      <c r="AJ113" s="29">
        <f t="shared" si="31"/>
        <v>3449.3007888002339</v>
      </c>
      <c r="AK113" s="29">
        <f t="shared" si="32"/>
        <v>3502.6756301505761</v>
      </c>
      <c r="AL113" s="29">
        <f t="shared" si="33"/>
        <v>3564.6938055974756</v>
      </c>
      <c r="AM113" s="29">
        <f t="shared" si="34"/>
        <v>3636.2575745826784</v>
      </c>
      <c r="AN113" s="29">
        <f t="shared" si="35"/>
        <v>3718.8515253206278</v>
      </c>
      <c r="AP113" s="29">
        <v>109</v>
      </c>
      <c r="AQ113" s="39">
        <f t="shared" si="36"/>
        <v>0.14453643091911289</v>
      </c>
      <c r="AR113" s="39">
        <f t="shared" si="37"/>
        <v>0.85546356908088717</v>
      </c>
    </row>
    <row r="114" spans="2:44" x14ac:dyDescent="0.15">
      <c r="B114" s="29">
        <v>110</v>
      </c>
      <c r="C114" s="76">
        <f>[6]属性汇总!CY113</f>
        <v>239.00000000000003</v>
      </c>
      <c r="D114" s="76">
        <f>[6]属性汇总!CZ113</f>
        <v>239</v>
      </c>
      <c r="E114" s="76">
        <f>[6]属性汇总!DA113</f>
        <v>239</v>
      </c>
      <c r="F114" s="76">
        <f>[6]属性汇总!DB113</f>
        <v>238.99999999999997</v>
      </c>
      <c r="G114" s="76">
        <f>[6]属性汇总!DC113</f>
        <v>239.00000000000003</v>
      </c>
      <c r="I114" s="29">
        <v>110</v>
      </c>
      <c r="J114" s="29">
        <f>[7]属性汇总!AJ114+[9]属性!BH115</f>
        <v>1423.4205296815753</v>
      </c>
      <c r="K114" s="29">
        <f>[7]属性汇总!AK114+[9]属性!BI115</f>
        <v>1442.5765355070473</v>
      </c>
      <c r="L114" s="29">
        <f>[7]属性汇总!AL114+[9]属性!BJ115</f>
        <v>1462.7152725070162</v>
      </c>
      <c r="M114" s="29">
        <f>[7]属性汇总!AM114+[9]属性!BK115</f>
        <v>1484.1260385312191</v>
      </c>
      <c r="N114" s="29">
        <f>[7]属性汇总!AN114+[9]属性!BL115</f>
        <v>1507.2533418448741</v>
      </c>
      <c r="P114" s="29">
        <v>110</v>
      </c>
      <c r="Q114" s="39">
        <f>养成属性buff汇总!AG115</f>
        <v>1.4590000000000001</v>
      </c>
      <c r="R114" s="39">
        <f>养成属性buff汇总!AH115</f>
        <v>1.4632000000000001</v>
      </c>
      <c r="S114" s="39">
        <f>养成属性buff汇总!AI115</f>
        <v>1.4716</v>
      </c>
      <c r="T114" s="39">
        <f>养成属性buff汇总!AJ115</f>
        <v>1.4842000000000002</v>
      </c>
      <c r="U114" s="39">
        <f>养成属性buff汇总!AK115</f>
        <v>1.5010000000000003</v>
      </c>
      <c r="W114" s="74">
        <f>[4]圣人天赋!GN115/Q114</f>
        <v>0.19465387251542149</v>
      </c>
      <c r="X114" s="74">
        <f>'[5]变法-buff效果'!Z114/Q114</f>
        <v>0.25702535983550373</v>
      </c>
      <c r="Y114" s="74">
        <f>[6]属性汇总!EO113/Q114</f>
        <v>0.54832076764907478</v>
      </c>
      <c r="AB114" s="29">
        <v>110</v>
      </c>
      <c r="AC114" s="29">
        <f t="shared" si="26"/>
        <v>587.70100000000014</v>
      </c>
      <c r="AD114" s="29">
        <f t="shared" si="27"/>
        <v>588.70479999999998</v>
      </c>
      <c r="AE114" s="29">
        <f t="shared" si="28"/>
        <v>590.7124</v>
      </c>
      <c r="AF114" s="29">
        <f t="shared" si="29"/>
        <v>593.72379999999998</v>
      </c>
      <c r="AG114" s="29">
        <f t="shared" si="30"/>
        <v>597.73900000000015</v>
      </c>
      <c r="AI114" s="29">
        <v>110</v>
      </c>
      <c r="AJ114" s="29">
        <f t="shared" si="31"/>
        <v>3500.1910824869938</v>
      </c>
      <c r="AK114" s="29">
        <f t="shared" si="32"/>
        <v>3553.3545222609591</v>
      </c>
      <c r="AL114" s="29">
        <f t="shared" si="33"/>
        <v>3615.2470675283412</v>
      </c>
      <c r="AM114" s="29">
        <f t="shared" si="34"/>
        <v>3686.8659049192552</v>
      </c>
      <c r="AN114" s="29">
        <f t="shared" si="35"/>
        <v>3769.6406079540307</v>
      </c>
      <c r="AP114" s="29">
        <v>110</v>
      </c>
      <c r="AQ114" s="39">
        <f t="shared" si="36"/>
        <v>0.14376627076770929</v>
      </c>
      <c r="AR114" s="39">
        <f t="shared" si="37"/>
        <v>0.85623372923229069</v>
      </c>
    </row>
    <row r="115" spans="2:44" x14ac:dyDescent="0.15">
      <c r="B115" s="29">
        <v>111</v>
      </c>
      <c r="C115" s="76">
        <f>[6]属性汇总!CY114</f>
        <v>241.00000000000003</v>
      </c>
      <c r="D115" s="76">
        <f>[6]属性汇总!CZ114</f>
        <v>241</v>
      </c>
      <c r="E115" s="76">
        <f>[6]属性汇总!DA114</f>
        <v>241</v>
      </c>
      <c r="F115" s="76">
        <f>[6]属性汇总!DB114</f>
        <v>240.99999999999997</v>
      </c>
      <c r="G115" s="76">
        <f>[6]属性汇总!DC114</f>
        <v>241.00000000000003</v>
      </c>
      <c r="I115" s="29">
        <v>111</v>
      </c>
      <c r="J115" s="29">
        <f>[7]属性汇总!AJ115+[9]属性!BH116</f>
        <v>1444.1160537510184</v>
      </c>
      <c r="K115" s="29">
        <f>[7]属性汇总!AK115+[9]属性!BI116</f>
        <v>1463.150947698661</v>
      </c>
      <c r="L115" s="29">
        <f>[7]属性汇总!AL115+[9]属性!BJ116</f>
        <v>1483.1689308380023</v>
      </c>
      <c r="M115" s="29">
        <f>[7]属性汇总!AM115+[9]属性!BK116</f>
        <v>1504.4981222348565</v>
      </c>
      <c r="N115" s="29">
        <f>[7]属性汇总!AN115+[9]属性!BL116</f>
        <v>1527.5608518942156</v>
      </c>
      <c r="P115" s="29">
        <v>111</v>
      </c>
      <c r="Q115" s="39">
        <f>养成属性buff汇总!AG116</f>
        <v>1.4590000000000001</v>
      </c>
      <c r="R115" s="39">
        <f>养成属性buff汇总!AH116</f>
        <v>1.4632000000000001</v>
      </c>
      <c r="S115" s="39">
        <f>养成属性buff汇总!AI116</f>
        <v>1.4716</v>
      </c>
      <c r="T115" s="39">
        <f>养成属性buff汇总!AJ116</f>
        <v>1.4842000000000002</v>
      </c>
      <c r="U115" s="39">
        <f>养成属性buff汇总!AK116</f>
        <v>1.5010000000000003</v>
      </c>
      <c r="W115" s="74">
        <f>[4]圣人天赋!GN116/Q115</f>
        <v>0.19465387251542149</v>
      </c>
      <c r="X115" s="74">
        <f>'[5]变法-buff效果'!Z115/Q115</f>
        <v>0.25702535983550373</v>
      </c>
      <c r="Y115" s="74">
        <f>[6]属性汇总!EO114/Q115</f>
        <v>0.54832076764907478</v>
      </c>
      <c r="AB115" s="29">
        <v>111</v>
      </c>
      <c r="AC115" s="29">
        <f t="shared" si="26"/>
        <v>592.61900000000014</v>
      </c>
      <c r="AD115" s="29">
        <f t="shared" si="27"/>
        <v>593.63120000000004</v>
      </c>
      <c r="AE115" s="29">
        <f t="shared" si="28"/>
        <v>595.65560000000005</v>
      </c>
      <c r="AF115" s="29">
        <f t="shared" si="29"/>
        <v>598.69220000000007</v>
      </c>
      <c r="AG115" s="29">
        <f t="shared" si="30"/>
        <v>602.7410000000001</v>
      </c>
      <c r="AI115" s="29">
        <v>111</v>
      </c>
      <c r="AJ115" s="29">
        <f t="shared" si="31"/>
        <v>3551.0813761737545</v>
      </c>
      <c r="AK115" s="29">
        <f t="shared" si="32"/>
        <v>3604.0334143713417</v>
      </c>
      <c r="AL115" s="29">
        <f t="shared" si="33"/>
        <v>3665.8003294592068</v>
      </c>
      <c r="AM115" s="29">
        <f t="shared" si="34"/>
        <v>3737.474235255831</v>
      </c>
      <c r="AN115" s="29">
        <f t="shared" si="35"/>
        <v>3820.4296905874339</v>
      </c>
      <c r="AP115" s="29">
        <v>111</v>
      </c>
      <c r="AQ115" s="39">
        <f t="shared" si="36"/>
        <v>0.14301685599845851</v>
      </c>
      <c r="AR115" s="39">
        <f t="shared" si="37"/>
        <v>0.85698314400154163</v>
      </c>
    </row>
    <row r="116" spans="2:44" x14ac:dyDescent="0.15">
      <c r="B116" s="29">
        <v>112</v>
      </c>
      <c r="C116" s="76">
        <f>[6]属性汇总!CY115</f>
        <v>243.00000000000003</v>
      </c>
      <c r="D116" s="76">
        <f>[6]属性汇总!CZ115</f>
        <v>243</v>
      </c>
      <c r="E116" s="76">
        <f>[6]属性汇总!DA115</f>
        <v>243</v>
      </c>
      <c r="F116" s="76">
        <f>[6]属性汇总!DB115</f>
        <v>242.99999999999997</v>
      </c>
      <c r="G116" s="76">
        <f>[6]属性汇总!DC115</f>
        <v>243.00000000000003</v>
      </c>
      <c r="I116" s="29">
        <v>112</v>
      </c>
      <c r="J116" s="29">
        <f>[7]属性汇总!AJ116+[9]属性!BH117</f>
        <v>1464.8115778204615</v>
      </c>
      <c r="K116" s="29">
        <f>[7]属性汇总!AK116+[9]属性!BI117</f>
        <v>1483.7253598902746</v>
      </c>
      <c r="L116" s="29">
        <f>[7]属性汇总!AL116+[9]属性!BJ117</f>
        <v>1503.6225891689885</v>
      </c>
      <c r="M116" s="29">
        <f>[7]属性汇总!AM116+[9]属性!BK117</f>
        <v>1524.8702059384941</v>
      </c>
      <c r="N116" s="29">
        <f>[7]属性汇总!AN116+[9]属性!BL117</f>
        <v>1547.8683619435569</v>
      </c>
      <c r="P116" s="29">
        <v>112</v>
      </c>
      <c r="Q116" s="39">
        <f>养成属性buff汇总!AG117</f>
        <v>1.5158</v>
      </c>
      <c r="R116" s="39">
        <f>养成属性buff汇总!AH117</f>
        <v>1.5208400000000002</v>
      </c>
      <c r="S116" s="39">
        <f>养成属性buff汇总!AI117</f>
        <v>1.5309200000000001</v>
      </c>
      <c r="T116" s="39">
        <f>养成属性buff汇总!AJ117</f>
        <v>1.5460400000000001</v>
      </c>
      <c r="U116" s="39">
        <f>养成属性buff汇总!AK117</f>
        <v>1.5662000000000003</v>
      </c>
      <c r="W116" s="74">
        <f>[4]圣人天赋!GN117/Q116</f>
        <v>0.2248317720015833</v>
      </c>
      <c r="X116" s="74">
        <f>'[5]变法-buff效果'!Z116/Q116</f>
        <v>0.24739411531864361</v>
      </c>
      <c r="Y116" s="74">
        <f>[6]属性汇总!EO115/Q116</f>
        <v>0.52777411267977314</v>
      </c>
      <c r="AB116" s="29">
        <v>112</v>
      </c>
      <c r="AC116" s="29">
        <f t="shared" si="26"/>
        <v>611.33940000000007</v>
      </c>
      <c r="AD116" s="29">
        <f t="shared" si="27"/>
        <v>612.56412</v>
      </c>
      <c r="AE116" s="29">
        <f t="shared" si="28"/>
        <v>615.01355999999998</v>
      </c>
      <c r="AF116" s="29">
        <f t="shared" si="29"/>
        <v>618.6877199999999</v>
      </c>
      <c r="AG116" s="29">
        <f t="shared" si="30"/>
        <v>623.58660000000009</v>
      </c>
      <c r="AI116" s="29">
        <v>112</v>
      </c>
      <c r="AJ116" s="29">
        <f t="shared" si="31"/>
        <v>3685.172967480717</v>
      </c>
      <c r="AK116" s="29">
        <f t="shared" si="32"/>
        <v>3740.2342362258</v>
      </c>
      <c r="AL116" s="29">
        <f t="shared" si="33"/>
        <v>3805.5484833795763</v>
      </c>
      <c r="AM116" s="29">
        <f t="shared" si="34"/>
        <v>3882.3805391276437</v>
      </c>
      <c r="AN116" s="29">
        <f t="shared" si="35"/>
        <v>3972.139790419556</v>
      </c>
      <c r="AP116" s="29">
        <v>112</v>
      </c>
      <c r="AQ116" s="39">
        <f t="shared" si="36"/>
        <v>0.14228735954004995</v>
      </c>
      <c r="AR116" s="39">
        <f t="shared" si="37"/>
        <v>0.85771264045994999</v>
      </c>
    </row>
    <row r="117" spans="2:44" x14ac:dyDescent="0.15">
      <c r="B117" s="29">
        <v>113</v>
      </c>
      <c r="C117" s="76">
        <f>[6]属性汇总!CY116</f>
        <v>245</v>
      </c>
      <c r="D117" s="76">
        <f>[6]属性汇总!CZ116</f>
        <v>245</v>
      </c>
      <c r="E117" s="76">
        <f>[6]属性汇总!DA116</f>
        <v>245</v>
      </c>
      <c r="F117" s="76">
        <f>[6]属性汇总!DB116</f>
        <v>244.99999999999997</v>
      </c>
      <c r="G117" s="76">
        <f>[6]属性汇总!DC116</f>
        <v>245.00000000000003</v>
      </c>
      <c r="I117" s="29">
        <v>113</v>
      </c>
      <c r="J117" s="29">
        <f>[7]属性汇总!AJ117+[9]属性!BH118</f>
        <v>1485.5071018899043</v>
      </c>
      <c r="K117" s="29">
        <f>[7]属性汇总!AK117+[9]属性!BI118</f>
        <v>1504.2997720818885</v>
      </c>
      <c r="L117" s="29">
        <f>[7]属性汇总!AL117+[9]属性!BJ118</f>
        <v>1524.0762474999747</v>
      </c>
      <c r="M117" s="29">
        <f>[7]属性汇总!AM117+[9]属性!BK118</f>
        <v>1545.2422896421317</v>
      </c>
      <c r="N117" s="29">
        <f>[7]属性汇总!AN117+[9]属性!BL118</f>
        <v>1568.1758719928982</v>
      </c>
      <c r="P117" s="29">
        <v>113</v>
      </c>
      <c r="Q117" s="39">
        <f>养成属性buff汇总!AG118</f>
        <v>1.5158</v>
      </c>
      <c r="R117" s="39">
        <f>养成属性buff汇总!AH118</f>
        <v>1.5208400000000002</v>
      </c>
      <c r="S117" s="39">
        <f>养成属性buff汇总!AI118</f>
        <v>1.5309200000000001</v>
      </c>
      <c r="T117" s="39">
        <f>养成属性buff汇总!AJ118</f>
        <v>1.5460400000000001</v>
      </c>
      <c r="U117" s="39">
        <f>养成属性buff汇总!AK118</f>
        <v>1.5662000000000003</v>
      </c>
      <c r="W117" s="74">
        <f>[4]圣人天赋!GN118/Q117</f>
        <v>0.2248317720015833</v>
      </c>
      <c r="X117" s="74">
        <f>'[5]变法-buff效果'!Z117/Q117</f>
        <v>0.24739411531864361</v>
      </c>
      <c r="Y117" s="74">
        <f>[6]属性汇总!EO116/Q117</f>
        <v>0.52777411267977314</v>
      </c>
      <c r="AB117" s="29">
        <v>113</v>
      </c>
      <c r="AC117" s="29">
        <f t="shared" si="26"/>
        <v>616.37099999999998</v>
      </c>
      <c r="AD117" s="29">
        <f t="shared" si="27"/>
        <v>617.60580000000004</v>
      </c>
      <c r="AE117" s="29">
        <f t="shared" si="28"/>
        <v>620.07540000000006</v>
      </c>
      <c r="AF117" s="29">
        <f t="shared" si="29"/>
        <v>623.77979999999991</v>
      </c>
      <c r="AG117" s="29">
        <f t="shared" si="30"/>
        <v>628.71900000000016</v>
      </c>
      <c r="AI117" s="29">
        <v>113</v>
      </c>
      <c r="AJ117" s="29">
        <f t="shared" si="31"/>
        <v>3737.2387669346213</v>
      </c>
      <c r="AK117" s="29">
        <f t="shared" si="32"/>
        <v>3792.0990374549078</v>
      </c>
      <c r="AL117" s="29">
        <f t="shared" si="33"/>
        <v>3857.3150563226359</v>
      </c>
      <c r="AM117" s="29">
        <f t="shared" si="34"/>
        <v>3934.2486791204533</v>
      </c>
      <c r="AN117" s="29">
        <f t="shared" si="35"/>
        <v>4024.2529227081759</v>
      </c>
      <c r="AP117" s="29">
        <v>113</v>
      </c>
      <c r="AQ117" s="39">
        <f t="shared" si="36"/>
        <v>0.14157699770918769</v>
      </c>
      <c r="AR117" s="39">
        <f t="shared" si="37"/>
        <v>0.85842300229081236</v>
      </c>
    </row>
    <row r="118" spans="2:44" x14ac:dyDescent="0.15">
      <c r="B118" s="29">
        <v>114</v>
      </c>
      <c r="C118" s="76">
        <f>[6]属性汇总!CY117</f>
        <v>247</v>
      </c>
      <c r="D118" s="76">
        <f>[6]属性汇总!CZ117</f>
        <v>247</v>
      </c>
      <c r="E118" s="76">
        <f>[6]属性汇总!DA117</f>
        <v>246.99999999999997</v>
      </c>
      <c r="F118" s="76">
        <f>[6]属性汇总!DB117</f>
        <v>247</v>
      </c>
      <c r="G118" s="76">
        <f>[6]属性汇总!DC117</f>
        <v>247</v>
      </c>
      <c r="I118" s="29">
        <v>114</v>
      </c>
      <c r="J118" s="29">
        <f>[7]属性汇总!AJ118+[9]属性!BH119</f>
        <v>1506.2026259593474</v>
      </c>
      <c r="K118" s="29">
        <f>[7]属性汇总!AK118+[9]属性!BI119</f>
        <v>1524.8741842735021</v>
      </c>
      <c r="L118" s="29">
        <f>[7]属性汇总!AL118+[9]属性!BJ119</f>
        <v>1544.5299058309608</v>
      </c>
      <c r="M118" s="29">
        <f>[7]属性汇总!AM118+[9]属性!BK119</f>
        <v>1565.6143733457693</v>
      </c>
      <c r="N118" s="29">
        <f>[7]属性汇总!AN118+[9]属性!BL119</f>
        <v>1588.4833820422396</v>
      </c>
      <c r="P118" s="29">
        <v>114</v>
      </c>
      <c r="Q118" s="39">
        <f>养成属性buff汇总!AG119</f>
        <v>1.5158</v>
      </c>
      <c r="R118" s="39">
        <f>养成属性buff汇总!AH119</f>
        <v>1.5208400000000002</v>
      </c>
      <c r="S118" s="39">
        <f>养成属性buff汇总!AI119</f>
        <v>1.5309200000000001</v>
      </c>
      <c r="T118" s="39">
        <f>养成属性buff汇总!AJ119</f>
        <v>1.5460400000000001</v>
      </c>
      <c r="U118" s="39">
        <f>养成属性buff汇总!AK119</f>
        <v>1.5662000000000003</v>
      </c>
      <c r="W118" s="74">
        <f>[4]圣人天赋!GN119/Q118</f>
        <v>0.2248317720015833</v>
      </c>
      <c r="X118" s="74">
        <f>'[5]变法-buff效果'!Z118/Q118</f>
        <v>0.24739411531864361</v>
      </c>
      <c r="Y118" s="74">
        <f>[6]属性汇总!EO117/Q118</f>
        <v>0.52777411267977314</v>
      </c>
      <c r="AB118" s="29">
        <v>114</v>
      </c>
      <c r="AC118" s="29">
        <f t="shared" si="26"/>
        <v>621.40260000000001</v>
      </c>
      <c r="AD118" s="29">
        <f t="shared" si="27"/>
        <v>622.64748000000009</v>
      </c>
      <c r="AE118" s="29">
        <f t="shared" si="28"/>
        <v>625.13723999999991</v>
      </c>
      <c r="AF118" s="29">
        <f t="shared" si="29"/>
        <v>628.87188000000003</v>
      </c>
      <c r="AG118" s="29">
        <f t="shared" si="30"/>
        <v>633.85140000000001</v>
      </c>
      <c r="AI118" s="29">
        <v>114</v>
      </c>
      <c r="AJ118" s="29">
        <f t="shared" si="31"/>
        <v>3789.3045663885264</v>
      </c>
      <c r="AK118" s="29">
        <f t="shared" si="32"/>
        <v>3843.9638386840152</v>
      </c>
      <c r="AL118" s="29">
        <f t="shared" si="33"/>
        <v>3909.0816292656955</v>
      </c>
      <c r="AM118" s="29">
        <f t="shared" si="34"/>
        <v>3986.1168191132624</v>
      </c>
      <c r="AN118" s="29">
        <f t="shared" si="35"/>
        <v>4076.3660549967954</v>
      </c>
      <c r="AP118" s="29">
        <v>114</v>
      </c>
      <c r="AQ118" s="39">
        <f t="shared" si="36"/>
        <v>0.1408850274022618</v>
      </c>
      <c r="AR118" s="39">
        <f t="shared" si="37"/>
        <v>0.85911497259773828</v>
      </c>
    </row>
    <row r="119" spans="2:44" x14ac:dyDescent="0.15">
      <c r="B119" s="29">
        <v>115</v>
      </c>
      <c r="C119" s="76">
        <f>[6]属性汇总!CY118</f>
        <v>249</v>
      </c>
      <c r="D119" s="76">
        <f>[6]属性汇总!CZ118</f>
        <v>249</v>
      </c>
      <c r="E119" s="76">
        <f>[6]属性汇总!DA118</f>
        <v>248.99999999999997</v>
      </c>
      <c r="F119" s="76">
        <f>[6]属性汇总!DB118</f>
        <v>249</v>
      </c>
      <c r="G119" s="76">
        <f>[6]属性汇总!DC118</f>
        <v>249</v>
      </c>
      <c r="I119" s="29">
        <v>115</v>
      </c>
      <c r="J119" s="29">
        <f>[7]属性汇总!AJ119+[9]属性!BH120</f>
        <v>1526.8981500287905</v>
      </c>
      <c r="K119" s="29">
        <f>[7]属性汇总!AK119+[9]属性!BI120</f>
        <v>1545.4485964651158</v>
      </c>
      <c r="L119" s="29">
        <f>[7]属性汇总!AL119+[9]属性!BJ120</f>
        <v>1564.983564161947</v>
      </c>
      <c r="M119" s="29">
        <f>[7]属性汇总!AM119+[9]属性!BK120</f>
        <v>1585.9864570494069</v>
      </c>
      <c r="N119" s="29">
        <f>[7]属性汇总!AN119+[9]属性!BL120</f>
        <v>1608.7908920915809</v>
      </c>
      <c r="P119" s="29">
        <v>115</v>
      </c>
      <c r="Q119" s="39">
        <f>养成属性buff汇总!AG120</f>
        <v>1.5158</v>
      </c>
      <c r="R119" s="39">
        <f>养成属性buff汇总!AH120</f>
        <v>1.5208400000000002</v>
      </c>
      <c r="S119" s="39">
        <f>养成属性buff汇总!AI120</f>
        <v>1.5309200000000001</v>
      </c>
      <c r="T119" s="39">
        <f>养成属性buff汇总!AJ120</f>
        <v>1.5460400000000001</v>
      </c>
      <c r="U119" s="39">
        <f>养成属性buff汇总!AK120</f>
        <v>1.5662000000000003</v>
      </c>
      <c r="W119" s="74">
        <f>[4]圣人天赋!GN120/Q119</f>
        <v>0.2248317720015833</v>
      </c>
      <c r="X119" s="74">
        <f>'[5]变法-buff效果'!Z119/Q119</f>
        <v>0.24739411531864361</v>
      </c>
      <c r="Y119" s="74">
        <f>[6]属性汇总!EO118/Q119</f>
        <v>0.52777411267977314</v>
      </c>
      <c r="AB119" s="29">
        <v>115</v>
      </c>
      <c r="AC119" s="29">
        <f t="shared" si="26"/>
        <v>626.43420000000003</v>
      </c>
      <c r="AD119" s="29">
        <f t="shared" si="27"/>
        <v>627.68916000000002</v>
      </c>
      <c r="AE119" s="29">
        <f t="shared" si="28"/>
        <v>630.19907999999998</v>
      </c>
      <c r="AF119" s="29">
        <f t="shared" si="29"/>
        <v>633.96396000000004</v>
      </c>
      <c r="AG119" s="29">
        <f t="shared" si="30"/>
        <v>638.98380000000009</v>
      </c>
      <c r="AI119" s="29">
        <v>115</v>
      </c>
      <c r="AJ119" s="29">
        <f t="shared" si="31"/>
        <v>3841.3703658424311</v>
      </c>
      <c r="AK119" s="29">
        <f t="shared" si="32"/>
        <v>3895.8286399131225</v>
      </c>
      <c r="AL119" s="29">
        <f t="shared" si="33"/>
        <v>3960.8482022087551</v>
      </c>
      <c r="AM119" s="29">
        <f t="shared" si="34"/>
        <v>4037.984959106072</v>
      </c>
      <c r="AN119" s="29">
        <f t="shared" si="35"/>
        <v>4128.4791872854148</v>
      </c>
      <c r="AP119" s="29">
        <v>115</v>
      </c>
      <c r="AQ119" s="39">
        <f t="shared" si="36"/>
        <v>0.14021074350235868</v>
      </c>
      <c r="AR119" s="39">
        <f t="shared" si="37"/>
        <v>0.85978925649764137</v>
      </c>
    </row>
    <row r="120" spans="2:44" x14ac:dyDescent="0.15">
      <c r="B120" s="29">
        <v>116</v>
      </c>
      <c r="C120" s="76">
        <f>[6]属性汇总!CY119</f>
        <v>251</v>
      </c>
      <c r="D120" s="76">
        <f>[6]属性汇总!CZ119</f>
        <v>251</v>
      </c>
      <c r="E120" s="76">
        <f>[6]属性汇总!DA119</f>
        <v>250.99999999999997</v>
      </c>
      <c r="F120" s="76">
        <f>[6]属性汇总!DB119</f>
        <v>251</v>
      </c>
      <c r="G120" s="76">
        <f>[6]属性汇总!DC119</f>
        <v>251</v>
      </c>
      <c r="I120" s="29">
        <v>116</v>
      </c>
      <c r="J120" s="29">
        <f>[7]属性汇总!AJ120+[9]属性!BH121</f>
        <v>1547.5936740982334</v>
      </c>
      <c r="K120" s="29">
        <f>[7]属性汇总!AK120+[9]属性!BI121</f>
        <v>1566.0230086567294</v>
      </c>
      <c r="L120" s="29">
        <f>[7]属性汇总!AL120+[9]属性!BJ121</f>
        <v>1585.4372224929332</v>
      </c>
      <c r="M120" s="29">
        <f>[7]属性汇总!AM120+[9]属性!BK121</f>
        <v>1606.3585407530445</v>
      </c>
      <c r="N120" s="29">
        <f>[7]属性汇总!AN120+[9]属性!BL121</f>
        <v>1629.0984021409224</v>
      </c>
      <c r="P120" s="29">
        <v>116</v>
      </c>
      <c r="Q120" s="39">
        <f>养成属性buff汇总!AG121</f>
        <v>1.5158</v>
      </c>
      <c r="R120" s="39">
        <f>养成属性buff汇总!AH121</f>
        <v>1.5208400000000002</v>
      </c>
      <c r="S120" s="39">
        <f>养成属性buff汇总!AI121</f>
        <v>1.5309200000000001</v>
      </c>
      <c r="T120" s="39">
        <f>养成属性buff汇总!AJ121</f>
        <v>1.5460400000000001</v>
      </c>
      <c r="U120" s="39">
        <f>养成属性buff汇总!AK121</f>
        <v>1.5662000000000003</v>
      </c>
      <c r="W120" s="74">
        <f>[4]圣人天赋!GN121/Q120</f>
        <v>0.2248317720015833</v>
      </c>
      <c r="X120" s="74">
        <f>'[5]变法-buff效果'!Z120/Q120</f>
        <v>0.24739411531864361</v>
      </c>
      <c r="Y120" s="74">
        <f>[6]属性汇总!EO119/Q120</f>
        <v>0.52777411267977314</v>
      </c>
      <c r="AB120" s="29">
        <v>116</v>
      </c>
      <c r="AC120" s="29">
        <f t="shared" si="26"/>
        <v>631.46580000000006</v>
      </c>
      <c r="AD120" s="29">
        <f t="shared" si="27"/>
        <v>632.73084000000006</v>
      </c>
      <c r="AE120" s="29">
        <f t="shared" si="28"/>
        <v>635.26091999999994</v>
      </c>
      <c r="AF120" s="29">
        <f t="shared" si="29"/>
        <v>639.05604000000005</v>
      </c>
      <c r="AG120" s="29">
        <f t="shared" si="30"/>
        <v>644.11620000000005</v>
      </c>
      <c r="AI120" s="29">
        <v>116</v>
      </c>
      <c r="AJ120" s="29">
        <f t="shared" si="31"/>
        <v>3893.4361652963357</v>
      </c>
      <c r="AK120" s="29">
        <f t="shared" si="32"/>
        <v>3947.6934411422299</v>
      </c>
      <c r="AL120" s="29">
        <f t="shared" si="33"/>
        <v>4012.6147751518147</v>
      </c>
      <c r="AM120" s="29">
        <f t="shared" si="34"/>
        <v>4089.8530990988816</v>
      </c>
      <c r="AN120" s="29">
        <f t="shared" si="35"/>
        <v>4180.5923195740352</v>
      </c>
      <c r="AP120" s="29">
        <v>116</v>
      </c>
      <c r="AQ120" s="39">
        <f t="shared" si="36"/>
        <v>0.13955347648258834</v>
      </c>
      <c r="AR120" s="39">
        <f t="shared" si="37"/>
        <v>0.86044652351741158</v>
      </c>
    </row>
    <row r="121" spans="2:44" x14ac:dyDescent="0.15">
      <c r="B121" s="29">
        <v>117</v>
      </c>
      <c r="C121" s="76">
        <f>[6]属性汇总!CY120</f>
        <v>253.00000000000003</v>
      </c>
      <c r="D121" s="76">
        <f>[6]属性汇总!CZ120</f>
        <v>253.00000000000003</v>
      </c>
      <c r="E121" s="76">
        <f>[6]属性汇总!DA120</f>
        <v>253</v>
      </c>
      <c r="F121" s="76">
        <f>[6]属性汇总!DB120</f>
        <v>253.00000000000003</v>
      </c>
      <c r="G121" s="76">
        <f>[6]属性汇总!DC120</f>
        <v>253</v>
      </c>
      <c r="I121" s="29">
        <v>117</v>
      </c>
      <c r="J121" s="29">
        <f>[7]属性汇总!AJ121+[9]属性!BH122</f>
        <v>1568.2891981676764</v>
      </c>
      <c r="K121" s="29">
        <f>[7]属性汇总!AK121+[9]属性!BI122</f>
        <v>1586.5974208483431</v>
      </c>
      <c r="L121" s="29">
        <f>[7]属性汇总!AL121+[9]属性!BJ122</f>
        <v>1605.8908808239194</v>
      </c>
      <c r="M121" s="29">
        <f>[7]属性汇总!AM121+[9]属性!BK122</f>
        <v>1626.7306244566819</v>
      </c>
      <c r="N121" s="29">
        <f>[7]属性汇总!AN121+[9]属性!BL122</f>
        <v>1649.4059121902637</v>
      </c>
      <c r="P121" s="29">
        <v>117</v>
      </c>
      <c r="Q121" s="39">
        <f>养成属性buff汇总!AG122</f>
        <v>1.5158</v>
      </c>
      <c r="R121" s="39">
        <f>养成属性buff汇总!AH122</f>
        <v>1.5208400000000002</v>
      </c>
      <c r="S121" s="39">
        <f>养成属性buff汇总!AI122</f>
        <v>1.5309200000000001</v>
      </c>
      <c r="T121" s="39">
        <f>养成属性buff汇总!AJ122</f>
        <v>1.5460400000000001</v>
      </c>
      <c r="U121" s="39">
        <f>养成属性buff汇总!AK122</f>
        <v>1.5662000000000003</v>
      </c>
      <c r="W121" s="74">
        <f>[4]圣人天赋!GN122/Q121</f>
        <v>0.2248317720015833</v>
      </c>
      <c r="X121" s="74">
        <f>'[5]变法-buff效果'!Z121/Q121</f>
        <v>0.24739411531864361</v>
      </c>
      <c r="Y121" s="74">
        <f>[6]属性汇总!EO120/Q121</f>
        <v>0.52777411267977314</v>
      </c>
      <c r="AB121" s="29">
        <v>117</v>
      </c>
      <c r="AC121" s="29">
        <f t="shared" si="26"/>
        <v>636.49740000000008</v>
      </c>
      <c r="AD121" s="29">
        <f t="shared" si="27"/>
        <v>637.7725200000001</v>
      </c>
      <c r="AE121" s="29">
        <f t="shared" si="28"/>
        <v>640.32276000000002</v>
      </c>
      <c r="AF121" s="29">
        <f t="shared" si="29"/>
        <v>644.14812000000006</v>
      </c>
      <c r="AG121" s="29">
        <f t="shared" si="30"/>
        <v>649.24860000000001</v>
      </c>
      <c r="AI121" s="29">
        <v>117</v>
      </c>
      <c r="AJ121" s="29">
        <f t="shared" si="31"/>
        <v>3945.5019647502404</v>
      </c>
      <c r="AK121" s="29">
        <f t="shared" si="32"/>
        <v>3999.5582423713377</v>
      </c>
      <c r="AL121" s="29">
        <f t="shared" si="33"/>
        <v>4064.3813480948743</v>
      </c>
      <c r="AM121" s="29">
        <f t="shared" si="34"/>
        <v>4141.7212390916902</v>
      </c>
      <c r="AN121" s="29">
        <f t="shared" si="35"/>
        <v>4232.7054518626555</v>
      </c>
      <c r="AP121" s="29">
        <v>117</v>
      </c>
      <c r="AQ121" s="39">
        <f t="shared" si="36"/>
        <v>0.13891259018860533</v>
      </c>
      <c r="AR121" s="39">
        <f t="shared" si="37"/>
        <v>0.86108740981139464</v>
      </c>
    </row>
    <row r="122" spans="2:44" x14ac:dyDescent="0.15">
      <c r="B122" s="29">
        <v>118</v>
      </c>
      <c r="C122" s="76">
        <f>[6]属性汇总!CY121</f>
        <v>255.00000000000003</v>
      </c>
      <c r="D122" s="76">
        <f>[6]属性汇总!CZ121</f>
        <v>255.00000000000003</v>
      </c>
      <c r="E122" s="76">
        <f>[6]属性汇总!DA121</f>
        <v>255</v>
      </c>
      <c r="F122" s="76">
        <f>[6]属性汇总!DB121</f>
        <v>255.00000000000003</v>
      </c>
      <c r="G122" s="76">
        <f>[6]属性汇总!DC121</f>
        <v>255</v>
      </c>
      <c r="I122" s="29">
        <v>118</v>
      </c>
      <c r="J122" s="29">
        <f>[7]属性汇总!AJ122+[9]属性!BH123</f>
        <v>1588.9847222371195</v>
      </c>
      <c r="K122" s="29">
        <f>[7]属性汇总!AK122+[9]属性!BI123</f>
        <v>1607.1718330399567</v>
      </c>
      <c r="L122" s="29">
        <f>[7]属性汇总!AL122+[9]属性!BJ123</f>
        <v>1626.3445391549055</v>
      </c>
      <c r="M122" s="29">
        <f>[7]属性汇总!AM122+[9]属性!BK123</f>
        <v>1647.1027081603195</v>
      </c>
      <c r="N122" s="29">
        <f>[7]属性汇总!AN122+[9]属性!BL123</f>
        <v>1669.7134222396051</v>
      </c>
      <c r="P122" s="29">
        <v>118</v>
      </c>
      <c r="Q122" s="39">
        <f>养成属性buff汇总!AG123</f>
        <v>1.5158</v>
      </c>
      <c r="R122" s="39">
        <f>养成属性buff汇总!AH123</f>
        <v>1.5208400000000002</v>
      </c>
      <c r="S122" s="39">
        <f>养成属性buff汇总!AI123</f>
        <v>1.5309200000000001</v>
      </c>
      <c r="T122" s="39">
        <f>养成属性buff汇总!AJ123</f>
        <v>1.5460400000000001</v>
      </c>
      <c r="U122" s="39">
        <f>养成属性buff汇总!AK123</f>
        <v>1.5662000000000003</v>
      </c>
      <c r="W122" s="74">
        <f>[4]圣人天赋!GN123/Q122</f>
        <v>0.2248317720015833</v>
      </c>
      <c r="X122" s="74">
        <f>'[5]变法-buff效果'!Z122/Q122</f>
        <v>0.24739411531864361</v>
      </c>
      <c r="Y122" s="74">
        <f>[6]属性汇总!EO121/Q122</f>
        <v>0.52777411267977314</v>
      </c>
      <c r="AB122" s="29">
        <v>118</v>
      </c>
      <c r="AC122" s="29">
        <f t="shared" si="26"/>
        <v>641.52900000000011</v>
      </c>
      <c r="AD122" s="29">
        <f t="shared" si="27"/>
        <v>642.81420000000014</v>
      </c>
      <c r="AE122" s="29">
        <f t="shared" si="28"/>
        <v>645.38459999999998</v>
      </c>
      <c r="AF122" s="29">
        <f t="shared" si="29"/>
        <v>649.24020000000007</v>
      </c>
      <c r="AG122" s="29">
        <f t="shared" si="30"/>
        <v>654.38100000000009</v>
      </c>
      <c r="AI122" s="29">
        <v>118</v>
      </c>
      <c r="AJ122" s="29">
        <f t="shared" si="31"/>
        <v>3997.5677642041455</v>
      </c>
      <c r="AK122" s="29">
        <f t="shared" si="32"/>
        <v>4051.423043600445</v>
      </c>
      <c r="AL122" s="29">
        <f t="shared" si="33"/>
        <v>4116.1479210379339</v>
      </c>
      <c r="AM122" s="29">
        <f t="shared" si="34"/>
        <v>4193.5893790845003</v>
      </c>
      <c r="AN122" s="29">
        <f t="shared" si="35"/>
        <v>4284.818584151275</v>
      </c>
      <c r="AP122" s="29">
        <v>118</v>
      </c>
      <c r="AQ122" s="39">
        <f t="shared" si="36"/>
        <v>0.13828747978488368</v>
      </c>
      <c r="AR122" s="39">
        <f t="shared" si="37"/>
        <v>0.86171252021511624</v>
      </c>
    </row>
    <row r="123" spans="2:44" x14ac:dyDescent="0.15">
      <c r="B123" s="29">
        <v>119</v>
      </c>
      <c r="C123" s="76">
        <f>[6]属性汇总!CY122</f>
        <v>257</v>
      </c>
      <c r="D123" s="76">
        <f>[6]属性汇总!CZ122</f>
        <v>257</v>
      </c>
      <c r="E123" s="76">
        <f>[6]属性汇总!DA122</f>
        <v>257</v>
      </c>
      <c r="F123" s="76">
        <f>[6]属性汇总!DB122</f>
        <v>257</v>
      </c>
      <c r="G123" s="76">
        <f>[6]属性汇总!DC122</f>
        <v>257</v>
      </c>
      <c r="I123" s="29">
        <v>119</v>
      </c>
      <c r="J123" s="29">
        <f>[7]属性汇总!AJ123+[9]属性!BH124</f>
        <v>1609.6802463065624</v>
      </c>
      <c r="K123" s="29">
        <f>[7]属性汇总!AK123+[9]属性!BI124</f>
        <v>1627.7462452315704</v>
      </c>
      <c r="L123" s="29">
        <f>[7]属性汇总!AL123+[9]属性!BJ124</f>
        <v>1646.7981974858917</v>
      </c>
      <c r="M123" s="29">
        <f>[7]属性汇总!AM123+[9]属性!BK124</f>
        <v>1667.4747918639571</v>
      </c>
      <c r="N123" s="29">
        <f>[7]属性汇总!AN123+[9]属性!BL124</f>
        <v>1690.0209322889464</v>
      </c>
      <c r="P123" s="29">
        <v>119</v>
      </c>
      <c r="Q123" s="39">
        <f>养成属性buff汇总!AG124</f>
        <v>1.5158</v>
      </c>
      <c r="R123" s="39">
        <f>养成属性buff汇总!AH124</f>
        <v>1.5208400000000002</v>
      </c>
      <c r="S123" s="39">
        <f>养成属性buff汇总!AI124</f>
        <v>1.5309200000000001</v>
      </c>
      <c r="T123" s="39">
        <f>养成属性buff汇总!AJ124</f>
        <v>1.5460400000000001</v>
      </c>
      <c r="U123" s="39">
        <f>养成属性buff汇总!AK124</f>
        <v>1.5662000000000003</v>
      </c>
      <c r="W123" s="74">
        <f>[4]圣人天赋!GN124/Q123</f>
        <v>0.2248317720015833</v>
      </c>
      <c r="X123" s="74">
        <f>'[5]变法-buff效果'!Z123/Q123</f>
        <v>0.24739411531864361</v>
      </c>
      <c r="Y123" s="74">
        <f>[6]属性汇总!EO122/Q123</f>
        <v>0.52777411267977314</v>
      </c>
      <c r="AB123" s="29">
        <v>119</v>
      </c>
      <c r="AC123" s="29">
        <f t="shared" si="26"/>
        <v>646.56060000000002</v>
      </c>
      <c r="AD123" s="29">
        <f t="shared" si="27"/>
        <v>647.85588000000007</v>
      </c>
      <c r="AE123" s="29">
        <f t="shared" si="28"/>
        <v>650.44644000000005</v>
      </c>
      <c r="AF123" s="29">
        <f t="shared" si="29"/>
        <v>654.33227999999997</v>
      </c>
      <c r="AG123" s="29">
        <f t="shared" si="30"/>
        <v>659.51340000000005</v>
      </c>
      <c r="AI123" s="29">
        <v>119</v>
      </c>
      <c r="AJ123" s="29">
        <f t="shared" si="31"/>
        <v>4049.6335636580498</v>
      </c>
      <c r="AK123" s="29">
        <f t="shared" si="32"/>
        <v>4103.2878448295523</v>
      </c>
      <c r="AL123" s="29">
        <f t="shared" si="33"/>
        <v>4167.914493980993</v>
      </c>
      <c r="AM123" s="29">
        <f t="shared" si="34"/>
        <v>4245.4575190773094</v>
      </c>
      <c r="AN123" s="29">
        <f t="shared" si="35"/>
        <v>4336.9317164398944</v>
      </c>
      <c r="AP123" s="29">
        <v>119</v>
      </c>
      <c r="AQ123" s="39">
        <f t="shared" si="36"/>
        <v>0.13767756985081056</v>
      </c>
      <c r="AR123" s="39">
        <f t="shared" si="37"/>
        <v>0.86232243014918952</v>
      </c>
    </row>
    <row r="124" spans="2:44" x14ac:dyDescent="0.15">
      <c r="B124" s="29">
        <v>120</v>
      </c>
      <c r="C124" s="76">
        <f>[6]属性汇总!CY123</f>
        <v>259</v>
      </c>
      <c r="D124" s="76">
        <f>[6]属性汇总!CZ123</f>
        <v>259</v>
      </c>
      <c r="E124" s="76">
        <f>[6]属性汇总!DA123</f>
        <v>259</v>
      </c>
      <c r="F124" s="76">
        <f>[6]属性汇总!DB123</f>
        <v>259</v>
      </c>
      <c r="G124" s="76">
        <f>[6]属性汇总!DC123</f>
        <v>259</v>
      </c>
      <c r="I124" s="29">
        <v>120</v>
      </c>
      <c r="J124" s="29">
        <f>[7]属性汇总!AJ124+[9]属性!BH125</f>
        <v>1630.3757703760054</v>
      </c>
      <c r="K124" s="29">
        <f>[7]属性汇总!AK124+[9]属性!BI125</f>
        <v>1648.320657423184</v>
      </c>
      <c r="L124" s="29">
        <f>[7]属性汇总!AL124+[9]属性!BJ125</f>
        <v>1667.2518558168777</v>
      </c>
      <c r="M124" s="29">
        <f>[7]属性汇总!AM124+[9]属性!BK125</f>
        <v>1687.8468755675947</v>
      </c>
      <c r="N124" s="29">
        <f>[7]属性汇总!AN124+[9]属性!BL125</f>
        <v>1710.3284423382879</v>
      </c>
      <c r="P124" s="29">
        <v>120</v>
      </c>
      <c r="Q124" s="39">
        <f>养成属性buff汇总!AG125</f>
        <v>1.5158</v>
      </c>
      <c r="R124" s="39">
        <f>养成属性buff汇总!AH125</f>
        <v>1.5208400000000002</v>
      </c>
      <c r="S124" s="39">
        <f>养成属性buff汇总!AI125</f>
        <v>1.5309200000000001</v>
      </c>
      <c r="T124" s="39">
        <f>养成属性buff汇总!AJ125</f>
        <v>1.5460400000000001</v>
      </c>
      <c r="U124" s="39">
        <f>养成属性buff汇总!AK125</f>
        <v>1.5662000000000003</v>
      </c>
      <c r="W124" s="74">
        <f>[4]圣人天赋!GN125/Q124</f>
        <v>0.2248317720015833</v>
      </c>
      <c r="X124" s="74">
        <f>'[5]变法-buff效果'!Z124/Q124</f>
        <v>0.24739411531864361</v>
      </c>
      <c r="Y124" s="74">
        <f>[6]属性汇总!EO123/Q124</f>
        <v>0.52777411267977314</v>
      </c>
      <c r="AB124" s="29">
        <v>120</v>
      </c>
      <c r="AC124" s="29">
        <f t="shared" si="26"/>
        <v>651.59220000000005</v>
      </c>
      <c r="AD124" s="29">
        <f t="shared" si="27"/>
        <v>652.89756</v>
      </c>
      <c r="AE124" s="29">
        <f t="shared" si="28"/>
        <v>655.50828000000001</v>
      </c>
      <c r="AF124" s="29">
        <f t="shared" si="29"/>
        <v>659.42435999999998</v>
      </c>
      <c r="AG124" s="29">
        <f t="shared" si="30"/>
        <v>664.64580000000012</v>
      </c>
      <c r="AI124" s="29">
        <v>120</v>
      </c>
      <c r="AJ124" s="29">
        <f t="shared" si="31"/>
        <v>4101.6993631119549</v>
      </c>
      <c r="AK124" s="29">
        <f t="shared" si="32"/>
        <v>4155.1526460586592</v>
      </c>
      <c r="AL124" s="29">
        <f t="shared" si="33"/>
        <v>4219.6810669240522</v>
      </c>
      <c r="AM124" s="29">
        <f t="shared" si="34"/>
        <v>4297.3256590701185</v>
      </c>
      <c r="AN124" s="29">
        <f t="shared" si="35"/>
        <v>4389.0448487285148</v>
      </c>
      <c r="AP124" s="29">
        <v>120</v>
      </c>
      <c r="AQ124" s="39">
        <f t="shared" si="36"/>
        <v>0.13708231261399964</v>
      </c>
      <c r="AR124" s="39">
        <f t="shared" si="37"/>
        <v>0.86291768738600039</v>
      </c>
    </row>
    <row r="125" spans="2:44" x14ac:dyDescent="0.15">
      <c r="B125" s="29">
        <v>121</v>
      </c>
      <c r="C125" s="76">
        <f>[6]属性汇总!CY124</f>
        <v>261</v>
      </c>
      <c r="D125" s="76">
        <f>[6]属性汇总!CZ124</f>
        <v>261</v>
      </c>
      <c r="E125" s="76">
        <f>[6]属性汇总!DA124</f>
        <v>261</v>
      </c>
      <c r="F125" s="76">
        <f>[6]属性汇总!DB124</f>
        <v>261</v>
      </c>
      <c r="G125" s="76">
        <f>[6]属性汇总!DC124</f>
        <v>261</v>
      </c>
      <c r="I125" s="29">
        <v>121</v>
      </c>
      <c r="J125" s="29">
        <f>[7]属性汇总!AJ125+[9]属性!BH126</f>
        <v>1651.0712944454485</v>
      </c>
      <c r="K125" s="29">
        <f>[7]属性汇总!AK125+[9]属性!BI126</f>
        <v>1668.8950696147976</v>
      </c>
      <c r="L125" s="29">
        <f>[7]属性汇总!AL125+[9]属性!BJ126</f>
        <v>1687.7055141478641</v>
      </c>
      <c r="M125" s="29">
        <f>[7]属性汇总!AM125+[9]属性!BK126</f>
        <v>1708.2189592712321</v>
      </c>
      <c r="N125" s="29">
        <f>[7]属性汇总!AN125+[9]属性!BL126</f>
        <v>1730.635952387629</v>
      </c>
      <c r="P125" s="29">
        <v>121</v>
      </c>
      <c r="Q125" s="39">
        <f>养成属性buff汇总!AG126</f>
        <v>1.5158</v>
      </c>
      <c r="R125" s="39">
        <f>养成属性buff汇总!AH126</f>
        <v>1.5208400000000002</v>
      </c>
      <c r="S125" s="39">
        <f>养成属性buff汇总!AI126</f>
        <v>1.5309200000000001</v>
      </c>
      <c r="T125" s="39">
        <f>养成属性buff汇总!AJ126</f>
        <v>1.5460400000000001</v>
      </c>
      <c r="U125" s="39">
        <f>养成属性buff汇总!AK126</f>
        <v>1.5662000000000003</v>
      </c>
      <c r="W125" s="74">
        <f>[4]圣人天赋!GN126/Q125</f>
        <v>0.2248317720015833</v>
      </c>
      <c r="X125" s="74">
        <f>'[5]变法-buff效果'!Z125/Q125</f>
        <v>0.24739411531864361</v>
      </c>
      <c r="Y125" s="74">
        <f>[6]属性汇总!EO124/Q125</f>
        <v>0.52777411267977314</v>
      </c>
      <c r="AB125" s="29">
        <v>121</v>
      </c>
      <c r="AC125" s="29">
        <f t="shared" si="26"/>
        <v>656.62379999999996</v>
      </c>
      <c r="AD125" s="29">
        <f t="shared" si="27"/>
        <v>657.93924000000004</v>
      </c>
      <c r="AE125" s="29">
        <f t="shared" si="28"/>
        <v>660.57011999999997</v>
      </c>
      <c r="AF125" s="29">
        <f t="shared" si="29"/>
        <v>664.51643999999999</v>
      </c>
      <c r="AG125" s="29">
        <f t="shared" si="30"/>
        <v>669.77820000000008</v>
      </c>
      <c r="AI125" s="29">
        <v>121</v>
      </c>
      <c r="AJ125" s="29">
        <f t="shared" si="31"/>
        <v>4153.7651625658591</v>
      </c>
      <c r="AK125" s="29">
        <f t="shared" si="32"/>
        <v>4207.017447287767</v>
      </c>
      <c r="AL125" s="29">
        <f t="shared" si="33"/>
        <v>4271.4476398671122</v>
      </c>
      <c r="AM125" s="29">
        <f t="shared" si="34"/>
        <v>4349.1937990629276</v>
      </c>
      <c r="AN125" s="29">
        <f t="shared" si="35"/>
        <v>4441.1579810171343</v>
      </c>
      <c r="AP125" s="29">
        <v>121</v>
      </c>
      <c r="AQ125" s="39">
        <f t="shared" si="36"/>
        <v>0.13650118630942415</v>
      </c>
      <c r="AR125" s="39">
        <f t="shared" si="37"/>
        <v>0.86349881369057579</v>
      </c>
    </row>
    <row r="126" spans="2:44" x14ac:dyDescent="0.15">
      <c r="B126" s="29">
        <v>122</v>
      </c>
      <c r="C126" s="76">
        <f>[6]属性汇总!CY125</f>
        <v>263</v>
      </c>
      <c r="D126" s="76">
        <f>[6]属性汇总!CZ125</f>
        <v>263</v>
      </c>
      <c r="E126" s="76">
        <f>[6]属性汇总!DA125</f>
        <v>263</v>
      </c>
      <c r="F126" s="76">
        <f>[6]属性汇总!DB125</f>
        <v>263</v>
      </c>
      <c r="G126" s="76">
        <f>[6]属性汇总!DC125</f>
        <v>263</v>
      </c>
      <c r="I126" s="29">
        <v>122</v>
      </c>
      <c r="J126" s="29">
        <f>[7]属性汇总!AJ126+[9]属性!BH127</f>
        <v>1671.7668185148914</v>
      </c>
      <c r="K126" s="29">
        <f>[7]属性汇总!AK126+[9]属性!BI127</f>
        <v>1689.4694818064115</v>
      </c>
      <c r="L126" s="29">
        <f>[7]属性汇总!AL126+[9]属性!BJ127</f>
        <v>1708.15917247885</v>
      </c>
      <c r="M126" s="29">
        <f>[7]属性汇总!AM126+[9]属性!BK127</f>
        <v>1728.5910429748697</v>
      </c>
      <c r="N126" s="29">
        <f>[7]属性汇总!AN126+[9]属性!BL127</f>
        <v>1751.0933562514808</v>
      </c>
      <c r="P126" s="29">
        <v>122</v>
      </c>
      <c r="Q126" s="39">
        <f>养成属性buff汇总!AG127</f>
        <v>1.5158</v>
      </c>
      <c r="R126" s="39">
        <f>养成属性buff汇总!AH127</f>
        <v>1.5208400000000002</v>
      </c>
      <c r="S126" s="39">
        <f>养成属性buff汇总!AI127</f>
        <v>1.5309200000000001</v>
      </c>
      <c r="T126" s="39">
        <f>养成属性buff汇总!AJ127</f>
        <v>1.5460400000000001</v>
      </c>
      <c r="U126" s="39">
        <f>养成属性buff汇总!AK127</f>
        <v>1.5662000000000003</v>
      </c>
      <c r="W126" s="74">
        <f>[4]圣人天赋!GN127/Q126</f>
        <v>0.2248317720015833</v>
      </c>
      <c r="X126" s="74">
        <f>'[5]变法-buff效果'!Z126/Q126</f>
        <v>0.24739411531864361</v>
      </c>
      <c r="Y126" s="74">
        <f>[6]属性汇总!EO125/Q126</f>
        <v>0.52777411267977314</v>
      </c>
      <c r="AB126" s="29">
        <v>122</v>
      </c>
      <c r="AC126" s="29">
        <f t="shared" si="26"/>
        <v>661.65539999999999</v>
      </c>
      <c r="AD126" s="29">
        <f t="shared" si="27"/>
        <v>662.98092000000008</v>
      </c>
      <c r="AE126" s="29">
        <f t="shared" si="28"/>
        <v>665.63196000000005</v>
      </c>
      <c r="AF126" s="29">
        <f t="shared" si="29"/>
        <v>669.60852</v>
      </c>
      <c r="AG126" s="29">
        <f t="shared" si="30"/>
        <v>674.91060000000004</v>
      </c>
      <c r="AI126" s="29">
        <v>122</v>
      </c>
      <c r="AJ126" s="29">
        <f t="shared" si="31"/>
        <v>4205.8309620197642</v>
      </c>
      <c r="AK126" s="29">
        <f t="shared" si="32"/>
        <v>4258.8822485168748</v>
      </c>
      <c r="AL126" s="29">
        <f t="shared" si="33"/>
        <v>4323.2142128101714</v>
      </c>
      <c r="AM126" s="29">
        <f t="shared" si="34"/>
        <v>4401.0619390557376</v>
      </c>
      <c r="AN126" s="29">
        <f t="shared" si="35"/>
        <v>4493.6557708125501</v>
      </c>
      <c r="AP126" s="29">
        <v>122</v>
      </c>
      <c r="AQ126" s="39">
        <f t="shared" si="36"/>
        <v>0.13593369365403749</v>
      </c>
      <c r="AR126" s="39">
        <f t="shared" si="37"/>
        <v>0.8640663063459626</v>
      </c>
    </row>
    <row r="127" spans="2:44" x14ac:dyDescent="0.15">
      <c r="B127" s="29">
        <v>123</v>
      </c>
      <c r="C127" s="76">
        <f>[6]属性汇总!CY126</f>
        <v>265</v>
      </c>
      <c r="D127" s="76">
        <f>[6]属性汇总!CZ126</f>
        <v>265</v>
      </c>
      <c r="E127" s="76">
        <f>[6]属性汇总!DA126</f>
        <v>265</v>
      </c>
      <c r="F127" s="76">
        <f>[6]属性汇总!DB126</f>
        <v>265</v>
      </c>
      <c r="G127" s="76">
        <f>[6]属性汇总!DC126</f>
        <v>265</v>
      </c>
      <c r="I127" s="29">
        <v>123</v>
      </c>
      <c r="J127" s="29">
        <f>[7]属性汇总!AJ127+[9]属性!BH128</f>
        <v>1692.4623425843345</v>
      </c>
      <c r="K127" s="29">
        <f>[7]属性汇总!AK127+[9]属性!BI128</f>
        <v>1710.0438939980252</v>
      </c>
      <c r="L127" s="29">
        <f>[7]属性汇总!AL127+[9]属性!BJ128</f>
        <v>1728.6128308098364</v>
      </c>
      <c r="M127" s="29">
        <f>[7]属性汇总!AM127+[9]属性!BK128</f>
        <v>1748.9631266785073</v>
      </c>
      <c r="N127" s="29">
        <f>[7]属性汇总!AN127+[9]属性!BL128</f>
        <v>1774.6272482162235</v>
      </c>
      <c r="P127" s="29">
        <v>123</v>
      </c>
      <c r="Q127" s="39">
        <f>养成属性buff汇总!AG128</f>
        <v>1.5158</v>
      </c>
      <c r="R127" s="39">
        <f>养成属性buff汇总!AH128</f>
        <v>1.5208400000000002</v>
      </c>
      <c r="S127" s="39">
        <f>养成属性buff汇总!AI128</f>
        <v>1.5309200000000001</v>
      </c>
      <c r="T127" s="39">
        <f>养成属性buff汇总!AJ128</f>
        <v>1.5460400000000001</v>
      </c>
      <c r="U127" s="39">
        <f>养成属性buff汇总!AK128</f>
        <v>1.5662000000000003</v>
      </c>
      <c r="W127" s="74">
        <f>[4]圣人天赋!GN128/Q127</f>
        <v>0.2248317720015833</v>
      </c>
      <c r="X127" s="74">
        <f>'[5]变法-buff效果'!Z127/Q127</f>
        <v>0.24739411531864361</v>
      </c>
      <c r="Y127" s="74">
        <f>[6]属性汇总!EO126/Q127</f>
        <v>0.52777411267977314</v>
      </c>
      <c r="AB127" s="29">
        <v>123</v>
      </c>
      <c r="AC127" s="29">
        <f t="shared" si="26"/>
        <v>666.68700000000001</v>
      </c>
      <c r="AD127" s="29">
        <f t="shared" si="27"/>
        <v>668.02260000000001</v>
      </c>
      <c r="AE127" s="29">
        <f t="shared" si="28"/>
        <v>670.69380000000001</v>
      </c>
      <c r="AF127" s="29">
        <f t="shared" si="29"/>
        <v>674.70060000000001</v>
      </c>
      <c r="AG127" s="29">
        <f t="shared" si="30"/>
        <v>680.04300000000012</v>
      </c>
      <c r="AI127" s="29">
        <v>123</v>
      </c>
      <c r="AJ127" s="29">
        <f t="shared" si="31"/>
        <v>4257.8967614736684</v>
      </c>
      <c r="AK127" s="29">
        <f t="shared" si="32"/>
        <v>4310.7470497459817</v>
      </c>
      <c r="AL127" s="29">
        <f t="shared" si="33"/>
        <v>4374.9807857532314</v>
      </c>
      <c r="AM127" s="29">
        <f t="shared" si="34"/>
        <v>4452.9300790485468</v>
      </c>
      <c r="AN127" s="29">
        <f t="shared" si="35"/>
        <v>4554.0484443724736</v>
      </c>
      <c r="AP127" s="29">
        <v>123</v>
      </c>
      <c r="AQ127" s="39">
        <f t="shared" si="36"/>
        <v>0.13537936042750864</v>
      </c>
      <c r="AR127" s="39">
        <f t="shared" si="37"/>
        <v>0.86462063957249136</v>
      </c>
    </row>
    <row r="128" spans="2:44" x14ac:dyDescent="0.15">
      <c r="B128" s="29">
        <v>124</v>
      </c>
      <c r="C128" s="76">
        <f>[6]属性汇总!CY127</f>
        <v>267</v>
      </c>
      <c r="D128" s="76">
        <f>[6]属性汇总!CZ127</f>
        <v>267</v>
      </c>
      <c r="E128" s="76">
        <f>[6]属性汇总!DA127</f>
        <v>267</v>
      </c>
      <c r="F128" s="76">
        <f>[6]属性汇总!DB127</f>
        <v>267</v>
      </c>
      <c r="G128" s="76">
        <f>[6]属性汇总!DC127</f>
        <v>267</v>
      </c>
      <c r="I128" s="29">
        <v>124</v>
      </c>
      <c r="J128" s="29">
        <f>[7]属性汇总!AJ128+[9]属性!BH129</f>
        <v>1713.1578666537775</v>
      </c>
      <c r="K128" s="29">
        <f>[7]属性汇总!AK128+[9]属性!BI129</f>
        <v>1730.6183061896388</v>
      </c>
      <c r="L128" s="29">
        <f>[7]属性汇总!AL128+[9]属性!BJ129</f>
        <v>1749.0664891408223</v>
      </c>
      <c r="M128" s="29">
        <f>[7]属性汇总!AM128+[9]属性!BK129</f>
        <v>1772.4494352033305</v>
      </c>
      <c r="N128" s="29">
        <f>[7]属性汇总!AN128+[9]属性!BL129</f>
        <v>1798.1611401809664</v>
      </c>
      <c r="P128" s="29">
        <v>124</v>
      </c>
      <c r="Q128" s="39">
        <f>养成属性buff汇总!AG129</f>
        <v>1.5158</v>
      </c>
      <c r="R128" s="39">
        <f>养成属性buff汇总!AH129</f>
        <v>1.5208400000000002</v>
      </c>
      <c r="S128" s="39">
        <f>养成属性buff汇总!AI129</f>
        <v>1.5309200000000001</v>
      </c>
      <c r="T128" s="39">
        <f>养成属性buff汇总!AJ129</f>
        <v>1.5460400000000001</v>
      </c>
      <c r="U128" s="39">
        <f>养成属性buff汇总!AK129</f>
        <v>1.5662000000000003</v>
      </c>
      <c r="W128" s="74">
        <f>[4]圣人天赋!GN129/Q128</f>
        <v>0.2248317720015833</v>
      </c>
      <c r="X128" s="74">
        <f>'[5]变法-buff效果'!Z128/Q128</f>
        <v>0.24739411531864361</v>
      </c>
      <c r="Y128" s="74">
        <f>[6]属性汇总!EO127/Q128</f>
        <v>0.52777411267977314</v>
      </c>
      <c r="AB128" s="29">
        <v>124</v>
      </c>
      <c r="AC128" s="29">
        <f t="shared" si="26"/>
        <v>671.71860000000004</v>
      </c>
      <c r="AD128" s="29">
        <f t="shared" si="27"/>
        <v>673.06428000000005</v>
      </c>
      <c r="AE128" s="29">
        <f t="shared" si="28"/>
        <v>675.75563999999997</v>
      </c>
      <c r="AF128" s="29">
        <f t="shared" si="29"/>
        <v>679.79268000000002</v>
      </c>
      <c r="AG128" s="29">
        <f t="shared" si="30"/>
        <v>685.17540000000008</v>
      </c>
      <c r="AI128" s="29">
        <v>124</v>
      </c>
      <c r="AJ128" s="29">
        <f t="shared" si="31"/>
        <v>4309.9625609275736</v>
      </c>
      <c r="AK128" s="29">
        <f t="shared" si="32"/>
        <v>4362.6118509750895</v>
      </c>
      <c r="AL128" s="29">
        <f t="shared" si="33"/>
        <v>4426.7473586962906</v>
      </c>
      <c r="AM128" s="29">
        <f t="shared" si="34"/>
        <v>4512.7271600050881</v>
      </c>
      <c r="AN128" s="29">
        <f t="shared" si="35"/>
        <v>4614.4411179323961</v>
      </c>
      <c r="AP128" s="29">
        <v>124</v>
      </c>
      <c r="AQ128" s="39">
        <f t="shared" si="36"/>
        <v>0.13483773415055894</v>
      </c>
      <c r="AR128" s="39">
        <f t="shared" si="37"/>
        <v>0.865162265849441</v>
      </c>
    </row>
    <row r="129" spans="2:44" x14ac:dyDescent="0.15">
      <c r="B129" s="29">
        <v>125</v>
      </c>
      <c r="C129" s="76">
        <f>[6]属性汇总!CY128</f>
        <v>269</v>
      </c>
      <c r="D129" s="76">
        <f>[6]属性汇总!CZ128</f>
        <v>269</v>
      </c>
      <c r="E129" s="76">
        <f>[6]属性汇总!DA128</f>
        <v>269</v>
      </c>
      <c r="F129" s="76">
        <f>[6]属性汇总!DB128</f>
        <v>269</v>
      </c>
      <c r="G129" s="76">
        <f>[6]属性汇总!DC128</f>
        <v>269</v>
      </c>
      <c r="I129" s="29">
        <v>125</v>
      </c>
      <c r="J129" s="29">
        <f>[7]属性汇总!AJ129+[9]属性!BH130</f>
        <v>1733.8533907232204</v>
      </c>
      <c r="K129" s="29">
        <f>[7]属性汇总!AK129+[9]属性!BI130</f>
        <v>1751.3745494218654</v>
      </c>
      <c r="L129" s="29">
        <f>[7]属性汇总!AL129+[9]属性!BJ130</f>
        <v>1772.6347005515859</v>
      </c>
      <c r="M129" s="29">
        <f>[7]属性汇总!AM129+[9]属性!BK130</f>
        <v>1796.1027476846868</v>
      </c>
      <c r="N129" s="29">
        <f>[7]属性汇总!AN129+[9]属性!BL130</f>
        <v>1821.6950321457091</v>
      </c>
      <c r="P129" s="29">
        <v>125</v>
      </c>
      <c r="Q129" s="39">
        <f>养成属性buff汇总!AG130</f>
        <v>1.5158</v>
      </c>
      <c r="R129" s="39">
        <f>养成属性buff汇总!AH130</f>
        <v>1.5208400000000002</v>
      </c>
      <c r="S129" s="39">
        <f>养成属性buff汇总!AI130</f>
        <v>1.5309200000000001</v>
      </c>
      <c r="T129" s="39">
        <f>养成属性buff汇总!AJ130</f>
        <v>1.5460400000000001</v>
      </c>
      <c r="U129" s="39">
        <f>养成属性buff汇总!AK130</f>
        <v>1.5662000000000003</v>
      </c>
      <c r="W129" s="74">
        <f>[4]圣人天赋!GN130/Q129</f>
        <v>0.2248317720015833</v>
      </c>
      <c r="X129" s="74">
        <f>'[5]变法-buff效果'!Z129/Q129</f>
        <v>0.24739411531864361</v>
      </c>
      <c r="Y129" s="74">
        <f>[6]属性汇总!EO128/Q129</f>
        <v>0.52777411267977314</v>
      </c>
      <c r="AB129" s="29">
        <v>125</v>
      </c>
      <c r="AC129" s="29">
        <f t="shared" si="26"/>
        <v>676.75020000000006</v>
      </c>
      <c r="AD129" s="29">
        <f t="shared" si="27"/>
        <v>678.1059600000001</v>
      </c>
      <c r="AE129" s="29">
        <f t="shared" si="28"/>
        <v>680.81748000000005</v>
      </c>
      <c r="AF129" s="29">
        <f t="shared" si="29"/>
        <v>684.88476000000003</v>
      </c>
      <c r="AG129" s="29">
        <f t="shared" si="30"/>
        <v>690.30780000000004</v>
      </c>
      <c r="AI129" s="29">
        <v>125</v>
      </c>
      <c r="AJ129" s="29">
        <f t="shared" si="31"/>
        <v>4362.0283603814778</v>
      </c>
      <c r="AK129" s="29">
        <f t="shared" si="32"/>
        <v>4414.9350191646154</v>
      </c>
      <c r="AL129" s="29">
        <f t="shared" si="33"/>
        <v>4486.3966163200203</v>
      </c>
      <c r="AM129" s="29">
        <f t="shared" si="34"/>
        <v>4572.9494397151202</v>
      </c>
      <c r="AN129" s="29">
        <f t="shared" si="35"/>
        <v>4674.8337914923195</v>
      </c>
      <c r="AP129" s="29">
        <v>125</v>
      </c>
      <c r="AQ129" s="39">
        <f t="shared" si="36"/>
        <v>0.13430838285315805</v>
      </c>
      <c r="AR129" s="39">
        <f t="shared" si="37"/>
        <v>0.86569161714684184</v>
      </c>
    </row>
    <row r="130" spans="2:44" x14ac:dyDescent="0.15">
      <c r="B130" s="29">
        <v>126</v>
      </c>
      <c r="C130" s="76">
        <f>[6]属性汇总!CY129</f>
        <v>271</v>
      </c>
      <c r="D130" s="76">
        <f>[6]属性汇总!CZ129</f>
        <v>271</v>
      </c>
      <c r="E130" s="76">
        <f>[6]属性汇总!DA129</f>
        <v>271</v>
      </c>
      <c r="F130" s="76">
        <f>[6]属性汇总!DB129</f>
        <v>271</v>
      </c>
      <c r="G130" s="76">
        <f>[6]属性汇总!DC129</f>
        <v>271</v>
      </c>
      <c r="I130" s="29">
        <v>126</v>
      </c>
      <c r="J130" s="29">
        <f>[7]属性汇总!AJ130+[9]属性!BH131</f>
        <v>1755.215123759303</v>
      </c>
      <c r="K130" s="29">
        <f>[7]属性汇总!AK130+[9]属性!BI131</f>
        <v>1775.0855501306019</v>
      </c>
      <c r="L130" s="29">
        <f>[7]属性汇总!AL130+[9]属性!BJ131</f>
        <v>1796.3518590502572</v>
      </c>
      <c r="M130" s="29">
        <f>[7]属性汇总!AM130+[9]属性!BK131</f>
        <v>1819.7560601660432</v>
      </c>
      <c r="N130" s="29">
        <f>[7]属性汇总!AN130+[9]属性!BL131</f>
        <v>1845.228924110452</v>
      </c>
      <c r="P130" s="29">
        <v>126</v>
      </c>
      <c r="Q130" s="39">
        <f>养成属性buff汇总!AG131</f>
        <v>1.5158</v>
      </c>
      <c r="R130" s="39">
        <f>养成属性buff汇总!AH131</f>
        <v>1.5208400000000002</v>
      </c>
      <c r="S130" s="39">
        <f>养成属性buff汇总!AI131</f>
        <v>1.5309200000000001</v>
      </c>
      <c r="T130" s="39">
        <f>养成属性buff汇总!AJ131</f>
        <v>1.5460400000000001</v>
      </c>
      <c r="U130" s="39">
        <f>养成属性buff汇总!AK131</f>
        <v>1.5662000000000003</v>
      </c>
      <c r="W130" s="74">
        <f>[4]圣人天赋!GN131/Q130</f>
        <v>0.2248317720015833</v>
      </c>
      <c r="X130" s="74">
        <f>'[5]变法-buff效果'!Z130/Q130</f>
        <v>0.24739411531864361</v>
      </c>
      <c r="Y130" s="74">
        <f>[6]属性汇总!EO129/Q130</f>
        <v>0.52777411267977314</v>
      </c>
      <c r="AB130" s="29">
        <v>126</v>
      </c>
      <c r="AC130" s="29">
        <f t="shared" si="26"/>
        <v>681.78179999999998</v>
      </c>
      <c r="AD130" s="29">
        <f t="shared" si="27"/>
        <v>683.14764000000002</v>
      </c>
      <c r="AE130" s="29">
        <f t="shared" si="28"/>
        <v>685.87932000000001</v>
      </c>
      <c r="AF130" s="29">
        <f t="shared" si="29"/>
        <v>689.97684000000004</v>
      </c>
      <c r="AG130" s="29">
        <f t="shared" si="30"/>
        <v>695.44020000000012</v>
      </c>
      <c r="AI130" s="29">
        <v>126</v>
      </c>
      <c r="AJ130" s="29">
        <f t="shared" si="31"/>
        <v>4415.7702083536542</v>
      </c>
      <c r="AK130" s="29">
        <f t="shared" si="32"/>
        <v>4474.7066581912268</v>
      </c>
      <c r="AL130" s="29">
        <f t="shared" si="33"/>
        <v>4546.4228471074766</v>
      </c>
      <c r="AM130" s="29">
        <f t="shared" si="34"/>
        <v>4633.1717194251523</v>
      </c>
      <c r="AN130" s="29">
        <f t="shared" si="35"/>
        <v>4735.226465052242</v>
      </c>
      <c r="AP130" s="29">
        <v>126</v>
      </c>
      <c r="AQ130" s="39">
        <f t="shared" si="36"/>
        <v>0.13374690417728444</v>
      </c>
      <c r="AR130" s="39">
        <f t="shared" si="37"/>
        <v>0.86625309582271559</v>
      </c>
    </row>
    <row r="131" spans="2:44" x14ac:dyDescent="0.15">
      <c r="B131" s="29">
        <v>127</v>
      </c>
      <c r="C131" s="76">
        <f>[6]属性汇总!CY130</f>
        <v>273</v>
      </c>
      <c r="D131" s="76">
        <f>[6]属性汇总!CZ130</f>
        <v>273</v>
      </c>
      <c r="E131" s="76">
        <f>[6]属性汇总!DA130</f>
        <v>273</v>
      </c>
      <c r="F131" s="76">
        <f>[6]属性汇总!DB130</f>
        <v>273</v>
      </c>
      <c r="G131" s="76">
        <f>[6]属性汇总!DC130</f>
        <v>273</v>
      </c>
      <c r="I131" s="29">
        <v>127</v>
      </c>
      <c r="J131" s="29">
        <f>[7]属性汇总!AJ131+[9]属性!BH132</f>
        <v>1778.9416001179827</v>
      </c>
      <c r="K131" s="29">
        <f>[7]属性汇总!AK131+[9]属性!BI132</f>
        <v>1798.7965508393386</v>
      </c>
      <c r="L131" s="29">
        <f>[7]属性汇总!AL131+[9]属性!BJ132</f>
        <v>1820.0690175489285</v>
      </c>
      <c r="M131" s="29">
        <f>[7]属性汇总!AM131+[9]属性!BK132</f>
        <v>1843.4093726473996</v>
      </c>
      <c r="N131" s="29">
        <f>[7]属性汇总!AN131+[9]属性!BL132</f>
        <v>1868.7628160751947</v>
      </c>
      <c r="P131" s="29">
        <v>127</v>
      </c>
      <c r="Q131" s="39">
        <f>养成属性buff汇总!AG132</f>
        <v>1.5158</v>
      </c>
      <c r="R131" s="39">
        <f>养成属性buff汇总!AH132</f>
        <v>1.5208400000000002</v>
      </c>
      <c r="S131" s="39">
        <f>养成属性buff汇总!AI132</f>
        <v>1.5309200000000001</v>
      </c>
      <c r="T131" s="39">
        <f>养成属性buff汇总!AJ132</f>
        <v>1.5460400000000001</v>
      </c>
      <c r="U131" s="39">
        <f>养成属性buff汇总!AK132</f>
        <v>1.5662000000000003</v>
      </c>
      <c r="W131" s="74">
        <f>[4]圣人天赋!GN132/Q131</f>
        <v>0.2248317720015833</v>
      </c>
      <c r="X131" s="74">
        <f>'[5]变法-buff效果'!Z131/Q131</f>
        <v>0.24739411531864361</v>
      </c>
      <c r="Y131" s="74">
        <f>[6]属性汇总!EO130/Q131</f>
        <v>0.52777411267977314</v>
      </c>
      <c r="AB131" s="29">
        <v>127</v>
      </c>
      <c r="AC131" s="29">
        <f t="shared" si="26"/>
        <v>686.8134</v>
      </c>
      <c r="AD131" s="29">
        <f t="shared" si="27"/>
        <v>688.18932000000007</v>
      </c>
      <c r="AE131" s="29">
        <f t="shared" si="28"/>
        <v>690.94115999999997</v>
      </c>
      <c r="AF131" s="29">
        <f t="shared" si="29"/>
        <v>695.06892000000005</v>
      </c>
      <c r="AG131" s="29">
        <f t="shared" si="30"/>
        <v>700.57260000000008</v>
      </c>
      <c r="AI131" s="29">
        <v>127</v>
      </c>
      <c r="AJ131" s="29">
        <f t="shared" si="31"/>
        <v>4475.461277576821</v>
      </c>
      <c r="AK131" s="29">
        <f t="shared" si="32"/>
        <v>4534.4782972178382</v>
      </c>
      <c r="AL131" s="29">
        <f t="shared" si="33"/>
        <v>4606.4490778949339</v>
      </c>
      <c r="AM131" s="29">
        <f t="shared" si="34"/>
        <v>4693.3939991351854</v>
      </c>
      <c r="AN131" s="29">
        <f t="shared" si="35"/>
        <v>4795.6191386121654</v>
      </c>
      <c r="AP131" s="29">
        <v>127</v>
      </c>
      <c r="AQ131" s="39">
        <f t="shared" si="36"/>
        <v>0.13304472212284357</v>
      </c>
      <c r="AR131" s="39">
        <f t="shared" si="37"/>
        <v>0.86695527787715643</v>
      </c>
    </row>
    <row r="132" spans="2:44" x14ac:dyDescent="0.15">
      <c r="B132" s="29">
        <v>128</v>
      </c>
      <c r="C132" s="76">
        <f>[6]属性汇总!CY131</f>
        <v>275</v>
      </c>
      <c r="D132" s="76">
        <f>[6]属性汇总!CZ131</f>
        <v>275</v>
      </c>
      <c r="E132" s="76">
        <f>[6]属性汇总!DA131</f>
        <v>275</v>
      </c>
      <c r="F132" s="76">
        <f>[6]属性汇总!DB131</f>
        <v>275</v>
      </c>
      <c r="G132" s="76">
        <f>[6]属性汇总!DC131</f>
        <v>275</v>
      </c>
      <c r="I132" s="29">
        <v>128</v>
      </c>
      <c r="J132" s="29">
        <f>[7]属性汇总!AJ132+[9]属性!BH133</f>
        <v>1802.6680764766622</v>
      </c>
      <c r="K132" s="29">
        <f>[7]属性汇总!AK132+[9]属性!BI133</f>
        <v>1822.5075515480751</v>
      </c>
      <c r="L132" s="29">
        <f>[7]属性汇总!AL132+[9]属性!BJ133</f>
        <v>1843.7861760475998</v>
      </c>
      <c r="M132" s="29">
        <f>[7]属性汇总!AM132+[9]属性!BK133</f>
        <v>1867.0626851287559</v>
      </c>
      <c r="N132" s="29">
        <f>[7]属性汇总!AN132+[9]属性!BL133</f>
        <v>1892.2967080399376</v>
      </c>
      <c r="P132" s="29">
        <v>128</v>
      </c>
      <c r="Q132" s="39">
        <f>养成属性buff汇总!AG133</f>
        <v>1.5158</v>
      </c>
      <c r="R132" s="39">
        <f>养成属性buff汇总!AH133</f>
        <v>1.5208400000000002</v>
      </c>
      <c r="S132" s="39">
        <f>养成属性buff汇总!AI133</f>
        <v>1.5309200000000001</v>
      </c>
      <c r="T132" s="39">
        <f>养成属性buff汇总!AJ133</f>
        <v>1.5460400000000001</v>
      </c>
      <c r="U132" s="39">
        <f>养成属性buff汇总!AK133</f>
        <v>1.5662000000000003</v>
      </c>
      <c r="W132" s="74">
        <f>[4]圣人天赋!GN133/Q132</f>
        <v>0.2248317720015833</v>
      </c>
      <c r="X132" s="74">
        <f>'[5]变法-buff效果'!Z132/Q132</f>
        <v>0.24739411531864361</v>
      </c>
      <c r="Y132" s="74">
        <f>[6]属性汇总!EO131/Q132</f>
        <v>0.52777411267977314</v>
      </c>
      <c r="AB132" s="29">
        <v>128</v>
      </c>
      <c r="AC132" s="29">
        <f t="shared" si="26"/>
        <v>691.84500000000003</v>
      </c>
      <c r="AD132" s="29">
        <f t="shared" si="27"/>
        <v>693.23100000000011</v>
      </c>
      <c r="AE132" s="29">
        <f t="shared" si="28"/>
        <v>696.00300000000004</v>
      </c>
      <c r="AF132" s="29">
        <f t="shared" si="29"/>
        <v>700.16100000000006</v>
      </c>
      <c r="AG132" s="29">
        <f t="shared" si="30"/>
        <v>705.70500000000004</v>
      </c>
      <c r="AI132" s="29">
        <v>128</v>
      </c>
      <c r="AJ132" s="29">
        <f t="shared" si="31"/>
        <v>4535.1523467999868</v>
      </c>
      <c r="AK132" s="29">
        <f t="shared" si="32"/>
        <v>4594.2499362444496</v>
      </c>
      <c r="AL132" s="29">
        <f t="shared" si="33"/>
        <v>4666.4753086823912</v>
      </c>
      <c r="AM132" s="29">
        <f t="shared" si="34"/>
        <v>4753.6162788452175</v>
      </c>
      <c r="AN132" s="29">
        <f t="shared" si="35"/>
        <v>4856.011812172088</v>
      </c>
      <c r="AP132" s="29">
        <v>128</v>
      </c>
      <c r="AQ132" s="39">
        <f t="shared" si="36"/>
        <v>0.1323599294389452</v>
      </c>
      <c r="AR132" s="39">
        <f t="shared" si="37"/>
        <v>0.86764007056105474</v>
      </c>
    </row>
    <row r="133" spans="2:44" x14ac:dyDescent="0.15">
      <c r="B133" s="29">
        <v>129</v>
      </c>
      <c r="C133" s="76">
        <f>[6]属性汇总!CY132</f>
        <v>277</v>
      </c>
      <c r="D133" s="76">
        <f>[6]属性汇总!CZ132</f>
        <v>277</v>
      </c>
      <c r="E133" s="76">
        <f>[6]属性汇总!DA132</f>
        <v>277</v>
      </c>
      <c r="F133" s="76">
        <f>[6]属性汇总!DB132</f>
        <v>277</v>
      </c>
      <c r="G133" s="76">
        <f>[6]属性汇总!DC132</f>
        <v>277</v>
      </c>
      <c r="I133" s="29">
        <v>129</v>
      </c>
      <c r="J133" s="29">
        <f>[7]属性汇总!AJ133+[9]属性!BH134</f>
        <v>1826.394552835342</v>
      </c>
      <c r="K133" s="29">
        <f>[7]属性汇总!AK133+[9]属性!BI134</f>
        <v>1846.2185522568118</v>
      </c>
      <c r="L133" s="29">
        <f>[7]属性汇总!AL133+[9]属性!BJ134</f>
        <v>1867.5033345462712</v>
      </c>
      <c r="M133" s="29">
        <f>[7]属性汇总!AM133+[9]属性!BK134</f>
        <v>1890.7159976101123</v>
      </c>
      <c r="N133" s="29">
        <f>[7]属性汇总!AN133+[9]属性!BL134</f>
        <v>1915.8306000046803</v>
      </c>
      <c r="P133" s="29">
        <v>129</v>
      </c>
      <c r="Q133" s="39">
        <f>养成属性buff汇总!AG134</f>
        <v>1.5158</v>
      </c>
      <c r="R133" s="39">
        <f>养成属性buff汇总!AH134</f>
        <v>1.5208400000000002</v>
      </c>
      <c r="S133" s="39">
        <f>养成属性buff汇总!AI134</f>
        <v>1.5309200000000001</v>
      </c>
      <c r="T133" s="39">
        <f>养成属性buff汇总!AJ134</f>
        <v>1.5460400000000001</v>
      </c>
      <c r="U133" s="39">
        <f>养成属性buff汇总!AK134</f>
        <v>1.5662000000000003</v>
      </c>
      <c r="W133" s="74">
        <f>[4]圣人天赋!GN134/Q133</f>
        <v>0.2248317720015833</v>
      </c>
      <c r="X133" s="74">
        <f>'[5]变法-buff效果'!Z133/Q133</f>
        <v>0.24739411531864361</v>
      </c>
      <c r="Y133" s="74">
        <f>[6]属性汇总!EO132/Q133</f>
        <v>0.52777411267977314</v>
      </c>
      <c r="AB133" s="29">
        <v>129</v>
      </c>
      <c r="AC133" s="29">
        <f t="shared" si="26"/>
        <v>696.87660000000005</v>
      </c>
      <c r="AD133" s="29">
        <f t="shared" si="27"/>
        <v>698.27268000000004</v>
      </c>
      <c r="AE133" s="29">
        <f t="shared" si="28"/>
        <v>701.06484</v>
      </c>
      <c r="AF133" s="29">
        <f t="shared" si="29"/>
        <v>705.25308000000007</v>
      </c>
      <c r="AG133" s="29">
        <f t="shared" si="30"/>
        <v>710.83740000000012</v>
      </c>
      <c r="AI133" s="29">
        <v>129</v>
      </c>
      <c r="AJ133" s="29">
        <f t="shared" si="31"/>
        <v>4594.8434160231536</v>
      </c>
      <c r="AK133" s="29">
        <f t="shared" si="32"/>
        <v>4654.0215752710619</v>
      </c>
      <c r="AL133" s="29">
        <f t="shared" si="33"/>
        <v>4726.5015394698485</v>
      </c>
      <c r="AM133" s="29">
        <f t="shared" si="34"/>
        <v>4813.8385585552505</v>
      </c>
      <c r="AN133" s="29">
        <f t="shared" si="35"/>
        <v>4916.4044857320114</v>
      </c>
      <c r="AP133" s="29">
        <v>129</v>
      </c>
      <c r="AQ133" s="39">
        <f t="shared" si="36"/>
        <v>0.1316918880609482</v>
      </c>
      <c r="AR133" s="39">
        <f t="shared" si="37"/>
        <v>0.86830811193905189</v>
      </c>
    </row>
    <row r="134" spans="2:44" x14ac:dyDescent="0.15">
      <c r="B134" s="29">
        <v>130</v>
      </c>
      <c r="C134" s="76">
        <f>[6]属性汇总!CY133</f>
        <v>279</v>
      </c>
      <c r="D134" s="76">
        <f>[6]属性汇总!CZ133</f>
        <v>279</v>
      </c>
      <c r="E134" s="76">
        <f>[6]属性汇总!DA133</f>
        <v>279</v>
      </c>
      <c r="F134" s="76">
        <f>[6]属性汇总!DB133</f>
        <v>279</v>
      </c>
      <c r="G134" s="76">
        <f>[6]属性汇总!DC133</f>
        <v>279</v>
      </c>
      <c r="I134" s="29">
        <v>130</v>
      </c>
      <c r="J134" s="29">
        <f>[7]属性汇总!AJ134+[9]属性!BH135</f>
        <v>1850.1210291940215</v>
      </c>
      <c r="K134" s="29">
        <f>[7]属性汇总!AK134+[9]属性!BI135</f>
        <v>1869.9295529655485</v>
      </c>
      <c r="L134" s="29">
        <f>[7]属性汇总!AL134+[9]属性!BJ135</f>
        <v>1891.2204930449425</v>
      </c>
      <c r="M134" s="29">
        <f>[7]属性汇总!AM134+[9]属性!BK135</f>
        <v>1914.3693100914686</v>
      </c>
      <c r="N134" s="29">
        <f>[7]属性汇总!AN134+[9]属性!BL135</f>
        <v>1939.3644919694229</v>
      </c>
      <c r="P134" s="29">
        <v>130</v>
      </c>
      <c r="Q134" s="39">
        <f>养成属性buff汇总!AG135</f>
        <v>1.5158</v>
      </c>
      <c r="R134" s="39">
        <f>养成属性buff汇总!AH135</f>
        <v>1.5208400000000002</v>
      </c>
      <c r="S134" s="39">
        <f>养成属性buff汇总!AI135</f>
        <v>1.5309200000000001</v>
      </c>
      <c r="T134" s="39">
        <f>养成属性buff汇总!AJ135</f>
        <v>1.5460400000000001</v>
      </c>
      <c r="U134" s="39">
        <f>养成属性buff汇总!AK135</f>
        <v>1.5662000000000003</v>
      </c>
      <c r="W134" s="74">
        <f>[4]圣人天赋!GN135/Q134</f>
        <v>0.2248317720015833</v>
      </c>
      <c r="X134" s="74">
        <f>'[5]变法-buff效果'!Z134/Q134</f>
        <v>0.24739411531864361</v>
      </c>
      <c r="Y134" s="74">
        <f>[6]属性汇总!EO133/Q134</f>
        <v>0.52777411267977314</v>
      </c>
      <c r="AB134" s="29">
        <v>130</v>
      </c>
      <c r="AC134" s="29">
        <f t="shared" si="26"/>
        <v>701.90819999999997</v>
      </c>
      <c r="AD134" s="29">
        <f t="shared" si="27"/>
        <v>703.31436000000008</v>
      </c>
      <c r="AE134" s="29">
        <f t="shared" si="28"/>
        <v>706.12667999999996</v>
      </c>
      <c r="AF134" s="29">
        <f t="shared" si="29"/>
        <v>710.34516000000008</v>
      </c>
      <c r="AG134" s="29">
        <f t="shared" si="30"/>
        <v>715.96980000000008</v>
      </c>
      <c r="AI134" s="29">
        <v>130</v>
      </c>
      <c r="AJ134" s="29">
        <f t="shared" si="31"/>
        <v>4654.5344852463195</v>
      </c>
      <c r="AK134" s="29">
        <f t="shared" si="32"/>
        <v>4713.7932142976733</v>
      </c>
      <c r="AL134" s="29">
        <f t="shared" si="33"/>
        <v>4786.5277702573057</v>
      </c>
      <c r="AM134" s="29">
        <f t="shared" si="34"/>
        <v>4874.0608382652827</v>
      </c>
      <c r="AN134" s="29">
        <f t="shared" si="35"/>
        <v>4976.7971592919339</v>
      </c>
      <c r="AP134" s="29">
        <v>130</v>
      </c>
      <c r="AQ134" s="39">
        <f t="shared" si="36"/>
        <v>0.13103999076351963</v>
      </c>
      <c r="AR134" s="39">
        <f t="shared" si="37"/>
        <v>0.86896000923648042</v>
      </c>
    </row>
    <row r="135" spans="2:44" x14ac:dyDescent="0.15">
      <c r="B135" s="29">
        <v>131</v>
      </c>
      <c r="C135" s="76">
        <f>[6]属性汇总!CY134</f>
        <v>281</v>
      </c>
      <c r="D135" s="76">
        <f>[6]属性汇总!CZ134</f>
        <v>281</v>
      </c>
      <c r="E135" s="76">
        <f>[6]属性汇总!DA134</f>
        <v>281</v>
      </c>
      <c r="F135" s="76">
        <f>[6]属性汇总!DB134</f>
        <v>281</v>
      </c>
      <c r="G135" s="76">
        <f>[6]属性汇总!DC134</f>
        <v>281</v>
      </c>
      <c r="I135" s="29">
        <v>131</v>
      </c>
      <c r="J135" s="29">
        <f>[7]属性汇总!AJ135+[9]属性!BH136</f>
        <v>1873.8475055527013</v>
      </c>
      <c r="K135" s="29">
        <f>[7]属性汇总!AK135+[9]属性!BI136</f>
        <v>1893.640553674285</v>
      </c>
      <c r="L135" s="29">
        <f>[7]属性汇总!AL135+[9]属性!BJ136</f>
        <v>1914.9376515436138</v>
      </c>
      <c r="M135" s="29">
        <f>[7]属性汇总!AM135+[9]属性!BK136</f>
        <v>1938.022622572825</v>
      </c>
      <c r="N135" s="29">
        <f>[7]属性汇总!AN135+[9]属性!BL136</f>
        <v>1962.8983839341658</v>
      </c>
      <c r="P135" s="29">
        <v>131</v>
      </c>
      <c r="Q135" s="39">
        <f>养成属性buff汇总!AG136</f>
        <v>1.5158</v>
      </c>
      <c r="R135" s="39">
        <f>养成属性buff汇总!AH136</f>
        <v>1.5208400000000002</v>
      </c>
      <c r="S135" s="39">
        <f>养成属性buff汇总!AI136</f>
        <v>1.5309200000000001</v>
      </c>
      <c r="T135" s="39">
        <f>养成属性buff汇总!AJ136</f>
        <v>1.5460400000000001</v>
      </c>
      <c r="U135" s="39">
        <f>养成属性buff汇总!AK136</f>
        <v>1.5662000000000003</v>
      </c>
      <c r="W135" s="74">
        <f>[4]圣人天赋!GN136/Q135</f>
        <v>0.2248317720015833</v>
      </c>
      <c r="X135" s="74">
        <f>'[5]变法-buff效果'!Z135/Q135</f>
        <v>0.24739411531864361</v>
      </c>
      <c r="Y135" s="74">
        <f>[6]属性汇总!EO134/Q135</f>
        <v>0.52777411267977314</v>
      </c>
      <c r="AB135" s="29">
        <v>131</v>
      </c>
      <c r="AC135" s="29">
        <f t="shared" si="26"/>
        <v>706.93979999999999</v>
      </c>
      <c r="AD135" s="29">
        <f t="shared" si="27"/>
        <v>708.35604000000001</v>
      </c>
      <c r="AE135" s="29">
        <f t="shared" si="28"/>
        <v>711.18852000000004</v>
      </c>
      <c r="AF135" s="29">
        <f t="shared" si="29"/>
        <v>715.43723999999997</v>
      </c>
      <c r="AG135" s="29">
        <f t="shared" si="30"/>
        <v>721.10220000000004</v>
      </c>
      <c r="AI135" s="29">
        <v>131</v>
      </c>
      <c r="AJ135" s="29">
        <f t="shared" si="31"/>
        <v>4714.2255544694863</v>
      </c>
      <c r="AK135" s="29">
        <f t="shared" si="32"/>
        <v>4773.5648533242847</v>
      </c>
      <c r="AL135" s="29">
        <f t="shared" si="33"/>
        <v>4846.554001044763</v>
      </c>
      <c r="AM135" s="29">
        <f t="shared" si="34"/>
        <v>4934.2831179753157</v>
      </c>
      <c r="AN135" s="29">
        <f t="shared" si="35"/>
        <v>5037.1898328518573</v>
      </c>
      <c r="AP135" s="29">
        <v>131</v>
      </c>
      <c r="AQ135" s="39">
        <f t="shared" si="36"/>
        <v>0.13040365931970008</v>
      </c>
      <c r="AR135" s="39">
        <f t="shared" si="37"/>
        <v>0.8695963406802999</v>
      </c>
    </row>
    <row r="136" spans="2:44" x14ac:dyDescent="0.15">
      <c r="B136" s="29">
        <v>132</v>
      </c>
      <c r="C136" s="76">
        <f>[6]属性汇总!CY135</f>
        <v>283</v>
      </c>
      <c r="D136" s="76">
        <f>[6]属性汇总!CZ135</f>
        <v>283</v>
      </c>
      <c r="E136" s="76">
        <f>[6]属性汇总!DA135</f>
        <v>283</v>
      </c>
      <c r="F136" s="76">
        <f>[6]属性汇总!DB135</f>
        <v>283</v>
      </c>
      <c r="G136" s="76">
        <f>[6]属性汇总!DC135</f>
        <v>283</v>
      </c>
      <c r="I136" s="29">
        <v>132</v>
      </c>
      <c r="J136" s="29">
        <f>[7]属性汇总!AJ136+[9]属性!BH137</f>
        <v>1897.573981911381</v>
      </c>
      <c r="K136" s="29">
        <f>[7]属性汇总!AK136+[9]属性!BI137</f>
        <v>1917.3515543830217</v>
      </c>
      <c r="L136" s="29">
        <f>[7]属性汇总!AL136+[9]属性!BJ137</f>
        <v>1938.6548100422851</v>
      </c>
      <c r="M136" s="29">
        <f>[7]属性汇总!AM136+[9]属性!BK137</f>
        <v>1961.6759350541813</v>
      </c>
      <c r="N136" s="29">
        <f>[7]属性汇总!AN136+[9]属性!BL137</f>
        <v>1986.4322758989085</v>
      </c>
      <c r="P136" s="29">
        <v>132</v>
      </c>
      <c r="Q136" s="39">
        <f>养成属性buff汇总!AG137</f>
        <v>1.5158</v>
      </c>
      <c r="R136" s="39">
        <f>养成属性buff汇总!AH137</f>
        <v>1.5208400000000002</v>
      </c>
      <c r="S136" s="39">
        <f>养成属性buff汇总!AI137</f>
        <v>1.5309200000000001</v>
      </c>
      <c r="T136" s="39">
        <f>养成属性buff汇总!AJ137</f>
        <v>1.5460400000000001</v>
      </c>
      <c r="U136" s="39">
        <f>养成属性buff汇总!AK137</f>
        <v>1.5662000000000003</v>
      </c>
      <c r="W136" s="74">
        <f>[4]圣人天赋!GN137/Q136</f>
        <v>0.2248317720015833</v>
      </c>
      <c r="X136" s="74">
        <f>'[5]变法-buff效果'!Z136/Q136</f>
        <v>0.24739411531864361</v>
      </c>
      <c r="Y136" s="74">
        <f>[6]属性汇总!EO135/Q136</f>
        <v>0.52777411267977314</v>
      </c>
      <c r="AB136" s="29">
        <v>132</v>
      </c>
      <c r="AC136" s="29">
        <f t="shared" si="26"/>
        <v>711.97140000000002</v>
      </c>
      <c r="AD136" s="29">
        <f t="shared" si="27"/>
        <v>713.39772000000005</v>
      </c>
      <c r="AE136" s="29">
        <f t="shared" si="28"/>
        <v>716.25036</v>
      </c>
      <c r="AF136" s="29">
        <f t="shared" si="29"/>
        <v>720.52931999999998</v>
      </c>
      <c r="AG136" s="29">
        <f t="shared" si="30"/>
        <v>726.23460000000011</v>
      </c>
      <c r="AI136" s="29">
        <v>132</v>
      </c>
      <c r="AJ136" s="29">
        <f t="shared" si="31"/>
        <v>4773.9166236926521</v>
      </c>
      <c r="AK136" s="29">
        <f t="shared" si="32"/>
        <v>4833.3364923508971</v>
      </c>
      <c r="AL136" s="29">
        <f t="shared" si="33"/>
        <v>4906.5802318322203</v>
      </c>
      <c r="AM136" s="29">
        <f t="shared" si="34"/>
        <v>4994.5053976853478</v>
      </c>
      <c r="AN136" s="29">
        <f t="shared" si="35"/>
        <v>5097.5825064117798</v>
      </c>
      <c r="AP136" s="29">
        <v>132</v>
      </c>
      <c r="AQ136" s="39">
        <f t="shared" si="36"/>
        <v>0.12978234279028519</v>
      </c>
      <c r="AR136" s="39">
        <f t="shared" si="37"/>
        <v>0.87021765720971478</v>
      </c>
    </row>
    <row r="137" spans="2:44" x14ac:dyDescent="0.15">
      <c r="B137" s="29">
        <v>133</v>
      </c>
      <c r="C137" s="76">
        <f>[6]属性汇总!CY136</f>
        <v>285</v>
      </c>
      <c r="D137" s="76">
        <f>[6]属性汇总!CZ136</f>
        <v>285</v>
      </c>
      <c r="E137" s="76">
        <f>[6]属性汇总!DA136</f>
        <v>285</v>
      </c>
      <c r="F137" s="76">
        <f>[6]属性汇总!DB136</f>
        <v>285</v>
      </c>
      <c r="G137" s="76">
        <f>[6]属性汇总!DC136</f>
        <v>285</v>
      </c>
      <c r="I137" s="29">
        <v>133</v>
      </c>
      <c r="J137" s="29">
        <f>[7]属性汇总!AJ137+[9]属性!BH138</f>
        <v>1921.3004582700605</v>
      </c>
      <c r="K137" s="29">
        <f>[7]属性汇总!AK137+[9]属性!BI138</f>
        <v>1941.0625550917584</v>
      </c>
      <c r="L137" s="29">
        <f>[7]属性汇总!AL137+[9]属性!BJ138</f>
        <v>1962.3719685409565</v>
      </c>
      <c r="M137" s="29">
        <f>[7]属性汇总!AM137+[9]属性!BK138</f>
        <v>1985.3292475355377</v>
      </c>
      <c r="N137" s="29">
        <f>[7]属性汇总!AN137+[9]属性!BL138</f>
        <v>2009.9661678636514</v>
      </c>
      <c r="P137" s="29">
        <v>133</v>
      </c>
      <c r="Q137" s="39">
        <f>养成属性buff汇总!AG138</f>
        <v>1.5158</v>
      </c>
      <c r="R137" s="39">
        <f>养成属性buff汇总!AH138</f>
        <v>1.5208400000000002</v>
      </c>
      <c r="S137" s="39">
        <f>养成属性buff汇总!AI138</f>
        <v>1.5309200000000001</v>
      </c>
      <c r="T137" s="39">
        <f>养成属性buff汇总!AJ138</f>
        <v>1.5460400000000001</v>
      </c>
      <c r="U137" s="39">
        <f>养成属性buff汇总!AK138</f>
        <v>1.5662000000000003</v>
      </c>
      <c r="W137" s="74">
        <f>[4]圣人天赋!GN138/Q137</f>
        <v>0.2248317720015833</v>
      </c>
      <c r="X137" s="74">
        <f>'[5]变法-buff效果'!Z137/Q137</f>
        <v>0.24739411531864361</v>
      </c>
      <c r="Y137" s="74">
        <f>[6]属性汇总!EO136/Q137</f>
        <v>0.52777411267977314</v>
      </c>
      <c r="AB137" s="29">
        <v>133</v>
      </c>
      <c r="AC137" s="29">
        <f t="shared" si="26"/>
        <v>717.00300000000004</v>
      </c>
      <c r="AD137" s="29">
        <f t="shared" si="27"/>
        <v>718.43940000000009</v>
      </c>
      <c r="AE137" s="29">
        <f t="shared" si="28"/>
        <v>721.31219999999996</v>
      </c>
      <c r="AF137" s="29">
        <f t="shared" si="29"/>
        <v>725.62139999999999</v>
      </c>
      <c r="AG137" s="29">
        <f t="shared" si="30"/>
        <v>731.36700000000008</v>
      </c>
      <c r="AI137" s="29">
        <v>133</v>
      </c>
      <c r="AJ137" s="29">
        <f t="shared" si="31"/>
        <v>4833.607692915818</v>
      </c>
      <c r="AK137" s="29">
        <f t="shared" si="32"/>
        <v>4893.1081313775085</v>
      </c>
      <c r="AL137" s="29">
        <f t="shared" si="33"/>
        <v>4966.6064626196776</v>
      </c>
      <c r="AM137" s="29">
        <f t="shared" si="34"/>
        <v>5054.7276773953809</v>
      </c>
      <c r="AN137" s="29">
        <f t="shared" si="35"/>
        <v>5157.9751799717033</v>
      </c>
      <c r="AP137" s="29">
        <v>133</v>
      </c>
      <c r="AQ137" s="39">
        <f t="shared" si="36"/>
        <v>0.12917551593288698</v>
      </c>
      <c r="AR137" s="39">
        <f t="shared" si="37"/>
        <v>0.8708244840671131</v>
      </c>
    </row>
    <row r="138" spans="2:44" x14ac:dyDescent="0.15">
      <c r="B138" s="29">
        <v>134</v>
      </c>
      <c r="C138" s="76">
        <f>[6]属性汇总!CY137</f>
        <v>287</v>
      </c>
      <c r="D138" s="76">
        <f>[6]属性汇总!CZ137</f>
        <v>287</v>
      </c>
      <c r="E138" s="76">
        <f>[6]属性汇总!DA137</f>
        <v>287</v>
      </c>
      <c r="F138" s="76">
        <f>[6]属性汇总!DB137</f>
        <v>287</v>
      </c>
      <c r="G138" s="76">
        <f>[6]属性汇总!DC137</f>
        <v>287</v>
      </c>
      <c r="I138" s="29">
        <v>134</v>
      </c>
      <c r="J138" s="29">
        <f>[7]属性汇总!AJ138+[9]属性!BH139</f>
        <v>1945.0269346287403</v>
      </c>
      <c r="K138" s="29">
        <f>[7]属性汇总!AK138+[9]属性!BI139</f>
        <v>1964.7735558004949</v>
      </c>
      <c r="L138" s="29">
        <f>[7]属性汇总!AL138+[9]属性!BJ139</f>
        <v>1986.0891270396276</v>
      </c>
      <c r="M138" s="29">
        <f>[7]属性汇总!AM138+[9]属性!BK139</f>
        <v>2008.982560016894</v>
      </c>
      <c r="N138" s="29">
        <f>[7]属性汇总!AN138+[9]属性!BL139</f>
        <v>2033.5000598283941</v>
      </c>
      <c r="P138" s="29">
        <v>134</v>
      </c>
      <c r="Q138" s="39">
        <f>养成属性buff汇总!AG139</f>
        <v>1.5158</v>
      </c>
      <c r="R138" s="39">
        <f>养成属性buff汇总!AH139</f>
        <v>1.5208400000000002</v>
      </c>
      <c r="S138" s="39">
        <f>养成属性buff汇总!AI139</f>
        <v>1.5309200000000001</v>
      </c>
      <c r="T138" s="39">
        <f>养成属性buff汇总!AJ139</f>
        <v>1.5460400000000001</v>
      </c>
      <c r="U138" s="39">
        <f>养成属性buff汇总!AK139</f>
        <v>1.5662000000000003</v>
      </c>
      <c r="W138" s="74">
        <f>[4]圣人天赋!GN139/Q138</f>
        <v>0.2248317720015833</v>
      </c>
      <c r="X138" s="74">
        <f>'[5]变法-buff效果'!Z138/Q138</f>
        <v>0.24739411531864361</v>
      </c>
      <c r="Y138" s="74">
        <f>[6]属性汇总!EO137/Q138</f>
        <v>0.52777411267977314</v>
      </c>
      <c r="AB138" s="29">
        <v>134</v>
      </c>
      <c r="AC138" s="29">
        <f t="shared" si="26"/>
        <v>722.03459999999995</v>
      </c>
      <c r="AD138" s="29">
        <f t="shared" si="27"/>
        <v>723.48108000000002</v>
      </c>
      <c r="AE138" s="29">
        <f t="shared" si="28"/>
        <v>726.37404000000004</v>
      </c>
      <c r="AF138" s="29">
        <f t="shared" si="29"/>
        <v>730.71348</v>
      </c>
      <c r="AG138" s="29">
        <f t="shared" si="30"/>
        <v>736.49940000000004</v>
      </c>
      <c r="AI138" s="29">
        <v>134</v>
      </c>
      <c r="AJ138" s="29">
        <f t="shared" si="31"/>
        <v>4893.2987621389848</v>
      </c>
      <c r="AK138" s="29">
        <f t="shared" si="32"/>
        <v>4952.8797704041199</v>
      </c>
      <c r="AL138" s="29">
        <f t="shared" si="33"/>
        <v>5026.632693407134</v>
      </c>
      <c r="AM138" s="29">
        <f t="shared" si="34"/>
        <v>5114.949957105413</v>
      </c>
      <c r="AN138" s="29">
        <f t="shared" si="35"/>
        <v>5218.3678535316258</v>
      </c>
      <c r="AP138" s="29">
        <v>134</v>
      </c>
      <c r="AQ138" s="39">
        <f t="shared" si="36"/>
        <v>0.12858267772101842</v>
      </c>
      <c r="AR138" s="39">
        <f t="shared" si="37"/>
        <v>0.87141732227898161</v>
      </c>
    </row>
    <row r="139" spans="2:44" x14ac:dyDescent="0.15">
      <c r="B139" s="29">
        <v>135</v>
      </c>
      <c r="C139" s="76">
        <f>[6]属性汇总!CY138</f>
        <v>289</v>
      </c>
      <c r="D139" s="76">
        <f>[6]属性汇总!CZ138</f>
        <v>289</v>
      </c>
      <c r="E139" s="76">
        <f>[6]属性汇总!DA138</f>
        <v>289</v>
      </c>
      <c r="F139" s="76">
        <f>[6]属性汇总!DB138</f>
        <v>289</v>
      </c>
      <c r="G139" s="76">
        <f>[6]属性汇总!DC138</f>
        <v>289</v>
      </c>
      <c r="I139" s="29">
        <v>135</v>
      </c>
      <c r="J139" s="29">
        <f>[7]属性汇总!AJ139+[9]属性!BH140</f>
        <v>1968.75341098742</v>
      </c>
      <c r="K139" s="29">
        <f>[7]属性汇总!AK139+[9]属性!BI140</f>
        <v>1988.4845565092317</v>
      </c>
      <c r="L139" s="29">
        <f>[7]属性汇总!AL139+[9]属性!BJ140</f>
        <v>2009.8062855382989</v>
      </c>
      <c r="M139" s="29">
        <f>[7]属性汇总!AM139+[9]属性!BK140</f>
        <v>2032.6358724982504</v>
      </c>
      <c r="N139" s="29">
        <f>[7]属性汇总!AN139+[9]属性!BL140</f>
        <v>2057.033951793137</v>
      </c>
      <c r="P139" s="29">
        <v>135</v>
      </c>
      <c r="Q139" s="39">
        <f>养成属性buff汇总!AG140</f>
        <v>1.5158</v>
      </c>
      <c r="R139" s="39">
        <f>养成属性buff汇总!AH140</f>
        <v>1.5208400000000002</v>
      </c>
      <c r="S139" s="39">
        <f>养成属性buff汇总!AI140</f>
        <v>1.5309200000000001</v>
      </c>
      <c r="T139" s="39">
        <f>养成属性buff汇总!AJ140</f>
        <v>1.5460400000000001</v>
      </c>
      <c r="U139" s="39">
        <f>养成属性buff汇总!AK140</f>
        <v>1.5662000000000003</v>
      </c>
      <c r="W139" s="74">
        <f>[4]圣人天赋!GN140/Q139</f>
        <v>0.2248317720015833</v>
      </c>
      <c r="X139" s="74">
        <f>'[5]变法-buff效果'!Z139/Q139</f>
        <v>0.24739411531864361</v>
      </c>
      <c r="Y139" s="74">
        <f>[6]属性汇总!EO138/Q139</f>
        <v>0.52777411267977314</v>
      </c>
      <c r="AB139" s="29">
        <v>135</v>
      </c>
      <c r="AC139" s="29">
        <f t="shared" si="26"/>
        <v>727.06619999999998</v>
      </c>
      <c r="AD139" s="29">
        <f t="shared" si="27"/>
        <v>728.52276000000006</v>
      </c>
      <c r="AE139" s="29">
        <f t="shared" si="28"/>
        <v>731.43588</v>
      </c>
      <c r="AF139" s="29">
        <f t="shared" si="29"/>
        <v>735.80556000000001</v>
      </c>
      <c r="AG139" s="29">
        <f t="shared" si="30"/>
        <v>741.63180000000011</v>
      </c>
      <c r="AI139" s="29">
        <v>135</v>
      </c>
      <c r="AJ139" s="29">
        <f t="shared" si="31"/>
        <v>4952.9898313621516</v>
      </c>
      <c r="AK139" s="29">
        <f t="shared" si="32"/>
        <v>5012.6514094307322</v>
      </c>
      <c r="AL139" s="29">
        <f t="shared" si="33"/>
        <v>5086.6589241945912</v>
      </c>
      <c r="AM139" s="29">
        <f t="shared" si="34"/>
        <v>5175.1722368154451</v>
      </c>
      <c r="AN139" s="29">
        <f t="shared" si="35"/>
        <v>5278.7605270915492</v>
      </c>
      <c r="AP139" s="29">
        <v>135</v>
      </c>
      <c r="AQ139" s="39">
        <f t="shared" si="36"/>
        <v>0.12800334996442631</v>
      </c>
      <c r="AR139" s="39">
        <f t="shared" si="37"/>
        <v>0.87199665003557369</v>
      </c>
    </row>
    <row r="140" spans="2:44" x14ac:dyDescent="0.15">
      <c r="B140" s="29">
        <v>136</v>
      </c>
      <c r="C140" s="76">
        <f>[6]属性汇总!CY139</f>
        <v>291</v>
      </c>
      <c r="D140" s="76">
        <f>[6]属性汇总!CZ139</f>
        <v>291</v>
      </c>
      <c r="E140" s="76">
        <f>[6]属性汇总!DA139</f>
        <v>291</v>
      </c>
      <c r="F140" s="76">
        <f>[6]属性汇总!DB139</f>
        <v>291</v>
      </c>
      <c r="G140" s="76">
        <f>[6]属性汇总!DC139</f>
        <v>291</v>
      </c>
      <c r="I140" s="29">
        <v>136</v>
      </c>
      <c r="J140" s="29">
        <f>[7]属性汇总!AJ140+[9]属性!BH141</f>
        <v>1992.4798873460995</v>
      </c>
      <c r="K140" s="29">
        <f>[7]属性汇总!AK140+[9]属性!BI141</f>
        <v>2012.1955572179681</v>
      </c>
      <c r="L140" s="29">
        <f>[7]属性汇总!AL140+[9]属性!BJ141</f>
        <v>2033.5234440369702</v>
      </c>
      <c r="M140" s="29">
        <f>[7]属性汇总!AM140+[9]属性!BK141</f>
        <v>2056.2891849796065</v>
      </c>
      <c r="N140" s="29">
        <f>[7]属性汇总!AN140+[9]属性!BL141</f>
        <v>2080.5678437578799</v>
      </c>
      <c r="P140" s="29">
        <v>136</v>
      </c>
      <c r="Q140" s="39">
        <f>养成属性buff汇总!AG141</f>
        <v>1.5158</v>
      </c>
      <c r="R140" s="39">
        <f>养成属性buff汇总!AH141</f>
        <v>1.5208400000000002</v>
      </c>
      <c r="S140" s="39">
        <f>养成属性buff汇总!AI141</f>
        <v>1.5309200000000001</v>
      </c>
      <c r="T140" s="39">
        <f>养成属性buff汇总!AJ141</f>
        <v>1.5460400000000001</v>
      </c>
      <c r="U140" s="39">
        <f>养成属性buff汇总!AK141</f>
        <v>1.5662000000000003</v>
      </c>
      <c r="W140" s="74">
        <f>[4]圣人天赋!GN141/Q140</f>
        <v>0.2248317720015833</v>
      </c>
      <c r="X140" s="74">
        <f>'[5]变法-buff效果'!Z140/Q140</f>
        <v>0.24739411531864361</v>
      </c>
      <c r="Y140" s="74">
        <f>[6]属性汇总!EO139/Q140</f>
        <v>0.52777411267977314</v>
      </c>
      <c r="AB140" s="29">
        <v>136</v>
      </c>
      <c r="AC140" s="29">
        <f t="shared" si="26"/>
        <v>732.09780000000001</v>
      </c>
      <c r="AD140" s="29">
        <f t="shared" si="27"/>
        <v>733.5644400000001</v>
      </c>
      <c r="AE140" s="29">
        <f t="shared" si="28"/>
        <v>736.49772000000007</v>
      </c>
      <c r="AF140" s="29">
        <f t="shared" si="29"/>
        <v>740.89764000000002</v>
      </c>
      <c r="AG140" s="29">
        <f t="shared" si="30"/>
        <v>746.76420000000007</v>
      </c>
      <c r="AI140" s="29">
        <v>136</v>
      </c>
      <c r="AJ140" s="29">
        <f t="shared" si="31"/>
        <v>5012.6809005853174</v>
      </c>
      <c r="AK140" s="29">
        <f t="shared" si="32"/>
        <v>5072.4230484573436</v>
      </c>
      <c r="AL140" s="29">
        <f t="shared" si="33"/>
        <v>5146.6851549820485</v>
      </c>
      <c r="AM140" s="29">
        <f t="shared" si="34"/>
        <v>5235.3945165254772</v>
      </c>
      <c r="AN140" s="29">
        <f t="shared" si="35"/>
        <v>5339.1532006514717</v>
      </c>
      <c r="AP140" s="29">
        <v>136</v>
      </c>
      <c r="AQ140" s="39">
        <f t="shared" si="36"/>
        <v>0.12743707602268628</v>
      </c>
      <c r="AR140" s="39">
        <f t="shared" si="37"/>
        <v>0.87256292397731383</v>
      </c>
    </row>
    <row r="141" spans="2:44" x14ac:dyDescent="0.15">
      <c r="B141" s="29">
        <v>137</v>
      </c>
      <c r="C141" s="76">
        <f>[6]属性汇总!CY140</f>
        <v>293</v>
      </c>
      <c r="D141" s="76">
        <f>[6]属性汇总!CZ140</f>
        <v>293</v>
      </c>
      <c r="E141" s="76">
        <f>[6]属性汇总!DA140</f>
        <v>293</v>
      </c>
      <c r="F141" s="76">
        <f>[6]属性汇总!DB140</f>
        <v>293</v>
      </c>
      <c r="G141" s="76">
        <f>[6]属性汇总!DC140</f>
        <v>293</v>
      </c>
      <c r="I141" s="29">
        <v>137</v>
      </c>
      <c r="J141" s="29">
        <f>[7]属性汇总!AJ141+[9]属性!BH142</f>
        <v>2016.2063637047793</v>
      </c>
      <c r="K141" s="29">
        <f>[7]属性汇总!AK141+[9]属性!BI142</f>
        <v>2035.9065579267049</v>
      </c>
      <c r="L141" s="29">
        <f>[7]属性汇总!AL141+[9]属性!BJ142</f>
        <v>2057.2406025356413</v>
      </c>
      <c r="M141" s="29">
        <f>[7]属性汇总!AM141+[9]属性!BK142</f>
        <v>2079.9424974609628</v>
      </c>
      <c r="N141" s="29">
        <f>[7]属性汇总!AN141+[9]属性!BL142</f>
        <v>2104.1017357226224</v>
      </c>
      <c r="P141" s="29">
        <v>137</v>
      </c>
      <c r="Q141" s="39">
        <f>养成属性buff汇总!AG142</f>
        <v>1.5726</v>
      </c>
      <c r="R141" s="39">
        <f>养成属性buff汇总!AH142</f>
        <v>1.5784799999999999</v>
      </c>
      <c r="S141" s="39">
        <f>养成属性buff汇总!AI142</f>
        <v>1.5902400000000001</v>
      </c>
      <c r="T141" s="39">
        <f>养成属性buff汇总!AJ142</f>
        <v>1.6078800000000002</v>
      </c>
      <c r="U141" s="39">
        <f>养成属性buff汇总!AK142</f>
        <v>1.6314000000000002</v>
      </c>
      <c r="W141" s="74">
        <f>[4]圣人天赋!GN142/Q141</f>
        <v>0.25282970876255878</v>
      </c>
      <c r="X141" s="74">
        <f>'[5]变法-buff效果'!Z141/Q141</f>
        <v>0.23845860358641741</v>
      </c>
      <c r="Y141" s="74">
        <f>[6]属性汇总!EO140/Q141</f>
        <v>0.50871168765102392</v>
      </c>
      <c r="AB141" s="29">
        <v>137</v>
      </c>
      <c r="AC141" s="29">
        <f t="shared" si="26"/>
        <v>753.77179999999998</v>
      </c>
      <c r="AD141" s="29">
        <f t="shared" si="27"/>
        <v>755.49464</v>
      </c>
      <c r="AE141" s="29">
        <f t="shared" si="28"/>
        <v>758.94032000000004</v>
      </c>
      <c r="AF141" s="29">
        <f t="shared" si="29"/>
        <v>764.1088400000001</v>
      </c>
      <c r="AG141" s="29">
        <f t="shared" si="30"/>
        <v>771.00020000000006</v>
      </c>
      <c r="AI141" s="29">
        <v>137</v>
      </c>
      <c r="AJ141" s="29">
        <f t="shared" si="31"/>
        <v>5186.8924912669154</v>
      </c>
      <c r="AK141" s="29">
        <f t="shared" si="32"/>
        <v>5249.5443414828496</v>
      </c>
      <c r="AL141" s="29">
        <f t="shared" si="33"/>
        <v>5328.7468983119197</v>
      </c>
      <c r="AM141" s="29">
        <f t="shared" si="34"/>
        <v>5424.240440278496</v>
      </c>
      <c r="AN141" s="29">
        <f t="shared" si="35"/>
        <v>5536.7333073805094</v>
      </c>
      <c r="AP141" s="29">
        <v>137</v>
      </c>
      <c r="AQ141" s="39">
        <f t="shared" si="36"/>
        <v>0.12688341960478788</v>
      </c>
      <c r="AR141" s="39">
        <f t="shared" si="37"/>
        <v>0.87311658039521201</v>
      </c>
    </row>
    <row r="142" spans="2:44" x14ac:dyDescent="0.15">
      <c r="B142" s="29">
        <v>138</v>
      </c>
      <c r="C142" s="76">
        <f>[6]属性汇总!CY141</f>
        <v>295</v>
      </c>
      <c r="D142" s="76">
        <f>[6]属性汇总!CZ141</f>
        <v>295</v>
      </c>
      <c r="E142" s="76">
        <f>[6]属性汇总!DA141</f>
        <v>295</v>
      </c>
      <c r="F142" s="76">
        <f>[6]属性汇总!DB141</f>
        <v>295</v>
      </c>
      <c r="G142" s="76">
        <f>[6]属性汇总!DC141</f>
        <v>295</v>
      </c>
      <c r="I142" s="29">
        <v>138</v>
      </c>
      <c r="J142" s="29">
        <f>[7]属性汇总!AJ142+[9]属性!BH143</f>
        <v>2039.932840063459</v>
      </c>
      <c r="K142" s="29">
        <f>[7]属性汇总!AK142+[9]属性!BI143</f>
        <v>2059.6175586354416</v>
      </c>
      <c r="L142" s="29">
        <f>[7]属性汇总!AL142+[9]属性!BJ143</f>
        <v>2080.9577610343131</v>
      </c>
      <c r="M142" s="29">
        <f>[7]属性汇总!AM142+[9]属性!BK143</f>
        <v>2103.5958099423192</v>
      </c>
      <c r="N142" s="29">
        <f>[7]属性汇总!AN142+[9]属性!BL143</f>
        <v>2127.6356276873653</v>
      </c>
      <c r="P142" s="29">
        <v>138</v>
      </c>
      <c r="Q142" s="39">
        <f>养成属性buff汇总!AG143</f>
        <v>1.5726</v>
      </c>
      <c r="R142" s="39">
        <f>养成属性buff汇总!AH143</f>
        <v>1.5784799999999999</v>
      </c>
      <c r="S142" s="39">
        <f>养成属性buff汇总!AI143</f>
        <v>1.5902400000000001</v>
      </c>
      <c r="T142" s="39">
        <f>养成属性buff汇总!AJ143</f>
        <v>1.6078800000000002</v>
      </c>
      <c r="U142" s="39">
        <f>养成属性buff汇总!AK143</f>
        <v>1.6314000000000002</v>
      </c>
      <c r="W142" s="74">
        <f>[4]圣人天赋!GN143/Q142</f>
        <v>0.25282970876255878</v>
      </c>
      <c r="X142" s="74">
        <f>'[5]变法-buff效果'!Z142/Q142</f>
        <v>0.23845860358641741</v>
      </c>
      <c r="Y142" s="74">
        <f>[6]属性汇总!EO141/Q142</f>
        <v>0.50871168765102392</v>
      </c>
      <c r="AB142" s="29">
        <v>138</v>
      </c>
      <c r="AC142" s="29">
        <f t="shared" si="26"/>
        <v>758.91700000000003</v>
      </c>
      <c r="AD142" s="29">
        <f t="shared" si="27"/>
        <v>760.65159999999992</v>
      </c>
      <c r="AE142" s="29">
        <f t="shared" si="28"/>
        <v>764.12080000000003</v>
      </c>
      <c r="AF142" s="29">
        <f t="shared" si="29"/>
        <v>769.32460000000003</v>
      </c>
      <c r="AG142" s="29">
        <f t="shared" si="30"/>
        <v>776.26300000000003</v>
      </c>
      <c r="AI142" s="29">
        <v>138</v>
      </c>
      <c r="AJ142" s="29">
        <f t="shared" si="31"/>
        <v>5247.931224347255</v>
      </c>
      <c r="AK142" s="29">
        <f t="shared" si="32"/>
        <v>5310.6826825903136</v>
      </c>
      <c r="AL142" s="29">
        <f t="shared" si="33"/>
        <v>5390.1800309415194</v>
      </c>
      <c r="AM142" s="29">
        <f t="shared" si="34"/>
        <v>5485.9254408323759</v>
      </c>
      <c r="AN142" s="29">
        <f t="shared" si="35"/>
        <v>5598.6603906965338</v>
      </c>
      <c r="AP142" s="29">
        <v>138</v>
      </c>
      <c r="AQ142" s="39">
        <f t="shared" si="36"/>
        <v>0.12634196364807754</v>
      </c>
      <c r="AR142" s="39">
        <f t="shared" si="37"/>
        <v>0.87365803635192241</v>
      </c>
    </row>
    <row r="143" spans="2:44" x14ac:dyDescent="0.15">
      <c r="B143" s="29">
        <v>139</v>
      </c>
      <c r="C143" s="76">
        <f>[6]属性汇总!CY142</f>
        <v>297</v>
      </c>
      <c r="D143" s="76">
        <f>[6]属性汇总!CZ142</f>
        <v>297</v>
      </c>
      <c r="E143" s="76">
        <f>[6]属性汇总!DA142</f>
        <v>297</v>
      </c>
      <c r="F143" s="76">
        <f>[6]属性汇总!DB142</f>
        <v>297</v>
      </c>
      <c r="G143" s="76">
        <f>[6]属性汇总!DC142</f>
        <v>297</v>
      </c>
      <c r="I143" s="29">
        <v>139</v>
      </c>
      <c r="J143" s="29">
        <f>[7]属性汇总!AJ143+[9]属性!BH144</f>
        <v>2063.6593164221385</v>
      </c>
      <c r="K143" s="29">
        <f>[7]属性汇总!AK143+[9]属性!BI144</f>
        <v>2083.3285593441783</v>
      </c>
      <c r="L143" s="29">
        <f>[7]属性汇总!AL143+[9]属性!BJ144</f>
        <v>2104.6749195329839</v>
      </c>
      <c r="M143" s="29">
        <f>[7]属性汇总!AM143+[9]属性!BK144</f>
        <v>2127.2491224236755</v>
      </c>
      <c r="N143" s="29">
        <f>[7]属性汇总!AN143+[9]属性!BL144</f>
        <v>2151.582563913993</v>
      </c>
      <c r="P143" s="29">
        <v>139</v>
      </c>
      <c r="Q143" s="39">
        <f>养成属性buff汇总!AG144</f>
        <v>1.5726</v>
      </c>
      <c r="R143" s="39">
        <f>养成属性buff汇总!AH144</f>
        <v>1.5784799999999999</v>
      </c>
      <c r="S143" s="39">
        <f>养成属性buff汇总!AI144</f>
        <v>1.5902400000000001</v>
      </c>
      <c r="T143" s="39">
        <f>养成属性buff汇总!AJ144</f>
        <v>1.6078800000000002</v>
      </c>
      <c r="U143" s="39">
        <f>养成属性buff汇总!AK144</f>
        <v>1.6314000000000002</v>
      </c>
      <c r="W143" s="74">
        <f>[4]圣人天赋!GN144/Q143</f>
        <v>0.25282970876255878</v>
      </c>
      <c r="X143" s="74">
        <f>'[5]变法-buff效果'!Z143/Q143</f>
        <v>0.23845860358641741</v>
      </c>
      <c r="Y143" s="74">
        <f>[6]属性汇总!EO142/Q143</f>
        <v>0.50871168765102392</v>
      </c>
      <c r="AB143" s="29">
        <v>139</v>
      </c>
      <c r="AC143" s="29">
        <f t="shared" si="26"/>
        <v>764.06219999999996</v>
      </c>
      <c r="AD143" s="29">
        <f t="shared" si="27"/>
        <v>765.80855999999994</v>
      </c>
      <c r="AE143" s="29">
        <f t="shared" si="28"/>
        <v>769.30128000000002</v>
      </c>
      <c r="AF143" s="29">
        <f t="shared" si="29"/>
        <v>774.54036000000008</v>
      </c>
      <c r="AG143" s="29">
        <f t="shared" si="30"/>
        <v>781.5258</v>
      </c>
      <c r="AI143" s="29">
        <v>139</v>
      </c>
      <c r="AJ143" s="29">
        <f t="shared" si="31"/>
        <v>5308.9699574275937</v>
      </c>
      <c r="AK143" s="29">
        <f t="shared" si="32"/>
        <v>5371.8210236977766</v>
      </c>
      <c r="AL143" s="29">
        <f t="shared" si="33"/>
        <v>5451.6131635711163</v>
      </c>
      <c r="AM143" s="29">
        <f t="shared" si="34"/>
        <v>5547.6104413862558</v>
      </c>
      <c r="AN143" s="29">
        <f t="shared" si="35"/>
        <v>5661.6743586832818</v>
      </c>
      <c r="AP143" s="29">
        <v>139</v>
      </c>
      <c r="AQ143" s="39">
        <f t="shared" si="36"/>
        <v>0.12581230927050455</v>
      </c>
      <c r="AR143" s="39">
        <f t="shared" si="37"/>
        <v>0.87418769072949543</v>
      </c>
    </row>
    <row r="144" spans="2:44" x14ac:dyDescent="0.15">
      <c r="B144" s="29">
        <v>140</v>
      </c>
      <c r="C144" s="76">
        <f>[6]属性汇总!CY143</f>
        <v>299</v>
      </c>
      <c r="D144" s="76">
        <f>[6]属性汇总!CZ143</f>
        <v>299</v>
      </c>
      <c r="E144" s="76">
        <f>[6]属性汇总!DA143</f>
        <v>299</v>
      </c>
      <c r="F144" s="76">
        <f>[6]属性汇总!DB143</f>
        <v>299</v>
      </c>
      <c r="G144" s="76">
        <f>[6]属性汇总!DC143</f>
        <v>299</v>
      </c>
      <c r="I144" s="29">
        <v>140</v>
      </c>
      <c r="J144" s="29">
        <f>[7]属性汇总!AJ144+[9]属性!BH145</f>
        <v>2087.3857927808185</v>
      </c>
      <c r="K144" s="29">
        <f>[7]属性汇总!AK144+[9]属性!BI145</f>
        <v>2107.0395600529146</v>
      </c>
      <c r="L144" s="29">
        <f>[7]属性汇总!AL144+[9]属性!BJ145</f>
        <v>2128.3920780316553</v>
      </c>
      <c r="M144" s="29">
        <f>[7]属性汇总!AM144+[9]属性!BK145</f>
        <v>2151.2121158279674</v>
      </c>
      <c r="N144" s="29">
        <f>[7]属性汇总!AN144+[9]属性!BL145</f>
        <v>2183.4280212451977</v>
      </c>
      <c r="P144" s="29">
        <v>140</v>
      </c>
      <c r="Q144" s="39">
        <f>养成属性buff汇总!AG145</f>
        <v>1.5726</v>
      </c>
      <c r="R144" s="39">
        <f>养成属性buff汇总!AH145</f>
        <v>1.5784799999999999</v>
      </c>
      <c r="S144" s="39">
        <f>养成属性buff汇总!AI145</f>
        <v>1.5902400000000001</v>
      </c>
      <c r="T144" s="39">
        <f>养成属性buff汇总!AJ145</f>
        <v>1.6078800000000002</v>
      </c>
      <c r="U144" s="39">
        <f>养成属性buff汇总!AK145</f>
        <v>1.6314000000000002</v>
      </c>
      <c r="W144" s="74">
        <f>[4]圣人天赋!GN145/Q144</f>
        <v>0.25282970876255878</v>
      </c>
      <c r="X144" s="74">
        <f>'[5]变法-buff效果'!Z144/Q144</f>
        <v>0.23845860358641741</v>
      </c>
      <c r="Y144" s="74">
        <f>[6]属性汇总!EO143/Q144</f>
        <v>0.50871168765102392</v>
      </c>
      <c r="AB144" s="29">
        <v>140</v>
      </c>
      <c r="AC144" s="29">
        <f t="shared" si="26"/>
        <v>769.20740000000001</v>
      </c>
      <c r="AD144" s="29">
        <f t="shared" si="27"/>
        <v>770.96551999999997</v>
      </c>
      <c r="AE144" s="29">
        <f t="shared" si="28"/>
        <v>774.48176000000001</v>
      </c>
      <c r="AF144" s="29">
        <f t="shared" si="29"/>
        <v>779.75612000000001</v>
      </c>
      <c r="AG144" s="29">
        <f t="shared" si="30"/>
        <v>786.78860000000009</v>
      </c>
      <c r="AI144" s="29">
        <v>140</v>
      </c>
      <c r="AJ144" s="29">
        <f t="shared" si="31"/>
        <v>5370.0086905079334</v>
      </c>
      <c r="AK144" s="29">
        <f t="shared" si="32"/>
        <v>5432.9593648052387</v>
      </c>
      <c r="AL144" s="29">
        <f t="shared" si="33"/>
        <v>5513.046296200715</v>
      </c>
      <c r="AM144" s="29">
        <f t="shared" si="34"/>
        <v>5610.1030526254399</v>
      </c>
      <c r="AN144" s="29">
        <f t="shared" si="35"/>
        <v>5745.4724951046137</v>
      </c>
      <c r="AP144" s="29">
        <v>140</v>
      </c>
      <c r="AQ144" s="39">
        <f t="shared" si="36"/>
        <v>0.12529407479063975</v>
      </c>
      <c r="AR144" s="39">
        <f t="shared" si="37"/>
        <v>0.87470592520936019</v>
      </c>
    </row>
    <row r="145" spans="2:44" x14ac:dyDescent="0.15">
      <c r="B145" s="29">
        <v>141</v>
      </c>
      <c r="C145" s="76">
        <f>[6]属性汇总!CY144</f>
        <v>301</v>
      </c>
      <c r="D145" s="76">
        <f>[6]属性汇总!CZ144</f>
        <v>301</v>
      </c>
      <c r="E145" s="76">
        <f>[6]属性汇总!DA144</f>
        <v>301</v>
      </c>
      <c r="F145" s="76">
        <f>[6]属性汇总!DB144</f>
        <v>301</v>
      </c>
      <c r="G145" s="76">
        <f>[6]属性汇总!DC144</f>
        <v>301</v>
      </c>
      <c r="I145" s="29">
        <v>141</v>
      </c>
      <c r="J145" s="29">
        <f>[7]属性汇总!AJ145+[9]属性!BH146</f>
        <v>2111.112269139498</v>
      </c>
      <c r="K145" s="29">
        <f>[7]属性汇总!AK145+[9]属性!BI146</f>
        <v>2130.7505607616513</v>
      </c>
      <c r="L145" s="29">
        <f>[7]属性汇总!AL145+[9]属性!BJ146</f>
        <v>2152.8106975328255</v>
      </c>
      <c r="M145" s="29">
        <f>[7]属性汇总!AM145+[9]属性!BK146</f>
        <v>2182.9823346910007</v>
      </c>
      <c r="N145" s="29">
        <f>[7]属性汇总!AN145+[9]属性!BL146</f>
        <v>2215.2734785764023</v>
      </c>
      <c r="P145" s="29">
        <v>141</v>
      </c>
      <c r="Q145" s="39">
        <f>养成属性buff汇总!AG146</f>
        <v>1.5726</v>
      </c>
      <c r="R145" s="39">
        <f>养成属性buff汇总!AH146</f>
        <v>1.5784799999999999</v>
      </c>
      <c r="S145" s="39">
        <f>养成属性buff汇总!AI146</f>
        <v>1.5902400000000001</v>
      </c>
      <c r="T145" s="39">
        <f>养成属性buff汇总!AJ146</f>
        <v>1.6078800000000002</v>
      </c>
      <c r="U145" s="39">
        <f>养成属性buff汇总!AK146</f>
        <v>1.6314000000000002</v>
      </c>
      <c r="W145" s="74">
        <f>[4]圣人天赋!GN146/Q145</f>
        <v>0.25282970876255878</v>
      </c>
      <c r="X145" s="74">
        <f>'[5]变法-buff效果'!Z145/Q145</f>
        <v>0.23845860358641741</v>
      </c>
      <c r="Y145" s="74">
        <f>[6]属性汇总!EO144/Q145</f>
        <v>0.50871168765102392</v>
      </c>
      <c r="AB145" s="29">
        <v>141</v>
      </c>
      <c r="AC145" s="29">
        <f t="shared" si="26"/>
        <v>774.35260000000005</v>
      </c>
      <c r="AD145" s="29">
        <f t="shared" si="27"/>
        <v>776.12248</v>
      </c>
      <c r="AE145" s="29">
        <f t="shared" si="28"/>
        <v>779.66224</v>
      </c>
      <c r="AF145" s="29">
        <f t="shared" si="29"/>
        <v>784.97188000000006</v>
      </c>
      <c r="AG145" s="29">
        <f t="shared" si="30"/>
        <v>792.05140000000006</v>
      </c>
      <c r="AI145" s="29">
        <v>141</v>
      </c>
      <c r="AJ145" s="29">
        <f t="shared" si="31"/>
        <v>5431.047423588273</v>
      </c>
      <c r="AK145" s="29">
        <f t="shared" si="32"/>
        <v>5494.0977059127026</v>
      </c>
      <c r="AL145" s="29">
        <f t="shared" si="33"/>
        <v>5576.2963811774262</v>
      </c>
      <c r="AM145" s="29">
        <f t="shared" si="34"/>
        <v>5692.9559709939676</v>
      </c>
      <c r="AN145" s="29">
        <f t="shared" si="35"/>
        <v>5829.2706315259456</v>
      </c>
      <c r="AP145" s="29">
        <v>141</v>
      </c>
      <c r="AQ145" s="39">
        <f t="shared" si="36"/>
        <v>0.12478689481040589</v>
      </c>
      <c r="AR145" s="39">
        <f t="shared" si="37"/>
        <v>0.87521310518959405</v>
      </c>
    </row>
    <row r="146" spans="2:44" x14ac:dyDescent="0.15">
      <c r="B146" s="29">
        <v>142</v>
      </c>
      <c r="C146" s="76">
        <f>[6]属性汇总!CY145</f>
        <v>303</v>
      </c>
      <c r="D146" s="76">
        <f>[6]属性汇总!CZ145</f>
        <v>303</v>
      </c>
      <c r="E146" s="76">
        <f>[6]属性汇总!DA145</f>
        <v>303</v>
      </c>
      <c r="F146" s="76">
        <f>[6]属性汇总!DB145</f>
        <v>303</v>
      </c>
      <c r="G146" s="76">
        <f>[6]属性汇总!DC145</f>
        <v>303</v>
      </c>
      <c r="I146" s="29">
        <v>142</v>
      </c>
      <c r="J146" s="29">
        <f>[7]属性汇总!AJ146+[9]属性!BH147</f>
        <v>2134.8387454981776</v>
      </c>
      <c r="K146" s="29">
        <f>[7]属性汇总!AK146+[9]属性!BI147</f>
        <v>2155.9068638080244</v>
      </c>
      <c r="L146" s="29">
        <f>[7]属性汇总!AL146+[9]属性!BJ147</f>
        <v>2184.415383834898</v>
      </c>
      <c r="M146" s="29">
        <f>[7]属性汇总!AM146+[9]属性!BK147</f>
        <v>2214.752553554034</v>
      </c>
      <c r="N146" s="29">
        <f>[7]属性汇总!AN146+[9]属性!BL147</f>
        <v>2247.118935907607</v>
      </c>
      <c r="P146" s="29">
        <v>142</v>
      </c>
      <c r="Q146" s="39">
        <f>养成属性buff汇总!AG147</f>
        <v>1.5726</v>
      </c>
      <c r="R146" s="39">
        <f>养成属性buff汇总!AH147</f>
        <v>1.5784799999999999</v>
      </c>
      <c r="S146" s="39">
        <f>养成属性buff汇总!AI147</f>
        <v>1.5902400000000001</v>
      </c>
      <c r="T146" s="39">
        <f>养成属性buff汇总!AJ147</f>
        <v>1.6078800000000002</v>
      </c>
      <c r="U146" s="39">
        <f>养成属性buff汇总!AK147</f>
        <v>1.6314000000000002</v>
      </c>
      <c r="W146" s="74">
        <f>[4]圣人天赋!GN147/Q146</f>
        <v>0.25282970876255878</v>
      </c>
      <c r="X146" s="74">
        <f>'[5]变法-buff效果'!Z146/Q146</f>
        <v>0.23845860358641741</v>
      </c>
      <c r="Y146" s="74">
        <f>[6]属性汇总!EO145/Q146</f>
        <v>0.50871168765102392</v>
      </c>
      <c r="AB146" s="29">
        <v>142</v>
      </c>
      <c r="AC146" s="29">
        <f t="shared" si="26"/>
        <v>779.49779999999998</v>
      </c>
      <c r="AD146" s="29">
        <f t="shared" si="27"/>
        <v>781.27943999999991</v>
      </c>
      <c r="AE146" s="29">
        <f t="shared" si="28"/>
        <v>784.84271999999999</v>
      </c>
      <c r="AF146" s="29">
        <f t="shared" si="29"/>
        <v>790.1876400000001</v>
      </c>
      <c r="AG146" s="29">
        <f t="shared" si="30"/>
        <v>797.31420000000003</v>
      </c>
      <c r="AI146" s="29">
        <v>142</v>
      </c>
      <c r="AJ146" s="29">
        <f t="shared" si="31"/>
        <v>5492.0861566686117</v>
      </c>
      <c r="AK146" s="29">
        <f t="shared" si="32"/>
        <v>5558.9627301917144</v>
      </c>
      <c r="AL146" s="29">
        <f t="shared" si="33"/>
        <v>5658.1601038245062</v>
      </c>
      <c r="AM146" s="29">
        <f t="shared" si="34"/>
        <v>5775.8088893624945</v>
      </c>
      <c r="AN146" s="29">
        <f t="shared" si="35"/>
        <v>5913.0687679472776</v>
      </c>
      <c r="AP146" s="29">
        <v>142</v>
      </c>
      <c r="AQ146" s="39">
        <f t="shared" si="36"/>
        <v>0.12429041935588783</v>
      </c>
      <c r="AR146" s="39">
        <f t="shared" si="37"/>
        <v>0.8757095806441122</v>
      </c>
    </row>
    <row r="147" spans="2:44" x14ac:dyDescent="0.15">
      <c r="B147" s="29">
        <v>143</v>
      </c>
      <c r="C147" s="76">
        <f>[6]属性汇总!CY146</f>
        <v>305</v>
      </c>
      <c r="D147" s="76">
        <f>[6]属性汇总!CZ146</f>
        <v>305</v>
      </c>
      <c r="E147" s="76">
        <f>[6]属性汇总!DA146</f>
        <v>305</v>
      </c>
      <c r="F147" s="76">
        <f>[6]属性汇总!DB146</f>
        <v>305</v>
      </c>
      <c r="G147" s="76">
        <f>[6]属性汇总!DC146</f>
        <v>305</v>
      </c>
      <c r="I147" s="29">
        <v>143</v>
      </c>
      <c r="J147" s="29">
        <f>[7]属性汇总!AJ147+[9]属性!BH148</f>
        <v>2161.0407243749246</v>
      </c>
      <c r="K147" s="29">
        <f>[7]属性汇总!AK147+[9]属性!BI148</f>
        <v>2187.2989342452584</v>
      </c>
      <c r="L147" s="29">
        <f>[7]属性汇总!AL147+[9]属性!BJ148</f>
        <v>2216.0200701369704</v>
      </c>
      <c r="M147" s="29">
        <f>[7]属性汇总!AM147+[9]属性!BK148</f>
        <v>2246.5227724170672</v>
      </c>
      <c r="N147" s="29">
        <f>[7]属性汇总!AN147+[9]属性!BL148</f>
        <v>2278.9643932388117</v>
      </c>
      <c r="P147" s="29">
        <v>143</v>
      </c>
      <c r="Q147" s="39">
        <f>养成属性buff汇总!AG148</f>
        <v>1.5726</v>
      </c>
      <c r="R147" s="39">
        <f>养成属性buff汇总!AH148</f>
        <v>1.5784799999999999</v>
      </c>
      <c r="S147" s="39">
        <f>养成属性buff汇总!AI148</f>
        <v>1.5902400000000001</v>
      </c>
      <c r="T147" s="39">
        <f>养成属性buff汇总!AJ148</f>
        <v>1.6078800000000002</v>
      </c>
      <c r="U147" s="39">
        <f>养成属性buff汇总!AK148</f>
        <v>1.6314000000000002</v>
      </c>
      <c r="W147" s="74">
        <f>[4]圣人天赋!GN148/Q147</f>
        <v>0.25282970876255878</v>
      </c>
      <c r="X147" s="74">
        <f>'[5]变法-buff效果'!Z147/Q147</f>
        <v>0.23845860358641741</v>
      </c>
      <c r="Y147" s="74">
        <f>[6]属性汇总!EO146/Q147</f>
        <v>0.50871168765102392</v>
      </c>
      <c r="AB147" s="29">
        <v>143</v>
      </c>
      <c r="AC147" s="29">
        <f t="shared" si="26"/>
        <v>784.64300000000003</v>
      </c>
      <c r="AD147" s="29">
        <f t="shared" si="27"/>
        <v>786.43639999999994</v>
      </c>
      <c r="AE147" s="29">
        <f t="shared" si="28"/>
        <v>790.02319999999997</v>
      </c>
      <c r="AF147" s="29">
        <f t="shared" si="29"/>
        <v>795.40340000000003</v>
      </c>
      <c r="AG147" s="29">
        <f t="shared" si="30"/>
        <v>802.57700000000011</v>
      </c>
      <c r="AI147" s="29">
        <v>143</v>
      </c>
      <c r="AJ147" s="29">
        <f t="shared" si="31"/>
        <v>5559.4933675269313</v>
      </c>
      <c r="AK147" s="29">
        <f t="shared" si="32"/>
        <v>5639.9065559727132</v>
      </c>
      <c r="AL147" s="29">
        <f t="shared" si="33"/>
        <v>5740.0238264715863</v>
      </c>
      <c r="AM147" s="29">
        <f t="shared" si="34"/>
        <v>5858.6618077310213</v>
      </c>
      <c r="AN147" s="29">
        <f t="shared" si="35"/>
        <v>5996.8669043686095</v>
      </c>
      <c r="AP147" s="29">
        <v>143</v>
      </c>
      <c r="AQ147" s="39">
        <f t="shared" si="36"/>
        <v>0.12368003374206618</v>
      </c>
      <c r="AR147" s="39">
        <f t="shared" si="37"/>
        <v>0.87631996625793385</v>
      </c>
    </row>
    <row r="148" spans="2:44" x14ac:dyDescent="0.15">
      <c r="B148" s="29">
        <v>144</v>
      </c>
      <c r="C148" s="76">
        <f>[6]属性汇总!CY147</f>
        <v>307</v>
      </c>
      <c r="D148" s="76">
        <f>[6]属性汇总!CZ147</f>
        <v>307</v>
      </c>
      <c r="E148" s="76">
        <f>[6]属性汇总!DA147</f>
        <v>307</v>
      </c>
      <c r="F148" s="76">
        <f>[6]属性汇总!DB147</f>
        <v>307</v>
      </c>
      <c r="G148" s="76">
        <f>[6]属性汇总!DC147</f>
        <v>307</v>
      </c>
      <c r="I148" s="29">
        <v>144</v>
      </c>
      <c r="J148" s="29">
        <f>[7]属性汇总!AJ148+[9]属性!BH149</f>
        <v>2191.6245773377786</v>
      </c>
      <c r="K148" s="29">
        <f>[7]属性汇总!AK148+[9]属性!BI149</f>
        <v>2218.6910046824923</v>
      </c>
      <c r="L148" s="29">
        <f>[7]属性汇总!AL148+[9]属性!BJ149</f>
        <v>2247.6247564390428</v>
      </c>
      <c r="M148" s="29">
        <f>[7]属性汇总!AM148+[9]属性!BK149</f>
        <v>2278.2929912801005</v>
      </c>
      <c r="N148" s="29">
        <f>[7]属性汇总!AN148+[9]属性!BL149</f>
        <v>2310.8098505700164</v>
      </c>
      <c r="P148" s="29">
        <v>144</v>
      </c>
      <c r="Q148" s="39">
        <f>养成属性buff汇总!AG149</f>
        <v>1.5726</v>
      </c>
      <c r="R148" s="39">
        <f>养成属性buff汇总!AH149</f>
        <v>1.5784799999999999</v>
      </c>
      <c r="S148" s="39">
        <f>养成属性buff汇总!AI149</f>
        <v>1.5902400000000001</v>
      </c>
      <c r="T148" s="39">
        <f>养成属性buff汇总!AJ149</f>
        <v>1.6078800000000002</v>
      </c>
      <c r="U148" s="39">
        <f>养成属性buff汇总!AK149</f>
        <v>1.6314000000000002</v>
      </c>
      <c r="W148" s="74">
        <f>[4]圣人天赋!GN149/Q148</f>
        <v>0.25282970876255878</v>
      </c>
      <c r="X148" s="74">
        <f>'[5]变法-buff效果'!Z148/Q148</f>
        <v>0.23845860358641741</v>
      </c>
      <c r="Y148" s="74">
        <f>[6]属性汇总!EO147/Q148</f>
        <v>0.50871168765102392</v>
      </c>
      <c r="AB148" s="29">
        <v>144</v>
      </c>
      <c r="AC148" s="29">
        <f t="shared" si="26"/>
        <v>789.78819999999996</v>
      </c>
      <c r="AD148" s="29">
        <f t="shared" si="27"/>
        <v>791.59335999999996</v>
      </c>
      <c r="AE148" s="29">
        <f t="shared" si="28"/>
        <v>795.20368000000008</v>
      </c>
      <c r="AF148" s="29">
        <f t="shared" si="29"/>
        <v>800.61916000000008</v>
      </c>
      <c r="AG148" s="29">
        <f t="shared" si="30"/>
        <v>807.83980000000008</v>
      </c>
      <c r="AI148" s="29">
        <v>144</v>
      </c>
      <c r="AJ148" s="29">
        <f t="shared" si="31"/>
        <v>5638.1733876591697</v>
      </c>
      <c r="AK148" s="29">
        <f t="shared" si="32"/>
        <v>5720.850381753713</v>
      </c>
      <c r="AL148" s="29">
        <f t="shared" si="33"/>
        <v>5821.8875491186664</v>
      </c>
      <c r="AM148" s="29">
        <f t="shared" si="34"/>
        <v>5941.5147260995491</v>
      </c>
      <c r="AN148" s="29">
        <f t="shared" si="35"/>
        <v>6080.6650407899415</v>
      </c>
      <c r="AP148" s="29">
        <v>144</v>
      </c>
      <c r="AQ148" s="39">
        <f t="shared" si="36"/>
        <v>0.12286759795147005</v>
      </c>
      <c r="AR148" s="39">
        <f t="shared" si="37"/>
        <v>0.87713240204852994</v>
      </c>
    </row>
    <row r="149" spans="2:44" x14ac:dyDescent="0.15">
      <c r="B149" s="29">
        <v>145</v>
      </c>
      <c r="C149" s="76">
        <f>[6]属性汇总!CY148</f>
        <v>309</v>
      </c>
      <c r="D149" s="76">
        <f>[6]属性汇总!CZ148</f>
        <v>309</v>
      </c>
      <c r="E149" s="76">
        <f>[6]属性汇总!DA148</f>
        <v>309</v>
      </c>
      <c r="F149" s="76">
        <f>[6]属性汇总!DB148</f>
        <v>309</v>
      </c>
      <c r="G149" s="76">
        <f>[6]属性汇总!DC148</f>
        <v>309</v>
      </c>
      <c r="I149" s="29">
        <v>145</v>
      </c>
      <c r="J149" s="29">
        <f>[7]属性汇总!AJ149+[9]属性!BH150</f>
        <v>2222.2084303006327</v>
      </c>
      <c r="K149" s="29">
        <f>[7]属性汇总!AK149+[9]属性!BI150</f>
        <v>2250.0830751197268</v>
      </c>
      <c r="L149" s="29">
        <f>[7]属性汇总!AL149+[9]属性!BJ150</f>
        <v>2279.2294427411152</v>
      </c>
      <c r="M149" s="29">
        <f>[7]属性汇总!AM149+[9]属性!BK150</f>
        <v>2310.0632101431338</v>
      </c>
      <c r="N149" s="29">
        <f>[7]属性汇总!AN149+[9]属性!BL150</f>
        <v>2342.655307901221</v>
      </c>
      <c r="P149" s="29">
        <v>145</v>
      </c>
      <c r="Q149" s="39">
        <f>养成属性buff汇总!AG150</f>
        <v>1.5726</v>
      </c>
      <c r="R149" s="39">
        <f>养成属性buff汇总!AH150</f>
        <v>1.5784799999999999</v>
      </c>
      <c r="S149" s="39">
        <f>养成属性buff汇总!AI150</f>
        <v>1.5902400000000001</v>
      </c>
      <c r="T149" s="39">
        <f>养成属性buff汇总!AJ150</f>
        <v>1.6078800000000002</v>
      </c>
      <c r="U149" s="39">
        <f>养成属性buff汇总!AK150</f>
        <v>1.6314000000000002</v>
      </c>
      <c r="W149" s="74">
        <f>[4]圣人天赋!GN150/Q149</f>
        <v>0.25282970876255878</v>
      </c>
      <c r="X149" s="74">
        <f>'[5]变法-buff效果'!Z149/Q149</f>
        <v>0.23845860358641741</v>
      </c>
      <c r="Y149" s="74">
        <f>[6]属性汇总!EO148/Q149</f>
        <v>0.50871168765102392</v>
      </c>
      <c r="AB149" s="29">
        <v>145</v>
      </c>
      <c r="AC149" s="29">
        <f t="shared" si="26"/>
        <v>794.93340000000001</v>
      </c>
      <c r="AD149" s="29">
        <f t="shared" si="27"/>
        <v>796.75031999999999</v>
      </c>
      <c r="AE149" s="29">
        <f t="shared" si="28"/>
        <v>800.38416000000007</v>
      </c>
      <c r="AF149" s="29">
        <f t="shared" si="29"/>
        <v>805.83492000000001</v>
      </c>
      <c r="AG149" s="29">
        <f t="shared" si="30"/>
        <v>813.10260000000005</v>
      </c>
      <c r="AI149" s="29">
        <v>145</v>
      </c>
      <c r="AJ149" s="29">
        <f t="shared" si="31"/>
        <v>5716.8534077914073</v>
      </c>
      <c r="AK149" s="29">
        <f t="shared" si="32"/>
        <v>5801.7942075347128</v>
      </c>
      <c r="AL149" s="29">
        <f t="shared" si="33"/>
        <v>5903.7512717657464</v>
      </c>
      <c r="AM149" s="29">
        <f t="shared" si="34"/>
        <v>6024.3676444680759</v>
      </c>
      <c r="AN149" s="29">
        <f t="shared" si="35"/>
        <v>6164.4631772112734</v>
      </c>
      <c r="AP149" s="29">
        <v>145</v>
      </c>
      <c r="AQ149" s="39">
        <f t="shared" si="36"/>
        <v>0.12207607888035517</v>
      </c>
      <c r="AR149" s="39">
        <f t="shared" si="37"/>
        <v>0.8779239211196449</v>
      </c>
    </row>
    <row r="150" spans="2:44" x14ac:dyDescent="0.15">
      <c r="B150" s="29">
        <v>146</v>
      </c>
      <c r="C150" s="76">
        <f>[6]属性汇总!CY149</f>
        <v>311</v>
      </c>
      <c r="D150" s="76">
        <f>[6]属性汇总!CZ149</f>
        <v>311</v>
      </c>
      <c r="E150" s="76">
        <f>[6]属性汇总!DA149</f>
        <v>311</v>
      </c>
      <c r="F150" s="76">
        <f>[6]属性汇总!DB149</f>
        <v>311</v>
      </c>
      <c r="G150" s="76">
        <f>[6]属性汇总!DC149</f>
        <v>311</v>
      </c>
      <c r="I150" s="29">
        <v>146</v>
      </c>
      <c r="J150" s="29">
        <f>[7]属性汇总!AJ150+[9]属性!BH151</f>
        <v>2252.7922832634868</v>
      </c>
      <c r="K150" s="29">
        <f>[7]属性汇总!AK150+[9]属性!BI151</f>
        <v>2281.4751455569608</v>
      </c>
      <c r="L150" s="29">
        <f>[7]属性汇总!AL150+[9]属性!BJ151</f>
        <v>2310.8341290431877</v>
      </c>
      <c r="M150" s="29">
        <f>[7]属性汇总!AM150+[9]属性!BK151</f>
        <v>2341.8334290061671</v>
      </c>
      <c r="N150" s="29">
        <f>[7]属性汇总!AN150+[9]属性!BL151</f>
        <v>2374.5007652324257</v>
      </c>
      <c r="P150" s="29">
        <v>146</v>
      </c>
      <c r="Q150" s="39">
        <f>养成属性buff汇总!AG151</f>
        <v>1.5726</v>
      </c>
      <c r="R150" s="39">
        <f>养成属性buff汇总!AH151</f>
        <v>1.5784799999999999</v>
      </c>
      <c r="S150" s="39">
        <f>养成属性buff汇总!AI151</f>
        <v>1.5902400000000001</v>
      </c>
      <c r="T150" s="39">
        <f>养成属性buff汇总!AJ151</f>
        <v>1.6078800000000002</v>
      </c>
      <c r="U150" s="39">
        <f>养成属性buff汇总!AK151</f>
        <v>1.6314000000000002</v>
      </c>
      <c r="W150" s="74">
        <f>[4]圣人天赋!GN151/Q150</f>
        <v>0.25282970876255878</v>
      </c>
      <c r="X150" s="74">
        <f>'[5]变法-buff效果'!Z150/Q150</f>
        <v>0.23845860358641741</v>
      </c>
      <c r="Y150" s="74">
        <f>[6]属性汇总!EO149/Q150</f>
        <v>0.50871168765102392</v>
      </c>
      <c r="AB150" s="29">
        <v>146</v>
      </c>
      <c r="AC150" s="29">
        <f t="shared" si="26"/>
        <v>800.07860000000005</v>
      </c>
      <c r="AD150" s="29">
        <f t="shared" si="27"/>
        <v>801.90728000000001</v>
      </c>
      <c r="AE150" s="29">
        <f t="shared" si="28"/>
        <v>805.56464000000005</v>
      </c>
      <c r="AF150" s="29">
        <f t="shared" si="29"/>
        <v>811.05068000000006</v>
      </c>
      <c r="AG150" s="29">
        <f t="shared" si="30"/>
        <v>818.36540000000002</v>
      </c>
      <c r="AI150" s="29">
        <v>146</v>
      </c>
      <c r="AJ150" s="29">
        <f t="shared" si="31"/>
        <v>5795.5334279236458</v>
      </c>
      <c r="AK150" s="29">
        <f t="shared" si="32"/>
        <v>5882.7380333157116</v>
      </c>
      <c r="AL150" s="29">
        <f t="shared" si="33"/>
        <v>5985.6149944128265</v>
      </c>
      <c r="AM150" s="29">
        <f t="shared" si="34"/>
        <v>6107.2205628366037</v>
      </c>
      <c r="AN150" s="29">
        <f t="shared" si="35"/>
        <v>6248.2613136326054</v>
      </c>
      <c r="AP150" s="29">
        <v>146</v>
      </c>
      <c r="AQ150" s="39">
        <f t="shared" si="36"/>
        <v>0.12130467902186047</v>
      </c>
      <c r="AR150" s="39">
        <f t="shared" si="37"/>
        <v>0.87869532097813952</v>
      </c>
    </row>
    <row r="151" spans="2:44" x14ac:dyDescent="0.15">
      <c r="B151" s="29">
        <v>147</v>
      </c>
      <c r="C151" s="76">
        <f>[6]属性汇总!CY150</f>
        <v>313</v>
      </c>
      <c r="D151" s="76">
        <f>[6]属性汇总!CZ150</f>
        <v>313</v>
      </c>
      <c r="E151" s="76">
        <f>[6]属性汇总!DA150</f>
        <v>312.97205388108739</v>
      </c>
      <c r="F151" s="76">
        <f>[6]属性汇总!DB150</f>
        <v>312.96984169775692</v>
      </c>
      <c r="G151" s="76">
        <f>[6]属性汇总!DC150</f>
        <v>313</v>
      </c>
      <c r="I151" s="29">
        <v>147</v>
      </c>
      <c r="J151" s="29">
        <f>[7]属性汇总!AJ151+[9]属性!BH152</f>
        <v>2283.3761362263408</v>
      </c>
      <c r="K151" s="29">
        <f>[7]属性汇总!AK151+[9]属性!BI152</f>
        <v>2312.8672159941952</v>
      </c>
      <c r="L151" s="29">
        <f>[7]属性汇总!AL151+[9]属性!BJ152</f>
        <v>2342.4388153452601</v>
      </c>
      <c r="M151" s="29">
        <f>[7]属性汇总!AM151+[9]属性!BK152</f>
        <v>2373.6036478692004</v>
      </c>
      <c r="N151" s="29">
        <f>[7]属性汇总!AN151+[9]属性!BL152</f>
        <v>2406.3462225636304</v>
      </c>
      <c r="P151" s="29">
        <v>147</v>
      </c>
      <c r="Q151" s="39">
        <f>养成属性buff汇总!AG152</f>
        <v>1.5726</v>
      </c>
      <c r="R151" s="39">
        <f>养成属性buff汇总!AH152</f>
        <v>1.5784799999999999</v>
      </c>
      <c r="S151" s="39">
        <f>养成属性buff汇总!AI152</f>
        <v>1.5902400000000001</v>
      </c>
      <c r="T151" s="39">
        <f>养成属性buff汇总!AJ152</f>
        <v>1.6078800000000002</v>
      </c>
      <c r="U151" s="39">
        <f>养成属性buff汇总!AK152</f>
        <v>1.6314000000000002</v>
      </c>
      <c r="W151" s="74">
        <f>[4]圣人天赋!GN152/Q151</f>
        <v>0.25282970876255878</v>
      </c>
      <c r="X151" s="74">
        <f>'[5]变法-buff效果'!Z151/Q151</f>
        <v>0.23845860358641741</v>
      </c>
      <c r="Y151" s="74">
        <f>[6]属性汇总!EO150/Q151</f>
        <v>0.50871168765102392</v>
      </c>
      <c r="AB151" s="29">
        <v>147</v>
      </c>
      <c r="AC151" s="29">
        <f t="shared" si="26"/>
        <v>805.22379999999998</v>
      </c>
      <c r="AD151" s="29">
        <f t="shared" si="27"/>
        <v>807.06423999999993</v>
      </c>
      <c r="AE151" s="29">
        <f t="shared" si="28"/>
        <v>810.67273284494786</v>
      </c>
      <c r="AF151" s="29">
        <f t="shared" si="29"/>
        <v>816.18779076674639</v>
      </c>
      <c r="AG151" s="29">
        <f t="shared" si="30"/>
        <v>823.62820000000011</v>
      </c>
      <c r="AI151" s="29">
        <v>147</v>
      </c>
      <c r="AJ151" s="29">
        <f t="shared" si="31"/>
        <v>5874.2134480558843</v>
      </c>
      <c r="AK151" s="29">
        <f t="shared" si="32"/>
        <v>5963.6818590967123</v>
      </c>
      <c r="AL151" s="29">
        <f t="shared" si="33"/>
        <v>6067.4787170599066</v>
      </c>
      <c r="AM151" s="29">
        <f t="shared" si="34"/>
        <v>6190.0734812051305</v>
      </c>
      <c r="AN151" s="29">
        <f t="shared" si="35"/>
        <v>6332.0594500539373</v>
      </c>
      <c r="AP151" s="29">
        <v>147</v>
      </c>
      <c r="AQ151" s="39">
        <f t="shared" si="36"/>
        <v>0.12055264090314918</v>
      </c>
      <c r="AR151" s="39">
        <f t="shared" si="37"/>
        <v>0.8794473590968509</v>
      </c>
    </row>
    <row r="152" spans="2:44" x14ac:dyDescent="0.15">
      <c r="B152" s="29">
        <v>148</v>
      </c>
      <c r="C152" s="76">
        <f>[6]属性汇总!CY151</f>
        <v>315</v>
      </c>
      <c r="D152" s="76">
        <f>[6]属性汇总!CZ151</f>
        <v>315</v>
      </c>
      <c r="E152" s="76">
        <f>[6]属性汇总!DA151</f>
        <v>314.89792120271466</v>
      </c>
      <c r="F152" s="76">
        <f>[6]属性汇总!DB151</f>
        <v>314.84635080416558</v>
      </c>
      <c r="G152" s="76">
        <f>[6]属性汇总!DC151</f>
        <v>314.7542398485574</v>
      </c>
      <c r="I152" s="29">
        <v>148</v>
      </c>
      <c r="J152" s="29">
        <f>[7]属性汇总!AJ152+[9]属性!BH153</f>
        <v>2313.9599891891949</v>
      </c>
      <c r="K152" s="29">
        <f>[7]属性汇总!AK152+[9]属性!BI153</f>
        <v>2344.2592864314292</v>
      </c>
      <c r="L152" s="29">
        <f>[7]属性汇总!AL152+[9]属性!BJ153</f>
        <v>2374.0435016473325</v>
      </c>
      <c r="M152" s="29">
        <f>[7]属性汇总!AM152+[9]属性!BK153</f>
        <v>2405.3738667322332</v>
      </c>
      <c r="N152" s="29">
        <f>[7]属性汇总!AN152+[9]属性!BL153</f>
        <v>2438.191679894835</v>
      </c>
      <c r="P152" s="29">
        <v>148</v>
      </c>
      <c r="Q152" s="39">
        <f>养成属性buff汇总!AG153</f>
        <v>1.5726</v>
      </c>
      <c r="R152" s="39">
        <f>养成属性buff汇总!AH153</f>
        <v>1.5784799999999999</v>
      </c>
      <c r="S152" s="39">
        <f>养成属性buff汇总!AI153</f>
        <v>1.5902400000000001</v>
      </c>
      <c r="T152" s="39">
        <f>养成属性buff汇总!AJ153</f>
        <v>1.6078800000000002</v>
      </c>
      <c r="U152" s="39">
        <f>养成属性buff汇总!AK153</f>
        <v>1.6314000000000002</v>
      </c>
      <c r="W152" s="74">
        <f>[4]圣人天赋!GN153/Q152</f>
        <v>0.25282970876255878</v>
      </c>
      <c r="X152" s="74">
        <f>'[5]变法-buff效果'!Z152/Q152</f>
        <v>0.23845860358641741</v>
      </c>
      <c r="Y152" s="74">
        <f>[6]属性汇总!EO151/Q152</f>
        <v>0.50871168765102392</v>
      </c>
      <c r="AB152" s="29">
        <v>148</v>
      </c>
      <c r="AC152" s="29">
        <f t="shared" si="26"/>
        <v>810.36900000000003</v>
      </c>
      <c r="AD152" s="29">
        <f t="shared" si="27"/>
        <v>812.22119999999995</v>
      </c>
      <c r="AE152" s="29">
        <f t="shared" si="28"/>
        <v>815.66119141611966</v>
      </c>
      <c r="AF152" s="29">
        <f t="shared" si="29"/>
        <v>821.08150133516745</v>
      </c>
      <c r="AG152" s="29">
        <f t="shared" si="30"/>
        <v>828.24430673749396</v>
      </c>
      <c r="AI152" s="29">
        <v>148</v>
      </c>
      <c r="AJ152" s="29">
        <f t="shared" si="31"/>
        <v>5952.8934681881228</v>
      </c>
      <c r="AK152" s="29">
        <f t="shared" si="32"/>
        <v>6044.6256848777111</v>
      </c>
      <c r="AL152" s="29">
        <f t="shared" si="33"/>
        <v>6149.3424397069866</v>
      </c>
      <c r="AM152" s="29">
        <f t="shared" si="34"/>
        <v>6272.9263995736565</v>
      </c>
      <c r="AN152" s="29">
        <f t="shared" si="35"/>
        <v>6415.8575864752693</v>
      </c>
      <c r="AP152" s="29">
        <v>148</v>
      </c>
      <c r="AQ152" s="39">
        <f t="shared" si="36"/>
        <v>0.11981924460446051</v>
      </c>
      <c r="AR152" s="39">
        <f t="shared" si="37"/>
        <v>0.88018075539553953</v>
      </c>
    </row>
    <row r="153" spans="2:44" x14ac:dyDescent="0.15">
      <c r="B153" s="29">
        <v>149</v>
      </c>
      <c r="C153" s="76">
        <f>[6]属性汇总!CY152</f>
        <v>317</v>
      </c>
      <c r="D153" s="76">
        <f>[6]属性汇总!CZ152</f>
        <v>317</v>
      </c>
      <c r="E153" s="76">
        <f>[6]属性汇总!DA152</f>
        <v>316.82378852434192</v>
      </c>
      <c r="F153" s="76">
        <f>[6]属性汇总!DB152</f>
        <v>316.7228599105743</v>
      </c>
      <c r="G153" s="76">
        <f>[6]属性汇总!DC152</f>
        <v>316.45501305788724</v>
      </c>
      <c r="I153" s="29">
        <v>149</v>
      </c>
      <c r="J153" s="29">
        <f>[7]属性汇总!AJ153+[9]属性!BH154</f>
        <v>2344.5438421520489</v>
      </c>
      <c r="K153" s="29">
        <f>[7]属性汇总!AK153+[9]属性!BI154</f>
        <v>2375.6513568686632</v>
      </c>
      <c r="L153" s="29">
        <f>[7]属性汇总!AL153+[9]属性!BJ154</f>
        <v>2405.6481879494049</v>
      </c>
      <c r="M153" s="29">
        <f>[7]属性汇总!AM153+[9]属性!BK154</f>
        <v>2437.1440855952669</v>
      </c>
      <c r="N153" s="29">
        <f>[7]属性汇总!AN153+[9]属性!BL154</f>
        <v>2470.0371372260397</v>
      </c>
      <c r="P153" s="29">
        <v>149</v>
      </c>
      <c r="Q153" s="39">
        <f>养成属性buff汇总!AG154</f>
        <v>1.5726</v>
      </c>
      <c r="R153" s="39">
        <f>养成属性buff汇总!AH154</f>
        <v>1.5784799999999999</v>
      </c>
      <c r="S153" s="39">
        <f>养成属性buff汇总!AI154</f>
        <v>1.5902400000000001</v>
      </c>
      <c r="T153" s="39">
        <f>养成属性buff汇总!AJ154</f>
        <v>1.6078800000000002</v>
      </c>
      <c r="U153" s="39">
        <f>养成属性buff汇总!AK154</f>
        <v>1.6314000000000002</v>
      </c>
      <c r="W153" s="74">
        <f>[4]圣人天赋!GN154/Q153</f>
        <v>0.25282970876255878</v>
      </c>
      <c r="X153" s="74">
        <f>'[5]变法-buff效果'!Z153/Q153</f>
        <v>0.23845860358641741</v>
      </c>
      <c r="Y153" s="74">
        <f>[6]属性汇总!EO152/Q153</f>
        <v>0.50871168765102392</v>
      </c>
      <c r="AB153" s="29">
        <v>149</v>
      </c>
      <c r="AC153" s="29">
        <f t="shared" si="26"/>
        <v>815.51419999999996</v>
      </c>
      <c r="AD153" s="29">
        <f t="shared" si="27"/>
        <v>817.37815999999998</v>
      </c>
      <c r="AE153" s="29">
        <f t="shared" si="28"/>
        <v>820.64964998729147</v>
      </c>
      <c r="AF153" s="29">
        <f t="shared" si="29"/>
        <v>825.97521190358862</v>
      </c>
      <c r="AG153" s="29">
        <f t="shared" si="30"/>
        <v>832.71972136052455</v>
      </c>
      <c r="AI153" s="29">
        <v>149</v>
      </c>
      <c r="AJ153" s="29">
        <f t="shared" si="31"/>
        <v>6031.5734883203613</v>
      </c>
      <c r="AK153" s="29">
        <f t="shared" si="32"/>
        <v>6125.5695106587109</v>
      </c>
      <c r="AL153" s="29">
        <f t="shared" si="33"/>
        <v>6231.2061623540667</v>
      </c>
      <c r="AM153" s="29">
        <f t="shared" si="34"/>
        <v>6355.7793179421851</v>
      </c>
      <c r="AN153" s="29">
        <f t="shared" si="35"/>
        <v>6499.6557228966012</v>
      </c>
      <c r="AP153" s="29">
        <v>149</v>
      </c>
      <c r="AQ153" s="39">
        <f t="shared" si="36"/>
        <v>0.1191038054603988</v>
      </c>
      <c r="AR153" s="39">
        <f t="shared" si="37"/>
        <v>0.88089619453960122</v>
      </c>
    </row>
    <row r="154" spans="2:44" x14ac:dyDescent="0.15">
      <c r="B154" s="29">
        <v>150</v>
      </c>
      <c r="C154" s="76">
        <f>[6]属性汇总!CY153</f>
        <v>318.17566683699158</v>
      </c>
      <c r="D154" s="76">
        <f>[6]属性汇总!CZ153</f>
        <v>318.32048364750864</v>
      </c>
      <c r="E154" s="76">
        <f>[6]属性汇总!DA153</f>
        <v>318.74965584596919</v>
      </c>
      <c r="F154" s="76">
        <f>[6]属性汇总!DB153</f>
        <v>318.59936901698296</v>
      </c>
      <c r="G154" s="76">
        <f>[6]属性汇总!DC153</f>
        <v>318.15578626721702</v>
      </c>
      <c r="I154" s="29">
        <v>150</v>
      </c>
      <c r="J154" s="29">
        <f>[7]属性汇总!AJ154+[9]属性!BH155</f>
        <v>2375.127695114903</v>
      </c>
      <c r="K154" s="29">
        <f>[7]属性汇总!AK154+[9]属性!BI155</f>
        <v>2407.0434273058977</v>
      </c>
      <c r="L154" s="29">
        <f>[7]属性汇总!AL154+[9]属性!BJ155</f>
        <v>2437.2528742514774</v>
      </c>
      <c r="M154" s="29">
        <f>[7]属性汇总!AM154+[9]属性!BK155</f>
        <v>2468.9143044582997</v>
      </c>
      <c r="N154" s="29">
        <f>[7]属性汇总!AN154+[9]属性!BL155</f>
        <v>2501.8825945572444</v>
      </c>
      <c r="P154" s="29">
        <v>150</v>
      </c>
      <c r="Q154" s="39">
        <f>养成属性buff汇总!AG155</f>
        <v>1.5726</v>
      </c>
      <c r="R154" s="39">
        <f>养成属性buff汇总!AH155</f>
        <v>1.5784799999999999</v>
      </c>
      <c r="S154" s="39">
        <f>养成属性buff汇总!AI155</f>
        <v>1.5902400000000001</v>
      </c>
      <c r="T154" s="39">
        <f>养成属性buff汇总!AJ155</f>
        <v>1.6078800000000002</v>
      </c>
      <c r="U154" s="39">
        <f>养成属性buff汇总!AK155</f>
        <v>1.6314000000000002</v>
      </c>
      <c r="W154" s="74">
        <f>[4]圣人天赋!GN155/Q154</f>
        <v>0.25282970876255878</v>
      </c>
      <c r="X154" s="74">
        <f>'[5]变法-buff效果'!Z154/Q154</f>
        <v>0.23845860358641741</v>
      </c>
      <c r="Y154" s="74">
        <f>[6]属性汇总!EO153/Q154</f>
        <v>0.50871168765102392</v>
      </c>
      <c r="AB154" s="29">
        <v>150</v>
      </c>
      <c r="AC154" s="29">
        <f t="shared" ref="AC154:AC164" si="38">C154*(1+Q154)</f>
        <v>818.53872050484449</v>
      </c>
      <c r="AD154" s="29">
        <f t="shared" ref="AD154:AD164" si="39">D154*(1+R154)</f>
        <v>820.78300067542807</v>
      </c>
      <c r="AE154" s="29">
        <f t="shared" ref="AE154:AE164" si="40">E154*(1+S154)</f>
        <v>825.63810855846327</v>
      </c>
      <c r="AF154" s="29">
        <f t="shared" ref="AF154:AF164" si="41">F154*(1+T154)</f>
        <v>830.86892247200956</v>
      </c>
      <c r="AG154" s="29">
        <f t="shared" ref="AG154:AG164" si="42">G154*(1+U154)</f>
        <v>837.19513598355491</v>
      </c>
      <c r="AI154" s="29">
        <v>150</v>
      </c>
      <c r="AJ154" s="29">
        <f t="shared" ref="AJ154:AJ164" si="43">J154*(1+Q154)</f>
        <v>6110.2535084525989</v>
      </c>
      <c r="AK154" s="29">
        <f t="shared" ref="AK154:AK164" si="44">K154*(1+R154)</f>
        <v>6206.5133364397107</v>
      </c>
      <c r="AL154" s="29">
        <f t="shared" ref="AL154:AL164" si="45">L154*(1+S154)</f>
        <v>6313.0698850011468</v>
      </c>
      <c r="AM154" s="29">
        <f t="shared" ref="AM154:AM164" si="46">M154*(1+T154)</f>
        <v>6438.6322363107111</v>
      </c>
      <c r="AN154" s="29">
        <f t="shared" ref="AN154:AN164" si="47">N154*(1+U154)</f>
        <v>6583.4538593179332</v>
      </c>
      <c r="AP154" s="29">
        <v>150</v>
      </c>
      <c r="AQ154" s="39">
        <f t="shared" ref="AQ154:AQ164" si="48">AC154/(AC154+AJ154)</f>
        <v>0.11813584438048705</v>
      </c>
      <c r="AR154" s="39">
        <f t="shared" ref="AR154:AR164" si="49">AJ154/(AC154+AJ154)</f>
        <v>0.88186415561951292</v>
      </c>
    </row>
    <row r="155" spans="2:44" x14ac:dyDescent="0.15">
      <c r="B155" s="29">
        <v>151</v>
      </c>
      <c r="C155" s="76">
        <f>[6]属性汇总!CY154</f>
        <v>318.44797244385722</v>
      </c>
      <c r="D155" s="76">
        <f>[6]属性汇总!CZ154</f>
        <v>318.54622749851819</v>
      </c>
      <c r="E155" s="76">
        <f>[6]属性汇总!DA154</f>
        <v>319</v>
      </c>
      <c r="F155" s="76">
        <f>[6]属性汇总!DB154</f>
        <v>319</v>
      </c>
      <c r="G155" s="76">
        <f>[6]属性汇总!DC154</f>
        <v>319</v>
      </c>
      <c r="I155" s="29">
        <v>151</v>
      </c>
      <c r="J155" s="29">
        <f>[7]属性汇总!AJ155+[9]属性!BH156</f>
        <v>2405.711548077757</v>
      </c>
      <c r="K155" s="29">
        <f>[7]属性汇总!AK155+[9]属性!BI156</f>
        <v>2438.4354977431317</v>
      </c>
      <c r="L155" s="29">
        <f>[7]属性汇总!AL155+[9]属性!BJ156</f>
        <v>2468.8575605535498</v>
      </c>
      <c r="M155" s="29">
        <f>[7]属性汇总!AM155+[9]属性!BK156</f>
        <v>2500.6845233213335</v>
      </c>
      <c r="N155" s="29">
        <f>[7]属性汇总!AN155+[9]属性!BL156</f>
        <v>2533.728051888449</v>
      </c>
      <c r="P155" s="29">
        <v>151</v>
      </c>
      <c r="Q155" s="39">
        <f>养成属性buff汇总!AG156</f>
        <v>1.5726</v>
      </c>
      <c r="R155" s="39">
        <f>养成属性buff汇总!AH156</f>
        <v>1.5784799999999999</v>
      </c>
      <c r="S155" s="39">
        <f>养成属性buff汇总!AI156</f>
        <v>1.5902400000000001</v>
      </c>
      <c r="T155" s="39">
        <f>养成属性buff汇总!AJ156</f>
        <v>1.6078800000000002</v>
      </c>
      <c r="U155" s="39">
        <f>养成属性buff汇总!AK156</f>
        <v>1.6314000000000002</v>
      </c>
      <c r="W155" s="74">
        <f>[4]圣人天赋!GN156/Q155</f>
        <v>0.25282970876255878</v>
      </c>
      <c r="X155" s="74">
        <f>'[5]变法-buff效果'!Z155/Q155</f>
        <v>0.23845860358641741</v>
      </c>
      <c r="Y155" s="74">
        <f>[6]属性汇总!EO154/Q155</f>
        <v>0.50871168765102392</v>
      </c>
      <c r="AB155" s="29">
        <v>151</v>
      </c>
      <c r="AC155" s="29">
        <f t="shared" si="38"/>
        <v>819.23925390906709</v>
      </c>
      <c r="AD155" s="29">
        <f t="shared" si="39"/>
        <v>821.36507668037916</v>
      </c>
      <c r="AE155" s="29">
        <f t="shared" si="40"/>
        <v>826.28656000000001</v>
      </c>
      <c r="AF155" s="29">
        <f t="shared" si="41"/>
        <v>831.91372000000001</v>
      </c>
      <c r="AG155" s="29">
        <f t="shared" si="42"/>
        <v>839.41660000000002</v>
      </c>
      <c r="AI155" s="29">
        <v>151</v>
      </c>
      <c r="AJ155" s="29">
        <f t="shared" si="43"/>
        <v>6188.9335285848374</v>
      </c>
      <c r="AK155" s="29">
        <f t="shared" si="44"/>
        <v>6287.4571622207095</v>
      </c>
      <c r="AL155" s="29">
        <f t="shared" si="45"/>
        <v>6394.9336076482268</v>
      </c>
      <c r="AM155" s="29">
        <f t="shared" si="46"/>
        <v>6521.4851546792397</v>
      </c>
      <c r="AN155" s="29">
        <f t="shared" si="47"/>
        <v>6667.2519957392651</v>
      </c>
      <c r="AP155" s="29">
        <v>151</v>
      </c>
      <c r="AQ155" s="39">
        <f t="shared" si="48"/>
        <v>0.11689769635182073</v>
      </c>
      <c r="AR155" s="39">
        <f t="shared" si="49"/>
        <v>0.88310230364817932</v>
      </c>
    </row>
    <row r="156" spans="2:44" x14ac:dyDescent="0.15">
      <c r="B156" s="29">
        <v>152</v>
      </c>
      <c r="C156" s="76">
        <f>[6]属性汇总!CY155</f>
        <v>318.72027805072292</v>
      </c>
      <c r="D156" s="76">
        <f>[6]属性汇总!CZ155</f>
        <v>318.77197134952769</v>
      </c>
      <c r="E156" s="76">
        <f>[6]属性汇总!DA155</f>
        <v>319</v>
      </c>
      <c r="F156" s="76">
        <f>[6]属性汇总!DB155</f>
        <v>319</v>
      </c>
      <c r="G156" s="76">
        <f>[6]属性汇总!DC155</f>
        <v>319</v>
      </c>
      <c r="I156" s="29">
        <v>152</v>
      </c>
      <c r="J156" s="29">
        <f>[7]属性汇总!AJ156+[9]属性!BH157</f>
        <v>2436.2954010406111</v>
      </c>
      <c r="K156" s="29">
        <f>[7]属性汇总!AK156+[9]属性!BI157</f>
        <v>2469.8275681803661</v>
      </c>
      <c r="L156" s="29">
        <f>[7]属性汇总!AL156+[9]属性!BJ157</f>
        <v>2500.4622468556222</v>
      </c>
      <c r="M156" s="29">
        <f>[7]属性汇总!AM156+[9]属性!BK157</f>
        <v>2532.4547421843663</v>
      </c>
      <c r="N156" s="29">
        <f>[7]属性汇总!AN156+[9]属性!BL157</f>
        <v>2565.5735092196537</v>
      </c>
      <c r="P156" s="29">
        <v>152</v>
      </c>
      <c r="Q156" s="39">
        <f>养成属性buff汇总!AG157</f>
        <v>1.5726</v>
      </c>
      <c r="R156" s="39">
        <f>养成属性buff汇总!AH157</f>
        <v>1.5784799999999999</v>
      </c>
      <c r="S156" s="39">
        <f>养成属性buff汇总!AI157</f>
        <v>1.5902400000000001</v>
      </c>
      <c r="T156" s="39">
        <f>养成属性buff汇总!AJ157</f>
        <v>1.6078800000000002</v>
      </c>
      <c r="U156" s="39">
        <f>养成属性buff汇总!AK157</f>
        <v>1.6314000000000002</v>
      </c>
      <c r="W156" s="74">
        <f>[4]圣人天赋!GN157/Q156</f>
        <v>0.25282970876255878</v>
      </c>
      <c r="X156" s="74">
        <f>'[5]变法-buff效果'!Z156/Q156</f>
        <v>0.23845860358641741</v>
      </c>
      <c r="Y156" s="74">
        <f>[6]属性汇总!EO155/Q156</f>
        <v>0.50871168765102392</v>
      </c>
      <c r="AB156" s="29">
        <v>152</v>
      </c>
      <c r="AC156" s="29">
        <f t="shared" si="38"/>
        <v>819.9397873132898</v>
      </c>
      <c r="AD156" s="29">
        <f t="shared" si="39"/>
        <v>821.94715268533014</v>
      </c>
      <c r="AE156" s="29">
        <f t="shared" si="40"/>
        <v>826.28656000000001</v>
      </c>
      <c r="AF156" s="29">
        <f t="shared" si="41"/>
        <v>831.91372000000001</v>
      </c>
      <c r="AG156" s="29">
        <f t="shared" si="42"/>
        <v>839.41660000000002</v>
      </c>
      <c r="AI156" s="29">
        <v>152</v>
      </c>
      <c r="AJ156" s="29">
        <f t="shared" si="43"/>
        <v>6267.6135487170759</v>
      </c>
      <c r="AK156" s="29">
        <f t="shared" si="44"/>
        <v>6368.4009880017102</v>
      </c>
      <c r="AL156" s="29">
        <f t="shared" si="45"/>
        <v>6476.7973302953069</v>
      </c>
      <c r="AM156" s="29">
        <f t="shared" si="46"/>
        <v>6604.3380730477656</v>
      </c>
      <c r="AN156" s="29">
        <f t="shared" si="47"/>
        <v>6751.0501321605971</v>
      </c>
      <c r="AP156" s="29">
        <v>152</v>
      </c>
      <c r="AQ156" s="39">
        <f t="shared" si="48"/>
        <v>0.11568728282368398</v>
      </c>
      <c r="AR156" s="39">
        <f t="shared" si="49"/>
        <v>0.8843127171763161</v>
      </c>
    </row>
    <row r="157" spans="2:44" x14ac:dyDescent="0.15">
      <c r="B157" s="29">
        <v>153</v>
      </c>
      <c r="C157" s="76">
        <f>[6]属性汇总!CY156</f>
        <v>318.99258365758857</v>
      </c>
      <c r="D157" s="76">
        <f>[6]属性汇总!CZ156</f>
        <v>318.99771520053724</v>
      </c>
      <c r="E157" s="76">
        <f>[6]属性汇总!DA156</f>
        <v>319</v>
      </c>
      <c r="F157" s="76">
        <f>[6]属性汇总!DB156</f>
        <v>319</v>
      </c>
      <c r="G157" s="76">
        <f>[6]属性汇总!DC156</f>
        <v>319</v>
      </c>
      <c r="I157" s="29">
        <v>153</v>
      </c>
      <c r="J157" s="29">
        <f>[7]属性汇总!AJ157+[9]属性!BH158</f>
        <v>2466.8792540034651</v>
      </c>
      <c r="K157" s="29">
        <f>[7]属性汇总!AK157+[9]属性!BI158</f>
        <v>2501.2196386176001</v>
      </c>
      <c r="L157" s="29">
        <f>[7]属性汇总!AL157+[9]属性!BJ158</f>
        <v>2532.0669331576946</v>
      </c>
      <c r="M157" s="29">
        <f>[7]属性汇总!AM157+[9]属性!BK158</f>
        <v>2564.2249610473996</v>
      </c>
      <c r="N157" s="29">
        <f>[7]属性汇总!AN157+[9]属性!BL158</f>
        <v>2597.4189665508584</v>
      </c>
      <c r="P157" s="29">
        <v>153</v>
      </c>
      <c r="Q157" s="39">
        <f>养成属性buff汇总!AG158</f>
        <v>1.5726</v>
      </c>
      <c r="R157" s="39">
        <f>养成属性buff汇总!AH158</f>
        <v>1.5784799999999999</v>
      </c>
      <c r="S157" s="39">
        <f>养成属性buff汇总!AI158</f>
        <v>1.5902400000000001</v>
      </c>
      <c r="T157" s="39">
        <f>养成属性buff汇总!AJ158</f>
        <v>1.6078800000000002</v>
      </c>
      <c r="U157" s="39">
        <f>养成属性buff汇总!AK158</f>
        <v>1.6314000000000002</v>
      </c>
      <c r="W157" s="74">
        <f>[4]圣人天赋!GN158/Q157</f>
        <v>0.25282970876255878</v>
      </c>
      <c r="X157" s="74">
        <f>'[5]变法-buff效果'!Z157/Q157</f>
        <v>0.23845860358641741</v>
      </c>
      <c r="Y157" s="74">
        <f>[6]属性汇总!EO156/Q157</f>
        <v>0.50871168765102392</v>
      </c>
      <c r="AB157" s="29">
        <v>153</v>
      </c>
      <c r="AC157" s="29">
        <f t="shared" si="38"/>
        <v>820.6403207175124</v>
      </c>
      <c r="AD157" s="29">
        <f t="shared" si="39"/>
        <v>822.52922869028123</v>
      </c>
      <c r="AE157" s="29">
        <f t="shared" si="40"/>
        <v>826.28656000000001</v>
      </c>
      <c r="AF157" s="29">
        <f t="shared" si="41"/>
        <v>831.91372000000001</v>
      </c>
      <c r="AG157" s="29">
        <f t="shared" si="42"/>
        <v>839.41660000000002</v>
      </c>
      <c r="AI157" s="29">
        <v>153</v>
      </c>
      <c r="AJ157" s="29">
        <f t="shared" si="43"/>
        <v>6346.2935688493144</v>
      </c>
      <c r="AK157" s="29">
        <f t="shared" si="44"/>
        <v>6449.344813782709</v>
      </c>
      <c r="AL157" s="29">
        <f t="shared" si="45"/>
        <v>6558.661052942387</v>
      </c>
      <c r="AM157" s="29">
        <f t="shared" si="46"/>
        <v>6687.1909914162925</v>
      </c>
      <c r="AN157" s="29">
        <f t="shared" si="47"/>
        <v>6834.848268581929</v>
      </c>
      <c r="AP157" s="29">
        <v>153</v>
      </c>
      <c r="AQ157" s="39">
        <f t="shared" si="48"/>
        <v>0.11450368223880913</v>
      </c>
      <c r="AR157" s="39">
        <f t="shared" si="49"/>
        <v>0.88549631776119087</v>
      </c>
    </row>
    <row r="158" spans="2:44" x14ac:dyDescent="0.15">
      <c r="B158" s="29">
        <v>154</v>
      </c>
      <c r="C158" s="76">
        <f>[6]属性汇总!CY157</f>
        <v>319</v>
      </c>
      <c r="D158" s="76">
        <f>[6]属性汇总!CZ157</f>
        <v>319</v>
      </c>
      <c r="E158" s="76">
        <f>[6]属性汇总!DA157</f>
        <v>319</v>
      </c>
      <c r="F158" s="76">
        <f>[6]属性汇总!DB157</f>
        <v>319</v>
      </c>
      <c r="G158" s="76">
        <f>[6]属性汇总!DC157</f>
        <v>319</v>
      </c>
      <c r="I158" s="29">
        <v>154</v>
      </c>
      <c r="J158" s="29">
        <f>[7]属性汇总!AJ158+[9]属性!BH159</f>
        <v>2497.4631069663192</v>
      </c>
      <c r="K158" s="29">
        <f>[7]属性汇总!AK158+[9]属性!BI159</f>
        <v>2532.6117090548341</v>
      </c>
      <c r="L158" s="29">
        <f>[7]属性汇总!AL158+[9]属性!BJ159</f>
        <v>2563.671619459767</v>
      </c>
      <c r="M158" s="29">
        <f>[7]属性汇总!AM158+[9]属性!BK159</f>
        <v>2595.9951799104329</v>
      </c>
      <c r="N158" s="29">
        <f>[7]属性汇总!AN158+[9]属性!BL159</f>
        <v>2600</v>
      </c>
      <c r="P158" s="29">
        <v>154</v>
      </c>
      <c r="Q158" s="39">
        <f>养成属性buff汇总!AG159</f>
        <v>1.5726</v>
      </c>
      <c r="R158" s="39">
        <f>养成属性buff汇总!AH159</f>
        <v>1.5784799999999999</v>
      </c>
      <c r="S158" s="39">
        <f>养成属性buff汇总!AI159</f>
        <v>1.5902400000000001</v>
      </c>
      <c r="T158" s="39">
        <f>养成属性buff汇总!AJ159</f>
        <v>1.6078800000000002</v>
      </c>
      <c r="U158" s="39">
        <f>养成属性buff汇总!AK159</f>
        <v>1.6314000000000002</v>
      </c>
      <c r="W158" s="74">
        <f>[4]圣人天赋!GN159/Q158</f>
        <v>0.25282970876255878</v>
      </c>
      <c r="X158" s="74">
        <f>'[5]变法-buff效果'!Z158/Q158</f>
        <v>0.23845860358641741</v>
      </c>
      <c r="Y158" s="74">
        <f>[6]属性汇总!EO157/Q158</f>
        <v>0.50871168765102392</v>
      </c>
      <c r="AB158" s="29">
        <v>154</v>
      </c>
      <c r="AC158" s="29">
        <f t="shared" si="38"/>
        <v>820.65940000000001</v>
      </c>
      <c r="AD158" s="29">
        <f t="shared" si="39"/>
        <v>822.53512000000001</v>
      </c>
      <c r="AE158" s="29">
        <f t="shared" si="40"/>
        <v>826.28656000000001</v>
      </c>
      <c r="AF158" s="29">
        <f t="shared" si="41"/>
        <v>831.91372000000001</v>
      </c>
      <c r="AG158" s="29">
        <f t="shared" si="42"/>
        <v>839.41660000000002</v>
      </c>
      <c r="AI158" s="29">
        <v>154</v>
      </c>
      <c r="AJ158" s="29">
        <f t="shared" si="43"/>
        <v>6424.9735889815529</v>
      </c>
      <c r="AK158" s="29">
        <f t="shared" si="44"/>
        <v>6530.2886395637088</v>
      </c>
      <c r="AL158" s="29">
        <f t="shared" si="45"/>
        <v>6640.524775589467</v>
      </c>
      <c r="AM158" s="29">
        <f t="shared" si="46"/>
        <v>6770.0439097848202</v>
      </c>
      <c r="AN158" s="29">
        <f t="shared" si="47"/>
        <v>6841.64</v>
      </c>
      <c r="AP158" s="29">
        <v>154</v>
      </c>
      <c r="AQ158" s="39">
        <f t="shared" si="48"/>
        <v>0.11326262332745506</v>
      </c>
      <c r="AR158" s="39">
        <f t="shared" si="49"/>
        <v>0.88673737667254493</v>
      </c>
    </row>
    <row r="159" spans="2:44" x14ac:dyDescent="0.15">
      <c r="B159" s="29">
        <v>155</v>
      </c>
      <c r="C159" s="76">
        <f>[6]属性汇总!CY158</f>
        <v>319</v>
      </c>
      <c r="D159" s="76">
        <f>[6]属性汇总!CZ158</f>
        <v>319</v>
      </c>
      <c r="E159" s="76">
        <f>[6]属性汇总!DA158</f>
        <v>319</v>
      </c>
      <c r="F159" s="76">
        <f>[6]属性汇总!DB158</f>
        <v>319</v>
      </c>
      <c r="G159" s="76">
        <f>[6]属性汇总!DC158</f>
        <v>319</v>
      </c>
      <c r="I159" s="29">
        <v>155</v>
      </c>
      <c r="J159" s="29">
        <f>[7]属性汇总!AJ159+[9]属性!BH160</f>
        <v>2528.0469599291732</v>
      </c>
      <c r="K159" s="29">
        <f>[7]属性汇总!AK159+[9]属性!BI160</f>
        <v>2564.0037794920686</v>
      </c>
      <c r="L159" s="29">
        <f>[7]属性汇总!AL159+[9]属性!BJ160</f>
        <v>2595.2763057618395</v>
      </c>
      <c r="M159" s="29">
        <f>[7]属性汇总!AM159+[9]属性!BK160</f>
        <v>2600</v>
      </c>
      <c r="N159" s="29">
        <f>[7]属性汇总!AN159+[9]属性!BL160</f>
        <v>2600</v>
      </c>
      <c r="P159" s="29">
        <v>155</v>
      </c>
      <c r="Q159" s="39">
        <f>养成属性buff汇总!AG160</f>
        <v>1.5726</v>
      </c>
      <c r="R159" s="39">
        <f>养成属性buff汇总!AH160</f>
        <v>1.5784799999999999</v>
      </c>
      <c r="S159" s="39">
        <f>养成属性buff汇总!AI160</f>
        <v>1.5902400000000001</v>
      </c>
      <c r="T159" s="39">
        <f>养成属性buff汇总!AJ160</f>
        <v>1.6078800000000002</v>
      </c>
      <c r="U159" s="39">
        <f>养成属性buff汇总!AK160</f>
        <v>1.6314000000000002</v>
      </c>
      <c r="W159" s="74">
        <f>[4]圣人天赋!GN160/Q159</f>
        <v>0.25282970876255878</v>
      </c>
      <c r="X159" s="74">
        <f>'[5]变法-buff效果'!Z159/Q159</f>
        <v>0.23845860358641741</v>
      </c>
      <c r="Y159" s="74">
        <f>[6]属性汇总!EO158/Q159</f>
        <v>0.50871168765102392</v>
      </c>
      <c r="AB159" s="29">
        <v>155</v>
      </c>
      <c r="AC159" s="29">
        <f t="shared" si="38"/>
        <v>820.65940000000001</v>
      </c>
      <c r="AD159" s="29">
        <f t="shared" si="39"/>
        <v>822.53512000000001</v>
      </c>
      <c r="AE159" s="29">
        <f t="shared" si="40"/>
        <v>826.28656000000001</v>
      </c>
      <c r="AF159" s="29">
        <f t="shared" si="41"/>
        <v>831.91372000000001</v>
      </c>
      <c r="AG159" s="29">
        <f t="shared" si="42"/>
        <v>839.41660000000002</v>
      </c>
      <c r="AI159" s="29">
        <v>155</v>
      </c>
      <c r="AJ159" s="29">
        <f t="shared" si="43"/>
        <v>6503.6536091137914</v>
      </c>
      <c r="AK159" s="29">
        <f t="shared" si="44"/>
        <v>6611.2324653447085</v>
      </c>
      <c r="AL159" s="29">
        <f t="shared" si="45"/>
        <v>6722.3884982365471</v>
      </c>
      <c r="AM159" s="29">
        <f t="shared" si="46"/>
        <v>6780.4880000000003</v>
      </c>
      <c r="AN159" s="29">
        <f t="shared" si="47"/>
        <v>6841.64</v>
      </c>
      <c r="AP159" s="29">
        <v>155</v>
      </c>
      <c r="AQ159" s="39">
        <f t="shared" si="48"/>
        <v>0.11204592143711455</v>
      </c>
      <c r="AR159" s="39">
        <f t="shared" si="49"/>
        <v>0.88795407856288544</v>
      </c>
    </row>
    <row r="160" spans="2:44" x14ac:dyDescent="0.15">
      <c r="B160" s="29">
        <v>156</v>
      </c>
      <c r="C160" s="76">
        <f>[6]属性汇总!CY159</f>
        <v>319</v>
      </c>
      <c r="D160" s="76">
        <f>[6]属性汇总!CZ159</f>
        <v>319</v>
      </c>
      <c r="E160" s="76">
        <f>[6]属性汇总!DA159</f>
        <v>319</v>
      </c>
      <c r="F160" s="76">
        <f>[6]属性汇总!DB159</f>
        <v>319</v>
      </c>
      <c r="G160" s="76">
        <f>[6]属性汇总!DC159</f>
        <v>319</v>
      </c>
      <c r="I160" s="29">
        <v>156</v>
      </c>
      <c r="J160" s="29">
        <f>[7]属性汇总!AJ160+[9]属性!BH161</f>
        <v>2558.6308128920273</v>
      </c>
      <c r="K160" s="29">
        <f>[7]属性汇总!AK160+[9]属性!BI161</f>
        <v>2595.3958499293026</v>
      </c>
      <c r="L160" s="29">
        <f>[7]属性汇总!AL160+[9]属性!BJ161</f>
        <v>2600</v>
      </c>
      <c r="M160" s="29">
        <f>[7]属性汇总!AM160+[9]属性!BK161</f>
        <v>2600</v>
      </c>
      <c r="N160" s="29">
        <f>[7]属性汇总!AN160+[9]属性!BL161</f>
        <v>2600</v>
      </c>
      <c r="P160" s="29">
        <v>156</v>
      </c>
      <c r="Q160" s="39">
        <f>养成属性buff汇总!AG161</f>
        <v>1.6010000000000002</v>
      </c>
      <c r="R160" s="39">
        <f>养成属性buff汇总!AH161</f>
        <v>1.6073000000000002</v>
      </c>
      <c r="S160" s="39">
        <f>养成属性buff汇总!AI161</f>
        <v>1.6199000000000003</v>
      </c>
      <c r="T160" s="39">
        <f>养成属性buff汇总!AJ161</f>
        <v>1.6388000000000003</v>
      </c>
      <c r="U160" s="39">
        <f>养成属性buff汇总!AK161</f>
        <v>1.6640000000000001</v>
      </c>
      <c r="W160" s="74">
        <f>[4]圣人天赋!GN161/Q160</f>
        <v>0.26608369768894441</v>
      </c>
      <c r="X160" s="74">
        <f>'[5]变法-buff效果'!Z160/Q160</f>
        <v>0.23422860712054963</v>
      </c>
      <c r="Y160" s="74">
        <f>[6]属性汇总!EO159/Q160</f>
        <v>0.49968769519050599</v>
      </c>
      <c r="AB160" s="29">
        <v>156</v>
      </c>
      <c r="AC160" s="29">
        <f t="shared" si="38"/>
        <v>829.71899999999994</v>
      </c>
      <c r="AD160" s="29">
        <f t="shared" si="39"/>
        <v>831.72870000000012</v>
      </c>
      <c r="AE160" s="29">
        <f t="shared" si="40"/>
        <v>835.74810000000014</v>
      </c>
      <c r="AF160" s="29">
        <f t="shared" si="41"/>
        <v>841.77720000000011</v>
      </c>
      <c r="AG160" s="29">
        <f t="shared" si="42"/>
        <v>849.81600000000003</v>
      </c>
      <c r="AI160" s="29">
        <v>156</v>
      </c>
      <c r="AJ160" s="29">
        <f t="shared" si="43"/>
        <v>6654.9987443321625</v>
      </c>
      <c r="AK160" s="29">
        <f t="shared" si="44"/>
        <v>6766.9755995206715</v>
      </c>
      <c r="AL160" s="29">
        <f t="shared" si="45"/>
        <v>6811.7400000000007</v>
      </c>
      <c r="AM160" s="29">
        <f t="shared" si="46"/>
        <v>6860.880000000001</v>
      </c>
      <c r="AN160" s="29">
        <f t="shared" si="47"/>
        <v>6926.4000000000005</v>
      </c>
      <c r="AP160" s="29">
        <v>156</v>
      </c>
      <c r="AQ160" s="39">
        <f t="shared" si="48"/>
        <v>0.11085508209421906</v>
      </c>
      <c r="AR160" s="39">
        <f t="shared" si="49"/>
        <v>0.88914491790578098</v>
      </c>
    </row>
    <row r="161" spans="2:44" x14ac:dyDescent="0.15">
      <c r="B161" s="29">
        <v>157</v>
      </c>
      <c r="C161" s="76">
        <f>[6]属性汇总!CY160</f>
        <v>319</v>
      </c>
      <c r="D161" s="76">
        <f>[6]属性汇总!CZ160</f>
        <v>319</v>
      </c>
      <c r="E161" s="76">
        <f>[6]属性汇总!DA160</f>
        <v>319</v>
      </c>
      <c r="F161" s="76">
        <f>[6]属性汇总!DB160</f>
        <v>319</v>
      </c>
      <c r="G161" s="76">
        <f>[6]属性汇总!DC160</f>
        <v>319</v>
      </c>
      <c r="I161" s="29">
        <v>157</v>
      </c>
      <c r="J161" s="29">
        <f>[7]属性汇总!AJ161+[9]属性!BH162</f>
        <v>2589.2146658548813</v>
      </c>
      <c r="K161" s="29">
        <f>[7]属性汇总!AK161+[9]属性!BI162</f>
        <v>2600</v>
      </c>
      <c r="L161" s="29">
        <f>[7]属性汇总!AL161+[9]属性!BJ162</f>
        <v>2600</v>
      </c>
      <c r="M161" s="29">
        <f>[7]属性汇总!AM161+[9]属性!BK162</f>
        <v>2600</v>
      </c>
      <c r="N161" s="29">
        <f>[7]属性汇总!AN161+[9]属性!BL162</f>
        <v>2600</v>
      </c>
      <c r="P161" s="29">
        <v>157</v>
      </c>
      <c r="Q161" s="39">
        <f>养成属性buff汇总!AG162</f>
        <v>1.6010000000000002</v>
      </c>
      <c r="R161" s="39">
        <f>养成属性buff汇总!AH162</f>
        <v>1.6073000000000002</v>
      </c>
      <c r="S161" s="39">
        <f>养成属性buff汇总!AI162</f>
        <v>1.6199000000000003</v>
      </c>
      <c r="T161" s="39">
        <f>养成属性buff汇总!AJ162</f>
        <v>1.6388000000000003</v>
      </c>
      <c r="U161" s="39">
        <f>养成属性buff汇总!AK162</f>
        <v>1.6640000000000001</v>
      </c>
      <c r="W161" s="74">
        <f>[4]圣人天赋!GN162/Q161</f>
        <v>0.26608369768894441</v>
      </c>
      <c r="X161" s="74">
        <f>'[5]变法-buff效果'!Z161/Q161</f>
        <v>0.23422860712054963</v>
      </c>
      <c r="Y161" s="74">
        <f>[6]属性汇总!EO160/Q161</f>
        <v>0.49968769519050599</v>
      </c>
      <c r="AB161" s="29">
        <v>157</v>
      </c>
      <c r="AC161" s="29">
        <f t="shared" si="38"/>
        <v>829.71899999999994</v>
      </c>
      <c r="AD161" s="29">
        <f t="shared" si="39"/>
        <v>831.72870000000012</v>
      </c>
      <c r="AE161" s="29">
        <f t="shared" si="40"/>
        <v>835.74810000000014</v>
      </c>
      <c r="AF161" s="29">
        <f t="shared" si="41"/>
        <v>841.77720000000011</v>
      </c>
      <c r="AG161" s="29">
        <f t="shared" si="42"/>
        <v>849.81600000000003</v>
      </c>
      <c r="AI161" s="29">
        <v>157</v>
      </c>
      <c r="AJ161" s="29">
        <f t="shared" si="43"/>
        <v>6734.5473458885463</v>
      </c>
      <c r="AK161" s="29">
        <f t="shared" si="44"/>
        <v>6778.9800000000014</v>
      </c>
      <c r="AL161" s="29">
        <f t="shared" si="45"/>
        <v>6811.7400000000007</v>
      </c>
      <c r="AM161" s="29">
        <f t="shared" si="46"/>
        <v>6860.880000000001</v>
      </c>
      <c r="AN161" s="29">
        <f t="shared" si="47"/>
        <v>6926.4000000000005</v>
      </c>
      <c r="AP161" s="29">
        <v>157</v>
      </c>
      <c r="AQ161" s="39">
        <f t="shared" si="48"/>
        <v>0.10968928935864115</v>
      </c>
      <c r="AR161" s="39">
        <f t="shared" si="49"/>
        <v>0.8903107106413588</v>
      </c>
    </row>
    <row r="162" spans="2:44" x14ac:dyDescent="0.15">
      <c r="B162" s="29">
        <v>158</v>
      </c>
      <c r="C162" s="76">
        <f>[6]属性汇总!CY161</f>
        <v>319</v>
      </c>
      <c r="D162" s="76">
        <f>[6]属性汇总!CZ161</f>
        <v>319</v>
      </c>
      <c r="E162" s="76">
        <f>[6]属性汇总!DA161</f>
        <v>319</v>
      </c>
      <c r="F162" s="76">
        <f>[6]属性汇总!DB161</f>
        <v>319</v>
      </c>
      <c r="G162" s="76">
        <f>[6]属性汇总!DC161</f>
        <v>319</v>
      </c>
      <c r="I162" s="29">
        <v>158</v>
      </c>
      <c r="J162" s="29">
        <f>[7]属性汇总!AJ162+[9]属性!BH163</f>
        <v>2600</v>
      </c>
      <c r="K162" s="29">
        <f>[7]属性汇总!AK162+[9]属性!BI163</f>
        <v>2600</v>
      </c>
      <c r="L162" s="29">
        <f>[7]属性汇总!AL162+[9]属性!BJ163</f>
        <v>2600</v>
      </c>
      <c r="M162" s="29">
        <f>[7]属性汇总!AM162+[9]属性!BK163</f>
        <v>2600</v>
      </c>
      <c r="N162" s="29">
        <f>[7]属性汇总!AN162+[9]属性!BL163</f>
        <v>2600</v>
      </c>
      <c r="P162" s="29">
        <v>158</v>
      </c>
      <c r="Q162" s="39">
        <f>养成属性buff汇总!AG163</f>
        <v>1.6010000000000002</v>
      </c>
      <c r="R162" s="39">
        <f>养成属性buff汇总!AH163</f>
        <v>1.6073000000000002</v>
      </c>
      <c r="S162" s="39">
        <f>养成属性buff汇总!AI163</f>
        <v>1.6199000000000003</v>
      </c>
      <c r="T162" s="39">
        <f>养成属性buff汇总!AJ163</f>
        <v>1.6388000000000003</v>
      </c>
      <c r="U162" s="39">
        <f>养成属性buff汇总!AK163</f>
        <v>1.6640000000000001</v>
      </c>
      <c r="W162" s="74">
        <f>[4]圣人天赋!GN163/Q162</f>
        <v>0.26608369768894441</v>
      </c>
      <c r="X162" s="74">
        <f>'[5]变法-buff效果'!Z162/Q162</f>
        <v>0.23422860712054963</v>
      </c>
      <c r="Y162" s="74">
        <f>[6]属性汇总!EO161/Q162</f>
        <v>0.49968769519050599</v>
      </c>
      <c r="AB162" s="29">
        <v>158</v>
      </c>
      <c r="AC162" s="29">
        <f t="shared" si="38"/>
        <v>829.71899999999994</v>
      </c>
      <c r="AD162" s="29">
        <f t="shared" si="39"/>
        <v>831.72870000000012</v>
      </c>
      <c r="AE162" s="29">
        <f t="shared" si="40"/>
        <v>835.74810000000014</v>
      </c>
      <c r="AF162" s="29">
        <f t="shared" si="41"/>
        <v>841.77720000000011</v>
      </c>
      <c r="AG162" s="29">
        <f t="shared" si="42"/>
        <v>849.81600000000003</v>
      </c>
      <c r="AI162" s="29">
        <v>158</v>
      </c>
      <c r="AJ162" s="29">
        <f t="shared" si="43"/>
        <v>6762.6</v>
      </c>
      <c r="AK162" s="29">
        <f t="shared" si="44"/>
        <v>6778.9800000000014</v>
      </c>
      <c r="AL162" s="29">
        <f t="shared" si="45"/>
        <v>6811.7400000000007</v>
      </c>
      <c r="AM162" s="29">
        <f t="shared" si="46"/>
        <v>6860.880000000001</v>
      </c>
      <c r="AN162" s="29">
        <f t="shared" si="47"/>
        <v>6926.4000000000005</v>
      </c>
      <c r="AP162" s="29">
        <v>158</v>
      </c>
      <c r="AQ162" s="39">
        <f t="shared" si="48"/>
        <v>0.1092840013703323</v>
      </c>
      <c r="AR162" s="39">
        <f t="shared" si="49"/>
        <v>0.89071599862966766</v>
      </c>
    </row>
    <row r="163" spans="2:44" x14ac:dyDescent="0.15">
      <c r="B163" s="29">
        <v>159</v>
      </c>
      <c r="C163" s="76">
        <f>[6]属性汇总!CY162</f>
        <v>319</v>
      </c>
      <c r="D163" s="76">
        <f>[6]属性汇总!CZ162</f>
        <v>319</v>
      </c>
      <c r="E163" s="76">
        <f>[6]属性汇总!DA162</f>
        <v>319</v>
      </c>
      <c r="F163" s="76">
        <f>[6]属性汇总!DB162</f>
        <v>319</v>
      </c>
      <c r="G163" s="76">
        <f>[6]属性汇总!DC162</f>
        <v>319</v>
      </c>
      <c r="I163" s="29">
        <v>159</v>
      </c>
      <c r="J163" s="29">
        <f>[7]属性汇总!AJ163+[9]属性!BH164</f>
        <v>2600</v>
      </c>
      <c r="K163" s="29">
        <f>[7]属性汇总!AK163+[9]属性!BI164</f>
        <v>2600</v>
      </c>
      <c r="L163" s="29">
        <f>[7]属性汇总!AL163+[9]属性!BJ164</f>
        <v>2600</v>
      </c>
      <c r="M163" s="29">
        <f>[7]属性汇总!AM163+[9]属性!BK164</f>
        <v>2600</v>
      </c>
      <c r="N163" s="29">
        <f>[7]属性汇总!AN163+[9]属性!BL164</f>
        <v>2600</v>
      </c>
      <c r="P163" s="29">
        <v>159</v>
      </c>
      <c r="Q163" s="39">
        <f>养成属性buff汇总!AG164</f>
        <v>1.6010000000000002</v>
      </c>
      <c r="R163" s="39">
        <f>养成属性buff汇总!AH164</f>
        <v>1.6073000000000002</v>
      </c>
      <c r="S163" s="39">
        <f>养成属性buff汇总!AI164</f>
        <v>1.6199000000000003</v>
      </c>
      <c r="T163" s="39">
        <f>养成属性buff汇总!AJ164</f>
        <v>1.6388000000000003</v>
      </c>
      <c r="U163" s="39">
        <f>养成属性buff汇总!AK164</f>
        <v>1.6640000000000001</v>
      </c>
      <c r="W163" s="74">
        <f>[4]圣人天赋!GN164/Q163</f>
        <v>0.26608369768894441</v>
      </c>
      <c r="X163" s="74">
        <f>'[5]变法-buff效果'!Z163/Q163</f>
        <v>0.23422860712054963</v>
      </c>
      <c r="Y163" s="74">
        <f>[6]属性汇总!EO162/Q163</f>
        <v>0.49968769519050599</v>
      </c>
      <c r="AB163" s="29">
        <v>159</v>
      </c>
      <c r="AC163" s="29">
        <f t="shared" si="38"/>
        <v>829.71899999999994</v>
      </c>
      <c r="AD163" s="29">
        <f t="shared" si="39"/>
        <v>831.72870000000012</v>
      </c>
      <c r="AE163" s="29">
        <f t="shared" si="40"/>
        <v>835.74810000000014</v>
      </c>
      <c r="AF163" s="29">
        <f t="shared" si="41"/>
        <v>841.77720000000011</v>
      </c>
      <c r="AG163" s="29">
        <f t="shared" si="42"/>
        <v>849.81600000000003</v>
      </c>
      <c r="AI163" s="29">
        <v>159</v>
      </c>
      <c r="AJ163" s="29">
        <f t="shared" si="43"/>
        <v>6762.6</v>
      </c>
      <c r="AK163" s="29">
        <f t="shared" si="44"/>
        <v>6778.9800000000014</v>
      </c>
      <c r="AL163" s="29">
        <f t="shared" si="45"/>
        <v>6811.7400000000007</v>
      </c>
      <c r="AM163" s="29">
        <f t="shared" si="46"/>
        <v>6860.880000000001</v>
      </c>
      <c r="AN163" s="29">
        <f t="shared" si="47"/>
        <v>6926.4000000000005</v>
      </c>
      <c r="AP163" s="29">
        <v>159</v>
      </c>
      <c r="AQ163" s="39">
        <f t="shared" si="48"/>
        <v>0.1092840013703323</v>
      </c>
      <c r="AR163" s="39">
        <f t="shared" si="49"/>
        <v>0.89071599862966766</v>
      </c>
    </row>
    <row r="164" spans="2:44" x14ac:dyDescent="0.15">
      <c r="B164" s="29">
        <v>160</v>
      </c>
      <c r="C164" s="76">
        <f>[6]属性汇总!CY163</f>
        <v>319</v>
      </c>
      <c r="D164" s="76">
        <f>[6]属性汇总!CZ163</f>
        <v>319</v>
      </c>
      <c r="E164" s="76">
        <f>[6]属性汇总!DA163</f>
        <v>319</v>
      </c>
      <c r="F164" s="76">
        <f>[6]属性汇总!DB163</f>
        <v>319</v>
      </c>
      <c r="G164" s="76">
        <f>[6]属性汇总!DC163</f>
        <v>319</v>
      </c>
      <c r="I164" s="29">
        <v>160</v>
      </c>
      <c r="J164" s="29">
        <f>[7]属性汇总!AJ164+[9]属性!BH165</f>
        <v>2600</v>
      </c>
      <c r="K164" s="29">
        <f>[7]属性汇总!AK164+[9]属性!BI165</f>
        <v>2600</v>
      </c>
      <c r="L164" s="29">
        <f>[7]属性汇总!AL164+[9]属性!BJ165</f>
        <v>2600</v>
      </c>
      <c r="M164" s="29">
        <f>[7]属性汇总!AM164+[9]属性!BK165</f>
        <v>2600</v>
      </c>
      <c r="N164" s="29">
        <f>[7]属性汇总!AN164+[9]属性!BL165</f>
        <v>2600</v>
      </c>
      <c r="P164" s="29">
        <v>160</v>
      </c>
      <c r="Q164" s="39">
        <f>养成属性buff汇总!AG165</f>
        <v>1.6010000000000002</v>
      </c>
      <c r="R164" s="39">
        <f>养成属性buff汇总!AH165</f>
        <v>1.6073000000000002</v>
      </c>
      <c r="S164" s="39">
        <f>养成属性buff汇总!AI165</f>
        <v>1.6199000000000003</v>
      </c>
      <c r="T164" s="39">
        <f>养成属性buff汇总!AJ165</f>
        <v>1.6388000000000003</v>
      </c>
      <c r="U164" s="39">
        <f>养成属性buff汇总!AK165</f>
        <v>1.6640000000000001</v>
      </c>
      <c r="W164" s="74">
        <f>[4]圣人天赋!GN165/Q164</f>
        <v>0.26608369768894441</v>
      </c>
      <c r="X164" s="74">
        <f>'[5]变法-buff效果'!Z164/Q164</f>
        <v>0.23422860712054963</v>
      </c>
      <c r="Y164" s="74">
        <f>[6]属性汇总!EO163/Q164</f>
        <v>0.49968769519050599</v>
      </c>
      <c r="AB164" s="29">
        <v>160</v>
      </c>
      <c r="AC164" s="29">
        <f t="shared" si="38"/>
        <v>829.71899999999994</v>
      </c>
      <c r="AD164" s="29">
        <f t="shared" si="39"/>
        <v>831.72870000000012</v>
      </c>
      <c r="AE164" s="29">
        <f t="shared" si="40"/>
        <v>835.74810000000014</v>
      </c>
      <c r="AF164" s="29">
        <f t="shared" si="41"/>
        <v>841.77720000000011</v>
      </c>
      <c r="AG164" s="29">
        <f t="shared" si="42"/>
        <v>849.81600000000003</v>
      </c>
      <c r="AI164" s="29">
        <v>160</v>
      </c>
      <c r="AJ164" s="29">
        <f t="shared" si="43"/>
        <v>6762.6</v>
      </c>
      <c r="AK164" s="29">
        <f t="shared" si="44"/>
        <v>6778.9800000000014</v>
      </c>
      <c r="AL164" s="29">
        <f t="shared" si="45"/>
        <v>6811.7400000000007</v>
      </c>
      <c r="AM164" s="29">
        <f t="shared" si="46"/>
        <v>6860.880000000001</v>
      </c>
      <c r="AN164" s="29">
        <f t="shared" si="47"/>
        <v>6926.4000000000005</v>
      </c>
      <c r="AP164" s="29">
        <v>160</v>
      </c>
      <c r="AQ164" s="39">
        <f t="shared" si="48"/>
        <v>0.1092840013703323</v>
      </c>
      <c r="AR164" s="39">
        <f t="shared" si="49"/>
        <v>0.89071599862966766</v>
      </c>
    </row>
  </sheetData>
  <mergeCells count="6">
    <mergeCell ref="AB3:AG3"/>
    <mergeCell ref="AI3:AN3"/>
    <mergeCell ref="AP3:AR3"/>
    <mergeCell ref="B3:G3"/>
    <mergeCell ref="I3:N3"/>
    <mergeCell ref="P3:U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B2:S163"/>
  <sheetViews>
    <sheetView workbookViewId="0">
      <selection activeCell="O22" sqref="O22"/>
    </sheetView>
  </sheetViews>
  <sheetFormatPr defaultColWidth="9" defaultRowHeight="11.25" x14ac:dyDescent="0.15"/>
  <cols>
    <col min="1" max="2" width="9" style="5"/>
    <col min="3" max="3" width="7.375" style="8" customWidth="1"/>
    <col min="4" max="8" width="7.375" style="8"/>
    <col min="9" max="9" width="9" style="5"/>
    <col min="10" max="10" width="7.375" style="8" bestFit="1" customWidth="1"/>
    <col min="11" max="13" width="9" style="5"/>
    <col min="14" max="14" width="9" style="8"/>
    <col min="15" max="16384" width="9" style="5"/>
  </cols>
  <sheetData>
    <row r="2" spans="2:19" x14ac:dyDescent="0.15">
      <c r="D2" s="101" t="s">
        <v>119</v>
      </c>
      <c r="E2" s="101"/>
      <c r="F2" s="101"/>
      <c r="G2" s="101"/>
      <c r="H2" s="101"/>
      <c r="K2" s="102" t="s">
        <v>123</v>
      </c>
      <c r="L2" s="102"/>
      <c r="M2" s="102"/>
    </row>
    <row r="3" spans="2:19" x14ac:dyDescent="0.15">
      <c r="C3" s="8" t="s">
        <v>379</v>
      </c>
      <c r="D3" s="8" t="s">
        <v>114</v>
      </c>
      <c r="E3" s="8" t="s">
        <v>115</v>
      </c>
      <c r="F3" s="8" t="s">
        <v>116</v>
      </c>
      <c r="G3" s="8" t="s">
        <v>117</v>
      </c>
      <c r="H3" s="8" t="s">
        <v>118</v>
      </c>
      <c r="J3" s="8" t="s">
        <v>379</v>
      </c>
      <c r="K3" s="8" t="s">
        <v>121</v>
      </c>
      <c r="L3" s="7" t="s">
        <v>443</v>
      </c>
      <c r="M3" s="8" t="s">
        <v>122</v>
      </c>
      <c r="N3" s="8" t="s">
        <v>444</v>
      </c>
    </row>
    <row r="4" spans="2:19" x14ac:dyDescent="0.15">
      <c r="B4" s="5">
        <v>1062.2983816728663</v>
      </c>
      <c r="C4" s="8">
        <v>1</v>
      </c>
      <c r="D4" s="8">
        <f>[6]属性汇总!CD4+[3]大殿属性!N7+[9]属性!BC6</f>
        <v>1249.1935266914652</v>
      </c>
      <c r="E4" s="8">
        <f>[6]属性汇总!CE4+[3]大殿属性!O7+[9]属性!BD6</f>
        <v>1256.4030344854348</v>
      </c>
      <c r="F4" s="8">
        <f>[6]属性汇总!CF4+[3]大殿属性!P7+[9]属性!BE6</f>
        <v>1264.2533874166461</v>
      </c>
      <c r="G4" s="8">
        <f>[6]属性汇总!CG4+[3]大殿属性!Q7+[9]属性!BF6</f>
        <v>1272.7882794717291</v>
      </c>
      <c r="H4" s="8">
        <f>[6]属性汇总!CH4+[3]大殿属性!R7+[9]属性!BG6</f>
        <v>1281.8766286907937</v>
      </c>
      <c r="J4" s="8">
        <v>1</v>
      </c>
      <c r="K4" s="7">
        <f>[6]属性汇总!CD4/D4</f>
        <v>0.80051647613683741</v>
      </c>
      <c r="L4" s="7">
        <f>[3]大殿属性!N7/D4</f>
        <v>0.19948352386316268</v>
      </c>
      <c r="M4" s="7"/>
      <c r="N4" s="74">
        <f>[9]属性!BC6/D4</f>
        <v>0</v>
      </c>
      <c r="O4" s="4"/>
      <c r="P4" s="4"/>
      <c r="Q4" s="4"/>
      <c r="R4" s="4"/>
      <c r="S4" s="4"/>
    </row>
    <row r="5" spans="2:19" x14ac:dyDescent="0.15">
      <c r="B5" s="5">
        <v>1152.2104872140426</v>
      </c>
      <c r="C5" s="8">
        <v>2</v>
      </c>
      <c r="D5" s="8">
        <f>[6]属性汇总!CD5+[3]大殿属性!N8+[9]属性!BC7</f>
        <v>1418.8419488561699</v>
      </c>
      <c r="E5" s="8">
        <f>[6]属性汇总!CE5+[3]大殿属性!O8+[9]属性!BD7</f>
        <v>1430.067141301593</v>
      </c>
      <c r="F5" s="8">
        <f>[6]属性汇总!CF5+[3]大殿属性!P8+[9]属性!BE7</f>
        <v>1440.9032272336713</v>
      </c>
      <c r="G5" s="8">
        <f>[6]属性汇总!CG5+[3]大殿属性!Q8+[9]属性!BF7</f>
        <v>1455.9075023815944</v>
      </c>
      <c r="H5" s="8">
        <f>[6]属性汇总!CH5+[3]大殿属性!R8+[9]属性!BG7</f>
        <v>1470.8776749654153</v>
      </c>
      <c r="J5" s="8">
        <v>2</v>
      </c>
      <c r="K5" s="7">
        <f>[6]属性汇总!CD5/D5</f>
        <v>0.71967925104998609</v>
      </c>
      <c r="L5" s="7">
        <f>[3]大殿属性!N8/D5</f>
        <v>0.28032074895001385</v>
      </c>
      <c r="M5" s="7"/>
      <c r="N5" s="74">
        <f>[9]属性!BC7/D5</f>
        <v>0</v>
      </c>
      <c r="O5" s="4"/>
      <c r="P5" s="4"/>
      <c r="Q5" s="4"/>
      <c r="R5" s="4"/>
      <c r="S5" s="4"/>
    </row>
    <row r="6" spans="2:19" x14ac:dyDescent="0.15">
      <c r="B6" s="5">
        <v>1233.4686882293581</v>
      </c>
      <c r="C6" s="8">
        <v>3</v>
      </c>
      <c r="D6" s="8">
        <f>[6]属性汇总!CD6+[3]大殿属性!N9+[9]属性!BC8</f>
        <v>1553.8747529174316</v>
      </c>
      <c r="E6" s="8">
        <f>[6]属性汇总!CE6+[3]大殿属性!O9+[9]属性!BD8</f>
        <v>1568.8848630060143</v>
      </c>
      <c r="F6" s="8">
        <f>[6]属性汇总!CF6+[3]大殿属性!P9+[9]属性!BE8</f>
        <v>1583.7527718926308</v>
      </c>
      <c r="G6" s="8">
        <f>[6]属性汇总!CG6+[3]大殿属性!Q9+[9]属性!BF8</f>
        <v>1605.3982079286131</v>
      </c>
      <c r="H6" s="8">
        <f>[6]属性汇总!CH6+[3]大殿属性!R9+[9]属性!BG8</f>
        <v>1625.3672601748178</v>
      </c>
      <c r="J6" s="8">
        <v>3</v>
      </c>
      <c r="K6" s="7">
        <f>[6]属性汇总!CD6/D6</f>
        <v>0.67072472878874478</v>
      </c>
      <c r="L6" s="7">
        <f>[3]大殿属性!N9/D6</f>
        <v>0.32927527121125516</v>
      </c>
      <c r="M6" s="7"/>
      <c r="N6" s="74">
        <f>[9]属性!BC8/D6</f>
        <v>0</v>
      </c>
      <c r="O6" s="4"/>
      <c r="P6" s="4"/>
      <c r="Q6" s="4"/>
      <c r="R6" s="4"/>
      <c r="S6" s="4"/>
    </row>
    <row r="7" spans="2:19" x14ac:dyDescent="0.15">
      <c r="B7" s="5">
        <v>1310.0902238218439</v>
      </c>
      <c r="C7" s="8">
        <v>4</v>
      </c>
      <c r="D7" s="8">
        <f>[6]属性汇总!CD7+[3]大殿属性!N10+[9]属性!BC9</f>
        <v>1670.3608952873747</v>
      </c>
      <c r="E7" s="8">
        <f>[6]属性汇总!CE7+[3]大殿属性!O10+[9]属性!BD9</f>
        <v>1688.1131913936119</v>
      </c>
      <c r="F7" s="8">
        <f>[6]属性汇总!CF7+[3]大殿属性!P10+[9]属性!BE9</f>
        <v>1705.3730782166685</v>
      </c>
      <c r="G7" s="8">
        <f>[6]属性汇总!CG7+[3]大殿属性!Q10+[9]属性!BF9</f>
        <v>1731.6442908689291</v>
      </c>
      <c r="H7" s="8">
        <f>[6]属性汇总!CH7+[3]大殿属性!R10+[9]属性!BG9</f>
        <v>1756.5440388880138</v>
      </c>
      <c r="J7" s="8">
        <v>4</v>
      </c>
      <c r="K7" s="7">
        <f>[6]属性汇总!CD7/D7</f>
        <v>0.63658897686921345</v>
      </c>
      <c r="L7" s="7">
        <f>[3]大殿属性!N10/D7</f>
        <v>0.3634110231307866</v>
      </c>
      <c r="M7" s="7"/>
      <c r="N7" s="74">
        <f>[9]属性!BC9/D7</f>
        <v>0</v>
      </c>
      <c r="O7" s="4"/>
      <c r="P7" s="4"/>
      <c r="Q7" s="4"/>
      <c r="R7" s="4"/>
      <c r="S7" s="4"/>
    </row>
    <row r="8" spans="2:19" x14ac:dyDescent="0.15">
      <c r="B8" s="5">
        <v>1383.4225930492555</v>
      </c>
      <c r="C8" s="8">
        <v>5</v>
      </c>
      <c r="D8" s="8">
        <f>[6]属性汇总!CD8+[3]大殿属性!N11+[9]属性!BC10</f>
        <v>1773.6903721970216</v>
      </c>
      <c r="E8" s="8">
        <f>[6]属性汇总!CE8+[3]大殿属性!O11+[9]属性!BD10</f>
        <v>1794.087292315779</v>
      </c>
      <c r="F8" s="8">
        <f>[6]属性汇总!CF8+[3]大殿属性!P11+[9]属性!BE10</f>
        <v>1811.4994928361634</v>
      </c>
      <c r="G8" s="8">
        <f>[6]属性汇总!CG8+[3]大殿属性!Q11+[9]属性!BF10</f>
        <v>1840.3283314489927</v>
      </c>
      <c r="H8" s="8">
        <f>[6]属性汇总!CH8+[3]大殿属性!R11+[9]属性!BG10</f>
        <v>1866.5134272468667</v>
      </c>
      <c r="J8" s="8">
        <v>5</v>
      </c>
      <c r="K8" s="7">
        <f>[6]属性汇总!CD8/D8</f>
        <v>0.61140572302998564</v>
      </c>
      <c r="L8" s="7">
        <f>[3]大殿属性!N11/D8</f>
        <v>0.38859427697001431</v>
      </c>
      <c r="M8" s="7"/>
      <c r="N8" s="74">
        <f>[9]属性!BC10/D8</f>
        <v>0</v>
      </c>
      <c r="O8" s="4"/>
      <c r="P8" s="4"/>
      <c r="Q8" s="4"/>
      <c r="R8" s="4"/>
      <c r="S8" s="4"/>
    </row>
    <row r="9" spans="2:19" x14ac:dyDescent="0.15">
      <c r="B9" s="5">
        <v>1454.3275886160445</v>
      </c>
      <c r="C9" s="8">
        <v>6</v>
      </c>
      <c r="D9" s="8">
        <f>[6]属性汇总!CD9+[3]大殿属性!N12+[9]属性!BC11</f>
        <v>1867.310354464177</v>
      </c>
      <c r="E9" s="8">
        <f>[6]属性汇总!CE9+[3]大殿属性!O12+[9]属性!BD11</f>
        <v>1890.539935329901</v>
      </c>
      <c r="F9" s="8">
        <f>[6]属性汇总!CF9+[3]大殿属性!P12+[9]属性!BE11</f>
        <v>1910.1858368510848</v>
      </c>
      <c r="G9" s="8">
        <f>[6]属性汇总!CG9+[3]大殿属性!Q12+[9]属性!BF11</f>
        <v>1941.7610659195982</v>
      </c>
      <c r="H9" s="8">
        <f>[6]属性汇总!CH9+[3]大殿属性!R12+[9]属性!BG11</f>
        <v>1970.860537727905</v>
      </c>
      <c r="J9" s="8">
        <v>6</v>
      </c>
      <c r="K9" s="7">
        <f>[6]属性汇总!CD9/D9</f>
        <v>0.59205774386271937</v>
      </c>
      <c r="L9" s="7">
        <f>[3]大殿属性!N12/D9</f>
        <v>0.40794225613728063</v>
      </c>
      <c r="M9" s="7"/>
      <c r="N9" s="74">
        <f>[9]属性!BC11/D9</f>
        <v>0</v>
      </c>
      <c r="O9" s="4"/>
      <c r="P9" s="4"/>
      <c r="Q9" s="4"/>
      <c r="R9" s="4"/>
      <c r="S9" s="4"/>
    </row>
    <row r="10" spans="2:19" x14ac:dyDescent="0.15">
      <c r="B10" s="5">
        <v>1524.1485518183554</v>
      </c>
      <c r="C10" s="8">
        <v>7</v>
      </c>
      <c r="D10" s="8">
        <f>[6]属性汇总!CD10+[3]大殿属性!N13+[9]属性!BC12</f>
        <v>1956.5942072734199</v>
      </c>
      <c r="E10" s="8">
        <f>[6]属性汇总!CE10+[3]大殿属性!O13+[9]属性!BD12</f>
        <v>1980.6983194779477</v>
      </c>
      <c r="F10" s="8">
        <f>[6]属性汇总!CF10+[3]大殿属性!P13+[9]属性!BE12</f>
        <v>2002.1929321532725</v>
      </c>
      <c r="G10" s="8">
        <f>[6]属性汇总!CG10+[3]大殿属性!Q13+[9]属性!BF12</f>
        <v>2039.3615978364692</v>
      </c>
      <c r="H10" s="8">
        <f>[6]属性汇总!CH10+[3]大殿属性!R13+[9]属性!BG12</f>
        <v>2070.0202818206913</v>
      </c>
      <c r="J10" s="8">
        <v>7</v>
      </c>
      <c r="K10" s="7">
        <f>[6]属性汇总!CD10/D10</f>
        <v>0.57583052350784303</v>
      </c>
      <c r="L10" s="7">
        <f>[3]大殿属性!N13/D10</f>
        <v>0.42416947649215697</v>
      </c>
      <c r="M10" s="7"/>
      <c r="N10" s="74">
        <f>[9]属性!BC12/D10</f>
        <v>0</v>
      </c>
      <c r="O10" s="4"/>
      <c r="P10" s="4"/>
      <c r="Q10" s="4"/>
      <c r="R10" s="4"/>
      <c r="S10" s="4"/>
    </row>
    <row r="11" spans="2:19" x14ac:dyDescent="0.15">
      <c r="B11" s="5">
        <v>1593.2022337676624</v>
      </c>
      <c r="C11" s="8">
        <v>8</v>
      </c>
      <c r="D11" s="8">
        <f>[6]属性汇总!CD11+[3]大殿属性!N14+[9]属性!BC13</f>
        <v>2042.8089350706482</v>
      </c>
      <c r="E11" s="8">
        <f>[6]属性汇总!CE11+[3]大殿属性!O14+[9]属性!BD13</f>
        <v>2068.6957374632739</v>
      </c>
      <c r="F11" s="8">
        <f>[6]属性汇总!CF11+[3]大殿属性!P14+[9]属性!BE13</f>
        <v>2090.2569960802962</v>
      </c>
      <c r="G11" s="8">
        <f>[6]属性汇总!CG11+[3]大殿属性!Q14+[9]属性!BF13</f>
        <v>2131.4568510209706</v>
      </c>
      <c r="H11" s="8">
        <f>[6]属性汇总!CH11+[3]大殿属性!R14+[9]属性!BG13</f>
        <v>2164.7938455804324</v>
      </c>
      <c r="J11" s="8">
        <v>8</v>
      </c>
      <c r="K11" s="7">
        <f>[6]属性汇总!CD11/D11</f>
        <v>0.56186252080304466</v>
      </c>
      <c r="L11" s="7">
        <f>[3]大殿属性!N14/D11</f>
        <v>0.43813747919695534</v>
      </c>
      <c r="M11" s="7"/>
      <c r="N11" s="74">
        <f>[9]属性!BC13/D11</f>
        <v>0</v>
      </c>
      <c r="O11" s="4"/>
      <c r="P11" s="4"/>
      <c r="Q11" s="4"/>
      <c r="R11" s="4"/>
      <c r="S11" s="4"/>
    </row>
    <row r="12" spans="2:19" x14ac:dyDescent="0.15">
      <c r="B12" s="5">
        <v>1662.9368601359361</v>
      </c>
      <c r="C12" s="8">
        <v>9</v>
      </c>
      <c r="D12" s="8">
        <f>[6]属性汇总!CD12+[3]大殿属性!N15+[9]属性!BC14</f>
        <v>2131.7474405437429</v>
      </c>
      <c r="E12" s="8">
        <f>[6]属性汇总!CE12+[3]大殿属性!O15+[9]属性!BD14</f>
        <v>2161.6487760436739</v>
      </c>
      <c r="F12" s="8">
        <f>[6]属性汇总!CF12+[3]大殿属性!P15+[9]属性!BE14</f>
        <v>2184.4009959401383</v>
      </c>
      <c r="G12" s="8">
        <f>[6]属性汇总!CG12+[3]大殿属性!Q15+[9]属性!BF14</f>
        <v>2229.6820642502544</v>
      </c>
      <c r="H12" s="8">
        <f>[6]属性汇总!CH12+[3]大殿属性!R15+[9]属性!BG14</f>
        <v>2267.0916745294362</v>
      </c>
      <c r="J12" s="8">
        <v>9</v>
      </c>
      <c r="K12" s="7">
        <f>[6]属性汇总!CD12/D12</f>
        <v>0.54832428394554156</v>
      </c>
      <c r="L12" s="7">
        <f>[3]大殿属性!N15/D12</f>
        <v>0.45167571605445839</v>
      </c>
      <c r="M12" s="7"/>
      <c r="N12" s="74">
        <f>[9]属性!BC14/D12</f>
        <v>0</v>
      </c>
      <c r="O12" s="4"/>
      <c r="P12" s="4"/>
      <c r="Q12" s="4"/>
      <c r="R12" s="4"/>
      <c r="S12" s="4"/>
    </row>
    <row r="13" spans="2:19" x14ac:dyDescent="0.15">
      <c r="B13" s="5">
        <v>1732.4123312741003</v>
      </c>
      <c r="C13" s="8">
        <v>10</v>
      </c>
      <c r="D13" s="8">
        <f>[6]属性汇总!CD13+[3]大殿属性!N16+[9]属性!BC15</f>
        <v>2219.6493250964013</v>
      </c>
      <c r="E13" s="8">
        <f>[6]属性汇总!CE13+[3]大殿属性!O16+[9]属性!BD15</f>
        <v>2250.7260419981094</v>
      </c>
      <c r="F13" s="8">
        <f>[6]属性汇总!CF13+[3]大殿属性!P16+[9]属性!BE15</f>
        <v>2277.5238510918989</v>
      </c>
      <c r="G13" s="8">
        <f>[6]属性汇总!CG13+[3]大殿属性!Q16+[9]属性!BF15</f>
        <v>2325.7086873291846</v>
      </c>
      <c r="H13" s="8">
        <f>[6]属性汇总!CH13+[3]大殿属性!R16+[9]属性!BG15</f>
        <v>2366.3540448486156</v>
      </c>
      <c r="J13" s="8">
        <v>10</v>
      </c>
      <c r="K13" s="7">
        <f>[6]属性汇总!CD13/D13</f>
        <v>0.53612072255977516</v>
      </c>
      <c r="L13" s="7">
        <f>[3]大殿属性!N16/D13</f>
        <v>0.46387927744022489</v>
      </c>
      <c r="M13" s="7"/>
      <c r="N13" s="74">
        <f>[9]属性!BC15/D13</f>
        <v>0</v>
      </c>
      <c r="O13" s="4"/>
      <c r="P13" s="4"/>
      <c r="Q13" s="4"/>
      <c r="R13" s="4"/>
      <c r="S13" s="4"/>
    </row>
    <row r="14" spans="2:19" x14ac:dyDescent="0.15">
      <c r="B14" s="5">
        <v>1798.6932332908573</v>
      </c>
      <c r="C14" s="8">
        <v>11</v>
      </c>
      <c r="D14" s="8">
        <f>[6]属性汇总!CD14+[3]大殿属性!N17+[9]属性!BC16</f>
        <v>2304.7729331634296</v>
      </c>
      <c r="E14" s="8">
        <f>[6]属性汇总!CE14+[3]大殿属性!O17+[9]属性!BD16</f>
        <v>2336.8098330256125</v>
      </c>
      <c r="F14" s="8">
        <f>[6]属性汇总!CF14+[3]大殿属性!P17+[9]属性!BE16</f>
        <v>2374.4330976574001</v>
      </c>
      <c r="G14" s="8">
        <f>[6]属性汇总!CG14+[3]大殿属性!Q17+[9]属性!BF16</f>
        <v>2416.9974059992542</v>
      </c>
      <c r="H14" s="8">
        <f>[6]属性汇总!CH14+[3]大殿属性!R17+[9]属性!BG16</f>
        <v>2464.7253897167893</v>
      </c>
      <c r="J14" s="8">
        <v>11</v>
      </c>
      <c r="K14" s="7">
        <f>[6]属性汇总!CD14/D14</f>
        <v>0.52499748786064027</v>
      </c>
      <c r="L14" s="7">
        <f>[3]大殿属性!N17/D14</f>
        <v>0.47500251213935968</v>
      </c>
      <c r="M14" s="7"/>
      <c r="N14" s="74">
        <f>[9]属性!BC16/D14</f>
        <v>0</v>
      </c>
      <c r="O14" s="4"/>
      <c r="P14" s="4"/>
      <c r="Q14" s="4"/>
      <c r="R14" s="4"/>
      <c r="S14" s="4"/>
    </row>
    <row r="15" spans="2:19" x14ac:dyDescent="0.15">
      <c r="B15" s="5">
        <v>1863.5533074262246</v>
      </c>
      <c r="C15" s="8">
        <v>12</v>
      </c>
      <c r="D15" s="8">
        <f>[6]属性汇总!CD15+[3]大殿属性!N18+[9]属性!BC17</f>
        <v>2384.2132297048984</v>
      </c>
      <c r="E15" s="8">
        <f>[6]属性汇总!CE15+[3]大殿属性!O18+[9]属性!BD17</f>
        <v>2419.7943579612602</v>
      </c>
      <c r="F15" s="8">
        <f>[6]属性汇总!CF15+[3]大殿属性!P18+[9]属性!BE17</f>
        <v>2459.5232951964472</v>
      </c>
      <c r="G15" s="8">
        <f>[6]属性汇总!CG15+[3]大殿属性!Q18+[9]属性!BF17</f>
        <v>2506.223932139796</v>
      </c>
      <c r="H15" s="8">
        <f>[6]属性汇总!CH15+[3]大殿属性!R18+[9]属性!BG17</f>
        <v>2556.5591764569513</v>
      </c>
      <c r="J15" s="8">
        <v>12</v>
      </c>
      <c r="K15" s="7">
        <f>[6]属性汇总!CD15/D15</f>
        <v>0.51589345477805315</v>
      </c>
      <c r="L15" s="7">
        <f>[3]大殿属性!N18/D15</f>
        <v>0.48410654522194679</v>
      </c>
      <c r="M15" s="7"/>
      <c r="N15" s="74">
        <f>[9]属性!BC17/D15</f>
        <v>0</v>
      </c>
      <c r="O15" s="4"/>
      <c r="P15" s="4"/>
      <c r="Q15" s="4"/>
      <c r="R15" s="4"/>
      <c r="S15" s="4"/>
    </row>
    <row r="16" spans="2:19" x14ac:dyDescent="0.15">
      <c r="B16" s="5">
        <v>1928.5797731041137</v>
      </c>
      <c r="C16" s="8">
        <v>13</v>
      </c>
      <c r="D16" s="8">
        <f>[6]属性汇总!CD16+[3]大殿属性!N19+[9]属性!BC18</f>
        <v>2464.3190924164546</v>
      </c>
      <c r="E16" s="8">
        <f>[6]属性汇总!CE16+[3]大殿属性!O19+[9]属性!BD18</f>
        <v>2501.570411481659</v>
      </c>
      <c r="F16" s="8">
        <f>[6]属性汇总!CF16+[3]大殿属性!P19+[9]属性!BE18</f>
        <v>2545.537901279793</v>
      </c>
      <c r="G16" s="8">
        <f>[6]属性汇总!CG16+[3]大殿属性!Q19+[9]属性!BF18</f>
        <v>2592.9987921274378</v>
      </c>
      <c r="H16" s="8">
        <f>[6]属性汇总!CH16+[3]大殿属性!R19+[9]属性!BG18</f>
        <v>2648.1817088938906</v>
      </c>
      <c r="J16" s="8">
        <v>13</v>
      </c>
      <c r="K16" s="7">
        <f>[6]属性汇总!CD16/D16</f>
        <v>0.50723950637994641</v>
      </c>
      <c r="L16" s="7">
        <f>[3]大殿属性!N19/D16</f>
        <v>0.4927604936200537</v>
      </c>
      <c r="M16" s="7"/>
      <c r="N16" s="74">
        <f>[9]属性!BC18/D16</f>
        <v>0</v>
      </c>
      <c r="O16" s="4"/>
      <c r="P16" s="4"/>
      <c r="Q16" s="4"/>
      <c r="R16" s="4"/>
      <c r="S16" s="4"/>
    </row>
    <row r="17" spans="2:19" x14ac:dyDescent="0.15">
      <c r="B17" s="5">
        <v>1992.737198009695</v>
      </c>
      <c r="C17" s="8">
        <v>14</v>
      </c>
      <c r="D17" s="8">
        <f>[6]属性汇总!CD17+[3]大殿属性!N20+[9]属性!BC19</f>
        <v>2540.9487920387801</v>
      </c>
      <c r="E17" s="8">
        <f>[6]属性汇总!CE17+[3]大殿属性!O20+[9]属性!BD19</f>
        <v>2580.095688557115</v>
      </c>
      <c r="F17" s="8">
        <f>[6]属性汇总!CF17+[3]大殿属性!P20+[9]属性!BE19</f>
        <v>2622.5291242595772</v>
      </c>
      <c r="G17" s="8">
        <f>[6]属性汇总!CG17+[3]大殿属性!Q20+[9]属性!BF19</f>
        <v>2673.4528001908789</v>
      </c>
      <c r="H17" s="8">
        <f>[6]属性汇总!CH17+[3]大殿属性!R20+[9]属性!BG19</f>
        <v>2724.815402260052</v>
      </c>
      <c r="J17" s="8">
        <v>14</v>
      </c>
      <c r="K17" s="7">
        <f>[6]属性汇总!CD17/D17</f>
        <v>0.49981329965370558</v>
      </c>
      <c r="L17" s="7">
        <f>[3]大殿属性!N20/D17</f>
        <v>0.50018670034629431</v>
      </c>
      <c r="M17" s="7"/>
      <c r="N17" s="74">
        <f>[9]属性!BC19/D17</f>
        <v>0</v>
      </c>
      <c r="O17" s="4"/>
      <c r="P17" s="4"/>
      <c r="Q17" s="4"/>
      <c r="R17" s="4"/>
      <c r="S17" s="4"/>
    </row>
    <row r="18" spans="2:19" x14ac:dyDescent="0.15">
      <c r="B18" s="5">
        <v>2056.6664708729031</v>
      </c>
      <c r="C18" s="8">
        <v>15</v>
      </c>
      <c r="D18" s="8">
        <f>[6]属性汇总!CD18+[3]大殿属性!N21+[9]属性!BC20</f>
        <v>2616.6658834916134</v>
      </c>
      <c r="E18" s="8">
        <f>[6]属性汇总!CE18+[3]大殿属性!O21+[9]属性!BD20</f>
        <v>2656.0415593263824</v>
      </c>
      <c r="F18" s="8">
        <f>[6]属性汇总!CF18+[3]大殿属性!P21+[9]属性!BE20</f>
        <v>2702.4897159472612</v>
      </c>
      <c r="G18" s="8">
        <f>[6]属性汇总!CG18+[3]大殿属性!Q21+[9]属性!BF20</f>
        <v>2752.0787661421978</v>
      </c>
      <c r="H18" s="8">
        <f>[6]属性汇总!CH18+[3]大殿属性!R21+[9]属性!BG20</f>
        <v>2808.6655799493046</v>
      </c>
      <c r="J18" s="8">
        <v>15</v>
      </c>
      <c r="K18" s="7">
        <f>[6]属性汇总!CD18/D18</f>
        <v>0.4929937781275523</v>
      </c>
      <c r="L18" s="7">
        <f>[3]大殿属性!N21/D18</f>
        <v>0.5070062218724477</v>
      </c>
      <c r="M18" s="7"/>
      <c r="N18" s="74">
        <f>[9]属性!BC20/D18</f>
        <v>0</v>
      </c>
      <c r="O18" s="4"/>
      <c r="P18" s="4"/>
      <c r="Q18" s="4"/>
      <c r="R18" s="4"/>
      <c r="S18" s="4"/>
    </row>
    <row r="19" spans="2:19" x14ac:dyDescent="0.15">
      <c r="B19" s="5">
        <v>2120.3711406128386</v>
      </c>
      <c r="C19" s="8">
        <v>16</v>
      </c>
      <c r="D19" s="8">
        <f>[6]属性汇总!CD19+[3]大殿属性!N22+[9]属性!BC21</f>
        <v>2691.4845624513546</v>
      </c>
      <c r="E19" s="8">
        <f>[6]属性汇总!CE19+[3]大殿属性!O22+[9]属性!BD21</f>
        <v>2732.3953663630509</v>
      </c>
      <c r="F19" s="8">
        <f>[6]属性汇总!CF19+[3]大殿属性!P22+[9]属性!BE21</f>
        <v>2778.3269964511292</v>
      </c>
      <c r="G19" s="8">
        <f>[6]属性汇总!CG19+[3]大殿属性!Q22+[9]属性!BF21</f>
        <v>2832.3055450854918</v>
      </c>
      <c r="H19" s="8">
        <f>[6]属性汇总!CH19+[3]大殿属性!R22+[9]属性!BG21</f>
        <v>2893.6396297114957</v>
      </c>
      <c r="J19" s="8">
        <v>16</v>
      </c>
      <c r="K19" s="7">
        <f>[6]属性汇总!CD19/D19</f>
        <v>0.48672023546992821</v>
      </c>
      <c r="L19" s="7">
        <f>[3]大殿属性!N22/D19</f>
        <v>0.51327976453007174</v>
      </c>
      <c r="M19" s="7"/>
      <c r="N19" s="74">
        <f>[9]属性!BC21/D19</f>
        <v>0</v>
      </c>
      <c r="O19" s="4"/>
      <c r="P19" s="4"/>
      <c r="Q19" s="4"/>
      <c r="R19" s="4"/>
      <c r="S19" s="4"/>
    </row>
    <row r="20" spans="2:19" x14ac:dyDescent="0.15">
      <c r="B20" s="5">
        <v>2183.4901504916038</v>
      </c>
      <c r="C20" s="8">
        <v>17</v>
      </c>
      <c r="D20" s="8">
        <f>[6]属性汇总!CD20+[3]大殿属性!N23+[9]属性!BC22</f>
        <v>2763.9606019664152</v>
      </c>
      <c r="E20" s="8">
        <f>[6]属性汇总!CE20+[3]大殿属性!O23+[9]属性!BD22</f>
        <v>2805.0302066190816</v>
      </c>
      <c r="F20" s="8">
        <f>[6]属性汇总!CF20+[3]大殿属性!P23+[9]属性!BE22</f>
        <v>2851.5846584296787</v>
      </c>
      <c r="G20" s="8">
        <f>[6]属性汇总!CG20+[3]大殿属性!Q23+[9]属性!BF22</f>
        <v>2906.4198848718197</v>
      </c>
      <c r="H20" s="8">
        <f>[6]属性汇总!CH20+[3]大殿属性!R23+[9]属性!BG22</f>
        <v>2963.8393226762068</v>
      </c>
      <c r="J20" s="8">
        <v>17</v>
      </c>
      <c r="K20" s="7">
        <f>[6]属性汇总!CD20/D20</f>
        <v>0.48119354489125993</v>
      </c>
      <c r="L20" s="7">
        <f>[3]大殿属性!N23/D20</f>
        <v>0.51880645510874002</v>
      </c>
      <c r="M20" s="7"/>
      <c r="N20" s="74">
        <f>[9]属性!BC22/D20</f>
        <v>0</v>
      </c>
      <c r="O20" s="4"/>
      <c r="P20" s="4"/>
      <c r="Q20" s="4"/>
      <c r="R20" s="4"/>
      <c r="S20" s="4"/>
    </row>
    <row r="21" spans="2:19" x14ac:dyDescent="0.15">
      <c r="B21" s="5">
        <v>2246.7768181725528</v>
      </c>
      <c r="C21" s="8">
        <v>18</v>
      </c>
      <c r="D21" s="8">
        <f>[6]属性汇总!CD21+[3]大殿属性!N24+[9]属性!BC23</f>
        <v>2837.1072726902107</v>
      </c>
      <c r="E21" s="8">
        <f>[6]属性汇总!CE21+[3]大殿属性!O24+[9]属性!BD23</f>
        <v>2879.0260811148701</v>
      </c>
      <c r="F21" s="8">
        <f>[6]属性汇总!CF21+[3]大殿属性!P24+[9]属性!BE23</f>
        <v>2928.9090226438066</v>
      </c>
      <c r="G21" s="8">
        <f>[6]属性汇总!CG21+[3]大殿属性!Q24+[9]属性!BF23</f>
        <v>2984.0049562343138</v>
      </c>
      <c r="H21" s="8">
        <f>[6]属性汇总!CH21+[3]大殿属性!R24+[9]属性!BG23</f>
        <v>3042.8688718553117</v>
      </c>
      <c r="J21" s="8">
        <v>18</v>
      </c>
      <c r="K21" s="7">
        <f>[6]属性汇总!CD21/D21</f>
        <v>0.47583678382379202</v>
      </c>
      <c r="L21" s="7">
        <f>[3]大殿属性!N24/D21</f>
        <v>0.52416321617620798</v>
      </c>
      <c r="M21" s="7"/>
      <c r="N21" s="74">
        <f>[9]属性!BC23/D21</f>
        <v>0</v>
      </c>
      <c r="O21" s="4"/>
      <c r="P21" s="4"/>
      <c r="Q21" s="4"/>
      <c r="R21" s="4"/>
      <c r="S21" s="4"/>
    </row>
    <row r="22" spans="2:19" x14ac:dyDescent="0.15">
      <c r="B22" s="5">
        <v>2309.3110477921909</v>
      </c>
      <c r="C22" s="8">
        <v>19</v>
      </c>
      <c r="D22" s="8">
        <f>[6]属性汇总!CD22+[3]大殿属性!N25+[9]属性!BC24</f>
        <v>2907.2441911687642</v>
      </c>
      <c r="E22" s="8">
        <f>[6]属性汇总!CE22+[3]大殿属性!O25+[9]属性!BD24</f>
        <v>2952.4360525554048</v>
      </c>
      <c r="F22" s="8">
        <f>[6]属性汇总!CF22+[3]大殿属性!P25+[9]属性!BE24</f>
        <v>3001.5787914321945</v>
      </c>
      <c r="G22" s="8">
        <f>[6]属性汇总!CG22+[3]大殿属性!Q25+[9]属性!BF24</f>
        <v>3058.1687348051519</v>
      </c>
      <c r="H22" s="8">
        <f>[6]属性汇总!CH22+[3]大殿属性!R25+[9]属性!BG24</f>
        <v>3117.2191841608897</v>
      </c>
      <c r="J22" s="8">
        <v>19</v>
      </c>
      <c r="K22" s="7">
        <f>[6]属性汇总!CD22/D22</f>
        <v>0.47123664539827853</v>
      </c>
      <c r="L22" s="7">
        <f>[3]大殿属性!N25/D22</f>
        <v>0.52876335460172152</v>
      </c>
      <c r="M22" s="7"/>
      <c r="N22" s="74">
        <f>[9]属性!BC24/D22</f>
        <v>0</v>
      </c>
      <c r="O22" s="4"/>
      <c r="P22" s="4"/>
      <c r="Q22" s="4"/>
      <c r="R22" s="4"/>
      <c r="S22" s="4"/>
    </row>
    <row r="23" spans="2:19" x14ac:dyDescent="0.15">
      <c r="B23" s="5">
        <v>2372.2099486766529</v>
      </c>
      <c r="C23" s="8">
        <v>20</v>
      </c>
      <c r="D23" s="8">
        <f>[6]属性汇总!CD23+[3]大殿属性!N26+[9]属性!BC25</f>
        <v>2978.8397947066123</v>
      </c>
      <c r="E23" s="8">
        <f>[6]属性汇总!CE23+[3]大殿属性!O26+[9]属性!BD25</f>
        <v>3022.0567635394318</v>
      </c>
      <c r="F23" s="8">
        <f>[6]属性汇总!CF23+[3]大殿属性!P26+[9]属性!BE25</f>
        <v>3072.1544339079664</v>
      </c>
      <c r="G23" s="8">
        <f>[6]属性汇总!CG23+[3]大殿属性!Q26+[9]属性!BF25</f>
        <v>3128.4863983569076</v>
      </c>
      <c r="H23" s="8">
        <f>[6]属性汇总!CH23+[3]大殿属性!R26+[9]属性!BG25</f>
        <v>3190.4337291338857</v>
      </c>
      <c r="J23" s="8">
        <v>20</v>
      </c>
      <c r="K23" s="7">
        <f>[6]属性汇总!CD23/D23</f>
        <v>0.46662462428158274</v>
      </c>
      <c r="L23" s="7">
        <f>[3]大殿属性!N26/D23</f>
        <v>0.53337537571841731</v>
      </c>
      <c r="M23" s="7"/>
      <c r="N23" s="74">
        <f>[9]属性!BC25/D23</f>
        <v>0</v>
      </c>
      <c r="O23" s="4"/>
      <c r="P23" s="4"/>
      <c r="Q23" s="4"/>
      <c r="R23" s="4"/>
      <c r="S23" s="4"/>
    </row>
    <row r="24" spans="2:19" x14ac:dyDescent="0.15">
      <c r="B24" s="5">
        <v>2434.3371788895902</v>
      </c>
      <c r="C24" s="8">
        <v>21</v>
      </c>
      <c r="D24" s="8">
        <f>[6]属性汇总!CD24+[3]大殿属性!N27+[9]属性!BC26</f>
        <v>3047.3487155583607</v>
      </c>
      <c r="E24" s="8">
        <f>[6]属性汇总!CE24+[3]大殿属性!O27+[9]属性!BD26</f>
        <v>3092.6194772754434</v>
      </c>
      <c r="F24" s="8">
        <f>[6]属性汇总!CF24+[3]大殿属性!P27+[9]属性!BE26</f>
        <v>3143.0803528855713</v>
      </c>
      <c r="G24" s="8">
        <f>[6]属性汇总!CG24+[3]大殿属性!Q27+[9]属性!BF26</f>
        <v>3202.4940477843729</v>
      </c>
      <c r="H24" s="8">
        <f>[6]属性汇总!CH24+[3]大殿属性!R27+[9]属性!BG26</f>
        <v>3264.1473862851608</v>
      </c>
      <c r="J24" s="8">
        <v>21</v>
      </c>
      <c r="K24" s="7">
        <f>[6]属性汇总!CD24/D24</f>
        <v>0.46269729250255759</v>
      </c>
      <c r="L24" s="7">
        <f>[3]大殿属性!N27/D24</f>
        <v>0.53730270749744236</v>
      </c>
      <c r="M24" s="7"/>
      <c r="N24" s="74">
        <f>[9]属性!BC26/D24</f>
        <v>0</v>
      </c>
      <c r="O24" s="4"/>
      <c r="P24" s="4"/>
      <c r="Q24" s="4"/>
      <c r="R24" s="4"/>
      <c r="S24" s="4"/>
    </row>
    <row r="25" spans="2:19" x14ac:dyDescent="0.15">
      <c r="B25" s="5">
        <v>2496.8748215268679</v>
      </c>
      <c r="C25" s="8">
        <v>22</v>
      </c>
      <c r="D25" s="8">
        <f>[6]属性汇总!CD25+[3]大殿属性!N28+[9]属性!BC27</f>
        <v>3117.4992861074707</v>
      </c>
      <c r="E25" s="8">
        <f>[6]属性汇总!CE25+[3]大殿属性!O28+[9]属性!BD27</f>
        <v>3162.2795653110925</v>
      </c>
      <c r="F25" s="8">
        <f>[6]属性汇总!CF25+[3]大殿属性!P28+[9]属性!BE27</f>
        <v>3215.6122636792888</v>
      </c>
      <c r="G25" s="8">
        <f>[6]属性汇总!CG25+[3]大殿属性!Q28+[9]属性!BF27</f>
        <v>3273.736238230199</v>
      </c>
      <c r="H25" s="8">
        <f>[6]属性汇总!CH25+[3]大殿属性!R28+[9]属性!BG27</f>
        <v>3339.3055324260185</v>
      </c>
      <c r="J25" s="8">
        <v>22</v>
      </c>
      <c r="K25" s="7">
        <f>[6]属性汇总!CD25/D25</f>
        <v>0.45870098715740432</v>
      </c>
      <c r="L25" s="7">
        <f>[3]大殿属性!N28/D25</f>
        <v>0.54129901284259574</v>
      </c>
      <c r="M25" s="7"/>
      <c r="N25" s="74">
        <f>[9]属性!BC27/D25</f>
        <v>0</v>
      </c>
      <c r="O25" s="4"/>
      <c r="P25" s="4"/>
      <c r="Q25" s="4"/>
      <c r="R25" s="4"/>
      <c r="S25" s="4"/>
    </row>
    <row r="26" spans="2:19" x14ac:dyDescent="0.15">
      <c r="B26" s="5">
        <v>2558.735494776452</v>
      </c>
      <c r="C26" s="8">
        <v>23</v>
      </c>
      <c r="D26" s="8">
        <f>[6]属性汇总!CD26+[3]大殿属性!N29+[9]属性!BC28</f>
        <v>3184.9419791058081</v>
      </c>
      <c r="E26" s="8">
        <f>[6]属性汇总!CE26+[3]大殿属性!O29+[9]属性!BD28</f>
        <v>3231.2694466249868</v>
      </c>
      <c r="F26" s="8">
        <f>[6]属性汇总!CF26+[3]大殿属性!P29+[9]属性!BE28</f>
        <v>3282.9718771762273</v>
      </c>
      <c r="G26" s="8">
        <f>[6]属性汇总!CG26+[3]大殿属性!Q29+[9]属性!BF28</f>
        <v>3344.0393983271229</v>
      </c>
      <c r="H26" s="8">
        <f>[6]属性汇总!CH26+[3]大殿属性!R29+[9]属性!BG28</f>
        <v>3405.0868314481486</v>
      </c>
      <c r="J26" s="8">
        <v>23</v>
      </c>
      <c r="K26" s="7">
        <f>[6]属性汇总!CD26/D26</f>
        <v>0.45526732025652045</v>
      </c>
      <c r="L26" s="7">
        <f>[3]大殿属性!N29/D26</f>
        <v>0.5447326797434795</v>
      </c>
      <c r="M26" s="7"/>
      <c r="N26" s="74">
        <f>[9]属性!BC28/D26</f>
        <v>0</v>
      </c>
      <c r="O26" s="4"/>
      <c r="P26" s="4"/>
      <c r="Q26" s="4"/>
      <c r="R26" s="4"/>
      <c r="S26" s="4"/>
    </row>
    <row r="27" spans="2:19" x14ac:dyDescent="0.15">
      <c r="B27" s="5">
        <v>2620.9352864826801</v>
      </c>
      <c r="C27" s="8">
        <v>24</v>
      </c>
      <c r="D27" s="8">
        <f>[6]属性汇总!CD27+[3]大殿属性!N30+[9]属性!BC29</f>
        <v>3253.7411459307195</v>
      </c>
      <c r="E27" s="8">
        <f>[6]属性汇总!CE27+[3]大殿属性!O30+[9]属性!BD29</f>
        <v>3299.9728534552714</v>
      </c>
      <c r="F27" s="8">
        <f>[6]属性汇总!CF27+[3]大殿属性!P30+[9]属性!BE29</f>
        <v>3354.3744575465457</v>
      </c>
      <c r="G27" s="8">
        <f>[6]属性汇总!CG27+[3]大殿属性!Q30+[9]属性!BF29</f>
        <v>3413.2690473143757</v>
      </c>
      <c r="H27" s="8">
        <f>[6]属性汇总!CH27+[3]大殿属性!R30+[9]属性!BG29</f>
        <v>3477.5914438033142</v>
      </c>
      <c r="J27" s="8">
        <v>24</v>
      </c>
      <c r="K27" s="7">
        <f>[6]属性汇总!CD27/D27</f>
        <v>0.45178762970694536</v>
      </c>
      <c r="L27" s="7">
        <f>[3]大殿属性!N30/D27</f>
        <v>0.5482123702930547</v>
      </c>
      <c r="M27" s="7"/>
      <c r="N27" s="74">
        <f>[9]属性!BC29/D27</f>
        <v>0</v>
      </c>
      <c r="O27" s="4"/>
      <c r="P27" s="4"/>
      <c r="Q27" s="4"/>
      <c r="R27" s="4"/>
      <c r="S27" s="4"/>
    </row>
    <row r="28" spans="2:19" x14ac:dyDescent="0.15">
      <c r="B28" s="5">
        <v>2682.6404143274171</v>
      </c>
      <c r="C28" s="8">
        <v>25</v>
      </c>
      <c r="D28" s="8">
        <f>[6]属性汇总!CD28+[3]大殿属性!N31+[9]属性!BC30</f>
        <v>3320.561657309669</v>
      </c>
      <c r="E28" s="8">
        <f>[6]属性汇总!CE28+[3]大殿属性!O31+[9]属性!BD30</f>
        <v>3368.6727569248687</v>
      </c>
      <c r="F28" s="8">
        <f>[6]属性汇总!CF28+[3]大殿属性!P31+[9]属性!BE30</f>
        <v>3422.2159685304628</v>
      </c>
      <c r="G28" s="8">
        <f>[6]属性汇总!CG28+[3]大殿属性!Q31+[9]属性!BF30</f>
        <v>3483.9833289691578</v>
      </c>
      <c r="H28" s="8">
        <f>[6]属性汇总!CH28+[3]大殿属性!R31+[9]属性!BG30</f>
        <v>3544.4273429748305</v>
      </c>
      <c r="J28" s="8">
        <v>25</v>
      </c>
      <c r="K28" s="7">
        <f>[6]属性汇总!CD28/D28</f>
        <v>0.44871926913930682</v>
      </c>
      <c r="L28" s="7">
        <f>[3]大殿属性!N31/D28</f>
        <v>0.55128073086069318</v>
      </c>
      <c r="M28" s="7"/>
      <c r="N28" s="74">
        <f>[9]属性!BC30/D28</f>
        <v>0</v>
      </c>
      <c r="O28" s="4"/>
      <c r="P28" s="4"/>
      <c r="Q28" s="4"/>
      <c r="R28" s="4"/>
      <c r="S28" s="4"/>
    </row>
    <row r="29" spans="2:19" x14ac:dyDescent="0.15">
      <c r="B29" s="5">
        <v>2744.5231604810433</v>
      </c>
      <c r="C29" s="8">
        <v>26</v>
      </c>
      <c r="D29" s="8">
        <f>[6]属性汇总!CD29+[3]大殿属性!N32+[9]属性!BC31</f>
        <v>3388.0926419241737</v>
      </c>
      <c r="E29" s="8">
        <f>[6]属性汇总!CE29+[3]大殿属性!O32+[9]属性!BD31</f>
        <v>3435.9244188823618</v>
      </c>
      <c r="F29" s="8">
        <f>[6]属性汇总!CF29+[3]大殿属性!P32+[9]属性!BE31</f>
        <v>3490.6693001307258</v>
      </c>
      <c r="G29" s="8">
        <f>[6]属性汇总!CG29+[3]大殿属性!Q32+[9]属性!BF31</f>
        <v>3549.8356957135043</v>
      </c>
      <c r="H29" s="8">
        <f>[6]属性汇总!CH29+[3]大殿属性!R32+[9]属性!BG31</f>
        <v>3614.0613536331493</v>
      </c>
      <c r="J29" s="8">
        <v>26</v>
      </c>
      <c r="K29" s="7">
        <f>[6]属性汇总!CD29/D29</f>
        <v>0.4456784862713899</v>
      </c>
      <c r="L29" s="7">
        <f>[3]大殿属性!N32/D29</f>
        <v>0.55432151372861005</v>
      </c>
      <c r="M29" s="7"/>
      <c r="N29" s="74">
        <f>[9]属性!BC31/D29</f>
        <v>0</v>
      </c>
      <c r="O29" s="4"/>
      <c r="P29" s="4"/>
      <c r="Q29" s="4"/>
      <c r="R29" s="4"/>
      <c r="S29" s="4"/>
    </row>
    <row r="30" spans="2:19" x14ac:dyDescent="0.15">
      <c r="B30" s="5">
        <v>2806.1604209811439</v>
      </c>
      <c r="C30" s="8">
        <v>27</v>
      </c>
      <c r="D30" s="8">
        <f>[6]属性汇总!CD30+[3]大殿属性!N33+[9]属性!BC32</f>
        <v>3454.6416839245758</v>
      </c>
      <c r="E30" s="8">
        <f>[6]属性汇总!CE30+[3]大殿属性!O33+[9]属性!BD32</f>
        <v>3503.0530825071737</v>
      </c>
      <c r="F30" s="8">
        <f>[6]属性汇总!CF30+[3]大殿属性!P33+[9]属性!BE32</f>
        <v>3557.472326623385</v>
      </c>
      <c r="G30" s="8">
        <f>[6]属性汇总!CG30+[3]大殿属性!Q33+[9]属性!BF32</f>
        <v>3618.1755925323187</v>
      </c>
      <c r="H30" s="8">
        <f>[6]属性汇总!CH30+[3]大殿属性!R33+[9]属性!BG32</f>
        <v>3680.4873230223789</v>
      </c>
      <c r="J30" s="8">
        <v>27</v>
      </c>
      <c r="K30" s="7">
        <f>[6]属性汇总!CD30/D30</f>
        <v>0.44288239996626061</v>
      </c>
      <c r="L30" s="7">
        <f>[3]大殿属性!N33/D30</f>
        <v>0.55711760003373945</v>
      </c>
      <c r="M30" s="7"/>
      <c r="N30" s="74">
        <f>[9]属性!BC32/D30</f>
        <v>0</v>
      </c>
      <c r="O30" s="4"/>
      <c r="P30" s="4"/>
      <c r="Q30" s="4"/>
      <c r="R30" s="4"/>
      <c r="S30" s="4"/>
    </row>
    <row r="31" spans="2:19" x14ac:dyDescent="0.15">
      <c r="B31" s="5">
        <v>2867.7447271312876</v>
      </c>
      <c r="C31" s="8">
        <v>28</v>
      </c>
      <c r="D31" s="8">
        <f>[6]属性汇总!CD31+[3]大殿属性!N34+[9]属性!BC33</f>
        <v>3520.9789085251496</v>
      </c>
      <c r="E31" s="8">
        <f>[6]属性汇总!CE31+[3]大殿属性!O34+[9]属性!BD33</f>
        <v>3569.6432625118296</v>
      </c>
      <c r="F31" s="8">
        <f>[6]属性汇总!CF31+[3]大殿属性!P34+[9]属性!BE33</f>
        <v>3623.3320028260919</v>
      </c>
      <c r="G31" s="8">
        <f>[6]属性汇总!CG31+[3]大殿属性!Q34+[9]属性!BF33</f>
        <v>3683.8424098785335</v>
      </c>
      <c r="H31" s="8">
        <f>[6]属性汇总!CH31+[3]大殿属性!R34+[9]属性!BG33</f>
        <v>3752.0448156730304</v>
      </c>
      <c r="J31" s="8">
        <v>28</v>
      </c>
      <c r="K31" s="7">
        <f>[6]属性汇总!CD31/D31</f>
        <v>0.44021848476486797</v>
      </c>
      <c r="L31" s="7">
        <f>[3]大殿属性!N34/D31</f>
        <v>0.55978151523513209</v>
      </c>
      <c r="M31" s="7"/>
      <c r="N31" s="74">
        <f>[9]属性!BC33/D31</f>
        <v>0</v>
      </c>
      <c r="O31" s="4"/>
      <c r="P31" s="4"/>
      <c r="Q31" s="4"/>
      <c r="R31" s="4"/>
      <c r="S31" s="4"/>
    </row>
    <row r="32" spans="2:19" x14ac:dyDescent="0.15">
      <c r="B32" s="5">
        <v>2929.3832101042508</v>
      </c>
      <c r="C32" s="8">
        <v>29</v>
      </c>
      <c r="D32" s="8">
        <f>[6]属性汇总!CD32+[3]大殿属性!N35+[9]属性!BC34</f>
        <v>3587.5328404170023</v>
      </c>
      <c r="E32" s="8">
        <f>[6]属性汇总!CE32+[3]大殿属性!O35+[9]属性!BD34</f>
        <v>3636.151840648989</v>
      </c>
      <c r="F32" s="8">
        <f>[6]属性汇总!CF32+[3]大殿属性!P35+[9]属性!BE34</f>
        <v>3692.2544796364009</v>
      </c>
      <c r="G32" s="8">
        <f>[6]属性汇总!CG32+[3]大殿属性!Q35+[9]属性!BF34</f>
        <v>3755.4718731192797</v>
      </c>
      <c r="H32" s="8">
        <f>[6]属性汇总!CH32+[3]大殿属性!R35+[9]属性!BG34</f>
        <v>3821.7361184365332</v>
      </c>
      <c r="J32" s="8">
        <v>29</v>
      </c>
      <c r="K32" s="7">
        <f>[6]属性汇总!CD32/D32</f>
        <v>0.43762665593257921</v>
      </c>
      <c r="L32" s="7">
        <f>[3]大殿属性!N35/D32</f>
        <v>0.5623733440674209</v>
      </c>
      <c r="M32" s="7"/>
      <c r="N32" s="74">
        <f>[9]属性!BC34/D32</f>
        <v>0</v>
      </c>
      <c r="O32" s="4"/>
    </row>
    <row r="33" spans="2:15" x14ac:dyDescent="0.15">
      <c r="B33" s="5">
        <v>2990.6858084708315</v>
      </c>
      <c r="C33" s="8">
        <v>30</v>
      </c>
      <c r="D33" s="8">
        <f>[6]属性汇总!CD33+[3]大殿属性!N36+[9]属性!BC35</f>
        <v>3652.7432338833255</v>
      </c>
      <c r="E33" s="8">
        <f>[6]属性汇总!CE33+[3]大殿属性!O36+[9]属性!BD35</f>
        <v>3703.3969730796721</v>
      </c>
      <c r="F33" s="8">
        <f>[6]属性汇总!CF33+[3]大殿属性!P36+[9]属性!BE35</f>
        <v>3759.0075277664141</v>
      </c>
      <c r="G33" s="8">
        <f>[6]属性汇总!CG33+[3]大殿属性!Q36+[9]属性!BF35</f>
        <v>3821.8316384114387</v>
      </c>
      <c r="H33" s="8">
        <f>[6]属性汇总!CH33+[3]大殿属性!R36+[9]属性!BG35</f>
        <v>3891.5075841763833</v>
      </c>
      <c r="J33" s="8">
        <v>30</v>
      </c>
      <c r="K33" s="7">
        <f>[6]属性汇总!CD33/D33</f>
        <v>0.43528928758280938</v>
      </c>
      <c r="L33" s="7">
        <f>[3]大殿属性!N36/D33</f>
        <v>0.56471071241719062</v>
      </c>
      <c r="M33" s="7"/>
      <c r="N33" s="74">
        <f>[9]属性!BC35/D33</f>
        <v>0</v>
      </c>
      <c r="O33" s="4"/>
    </row>
    <row r="34" spans="2:15" x14ac:dyDescent="0.15">
      <c r="B34" s="5">
        <v>3052.3797384409936</v>
      </c>
      <c r="C34" s="8">
        <v>31</v>
      </c>
      <c r="D34" s="8">
        <f>[6]属性汇总!CD34+[3]大殿属性!N37+[9]属性!BC36</f>
        <v>3719.5189537639744</v>
      </c>
      <c r="E34" s="8">
        <f>[6]属性汇总!CE34+[3]大殿属性!O37+[9]属性!BD36</f>
        <v>3769.0285126353665</v>
      </c>
      <c r="F34" s="8">
        <f>[6]属性汇总!CF34+[3]大殿属性!P37+[9]属性!BE36</f>
        <v>3826.4669534623122</v>
      </c>
      <c r="G34" s="8">
        <f>[6]属性汇总!CG34+[3]大殿属性!Q37+[9]属性!BF36</f>
        <v>3889.0108012583764</v>
      </c>
      <c r="H34" s="8">
        <f>[6]属性汇总!CH34+[3]大殿属性!R37+[9]属性!BG36</f>
        <v>3957.6288482572345</v>
      </c>
      <c r="J34" s="8">
        <v>31</v>
      </c>
      <c r="K34" s="7">
        <f>[6]属性汇总!CD34/D34</f>
        <v>0.4328516724913466</v>
      </c>
      <c r="L34" s="7">
        <f>[3]大殿属性!N37/D34</f>
        <v>0.5671483275086534</v>
      </c>
      <c r="M34" s="7"/>
      <c r="N34" s="74">
        <f>[9]属性!BC36/D34</f>
        <v>0</v>
      </c>
      <c r="O34" s="4"/>
    </row>
    <row r="35" spans="2:15" x14ac:dyDescent="0.15">
      <c r="B35" s="5">
        <v>3113.4157550523055</v>
      </c>
      <c r="C35" s="8">
        <v>32</v>
      </c>
      <c r="D35" s="8">
        <f>[6]属性汇总!CD35+[3]大殿属性!N38+[9]属性!BC37</f>
        <v>3783.6630202092224</v>
      </c>
      <c r="E35" s="8">
        <f>[6]属性汇总!CE35+[3]大殿属性!O38+[9]属性!BD37</f>
        <v>3836.370132315777</v>
      </c>
      <c r="F35" s="8">
        <f>[6]属性汇总!CF35+[3]大殿属性!P38+[9]属性!BE37</f>
        <v>3891.5240622314541</v>
      </c>
      <c r="G35" s="8">
        <f>[6]属性汇总!CG35+[3]大殿属性!Q38+[9]属性!BF37</f>
        <v>3955.4131908524987</v>
      </c>
      <c r="H35" s="8">
        <f>[6]属性汇总!CH35+[3]大殿属性!R38+[9]属性!BG37</f>
        <v>4026.1220107826684</v>
      </c>
      <c r="J35" s="8">
        <v>32</v>
      </c>
      <c r="K35" s="7">
        <f>[6]属性汇总!CD35/D35</f>
        <v>0.43079946371912031</v>
      </c>
      <c r="L35" s="7">
        <f>[3]大殿属性!N38/D35</f>
        <v>0.56920053628087974</v>
      </c>
      <c r="M35" s="7"/>
      <c r="N35" s="74">
        <f>[9]属性!BC37/D35</f>
        <v>0</v>
      </c>
      <c r="O35" s="4"/>
    </row>
    <row r="36" spans="2:15" x14ac:dyDescent="0.15">
      <c r="B36" s="5">
        <v>3175.2074327853816</v>
      </c>
      <c r="C36" s="8">
        <v>33</v>
      </c>
      <c r="D36" s="8">
        <f>[6]属性汇总!CD36+[3]大殿属性!N39+[9]属性!BC38</f>
        <v>3850.8297311415272</v>
      </c>
      <c r="E36" s="8">
        <f>[6]属性汇总!CE36+[3]大殿属性!O39+[9]属性!BD38</f>
        <v>3899.0868763053822</v>
      </c>
      <c r="F36" s="8">
        <f>[6]属性汇总!CF36+[3]大殿属性!P39+[9]属性!BE38</f>
        <v>3957.3520379044335</v>
      </c>
      <c r="G36" s="8">
        <f>[6]属性汇总!CG36+[3]大殿属性!Q39+[9]属性!BF38</f>
        <v>4020.925900972692</v>
      </c>
      <c r="H36" s="8">
        <f>[6]属性汇总!CH36+[3]大殿属性!R39+[9]属性!BG38</f>
        <v>4090.4062586103628</v>
      </c>
      <c r="J36" s="8">
        <v>33</v>
      </c>
      <c r="K36" s="7">
        <f>[6]属性汇总!CD36/D36</f>
        <v>0.42847908508041965</v>
      </c>
      <c r="L36" s="7">
        <f>[3]大殿属性!N39/D36</f>
        <v>0.57152091491958035</v>
      </c>
      <c r="M36" s="7"/>
      <c r="N36" s="74">
        <f>[9]属性!BC38/D36</f>
        <v>0</v>
      </c>
      <c r="O36" s="4"/>
    </row>
    <row r="37" spans="2:15" x14ac:dyDescent="0.15">
      <c r="B37" s="5">
        <v>3235.9906076138172</v>
      </c>
      <c r="C37" s="8">
        <v>34</v>
      </c>
      <c r="D37" s="8">
        <f>[6]属性汇总!CD37+[3]大殿属性!N40+[9]属性!BC39</f>
        <v>3913.962430455269</v>
      </c>
      <c r="E37" s="8">
        <f>[6]属性汇总!CE37+[3]大殿属性!O40+[9]属性!BD39</f>
        <v>3966.2932129146884</v>
      </c>
      <c r="F37" s="8">
        <f>[6]属性汇总!CF37+[3]大殿属性!P40+[9]属性!BE39</f>
        <v>4022.5526780322962</v>
      </c>
      <c r="G37" s="8">
        <f>[6]属性汇总!CG37+[3]大殿属性!Q40+[9]属性!BF39</f>
        <v>4088.6582215718527</v>
      </c>
      <c r="H37" s="8">
        <f>[6]属性汇总!CH37+[3]大殿属性!R40+[9]属性!BG39</f>
        <v>4158.7144728338253</v>
      </c>
      <c r="J37" s="8">
        <v>34</v>
      </c>
      <c r="K37" s="7">
        <f>[6]属性汇总!CD37/D37</f>
        <v>0.42667757539148043</v>
      </c>
      <c r="L37" s="7">
        <f>[3]大殿属性!N40/D37</f>
        <v>0.57332242460851957</v>
      </c>
      <c r="M37" s="7"/>
      <c r="N37" s="74">
        <f>[9]属性!BC39/D37</f>
        <v>0</v>
      </c>
      <c r="O37" s="4"/>
    </row>
    <row r="38" spans="2:15" x14ac:dyDescent="0.15">
      <c r="B38" s="5">
        <v>3297.5477282368238</v>
      </c>
      <c r="C38" s="8">
        <v>35</v>
      </c>
      <c r="D38" s="8">
        <f>[6]属性汇总!CD38+[3]大殿属性!N41+[9]属性!BC40</f>
        <v>3980.1909129472951</v>
      </c>
      <c r="E38" s="8">
        <f>[6]属性汇总!CE38+[3]大殿属性!O41+[9]属性!BD40</f>
        <v>4030.5941741358338</v>
      </c>
      <c r="F38" s="8">
        <f>[6]属性汇总!CF38+[3]大殿属性!P41+[9]属性!BE40</f>
        <v>4091.0872039771339</v>
      </c>
      <c r="G38" s="8">
        <f>[6]属性汇总!CG38+[3]大殿属性!Q41+[9]属性!BF40</f>
        <v>4154.191079838205</v>
      </c>
      <c r="H38" s="8">
        <f>[6]属性汇总!CH38+[3]大殿属性!R41+[9]属性!BG40</f>
        <v>4223.6246235371837</v>
      </c>
      <c r="J38" s="8">
        <v>35</v>
      </c>
      <c r="K38" s="7">
        <f>[6]属性汇总!CD38/D38</f>
        <v>0.42460274820048027</v>
      </c>
      <c r="L38" s="7">
        <f>[3]大殿属性!N41/D38</f>
        <v>0.57539725179951973</v>
      </c>
      <c r="M38" s="7"/>
      <c r="N38" s="74">
        <f>[9]属性!BC40/D38</f>
        <v>0</v>
      </c>
      <c r="O38" s="4"/>
    </row>
    <row r="39" spans="2:15" x14ac:dyDescent="0.15">
      <c r="B39" s="5">
        <v>3358.4556180700538</v>
      </c>
      <c r="C39" s="8">
        <v>36</v>
      </c>
      <c r="D39" s="8">
        <f>[6]属性汇总!CD39+[3]大殿属性!N42+[9]属性!BC41</f>
        <v>4043.8224722802161</v>
      </c>
      <c r="E39" s="8">
        <f>[6]属性汇总!CE39+[3]大殿属性!O42+[9]属性!BD41</f>
        <v>4097.4135482075872</v>
      </c>
      <c r="F39" s="8">
        <f>[6]属性汇总!CF39+[3]大殿属性!P42+[9]属性!BE41</f>
        <v>4154.2715250695746</v>
      </c>
      <c r="G39" s="8">
        <f>[6]属性汇总!CG39+[3]大殿属性!Q42+[9]属性!BF41</f>
        <v>4219.9593475759102</v>
      </c>
      <c r="H39" s="8">
        <f>[6]属性汇总!CH39+[3]大殿属性!R42+[9]属性!BG41</f>
        <v>4286.631625084754</v>
      </c>
      <c r="J39" s="8">
        <v>36</v>
      </c>
      <c r="K39" s="7">
        <f>[6]属性汇总!CD39/D39</f>
        <v>0.42286722815400235</v>
      </c>
      <c r="L39" s="7">
        <f>[3]大殿属性!N42/D39</f>
        <v>0.57713277184599765</v>
      </c>
      <c r="M39" s="7"/>
      <c r="N39" s="74">
        <f>[9]属性!BC41/D39</f>
        <v>0</v>
      </c>
      <c r="O39" s="4"/>
    </row>
    <row r="40" spans="2:15" x14ac:dyDescent="0.15">
      <c r="B40" s="5">
        <v>3419.755185917993</v>
      </c>
      <c r="C40" s="8">
        <v>37</v>
      </c>
      <c r="D40" s="8">
        <f>[6]属性汇总!CD40+[3]大殿属性!N43+[9]属性!BC42</f>
        <v>4109.020743671972</v>
      </c>
      <c r="E40" s="8">
        <f>[6]属性汇总!CE40+[3]大殿属性!O43+[9]属性!BD42</f>
        <v>4161.1453581089208</v>
      </c>
      <c r="F40" s="8">
        <f>[6]属性汇总!CF40+[3]大殿属性!P43+[9]属性!BE42</f>
        <v>4220.4599594946012</v>
      </c>
      <c r="G40" s="8">
        <f>[6]属性汇总!CG40+[3]大殿属性!Q43+[9]属性!BF42</f>
        <v>4282.0408035249629</v>
      </c>
      <c r="H40" s="8">
        <f>[6]属性汇总!CH40+[3]大殿属性!R43+[9]属性!BG42</f>
        <v>4352.0389775920594</v>
      </c>
      <c r="J40" s="8">
        <v>37</v>
      </c>
      <c r="K40" s="7">
        <f>[6]属性汇总!CD40/D40</f>
        <v>0.42102488839080632</v>
      </c>
      <c r="L40" s="7">
        <f>[3]大殿属性!N43/D40</f>
        <v>0.57897511160919379</v>
      </c>
      <c r="M40" s="7"/>
      <c r="N40" s="74">
        <f>[9]属性!BC42/D40</f>
        <v>0</v>
      </c>
      <c r="O40" s="4"/>
    </row>
    <row r="41" spans="2:15" x14ac:dyDescent="0.15">
      <c r="B41" s="5">
        <v>3480.8472706607554</v>
      </c>
      <c r="C41" s="8">
        <v>38</v>
      </c>
      <c r="D41" s="8">
        <f>[6]属性汇总!CD41+[3]大殿属性!N44+[9]属性!BC43</f>
        <v>4173.3890826430224</v>
      </c>
      <c r="E41" s="8">
        <f>[6]属性汇总!CE41+[3]大殿属性!O44+[9]属性!BD43</f>
        <v>4225.8552007948474</v>
      </c>
      <c r="F41" s="8">
        <f>[6]属性汇总!CF41+[3]大殿属性!P44+[9]属性!BE43</f>
        <v>4282.8232260907926</v>
      </c>
      <c r="G41" s="8">
        <f>[6]属性汇总!CG41+[3]大殿属性!Q44+[9]属性!BF43</f>
        <v>4347.2253230365786</v>
      </c>
      <c r="H41" s="8">
        <f>[6]属性汇总!CH41+[3]大殿属性!R44+[9]属性!BG43</f>
        <v>4415.5588848776533</v>
      </c>
      <c r="J41" s="8">
        <v>38</v>
      </c>
      <c r="K41" s="7">
        <f>[6]属性汇总!CD41/D41</f>
        <v>0.41932347196627029</v>
      </c>
      <c r="L41" s="7">
        <f>[3]大殿属性!N44/D41</f>
        <v>0.58067652803372971</v>
      </c>
      <c r="M41" s="7"/>
      <c r="N41" s="74">
        <f>[9]属性!BC43/D41</f>
        <v>0</v>
      </c>
      <c r="O41" s="4"/>
    </row>
    <row r="42" spans="2:15" x14ac:dyDescent="0.15">
      <c r="B42" s="5">
        <v>3541.9015957017864</v>
      </c>
      <c r="C42" s="8">
        <v>39</v>
      </c>
      <c r="D42" s="8">
        <f>[6]属性汇总!CD42+[3]大殿属性!N45+[9]属性!BC44</f>
        <v>4237.6063828071456</v>
      </c>
      <c r="E42" s="8">
        <f>[6]属性汇总!CE42+[3]大殿属性!O45+[9]属性!BD44</f>
        <v>4289.7083305655342</v>
      </c>
      <c r="F42" s="8">
        <f>[6]属性汇总!CF42+[3]大殿属性!P45+[9]属性!BE44</f>
        <v>4346.6006813599324</v>
      </c>
      <c r="G42" s="8">
        <f>[6]属性汇总!CG42+[3]大殿属性!Q45+[9]属性!BF44</f>
        <v>4409.6883495694838</v>
      </c>
      <c r="H42" s="8">
        <f>[6]属性汇总!CH42+[3]大殿属性!R45+[9]属性!BG44</f>
        <v>4481.6418470149474</v>
      </c>
      <c r="J42" s="8">
        <v>39</v>
      </c>
      <c r="K42" s="7">
        <f>[6]属性汇总!CD42/D42</f>
        <v>0.41768862893478259</v>
      </c>
      <c r="L42" s="7">
        <f>[3]大殿属性!N45/D42</f>
        <v>0.58231137106521735</v>
      </c>
      <c r="M42" s="7"/>
      <c r="N42" s="74">
        <f>[9]属性!BC44/D42</f>
        <v>0</v>
      </c>
      <c r="O42" s="4"/>
    </row>
    <row r="43" spans="2:15" x14ac:dyDescent="0.15">
      <c r="B43" s="5">
        <v>3603.1949100693164</v>
      </c>
      <c r="C43" s="8">
        <v>40</v>
      </c>
      <c r="D43" s="8">
        <f>[6]属性汇总!CD43+[3]大殿属性!N46+[9]属性!BC45</f>
        <v>4302.7796402772656</v>
      </c>
      <c r="E43" s="8">
        <f>[6]属性汇总!CE43+[3]大殿属性!O46+[9]属性!BD45</f>
        <v>4352.671021168183</v>
      </c>
      <c r="F43" s="8">
        <f>[6]属性汇总!CF43+[3]大殿属性!P46+[9]属性!BE45</f>
        <v>4411.073205722515</v>
      </c>
      <c r="G43" s="8">
        <f>[6]属性汇总!CG43+[3]大殿属性!Q46+[9]属性!BF45</f>
        <v>4476.3833570485103</v>
      </c>
      <c r="H43" s="8">
        <f>[6]属性汇总!CH43+[3]大殿属性!R46+[9]属性!BG45</f>
        <v>4546.8390277483559</v>
      </c>
      <c r="J43" s="8">
        <v>40</v>
      </c>
      <c r="K43" s="7">
        <f>[6]属性汇总!CD43/D43</f>
        <v>0.41601014917060791</v>
      </c>
      <c r="L43" s="7">
        <f>[3]大殿属性!N46/D43</f>
        <v>0.58398985082939203</v>
      </c>
      <c r="M43" s="7"/>
      <c r="N43" s="74">
        <f>[9]属性!BC45/D43</f>
        <v>0</v>
      </c>
      <c r="O43" s="4"/>
    </row>
    <row r="44" spans="2:15" x14ac:dyDescent="0.15">
      <c r="B44" s="5">
        <v>3664.0153131885099</v>
      </c>
      <c r="C44" s="8">
        <v>41</v>
      </c>
      <c r="D44" s="8">
        <f>[6]属性汇总!CD44+[3]大殿属性!N47+[9]属性!BC46</f>
        <v>4366.0612527540407</v>
      </c>
      <c r="E44" s="8">
        <f>[6]属性汇总!CE44+[3]大殿属性!O47+[9]属性!BD46</f>
        <v>4418.5909727083454</v>
      </c>
      <c r="F44" s="8">
        <f>[6]属性汇总!CF44+[3]大殿属性!P47+[9]属性!BE46</f>
        <v>4476.0585260415355</v>
      </c>
      <c r="G44" s="8">
        <f>[6]属性汇总!CG44+[3]大殿属性!Q47+[9]属性!BF46</f>
        <v>4541.4646355865862</v>
      </c>
      <c r="H44" s="8">
        <f>[6]属性汇总!CH44+[3]大殿属性!R47+[9]属性!BG46</f>
        <v>4615.3470241147879</v>
      </c>
      <c r="J44" s="8">
        <v>41</v>
      </c>
      <c r="K44" s="7">
        <f>[6]属性汇总!CD44/D44</f>
        <v>0.41456129339877706</v>
      </c>
      <c r="L44" s="7">
        <f>[3]大殿属性!N47/D44</f>
        <v>0.58543870660122288</v>
      </c>
      <c r="M44" s="7"/>
      <c r="N44" s="74">
        <f>[9]属性!BC46/D44</f>
        <v>0</v>
      </c>
      <c r="O44" s="4"/>
    </row>
    <row r="45" spans="2:15" x14ac:dyDescent="0.15">
      <c r="B45" s="5">
        <v>3725.5220583347273</v>
      </c>
      <c r="C45" s="8">
        <v>42</v>
      </c>
      <c r="D45" s="8">
        <f>[6]属性汇总!CD45+[3]大殿属性!N48+[9]属性!BC47</f>
        <v>4432.088233338909</v>
      </c>
      <c r="E45" s="8">
        <f>[6]属性汇总!CE45+[3]大殿属性!O48+[9]属性!BD47</f>
        <v>4483.4650375663032</v>
      </c>
      <c r="F45" s="8">
        <f>[6]属性汇总!CF45+[3]大殿属性!P48+[9]属性!BE47</f>
        <v>4543.3393592464981</v>
      </c>
      <c r="G45" s="8">
        <f>[6]属性汇总!CG45+[3]大殿属性!Q48+[9]属性!BF47</f>
        <v>4608.9161632421728</v>
      </c>
      <c r="H45" s="8">
        <f>[6]属性汇总!CH45+[3]大殿属性!R48+[9]属性!BG47</f>
        <v>4680.7063914299051</v>
      </c>
      <c r="J45" s="8">
        <v>42</v>
      </c>
      <c r="K45" s="7">
        <f>[6]属性汇总!CD45/D45</f>
        <v>0.41289791711149476</v>
      </c>
      <c r="L45" s="7">
        <f>[3]大殿属性!N48/D45</f>
        <v>0.58710208288850541</v>
      </c>
      <c r="M45" s="7"/>
      <c r="N45" s="74">
        <f>[9]属性!BC47/D45</f>
        <v>0</v>
      </c>
      <c r="O45" s="4"/>
    </row>
    <row r="46" spans="2:15" x14ac:dyDescent="0.15">
      <c r="B46" s="5">
        <v>3786.1189873323792</v>
      </c>
      <c r="C46" s="8">
        <v>43</v>
      </c>
      <c r="D46" s="8">
        <f>[6]属性汇总!CD46+[3]大殿属性!N49+[9]属性!BC48</f>
        <v>4494.4759493295178</v>
      </c>
      <c r="E46" s="8">
        <f>[6]属性汇总!CE46+[3]大殿属性!O49+[9]属性!BD48</f>
        <v>4549.9026312380975</v>
      </c>
      <c r="F46" s="8">
        <f>[6]属性汇总!CF46+[3]大殿属性!P49+[9]属性!BE48</f>
        <v>4607.2743465906497</v>
      </c>
      <c r="G46" s="8">
        <f>[6]属性汇总!CG46+[3]大殿属性!Q49+[9]属性!BF48</f>
        <v>4672.8371965502056</v>
      </c>
      <c r="H46" s="8">
        <f>[6]属性汇总!CH46+[3]大殿属性!R49+[9]属性!BG48</f>
        <v>4746.4225263024609</v>
      </c>
      <c r="J46" s="8">
        <v>43</v>
      </c>
      <c r="K46" s="7">
        <f>[6]属性汇总!CD46/D46</f>
        <v>0.41161639774176151</v>
      </c>
      <c r="L46" s="7">
        <f>[3]大殿属性!N49/D46</f>
        <v>0.58838360225823849</v>
      </c>
      <c r="M46" s="7"/>
      <c r="N46" s="74">
        <f>[9]属性!BC48/D46</f>
        <v>0</v>
      </c>
      <c r="O46" s="4"/>
    </row>
    <row r="47" spans="2:15" x14ac:dyDescent="0.15">
      <c r="B47" s="5">
        <v>3847.4764946164441</v>
      </c>
      <c r="C47" s="8">
        <v>44</v>
      </c>
      <c r="D47" s="8">
        <f>[6]属性汇总!CD47+[3]大殿属性!N50+[9]属性!BC49</f>
        <v>4559.9059784657766</v>
      </c>
      <c r="E47" s="8">
        <f>[6]属性汇总!CE47+[3]大殿属性!O50+[9]属性!BD49</f>
        <v>4612.2429488480666</v>
      </c>
      <c r="F47" s="8">
        <f>[6]属性汇总!CF47+[3]大殿属性!P50+[9]属性!BE49</f>
        <v>4672.9679451959646</v>
      </c>
      <c r="G47" s="8">
        <f>[6]属性汇总!CG47+[3]大殿属性!Q50+[9]属性!BF49</f>
        <v>4736.553928970714</v>
      </c>
      <c r="H47" s="8">
        <f>[6]属性汇总!CH47+[3]大殿属性!R50+[9]属性!BG49</f>
        <v>4808.3161594939065</v>
      </c>
      <c r="J47" s="8">
        <v>44</v>
      </c>
      <c r="K47" s="7">
        <f>[6]属性汇总!CD47/D47</f>
        <v>0.41009617497183121</v>
      </c>
      <c r="L47" s="7">
        <f>[3]大殿属性!N50/D47</f>
        <v>0.58990382502816885</v>
      </c>
      <c r="M47" s="7"/>
      <c r="N47" s="74">
        <f>[9]属性!BC49/D47</f>
        <v>0</v>
      </c>
      <c r="O47" s="4"/>
    </row>
    <row r="48" spans="2:15" x14ac:dyDescent="0.15">
      <c r="B48" s="5">
        <v>3908.2306119631185</v>
      </c>
      <c r="C48" s="8">
        <v>45</v>
      </c>
      <c r="D48" s="8">
        <f>[6]属性汇总!CD48+[3]大殿属性!N51+[9]属性!BC50</f>
        <v>4622.9224478524739</v>
      </c>
      <c r="E48" s="8">
        <f>[6]属性汇总!CE48+[3]大殿属性!O51+[9]属性!BD50</f>
        <v>4677.6809338257735</v>
      </c>
      <c r="F48" s="8">
        <f>[6]属性汇总!CF48+[3]大殿属性!P51+[9]属性!BE50</f>
        <v>4735.1960522840582</v>
      </c>
      <c r="G48" s="8">
        <f>[6]属性汇总!CG48+[3]大殿属性!Q51+[9]属性!BF50</f>
        <v>4801.6236887917403</v>
      </c>
      <c r="H48" s="8">
        <f>[6]属性汇总!CH48+[3]大殿属性!R51+[9]属性!BG50</f>
        <v>4872.7767428124025</v>
      </c>
      <c r="J48" s="8">
        <v>45</v>
      </c>
      <c r="K48" s="7">
        <f>[6]属性汇总!CD48/D48</f>
        <v>0.40883229630598245</v>
      </c>
      <c r="L48" s="7">
        <f>[3]大殿属性!N51/D48</f>
        <v>0.5911677036940175</v>
      </c>
      <c r="M48" s="7"/>
      <c r="N48" s="74">
        <f>[9]属性!BC50/D48</f>
        <v>0</v>
      </c>
      <c r="O48" s="4"/>
    </row>
    <row r="49" spans="2:15" x14ac:dyDescent="0.15">
      <c r="B49" s="5">
        <v>3969.3589731733314</v>
      </c>
      <c r="C49" s="8">
        <v>46</v>
      </c>
      <c r="D49" s="8">
        <f>[6]属性汇总!CD49+[3]大殿属性!N52+[9]属性!BC51</f>
        <v>4687.4358926933264</v>
      </c>
      <c r="E49" s="8">
        <f>[6]属性汇总!CE49+[3]大殿属性!O52+[9]属性!BD51</f>
        <v>4740.7110785373725</v>
      </c>
      <c r="F49" s="8">
        <f>[6]属性汇总!CF49+[3]大殿属性!P52+[9]属性!BE51</f>
        <v>4800.1500340512757</v>
      </c>
      <c r="G49" s="8">
        <f>[6]属性汇总!CG49+[3]大殿属性!Q52+[9]属性!BF51</f>
        <v>4864.1959062513097</v>
      </c>
      <c r="H49" s="8">
        <f>[6]属性汇总!CH49+[3]大殿属性!R52+[9]属性!BG51</f>
        <v>4934.1319778905254</v>
      </c>
      <c r="J49" s="8">
        <v>46</v>
      </c>
      <c r="K49" s="7">
        <f>[6]属性汇总!CD49/D49</f>
        <v>0.40747223934886595</v>
      </c>
      <c r="L49" s="7">
        <f>[3]大殿属性!N52/D49</f>
        <v>0.59252776065113399</v>
      </c>
      <c r="M49" s="7"/>
      <c r="N49" s="74">
        <f>[9]属性!BC51/D49</f>
        <v>0</v>
      </c>
      <c r="O49" s="4"/>
    </row>
    <row r="50" spans="2:15" x14ac:dyDescent="0.15">
      <c r="B50" s="5">
        <v>4030.3643817378911</v>
      </c>
      <c r="C50" s="8">
        <v>47</v>
      </c>
      <c r="D50" s="8">
        <f>[6]属性汇总!CD50+[3]大殿属性!N53+[9]属性!BC52</f>
        <v>4751.4575269515653</v>
      </c>
      <c r="E50" s="8">
        <f>[6]属性汇总!CE50+[3]大殿属性!O53+[9]属性!BD52</f>
        <v>4804.9456349782722</v>
      </c>
      <c r="F50" s="8">
        <f>[6]属性汇总!CF50+[3]大殿属性!P53+[9]属性!BE52</f>
        <v>4862.8427037480733</v>
      </c>
      <c r="G50" s="8">
        <f>[6]属性汇总!CG50+[3]大殿属性!Q53+[9]属性!BF52</f>
        <v>4929.6355742175874</v>
      </c>
      <c r="H50" s="8">
        <f>[6]属性汇总!CH50+[3]大殿属性!R53+[9]属性!BG52</f>
        <v>4995.7589077576049</v>
      </c>
      <c r="J50" s="8">
        <v>47</v>
      </c>
      <c r="K50" s="7">
        <f>[6]属性汇总!CD50/D50</f>
        <v>0.40619115062115424</v>
      </c>
      <c r="L50" s="7">
        <f>[3]大殿属性!N53/D50</f>
        <v>0.5938088493788457</v>
      </c>
      <c r="M50" s="7"/>
      <c r="N50" s="74">
        <f>[9]属性!BC52/D50</f>
        <v>0</v>
      </c>
      <c r="O50" s="4"/>
    </row>
    <row r="51" spans="2:15" x14ac:dyDescent="0.15">
      <c r="B51" s="5">
        <v>4091.273224552765</v>
      </c>
      <c r="C51" s="8">
        <v>48</v>
      </c>
      <c r="D51" s="8">
        <f>[6]属性汇总!CD51+[3]大殿属性!N54+[9]属性!BC53</f>
        <v>4815.0928982110609</v>
      </c>
      <c r="E51" s="8">
        <f>[6]属性汇总!CE51+[3]大殿属性!O54+[9]属性!BD53</f>
        <v>4868.6017902912299</v>
      </c>
      <c r="F51" s="8">
        <f>[6]属性汇总!CF51+[3]大殿属性!P54+[9]属性!BE53</f>
        <v>4927.1956904722538</v>
      </c>
      <c r="G51" s="8">
        <f>[6]属性汇总!CG51+[3]大殿属性!Q54+[9]属性!BF53</f>
        <v>4989.5003378607553</v>
      </c>
      <c r="H51" s="8">
        <f>[6]属性汇总!CH51+[3]大殿属性!R54+[9]属性!BG53</f>
        <v>5058.4842711724432</v>
      </c>
      <c r="J51" s="8">
        <v>48</v>
      </c>
      <c r="K51" s="7">
        <f>[6]属性汇总!CD51/D51</f>
        <v>0.40497661025906245</v>
      </c>
      <c r="L51" s="7">
        <f>[3]大殿属性!N54/D51</f>
        <v>0.5950233897409376</v>
      </c>
      <c r="M51" s="7"/>
      <c r="N51" s="74">
        <f>[9]属性!BC53/D51</f>
        <v>0</v>
      </c>
      <c r="O51" s="4"/>
    </row>
    <row r="52" spans="2:15" x14ac:dyDescent="0.15">
      <c r="B52" s="5">
        <v>4152.5313906469919</v>
      </c>
      <c r="C52" s="8">
        <v>49</v>
      </c>
      <c r="D52" s="8">
        <f>[6]属性汇总!CD52+[3]大殿属性!N55+[9]属性!BC54</f>
        <v>4880.1255625879667</v>
      </c>
      <c r="E52" s="8">
        <f>[6]属性汇总!CE52+[3]大殿属性!O55+[9]属性!BD54</f>
        <v>4932.0606377192671</v>
      </c>
      <c r="F52" s="8">
        <f>[6]属性汇总!CF52+[3]大殿属性!P55+[9]属性!BE54</f>
        <v>4990.0336585588084</v>
      </c>
      <c r="G52" s="8">
        <f>[6]属性汇总!CG52+[3]大殿属性!Q55+[9]属性!BF54</f>
        <v>5052.0892668144525</v>
      </c>
      <c r="H52" s="8">
        <f>[6]属性汇总!CH52+[3]大殿属性!R55+[9]属性!BG54</f>
        <v>5121.2459036550872</v>
      </c>
      <c r="J52" s="8">
        <v>49</v>
      </c>
      <c r="K52" s="7">
        <f>[6]属性汇总!CD52/D52</f>
        <v>0.40367813793612611</v>
      </c>
      <c r="L52" s="7">
        <f>[3]大殿属性!N55/D52</f>
        <v>0.59632186206387394</v>
      </c>
      <c r="M52" s="7"/>
      <c r="N52" s="74">
        <f>[9]属性!BC54/D52</f>
        <v>0</v>
      </c>
      <c r="O52" s="4"/>
    </row>
    <row r="53" spans="2:15" x14ac:dyDescent="0.15">
      <c r="B53" s="5">
        <v>4213.2296803457975</v>
      </c>
      <c r="C53" s="8">
        <v>50</v>
      </c>
      <c r="D53" s="8">
        <f>[6]属性汇总!CD53+[3]大殿属性!N56+[9]属性!BC55</f>
        <v>4942.9187213831892</v>
      </c>
      <c r="E53" s="8">
        <f>[6]属性汇总!CE53+[3]大殿属性!O56+[9]属性!BD55</f>
        <v>4997.4396490101244</v>
      </c>
      <c r="F53" s="8">
        <f>[6]属性汇总!CF53+[3]大殿属性!P56+[9]属性!BE55</f>
        <v>5052.2732396398733</v>
      </c>
      <c r="G53" s="8">
        <f>[6]属性汇总!CG53+[3]大殿属性!Q56+[9]属性!BF55</f>
        <v>5115.4400792232045</v>
      </c>
      <c r="H53" s="8">
        <f>[6]属性汇总!CH53+[3]大殿属性!R56+[9]属性!BG55</f>
        <v>5187.9479362275724</v>
      </c>
      <c r="J53" s="8">
        <v>50</v>
      </c>
      <c r="K53" s="7">
        <f>[6]属性汇总!CD53/D53</f>
        <v>0.40259614049310799</v>
      </c>
      <c r="L53" s="7">
        <f>[3]大殿属性!N56/D53</f>
        <v>0.5974038595068919</v>
      </c>
      <c r="M53" s="7"/>
      <c r="N53" s="74">
        <f>[9]属性!BC55/D53</f>
        <v>0</v>
      </c>
      <c r="O53" s="4"/>
    </row>
    <row r="54" spans="2:15" x14ac:dyDescent="0.15">
      <c r="B54" s="5">
        <v>4274.6958233395026</v>
      </c>
      <c r="C54" s="8">
        <v>51</v>
      </c>
      <c r="D54" s="8">
        <f>[6]属性汇总!CD54+[3]大殿属性!N57+[9]属性!BC56</f>
        <v>5008.7832933580094</v>
      </c>
      <c r="E54" s="8">
        <f>[6]属性汇总!CE54+[3]大殿属性!O57+[9]属性!BD56</f>
        <v>5057.8003617690756</v>
      </c>
      <c r="F54" s="8">
        <f>[6]属性汇总!CF54+[3]大殿属性!P57+[9]属性!BE56</f>
        <v>5116.1058431778374</v>
      </c>
      <c r="G54" s="8">
        <f>[6]属性汇总!CG54+[3]大殿属性!Q57+[9]属性!BF56</f>
        <v>5179.1861136941852</v>
      </c>
      <c r="H54" s="8">
        <f>[6]属性汇总!CH54+[3]大殿属性!R57+[9]属性!BG56</f>
        <v>5249.1926598102818</v>
      </c>
      <c r="J54" s="8">
        <v>51</v>
      </c>
      <c r="K54" s="7">
        <f>[6]属性汇总!CD54/D54</f>
        <v>0.40129506155025679</v>
      </c>
      <c r="L54" s="7">
        <f>[3]大殿属性!N57/D54</f>
        <v>0.59870493844974326</v>
      </c>
      <c r="M54" s="7"/>
      <c r="N54" s="74">
        <f>[9]属性!BC56/D54</f>
        <v>0</v>
      </c>
      <c r="O54" s="4"/>
    </row>
    <row r="55" spans="2:15" x14ac:dyDescent="0.15">
      <c r="B55" s="5">
        <v>4335.2363095505643</v>
      </c>
      <c r="C55" s="8">
        <v>52</v>
      </c>
      <c r="D55" s="8">
        <f>[6]属性汇总!CD55+[3]大殿属性!N58+[9]属性!BC57</f>
        <v>5070.9452382022582</v>
      </c>
      <c r="E55" s="8">
        <f>[6]属性汇总!CE55+[3]大殿属性!O58+[9]属性!BD57</f>
        <v>5123.7003907261933</v>
      </c>
      <c r="F55" s="8">
        <f>[6]属性汇总!CF55+[3]大殿属性!P58+[9]属性!BE57</f>
        <v>5180.3757225034651</v>
      </c>
      <c r="G55" s="8">
        <f>[6]属性汇总!CG55+[3]大殿属性!Q58+[9]属性!BF57</f>
        <v>5245.4875618998367</v>
      </c>
      <c r="H55" s="8">
        <f>[6]属性汇总!CH55+[3]大殿属性!R58+[9]属性!BG57</f>
        <v>5314.3039941845373</v>
      </c>
      <c r="J55" s="8">
        <v>52</v>
      </c>
      <c r="K55" s="7">
        <f>[6]属性汇总!CD55/D55</f>
        <v>0.4003198426807843</v>
      </c>
      <c r="L55" s="7">
        <f>[3]大殿属性!N58/D55</f>
        <v>0.59968015731921576</v>
      </c>
      <c r="M55" s="7"/>
      <c r="N55" s="74">
        <f>[9]属性!BC57/D55</f>
        <v>0</v>
      </c>
      <c r="O55" s="4"/>
    </row>
    <row r="56" spans="2:15" x14ac:dyDescent="0.15">
      <c r="B56" s="5">
        <v>4396.4857577704342</v>
      </c>
      <c r="C56" s="8">
        <v>53</v>
      </c>
      <c r="D56" s="8">
        <f>[6]属性汇总!CD56+[3]大殿属性!N59+[9]属性!BC58</f>
        <v>5135.9430310817388</v>
      </c>
      <c r="E56" s="8">
        <f>[6]属性汇总!CE56+[3]大殿属性!O59+[9]属性!BD58</f>
        <v>5187.3698557428161</v>
      </c>
      <c r="F56" s="8">
        <f>[6]属性汇总!CF56+[3]大殿属性!P59+[9]属性!BE58</f>
        <v>5248.3145201793022</v>
      </c>
      <c r="G56" s="8">
        <f>[6]属性汇总!CG56+[3]大殿属性!Q59+[9]属性!BF58</f>
        <v>5308.7424938353615</v>
      </c>
      <c r="H56" s="8">
        <f>[6]属性汇总!CH56+[3]大殿属性!R59+[9]属性!BG58</f>
        <v>5377.4966559784389</v>
      </c>
      <c r="J56" s="8">
        <v>53</v>
      </c>
      <c r="K56" s="7">
        <f>[6]属性汇总!CD56/D56</f>
        <v>0.39914772955887451</v>
      </c>
      <c r="L56" s="7">
        <f>[3]大殿属性!N59/D56</f>
        <v>0.60085227044112544</v>
      </c>
      <c r="M56" s="7"/>
      <c r="N56" s="74">
        <f>[9]属性!BC58/D56</f>
        <v>0</v>
      </c>
      <c r="O56" s="4"/>
    </row>
    <row r="57" spans="2:15" x14ac:dyDescent="0.15">
      <c r="B57" s="5">
        <v>4457.2990775970129</v>
      </c>
      <c r="C57" s="8">
        <v>54</v>
      </c>
      <c r="D57" s="8">
        <f>[6]属性汇总!CD57+[3]大殿属性!N60+[9]属性!BC59</f>
        <v>5199.1963103880526</v>
      </c>
      <c r="E57" s="8">
        <f>[6]属性汇总!CE57+[3]大殿属性!O60+[9]属性!BD59</f>
        <v>5253.2647261636957</v>
      </c>
      <c r="F57" s="8">
        <f>[6]属性汇总!CF57+[3]大殿属性!P60+[9]属性!BE59</f>
        <v>5309.5273053426445</v>
      </c>
      <c r="G57" s="8">
        <f>[6]属性汇总!CG57+[3]大殿属性!Q60+[9]属性!BF59</f>
        <v>5373.139573989567</v>
      </c>
      <c r="H57" s="8">
        <f>[6]属性汇总!CH57+[3]大殿属性!R60+[9]属性!BG59</f>
        <v>5438.6702458597865</v>
      </c>
      <c r="J57" s="8">
        <v>54</v>
      </c>
      <c r="K57" s="7">
        <f>[6]属性汇总!CD57/D57</f>
        <v>0.39813845764279315</v>
      </c>
      <c r="L57" s="7">
        <f>[3]大殿属性!N60/D57</f>
        <v>0.6018615423572069</v>
      </c>
      <c r="M57" s="7"/>
      <c r="N57" s="74">
        <f>[9]属性!BC59/D57</f>
        <v>0</v>
      </c>
      <c r="O57" s="4"/>
    </row>
    <row r="58" spans="2:15" x14ac:dyDescent="0.15">
      <c r="B58" s="5">
        <v>4518.3402253710783</v>
      </c>
      <c r="C58" s="8">
        <v>55</v>
      </c>
      <c r="D58" s="8">
        <f>[6]属性汇总!CD58+[3]大殿属性!N61+[9]属性!BC60</f>
        <v>5263.360901484315</v>
      </c>
      <c r="E58" s="8">
        <f>[6]属性汇总!CE58+[3]大殿属性!O61+[9]属性!BD60</f>
        <v>5315.946827408321</v>
      </c>
      <c r="F58" s="8">
        <f>[6]属性汇总!CF58+[3]大殿属性!P61+[9]属性!BE60</f>
        <v>5372.8861415776682</v>
      </c>
      <c r="G58" s="8">
        <f>[6]属性汇总!CG58+[3]大殿属性!Q61+[9]属性!BF60</f>
        <v>5433.6170958710936</v>
      </c>
      <c r="H58" s="8">
        <f>[6]属性汇总!CH58+[3]大殿属性!R61+[9]属性!BG60</f>
        <v>5501.9323824093135</v>
      </c>
      <c r="J58" s="8">
        <v>55</v>
      </c>
      <c r="K58" s="7">
        <f>[6]属性汇总!CD58/D58</f>
        <v>0.39708468393467017</v>
      </c>
      <c r="L58" s="7">
        <f>[3]大殿属性!N61/D58</f>
        <v>0.60291531606532978</v>
      </c>
      <c r="M58" s="7"/>
      <c r="N58" s="74">
        <f>[9]属性!BC60/D58</f>
        <v>0</v>
      </c>
      <c r="O58" s="4"/>
    </row>
    <row r="59" spans="2:15" x14ac:dyDescent="0.15">
      <c r="B59" s="5">
        <v>4579.4223226825543</v>
      </c>
      <c r="C59" s="8">
        <v>56</v>
      </c>
      <c r="D59" s="8">
        <f>[6]属性汇总!CD59+[3]大殿属性!N62+[9]属性!BC61</f>
        <v>5327.689290730219</v>
      </c>
      <c r="E59" s="8">
        <f>[6]属性汇总!CE59+[3]大殿属性!O62+[9]属性!BD61</f>
        <v>5378.6500470373412</v>
      </c>
      <c r="F59" s="8">
        <f>[6]属性汇总!CF59+[3]大殿属性!P62+[9]属性!BE61</f>
        <v>5435.242680354555</v>
      </c>
      <c r="G59" s="8">
        <f>[6]属性汇总!CG59+[3]大殿属性!Q62+[9]属性!BF61</f>
        <v>5496.9671993596457</v>
      </c>
      <c r="H59" s="8">
        <f>[6]属性汇总!CH59+[3]大殿属性!R62+[9]属性!BG61</f>
        <v>5565.5098518625491</v>
      </c>
      <c r="J59" s="8">
        <v>56</v>
      </c>
      <c r="K59" s="7">
        <f>[6]属性汇总!CD59/D59</f>
        <v>0.39604411685029045</v>
      </c>
      <c r="L59" s="7">
        <f>[3]大殿属性!N62/D59</f>
        <v>0.60395588314970949</v>
      </c>
      <c r="M59" s="7"/>
      <c r="N59" s="74">
        <f>[9]属性!BC61/D59</f>
        <v>0</v>
      </c>
      <c r="O59" s="4"/>
    </row>
    <row r="60" spans="2:15" x14ac:dyDescent="0.15">
      <c r="B60" s="5">
        <v>4640.2630423322134</v>
      </c>
      <c r="C60" s="8">
        <v>57</v>
      </c>
      <c r="D60" s="8">
        <f>[6]属性汇总!CD60+[3]大殿属性!N63+[9]属性!BC62</f>
        <v>5391.052169328852</v>
      </c>
      <c r="E60" s="8">
        <f>[6]属性汇总!CE60+[3]大殿属性!O63+[9]属性!BD62</f>
        <v>5443.6006917064578</v>
      </c>
      <c r="F60" s="8">
        <f>[6]属性汇总!CF60+[3]大殿属性!P63+[9]属性!BE62</f>
        <v>5498.332188215918</v>
      </c>
      <c r="G60" s="8">
        <f>[6]属性汇总!CG60+[3]大殿属性!Q63+[9]属性!BF62</f>
        <v>5560.8560867691785</v>
      </c>
      <c r="H60" s="8">
        <f>[6]属性汇总!CH60+[3]大殿属性!R63+[9]属性!BG62</f>
        <v>5632.8038378653764</v>
      </c>
      <c r="J60" s="8">
        <v>57</v>
      </c>
      <c r="K60" s="7">
        <f>[6]属性汇总!CD60/D60</f>
        <v>0.39509912594022811</v>
      </c>
      <c r="L60" s="7">
        <f>[3]大殿属性!N63/D60</f>
        <v>0.60490087405977189</v>
      </c>
      <c r="M60" s="7"/>
      <c r="N60" s="74">
        <f>[9]属性!BC62/D60</f>
        <v>0</v>
      </c>
      <c r="O60" s="4"/>
    </row>
    <row r="61" spans="2:15" x14ac:dyDescent="0.15">
      <c r="B61" s="5">
        <v>4701.6090646001603</v>
      </c>
      <c r="C61" s="8">
        <v>58</v>
      </c>
      <c r="D61" s="8">
        <f>[6]属性汇总!CD61+[3]大殿属性!N64+[9]属性!BC63</f>
        <v>5456.4362584006394</v>
      </c>
      <c r="E61" s="8">
        <f>[6]属性汇总!CE61+[3]大殿属性!O64+[9]属性!BD63</f>
        <v>5505.5333392643561</v>
      </c>
      <c r="F61" s="8">
        <f>[6]属性汇总!CF61+[3]大殿属性!P64+[9]属性!BE63</f>
        <v>5563.2313012164523</v>
      </c>
      <c r="G61" s="8">
        <f>[6]属性汇总!CG61+[3]大殿属性!Q64+[9]属性!BF63</f>
        <v>5627.396776908311</v>
      </c>
      <c r="H61" s="8">
        <f>[6]属性汇总!CH61+[3]大殿属性!R64+[9]属性!BG63</f>
        <v>5696.5928362136156</v>
      </c>
      <c r="J61" s="8">
        <v>58</v>
      </c>
      <c r="K61" s="7">
        <f>[6]属性汇总!CD61/D61</f>
        <v>0.39403007717535332</v>
      </c>
      <c r="L61" s="7">
        <f>[3]大殿属性!N64/D61</f>
        <v>0.60596992282464679</v>
      </c>
      <c r="M61" s="7"/>
      <c r="N61" s="74">
        <f>[9]属性!BC63/D61</f>
        <v>0</v>
      </c>
      <c r="O61" s="4"/>
    </row>
    <row r="62" spans="2:15" x14ac:dyDescent="0.15">
      <c r="B62" s="5">
        <v>4762.2567538117437</v>
      </c>
      <c r="C62" s="8">
        <v>59</v>
      </c>
      <c r="D62" s="8">
        <f>[6]属性汇总!CD62+[3]大殿属性!N65+[9]属性!BC64</f>
        <v>5519.0270152469757</v>
      </c>
      <c r="E62" s="8">
        <f>[6]属性汇总!CE62+[3]大殿属性!O65+[9]属性!BD64</f>
        <v>5571.71226939807</v>
      </c>
      <c r="F62" s="8">
        <f>[6]属性汇总!CF62+[3]大殿属性!P65+[9]属性!BE64</f>
        <v>5629.0118732830306</v>
      </c>
      <c r="G62" s="8">
        <f>[6]属性汇总!CG62+[3]大殿属性!Q65+[9]属性!BF64</f>
        <v>5693.3346855347099</v>
      </c>
      <c r="H62" s="8">
        <f>[6]属性汇总!CH62+[3]大殿属性!R65+[9]属性!BG64</f>
        <v>5764.8702736645391</v>
      </c>
      <c r="J62" s="8">
        <v>59</v>
      </c>
      <c r="K62" s="7">
        <f>[6]属性汇总!CD62/D62</f>
        <v>0.39318524696565427</v>
      </c>
      <c r="L62" s="7">
        <f>[3]大殿属性!N65/D62</f>
        <v>0.60681475303434573</v>
      </c>
      <c r="M62" s="7"/>
      <c r="N62" s="74">
        <f>[9]属性!BC64/D62</f>
        <v>0</v>
      </c>
      <c r="O62" s="4"/>
    </row>
    <row r="63" spans="2:15" x14ac:dyDescent="0.15">
      <c r="B63" s="5">
        <v>4823.6686645460532</v>
      </c>
      <c r="C63" s="8">
        <v>60</v>
      </c>
      <c r="D63" s="8">
        <f>[6]属性汇总!CD63+[3]大殿属性!N66+[9]属性!BC65</f>
        <v>5584.6746581842135</v>
      </c>
      <c r="E63" s="8">
        <f>[6]属性汇总!CE63+[3]大殿属性!O66+[9]属性!BD65</f>
        <v>5636.2275685369232</v>
      </c>
      <c r="F63" s="8">
        <f>[6]属性汇总!CF63+[3]大殿属性!P66+[9]属性!BE65</f>
        <v>5696.5833153381827</v>
      </c>
      <c r="G63" s="8">
        <f>[6]属性汇总!CG63+[3]大殿属性!Q66+[9]属性!BF65</f>
        <v>5759.6861105963708</v>
      </c>
      <c r="H63" s="8">
        <f>[6]属性汇总!CH63+[3]大殿属性!R66+[9]属性!BG65</f>
        <v>5831.7758642742501</v>
      </c>
      <c r="J63" s="8">
        <v>60</v>
      </c>
      <c r="K63" s="7">
        <f>[6]属性汇总!CD63/D63</f>
        <v>0.39214459821587011</v>
      </c>
      <c r="L63" s="7">
        <f>[3]大殿属性!N66/D63</f>
        <v>0.60785540178412989</v>
      </c>
      <c r="M63" s="7"/>
      <c r="N63" s="74">
        <f>[9]属性!BC65/D63</f>
        <v>0</v>
      </c>
      <c r="O63" s="4"/>
    </row>
    <row r="64" spans="2:15" x14ac:dyDescent="0.15">
      <c r="B64" s="5">
        <v>4884.9872081212498</v>
      </c>
      <c r="C64" s="8">
        <v>61</v>
      </c>
      <c r="D64" s="8">
        <f>[6]属性汇总!CD64+[3]大殿属性!N67+[9]属性!BC66</f>
        <v>5649.948832484999</v>
      </c>
      <c r="E64" s="8">
        <f>[6]属性汇总!CE64+[3]大殿属性!O67+[9]属性!BD66</f>
        <v>5705.1121278937144</v>
      </c>
      <c r="F64" s="8">
        <f>[6]属性汇总!CF64+[3]大殿属性!P67+[9]属性!BE66</f>
        <v>5762.3226353203409</v>
      </c>
      <c r="G64" s="8">
        <f>[6]属性汇总!CG64+[3]大殿属性!Q67+[9]属性!BF66</f>
        <v>5827.76487875979</v>
      </c>
      <c r="H64" s="8">
        <f>[6]属性汇总!CH64+[3]大殿属性!R67+[9]属性!BG66</f>
        <v>5899.9048700813719</v>
      </c>
      <c r="J64" s="8">
        <v>61</v>
      </c>
      <c r="K64" s="7">
        <f>[6]属性汇总!CD64/D64</f>
        <v>0.39115398484555525</v>
      </c>
      <c r="L64" s="7">
        <f>[3]大殿属性!N67/D64</f>
        <v>0.6088460151544447</v>
      </c>
      <c r="M64" s="7"/>
      <c r="N64" s="74">
        <f>[9]属性!BC66/D64</f>
        <v>0</v>
      </c>
      <c r="O64" s="4"/>
    </row>
    <row r="65" spans="2:15" x14ac:dyDescent="0.15">
      <c r="B65" s="5">
        <v>4946.9986738691932</v>
      </c>
      <c r="C65" s="8">
        <v>62</v>
      </c>
      <c r="D65" s="8">
        <f>[6]属性汇总!CD65+[3]大殿属性!N68+[9]属性!BC67</f>
        <v>5717.9946954767738</v>
      </c>
      <c r="E65" s="8">
        <f>[6]属性汇总!CE65+[3]大殿属性!O68+[9]属性!BD67</f>
        <v>5770.4595889192997</v>
      </c>
      <c r="F65" s="8">
        <f>[6]属性汇总!CF65+[3]大殿属性!P68+[9]属性!BE67</f>
        <v>5831.598744426452</v>
      </c>
      <c r="G65" s="8">
        <f>[6]属性汇总!CG65+[3]大殿属性!Q68+[9]属性!BF67</f>
        <v>5895.2604065282285</v>
      </c>
      <c r="H65" s="8">
        <f>[6]属性汇总!CH65+[3]大殿属性!R68+[9]属性!BG67</f>
        <v>5968.9532424015661</v>
      </c>
      <c r="J65" s="8">
        <v>62</v>
      </c>
      <c r="K65" s="7">
        <f>[6]属性汇总!CD65/D65</f>
        <v>0.38999686406915418</v>
      </c>
      <c r="L65" s="7">
        <f>[3]大殿属性!N68/D65</f>
        <v>0.61000313593084587</v>
      </c>
      <c r="M65" s="7"/>
      <c r="N65" s="74">
        <f>[9]属性!BC67/D65</f>
        <v>0</v>
      </c>
      <c r="O65" s="4"/>
    </row>
    <row r="66" spans="2:15" x14ac:dyDescent="0.15">
      <c r="B66" s="5">
        <v>5008.5146704796225</v>
      </c>
      <c r="C66" s="8">
        <v>63</v>
      </c>
      <c r="D66" s="8">
        <f>[6]属性汇总!CD66+[3]大殿属性!N69+[9]属性!BC68</f>
        <v>5784.0586819184891</v>
      </c>
      <c r="E66" s="8">
        <f>[6]属性汇总!CE66+[3]大殿属性!O69+[9]属性!BD68</f>
        <v>5839.1430076047091</v>
      </c>
      <c r="F66" s="8">
        <f>[6]属性汇总!CF66+[3]大殿属性!P69+[9]属性!BE68</f>
        <v>5897.2329150700543</v>
      </c>
      <c r="G66" s="8">
        <f>[6]属性汇总!CG66+[3]大殿属性!Q69+[9]属性!BF68</f>
        <v>5964.3685709059691</v>
      </c>
      <c r="H66" s="8">
        <f>[6]属性汇总!CH66+[3]大殿属性!R69+[9]属性!BG68</f>
        <v>6038.3046871454753</v>
      </c>
      <c r="J66" s="8">
        <v>63</v>
      </c>
      <c r="K66" s="7">
        <f>[6]属性汇总!CD66/D66</f>
        <v>0.38900020275273339</v>
      </c>
      <c r="L66" s="7">
        <f>[3]大殿属性!N69/D66</f>
        <v>0.61099979724726661</v>
      </c>
      <c r="M66" s="7"/>
      <c r="N66" s="74">
        <f>[9]属性!BC68/D66</f>
        <v>0</v>
      </c>
      <c r="O66" s="4"/>
    </row>
    <row r="67" spans="2:15" x14ac:dyDescent="0.15">
      <c r="B67" s="5">
        <v>5070.414862420922</v>
      </c>
      <c r="C67" s="8">
        <v>64</v>
      </c>
      <c r="D67" s="8">
        <f>[6]属性汇总!CD67+[3]大殿属性!N70+[9]属性!BC69</f>
        <v>5851.6594496836879</v>
      </c>
      <c r="E67" s="8">
        <f>[6]属性汇总!CE67+[3]大殿属性!O70+[9]属性!BD69</f>
        <v>5905.3752318195029</v>
      </c>
      <c r="F67" s="8">
        <f>[6]属性汇总!CF67+[3]大殿属性!P70+[9]属性!BE69</f>
        <v>5966.6680815597847</v>
      </c>
      <c r="G67" s="8">
        <f>[6]属性汇总!CG67+[3]大殿属性!Q70+[9]属性!BF69</f>
        <v>6031.9769456836293</v>
      </c>
      <c r="H67" s="8">
        <f>[6]属性汇总!CH67+[3]大殿属性!R70+[9]属性!BG69</f>
        <v>6104.2673018124933</v>
      </c>
      <c r="J67" s="8">
        <v>64</v>
      </c>
      <c r="K67" s="7">
        <f>[6]属性汇总!CD67/D67</f>
        <v>0.3879241469054911</v>
      </c>
      <c r="L67" s="7">
        <f>[3]大殿属性!N70/D67</f>
        <v>0.61207585309450896</v>
      </c>
      <c r="M67" s="7"/>
      <c r="N67" s="74">
        <f>[9]属性!BC69/D67</f>
        <v>0</v>
      </c>
      <c r="O67" s="4"/>
    </row>
    <row r="68" spans="2:15" x14ac:dyDescent="0.15">
      <c r="B68" s="5">
        <v>5132.0464565361544</v>
      </c>
      <c r="C68" s="8">
        <v>65</v>
      </c>
      <c r="D68" s="8">
        <f>[6]属性汇总!CD68+[3]大殿属性!N71+[9]属性!BC70</f>
        <v>5918.1858261446177</v>
      </c>
      <c r="E68" s="8">
        <f>[6]属性汇总!CE68+[3]大殿属性!O71+[9]属性!BD70</f>
        <v>5973.0182618345607</v>
      </c>
      <c r="F68" s="8">
        <f>[6]属性汇总!CF68+[3]大殿属性!P71+[9]属性!BE70</f>
        <v>6033.4433483033172</v>
      </c>
      <c r="G68" s="8">
        <f>[6]属性汇总!CG68+[3]大殿属性!Q71+[9]属性!BF70</f>
        <v>6100.5747752571242</v>
      </c>
      <c r="H68" s="8">
        <f>[6]属性汇总!CH68+[3]大殿属性!R71+[9]属性!BG70</f>
        <v>6168.889626402015</v>
      </c>
      <c r="J68" s="8">
        <v>65</v>
      </c>
      <c r="K68" s="7">
        <f>[6]属性汇总!CD68/D68</f>
        <v>0.38694290231366607</v>
      </c>
      <c r="L68" s="7">
        <f>[3]大殿属性!N71/D68</f>
        <v>0.61305709768633387</v>
      </c>
      <c r="M68" s="7"/>
      <c r="N68" s="74">
        <f>[9]属性!BC70/D68</f>
        <v>0</v>
      </c>
      <c r="O68" s="4"/>
    </row>
    <row r="69" spans="2:15" x14ac:dyDescent="0.15">
      <c r="B69" s="5">
        <v>5193.8375120626151</v>
      </c>
      <c r="C69" s="8">
        <v>66</v>
      </c>
      <c r="D69" s="8">
        <f>[6]属性汇总!CD69+[3]大殿属性!N72+[9]属性!BC71</f>
        <v>5985.3500482504596</v>
      </c>
      <c r="E69" s="8">
        <f>[6]属性汇总!CE69+[3]大殿属性!O72+[9]属性!BD71</f>
        <v>6039.9957868613874</v>
      </c>
      <c r="F69" s="8">
        <f>[6]属性汇总!CF69+[3]大殿属性!P72+[9]属性!BE71</f>
        <v>6102.3795989405535</v>
      </c>
      <c r="G69" s="8">
        <f>[6]属性汇总!CG69+[3]大殿属性!Q72+[9]属性!BF71</f>
        <v>6164.2486428831089</v>
      </c>
      <c r="H69" s="8">
        <f>[6]属性汇总!CH69+[3]大殿属性!R72+[9]属性!BG71</f>
        <v>6235.0881200683125</v>
      </c>
      <c r="J69" s="8">
        <v>66</v>
      </c>
      <c r="K69" s="7">
        <f>[6]属性汇总!CD69/D69</f>
        <v>0.38594233944182121</v>
      </c>
      <c r="L69" s="7">
        <f>[3]大殿属性!N72/D69</f>
        <v>0.61405766055817879</v>
      </c>
      <c r="M69" s="7"/>
      <c r="N69" s="74">
        <f>[9]属性!BC71/D69</f>
        <v>0</v>
      </c>
      <c r="O69" s="4"/>
    </row>
    <row r="70" spans="2:15" x14ac:dyDescent="0.15">
      <c r="B70" s="5">
        <v>5255.5855009811785</v>
      </c>
      <c r="C70" s="8">
        <v>67</v>
      </c>
      <c r="D70" s="8">
        <f>[6]属性汇总!CD70+[3]大殿属性!N73+[9]属性!BC72</f>
        <v>6052.3420039247139</v>
      </c>
      <c r="E70" s="8">
        <f>[6]属性汇总!CE70+[3]大殿属性!O73+[9]属性!BD72</f>
        <v>6107.8836653495255</v>
      </c>
      <c r="F70" s="8">
        <f>[6]属性汇总!CF70+[3]大殿属性!P73+[9]属性!BE72</f>
        <v>6166.6722334610458</v>
      </c>
      <c r="G70" s="8">
        <f>[6]属性汇总!CG70+[3]大殿属性!Q73+[9]属性!BF72</f>
        <v>6230.8845309680837</v>
      </c>
      <c r="H70" s="8">
        <f>[6]属性汇总!CH70+[3]大殿属性!R73+[9]属性!BG72</f>
        <v>6300.4888716037349</v>
      </c>
      <c r="J70" s="8">
        <v>67</v>
      </c>
      <c r="K70" s="7">
        <f>[6]属性汇总!CD70/D70</f>
        <v>0.38497494002967503</v>
      </c>
      <c r="L70" s="7">
        <f>[3]大殿属性!N73/D70</f>
        <v>0.61502505997032497</v>
      </c>
      <c r="M70" s="7"/>
      <c r="N70" s="74">
        <f>[9]属性!BC72/D70</f>
        <v>0</v>
      </c>
      <c r="O70" s="4"/>
    </row>
    <row r="71" spans="2:15" x14ac:dyDescent="0.15">
      <c r="B71" s="5">
        <v>5317.2694845784627</v>
      </c>
      <c r="C71" s="8">
        <v>68</v>
      </c>
      <c r="D71" s="8">
        <f>[6]属性汇总!CD71+[3]大殿属性!N74+[9]属性!BC73</f>
        <v>6119.0779383138506</v>
      </c>
      <c r="E71" s="8">
        <f>[6]属性汇总!CE71+[3]大殿属性!O74+[9]属性!BD73</f>
        <v>6173.8919857187802</v>
      </c>
      <c r="F71" s="8">
        <f>[6]属性汇总!CF71+[3]大殿属性!P74+[9]属性!BE73</f>
        <v>6231.3229873395803</v>
      </c>
      <c r="G71" s="8">
        <f>[6]属性汇总!CG71+[3]大殿属性!Q74+[9]属性!BF73</f>
        <v>6295.0201830884398</v>
      </c>
      <c r="H71" s="8">
        <f>[6]属性汇总!CH71+[3]大殿属性!R74+[9]属性!BG73</f>
        <v>6365.9720729358742</v>
      </c>
      <c r="J71" s="8">
        <v>68</v>
      </c>
      <c r="K71" s="7">
        <f>[6]属性汇总!CD71/D71</f>
        <v>0.38404478970365213</v>
      </c>
      <c r="L71" s="7">
        <f>[3]大殿属性!N74/D71</f>
        <v>0.61595521029634792</v>
      </c>
      <c r="M71" s="7"/>
      <c r="N71" s="74">
        <f>[9]属性!BC73/D71</f>
        <v>0</v>
      </c>
      <c r="O71" s="4"/>
    </row>
    <row r="72" spans="2:15" x14ac:dyDescent="0.15">
      <c r="B72" s="5">
        <v>5379.1342206049685</v>
      </c>
      <c r="C72" s="8">
        <v>69</v>
      </c>
      <c r="D72" s="8">
        <f>[6]属性汇总!CD72+[3]大殿属性!N75+[9]属性!BC74</f>
        <v>6186.536882419874</v>
      </c>
      <c r="E72" s="8">
        <f>[6]属性汇总!CE72+[3]大殿属性!O75+[9]属性!BD74</f>
        <v>6239.0086613900839</v>
      </c>
      <c r="F72" s="8">
        <f>[6]属性汇总!CF72+[3]大殿属性!P75+[9]属性!BE74</f>
        <v>6297.7349475328356</v>
      </c>
      <c r="G72" s="8">
        <f>[6]属性汇总!CG72+[3]大殿属性!Q75+[9]属性!BF74</f>
        <v>6363.0671141986095</v>
      </c>
      <c r="H72" s="8">
        <f>[6]属性汇总!CH72+[3]大殿属性!R75+[9]属性!BG74</f>
        <v>6430.2363103332473</v>
      </c>
      <c r="J72" s="8">
        <v>69</v>
      </c>
      <c r="K72" s="7">
        <f>[6]属性汇总!CD72/D72</f>
        <v>0.38308993303422612</v>
      </c>
      <c r="L72" s="7">
        <f>[3]大殿属性!N75/D72</f>
        <v>0.61691006696577388</v>
      </c>
      <c r="M72" s="7"/>
      <c r="N72" s="74">
        <f>[9]属性!BC74/D72</f>
        <v>0</v>
      </c>
      <c r="O72" s="4"/>
    </row>
    <row r="73" spans="2:15" x14ac:dyDescent="0.15">
      <c r="B73" s="5">
        <v>5440.7131285337164</v>
      </c>
      <c r="C73" s="8">
        <v>70</v>
      </c>
      <c r="D73" s="8">
        <f>[6]属性汇总!CD73+[3]大殿属性!N76+[9]属性!BC75</f>
        <v>6252.8525141348637</v>
      </c>
      <c r="E73" s="8">
        <f>[6]属性汇总!CE73+[3]大殿属性!O76+[9]属性!BD75</f>
        <v>6306.7205562734362</v>
      </c>
      <c r="F73" s="8">
        <f>[6]属性汇总!CF73+[3]大殿属性!P76+[9]属性!BE75</f>
        <v>6366.000939224954</v>
      </c>
      <c r="G73" s="8">
        <f>[6]属性汇总!CG73+[3]大殿属性!Q76+[9]属性!BF75</f>
        <v>6428.1700810460788</v>
      </c>
      <c r="H73" s="8">
        <f>[6]属性汇总!CH73+[3]大殿属性!R76+[9]属性!BG75</f>
        <v>6498.0332137364976</v>
      </c>
      <c r="J73" s="8">
        <v>70</v>
      </c>
      <c r="K73" s="7">
        <f>[6]属性汇总!CD73/D73</f>
        <v>0.38222555139391079</v>
      </c>
      <c r="L73" s="7">
        <f>[3]大殿属性!N76/D73</f>
        <v>0.61777444860608932</v>
      </c>
      <c r="M73" s="7"/>
      <c r="N73" s="74">
        <f>[9]属性!BC75/D73</f>
        <v>0</v>
      </c>
      <c r="O73" s="4"/>
    </row>
    <row r="74" spans="2:15" x14ac:dyDescent="0.15">
      <c r="B74" s="5">
        <v>5502.6945930845595</v>
      </c>
      <c r="C74" s="8">
        <v>71</v>
      </c>
      <c r="D74" s="8">
        <f>[6]属性汇总!CD74+[3]大殿属性!N77+[9]属性!BC76</f>
        <v>6320.7783723382399</v>
      </c>
      <c r="E74" s="8">
        <f>[6]属性汇总!CE74+[3]大殿属性!O77+[9]属性!BD76</f>
        <v>6373.7125609793566</v>
      </c>
      <c r="F74" s="8">
        <f>[6]属性汇总!CF74+[3]大殿属性!P77+[9]属性!BE76</f>
        <v>6432.7183381803452</v>
      </c>
      <c r="G74" s="8">
        <f>[6]属性汇总!CG74+[3]大殿属性!Q77+[9]属性!BF76</f>
        <v>6495.3077749655904</v>
      </c>
      <c r="H74" s="8">
        <f>[6]属性汇总!CH74+[3]大殿属性!R77+[9]属性!BG76</f>
        <v>6563.6236620449563</v>
      </c>
      <c r="J74" s="8">
        <v>71</v>
      </c>
      <c r="K74" s="7">
        <f>[6]属性汇总!CD74/D74</f>
        <v>0.38128215514515357</v>
      </c>
      <c r="L74" s="7">
        <f>[3]大殿属性!N77/D74</f>
        <v>0.61871784485484649</v>
      </c>
      <c r="M74" s="7"/>
      <c r="N74" s="74">
        <f>[9]属性!BC76/D74</f>
        <v>0</v>
      </c>
      <c r="O74" s="4"/>
    </row>
    <row r="75" spans="2:15" x14ac:dyDescent="0.15">
      <c r="B75" s="5">
        <v>5564.170357565924</v>
      </c>
      <c r="C75" s="8">
        <v>72</v>
      </c>
      <c r="D75" s="8">
        <f>[6]属性汇总!CD75+[3]大殿属性!N78+[9]属性!BC77</f>
        <v>6386.6814302636958</v>
      </c>
      <c r="E75" s="8">
        <f>[6]属性汇总!CE75+[3]大殿属性!O78+[9]属性!BD77</f>
        <v>6441.672781355448</v>
      </c>
      <c r="F75" s="8">
        <f>[6]属性汇总!CF75+[3]大殿属性!P78+[9]属性!BE77</f>
        <v>6497.8709261323856</v>
      </c>
      <c r="G75" s="8">
        <f>[6]属性汇总!CG75+[3]大殿属性!Q78+[9]属性!BF77</f>
        <v>6560.486138479986</v>
      </c>
      <c r="H75" s="8">
        <f>[6]属性汇总!CH75+[3]大殿属性!R78+[9]属性!BG77</f>
        <v>6631.4746184152809</v>
      </c>
      <c r="J75" s="8">
        <v>72</v>
      </c>
      <c r="K75" s="7">
        <f>[6]属性汇总!CD75/D75</f>
        <v>0.38047928748806703</v>
      </c>
      <c r="L75" s="7">
        <f>[3]大殿属性!N78/D75</f>
        <v>0.61952071251193297</v>
      </c>
      <c r="M75" s="7"/>
      <c r="N75" s="74">
        <f>[9]属性!BC77/D75</f>
        <v>0</v>
      </c>
      <c r="O75" s="4"/>
    </row>
    <row r="76" spans="2:15" x14ac:dyDescent="0.15">
      <c r="B76" s="5">
        <v>5626.2682240537915</v>
      </c>
      <c r="C76" s="8">
        <v>73</v>
      </c>
      <c r="D76" s="8">
        <f>[6]属性汇总!CD76+[3]大殿属性!N79+[9]属性!BC78</f>
        <v>6455.0728962151661</v>
      </c>
      <c r="E76" s="8">
        <f>[6]属性汇总!CE76+[3]大殿属性!O79+[9]属性!BD78</f>
        <v>6506.0938373564059</v>
      </c>
      <c r="F76" s="8">
        <f>[6]属性汇总!CF76+[3]大殿属性!P79+[9]属性!BE78</f>
        <v>6564.2929396202453</v>
      </c>
      <c r="G76" s="8">
        <f>[6]属性汇总!CG76+[3]大殿属性!Q79+[9]属性!BF78</f>
        <v>6627.0735222023523</v>
      </c>
      <c r="H76" s="8">
        <f>[6]属性汇总!CH76+[3]大殿属性!R79+[9]属性!BG78</f>
        <v>6696.121686962174</v>
      </c>
      <c r="J76" s="8">
        <v>73</v>
      </c>
      <c r="K76" s="7">
        <f>[6]属性汇总!CD76/D76</f>
        <v>0.37954644965148576</v>
      </c>
      <c r="L76" s="7">
        <f>[3]大殿属性!N79/D76</f>
        <v>0.62045355034851413</v>
      </c>
      <c r="M76" s="7"/>
      <c r="N76" s="74">
        <f>[9]属性!BC78/D76</f>
        <v>0</v>
      </c>
      <c r="O76" s="4"/>
    </row>
    <row r="77" spans="2:15" x14ac:dyDescent="0.15">
      <c r="B77" s="5">
        <v>5687.6427170259403</v>
      </c>
      <c r="C77" s="8">
        <v>74</v>
      </c>
      <c r="D77" s="8">
        <f>[6]属性汇总!CD77+[3]大殿属性!N80+[9]属性!BC79</f>
        <v>6520.5708681037622</v>
      </c>
      <c r="E77" s="8">
        <f>[6]属性汇总!CE77+[3]大殿属性!O80+[9]属性!BD79</f>
        <v>6574.4081480508385</v>
      </c>
      <c r="F77" s="8">
        <f>[6]属性汇总!CF77+[3]大殿属性!P80+[9]属性!BE79</f>
        <v>6631.2813526599875</v>
      </c>
      <c r="G77" s="8">
        <f>[6]属性汇总!CG77+[3]大殿属性!Q80+[9]属性!BF79</f>
        <v>6694.5114997782593</v>
      </c>
      <c r="H77" s="8">
        <f>[6]属性汇总!CH77+[3]大殿属性!R80+[9]属性!BG79</f>
        <v>6765.431008359853</v>
      </c>
      <c r="J77" s="8">
        <v>74</v>
      </c>
      <c r="K77" s="7">
        <f>[6]属性汇总!CD77/D77</f>
        <v>0.37880118933793555</v>
      </c>
      <c r="L77" s="7">
        <f>[3]大殿属性!N80/D77</f>
        <v>0.6211988106620645</v>
      </c>
      <c r="M77" s="7"/>
      <c r="N77" s="74">
        <f>[9]属性!BC79/D77</f>
        <v>0</v>
      </c>
      <c r="O77" s="4"/>
    </row>
    <row r="78" spans="2:15" x14ac:dyDescent="0.15">
      <c r="B78" s="5">
        <v>5749.8335967432959</v>
      </c>
      <c r="C78" s="8">
        <v>75</v>
      </c>
      <c r="D78" s="8">
        <f>[6]属性汇总!CD78+[3]大殿属性!N81+[9]属性!BC80</f>
        <v>6589.3343869731825</v>
      </c>
      <c r="E78" s="8">
        <f>[6]属性汇总!CE78+[3]大殿属性!O81+[9]属性!BD80</f>
        <v>6640.3546986076808</v>
      </c>
      <c r="F78" s="8">
        <f>[6]属性汇总!CF78+[3]大殿属性!P81+[9]属性!BE80</f>
        <v>6699.9163240208773</v>
      </c>
      <c r="G78" s="8">
        <f>[6]属性汇总!CG78+[3]大殿属性!Q81+[9]属性!BF80</f>
        <v>6762.0246163774536</v>
      </c>
      <c r="H78" s="8">
        <f>[6]属性汇总!CH78+[3]大殿属性!R81+[9]属性!BG80</f>
        <v>6832.414221187697</v>
      </c>
      <c r="J78" s="8">
        <v>75</v>
      </c>
      <c r="K78" s="7">
        <f>[6]属性汇总!CD78/D78</f>
        <v>0.37788338757289625</v>
      </c>
      <c r="L78" s="7">
        <f>[3]大殿属性!N81/D78</f>
        <v>0.6221166124271037</v>
      </c>
      <c r="M78" s="7"/>
      <c r="N78" s="74">
        <f>[9]属性!BC80/D78</f>
        <v>0</v>
      </c>
      <c r="O78" s="4"/>
    </row>
    <row r="79" spans="2:15" x14ac:dyDescent="0.15">
      <c r="B79" s="5">
        <v>5811.1314407040245</v>
      </c>
      <c r="C79" s="8">
        <v>76</v>
      </c>
      <c r="D79" s="8">
        <f>[6]属性汇总!CD79+[3]大殿属性!N82+[9]属性!BC81</f>
        <v>6654.5257628160962</v>
      </c>
      <c r="E79" s="8">
        <f>[6]属性汇总!CE79+[3]大殿属性!O82+[9]属性!BD81</f>
        <v>6709.0467569098701</v>
      </c>
      <c r="F79" s="8">
        <f>[6]属性汇总!CF79+[3]大殿属性!P82+[9]属性!BE81</f>
        <v>6765.5289501711122</v>
      </c>
      <c r="G79" s="8">
        <f>[6]属性汇总!CG79+[3]大殿属性!Q82+[9]属性!BF81</f>
        <v>6829.9643027024376</v>
      </c>
      <c r="H79" s="8">
        <f>[6]属性汇总!CH79+[3]大殿属性!R82+[9]属性!BG81</f>
        <v>6902.948963772873</v>
      </c>
      <c r="J79" s="8">
        <v>76</v>
      </c>
      <c r="K79" s="7">
        <f>[6]属性汇总!CD79/D79</f>
        <v>0.37718690849846609</v>
      </c>
      <c r="L79" s="7">
        <f>[3]大殿属性!N82/D79</f>
        <v>0.62281309150153397</v>
      </c>
      <c r="M79" s="7"/>
      <c r="N79" s="74">
        <f>[9]属性!BC81/D79</f>
        <v>0</v>
      </c>
      <c r="O79" s="4"/>
    </row>
    <row r="80" spans="2:15" x14ac:dyDescent="0.15">
      <c r="B80" s="5">
        <v>5873.2157256163518</v>
      </c>
      <c r="C80" s="8">
        <v>77</v>
      </c>
      <c r="D80" s="8">
        <f>[6]属性汇总!CD80+[3]大殿属性!N83+[9]属性!BC82</f>
        <v>6722.8629024654092</v>
      </c>
      <c r="E80" s="8">
        <f>[6]属性汇总!CE80+[3]大殿属性!O83+[9]属性!BD82</f>
        <v>6774.6746949155558</v>
      </c>
      <c r="F80" s="8">
        <f>[6]属性汇总!CF80+[3]大殿属性!P83+[9]属性!BE82</f>
        <v>6834.7735983456605</v>
      </c>
      <c r="G80" s="8">
        <f>[6]属性汇总!CG80+[3]大殿属性!Q83+[9]属性!BF82</f>
        <v>6897.6858376824393</v>
      </c>
      <c r="H80" s="8">
        <f>[6]属性汇总!CH80+[3]大殿属性!R83+[9]属性!BG82</f>
        <v>6967.1092241532115</v>
      </c>
      <c r="J80" s="8">
        <v>77</v>
      </c>
      <c r="K80" s="7">
        <f>[6]属性汇总!CD80/D80</f>
        <v>0.37632776939006118</v>
      </c>
      <c r="L80" s="7">
        <f>[3]大殿属性!N83/D80</f>
        <v>0.62367223060993882</v>
      </c>
      <c r="M80" s="7"/>
      <c r="N80" s="74">
        <f>[9]属性!BC82/D80</f>
        <v>0</v>
      </c>
      <c r="O80" s="4"/>
    </row>
    <row r="81" spans="2:15" x14ac:dyDescent="0.15">
      <c r="B81" s="5">
        <v>5934.6374991149187</v>
      </c>
      <c r="C81" s="8">
        <v>78</v>
      </c>
      <c r="D81" s="8">
        <f>[6]属性汇总!CD81+[3]大殿属性!N84+[9]属性!BC83</f>
        <v>6788.5499964596729</v>
      </c>
      <c r="E81" s="8">
        <f>[6]属性汇总!CE81+[3]大殿属性!O84+[9]属性!BD83</f>
        <v>6843.0502277742426</v>
      </c>
      <c r="F81" s="8">
        <f>[6]属性汇总!CF81+[3]大殿属性!P84+[9]属性!BE83</f>
        <v>6900.8869383463989</v>
      </c>
      <c r="G81" s="8">
        <f>[6]属性汇总!CG81+[3]大殿属性!Q84+[9]属性!BF83</f>
        <v>6965.3317888009888</v>
      </c>
      <c r="H81" s="8">
        <f>[6]属性汇总!CH81+[3]大殿属性!R84+[9]属性!BG83</f>
        <v>7033.0400612131916</v>
      </c>
      <c r="J81" s="8">
        <v>78</v>
      </c>
      <c r="K81" s="7">
        <f>[6]属性汇总!CD81/D81</f>
        <v>0.37563249903585616</v>
      </c>
      <c r="L81" s="7">
        <f>[3]大殿属性!N84/D81</f>
        <v>0.62436750096414373</v>
      </c>
      <c r="M81" s="7"/>
      <c r="N81" s="74">
        <f>[9]属性!BC83/D81</f>
        <v>0</v>
      </c>
      <c r="O81" s="4"/>
    </row>
    <row r="82" spans="2:15" x14ac:dyDescent="0.15">
      <c r="B82" s="5">
        <v>5996.6170768307202</v>
      </c>
      <c r="C82" s="8">
        <v>79</v>
      </c>
      <c r="D82" s="8">
        <f>[6]属性汇总!CD82+[3]大殿属性!N85+[9]属性!BC84</f>
        <v>6856.4683073228825</v>
      </c>
      <c r="E82" s="8">
        <f>[6]属性汇总!CE82+[3]大殿属性!O85+[9]属性!BD84</f>
        <v>6909.3651798323854</v>
      </c>
      <c r="F82" s="8">
        <f>[6]属性汇总!CF82+[3]大殿属性!P85+[9]属性!BE84</f>
        <v>6970.3918944161269</v>
      </c>
      <c r="G82" s="8">
        <f>[6]属性汇总!CG82+[3]大殿属性!Q85+[9]属性!BF84</f>
        <v>7029.6669566151886</v>
      </c>
      <c r="H82" s="8">
        <f>[6]属性汇总!CH82+[3]大殿属性!R85+[9]属性!BG84</f>
        <v>7098.4169788056379</v>
      </c>
      <c r="J82" s="8">
        <v>79</v>
      </c>
      <c r="K82" s="7">
        <f>[6]属性汇总!CD82/D82</f>
        <v>0.37482853924303489</v>
      </c>
      <c r="L82" s="7">
        <f>[3]大殿属性!N85/D82</f>
        <v>0.62517146075696517</v>
      </c>
      <c r="M82" s="7"/>
      <c r="N82" s="74">
        <f>[9]属性!BC84/D82</f>
        <v>0</v>
      </c>
      <c r="O82" s="4"/>
    </row>
    <row r="83" spans="2:15" x14ac:dyDescent="0.15">
      <c r="B83" s="5">
        <v>6058.1616405945833</v>
      </c>
      <c r="C83" s="8">
        <v>80</v>
      </c>
      <c r="D83" s="8">
        <f>[6]属性汇总!CD83+[3]大殿属性!N86+[9]属性!BC85</f>
        <v>6922.6465623783333</v>
      </c>
      <c r="E83" s="8">
        <f>[6]属性汇总!CE83+[3]大殿属性!O86+[9]属性!BD85</f>
        <v>6977.864099891106</v>
      </c>
      <c r="F83" s="8">
        <f>[6]属性汇总!CF83+[3]大殿属性!P86+[9]属性!BE85</f>
        <v>7033.5402391663247</v>
      </c>
      <c r="G83" s="8">
        <f>[6]属性汇总!CG83+[3]大殿属性!Q86+[9]属性!BF85</f>
        <v>7095.9542756901392</v>
      </c>
      <c r="H83" s="8">
        <f>[6]属性汇总!CH83+[3]大殿属性!R86+[9]属性!BG85</f>
        <v>7163.2532092773636</v>
      </c>
      <c r="J83" s="8">
        <v>80</v>
      </c>
      <c r="K83" s="7">
        <f>[6]属性汇总!CD83/D83</f>
        <v>0.37413436850518389</v>
      </c>
      <c r="L83" s="7">
        <f>[3]大殿属性!N86/D83</f>
        <v>0.62586563149481611</v>
      </c>
      <c r="M83" s="7"/>
      <c r="N83" s="74">
        <f>[9]属性!BC85/D83</f>
        <v>0</v>
      </c>
      <c r="O83" s="4"/>
    </row>
    <row r="84" spans="2:15" x14ac:dyDescent="0.15">
      <c r="B84" s="5">
        <v>6120.0383439971583</v>
      </c>
      <c r="C84" s="8">
        <v>81</v>
      </c>
      <c r="D84" s="8">
        <f>[6]属性汇总!CD84+[3]大殿属性!N87+[9]属性!BC86</f>
        <v>6990.1533759886324</v>
      </c>
      <c r="E84" s="8">
        <f>[6]属性汇总!CE84+[3]大殿属性!O87+[9]属性!BD86</f>
        <v>7042.1339851414859</v>
      </c>
      <c r="F84" s="8">
        <f>[6]属性汇总!CF84+[3]大殿属性!P87+[9]属性!BE86</f>
        <v>7099.4311889804285</v>
      </c>
      <c r="G84" s="8">
        <f>[6]属性汇总!CG84+[3]大殿属性!Q87+[9]属性!BF86</f>
        <v>7160.1665826971657</v>
      </c>
      <c r="H84" s="8">
        <f>[6]属性汇总!CH84+[3]大殿属性!R87+[9]属性!BG86</f>
        <v>7229.1499408717918</v>
      </c>
      <c r="J84" s="8">
        <v>81</v>
      </c>
      <c r="K84" s="7">
        <f>[6]属性汇总!CD84/D84</f>
        <v>0.37338236510881451</v>
      </c>
      <c r="L84" s="7">
        <f>[3]大殿属性!N87/D84</f>
        <v>0.62661763489118549</v>
      </c>
      <c r="M84" s="7"/>
      <c r="N84" s="74">
        <f>[9]属性!BC86/D84</f>
        <v>0</v>
      </c>
      <c r="O84" s="4"/>
    </row>
    <row r="85" spans="2:15" x14ac:dyDescent="0.15">
      <c r="B85" s="5">
        <v>6181.7044262738464</v>
      </c>
      <c r="C85" s="8">
        <v>82</v>
      </c>
      <c r="D85" s="8">
        <f>[6]属性汇总!CD85+[3]大殿属性!N88+[9]属性!BC87</f>
        <v>7056.8177050953855</v>
      </c>
      <c r="E85" s="8">
        <f>[6]属性汇总!CE85+[3]大殿属性!O88+[9]属性!BD87</f>
        <v>7108.9768933125815</v>
      </c>
      <c r="F85" s="8">
        <f>[6]属性汇总!CF85+[3]大殿属性!P88+[9]属性!BE87</f>
        <v>7164.874823510946</v>
      </c>
      <c r="G85" s="8">
        <f>[6]属性汇总!CG85+[3]大殿属性!Q88+[9]属性!BF87</f>
        <v>7228.5765853689554</v>
      </c>
      <c r="H85" s="8">
        <f>[6]属性汇总!CH85+[3]大殿属性!R88+[9]属性!BG87</f>
        <v>7293.8352338376762</v>
      </c>
      <c r="J85" s="8">
        <v>82</v>
      </c>
      <c r="K85" s="7">
        <f>[6]属性汇总!CD85/D85</f>
        <v>0.3726892361270725</v>
      </c>
      <c r="L85" s="7">
        <f>[3]大殿属性!N88/D85</f>
        <v>0.6273107638729275</v>
      </c>
      <c r="M85" s="7"/>
      <c r="N85" s="74">
        <f>[9]属性!BC87/D85</f>
        <v>0</v>
      </c>
      <c r="O85" s="4"/>
    </row>
    <row r="86" spans="2:15" x14ac:dyDescent="0.15">
      <c r="B86" s="5">
        <v>6243.4800362339902</v>
      </c>
      <c r="C86" s="8">
        <v>83</v>
      </c>
      <c r="D86" s="8">
        <f>[6]属性汇总!CD86+[3]大殿属性!N89+[9]属性!BC88</f>
        <v>7123.9201449359607</v>
      </c>
      <c r="E86" s="8">
        <f>[6]属性汇总!CE86+[3]大殿属性!O89+[9]属性!BD88</f>
        <v>7176.132632872982</v>
      </c>
      <c r="F86" s="8">
        <f>[6]属性汇总!CF86+[3]大殿属性!P89+[9]属性!BE88</f>
        <v>7233.6037098586512</v>
      </c>
      <c r="G86" s="8">
        <f>[6]属性汇总!CG86+[3]大殿属性!Q89+[9]属性!BF88</f>
        <v>7293.5350717115061</v>
      </c>
      <c r="H86" s="8">
        <f>[6]属性汇总!CH86+[3]大殿属性!R89+[9]属性!BG88</f>
        <v>7361.582013904168</v>
      </c>
      <c r="J86" s="8">
        <v>83</v>
      </c>
      <c r="K86" s="7">
        <f>[6]属性汇总!CD86/D86</f>
        <v>0.37198620227147727</v>
      </c>
      <c r="L86" s="7">
        <f>[3]大殿属性!N89/D86</f>
        <v>0.62801379772852273</v>
      </c>
      <c r="M86" s="7"/>
      <c r="N86" s="74">
        <f>[9]属性!BC88/D86</f>
        <v>0</v>
      </c>
      <c r="O86" s="4"/>
    </row>
    <row r="87" spans="2:15" x14ac:dyDescent="0.15">
      <c r="B87" s="5">
        <v>6290.2492213831638</v>
      </c>
      <c r="C87" s="8">
        <v>84</v>
      </c>
      <c r="D87" s="8">
        <f>[6]属性汇总!CD87+[3]大殿属性!N90+[9]属性!BC89</f>
        <v>7191.0650393413598</v>
      </c>
      <c r="E87" s="8">
        <f>[6]属性汇总!CE87+[3]大殿属性!O90+[9]属性!BD89</f>
        <v>7243.6179569673941</v>
      </c>
      <c r="F87" s="8">
        <f>[6]属性汇总!CF87+[3]大殿属性!P90+[9]属性!BE89</f>
        <v>7299.4068993376604</v>
      </c>
      <c r="G87" s="8">
        <f>[6]属性汇总!CG87+[3]大殿属性!Q90+[9]属性!BF89</f>
        <v>7360.9233956913004</v>
      </c>
      <c r="H87" s="8">
        <f>[6]属性汇总!CH87+[3]大殿属性!R90+[9]属性!BG89</f>
        <v>7427.9255981153665</v>
      </c>
      <c r="J87" s="8">
        <v>84</v>
      </c>
      <c r="K87" s="7">
        <f>[6]属性汇总!CD87/D87</f>
        <v>0.37129409696516236</v>
      </c>
      <c r="L87" s="7">
        <f>[3]大殿属性!N90/D87</f>
        <v>0.62870590303483764</v>
      </c>
      <c r="M87" s="7"/>
      <c r="N87" s="74">
        <f>[9]属性!BC89/D87</f>
        <v>0</v>
      </c>
      <c r="O87" s="4"/>
    </row>
    <row r="88" spans="2:15" x14ac:dyDescent="0.15">
      <c r="B88" s="5">
        <v>6301.9254692398154</v>
      </c>
      <c r="C88" s="8">
        <v>85</v>
      </c>
      <c r="D88" s="8">
        <f>[6]属性汇总!CD88+[3]大殿属性!N91+[9]属性!BC90</f>
        <v>7257.7700307679652</v>
      </c>
      <c r="E88" s="8">
        <f>[6]属性汇总!CE88+[3]大殿属性!O91+[9]属性!BD90</f>
        <v>7309.7592678461178</v>
      </c>
      <c r="F88" s="8">
        <f>[6]属性汇总!CF88+[3]大殿属性!P91+[9]属性!BE90</f>
        <v>7365.5472167192656</v>
      </c>
      <c r="G88" s="8">
        <f>[6]属性汇总!CG88+[3]大殿属性!Q91+[9]属性!BF90</f>
        <v>7427.3763930639598</v>
      </c>
      <c r="H88" s="8">
        <f>[6]属性汇总!CH88+[3]大殿属性!R91+[9]属性!BG90</f>
        <v>7496.3491154445537</v>
      </c>
      <c r="J88" s="8">
        <v>85</v>
      </c>
      <c r="K88" s="7">
        <f>[6]属性汇总!CD88/D88</f>
        <v>0.37063726028742239</v>
      </c>
      <c r="L88" s="7">
        <f>[3]大殿属性!N91/D88</f>
        <v>0.62936273971257761</v>
      </c>
      <c r="M88" s="7"/>
      <c r="N88" s="74">
        <f>[9]属性!BC90/D88</f>
        <v>0</v>
      </c>
      <c r="O88" s="4"/>
    </row>
    <row r="89" spans="2:15" x14ac:dyDescent="0.15">
      <c r="B89" s="5">
        <v>6313.8303743730548</v>
      </c>
      <c r="C89" s="8">
        <v>86</v>
      </c>
      <c r="D89" s="8">
        <f>[6]属性汇总!CD89+[3]大殿属性!N92+[9]属性!BC91</f>
        <v>7325.3896513009249</v>
      </c>
      <c r="E89" s="8">
        <f>[6]属性汇总!CE89+[3]大殿属性!O92+[9]属性!BD91</f>
        <v>7376.0748183577853</v>
      </c>
      <c r="F89" s="8">
        <f>[6]属性汇总!CF89+[3]大殿属性!P92+[9]属性!BE91</f>
        <v>7432.7116435634034</v>
      </c>
      <c r="G89" s="8">
        <f>[6]属性汇总!CG89+[3]大殿属性!Q92+[9]属性!BF91</f>
        <v>7496.9826703325634</v>
      </c>
      <c r="H89" s="8">
        <f>[6]属性汇总!CH89+[3]大殿属性!R92+[9]属性!BG91</f>
        <v>7556.0909841064313</v>
      </c>
      <c r="J89" s="8">
        <v>86</v>
      </c>
      <c r="K89" s="7">
        <f>[6]属性汇总!CD89/D89</f>
        <v>0.36994619112428073</v>
      </c>
      <c r="L89" s="7">
        <f>[3]大殿属性!N92/D89</f>
        <v>0.63005380887571927</v>
      </c>
      <c r="M89" s="7"/>
      <c r="N89" s="74">
        <f>[9]属性!BC91/D89</f>
        <v>0</v>
      </c>
      <c r="O89" s="4"/>
    </row>
    <row r="90" spans="2:15" x14ac:dyDescent="0.15">
      <c r="B90" s="5">
        <v>6325.4089442098821</v>
      </c>
      <c r="C90" s="8">
        <v>87</v>
      </c>
      <c r="D90" s="8">
        <f>[6]属性汇总!CD90+[3]大殿属性!N93+[9]属性!BC92</f>
        <v>7391.703930648232</v>
      </c>
      <c r="E90" s="8">
        <f>[6]属性汇总!CE90+[3]大殿属性!O93+[9]属性!BD92</f>
        <v>7444.2913866891213</v>
      </c>
      <c r="F90" s="8">
        <f>[6]属性汇总!CF90+[3]大殿属性!P93+[9]属性!BE92</f>
        <v>7500.9766300257579</v>
      </c>
      <c r="G90" s="8">
        <f>[6]属性汇总!CG90+[3]大殿属性!Q93+[9]属性!BF92</f>
        <v>7559.6256903639569</v>
      </c>
      <c r="H90" s="8">
        <f>[6]属性汇总!CH90+[3]大殿属性!R93+[9]属性!BG92</f>
        <v>7618.2526243554612</v>
      </c>
      <c r="J90" s="8">
        <v>87</v>
      </c>
      <c r="K90" s="7">
        <f>[6]属性汇总!CD90/D90</f>
        <v>0.36933297459068909</v>
      </c>
      <c r="L90" s="7">
        <f>[3]大殿属性!N93/D90</f>
        <v>0.63066702540931097</v>
      </c>
      <c r="M90" s="7"/>
      <c r="N90" s="74">
        <f>[9]属性!BC92/D90</f>
        <v>0</v>
      </c>
      <c r="O90" s="4"/>
    </row>
    <row r="91" spans="2:15" x14ac:dyDescent="0.15">
      <c r="B91" s="5">
        <v>6337.43100772454</v>
      </c>
      <c r="C91" s="8">
        <v>88</v>
      </c>
      <c r="D91" s="8">
        <f>[6]属性汇总!CD91+[3]大殿属性!N94+[9]属性!BC93</f>
        <v>7459.7921847068637</v>
      </c>
      <c r="E91" s="8">
        <f>[6]属性汇总!CE91+[3]大殿属性!O94+[9]属性!BD93</f>
        <v>7511.829617379196</v>
      </c>
      <c r="F91" s="8">
        <f>[6]属性汇总!CF91+[3]大殿属性!P94+[9]属性!BE93</f>
        <v>7567.301633179989</v>
      </c>
      <c r="G91" s="8">
        <f>[6]属性汇总!CG91+[3]大殿属性!Q94+[9]属性!BF93</f>
        <v>7621.234347485708</v>
      </c>
      <c r="H91" s="8">
        <f>[6]属性汇总!CH91+[3]大殿属性!R94+[9]属性!BG93</f>
        <v>7679.6637451558699</v>
      </c>
      <c r="J91" s="8">
        <v>88</v>
      </c>
      <c r="K91" s="7">
        <f>[6]属性汇总!CD91/D91</f>
        <v>0.36864297716465982</v>
      </c>
      <c r="L91" s="7">
        <f>[3]大殿属性!N94/D91</f>
        <v>0.63135702283534023</v>
      </c>
      <c r="M91" s="7"/>
      <c r="N91" s="74">
        <f>[9]属性!BC93/D91</f>
        <v>0</v>
      </c>
      <c r="O91" s="4"/>
    </row>
    <row r="92" spans="2:15" x14ac:dyDescent="0.15">
      <c r="B92" s="5">
        <v>6348.9135384665469</v>
      </c>
      <c r="C92" s="8">
        <v>89</v>
      </c>
      <c r="D92" s="8">
        <f>[6]属性汇总!CD92+[3]大殿属性!N95+[9]属性!BC94</f>
        <v>7525.7223076748915</v>
      </c>
      <c r="E92" s="8">
        <f>[6]属性汇总!CE92+[3]大殿属性!O95+[9]属性!BD94</f>
        <v>7578.897495775007</v>
      </c>
      <c r="F92" s="8">
        <f>[6]属性汇总!CF92+[3]大殿属性!P95+[9]属性!BE94</f>
        <v>7627.993678963393</v>
      </c>
      <c r="G92" s="8">
        <f>[6]属性汇总!CG92+[3]大殿属性!Q95+[9]属性!BF94</f>
        <v>7683.4351188384899</v>
      </c>
      <c r="H92" s="8">
        <f>[6]属性汇总!CH92+[3]大殿属性!R95+[9]属性!BG94</f>
        <v>7739.4334927433802</v>
      </c>
      <c r="J92" s="8">
        <v>89</v>
      </c>
      <c r="K92" s="7">
        <f>[6]属性汇总!CD92/D92</f>
        <v>0.36807098199399346</v>
      </c>
      <c r="L92" s="7">
        <f>[3]大殿属性!N95/D92</f>
        <v>0.63192901800600654</v>
      </c>
      <c r="M92" s="7"/>
      <c r="N92" s="74">
        <f>[9]属性!BC94/D92</f>
        <v>0</v>
      </c>
      <c r="O92" s="4"/>
    </row>
    <row r="93" spans="2:15" x14ac:dyDescent="0.15">
      <c r="B93" s="5">
        <v>6361.0511900527108</v>
      </c>
      <c r="C93" s="8">
        <v>90</v>
      </c>
      <c r="D93" s="8">
        <f>[6]属性汇总!CD93+[3]大殿属性!N96+[9]属性!BC95</f>
        <v>7594.2729140195461</v>
      </c>
      <c r="E93" s="8">
        <f>[6]属性汇总!CE93+[3]大殿属性!O96+[9]属性!BD95</f>
        <v>7639.7214321439733</v>
      </c>
      <c r="F93" s="8">
        <f>[6]属性汇总!CF93+[3]大殿属性!P96+[9]属性!BE95</f>
        <v>7692.1192353066954</v>
      </c>
      <c r="G93" s="8">
        <f>[6]属性汇总!CG93+[3]大殿属性!Q96+[9]属性!BF95</f>
        <v>7742.4371596694982</v>
      </c>
      <c r="H93" s="8">
        <f>[6]属性汇总!CH93+[3]大殿属性!R96+[9]属性!BG95</f>
        <v>7799.9355476740957</v>
      </c>
      <c r="J93" s="8">
        <v>90</v>
      </c>
      <c r="K93" s="7">
        <f>[6]属性汇总!CD93/D93</f>
        <v>0.36738210906925267</v>
      </c>
      <c r="L93" s="7">
        <f>[3]大殿属性!N96/D93</f>
        <v>0.63261789093074738</v>
      </c>
      <c r="M93" s="7"/>
      <c r="N93" s="74">
        <f>[9]属性!BC95/D93</f>
        <v>0</v>
      </c>
      <c r="O93" s="4"/>
    </row>
    <row r="94" spans="2:15" x14ac:dyDescent="0.15">
      <c r="B94" s="5">
        <v>6372.4392774036178</v>
      </c>
      <c r="C94" s="8">
        <v>91</v>
      </c>
      <c r="D94" s="8">
        <f>[6]属性汇总!CD94+[3]大殿属性!N97+[9]属性!BC96</f>
        <v>7659.8252634231749</v>
      </c>
      <c r="E94" s="8">
        <f>[6]属性汇总!CE94+[3]大殿属性!O97+[9]属性!BD96</f>
        <v>7708.542162617312</v>
      </c>
      <c r="F94" s="8">
        <f>[6]属性汇总!CF94+[3]大殿属性!P97+[9]属性!BE96</f>
        <v>7755.4959541611015</v>
      </c>
      <c r="G94" s="8">
        <f>[6]属性汇总!CG94+[3]大殿属性!Q97+[9]属性!BF96</f>
        <v>7809.8721372753316</v>
      </c>
      <c r="H94" s="8">
        <f>[6]属性汇总!CH94+[3]大殿属性!R97+[9]属性!BG96</f>
        <v>7863.425055198697</v>
      </c>
      <c r="J94" s="8">
        <v>91</v>
      </c>
      <c r="K94" s="7">
        <f>[6]属性汇总!CD94/D94</f>
        <v>0.36684909947204347</v>
      </c>
      <c r="L94" s="7">
        <f>[3]大殿属性!N97/D94</f>
        <v>0.63315090052795653</v>
      </c>
      <c r="M94" s="7"/>
      <c r="N94" s="74">
        <f>[9]属性!BC96/D94</f>
        <v>0</v>
      </c>
      <c r="O94" s="4"/>
    </row>
    <row r="95" spans="2:15" x14ac:dyDescent="0.15">
      <c r="B95" s="5">
        <v>6384.6447272153655</v>
      </c>
      <c r="C95" s="8">
        <v>92</v>
      </c>
      <c r="D95" s="8">
        <f>[6]属性汇总!CD95+[3]大殿属性!N98+[9]属性!BC97</f>
        <v>7728.6470626701648</v>
      </c>
      <c r="E95" s="8">
        <f>[6]属性汇总!CE95+[3]大殿属性!O98+[9]属性!BD97</f>
        <v>7772.4285339835969</v>
      </c>
      <c r="F95" s="8">
        <f>[6]属性汇总!CF95+[3]大殿属性!P98+[9]属性!BE97</f>
        <v>7823.0950009437602</v>
      </c>
      <c r="G95" s="8">
        <f>[6]属性汇总!CG95+[3]大殿属性!Q98+[9]属性!BF97</f>
        <v>7873.689666001048</v>
      </c>
      <c r="H95" s="8">
        <f>[6]属性汇总!CH95+[3]大殿属性!R98+[9]属性!BG97</f>
        <v>7928.4969997617018</v>
      </c>
      <c r="J95" s="8">
        <v>92</v>
      </c>
      <c r="K95" s="7">
        <f>[6]属性汇总!CD95/D95</f>
        <v>0.36617016886035236</v>
      </c>
      <c r="L95" s="7">
        <f>[3]大殿属性!N98/D95</f>
        <v>0.63382983113964775</v>
      </c>
      <c r="M95" s="7"/>
      <c r="N95" s="74">
        <f>[9]属性!BC97/D95</f>
        <v>0</v>
      </c>
      <c r="O95" s="4"/>
    </row>
    <row r="96" spans="2:15" x14ac:dyDescent="0.15">
      <c r="B96" s="5">
        <v>6384.9829615478238</v>
      </c>
      <c r="C96" s="8">
        <v>93</v>
      </c>
      <c r="D96" s="8">
        <f>[6]属性汇总!CD96+[3]大殿属性!N99+[9]属性!BC98</f>
        <v>7794.0125995524631</v>
      </c>
      <c r="E96" s="8">
        <f>[6]属性汇总!CE96+[3]大殿属性!O99+[9]属性!BD98</f>
        <v>7840.659544186844</v>
      </c>
      <c r="F96" s="8">
        <f>[6]属性汇总!CF96+[3]大殿属性!P99+[9]属性!BE98</f>
        <v>7888.0310631705115</v>
      </c>
      <c r="G96" s="8">
        <f>[6]属性汇总!CG96+[3]大殿属性!Q99+[9]属性!BF98</f>
        <v>7939.7988787201884</v>
      </c>
      <c r="H96" s="8">
        <f>[6]属性汇总!CH96+[3]大殿属性!R99+[9]属性!BG98</f>
        <v>7991.4208810757218</v>
      </c>
      <c r="J96" s="8">
        <v>93</v>
      </c>
      <c r="K96" s="7">
        <f>[6]属性汇总!CD96/D96</f>
        <v>0.3656653057198867</v>
      </c>
      <c r="L96" s="7">
        <f>[3]大殿属性!N99/D96</f>
        <v>0.63433469428011335</v>
      </c>
      <c r="M96" s="7"/>
      <c r="N96" s="74">
        <f>[9]属性!BC98/D96</f>
        <v>0</v>
      </c>
      <c r="O96" s="4"/>
    </row>
    <row r="97" spans="2:15" x14ac:dyDescent="0.15">
      <c r="B97" s="5">
        <v>6384.9829615478238</v>
      </c>
      <c r="C97" s="8">
        <v>94</v>
      </c>
      <c r="D97" s="8">
        <f>[6]属性汇总!CD97+[3]大殿属性!N100+[9]属性!BC99</f>
        <v>7862.436174456041</v>
      </c>
      <c r="E97" s="8">
        <f>[6]属性汇总!CE97+[3]大殿属性!O100+[9]属性!BD99</f>
        <v>7905.7869409358391</v>
      </c>
      <c r="F97" s="8">
        <f>[6]属性汇总!CF97+[3]大殿属性!P100+[9]属性!BE99</f>
        <v>7954.8076625951617</v>
      </c>
      <c r="G97" s="8">
        <f>[6]属性汇总!CG97+[3]大殿属性!Q100+[9]属性!BF99</f>
        <v>8003.4530106928969</v>
      </c>
      <c r="H97" s="8">
        <f>[6]属性汇总!CH97+[3]大殿属性!R100+[9]属性!BG99</f>
        <v>8056.4865346365668</v>
      </c>
      <c r="J97" s="8">
        <v>94</v>
      </c>
      <c r="K97" s="7">
        <f>[6]属性汇总!CD97/D97</f>
        <v>0.36502681056085773</v>
      </c>
      <c r="L97" s="7">
        <f>[3]大殿属性!N100/D97</f>
        <v>0.63497318943914216</v>
      </c>
      <c r="M97" s="7"/>
      <c r="N97" s="74">
        <f>[9]属性!BC99/D97</f>
        <v>0</v>
      </c>
      <c r="O97" s="4"/>
    </row>
    <row r="98" spans="2:15" x14ac:dyDescent="0.15">
      <c r="B98" s="5">
        <v>6384.9829615478238</v>
      </c>
      <c r="C98" s="8">
        <v>95</v>
      </c>
      <c r="D98" s="8">
        <f>[6]属性汇总!CD98+[3]大殿属性!N101+[9]属性!BC100</f>
        <v>7928.2838700936845</v>
      </c>
      <c r="E98" s="8">
        <f>[6]属性汇总!CE98+[3]大殿属性!O101+[9]属性!BD100</f>
        <v>7974.1452913721341</v>
      </c>
      <c r="F98" s="8">
        <f>[6]属性汇总!CF98+[3]大殿属性!P101+[9]属性!BE100</f>
        <v>8019.3273390033364</v>
      </c>
      <c r="G98" s="8">
        <f>[6]属性汇总!CG98+[3]大殿属性!Q101+[9]属性!BF100</f>
        <v>8068.7185373346801</v>
      </c>
      <c r="H98" s="8">
        <f>[6]属性汇总!CH98+[3]大殿属性!R101+[9]属性!BG100</f>
        <v>8123.8289705589768</v>
      </c>
      <c r="J98" s="8">
        <v>95</v>
      </c>
      <c r="K98" s="7">
        <f>[6]属性汇总!CD98/D98</f>
        <v>0.36451772506549401</v>
      </c>
      <c r="L98" s="7">
        <f>[3]大殿属性!N101/D98</f>
        <v>0.63548227493450604</v>
      </c>
      <c r="M98" s="7"/>
      <c r="N98" s="74">
        <f>[9]属性!BC100/D98</f>
        <v>0</v>
      </c>
      <c r="O98" s="4"/>
    </row>
    <row r="99" spans="2:15" x14ac:dyDescent="0.15">
      <c r="B99" s="5">
        <v>6384.9829615478238</v>
      </c>
      <c r="C99" s="8">
        <v>96</v>
      </c>
      <c r="D99" s="8">
        <f>[6]属性汇总!CD99+[3]大殿属性!N102+[9]属性!BC101</f>
        <v>7996.3157135581278</v>
      </c>
      <c r="E99" s="8">
        <f>[6]属性汇总!CE99+[3]大殿属性!O102+[9]属性!BD101</f>
        <v>8039.0870529884769</v>
      </c>
      <c r="F99" s="8">
        <f>[6]属性汇总!CF99+[3]大殿属性!P102+[9]属性!BE101</f>
        <v>8084.5792648501019</v>
      </c>
      <c r="G99" s="8">
        <f>[6]属性汇总!CG99+[3]大殿属性!Q102+[9]属性!BF101</f>
        <v>8135.2362918407725</v>
      </c>
      <c r="H99" s="8">
        <f>[6]属性汇总!CH99+[3]大殿属性!R102+[9]属性!BG101</f>
        <v>8192.1316321108388</v>
      </c>
      <c r="J99" s="8">
        <v>96</v>
      </c>
      <c r="K99" s="7">
        <f>[6]属性汇总!CD99/D99</f>
        <v>0.36391759708361177</v>
      </c>
      <c r="L99" s="7">
        <f>[3]大殿属性!N102/D99</f>
        <v>0.63608240291638818</v>
      </c>
      <c r="M99" s="7"/>
      <c r="N99" s="74">
        <f>[9]属性!BC101/D99</f>
        <v>0</v>
      </c>
      <c r="O99" s="4"/>
    </row>
    <row r="100" spans="2:15" x14ac:dyDescent="0.15">
      <c r="B100" s="5">
        <v>6384.9829615478238</v>
      </c>
      <c r="C100" s="8">
        <v>97</v>
      </c>
      <c r="D100" s="8">
        <f>[6]属性汇总!CD100+[3]大殿属性!N103+[9]属性!BC102</f>
        <v>8062.6384257945538</v>
      </c>
      <c r="E100" s="8">
        <f>[6]属性汇总!CE100+[3]大殿属性!O103+[9]属性!BD102</f>
        <v>8105.6535794428028</v>
      </c>
      <c r="F100" s="8">
        <f>[6]属性汇总!CF100+[3]大殿属性!P103+[9]属性!BE102</f>
        <v>8153.232771226174</v>
      </c>
      <c r="G100" s="8">
        <f>[6]属性汇总!CG100+[3]大殿属性!Q103+[9]属性!BF102</f>
        <v>8205.3890418266001</v>
      </c>
      <c r="H100" s="8">
        <f>[6]属性汇总!CH100+[3]大殿属性!R103+[9]属性!BG102</f>
        <v>8263.5165952675561</v>
      </c>
      <c r="J100" s="8">
        <v>97</v>
      </c>
      <c r="K100" s="7">
        <f>[6]属性汇总!CD100/D100</f>
        <v>0.36340461338637492</v>
      </c>
      <c r="L100" s="7">
        <f>[3]大殿属性!N103/D100</f>
        <v>0.63659538661362514</v>
      </c>
      <c r="M100" s="7"/>
      <c r="N100" s="74">
        <f>[9]属性!BC102/D100</f>
        <v>0</v>
      </c>
      <c r="O100" s="4"/>
    </row>
    <row r="101" spans="2:15" x14ac:dyDescent="0.15">
      <c r="B101" s="5">
        <v>6384.9829615478238</v>
      </c>
      <c r="C101" s="8">
        <v>98</v>
      </c>
      <c r="D101" s="8">
        <f>[6]属性汇总!CD101+[3]大殿属性!N104+[9]属性!BC103</f>
        <v>8130.2848669690393</v>
      </c>
      <c r="E101" s="8">
        <f>[6]属性汇总!CE101+[3]大殿属性!O104+[9]属性!BD103</f>
        <v>8174.3263351667183</v>
      </c>
      <c r="F101" s="8">
        <f>[6]属性汇总!CF101+[3]大殿属性!P104+[9]属性!BE103</f>
        <v>8223.4023573310569</v>
      </c>
      <c r="G101" s="8">
        <f>[6]属性汇总!CG101+[3]大殿属性!Q104+[9]属性!BF103</f>
        <v>8276.5483052665913</v>
      </c>
      <c r="H101" s="8">
        <f>[6]属性汇总!CH101+[3]大殿属性!R104+[9]属性!BG103</f>
        <v>8335.5218110725364</v>
      </c>
      <c r="J101" s="8">
        <v>98</v>
      </c>
      <c r="K101" s="7">
        <f>[6]属性汇总!CD101/D101</f>
        <v>0.36284091495797205</v>
      </c>
      <c r="L101" s="7">
        <f>[3]大殿属性!N104/D101</f>
        <v>0.63715908504202801</v>
      </c>
      <c r="M101" s="7"/>
      <c r="N101" s="74">
        <f>[9]属性!BC103/D101</f>
        <v>0</v>
      </c>
      <c r="O101" s="4"/>
    </row>
    <row r="102" spans="2:15" x14ac:dyDescent="0.15">
      <c r="B102" s="5">
        <v>6384.9829615478238</v>
      </c>
      <c r="C102" s="8">
        <v>99</v>
      </c>
      <c r="D102" s="8">
        <f>[6]属性汇总!CD102+[3]大殿属性!N105+[9]属性!BC104</f>
        <v>8197.0754516970574</v>
      </c>
      <c r="E102" s="8">
        <f>[6]属性汇总!CE102+[3]大殿属性!O105+[9]属性!BD104</f>
        <v>8242.7153089140375</v>
      </c>
      <c r="F102" s="8">
        <f>[6]属性汇总!CF102+[3]大殿属性!P105+[9]属性!BE104</f>
        <v>8292.339753941611</v>
      </c>
      <c r="G102" s="8">
        <f>[6]属性汇总!CG102+[3]大殿属性!Q105+[9]属性!BF104</f>
        <v>8346.3650287732671</v>
      </c>
      <c r="H102" s="8">
        <f>[6]属性汇总!CH102+[3]大殿属性!R105+[9]属性!BG104</f>
        <v>8400.7477093078123</v>
      </c>
      <c r="J102" s="8">
        <v>99</v>
      </c>
      <c r="K102" s="7">
        <f>[6]属性汇总!CD102/D102</f>
        <v>0.36232434573785882</v>
      </c>
      <c r="L102" s="7">
        <f>[3]大殿属性!N105/D102</f>
        <v>0.63767565426214112</v>
      </c>
      <c r="M102" s="7"/>
      <c r="N102" s="74">
        <f>[9]属性!BC104/D102</f>
        <v>0</v>
      </c>
      <c r="O102" s="4"/>
    </row>
    <row r="103" spans="2:15" x14ac:dyDescent="0.15">
      <c r="B103" s="5">
        <v>6384.9829615478238</v>
      </c>
      <c r="C103" s="8">
        <v>100</v>
      </c>
      <c r="D103" s="8">
        <f>[6]属性汇总!CD103+[3]大殿属性!N106+[9]属性!BC105</f>
        <v>8264.3426622219631</v>
      </c>
      <c r="E103" s="8">
        <f>[6]属性汇总!CE103+[3]大殿属性!O106+[9]属性!BD105</f>
        <v>8310.2428306858419</v>
      </c>
      <c r="F103" s="8">
        <f>[6]属性汇总!CF103+[3]大殿属性!P106+[9]属性!BE105</f>
        <v>8360.0042099102466</v>
      </c>
      <c r="G103" s="8">
        <f>[6]属性汇总!CG103+[3]大殿属性!Q106+[9]属性!BF105</f>
        <v>8411.7844456964613</v>
      </c>
      <c r="H103" s="8">
        <f>[6]属性汇总!CH103+[3]大殿属性!R106+[9]属性!BG105</f>
        <v>8464.9127628067745</v>
      </c>
      <c r="J103" s="8">
        <v>100</v>
      </c>
      <c r="K103" s="7">
        <f>[6]属性汇总!CD103/D103</f>
        <v>0.36179525973286597</v>
      </c>
      <c r="L103" s="7">
        <f>[3]大殿属性!N106/D103</f>
        <v>0.63820474026713392</v>
      </c>
      <c r="M103" s="7"/>
      <c r="N103" s="74">
        <f>[9]属性!BC105/D103</f>
        <v>0</v>
      </c>
      <c r="O103" s="4"/>
    </row>
    <row r="104" spans="2:15" x14ac:dyDescent="0.15">
      <c r="B104" s="5">
        <v>6384.9829615478202</v>
      </c>
      <c r="C104" s="8">
        <v>101</v>
      </c>
      <c r="D104" s="8">
        <f>[6]属性汇总!CD104+[3]大殿属性!N107+[9]属性!BC106</f>
        <v>8331.5939989486415</v>
      </c>
      <c r="E104" s="8">
        <f>[6]属性汇总!CE104+[3]大殿属性!O107+[9]属性!BD106</f>
        <v>8377.6955934140733</v>
      </c>
      <c r="F104" s="8">
        <f>[6]属性汇总!CF104+[3]大殿属性!P107+[9]属性!BE106</f>
        <v>8426.5685304832405</v>
      </c>
      <c r="G104" s="8">
        <f>[6]属性汇总!CG104+[3]大殿属性!Q107+[9]属性!BF106</f>
        <v>8475.197516897897</v>
      </c>
      <c r="H104" s="8">
        <f>[6]属性汇总!CH104+[3]大殿属性!R107+[9]属性!BG106</f>
        <v>8529.7353484420164</v>
      </c>
      <c r="J104" s="8">
        <v>101</v>
      </c>
      <c r="K104" s="7">
        <f>[6]属性汇总!CD104/D104</f>
        <v>0.36127540544820474</v>
      </c>
      <c r="L104" s="7">
        <f>[3]大殿属性!N107/D104</f>
        <v>0.6387245945517952</v>
      </c>
      <c r="M104" s="7"/>
      <c r="N104" s="74">
        <f>[9]属性!BC106/D104</f>
        <v>0</v>
      </c>
    </row>
    <row r="105" spans="2:15" x14ac:dyDescent="0.15">
      <c r="B105" s="5">
        <v>6384.9829615478202</v>
      </c>
      <c r="C105" s="8">
        <v>102</v>
      </c>
      <c r="D105" s="8">
        <f>[6]属性汇总!CD105+[3]大殿属性!N108+[9]属性!BC107</f>
        <v>8398.4879988131961</v>
      </c>
      <c r="E105" s="8">
        <f>[6]属性汇总!CE105+[3]大殿属性!O108+[9]属性!BD107</f>
        <v>8443.9512739205456</v>
      </c>
      <c r="F105" s="8">
        <f>[6]属性汇总!CF105+[3]大殿属性!P108+[9]属性!BE107</f>
        <v>8489.4010346323121</v>
      </c>
      <c r="G105" s="8">
        <f>[6]属性汇总!CG105+[3]大殿属性!Q108+[9]属性!BF107</f>
        <v>8539.9103008807124</v>
      </c>
      <c r="H105" s="8">
        <f>[6]属性汇总!CH105+[3]大殿属性!R108+[9]属性!BG107</f>
        <v>8594.4593793802942</v>
      </c>
      <c r="J105" s="8">
        <v>102</v>
      </c>
      <c r="K105" s="7">
        <f>[6]属性汇总!CD105/D105</f>
        <v>0.36077922602594348</v>
      </c>
      <c r="L105" s="7">
        <f>[3]大殿属性!N108/D105</f>
        <v>0.63922077397405652</v>
      </c>
      <c r="M105" s="7"/>
      <c r="N105" s="74">
        <f>[9]属性!BC107/D105</f>
        <v>0</v>
      </c>
    </row>
    <row r="106" spans="2:15" x14ac:dyDescent="0.15">
      <c r="B106" s="5">
        <v>6384.9829615478202</v>
      </c>
      <c r="C106" s="8">
        <v>103</v>
      </c>
      <c r="D106" s="8">
        <f>[6]属性汇总!CD106+[3]大殿属性!N109+[9]属性!BC108</f>
        <v>8466.1930117011798</v>
      </c>
      <c r="E106" s="8">
        <f>[6]属性汇总!CE106+[3]大殿属性!O109+[9]属性!BD108</f>
        <v>8508.3763667062649</v>
      </c>
      <c r="F106" s="8">
        <f>[6]属性汇总!CF106+[3]大殿属性!P109+[9]属性!BE108</f>
        <v>8555.8453389976094</v>
      </c>
      <c r="G106" s="8">
        <f>[6]属性汇总!CG106+[3]大殿属性!Q109+[9]属性!BF108</f>
        <v>8605.4541998878703</v>
      </c>
      <c r="H106" s="8">
        <f>[6]属性汇总!CH106+[3]大殿属性!R109+[9]属性!BG108</f>
        <v>8662.0261567759662</v>
      </c>
      <c r="J106" s="8">
        <v>103</v>
      </c>
      <c r="K106" s="7">
        <f>[6]属性汇总!CD106/D106</f>
        <v>0.36025637447487618</v>
      </c>
      <c r="L106" s="7">
        <f>[3]大殿属性!N109/D106</f>
        <v>0.63974362552512376</v>
      </c>
      <c r="M106" s="7"/>
      <c r="N106" s="74">
        <f>[9]属性!BC108/D106</f>
        <v>0</v>
      </c>
    </row>
    <row r="107" spans="2:15" x14ac:dyDescent="0.15">
      <c r="B107" s="5">
        <v>6384.9829615478202</v>
      </c>
      <c r="C107" s="8">
        <v>104</v>
      </c>
      <c r="D107" s="8">
        <f>[6]属性汇总!CD107+[3]大殿属性!N110+[9]属性!BC109</f>
        <v>8532.7196747503149</v>
      </c>
      <c r="E107" s="8">
        <f>[6]属性汇总!CE107+[3]大殿属性!O110+[9]属性!BD109</f>
        <v>8577.0023936067737</v>
      </c>
      <c r="F107" s="8">
        <f>[6]属性汇总!CF107+[3]大殿属性!P110+[9]属性!BE109</f>
        <v>8623.1533402271834</v>
      </c>
      <c r="G107" s="8">
        <f>[6]属性汇总!CG107+[3]大殿属性!Q110+[9]属性!BF109</f>
        <v>8675.7233285169023</v>
      </c>
      <c r="H107" s="8">
        <f>[6]属性汇总!CH107+[3]大殿属性!R110+[9]属性!BG109</f>
        <v>8729.3396752318149</v>
      </c>
      <c r="J107" s="8">
        <v>104</v>
      </c>
      <c r="K107" s="7">
        <f>[6]属性汇总!CD107/D107</f>
        <v>0.35979149872749505</v>
      </c>
      <c r="L107" s="7">
        <f>[3]大殿属性!N110/D107</f>
        <v>0.64020850127250495</v>
      </c>
      <c r="M107" s="7"/>
      <c r="N107" s="74">
        <f>[9]属性!BC109/D107</f>
        <v>0</v>
      </c>
    </row>
    <row r="108" spans="2:15" x14ac:dyDescent="0.15">
      <c r="B108" s="5">
        <v>6384.9829615478202</v>
      </c>
      <c r="C108" s="8">
        <v>105</v>
      </c>
      <c r="D108" s="8">
        <f>[6]属性汇总!CD108+[3]大殿属性!N111+[9]属性!BC110</f>
        <v>8600.8713498260877</v>
      </c>
      <c r="E108" s="8">
        <f>[6]属性汇总!CE108+[3]大殿属性!O111+[9]属性!BD110</f>
        <v>8643.6952996213076</v>
      </c>
      <c r="F108" s="8">
        <f>[6]属性汇总!CF108+[3]大殿属性!P111+[9]属性!BE110</f>
        <v>8692.869497085283</v>
      </c>
      <c r="G108" s="8">
        <f>[6]属性汇总!CG108+[3]大殿属性!Q111+[9]属性!BF110</f>
        <v>8742.2396624597877</v>
      </c>
      <c r="H108" s="8">
        <f>[6]属性汇总!CH108+[3]大殿属性!R111+[9]属性!BG110</f>
        <v>8797.7862645108053</v>
      </c>
      <c r="J108" s="8">
        <v>105</v>
      </c>
      <c r="K108" s="7">
        <f>[6]属性汇总!CD108/D108</f>
        <v>0.35926592484870512</v>
      </c>
      <c r="L108" s="7">
        <f>[3]大殿属性!N111/D108</f>
        <v>0.64073407515129477</v>
      </c>
      <c r="M108" s="7"/>
      <c r="N108" s="74">
        <f>[9]属性!BC110/D108</f>
        <v>0</v>
      </c>
    </row>
    <row r="109" spans="2:15" x14ac:dyDescent="0.15">
      <c r="B109" s="5">
        <v>6384.9829615478202</v>
      </c>
      <c r="C109" s="8">
        <v>106</v>
      </c>
      <c r="D109" s="8">
        <f>[6]属性汇总!CD109+[3]大殿属性!N112+[9]属性!BC111</f>
        <v>8667.0364089495706</v>
      </c>
      <c r="E109" s="8">
        <f>[6]属性汇总!CE109+[3]大殿属性!O112+[9]属性!BD111</f>
        <v>8712.9826574193867</v>
      </c>
      <c r="F109" s="8">
        <f>[6]属性汇总!CF109+[3]大殿属性!P112+[9]属性!BE111</f>
        <v>8758.5837231091937</v>
      </c>
      <c r="G109" s="8">
        <f>[6]属性汇总!CG109+[3]大殿属性!Q112+[9]属性!BF111</f>
        <v>8810.8243903139846</v>
      </c>
      <c r="H109" s="8">
        <f>[6]属性汇总!CH109+[3]大殿属性!R112+[9]属性!BG111</f>
        <v>8861.2079069363099</v>
      </c>
      <c r="J109" s="8">
        <v>106</v>
      </c>
      <c r="K109" s="7">
        <f>[6]属性汇总!CD109/D109</f>
        <v>0.35883084519970609</v>
      </c>
      <c r="L109" s="7">
        <f>[3]大殿属性!N112/D109</f>
        <v>0.64116915480029379</v>
      </c>
      <c r="M109" s="7"/>
      <c r="N109" s="74">
        <f>[9]属性!BC111/D109</f>
        <v>0</v>
      </c>
    </row>
    <row r="110" spans="2:15" x14ac:dyDescent="0.15">
      <c r="B110" s="5">
        <v>6384.9829615478202</v>
      </c>
      <c r="C110" s="8">
        <v>107</v>
      </c>
      <c r="D110" s="8">
        <f>[6]属性汇总!CD110+[3]大殿属性!N113+[9]属性!BC112</f>
        <v>8735.6278080669254</v>
      </c>
      <c r="E110" s="8">
        <f>[6]属性汇总!CE110+[3]大殿属性!O113+[9]属性!BD112</f>
        <v>8778.2847825450335</v>
      </c>
      <c r="F110" s="8">
        <f>[6]属性汇总!CF110+[3]大殿属性!P113+[9]属性!BE112</f>
        <v>8827.7987660046656</v>
      </c>
      <c r="G110" s="8">
        <f>[6]属性汇总!CG110+[3]大殿属性!Q113+[9]属性!BF112</f>
        <v>8873.6970459928525</v>
      </c>
      <c r="H110" s="8">
        <f>[6]属性汇总!CH110+[3]大殿属性!R113+[9]属性!BG112</f>
        <v>8927.0102918190023</v>
      </c>
      <c r="J110" s="8">
        <v>107</v>
      </c>
      <c r="K110" s="7">
        <f>[6]属性汇总!CD110/D110</f>
        <v>0.3583028110595094</v>
      </c>
      <c r="L110" s="7">
        <f>[3]大殿属性!N113/D110</f>
        <v>0.64169718894049066</v>
      </c>
      <c r="M110" s="7"/>
      <c r="N110" s="74">
        <f>[9]属性!BC112/D110</f>
        <v>0</v>
      </c>
    </row>
    <row r="111" spans="2:15" x14ac:dyDescent="0.15">
      <c r="B111" s="5">
        <v>6384.9829615478202</v>
      </c>
      <c r="C111" s="8">
        <v>108</v>
      </c>
      <c r="D111" s="8">
        <f>[6]属性汇总!CD111+[3]大殿属性!N114+[9]属性!BC113</f>
        <v>8801.4368600997659</v>
      </c>
      <c r="E111" s="8">
        <f>[6]属性汇总!CE111+[3]大殿属性!O114+[9]属性!BD113</f>
        <v>8847.1573149325686</v>
      </c>
      <c r="F111" s="8">
        <f>[6]属性汇总!CF111+[3]大殿属性!P114+[9]属性!BE113</f>
        <v>8890.3392312856377</v>
      </c>
      <c r="G111" s="8">
        <f>[6]属性汇总!CG111+[3]大殿属性!Q114+[9]属性!BF113</f>
        <v>8939.7540390571448</v>
      </c>
      <c r="H111" s="8">
        <f>[6]属性汇总!CH111+[3]大殿属性!R114+[9]属性!BG113</f>
        <v>8991.663449571719</v>
      </c>
      <c r="J111" s="8">
        <v>108</v>
      </c>
      <c r="K111" s="7">
        <f>[6]属性汇总!CD111/D111</f>
        <v>0.35789610833659885</v>
      </c>
      <c r="L111" s="7">
        <f>[3]大殿属性!N114/D111</f>
        <v>0.64210389166340121</v>
      </c>
      <c r="M111" s="7"/>
      <c r="N111" s="74">
        <f>[9]属性!BC113/D111</f>
        <v>0</v>
      </c>
    </row>
    <row r="112" spans="2:15" x14ac:dyDescent="0.15">
      <c r="B112" s="5">
        <v>6384.9829615478202</v>
      </c>
      <c r="C112" s="8">
        <v>109</v>
      </c>
      <c r="D112" s="8">
        <f>[6]属性汇总!CD112+[3]大殿属性!N115+[9]属性!BC114</f>
        <v>8870.4611321594093</v>
      </c>
      <c r="E112" s="8">
        <f>[6]属性汇总!CE112+[3]大殿属性!O115+[9]属性!BD114</f>
        <v>8910.5793781313932</v>
      </c>
      <c r="F112" s="8">
        <f>[6]属性汇总!CF112+[3]大殿属性!P115+[9]属性!BE114</f>
        <v>8956.4476422637272</v>
      </c>
      <c r="G112" s="8">
        <f>[6]属性汇总!CG112+[3]大殿属性!Q115+[9]属性!BF114</f>
        <v>9004.1855520531826</v>
      </c>
      <c r="H112" s="8">
        <f>[6]属性汇总!CH112+[3]大殿属性!R115+[9]属性!BG114</f>
        <v>9059.5591141330733</v>
      </c>
      <c r="J112" s="8">
        <v>109</v>
      </c>
      <c r="K112" s="7">
        <f>[6]属性汇总!CD112/D112</f>
        <v>0.35736586325905029</v>
      </c>
      <c r="L112" s="7">
        <f>[3]大殿属性!N115/D112</f>
        <v>0.6426341367409496</v>
      </c>
      <c r="M112" s="7"/>
      <c r="N112" s="74">
        <f>[9]属性!BC114/D112</f>
        <v>0</v>
      </c>
    </row>
    <row r="113" spans="2:14" x14ac:dyDescent="0.15">
      <c r="B113" s="5">
        <v>6384.9829615478202</v>
      </c>
      <c r="C113" s="8">
        <v>110</v>
      </c>
      <c r="D113" s="8">
        <f>[6]属性汇总!CD113+[3]大殿属性!N116+[9]属性!BC115</f>
        <v>8935.9196425189639</v>
      </c>
      <c r="E113" s="8">
        <f>[6]属性汇总!CE113+[3]大殿属性!O116+[9]属性!BD115</f>
        <v>8978.9188215849863</v>
      </c>
      <c r="F113" s="8">
        <f>[6]属性汇总!CF113+[3]大殿属性!P116+[9]属性!BE115</f>
        <v>9023.9742830719788</v>
      </c>
      <c r="G113" s="8">
        <f>[6]属性汇总!CG113+[3]大殿属性!Q116+[9]属性!BF115</f>
        <v>9073.9943614471813</v>
      </c>
      <c r="H113" s="8">
        <f>[6]属性汇总!CH113+[3]大殿属性!R116+[9]属性!BG115</f>
        <v>9127.3224714907956</v>
      </c>
      <c r="J113" s="8">
        <v>110</v>
      </c>
      <c r="K113" s="7">
        <f>[6]属性汇总!CD113/D113</f>
        <v>0.35698620037061624</v>
      </c>
      <c r="L113" s="7">
        <f>[3]大殿属性!N116/D113</f>
        <v>0.64301379962938376</v>
      </c>
      <c r="M113" s="7"/>
      <c r="N113" s="74">
        <f>[9]属性!BC115/D113</f>
        <v>0</v>
      </c>
    </row>
    <row r="114" spans="2:14" x14ac:dyDescent="0.15">
      <c r="B114" s="5">
        <v>6384.9829615478202</v>
      </c>
      <c r="C114" s="8">
        <v>111</v>
      </c>
      <c r="D114" s="8">
        <f>[6]属性汇总!CD114+[3]大殿属性!N117+[9]属性!BC116</f>
        <v>9004.6408675687671</v>
      </c>
      <c r="E114" s="8">
        <f>[6]属性汇总!CE114+[3]大殿属性!O117+[9]属性!BD116</f>
        <v>9046.1287240722304</v>
      </c>
      <c r="F114" s="8">
        <f>[6]属性汇总!CF114+[3]大殿属性!P117+[9]属性!BE116</f>
        <v>9093.2224211633438</v>
      </c>
      <c r="G114" s="8">
        <f>[6]属性汇总!CG114+[3]大殿属性!Q117+[9]属性!BF116</f>
        <v>9142.6839752914966</v>
      </c>
      <c r="H114" s="8">
        <f>[6]属性汇总!CH114+[3]大殿属性!R117+[9]属性!BG116</f>
        <v>9198.1867647056097</v>
      </c>
      <c r="J114" s="8">
        <v>111</v>
      </c>
      <c r="K114" s="7">
        <f>[6]属性汇总!CD114/D114</f>
        <v>0.35648284559145255</v>
      </c>
      <c r="L114" s="7">
        <f>[3]大殿属性!N117/D114</f>
        <v>0.64351715440854751</v>
      </c>
      <c r="M114" s="7"/>
      <c r="N114" s="74">
        <f>[9]属性!BC116/D114</f>
        <v>0</v>
      </c>
    </row>
    <row r="115" spans="2:14" x14ac:dyDescent="0.15">
      <c r="B115" s="5">
        <v>6384.9829615478202</v>
      </c>
      <c r="C115" s="8">
        <v>112</v>
      </c>
      <c r="D115" s="8">
        <f>[6]属性汇总!CD115+[3]大殿属性!N118+[9]属性!BC117</f>
        <v>9070.4833394530542</v>
      </c>
      <c r="E115" s="8">
        <f>[6]属性汇总!CE115+[3]大殿属性!O118+[9]属性!BD117</f>
        <v>9114.6737906797462</v>
      </c>
      <c r="F115" s="8">
        <f>[6]属性汇总!CF115+[3]大殿属性!P118+[9]属性!BE117</f>
        <v>9160.4169527518316</v>
      </c>
      <c r="G115" s="8">
        <f>[6]属性汇总!CG115+[3]大殿属性!Q118+[9]属性!BF117</f>
        <v>9211.3722358373288</v>
      </c>
      <c r="H115" s="8">
        <f>[6]属性汇总!CH115+[3]大殿属性!R118+[9]属性!BG117</f>
        <v>9262.5402417517616</v>
      </c>
      <c r="J115" s="8">
        <v>112</v>
      </c>
      <c r="K115" s="7">
        <f>[6]属性汇总!CD115/D115</f>
        <v>0.35610009732896625</v>
      </c>
      <c r="L115" s="7">
        <f>[3]大殿属性!N118/D115</f>
        <v>0.64389990267103381</v>
      </c>
      <c r="M115" s="7"/>
      <c r="N115" s="74">
        <f>[9]属性!BC117/D115</f>
        <v>0</v>
      </c>
    </row>
    <row r="116" spans="2:14" x14ac:dyDescent="0.15">
      <c r="B116" s="5">
        <v>6384.9829615478202</v>
      </c>
      <c r="C116" s="8">
        <v>113</v>
      </c>
      <c r="D116" s="8">
        <f>[6]属性汇总!CD116+[3]大殿属性!N119+[9]属性!BC118</f>
        <v>9138.8345847910641</v>
      </c>
      <c r="E116" s="8">
        <f>[6]属性汇总!CE116+[3]大殿属性!O119+[9]属性!BD118</f>
        <v>9181.586561984117</v>
      </c>
      <c r="F116" s="8">
        <f>[6]属性汇总!CF116+[3]大殿属性!P119+[9]属性!BE118</f>
        <v>9228.7957794339563</v>
      </c>
      <c r="G116" s="8">
        <f>[6]属性汇总!CG116+[3]大殿属性!Q119+[9]属性!BF118</f>
        <v>9276.8918714801857</v>
      </c>
      <c r="H116" s="8">
        <f>[6]属性汇总!CH116+[3]大殿属性!R119+[9]属性!BG118</f>
        <v>9327.9418699074558</v>
      </c>
      <c r="J116" s="8">
        <v>113</v>
      </c>
      <c r="K116" s="7">
        <f>[6]属性汇总!CD116/D116</f>
        <v>0.3556252134608805</v>
      </c>
      <c r="L116" s="7">
        <f>[3]大殿属性!N119/D116</f>
        <v>0.64437478653911939</v>
      </c>
      <c r="M116" s="7"/>
      <c r="N116" s="74">
        <f>[9]属性!BC118/D116</f>
        <v>0</v>
      </c>
    </row>
    <row r="117" spans="2:14" x14ac:dyDescent="0.15">
      <c r="B117" s="5">
        <v>6384.9829615478202</v>
      </c>
      <c r="C117" s="8">
        <v>114</v>
      </c>
      <c r="D117" s="8">
        <f>[6]属性汇总!CD117+[3]大殿属性!N120+[9]属性!BC119</f>
        <v>9205.1265141991007</v>
      </c>
      <c r="E117" s="8">
        <f>[6]属性汇总!CE117+[3]大殿属性!O120+[9]属性!BD119</f>
        <v>9249.487602158224</v>
      </c>
      <c r="F117" s="8">
        <f>[6]属性汇总!CF117+[3]大殿属性!P120+[9]属性!BE119</f>
        <v>9294.3116472404508</v>
      </c>
      <c r="G117" s="8">
        <f>[6]属性汇总!CG117+[3]大殿属性!Q120+[9]属性!BF119</f>
        <v>9341.5681191539097</v>
      </c>
      <c r="H117" s="8">
        <f>[6]属性汇总!CH117+[3]大殿属性!R120+[9]属性!BG119</f>
        <v>9392.8360857153821</v>
      </c>
      <c r="J117" s="8">
        <v>114</v>
      </c>
      <c r="K117" s="7">
        <f>[6]属性汇总!CD117/D117</f>
        <v>0.35523683405719148</v>
      </c>
      <c r="L117" s="7">
        <f>[3]大殿属性!N120/D117</f>
        <v>0.64476316594280847</v>
      </c>
      <c r="M117" s="7"/>
      <c r="N117" s="74">
        <f>[9]属性!BC119/D117</f>
        <v>0</v>
      </c>
    </row>
    <row r="118" spans="2:14" x14ac:dyDescent="0.15">
      <c r="B118" s="5">
        <v>6384.9829615478202</v>
      </c>
      <c r="C118" s="8">
        <v>115</v>
      </c>
      <c r="D118" s="8">
        <f>[6]属性汇总!CD118+[3]大殿属性!N121+[9]属性!BC120</f>
        <v>9273.11336971315</v>
      </c>
      <c r="E118" s="8">
        <f>[6]属性汇总!CE118+[3]大殿属性!O121+[9]属性!BD120</f>
        <v>9314.6342765223671</v>
      </c>
      <c r="F118" s="8">
        <f>[6]属性汇总!CF118+[3]大殿属性!P121+[9]属性!BE120</f>
        <v>9358.3465384084921</v>
      </c>
      <c r="G118" s="8">
        <f>[6]属性汇总!CG118+[3]大殿属性!Q121+[9]属性!BF120</f>
        <v>9405.9685532497842</v>
      </c>
      <c r="H118" s="8">
        <f>[6]属性汇总!CH118+[3]大殿属性!R121+[9]属性!BG120</f>
        <v>9457.0432709865909</v>
      </c>
      <c r="J118" s="8">
        <v>115</v>
      </c>
      <c r="K118" s="7">
        <f>[6]属性汇总!CD118/D118</f>
        <v>0.35478914888989121</v>
      </c>
      <c r="L118" s="7">
        <f>[3]大殿属性!N121/D118</f>
        <v>0.64521085111010879</v>
      </c>
      <c r="M118" s="7"/>
      <c r="N118" s="74">
        <f>[9]属性!BC120/D118</f>
        <v>0</v>
      </c>
    </row>
    <row r="119" spans="2:14" x14ac:dyDescent="0.15">
      <c r="B119" s="5">
        <v>6384.9829615478202</v>
      </c>
      <c r="C119" s="8">
        <v>116</v>
      </c>
      <c r="D119" s="8">
        <f>[6]属性汇总!CD119+[3]大殿属性!N122+[9]属性!BC121</f>
        <v>9339.8477193800427</v>
      </c>
      <c r="E119" s="8">
        <f>[6]属性汇总!CE119+[3]大殿属性!O122+[9]属性!BD121</f>
        <v>9381.0597738310807</v>
      </c>
      <c r="F119" s="8">
        <f>[6]属性汇总!CF119+[3]大殿属性!P122+[9]属性!BE121</f>
        <v>9425.4284734329576</v>
      </c>
      <c r="G119" s="8">
        <f>[6]属性汇总!CG119+[3]大殿属性!Q122+[9]属性!BF121</f>
        <v>9473.0528781601242</v>
      </c>
      <c r="H119" s="8">
        <f>[6]属性汇总!CH119+[3]大殿属性!R122+[9]属性!BG121</f>
        <v>9525.0055056035817</v>
      </c>
      <c r="J119" s="8">
        <v>116</v>
      </c>
      <c r="K119" s="7">
        <f>[6]属性汇总!CD119/D119</f>
        <v>0.35439549973944434</v>
      </c>
      <c r="L119" s="7">
        <f>[3]大殿属性!N122/D119</f>
        <v>0.64560450026055571</v>
      </c>
      <c r="M119" s="7"/>
      <c r="N119" s="74">
        <f>[9]属性!BC121/D119</f>
        <v>0</v>
      </c>
    </row>
    <row r="120" spans="2:14" x14ac:dyDescent="0.15">
      <c r="B120" s="5">
        <v>6384.9829615478202</v>
      </c>
      <c r="C120" s="8">
        <v>117</v>
      </c>
      <c r="D120" s="8">
        <f>[6]属性汇总!CD120+[3]大殿属性!N123+[9]属性!BC122</f>
        <v>9407.4756475513695</v>
      </c>
      <c r="E120" s="8">
        <f>[6]属性汇总!CE120+[3]大殿属性!O123+[9]属性!BD122</f>
        <v>9448.858139758293</v>
      </c>
      <c r="F120" s="8">
        <f>[6]属性汇总!CF120+[3]大殿属性!P123+[9]属性!BE122</f>
        <v>9492.7597957455237</v>
      </c>
      <c r="G120" s="8">
        <f>[6]属性汇总!CG120+[3]大殿属性!Q123+[9]属性!BF122</f>
        <v>9541.5741365011127</v>
      </c>
      <c r="H120" s="8">
        <f>[6]属性汇总!CH120+[3]大殿属性!R123+[9]属性!BG122</f>
        <v>9592.6729194306481</v>
      </c>
      <c r="J120" s="8">
        <v>117</v>
      </c>
      <c r="K120" s="7">
        <f>[6]属性汇总!CD120/D120</f>
        <v>0.35397381027148878</v>
      </c>
      <c r="L120" s="7">
        <f>[3]大殿属性!N123/D120</f>
        <v>0.64602618972851122</v>
      </c>
      <c r="M120" s="7"/>
      <c r="N120" s="74">
        <f>[9]属性!BC122/D120</f>
        <v>0</v>
      </c>
    </row>
    <row r="121" spans="2:14" x14ac:dyDescent="0.15">
      <c r="B121" s="5">
        <v>6384.9829615478202</v>
      </c>
      <c r="C121" s="8">
        <v>118</v>
      </c>
      <c r="D121" s="8">
        <f>[6]属性汇总!CD121+[3]大殿属性!N124+[9]属性!BC123</f>
        <v>9474.645504649312</v>
      </c>
      <c r="E121" s="8">
        <f>[6]属性汇总!CE121+[3]大殿属性!O124+[9]属性!BD123</f>
        <v>9515.8825463840603</v>
      </c>
      <c r="F121" s="8">
        <f>[6]属性汇总!CF121+[3]大殿属性!P124+[9]属性!BE123</f>
        <v>9561.3208154410822</v>
      </c>
      <c r="G121" s="8">
        <f>[6]属性汇总!CG121+[3]大殿属性!Q124+[9]属性!BF123</f>
        <v>9609.2126738180541</v>
      </c>
      <c r="H121" s="8">
        <f>[6]属性汇总!CH121+[3]大殿属性!R124+[9]属性!BG123</f>
        <v>9661.2208257096499</v>
      </c>
      <c r="J121" s="8">
        <v>118</v>
      </c>
      <c r="K121" s="7">
        <f>[6]属性汇总!CD121/D121</f>
        <v>0.35357523385504164</v>
      </c>
      <c r="L121" s="7">
        <f>[3]大殿属性!N124/D121</f>
        <v>0.64642476614495836</v>
      </c>
      <c r="M121" s="7"/>
      <c r="N121" s="74">
        <f>[9]属性!BC123/D121</f>
        <v>0</v>
      </c>
    </row>
    <row r="122" spans="2:14" x14ac:dyDescent="0.15">
      <c r="B122" s="5">
        <v>6384.9829615478202</v>
      </c>
      <c r="C122" s="8">
        <v>119</v>
      </c>
      <c r="D122" s="8">
        <f>[6]属性汇总!CD122+[3]大殿属性!N125+[9]属性!BC124</f>
        <v>9541.9198446077917</v>
      </c>
      <c r="E122" s="8">
        <f>[6]属性汇总!CE122+[3]大殿属性!O125+[9]属性!BD124</f>
        <v>9584.3850498495958</v>
      </c>
      <c r="F122" s="8">
        <f>[6]属性汇总!CF122+[3]大殿属性!P125+[9]属性!BE124</f>
        <v>9628.7780384292182</v>
      </c>
      <c r="G122" s="8">
        <f>[6]属性汇总!CG122+[3]大殿属性!Q125+[9]属性!BF124</f>
        <v>9678.1643983802387</v>
      </c>
      <c r="H122" s="8">
        <f>[6]属性汇总!CH122+[3]大殿属性!R125+[9]属性!BG124</f>
        <v>9725.4656492906943</v>
      </c>
      <c r="J122" s="8">
        <v>119</v>
      </c>
      <c r="K122" s="7">
        <f>[6]属性汇总!CD122/D122</f>
        <v>0.35317840171382398</v>
      </c>
      <c r="L122" s="7">
        <f>[3]大殿属性!N125/D122</f>
        <v>0.64682159828617602</v>
      </c>
      <c r="M122" s="7"/>
      <c r="N122" s="74">
        <f>[9]属性!BC124/D122</f>
        <v>0</v>
      </c>
    </row>
    <row r="123" spans="2:14" x14ac:dyDescent="0.15">
      <c r="B123" s="5">
        <v>6384.9829615478202</v>
      </c>
      <c r="C123" s="8">
        <v>120</v>
      </c>
      <c r="D123" s="8">
        <f>[6]属性汇总!CD123+[3]大殿属性!N126+[9]属性!BC125</f>
        <v>9609.5184230627638</v>
      </c>
      <c r="E123" s="8">
        <f>[6]属性汇总!CE123+[3]大殿属性!O126+[9]属性!BD125</f>
        <v>9651.4335426471262</v>
      </c>
      <c r="F123" s="8">
        <f>[6]属性汇总!CF123+[3]大殿属性!P126+[9]属性!BE125</f>
        <v>9697.4598905166167</v>
      </c>
      <c r="G123" s="8">
        <f>[6]属性汇总!CG123+[3]大殿属性!Q126+[9]属性!BF125</f>
        <v>9741.3314878136025</v>
      </c>
      <c r="H123" s="8">
        <f>[6]属性汇总!CH123+[3]大殿属性!R126+[9]属性!BG125</f>
        <v>9791.8752205023811</v>
      </c>
      <c r="J123" s="8">
        <v>120</v>
      </c>
      <c r="K123" s="7">
        <f>[6]属性汇总!CD123/D123</f>
        <v>0.35277522251937493</v>
      </c>
      <c r="L123" s="7">
        <f>[3]大殿属性!N126/D123</f>
        <v>0.64722477748062501</v>
      </c>
      <c r="M123" s="7"/>
      <c r="N123" s="74">
        <f>[9]属性!BC125/D123</f>
        <v>0</v>
      </c>
    </row>
    <row r="124" spans="2:14" x14ac:dyDescent="0.15">
      <c r="B124" s="5">
        <v>6384.9829615478202</v>
      </c>
      <c r="C124" s="8">
        <v>121</v>
      </c>
      <c r="D124" s="8">
        <f>[6]属性汇总!CD124+[3]大殿属性!N127+[9]属性!BC126</f>
        <v>9676.4443944555514</v>
      </c>
      <c r="E124" s="8">
        <f>[6]属性汇总!CE124+[3]大殿属性!O127+[9]属性!BD126</f>
        <v>9718.9921244478937</v>
      </c>
      <c r="F124" s="8">
        <f>[6]属性汇总!CF124+[3]大殿属性!P127+[9]属性!BE126</f>
        <v>9760.4131448162898</v>
      </c>
      <c r="G124" s="8">
        <f>[6]属性汇总!CG124+[3]大殿属性!Q127+[9]属性!BF126</f>
        <v>9807.383875587273</v>
      </c>
      <c r="H124" s="8">
        <f>[6]属性汇总!CH124+[3]大殿属性!R127+[9]属性!BG126</f>
        <v>9856.7913166257658</v>
      </c>
      <c r="J124" s="8">
        <v>121</v>
      </c>
      <c r="K124" s="7">
        <f>[6]属性汇总!CD124/D124</f>
        <v>0.35240216974262528</v>
      </c>
      <c r="L124" s="7">
        <f>[3]大殿属性!N127/D124</f>
        <v>0.64759783025737472</v>
      </c>
      <c r="M124" s="7"/>
      <c r="N124" s="74">
        <f>[9]属性!BC126/D124</f>
        <v>0</v>
      </c>
    </row>
    <row r="125" spans="2:14" x14ac:dyDescent="0.15">
      <c r="B125" s="5">
        <v>6384.9829615478202</v>
      </c>
      <c r="C125" s="8">
        <v>122</v>
      </c>
      <c r="D125" s="8">
        <f>[6]属性汇总!CD125+[3]大殿属性!N128+[9]属性!BC127</f>
        <v>9744.4650363204728</v>
      </c>
      <c r="E125" s="8">
        <f>[6]属性汇总!CE125+[3]大殿属性!O128+[9]属性!BD127</f>
        <v>9783.4793164008734</v>
      </c>
      <c r="F125" s="8">
        <f>[6]属性汇总!CF125+[3]大殿属性!P128+[9]属性!BE127</f>
        <v>9827.522464183945</v>
      </c>
      <c r="G125" s="8">
        <f>[6]属性汇总!CG125+[3]大殿属性!Q128+[9]属性!BF127</f>
        <v>9872.1609454055506</v>
      </c>
      <c r="H125" s="8">
        <f>[6]属性汇总!CH125+[3]大殿属性!R128+[9]属性!BG127</f>
        <v>9924.8748404290436</v>
      </c>
      <c r="J125" s="8">
        <v>122</v>
      </c>
      <c r="K125" s="7">
        <f>[6]属性汇总!CD125/D125</f>
        <v>0.35199469516442272</v>
      </c>
      <c r="L125" s="7">
        <f>[3]大殿属性!N128/D125</f>
        <v>0.64800530483557728</v>
      </c>
      <c r="M125" s="7"/>
      <c r="N125" s="74">
        <f>[9]属性!BC127/D125</f>
        <v>0</v>
      </c>
    </row>
    <row r="126" spans="2:14" x14ac:dyDescent="0.15">
      <c r="B126" s="5">
        <v>6384.9829615478202</v>
      </c>
      <c r="C126" s="8">
        <v>123</v>
      </c>
      <c r="D126" s="8">
        <f>[6]属性汇总!CD126+[3]大殿属性!N129+[9]属性!BC128</f>
        <v>9811.0477430073333</v>
      </c>
      <c r="E126" s="8">
        <f>[6]属性汇总!CE126+[3]大殿属性!O129+[9]属性!BD128</f>
        <v>9852.4741214672613</v>
      </c>
      <c r="F126" s="8">
        <f>[6]属性汇总!CF126+[3]大殿属性!P129+[9]属性!BE128</f>
        <v>9894.7726095039707</v>
      </c>
      <c r="G126" s="8">
        <f>[6]属性汇总!CG126+[3]大殿属性!Q129+[9]属性!BF128</f>
        <v>9943.3069314785971</v>
      </c>
      <c r="H126" s="8">
        <f>[6]属性汇总!CH126+[3]大殿属性!R129+[9]属性!BG128</f>
        <v>9993.175135493495</v>
      </c>
      <c r="J126" s="8">
        <v>123</v>
      </c>
      <c r="K126" s="7">
        <f>[6]属性汇总!CD126/D126</f>
        <v>0.35164440030973571</v>
      </c>
      <c r="L126" s="7">
        <f>[3]大殿属性!N129/D126</f>
        <v>0.64835559969026424</v>
      </c>
      <c r="M126" s="7"/>
      <c r="N126" s="74">
        <f>[9]属性!BC128/D126</f>
        <v>0</v>
      </c>
    </row>
    <row r="127" spans="2:14" x14ac:dyDescent="0.15">
      <c r="B127" s="5">
        <v>6384.9829615478202</v>
      </c>
      <c r="C127" s="8">
        <v>124</v>
      </c>
      <c r="D127" s="8">
        <f>[6]属性汇总!CD127+[3]大殿属性!N130+[9]属性!BC129</f>
        <v>9879.4839190509247</v>
      </c>
      <c r="E127" s="8">
        <f>[6]属性汇总!CE127+[3]大殿属性!O130+[9]属性!BD129</f>
        <v>9919.5043356939605</v>
      </c>
      <c r="F127" s="8">
        <f>[6]属性汇总!CF127+[3]大殿属性!P130+[9]属性!BE129</f>
        <v>9964.7319695259612</v>
      </c>
      <c r="G127" s="8">
        <f>[6]属性汇总!CG127+[3]大殿属性!Q130+[9]属性!BF129</f>
        <v>10010.915591206511</v>
      </c>
      <c r="H127" s="8">
        <f>[6]属性汇总!CH127+[3]大殿属性!R130+[9]属性!BG129</f>
        <v>10064.364412798423</v>
      </c>
      <c r="J127" s="8">
        <v>124</v>
      </c>
      <c r="K127" s="7">
        <f>[6]属性汇总!CD127/D127</f>
        <v>0.3512329215201907</v>
      </c>
      <c r="L127" s="7">
        <f>[3]大殿属性!N130/D127</f>
        <v>0.6487670784798093</v>
      </c>
      <c r="M127" s="7"/>
      <c r="N127" s="74">
        <f>[9]属性!BC129/D127</f>
        <v>0</v>
      </c>
    </row>
    <row r="128" spans="2:14" x14ac:dyDescent="0.15">
      <c r="B128" s="5">
        <v>6384.9829615478202</v>
      </c>
      <c r="C128" s="8">
        <v>125</v>
      </c>
      <c r="D128" s="8">
        <f>[6]属性汇总!CD128+[3]大殿属性!N131+[9]属性!BC130</f>
        <v>9945.7283526381671</v>
      </c>
      <c r="E128" s="8">
        <f>[6]属性汇总!CE128+[3]大殿属性!O131+[9]属性!BD130</f>
        <v>9988.2764865924219</v>
      </c>
      <c r="F128" s="8">
        <f>[6]属性汇总!CF128+[3]大殿属性!P131+[9]属性!BE130</f>
        <v>10031.59903320772</v>
      </c>
      <c r="G128" s="8">
        <f>[6]属性汇总!CG128+[3]大殿属性!Q131+[9]属性!BF130</f>
        <v>10080.480874312852</v>
      </c>
      <c r="H128" s="8">
        <f>[6]属性汇总!CH128+[3]大殿属性!R131+[9]属性!BG130</f>
        <v>10127.030576080153</v>
      </c>
      <c r="J128" s="8">
        <v>125</v>
      </c>
      <c r="K128" s="7">
        <f>[6]属性汇总!CD128/D128</f>
        <v>0.35090441607268058</v>
      </c>
      <c r="L128" s="7">
        <f>[3]大殿属性!N131/D128</f>
        <v>0.64909558392731936</v>
      </c>
      <c r="M128" s="7"/>
      <c r="N128" s="74">
        <f>[9]属性!BC130/D128</f>
        <v>0</v>
      </c>
    </row>
    <row r="129" spans="2:14" x14ac:dyDescent="0.15">
      <c r="B129" s="5">
        <v>6384.9829615478202</v>
      </c>
      <c r="C129" s="8">
        <v>126</v>
      </c>
      <c r="D129" s="8">
        <f>[6]属性汇总!CD129+[3]大殿属性!N132+[9]属性!BC131</f>
        <v>10014.573662284723</v>
      </c>
      <c r="E129" s="8">
        <f>[6]属性汇总!CE129+[3]大殿属性!O132+[9]属性!BD131</f>
        <v>10054.946074184756</v>
      </c>
      <c r="F129" s="8">
        <f>[6]属性汇总!CF129+[3]大殿属性!P132+[9]属性!BE131</f>
        <v>10100.701474338126</v>
      </c>
      <c r="G129" s="8">
        <f>[6]属性汇总!CG129+[3]大殿属性!Q132+[9]属性!BF131</f>
        <v>10144.15915745983</v>
      </c>
      <c r="H129" s="8">
        <f>[6]属性汇总!CH129+[3]大殿属性!R132+[9]属性!BG131</f>
        <v>10191.698817163728</v>
      </c>
      <c r="J129" s="8">
        <v>126</v>
      </c>
      <c r="K129" s="7">
        <f>[6]属性汇总!CD129/D129</f>
        <v>0.35048920886355822</v>
      </c>
      <c r="L129" s="7">
        <f>[3]大殿属性!N132/D129</f>
        <v>0.64951079113644183</v>
      </c>
      <c r="M129" s="7"/>
      <c r="N129" s="74">
        <f>[9]属性!BC131/D129</f>
        <v>0</v>
      </c>
    </row>
    <row r="130" spans="2:14" x14ac:dyDescent="0.15">
      <c r="B130" s="5">
        <v>6384.9829615478202</v>
      </c>
      <c r="C130" s="8">
        <v>127</v>
      </c>
      <c r="D130" s="8">
        <f>[6]属性汇总!CD130+[3]大殿属性!N133+[9]属性!BC132</f>
        <v>10080.484705508437</v>
      </c>
      <c r="E130" s="8">
        <f>[6]属性汇总!CE130+[3]大殿属性!O133+[9]属性!BD132</f>
        <v>10123.755252011966</v>
      </c>
      <c r="F130" s="8">
        <f>[6]属性汇总!CF130+[3]大殿属性!P133+[9]属性!BE132</f>
        <v>10163.927642580593</v>
      </c>
      <c r="G130" s="8">
        <f>[6]属性汇总!CG130+[3]大殿属性!Q133+[9]属性!BF132</f>
        <v>10207.918432479593</v>
      </c>
      <c r="H130" s="8">
        <f>[6]属性汇总!CH130+[3]大殿属性!R133+[9]属性!BG132</f>
        <v>10256.363111863811</v>
      </c>
      <c r="J130" s="8">
        <v>127</v>
      </c>
      <c r="K130" s="7">
        <f>[6]属性汇总!CD130/D130</f>
        <v>0.35018157391489785</v>
      </c>
      <c r="L130" s="7">
        <f>[3]大殿属性!N133/D130</f>
        <v>0.64981842608510221</v>
      </c>
      <c r="M130" s="7"/>
      <c r="N130" s="74">
        <f>[9]属性!BC132/D130</f>
        <v>0</v>
      </c>
    </row>
    <row r="131" spans="2:14" x14ac:dyDescent="0.15">
      <c r="B131" s="5">
        <v>6384.9829615478202</v>
      </c>
      <c r="C131" s="8">
        <v>128</v>
      </c>
      <c r="D131" s="8">
        <f>[6]属性汇总!CD131+[3]大殿属性!N134+[9]属性!BC133</f>
        <v>10149.690943272972</v>
      </c>
      <c r="E131" s="8">
        <f>[6]属性汇总!CE131+[3]大殿属性!O134+[9]属性!BD133</f>
        <v>10186.642161836602</v>
      </c>
      <c r="F131" s="8">
        <f>[6]属性汇总!CF131+[3]大殿属性!P134+[9]属性!BE133</f>
        <v>10228.049353201317</v>
      </c>
      <c r="G131" s="8">
        <f>[6]属性汇总!CG131+[3]大殿属性!Q134+[9]属性!BF133</f>
        <v>10272.420579027341</v>
      </c>
      <c r="H131" s="8">
        <f>[6]属性汇总!CH131+[3]大殿属性!R134+[9]属性!BG133</f>
        <v>10322.230506235781</v>
      </c>
      <c r="J131" s="8">
        <v>128</v>
      </c>
      <c r="K131" s="7">
        <f>[6]属性汇总!CD131/D131</f>
        <v>0.34976434453434019</v>
      </c>
      <c r="L131" s="7">
        <f>[3]大殿属性!N134/D131</f>
        <v>0.65023565546565976</v>
      </c>
      <c r="M131" s="7"/>
      <c r="N131" s="74">
        <f>[9]属性!BC133/D131</f>
        <v>0</v>
      </c>
    </row>
    <row r="132" spans="2:14" x14ac:dyDescent="0.15">
      <c r="B132" s="5">
        <v>6384.9829615478202</v>
      </c>
      <c r="C132" s="8">
        <v>129</v>
      </c>
      <c r="D132" s="8">
        <f>[6]属性汇总!CD132+[3]大殿属性!N135+[9]属性!BC134</f>
        <v>10215.315306211396</v>
      </c>
      <c r="E132" s="8">
        <f>[6]属性汇总!CE132+[3]大殿属性!O135+[9]属性!BD134</f>
        <v>10254.874070546768</v>
      </c>
      <c r="F132" s="8">
        <f>[6]属性汇总!CF132+[3]大殿属性!P135+[9]属性!BE134</f>
        <v>10296.36426273693</v>
      </c>
      <c r="G132" s="8">
        <f>[6]属性汇总!CG132+[3]大殿属性!Q135+[9]属性!BF134</f>
        <v>10342.004173493671</v>
      </c>
      <c r="H132" s="8">
        <f>[6]属性汇总!CH132+[3]大殿属性!R135+[9]属性!BG134</f>
        <v>10391.438486586627</v>
      </c>
      <c r="J132" s="8">
        <v>129</v>
      </c>
      <c r="K132" s="7">
        <f>[6]属性汇总!CD132/D132</f>
        <v>0.34947526268026896</v>
      </c>
      <c r="L132" s="7">
        <f>[3]大殿属性!N135/D132</f>
        <v>0.65052473731973115</v>
      </c>
      <c r="M132" s="7"/>
      <c r="N132" s="74">
        <f>[9]属性!BC134/D132</f>
        <v>0</v>
      </c>
    </row>
    <row r="133" spans="2:14" x14ac:dyDescent="0.15">
      <c r="B133" s="5">
        <v>6384.9829615478202</v>
      </c>
      <c r="C133" s="8">
        <v>130</v>
      </c>
      <c r="D133" s="8">
        <f>[6]属性汇总!CD133+[3]大殿属性!N136+[9]属性!BC135</f>
        <v>10284.169345009299</v>
      </c>
      <c r="E133" s="8">
        <f>[6]属性汇总!CE133+[3]大殿属性!O136+[9]属性!BD135</f>
        <v>10322.39596331937</v>
      </c>
      <c r="F133" s="8">
        <f>[6]属性汇总!CF133+[3]大殿属性!P136+[9]属性!BE135</f>
        <v>10365.453667385293</v>
      </c>
      <c r="G133" s="8">
        <f>[6]属性汇总!CG133+[3]大殿属性!Q136+[9]属性!BF135</f>
        <v>10411.47414391671</v>
      </c>
      <c r="H133" s="8">
        <f>[6]属性汇总!CH133+[3]大殿属性!R136+[9]属性!BG135</f>
        <v>10461.069740121369</v>
      </c>
      <c r="J133" s="8">
        <v>130</v>
      </c>
      <c r="K133" s="7">
        <f>[6]属性汇总!CD133/D133</f>
        <v>0.34908021052202481</v>
      </c>
      <c r="L133" s="7">
        <f>[3]大殿属性!N136/D133</f>
        <v>0.65091978947797524</v>
      </c>
      <c r="M133" s="7"/>
      <c r="N133" s="74">
        <f>[9]属性!BC135/D133</f>
        <v>0</v>
      </c>
    </row>
    <row r="134" spans="2:14" x14ac:dyDescent="0.15">
      <c r="B134" s="5">
        <v>6384.9829615478202</v>
      </c>
      <c r="C134" s="8">
        <v>131</v>
      </c>
      <c r="D134" s="8">
        <f>[6]属性汇总!CD134+[3]大殿属性!N137+[9]属性!BC136</f>
        <v>10350.218683850997</v>
      </c>
      <c r="E134" s="8">
        <f>[6]属性汇总!CE134+[3]大殿属性!O137+[9]属性!BD136</f>
        <v>10390.679555384882</v>
      </c>
      <c r="F134" s="8">
        <f>[6]属性汇总!CF134+[3]大殿属性!P137+[9]属性!BE136</f>
        <v>10433.482422917481</v>
      </c>
      <c r="G134" s="8">
        <f>[6]属性汇总!CG134+[3]大殿属性!Q137+[9]属性!BF136</f>
        <v>10480.261367048963</v>
      </c>
      <c r="H134" s="8">
        <f>[6]属性汇总!CH134+[3]大殿属性!R137+[9]属性!BG136</f>
        <v>10528.349317864413</v>
      </c>
      <c r="J134" s="8">
        <v>131</v>
      </c>
      <c r="K134" s="7">
        <f>[6]属性汇总!CD134/D134</f>
        <v>0.34878490109900079</v>
      </c>
      <c r="L134" s="7">
        <f>[3]大殿属性!N137/D134</f>
        <v>0.65121509890099927</v>
      </c>
      <c r="M134" s="7"/>
      <c r="N134" s="74">
        <f>[9]属性!BC136/D134</f>
        <v>0</v>
      </c>
    </row>
    <row r="135" spans="2:14" x14ac:dyDescent="0.15">
      <c r="B135" s="5">
        <v>6384.9829615478202</v>
      </c>
      <c r="C135" s="8">
        <v>132</v>
      </c>
      <c r="D135" s="8">
        <f>[6]属性汇总!CD135+[3]大殿属性!N138+[9]属性!BC137</f>
        <v>10418.725533783756</v>
      </c>
      <c r="E135" s="8">
        <f>[6]属性汇总!CE135+[3]大殿属性!O138+[9]属性!BD137</f>
        <v>10458.209033612722</v>
      </c>
      <c r="F135" s="8">
        <f>[6]属性汇总!CF135+[3]大殿属性!P138+[9]属性!BE137</f>
        <v>10502.372210011868</v>
      </c>
      <c r="G135" s="8">
        <f>[6]属性汇总!CG135+[3]大殿属性!Q138+[9]属性!BF137</f>
        <v>10547.428454475499</v>
      </c>
      <c r="H135" s="8">
        <f>[6]属性汇总!CH135+[3]大殿属性!R138+[9]属性!BG137</f>
        <v>10593.159540397482</v>
      </c>
      <c r="J135" s="8">
        <v>132</v>
      </c>
      <c r="K135" s="7">
        <f>[6]属性汇总!CD135/D135</f>
        <v>0.34841113610578983</v>
      </c>
      <c r="L135" s="7">
        <f>[3]大殿属性!N138/D135</f>
        <v>0.65158886389421011</v>
      </c>
      <c r="M135" s="7"/>
      <c r="N135" s="74">
        <f>[9]属性!BC137/D135</f>
        <v>0</v>
      </c>
    </row>
    <row r="136" spans="2:14" x14ac:dyDescent="0.15">
      <c r="B136" s="5">
        <v>6384.9829615478202</v>
      </c>
      <c r="C136" s="8">
        <v>133</v>
      </c>
      <c r="D136" s="8">
        <f>[6]属性汇总!CD136+[3]大殿属性!N139+[9]属性!BC138</f>
        <v>10485.193393640169</v>
      </c>
      <c r="E136" s="8">
        <f>[6]属性汇总!CE136+[3]大殿属性!O139+[9]属性!BD138</f>
        <v>10526.375843787282</v>
      </c>
      <c r="F136" s="8">
        <f>[6]属性汇总!CF136+[3]大殿属性!P139+[9]属性!BE138</f>
        <v>10568.416857784301</v>
      </c>
      <c r="G136" s="8">
        <f>[6]属性汇总!CG136+[3]大殿属性!Q139+[9]属性!BF138</f>
        <v>10611.001750564903</v>
      </c>
      <c r="H136" s="8">
        <f>[6]属性汇总!CH136+[3]大殿属性!R139+[9]属性!BG138</f>
        <v>10659.034382991296</v>
      </c>
      <c r="J136" s="8">
        <v>133</v>
      </c>
      <c r="K136" s="7">
        <f>[6]属性汇总!CD136/D136</f>
        <v>0.34810993588481831</v>
      </c>
      <c r="L136" s="7">
        <f>[3]大殿属性!N139/D136</f>
        <v>0.65189006411518169</v>
      </c>
      <c r="M136" s="7"/>
      <c r="N136" s="74">
        <f>[9]属性!BC138/D136</f>
        <v>0</v>
      </c>
    </row>
    <row r="137" spans="2:14" x14ac:dyDescent="0.15">
      <c r="B137" s="5">
        <v>6384.9829615478202</v>
      </c>
      <c r="C137" s="8">
        <v>134</v>
      </c>
      <c r="D137" s="8">
        <f>[6]属性汇总!CD137+[3]大殿属性!N140+[9]属性!BC139</f>
        <v>10553.357958132943</v>
      </c>
      <c r="E137" s="8">
        <f>[6]属性汇总!CE137+[3]大殿属性!O140+[9]属性!BD139</f>
        <v>10591.904335866573</v>
      </c>
      <c r="F137" s="8">
        <f>[6]属性汇总!CF137+[3]大殿属性!P140+[9]属性!BE139</f>
        <v>10632.184008378683</v>
      </c>
      <c r="G137" s="8">
        <f>[6]属性汇总!CG137+[3]大殿属性!Q140+[9]属性!BF139</f>
        <v>10676.989170278477</v>
      </c>
      <c r="H137" s="8">
        <f>[6]属性汇总!CH137+[3]大殿属性!R140+[9]属性!BG139</f>
        <v>10723.746273633435</v>
      </c>
      <c r="J137" s="8">
        <v>134</v>
      </c>
      <c r="K137" s="7">
        <f>[6]属性汇总!CD137/D137</f>
        <v>0.3477566111714912</v>
      </c>
      <c r="L137" s="7">
        <f>[3]大殿属性!N140/D137</f>
        <v>0.65224338882850874</v>
      </c>
      <c r="M137" s="7"/>
      <c r="N137" s="74">
        <f>[9]属性!BC139/D137</f>
        <v>0</v>
      </c>
    </row>
    <row r="138" spans="2:14" x14ac:dyDescent="0.15">
      <c r="B138" s="5">
        <v>6384.9829615478202</v>
      </c>
      <c r="C138" s="8">
        <v>135</v>
      </c>
      <c r="D138" s="8">
        <f>[6]属性汇总!CD138+[3]大殿属性!N141+[9]属性!BC140</f>
        <v>10620.238018096192</v>
      </c>
      <c r="E138" s="8">
        <f>[6]属性汇总!CE138+[3]大殿属性!O141+[9]属性!BD140</f>
        <v>10658.300638407094</v>
      </c>
      <c r="F138" s="8">
        <f>[6]属性汇总!CF138+[3]大殿属性!P141+[9]属性!BE140</f>
        <v>10699.773107342662</v>
      </c>
      <c r="G138" s="8">
        <f>[6]属性汇总!CG138+[3]大殿属性!Q141+[9]属性!BF140</f>
        <v>10743.454269294487</v>
      </c>
      <c r="H138" s="8">
        <f>[6]属性汇总!CH138+[3]大殿属性!R141+[9]属性!BG140</f>
        <v>10793.831295506459</v>
      </c>
      <c r="J138" s="8">
        <v>135</v>
      </c>
      <c r="K138" s="7">
        <f>[6]属性汇总!CD138/D138</f>
        <v>0.34744983998592888</v>
      </c>
      <c r="L138" s="7">
        <f>[3]大殿属性!N141/D138</f>
        <v>0.65255016001407118</v>
      </c>
      <c r="M138" s="7"/>
      <c r="N138" s="74">
        <f>[9]属性!BC140/D138</f>
        <v>0</v>
      </c>
    </row>
    <row r="139" spans="2:14" x14ac:dyDescent="0.15">
      <c r="B139" s="5">
        <v>6384.9829615478202</v>
      </c>
      <c r="C139" s="8">
        <v>136</v>
      </c>
      <c r="D139" s="8">
        <f>[6]属性汇总!CD139+[3]大殿属性!N142+[9]属性!BC141</f>
        <v>10688.065096972121</v>
      </c>
      <c r="E139" s="8">
        <f>[6]属性汇总!CE139+[3]大殿属性!O142+[9]属性!BD141</f>
        <v>10726.767223275205</v>
      </c>
      <c r="F139" s="8">
        <f>[6]属性汇总!CF139+[3]大殿属性!P142+[9]属性!BE141</f>
        <v>10768.516295082965</v>
      </c>
      <c r="G139" s="8">
        <f>[6]属性汇总!CG139+[3]大殿属性!Q142+[9]属性!BF141</f>
        <v>10814.69941335345</v>
      </c>
      <c r="H139" s="8">
        <f>[6]属性汇总!CH139+[3]大殿属性!R142+[9]属性!BG141</f>
        <v>10862.201443082113</v>
      </c>
      <c r="J139" s="8">
        <v>136</v>
      </c>
      <c r="K139" s="7">
        <f>[6]属性汇总!CD139/D139</f>
        <v>0.34711614930667156</v>
      </c>
      <c r="L139" s="7">
        <f>[3]大殿属性!N142/D139</f>
        <v>0.65288385069332844</v>
      </c>
      <c r="M139" s="7"/>
      <c r="N139" s="74">
        <f>[9]属性!BC141/D139</f>
        <v>0</v>
      </c>
    </row>
    <row r="140" spans="2:14" x14ac:dyDescent="0.15">
      <c r="B140" s="5">
        <v>6384.9829615478202</v>
      </c>
      <c r="C140" s="8">
        <v>137</v>
      </c>
      <c r="D140" s="8">
        <f>[6]属性汇总!CD140+[3]大殿属性!N143+[9]属性!BC142</f>
        <v>10755.35116789837</v>
      </c>
      <c r="E140" s="8">
        <f>[6]属性汇总!CE140+[3]大殿属性!O143+[9]属性!BD142</f>
        <v>10794.47271689071</v>
      </c>
      <c r="F140" s="8">
        <f>[6]属性汇总!CF140+[3]大殿属性!P143+[9]属性!BE142</f>
        <v>10837.922051144531</v>
      </c>
      <c r="G140" s="8">
        <f>[6]属性汇总!CG140+[3]大殿属性!Q143+[9]属性!BF142</f>
        <v>10882.016913289015</v>
      </c>
      <c r="H140" s="8">
        <f>[6]属性汇总!CH140+[3]大殿属性!R143+[9]属性!BG142</f>
        <v>10932.161070647198</v>
      </c>
      <c r="J140" s="8">
        <v>137</v>
      </c>
      <c r="K140" s="7">
        <f>[6]属性汇总!CD140/D140</f>
        <v>0.34680411097435637</v>
      </c>
      <c r="L140" s="7">
        <f>[3]大殿属性!N143/D140</f>
        <v>0.65319588902564352</v>
      </c>
      <c r="M140" s="7"/>
      <c r="N140" s="74">
        <f>[9]属性!BC142/D140</f>
        <v>0</v>
      </c>
    </row>
    <row r="141" spans="2:14" x14ac:dyDescent="0.15">
      <c r="B141" s="5">
        <v>6384.9829615478202</v>
      </c>
      <c r="C141" s="8">
        <v>138</v>
      </c>
      <c r="D141" s="8">
        <f>[6]属性汇总!CD141+[3]大殿属性!N144+[9]属性!BC143</f>
        <v>10822.845460334433</v>
      </c>
      <c r="E141" s="8">
        <f>[6]属性汇总!CE141+[3]大殿属性!O144+[9]属性!BD143</f>
        <v>10862.773600181163</v>
      </c>
      <c r="F141" s="8">
        <f>[6]属性汇总!CF141+[3]大殿属性!P144+[9]属性!BE143</f>
        <v>10904.694445067988</v>
      </c>
      <c r="G141" s="8">
        <f>[6]属性汇总!CG141+[3]大殿属性!Q144+[9]属性!BF143</f>
        <v>10951.645543180133</v>
      </c>
      <c r="H141" s="8">
        <f>[6]属性汇总!CH141+[3]大殿属性!R144+[9]属性!BG143</f>
        <v>10995.376603282679</v>
      </c>
      <c r="J141" s="8">
        <v>138</v>
      </c>
      <c r="K141" s="7">
        <f>[6]属性汇总!CD141/D141</f>
        <v>0.34648928636592791</v>
      </c>
      <c r="L141" s="7">
        <f>[3]大殿属性!N144/D141</f>
        <v>0.65351071363407209</v>
      </c>
      <c r="M141" s="7"/>
      <c r="N141" s="74">
        <f>[9]属性!BC143/D141</f>
        <v>0</v>
      </c>
    </row>
    <row r="142" spans="2:14" x14ac:dyDescent="0.15">
      <c r="B142" s="5">
        <v>6384.9829615478202</v>
      </c>
      <c r="C142" s="8">
        <v>139</v>
      </c>
      <c r="D142" s="8">
        <f>[6]属性汇总!CD142+[3]大殿属性!N145+[9]属性!BC144</f>
        <v>10890.531482463473</v>
      </c>
      <c r="E142" s="8">
        <f>[6]属性汇总!CE142+[3]大殿属性!O145+[9]属性!BD144</f>
        <v>10929.711634638872</v>
      </c>
      <c r="F142" s="8">
        <f>[6]属性汇总!CF142+[3]大殿属性!P145+[9]属性!BE144</f>
        <v>10973.823552916361</v>
      </c>
      <c r="G142" s="8">
        <f>[6]属性汇总!CG142+[3]大殿属性!Q145+[9]属性!BF144</f>
        <v>11014.775632169751</v>
      </c>
      <c r="H142" s="8">
        <f>[6]属性汇总!CH142+[3]大殿属性!R145+[9]属性!BG144</f>
        <v>11061.787672283759</v>
      </c>
      <c r="J142" s="8">
        <v>139</v>
      </c>
      <c r="K142" s="7">
        <f>[6]属性汇总!CD142/D142</f>
        <v>0.34617226956009073</v>
      </c>
      <c r="L142" s="7">
        <f>[3]大殿属性!N145/D142</f>
        <v>0.65382773043990916</v>
      </c>
      <c r="M142" s="7"/>
      <c r="N142" s="74">
        <f>[9]属性!BC144/D142</f>
        <v>0</v>
      </c>
    </row>
    <row r="143" spans="2:14" x14ac:dyDescent="0.15">
      <c r="B143" s="5">
        <v>6384.9829615478202</v>
      </c>
      <c r="C143" s="8">
        <v>140</v>
      </c>
      <c r="D143" s="8">
        <f>[6]属性汇总!CD143+[3]大殿属性!N146+[9]属性!BC145</f>
        <v>10957.697589834352</v>
      </c>
      <c r="E143" s="8">
        <f>[6]属性汇总!CE143+[3]大殿属性!O146+[9]属性!BD145</f>
        <v>10998.073313452514</v>
      </c>
      <c r="F143" s="8">
        <f>[6]属性汇总!CF143+[3]大殿属性!P146+[9]属性!BE145</f>
        <v>11036.865319740711</v>
      </c>
      <c r="G143" s="8">
        <f>[6]属性汇总!CG143+[3]大殿属性!Q146+[9]属性!BF145</f>
        <v>11080.503155460588</v>
      </c>
      <c r="H143" s="8">
        <f>[6]属性汇总!CH143+[3]大殿属性!R146+[9]属性!BG145</f>
        <v>11126.538424657385</v>
      </c>
      <c r="J143" s="8">
        <v>140</v>
      </c>
      <c r="K143" s="7">
        <f>[6]属性汇总!CD143/D143</f>
        <v>0.34587557914685013</v>
      </c>
      <c r="L143" s="7">
        <f>[3]大殿属性!N146/D143</f>
        <v>0.65412442085314992</v>
      </c>
      <c r="M143" s="7"/>
      <c r="N143" s="74">
        <f>[9]属性!BC145/D143</f>
        <v>0</v>
      </c>
    </row>
    <row r="144" spans="2:14" x14ac:dyDescent="0.15">
      <c r="B144" s="5">
        <v>6384.9829615478202</v>
      </c>
      <c r="C144" s="8">
        <v>141</v>
      </c>
      <c r="D144" s="8">
        <f>[6]属性汇总!CD144+[3]大殿属性!N147+[9]属性!BC146</f>
        <v>11025.777630285997</v>
      </c>
      <c r="E144" s="8">
        <f>[6]属性汇总!CE144+[3]大殿属性!O147+[9]属性!BD146</f>
        <v>11062.568268990493</v>
      </c>
      <c r="F144" s="8">
        <f>[6]属性汇总!CF144+[3]大殿属性!P147+[9]属性!BE146</f>
        <v>11103.437692473757</v>
      </c>
      <c r="G144" s="8">
        <f>[6]属性汇总!CG144+[3]大殿属性!Q147+[9]属性!BF146</f>
        <v>11146.22197249871</v>
      </c>
      <c r="H144" s="8">
        <f>[6]属性汇总!CH144+[3]大殿属性!R147+[9]属性!BG146</f>
        <v>11194.324622012195</v>
      </c>
      <c r="J144" s="8">
        <v>141</v>
      </c>
      <c r="K144" s="7">
        <f>[6]属性汇总!CD144/D144</f>
        <v>0.34555385821808676</v>
      </c>
      <c r="L144" s="7">
        <f>[3]大殿属性!N147/D144</f>
        <v>0.65444614178191329</v>
      </c>
      <c r="M144" s="7"/>
      <c r="N144" s="74">
        <f>[9]属性!BC146/D144</f>
        <v>0</v>
      </c>
    </row>
    <row r="145" spans="2:14" x14ac:dyDescent="0.15">
      <c r="B145" s="5">
        <v>6384.9829615478202</v>
      </c>
      <c r="C145" s="8">
        <v>142</v>
      </c>
      <c r="D145" s="8">
        <f>[6]属性汇总!CD145+[3]大殿属性!N148+[9]属性!BC147</f>
        <v>11092.620058901943</v>
      </c>
      <c r="E145" s="8">
        <f>[6]属性汇总!CE145+[3]大殿属性!O148+[9]属性!BD147</f>
        <v>11131.773709759127</v>
      </c>
      <c r="F145" s="8">
        <f>[6]属性汇总!CF145+[3]大殿属性!P148+[9]属性!BE147</f>
        <v>11171.3599457823</v>
      </c>
      <c r="G145" s="8">
        <f>[6]属性汇总!CG145+[3]大殿属性!Q148+[9]属性!BF147</f>
        <v>11216.212587489019</v>
      </c>
      <c r="H145" s="8">
        <f>[6]属性汇总!CH145+[3]大殿属性!R148+[9]属性!BG147</f>
        <v>11262.7870415328</v>
      </c>
      <c r="J145" s="8">
        <v>142</v>
      </c>
      <c r="K145" s="7">
        <f>[6]属性汇总!CD145/D145</f>
        <v>0.34527460416589184</v>
      </c>
      <c r="L145" s="7">
        <f>[3]大殿属性!N148/D145</f>
        <v>0.65472539583410805</v>
      </c>
      <c r="M145" s="7"/>
      <c r="N145" s="74">
        <f>[9]属性!BC147/D145</f>
        <v>0</v>
      </c>
    </row>
    <row r="146" spans="2:14" x14ac:dyDescent="0.15">
      <c r="B146" s="5">
        <v>6384.9829615478202</v>
      </c>
      <c r="C146" s="8">
        <v>143</v>
      </c>
      <c r="D146" s="8">
        <f>[6]属性汇总!CD146+[3]大殿属性!N149+[9]属性!BC148</f>
        <v>11161.088309083296</v>
      </c>
      <c r="E146" s="8">
        <f>[6]属性汇总!CE146+[3]大殿属性!O149+[9]属性!BD148</f>
        <v>11198.438665440473</v>
      </c>
      <c r="F146" s="8">
        <f>[6]属性汇总!CF146+[3]大殿属性!P149+[9]属性!BE148</f>
        <v>11241.028334258455</v>
      </c>
      <c r="G146" s="8">
        <f>[6]属性汇总!CG146+[3]大殿属性!Q149+[9]属性!BF148</f>
        <v>11284.368865338911</v>
      </c>
      <c r="H146" s="8">
        <f>[6]属性汇总!CH146+[3]大殿属性!R149+[9]属性!BG148</f>
        <v>11333.127000890931</v>
      </c>
      <c r="J146" s="8">
        <v>143</v>
      </c>
      <c r="K146" s="7">
        <f>[6]属性汇总!CD146/D146</f>
        <v>0.34494843991752411</v>
      </c>
      <c r="L146" s="7">
        <f>[3]大殿属性!N149/D146</f>
        <v>0.65505156008247589</v>
      </c>
      <c r="M146" s="7"/>
      <c r="N146" s="74">
        <f>[9]属性!BC148/D146</f>
        <v>0</v>
      </c>
    </row>
    <row r="147" spans="2:14" x14ac:dyDescent="0.15">
      <c r="B147" s="5">
        <v>6384.9829615478202</v>
      </c>
      <c r="C147" s="8">
        <v>144</v>
      </c>
      <c r="D147" s="8">
        <f>[6]属性汇总!CD147+[3]大殿属性!N150+[9]属性!BC149</f>
        <v>11227.611472827422</v>
      </c>
      <c r="E147" s="8">
        <f>[6]属性汇总!CE147+[3]大殿属性!O150+[9]属性!BD149</f>
        <v>11267.642726495353</v>
      </c>
      <c r="F147" s="8">
        <f>[6]属性汇总!CF147+[3]大殿属性!P150+[9]属性!BE149</f>
        <v>11308.131233660075</v>
      </c>
      <c r="G147" s="8">
        <f>[6]属性汇总!CG147+[3]大殿属性!Q150+[9]属性!BF149</f>
        <v>11353.781768653716</v>
      </c>
      <c r="H147" s="8">
        <f>[6]属性汇总!CH147+[3]大殿属性!R150+[9]属性!BG149</f>
        <v>11398.826079488364</v>
      </c>
      <c r="J147" s="8">
        <v>144</v>
      </c>
      <c r="K147" s="7">
        <f>[6]属性汇总!CD147/D147</f>
        <v>0.34468595652476985</v>
      </c>
      <c r="L147" s="7">
        <f>[3]大殿属性!N150/D147</f>
        <v>0.65531404347523003</v>
      </c>
      <c r="M147" s="7"/>
      <c r="N147" s="74">
        <f>[9]属性!BC149/D147</f>
        <v>0</v>
      </c>
    </row>
    <row r="148" spans="2:14" x14ac:dyDescent="0.15">
      <c r="B148" s="5">
        <v>6384.9829615478202</v>
      </c>
      <c r="C148" s="8">
        <v>145</v>
      </c>
      <c r="D148" s="8">
        <f>[6]属性汇总!CD148+[3]大殿属性!N151+[9]属性!BC150</f>
        <v>11296.46224577941</v>
      </c>
      <c r="E148" s="8">
        <f>[6]属性汇总!CE148+[3]大殿属性!O151+[9]属性!BD150</f>
        <v>11334.525663222885</v>
      </c>
      <c r="F148" s="8">
        <f>[6]属性汇总!CF148+[3]大殿属性!P151+[9]属性!BE150</f>
        <v>11377.47106937299</v>
      </c>
      <c r="G148" s="8">
        <f>[6]属性汇总!CG148+[3]大殿属性!Q151+[9]属性!BF150</f>
        <v>11419.478712463875</v>
      </c>
      <c r="H148" s="8">
        <f>[6]属性汇总!CH148+[3]大殿属性!R151+[9]属性!BG150</f>
        <v>11464.430099386973</v>
      </c>
      <c r="J148" s="8">
        <v>145</v>
      </c>
      <c r="K148" s="7">
        <f>[6]属性汇总!CD148/D148</f>
        <v>0.34435559694393558</v>
      </c>
      <c r="L148" s="7">
        <f>[3]大殿属性!N151/D148</f>
        <v>0.65564440305606453</v>
      </c>
      <c r="M148" s="7"/>
      <c r="N148" s="74">
        <f>[9]属性!BC150/D148</f>
        <v>0</v>
      </c>
    </row>
    <row r="149" spans="2:14" x14ac:dyDescent="0.15">
      <c r="B149" s="5">
        <v>6384.9829615478202</v>
      </c>
      <c r="C149" s="8">
        <v>146</v>
      </c>
      <c r="D149" s="8">
        <f>[6]属性汇总!CD149+[3]大殿属性!N152+[9]属性!BC151</f>
        <v>11362.670468649558</v>
      </c>
      <c r="E149" s="8">
        <f>[6]属性汇总!CE149+[3]大殿属性!O152+[9]属性!BD151</f>
        <v>11403.293450531875</v>
      </c>
      <c r="F149" s="8">
        <f>[6]属性汇总!CF149+[3]大殿属性!P152+[9]属性!BE151</f>
        <v>11441.962550796872</v>
      </c>
      <c r="G149" s="8">
        <f>[6]属性汇总!CG149+[3]大殿属性!Q152+[9]属性!BF151</f>
        <v>11484.074659052649</v>
      </c>
      <c r="H149" s="8">
        <f>[6]属性汇总!CH149+[3]大殿属性!R152+[9]属性!BG151</f>
        <v>11529.242541576048</v>
      </c>
      <c r="J149" s="8">
        <v>146</v>
      </c>
      <c r="K149" s="7">
        <f>[6]属性汇总!CD149/D149</f>
        <v>0.34410924885905803</v>
      </c>
      <c r="L149" s="7">
        <f>[3]大殿属性!N152/D149</f>
        <v>0.65589075114094197</v>
      </c>
      <c r="M149" s="7"/>
      <c r="N149" s="74">
        <f>[9]属性!BC151/D149</f>
        <v>0</v>
      </c>
    </row>
    <row r="150" spans="2:14" x14ac:dyDescent="0.15">
      <c r="B150" s="5">
        <v>6384.9829615478202</v>
      </c>
      <c r="C150" s="8">
        <v>147</v>
      </c>
      <c r="D150" s="8">
        <f>[6]属性汇总!CD150+[3]大殿属性!N153+[9]属性!BC152</f>
        <v>11431.898196356453</v>
      </c>
      <c r="E150" s="8">
        <f>[6]属性汇总!CE150+[3]大殿属性!O153+[9]属性!BD152</f>
        <v>11467.307935688159</v>
      </c>
      <c r="F150" s="8">
        <f>[6]属性汇总!CF150+[3]大殿属性!P153+[9]属性!BE152</f>
        <v>11506.434798405422</v>
      </c>
      <c r="G150" s="8">
        <f>[6]属性汇总!CG150+[3]大殿属性!Q153+[9]属性!BF152</f>
        <v>11547.993015957931</v>
      </c>
      <c r="H150" s="8">
        <f>[6]属性汇总!CH150+[3]大殿属性!R153+[9]属性!BG152</f>
        <v>11593.913679298559</v>
      </c>
      <c r="J150" s="8">
        <v>147</v>
      </c>
      <c r="K150" s="7">
        <f>[6]属性汇总!CD150/D150</f>
        <v>0.34377492980584451</v>
      </c>
      <c r="L150" s="7">
        <f>[3]大殿属性!N153/D150</f>
        <v>0.65622507019415555</v>
      </c>
      <c r="M150" s="7"/>
      <c r="N150" s="74">
        <f>[9]属性!BC152/D150</f>
        <v>0</v>
      </c>
    </row>
    <row r="151" spans="2:14" x14ac:dyDescent="0.15">
      <c r="B151" s="5">
        <v>6384.9829615478202</v>
      </c>
      <c r="C151" s="8">
        <v>148</v>
      </c>
      <c r="D151" s="8">
        <f>[6]属性汇总!CD151+[3]大殿属性!N154+[9]属性!BC153</f>
        <v>11497.795714916256</v>
      </c>
      <c r="E151" s="8">
        <f>[6]属性汇总!CE151+[3]大殿属性!O154+[9]属性!BD153</f>
        <v>11535.74702933821</v>
      </c>
      <c r="F151" s="8">
        <f>[6]属性汇总!CF151+[3]大殿属性!P154+[9]属性!BE153</f>
        <v>11573.571172452823</v>
      </c>
      <c r="G151" s="8">
        <f>[6]属性汇总!CG151+[3]大殿属性!Q154+[9]属性!BF153</f>
        <v>11615.331010836411</v>
      </c>
      <c r="H151" s="8">
        <f>[6]属性汇总!CH151+[3]大殿属性!R154+[9]属性!BG153</f>
        <v>11660.147051593451</v>
      </c>
      <c r="J151" s="8">
        <v>148</v>
      </c>
      <c r="K151" s="7">
        <f>[6]属性汇总!CD151/D151</f>
        <v>0.34354411036157201</v>
      </c>
      <c r="L151" s="7">
        <f>[3]大殿属性!N154/D151</f>
        <v>0.65645588963842794</v>
      </c>
      <c r="M151" s="7"/>
      <c r="N151" s="74">
        <f>[9]属性!BC153/D151</f>
        <v>0</v>
      </c>
    </row>
    <row r="152" spans="2:14" x14ac:dyDescent="0.15">
      <c r="B152" s="5">
        <v>6384.9829615478202</v>
      </c>
      <c r="C152" s="8">
        <v>149</v>
      </c>
      <c r="D152" s="8">
        <f>[6]属性汇总!CD152+[3]大殿属性!N155+[9]属性!BC154</f>
        <v>11566.98745730492</v>
      </c>
      <c r="E152" s="8">
        <f>[6]属性汇总!CE152+[3]大殿属性!O155+[9]属性!BD154</f>
        <v>11602.727148234306</v>
      </c>
      <c r="F152" s="8">
        <f>[6]属性汇总!CF152+[3]大殿属性!P155+[9]属性!BE154</f>
        <v>11641.008196465773</v>
      </c>
      <c r="G152" s="8">
        <f>[6]属性汇总!CG152+[3]大殿属性!Q155+[9]属性!BF154</f>
        <v>11682.726594348153</v>
      </c>
      <c r="H152" s="8">
        <f>[6]属性汇总!CH152+[3]大殿属性!R155+[9]属性!BG154</f>
        <v>11724.403494056831</v>
      </c>
      <c r="J152" s="8">
        <v>149</v>
      </c>
      <c r="K152" s="7">
        <f>[6]属性汇总!CD152/D152</f>
        <v>0.34321814687304936</v>
      </c>
      <c r="L152" s="7">
        <f>[3]大殿属性!N155/D152</f>
        <v>0.65678185312695059</v>
      </c>
      <c r="M152" s="7"/>
      <c r="N152" s="74">
        <f>[9]属性!BC154/D152</f>
        <v>0</v>
      </c>
    </row>
    <row r="153" spans="2:14" x14ac:dyDescent="0.15">
      <c r="B153" s="5">
        <v>6384.9829615478202</v>
      </c>
      <c r="C153" s="8">
        <v>150</v>
      </c>
      <c r="D153" s="8">
        <f>[6]属性汇总!CD153+[3]大殿属性!N156+[9]属性!BC155</f>
        <v>11624.742579711263</v>
      </c>
      <c r="E153" s="8">
        <f>[6]属性汇总!CE153+[3]大殿属性!O156+[9]属性!BD155</f>
        <v>11664.058947922429</v>
      </c>
      <c r="F153" s="8">
        <f>[6]属性汇总!CF153+[3]大殿属性!P156+[9]属性!BE155</f>
        <v>11708.151587460217</v>
      </c>
      <c r="G153" s="8">
        <f>[6]属性汇总!CG153+[3]大殿属性!Q156+[9]属性!BF155</f>
        <v>11748.840204438227</v>
      </c>
      <c r="H153" s="8">
        <f>[6]属性汇总!CH153+[3]大殿属性!R156+[9]属性!BG155</f>
        <v>11792.448639298313</v>
      </c>
      <c r="J153" s="8">
        <v>150</v>
      </c>
      <c r="K153" s="7">
        <f>[6]属性汇总!CD153/D153</f>
        <v>0.34252428740394653</v>
      </c>
      <c r="L153" s="7">
        <f>[3]大殿属性!N156/D153</f>
        <v>0.65747571259605342</v>
      </c>
      <c r="M153" s="7"/>
      <c r="N153" s="74">
        <f>[9]属性!BC155/D153</f>
        <v>0</v>
      </c>
    </row>
    <row r="154" spans="2:14" x14ac:dyDescent="0.15">
      <c r="B154" s="5">
        <v>6384.9829615478202</v>
      </c>
      <c r="C154" s="8">
        <v>151</v>
      </c>
      <c r="D154" s="8">
        <f>[6]属性汇总!CD154+[3]大殿属性!N157+[9]属性!BC156</f>
        <v>11676.328822995258</v>
      </c>
      <c r="E154" s="8">
        <f>[6]属性汇总!CE154+[3]大殿属性!O157+[9]属性!BD156</f>
        <v>11713.827000093619</v>
      </c>
      <c r="F154" s="8">
        <f>[6]属性汇总!CF154+[3]大殿属性!P157+[9]属性!BE156</f>
        <v>11758.457867652043</v>
      </c>
      <c r="G154" s="8">
        <f>[6]属性汇总!CG154+[3]大殿属性!Q157+[9]属性!BF156</f>
        <v>11804.511526652987</v>
      </c>
      <c r="H154" s="8">
        <f>[6]属性汇总!CH154+[3]大殿属性!R157+[9]属性!BG156</f>
        <v>11858.396875073729</v>
      </c>
      <c r="J154" s="8">
        <v>151</v>
      </c>
      <c r="K154" s="7">
        <f>[6]属性汇总!CD154/D154</f>
        <v>0.34124422023740658</v>
      </c>
      <c r="L154" s="7">
        <f>[3]大殿属性!N157/D154</f>
        <v>0.65875577976259347</v>
      </c>
      <c r="M154" s="7"/>
      <c r="N154" s="74">
        <f>[9]属性!BC156/D154</f>
        <v>0</v>
      </c>
    </row>
    <row r="155" spans="2:14" x14ac:dyDescent="0.15">
      <c r="B155" s="5">
        <v>6384.9829615478202</v>
      </c>
      <c r="C155" s="8">
        <v>152</v>
      </c>
      <c r="D155" s="8">
        <f>[6]属性汇总!CD155+[3]大殿属性!N158+[9]属性!BC157</f>
        <v>11725.442568885095</v>
      </c>
      <c r="E155" s="8">
        <f>[6]属性汇总!CE155+[3]大殿属性!O158+[9]属性!BD157</f>
        <v>11763.745670637551</v>
      </c>
      <c r="F155" s="8">
        <f>[6]属性汇总!CF155+[3]大殿属性!P158+[9]属性!BE157</f>
        <v>11810.181406204985</v>
      </c>
      <c r="G155" s="8">
        <f>[6]属性汇总!CG155+[3]大殿属性!Q158+[9]属性!BF157</f>
        <v>11860.867580422104</v>
      </c>
      <c r="H155" s="8">
        <f>[6]属性汇总!CH155+[3]大殿属性!R158+[9]属性!BG157</f>
        <v>11890</v>
      </c>
      <c r="J155" s="8">
        <v>152</v>
      </c>
      <c r="K155" s="7">
        <f>[6]属性汇总!CD155/D155</f>
        <v>0.34004710330403753</v>
      </c>
      <c r="L155" s="7">
        <f>[3]大殿属性!N158/D155</f>
        <v>0.65995289669596247</v>
      </c>
      <c r="M155" s="7"/>
      <c r="N155" s="74">
        <f>[9]属性!BC157/D155</f>
        <v>0</v>
      </c>
    </row>
    <row r="156" spans="2:14" x14ac:dyDescent="0.15">
      <c r="B156" s="5">
        <v>6384.9829615478202</v>
      </c>
      <c r="C156" s="8">
        <v>153</v>
      </c>
      <c r="D156" s="8">
        <f>[6]属性汇总!CD156+[3]大殿属性!N159+[9]属性!BC158</f>
        <v>11776.704617727821</v>
      </c>
      <c r="E156" s="8">
        <f>[6]属性汇总!CE156+[3]大殿属性!O159+[9]属性!BD158</f>
        <v>11818.502895887566</v>
      </c>
      <c r="F156" s="8">
        <f>[6]属性汇总!CF156+[3]大殿属性!P159+[9]属性!BE158</f>
        <v>11865.275890824516</v>
      </c>
      <c r="G156" s="8">
        <f>[6]属性汇总!CG156+[3]大殿属性!Q159+[9]属性!BF158</f>
        <v>11890</v>
      </c>
      <c r="H156" s="8">
        <f>[6]属性汇总!CH156+[3]大殿属性!R159+[9]属性!BG158</f>
        <v>11890</v>
      </c>
      <c r="J156" s="8">
        <v>153</v>
      </c>
      <c r="K156" s="7">
        <f>[6]属性汇总!CD156/D156</f>
        <v>0.33879815840585259</v>
      </c>
      <c r="L156" s="7">
        <f>[3]大殿属性!N159/D156</f>
        <v>0.66120184159414752</v>
      </c>
      <c r="M156" s="7"/>
      <c r="N156" s="74">
        <f>[9]属性!BC158/D156</f>
        <v>0</v>
      </c>
    </row>
    <row r="157" spans="2:14" x14ac:dyDescent="0.15">
      <c r="B157" s="5">
        <v>6384.9829615478202</v>
      </c>
      <c r="C157" s="8">
        <v>154</v>
      </c>
      <c r="D157" s="8">
        <f>[6]属性汇总!CD157+[3]大殿属性!N160+[9]属性!BC159</f>
        <v>11823.556106724936</v>
      </c>
      <c r="E157" s="8">
        <f>[6]属性汇总!CE157+[3]大殿属性!O160+[9]属性!BD159</f>
        <v>11869.742879106872</v>
      </c>
      <c r="F157" s="8">
        <f>[6]属性汇总!CF157+[3]大殿属性!P160+[9]属性!BE159</f>
        <v>11890</v>
      </c>
      <c r="G157" s="8">
        <f>[6]属性汇总!CG157+[3]大殿属性!Q160+[9]属性!BF159</f>
        <v>11890</v>
      </c>
      <c r="H157" s="8">
        <f>[6]属性汇总!CH157+[3]大殿属性!R160+[9]属性!BG159</f>
        <v>11890</v>
      </c>
      <c r="J157" s="8">
        <v>154</v>
      </c>
      <c r="K157" s="7">
        <f>[6]属性汇总!CD157/D157</f>
        <v>0.33746192465146674</v>
      </c>
      <c r="L157" s="7">
        <f>[3]大殿属性!N160/D157</f>
        <v>0.66253807534853326</v>
      </c>
      <c r="M157" s="7"/>
      <c r="N157" s="74">
        <f>[9]属性!BC159/D157</f>
        <v>0</v>
      </c>
    </row>
    <row r="158" spans="2:14" x14ac:dyDescent="0.15">
      <c r="B158" s="5">
        <v>6384.9829615478202</v>
      </c>
      <c r="C158" s="8">
        <v>155</v>
      </c>
      <c r="D158" s="8">
        <f>[6]属性汇总!CD158+[3]大殿属性!N161+[9]属性!BC160</f>
        <v>11871.775179422561</v>
      </c>
      <c r="E158" s="8">
        <f>[6]属性汇总!CE158+[3]大殿属性!O161+[9]属性!BD160</f>
        <v>11890</v>
      </c>
      <c r="F158" s="8">
        <f>[6]属性汇总!CF158+[3]大殿属性!P161+[9]属性!BE160</f>
        <v>11890</v>
      </c>
      <c r="G158" s="8">
        <f>[6]属性汇总!CG158+[3]大殿属性!Q161+[9]属性!BF160</f>
        <v>11890</v>
      </c>
      <c r="H158" s="8">
        <f>[6]属性汇总!CH158+[3]大殿属性!R161+[9]属性!BG160</f>
        <v>11890</v>
      </c>
      <c r="J158" s="8">
        <v>155</v>
      </c>
      <c r="K158" s="7">
        <f>[6]属性汇总!CD158/D158</f>
        <v>0.33609127023529706</v>
      </c>
      <c r="L158" s="7">
        <f>[3]大殿属性!N161/D158</f>
        <v>0.66390872976470294</v>
      </c>
      <c r="M158" s="7"/>
      <c r="N158" s="74">
        <f>[9]属性!BC160/D158</f>
        <v>0</v>
      </c>
    </row>
    <row r="159" spans="2:14" x14ac:dyDescent="0.15">
      <c r="B159" s="5">
        <v>6384.9829615478202</v>
      </c>
      <c r="C159" s="8">
        <v>156</v>
      </c>
      <c r="D159" s="8">
        <f>[6]属性汇总!CD159+[3]大殿属性!N162+[9]属性!BC161</f>
        <v>11890</v>
      </c>
      <c r="E159" s="8">
        <f>[6]属性汇总!CE159+[3]大殿属性!O162+[9]属性!BD161</f>
        <v>11890</v>
      </c>
      <c r="F159" s="8">
        <f>[6]属性汇总!CF159+[3]大殿属性!P162+[9]属性!BE161</f>
        <v>11890</v>
      </c>
      <c r="G159" s="8">
        <f>[6]属性汇总!CG159+[3]大殿属性!Q162+[9]属性!BF161</f>
        <v>11890</v>
      </c>
      <c r="H159" s="8">
        <f>[6]属性汇总!CH159+[3]大殿属性!R162+[9]属性!BG161</f>
        <v>11890</v>
      </c>
      <c r="J159" s="8">
        <v>156</v>
      </c>
      <c r="K159" s="7">
        <f>[6]属性汇总!CD159/D159</f>
        <v>0.33557611438183349</v>
      </c>
      <c r="L159" s="7">
        <f>[3]大殿属性!N162/D159</f>
        <v>0.66442388561816657</v>
      </c>
      <c r="M159" s="7"/>
      <c r="N159" s="74">
        <f>[9]属性!BC161/D159</f>
        <v>0</v>
      </c>
    </row>
    <row r="160" spans="2:14" x14ac:dyDescent="0.15">
      <c r="B160" s="5">
        <v>6384.9829615478202</v>
      </c>
      <c r="C160" s="8">
        <v>157</v>
      </c>
      <c r="D160" s="8">
        <f>[6]属性汇总!CD160+[3]大殿属性!N163+[9]属性!BC162</f>
        <v>11890</v>
      </c>
      <c r="E160" s="8">
        <f>[6]属性汇总!CE160+[3]大殿属性!O163+[9]属性!BD162</f>
        <v>11890</v>
      </c>
      <c r="F160" s="8">
        <f>[6]属性汇总!CF160+[3]大殿属性!P163+[9]属性!BE162</f>
        <v>11890</v>
      </c>
      <c r="G160" s="8">
        <f>[6]属性汇总!CG160+[3]大殿属性!Q163+[9]属性!BF162</f>
        <v>11890</v>
      </c>
      <c r="H160" s="8">
        <f>[6]属性汇总!CH160+[3]大殿属性!R163+[9]属性!BG162</f>
        <v>11890</v>
      </c>
      <c r="J160" s="8">
        <v>157</v>
      </c>
      <c r="K160" s="7">
        <f>[6]属性汇总!CD160/D160</f>
        <v>0.33557611438183349</v>
      </c>
      <c r="L160" s="7">
        <f>[3]大殿属性!N163/D160</f>
        <v>0.66442388561816657</v>
      </c>
      <c r="M160" s="7"/>
      <c r="N160" s="74">
        <f>[9]属性!BC162/D160</f>
        <v>0</v>
      </c>
    </row>
    <row r="161" spans="2:14" x14ac:dyDescent="0.15">
      <c r="B161" s="5">
        <v>6384.9829615478202</v>
      </c>
      <c r="C161" s="8">
        <v>158</v>
      </c>
      <c r="D161" s="8">
        <f>[6]属性汇总!CD161+[3]大殿属性!N164+[9]属性!BC163</f>
        <v>11890</v>
      </c>
      <c r="E161" s="8">
        <f>[6]属性汇总!CE161+[3]大殿属性!O164+[9]属性!BD163</f>
        <v>11890</v>
      </c>
      <c r="F161" s="8">
        <f>[6]属性汇总!CF161+[3]大殿属性!P164+[9]属性!BE163</f>
        <v>11890</v>
      </c>
      <c r="G161" s="8">
        <f>[6]属性汇总!CG161+[3]大殿属性!Q164+[9]属性!BF163</f>
        <v>11890</v>
      </c>
      <c r="H161" s="8">
        <f>[6]属性汇总!CH161+[3]大殿属性!R164+[9]属性!BG163</f>
        <v>11890</v>
      </c>
      <c r="J161" s="8">
        <v>158</v>
      </c>
      <c r="K161" s="7">
        <f>[6]属性汇总!CD161/D161</f>
        <v>0.33557611438183349</v>
      </c>
      <c r="L161" s="7">
        <f>[3]大殿属性!N164/D161</f>
        <v>0.66442388561816657</v>
      </c>
      <c r="M161" s="7"/>
      <c r="N161" s="74">
        <f>[9]属性!BC163/D161</f>
        <v>0</v>
      </c>
    </row>
    <row r="162" spans="2:14" x14ac:dyDescent="0.15">
      <c r="B162" s="5">
        <v>6384.9829615478202</v>
      </c>
      <c r="C162" s="8">
        <v>159</v>
      </c>
      <c r="D162" s="8">
        <f>[6]属性汇总!CD162+[3]大殿属性!N165+[9]属性!BC164</f>
        <v>11890</v>
      </c>
      <c r="E162" s="8">
        <f>[6]属性汇总!CE162+[3]大殿属性!O165+[9]属性!BD164</f>
        <v>11890</v>
      </c>
      <c r="F162" s="8">
        <f>[6]属性汇总!CF162+[3]大殿属性!P165+[9]属性!BE164</f>
        <v>11890</v>
      </c>
      <c r="G162" s="8">
        <f>[6]属性汇总!CG162+[3]大殿属性!Q165+[9]属性!BF164</f>
        <v>11890</v>
      </c>
      <c r="H162" s="8">
        <f>[6]属性汇总!CH162+[3]大殿属性!R165+[9]属性!BG164</f>
        <v>11890</v>
      </c>
      <c r="J162" s="8">
        <v>159</v>
      </c>
      <c r="K162" s="7">
        <f>[6]属性汇总!CD162/D162</f>
        <v>0.33557611438183349</v>
      </c>
      <c r="L162" s="7">
        <f>[3]大殿属性!N165/D162</f>
        <v>0.66442388561816657</v>
      </c>
      <c r="M162" s="7"/>
      <c r="N162" s="74">
        <f>[9]属性!BC164/D162</f>
        <v>0</v>
      </c>
    </row>
    <row r="163" spans="2:14" x14ac:dyDescent="0.15">
      <c r="B163" s="5">
        <v>6384.9829615478202</v>
      </c>
      <c r="C163" s="8">
        <v>160</v>
      </c>
      <c r="D163" s="8">
        <f>[6]属性汇总!CD163+[3]大殿属性!N166+[9]属性!BC165</f>
        <v>11890</v>
      </c>
      <c r="E163" s="8">
        <f>[6]属性汇总!CE163+[3]大殿属性!O166+[9]属性!BD165</f>
        <v>11890</v>
      </c>
      <c r="F163" s="8">
        <f>[6]属性汇总!CF163+[3]大殿属性!P166+[9]属性!BE165</f>
        <v>11890</v>
      </c>
      <c r="G163" s="8">
        <f>[6]属性汇总!CG163+[3]大殿属性!Q166+[9]属性!BF165</f>
        <v>11890</v>
      </c>
      <c r="H163" s="8">
        <f>[6]属性汇总!CH163+[3]大殿属性!R166+[9]属性!BG165</f>
        <v>11890</v>
      </c>
      <c r="J163" s="8">
        <v>160</v>
      </c>
      <c r="K163" s="7">
        <f>[6]属性汇总!CD163/D163</f>
        <v>0.33557611438183349</v>
      </c>
      <c r="L163" s="7">
        <f>[3]大殿属性!N166/D163</f>
        <v>0.66442388561816657</v>
      </c>
      <c r="M163" s="7"/>
      <c r="N163" s="74">
        <f>[9]属性!BC165/D163</f>
        <v>0</v>
      </c>
    </row>
  </sheetData>
  <mergeCells count="2">
    <mergeCell ref="D2:H2"/>
    <mergeCell ref="K2:M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"/>
  <sheetViews>
    <sheetView workbookViewId="0">
      <selection activeCell="D19" sqref="D19"/>
    </sheetView>
  </sheetViews>
  <sheetFormatPr defaultColWidth="9" defaultRowHeight="11.25" x14ac:dyDescent="0.15"/>
  <cols>
    <col min="1" max="16384" width="9" style="1"/>
  </cols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1:CK408"/>
  <sheetViews>
    <sheetView topLeftCell="AE75" zoomScaleNormal="100" workbookViewId="0">
      <selection activeCell="AZ112" sqref="AZ112"/>
    </sheetView>
  </sheetViews>
  <sheetFormatPr defaultColWidth="6.625" defaultRowHeight="11.25" x14ac:dyDescent="0.15"/>
  <cols>
    <col min="1" max="4" width="6.625" style="14"/>
    <col min="5" max="5" width="8.25" style="14" bestFit="1" customWidth="1"/>
    <col min="6" max="9" width="6.625" style="14"/>
    <col min="10" max="10" width="1.625" style="26" customWidth="1"/>
    <col min="11" max="11" width="9" style="14" bestFit="1" customWidth="1"/>
    <col min="12" max="12" width="6.625" style="14"/>
    <col min="13" max="20" width="6.75" style="14" bestFit="1" customWidth="1"/>
    <col min="21" max="21" width="9.75" style="14" bestFit="1" customWidth="1"/>
    <col min="22" max="24" width="6.625" style="14"/>
    <col min="25" max="29" width="6.625" style="14" customWidth="1"/>
    <col min="30" max="30" width="11.375" style="14" bestFit="1" customWidth="1"/>
    <col min="31" max="31" width="6.625" style="14"/>
    <col min="32" max="36" width="6.625" style="14" customWidth="1"/>
    <col min="37" max="38" width="6.625" style="14"/>
    <col min="39" max="46" width="6.625" style="14" customWidth="1"/>
    <col min="47" max="53" width="6.625" style="14"/>
    <col min="54" max="54" width="6.625" style="26"/>
    <col min="55" max="62" width="6.625" style="14"/>
    <col min="63" max="63" width="8.25" style="14" bestFit="1" customWidth="1"/>
    <col min="64" max="65" width="6.625" style="14"/>
    <col min="66" max="73" width="6.625" style="14" customWidth="1"/>
    <col min="74" max="90" width="6.625" style="14"/>
    <col min="91" max="91" width="8.125" style="14" customWidth="1"/>
    <col min="92" max="16384" width="6.625" style="14"/>
  </cols>
  <sheetData>
    <row r="1" spans="2:89" x14ac:dyDescent="0.15">
      <c r="L1" s="14" t="s">
        <v>156</v>
      </c>
      <c r="AE1" s="14" t="s">
        <v>157</v>
      </c>
      <c r="BD1" s="14" t="s">
        <v>86</v>
      </c>
      <c r="BM1" s="14" t="s">
        <v>3</v>
      </c>
    </row>
    <row r="2" spans="2:89" x14ac:dyDescent="0.15">
      <c r="L2" s="94" t="s">
        <v>217</v>
      </c>
      <c r="AE2" s="94" t="s">
        <v>218</v>
      </c>
      <c r="BD2" s="94" t="s">
        <v>217</v>
      </c>
      <c r="BM2" s="94" t="s">
        <v>218</v>
      </c>
    </row>
    <row r="3" spans="2:89" ht="11.25" customHeight="1" x14ac:dyDescent="0.15">
      <c r="B3" s="18"/>
      <c r="C3" s="127" t="s">
        <v>158</v>
      </c>
      <c r="D3" s="127"/>
      <c r="E3" s="127"/>
      <c r="F3" s="127"/>
      <c r="G3" s="127"/>
      <c r="H3" s="127"/>
    </row>
    <row r="4" spans="2:89" x14ac:dyDescent="0.15">
      <c r="B4" s="126" t="s">
        <v>159</v>
      </c>
      <c r="C4" s="126" t="s">
        <v>319</v>
      </c>
      <c r="D4" s="126"/>
      <c r="E4" s="126"/>
      <c r="F4" s="126"/>
      <c r="G4" s="126"/>
      <c r="H4" s="126"/>
      <c r="L4" s="14" t="s">
        <v>369</v>
      </c>
      <c r="AZ4" s="94" t="s">
        <v>422</v>
      </c>
    </row>
    <row r="5" spans="2:89" ht="11.25" customHeight="1" x14ac:dyDescent="0.15">
      <c r="B5" s="126"/>
      <c r="C5" s="126"/>
      <c r="D5" s="126"/>
      <c r="E5" s="126"/>
      <c r="F5" s="126"/>
      <c r="G5" s="126"/>
      <c r="H5" s="126"/>
      <c r="M5" s="125" t="s">
        <v>164</v>
      </c>
      <c r="N5" s="125"/>
      <c r="O5" s="125"/>
      <c r="P5" s="125"/>
      <c r="Q5" s="125"/>
      <c r="R5" s="125"/>
      <c r="S5" s="125"/>
      <c r="T5" s="125"/>
      <c r="V5" s="125" t="s">
        <v>154</v>
      </c>
      <c r="W5" s="125"/>
      <c r="X5" s="125"/>
      <c r="Y5" s="125"/>
      <c r="Z5" s="125"/>
      <c r="AA5" s="125"/>
      <c r="AB5" s="125"/>
      <c r="AC5" s="125"/>
      <c r="AF5" s="125" t="s">
        <v>165</v>
      </c>
      <c r="AG5" s="125"/>
      <c r="AH5" s="125"/>
      <c r="AI5" s="125"/>
      <c r="AJ5" s="125"/>
      <c r="AK5" s="125"/>
      <c r="AL5" s="125"/>
      <c r="AM5" s="125"/>
      <c r="AP5" s="125" t="s">
        <v>155</v>
      </c>
      <c r="AQ5" s="125"/>
      <c r="AR5" s="125"/>
      <c r="AS5" s="125"/>
      <c r="AT5" s="125"/>
      <c r="AU5" s="125"/>
      <c r="AV5" s="125"/>
      <c r="AW5" s="125"/>
      <c r="AX5" s="125"/>
      <c r="AZ5" s="125" t="s">
        <v>308</v>
      </c>
      <c r="BA5" s="125"/>
      <c r="BE5" s="125" t="s">
        <v>164</v>
      </c>
      <c r="BF5" s="125"/>
      <c r="BG5" s="125"/>
      <c r="BH5" s="125"/>
      <c r="BI5" s="125"/>
      <c r="BJ5" s="125"/>
      <c r="BN5" s="125" t="s">
        <v>165</v>
      </c>
      <c r="BO5" s="125"/>
      <c r="BP5" s="125"/>
      <c r="BQ5" s="125"/>
      <c r="BR5" s="125"/>
      <c r="BS5" s="125"/>
    </row>
    <row r="6" spans="2:89" x14ac:dyDescent="0.15">
      <c r="B6" s="126"/>
      <c r="C6" s="126"/>
      <c r="D6" s="126"/>
      <c r="E6" s="126"/>
      <c r="F6" s="126"/>
      <c r="G6" s="126"/>
      <c r="H6" s="126"/>
      <c r="L6" s="14" t="s">
        <v>379</v>
      </c>
      <c r="M6" s="14" t="s">
        <v>149</v>
      </c>
      <c r="N6" s="14" t="s">
        <v>147</v>
      </c>
      <c r="O6" s="14" t="s">
        <v>148</v>
      </c>
      <c r="P6" s="14" t="s">
        <v>227</v>
      </c>
      <c r="Q6" s="14" t="s">
        <v>228</v>
      </c>
      <c r="R6" s="14" t="s">
        <v>368</v>
      </c>
      <c r="S6" s="14" t="s">
        <v>367</v>
      </c>
      <c r="T6" s="14" t="s">
        <v>225</v>
      </c>
      <c r="U6" s="89" t="s">
        <v>226</v>
      </c>
      <c r="V6" s="14" t="s">
        <v>151</v>
      </c>
      <c r="W6" s="14" t="s">
        <v>152</v>
      </c>
      <c r="X6" s="14" t="s">
        <v>153</v>
      </c>
      <c r="Y6" s="14" t="s">
        <v>220</v>
      </c>
      <c r="Z6" s="14" t="s">
        <v>221</v>
      </c>
      <c r="AA6" s="14" t="s">
        <v>368</v>
      </c>
      <c r="AB6" s="14" t="s">
        <v>367</v>
      </c>
      <c r="AC6" s="14" t="s">
        <v>224</v>
      </c>
      <c r="AE6" s="14" t="s">
        <v>379</v>
      </c>
      <c r="AF6" s="14" t="s">
        <v>149</v>
      </c>
      <c r="AG6" s="14" t="s">
        <v>147</v>
      </c>
      <c r="AH6" s="14" t="s">
        <v>148</v>
      </c>
      <c r="AI6" s="14" t="s">
        <v>220</v>
      </c>
      <c r="AJ6" s="14" t="s">
        <v>221</v>
      </c>
      <c r="AK6" s="14" t="s">
        <v>368</v>
      </c>
      <c r="AL6" s="14" t="s">
        <v>367</v>
      </c>
      <c r="AM6" s="14" t="s">
        <v>150</v>
      </c>
      <c r="AN6" s="14" t="s">
        <v>225</v>
      </c>
      <c r="AO6" s="89" t="s">
        <v>222</v>
      </c>
      <c r="AP6" s="14" t="s">
        <v>149</v>
      </c>
      <c r="AQ6" s="14" t="s">
        <v>147</v>
      </c>
      <c r="AR6" s="14" t="s">
        <v>148</v>
      </c>
      <c r="AS6" s="14" t="s">
        <v>220</v>
      </c>
      <c r="AT6" s="14" t="s">
        <v>221</v>
      </c>
      <c r="AU6" s="14" t="s">
        <v>368</v>
      </c>
      <c r="AV6" s="14" t="s">
        <v>367</v>
      </c>
      <c r="AW6" s="14" t="s">
        <v>150</v>
      </c>
      <c r="AX6" s="14" t="s">
        <v>232</v>
      </c>
      <c r="AZ6" s="14" t="s">
        <v>327</v>
      </c>
      <c r="BA6" s="14" t="s">
        <v>326</v>
      </c>
      <c r="BD6" s="14" t="s">
        <v>97</v>
      </c>
      <c r="BE6" s="14" t="s">
        <v>98</v>
      </c>
      <c r="BF6" s="14" t="s">
        <v>109</v>
      </c>
      <c r="BG6" s="14" t="s">
        <v>108</v>
      </c>
      <c r="BH6" s="14" t="s">
        <v>66</v>
      </c>
      <c r="BI6" s="14" t="s">
        <v>228</v>
      </c>
      <c r="BJ6" s="14" t="s">
        <v>224</v>
      </c>
      <c r="BK6" s="14" t="s">
        <v>243</v>
      </c>
      <c r="BM6" s="14" t="s">
        <v>97</v>
      </c>
      <c r="BN6" s="14" t="s">
        <v>98</v>
      </c>
      <c r="BO6" s="14" t="s">
        <v>109</v>
      </c>
      <c r="BP6" s="14" t="s">
        <v>108</v>
      </c>
      <c r="BQ6" s="14" t="s">
        <v>220</v>
      </c>
      <c r="BR6" s="14" t="s">
        <v>221</v>
      </c>
      <c r="BS6" s="14" t="s">
        <v>102</v>
      </c>
      <c r="BT6" s="14" t="s">
        <v>224</v>
      </c>
      <c r="BU6" s="14" t="s">
        <v>243</v>
      </c>
      <c r="BY6" s="14" t="s">
        <v>43</v>
      </c>
      <c r="BZ6" s="14" t="s">
        <v>147</v>
      </c>
      <c r="CA6" s="14" t="s">
        <v>108</v>
      </c>
      <c r="CB6" s="14" t="s">
        <v>220</v>
      </c>
      <c r="CC6" s="14" t="s">
        <v>228</v>
      </c>
      <c r="CD6" s="14" t="s">
        <v>225</v>
      </c>
      <c r="CF6" s="14" t="s">
        <v>43</v>
      </c>
      <c r="CG6" s="14" t="s">
        <v>147</v>
      </c>
      <c r="CH6" s="14" t="s">
        <v>108</v>
      </c>
      <c r="CI6" s="14" t="s">
        <v>220</v>
      </c>
      <c r="CJ6" s="14" t="s">
        <v>228</v>
      </c>
      <c r="CK6" s="14" t="s">
        <v>225</v>
      </c>
    </row>
    <row r="7" spans="2:89" x14ac:dyDescent="0.15">
      <c r="B7" s="126" t="s">
        <v>160</v>
      </c>
      <c r="C7" s="126" t="s">
        <v>320</v>
      </c>
      <c r="D7" s="126"/>
      <c r="E7" s="126"/>
      <c r="F7" s="126"/>
      <c r="G7" s="126"/>
      <c r="H7" s="126"/>
      <c r="L7" s="91">
        <v>1</v>
      </c>
      <c r="M7" s="72">
        <v>60</v>
      </c>
      <c r="N7" s="72">
        <f>[6]武将升级!$H$8</f>
        <v>800</v>
      </c>
      <c r="O7" s="72">
        <f>N7</f>
        <v>800</v>
      </c>
      <c r="P7" s="90">
        <f>武将属性!$AD5</f>
        <v>0</v>
      </c>
      <c r="Q7" s="90">
        <f>武将属性!$AD5</f>
        <v>0</v>
      </c>
      <c r="R7" s="90">
        <f>武将属性!BG5</f>
        <v>1.2402098837099819E-2</v>
      </c>
      <c r="S7" s="90">
        <f>R7</f>
        <v>1.2402098837099819E-2</v>
      </c>
      <c r="T7" s="95">
        <f>战法技能效用!AK5</f>
        <v>1.0768562145385289E-2</v>
      </c>
      <c r="U7" s="95">
        <f>M7*N7*50*(1+P7)*O7*50*(1+Q7)*(1+T7)^2/100000*(1+R7)*(1+S7)</f>
        <v>1005265.4533322965</v>
      </c>
      <c r="V7" s="95">
        <f>$U7/M7+0.5*($U7/((1+$T7)^2))^(-0.5)*$U7/M7/(1+$T7)*(2*$AO7/((1+$AN7)^2))^0.5*(1+$AN7)</f>
        <v>25080.636652695488</v>
      </c>
      <c r="W7" s="95">
        <f t="shared" ref="W7:X7" si="0">$U7/N7+0.5*($U7/((1+$T7)^2))^(-0.5)*$U7/N7/(1+$T7)*(2*$AO7/((1+$AN7)^2))^0.5*(1+$AN7)</f>
        <v>1881.0477489521613</v>
      </c>
      <c r="X7" s="95">
        <f t="shared" si="0"/>
        <v>1881.0477489521613</v>
      </c>
      <c r="Y7" s="95">
        <f>$U7/(1+P7)+0.5*($U7/((1+$T7)^2))^(-0.5)*$U7/(1+P7)/(1+$T7)*(2*$AO7/((1+$AN7)^2))^0.5*(1+$AN7)</f>
        <v>1504838.1991617293</v>
      </c>
      <c r="Z7" s="95">
        <f>Y7</f>
        <v>1504838.1991617293</v>
      </c>
      <c r="AA7" s="95">
        <f>$U7/(1+R7)+0.5*($U7/((1+$T7)^2))^(-0.5)*$U7/(1+R7)/(1+$T7)*(2*$AO7/((1+$AN7)^2))^0.5*(1+$AN7)</f>
        <v>1486403.6738863622</v>
      </c>
      <c r="AB7" s="95">
        <f>AA7</f>
        <v>1486403.6738863622</v>
      </c>
      <c r="AC7" s="95">
        <f>$U7/(1+T7)*2+2^0.5*(U7/((1+T7)^2))^0.5*AO7^0.5</f>
        <v>2977611.8006038237</v>
      </c>
      <c r="AD7" s="92"/>
      <c r="AE7" s="91">
        <v>1</v>
      </c>
      <c r="AF7" s="72">
        <f>M7</f>
        <v>60</v>
      </c>
      <c r="AG7" s="72">
        <f>[7]士兵阶位属性!$D$20</f>
        <v>200</v>
      </c>
      <c r="AH7" s="72">
        <f>[7]士兵阶位属性!$D$20</f>
        <v>200</v>
      </c>
      <c r="AI7" s="92">
        <f>士兵属性!$O5</f>
        <v>0</v>
      </c>
      <c r="AJ7" s="92">
        <f>士兵属性!$O5</f>
        <v>0</v>
      </c>
      <c r="AK7" s="92">
        <f>士兵属性!AV5</f>
        <v>1.2402098837099819E-2</v>
      </c>
      <c r="AL7" s="92">
        <f>AK7</f>
        <v>1.2402098837099819E-2</v>
      </c>
      <c r="AM7" s="72">
        <f>[6]武将升级!$H$27</f>
        <v>1000</v>
      </c>
      <c r="AN7" s="91">
        <f>战法技能效用!AQ5</f>
        <v>4.6150980623079823E-3</v>
      </c>
      <c r="AO7" s="91">
        <f>AF7*AG7*0.2*(1+AI7)*AH7*0.2*(1+AJ7)*(AM7^2)/2*(1+AN7)^2/100000*(1+AK7)*(1+AL7)</f>
        <v>496531.3938686825</v>
      </c>
      <c r="AP7" s="95">
        <f>($AO7/AF7+2^0.5*0.5*($U7)^0.5*($AO7/((1+$AN7)^2))^(-0.5)*$AO7/AF7/(1+$AN7))/0.8^0.5</f>
        <v>18561.30474194944</v>
      </c>
      <c r="AQ7" s="95">
        <f>($AO7/AG7+2^0.5*0.5*($U7)^0.5*($AO7/((1+$AN7)^2))^(-0.5)*$AO7/AG7/(1+$AN7))</f>
        <v>4980.5206984905763</v>
      </c>
      <c r="AR7" s="95">
        <f>($AO7/AH7+2^0.5*0.5*($U7)^0.5*($AO7/((1+$AN7)^2))^(-0.5)*$AO7/AH7/(1+$AN7))</f>
        <v>4980.5206984905763</v>
      </c>
      <c r="AS7" s="95">
        <f>($AO7/(1+AI7)+2^0.5*0.5*($U7)^0.5*($AO7/((1+$AN7)^2))^(-0.5)*$AO7/(1+AI7)/(1+$AN7))/0.8^0.5</f>
        <v>1113678.2845169664</v>
      </c>
      <c r="AT7" s="95">
        <f>AS7</f>
        <v>1113678.2845169664</v>
      </c>
      <c r="AU7" s="95">
        <f>($AO7/(1+AK7)+2^0.5*0.5*($U7)^0.5*($AO7/((1+$AN7)^2))^(-0.5)*$AO7/(1+AK7)/(1+$AN7))/0.8^0.5</f>
        <v>1100035.5350865016</v>
      </c>
      <c r="AV7" s="95">
        <f>AU7</f>
        <v>1100035.5350865016</v>
      </c>
      <c r="AW7" s="95">
        <f>$AO7/AM7*2+2^0.5*0.5*($U7)^0.5*($AO7/((1+$AN7)^2))^(-0.5)*$AO7/AM7*2/(1+$AN7)</f>
        <v>1992.2082793962304</v>
      </c>
      <c r="AX7" s="95">
        <f>$AO7/(1+AN7)*2+2^0.5*U7^0.5*(AO7/((1+AN7)^2))^0.5</f>
        <v>1983056.2802000316</v>
      </c>
      <c r="AY7" s="14">
        <v>1</v>
      </c>
      <c r="AZ7" s="14">
        <f>AO7/(1+AN7)^2/(U7/(1+T7)^2)</f>
        <v>0.49999999999999994</v>
      </c>
      <c r="BA7" s="14">
        <f>AO7/U7</f>
        <v>0.49393062521223546</v>
      </c>
      <c r="BD7" s="95">
        <v>1</v>
      </c>
      <c r="BE7" s="95">
        <f>求节点(节奏总纲!$D$4:$D$163,M$7:M$166,$BD7)</f>
        <v>86.851917721877882</v>
      </c>
      <c r="BF7" s="95">
        <f>求节点(节奏总纲!$D$4:$D$163,N$7:N$166,$BD7)</f>
        <v>1563.9042156980047</v>
      </c>
      <c r="BG7" s="95">
        <f>求节点(节奏总纲!$D$4:$D$163,O$7:O$166,$BD7)</f>
        <v>1563.9042156980047</v>
      </c>
      <c r="BH7" s="95">
        <f>求节点(节奏总纲!$D$4:$D$163,P$7:P$166,$BD7)</f>
        <v>2.5999999999999999E-3</v>
      </c>
      <c r="BI7" s="95">
        <f>求节点(节奏总纲!$D$4:$D$163,Q$7:Q$166,$BD7)</f>
        <v>2.5999999999999999E-3</v>
      </c>
      <c r="BJ7" s="95">
        <f>求节点(节奏总纲!$D$4:$D$163,T$7:T$166,$BD7)</f>
        <v>0.10768562145385296</v>
      </c>
      <c r="BK7" s="95">
        <f>求节点(节奏总纲!$D$4:$D$163,U$7:U$166,$BD7)</f>
        <v>7221156.4933986953</v>
      </c>
      <c r="BL7" s="91"/>
      <c r="BM7" s="95">
        <v>1</v>
      </c>
      <c r="BN7" s="95">
        <f>求节点(节奏总纲!$D$4:$D$163,AF$7:AF$166,$BD7)</f>
        <v>86.851917721877882</v>
      </c>
      <c r="BO7" s="95">
        <f>求节点(节奏总纲!$D$4:$D$163,AG$7:AG$166,$BD7)</f>
        <v>263.96569882499864</v>
      </c>
      <c r="BP7" s="95">
        <f>求节点(节奏总纲!$D$4:$D$163,AH$7:AH$166,$BD7)</f>
        <v>263.96569882499864</v>
      </c>
      <c r="BQ7" s="95">
        <f>求节点(节奏总纲!$D$4:$D$163,AI$7:AI$166,$BD7)</f>
        <v>2.5999999999999999E-3</v>
      </c>
      <c r="BR7" s="95">
        <f>求节点(节奏总纲!$D$4:$D$163,AJ$7:AJ$166,$BD7)</f>
        <v>2.5999999999999999E-3</v>
      </c>
      <c r="BS7" s="95">
        <f>求节点(节奏总纲!$D$4:$D$163,AM$7:AM$166,$BD7)</f>
        <v>2174.295639847086</v>
      </c>
      <c r="BT7" s="95">
        <f>求节点(节奏总纲!$D$4:$D$163,AN$7:AN$166,$BD7)</f>
        <v>9.296175647132271E-2</v>
      </c>
      <c r="BU7" s="95">
        <f>求节点(节奏总纲!$D$4:$D$163,AO$7:AO$166,$BD7)</f>
        <v>7575050.2860383466</v>
      </c>
      <c r="BX7" s="14">
        <v>1</v>
      </c>
      <c r="BY7" s="14">
        <f>M7*V7</f>
        <v>1504838.1991617293</v>
      </c>
      <c r="BZ7" s="14">
        <f>N7*W7</f>
        <v>1504838.1991617291</v>
      </c>
      <c r="CA7" s="14">
        <f>O7*X7</f>
        <v>1504838.1991617291</v>
      </c>
      <c r="CB7" s="14">
        <f>P7*Y7</f>
        <v>0</v>
      </c>
      <c r="CC7" s="14">
        <f>Q7*Z7</f>
        <v>0</v>
      </c>
      <c r="CD7" s="14">
        <f t="shared" ref="CD7" si="1">T7*AC7</f>
        <v>32064.597719634869</v>
      </c>
      <c r="CF7" s="93">
        <f t="shared" ref="CF7:CK7" si="2">BY7/SUM($BY7:$CD7)</f>
        <v>0.33098251114790855</v>
      </c>
      <c r="CG7" s="93">
        <f t="shared" si="2"/>
        <v>0.3309825111479085</v>
      </c>
      <c r="CH7" s="93">
        <f t="shared" si="2"/>
        <v>0.3309825111479085</v>
      </c>
      <c r="CI7" s="93">
        <f t="shared" si="2"/>
        <v>0</v>
      </c>
      <c r="CJ7" s="93">
        <f t="shared" si="2"/>
        <v>0</v>
      </c>
      <c r="CK7" s="93">
        <f t="shared" si="2"/>
        <v>7.0524665562743741E-3</v>
      </c>
    </row>
    <row r="8" spans="2:89" ht="11.25" customHeight="1" x14ac:dyDescent="0.15">
      <c r="B8" s="126"/>
      <c r="C8" s="126"/>
      <c r="D8" s="126"/>
      <c r="E8" s="126"/>
      <c r="F8" s="126"/>
      <c r="G8" s="126"/>
      <c r="H8" s="126"/>
      <c r="L8" s="91">
        <v>2</v>
      </c>
      <c r="M8" s="96">
        <f>(M$17-M$7)/($L$17-$L$7)+M7</f>
        <v>62.983546413541987</v>
      </c>
      <c r="N8" s="96">
        <f t="shared" ref="N8:O8" si="3">(N$17-N$7)/($L$17-$L$7)+N7</f>
        <v>884.87824618866728</v>
      </c>
      <c r="O8" s="96">
        <f t="shared" si="3"/>
        <v>884.87824618866728</v>
      </c>
      <c r="P8" s="90">
        <f>武将属性!$AD6</f>
        <v>0</v>
      </c>
      <c r="Q8" s="90">
        <f>武将属性!$AD6</f>
        <v>0</v>
      </c>
      <c r="R8" s="90">
        <f>武将属性!BG6</f>
        <v>2.4804197674199637E-2</v>
      </c>
      <c r="S8" s="90">
        <f t="shared" ref="S8:S71" si="4">R8</f>
        <v>2.4804197674199637E-2</v>
      </c>
      <c r="T8" s="95">
        <f>战法技能效用!AK6</f>
        <v>2.1537124290770589E-2</v>
      </c>
      <c r="U8" s="95">
        <f t="shared" ref="U8:U71" si="5">M8*N8*50*(1+P8)*O8*50*(1+Q8)*(1+T8)^2/100000*(1+R8)*(1+S8)</f>
        <v>1351214.3732182707</v>
      </c>
      <c r="V8" s="95">
        <f t="shared" ref="V8:V71" si="6">$U8/M8+0.5*($U8/((1+$T8)^2))^(-0.5)*$U8/M8/(1+$T8)*(2*$AO8/((1+$AN8)^2))^0.5*(1+$AN8)</f>
        <v>32727.22609408728</v>
      </c>
      <c r="W8" s="95">
        <f t="shared" ref="W8:W71" si="7">$U8/N8+0.5*($U8/((1+$T8)^2))^(-0.5)*$U8/N8/(1+$T8)*(2*$AO8/((1+$AN8)^2))^0.5*(1+$AN8)</f>
        <v>2329.4467601183842</v>
      </c>
      <c r="X8" s="95">
        <f t="shared" ref="X8:X71" si="8">$U8/O8+0.5*($U8/((1+$T8)^2))^(-0.5)*$U8/O8/(1+$T8)*(2*$AO8/((1+$AN8)^2))^0.5*(1+$AN8)</f>
        <v>2329.4467601183842</v>
      </c>
      <c r="Y8" s="95">
        <f t="shared" ref="Y8:Y71" si="9">$U8/(1+P8)+0.5*($U8/((1+$T8)^2))^(-0.5)*$U8/(1+P8)/(1+$T8)*(2*$AO8/((1+$AN8)^2))^0.5*(1+$AN8)</f>
        <v>2061276.7636834285</v>
      </c>
      <c r="Z8" s="95">
        <f t="shared" ref="Z8:Z71" si="10">Y8</f>
        <v>2061276.7636834285</v>
      </c>
      <c r="AA8" s="95">
        <f t="shared" ref="AA8:AA71" si="11">$U8/(1+R8)+0.5*($U8/((1+$T8)^2))^(-0.5)*$U8/(1+R8)/(1+$T8)*(2*$AO8/((1+$AN8)^2))^0.5*(1+$AN8)</f>
        <v>2011385.9490051959</v>
      </c>
      <c r="AB8" s="95">
        <f t="shared" ref="AB8:AB71" si="12">AA8</f>
        <v>2011385.9490051959</v>
      </c>
      <c r="AC8" s="95">
        <f t="shared" ref="AC8:AC71" si="13">$U8/(1+T8)*2+2^0.5*(U8/((1+T8)^2))^0.5*AO8^0.5</f>
        <v>4035637.5009171106</v>
      </c>
      <c r="AD8" s="92"/>
      <c r="AE8" s="91">
        <v>2</v>
      </c>
      <c r="AF8" s="96">
        <f>(AF$17-AF$7)/($L$17-$L$7)+AF7</f>
        <v>62.983546413541987</v>
      </c>
      <c r="AG8" s="96">
        <f t="shared" ref="AG8:AH8" si="14">(AG$17-AG$7)/($L$17-$L$7)+AG7</f>
        <v>207.10729986944429</v>
      </c>
      <c r="AH8" s="96">
        <f t="shared" si="14"/>
        <v>207.10729986944429</v>
      </c>
      <c r="AI8" s="92">
        <f>士兵属性!$O6</f>
        <v>0</v>
      </c>
      <c r="AJ8" s="92">
        <f>士兵属性!$O6</f>
        <v>0</v>
      </c>
      <c r="AK8" s="92">
        <f>士兵属性!AV6</f>
        <v>2.4804197674199637E-2</v>
      </c>
      <c r="AL8" s="92">
        <f t="shared" ref="AL8:AL71" si="15">AK8</f>
        <v>2.4804197674199637E-2</v>
      </c>
      <c r="AM8" s="96">
        <f>(AM$17-AM$7)/($L$17-$L$7)+AM7</f>
        <v>1130.4772933163429</v>
      </c>
      <c r="AN8" s="91">
        <f>战法技能效用!AQ6</f>
        <v>1.44313934410874E-2</v>
      </c>
      <c r="AO8" s="91">
        <f t="shared" ref="AO8:AO71" si="16">AF8*AG8*0.2*(1+AI8)*AH8*0.2*(1+AJ8)*(AM8^2)/2*(1+AN8)^2/100000*(1+AK8)*(1+AL8)</f>
        <v>746274.77082298545</v>
      </c>
      <c r="AP8" s="95">
        <f t="shared" ref="AP8:AP71" si="17">($AO8/AF8+2^0.5*0.5*($U8)^0.5*($AO8/((1+$AN8)^2))^(-0.5)*$AO8/AF8/(1+$AN8))/0.8^0.5</f>
        <v>25851.742845804536</v>
      </c>
      <c r="AQ8" s="95">
        <f t="shared" ref="AQ8:AQ71" si="18">($AO8/AG8+2^0.5*0.5*($U8)^0.5*($AO8/((1+$AN8)^2))^(-0.5)*$AO8/AG8/(1+$AN8))</f>
        <v>7031.8002417403213</v>
      </c>
      <c r="AR8" s="95">
        <f t="shared" ref="AR8:AR71" si="19">($AO8/AH8+2^0.5*0.5*($U8)^0.5*($AO8/((1+$AN8)^2))^(-0.5)*$AO8/AH8/(1+$AN8))</f>
        <v>7031.8002417403213</v>
      </c>
      <c r="AS8" s="95">
        <f t="shared" ref="AS8:AS71" si="20">($AO8/(1+AI8)+2^0.5*0.5*($U8)^0.5*($AO8/((1+$AN8)^2))^(-0.5)*$AO8/(1+AI8)/(1+$AN8))/0.8^0.5</f>
        <v>1628234.4453996823</v>
      </c>
      <c r="AT8" s="95">
        <f t="shared" ref="AT8:AT71" si="21">AS8</f>
        <v>1628234.4453996823</v>
      </c>
      <c r="AU8" s="95">
        <f t="shared" ref="AU8:AU71" si="22">($AO8/(1+AK8)+2^0.5*0.5*($U8)^0.5*($AO8/((1+$AN8)^2))^(-0.5)*$AO8/(1+AK8)/(1+$AN8))/0.8^0.5</f>
        <v>1588824.9180623689</v>
      </c>
      <c r="AV8" s="95">
        <f t="shared" ref="AV8:AV71" si="23">AU8</f>
        <v>1588824.9180623689</v>
      </c>
      <c r="AW8" s="95">
        <f t="shared" ref="AW8:AW71" si="24">$AO8/AM8*2+2^0.5*0.5*($U8)^0.5*($AO8/((1+$AN8)^2))^(-0.5)*$AO8/AM8*2/(1+$AN8)</f>
        <v>2576.4996252438923</v>
      </c>
      <c r="AX8" s="95">
        <f t="shared" ref="AX8:AX71" si="25">$AO8/(1+AN8)*2+2^0.5*U8^0.5*(AO8/((1+AN8)^2))^0.5</f>
        <v>2871238.3522518016</v>
      </c>
      <c r="AY8" s="14">
        <v>2</v>
      </c>
      <c r="AZ8" s="14">
        <f t="shared" ref="AZ8:AZ71" si="26">AO8/(1+AN8)^2/(U8/(1+T8)^2)</f>
        <v>0.56006373239259855</v>
      </c>
      <c r="BA8" s="14">
        <f t="shared" ref="BA8:BA71" si="27">AO8/U8</f>
        <v>0.55229931357637707</v>
      </c>
      <c r="BD8" s="95">
        <v>2</v>
      </c>
      <c r="BE8" s="95">
        <f>求节点(节奏总纲!$D$4:$D$163,M$7:M$166,$BD8)</f>
        <v>95.528877272151362</v>
      </c>
      <c r="BF8" s="95">
        <f>求节点(节奏总纲!$D$4:$D$163,N$7:N$166,$BD8)</f>
        <v>2096.7830713891099</v>
      </c>
      <c r="BG8" s="95">
        <f>求节点(节奏总纲!$D$4:$D$163,O$7:O$166,$BD8)</f>
        <v>2096.7830713891099</v>
      </c>
      <c r="BH8" s="95">
        <f>求节点(节奏总纲!$D$4:$D$163,P$7:P$166,$BD8)</f>
        <v>4.0545454545454539E-3</v>
      </c>
      <c r="BI8" s="95">
        <f>求节点(节奏总纲!$D$4:$D$163,Q$7:Q$166,$BD8)</f>
        <v>4.0545454545454539E-3</v>
      </c>
      <c r="BJ8" s="95">
        <f>求节点(节奏总纲!$D$4:$D$163,T$7:T$166,$BD8)</f>
        <v>0.29672655089412708</v>
      </c>
      <c r="BK8" s="95">
        <f>求节点(节奏总纲!$D$4:$D$163,U$7:U$166,$BD8)</f>
        <v>19646435.088308778</v>
      </c>
      <c r="BL8" s="91"/>
      <c r="BM8" s="95">
        <v>2</v>
      </c>
      <c r="BN8" s="95">
        <f>求节点(节奏总纲!$D$4:$D$163,AF$7:AF$166,$BD8)</f>
        <v>95.528877272151362</v>
      </c>
      <c r="BO8" s="95">
        <f>求节点(节奏总纲!$D$4:$D$163,AG$7:AG$166,$BD8)</f>
        <v>295.99706612669024</v>
      </c>
      <c r="BP8" s="95">
        <f>求节点(节奏总纲!$D$4:$D$163,AH$7:AH$166,$BD8)</f>
        <v>295.99706612669024</v>
      </c>
      <c r="BQ8" s="95">
        <f>求节点(节奏总纲!$D$4:$D$163,AI$7:AI$166,$BD8)</f>
        <v>4.0545454545454539E-3</v>
      </c>
      <c r="BR8" s="95">
        <f>求节点(节奏总纲!$D$4:$D$163,AJ$7:AJ$166,$BD8)</f>
        <v>4.0545454545454539E-3</v>
      </c>
      <c r="BS8" s="95">
        <f>求节点(节奏总纲!$D$4:$D$163,AM$7:AM$166,$BD8)</f>
        <v>2679.89975514358</v>
      </c>
      <c r="BT8" s="95">
        <f>求节点(节奏总纲!$D$4:$D$163,AN$7:AN$166,$BD8)</f>
        <v>0.15010463606793073</v>
      </c>
      <c r="BU8" s="95">
        <f>求节点(节奏总纲!$D$4:$D$163,AO$7:AO$166,$BD8)</f>
        <v>17688820.71903234</v>
      </c>
      <c r="BX8" s="14">
        <v>2</v>
      </c>
      <c r="BY8" s="14">
        <f t="shared" ref="BY8:BY39" si="28">(M8-M7)*V8+BY7</f>
        <v>1602481.3971999211</v>
      </c>
      <c r="BZ8" s="14">
        <f t="shared" ref="BZ8:BZ39" si="29">(N8-N7)*W8+BZ7</f>
        <v>1702557.5547504507</v>
      </c>
      <c r="CA8" s="14">
        <f t="shared" ref="CA8:CA39" si="30">(O8-O7)*X8+CA7</f>
        <v>1702557.5547504507</v>
      </c>
      <c r="CB8" s="14">
        <f t="shared" ref="CB8:CB39" si="31">(P8-P7)*Y8+CB7</f>
        <v>0</v>
      </c>
      <c r="CC8" s="14">
        <f t="shared" ref="CC8:CC39" si="32">(Q8-Q7)*Z8+CC7</f>
        <v>0</v>
      </c>
      <c r="CD8" s="14">
        <f t="shared" ref="CD8" si="33">(T8-T7)*AC8+CD7</f>
        <v>75522.610944508197</v>
      </c>
      <c r="CF8" s="93">
        <f t="shared" ref="CF8:CF71" si="34">BY8/SUM($BY8:$CD8)</f>
        <v>0.31525552718942451</v>
      </c>
      <c r="CG8" s="93">
        <f t="shared" ref="CG8:CG71" si="35">BZ8/SUM($BY8:$CD8)</f>
        <v>0.33494346981566148</v>
      </c>
      <c r="CH8" s="93">
        <f t="shared" ref="CH8:CH71" si="36">CA8/SUM($BY8:$CD8)</f>
        <v>0.33494346981566148</v>
      </c>
      <c r="CI8" s="93">
        <f t="shared" ref="CI8:CI71" si="37">CB8/SUM($BY8:$CD8)</f>
        <v>0</v>
      </c>
      <c r="CJ8" s="93">
        <f t="shared" ref="CJ8:CJ71" si="38">CC8/SUM($BY8:$CD8)</f>
        <v>0</v>
      </c>
      <c r="CK8" s="93">
        <f t="shared" ref="CK8:CK71" si="39">CD8/SUM($BY8:$CD8)</f>
        <v>1.4857533179252501E-2</v>
      </c>
    </row>
    <row r="9" spans="2:89" x14ac:dyDescent="0.15">
      <c r="B9" s="126"/>
      <c r="C9" s="126"/>
      <c r="D9" s="126"/>
      <c r="E9" s="126"/>
      <c r="F9" s="126"/>
      <c r="G9" s="126"/>
      <c r="H9" s="126"/>
      <c r="L9" s="91">
        <v>3</v>
      </c>
      <c r="M9" s="96">
        <f t="shared" ref="M9:M16" si="40">(M$17-M$7)/($L$17-$L$7)+M8</f>
        <v>65.967092827083974</v>
      </c>
      <c r="N9" s="96">
        <f t="shared" ref="N9:N16" si="41">(N$17-N$7)/($L$17-$L$7)+N8</f>
        <v>969.75649237733455</v>
      </c>
      <c r="O9" s="96">
        <f t="shared" ref="O9:O16" si="42">(O$17-O$7)/($L$17-$L$7)+O8</f>
        <v>969.75649237733455</v>
      </c>
      <c r="P9" s="90">
        <f>武将属性!$AD7</f>
        <v>0</v>
      </c>
      <c r="Q9" s="90">
        <f>武将属性!$AD7</f>
        <v>0</v>
      </c>
      <c r="R9" s="90">
        <f>武将属性!BG7</f>
        <v>2.9063350051901429E-2</v>
      </c>
      <c r="S9" s="90">
        <f t="shared" si="4"/>
        <v>2.9063350051901429E-2</v>
      </c>
      <c r="T9" s="95">
        <f>战法技能效用!AK7</f>
        <v>3.2305686436155889E-2</v>
      </c>
      <c r="U9" s="95">
        <f t="shared" si="5"/>
        <v>1750223.8879237338</v>
      </c>
      <c r="V9" s="95">
        <f t="shared" si="6"/>
        <v>41196.660214303505</v>
      </c>
      <c r="W9" s="95">
        <f t="shared" si="7"/>
        <v>2802.3776379785891</v>
      </c>
      <c r="X9" s="95">
        <f t="shared" si="8"/>
        <v>2802.3776379785891</v>
      </c>
      <c r="Y9" s="95">
        <f t="shared" si="9"/>
        <v>2717623.9085227968</v>
      </c>
      <c r="Z9" s="95">
        <f t="shared" si="10"/>
        <v>2717623.9085227968</v>
      </c>
      <c r="AA9" s="95">
        <f t="shared" si="11"/>
        <v>2640871.3403171254</v>
      </c>
      <c r="AB9" s="95">
        <f t="shared" si="12"/>
        <v>2640871.3403171254</v>
      </c>
      <c r="AC9" s="95">
        <f t="shared" si="13"/>
        <v>5265153.4215700962</v>
      </c>
      <c r="AD9" s="92"/>
      <c r="AE9" s="91">
        <v>3</v>
      </c>
      <c r="AF9" s="96">
        <f t="shared" ref="AF9:AF16" si="43">(AF$17-AF$7)/($L$17-$L$7)+AF8</f>
        <v>65.967092827083974</v>
      </c>
      <c r="AG9" s="96">
        <f t="shared" ref="AG9:AG16" si="44">(AG$17-AG$7)/($L$17-$L$7)+AG8</f>
        <v>214.21459973888858</v>
      </c>
      <c r="AH9" s="96">
        <f t="shared" ref="AH9:AH16" si="45">(AH$17-AH$7)/($L$17-$L$7)+AH8</f>
        <v>214.21459973888858</v>
      </c>
      <c r="AI9" s="92">
        <f>士兵属性!$O7</f>
        <v>0</v>
      </c>
      <c r="AJ9" s="92">
        <f>士兵属性!$O7</f>
        <v>0</v>
      </c>
      <c r="AK9" s="92">
        <f>士兵属性!AV7</f>
        <v>2.9063350051901429E-2</v>
      </c>
      <c r="AL9" s="92">
        <f t="shared" si="15"/>
        <v>2.9063350051901429E-2</v>
      </c>
      <c r="AM9" s="96">
        <f t="shared" ref="AM9:AM16" si="46">(AM$17-AM$7)/($L$17-$L$7)+AM8</f>
        <v>1260.9545866326857</v>
      </c>
      <c r="AN9" s="91">
        <f>战法技能效用!AQ7</f>
        <v>2.4247688819866817E-2</v>
      </c>
      <c r="AO9" s="91">
        <f t="shared" si="16"/>
        <v>1069420.6681926483</v>
      </c>
      <c r="AP9" s="95">
        <f t="shared" si="17"/>
        <v>34520.768787360379</v>
      </c>
      <c r="AQ9" s="95">
        <f t="shared" si="18"/>
        <v>9508.3187199866006</v>
      </c>
      <c r="AR9" s="95">
        <f t="shared" si="19"/>
        <v>9508.3187199866006</v>
      </c>
      <c r="AS9" s="95">
        <f t="shared" si="20"/>
        <v>2277234.7590581053</v>
      </c>
      <c r="AT9" s="95">
        <f t="shared" si="21"/>
        <v>2277234.7590581053</v>
      </c>
      <c r="AU9" s="95">
        <f t="shared" si="22"/>
        <v>2212919.8935549026</v>
      </c>
      <c r="AV9" s="95">
        <f t="shared" si="23"/>
        <v>2212919.8935549026</v>
      </c>
      <c r="AW9" s="95">
        <f t="shared" si="24"/>
        <v>3230.6011816506984</v>
      </c>
      <c r="AX9" s="95">
        <f t="shared" si="25"/>
        <v>3977203.3874707124</v>
      </c>
      <c r="AY9" s="14">
        <v>3</v>
      </c>
      <c r="AZ9" s="14">
        <f t="shared" si="26"/>
        <v>0.62067123749870057</v>
      </c>
      <c r="BA9" s="14">
        <f t="shared" si="27"/>
        <v>0.61101935333615354</v>
      </c>
      <c r="BD9" s="95">
        <v>3</v>
      </c>
      <c r="BE9" s="95">
        <f>求节点(节奏总纲!$D$4:$D$163,M$7:M$166,$BD9)</f>
        <v>101.59056521927428</v>
      </c>
      <c r="BF9" s="95">
        <f>求节点(节奏总纲!$D$4:$D$163,N$7:N$166,$BD9)</f>
        <v>2480.9539866308346</v>
      </c>
      <c r="BG9" s="95">
        <f>求节点(节奏总纲!$D$4:$D$163,O$7:O$166,$BD9)</f>
        <v>2480.9539866308346</v>
      </c>
      <c r="BH9" s="95">
        <f>求节点(节奏总纲!$D$4:$D$163,P$7:P$166,$BD9)</f>
        <v>5.4000000000000003E-3</v>
      </c>
      <c r="BI9" s="95">
        <f>求节点(节奏总纲!$D$4:$D$163,Q$7:Q$166,$BD9)</f>
        <v>5.4000000000000003E-3</v>
      </c>
      <c r="BJ9" s="95">
        <f>求节点(节奏总纲!$D$4:$D$163,T$7:T$166,$BD9)</f>
        <v>0.43110000000000004</v>
      </c>
      <c r="BK9" s="95">
        <f>求节点(节奏总纲!$D$4:$D$163,U$7:U$166,$BD9)</f>
        <v>35684161.415113993</v>
      </c>
      <c r="BL9" s="91"/>
      <c r="BM9" s="95">
        <v>3</v>
      </c>
      <c r="BN9" s="95">
        <f>求节点(节奏总纲!$D$4:$D$163,AF$7:AF$166,$BD9)</f>
        <v>101.59056521927428</v>
      </c>
      <c r="BO9" s="95">
        <f>求节点(节奏总纲!$D$4:$D$163,AG$7:AG$166,$BD9)</f>
        <v>317.51908835885251</v>
      </c>
      <c r="BP9" s="95">
        <f>求节点(节奏总纲!$D$4:$D$163,AH$7:AH$166,$BD9)</f>
        <v>317.51908835885251</v>
      </c>
      <c r="BQ9" s="95">
        <f>求节点(节奏总纲!$D$4:$D$163,AI$7:AI$166,$BD9)</f>
        <v>5.4000000000000003E-3</v>
      </c>
      <c r="BR9" s="95">
        <f>求节点(节奏总纲!$D$4:$D$163,AJ$7:AJ$166,$BD9)</f>
        <v>5.4000000000000003E-3</v>
      </c>
      <c r="BS9" s="95">
        <f>求节点(节奏总纲!$D$4:$D$163,AM$7:AM$166,$BD9)</f>
        <v>2978.8397947066123</v>
      </c>
      <c r="BT9" s="95">
        <f>求节点(节奏总纲!$D$4:$D$163,AN$7:AN$166,$BD9)</f>
        <v>0.19072274901295716</v>
      </c>
      <c r="BU9" s="95">
        <f>求节点(节奏总纲!$D$4:$D$163,AO$7:AO$166,$BD9)</f>
        <v>28723897.840206504</v>
      </c>
      <c r="BX9" s="14">
        <v>3</v>
      </c>
      <c r="BY9" s="14">
        <f t="shared" si="28"/>
        <v>1725393.5450322141</v>
      </c>
      <c r="BZ9" s="14">
        <f t="shared" si="29"/>
        <v>1940418.4538204132</v>
      </c>
      <c r="CA9" s="14">
        <f t="shared" si="30"/>
        <v>1940418.4538204132</v>
      </c>
      <c r="CB9" s="14">
        <f t="shared" si="31"/>
        <v>0</v>
      </c>
      <c r="CC9" s="14">
        <f t="shared" si="32"/>
        <v>0</v>
      </c>
      <c r="CD9" s="14">
        <f t="shared" ref="CD9:CD72" si="47">(T9-T8)*AC9+CD8</f>
        <v>132220.74276967382</v>
      </c>
      <c r="CF9" s="93">
        <f t="shared" si="34"/>
        <v>0.30067233932432225</v>
      </c>
      <c r="CG9" s="93">
        <f t="shared" si="35"/>
        <v>0.33814323547117187</v>
      </c>
      <c r="CH9" s="93">
        <f t="shared" si="36"/>
        <v>0.33814323547117187</v>
      </c>
      <c r="CI9" s="93">
        <f t="shared" si="37"/>
        <v>0</v>
      </c>
      <c r="CJ9" s="93">
        <f t="shared" si="38"/>
        <v>0</v>
      </c>
      <c r="CK9" s="93">
        <f t="shared" si="39"/>
        <v>2.3041189733334164E-2</v>
      </c>
    </row>
    <row r="10" spans="2:89" x14ac:dyDescent="0.15">
      <c r="L10" s="91">
        <v>4</v>
      </c>
      <c r="M10" s="96">
        <f t="shared" si="40"/>
        <v>68.950639240625961</v>
      </c>
      <c r="N10" s="96">
        <f t="shared" si="41"/>
        <v>1054.6347385660017</v>
      </c>
      <c r="O10" s="96">
        <f t="shared" si="42"/>
        <v>1054.6347385660017</v>
      </c>
      <c r="P10" s="90">
        <f>武将属性!$AD8</f>
        <v>0</v>
      </c>
      <c r="Q10" s="90">
        <f>武将属性!$AD8</f>
        <v>0</v>
      </c>
      <c r="R10" s="90">
        <f>武将属性!BG8</f>
        <v>3.3191880675974512E-2</v>
      </c>
      <c r="S10" s="90">
        <f t="shared" si="4"/>
        <v>3.3191880675974512E-2</v>
      </c>
      <c r="T10" s="95">
        <f>战法技能效用!AK8</f>
        <v>4.3074248581541179E-2</v>
      </c>
      <c r="U10" s="95">
        <f t="shared" si="5"/>
        <v>2226767.4636353673</v>
      </c>
      <c r="V10" s="95">
        <f t="shared" si="6"/>
        <v>50992.572828955454</v>
      </c>
      <c r="W10" s="95">
        <f t="shared" si="7"/>
        <v>3333.827688874876</v>
      </c>
      <c r="X10" s="95">
        <f t="shared" si="8"/>
        <v>3333.827688874876</v>
      </c>
      <c r="Y10" s="95">
        <f t="shared" si="9"/>
        <v>3515970.4930806533</v>
      </c>
      <c r="Z10" s="95">
        <f t="shared" si="10"/>
        <v>3515970.4930806533</v>
      </c>
      <c r="AA10" s="95">
        <f t="shared" si="11"/>
        <v>3403017.9280738244</v>
      </c>
      <c r="AB10" s="95">
        <f t="shared" si="12"/>
        <v>3403017.9280738244</v>
      </c>
      <c r="AC10" s="95">
        <f t="shared" si="13"/>
        <v>6741553.629306756</v>
      </c>
      <c r="AD10" s="92"/>
      <c r="AE10" s="91">
        <v>4</v>
      </c>
      <c r="AF10" s="96">
        <f t="shared" si="43"/>
        <v>68.950639240625961</v>
      </c>
      <c r="AG10" s="96">
        <f t="shared" si="44"/>
        <v>221.32189960833287</v>
      </c>
      <c r="AH10" s="96">
        <f t="shared" si="45"/>
        <v>221.32189960833287</v>
      </c>
      <c r="AI10" s="92">
        <f>士兵属性!$O8</f>
        <v>0</v>
      </c>
      <c r="AJ10" s="92">
        <f>士兵属性!$O8</f>
        <v>0</v>
      </c>
      <c r="AK10" s="92">
        <f>士兵属性!AV8</f>
        <v>3.3191880675974512E-2</v>
      </c>
      <c r="AL10" s="92">
        <f t="shared" si="15"/>
        <v>3.3191880675974512E-2</v>
      </c>
      <c r="AM10" s="96">
        <f t="shared" si="46"/>
        <v>1391.4318799490286</v>
      </c>
      <c r="AN10" s="91">
        <f>战法技能效用!AQ8</f>
        <v>3.406398419864623E-2</v>
      </c>
      <c r="AO10" s="91">
        <f t="shared" si="16"/>
        <v>1492786.7218047888</v>
      </c>
      <c r="AP10" s="95">
        <f t="shared" si="17"/>
        <v>45109.938537289352</v>
      </c>
      <c r="AQ10" s="95">
        <f t="shared" si="18"/>
        <v>12569.880143687918</v>
      </c>
      <c r="AR10" s="95">
        <f t="shared" si="19"/>
        <v>12569.880143687918</v>
      </c>
      <c r="AS10" s="95">
        <f t="shared" si="20"/>
        <v>3110359.0982514485</v>
      </c>
      <c r="AT10" s="95">
        <f t="shared" si="21"/>
        <v>3110359.0982514485</v>
      </c>
      <c r="AU10" s="95">
        <f t="shared" si="22"/>
        <v>3010437.0315187434</v>
      </c>
      <c r="AV10" s="95">
        <f t="shared" si="23"/>
        <v>3010437.0315187434</v>
      </c>
      <c r="AW10" s="95">
        <f t="shared" si="24"/>
        <v>3998.7437277231065</v>
      </c>
      <c r="AX10" s="95">
        <f t="shared" si="25"/>
        <v>5380691.7052739114</v>
      </c>
      <c r="AY10" s="14">
        <v>4</v>
      </c>
      <c r="AZ10" s="14">
        <f t="shared" si="26"/>
        <v>0.68211644408485883</v>
      </c>
      <c r="BA10" s="14">
        <f t="shared" si="27"/>
        <v>0.67038285145755672</v>
      </c>
      <c r="BD10" s="95">
        <v>4</v>
      </c>
      <c r="BE10" s="95">
        <f>求节点(节奏总纲!$D$4:$D$163,M$7:M$166,$BD10)</f>
        <v>105.58212403483203</v>
      </c>
      <c r="BF10" s="95">
        <f>求节点(节奏总纲!$D$4:$D$163,N$7:N$166,$BD10)</f>
        <v>2920.7102185727408</v>
      </c>
      <c r="BG10" s="95">
        <f>求节点(节奏总纲!$D$4:$D$163,O$7:O$166,$BD10)</f>
        <v>2920.7102185727408</v>
      </c>
      <c r="BH10" s="95">
        <f>求节点(节奏总纲!$D$4:$D$163,P$7:P$166,$BD10)</f>
        <v>6.5466666666666668E-3</v>
      </c>
      <c r="BI10" s="95">
        <f>求节点(节奏总纲!$D$4:$D$163,Q$7:Q$166,$BD10)</f>
        <v>6.5466666666666668E-3</v>
      </c>
      <c r="BJ10" s="95">
        <f>求节点(节奏总纲!$D$4:$D$163,T$7:T$166,$BD10)</f>
        <v>0.45518801797753694</v>
      </c>
      <c r="BK10" s="95">
        <f>求节点(节奏总纲!$D$4:$D$163,U$7:U$166,$BD10)</f>
        <v>53308351.345191211</v>
      </c>
      <c r="BL10" s="91"/>
      <c r="BM10" s="95">
        <v>4</v>
      </c>
      <c r="BN10" s="95">
        <f>求节点(节奏总纲!$D$4:$D$163,AF$7:AF$166,$BD10)</f>
        <v>105.58212403483203</v>
      </c>
      <c r="BO10" s="95">
        <f>求节点(节奏总纲!$D$4:$D$163,AG$7:AG$166,$BD10)</f>
        <v>336.41618774029155</v>
      </c>
      <c r="BP10" s="95">
        <f>求节点(节奏总纲!$D$4:$D$163,AH$7:AH$166,$BD10)</f>
        <v>336.41618774029155</v>
      </c>
      <c r="BQ10" s="95">
        <f>求节点(节奏总纲!$D$4:$D$163,AI$7:AI$166,$BD10)</f>
        <v>6.5466666666666668E-3</v>
      </c>
      <c r="BR10" s="95">
        <f>求节点(节奏总纲!$D$4:$D$163,AJ$7:AJ$166,$BD10)</f>
        <v>6.5466666666666668E-3</v>
      </c>
      <c r="BS10" s="95">
        <f>求节点(节奏总纲!$D$4:$D$163,AM$7:AM$166,$BD10)</f>
        <v>3199.6227996892399</v>
      </c>
      <c r="BT10" s="95">
        <f>求节点(节奏总纲!$D$4:$D$163,AN$7:AN$166,$BD10)</f>
        <v>0.20722763350498746</v>
      </c>
      <c r="BU10" s="95">
        <f>求节点(节奏总纲!$D$4:$D$163,AO$7:AO$166,$BD10)</f>
        <v>39861489.950340614</v>
      </c>
      <c r="BX10" s="14">
        <v>4</v>
      </c>
      <c r="BY10" s="14">
        <f t="shared" si="28"/>
        <v>1877532.2528133227</v>
      </c>
      <c r="BZ10" s="14">
        <f t="shared" si="29"/>
        <v>2223387.9011473302</v>
      </c>
      <c r="CA10" s="14">
        <f t="shared" si="30"/>
        <v>2223387.9011473302</v>
      </c>
      <c r="CB10" s="14">
        <f t="shared" si="31"/>
        <v>0</v>
      </c>
      <c r="CC10" s="14">
        <f t="shared" si="32"/>
        <v>0</v>
      </c>
      <c r="CD10" s="14">
        <f t="shared" si="47"/>
        <v>204817.58198331136</v>
      </c>
      <c r="CF10" s="93">
        <f t="shared" si="34"/>
        <v>0.28756258604479201</v>
      </c>
      <c r="CG10" s="93">
        <f t="shared" si="35"/>
        <v>0.34053379039246712</v>
      </c>
      <c r="CH10" s="93">
        <f t="shared" si="36"/>
        <v>0.34053379039246712</v>
      </c>
      <c r="CI10" s="93">
        <f t="shared" si="37"/>
        <v>0</v>
      </c>
      <c r="CJ10" s="93">
        <f t="shared" si="38"/>
        <v>0</v>
      </c>
      <c r="CK10" s="93">
        <f t="shared" si="39"/>
        <v>3.1369833170273774E-2</v>
      </c>
    </row>
    <row r="11" spans="2:89" x14ac:dyDescent="0.15">
      <c r="L11" s="91">
        <v>5</v>
      </c>
      <c r="M11" s="96">
        <f t="shared" si="40"/>
        <v>71.934185654167948</v>
      </c>
      <c r="N11" s="96">
        <f t="shared" si="41"/>
        <v>1139.5129847546689</v>
      </c>
      <c r="O11" s="96">
        <f t="shared" si="42"/>
        <v>1139.5129847546689</v>
      </c>
      <c r="P11" s="90">
        <f>武将属性!$AD9</f>
        <v>0</v>
      </c>
      <c r="Q11" s="90">
        <f>武将属性!$AD9</f>
        <v>0</v>
      </c>
      <c r="R11" s="90">
        <f>武将属性!BG9</f>
        <v>3.7320411300047596E-2</v>
      </c>
      <c r="S11" s="90">
        <f t="shared" si="4"/>
        <v>3.7320411300047596E-2</v>
      </c>
      <c r="T11" s="95">
        <f>战法技能效用!AK9</f>
        <v>5.3842810726926482E-2</v>
      </c>
      <c r="U11" s="95">
        <f t="shared" si="5"/>
        <v>2790560.3434136161</v>
      </c>
      <c r="V11" s="95">
        <f t="shared" si="6"/>
        <v>62239.958431273262</v>
      </c>
      <c r="W11" s="95">
        <f t="shared" si="7"/>
        <v>3929.0300196682883</v>
      </c>
      <c r="X11" s="95">
        <f t="shared" si="8"/>
        <v>3929.0300196682883</v>
      </c>
      <c r="Y11" s="95">
        <f t="shared" si="9"/>
        <v>4477180.7249029065</v>
      </c>
      <c r="Z11" s="95">
        <f t="shared" si="10"/>
        <v>4477180.7249029065</v>
      </c>
      <c r="AA11" s="95">
        <f t="shared" si="11"/>
        <v>4316102.0222206637</v>
      </c>
      <c r="AB11" s="95">
        <f t="shared" si="12"/>
        <v>4316102.0222206637</v>
      </c>
      <c r="AC11" s="95">
        <f t="shared" si="13"/>
        <v>8496866.2865662258</v>
      </c>
      <c r="AD11" s="92"/>
      <c r="AE11" s="91">
        <v>5</v>
      </c>
      <c r="AF11" s="96">
        <f t="shared" si="43"/>
        <v>71.934185654167948</v>
      </c>
      <c r="AG11" s="96">
        <f t="shared" si="44"/>
        <v>228.42919947777716</v>
      </c>
      <c r="AH11" s="96">
        <f t="shared" si="45"/>
        <v>228.42919947777716</v>
      </c>
      <c r="AI11" s="92">
        <f>士兵属性!$O9</f>
        <v>0</v>
      </c>
      <c r="AJ11" s="92">
        <f>士兵属性!$O9</f>
        <v>0</v>
      </c>
      <c r="AK11" s="92">
        <f>士兵属性!AV9</f>
        <v>3.7320411300047596E-2</v>
      </c>
      <c r="AL11" s="92">
        <f t="shared" si="15"/>
        <v>3.7320411300047596E-2</v>
      </c>
      <c r="AM11" s="96">
        <f t="shared" si="46"/>
        <v>1521.9091732653715</v>
      </c>
      <c r="AN11" s="91">
        <f>战法技能效用!AQ9</f>
        <v>4.3880279577425643E-2</v>
      </c>
      <c r="AO11" s="91">
        <f t="shared" si="16"/>
        <v>2038793.6193311266</v>
      </c>
      <c r="AP11" s="95">
        <f t="shared" si="17"/>
        <v>57902.086986934861</v>
      </c>
      <c r="AQ11" s="95">
        <f t="shared" si="18"/>
        <v>16308.834463095183</v>
      </c>
      <c r="AR11" s="95">
        <f t="shared" si="19"/>
        <v>16308.834463095183</v>
      </c>
      <c r="AS11" s="95">
        <f t="shared" si="20"/>
        <v>4165139.4750819551</v>
      </c>
      <c r="AT11" s="95">
        <f t="shared" si="21"/>
        <v>4165139.4750819551</v>
      </c>
      <c r="AU11" s="95">
        <f t="shared" si="22"/>
        <v>4015287.3015020401</v>
      </c>
      <c r="AV11" s="95">
        <f t="shared" si="23"/>
        <v>4015287.3015020401</v>
      </c>
      <c r="AW11" s="95">
        <f t="shared" si="24"/>
        <v>4895.7113423887949</v>
      </c>
      <c r="AX11" s="95">
        <f t="shared" si="25"/>
        <v>7137626.9361626534</v>
      </c>
      <c r="AY11" s="14">
        <v>5</v>
      </c>
      <c r="AZ11" s="14">
        <f t="shared" si="26"/>
        <v>0.74461560819317807</v>
      </c>
      <c r="BA11" s="14">
        <f t="shared" si="27"/>
        <v>0.73060366680231903</v>
      </c>
      <c r="BD11" s="95">
        <v>5</v>
      </c>
      <c r="BE11" s="95">
        <f>求节点(节奏总纲!$D$4:$D$163,M$7:M$166,$BD11)</f>
        <v>108.85858969134152</v>
      </c>
      <c r="BF11" s="95">
        <f>求节点(节奏总纲!$D$4:$D$163,N$7:N$166,$BD11)</f>
        <v>3280.8721230442716</v>
      </c>
      <c r="BG11" s="95">
        <f>求节点(节奏总纲!$D$4:$D$163,O$7:O$166,$BD11)</f>
        <v>3280.8721230442716</v>
      </c>
      <c r="BH11" s="95">
        <f>求节点(节奏总纲!$D$4:$D$163,P$7:P$166,$BD11)</f>
        <v>7.4675023003763896E-3</v>
      </c>
      <c r="BI11" s="95">
        <f>求节点(节奏总纲!$D$4:$D$163,Q$7:Q$166,$BD11)</f>
        <v>7.4675023003763896E-3</v>
      </c>
      <c r="BJ11" s="95">
        <f>求节点(节奏总纲!$D$4:$D$163,T$7:T$166,$BD11)</f>
        <v>0.47491618963169152</v>
      </c>
      <c r="BK11" s="95">
        <f>求节点(节奏总纲!$D$4:$D$163,U$7:U$166,$BD11)</f>
        <v>71361544.904008105</v>
      </c>
      <c r="BL11" s="91"/>
      <c r="BM11" s="95">
        <v>5</v>
      </c>
      <c r="BN11" s="95">
        <f>求节点(节奏总纲!$D$4:$D$163,AF$7:AF$166,$BD11)</f>
        <v>108.85858969134152</v>
      </c>
      <c r="BO11" s="95">
        <f>求节点(节奏总纲!$D$4:$D$163,AG$7:AG$166,$BD11)</f>
        <v>350.64564430354818</v>
      </c>
      <c r="BP11" s="95">
        <f>求节点(节奏总纲!$D$4:$D$163,AH$7:AH$166,$BD11)</f>
        <v>350.64564430354818</v>
      </c>
      <c r="BQ11" s="95">
        <f>求节点(节奏总纲!$D$4:$D$163,AI$7:AI$166,$BD11)</f>
        <v>7.4675023003763896E-3</v>
      </c>
      <c r="BR11" s="95">
        <f>求节点(节奏总纲!$D$4:$D$163,AJ$7:AJ$166,$BD11)</f>
        <v>7.4675023003763896E-3</v>
      </c>
      <c r="BS11" s="95">
        <f>求节点(节奏总纲!$D$4:$D$163,AM$7:AM$166,$BD11)</f>
        <v>3377.6362498180756</v>
      </c>
      <c r="BT11" s="95">
        <f>求节点(节奏总纲!$D$4:$D$163,AN$7:AN$166,$BD11)</f>
        <v>0.22046807833400561</v>
      </c>
      <c r="BU11" s="95">
        <f>求节点(节奏总纲!$D$4:$D$163,AO$7:AO$166,$BD11)</f>
        <v>50937451.564156473</v>
      </c>
      <c r="BX11" s="14">
        <v>5</v>
      </c>
      <c r="BY11" s="14">
        <f t="shared" si="28"/>
        <v>2063228.0575699504</v>
      </c>
      <c r="BZ11" s="14">
        <f t="shared" si="29"/>
        <v>2556877.0784393991</v>
      </c>
      <c r="CA11" s="14">
        <f t="shared" si="30"/>
        <v>2556877.0784393991</v>
      </c>
      <c r="CB11" s="14">
        <f t="shared" si="31"/>
        <v>0</v>
      </c>
      <c r="CC11" s="14">
        <f t="shared" si="32"/>
        <v>0</v>
      </c>
      <c r="CD11" s="14">
        <f t="shared" si="47"/>
        <v>296316.61463122902</v>
      </c>
      <c r="CF11" s="93">
        <f t="shared" si="34"/>
        <v>0.27607996211011276</v>
      </c>
      <c r="CG11" s="93">
        <f t="shared" si="35"/>
        <v>0.34213499779911399</v>
      </c>
      <c r="CH11" s="93">
        <f t="shared" si="36"/>
        <v>0.34213499779911399</v>
      </c>
      <c r="CI11" s="93">
        <f t="shared" si="37"/>
        <v>0</v>
      </c>
      <c r="CJ11" s="93">
        <f t="shared" si="38"/>
        <v>0</v>
      </c>
      <c r="CK11" s="93">
        <f t="shared" si="39"/>
        <v>3.9650042291659297E-2</v>
      </c>
    </row>
    <row r="12" spans="2:89" ht="11.25" customHeight="1" x14ac:dyDescent="0.15">
      <c r="L12" s="91">
        <v>6</v>
      </c>
      <c r="M12" s="96">
        <f t="shared" si="40"/>
        <v>74.917732067709935</v>
      </c>
      <c r="N12" s="96">
        <f t="shared" si="41"/>
        <v>1224.391230943336</v>
      </c>
      <c r="O12" s="96">
        <f t="shared" si="42"/>
        <v>1224.391230943336</v>
      </c>
      <c r="P12" s="90">
        <f>武将属性!$AD10</f>
        <v>0</v>
      </c>
      <c r="Q12" s="90">
        <f>武将属性!$AD10</f>
        <v>0</v>
      </c>
      <c r="R12" s="90">
        <f>武将属性!BG10</f>
        <v>4.1448941924120672E-2</v>
      </c>
      <c r="S12" s="90">
        <f t="shared" si="4"/>
        <v>4.1448941924120672E-2</v>
      </c>
      <c r="T12" s="95">
        <f>战法技能效用!AK10</f>
        <v>6.4611372872311779E-2</v>
      </c>
      <c r="U12" s="95">
        <f t="shared" si="5"/>
        <v>3451621.9350581765</v>
      </c>
      <c r="V12" s="95">
        <f t="shared" si="6"/>
        <v>75061.794204269769</v>
      </c>
      <c r="W12" s="95">
        <f t="shared" si="7"/>
        <v>4592.8615336328839</v>
      </c>
      <c r="X12" s="95">
        <f t="shared" si="8"/>
        <v>4592.8615336328839</v>
      </c>
      <c r="Y12" s="95">
        <f t="shared" si="9"/>
        <v>5623459.3867170643</v>
      </c>
      <c r="Z12" s="95">
        <f t="shared" si="10"/>
        <v>5623459.3867170643</v>
      </c>
      <c r="AA12" s="95">
        <f t="shared" si="11"/>
        <v>5399649.6230794443</v>
      </c>
      <c r="AB12" s="95">
        <f t="shared" si="12"/>
        <v>5399649.6230794443</v>
      </c>
      <c r="AC12" s="95">
        <f t="shared" si="13"/>
        <v>10564342.125230208</v>
      </c>
      <c r="AD12" s="92"/>
      <c r="AE12" s="91">
        <v>6</v>
      </c>
      <c r="AF12" s="96">
        <f t="shared" si="43"/>
        <v>74.917732067709935</v>
      </c>
      <c r="AG12" s="96">
        <f t="shared" si="44"/>
        <v>235.53649934722145</v>
      </c>
      <c r="AH12" s="96">
        <f t="shared" si="45"/>
        <v>235.53649934722145</v>
      </c>
      <c r="AI12" s="92">
        <f>士兵属性!$O10</f>
        <v>0</v>
      </c>
      <c r="AJ12" s="92">
        <f>士兵属性!$O10</f>
        <v>0</v>
      </c>
      <c r="AK12" s="92">
        <f>士兵属性!AV10</f>
        <v>4.1448941924120672E-2</v>
      </c>
      <c r="AL12" s="92">
        <f t="shared" si="15"/>
        <v>4.1448941924120672E-2</v>
      </c>
      <c r="AM12" s="96">
        <f t="shared" si="46"/>
        <v>1652.3864665817143</v>
      </c>
      <c r="AN12" s="91">
        <f>战法技能效用!AQ10</f>
        <v>5.3696574956205056E-2</v>
      </c>
      <c r="AO12" s="91">
        <f t="shared" si="16"/>
        <v>2733137.0614601625</v>
      </c>
      <c r="AP12" s="95">
        <f t="shared" si="17"/>
        <v>73199.335701496457</v>
      </c>
      <c r="AQ12" s="95">
        <f t="shared" si="18"/>
        <v>20824.689705047673</v>
      </c>
      <c r="AR12" s="95">
        <f t="shared" si="19"/>
        <v>20824.689705047673</v>
      </c>
      <c r="AS12" s="95">
        <f t="shared" si="20"/>
        <v>5483928.2196190655</v>
      </c>
      <c r="AT12" s="95">
        <f t="shared" si="21"/>
        <v>5483928.2196190655</v>
      </c>
      <c r="AU12" s="95">
        <f t="shared" si="22"/>
        <v>5265671.6991687343</v>
      </c>
      <c r="AV12" s="95">
        <f t="shared" si="23"/>
        <v>5265671.6991687343</v>
      </c>
      <c r="AW12" s="95">
        <f t="shared" si="24"/>
        <v>5936.8369474314968</v>
      </c>
      <c r="AX12" s="95">
        <f t="shared" si="25"/>
        <v>9310032.1851628236</v>
      </c>
      <c r="AY12" s="14">
        <v>6</v>
      </c>
      <c r="AZ12" s="14">
        <f t="shared" si="26"/>
        <v>0.80833104132846245</v>
      </c>
      <c r="BA12" s="14">
        <f t="shared" si="27"/>
        <v>0.79184137570214386</v>
      </c>
      <c r="BD12" s="95">
        <v>6</v>
      </c>
      <c r="BE12" s="95">
        <f>求节点(节奏总纲!$D$4:$D$163,M$7:M$166,$BD12)</f>
        <v>111.67360719421669</v>
      </c>
      <c r="BF12" s="95">
        <f>求节点(节奏总纲!$D$4:$D$163,N$7:N$166,$BD12)</f>
        <v>3585.6736090413679</v>
      </c>
      <c r="BG12" s="95">
        <f>求节点(节奏总纲!$D$4:$D$163,O$7:O$166,$BD12)</f>
        <v>3585.6736090413679</v>
      </c>
      <c r="BH12" s="95">
        <f>求节点(节奏总纲!$D$4:$D$163,P$7:P$166,$BD12)</f>
        <v>7.8923076923076915E-3</v>
      </c>
      <c r="BI12" s="95">
        <f>求节点(节奏总纲!$D$4:$D$163,Q$7:Q$166,$BD12)</f>
        <v>7.8923076923076915E-3</v>
      </c>
      <c r="BJ12" s="95">
        <f>求节点(节奏总纲!$D$4:$D$163,T$7:T$166,$BD12)</f>
        <v>0.49255500003137187</v>
      </c>
      <c r="BK12" s="95">
        <f>求节点(节奏总纲!$D$4:$D$163,U$7:U$166,$BD12)</f>
        <v>90254995.745090678</v>
      </c>
      <c r="BL12" s="91"/>
      <c r="BM12" s="95">
        <v>6</v>
      </c>
      <c r="BN12" s="95">
        <f>求节点(节奏总纲!$D$4:$D$163,AF$7:AF$166,$BD12)</f>
        <v>111.67360719421669</v>
      </c>
      <c r="BO12" s="95">
        <f>求节点(节奏总纲!$D$4:$D$163,AG$7:AG$166,$BD12)</f>
        <v>362.76644659472481</v>
      </c>
      <c r="BP12" s="95">
        <f>求节点(节奏总纲!$D$4:$D$163,AH$7:AH$166,$BD12)</f>
        <v>362.76644659472481</v>
      </c>
      <c r="BQ12" s="95">
        <f>求节点(节奏总纲!$D$4:$D$163,AI$7:AI$166,$BD12)</f>
        <v>7.8923076923076915E-3</v>
      </c>
      <c r="BR12" s="95">
        <f>求节点(节奏总纲!$D$4:$D$163,AJ$7:AJ$166,$BD12)</f>
        <v>7.8923076923076915E-3</v>
      </c>
      <c r="BS12" s="95">
        <f>求节点(节奏总纲!$D$4:$D$163,AM$7:AM$166,$BD12)</f>
        <v>3525.718281108529</v>
      </c>
      <c r="BT12" s="95">
        <f>求节点(节奏总纲!$D$4:$D$163,AN$7:AN$166,$BD12)</f>
        <v>0.23181232468640992</v>
      </c>
      <c r="BU12" s="95">
        <f>求节点(节奏总纲!$D$4:$D$163,AO$7:AO$166,$BD12)</f>
        <v>62566851.66932562</v>
      </c>
      <c r="BX12" s="14">
        <v>6</v>
      </c>
      <c r="BY12" s="14">
        <f t="shared" si="28"/>
        <v>2287178.4044621261</v>
      </c>
      <c r="BZ12" s="14">
        <f t="shared" si="29"/>
        <v>2946711.1104015503</v>
      </c>
      <c r="CA12" s="14">
        <f t="shared" si="30"/>
        <v>2946711.1104015503</v>
      </c>
      <c r="CB12" s="14">
        <f t="shared" si="31"/>
        <v>0</v>
      </c>
      <c r="CC12" s="14">
        <f t="shared" si="32"/>
        <v>0</v>
      </c>
      <c r="CD12" s="14">
        <f t="shared" si="47"/>
        <v>410079.3893318823</v>
      </c>
      <c r="CF12" s="93">
        <f t="shared" si="34"/>
        <v>0.26623950613639424</v>
      </c>
      <c r="CG12" s="93">
        <f t="shared" si="35"/>
        <v>0.34301255609504239</v>
      </c>
      <c r="CH12" s="93">
        <f t="shared" si="36"/>
        <v>0.34301255609504239</v>
      </c>
      <c r="CI12" s="93">
        <f t="shared" si="37"/>
        <v>0</v>
      </c>
      <c r="CJ12" s="93">
        <f t="shared" si="38"/>
        <v>0</v>
      </c>
      <c r="CK12" s="93">
        <f t="shared" si="39"/>
        <v>4.7735381673521045E-2</v>
      </c>
    </row>
    <row r="13" spans="2:89" x14ac:dyDescent="0.15">
      <c r="L13" s="91">
        <v>7</v>
      </c>
      <c r="M13" s="96">
        <f t="shared" si="40"/>
        <v>77.901278481251921</v>
      </c>
      <c r="N13" s="96">
        <f t="shared" si="41"/>
        <v>1309.2694771320032</v>
      </c>
      <c r="O13" s="96">
        <f t="shared" si="42"/>
        <v>1309.2694771320032</v>
      </c>
      <c r="P13" s="90">
        <f>武将属性!$AD11</f>
        <v>0</v>
      </c>
      <c r="Q13" s="90">
        <f>武将属性!$AD11</f>
        <v>0</v>
      </c>
      <c r="R13" s="90">
        <f>武将属性!BG11</f>
        <v>4.5577472548193748E-2</v>
      </c>
      <c r="S13" s="90">
        <f t="shared" si="4"/>
        <v>4.5577472548193748E-2</v>
      </c>
      <c r="T13" s="95">
        <f>战法技能效用!AK11</f>
        <v>7.5379935017697075E-2</v>
      </c>
      <c r="U13" s="95">
        <f t="shared" si="5"/>
        <v>4220646.4436599193</v>
      </c>
      <c r="V13" s="95">
        <f t="shared" si="6"/>
        <v>89587.597423204599</v>
      </c>
      <c r="W13" s="95">
        <f t="shared" si="7"/>
        <v>5330.4445702186895</v>
      </c>
      <c r="X13" s="95">
        <f t="shared" si="8"/>
        <v>5330.4445702186895</v>
      </c>
      <c r="Y13" s="95">
        <f t="shared" si="9"/>
        <v>6978988.3753313497</v>
      </c>
      <c r="Z13" s="95">
        <f t="shared" si="10"/>
        <v>6978988.3753313497</v>
      </c>
      <c r="AA13" s="95">
        <f t="shared" si="11"/>
        <v>6674769.2625040449</v>
      </c>
      <c r="AB13" s="95">
        <f t="shared" si="12"/>
        <v>6674769.2625040449</v>
      </c>
      <c r="AC13" s="95">
        <f t="shared" si="13"/>
        <v>12979577.074248644</v>
      </c>
      <c r="AD13" s="92"/>
      <c r="AE13" s="91">
        <v>7</v>
      </c>
      <c r="AF13" s="96">
        <f t="shared" si="43"/>
        <v>77.901278481251921</v>
      </c>
      <c r="AG13" s="96">
        <f t="shared" si="44"/>
        <v>242.64379921666574</v>
      </c>
      <c r="AH13" s="96">
        <f t="shared" si="45"/>
        <v>242.64379921666574</v>
      </c>
      <c r="AI13" s="92">
        <f>士兵属性!$O11</f>
        <v>0</v>
      </c>
      <c r="AJ13" s="92">
        <f>士兵属性!$O11</f>
        <v>0</v>
      </c>
      <c r="AK13" s="92">
        <f>士兵属性!AV11</f>
        <v>4.5577472548193748E-2</v>
      </c>
      <c r="AL13" s="92">
        <f t="shared" si="15"/>
        <v>4.5577472548193748E-2</v>
      </c>
      <c r="AM13" s="96">
        <f t="shared" si="46"/>
        <v>1782.8637598980572</v>
      </c>
      <c r="AN13" s="91">
        <f>战法技能效用!AQ11</f>
        <v>6.351287033498447E-2</v>
      </c>
      <c r="AO13" s="91">
        <f t="shared" si="16"/>
        <v>3605348.2866094941</v>
      </c>
      <c r="AP13" s="95">
        <f t="shared" si="17"/>
        <v>91331.260495623268</v>
      </c>
      <c r="AQ13" s="95">
        <f t="shared" si="18"/>
        <v>26226.469577318756</v>
      </c>
      <c r="AR13" s="95">
        <f t="shared" si="19"/>
        <v>26226.469577318756</v>
      </c>
      <c r="AS13" s="95">
        <f t="shared" si="20"/>
        <v>7114821.9579133112</v>
      </c>
      <c r="AT13" s="95">
        <f t="shared" si="21"/>
        <v>7114821.9579133112</v>
      </c>
      <c r="AU13" s="95">
        <f t="shared" si="22"/>
        <v>6804681.7617193526</v>
      </c>
      <c r="AV13" s="95">
        <f t="shared" si="23"/>
        <v>6804681.7617193526</v>
      </c>
      <c r="AW13" s="95">
        <f t="shared" si="24"/>
        <v>7138.7285573013105</v>
      </c>
      <c r="AX13" s="95">
        <f t="shared" si="25"/>
        <v>11967302.692399938</v>
      </c>
      <c r="AY13" s="14">
        <v>7</v>
      </c>
      <c r="AZ13" s="14">
        <f t="shared" si="26"/>
        <v>0.8733867709739539</v>
      </c>
      <c r="BA13" s="14">
        <f t="shared" si="27"/>
        <v>0.85421708137275965</v>
      </c>
      <c r="BD13" s="95">
        <v>7</v>
      </c>
      <c r="BE13" s="95">
        <f>求节点(节奏总纲!$D$4:$D$163,M$7:M$166,$BD13)</f>
        <v>114.52173529008866</v>
      </c>
      <c r="BF13" s="95">
        <f>求节点(节奏总纲!$D$4:$D$163,N$7:N$166,$BD13)</f>
        <v>3854.2399166257819</v>
      </c>
      <c r="BG13" s="95">
        <f>求节点(节奏总纲!$D$4:$D$163,O$7:O$166,$BD13)</f>
        <v>3854.2399166257819</v>
      </c>
      <c r="BH13" s="95">
        <f>求节点(节奏总纲!$D$4:$D$163,P$7:P$166,$BD13)</f>
        <v>8.3025641025641032E-3</v>
      </c>
      <c r="BI13" s="95">
        <f>求节点(节奏总纲!$D$4:$D$163,Q$7:Q$166,$BD13)</f>
        <v>8.3025641025641032E-3</v>
      </c>
      <c r="BJ13" s="95">
        <f>求节点(节奏总纲!$D$4:$D$163,T$7:T$166,$BD13)</f>
        <v>0.53382438829222401</v>
      </c>
      <c r="BK13" s="95">
        <f>求节点(节奏总纲!$D$4:$D$163,U$7:U$166,$BD13)</f>
        <v>113931844.66107659</v>
      </c>
      <c r="BL13" s="91"/>
      <c r="BM13" s="95">
        <v>7</v>
      </c>
      <c r="BN13" s="95">
        <f>求节点(节奏总纲!$D$4:$D$163,AF$7:AF$166,$BD13)</f>
        <v>114.52173529008866</v>
      </c>
      <c r="BO13" s="95">
        <f>求节点(节奏总纲!$D$4:$D$163,AG$7:AG$166,$BD13)</f>
        <v>373.27297725105331</v>
      </c>
      <c r="BP13" s="95">
        <f>求节点(节奏总纲!$D$4:$D$163,AH$7:AH$166,$BD13)</f>
        <v>373.27297725105331</v>
      </c>
      <c r="BQ13" s="95">
        <f>求节点(节奏总纲!$D$4:$D$163,AI$7:AI$166,$BD13)</f>
        <v>8.3025641025641032E-3</v>
      </c>
      <c r="BR13" s="95">
        <f>求节点(节奏总纲!$D$4:$D$163,AJ$7:AJ$166,$BD13)</f>
        <v>8.3025641025641032E-3</v>
      </c>
      <c r="BS13" s="95">
        <f>求节点(节奏总纲!$D$4:$D$163,AM$7:AM$166,$BD13)</f>
        <v>3652.7432338833255</v>
      </c>
      <c r="BT13" s="95">
        <f>求节点(节奏总纲!$D$4:$D$163,AN$7:AN$166,$BD13)</f>
        <v>0.2455996927769199</v>
      </c>
      <c r="BU13" s="95">
        <f>求节点(节奏总纲!$D$4:$D$163,AO$7:AO$166,$BD13)</f>
        <v>75223705.825417668</v>
      </c>
      <c r="BX13" s="14">
        <v>7</v>
      </c>
      <c r="BY13" s="14">
        <f t="shared" si="28"/>
        <v>2554467.1594519718</v>
      </c>
      <c r="BZ13" s="14">
        <f t="shared" si="29"/>
        <v>3399149.8969276166</v>
      </c>
      <c r="CA13" s="14">
        <f t="shared" si="30"/>
        <v>3399149.8969276166</v>
      </c>
      <c r="CB13" s="14">
        <f t="shared" si="31"/>
        <v>0</v>
      </c>
      <c r="CC13" s="14">
        <f t="shared" si="32"/>
        <v>0</v>
      </c>
      <c r="CD13" s="14">
        <f t="shared" si="47"/>
        <v>549850.77167674713</v>
      </c>
      <c r="CF13" s="93">
        <f t="shared" si="34"/>
        <v>0.25795877720364208</v>
      </c>
      <c r="CG13" s="93">
        <f t="shared" si="35"/>
        <v>0.34325771137783928</v>
      </c>
      <c r="CH13" s="93">
        <f t="shared" si="36"/>
        <v>0.34325771137783928</v>
      </c>
      <c r="CI13" s="93">
        <f t="shared" si="37"/>
        <v>0</v>
      </c>
      <c r="CJ13" s="93">
        <f t="shared" si="38"/>
        <v>0</v>
      </c>
      <c r="CK13" s="93">
        <f t="shared" si="39"/>
        <v>5.5525800040679474E-2</v>
      </c>
    </row>
    <row r="14" spans="2:89" x14ac:dyDescent="0.15">
      <c r="L14" s="91">
        <v>8</v>
      </c>
      <c r="M14" s="96">
        <f t="shared" si="40"/>
        <v>80.884824894793908</v>
      </c>
      <c r="N14" s="96">
        <f t="shared" si="41"/>
        <v>1394.1477233206704</v>
      </c>
      <c r="O14" s="96">
        <f t="shared" si="42"/>
        <v>1394.1477233206704</v>
      </c>
      <c r="P14" s="90">
        <f>武将属性!$AD12</f>
        <v>0</v>
      </c>
      <c r="Q14" s="90">
        <f>武将属性!$AD12</f>
        <v>0</v>
      </c>
      <c r="R14" s="90">
        <f>武将属性!BG12</f>
        <v>4.9706003172266838E-2</v>
      </c>
      <c r="S14" s="90">
        <f t="shared" si="4"/>
        <v>4.9706003172266838E-2</v>
      </c>
      <c r="T14" s="95">
        <f>战法技能效用!AK12</f>
        <v>8.6148497163082371E-2</v>
      </c>
      <c r="U14" s="95">
        <f t="shared" si="5"/>
        <v>5109029.603008315</v>
      </c>
      <c r="V14" s="95">
        <f t="shared" si="6"/>
        <v>105953.64364504674</v>
      </c>
      <c r="W14" s="95">
        <f t="shared" si="7"/>
        <v>6147.1548314710326</v>
      </c>
      <c r="X14" s="95">
        <f t="shared" si="8"/>
        <v>6147.1548314710326</v>
      </c>
      <c r="Y14" s="95">
        <f t="shared" si="9"/>
        <v>8570041.9131949991</v>
      </c>
      <c r="Z14" s="95">
        <f t="shared" si="10"/>
        <v>8570041.9131949991</v>
      </c>
      <c r="AA14" s="95">
        <f t="shared" si="11"/>
        <v>8164230.6391464658</v>
      </c>
      <c r="AB14" s="95">
        <f t="shared" si="12"/>
        <v>8164230.6391464658</v>
      </c>
      <c r="AC14" s="95">
        <f t="shared" si="13"/>
        <v>15780608.149952132</v>
      </c>
      <c r="AD14" s="92"/>
      <c r="AE14" s="91">
        <v>8</v>
      </c>
      <c r="AF14" s="96">
        <f t="shared" si="43"/>
        <v>80.884824894793908</v>
      </c>
      <c r="AG14" s="96">
        <f t="shared" si="44"/>
        <v>249.75109908611003</v>
      </c>
      <c r="AH14" s="96">
        <f t="shared" si="45"/>
        <v>249.75109908611003</v>
      </c>
      <c r="AI14" s="92">
        <f>士兵属性!$O12</f>
        <v>0</v>
      </c>
      <c r="AJ14" s="92">
        <f>士兵属性!$O12</f>
        <v>0</v>
      </c>
      <c r="AK14" s="92">
        <f>士兵属性!AV12</f>
        <v>4.9706003172266838E-2</v>
      </c>
      <c r="AL14" s="92">
        <f t="shared" si="15"/>
        <v>4.9706003172266838E-2</v>
      </c>
      <c r="AM14" s="96">
        <f t="shared" si="46"/>
        <v>1913.3410532144001</v>
      </c>
      <c r="AN14" s="91">
        <f>战法技能效用!AQ12</f>
        <v>7.3329165713763883E-2</v>
      </c>
      <c r="AO14" s="91">
        <f t="shared" si="16"/>
        <v>4689190.3715768205</v>
      </c>
      <c r="AP14" s="95">
        <f t="shared" si="17"/>
        <v>112656.52890099341</v>
      </c>
      <c r="AQ14" s="95">
        <f t="shared" si="18"/>
        <v>32633.300560384923</v>
      </c>
      <c r="AR14" s="95">
        <f t="shared" si="19"/>
        <v>32633.300560384923</v>
      </c>
      <c r="AS14" s="95">
        <f t="shared" si="20"/>
        <v>9112203.6134121418</v>
      </c>
      <c r="AT14" s="95">
        <f t="shared" si="21"/>
        <v>9112203.6134121418</v>
      </c>
      <c r="AU14" s="95">
        <f t="shared" si="22"/>
        <v>8680719.7309290245</v>
      </c>
      <c r="AV14" s="95">
        <f t="shared" si="23"/>
        <v>8680719.7309290245</v>
      </c>
      <c r="AW14" s="95">
        <f t="shared" si="24"/>
        <v>8519.3412518601635</v>
      </c>
      <c r="AX14" s="95">
        <f t="shared" si="25"/>
        <v>15186772.0399522</v>
      </c>
      <c r="AY14" s="14">
        <v>8</v>
      </c>
      <c r="AZ14" s="14">
        <f t="shared" si="26"/>
        <v>0.93987910662002894</v>
      </c>
      <c r="BA14" s="14">
        <f t="shared" si="27"/>
        <v>0.91782407540087785</v>
      </c>
      <c r="BD14" s="95">
        <v>8</v>
      </c>
      <c r="BE14" s="95">
        <f>求节点(节奏总纲!$D$4:$D$163,M$7:M$166,$BD14)</f>
        <v>117.62316055950073</v>
      </c>
      <c r="BF14" s="95">
        <f>求节点(节奏总纲!$D$4:$D$163,N$7:N$166,$BD14)</f>
        <v>4166.1059285825322</v>
      </c>
      <c r="BG14" s="95">
        <f>求节点(节奏总纲!$D$4:$D$163,O$7:O$166,$BD14)</f>
        <v>4166.1059285825322</v>
      </c>
      <c r="BH14" s="95">
        <f>求节点(节奏总纲!$D$4:$D$163,P$7:P$166,$BD14)</f>
        <v>8.7128205128205131E-3</v>
      </c>
      <c r="BI14" s="95">
        <f>求节点(节奏总纲!$D$4:$D$163,Q$7:Q$166,$BD14)</f>
        <v>8.7128205128205131E-3</v>
      </c>
      <c r="BJ14" s="95">
        <f>求节点(节奏总纲!$D$4:$D$163,T$7:T$166,$BD14)</f>
        <v>0.57086089431150067</v>
      </c>
      <c r="BK14" s="95">
        <f>求节点(节奏总纲!$D$4:$D$163,U$7:U$166,$BD14)</f>
        <v>144787875.38377997</v>
      </c>
      <c r="BL14" s="91"/>
      <c r="BM14" s="95">
        <v>8</v>
      </c>
      <c r="BN14" s="95">
        <f>求节点(节奏总纲!$D$4:$D$163,AF$7:AF$166,$BD14)</f>
        <v>117.62316055950073</v>
      </c>
      <c r="BO14" s="95">
        <f>求节点(节奏总纲!$D$4:$D$163,AG$7:AG$166,$BD14)</f>
        <v>382.56501143713353</v>
      </c>
      <c r="BP14" s="95">
        <f>求节点(节奏总纲!$D$4:$D$163,AH$7:AH$166,$BD14)</f>
        <v>382.56501143713353</v>
      </c>
      <c r="BQ14" s="95">
        <f>求节点(节奏总纲!$D$4:$D$163,AI$7:AI$166,$BD14)</f>
        <v>8.7128205128205131E-3</v>
      </c>
      <c r="BR14" s="95">
        <f>求节点(节奏总纲!$D$4:$D$163,AJ$7:AJ$166,$BD14)</f>
        <v>8.7128205128205131E-3</v>
      </c>
      <c r="BS14" s="95">
        <f>求节点(节奏总纲!$D$4:$D$163,AM$7:AM$166,$BD14)</f>
        <v>3763.9020714584826</v>
      </c>
      <c r="BT14" s="95">
        <f>求节点(节奏总纲!$D$4:$D$163,AN$7:AN$166,$BD14)</f>
        <v>0.25782113335289697</v>
      </c>
      <c r="BU14" s="95">
        <f>求节点(节奏总纲!$D$4:$D$163,AO$7:AO$166,$BD14)</f>
        <v>88657377.364729956</v>
      </c>
      <c r="BX14" s="14">
        <v>8</v>
      </c>
      <c r="BY14" s="14">
        <f t="shared" si="28"/>
        <v>2870584.7729508569</v>
      </c>
      <c r="BZ14" s="14">
        <f t="shared" si="29"/>
        <v>3920909.6180730695</v>
      </c>
      <c r="CA14" s="14">
        <f t="shared" si="30"/>
        <v>3920909.6180730695</v>
      </c>
      <c r="CB14" s="14">
        <f t="shared" si="31"/>
        <v>0</v>
      </c>
      <c r="CC14" s="14">
        <f t="shared" si="32"/>
        <v>0</v>
      </c>
      <c r="CD14" s="14">
        <f t="shared" si="47"/>
        <v>719785.23123148037</v>
      </c>
      <c r="CF14" s="93">
        <f t="shared" si="34"/>
        <v>0.25109668083734221</v>
      </c>
      <c r="CG14" s="93">
        <f t="shared" si="35"/>
        <v>0.34297102117952799</v>
      </c>
      <c r="CH14" s="93">
        <f t="shared" si="36"/>
        <v>0.34297102117952799</v>
      </c>
      <c r="CI14" s="93">
        <f t="shared" si="37"/>
        <v>0</v>
      </c>
      <c r="CJ14" s="93">
        <f t="shared" si="38"/>
        <v>0</v>
      </c>
      <c r="CK14" s="93">
        <f t="shared" si="39"/>
        <v>6.296127680360189E-2</v>
      </c>
    </row>
    <row r="15" spans="2:89" x14ac:dyDescent="0.15">
      <c r="L15" s="91">
        <v>9</v>
      </c>
      <c r="M15" s="96">
        <f t="shared" si="40"/>
        <v>83.868371308335895</v>
      </c>
      <c r="N15" s="96">
        <f t="shared" si="41"/>
        <v>1479.0259695093375</v>
      </c>
      <c r="O15" s="96">
        <f t="shared" si="42"/>
        <v>1479.0259695093375</v>
      </c>
      <c r="P15" s="90">
        <f>武将属性!$AD13</f>
        <v>0</v>
      </c>
      <c r="Q15" s="90">
        <f>武将属性!$AD13</f>
        <v>0</v>
      </c>
      <c r="R15" s="90">
        <f>武将属性!BG13</f>
        <v>0.05</v>
      </c>
      <c r="S15" s="90">
        <f t="shared" si="4"/>
        <v>0.05</v>
      </c>
      <c r="T15" s="95">
        <f>战法技能效用!AK13</f>
        <v>9.6917059308467668E-2</v>
      </c>
      <c r="U15" s="95">
        <f t="shared" si="5"/>
        <v>6084375.3299811678</v>
      </c>
      <c r="V15" s="95">
        <f t="shared" si="6"/>
        <v>123400.24352755482</v>
      </c>
      <c r="W15" s="95">
        <f t="shared" si="7"/>
        <v>6997.4278052341533</v>
      </c>
      <c r="X15" s="95">
        <f t="shared" si="8"/>
        <v>6997.4278052341533</v>
      </c>
      <c r="Y15" s="95">
        <f t="shared" si="9"/>
        <v>10349377.44370804</v>
      </c>
      <c r="Z15" s="95">
        <f t="shared" si="10"/>
        <v>10349377.44370804</v>
      </c>
      <c r="AA15" s="95">
        <f t="shared" si="11"/>
        <v>9856549.9463886097</v>
      </c>
      <c r="AB15" s="95">
        <f t="shared" si="12"/>
        <v>9856549.9463886097</v>
      </c>
      <c r="AC15" s="95">
        <f t="shared" si="13"/>
        <v>18869936.1649688</v>
      </c>
      <c r="AD15" s="92"/>
      <c r="AE15" s="91">
        <v>9</v>
      </c>
      <c r="AF15" s="96">
        <f t="shared" si="43"/>
        <v>83.868371308335895</v>
      </c>
      <c r="AG15" s="96">
        <f t="shared" si="44"/>
        <v>256.85839895555432</v>
      </c>
      <c r="AH15" s="96">
        <f t="shared" si="45"/>
        <v>256.85839895555432</v>
      </c>
      <c r="AI15" s="92">
        <f>士兵属性!$O13</f>
        <v>0</v>
      </c>
      <c r="AJ15" s="92">
        <f>士兵属性!$O13</f>
        <v>0</v>
      </c>
      <c r="AK15" s="92">
        <f>士兵属性!AV13</f>
        <v>0.05</v>
      </c>
      <c r="AL15" s="92">
        <f t="shared" si="15"/>
        <v>0.05</v>
      </c>
      <c r="AM15" s="96">
        <f t="shared" si="46"/>
        <v>2043.8183465307429</v>
      </c>
      <c r="AN15" s="91">
        <f>战法技能效用!AQ13</f>
        <v>8.314546109254331E-2</v>
      </c>
      <c r="AO15" s="91">
        <f t="shared" si="16"/>
        <v>5979329.6907444363</v>
      </c>
      <c r="AP15" s="95">
        <f t="shared" si="17"/>
        <v>136565.32219187226</v>
      </c>
      <c r="AQ15" s="95">
        <f t="shared" si="18"/>
        <v>39883.187959308052</v>
      </c>
      <c r="AR15" s="95">
        <f t="shared" si="19"/>
        <v>39883.187959308052</v>
      </c>
      <c r="AS15" s="95">
        <f t="shared" si="20"/>
        <v>11453511.149430465</v>
      </c>
      <c r="AT15" s="95">
        <f t="shared" si="21"/>
        <v>11453511.149430465</v>
      </c>
      <c r="AU15" s="95">
        <f t="shared" si="22"/>
        <v>10908105.856600443</v>
      </c>
      <c r="AV15" s="95">
        <f t="shared" si="23"/>
        <v>10908105.856600443</v>
      </c>
      <c r="AW15" s="95">
        <f t="shared" si="24"/>
        <v>10024.698938494643</v>
      </c>
      <c r="AX15" s="95">
        <f t="shared" si="25"/>
        <v>18915892.966283757</v>
      </c>
      <c r="AY15" s="14">
        <v>9</v>
      </c>
      <c r="AZ15" s="14">
        <f t="shared" si="26"/>
        <v>1.0078839207387333</v>
      </c>
      <c r="BA15" s="14">
        <f t="shared" si="27"/>
        <v>0.98273518092825207</v>
      </c>
      <c r="BD15" s="95">
        <v>9</v>
      </c>
      <c r="BE15" s="95">
        <f>求节点(节奏总纲!$D$4:$D$163,M$7:M$166,$BD15)</f>
        <v>120.41210092616149</v>
      </c>
      <c r="BF15" s="95">
        <f>求节点(节奏总纲!$D$4:$D$163,N$7:N$166,$BD15)</f>
        <v>4446.549800086992</v>
      </c>
      <c r="BG15" s="95">
        <f>求节点(节奏总纲!$D$4:$D$163,O$7:O$166,$BD15)</f>
        <v>4446.549800086992</v>
      </c>
      <c r="BH15" s="95">
        <f>求节点(节奏总纲!$D$4:$D$163,P$7:P$166,$BD15)</f>
        <v>9.1999999999999998E-3</v>
      </c>
      <c r="BI15" s="95">
        <f>求节点(节奏总纲!$D$4:$D$163,Q$7:Q$166,$BD15)</f>
        <v>9.1999999999999998E-3</v>
      </c>
      <c r="BJ15" s="95">
        <f>求节点(节奏总纲!$D$4:$D$163,T$7:T$166,$BD15)</f>
        <v>0.60416577761659307</v>
      </c>
      <c r="BK15" s="95">
        <f>求节点(节奏总纲!$D$4:$D$163,U$7:U$166,$BD15)</f>
        <v>177344047.38236332</v>
      </c>
      <c r="BL15" s="91"/>
      <c r="BM15" s="95">
        <v>9</v>
      </c>
      <c r="BN15" s="95">
        <f>求节点(节奏总纲!$D$4:$D$163,AF$7:AF$166,$BD15)</f>
        <v>120.41210092616149</v>
      </c>
      <c r="BO15" s="95">
        <f>求节点(节奏总纲!$D$4:$D$163,AG$7:AG$166,$BD15)</f>
        <v>391.01941631287696</v>
      </c>
      <c r="BP15" s="95">
        <f>求节点(节奏总纲!$D$4:$D$163,AH$7:AH$166,$BD15)</f>
        <v>391.01941631287696</v>
      </c>
      <c r="BQ15" s="95">
        <f>求节点(节奏总纲!$D$4:$D$163,AI$7:AI$166,$BD15)</f>
        <v>9.1999999999999998E-3</v>
      </c>
      <c r="BR15" s="95">
        <f>求节点(节奏总纲!$D$4:$D$163,AJ$7:AJ$166,$BD15)</f>
        <v>9.1999999999999998E-3</v>
      </c>
      <c r="BS15" s="95">
        <f>求节点(节奏总纲!$D$4:$D$163,AM$7:AM$166,$BD15)</f>
        <v>3864.3014034647044</v>
      </c>
      <c r="BT15" s="95">
        <f>求节点(节奏总纲!$D$4:$D$163,AN$7:AN$166,$BD15)</f>
        <v>0.26881119953222793</v>
      </c>
      <c r="BU15" s="95">
        <f>求节点(节奏总纲!$D$4:$D$163,AO$7:AO$166,$BD15)</f>
        <v>102444273.23835865</v>
      </c>
      <c r="BX15" s="14">
        <v>9</v>
      </c>
      <c r="BY15" s="14">
        <f t="shared" si="28"/>
        <v>3238755.1269577011</v>
      </c>
      <c r="BZ15" s="14">
        <f t="shared" si="29"/>
        <v>4514839.0180131588</v>
      </c>
      <c r="CA15" s="14">
        <f t="shared" si="30"/>
        <v>4514839.0180131588</v>
      </c>
      <c r="CB15" s="14">
        <f t="shared" si="31"/>
        <v>0</v>
      </c>
      <c r="CC15" s="14">
        <f t="shared" si="32"/>
        <v>0</v>
      </c>
      <c r="CD15" s="14">
        <f t="shared" si="47"/>
        <v>922987.31150340033</v>
      </c>
      <c r="CF15" s="93">
        <f t="shared" si="34"/>
        <v>0.24551981594564021</v>
      </c>
      <c r="CG15" s="93">
        <f t="shared" si="35"/>
        <v>0.34225571285101442</v>
      </c>
      <c r="CH15" s="93">
        <f t="shared" si="36"/>
        <v>0.34225571285101442</v>
      </c>
      <c r="CI15" s="93">
        <f t="shared" si="37"/>
        <v>0</v>
      </c>
      <c r="CJ15" s="93">
        <f t="shared" si="38"/>
        <v>0</v>
      </c>
      <c r="CK15" s="93">
        <f t="shared" si="39"/>
        <v>6.9968758352330879E-2</v>
      </c>
    </row>
    <row r="16" spans="2:89" x14ac:dyDescent="0.15">
      <c r="L16" s="91">
        <v>10</v>
      </c>
      <c r="M16" s="96">
        <f t="shared" si="40"/>
        <v>86.851917721877882</v>
      </c>
      <c r="N16" s="96">
        <f t="shared" si="41"/>
        <v>1563.9042156980047</v>
      </c>
      <c r="O16" s="96">
        <f t="shared" si="42"/>
        <v>1563.9042156980047</v>
      </c>
      <c r="P16" s="90">
        <f>武将属性!$AD14</f>
        <v>2.5999999999999999E-3</v>
      </c>
      <c r="Q16" s="90">
        <f>武将属性!$AD14</f>
        <v>2.5999999999999999E-3</v>
      </c>
      <c r="R16" s="90">
        <f>武将属性!BG14</f>
        <v>0.05</v>
      </c>
      <c r="S16" s="90">
        <f t="shared" si="4"/>
        <v>0.05</v>
      </c>
      <c r="T16" s="95">
        <f>战法技能效用!AK14</f>
        <v>0.10768562145385296</v>
      </c>
      <c r="U16" s="95">
        <f t="shared" si="5"/>
        <v>7221156.4933986953</v>
      </c>
      <c r="V16" s="95">
        <f t="shared" si="6"/>
        <v>143357.90589778329</v>
      </c>
      <c r="W16" s="95">
        <f t="shared" si="7"/>
        <v>7961.4268718227559</v>
      </c>
      <c r="X16" s="95">
        <f t="shared" si="8"/>
        <v>7961.4268718227559</v>
      </c>
      <c r="Y16" s="95">
        <f t="shared" si="9"/>
        <v>12418620.634166155</v>
      </c>
      <c r="Z16" s="95">
        <f t="shared" si="10"/>
        <v>12418620.634166155</v>
      </c>
      <c r="AA16" s="95">
        <f t="shared" si="11"/>
        <v>11858008.616966654</v>
      </c>
      <c r="AB16" s="95">
        <f t="shared" si="12"/>
        <v>11858008.616966654</v>
      </c>
      <c r="AC16" s="95">
        <f t="shared" si="13"/>
        <v>22480943.702190511</v>
      </c>
      <c r="AD16" s="92"/>
      <c r="AE16" s="91">
        <v>10</v>
      </c>
      <c r="AF16" s="96">
        <f t="shared" si="43"/>
        <v>86.851917721877882</v>
      </c>
      <c r="AG16" s="96">
        <f t="shared" si="44"/>
        <v>263.96569882499864</v>
      </c>
      <c r="AH16" s="96">
        <f t="shared" si="45"/>
        <v>263.96569882499864</v>
      </c>
      <c r="AI16" s="92">
        <f>士兵属性!$O14</f>
        <v>2.5999999999999999E-3</v>
      </c>
      <c r="AJ16" s="92">
        <f>士兵属性!$O14</f>
        <v>2.5999999999999999E-3</v>
      </c>
      <c r="AK16" s="92">
        <f>士兵属性!AV14</f>
        <v>0.05</v>
      </c>
      <c r="AL16" s="92">
        <f t="shared" si="15"/>
        <v>0.05</v>
      </c>
      <c r="AM16" s="96">
        <f t="shared" si="46"/>
        <v>2174.295639847086</v>
      </c>
      <c r="AN16" s="91">
        <f>战法技能效用!AQ14</f>
        <v>9.296175647132271E-2</v>
      </c>
      <c r="AO16" s="91">
        <f t="shared" si="16"/>
        <v>7575050.2860383466</v>
      </c>
      <c r="AP16" s="95">
        <f t="shared" si="17"/>
        <v>164834.64234737618</v>
      </c>
      <c r="AQ16" s="95">
        <f t="shared" si="18"/>
        <v>48509.343817977802</v>
      </c>
      <c r="AR16" s="95">
        <f t="shared" si="19"/>
        <v>48509.343817977802</v>
      </c>
      <c r="AS16" s="95">
        <f t="shared" si="20"/>
        <v>14279079.188978141</v>
      </c>
      <c r="AT16" s="95">
        <f t="shared" si="21"/>
        <v>14279079.188978141</v>
      </c>
      <c r="AU16" s="95">
        <f t="shared" si="22"/>
        <v>13634480.757018555</v>
      </c>
      <c r="AV16" s="95">
        <f t="shared" si="23"/>
        <v>13634480.757018555</v>
      </c>
      <c r="AW16" s="95">
        <f t="shared" si="24"/>
        <v>11778.345691163853</v>
      </c>
      <c r="AX16" s="95">
        <f t="shared" si="25"/>
        <v>23431383.147010617</v>
      </c>
      <c r="AY16" s="14">
        <v>10</v>
      </c>
      <c r="AZ16" s="14">
        <f t="shared" si="26"/>
        <v>1.0774617658649781</v>
      </c>
      <c r="BA16" s="14">
        <f t="shared" si="27"/>
        <v>1.0490079107083703</v>
      </c>
      <c r="BD16" s="95">
        <v>10</v>
      </c>
      <c r="BE16" s="95">
        <f>求节点(节奏总纲!$D$4:$D$163,M$7:M$166,$BD16)</f>
        <v>123.00554731423395</v>
      </c>
      <c r="BF16" s="95">
        <f>求节点(节奏总纲!$D$4:$D$163,N$7:N$166,$BD16)</f>
        <v>4700.3864088408445</v>
      </c>
      <c r="BG16" s="95">
        <f>求节点(节奏总纲!$D$4:$D$163,O$7:O$166,$BD16)</f>
        <v>4700.3864088408445</v>
      </c>
      <c r="BH16" s="95">
        <f>求节点(节奏总纲!$D$4:$D$163,P$7:P$166,$BD16)</f>
        <v>9.8666666666666659E-3</v>
      </c>
      <c r="BI16" s="95">
        <f>求节点(节奏总纲!$D$4:$D$163,Q$7:Q$166,$BD16)</f>
        <v>9.8666666666666659E-3</v>
      </c>
      <c r="BJ16" s="95">
        <f>求节点(节奏总纲!$D$4:$D$163,T$7:T$166,$BD16)</f>
        <v>0.64109771042504737</v>
      </c>
      <c r="BK16" s="95">
        <f>求节点(节奏总纲!$D$4:$D$163,U$7:U$166,$BD16)</f>
        <v>213570591.00075158</v>
      </c>
      <c r="BL16" s="91"/>
      <c r="BM16" s="95">
        <v>10</v>
      </c>
      <c r="BN16" s="95">
        <f>求节点(节奏总纲!$D$4:$D$163,AF$7:AF$166,$BD16)</f>
        <v>123.00554731423395</v>
      </c>
      <c r="BO16" s="95">
        <f>求节点(节奏总纲!$D$4:$D$163,AG$7:AG$166,$BD16)</f>
        <v>398.73144434445351</v>
      </c>
      <c r="BP16" s="95">
        <f>求节点(节奏总纲!$D$4:$D$163,AH$7:AH$166,$BD16)</f>
        <v>398.73144434445351</v>
      </c>
      <c r="BQ16" s="95">
        <f>求节点(节奏总纲!$D$4:$D$163,AI$7:AI$166,$BD16)</f>
        <v>9.8666666666666659E-3</v>
      </c>
      <c r="BR16" s="95">
        <f>求节点(节奏总纲!$D$4:$D$163,AJ$7:AJ$166,$BD16)</f>
        <v>9.8666666666666659E-3</v>
      </c>
      <c r="BS16" s="95">
        <f>求节点(节奏总纲!$D$4:$D$163,AM$7:AM$166,$BD16)</f>
        <v>3952.7685291170255</v>
      </c>
      <c r="BT16" s="95">
        <f>求节点(节奏总纲!$D$4:$D$163,AN$7:AN$166,$BD16)</f>
        <v>0.27952546783018972</v>
      </c>
      <c r="BU16" s="95">
        <f>求节点(节奏总纲!$D$4:$D$163,AO$7:AO$166,$BD16)</f>
        <v>116668038.31749059</v>
      </c>
      <c r="BX16" s="14">
        <v>10</v>
      </c>
      <c r="BY16" s="14">
        <f t="shared" si="28"/>
        <v>3666470.0929519222</v>
      </c>
      <c r="BZ16" s="14">
        <f t="shared" si="29"/>
        <v>5190590.9680528007</v>
      </c>
      <c r="CA16" s="14">
        <f t="shared" si="30"/>
        <v>5190590.9680528007</v>
      </c>
      <c r="CB16" s="14">
        <f t="shared" si="31"/>
        <v>32288.413648832</v>
      </c>
      <c r="CC16" s="14">
        <f t="shared" si="32"/>
        <v>32288.413648832</v>
      </c>
      <c r="CD16" s="14">
        <f t="shared" si="47"/>
        <v>1165074.7508473471</v>
      </c>
      <c r="CF16" s="93">
        <f t="shared" si="34"/>
        <v>0.23999458197736889</v>
      </c>
      <c r="CG16" s="93">
        <f t="shared" si="35"/>
        <v>0.33975831740397433</v>
      </c>
      <c r="CH16" s="93">
        <f t="shared" si="36"/>
        <v>0.33975831740397433</v>
      </c>
      <c r="CI16" s="93">
        <f t="shared" si="37"/>
        <v>2.1134890343875549E-3</v>
      </c>
      <c r="CJ16" s="93">
        <f t="shared" si="38"/>
        <v>2.1134890343875549E-3</v>
      </c>
      <c r="CK16" s="93">
        <f t="shared" si="39"/>
        <v>7.6261805145907344E-2</v>
      </c>
    </row>
    <row r="17" spans="12:89" x14ac:dyDescent="0.15">
      <c r="L17" s="14">
        <v>11</v>
      </c>
      <c r="M17" s="95">
        <f>武将属性!$C15</f>
        <v>89.835464135419855</v>
      </c>
      <c r="N17" s="95">
        <f>武将属性!$R15</f>
        <v>1648.7824618866725</v>
      </c>
      <c r="O17" s="95">
        <f>武将属性!$R15</f>
        <v>1648.7824618866725</v>
      </c>
      <c r="P17" s="90">
        <f>武将属性!$AD15</f>
        <v>2.808795527378307E-3</v>
      </c>
      <c r="Q17" s="90">
        <f>武将属性!$AD15</f>
        <v>2.808795527378307E-3</v>
      </c>
      <c r="R17" s="90">
        <f>武将属性!BG15</f>
        <v>5.0004196648313778E-2</v>
      </c>
      <c r="S17" s="90">
        <f t="shared" si="4"/>
        <v>5.0004196648313778E-2</v>
      </c>
      <c r="T17" s="95">
        <f>战法技能效用!AK15</f>
        <v>0.14002705930846765</v>
      </c>
      <c r="U17" s="95">
        <f t="shared" si="5"/>
        <v>8797579.5208160989</v>
      </c>
      <c r="V17" s="95">
        <f t="shared" si="6"/>
        <v>169718.19715010998</v>
      </c>
      <c r="W17" s="95">
        <f t="shared" si="7"/>
        <v>9247.255696643133</v>
      </c>
      <c r="X17" s="95">
        <f t="shared" si="8"/>
        <v>9247.255696643133</v>
      </c>
      <c r="Y17" s="95">
        <f t="shared" si="9"/>
        <v>15204008.063360229</v>
      </c>
      <c r="Z17" s="95">
        <f t="shared" si="10"/>
        <v>15204008.063360229</v>
      </c>
      <c r="AA17" s="95">
        <f t="shared" si="11"/>
        <v>14520621.024063889</v>
      </c>
      <c r="AB17" s="95">
        <f t="shared" si="12"/>
        <v>14520621.024063889</v>
      </c>
      <c r="AC17" s="95">
        <f t="shared" si="13"/>
        <v>26747984.424958065</v>
      </c>
      <c r="AD17" s="92"/>
      <c r="AE17" s="14">
        <v>11</v>
      </c>
      <c r="AF17" s="95">
        <f>武将属性!$C15</f>
        <v>89.835464135419855</v>
      </c>
      <c r="AG17" s="91">
        <f>士兵属性!$D15</f>
        <v>271.07299869444296</v>
      </c>
      <c r="AH17" s="91">
        <f>士兵属性!$D15</f>
        <v>271.07299869444296</v>
      </c>
      <c r="AI17" s="92">
        <f>士兵属性!$O15</f>
        <v>2.808795527378307E-3</v>
      </c>
      <c r="AJ17" s="92">
        <f>士兵属性!$O15</f>
        <v>2.808795527378307E-3</v>
      </c>
      <c r="AK17" s="92">
        <f>士兵属性!AV15</f>
        <v>5.0004196648313778E-2</v>
      </c>
      <c r="AL17" s="92">
        <f t="shared" si="15"/>
        <v>5.0004196648313778E-2</v>
      </c>
      <c r="AM17" s="95">
        <f>带兵数!$D14</f>
        <v>2304.7729331634296</v>
      </c>
      <c r="AN17" s="91">
        <f>战法技能效用!AQ15</f>
        <v>0.10273785572548616</v>
      </c>
      <c r="AO17" s="91">
        <f t="shared" si="16"/>
        <v>9455174.0519686844</v>
      </c>
      <c r="AP17" s="95">
        <f t="shared" si="17"/>
        <v>197934.70845011613</v>
      </c>
      <c r="AQ17" s="95">
        <f t="shared" si="18"/>
        <v>58671.677448357557</v>
      </c>
      <c r="AR17" s="95">
        <f t="shared" si="19"/>
        <v>58671.677448357557</v>
      </c>
      <c r="AS17" s="95">
        <f t="shared" si="20"/>
        <v>17731751.537713483</v>
      </c>
      <c r="AT17" s="95">
        <f t="shared" si="21"/>
        <v>17731751.537713483</v>
      </c>
      <c r="AU17" s="95">
        <f t="shared" si="22"/>
        <v>16934747.936136976</v>
      </c>
      <c r="AV17" s="95">
        <f t="shared" si="23"/>
        <v>16934747.936136976</v>
      </c>
      <c r="AW17" s="95">
        <f t="shared" si="24"/>
        <v>13801.192573473914</v>
      </c>
      <c r="AX17" s="95">
        <f t="shared" si="25"/>
        <v>28845128.44423217</v>
      </c>
      <c r="AY17" s="14">
        <v>11</v>
      </c>
      <c r="AZ17" s="14">
        <f t="shared" si="26"/>
        <v>1.1486615367736071</v>
      </c>
      <c r="BA17" s="14">
        <f t="shared" si="27"/>
        <v>1.0747472108205036</v>
      </c>
      <c r="BD17" s="95">
        <v>11</v>
      </c>
      <c r="BE17" s="95">
        <f>求节点(节奏总纲!$D$4:$D$163,M$7:M$166,$BD17)</f>
        <v>125.5333884264617</v>
      </c>
      <c r="BF17" s="95">
        <f>求节点(节奏总纲!$D$4:$D$163,N$7:N$166,$BD17)</f>
        <v>4936.0091816522263</v>
      </c>
      <c r="BG17" s="95">
        <f>求节点(节奏总纲!$D$4:$D$163,O$7:O$166,$BD17)</f>
        <v>4936.0091816522263</v>
      </c>
      <c r="BH17" s="95">
        <f>求节点(节奏总纲!$D$4:$D$163,P$7:P$166,$BD17)</f>
        <v>1.0524939311670457E-2</v>
      </c>
      <c r="BI17" s="95">
        <f>求节点(节奏总纲!$D$4:$D$163,Q$7:Q$166,$BD17)</f>
        <v>1.0524939311670457E-2</v>
      </c>
      <c r="BJ17" s="95">
        <f>求节点(节奏总纲!$D$4:$D$163,T$7:T$166,$BD17)</f>
        <v>0.69751820015970889</v>
      </c>
      <c r="BK17" s="95">
        <f>求节点(节奏总纲!$D$4:$D$163,U$7:U$166,$BD17)</f>
        <v>258734620.29616731</v>
      </c>
      <c r="BL17" s="91"/>
      <c r="BM17" s="14">
        <v>11</v>
      </c>
      <c r="BN17" s="95">
        <f>求节点(节奏总纲!$D$4:$D$163,AF$7:AF$166,$BD17)</f>
        <v>125.5333884264617</v>
      </c>
      <c r="BO17" s="95">
        <f>求节点(节奏总纲!$D$4:$D$163,AG$7:AG$166,$BD17)</f>
        <v>405.87071881020995</v>
      </c>
      <c r="BP17" s="95">
        <f>求节点(节奏总纲!$D$4:$D$163,AH$7:AH$166,$BD17)</f>
        <v>405.87071881020995</v>
      </c>
      <c r="BQ17" s="95">
        <f>求节点(节奏总纲!$D$4:$D$163,AI$7:AI$166,$BD17)</f>
        <v>1.0524939311670457E-2</v>
      </c>
      <c r="BR17" s="95">
        <f>求节点(节奏总纲!$D$4:$D$163,AJ$7:AJ$166,$BD17)</f>
        <v>1.0524939311670457E-2</v>
      </c>
      <c r="BS17" s="95">
        <f>求节点(节奏总纲!$D$4:$D$163,AM$7:AM$166,$BD17)</f>
        <v>4033.9698610898772</v>
      </c>
      <c r="BT17" s="95">
        <f>求节点(节奏总纲!$D$4:$D$163,AN$7:AN$166,$BD17)</f>
        <v>0.29197251851503808</v>
      </c>
      <c r="BU17" s="95">
        <f>求节点(节奏总纲!$D$4:$D$163,AO$7:AO$166,$BD17)</f>
        <v>131823582.111081</v>
      </c>
      <c r="BX17" s="14">
        <v>11</v>
      </c>
      <c r="BY17" s="14">
        <f t="shared" si="28"/>
        <v>4172832.2113719424</v>
      </c>
      <c r="BZ17" s="14">
        <f t="shared" si="29"/>
        <v>5975481.813642038</v>
      </c>
      <c r="CA17" s="14">
        <f t="shared" si="30"/>
        <v>5975481.813642038</v>
      </c>
      <c r="CB17" s="14">
        <f t="shared" si="31"/>
        <v>35462.942530685337</v>
      </c>
      <c r="CC17" s="14">
        <f t="shared" si="32"/>
        <v>35462.942530685337</v>
      </c>
      <c r="CD17" s="14">
        <f t="shared" si="47"/>
        <v>2030143.0268633298</v>
      </c>
      <c r="CF17" s="93">
        <f t="shared" si="34"/>
        <v>0.22896368606735359</v>
      </c>
      <c r="CG17" s="93">
        <f t="shared" si="35"/>
        <v>0.327875235038528</v>
      </c>
      <c r="CH17" s="93">
        <f t="shared" si="36"/>
        <v>0.327875235038528</v>
      </c>
      <c r="CI17" s="93">
        <f t="shared" si="37"/>
        <v>1.9458549084461843E-3</v>
      </c>
      <c r="CJ17" s="93">
        <f t="shared" si="38"/>
        <v>1.9458549084461843E-3</v>
      </c>
      <c r="CK17" s="93">
        <f t="shared" si="39"/>
        <v>0.11139413403869793</v>
      </c>
    </row>
    <row r="18" spans="12:89" x14ac:dyDescent="0.15">
      <c r="L18" s="14">
        <v>12</v>
      </c>
      <c r="M18" s="95">
        <f>武将属性!$C16</f>
        <v>91.010536021607763</v>
      </c>
      <c r="N18" s="95">
        <f>武将属性!$R16</f>
        <v>1741.2459646360242</v>
      </c>
      <c r="O18" s="95">
        <f>武将属性!$R16</f>
        <v>1741.2459646360242</v>
      </c>
      <c r="P18" s="90">
        <f>武将属性!$AD16</f>
        <v>3.0325770327186475E-3</v>
      </c>
      <c r="Q18" s="90">
        <f>武将属性!$AD16</f>
        <v>3.0325770327186475E-3</v>
      </c>
      <c r="R18" s="90">
        <f>武将属性!BG16</f>
        <v>5.0008694504608084E-2</v>
      </c>
      <c r="S18" s="90">
        <f t="shared" si="4"/>
        <v>5.0008694504608084E-2</v>
      </c>
      <c r="T18" s="95">
        <f>战法技能效用!AK16</f>
        <v>0.17236849716308239</v>
      </c>
      <c r="U18" s="95">
        <f t="shared" si="5"/>
        <v>10517101.714230629</v>
      </c>
      <c r="V18" s="95">
        <f t="shared" si="6"/>
        <v>198508.86702145479</v>
      </c>
      <c r="W18" s="95">
        <f t="shared" si="7"/>
        <v>10375.557939306469</v>
      </c>
      <c r="X18" s="95">
        <f t="shared" si="8"/>
        <v>10375.557939306469</v>
      </c>
      <c r="Y18" s="95">
        <f t="shared" si="9"/>
        <v>18011776.293558344</v>
      </c>
      <c r="Z18" s="95">
        <f t="shared" si="10"/>
        <v>18011776.293558344</v>
      </c>
      <c r="AA18" s="95">
        <f t="shared" si="11"/>
        <v>17205951.233754635</v>
      </c>
      <c r="AB18" s="95">
        <f t="shared" si="12"/>
        <v>17205951.233754635</v>
      </c>
      <c r="AC18" s="95">
        <f t="shared" si="13"/>
        <v>30820340.936116997</v>
      </c>
      <c r="AD18" s="92"/>
      <c r="AE18" s="14">
        <v>12</v>
      </c>
      <c r="AF18" s="95">
        <f>武将属性!$C16</f>
        <v>91.010536021607763</v>
      </c>
      <c r="AG18" s="91">
        <f>士兵属性!$D16</f>
        <v>276.21936672560975</v>
      </c>
      <c r="AH18" s="91">
        <f>士兵属性!$D16</f>
        <v>276.21936672560975</v>
      </c>
      <c r="AI18" s="92">
        <f>士兵属性!$O16</f>
        <v>3.0325770327186475E-3</v>
      </c>
      <c r="AJ18" s="92">
        <f>士兵属性!$O16</f>
        <v>3.0325770327186475E-3</v>
      </c>
      <c r="AK18" s="92">
        <f>士兵属性!AV16</f>
        <v>5.0008694504608084E-2</v>
      </c>
      <c r="AL18" s="92">
        <f t="shared" si="15"/>
        <v>5.0008694504608084E-2</v>
      </c>
      <c r="AM18" s="95">
        <f>带兵数!$D15</f>
        <v>2384.2132297048984</v>
      </c>
      <c r="AN18" s="91">
        <f>战法技能效用!AQ16</f>
        <v>0.11251395497964961</v>
      </c>
      <c r="AO18" s="91">
        <f t="shared" si="16"/>
        <v>10837944.119509583</v>
      </c>
      <c r="AP18" s="95">
        <f t="shared" si="17"/>
        <v>225881.10201382515</v>
      </c>
      <c r="AQ18" s="95">
        <f t="shared" si="18"/>
        <v>66567.529336960244</v>
      </c>
      <c r="AR18" s="95">
        <f t="shared" si="19"/>
        <v>66567.529336960244</v>
      </c>
      <c r="AS18" s="95">
        <f t="shared" si="20"/>
        <v>20495406.273089681</v>
      </c>
      <c r="AT18" s="95">
        <f>AS18</f>
        <v>20495406.273089681</v>
      </c>
      <c r="AU18" s="95">
        <f t="shared" si="22"/>
        <v>19578466.615582366</v>
      </c>
      <c r="AV18" s="95">
        <f t="shared" si="23"/>
        <v>19578466.615582366</v>
      </c>
      <c r="AW18" s="95">
        <f t="shared" si="24"/>
        <v>15424.158014775763</v>
      </c>
      <c r="AX18" s="95">
        <f t="shared" si="25"/>
        <v>33055299.154930513</v>
      </c>
      <c r="AY18" s="14">
        <v>12</v>
      </c>
      <c r="AZ18" s="14">
        <f t="shared" si="26"/>
        <v>1.1443745176025606</v>
      </c>
      <c r="BA18" s="14">
        <f t="shared" si="27"/>
        <v>1.0305067321774424</v>
      </c>
      <c r="BD18" s="14">
        <v>12</v>
      </c>
      <c r="BE18" s="95">
        <f>求节点(节奏总纲!$D$4:$D$163,M$7:M$166,$BD18)</f>
        <v>127.88397238155449</v>
      </c>
      <c r="BF18" s="95">
        <f>求节点(节奏总纲!$D$4:$D$163,N$7:N$166,$BD18)</f>
        <v>5153.6676544771535</v>
      </c>
      <c r="BG18" s="95">
        <f>求节点(节奏总纲!$D$4:$D$163,O$7:O$166,$BD18)</f>
        <v>5153.6676544771535</v>
      </c>
      <c r="BH18" s="95">
        <f>求节点(节奏总纲!$D$4:$D$163,P$7:P$166,$BD18)</f>
        <v>1.0852631578947369E-2</v>
      </c>
      <c r="BI18" s="95">
        <f>求节点(节奏总纲!$D$4:$D$163,Q$7:Q$166,$BD18)</f>
        <v>1.0852631578947369E-2</v>
      </c>
      <c r="BJ18" s="95">
        <f>求节点(节奏总纲!$D$4:$D$163,T$7:T$166,$BD18)</f>
        <v>0.75579103713534335</v>
      </c>
      <c r="BK18" s="95">
        <f>求节点(节奏总纲!$D$4:$D$163,U$7:U$166,$BD18)</f>
        <v>308756856.31659281</v>
      </c>
      <c r="BL18" s="91"/>
      <c r="BM18" s="14">
        <v>12</v>
      </c>
      <c r="BN18" s="95">
        <f>求节点(节奏总纲!$D$4:$D$163,AF$7:AF$166,$BD18)</f>
        <v>127.88397238155449</v>
      </c>
      <c r="BO18" s="95">
        <f>求节点(节奏总纲!$D$4:$D$163,AG$7:AG$166,$BD18)</f>
        <v>412.50095325646106</v>
      </c>
      <c r="BP18" s="95">
        <f>求节点(节奏总纲!$D$4:$D$163,AH$7:AH$166,$BD18)</f>
        <v>412.50095325646106</v>
      </c>
      <c r="BQ18" s="95">
        <f>求节点(节奏总纲!$D$4:$D$163,AI$7:AI$166,$BD18)</f>
        <v>1.0852631578947369E-2</v>
      </c>
      <c r="BR18" s="95">
        <f>求节点(节奏总纲!$D$4:$D$163,AJ$7:AJ$166,$BD18)</f>
        <v>1.0852631578947369E-2</v>
      </c>
      <c r="BS18" s="95">
        <f>求节点(节奏总纲!$D$4:$D$163,AM$7:AM$166,$BD18)</f>
        <v>4109.2941285159368</v>
      </c>
      <c r="BT18" s="95">
        <f>求节点(节奏总纲!$D$4:$D$163,AN$7:AN$166,$BD18)</f>
        <v>0.30416595658940321</v>
      </c>
      <c r="BU18" s="95">
        <f>求节点(节奏总纲!$D$4:$D$163,AO$7:AO$166,$BD18)</f>
        <v>147424115.12768418</v>
      </c>
      <c r="BX18" s="14">
        <v>12</v>
      </c>
      <c r="BY18" s="14">
        <f t="shared" si="28"/>
        <v>4406094.4001678675</v>
      </c>
      <c r="BZ18" s="14">
        <f t="shared" si="29"/>
        <v>6934842.2436891589</v>
      </c>
      <c r="CA18" s="14">
        <f t="shared" si="30"/>
        <v>6934842.2436891589</v>
      </c>
      <c r="CB18" s="14">
        <f t="shared" si="31"/>
        <v>39493.644943511281</v>
      </c>
      <c r="CC18" s="14">
        <f t="shared" si="32"/>
        <v>39493.644943511281</v>
      </c>
      <c r="CD18" s="14">
        <f t="shared" si="47"/>
        <v>3026917.1679067966</v>
      </c>
      <c r="CF18" s="93">
        <f t="shared" si="34"/>
        <v>0.2060686396390837</v>
      </c>
      <c r="CG18" s="93">
        <f t="shared" si="35"/>
        <v>0.32433565363788636</v>
      </c>
      <c r="CH18" s="93">
        <f t="shared" si="36"/>
        <v>0.32433565363788636</v>
      </c>
      <c r="CI18" s="93">
        <f t="shared" si="37"/>
        <v>1.8470783757125772E-3</v>
      </c>
      <c r="CJ18" s="93">
        <f t="shared" si="38"/>
        <v>1.8470783757125772E-3</v>
      </c>
      <c r="CK18" s="93">
        <f t="shared" si="39"/>
        <v>0.14156589633371841</v>
      </c>
    </row>
    <row r="19" spans="12:89" x14ac:dyDescent="0.15">
      <c r="L19" s="14">
        <v>13</v>
      </c>
      <c r="M19" s="95">
        <f>武将属性!$C17</f>
        <v>92.185607907795699</v>
      </c>
      <c r="N19" s="95">
        <f>武将属性!$R17</f>
        <v>1833.7094673853753</v>
      </c>
      <c r="O19" s="95">
        <f>武将属性!$R17</f>
        <v>1833.7094673853753</v>
      </c>
      <c r="P19" s="90">
        <f>武将属性!$AD17</f>
        <v>3.2724201115488473E-3</v>
      </c>
      <c r="Q19" s="90">
        <f>武将属性!$AD17</f>
        <v>3.2724201115488473E-3</v>
      </c>
      <c r="R19" s="90">
        <f>武将属性!BG17</f>
        <v>5.001351518762262E-2</v>
      </c>
      <c r="S19" s="90">
        <f t="shared" si="4"/>
        <v>5.001351518762262E-2</v>
      </c>
      <c r="T19" s="95">
        <f>战法技能效用!AK17</f>
        <v>0.20470993501769708</v>
      </c>
      <c r="U19" s="95">
        <f t="shared" si="5"/>
        <v>12481210.174973281</v>
      </c>
      <c r="V19" s="95">
        <f t="shared" si="6"/>
        <v>230795.89291411673</v>
      </c>
      <c r="W19" s="95">
        <f t="shared" si="7"/>
        <v>11602.74300227461</v>
      </c>
      <c r="X19" s="95">
        <f t="shared" si="8"/>
        <v>11602.74300227461</v>
      </c>
      <c r="Y19" s="95">
        <f t="shared" si="9"/>
        <v>21206662.581778921</v>
      </c>
      <c r="Z19" s="95">
        <f t="shared" si="10"/>
        <v>21206662.581778921</v>
      </c>
      <c r="AA19" s="95">
        <f t="shared" si="11"/>
        <v>20262653.178429455</v>
      </c>
      <c r="AB19" s="95">
        <f t="shared" si="12"/>
        <v>20262653.178429455</v>
      </c>
      <c r="AC19" s="95">
        <f t="shared" si="13"/>
        <v>35321464.648829058</v>
      </c>
      <c r="AD19" s="92"/>
      <c r="AE19" s="14">
        <v>13</v>
      </c>
      <c r="AF19" s="95">
        <f>武将属性!$C17</f>
        <v>92.185607907795699</v>
      </c>
      <c r="AG19" s="91">
        <f>士兵属性!$D17</f>
        <v>281.41852595302555</v>
      </c>
      <c r="AH19" s="91">
        <f>士兵属性!$D17</f>
        <v>281.41852595302555</v>
      </c>
      <c r="AI19" s="92">
        <f>士兵属性!$O17</f>
        <v>3.2724201115488473E-3</v>
      </c>
      <c r="AJ19" s="92">
        <f>士兵属性!$O17</f>
        <v>3.2724201115488473E-3</v>
      </c>
      <c r="AK19" s="92">
        <f>士兵属性!AV17</f>
        <v>5.001351518762262E-2</v>
      </c>
      <c r="AL19" s="92">
        <f t="shared" si="15"/>
        <v>5.001351518762262E-2</v>
      </c>
      <c r="AM19" s="95">
        <f>带兵数!$D16</f>
        <v>2464.3190924164546</v>
      </c>
      <c r="AN19" s="91">
        <f>战法技能效用!AQ17</f>
        <v>0.12229005423381305</v>
      </c>
      <c r="AO19" s="91">
        <f t="shared" si="16"/>
        <v>12394531.767933208</v>
      </c>
      <c r="AP19" s="95">
        <f t="shared" si="17"/>
        <v>256986.41049959906</v>
      </c>
      <c r="AQ19" s="95">
        <f t="shared" si="18"/>
        <v>75294.905380206663</v>
      </c>
      <c r="AR19" s="95">
        <f t="shared" si="19"/>
        <v>75294.905380206663</v>
      </c>
      <c r="AS19" s="95">
        <f t="shared" si="20"/>
        <v>23613176.243112363</v>
      </c>
      <c r="AT19" s="95">
        <f t="shared" si="21"/>
        <v>23613176.243112363</v>
      </c>
      <c r="AU19" s="95">
        <f t="shared" si="22"/>
        <v>22562041.472118314</v>
      </c>
      <c r="AV19" s="95">
        <f t="shared" si="23"/>
        <v>22562041.472118314</v>
      </c>
      <c r="AW19" s="95">
        <f t="shared" si="24"/>
        <v>17196.94608468295</v>
      </c>
      <c r="AX19" s="95">
        <f t="shared" si="25"/>
        <v>37760971.335233435</v>
      </c>
      <c r="AY19" s="14">
        <v>13</v>
      </c>
      <c r="AZ19" s="14">
        <f t="shared" si="26"/>
        <v>1.1442691355947807</v>
      </c>
      <c r="BA19" s="14">
        <f t="shared" si="27"/>
        <v>0.99305528824329259</v>
      </c>
      <c r="BD19" s="14">
        <v>13</v>
      </c>
      <c r="BE19" s="95">
        <f>求节点(节奏总纲!$D$4:$D$163,M$7:M$166,$BD19)</f>
        <v>129.99458389643542</v>
      </c>
      <c r="BF19" s="95">
        <f>求节点(节奏总纲!$D$4:$D$163,N$7:N$166,$BD19)</f>
        <v>5354.0270653720509</v>
      </c>
      <c r="BG19" s="95">
        <f>求节点(节奏总纲!$D$4:$D$163,O$7:O$166,$BD19)</f>
        <v>5354.0270653720509</v>
      </c>
      <c r="BH19" s="95">
        <f>求节点(节奏总纲!$D$4:$D$163,P$7:P$166,$BD19)</f>
        <v>1.1133333333333334E-2</v>
      </c>
      <c r="BI19" s="95">
        <f>求节点(节奏总纲!$D$4:$D$163,Q$7:Q$166,$BD19)</f>
        <v>1.1133333333333334E-2</v>
      </c>
      <c r="BJ19" s="95">
        <f>求节点(节奏总纲!$D$4:$D$163,T$7:T$166,$BD19)</f>
        <v>0.8094324650847331</v>
      </c>
      <c r="BK19" s="95">
        <f>求节点(节奏总纲!$D$4:$D$163,U$7:U$166,$BD19)</f>
        <v>361756622.64861315</v>
      </c>
      <c r="BL19" s="91"/>
      <c r="BM19" s="14">
        <v>13</v>
      </c>
      <c r="BN19" s="95">
        <f>求节点(节奏总纲!$D$4:$D$163,AF$7:AF$166,$BD19)</f>
        <v>129.99458389643542</v>
      </c>
      <c r="BO19" s="95">
        <f>求节点(节奏总纲!$D$4:$D$163,AG$7:AG$166,$BD19)</f>
        <v>418.65828372060815</v>
      </c>
      <c r="BP19" s="95">
        <f>求节点(节奏总纲!$D$4:$D$163,AH$7:AH$166,$BD19)</f>
        <v>418.65828372060815</v>
      </c>
      <c r="BQ19" s="95">
        <f>求节点(节奏总纲!$D$4:$D$163,AI$7:AI$166,$BD19)</f>
        <v>1.1133333333333334E-2</v>
      </c>
      <c r="BR19" s="95">
        <f>求节点(节奏总纲!$D$4:$D$163,AJ$7:AJ$166,$BD19)</f>
        <v>1.1133333333333334E-2</v>
      </c>
      <c r="BS19" s="95">
        <f>求节点(节奏总纲!$D$4:$D$163,AM$7:AM$166,$BD19)</f>
        <v>4177.9620613255001</v>
      </c>
      <c r="BT19" s="95">
        <f>求节点(节奏总纲!$D$4:$D$163,AN$7:AN$166,$BD19)</f>
        <v>0.31539028449015205</v>
      </c>
      <c r="BU19" s="95">
        <f>求节点(节奏总纲!$D$4:$D$163,AO$7:AO$166,$BD19)</f>
        <v>163185273.54032266</v>
      </c>
      <c r="BX19" s="14">
        <v>13</v>
      </c>
      <c r="BY19" s="14">
        <f t="shared" si="28"/>
        <v>4677296.1653788872</v>
      </c>
      <c r="BZ19" s="14">
        <f t="shared" si="29"/>
        <v>8007672.5031799925</v>
      </c>
      <c r="CA19" s="14">
        <f t="shared" si="30"/>
        <v>8007672.5031799925</v>
      </c>
      <c r="CB19" s="14">
        <f t="shared" si="31"/>
        <v>44579.916188838331</v>
      </c>
      <c r="CC19" s="14">
        <f t="shared" si="32"/>
        <v>44579.916188838331</v>
      </c>
      <c r="CD19" s="14">
        <f t="shared" si="47"/>
        <v>4169264.1217808709</v>
      </c>
      <c r="CF19" s="93">
        <f t="shared" si="34"/>
        <v>0.18745877748217599</v>
      </c>
      <c r="CG19" s="93">
        <f t="shared" si="35"/>
        <v>0.32093509686961619</v>
      </c>
      <c r="CH19" s="93">
        <f t="shared" si="36"/>
        <v>0.32093509686961619</v>
      </c>
      <c r="CI19" s="93">
        <f t="shared" si="37"/>
        <v>1.7866939132216667E-3</v>
      </c>
      <c r="CJ19" s="93">
        <f t="shared" si="38"/>
        <v>1.7866939132216667E-3</v>
      </c>
      <c r="CK19" s="93">
        <f t="shared" si="39"/>
        <v>0.16709764095214805</v>
      </c>
    </row>
    <row r="20" spans="12:89" x14ac:dyDescent="0.15">
      <c r="L20" s="14">
        <v>14</v>
      </c>
      <c r="M20" s="95">
        <f>武将属性!$C18</f>
        <v>93.360679793983607</v>
      </c>
      <c r="N20" s="95">
        <f>武将属性!$R18</f>
        <v>1926.1729701347265</v>
      </c>
      <c r="O20" s="95">
        <f>武将属性!$R18</f>
        <v>1926.1729701347265</v>
      </c>
      <c r="P20" s="90">
        <f>武将属性!$AD18</f>
        <v>3.5294775586120555E-3</v>
      </c>
      <c r="Q20" s="90">
        <f>武将属性!$AD18</f>
        <v>3.5294775586120555E-3</v>
      </c>
      <c r="R20" s="90">
        <f>武将属性!BG18</f>
        <v>5.0018681867748903E-2</v>
      </c>
      <c r="S20" s="90">
        <f t="shared" si="4"/>
        <v>5.0018681867748903E-2</v>
      </c>
      <c r="T20" s="95">
        <f>战法技能效用!AK18</f>
        <v>0.23705137287231182</v>
      </c>
      <c r="U20" s="95">
        <f t="shared" si="5"/>
        <v>14713783.905267227</v>
      </c>
      <c r="V20" s="95">
        <f t="shared" si="6"/>
        <v>266684.74833541957</v>
      </c>
      <c r="W20" s="95">
        <f t="shared" si="7"/>
        <v>12926.081811614626</v>
      </c>
      <c r="X20" s="95">
        <f t="shared" si="8"/>
        <v>12926.081811614626</v>
      </c>
      <c r="Y20" s="95">
        <f t="shared" si="9"/>
        <v>24810301.99118194</v>
      </c>
      <c r="Z20" s="95">
        <f t="shared" si="10"/>
        <v>24810301.99118194</v>
      </c>
      <c r="AA20" s="95">
        <f t="shared" si="11"/>
        <v>23711834.679926321</v>
      </c>
      <c r="AB20" s="95">
        <f t="shared" si="12"/>
        <v>23711834.679926321</v>
      </c>
      <c r="AC20" s="95">
        <f t="shared" si="13"/>
        <v>40253573.847093843</v>
      </c>
      <c r="AD20" s="92"/>
      <c r="AE20" s="14">
        <v>14</v>
      </c>
      <c r="AF20" s="95">
        <f>武将属性!$C18</f>
        <v>93.360679793983607</v>
      </c>
      <c r="AG20" s="91">
        <f>士兵属性!$D18</f>
        <v>286.67047637669037</v>
      </c>
      <c r="AH20" s="91">
        <f>士兵属性!$D18</f>
        <v>286.67047637669037</v>
      </c>
      <c r="AI20" s="92">
        <f>士兵属性!$O18</f>
        <v>3.5294775586120555E-3</v>
      </c>
      <c r="AJ20" s="92">
        <f>士兵属性!$O18</f>
        <v>3.5294775586120555E-3</v>
      </c>
      <c r="AK20" s="92">
        <f>士兵属性!AV18</f>
        <v>5.0018681867748903E-2</v>
      </c>
      <c r="AL20" s="92">
        <f t="shared" si="15"/>
        <v>5.0018681867748903E-2</v>
      </c>
      <c r="AM20" s="95">
        <f>带兵数!$D17</f>
        <v>2540.9487920387801</v>
      </c>
      <c r="AN20" s="91">
        <f>战法技能效用!AQ18</f>
        <v>0.13206615348797651</v>
      </c>
      <c r="AO20" s="91">
        <f t="shared" si="16"/>
        <v>14097746.430923954</v>
      </c>
      <c r="AP20" s="95">
        <f t="shared" si="17"/>
        <v>290785.30122775899</v>
      </c>
      <c r="AQ20" s="95">
        <f t="shared" si="18"/>
        <v>84702.939165008924</v>
      </c>
      <c r="AR20" s="95">
        <f t="shared" si="19"/>
        <v>84702.939165008924</v>
      </c>
      <c r="AS20" s="95">
        <f t="shared" si="20"/>
        <v>27052432.443506654</v>
      </c>
      <c r="AT20" s="95">
        <f t="shared" si="21"/>
        <v>27052432.443506654</v>
      </c>
      <c r="AU20" s="95">
        <f t="shared" si="22"/>
        <v>25854695.602588519</v>
      </c>
      <c r="AV20" s="95">
        <f t="shared" si="23"/>
        <v>25854695.602588519</v>
      </c>
      <c r="AW20" s="95">
        <f t="shared" si="24"/>
        <v>19112.413439434906</v>
      </c>
      <c r="AX20" s="95">
        <f t="shared" si="25"/>
        <v>42898256.159544878</v>
      </c>
      <c r="AY20" s="14">
        <v>14</v>
      </c>
      <c r="AZ20" s="14">
        <f t="shared" si="26"/>
        <v>1.1440820728295726</v>
      </c>
      <c r="BA20" s="14">
        <f t="shared" si="27"/>
        <v>0.9581319476818777</v>
      </c>
      <c r="BD20" s="14">
        <v>14</v>
      </c>
      <c r="BE20" s="95">
        <f>求节点(节奏总纲!$D$4:$D$163,M$7:M$166,$BD20)</f>
        <v>131.96381681779815</v>
      </c>
      <c r="BF20" s="95">
        <f>求节点(节奏总纲!$D$4:$D$163,N$7:N$166,$BD20)</f>
        <v>5540.965469364095</v>
      </c>
      <c r="BG20" s="95">
        <f>求节点(节奏总纲!$D$4:$D$163,O$7:O$166,$BD20)</f>
        <v>5540.965469364095</v>
      </c>
      <c r="BH20" s="95">
        <f>求节点(节奏总纲!$D$4:$D$163,P$7:P$166,$BD20)</f>
        <v>1.1414035087719298E-2</v>
      </c>
      <c r="BI20" s="95">
        <f>求节点(节奏总纲!$D$4:$D$163,Q$7:Q$166,$BD20)</f>
        <v>1.1414035087719298E-2</v>
      </c>
      <c r="BJ20" s="95">
        <f>求节点(节奏总纲!$D$4:$D$163,T$7:T$166,$BD20)</f>
        <v>0.85948074025147003</v>
      </c>
      <c r="BK20" s="95">
        <f>求节点(节奏总纲!$D$4:$D$163,U$7:U$166,$BD20)</f>
        <v>417315412.02114457</v>
      </c>
      <c r="BL20" s="91"/>
      <c r="BM20" s="14">
        <v>14</v>
      </c>
      <c r="BN20" s="95">
        <f>求节点(节奏总纲!$D$4:$D$163,AF$7:AF$166,$BD20)</f>
        <v>131.96381681779815</v>
      </c>
      <c r="BO20" s="95">
        <f>求节点(节奏总纲!$D$4:$D$163,AG$7:AG$166,$BD20)</f>
        <v>424.44385014447164</v>
      </c>
      <c r="BP20" s="95">
        <f>求节点(节奏总纲!$D$4:$D$163,AH$7:AH$166,$BD20)</f>
        <v>424.44385014447164</v>
      </c>
      <c r="BQ20" s="95">
        <f>求节点(节奏总纲!$D$4:$D$163,AI$7:AI$166,$BD20)</f>
        <v>1.1414035087719298E-2</v>
      </c>
      <c r="BR20" s="95">
        <f>求节点(节奏总纲!$D$4:$D$163,AJ$7:AJ$166,$BD20)</f>
        <v>1.1414035087719298E-2</v>
      </c>
      <c r="BS20" s="95">
        <f>求节点(节奏总纲!$D$4:$D$163,AM$7:AM$166,$BD20)</f>
        <v>4241.9537398023867</v>
      </c>
      <c r="BT20" s="95">
        <f>求节点(节奏总纲!$D$4:$D$163,AN$7:AN$166,$BD20)</f>
        <v>0.32586275460911268</v>
      </c>
      <c r="BU20" s="95">
        <f>求节点(节奏总纲!$D$4:$D$163,AO$7:AO$166,$BD20)</f>
        <v>179164444.50353819</v>
      </c>
      <c r="BX20" s="14">
        <v>14</v>
      </c>
      <c r="BY20" s="14">
        <f t="shared" si="28"/>
        <v>4990669.9156229366</v>
      </c>
      <c r="BZ20" s="14">
        <f t="shared" si="29"/>
        <v>9202863.3043065593</v>
      </c>
      <c r="CA20" s="14">
        <f t="shared" si="30"/>
        <v>9202863.3043065593</v>
      </c>
      <c r="CB20" s="14">
        <f t="shared" si="31"/>
        <v>50957.589079558791</v>
      </c>
      <c r="CC20" s="14">
        <f t="shared" si="32"/>
        <v>50957.589079558791</v>
      </c>
      <c r="CD20" s="14">
        <f t="shared" si="47"/>
        <v>5471122.5787828015</v>
      </c>
      <c r="CF20" s="93">
        <f t="shared" si="34"/>
        <v>0.17227364080304033</v>
      </c>
      <c r="CG20" s="93">
        <f t="shared" si="35"/>
        <v>0.31767494024851722</v>
      </c>
      <c r="CH20" s="93">
        <f t="shared" si="36"/>
        <v>0.31767494024851722</v>
      </c>
      <c r="CI20" s="93">
        <f t="shared" si="37"/>
        <v>1.7590122259538554E-3</v>
      </c>
      <c r="CJ20" s="93">
        <f t="shared" si="38"/>
        <v>1.7590122259538554E-3</v>
      </c>
      <c r="CK20" s="93">
        <f t="shared" si="39"/>
        <v>0.18885845424801756</v>
      </c>
    </row>
    <row r="21" spans="12:89" x14ac:dyDescent="0.15">
      <c r="L21" s="14">
        <v>15</v>
      </c>
      <c r="M21" s="95">
        <f>武将属性!$C19</f>
        <v>94.535751680171529</v>
      </c>
      <c r="N21" s="95">
        <f>武将属性!$R19</f>
        <v>2018.6364728840776</v>
      </c>
      <c r="O21" s="95">
        <f>武将属性!$R19</f>
        <v>2018.6364728840776</v>
      </c>
      <c r="P21" s="90">
        <f>武将属性!$AD19</f>
        <v>3.8049849087217302E-3</v>
      </c>
      <c r="Q21" s="90">
        <f>武将属性!$AD19</f>
        <v>3.8049849087217302E-3</v>
      </c>
      <c r="R21" s="90">
        <f>武将属性!BG19</f>
        <v>5.0024219378397662E-2</v>
      </c>
      <c r="S21" s="90">
        <f t="shared" si="4"/>
        <v>5.0024219378397662E-2</v>
      </c>
      <c r="T21" s="95">
        <f>战法技能效用!AK19</f>
        <v>0.2693928107269265</v>
      </c>
      <c r="U21" s="95">
        <f t="shared" si="5"/>
        <v>17240176.979567796</v>
      </c>
      <c r="V21" s="95">
        <f t="shared" si="6"/>
        <v>306456.79527263844</v>
      </c>
      <c r="W21" s="95">
        <f t="shared" si="7"/>
        <v>14351.828022409365</v>
      </c>
      <c r="X21" s="95">
        <f t="shared" si="8"/>
        <v>14351.828022409365</v>
      </c>
      <c r="Y21" s="95">
        <f t="shared" si="9"/>
        <v>28861306.662299268</v>
      </c>
      <c r="Z21" s="95">
        <f t="shared" si="10"/>
        <v>28861306.662299268</v>
      </c>
      <c r="AA21" s="95">
        <f t="shared" si="11"/>
        <v>27590909.775153454</v>
      </c>
      <c r="AB21" s="95">
        <f t="shared" si="12"/>
        <v>27590909.775153454</v>
      </c>
      <c r="AC21" s="95">
        <f t="shared" si="13"/>
        <v>45645639.795304649</v>
      </c>
      <c r="AD21" s="92"/>
      <c r="AE21" s="14">
        <v>15</v>
      </c>
      <c r="AF21" s="95">
        <f>武将属性!$C19</f>
        <v>94.535751680171529</v>
      </c>
      <c r="AG21" s="91">
        <f>士兵属性!$D19</f>
        <v>291.78375432272264</v>
      </c>
      <c r="AH21" s="91">
        <f>士兵属性!$D19</f>
        <v>291.78375432272264</v>
      </c>
      <c r="AI21" s="92">
        <f>士兵属性!$O19</f>
        <v>3.8049849087217302E-3</v>
      </c>
      <c r="AJ21" s="92">
        <f>士兵属性!$O19</f>
        <v>3.8049849087217302E-3</v>
      </c>
      <c r="AK21" s="92">
        <f>士兵属性!AV19</f>
        <v>5.0024219378397662E-2</v>
      </c>
      <c r="AL21" s="92">
        <f t="shared" si="15"/>
        <v>5.0024219378397662E-2</v>
      </c>
      <c r="AM21" s="95">
        <f>带兵数!$D18</f>
        <v>2616.6658834916134</v>
      </c>
      <c r="AN21" s="91">
        <f>战法技能效用!AQ19</f>
        <v>0.14184225274213993</v>
      </c>
      <c r="AO21" s="91">
        <f t="shared" si="16"/>
        <v>15964465.607908592</v>
      </c>
      <c r="AP21" s="95">
        <f t="shared" si="17"/>
        <v>327541.81925910723</v>
      </c>
      <c r="AQ21" s="95">
        <f t="shared" si="18"/>
        <v>94917.594679736867</v>
      </c>
      <c r="AR21" s="95">
        <f t="shared" si="19"/>
        <v>94917.594679736867</v>
      </c>
      <c r="AS21" s="95">
        <f t="shared" si="20"/>
        <v>30847039.570306823</v>
      </c>
      <c r="AT21" s="95">
        <f t="shared" si="21"/>
        <v>30847039.570306823</v>
      </c>
      <c r="AU21" s="95">
        <f t="shared" si="22"/>
        <v>29489236.075603247</v>
      </c>
      <c r="AV21" s="95">
        <f t="shared" si="23"/>
        <v>29489236.075603247</v>
      </c>
      <c r="AW21" s="95">
        <f t="shared" si="24"/>
        <v>21168.474203500558</v>
      </c>
      <c r="AX21" s="95">
        <f t="shared" si="25"/>
        <v>48510049.545680121</v>
      </c>
      <c r="AY21" s="14">
        <v>15</v>
      </c>
      <c r="AZ21" s="14">
        <f t="shared" si="26"/>
        <v>1.1444386471414185</v>
      </c>
      <c r="BA21" s="14">
        <f t="shared" si="27"/>
        <v>0.92600358028974328</v>
      </c>
      <c r="BD21" s="14">
        <v>15</v>
      </c>
      <c r="BE21" s="95">
        <f>求节点(节奏总纲!$D$4:$D$163,M$7:M$166,$BD21)</f>
        <v>133.81001250187677</v>
      </c>
      <c r="BF21" s="95">
        <f>求节点(节奏总纲!$D$4:$D$163,N$7:N$166,$BD21)</f>
        <v>5716.2240032300797</v>
      </c>
      <c r="BG21" s="95">
        <f>求节点(节奏总纲!$D$4:$D$163,O$7:O$166,$BD21)</f>
        <v>5716.2240032300797</v>
      </c>
      <c r="BH21" s="95">
        <f>求节点(节奏总纲!$D$4:$D$163,P$7:P$166,$BD21)</f>
        <v>1.1694736842105263E-2</v>
      </c>
      <c r="BI21" s="95">
        <f>求节点(节奏总纲!$D$4:$D$163,Q$7:Q$166,$BD21)</f>
        <v>1.1694736842105263E-2</v>
      </c>
      <c r="BJ21" s="95">
        <f>求节点(节奏总纲!$D$4:$D$163,T$7:T$166,$BD21)</f>
        <v>0.90640201025769629</v>
      </c>
      <c r="BK21" s="95">
        <f>求节点(节奏总纲!$D$4:$D$163,U$7:U$166,$BD21)</f>
        <v>475217076.16020846</v>
      </c>
      <c r="BL21" s="91"/>
      <c r="BM21" s="14">
        <v>15</v>
      </c>
      <c r="BN21" s="95">
        <f>求节点(节奏总纲!$D$4:$D$163,AF$7:AF$166,$BD21)</f>
        <v>133.81001250187677</v>
      </c>
      <c r="BO21" s="95">
        <f>求节点(节奏总纲!$D$4:$D$163,AG$7:AG$166,$BD21)</f>
        <v>429.88556816836683</v>
      </c>
      <c r="BP21" s="95">
        <f>求节点(节奏总纲!$D$4:$D$163,AH$7:AH$166,$BD21)</f>
        <v>429.88556816836683</v>
      </c>
      <c r="BQ21" s="95">
        <f>求节点(节奏总纲!$D$4:$D$163,AI$7:AI$166,$BD21)</f>
        <v>1.1694736842105263E-2</v>
      </c>
      <c r="BR21" s="95">
        <f>求节点(节奏总纲!$D$4:$D$163,AJ$7:AJ$166,$BD21)</f>
        <v>1.1694736842105263E-2</v>
      </c>
      <c r="BS21" s="95">
        <f>求节点(节奏总纲!$D$4:$D$163,AM$7:AM$166,$BD21)</f>
        <v>4302.7796402772656</v>
      </c>
      <c r="BT21" s="95">
        <f>求节点(节奏总纲!$D$4:$D$163,AN$7:AN$166,$BD21)</f>
        <v>0.33568090711180804</v>
      </c>
      <c r="BU21" s="95">
        <f>求节点(节奏总纲!$D$4:$D$163,AO$7:AO$166,$BD21)</f>
        <v>195408723.97250855</v>
      </c>
      <c r="BX21" s="14">
        <v>15</v>
      </c>
      <c r="BY21" s="14">
        <f t="shared" si="28"/>
        <v>5350778.6800790615</v>
      </c>
      <c r="BZ21" s="14">
        <f t="shared" si="29"/>
        <v>10529883.594114823</v>
      </c>
      <c r="CA21" s="14">
        <f t="shared" si="30"/>
        <v>10529883.594114823</v>
      </c>
      <c r="CB21" s="14">
        <f t="shared" si="31"/>
        <v>58909.091198791561</v>
      </c>
      <c r="CC21" s="14">
        <f t="shared" si="32"/>
        <v>58909.091198791561</v>
      </c>
      <c r="CD21" s="14">
        <f t="shared" si="47"/>
        <v>6947368.2015567739</v>
      </c>
      <c r="CF21" s="93">
        <f t="shared" si="34"/>
        <v>0.15984052685560993</v>
      </c>
      <c r="CG21" s="93">
        <f t="shared" si="35"/>
        <v>0.31455274868268107</v>
      </c>
      <c r="CH21" s="93">
        <f t="shared" si="36"/>
        <v>0.31455274868268107</v>
      </c>
      <c r="CI21" s="93">
        <f t="shared" si="37"/>
        <v>1.7597551191672327E-3</v>
      </c>
      <c r="CJ21" s="93">
        <f t="shared" si="38"/>
        <v>1.7597551191672327E-3</v>
      </c>
      <c r="CK21" s="93">
        <f t="shared" si="39"/>
        <v>0.2075344655406936</v>
      </c>
    </row>
    <row r="22" spans="12:89" x14ac:dyDescent="0.15">
      <c r="L22" s="14">
        <v>16</v>
      </c>
      <c r="M22" s="95">
        <f>武将属性!$C20</f>
        <v>95.710823566359451</v>
      </c>
      <c r="N22" s="95">
        <f>武将属性!$R20</f>
        <v>2111.0999756334295</v>
      </c>
      <c r="O22" s="95">
        <f>武将属性!$R20</f>
        <v>2111.0999756334295</v>
      </c>
      <c r="P22" s="90">
        <f>武将属性!$AD20</f>
        <v>4.1002663753029753E-3</v>
      </c>
      <c r="Q22" s="90">
        <f>武将属性!$AD20</f>
        <v>4.1002663753029753E-3</v>
      </c>
      <c r="R22" s="90">
        <f>武将属性!BG20</f>
        <v>5.0030154335359518E-2</v>
      </c>
      <c r="S22" s="90">
        <f t="shared" si="4"/>
        <v>5.0030154335359518E-2</v>
      </c>
      <c r="T22" s="95">
        <f>战法技能效用!AK20</f>
        <v>0.30173424858154119</v>
      </c>
      <c r="U22" s="95">
        <f t="shared" si="5"/>
        <v>20087275.349932503</v>
      </c>
      <c r="V22" s="95">
        <f t="shared" si="6"/>
        <v>350375.12528680009</v>
      </c>
      <c r="W22" s="95">
        <f t="shared" si="7"/>
        <v>15884.937798032999</v>
      </c>
      <c r="X22" s="95">
        <f t="shared" si="8"/>
        <v>15884.937798032999</v>
      </c>
      <c r="Y22" s="95">
        <f t="shared" si="9"/>
        <v>33397752.118344456</v>
      </c>
      <c r="Z22" s="95">
        <f t="shared" si="10"/>
        <v>33397752.118344456</v>
      </c>
      <c r="AA22" s="95">
        <f t="shared" si="11"/>
        <v>31936884.536037493</v>
      </c>
      <c r="AB22" s="95">
        <f t="shared" si="12"/>
        <v>31936884.536037493</v>
      </c>
      <c r="AC22" s="95">
        <f t="shared" si="13"/>
        <v>51523099.79538098</v>
      </c>
      <c r="AD22" s="92"/>
      <c r="AE22" s="14">
        <v>16</v>
      </c>
      <c r="AF22" s="95">
        <f>武将属性!$C20</f>
        <v>95.710823566359451</v>
      </c>
      <c r="AG22" s="91">
        <f>士兵属性!$D20</f>
        <v>296.76896897086817</v>
      </c>
      <c r="AH22" s="91">
        <f>士兵属性!$D20</f>
        <v>296.76896897086817</v>
      </c>
      <c r="AI22" s="92">
        <f>士兵属性!$O20</f>
        <v>4.1002663753029753E-3</v>
      </c>
      <c r="AJ22" s="92">
        <f>士兵属性!$O20</f>
        <v>4.1002663753029753E-3</v>
      </c>
      <c r="AK22" s="92">
        <f>士兵属性!AV20</f>
        <v>5.0030154335359518E-2</v>
      </c>
      <c r="AL22" s="92">
        <f t="shared" si="15"/>
        <v>5.0030154335359518E-2</v>
      </c>
      <c r="AM22" s="95">
        <f>带兵数!$D19</f>
        <v>2691.4845624513546</v>
      </c>
      <c r="AN22" s="91">
        <f>战法技能效用!AQ20</f>
        <v>0.15161835199630341</v>
      </c>
      <c r="AO22" s="91">
        <f t="shared" si="16"/>
        <v>18004732.447520077</v>
      </c>
      <c r="AP22" s="95">
        <f t="shared" si="17"/>
        <v>367404.33500206831</v>
      </c>
      <c r="AQ22" s="95">
        <f t="shared" si="18"/>
        <v>105981.9326967471</v>
      </c>
      <c r="AR22" s="95">
        <f t="shared" si="19"/>
        <v>105981.9326967471</v>
      </c>
      <c r="AS22" s="95">
        <f t="shared" si="20"/>
        <v>35020976.153944284</v>
      </c>
      <c r="AT22" s="95">
        <f t="shared" si="21"/>
        <v>35020976.153944284</v>
      </c>
      <c r="AU22" s="95">
        <f t="shared" si="22"/>
        <v>33489106.326814774</v>
      </c>
      <c r="AV22" s="95">
        <f t="shared" si="23"/>
        <v>33489106.326814774</v>
      </c>
      <c r="AW22" s="95">
        <f t="shared" si="24"/>
        <v>23371.598956753845</v>
      </c>
      <c r="AX22" s="95">
        <f t="shared" si="25"/>
        <v>54622521.152831614</v>
      </c>
      <c r="AY22" s="14">
        <v>16</v>
      </c>
      <c r="AZ22" s="14">
        <f t="shared" si="26"/>
        <v>1.1452311379485141</v>
      </c>
      <c r="BA22" s="14">
        <f t="shared" si="27"/>
        <v>0.89632526730812079</v>
      </c>
      <c r="BD22" s="14">
        <v>16</v>
      </c>
      <c r="BE22" s="95">
        <f>求节点(节奏总纲!$D$4:$D$163,M$7:M$166,$BD22)</f>
        <v>135.29735521555574</v>
      </c>
      <c r="BF22" s="95">
        <f>求节点(节奏总纲!$D$4:$D$163,N$7:N$166,$BD22)</f>
        <v>5841.7135468105889</v>
      </c>
      <c r="BG22" s="95">
        <f>求节点(节奏总纲!$D$4:$D$163,O$7:O$166,$BD22)</f>
        <v>5841.7135468105889</v>
      </c>
      <c r="BH22" s="95">
        <f>求节点(节奏总纲!$D$4:$D$163,P$7:P$166,$BD22)</f>
        <v>1.1975438596491229E-2</v>
      </c>
      <c r="BI22" s="95">
        <f>求节点(节奏总纲!$D$4:$D$163,Q$7:Q$166,$BD22)</f>
        <v>1.1975438596491229E-2</v>
      </c>
      <c r="BJ22" s="95">
        <f>求节点(节奏总纲!$D$4:$D$163,T$7:T$166,$BD22)</f>
        <v>0.91470938051171113</v>
      </c>
      <c r="BK22" s="95">
        <f>求节点(节奏总纲!$D$4:$D$163,U$7:U$166,$BD22)</f>
        <v>508449906.77527738</v>
      </c>
      <c r="BL22" s="91"/>
      <c r="BM22" s="14">
        <v>16</v>
      </c>
      <c r="BN22" s="95">
        <f>求节点(节奏总纲!$D$4:$D$163,AF$7:AF$166,$BD22)</f>
        <v>135.29735521555574</v>
      </c>
      <c r="BO22" s="95">
        <f>求节点(节奏总纲!$D$4:$D$163,AG$7:AG$166,$BD22)</f>
        <v>434.95756862623881</v>
      </c>
      <c r="BP22" s="95">
        <f>求节点(节奏总纲!$D$4:$D$163,AH$7:AH$166,$BD22)</f>
        <v>434.95756862623881</v>
      </c>
      <c r="BQ22" s="95">
        <f>求节点(节奏总纲!$D$4:$D$163,AI$7:AI$166,$BD22)</f>
        <v>1.1975438596491229E-2</v>
      </c>
      <c r="BR22" s="95">
        <f>求节点(节奏总纲!$D$4:$D$163,AJ$7:AJ$166,$BD22)</f>
        <v>1.1975438596491229E-2</v>
      </c>
      <c r="BS22" s="95">
        <f>求节点(节奏总纲!$D$4:$D$163,AM$7:AM$166,$BD22)</f>
        <v>4357.8849764284723</v>
      </c>
      <c r="BT22" s="95">
        <f>求节点(节奏总纲!$D$4:$D$163,AN$7:AN$166,$BD22)</f>
        <v>0.34245864444249291</v>
      </c>
      <c r="BU22" s="95">
        <f>求节点(节奏总纲!$D$4:$D$163,AO$7:AO$166,$BD22)</f>
        <v>210542693.40904412</v>
      </c>
      <c r="BX22" s="14">
        <v>16</v>
      </c>
      <c r="BY22" s="14">
        <f t="shared" si="28"/>
        <v>5762494.6394231515</v>
      </c>
      <c r="BZ22" s="14">
        <f t="shared" si="29"/>
        <v>11998660.583876532</v>
      </c>
      <c r="CA22" s="14">
        <f t="shared" si="30"/>
        <v>11998660.583876532</v>
      </c>
      <c r="CB22" s="14">
        <f t="shared" si="31"/>
        <v>68770.828424813197</v>
      </c>
      <c r="CC22" s="14">
        <f t="shared" si="32"/>
        <v>68770.828424813197</v>
      </c>
      <c r="CD22" s="14">
        <f t="shared" si="47"/>
        <v>8613699.3316661976</v>
      </c>
      <c r="CF22" s="93">
        <f t="shared" si="34"/>
        <v>0.14963221263945584</v>
      </c>
      <c r="CG22" s="93">
        <f t="shared" si="35"/>
        <v>0.31156404373766078</v>
      </c>
      <c r="CH22" s="93">
        <f t="shared" si="36"/>
        <v>0.31156404373766078</v>
      </c>
      <c r="CI22" s="93">
        <f t="shared" si="37"/>
        <v>1.7857424372863773E-3</v>
      </c>
      <c r="CJ22" s="93">
        <f t="shared" si="38"/>
        <v>1.7857424372863773E-3</v>
      </c>
      <c r="CK22" s="93">
        <f t="shared" si="39"/>
        <v>0.22366821501064996</v>
      </c>
    </row>
    <row r="23" spans="12:89" x14ac:dyDescent="0.15">
      <c r="L23" s="14">
        <v>17</v>
      </c>
      <c r="M23" s="95">
        <f>武将属性!$C21</f>
        <v>96.885895452547359</v>
      </c>
      <c r="N23" s="95">
        <f>武将属性!$R21</f>
        <v>2203.5634783827804</v>
      </c>
      <c r="O23" s="95">
        <f>武将属性!$R21</f>
        <v>2203.5634783827804</v>
      </c>
      <c r="P23" s="90">
        <f>武将属性!$AD21</f>
        <v>4.3986794472332556E-3</v>
      </c>
      <c r="Q23" s="90">
        <f>武将属性!$AD21</f>
        <v>4.3986794472332556E-3</v>
      </c>
      <c r="R23" s="90">
        <f>武将属性!BG21</f>
        <v>5.0036515264732524E-2</v>
      </c>
      <c r="S23" s="90">
        <f t="shared" si="4"/>
        <v>5.0036515264732524E-2</v>
      </c>
      <c r="T23" s="95">
        <f>战法技能效用!AK21</f>
        <v>0.33407568643615593</v>
      </c>
      <c r="U23" s="95">
        <f t="shared" si="5"/>
        <v>23282719.520176761</v>
      </c>
      <c r="V23" s="95">
        <f t="shared" si="6"/>
        <v>398700.94879377133</v>
      </c>
      <c r="W23" s="95">
        <f t="shared" si="7"/>
        <v>17530.013916374512</v>
      </c>
      <c r="X23" s="95">
        <f t="shared" si="8"/>
        <v>17530.013916374512</v>
      </c>
      <c r="Y23" s="95">
        <f t="shared" si="9"/>
        <v>38459328.18522203</v>
      </c>
      <c r="Z23" s="95">
        <f t="shared" si="10"/>
        <v>38459328.18522203</v>
      </c>
      <c r="AA23" s="95">
        <f t="shared" si="11"/>
        <v>36787766.787258677</v>
      </c>
      <c r="AB23" s="95">
        <f t="shared" si="12"/>
        <v>36787766.787258677</v>
      </c>
      <c r="AC23" s="95">
        <f t="shared" si="13"/>
        <v>57910505.130120143</v>
      </c>
      <c r="AD23" s="92"/>
      <c r="AE23" s="14">
        <v>17</v>
      </c>
      <c r="AF23" s="95">
        <f>武将属性!$C21</f>
        <v>96.885895452547359</v>
      </c>
      <c r="AG23" s="91">
        <f>士兵属性!$D21</f>
        <v>301.80030561768223</v>
      </c>
      <c r="AH23" s="91">
        <f>士兵属性!$D21</f>
        <v>301.80030561768223</v>
      </c>
      <c r="AI23" s="92">
        <f>士兵属性!$O21</f>
        <v>4.3986794472332556E-3</v>
      </c>
      <c r="AJ23" s="92">
        <f>士兵属性!$O21</f>
        <v>4.3986794472332556E-3</v>
      </c>
      <c r="AK23" s="92">
        <f>士兵属性!AV21</f>
        <v>5.0036515264732524E-2</v>
      </c>
      <c r="AL23" s="92">
        <f t="shared" si="15"/>
        <v>5.0036515264732524E-2</v>
      </c>
      <c r="AM23" s="95">
        <f>带兵数!$D20</f>
        <v>2763.9606019664152</v>
      </c>
      <c r="AN23" s="91">
        <f>战法技能效用!AQ21</f>
        <v>0.16139445125046686</v>
      </c>
      <c r="AO23" s="91">
        <f t="shared" si="16"/>
        <v>20228988.327854745</v>
      </c>
      <c r="AP23" s="95">
        <f t="shared" si="17"/>
        <v>410522.07590022398</v>
      </c>
      <c r="AQ23" s="95">
        <f t="shared" si="18"/>
        <v>117875.18629755311</v>
      </c>
      <c r="AR23" s="95">
        <f t="shared" si="19"/>
        <v>117875.18629755311</v>
      </c>
      <c r="AS23" s="95">
        <f t="shared" si="20"/>
        <v>39599612.923148371</v>
      </c>
      <c r="AT23" s="95">
        <f t="shared" si="21"/>
        <v>39599612.923148371</v>
      </c>
      <c r="AU23" s="95">
        <f t="shared" si="22"/>
        <v>37878491.222378246</v>
      </c>
      <c r="AV23" s="95">
        <f t="shared" si="23"/>
        <v>37878491.222378246</v>
      </c>
      <c r="AW23" s="95">
        <f t="shared" si="24"/>
        <v>25741.877235177049</v>
      </c>
      <c r="AX23" s="95">
        <f t="shared" si="25"/>
        <v>61262161.552502006</v>
      </c>
      <c r="AY23" s="14">
        <v>17</v>
      </c>
      <c r="AZ23" s="14">
        <f t="shared" si="26"/>
        <v>1.1464151119955706</v>
      </c>
      <c r="BA23" s="14">
        <f t="shared" si="27"/>
        <v>0.86884130139197624</v>
      </c>
      <c r="BD23" s="14">
        <v>17</v>
      </c>
      <c r="BE23" s="95">
        <f>求节点(节奏总纲!$D$4:$D$163,M$7:M$166,$BD23)</f>
        <v>136.69987365615361</v>
      </c>
      <c r="BF23" s="95">
        <f>求节点(节奏总纲!$D$4:$D$163,N$7:N$166,$BD23)</f>
        <v>5960.0463273830856</v>
      </c>
      <c r="BG23" s="95">
        <f>求节点(节奏总纲!$D$4:$D$163,O$7:O$166,$BD23)</f>
        <v>5960.0463273830856</v>
      </c>
      <c r="BH23" s="95">
        <f>求节点(节奏总纲!$D$4:$D$163,P$7:P$166,$BD23)</f>
        <v>1.2337951513322046E-2</v>
      </c>
      <c r="BI23" s="95">
        <f>求节点(节奏总纲!$D$4:$D$163,Q$7:Q$166,$BD23)</f>
        <v>1.2337951513322046E-2</v>
      </c>
      <c r="BJ23" s="95">
        <f>求节点(节奏总纲!$D$4:$D$163,T$7:T$166,$BD23)</f>
        <v>0.9225429751950176</v>
      </c>
      <c r="BK23" s="95">
        <f>求节点(节奏总纲!$D$4:$D$163,U$7:U$166,$BD23)</f>
        <v>541469626.42976725</v>
      </c>
      <c r="BL23" s="91"/>
      <c r="BM23" s="14">
        <v>17</v>
      </c>
      <c r="BN23" s="95">
        <f>求节点(节奏总纲!$D$4:$D$163,AF$7:AF$166,$BD23)</f>
        <v>136.69987365615361</v>
      </c>
      <c r="BO23" s="95">
        <f>求节点(节奏总纲!$D$4:$D$163,AG$7:AG$166,$BD23)</f>
        <v>439.76884590615612</v>
      </c>
      <c r="BP23" s="95">
        <f>求节点(节奏总纲!$D$4:$D$163,AH$7:AH$166,$BD23)</f>
        <v>439.76884590615612</v>
      </c>
      <c r="BQ23" s="95">
        <f>求节点(节奏总纲!$D$4:$D$163,AI$7:AI$166,$BD23)</f>
        <v>1.2337951513322046E-2</v>
      </c>
      <c r="BR23" s="95">
        <f>求节点(节奏总纲!$D$4:$D$163,AJ$7:AJ$166,$BD23)</f>
        <v>1.2337951513322046E-2</v>
      </c>
      <c r="BS23" s="95">
        <f>求节点(节奏总纲!$D$4:$D$163,AM$7:AM$166,$BD23)</f>
        <v>4411.747212698795</v>
      </c>
      <c r="BT23" s="95">
        <f>求节点(节奏总纲!$D$4:$D$163,AN$7:AN$166,$BD23)</f>
        <v>0.34884984231799882</v>
      </c>
      <c r="BU23" s="95">
        <f>求节点(节奏总纲!$D$4:$D$163,AO$7:AO$166,$BD23)</f>
        <v>225994931.97016168</v>
      </c>
      <c r="BX23" s="14">
        <v>17</v>
      </c>
      <c r="BY23" s="14">
        <f t="shared" si="28"/>
        <v>6230996.915347157</v>
      </c>
      <c r="BZ23" s="14">
        <f t="shared" si="29"/>
        <v>13619547.073829386</v>
      </c>
      <c r="CA23" s="14">
        <f t="shared" si="30"/>
        <v>13619547.073829386</v>
      </c>
      <c r="CB23" s="14">
        <f t="shared" si="31"/>
        <v>80247.594692940111</v>
      </c>
      <c r="CC23" s="14">
        <f t="shared" si="32"/>
        <v>80247.594692940111</v>
      </c>
      <c r="CD23" s="14">
        <f t="shared" si="47"/>
        <v>10486608.334461326</v>
      </c>
      <c r="CF23" s="93">
        <f t="shared" si="34"/>
        <v>0.14123737861618213</v>
      </c>
      <c r="CG23" s="93">
        <f t="shared" si="35"/>
        <v>0.30871289984263856</v>
      </c>
      <c r="CH23" s="93">
        <f t="shared" si="36"/>
        <v>0.30871289984263856</v>
      </c>
      <c r="CI23" s="93">
        <f t="shared" si="37"/>
        <v>1.8189641350597979E-3</v>
      </c>
      <c r="CJ23" s="93">
        <f t="shared" si="38"/>
        <v>1.8189641350597979E-3</v>
      </c>
      <c r="CK23" s="93">
        <f t="shared" si="39"/>
        <v>0.23769889342842127</v>
      </c>
    </row>
    <row r="24" spans="12:89" x14ac:dyDescent="0.15">
      <c r="L24" s="14">
        <v>18</v>
      </c>
      <c r="M24" s="95">
        <f>武将属性!$C22</f>
        <v>98.060967338735267</v>
      </c>
      <c r="N24" s="95">
        <f>武将属性!$R22</f>
        <v>2296.0269811321318</v>
      </c>
      <c r="O24" s="95">
        <f>武将属性!$R22</f>
        <v>2296.0269811321318</v>
      </c>
      <c r="P24" s="90">
        <f>武将属性!$AD22</f>
        <v>4.7096030042459948E-3</v>
      </c>
      <c r="Q24" s="90">
        <f>武将属性!$AD22</f>
        <v>4.7096030042459948E-3</v>
      </c>
      <c r="R24" s="90">
        <f>武将属性!BG22</f>
        <v>5.0043332740031587E-2</v>
      </c>
      <c r="S24" s="90">
        <f t="shared" si="4"/>
        <v>5.0043332740031587E-2</v>
      </c>
      <c r="T24" s="95">
        <f>战法技能效用!AK22</f>
        <v>0.36641712429077061</v>
      </c>
      <c r="U24" s="95">
        <f t="shared" si="5"/>
        <v>26856678.381962832</v>
      </c>
      <c r="V24" s="95">
        <f t="shared" si="6"/>
        <v>451904.88237063523</v>
      </c>
      <c r="W24" s="95">
        <f t="shared" si="7"/>
        <v>19300.395977276919</v>
      </c>
      <c r="X24" s="95">
        <f t="shared" si="8"/>
        <v>19300.395977276919</v>
      </c>
      <c r="Y24" s="95">
        <f t="shared" si="9"/>
        <v>44106505.778241865</v>
      </c>
      <c r="Z24" s="95">
        <f t="shared" si="10"/>
        <v>44106505.778241865</v>
      </c>
      <c r="AA24" s="95">
        <f t="shared" si="11"/>
        <v>42202286.828226671</v>
      </c>
      <c r="AB24" s="95">
        <f t="shared" si="12"/>
        <v>42202286.828226671</v>
      </c>
      <c r="AC24" s="95">
        <f t="shared" si="13"/>
        <v>64861935.821190566</v>
      </c>
      <c r="AD24" s="92"/>
      <c r="AE24" s="14">
        <v>18</v>
      </c>
      <c r="AF24" s="95">
        <f>武将属性!$C22</f>
        <v>98.060967338735267</v>
      </c>
      <c r="AG24" s="91">
        <f>士兵属性!$D22</f>
        <v>306.87776426316486</v>
      </c>
      <c r="AH24" s="91">
        <f>士兵属性!$D22</f>
        <v>306.87776426316486</v>
      </c>
      <c r="AI24" s="92">
        <f>士兵属性!$O22</f>
        <v>4.7096030042459948E-3</v>
      </c>
      <c r="AJ24" s="92">
        <f>士兵属性!$O22</f>
        <v>4.7096030042459948E-3</v>
      </c>
      <c r="AK24" s="92">
        <f>士兵属性!AV22</f>
        <v>5.0043332740031587E-2</v>
      </c>
      <c r="AL24" s="92">
        <f t="shared" si="15"/>
        <v>5.0043332740031587E-2</v>
      </c>
      <c r="AM24" s="95">
        <f>带兵数!$D21</f>
        <v>2837.1072726902107</v>
      </c>
      <c r="AN24" s="91">
        <f>战法技能效用!AQ22</f>
        <v>0.17117055050463026</v>
      </c>
      <c r="AO24" s="91">
        <f t="shared" si="16"/>
        <v>22695740.778680276</v>
      </c>
      <c r="AP24" s="95">
        <f t="shared" si="17"/>
        <v>457804.43307733076</v>
      </c>
      <c r="AQ24" s="95">
        <f t="shared" si="18"/>
        <v>130844.5804259888</v>
      </c>
      <c r="AR24" s="95">
        <f t="shared" si="19"/>
        <v>130844.5804259888</v>
      </c>
      <c r="AS24" s="95">
        <f t="shared" si="20"/>
        <v>44682309.619901814</v>
      </c>
      <c r="AT24" s="95">
        <f t="shared" si="21"/>
        <v>44682309.619901814</v>
      </c>
      <c r="AU24" s="95">
        <f t="shared" si="22"/>
        <v>42753231.37606059</v>
      </c>
      <c r="AV24" s="95">
        <f t="shared" si="23"/>
        <v>42753231.37606059</v>
      </c>
      <c r="AW24" s="95">
        <f t="shared" si="24"/>
        <v>28305.797735314416</v>
      </c>
      <c r="AX24" s="95">
        <f t="shared" si="25"/>
        <v>68569504.739985451</v>
      </c>
      <c r="AY24" s="14">
        <v>18</v>
      </c>
      <c r="AZ24" s="14">
        <f t="shared" si="26"/>
        <v>1.1503192022653976</v>
      </c>
      <c r="BA24" s="14">
        <f t="shared" si="27"/>
        <v>0.84506879279318936</v>
      </c>
      <c r="BD24" s="14">
        <v>18</v>
      </c>
      <c r="BE24" s="95">
        <f>求节点(节奏总纲!$D$4:$D$163,M$7:M$166,$BD24)</f>
        <v>138.01423066966635</v>
      </c>
      <c r="BF24" s="95">
        <f>求节点(节奏总纲!$D$4:$D$163,N$7:N$166,$BD24)</f>
        <v>6072.2643798817717</v>
      </c>
      <c r="BG24" s="95">
        <f>求节点(节奏总纲!$D$4:$D$163,O$7:O$166,$BD24)</f>
        <v>6072.2643798817717</v>
      </c>
      <c r="BH24" s="95">
        <f>求节点(节奏总纲!$D$4:$D$163,P$7:P$166,$BD24)</f>
        <v>1.2781818181818182E-2</v>
      </c>
      <c r="BI24" s="95">
        <f>求节点(节奏总纲!$D$4:$D$163,Q$7:Q$166,$BD24)</f>
        <v>1.2781818181818182E-2</v>
      </c>
      <c r="BJ24" s="95">
        <f>求节点(节奏总纲!$D$4:$D$163,T$7:T$166,$BD24)</f>
        <v>0.9299717767086112</v>
      </c>
      <c r="BK24" s="95">
        <f>求节点(节奏总纲!$D$4:$D$163,U$7:U$166,$BD24)</f>
        <v>574239287.51310909</v>
      </c>
      <c r="BL24" s="91"/>
      <c r="BM24" s="14">
        <v>18</v>
      </c>
      <c r="BN24" s="95">
        <f>求节点(节奏总纲!$D$4:$D$163,AF$7:AF$166,$BD24)</f>
        <v>138.01423066966635</v>
      </c>
      <c r="BO24" s="95">
        <f>求节点(节奏总纲!$D$4:$D$163,AG$7:AG$166,$BD24)</f>
        <v>444.35596855624755</v>
      </c>
      <c r="BP24" s="95">
        <f>求节点(节奏总纲!$D$4:$D$163,AH$7:AH$166,$BD24)</f>
        <v>444.35596855624755</v>
      </c>
      <c r="BQ24" s="95">
        <f>求节点(节奏总纲!$D$4:$D$163,AI$7:AI$166,$BD24)</f>
        <v>1.2781818181818182E-2</v>
      </c>
      <c r="BR24" s="95">
        <f>求节点(节奏总纲!$D$4:$D$163,AJ$7:AJ$166,$BD24)</f>
        <v>1.2781818181818182E-2</v>
      </c>
      <c r="BS24" s="95">
        <f>求节点(节奏总纲!$D$4:$D$163,AM$7:AM$166,$BD24)</f>
        <v>4461.4498069171032</v>
      </c>
      <c r="BT24" s="95">
        <f>求节点(节奏总纲!$D$4:$D$163,AN$7:AN$166,$BD24)</f>
        <v>0.35491078143607868</v>
      </c>
      <c r="BU24" s="95">
        <f>求节点(节奏总纲!$D$4:$D$163,AO$7:AO$166,$BD24)</f>
        <v>241384564.49680284</v>
      </c>
      <c r="BX24" s="14">
        <v>18</v>
      </c>
      <c r="BY24" s="14">
        <f t="shared" si="28"/>
        <v>6762017.6378519442</v>
      </c>
      <c r="BZ24" s="14">
        <f t="shared" si="29"/>
        <v>15404129.290337902</v>
      </c>
      <c r="CA24" s="14">
        <f t="shared" si="30"/>
        <v>15404129.290337902</v>
      </c>
      <c r="CB24" s="14">
        <f t="shared" si="31"/>
        <v>93961.346356914</v>
      </c>
      <c r="CC24" s="14">
        <f t="shared" si="32"/>
        <v>93961.346356914</v>
      </c>
      <c r="CD24" s="14">
        <f t="shared" si="47"/>
        <v>12584336.600952366</v>
      </c>
      <c r="CF24" s="93">
        <f t="shared" si="34"/>
        <v>0.1343201642319754</v>
      </c>
      <c r="CG24" s="93">
        <f t="shared" si="35"/>
        <v>0.30598636190278344</v>
      </c>
      <c r="CH24" s="93">
        <f t="shared" si="36"/>
        <v>0.30598636190278344</v>
      </c>
      <c r="CI24" s="93">
        <f t="shared" si="37"/>
        <v>1.8664404841936247E-3</v>
      </c>
      <c r="CJ24" s="93">
        <f t="shared" si="38"/>
        <v>1.8664404841936247E-3</v>
      </c>
      <c r="CK24" s="93">
        <f t="shared" si="39"/>
        <v>0.24997423099407051</v>
      </c>
    </row>
    <row r="25" spans="12:89" x14ac:dyDescent="0.15">
      <c r="L25" s="14">
        <v>19</v>
      </c>
      <c r="M25" s="95">
        <f>武将属性!$C23</f>
        <v>100.23914169415437</v>
      </c>
      <c r="N25" s="95">
        <f>武将属性!$R23</f>
        <v>2388.4904838814832</v>
      </c>
      <c r="O25" s="95">
        <f>武将属性!$R23</f>
        <v>2388.4904838814832</v>
      </c>
      <c r="P25" s="90">
        <f>武将属性!$AD23</f>
        <v>5.042842621529639E-3</v>
      </c>
      <c r="Q25" s="90">
        <f>武将属性!$AD23</f>
        <v>5.042842621529639E-3</v>
      </c>
      <c r="R25" s="90">
        <f>武将属性!BG23</f>
        <v>5.0050639529138616E-2</v>
      </c>
      <c r="S25" s="90">
        <f t="shared" si="4"/>
        <v>5.0050639529138616E-2</v>
      </c>
      <c r="T25" s="95">
        <f>战法技能效用!AK23</f>
        <v>0.3987585621453853</v>
      </c>
      <c r="U25" s="95">
        <f t="shared" si="5"/>
        <v>31152975.413315479</v>
      </c>
      <c r="V25" s="95">
        <f t="shared" si="6"/>
        <v>510080.50983976561</v>
      </c>
      <c r="W25" s="95">
        <f t="shared" si="7"/>
        <v>21406.83952743428</v>
      </c>
      <c r="X25" s="95">
        <f t="shared" si="8"/>
        <v>21406.83952743428</v>
      </c>
      <c r="Y25" s="95">
        <f t="shared" si="9"/>
        <v>50873485.520167887</v>
      </c>
      <c r="Z25" s="95">
        <f t="shared" si="10"/>
        <v>50873485.520167887</v>
      </c>
      <c r="AA25" s="95">
        <f t="shared" si="11"/>
        <v>48692920.68064677</v>
      </c>
      <c r="AB25" s="95">
        <f t="shared" si="12"/>
        <v>48692920.68064677</v>
      </c>
      <c r="AC25" s="95">
        <f t="shared" si="13"/>
        <v>73107731.219650432</v>
      </c>
      <c r="AD25" s="92"/>
      <c r="AE25" s="14">
        <v>19</v>
      </c>
      <c r="AF25" s="95">
        <f>武将属性!$C23</f>
        <v>100.23914169415437</v>
      </c>
      <c r="AG25" s="91">
        <f>士兵属性!$D23</f>
        <v>312.00134490731602</v>
      </c>
      <c r="AH25" s="91">
        <f>士兵属性!$D23</f>
        <v>312.00134490731602</v>
      </c>
      <c r="AI25" s="92">
        <f>士兵属性!$O23</f>
        <v>5.042842621529639E-3</v>
      </c>
      <c r="AJ25" s="92">
        <f>士兵属性!$O23</f>
        <v>5.042842621529639E-3</v>
      </c>
      <c r="AK25" s="92">
        <f>士兵属性!AV23</f>
        <v>5.0050639529138616E-2</v>
      </c>
      <c r="AL25" s="92">
        <f t="shared" si="15"/>
        <v>5.0050639529138616E-2</v>
      </c>
      <c r="AM25" s="95">
        <f>带兵数!$D22</f>
        <v>2907.2441911687642</v>
      </c>
      <c r="AN25" s="91">
        <f>战法技能效用!AQ23</f>
        <v>0.18094664975879374</v>
      </c>
      <c r="AO25" s="91">
        <f t="shared" si="16"/>
        <v>25620847.100480065</v>
      </c>
      <c r="AP25" s="95">
        <f t="shared" si="17"/>
        <v>508583.83099450485</v>
      </c>
      <c r="AQ25" s="95">
        <f t="shared" si="18"/>
        <v>146146.49882988416</v>
      </c>
      <c r="AR25" s="95">
        <f t="shared" si="19"/>
        <v>146146.49882988416</v>
      </c>
      <c r="AS25" s="95">
        <f t="shared" si="20"/>
        <v>50724212.47778751</v>
      </c>
      <c r="AT25" s="95">
        <f t="shared" si="21"/>
        <v>50724212.47778751</v>
      </c>
      <c r="AU25" s="95">
        <f t="shared" si="22"/>
        <v>48550045.854240291</v>
      </c>
      <c r="AV25" s="95">
        <f t="shared" si="23"/>
        <v>48550045.854240291</v>
      </c>
      <c r="AW25" s="95">
        <f t="shared" si="24"/>
        <v>31368.472126923865</v>
      </c>
      <c r="AX25" s="95">
        <f t="shared" si="25"/>
        <v>77222631.856794953</v>
      </c>
      <c r="AY25" s="14">
        <v>19</v>
      </c>
      <c r="AZ25" s="14">
        <f t="shared" si="26"/>
        <v>1.1537691207492711</v>
      </c>
      <c r="BA25" s="14">
        <f t="shared" si="27"/>
        <v>0.82242054765430661</v>
      </c>
      <c r="BD25" s="14">
        <v>19</v>
      </c>
      <c r="BE25" s="95">
        <f>求节点(节奏总纲!$D$4:$D$163,M$7:M$166,$BD25)</f>
        <v>139.2920832163212</v>
      </c>
      <c r="BF25" s="95">
        <f>求节点(节奏总纲!$D$4:$D$163,N$7:N$166,$BD25)</f>
        <v>6179.4102798974154</v>
      </c>
      <c r="BG25" s="95">
        <f>求节点(节奏总纲!$D$4:$D$163,O$7:O$166,$BD25)</f>
        <v>6179.4102798974154</v>
      </c>
      <c r="BH25" s="95">
        <f>求节点(节奏总纲!$D$4:$D$163,P$7:P$166,$BD25)</f>
        <v>1.3265964081001178E-2</v>
      </c>
      <c r="BI25" s="95">
        <f>求节点(节奏总纲!$D$4:$D$163,Q$7:Q$166,$BD25)</f>
        <v>1.3265964081001178E-2</v>
      </c>
      <c r="BJ25" s="95">
        <f>求节点(节奏总纲!$D$4:$D$163,T$7:T$166,$BD25)</f>
        <v>0.9370066681140099</v>
      </c>
      <c r="BK25" s="95">
        <f>求节点(节奏总纲!$D$4:$D$163,U$7:U$166,$BD25)</f>
        <v>606910700.66243887</v>
      </c>
      <c r="BL25" s="91"/>
      <c r="BM25" s="14">
        <v>19</v>
      </c>
      <c r="BN25" s="95">
        <f>求节点(节奏总纲!$D$4:$D$163,AF$7:AF$166,$BD25)</f>
        <v>139.2920832163212</v>
      </c>
      <c r="BO25" s="95">
        <f>求节点(节奏总纲!$D$4:$D$163,AG$7:AG$166,$BD25)</f>
        <v>448.75226208588208</v>
      </c>
      <c r="BP25" s="95">
        <f>求节点(节奏总纲!$D$4:$D$163,AH$7:AH$166,$BD25)</f>
        <v>448.75226208588208</v>
      </c>
      <c r="BQ25" s="95">
        <f>求节点(节奏总纲!$D$4:$D$163,AI$7:AI$166,$BD25)</f>
        <v>1.3265964081001178E-2</v>
      </c>
      <c r="BR25" s="95">
        <f>求节点(节奏总纲!$D$4:$D$163,AJ$7:AJ$166,$BD25)</f>
        <v>1.3265964081001178E-2</v>
      </c>
      <c r="BS25" s="95">
        <f>求节点(节奏总纲!$D$4:$D$163,AM$7:AM$166,$BD25)</f>
        <v>4508.4378410623449</v>
      </c>
      <c r="BT25" s="95">
        <f>求节点(节奏总纲!$D$4:$D$163,AN$7:AN$166,$BD25)</f>
        <v>0.36069324064010161</v>
      </c>
      <c r="BU25" s="95">
        <f>求节点(节奏总纲!$D$4:$D$163,AO$7:AO$166,$BD25)</f>
        <v>256873249.71632746</v>
      </c>
      <c r="BX25" s="14">
        <v>19</v>
      </c>
      <c r="BY25" s="14">
        <f t="shared" si="28"/>
        <v>7873061.9235840226</v>
      </c>
      <c r="BZ25" s="14">
        <f t="shared" si="29"/>
        <v>17383480.655837744</v>
      </c>
      <c r="CA25" s="14">
        <f t="shared" si="30"/>
        <v>17383480.655837744</v>
      </c>
      <c r="CB25" s="14">
        <f t="shared" si="31"/>
        <v>110914.40720153977</v>
      </c>
      <c r="CC25" s="14">
        <f t="shared" si="32"/>
        <v>110914.40720153977</v>
      </c>
      <c r="CD25" s="14">
        <f t="shared" si="47"/>
        <v>14948745.746884566</v>
      </c>
      <c r="CF25" s="93">
        <f t="shared" si="34"/>
        <v>0.13618717369593183</v>
      </c>
      <c r="CG25" s="93">
        <f t="shared" si="35"/>
        <v>0.30069712679698329</v>
      </c>
      <c r="CH25" s="93">
        <f t="shared" si="36"/>
        <v>0.30069712679698329</v>
      </c>
      <c r="CI25" s="93">
        <f t="shared" si="37"/>
        <v>1.9185826030009385E-3</v>
      </c>
      <c r="CJ25" s="93">
        <f t="shared" si="38"/>
        <v>1.9185826030009385E-3</v>
      </c>
      <c r="CK25" s="93">
        <f t="shared" si="39"/>
        <v>0.25858140750409964</v>
      </c>
    </row>
    <row r="26" spans="12:89" x14ac:dyDescent="0.15">
      <c r="L26" s="14">
        <v>20</v>
      </c>
      <c r="M26" s="95">
        <f>武将属性!$C24</f>
        <v>101.59056521927428</v>
      </c>
      <c r="N26" s="95">
        <f>武将属性!$R24</f>
        <v>2480.9539866308346</v>
      </c>
      <c r="O26" s="95">
        <f>武将属性!$R24</f>
        <v>2480.9539866308346</v>
      </c>
      <c r="P26" s="90">
        <f>武将属性!$AD24</f>
        <v>5.4000000000000003E-3</v>
      </c>
      <c r="Q26" s="90">
        <f>武将属性!$AD24</f>
        <v>5.4000000000000003E-3</v>
      </c>
      <c r="R26" s="90">
        <f>武将属性!BG24</f>
        <v>5.005847075179988E-2</v>
      </c>
      <c r="S26" s="90">
        <f t="shared" si="4"/>
        <v>5.005847075179988E-2</v>
      </c>
      <c r="T26" s="95">
        <f>战法技能效用!AK24</f>
        <v>0.43110000000000004</v>
      </c>
      <c r="U26" s="95">
        <f t="shared" si="5"/>
        <v>35684161.415113993</v>
      </c>
      <c r="V26" s="95">
        <f t="shared" si="6"/>
        <v>574093.60704228026</v>
      </c>
      <c r="W26" s="95">
        <f t="shared" si="7"/>
        <v>23508.091783435229</v>
      </c>
      <c r="X26" s="95">
        <f t="shared" si="8"/>
        <v>23508.091783435229</v>
      </c>
      <c r="Y26" s="95">
        <f t="shared" si="9"/>
        <v>58009244.110003173</v>
      </c>
      <c r="Z26" s="95">
        <f t="shared" si="10"/>
        <v>58009244.110003173</v>
      </c>
      <c r="AA26" s="95">
        <f t="shared" si="11"/>
        <v>55542139.46432966</v>
      </c>
      <c r="AB26" s="95">
        <f t="shared" si="12"/>
        <v>55542139.46432966</v>
      </c>
      <c r="AC26" s="95">
        <f t="shared" si="13"/>
        <v>81507223.853255808</v>
      </c>
      <c r="AD26" s="92"/>
      <c r="AE26" s="14">
        <v>20</v>
      </c>
      <c r="AF26" s="95">
        <f>武将属性!$C24</f>
        <v>101.59056521927428</v>
      </c>
      <c r="AG26" s="91">
        <f>士兵属性!$D24</f>
        <v>317.51908835885251</v>
      </c>
      <c r="AH26" s="91">
        <f>士兵属性!$D24</f>
        <v>317.51908835885251</v>
      </c>
      <c r="AI26" s="92">
        <f>士兵属性!$O24</f>
        <v>5.4000000000000003E-3</v>
      </c>
      <c r="AJ26" s="92">
        <f>士兵属性!$O24</f>
        <v>5.4000000000000003E-3</v>
      </c>
      <c r="AK26" s="92">
        <f>士兵属性!AV24</f>
        <v>5.005847075179988E-2</v>
      </c>
      <c r="AL26" s="92">
        <f t="shared" si="15"/>
        <v>5.005847075179988E-2</v>
      </c>
      <c r="AM26" s="95">
        <f>带兵数!$D23</f>
        <v>2978.8397947066123</v>
      </c>
      <c r="AN26" s="91">
        <f>战法技能效用!AQ24</f>
        <v>0.19072274901295716</v>
      </c>
      <c r="AO26" s="91">
        <f t="shared" si="16"/>
        <v>28723897.840206504</v>
      </c>
      <c r="AP26" s="95">
        <f t="shared" si="17"/>
        <v>565256.42180291656</v>
      </c>
      <c r="AQ26" s="95">
        <f t="shared" si="18"/>
        <v>161761.07936931759</v>
      </c>
      <c r="AR26" s="95">
        <f t="shared" si="19"/>
        <v>161761.07936931759</v>
      </c>
      <c r="AS26" s="95">
        <f t="shared" si="20"/>
        <v>57116291.411162533</v>
      </c>
      <c r="AT26" s="95">
        <f t="shared" si="21"/>
        <v>57116291.411162533</v>
      </c>
      <c r="AU26" s="95">
        <f t="shared" si="22"/>
        <v>54687163.604964785</v>
      </c>
      <c r="AV26" s="95">
        <f t="shared" si="23"/>
        <v>54687163.604964785</v>
      </c>
      <c r="AW26" s="95">
        <f t="shared" si="24"/>
        <v>34484.721564791907</v>
      </c>
      <c r="AX26" s="95">
        <f t="shared" si="25"/>
        <v>86270679.712579846</v>
      </c>
      <c r="AY26" s="14">
        <v>20</v>
      </c>
      <c r="AZ26" s="14">
        <f t="shared" si="26"/>
        <v>1.1627505127090396</v>
      </c>
      <c r="BA26" s="14">
        <f t="shared" si="27"/>
        <v>0.80494809745033058</v>
      </c>
      <c r="BD26" s="14">
        <v>20</v>
      </c>
      <c r="BE26" s="95">
        <f>求节点(节奏总纲!$D$4:$D$163,M$7:M$166,$BD26)</f>
        <v>140.58918119671841</v>
      </c>
      <c r="BF26" s="95">
        <f>求节点(节奏总纲!$D$4:$D$163,N$7:N$166,$BD26)</f>
        <v>6281.697477976827</v>
      </c>
      <c r="BG26" s="95">
        <f>求节点(节奏总纲!$D$4:$D$163,O$7:O$166,$BD26)</f>
        <v>6281.697477976827</v>
      </c>
      <c r="BH26" s="95">
        <f>求节点(节奏总纲!$D$4:$D$163,P$7:P$166,$BD26)</f>
        <v>1.3748483727988699E-2</v>
      </c>
      <c r="BI26" s="95">
        <f>求节点(节奏总纲!$D$4:$D$163,Q$7:Q$166,$BD26)</f>
        <v>1.3748483727988699E-2</v>
      </c>
      <c r="BJ26" s="95">
        <f>求节点(节奏总纲!$D$4:$D$163,T$7:T$166,$BD26)</f>
        <v>0.94358535140738897</v>
      </c>
      <c r="BK26" s="95">
        <f>求节点(节奏总纲!$D$4:$D$163,U$7:U$166,$BD26)</f>
        <v>639655719.88900542</v>
      </c>
      <c r="BL26" s="91"/>
      <c r="BM26" s="14">
        <v>20</v>
      </c>
      <c r="BN26" s="95">
        <f>求节点(节奏总纲!$D$4:$D$163,AF$7:AF$166,$BD26)</f>
        <v>140.58918119671841</v>
      </c>
      <c r="BO26" s="95">
        <f>求节点(节奏总纲!$D$4:$D$163,AG$7:AG$166,$BD26)</f>
        <v>452.95951962784142</v>
      </c>
      <c r="BP26" s="95">
        <f>求节点(节奏总纲!$D$4:$D$163,AH$7:AH$166,$BD26)</f>
        <v>452.95951962784142</v>
      </c>
      <c r="BQ26" s="95">
        <f>求节点(节奏总纲!$D$4:$D$163,AI$7:AI$166,$BD26)</f>
        <v>1.3748483727988699E-2</v>
      </c>
      <c r="BR26" s="95">
        <f>求节点(节奏总纲!$D$4:$D$163,AJ$7:AJ$166,$BD26)</f>
        <v>1.3748483727988699E-2</v>
      </c>
      <c r="BS26" s="95">
        <f>求节点(节奏总纲!$D$4:$D$163,AM$7:AM$166,$BD26)</f>
        <v>4554.7168696210465</v>
      </c>
      <c r="BT26" s="95">
        <f>求节点(节奏总纲!$D$4:$D$163,AN$7:AN$166,$BD26)</f>
        <v>0.36620279164291319</v>
      </c>
      <c r="BU26" s="95">
        <f>求节点(节奏总纲!$D$4:$D$163,AO$7:AO$166,$BD26)</f>
        <v>272758105.77805525</v>
      </c>
      <c r="BX26" s="14">
        <v>20</v>
      </c>
      <c r="BY26" s="14">
        <f t="shared" si="28"/>
        <v>8648905.5297619067</v>
      </c>
      <c r="BZ26" s="14">
        <f t="shared" si="29"/>
        <v>19557121.165087413</v>
      </c>
      <c r="CA26" s="14">
        <f t="shared" si="30"/>
        <v>19557121.165087413</v>
      </c>
      <c r="CB26" s="14">
        <f t="shared" si="31"/>
        <v>131632.83675491574</v>
      </c>
      <c r="CC26" s="14">
        <f t="shared" si="32"/>
        <v>131632.83675491574</v>
      </c>
      <c r="CD26" s="14">
        <f t="shared" si="47"/>
        <v>17584806.561836809</v>
      </c>
      <c r="CF26" s="93">
        <f t="shared" si="34"/>
        <v>0.13182052577595116</v>
      </c>
      <c r="CG26" s="93">
        <f t="shared" si="35"/>
        <v>0.29807586471773789</v>
      </c>
      <c r="CH26" s="93">
        <f t="shared" si="36"/>
        <v>0.29807586471773789</v>
      </c>
      <c r="CI26" s="93">
        <f t="shared" si="37"/>
        <v>2.0062549753495362E-3</v>
      </c>
      <c r="CJ26" s="93">
        <f t="shared" si="38"/>
        <v>2.0062549753495362E-3</v>
      </c>
      <c r="CK26" s="93">
        <f t="shared" si="39"/>
        <v>0.26801523483787398</v>
      </c>
    </row>
    <row r="27" spans="12:89" x14ac:dyDescent="0.15">
      <c r="L27" s="14">
        <v>21</v>
      </c>
      <c r="M27" s="95">
        <f>武将属性!$C25</f>
        <v>102.83273097993586</v>
      </c>
      <c r="N27" s="95">
        <f>武将属性!$R25</f>
        <v>2617.8053170500912</v>
      </c>
      <c r="O27" s="95">
        <f>武将属性!$R25</f>
        <v>2617.8053170500912</v>
      </c>
      <c r="P27" s="90">
        <f>武将属性!$AD25</f>
        <v>5.7827918001935631E-3</v>
      </c>
      <c r="Q27" s="90">
        <f>武将属性!$AD25</f>
        <v>5.7827918001935631E-3</v>
      </c>
      <c r="R27" s="90">
        <f>武将属性!BG25</f>
        <v>5.0066864048427431E-2</v>
      </c>
      <c r="S27" s="90">
        <f t="shared" si="4"/>
        <v>5.0066864048427431E-2</v>
      </c>
      <c r="T27" s="95">
        <f>战法技能效用!AK25</f>
        <v>0.43859614688308585</v>
      </c>
      <c r="U27" s="95">
        <f t="shared" si="5"/>
        <v>40669250.126435474</v>
      </c>
      <c r="V27" s="95">
        <f t="shared" si="6"/>
        <v>643024.16987483657</v>
      </c>
      <c r="W27" s="95">
        <f t="shared" si="7"/>
        <v>25259.300622419199</v>
      </c>
      <c r="X27" s="95">
        <f t="shared" si="8"/>
        <v>25259.300622419199</v>
      </c>
      <c r="Y27" s="95">
        <f t="shared" si="9"/>
        <v>65743749.06134969</v>
      </c>
      <c r="Z27" s="95">
        <f t="shared" si="10"/>
        <v>65743749.06134969</v>
      </c>
      <c r="AA27" s="95">
        <f t="shared" si="11"/>
        <v>62971162.826147527</v>
      </c>
      <c r="AB27" s="95">
        <f t="shared" si="12"/>
        <v>62971162.826147527</v>
      </c>
      <c r="AC27" s="95">
        <f t="shared" si="13"/>
        <v>91928414.541637868</v>
      </c>
      <c r="AD27" s="92"/>
      <c r="AE27" s="14">
        <v>21</v>
      </c>
      <c r="AF27" s="95">
        <f>武将属性!$C25</f>
        <v>102.83273097993586</v>
      </c>
      <c r="AG27" s="91">
        <f>士兵属性!$D25</f>
        <v>323.34114120436072</v>
      </c>
      <c r="AH27" s="91">
        <f>士兵属性!$D25</f>
        <v>323.34114120436072</v>
      </c>
      <c r="AI27" s="92">
        <f>士兵属性!$O25</f>
        <v>5.7827918001935631E-3</v>
      </c>
      <c r="AJ27" s="92">
        <f>士兵属性!$O25</f>
        <v>5.7827918001935631E-3</v>
      </c>
      <c r="AK27" s="92">
        <f>士兵属性!AV25</f>
        <v>5.0066864048427431E-2</v>
      </c>
      <c r="AL27" s="92">
        <f t="shared" si="15"/>
        <v>5.0066864048427431E-2</v>
      </c>
      <c r="AM27" s="95">
        <f>带兵数!$D24</f>
        <v>3047.3487155583607</v>
      </c>
      <c r="AN27" s="91">
        <f>战法技能效用!AQ25</f>
        <v>0.1960920981047774</v>
      </c>
      <c r="AO27" s="91">
        <f t="shared" si="16"/>
        <v>31863916.866368189</v>
      </c>
      <c r="AP27" s="95">
        <f t="shared" si="17"/>
        <v>623188.16567805433</v>
      </c>
      <c r="AQ27" s="95">
        <f t="shared" si="18"/>
        <v>177269.73437642877</v>
      </c>
      <c r="AR27" s="95">
        <f t="shared" si="19"/>
        <v>177269.73437642877</v>
      </c>
      <c r="AS27" s="95">
        <f t="shared" si="20"/>
        <v>63715686.44195085</v>
      </c>
      <c r="AT27" s="95">
        <f t="shared" si="21"/>
        <v>63715686.44195085</v>
      </c>
      <c r="AU27" s="95">
        <f t="shared" si="22"/>
        <v>61028628.923667856</v>
      </c>
      <c r="AV27" s="95">
        <f t="shared" si="23"/>
        <v>61028628.923667856</v>
      </c>
      <c r="AW27" s="95">
        <f t="shared" si="24"/>
        <v>37618.666955721856</v>
      </c>
      <c r="AX27" s="95">
        <f t="shared" si="25"/>
        <v>95843118.276745379</v>
      </c>
      <c r="AY27" s="14">
        <v>21</v>
      </c>
      <c r="AZ27" s="14">
        <f t="shared" si="26"/>
        <v>1.1333956422683646</v>
      </c>
      <c r="BA27" s="14">
        <f t="shared" si="27"/>
        <v>0.78348916607282815</v>
      </c>
      <c r="BD27" s="14">
        <v>21</v>
      </c>
      <c r="BE27" s="95">
        <f>求节点(节奏总纲!$D$4:$D$163,M$7:M$166,$BD27)</f>
        <v>141.89064754682741</v>
      </c>
      <c r="BF27" s="95">
        <f>求节点(节奏总纲!$D$4:$D$163,N$7:N$166,$BD27)</f>
        <v>6381.345954053807</v>
      </c>
      <c r="BG27" s="95">
        <f>求节点(节奏总纲!$D$4:$D$163,O$7:O$166,$BD27)</f>
        <v>6381.345954053807</v>
      </c>
      <c r="BH27" s="95">
        <f>求节点(节奏总纲!$D$4:$D$163,P$7:P$166,$BD27)</f>
        <v>1.3991999999999999E-2</v>
      </c>
      <c r="BI27" s="95">
        <f>求节点(节奏总纲!$D$4:$D$163,Q$7:Q$166,$BD27)</f>
        <v>1.3991999999999999E-2</v>
      </c>
      <c r="BJ27" s="95">
        <f>求节点(节奏总纲!$D$4:$D$163,T$7:T$166,$BD27)</f>
        <v>0.94814759592765607</v>
      </c>
      <c r="BK27" s="95">
        <f>求节点(节奏总纲!$D$4:$D$163,U$7:U$166,$BD27)</f>
        <v>671735280.91209447</v>
      </c>
      <c r="BL27" s="91"/>
      <c r="BM27" s="14">
        <v>21</v>
      </c>
      <c r="BN27" s="95">
        <f>求节点(节奏总纲!$D$4:$D$163,AF$7:AF$166,$BD27)</f>
        <v>141.89064754682741</v>
      </c>
      <c r="BO27" s="95">
        <f>求节点(节奏总纲!$D$4:$D$163,AG$7:AG$166,$BD27)</f>
        <v>456.94078679853425</v>
      </c>
      <c r="BP27" s="95">
        <f>求节点(节奏总纲!$D$4:$D$163,AH$7:AH$166,$BD27)</f>
        <v>456.94078679853425</v>
      </c>
      <c r="BQ27" s="95">
        <f>求节点(节奏总纲!$D$4:$D$163,AI$7:AI$166,$BD27)</f>
        <v>1.3991999999999999E-2</v>
      </c>
      <c r="BR27" s="95">
        <f>求节点(节奏总纲!$D$4:$D$163,AJ$7:AJ$166,$BD27)</f>
        <v>1.3991999999999999E-2</v>
      </c>
      <c r="BS27" s="95">
        <f>求节点(节奏总纲!$D$4:$D$163,AM$7:AM$166,$BD27)</f>
        <v>4596.8300213597104</v>
      </c>
      <c r="BT27" s="95">
        <f>求节点(节奏总纲!$D$4:$D$163,AN$7:AN$166,$BD27)</f>
        <v>0.37142627769851783</v>
      </c>
      <c r="BU27" s="95">
        <f>求节点(节奏总纲!$D$4:$D$163,AO$7:AO$166,$BD27)</f>
        <v>288610223.12067544</v>
      </c>
      <c r="BX27" s="14">
        <v>21</v>
      </c>
      <c r="BY27" s="14">
        <f t="shared" si="28"/>
        <v>9447648.1368582621</v>
      </c>
      <c r="BZ27" s="14">
        <f t="shared" si="29"/>
        <v>23013890.060725436</v>
      </c>
      <c r="CA27" s="14">
        <f t="shared" si="30"/>
        <v>23013890.060725436</v>
      </c>
      <c r="CB27" s="14">
        <f t="shared" si="31"/>
        <v>156799.00480958365</v>
      </c>
      <c r="CC27" s="14">
        <f t="shared" si="32"/>
        <v>156799.00480958365</v>
      </c>
      <c r="CD27" s="14">
        <f t="shared" si="47"/>
        <v>18273915.459970128</v>
      </c>
      <c r="CF27" s="93">
        <f t="shared" si="34"/>
        <v>0.12756242077945268</v>
      </c>
      <c r="CG27" s="93">
        <f t="shared" si="35"/>
        <v>0.31073421503127308</v>
      </c>
      <c r="CH27" s="93">
        <f t="shared" si="36"/>
        <v>0.31073421503127308</v>
      </c>
      <c r="CI27" s="93">
        <f t="shared" si="37"/>
        <v>2.1171047375575657E-3</v>
      </c>
      <c r="CJ27" s="93">
        <f t="shared" si="38"/>
        <v>2.1171047375575657E-3</v>
      </c>
      <c r="CK27" s="93">
        <f t="shared" si="39"/>
        <v>0.24673493968288615</v>
      </c>
    </row>
    <row r="28" spans="12:89" x14ac:dyDescent="0.15">
      <c r="L28" s="14">
        <v>22</v>
      </c>
      <c r="M28" s="95">
        <f>武将属性!$C26</f>
        <v>104.07489674059747</v>
      </c>
      <c r="N28" s="95">
        <f>武将属性!$R26</f>
        <v>2754.6566474693482</v>
      </c>
      <c r="O28" s="95">
        <f>武将属性!$R26</f>
        <v>2754.6566474693482</v>
      </c>
      <c r="P28" s="90">
        <f>武将属性!$AD26</f>
        <v>6.1144463146540155E-3</v>
      </c>
      <c r="Q28" s="90">
        <f>武将属性!$AD26</f>
        <v>6.1144463146540155E-3</v>
      </c>
      <c r="R28" s="90">
        <f>武将属性!BG26</f>
        <v>5.0075859761016042E-2</v>
      </c>
      <c r="S28" s="90">
        <f t="shared" si="4"/>
        <v>5.0075859761016042E-2</v>
      </c>
      <c r="T28" s="95">
        <f>战法技能效用!AK26</f>
        <v>0.44609229376617177</v>
      </c>
      <c r="U28" s="95">
        <f t="shared" si="5"/>
        <v>46083885.418881819</v>
      </c>
      <c r="V28" s="95">
        <f t="shared" si="6"/>
        <v>716891.8257888318</v>
      </c>
      <c r="W28" s="95">
        <f t="shared" si="7"/>
        <v>27085.205995344018</v>
      </c>
      <c r="X28" s="95">
        <f t="shared" si="8"/>
        <v>27085.205995344018</v>
      </c>
      <c r="Y28" s="95">
        <f t="shared" si="9"/>
        <v>74157013.664245948</v>
      </c>
      <c r="Z28" s="95">
        <f t="shared" si="10"/>
        <v>74157013.664245948</v>
      </c>
      <c r="AA28" s="95">
        <f t="shared" si="11"/>
        <v>71052431.164479345</v>
      </c>
      <c r="AB28" s="95">
        <f t="shared" si="12"/>
        <v>71052431.164479345</v>
      </c>
      <c r="AC28" s="95">
        <f t="shared" si="13"/>
        <v>103189046.87450787</v>
      </c>
      <c r="AD28" s="92"/>
      <c r="AE28" s="14">
        <v>22</v>
      </c>
      <c r="AF28" s="95">
        <f>武将属性!$C26</f>
        <v>104.07489674059747</v>
      </c>
      <c r="AG28" s="91">
        <f>士兵属性!$D26</f>
        <v>329.26069121755421</v>
      </c>
      <c r="AH28" s="91">
        <f>士兵属性!$D26</f>
        <v>329.26069121755421</v>
      </c>
      <c r="AI28" s="92">
        <f>士兵属性!$O26</f>
        <v>6.1144463146540155E-3</v>
      </c>
      <c r="AJ28" s="92">
        <f>士兵属性!$O26</f>
        <v>6.1144463146540155E-3</v>
      </c>
      <c r="AK28" s="92">
        <f>士兵属性!AV26</f>
        <v>5.0075859761016042E-2</v>
      </c>
      <c r="AL28" s="92">
        <f t="shared" si="15"/>
        <v>5.0075859761016042E-2</v>
      </c>
      <c r="AM28" s="95">
        <f>带兵数!$D25</f>
        <v>3117.4992861074707</v>
      </c>
      <c r="AN28" s="91">
        <f>战法技能效用!AQ26</f>
        <v>0.20112309240955439</v>
      </c>
      <c r="AO28" s="91">
        <f t="shared" si="16"/>
        <v>35316660.710270628</v>
      </c>
      <c r="AP28" s="95">
        <f t="shared" si="17"/>
        <v>685841.54247776826</v>
      </c>
      <c r="AQ28" s="95">
        <f t="shared" si="18"/>
        <v>193898.69406656985</v>
      </c>
      <c r="AR28" s="95">
        <f t="shared" si="19"/>
        <v>193898.69406656985</v>
      </c>
      <c r="AS28" s="95">
        <f t="shared" si="20"/>
        <v>70945097.722473875</v>
      </c>
      <c r="AT28" s="95">
        <f t="shared" si="21"/>
        <v>70945097.722473875</v>
      </c>
      <c r="AU28" s="95">
        <f t="shared" si="22"/>
        <v>67974982.045612156</v>
      </c>
      <c r="AV28" s="95">
        <f t="shared" si="23"/>
        <v>67974982.045612156</v>
      </c>
      <c r="AW28" s="95">
        <f t="shared" si="24"/>
        <v>40957.96802202634</v>
      </c>
      <c r="AX28" s="95">
        <f t="shared" si="25"/>
        <v>106305870.62723933</v>
      </c>
      <c r="AY28" s="14">
        <v>22</v>
      </c>
      <c r="AZ28" s="14">
        <f t="shared" si="26"/>
        <v>1.1108298337403073</v>
      </c>
      <c r="BA28" s="14">
        <f t="shared" si="27"/>
        <v>0.76635596997210731</v>
      </c>
      <c r="BD28" s="14">
        <v>22</v>
      </c>
      <c r="BE28" s="95">
        <f>求节点(节奏总纲!$D$4:$D$163,M$7:M$166,$BD28)</f>
        <v>143.16017921293019</v>
      </c>
      <c r="BF28" s="95">
        <f>求节点(节奏总纲!$D$4:$D$163,N$7:N$166,$BD28)</f>
        <v>6478.1832031010554</v>
      </c>
      <c r="BG28" s="95">
        <f>求节点(节奏总纲!$D$4:$D$163,O$7:O$166,$BD28)</f>
        <v>6478.1832031010554</v>
      </c>
      <c r="BH28" s="95">
        <f>求节点(节奏总纲!$D$4:$D$163,P$7:P$166,$BD28)</f>
        <v>1.4205333333333334E-2</v>
      </c>
      <c r="BI28" s="95">
        <f>求节点(节奏总纲!$D$4:$D$163,Q$7:Q$166,$BD28)</f>
        <v>1.4205333333333334E-2</v>
      </c>
      <c r="BJ28" s="95">
        <f>求节点(节奏总纲!$D$4:$D$163,T$7:T$166,$BD28)</f>
        <v>0.95234771331116097</v>
      </c>
      <c r="BK28" s="95">
        <f>求节点(节奏总纲!$D$4:$D$163,U$7:U$166,$BD28)</f>
        <v>703555479.63814068</v>
      </c>
      <c r="BL28" s="91"/>
      <c r="BM28" s="14">
        <v>22</v>
      </c>
      <c r="BN28" s="95">
        <f>求节点(节奏总纲!$D$4:$D$163,AF$7:AF$166,$BD28)</f>
        <v>143.16017921293019</v>
      </c>
      <c r="BO28" s="95">
        <f>求节点(节奏总纲!$D$4:$D$163,AG$7:AG$166,$BD28)</f>
        <v>460.90309270472704</v>
      </c>
      <c r="BP28" s="95">
        <f>求节点(节奏总纲!$D$4:$D$163,AH$7:AH$166,$BD28)</f>
        <v>460.90309270472704</v>
      </c>
      <c r="BQ28" s="95">
        <f>求节点(节奏总纲!$D$4:$D$163,AI$7:AI$166,$BD28)</f>
        <v>1.4205333333333334E-2</v>
      </c>
      <c r="BR28" s="95">
        <f>求节点(节奏总纲!$D$4:$D$163,AJ$7:AJ$166,$BD28)</f>
        <v>1.4205333333333334E-2</v>
      </c>
      <c r="BS28" s="95">
        <f>求节点(节奏总纲!$D$4:$D$163,AM$7:AM$166,$BD28)</f>
        <v>4637.7228798411779</v>
      </c>
      <c r="BT28" s="95">
        <f>求节点(节奏总纲!$D$4:$D$163,AN$7:AN$166,$BD28)</f>
        <v>0.3764842089484835</v>
      </c>
      <c r="BU28" s="95">
        <f>求节点(节奏总纲!$D$4:$D$163,AO$7:AO$166,$BD28)</f>
        <v>304674347.67982906</v>
      </c>
      <c r="BX28" s="14">
        <v>22</v>
      </c>
      <c r="BY28" s="14">
        <f t="shared" si="28"/>
        <v>10338146.616951335</v>
      </c>
      <c r="BZ28" s="14">
        <f t="shared" si="29"/>
        <v>26720536.5358679</v>
      </c>
      <c r="CA28" s="14">
        <f t="shared" si="30"/>
        <v>26720536.5358679</v>
      </c>
      <c r="CB28" s="14">
        <f t="shared" si="31"/>
        <v>181393.51317023629</v>
      </c>
      <c r="CC28" s="14">
        <f t="shared" si="32"/>
        <v>181393.51317023629</v>
      </c>
      <c r="CD28" s="14">
        <f t="shared" si="47"/>
        <v>19047435.712067075</v>
      </c>
      <c r="CF28" s="93">
        <f t="shared" si="34"/>
        <v>0.12427233931771392</v>
      </c>
      <c r="CG28" s="93">
        <f t="shared" si="35"/>
        <v>0.32120105335824517</v>
      </c>
      <c r="CH28" s="93">
        <f t="shared" si="36"/>
        <v>0.32120105335824517</v>
      </c>
      <c r="CI28" s="93">
        <f t="shared" si="37"/>
        <v>2.1804871853685691E-3</v>
      </c>
      <c r="CJ28" s="93">
        <f t="shared" si="38"/>
        <v>2.1804871853685691E-3</v>
      </c>
      <c r="CK28" s="93">
        <f t="shared" si="39"/>
        <v>0.22896457959505875</v>
      </c>
    </row>
    <row r="29" spans="12:89" x14ac:dyDescent="0.15">
      <c r="L29" s="14">
        <v>23</v>
      </c>
      <c r="M29" s="95">
        <f>武将属性!$C27</f>
        <v>105.31706250125904</v>
      </c>
      <c r="N29" s="95">
        <f>武将属性!$R27</f>
        <v>2891.5079778886052</v>
      </c>
      <c r="O29" s="95">
        <f>武将属性!$R27</f>
        <v>2891.5079778886052</v>
      </c>
      <c r="P29" s="90">
        <f>武将属性!$AD27</f>
        <v>6.4662161636049754E-3</v>
      </c>
      <c r="Q29" s="90">
        <f>武将属性!$AD27</f>
        <v>6.4662161636049754E-3</v>
      </c>
      <c r="R29" s="90">
        <f>武将属性!BG27</f>
        <v>5.0085501127045115E-2</v>
      </c>
      <c r="S29" s="90">
        <f t="shared" si="4"/>
        <v>5.0085501127045115E-2</v>
      </c>
      <c r="T29" s="95">
        <f>战法技能效用!AK27</f>
        <v>0.45358844064925763</v>
      </c>
      <c r="U29" s="95">
        <f t="shared" si="5"/>
        <v>51953903.629796036</v>
      </c>
      <c r="V29" s="95">
        <f t="shared" si="6"/>
        <v>795611.6640244117</v>
      </c>
      <c r="W29" s="95">
        <f t="shared" si="7"/>
        <v>28978.472128572401</v>
      </c>
      <c r="X29" s="95">
        <f t="shared" si="8"/>
        <v>28978.472128572401</v>
      </c>
      <c r="Y29" s="95">
        <f t="shared" si="9"/>
        <v>83253150.479488179</v>
      </c>
      <c r="Z29" s="95">
        <f t="shared" si="10"/>
        <v>83253150.479488179</v>
      </c>
      <c r="AA29" s="95">
        <f t="shared" si="11"/>
        <v>79794915.039639354</v>
      </c>
      <c r="AB29" s="95">
        <f t="shared" si="12"/>
        <v>79794915.039639354</v>
      </c>
      <c r="AC29" s="95">
        <f t="shared" si="13"/>
        <v>115289143.75428507</v>
      </c>
      <c r="AD29" s="92"/>
      <c r="AE29" s="14">
        <v>23</v>
      </c>
      <c r="AF29" s="95">
        <f>武将属性!$C27</f>
        <v>105.31706250125904</v>
      </c>
      <c r="AG29" s="91">
        <f>士兵属性!$D27</f>
        <v>335.2381251038193</v>
      </c>
      <c r="AH29" s="91">
        <f>士兵属性!$D27</f>
        <v>335.2381251038193</v>
      </c>
      <c r="AI29" s="92">
        <f>士兵属性!$O27</f>
        <v>6.4662161636049754E-3</v>
      </c>
      <c r="AJ29" s="92">
        <f>士兵属性!$O27</f>
        <v>6.4662161636049754E-3</v>
      </c>
      <c r="AK29" s="92">
        <f>士兵属性!AV27</f>
        <v>5.0085501127045115E-2</v>
      </c>
      <c r="AL29" s="92">
        <f t="shared" si="15"/>
        <v>5.0085501127045115E-2</v>
      </c>
      <c r="AM29" s="95">
        <f>带兵数!$D26</f>
        <v>3184.9419791058081</v>
      </c>
      <c r="AN29" s="91">
        <f>战法技能效用!AQ27</f>
        <v>0.20615408671433133</v>
      </c>
      <c r="AO29" s="91">
        <f t="shared" si="16"/>
        <v>39020416.616186567</v>
      </c>
      <c r="AP29" s="95">
        <f t="shared" si="17"/>
        <v>752220.45121381734</v>
      </c>
      <c r="AQ29" s="95">
        <f t="shared" si="18"/>
        <v>211366.16341365204</v>
      </c>
      <c r="AR29" s="95">
        <f t="shared" si="19"/>
        <v>211366.16341365204</v>
      </c>
      <c r="AS29" s="95">
        <f t="shared" si="20"/>
        <v>78712675.103178129</v>
      </c>
      <c r="AT29" s="95">
        <f t="shared" si="21"/>
        <v>78712675.103178129</v>
      </c>
      <c r="AU29" s="95">
        <f t="shared" si="22"/>
        <v>75443045.533133417</v>
      </c>
      <c r="AV29" s="95">
        <f t="shared" si="23"/>
        <v>75443045.533133417</v>
      </c>
      <c r="AW29" s="95">
        <f t="shared" si="24"/>
        <v>44495.627737039038</v>
      </c>
      <c r="AX29" s="95">
        <f t="shared" si="25"/>
        <v>117494103.13934855</v>
      </c>
      <c r="AY29" s="14">
        <v>23</v>
      </c>
      <c r="AZ29" s="14">
        <f t="shared" si="26"/>
        <v>1.0908148799692814</v>
      </c>
      <c r="BA29" s="14">
        <f t="shared" si="27"/>
        <v>0.75105841698116416</v>
      </c>
      <c r="BD29" s="14">
        <v>23</v>
      </c>
      <c r="BE29" s="95">
        <f>求节点(节奏总纲!$D$4:$D$163,M$7:M$166,$BD29)</f>
        <v>144.37500497831306</v>
      </c>
      <c r="BF29" s="95">
        <f>求节点(节奏总纲!$D$4:$D$163,N$7:N$166,$BD29)</f>
        <v>6570.8475992185085</v>
      </c>
      <c r="BG29" s="95">
        <f>求节点(节奏总纲!$D$4:$D$163,O$7:O$166,$BD29)</f>
        <v>6570.8475992185085</v>
      </c>
      <c r="BH29" s="95">
        <f>求节点(节奏总纲!$D$4:$D$163,P$7:P$166,$BD29)</f>
        <v>1.4418666666666666E-2</v>
      </c>
      <c r="BI29" s="95">
        <f>求节点(节奏总纲!$D$4:$D$163,Q$7:Q$166,$BD29)</f>
        <v>1.4418666666666666E-2</v>
      </c>
      <c r="BJ29" s="95">
        <f>求节点(节奏总纲!$D$4:$D$163,T$7:T$166,$BD29)</f>
        <v>0.95636684174359909</v>
      </c>
      <c r="BK29" s="95">
        <f>求节点(节奏总纲!$D$4:$D$163,U$7:U$166,$BD29)</f>
        <v>735080439.09566033</v>
      </c>
      <c r="BL29" s="91"/>
      <c r="BM29" s="14">
        <v>23</v>
      </c>
      <c r="BN29" s="95">
        <f>求节点(节奏总纲!$D$4:$D$163,AF$7:AF$166,$BD29)</f>
        <v>144.37500497831306</v>
      </c>
      <c r="BO29" s="95">
        <f>求节点(节奏总纲!$D$4:$D$163,AG$7:AG$166,$BD29)</f>
        <v>464.88152814867124</v>
      </c>
      <c r="BP29" s="95">
        <f>求节点(节奏总纲!$D$4:$D$163,AH$7:AH$166,$BD29)</f>
        <v>464.88152814867124</v>
      </c>
      <c r="BQ29" s="95">
        <f>求节点(节奏总纲!$D$4:$D$163,AI$7:AI$166,$BD29)</f>
        <v>1.4418666666666666E-2</v>
      </c>
      <c r="BR29" s="95">
        <f>求节点(节奏总纲!$D$4:$D$163,AJ$7:AJ$166,$BD29)</f>
        <v>1.4418666666666666E-2</v>
      </c>
      <c r="BS29" s="95">
        <f>求节点(节奏总纲!$D$4:$D$163,AM$7:AM$166,$BD29)</f>
        <v>4677.4467317293356</v>
      </c>
      <c r="BT29" s="95">
        <f>求节点(节奏总纲!$D$4:$D$163,AN$7:AN$166,$BD29)</f>
        <v>0.38132418684431352</v>
      </c>
      <c r="BU29" s="95">
        <f>求节点(节奏总纲!$D$4:$D$163,AO$7:AO$166,$BD29)</f>
        <v>321102447.41589296</v>
      </c>
      <c r="BX29" s="14">
        <v>23</v>
      </c>
      <c r="BY29" s="14">
        <f t="shared" si="28"/>
        <v>11326428.184785442</v>
      </c>
      <c r="BZ29" s="14">
        <f t="shared" si="29"/>
        <v>30686279.00018039</v>
      </c>
      <c r="CA29" s="14">
        <f t="shared" si="30"/>
        <v>30686279.00018039</v>
      </c>
      <c r="CB29" s="14">
        <f t="shared" si="31"/>
        <v>210679.46133909738</v>
      </c>
      <c r="CC29" s="14">
        <f t="shared" si="32"/>
        <v>210679.46133909738</v>
      </c>
      <c r="CD29" s="14">
        <f t="shared" si="47"/>
        <v>19911660.067674398</v>
      </c>
      <c r="CF29" s="93">
        <f t="shared" si="34"/>
        <v>0.12174765193353483</v>
      </c>
      <c r="CG29" s="93">
        <f t="shared" si="35"/>
        <v>0.32984647533171751</v>
      </c>
      <c r="CH29" s="93">
        <f t="shared" si="36"/>
        <v>0.32984647533171751</v>
      </c>
      <c r="CI29" s="93">
        <f t="shared" si="37"/>
        <v>2.2645912118272014E-3</v>
      </c>
      <c r="CJ29" s="93">
        <f t="shared" si="38"/>
        <v>2.2645912118272014E-3</v>
      </c>
      <c r="CK29" s="93">
        <f t="shared" si="39"/>
        <v>0.2140302149793756</v>
      </c>
    </row>
    <row r="30" spans="12:89" x14ac:dyDescent="0.15">
      <c r="L30" s="14">
        <v>24</v>
      </c>
      <c r="M30" s="95">
        <f>武将属性!$C28</f>
        <v>106.55922826192064</v>
      </c>
      <c r="N30" s="95">
        <f>武将属性!$R28</f>
        <v>3028.3593083078622</v>
      </c>
      <c r="O30" s="95">
        <f>武将属性!$R28</f>
        <v>3028.3593083078622</v>
      </c>
      <c r="P30" s="90">
        <f>武将属性!$AD28</f>
        <v>6.8432337526310155E-3</v>
      </c>
      <c r="Q30" s="90">
        <f>武将属性!$AD28</f>
        <v>6.8432337526310155E-3</v>
      </c>
      <c r="R30" s="90">
        <f>武将属性!BG28</f>
        <v>5.009583448729768E-2</v>
      </c>
      <c r="S30" s="90">
        <f t="shared" si="4"/>
        <v>5.009583448729768E-2</v>
      </c>
      <c r="T30" s="95">
        <f>战法技能效用!AK28</f>
        <v>0.46108458753234338</v>
      </c>
      <c r="U30" s="95">
        <f t="shared" si="5"/>
        <v>58301292.305893391</v>
      </c>
      <c r="V30" s="95">
        <f t="shared" si="6"/>
        <v>879230.45009078016</v>
      </c>
      <c r="W30" s="95">
        <f t="shared" si="7"/>
        <v>30937.583254744401</v>
      </c>
      <c r="X30" s="95">
        <f t="shared" si="8"/>
        <v>30937.583254744401</v>
      </c>
      <c r="Y30" s="95">
        <f t="shared" si="9"/>
        <v>93053332.520157918</v>
      </c>
      <c r="Z30" s="95">
        <f t="shared" si="10"/>
        <v>93053332.520157918</v>
      </c>
      <c r="AA30" s="95">
        <f t="shared" si="11"/>
        <v>89220540.782164156</v>
      </c>
      <c r="AB30" s="95">
        <f t="shared" si="12"/>
        <v>89220540.782164156</v>
      </c>
      <c r="AC30" s="95">
        <f t="shared" si="13"/>
        <v>128247356.82728663</v>
      </c>
      <c r="AD30" s="92"/>
      <c r="AE30" s="14">
        <v>24</v>
      </c>
      <c r="AF30" s="95">
        <f>武将属性!$C28</f>
        <v>106.55922826192064</v>
      </c>
      <c r="AG30" s="91">
        <f>士兵属性!$D28</f>
        <v>340.7589151302513</v>
      </c>
      <c r="AH30" s="91">
        <f>士兵属性!$D28</f>
        <v>340.7589151302513</v>
      </c>
      <c r="AI30" s="92">
        <f>士兵属性!$O28</f>
        <v>6.8432337526310155E-3</v>
      </c>
      <c r="AJ30" s="92">
        <f>士兵属性!$O28</f>
        <v>6.8432337526310155E-3</v>
      </c>
      <c r="AK30" s="92">
        <f>士兵属性!AV28</f>
        <v>5.009583448729768E-2</v>
      </c>
      <c r="AL30" s="92">
        <f t="shared" si="15"/>
        <v>5.009583448729768E-2</v>
      </c>
      <c r="AM30" s="95">
        <f>带兵数!$D27</f>
        <v>3253.7411459307195</v>
      </c>
      <c r="AN30" s="91">
        <f>战法技能效用!AQ28</f>
        <v>0.21118508101910835</v>
      </c>
      <c r="AO30" s="91">
        <f t="shared" si="16"/>
        <v>42961963.636640765</v>
      </c>
      <c r="AP30" s="95">
        <f t="shared" si="17"/>
        <v>822067.19397947041</v>
      </c>
      <c r="AQ30" s="95">
        <f t="shared" si="18"/>
        <v>229930.27057517576</v>
      </c>
      <c r="AR30" s="95">
        <f t="shared" si="19"/>
        <v>229930.27057517576</v>
      </c>
      <c r="AS30" s="95">
        <f t="shared" si="20"/>
        <v>87003460.750690177</v>
      </c>
      <c r="AT30" s="95">
        <f t="shared" si="21"/>
        <v>87003460.750690177</v>
      </c>
      <c r="AU30" s="95">
        <f t="shared" si="22"/>
        <v>83419858.35289456</v>
      </c>
      <c r="AV30" s="95">
        <f t="shared" si="23"/>
        <v>83419858.35289456</v>
      </c>
      <c r="AW30" s="95">
        <f t="shared" si="24"/>
        <v>48160.431972156846</v>
      </c>
      <c r="AX30" s="95">
        <f t="shared" si="25"/>
        <v>129378723.01213712</v>
      </c>
      <c r="AY30" s="14">
        <v>24</v>
      </c>
      <c r="AZ30" s="14">
        <f t="shared" si="26"/>
        <v>1.0723477267805785</v>
      </c>
      <c r="BA30" s="14">
        <f t="shared" si="27"/>
        <v>0.73689556333038519</v>
      </c>
      <c r="BD30" s="14">
        <v>24</v>
      </c>
      <c r="BE30" s="95">
        <f>求节点(节奏总纲!$D$4:$D$163,M$7:M$166,$BD30)</f>
        <v>145.52893499593961</v>
      </c>
      <c r="BF30" s="95">
        <f>求节点(节奏总纲!$D$4:$D$163,N$7:N$166,$BD30)</f>
        <v>6658.8669936799561</v>
      </c>
      <c r="BG30" s="95">
        <f>求节点(节奏总纲!$D$4:$D$163,O$7:O$166,$BD30)</f>
        <v>6658.8669936799561</v>
      </c>
      <c r="BH30" s="95">
        <f>求节点(节奏总纲!$D$4:$D$163,P$7:P$166,$BD30)</f>
        <v>1.4631999999999999E-2</v>
      </c>
      <c r="BI30" s="95">
        <f>求节点(节奏总纲!$D$4:$D$163,Q$7:Q$166,$BD30)</f>
        <v>1.4631999999999999E-2</v>
      </c>
      <c r="BJ30" s="95">
        <f>求节点(节奏总纲!$D$4:$D$163,T$7:T$166,$BD30)</f>
        <v>0.96018450274079159</v>
      </c>
      <c r="BK30" s="95">
        <f>求节点(节奏总纲!$D$4:$D$163,U$7:U$166,$BD30)</f>
        <v>766241730.96346366</v>
      </c>
      <c r="BL30" s="91"/>
      <c r="BM30" s="14">
        <v>24</v>
      </c>
      <c r="BN30" s="95">
        <f>求节点(节奏总纲!$D$4:$D$163,AF$7:AF$166,$BD30)</f>
        <v>145.52893499593961</v>
      </c>
      <c r="BO30" s="95">
        <f>求节点(节奏总纲!$D$4:$D$163,AG$7:AG$166,$BD30)</f>
        <v>468.79711147392345</v>
      </c>
      <c r="BP30" s="95">
        <f>求节点(节奏总纲!$D$4:$D$163,AH$7:AH$166,$BD30)</f>
        <v>468.79711147392345</v>
      </c>
      <c r="BQ30" s="95">
        <f>求节点(节奏总纲!$D$4:$D$163,AI$7:AI$166,$BD30)</f>
        <v>1.4631999999999999E-2</v>
      </c>
      <c r="BR30" s="95">
        <f>求节点(节奏总纲!$D$4:$D$163,AJ$7:AJ$166,$BD30)</f>
        <v>1.4631999999999999E-2</v>
      </c>
      <c r="BS30" s="95">
        <f>求节点(节奏总纲!$D$4:$D$163,AM$7:AM$166,$BD30)</f>
        <v>4714.9678414416449</v>
      </c>
      <c r="BT30" s="95">
        <f>求节点(节奏总纲!$D$4:$D$163,AN$7:AN$166,$BD30)</f>
        <v>0.38592155046450893</v>
      </c>
      <c r="BU30" s="95">
        <f>求节点(节奏总纲!$D$4:$D$163,AO$7:AO$166,$BD30)</f>
        <v>337758209.16979045</v>
      </c>
      <c r="BX30" s="14">
        <v>24</v>
      </c>
      <c r="BY30" s="14">
        <f t="shared" si="28"/>
        <v>12418578.14561929</v>
      </c>
      <c r="BZ30" s="14">
        <f t="shared" si="29"/>
        <v>34920128.428548686</v>
      </c>
      <c r="CA30" s="14">
        <f t="shared" si="30"/>
        <v>34920128.428548686</v>
      </c>
      <c r="CB30" s="14">
        <f t="shared" si="31"/>
        <v>245762.20441668574</v>
      </c>
      <c r="CC30" s="14">
        <f t="shared" si="32"/>
        <v>245762.20441668574</v>
      </c>
      <c r="CD30" s="14">
        <f t="shared" si="47"/>
        <v>20873021.091819249</v>
      </c>
      <c r="CF30" s="93">
        <f t="shared" si="34"/>
        <v>0.1198433990986764</v>
      </c>
      <c r="CG30" s="93">
        <f t="shared" si="35"/>
        <v>0.33699082445407447</v>
      </c>
      <c r="CH30" s="93">
        <f t="shared" si="36"/>
        <v>0.33699082445407447</v>
      </c>
      <c r="CI30" s="93">
        <f t="shared" si="37"/>
        <v>2.3716868068079946E-3</v>
      </c>
      <c r="CJ30" s="93">
        <f t="shared" si="38"/>
        <v>2.3716868068079946E-3</v>
      </c>
      <c r="CK30" s="93">
        <f t="shared" si="39"/>
        <v>0.20143157837955852</v>
      </c>
    </row>
    <row r="31" spans="12:89" x14ac:dyDescent="0.15">
      <c r="L31" s="14">
        <v>25</v>
      </c>
      <c r="M31" s="95">
        <f>武将属性!$C29</f>
        <v>107.80139402258223</v>
      </c>
      <c r="N31" s="95">
        <f>武将属性!$R29</f>
        <v>3165.2106387271187</v>
      </c>
      <c r="O31" s="95">
        <f>武将属性!$R29</f>
        <v>3165.2106387271187</v>
      </c>
      <c r="P31" s="90">
        <f>武将属性!$AD29</f>
        <v>7.2473111994585393E-3</v>
      </c>
      <c r="Q31" s="90">
        <f>武将属性!$AD29</f>
        <v>7.2473111994585393E-3</v>
      </c>
      <c r="R31" s="90">
        <f>武将属性!BG29</f>
        <v>5.0106909508595199E-2</v>
      </c>
      <c r="S31" s="90">
        <f t="shared" si="4"/>
        <v>5.0106909508595199E-2</v>
      </c>
      <c r="T31" s="95">
        <f>战法技能效用!AK29</f>
        <v>0.4685807344154293</v>
      </c>
      <c r="U31" s="95">
        <f t="shared" si="5"/>
        <v>65148517.575214893</v>
      </c>
      <c r="V31" s="95">
        <f t="shared" si="6"/>
        <v>967775.62414382852</v>
      </c>
      <c r="W31" s="95">
        <f t="shared" si="7"/>
        <v>32960.700974306834</v>
      </c>
      <c r="X31" s="95">
        <f t="shared" si="8"/>
        <v>32960.700974306834</v>
      </c>
      <c r="Y31" s="95">
        <f t="shared" si="9"/>
        <v>103576907.30347353</v>
      </c>
      <c r="Z31" s="95">
        <f t="shared" si="10"/>
        <v>103576907.30347353</v>
      </c>
      <c r="AA31" s="95">
        <f t="shared" si="11"/>
        <v>99349466.648686394</v>
      </c>
      <c r="AB31" s="95">
        <f t="shared" si="12"/>
        <v>99349466.648686394</v>
      </c>
      <c r="AC31" s="95">
        <f t="shared" si="13"/>
        <v>142079436.20519716</v>
      </c>
      <c r="AD31" s="92"/>
      <c r="AE31" s="14">
        <v>25</v>
      </c>
      <c r="AF31" s="95">
        <f>武将属性!$C29</f>
        <v>107.80139402258223</v>
      </c>
      <c r="AG31" s="91">
        <f>士兵属性!$D29</f>
        <v>346.09669661279719</v>
      </c>
      <c r="AH31" s="91">
        <f>士兵属性!$D29</f>
        <v>346.09669661279719</v>
      </c>
      <c r="AI31" s="92">
        <f>士兵属性!$O29</f>
        <v>7.2473111994585393E-3</v>
      </c>
      <c r="AJ31" s="92">
        <f>士兵属性!$O29</f>
        <v>7.2473111994585393E-3</v>
      </c>
      <c r="AK31" s="92">
        <f>士兵属性!AV29</f>
        <v>5.0106909508595199E-2</v>
      </c>
      <c r="AL31" s="92">
        <f t="shared" si="15"/>
        <v>5.0106909508595199E-2</v>
      </c>
      <c r="AM31" s="95">
        <f>带兵数!$D28</f>
        <v>3320.561657309669</v>
      </c>
      <c r="AN31" s="91">
        <f>战法技能效用!AQ29</f>
        <v>0.21621607532388532</v>
      </c>
      <c r="AO31" s="91">
        <f t="shared" si="16"/>
        <v>47123020.780364878</v>
      </c>
      <c r="AP31" s="95">
        <f t="shared" si="17"/>
        <v>895059.31147327484</v>
      </c>
      <c r="AQ31" s="95">
        <f t="shared" si="18"/>
        <v>249358.24419463181</v>
      </c>
      <c r="AR31" s="95">
        <f t="shared" si="19"/>
        <v>249358.24419463181</v>
      </c>
      <c r="AS31" s="95">
        <f t="shared" si="20"/>
        <v>95794389.755987793</v>
      </c>
      <c r="AT31" s="95">
        <f t="shared" si="21"/>
        <v>95794389.755987793</v>
      </c>
      <c r="AU31" s="95">
        <f t="shared" si="22"/>
        <v>91884588.736649856</v>
      </c>
      <c r="AV31" s="95">
        <f t="shared" si="23"/>
        <v>91884588.736649856</v>
      </c>
      <c r="AW31" s="95">
        <f t="shared" si="24"/>
        <v>51980.40180880214</v>
      </c>
      <c r="AX31" s="95">
        <f t="shared" si="25"/>
        <v>141918967.09792551</v>
      </c>
      <c r="AY31" s="14">
        <v>25</v>
      </c>
      <c r="AZ31" s="14">
        <f t="shared" si="26"/>
        <v>1.0546364062633016</v>
      </c>
      <c r="BA31" s="14">
        <f t="shared" si="27"/>
        <v>0.72331685407823254</v>
      </c>
      <c r="BD31" s="14">
        <v>25</v>
      </c>
      <c r="BE31" s="95">
        <f>求节点(节奏总纲!$D$4:$D$163,M$7:M$166,$BD31)</f>
        <v>146.66180609257478</v>
      </c>
      <c r="BF31" s="95">
        <f>求节点(节奏总纲!$D$4:$D$163,N$7:N$166,$BD31)</f>
        <v>6745.2800572154711</v>
      </c>
      <c r="BG31" s="95">
        <f>求节点(节奏总纲!$D$4:$D$163,O$7:O$166,$BD31)</f>
        <v>6745.2800572154711</v>
      </c>
      <c r="BH31" s="95">
        <f>求节点(节奏总纲!$D$4:$D$163,P$7:P$166,$BD31)</f>
        <v>1.4845333333333332E-2</v>
      </c>
      <c r="BI31" s="95">
        <f>求节点(节奏总纲!$D$4:$D$163,Q$7:Q$166,$BD31)</f>
        <v>1.4845333333333332E-2</v>
      </c>
      <c r="BJ31" s="95">
        <f>求节点(节奏总纲!$D$4:$D$163,T$7:T$166,$BD31)</f>
        <v>0.96393249242336032</v>
      </c>
      <c r="BK31" s="95">
        <f>求节点(节奏总纲!$D$4:$D$163,U$7:U$166,$BD31)</f>
        <v>797276898.27417982</v>
      </c>
      <c r="BL31" s="91"/>
      <c r="BM31" s="14">
        <v>25</v>
      </c>
      <c r="BN31" s="95">
        <f>求节点(节奏总纲!$D$4:$D$163,AF$7:AF$166,$BD31)</f>
        <v>146.66180609257478</v>
      </c>
      <c r="BO31" s="95">
        <f>求节点(节奏总纲!$D$4:$D$163,AG$7:AG$166,$BD31)</f>
        <v>472.69152564112267</v>
      </c>
      <c r="BP31" s="95">
        <f>求节点(节奏总纲!$D$4:$D$163,AH$7:AH$166,$BD31)</f>
        <v>472.69152564112267</v>
      </c>
      <c r="BQ31" s="95">
        <f>求节点(节奏总纲!$D$4:$D$163,AI$7:AI$166,$BD31)</f>
        <v>1.4845333333333332E-2</v>
      </c>
      <c r="BR31" s="95">
        <f>求节点(节奏总纲!$D$4:$D$163,AJ$7:AJ$166,$BD31)</f>
        <v>1.4845333333333332E-2</v>
      </c>
      <c r="BS31" s="95">
        <f>求节点(节奏总纲!$D$4:$D$163,AM$7:AM$166,$BD31)</f>
        <v>4751.7277987392254</v>
      </c>
      <c r="BT31" s="95">
        <f>求节点(节奏总纲!$D$4:$D$163,AN$7:AN$166,$BD31)</f>
        <v>0.3904369969164968</v>
      </c>
      <c r="BU31" s="95">
        <f>求节点(节奏总纲!$D$4:$D$163,AO$7:AO$166,$BD31)</f>
        <v>354495134.93225276</v>
      </c>
      <c r="BX31" s="14">
        <v>25</v>
      </c>
      <c r="BY31" s="14">
        <f t="shared" si="28"/>
        <v>13620715.889933657</v>
      </c>
      <c r="BZ31" s="14">
        <f t="shared" si="29"/>
        <v>39430844.208433859</v>
      </c>
      <c r="CA31" s="14">
        <f t="shared" si="30"/>
        <v>39430844.208433859</v>
      </c>
      <c r="CB31" s="14">
        <f t="shared" si="31"/>
        <v>287615.29667016445</v>
      </c>
      <c r="CC31" s="14">
        <f t="shared" si="32"/>
        <v>287615.29667016445</v>
      </c>
      <c r="CD31" s="14">
        <f t="shared" si="47"/>
        <v>21938069.414679442</v>
      </c>
      <c r="CF31" s="93">
        <f t="shared" si="34"/>
        <v>0.11844543212366028</v>
      </c>
      <c r="CG31" s="93">
        <f t="shared" si="35"/>
        <v>0.34288971438867771</v>
      </c>
      <c r="CH31" s="93">
        <f t="shared" si="36"/>
        <v>0.34288971438867771</v>
      </c>
      <c r="CI31" s="93">
        <f t="shared" si="37"/>
        <v>2.5010960051409098E-3</v>
      </c>
      <c r="CJ31" s="93">
        <f t="shared" si="38"/>
        <v>2.5010960051409098E-3</v>
      </c>
      <c r="CK31" s="93">
        <f t="shared" si="39"/>
        <v>0.1907729470887024</v>
      </c>
    </row>
    <row r="32" spans="12:89" x14ac:dyDescent="0.15">
      <c r="L32" s="14">
        <v>26</v>
      </c>
      <c r="M32" s="95">
        <f>武将属性!$C30</f>
        <v>109.05227399042413</v>
      </c>
      <c r="N32" s="95">
        <f>武将属性!$R30</f>
        <v>3302.0619691463758</v>
      </c>
      <c r="O32" s="95">
        <f>武将属性!$R30</f>
        <v>3302.0619691463758</v>
      </c>
      <c r="P32" s="90">
        <f>武将属性!$AD30</f>
        <v>7.5078425706837301E-3</v>
      </c>
      <c r="Q32" s="90">
        <f>武将属性!$AD30</f>
        <v>7.5078425706837301E-3</v>
      </c>
      <c r="R32" s="90">
        <f>武将属性!BG30</f>
        <v>5.0118779422518911E-2</v>
      </c>
      <c r="S32" s="90">
        <f t="shared" si="4"/>
        <v>5.0118779422518911E-2</v>
      </c>
      <c r="T32" s="95">
        <f>战法技能效用!AK30</f>
        <v>0.47607688129851516</v>
      </c>
      <c r="U32" s="95">
        <f t="shared" si="5"/>
        <v>72499807.080933779</v>
      </c>
      <c r="V32" s="95">
        <f t="shared" si="6"/>
        <v>1061548.0370650659</v>
      </c>
      <c r="W32" s="95">
        <f t="shared" si="7"/>
        <v>35058.16319429734</v>
      </c>
      <c r="X32" s="95">
        <f t="shared" si="8"/>
        <v>35058.16319429734</v>
      </c>
      <c r="Y32" s="95">
        <f t="shared" si="9"/>
        <v>114901564.53436717</v>
      </c>
      <c r="Z32" s="95">
        <f t="shared" si="10"/>
        <v>114901564.53436717</v>
      </c>
      <c r="AA32" s="95">
        <f t="shared" si="11"/>
        <v>110239174.52050282</v>
      </c>
      <c r="AB32" s="95">
        <f t="shared" si="12"/>
        <v>110239174.52050282</v>
      </c>
      <c r="AC32" s="95">
        <f t="shared" si="13"/>
        <v>156853926.59246564</v>
      </c>
      <c r="AD32" s="92"/>
      <c r="AE32" s="14">
        <v>26</v>
      </c>
      <c r="AF32" s="95">
        <f>武将属性!$C30</f>
        <v>109.05227399042413</v>
      </c>
      <c r="AG32" s="91">
        <f>士兵属性!$D30</f>
        <v>351.47903756373859</v>
      </c>
      <c r="AH32" s="91">
        <f>士兵属性!$D30</f>
        <v>351.47903756373859</v>
      </c>
      <c r="AI32" s="92">
        <f>士兵属性!$O30</f>
        <v>7.5078425706837301E-3</v>
      </c>
      <c r="AJ32" s="92">
        <f>士兵属性!$O30</f>
        <v>7.5078425706837301E-3</v>
      </c>
      <c r="AK32" s="92">
        <f>士兵属性!AV30</f>
        <v>5.0118779422518911E-2</v>
      </c>
      <c r="AL32" s="92">
        <f t="shared" si="15"/>
        <v>5.0118779422518911E-2</v>
      </c>
      <c r="AM32" s="95">
        <f>带兵数!$D29</f>
        <v>3388.0926419241737</v>
      </c>
      <c r="AN32" s="91">
        <f>战法技能效用!AQ30</f>
        <v>0.22124706962866231</v>
      </c>
      <c r="AO32" s="91">
        <f t="shared" si="16"/>
        <v>51636277.121798798</v>
      </c>
      <c r="AP32" s="95">
        <f t="shared" si="17"/>
        <v>972948.1229831872</v>
      </c>
      <c r="AQ32" s="95">
        <f t="shared" si="18"/>
        <v>270003.861654685</v>
      </c>
      <c r="AR32" s="95">
        <f t="shared" si="19"/>
        <v>270003.861654685</v>
      </c>
      <c r="AS32" s="95">
        <f t="shared" si="20"/>
        <v>105311542.80179967</v>
      </c>
      <c r="AT32" s="95">
        <f t="shared" si="21"/>
        <v>105311542.80179967</v>
      </c>
      <c r="AU32" s="95">
        <f t="shared" si="22"/>
        <v>101038289.53937869</v>
      </c>
      <c r="AV32" s="95">
        <f t="shared" si="23"/>
        <v>101038289.53937869</v>
      </c>
      <c r="AW32" s="95">
        <f t="shared" si="24"/>
        <v>56020.131361570602</v>
      </c>
      <c r="AX32" s="95">
        <f t="shared" si="25"/>
        <v>155416049.36949801</v>
      </c>
      <c r="AY32" s="14">
        <v>26</v>
      </c>
      <c r="AZ32" s="14">
        <f t="shared" si="26"/>
        <v>1.0404685542537506</v>
      </c>
      <c r="BA32" s="14">
        <f t="shared" si="27"/>
        <v>0.71222640722554786</v>
      </c>
      <c r="BD32" s="14">
        <v>26</v>
      </c>
      <c r="BE32" s="95">
        <f>求节点(节奏总纲!$D$4:$D$163,M$7:M$166,$BD32)</f>
        <v>147.71937334693553</v>
      </c>
      <c r="BF32" s="95">
        <f>求节点(节奏总纲!$D$4:$D$163,N$7:N$166,$BD32)</f>
        <v>6825.9490994530142</v>
      </c>
      <c r="BG32" s="95">
        <f>求节点(节奏总纲!$D$4:$D$163,O$7:O$166,$BD32)</f>
        <v>6825.9490994530142</v>
      </c>
      <c r="BH32" s="95">
        <f>求节点(节奏总纲!$D$4:$D$163,P$7:P$166,$BD32)</f>
        <v>1.5058666666666666E-2</v>
      </c>
      <c r="BI32" s="95">
        <f>求节点(节奏总纲!$D$4:$D$163,Q$7:Q$166,$BD32)</f>
        <v>1.5058666666666666E-2</v>
      </c>
      <c r="BJ32" s="95">
        <f>求节点(节奏总纲!$D$4:$D$163,T$7:T$166,$BD32)</f>
        <v>0.96743134694417887</v>
      </c>
      <c r="BK32" s="95">
        <f>求节点(节奏总纲!$D$4:$D$163,U$7:U$166,$BD32)</f>
        <v>827817113.87923646</v>
      </c>
      <c r="BL32" s="91"/>
      <c r="BM32" s="14">
        <v>26</v>
      </c>
      <c r="BN32" s="95">
        <f>求节点(节奏总纲!$D$4:$D$163,AF$7:AF$166,$BD32)</f>
        <v>147.71937334693553</v>
      </c>
      <c r="BO32" s="95">
        <f>求节点(节奏总纲!$D$4:$D$163,AG$7:AG$166,$BD32)</f>
        <v>476.57912471583734</v>
      </c>
      <c r="BP32" s="95">
        <f>求节点(节奏总纲!$D$4:$D$163,AH$7:AH$166,$BD32)</f>
        <v>476.57912471583734</v>
      </c>
      <c r="BQ32" s="95">
        <f>求节点(节奏总纲!$D$4:$D$163,AI$7:AI$166,$BD32)</f>
        <v>1.5058666666666666E-2</v>
      </c>
      <c r="BR32" s="95">
        <f>求节点(节奏总纲!$D$4:$D$163,AJ$7:AJ$166,$BD32)</f>
        <v>1.5058666666666666E-2</v>
      </c>
      <c r="BS32" s="95">
        <f>求节点(节奏总纲!$D$4:$D$163,AM$7:AM$166,$BD32)</f>
        <v>4785.8387400645279</v>
      </c>
      <c r="BT32" s="95">
        <f>求节点(节奏总纲!$D$4:$D$163,AN$7:AN$166,$BD32)</f>
        <v>0.39490078142364549</v>
      </c>
      <c r="BU32" s="95">
        <f>求节点(节奏总纲!$D$4:$D$163,AO$7:AO$166,$BD32)</f>
        <v>371818361.68272161</v>
      </c>
      <c r="BX32" s="14">
        <v>26</v>
      </c>
      <c r="BY32" s="14">
        <f t="shared" si="28"/>
        <v>14948585.064400235</v>
      </c>
      <c r="BZ32" s="14">
        <f t="shared" si="29"/>
        <v>44228600.483628877</v>
      </c>
      <c r="CA32" s="14">
        <f t="shared" si="30"/>
        <v>44228600.483628877</v>
      </c>
      <c r="CB32" s="14">
        <f t="shared" si="31"/>
        <v>317550.75883422286</v>
      </c>
      <c r="CC32" s="14">
        <f t="shared" si="32"/>
        <v>317550.75883422286</v>
      </c>
      <c r="CD32" s="14">
        <f t="shared" si="47"/>
        <v>23113869.487605333</v>
      </c>
      <c r="CF32" s="93">
        <f t="shared" si="34"/>
        <v>0.11756213776617461</v>
      </c>
      <c r="CG32" s="93">
        <f t="shared" si="35"/>
        <v>0.34783284176134116</v>
      </c>
      <c r="CH32" s="93">
        <f t="shared" si="36"/>
        <v>0.34783284176134116</v>
      </c>
      <c r="CI32" s="93">
        <f t="shared" si="37"/>
        <v>2.4973564987583676E-3</v>
      </c>
      <c r="CJ32" s="93">
        <f t="shared" si="38"/>
        <v>2.4973564987583676E-3</v>
      </c>
      <c r="CK32" s="93">
        <f t="shared" si="39"/>
        <v>0.18177746571362619</v>
      </c>
    </row>
    <row r="33" spans="12:89" x14ac:dyDescent="0.15">
      <c r="L33" s="14">
        <v>27</v>
      </c>
      <c r="M33" s="95">
        <f>武将属性!$C31</f>
        <v>110.30918364197834</v>
      </c>
      <c r="N33" s="95">
        <f>武将属性!$R31</f>
        <v>3438.9132995656328</v>
      </c>
      <c r="O33" s="95">
        <f>武将属性!$R31</f>
        <v>3438.9132995656328</v>
      </c>
      <c r="P33" s="90">
        <f>武将属性!$AD31</f>
        <v>7.6863668393230295E-3</v>
      </c>
      <c r="Q33" s="90">
        <f>武将属性!$AD31</f>
        <v>7.6863668393230295E-3</v>
      </c>
      <c r="R33" s="90">
        <f>武将属性!BG31</f>
        <v>5.1426504495795895E-2</v>
      </c>
      <c r="S33" s="90">
        <f t="shared" si="4"/>
        <v>5.1426504495795895E-2</v>
      </c>
      <c r="T33" s="95">
        <f>战法技能效用!AK31</f>
        <v>0.48357302818160097</v>
      </c>
      <c r="U33" s="95">
        <f t="shared" si="5"/>
        <v>80578763.348402932</v>
      </c>
      <c r="V33" s="95">
        <f t="shared" si="6"/>
        <v>1163447.7188685886</v>
      </c>
      <c r="W33" s="95">
        <f t="shared" si="7"/>
        <v>37319.628876577481</v>
      </c>
      <c r="X33" s="95">
        <f t="shared" si="8"/>
        <v>37319.628876577481</v>
      </c>
      <c r="Y33" s="95">
        <f t="shared" si="9"/>
        <v>127360032.1507374</v>
      </c>
      <c r="Z33" s="95">
        <f t="shared" si="10"/>
        <v>127360032.1507374</v>
      </c>
      <c r="AA33" s="95">
        <f t="shared" si="11"/>
        <v>122061758.50594516</v>
      </c>
      <c r="AB33" s="95">
        <f t="shared" si="12"/>
        <v>122061758.50594516</v>
      </c>
      <c r="AC33" s="95">
        <f t="shared" si="13"/>
        <v>173013347.69589278</v>
      </c>
      <c r="AD33" s="92"/>
      <c r="AE33" s="14">
        <v>27</v>
      </c>
      <c r="AF33" s="95">
        <f>武将属性!$C31</f>
        <v>110.30918364197834</v>
      </c>
      <c r="AG33" s="91">
        <f>士兵属性!$D31</f>
        <v>356.90593798307555</v>
      </c>
      <c r="AH33" s="91">
        <f>士兵属性!$D31</f>
        <v>356.90593798307555</v>
      </c>
      <c r="AI33" s="92">
        <f>士兵属性!$O31</f>
        <v>7.6863668393230295E-3</v>
      </c>
      <c r="AJ33" s="92">
        <f>士兵属性!$O31</f>
        <v>7.6863668393230295E-3</v>
      </c>
      <c r="AK33" s="92">
        <f>士兵属性!AV31</f>
        <v>5.1426504495795895E-2</v>
      </c>
      <c r="AL33" s="92">
        <f t="shared" si="15"/>
        <v>5.1426504495795895E-2</v>
      </c>
      <c r="AM33" s="95">
        <f>带兵数!$D30</f>
        <v>3454.6416839245758</v>
      </c>
      <c r="AN33" s="91">
        <f>战法技能效用!AQ31</f>
        <v>0.22627806393343927</v>
      </c>
      <c r="AO33" s="91">
        <f t="shared" si="16"/>
        <v>56616335.646643229</v>
      </c>
      <c r="AP33" s="95">
        <f t="shared" si="17"/>
        <v>1057903.9379721251</v>
      </c>
      <c r="AQ33" s="95">
        <f t="shared" si="18"/>
        <v>292448.31556068349</v>
      </c>
      <c r="AR33" s="95">
        <f t="shared" si="19"/>
        <v>292448.31556068349</v>
      </c>
      <c r="AS33" s="95">
        <f t="shared" si="20"/>
        <v>115806389.37824057</v>
      </c>
      <c r="AT33" s="95">
        <f t="shared" si="21"/>
        <v>115806389.37824057</v>
      </c>
      <c r="AU33" s="95">
        <f t="shared" si="22"/>
        <v>110988756.0094371</v>
      </c>
      <c r="AV33" s="95">
        <f t="shared" si="23"/>
        <v>110988756.0094371</v>
      </c>
      <c r="AW33" s="95">
        <f t="shared" si="24"/>
        <v>60426.840133638034</v>
      </c>
      <c r="AX33" s="95">
        <f t="shared" si="25"/>
        <v>170233071.02461818</v>
      </c>
      <c r="AY33" s="14">
        <v>27</v>
      </c>
      <c r="AZ33" s="14">
        <f t="shared" si="26"/>
        <v>1.0283977044100248</v>
      </c>
      <c r="BA33" s="14">
        <f t="shared" si="27"/>
        <v>0.70262105415850074</v>
      </c>
      <c r="BD33" s="14">
        <v>27</v>
      </c>
      <c r="BE33" s="95">
        <f>求节点(节奏总纲!$D$4:$D$163,M$7:M$166,$BD33)</f>
        <v>148.76685680868368</v>
      </c>
      <c r="BF33" s="95">
        <f>求节点(节奏总纲!$D$4:$D$163,N$7:N$166,$BD33)</f>
        <v>6905.8489708517072</v>
      </c>
      <c r="BG33" s="95">
        <f>求节点(节奏总纲!$D$4:$D$163,O$7:O$166,$BD33)</f>
        <v>6905.8489708517072</v>
      </c>
      <c r="BH33" s="95">
        <f>求节点(节奏总纲!$D$4:$D$163,P$7:P$166,$BD33)</f>
        <v>1.5287004621149104E-2</v>
      </c>
      <c r="BI33" s="95">
        <f>求节点(节奏总纲!$D$4:$D$163,Q$7:Q$166,$BD33)</f>
        <v>1.5287004621149104E-2</v>
      </c>
      <c r="BJ33" s="95">
        <f>求节点(节奏总纲!$D$4:$D$163,T$7:T$166,$BD33)</f>
        <v>0.97089684025489575</v>
      </c>
      <c r="BK33" s="95">
        <f>求节点(节奏总纲!$D$4:$D$163,U$7:U$166,$BD33)</f>
        <v>858245494.10428298</v>
      </c>
      <c r="BL33" s="91"/>
      <c r="BM33" s="14">
        <v>27</v>
      </c>
      <c r="BN33" s="95">
        <f>求节点(节奏总纲!$D$4:$D$163,AF$7:AF$166,$BD33)</f>
        <v>148.76685680868368</v>
      </c>
      <c r="BO33" s="95">
        <f>求节点(节奏总纲!$D$4:$D$163,AG$7:AG$166,$BD33)</f>
        <v>480.44172087198342</v>
      </c>
      <c r="BP33" s="95">
        <f>求节点(节奏总纲!$D$4:$D$163,AH$7:AH$166,$BD33)</f>
        <v>480.44172087198342</v>
      </c>
      <c r="BQ33" s="95">
        <f>求节点(节奏总纲!$D$4:$D$163,AI$7:AI$166,$BD33)</f>
        <v>1.5287004621149104E-2</v>
      </c>
      <c r="BR33" s="95">
        <f>求节点(节奏总纲!$D$4:$D$163,AJ$7:AJ$166,$BD33)</f>
        <v>1.5287004621149104E-2</v>
      </c>
      <c r="BS33" s="95">
        <f>求节点(节奏总纲!$D$4:$D$163,AM$7:AM$166,$BD33)</f>
        <v>4819.7239398011034</v>
      </c>
      <c r="BT33" s="95">
        <f>求节点(节奏总纲!$D$4:$D$163,AN$7:AN$166,$BD33)</f>
        <v>0.39933070172325424</v>
      </c>
      <c r="BU33" s="95">
        <f>求节点(节奏总纲!$D$4:$D$163,AO$7:AO$166,$BD33)</f>
        <v>389181487.79135007</v>
      </c>
      <c r="BX33" s="14">
        <v>27</v>
      </c>
      <c r="BY33" s="14">
        <f t="shared" si="28"/>
        <v>16410933.731324892</v>
      </c>
      <c r="BZ33" s="14">
        <f t="shared" si="29"/>
        <v>49335841.346141428</v>
      </c>
      <c r="CA33" s="14">
        <f t="shared" si="30"/>
        <v>49335841.346141428</v>
      </c>
      <c r="CB33" s="14">
        <f t="shared" si="31"/>
        <v>340287.61542781093</v>
      </c>
      <c r="CC33" s="14">
        <f t="shared" si="32"/>
        <v>340287.61542781093</v>
      </c>
      <c r="CD33" s="14">
        <f t="shared" si="47"/>
        <v>24410802.954668142</v>
      </c>
      <c r="CF33" s="93">
        <f t="shared" si="34"/>
        <v>0.11707545167051847</v>
      </c>
      <c r="CG33" s="93">
        <f t="shared" si="35"/>
        <v>0.35196144251800815</v>
      </c>
      <c r="CH33" s="93">
        <f t="shared" si="36"/>
        <v>0.35196144251800815</v>
      </c>
      <c r="CI33" s="93">
        <f t="shared" si="37"/>
        <v>2.4276087470909758E-3</v>
      </c>
      <c r="CJ33" s="93">
        <f t="shared" si="38"/>
        <v>2.4276087470909758E-3</v>
      </c>
      <c r="CK33" s="93">
        <f t="shared" si="39"/>
        <v>0.17414644579928323</v>
      </c>
    </row>
    <row r="34" spans="12:89" x14ac:dyDescent="0.15">
      <c r="L34" s="14">
        <v>28</v>
      </c>
      <c r="M34" s="95">
        <f>武将属性!$C32</f>
        <v>111.56609329353255</v>
      </c>
      <c r="N34" s="95">
        <f>武将属性!$R32</f>
        <v>3575.7646299848898</v>
      </c>
      <c r="O34" s="95">
        <f>武将属性!$R32</f>
        <v>3575.7646299848898</v>
      </c>
      <c r="P34" s="90">
        <f>武将属性!$AD32</f>
        <v>7.87770441286933E-3</v>
      </c>
      <c r="Q34" s="90">
        <f>武将属性!$AD32</f>
        <v>7.87770441286933E-3</v>
      </c>
      <c r="R34" s="90">
        <f>武将属性!BG32</f>
        <v>5.3712239657874451E-2</v>
      </c>
      <c r="S34" s="90">
        <f t="shared" si="4"/>
        <v>5.3712239657874451E-2</v>
      </c>
      <c r="T34" s="95">
        <f>战法技能效用!AK32</f>
        <v>0.49106917506468684</v>
      </c>
      <c r="U34" s="95">
        <f t="shared" si="5"/>
        <v>89426326.86462006</v>
      </c>
      <c r="V34" s="95">
        <f t="shared" si="6"/>
        <v>1273930.9454687166</v>
      </c>
      <c r="W34" s="95">
        <f t="shared" si="7"/>
        <v>39747.442412696379</v>
      </c>
      <c r="X34" s="95">
        <f t="shared" si="8"/>
        <v>39747.442412696379</v>
      </c>
      <c r="Y34" s="95">
        <f t="shared" si="9"/>
        <v>141016611.52875304</v>
      </c>
      <c r="Z34" s="95">
        <f t="shared" si="10"/>
        <v>141016611.52875304</v>
      </c>
      <c r="AA34" s="95">
        <f t="shared" si="11"/>
        <v>134882649.51522985</v>
      </c>
      <c r="AB34" s="95">
        <f t="shared" si="12"/>
        <v>134882649.51522985</v>
      </c>
      <c r="AC34" s="95">
        <f t="shared" si="13"/>
        <v>190638370.22251511</v>
      </c>
      <c r="AD34" s="92"/>
      <c r="AE34" s="14">
        <v>28</v>
      </c>
      <c r="AF34" s="95">
        <f>武将属性!$C32</f>
        <v>111.56609329353255</v>
      </c>
      <c r="AG34" s="91">
        <f>士兵属性!$D32</f>
        <v>362.37739787080812</v>
      </c>
      <c r="AH34" s="91">
        <f>士兵属性!$D32</f>
        <v>362.37739787080812</v>
      </c>
      <c r="AI34" s="92">
        <f>士兵属性!$O32</f>
        <v>7.87770441286933E-3</v>
      </c>
      <c r="AJ34" s="92">
        <f>士兵属性!$O32</f>
        <v>7.87770441286933E-3</v>
      </c>
      <c r="AK34" s="92">
        <f>士兵属性!AV32</f>
        <v>5.3712239657874451E-2</v>
      </c>
      <c r="AL34" s="92">
        <f t="shared" si="15"/>
        <v>5.3712239657874451E-2</v>
      </c>
      <c r="AM34" s="95">
        <f>带兵数!$D31</f>
        <v>3520.9789085251496</v>
      </c>
      <c r="AN34" s="91">
        <f>战法技能效用!AQ32</f>
        <v>0.23130905823821624</v>
      </c>
      <c r="AO34" s="91">
        <f t="shared" si="16"/>
        <v>62116238.280883245</v>
      </c>
      <c r="AP34" s="95">
        <f t="shared" si="17"/>
        <v>1150616.3139147898</v>
      </c>
      <c r="AQ34" s="95">
        <f t="shared" si="18"/>
        <v>316844.84408400638</v>
      </c>
      <c r="AR34" s="95">
        <f t="shared" si="19"/>
        <v>316844.84408400638</v>
      </c>
      <c r="AS34" s="95">
        <f t="shared" si="20"/>
        <v>127366412.07680917</v>
      </c>
      <c r="AT34" s="95">
        <f t="shared" si="21"/>
        <v>127366412.07680917</v>
      </c>
      <c r="AU34" s="95">
        <f t="shared" si="22"/>
        <v>121826208.51491469</v>
      </c>
      <c r="AV34" s="95">
        <f t="shared" si="23"/>
        <v>121826208.51491469</v>
      </c>
      <c r="AW34" s="95">
        <f t="shared" si="24"/>
        <v>65219.027498258038</v>
      </c>
      <c r="AX34" s="95">
        <f t="shared" si="25"/>
        <v>186496492.26527643</v>
      </c>
      <c r="AY34" s="14">
        <v>28</v>
      </c>
      <c r="AZ34" s="14">
        <f t="shared" si="26"/>
        <v>1.0185941789461066</v>
      </c>
      <c r="BA34" s="14">
        <f t="shared" si="27"/>
        <v>0.69460795784354679</v>
      </c>
      <c r="BD34" s="14">
        <v>28</v>
      </c>
      <c r="BE34" s="95">
        <f>求节点(节奏总纲!$D$4:$D$163,M$7:M$166,$BD34)</f>
        <v>149.75360194777122</v>
      </c>
      <c r="BF34" s="95">
        <f>求节点(节奏总纲!$D$4:$D$163,N$7:N$166,$BD34)</f>
        <v>6981.1158486550112</v>
      </c>
      <c r="BG34" s="95">
        <f>求节点(节奏总纲!$D$4:$D$163,O$7:O$166,$BD34)</f>
        <v>6981.1158486550112</v>
      </c>
      <c r="BH34" s="95">
        <f>求节点(节奏总纲!$D$4:$D$163,P$7:P$166,$BD34)</f>
        <v>1.5605720824745784E-2</v>
      </c>
      <c r="BI34" s="95">
        <f>求节点(节奏总纲!$D$4:$D$163,Q$7:Q$166,$BD34)</f>
        <v>1.5605720824745784E-2</v>
      </c>
      <c r="BJ34" s="95">
        <f>求节点(节奏总纲!$D$4:$D$163,T$7:T$166,$BD34)</f>
        <v>0.97416138695540722</v>
      </c>
      <c r="BK34" s="95">
        <f>求节点(节奏总纲!$D$4:$D$163,U$7:U$166,$BD34)</f>
        <v>888000249.46843505</v>
      </c>
      <c r="BL34" s="91"/>
      <c r="BM34" s="14">
        <v>28</v>
      </c>
      <c r="BN34" s="95">
        <f>求节点(节奏总纲!$D$4:$D$163,AF$7:AF$166,$BD34)</f>
        <v>149.75360194777122</v>
      </c>
      <c r="BO34" s="95">
        <f>求节点(节奏总纲!$D$4:$D$163,AG$7:AG$166,$BD34)</f>
        <v>484.15371542476214</v>
      </c>
      <c r="BP34" s="95">
        <f>求节点(节奏总纲!$D$4:$D$163,AH$7:AH$166,$BD34)</f>
        <v>484.15371542476214</v>
      </c>
      <c r="BQ34" s="95">
        <f>求节点(节奏总纲!$D$4:$D$163,AI$7:AI$166,$BD34)</f>
        <v>1.5605720824745784E-2</v>
      </c>
      <c r="BR34" s="95">
        <f>求节点(节奏总纲!$D$4:$D$163,AJ$7:AJ$166,$BD34)</f>
        <v>1.5605720824745784E-2</v>
      </c>
      <c r="BS34" s="95">
        <f>求节点(节奏总纲!$D$4:$D$163,AM$7:AM$166,$BD34)</f>
        <v>4852.249416467118</v>
      </c>
      <c r="BT34" s="95">
        <f>求节点(节奏总纲!$D$4:$D$163,AN$7:AN$166,$BD34)</f>
        <v>0.40355664567753013</v>
      </c>
      <c r="BU34" s="95">
        <f>求节点(节奏总纲!$D$4:$D$163,AO$7:AO$166,$BD34)</f>
        <v>406784942.13588768</v>
      </c>
      <c r="BX34" s="14">
        <v>28</v>
      </c>
      <c r="BY34" s="14">
        <f t="shared" si="28"/>
        <v>18012149.832098104</v>
      </c>
      <c r="BZ34" s="14">
        <f t="shared" si="29"/>
        <v>54775331.721081734</v>
      </c>
      <c r="CA34" s="14">
        <f t="shared" si="30"/>
        <v>54775331.721081734</v>
      </c>
      <c r="CB34" s="14">
        <f t="shared" si="31"/>
        <v>367269.39170744381</v>
      </c>
      <c r="CC34" s="14">
        <f t="shared" si="32"/>
        <v>367269.39170744381</v>
      </c>
      <c r="CD34" s="14">
        <f t="shared" si="47"/>
        <v>25839856.179408219</v>
      </c>
      <c r="CF34" s="93">
        <f t="shared" si="34"/>
        <v>0.11685789588450886</v>
      </c>
      <c r="CG34" s="93">
        <f t="shared" si="35"/>
        <v>0.35536735320150326</v>
      </c>
      <c r="CH34" s="93">
        <f t="shared" si="36"/>
        <v>0.35536735320150326</v>
      </c>
      <c r="CI34" s="93">
        <f t="shared" si="37"/>
        <v>2.3827432448531951E-3</v>
      </c>
      <c r="CJ34" s="93">
        <f t="shared" si="38"/>
        <v>2.3827432448531951E-3</v>
      </c>
      <c r="CK34" s="93">
        <f t="shared" si="39"/>
        <v>0.16764191122277813</v>
      </c>
    </row>
    <row r="35" spans="12:89" x14ac:dyDescent="0.15">
      <c r="L35" s="14">
        <v>29</v>
      </c>
      <c r="M35" s="95">
        <f>武将属性!$C33</f>
        <v>113.07588656208743</v>
      </c>
      <c r="N35" s="95">
        <f>武将属性!$R33</f>
        <v>3714.9141704863846</v>
      </c>
      <c r="O35" s="95">
        <f>武将属性!$R33</f>
        <v>3714.9141704863846</v>
      </c>
      <c r="P35" s="90">
        <f>武将属性!$AD33</f>
        <v>8.0827749465823412E-3</v>
      </c>
      <c r="Q35" s="90">
        <f>武将属性!$AD33</f>
        <v>8.0827749465823412E-3</v>
      </c>
      <c r="R35" s="90">
        <f>武将属性!BG33</f>
        <v>5.5998953447568937E-2</v>
      </c>
      <c r="S35" s="90">
        <f t="shared" si="4"/>
        <v>5.5998953447568937E-2</v>
      </c>
      <c r="T35" s="95">
        <f>战法技能效用!AK33</f>
        <v>0.51193427733218078</v>
      </c>
      <c r="U35" s="95">
        <f t="shared" si="5"/>
        <v>101063135.59013548</v>
      </c>
      <c r="V35" s="95">
        <f t="shared" si="6"/>
        <v>1413854.8781342753</v>
      </c>
      <c r="W35" s="95">
        <f t="shared" si="7"/>
        <v>43035.420598757337</v>
      </c>
      <c r="X35" s="95">
        <f t="shared" si="8"/>
        <v>43035.420598757337</v>
      </c>
      <c r="Y35" s="95">
        <f t="shared" si="9"/>
        <v>158591038.14529201</v>
      </c>
      <c r="Z35" s="95">
        <f t="shared" si="10"/>
        <v>158591038.14529201</v>
      </c>
      <c r="AA35" s="95">
        <f t="shared" si="11"/>
        <v>151394935.85028735</v>
      </c>
      <c r="AB35" s="95">
        <f t="shared" si="12"/>
        <v>151394935.85028735</v>
      </c>
      <c r="AC35" s="95">
        <f t="shared" si="13"/>
        <v>211481274.30150229</v>
      </c>
      <c r="AD35" s="92"/>
      <c r="AE35" s="14">
        <v>29</v>
      </c>
      <c r="AF35" s="95">
        <f>武将属性!$C33</f>
        <v>113.07588656208743</v>
      </c>
      <c r="AG35" s="91">
        <f>士兵属性!$D33</f>
        <v>367.84072066694489</v>
      </c>
      <c r="AH35" s="91">
        <f>士兵属性!$D33</f>
        <v>367.84072066694489</v>
      </c>
      <c r="AI35" s="92">
        <f>士兵属性!$O33</f>
        <v>8.0827749465823412E-3</v>
      </c>
      <c r="AJ35" s="92">
        <f>士兵属性!$O33</f>
        <v>8.0827749465823412E-3</v>
      </c>
      <c r="AK35" s="92">
        <f>士兵属性!AV33</f>
        <v>5.5998953447568937E-2</v>
      </c>
      <c r="AL35" s="92">
        <f t="shared" si="15"/>
        <v>5.5998953447568937E-2</v>
      </c>
      <c r="AM35" s="95">
        <f>带兵数!$D32</f>
        <v>3587.5328404170023</v>
      </c>
      <c r="AN35" s="91">
        <f>战法技能效用!AQ33</f>
        <v>0.23837631457379049</v>
      </c>
      <c r="AO35" s="91">
        <f t="shared" si="16"/>
        <v>68444099.666823372</v>
      </c>
      <c r="AP35" s="95">
        <f t="shared" si="17"/>
        <v>1258218.1988422556</v>
      </c>
      <c r="AQ35" s="95">
        <f t="shared" si="18"/>
        <v>345948.26168545109</v>
      </c>
      <c r="AR35" s="95">
        <f t="shared" si="19"/>
        <v>345948.26168545109</v>
      </c>
      <c r="AS35" s="95">
        <f t="shared" si="20"/>
        <v>141133388.90269193</v>
      </c>
      <c r="AT35" s="95">
        <f t="shared" si="21"/>
        <v>141133388.90269193</v>
      </c>
      <c r="AU35" s="95">
        <f t="shared" si="22"/>
        <v>134729431.17808202</v>
      </c>
      <c r="AV35" s="95">
        <f t="shared" si="23"/>
        <v>134729431.17808202</v>
      </c>
      <c r="AW35" s="95">
        <f t="shared" si="24"/>
        <v>70942.267877364793</v>
      </c>
      <c r="AX35" s="95">
        <f t="shared" si="25"/>
        <v>205517267.07668802</v>
      </c>
      <c r="AY35" s="14">
        <v>29</v>
      </c>
      <c r="AZ35" s="14">
        <f t="shared" si="26"/>
        <v>1.0094941316693309</v>
      </c>
      <c r="BA35" s="14">
        <f t="shared" si="27"/>
        <v>0.67724100649717056</v>
      </c>
      <c r="BD35" s="14">
        <v>29</v>
      </c>
      <c r="BE35" s="95">
        <f>求节点(节奏总纲!$D$4:$D$163,M$7:M$166,$BD35)</f>
        <v>150.74072400014819</v>
      </c>
      <c r="BF35" s="95">
        <f>求节点(节奏总纲!$D$4:$D$163,N$7:N$166,$BD35)</f>
        <v>7055.9371366643154</v>
      </c>
      <c r="BG35" s="95">
        <f>求节点(节奏总纲!$D$4:$D$163,O$7:O$166,$BD35)</f>
        <v>7055.9371366643154</v>
      </c>
      <c r="BH35" s="95">
        <f>求节点(节奏总纲!$D$4:$D$163,P$7:P$166,$BD35)</f>
        <v>1.5933333333333334E-2</v>
      </c>
      <c r="BI35" s="95">
        <f>求节点(节奏总纲!$D$4:$D$163,Q$7:Q$166,$BD35)</f>
        <v>1.5933333333333334E-2</v>
      </c>
      <c r="BJ35" s="95">
        <f>求节点(节奏总纲!$D$4:$D$163,T$7:T$166,$BD35)</f>
        <v>0.97755494426777889</v>
      </c>
      <c r="BK35" s="95">
        <f>求节点(节奏总纲!$D$4:$D$163,U$7:U$166,$BD35)</f>
        <v>917797805.94598413</v>
      </c>
      <c r="BL35" s="91"/>
      <c r="BM35" s="14">
        <v>29</v>
      </c>
      <c r="BN35" s="95">
        <f>求节点(节奏总纲!$D$4:$D$163,AF$7:AF$166,$BD35)</f>
        <v>150.74072400014819</v>
      </c>
      <c r="BO35" s="95">
        <f>求节点(节奏总纲!$D$4:$D$163,AG$7:AG$166,$BD35)</f>
        <v>487.83420446263426</v>
      </c>
      <c r="BP35" s="95">
        <f>求节点(节奏总纲!$D$4:$D$163,AH$7:AH$166,$BD35)</f>
        <v>487.83420446263426</v>
      </c>
      <c r="BQ35" s="95">
        <f>求节点(节奏总纲!$D$4:$D$163,AI$7:AI$166,$BD35)</f>
        <v>1.5933333333333334E-2</v>
      </c>
      <c r="BR35" s="95">
        <f>求节点(节奏总纲!$D$4:$D$163,AJ$7:AJ$166,$BD35)</f>
        <v>1.5933333333333334E-2</v>
      </c>
      <c r="BS35" s="95">
        <f>求节点(节奏总纲!$D$4:$D$163,AM$7:AM$166,$BD35)</f>
        <v>4884.3141560193581</v>
      </c>
      <c r="BT35" s="95">
        <f>求节点(节奏总纲!$D$4:$D$163,AN$7:AN$166,$BD35)</f>
        <v>0.40781591490431585</v>
      </c>
      <c r="BU35" s="95">
        <f>求节点(节奏总纲!$D$4:$D$163,AO$7:AO$166,$BD35)</f>
        <v>424377217.7252925</v>
      </c>
      <c r="BX35" s="14">
        <v>29</v>
      </c>
      <c r="BY35" s="14">
        <f t="shared" si="28"/>
        <v>20146778.409818724</v>
      </c>
      <c r="BZ35" s="14">
        <f t="shared" si="29"/>
        <v>60763690.722687379</v>
      </c>
      <c r="CA35" s="14">
        <f t="shared" si="30"/>
        <v>60763690.722687379</v>
      </c>
      <c r="CB35" s="14">
        <f t="shared" si="31"/>
        <v>399791.74054199934</v>
      </c>
      <c r="CC35" s="14">
        <f t="shared" si="32"/>
        <v>399791.74054199934</v>
      </c>
      <c r="CD35" s="14">
        <f t="shared" si="47"/>
        <v>30252434.595369004</v>
      </c>
      <c r="CF35" s="93">
        <f t="shared" si="34"/>
        <v>0.11663998272335693</v>
      </c>
      <c r="CG35" s="93">
        <f t="shared" si="35"/>
        <v>0.35179201815450112</v>
      </c>
      <c r="CH35" s="93">
        <f t="shared" si="36"/>
        <v>0.35179201815450112</v>
      </c>
      <c r="CI35" s="93">
        <f t="shared" si="37"/>
        <v>2.3145984316298033E-3</v>
      </c>
      <c r="CJ35" s="93">
        <f t="shared" si="38"/>
        <v>2.3145984316298033E-3</v>
      </c>
      <c r="CK35" s="93">
        <f t="shared" si="39"/>
        <v>0.17514678410438109</v>
      </c>
    </row>
    <row r="36" spans="12:89" x14ac:dyDescent="0.15">
      <c r="L36" s="14">
        <v>30</v>
      </c>
      <c r="M36" s="95">
        <f>武将属性!$C34</f>
        <v>114.52173529008866</v>
      </c>
      <c r="N36" s="95">
        <f>武将属性!$R34</f>
        <v>3854.2399166257819</v>
      </c>
      <c r="O36" s="95">
        <f>武将属性!$R34</f>
        <v>3854.2399166257819</v>
      </c>
      <c r="P36" s="90">
        <f>武将属性!$AD34</f>
        <v>8.3025641025641032E-3</v>
      </c>
      <c r="Q36" s="90">
        <f>武将属性!$AD34</f>
        <v>8.3025641025641032E-3</v>
      </c>
      <c r="R36" s="90">
        <f>武将属性!BG34</f>
        <v>5.8286716104371902E-2</v>
      </c>
      <c r="S36" s="90">
        <f t="shared" si="4"/>
        <v>5.8286716104371902E-2</v>
      </c>
      <c r="T36" s="95">
        <f>战法技能效用!AK34</f>
        <v>0.53382438829222401</v>
      </c>
      <c r="U36" s="95">
        <f t="shared" si="5"/>
        <v>113931844.66107659</v>
      </c>
      <c r="V36" s="95">
        <f t="shared" si="6"/>
        <v>1566455.3975418678</v>
      </c>
      <c r="W36" s="95">
        <f t="shared" si="7"/>
        <v>46544.375612733333</v>
      </c>
      <c r="X36" s="95">
        <f t="shared" si="8"/>
        <v>46544.375612733333</v>
      </c>
      <c r="Y36" s="95">
        <f t="shared" si="9"/>
        <v>177916031.12770879</v>
      </c>
      <c r="Z36" s="95">
        <f t="shared" si="10"/>
        <v>177916031.12770879</v>
      </c>
      <c r="AA36" s="95">
        <f t="shared" si="11"/>
        <v>169512843.40162501</v>
      </c>
      <c r="AB36" s="95">
        <f t="shared" si="12"/>
        <v>169512843.40162501</v>
      </c>
      <c r="AC36" s="95">
        <f t="shared" si="13"/>
        <v>233916205.46698782</v>
      </c>
      <c r="AD36" s="92"/>
      <c r="AE36" s="14">
        <v>30</v>
      </c>
      <c r="AF36" s="95">
        <f>武将属性!$C34</f>
        <v>114.52173529008866</v>
      </c>
      <c r="AG36" s="91">
        <f>士兵属性!$D34</f>
        <v>373.27297725105331</v>
      </c>
      <c r="AH36" s="91">
        <f>士兵属性!$D34</f>
        <v>373.27297725105331</v>
      </c>
      <c r="AI36" s="92">
        <f>士兵属性!$O34</f>
        <v>8.3025641025641032E-3</v>
      </c>
      <c r="AJ36" s="92">
        <f>士兵属性!$O34</f>
        <v>8.3025641025641032E-3</v>
      </c>
      <c r="AK36" s="92">
        <f>士兵属性!AV34</f>
        <v>5.8286716104371902E-2</v>
      </c>
      <c r="AL36" s="92">
        <f t="shared" si="15"/>
        <v>5.8286716104371902E-2</v>
      </c>
      <c r="AM36" s="95">
        <f>带兵数!$D33</f>
        <v>3652.7432338833255</v>
      </c>
      <c r="AN36" s="91">
        <f>战法技能效用!AQ34</f>
        <v>0.2455996927769199</v>
      </c>
      <c r="AO36" s="91">
        <f t="shared" si="16"/>
        <v>75223705.825417668</v>
      </c>
      <c r="AP36" s="95">
        <f t="shared" si="17"/>
        <v>1373456.9157402373</v>
      </c>
      <c r="AQ36" s="95">
        <f t="shared" si="18"/>
        <v>376895.89153071889</v>
      </c>
      <c r="AR36" s="95">
        <f t="shared" si="19"/>
        <v>376895.89153071889</v>
      </c>
      <c r="AS36" s="95">
        <f t="shared" si="20"/>
        <v>155995506.64312854</v>
      </c>
      <c r="AT36" s="95">
        <f t="shared" si="21"/>
        <v>155995506.64312854</v>
      </c>
      <c r="AU36" s="95">
        <f t="shared" si="22"/>
        <v>148627651.60252896</v>
      </c>
      <c r="AV36" s="95">
        <f t="shared" si="23"/>
        <v>148627651.60252896</v>
      </c>
      <c r="AW36" s="95">
        <f t="shared" si="24"/>
        <v>77029.806114127307</v>
      </c>
      <c r="AX36" s="95">
        <f t="shared" si="25"/>
        <v>225891275.28077736</v>
      </c>
      <c r="AY36" s="14">
        <v>30</v>
      </c>
      <c r="AZ36" s="14">
        <f t="shared" si="26"/>
        <v>1.001160919706785</v>
      </c>
      <c r="BA36" s="14">
        <f t="shared" si="27"/>
        <v>0.66025180272637962</v>
      </c>
      <c r="BD36" s="14">
        <v>30</v>
      </c>
      <c r="BE36" s="95">
        <f>求节点(节奏总纲!$D$4:$D$163,M$7:M$166,$BD36)</f>
        <v>151.73010592409776</v>
      </c>
      <c r="BF36" s="95">
        <f>求节点(节奏总纲!$D$4:$D$163,N$7:N$166,$BD36)</f>
        <v>7128.0867870933662</v>
      </c>
      <c r="BG36" s="95">
        <f>求节点(节奏总纲!$D$4:$D$163,O$7:O$166,$BD36)</f>
        <v>7128.0867870933662</v>
      </c>
      <c r="BH36" s="95">
        <f>求节点(节奏总纲!$D$4:$D$163,P$7:P$166,$BD36)</f>
        <v>1.6314285714285715E-2</v>
      </c>
      <c r="BI36" s="95">
        <f>求节点(节奏总纲!$D$4:$D$163,Q$7:Q$166,$BD36)</f>
        <v>1.6314285714285715E-2</v>
      </c>
      <c r="BJ36" s="95">
        <f>求节点(节奏总纲!$D$4:$D$163,T$7:T$166,$BD36)</f>
        <v>0.98172201480585419</v>
      </c>
      <c r="BK36" s="95">
        <f>求节点(节奏总纲!$D$4:$D$163,U$7:U$166,$BD36)</f>
        <v>947851986.48577178</v>
      </c>
      <c r="BL36" s="91"/>
      <c r="BM36" s="14">
        <v>30</v>
      </c>
      <c r="BN36" s="95">
        <f>求节点(节奏总纲!$D$4:$D$163,AF$7:AF$166,$BD36)</f>
        <v>151.73010592409776</v>
      </c>
      <c r="BO36" s="95">
        <f>求节点(节奏总纲!$D$4:$D$163,AG$7:AG$166,$BD36)</f>
        <v>491.32579483464093</v>
      </c>
      <c r="BP36" s="95">
        <f>求节点(节奏总纲!$D$4:$D$163,AH$7:AH$166,$BD36)</f>
        <v>491.32579483464093</v>
      </c>
      <c r="BQ36" s="95">
        <f>求节点(节奏总纲!$D$4:$D$163,AI$7:AI$166,$BD36)</f>
        <v>1.6314285714285715E-2</v>
      </c>
      <c r="BR36" s="95">
        <f>求节点(节奏总纲!$D$4:$D$163,AJ$7:AJ$166,$BD36)</f>
        <v>1.6314285714285715E-2</v>
      </c>
      <c r="BS36" s="95">
        <f>求节点(节奏总纲!$D$4:$D$163,AM$7:AM$166,$BD36)</f>
        <v>4913.6164387012732</v>
      </c>
      <c r="BT36" s="95">
        <f>求节点(节奏总纲!$D$4:$D$163,AN$7:AN$166,$BD36)</f>
        <v>0.41227499357828495</v>
      </c>
      <c r="BU36" s="95">
        <f>求节点(节奏总纲!$D$4:$D$163,AO$7:AO$166,$BD36)</f>
        <v>441902468.47993785</v>
      </c>
      <c r="BX36" s="14">
        <v>30</v>
      </c>
      <c r="BY36" s="14">
        <f t="shared" si="28"/>
        <v>22411635.953825284</v>
      </c>
      <c r="BZ36" s="14">
        <f t="shared" si="29"/>
        <v>67248520.583523825</v>
      </c>
      <c r="CA36" s="14">
        <f t="shared" si="30"/>
        <v>67248520.583523825</v>
      </c>
      <c r="CB36" s="14">
        <f t="shared" si="31"/>
        <v>438895.75485918333</v>
      </c>
      <c r="CC36" s="14">
        <f t="shared" si="32"/>
        <v>438895.75485918333</v>
      </c>
      <c r="CD36" s="14">
        <f t="shared" si="47"/>
        <v>35372886.288393639</v>
      </c>
      <c r="CF36" s="93">
        <f t="shared" si="34"/>
        <v>0.11602666597859158</v>
      </c>
      <c r="CG36" s="93">
        <f t="shared" si="35"/>
        <v>0.34815047198583399</v>
      </c>
      <c r="CH36" s="93">
        <f t="shared" si="36"/>
        <v>0.34815047198583399</v>
      </c>
      <c r="CI36" s="93">
        <f t="shared" si="37"/>
        <v>2.2721951781380996E-3</v>
      </c>
      <c r="CJ36" s="93">
        <f t="shared" si="38"/>
        <v>2.2721951781380996E-3</v>
      </c>
      <c r="CK36" s="93">
        <f t="shared" si="39"/>
        <v>0.18312799969346433</v>
      </c>
    </row>
    <row r="37" spans="12:89" x14ac:dyDescent="0.15">
      <c r="L37" s="14">
        <v>31</v>
      </c>
      <c r="M37" s="95">
        <f>武将属性!$C35</f>
        <v>116.35480624031213</v>
      </c>
      <c r="N37" s="95">
        <f>武将属性!$R35</f>
        <v>4038.5656627651788</v>
      </c>
      <c r="O37" s="95">
        <f>武将属性!$R35</f>
        <v>4038.5656627651788</v>
      </c>
      <c r="P37" s="90">
        <f>武将属性!$AD35</f>
        <v>8.5381282872986023E-3</v>
      </c>
      <c r="Q37" s="90">
        <f>武将属性!$AD35</f>
        <v>8.5381282872986023E-3</v>
      </c>
      <c r="R37" s="90">
        <f>武将属性!BG35</f>
        <v>6.0575602909107441E-2</v>
      </c>
      <c r="S37" s="90">
        <f t="shared" si="4"/>
        <v>6.0575602909107441E-2</v>
      </c>
      <c r="T37" s="95">
        <f>战法技能效用!AK35</f>
        <v>0.55571449925226724</v>
      </c>
      <c r="U37" s="95">
        <f t="shared" si="5"/>
        <v>131373067.25678596</v>
      </c>
      <c r="V37" s="95">
        <f t="shared" si="6"/>
        <v>1763411.9439749094</v>
      </c>
      <c r="W37" s="95">
        <f t="shared" si="7"/>
        <v>50805.526564737433</v>
      </c>
      <c r="X37" s="95">
        <f t="shared" si="8"/>
        <v>50805.526564737433</v>
      </c>
      <c r="Y37" s="95">
        <f t="shared" si="9"/>
        <v>203444420.50147605</v>
      </c>
      <c r="Z37" s="95">
        <f t="shared" si="10"/>
        <v>203444420.50147605</v>
      </c>
      <c r="AA37" s="95">
        <f t="shared" si="11"/>
        <v>193462356.19624853</v>
      </c>
      <c r="AB37" s="95">
        <f t="shared" si="12"/>
        <v>193462356.19624853</v>
      </c>
      <c r="AC37" s="95">
        <f t="shared" si="13"/>
        <v>263777775.62871644</v>
      </c>
      <c r="AD37" s="92"/>
      <c r="AE37" s="14">
        <v>31</v>
      </c>
      <c r="AF37" s="95">
        <f>武将属性!$C35</f>
        <v>116.35480624031213</v>
      </c>
      <c r="AG37" s="91">
        <f>士兵属性!$D35</f>
        <v>378.74762043415313</v>
      </c>
      <c r="AH37" s="91">
        <f>士兵属性!$D35</f>
        <v>378.74762043415313</v>
      </c>
      <c r="AI37" s="92">
        <f>士兵属性!$O35</f>
        <v>8.5381282872986023E-3</v>
      </c>
      <c r="AJ37" s="92">
        <f>士兵属性!$O35</f>
        <v>8.5381282872986023E-3</v>
      </c>
      <c r="AK37" s="92">
        <f>士兵属性!AV35</f>
        <v>6.0575602909107441E-2</v>
      </c>
      <c r="AL37" s="92">
        <f t="shared" si="15"/>
        <v>6.0575602909107441E-2</v>
      </c>
      <c r="AM37" s="95">
        <f>带兵数!$D34</f>
        <v>3719.5189537639744</v>
      </c>
      <c r="AN37" s="91">
        <f>战法技能效用!AQ35</f>
        <v>0.2528230709800493</v>
      </c>
      <c r="AO37" s="91">
        <f t="shared" si="16"/>
        <v>82934473.927019835</v>
      </c>
      <c r="AP37" s="95">
        <f t="shared" si="17"/>
        <v>1506116.0993195393</v>
      </c>
      <c r="AQ37" s="95">
        <f t="shared" si="18"/>
        <v>413845.13928725</v>
      </c>
      <c r="AR37" s="95">
        <f t="shared" si="19"/>
        <v>413845.13928725</v>
      </c>
      <c r="AS37" s="95">
        <f t="shared" si="20"/>
        <v>173760259.52468365</v>
      </c>
      <c r="AT37" s="95">
        <f t="shared" si="21"/>
        <v>173760259.52468365</v>
      </c>
      <c r="AU37" s="95">
        <f t="shared" si="22"/>
        <v>165234657.88865435</v>
      </c>
      <c r="AV37" s="95">
        <f t="shared" si="23"/>
        <v>165234657.88865435</v>
      </c>
      <c r="AW37" s="95">
        <f t="shared" si="24"/>
        <v>84281.254474947811</v>
      </c>
      <c r="AX37" s="95">
        <f t="shared" si="25"/>
        <v>250223459.9027155</v>
      </c>
      <c r="AY37" s="14">
        <v>31</v>
      </c>
      <c r="AZ37" s="14">
        <f t="shared" si="26"/>
        <v>0.97343973154402241</v>
      </c>
      <c r="BA37" s="14">
        <f t="shared" si="27"/>
        <v>0.63128977391472096</v>
      </c>
      <c r="BD37" s="14">
        <v>31</v>
      </c>
      <c r="BE37" s="95">
        <f>求节点(节奏总纲!$D$4:$D$163,M$7:M$166,$BD37)</f>
        <v>152.71948784804735</v>
      </c>
      <c r="BF37" s="95">
        <f>求节点(节奏总纲!$D$4:$D$163,N$7:N$166,$BD37)</f>
        <v>7200.2364375224161</v>
      </c>
      <c r="BG37" s="95">
        <f>求节点(节奏总纲!$D$4:$D$163,O$7:O$166,$BD37)</f>
        <v>7200.2364375224161</v>
      </c>
      <c r="BH37" s="95">
        <f>求节点(节奏总纲!$D$4:$D$163,P$7:P$166,$BD37)</f>
        <v>1.6695238095238096E-2</v>
      </c>
      <c r="BI37" s="95">
        <f>求节点(节奏总纲!$D$4:$D$163,Q$7:Q$166,$BD37)</f>
        <v>1.6695238095238096E-2</v>
      </c>
      <c r="BJ37" s="95">
        <f>求节点(节奏总纲!$D$4:$D$163,T$7:T$166,$BD37)</f>
        <v>0.98588908534392949</v>
      </c>
      <c r="BK37" s="95">
        <f>求节点(节奏总纲!$D$4:$D$163,U$7:U$166,$BD37)</f>
        <v>977906167.02555954</v>
      </c>
      <c r="BL37" s="91"/>
      <c r="BM37" s="14">
        <v>31</v>
      </c>
      <c r="BN37" s="95">
        <f>求节点(节奏总纲!$D$4:$D$163,AF$7:AF$166,$BD37)</f>
        <v>152.71948784804735</v>
      </c>
      <c r="BO37" s="95">
        <f>求节点(节奏总纲!$D$4:$D$163,AG$7:AG$166,$BD37)</f>
        <v>494.81738520664754</v>
      </c>
      <c r="BP37" s="95">
        <f>求节点(节奏总纲!$D$4:$D$163,AH$7:AH$166,$BD37)</f>
        <v>494.81738520664754</v>
      </c>
      <c r="BQ37" s="95">
        <f>求节点(节奏总纲!$D$4:$D$163,AI$7:AI$166,$BD37)</f>
        <v>1.6695238095238096E-2</v>
      </c>
      <c r="BR37" s="95">
        <f>求节点(节奏总纲!$D$4:$D$163,AJ$7:AJ$166,$BD37)</f>
        <v>1.6695238095238096E-2</v>
      </c>
      <c r="BS37" s="95">
        <f>求节点(节奏总纲!$D$4:$D$163,AM$7:AM$166,$BD37)</f>
        <v>4942.9187213831892</v>
      </c>
      <c r="BT37" s="95">
        <f>求节点(节奏总纲!$D$4:$D$163,AN$7:AN$166,$BD37)</f>
        <v>0.41673407225225401</v>
      </c>
      <c r="BU37" s="95">
        <f>求节点(节奏总纲!$D$4:$D$163,AO$7:AO$166,$BD37)</f>
        <v>459427719.2345832</v>
      </c>
      <c r="BX37" s="14">
        <v>31</v>
      </c>
      <c r="BY37" s="14">
        <f t="shared" si="28"/>
        <v>25644095.161602791</v>
      </c>
      <c r="BZ37" s="14">
        <f t="shared" si="29"/>
        <v>76613287.175574005</v>
      </c>
      <c r="CA37" s="14">
        <f t="shared" si="30"/>
        <v>76613287.175574005</v>
      </c>
      <c r="CB37" s="14">
        <f t="shared" si="31"/>
        <v>486819.97391339618</v>
      </c>
      <c r="CC37" s="14">
        <f t="shared" si="32"/>
        <v>486819.97391339618</v>
      </c>
      <c r="CD37" s="14">
        <f t="shared" si="47"/>
        <v>41147011.065699629</v>
      </c>
      <c r="CF37" s="93">
        <f t="shared" si="34"/>
        <v>0.11604118704993914</v>
      </c>
      <c r="CG37" s="93">
        <f t="shared" si="35"/>
        <v>0.34668007319529187</v>
      </c>
      <c r="CH37" s="93">
        <f t="shared" si="36"/>
        <v>0.34668007319529187</v>
      </c>
      <c r="CI37" s="93">
        <f t="shared" si="37"/>
        <v>2.2028918273987608E-3</v>
      </c>
      <c r="CJ37" s="93">
        <f t="shared" si="38"/>
        <v>2.2028918273987608E-3</v>
      </c>
      <c r="CK37" s="93">
        <f t="shared" si="39"/>
        <v>0.18619288290467947</v>
      </c>
    </row>
    <row r="38" spans="12:89" x14ac:dyDescent="0.15">
      <c r="L38" s="14">
        <v>32</v>
      </c>
      <c r="M38" s="95">
        <f>武将属性!$C36</f>
        <v>118.18787719053557</v>
      </c>
      <c r="N38" s="95">
        <f>武将属性!$R36</f>
        <v>4222.8914089045757</v>
      </c>
      <c r="O38" s="95">
        <f>武将属性!$R36</f>
        <v>4222.8914089045757</v>
      </c>
      <c r="P38" s="90">
        <f>武将属性!$AD36</f>
        <v>8.7905997292210374E-3</v>
      </c>
      <c r="Q38" s="90">
        <f>武将属性!$AD36</f>
        <v>8.7905997292210374E-3</v>
      </c>
      <c r="R38" s="90">
        <f>武将属性!BG36</f>
        <v>6.28656945457651E-2</v>
      </c>
      <c r="S38" s="90">
        <f t="shared" si="4"/>
        <v>6.28656945457651E-2</v>
      </c>
      <c r="T38" s="95">
        <f>战法技能效用!AK36</f>
        <v>0.57760461021231047</v>
      </c>
      <c r="U38" s="95">
        <f t="shared" si="5"/>
        <v>150760626.9539414</v>
      </c>
      <c r="V38" s="95">
        <f t="shared" si="6"/>
        <v>1977163.929324735</v>
      </c>
      <c r="W38" s="95">
        <f t="shared" si="7"/>
        <v>55335.7368299472</v>
      </c>
      <c r="X38" s="95">
        <f t="shared" si="8"/>
        <v>55335.7368299472</v>
      </c>
      <c r="Y38" s="95">
        <f t="shared" si="9"/>
        <v>231640548.3232218</v>
      </c>
      <c r="Z38" s="95">
        <f t="shared" si="10"/>
        <v>231640548.3232218</v>
      </c>
      <c r="AA38" s="95">
        <f t="shared" si="11"/>
        <v>219855442.56789148</v>
      </c>
      <c r="AB38" s="95">
        <f t="shared" si="12"/>
        <v>219855442.56789148</v>
      </c>
      <c r="AC38" s="95">
        <f t="shared" si="13"/>
        <v>296242551.71660638</v>
      </c>
      <c r="AD38" s="92"/>
      <c r="AE38" s="14">
        <v>32</v>
      </c>
      <c r="AF38" s="95">
        <f>武将属性!$C36</f>
        <v>118.18787719053557</v>
      </c>
      <c r="AG38" s="91">
        <f>士兵属性!$D36</f>
        <v>384.26465021624449</v>
      </c>
      <c r="AH38" s="91">
        <f>士兵属性!$D36</f>
        <v>384.26465021624449</v>
      </c>
      <c r="AI38" s="92">
        <f>士兵属性!$O36</f>
        <v>8.7905997292210374E-3</v>
      </c>
      <c r="AJ38" s="92">
        <f>士兵属性!$O36</f>
        <v>8.7905997292210374E-3</v>
      </c>
      <c r="AK38" s="92">
        <f>士兵属性!AV36</f>
        <v>6.28656945457651E-2</v>
      </c>
      <c r="AL38" s="92">
        <f t="shared" si="15"/>
        <v>6.28656945457651E-2</v>
      </c>
      <c r="AM38" s="95">
        <f>带兵数!$D35</f>
        <v>3783.6630202092224</v>
      </c>
      <c r="AN38" s="91">
        <f>战法技能效用!AQ36</f>
        <v>0.26004644918317865</v>
      </c>
      <c r="AO38" s="91">
        <f t="shared" si="16"/>
        <v>91205418.318419293</v>
      </c>
      <c r="AP38" s="95">
        <f t="shared" si="17"/>
        <v>1647155.956411123</v>
      </c>
      <c r="AQ38" s="95">
        <f t="shared" si="18"/>
        <v>453129.37042499142</v>
      </c>
      <c r="AR38" s="95">
        <f t="shared" si="19"/>
        <v>453129.37042499142</v>
      </c>
      <c r="AS38" s="95">
        <f t="shared" si="20"/>
        <v>192977478.12304279</v>
      </c>
      <c r="AT38" s="95">
        <f t="shared" si="21"/>
        <v>192977478.12304279</v>
      </c>
      <c r="AU38" s="95">
        <f t="shared" si="22"/>
        <v>183159421.63621566</v>
      </c>
      <c r="AV38" s="95">
        <f t="shared" si="23"/>
        <v>183159421.63621566</v>
      </c>
      <c r="AW38" s="95">
        <f t="shared" si="24"/>
        <v>92038.639857223941</v>
      </c>
      <c r="AX38" s="95">
        <f t="shared" si="25"/>
        <v>276373302.17777324</v>
      </c>
      <c r="AY38" s="14">
        <v>32</v>
      </c>
      <c r="AZ38" s="14">
        <f t="shared" si="26"/>
        <v>0.94832222430136626</v>
      </c>
      <c r="BA38" s="14">
        <f t="shared" si="27"/>
        <v>0.60496842021148722</v>
      </c>
      <c r="BD38" s="14">
        <v>32</v>
      </c>
      <c r="BE38" s="95">
        <f>求节点(节奏总纲!$D$4:$D$163,M$7:M$166,$BD38)</f>
        <v>154.32411792871218</v>
      </c>
      <c r="BF38" s="95">
        <f>求节点(节奏总纲!$D$4:$D$163,N$7:N$166,$BD38)</f>
        <v>7308.0543177328755</v>
      </c>
      <c r="BG38" s="95">
        <f>求节点(节奏总纲!$D$4:$D$163,O$7:O$166,$BD38)</f>
        <v>7308.0543177328755</v>
      </c>
      <c r="BH38" s="95">
        <f>求节点(节奏总纲!$D$4:$D$163,P$7:P$166,$BD38)</f>
        <v>1.7059639826141532E-2</v>
      </c>
      <c r="BI38" s="95">
        <f>求节点(节奏总纲!$D$4:$D$163,Q$7:Q$166,$BD38)</f>
        <v>1.7059639826141532E-2</v>
      </c>
      <c r="BJ38" s="95">
        <f>求节点(节奏总纲!$D$4:$D$163,T$7:T$166,$BD38)</f>
        <v>0.99097268942783634</v>
      </c>
      <c r="BK38" s="95">
        <f>求节点(节奏总纲!$D$4:$D$163,U$7:U$166,$BD38)</f>
        <v>1025027854.4954783</v>
      </c>
      <c r="BL38" s="91"/>
      <c r="BM38" s="14">
        <v>32</v>
      </c>
      <c r="BN38" s="95">
        <f>求节点(节奏总纲!$D$4:$D$163,AF$7:AF$166,$BD38)</f>
        <v>154.32411792871218</v>
      </c>
      <c r="BO38" s="95">
        <f>求节点(节奏总纲!$D$4:$D$163,AG$7:AG$166,$BD38)</f>
        <v>498.10410089401159</v>
      </c>
      <c r="BP38" s="95">
        <f>求节点(节奏总纲!$D$4:$D$163,AH$7:AH$166,$BD38)</f>
        <v>498.10410089401159</v>
      </c>
      <c r="BQ38" s="95">
        <f>求节点(节奏总纲!$D$4:$D$163,AI$7:AI$166,$BD38)</f>
        <v>1.7059639826141532E-2</v>
      </c>
      <c r="BR38" s="95">
        <f>求节点(节奏总纲!$D$4:$D$163,AJ$7:AJ$166,$BD38)</f>
        <v>1.7059639826141532E-2</v>
      </c>
      <c r="BS38" s="95">
        <f>求节点(节奏总纲!$D$4:$D$163,AM$7:AM$166,$BD38)</f>
        <v>4971.5960040651044</v>
      </c>
      <c r="BT38" s="95">
        <f>求节点(节奏总纲!$D$4:$D$163,AN$7:AN$166,$BD38)</f>
        <v>0.42144494701061391</v>
      </c>
      <c r="BU38" s="95">
        <f>求节点(节奏总纲!$D$4:$D$163,AO$7:AO$166,$BD38)</f>
        <v>479932058.37670159</v>
      </c>
      <c r="BX38" s="14">
        <v>32</v>
      </c>
      <c r="BY38" s="14">
        <f t="shared" si="28"/>
        <v>29268376.924277604</v>
      </c>
      <c r="BZ38" s="14">
        <f t="shared" si="29"/>
        <v>86813088.154927328</v>
      </c>
      <c r="CA38" s="14">
        <f t="shared" si="30"/>
        <v>86813088.154927328</v>
      </c>
      <c r="CB38" s="14">
        <f t="shared" si="31"/>
        <v>545302.59715626354</v>
      </c>
      <c r="CC38" s="14">
        <f t="shared" si="32"/>
        <v>545302.59715626354</v>
      </c>
      <c r="CD38" s="14">
        <f t="shared" si="47"/>
        <v>47631793.393862486</v>
      </c>
      <c r="CF38" s="93">
        <f t="shared" si="34"/>
        <v>0.11632116481939989</v>
      </c>
      <c r="CG38" s="93">
        <f t="shared" si="35"/>
        <v>0.34502082441661175</v>
      </c>
      <c r="CH38" s="93">
        <f t="shared" si="36"/>
        <v>0.34502082441661175</v>
      </c>
      <c r="CI38" s="93">
        <f t="shared" si="37"/>
        <v>2.1671933993595077E-3</v>
      </c>
      <c r="CJ38" s="93">
        <f t="shared" si="38"/>
        <v>2.1671933993595077E-3</v>
      </c>
      <c r="CK38" s="93">
        <f t="shared" si="39"/>
        <v>0.18930279954865767</v>
      </c>
    </row>
    <row r="39" spans="12:89" x14ac:dyDescent="0.15">
      <c r="L39" s="14">
        <v>33</v>
      </c>
      <c r="M39" s="95">
        <f>武将属性!$C37</f>
        <v>120.02094814075905</v>
      </c>
      <c r="N39" s="95">
        <f>武将属性!$R37</f>
        <v>4407.2171550439734</v>
      </c>
      <c r="O39" s="95">
        <f>武将属性!$R37</f>
        <v>4407.2171550439734</v>
      </c>
      <c r="P39" s="90">
        <f>武将属性!$AD37</f>
        <v>9.0994368711728862E-3</v>
      </c>
      <c r="Q39" s="90">
        <f>武将属性!$AD37</f>
        <v>9.0994368711728862E-3</v>
      </c>
      <c r="R39" s="90">
        <f>武将属性!BG37</f>
        <v>6.5157077489303675E-2</v>
      </c>
      <c r="S39" s="90">
        <f t="shared" si="4"/>
        <v>6.5157077489303675E-2</v>
      </c>
      <c r="T39" s="95">
        <f>战法技能效用!AK37</f>
        <v>0.59949472117235358</v>
      </c>
      <c r="U39" s="95">
        <f t="shared" si="5"/>
        <v>172260945.38464382</v>
      </c>
      <c r="V39" s="95">
        <f t="shared" si="6"/>
        <v>2209905.6183070429</v>
      </c>
      <c r="W39" s="95">
        <f t="shared" si="7"/>
        <v>60181.960243834466</v>
      </c>
      <c r="X39" s="95">
        <f t="shared" si="8"/>
        <v>60181.960243834466</v>
      </c>
      <c r="Y39" s="95">
        <f t="shared" si="9"/>
        <v>262843242.12209719</v>
      </c>
      <c r="Z39" s="95">
        <f t="shared" si="10"/>
        <v>262843242.12209719</v>
      </c>
      <c r="AA39" s="95">
        <f t="shared" si="11"/>
        <v>249010191.28182542</v>
      </c>
      <c r="AB39" s="95">
        <f t="shared" si="12"/>
        <v>249010191.28182542</v>
      </c>
      <c r="AC39" s="95">
        <f t="shared" si="13"/>
        <v>331648443.84906387</v>
      </c>
      <c r="AD39" s="92"/>
      <c r="AE39" s="14">
        <v>33</v>
      </c>
      <c r="AF39" s="95">
        <f>武将属性!$C37</f>
        <v>120.02094814075905</v>
      </c>
      <c r="AG39" s="91">
        <f>士兵属性!$D37</f>
        <v>389.82406659732737</v>
      </c>
      <c r="AH39" s="91">
        <f>士兵属性!$D37</f>
        <v>389.82406659732737</v>
      </c>
      <c r="AI39" s="92">
        <f>士兵属性!$O37</f>
        <v>9.0994368711728862E-3</v>
      </c>
      <c r="AJ39" s="92">
        <f>士兵属性!$O37</f>
        <v>9.0994368711728862E-3</v>
      </c>
      <c r="AK39" s="92">
        <f>士兵属性!AV37</f>
        <v>6.5157077489303675E-2</v>
      </c>
      <c r="AL39" s="92">
        <f t="shared" si="15"/>
        <v>6.5157077489303675E-2</v>
      </c>
      <c r="AM39" s="95">
        <f>带兵数!$D36</f>
        <v>3850.8297311415272</v>
      </c>
      <c r="AN39" s="91">
        <f>战法技能效用!AQ37</f>
        <v>0.267269827386308</v>
      </c>
      <c r="AO39" s="91">
        <f t="shared" si="16"/>
        <v>100361330.1855323</v>
      </c>
      <c r="AP39" s="95">
        <f t="shared" si="17"/>
        <v>1800981.4000944579</v>
      </c>
      <c r="AQ39" s="95">
        <f t="shared" si="18"/>
        <v>495955.40393199434</v>
      </c>
      <c r="AR39" s="95">
        <f t="shared" si="19"/>
        <v>495955.40393199434</v>
      </c>
      <c r="AS39" s="95">
        <f t="shared" si="20"/>
        <v>214206338.17161083</v>
      </c>
      <c r="AT39" s="95">
        <f t="shared" si="21"/>
        <v>214206338.17161083</v>
      </c>
      <c r="AU39" s="95">
        <f t="shared" si="22"/>
        <v>202932975.606482</v>
      </c>
      <c r="AV39" s="95">
        <f t="shared" si="23"/>
        <v>202932975.606482</v>
      </c>
      <c r="AW39" s="95">
        <f t="shared" si="24"/>
        <v>100412.30898795334</v>
      </c>
      <c r="AX39" s="95">
        <f t="shared" si="25"/>
        <v>305121053.51776004</v>
      </c>
      <c r="AY39" s="14">
        <v>33</v>
      </c>
      <c r="AZ39" s="14">
        <f t="shared" si="26"/>
        <v>0.92812616274811943</v>
      </c>
      <c r="BA39" s="14">
        <f t="shared" si="27"/>
        <v>0.58261221057062074</v>
      </c>
      <c r="BD39" s="14">
        <v>33</v>
      </c>
      <c r="BE39" s="95">
        <f>求节点(节奏总纲!$D$4:$D$163,M$7:M$166,$BD39)</f>
        <v>155.92874800937699</v>
      </c>
      <c r="BF39" s="95">
        <f>求节点(节奏总纲!$D$4:$D$163,N$7:N$166,$BD39)</f>
        <v>7415.872197943334</v>
      </c>
      <c r="BG39" s="95">
        <f>求节点(节奏总纲!$D$4:$D$163,O$7:O$166,$BD39)</f>
        <v>7415.872197943334</v>
      </c>
      <c r="BH39" s="95">
        <f>求节点(节奏总纲!$D$4:$D$163,P$7:P$166,$BD39)</f>
        <v>1.742404155704497E-2</v>
      </c>
      <c r="BI39" s="95">
        <f>求节点(节奏总纲!$D$4:$D$163,Q$7:Q$166,$BD39)</f>
        <v>1.742404155704497E-2</v>
      </c>
      <c r="BJ39" s="95">
        <f>求节点(节奏总纲!$D$4:$D$163,T$7:T$166,$BD39)</f>
        <v>0.99605629351174307</v>
      </c>
      <c r="BK39" s="95">
        <f>求节点(节奏总纲!$D$4:$D$163,U$7:U$166,$BD39)</f>
        <v>1072149541.965397</v>
      </c>
      <c r="BL39" s="91"/>
      <c r="BM39" s="14">
        <v>33</v>
      </c>
      <c r="BN39" s="95">
        <f>求节点(节奏总纲!$D$4:$D$163,AF$7:AF$166,$BD39)</f>
        <v>155.92874800937699</v>
      </c>
      <c r="BO39" s="95">
        <f>求节点(节奏总纲!$D$4:$D$163,AG$7:AG$166,$BD39)</f>
        <v>501.39081658137565</v>
      </c>
      <c r="BP39" s="95">
        <f>求节点(节奏总纲!$D$4:$D$163,AH$7:AH$166,$BD39)</f>
        <v>501.39081658137565</v>
      </c>
      <c r="BQ39" s="95">
        <f>求节点(节奏总纲!$D$4:$D$163,AI$7:AI$166,$BD39)</f>
        <v>1.742404155704497E-2</v>
      </c>
      <c r="BR39" s="95">
        <f>求节点(节奏总纲!$D$4:$D$163,AJ$7:AJ$166,$BD39)</f>
        <v>1.742404155704497E-2</v>
      </c>
      <c r="BS39" s="95">
        <f>求节点(节奏总纲!$D$4:$D$163,AM$7:AM$166,$BD39)</f>
        <v>5000.2732867470204</v>
      </c>
      <c r="BT39" s="95">
        <f>求节点(节奏总纲!$D$4:$D$163,AN$7:AN$166,$BD39)</f>
        <v>0.42615582176897382</v>
      </c>
      <c r="BU39" s="95">
        <f>求节点(节奏总纲!$D$4:$D$163,AO$7:AO$166,$BD39)</f>
        <v>500436397.51881999</v>
      </c>
      <c r="BX39" s="14">
        <v>33</v>
      </c>
      <c r="BY39" s="14">
        <f t="shared" si="28"/>
        <v>33319290.715931885</v>
      </c>
      <c r="BZ39" s="14">
        <f t="shared" si="29"/>
        <v>97906172.881003693</v>
      </c>
      <c r="CA39" s="14">
        <f t="shared" si="30"/>
        <v>97906172.881003693</v>
      </c>
      <c r="CB39" s="14">
        <f t="shared" si="31"/>
        <v>626478.3528346098</v>
      </c>
      <c r="CC39" s="14">
        <f t="shared" si="32"/>
        <v>626478.3528346098</v>
      </c>
      <c r="CD39" s="14">
        <f t="shared" si="47"/>
        <v>54891614.629444122</v>
      </c>
      <c r="CF39" s="93">
        <f t="shared" si="34"/>
        <v>0.11679659853641459</v>
      </c>
      <c r="CG39" s="93">
        <f t="shared" si="35"/>
        <v>0.3431978209173463</v>
      </c>
      <c r="CH39" s="93">
        <f t="shared" si="36"/>
        <v>0.3431978209173463</v>
      </c>
      <c r="CI39" s="93">
        <f t="shared" si="37"/>
        <v>2.1960413650939795E-3</v>
      </c>
      <c r="CJ39" s="93">
        <f t="shared" si="38"/>
        <v>2.1960413650939795E-3</v>
      </c>
      <c r="CK39" s="93">
        <f t="shared" si="39"/>
        <v>0.1924156768987049</v>
      </c>
    </row>
    <row r="40" spans="12:89" x14ac:dyDescent="0.15">
      <c r="L40" s="14">
        <v>34</v>
      </c>
      <c r="M40" s="95">
        <f>武将属性!$C38</f>
        <v>121.85401909098249</v>
      </c>
      <c r="N40" s="95">
        <f>武将属性!$R38</f>
        <v>4591.5429011833694</v>
      </c>
      <c r="O40" s="95">
        <f>武将属性!$R38</f>
        <v>4591.5429011833694</v>
      </c>
      <c r="P40" s="90">
        <f>武将属性!$AD38</f>
        <v>9.5707088574554337E-3</v>
      </c>
      <c r="Q40" s="90">
        <f>武将属性!$AD38</f>
        <v>9.5707088574554337E-3</v>
      </c>
      <c r="R40" s="90">
        <f>武将属性!BG38</f>
        <v>6.7449844421289235E-2</v>
      </c>
      <c r="S40" s="90">
        <f t="shared" si="4"/>
        <v>6.7449844421289235E-2</v>
      </c>
      <c r="T40" s="95">
        <f>战法技能效用!AK38</f>
        <v>0.62138483213239692</v>
      </c>
      <c r="U40" s="95">
        <f t="shared" si="5"/>
        <v>196082037.69632384</v>
      </c>
      <c r="V40" s="95">
        <f t="shared" si="6"/>
        <v>2461867.4278894658</v>
      </c>
      <c r="W40" s="95">
        <f t="shared" si="7"/>
        <v>65334.996756797256</v>
      </c>
      <c r="X40" s="95">
        <f t="shared" si="8"/>
        <v>65334.996756797256</v>
      </c>
      <c r="Y40" s="95">
        <f t="shared" si="9"/>
        <v>297144556.51849467</v>
      </c>
      <c r="Z40" s="95">
        <f t="shared" si="10"/>
        <v>297144556.51849467</v>
      </c>
      <c r="AA40" s="95">
        <f t="shared" si="11"/>
        <v>281032820.53513968</v>
      </c>
      <c r="AB40" s="95">
        <f t="shared" si="12"/>
        <v>281032820.53513968</v>
      </c>
      <c r="AC40" s="95">
        <f t="shared" si="13"/>
        <v>370039776.6309126</v>
      </c>
      <c r="AD40" s="92"/>
      <c r="AE40" s="14">
        <v>34</v>
      </c>
      <c r="AF40" s="95">
        <f>武将属性!$C38</f>
        <v>121.85401909098249</v>
      </c>
      <c r="AG40" s="91">
        <f>士兵属性!$D38</f>
        <v>395.42586957740161</v>
      </c>
      <c r="AH40" s="91">
        <f>士兵属性!$D38</f>
        <v>395.42586957740161</v>
      </c>
      <c r="AI40" s="92">
        <f>士兵属性!$O38</f>
        <v>9.5707088574554337E-3</v>
      </c>
      <c r="AJ40" s="92">
        <f>士兵属性!$O38</f>
        <v>9.5707088574554337E-3</v>
      </c>
      <c r="AK40" s="92">
        <f>士兵属性!AV38</f>
        <v>6.7449844421289235E-2</v>
      </c>
      <c r="AL40" s="92">
        <f t="shared" si="15"/>
        <v>6.7449844421289235E-2</v>
      </c>
      <c r="AM40" s="95">
        <f>带兵数!$D37</f>
        <v>3913.962430455269</v>
      </c>
      <c r="AN40" s="91">
        <f>战法技能效用!AQ38</f>
        <v>0.27449320558943746</v>
      </c>
      <c r="AO40" s="91">
        <f t="shared" si="16"/>
        <v>110122688.26247227</v>
      </c>
      <c r="AP40" s="95">
        <f t="shared" si="17"/>
        <v>1963757.9477688954</v>
      </c>
      <c r="AQ40" s="95">
        <f t="shared" si="18"/>
        <v>541262.23798254749</v>
      </c>
      <c r="AR40" s="95">
        <f t="shared" si="19"/>
        <v>541262.23798254749</v>
      </c>
      <c r="AS40" s="95">
        <f t="shared" si="20"/>
        <v>237023317.29523855</v>
      </c>
      <c r="AT40" s="95">
        <f t="shared" si="21"/>
        <v>237023317.29523855</v>
      </c>
      <c r="AU40" s="95">
        <f t="shared" si="22"/>
        <v>224171467.82875782</v>
      </c>
      <c r="AV40" s="95">
        <f t="shared" si="23"/>
        <v>224171467.82875782</v>
      </c>
      <c r="AW40" s="95">
        <f t="shared" si="24"/>
        <v>109366.9624717188</v>
      </c>
      <c r="AX40" s="95">
        <f t="shared" si="25"/>
        <v>335865409.37999511</v>
      </c>
      <c r="AY40" s="14">
        <v>34</v>
      </c>
      <c r="AZ40" s="14">
        <f t="shared" si="26"/>
        <v>0.90894196717268794</v>
      </c>
      <c r="BA40" s="14">
        <f t="shared" si="27"/>
        <v>0.56161538076741879</v>
      </c>
      <c r="BD40" s="14">
        <v>34</v>
      </c>
      <c r="BE40" s="95">
        <f>求节点(节奏总纲!$D$4:$D$163,M$7:M$166,$BD40)</f>
        <v>157.45780884665027</v>
      </c>
      <c r="BF40" s="95">
        <f>求节点(节奏总纲!$D$4:$D$163,N$7:N$166,$BD40)</f>
        <v>7518.6124495278809</v>
      </c>
      <c r="BG40" s="95">
        <f>求节点(节奏总纲!$D$4:$D$163,O$7:O$166,$BD40)</f>
        <v>7518.6124495278809</v>
      </c>
      <c r="BH40" s="95">
        <f>求节点(节奏总纲!$D$4:$D$163,P$7:P$166,$BD40)</f>
        <v>1.7782222222222224E-2</v>
      </c>
      <c r="BI40" s="95">
        <f>求节点(节奏总纲!$D$4:$D$163,Q$7:Q$166,$BD40)</f>
        <v>1.7782222222222224E-2</v>
      </c>
      <c r="BJ40" s="95">
        <f>求节点(节奏总纲!$D$4:$D$163,T$7:T$166,$BD40)</f>
        <v>1.0009004878282821</v>
      </c>
      <c r="BK40" s="95">
        <f>求节点(节奏总纲!$D$4:$D$163,U$7:U$166,$BD40)</f>
        <v>1119526362.5818117</v>
      </c>
      <c r="BL40" s="91"/>
      <c r="BM40" s="14">
        <v>34</v>
      </c>
      <c r="BN40" s="95">
        <f>求节点(节奏总纲!$D$4:$D$163,AF$7:AF$166,$BD40)</f>
        <v>157.45780884665027</v>
      </c>
      <c r="BO40" s="95">
        <f>求节点(节奏总纲!$D$4:$D$163,AG$7:AG$166,$BD40)</f>
        <v>504.53989366333349</v>
      </c>
      <c r="BP40" s="95">
        <f>求节点(节奏总纲!$D$4:$D$163,AH$7:AH$166,$BD40)</f>
        <v>504.53989366333349</v>
      </c>
      <c r="BQ40" s="95">
        <f>求节点(节奏总纲!$D$4:$D$163,AI$7:AI$166,$BD40)</f>
        <v>1.7782222222222224E-2</v>
      </c>
      <c r="BR40" s="95">
        <f>求节点(节奏总纲!$D$4:$D$163,AJ$7:AJ$166,$BD40)</f>
        <v>1.7782222222222224E-2</v>
      </c>
      <c r="BS40" s="95">
        <f>求节点(节奏总纲!$D$4:$D$163,AM$7:AM$166,$BD40)</f>
        <v>5026.5422302376901</v>
      </c>
      <c r="BT40" s="95">
        <f>求节点(节奏总纲!$D$4:$D$163,AN$7:AN$166,$BD40)</f>
        <v>0.43064484025934319</v>
      </c>
      <c r="BU40" s="95">
        <f>求节点(节奏总纲!$D$4:$D$163,AO$7:AO$166,$BD40)</f>
        <v>520938401.63962495</v>
      </c>
      <c r="BX40" s="14">
        <v>34</v>
      </c>
      <c r="BY40" s="14">
        <f t="shared" ref="BY40:BY71" si="48">(M40-M39)*V40+BY39</f>
        <v>37832068.381297372</v>
      </c>
      <c r="BZ40" s="14">
        <f t="shared" ref="BZ40:BZ71" si="49">(N40-N39)*W40+BZ39</f>
        <v>109949094.90721536</v>
      </c>
      <c r="CA40" s="14">
        <f t="shared" ref="CA40:CA71" si="50">(O40-O39)*X40+CA39</f>
        <v>109949094.90721536</v>
      </c>
      <c r="CB40" s="14">
        <f t="shared" ref="CB40:CB71" si="51">(P40-P39)*Y40+CB39</f>
        <v>766514.2581981275</v>
      </c>
      <c r="CC40" s="14">
        <f t="shared" ref="CC40:CC71" si="52">(Q40-Q39)*Z40+CC39</f>
        <v>766514.2581981275</v>
      </c>
      <c r="CD40" s="14">
        <f t="shared" si="47"/>
        <v>62991826.39952445</v>
      </c>
      <c r="CF40" s="93">
        <f t="shared" si="34"/>
        <v>0.11739788398078897</v>
      </c>
      <c r="CG40" s="93">
        <f t="shared" si="35"/>
        <v>0.34118650235077042</v>
      </c>
      <c r="CH40" s="93">
        <f t="shared" si="36"/>
        <v>0.34118650235077042</v>
      </c>
      <c r="CI40" s="93">
        <f t="shared" si="37"/>
        <v>2.3785945575751353E-3</v>
      </c>
      <c r="CJ40" s="93">
        <f t="shared" si="38"/>
        <v>2.3785945575751353E-3</v>
      </c>
      <c r="CK40" s="93">
        <f t="shared" si="39"/>
        <v>0.19547192220251985</v>
      </c>
    </row>
    <row r="41" spans="12:89" x14ac:dyDescent="0.15">
      <c r="L41" s="14">
        <v>35</v>
      </c>
      <c r="M41" s="95">
        <f>武将属性!$C39</f>
        <v>123.8192763418445</v>
      </c>
      <c r="N41" s="95">
        <f>武将属性!$R39</f>
        <v>4777.3008255780678</v>
      </c>
      <c r="O41" s="95">
        <f>武将属性!$R39</f>
        <v>4777.3008255780678</v>
      </c>
      <c r="P41" s="90">
        <f>武将属性!$AD39</f>
        <v>1.007580566598984E-2</v>
      </c>
      <c r="Q41" s="90">
        <f>武将属性!$AD39</f>
        <v>1.007580566598984E-2</v>
      </c>
      <c r="R41" s="90">
        <f>武将属性!BG39</f>
        <v>6.9744094675364715E-2</v>
      </c>
      <c r="S41" s="90">
        <f t="shared" si="4"/>
        <v>6.9744094675364715E-2</v>
      </c>
      <c r="T41" s="95">
        <f>战法技能效用!AK39</f>
        <v>0.65502784340884002</v>
      </c>
      <c r="U41" s="95">
        <f t="shared" si="5"/>
        <v>225928901.62430239</v>
      </c>
      <c r="V41" s="95">
        <f t="shared" si="6"/>
        <v>2770035.0183416829</v>
      </c>
      <c r="W41" s="95">
        <f t="shared" si="7"/>
        <v>71794.459661462286</v>
      </c>
      <c r="X41" s="95">
        <f t="shared" si="8"/>
        <v>71794.459661462286</v>
      </c>
      <c r="Y41" s="95">
        <f t="shared" si="9"/>
        <v>339562366.99134678</v>
      </c>
      <c r="Z41" s="95">
        <f t="shared" si="10"/>
        <v>339562366.99134678</v>
      </c>
      <c r="AA41" s="95">
        <f t="shared" si="11"/>
        <v>320622224.62346977</v>
      </c>
      <c r="AB41" s="95">
        <f t="shared" si="12"/>
        <v>320622224.62346977</v>
      </c>
      <c r="AC41" s="95">
        <f t="shared" si="13"/>
        <v>414474877.60229552</v>
      </c>
      <c r="AD41" s="92"/>
      <c r="AE41" s="14">
        <v>35</v>
      </c>
      <c r="AF41" s="95">
        <f>武将属性!$C39</f>
        <v>123.8192763418445</v>
      </c>
      <c r="AG41" s="91">
        <f>士兵属性!$D39</f>
        <v>401.06733337137814</v>
      </c>
      <c r="AH41" s="91">
        <f>士兵属性!$D39</f>
        <v>401.06733337137814</v>
      </c>
      <c r="AI41" s="92">
        <f>士兵属性!$O39</f>
        <v>1.007580566598984E-2</v>
      </c>
      <c r="AJ41" s="92">
        <f>士兵属性!$O39</f>
        <v>1.007580566598984E-2</v>
      </c>
      <c r="AK41" s="92">
        <f>士兵属性!AV39</f>
        <v>6.9744094675364715E-2</v>
      </c>
      <c r="AL41" s="92">
        <f t="shared" si="15"/>
        <v>6.9744094675364715E-2</v>
      </c>
      <c r="AM41" s="95">
        <f>带兵数!$D38</f>
        <v>3980.1909129472951</v>
      </c>
      <c r="AN41" s="91">
        <f>战法技能效用!AQ39</f>
        <v>0.28308152297253453</v>
      </c>
      <c r="AO41" s="91">
        <f t="shared" si="16"/>
        <v>121293319.0775242</v>
      </c>
      <c r="AP41" s="95">
        <f t="shared" si="17"/>
        <v>2152179.6884996886</v>
      </c>
      <c r="AQ41" s="95">
        <f t="shared" si="18"/>
        <v>594284.62264004094</v>
      </c>
      <c r="AR41" s="95">
        <f t="shared" si="19"/>
        <v>594284.62264004094</v>
      </c>
      <c r="AS41" s="95">
        <f t="shared" si="20"/>
        <v>263823101.28886244</v>
      </c>
      <c r="AT41" s="95">
        <f t="shared" si="21"/>
        <v>263823101.28886244</v>
      </c>
      <c r="AU41" s="95">
        <f t="shared" si="22"/>
        <v>249107550.96854904</v>
      </c>
      <c r="AV41" s="95">
        <f t="shared" si="23"/>
        <v>249107550.96854904</v>
      </c>
      <c r="AW41" s="95">
        <f t="shared" si="24"/>
        <v>119767.19412655625</v>
      </c>
      <c r="AX41" s="95">
        <f t="shared" si="25"/>
        <v>371524559.58320111</v>
      </c>
      <c r="AY41" s="14">
        <v>35</v>
      </c>
      <c r="AZ41" s="14">
        <f t="shared" si="26"/>
        <v>0.89323801231799183</v>
      </c>
      <c r="BA41" s="14">
        <f t="shared" si="27"/>
        <v>0.53686499693263279</v>
      </c>
      <c r="BD41" s="14">
        <v>35</v>
      </c>
      <c r="BE41" s="95">
        <f>求节点(节奏总纲!$D$4:$D$163,M$7:M$166,$BD41)</f>
        <v>158.95498165112286</v>
      </c>
      <c r="BF41" s="95">
        <f>求节点(节奏总纲!$D$4:$D$163,N$7:N$166,$BD41)</f>
        <v>7619.2100888418008</v>
      </c>
      <c r="BG41" s="95">
        <f>求节点(节奏总纲!$D$4:$D$163,O$7:O$166,$BD41)</f>
        <v>7619.2100888418008</v>
      </c>
      <c r="BH41" s="95">
        <f>求节点(节奏总纲!$D$4:$D$163,P$7:P$166,$BD41)</f>
        <v>1.8137777777777777E-2</v>
      </c>
      <c r="BI41" s="95">
        <f>求节点(节奏总纲!$D$4:$D$163,Q$7:Q$166,$BD41)</f>
        <v>1.8137777777777777E-2</v>
      </c>
      <c r="BJ41" s="95">
        <f>求节点(节奏总纲!$D$4:$D$163,T$7:T$166,$BD41)</f>
        <v>1.0056436581544783</v>
      </c>
      <c r="BK41" s="95">
        <f>求节点(节奏总纲!$D$4:$D$163,U$7:U$166,$BD41)</f>
        <v>1167010841.999332</v>
      </c>
      <c r="BL41" s="91"/>
      <c r="BM41" s="14">
        <v>35</v>
      </c>
      <c r="BN41" s="95">
        <f>求节点(节奏总纲!$D$4:$D$163,AF$7:AF$166,$BD41)</f>
        <v>158.95498165112286</v>
      </c>
      <c r="BO41" s="95">
        <f>求节点(节奏总纲!$D$4:$D$163,AG$7:AG$166,$BD41)</f>
        <v>507.63089123877722</v>
      </c>
      <c r="BP41" s="95">
        <f>求节点(节奏总纲!$D$4:$D$163,AH$7:AH$166,$BD41)</f>
        <v>507.63089123877722</v>
      </c>
      <c r="BQ41" s="95">
        <f>求节点(节奏总纲!$D$4:$D$163,AI$7:AI$166,$BD41)</f>
        <v>1.8137777777777777E-2</v>
      </c>
      <c r="BR41" s="95">
        <f>求节点(节奏总纲!$D$4:$D$163,AJ$7:AJ$166,$BD41)</f>
        <v>1.8137777777777777E-2</v>
      </c>
      <c r="BS41" s="95">
        <f>求节点(节奏总纲!$D$4:$D$163,AM$7:AM$166,$BD41)</f>
        <v>5051.7949243168414</v>
      </c>
      <c r="BT41" s="95">
        <f>求节点(节奏总纲!$D$4:$D$163,AN$7:AN$166,$BD41)</f>
        <v>0.43504024182789086</v>
      </c>
      <c r="BU41" s="95">
        <f>求节点(节奏总纲!$D$4:$D$163,AO$7:AO$166,$BD41)</f>
        <v>541439420.44904006</v>
      </c>
      <c r="BX41" s="14">
        <v>35</v>
      </c>
      <c r="BY41" s="14">
        <f t="shared" si="48"/>
        <v>43275899.786235042</v>
      </c>
      <c r="BZ41" s="14">
        <f t="shared" si="49"/>
        <v>123285484.71696749</v>
      </c>
      <c r="CA41" s="14">
        <f t="shared" si="50"/>
        <v>123285484.71696749</v>
      </c>
      <c r="CB41" s="14">
        <f t="shared" si="51"/>
        <v>938026.12606384559</v>
      </c>
      <c r="CC41" s="14">
        <f t="shared" si="52"/>
        <v>938026.12606384559</v>
      </c>
      <c r="CD41" s="14">
        <f t="shared" si="47"/>
        <v>76936009.380500853</v>
      </c>
      <c r="CF41" s="93">
        <f t="shared" si="34"/>
        <v>0.11738736312755878</v>
      </c>
      <c r="CG41" s="93">
        <f t="shared" si="35"/>
        <v>0.33441610767919805</v>
      </c>
      <c r="CH41" s="93">
        <f t="shared" si="36"/>
        <v>0.33441610767919805</v>
      </c>
      <c r="CI41" s="93">
        <f t="shared" si="37"/>
        <v>2.5444280541202708E-3</v>
      </c>
      <c r="CJ41" s="93">
        <f t="shared" si="38"/>
        <v>2.5444280541202708E-3</v>
      </c>
      <c r="CK41" s="93">
        <f t="shared" si="39"/>
        <v>0.20869156540580475</v>
      </c>
    </row>
    <row r="42" spans="12:89" x14ac:dyDescent="0.15">
      <c r="L42" s="14">
        <v>36</v>
      </c>
      <c r="M42" s="95">
        <f>武将属性!$C40</f>
        <v>125.84742357385095</v>
      </c>
      <c r="N42" s="95">
        <f>武将属性!$R40</f>
        <v>4965.0854611084696</v>
      </c>
      <c r="O42" s="95">
        <f>武将属性!$R40</f>
        <v>4965.0854611084696</v>
      </c>
      <c r="P42" s="90">
        <f>武将属性!$AD40</f>
        <v>1.0607223166900543E-2</v>
      </c>
      <c r="Q42" s="90">
        <f>武将属性!$AD40</f>
        <v>1.0607223166900543E-2</v>
      </c>
      <c r="R42" s="90">
        <f>武将属性!BG40</f>
        <v>7.2039934714692569E-2</v>
      </c>
      <c r="S42" s="90">
        <f t="shared" si="4"/>
        <v>7.2039934714692569E-2</v>
      </c>
      <c r="T42" s="95">
        <f>战法技能效用!AK40</f>
        <v>0.70530267677861125</v>
      </c>
      <c r="U42" s="95">
        <f t="shared" si="5"/>
        <v>264744815.77333754</v>
      </c>
      <c r="V42" s="95">
        <f t="shared" si="6"/>
        <v>3161015.2334541199</v>
      </c>
      <c r="W42" s="95">
        <f t="shared" si="7"/>
        <v>80120.599358038977</v>
      </c>
      <c r="X42" s="95">
        <f t="shared" si="8"/>
        <v>80120.599358038977</v>
      </c>
      <c r="Y42" s="95">
        <f t="shared" si="9"/>
        <v>393630298.58554536</v>
      </c>
      <c r="Z42" s="95">
        <f t="shared" si="10"/>
        <v>393630298.58554536</v>
      </c>
      <c r="AA42" s="95">
        <f t="shared" si="11"/>
        <v>371073511.46743053</v>
      </c>
      <c r="AB42" s="95">
        <f t="shared" si="12"/>
        <v>371073511.46743053</v>
      </c>
      <c r="AC42" s="95">
        <f t="shared" si="13"/>
        <v>466551338.27546382</v>
      </c>
      <c r="AD42" s="92"/>
      <c r="AE42" s="14">
        <v>36</v>
      </c>
      <c r="AF42" s="95">
        <f>武将属性!$C40</f>
        <v>125.84742357385095</v>
      </c>
      <c r="AG42" s="91">
        <f>士兵属性!$D40</f>
        <v>406.75072652253391</v>
      </c>
      <c r="AH42" s="91">
        <f>士兵属性!$D40</f>
        <v>406.75072652253391</v>
      </c>
      <c r="AI42" s="92">
        <f>士兵属性!$O40</f>
        <v>1.0607223166900543E-2</v>
      </c>
      <c r="AJ42" s="92">
        <f>士兵属性!$O40</f>
        <v>1.0607223166900543E-2</v>
      </c>
      <c r="AK42" s="92">
        <f>士兵属性!AV40</f>
        <v>7.2039934714692569E-2</v>
      </c>
      <c r="AL42" s="92">
        <f t="shared" si="15"/>
        <v>7.2039934714692569E-2</v>
      </c>
      <c r="AM42" s="95">
        <f>带兵数!$D39</f>
        <v>4043.8224722802161</v>
      </c>
      <c r="AN42" s="91">
        <f>战法技能效用!AQ40</f>
        <v>0.29360139980038924</v>
      </c>
      <c r="AO42" s="91">
        <f t="shared" si="16"/>
        <v>133752786.58578663</v>
      </c>
      <c r="AP42" s="95">
        <f t="shared" si="17"/>
        <v>2370383.5810083114</v>
      </c>
      <c r="AQ42" s="95">
        <f t="shared" si="18"/>
        <v>655963.41056704568</v>
      </c>
      <c r="AR42" s="95">
        <f t="shared" si="19"/>
        <v>655963.41056704568</v>
      </c>
      <c r="AS42" s="95">
        <f t="shared" si="20"/>
        <v>295175672.32189637</v>
      </c>
      <c r="AT42" s="95">
        <f t="shared" si="21"/>
        <v>295175672.32189637</v>
      </c>
      <c r="AU42" s="95">
        <f t="shared" si="22"/>
        <v>278260778.25267255</v>
      </c>
      <c r="AV42" s="95">
        <f t="shared" si="23"/>
        <v>278260778.25267255</v>
      </c>
      <c r="AW42" s="95">
        <f t="shared" si="24"/>
        <v>131961.08169896743</v>
      </c>
      <c r="AX42" s="95">
        <f t="shared" si="25"/>
        <v>412512840.29456985</v>
      </c>
      <c r="AY42" s="14">
        <v>36</v>
      </c>
      <c r="AZ42" s="14">
        <f t="shared" si="26"/>
        <v>0.87796533353591977</v>
      </c>
      <c r="BA42" s="14">
        <f t="shared" si="27"/>
        <v>0.50521399709031378</v>
      </c>
      <c r="BD42" s="14">
        <v>36</v>
      </c>
      <c r="BE42" s="95">
        <f>求节点(节奏总纲!$D$4:$D$163,M$7:M$166,$BD42)</f>
        <v>160.42874318859899</v>
      </c>
      <c r="BF42" s="95">
        <f>求节点(节奏总纲!$D$4:$D$163,N$7:N$166,$BD42)</f>
        <v>7718.1797812660498</v>
      </c>
      <c r="BG42" s="95">
        <f>求节点(节奏总纲!$D$4:$D$163,O$7:O$166,$BD42)</f>
        <v>7718.1797812660498</v>
      </c>
      <c r="BH42" s="95">
        <f>求节点(节奏总纲!$D$4:$D$163,P$7:P$166,$BD42)</f>
        <v>1.84890657782718E-2</v>
      </c>
      <c r="BI42" s="95">
        <f>求节点(节奏总纲!$D$4:$D$163,Q$7:Q$166,$BD42)</f>
        <v>1.84890657782718E-2</v>
      </c>
      <c r="BJ42" s="95">
        <f>求节点(节奏总纲!$D$4:$D$163,T$7:T$166,$BD42)</f>
        <v>1.0103100709202348</v>
      </c>
      <c r="BK42" s="95">
        <f>求节点(节奏总纲!$D$4:$D$163,U$7:U$166,$BD42)</f>
        <v>1214565160.0170047</v>
      </c>
      <c r="BL42" s="91"/>
      <c r="BM42" s="14">
        <v>36</v>
      </c>
      <c r="BN42" s="95">
        <f>求节点(节奏总纲!$D$4:$D$163,AF$7:AF$166,$BD42)</f>
        <v>160.42874318859899</v>
      </c>
      <c r="BO42" s="95">
        <f>求节点(节奏总纲!$D$4:$D$163,AG$7:AG$166,$BD42)</f>
        <v>510.67736568323704</v>
      </c>
      <c r="BP42" s="95">
        <f>求节点(节奏总纲!$D$4:$D$163,AH$7:AH$166,$BD42)</f>
        <v>510.67736568323704</v>
      </c>
      <c r="BQ42" s="95">
        <f>求节点(节奏总纲!$D$4:$D$163,AI$7:AI$166,$BD42)</f>
        <v>1.84890657782718E-2</v>
      </c>
      <c r="BR42" s="95">
        <f>求节点(节奏总纲!$D$4:$D$163,AJ$7:AJ$166,$BD42)</f>
        <v>1.84890657782718E-2</v>
      </c>
      <c r="BS42" s="95">
        <f>求节点(节奏总纲!$D$4:$D$163,AM$7:AM$166,$BD42)</f>
        <v>5076.8987096918345</v>
      </c>
      <c r="BT42" s="95">
        <f>求节点(节奏总纲!$D$4:$D$163,AN$7:AN$166,$BD42)</f>
        <v>0.43936451369239005</v>
      </c>
      <c r="BU42" s="95">
        <f>求节点(节奏总纲!$D$4:$D$163,AO$7:AO$166,$BD42)</f>
        <v>562071543.71507537</v>
      </c>
      <c r="BX42" s="14">
        <v>36</v>
      </c>
      <c r="BY42" s="14">
        <f t="shared" si="48"/>
        <v>49686904.082295224</v>
      </c>
      <c r="BZ42" s="14">
        <f t="shared" si="49"/>
        <v>138330902.26589417</v>
      </c>
      <c r="CA42" s="14">
        <f t="shared" si="50"/>
        <v>138330902.26589417</v>
      </c>
      <c r="CB42" s="14">
        <f t="shared" si="51"/>
        <v>1147208.1556209098</v>
      </c>
      <c r="CC42" s="14">
        <f t="shared" si="52"/>
        <v>1147208.1556209098</v>
      </c>
      <c r="CD42" s="14">
        <f t="shared" si="47"/>
        <v>100391800.17074357</v>
      </c>
      <c r="CF42" s="93">
        <f t="shared" si="34"/>
        <v>0.11581086101829445</v>
      </c>
      <c r="CG42" s="93">
        <f t="shared" si="35"/>
        <v>0.32242340698701688</v>
      </c>
      <c r="CH42" s="93">
        <f t="shared" si="36"/>
        <v>0.32242340698701688</v>
      </c>
      <c r="CI42" s="93">
        <f t="shared" si="37"/>
        <v>2.6739271991995249E-3</v>
      </c>
      <c r="CJ42" s="93">
        <f t="shared" si="38"/>
        <v>2.6739271991995249E-3</v>
      </c>
      <c r="CK42" s="93">
        <f t="shared" si="39"/>
        <v>0.23399447060927253</v>
      </c>
    </row>
    <row r="43" spans="12:89" x14ac:dyDescent="0.15">
      <c r="L43" s="14">
        <v>37</v>
      </c>
      <c r="M43" s="95">
        <f>武将属性!$C41</f>
        <v>127.87557080585739</v>
      </c>
      <c r="N43" s="95">
        <f>武将属性!$R41</f>
        <v>5152.8700966388724</v>
      </c>
      <c r="O43" s="95">
        <f>武将属性!$R41</f>
        <v>5152.8700966388724</v>
      </c>
      <c r="P43" s="90">
        <f>武将属性!$AD41</f>
        <v>1.0851519534512216E-2</v>
      </c>
      <c r="Q43" s="90">
        <f>武将属性!$AD41</f>
        <v>1.0851519534512216E-2</v>
      </c>
      <c r="R43" s="90">
        <f>武将属性!BG41</f>
        <v>7.4337478643665036E-2</v>
      </c>
      <c r="S43" s="90">
        <f t="shared" si="4"/>
        <v>7.4337478643665036E-2</v>
      </c>
      <c r="T43" s="95">
        <f>战法技能效用!AK41</f>
        <v>0.75557751014838259</v>
      </c>
      <c r="U43" s="95">
        <f t="shared" si="5"/>
        <v>308547611.64351064</v>
      </c>
      <c r="V43" s="95">
        <f t="shared" si="6"/>
        <v>3591974.4154905844</v>
      </c>
      <c r="W43" s="95">
        <f t="shared" si="7"/>
        <v>89139.793956867783</v>
      </c>
      <c r="X43" s="95">
        <f t="shared" si="8"/>
        <v>89139.793956867783</v>
      </c>
      <c r="Y43" s="95">
        <f t="shared" si="9"/>
        <v>454394903.52886814</v>
      </c>
      <c r="Z43" s="95">
        <f t="shared" si="10"/>
        <v>454394903.52886814</v>
      </c>
      <c r="AA43" s="95">
        <f t="shared" si="11"/>
        <v>427543288.6142875</v>
      </c>
      <c r="AB43" s="95">
        <f t="shared" si="12"/>
        <v>427543288.6142875</v>
      </c>
      <c r="AC43" s="95">
        <f t="shared" si="13"/>
        <v>523275988.72244823</v>
      </c>
      <c r="AD43" s="92"/>
      <c r="AE43" s="14">
        <v>37</v>
      </c>
      <c r="AF43" s="95">
        <f>武将属性!$C41</f>
        <v>127.87557080585739</v>
      </c>
      <c r="AG43" s="91">
        <f>士兵属性!$D41</f>
        <v>412.47645516718927</v>
      </c>
      <c r="AH43" s="91">
        <f>士兵属性!$D41</f>
        <v>412.47645516718927</v>
      </c>
      <c r="AI43" s="92">
        <f>士兵属性!$O41</f>
        <v>1.0851519534512216E-2</v>
      </c>
      <c r="AJ43" s="92">
        <f>士兵属性!$O41</f>
        <v>1.0851519534512216E-2</v>
      </c>
      <c r="AK43" s="92">
        <f>士兵属性!AV41</f>
        <v>7.4337478643665036E-2</v>
      </c>
      <c r="AL43" s="92">
        <f t="shared" si="15"/>
        <v>7.4337478643665036E-2</v>
      </c>
      <c r="AM43" s="95">
        <f>带兵数!$D40</f>
        <v>4109.020743671972</v>
      </c>
      <c r="AN43" s="91">
        <f>战法技能效用!AQ41</f>
        <v>0.30412127662824395</v>
      </c>
      <c r="AO43" s="91">
        <f t="shared" si="16"/>
        <v>147361734.8070792</v>
      </c>
      <c r="AP43" s="95">
        <f t="shared" si="17"/>
        <v>2606678.8330751243</v>
      </c>
      <c r="AQ43" s="95">
        <f t="shared" si="18"/>
        <v>722804.6549799256</v>
      </c>
      <c r="AR43" s="95">
        <f t="shared" si="19"/>
        <v>722804.6549799256</v>
      </c>
      <c r="AS43" s="95">
        <f t="shared" si="20"/>
        <v>329752230.91174006</v>
      </c>
      <c r="AT43" s="95">
        <f t="shared" si="21"/>
        <v>329752230.91174006</v>
      </c>
      <c r="AU43" s="95">
        <f t="shared" si="22"/>
        <v>310266141.05267239</v>
      </c>
      <c r="AV43" s="95">
        <f t="shared" si="23"/>
        <v>310266141.05267239</v>
      </c>
      <c r="AW43" s="95">
        <f t="shared" si="24"/>
        <v>145114.81954604795</v>
      </c>
      <c r="AX43" s="95">
        <f t="shared" si="25"/>
        <v>457227264.37727082</v>
      </c>
      <c r="AY43" s="14">
        <v>37</v>
      </c>
      <c r="AZ43" s="14">
        <f t="shared" si="26"/>
        <v>0.86549904497857366</v>
      </c>
      <c r="BA43" s="14">
        <f t="shared" si="27"/>
        <v>0.47759804077607904</v>
      </c>
      <c r="BD43" s="14">
        <v>37</v>
      </c>
      <c r="BE43" s="95">
        <f>求节点(节奏总纲!$D$4:$D$163,M$7:M$166,$BD43)</f>
        <v>161.82903616180923</v>
      </c>
      <c r="BF43" s="95">
        <f>求节点(节奏总纲!$D$4:$D$163,N$7:N$166,$BD43)</f>
        <v>7812.0406976166587</v>
      </c>
      <c r="BG43" s="95">
        <f>求节点(节奏总纲!$D$4:$D$163,O$7:O$166,$BD43)</f>
        <v>7812.0406976166587</v>
      </c>
      <c r="BH43" s="95">
        <f>求节点(节奏总纲!$D$4:$D$163,P$7:P$166,$BD43)</f>
        <v>1.8826961460300391E-2</v>
      </c>
      <c r="BI43" s="95">
        <f>求节点(节奏总纲!$D$4:$D$163,Q$7:Q$166,$BD43)</f>
        <v>1.8826961460300391E-2</v>
      </c>
      <c r="BJ43" s="95">
        <f>求节点(节奏总纲!$D$4:$D$163,T$7:T$166,$BD43)</f>
        <v>1.0147356053190544</v>
      </c>
      <c r="BK43" s="95">
        <f>求节点(节奏总纲!$D$4:$D$163,U$7:U$166,$BD43)</f>
        <v>1262338643.5195832</v>
      </c>
      <c r="BL43" s="91"/>
      <c r="BM43" s="14">
        <v>37</v>
      </c>
      <c r="BN43" s="95">
        <f>求节点(节奏总纲!$D$4:$D$163,AF$7:AF$166,$BD43)</f>
        <v>161.82903616180923</v>
      </c>
      <c r="BO43" s="95">
        <f>求节点(节奏总纲!$D$4:$D$163,AG$7:AG$166,$BD43)</f>
        <v>513.58411891950675</v>
      </c>
      <c r="BP43" s="95">
        <f>求节点(节奏总纲!$D$4:$D$163,AH$7:AH$166,$BD43)</f>
        <v>513.58411891950675</v>
      </c>
      <c r="BQ43" s="95">
        <f>求节点(节奏总纲!$D$4:$D$163,AI$7:AI$166,$BD43)</f>
        <v>1.8826961460300391E-2</v>
      </c>
      <c r="BR43" s="95">
        <f>求节点(节奏总纲!$D$4:$D$163,AJ$7:AJ$166,$BD43)</f>
        <v>1.8826961460300391E-2</v>
      </c>
      <c r="BS43" s="95">
        <f>求节点(节奏总纲!$D$4:$D$163,AM$7:AM$166,$BD43)</f>
        <v>5101.5351940573237</v>
      </c>
      <c r="BT43" s="95">
        <f>求节点(节奏总纲!$D$4:$D$163,AN$7:AN$166,$BD43)</f>
        <v>0.44346556836689771</v>
      </c>
      <c r="BU43" s="95">
        <f>求节点(节奏总纲!$D$4:$D$163,AO$7:AO$166,$BD43)</f>
        <v>583115095.21343076</v>
      </c>
      <c r="BX43" s="14">
        <v>37</v>
      </c>
      <c r="BY43" s="14">
        <f t="shared" si="48"/>
        <v>56971957.050510429</v>
      </c>
      <c r="BZ43" s="14">
        <f t="shared" si="49"/>
        <v>155069985.98533979</v>
      </c>
      <c r="CA43" s="14">
        <f t="shared" si="50"/>
        <v>155069985.98533979</v>
      </c>
      <c r="CB43" s="14">
        <f t="shared" si="51"/>
        <v>1258215.180014269</v>
      </c>
      <c r="CC43" s="14">
        <f t="shared" si="52"/>
        <v>1258215.180014269</v>
      </c>
      <c r="CD43" s="14">
        <f t="shared" si="47"/>
        <v>126699413.310167</v>
      </c>
      <c r="CF43" s="93">
        <f t="shared" si="34"/>
        <v>0.11478696173211193</v>
      </c>
      <c r="CG43" s="93">
        <f t="shared" si="35"/>
        <v>0.31243463396065413</v>
      </c>
      <c r="CH43" s="93">
        <f t="shared" si="36"/>
        <v>0.31243463396065413</v>
      </c>
      <c r="CI43" s="93">
        <f t="shared" si="37"/>
        <v>2.5350489117130699E-3</v>
      </c>
      <c r="CJ43" s="93">
        <f t="shared" si="38"/>
        <v>2.5350489117130699E-3</v>
      </c>
      <c r="CK43" s="93">
        <f t="shared" si="39"/>
        <v>0.25527367252315364</v>
      </c>
    </row>
    <row r="44" spans="12:89" x14ac:dyDescent="0.15">
      <c r="L44" s="14">
        <v>38</v>
      </c>
      <c r="M44" s="95">
        <f>武将属性!$C42</f>
        <v>129.85371803786384</v>
      </c>
      <c r="N44" s="95">
        <f>武将属性!$R42</f>
        <v>5340.6547321692751</v>
      </c>
      <c r="O44" s="95">
        <f>武将属性!$R42</f>
        <v>5340.6547321692751</v>
      </c>
      <c r="P44" s="90">
        <f>武将属性!$AD42</f>
        <v>1.1113349898312417E-2</v>
      </c>
      <c r="Q44" s="90">
        <f>武将属性!$AD42</f>
        <v>1.1113349898312417E-2</v>
      </c>
      <c r="R44" s="90">
        <f>武将属性!BG42</f>
        <v>7.6601520187459402E-2</v>
      </c>
      <c r="S44" s="90">
        <f t="shared" si="4"/>
        <v>7.6601520187459402E-2</v>
      </c>
      <c r="T44" s="95">
        <f>战法技能效用!AK42</f>
        <v>0.80585234351815382</v>
      </c>
      <c r="U44" s="95">
        <f t="shared" si="5"/>
        <v>357814176.13004684</v>
      </c>
      <c r="V44" s="95">
        <f t="shared" si="6"/>
        <v>4066759.1205607606</v>
      </c>
      <c r="W44" s="95">
        <f t="shared" si="7"/>
        <v>98879.972335285245</v>
      </c>
      <c r="X44" s="95">
        <f t="shared" si="8"/>
        <v>98879.972335285245</v>
      </c>
      <c r="Y44" s="95">
        <f t="shared" si="9"/>
        <v>522279517.1503942</v>
      </c>
      <c r="Z44" s="95">
        <f t="shared" si="10"/>
        <v>522279517.1503942</v>
      </c>
      <c r="AA44" s="95">
        <f t="shared" si="11"/>
        <v>490509981.88936001</v>
      </c>
      <c r="AB44" s="95">
        <f t="shared" si="12"/>
        <v>490509981.88936001</v>
      </c>
      <c r="AC44" s="95">
        <f t="shared" si="13"/>
        <v>584858218.4082644</v>
      </c>
      <c r="AD44" s="92"/>
      <c r="AE44" s="14">
        <v>38</v>
      </c>
      <c r="AF44" s="95">
        <f>武将属性!$C42</f>
        <v>129.85371803786384</v>
      </c>
      <c r="AG44" s="91">
        <f>士兵属性!$D42</f>
        <v>418.24451930534428</v>
      </c>
      <c r="AH44" s="91">
        <f>士兵属性!$D42</f>
        <v>418.24451930534428</v>
      </c>
      <c r="AI44" s="92">
        <f>士兵属性!$O42</f>
        <v>1.1113349898312417E-2</v>
      </c>
      <c r="AJ44" s="92">
        <f>士兵属性!$O42</f>
        <v>1.1113349898312417E-2</v>
      </c>
      <c r="AK44" s="92">
        <f>士兵属性!AV42</f>
        <v>7.6601520187459402E-2</v>
      </c>
      <c r="AL44" s="92">
        <f t="shared" si="15"/>
        <v>7.6601520187459402E-2</v>
      </c>
      <c r="AM44" s="95">
        <f>带兵数!$D41</f>
        <v>4173.3890826430224</v>
      </c>
      <c r="AN44" s="91">
        <f>战法技能效用!AQ42</f>
        <v>0.31464115345609867</v>
      </c>
      <c r="AO44" s="91">
        <f t="shared" si="16"/>
        <v>162049153.33251891</v>
      </c>
      <c r="AP44" s="95">
        <f t="shared" si="17"/>
        <v>2861247.9093493368</v>
      </c>
      <c r="AQ44" s="95">
        <f t="shared" si="18"/>
        <v>794556.18431921909</v>
      </c>
      <c r="AR44" s="95">
        <f t="shared" si="19"/>
        <v>794556.18431921909</v>
      </c>
      <c r="AS44" s="95">
        <f t="shared" si="20"/>
        <v>367459968.05842024</v>
      </c>
      <c r="AT44" s="95">
        <f t="shared" si="21"/>
        <v>367459968.05842024</v>
      </c>
      <c r="AU44" s="95">
        <f t="shared" si="22"/>
        <v>345107890.23628944</v>
      </c>
      <c r="AV44" s="95">
        <f t="shared" si="23"/>
        <v>345107890.23628944</v>
      </c>
      <c r="AW44" s="95">
        <f t="shared" si="24"/>
        <v>159256.06876856141</v>
      </c>
      <c r="AX44" s="95">
        <f t="shared" si="25"/>
        <v>505565748.49043441</v>
      </c>
      <c r="AY44" s="14">
        <v>38</v>
      </c>
      <c r="AZ44" s="14">
        <f t="shared" si="26"/>
        <v>0.85455348803910414</v>
      </c>
      <c r="BA44" s="14">
        <f t="shared" si="27"/>
        <v>0.45288634196992372</v>
      </c>
      <c r="BD44" s="14">
        <v>38</v>
      </c>
      <c r="BE44" s="95">
        <f>求节点(节奏总纲!$D$4:$D$163,M$7:M$166,$BD44)</f>
        <v>163.22932913501947</v>
      </c>
      <c r="BF44" s="95">
        <f>求节点(节奏总纲!$D$4:$D$163,N$7:N$166,$BD44)</f>
        <v>7905.9016139672676</v>
      </c>
      <c r="BG44" s="95">
        <f>求节点(节奏总纲!$D$4:$D$163,O$7:O$166,$BD44)</f>
        <v>7905.9016139672676</v>
      </c>
      <c r="BH44" s="95">
        <f>求节点(节奏总纲!$D$4:$D$163,P$7:P$166,$BD44)</f>
        <v>1.9164857142328982E-2</v>
      </c>
      <c r="BI44" s="95">
        <f>求节点(节奏总纲!$D$4:$D$163,Q$7:Q$166,$BD44)</f>
        <v>1.9164857142328982E-2</v>
      </c>
      <c r="BJ44" s="95">
        <f>求节点(节奏总纲!$D$4:$D$163,T$7:T$166,$BD44)</f>
        <v>1.0191611397178739</v>
      </c>
      <c r="BK44" s="95">
        <f>求节点(节奏总纲!$D$4:$D$163,U$7:U$166,$BD44)</f>
        <v>1310112127.022162</v>
      </c>
      <c r="BL44" s="91"/>
      <c r="BM44" s="14">
        <v>38</v>
      </c>
      <c r="BN44" s="95">
        <f>求节点(节奏总纲!$D$4:$D$163,AF$7:AF$166,$BD44)</f>
        <v>163.22932913501947</v>
      </c>
      <c r="BO44" s="95">
        <f>求节点(节奏总纲!$D$4:$D$163,AG$7:AG$166,$BD44)</f>
        <v>516.49087215577651</v>
      </c>
      <c r="BP44" s="95">
        <f>求节点(节奏总纲!$D$4:$D$163,AH$7:AH$166,$BD44)</f>
        <v>516.49087215577651</v>
      </c>
      <c r="BQ44" s="95">
        <f>求节点(节奏总纲!$D$4:$D$163,AI$7:AI$166,$BD44)</f>
        <v>1.9164857142328982E-2</v>
      </c>
      <c r="BR44" s="95">
        <f>求节点(节奏总纲!$D$4:$D$163,AJ$7:AJ$166,$BD44)</f>
        <v>1.9164857142328982E-2</v>
      </c>
      <c r="BS44" s="95">
        <f>求节点(节奏总纲!$D$4:$D$163,AM$7:AM$166,$BD44)</f>
        <v>5126.1716784228129</v>
      </c>
      <c r="BT44" s="95">
        <f>求节点(节奏总纲!$D$4:$D$163,AN$7:AN$166,$BD44)</f>
        <v>0.44756662304140538</v>
      </c>
      <c r="BU44" s="95">
        <f>求节点(节奏总纲!$D$4:$D$163,AO$7:AO$166,$BD44)</f>
        <v>604158646.71178615</v>
      </c>
      <c r="BX44" s="14">
        <v>38</v>
      </c>
      <c r="BY44" s="14">
        <f t="shared" si="48"/>
        <v>65016605.348084681</v>
      </c>
      <c r="BZ44" s="14">
        <f t="shared" si="49"/>
        <v>173638125.55157763</v>
      </c>
      <c r="CA44" s="14">
        <f t="shared" si="50"/>
        <v>173638125.55157763</v>
      </c>
      <c r="CB44" s="14">
        <f t="shared" si="51"/>
        <v>1394963.81599515</v>
      </c>
      <c r="CC44" s="14">
        <f t="shared" si="52"/>
        <v>1394963.81599515</v>
      </c>
      <c r="CD44" s="14">
        <f t="shared" si="47"/>
        <v>156103062.78558376</v>
      </c>
      <c r="CF44" s="93">
        <f t="shared" si="34"/>
        <v>0.11382740959794342</v>
      </c>
      <c r="CG44" s="93">
        <f t="shared" si="35"/>
        <v>0.30399584741716756</v>
      </c>
      <c r="CH44" s="93">
        <f t="shared" si="36"/>
        <v>0.30399584741716756</v>
      </c>
      <c r="CI44" s="93">
        <f t="shared" si="37"/>
        <v>2.4422240565696923E-3</v>
      </c>
      <c r="CJ44" s="93">
        <f t="shared" si="38"/>
        <v>2.4422240565696923E-3</v>
      </c>
      <c r="CK44" s="93">
        <f t="shared" si="39"/>
        <v>0.27329644745458204</v>
      </c>
    </row>
    <row r="45" spans="12:89" x14ac:dyDescent="0.15">
      <c r="L45" s="14">
        <v>39</v>
      </c>
      <c r="M45" s="95">
        <f>武将属性!$C43</f>
        <v>131.83186526987032</v>
      </c>
      <c r="N45" s="95">
        <f>武将属性!$R43</f>
        <v>5528.4393676996779</v>
      </c>
      <c r="O45" s="95">
        <f>武将属性!$R43</f>
        <v>5528.4393676996779</v>
      </c>
      <c r="P45" s="90">
        <f>武将属性!$AD43</f>
        <v>1.1393972733919696E-2</v>
      </c>
      <c r="Q45" s="90">
        <f>武将属性!$AD43</f>
        <v>1.1393972733919696E-2</v>
      </c>
      <c r="R45" s="90">
        <f>武将属性!BG43</f>
        <v>7.8840531195189925E-2</v>
      </c>
      <c r="S45" s="90">
        <f t="shared" si="4"/>
        <v>7.8840531195189925E-2</v>
      </c>
      <c r="T45" s="95">
        <f>战法技能效用!AK43</f>
        <v>0.85612717688792506</v>
      </c>
      <c r="U45" s="95">
        <f t="shared" si="5"/>
        <v>413177056.44127035</v>
      </c>
      <c r="V45" s="95">
        <f t="shared" si="6"/>
        <v>4588732.3743276298</v>
      </c>
      <c r="W45" s="95">
        <f t="shared" si="7"/>
        <v>109423.49330378231</v>
      </c>
      <c r="X45" s="95">
        <f t="shared" si="8"/>
        <v>109423.49330378231</v>
      </c>
      <c r="Y45" s="95">
        <f t="shared" si="9"/>
        <v>598126115.48062074</v>
      </c>
      <c r="Z45" s="95">
        <f t="shared" si="10"/>
        <v>598126115.48062074</v>
      </c>
      <c r="AA45" s="95">
        <f t="shared" si="11"/>
        <v>560732685.35959637</v>
      </c>
      <c r="AB45" s="95">
        <f t="shared" si="12"/>
        <v>560732685.35959637</v>
      </c>
      <c r="AC45" s="95">
        <f t="shared" si="13"/>
        <v>651831572.38840342</v>
      </c>
      <c r="AD45" s="92"/>
      <c r="AE45" s="14">
        <v>39</v>
      </c>
      <c r="AF45" s="95">
        <f>武将属性!$C43</f>
        <v>131.83186526987032</v>
      </c>
      <c r="AG45" s="91">
        <f>士兵属性!$D43</f>
        <v>424.05491893699889</v>
      </c>
      <c r="AH45" s="91">
        <f>士兵属性!$D43</f>
        <v>424.05491893699889</v>
      </c>
      <c r="AI45" s="92">
        <f>士兵属性!$O43</f>
        <v>1.1393972733919696E-2</v>
      </c>
      <c r="AJ45" s="92">
        <f>士兵属性!$O43</f>
        <v>1.1393972733919696E-2</v>
      </c>
      <c r="AK45" s="92">
        <f>士兵属性!AV43</f>
        <v>7.8840531195189925E-2</v>
      </c>
      <c r="AL45" s="92">
        <f t="shared" si="15"/>
        <v>7.8840531195189925E-2</v>
      </c>
      <c r="AM45" s="95">
        <f>带兵数!$D42</f>
        <v>4237.6063828071456</v>
      </c>
      <c r="AN45" s="91">
        <f>战法技能效用!AQ43</f>
        <v>0.32516103028395338</v>
      </c>
      <c r="AO45" s="91">
        <f t="shared" si="16"/>
        <v>178003431.16167647</v>
      </c>
      <c r="AP45" s="95">
        <f t="shared" si="17"/>
        <v>3135908.4363889536</v>
      </c>
      <c r="AQ45" s="95">
        <f t="shared" si="18"/>
        <v>871980.27033662132</v>
      </c>
      <c r="AR45" s="95">
        <f t="shared" si="19"/>
        <v>871980.27033662132</v>
      </c>
      <c r="AS45" s="95">
        <f t="shared" si="20"/>
        <v>408755311.60935646</v>
      </c>
      <c r="AT45" s="95">
        <f t="shared" si="21"/>
        <v>408755311.60935646</v>
      </c>
      <c r="AU45" s="95">
        <f t="shared" si="22"/>
        <v>383200896.26840442</v>
      </c>
      <c r="AV45" s="95">
        <f t="shared" si="23"/>
        <v>383200896.26840442</v>
      </c>
      <c r="AW45" s="95">
        <f t="shared" si="24"/>
        <v>174517.16344041884</v>
      </c>
      <c r="AX45" s="95">
        <f t="shared" si="25"/>
        <v>558071833.38771319</v>
      </c>
      <c r="AY45" s="14">
        <v>39</v>
      </c>
      <c r="AZ45" s="14">
        <f t="shared" si="26"/>
        <v>0.84522108779998018</v>
      </c>
      <c r="BA45" s="14">
        <f t="shared" si="27"/>
        <v>0.43081634952055514</v>
      </c>
      <c r="BD45" s="14">
        <v>39</v>
      </c>
      <c r="BE45" s="95">
        <f>求节点(节奏总纲!$D$4:$D$163,M$7:M$166,$BD45)</f>
        <v>164.54653157140669</v>
      </c>
      <c r="BF45" s="95">
        <f>求节点(节奏总纲!$D$4:$D$163,N$7:N$166,$BD45)</f>
        <v>7996.9827229411994</v>
      </c>
      <c r="BG45" s="95">
        <f>求节点(节奏总纲!$D$4:$D$163,O$7:O$166,$BD45)</f>
        <v>7996.9827229411994</v>
      </c>
      <c r="BH45" s="95">
        <f>求节点(节奏总纲!$D$4:$D$163,P$7:P$166,$BD45)</f>
        <v>1.9499480118497631E-2</v>
      </c>
      <c r="BI45" s="95">
        <f>求节点(节奏总纲!$D$4:$D$163,Q$7:Q$166,$BD45)</f>
        <v>1.9499480118497631E-2</v>
      </c>
      <c r="BJ45" s="95">
        <f>求节点(节奏总纲!$D$4:$D$163,T$7:T$166,$BD45)</f>
        <v>1.024132396987208</v>
      </c>
      <c r="BK45" s="95">
        <f>求节点(节奏总纲!$D$4:$D$163,U$7:U$166,$BD45)</f>
        <v>1359192593.9512103</v>
      </c>
      <c r="BL45" s="91"/>
      <c r="BM45" s="14">
        <v>39</v>
      </c>
      <c r="BN45" s="95">
        <f>求节点(节奏总纲!$D$4:$D$163,AF$7:AF$166,$BD45)</f>
        <v>164.54653157140669</v>
      </c>
      <c r="BO45" s="95">
        <f>求节点(节奏总纲!$D$4:$D$163,AG$7:AG$166,$BD45)</f>
        <v>519.29298166406954</v>
      </c>
      <c r="BP45" s="95">
        <f>求节点(节奏总纲!$D$4:$D$163,AH$7:AH$166,$BD45)</f>
        <v>519.29298166406954</v>
      </c>
      <c r="BQ45" s="95">
        <f>求节点(节奏总纲!$D$4:$D$163,AI$7:AI$166,$BD45)</f>
        <v>1.9499480118497631E-2</v>
      </c>
      <c r="BR45" s="95">
        <f>求节点(节奏总纲!$D$4:$D$163,AJ$7:AJ$166,$BD45)</f>
        <v>1.9499480118497631E-2</v>
      </c>
      <c r="BS45" s="95">
        <f>求节点(节奏总纲!$D$4:$D$163,AM$7:AM$166,$BD45)</f>
        <v>5149.4404335600702</v>
      </c>
      <c r="BT45" s="95">
        <f>求节点(节奏总纲!$D$4:$D$163,AN$7:AN$166,$BD45)</f>
        <v>0.45174407001206368</v>
      </c>
      <c r="BU45" s="95">
        <f>求节点(节奏总纲!$D$4:$D$163,AO$7:AO$166,$BD45)</f>
        <v>625402495.11838531</v>
      </c>
      <c r="BX45" s="14">
        <v>39</v>
      </c>
      <c r="BY45" s="14">
        <f t="shared" si="48"/>
        <v>74093793.592779398</v>
      </c>
      <c r="BZ45" s="14">
        <f t="shared" si="49"/>
        <v>194186176.36009187</v>
      </c>
      <c r="CA45" s="14">
        <f t="shared" si="50"/>
        <v>194186176.36009187</v>
      </c>
      <c r="CB45" s="14">
        <f t="shared" si="51"/>
        <v>1562811.6625720887</v>
      </c>
      <c r="CC45" s="14">
        <f t="shared" si="52"/>
        <v>1562811.6625720887</v>
      </c>
      <c r="CD45" s="14">
        <f t="shared" si="47"/>
        <v>188873786.47256672</v>
      </c>
      <c r="CF45" s="93">
        <f t="shared" si="34"/>
        <v>0.11321267085941142</v>
      </c>
      <c r="CG45" s="93">
        <f t="shared" si="35"/>
        <v>0.29670954345419187</v>
      </c>
      <c r="CH45" s="93">
        <f t="shared" si="36"/>
        <v>0.29670954345419187</v>
      </c>
      <c r="CI45" s="93">
        <f t="shared" si="37"/>
        <v>2.3879204153378058E-3</v>
      </c>
      <c r="CJ45" s="93">
        <f t="shared" si="38"/>
        <v>2.3879204153378058E-3</v>
      </c>
      <c r="CK45" s="93">
        <f t="shared" si="39"/>
        <v>0.28859240140152931</v>
      </c>
    </row>
    <row r="46" spans="12:89" x14ac:dyDescent="0.15">
      <c r="L46" s="14">
        <v>40</v>
      </c>
      <c r="M46" s="95">
        <f>武将属性!$C44</f>
        <v>133.81001250187677</v>
      </c>
      <c r="N46" s="95">
        <f>武将属性!$R44</f>
        <v>5716.2240032300797</v>
      </c>
      <c r="O46" s="95">
        <f>武将属性!$R44</f>
        <v>5716.2240032300797</v>
      </c>
      <c r="P46" s="90">
        <f>武将属性!$AD44</f>
        <v>1.1694736842105263E-2</v>
      </c>
      <c r="Q46" s="90">
        <f>武将属性!$AD44</f>
        <v>1.1694736842105263E-2</v>
      </c>
      <c r="R46" s="90">
        <f>武将属性!BG44</f>
        <v>8.1081639937137392E-2</v>
      </c>
      <c r="S46" s="90">
        <f t="shared" si="4"/>
        <v>8.1081639937137392E-2</v>
      </c>
      <c r="T46" s="95">
        <f>战法技能效用!AK44</f>
        <v>0.90640201025769629</v>
      </c>
      <c r="U46" s="95">
        <f t="shared" si="5"/>
        <v>475217076.16020846</v>
      </c>
      <c r="V46" s="95">
        <f t="shared" si="6"/>
        <v>5161759.5187760964</v>
      </c>
      <c r="W46" s="95">
        <f t="shared" si="7"/>
        <v>120830.65767695918</v>
      </c>
      <c r="X46" s="95">
        <f t="shared" si="8"/>
        <v>120830.65767695918</v>
      </c>
      <c r="Y46" s="95">
        <f t="shared" si="9"/>
        <v>682710980.483145</v>
      </c>
      <c r="Z46" s="95">
        <f t="shared" si="10"/>
        <v>682710980.483145</v>
      </c>
      <c r="AA46" s="95">
        <f t="shared" si="11"/>
        <v>638892642.53833163</v>
      </c>
      <c r="AB46" s="95">
        <f t="shared" si="12"/>
        <v>638892642.53833163</v>
      </c>
      <c r="AC46" s="95">
        <f t="shared" si="13"/>
        <v>724605935.18336332</v>
      </c>
      <c r="AD46" s="92"/>
      <c r="AE46" s="14">
        <v>40</v>
      </c>
      <c r="AF46" s="95">
        <f>武将属性!$C44</f>
        <v>133.81001250187677</v>
      </c>
      <c r="AG46" s="91">
        <f>士兵属性!$D44</f>
        <v>429.88556816836683</v>
      </c>
      <c r="AH46" s="91">
        <f>士兵属性!$D44</f>
        <v>429.88556816836683</v>
      </c>
      <c r="AI46" s="92">
        <f>士兵属性!$O44</f>
        <v>1.1694736842105263E-2</v>
      </c>
      <c r="AJ46" s="92">
        <f>士兵属性!$O44</f>
        <v>1.1694736842105263E-2</v>
      </c>
      <c r="AK46" s="92">
        <f>士兵属性!AV44</f>
        <v>8.1081639937137392E-2</v>
      </c>
      <c r="AL46" s="92">
        <f t="shared" si="15"/>
        <v>8.1081639937137392E-2</v>
      </c>
      <c r="AM46" s="95">
        <f>带兵数!$D43</f>
        <v>4302.7796402772656</v>
      </c>
      <c r="AN46" s="91">
        <f>战法技能效用!AQ44</f>
        <v>0.33568090711180804</v>
      </c>
      <c r="AO46" s="91">
        <f t="shared" si="16"/>
        <v>195408723.97250855</v>
      </c>
      <c r="AP46" s="95">
        <f t="shared" si="17"/>
        <v>3433116.4567459854</v>
      </c>
      <c r="AQ46" s="95">
        <f t="shared" si="18"/>
        <v>955804.94898234226</v>
      </c>
      <c r="AR46" s="95">
        <f t="shared" si="19"/>
        <v>955804.94898234226</v>
      </c>
      <c r="AS46" s="95">
        <f t="shared" si="20"/>
        <v>454075067.57571995</v>
      </c>
      <c r="AT46" s="95">
        <f t="shared" si="21"/>
        <v>454075067.57571995</v>
      </c>
      <c r="AU46" s="95">
        <f t="shared" si="22"/>
        <v>424931234.6330213</v>
      </c>
      <c r="AV46" s="95">
        <f t="shared" si="23"/>
        <v>424931234.6330213</v>
      </c>
      <c r="AW46" s="95">
        <f t="shared" si="24"/>
        <v>190986.6588124574</v>
      </c>
      <c r="AX46" s="95">
        <f t="shared" si="25"/>
        <v>615246877.24987638</v>
      </c>
      <c r="AY46" s="14">
        <v>40</v>
      </c>
      <c r="AZ46" s="14">
        <f t="shared" si="26"/>
        <v>0.83767479770477971</v>
      </c>
      <c r="BA46" s="14">
        <f t="shared" si="27"/>
        <v>0.4111988684233035</v>
      </c>
      <c r="BD46" s="14">
        <v>40</v>
      </c>
      <c r="BE46" s="95">
        <f>求节点(节奏总纲!$D$4:$D$163,M$7:M$166,$BD46)</f>
        <v>165.80911579424941</v>
      </c>
      <c r="BF46" s="95">
        <f>求节点(节奏总纲!$D$4:$D$163,N$7:N$166,$BD46)</f>
        <v>8086.2365707285107</v>
      </c>
      <c r="BG46" s="95">
        <f>求节点(节奏总纲!$D$4:$D$163,O$7:O$166,$BD46)</f>
        <v>8086.2365707285107</v>
      </c>
      <c r="BH46" s="95">
        <f>求节点(节奏总纲!$D$4:$D$163,P$7:P$166,$BD46)</f>
        <v>1.9831951834674934E-2</v>
      </c>
      <c r="BI46" s="95">
        <f>求节点(节奏总纲!$D$4:$D$163,Q$7:Q$166,$BD46)</f>
        <v>1.9831951834674934E-2</v>
      </c>
      <c r="BJ46" s="95">
        <f>求节点(节奏总纲!$D$4:$D$163,T$7:T$166,$BD46)</f>
        <v>1.0294623763134403</v>
      </c>
      <c r="BK46" s="95">
        <f>求节点(节奏总纲!$D$4:$D$163,U$7:U$166,$BD46)</f>
        <v>1409132185.1874969</v>
      </c>
      <c r="BL46" s="91"/>
      <c r="BM46" s="14">
        <v>40</v>
      </c>
      <c r="BN46" s="95">
        <f>求节点(节奏总纲!$D$4:$D$163,AF$7:AF$166,$BD46)</f>
        <v>165.80911579424941</v>
      </c>
      <c r="BO46" s="95">
        <f>求节点(节奏总纲!$D$4:$D$163,AG$7:AG$166,$BD46)</f>
        <v>522.02630531901184</v>
      </c>
      <c r="BP46" s="95">
        <f>求节点(节奏总纲!$D$4:$D$163,AH$7:AH$166,$BD46)</f>
        <v>522.02630531901184</v>
      </c>
      <c r="BQ46" s="95">
        <f>求节点(节奏总纲!$D$4:$D$163,AI$7:AI$166,$BD46)</f>
        <v>1.9831951834674934E-2</v>
      </c>
      <c r="BR46" s="95">
        <f>求节点(节奏总纲!$D$4:$D$163,AJ$7:AJ$166,$BD46)</f>
        <v>1.9831951834674934E-2</v>
      </c>
      <c r="BS46" s="95">
        <f>求节点(节奏总纲!$D$4:$D$163,AM$7:AM$166,$BD46)</f>
        <v>5171.8101341248703</v>
      </c>
      <c r="BT46" s="95">
        <f>求节点(节奏总纲!$D$4:$D$163,AN$7:AN$166,$BD46)</f>
        <v>0.45597173221665649</v>
      </c>
      <c r="BU46" s="95">
        <f>求节点(节奏总纲!$D$4:$D$163,AO$7:AO$166,$BD46)</f>
        <v>646778005.4413116</v>
      </c>
      <c r="BX46" s="14">
        <v>40</v>
      </c>
      <c r="BY46" s="14">
        <f t="shared" si="48"/>
        <v>84304513.897129267</v>
      </c>
      <c r="BZ46" s="14">
        <f t="shared" si="49"/>
        <v>216876317.37285841</v>
      </c>
      <c r="CA46" s="14">
        <f t="shared" si="50"/>
        <v>216876317.37285841</v>
      </c>
      <c r="CB46" s="14">
        <f t="shared" si="51"/>
        <v>1768146.6217655956</v>
      </c>
      <c r="CC46" s="14">
        <f t="shared" si="52"/>
        <v>1768146.6217655956</v>
      </c>
      <c r="CD46" s="14">
        <f t="shared" si="47"/>
        <v>225303229.12265757</v>
      </c>
      <c r="CF46" s="93">
        <f t="shared" si="34"/>
        <v>0.11287306152166458</v>
      </c>
      <c r="CG46" s="93">
        <f t="shared" si="35"/>
        <v>0.29036990763376286</v>
      </c>
      <c r="CH46" s="93">
        <f t="shared" si="36"/>
        <v>0.29036990763376286</v>
      </c>
      <c r="CI46" s="93">
        <f t="shared" si="37"/>
        <v>2.367324277100985E-3</v>
      </c>
      <c r="CJ46" s="93">
        <f t="shared" si="38"/>
        <v>2.367324277100985E-3</v>
      </c>
      <c r="CK46" s="93">
        <f t="shared" si="39"/>
        <v>0.30165247465660772</v>
      </c>
    </row>
    <row r="47" spans="12:89" x14ac:dyDescent="0.15">
      <c r="L47" s="14">
        <v>41</v>
      </c>
      <c r="M47" s="95">
        <f>武将属性!$C45</f>
        <v>135.5180402864986</v>
      </c>
      <c r="N47" s="95">
        <f>武将属性!$R45</f>
        <v>5860.3331081080341</v>
      </c>
      <c r="O47" s="95">
        <f>武将属性!$R45</f>
        <v>5860.3331081080341</v>
      </c>
      <c r="P47" s="90">
        <f>武将属性!$AD45</f>
        <v>1.2017087831741947E-2</v>
      </c>
      <c r="Q47" s="90">
        <f>武将属性!$AD45</f>
        <v>1.2017087831741947E-2</v>
      </c>
      <c r="R47" s="90">
        <f>武将属性!BG45</f>
        <v>8.3324996974950022E-2</v>
      </c>
      <c r="S47" s="90">
        <f t="shared" si="4"/>
        <v>8.3324996974950022E-2</v>
      </c>
      <c r="T47" s="95">
        <f>战法技能效用!AK45</f>
        <v>0.91594198990092268</v>
      </c>
      <c r="U47" s="95">
        <f t="shared" si="5"/>
        <v>513380841.3302182</v>
      </c>
      <c r="V47" s="95">
        <f t="shared" si="6"/>
        <v>5512856.7656499296</v>
      </c>
      <c r="W47" s="95">
        <f t="shared" si="7"/>
        <v>127482.7781081947</v>
      </c>
      <c r="X47" s="95">
        <f t="shared" si="8"/>
        <v>127482.7781081947</v>
      </c>
      <c r="Y47" s="95">
        <f t="shared" si="9"/>
        <v>738220287.23022413</v>
      </c>
      <c r="Z47" s="95">
        <f t="shared" si="10"/>
        <v>738220287.23022413</v>
      </c>
      <c r="AA47" s="95">
        <f t="shared" si="11"/>
        <v>689628271.6148926</v>
      </c>
      <c r="AB47" s="95">
        <f t="shared" si="12"/>
        <v>689628271.6148926</v>
      </c>
      <c r="AC47" s="95">
        <f t="shared" si="13"/>
        <v>779868648.63239121</v>
      </c>
      <c r="AD47" s="92"/>
      <c r="AE47" s="14">
        <v>41</v>
      </c>
      <c r="AF47" s="95">
        <f>武将属性!$C45</f>
        <v>135.5180402864986</v>
      </c>
      <c r="AG47" s="91">
        <f>士兵属性!$D45</f>
        <v>435.71012872592098</v>
      </c>
      <c r="AH47" s="91">
        <f>士兵属性!$D45</f>
        <v>435.71012872592098</v>
      </c>
      <c r="AI47" s="92">
        <f>士兵属性!$O45</f>
        <v>1.2017087831741947E-2</v>
      </c>
      <c r="AJ47" s="92">
        <f>士兵属性!$O45</f>
        <v>1.2017087831741947E-2</v>
      </c>
      <c r="AK47" s="92">
        <f>士兵属性!AV45</f>
        <v>8.3324996974950022E-2</v>
      </c>
      <c r="AL47" s="92">
        <f t="shared" si="15"/>
        <v>8.3324996974950022E-2</v>
      </c>
      <c r="AM47" s="95">
        <f>带兵数!$D44</f>
        <v>4366.0612527540407</v>
      </c>
      <c r="AN47" s="91">
        <f>战法技能效用!AQ45</f>
        <v>0.34346429393396394</v>
      </c>
      <c r="AO47" s="91">
        <f t="shared" si="16"/>
        <v>212788202.18656591</v>
      </c>
      <c r="AP47" s="95">
        <f t="shared" si="17"/>
        <v>3683649.438285348</v>
      </c>
      <c r="AQ47" s="95">
        <f t="shared" si="18"/>
        <v>1024761.3646784347</v>
      </c>
      <c r="AR47" s="95">
        <f t="shared" si="19"/>
        <v>1024761.3646784347</v>
      </c>
      <c r="AS47" s="95">
        <f t="shared" si="20"/>
        <v>493273245.06786281</v>
      </c>
      <c r="AT47" s="95">
        <f t="shared" si="21"/>
        <v>493273245.06786281</v>
      </c>
      <c r="AU47" s="95">
        <f t="shared" si="22"/>
        <v>460804425.60897994</v>
      </c>
      <c r="AV47" s="95">
        <f t="shared" si="23"/>
        <v>460804425.60897994</v>
      </c>
      <c r="AW47" s="95">
        <f t="shared" si="24"/>
        <v>204531.67295156338</v>
      </c>
      <c r="AX47" s="95">
        <f t="shared" si="25"/>
        <v>664697838.46646583</v>
      </c>
      <c r="AY47" s="14">
        <v>41</v>
      </c>
      <c r="AZ47" s="14">
        <f t="shared" si="26"/>
        <v>0.84298596143328663</v>
      </c>
      <c r="BA47" s="14">
        <f t="shared" si="27"/>
        <v>0.41448411209738872</v>
      </c>
      <c r="BD47" s="14">
        <v>41</v>
      </c>
      <c r="BE47" s="95">
        <f>求节点(节奏总纲!$D$4:$D$163,M$7:M$166,$BD47)</f>
        <v>167.0717000170921</v>
      </c>
      <c r="BF47" s="95">
        <f>求节点(节奏总纲!$D$4:$D$163,N$7:N$166,$BD47)</f>
        <v>8175.490418515823</v>
      </c>
      <c r="BG47" s="95">
        <f>求节点(节奏总纲!$D$4:$D$163,O$7:O$166,$BD47)</f>
        <v>8175.490418515823</v>
      </c>
      <c r="BH47" s="95">
        <f>求节点(节奏总纲!$D$4:$D$163,P$7:P$166,$BD47)</f>
        <v>2.0164423550852233E-2</v>
      </c>
      <c r="BI47" s="95">
        <f>求节点(节奏总纲!$D$4:$D$163,Q$7:Q$166,$BD47)</f>
        <v>2.0164423550852233E-2</v>
      </c>
      <c r="BJ47" s="95">
        <f>求节点(节奏总纲!$D$4:$D$163,T$7:T$166,$BD47)</f>
        <v>1.0347923556396725</v>
      </c>
      <c r="BK47" s="95">
        <f>求节点(节奏总纲!$D$4:$D$163,U$7:U$166,$BD47)</f>
        <v>1459071776.4237835</v>
      </c>
      <c r="BL47" s="91"/>
      <c r="BM47" s="14">
        <v>41</v>
      </c>
      <c r="BN47" s="95">
        <f>求节点(节奏总纲!$D$4:$D$163,AF$7:AF$166,$BD47)</f>
        <v>167.0717000170921</v>
      </c>
      <c r="BO47" s="95">
        <f>求节点(节奏总纲!$D$4:$D$163,AG$7:AG$166,$BD47)</f>
        <v>524.75962897395425</v>
      </c>
      <c r="BP47" s="95">
        <f>求节点(节奏总纲!$D$4:$D$163,AH$7:AH$166,$BD47)</f>
        <v>524.75962897395425</v>
      </c>
      <c r="BQ47" s="95">
        <f>求节点(节奏总纲!$D$4:$D$163,AI$7:AI$166,$BD47)</f>
        <v>2.0164423550852233E-2</v>
      </c>
      <c r="BR47" s="95">
        <f>求节点(节奏总纲!$D$4:$D$163,AJ$7:AJ$166,$BD47)</f>
        <v>2.0164423550852233E-2</v>
      </c>
      <c r="BS47" s="95">
        <f>求节点(节奏总纲!$D$4:$D$163,AM$7:AM$166,$BD47)</f>
        <v>5194.1798346896694</v>
      </c>
      <c r="BT47" s="95">
        <f>求节点(节奏总纲!$D$4:$D$163,AN$7:AN$166,$BD47)</f>
        <v>0.4601993944212493</v>
      </c>
      <c r="BU47" s="95">
        <f>求节点(节奏总纲!$D$4:$D$163,AO$7:AO$166,$BD47)</f>
        <v>668153515.764238</v>
      </c>
      <c r="BX47" s="14">
        <v>41</v>
      </c>
      <c r="BY47" s="14">
        <f t="shared" si="48"/>
        <v>93720626.425499797</v>
      </c>
      <c r="BZ47" s="14">
        <f t="shared" si="49"/>
        <v>235247746.41338524</v>
      </c>
      <c r="CA47" s="14">
        <f t="shared" si="50"/>
        <v>235247746.41338524</v>
      </c>
      <c r="CB47" s="14">
        <f t="shared" si="51"/>
        <v>2006112.6619241356</v>
      </c>
      <c r="CC47" s="14">
        <f t="shared" si="52"/>
        <v>2006112.6619241356</v>
      </c>
      <c r="CD47" s="14">
        <f t="shared" si="47"/>
        <v>232743160.15500104</v>
      </c>
      <c r="CF47" s="93">
        <f t="shared" si="34"/>
        <v>0.11700868991208511</v>
      </c>
      <c r="CG47" s="93">
        <f t="shared" si="35"/>
        <v>0.29370301568013485</v>
      </c>
      <c r="CH47" s="93">
        <f t="shared" si="36"/>
        <v>0.29370301568013485</v>
      </c>
      <c r="CI47" s="93">
        <f t="shared" si="37"/>
        <v>2.5045992898306327E-3</v>
      </c>
      <c r="CJ47" s="93">
        <f t="shared" si="38"/>
        <v>2.5045992898306327E-3</v>
      </c>
      <c r="CK47" s="93">
        <f t="shared" si="39"/>
        <v>0.29057608014798386</v>
      </c>
    </row>
    <row r="48" spans="12:89" x14ac:dyDescent="0.15">
      <c r="L48" s="14">
        <v>42</v>
      </c>
      <c r="M48" s="95">
        <f>武将属性!$C46</f>
        <v>137.22606807112047</v>
      </c>
      <c r="N48" s="95">
        <f>武将属性!$R46</f>
        <v>6004.4422129859886</v>
      </c>
      <c r="O48" s="95">
        <f>武将属性!$R46</f>
        <v>6004.4422129859886</v>
      </c>
      <c r="P48" s="90">
        <f>武将属性!$AD46</f>
        <v>1.2480811481189119E-2</v>
      </c>
      <c r="Q48" s="90">
        <f>武将属性!$AD46</f>
        <v>1.2480811481189119E-2</v>
      </c>
      <c r="R48" s="90">
        <f>武将属性!BG46</f>
        <v>8.5570763676606848E-2</v>
      </c>
      <c r="S48" s="90">
        <f t="shared" si="4"/>
        <v>8.5570763676606848E-2</v>
      </c>
      <c r="T48" s="95">
        <f>战法技能效用!AK46</f>
        <v>0.92548196954414907</v>
      </c>
      <c r="U48" s="95">
        <f t="shared" si="5"/>
        <v>553975756.50028741</v>
      </c>
      <c r="V48" s="95">
        <f t="shared" si="6"/>
        <v>5883760.9623046182</v>
      </c>
      <c r="W48" s="95">
        <f t="shared" si="7"/>
        <v>134468.00779949463</v>
      </c>
      <c r="X48" s="95">
        <f t="shared" si="8"/>
        <v>134468.00779949463</v>
      </c>
      <c r="Y48" s="95">
        <f t="shared" si="9"/>
        <v>797452527.66443706</v>
      </c>
      <c r="Z48" s="95">
        <f t="shared" si="10"/>
        <v>797452527.66443706</v>
      </c>
      <c r="AA48" s="95">
        <f t="shared" si="11"/>
        <v>743761170.93730247</v>
      </c>
      <c r="AB48" s="95">
        <f t="shared" si="12"/>
        <v>743761170.93730247</v>
      </c>
      <c r="AC48" s="95">
        <f t="shared" si="13"/>
        <v>838652758.21675456</v>
      </c>
      <c r="AD48" s="92"/>
      <c r="AE48" s="14">
        <v>42</v>
      </c>
      <c r="AF48" s="95">
        <f>武将属性!$C46</f>
        <v>137.22606807112047</v>
      </c>
      <c r="AG48" s="91">
        <f>士兵属性!$D46</f>
        <v>441.57593171622523</v>
      </c>
      <c r="AH48" s="91">
        <f>士兵属性!$D46</f>
        <v>441.57593171622523</v>
      </c>
      <c r="AI48" s="92">
        <f>士兵属性!$O46</f>
        <v>1.2480811481189119E-2</v>
      </c>
      <c r="AJ48" s="92">
        <f>士兵属性!$O46</f>
        <v>1.2480811481189119E-2</v>
      </c>
      <c r="AK48" s="92">
        <f>士兵属性!AV46</f>
        <v>8.5570763676606848E-2</v>
      </c>
      <c r="AL48" s="92">
        <f t="shared" si="15"/>
        <v>8.5570763676606848E-2</v>
      </c>
      <c r="AM48" s="95">
        <f>带兵数!$D45</f>
        <v>4432.088233338909</v>
      </c>
      <c r="AN48" s="91">
        <f>战法技能效用!AQ46</f>
        <v>0.35124768075611984</v>
      </c>
      <c r="AO48" s="91">
        <f t="shared" si="16"/>
        <v>231875039.63215211</v>
      </c>
      <c r="AP48" s="95">
        <f t="shared" si="17"/>
        <v>3953965.2961648931</v>
      </c>
      <c r="AQ48" s="95">
        <f t="shared" si="18"/>
        <v>1099028.7979987916</v>
      </c>
      <c r="AR48" s="95">
        <f t="shared" si="19"/>
        <v>1099028.7979987916</v>
      </c>
      <c r="AS48" s="95">
        <f t="shared" si="20"/>
        <v>535898660.72484308</v>
      </c>
      <c r="AT48" s="95">
        <f t="shared" si="21"/>
        <v>535898660.72484308</v>
      </c>
      <c r="AU48" s="95">
        <f t="shared" si="22"/>
        <v>499817357.87056369</v>
      </c>
      <c r="AV48" s="95">
        <f t="shared" si="23"/>
        <v>499817357.87056369</v>
      </c>
      <c r="AW48" s="95">
        <f t="shared" si="24"/>
        <v>218995.9404728167</v>
      </c>
      <c r="AX48" s="95">
        <f t="shared" si="25"/>
        <v>718306010.61637616</v>
      </c>
      <c r="AY48" s="14">
        <v>42</v>
      </c>
      <c r="AZ48" s="14">
        <f t="shared" si="26"/>
        <v>0.84990861461278044</v>
      </c>
      <c r="BA48" s="14">
        <f t="shared" si="27"/>
        <v>0.41856531971184158</v>
      </c>
      <c r="BD48" s="14">
        <v>42</v>
      </c>
      <c r="BE48" s="95">
        <f>求节点(节奏总纲!$D$4:$D$163,M$7:M$166,$BD48)</f>
        <v>168.22629212869225</v>
      </c>
      <c r="BF48" s="95">
        <f>求节点(节奏总纲!$D$4:$D$163,N$7:N$166,$BD48)</f>
        <v>8261.6987149420602</v>
      </c>
      <c r="BG48" s="95">
        <f>求节点(节奏总纲!$D$4:$D$163,O$7:O$166,$BD48)</f>
        <v>8261.6987149420602</v>
      </c>
      <c r="BH48" s="95">
        <f>求节点(节奏总纲!$D$4:$D$163,P$7:P$166,$BD48)</f>
        <v>2.0482352941176472E-2</v>
      </c>
      <c r="BI48" s="95">
        <f>求节点(节奏总纲!$D$4:$D$163,Q$7:Q$166,$BD48)</f>
        <v>2.0482352941176472E-2</v>
      </c>
      <c r="BJ48" s="95">
        <f>求节点(节奏总纲!$D$4:$D$163,T$7:T$166,$BD48)</f>
        <v>1.0409837438846061</v>
      </c>
      <c r="BK48" s="95">
        <f>求节点(节奏总纲!$D$4:$D$163,U$7:U$166,$BD48)</f>
        <v>1511258205.3690729</v>
      </c>
      <c r="BL48" s="91"/>
      <c r="BM48" s="14">
        <v>42</v>
      </c>
      <c r="BN48" s="95">
        <f>求节点(节奏总纲!$D$4:$D$163,AF$7:AF$166,$BD48)</f>
        <v>168.22629212869225</v>
      </c>
      <c r="BO48" s="95">
        <f>求节点(节奏总纲!$D$4:$D$163,AG$7:AG$166,$BD48)</f>
        <v>527.36510075725175</v>
      </c>
      <c r="BP48" s="95">
        <f>求节点(节奏总纲!$D$4:$D$163,AH$7:AH$166,$BD48)</f>
        <v>527.36510075725175</v>
      </c>
      <c r="BQ48" s="95">
        <f>求节点(节奏总纲!$D$4:$D$163,AI$7:AI$166,$BD48)</f>
        <v>2.0482352941176472E-2</v>
      </c>
      <c r="BR48" s="95">
        <f>求节点(节奏总纲!$D$4:$D$163,AJ$7:AJ$166,$BD48)</f>
        <v>2.0482352941176472E-2</v>
      </c>
      <c r="BS48" s="95">
        <f>求节点(节奏总纲!$D$4:$D$163,AM$7:AM$166,$BD48)</f>
        <v>5215.6207129056847</v>
      </c>
      <c r="BT48" s="95">
        <f>求节点(节奏总纲!$D$4:$D$163,AN$7:AN$166,$BD48)</f>
        <v>0.46458778704611597</v>
      </c>
      <c r="BU48" s="95">
        <f>求节点(节奏总纲!$D$4:$D$163,AO$7:AO$166,$BD48)</f>
        <v>690004433.2273308</v>
      </c>
      <c r="BX48" s="14">
        <v>42</v>
      </c>
      <c r="BY48" s="14">
        <f t="shared" si="48"/>
        <v>103770253.62718955</v>
      </c>
      <c r="BZ48" s="14">
        <f t="shared" si="49"/>
        <v>254625810.65209222</v>
      </c>
      <c r="CA48" s="14">
        <f t="shared" si="50"/>
        <v>254625810.65209222</v>
      </c>
      <c r="CB48" s="14">
        <f t="shared" si="51"/>
        <v>2375910.2583135604</v>
      </c>
      <c r="CC48" s="14">
        <f t="shared" si="52"/>
        <v>2375910.2583135604</v>
      </c>
      <c r="CD48" s="14">
        <f t="shared" si="47"/>
        <v>240743890.39612454</v>
      </c>
      <c r="CF48" s="93">
        <f t="shared" si="34"/>
        <v>0.12087143622708542</v>
      </c>
      <c r="CG48" s="93">
        <f t="shared" si="35"/>
        <v>0.29658776343146764</v>
      </c>
      <c r="CH48" s="93">
        <f t="shared" si="36"/>
        <v>0.29658776343146764</v>
      </c>
      <c r="CI48" s="93">
        <f t="shared" si="37"/>
        <v>2.7674567154934624E-3</v>
      </c>
      <c r="CJ48" s="93">
        <f t="shared" si="38"/>
        <v>2.7674567154934624E-3</v>
      </c>
      <c r="CK48" s="93">
        <f t="shared" si="39"/>
        <v>0.28041812347899253</v>
      </c>
    </row>
    <row r="49" spans="12:89" x14ac:dyDescent="0.15">
      <c r="L49" s="14">
        <v>43</v>
      </c>
      <c r="M49" s="95">
        <f>武将属性!$C47</f>
        <v>138.90076252240897</v>
      </c>
      <c r="N49" s="95">
        <f>武将属性!$R47</f>
        <v>6148.551317863943</v>
      </c>
      <c r="O49" s="95">
        <f>武将属性!$R47</f>
        <v>6148.551317863943</v>
      </c>
      <c r="P49" s="90">
        <f>武将属性!$AD47</f>
        <v>1.312039302473632E-2</v>
      </c>
      <c r="Q49" s="90">
        <f>武将属性!$AD47</f>
        <v>1.312039302473632E-2</v>
      </c>
      <c r="R49" s="90">
        <f>武将属性!BG47</f>
        <v>8.7819112992025564E-2</v>
      </c>
      <c r="S49" s="90">
        <f t="shared" si="4"/>
        <v>8.7819112992025564E-2</v>
      </c>
      <c r="T49" s="95">
        <f>战法技能效用!AK47</f>
        <v>0.93502194918737536</v>
      </c>
      <c r="U49" s="95">
        <f t="shared" si="5"/>
        <v>597031875.90165639</v>
      </c>
      <c r="V49" s="95">
        <f t="shared" si="6"/>
        <v>6273180.4262933731</v>
      </c>
      <c r="W49" s="95">
        <f t="shared" si="7"/>
        <v>141716.23519205075</v>
      </c>
      <c r="X49" s="95">
        <f t="shared" si="8"/>
        <v>141716.23519205075</v>
      </c>
      <c r="Y49" s="95">
        <f t="shared" si="9"/>
        <v>860065151.8338604</v>
      </c>
      <c r="Z49" s="95">
        <f t="shared" si="10"/>
        <v>860065151.8338604</v>
      </c>
      <c r="AA49" s="95">
        <f t="shared" si="11"/>
        <v>801005915.63993573</v>
      </c>
      <c r="AB49" s="95">
        <f t="shared" si="12"/>
        <v>801005915.63993573</v>
      </c>
      <c r="AC49" s="95">
        <f t="shared" si="13"/>
        <v>900609468.55794477</v>
      </c>
      <c r="AD49" s="92"/>
      <c r="AE49" s="14">
        <v>43</v>
      </c>
      <c r="AF49" s="95">
        <f>武将属性!$C47</f>
        <v>138.90076252240897</v>
      </c>
      <c r="AG49" s="91">
        <f>士兵属性!$D47</f>
        <v>447.4829771392794</v>
      </c>
      <c r="AH49" s="91">
        <f>士兵属性!$D47</f>
        <v>447.4829771392794</v>
      </c>
      <c r="AI49" s="92">
        <f>士兵属性!$O47</f>
        <v>1.312039302473632E-2</v>
      </c>
      <c r="AJ49" s="92">
        <f>士兵属性!$O47</f>
        <v>1.312039302473632E-2</v>
      </c>
      <c r="AK49" s="92">
        <f>士兵属性!AV47</f>
        <v>8.7819112992025564E-2</v>
      </c>
      <c r="AL49" s="92">
        <f t="shared" si="15"/>
        <v>8.7819112992025564E-2</v>
      </c>
      <c r="AM49" s="95">
        <f>带兵数!$D46</f>
        <v>4494.4759493295178</v>
      </c>
      <c r="AN49" s="91">
        <f>战法技能效用!AQ47</f>
        <v>0.35903106757827574</v>
      </c>
      <c r="AO49" s="91">
        <f t="shared" si="16"/>
        <v>252080957.23672041</v>
      </c>
      <c r="AP49" s="95">
        <f t="shared" si="17"/>
        <v>4237064.9721287712</v>
      </c>
      <c r="AQ49" s="95">
        <f t="shared" si="18"/>
        <v>1176354.5271667889</v>
      </c>
      <c r="AR49" s="95">
        <f t="shared" si="19"/>
        <v>1176354.5271667889</v>
      </c>
      <c r="AS49" s="95">
        <f t="shared" si="20"/>
        <v>580909790.7195183</v>
      </c>
      <c r="AT49" s="95">
        <f t="shared" si="21"/>
        <v>580909790.7195183</v>
      </c>
      <c r="AU49" s="95">
        <f t="shared" si="22"/>
        <v>541019686.50553584</v>
      </c>
      <c r="AV49" s="95">
        <f t="shared" si="23"/>
        <v>541019686.50553584</v>
      </c>
      <c r="AW49" s="95">
        <f t="shared" si="24"/>
        <v>234242.49319495942</v>
      </c>
      <c r="AX49" s="95">
        <f t="shared" si="25"/>
        <v>774667538.58082104</v>
      </c>
      <c r="AY49" s="14">
        <v>43</v>
      </c>
      <c r="AZ49" s="14">
        <f t="shared" si="26"/>
        <v>0.85596408340620345</v>
      </c>
      <c r="BA49" s="14">
        <f t="shared" si="27"/>
        <v>0.42222361554149818</v>
      </c>
      <c r="BD49" s="14">
        <v>43</v>
      </c>
      <c r="BE49" s="95">
        <f>求节点(节奏总纲!$D$4:$D$163,M$7:M$166,$BD49)</f>
        <v>169.34966584683323</v>
      </c>
      <c r="BF49" s="95">
        <f>求节点(节奏总纲!$D$4:$D$163,N$7:N$166,$BD49)</f>
        <v>8347.0266024236407</v>
      </c>
      <c r="BG49" s="95">
        <f>求节点(节奏总纲!$D$4:$D$163,O$7:O$166,$BD49)</f>
        <v>8347.0266024236407</v>
      </c>
      <c r="BH49" s="95">
        <f>求节点(节奏总纲!$D$4:$D$163,P$7:P$166,$BD49)</f>
        <v>2.0796078431372551E-2</v>
      </c>
      <c r="BI49" s="95">
        <f>求节点(节奏总纲!$D$4:$D$163,Q$7:Q$166,$BD49)</f>
        <v>2.0796078431372551E-2</v>
      </c>
      <c r="BJ49" s="95">
        <f>求节点(节奏总纲!$D$4:$D$163,T$7:T$166,$BD49)</f>
        <v>1.0474241484904929</v>
      </c>
      <c r="BK49" s="95">
        <f>求节点(节奏总纲!$D$4:$D$163,U$7:U$166,$BD49)</f>
        <v>1564094150.8654463</v>
      </c>
      <c r="BL49" s="91"/>
      <c r="BM49" s="14">
        <v>43</v>
      </c>
      <c r="BN49" s="95">
        <f>求节点(节奏总纲!$D$4:$D$163,AF$7:AF$166,$BD49)</f>
        <v>169.34966584683323</v>
      </c>
      <c r="BO49" s="95">
        <f>求节点(节奏总纲!$D$4:$D$163,AG$7:AG$166,$BD49)</f>
        <v>529.93361308131125</v>
      </c>
      <c r="BP49" s="95">
        <f>求节点(节奏总纲!$D$4:$D$163,AH$7:AH$166,$BD49)</f>
        <v>529.93361308131125</v>
      </c>
      <c r="BQ49" s="95">
        <f>求节点(节奏总纲!$D$4:$D$163,AI$7:AI$166,$BD49)</f>
        <v>2.0796078431372551E-2</v>
      </c>
      <c r="BR49" s="95">
        <f>求节点(节奏总纲!$D$4:$D$163,AJ$7:AJ$166,$BD49)</f>
        <v>2.0796078431372551E-2</v>
      </c>
      <c r="BS49" s="95">
        <f>求节点(节奏总纲!$D$4:$D$163,AM$7:AM$166,$BD49)</f>
        <v>5236.793086865192</v>
      </c>
      <c r="BT49" s="95">
        <f>求节点(节奏总纲!$D$4:$D$163,AN$7:AN$166,$BD49)</f>
        <v>0.46902264367139185</v>
      </c>
      <c r="BU49" s="95">
        <f>求节点(节奏总纲!$D$4:$D$163,AO$7:AO$166,$BD49)</f>
        <v>711992781.53592026</v>
      </c>
      <c r="BX49" s="14">
        <v>43</v>
      </c>
      <c r="BY49" s="14">
        <f t="shared" si="48"/>
        <v>114275914.0790347</v>
      </c>
      <c r="BZ49" s="14">
        <f t="shared" si="49"/>
        <v>275048410.45229232</v>
      </c>
      <c r="CA49" s="14">
        <f t="shared" si="50"/>
        <v>275048410.45229232</v>
      </c>
      <c r="CB49" s="14">
        <f t="shared" si="51"/>
        <v>2925992.0556746181</v>
      </c>
      <c r="CC49" s="14">
        <f t="shared" si="52"/>
        <v>2925992.0556746181</v>
      </c>
      <c r="CD49" s="14">
        <f t="shared" si="47"/>
        <v>249335686.39266416</v>
      </c>
      <c r="CF49" s="93">
        <f t="shared" si="34"/>
        <v>0.12427232990576124</v>
      </c>
      <c r="CG49" s="93">
        <f t="shared" si="35"/>
        <v>0.29910858363506543</v>
      </c>
      <c r="CH49" s="93">
        <f t="shared" si="36"/>
        <v>0.29910858363506543</v>
      </c>
      <c r="CI49" s="93">
        <f t="shared" si="37"/>
        <v>3.1819465455594472E-3</v>
      </c>
      <c r="CJ49" s="93">
        <f t="shared" si="38"/>
        <v>3.1819465455594472E-3</v>
      </c>
      <c r="CK49" s="93">
        <f t="shared" si="39"/>
        <v>0.27114660973298882</v>
      </c>
    </row>
    <row r="50" spans="12:89" x14ac:dyDescent="0.15">
      <c r="L50" s="14">
        <v>44</v>
      </c>
      <c r="M50" s="95">
        <f>武将属性!$C48</f>
        <v>140.73462034728362</v>
      </c>
      <c r="N50" s="95">
        <f>武将属性!$R48</f>
        <v>6293.1665908944251</v>
      </c>
      <c r="O50" s="95">
        <f>武将属性!$R48</f>
        <v>6293.1665908944251</v>
      </c>
      <c r="P50" s="90">
        <f>武将属性!$AD48</f>
        <v>1.3802587002104811E-2</v>
      </c>
      <c r="Q50" s="90">
        <f>武将属性!$AD48</f>
        <v>1.3802587002104811E-2</v>
      </c>
      <c r="R50" s="90">
        <f>武将属性!BG48</f>
        <v>9.0070230284338207E-2</v>
      </c>
      <c r="S50" s="90">
        <f t="shared" si="4"/>
        <v>9.0070230284338207E-2</v>
      </c>
      <c r="T50" s="95">
        <f>战法技能效用!AK48</f>
        <v>0.94432299661575902</v>
      </c>
      <c r="U50" s="95">
        <f t="shared" si="5"/>
        <v>643327306.65694916</v>
      </c>
      <c r="V50" s="95">
        <f t="shared" si="6"/>
        <v>6682762.86489808</v>
      </c>
      <c r="W50" s="95">
        <f t="shared" si="7"/>
        <v>149447.19499769152</v>
      </c>
      <c r="X50" s="95">
        <f t="shared" si="8"/>
        <v>149447.19499769152</v>
      </c>
      <c r="Y50" s="95">
        <f t="shared" si="9"/>
        <v>927691551.31422472</v>
      </c>
      <c r="Z50" s="95">
        <f t="shared" si="10"/>
        <v>927691551.31422472</v>
      </c>
      <c r="AA50" s="95">
        <f t="shared" si="11"/>
        <v>862784863.33585501</v>
      </c>
      <c r="AB50" s="95">
        <f t="shared" si="12"/>
        <v>862784863.33585501</v>
      </c>
      <c r="AC50" s="95">
        <f t="shared" si="13"/>
        <v>967427836.11505008</v>
      </c>
      <c r="AD50" s="92"/>
      <c r="AE50" s="14">
        <v>44</v>
      </c>
      <c r="AF50" s="95">
        <f>武将属性!$C48</f>
        <v>140.73462034728362</v>
      </c>
      <c r="AG50" s="91">
        <f>士兵属性!$D48</f>
        <v>453.43126499508361</v>
      </c>
      <c r="AH50" s="91">
        <f>士兵属性!$D48</f>
        <v>453.43126499508361</v>
      </c>
      <c r="AI50" s="92">
        <f>士兵属性!$O48</f>
        <v>1.3802587002104811E-2</v>
      </c>
      <c r="AJ50" s="92">
        <f>士兵属性!$O48</f>
        <v>1.3802587002104811E-2</v>
      </c>
      <c r="AK50" s="92">
        <f>士兵属性!AV48</f>
        <v>9.0070230284338207E-2</v>
      </c>
      <c r="AL50" s="92">
        <f t="shared" si="15"/>
        <v>9.0070230284338207E-2</v>
      </c>
      <c r="AM50" s="95">
        <f>带兵数!$D47</f>
        <v>4559.9059784657766</v>
      </c>
      <c r="AN50" s="91">
        <f>战法技能效用!AQ48</f>
        <v>0.36682055871213581</v>
      </c>
      <c r="AO50" s="91">
        <f t="shared" si="16"/>
        <v>274539220.24078894</v>
      </c>
      <c r="AP50" s="95">
        <f t="shared" si="17"/>
        <v>4541803.4544908628</v>
      </c>
      <c r="AQ50" s="95">
        <f t="shared" si="18"/>
        <v>1260848.2307729605</v>
      </c>
      <c r="AR50" s="95">
        <f t="shared" si="19"/>
        <v>1260848.2307729605</v>
      </c>
      <c r="AS50" s="95">
        <f t="shared" si="20"/>
        <v>630486638.18257344</v>
      </c>
      <c r="AT50" s="95">
        <f t="shared" si="21"/>
        <v>630486638.18257344</v>
      </c>
      <c r="AU50" s="95">
        <f t="shared" si="22"/>
        <v>586374131.77775192</v>
      </c>
      <c r="AV50" s="95">
        <f t="shared" si="23"/>
        <v>586374131.77775192</v>
      </c>
      <c r="AW50" s="95">
        <f t="shared" si="24"/>
        <v>250754.29666580673</v>
      </c>
      <c r="AX50" s="95">
        <f t="shared" si="25"/>
        <v>836551666.71604502</v>
      </c>
      <c r="AY50" s="14">
        <v>44</v>
      </c>
      <c r="AZ50" s="14">
        <f t="shared" si="26"/>
        <v>0.86354749891935301</v>
      </c>
      <c r="BA50" s="14">
        <f t="shared" si="27"/>
        <v>0.42674889966575835</v>
      </c>
      <c r="BD50" s="14">
        <v>44</v>
      </c>
      <c r="BE50" s="95">
        <f>求节点(节奏总纲!$D$4:$D$163,M$7:M$166,$BD50)</f>
        <v>170.47303956497421</v>
      </c>
      <c r="BF50" s="95">
        <f>求节点(节奏总纲!$D$4:$D$163,N$7:N$166,$BD50)</f>
        <v>8432.3544899052231</v>
      </c>
      <c r="BG50" s="95">
        <f>求节点(节奏总纲!$D$4:$D$163,O$7:O$166,$BD50)</f>
        <v>8432.3544899052231</v>
      </c>
      <c r="BH50" s="95">
        <f>求节点(节奏总纲!$D$4:$D$163,P$7:P$166,$BD50)</f>
        <v>2.110980392156863E-2</v>
      </c>
      <c r="BI50" s="95">
        <f>求节点(节奏总纲!$D$4:$D$163,Q$7:Q$166,$BD50)</f>
        <v>2.110980392156863E-2</v>
      </c>
      <c r="BJ50" s="95">
        <f>求节点(节奏总纲!$D$4:$D$163,T$7:T$166,$BD50)</f>
        <v>1.0538645530963795</v>
      </c>
      <c r="BK50" s="95">
        <f>求节点(节奏总纲!$D$4:$D$163,U$7:U$166,$BD50)</f>
        <v>1616930096.3618197</v>
      </c>
      <c r="BL50" s="91"/>
      <c r="BM50" s="14">
        <v>44</v>
      </c>
      <c r="BN50" s="95">
        <f>求节点(节奏总纲!$D$4:$D$163,AF$7:AF$166,$BD50)</f>
        <v>170.47303956497421</v>
      </c>
      <c r="BO50" s="95">
        <f>求节点(节奏总纲!$D$4:$D$163,AG$7:AG$166,$BD50)</f>
        <v>532.50212540537063</v>
      </c>
      <c r="BP50" s="95">
        <f>求节点(节奏总纲!$D$4:$D$163,AH$7:AH$166,$BD50)</f>
        <v>532.50212540537063</v>
      </c>
      <c r="BQ50" s="95">
        <f>求节点(节奏总纲!$D$4:$D$163,AI$7:AI$166,$BD50)</f>
        <v>2.110980392156863E-2</v>
      </c>
      <c r="BR50" s="95">
        <f>求节点(节奏总纲!$D$4:$D$163,AJ$7:AJ$166,$BD50)</f>
        <v>2.110980392156863E-2</v>
      </c>
      <c r="BS50" s="95">
        <f>求节点(节奏总纲!$D$4:$D$163,AM$7:AM$166,$BD50)</f>
        <v>5257.9654608246983</v>
      </c>
      <c r="BT50" s="95">
        <f>求节点(节奏总纲!$D$4:$D$163,AN$7:AN$166,$BD50)</f>
        <v>0.47345750029666772</v>
      </c>
      <c r="BU50" s="95">
        <f>求节点(节奏总纲!$D$4:$D$163,AO$7:AO$166,$BD50)</f>
        <v>733981129.84450972</v>
      </c>
      <c r="BX50" s="14">
        <v>44</v>
      </c>
      <c r="BY50" s="14">
        <f t="shared" si="48"/>
        <v>126531151.05060981</v>
      </c>
      <c r="BZ50" s="14">
        <f t="shared" si="49"/>
        <v>296660757.36052316</v>
      </c>
      <c r="CA50" s="14">
        <f t="shared" si="50"/>
        <v>296660757.36052316</v>
      </c>
      <c r="CB50" s="14">
        <f t="shared" si="51"/>
        <v>3558857.6448368146</v>
      </c>
      <c r="CC50" s="14">
        <f t="shared" si="52"/>
        <v>3558857.6448368146</v>
      </c>
      <c r="CD50" s="14">
        <f t="shared" si="47"/>
        <v>258333778.57990882</v>
      </c>
      <c r="CF50" s="93">
        <f t="shared" si="34"/>
        <v>0.1284183668692532</v>
      </c>
      <c r="CG50" s="93">
        <f t="shared" si="35"/>
        <v>0.30108546123314961</v>
      </c>
      <c r="CH50" s="93">
        <f t="shared" si="36"/>
        <v>0.30108546123314961</v>
      </c>
      <c r="CI50" s="93">
        <f t="shared" si="37"/>
        <v>3.6119381106973492E-3</v>
      </c>
      <c r="CJ50" s="93">
        <f t="shared" si="38"/>
        <v>3.6119381106973492E-3</v>
      </c>
      <c r="CK50" s="93">
        <f t="shared" si="39"/>
        <v>0.26218683444305296</v>
      </c>
    </row>
    <row r="51" spans="12:89" x14ac:dyDescent="0.15">
      <c r="L51" s="14">
        <v>45</v>
      </c>
      <c r="M51" s="95">
        <f>武将属性!$C49</f>
        <v>142.70755578231984</v>
      </c>
      <c r="N51" s="95">
        <f>武将属性!$R49</f>
        <v>6443.6580242142727</v>
      </c>
      <c r="O51" s="95">
        <f>武将属性!$R49</f>
        <v>6443.6580242142727</v>
      </c>
      <c r="P51" s="90">
        <f>武将属性!$AD49</f>
        <v>1.412584895956683E-2</v>
      </c>
      <c r="Q51" s="90">
        <f>武将属性!$AD49</f>
        <v>1.412584895956683E-2</v>
      </c>
      <c r="R51" s="90">
        <f>武将属性!BG49</f>
        <v>9.2324314220830705E-2</v>
      </c>
      <c r="S51" s="90">
        <f t="shared" si="4"/>
        <v>9.2324314220830705E-2</v>
      </c>
      <c r="T51" s="95">
        <f>战法技能效用!AK49</f>
        <v>0.95085025437425708</v>
      </c>
      <c r="U51" s="95">
        <f t="shared" si="5"/>
        <v>691809815.60456884</v>
      </c>
      <c r="V51" s="95">
        <f t="shared" si="6"/>
        <v>7099610.5499204108</v>
      </c>
      <c r="W51" s="95">
        <f t="shared" si="7"/>
        <v>157234.92227212933</v>
      </c>
      <c r="X51" s="95">
        <f t="shared" si="8"/>
        <v>157234.92227212933</v>
      </c>
      <c r="Y51" s="95">
        <f t="shared" si="9"/>
        <v>999055560.63378537</v>
      </c>
      <c r="Z51" s="95">
        <f t="shared" si="10"/>
        <v>999055560.63378537</v>
      </c>
      <c r="AA51" s="95">
        <f t="shared" si="11"/>
        <v>927534117.29026604</v>
      </c>
      <c r="AB51" s="95">
        <f t="shared" si="12"/>
        <v>927534117.29026604</v>
      </c>
      <c r="AC51" s="95">
        <f t="shared" si="13"/>
        <v>1038693837.5344356</v>
      </c>
      <c r="AD51" s="92"/>
      <c r="AE51" s="14">
        <v>45</v>
      </c>
      <c r="AF51" s="95">
        <f>武将属性!$C49</f>
        <v>142.70755578231984</v>
      </c>
      <c r="AG51" s="91">
        <f>士兵属性!$D49</f>
        <v>459.42079528363786</v>
      </c>
      <c r="AH51" s="91">
        <f>士兵属性!$D49</f>
        <v>459.42079528363786</v>
      </c>
      <c r="AI51" s="92">
        <f>士兵属性!$O49</f>
        <v>1.412584895956683E-2</v>
      </c>
      <c r="AJ51" s="92">
        <f>士兵属性!$O49</f>
        <v>1.412584895956683E-2</v>
      </c>
      <c r="AK51" s="92">
        <f>士兵属性!AV49</f>
        <v>9.2324314220830705E-2</v>
      </c>
      <c r="AL51" s="92">
        <f t="shared" si="15"/>
        <v>9.2324314220830705E-2</v>
      </c>
      <c r="AM51" s="95">
        <f>带兵数!$D48</f>
        <v>4622.9224478524739</v>
      </c>
      <c r="AN51" s="91">
        <f>战法技能效用!AQ49</f>
        <v>0.37468091545429399</v>
      </c>
      <c r="AO51" s="91">
        <f t="shared" si="16"/>
        <v>298553516.96251023</v>
      </c>
      <c r="AP51" s="95">
        <f t="shared" si="17"/>
        <v>4856662.4592750156</v>
      </c>
      <c r="AQ51" s="95">
        <f t="shared" si="18"/>
        <v>1349333.2829236276</v>
      </c>
      <c r="AR51" s="95">
        <f t="shared" si="19"/>
        <v>1349333.2829236276</v>
      </c>
      <c r="AS51" s="95">
        <f t="shared" si="20"/>
        <v>683428422.15682578</v>
      </c>
      <c r="AT51" s="95">
        <f t="shared" si="21"/>
        <v>683428422.15682578</v>
      </c>
      <c r="AU51" s="95">
        <f t="shared" si="22"/>
        <v>634502427.34665573</v>
      </c>
      <c r="AV51" s="95">
        <f t="shared" si="23"/>
        <v>634502427.34665573</v>
      </c>
      <c r="AW51" s="95">
        <f t="shared" si="24"/>
        <v>268190.42583395616</v>
      </c>
      <c r="AX51" s="95">
        <f t="shared" si="25"/>
        <v>901899143.24749494</v>
      </c>
      <c r="AY51" s="14">
        <v>45</v>
      </c>
      <c r="AZ51" s="14">
        <f t="shared" si="26"/>
        <v>0.86911958031296044</v>
      </c>
      <c r="BA51" s="14">
        <f t="shared" si="27"/>
        <v>0.43155432349800638</v>
      </c>
      <c r="BD51" s="14">
        <v>45</v>
      </c>
      <c r="BE51" s="95">
        <f>求节点(节奏总纲!$D$4:$D$163,M$7:M$166,$BD51)</f>
        <v>171.60497024963854</v>
      </c>
      <c r="BF51" s="95">
        <f>求节点(节奏总纲!$D$4:$D$163,N$7:N$166,$BD51)</f>
        <v>8513.4243845586116</v>
      </c>
      <c r="BG51" s="95">
        <f>求节点(节奏总纲!$D$4:$D$163,O$7:O$166,$BD51)</f>
        <v>8513.4243845586116</v>
      </c>
      <c r="BH51" s="95">
        <f>求节点(节奏总纲!$D$4:$D$163,P$7:P$166,$BD51)</f>
        <v>2.1372839286586408E-2</v>
      </c>
      <c r="BI51" s="95">
        <f>求节点(节奏总纲!$D$4:$D$163,Q$7:Q$166,$BD51)</f>
        <v>2.1372839286586408E-2</v>
      </c>
      <c r="BJ51" s="95">
        <f>求节点(节奏总纲!$D$4:$D$163,T$7:T$166,$BD51)</f>
        <v>1.0599835716064434</v>
      </c>
      <c r="BK51" s="95">
        <f>求节点(节奏总纲!$D$4:$D$163,U$7:U$166,$BD51)</f>
        <v>1670664543.9622064</v>
      </c>
      <c r="BL51" s="91"/>
      <c r="BM51" s="14">
        <v>45</v>
      </c>
      <c r="BN51" s="95">
        <f>求节点(节奏总纲!$D$4:$D$163,AF$7:AF$166,$BD51)</f>
        <v>171.60497024963854</v>
      </c>
      <c r="BO51" s="95">
        <f>求节点(节奏总纲!$D$4:$D$163,AG$7:AG$166,$BD51)</f>
        <v>534.95523484477337</v>
      </c>
      <c r="BP51" s="95">
        <f>求节点(节奏总纲!$D$4:$D$163,AH$7:AH$166,$BD51)</f>
        <v>534.95523484477337</v>
      </c>
      <c r="BQ51" s="95">
        <f>求节点(节奏总纲!$D$4:$D$163,AI$7:AI$166,$BD51)</f>
        <v>2.1372839286586408E-2</v>
      </c>
      <c r="BR51" s="95">
        <f>求节点(节奏总纲!$D$4:$D$163,AJ$7:AJ$166,$BD51)</f>
        <v>2.1372839286586408E-2</v>
      </c>
      <c r="BS51" s="95">
        <f>求节点(节奏总纲!$D$4:$D$163,AM$7:AM$166,$BD51)</f>
        <v>5278.1188787141091</v>
      </c>
      <c r="BT51" s="95">
        <f>求节点(节奏总纲!$D$4:$D$163,AN$7:AN$166,$BD51)</f>
        <v>0.47790116726078158</v>
      </c>
      <c r="BU51" s="95">
        <f>求节点(节奏总纲!$D$4:$D$163,AO$7:AO$166,$BD51)</f>
        <v>756694835.52183151</v>
      </c>
      <c r="BX51" s="14">
        <v>45</v>
      </c>
      <c r="BY51" s="14">
        <f t="shared" si="48"/>
        <v>140538224.27950478</v>
      </c>
      <c r="BZ51" s="14">
        <f t="shared" si="49"/>
        <v>320323266.18119073</v>
      </c>
      <c r="CA51" s="14">
        <f t="shared" si="50"/>
        <v>320323266.18119073</v>
      </c>
      <c r="CB51" s="14">
        <f t="shared" si="51"/>
        <v>3881814.300980607</v>
      </c>
      <c r="CC51" s="14">
        <f t="shared" si="52"/>
        <v>3881814.300980607</v>
      </c>
      <c r="CD51" s="14">
        <f t="shared" si="47"/>
        <v>265113600.98965958</v>
      </c>
      <c r="CF51" s="93">
        <f t="shared" si="34"/>
        <v>0.13333013249219983</v>
      </c>
      <c r="CG51" s="93">
        <f t="shared" si="35"/>
        <v>0.30389414509274348</v>
      </c>
      <c r="CH51" s="93">
        <f t="shared" si="36"/>
        <v>0.30389414509274348</v>
      </c>
      <c r="CI51" s="93">
        <f t="shared" si="37"/>
        <v>3.6827191869915955E-3</v>
      </c>
      <c r="CJ51" s="93">
        <f t="shared" si="38"/>
        <v>3.6827191869915955E-3</v>
      </c>
      <c r="CK51" s="93">
        <f t="shared" si="39"/>
        <v>0.25151613894833014</v>
      </c>
    </row>
    <row r="52" spans="12:89" x14ac:dyDescent="0.15">
      <c r="L52" s="14">
        <v>46</v>
      </c>
      <c r="M52" s="95">
        <f>武将属性!$C50</f>
        <v>144.68049121735601</v>
      </c>
      <c r="N52" s="95">
        <f>武将属性!$R50</f>
        <v>6594.1494575341203</v>
      </c>
      <c r="O52" s="95">
        <f>武将属性!$R50</f>
        <v>6594.1494575341203</v>
      </c>
      <c r="P52" s="90">
        <f>武将属性!$AD50</f>
        <v>1.4472312547022156E-2</v>
      </c>
      <c r="Q52" s="90">
        <f>武将属性!$AD50</f>
        <v>1.4472312547022156E-2</v>
      </c>
      <c r="R52" s="90">
        <f>武将属性!BG50</f>
        <v>9.4581577727827937E-2</v>
      </c>
      <c r="S52" s="90">
        <f t="shared" si="4"/>
        <v>9.4581577727827937E-2</v>
      </c>
      <c r="T52" s="95">
        <f>战法技能效用!AK50</f>
        <v>0.95737751213275502</v>
      </c>
      <c r="U52" s="95">
        <f t="shared" si="5"/>
        <v>743007865.04848731</v>
      </c>
      <c r="V52" s="95">
        <f t="shared" si="6"/>
        <v>7538041.5038994001</v>
      </c>
      <c r="W52" s="95">
        <f t="shared" si="7"/>
        <v>165390.177250974</v>
      </c>
      <c r="X52" s="95">
        <f t="shared" si="8"/>
        <v>165390.177250974</v>
      </c>
      <c r="Y52" s="95">
        <f t="shared" si="9"/>
        <v>1075049101.007802</v>
      </c>
      <c r="Z52" s="95">
        <f t="shared" si="10"/>
        <v>1075049101.007802</v>
      </c>
      <c r="AA52" s="95">
        <f t="shared" si="11"/>
        <v>996369361.40009296</v>
      </c>
      <c r="AB52" s="95">
        <f t="shared" si="12"/>
        <v>996369361.40009296</v>
      </c>
      <c r="AC52" s="95">
        <f t="shared" si="13"/>
        <v>1114355857.100512</v>
      </c>
      <c r="AD52" s="92"/>
      <c r="AE52" s="14">
        <v>46</v>
      </c>
      <c r="AF52" s="95">
        <f>武将属性!$C50</f>
        <v>144.68049121735601</v>
      </c>
      <c r="AG52" s="91">
        <f>士兵属性!$D50</f>
        <v>465.88196567286434</v>
      </c>
      <c r="AH52" s="91">
        <f>士兵属性!$D50</f>
        <v>465.88196567286434</v>
      </c>
      <c r="AI52" s="92">
        <f>士兵属性!$O50</f>
        <v>1.4472312547022156E-2</v>
      </c>
      <c r="AJ52" s="92">
        <f>士兵属性!$O50</f>
        <v>1.4472312547022156E-2</v>
      </c>
      <c r="AK52" s="92">
        <f>士兵属性!AV50</f>
        <v>9.4581577727827937E-2</v>
      </c>
      <c r="AL52" s="92">
        <f t="shared" si="15"/>
        <v>9.4581577727827937E-2</v>
      </c>
      <c r="AM52" s="95">
        <f>带兵数!$D49</f>
        <v>4687.4358926933264</v>
      </c>
      <c r="AN52" s="91">
        <f>战法技能效用!AQ50</f>
        <v>0.38254127219645218</v>
      </c>
      <c r="AO52" s="91">
        <f t="shared" si="16"/>
        <v>325233540.57015359</v>
      </c>
      <c r="AP52" s="95">
        <f t="shared" si="17"/>
        <v>5199390.7808976388</v>
      </c>
      <c r="AQ52" s="95">
        <f t="shared" si="18"/>
        <v>1444213.9269136302</v>
      </c>
      <c r="AR52" s="95">
        <f t="shared" si="19"/>
        <v>1444213.9269136302</v>
      </c>
      <c r="AS52" s="95">
        <f t="shared" si="20"/>
        <v>741518918.6608727</v>
      </c>
      <c r="AT52" s="95">
        <f t="shared" si="21"/>
        <v>741518918.6608727</v>
      </c>
      <c r="AU52" s="95">
        <f t="shared" si="22"/>
        <v>687249290.06462109</v>
      </c>
      <c r="AV52" s="95">
        <f t="shared" si="23"/>
        <v>687249290.06462109</v>
      </c>
      <c r="AW52" s="95">
        <f t="shared" si="24"/>
        <v>287079.43469539343</v>
      </c>
      <c r="AX52" s="95">
        <f t="shared" si="25"/>
        <v>973328227.74066484</v>
      </c>
      <c r="AY52" s="14">
        <v>46</v>
      </c>
      <c r="AZ52" s="14">
        <f t="shared" si="26"/>
        <v>0.8773944748116056</v>
      </c>
      <c r="BA52" s="14">
        <f t="shared" si="27"/>
        <v>0.43772556909465482</v>
      </c>
      <c r="BD52" s="14">
        <v>46</v>
      </c>
      <c r="BE52" s="95">
        <f>求节点(节奏总纲!$D$4:$D$163,M$7:M$166,$BD52)</f>
        <v>172.73982727012654</v>
      </c>
      <c r="BF52" s="95">
        <f>求节点(节奏总纲!$D$4:$D$163,N$7:N$166,$BD52)</f>
        <v>8593.0381186770683</v>
      </c>
      <c r="BG52" s="95">
        <f>求节点(节奏总纲!$D$4:$D$163,O$7:O$166,$BD52)</f>
        <v>8593.0381186770683</v>
      </c>
      <c r="BH52" s="95">
        <f>求节点(节奏总纲!$D$4:$D$163,P$7:P$166,$BD52)</f>
        <v>2.1618539497982793E-2</v>
      </c>
      <c r="BI52" s="95">
        <f>求节点(节奏总纲!$D$4:$D$163,Q$7:Q$166,$BD52)</f>
        <v>2.1618539497982793E-2</v>
      </c>
      <c r="BJ52" s="95">
        <f>求节点(节奏总纲!$D$4:$D$163,T$7:T$166,$BD52)</f>
        <v>1.0659926815825815</v>
      </c>
      <c r="BK52" s="95">
        <f>求节点(节奏总纲!$D$4:$D$163,U$7:U$166,$BD52)</f>
        <v>1724706263.8754435</v>
      </c>
      <c r="BL52" s="91"/>
      <c r="BM52" s="14">
        <v>46</v>
      </c>
      <c r="BN52" s="95">
        <f>求节点(节奏总纲!$D$4:$D$163,AF$7:AF$166,$BD52)</f>
        <v>172.73982727012654</v>
      </c>
      <c r="BO52" s="95">
        <f>求节点(节奏总纲!$D$4:$D$163,AG$7:AG$166,$BD52)</f>
        <v>537.36887847645039</v>
      </c>
      <c r="BP52" s="95">
        <f>求节点(节奏总纲!$D$4:$D$163,AH$7:AH$166,$BD52)</f>
        <v>537.36887847645039</v>
      </c>
      <c r="BQ52" s="95">
        <f>求节点(节奏总纲!$D$4:$D$163,AI$7:AI$166,$BD52)</f>
        <v>2.1618539497982793E-2</v>
      </c>
      <c r="BR52" s="95">
        <f>求节点(节奏总纲!$D$4:$D$163,AJ$7:AJ$166,$BD52)</f>
        <v>2.1618539497982793E-2</v>
      </c>
      <c r="BS52" s="95">
        <f>求节点(节奏总纲!$D$4:$D$163,AM$7:AM$166,$BD52)</f>
        <v>5297.923831099708</v>
      </c>
      <c r="BT52" s="95">
        <f>求节点(节奏总纲!$D$4:$D$163,AN$7:AN$166,$BD52)</f>
        <v>0.48234784720970619</v>
      </c>
      <c r="BU52" s="95">
        <f>求节点(节奏总纲!$D$4:$D$163,AO$7:AO$166,$BD52)</f>
        <v>779656600.98147094</v>
      </c>
      <c r="BX52" s="14">
        <v>46</v>
      </c>
      <c r="BY52" s="14">
        <f t="shared" si="48"/>
        <v>155410293.4733212</v>
      </c>
      <c r="BZ52" s="14">
        <f t="shared" si="49"/>
        <v>345213071.01271343</v>
      </c>
      <c r="CA52" s="14">
        <f t="shared" si="50"/>
        <v>345213071.01271343</v>
      </c>
      <c r="CB52" s="14">
        <f t="shared" si="51"/>
        <v>4254279.669206393</v>
      </c>
      <c r="CC52" s="14">
        <f t="shared" si="52"/>
        <v>4254279.669206393</v>
      </c>
      <c r="CD52" s="14">
        <f t="shared" si="47"/>
        <v>272387288.90364653</v>
      </c>
      <c r="CF52" s="93">
        <f t="shared" si="34"/>
        <v>0.13793009725198543</v>
      </c>
      <c r="CG52" s="93">
        <f t="shared" si="35"/>
        <v>0.30638429021185837</v>
      </c>
      <c r="CH52" s="93">
        <f t="shared" si="36"/>
        <v>0.30638429021185837</v>
      </c>
      <c r="CI52" s="93">
        <f t="shared" si="37"/>
        <v>3.7757679713249829E-3</v>
      </c>
      <c r="CJ52" s="93">
        <f t="shared" si="38"/>
        <v>3.7757679713249829E-3</v>
      </c>
      <c r="CK52" s="93">
        <f t="shared" si="39"/>
        <v>0.24174978638164796</v>
      </c>
    </row>
    <row r="53" spans="12:89" x14ac:dyDescent="0.15">
      <c r="L53" s="14">
        <v>47</v>
      </c>
      <c r="M53" s="95">
        <f>武将属性!$C51</f>
        <v>146.6534266523922</v>
      </c>
      <c r="N53" s="95">
        <f>武将属性!$R51</f>
        <v>6744.640890853967</v>
      </c>
      <c r="O53" s="95">
        <f>武将属性!$R51</f>
        <v>6744.640890853967</v>
      </c>
      <c r="P53" s="90">
        <f>武将属性!$AD51</f>
        <v>1.48436430257919E-2</v>
      </c>
      <c r="Q53" s="90">
        <f>武将属性!$AD51</f>
        <v>1.48436430257919E-2</v>
      </c>
      <c r="R53" s="90">
        <f>武将属性!BG51</f>
        <v>9.6842249014114437E-2</v>
      </c>
      <c r="S53" s="90">
        <f t="shared" si="4"/>
        <v>9.6842249014114437E-2</v>
      </c>
      <c r="T53" s="95">
        <f>战法技能效用!AK51</f>
        <v>0.96390476989125295</v>
      </c>
      <c r="U53" s="95">
        <f t="shared" si="5"/>
        <v>797034918.4768945</v>
      </c>
      <c r="V53" s="95">
        <f t="shared" si="6"/>
        <v>7997252.5386480447</v>
      </c>
      <c r="W53" s="95">
        <f t="shared" si="7"/>
        <v>173889.83454814926</v>
      </c>
      <c r="X53" s="95">
        <f t="shared" si="8"/>
        <v>173889.83454814926</v>
      </c>
      <c r="Y53" s="95">
        <f t="shared" si="9"/>
        <v>1155670133.6774018</v>
      </c>
      <c r="Z53" s="95">
        <f t="shared" si="10"/>
        <v>1155670133.6774018</v>
      </c>
      <c r="AA53" s="95">
        <f t="shared" si="11"/>
        <v>1069273625.8577383</v>
      </c>
      <c r="AB53" s="95">
        <f t="shared" si="12"/>
        <v>1069273625.8577383</v>
      </c>
      <c r="AC53" s="95">
        <f t="shared" si="13"/>
        <v>1194380202.724617</v>
      </c>
      <c r="AD53" s="92"/>
      <c r="AE53" s="14">
        <v>47</v>
      </c>
      <c r="AF53" s="95">
        <f>武将属性!$C51</f>
        <v>146.6534266523922</v>
      </c>
      <c r="AG53" s="91">
        <f>士兵属性!$D51</f>
        <v>472.66072296283801</v>
      </c>
      <c r="AH53" s="91">
        <f>士兵属性!$D51</f>
        <v>472.66072296283801</v>
      </c>
      <c r="AI53" s="92">
        <f>士兵属性!$O51</f>
        <v>1.48436430257919E-2</v>
      </c>
      <c r="AJ53" s="92">
        <f>士兵属性!$O51</f>
        <v>1.48436430257919E-2</v>
      </c>
      <c r="AK53" s="92">
        <f>士兵属性!AV51</f>
        <v>9.6842249014114437E-2</v>
      </c>
      <c r="AL53" s="92">
        <f t="shared" si="15"/>
        <v>9.6842249014114437E-2</v>
      </c>
      <c r="AM53" s="95">
        <f>带兵数!$D50</f>
        <v>4751.4575269515653</v>
      </c>
      <c r="AN53" s="91">
        <f>战法技能效用!AQ51</f>
        <v>0.39040162893861041</v>
      </c>
      <c r="AO53" s="91">
        <f t="shared" si="16"/>
        <v>354357877.52216715</v>
      </c>
      <c r="AP53" s="95">
        <f t="shared" si="17"/>
        <v>5566386.561142385</v>
      </c>
      <c r="AQ53" s="95">
        <f t="shared" si="18"/>
        <v>1544760.1464866321</v>
      </c>
      <c r="AR53" s="95">
        <f t="shared" si="19"/>
        <v>1544760.1464866321</v>
      </c>
      <c r="AS53" s="95">
        <f t="shared" si="20"/>
        <v>804389591.31619608</v>
      </c>
      <c r="AT53" s="95">
        <f t="shared" si="21"/>
        <v>804389591.31619608</v>
      </c>
      <c r="AU53" s="95">
        <f t="shared" si="22"/>
        <v>744254393.91772699</v>
      </c>
      <c r="AV53" s="95">
        <f t="shared" si="23"/>
        <v>744254393.91772699</v>
      </c>
      <c r="AW53" s="95">
        <f t="shared" si="24"/>
        <v>307336.19884044223</v>
      </c>
      <c r="AX53" s="95">
        <f t="shared" si="25"/>
        <v>1050268400.7928314</v>
      </c>
      <c r="AY53" s="14">
        <v>47</v>
      </c>
      <c r="AZ53" s="14">
        <f t="shared" si="26"/>
        <v>0.88700293600156288</v>
      </c>
      <c r="BA53" s="14">
        <f t="shared" si="27"/>
        <v>0.44459517306886942</v>
      </c>
      <c r="BD53" s="14">
        <v>47</v>
      </c>
      <c r="BE53" s="95">
        <f>求节点(节奏总纲!$D$4:$D$163,M$7:M$166,$BD53)</f>
        <v>173.87468429061454</v>
      </c>
      <c r="BF53" s="95">
        <f>求节点(节奏总纲!$D$4:$D$163,N$7:N$166,$BD53)</f>
        <v>8672.651852795525</v>
      </c>
      <c r="BG53" s="95">
        <f>求节点(节奏总纲!$D$4:$D$163,O$7:O$166,$BD53)</f>
        <v>8672.651852795525</v>
      </c>
      <c r="BH53" s="95">
        <f>求节点(节奏总纲!$D$4:$D$163,P$7:P$166,$BD53)</f>
        <v>2.1864239709379178E-2</v>
      </c>
      <c r="BI53" s="95">
        <f>求节点(节奏总纲!$D$4:$D$163,Q$7:Q$166,$BD53)</f>
        <v>2.1864239709379178E-2</v>
      </c>
      <c r="BJ53" s="95">
        <f>求节点(节奏总纲!$D$4:$D$163,T$7:T$166,$BD53)</f>
        <v>1.0720017915587194</v>
      </c>
      <c r="BK53" s="95">
        <f>求节点(节奏总纲!$D$4:$D$163,U$7:U$166,$BD53)</f>
        <v>1778747983.7886806</v>
      </c>
      <c r="BL53" s="91"/>
      <c r="BM53" s="14">
        <v>47</v>
      </c>
      <c r="BN53" s="95">
        <f>求节点(节奏总纲!$D$4:$D$163,AF$7:AF$166,$BD53)</f>
        <v>173.87468429061454</v>
      </c>
      <c r="BO53" s="95">
        <f>求节点(节奏总纲!$D$4:$D$163,AG$7:AG$166,$BD53)</f>
        <v>539.78252210812741</v>
      </c>
      <c r="BP53" s="95">
        <f>求节点(节奏总纲!$D$4:$D$163,AH$7:AH$166,$BD53)</f>
        <v>539.78252210812741</v>
      </c>
      <c r="BQ53" s="95">
        <f>求节点(节奏总纲!$D$4:$D$163,AI$7:AI$166,$BD53)</f>
        <v>2.1864239709379178E-2</v>
      </c>
      <c r="BR53" s="95">
        <f>求节点(节奏总纲!$D$4:$D$163,AJ$7:AJ$166,$BD53)</f>
        <v>2.1864239709379178E-2</v>
      </c>
      <c r="BS53" s="95">
        <f>求节点(节奏总纲!$D$4:$D$163,AM$7:AM$166,$BD53)</f>
        <v>5317.7287834853068</v>
      </c>
      <c r="BT53" s="95">
        <f>求节点(节奏总纲!$D$4:$D$163,AN$7:AN$166,$BD53)</f>
        <v>0.48679452715863075</v>
      </c>
      <c r="BU53" s="95">
        <f>求节点(节奏总纲!$D$4:$D$163,AO$7:AO$166,$BD53)</f>
        <v>802618366.44111049</v>
      </c>
      <c r="BX53" s="14">
        <v>47</v>
      </c>
      <c r="BY53" s="14">
        <f t="shared" si="48"/>
        <v>171188356.38975307</v>
      </c>
      <c r="BZ53" s="14">
        <f t="shared" si="49"/>
        <v>371382001.45361543</v>
      </c>
      <c r="CA53" s="14">
        <f t="shared" si="50"/>
        <v>371382001.45361543</v>
      </c>
      <c r="CB53" s="14">
        <f t="shared" si="51"/>
        <v>4683415.2132447166</v>
      </c>
      <c r="CC53" s="14">
        <f t="shared" si="52"/>
        <v>4683415.2132447166</v>
      </c>
      <c r="CD53" s="14">
        <f t="shared" si="47"/>
        <v>280183316.34847713</v>
      </c>
      <c r="CF53" s="93">
        <f t="shared" si="34"/>
        <v>0.142241794700109</v>
      </c>
      <c r="CG53" s="93">
        <f t="shared" si="35"/>
        <v>0.30858431916834966</v>
      </c>
      <c r="CH53" s="93">
        <f t="shared" si="36"/>
        <v>0.30858431916834966</v>
      </c>
      <c r="CI53" s="93">
        <f t="shared" si="37"/>
        <v>3.8914877115882986E-3</v>
      </c>
      <c r="CJ53" s="93">
        <f t="shared" si="38"/>
        <v>3.8914877115882986E-3</v>
      </c>
      <c r="CK53" s="93">
        <f t="shared" si="39"/>
        <v>0.23280659154001512</v>
      </c>
    </row>
    <row r="54" spans="12:89" x14ac:dyDescent="0.15">
      <c r="L54" s="14">
        <v>48</v>
      </c>
      <c r="M54" s="95">
        <f>武将属性!$C52</f>
        <v>148.62636208742842</v>
      </c>
      <c r="N54" s="95">
        <f>武将属性!$R52</f>
        <v>6895.1323241738137</v>
      </c>
      <c r="O54" s="95">
        <f>武将属性!$R52</f>
        <v>6895.1323241738137</v>
      </c>
      <c r="P54" s="90">
        <f>武将属性!$AD52</f>
        <v>1.5241625178768207E-2</v>
      </c>
      <c r="Q54" s="90">
        <f>武将属性!$AD52</f>
        <v>1.5241625178768207E-2</v>
      </c>
      <c r="R54" s="90">
        <f>武将属性!BG52</f>
        <v>9.9106572667809326E-2</v>
      </c>
      <c r="S54" s="90">
        <f t="shared" si="4"/>
        <v>9.9106572667809326E-2</v>
      </c>
      <c r="T54" s="95">
        <f>战法技能效用!AK52</f>
        <v>0.97043202764975101</v>
      </c>
      <c r="U54" s="95">
        <f t="shared" si="5"/>
        <v>854008953.28405559</v>
      </c>
      <c r="V54" s="95">
        <f t="shared" si="6"/>
        <v>8479980.8003473599</v>
      </c>
      <c r="W54" s="95">
        <f t="shared" si="7"/>
        <v>182788.1812373898</v>
      </c>
      <c r="X54" s="95">
        <f t="shared" si="8"/>
        <v>182788.1812373898</v>
      </c>
      <c r="Y54" s="95">
        <f t="shared" si="9"/>
        <v>1241427326.923224</v>
      </c>
      <c r="Z54" s="95">
        <f t="shared" si="10"/>
        <v>1241427326.923224</v>
      </c>
      <c r="AA54" s="95">
        <f t="shared" si="11"/>
        <v>1146702902.4016142</v>
      </c>
      <c r="AB54" s="95">
        <f t="shared" si="12"/>
        <v>1146702902.4016142</v>
      </c>
      <c r="AC54" s="95">
        <f t="shared" si="13"/>
        <v>1279261277.9748194</v>
      </c>
      <c r="AD54" s="92"/>
      <c r="AE54" s="14">
        <v>48</v>
      </c>
      <c r="AF54" s="95">
        <f>武将属性!$C52</f>
        <v>148.62636208742842</v>
      </c>
      <c r="AG54" s="91">
        <f>士兵属性!$D52</f>
        <v>479.91319975813633</v>
      </c>
      <c r="AH54" s="91">
        <f>士兵属性!$D52</f>
        <v>479.91319975813633</v>
      </c>
      <c r="AI54" s="92">
        <f>士兵属性!$O52</f>
        <v>1.5241625178768207E-2</v>
      </c>
      <c r="AJ54" s="92">
        <f>士兵属性!$O52</f>
        <v>1.5241625178768207E-2</v>
      </c>
      <c r="AK54" s="92">
        <f>士兵属性!AV52</f>
        <v>9.9106572667809326E-2</v>
      </c>
      <c r="AL54" s="92">
        <f t="shared" si="15"/>
        <v>9.9106572667809326E-2</v>
      </c>
      <c r="AM54" s="95">
        <f>带兵数!$D51</f>
        <v>4815.0928982110609</v>
      </c>
      <c r="AN54" s="91">
        <f>战法技能效用!AQ52</f>
        <v>0.39872900347881657</v>
      </c>
      <c r="AO54" s="91">
        <f t="shared" si="16"/>
        <v>386675073.20333123</v>
      </c>
      <c r="AP54" s="95">
        <f t="shared" si="17"/>
        <v>5965412.2348410469</v>
      </c>
      <c r="AQ54" s="95">
        <f t="shared" si="18"/>
        <v>1652413.0139487768</v>
      </c>
      <c r="AR54" s="95">
        <f t="shared" si="19"/>
        <v>1652413.0139487768</v>
      </c>
      <c r="AS54" s="95">
        <f t="shared" si="20"/>
        <v>873306902.34469211</v>
      </c>
      <c r="AT54" s="95">
        <f t="shared" si="21"/>
        <v>873306902.34469211</v>
      </c>
      <c r="AU54" s="95">
        <f t="shared" si="22"/>
        <v>806671109.84898973</v>
      </c>
      <c r="AV54" s="95">
        <f t="shared" si="23"/>
        <v>806671109.84898973</v>
      </c>
      <c r="AW54" s="95">
        <f t="shared" si="24"/>
        <v>329387.13067852549</v>
      </c>
      <c r="AX54" s="95">
        <f t="shared" si="25"/>
        <v>1133907733.1975169</v>
      </c>
      <c r="AY54" s="14">
        <v>48</v>
      </c>
      <c r="AZ54" s="14">
        <f t="shared" si="26"/>
        <v>0.89854432972445908</v>
      </c>
      <c r="BA54" s="14">
        <f t="shared" si="27"/>
        <v>0.45277636928323584</v>
      </c>
      <c r="BD54" s="14">
        <v>48</v>
      </c>
      <c r="BE54" s="95">
        <f>求节点(节奏总纲!$D$4:$D$163,M$7:M$166,$BD54)</f>
        <v>174.98373790500196</v>
      </c>
      <c r="BF54" s="95">
        <f>求节点(节奏总纲!$D$4:$D$163,N$7:N$166,$BD54)</f>
        <v>8756.8319811539677</v>
      </c>
      <c r="BG54" s="95">
        <f>求节点(节奏总纲!$D$4:$D$163,O$7:O$166,$BD54)</f>
        <v>8756.8319811539677</v>
      </c>
      <c r="BH54" s="95">
        <f>求节点(节奏总纲!$D$4:$D$163,P$7:P$166,$BD54)</f>
        <v>2.205945945945946E-2</v>
      </c>
      <c r="BI54" s="95">
        <f>求节点(节奏总纲!$D$4:$D$163,Q$7:Q$166,$BD54)</f>
        <v>2.205945945945946E-2</v>
      </c>
      <c r="BJ54" s="95">
        <f>求节点(节奏总纲!$D$4:$D$163,T$7:T$166,$BD54)</f>
        <v>1.0778108745946935</v>
      </c>
      <c r="BK54" s="95">
        <f>求节点(节奏总纲!$D$4:$D$163,U$7:U$166,$BD54)</f>
        <v>1836199913.7086353</v>
      </c>
      <c r="BL54" s="91"/>
      <c r="BM54" s="14">
        <v>48</v>
      </c>
      <c r="BN54" s="95">
        <f>求节点(节奏总纲!$D$4:$D$163,AF$7:AF$166,$BD54)</f>
        <v>174.98373790500196</v>
      </c>
      <c r="BO54" s="95">
        <f>求节点(节奏总纲!$D$4:$D$163,AG$7:AG$166,$BD54)</f>
        <v>542.12437167801147</v>
      </c>
      <c r="BP54" s="95">
        <f>求节点(节奏总纲!$D$4:$D$163,AH$7:AH$166,$BD54)</f>
        <v>542.12437167801147</v>
      </c>
      <c r="BQ54" s="95">
        <f>求节点(节奏总纲!$D$4:$D$163,AI$7:AI$166,$BD54)</f>
        <v>2.205945945945946E-2</v>
      </c>
      <c r="BR54" s="95">
        <f>求节点(节奏总纲!$D$4:$D$163,AJ$7:AJ$166,$BD54)</f>
        <v>2.205945945945946E-2</v>
      </c>
      <c r="BS54" s="95">
        <f>求节点(节奏总纲!$D$4:$D$163,AM$7:AM$166,$BD54)</f>
        <v>5336.7366214458925</v>
      </c>
      <c r="BT54" s="95">
        <f>求节点(节奏总纲!$D$4:$D$163,AN$7:AN$166,$BD54)</f>
        <v>0.49113582885249019</v>
      </c>
      <c r="BU54" s="95">
        <f>求节点(节奏总纲!$D$4:$D$163,AO$7:AO$166,$BD54)</f>
        <v>825737908.77988338</v>
      </c>
      <c r="BX54" s="14">
        <v>48</v>
      </c>
      <c r="BY54" s="14">
        <f t="shared" si="48"/>
        <v>187918810.99918517</v>
      </c>
      <c r="BZ54" s="14">
        <f t="shared" si="49"/>
        <v>398890056.84195811</v>
      </c>
      <c r="CA54" s="14">
        <f t="shared" si="50"/>
        <v>398890056.84195811</v>
      </c>
      <c r="CB54" s="14">
        <f t="shared" si="51"/>
        <v>5177481.1335772425</v>
      </c>
      <c r="CC54" s="14">
        <f t="shared" si="52"/>
        <v>5177481.1335772425</v>
      </c>
      <c r="CD54" s="14">
        <f t="shared" si="47"/>
        <v>288533384.45028442</v>
      </c>
      <c r="CF54" s="93">
        <f t="shared" si="34"/>
        <v>0.14628730580079927</v>
      </c>
      <c r="CG54" s="93">
        <f t="shared" si="35"/>
        <v>0.31052001348811614</v>
      </c>
      <c r="CH54" s="93">
        <f t="shared" si="36"/>
        <v>0.31052001348811614</v>
      </c>
      <c r="CI54" s="93">
        <f t="shared" si="37"/>
        <v>4.0304627399370199E-3</v>
      </c>
      <c r="CJ54" s="93">
        <f t="shared" si="38"/>
        <v>4.0304627399370199E-3</v>
      </c>
      <c r="CK54" s="93">
        <f t="shared" si="39"/>
        <v>0.22461174174309434</v>
      </c>
    </row>
    <row r="55" spans="12:89" x14ac:dyDescent="0.15">
      <c r="L55" s="14">
        <v>49</v>
      </c>
      <c r="M55" s="95">
        <f>武将属性!$C53</f>
        <v>150.59929752246458</v>
      </c>
      <c r="N55" s="95">
        <f>武将属性!$R53</f>
        <v>7045.6237574936613</v>
      </c>
      <c r="O55" s="95">
        <f>武将属性!$R53</f>
        <v>7045.6237574936613</v>
      </c>
      <c r="P55" s="90">
        <f>武将属性!$AD53</f>
        <v>1.5878878373020128E-2</v>
      </c>
      <c r="Q55" s="90">
        <f>武将属性!$AD53</f>
        <v>1.5878878373020128E-2</v>
      </c>
      <c r="R55" s="90">
        <f>武将属性!BG53</f>
        <v>0.10081441149570805</v>
      </c>
      <c r="S55" s="90">
        <f t="shared" si="4"/>
        <v>0.10081441149570805</v>
      </c>
      <c r="T55" s="95">
        <f>战法技能效用!AK53</f>
        <v>0.97695928540824917</v>
      </c>
      <c r="U55" s="95">
        <f t="shared" si="5"/>
        <v>913501733.02356648</v>
      </c>
      <c r="V55" s="95">
        <f t="shared" si="6"/>
        <v>8980565.9600472003</v>
      </c>
      <c r="W55" s="95">
        <f t="shared" si="7"/>
        <v>191958.43710768613</v>
      </c>
      <c r="X55" s="95">
        <f t="shared" si="8"/>
        <v>191958.43710768613</v>
      </c>
      <c r="Y55" s="95">
        <f t="shared" si="9"/>
        <v>1331326946.2825217</v>
      </c>
      <c r="Z55" s="95">
        <f t="shared" si="10"/>
        <v>1331326946.2825217</v>
      </c>
      <c r="AA55" s="95">
        <f t="shared" si="11"/>
        <v>1228605758.4399087</v>
      </c>
      <c r="AB55" s="95">
        <f t="shared" si="12"/>
        <v>1228605758.4399087</v>
      </c>
      <c r="AC55" s="95">
        <f t="shared" si="13"/>
        <v>1368229416.6801488</v>
      </c>
      <c r="AD55" s="92"/>
      <c r="AE55" s="14">
        <v>49</v>
      </c>
      <c r="AF55" s="95">
        <f>武将属性!$C53</f>
        <v>150.59929752246458</v>
      </c>
      <c r="AG55" s="91">
        <f>士兵属性!$D53</f>
        <v>487.33510162289809</v>
      </c>
      <c r="AH55" s="91">
        <f>士兵属性!$D53</f>
        <v>487.33510162289809</v>
      </c>
      <c r="AI55" s="92">
        <f>士兵属性!$O53</f>
        <v>1.5878878373020128E-2</v>
      </c>
      <c r="AJ55" s="92">
        <f>士兵属性!$O53</f>
        <v>1.5878878373020128E-2</v>
      </c>
      <c r="AK55" s="92">
        <f>士兵属性!AV53</f>
        <v>0.10081441149570805</v>
      </c>
      <c r="AL55" s="92">
        <f t="shared" si="15"/>
        <v>0.10081441149570805</v>
      </c>
      <c r="AM55" s="95">
        <f>带兵数!$D52</f>
        <v>4880.1255625879667</v>
      </c>
      <c r="AN55" s="91">
        <f>战法技能效用!AQ53</f>
        <v>0.40717851515472669</v>
      </c>
      <c r="AO55" s="91">
        <f t="shared" si="16"/>
        <v>421872083.53519416</v>
      </c>
      <c r="AP55" s="95">
        <f t="shared" si="17"/>
        <v>6390769.0710918028</v>
      </c>
      <c r="AQ55" s="95">
        <f t="shared" si="18"/>
        <v>1766417.5483813467</v>
      </c>
      <c r="AR55" s="95">
        <f t="shared" si="19"/>
        <v>1766417.5483813467</v>
      </c>
      <c r="AS55" s="95">
        <f t="shared" si="20"/>
        <v>947401657.05199254</v>
      </c>
      <c r="AT55" s="95">
        <f t="shared" si="21"/>
        <v>947401657.05199254</v>
      </c>
      <c r="AU55" s="95">
        <f t="shared" si="22"/>
        <v>874302991.20722532</v>
      </c>
      <c r="AV55" s="95">
        <f t="shared" si="23"/>
        <v>874302991.20722532</v>
      </c>
      <c r="AW55" s="95">
        <f t="shared" si="24"/>
        <v>352793.08468956104</v>
      </c>
      <c r="AX55" s="95">
        <f t="shared" si="25"/>
        <v>1223494057.3325062</v>
      </c>
      <c r="AY55" s="14">
        <v>49</v>
      </c>
      <c r="AZ55" s="14">
        <f t="shared" si="26"/>
        <v>0.91152476311715758</v>
      </c>
      <c r="BA55" s="14">
        <f t="shared" si="27"/>
        <v>0.46181859134394299</v>
      </c>
      <c r="BD55" s="14">
        <v>49</v>
      </c>
      <c r="BE55" s="95">
        <f>求节点(节奏总纲!$D$4:$D$163,M$7:M$166,$BD55)</f>
        <v>176.06668390136366</v>
      </c>
      <c r="BF55" s="95">
        <f>求节点(节奏总纲!$D$4:$D$163,N$7:N$166,$BD55)</f>
        <v>8845.6323397296037</v>
      </c>
      <c r="BG55" s="95">
        <f>求节点(节奏总纲!$D$4:$D$163,O$7:O$166,$BD55)</f>
        <v>8845.6323397296037</v>
      </c>
      <c r="BH55" s="95">
        <f>求节点(节奏总纲!$D$4:$D$163,P$7:P$166,$BD55)</f>
        <v>2.2203603603603603E-2</v>
      </c>
      <c r="BI55" s="95">
        <f>求节点(节奏总纲!$D$4:$D$163,Q$7:Q$166,$BD55)</f>
        <v>2.2203603603603603E-2</v>
      </c>
      <c r="BJ55" s="95">
        <f>求节点(节奏总纲!$D$4:$D$163,T$7:T$166,$BD55)</f>
        <v>1.083417572452203</v>
      </c>
      <c r="BK55" s="95">
        <f>求节点(节奏总纲!$D$4:$D$163,U$7:U$166,$BD55)</f>
        <v>1897102258.65891</v>
      </c>
      <c r="BL55" s="91"/>
      <c r="BM55" s="14">
        <v>49</v>
      </c>
      <c r="BN55" s="95">
        <f>求节点(节奏总纲!$D$4:$D$163,AF$7:AF$166,$BD55)</f>
        <v>176.06668390136366</v>
      </c>
      <c r="BO55" s="95">
        <f>求节点(节奏总纲!$D$4:$D$163,AG$7:AG$166,$BD55)</f>
        <v>544.39358076258532</v>
      </c>
      <c r="BP55" s="95">
        <f>求节点(节奏总纲!$D$4:$D$163,AH$7:AH$166,$BD55)</f>
        <v>544.39358076258532</v>
      </c>
      <c r="BQ55" s="95">
        <f>求节点(节奏总纲!$D$4:$D$163,AI$7:AI$166,$BD55)</f>
        <v>2.2203603603603603E-2</v>
      </c>
      <c r="BR55" s="95">
        <f>求节点(节奏总纲!$D$4:$D$163,AJ$7:AJ$166,$BD55)</f>
        <v>2.2203603603603603E-2</v>
      </c>
      <c r="BS55" s="95">
        <f>求节点(节奏总纲!$D$4:$D$163,AM$7:AM$166,$BD55)</f>
        <v>5354.9379473185036</v>
      </c>
      <c r="BT55" s="95">
        <f>求节点(节奏总纲!$D$4:$D$163,AN$7:AN$166,$BD55)</f>
        <v>0.49537050992344678</v>
      </c>
      <c r="BU55" s="95">
        <f>求节点(节奏总纲!$D$4:$D$163,AO$7:AO$166,$BD55)</f>
        <v>849017088.12462544</v>
      </c>
      <c r="BX55" s="14">
        <v>49</v>
      </c>
      <c r="BY55" s="14">
        <f t="shared" si="48"/>
        <v>205636887.80844185</v>
      </c>
      <c r="BZ55" s="14">
        <f t="shared" si="49"/>
        <v>427778157.18013161</v>
      </c>
      <c r="CA55" s="14">
        <f t="shared" si="50"/>
        <v>427778157.18013161</v>
      </c>
      <c r="CB55" s="14">
        <f t="shared" si="51"/>
        <v>6025873.4826894347</v>
      </c>
      <c r="CC55" s="14">
        <f t="shared" si="52"/>
        <v>6025873.4826894347</v>
      </c>
      <c r="CD55" s="14">
        <f t="shared" si="47"/>
        <v>297464170.52571535</v>
      </c>
      <c r="CF55" s="93">
        <f t="shared" si="34"/>
        <v>0.15002226574481356</v>
      </c>
      <c r="CG55" s="93">
        <f t="shared" si="35"/>
        <v>0.31208529296595278</v>
      </c>
      <c r="CH55" s="93">
        <f t="shared" si="36"/>
        <v>0.31208529296595278</v>
      </c>
      <c r="CI55" s="93">
        <f t="shared" si="37"/>
        <v>4.3961723142142781E-3</v>
      </c>
      <c r="CJ55" s="93">
        <f t="shared" si="38"/>
        <v>4.3961723142142781E-3</v>
      </c>
      <c r="CK55" s="93">
        <f t="shared" si="39"/>
        <v>0.21701480369485249</v>
      </c>
    </row>
    <row r="56" spans="12:89" x14ac:dyDescent="0.15">
      <c r="L56" s="14">
        <v>50</v>
      </c>
      <c r="M56" s="95">
        <f>武将属性!$C54</f>
        <v>152.71948784804735</v>
      </c>
      <c r="N56" s="95">
        <f>武将属性!$R54</f>
        <v>7200.2364375224161</v>
      </c>
      <c r="O56" s="95">
        <f>武将属性!$R54</f>
        <v>7200.2364375224161</v>
      </c>
      <c r="P56" s="90">
        <f>武将属性!$AD54</f>
        <v>1.6695238095238096E-2</v>
      </c>
      <c r="Q56" s="90">
        <f>武将属性!$AD54</f>
        <v>1.6695238095238096E-2</v>
      </c>
      <c r="R56" s="90">
        <f>武将属性!BG54</f>
        <v>0.10087706127699816</v>
      </c>
      <c r="S56" s="90">
        <f t="shared" si="4"/>
        <v>0.10087706127699816</v>
      </c>
      <c r="T56" s="95">
        <f>战法技能效用!AK54</f>
        <v>0.98588908534392949</v>
      </c>
      <c r="U56" s="95">
        <f t="shared" si="5"/>
        <v>977906167.02555954</v>
      </c>
      <c r="V56" s="95">
        <f t="shared" si="6"/>
        <v>9506754.7327084634</v>
      </c>
      <c r="W56" s="95">
        <f t="shared" si="7"/>
        <v>201641.53309051902</v>
      </c>
      <c r="X56" s="95">
        <f t="shared" si="8"/>
        <v>201641.53309051902</v>
      </c>
      <c r="Y56" s="95">
        <f t="shared" si="9"/>
        <v>1428025488.3422937</v>
      </c>
      <c r="Z56" s="95">
        <f t="shared" si="10"/>
        <v>1428025488.3422937</v>
      </c>
      <c r="AA56" s="95">
        <f t="shared" si="11"/>
        <v>1318827292.2973766</v>
      </c>
      <c r="AB56" s="95">
        <f t="shared" si="12"/>
        <v>1318827292.2973766</v>
      </c>
      <c r="AC56" s="95">
        <f t="shared" si="13"/>
        <v>1462183084.2328165</v>
      </c>
      <c r="AD56" s="92"/>
      <c r="AE56" s="14">
        <v>50</v>
      </c>
      <c r="AF56" s="95">
        <f>武将属性!$C54</f>
        <v>152.71948784804735</v>
      </c>
      <c r="AG56" s="91">
        <f>士兵属性!$D54</f>
        <v>494.81738520664754</v>
      </c>
      <c r="AH56" s="91">
        <f>士兵属性!$D54</f>
        <v>494.81738520664754</v>
      </c>
      <c r="AI56" s="92">
        <f>士兵属性!$O54</f>
        <v>1.6695238095238096E-2</v>
      </c>
      <c r="AJ56" s="92">
        <f>士兵属性!$O54</f>
        <v>1.6695238095238096E-2</v>
      </c>
      <c r="AK56" s="92">
        <f>士兵属性!AV54</f>
        <v>0.10087706127699816</v>
      </c>
      <c r="AL56" s="92">
        <f t="shared" si="15"/>
        <v>0.10087706127699816</v>
      </c>
      <c r="AM56" s="95">
        <f>带兵数!$D53</f>
        <v>4942.9187213831892</v>
      </c>
      <c r="AN56" s="91">
        <f>战法技能效用!AQ54</f>
        <v>0.41673407225225401</v>
      </c>
      <c r="AO56" s="91">
        <f t="shared" si="16"/>
        <v>459427719.2345832</v>
      </c>
      <c r="AP56" s="95">
        <f t="shared" si="17"/>
        <v>6833180.3680612911</v>
      </c>
      <c r="AQ56" s="95">
        <f t="shared" si="18"/>
        <v>1886328.762873712</v>
      </c>
      <c r="AR56" s="95">
        <f t="shared" si="19"/>
        <v>1886328.762873712</v>
      </c>
      <c r="AS56" s="95">
        <f t="shared" si="20"/>
        <v>1026423422.7542408</v>
      </c>
      <c r="AT56" s="95">
        <f t="shared" si="21"/>
        <v>1026423422.7542408</v>
      </c>
      <c r="AU56" s="95">
        <f t="shared" si="22"/>
        <v>947934917.43132591</v>
      </c>
      <c r="AV56" s="95">
        <f t="shared" si="23"/>
        <v>947934917.43132591</v>
      </c>
      <c r="AW56" s="95">
        <f t="shared" si="24"/>
        <v>377666.84774621105</v>
      </c>
      <c r="AX56" s="95">
        <f t="shared" si="25"/>
        <v>1317661916.0452688</v>
      </c>
      <c r="AY56" s="14">
        <v>50</v>
      </c>
      <c r="AZ56" s="14">
        <f t="shared" si="26"/>
        <v>0.92310968995011522</v>
      </c>
      <c r="BA56" s="14">
        <f t="shared" si="27"/>
        <v>0.46980756919858463</v>
      </c>
      <c r="BD56" s="14">
        <v>50</v>
      </c>
      <c r="BE56" s="95">
        <f>求节点(节奏总纲!$D$4:$D$163,M$7:M$166,$BD56)</f>
        <v>177.14962989772536</v>
      </c>
      <c r="BF56" s="95">
        <f>求节点(节奏总纲!$D$4:$D$163,N$7:N$166,$BD56)</f>
        <v>8934.4326983052397</v>
      </c>
      <c r="BG56" s="95">
        <f>求节点(节奏总纲!$D$4:$D$163,O$7:O$166,$BD56)</f>
        <v>8934.4326983052397</v>
      </c>
      <c r="BH56" s="95">
        <f>求节点(节奏总纲!$D$4:$D$163,P$7:P$166,$BD56)</f>
        <v>2.234774774774775E-2</v>
      </c>
      <c r="BI56" s="95">
        <f>求节点(节奏总纲!$D$4:$D$163,Q$7:Q$166,$BD56)</f>
        <v>2.234774774774775E-2</v>
      </c>
      <c r="BJ56" s="95">
        <f>求节点(节奏总纲!$D$4:$D$163,T$7:T$166,$BD56)</f>
        <v>1.0890242703097126</v>
      </c>
      <c r="BK56" s="95">
        <f>求节点(节奏总纲!$D$4:$D$163,U$7:U$166,$BD56)</f>
        <v>1958004603.6091847</v>
      </c>
      <c r="BL56" s="91"/>
      <c r="BM56" s="14">
        <v>50</v>
      </c>
      <c r="BN56" s="95">
        <f>求节点(节奏总纲!$D$4:$D$163,AF$7:AF$166,$BD56)</f>
        <v>177.14962989772536</v>
      </c>
      <c r="BO56" s="95">
        <f>求节点(节奏总纲!$D$4:$D$163,AG$7:AG$166,$BD56)</f>
        <v>546.66278984715905</v>
      </c>
      <c r="BP56" s="95">
        <f>求节点(节奏总纲!$D$4:$D$163,AH$7:AH$166,$BD56)</f>
        <v>546.66278984715905</v>
      </c>
      <c r="BQ56" s="95">
        <f>求节点(节奏总纲!$D$4:$D$163,AI$7:AI$166,$BD56)</f>
        <v>2.234774774774775E-2</v>
      </c>
      <c r="BR56" s="95">
        <f>求节点(节奏总纲!$D$4:$D$163,AJ$7:AJ$166,$BD56)</f>
        <v>2.234774774774775E-2</v>
      </c>
      <c r="BS56" s="95">
        <f>求节点(节奏总纲!$D$4:$D$163,AM$7:AM$166,$BD56)</f>
        <v>5373.1392731911146</v>
      </c>
      <c r="BT56" s="95">
        <f>求节点(节奏总纲!$D$4:$D$163,AN$7:AN$166,$BD56)</f>
        <v>0.49960519099440337</v>
      </c>
      <c r="BU56" s="95">
        <f>求节点(节奏总纲!$D$4:$D$163,AO$7:AO$166,$BD56)</f>
        <v>872296267.4693675</v>
      </c>
      <c r="BX56" s="14">
        <v>50</v>
      </c>
      <c r="BY56" s="14">
        <f t="shared" si="48"/>
        <v>225793017.22041854</v>
      </c>
      <c r="BZ56" s="14">
        <f t="shared" si="49"/>
        <v>458954495.01636362</v>
      </c>
      <c r="CA56" s="14">
        <f t="shared" si="50"/>
        <v>458954495.01636362</v>
      </c>
      <c r="CB56" s="14">
        <f t="shared" si="51"/>
        <v>7191655.973672729</v>
      </c>
      <c r="CC56" s="14">
        <f t="shared" si="52"/>
        <v>7191655.973672729</v>
      </c>
      <c r="CD56" s="14">
        <f t="shared" si="47"/>
        <v>310521172.93725044</v>
      </c>
      <c r="CF56" s="93">
        <f t="shared" si="34"/>
        <v>0.15374643815699632</v>
      </c>
      <c r="CG56" s="93">
        <f t="shared" si="35"/>
        <v>0.31251019076478254</v>
      </c>
      <c r="CH56" s="93">
        <f t="shared" si="36"/>
        <v>0.31251019076478254</v>
      </c>
      <c r="CI56" s="93">
        <f t="shared" si="37"/>
        <v>4.8969250865862441E-3</v>
      </c>
      <c r="CJ56" s="93">
        <f t="shared" si="38"/>
        <v>4.8969250865862441E-3</v>
      </c>
      <c r="CK56" s="93">
        <f t="shared" si="39"/>
        <v>0.21143933014026639</v>
      </c>
    </row>
    <row r="57" spans="12:89" x14ac:dyDescent="0.15">
      <c r="L57" s="14">
        <v>51</v>
      </c>
      <c r="M57" s="95">
        <f>武将属性!$C55</f>
        <v>156.4049232713819</v>
      </c>
      <c r="N57" s="95">
        <f>武将属性!$R55</f>
        <v>7447.8672402753082</v>
      </c>
      <c r="O57" s="95">
        <f>武将属性!$R55</f>
        <v>7447.8672402753082</v>
      </c>
      <c r="P57" s="90">
        <f>武将属性!$AD55</f>
        <v>1.7532178062635153E-2</v>
      </c>
      <c r="Q57" s="90">
        <f>武将属性!$AD55</f>
        <v>1.7532178062635153E-2</v>
      </c>
      <c r="R57" s="90">
        <f>武将属性!BG55</f>
        <v>0.1009442076500186</v>
      </c>
      <c r="S57" s="90">
        <f t="shared" si="4"/>
        <v>0.1009442076500186</v>
      </c>
      <c r="T57" s="95">
        <f>战法技能效用!AK55</f>
        <v>0.99756485709642961</v>
      </c>
      <c r="U57" s="95">
        <f t="shared" si="5"/>
        <v>1086132940.4741709</v>
      </c>
      <c r="V57" s="95">
        <f t="shared" si="6"/>
        <v>10297684.157927323</v>
      </c>
      <c r="W57" s="95">
        <f t="shared" si="7"/>
        <v>216250.96804679514</v>
      </c>
      <c r="X57" s="95">
        <f t="shared" si="8"/>
        <v>216250.96804679514</v>
      </c>
      <c r="Y57" s="95">
        <f t="shared" si="9"/>
        <v>1582857560.0037735</v>
      </c>
      <c r="Z57" s="95">
        <f t="shared" si="10"/>
        <v>1582857560.0037735</v>
      </c>
      <c r="AA57" s="95">
        <f t="shared" si="11"/>
        <v>1462933806.6380448</v>
      </c>
      <c r="AB57" s="95">
        <f t="shared" si="12"/>
        <v>1462933806.6380448</v>
      </c>
      <c r="AC57" s="95">
        <f t="shared" si="13"/>
        <v>1612571922.1298835</v>
      </c>
      <c r="AD57" s="92"/>
      <c r="AE57" s="14">
        <v>51</v>
      </c>
      <c r="AF57" s="95">
        <f>武将属性!$C55</f>
        <v>156.4049232713819</v>
      </c>
      <c r="AG57" s="91">
        <f>士兵属性!$D55</f>
        <v>502.36615209479055</v>
      </c>
      <c r="AH57" s="91">
        <f>士兵属性!$D55</f>
        <v>502.36615209479055</v>
      </c>
      <c r="AI57" s="92">
        <f>士兵属性!$O55</f>
        <v>1.7532178062635153E-2</v>
      </c>
      <c r="AJ57" s="92">
        <f>士兵属性!$O55</f>
        <v>1.7532178062635153E-2</v>
      </c>
      <c r="AK57" s="92">
        <f>士兵属性!AV55</f>
        <v>0.1009442076500186</v>
      </c>
      <c r="AL57" s="92">
        <f t="shared" si="15"/>
        <v>0.1009442076500186</v>
      </c>
      <c r="AM57" s="95">
        <f>带兵数!$D54</f>
        <v>5008.7832933580094</v>
      </c>
      <c r="AN57" s="91">
        <f>战法技能效用!AQ55</f>
        <v>0.42755377762768798</v>
      </c>
      <c r="AO57" s="91">
        <f t="shared" si="16"/>
        <v>506521076.586528</v>
      </c>
      <c r="AP57" s="95">
        <f t="shared" si="17"/>
        <v>7369904.0798349474</v>
      </c>
      <c r="AQ57" s="95">
        <f t="shared" si="18"/>
        <v>2052281.2542341987</v>
      </c>
      <c r="AR57" s="95">
        <f t="shared" si="19"/>
        <v>2052281.2542341987</v>
      </c>
      <c r="AS57" s="95">
        <f t="shared" si="20"/>
        <v>1132828334.0569444</v>
      </c>
      <c r="AT57" s="95">
        <f t="shared" si="21"/>
        <v>1132828334.0569444</v>
      </c>
      <c r="AU57" s="95">
        <f t="shared" si="22"/>
        <v>1047000632.8335757</v>
      </c>
      <c r="AV57" s="95">
        <f t="shared" si="23"/>
        <v>1047000632.8335757</v>
      </c>
      <c r="AW57" s="95">
        <f t="shared" si="24"/>
        <v>411675.48137811327</v>
      </c>
      <c r="AX57" s="95">
        <f t="shared" si="25"/>
        <v>1444424235.1685236</v>
      </c>
      <c r="AY57" s="14">
        <v>51</v>
      </c>
      <c r="AZ57" s="14">
        <f t="shared" si="26"/>
        <v>0.91312736611069811</v>
      </c>
      <c r="BA57" s="14">
        <f t="shared" si="27"/>
        <v>0.46635274349141559</v>
      </c>
      <c r="BD57" s="14">
        <v>51</v>
      </c>
      <c r="BE57" s="95">
        <f>求节点(节奏总纲!$D$4:$D$163,M$7:M$166,$BD57)</f>
        <v>178.23142667004171</v>
      </c>
      <c r="BF57" s="95">
        <f>求节点(节奏总纲!$D$4:$D$163,N$7:N$166,$BD57)</f>
        <v>9022.9578968111546</v>
      </c>
      <c r="BG57" s="95">
        <f>求节点(节奏总纲!$D$4:$D$163,O$7:O$166,$BD57)</f>
        <v>9022.9578968111546</v>
      </c>
      <c r="BH57" s="95">
        <f>求节点(节奏总纲!$D$4:$D$163,P$7:P$166,$BD57)</f>
        <v>2.2491891891891894E-2</v>
      </c>
      <c r="BI57" s="95">
        <f>求节点(节奏总纲!$D$4:$D$163,Q$7:Q$166,$BD57)</f>
        <v>2.2491891891891894E-2</v>
      </c>
      <c r="BJ57" s="95">
        <f>求节点(节奏总纲!$D$4:$D$163,T$7:T$166,$BD57)</f>
        <v>1.0946250183303745</v>
      </c>
      <c r="BK57" s="95">
        <f>求节点(节奏总纲!$D$4:$D$163,U$7:U$166,$BD57)</f>
        <v>2018833427.7965996</v>
      </c>
      <c r="BL57" s="91"/>
      <c r="BM57" s="14">
        <v>51</v>
      </c>
      <c r="BN57" s="95">
        <f>求节点(节奏总纲!$D$4:$D$163,AF$7:AF$166,$BD57)</f>
        <v>178.23142667004171</v>
      </c>
      <c r="BO57" s="95">
        <f>求节点(节奏总纲!$D$4:$D$163,AG$7:AG$166,$BD57)</f>
        <v>548.92984515200772</v>
      </c>
      <c r="BP57" s="95">
        <f>求节点(节奏总纲!$D$4:$D$163,AH$7:AH$166,$BD57)</f>
        <v>548.92984515200772</v>
      </c>
      <c r="BQ57" s="95">
        <f>求节点(节奏总纲!$D$4:$D$163,AI$7:AI$166,$BD57)</f>
        <v>2.2491891891891894E-2</v>
      </c>
      <c r="BR57" s="95">
        <f>求节点(节奏总纲!$D$4:$D$163,AJ$7:AJ$166,$BD57)</f>
        <v>2.2491891891891894E-2</v>
      </c>
      <c r="BS57" s="95">
        <f>求节点(节奏总纲!$D$4:$D$163,AM$7:AM$166,$BD57)</f>
        <v>5391.3298682608802</v>
      </c>
      <c r="BT57" s="95">
        <f>求节点(节奏总纲!$D$4:$D$163,AN$7:AN$166,$BD57)</f>
        <v>0.50383537821494861</v>
      </c>
      <c r="BU57" s="95">
        <f>求节点(节奏总纲!$D$4:$D$163,AO$7:AO$166,$BD57)</f>
        <v>895583785.86467195</v>
      </c>
      <c r="BX57" s="14">
        <v>51</v>
      </c>
      <c r="BY57" s="14">
        <f t="shared" si="48"/>
        <v>263744467.19435495</v>
      </c>
      <c r="BZ57" s="14">
        <f t="shared" si="49"/>
        <v>512504895.82988155</v>
      </c>
      <c r="CA57" s="14">
        <f t="shared" si="50"/>
        <v>512504895.82988155</v>
      </c>
      <c r="CB57" s="14">
        <f t="shared" si="51"/>
        <v>8516412.7283364721</v>
      </c>
      <c r="CC57" s="14">
        <f t="shared" si="52"/>
        <v>8516412.7283364721</v>
      </c>
      <c r="CD57" s="14">
        <f t="shared" si="47"/>
        <v>329349194.63452935</v>
      </c>
      <c r="CF57" s="93">
        <f t="shared" si="34"/>
        <v>0.16129815636191061</v>
      </c>
      <c r="CG57" s="93">
        <f t="shared" si="35"/>
        <v>0.31343252695760165</v>
      </c>
      <c r="CH57" s="93">
        <f t="shared" si="36"/>
        <v>0.31343252695760165</v>
      </c>
      <c r="CI57" s="93">
        <f t="shared" si="37"/>
        <v>5.2083810004078957E-3</v>
      </c>
      <c r="CJ57" s="93">
        <f t="shared" si="38"/>
        <v>5.2083810004078957E-3</v>
      </c>
      <c r="CK57" s="93">
        <f t="shared" si="39"/>
        <v>0.20142002772207032</v>
      </c>
    </row>
    <row r="58" spans="12:89" x14ac:dyDescent="0.15">
      <c r="L58" s="14">
        <v>52</v>
      </c>
      <c r="M58" s="95">
        <f>武将属性!$C56</f>
        <v>160.09035869471643</v>
      </c>
      <c r="N58" s="95">
        <f>武将属性!$R56</f>
        <v>7695.4980430282003</v>
      </c>
      <c r="O58" s="95">
        <f>武将属性!$R56</f>
        <v>7695.4980430282003</v>
      </c>
      <c r="P58" s="90">
        <f>武将属性!$AD56</f>
        <v>1.8407412394632932E-2</v>
      </c>
      <c r="Q58" s="90">
        <f>武将属性!$AD56</f>
        <v>1.8407412394632932E-2</v>
      </c>
      <c r="R58" s="90">
        <f>武将属性!BG56</f>
        <v>0.10101617335072746</v>
      </c>
      <c r="S58" s="90">
        <f t="shared" si="4"/>
        <v>0.10101617335072746</v>
      </c>
      <c r="T58" s="95">
        <f>战法技能效用!AK56</f>
        <v>1.0092406288489295</v>
      </c>
      <c r="U58" s="95">
        <f t="shared" si="5"/>
        <v>1203020571.6020775</v>
      </c>
      <c r="V58" s="95">
        <f t="shared" si="6"/>
        <v>11130220.055313738</v>
      </c>
      <c r="W58" s="95">
        <f t="shared" si="7"/>
        <v>231543.28817230693</v>
      </c>
      <c r="X58" s="95">
        <f t="shared" si="8"/>
        <v>231543.28817230693</v>
      </c>
      <c r="Y58" s="95">
        <f t="shared" si="9"/>
        <v>1749634674.0216372</v>
      </c>
      <c r="Z58" s="95">
        <f t="shared" si="10"/>
        <v>1749634674.0216372</v>
      </c>
      <c r="AA58" s="95">
        <f t="shared" si="11"/>
        <v>1618360351.223196</v>
      </c>
      <c r="AB58" s="95">
        <f t="shared" si="12"/>
        <v>1618360351.223196</v>
      </c>
      <c r="AC58" s="95">
        <f t="shared" si="13"/>
        <v>1773646118.2622001</v>
      </c>
      <c r="AD58" s="92"/>
      <c r="AE58" s="14">
        <v>52</v>
      </c>
      <c r="AF58" s="95">
        <f>武将属性!$C56</f>
        <v>160.09035869471643</v>
      </c>
      <c r="AG58" s="91">
        <f>士兵属性!$D56</f>
        <v>509.97494108958813</v>
      </c>
      <c r="AH58" s="91">
        <f>士兵属性!$D56</f>
        <v>509.97494108958813</v>
      </c>
      <c r="AI58" s="92">
        <f>士兵属性!$O56</f>
        <v>1.8407412394632932E-2</v>
      </c>
      <c r="AJ58" s="92">
        <f>士兵属性!$O56</f>
        <v>1.8407412394632932E-2</v>
      </c>
      <c r="AK58" s="92">
        <f>士兵属性!AV56</f>
        <v>0.10101617335072746</v>
      </c>
      <c r="AL58" s="92">
        <f t="shared" si="15"/>
        <v>0.10101617335072746</v>
      </c>
      <c r="AM58" s="95">
        <f>带兵数!$D55</f>
        <v>5070.9452382022582</v>
      </c>
      <c r="AN58" s="91">
        <f>战法技能效用!AQ56</f>
        <v>0.43837348300312184</v>
      </c>
      <c r="AO58" s="91">
        <f t="shared" si="16"/>
        <v>556986313.93852532</v>
      </c>
      <c r="AP58" s="95">
        <f t="shared" si="17"/>
        <v>7932210.6878864476</v>
      </c>
      <c r="AQ58" s="95">
        <f t="shared" si="18"/>
        <v>2227181.3217254179</v>
      </c>
      <c r="AR58" s="95">
        <f t="shared" si="19"/>
        <v>2227181.3217254179</v>
      </c>
      <c r="AS58" s="95">
        <f t="shared" si="20"/>
        <v>1246917921.8559434</v>
      </c>
      <c r="AT58" s="95">
        <f t="shared" si="21"/>
        <v>1246917921.8559434</v>
      </c>
      <c r="AU58" s="95">
        <f t="shared" si="22"/>
        <v>1153362216.6522787</v>
      </c>
      <c r="AV58" s="95">
        <f t="shared" si="23"/>
        <v>1153362216.6522787</v>
      </c>
      <c r="AW58" s="95">
        <f t="shared" si="24"/>
        <v>447966.4480641936</v>
      </c>
      <c r="AX58" s="95">
        <f t="shared" si="25"/>
        <v>1579293106.7824552</v>
      </c>
      <c r="AY58" s="14">
        <v>52</v>
      </c>
      <c r="AZ58" s="14">
        <f t="shared" si="26"/>
        <v>0.90342485962501362</v>
      </c>
      <c r="BA58" s="14">
        <f t="shared" si="27"/>
        <v>0.46298984995475156</v>
      </c>
      <c r="BD58" s="14">
        <v>52</v>
      </c>
      <c r="BE58" s="95">
        <f>求节点(节奏总纲!$D$4:$D$163,M$7:M$166,$BD58)</f>
        <v>179.24185101269987</v>
      </c>
      <c r="BF58" s="95">
        <f>求节点(节奏总纲!$D$4:$D$163,N$7:N$166,$BD58)</f>
        <v>9094.3943102362555</v>
      </c>
      <c r="BG58" s="95">
        <f>求节点(节奏总纲!$D$4:$D$163,O$7:O$166,$BD58)</f>
        <v>9094.3943102362555</v>
      </c>
      <c r="BH58" s="95">
        <f>求节点(节奏总纲!$D$4:$D$163,P$7:P$166,$BD58)</f>
        <v>2.2636036036036037E-2</v>
      </c>
      <c r="BI58" s="95">
        <f>求节点(节奏总纲!$D$4:$D$163,Q$7:Q$166,$BD58)</f>
        <v>2.2636036036036037E-2</v>
      </c>
      <c r="BJ58" s="95">
        <f>求节点(节奏总纲!$D$4:$D$163,T$7:T$166,$BD58)</f>
        <v>1.0998562524050099</v>
      </c>
      <c r="BK58" s="95">
        <f>求节点(节奏总纲!$D$4:$D$163,U$7:U$166,$BD58)</f>
        <v>2075096253.3027415</v>
      </c>
      <c r="BL58" s="91"/>
      <c r="BM58" s="14">
        <v>52</v>
      </c>
      <c r="BN58" s="95">
        <f>求节点(节奏总纲!$D$4:$D$163,AF$7:AF$166,$BD58)</f>
        <v>179.24185101269987</v>
      </c>
      <c r="BO58" s="95">
        <f>求节点(节奏总纲!$D$4:$D$163,AG$7:AG$166,$BD58)</f>
        <v>551.06314021006006</v>
      </c>
      <c r="BP58" s="95">
        <f>求节点(节奏总纲!$D$4:$D$163,AH$7:AH$166,$BD58)</f>
        <v>551.06314021006006</v>
      </c>
      <c r="BQ58" s="95">
        <f>求节点(节奏总纲!$D$4:$D$163,AI$7:AI$166,$BD58)</f>
        <v>2.2636036036036037E-2</v>
      </c>
      <c r="BR58" s="95">
        <f>求节点(节奏总纲!$D$4:$D$163,AJ$7:AJ$166,$BD58)</f>
        <v>2.2636036036036037E-2</v>
      </c>
      <c r="BS58" s="95">
        <f>求节点(节奏总纲!$D$4:$D$163,AM$7:AM$166,$BD58)</f>
        <v>5408.8540280307761</v>
      </c>
      <c r="BT58" s="95">
        <f>求节点(节奏总纲!$D$4:$D$163,AN$7:AN$166,$BD58)</f>
        <v>0.50778647536278765</v>
      </c>
      <c r="BU58" s="95">
        <f>求节点(节奏总纲!$D$4:$D$163,AO$7:AO$166,$BD58)</f>
        <v>919389200.05416441</v>
      </c>
      <c r="BX58" s="14">
        <v>52</v>
      </c>
      <c r="BY58" s="14">
        <f t="shared" si="48"/>
        <v>304764174.45571655</v>
      </c>
      <c r="BZ58" s="14">
        <f t="shared" si="49"/>
        <v>569842146.15203416</v>
      </c>
      <c r="CA58" s="14">
        <f t="shared" si="50"/>
        <v>569842146.15203416</v>
      </c>
      <c r="CB58" s="14">
        <f t="shared" si="51"/>
        <v>10047753.063493952</v>
      </c>
      <c r="CC58" s="14">
        <f t="shared" si="52"/>
        <v>10047753.063493952</v>
      </c>
      <c r="CD58" s="14">
        <f t="shared" si="47"/>
        <v>350057881.88106626</v>
      </c>
      <c r="CF58" s="93">
        <f t="shared" si="34"/>
        <v>0.16795098806658512</v>
      </c>
      <c r="CG58" s="93">
        <f t="shared" si="35"/>
        <v>0.31403150209219866</v>
      </c>
      <c r="CH58" s="93">
        <f t="shared" si="36"/>
        <v>0.31403150209219866</v>
      </c>
      <c r="CI58" s="93">
        <f t="shared" si="37"/>
        <v>5.5371667548413626E-3</v>
      </c>
      <c r="CJ58" s="93">
        <f t="shared" si="38"/>
        <v>5.5371667548413626E-3</v>
      </c>
      <c r="CK58" s="93">
        <f t="shared" si="39"/>
        <v>0.19291167423933492</v>
      </c>
    </row>
    <row r="59" spans="12:89" x14ac:dyDescent="0.15">
      <c r="L59" s="14">
        <v>53</v>
      </c>
      <c r="M59" s="95">
        <f>武将属性!$C57</f>
        <v>163.78471505226582</v>
      </c>
      <c r="N59" s="95">
        <f>武将属性!$R57</f>
        <v>7943.1288457810924</v>
      </c>
      <c r="O59" s="95">
        <f>武将属性!$R57</f>
        <v>7943.1288457810924</v>
      </c>
      <c r="P59" s="90">
        <f>武将属性!$AD57</f>
        <v>1.9298873742345769E-2</v>
      </c>
      <c r="Q59" s="90">
        <f>武将属性!$AD57</f>
        <v>1.9298873742345769E-2</v>
      </c>
      <c r="R59" s="90">
        <f>武将属性!BG57</f>
        <v>0.10109330427896006</v>
      </c>
      <c r="S59" s="90">
        <f t="shared" si="4"/>
        <v>0.10109330427896006</v>
      </c>
      <c r="T59" s="95">
        <f>战法技能效用!AK57</f>
        <v>1.0209164006014295</v>
      </c>
      <c r="U59" s="95">
        <f t="shared" si="5"/>
        <v>1329060104.6688013</v>
      </c>
      <c r="V59" s="95">
        <f t="shared" si="6"/>
        <v>12009957.895539166</v>
      </c>
      <c r="W59" s="95">
        <f t="shared" si="7"/>
        <v>247641.3979807678</v>
      </c>
      <c r="X59" s="95">
        <f t="shared" si="8"/>
        <v>247641.3979807678</v>
      </c>
      <c r="Y59" s="95">
        <f t="shared" si="9"/>
        <v>1929804478.7282033</v>
      </c>
      <c r="Z59" s="95">
        <f t="shared" si="10"/>
        <v>1929804478.7282033</v>
      </c>
      <c r="AA59" s="95">
        <f t="shared" si="11"/>
        <v>1786449453.5262783</v>
      </c>
      <c r="AB59" s="95">
        <f t="shared" si="12"/>
        <v>1786449453.5262783</v>
      </c>
      <c r="AC59" s="95">
        <f t="shared" si="13"/>
        <v>1946688671.6592476</v>
      </c>
      <c r="AD59" s="92"/>
      <c r="AE59" s="14">
        <v>53</v>
      </c>
      <c r="AF59" s="95">
        <f>武将属性!$C57</f>
        <v>163.78471505226582</v>
      </c>
      <c r="AG59" s="91">
        <f>士兵属性!$D57</f>
        <v>517.64375219104045</v>
      </c>
      <c r="AH59" s="91">
        <f>士兵属性!$D57</f>
        <v>517.64375219104045</v>
      </c>
      <c r="AI59" s="92">
        <f>士兵属性!$O57</f>
        <v>1.9298873742345769E-2</v>
      </c>
      <c r="AJ59" s="92">
        <f>士兵属性!$O57</f>
        <v>1.9298873742345769E-2</v>
      </c>
      <c r="AK59" s="92">
        <f>士兵属性!AV57</f>
        <v>0.10109330427896006</v>
      </c>
      <c r="AL59" s="92">
        <f t="shared" si="15"/>
        <v>0.10109330427896006</v>
      </c>
      <c r="AM59" s="95">
        <f>带兵数!$D56</f>
        <v>5135.9430310817388</v>
      </c>
      <c r="AN59" s="91">
        <f>战法技能效用!AQ57</f>
        <v>0.44919318837855571</v>
      </c>
      <c r="AO59" s="91">
        <f t="shared" si="16"/>
        <v>612504965.92828667</v>
      </c>
      <c r="AP59" s="95">
        <f t="shared" si="17"/>
        <v>8536162.8377079479</v>
      </c>
      <c r="AQ59" s="95">
        <f t="shared" si="18"/>
        <v>2415739.3722557165</v>
      </c>
      <c r="AR59" s="95">
        <f t="shared" si="19"/>
        <v>2415739.3722557165</v>
      </c>
      <c r="AS59" s="95">
        <f t="shared" si="20"/>
        <v>1371622233.7033029</v>
      </c>
      <c r="AT59" s="95">
        <f t="shared" si="21"/>
        <v>1371622233.7033029</v>
      </c>
      <c r="AU59" s="95">
        <f t="shared" si="22"/>
        <v>1269731631.8068652</v>
      </c>
      <c r="AV59" s="95">
        <f t="shared" si="23"/>
        <v>1269731631.8068652</v>
      </c>
      <c r="AW59" s="95">
        <f t="shared" si="24"/>
        <v>486957.26778990286</v>
      </c>
      <c r="AX59" s="95">
        <f t="shared" si="25"/>
        <v>1725777353.9071126</v>
      </c>
      <c r="AY59" s="14">
        <v>53</v>
      </c>
      <c r="AZ59" s="14">
        <f t="shared" si="26"/>
        <v>0.89620862897411846</v>
      </c>
      <c r="BA59" s="14">
        <f t="shared" si="27"/>
        <v>0.46085573088579129</v>
      </c>
      <c r="BD59" s="14">
        <v>53</v>
      </c>
      <c r="BE59" s="95">
        <f>求节点(节奏总纲!$D$4:$D$163,M$7:M$166,$BD59)</f>
        <v>180.25227535535805</v>
      </c>
      <c r="BF59" s="95">
        <f>求节点(节奏总纲!$D$4:$D$163,N$7:N$166,$BD59)</f>
        <v>9165.8307236613564</v>
      </c>
      <c r="BG59" s="95">
        <f>求节点(节奏总纲!$D$4:$D$163,O$7:O$166,$BD59)</f>
        <v>9165.8307236613564</v>
      </c>
      <c r="BH59" s="95">
        <f>求节点(节奏总纲!$D$4:$D$163,P$7:P$166,$BD59)</f>
        <v>2.278018018018018E-2</v>
      </c>
      <c r="BI59" s="95">
        <f>求节点(节奏总纲!$D$4:$D$163,Q$7:Q$166,$BD59)</f>
        <v>2.278018018018018E-2</v>
      </c>
      <c r="BJ59" s="95">
        <f>求节点(节奏总纲!$D$4:$D$163,T$7:T$166,$BD59)</f>
        <v>1.1050874864796452</v>
      </c>
      <c r="BK59" s="95">
        <f>求节点(节奏总纲!$D$4:$D$163,U$7:U$166,$BD59)</f>
        <v>2131359078.8088834</v>
      </c>
      <c r="BL59" s="91"/>
      <c r="BM59" s="14">
        <v>53</v>
      </c>
      <c r="BN59" s="95">
        <f>求节点(节奏总纲!$D$4:$D$163,AF$7:AF$166,$BD59)</f>
        <v>180.25227535535805</v>
      </c>
      <c r="BO59" s="95">
        <f>求节点(节奏总纲!$D$4:$D$163,AG$7:AG$166,$BD59)</f>
        <v>553.1964352681124</v>
      </c>
      <c r="BP59" s="95">
        <f>求节点(节奏总纲!$D$4:$D$163,AH$7:AH$166,$BD59)</f>
        <v>553.1964352681124</v>
      </c>
      <c r="BQ59" s="95">
        <f>求节点(节奏总纲!$D$4:$D$163,AI$7:AI$166,$BD59)</f>
        <v>2.278018018018018E-2</v>
      </c>
      <c r="BR59" s="95">
        <f>求节点(节奏总纲!$D$4:$D$163,AJ$7:AJ$166,$BD59)</f>
        <v>2.278018018018018E-2</v>
      </c>
      <c r="BS59" s="95">
        <f>求节点(节奏总纲!$D$4:$D$163,AM$7:AM$166,$BD59)</f>
        <v>5426.3781878006721</v>
      </c>
      <c r="BT59" s="95">
        <f>求节点(节奏总纲!$D$4:$D$163,AN$7:AN$166,$BD59)</f>
        <v>0.51173757251062668</v>
      </c>
      <c r="BU59" s="95">
        <f>求节点(节奏总纲!$D$4:$D$163,AO$7:AO$166,$BD59)</f>
        <v>943194614.24365675</v>
      </c>
      <c r="BX59" s="14">
        <v>53</v>
      </c>
      <c r="BY59" s="14">
        <f t="shared" si="48"/>
        <v>349133238.76100224</v>
      </c>
      <c r="BZ59" s="14">
        <f t="shared" si="49"/>
        <v>631165784.32886016</v>
      </c>
      <c r="CA59" s="14">
        <f t="shared" si="50"/>
        <v>631165784.32886016</v>
      </c>
      <c r="CB59" s="14">
        <f t="shared" si="51"/>
        <v>11768099.164923266</v>
      </c>
      <c r="CC59" s="14">
        <f t="shared" si="52"/>
        <v>11768099.164923266</v>
      </c>
      <c r="CD59" s="14">
        <f t="shared" si="47"/>
        <v>372786974.48453707</v>
      </c>
      <c r="CF59" s="93">
        <f t="shared" si="34"/>
        <v>0.17388949540402546</v>
      </c>
      <c r="CG59" s="93">
        <f t="shared" si="35"/>
        <v>0.31435878217359442</v>
      </c>
      <c r="CH59" s="93">
        <f t="shared" si="36"/>
        <v>0.31435878217359442</v>
      </c>
      <c r="CI59" s="93">
        <f t="shared" si="37"/>
        <v>5.8612260262445532E-3</v>
      </c>
      <c r="CJ59" s="93">
        <f t="shared" si="38"/>
        <v>5.8612260262445532E-3</v>
      </c>
      <c r="CK59" s="93">
        <f t="shared" si="39"/>
        <v>0.18567048819629656</v>
      </c>
    </row>
    <row r="60" spans="12:89" x14ac:dyDescent="0.15">
      <c r="L60" s="14">
        <v>54</v>
      </c>
      <c r="M60" s="95">
        <f>武将属性!$C58</f>
        <v>167.35483849955435</v>
      </c>
      <c r="N60" s="95">
        <f>武将属性!$R58</f>
        <v>8195.5058745616134</v>
      </c>
      <c r="O60" s="95">
        <f>武将属性!$R58</f>
        <v>8195.5058745616134</v>
      </c>
      <c r="P60" s="90">
        <f>武将属性!$AD58</f>
        <v>2.0238981378739643E-2</v>
      </c>
      <c r="Q60" s="90">
        <f>武将属性!$AD58</f>
        <v>2.0238981378739643E-2</v>
      </c>
      <c r="R60" s="90">
        <f>武将属性!BG58</f>
        <v>0.10117597116098055</v>
      </c>
      <c r="S60" s="90">
        <f t="shared" si="4"/>
        <v>0.10117597116098055</v>
      </c>
      <c r="T60" s="95">
        <f>战法技能效用!AK58</f>
        <v>1.0359876202649398</v>
      </c>
      <c r="U60" s="95">
        <f t="shared" si="5"/>
        <v>1470270886.8051822</v>
      </c>
      <c r="V60" s="95">
        <f t="shared" si="6"/>
        <v>12988122.547703234</v>
      </c>
      <c r="W60" s="95">
        <f t="shared" si="7"/>
        <v>265221.59640323179</v>
      </c>
      <c r="X60" s="95">
        <f t="shared" si="8"/>
        <v>265221.59640323179</v>
      </c>
      <c r="Y60" s="95">
        <f t="shared" si="9"/>
        <v>2130505882.5000806</v>
      </c>
      <c r="Z60" s="95">
        <f t="shared" si="10"/>
        <v>2130505882.5000806</v>
      </c>
      <c r="AA60" s="95">
        <f t="shared" si="11"/>
        <v>1973912624.6022434</v>
      </c>
      <c r="AB60" s="95">
        <f t="shared" si="12"/>
        <v>1973912624.6022434</v>
      </c>
      <c r="AC60" s="95">
        <f t="shared" si="13"/>
        <v>2135204683.7106452</v>
      </c>
      <c r="AD60" s="92"/>
      <c r="AE60" s="14">
        <v>54</v>
      </c>
      <c r="AF60" s="95">
        <f>武将属性!$C58</f>
        <v>167.35483849955435</v>
      </c>
      <c r="AG60" s="91">
        <f>士兵属性!$D58</f>
        <v>525.37258539914717</v>
      </c>
      <c r="AH60" s="91">
        <f>士兵属性!$D58</f>
        <v>525.37258539914717</v>
      </c>
      <c r="AI60" s="92">
        <f>士兵属性!$O58</f>
        <v>2.0238981378739643E-2</v>
      </c>
      <c r="AJ60" s="92">
        <f>士兵属性!$O58</f>
        <v>2.0238981378739643E-2</v>
      </c>
      <c r="AK60" s="92">
        <f>士兵属性!AV58</f>
        <v>0.10117597116098055</v>
      </c>
      <c r="AL60" s="92">
        <f t="shared" si="15"/>
        <v>0.10117597116098055</v>
      </c>
      <c r="AM60" s="95">
        <f>带兵数!$D57</f>
        <v>5199.1963103880526</v>
      </c>
      <c r="AN60" s="91">
        <f>战法技能效用!AQ58</f>
        <v>0.46114746096549647</v>
      </c>
      <c r="AO60" s="91">
        <f t="shared" si="16"/>
        <v>672947041.17441869</v>
      </c>
      <c r="AP60" s="95">
        <f t="shared" si="17"/>
        <v>9194545.2691305913</v>
      </c>
      <c r="AQ60" s="95">
        <f t="shared" si="18"/>
        <v>2619667.1543242</v>
      </c>
      <c r="AR60" s="95">
        <f t="shared" si="19"/>
        <v>2619667.1543242</v>
      </c>
      <c r="AS60" s="95">
        <f t="shared" si="20"/>
        <v>1508226667.1606095</v>
      </c>
      <c r="AT60" s="95">
        <f t="shared" si="21"/>
        <v>1508226667.1606095</v>
      </c>
      <c r="AU60" s="95">
        <f t="shared" si="22"/>
        <v>1397371245.7327511</v>
      </c>
      <c r="AV60" s="95">
        <f t="shared" si="23"/>
        <v>1397371245.7327511</v>
      </c>
      <c r="AW60" s="95">
        <f t="shared" si="24"/>
        <v>529428.48224548332</v>
      </c>
      <c r="AX60" s="95">
        <f t="shared" si="25"/>
        <v>1883863665.4004788</v>
      </c>
      <c r="AY60" s="14">
        <v>54</v>
      </c>
      <c r="AZ60" s="14">
        <f t="shared" si="26"/>
        <v>0.88868060225808021</v>
      </c>
      <c r="BA60" s="14">
        <f t="shared" si="27"/>
        <v>0.45770275886826245</v>
      </c>
      <c r="BD60" s="14">
        <v>54</v>
      </c>
      <c r="BE60" s="95">
        <f>求节点(节奏总纲!$D$4:$D$163,M$7:M$166,$BD60)</f>
        <v>181.26269969801623</v>
      </c>
      <c r="BF60" s="95">
        <f>求节点(节奏总纲!$D$4:$D$163,N$7:N$166,$BD60)</f>
        <v>9237.2671370864573</v>
      </c>
      <c r="BG60" s="95">
        <f>求节点(节奏总纲!$D$4:$D$163,O$7:O$166,$BD60)</f>
        <v>9237.2671370864573</v>
      </c>
      <c r="BH60" s="95">
        <f>求节点(节奏总纲!$D$4:$D$163,P$7:P$166,$BD60)</f>
        <v>2.2924324324324324E-2</v>
      </c>
      <c r="BI60" s="95">
        <f>求节点(节奏总纲!$D$4:$D$163,Q$7:Q$166,$BD60)</f>
        <v>2.2924324324324324E-2</v>
      </c>
      <c r="BJ60" s="95">
        <f>求节点(节奏总纲!$D$4:$D$163,T$7:T$166,$BD60)</f>
        <v>1.1103187205542804</v>
      </c>
      <c r="BK60" s="95">
        <f>求节点(节奏总纲!$D$4:$D$163,U$7:U$166,$BD60)</f>
        <v>2187621904.3150253</v>
      </c>
      <c r="BL60" s="91"/>
      <c r="BM60" s="14">
        <v>54</v>
      </c>
      <c r="BN60" s="95">
        <f>求节点(节奏总纲!$D$4:$D$163,AF$7:AF$166,$BD60)</f>
        <v>181.26269969801623</v>
      </c>
      <c r="BO60" s="95">
        <f>求节点(节奏总纲!$D$4:$D$163,AG$7:AG$166,$BD60)</f>
        <v>555.32973032616474</v>
      </c>
      <c r="BP60" s="95">
        <f>求节点(节奏总纲!$D$4:$D$163,AH$7:AH$166,$BD60)</f>
        <v>555.32973032616474</v>
      </c>
      <c r="BQ60" s="95">
        <f>求节点(节奏总纲!$D$4:$D$163,AI$7:AI$166,$BD60)</f>
        <v>2.2924324324324324E-2</v>
      </c>
      <c r="BR60" s="95">
        <f>求节点(节奏总纲!$D$4:$D$163,AJ$7:AJ$166,$BD60)</f>
        <v>2.2924324324324324E-2</v>
      </c>
      <c r="BS60" s="95">
        <f>求节点(节奏总纲!$D$4:$D$163,AM$7:AM$166,$BD60)</f>
        <v>5443.9023475705681</v>
      </c>
      <c r="BT60" s="95">
        <f>求节点(节奏总纲!$D$4:$D$163,AN$7:AN$166,$BD60)</f>
        <v>0.51568866965846571</v>
      </c>
      <c r="BU60" s="95">
        <f>求节点(节奏总纲!$D$4:$D$163,AO$7:AO$166,$BD60)</f>
        <v>967000028.43314922</v>
      </c>
      <c r="BX60" s="14">
        <v>54</v>
      </c>
      <c r="BY60" s="14">
        <f t="shared" si="48"/>
        <v>395502439.60481429</v>
      </c>
      <c r="BZ60" s="14">
        <f t="shared" si="49"/>
        <v>698101622.79753435</v>
      </c>
      <c r="CA60" s="14">
        <f t="shared" si="50"/>
        <v>698101622.79753435</v>
      </c>
      <c r="CB60" s="14">
        <f t="shared" si="51"/>
        <v>13771004.014443662</v>
      </c>
      <c r="CC60" s="14">
        <f t="shared" si="52"/>
        <v>13771004.014443662</v>
      </c>
      <c r="CD60" s="14">
        <f t="shared" si="47"/>
        <v>404967113.29929626</v>
      </c>
      <c r="CF60" s="93">
        <f t="shared" si="34"/>
        <v>0.1778166562168435</v>
      </c>
      <c r="CG60" s="93">
        <f t="shared" si="35"/>
        <v>0.31386429977383806</v>
      </c>
      <c r="CH60" s="93">
        <f t="shared" si="36"/>
        <v>0.31386429977383806</v>
      </c>
      <c r="CI60" s="93">
        <f t="shared" si="37"/>
        <v>6.1914002074016363E-3</v>
      </c>
      <c r="CJ60" s="93">
        <f t="shared" si="38"/>
        <v>6.1914002074016363E-3</v>
      </c>
      <c r="CK60" s="93">
        <f t="shared" si="39"/>
        <v>0.18207194382067707</v>
      </c>
    </row>
    <row r="61" spans="12:89" x14ac:dyDescent="0.15">
      <c r="L61" s="14">
        <v>55</v>
      </c>
      <c r="M61" s="95">
        <f>武将属性!$C59</f>
        <v>170.75931337850099</v>
      </c>
      <c r="N61" s="95">
        <f>武将属性!$R59</f>
        <v>8454.0989364371908</v>
      </c>
      <c r="O61" s="95">
        <f>武将属性!$R59</f>
        <v>8454.0989364371908</v>
      </c>
      <c r="P61" s="90">
        <f>武将属性!$AD59</f>
        <v>2.1189751841863232E-2</v>
      </c>
      <c r="Q61" s="90">
        <f>武将属性!$AD59</f>
        <v>2.1189751841863232E-2</v>
      </c>
      <c r="R61" s="90">
        <f>武将属性!BG59</f>
        <v>0.10126457133136073</v>
      </c>
      <c r="S61" s="90">
        <f t="shared" si="4"/>
        <v>0.10126457133136073</v>
      </c>
      <c r="T61" s="95">
        <f>战法技能效用!AK59</f>
        <v>1.0555057871375619</v>
      </c>
      <c r="U61" s="95">
        <f t="shared" si="5"/>
        <v>1630394491.481878</v>
      </c>
      <c r="V61" s="95">
        <f t="shared" si="6"/>
        <v>14095076.104097076</v>
      </c>
      <c r="W61" s="95">
        <f t="shared" si="7"/>
        <v>284698.05423967016</v>
      </c>
      <c r="X61" s="95">
        <f t="shared" si="8"/>
        <v>284698.05423967016</v>
      </c>
      <c r="Y61" s="95">
        <f t="shared" si="9"/>
        <v>2356922906.063446</v>
      </c>
      <c r="Z61" s="95">
        <f t="shared" si="10"/>
        <v>2356922906.063446</v>
      </c>
      <c r="AA61" s="95">
        <f t="shared" si="11"/>
        <v>2185547034.0279646</v>
      </c>
      <c r="AB61" s="95">
        <f t="shared" si="12"/>
        <v>2185547034.0279646</v>
      </c>
      <c r="AC61" s="95">
        <f t="shared" si="13"/>
        <v>2341871798.7703304</v>
      </c>
      <c r="AD61" s="92"/>
      <c r="AE61" s="14">
        <v>55</v>
      </c>
      <c r="AF61" s="95">
        <f>武将属性!$C59</f>
        <v>170.75931337850099</v>
      </c>
      <c r="AG61" s="91">
        <f>士兵属性!$D59</f>
        <v>533.15666966452943</v>
      </c>
      <c r="AH61" s="91">
        <f>士兵属性!$D59</f>
        <v>533.15666966452943</v>
      </c>
      <c r="AI61" s="92">
        <f>士兵属性!$O59</f>
        <v>2.1189751841863232E-2</v>
      </c>
      <c r="AJ61" s="92">
        <f>士兵属性!$O59</f>
        <v>2.1189751841863232E-2</v>
      </c>
      <c r="AK61" s="92">
        <f>士兵属性!AV59</f>
        <v>0.10126457133136073</v>
      </c>
      <c r="AL61" s="92">
        <f t="shared" si="15"/>
        <v>0.10126457133136073</v>
      </c>
      <c r="AM61" s="95">
        <f>带兵数!$D58</f>
        <v>5263.360901484315</v>
      </c>
      <c r="AN61" s="91">
        <f>战法技能效用!AQ59</f>
        <v>0.47458765253190349</v>
      </c>
      <c r="AO61" s="91">
        <f t="shared" si="16"/>
        <v>739584508.50808704</v>
      </c>
      <c r="AP61" s="95">
        <f t="shared" si="17"/>
        <v>9926261.6073843092</v>
      </c>
      <c r="AQ61" s="95">
        <f t="shared" si="18"/>
        <v>2843546.0359775084</v>
      </c>
      <c r="AR61" s="95">
        <f t="shared" si="19"/>
        <v>2843546.0359775084</v>
      </c>
      <c r="AS61" s="95">
        <f t="shared" si="20"/>
        <v>1659830225.9057531</v>
      </c>
      <c r="AT61" s="95">
        <f t="shared" si="21"/>
        <v>1659830225.9057531</v>
      </c>
      <c r="AU61" s="95">
        <f t="shared" si="22"/>
        <v>1539141147.9288473</v>
      </c>
      <c r="AV61" s="95">
        <f t="shared" si="23"/>
        <v>1539141147.9288473</v>
      </c>
      <c r="AW61" s="95">
        <f t="shared" si="24"/>
        <v>576078.88303916273</v>
      </c>
      <c r="AX61" s="95">
        <f t="shared" si="25"/>
        <v>2056243359.9337924</v>
      </c>
      <c r="AY61" s="14">
        <v>55</v>
      </c>
      <c r="AZ61" s="14">
        <f t="shared" si="26"/>
        <v>0.88143710388079344</v>
      </c>
      <c r="BA61" s="14">
        <f t="shared" si="27"/>
        <v>0.45362304176817542</v>
      </c>
      <c r="BD61" s="14">
        <v>55</v>
      </c>
      <c r="BE61" s="95">
        <f>求节点(节奏总纲!$D$4:$D$163,M$7:M$166,$BD61)</f>
        <v>182.25385546086534</v>
      </c>
      <c r="BF61" s="95">
        <f>求节点(节奏总纲!$D$4:$D$163,N$7:N$166,$BD61)</f>
        <v>9307.3412731244789</v>
      </c>
      <c r="BG61" s="95">
        <f>求节点(节奏总纲!$D$4:$D$163,O$7:O$166,$BD61)</f>
        <v>9307.3412731244789</v>
      </c>
      <c r="BH61" s="95">
        <f>求节点(节奏总纲!$D$4:$D$163,P$7:P$166,$BD61)</f>
        <v>2.3067052335890695E-2</v>
      </c>
      <c r="BI61" s="95">
        <f>求节点(节奏总纲!$D$4:$D$163,Q$7:Q$166,$BD61)</f>
        <v>2.3067052335890695E-2</v>
      </c>
      <c r="BJ61" s="95">
        <f>求节点(节奏总纲!$D$4:$D$163,T$7:T$166,$BD61)</f>
        <v>1.1154501960947916</v>
      </c>
      <c r="BK61" s="95">
        <f>求节点(节奏总纲!$D$4:$D$163,U$7:U$166,$BD61)</f>
        <v>2243982485.0461874</v>
      </c>
      <c r="BL61" s="91"/>
      <c r="BM61" s="14">
        <v>55</v>
      </c>
      <c r="BN61" s="95">
        <f>求节点(节奏总纲!$D$4:$D$163,AF$7:AF$166,$BD61)</f>
        <v>182.25385546086534</v>
      </c>
      <c r="BO61" s="95">
        <f>求节点(节奏总纲!$D$4:$D$163,AG$7:AG$166,$BD61)</f>
        <v>557.42660778698234</v>
      </c>
      <c r="BP61" s="95">
        <f>求节点(节奏总纲!$D$4:$D$163,AH$7:AH$166,$BD61)</f>
        <v>557.42660778698234</v>
      </c>
      <c r="BQ61" s="95">
        <f>求节点(节奏总纲!$D$4:$D$163,AI$7:AI$166,$BD61)</f>
        <v>2.3067052335890695E-2</v>
      </c>
      <c r="BR61" s="95">
        <f>求节点(节奏总纲!$D$4:$D$163,AJ$7:AJ$166,$BD61)</f>
        <v>2.3067052335890695E-2</v>
      </c>
      <c r="BS61" s="95">
        <f>求节点(节奏总纲!$D$4:$D$163,AM$7:AM$166,$BD61)</f>
        <v>5460.8934092937307</v>
      </c>
      <c r="BT61" s="95">
        <f>求节点(节奏总纲!$D$4:$D$163,AN$7:AN$166,$BD61)</f>
        <v>0.51956442021427163</v>
      </c>
      <c r="BU61" s="95">
        <f>求节点(节奏总纲!$D$4:$D$163,AO$7:AO$166,$BD61)</f>
        <v>990820253.52986908</v>
      </c>
      <c r="BX61" s="14">
        <v>55</v>
      </c>
      <c r="BY61" s="14">
        <f t="shared" si="48"/>
        <v>443488772.11805391</v>
      </c>
      <c r="BZ61" s="14">
        <f t="shared" si="49"/>
        <v>771722564.35338986</v>
      </c>
      <c r="CA61" s="14">
        <f t="shared" si="50"/>
        <v>771722564.35338986</v>
      </c>
      <c r="CB61" s="14">
        <f t="shared" si="51"/>
        <v>16011896.697388198</v>
      </c>
      <c r="CC61" s="14">
        <f t="shared" si="52"/>
        <v>16011896.697388198</v>
      </c>
      <c r="CD61" s="14">
        <f t="shared" si="47"/>
        <v>450676157.86198324</v>
      </c>
      <c r="CF61" s="93">
        <f t="shared" si="34"/>
        <v>0.17957673026884055</v>
      </c>
      <c r="CG61" s="93">
        <f t="shared" si="35"/>
        <v>0.31248460726391653</v>
      </c>
      <c r="CH61" s="93">
        <f t="shared" si="36"/>
        <v>0.31248460726391653</v>
      </c>
      <c r="CI61" s="93">
        <f t="shared" si="37"/>
        <v>6.4835103729616308E-3</v>
      </c>
      <c r="CJ61" s="93">
        <f t="shared" si="38"/>
        <v>6.4835103729616308E-3</v>
      </c>
      <c r="CK61" s="93">
        <f t="shared" si="39"/>
        <v>0.18248703445740327</v>
      </c>
    </row>
    <row r="62" spans="12:89" x14ac:dyDescent="0.15">
      <c r="L62" s="14">
        <v>56</v>
      </c>
      <c r="M62" s="95">
        <f>武将属性!$C60</f>
        <v>174.44543807756787</v>
      </c>
      <c r="N62" s="95">
        <f>武将属性!$R60</f>
        <v>8712.6919983127682</v>
      </c>
      <c r="O62" s="95">
        <f>武将属性!$R60</f>
        <v>8712.6919983127682</v>
      </c>
      <c r="P62" s="90">
        <f>武将属性!$AD60</f>
        <v>2.198780974822814E-2</v>
      </c>
      <c r="Q62" s="90">
        <f>武将属性!$AD60</f>
        <v>2.198780974822814E-2</v>
      </c>
      <c r="R62" s="90">
        <f>武将属性!BG60</f>
        <v>0.10135953064275038</v>
      </c>
      <c r="S62" s="90">
        <f t="shared" si="4"/>
        <v>0.10135953064275038</v>
      </c>
      <c r="T62" s="95">
        <f>战法技能效用!AK60</f>
        <v>1.075023954010184</v>
      </c>
      <c r="U62" s="95">
        <f t="shared" si="5"/>
        <v>1805927192.919966</v>
      </c>
      <c r="V62" s="95">
        <f t="shared" si="6"/>
        <v>15267487.288835455</v>
      </c>
      <c r="W62" s="95">
        <f t="shared" si="7"/>
        <v>305685.48836115887</v>
      </c>
      <c r="X62" s="95">
        <f t="shared" si="8"/>
        <v>305685.48836115887</v>
      </c>
      <c r="Y62" s="95">
        <f t="shared" si="9"/>
        <v>2606042345.1633224</v>
      </c>
      <c r="Z62" s="95">
        <f t="shared" si="10"/>
        <v>2606042345.1633224</v>
      </c>
      <c r="AA62" s="95">
        <f t="shared" si="11"/>
        <v>2418232588.3086333</v>
      </c>
      <c r="AB62" s="95">
        <f t="shared" si="12"/>
        <v>2418232588.3086333</v>
      </c>
      <c r="AC62" s="95">
        <f t="shared" si="13"/>
        <v>2567048446.161242</v>
      </c>
      <c r="AD62" s="92"/>
      <c r="AE62" s="14">
        <v>56</v>
      </c>
      <c r="AF62" s="95">
        <f>武将属性!$C60</f>
        <v>174.44543807756787</v>
      </c>
      <c r="AG62" s="91">
        <f>士兵属性!$D60</f>
        <v>540.99641620955617</v>
      </c>
      <c r="AH62" s="91">
        <f>士兵属性!$D60</f>
        <v>540.99641620955617</v>
      </c>
      <c r="AI62" s="92">
        <f>士兵属性!$O60</f>
        <v>2.198780974822814E-2</v>
      </c>
      <c r="AJ62" s="92">
        <f>士兵属性!$O60</f>
        <v>2.198780974822814E-2</v>
      </c>
      <c r="AK62" s="92">
        <f>士兵属性!AV60</f>
        <v>0.10135953064275038</v>
      </c>
      <c r="AL62" s="92">
        <f t="shared" si="15"/>
        <v>0.10135953064275038</v>
      </c>
      <c r="AM62" s="95">
        <f>带兵数!$D59</f>
        <v>5327.689290730219</v>
      </c>
      <c r="AN62" s="91">
        <f>战法技能效用!AQ60</f>
        <v>0.48903089647599796</v>
      </c>
      <c r="AO62" s="91">
        <f t="shared" si="16"/>
        <v>814166530.09047282</v>
      </c>
      <c r="AP62" s="95">
        <f t="shared" si="17"/>
        <v>10713300.714564687</v>
      </c>
      <c r="AQ62" s="95">
        <f t="shared" si="18"/>
        <v>3089822.4009077637</v>
      </c>
      <c r="AR62" s="95">
        <f t="shared" si="19"/>
        <v>3089822.4009077637</v>
      </c>
      <c r="AS62" s="95">
        <f t="shared" si="20"/>
        <v>1828677816.4891875</v>
      </c>
      <c r="AT62" s="95">
        <f t="shared" si="21"/>
        <v>1828677816.4891875</v>
      </c>
      <c r="AU62" s="95">
        <f t="shared" si="22"/>
        <v>1696890419.8961084</v>
      </c>
      <c r="AV62" s="95">
        <f t="shared" si="23"/>
        <v>1696890419.8961084</v>
      </c>
      <c r="AW62" s="95">
        <f t="shared" si="24"/>
        <v>627507.63206988666</v>
      </c>
      <c r="AX62" s="95">
        <f t="shared" si="25"/>
        <v>2245195649.8298907</v>
      </c>
      <c r="AY62" s="14">
        <v>56</v>
      </c>
      <c r="AZ62" s="14">
        <f t="shared" si="26"/>
        <v>0.87549126642183439</v>
      </c>
      <c r="BA62" s="14">
        <f t="shared" si="27"/>
        <v>0.45083020693323961</v>
      </c>
      <c r="BD62" s="14">
        <v>56</v>
      </c>
      <c r="BE62" s="95">
        <f>求节点(节奏总纲!$D$4:$D$163,M$7:M$166,$BD62)</f>
        <v>183.19661470801731</v>
      </c>
      <c r="BF62" s="95">
        <f>求节点(节奏总纲!$D$4:$D$163,N$7:N$166,$BD62)</f>
        <v>9373.9938036471594</v>
      </c>
      <c r="BG62" s="95">
        <f>求节点(节奏总纲!$D$4:$D$163,O$7:O$166,$BD62)</f>
        <v>9373.9938036471594</v>
      </c>
      <c r="BH62" s="95">
        <f>求节点(节奏总纲!$D$4:$D$163,P$7:P$166,$BD62)</f>
        <v>2.3206223474910748E-2</v>
      </c>
      <c r="BI62" s="95">
        <f>求节点(节奏总纲!$D$4:$D$163,Q$7:Q$166,$BD62)</f>
        <v>2.3206223474910748E-2</v>
      </c>
      <c r="BJ62" s="95">
        <f>求节点(节奏总纲!$D$4:$D$163,T$7:T$166,$BD62)</f>
        <v>1.1203311100728777</v>
      </c>
      <c r="BK62" s="95">
        <f>求节点(节奏总纲!$D$4:$D$163,U$7:U$166,$BD62)</f>
        <v>2300588595.6674118</v>
      </c>
      <c r="BL62" s="91"/>
      <c r="BM62" s="14">
        <v>56</v>
      </c>
      <c r="BN62" s="95">
        <f>求节点(节奏总纲!$D$4:$D$163,AF$7:AF$166,$BD62)</f>
        <v>183.19661470801731</v>
      </c>
      <c r="BO62" s="95">
        <f>求节点(节奏总纲!$D$4:$D$163,AG$7:AG$166,$BD62)</f>
        <v>559.43201587986039</v>
      </c>
      <c r="BP62" s="95">
        <f>求节点(节奏总纲!$D$4:$D$163,AH$7:AH$166,$BD62)</f>
        <v>559.43201587986039</v>
      </c>
      <c r="BQ62" s="95">
        <f>求节点(节奏总纲!$D$4:$D$163,AI$7:AI$166,$BD62)</f>
        <v>2.3206223474910748E-2</v>
      </c>
      <c r="BR62" s="95">
        <f>求节点(节奏总纲!$D$4:$D$163,AJ$7:AJ$166,$BD62)</f>
        <v>2.3206223474910748E-2</v>
      </c>
      <c r="BS62" s="95">
        <f>求节点(节奏总纲!$D$4:$D$163,AM$7:AM$166,$BD62)</f>
        <v>5476.5454990613816</v>
      </c>
      <c r="BT62" s="95">
        <f>求节点(节奏总纲!$D$4:$D$163,AN$7:AN$166,$BD62)</f>
        <v>0.5232509242059723</v>
      </c>
      <c r="BU62" s="95">
        <f>求节点(节奏总纲!$D$4:$D$163,AO$7:AO$166,$BD62)</f>
        <v>1014677678.8930969</v>
      </c>
      <c r="BX62" s="14">
        <v>56</v>
      </c>
      <c r="BY62" s="14">
        <f t="shared" si="48"/>
        <v>499766634.10611993</v>
      </c>
      <c r="BZ62" s="14">
        <f t="shared" si="49"/>
        <v>850770710.75963306</v>
      </c>
      <c r="CA62" s="14">
        <f t="shared" si="50"/>
        <v>850770710.75963306</v>
      </c>
      <c r="CB62" s="14">
        <f t="shared" si="51"/>
        <v>18091669.395267535</v>
      </c>
      <c r="CC62" s="14">
        <f t="shared" si="52"/>
        <v>18091669.395267535</v>
      </c>
      <c r="CD62" s="14">
        <f t="shared" si="47"/>
        <v>500780237.80426359</v>
      </c>
      <c r="CF62" s="93">
        <f t="shared" si="34"/>
        <v>0.18251170856300702</v>
      </c>
      <c r="CG62" s="93">
        <f t="shared" si="35"/>
        <v>0.31069624384554939</v>
      </c>
      <c r="CH62" s="93">
        <f t="shared" si="36"/>
        <v>0.31069624384554939</v>
      </c>
      <c r="CI62" s="93">
        <f t="shared" si="37"/>
        <v>6.6069666655381625E-3</v>
      </c>
      <c r="CJ62" s="93">
        <f t="shared" si="38"/>
        <v>6.6069666655381625E-3</v>
      </c>
      <c r="CK62" s="93">
        <f t="shared" si="39"/>
        <v>0.18288187041481785</v>
      </c>
    </row>
    <row r="63" spans="12:89" x14ac:dyDescent="0.15">
      <c r="L63" s="14">
        <v>57</v>
      </c>
      <c r="M63" s="95">
        <f>武将属性!$C61</f>
        <v>178.21541484610631</v>
      </c>
      <c r="N63" s="95">
        <f>武将属性!$R61</f>
        <v>9021.8258701704181</v>
      </c>
      <c r="O63" s="95">
        <f>武将属性!$R61</f>
        <v>9021.8258701704181</v>
      </c>
      <c r="P63" s="90">
        <f>武将属性!$AD61</f>
        <v>2.2489607692511581E-2</v>
      </c>
      <c r="Q63" s="90">
        <f>武将属性!$AD61</f>
        <v>2.2489607692511581E-2</v>
      </c>
      <c r="R63" s="90">
        <f>武将属性!BG61</f>
        <v>0.10146130551271855</v>
      </c>
      <c r="S63" s="90">
        <f t="shared" si="4"/>
        <v>0.10146130551271855</v>
      </c>
      <c r="T63" s="95">
        <f>战法技能效用!AK61</f>
        <v>1.0945421208828057</v>
      </c>
      <c r="U63" s="95">
        <f t="shared" si="5"/>
        <v>2017941851.4379563</v>
      </c>
      <c r="V63" s="95">
        <f t="shared" si="6"/>
        <v>16655853.649768775</v>
      </c>
      <c r="W63" s="95">
        <f t="shared" si="7"/>
        <v>329016.53285328881</v>
      </c>
      <c r="X63" s="95">
        <f t="shared" si="8"/>
        <v>329016.53285328881</v>
      </c>
      <c r="Y63" s="95">
        <f t="shared" si="9"/>
        <v>2903041601.0861087</v>
      </c>
      <c r="Z63" s="95">
        <f t="shared" si="10"/>
        <v>2903041601.0861087</v>
      </c>
      <c r="AA63" s="95">
        <f t="shared" si="11"/>
        <v>2694901630.182869</v>
      </c>
      <c r="AB63" s="95">
        <f t="shared" si="12"/>
        <v>2694901630.182869</v>
      </c>
      <c r="AC63" s="95">
        <f t="shared" si="13"/>
        <v>2834347266.8465481</v>
      </c>
      <c r="AD63" s="92"/>
      <c r="AE63" s="14">
        <v>57</v>
      </c>
      <c r="AF63" s="95">
        <f>武将属性!$C61</f>
        <v>178.21541484610631</v>
      </c>
      <c r="AG63" s="91">
        <f>士兵属性!$D61</f>
        <v>548.89603960771342</v>
      </c>
      <c r="AH63" s="91">
        <f>士兵属性!$D61</f>
        <v>548.89603960771342</v>
      </c>
      <c r="AI63" s="92">
        <f>士兵属性!$O61</f>
        <v>2.2489607692511581E-2</v>
      </c>
      <c r="AJ63" s="92">
        <f>士兵属性!$O61</f>
        <v>2.2489607692511581E-2</v>
      </c>
      <c r="AK63" s="92">
        <f>士兵属性!AV61</f>
        <v>0.10146130551271855</v>
      </c>
      <c r="AL63" s="92">
        <f t="shared" si="15"/>
        <v>0.10146130551271855</v>
      </c>
      <c r="AM63" s="95">
        <f>带兵数!$D60</f>
        <v>5391.052169328852</v>
      </c>
      <c r="AN63" s="91">
        <f>战法技能效用!AQ61</f>
        <v>0.50377276662770565</v>
      </c>
      <c r="AO63" s="91">
        <f t="shared" si="16"/>
        <v>895206550.19781506</v>
      </c>
      <c r="AP63" s="95">
        <f t="shared" si="17"/>
        <v>11578333.202313567</v>
      </c>
      <c r="AQ63" s="95">
        <f t="shared" si="18"/>
        <v>3362375.4470672617</v>
      </c>
      <c r="AR63" s="95">
        <f t="shared" si="19"/>
        <v>3362375.4470672617</v>
      </c>
      <c r="AS63" s="95">
        <f t="shared" si="20"/>
        <v>2018052251.4389079</v>
      </c>
      <c r="AT63" s="95">
        <f t="shared" si="21"/>
        <v>2018052251.4389079</v>
      </c>
      <c r="AU63" s="95">
        <f t="shared" si="22"/>
        <v>1873363544.0023475</v>
      </c>
      <c r="AV63" s="95">
        <f t="shared" si="23"/>
        <v>1873363544.0023475</v>
      </c>
      <c r="AW63" s="95">
        <f t="shared" si="24"/>
        <v>684688.07520339708</v>
      </c>
      <c r="AX63" s="95">
        <f t="shared" si="25"/>
        <v>2454618952.4475613</v>
      </c>
      <c r="AY63" s="14">
        <v>57</v>
      </c>
      <c r="AZ63" s="14">
        <f t="shared" si="26"/>
        <v>0.86065355998992177</v>
      </c>
      <c r="BA63" s="14">
        <f t="shared" si="27"/>
        <v>0.44362356108522344</v>
      </c>
      <c r="BD63" s="14">
        <v>57</v>
      </c>
      <c r="BE63" s="95">
        <f>求节点(节奏总纲!$D$4:$D$163,M$7:M$166,$BD63)</f>
        <v>184.13937395516928</v>
      </c>
      <c r="BF63" s="95">
        <f>求节点(节奏总纲!$D$4:$D$163,N$7:N$166,$BD63)</f>
        <v>9440.6463341698382</v>
      </c>
      <c r="BG63" s="95">
        <f>求节点(节奏总纲!$D$4:$D$163,O$7:O$166,$BD63)</f>
        <v>9440.6463341698382</v>
      </c>
      <c r="BH63" s="95">
        <f>求节点(节奏总纲!$D$4:$D$163,P$7:P$166,$BD63)</f>
        <v>2.3345394613930804E-2</v>
      </c>
      <c r="BI63" s="95">
        <f>求节点(节奏总纲!$D$4:$D$163,Q$7:Q$166,$BD63)</f>
        <v>2.3345394613930804E-2</v>
      </c>
      <c r="BJ63" s="95">
        <f>求节点(节奏总纲!$D$4:$D$163,T$7:T$166,$BD63)</f>
        <v>1.125212024050964</v>
      </c>
      <c r="BK63" s="95">
        <f>求节点(节奏总纲!$D$4:$D$163,U$7:U$166,$BD63)</f>
        <v>2357194706.2886357</v>
      </c>
      <c r="BL63" s="91"/>
      <c r="BM63" s="14">
        <v>57</v>
      </c>
      <c r="BN63" s="95">
        <f>求节点(节奏总纲!$D$4:$D$163,AF$7:AF$166,$BD63)</f>
        <v>184.13937395516928</v>
      </c>
      <c r="BO63" s="95">
        <f>求节点(节奏总纲!$D$4:$D$163,AG$7:AG$166,$BD63)</f>
        <v>561.43742397273854</v>
      </c>
      <c r="BP63" s="95">
        <f>求节点(节奏总纲!$D$4:$D$163,AH$7:AH$166,$BD63)</f>
        <v>561.43742397273854</v>
      </c>
      <c r="BQ63" s="95">
        <f>求节点(节奏总纲!$D$4:$D$163,AI$7:AI$166,$BD63)</f>
        <v>2.3345394613930804E-2</v>
      </c>
      <c r="BR63" s="95">
        <f>求节点(节奏总纲!$D$4:$D$163,AJ$7:AJ$166,$BD63)</f>
        <v>2.3345394613930804E-2</v>
      </c>
      <c r="BS63" s="95">
        <f>求节点(节奏总纲!$D$4:$D$163,AM$7:AM$166,$BD63)</f>
        <v>5492.1975888290326</v>
      </c>
      <c r="BT63" s="95">
        <f>求节点(节奏总纲!$D$4:$D$163,AN$7:AN$166,$BD63)</f>
        <v>0.52693742819767309</v>
      </c>
      <c r="BU63" s="95">
        <f>求节点(节奏总纲!$D$4:$D$163,AO$7:AO$166,$BD63)</f>
        <v>1038535104.2563248</v>
      </c>
      <c r="BX63" s="14">
        <v>57</v>
      </c>
      <c r="BY63" s="14">
        <f t="shared" si="48"/>
        <v>562558815.42592442</v>
      </c>
      <c r="BZ63" s="14">
        <f t="shared" si="49"/>
        <v>952480865.46574986</v>
      </c>
      <c r="CA63" s="14">
        <f t="shared" si="50"/>
        <v>952480865.46574986</v>
      </c>
      <c r="CB63" s="14">
        <f t="shared" si="51"/>
        <v>19548409.702861853</v>
      </c>
      <c r="CC63" s="14">
        <f t="shared" si="52"/>
        <v>19548409.702861853</v>
      </c>
      <c r="CD63" s="14">
        <f t="shared" si="47"/>
        <v>556101500.73353362</v>
      </c>
      <c r="CF63" s="93">
        <f t="shared" si="34"/>
        <v>0.18367954746999435</v>
      </c>
      <c r="CG63" s="93">
        <f t="shared" si="35"/>
        <v>0.31099193461241637</v>
      </c>
      <c r="CH63" s="93">
        <f t="shared" si="36"/>
        <v>0.31099193461241637</v>
      </c>
      <c r="CI63" s="93">
        <f t="shared" si="37"/>
        <v>6.3826980388906798E-3</v>
      </c>
      <c r="CJ63" s="93">
        <f t="shared" si="38"/>
        <v>6.3826980388906798E-3</v>
      </c>
      <c r="CK63" s="93">
        <f t="shared" si="39"/>
        <v>0.18157118722739166</v>
      </c>
    </row>
    <row r="64" spans="12:89" x14ac:dyDescent="0.15">
      <c r="L64" s="14">
        <v>58</v>
      </c>
      <c r="M64" s="95">
        <f>武将属性!$C62</f>
        <v>181.98539161464475</v>
      </c>
      <c r="N64" s="95">
        <f>武将属性!$R62</f>
        <v>9288.3610353187942</v>
      </c>
      <c r="O64" s="95">
        <f>武将属性!$R62</f>
        <v>9288.3610353187942</v>
      </c>
      <c r="P64" s="90">
        <f>武将属性!$AD62</f>
        <v>2.3027421412749827E-2</v>
      </c>
      <c r="Q64" s="90">
        <f>武将属性!$AD62</f>
        <v>2.3027421412749827E-2</v>
      </c>
      <c r="R64" s="90">
        <f>武将属性!BG62</f>
        <v>0.10157038511750351</v>
      </c>
      <c r="S64" s="90">
        <f t="shared" si="4"/>
        <v>0.10157038511750351</v>
      </c>
      <c r="T64" s="95">
        <f>战法技能效用!AK62</f>
        <v>1.1140602877554278</v>
      </c>
      <c r="U64" s="95">
        <f t="shared" si="5"/>
        <v>2227863105.4454355</v>
      </c>
      <c r="V64" s="95">
        <f t="shared" si="6"/>
        <v>17995011.903236635</v>
      </c>
      <c r="W64" s="95">
        <f t="shared" si="7"/>
        <v>352573.42774126073</v>
      </c>
      <c r="X64" s="95">
        <f t="shared" si="8"/>
        <v>352573.42774126073</v>
      </c>
      <c r="Y64" s="95">
        <f t="shared" si="9"/>
        <v>3201115844.7721148</v>
      </c>
      <c r="Z64" s="95">
        <f t="shared" si="10"/>
        <v>3201115844.7721148</v>
      </c>
      <c r="AA64" s="95">
        <f t="shared" si="11"/>
        <v>2972873392.8984389</v>
      </c>
      <c r="AB64" s="95">
        <f t="shared" si="12"/>
        <v>2972873392.8984389</v>
      </c>
      <c r="AC64" s="95">
        <f t="shared" si="13"/>
        <v>3098141814.8653789</v>
      </c>
      <c r="AD64" s="92"/>
      <c r="AE64" s="14">
        <v>58</v>
      </c>
      <c r="AF64" s="95">
        <f>武将属性!$C62</f>
        <v>181.98539161464475</v>
      </c>
      <c r="AG64" s="91">
        <f>士兵属性!$D62</f>
        <v>556.8555398590014</v>
      </c>
      <c r="AH64" s="91">
        <f>士兵属性!$D62</f>
        <v>556.8555398590014</v>
      </c>
      <c r="AI64" s="92">
        <f>士兵属性!$O62</f>
        <v>2.3027421412749827E-2</v>
      </c>
      <c r="AJ64" s="92">
        <f>士兵属性!$O62</f>
        <v>2.3027421412749827E-2</v>
      </c>
      <c r="AK64" s="92">
        <f>士兵属性!AV62</f>
        <v>0.10157038511750351</v>
      </c>
      <c r="AL64" s="92">
        <f t="shared" si="15"/>
        <v>0.10157038511750351</v>
      </c>
      <c r="AM64" s="95">
        <f>带兵数!$D61</f>
        <v>5456.4362584006394</v>
      </c>
      <c r="AN64" s="91">
        <f>战法技能效用!AQ62</f>
        <v>0.51851463677941345</v>
      </c>
      <c r="AO64" s="91">
        <f t="shared" si="16"/>
        <v>984026518.86931658</v>
      </c>
      <c r="AP64" s="95">
        <f t="shared" si="17"/>
        <v>12477478.83116737</v>
      </c>
      <c r="AQ64" s="95">
        <f t="shared" si="18"/>
        <v>3647252.3955833348</v>
      </c>
      <c r="AR64" s="95">
        <f t="shared" si="19"/>
        <v>3647252.3955833348</v>
      </c>
      <c r="AS64" s="95">
        <f t="shared" si="20"/>
        <v>2219607044.6652198</v>
      </c>
      <c r="AT64" s="95">
        <f t="shared" si="21"/>
        <v>2219607044.6652198</v>
      </c>
      <c r="AU64" s="95">
        <f t="shared" si="22"/>
        <v>2061347057.0119026</v>
      </c>
      <c r="AV64" s="95">
        <f t="shared" si="23"/>
        <v>2061347057.0119026</v>
      </c>
      <c r="AW64" s="95">
        <f t="shared" si="24"/>
        <v>744439.26605674578</v>
      </c>
      <c r="AX64" s="95">
        <f t="shared" si="25"/>
        <v>2674972835.3650703</v>
      </c>
      <c r="AY64" s="14">
        <v>58</v>
      </c>
      <c r="AZ64" s="14">
        <f t="shared" si="26"/>
        <v>0.85608142242180152</v>
      </c>
      <c r="BA64" s="14">
        <f t="shared" si="27"/>
        <v>0.44169074682556486</v>
      </c>
      <c r="BD64" s="14">
        <v>58</v>
      </c>
      <c r="BE64" s="95">
        <f>求节点(节奏总纲!$D$4:$D$163,M$7:M$166,$BD64)</f>
        <v>185.08213320232124</v>
      </c>
      <c r="BF64" s="95">
        <f>求节点(节奏总纲!$D$4:$D$163,N$7:N$166,$BD64)</f>
        <v>9507.2988646925169</v>
      </c>
      <c r="BG64" s="95">
        <f>求节点(节奏总纲!$D$4:$D$163,O$7:O$166,$BD64)</f>
        <v>9507.2988646925169</v>
      </c>
      <c r="BH64" s="95">
        <f>求节点(节奏总纲!$D$4:$D$163,P$7:P$166,$BD64)</f>
        <v>2.3484565752950857E-2</v>
      </c>
      <c r="BI64" s="95">
        <f>求节点(节奏总纲!$D$4:$D$163,Q$7:Q$166,$BD64)</f>
        <v>2.3484565752950857E-2</v>
      </c>
      <c r="BJ64" s="95">
        <f>求节点(节奏总纲!$D$4:$D$163,T$7:T$166,$BD64)</f>
        <v>1.1300929380290501</v>
      </c>
      <c r="BK64" s="95">
        <f>求节点(节奏总纲!$D$4:$D$163,U$7:U$166,$BD64)</f>
        <v>2413800816.9098597</v>
      </c>
      <c r="BL64" s="91"/>
      <c r="BM64" s="14">
        <v>58</v>
      </c>
      <c r="BN64" s="95">
        <f>求节点(节奏总纲!$D$4:$D$163,AF$7:AF$166,$BD64)</f>
        <v>185.08213320232124</v>
      </c>
      <c r="BO64" s="95">
        <f>求节点(节奏总纲!$D$4:$D$163,AG$7:AG$166,$BD64)</f>
        <v>563.44283206561659</v>
      </c>
      <c r="BP64" s="95">
        <f>求节点(节奏总纲!$D$4:$D$163,AH$7:AH$166,$BD64)</f>
        <v>563.44283206561659</v>
      </c>
      <c r="BQ64" s="95">
        <f>求节点(节奏总纲!$D$4:$D$163,AI$7:AI$166,$BD64)</f>
        <v>2.3484565752950857E-2</v>
      </c>
      <c r="BR64" s="95">
        <f>求节点(节奏总纲!$D$4:$D$163,AJ$7:AJ$166,$BD64)</f>
        <v>2.3484565752950857E-2</v>
      </c>
      <c r="BS64" s="95">
        <f>求节点(节奏总纲!$D$4:$D$163,AM$7:AM$166,$BD64)</f>
        <v>5507.8496785966836</v>
      </c>
      <c r="BT64" s="95">
        <f>求节点(节奏总纲!$D$4:$D$163,AN$7:AN$166,$BD64)</f>
        <v>0.53062393218937376</v>
      </c>
      <c r="BU64" s="95">
        <f>求节点(节奏总纲!$D$4:$D$163,AO$7:AO$166,$BD64)</f>
        <v>1062392529.6195527</v>
      </c>
      <c r="BX64" s="14">
        <v>58</v>
      </c>
      <c r="BY64" s="14">
        <f t="shared" si="48"/>
        <v>630399592.25069928</v>
      </c>
      <c r="BZ64" s="14">
        <f t="shared" si="49"/>
        <v>1046454082.2556958</v>
      </c>
      <c r="CA64" s="14">
        <f t="shared" si="50"/>
        <v>1046454082.2556958</v>
      </c>
      <c r="CB64" s="14">
        <f t="shared" si="51"/>
        <v>21270013.724252339</v>
      </c>
      <c r="CC64" s="14">
        <f t="shared" si="52"/>
        <v>21270013.724252339</v>
      </c>
      <c r="CD64" s="14">
        <f t="shared" si="47"/>
        <v>616571549.67112434</v>
      </c>
      <c r="CF64" s="93">
        <f t="shared" si="34"/>
        <v>0.18637535149352474</v>
      </c>
      <c r="CG64" s="93">
        <f t="shared" si="35"/>
        <v>0.30938035144648018</v>
      </c>
      <c r="CH64" s="93">
        <f t="shared" si="36"/>
        <v>0.30938035144648018</v>
      </c>
      <c r="CI64" s="93">
        <f t="shared" si="37"/>
        <v>6.2884023607571223E-3</v>
      </c>
      <c r="CJ64" s="93">
        <f t="shared" si="38"/>
        <v>6.2884023607571223E-3</v>
      </c>
      <c r="CK64" s="93">
        <f t="shared" si="39"/>
        <v>0.18228714089200074</v>
      </c>
    </row>
    <row r="65" spans="12:89" x14ac:dyDescent="0.15">
      <c r="L65" s="14">
        <v>59</v>
      </c>
      <c r="M65" s="95">
        <f>武将属性!$C63</f>
        <v>185.75536838318325</v>
      </c>
      <c r="N65" s="95">
        <f>武将属性!$R63</f>
        <v>9554.8962004671648</v>
      </c>
      <c r="O65" s="95">
        <f>武将属性!$R63</f>
        <v>9554.8962004671648</v>
      </c>
      <c r="P65" s="90">
        <f>武将属性!$AD63</f>
        <v>2.3583949457997491E-2</v>
      </c>
      <c r="Q65" s="90">
        <f>武将属性!$AD63</f>
        <v>2.3583949457997491E-2</v>
      </c>
      <c r="R65" s="90">
        <f>武将属性!BG63</f>
        <v>0.10168729374321599</v>
      </c>
      <c r="S65" s="90">
        <f t="shared" si="4"/>
        <v>0.10168729374321599</v>
      </c>
      <c r="T65" s="95">
        <f>战法技能效用!AK63</f>
        <v>1.1335784546280501</v>
      </c>
      <c r="U65" s="95">
        <f t="shared" si="5"/>
        <v>2454223889.1174264</v>
      </c>
      <c r="V65" s="95">
        <f t="shared" si="6"/>
        <v>19407935.374324169</v>
      </c>
      <c r="W65" s="95">
        <f t="shared" si="7"/>
        <v>377306.89160582772</v>
      </c>
      <c r="X65" s="95">
        <f t="shared" si="8"/>
        <v>377306.89160582772</v>
      </c>
      <c r="Y65" s="95">
        <f t="shared" si="9"/>
        <v>3522064005.5205708</v>
      </c>
      <c r="Z65" s="95">
        <f t="shared" si="10"/>
        <v>3522064005.5205708</v>
      </c>
      <c r="AA65" s="95">
        <f t="shared" si="11"/>
        <v>3272369759.9937029</v>
      </c>
      <c r="AB65" s="95">
        <f t="shared" si="12"/>
        <v>3272369759.9937029</v>
      </c>
      <c r="AC65" s="95">
        <f t="shared" si="13"/>
        <v>3379419376.1139078</v>
      </c>
      <c r="AD65" s="92"/>
      <c r="AE65" s="14">
        <v>59</v>
      </c>
      <c r="AF65" s="95">
        <f>武将属性!$C63</f>
        <v>185.75536838318325</v>
      </c>
      <c r="AG65" s="91">
        <f>士兵属性!$D63</f>
        <v>564.87491696342011</v>
      </c>
      <c r="AH65" s="91">
        <f>士兵属性!$D63</f>
        <v>564.87491696342011</v>
      </c>
      <c r="AI65" s="92">
        <f>士兵属性!$O63</f>
        <v>2.3583949457997491E-2</v>
      </c>
      <c r="AJ65" s="92">
        <f>士兵属性!$O63</f>
        <v>2.3583949457997491E-2</v>
      </c>
      <c r="AK65" s="92">
        <f>士兵属性!AV63</f>
        <v>0.10168729374321599</v>
      </c>
      <c r="AL65" s="92">
        <f t="shared" si="15"/>
        <v>0.10168729374321599</v>
      </c>
      <c r="AM65" s="95">
        <f>带兵数!$D62</f>
        <v>5519.0270152469757</v>
      </c>
      <c r="AN65" s="91">
        <f>战法技能效用!AQ63</f>
        <v>0.53325650693112125</v>
      </c>
      <c r="AO65" s="91">
        <f t="shared" si="16"/>
        <v>1079429390.4382997</v>
      </c>
      <c r="AP65" s="95">
        <f t="shared" si="17"/>
        <v>13424047.387061439</v>
      </c>
      <c r="AQ65" s="95">
        <f t="shared" si="18"/>
        <v>3948367.3630349995</v>
      </c>
      <c r="AR65" s="95">
        <f t="shared" si="19"/>
        <v>3948367.3630349995</v>
      </c>
      <c r="AS65" s="95">
        <f t="shared" si="20"/>
        <v>2436135178.6507578</v>
      </c>
      <c r="AT65" s="95">
        <f t="shared" si="21"/>
        <v>2436135178.6507578</v>
      </c>
      <c r="AU65" s="95">
        <f t="shared" si="22"/>
        <v>2263427092.0057626</v>
      </c>
      <c r="AV65" s="95">
        <f t="shared" si="23"/>
        <v>2263427092.0057626</v>
      </c>
      <c r="AW65" s="95">
        <f t="shared" si="24"/>
        <v>808234.37905772461</v>
      </c>
      <c r="AX65" s="95">
        <f t="shared" si="25"/>
        <v>2909276662.1282196</v>
      </c>
      <c r="AY65" s="14">
        <v>59</v>
      </c>
      <c r="AZ65" s="14">
        <f t="shared" si="26"/>
        <v>0.85166276644138406</v>
      </c>
      <c r="BA65" s="14">
        <f t="shared" si="27"/>
        <v>0.43982515011149931</v>
      </c>
      <c r="BD65" s="14">
        <v>59</v>
      </c>
      <c r="BE65" s="95">
        <f>求节点(节奏总纲!$D$4:$D$163,M$7:M$166,$BD65)</f>
        <v>186.01788429665871</v>
      </c>
      <c r="BF65" s="95">
        <f>求节点(节奏总纲!$D$4:$D$163,N$7:N$166,$BD65)</f>
        <v>9573.4258672009455</v>
      </c>
      <c r="BG65" s="95">
        <f>求节点(节奏总纲!$D$4:$D$163,O$7:O$166,$BD65)</f>
        <v>9573.4258672009455</v>
      </c>
      <c r="BH65" s="95">
        <f>求节点(节奏总纲!$D$4:$D$163,P$7:P$166,$BD65)</f>
        <v>2.3621138211382113E-2</v>
      </c>
      <c r="BI65" s="95">
        <f>求节点(节奏总纲!$D$4:$D$163,Q$7:Q$166,$BD65)</f>
        <v>2.3621138211382113E-2</v>
      </c>
      <c r="BJ65" s="95">
        <f>求节点(节奏总纲!$D$4:$D$163,T$7:T$166,$BD65)</f>
        <v>1.1352461873150397</v>
      </c>
      <c r="BK65" s="95">
        <f>求节点(节奏总纲!$D$4:$D$163,U$7:U$166,$BD65)</f>
        <v>2471966317.5637536</v>
      </c>
      <c r="BL65" s="91"/>
      <c r="BM65" s="14">
        <v>59</v>
      </c>
      <c r="BN65" s="95">
        <f>求节点(节奏总纲!$D$4:$D$163,AF$7:AF$166,$BD65)</f>
        <v>186.01788429665871</v>
      </c>
      <c r="BO65" s="95">
        <f>求节点(节奏总纲!$D$4:$D$163,AG$7:AG$166,$BD65)</f>
        <v>565.63892667521884</v>
      </c>
      <c r="BP65" s="95">
        <f>求节点(节奏总纲!$D$4:$D$163,AH$7:AH$166,$BD65)</f>
        <v>565.63892667521884</v>
      </c>
      <c r="BQ65" s="95">
        <f>求节点(节奏总纲!$D$4:$D$163,AI$7:AI$166,$BD65)</f>
        <v>2.3621138211382113E-2</v>
      </c>
      <c r="BR65" s="95">
        <f>求节点(节奏总纲!$D$4:$D$163,AJ$7:AJ$166,$BD65)</f>
        <v>2.3621138211382113E-2</v>
      </c>
      <c r="BS65" s="95">
        <f>求节点(节奏总纲!$D$4:$D$163,AM$7:AM$166,$BD65)</f>
        <v>5523.4060159417795</v>
      </c>
      <c r="BT65" s="95">
        <f>求节点(节奏总纲!$D$4:$D$163,AN$7:AN$166,$BD65)</f>
        <v>0.53496962290169991</v>
      </c>
      <c r="BU65" s="95">
        <f>求节点(节奏总纲!$D$4:$D$163,AO$7:AO$166,$BD65)</f>
        <v>1088552776.3097014</v>
      </c>
      <c r="BX65" s="14">
        <v>59</v>
      </c>
      <c r="BY65" s="14">
        <f t="shared" si="48"/>
        <v>703567057.73719788</v>
      </c>
      <c r="BZ65" s="14">
        <f t="shared" si="49"/>
        <v>1147019636.9214735</v>
      </c>
      <c r="CA65" s="14">
        <f t="shared" si="50"/>
        <v>1147019636.9214735</v>
      </c>
      <c r="CB65" s="14">
        <f t="shared" si="51"/>
        <v>23230141.12048186</v>
      </c>
      <c r="CC65" s="14">
        <f t="shared" si="52"/>
        <v>23230141.12048186</v>
      </c>
      <c r="CD65" s="14">
        <f t="shared" si="47"/>
        <v>682531620.98668873</v>
      </c>
      <c r="CF65" s="93">
        <f t="shared" si="34"/>
        <v>0.18879605833696345</v>
      </c>
      <c r="CG65" s="93">
        <f t="shared" si="35"/>
        <v>0.30779267435053459</v>
      </c>
      <c r="CH65" s="93">
        <f t="shared" si="36"/>
        <v>0.30779267435053459</v>
      </c>
      <c r="CI65" s="93">
        <f t="shared" si="37"/>
        <v>6.2336049278142736E-3</v>
      </c>
      <c r="CJ65" s="93">
        <f t="shared" si="38"/>
        <v>6.2336049278142736E-3</v>
      </c>
      <c r="CK65" s="93">
        <f t="shared" si="39"/>
        <v>0.18315138310633877</v>
      </c>
    </row>
    <row r="66" spans="12:89" x14ac:dyDescent="0.15">
      <c r="L66" s="14">
        <v>60</v>
      </c>
      <c r="M66" s="95">
        <f>武将属性!$C64</f>
        <v>189.69086694878709</v>
      </c>
      <c r="N66" s="95">
        <f>武将属性!$R64</f>
        <v>9832.6830815993471</v>
      </c>
      <c r="O66" s="95">
        <f>武将属性!$R64</f>
        <v>9832.6830815993471</v>
      </c>
      <c r="P66" s="90">
        <f>武将属性!$AD64</f>
        <v>2.4141463414634148E-2</v>
      </c>
      <c r="Q66" s="90">
        <f>武将属性!$AD64</f>
        <v>2.4141463414634148E-2</v>
      </c>
      <c r="R66" s="90">
        <f>武将属性!BG64</f>
        <v>0.10181259330579619</v>
      </c>
      <c r="S66" s="90">
        <f t="shared" si="4"/>
        <v>0.10181259330579619</v>
      </c>
      <c r="T66" s="95">
        <f>战法技能效用!AK64</f>
        <v>1.1585802136093086</v>
      </c>
      <c r="U66" s="95">
        <f t="shared" si="5"/>
        <v>2720208913.7067237</v>
      </c>
      <c r="V66" s="95">
        <f t="shared" si="6"/>
        <v>21120422.670261782</v>
      </c>
      <c r="W66" s="95">
        <f t="shared" si="7"/>
        <v>407452.49830579467</v>
      </c>
      <c r="X66" s="95">
        <f t="shared" si="8"/>
        <v>407452.49830579467</v>
      </c>
      <c r="Y66" s="95">
        <f t="shared" si="9"/>
        <v>3911912006.0709438</v>
      </c>
      <c r="Z66" s="95">
        <f t="shared" si="10"/>
        <v>3911912006.0709438</v>
      </c>
      <c r="AA66" s="95">
        <f t="shared" si="11"/>
        <v>3636145848.2031107</v>
      </c>
      <c r="AB66" s="95">
        <f t="shared" si="12"/>
        <v>3636145848.2031107</v>
      </c>
      <c r="AC66" s="95">
        <f t="shared" si="13"/>
        <v>3712024469.961997</v>
      </c>
      <c r="AD66" s="92"/>
      <c r="AE66" s="14">
        <v>60</v>
      </c>
      <c r="AF66" s="95">
        <f>武将属性!$C64</f>
        <v>189.69086694878709</v>
      </c>
      <c r="AG66" s="91">
        <f>士兵属性!$D64</f>
        <v>576.32854308872709</v>
      </c>
      <c r="AH66" s="91">
        <f>士兵属性!$D64</f>
        <v>576.32854308872709</v>
      </c>
      <c r="AI66" s="92">
        <f>士兵属性!$O64</f>
        <v>2.4141463414634148E-2</v>
      </c>
      <c r="AJ66" s="92">
        <f>士兵属性!$O64</f>
        <v>2.4141463414634148E-2</v>
      </c>
      <c r="AK66" s="92">
        <f>士兵属性!AV64</f>
        <v>0.10181259330579619</v>
      </c>
      <c r="AL66" s="92">
        <f t="shared" si="15"/>
        <v>0.10181259330579619</v>
      </c>
      <c r="AM66" s="95">
        <f>带兵数!$D63</f>
        <v>5584.6746581842135</v>
      </c>
      <c r="AN66" s="91">
        <f>战法技能效用!AQ64</f>
        <v>0.5589386278954025</v>
      </c>
      <c r="AO66" s="91">
        <f t="shared" si="16"/>
        <v>1216202325.5910885</v>
      </c>
      <c r="AP66" s="95">
        <f t="shared" si="17"/>
        <v>14748767.136381162</v>
      </c>
      <c r="AQ66" s="95">
        <f t="shared" si="18"/>
        <v>4341871.886338098</v>
      </c>
      <c r="AR66" s="95">
        <f t="shared" si="19"/>
        <v>4341871.886338098</v>
      </c>
      <c r="AS66" s="95">
        <f t="shared" si="20"/>
        <v>2731757793.6918688</v>
      </c>
      <c r="AT66" s="95">
        <f t="shared" si="21"/>
        <v>2731757793.6918688</v>
      </c>
      <c r="AU66" s="95">
        <f t="shared" si="22"/>
        <v>2539185376.4639707</v>
      </c>
      <c r="AV66" s="95">
        <f t="shared" si="23"/>
        <v>2539185376.4639707</v>
      </c>
      <c r="AW66" s="95">
        <f t="shared" si="24"/>
        <v>896146.99214895535</v>
      </c>
      <c r="AX66" s="95">
        <f t="shared" si="25"/>
        <v>3210318422.7455482</v>
      </c>
      <c r="AY66" s="14">
        <v>60</v>
      </c>
      <c r="AZ66" s="14">
        <f t="shared" si="26"/>
        <v>0.85719951616901902</v>
      </c>
      <c r="BA66" s="14">
        <f t="shared" si="27"/>
        <v>0.44709886783431518</v>
      </c>
      <c r="BD66" s="14">
        <v>60</v>
      </c>
      <c r="BE66" s="95">
        <f>求节点(节奏总纲!$D$4:$D$163,M$7:M$166,$BD66)</f>
        <v>186.93612995969079</v>
      </c>
      <c r="BF66" s="95">
        <f>求节点(节奏总纲!$D$4:$D$163,N$7:N$166,$BD66)</f>
        <v>9638.2401708005455</v>
      </c>
      <c r="BG66" s="95">
        <f>求节点(节奏总纲!$D$4:$D$163,O$7:O$166,$BD66)</f>
        <v>9638.2401708005455</v>
      </c>
      <c r="BH66" s="95">
        <f>求节点(节奏总纲!$D$4:$D$163,P$7:P$166,$BD66)</f>
        <v>2.3751219512195124E-2</v>
      </c>
      <c r="BI66" s="95">
        <f>求节点(节奏总纲!$D$4:$D$163,Q$7:Q$166,$BD66)</f>
        <v>2.3751219512195124E-2</v>
      </c>
      <c r="BJ66" s="95">
        <f>求节点(节奏总纲!$D$4:$D$163,T$7:T$166,$BD66)</f>
        <v>1.141079693888607</v>
      </c>
      <c r="BK66" s="95">
        <f>求节点(节奏总纲!$D$4:$D$163,U$7:U$166,$BD66)</f>
        <v>2534026966.5994959</v>
      </c>
      <c r="BL66" s="91"/>
      <c r="BM66" s="14">
        <v>60</v>
      </c>
      <c r="BN66" s="95">
        <f>求节点(节奏总纲!$D$4:$D$163,AF$7:AF$166,$BD66)</f>
        <v>186.93612995969079</v>
      </c>
      <c r="BO66" s="95">
        <f>求节点(节奏总纲!$D$4:$D$163,AG$7:AG$166,$BD66)</f>
        <v>568.3113307785959</v>
      </c>
      <c r="BP66" s="95">
        <f>求节点(节奏总纲!$D$4:$D$163,AH$7:AH$166,$BD66)</f>
        <v>568.3113307785959</v>
      </c>
      <c r="BQ66" s="95">
        <f>求节点(节奏总纲!$D$4:$D$163,AI$7:AI$166,$BD66)</f>
        <v>2.3751219512195124E-2</v>
      </c>
      <c r="BR66" s="95">
        <f>求节点(节奏总纲!$D$4:$D$163,AJ$7:AJ$166,$BD66)</f>
        <v>2.3751219512195124E-2</v>
      </c>
      <c r="BS66" s="95">
        <f>求节点(节奏总纲!$D$4:$D$163,AM$7:AM$166,$BD66)</f>
        <v>5538.723176502388</v>
      </c>
      <c r="BT66" s="95">
        <f>求节点(节奏总纲!$D$4:$D$163,AN$7:AN$166,$BD66)</f>
        <v>0.54096187415012553</v>
      </c>
      <c r="BU66" s="95">
        <f>求节点(节奏总纲!$D$4:$D$163,AO$7:AO$166,$BD66)</f>
        <v>1120465163.6300483</v>
      </c>
      <c r="BX66" s="14">
        <v>60</v>
      </c>
      <c r="BY66" s="14">
        <f t="shared" si="48"/>
        <v>786686450.86095989</v>
      </c>
      <c r="BZ66" s="14">
        <f t="shared" si="49"/>
        <v>1260204595.6353559</v>
      </c>
      <c r="CA66" s="14">
        <f t="shared" si="50"/>
        <v>1260204595.6353559</v>
      </c>
      <c r="CB66" s="14">
        <f t="shared" si="51"/>
        <v>25411086.661000919</v>
      </c>
      <c r="CC66" s="14">
        <f t="shared" si="52"/>
        <v>25411086.661000919</v>
      </c>
      <c r="CD66" s="14">
        <f t="shared" si="47"/>
        <v>775338762.11721265</v>
      </c>
      <c r="CF66" s="93">
        <f t="shared" si="34"/>
        <v>0.19033090157768412</v>
      </c>
      <c r="CG66" s="93">
        <f t="shared" si="35"/>
        <v>0.30489387048310895</v>
      </c>
      <c r="CH66" s="93">
        <f t="shared" si="36"/>
        <v>0.30489387048310895</v>
      </c>
      <c r="CI66" s="93">
        <f t="shared" si="37"/>
        <v>6.1479577142377661E-3</v>
      </c>
      <c r="CJ66" s="93">
        <f t="shared" si="38"/>
        <v>6.1479577142377661E-3</v>
      </c>
      <c r="CK66" s="93">
        <f t="shared" si="39"/>
        <v>0.18758544202762245</v>
      </c>
    </row>
    <row r="67" spans="12:89" x14ac:dyDescent="0.15">
      <c r="L67" s="14">
        <v>61</v>
      </c>
      <c r="M67" s="95">
        <f>武将属性!$C65</f>
        <v>193.35272428435999</v>
      </c>
      <c r="N67" s="95">
        <f>武将属性!$R65</f>
        <v>10151.119918504704</v>
      </c>
      <c r="O67" s="95">
        <f>武将属性!$R65</f>
        <v>10151.119918504704</v>
      </c>
      <c r="P67" s="90">
        <f>武将属性!$AD65</f>
        <v>2.4738992078350928E-2</v>
      </c>
      <c r="Q67" s="90">
        <f>武将属性!$AD65</f>
        <v>2.4738992078350928E-2</v>
      </c>
      <c r="R67" s="90">
        <f>武将属性!BG65</f>
        <v>0.10194688605183706</v>
      </c>
      <c r="S67" s="90">
        <f t="shared" si="4"/>
        <v>0.10194688605183706</v>
      </c>
      <c r="T67" s="95">
        <f>战法技能效用!AK65</f>
        <v>1.1859324020104165</v>
      </c>
      <c r="U67" s="95">
        <f t="shared" si="5"/>
        <v>3034866023.1563354</v>
      </c>
      <c r="V67" s="95">
        <f t="shared" si="6"/>
        <v>23289411.947020821</v>
      </c>
      <c r="W67" s="95">
        <f t="shared" si="7"/>
        <v>443603.39382144896</v>
      </c>
      <c r="X67" s="95">
        <f t="shared" si="8"/>
        <v>443603.39382144896</v>
      </c>
      <c r="Y67" s="95">
        <f t="shared" si="9"/>
        <v>4394359228.7868118</v>
      </c>
      <c r="Z67" s="95">
        <f t="shared" si="10"/>
        <v>4394359228.7868118</v>
      </c>
      <c r="AA67" s="95">
        <f t="shared" si="11"/>
        <v>4086468507.6349192</v>
      </c>
      <c r="AB67" s="95">
        <f t="shared" si="12"/>
        <v>4086468507.6349192</v>
      </c>
      <c r="AC67" s="95">
        <f t="shared" si="13"/>
        <v>4120046203.4376664</v>
      </c>
      <c r="AD67" s="92"/>
      <c r="AE67" s="14">
        <v>61</v>
      </c>
      <c r="AF67" s="95">
        <f>武将属性!$C65</f>
        <v>193.35272428435999</v>
      </c>
      <c r="AG67" s="91">
        <f>士兵属性!$D65</f>
        <v>589.53184963646981</v>
      </c>
      <c r="AH67" s="91">
        <f>士兵属性!$D65</f>
        <v>589.53184963646981</v>
      </c>
      <c r="AI67" s="92">
        <f>士兵属性!$O65</f>
        <v>2.4738992078350928E-2</v>
      </c>
      <c r="AJ67" s="92">
        <f>士兵属性!$O65</f>
        <v>2.4738992078350928E-2</v>
      </c>
      <c r="AK67" s="92">
        <f>士兵属性!AV65</f>
        <v>0.10194688605183706</v>
      </c>
      <c r="AL67" s="92">
        <f t="shared" si="15"/>
        <v>0.10194688605183706</v>
      </c>
      <c r="AM67" s="95">
        <f>带兵数!$D64</f>
        <v>5649.948832484999</v>
      </c>
      <c r="AN67" s="91">
        <f>战法技能效用!AQ65</f>
        <v>0.6114474367220839</v>
      </c>
      <c r="AO67" s="91">
        <f t="shared" si="16"/>
        <v>1420574458.7667201</v>
      </c>
      <c r="AP67" s="95">
        <f t="shared" si="17"/>
        <v>16703948.098235188</v>
      </c>
      <c r="AQ67" s="95">
        <f t="shared" si="18"/>
        <v>4900124.877610811</v>
      </c>
      <c r="AR67" s="95">
        <f t="shared" si="19"/>
        <v>4900124.877610811</v>
      </c>
      <c r="AS67" s="95">
        <f t="shared" si="20"/>
        <v>3151781962.1051202</v>
      </c>
      <c r="AT67" s="95">
        <f t="shared" si="21"/>
        <v>3151781962.1051202</v>
      </c>
      <c r="AU67" s="95">
        <f t="shared" si="22"/>
        <v>2930952400.6825824</v>
      </c>
      <c r="AV67" s="95">
        <f t="shared" si="23"/>
        <v>2930952400.6825824</v>
      </c>
      <c r="AW67" s="95">
        <f t="shared" si="24"/>
        <v>1022586.1395197872</v>
      </c>
      <c r="AX67" s="95">
        <f t="shared" si="25"/>
        <v>3585322880.1850042</v>
      </c>
      <c r="AY67" s="14">
        <v>61</v>
      </c>
      <c r="AZ67" s="14">
        <f t="shared" si="26"/>
        <v>0.86132220961470696</v>
      </c>
      <c r="BA67" s="14">
        <f t="shared" si="27"/>
        <v>0.46808473518356097</v>
      </c>
      <c r="BD67" s="14">
        <v>61</v>
      </c>
      <c r="BE67" s="95">
        <f>求节点(节奏总纲!$D$4:$D$163,M$7:M$166,$BD67)</f>
        <v>187.8543756227229</v>
      </c>
      <c r="BF67" s="95">
        <f>求节点(节奏总纲!$D$4:$D$163,N$7:N$166,$BD67)</f>
        <v>9703.0544744001454</v>
      </c>
      <c r="BG67" s="95">
        <f>求节点(节奏总纲!$D$4:$D$163,O$7:O$166,$BD67)</f>
        <v>9703.0544744001454</v>
      </c>
      <c r="BH67" s="95">
        <f>求节点(节奏总纲!$D$4:$D$163,P$7:P$166,$BD67)</f>
        <v>2.3881300813008131E-2</v>
      </c>
      <c r="BI67" s="95">
        <f>求节点(节奏总纲!$D$4:$D$163,Q$7:Q$166,$BD67)</f>
        <v>2.3881300813008131E-2</v>
      </c>
      <c r="BJ67" s="95">
        <f>求节点(节奏总纲!$D$4:$D$163,T$7:T$166,$BD67)</f>
        <v>1.146913200462174</v>
      </c>
      <c r="BK67" s="95">
        <f>求节点(节奏总纲!$D$4:$D$163,U$7:U$166,$BD67)</f>
        <v>2596087615.6352386</v>
      </c>
      <c r="BL67" s="91"/>
      <c r="BM67" s="14">
        <v>61</v>
      </c>
      <c r="BN67" s="95">
        <f>求节点(节奏总纲!$D$4:$D$163,AF$7:AF$166,$BD67)</f>
        <v>187.8543756227229</v>
      </c>
      <c r="BO67" s="95">
        <f>求节点(节奏总纲!$D$4:$D$163,AG$7:AG$166,$BD67)</f>
        <v>570.98373488197296</v>
      </c>
      <c r="BP67" s="95">
        <f>求节点(节奏总纲!$D$4:$D$163,AH$7:AH$166,$BD67)</f>
        <v>570.98373488197296</v>
      </c>
      <c r="BQ67" s="95">
        <f>求节点(节奏总纲!$D$4:$D$163,AI$7:AI$166,$BD67)</f>
        <v>2.3881300813008131E-2</v>
      </c>
      <c r="BR67" s="95">
        <f>求节点(节奏总纲!$D$4:$D$163,AJ$7:AJ$166,$BD67)</f>
        <v>2.3881300813008131E-2</v>
      </c>
      <c r="BS67" s="95">
        <f>求节点(节奏总纲!$D$4:$D$163,AM$7:AM$166,$BD67)</f>
        <v>5554.0403370629965</v>
      </c>
      <c r="BT67" s="95">
        <f>求节点(节奏总纲!$D$4:$D$163,AN$7:AN$166,$BD67)</f>
        <v>0.54695412539855115</v>
      </c>
      <c r="BU67" s="95">
        <f>求节点(节奏总纲!$D$4:$D$163,AO$7:AO$166,$BD67)</f>
        <v>1152377550.9503951</v>
      </c>
      <c r="BX67" s="14">
        <v>61</v>
      </c>
      <c r="BY67" s="14">
        <f t="shared" si="48"/>
        <v>871968954.84033728</v>
      </c>
      <c r="BZ67" s="14">
        <f t="shared" si="49"/>
        <v>1401464257.2043397</v>
      </c>
      <c r="CA67" s="14">
        <f t="shared" si="50"/>
        <v>1401464257.2043397</v>
      </c>
      <c r="CB67" s="14">
        <f t="shared" si="51"/>
        <v>28036842.258869398</v>
      </c>
      <c r="CC67" s="14">
        <f t="shared" si="52"/>
        <v>28036842.258869398</v>
      </c>
      <c r="CD67" s="14">
        <f t="shared" si="47"/>
        <v>888031042.09490895</v>
      </c>
      <c r="CF67" s="93">
        <f t="shared" si="34"/>
        <v>0.18877864046515647</v>
      </c>
      <c r="CG67" s="93">
        <f t="shared" si="35"/>
        <v>0.30341277136866568</v>
      </c>
      <c r="CH67" s="93">
        <f t="shared" si="36"/>
        <v>0.30341277136866568</v>
      </c>
      <c r="CI67" s="93">
        <f t="shared" si="37"/>
        <v>6.0698915198586934E-3</v>
      </c>
      <c r="CJ67" s="93">
        <f t="shared" si="38"/>
        <v>6.0698915198586934E-3</v>
      </c>
      <c r="CK67" s="93">
        <f t="shared" si="39"/>
        <v>0.19225603375779493</v>
      </c>
    </row>
    <row r="68" spans="12:89" x14ac:dyDescent="0.15">
      <c r="L68" s="14">
        <v>62</v>
      </c>
      <c r="M68" s="95">
        <f>武将属性!$C66</f>
        <v>197.20494829683867</v>
      </c>
      <c r="N68" s="95">
        <f>武将属性!$R66</f>
        <v>10469.55675541006</v>
      </c>
      <c r="O68" s="95">
        <f>武将属性!$R66</f>
        <v>10469.55675541006</v>
      </c>
      <c r="P68" s="90">
        <f>武将属性!$AD66</f>
        <v>2.5000000000000001E-2</v>
      </c>
      <c r="Q68" s="90">
        <f>武将属性!$AD66</f>
        <v>2.5000000000000001E-2</v>
      </c>
      <c r="R68" s="90">
        <f>武将属性!BG66</f>
        <v>0.10209081745325481</v>
      </c>
      <c r="S68" s="90">
        <f t="shared" si="4"/>
        <v>0.10209081745325481</v>
      </c>
      <c r="T68" s="95">
        <f>战法技能效用!AK66</f>
        <v>1.2132845904115241</v>
      </c>
      <c r="U68" s="95">
        <f t="shared" si="5"/>
        <v>3378091642.4504714</v>
      </c>
      <c r="V68" s="95">
        <f t="shared" si="6"/>
        <v>25617717.289050557</v>
      </c>
      <c r="W68" s="95">
        <f t="shared" si="7"/>
        <v>482536.24594562664</v>
      </c>
      <c r="X68" s="95">
        <f t="shared" si="8"/>
        <v>482536.24594562664</v>
      </c>
      <c r="Y68" s="95">
        <f t="shared" si="9"/>
        <v>4928722549.7270699</v>
      </c>
      <c r="Z68" s="95">
        <f t="shared" si="10"/>
        <v>4928722549.7270699</v>
      </c>
      <c r="AA68" s="95">
        <f t="shared" si="11"/>
        <v>4583960353.7795773</v>
      </c>
      <c r="AB68" s="95">
        <f t="shared" si="12"/>
        <v>4583960353.7795773</v>
      </c>
      <c r="AC68" s="95">
        <f t="shared" si="13"/>
        <v>4565107113.0720882</v>
      </c>
      <c r="AD68" s="92"/>
      <c r="AE68" s="14">
        <v>62</v>
      </c>
      <c r="AF68" s="95">
        <f>武将属性!$C66</f>
        <v>197.20494829683867</v>
      </c>
      <c r="AG68" s="91">
        <f>士兵属性!$D66</f>
        <v>603.14632617301004</v>
      </c>
      <c r="AH68" s="91">
        <f>士兵属性!$D66</f>
        <v>603.14632617301004</v>
      </c>
      <c r="AI68" s="92">
        <f>士兵属性!$O66</f>
        <v>2.5000000000000001E-2</v>
      </c>
      <c r="AJ68" s="92">
        <f>士兵属性!$O66</f>
        <v>2.5000000000000001E-2</v>
      </c>
      <c r="AK68" s="92">
        <f>士兵属性!AV66</f>
        <v>0.10209081745325481</v>
      </c>
      <c r="AL68" s="92">
        <f t="shared" si="15"/>
        <v>0.10209081745325481</v>
      </c>
      <c r="AM68" s="95">
        <f>带兵数!$D65</f>
        <v>5717.9946954767738</v>
      </c>
      <c r="AN68" s="91">
        <f>战法技能效用!AQ66</f>
        <v>0.66461562857909473</v>
      </c>
      <c r="AO68" s="91">
        <f t="shared" si="16"/>
        <v>1658788851.4188142</v>
      </c>
      <c r="AP68" s="95">
        <f t="shared" si="17"/>
        <v>18894061.177771717</v>
      </c>
      <c r="AQ68" s="95">
        <f t="shared" si="18"/>
        <v>5525421.739007052</v>
      </c>
      <c r="AR68" s="95">
        <f t="shared" si="19"/>
        <v>5525421.739007052</v>
      </c>
      <c r="AS68" s="95">
        <f t="shared" si="20"/>
        <v>3635124251.394906</v>
      </c>
      <c r="AT68" s="95">
        <f t="shared" si="21"/>
        <v>3635124251.394906</v>
      </c>
      <c r="AU68" s="95">
        <f t="shared" si="22"/>
        <v>3380848745.5597706</v>
      </c>
      <c r="AV68" s="95">
        <f t="shared" si="23"/>
        <v>3380848745.5597706</v>
      </c>
      <c r="AW68" s="95">
        <f t="shared" si="24"/>
        <v>1165666.63661821</v>
      </c>
      <c r="AX68" s="95">
        <f t="shared" si="25"/>
        <v>4004092915.171422</v>
      </c>
      <c r="AY68" s="14">
        <v>62</v>
      </c>
      <c r="AZ68" s="14">
        <f t="shared" si="26"/>
        <v>0.86809302315621761</v>
      </c>
      <c r="BA68" s="14">
        <f t="shared" si="27"/>
        <v>0.49104317673736253</v>
      </c>
      <c r="BD68" s="14">
        <v>62</v>
      </c>
      <c r="BE68" s="95">
        <f>求节点(节奏总纲!$D$4:$D$163,M$7:M$166,$BD68)</f>
        <v>188.77262128575498</v>
      </c>
      <c r="BF68" s="95">
        <f>求节点(节奏总纲!$D$4:$D$163,N$7:N$166,$BD68)</f>
        <v>9767.8687779997472</v>
      </c>
      <c r="BG68" s="95">
        <f>求节点(节奏总纲!$D$4:$D$163,O$7:O$166,$BD68)</f>
        <v>9767.8687779997472</v>
      </c>
      <c r="BH68" s="95">
        <f>求节点(节奏总纲!$D$4:$D$163,P$7:P$166,$BD68)</f>
        <v>2.4011382113821141E-2</v>
      </c>
      <c r="BI68" s="95">
        <f>求节点(节奏总纲!$D$4:$D$163,Q$7:Q$166,$BD68)</f>
        <v>2.4011382113821141E-2</v>
      </c>
      <c r="BJ68" s="95">
        <f>求节点(节奏总纲!$D$4:$D$163,T$7:T$166,$BD68)</f>
        <v>1.1527467070357413</v>
      </c>
      <c r="BK68" s="95">
        <f>求节点(节奏总纲!$D$4:$D$163,U$7:U$166,$BD68)</f>
        <v>2658148264.6709809</v>
      </c>
      <c r="BL68" s="91"/>
      <c r="BM68" s="14">
        <v>62</v>
      </c>
      <c r="BN68" s="95">
        <f>求节点(节奏总纲!$D$4:$D$163,AF$7:AF$166,$BD68)</f>
        <v>188.77262128575498</v>
      </c>
      <c r="BO68" s="95">
        <f>求节点(节奏总纲!$D$4:$D$163,AG$7:AG$166,$BD68)</f>
        <v>573.65613898535003</v>
      </c>
      <c r="BP68" s="95">
        <f>求节点(节奏总纲!$D$4:$D$163,AH$7:AH$166,$BD68)</f>
        <v>573.65613898535003</v>
      </c>
      <c r="BQ68" s="95">
        <f>求节点(节奏总纲!$D$4:$D$163,AI$7:AI$166,$BD68)</f>
        <v>2.4011382113821141E-2</v>
      </c>
      <c r="BR68" s="95">
        <f>求节点(节奏总纲!$D$4:$D$163,AJ$7:AJ$166,$BD68)</f>
        <v>2.4011382113821141E-2</v>
      </c>
      <c r="BS68" s="95">
        <f>求节点(节奏总纲!$D$4:$D$163,AM$7:AM$166,$BD68)</f>
        <v>5569.357497623605</v>
      </c>
      <c r="BT68" s="95">
        <f>求节点(节奏总纲!$D$4:$D$163,AN$7:AN$166,$BD68)</f>
        <v>0.55294637664697688</v>
      </c>
      <c r="BU68" s="95">
        <f>求节点(节奏总纲!$D$4:$D$163,AO$7:AO$166,$BD68)</f>
        <v>1184289938.2707417</v>
      </c>
      <c r="BX68" s="14">
        <v>62</v>
      </c>
      <c r="BY68" s="14">
        <f t="shared" si="48"/>
        <v>970654140.52610791</v>
      </c>
      <c r="BZ68" s="14">
        <f t="shared" si="49"/>
        <v>1555121573.0554497</v>
      </c>
      <c r="CA68" s="14">
        <f t="shared" si="50"/>
        <v>1555121573.0554497</v>
      </c>
      <c r="CB68" s="14">
        <f t="shared" si="51"/>
        <v>29323277.887958582</v>
      </c>
      <c r="CC68" s="14">
        <f t="shared" si="52"/>
        <v>29323277.887958582</v>
      </c>
      <c r="CD68" s="14">
        <f t="shared" si="47"/>
        <v>1012896711.9228933</v>
      </c>
      <c r="CF68" s="93">
        <f t="shared" si="34"/>
        <v>0.18838725654181396</v>
      </c>
      <c r="CG68" s="93">
        <f t="shared" si="35"/>
        <v>0.30182232218997712</v>
      </c>
      <c r="CH68" s="93">
        <f t="shared" si="36"/>
        <v>0.30182232218997712</v>
      </c>
      <c r="CI68" s="93">
        <f t="shared" si="37"/>
        <v>5.6911433676382385E-3</v>
      </c>
      <c r="CJ68" s="93">
        <f t="shared" si="38"/>
        <v>5.6911433676382385E-3</v>
      </c>
      <c r="CK68" s="93">
        <f t="shared" si="39"/>
        <v>0.19658581234295522</v>
      </c>
    </row>
    <row r="69" spans="12:89" x14ac:dyDescent="0.15">
      <c r="L69" s="14">
        <v>63</v>
      </c>
      <c r="M69" s="95">
        <f>武将属性!$C67</f>
        <v>201.11743076382277</v>
      </c>
      <c r="N69" s="95">
        <f>武将属性!$R67</f>
        <v>10787.993592315417</v>
      </c>
      <c r="O69" s="95">
        <f>武将属性!$R67</f>
        <v>10787.993592315417</v>
      </c>
      <c r="P69" s="90">
        <f>武将属性!$AD67</f>
        <v>2.5000000000000001E-2</v>
      </c>
      <c r="Q69" s="90">
        <f>武将属性!$AD67</f>
        <v>2.5000000000000001E-2</v>
      </c>
      <c r="R69" s="90">
        <f>武将属性!BG67</f>
        <v>0.10224507930971999</v>
      </c>
      <c r="S69" s="90">
        <f t="shared" si="4"/>
        <v>0.10224507930971999</v>
      </c>
      <c r="T69" s="95">
        <f>战法技能效用!AK67</f>
        <v>1.240636778812632</v>
      </c>
      <c r="U69" s="95">
        <f t="shared" si="5"/>
        <v>3749886040.5019693</v>
      </c>
      <c r="V69" s="95">
        <f t="shared" si="6"/>
        <v>28109423.675589822</v>
      </c>
      <c r="W69" s="95">
        <f t="shared" si="7"/>
        <v>524035.82014670398</v>
      </c>
      <c r="X69" s="95">
        <f t="shared" si="8"/>
        <v>524035.82014670398</v>
      </c>
      <c r="Y69" s="95">
        <f t="shared" si="9"/>
        <v>5515409824.2794113</v>
      </c>
      <c r="Z69" s="95">
        <f t="shared" si="10"/>
        <v>5515409824.2794113</v>
      </c>
      <c r="AA69" s="95">
        <f t="shared" si="11"/>
        <v>5128891184.0067062</v>
      </c>
      <c r="AB69" s="95">
        <f t="shared" si="12"/>
        <v>5128891184.0067062</v>
      </c>
      <c r="AC69" s="95">
        <f t="shared" si="13"/>
        <v>5046150383.0908422</v>
      </c>
      <c r="AD69" s="92"/>
      <c r="AE69" s="14">
        <v>63</v>
      </c>
      <c r="AF69" s="95">
        <f>武将属性!$C67</f>
        <v>201.11743076382277</v>
      </c>
      <c r="AG69" s="91">
        <f>士兵属性!$D67</f>
        <v>617.19695041671628</v>
      </c>
      <c r="AH69" s="91">
        <f>士兵属性!$D67</f>
        <v>617.19695041671628</v>
      </c>
      <c r="AI69" s="92">
        <f>士兵属性!$O67</f>
        <v>2.5000000000000001E-2</v>
      </c>
      <c r="AJ69" s="92">
        <f>士兵属性!$O67</f>
        <v>2.5000000000000001E-2</v>
      </c>
      <c r="AK69" s="92">
        <f>士兵属性!AV67</f>
        <v>0.10224507930971999</v>
      </c>
      <c r="AL69" s="92">
        <f t="shared" si="15"/>
        <v>0.10224507930971999</v>
      </c>
      <c r="AM69" s="95">
        <f>带兵数!$D66</f>
        <v>5784.0586819184891</v>
      </c>
      <c r="AN69" s="91">
        <f>战法技能效用!AQ67</f>
        <v>0.71846122841202864</v>
      </c>
      <c r="AO69" s="91">
        <f t="shared" si="16"/>
        <v>1932307218.9453461</v>
      </c>
      <c r="AP69" s="95">
        <f t="shared" si="17"/>
        <v>21323169.854277655</v>
      </c>
      <c r="AQ69" s="95">
        <f t="shared" si="18"/>
        <v>6214736.2292376719</v>
      </c>
      <c r="AR69" s="95">
        <f t="shared" si="19"/>
        <v>6214736.2292376719</v>
      </c>
      <c r="AS69" s="95">
        <f t="shared" si="20"/>
        <v>4183864523.7394338</v>
      </c>
      <c r="AT69" s="95">
        <f t="shared" si="21"/>
        <v>4183864523.7394338</v>
      </c>
      <c r="AU69" s="95">
        <f t="shared" si="22"/>
        <v>3890660269.0561018</v>
      </c>
      <c r="AV69" s="95">
        <f t="shared" si="23"/>
        <v>3890660269.0561018</v>
      </c>
      <c r="AW69" s="95">
        <f t="shared" si="24"/>
        <v>1326306.1318242096</v>
      </c>
      <c r="AX69" s="95">
        <f t="shared" si="25"/>
        <v>4464128936.8794518</v>
      </c>
      <c r="AY69" s="14">
        <v>63</v>
      </c>
      <c r="AZ69" s="14">
        <f t="shared" si="26"/>
        <v>0.87603518859698393</v>
      </c>
      <c r="BA69" s="14">
        <f t="shared" si="27"/>
        <v>0.51529758453317753</v>
      </c>
      <c r="BD69" s="14">
        <v>63</v>
      </c>
      <c r="BE69" s="95">
        <f>求节点(节奏总纲!$D$4:$D$163,M$7:M$166,$BD69)</f>
        <v>189.69086694878709</v>
      </c>
      <c r="BF69" s="95">
        <f>求节点(节奏总纲!$D$4:$D$163,N$7:N$166,$BD69)</f>
        <v>9832.6830815993471</v>
      </c>
      <c r="BG69" s="95">
        <f>求节点(节奏总纲!$D$4:$D$163,O$7:O$166,$BD69)</f>
        <v>9832.6830815993471</v>
      </c>
      <c r="BH69" s="95">
        <f>求节点(节奏总纲!$D$4:$D$163,P$7:P$166,$BD69)</f>
        <v>2.4141463414634148E-2</v>
      </c>
      <c r="BI69" s="95">
        <f>求节点(节奏总纲!$D$4:$D$163,Q$7:Q$166,$BD69)</f>
        <v>2.4141463414634148E-2</v>
      </c>
      <c r="BJ69" s="95">
        <f>求节点(节奏总纲!$D$4:$D$163,T$7:T$166,$BD69)</f>
        <v>1.1585802136093086</v>
      </c>
      <c r="BK69" s="95">
        <f>求节点(节奏总纲!$D$4:$D$163,U$7:U$166,$BD69)</f>
        <v>2720208913.7067237</v>
      </c>
      <c r="BL69" s="91"/>
      <c r="BM69" s="14">
        <v>63</v>
      </c>
      <c r="BN69" s="95">
        <f>求节点(节奏总纲!$D$4:$D$163,AF$7:AF$166,$BD69)</f>
        <v>189.69086694878709</v>
      </c>
      <c r="BO69" s="95">
        <f>求节点(节奏总纲!$D$4:$D$163,AG$7:AG$166,$BD69)</f>
        <v>576.32854308872709</v>
      </c>
      <c r="BP69" s="95">
        <f>求节点(节奏总纲!$D$4:$D$163,AH$7:AH$166,$BD69)</f>
        <v>576.32854308872709</v>
      </c>
      <c r="BQ69" s="95">
        <f>求节点(节奏总纲!$D$4:$D$163,AI$7:AI$166,$BD69)</f>
        <v>2.4141463414634148E-2</v>
      </c>
      <c r="BR69" s="95">
        <f>求节点(节奏总纲!$D$4:$D$163,AJ$7:AJ$166,$BD69)</f>
        <v>2.4141463414634148E-2</v>
      </c>
      <c r="BS69" s="95">
        <f>求节点(节奏总纲!$D$4:$D$163,AM$7:AM$166,$BD69)</f>
        <v>5584.6746581842135</v>
      </c>
      <c r="BT69" s="95">
        <f>求节点(节奏总纲!$D$4:$D$163,AN$7:AN$166,$BD69)</f>
        <v>0.5589386278954025</v>
      </c>
      <c r="BU69" s="95">
        <f>求节点(节奏总纲!$D$4:$D$163,AO$7:AO$166,$BD69)</f>
        <v>1216202325.5910885</v>
      </c>
      <c r="BX69" s="14">
        <v>63</v>
      </c>
      <c r="BY69" s="14">
        <f t="shared" si="48"/>
        <v>1080631767.8138809</v>
      </c>
      <c r="BZ69" s="14">
        <f t="shared" si="49"/>
        <v>1721993882.0480709</v>
      </c>
      <c r="CA69" s="14">
        <f t="shared" si="50"/>
        <v>1721993882.0480709</v>
      </c>
      <c r="CB69" s="14">
        <f t="shared" si="51"/>
        <v>29323277.887958582</v>
      </c>
      <c r="CC69" s="14">
        <f t="shared" si="52"/>
        <v>29323277.887958582</v>
      </c>
      <c r="CD69" s="14">
        <f t="shared" si="47"/>
        <v>1150919967.9015167</v>
      </c>
      <c r="CF69" s="93">
        <f t="shared" si="34"/>
        <v>0.18845425616437766</v>
      </c>
      <c r="CG69" s="93">
        <f t="shared" si="35"/>
        <v>0.3003031058558242</v>
      </c>
      <c r="CH69" s="93">
        <f t="shared" si="36"/>
        <v>0.3003031058558242</v>
      </c>
      <c r="CI69" s="93">
        <f t="shared" si="37"/>
        <v>5.1137646396014029E-3</v>
      </c>
      <c r="CJ69" s="93">
        <f t="shared" si="38"/>
        <v>5.1137646396014029E-3</v>
      </c>
      <c r="CK69" s="93">
        <f t="shared" si="39"/>
        <v>0.20071200284477114</v>
      </c>
    </row>
    <row r="70" spans="12:89" x14ac:dyDescent="0.15">
      <c r="L70" s="14">
        <v>64</v>
      </c>
      <c r="M70" s="95">
        <f>武将属性!$C68</f>
        <v>205.03871348519556</v>
      </c>
      <c r="N70" s="95">
        <f>武将属性!$R68</f>
        <v>11106.162678557474</v>
      </c>
      <c r="O70" s="95">
        <f>武将属性!$R68</f>
        <v>11106.162678557474</v>
      </c>
      <c r="P70" s="90">
        <f>武将属性!$AD68</f>
        <v>2.5000000000000001E-2</v>
      </c>
      <c r="Q70" s="90">
        <f>武将属性!$AD68</f>
        <v>2.5000000000000001E-2</v>
      </c>
      <c r="R70" s="90">
        <f>武将属性!BG68</f>
        <v>0.10241041307376096</v>
      </c>
      <c r="S70" s="90">
        <f t="shared" si="4"/>
        <v>0.10241041307376096</v>
      </c>
      <c r="T70" s="95">
        <f>战法技能效用!AK68</f>
        <v>1.2679889672137399</v>
      </c>
      <c r="U70" s="95">
        <f t="shared" si="5"/>
        <v>4152600553.6971688</v>
      </c>
      <c r="V70" s="95">
        <f t="shared" si="6"/>
        <v>30792995.090800129</v>
      </c>
      <c r="W70" s="95">
        <f t="shared" si="7"/>
        <v>568491.23144607712</v>
      </c>
      <c r="X70" s="95">
        <f t="shared" si="8"/>
        <v>568491.23144607712</v>
      </c>
      <c r="Y70" s="95">
        <f t="shared" si="9"/>
        <v>6159762046.6083908</v>
      </c>
      <c r="Z70" s="95">
        <f t="shared" si="10"/>
        <v>6159762046.6083908</v>
      </c>
      <c r="AA70" s="95">
        <f t="shared" si="11"/>
        <v>5727228283.4933233</v>
      </c>
      <c r="AB70" s="95">
        <f t="shared" si="12"/>
        <v>5727228283.4933233</v>
      </c>
      <c r="AC70" s="95">
        <f t="shared" si="13"/>
        <v>5567713237.6266785</v>
      </c>
      <c r="AD70" s="92"/>
      <c r="AE70" s="14">
        <v>64</v>
      </c>
      <c r="AF70" s="95">
        <f>武将属性!$C68</f>
        <v>205.03871348519556</v>
      </c>
      <c r="AG70" s="91">
        <f>士兵属性!$D68</f>
        <v>631.74774688320451</v>
      </c>
      <c r="AH70" s="91">
        <f>士兵属性!$D68</f>
        <v>631.74774688320451</v>
      </c>
      <c r="AI70" s="92">
        <f>士兵属性!$O68</f>
        <v>2.5000000000000001E-2</v>
      </c>
      <c r="AJ70" s="92">
        <f>士兵属性!$O68</f>
        <v>2.5000000000000001E-2</v>
      </c>
      <c r="AK70" s="92">
        <f>士兵属性!AV68</f>
        <v>0.10241041307376096</v>
      </c>
      <c r="AL70" s="92">
        <f t="shared" si="15"/>
        <v>0.10241041307376096</v>
      </c>
      <c r="AM70" s="95">
        <f>带兵数!$D67</f>
        <v>5851.6594496836879</v>
      </c>
      <c r="AN70" s="91">
        <f>战法技能效用!AQ68</f>
        <v>0.77303821044654863</v>
      </c>
      <c r="AO70" s="91">
        <f t="shared" si="16"/>
        <v>2249478718.3582811</v>
      </c>
      <c r="AP70" s="95">
        <f t="shared" si="17"/>
        <v>24050282.66870629</v>
      </c>
      <c r="AQ70" s="95">
        <f t="shared" si="18"/>
        <v>6981638.295023689</v>
      </c>
      <c r="AR70" s="95">
        <f t="shared" si="19"/>
        <v>6981638.295023689</v>
      </c>
      <c r="AS70" s="95">
        <f t="shared" si="20"/>
        <v>4810964894.9725208</v>
      </c>
      <c r="AT70" s="95">
        <f t="shared" si="21"/>
        <v>4810964894.9725208</v>
      </c>
      <c r="AU70" s="95">
        <f t="shared" si="22"/>
        <v>4473142632.6040068</v>
      </c>
      <c r="AV70" s="95">
        <f t="shared" si="23"/>
        <v>4473142632.6040068</v>
      </c>
      <c r="AW70" s="95">
        <f t="shared" si="24"/>
        <v>1507481.5273719085</v>
      </c>
      <c r="AX70" s="95">
        <f t="shared" si="25"/>
        <v>4975227534.8018265</v>
      </c>
      <c r="AY70" s="14">
        <v>64</v>
      </c>
      <c r="AZ70" s="14">
        <f t="shared" si="26"/>
        <v>0.88635442293685751</v>
      </c>
      <c r="BA70" s="14">
        <f t="shared" si="27"/>
        <v>0.54170361181392979</v>
      </c>
      <c r="BD70" s="14">
        <v>64</v>
      </c>
      <c r="BE70" s="95">
        <f>求节点(节奏总纲!$D$4:$D$163,M$7:M$166,$BD70)</f>
        <v>190.48804906661226</v>
      </c>
      <c r="BF70" s="95">
        <f>求节点(节奏总纲!$D$4:$D$163,N$7:N$166,$BD70)</f>
        <v>9902.0064136613928</v>
      </c>
      <c r="BG70" s="95">
        <f>求节点(节奏总纲!$D$4:$D$163,O$7:O$166,$BD70)</f>
        <v>9902.0064136613928</v>
      </c>
      <c r="BH70" s="95">
        <f>求节点(节奏总纲!$D$4:$D$163,P$7:P$166,$BD70)</f>
        <v>2.4271544715447155E-2</v>
      </c>
      <c r="BI70" s="95">
        <f>求节点(节奏总纲!$D$4:$D$163,Q$7:Q$166,$BD70)</f>
        <v>2.4271544715447155E-2</v>
      </c>
      <c r="BJ70" s="95">
        <f>求节点(节奏总纲!$D$4:$D$163,T$7:T$166,$BD70)</f>
        <v>1.1645347534721613</v>
      </c>
      <c r="BK70" s="95">
        <f>求节点(节奏总纲!$D$4:$D$163,U$7:U$166,$BD70)</f>
        <v>2788709403.4617515</v>
      </c>
      <c r="BL70" s="91"/>
      <c r="BM70" s="14">
        <v>64</v>
      </c>
      <c r="BN70" s="95">
        <f>求节点(节奏总纲!$D$4:$D$163,AF$7:AF$166,$BD70)</f>
        <v>190.48804906661226</v>
      </c>
      <c r="BO70" s="95">
        <f>求节点(节奏总纲!$D$4:$D$163,AG$7:AG$166,$BD70)</f>
        <v>579.20288769351976</v>
      </c>
      <c r="BP70" s="95">
        <f>求节点(节奏总纲!$D$4:$D$163,AH$7:AH$166,$BD70)</f>
        <v>579.20288769351976</v>
      </c>
      <c r="BQ70" s="95">
        <f>求节点(节奏总纲!$D$4:$D$163,AI$7:AI$166,$BD70)</f>
        <v>2.4271544715447155E-2</v>
      </c>
      <c r="BR70" s="95">
        <f>求节点(节奏总纲!$D$4:$D$163,AJ$7:AJ$166,$BD70)</f>
        <v>2.4271544715447155E-2</v>
      </c>
      <c r="BS70" s="95">
        <f>求节点(节奏总纲!$D$4:$D$163,AM$7:AM$166,$BD70)</f>
        <v>5598.884770632586</v>
      </c>
      <c r="BT70" s="95">
        <f>求节点(节奏总纲!$D$4:$D$163,AN$7:AN$166,$BD70)</f>
        <v>0.57036973500552735</v>
      </c>
      <c r="BU70" s="95">
        <f>求节点(节奏总纲!$D$4:$D$163,AO$7:AO$166,$BD70)</f>
        <v>1260693903.2303104</v>
      </c>
      <c r="BX70" s="14">
        <v>64</v>
      </c>
      <c r="BY70" s="14">
        <f t="shared" si="48"/>
        <v>1201379807.4027526</v>
      </c>
      <c r="BZ70" s="14">
        <f t="shared" si="49"/>
        <v>1902870217.6938906</v>
      </c>
      <c r="CA70" s="14">
        <f t="shared" si="50"/>
        <v>1902870217.6938906</v>
      </c>
      <c r="CB70" s="14">
        <f t="shared" si="51"/>
        <v>29323277.887958582</v>
      </c>
      <c r="CC70" s="14">
        <f t="shared" si="52"/>
        <v>29323277.887958582</v>
      </c>
      <c r="CD70" s="14">
        <f t="shared" si="47"/>
        <v>1303209109.3404238</v>
      </c>
      <c r="CF70" s="93">
        <f t="shared" si="34"/>
        <v>0.1886299814560892</v>
      </c>
      <c r="CG70" s="93">
        <f t="shared" si="35"/>
        <v>0.29877177197852789</v>
      </c>
      <c r="CH70" s="93">
        <f t="shared" si="36"/>
        <v>0.29877177197852789</v>
      </c>
      <c r="CI70" s="93">
        <f t="shared" si="37"/>
        <v>4.6040805165481462E-3</v>
      </c>
      <c r="CJ70" s="93">
        <f t="shared" si="38"/>
        <v>4.6040805165481462E-3</v>
      </c>
      <c r="CK70" s="93">
        <f t="shared" si="39"/>
        <v>0.2046183135537587</v>
      </c>
    </row>
    <row r="71" spans="12:89" x14ac:dyDescent="0.15">
      <c r="L71" s="14">
        <v>65</v>
      </c>
      <c r="M71" s="95">
        <f>武将属性!$C69</f>
        <v>208.95999620656843</v>
      </c>
      <c r="N71" s="95">
        <f>武将属性!$R69</f>
        <v>11424.252927243548</v>
      </c>
      <c r="O71" s="95">
        <f>武将属性!$R69</f>
        <v>11424.252927243548</v>
      </c>
      <c r="P71" s="90">
        <f>武将属性!$AD69</f>
        <v>2.5000000000000001E-2</v>
      </c>
      <c r="Q71" s="90">
        <f>武将属性!$AD69</f>
        <v>2.5000000000000001E-2</v>
      </c>
      <c r="R71" s="90">
        <f>武将属性!BG69</f>
        <v>0.10258761341452131</v>
      </c>
      <c r="S71" s="90">
        <f t="shared" si="4"/>
        <v>0.10258761341452131</v>
      </c>
      <c r="T71" s="95">
        <f>战法技能效用!AK69</f>
        <v>1.2953411556148478</v>
      </c>
      <c r="U71" s="95">
        <f t="shared" si="5"/>
        <v>4588040218.5652504</v>
      </c>
      <c r="V71" s="95">
        <f t="shared" si="6"/>
        <v>33677467.905657426</v>
      </c>
      <c r="W71" s="95">
        <f t="shared" si="7"/>
        <v>615991.57604706124</v>
      </c>
      <c r="X71" s="95">
        <f t="shared" si="8"/>
        <v>615991.57604706124</v>
      </c>
      <c r="Y71" s="95">
        <f t="shared" si="9"/>
        <v>6865603478.841958</v>
      </c>
      <c r="Z71" s="95">
        <f t="shared" si="10"/>
        <v>6865603478.841958</v>
      </c>
      <c r="AA71" s="95">
        <f t="shared" si="11"/>
        <v>6382480158.6695595</v>
      </c>
      <c r="AB71" s="95">
        <f t="shared" si="12"/>
        <v>6382480158.6695595</v>
      </c>
      <c r="AC71" s="95">
        <f t="shared" si="13"/>
        <v>6131762634.5857563</v>
      </c>
      <c r="AD71" s="92"/>
      <c r="AE71" s="14">
        <v>65</v>
      </c>
      <c r="AF71" s="95">
        <f>武将属性!$C69</f>
        <v>208.95999620656843</v>
      </c>
      <c r="AG71" s="91">
        <f>士兵属性!$D69</f>
        <v>646.80961194800557</v>
      </c>
      <c r="AH71" s="91">
        <f>士兵属性!$D69</f>
        <v>646.80961194800557</v>
      </c>
      <c r="AI71" s="92">
        <f>士兵属性!$O69</f>
        <v>2.5000000000000001E-2</v>
      </c>
      <c r="AJ71" s="92">
        <f>士兵属性!$O69</f>
        <v>2.5000000000000001E-2</v>
      </c>
      <c r="AK71" s="92">
        <f>士兵属性!AV69</f>
        <v>0.10258761341452131</v>
      </c>
      <c r="AL71" s="92">
        <f t="shared" si="15"/>
        <v>0.10258761341452131</v>
      </c>
      <c r="AM71" s="95">
        <f>带兵数!$D68</f>
        <v>5918.1858261446177</v>
      </c>
      <c r="AN71" s="91">
        <f>战法技能效用!AQ69</f>
        <v>0.82842698821511285</v>
      </c>
      <c r="AO71" s="91">
        <f t="shared" si="16"/>
        <v>2614884242.6867232</v>
      </c>
      <c r="AP71" s="95">
        <f t="shared" si="17"/>
        <v>27095243.82818358</v>
      </c>
      <c r="AQ71" s="95">
        <f t="shared" si="18"/>
        <v>7829332.6140947342</v>
      </c>
      <c r="AR71" s="95">
        <f t="shared" si="19"/>
        <v>7829332.6140947342</v>
      </c>
      <c r="AS71" s="95">
        <f t="shared" si="20"/>
        <v>5523728826.881258</v>
      </c>
      <c r="AT71" s="95">
        <f t="shared" si="21"/>
        <v>5523728826.881258</v>
      </c>
      <c r="AU71" s="95">
        <f t="shared" si="22"/>
        <v>5135031428.4953861</v>
      </c>
      <c r="AV71" s="95">
        <f t="shared" si="23"/>
        <v>5135031428.4953861</v>
      </c>
      <c r="AW71" s="95">
        <f t="shared" si="24"/>
        <v>1711364.8468295773</v>
      </c>
      <c r="AX71" s="95">
        <f t="shared" si="25"/>
        <v>5539283354.0244093</v>
      </c>
      <c r="AY71" s="14">
        <v>65</v>
      </c>
      <c r="AZ71" s="14">
        <f t="shared" si="26"/>
        <v>0.89818230148526168</v>
      </c>
      <c r="BA71" s="14">
        <f t="shared" si="27"/>
        <v>0.56993489989598156</v>
      </c>
      <c r="BD71" s="14">
        <v>65</v>
      </c>
      <c r="BE71" s="95">
        <f>求节点(节奏总纲!$D$4:$D$163,M$7:M$166,$BD71)</f>
        <v>191.28523118443741</v>
      </c>
      <c r="BF71" s="95">
        <f>求节点(节奏总纲!$D$4:$D$163,N$7:N$166,$BD71)</f>
        <v>9971.3297457234385</v>
      </c>
      <c r="BG71" s="95">
        <f>求节点(节奏总纲!$D$4:$D$163,O$7:O$166,$BD71)</f>
        <v>9971.3297457234385</v>
      </c>
      <c r="BH71" s="95">
        <f>求节点(节奏总纲!$D$4:$D$163,P$7:P$166,$BD71)</f>
        <v>2.4401626016260166E-2</v>
      </c>
      <c r="BI71" s="95">
        <f>求节点(节奏总纲!$D$4:$D$163,Q$7:Q$166,$BD71)</f>
        <v>2.4401626016260166E-2</v>
      </c>
      <c r="BJ71" s="95">
        <f>求节点(节奏总纲!$D$4:$D$163,T$7:T$166,$BD71)</f>
        <v>1.1704892933350137</v>
      </c>
      <c r="BK71" s="95">
        <f>求节点(节奏总纲!$D$4:$D$163,U$7:U$166,$BD71)</f>
        <v>2857209893.2167792</v>
      </c>
      <c r="BL71" s="91"/>
      <c r="BM71" s="14">
        <v>65</v>
      </c>
      <c r="BN71" s="95">
        <f>求节点(节奏总纲!$D$4:$D$163,AF$7:AF$166,$BD71)</f>
        <v>191.28523118443741</v>
      </c>
      <c r="BO71" s="95">
        <f>求节点(节奏总纲!$D$4:$D$163,AG$7:AG$166,$BD71)</f>
        <v>582.07723229831242</v>
      </c>
      <c r="BP71" s="95">
        <f>求节点(节奏总纲!$D$4:$D$163,AH$7:AH$166,$BD71)</f>
        <v>582.07723229831242</v>
      </c>
      <c r="BQ71" s="95">
        <f>求节点(节奏总纲!$D$4:$D$163,AI$7:AI$166,$BD71)</f>
        <v>2.4401626016260166E-2</v>
      </c>
      <c r="BR71" s="95">
        <f>求节点(节奏总纲!$D$4:$D$163,AJ$7:AJ$166,$BD71)</f>
        <v>2.4401626016260166E-2</v>
      </c>
      <c r="BS71" s="95">
        <f>求节点(节奏总纲!$D$4:$D$163,AM$7:AM$166,$BD71)</f>
        <v>5613.0948830809584</v>
      </c>
      <c r="BT71" s="95">
        <f>求节点(节奏总纲!$D$4:$D$163,AN$7:AN$166,$BD71)</f>
        <v>0.58180084211565231</v>
      </c>
      <c r="BU71" s="95">
        <f>求节点(节奏总纲!$D$4:$D$163,AO$7:AO$166,$BD71)</f>
        <v>1305185480.8695321</v>
      </c>
      <c r="BX71" s="14">
        <v>65</v>
      </c>
      <c r="BY71" s="14">
        <f t="shared" si="48"/>
        <v>1333438680.4007967</v>
      </c>
      <c r="BZ71" s="14">
        <f t="shared" si="49"/>
        <v>2098811131.3072271</v>
      </c>
      <c r="CA71" s="14">
        <f t="shared" si="50"/>
        <v>2098811131.3072271</v>
      </c>
      <c r="CB71" s="14">
        <f t="shared" si="51"/>
        <v>29323277.887958582</v>
      </c>
      <c r="CC71" s="14">
        <f t="shared" si="52"/>
        <v>29323277.887958582</v>
      </c>
      <c r="CD71" s="14">
        <f t="shared" si="47"/>
        <v>1470926236.152487</v>
      </c>
      <c r="CF71" s="93">
        <f t="shared" si="34"/>
        <v>0.18885538189036763</v>
      </c>
      <c r="CG71" s="93">
        <f t="shared" si="35"/>
        <v>0.29725534705476064</v>
      </c>
      <c r="CH71" s="93">
        <f t="shared" si="36"/>
        <v>0.29725534705476064</v>
      </c>
      <c r="CI71" s="93">
        <f t="shared" si="37"/>
        <v>4.1530659978629503E-3</v>
      </c>
      <c r="CJ71" s="93">
        <f t="shared" si="38"/>
        <v>4.1530659978629503E-3</v>
      </c>
      <c r="CK71" s="93">
        <f t="shared" si="39"/>
        <v>0.20832779200438517</v>
      </c>
    </row>
    <row r="72" spans="12:89" x14ac:dyDescent="0.15">
      <c r="L72" s="14">
        <v>66</v>
      </c>
      <c r="M72" s="95">
        <f>武将属性!$C70</f>
        <v>213.36041898773286</v>
      </c>
      <c r="N72" s="95">
        <f>武将属性!$R70</f>
        <v>11741.30557142167</v>
      </c>
      <c r="O72" s="95">
        <f>武将属性!$R70</f>
        <v>11741.30557142167</v>
      </c>
      <c r="P72" s="90">
        <f>武将属性!$AD70</f>
        <v>2.5000000000000001E-2</v>
      </c>
      <c r="Q72" s="90">
        <f>武将属性!$AD70</f>
        <v>2.5000000000000001E-2</v>
      </c>
      <c r="R72" s="90">
        <f>武将属性!BG70</f>
        <v>0.10277753203730064</v>
      </c>
      <c r="S72" s="90">
        <f t="shared" ref="S72:S106" si="53">R72</f>
        <v>0.10277753203730064</v>
      </c>
      <c r="T72" s="95">
        <f>战法技能效用!AK70</f>
        <v>1.3125285407913931</v>
      </c>
      <c r="U72" s="95">
        <f t="shared" ref="U72:U106" si="54">M72*N72*50*(1+P72)*O72*50*(1+Q72)*(1+T72)^2/100000*(1+R72)*(1+S72)</f>
        <v>5024402210.3005819</v>
      </c>
      <c r="V72" s="95">
        <f t="shared" ref="V72:V106" si="55">$U72/M72+0.5*($U72/((1+$T72)^2))^(-0.5)*$U72/M72/(1+$T72)*(2*$AO72/((1+$AN72)^2))^0.5*(1+$AN72)</f>
        <v>36370822.904025704</v>
      </c>
      <c r="W72" s="95">
        <f t="shared" ref="W72:W106" si="56">$U72/N72+0.5*($U72/((1+$T72)^2))^(-0.5)*$U72/N72/(1+$T72)*(2*$AO72/((1+$AN72)^2))^0.5*(1+$AN72)</f>
        <v>660922.58365369681</v>
      </c>
      <c r="X72" s="95">
        <f t="shared" ref="X72:X106" si="57">$U72/O72+0.5*($U72/((1+$T72)^2))^(-0.5)*$U72/O72/(1+$T72)*(2*$AO72/((1+$AN72)^2))^0.5*(1+$AN72)</f>
        <v>660922.58365369681</v>
      </c>
      <c r="Y72" s="95">
        <f t="shared" ref="Y72:Y106" si="58">$U72/(1+P72)+0.5*($U72/((1+$T72)^2))^(-0.5)*$U72/(1+P72)/(1+$T72)*(2*$AO72/((1+$AN72)^2))^0.5*(1+$AN72)</f>
        <v>7570823428.0307865</v>
      </c>
      <c r="Z72" s="95">
        <f t="shared" ref="Z72:Z106" si="59">Y72</f>
        <v>7570823428.0307865</v>
      </c>
      <c r="AA72" s="95">
        <f t="shared" ref="AA72:AA106" si="60">$U72/(1+R72)+0.5*($U72/((1+$T72)^2))^(-0.5)*$U72/(1+R72)/(1+$T72)*(2*$AO72/((1+$AN72)^2))^0.5*(1+$AN72)</f>
        <v>7036862638.4646692</v>
      </c>
      <c r="AB72" s="95">
        <f t="shared" ref="AB72:AB106" si="61">AA72</f>
        <v>7036862638.4646692</v>
      </c>
      <c r="AC72" s="95">
        <f t="shared" ref="AC72:AC106" si="62">$U72/(1+T72)*2+2^0.5*(U72/((1+T72)^2))^0.5*AO72^0.5</f>
        <v>6711349829.2876396</v>
      </c>
      <c r="AD72" s="92"/>
      <c r="AE72" s="14">
        <v>66</v>
      </c>
      <c r="AF72" s="95">
        <f>武将属性!$C70</f>
        <v>213.36041898773286</v>
      </c>
      <c r="AG72" s="91">
        <f>士兵属性!$D70</f>
        <v>659.05809024935832</v>
      </c>
      <c r="AH72" s="91">
        <f>士兵属性!$D70</f>
        <v>659.05809024935832</v>
      </c>
      <c r="AI72" s="92">
        <f>士兵属性!$O70</f>
        <v>2.5000000000000001E-2</v>
      </c>
      <c r="AJ72" s="92">
        <f>士兵属性!$O70</f>
        <v>2.5000000000000001E-2</v>
      </c>
      <c r="AK72" s="92">
        <f>士兵属性!AV70</f>
        <v>0.10277753203730064</v>
      </c>
      <c r="AL72" s="92">
        <f t="shared" ref="AL72:AL106" si="63">AK72</f>
        <v>0.10277753203730064</v>
      </c>
      <c r="AM72" s="95">
        <f>带兵数!$D69</f>
        <v>5985.3500482504596</v>
      </c>
      <c r="AN72" s="91">
        <f>战法技能效用!AQ70</f>
        <v>0.87388535658566102</v>
      </c>
      <c r="AO72" s="91">
        <f t="shared" ref="AO72:AO106" si="64">AF72*AG72*0.2*(1+AI72)*AH72*0.2*(1+AJ72)*(AM72^2)/2*(1+AN72)^2/100000*(1+AK72)*(1+AL72)</f>
        <v>2979064704.659337</v>
      </c>
      <c r="AP72" s="95">
        <f t="shared" ref="AP72:AP106" si="65">($AO72/AF72+2^0.5*0.5*($U72)^0.5*($AO72/((1+$AN72)^2))^(-0.5)*$AO72/AF72/(1+$AN72))/0.8^0.5</f>
        <v>29946004.248529259</v>
      </c>
      <c r="AQ72" s="95">
        <f t="shared" ref="AQ72:AQ106" si="66">($AO72/AG72+2^0.5*0.5*($U72)^0.5*($AO72/((1+$AN72)^2))^(-0.5)*$AO72/AG72/(1+$AN72))</f>
        <v>8671096.8162580319</v>
      </c>
      <c r="AR72" s="95">
        <f t="shared" ref="AR72:AR106" si="67">($AO72/AH72+2^0.5*0.5*($U72)^0.5*($AO72/((1+$AN72)^2))^(-0.5)*$AO72/AH72/(1+$AN72))</f>
        <v>8671096.8162580319</v>
      </c>
      <c r="AS72" s="95">
        <f t="shared" ref="AS72:AS106" si="68">($AO72/(1+AI72)+2^0.5*0.5*($U72)^0.5*($AO72/((1+$AN72)^2))^(-0.5)*$AO72/(1+AI72)/(1+$AN72))/0.8^0.5</f>
        <v>6233455622.9020777</v>
      </c>
      <c r="AT72" s="95">
        <f t="shared" ref="AT72:AT106" si="69">AS72</f>
        <v>6233455622.9020777</v>
      </c>
      <c r="AU72" s="95">
        <f t="shared" ref="AU72:AU106" si="70">($AO72/(1+AK72)+2^0.5*0.5*($U72)^0.5*($AO72/((1+$AN72)^2))^(-0.5)*$AO72/(1+AK72)/(1+$AN72))/0.8^0.5</f>
        <v>5793817726.4736996</v>
      </c>
      <c r="AV72" s="95">
        <f t="shared" ref="AV72:AV106" si="71">AU72</f>
        <v>5793817726.4736996</v>
      </c>
      <c r="AW72" s="95">
        <f t="shared" ref="AW72:AW106" si="72">$AO72/AM72*2+2^0.5*0.5*($U72)^0.5*($AO72/((1+$AN72)^2))^(-0.5)*$AO72/AM72*2/(1+$AN72)</f>
        <v>1909581.3818811667</v>
      </c>
      <c r="AX72" s="95">
        <f t="shared" ref="AX72:AX106" si="73">$AO72/(1+AN72)*2+2^0.5*U72^0.5*(AO72/((1+AN72)^2))^0.5</f>
        <v>6099366205.0948114</v>
      </c>
      <c r="AY72" s="14">
        <v>66</v>
      </c>
      <c r="AZ72" s="14">
        <f t="shared" ref="AZ72:AZ106" si="74">AO72/(1+AN72)^2/(U72/(1+T72)^2)</f>
        <v>0.90299159115419392</v>
      </c>
      <c r="BA72" s="14">
        <f t="shared" ref="BA72:BA106" si="75">AO72/U72</f>
        <v>0.59291923296903337</v>
      </c>
      <c r="BD72" s="14">
        <v>66</v>
      </c>
      <c r="BE72" s="95">
        <f>求节点(节奏总纲!$D$4:$D$163,M$7:M$166,$BD72)</f>
        <v>192.08241330226258</v>
      </c>
      <c r="BF72" s="95">
        <f>求节点(节奏总纲!$D$4:$D$163,N$7:N$166,$BD72)</f>
        <v>10040.653077785484</v>
      </c>
      <c r="BG72" s="95">
        <f>求节点(节奏总纲!$D$4:$D$163,O$7:O$166,$BD72)</f>
        <v>10040.653077785484</v>
      </c>
      <c r="BH72" s="95">
        <f>求节点(节奏总纲!$D$4:$D$163,P$7:P$166,$BD72)</f>
        <v>2.4531707317073173E-2</v>
      </c>
      <c r="BI72" s="95">
        <f>求节点(节奏总纲!$D$4:$D$163,Q$7:Q$166,$BD72)</f>
        <v>2.4531707317073173E-2</v>
      </c>
      <c r="BJ72" s="95">
        <f>求节点(节奏总纲!$D$4:$D$163,T$7:T$166,$BD72)</f>
        <v>1.1764438331978664</v>
      </c>
      <c r="BK72" s="95">
        <f>求节点(节奏总纲!$D$4:$D$163,U$7:U$166,$BD72)</f>
        <v>2925710382.971807</v>
      </c>
      <c r="BL72" s="91"/>
      <c r="BM72" s="14">
        <v>66</v>
      </c>
      <c r="BN72" s="95">
        <f>求节点(节奏总纲!$D$4:$D$163,AF$7:AF$166,$BD72)</f>
        <v>192.08241330226258</v>
      </c>
      <c r="BO72" s="95">
        <f>求节点(节奏总纲!$D$4:$D$163,AG$7:AG$166,$BD72)</f>
        <v>584.95157690310498</v>
      </c>
      <c r="BP72" s="95">
        <f>求节点(节奏总纲!$D$4:$D$163,AH$7:AH$166,$BD72)</f>
        <v>584.95157690310498</v>
      </c>
      <c r="BQ72" s="95">
        <f>求节点(节奏总纲!$D$4:$D$163,AI$7:AI$166,$BD72)</f>
        <v>2.4531707317073173E-2</v>
      </c>
      <c r="BR72" s="95">
        <f>求节点(节奏总纲!$D$4:$D$163,AJ$7:AJ$166,$BD72)</f>
        <v>2.4531707317073173E-2</v>
      </c>
      <c r="BS72" s="95">
        <f>求节点(节奏总纲!$D$4:$D$163,AM$7:AM$166,$BD72)</f>
        <v>5627.3049955293309</v>
      </c>
      <c r="BT72" s="95">
        <f>求节点(节奏总纲!$D$4:$D$163,AN$7:AN$166,$BD72)</f>
        <v>0.59323194922577716</v>
      </c>
      <c r="BU72" s="95">
        <f>求节点(节奏总纲!$D$4:$D$163,AO$7:AO$166,$BD72)</f>
        <v>1349677058.5087538</v>
      </c>
      <c r="BX72" s="14">
        <v>66</v>
      </c>
      <c r="BY72" s="14">
        <f t="shared" ref="BY72:BY102" si="76">(M72-M71)*V72+BY71</f>
        <v>1493485678.0773683</v>
      </c>
      <c r="BZ72" s="14">
        <f t="shared" ref="BZ72:BZ102" si="77">(N72-N71)*W72+BZ71</f>
        <v>2308358384.0516677</v>
      </c>
      <c r="CA72" s="14">
        <f t="shared" ref="CA72:CA102" si="78">(O72-O71)*X72+CA71</f>
        <v>2308358384.0516677</v>
      </c>
      <c r="CB72" s="14">
        <f t="shared" ref="CB72:CB102" si="79">(P72-P71)*Y72+CB71</f>
        <v>29323277.887958582</v>
      </c>
      <c r="CC72" s="14">
        <f t="shared" ref="CC72:CC102" si="80">(Q72-Q71)*Z72+CC71</f>
        <v>29323277.887958582</v>
      </c>
      <c r="CD72" s="14">
        <f t="shared" si="47"/>
        <v>1586276790.7229958</v>
      </c>
      <c r="CF72" s="93">
        <f t="shared" ref="CF72:CF102" si="81">BY72/SUM($BY72:$CD72)</f>
        <v>0.19258045813868435</v>
      </c>
      <c r="CG72" s="93">
        <f t="shared" ref="CG72:CG102" si="82">BZ72/SUM($BY72:$CD72)</f>
        <v>0.29765582735364815</v>
      </c>
      <c r="CH72" s="93">
        <f t="shared" ref="CH72:CH102" si="83">CA72/SUM($BY72:$CD72)</f>
        <v>0.29765582735364815</v>
      </c>
      <c r="CI72" s="93">
        <f t="shared" ref="CI72:CI102" si="84">CB72/SUM($BY72:$CD72)</f>
        <v>3.7811479364574631E-3</v>
      </c>
      <c r="CJ72" s="93">
        <f t="shared" ref="CJ72:CJ102" si="85">CC72/SUM($BY72:$CD72)</f>
        <v>3.7811479364574631E-3</v>
      </c>
      <c r="CK72" s="93">
        <f t="shared" ref="CK72:CK102" si="86">CD72/SUM($BY72:$CD72)</f>
        <v>0.20454559128110442</v>
      </c>
    </row>
    <row r="73" spans="12:89" x14ac:dyDescent="0.15">
      <c r="L73" s="14">
        <v>67</v>
      </c>
      <c r="M73" s="95">
        <f>武将属性!$C71</f>
        <v>217.79995984651637</v>
      </c>
      <c r="N73" s="95">
        <f>武将属性!$R71</f>
        <v>12058.27350322217</v>
      </c>
      <c r="O73" s="95">
        <f>武将属性!$R71</f>
        <v>12058.27350322217</v>
      </c>
      <c r="P73" s="90">
        <f>武将属性!$AD71</f>
        <v>2.5000000000000001E-2</v>
      </c>
      <c r="Q73" s="90">
        <f>武将属性!$AD71</f>
        <v>2.5000000000000001E-2</v>
      </c>
      <c r="R73" s="90">
        <f>武将属性!BG71</f>
        <v>0.10298108177723697</v>
      </c>
      <c r="S73" s="90">
        <f t="shared" si="53"/>
        <v>0.10298108177723697</v>
      </c>
      <c r="T73" s="95">
        <f>战法技能效用!AK71</f>
        <v>1.3288860484542666</v>
      </c>
      <c r="U73" s="95">
        <f t="shared" si="54"/>
        <v>5488433426.3708467</v>
      </c>
      <c r="V73" s="95">
        <f t="shared" si="55"/>
        <v>39192277.728981853</v>
      </c>
      <c r="W73" s="95">
        <f t="shared" si="56"/>
        <v>707902.04861291172</v>
      </c>
      <c r="X73" s="95">
        <f t="shared" si="57"/>
        <v>707902.04861291172</v>
      </c>
      <c r="Y73" s="95">
        <f t="shared" si="58"/>
        <v>8327879527.4787951</v>
      </c>
      <c r="Z73" s="95">
        <f t="shared" si="59"/>
        <v>8327879527.4787951</v>
      </c>
      <c r="AA73" s="95">
        <f t="shared" si="60"/>
        <v>7739096034.0965748</v>
      </c>
      <c r="AB73" s="95">
        <f t="shared" si="61"/>
        <v>7739096034.0965748</v>
      </c>
      <c r="AC73" s="95">
        <f t="shared" si="62"/>
        <v>7330609001.9572639</v>
      </c>
      <c r="AD73" s="92"/>
      <c r="AE73" s="14">
        <v>67</v>
      </c>
      <c r="AF73" s="95">
        <f>武将属性!$C71</f>
        <v>217.79995984651637</v>
      </c>
      <c r="AG73" s="91">
        <f>士兵属性!$D71</f>
        <v>671.33129232668671</v>
      </c>
      <c r="AH73" s="91">
        <f>士兵属性!$D71</f>
        <v>671.33129232668671</v>
      </c>
      <c r="AI73" s="92">
        <f>士兵属性!$O71</f>
        <v>2.5000000000000001E-2</v>
      </c>
      <c r="AJ73" s="92">
        <f>士兵属性!$O71</f>
        <v>2.5000000000000001E-2</v>
      </c>
      <c r="AK73" s="92">
        <f>士兵属性!AV71</f>
        <v>0.10298108177723697</v>
      </c>
      <c r="AL73" s="92">
        <f t="shared" si="63"/>
        <v>0.10298108177723697</v>
      </c>
      <c r="AM73" s="95">
        <f>带兵数!$D70</f>
        <v>6052.3420039247139</v>
      </c>
      <c r="AN73" s="91">
        <f>战法技能效用!AQ71</f>
        <v>0.91892820433947642</v>
      </c>
      <c r="AO73" s="91">
        <f t="shared" si="64"/>
        <v>3384619135.61689</v>
      </c>
      <c r="AP73" s="95">
        <f t="shared" si="65"/>
        <v>33018774.645648528</v>
      </c>
      <c r="AQ73" s="95">
        <f t="shared" si="66"/>
        <v>9581353.1983873434</v>
      </c>
      <c r="AR73" s="95">
        <f t="shared" si="67"/>
        <v>9581353.1983873434</v>
      </c>
      <c r="AS73" s="95">
        <f t="shared" si="68"/>
        <v>7016085650.7350473</v>
      </c>
      <c r="AT73" s="95">
        <f t="shared" si="69"/>
        <v>7016085650.7350473</v>
      </c>
      <c r="AU73" s="95">
        <f t="shared" si="70"/>
        <v>6520046364.1821985</v>
      </c>
      <c r="AV73" s="95">
        <f t="shared" si="71"/>
        <v>6520046364.1821985</v>
      </c>
      <c r="AW73" s="95">
        <f t="shared" si="72"/>
        <v>2125544.8620519894</v>
      </c>
      <c r="AX73" s="95">
        <f t="shared" si="73"/>
        <v>6704015512.7907848</v>
      </c>
      <c r="AY73" s="14">
        <v>67</v>
      </c>
      <c r="AZ73" s="14">
        <f t="shared" si="74"/>
        <v>0.90832325019913462</v>
      </c>
      <c r="BA73" s="14">
        <f t="shared" si="75"/>
        <v>0.61668218828244481</v>
      </c>
      <c r="BD73" s="14">
        <v>67</v>
      </c>
      <c r="BE73" s="95">
        <f>求节点(节奏总纲!$D$4:$D$163,M$7:M$166,$BD73)</f>
        <v>192.87959542008772</v>
      </c>
      <c r="BF73" s="95">
        <f>求节点(节奏总纲!$D$4:$D$163,N$7:N$166,$BD73)</f>
        <v>10109.97640984753</v>
      </c>
      <c r="BG73" s="95">
        <f>求节点(节奏总纲!$D$4:$D$163,O$7:O$166,$BD73)</f>
        <v>10109.97640984753</v>
      </c>
      <c r="BH73" s="95">
        <f>求节点(节奏总纲!$D$4:$D$163,P$7:P$166,$BD73)</f>
        <v>2.4661788617886184E-2</v>
      </c>
      <c r="BI73" s="95">
        <f>求节点(节奏总纲!$D$4:$D$163,Q$7:Q$166,$BD73)</f>
        <v>2.4661788617886184E-2</v>
      </c>
      <c r="BJ73" s="95">
        <f>求节点(节奏总纲!$D$4:$D$163,T$7:T$166,$BD73)</f>
        <v>1.1823983730607188</v>
      </c>
      <c r="BK73" s="95">
        <f>求节点(节奏总纲!$D$4:$D$163,U$7:U$166,$BD73)</f>
        <v>2994210872.7268343</v>
      </c>
      <c r="BL73" s="91"/>
      <c r="BM73" s="14">
        <v>67</v>
      </c>
      <c r="BN73" s="95">
        <f>求节点(节奏总纲!$D$4:$D$163,AF$7:AF$166,$BD73)</f>
        <v>192.87959542008772</v>
      </c>
      <c r="BO73" s="95">
        <f>求节点(节奏总纲!$D$4:$D$163,AG$7:AG$166,$BD73)</f>
        <v>587.82592150789765</v>
      </c>
      <c r="BP73" s="95">
        <f>求节点(节奏总纲!$D$4:$D$163,AH$7:AH$166,$BD73)</f>
        <v>587.82592150789765</v>
      </c>
      <c r="BQ73" s="95">
        <f>求节点(节奏总纲!$D$4:$D$163,AI$7:AI$166,$BD73)</f>
        <v>2.4661788617886184E-2</v>
      </c>
      <c r="BR73" s="95">
        <f>求节点(节奏总纲!$D$4:$D$163,AJ$7:AJ$166,$BD73)</f>
        <v>2.4661788617886184E-2</v>
      </c>
      <c r="BS73" s="95">
        <f>求节点(节奏总纲!$D$4:$D$163,AM$7:AM$166,$BD73)</f>
        <v>5641.5151079777033</v>
      </c>
      <c r="BT73" s="95">
        <f>求节点(节奏总纲!$D$4:$D$163,AN$7:AN$166,$BD73)</f>
        <v>0.604663056335902</v>
      </c>
      <c r="BU73" s="95">
        <f>求节点(节奏总纲!$D$4:$D$163,AO$7:AO$166,$BD73)</f>
        <v>1394168636.1479757</v>
      </c>
      <c r="BX73" s="14">
        <v>67</v>
      </c>
      <c r="BY73" s="14">
        <f t="shared" si="76"/>
        <v>1667481396.4039745</v>
      </c>
      <c r="BZ73" s="14">
        <f t="shared" si="77"/>
        <v>2532740632.3178396</v>
      </c>
      <c r="CA73" s="14">
        <f t="shared" si="78"/>
        <v>2532740632.3178396</v>
      </c>
      <c r="CB73" s="14">
        <f t="shared" si="79"/>
        <v>29323277.887958582</v>
      </c>
      <c r="CC73" s="14">
        <f t="shared" si="80"/>
        <v>29323277.887958582</v>
      </c>
      <c r="CD73" s="14">
        <f t="shared" ref="CD73:CD102" si="87">(T73-T72)*AC73+CD72</f>
        <v>1706187283.6460409</v>
      </c>
      <c r="CF73" s="93">
        <f t="shared" si="81"/>
        <v>0.19622515040380112</v>
      </c>
      <c r="CG73" s="93">
        <f t="shared" si="82"/>
        <v>0.29804675037584832</v>
      </c>
      <c r="CH73" s="93">
        <f t="shared" si="83"/>
        <v>0.29804675037584832</v>
      </c>
      <c r="CI73" s="93">
        <f t="shared" si="84"/>
        <v>3.4506919395358199E-3</v>
      </c>
      <c r="CJ73" s="93">
        <f t="shared" si="85"/>
        <v>3.4506919395358199E-3</v>
      </c>
      <c r="CK73" s="93">
        <f t="shared" si="86"/>
        <v>0.20077996496543057</v>
      </c>
    </row>
    <row r="74" spans="12:89" x14ac:dyDescent="0.15">
      <c r="L74" s="14">
        <v>68</v>
      </c>
      <c r="M74" s="95">
        <f>武将属性!$C72</f>
        <v>221.98386081107526</v>
      </c>
      <c r="N74" s="95">
        <f>武将属性!$R72</f>
        <v>12375.241435022668</v>
      </c>
      <c r="O74" s="95">
        <f>武将属性!$R72</f>
        <v>12375.241435022668</v>
      </c>
      <c r="P74" s="90">
        <f>武将属性!$AD72</f>
        <v>2.5000000000000001E-2</v>
      </c>
      <c r="Q74" s="90">
        <f>武将属性!$AD72</f>
        <v>2.5000000000000001E-2</v>
      </c>
      <c r="R74" s="90">
        <f>武将属性!BG72</f>
        <v>0.1031992409868069</v>
      </c>
      <c r="S74" s="90">
        <f t="shared" si="53"/>
        <v>0.1031992409868069</v>
      </c>
      <c r="T74" s="95">
        <f>战法技能效用!AK72</f>
        <v>1.3452435561171401</v>
      </c>
      <c r="U74" s="95">
        <f t="shared" si="54"/>
        <v>5977234748.314702</v>
      </c>
      <c r="V74" s="95">
        <f t="shared" si="55"/>
        <v>42181064.089464843</v>
      </c>
      <c r="W74" s="95">
        <f t="shared" si="56"/>
        <v>756632.95208120183</v>
      </c>
      <c r="X74" s="95">
        <f t="shared" si="57"/>
        <v>756632.95208120183</v>
      </c>
      <c r="Y74" s="95">
        <f t="shared" si="58"/>
        <v>9135137033.8524971</v>
      </c>
      <c r="Z74" s="95">
        <f t="shared" si="59"/>
        <v>9135137033.8524971</v>
      </c>
      <c r="AA74" s="95">
        <f t="shared" si="60"/>
        <v>8487601433.9197559</v>
      </c>
      <c r="AB74" s="95">
        <f t="shared" si="61"/>
        <v>8487601433.9197559</v>
      </c>
      <c r="AC74" s="95">
        <f t="shared" si="62"/>
        <v>7985111341.8696222</v>
      </c>
      <c r="AD74" s="92"/>
      <c r="AE74" s="14">
        <v>68</v>
      </c>
      <c r="AF74" s="95">
        <f>武将属性!$C72</f>
        <v>221.98386081107526</v>
      </c>
      <c r="AG74" s="91">
        <f>士兵属性!$D72</f>
        <v>683.91593747590093</v>
      </c>
      <c r="AH74" s="91">
        <f>士兵属性!$D72</f>
        <v>683.91593747590093</v>
      </c>
      <c r="AI74" s="92">
        <f>士兵属性!$O72</f>
        <v>2.5000000000000001E-2</v>
      </c>
      <c r="AJ74" s="92">
        <f>士兵属性!$O72</f>
        <v>2.5000000000000001E-2</v>
      </c>
      <c r="AK74" s="92">
        <f>士兵属性!AV72</f>
        <v>0.1031992409868069</v>
      </c>
      <c r="AL74" s="92">
        <f t="shared" si="63"/>
        <v>0.1031992409868069</v>
      </c>
      <c r="AM74" s="95">
        <f>带兵数!$D71</f>
        <v>6119.0779383138506</v>
      </c>
      <c r="AN74" s="91">
        <f>战法技能效用!AQ72</f>
        <v>0.9644707709846646</v>
      </c>
      <c r="AO74" s="91">
        <f t="shared" si="64"/>
        <v>3836856854.0913281</v>
      </c>
      <c r="AP74" s="95">
        <f t="shared" si="65"/>
        <v>36379731.725139871</v>
      </c>
      <c r="AQ74" s="95">
        <f t="shared" si="66"/>
        <v>10561440.624023998</v>
      </c>
      <c r="AR74" s="95">
        <f t="shared" si="67"/>
        <v>10561440.624023998</v>
      </c>
      <c r="AS74" s="95">
        <f t="shared" si="68"/>
        <v>7878744686.4562998</v>
      </c>
      <c r="AT74" s="95">
        <f t="shared" si="69"/>
        <v>7878744686.4562998</v>
      </c>
      <c r="AU74" s="95">
        <f t="shared" si="70"/>
        <v>7320267276.8284502</v>
      </c>
      <c r="AV74" s="95">
        <f t="shared" si="71"/>
        <v>7320267276.8284502</v>
      </c>
      <c r="AW74" s="95">
        <f t="shared" si="72"/>
        <v>2360858.1679434585</v>
      </c>
      <c r="AX74" s="95">
        <f t="shared" si="73"/>
        <v>7353774535.2708263</v>
      </c>
      <c r="AY74" s="14">
        <v>68</v>
      </c>
      <c r="AZ74" s="14">
        <f t="shared" si="74"/>
        <v>0.9148713850887884</v>
      </c>
      <c r="BA74" s="14">
        <f t="shared" si="75"/>
        <v>0.64191168920931885</v>
      </c>
      <c r="BD74" s="14">
        <v>68</v>
      </c>
      <c r="BE74" s="95">
        <f>求节点(节奏总纲!$D$4:$D$163,M$7:M$166,$BD74)</f>
        <v>193.67079486400152</v>
      </c>
      <c r="BF74" s="95">
        <f>求节点(节奏总纲!$D$4:$D$163,N$7:N$166,$BD74)</f>
        <v>10177.412623437129</v>
      </c>
      <c r="BG74" s="95">
        <f>求节点(节奏总纲!$D$4:$D$163,O$7:O$166,$BD74)</f>
        <v>10177.412623437129</v>
      </c>
      <c r="BH74" s="95">
        <f>求节点(节奏总纲!$D$4:$D$163,P$7:P$166,$BD74)</f>
        <v>2.4760542990411343E-2</v>
      </c>
      <c r="BI74" s="95">
        <f>求节点(节奏总纲!$D$4:$D$163,Q$7:Q$166,$BD74)</f>
        <v>2.4760542990411343E-2</v>
      </c>
      <c r="BJ74" s="95">
        <f>求节点(节奏总纲!$D$4:$D$163,T$7:T$166,$BD74)</f>
        <v>1.1881908185487648</v>
      </c>
      <c r="BK74" s="95">
        <f>求节点(节奏总纲!$D$4:$D$163,U$7:U$166,$BD74)</f>
        <v>3063205489.2214117</v>
      </c>
      <c r="BL74" s="91"/>
      <c r="BM74" s="14">
        <v>68</v>
      </c>
      <c r="BN74" s="95">
        <f>求节点(节奏总纲!$D$4:$D$163,AF$7:AF$166,$BD74)</f>
        <v>193.67079486400152</v>
      </c>
      <c r="BO74" s="95">
        <f>求节点(节奏总纲!$D$4:$D$163,AG$7:AG$166,$BD74)</f>
        <v>590.65597025600437</v>
      </c>
      <c r="BP74" s="95">
        <f>求节点(节奏总纲!$D$4:$D$163,AH$7:AH$166,$BD74)</f>
        <v>590.65597025600437</v>
      </c>
      <c r="BQ74" s="95">
        <f>求节点(节奏总纲!$D$4:$D$163,AI$7:AI$166,$BD74)</f>
        <v>2.4760542990411343E-2</v>
      </c>
      <c r="BR74" s="95">
        <f>求节点(节奏总纲!$D$4:$D$163,AJ$7:AJ$166,$BD74)</f>
        <v>2.4760542990411343E-2</v>
      </c>
      <c r="BS74" s="95">
        <f>求节点(节奏总纲!$D$4:$D$163,AM$7:AM$166,$BD74)</f>
        <v>5655.5672459038169</v>
      </c>
      <c r="BT74" s="95">
        <f>求节点(节奏总纲!$D$4:$D$163,AN$7:AN$166,$BD74)</f>
        <v>0.61583743002145352</v>
      </c>
      <c r="BU74" s="95">
        <f>求节点(节奏总纲!$D$4:$D$163,AO$7:AO$166,$BD74)</f>
        <v>1440243353.8528748</v>
      </c>
      <c r="BX74" s="14">
        <v>68</v>
      </c>
      <c r="BY74" s="14">
        <f t="shared" si="76"/>
        <v>1843962791.1340067</v>
      </c>
      <c r="BZ74" s="14">
        <f t="shared" si="77"/>
        <v>2772569014.2711239</v>
      </c>
      <c r="CA74" s="14">
        <f t="shared" si="78"/>
        <v>2772569014.2711239</v>
      </c>
      <c r="CB74" s="14">
        <f t="shared" si="79"/>
        <v>29323277.887958582</v>
      </c>
      <c r="CC74" s="14">
        <f t="shared" si="80"/>
        <v>29323277.887958582</v>
      </c>
      <c r="CD74" s="14">
        <f t="shared" si="87"/>
        <v>1836803803.6095712</v>
      </c>
      <c r="CF74" s="93">
        <f t="shared" si="81"/>
        <v>0.19860548513023005</v>
      </c>
      <c r="CG74" s="93">
        <f t="shared" si="82"/>
        <v>0.29862176003981139</v>
      </c>
      <c r="CH74" s="93">
        <f t="shared" si="83"/>
        <v>0.29862176003981139</v>
      </c>
      <c r="CI74" s="93">
        <f t="shared" si="84"/>
        <v>3.1582870644396477E-3</v>
      </c>
      <c r="CJ74" s="93">
        <f t="shared" si="85"/>
        <v>3.1582870644396477E-3</v>
      </c>
      <c r="CK74" s="93">
        <f t="shared" si="86"/>
        <v>0.19783442066126786</v>
      </c>
    </row>
    <row r="75" spans="12:89" x14ac:dyDescent="0.15">
      <c r="L75" s="14">
        <v>69</v>
      </c>
      <c r="M75" s="95">
        <f>武将属性!$C73</f>
        <v>226.07211965797396</v>
      </c>
      <c r="N75" s="95">
        <f>武将属性!$R73</f>
        <v>12692.209366823168</v>
      </c>
      <c r="O75" s="95">
        <f>武将属性!$R73</f>
        <v>12692.209366823168</v>
      </c>
      <c r="P75" s="90">
        <f>武将属性!$AD73</f>
        <v>2.5000000000000001E-2</v>
      </c>
      <c r="Q75" s="90">
        <f>武将属性!$AD73</f>
        <v>2.5000000000000001E-2</v>
      </c>
      <c r="R75" s="90">
        <f>武将属性!BG73</f>
        <v>0.10343305823823183</v>
      </c>
      <c r="S75" s="90">
        <f t="shared" si="53"/>
        <v>0.10343305823823183</v>
      </c>
      <c r="T75" s="95">
        <f>战法技能效用!AK73</f>
        <v>1.3616010637800136</v>
      </c>
      <c r="U75" s="95">
        <f t="shared" si="54"/>
        <v>6495524935.4427309</v>
      </c>
      <c r="V75" s="95">
        <f t="shared" si="55"/>
        <v>45348679.145851284</v>
      </c>
      <c r="W75" s="95">
        <f t="shared" si="56"/>
        <v>807745.26498045237</v>
      </c>
      <c r="X75" s="95">
        <f t="shared" si="57"/>
        <v>807745.26498045237</v>
      </c>
      <c r="Y75" s="95">
        <f t="shared" si="58"/>
        <v>10002021481.162888</v>
      </c>
      <c r="Z75" s="95">
        <f t="shared" si="59"/>
        <v>10002021481.162888</v>
      </c>
      <c r="AA75" s="95">
        <f t="shared" si="60"/>
        <v>9291068399.3469143</v>
      </c>
      <c r="AB75" s="95">
        <f t="shared" si="61"/>
        <v>9291068399.3469143</v>
      </c>
      <c r="AC75" s="95">
        <f t="shared" si="62"/>
        <v>8682306402.574482</v>
      </c>
      <c r="AD75" s="92"/>
      <c r="AE75" s="14">
        <v>69</v>
      </c>
      <c r="AF75" s="95">
        <f>武将属性!$C73</f>
        <v>226.07211965797396</v>
      </c>
      <c r="AG75" s="91">
        <f>士兵属性!$D73</f>
        <v>696.82880989540104</v>
      </c>
      <c r="AH75" s="91">
        <f>士兵属性!$D73</f>
        <v>696.82880989540104</v>
      </c>
      <c r="AI75" s="92">
        <f>士兵属性!$O73</f>
        <v>2.5000000000000001E-2</v>
      </c>
      <c r="AJ75" s="92">
        <f>士兵属性!$O73</f>
        <v>2.5000000000000001E-2</v>
      </c>
      <c r="AK75" s="92">
        <f>士兵属性!AV73</f>
        <v>0.10343305823823183</v>
      </c>
      <c r="AL75" s="92">
        <f t="shared" si="63"/>
        <v>0.10343305823823183</v>
      </c>
      <c r="AM75" s="95">
        <f>带兵数!$D72</f>
        <v>6186.536882419874</v>
      </c>
      <c r="AN75" s="91">
        <f>战法技能效用!AQ73</f>
        <v>1.0105489230763545</v>
      </c>
      <c r="AO75" s="91">
        <f t="shared" si="64"/>
        <v>4345036352.0003643</v>
      </c>
      <c r="AP75" s="95">
        <f t="shared" si="65"/>
        <v>40066177.361661568</v>
      </c>
      <c r="AQ75" s="95">
        <f t="shared" si="66"/>
        <v>11626361.194746954</v>
      </c>
      <c r="AR75" s="95">
        <f t="shared" si="67"/>
        <v>11626361.194746954</v>
      </c>
      <c r="AS75" s="95">
        <f t="shared" si="68"/>
        <v>8836922578.2860126</v>
      </c>
      <c r="AT75" s="95">
        <f t="shared" si="69"/>
        <v>8836922578.2860126</v>
      </c>
      <c r="AU75" s="95">
        <f t="shared" si="70"/>
        <v>8208785820.8681345</v>
      </c>
      <c r="AV75" s="95">
        <f t="shared" si="71"/>
        <v>8208785820.8681345</v>
      </c>
      <c r="AW75" s="95">
        <f t="shared" si="72"/>
        <v>2619101.312649298</v>
      </c>
      <c r="AX75" s="95">
        <f t="shared" si="73"/>
        <v>8059076147.575963</v>
      </c>
      <c r="AY75" s="14">
        <v>69</v>
      </c>
      <c r="AZ75" s="14">
        <f t="shared" si="74"/>
        <v>0.92291762711622261</v>
      </c>
      <c r="BA75" s="14">
        <f t="shared" si="75"/>
        <v>0.66892766869260112</v>
      </c>
      <c r="BD75" s="14">
        <v>69</v>
      </c>
      <c r="BE75" s="95">
        <f>求节点(节奏总纲!$D$4:$D$163,M$7:M$166,$BD75)</f>
        <v>194.45325939881641</v>
      </c>
      <c r="BF75" s="95">
        <f>求节点(节奏总纲!$D$4:$D$163,N$7:N$166,$BD75)</f>
        <v>10242.093579334278</v>
      </c>
      <c r="BG75" s="95">
        <f>求节点(节奏总纲!$D$4:$D$163,O$7:O$166,$BD75)</f>
        <v>10242.093579334278</v>
      </c>
      <c r="BH75" s="95">
        <f>求节点(节奏总纲!$D$4:$D$163,P$7:P$166,$BD75)</f>
        <v>2.4813558973213634E-2</v>
      </c>
      <c r="BI75" s="95">
        <f>求节点(节奏总纲!$D$4:$D$163,Q$7:Q$166,$BD75)</f>
        <v>2.4813558973213634E-2</v>
      </c>
      <c r="BJ75" s="95">
        <f>求节点(节奏总纲!$D$4:$D$163,T$7:T$166,$BD75)</f>
        <v>1.1937466006902273</v>
      </c>
      <c r="BK75" s="95">
        <f>求节点(节奏总纲!$D$4:$D$163,U$7:U$166,$BD75)</f>
        <v>3132921547.7028427</v>
      </c>
      <c r="BL75" s="91"/>
      <c r="BM75" s="14">
        <v>69</v>
      </c>
      <c r="BN75" s="95">
        <f>求节点(节奏总纲!$D$4:$D$163,AF$7:AF$166,$BD75)</f>
        <v>194.45325939881641</v>
      </c>
      <c r="BO75" s="95">
        <f>求节点(节奏总纲!$D$4:$D$163,AG$7:AG$166,$BD75)</f>
        <v>593.42134553413041</v>
      </c>
      <c r="BP75" s="95">
        <f>求节点(节奏总纲!$D$4:$D$163,AH$7:AH$166,$BD75)</f>
        <v>593.42134553413041</v>
      </c>
      <c r="BQ75" s="95">
        <f>求节点(节奏总纲!$D$4:$D$163,AI$7:AI$166,$BD75)</f>
        <v>2.4813558973213634E-2</v>
      </c>
      <c r="BR75" s="95">
        <f>求节点(节奏总纲!$D$4:$D$163,AJ$7:AJ$166,$BD75)</f>
        <v>2.4813558973213634E-2</v>
      </c>
      <c r="BS75" s="95">
        <f>求节点(节奏总纲!$D$4:$D$163,AM$7:AM$166,$BD75)</f>
        <v>5669.3887356093646</v>
      </c>
      <c r="BT75" s="95">
        <f>求节点(节奏总纲!$D$4:$D$163,AN$7:AN$166,$BD75)</f>
        <v>0.62663696410191727</v>
      </c>
      <c r="BU75" s="95">
        <f>求节点(节奏总纲!$D$4:$D$163,AO$7:AO$166,$BD75)</f>
        <v>1488629510.3507667</v>
      </c>
      <c r="BX75" s="14">
        <v>69</v>
      </c>
      <c r="BY75" s="14">
        <f t="shared" si="76"/>
        <v>2029359929.8472037</v>
      </c>
      <c r="BZ75" s="14">
        <f t="shared" si="77"/>
        <v>3028598360.3336248</v>
      </c>
      <c r="CA75" s="14">
        <f t="shared" si="78"/>
        <v>3028598360.3336248</v>
      </c>
      <c r="CB75" s="14">
        <f t="shared" si="79"/>
        <v>29323277.887958582</v>
      </c>
      <c r="CC75" s="14">
        <f t="shared" si="80"/>
        <v>29323277.887958582</v>
      </c>
      <c r="CD75" s="14">
        <f t="shared" si="87"/>
        <v>1978824697.1210988</v>
      </c>
      <c r="CF75" s="93">
        <f t="shared" si="81"/>
        <v>0.20044985545361599</v>
      </c>
      <c r="CG75" s="93">
        <f t="shared" si="82"/>
        <v>0.29914954692223689</v>
      </c>
      <c r="CH75" s="93">
        <f t="shared" si="83"/>
        <v>0.29914954692223689</v>
      </c>
      <c r="CI75" s="93">
        <f t="shared" si="84"/>
        <v>2.8964042935991506E-3</v>
      </c>
      <c r="CJ75" s="93">
        <f t="shared" si="85"/>
        <v>2.8964042935991506E-3</v>
      </c>
      <c r="CK75" s="93">
        <f t="shared" si="86"/>
        <v>0.19545824211471199</v>
      </c>
    </row>
    <row r="76" spans="12:89" x14ac:dyDescent="0.15">
      <c r="L76" s="14">
        <v>70</v>
      </c>
      <c r="M76" s="95">
        <f>武将属性!$C74</f>
        <v>230.1699798712007</v>
      </c>
      <c r="N76" s="95">
        <f>武将属性!$R74</f>
        <v>13019.419010947655</v>
      </c>
      <c r="O76" s="95">
        <f>武将属性!$R74</f>
        <v>13019.419010947655</v>
      </c>
      <c r="P76" s="90">
        <f>武将属性!$AD74</f>
        <v>2.5000000000000001E-2</v>
      </c>
      <c r="Q76" s="90">
        <f>武将属性!$AD74</f>
        <v>2.5000000000000001E-2</v>
      </c>
      <c r="R76" s="90">
        <f>武将属性!BG74</f>
        <v>0.10347900973209269</v>
      </c>
      <c r="S76" s="90">
        <f t="shared" si="53"/>
        <v>0.10347900973209269</v>
      </c>
      <c r="T76" s="95">
        <f>战法技能效用!AK74</f>
        <v>1.3769611190604734</v>
      </c>
      <c r="U76" s="95">
        <f t="shared" si="54"/>
        <v>7050045770.6340008</v>
      </c>
      <c r="V76" s="95">
        <f t="shared" si="55"/>
        <v>48784134.65808107</v>
      </c>
      <c r="W76" s="95">
        <f t="shared" si="56"/>
        <v>862453.48450976366</v>
      </c>
      <c r="X76" s="95">
        <f t="shared" si="57"/>
        <v>862453.48450976366</v>
      </c>
      <c r="Y76" s="95">
        <f t="shared" si="58"/>
        <v>10954773943.692162</v>
      </c>
      <c r="Z76" s="95">
        <f t="shared" si="59"/>
        <v>10954773943.692162</v>
      </c>
      <c r="AA76" s="95">
        <f t="shared" si="60"/>
        <v>10175674564.947639</v>
      </c>
      <c r="AB76" s="95">
        <f t="shared" si="61"/>
        <v>10175674564.947639</v>
      </c>
      <c r="AC76" s="95">
        <f t="shared" si="62"/>
        <v>9447898160.5914879</v>
      </c>
      <c r="AD76" s="92"/>
      <c r="AE76" s="14">
        <v>70</v>
      </c>
      <c r="AF76" s="95">
        <f>武将属性!$C74</f>
        <v>230.1699798712007</v>
      </c>
      <c r="AG76" s="91">
        <f>士兵属性!$D74</f>
        <v>713.33335311828955</v>
      </c>
      <c r="AH76" s="91">
        <f>士兵属性!$D74</f>
        <v>713.33335311828955</v>
      </c>
      <c r="AI76" s="92">
        <f>士兵属性!$O74</f>
        <v>2.5000000000000001E-2</v>
      </c>
      <c r="AJ76" s="92">
        <f>士兵属性!$O74</f>
        <v>2.5000000000000001E-2</v>
      </c>
      <c r="AK76" s="92">
        <f>士兵属性!AV74</f>
        <v>0.10347900973209269</v>
      </c>
      <c r="AL76" s="92">
        <f t="shared" si="63"/>
        <v>0.10347900973209269</v>
      </c>
      <c r="AM76" s="95">
        <f>带兵数!$D73</f>
        <v>6252.8525141348637</v>
      </c>
      <c r="AN76" s="91">
        <f>战法技能效用!AQ74</f>
        <v>1.0561347668508514</v>
      </c>
      <c r="AO76" s="91">
        <f t="shared" si="64"/>
        <v>4953351457.8510847</v>
      </c>
      <c r="AP76" s="95">
        <f t="shared" si="65"/>
        <v>44357780.055965163</v>
      </c>
      <c r="AQ76" s="95">
        <f t="shared" si="66"/>
        <v>12801797.279745631</v>
      </c>
      <c r="AR76" s="95">
        <f t="shared" si="67"/>
        <v>12801797.279745631</v>
      </c>
      <c r="AS76" s="95">
        <f t="shared" si="68"/>
        <v>9960809114.7440491</v>
      </c>
      <c r="AT76" s="95">
        <f t="shared" si="69"/>
        <v>9960809114.7440491</v>
      </c>
      <c r="AU76" s="95">
        <f t="shared" si="70"/>
        <v>9252400138.6228733</v>
      </c>
      <c r="AV76" s="95">
        <f t="shared" si="71"/>
        <v>9252400138.6228733</v>
      </c>
      <c r="AW76" s="95">
        <f t="shared" si="72"/>
        <v>2920890.5723774401</v>
      </c>
      <c r="AX76" s="95">
        <f t="shared" si="73"/>
        <v>8882636611.8869934</v>
      </c>
      <c r="AY76" s="14">
        <v>70</v>
      </c>
      <c r="AZ76" s="14">
        <f t="shared" si="74"/>
        <v>0.93896241774429123</v>
      </c>
      <c r="BA76" s="14">
        <f t="shared" si="75"/>
        <v>0.70259848219476695</v>
      </c>
      <c r="BD76" s="14">
        <v>70</v>
      </c>
      <c r="BE76" s="95">
        <f>求节点(节奏总纲!$D$4:$D$163,M$7:M$166,$BD76)</f>
        <v>195.23572393363131</v>
      </c>
      <c r="BF76" s="95">
        <f>求节点(节奏总纲!$D$4:$D$163,N$7:N$166,$BD76)</f>
        <v>10306.774535231427</v>
      </c>
      <c r="BG76" s="95">
        <f>求节点(节奏总纲!$D$4:$D$163,O$7:O$166,$BD76)</f>
        <v>10306.774535231427</v>
      </c>
      <c r="BH76" s="95">
        <f>求节点(节奏总纲!$D$4:$D$163,P$7:P$166,$BD76)</f>
        <v>2.4866574956015925E-2</v>
      </c>
      <c r="BI76" s="95">
        <f>求节点(节奏总纲!$D$4:$D$163,Q$7:Q$166,$BD76)</f>
        <v>2.4866574956015925E-2</v>
      </c>
      <c r="BJ76" s="95">
        <f>求节点(节奏总纲!$D$4:$D$163,T$7:T$166,$BD76)</f>
        <v>1.1993023828316898</v>
      </c>
      <c r="BK76" s="95">
        <f>求节点(节奏总纲!$D$4:$D$163,U$7:U$166,$BD76)</f>
        <v>3202637606.1842737</v>
      </c>
      <c r="BL76" s="91"/>
      <c r="BM76" s="14">
        <v>70</v>
      </c>
      <c r="BN76" s="95">
        <f>求节点(节奏总纲!$D$4:$D$163,AF$7:AF$166,$BD76)</f>
        <v>195.23572393363131</v>
      </c>
      <c r="BO76" s="95">
        <f>求节点(节奏总纲!$D$4:$D$163,AG$7:AG$166,$BD76)</f>
        <v>596.18672081225645</v>
      </c>
      <c r="BP76" s="95">
        <f>求节点(节奏总纲!$D$4:$D$163,AH$7:AH$166,$BD76)</f>
        <v>596.18672081225645</v>
      </c>
      <c r="BQ76" s="95">
        <f>求节点(节奏总纲!$D$4:$D$163,AI$7:AI$166,$BD76)</f>
        <v>2.4866574956015925E-2</v>
      </c>
      <c r="BR76" s="95">
        <f>求节点(节奏总纲!$D$4:$D$163,AJ$7:AJ$166,$BD76)</f>
        <v>2.4866574956015925E-2</v>
      </c>
      <c r="BS76" s="95">
        <f>求节点(节奏总纲!$D$4:$D$163,AM$7:AM$166,$BD76)</f>
        <v>5683.2102253149114</v>
      </c>
      <c r="BT76" s="95">
        <f>求节点(节奏总纲!$D$4:$D$163,AN$7:AN$166,$BD76)</f>
        <v>0.63743649818238102</v>
      </c>
      <c r="BU76" s="95">
        <f>求节点(节奏总纲!$D$4:$D$163,AO$7:AO$166,$BD76)</f>
        <v>1537015666.8486586</v>
      </c>
      <c r="BX76" s="14">
        <v>70</v>
      </c>
      <c r="BY76" s="14">
        <f t="shared" si="76"/>
        <v>2229270494.2992496</v>
      </c>
      <c r="BZ76" s="14">
        <f t="shared" si="77"/>
        <v>3310801458.073988</v>
      </c>
      <c r="CA76" s="14">
        <f t="shared" si="78"/>
        <v>3310801458.073988</v>
      </c>
      <c r="CB76" s="14">
        <f t="shared" si="79"/>
        <v>29323277.887958582</v>
      </c>
      <c r="CC76" s="14">
        <f t="shared" si="80"/>
        <v>29323277.887958582</v>
      </c>
      <c r="CD76" s="14">
        <f t="shared" si="87"/>
        <v>2123944935.1519384</v>
      </c>
      <c r="CF76" s="93">
        <f t="shared" si="81"/>
        <v>0.20204627596372013</v>
      </c>
      <c r="CG76" s="93">
        <f t="shared" si="82"/>
        <v>0.30006906150228191</v>
      </c>
      <c r="CH76" s="93">
        <f t="shared" si="83"/>
        <v>0.30006906150228191</v>
      </c>
      <c r="CI76" s="93">
        <f t="shared" si="84"/>
        <v>2.6576672106242961E-3</v>
      </c>
      <c r="CJ76" s="93">
        <f t="shared" si="85"/>
        <v>2.6576672106242961E-3</v>
      </c>
      <c r="CK76" s="93">
        <f t="shared" si="86"/>
        <v>0.19250026661046751</v>
      </c>
    </row>
    <row r="77" spans="12:89" x14ac:dyDescent="0.15">
      <c r="L77" s="14">
        <v>71</v>
      </c>
      <c r="M77" s="95">
        <f>武将属性!$C75</f>
        <v>233.99110750560419</v>
      </c>
      <c r="N77" s="95">
        <f>武将属性!$R75</f>
        <v>13374.355277973247</v>
      </c>
      <c r="O77" s="95">
        <f>武将属性!$R75</f>
        <v>13374.355277973247</v>
      </c>
      <c r="P77" s="90">
        <f>武将属性!$AD75</f>
        <v>2.5000000000000001E-2</v>
      </c>
      <c r="Q77" s="90">
        <f>武将属性!$AD75</f>
        <v>2.5000000000000001E-2</v>
      </c>
      <c r="R77" s="90">
        <f>武将属性!BG75</f>
        <v>0.1040702361930198</v>
      </c>
      <c r="S77" s="90">
        <f t="shared" si="53"/>
        <v>0.1040702361930198</v>
      </c>
      <c r="T77" s="95">
        <f>战法技能效用!AK75</f>
        <v>1.3920972067985975</v>
      </c>
      <c r="U77" s="95">
        <f t="shared" si="54"/>
        <v>7668030931.9150925</v>
      </c>
      <c r="V77" s="95">
        <f t="shared" si="55"/>
        <v>52730556.19452665</v>
      </c>
      <c r="W77" s="95">
        <f t="shared" si="56"/>
        <v>922547.74057516782</v>
      </c>
      <c r="X77" s="95">
        <f t="shared" si="57"/>
        <v>922547.74057516782</v>
      </c>
      <c r="Y77" s="95">
        <f t="shared" si="58"/>
        <v>12037542676.432966</v>
      </c>
      <c r="Z77" s="95">
        <f t="shared" si="59"/>
        <v>12037542676.432966</v>
      </c>
      <c r="AA77" s="95">
        <f t="shared" si="60"/>
        <v>11175449567.310593</v>
      </c>
      <c r="AB77" s="95">
        <f t="shared" si="61"/>
        <v>11175449567.310593</v>
      </c>
      <c r="AC77" s="95">
        <f t="shared" si="62"/>
        <v>10316036662.955418</v>
      </c>
      <c r="AD77" s="92"/>
      <c r="AE77" s="14">
        <v>71</v>
      </c>
      <c r="AF77" s="95">
        <f>武将属性!$C75</f>
        <v>233.99110750560419</v>
      </c>
      <c r="AG77" s="91">
        <f>士兵属性!$D75</f>
        <v>731.32716829590845</v>
      </c>
      <c r="AH77" s="91">
        <f>士兵属性!$D75</f>
        <v>731.32716829590845</v>
      </c>
      <c r="AI77" s="92">
        <f>士兵属性!$O75</f>
        <v>2.5000000000000001E-2</v>
      </c>
      <c r="AJ77" s="92">
        <f>士兵属性!$O75</f>
        <v>2.5000000000000001E-2</v>
      </c>
      <c r="AK77" s="92">
        <f>士兵属性!AV75</f>
        <v>0.1040702361930198</v>
      </c>
      <c r="AL77" s="92">
        <f t="shared" si="63"/>
        <v>0.1040702361930198</v>
      </c>
      <c r="AM77" s="95">
        <f>带兵数!$D74</f>
        <v>6320.7783723382399</v>
      </c>
      <c r="AN77" s="91">
        <f>战法技能效用!AQ75</f>
        <v>1.1077267803655375</v>
      </c>
      <c r="AO77" s="91">
        <f t="shared" si="64"/>
        <v>5689363098.6114407</v>
      </c>
      <c r="AP77" s="95">
        <f t="shared" si="65"/>
        <v>49500272.181302518</v>
      </c>
      <c r="AQ77" s="95">
        <f t="shared" si="66"/>
        <v>14165771.297926629</v>
      </c>
      <c r="AR77" s="95">
        <f t="shared" si="67"/>
        <v>14165771.297926629</v>
      </c>
      <c r="AS77" s="95">
        <f t="shared" si="68"/>
        <v>11300120497.104221</v>
      </c>
      <c r="AT77" s="95">
        <f t="shared" si="69"/>
        <v>11300120497.104221</v>
      </c>
      <c r="AU77" s="95">
        <f t="shared" si="70"/>
        <v>10490839377.638004</v>
      </c>
      <c r="AV77" s="95">
        <f t="shared" si="71"/>
        <v>10490839377.638004</v>
      </c>
      <c r="AW77" s="95">
        <f t="shared" si="72"/>
        <v>3278018.2438852834</v>
      </c>
      <c r="AX77" s="95">
        <f t="shared" si="73"/>
        <v>9830319096.9025536</v>
      </c>
      <c r="AY77" s="14">
        <v>71</v>
      </c>
      <c r="AZ77" s="14">
        <f t="shared" si="74"/>
        <v>0.95567189926956864</v>
      </c>
      <c r="BA77" s="14">
        <f t="shared" si="75"/>
        <v>0.74195880912944112</v>
      </c>
      <c r="BD77" s="14">
        <v>71</v>
      </c>
      <c r="BE77" s="95">
        <f>求节点(节奏总纲!$D$4:$D$163,M$7:M$166,$BD77)</f>
        <v>196.01818846844617</v>
      </c>
      <c r="BF77" s="95">
        <f>求节点(节奏总纲!$D$4:$D$163,N$7:N$166,$BD77)</f>
        <v>10371.455491128576</v>
      </c>
      <c r="BG77" s="95">
        <f>求节点(节奏总纲!$D$4:$D$163,O$7:O$166,$BD77)</f>
        <v>10371.455491128576</v>
      </c>
      <c r="BH77" s="95">
        <f>求节点(节奏总纲!$D$4:$D$163,P$7:P$166,$BD77)</f>
        <v>2.4919590938818216E-2</v>
      </c>
      <c r="BI77" s="95">
        <f>求节点(节奏总纲!$D$4:$D$163,Q$7:Q$166,$BD77)</f>
        <v>2.4919590938818216E-2</v>
      </c>
      <c r="BJ77" s="95">
        <f>求节点(节奏总纲!$D$4:$D$163,T$7:T$166,$BD77)</f>
        <v>1.2048581649731522</v>
      </c>
      <c r="BK77" s="95">
        <f>求节点(节奏总纲!$D$4:$D$163,U$7:U$166,$BD77)</f>
        <v>3272353664.6657047</v>
      </c>
      <c r="BL77" s="91"/>
      <c r="BM77" s="14">
        <v>71</v>
      </c>
      <c r="BN77" s="95">
        <f>求节点(节奏总纲!$D$4:$D$163,AF$7:AF$166,$BD77)</f>
        <v>196.01818846844617</v>
      </c>
      <c r="BO77" s="95">
        <f>求节点(节奏总纲!$D$4:$D$163,AG$7:AG$166,$BD77)</f>
        <v>598.9520960903825</v>
      </c>
      <c r="BP77" s="95">
        <f>求节点(节奏总纲!$D$4:$D$163,AH$7:AH$166,$BD77)</f>
        <v>598.9520960903825</v>
      </c>
      <c r="BQ77" s="95">
        <f>求节点(节奏总纲!$D$4:$D$163,AI$7:AI$166,$BD77)</f>
        <v>2.4919590938818216E-2</v>
      </c>
      <c r="BR77" s="95">
        <f>求节点(节奏总纲!$D$4:$D$163,AJ$7:AJ$166,$BD77)</f>
        <v>2.4919590938818216E-2</v>
      </c>
      <c r="BS77" s="95">
        <f>求节点(节奏总纲!$D$4:$D$163,AM$7:AM$166,$BD77)</f>
        <v>5697.0317150204592</v>
      </c>
      <c r="BT77" s="95">
        <f>求节点(节奏总纲!$D$4:$D$163,AN$7:AN$166,$BD77)</f>
        <v>0.64823603226284487</v>
      </c>
      <c r="BU77" s="95">
        <f>求节点(节奏总纲!$D$4:$D$163,AO$7:AO$166,$BD77)</f>
        <v>1585401823.3465505</v>
      </c>
      <c r="BX77" s="14">
        <v>71</v>
      </c>
      <c r="BY77" s="14">
        <f t="shared" si="76"/>
        <v>2430760679.7516217</v>
      </c>
      <c r="BZ77" s="14">
        <f t="shared" si="77"/>
        <v>3638247109.2666326</v>
      </c>
      <c r="CA77" s="14">
        <f t="shared" si="78"/>
        <v>3638247109.2666326</v>
      </c>
      <c r="CB77" s="14">
        <f t="shared" si="79"/>
        <v>29323277.887958582</v>
      </c>
      <c r="CC77" s="14">
        <f t="shared" si="80"/>
        <v>29323277.887958582</v>
      </c>
      <c r="CD77" s="14">
        <f t="shared" si="87"/>
        <v>2280089371.1921368</v>
      </c>
      <c r="CF77" s="93">
        <f t="shared" si="81"/>
        <v>0.20179001586617767</v>
      </c>
      <c r="CG77" s="93">
        <f t="shared" si="82"/>
        <v>0.30202970947308827</v>
      </c>
      <c r="CH77" s="93">
        <f t="shared" si="83"/>
        <v>0.30202970947308827</v>
      </c>
      <c r="CI77" s="93">
        <f t="shared" si="84"/>
        <v>2.4342769568183572E-3</v>
      </c>
      <c r="CJ77" s="93">
        <f t="shared" si="85"/>
        <v>2.4342769568183572E-3</v>
      </c>
      <c r="CK77" s="93">
        <f t="shared" si="86"/>
        <v>0.18928201127400904</v>
      </c>
    </row>
    <row r="78" spans="12:89" x14ac:dyDescent="0.15">
      <c r="L78" s="14">
        <v>72</v>
      </c>
      <c r="M78" s="95">
        <f>武将属性!$C76</f>
        <v>237.81223514000769</v>
      </c>
      <c r="N78" s="95">
        <f>武将属性!$R76</f>
        <v>13729.291544998838</v>
      </c>
      <c r="O78" s="95">
        <f>武将属性!$R76</f>
        <v>13729.291544998838</v>
      </c>
      <c r="P78" s="90">
        <f>武将属性!$AD76</f>
        <v>2.5000000000000001E-2</v>
      </c>
      <c r="Q78" s="90">
        <f>武将属性!$AD76</f>
        <v>2.5000000000000001E-2</v>
      </c>
      <c r="R78" s="90">
        <f>武将属性!BG76</f>
        <v>0.10641954063182628</v>
      </c>
      <c r="S78" s="90">
        <f t="shared" si="53"/>
        <v>0.10641954063182628</v>
      </c>
      <c r="T78" s="95">
        <f>战法技能效用!AK76</f>
        <v>1.4072332945367219</v>
      </c>
      <c r="U78" s="95">
        <f t="shared" si="54"/>
        <v>8352071947.1375685</v>
      </c>
      <c r="V78" s="95">
        <f t="shared" si="55"/>
        <v>57114954.853510596</v>
      </c>
      <c r="W78" s="95">
        <f t="shared" si="56"/>
        <v>989317.98695626971</v>
      </c>
      <c r="X78" s="95">
        <f t="shared" si="57"/>
        <v>989317.98695626971</v>
      </c>
      <c r="Y78" s="95">
        <f t="shared" si="58"/>
        <v>13251351291.350231</v>
      </c>
      <c r="Z78" s="95">
        <f t="shared" si="59"/>
        <v>13251351291.350231</v>
      </c>
      <c r="AA78" s="95">
        <f t="shared" si="60"/>
        <v>12276206786.692825</v>
      </c>
      <c r="AB78" s="95">
        <f t="shared" si="61"/>
        <v>12276206786.692825</v>
      </c>
      <c r="AC78" s="95">
        <f t="shared" si="62"/>
        <v>11284851455.370052</v>
      </c>
      <c r="AD78" s="92"/>
      <c r="AE78" s="14">
        <v>72</v>
      </c>
      <c r="AF78" s="95">
        <f>武将属性!$C76</f>
        <v>237.81223514000769</v>
      </c>
      <c r="AG78" s="91">
        <f>士兵属性!$D76</f>
        <v>750.12277986637105</v>
      </c>
      <c r="AH78" s="91">
        <f>士兵属性!$D76</f>
        <v>750.12277986637105</v>
      </c>
      <c r="AI78" s="92">
        <f>士兵属性!$O76</f>
        <v>2.5000000000000001E-2</v>
      </c>
      <c r="AJ78" s="92">
        <f>士兵属性!$O76</f>
        <v>2.5000000000000001E-2</v>
      </c>
      <c r="AK78" s="92">
        <f>士兵属性!AV76</f>
        <v>0.10641954063182628</v>
      </c>
      <c r="AL78" s="92">
        <f t="shared" si="63"/>
        <v>0.10641954063182628</v>
      </c>
      <c r="AM78" s="95">
        <f>带兵数!$D75</f>
        <v>6386.6814302636958</v>
      </c>
      <c r="AN78" s="91">
        <f>战法技能效用!AQ76</f>
        <v>1.1601451086120198</v>
      </c>
      <c r="AO78" s="91">
        <f t="shared" si="64"/>
        <v>6551378099.5721445</v>
      </c>
      <c r="AP78" s="95">
        <f t="shared" si="65"/>
        <v>55390803.321970053</v>
      </c>
      <c r="AQ78" s="95">
        <f t="shared" si="66"/>
        <v>15706683.682059929</v>
      </c>
      <c r="AR78" s="95">
        <f t="shared" si="67"/>
        <v>15706683.682059929</v>
      </c>
      <c r="AS78" s="95">
        <f t="shared" si="68"/>
        <v>12851327555.315378</v>
      </c>
      <c r="AT78" s="95">
        <f t="shared" si="69"/>
        <v>12851327555.315378</v>
      </c>
      <c r="AU78" s="95">
        <f t="shared" si="70"/>
        <v>11905620120.082098</v>
      </c>
      <c r="AV78" s="95">
        <f t="shared" si="71"/>
        <v>11905620120.082098</v>
      </c>
      <c r="AW78" s="95">
        <f t="shared" si="72"/>
        <v>3689534.652609753</v>
      </c>
      <c r="AX78" s="95">
        <f t="shared" si="73"/>
        <v>10908472008.752165</v>
      </c>
      <c r="AY78" s="14">
        <v>72</v>
      </c>
      <c r="AZ78" s="14">
        <f t="shared" si="74"/>
        <v>0.97411212408507308</v>
      </c>
      <c r="BA78" s="14">
        <f t="shared" si="75"/>
        <v>0.78440154024504549</v>
      </c>
      <c r="BD78" s="14">
        <v>72</v>
      </c>
      <c r="BE78" s="95">
        <f>求节点(节奏总纲!$D$4:$D$163,M$7:M$166,$BD78)</f>
        <v>196.80065300326106</v>
      </c>
      <c r="BF78" s="95">
        <f>求节点(节奏总纲!$D$4:$D$163,N$7:N$166,$BD78)</f>
        <v>10436.136447025725</v>
      </c>
      <c r="BG78" s="95">
        <f>求节点(节奏总纲!$D$4:$D$163,O$7:O$166,$BD78)</f>
        <v>10436.136447025725</v>
      </c>
      <c r="BH78" s="95">
        <f>求节点(节奏总纲!$D$4:$D$163,P$7:P$166,$BD78)</f>
        <v>2.4972606921620507E-2</v>
      </c>
      <c r="BI78" s="95">
        <f>求节点(节奏总纲!$D$4:$D$163,Q$7:Q$166,$BD78)</f>
        <v>2.4972606921620507E-2</v>
      </c>
      <c r="BJ78" s="95">
        <f>求节点(节奏总纲!$D$4:$D$163,T$7:T$166,$BD78)</f>
        <v>1.2104139471146147</v>
      </c>
      <c r="BK78" s="95">
        <f>求节点(节奏总纲!$D$4:$D$163,U$7:U$166,$BD78)</f>
        <v>3342069723.1471357</v>
      </c>
      <c r="BL78" s="91"/>
      <c r="BM78" s="14">
        <v>72</v>
      </c>
      <c r="BN78" s="95">
        <f>求节点(节奏总纲!$D$4:$D$163,AF$7:AF$166,$BD78)</f>
        <v>196.80065300326106</v>
      </c>
      <c r="BO78" s="95">
        <f>求节点(节奏总纲!$D$4:$D$163,AG$7:AG$166,$BD78)</f>
        <v>601.71747136850854</v>
      </c>
      <c r="BP78" s="95">
        <f>求节点(节奏总纲!$D$4:$D$163,AH$7:AH$166,$BD78)</f>
        <v>601.71747136850854</v>
      </c>
      <c r="BQ78" s="95">
        <f>求节点(节奏总纲!$D$4:$D$163,AI$7:AI$166,$BD78)</f>
        <v>2.4972606921620507E-2</v>
      </c>
      <c r="BR78" s="95">
        <f>求节点(节奏总纲!$D$4:$D$163,AJ$7:AJ$166,$BD78)</f>
        <v>2.4972606921620507E-2</v>
      </c>
      <c r="BS78" s="95">
        <f>求节点(节奏总纲!$D$4:$D$163,AM$7:AM$166,$BD78)</f>
        <v>5710.853204726006</v>
      </c>
      <c r="BT78" s="95">
        <f>求节点(节奏总纲!$D$4:$D$163,AN$7:AN$166,$BD78)</f>
        <v>0.65903556634330862</v>
      </c>
      <c r="BU78" s="95">
        <f>求节点(节奏总纲!$D$4:$D$163,AO$7:AO$166,$BD78)</f>
        <v>1633787979.8444426</v>
      </c>
      <c r="BX78" s="14">
        <v>72</v>
      </c>
      <c r="BY78" s="14">
        <f t="shared" si="76"/>
        <v>2649004212.0800791</v>
      </c>
      <c r="BZ78" s="14">
        <f t="shared" si="77"/>
        <v>3989391942.4581628</v>
      </c>
      <c r="CA78" s="14">
        <f t="shared" si="78"/>
        <v>3989391942.4581628</v>
      </c>
      <c r="CB78" s="14">
        <f t="shared" si="79"/>
        <v>29323277.887958582</v>
      </c>
      <c r="CC78" s="14">
        <f t="shared" si="80"/>
        <v>29323277.887958582</v>
      </c>
      <c r="CD78" s="14">
        <f t="shared" si="87"/>
        <v>2450897872.9323182</v>
      </c>
      <c r="CF78" s="93">
        <f t="shared" si="81"/>
        <v>0.20163942770703339</v>
      </c>
      <c r="CG78" s="93">
        <f t="shared" si="82"/>
        <v>0.30366833865645693</v>
      </c>
      <c r="CH78" s="93">
        <f t="shared" si="83"/>
        <v>0.30366833865645693</v>
      </c>
      <c r="CI78" s="93">
        <f t="shared" si="84"/>
        <v>2.2320572179005409E-3</v>
      </c>
      <c r="CJ78" s="93">
        <f t="shared" si="85"/>
        <v>2.2320572179005409E-3</v>
      </c>
      <c r="CK78" s="93">
        <f t="shared" si="86"/>
        <v>0.18655978054425176</v>
      </c>
    </row>
    <row r="79" spans="12:89" x14ac:dyDescent="0.15">
      <c r="L79" s="14">
        <v>73</v>
      </c>
      <c r="M79" s="95">
        <f>武将属性!$C77</f>
        <v>241.82803128499381</v>
      </c>
      <c r="N79" s="95">
        <f>武将属性!$R77</f>
        <v>14092.317331382887</v>
      </c>
      <c r="O79" s="95">
        <f>武将属性!$R77</f>
        <v>14092.317331382887</v>
      </c>
      <c r="P79" s="90">
        <f>武将属性!$AD77</f>
        <v>2.5000000000000001E-2</v>
      </c>
      <c r="Q79" s="90">
        <f>武将属性!$AD77</f>
        <v>2.5000000000000001E-2</v>
      </c>
      <c r="R79" s="90">
        <f>武将属性!BG77</f>
        <v>0.10876884507063275</v>
      </c>
      <c r="S79" s="90">
        <f t="shared" si="53"/>
        <v>0.10876884507063275</v>
      </c>
      <c r="T79" s="95">
        <f>战法技能效用!AK77</f>
        <v>1.4236101899991491</v>
      </c>
      <c r="U79" s="95">
        <f t="shared" si="54"/>
        <v>9108917658.5653496</v>
      </c>
      <c r="V79" s="95">
        <f t="shared" si="55"/>
        <v>61924823.421115004</v>
      </c>
      <c r="W79" s="95">
        <f t="shared" si="56"/>
        <v>1062646.9574489491</v>
      </c>
      <c r="X79" s="95">
        <f t="shared" si="57"/>
        <v>1062646.9574489491</v>
      </c>
      <c r="Y79" s="95">
        <f t="shared" si="58"/>
        <v>14609910376.19426</v>
      </c>
      <c r="Z79" s="95">
        <f t="shared" si="59"/>
        <v>14609910376.19426</v>
      </c>
      <c r="AA79" s="95">
        <f t="shared" si="60"/>
        <v>13506113742.441187</v>
      </c>
      <c r="AB79" s="95">
        <f t="shared" si="61"/>
        <v>13506113742.441187</v>
      </c>
      <c r="AC79" s="95">
        <f t="shared" si="62"/>
        <v>12357728315.711014</v>
      </c>
      <c r="AD79" s="92"/>
      <c r="AE79" s="14">
        <v>73</v>
      </c>
      <c r="AF79" s="95">
        <f>武将属性!$C77</f>
        <v>241.82803128499381</v>
      </c>
      <c r="AG79" s="91">
        <f>士兵属性!$D77</f>
        <v>769.18133112789951</v>
      </c>
      <c r="AH79" s="91">
        <f>士兵属性!$D77</f>
        <v>769.18133112789951</v>
      </c>
      <c r="AI79" s="92">
        <f>士兵属性!$O77</f>
        <v>2.5000000000000001E-2</v>
      </c>
      <c r="AJ79" s="92">
        <f>士兵属性!$O77</f>
        <v>2.5000000000000001E-2</v>
      </c>
      <c r="AK79" s="92">
        <f>士兵属性!AV77</f>
        <v>0.10876884507063275</v>
      </c>
      <c r="AL79" s="92">
        <f t="shared" si="63"/>
        <v>0.10876884507063275</v>
      </c>
      <c r="AM79" s="95">
        <f>带兵数!$D76</f>
        <v>6455.0728962151661</v>
      </c>
      <c r="AN79" s="91">
        <f>战法技能效用!AQ77</f>
        <v>1.2150237554639083</v>
      </c>
      <c r="AO79" s="91">
        <f t="shared" si="64"/>
        <v>7555843322.8409157</v>
      </c>
      <c r="AP79" s="95">
        <f t="shared" si="65"/>
        <v>62053790.07706634</v>
      </c>
      <c r="AQ79" s="95">
        <f t="shared" si="66"/>
        <v>17449830.43230265</v>
      </c>
      <c r="AR79" s="95">
        <f t="shared" si="67"/>
        <v>17449830.43230265</v>
      </c>
      <c r="AS79" s="95">
        <f t="shared" si="68"/>
        <v>14640337451.81389</v>
      </c>
      <c r="AT79" s="95">
        <f t="shared" si="69"/>
        <v>14640337451.81389</v>
      </c>
      <c r="AU79" s="95">
        <f t="shared" si="70"/>
        <v>13534242015.208569</v>
      </c>
      <c r="AV79" s="95">
        <f t="shared" si="71"/>
        <v>13534242015.208569</v>
      </c>
      <c r="AW79" s="95">
        <f t="shared" si="72"/>
        <v>4158615.7168711503</v>
      </c>
      <c r="AX79" s="95">
        <f t="shared" si="73"/>
        <v>12119133049.264835</v>
      </c>
      <c r="AY79" s="14">
        <v>73</v>
      </c>
      <c r="AZ79" s="14">
        <f t="shared" si="74"/>
        <v>0.99308158959690351</v>
      </c>
      <c r="BA79" s="14">
        <f t="shared" si="75"/>
        <v>0.82949957459939949</v>
      </c>
      <c r="BD79" s="14">
        <v>73</v>
      </c>
      <c r="BE79" s="95">
        <f>求节点(节奏总纲!$D$4:$D$163,M$7:M$166,$BD79)</f>
        <v>197.56331204718708</v>
      </c>
      <c r="BF79" s="95">
        <f>求节点(节奏总纲!$D$4:$D$163,N$7:N$166,$BD79)</f>
        <v>10498.723970876319</v>
      </c>
      <c r="BG79" s="95">
        <f>求节点(节奏总纲!$D$4:$D$163,O$7:O$166,$BD79)</f>
        <v>10498.723970876319</v>
      </c>
      <c r="BH79" s="95">
        <f>求节点(节奏总纲!$D$4:$D$163,P$7:P$166,$BD79)</f>
        <v>2.5000000000000001E-2</v>
      </c>
      <c r="BI79" s="95">
        <f>求节点(节奏总纲!$D$4:$D$163,Q$7:Q$166,$BD79)</f>
        <v>2.5000000000000001E-2</v>
      </c>
      <c r="BJ79" s="95">
        <f>求节点(节奏总纲!$D$4:$D$163,T$7:T$166,$BD79)</f>
        <v>1.2157899135403489</v>
      </c>
      <c r="BK79" s="95">
        <f>求节点(节奏总纲!$D$4:$D$163,U$7:U$166,$BD79)</f>
        <v>3412146142.6223192</v>
      </c>
      <c r="BL79" s="91"/>
      <c r="BM79" s="14">
        <v>73</v>
      </c>
      <c r="BN79" s="95">
        <f>求节点(节奏总纲!$D$4:$D$163,AF$7:AF$166,$BD79)</f>
        <v>197.56331204718708</v>
      </c>
      <c r="BO79" s="95">
        <f>求节点(节奏总纲!$D$4:$D$163,AG$7:AG$166,$BD79)</f>
        <v>604.43329280895057</v>
      </c>
      <c r="BP79" s="95">
        <f>求节点(节奏总纲!$D$4:$D$163,AH$7:AH$166,$BD79)</f>
        <v>604.43329280895057</v>
      </c>
      <c r="BQ79" s="95">
        <f>求节点(节奏总纲!$D$4:$D$163,AI$7:AI$166,$BD79)</f>
        <v>2.5000000000000001E-2</v>
      </c>
      <c r="BR79" s="95">
        <f>求节点(节奏总纲!$D$4:$D$163,AJ$7:AJ$166,$BD79)</f>
        <v>2.5000000000000001E-2</v>
      </c>
      <c r="BS79" s="95">
        <f>求节点(节奏总纲!$D$4:$D$163,AM$7:AM$166,$BD79)</f>
        <v>5724.0458249435515</v>
      </c>
      <c r="BT79" s="95">
        <f>求节点(节奏总纲!$D$4:$D$163,AN$7:AN$166,$BD79)</f>
        <v>0.6695476151780696</v>
      </c>
      <c r="BU79" s="95">
        <f>求节点(节奏总纲!$D$4:$D$163,AO$7:AO$166,$BD79)</f>
        <v>1683841760.6147339</v>
      </c>
      <c r="BX79" s="14">
        <v>73</v>
      </c>
      <c r="BY79" s="14">
        <f t="shared" si="76"/>
        <v>2897681679.2535391</v>
      </c>
      <c r="BZ79" s="14">
        <f t="shared" si="77"/>
        <v>4375160189.8346844</v>
      </c>
      <c r="CA79" s="14">
        <f t="shared" si="78"/>
        <v>4375160189.8346844</v>
      </c>
      <c r="CB79" s="14">
        <f t="shared" si="79"/>
        <v>29323277.887958582</v>
      </c>
      <c r="CC79" s="14">
        <f t="shared" si="80"/>
        <v>29323277.887958582</v>
      </c>
      <c r="CD79" s="14">
        <f t="shared" si="87"/>
        <v>2653279097.7117949</v>
      </c>
      <c r="CF79" s="93">
        <f t="shared" si="81"/>
        <v>0.20178943357418205</v>
      </c>
      <c r="CG79" s="93">
        <f t="shared" si="82"/>
        <v>0.30467842717992483</v>
      </c>
      <c r="CH79" s="93">
        <f t="shared" si="83"/>
        <v>0.30467842717992483</v>
      </c>
      <c r="CI79" s="93">
        <f t="shared" si="84"/>
        <v>2.042021274425764E-3</v>
      </c>
      <c r="CJ79" s="93">
        <f t="shared" si="85"/>
        <v>2.042021274425764E-3</v>
      </c>
      <c r="CK79" s="93">
        <f t="shared" si="86"/>
        <v>0.1847696695171166</v>
      </c>
    </row>
    <row r="80" spans="12:89" x14ac:dyDescent="0.15">
      <c r="L80" s="14">
        <v>74</v>
      </c>
      <c r="M80" s="95">
        <f>武将属性!$C78</f>
        <v>245.96106358562579</v>
      </c>
      <c r="N80" s="95">
        <f>武将属性!$R78</f>
        <v>14460.214908010606</v>
      </c>
      <c r="O80" s="95">
        <f>武将属性!$R78</f>
        <v>14460.214908010606</v>
      </c>
      <c r="P80" s="90">
        <f>武将属性!$AD78</f>
        <v>2.5000000000000001E-2</v>
      </c>
      <c r="Q80" s="90">
        <f>武将属性!$AD78</f>
        <v>2.5000000000000001E-2</v>
      </c>
      <c r="R80" s="90">
        <f>武将属性!BG78</f>
        <v>0.11111814950943923</v>
      </c>
      <c r="S80" s="90">
        <f t="shared" si="53"/>
        <v>0.11111814950943923</v>
      </c>
      <c r="T80" s="95">
        <f>战法技能效用!AK78</f>
        <v>1.4407343430794501</v>
      </c>
      <c r="U80" s="95">
        <f t="shared" si="54"/>
        <v>9934936695.4013214</v>
      </c>
      <c r="V80" s="95">
        <f t="shared" si="55"/>
        <v>67135711.521761537</v>
      </c>
      <c r="W80" s="95">
        <f t="shared" si="56"/>
        <v>1141945.0620559275</v>
      </c>
      <c r="X80" s="95">
        <f t="shared" si="57"/>
        <v>1141945.0620559275</v>
      </c>
      <c r="Y80" s="95">
        <f t="shared" si="58"/>
        <v>16110020498.019726</v>
      </c>
      <c r="Z80" s="95">
        <f t="shared" si="59"/>
        <v>16110020498.019726</v>
      </c>
      <c r="AA80" s="95">
        <f t="shared" si="60"/>
        <v>14861399769.017036</v>
      </c>
      <c r="AB80" s="95">
        <f t="shared" si="61"/>
        <v>14861399769.017036</v>
      </c>
      <c r="AC80" s="95">
        <f t="shared" si="62"/>
        <v>13530985916.014294</v>
      </c>
      <c r="AD80" s="92"/>
      <c r="AE80" s="14">
        <v>74</v>
      </c>
      <c r="AF80" s="95">
        <f>武将属性!$C78</f>
        <v>245.96106358562579</v>
      </c>
      <c r="AG80" s="91">
        <f>士兵属性!$D78</f>
        <v>788.68616786453651</v>
      </c>
      <c r="AH80" s="91">
        <f>士兵属性!$D78</f>
        <v>788.68616786453651</v>
      </c>
      <c r="AI80" s="92">
        <f>士兵属性!$O78</f>
        <v>2.5000000000000001E-2</v>
      </c>
      <c r="AJ80" s="92">
        <f>士兵属性!$O78</f>
        <v>2.5000000000000001E-2</v>
      </c>
      <c r="AK80" s="92">
        <f>士兵属性!AV78</f>
        <v>0.11111814950943923</v>
      </c>
      <c r="AL80" s="92">
        <f t="shared" si="63"/>
        <v>0.11111814950943923</v>
      </c>
      <c r="AM80" s="95">
        <f>带兵数!$D77</f>
        <v>6520.5708681037622</v>
      </c>
      <c r="AN80" s="91">
        <f>战法技能效用!AQ78</f>
        <v>1.2719211071108318</v>
      </c>
      <c r="AO80" s="91">
        <f t="shared" si="64"/>
        <v>8710252637.3470993</v>
      </c>
      <c r="AP80" s="95">
        <f t="shared" si="65"/>
        <v>69493116.457493618</v>
      </c>
      <c r="AQ80" s="95">
        <f t="shared" si="66"/>
        <v>19384246.326787181</v>
      </c>
      <c r="AR80" s="95">
        <f t="shared" si="67"/>
        <v>19384246.326787181</v>
      </c>
      <c r="AS80" s="95">
        <f t="shared" si="68"/>
        <v>16675708132.453547</v>
      </c>
      <c r="AT80" s="95">
        <f t="shared" si="69"/>
        <v>16675708132.453547</v>
      </c>
      <c r="AU80" s="95">
        <f t="shared" si="70"/>
        <v>15383243306.133823</v>
      </c>
      <c r="AV80" s="95">
        <f t="shared" si="71"/>
        <v>15383243306.133823</v>
      </c>
      <c r="AW80" s="95">
        <f t="shared" si="72"/>
        <v>4689186.656094701</v>
      </c>
      <c r="AX80" s="95">
        <f t="shared" si="73"/>
        <v>13458290346.936939</v>
      </c>
      <c r="AY80" s="14">
        <v>74</v>
      </c>
      <c r="AZ80" s="14">
        <f t="shared" si="74"/>
        <v>1.0118594196588317</v>
      </c>
      <c r="BA80" s="14">
        <f t="shared" si="75"/>
        <v>0.87672955594965152</v>
      </c>
      <c r="BD80" s="14">
        <v>74</v>
      </c>
      <c r="BE80" s="95">
        <f>求节点(节奏总纲!$D$4:$D$163,M$7:M$166,$BD80)</f>
        <v>198.30479732582438</v>
      </c>
      <c r="BF80" s="95">
        <f>求节点(节奏总纲!$D$4:$D$163,N$7:N$166,$BD80)</f>
        <v>10559.073436652498</v>
      </c>
      <c r="BG80" s="95">
        <f>求节点(节奏总纲!$D$4:$D$163,O$7:O$166,$BD80)</f>
        <v>10559.073436652498</v>
      </c>
      <c r="BH80" s="95">
        <f>求节点(节奏总纲!$D$4:$D$163,P$7:P$166,$BD80)</f>
        <v>2.5000000000000001E-2</v>
      </c>
      <c r="BI80" s="95">
        <f>求节点(节奏总纲!$D$4:$D$163,Q$7:Q$166,$BD80)</f>
        <v>2.5000000000000001E-2</v>
      </c>
      <c r="BJ80" s="95">
        <f>求节点(节奏总纲!$D$4:$D$163,T$7:T$166,$BD80)</f>
        <v>1.2209736415721246</v>
      </c>
      <c r="BK80" s="95">
        <f>求节点(节奏总纲!$D$4:$D$163,U$7:U$166,$BD80)</f>
        <v>3482607818.8499732</v>
      </c>
      <c r="BL80" s="91"/>
      <c r="BM80" s="14">
        <v>74</v>
      </c>
      <c r="BN80" s="95">
        <f>求节点(节奏总纲!$D$4:$D$163,AF$7:AF$166,$BD80)</f>
        <v>198.30479732582438</v>
      </c>
      <c r="BO80" s="95">
        <f>求节点(节奏总纲!$D$4:$D$163,AG$7:AG$166,$BD80)</f>
        <v>607.09613695465316</v>
      </c>
      <c r="BP80" s="95">
        <f>求节点(节奏总纲!$D$4:$D$163,AH$7:AH$166,$BD80)</f>
        <v>607.09613695465316</v>
      </c>
      <c r="BQ80" s="95">
        <f>求节点(节奏总纲!$D$4:$D$163,AI$7:AI$166,$BD80)</f>
        <v>2.5000000000000001E-2</v>
      </c>
      <c r="BR80" s="95">
        <f>求节点(节奏总纲!$D$4:$D$163,AJ$7:AJ$166,$BD80)</f>
        <v>2.5000000000000001E-2</v>
      </c>
      <c r="BS80" s="95">
        <f>求节点(节奏总纲!$D$4:$D$163,AM$7:AM$166,$BD80)</f>
        <v>5736.566129841528</v>
      </c>
      <c r="BT80" s="95">
        <f>求节点(节奏总纲!$D$4:$D$163,AN$7:AN$166,$BD80)</f>
        <v>0.67975231767384647</v>
      </c>
      <c r="BU80" s="95">
        <f>求节点(节奏总纲!$D$4:$D$163,AO$7:AO$166,$BD80)</f>
        <v>1735678374.4958861</v>
      </c>
      <c r="BX80" s="14">
        <v>74</v>
      </c>
      <c r="BY80" s="14">
        <f t="shared" si="76"/>
        <v>3175155743.4988904</v>
      </c>
      <c r="BZ80" s="14">
        <f t="shared" si="77"/>
        <v>4795279010.8070517</v>
      </c>
      <c r="CA80" s="14">
        <f t="shared" si="78"/>
        <v>4795279010.8070517</v>
      </c>
      <c r="CB80" s="14">
        <f t="shared" si="79"/>
        <v>29323277.887958582</v>
      </c>
      <c r="CC80" s="14">
        <f t="shared" si="80"/>
        <v>29323277.887958582</v>
      </c>
      <c r="CD80" s="14">
        <f t="shared" si="87"/>
        <v>2884985771.8650208</v>
      </c>
      <c r="CF80" s="93">
        <f t="shared" si="81"/>
        <v>0.20211889945969536</v>
      </c>
      <c r="CG80" s="93">
        <f t="shared" si="82"/>
        <v>0.30525007104012525</v>
      </c>
      <c r="CH80" s="93">
        <f t="shared" si="83"/>
        <v>0.30525007104012525</v>
      </c>
      <c r="CI80" s="93">
        <f t="shared" si="84"/>
        <v>1.8666135251475674E-3</v>
      </c>
      <c r="CJ80" s="93">
        <f t="shared" si="85"/>
        <v>1.8666135251475674E-3</v>
      </c>
      <c r="CK80" s="93">
        <f t="shared" si="86"/>
        <v>0.18364773140975896</v>
      </c>
    </row>
    <row r="81" spans="12:89" x14ac:dyDescent="0.15">
      <c r="L81" s="14">
        <v>75</v>
      </c>
      <c r="M81" s="95">
        <f>武将属性!$C79</f>
        <v>250.09706811674999</v>
      </c>
      <c r="N81" s="95">
        <f>武将属性!$R79</f>
        <v>14828.115831270881</v>
      </c>
      <c r="O81" s="95">
        <f>武将属性!$R79</f>
        <v>14828.115831270881</v>
      </c>
      <c r="P81" s="90">
        <f>武将属性!$AD79</f>
        <v>2.5000000000000001E-2</v>
      </c>
      <c r="Q81" s="90">
        <f>武将属性!$AD79</f>
        <v>2.5000000000000001E-2</v>
      </c>
      <c r="R81" s="90">
        <f>武将属性!BG79</f>
        <v>0.11346745394824571</v>
      </c>
      <c r="S81" s="90">
        <f t="shared" si="53"/>
        <v>0.11346745394824571</v>
      </c>
      <c r="T81" s="95">
        <f>战法技能效用!AK79</f>
        <v>1.4578500472908298</v>
      </c>
      <c r="U81" s="95">
        <f t="shared" si="54"/>
        <v>10817679266.22892</v>
      </c>
      <c r="V81" s="95">
        <f t="shared" si="55"/>
        <v>72734081.314955309</v>
      </c>
      <c r="W81" s="95">
        <f t="shared" si="56"/>
        <v>1226762.7725616803</v>
      </c>
      <c r="X81" s="95">
        <f t="shared" si="57"/>
        <v>1226762.7725616803</v>
      </c>
      <c r="Y81" s="95">
        <f t="shared" si="58"/>
        <v>17746907794.181087</v>
      </c>
      <c r="Z81" s="95">
        <f t="shared" si="59"/>
        <v>17746907794.181087</v>
      </c>
      <c r="AA81" s="95">
        <f t="shared" si="60"/>
        <v>16336876686.007847</v>
      </c>
      <c r="AB81" s="95">
        <f t="shared" si="61"/>
        <v>16336876686.007847</v>
      </c>
      <c r="AC81" s="95">
        <f t="shared" si="62"/>
        <v>14802026274.211658</v>
      </c>
      <c r="AD81" s="92"/>
      <c r="AE81" s="14">
        <v>75</v>
      </c>
      <c r="AF81" s="95">
        <f>武将属性!$C79</f>
        <v>250.09706811674999</v>
      </c>
      <c r="AG81" s="91">
        <f>士兵属性!$D79</f>
        <v>808.97907814635209</v>
      </c>
      <c r="AH81" s="91">
        <f>士兵属性!$D79</f>
        <v>808.97907814635209</v>
      </c>
      <c r="AI81" s="92">
        <f>士兵属性!$O79</f>
        <v>2.5000000000000001E-2</v>
      </c>
      <c r="AJ81" s="92">
        <f>士兵属性!$O79</f>
        <v>2.5000000000000001E-2</v>
      </c>
      <c r="AK81" s="92">
        <f>士兵属性!AV79</f>
        <v>0.11346745394824571</v>
      </c>
      <c r="AL81" s="92">
        <f t="shared" si="63"/>
        <v>0.11346745394824571</v>
      </c>
      <c r="AM81" s="95">
        <f>带兵数!$D78</f>
        <v>6589.3343869731825</v>
      </c>
      <c r="AN81" s="91">
        <f>战法技能效用!AQ79</f>
        <v>1.329897605059958</v>
      </c>
      <c r="AO81" s="91">
        <f t="shared" si="64"/>
        <v>10050154215.787615</v>
      </c>
      <c r="AP81" s="95">
        <f t="shared" si="65"/>
        <v>77888030.894983202</v>
      </c>
      <c r="AQ81" s="95">
        <f t="shared" si="66"/>
        <v>21537090.277435221</v>
      </c>
      <c r="AR81" s="95">
        <f t="shared" si="67"/>
        <v>21537090.277435221</v>
      </c>
      <c r="AS81" s="95">
        <f t="shared" si="68"/>
        <v>19004456749.48502</v>
      </c>
      <c r="AT81" s="95">
        <f t="shared" si="69"/>
        <v>19004456749.48502</v>
      </c>
      <c r="AU81" s="95">
        <f t="shared" si="70"/>
        <v>17494510593.147125</v>
      </c>
      <c r="AV81" s="95">
        <f t="shared" si="71"/>
        <v>17494510593.147125</v>
      </c>
      <c r="AW81" s="95">
        <f t="shared" si="72"/>
        <v>5288259.6072340496</v>
      </c>
      <c r="AX81" s="95">
        <f t="shared" si="73"/>
        <v>14956069657.959017</v>
      </c>
      <c r="AY81" s="14">
        <v>75</v>
      </c>
      <c r="AZ81" s="14">
        <f t="shared" si="74"/>
        <v>1.0338933011823279</v>
      </c>
      <c r="BA81" s="14">
        <f t="shared" si="75"/>
        <v>0.929049010277334</v>
      </c>
      <c r="BD81" s="14">
        <v>75</v>
      </c>
      <c r="BE81" s="95">
        <f>求节点(节奏总纲!$D$4:$D$163,M$7:M$166,$BD81)</f>
        <v>199.04628260446168</v>
      </c>
      <c r="BF81" s="95">
        <f>求节点(节奏总纲!$D$4:$D$163,N$7:N$166,$BD81)</f>
        <v>10619.422902428674</v>
      </c>
      <c r="BG81" s="95">
        <f>求节点(节奏总纲!$D$4:$D$163,O$7:O$166,$BD81)</f>
        <v>10619.422902428674</v>
      </c>
      <c r="BH81" s="95">
        <f>求节点(节奏总纲!$D$4:$D$163,P$7:P$166,$BD81)</f>
        <v>2.5000000000000001E-2</v>
      </c>
      <c r="BI81" s="95">
        <f>求节点(节奏总纲!$D$4:$D$163,Q$7:Q$166,$BD81)</f>
        <v>2.5000000000000001E-2</v>
      </c>
      <c r="BJ81" s="95">
        <f>求节点(节奏总纲!$D$4:$D$163,T$7:T$166,$BD81)</f>
        <v>1.2261573696039001</v>
      </c>
      <c r="BK81" s="95">
        <f>求节点(节奏总纲!$D$4:$D$163,U$7:U$166,$BD81)</f>
        <v>3553069495.0776267</v>
      </c>
      <c r="BL81" s="91"/>
      <c r="BM81" s="14">
        <v>75</v>
      </c>
      <c r="BN81" s="95">
        <f>求节点(节奏总纲!$D$4:$D$163,AF$7:AF$166,$BD81)</f>
        <v>199.04628260446168</v>
      </c>
      <c r="BO81" s="95">
        <f>求节点(节奏总纲!$D$4:$D$163,AG$7:AG$166,$BD81)</f>
        <v>609.75898110035575</v>
      </c>
      <c r="BP81" s="95">
        <f>求节点(节奏总纲!$D$4:$D$163,AH$7:AH$166,$BD81)</f>
        <v>609.75898110035575</v>
      </c>
      <c r="BQ81" s="95">
        <f>求节点(节奏总纲!$D$4:$D$163,AI$7:AI$166,$BD81)</f>
        <v>2.5000000000000001E-2</v>
      </c>
      <c r="BR81" s="95">
        <f>求节点(节奏总纲!$D$4:$D$163,AJ$7:AJ$166,$BD81)</f>
        <v>2.5000000000000001E-2</v>
      </c>
      <c r="BS81" s="95">
        <f>求节点(节奏总纲!$D$4:$D$163,AM$7:AM$166,$BD81)</f>
        <v>5749.0864347395036</v>
      </c>
      <c r="BT81" s="95">
        <f>求节点(节奏总纲!$D$4:$D$163,AN$7:AN$166,$BD81)</f>
        <v>0.68995702016962335</v>
      </c>
      <c r="BU81" s="95">
        <f>求节点(节奏总纲!$D$4:$D$163,AO$7:AO$166,$BD81)</f>
        <v>1787514988.3770382</v>
      </c>
      <c r="BX81" s="14">
        <v>75</v>
      </c>
      <c r="BY81" s="14">
        <f t="shared" si="76"/>
        <v>3475984233.3847017</v>
      </c>
      <c r="BZ81" s="14">
        <f t="shared" si="77"/>
        <v>5246606167.4538288</v>
      </c>
      <c r="CA81" s="14">
        <f t="shared" si="78"/>
        <v>5246606167.4538288</v>
      </c>
      <c r="CB81" s="14">
        <f t="shared" si="79"/>
        <v>29323277.887958582</v>
      </c>
      <c r="CC81" s="14">
        <f t="shared" si="80"/>
        <v>29323277.887958582</v>
      </c>
      <c r="CD81" s="14">
        <f t="shared" si="87"/>
        <v>3138332875.3034973</v>
      </c>
      <c r="CF81" s="93">
        <f t="shared" si="81"/>
        <v>0.20249030614109464</v>
      </c>
      <c r="CG81" s="93">
        <f t="shared" si="82"/>
        <v>0.30563627960273954</v>
      </c>
      <c r="CH81" s="93">
        <f t="shared" si="83"/>
        <v>0.30563627960273954</v>
      </c>
      <c r="CI81" s="93">
        <f t="shared" si="84"/>
        <v>1.7082009347353609E-3</v>
      </c>
      <c r="CJ81" s="93">
        <f t="shared" si="85"/>
        <v>1.7082009347353609E-3</v>
      </c>
      <c r="CK81" s="93">
        <f t="shared" si="86"/>
        <v>0.1828207327839555</v>
      </c>
    </row>
    <row r="82" spans="12:89" x14ac:dyDescent="0.15">
      <c r="L82" s="14">
        <v>76</v>
      </c>
      <c r="M82" s="95">
        <f>武将属性!$C80</f>
        <v>256.00620235435355</v>
      </c>
      <c r="N82" s="95">
        <f>武将属性!$R80</f>
        <v>15198.111514862454</v>
      </c>
      <c r="O82" s="95">
        <f>武将属性!$R80</f>
        <v>15198.111514862454</v>
      </c>
      <c r="P82" s="90">
        <f>武将属性!$AD80</f>
        <v>2.5000000000000001E-2</v>
      </c>
      <c r="Q82" s="90">
        <f>武将属性!$AD80</f>
        <v>2.5000000000000001E-2</v>
      </c>
      <c r="R82" s="90">
        <f>武将属性!BG80</f>
        <v>0.11581675838705219</v>
      </c>
      <c r="S82" s="90">
        <f t="shared" si="53"/>
        <v>0.11581675838705219</v>
      </c>
      <c r="T82" s="95">
        <f>战法技能效用!AK80</f>
        <v>1.4696773443765605</v>
      </c>
      <c r="U82" s="95">
        <f t="shared" si="54"/>
        <v>11794612449.868916</v>
      </c>
      <c r="V82" s="95">
        <f t="shared" si="55"/>
        <v>78422836.385761917</v>
      </c>
      <c r="W82" s="95">
        <f t="shared" si="56"/>
        <v>1321001.7903436488</v>
      </c>
      <c r="X82" s="95">
        <f t="shared" si="57"/>
        <v>1321001.7903436488</v>
      </c>
      <c r="Y82" s="95">
        <f t="shared" si="58"/>
        <v>19587056118.025101</v>
      </c>
      <c r="Z82" s="95">
        <f t="shared" si="59"/>
        <v>19587056118.025101</v>
      </c>
      <c r="AA82" s="95">
        <f t="shared" si="60"/>
        <v>17992858029.841087</v>
      </c>
      <c r="AB82" s="95">
        <f t="shared" si="61"/>
        <v>17992858029.841087</v>
      </c>
      <c r="AC82" s="95">
        <f t="shared" si="62"/>
        <v>16258587435.877254</v>
      </c>
      <c r="AD82" s="92"/>
      <c r="AE82" s="14">
        <v>76</v>
      </c>
      <c r="AF82" s="95">
        <f>武将属性!$C80</f>
        <v>256.00620235435355</v>
      </c>
      <c r="AG82" s="91">
        <f>士兵属性!$D80</f>
        <v>829.87196986578635</v>
      </c>
      <c r="AH82" s="91">
        <f>士兵属性!$D80</f>
        <v>829.87196986578635</v>
      </c>
      <c r="AI82" s="92">
        <f>士兵属性!$O80</f>
        <v>2.5000000000000001E-2</v>
      </c>
      <c r="AJ82" s="92">
        <f>士兵属性!$O80</f>
        <v>2.5000000000000001E-2</v>
      </c>
      <c r="AK82" s="92">
        <f>士兵属性!AV80</f>
        <v>0.11581675838705219</v>
      </c>
      <c r="AL82" s="92">
        <f t="shared" si="63"/>
        <v>0.11581675838705219</v>
      </c>
      <c r="AM82" s="95">
        <f>带兵数!$D79</f>
        <v>6654.5257628160962</v>
      </c>
      <c r="AN82" s="91">
        <f>战法技能效用!AQ80</f>
        <v>1.3863244409529876</v>
      </c>
      <c r="AO82" s="91">
        <f t="shared" si="64"/>
        <v>11631329670.860464</v>
      </c>
      <c r="AP82" s="95">
        <f t="shared" si="65"/>
        <v>86966305.659912959</v>
      </c>
      <c r="AQ82" s="95">
        <f t="shared" si="66"/>
        <v>23995809.552632365</v>
      </c>
      <c r="AR82" s="95">
        <f t="shared" si="67"/>
        <v>23995809.552632365</v>
      </c>
      <c r="AS82" s="95">
        <f t="shared" si="68"/>
        <v>21720891360.763157</v>
      </c>
      <c r="AT82" s="95">
        <f t="shared" si="69"/>
        <v>21720891360.763157</v>
      </c>
      <c r="AU82" s="95">
        <f t="shared" si="70"/>
        <v>19953019595.229427</v>
      </c>
      <c r="AV82" s="95">
        <f t="shared" si="71"/>
        <v>19953019595.229427</v>
      </c>
      <c r="AW82" s="95">
        <f t="shared" si="72"/>
        <v>5984934.2993722819</v>
      </c>
      <c r="AX82" s="95">
        <f t="shared" si="73"/>
        <v>16689641525.872957</v>
      </c>
      <c r="AY82" s="14">
        <v>76</v>
      </c>
      <c r="AZ82" s="14">
        <f t="shared" si="74"/>
        <v>1.0562510331533292</v>
      </c>
      <c r="BA82" s="14">
        <f t="shared" si="75"/>
        <v>0.98615615564288706</v>
      </c>
      <c r="BD82" s="14">
        <v>76</v>
      </c>
      <c r="BE82" s="95">
        <f>求节点(节奏总纲!$D$4:$D$163,M$7:M$166,$BD82)</f>
        <v>199.78776788309901</v>
      </c>
      <c r="BF82" s="95">
        <f>求节点(节奏总纲!$D$4:$D$163,N$7:N$166,$BD82)</f>
        <v>10679.772368204853</v>
      </c>
      <c r="BG82" s="95">
        <f>求节点(节奏总纲!$D$4:$D$163,O$7:O$166,$BD82)</f>
        <v>10679.772368204853</v>
      </c>
      <c r="BH82" s="95">
        <f>求节点(节奏总纲!$D$4:$D$163,P$7:P$166,$BD82)</f>
        <v>2.5000000000000001E-2</v>
      </c>
      <c r="BI82" s="95">
        <f>求节点(节奏总纲!$D$4:$D$163,Q$7:Q$166,$BD82)</f>
        <v>2.5000000000000001E-2</v>
      </c>
      <c r="BJ82" s="95">
        <f>求节点(节奏总纲!$D$4:$D$163,T$7:T$166,$BD82)</f>
        <v>1.2313410976356756</v>
      </c>
      <c r="BK82" s="95">
        <f>求节点(节奏总纲!$D$4:$D$163,U$7:U$166,$BD82)</f>
        <v>3623531171.3052807</v>
      </c>
      <c r="BL82" s="91"/>
      <c r="BM82" s="14">
        <v>76</v>
      </c>
      <c r="BN82" s="95">
        <f>求节点(节奏总纲!$D$4:$D$163,AF$7:AF$166,$BD82)</f>
        <v>199.78776788309901</v>
      </c>
      <c r="BO82" s="95">
        <f>求节点(节奏总纲!$D$4:$D$163,AG$7:AG$166,$BD82)</f>
        <v>612.42182524605835</v>
      </c>
      <c r="BP82" s="95">
        <f>求节点(节奏总纲!$D$4:$D$163,AH$7:AH$166,$BD82)</f>
        <v>612.42182524605835</v>
      </c>
      <c r="BQ82" s="95">
        <f>求节点(节奏总纲!$D$4:$D$163,AI$7:AI$166,$BD82)</f>
        <v>2.5000000000000001E-2</v>
      </c>
      <c r="BR82" s="95">
        <f>求节点(节奏总纲!$D$4:$D$163,AJ$7:AJ$166,$BD82)</f>
        <v>2.5000000000000001E-2</v>
      </c>
      <c r="BS82" s="95">
        <f>求节点(节奏总纲!$D$4:$D$163,AM$7:AM$166,$BD82)</f>
        <v>5761.6067396374801</v>
      </c>
      <c r="BT82" s="95">
        <f>求节点(节奏总纲!$D$4:$D$163,AN$7:AN$166,$BD82)</f>
        <v>0.70016172266540033</v>
      </c>
      <c r="BU82" s="95">
        <f>求节点(节奏总纲!$D$4:$D$163,AO$7:AO$166,$BD82)</f>
        <v>1839351602.2581906</v>
      </c>
      <c r="BX82" s="14">
        <v>76</v>
      </c>
      <c r="BY82" s="14">
        <f t="shared" si="76"/>
        <v>3939395300.8817892</v>
      </c>
      <c r="BZ82" s="14">
        <f t="shared" si="77"/>
        <v>5735371127.8977184</v>
      </c>
      <c r="CA82" s="14">
        <f t="shared" si="78"/>
        <v>5735371127.8977184</v>
      </c>
      <c r="CB82" s="14">
        <f t="shared" si="79"/>
        <v>29323277.887958582</v>
      </c>
      <c r="CC82" s="14">
        <f t="shared" si="80"/>
        <v>29323277.887958582</v>
      </c>
      <c r="CD82" s="14">
        <f t="shared" si="87"/>
        <v>3330628019.1019464</v>
      </c>
      <c r="CF82" s="93">
        <f t="shared" si="81"/>
        <v>0.2095488557469016</v>
      </c>
      <c r="CG82" s="93">
        <f t="shared" si="82"/>
        <v>0.30508247214128648</v>
      </c>
      <c r="CH82" s="93">
        <f t="shared" si="83"/>
        <v>0.30508247214128648</v>
      </c>
      <c r="CI82" s="93">
        <f t="shared" si="84"/>
        <v>1.5597975980716457E-3</v>
      </c>
      <c r="CJ82" s="93">
        <f t="shared" si="85"/>
        <v>1.5597975980716457E-3</v>
      </c>
      <c r="CK82" s="93">
        <f t="shared" si="86"/>
        <v>0.1771666047743822</v>
      </c>
    </row>
    <row r="83" spans="12:89" x14ac:dyDescent="0.15">
      <c r="L83" s="14">
        <v>77</v>
      </c>
      <c r="M83" s="95">
        <f>武将属性!$C81</f>
        <v>261.91533659195721</v>
      </c>
      <c r="N83" s="95">
        <f>武将属性!$R81</f>
        <v>15567.841567677317</v>
      </c>
      <c r="O83" s="95">
        <f>武将属性!$R81</f>
        <v>15567.841567677317</v>
      </c>
      <c r="P83" s="90">
        <f>武将属性!$AD81</f>
        <v>2.5000000000000001E-2</v>
      </c>
      <c r="Q83" s="90">
        <f>武将属性!$AD81</f>
        <v>2.5000000000000001E-2</v>
      </c>
      <c r="R83" s="90">
        <f>武将属性!BG81</f>
        <v>0.11816606282585866</v>
      </c>
      <c r="S83" s="90">
        <f t="shared" si="53"/>
        <v>0.11816606282585866</v>
      </c>
      <c r="T83" s="95">
        <f>战法技能效用!AK81</f>
        <v>1.4815046414622914</v>
      </c>
      <c r="U83" s="95">
        <f t="shared" si="54"/>
        <v>12836548704.304585</v>
      </c>
      <c r="V83" s="95">
        <f t="shared" si="55"/>
        <v>84504757.433601394</v>
      </c>
      <c r="W83" s="95">
        <f t="shared" si="56"/>
        <v>1421718.7328522904</v>
      </c>
      <c r="X83" s="95">
        <f t="shared" si="57"/>
        <v>1421718.7328522904</v>
      </c>
      <c r="Y83" s="95">
        <f t="shared" si="58"/>
        <v>21593260474.969181</v>
      </c>
      <c r="Z83" s="95">
        <f t="shared" si="59"/>
        <v>21593260474.969181</v>
      </c>
      <c r="AA83" s="95">
        <f t="shared" si="60"/>
        <v>19794101004.020882</v>
      </c>
      <c r="AB83" s="95">
        <f t="shared" si="61"/>
        <v>19794101004.020882</v>
      </c>
      <c r="AC83" s="95">
        <f t="shared" si="62"/>
        <v>17838444963.617645</v>
      </c>
      <c r="AD83" s="92"/>
      <c r="AE83" s="14">
        <v>77</v>
      </c>
      <c r="AF83" s="95">
        <f>武将属性!$C81</f>
        <v>261.91533659195721</v>
      </c>
      <c r="AG83" s="91">
        <f>士兵属性!$D81</f>
        <v>851.64994456382419</v>
      </c>
      <c r="AH83" s="91">
        <f>士兵属性!$D81</f>
        <v>851.64994456382419</v>
      </c>
      <c r="AI83" s="92">
        <f>士兵属性!$O81</f>
        <v>2.5000000000000001E-2</v>
      </c>
      <c r="AJ83" s="92">
        <f>士兵属性!$O81</f>
        <v>2.5000000000000001E-2</v>
      </c>
      <c r="AK83" s="92">
        <f>士兵属性!AV81</f>
        <v>0.11816606282585866</v>
      </c>
      <c r="AL83" s="92">
        <f t="shared" si="63"/>
        <v>0.11816606282585866</v>
      </c>
      <c r="AM83" s="95">
        <f>带兵数!$D80</f>
        <v>6722.8629024654092</v>
      </c>
      <c r="AN83" s="91">
        <f>战法技能效用!AQ81</f>
        <v>1.4432693370817344</v>
      </c>
      <c r="AO83" s="91">
        <f t="shared" si="64"/>
        <v>13465569133.101315</v>
      </c>
      <c r="AP83" s="95">
        <f t="shared" si="65"/>
        <v>97164280.899208426</v>
      </c>
      <c r="AQ83" s="95">
        <f t="shared" si="66"/>
        <v>26727075.556023017</v>
      </c>
      <c r="AR83" s="95">
        <f t="shared" si="67"/>
        <v>26727075.556023017</v>
      </c>
      <c r="AS83" s="95">
        <f t="shared" si="68"/>
        <v>24828112523.347954</v>
      </c>
      <c r="AT83" s="95">
        <f t="shared" si="69"/>
        <v>24828112523.347954</v>
      </c>
      <c r="AU83" s="95">
        <f t="shared" si="70"/>
        <v>22759423830.228523</v>
      </c>
      <c r="AV83" s="95">
        <f t="shared" si="71"/>
        <v>22759423830.228523</v>
      </c>
      <c r="AW83" s="95">
        <f t="shared" si="72"/>
        <v>6771553.3533467762</v>
      </c>
      <c r="AX83" s="95">
        <f t="shared" si="73"/>
        <v>18632503645.977432</v>
      </c>
      <c r="AY83" s="14">
        <v>77</v>
      </c>
      <c r="AZ83" s="14">
        <f t="shared" si="74"/>
        <v>1.0820913749172563</v>
      </c>
      <c r="BA83" s="14">
        <f t="shared" si="75"/>
        <v>1.0490023014196794</v>
      </c>
      <c r="BD83" s="14">
        <v>77</v>
      </c>
      <c r="BE83" s="95">
        <f>求节点(节奏总纲!$D$4:$D$163,M$7:M$166,$BD83)</f>
        <v>200.52925316173631</v>
      </c>
      <c r="BF83" s="95">
        <f>求节点(节奏总纲!$D$4:$D$163,N$7:N$166,$BD83)</f>
        <v>10740.121833981029</v>
      </c>
      <c r="BG83" s="95">
        <f>求节点(节奏总纲!$D$4:$D$163,O$7:O$166,$BD83)</f>
        <v>10740.121833981029</v>
      </c>
      <c r="BH83" s="95">
        <f>求节点(节奏总纲!$D$4:$D$163,P$7:P$166,$BD83)</f>
        <v>2.5000000000000001E-2</v>
      </c>
      <c r="BI83" s="95">
        <f>求节点(节奏总纲!$D$4:$D$163,Q$7:Q$166,$BD83)</f>
        <v>2.5000000000000001E-2</v>
      </c>
      <c r="BJ83" s="95">
        <f>求节点(节奏总纲!$D$4:$D$163,T$7:T$166,$BD83)</f>
        <v>1.236524825667451</v>
      </c>
      <c r="BK83" s="95">
        <f>求节点(节奏总纲!$D$4:$D$163,U$7:U$166,$BD83)</f>
        <v>3693992847.5329342</v>
      </c>
      <c r="BL83" s="91"/>
      <c r="BM83" s="14">
        <v>77</v>
      </c>
      <c r="BN83" s="95">
        <f>求节点(节奏总纲!$D$4:$D$163,AF$7:AF$166,$BD83)</f>
        <v>200.52925316173631</v>
      </c>
      <c r="BO83" s="95">
        <f>求节点(节奏总纲!$D$4:$D$163,AG$7:AG$166,$BD83)</f>
        <v>615.08466939176094</v>
      </c>
      <c r="BP83" s="95">
        <f>求节点(节奏总纲!$D$4:$D$163,AH$7:AH$166,$BD83)</f>
        <v>615.08466939176094</v>
      </c>
      <c r="BQ83" s="95">
        <f>求节点(节奏总纲!$D$4:$D$163,AI$7:AI$166,$BD83)</f>
        <v>2.5000000000000001E-2</v>
      </c>
      <c r="BR83" s="95">
        <f>求节点(节奏总纲!$D$4:$D$163,AJ$7:AJ$166,$BD83)</f>
        <v>2.5000000000000001E-2</v>
      </c>
      <c r="BS83" s="95">
        <f>求节点(节奏总纲!$D$4:$D$163,AM$7:AM$166,$BD83)</f>
        <v>5774.1270445354558</v>
      </c>
      <c r="BT83" s="95">
        <f>求节点(节奏总纲!$D$4:$D$163,AN$7:AN$166,$BD83)</f>
        <v>0.71036642516117721</v>
      </c>
      <c r="BU83" s="95">
        <f>求节点(节奏总纲!$D$4:$D$163,AO$7:AO$166,$BD83)</f>
        <v>1891188216.1393428</v>
      </c>
      <c r="BX83" s="14">
        <v>77</v>
      </c>
      <c r="BY83" s="14">
        <f t="shared" si="76"/>
        <v>4438745256.2730761</v>
      </c>
      <c r="BZ83" s="14">
        <f t="shared" si="77"/>
        <v>6261023270.0830755</v>
      </c>
      <c r="CA83" s="14">
        <f t="shared" si="78"/>
        <v>6261023270.0830755</v>
      </c>
      <c r="CB83" s="14">
        <f t="shared" si="79"/>
        <v>29323277.887958582</v>
      </c>
      <c r="CC83" s="14">
        <f t="shared" si="80"/>
        <v>29323277.887958582</v>
      </c>
      <c r="CD83" s="14">
        <f t="shared" si="87"/>
        <v>3541608607.2341132</v>
      </c>
      <c r="CF83" s="93">
        <f t="shared" si="81"/>
        <v>0.21588128586191271</v>
      </c>
      <c r="CG83" s="93">
        <f t="shared" si="82"/>
        <v>0.30450897186466919</v>
      </c>
      <c r="CH83" s="93">
        <f t="shared" si="83"/>
        <v>0.30450897186466919</v>
      </c>
      <c r="CI83" s="93">
        <f t="shared" si="84"/>
        <v>1.4261568462826967E-3</v>
      </c>
      <c r="CJ83" s="93">
        <f t="shared" si="85"/>
        <v>1.4261568462826967E-3</v>
      </c>
      <c r="CK83" s="93">
        <f t="shared" si="86"/>
        <v>0.17224845671618358</v>
      </c>
    </row>
    <row r="84" spans="12:89" x14ac:dyDescent="0.15">
      <c r="L84" s="14">
        <v>78</v>
      </c>
      <c r="M84" s="95">
        <f>武将属性!$C82</f>
        <v>266.08295602064976</v>
      </c>
      <c r="N84" s="95">
        <f>武将属性!$R82</f>
        <v>15939.511108721132</v>
      </c>
      <c r="O84" s="95">
        <f>武将属性!$R82</f>
        <v>15939.511108721132</v>
      </c>
      <c r="P84" s="90">
        <f>武将属性!$AD82</f>
        <v>2.5000000000000001E-2</v>
      </c>
      <c r="Q84" s="90">
        <f>武将属性!$AD82</f>
        <v>2.5000000000000001E-2</v>
      </c>
      <c r="R84" s="90">
        <f>武将属性!BG82</f>
        <v>0.12051536726466514</v>
      </c>
      <c r="S84" s="90">
        <f t="shared" si="53"/>
        <v>0.12051536726466514</v>
      </c>
      <c r="T84" s="95">
        <f>战法技能效用!AK82</f>
        <v>1.4931686639959589</v>
      </c>
      <c r="U84" s="95">
        <f t="shared" si="54"/>
        <v>13857782574.163828</v>
      </c>
      <c r="V84" s="95">
        <f t="shared" si="55"/>
        <v>90580818.940346658</v>
      </c>
      <c r="W84" s="95">
        <f t="shared" si="56"/>
        <v>1512092.3030839723</v>
      </c>
      <c r="X84" s="95">
        <f t="shared" si="57"/>
        <v>1512092.3030839723</v>
      </c>
      <c r="Y84" s="95">
        <f t="shared" si="58"/>
        <v>23514158109.676781</v>
      </c>
      <c r="Z84" s="95">
        <f t="shared" si="59"/>
        <v>23514158109.676781</v>
      </c>
      <c r="AA84" s="95">
        <f t="shared" si="60"/>
        <v>21509755927.091911</v>
      </c>
      <c r="AB84" s="95">
        <f t="shared" si="61"/>
        <v>21509755927.091911</v>
      </c>
      <c r="AC84" s="95">
        <f t="shared" si="62"/>
        <v>19334441676.953278</v>
      </c>
      <c r="AD84" s="92"/>
      <c r="AE84" s="14">
        <v>78</v>
      </c>
      <c r="AF84" s="95">
        <f>武将属性!$C82</f>
        <v>266.08295602064976</v>
      </c>
      <c r="AG84" s="91">
        <f>士兵属性!$D82</f>
        <v>866.0189912504128</v>
      </c>
      <c r="AH84" s="91">
        <f>士兵属性!$D82</f>
        <v>866.0189912504128</v>
      </c>
      <c r="AI84" s="92">
        <f>士兵属性!$O82</f>
        <v>2.5000000000000001E-2</v>
      </c>
      <c r="AJ84" s="92">
        <f>士兵属性!$O82</f>
        <v>2.5000000000000001E-2</v>
      </c>
      <c r="AK84" s="92">
        <f>士兵属性!AV82</f>
        <v>0.12051536726466514</v>
      </c>
      <c r="AL84" s="92">
        <f t="shared" si="63"/>
        <v>0.12051536726466514</v>
      </c>
      <c r="AM84" s="95">
        <f>带兵数!$D81</f>
        <v>6788.5499964596729</v>
      </c>
      <c r="AN84" s="91">
        <f>战法技能效用!AQ82</f>
        <v>1.498490944871079</v>
      </c>
      <c r="AO84" s="91">
        <f t="shared" si="64"/>
        <v>15145891811.535057</v>
      </c>
      <c r="AP84" s="95">
        <f t="shared" si="65"/>
        <v>106684843.76520823</v>
      </c>
      <c r="AQ84" s="95">
        <f t="shared" si="66"/>
        <v>29318203.822678372</v>
      </c>
      <c r="AR84" s="95">
        <f t="shared" si="67"/>
        <v>29318203.822678372</v>
      </c>
      <c r="AS84" s="95">
        <f t="shared" si="68"/>
        <v>27694652284.534431</v>
      </c>
      <c r="AT84" s="95">
        <f t="shared" si="69"/>
        <v>27694652284.534431</v>
      </c>
      <c r="AU84" s="95">
        <f t="shared" si="70"/>
        <v>25333894938.84808</v>
      </c>
      <c r="AV84" s="95">
        <f t="shared" si="71"/>
        <v>25333894938.84808</v>
      </c>
      <c r="AW84" s="95">
        <f t="shared" si="72"/>
        <v>7480278.2075793035</v>
      </c>
      <c r="AX84" s="95">
        <f t="shared" si="73"/>
        <v>20324365274.895996</v>
      </c>
      <c r="AY84" s="14">
        <v>78</v>
      </c>
      <c r="AZ84" s="14">
        <f t="shared" si="74"/>
        <v>1.0883005961829229</v>
      </c>
      <c r="BA84" s="14">
        <f t="shared" si="75"/>
        <v>1.092952045572771</v>
      </c>
      <c r="BD84" s="14">
        <v>78</v>
      </c>
      <c r="BE84" s="95">
        <f>求节点(节奏总纲!$D$4:$D$163,M$7:M$166,$BD84)</f>
        <v>201.2607936229129</v>
      </c>
      <c r="BF84" s="95">
        <f>求节点(节奏总纲!$D$4:$D$163,N$7:N$166,$BD84)</f>
        <v>10799.625916001018</v>
      </c>
      <c r="BG84" s="95">
        <f>求节点(节奏总纲!$D$4:$D$163,O$7:O$166,$BD84)</f>
        <v>10799.625916001018</v>
      </c>
      <c r="BH84" s="95">
        <f>求节点(节奏总纲!$D$4:$D$163,P$7:P$166,$BD84)</f>
        <v>2.5000000000000001E-2</v>
      </c>
      <c r="BI84" s="95">
        <f>求节点(节奏总纲!$D$4:$D$163,Q$7:Q$166,$BD84)</f>
        <v>2.5000000000000001E-2</v>
      </c>
      <c r="BJ84" s="95">
        <f>求节点(节奏总纲!$D$4:$D$163,T$7:T$166,$BD84)</f>
        <v>1.2416367801413253</v>
      </c>
      <c r="BK84" s="95">
        <f>求节点(节奏总纲!$D$4:$D$163,U$7:U$166,$BD84)</f>
        <v>3764609361.4433742</v>
      </c>
      <c r="BL84" s="91"/>
      <c r="BM84" s="14">
        <v>78</v>
      </c>
      <c r="BN84" s="95">
        <f>求节点(节奏总纲!$D$4:$D$163,AF$7:AF$166,$BD84)</f>
        <v>201.2607936229129</v>
      </c>
      <c r="BO84" s="95">
        <f>求节点(节奏总纲!$D$4:$D$163,AG$7:AG$166,$BD84)</f>
        <v>617.72893036605899</v>
      </c>
      <c r="BP84" s="95">
        <f>求节点(节奏总纲!$D$4:$D$163,AH$7:AH$166,$BD84)</f>
        <v>617.72893036605899</v>
      </c>
      <c r="BQ84" s="95">
        <f>求节点(节奏总纲!$D$4:$D$163,AI$7:AI$166,$BD84)</f>
        <v>2.5000000000000001E-2</v>
      </c>
      <c r="BR84" s="95">
        <f>求节点(节奏总纲!$D$4:$D$163,AJ$7:AJ$166,$BD84)</f>
        <v>2.5000000000000001E-2</v>
      </c>
      <c r="BS84" s="95">
        <f>求节点(节奏总纲!$D$4:$D$163,AM$7:AM$166,$BD84)</f>
        <v>5786.5301791381835</v>
      </c>
      <c r="BT84" s="95">
        <f>求节点(节奏总纲!$D$4:$D$163,AN$7:AN$166,$BD84)</f>
        <v>0.7204565734919266</v>
      </c>
      <c r="BU84" s="95">
        <f>求节点(节奏总纲!$D$4:$D$163,AO$7:AO$166,$BD84)</f>
        <v>1943903070.6624153</v>
      </c>
      <c r="BX84" s="14">
        <v>78</v>
      </c>
      <c r="BY84" s="14">
        <f t="shared" si="76"/>
        <v>4816251637.1557465</v>
      </c>
      <c r="BZ84" s="14">
        <f t="shared" si="77"/>
        <v>6823021922.3861809</v>
      </c>
      <c r="CA84" s="14">
        <f t="shared" si="78"/>
        <v>6823021922.3861809</v>
      </c>
      <c r="CB84" s="14">
        <f t="shared" si="79"/>
        <v>29323277.887958582</v>
      </c>
      <c r="CC84" s="14">
        <f t="shared" si="80"/>
        <v>29323277.887958582</v>
      </c>
      <c r="CD84" s="14">
        <f t="shared" si="87"/>
        <v>3767125970.6299763</v>
      </c>
      <c r="CF84" s="93">
        <f t="shared" si="81"/>
        <v>0.216091032895038</v>
      </c>
      <c r="CG84" s="93">
        <f t="shared" si="82"/>
        <v>0.30612890807022408</v>
      </c>
      <c r="CH84" s="93">
        <f t="shared" si="83"/>
        <v>0.30612890807022408</v>
      </c>
      <c r="CI84" s="93">
        <f t="shared" si="84"/>
        <v>1.3156491570733705E-3</v>
      </c>
      <c r="CJ84" s="93">
        <f t="shared" si="85"/>
        <v>1.3156491570733705E-3</v>
      </c>
      <c r="CK84" s="93">
        <f t="shared" si="86"/>
        <v>0.16901985265036723</v>
      </c>
    </row>
    <row r="85" spans="12:89" x14ac:dyDescent="0.15">
      <c r="L85" s="14">
        <v>79</v>
      </c>
      <c r="M85" s="95">
        <f>武将属性!$C83</f>
        <v>269.94526274542403</v>
      </c>
      <c r="N85" s="95">
        <f>武将属性!$R83</f>
        <v>16325.101207911284</v>
      </c>
      <c r="O85" s="95">
        <f>武将属性!$R83</f>
        <v>16325.101207911284</v>
      </c>
      <c r="P85" s="90">
        <f>武将属性!$AD83</f>
        <v>2.5000000000000001E-2</v>
      </c>
      <c r="Q85" s="90">
        <f>武将属性!$AD83</f>
        <v>2.5000000000000001E-2</v>
      </c>
      <c r="R85" s="90">
        <f>武将属性!BG83</f>
        <v>0.12286467170347161</v>
      </c>
      <c r="S85" s="90">
        <f t="shared" si="53"/>
        <v>0.12286467170347161</v>
      </c>
      <c r="T85" s="95">
        <f>战法技能效用!AK83</f>
        <v>1.5036865379346254</v>
      </c>
      <c r="U85" s="95">
        <f t="shared" si="54"/>
        <v>14934474959.370605</v>
      </c>
      <c r="V85" s="95">
        <f t="shared" si="55"/>
        <v>96966948.083259702</v>
      </c>
      <c r="W85" s="95">
        <f t="shared" si="56"/>
        <v>1603406.1868647053</v>
      </c>
      <c r="X85" s="95">
        <f t="shared" si="57"/>
        <v>1603406.1868647053</v>
      </c>
      <c r="Y85" s="95">
        <f t="shared" si="58"/>
        <v>25537334905.324326</v>
      </c>
      <c r="Z85" s="95">
        <f t="shared" si="59"/>
        <v>25537334905.324326</v>
      </c>
      <c r="AA85" s="95">
        <f t="shared" si="60"/>
        <v>23311596613.193634</v>
      </c>
      <c r="AB85" s="95">
        <f t="shared" si="61"/>
        <v>23311596613.193634</v>
      </c>
      <c r="AC85" s="95">
        <f t="shared" si="62"/>
        <v>20909780742.401321</v>
      </c>
      <c r="AD85" s="92"/>
      <c r="AE85" s="14">
        <v>79</v>
      </c>
      <c r="AF85" s="95">
        <f>武将属性!$C83</f>
        <v>269.94526274542403</v>
      </c>
      <c r="AG85" s="91">
        <f>士兵属性!$D83</f>
        <v>878.47779186459911</v>
      </c>
      <c r="AH85" s="91">
        <f>士兵属性!$D83</f>
        <v>878.47779186459911</v>
      </c>
      <c r="AI85" s="92">
        <f>士兵属性!$O83</f>
        <v>2.5000000000000001E-2</v>
      </c>
      <c r="AJ85" s="92">
        <f>士兵属性!$O83</f>
        <v>2.5000000000000001E-2</v>
      </c>
      <c r="AK85" s="92">
        <f>士兵属性!AV83</f>
        <v>0.12286467170347161</v>
      </c>
      <c r="AL85" s="92">
        <f t="shared" si="63"/>
        <v>0.12286467170347161</v>
      </c>
      <c r="AM85" s="95">
        <f>带兵数!$D82</f>
        <v>6856.4683073228825</v>
      </c>
      <c r="AN85" s="91">
        <f>战法技能效用!AQ83</f>
        <v>1.5538824403009297</v>
      </c>
      <c r="AO85" s="91">
        <f t="shared" si="64"/>
        <v>16922814604.234385</v>
      </c>
      <c r="AP85" s="95">
        <f t="shared" si="65"/>
        <v>116647462.52735671</v>
      </c>
      <c r="AQ85" s="95">
        <f t="shared" si="66"/>
        <v>32060125.120570127</v>
      </c>
      <c r="AR85" s="95">
        <f t="shared" si="67"/>
        <v>32060125.120570127</v>
      </c>
      <c r="AS85" s="95">
        <f t="shared" si="68"/>
        <v>30720419434.667625</v>
      </c>
      <c r="AT85" s="95">
        <f t="shared" si="69"/>
        <v>30720419434.667625</v>
      </c>
      <c r="AU85" s="95">
        <f t="shared" si="70"/>
        <v>28042942942.326218</v>
      </c>
      <c r="AV85" s="95">
        <f t="shared" si="71"/>
        <v>28042942942.326218</v>
      </c>
      <c r="AW85" s="95">
        <f t="shared" si="72"/>
        <v>8215339.6356375553</v>
      </c>
      <c r="AX85" s="95">
        <f t="shared" si="73"/>
        <v>22055915713.569469</v>
      </c>
      <c r="AY85" s="14">
        <v>79</v>
      </c>
      <c r="AZ85" s="14">
        <f t="shared" si="74"/>
        <v>1.0890322523847824</v>
      </c>
      <c r="BA85" s="14">
        <f t="shared" si="75"/>
        <v>1.1331375659521394</v>
      </c>
      <c r="BD85" s="14">
        <v>79</v>
      </c>
      <c r="BE85" s="95">
        <f>求节点(节奏总纲!$D$4:$D$163,M$7:M$166,$BD85)</f>
        <v>201.9541799680085</v>
      </c>
      <c r="BF85" s="95">
        <f>求节点(节奏总纲!$D$4:$D$163,N$7:N$166,$BD85)</f>
        <v>10855.886613203322</v>
      </c>
      <c r="BG85" s="95">
        <f>求节点(节奏总纲!$D$4:$D$163,O$7:O$166,$BD85)</f>
        <v>10855.886613203322</v>
      </c>
      <c r="BH85" s="95">
        <f>求节点(节奏总纲!$D$4:$D$163,P$7:P$166,$BD85)</f>
        <v>2.5000000000000001E-2</v>
      </c>
      <c r="BI85" s="95">
        <f>求节点(节奏总纲!$D$4:$D$163,Q$7:Q$166,$BD85)</f>
        <v>2.5000000000000001E-2</v>
      </c>
      <c r="BJ85" s="95">
        <f>求节点(节奏总纲!$D$4:$D$163,T$7:T$166,$BD85)</f>
        <v>1.2464733694141261</v>
      </c>
      <c r="BK85" s="95">
        <f>求节点(节奏总纲!$D$4:$D$163,U$7:U$166,$BD85)</f>
        <v>3835819922.9515777</v>
      </c>
      <c r="BL85" s="91"/>
      <c r="BM85" s="14">
        <v>79</v>
      </c>
      <c r="BN85" s="95">
        <f>求节点(节奏总纲!$D$4:$D$163,AF$7:AF$166,$BD85)</f>
        <v>201.9541799680085</v>
      </c>
      <c r="BO85" s="95">
        <f>求节点(节奏总纲!$D$4:$D$163,AG$7:AG$166,$BD85)</f>
        <v>620.30189546371355</v>
      </c>
      <c r="BP85" s="95">
        <f>求节点(节奏总纲!$D$4:$D$163,AH$7:AH$166,$BD85)</f>
        <v>620.30189546371355</v>
      </c>
      <c r="BQ85" s="95">
        <f>求节点(节奏总纲!$D$4:$D$163,AI$7:AI$166,$BD85)</f>
        <v>2.5000000000000001E-2</v>
      </c>
      <c r="BR85" s="95">
        <f>求节点(节奏总纲!$D$4:$D$163,AJ$7:AJ$166,$BD85)</f>
        <v>2.5000000000000001E-2</v>
      </c>
      <c r="BS85" s="95">
        <f>求节点(节奏总纲!$D$4:$D$163,AM$7:AM$166,$BD85)</f>
        <v>5798.483780196043</v>
      </c>
      <c r="BT85" s="95">
        <f>求节点(节奏总纲!$D$4:$D$163,AN$7:AN$166,$BD85)</f>
        <v>0.73010722527813987</v>
      </c>
      <c r="BU85" s="95">
        <f>求节点(节奏总纲!$D$4:$D$163,AO$7:AO$166,$BD85)</f>
        <v>1999987368.1673484</v>
      </c>
      <c r="BX85" s="14">
        <v>79</v>
      </c>
      <c r="BY85" s="14">
        <f t="shared" si="76"/>
        <v>5190767732.8185577</v>
      </c>
      <c r="BZ85" s="14">
        <f t="shared" si="77"/>
        <v>7441279473.0214472</v>
      </c>
      <c r="CA85" s="14">
        <f t="shared" si="78"/>
        <v>7441279473.0214472</v>
      </c>
      <c r="CB85" s="14">
        <f t="shared" si="79"/>
        <v>29323277.887958582</v>
      </c>
      <c r="CC85" s="14">
        <f t="shared" si="80"/>
        <v>29323277.887958582</v>
      </c>
      <c r="CD85" s="14">
        <f t="shared" si="87"/>
        <v>3987052408.5637083</v>
      </c>
      <c r="CF85" s="93">
        <f t="shared" si="81"/>
        <v>0.21521465293030134</v>
      </c>
      <c r="CG85" s="93">
        <f t="shared" si="82"/>
        <v>0.30852322075950334</v>
      </c>
      <c r="CH85" s="93">
        <f t="shared" si="83"/>
        <v>0.30852322075950334</v>
      </c>
      <c r="CI85" s="93">
        <f t="shared" si="84"/>
        <v>1.2157737348823846E-3</v>
      </c>
      <c r="CJ85" s="93">
        <f t="shared" si="85"/>
        <v>1.2157737348823846E-3</v>
      </c>
      <c r="CK85" s="93">
        <f t="shared" si="86"/>
        <v>0.16530735808092731</v>
      </c>
    </row>
    <row r="86" spans="12:89" x14ac:dyDescent="0.15">
      <c r="L86" s="14">
        <v>80</v>
      </c>
      <c r="M86" s="95">
        <f>武将属性!$C84</f>
        <v>273.79367362852588</v>
      </c>
      <c r="N86" s="95">
        <f>武将属性!$R84</f>
        <v>16710.691307101435</v>
      </c>
      <c r="O86" s="95">
        <f>武将属性!$R84</f>
        <v>16710.691307101435</v>
      </c>
      <c r="P86" s="90">
        <f>武将属性!$AD84</f>
        <v>2.5000000000000001E-2</v>
      </c>
      <c r="Q86" s="90">
        <f>武将属性!$AD84</f>
        <v>2.5000000000000001E-2</v>
      </c>
      <c r="R86" s="90">
        <f>武将属性!BG84</f>
        <v>0.12521397614227808</v>
      </c>
      <c r="S86" s="90">
        <f t="shared" si="53"/>
        <v>0.12521397614227808</v>
      </c>
      <c r="T86" s="95">
        <f>战法技能效用!AK84</f>
        <v>1.5142044118732918</v>
      </c>
      <c r="U86" s="95">
        <f t="shared" si="54"/>
        <v>16072054103.324987</v>
      </c>
      <c r="V86" s="95">
        <f t="shared" si="55"/>
        <v>103704611.8403194</v>
      </c>
      <c r="W86" s="95">
        <f t="shared" si="56"/>
        <v>1699131.77894173</v>
      </c>
      <c r="X86" s="95">
        <f t="shared" si="57"/>
        <v>1699131.77894173</v>
      </c>
      <c r="Y86" s="95">
        <f t="shared" si="58"/>
        <v>27701138193.152557</v>
      </c>
      <c r="Z86" s="95">
        <f t="shared" si="59"/>
        <v>27701138193.152557</v>
      </c>
      <c r="AA86" s="95">
        <f t="shared" si="60"/>
        <v>25234015262.881088</v>
      </c>
      <c r="AB86" s="95">
        <f t="shared" si="61"/>
        <v>25234015262.881088</v>
      </c>
      <c r="AC86" s="95">
        <f t="shared" si="62"/>
        <v>22586601561.824257</v>
      </c>
      <c r="AD86" s="92"/>
      <c r="AE86" s="14">
        <v>80</v>
      </c>
      <c r="AF86" s="95">
        <f>武将属性!$C84</f>
        <v>273.79367362852588</v>
      </c>
      <c r="AG86" s="91">
        <f>士兵属性!$D84</f>
        <v>891.19487646271932</v>
      </c>
      <c r="AH86" s="91">
        <f>士兵属性!$D84</f>
        <v>891.19487646271932</v>
      </c>
      <c r="AI86" s="92">
        <f>士兵属性!$O84</f>
        <v>2.5000000000000001E-2</v>
      </c>
      <c r="AJ86" s="92">
        <f>士兵属性!$O84</f>
        <v>2.5000000000000001E-2</v>
      </c>
      <c r="AK86" s="92">
        <f>士兵属性!AV84</f>
        <v>0.12521397614227808</v>
      </c>
      <c r="AL86" s="92">
        <f t="shared" si="63"/>
        <v>0.12521397614227808</v>
      </c>
      <c r="AM86" s="95">
        <f>带兵数!$D83</f>
        <v>6922.6465623783333</v>
      </c>
      <c r="AN86" s="91">
        <f>战法技能效用!AQ84</f>
        <v>1.6104556993714936</v>
      </c>
      <c r="AO86" s="91">
        <f t="shared" si="64"/>
        <v>18892685990.79995</v>
      </c>
      <c r="AP86" s="95">
        <f t="shared" si="65"/>
        <v>127463305.61667967</v>
      </c>
      <c r="AQ86" s="95">
        <f t="shared" si="66"/>
        <v>35025222.159434274</v>
      </c>
      <c r="AR86" s="95">
        <f t="shared" si="67"/>
        <v>35025222.159434274</v>
      </c>
      <c r="AS86" s="95">
        <f t="shared" si="68"/>
        <v>34047460192.806091</v>
      </c>
      <c r="AT86" s="95">
        <f t="shared" si="69"/>
        <v>34047460192.806091</v>
      </c>
      <c r="AU86" s="95">
        <f t="shared" si="70"/>
        <v>31015120179.429291</v>
      </c>
      <c r="AV86" s="95">
        <f t="shared" si="71"/>
        <v>31015120179.429291</v>
      </c>
      <c r="AW86" s="95">
        <f t="shared" si="72"/>
        <v>9018024.610729916</v>
      </c>
      <c r="AX86" s="95">
        <f t="shared" si="73"/>
        <v>23914827241.061123</v>
      </c>
      <c r="AY86" s="14">
        <v>80</v>
      </c>
      <c r="AZ86" s="14">
        <f t="shared" si="74"/>
        <v>1.0904125318065743</v>
      </c>
      <c r="BA86" s="14">
        <f t="shared" si="75"/>
        <v>1.1754991533341983</v>
      </c>
      <c r="BD86" s="14">
        <v>80</v>
      </c>
      <c r="BE86" s="95">
        <f>求节点(节奏总纲!$D$4:$D$163,M$7:M$166,$BD86)</f>
        <v>202.64756631310411</v>
      </c>
      <c r="BF86" s="95">
        <f>求节点(节奏总纲!$D$4:$D$163,N$7:N$166,$BD86)</f>
        <v>10912.147310405628</v>
      </c>
      <c r="BG86" s="95">
        <f>求节点(节奏总纲!$D$4:$D$163,O$7:O$166,$BD86)</f>
        <v>10912.147310405628</v>
      </c>
      <c r="BH86" s="95">
        <f>求节点(节奏总纲!$D$4:$D$163,P$7:P$166,$BD86)</f>
        <v>2.5000000000000001E-2</v>
      </c>
      <c r="BI86" s="95">
        <f>求节点(节奏总纲!$D$4:$D$163,Q$7:Q$166,$BD86)</f>
        <v>2.5000000000000001E-2</v>
      </c>
      <c r="BJ86" s="95">
        <f>求节点(节奏总纲!$D$4:$D$163,T$7:T$166,$BD86)</f>
        <v>1.2513099586869267</v>
      </c>
      <c r="BK86" s="95">
        <f>求节点(节奏总纲!$D$4:$D$163,U$7:U$166,$BD86)</f>
        <v>3907030484.4597807</v>
      </c>
      <c r="BL86" s="91"/>
      <c r="BM86" s="14">
        <v>80</v>
      </c>
      <c r="BN86" s="95">
        <f>求节点(节奏总纲!$D$4:$D$163,AF$7:AF$166,$BD86)</f>
        <v>202.64756631310411</v>
      </c>
      <c r="BO86" s="95">
        <f>求节点(节奏总纲!$D$4:$D$163,AG$7:AG$166,$BD86)</f>
        <v>622.87486056136822</v>
      </c>
      <c r="BP86" s="95">
        <f>求节点(节奏总纲!$D$4:$D$163,AH$7:AH$166,$BD86)</f>
        <v>622.87486056136822</v>
      </c>
      <c r="BQ86" s="95">
        <f>求节点(节奏总纲!$D$4:$D$163,AI$7:AI$166,$BD86)</f>
        <v>2.5000000000000001E-2</v>
      </c>
      <c r="BR86" s="95">
        <f>求节点(节奏总纲!$D$4:$D$163,AJ$7:AJ$166,$BD86)</f>
        <v>2.5000000000000001E-2</v>
      </c>
      <c r="BS86" s="95">
        <f>求节点(节奏总纲!$D$4:$D$163,AM$7:AM$166,$BD86)</f>
        <v>5810.4373812539015</v>
      </c>
      <c r="BT86" s="95">
        <f>求节点(节奏总纲!$D$4:$D$163,AN$7:AN$166,$BD86)</f>
        <v>0.73975787706435325</v>
      </c>
      <c r="BU86" s="95">
        <f>求节点(节奏总纲!$D$4:$D$163,AO$7:AO$166,$BD86)</f>
        <v>2056071665.6722817</v>
      </c>
      <c r="BX86" s="14">
        <v>80</v>
      </c>
      <c r="BY86" s="14">
        <f t="shared" si="76"/>
        <v>5589865689.6526957</v>
      </c>
      <c r="BZ86" s="14">
        <f t="shared" si="77"/>
        <v>8096447864.2007265</v>
      </c>
      <c r="CA86" s="14">
        <f t="shared" si="78"/>
        <v>8096447864.2007265</v>
      </c>
      <c r="CB86" s="14">
        <f t="shared" si="79"/>
        <v>29323277.887958582</v>
      </c>
      <c r="CC86" s="14">
        <f t="shared" si="80"/>
        <v>29323277.887958582</v>
      </c>
      <c r="CD86" s="14">
        <f t="shared" si="87"/>
        <v>4224615436.4938622</v>
      </c>
      <c r="CF86" s="93">
        <f t="shared" si="81"/>
        <v>0.21445026737138304</v>
      </c>
      <c r="CG86" s="93">
        <f t="shared" si="82"/>
        <v>0.3106130818939562</v>
      </c>
      <c r="CH86" s="93">
        <f t="shared" si="83"/>
        <v>0.3106130818939562</v>
      </c>
      <c r="CI86" s="93">
        <f t="shared" si="84"/>
        <v>1.1249616953978702E-3</v>
      </c>
      <c r="CJ86" s="93">
        <f t="shared" si="85"/>
        <v>1.1249616953978702E-3</v>
      </c>
      <c r="CK86" s="93">
        <f t="shared" si="86"/>
        <v>0.16207364544990877</v>
      </c>
    </row>
    <row r="87" spans="12:89" x14ac:dyDescent="0.15">
      <c r="L87" s="14">
        <v>81</v>
      </c>
      <c r="M87" s="95">
        <f>武将属性!$C85</f>
        <v>276.9838912212083</v>
      </c>
      <c r="N87" s="95">
        <f>武将属性!$R85</f>
        <v>17026.879246132728</v>
      </c>
      <c r="O87" s="95">
        <f>武将属性!$R85</f>
        <v>17026.879246132728</v>
      </c>
      <c r="P87" s="90">
        <f>武将属性!$AD85</f>
        <v>2.5000000000000001E-2</v>
      </c>
      <c r="Q87" s="90">
        <f>武将属性!$AD85</f>
        <v>2.5000000000000001E-2</v>
      </c>
      <c r="R87" s="90">
        <f>武将属性!BG85</f>
        <v>0.12756328058108457</v>
      </c>
      <c r="S87" s="90">
        <f t="shared" si="53"/>
        <v>0.12756328058108457</v>
      </c>
      <c r="T87" s="95">
        <f>战法技能效用!AK85</f>
        <v>1.5391966666873156</v>
      </c>
      <c r="U87" s="95">
        <f t="shared" si="54"/>
        <v>17289677450.612583</v>
      </c>
      <c r="V87" s="95">
        <f t="shared" si="55"/>
        <v>110930047.43179739</v>
      </c>
      <c r="W87" s="95">
        <f t="shared" si="56"/>
        <v>1804548.8986474797</v>
      </c>
      <c r="X87" s="95">
        <f t="shared" si="57"/>
        <v>1804548.8986474797</v>
      </c>
      <c r="Y87" s="95">
        <f t="shared" si="58"/>
        <v>29976425552.207268</v>
      </c>
      <c r="Z87" s="95">
        <f t="shared" si="59"/>
        <v>29976425552.207268</v>
      </c>
      <c r="AA87" s="95">
        <f t="shared" si="60"/>
        <v>27249766572.017162</v>
      </c>
      <c r="AB87" s="95">
        <f t="shared" si="61"/>
        <v>27249766572.017162</v>
      </c>
      <c r="AC87" s="95">
        <f t="shared" si="62"/>
        <v>24201225997.274136</v>
      </c>
      <c r="AD87" s="92"/>
      <c r="AE87" s="14">
        <v>81</v>
      </c>
      <c r="AF87" s="95">
        <f>武将属性!$C85</f>
        <v>276.9838912212083</v>
      </c>
      <c r="AG87" s="91">
        <f>士兵属性!$D85</f>
        <v>904.18238603221982</v>
      </c>
      <c r="AH87" s="91">
        <f>士兵属性!$D85</f>
        <v>904.18238603221982</v>
      </c>
      <c r="AI87" s="92">
        <f>士兵属性!$O85</f>
        <v>2.5000000000000001E-2</v>
      </c>
      <c r="AJ87" s="92">
        <f>士兵属性!$O85</f>
        <v>2.5000000000000001E-2</v>
      </c>
      <c r="AK87" s="92">
        <f>士兵属性!AV85</f>
        <v>0.12756328058108457</v>
      </c>
      <c r="AL87" s="92">
        <f t="shared" si="63"/>
        <v>0.12756328058108457</v>
      </c>
      <c r="AM87" s="95">
        <f>带兵数!$D84</f>
        <v>6990.1533759886324</v>
      </c>
      <c r="AN87" s="91">
        <f>战法技能效用!AQ85</f>
        <v>1.6579504897661912</v>
      </c>
      <c r="AO87" s="91">
        <f t="shared" si="64"/>
        <v>20883022510.154148</v>
      </c>
      <c r="AP87" s="95">
        <f t="shared" si="65"/>
        <v>138527951.69789848</v>
      </c>
      <c r="AQ87" s="95">
        <f t="shared" si="66"/>
        <v>37956038.273600116</v>
      </c>
      <c r="AR87" s="95">
        <f t="shared" si="67"/>
        <v>37956038.273600116</v>
      </c>
      <c r="AS87" s="95">
        <f t="shared" si="68"/>
        <v>37434157174.817078</v>
      </c>
      <c r="AT87" s="95">
        <f t="shared" si="69"/>
        <v>37434157174.817078</v>
      </c>
      <c r="AU87" s="95">
        <f t="shared" si="70"/>
        <v>34029142102.262943</v>
      </c>
      <c r="AV87" s="95">
        <f t="shared" si="71"/>
        <v>34029142102.262943</v>
      </c>
      <c r="AW87" s="95">
        <f t="shared" si="72"/>
        <v>9819292.7692949735</v>
      </c>
      <c r="AX87" s="95">
        <f t="shared" si="73"/>
        <v>25823792717.50312</v>
      </c>
      <c r="AY87" s="14">
        <v>81</v>
      </c>
      <c r="AZ87" s="14">
        <f t="shared" si="74"/>
        <v>1.1023141184928207</v>
      </c>
      <c r="BA87" s="14">
        <f t="shared" si="75"/>
        <v>1.207831815822235</v>
      </c>
      <c r="BD87" s="14">
        <v>81</v>
      </c>
      <c r="BE87" s="95">
        <f>求节点(节奏总纲!$D$4:$D$163,M$7:M$166,$BD87)</f>
        <v>203.34095265819971</v>
      </c>
      <c r="BF87" s="95">
        <f>求节点(节奏总纲!$D$4:$D$163,N$7:N$166,$BD87)</f>
        <v>10968.408007607932</v>
      </c>
      <c r="BG87" s="95">
        <f>求节点(节奏总纲!$D$4:$D$163,O$7:O$166,$BD87)</f>
        <v>10968.408007607932</v>
      </c>
      <c r="BH87" s="95">
        <f>求节点(节奏总纲!$D$4:$D$163,P$7:P$166,$BD87)</f>
        <v>2.5000000000000001E-2</v>
      </c>
      <c r="BI87" s="95">
        <f>求节点(节奏总纲!$D$4:$D$163,Q$7:Q$166,$BD87)</f>
        <v>2.5000000000000001E-2</v>
      </c>
      <c r="BJ87" s="95">
        <f>求节点(节奏总纲!$D$4:$D$163,T$7:T$166,$BD87)</f>
        <v>1.2561465479597274</v>
      </c>
      <c r="BK87" s="95">
        <f>求节点(节奏总纲!$D$4:$D$163,U$7:U$166,$BD87)</f>
        <v>3978241045.9679842</v>
      </c>
      <c r="BL87" s="91"/>
      <c r="BM87" s="14">
        <v>81</v>
      </c>
      <c r="BN87" s="95">
        <f>求节点(节奏总纲!$D$4:$D$163,AF$7:AF$166,$BD87)</f>
        <v>203.34095265819971</v>
      </c>
      <c r="BO87" s="95">
        <f>求节点(节奏总纲!$D$4:$D$163,AG$7:AG$166,$BD87)</f>
        <v>625.44782565902278</v>
      </c>
      <c r="BP87" s="95">
        <f>求节点(节奏总纲!$D$4:$D$163,AH$7:AH$166,$BD87)</f>
        <v>625.44782565902278</v>
      </c>
      <c r="BQ87" s="95">
        <f>求节点(节奏总纲!$D$4:$D$163,AI$7:AI$166,$BD87)</f>
        <v>2.5000000000000001E-2</v>
      </c>
      <c r="BR87" s="95">
        <f>求节点(节奏总纲!$D$4:$D$163,AJ$7:AJ$166,$BD87)</f>
        <v>2.5000000000000001E-2</v>
      </c>
      <c r="BS87" s="95">
        <f>求节点(节奏总纲!$D$4:$D$163,AM$7:AM$166,$BD87)</f>
        <v>5822.390982311761</v>
      </c>
      <c r="BT87" s="95">
        <f>求节点(节奏总纲!$D$4:$D$163,AN$7:AN$166,$BD87)</f>
        <v>0.74940852885056664</v>
      </c>
      <c r="BU87" s="95">
        <f>求节点(节奏总纲!$D$4:$D$163,AO$7:AO$166,$BD87)</f>
        <v>2112155963.1772149</v>
      </c>
      <c r="BX87" s="14">
        <v>81</v>
      </c>
      <c r="BY87" s="14">
        <f t="shared" si="76"/>
        <v>5943756678.5267105</v>
      </c>
      <c r="BZ87" s="14">
        <f t="shared" si="77"/>
        <v>8667024461.3452625</v>
      </c>
      <c r="CA87" s="14">
        <f t="shared" si="78"/>
        <v>8667024461.3452625</v>
      </c>
      <c r="CB87" s="14">
        <f t="shared" si="79"/>
        <v>29323277.887958582</v>
      </c>
      <c r="CC87" s="14">
        <f t="shared" si="80"/>
        <v>29323277.887958582</v>
      </c>
      <c r="CD87" s="14">
        <f t="shared" si="87"/>
        <v>4829458643.4295139</v>
      </c>
      <c r="CF87" s="93">
        <f t="shared" si="81"/>
        <v>0.21102661016868363</v>
      </c>
      <c r="CG87" s="93">
        <f t="shared" si="82"/>
        <v>0.30771326809766086</v>
      </c>
      <c r="CH87" s="93">
        <f t="shared" si="83"/>
        <v>0.30771326809766086</v>
      </c>
      <c r="CI87" s="93">
        <f t="shared" si="84"/>
        <v>1.0410910584691103E-3</v>
      </c>
      <c r="CJ87" s="93">
        <f t="shared" si="85"/>
        <v>1.0410910584691103E-3</v>
      </c>
      <c r="CK87" s="93">
        <f t="shared" si="86"/>
        <v>0.17146467151905634</v>
      </c>
    </row>
    <row r="88" spans="12:89" x14ac:dyDescent="0.15">
      <c r="L88" s="14">
        <v>82</v>
      </c>
      <c r="M88" s="95">
        <f>武将属性!$C86</f>
        <v>280.20370784643762</v>
      </c>
      <c r="N88" s="95">
        <f>武将属性!$R86</f>
        <v>17345.57188034755</v>
      </c>
      <c r="O88" s="95">
        <f>武将属性!$R86</f>
        <v>17345.57188034755</v>
      </c>
      <c r="P88" s="90">
        <f>武将属性!$AD86</f>
        <v>2.5000000000000001E-2</v>
      </c>
      <c r="Q88" s="90">
        <f>武将属性!$AD86</f>
        <v>2.5000000000000001E-2</v>
      </c>
      <c r="R88" s="90">
        <f>武将属性!BG86</f>
        <v>0.12991331001680462</v>
      </c>
      <c r="S88" s="90">
        <f t="shared" si="53"/>
        <v>0.12991331001680462</v>
      </c>
      <c r="T88" s="95">
        <f>战法技能效用!AK86</f>
        <v>1.5696003070025837</v>
      </c>
      <c r="U88" s="95">
        <f t="shared" si="54"/>
        <v>18666386906.026012</v>
      </c>
      <c r="V88" s="95">
        <f t="shared" si="55"/>
        <v>119333409.39711544</v>
      </c>
      <c r="W88" s="95">
        <f t="shared" si="56"/>
        <v>1927734.871682921</v>
      </c>
      <c r="X88" s="95">
        <f t="shared" si="57"/>
        <v>1927734.871682921</v>
      </c>
      <c r="Y88" s="95">
        <f t="shared" si="58"/>
        <v>32622111007.832851</v>
      </c>
      <c r="Z88" s="95">
        <f t="shared" si="59"/>
        <v>32622111007.832851</v>
      </c>
      <c r="AA88" s="95">
        <f t="shared" si="60"/>
        <v>29593123195.027565</v>
      </c>
      <c r="AB88" s="95">
        <f t="shared" si="61"/>
        <v>29593123195.027565</v>
      </c>
      <c r="AC88" s="95">
        <f t="shared" si="62"/>
        <v>26025575800.178368</v>
      </c>
      <c r="AD88" s="92"/>
      <c r="AE88" s="14">
        <v>82</v>
      </c>
      <c r="AF88" s="95">
        <f>武将属性!$C86</f>
        <v>280.20370784643762</v>
      </c>
      <c r="AG88" s="91">
        <f>士兵属性!$D86</f>
        <v>917.45568702740911</v>
      </c>
      <c r="AH88" s="91">
        <f>士兵属性!$D86</f>
        <v>917.45568702740911</v>
      </c>
      <c r="AI88" s="92">
        <f>士兵属性!$O86</f>
        <v>2.5000000000000001E-2</v>
      </c>
      <c r="AJ88" s="92">
        <f>士兵属性!$O86</f>
        <v>2.5000000000000001E-2</v>
      </c>
      <c r="AK88" s="92">
        <f>士兵属性!AV86</f>
        <v>0.12991331001680462</v>
      </c>
      <c r="AL88" s="92">
        <f t="shared" si="63"/>
        <v>0.12991331001680462</v>
      </c>
      <c r="AM88" s="95">
        <f>带兵数!$D85</f>
        <v>7056.8177050953855</v>
      </c>
      <c r="AN88" s="91">
        <f>战法技能效用!AQ86</f>
        <v>1.7238800724343455</v>
      </c>
      <c r="AO88" s="91">
        <f t="shared" si="64"/>
        <v>23377916859.38274</v>
      </c>
      <c r="AP88" s="95">
        <f t="shared" si="65"/>
        <v>152218168.59061143</v>
      </c>
      <c r="AQ88" s="95">
        <f t="shared" si="66"/>
        <v>41581510.993724637</v>
      </c>
      <c r="AR88" s="95">
        <f t="shared" si="67"/>
        <v>41581510.993724637</v>
      </c>
      <c r="AS88" s="95">
        <f t="shared" si="68"/>
        <v>41611800234.813148</v>
      </c>
      <c r="AT88" s="95">
        <f t="shared" si="69"/>
        <v>41611800234.813148</v>
      </c>
      <c r="AU88" s="95">
        <f t="shared" si="70"/>
        <v>37748112941.557549</v>
      </c>
      <c r="AV88" s="95">
        <f t="shared" si="71"/>
        <v>37748112941.557549</v>
      </c>
      <c r="AW88" s="95">
        <f t="shared" si="72"/>
        <v>10812010.549412299</v>
      </c>
      <c r="AX88" s="95">
        <f t="shared" si="73"/>
        <v>28010920247.521225</v>
      </c>
      <c r="AY88" s="14">
        <v>82</v>
      </c>
      <c r="AZ88" s="14">
        <f t="shared" si="74"/>
        <v>1.1145530186893733</v>
      </c>
      <c r="BA88" s="14">
        <f t="shared" si="75"/>
        <v>1.2524071732294222</v>
      </c>
      <c r="BD88" s="14">
        <v>82</v>
      </c>
      <c r="BE88" s="95">
        <f>求节点(节奏总纲!$D$4:$D$163,M$7:M$166,$BD88)</f>
        <v>204.03433900329529</v>
      </c>
      <c r="BF88" s="95">
        <f>求节点(节奏总纲!$D$4:$D$163,N$7:N$166,$BD88)</f>
        <v>11024.668704810238</v>
      </c>
      <c r="BG88" s="95">
        <f>求节点(节奏总纲!$D$4:$D$163,O$7:O$166,$BD88)</f>
        <v>11024.668704810238</v>
      </c>
      <c r="BH88" s="95">
        <f>求节点(节奏总纲!$D$4:$D$163,P$7:P$166,$BD88)</f>
        <v>2.5000000000000001E-2</v>
      </c>
      <c r="BI88" s="95">
        <f>求节点(节奏总纲!$D$4:$D$163,Q$7:Q$166,$BD88)</f>
        <v>2.5000000000000001E-2</v>
      </c>
      <c r="BJ88" s="95">
        <f>求节点(节奏总纲!$D$4:$D$163,T$7:T$166,$BD88)</f>
        <v>1.2609831372325282</v>
      </c>
      <c r="BK88" s="95">
        <f>求节点(节奏总纲!$D$4:$D$163,U$7:U$166,$BD88)</f>
        <v>4049451607.4761877</v>
      </c>
      <c r="BL88" s="91"/>
      <c r="BM88" s="14">
        <v>82</v>
      </c>
      <c r="BN88" s="95">
        <f>求节点(节奏总纲!$D$4:$D$163,AF$7:AF$166,$BD88)</f>
        <v>204.03433900329529</v>
      </c>
      <c r="BO88" s="95">
        <f>求节点(节奏总纲!$D$4:$D$163,AG$7:AG$166,$BD88)</f>
        <v>628.02079075667734</v>
      </c>
      <c r="BP88" s="95">
        <f>求节点(节奏总纲!$D$4:$D$163,AH$7:AH$166,$BD88)</f>
        <v>628.02079075667734</v>
      </c>
      <c r="BQ88" s="95">
        <f>求节点(节奏总纲!$D$4:$D$163,AI$7:AI$166,$BD88)</f>
        <v>2.5000000000000001E-2</v>
      </c>
      <c r="BR88" s="95">
        <f>求节点(节奏总纲!$D$4:$D$163,AJ$7:AJ$166,$BD88)</f>
        <v>2.5000000000000001E-2</v>
      </c>
      <c r="BS88" s="95">
        <f>求节点(节奏总纲!$D$4:$D$163,AM$7:AM$166,$BD88)</f>
        <v>5834.3445833696205</v>
      </c>
      <c r="BT88" s="95">
        <f>求节点(节奏总纲!$D$4:$D$163,AN$7:AN$166,$BD88)</f>
        <v>0.75905918063678002</v>
      </c>
      <c r="BU88" s="95">
        <f>求节点(节奏总纲!$D$4:$D$163,AO$7:AO$166,$BD88)</f>
        <v>2168240260.682148</v>
      </c>
      <c r="BX88" s="14">
        <v>82</v>
      </c>
      <c r="BY88" s="14">
        <f t="shared" si="76"/>
        <v>6327988374.0488405</v>
      </c>
      <c r="BZ88" s="14">
        <f t="shared" si="77"/>
        <v>9281379365.6696644</v>
      </c>
      <c r="CA88" s="14">
        <f t="shared" si="78"/>
        <v>9281379365.6696644</v>
      </c>
      <c r="CB88" s="14">
        <f t="shared" si="79"/>
        <v>29323277.887958582</v>
      </c>
      <c r="CC88" s="14">
        <f t="shared" si="80"/>
        <v>29323277.887958582</v>
      </c>
      <c r="CD88" s="14">
        <f t="shared" si="87"/>
        <v>5620730889.0558825</v>
      </c>
      <c r="CF88" s="93">
        <f t="shared" si="81"/>
        <v>0.20699910344340772</v>
      </c>
      <c r="CG88" s="93">
        <f t="shared" si="82"/>
        <v>0.30360947173840941</v>
      </c>
      <c r="CH88" s="93">
        <f t="shared" si="83"/>
        <v>0.30360947173840941</v>
      </c>
      <c r="CI88" s="93">
        <f t="shared" si="84"/>
        <v>9.5921355635260525E-4</v>
      </c>
      <c r="CJ88" s="93">
        <f t="shared" si="85"/>
        <v>9.5921355635260525E-4</v>
      </c>
      <c r="CK88" s="93">
        <f t="shared" si="86"/>
        <v>0.18386352596706834</v>
      </c>
    </row>
    <row r="89" spans="12:89" x14ac:dyDescent="0.15">
      <c r="L89" s="14">
        <v>83</v>
      </c>
      <c r="M89" s="95">
        <f>武将属性!$C87</f>
        <v>283.48450331581887</v>
      </c>
      <c r="N89" s="95">
        <f>武将属性!$R87</f>
        <v>17673.354409224892</v>
      </c>
      <c r="O89" s="95">
        <f>武将属性!$R87</f>
        <v>17673.354409224892</v>
      </c>
      <c r="P89" s="90">
        <f>武将属性!$AD87</f>
        <v>2.5000000000000001E-2</v>
      </c>
      <c r="Q89" s="90">
        <f>武将属性!$AD87</f>
        <v>2.5000000000000001E-2</v>
      </c>
      <c r="R89" s="90">
        <f>武将属性!BG87</f>
        <v>0.13226380256095982</v>
      </c>
      <c r="S89" s="90">
        <f t="shared" si="53"/>
        <v>0.13226380256095982</v>
      </c>
      <c r="T89" s="95">
        <f>战法技能效用!AK87</f>
        <v>1.6023779951503889</v>
      </c>
      <c r="U89" s="95">
        <f t="shared" si="54"/>
        <v>20192544048.851547</v>
      </c>
      <c r="V89" s="95">
        <f t="shared" si="55"/>
        <v>128332889.11724181</v>
      </c>
      <c r="W89" s="95">
        <f t="shared" si="56"/>
        <v>2058487.8505857396</v>
      </c>
      <c r="X89" s="95">
        <f t="shared" si="57"/>
        <v>2058487.8505857396</v>
      </c>
      <c r="Y89" s="95">
        <f t="shared" si="58"/>
        <v>35493058859.010101</v>
      </c>
      <c r="Z89" s="95">
        <f t="shared" si="59"/>
        <v>35493058859.010101</v>
      </c>
      <c r="AA89" s="95">
        <f t="shared" si="60"/>
        <v>32130661819.445267</v>
      </c>
      <c r="AB89" s="95">
        <f t="shared" si="61"/>
        <v>32130661819.445267</v>
      </c>
      <c r="AC89" s="95">
        <f t="shared" si="62"/>
        <v>27959339802.504723</v>
      </c>
      <c r="AD89" s="92"/>
      <c r="AE89" s="14">
        <v>83</v>
      </c>
      <c r="AF89" s="95">
        <f>武将属性!$C87</f>
        <v>283.48450331581887</v>
      </c>
      <c r="AG89" s="91">
        <f>士兵属性!$D87</f>
        <v>932.78340141768695</v>
      </c>
      <c r="AH89" s="91">
        <f>士兵属性!$D87</f>
        <v>932.78340141768695</v>
      </c>
      <c r="AI89" s="92">
        <f>士兵属性!$O87</f>
        <v>2.5000000000000001E-2</v>
      </c>
      <c r="AJ89" s="92">
        <f>士兵属性!$O87</f>
        <v>2.5000000000000001E-2</v>
      </c>
      <c r="AK89" s="92">
        <f>士兵属性!AV87</f>
        <v>0.13226380256095982</v>
      </c>
      <c r="AL89" s="92">
        <f t="shared" si="63"/>
        <v>0.13226380256095982</v>
      </c>
      <c r="AM89" s="95">
        <f>带兵数!$D86</f>
        <v>7123.9201449359607</v>
      </c>
      <c r="AN89" s="91">
        <f>战法技能效用!AQ87</f>
        <v>1.7743255123416457</v>
      </c>
      <c r="AO89" s="91">
        <f t="shared" si="64"/>
        <v>25954748913.797359</v>
      </c>
      <c r="AP89" s="95">
        <f t="shared" si="65"/>
        <v>166206080.61936671</v>
      </c>
      <c r="AQ89" s="95">
        <f t="shared" si="66"/>
        <v>45179395.486005567</v>
      </c>
      <c r="AR89" s="95">
        <f t="shared" si="67"/>
        <v>45179395.486005567</v>
      </c>
      <c r="AS89" s="95">
        <f t="shared" si="68"/>
        <v>45967656792.63427</v>
      </c>
      <c r="AT89" s="95">
        <f t="shared" si="69"/>
        <v>45967656792.63427</v>
      </c>
      <c r="AU89" s="95">
        <f t="shared" si="70"/>
        <v>41612959900.22908</v>
      </c>
      <c r="AV89" s="95">
        <f t="shared" si="71"/>
        <v>41612959900.22908</v>
      </c>
      <c r="AW89" s="95">
        <f t="shared" si="72"/>
        <v>11831292.136363495</v>
      </c>
      <c r="AX89" s="95">
        <f t="shared" si="73"/>
        <v>30380422202.051605</v>
      </c>
      <c r="AY89" s="14">
        <v>83</v>
      </c>
      <c r="AZ89" s="14">
        <f t="shared" si="74"/>
        <v>1.1309716477940615</v>
      </c>
      <c r="BA89" s="14">
        <f t="shared" si="75"/>
        <v>1.2853629959159871</v>
      </c>
      <c r="BD89" s="14">
        <v>83</v>
      </c>
      <c r="BE89" s="95">
        <f>求节点(节奏总纲!$D$4:$D$163,M$7:M$166,$BD89)</f>
        <v>204.72772534839089</v>
      </c>
      <c r="BF89" s="95">
        <f>求节点(节奏总纲!$D$4:$D$163,N$7:N$166,$BD89)</f>
        <v>11080.929402012542</v>
      </c>
      <c r="BG89" s="95">
        <f>求节点(节奏总纲!$D$4:$D$163,O$7:O$166,$BD89)</f>
        <v>11080.929402012542</v>
      </c>
      <c r="BH89" s="95">
        <f>求节点(节奏总纲!$D$4:$D$163,P$7:P$166,$BD89)</f>
        <v>2.5000000000000001E-2</v>
      </c>
      <c r="BI89" s="95">
        <f>求节点(节奏总纲!$D$4:$D$163,Q$7:Q$166,$BD89)</f>
        <v>2.5000000000000001E-2</v>
      </c>
      <c r="BJ89" s="95">
        <f>求节点(节奏总纲!$D$4:$D$163,T$7:T$166,$BD89)</f>
        <v>1.2658197265053288</v>
      </c>
      <c r="BK89" s="95">
        <f>求节点(节奏总纲!$D$4:$D$163,U$7:U$166,$BD89)</f>
        <v>4120662168.9843912</v>
      </c>
      <c r="BL89" s="91"/>
      <c r="BM89" s="14">
        <v>83</v>
      </c>
      <c r="BN89" s="95">
        <f>求节点(节奏总纲!$D$4:$D$163,AF$7:AF$166,$BD89)</f>
        <v>204.72772534839089</v>
      </c>
      <c r="BO89" s="95">
        <f>求节点(节奏总纲!$D$4:$D$163,AG$7:AG$166,$BD89)</f>
        <v>630.59375585433202</v>
      </c>
      <c r="BP89" s="95">
        <f>求节点(节奏总纲!$D$4:$D$163,AH$7:AH$166,$BD89)</f>
        <v>630.59375585433202</v>
      </c>
      <c r="BQ89" s="95">
        <f>求节点(节奏总纲!$D$4:$D$163,AI$7:AI$166,$BD89)</f>
        <v>2.5000000000000001E-2</v>
      </c>
      <c r="BR89" s="95">
        <f>求节点(节奏总纲!$D$4:$D$163,AJ$7:AJ$166,$BD89)</f>
        <v>2.5000000000000001E-2</v>
      </c>
      <c r="BS89" s="95">
        <f>求节点(节奏总纲!$D$4:$D$163,AM$7:AM$166,$BD89)</f>
        <v>5846.29818442748</v>
      </c>
      <c r="BT89" s="95">
        <f>求节点(节奏总纲!$D$4:$D$163,AN$7:AN$166,$BD89)</f>
        <v>0.7687098324229934</v>
      </c>
      <c r="BU89" s="95">
        <f>求节点(节奏总纲!$D$4:$D$163,AO$7:AO$166,$BD89)</f>
        <v>2224324558.1870813</v>
      </c>
      <c r="BX89" s="14">
        <v>83</v>
      </c>
      <c r="BY89" s="14">
        <f t="shared" si="76"/>
        <v>6749022335.2372932</v>
      </c>
      <c r="BZ89" s="14">
        <f t="shared" si="77"/>
        <v>9956115718.997942</v>
      </c>
      <c r="CA89" s="14">
        <f t="shared" si="78"/>
        <v>9956115718.997942</v>
      </c>
      <c r="CB89" s="14">
        <f t="shared" si="79"/>
        <v>29323277.887958582</v>
      </c>
      <c r="CC89" s="14">
        <f t="shared" si="80"/>
        <v>29323277.887958582</v>
      </c>
      <c r="CD89" s="14">
        <f t="shared" si="87"/>
        <v>6537173409.9209003</v>
      </c>
      <c r="CF89" s="93">
        <f t="shared" si="81"/>
        <v>0.20293494214847405</v>
      </c>
      <c r="CG89" s="93">
        <f t="shared" si="82"/>
        <v>0.29936836286782303</v>
      </c>
      <c r="CH89" s="93">
        <f t="shared" si="83"/>
        <v>0.29936836286782303</v>
      </c>
      <c r="CI89" s="93">
        <f t="shared" si="84"/>
        <v>8.8171551466458106E-4</v>
      </c>
      <c r="CJ89" s="93">
        <f t="shared" si="85"/>
        <v>8.8171551466458106E-4</v>
      </c>
      <c r="CK89" s="93">
        <f t="shared" si="86"/>
        <v>0.19656490108655081</v>
      </c>
    </row>
    <row r="90" spans="12:89" x14ac:dyDescent="0.15">
      <c r="L90" s="14">
        <v>84</v>
      </c>
      <c r="M90" s="95">
        <f>武将属性!$C88</f>
        <v>286.79512879370736</v>
      </c>
      <c r="N90" s="95">
        <f>武将属性!$R88</f>
        <v>18005.31901171858</v>
      </c>
      <c r="O90" s="95">
        <f>武将属性!$R88</f>
        <v>18005.31901171858</v>
      </c>
      <c r="P90" s="90">
        <f>武将属性!$AD88</f>
        <v>2.5000000000000001E-2</v>
      </c>
      <c r="Q90" s="90">
        <f>武将属性!$AD88</f>
        <v>2.5000000000000001E-2</v>
      </c>
      <c r="R90" s="90">
        <f>武将属性!BG88</f>
        <v>0.13461429510511502</v>
      </c>
      <c r="S90" s="90">
        <f t="shared" si="53"/>
        <v>0.13461429510511502</v>
      </c>
      <c r="T90" s="95">
        <f>战法技能效用!AK88</f>
        <v>1.6363170347148408</v>
      </c>
      <c r="U90" s="95">
        <f t="shared" si="54"/>
        <v>21850074628.339069</v>
      </c>
      <c r="V90" s="95">
        <f t="shared" si="55"/>
        <v>137902739.41530532</v>
      </c>
      <c r="W90" s="95">
        <f t="shared" si="56"/>
        <v>2196563.9090247136</v>
      </c>
      <c r="X90" s="95">
        <f t="shared" si="57"/>
        <v>2196563.9090247136</v>
      </c>
      <c r="Y90" s="95">
        <f t="shared" si="58"/>
        <v>38585203816.21225</v>
      </c>
      <c r="Z90" s="95">
        <f t="shared" si="59"/>
        <v>38585203816.21225</v>
      </c>
      <c r="AA90" s="95">
        <f t="shared" si="60"/>
        <v>34857514207.463341</v>
      </c>
      <c r="AB90" s="95">
        <f t="shared" si="61"/>
        <v>34857514207.463341</v>
      </c>
      <c r="AC90" s="95">
        <f t="shared" si="62"/>
        <v>30003852640.504211</v>
      </c>
      <c r="AD90" s="92"/>
      <c r="AE90" s="14">
        <v>84</v>
      </c>
      <c r="AF90" s="95">
        <f>武将属性!$C88</f>
        <v>286.79512879370736</v>
      </c>
      <c r="AG90" s="91">
        <f>士兵属性!$D88</f>
        <v>949.53139442740417</v>
      </c>
      <c r="AH90" s="91">
        <f>士兵属性!$D88</f>
        <v>949.53139442740417</v>
      </c>
      <c r="AI90" s="92">
        <f>士兵属性!$O88</f>
        <v>2.5000000000000001E-2</v>
      </c>
      <c r="AJ90" s="92">
        <f>士兵属性!$O88</f>
        <v>2.5000000000000001E-2</v>
      </c>
      <c r="AK90" s="92">
        <f>士兵属性!AV88</f>
        <v>0.13461429510511502</v>
      </c>
      <c r="AL90" s="92">
        <f t="shared" si="63"/>
        <v>0.13461429510511502</v>
      </c>
      <c r="AM90" s="95">
        <f>带兵数!$D87</f>
        <v>7191.0650393413598</v>
      </c>
      <c r="AN90" s="91">
        <f>战法技能效用!AQ88</f>
        <v>1.815660905639334</v>
      </c>
      <c r="AO90" s="91">
        <f t="shared" si="64"/>
        <v>28675552282.067142</v>
      </c>
      <c r="AP90" s="95">
        <f t="shared" si="65"/>
        <v>180788198.13643968</v>
      </c>
      <c r="AQ90" s="95">
        <f t="shared" si="66"/>
        <v>48840208.79932183</v>
      </c>
      <c r="AR90" s="95">
        <f t="shared" si="67"/>
        <v>48840208.79932183</v>
      </c>
      <c r="AS90" s="95">
        <f t="shared" si="68"/>
        <v>50584560555.046356</v>
      </c>
      <c r="AT90" s="95">
        <f t="shared" si="69"/>
        <v>50584560555.046356</v>
      </c>
      <c r="AU90" s="95">
        <f t="shared" si="70"/>
        <v>45697621467.142723</v>
      </c>
      <c r="AV90" s="95">
        <f t="shared" si="71"/>
        <v>45697621467.142723</v>
      </c>
      <c r="AW90" s="95">
        <f t="shared" si="72"/>
        <v>12898037.025567833</v>
      </c>
      <c r="AX90" s="95">
        <f t="shared" si="73"/>
        <v>32940977709.683037</v>
      </c>
      <c r="AY90" s="14">
        <v>84</v>
      </c>
      <c r="AZ90" s="14">
        <f t="shared" si="74"/>
        <v>1.1505180496832244</v>
      </c>
      <c r="BA90" s="14">
        <f t="shared" si="75"/>
        <v>1.3123777730660735</v>
      </c>
      <c r="BD90" s="14">
        <v>84</v>
      </c>
      <c r="BE90" s="95">
        <f>求节点(节奏总纲!$D$4:$D$163,M$7:M$166,$BD90)</f>
        <v>205.39550362943558</v>
      </c>
      <c r="BF90" s="95">
        <f>求节点(节奏总纲!$D$4:$D$163,N$7:N$166,$BD90)</f>
        <v>11135.105112392061</v>
      </c>
      <c r="BG90" s="95">
        <f>求节点(节奏总纲!$D$4:$D$163,O$7:O$166,$BD90)</f>
        <v>11135.105112392061</v>
      </c>
      <c r="BH90" s="95">
        <f>求节点(节奏总纲!$D$4:$D$163,P$7:P$166,$BD90)</f>
        <v>2.5000000000000001E-2</v>
      </c>
      <c r="BI90" s="95">
        <f>求节点(节奏总纲!$D$4:$D$163,Q$7:Q$166,$BD90)</f>
        <v>2.5000000000000001E-2</v>
      </c>
      <c r="BJ90" s="95">
        <f>求节点(节奏总纲!$D$4:$D$163,T$7:T$166,$BD90)</f>
        <v>1.2704776914242437</v>
      </c>
      <c r="BK90" s="95">
        <f>求节点(节奏总纲!$D$4:$D$163,U$7:U$166,$BD90)</f>
        <v>4192220390.3361635</v>
      </c>
      <c r="BL90" s="91"/>
      <c r="BM90" s="14">
        <v>84</v>
      </c>
      <c r="BN90" s="95">
        <f>求节点(节奏总纲!$D$4:$D$163,AF$7:AF$166,$BD90)</f>
        <v>205.39550362943558</v>
      </c>
      <c r="BO90" s="95">
        <f>求节点(节奏总纲!$D$4:$D$163,AG$7:AG$166,$BD90)</f>
        <v>633.11819767465181</v>
      </c>
      <c r="BP90" s="95">
        <f>求节点(节奏总纲!$D$4:$D$163,AH$7:AH$166,$BD90)</f>
        <v>633.11819767465181</v>
      </c>
      <c r="BQ90" s="95">
        <f>求节点(节奏总纲!$D$4:$D$163,AI$7:AI$166,$BD90)</f>
        <v>2.5000000000000001E-2</v>
      </c>
      <c r="BR90" s="95">
        <f>求节点(节奏总纲!$D$4:$D$163,AJ$7:AJ$166,$BD90)</f>
        <v>2.5000000000000001E-2</v>
      </c>
      <c r="BS90" s="95">
        <f>求节点(节奏总纲!$D$4:$D$163,AM$7:AM$166,$BD90)</f>
        <v>5857.712559632605</v>
      </c>
      <c r="BT90" s="95">
        <f>求节点(节奏总纲!$D$4:$D$163,AN$7:AN$166,$BD90)</f>
        <v>0.77807793122506086</v>
      </c>
      <c r="BU90" s="95">
        <f>求节点(节奏总纲!$D$4:$D$163,AO$7:AO$166,$BD90)</f>
        <v>2282726280.1881504</v>
      </c>
      <c r="BX90" s="14">
        <v>84</v>
      </c>
      <c r="BY90" s="14">
        <f t="shared" si="76"/>
        <v>7205566657.8162212</v>
      </c>
      <c r="BZ90" s="14">
        <f t="shared" si="77"/>
        <v>10685297183.909313</v>
      </c>
      <c r="CA90" s="14">
        <f t="shared" si="78"/>
        <v>10685297183.909313</v>
      </c>
      <c r="CB90" s="14">
        <f t="shared" si="79"/>
        <v>29323277.887958582</v>
      </c>
      <c r="CC90" s="14">
        <f t="shared" si="80"/>
        <v>29323277.887958582</v>
      </c>
      <c r="CD90" s="14">
        <f t="shared" si="87"/>
        <v>7555475351.7729568</v>
      </c>
      <c r="CF90" s="93">
        <f t="shared" si="81"/>
        <v>0.19910224717279756</v>
      </c>
      <c r="CG90" s="93">
        <f t="shared" si="82"/>
        <v>0.29525320936664229</v>
      </c>
      <c r="CH90" s="93">
        <f t="shared" si="83"/>
        <v>0.29525320936664229</v>
      </c>
      <c r="CI90" s="93">
        <f t="shared" si="84"/>
        <v>8.1025279471002383E-4</v>
      </c>
      <c r="CJ90" s="93">
        <f t="shared" si="85"/>
        <v>8.1025279471002383E-4</v>
      </c>
      <c r="CK90" s="93">
        <f t="shared" si="86"/>
        <v>0.20877082850449796</v>
      </c>
    </row>
    <row r="91" spans="12:89" x14ac:dyDescent="0.15">
      <c r="L91" s="14">
        <v>85</v>
      </c>
      <c r="M91" s="95">
        <f>武将属性!$C89</f>
        <v>290.26732396461136</v>
      </c>
      <c r="N91" s="95">
        <f>武将属性!$R89</f>
        <v>18342.164038472223</v>
      </c>
      <c r="O91" s="95">
        <f>武将属性!$R89</f>
        <v>18342.164038472223</v>
      </c>
      <c r="P91" s="90">
        <f>武将属性!$AD89</f>
        <v>2.5000000000000001E-2</v>
      </c>
      <c r="Q91" s="90">
        <f>武将属性!$AD89</f>
        <v>2.5000000000000001E-2</v>
      </c>
      <c r="R91" s="90">
        <f>武将属性!BG89</f>
        <v>0.13696478764927025</v>
      </c>
      <c r="S91" s="90">
        <f t="shared" si="53"/>
        <v>0.13696478764927025</v>
      </c>
      <c r="T91" s="95">
        <f>战法技能效用!AK89</f>
        <v>1.67109343458208</v>
      </c>
      <c r="U91" s="95">
        <f t="shared" si="54"/>
        <v>23656975696.15255</v>
      </c>
      <c r="V91" s="95">
        <f t="shared" si="55"/>
        <v>148228295.13101363</v>
      </c>
      <c r="W91" s="95">
        <f t="shared" si="56"/>
        <v>2345733.6044574883</v>
      </c>
      <c r="X91" s="95">
        <f t="shared" si="57"/>
        <v>2345733.6044574883</v>
      </c>
      <c r="Y91" s="95">
        <f t="shared" si="58"/>
        <v>41976420061.966797</v>
      </c>
      <c r="Z91" s="95">
        <f t="shared" si="59"/>
        <v>41976420061.966797</v>
      </c>
      <c r="AA91" s="95">
        <f t="shared" si="60"/>
        <v>37842711604.529068</v>
      </c>
      <c r="AB91" s="95">
        <f t="shared" si="61"/>
        <v>37842711604.529068</v>
      </c>
      <c r="AC91" s="95">
        <f t="shared" si="62"/>
        <v>32215893316.549446</v>
      </c>
      <c r="AD91" s="92"/>
      <c r="AE91" s="14">
        <v>85</v>
      </c>
      <c r="AF91" s="95">
        <f>武将属性!$C89</f>
        <v>290.26732396461136</v>
      </c>
      <c r="AG91" s="91">
        <f>士兵属性!$D89</f>
        <v>966.60518423712551</v>
      </c>
      <c r="AH91" s="91">
        <f>士兵属性!$D89</f>
        <v>966.60518423712551</v>
      </c>
      <c r="AI91" s="92">
        <f>士兵属性!$O89</f>
        <v>2.5000000000000001E-2</v>
      </c>
      <c r="AJ91" s="92">
        <f>士兵属性!$O89</f>
        <v>2.5000000000000001E-2</v>
      </c>
      <c r="AK91" s="92">
        <f>士兵属性!AV89</f>
        <v>0.13696478764927025</v>
      </c>
      <c r="AL91" s="92">
        <f t="shared" si="63"/>
        <v>0.13696478764927025</v>
      </c>
      <c r="AM91" s="95">
        <f>带兵数!$D88</f>
        <v>7257.7700307679652</v>
      </c>
      <c r="AN91" s="91">
        <f>战法技能效用!AQ89</f>
        <v>1.8589203462932589</v>
      </c>
      <c r="AO91" s="91">
        <f t="shared" si="64"/>
        <v>31716018454.041061</v>
      </c>
      <c r="AP91" s="95">
        <f t="shared" si="65"/>
        <v>196765601.8053076</v>
      </c>
      <c r="AQ91" s="95">
        <f t="shared" si="66"/>
        <v>52849782.056282088</v>
      </c>
      <c r="AR91" s="95">
        <f t="shared" si="67"/>
        <v>52849782.056282088</v>
      </c>
      <c r="AS91" s="95">
        <f t="shared" si="68"/>
        <v>55721585057.866287</v>
      </c>
      <c r="AT91" s="95">
        <f t="shared" si="69"/>
        <v>55721585057.866287</v>
      </c>
      <c r="AU91" s="95">
        <f t="shared" si="70"/>
        <v>50234295120.432167</v>
      </c>
      <c r="AV91" s="95">
        <f t="shared" si="71"/>
        <v>50234295120.432167</v>
      </c>
      <c r="AW91" s="95">
        <f t="shared" si="72"/>
        <v>14077291.8141081</v>
      </c>
      <c r="AX91" s="95">
        <f t="shared" si="73"/>
        <v>35737178468.535309</v>
      </c>
      <c r="AY91" s="14">
        <v>85</v>
      </c>
      <c r="AZ91" s="14">
        <f t="shared" si="74"/>
        <v>1.1702899810211973</v>
      </c>
      <c r="BA91" s="14">
        <f t="shared" si="75"/>
        <v>1.3406624270742771</v>
      </c>
      <c r="BD91" s="14">
        <v>85</v>
      </c>
      <c r="BE91" s="95">
        <f>求节点(节奏总纲!$D$4:$D$163,M$7:M$166,$BD91)</f>
        <v>206.04245596529091</v>
      </c>
      <c r="BF91" s="95">
        <f>求节点(节奏总纲!$D$4:$D$163,N$7:N$166,$BD91)</f>
        <v>11187.585192004432</v>
      </c>
      <c r="BG91" s="95">
        <f>求节点(节奏总纲!$D$4:$D$163,O$7:O$166,$BD91)</f>
        <v>11187.585192004432</v>
      </c>
      <c r="BH91" s="95">
        <f>求节点(节奏总纲!$D$4:$D$163,P$7:P$166,$BD91)</f>
        <v>2.5000000000000001E-2</v>
      </c>
      <c r="BI91" s="95">
        <f>求节点(节奏总纲!$D$4:$D$163,Q$7:Q$166,$BD91)</f>
        <v>2.5000000000000001E-2</v>
      </c>
      <c r="BJ91" s="95">
        <f>求节点(节奏总纲!$D$4:$D$163,T$7:T$166,$BD91)</f>
        <v>1.2749903887822798</v>
      </c>
      <c r="BK91" s="95">
        <f>求节点(节奏总纲!$D$4:$D$163,U$7:U$166,$BD91)</f>
        <v>4264061348.5958219</v>
      </c>
      <c r="BL91" s="91"/>
      <c r="BM91" s="14">
        <v>85</v>
      </c>
      <c r="BN91" s="95">
        <f>求节点(节奏总纲!$D$4:$D$163,AF$7:AF$166,$BD91)</f>
        <v>206.04245596529091</v>
      </c>
      <c r="BO91" s="95">
        <f>求节点(节奏总纲!$D$4:$D$163,AG$7:AG$166,$BD91)</f>
        <v>635.60317758515396</v>
      </c>
      <c r="BP91" s="95">
        <f>求节点(节奏总纲!$D$4:$D$163,AH$7:AH$166,$BD91)</f>
        <v>635.60317758515396</v>
      </c>
      <c r="BQ91" s="95">
        <f>求节点(节奏总纲!$D$4:$D$163,AI$7:AI$166,$BD91)</f>
        <v>2.5000000000000001E-2</v>
      </c>
      <c r="BR91" s="95">
        <f>求节点(节奏总纲!$D$4:$D$163,AJ$7:AJ$166,$BD91)</f>
        <v>2.5000000000000001E-2</v>
      </c>
      <c r="BS91" s="95">
        <f>求节点(节奏总纲!$D$4:$D$163,AM$7:AM$166,$BD91)</f>
        <v>5868.6884054732545</v>
      </c>
      <c r="BT91" s="95">
        <f>求节点(节奏总纲!$D$4:$D$163,AN$7:AN$166,$BD91)</f>
        <v>0.78721624174835791</v>
      </c>
      <c r="BU91" s="95">
        <f>求节点(节奏总纲!$D$4:$D$163,AO$7:AO$166,$BD91)</f>
        <v>2343012664.5924764</v>
      </c>
      <c r="BX91" s="14">
        <v>85</v>
      </c>
      <c r="BY91" s="14">
        <f t="shared" si="76"/>
        <v>7720244228.3614597</v>
      </c>
      <c r="BZ91" s="14">
        <f t="shared" si="77"/>
        <v>11475445882.659714</v>
      </c>
      <c r="CA91" s="14">
        <f t="shared" si="78"/>
        <v>11475445882.659714</v>
      </c>
      <c r="CB91" s="14">
        <f t="shared" si="79"/>
        <v>29323277.887958582</v>
      </c>
      <c r="CC91" s="14">
        <f t="shared" si="80"/>
        <v>29323277.887958582</v>
      </c>
      <c r="CD91" s="14">
        <f t="shared" si="87"/>
        <v>8675828139.8296013</v>
      </c>
      <c r="CF91" s="93">
        <f t="shared" si="81"/>
        <v>0.19591738570518941</v>
      </c>
      <c r="CG91" s="93">
        <f t="shared" si="82"/>
        <v>0.29121350188285894</v>
      </c>
      <c r="CH91" s="93">
        <f t="shared" si="83"/>
        <v>0.29121350188285894</v>
      </c>
      <c r="CI91" s="93">
        <f t="shared" si="84"/>
        <v>7.4413966374415285E-4</v>
      </c>
      <c r="CJ91" s="93">
        <f t="shared" si="85"/>
        <v>7.4413966374415285E-4</v>
      </c>
      <c r="CK91" s="93">
        <f t="shared" si="86"/>
        <v>0.22016733120160437</v>
      </c>
    </row>
    <row r="92" spans="12:89" x14ac:dyDescent="0.15">
      <c r="L92" s="14">
        <v>86</v>
      </c>
      <c r="M92" s="95">
        <f>武将属性!$C90</f>
        <v>296.30216104178891</v>
      </c>
      <c r="N92" s="95">
        <f>武将属性!$R90</f>
        <v>18679.752767937734</v>
      </c>
      <c r="O92" s="95">
        <f>武将属性!$R90</f>
        <v>18679.752767937734</v>
      </c>
      <c r="P92" s="90">
        <f>武将属性!$AD90</f>
        <v>2.5000000000000001E-2</v>
      </c>
      <c r="Q92" s="90">
        <f>武将属性!$AD90</f>
        <v>2.5000000000000001E-2</v>
      </c>
      <c r="R92" s="90">
        <f>武将属性!BG90</f>
        <v>0.13931528019342546</v>
      </c>
      <c r="S92" s="90">
        <f t="shared" si="53"/>
        <v>0.13931528019342546</v>
      </c>
      <c r="T92" s="95">
        <f>战法技能效用!AK90</f>
        <v>1.7059974354722687</v>
      </c>
      <c r="U92" s="95">
        <f t="shared" si="54"/>
        <v>25811153388.614758</v>
      </c>
      <c r="V92" s="95">
        <f t="shared" si="55"/>
        <v>159279273.11246562</v>
      </c>
      <c r="W92" s="95">
        <f t="shared" si="56"/>
        <v>2526521.2778080693</v>
      </c>
      <c r="X92" s="95">
        <f t="shared" si="57"/>
        <v>2526521.2778080693</v>
      </c>
      <c r="Y92" s="95">
        <f t="shared" si="58"/>
        <v>46043700324.281815</v>
      </c>
      <c r="Z92" s="95">
        <f t="shared" si="59"/>
        <v>46043700324.281815</v>
      </c>
      <c r="AA92" s="95">
        <f t="shared" si="60"/>
        <v>41423821529.345627</v>
      </c>
      <c r="AB92" s="95">
        <f t="shared" si="61"/>
        <v>41423821529.345627</v>
      </c>
      <c r="AC92" s="95">
        <f t="shared" si="62"/>
        <v>34881624212.738472</v>
      </c>
      <c r="AD92" s="92"/>
      <c r="AE92" s="14">
        <v>86</v>
      </c>
      <c r="AF92" s="95">
        <f>武将属性!$C90</f>
        <v>296.30216104178891</v>
      </c>
      <c r="AG92" s="91">
        <f>士兵属性!$D90</f>
        <v>983.86767349719514</v>
      </c>
      <c r="AH92" s="91">
        <f>士兵属性!$D90</f>
        <v>983.86767349719514</v>
      </c>
      <c r="AI92" s="92">
        <f>士兵属性!$O90</f>
        <v>2.5000000000000001E-2</v>
      </c>
      <c r="AJ92" s="92">
        <f>士兵属性!$O90</f>
        <v>2.5000000000000001E-2</v>
      </c>
      <c r="AK92" s="92">
        <f>士兵属性!AV90</f>
        <v>0.13931528019342546</v>
      </c>
      <c r="AL92" s="92">
        <f t="shared" si="63"/>
        <v>0.13931528019342546</v>
      </c>
      <c r="AM92" s="95">
        <f>带兵数!$D89</f>
        <v>7325.3896513009249</v>
      </c>
      <c r="AN92" s="91">
        <f>战法技能效用!AQ90</f>
        <v>1.9051950684336618</v>
      </c>
      <c r="AO92" s="91">
        <f t="shared" si="64"/>
        <v>35431197434.44149</v>
      </c>
      <c r="AP92" s="95">
        <f t="shared" si="65"/>
        <v>214378857.28470048</v>
      </c>
      <c r="AQ92" s="95">
        <f t="shared" si="66"/>
        <v>57746420.99609299</v>
      </c>
      <c r="AR92" s="95">
        <f t="shared" si="67"/>
        <v>57746420.99609299</v>
      </c>
      <c r="AS92" s="95">
        <f t="shared" si="68"/>
        <v>61971627995.244896</v>
      </c>
      <c r="AT92" s="95">
        <f t="shared" si="69"/>
        <v>61971627995.244896</v>
      </c>
      <c r="AU92" s="95">
        <f t="shared" si="70"/>
        <v>55753591476.752464</v>
      </c>
      <c r="AV92" s="95">
        <f t="shared" si="71"/>
        <v>55753591476.752464</v>
      </c>
      <c r="AW92" s="95">
        <f t="shared" si="72"/>
        <v>15511758.304386109</v>
      </c>
      <c r="AX92" s="95">
        <f t="shared" si="73"/>
        <v>39112579733.826523</v>
      </c>
      <c r="AY92" s="14">
        <v>86</v>
      </c>
      <c r="AZ92" s="14">
        <f t="shared" si="74"/>
        <v>1.1909199844963771</v>
      </c>
      <c r="BA92" s="14">
        <f t="shared" si="75"/>
        <v>1.372708801539652</v>
      </c>
      <c r="BD92" s="14">
        <v>86</v>
      </c>
      <c r="BE92" s="95">
        <f>求节点(节奏总纲!$D$4:$D$163,M$7:M$166,$BD92)</f>
        <v>206.68940830114624</v>
      </c>
      <c r="BF92" s="95">
        <f>求节点(节奏总纲!$D$4:$D$163,N$7:N$166,$BD92)</f>
        <v>11240.065271616801</v>
      </c>
      <c r="BG92" s="95">
        <f>求节点(节奏总纲!$D$4:$D$163,O$7:O$166,$BD92)</f>
        <v>11240.065271616801</v>
      </c>
      <c r="BH92" s="95">
        <f>求节点(节奏总纲!$D$4:$D$163,P$7:P$166,$BD92)</f>
        <v>2.5000000000000001E-2</v>
      </c>
      <c r="BI92" s="95">
        <f>求节点(节奏总纲!$D$4:$D$163,Q$7:Q$166,$BD92)</f>
        <v>2.5000000000000001E-2</v>
      </c>
      <c r="BJ92" s="95">
        <f>求节点(节奏总纲!$D$4:$D$163,T$7:T$166,$BD92)</f>
        <v>1.2795030861403158</v>
      </c>
      <c r="BK92" s="95">
        <f>求节点(节奏总纲!$D$4:$D$163,U$7:U$166,$BD92)</f>
        <v>4335902306.8554802</v>
      </c>
      <c r="BL92" s="91"/>
      <c r="BM92" s="14">
        <v>86</v>
      </c>
      <c r="BN92" s="95">
        <f>求节点(节奏总纲!$D$4:$D$163,AF$7:AF$166,$BD92)</f>
        <v>206.68940830114624</v>
      </c>
      <c r="BO92" s="95">
        <f>求节点(节奏总纲!$D$4:$D$163,AG$7:AG$166,$BD92)</f>
        <v>638.08815749565611</v>
      </c>
      <c r="BP92" s="95">
        <f>求节点(节奏总纲!$D$4:$D$163,AH$7:AH$166,$BD92)</f>
        <v>638.08815749565611</v>
      </c>
      <c r="BQ92" s="95">
        <f>求节点(节奏总纲!$D$4:$D$163,AI$7:AI$166,$BD92)</f>
        <v>2.5000000000000001E-2</v>
      </c>
      <c r="BR92" s="95">
        <f>求节点(节奏总纲!$D$4:$D$163,AJ$7:AJ$166,$BD92)</f>
        <v>2.5000000000000001E-2</v>
      </c>
      <c r="BS92" s="95">
        <f>求节点(节奏总纲!$D$4:$D$163,AM$7:AM$166,$BD92)</f>
        <v>5879.6642513139041</v>
      </c>
      <c r="BT92" s="95">
        <f>求节点(节奏总纲!$D$4:$D$163,AN$7:AN$166,$BD92)</f>
        <v>0.79635455227165486</v>
      </c>
      <c r="BU92" s="95">
        <f>求节点(节奏总纲!$D$4:$D$163,AO$7:AO$166,$BD92)</f>
        <v>2403299048.9968028</v>
      </c>
      <c r="BX92" s="14">
        <v>86</v>
      </c>
      <c r="BY92" s="14">
        <f t="shared" si="76"/>
        <v>8681468691.3664551</v>
      </c>
      <c r="BZ92" s="14">
        <f t="shared" si="77"/>
        <v>12328370990.802521</v>
      </c>
      <c r="CA92" s="14">
        <f t="shared" si="78"/>
        <v>12328370990.802521</v>
      </c>
      <c r="CB92" s="14">
        <f t="shared" si="79"/>
        <v>29323277.887958582</v>
      </c>
      <c r="CC92" s="14">
        <f t="shared" si="80"/>
        <v>29323277.887958582</v>
      </c>
      <c r="CD92" s="14">
        <f t="shared" si="87"/>
        <v>9893336382.4022503</v>
      </c>
      <c r="CF92" s="93">
        <f t="shared" si="81"/>
        <v>0.20054123040767569</v>
      </c>
      <c r="CG92" s="93">
        <f t="shared" si="82"/>
        <v>0.28478438099725362</v>
      </c>
      <c r="CH92" s="93">
        <f t="shared" si="83"/>
        <v>0.28478438099725362</v>
      </c>
      <c r="CI92" s="93">
        <f t="shared" si="84"/>
        <v>6.7736536711644974E-4</v>
      </c>
      <c r="CJ92" s="93">
        <f t="shared" si="85"/>
        <v>6.7736536711644974E-4</v>
      </c>
      <c r="CK92" s="93">
        <f t="shared" si="86"/>
        <v>0.22853527686358413</v>
      </c>
    </row>
    <row r="93" spans="12:89" x14ac:dyDescent="0.15">
      <c r="L93" s="14">
        <v>87</v>
      </c>
      <c r="M93" s="95">
        <f>武将属性!$C91</f>
        <v>302.20591373159772</v>
      </c>
      <c r="N93" s="95">
        <f>武将属性!$R91</f>
        <v>19014.912897803963</v>
      </c>
      <c r="O93" s="95">
        <f>武将属性!$R91</f>
        <v>19014.912897803963</v>
      </c>
      <c r="P93" s="90">
        <f>武将属性!$AD91</f>
        <v>2.5000000000000001E-2</v>
      </c>
      <c r="Q93" s="90">
        <f>武将属性!$AD91</f>
        <v>2.5000000000000001E-2</v>
      </c>
      <c r="R93" s="90">
        <f>武将属性!BG91</f>
        <v>0.14166577273758066</v>
      </c>
      <c r="S93" s="90">
        <f t="shared" si="53"/>
        <v>0.14166577273758066</v>
      </c>
      <c r="T93" s="95">
        <f>战法技能效用!AK91</f>
        <v>1.7346804508232723</v>
      </c>
      <c r="U93" s="95">
        <f t="shared" si="54"/>
        <v>27975026911.421329</v>
      </c>
      <c r="V93" s="95">
        <f t="shared" si="55"/>
        <v>170750319.60589182</v>
      </c>
      <c r="W93" s="95">
        <f t="shared" si="56"/>
        <v>2713751.9184965808</v>
      </c>
      <c r="X93" s="95">
        <f t="shared" si="57"/>
        <v>2713751.9184965808</v>
      </c>
      <c r="Y93" s="95">
        <f t="shared" si="58"/>
        <v>50343176933.132568</v>
      </c>
      <c r="Z93" s="95">
        <f t="shared" si="59"/>
        <v>50343176933.132568</v>
      </c>
      <c r="AA93" s="95">
        <f t="shared" si="60"/>
        <v>45198654097.097015</v>
      </c>
      <c r="AB93" s="95">
        <f t="shared" si="61"/>
        <v>45198654097.097015</v>
      </c>
      <c r="AC93" s="95">
        <f t="shared" si="62"/>
        <v>37738783221.21785</v>
      </c>
      <c r="AD93" s="92"/>
      <c r="AE93" s="14">
        <v>87</v>
      </c>
      <c r="AF93" s="95">
        <f>武将属性!$C91</f>
        <v>302.20591373159772</v>
      </c>
      <c r="AG93" s="91">
        <f>士兵属性!$D91</f>
        <v>1000.7477813182971</v>
      </c>
      <c r="AH93" s="91">
        <f>士兵属性!$D91</f>
        <v>1000.7477813182971</v>
      </c>
      <c r="AI93" s="92">
        <f>士兵属性!$O91</f>
        <v>2.5000000000000001E-2</v>
      </c>
      <c r="AJ93" s="92">
        <f>士兵属性!$O91</f>
        <v>2.5000000000000001E-2</v>
      </c>
      <c r="AK93" s="92">
        <f>士兵属性!AV91</f>
        <v>0.14166577273758066</v>
      </c>
      <c r="AL93" s="92">
        <f t="shared" si="63"/>
        <v>0.14166577273758066</v>
      </c>
      <c r="AM93" s="95">
        <f>带兵数!$D90</f>
        <v>7391.703930648232</v>
      </c>
      <c r="AN93" s="91">
        <f>战法技能效用!AQ91</f>
        <v>1.968484781241455</v>
      </c>
      <c r="AO93" s="91">
        <f t="shared" si="64"/>
        <v>39908618929.063065</v>
      </c>
      <c r="AP93" s="95">
        <f t="shared" si="65"/>
        <v>235053901.13709393</v>
      </c>
      <c r="AQ93" s="95">
        <f t="shared" si="66"/>
        <v>63487873.328489162</v>
      </c>
      <c r="AR93" s="95">
        <f t="shared" si="67"/>
        <v>63487873.328489162</v>
      </c>
      <c r="AS93" s="95">
        <f t="shared" si="68"/>
        <v>69302125823.719116</v>
      </c>
      <c r="AT93" s="95">
        <f t="shared" si="69"/>
        <v>69302125823.719116</v>
      </c>
      <c r="AU93" s="95">
        <f t="shared" si="70"/>
        <v>62220205480.084831</v>
      </c>
      <c r="AV93" s="95">
        <f t="shared" si="71"/>
        <v>62220205480.084831</v>
      </c>
      <c r="AW93" s="95">
        <f t="shared" si="72"/>
        <v>17190988.429789759</v>
      </c>
      <c r="AX93" s="95">
        <f t="shared" si="73"/>
        <v>42806585215.189415</v>
      </c>
      <c r="AY93" s="14">
        <v>87</v>
      </c>
      <c r="AZ93" s="14">
        <f t="shared" si="74"/>
        <v>1.2107088152562824</v>
      </c>
      <c r="BA93" s="14">
        <f t="shared" si="75"/>
        <v>1.4265801800808857</v>
      </c>
      <c r="BD93" s="14">
        <v>87</v>
      </c>
      <c r="BE93" s="95">
        <f>求节点(节奏总纲!$D$4:$D$163,M$7:M$166,$BD93)</f>
        <v>207.33636063700158</v>
      </c>
      <c r="BF93" s="95">
        <f>求节点(节奏总纲!$D$4:$D$163,N$7:N$166,$BD93)</f>
        <v>11292.545351229172</v>
      </c>
      <c r="BG93" s="95">
        <f>求节点(节奏总纲!$D$4:$D$163,O$7:O$166,$BD93)</f>
        <v>11292.545351229172</v>
      </c>
      <c r="BH93" s="95">
        <f>求节点(节奏总纲!$D$4:$D$163,P$7:P$166,$BD93)</f>
        <v>2.5000000000000001E-2</v>
      </c>
      <c r="BI93" s="95">
        <f>求节点(节奏总纲!$D$4:$D$163,Q$7:Q$166,$BD93)</f>
        <v>2.5000000000000001E-2</v>
      </c>
      <c r="BJ93" s="95">
        <f>求节点(节奏总纲!$D$4:$D$163,T$7:T$166,$BD93)</f>
        <v>1.2840157834983519</v>
      </c>
      <c r="BK93" s="95">
        <f>求节点(节奏总纲!$D$4:$D$163,U$7:U$166,$BD93)</f>
        <v>4407743265.1151381</v>
      </c>
      <c r="BL93" s="91"/>
      <c r="BM93" s="14">
        <v>87</v>
      </c>
      <c r="BN93" s="95">
        <f>求节点(节奏总纲!$D$4:$D$163,AF$7:AF$166,$BD93)</f>
        <v>207.33636063700158</v>
      </c>
      <c r="BO93" s="95">
        <f>求节点(节奏总纲!$D$4:$D$163,AG$7:AG$166,$BD93)</f>
        <v>640.57313740615825</v>
      </c>
      <c r="BP93" s="95">
        <f>求节点(节奏总纲!$D$4:$D$163,AH$7:AH$166,$BD93)</f>
        <v>640.57313740615825</v>
      </c>
      <c r="BQ93" s="95">
        <f>求节点(节奏总纲!$D$4:$D$163,AI$7:AI$166,$BD93)</f>
        <v>2.5000000000000001E-2</v>
      </c>
      <c r="BR93" s="95">
        <f>求节点(节奏总纲!$D$4:$D$163,AJ$7:AJ$166,$BD93)</f>
        <v>2.5000000000000001E-2</v>
      </c>
      <c r="BS93" s="95">
        <f>求节点(节奏总纲!$D$4:$D$163,AM$7:AM$166,$BD93)</f>
        <v>5890.6400971545527</v>
      </c>
      <c r="BT93" s="95">
        <f>求节点(节奏总纲!$D$4:$D$163,AN$7:AN$166,$BD93)</f>
        <v>0.80549286279495191</v>
      </c>
      <c r="BU93" s="95">
        <f>求节点(节奏总纲!$D$4:$D$163,AO$7:AO$166,$BD93)</f>
        <v>2463585433.4011288</v>
      </c>
      <c r="BX93" s="14">
        <v>87</v>
      </c>
      <c r="BY93" s="14">
        <f t="shared" si="76"/>
        <v>9689536350.0254536</v>
      </c>
      <c r="BZ93" s="14">
        <f t="shared" si="77"/>
        <v>13237912436.23056</v>
      </c>
      <c r="CA93" s="14">
        <f t="shared" si="78"/>
        <v>13237912436.23056</v>
      </c>
      <c r="CB93" s="14">
        <f t="shared" si="79"/>
        <v>29323277.887958582</v>
      </c>
      <c r="CC93" s="14">
        <f t="shared" si="80"/>
        <v>29323277.887958582</v>
      </c>
      <c r="CD93" s="14">
        <f t="shared" si="87"/>
        <v>10975798480.864639</v>
      </c>
      <c r="CF93" s="93">
        <f t="shared" si="81"/>
        <v>0.20528762971673778</v>
      </c>
      <c r="CG93" s="93">
        <f t="shared" si="82"/>
        <v>0.28046539775087986</v>
      </c>
      <c r="CH93" s="93">
        <f t="shared" si="83"/>
        <v>0.28046539775087986</v>
      </c>
      <c r="CI93" s="93">
        <f t="shared" si="84"/>
        <v>6.2125843752352844E-4</v>
      </c>
      <c r="CJ93" s="93">
        <f t="shared" si="85"/>
        <v>6.2125843752352844E-4</v>
      </c>
      <c r="CK93" s="93">
        <f t="shared" si="86"/>
        <v>0.23253905790645535</v>
      </c>
    </row>
    <row r="94" spans="12:89" x14ac:dyDescent="0.15">
      <c r="L94" s="14">
        <v>88</v>
      </c>
      <c r="M94" s="95">
        <f>武将属性!$C92</f>
        <v>306.23635299238174</v>
      </c>
      <c r="N94" s="95">
        <f>武将属性!$R92</f>
        <v>19347.954128653742</v>
      </c>
      <c r="O94" s="95">
        <f>武将属性!$R92</f>
        <v>19347.954128653742</v>
      </c>
      <c r="P94" s="90">
        <f>武将属性!$AD92</f>
        <v>2.5000000000000001E-2</v>
      </c>
      <c r="Q94" s="90">
        <f>武将属性!$AD92</f>
        <v>2.5000000000000001E-2</v>
      </c>
      <c r="R94" s="90">
        <f>武将属性!BG92</f>
        <v>0.14401626528173586</v>
      </c>
      <c r="S94" s="90">
        <f t="shared" si="53"/>
        <v>0.14401626528173586</v>
      </c>
      <c r="T94" s="95">
        <f>战法技能效用!AK92</f>
        <v>1.7579357949582297</v>
      </c>
      <c r="U94" s="95">
        <f t="shared" si="54"/>
        <v>29974178071.902203</v>
      </c>
      <c r="V94" s="95">
        <f t="shared" si="55"/>
        <v>181506934.57265469</v>
      </c>
      <c r="W94" s="95">
        <f t="shared" si="56"/>
        <v>2872863.0074659074</v>
      </c>
      <c r="X94" s="95">
        <f t="shared" si="57"/>
        <v>2872863.0074659074</v>
      </c>
      <c r="Y94" s="95">
        <f t="shared" si="58"/>
        <v>54228313840.347916</v>
      </c>
      <c r="Z94" s="95">
        <f t="shared" si="59"/>
        <v>54228313840.347916</v>
      </c>
      <c r="AA94" s="95">
        <f t="shared" si="60"/>
        <v>48586740742.421165</v>
      </c>
      <c r="AB94" s="95">
        <f t="shared" si="61"/>
        <v>48586740742.421165</v>
      </c>
      <c r="AC94" s="95">
        <f t="shared" si="62"/>
        <v>40308423269.294029</v>
      </c>
      <c r="AD94" s="92"/>
      <c r="AE94" s="14">
        <v>88</v>
      </c>
      <c r="AF94" s="95">
        <f>武将属性!$C92</f>
        <v>306.23635299238174</v>
      </c>
      <c r="AG94" s="91">
        <f>士兵属性!$D92</f>
        <v>1017.6265919116049</v>
      </c>
      <c r="AH94" s="91">
        <f>士兵属性!$D92</f>
        <v>1017.6265919116049</v>
      </c>
      <c r="AI94" s="92">
        <f>士兵属性!$O92</f>
        <v>2.5000000000000001E-2</v>
      </c>
      <c r="AJ94" s="92">
        <f>士兵属性!$O92</f>
        <v>2.5000000000000001E-2</v>
      </c>
      <c r="AK94" s="92">
        <f>士兵属性!AV92</f>
        <v>0.14401626528173586</v>
      </c>
      <c r="AL94" s="92">
        <f t="shared" si="63"/>
        <v>0.14401626528173586</v>
      </c>
      <c r="AM94" s="95">
        <f>带兵数!$D91</f>
        <v>7459.7921847068637</v>
      </c>
      <c r="AN94" s="91">
        <f>战法技能效用!AQ92</f>
        <v>2.0028502319843504</v>
      </c>
      <c r="AO94" s="91">
        <f t="shared" si="64"/>
        <v>43761939919.321327</v>
      </c>
      <c r="AP94" s="95">
        <f t="shared" si="65"/>
        <v>253268467.61687705</v>
      </c>
      <c r="AQ94" s="95">
        <f t="shared" si="66"/>
        <v>68170175.666755423</v>
      </c>
      <c r="AR94" s="95">
        <f t="shared" si="67"/>
        <v>68170175.666755423</v>
      </c>
      <c r="AS94" s="95">
        <f t="shared" si="68"/>
        <v>75668304244.840561</v>
      </c>
      <c r="AT94" s="95">
        <f t="shared" si="69"/>
        <v>75668304244.840561</v>
      </c>
      <c r="AU94" s="95">
        <f t="shared" si="70"/>
        <v>67796249235.897827</v>
      </c>
      <c r="AV94" s="95">
        <f t="shared" si="71"/>
        <v>67796249235.897827</v>
      </c>
      <c r="AW94" s="95">
        <f t="shared" si="72"/>
        <v>18598851.500446118</v>
      </c>
      <c r="AX94" s="95">
        <f t="shared" si="73"/>
        <v>46203958355.880653</v>
      </c>
      <c r="AY94" s="14">
        <v>88</v>
      </c>
      <c r="AZ94" s="14">
        <f t="shared" si="74"/>
        <v>1.2315448748319635</v>
      </c>
      <c r="BA94" s="14">
        <f t="shared" si="75"/>
        <v>1.4599879874719159</v>
      </c>
      <c r="BD94" s="14">
        <v>88</v>
      </c>
      <c r="BE94" s="95">
        <f>求节点(节奏总纲!$D$4:$D$163,M$7:M$166,$BD94)</f>
        <v>207.98331297285691</v>
      </c>
      <c r="BF94" s="95">
        <f>求节点(节奏总纲!$D$4:$D$163,N$7:N$166,$BD94)</f>
        <v>11345.025430841541</v>
      </c>
      <c r="BG94" s="95">
        <f>求节点(节奏总纲!$D$4:$D$163,O$7:O$166,$BD94)</f>
        <v>11345.025430841541</v>
      </c>
      <c r="BH94" s="95">
        <f>求节点(节奏总纲!$D$4:$D$163,P$7:P$166,$BD94)</f>
        <v>2.5000000000000001E-2</v>
      </c>
      <c r="BI94" s="95">
        <f>求节点(节奏总纲!$D$4:$D$163,Q$7:Q$166,$BD94)</f>
        <v>2.5000000000000001E-2</v>
      </c>
      <c r="BJ94" s="95">
        <f>求节点(节奏总纲!$D$4:$D$163,T$7:T$166,$BD94)</f>
        <v>1.2885284808563879</v>
      </c>
      <c r="BK94" s="95">
        <f>求节点(节奏总纲!$D$4:$D$163,U$7:U$166,$BD94)</f>
        <v>4479584223.3747969</v>
      </c>
      <c r="BL94" s="91"/>
      <c r="BM94" s="14">
        <v>88</v>
      </c>
      <c r="BN94" s="95">
        <f>求节点(节奏总纲!$D$4:$D$163,AF$7:AF$166,$BD94)</f>
        <v>207.98331297285691</v>
      </c>
      <c r="BO94" s="95">
        <f>求节点(节奏总纲!$D$4:$D$163,AG$7:AG$166,$BD94)</f>
        <v>643.0581173166604</v>
      </c>
      <c r="BP94" s="95">
        <f>求节点(节奏总纲!$D$4:$D$163,AH$7:AH$166,$BD94)</f>
        <v>643.0581173166604</v>
      </c>
      <c r="BQ94" s="95">
        <f>求节点(节奏总纲!$D$4:$D$163,AI$7:AI$166,$BD94)</f>
        <v>2.5000000000000001E-2</v>
      </c>
      <c r="BR94" s="95">
        <f>求节点(节奏总纲!$D$4:$D$163,AJ$7:AJ$166,$BD94)</f>
        <v>2.5000000000000001E-2</v>
      </c>
      <c r="BS94" s="95">
        <f>求节点(节奏总纲!$D$4:$D$163,AM$7:AM$166,$BD94)</f>
        <v>5901.6159429952022</v>
      </c>
      <c r="BT94" s="95">
        <f>求节点(节奏总纲!$D$4:$D$163,AN$7:AN$166,$BD94)</f>
        <v>0.81463117331824897</v>
      </c>
      <c r="BU94" s="95">
        <f>求节点(节奏总纲!$D$4:$D$163,AO$7:AO$166,$BD94)</f>
        <v>2523871817.8054552</v>
      </c>
      <c r="BX94" s="14">
        <v>88</v>
      </c>
      <c r="BY94" s="14">
        <f t="shared" si="76"/>
        <v>10421089025.231638</v>
      </c>
      <c r="BZ94" s="14">
        <f t="shared" si="77"/>
        <v>14194694268.299807</v>
      </c>
      <c r="CA94" s="14">
        <f t="shared" si="78"/>
        <v>14194694268.299807</v>
      </c>
      <c r="CB94" s="14">
        <f t="shared" si="79"/>
        <v>29323277.887958582</v>
      </c>
      <c r="CC94" s="14">
        <f t="shared" si="80"/>
        <v>29323277.887958582</v>
      </c>
      <c r="CD94" s="14">
        <f t="shared" si="87"/>
        <v>11913184735.529598</v>
      </c>
      <c r="CF94" s="93">
        <f t="shared" si="81"/>
        <v>0.20521101266524899</v>
      </c>
      <c r="CG94" s="93">
        <f t="shared" si="82"/>
        <v>0.2795204587753401</v>
      </c>
      <c r="CH94" s="93">
        <f t="shared" si="83"/>
        <v>0.2795204587753401</v>
      </c>
      <c r="CI94" s="93">
        <f t="shared" si="84"/>
        <v>5.7743097055240156E-4</v>
      </c>
      <c r="CJ94" s="93">
        <f t="shared" si="85"/>
        <v>5.7743097055240156E-4</v>
      </c>
      <c r="CK94" s="93">
        <f t="shared" si="86"/>
        <v>0.23459320784296578</v>
      </c>
    </row>
    <row r="95" spans="12:89" x14ac:dyDescent="0.15">
      <c r="L95" s="14">
        <v>89</v>
      </c>
      <c r="M95" s="95">
        <f>武将属性!$C93</f>
        <v>309.90463565866861</v>
      </c>
      <c r="N95" s="95">
        <f>武将属性!$R93</f>
        <v>19680.995359503515</v>
      </c>
      <c r="O95" s="95">
        <f>武将属性!$R93</f>
        <v>19680.995359503515</v>
      </c>
      <c r="P95" s="90">
        <f>武将属性!$AD93</f>
        <v>2.5000000000000001E-2</v>
      </c>
      <c r="Q95" s="90">
        <f>武将属性!$AD93</f>
        <v>2.5000000000000001E-2</v>
      </c>
      <c r="R95" s="90">
        <f>武将属性!BG93</f>
        <v>0.14636675782589106</v>
      </c>
      <c r="S95" s="90">
        <f t="shared" si="53"/>
        <v>0.14636675782589106</v>
      </c>
      <c r="T95" s="95">
        <f>战法技能效用!AK93</f>
        <v>1.7811911390931869</v>
      </c>
      <c r="U95" s="95">
        <f t="shared" si="54"/>
        <v>32049316500.861195</v>
      </c>
      <c r="V95" s="95">
        <f t="shared" si="55"/>
        <v>192661055.5906969</v>
      </c>
      <c r="W95" s="95">
        <f t="shared" si="56"/>
        <v>3033716.1890350459</v>
      </c>
      <c r="X95" s="95">
        <f t="shared" si="57"/>
        <v>3033716.1890350459</v>
      </c>
      <c r="Y95" s="95">
        <f t="shared" si="58"/>
        <v>58250296817.999451</v>
      </c>
      <c r="Z95" s="95">
        <f t="shared" si="59"/>
        <v>58250296817.999451</v>
      </c>
      <c r="AA95" s="95">
        <f t="shared" si="60"/>
        <v>52083291696.005013</v>
      </c>
      <c r="AB95" s="95">
        <f t="shared" si="61"/>
        <v>52083291696.005013</v>
      </c>
      <c r="AC95" s="95">
        <f t="shared" si="62"/>
        <v>42935958912.854065</v>
      </c>
      <c r="AD95" s="92"/>
      <c r="AE95" s="14">
        <v>89</v>
      </c>
      <c r="AF95" s="95">
        <f>武将属性!$C93</f>
        <v>309.90463565866861</v>
      </c>
      <c r="AG95" s="91">
        <f>士兵属性!$D93</f>
        <v>1035.1262670458379</v>
      </c>
      <c r="AH95" s="91">
        <f>士兵属性!$D93</f>
        <v>1035.1262670458379</v>
      </c>
      <c r="AI95" s="92">
        <f>士兵属性!$O93</f>
        <v>2.5000000000000001E-2</v>
      </c>
      <c r="AJ95" s="92">
        <f>士兵属性!$O93</f>
        <v>2.5000000000000001E-2</v>
      </c>
      <c r="AK95" s="92">
        <f>士兵属性!AV93</f>
        <v>0.14636675782589106</v>
      </c>
      <c r="AL95" s="92">
        <f t="shared" si="63"/>
        <v>0.14636675782589106</v>
      </c>
      <c r="AM95" s="95">
        <f>带兵数!$D92</f>
        <v>7525.7223076748915</v>
      </c>
      <c r="AN95" s="91">
        <f>战法技能效用!AQ93</f>
        <v>2.0317711276080561</v>
      </c>
      <c r="AO95" s="91">
        <f t="shared" si="64"/>
        <v>47734109977.223434</v>
      </c>
      <c r="AP95" s="95">
        <f t="shared" si="65"/>
        <v>271987184.13382798</v>
      </c>
      <c r="AQ95" s="95">
        <f t="shared" si="66"/>
        <v>72832996.432379365</v>
      </c>
      <c r="AR95" s="95">
        <f t="shared" si="67"/>
        <v>72832996.432379365</v>
      </c>
      <c r="AS95" s="95">
        <f t="shared" si="68"/>
        <v>82234233368.606018</v>
      </c>
      <c r="AT95" s="95">
        <f t="shared" si="69"/>
        <v>82234233368.606018</v>
      </c>
      <c r="AU95" s="95">
        <f t="shared" si="70"/>
        <v>73528029862.518967</v>
      </c>
      <c r="AV95" s="95">
        <f t="shared" si="71"/>
        <v>73528029862.518967</v>
      </c>
      <c r="AW95" s="95">
        <f t="shared" si="72"/>
        <v>20035644.322917942</v>
      </c>
      <c r="AX95" s="95">
        <f t="shared" si="73"/>
        <v>49734194661.516144</v>
      </c>
      <c r="AY95" s="14">
        <v>89</v>
      </c>
      <c r="AZ95" s="14">
        <f t="shared" si="74"/>
        <v>1.2533688761114226</v>
      </c>
      <c r="BA95" s="14">
        <f t="shared" si="75"/>
        <v>1.4893955687304836</v>
      </c>
      <c r="BD95" s="14">
        <v>89</v>
      </c>
      <c r="BE95" s="95">
        <f>求节点(节奏总纲!$D$4:$D$163,M$7:M$166,$BD95)</f>
        <v>208.63026530871224</v>
      </c>
      <c r="BF95" s="95">
        <f>求节点(节奏总纲!$D$4:$D$163,N$7:N$166,$BD95)</f>
        <v>11397.50551045391</v>
      </c>
      <c r="BG95" s="95">
        <f>求节点(节奏总纲!$D$4:$D$163,O$7:O$166,$BD95)</f>
        <v>11397.50551045391</v>
      </c>
      <c r="BH95" s="95">
        <f>求节点(节奏总纲!$D$4:$D$163,P$7:P$166,$BD95)</f>
        <v>2.5000000000000001E-2</v>
      </c>
      <c r="BI95" s="95">
        <f>求节点(节奏总纲!$D$4:$D$163,Q$7:Q$166,$BD95)</f>
        <v>2.5000000000000001E-2</v>
      </c>
      <c r="BJ95" s="95">
        <f>求节点(节奏总纲!$D$4:$D$163,T$7:T$166,$BD95)</f>
        <v>1.293041178214424</v>
      </c>
      <c r="BK95" s="95">
        <f>求节点(节奏总纲!$D$4:$D$163,U$7:U$166,$BD95)</f>
        <v>4551425181.6344547</v>
      </c>
      <c r="BL95" s="91"/>
      <c r="BM95" s="14">
        <v>89</v>
      </c>
      <c r="BN95" s="95">
        <f>求节点(节奏总纲!$D$4:$D$163,AF$7:AF$166,$BD95)</f>
        <v>208.63026530871224</v>
      </c>
      <c r="BO95" s="95">
        <f>求节点(节奏总纲!$D$4:$D$163,AG$7:AG$166,$BD95)</f>
        <v>645.54309722716266</v>
      </c>
      <c r="BP95" s="95">
        <f>求节点(节奏总纲!$D$4:$D$163,AH$7:AH$166,$BD95)</f>
        <v>645.54309722716266</v>
      </c>
      <c r="BQ95" s="95">
        <f>求节点(节奏总纲!$D$4:$D$163,AI$7:AI$166,$BD95)</f>
        <v>2.5000000000000001E-2</v>
      </c>
      <c r="BR95" s="95">
        <f>求节点(节奏总纲!$D$4:$D$163,AJ$7:AJ$166,$BD95)</f>
        <v>2.5000000000000001E-2</v>
      </c>
      <c r="BS95" s="95">
        <f>求节点(节奏总纲!$D$4:$D$163,AM$7:AM$166,$BD95)</f>
        <v>5912.5917888358508</v>
      </c>
      <c r="BT95" s="95">
        <f>求节点(节奏总纲!$D$4:$D$163,AN$7:AN$166,$BD95)</f>
        <v>0.82376948384154591</v>
      </c>
      <c r="BU95" s="95">
        <f>求节点(节奏总纲!$D$4:$D$163,AO$7:AO$166,$BD95)</f>
        <v>2584158202.2097816</v>
      </c>
      <c r="BX95" s="14">
        <v>89</v>
      </c>
      <c r="BY95" s="14">
        <f t="shared" si="76"/>
        <v>11127824235.923523</v>
      </c>
      <c r="BZ95" s="14">
        <f t="shared" si="77"/>
        <v>15205046841.94492</v>
      </c>
      <c r="CA95" s="14">
        <f t="shared" si="78"/>
        <v>15205046841.94492</v>
      </c>
      <c r="CB95" s="14">
        <f t="shared" si="79"/>
        <v>29323277.887958582</v>
      </c>
      <c r="CC95" s="14">
        <f t="shared" si="80"/>
        <v>29323277.887958582</v>
      </c>
      <c r="CD95" s="14">
        <f t="shared" si="87"/>
        <v>12911675235.812403</v>
      </c>
      <c r="CF95" s="93">
        <f t="shared" si="81"/>
        <v>0.20414939640026342</v>
      </c>
      <c r="CG95" s="93">
        <f t="shared" si="82"/>
        <v>0.27894951153163777</v>
      </c>
      <c r="CH95" s="93">
        <f t="shared" si="83"/>
        <v>0.27894951153163777</v>
      </c>
      <c r="CI95" s="93">
        <f t="shared" si="84"/>
        <v>5.3796046328432299E-4</v>
      </c>
      <c r="CJ95" s="93">
        <f t="shared" si="85"/>
        <v>5.3796046328432299E-4</v>
      </c>
      <c r="CK95" s="93">
        <f t="shared" si="86"/>
        <v>0.23687565960989235</v>
      </c>
    </row>
    <row r="96" spans="12:89" x14ac:dyDescent="0.15">
      <c r="L96" s="14">
        <v>90</v>
      </c>
      <c r="M96" s="95">
        <f>武将属性!$C94</f>
        <v>313.55248824210838</v>
      </c>
      <c r="N96" s="95">
        <f>武将属性!$R94</f>
        <v>20014.157706211688</v>
      </c>
      <c r="O96" s="95">
        <f>武将属性!$R94</f>
        <v>20014.157706211688</v>
      </c>
      <c r="P96" s="90">
        <f>武将属性!$AD94</f>
        <v>2.5000000000000001E-2</v>
      </c>
      <c r="Q96" s="90">
        <f>武将属性!$AD94</f>
        <v>2.5000000000000001E-2</v>
      </c>
      <c r="R96" s="90">
        <f>武将属性!BG94</f>
        <v>0.14871725037004627</v>
      </c>
      <c r="S96" s="90">
        <f t="shared" si="53"/>
        <v>0.14871725037004627</v>
      </c>
      <c r="T96" s="95">
        <f>战法技能效用!AK94</f>
        <v>1.8044464832281444</v>
      </c>
      <c r="U96" s="95">
        <f t="shared" si="54"/>
        <v>34236804724.767616</v>
      </c>
      <c r="V96" s="95">
        <f t="shared" si="55"/>
        <v>204462303.87160629</v>
      </c>
      <c r="W96" s="95">
        <f t="shared" si="56"/>
        <v>3203215.6971941339</v>
      </c>
      <c r="X96" s="95">
        <f t="shared" si="57"/>
        <v>3203215.6971941339</v>
      </c>
      <c r="Y96" s="95">
        <f t="shared" si="58"/>
        <v>62546013786.006081</v>
      </c>
      <c r="Z96" s="95">
        <f t="shared" si="59"/>
        <v>62546013786.006081</v>
      </c>
      <c r="AA96" s="95">
        <f t="shared" si="60"/>
        <v>55809786185.420319</v>
      </c>
      <c r="AB96" s="95">
        <f t="shared" si="61"/>
        <v>55809786185.420319</v>
      </c>
      <c r="AC96" s="95">
        <f t="shared" si="62"/>
        <v>45720012497.340172</v>
      </c>
      <c r="AD96" s="92"/>
      <c r="AE96" s="14">
        <v>90</v>
      </c>
      <c r="AF96" s="95">
        <f>武将属性!$C94</f>
        <v>313.55248824210838</v>
      </c>
      <c r="AG96" s="91">
        <f>士兵属性!$D94</f>
        <v>1053.5470795957408</v>
      </c>
      <c r="AH96" s="91">
        <f>士兵属性!$D94</f>
        <v>1053.5470795957408</v>
      </c>
      <c r="AI96" s="92">
        <f>士兵属性!$O94</f>
        <v>2.5000000000000001E-2</v>
      </c>
      <c r="AJ96" s="92">
        <f>士兵属性!$O94</f>
        <v>2.5000000000000001E-2</v>
      </c>
      <c r="AK96" s="92">
        <f>士兵属性!AV94</f>
        <v>0.14871725037004627</v>
      </c>
      <c r="AL96" s="92">
        <f t="shared" si="63"/>
        <v>0.14871725037004627</v>
      </c>
      <c r="AM96" s="95">
        <f>带兵数!$D93</f>
        <v>7594.2729140195461</v>
      </c>
      <c r="AN96" s="91">
        <f>战法技能效用!AQ94</f>
        <v>2.0605388735852879</v>
      </c>
      <c r="AO96" s="91">
        <f t="shared" si="64"/>
        <v>52130316263.913239</v>
      </c>
      <c r="AP96" s="95">
        <f t="shared" si="65"/>
        <v>292398692.47497314</v>
      </c>
      <c r="AQ96" s="95">
        <f t="shared" si="66"/>
        <v>77835321.513365582</v>
      </c>
      <c r="AR96" s="95">
        <f t="shared" si="67"/>
        <v>77835321.513365582</v>
      </c>
      <c r="AS96" s="95">
        <f t="shared" si="68"/>
        <v>89446183009.040863</v>
      </c>
      <c r="AT96" s="95">
        <f t="shared" si="69"/>
        <v>89446183009.040863</v>
      </c>
      <c r="AU96" s="95">
        <f t="shared" si="70"/>
        <v>79812797757.43985</v>
      </c>
      <c r="AV96" s="95">
        <f t="shared" si="71"/>
        <v>79812797757.43985</v>
      </c>
      <c r="AW96" s="95">
        <f t="shared" si="72"/>
        <v>21596057.080966473</v>
      </c>
      <c r="AX96" s="95">
        <f t="shared" si="73"/>
        <v>53587409967.277237</v>
      </c>
      <c r="AY96" s="14">
        <v>90</v>
      </c>
      <c r="AZ96" s="14">
        <f t="shared" si="74"/>
        <v>1.2784850309499076</v>
      </c>
      <c r="BA96" s="14">
        <f t="shared" si="75"/>
        <v>1.5226396470988743</v>
      </c>
      <c r="BD96" s="14">
        <v>90</v>
      </c>
      <c r="BE96" s="95">
        <f>求节点(节奏总纲!$D$4:$D$163,M$7:M$166,$BD96)</f>
        <v>209.29213972248152</v>
      </c>
      <c r="BF96" s="95">
        <f>求节点(节奏总纲!$D$4:$D$163,N$7:N$166,$BD96)</f>
        <v>11448.184032322273</v>
      </c>
      <c r="BG96" s="95">
        <f>求节点(节奏总纲!$D$4:$D$163,O$7:O$166,$BD96)</f>
        <v>11448.184032322273</v>
      </c>
      <c r="BH96" s="95">
        <f>求节点(节奏总纲!$D$4:$D$163,P$7:P$166,$BD96)</f>
        <v>2.5000000000000001E-2</v>
      </c>
      <c r="BI96" s="95">
        <f>求节点(节奏总纲!$D$4:$D$163,Q$7:Q$166,$BD96)</f>
        <v>2.5000000000000001E-2</v>
      </c>
      <c r="BJ96" s="95">
        <f>求节点(节奏总纲!$D$4:$D$163,T$7:T$166,$BD96)</f>
        <v>1.2966384579027836</v>
      </c>
      <c r="BK96" s="95">
        <f>求节点(节奏总纲!$D$4:$D$163,U$7:U$166,$BD96)</f>
        <v>4620976782.4713802</v>
      </c>
      <c r="BL96" s="91"/>
      <c r="BM96" s="14">
        <v>90</v>
      </c>
      <c r="BN96" s="95">
        <f>求节点(节奏总纲!$D$4:$D$163,AF$7:AF$166,$BD96)</f>
        <v>209.29213972248152</v>
      </c>
      <c r="BO96" s="95">
        <f>求节点(节奏总纲!$D$4:$D$163,AG$7:AG$166,$BD96)</f>
        <v>647.73412598902235</v>
      </c>
      <c r="BP96" s="95">
        <f>求节点(节奏总纲!$D$4:$D$163,AH$7:AH$166,$BD96)</f>
        <v>647.73412598902235</v>
      </c>
      <c r="BQ96" s="95">
        <f>求节点(节奏总纲!$D$4:$D$163,AI$7:AI$166,$BD96)</f>
        <v>2.5000000000000001E-2</v>
      </c>
      <c r="BR96" s="95">
        <f>求节点(节奏总纲!$D$4:$D$163,AJ$7:AJ$166,$BD96)</f>
        <v>2.5000000000000001E-2</v>
      </c>
      <c r="BS96" s="95">
        <f>求节点(节奏总纲!$D$4:$D$163,AM$7:AM$166,$BD96)</f>
        <v>5923.2553755909321</v>
      </c>
      <c r="BT96" s="95">
        <f>求节点(节奏总纲!$D$4:$D$163,AN$7:AN$166,$BD96)</f>
        <v>0.83185818177289883</v>
      </c>
      <c r="BU96" s="95">
        <f>求节点(节奏总纲!$D$4:$D$163,AO$7:AO$166,$BD96)</f>
        <v>2642372551.2156658</v>
      </c>
      <c r="BX96" s="14">
        <v>90</v>
      </c>
      <c r="BY96" s="14">
        <f t="shared" si="76"/>
        <v>11873672579.31761</v>
      </c>
      <c r="BZ96" s="14">
        <f t="shared" si="77"/>
        <v>16272237700.634575</v>
      </c>
      <c r="CA96" s="14">
        <f t="shared" si="78"/>
        <v>16272237700.634575</v>
      </c>
      <c r="CB96" s="14">
        <f t="shared" si="79"/>
        <v>29323277.887958582</v>
      </c>
      <c r="CC96" s="14">
        <f t="shared" si="80"/>
        <v>29323277.887958582</v>
      </c>
      <c r="CD96" s="14">
        <f t="shared" si="87"/>
        <v>13974909860.292604</v>
      </c>
      <c r="CF96" s="93">
        <f t="shared" si="81"/>
        <v>0.20313646457154538</v>
      </c>
      <c r="CG96" s="93">
        <f t="shared" si="82"/>
        <v>0.278387736826468</v>
      </c>
      <c r="CH96" s="93">
        <f t="shared" si="83"/>
        <v>0.278387736826468</v>
      </c>
      <c r="CI96" s="93">
        <f t="shared" si="84"/>
        <v>5.0166677243438111E-4</v>
      </c>
      <c r="CJ96" s="93">
        <f t="shared" si="85"/>
        <v>5.0166677243438111E-4</v>
      </c>
      <c r="CK96" s="93">
        <f t="shared" si="86"/>
        <v>0.23908472823064975</v>
      </c>
    </row>
    <row r="97" spans="12:89" x14ac:dyDescent="0.15">
      <c r="L97" s="14">
        <v>91</v>
      </c>
      <c r="M97" s="95">
        <f>武将属性!$C95</f>
        <v>317.65329481487277</v>
      </c>
      <c r="N97" s="95">
        <f>武将属性!$R95</f>
        <v>20280.681627804483</v>
      </c>
      <c r="O97" s="95">
        <f>武将属性!$R95</f>
        <v>20280.681627804483</v>
      </c>
      <c r="P97" s="90">
        <f>武将属性!$AD95</f>
        <v>2.5000000000000001E-2</v>
      </c>
      <c r="Q97" s="90">
        <f>武将属性!$AD95</f>
        <v>2.5000000000000001E-2</v>
      </c>
      <c r="R97" s="90">
        <f>武将属性!BG95</f>
        <v>0.15106774291420147</v>
      </c>
      <c r="S97" s="90">
        <f t="shared" si="53"/>
        <v>0.15106774291420147</v>
      </c>
      <c r="T97" s="95">
        <f>战法技能效用!AK95</f>
        <v>1.8288695352460058</v>
      </c>
      <c r="U97" s="95">
        <f t="shared" si="54"/>
        <v>36385957102.171638</v>
      </c>
      <c r="V97" s="95">
        <f t="shared" si="55"/>
        <v>216625656.41188705</v>
      </c>
      <c r="W97" s="95">
        <f t="shared" si="56"/>
        <v>3392975.382362423</v>
      </c>
      <c r="X97" s="95">
        <f t="shared" si="57"/>
        <v>3392975.382362423</v>
      </c>
      <c r="Y97" s="95">
        <f t="shared" si="58"/>
        <v>67133515610.410233</v>
      </c>
      <c r="Z97" s="95">
        <f t="shared" si="59"/>
        <v>67133515610.410233</v>
      </c>
      <c r="AA97" s="95">
        <f t="shared" si="60"/>
        <v>59780889460.473389</v>
      </c>
      <c r="AB97" s="95">
        <f t="shared" si="61"/>
        <v>59780889460.473389</v>
      </c>
      <c r="AC97" s="95">
        <f t="shared" si="62"/>
        <v>48649718654.972488</v>
      </c>
      <c r="AD97" s="92"/>
      <c r="AE97" s="14">
        <v>91</v>
      </c>
      <c r="AF97" s="95">
        <f>武将属性!$C95</f>
        <v>317.65329481487277</v>
      </c>
      <c r="AG97" s="91">
        <f>士兵属性!$D95</f>
        <v>1073.8008821700166</v>
      </c>
      <c r="AH97" s="91">
        <f>士兵属性!$D95</f>
        <v>1073.8008821700166</v>
      </c>
      <c r="AI97" s="92">
        <f>士兵属性!$O95</f>
        <v>2.5000000000000001E-2</v>
      </c>
      <c r="AJ97" s="92">
        <f>士兵属性!$O95</f>
        <v>2.5000000000000001E-2</v>
      </c>
      <c r="AK97" s="92">
        <f>士兵属性!AV95</f>
        <v>0.15106774291420147</v>
      </c>
      <c r="AL97" s="92">
        <f t="shared" si="63"/>
        <v>0.15106774291420147</v>
      </c>
      <c r="AM97" s="95">
        <f>带兵数!$D94</f>
        <v>7659.8252634231749</v>
      </c>
      <c r="AN97" s="91">
        <f>战法技能效用!AQ95</f>
        <v>2.1080002069849462</v>
      </c>
      <c r="AO97" s="91">
        <f t="shared" si="64"/>
        <v>57793656728.267128</v>
      </c>
      <c r="AP97" s="95">
        <f t="shared" si="65"/>
        <v>317542832.05007225</v>
      </c>
      <c r="AQ97" s="95">
        <f t="shared" si="66"/>
        <v>84018885.274561882</v>
      </c>
      <c r="AR97" s="95">
        <f t="shared" si="67"/>
        <v>84018885.274561882</v>
      </c>
      <c r="AS97" s="95">
        <f t="shared" si="68"/>
        <v>98408318873.708511</v>
      </c>
      <c r="AT97" s="95">
        <f t="shared" si="69"/>
        <v>98408318873.708511</v>
      </c>
      <c r="AU97" s="95">
        <f t="shared" si="70"/>
        <v>87630400092.855148</v>
      </c>
      <c r="AV97" s="95">
        <f t="shared" si="71"/>
        <v>87630400092.855148</v>
      </c>
      <c r="AW97" s="95">
        <f t="shared" si="72"/>
        <v>23556556.455035079</v>
      </c>
      <c r="AX97" s="95">
        <f t="shared" si="73"/>
        <v>58056336627.009087</v>
      </c>
      <c r="AY97" s="14">
        <v>91</v>
      </c>
      <c r="AZ97" s="14">
        <f t="shared" si="74"/>
        <v>1.315861347930062</v>
      </c>
      <c r="BA97" s="14">
        <f t="shared" si="75"/>
        <v>1.5883505981712325</v>
      </c>
      <c r="BD97" s="14">
        <v>91</v>
      </c>
      <c r="BE97" s="95">
        <f>求节点(节奏总纲!$D$4:$D$163,M$7:M$166,$BD97)</f>
        <v>209.96952465842574</v>
      </c>
      <c r="BF97" s="95">
        <f>求节点(节奏总纲!$D$4:$D$163,N$7:N$166,$BD97)</f>
        <v>11496.989952968543</v>
      </c>
      <c r="BG97" s="95">
        <f>求节点(节奏总纲!$D$4:$D$163,O$7:O$166,$BD97)</f>
        <v>11496.989952968543</v>
      </c>
      <c r="BH97" s="95">
        <f>求节点(节奏总纲!$D$4:$D$163,P$7:P$166,$BD97)</f>
        <v>2.5000000000000001E-2</v>
      </c>
      <c r="BI97" s="95">
        <f>求节点(节奏总纲!$D$4:$D$163,Q$7:Q$166,$BD97)</f>
        <v>2.5000000000000001E-2</v>
      </c>
      <c r="BJ97" s="95">
        <f>求节点(节奏总纲!$D$4:$D$163,T$7:T$166,$BD97)</f>
        <v>1.2992842209091697</v>
      </c>
      <c r="BK97" s="95">
        <f>求节点(节奏总纲!$D$4:$D$163,U$7:U$166,$BD97)</f>
        <v>4688148746.2848024</v>
      </c>
      <c r="BL97" s="91"/>
      <c r="BM97" s="14">
        <v>91</v>
      </c>
      <c r="BN97" s="95">
        <f>求节点(节奏总纲!$D$4:$D$163,AF$7:AF$166,$BD97)</f>
        <v>209.96952465842574</v>
      </c>
      <c r="BO97" s="95">
        <f>求节点(节奏总纲!$D$4:$D$163,AG$7:AG$166,$BD97)</f>
        <v>649.61961179395234</v>
      </c>
      <c r="BP97" s="95">
        <f>求节点(节奏总纲!$D$4:$D$163,AH$7:AH$166,$BD97)</f>
        <v>649.61961179395234</v>
      </c>
      <c r="BQ97" s="95">
        <f>求节点(节奏总纲!$D$4:$D$163,AI$7:AI$166,$BD97)</f>
        <v>2.5000000000000001E-2</v>
      </c>
      <c r="BR97" s="95">
        <f>求节点(节奏总纲!$D$4:$D$163,AJ$7:AJ$166,$BD97)</f>
        <v>2.5000000000000001E-2</v>
      </c>
      <c r="BS97" s="95">
        <f>求节点(节奏总纲!$D$4:$D$163,AM$7:AM$166,$BD97)</f>
        <v>5933.5943894883358</v>
      </c>
      <c r="BT97" s="95">
        <f>求节点(节奏总纲!$D$4:$D$163,AN$7:AN$166,$BD97)</f>
        <v>0.83885587619413005</v>
      </c>
      <c r="BU97" s="95">
        <f>求节点(节奏总纲!$D$4:$D$163,AO$7:AO$166,$BD97)</f>
        <v>2698433155.2015815</v>
      </c>
      <c r="BX97" s="14">
        <v>91</v>
      </c>
      <c r="BY97" s="14">
        <f t="shared" si="76"/>
        <v>12762012494.960875</v>
      </c>
      <c r="BZ97" s="14">
        <f t="shared" si="77"/>
        <v>17176546805.409618</v>
      </c>
      <c r="CA97" s="14">
        <f t="shared" si="78"/>
        <v>17176546805.409618</v>
      </c>
      <c r="CB97" s="14">
        <f t="shared" si="79"/>
        <v>29323277.887958582</v>
      </c>
      <c r="CC97" s="14">
        <f t="shared" si="80"/>
        <v>29323277.887958582</v>
      </c>
      <c r="CD97" s="14">
        <f t="shared" si="87"/>
        <v>15163084469.657322</v>
      </c>
      <c r="CF97" s="93">
        <f t="shared" si="81"/>
        <v>0.2047266605474064</v>
      </c>
      <c r="CG97" s="93">
        <f t="shared" si="82"/>
        <v>0.27554408590308416</v>
      </c>
      <c r="CH97" s="93">
        <f t="shared" si="83"/>
        <v>0.27554408590308416</v>
      </c>
      <c r="CI97" s="93">
        <f t="shared" si="84"/>
        <v>4.7040047646684032E-4</v>
      </c>
      <c r="CJ97" s="93">
        <f t="shared" si="85"/>
        <v>4.7040047646684032E-4</v>
      </c>
      <c r="CK97" s="93">
        <f t="shared" si="86"/>
        <v>0.24324436669349159</v>
      </c>
    </row>
    <row r="98" spans="12:89" x14ac:dyDescent="0.15">
      <c r="L98" s="14">
        <v>92</v>
      </c>
      <c r="M98" s="95">
        <f>武将属性!$C96</f>
        <v>321.77425093250275</v>
      </c>
      <c r="N98" s="95">
        <f>武将属性!$R96</f>
        <v>20524.912371968861</v>
      </c>
      <c r="O98" s="95">
        <f>武将属性!$R96</f>
        <v>20524.912371968861</v>
      </c>
      <c r="P98" s="90">
        <f>武将属性!$AD96</f>
        <v>2.5000000000000001E-2</v>
      </c>
      <c r="Q98" s="90">
        <f>武将属性!$AD96</f>
        <v>2.5000000000000001E-2</v>
      </c>
      <c r="R98" s="90">
        <f>武将属性!BG96</f>
        <v>0.15341823545835667</v>
      </c>
      <c r="S98" s="90">
        <f t="shared" si="53"/>
        <v>0.15341823545835667</v>
      </c>
      <c r="T98" s="95">
        <f>战法技能效用!AK96</f>
        <v>1.8536713304558519</v>
      </c>
      <c r="U98" s="95">
        <f t="shared" si="54"/>
        <v>38572979060.637901</v>
      </c>
      <c r="V98" s="95">
        <f t="shared" si="55"/>
        <v>229852874.50558558</v>
      </c>
      <c r="W98" s="95">
        <f t="shared" si="56"/>
        <v>3603461.743384907</v>
      </c>
      <c r="X98" s="95">
        <f t="shared" si="57"/>
        <v>3603461.743384907</v>
      </c>
      <c r="Y98" s="95">
        <f t="shared" si="58"/>
        <v>72156816115.821823</v>
      </c>
      <c r="Z98" s="95">
        <f t="shared" si="59"/>
        <v>72156816115.821823</v>
      </c>
      <c r="AA98" s="95">
        <f t="shared" si="60"/>
        <v>64123085837.39888</v>
      </c>
      <c r="AB98" s="95">
        <f t="shared" si="61"/>
        <v>64123085837.39888</v>
      </c>
      <c r="AC98" s="95">
        <f t="shared" si="62"/>
        <v>51835497472.585754</v>
      </c>
      <c r="AD98" s="92"/>
      <c r="AE98" s="14">
        <v>92</v>
      </c>
      <c r="AF98" s="95">
        <f>武将属性!$C96</f>
        <v>321.77425093250275</v>
      </c>
      <c r="AG98" s="91">
        <f>士兵属性!$D96</f>
        <v>1095.0579250157678</v>
      </c>
      <c r="AH98" s="91">
        <f>士兵属性!$D96</f>
        <v>1095.0579250157678</v>
      </c>
      <c r="AI98" s="92">
        <f>士兵属性!$O96</f>
        <v>2.5000000000000001E-2</v>
      </c>
      <c r="AJ98" s="92">
        <f>士兵属性!$O96</f>
        <v>2.5000000000000001E-2</v>
      </c>
      <c r="AK98" s="92">
        <f>士兵属性!AV96</f>
        <v>0.15341823545835667</v>
      </c>
      <c r="AL98" s="92">
        <f t="shared" si="63"/>
        <v>0.15341823545835667</v>
      </c>
      <c r="AM98" s="95">
        <f>带兵数!$D95</f>
        <v>7728.6470626701648</v>
      </c>
      <c r="AN98" s="91">
        <f>战法技能效用!AQ96</f>
        <v>2.1745674637474988</v>
      </c>
      <c r="AO98" s="91">
        <f t="shared" si="64"/>
        <v>64931120613.899948</v>
      </c>
      <c r="AP98" s="95">
        <f t="shared" si="65"/>
        <v>348567093.45974612</v>
      </c>
      <c r="AQ98" s="95">
        <f t="shared" si="66"/>
        <v>91610567.605850548</v>
      </c>
      <c r="AR98" s="95">
        <f t="shared" si="67"/>
        <v>91610567.605850548</v>
      </c>
      <c r="AS98" s="95">
        <f t="shared" si="68"/>
        <v>109424307705.10196</v>
      </c>
      <c r="AT98" s="95">
        <f t="shared" si="69"/>
        <v>109424307705.10196</v>
      </c>
      <c r="AU98" s="95">
        <f t="shared" si="70"/>
        <v>97241323181.576263</v>
      </c>
      <c r="AV98" s="95">
        <f t="shared" si="71"/>
        <v>97241323181.576263</v>
      </c>
      <c r="AW98" s="95">
        <f t="shared" si="72"/>
        <v>25960268.921199851</v>
      </c>
      <c r="AX98" s="95">
        <f t="shared" si="73"/>
        <v>63201604135.106613</v>
      </c>
      <c r="AY98" s="14">
        <v>92</v>
      </c>
      <c r="AZ98" s="14">
        <f t="shared" si="74"/>
        <v>1.3602179423430374</v>
      </c>
      <c r="BA98" s="14">
        <f t="shared" si="75"/>
        <v>1.6833317569749084</v>
      </c>
      <c r="BD98" s="14">
        <v>92</v>
      </c>
      <c r="BE98" s="95">
        <f>求节点(节奏总纲!$D$4:$D$163,M$7:M$166,$BD98)</f>
        <v>210.64690959436999</v>
      </c>
      <c r="BF98" s="95">
        <f>求节点(节奏总纲!$D$4:$D$163,N$7:N$166,$BD98)</f>
        <v>11545.795873614812</v>
      </c>
      <c r="BG98" s="95">
        <f>求节点(节奏总纲!$D$4:$D$163,O$7:O$166,$BD98)</f>
        <v>11545.795873614812</v>
      </c>
      <c r="BH98" s="95">
        <f>求节点(节奏总纲!$D$4:$D$163,P$7:P$166,$BD98)</f>
        <v>2.5000000000000001E-2</v>
      </c>
      <c r="BI98" s="95">
        <f>求节点(节奏总纲!$D$4:$D$163,Q$7:Q$166,$BD98)</f>
        <v>2.5000000000000001E-2</v>
      </c>
      <c r="BJ98" s="95">
        <f>求节点(节奏总纲!$D$4:$D$163,T$7:T$166,$BD98)</f>
        <v>1.3019299839155558</v>
      </c>
      <c r="BK98" s="95">
        <f>求节点(节奏总纲!$D$4:$D$163,U$7:U$166,$BD98)</f>
        <v>4755320710.0982246</v>
      </c>
      <c r="BL98" s="91"/>
      <c r="BM98" s="14">
        <v>92</v>
      </c>
      <c r="BN98" s="95">
        <f>求节点(节奏总纲!$D$4:$D$163,AF$7:AF$166,$BD98)</f>
        <v>210.64690959436999</v>
      </c>
      <c r="BO98" s="95">
        <f>求节点(节奏总纲!$D$4:$D$163,AG$7:AG$166,$BD98)</f>
        <v>651.50509759888234</v>
      </c>
      <c r="BP98" s="95">
        <f>求节点(节奏总纲!$D$4:$D$163,AH$7:AH$166,$BD98)</f>
        <v>651.50509759888234</v>
      </c>
      <c r="BQ98" s="95">
        <f>求节点(节奏总纲!$D$4:$D$163,AI$7:AI$166,$BD98)</f>
        <v>2.5000000000000001E-2</v>
      </c>
      <c r="BR98" s="95">
        <f>求节点(节奏总纲!$D$4:$D$163,AJ$7:AJ$166,$BD98)</f>
        <v>2.5000000000000001E-2</v>
      </c>
      <c r="BS98" s="95">
        <f>求节点(节奏总纲!$D$4:$D$163,AM$7:AM$166,$BD98)</f>
        <v>5943.9334033857394</v>
      </c>
      <c r="BT98" s="95">
        <f>求节点(节奏总纲!$D$4:$D$163,AN$7:AN$166,$BD98)</f>
        <v>0.84585357061536137</v>
      </c>
      <c r="BU98" s="95">
        <f>求节点(节奏总纲!$D$4:$D$163,AO$7:AO$166,$BD98)</f>
        <v>2754493759.1874971</v>
      </c>
      <c r="BX98" s="14">
        <v>92</v>
      </c>
      <c r="BY98" s="14">
        <f t="shared" si="76"/>
        <v>13709226104.309505</v>
      </c>
      <c r="BZ98" s="14">
        <f t="shared" si="77"/>
        <v>18056622948.564384</v>
      </c>
      <c r="CA98" s="14">
        <f t="shared" si="78"/>
        <v>18056622948.564384</v>
      </c>
      <c r="CB98" s="14">
        <f t="shared" si="79"/>
        <v>29323277.887958582</v>
      </c>
      <c r="CC98" s="14">
        <f t="shared" si="80"/>
        <v>29323277.887958582</v>
      </c>
      <c r="CD98" s="14">
        <f t="shared" si="87"/>
        <v>16448697862.572886</v>
      </c>
      <c r="CF98" s="93">
        <f t="shared" si="81"/>
        <v>0.20668270838482009</v>
      </c>
      <c r="CG98" s="93">
        <f t="shared" si="82"/>
        <v>0.27222482924252217</v>
      </c>
      <c r="CH98" s="93">
        <f t="shared" si="83"/>
        <v>0.27222482924252217</v>
      </c>
      <c r="CI98" s="93">
        <f t="shared" si="84"/>
        <v>4.4208290435145922E-4</v>
      </c>
      <c r="CJ98" s="93">
        <f t="shared" si="85"/>
        <v>4.4208290435145922E-4</v>
      </c>
      <c r="CK98" s="93">
        <f t="shared" si="86"/>
        <v>0.24798346732143248</v>
      </c>
    </row>
    <row r="99" spans="12:89" x14ac:dyDescent="0.15">
      <c r="L99" s="14">
        <v>93</v>
      </c>
      <c r="M99" s="95">
        <f>武将属性!$C97</f>
        <v>325.89520705013285</v>
      </c>
      <c r="N99" s="95">
        <f>武将属性!$R97</f>
        <v>20769.14311613324</v>
      </c>
      <c r="O99" s="95">
        <f>武将属性!$R97</f>
        <v>20769.14311613324</v>
      </c>
      <c r="P99" s="90">
        <f>武将属性!$AD97</f>
        <v>2.5000000000000001E-2</v>
      </c>
      <c r="Q99" s="90">
        <f>武将属性!$AD97</f>
        <v>2.5000000000000001E-2</v>
      </c>
      <c r="R99" s="90">
        <f>武将属性!BG97</f>
        <v>0.15347900973209266</v>
      </c>
      <c r="S99" s="90">
        <f t="shared" si="53"/>
        <v>0.15347900973209266</v>
      </c>
      <c r="T99" s="95">
        <f>战法技能效用!AK97</f>
        <v>1.8784731256656977</v>
      </c>
      <c r="U99" s="95">
        <f t="shared" si="54"/>
        <v>40704893311.344177</v>
      </c>
      <c r="V99" s="95">
        <f t="shared" si="55"/>
        <v>242747761.12996173</v>
      </c>
      <c r="W99" s="95">
        <f t="shared" si="56"/>
        <v>3809032.0545267486</v>
      </c>
      <c r="X99" s="95">
        <f t="shared" si="57"/>
        <v>3809032.0545267486</v>
      </c>
      <c r="Y99" s="95">
        <f t="shared" si="58"/>
        <v>77180811584.785461</v>
      </c>
      <c r="Z99" s="95">
        <f t="shared" si="59"/>
        <v>77180811584.785461</v>
      </c>
      <c r="AA99" s="95">
        <f t="shared" si="60"/>
        <v>68584110509.977348</v>
      </c>
      <c r="AB99" s="95">
        <f t="shared" si="61"/>
        <v>68584110509.977348</v>
      </c>
      <c r="AC99" s="95">
        <f t="shared" si="62"/>
        <v>54966871963.488922</v>
      </c>
      <c r="AD99" s="92"/>
      <c r="AE99" s="14">
        <v>93</v>
      </c>
      <c r="AF99" s="95">
        <f>武将属性!$C97</f>
        <v>325.89520705013285</v>
      </c>
      <c r="AG99" s="91">
        <f>士兵属性!$D97</f>
        <v>1117.8933963347554</v>
      </c>
      <c r="AH99" s="91">
        <f>士兵属性!$D97</f>
        <v>1117.8933963347554</v>
      </c>
      <c r="AI99" s="92">
        <f>士兵属性!$O97</f>
        <v>2.5000000000000001E-2</v>
      </c>
      <c r="AJ99" s="92">
        <f>士兵属性!$O97</f>
        <v>2.5000000000000001E-2</v>
      </c>
      <c r="AK99" s="92">
        <f>士兵属性!AV97</f>
        <v>0.15347900973209266</v>
      </c>
      <c r="AL99" s="92">
        <f t="shared" si="63"/>
        <v>0.15347900973209266</v>
      </c>
      <c r="AM99" s="95">
        <f>带兵数!$D96</f>
        <v>7794.0125995524631</v>
      </c>
      <c r="AN99" s="91">
        <f>战法技能效用!AQ97</f>
        <v>2.2369454175317869</v>
      </c>
      <c r="AO99" s="91">
        <f t="shared" si="64"/>
        <v>72471764018.110291</v>
      </c>
      <c r="AP99" s="95">
        <f t="shared" si="65"/>
        <v>380381418.26426846</v>
      </c>
      <c r="AQ99" s="95">
        <f t="shared" si="66"/>
        <v>99184057.213957101</v>
      </c>
      <c r="AR99" s="95">
        <f t="shared" si="67"/>
        <v>99184057.213957101</v>
      </c>
      <c r="AS99" s="95">
        <f t="shared" si="68"/>
        <v>120940957134.88486</v>
      </c>
      <c r="AT99" s="95">
        <f t="shared" si="69"/>
        <v>120940957134.88486</v>
      </c>
      <c r="AU99" s="95">
        <f t="shared" si="70"/>
        <v>107470079661.04991</v>
      </c>
      <c r="AV99" s="95">
        <f t="shared" si="71"/>
        <v>107470079661.04991</v>
      </c>
      <c r="AW99" s="95">
        <f t="shared" si="72"/>
        <v>28451892.055585802</v>
      </c>
      <c r="AX99" s="95">
        <f t="shared" si="73"/>
        <v>68507304436.240089</v>
      </c>
      <c r="AY99" s="14">
        <v>93</v>
      </c>
      <c r="AZ99" s="14">
        <f t="shared" si="74"/>
        <v>1.4079129948646387</v>
      </c>
      <c r="BA99" s="14">
        <f t="shared" si="75"/>
        <v>1.7804189649580264</v>
      </c>
      <c r="BD99" s="14">
        <v>93</v>
      </c>
      <c r="BE99" s="95">
        <f>求节点(节奏总纲!$D$4:$D$163,M$7:M$166,$BD99)</f>
        <v>211.32429453031423</v>
      </c>
      <c r="BF99" s="95">
        <f>求节点(节奏总纲!$D$4:$D$163,N$7:N$166,$BD99)</f>
        <v>11594.601794261082</v>
      </c>
      <c r="BG99" s="95">
        <f>求节点(节奏总纲!$D$4:$D$163,O$7:O$166,$BD99)</f>
        <v>11594.601794261082</v>
      </c>
      <c r="BH99" s="95">
        <f>求节点(节奏总纲!$D$4:$D$163,P$7:P$166,$BD99)</f>
        <v>2.5000000000000001E-2</v>
      </c>
      <c r="BI99" s="95">
        <f>求节点(节奏总纲!$D$4:$D$163,Q$7:Q$166,$BD99)</f>
        <v>2.5000000000000001E-2</v>
      </c>
      <c r="BJ99" s="95">
        <f>求节点(节奏总纲!$D$4:$D$163,T$7:T$166,$BD99)</f>
        <v>1.3045757469219417</v>
      </c>
      <c r="BK99" s="95">
        <f>求节点(节奏总纲!$D$4:$D$163,U$7:U$166,$BD99)</f>
        <v>4822492673.9116468</v>
      </c>
      <c r="BL99" s="91"/>
      <c r="BM99" s="14">
        <v>93</v>
      </c>
      <c r="BN99" s="95">
        <f>求节点(节奏总纲!$D$4:$D$163,AF$7:AF$166,$BD99)</f>
        <v>211.32429453031423</v>
      </c>
      <c r="BO99" s="95">
        <f>求节点(节奏总纲!$D$4:$D$163,AG$7:AG$166,$BD99)</f>
        <v>653.39058340381234</v>
      </c>
      <c r="BP99" s="95">
        <f>求节点(节奏总纲!$D$4:$D$163,AH$7:AH$166,$BD99)</f>
        <v>653.39058340381234</v>
      </c>
      <c r="BQ99" s="95">
        <f>求节点(节奏总纲!$D$4:$D$163,AI$7:AI$166,$BD99)</f>
        <v>2.5000000000000001E-2</v>
      </c>
      <c r="BR99" s="95">
        <f>求节点(节奏总纲!$D$4:$D$163,AJ$7:AJ$166,$BD99)</f>
        <v>2.5000000000000001E-2</v>
      </c>
      <c r="BS99" s="95">
        <f>求节点(节奏总纲!$D$4:$D$163,AM$7:AM$166,$BD99)</f>
        <v>5954.2724172831431</v>
      </c>
      <c r="BT99" s="95">
        <f>求节点(节奏总纲!$D$4:$D$163,AN$7:AN$166,$BD99)</f>
        <v>0.85285126503659259</v>
      </c>
      <c r="BU99" s="95">
        <f>求节点(节奏总纲!$D$4:$D$163,AO$7:AO$166,$BD99)</f>
        <v>2810554363.1734128</v>
      </c>
      <c r="BX99" s="14">
        <v>93</v>
      </c>
      <c r="BY99" s="14">
        <f t="shared" si="76"/>
        <v>14709578975.579031</v>
      </c>
      <c r="BZ99" s="14">
        <f t="shared" si="77"/>
        <v>18986905681.787426</v>
      </c>
      <c r="CA99" s="14">
        <f t="shared" si="78"/>
        <v>18986905681.787426</v>
      </c>
      <c r="CB99" s="14">
        <f t="shared" si="79"/>
        <v>29323277.887958582</v>
      </c>
      <c r="CC99" s="14">
        <f t="shared" si="80"/>
        <v>29323277.887958582</v>
      </c>
      <c r="CD99" s="14">
        <f t="shared" si="87"/>
        <v>17811974964.337154</v>
      </c>
      <c r="CF99" s="93">
        <f t="shared" si="81"/>
        <v>0.20848678321680711</v>
      </c>
      <c r="CG99" s="93">
        <f t="shared" si="82"/>
        <v>0.26911163775718838</v>
      </c>
      <c r="CH99" s="93">
        <f t="shared" si="83"/>
        <v>0.26911163775718838</v>
      </c>
      <c r="CI99" s="93">
        <f t="shared" si="84"/>
        <v>4.1561460667111723E-4</v>
      </c>
      <c r="CJ99" s="93">
        <f t="shared" si="85"/>
        <v>4.1561460667111723E-4</v>
      </c>
      <c r="CK99" s="93">
        <f t="shared" si="86"/>
        <v>0.25245871205547366</v>
      </c>
    </row>
    <row r="100" spans="12:89" x14ac:dyDescent="0.15">
      <c r="L100" s="14">
        <v>94</v>
      </c>
      <c r="M100" s="95">
        <f>武将属性!$C98</f>
        <v>330.14046027221167</v>
      </c>
      <c r="N100" s="95">
        <f>武将属性!$R98</f>
        <v>21012.730097232714</v>
      </c>
      <c r="O100" s="95">
        <f>武将属性!$R98</f>
        <v>21012.730097232714</v>
      </c>
      <c r="P100" s="90">
        <f>武将属性!$AD98</f>
        <v>2.5000000000000001E-2</v>
      </c>
      <c r="Q100" s="90">
        <f>武将属性!$AD98</f>
        <v>2.5000000000000001E-2</v>
      </c>
      <c r="R100" s="90">
        <f>武将属性!BG98</f>
        <v>0.15347900973209266</v>
      </c>
      <c r="S100" s="90">
        <f t="shared" si="53"/>
        <v>0.15347900973209266</v>
      </c>
      <c r="T100" s="95">
        <f>战法技能效用!AK98</f>
        <v>1.9034920622333209</v>
      </c>
      <c r="U100" s="95">
        <f t="shared" si="54"/>
        <v>42944953237.458641</v>
      </c>
      <c r="V100" s="95">
        <f t="shared" si="55"/>
        <v>256084207.73957387</v>
      </c>
      <c r="W100" s="95">
        <f t="shared" si="56"/>
        <v>4023454.2498940504</v>
      </c>
      <c r="X100" s="95">
        <f t="shared" si="57"/>
        <v>4023454.2498940504</v>
      </c>
      <c r="Y100" s="95">
        <f t="shared" si="58"/>
        <v>82481715328.378143</v>
      </c>
      <c r="Z100" s="95">
        <f t="shared" si="59"/>
        <v>82481715328.378143</v>
      </c>
      <c r="AA100" s="95">
        <f t="shared" si="60"/>
        <v>73294578833.492371</v>
      </c>
      <c r="AB100" s="95">
        <f t="shared" si="61"/>
        <v>73294578833.492371</v>
      </c>
      <c r="AC100" s="95">
        <f t="shared" si="62"/>
        <v>58235914822.207466</v>
      </c>
      <c r="AD100" s="92"/>
      <c r="AE100" s="14">
        <v>94</v>
      </c>
      <c r="AF100" s="95">
        <f>武将属性!$C98</f>
        <v>330.14046027221167</v>
      </c>
      <c r="AG100" s="91">
        <f>士兵属性!$D98</f>
        <v>1143.6437947639824</v>
      </c>
      <c r="AH100" s="91">
        <f>士兵属性!$D98</f>
        <v>1143.6437947639824</v>
      </c>
      <c r="AI100" s="92">
        <f>士兵属性!$O98</f>
        <v>2.5000000000000001E-2</v>
      </c>
      <c r="AJ100" s="92">
        <f>士兵属性!$O98</f>
        <v>2.5000000000000001E-2</v>
      </c>
      <c r="AK100" s="92">
        <f>士兵属性!AV98</f>
        <v>0.15347900973209266</v>
      </c>
      <c r="AL100" s="92">
        <f t="shared" si="63"/>
        <v>0.15347900973209266</v>
      </c>
      <c r="AM100" s="95">
        <f>带兵数!$D97</f>
        <v>7862.436174456041</v>
      </c>
      <c r="AN100" s="91">
        <f>战法技能效用!AQ98</f>
        <v>2.2861996054842866</v>
      </c>
      <c r="AO100" s="91">
        <f t="shared" si="64"/>
        <v>80589705882.656509</v>
      </c>
      <c r="AP100" s="95">
        <f t="shared" si="65"/>
        <v>413796321.90486884</v>
      </c>
      <c r="AQ100" s="95">
        <f t="shared" si="66"/>
        <v>106841405.87848151</v>
      </c>
      <c r="AR100" s="95">
        <f t="shared" si="67"/>
        <v>106841405.87848151</v>
      </c>
      <c r="AS100" s="95">
        <f t="shared" si="68"/>
        <v>133278934802.55772</v>
      </c>
      <c r="AT100" s="95">
        <f t="shared" si="69"/>
        <v>133278934802.55772</v>
      </c>
      <c r="AU100" s="95">
        <f t="shared" si="70"/>
        <v>118433805054.11273</v>
      </c>
      <c r="AV100" s="95">
        <f t="shared" si="71"/>
        <v>118433805054.11273</v>
      </c>
      <c r="AW100" s="95">
        <f t="shared" si="72"/>
        <v>31081590.526294865</v>
      </c>
      <c r="AX100" s="95">
        <f t="shared" si="73"/>
        <v>74364631200.653168</v>
      </c>
      <c r="AY100" s="14">
        <v>94</v>
      </c>
      <c r="AZ100" s="14">
        <f t="shared" si="74"/>
        <v>1.4649433963479948</v>
      </c>
      <c r="BA100" s="14">
        <f t="shared" si="75"/>
        <v>1.8765815260537371</v>
      </c>
      <c r="BD100" s="14">
        <v>94</v>
      </c>
      <c r="BE100" s="95">
        <f>求节点(节奏总纲!$D$4:$D$163,M$7:M$166,$BD100)</f>
        <v>212.00167946625845</v>
      </c>
      <c r="BF100" s="95">
        <f>求节点(节奏总纲!$D$4:$D$163,N$7:N$166,$BD100)</f>
        <v>11643.407714907351</v>
      </c>
      <c r="BG100" s="95">
        <f>求节点(节奏总纲!$D$4:$D$163,O$7:O$166,$BD100)</f>
        <v>11643.407714907351</v>
      </c>
      <c r="BH100" s="95">
        <f>求节点(节奏总纲!$D$4:$D$163,P$7:P$166,$BD100)</f>
        <v>2.5000000000000001E-2</v>
      </c>
      <c r="BI100" s="95">
        <f>求节点(节奏总纲!$D$4:$D$163,Q$7:Q$166,$BD100)</f>
        <v>2.5000000000000001E-2</v>
      </c>
      <c r="BJ100" s="95">
        <f>求节点(节奏总纲!$D$4:$D$163,T$7:T$166,$BD100)</f>
        <v>1.3072215099283278</v>
      </c>
      <c r="BK100" s="95">
        <f>求节点(节奏总纲!$D$4:$D$163,U$7:U$166,$BD100)</f>
        <v>4889664637.725069</v>
      </c>
      <c r="BL100" s="91"/>
      <c r="BM100" s="14">
        <v>94</v>
      </c>
      <c r="BN100" s="95">
        <f>求节点(节奏总纲!$D$4:$D$163,AF$7:AF$166,$BD100)</f>
        <v>212.00167946625845</v>
      </c>
      <c r="BO100" s="95">
        <f>求节点(节奏总纲!$D$4:$D$163,AG$7:AG$166,$BD100)</f>
        <v>655.27606920874234</v>
      </c>
      <c r="BP100" s="95">
        <f>求节点(节奏总纲!$D$4:$D$163,AH$7:AH$166,$BD100)</f>
        <v>655.27606920874234</v>
      </c>
      <c r="BQ100" s="95">
        <f>求节点(节奏总纲!$D$4:$D$163,AI$7:AI$166,$BD100)</f>
        <v>2.5000000000000001E-2</v>
      </c>
      <c r="BR100" s="95">
        <f>求节点(节奏总纲!$D$4:$D$163,AJ$7:AJ$166,$BD100)</f>
        <v>2.5000000000000001E-2</v>
      </c>
      <c r="BS100" s="95">
        <f>求节点(节奏总纲!$D$4:$D$163,AM$7:AM$166,$BD100)</f>
        <v>5964.6114311805459</v>
      </c>
      <c r="BT100" s="95">
        <f>求节点(节奏总纲!$D$4:$D$163,AN$7:AN$166,$BD100)</f>
        <v>0.8598489594578238</v>
      </c>
      <c r="BU100" s="95">
        <f>求节点(节奏总纲!$D$4:$D$163,AO$7:AO$166,$BD100)</f>
        <v>2866614967.1593285</v>
      </c>
      <c r="BX100" s="14">
        <v>94</v>
      </c>
      <c r="BY100" s="14">
        <f t="shared" si="76"/>
        <v>15796721283.608957</v>
      </c>
      <c r="BZ100" s="14">
        <f t="shared" si="77"/>
        <v>19966966756.110966</v>
      </c>
      <c r="CA100" s="14">
        <f t="shared" si="78"/>
        <v>19966966756.110966</v>
      </c>
      <c r="CB100" s="14">
        <f t="shared" si="79"/>
        <v>29323277.887958582</v>
      </c>
      <c r="CC100" s="14">
        <f t="shared" si="80"/>
        <v>29323277.887958582</v>
      </c>
      <c r="CD100" s="14">
        <f t="shared" si="87"/>
        <v>19268975623.231472</v>
      </c>
      <c r="CF100" s="93">
        <f t="shared" si="81"/>
        <v>0.21045941793873682</v>
      </c>
      <c r="CG100" s="93">
        <f t="shared" si="82"/>
        <v>0.26601951924375339</v>
      </c>
      <c r="CH100" s="93">
        <f t="shared" si="83"/>
        <v>0.26601951924375339</v>
      </c>
      <c r="CI100" s="93">
        <f t="shared" si="84"/>
        <v>3.9067347492920194E-4</v>
      </c>
      <c r="CJ100" s="93">
        <f t="shared" si="85"/>
        <v>3.9067347492920194E-4</v>
      </c>
      <c r="CK100" s="93">
        <f t="shared" si="86"/>
        <v>0.25672019662389789</v>
      </c>
    </row>
    <row r="101" spans="12:89" x14ac:dyDescent="0.15">
      <c r="L101" s="14">
        <v>95</v>
      </c>
      <c r="M101" s="95">
        <f>武将属性!$C99</f>
        <v>334.43599424160254</v>
      </c>
      <c r="N101" s="95">
        <f>武将属性!$R99</f>
        <v>21256.118781796438</v>
      </c>
      <c r="O101" s="95">
        <f>武将属性!$R99</f>
        <v>21256.118781796438</v>
      </c>
      <c r="P101" s="90">
        <f>武将属性!$AD99</f>
        <v>2.5000000000000001E-2</v>
      </c>
      <c r="Q101" s="90">
        <f>武将属性!$AD99</f>
        <v>2.5000000000000001E-2</v>
      </c>
      <c r="R101" s="90">
        <f>武将属性!BG99</f>
        <v>0.15347900973209266</v>
      </c>
      <c r="S101" s="90">
        <f t="shared" si="53"/>
        <v>0.15347900973209266</v>
      </c>
      <c r="T101" s="95">
        <f>战法技能效用!AK99</f>
        <v>1.9285778842458567</v>
      </c>
      <c r="U101" s="95">
        <f t="shared" si="54"/>
        <v>45289928768.741196</v>
      </c>
      <c r="V101" s="95">
        <f t="shared" si="55"/>
        <v>270302657.32136095</v>
      </c>
      <c r="W101" s="95">
        <f t="shared" si="56"/>
        <v>4252843.0931066032</v>
      </c>
      <c r="X101" s="95">
        <f t="shared" si="57"/>
        <v>4252843.0931066032</v>
      </c>
      <c r="Y101" s="95">
        <f t="shared" si="58"/>
        <v>88194085802.357605</v>
      </c>
      <c r="Z101" s="95">
        <f t="shared" si="59"/>
        <v>88194085802.357605</v>
      </c>
      <c r="AA101" s="95">
        <f t="shared" si="60"/>
        <v>78370683111.444412</v>
      </c>
      <c r="AB101" s="95">
        <f t="shared" si="61"/>
        <v>78370683111.444412</v>
      </c>
      <c r="AC101" s="95">
        <f t="shared" si="62"/>
        <v>61735723972.862907</v>
      </c>
      <c r="AD101" s="92"/>
      <c r="AE101" s="14">
        <v>95</v>
      </c>
      <c r="AF101" s="95">
        <f>武将属性!$C99</f>
        <v>334.43599424160254</v>
      </c>
      <c r="AG101" s="91">
        <f>士兵属性!$D99</f>
        <v>1172.2120066579776</v>
      </c>
      <c r="AH101" s="91">
        <f>士兵属性!$D99</f>
        <v>1172.2120066579776</v>
      </c>
      <c r="AI101" s="92">
        <f>士兵属性!$O99</f>
        <v>2.5000000000000001E-2</v>
      </c>
      <c r="AJ101" s="92">
        <f>士兵属性!$O99</f>
        <v>2.5000000000000001E-2</v>
      </c>
      <c r="AK101" s="92">
        <f>士兵属性!AV99</f>
        <v>0.15347900973209266</v>
      </c>
      <c r="AL101" s="92">
        <f t="shared" si="63"/>
        <v>0.15347900973209266</v>
      </c>
      <c r="AM101" s="95">
        <f>带兵数!$D98</f>
        <v>7928.2838700936845</v>
      </c>
      <c r="AN101" s="91">
        <f>战法技能效用!AQ99</f>
        <v>2.3357004559421659</v>
      </c>
      <c r="AO101" s="91">
        <f t="shared" si="64"/>
        <v>89857624615.485687</v>
      </c>
      <c r="AP101" s="95">
        <f t="shared" si="65"/>
        <v>451199292.32264781</v>
      </c>
      <c r="AQ101" s="95">
        <f t="shared" si="66"/>
        <v>115138416.11207873</v>
      </c>
      <c r="AR101" s="95">
        <f t="shared" si="67"/>
        <v>115138416.11207873</v>
      </c>
      <c r="AS101" s="95">
        <f t="shared" si="68"/>
        <v>147216862369.78754</v>
      </c>
      <c r="AT101" s="95">
        <f t="shared" si="69"/>
        <v>147216862369.78754</v>
      </c>
      <c r="AU101" s="95">
        <f t="shared" si="70"/>
        <v>130819271660.67775</v>
      </c>
      <c r="AV101" s="95">
        <f t="shared" si="71"/>
        <v>130819271660.67775</v>
      </c>
      <c r="AW101" s="95">
        <f t="shared" si="72"/>
        <v>34046872.187124699</v>
      </c>
      <c r="AX101" s="95">
        <f t="shared" si="73"/>
        <v>80922514222.602661</v>
      </c>
      <c r="AY101" s="14">
        <v>95</v>
      </c>
      <c r="AZ101" s="14">
        <f t="shared" si="74"/>
        <v>1.5293002670443423</v>
      </c>
      <c r="BA101" s="14">
        <f t="shared" si="75"/>
        <v>1.9840531230312912</v>
      </c>
      <c r="BD101" s="14">
        <v>95</v>
      </c>
      <c r="BE101" s="95">
        <f>求节点(节奏总纲!$D$4:$D$163,M$7:M$166,$BD101)</f>
        <v>212.6790644022027</v>
      </c>
      <c r="BF101" s="95">
        <f>求节点(节奏总纲!$D$4:$D$163,N$7:N$166,$BD101)</f>
        <v>11692.21363555362</v>
      </c>
      <c r="BG101" s="95">
        <f>求节点(节奏总纲!$D$4:$D$163,O$7:O$166,$BD101)</f>
        <v>11692.21363555362</v>
      </c>
      <c r="BH101" s="95">
        <f>求节点(节奏总纲!$D$4:$D$163,P$7:P$166,$BD101)</f>
        <v>2.5000000000000001E-2</v>
      </c>
      <c r="BI101" s="95">
        <f>求节点(节奏总纲!$D$4:$D$163,Q$7:Q$166,$BD101)</f>
        <v>2.5000000000000001E-2</v>
      </c>
      <c r="BJ101" s="95">
        <f>求节点(节奏总纲!$D$4:$D$163,T$7:T$166,$BD101)</f>
        <v>1.3098672729347138</v>
      </c>
      <c r="BK101" s="95">
        <f>求节点(节奏总纲!$D$4:$D$163,U$7:U$166,$BD101)</f>
        <v>4956836601.5384912</v>
      </c>
      <c r="BL101" s="91"/>
      <c r="BM101" s="14">
        <v>95</v>
      </c>
      <c r="BN101" s="95">
        <f>求节点(节奏总纲!$D$4:$D$163,AF$7:AF$166,$BD101)</f>
        <v>212.6790644022027</v>
      </c>
      <c r="BO101" s="95">
        <f>求节点(节奏总纲!$D$4:$D$163,AG$7:AG$166,$BD101)</f>
        <v>657.16155501367234</v>
      </c>
      <c r="BP101" s="95">
        <f>求节点(节奏总纲!$D$4:$D$163,AH$7:AH$166,$BD101)</f>
        <v>657.16155501367234</v>
      </c>
      <c r="BQ101" s="95">
        <f>求节点(节奏总纲!$D$4:$D$163,AI$7:AI$166,$BD101)</f>
        <v>2.5000000000000001E-2</v>
      </c>
      <c r="BR101" s="95">
        <f>求节点(节奏总纲!$D$4:$D$163,AJ$7:AJ$166,$BD101)</f>
        <v>2.5000000000000001E-2</v>
      </c>
      <c r="BS101" s="95">
        <f>求节点(节奏总纲!$D$4:$D$163,AM$7:AM$166,$BD101)</f>
        <v>5974.9504450779496</v>
      </c>
      <c r="BT101" s="95">
        <f>求节点(节奏总纲!$D$4:$D$163,AN$7:AN$166,$BD101)</f>
        <v>0.86684665387905502</v>
      </c>
      <c r="BU101" s="95">
        <f>求节点(节奏总纲!$D$4:$D$163,AO$7:AO$166,$BD101)</f>
        <v>2922675571.1452441</v>
      </c>
      <c r="BX101" s="14">
        <v>95</v>
      </c>
      <c r="BY101" s="14">
        <f t="shared" si="76"/>
        <v>16957815530.149485</v>
      </c>
      <c r="BZ101" s="14">
        <f t="shared" si="77"/>
        <v>21002060642.198101</v>
      </c>
      <c r="CA101" s="14">
        <f t="shared" si="78"/>
        <v>21002060642.198101</v>
      </c>
      <c r="CB101" s="14">
        <f t="shared" si="79"/>
        <v>29323277.887958582</v>
      </c>
      <c r="CC101" s="14">
        <f t="shared" si="80"/>
        <v>29323277.887958582</v>
      </c>
      <c r="CD101" s="14">
        <f t="shared" si="87"/>
        <v>20817667006.629753</v>
      </c>
      <c r="CF101" s="93">
        <f t="shared" si="81"/>
        <v>0.212402143710367</v>
      </c>
      <c r="CG101" s="93">
        <f t="shared" si="82"/>
        <v>0.26305762642640806</v>
      </c>
      <c r="CH101" s="93">
        <f t="shared" si="83"/>
        <v>0.26305762642640806</v>
      </c>
      <c r="CI101" s="93">
        <f t="shared" si="84"/>
        <v>3.6728357334373614E-4</v>
      </c>
      <c r="CJ101" s="93">
        <f t="shared" si="85"/>
        <v>3.6728357334373614E-4</v>
      </c>
      <c r="CK101" s="93">
        <f t="shared" si="86"/>
        <v>0.26074803629012944</v>
      </c>
    </row>
    <row r="102" spans="12:89" x14ac:dyDescent="0.15">
      <c r="L102" s="14">
        <v>96</v>
      </c>
      <c r="M102" s="95">
        <f>武将属性!$C100</f>
        <v>339.32750337514807</v>
      </c>
      <c r="N102" s="95">
        <f>武将属性!$R100</f>
        <v>21499.50746636017</v>
      </c>
      <c r="O102" s="95">
        <f>武将属性!$R100</f>
        <v>21499.50746636017</v>
      </c>
      <c r="P102" s="90">
        <f>武将属性!$AD100</f>
        <v>2.5000000000000001E-2</v>
      </c>
      <c r="Q102" s="90">
        <f>武将属性!$AD100</f>
        <v>2.5000000000000001E-2</v>
      </c>
      <c r="R102" s="90">
        <f>武将属性!BG100</f>
        <v>0.15347900973209266</v>
      </c>
      <c r="S102" s="90">
        <f t="shared" si="53"/>
        <v>0.15347900973209266</v>
      </c>
      <c r="T102" s="95">
        <f>战法技能效用!AK100</f>
        <v>1.9536637062583928</v>
      </c>
      <c r="U102" s="95">
        <f t="shared" si="54"/>
        <v>47819530481.478462</v>
      </c>
      <c r="V102" s="95">
        <f t="shared" si="55"/>
        <v>285521704.77766055</v>
      </c>
      <c r="W102" s="95">
        <f t="shared" si="56"/>
        <v>4506399.3858098444</v>
      </c>
      <c r="X102" s="95">
        <f t="shared" si="57"/>
        <v>4506399.3858098444</v>
      </c>
      <c r="Y102" s="95">
        <f t="shared" si="58"/>
        <v>94522309504.019165</v>
      </c>
      <c r="Z102" s="95">
        <f t="shared" si="59"/>
        <v>94522309504.019165</v>
      </c>
      <c r="AA102" s="95">
        <f t="shared" si="60"/>
        <v>83994044472.575409</v>
      </c>
      <c r="AB102" s="95">
        <f t="shared" si="61"/>
        <v>83994044472.575409</v>
      </c>
      <c r="AC102" s="95">
        <f t="shared" si="62"/>
        <v>65603519477.409248</v>
      </c>
      <c r="AD102" s="92"/>
      <c r="AE102" s="14">
        <v>96</v>
      </c>
      <c r="AF102" s="95">
        <f>武将属性!$C100</f>
        <v>339.32750337514807</v>
      </c>
      <c r="AG102" s="91">
        <f>士兵属性!$D100</f>
        <v>1202.6132948850413</v>
      </c>
      <c r="AH102" s="91">
        <f>士兵属性!$D100</f>
        <v>1202.6132948850413</v>
      </c>
      <c r="AI102" s="92">
        <f>士兵属性!$O100</f>
        <v>2.5000000000000001E-2</v>
      </c>
      <c r="AJ102" s="92">
        <f>士兵属性!$O100</f>
        <v>2.5000000000000001E-2</v>
      </c>
      <c r="AK102" s="92">
        <f>士兵属性!AV100</f>
        <v>0.15347900973209266</v>
      </c>
      <c r="AL102" s="92">
        <f t="shared" si="63"/>
        <v>0.15347900973209266</v>
      </c>
      <c r="AM102" s="95">
        <f>带兵数!$D99</f>
        <v>7996.3157135581278</v>
      </c>
      <c r="AN102" s="91">
        <f>战法技能效用!AQ100</f>
        <v>2.3877981785124951</v>
      </c>
      <c r="AO102" s="91">
        <f t="shared" si="64"/>
        <v>100689250301.41316</v>
      </c>
      <c r="AP102" s="95">
        <f t="shared" si="65"/>
        <v>493420885.89238662</v>
      </c>
      <c r="AQ102" s="95">
        <f t="shared" si="66"/>
        <v>124524722.70054984</v>
      </c>
      <c r="AR102" s="95">
        <f t="shared" si="67"/>
        <v>124524722.70054984</v>
      </c>
      <c r="AS102" s="95">
        <f t="shared" si="68"/>
        <v>163347587632.2121</v>
      </c>
      <c r="AT102" s="95">
        <f t="shared" si="69"/>
        <v>163347587632.2121</v>
      </c>
      <c r="AU102" s="95">
        <f t="shared" si="70"/>
        <v>145153293567.00217</v>
      </c>
      <c r="AV102" s="95">
        <f t="shared" si="71"/>
        <v>145153293567.00217</v>
      </c>
      <c r="AW102" s="95">
        <f t="shared" si="72"/>
        <v>37456021.604459055</v>
      </c>
      <c r="AX102" s="95">
        <f t="shared" si="73"/>
        <v>88408505566.4729</v>
      </c>
      <c r="AY102" s="14">
        <v>96</v>
      </c>
      <c r="AZ102" s="14">
        <f t="shared" si="74"/>
        <v>1.6005337349645559</v>
      </c>
      <c r="BA102" s="14">
        <f t="shared" si="75"/>
        <v>2.1056093459640364</v>
      </c>
      <c r="BD102" s="14">
        <v>96</v>
      </c>
      <c r="BE102" s="95">
        <f>求节点(节奏总纲!$D$4:$D$163,M$7:M$166,$BD102)</f>
        <v>213.35644933814692</v>
      </c>
      <c r="BF102" s="95">
        <f>求节点(节奏总纲!$D$4:$D$163,N$7:N$166,$BD102)</f>
        <v>11741.01955619989</v>
      </c>
      <c r="BG102" s="95">
        <f>求节点(节奏总纲!$D$4:$D$163,O$7:O$166,$BD102)</f>
        <v>11741.01955619989</v>
      </c>
      <c r="BH102" s="95">
        <f>求节点(节奏总纲!$D$4:$D$163,P$7:P$166,$BD102)</f>
        <v>2.5000000000000001E-2</v>
      </c>
      <c r="BI102" s="95">
        <f>求节点(节奏总纲!$D$4:$D$163,Q$7:Q$166,$BD102)</f>
        <v>2.5000000000000001E-2</v>
      </c>
      <c r="BJ102" s="95">
        <f>求节点(节奏总纲!$D$4:$D$163,T$7:T$166,$BD102)</f>
        <v>1.3125130359410997</v>
      </c>
      <c r="BK102" s="95">
        <f>求节点(节奏总纲!$D$4:$D$163,U$7:U$166,$BD102)</f>
        <v>5024008565.3519135</v>
      </c>
      <c r="BL102" s="91"/>
      <c r="BM102" s="14">
        <v>96</v>
      </c>
      <c r="BN102" s="95">
        <f>求节点(节奏总纲!$D$4:$D$163,AF$7:AF$166,$BD102)</f>
        <v>213.35644933814692</v>
      </c>
      <c r="BO102" s="95">
        <f>求节点(节奏总纲!$D$4:$D$163,AG$7:AG$166,$BD102)</f>
        <v>659.04704081860234</v>
      </c>
      <c r="BP102" s="95">
        <f>求节点(节奏总纲!$D$4:$D$163,AH$7:AH$166,$BD102)</f>
        <v>659.04704081860234</v>
      </c>
      <c r="BQ102" s="95">
        <f>求节点(节奏总纲!$D$4:$D$163,AI$7:AI$166,$BD102)</f>
        <v>2.5000000000000001E-2</v>
      </c>
      <c r="BR102" s="95">
        <f>求节点(节奏总纲!$D$4:$D$163,AJ$7:AJ$166,$BD102)</f>
        <v>2.5000000000000001E-2</v>
      </c>
      <c r="BS102" s="95">
        <f>求节点(节奏总纲!$D$4:$D$163,AM$7:AM$166,$BD102)</f>
        <v>5985.2894589753532</v>
      </c>
      <c r="BT102" s="95">
        <f>求节点(节奏总纲!$D$4:$D$163,AN$7:AN$166,$BD102)</f>
        <v>0.87384434830028623</v>
      </c>
      <c r="BU102" s="95">
        <f>求节点(节奏总纲!$D$4:$D$163,AO$7:AO$166,$BD102)</f>
        <v>2978736175.1311598</v>
      </c>
      <c r="BX102" s="14">
        <v>96</v>
      </c>
      <c r="BY102" s="14">
        <f t="shared" si="76"/>
        <v>18354447556.894901</v>
      </c>
      <c r="BZ102" s="14">
        <f t="shared" si="77"/>
        <v>22098867260.829166</v>
      </c>
      <c r="CA102" s="14">
        <f t="shared" si="78"/>
        <v>22098867260.829166</v>
      </c>
      <c r="CB102" s="14">
        <f t="shared" si="79"/>
        <v>29323277.887958582</v>
      </c>
      <c r="CC102" s="14">
        <f t="shared" si="80"/>
        <v>29323277.887958582</v>
      </c>
      <c r="CD102" s="14">
        <f t="shared" si="87"/>
        <v>22463385219.635986</v>
      </c>
      <c r="CF102" s="93">
        <f t="shared" si="81"/>
        <v>0.21574630813987164</v>
      </c>
      <c r="CG102" s="93">
        <f t="shared" si="82"/>
        <v>0.25975987622716279</v>
      </c>
      <c r="CH102" s="93">
        <f t="shared" si="83"/>
        <v>0.25975987622716279</v>
      </c>
      <c r="CI102" s="93">
        <f t="shared" si="84"/>
        <v>3.446787993632677E-4</v>
      </c>
      <c r="CJ102" s="93">
        <f t="shared" si="85"/>
        <v>3.446787993632677E-4</v>
      </c>
      <c r="CK102" s="93">
        <f t="shared" si="86"/>
        <v>0.26404458180707607</v>
      </c>
    </row>
    <row r="103" spans="12:89" x14ac:dyDescent="0.15">
      <c r="L103" s="14">
        <v>97</v>
      </c>
      <c r="M103" s="95">
        <f>武将属性!$C101</f>
        <v>344.32300769953247</v>
      </c>
      <c r="N103" s="95">
        <f>武将属性!$R101</f>
        <v>21743.046677841219</v>
      </c>
      <c r="O103" s="95">
        <f>武将属性!$R101</f>
        <v>21743.046677841219</v>
      </c>
      <c r="P103" s="90">
        <f>武将属性!$AD101</f>
        <v>2.5000000000000001E-2</v>
      </c>
      <c r="Q103" s="90">
        <f>武将属性!$AD101</f>
        <v>2.5000000000000001E-2</v>
      </c>
      <c r="R103" s="90">
        <f>武将属性!BG101</f>
        <v>0.15347900973209266</v>
      </c>
      <c r="S103" s="90">
        <f t="shared" si="53"/>
        <v>0.15347900973209266</v>
      </c>
      <c r="T103" s="95">
        <f>战法技能效用!AK101</f>
        <v>1.9780058826983264</v>
      </c>
      <c r="U103" s="95">
        <f t="shared" si="54"/>
        <v>50450453398.173172</v>
      </c>
      <c r="V103" s="95">
        <f t="shared" si="55"/>
        <v>303139982.23540616</v>
      </c>
      <c r="W103" s="95">
        <f t="shared" si="56"/>
        <v>4800526.4388109744</v>
      </c>
      <c r="X103" s="95">
        <f t="shared" si="57"/>
        <v>4800526.4388109744</v>
      </c>
      <c r="Y103" s="95">
        <f t="shared" si="58"/>
        <v>101832263841.24673</v>
      </c>
      <c r="Z103" s="95">
        <f t="shared" si="59"/>
        <v>101832263841.24673</v>
      </c>
      <c r="AA103" s="95">
        <f t="shared" si="60"/>
        <v>90489787466.111572</v>
      </c>
      <c r="AB103" s="95">
        <f t="shared" si="61"/>
        <v>90489787466.111572</v>
      </c>
      <c r="AC103" s="95">
        <f t="shared" si="62"/>
        <v>70099304399.427521</v>
      </c>
      <c r="AD103" s="92"/>
      <c r="AE103" s="14">
        <v>97</v>
      </c>
      <c r="AF103" s="95">
        <f>武将属性!$C101</f>
        <v>344.32300769953247</v>
      </c>
      <c r="AG103" s="91">
        <f>士兵属性!$D101</f>
        <v>1230.3068971018783</v>
      </c>
      <c r="AH103" s="91">
        <f>士兵属性!$D101</f>
        <v>1230.3068971018783</v>
      </c>
      <c r="AI103" s="92">
        <f>士兵属性!$O101</f>
        <v>2.5000000000000001E-2</v>
      </c>
      <c r="AJ103" s="92">
        <f>士兵属性!$O101</f>
        <v>2.5000000000000001E-2</v>
      </c>
      <c r="AK103" s="92">
        <f>士兵属性!AV101</f>
        <v>0.15347900973209266</v>
      </c>
      <c r="AL103" s="92">
        <f t="shared" si="63"/>
        <v>0.15347900973209266</v>
      </c>
      <c r="AM103" s="95">
        <f>带兵数!$D100</f>
        <v>8062.6384257945538</v>
      </c>
      <c r="AN103" s="91">
        <f>战法技能效用!AQ101</f>
        <v>2.4887629985841904</v>
      </c>
      <c r="AO103" s="91">
        <f t="shared" si="64"/>
        <v>115288869916.14809</v>
      </c>
      <c r="AP103" s="95">
        <f t="shared" si="65"/>
        <v>549454377.55329752</v>
      </c>
      <c r="AQ103" s="95">
        <f t="shared" si="66"/>
        <v>137540062.0396916</v>
      </c>
      <c r="AR103" s="95">
        <f t="shared" si="67"/>
        <v>137540062.0396916</v>
      </c>
      <c r="AS103" s="95">
        <f t="shared" si="68"/>
        <v>184575398900.31796</v>
      </c>
      <c r="AT103" s="95">
        <f t="shared" si="69"/>
        <v>184575398900.31796</v>
      </c>
      <c r="AU103" s="95">
        <f t="shared" si="70"/>
        <v>164016668076.83582</v>
      </c>
      <c r="AV103" s="95">
        <f t="shared" si="71"/>
        <v>164016668076.83582</v>
      </c>
      <c r="AW103" s="95">
        <f t="shared" si="72"/>
        <v>41975462.130084783</v>
      </c>
      <c r="AX103" s="95">
        <f t="shared" si="73"/>
        <v>97006582002.804001</v>
      </c>
      <c r="AY103" s="14">
        <v>97</v>
      </c>
      <c r="AZ103" s="14">
        <f t="shared" si="74"/>
        <v>1.6650622549833065</v>
      </c>
      <c r="BA103" s="14">
        <f t="shared" si="75"/>
        <v>2.2851899666043978</v>
      </c>
      <c r="BD103" s="14">
        <v>97</v>
      </c>
      <c r="BE103" s="95">
        <f>求节点(节奏总纲!$D$4:$D$163,M$7:M$166,$BD103)</f>
        <v>213.99432317995851</v>
      </c>
      <c r="BF103" s="95">
        <f>求节点(节奏总纲!$D$4:$D$163,N$7:N$166,$BD103)</f>
        <v>11786.564148189107</v>
      </c>
      <c r="BG103" s="95">
        <f>求节点(节奏总纲!$D$4:$D$163,O$7:O$166,$BD103)</f>
        <v>11786.564148189107</v>
      </c>
      <c r="BH103" s="95">
        <f>求节点(节奏总纲!$D$4:$D$163,P$7:P$166,$BD103)</f>
        <v>2.5000000000000001E-2</v>
      </c>
      <c r="BI103" s="95">
        <f>求节点(节奏总纲!$D$4:$D$163,Q$7:Q$166,$BD103)</f>
        <v>2.5000000000000001E-2</v>
      </c>
      <c r="BJ103" s="95">
        <f>求节点(节奏总纲!$D$4:$D$163,T$7:T$166,$BD103)</f>
        <v>1.3148641635532252</v>
      </c>
      <c r="BK103" s="95">
        <f>求节点(节奏总纲!$D$4:$D$163,U$7:U$166,$BD103)</f>
        <v>5090659362.2329798</v>
      </c>
      <c r="BL103" s="91"/>
      <c r="BM103" s="14">
        <v>97</v>
      </c>
      <c r="BN103" s="95">
        <f>求节点(节奏总纲!$D$4:$D$163,AF$7:AF$166,$BD103)</f>
        <v>213.99432317995851</v>
      </c>
      <c r="BO103" s="95">
        <f>求节点(节奏总纲!$D$4:$D$163,AG$7:AG$166,$BD103)</f>
        <v>660.81053143558108</v>
      </c>
      <c r="BP103" s="95">
        <f>求节点(节奏总纲!$D$4:$D$163,AH$7:AH$166,$BD103)</f>
        <v>660.81053143558108</v>
      </c>
      <c r="BQ103" s="95">
        <f>求节点(节奏总纲!$D$4:$D$163,AI$7:AI$166,$BD103)</f>
        <v>2.5000000000000001E-2</v>
      </c>
      <c r="BR103" s="95">
        <f>求节点(节奏总纲!$D$4:$D$163,AJ$7:AJ$166,$BD103)</f>
        <v>2.5000000000000001E-2</v>
      </c>
      <c r="BS103" s="95">
        <f>求节点(节奏总纲!$D$4:$D$163,AM$7:AM$166,$BD103)</f>
        <v>5994.9155602928331</v>
      </c>
      <c r="BT103" s="95">
        <f>求节点(节奏总纲!$D$4:$D$163,AN$7:AN$166,$BD103)</f>
        <v>0.88031684374371566</v>
      </c>
      <c r="BU103" s="95">
        <f>求节点(节奏总纲!$D$4:$D$163,AO$7:AO$166,$BD103)</f>
        <v>3036972191.5227699</v>
      </c>
      <c r="BX103" s="14">
        <v>97</v>
      </c>
      <c r="BY103" s="14">
        <f t="shared" ref="BY103:BY140" si="88">(M103-M102)*V103+BY102</f>
        <v>19868784649.045681</v>
      </c>
      <c r="BZ103" s="14">
        <f t="shared" ref="BZ103:BZ140" si="89">(N103-N102)*W103+BZ102</f>
        <v>23267983684.431122</v>
      </c>
      <c r="CA103" s="14">
        <f t="shared" ref="CA103:CA140" si="90">(O103-O102)*X103+CA102</f>
        <v>23267983684.431122</v>
      </c>
      <c r="CB103" s="14">
        <f t="shared" ref="CB103:CB140" si="91">(P103-P102)*Y103+CB102</f>
        <v>29323277.887958582</v>
      </c>
      <c r="CC103" s="14">
        <f t="shared" ref="CC103:CC140" si="92">(Q103-Q102)*Z103+CC102</f>
        <v>29323277.887958582</v>
      </c>
      <c r="CD103" s="14">
        <f t="shared" ref="CD103:CD140" si="93">(T103-T102)*AC103+CD102</f>
        <v>24169754855.643467</v>
      </c>
      <c r="CF103" s="93">
        <f t="shared" ref="CF103:CF140" si="94">BY103/SUM($BY103:$CD103)</f>
        <v>0.2192220384843907</v>
      </c>
      <c r="CG103" s="93">
        <f t="shared" ref="CG103:CG140" si="95">BZ103/SUM($BY103:$CD103)</f>
        <v>0.25672706734820511</v>
      </c>
      <c r="CH103" s="93">
        <f t="shared" ref="CH103:CH140" si="96">CA103/SUM($BY103:$CD103)</f>
        <v>0.25672706734820511</v>
      </c>
      <c r="CI103" s="93">
        <f t="shared" ref="CI103:CI140" si="97">CB103/SUM($BY103:$CD103)</f>
        <v>3.2353809592230385E-4</v>
      </c>
      <c r="CJ103" s="93">
        <f t="shared" ref="CJ103:CJ140" si="98">CC103/SUM($BY103:$CD103)</f>
        <v>3.2353809592230385E-4</v>
      </c>
      <c r="CK103" s="93">
        <f t="shared" ref="CK103:CK140" si="99">CD103/SUM($BY103:$CD103)</f>
        <v>0.26667675062735435</v>
      </c>
    </row>
    <row r="104" spans="12:89" x14ac:dyDescent="0.15">
      <c r="L104" s="14">
        <v>98</v>
      </c>
      <c r="M104" s="95">
        <f>武将属性!$C102</f>
        <v>349.27068340116523</v>
      </c>
      <c r="N104" s="95">
        <f>武将属性!$R102</f>
        <v>21986.655198454871</v>
      </c>
      <c r="O104" s="95">
        <f>武将属性!$R102</f>
        <v>21986.655198454871</v>
      </c>
      <c r="P104" s="90">
        <f>武将属性!$AD102</f>
        <v>2.5000000000000001E-2</v>
      </c>
      <c r="Q104" s="90">
        <f>武将属性!$AD102</f>
        <v>2.5000000000000001E-2</v>
      </c>
      <c r="R104" s="90">
        <f>武将属性!BG102</f>
        <v>0.15347900973209266</v>
      </c>
      <c r="S104" s="90">
        <f t="shared" si="53"/>
        <v>0.15347900973209266</v>
      </c>
      <c r="T104" s="95">
        <f>战法技能效用!AK102</f>
        <v>1.9992373411708373</v>
      </c>
      <c r="U104" s="95">
        <f t="shared" si="54"/>
        <v>53077354163.383034</v>
      </c>
      <c r="V104" s="95">
        <f t="shared" si="55"/>
        <v>320849196.19199675</v>
      </c>
      <c r="W104" s="95">
        <f t="shared" si="56"/>
        <v>5096874.3090385376</v>
      </c>
      <c r="X104" s="95">
        <f t="shared" si="57"/>
        <v>5096874.3090385376</v>
      </c>
      <c r="Y104" s="95">
        <f t="shared" si="58"/>
        <v>109329968802.62756</v>
      </c>
      <c r="Z104" s="95">
        <f t="shared" si="59"/>
        <v>109329968802.62756</v>
      </c>
      <c r="AA104" s="95">
        <f t="shared" si="60"/>
        <v>97152368683.952972</v>
      </c>
      <c r="AB104" s="95">
        <f t="shared" si="61"/>
        <v>97152368683.952972</v>
      </c>
      <c r="AC104" s="95">
        <f t="shared" si="62"/>
        <v>74727809289.641754</v>
      </c>
      <c r="AD104" s="92"/>
      <c r="AE104" s="14">
        <v>98</v>
      </c>
      <c r="AF104" s="95">
        <f>武将属性!$C102</f>
        <v>349.27068340116523</v>
      </c>
      <c r="AG104" s="91">
        <f>士兵属性!$D102</f>
        <v>1254.210236385484</v>
      </c>
      <c r="AH104" s="91">
        <f>士兵属性!$D102</f>
        <v>1254.210236385484</v>
      </c>
      <c r="AI104" s="92">
        <f>士兵属性!$O102</f>
        <v>2.5000000000000001E-2</v>
      </c>
      <c r="AJ104" s="92">
        <f>士兵属性!$O102</f>
        <v>2.5000000000000001E-2</v>
      </c>
      <c r="AK104" s="92">
        <f>士兵属性!AV102</f>
        <v>0.15347900973209266</v>
      </c>
      <c r="AL104" s="92">
        <f t="shared" si="63"/>
        <v>0.15347900973209266</v>
      </c>
      <c r="AM104" s="95">
        <f>带兵数!$D101</f>
        <v>8130.2848669690393</v>
      </c>
      <c r="AN104" s="91">
        <f>战法技能效用!AQ102</f>
        <v>2.593375309664717</v>
      </c>
      <c r="AO104" s="91">
        <f t="shared" si="64"/>
        <v>131104204046.00342</v>
      </c>
      <c r="AP104" s="95">
        <f t="shared" si="65"/>
        <v>608488392.93451893</v>
      </c>
      <c r="AQ104" s="95">
        <f t="shared" si="66"/>
        <v>151561566.30736434</v>
      </c>
      <c r="AR104" s="95">
        <f t="shared" si="67"/>
        <v>151561566.30736434</v>
      </c>
      <c r="AS104" s="95">
        <f t="shared" si="68"/>
        <v>207343567650.64996</v>
      </c>
      <c r="AT104" s="95">
        <f t="shared" si="69"/>
        <v>207343567650.64996</v>
      </c>
      <c r="AU104" s="95">
        <f t="shared" si="70"/>
        <v>184248829019.67831</v>
      </c>
      <c r="AV104" s="95">
        <f t="shared" si="71"/>
        <v>184248829019.67831</v>
      </c>
      <c r="AW104" s="95">
        <f t="shared" si="72"/>
        <v>46760985.873347141</v>
      </c>
      <c r="AX104" s="95">
        <f t="shared" si="73"/>
        <v>105800286095.3871</v>
      </c>
      <c r="AY104" s="14">
        <v>98</v>
      </c>
      <c r="AZ104" s="14">
        <f t="shared" si="74"/>
        <v>1.7207741078045293</v>
      </c>
      <c r="BA104" s="14">
        <f t="shared" si="75"/>
        <v>2.4700591450439986</v>
      </c>
      <c r="BD104" s="14">
        <v>98</v>
      </c>
      <c r="BE104" s="95">
        <f>求节点(节奏总纲!$D$4:$D$163,M$7:M$166,$BD104)</f>
        <v>214.63196411170458</v>
      </c>
      <c r="BF104" s="95">
        <f>求节点(节奏总纲!$D$4:$D$163,N$7:N$166,$BD104)</f>
        <v>11832.08951529256</v>
      </c>
      <c r="BG104" s="95">
        <f>求节点(节奏总纲!$D$4:$D$163,O$7:O$166,$BD104)</f>
        <v>11832.08951529256</v>
      </c>
      <c r="BH104" s="95">
        <f>求节点(节奏总纲!$D$4:$D$163,P$7:P$166,$BD104)</f>
        <v>2.5000000000000001E-2</v>
      </c>
      <c r="BI104" s="95">
        <f>求节点(节奏总纲!$D$4:$D$163,Q$7:Q$166,$BD104)</f>
        <v>2.5000000000000001E-2</v>
      </c>
      <c r="BJ104" s="95">
        <f>求节点(节奏总纲!$D$4:$D$163,T$7:T$166,$BD104)</f>
        <v>1.3172135543481229</v>
      </c>
      <c r="BK104" s="95">
        <f>求节点(节奏总纲!$D$4:$D$163,U$7:U$166,$BD104)</f>
        <v>5157307086.9383183</v>
      </c>
      <c r="BL104" s="91"/>
      <c r="BM104" s="14">
        <v>98</v>
      </c>
      <c r="BN104" s="95">
        <f>求节点(节奏总纲!$D$4:$D$163,AF$7:AF$166,$BD104)</f>
        <v>214.63196411170458</v>
      </c>
      <c r="BO104" s="95">
        <f>求节点(节奏总纲!$D$4:$D$163,AG$7:AG$166,$BD104)</f>
        <v>662.57330291511641</v>
      </c>
      <c r="BP104" s="95">
        <f>求节点(节奏总纲!$D$4:$D$163,AH$7:AH$166,$BD104)</f>
        <v>662.57330291511641</v>
      </c>
      <c r="BQ104" s="95">
        <f>求节点(节奏总纲!$D$4:$D$163,AI$7:AI$166,$BD104)</f>
        <v>2.5000000000000001E-2</v>
      </c>
      <c r="BR104" s="95">
        <f>求节点(节奏总纲!$D$4:$D$163,AJ$7:AJ$166,$BD104)</f>
        <v>2.5000000000000001E-2</v>
      </c>
      <c r="BS104" s="95">
        <f>求节点(节奏总纲!$D$4:$D$163,AM$7:AM$166,$BD104)</f>
        <v>6004.5374591320142</v>
      </c>
      <c r="BT104" s="95">
        <f>求节点(节奏总纲!$D$4:$D$163,AN$7:AN$166,$BD104)</f>
        <v>0.88678624324330935</v>
      </c>
      <c r="BU104" s="95">
        <f>求节点(节奏总纲!$D$4:$D$163,AO$7:AO$166,$BD104)</f>
        <v>3095221031.5391636</v>
      </c>
      <c r="BX104" s="14">
        <v>98</v>
      </c>
      <c r="BY104" s="14">
        <f t="shared" si="88"/>
        <v>21456242420.933228</v>
      </c>
      <c r="BZ104" s="14">
        <f t="shared" si="89"/>
        <v>24509625694.60973</v>
      </c>
      <c r="CA104" s="14">
        <f t="shared" si="90"/>
        <v>24509625694.60973</v>
      </c>
      <c r="CB104" s="14">
        <f t="shared" si="91"/>
        <v>29323277.887958582</v>
      </c>
      <c r="CC104" s="14">
        <f t="shared" si="92"/>
        <v>29323277.887958582</v>
      </c>
      <c r="CD104" s="14">
        <f t="shared" si="93"/>
        <v>25756335235.318207</v>
      </c>
      <c r="CF104" s="93">
        <f t="shared" si="94"/>
        <v>0.22282829414808089</v>
      </c>
      <c r="CG104" s="93">
        <f t="shared" si="95"/>
        <v>0.25453842180723812</v>
      </c>
      <c r="CH104" s="93">
        <f t="shared" si="96"/>
        <v>0.25453842180723812</v>
      </c>
      <c r="CI104" s="93">
        <f t="shared" si="97"/>
        <v>3.0452937016731173E-4</v>
      </c>
      <c r="CJ104" s="93">
        <f t="shared" si="98"/>
        <v>3.0452937016731173E-4</v>
      </c>
      <c r="CK104" s="93">
        <f t="shared" si="99"/>
        <v>0.26748580349710838</v>
      </c>
    </row>
    <row r="105" spans="12:89" x14ac:dyDescent="0.15">
      <c r="L105" s="14">
        <v>99</v>
      </c>
      <c r="M105" s="95">
        <f>武将属性!$C103</f>
        <v>354.21835910279782</v>
      </c>
      <c r="N105" s="95">
        <f>武将属性!$R103</f>
        <v>22230.263719068524</v>
      </c>
      <c r="O105" s="95">
        <f>武将属性!$R103</f>
        <v>22230.263719068524</v>
      </c>
      <c r="P105" s="90">
        <f>武将属性!$AD103</f>
        <v>2.5000000000000001E-2</v>
      </c>
      <c r="Q105" s="90">
        <f>武将属性!$AD103</f>
        <v>2.5000000000000001E-2</v>
      </c>
      <c r="R105" s="90">
        <f>武将属性!BG103</f>
        <v>0.15347900973209266</v>
      </c>
      <c r="S105" s="90">
        <f t="shared" si="53"/>
        <v>0.15347900973209266</v>
      </c>
      <c r="T105" s="95">
        <f>战法技能效用!AK103</f>
        <v>2.0204687996433486</v>
      </c>
      <c r="U105" s="95">
        <f t="shared" si="54"/>
        <v>55810528579.21714</v>
      </c>
      <c r="V105" s="95">
        <f t="shared" si="55"/>
        <v>338722020.87778044</v>
      </c>
      <c r="W105" s="95">
        <f t="shared" si="56"/>
        <v>5397217.0525531843</v>
      </c>
      <c r="X105" s="95">
        <f t="shared" si="57"/>
        <v>5397217.0525531843</v>
      </c>
      <c r="Y105" s="95">
        <f t="shared" si="58"/>
        <v>117055178953.47417</v>
      </c>
      <c r="Z105" s="95">
        <f t="shared" si="59"/>
        <v>117055178953.47417</v>
      </c>
      <c r="AA105" s="95">
        <f t="shared" si="60"/>
        <v>104017114672.22794</v>
      </c>
      <c r="AB105" s="95">
        <f t="shared" si="61"/>
        <v>104017114672.22794</v>
      </c>
      <c r="AC105" s="95">
        <f t="shared" si="62"/>
        <v>79445653232.026917</v>
      </c>
      <c r="AD105" s="91"/>
      <c r="AE105" s="14">
        <v>99</v>
      </c>
      <c r="AF105" s="95">
        <f>武将属性!$C103</f>
        <v>354.21835910279782</v>
      </c>
      <c r="AG105" s="91">
        <f>士兵属性!$D103</f>
        <v>1269.2208620900194</v>
      </c>
      <c r="AH105" s="91">
        <f>士兵属性!$D103</f>
        <v>1269.2208620900194</v>
      </c>
      <c r="AI105" s="92">
        <f>士兵属性!$O103</f>
        <v>2.5000000000000001E-2</v>
      </c>
      <c r="AJ105" s="92">
        <f>士兵属性!$O103</f>
        <v>2.5000000000000001E-2</v>
      </c>
      <c r="AK105" s="92">
        <f>士兵属性!AV103</f>
        <v>0.15347900973209266</v>
      </c>
      <c r="AL105" s="92">
        <f t="shared" si="63"/>
        <v>0.15347900973209266</v>
      </c>
      <c r="AM105" s="95">
        <f>带兵数!$D102</f>
        <v>8197.0754516970574</v>
      </c>
      <c r="AN105" s="91">
        <f>战法技能效用!AQ103</f>
        <v>2.7103571169574465</v>
      </c>
      <c r="AO105" s="91">
        <f t="shared" si="64"/>
        <v>147567893607.02798</v>
      </c>
      <c r="AP105" s="95">
        <f t="shared" si="65"/>
        <v>668320280.64202249</v>
      </c>
      <c r="AQ105" s="95">
        <f t="shared" si="66"/>
        <v>166825908.53923759</v>
      </c>
      <c r="AR105" s="95">
        <f t="shared" si="67"/>
        <v>166825908.53923759</v>
      </c>
      <c r="AS105" s="95">
        <f t="shared" si="68"/>
        <v>230957378696.72058</v>
      </c>
      <c r="AT105" s="95">
        <f t="shared" si="69"/>
        <v>230957378696.72058</v>
      </c>
      <c r="AU105" s="95">
        <f t="shared" si="70"/>
        <v>205232441307.38181</v>
      </c>
      <c r="AV105" s="95">
        <f t="shared" si="71"/>
        <v>205232441307.38181</v>
      </c>
      <c r="AW105" s="95">
        <f t="shared" si="72"/>
        <v>51662065.257990301</v>
      </c>
      <c r="AX105" s="95">
        <f t="shared" si="73"/>
        <v>114133985910.63452</v>
      </c>
      <c r="AY105" s="14">
        <v>99</v>
      </c>
      <c r="AZ105" s="14">
        <f t="shared" si="74"/>
        <v>1.7522377263733995</v>
      </c>
      <c r="BA105" s="14">
        <f t="shared" si="75"/>
        <v>2.6440870094532607</v>
      </c>
      <c r="BD105" s="14">
        <v>99</v>
      </c>
      <c r="BE105" s="95">
        <f>求节点(节奏总纲!$D$4:$D$163,M$7:M$166,$BD105)</f>
        <v>215.26960504345067</v>
      </c>
      <c r="BF105" s="95">
        <f>求节点(节奏总纲!$D$4:$D$163,N$7:N$166,$BD105)</f>
        <v>11877.614882396012</v>
      </c>
      <c r="BG105" s="95">
        <f>求节点(节奏总纲!$D$4:$D$163,O$7:O$166,$BD105)</f>
        <v>11877.614882396012</v>
      </c>
      <c r="BH105" s="95">
        <f>求节点(节奏总纲!$D$4:$D$163,P$7:P$166,$BD105)</f>
        <v>2.5000000000000001E-2</v>
      </c>
      <c r="BI105" s="95">
        <f>求节点(节奏总纲!$D$4:$D$163,Q$7:Q$166,$BD105)</f>
        <v>2.5000000000000001E-2</v>
      </c>
      <c r="BJ105" s="95">
        <f>求节点(节奏总纲!$D$4:$D$163,T$7:T$166,$BD105)</f>
        <v>1.3195629451430206</v>
      </c>
      <c r="BK105" s="95">
        <f>求节点(节奏总纲!$D$4:$D$163,U$7:U$166,$BD105)</f>
        <v>5223954811.6436577</v>
      </c>
      <c r="BL105" s="91"/>
      <c r="BM105" s="14">
        <v>99</v>
      </c>
      <c r="BN105" s="95">
        <f>求节点(节奏总纲!$D$4:$D$163,AF$7:AF$166,$BD105)</f>
        <v>215.26960504345067</v>
      </c>
      <c r="BO105" s="95">
        <f>求节点(节奏总纲!$D$4:$D$163,AG$7:AG$166,$BD105)</f>
        <v>664.33607439465186</v>
      </c>
      <c r="BP105" s="95">
        <f>求节点(节奏总纲!$D$4:$D$163,AH$7:AH$166,$BD105)</f>
        <v>664.33607439465186</v>
      </c>
      <c r="BQ105" s="95">
        <f>求节点(节奏总纲!$D$4:$D$163,AI$7:AI$166,$BD105)</f>
        <v>2.5000000000000001E-2</v>
      </c>
      <c r="BR105" s="95">
        <f>求节点(节奏总纲!$D$4:$D$163,AJ$7:AJ$166,$BD105)</f>
        <v>2.5000000000000001E-2</v>
      </c>
      <c r="BS105" s="95">
        <f>求节点(节奏总纲!$D$4:$D$163,AM$7:AM$166,$BD105)</f>
        <v>6014.1593579711944</v>
      </c>
      <c r="BT105" s="95">
        <f>求节点(节奏总纲!$D$4:$D$163,AN$7:AN$166,$BD105)</f>
        <v>0.89325564274290292</v>
      </c>
      <c r="BU105" s="95">
        <f>求节点(节奏总纲!$D$4:$D$163,AO$7:AO$166,$BD105)</f>
        <v>3153469871.5555568</v>
      </c>
      <c r="BX105" s="14">
        <v>99</v>
      </c>
      <c r="BY105" s="14">
        <f t="shared" si="88"/>
        <v>23132129133.23811</v>
      </c>
      <c r="BZ105" s="14">
        <f t="shared" si="89"/>
        <v>25824433756.212986</v>
      </c>
      <c r="CA105" s="14">
        <f t="shared" si="90"/>
        <v>25824433756.212986</v>
      </c>
      <c r="CB105" s="14">
        <f t="shared" si="91"/>
        <v>29323277.887958582</v>
      </c>
      <c r="CC105" s="14">
        <f t="shared" si="92"/>
        <v>29323277.887958582</v>
      </c>
      <c r="CD105" s="14">
        <f t="shared" si="93"/>
        <v>27443082322.735519</v>
      </c>
      <c r="CF105" s="93">
        <f t="shared" si="94"/>
        <v>0.22615870876231792</v>
      </c>
      <c r="CG105" s="93">
        <f t="shared" si="95"/>
        <v>0.25248089180131528</v>
      </c>
      <c r="CH105" s="93">
        <f t="shared" si="96"/>
        <v>0.25248089180131528</v>
      </c>
      <c r="CI105" s="93">
        <f t="shared" si="97"/>
        <v>2.8668846804466255E-4</v>
      </c>
      <c r="CJ105" s="93">
        <f t="shared" si="98"/>
        <v>2.8668846804466255E-4</v>
      </c>
      <c r="CK105" s="93">
        <f t="shared" si="99"/>
        <v>0.26830613069896231</v>
      </c>
    </row>
    <row r="106" spans="12:89" x14ac:dyDescent="0.15">
      <c r="L106" s="14">
        <v>100</v>
      </c>
      <c r="M106" s="95">
        <f>武将属性!$C104</f>
        <v>359.16542315052465</v>
      </c>
      <c r="N106" s="95">
        <f>武将属性!$R104</f>
        <v>22473.872239682179</v>
      </c>
      <c r="O106" s="95">
        <f>武将属性!$R104</f>
        <v>22473.872239682179</v>
      </c>
      <c r="P106" s="90">
        <f>武将属性!$AD104</f>
        <v>2.5000000000000001E-2</v>
      </c>
      <c r="Q106" s="90">
        <f>武将属性!$AD104</f>
        <v>2.5000000000000001E-2</v>
      </c>
      <c r="R106" s="90">
        <f>武将属性!BG104</f>
        <v>0.15347900973209266</v>
      </c>
      <c r="S106" s="90">
        <f t="shared" si="53"/>
        <v>0.15347900973209266</v>
      </c>
      <c r="T106" s="95">
        <f>战法技能效用!AK104</f>
        <v>2.0417002581158594</v>
      </c>
      <c r="U106" s="95">
        <f t="shared" si="54"/>
        <v>58653008897.33213</v>
      </c>
      <c r="V106" s="95">
        <f t="shared" si="55"/>
        <v>357319349.74535513</v>
      </c>
      <c r="W106" s="95">
        <f t="shared" si="56"/>
        <v>5710487.0083116433</v>
      </c>
      <c r="X106" s="95">
        <f t="shared" si="57"/>
        <v>5710487.0083116433</v>
      </c>
      <c r="Y106" s="95">
        <f t="shared" si="58"/>
        <v>125206590684.0593</v>
      </c>
      <c r="Z106" s="95">
        <f t="shared" si="59"/>
        <v>125206590684.0593</v>
      </c>
      <c r="AA106" s="95">
        <f t="shared" si="60"/>
        <v>111260590239.06149</v>
      </c>
      <c r="AB106" s="95">
        <f t="shared" si="61"/>
        <v>111260590239.06149</v>
      </c>
      <c r="AC106" s="95">
        <f t="shared" si="62"/>
        <v>84384879876.794495</v>
      </c>
      <c r="AD106" s="91"/>
      <c r="AE106" s="14">
        <v>100</v>
      </c>
      <c r="AF106" s="95">
        <f>武将属性!$C104</f>
        <v>359.16542315052465</v>
      </c>
      <c r="AG106" s="91">
        <f>士兵属性!$D104</f>
        <v>1282.7316888906832</v>
      </c>
      <c r="AH106" s="91">
        <f>士兵属性!$D104</f>
        <v>1282.7316888906832</v>
      </c>
      <c r="AI106" s="92">
        <f>士兵属性!$O104</f>
        <v>2.5000000000000001E-2</v>
      </c>
      <c r="AJ106" s="92">
        <f>士兵属性!$O104</f>
        <v>2.5000000000000001E-2</v>
      </c>
      <c r="AK106" s="92">
        <f>士兵属性!AV104</f>
        <v>0.15347900973209266</v>
      </c>
      <c r="AL106" s="92">
        <f t="shared" si="63"/>
        <v>0.15347900973209266</v>
      </c>
      <c r="AM106" s="95">
        <f>带兵数!$D103</f>
        <v>8264.3426622219631</v>
      </c>
      <c r="AN106" s="91">
        <f>战法技能效用!AQ104</f>
        <v>2.8305521835781691</v>
      </c>
      <c r="AO106" s="91">
        <f t="shared" si="64"/>
        <v>165578019783.36688</v>
      </c>
      <c r="AP106" s="95">
        <f t="shared" si="65"/>
        <v>732338454.82972753</v>
      </c>
      <c r="AQ106" s="95">
        <f t="shared" si="66"/>
        <v>183406840.55342221</v>
      </c>
      <c r="AR106" s="95">
        <f t="shared" si="67"/>
        <v>183406840.55342221</v>
      </c>
      <c r="AS106" s="95">
        <f t="shared" si="68"/>
        <v>256615269286.16635</v>
      </c>
      <c r="AT106" s="95">
        <f t="shared" si="69"/>
        <v>256615269286.16635</v>
      </c>
      <c r="AU106" s="95">
        <f t="shared" si="70"/>
        <v>228032455553.23288</v>
      </c>
      <c r="AV106" s="95">
        <f t="shared" si="71"/>
        <v>228032455553.23288</v>
      </c>
      <c r="AW106" s="95">
        <f t="shared" si="72"/>
        <v>56934175.155303329</v>
      </c>
      <c r="AX106" s="95">
        <f t="shared" si="73"/>
        <v>122834387870.12396</v>
      </c>
      <c r="AY106" s="14">
        <v>100</v>
      </c>
      <c r="AZ106" s="14">
        <f t="shared" si="74"/>
        <v>1.7800100366828904</v>
      </c>
      <c r="BA106" s="14">
        <f t="shared" si="75"/>
        <v>2.8230098147769245</v>
      </c>
      <c r="BD106" s="14">
        <v>100</v>
      </c>
      <c r="BE106" s="95">
        <f>求节点(节奏总纲!$D$4:$D$163,M$7:M$166,$BD106)</f>
        <v>215.90724597519673</v>
      </c>
      <c r="BF106" s="95">
        <f>求节点(节奏总纲!$D$4:$D$163,N$7:N$166,$BD106)</f>
        <v>11923.140249499465</v>
      </c>
      <c r="BG106" s="95">
        <f>求节点(节奏总纲!$D$4:$D$163,O$7:O$166,$BD106)</f>
        <v>11923.140249499465</v>
      </c>
      <c r="BH106" s="95">
        <f>求节点(节奏总纲!$D$4:$D$163,P$7:P$166,$BD106)</f>
        <v>2.5000000000000001E-2</v>
      </c>
      <c r="BI106" s="95">
        <f>求节点(节奏总纲!$D$4:$D$163,Q$7:Q$166,$BD106)</f>
        <v>2.5000000000000001E-2</v>
      </c>
      <c r="BJ106" s="95">
        <f>求节点(节奏总纲!$D$4:$D$163,T$7:T$166,$BD106)</f>
        <v>1.3219123359379183</v>
      </c>
      <c r="BK106" s="95">
        <f>求节点(节奏总纲!$D$4:$D$163,U$7:U$166,$BD106)</f>
        <v>5290602536.3489962</v>
      </c>
      <c r="BL106" s="91"/>
      <c r="BM106" s="14">
        <v>100</v>
      </c>
      <c r="BN106" s="95">
        <f>求节点(节奏总纲!$D$4:$D$163,AF$7:AF$166,$BD106)</f>
        <v>215.90724597519673</v>
      </c>
      <c r="BO106" s="95">
        <f>求节点(节奏总纲!$D$4:$D$163,AG$7:AG$166,$BD106)</f>
        <v>666.09884587418719</v>
      </c>
      <c r="BP106" s="95">
        <f>求节点(节奏总纲!$D$4:$D$163,AH$7:AH$166,$BD106)</f>
        <v>666.09884587418719</v>
      </c>
      <c r="BQ106" s="95">
        <f>求节点(节奏总纲!$D$4:$D$163,AI$7:AI$166,$BD106)</f>
        <v>2.5000000000000001E-2</v>
      </c>
      <c r="BR106" s="95">
        <f>求节点(节奏总纲!$D$4:$D$163,AJ$7:AJ$166,$BD106)</f>
        <v>2.5000000000000001E-2</v>
      </c>
      <c r="BS106" s="95">
        <f>求节点(节奏总纲!$D$4:$D$163,AM$7:AM$166,$BD106)</f>
        <v>6023.7812568103745</v>
      </c>
      <c r="BT106" s="95">
        <f>求节点(节奏总纲!$D$4:$D$163,AN$7:AN$166,$BD106)</f>
        <v>0.8997250422424965</v>
      </c>
      <c r="BU106" s="95">
        <f>求节点(节奏总纲!$D$4:$D$163,AO$7:AO$166,$BD106)</f>
        <v>3211718711.5719504</v>
      </c>
      <c r="BX106" s="14">
        <v>100</v>
      </c>
      <c r="BY106" s="14">
        <f t="shared" si="88"/>
        <v>24899810841.920483</v>
      </c>
      <c r="BZ106" s="14">
        <f t="shared" si="89"/>
        <v>27215557048.291286</v>
      </c>
      <c r="CA106" s="14">
        <f t="shared" si="90"/>
        <v>27215557048.291286</v>
      </c>
      <c r="CB106" s="14">
        <f t="shared" si="91"/>
        <v>29323277.887958582</v>
      </c>
      <c r="CC106" s="14">
        <f t="shared" si="92"/>
        <v>29323277.887958582</v>
      </c>
      <c r="CD106" s="14">
        <f t="shared" si="93"/>
        <v>29234696395.547497</v>
      </c>
      <c r="CF106" s="93">
        <f t="shared" si="94"/>
        <v>0.2292288024180327</v>
      </c>
      <c r="CG106" s="93">
        <f t="shared" si="95"/>
        <v>0.25054766837089304</v>
      </c>
      <c r="CH106" s="93">
        <f t="shared" si="96"/>
        <v>0.25054766837089304</v>
      </c>
      <c r="CI106" s="93">
        <f t="shared" si="97"/>
        <v>2.6995144324194742E-4</v>
      </c>
      <c r="CJ106" s="93">
        <f t="shared" si="98"/>
        <v>2.6995144324194742E-4</v>
      </c>
      <c r="CK106" s="93">
        <f t="shared" si="99"/>
        <v>0.26913595795369738</v>
      </c>
    </row>
    <row r="107" spans="12:89" x14ac:dyDescent="0.15">
      <c r="L107" s="14">
        <v>101</v>
      </c>
      <c r="M107" s="95">
        <f>武将属性!$C105</f>
        <v>364.44159928450421</v>
      </c>
      <c r="N107" s="95">
        <f>武将属性!$R105</f>
        <v>22717.480760295835</v>
      </c>
      <c r="O107" s="95">
        <f>武将属性!$R105</f>
        <v>22717.480760295835</v>
      </c>
      <c r="P107" s="90">
        <f>武将属性!$AD105</f>
        <v>2.5000000000000001E-2</v>
      </c>
      <c r="Q107" s="90">
        <f>武将属性!$AD105</f>
        <v>2.5000000000000001E-2</v>
      </c>
      <c r="R107" s="90">
        <f>武将属性!BG105</f>
        <v>0.15347900973209266</v>
      </c>
      <c r="S107" s="90">
        <f t="shared" ref="S107:S133" si="100">R107</f>
        <v>0.15347900973209266</v>
      </c>
      <c r="T107" s="95">
        <f>战法技能效用!AK105</f>
        <v>2.057931760969598</v>
      </c>
      <c r="U107" s="95">
        <f t="shared" ref="U107:U133" si="101">M107*N107*50*(1+P107)*O107*50*(1+Q107)*(1+T107)^2/100000*(1+R107)*(1+S107)</f>
        <v>61462609122.091049</v>
      </c>
      <c r="V107" s="95">
        <f t="shared" ref="V107:V133" si="102">$U107/M107+0.5*($U107/((1+$T107)^2))^(-0.5)*$U107/M107/(1+$T107)*(2*$AO107/((1+$AN107)^2))^0.5*(1+$AN107)</f>
        <v>378004583.32131648</v>
      </c>
      <c r="W107" s="95">
        <f t="shared" ref="W107:W133" si="103">$U107/N107+0.5*($U107/((1+$T107)^2))^(-0.5)*$U107/N107/(1+$T107)*(2*$AO107/((1+$AN107)^2))^0.5*(1+$AN107)</f>
        <v>6064078.8622681443</v>
      </c>
      <c r="X107" s="95">
        <f t="shared" ref="X107:X133" si="104">$U107/O107+0.5*($U107/((1+$T107)^2))^(-0.5)*$U107/O107/(1+$T107)*(2*$AO107/((1+$AN107)^2))^0.5*(1+$AN107)</f>
        <v>6064078.8622681443</v>
      </c>
      <c r="Y107" s="95">
        <f t="shared" ref="Y107:Y133" si="105">$U107/(1+P107)+0.5*($U107/((1+$T107)^2))^(-0.5)*$U107/(1+P107)/(1+$T107)*(2*$AO107/((1+$AN107)^2))^0.5*(1+$AN107)</f>
        <v>134400580373.16411</v>
      </c>
      <c r="Z107" s="95">
        <f t="shared" ref="Z107:Z133" si="106">Y107</f>
        <v>134400580373.16411</v>
      </c>
      <c r="AA107" s="95">
        <f t="shared" ref="AA107:AA133" si="107">$U107/(1+R107)+0.5*($U107/((1+$T107)^2))^(-0.5)*$U107/(1+R107)/(1+$T107)*(2*$AO107/((1+$AN107)^2))^0.5*(1+$AN107)</f>
        <v>119430517348.11328</v>
      </c>
      <c r="AB107" s="95">
        <f t="shared" ref="AB107:AB133" si="108">AA107</f>
        <v>119430517348.11328</v>
      </c>
      <c r="AC107" s="95">
        <f t="shared" ref="AC107:AC133" si="109">$U107/(1+T107)*2+2^0.5*(U107/((1+T107)^2))^0.5*AO107^0.5</f>
        <v>90100502987.5569</v>
      </c>
      <c r="AD107" s="92"/>
      <c r="AE107" s="14">
        <v>101</v>
      </c>
      <c r="AF107" s="95">
        <f>武将属性!$C105</f>
        <v>364.44159928450421</v>
      </c>
      <c r="AG107" s="91">
        <f>士兵属性!$D105</f>
        <v>1296.3354206516033</v>
      </c>
      <c r="AH107" s="91">
        <f>士兵属性!$D105</f>
        <v>1296.3354206516033</v>
      </c>
      <c r="AI107" s="92">
        <f>士兵属性!$O105</f>
        <v>2.5000000000000001E-2</v>
      </c>
      <c r="AJ107" s="92">
        <f>士兵属性!$O105</f>
        <v>2.5000000000000001E-2</v>
      </c>
      <c r="AK107" s="92">
        <f>士兵属性!AV105</f>
        <v>0.15347900973209266</v>
      </c>
      <c r="AL107" s="92">
        <f t="shared" ref="AL107:AL133" si="110">AK107</f>
        <v>0.15347900973209266</v>
      </c>
      <c r="AM107" s="95">
        <f>带兵数!$D104</f>
        <v>8331.5939989486415</v>
      </c>
      <c r="AN107" s="91">
        <f>战法技能效用!AQ105</f>
        <v>2.9922208390478113</v>
      </c>
      <c r="AO107" s="91">
        <f t="shared" ref="AO107:AO133" si="111">AF107*AG107*0.2*(1+AI107)*AH107*0.2*(1+AJ107)*(AM107^2)/2*(1+AN107)^2/100000*(1+AK107)*(1+AL107)</f>
        <v>189428425322.15878</v>
      </c>
      <c r="AP107" s="95">
        <f t="shared" ref="AP107:AP133" si="112">($AO107/AF107+2^0.5*0.5*($U107)^0.5*($AO107/((1+$AN107)^2))^(-0.5)*$AO107/AF107/(1+$AN107))/0.8^0.5</f>
        <v>815195520.71470118</v>
      </c>
      <c r="AQ107" s="95">
        <f t="shared" ref="AQ107:AQ133" si="113">($AO107/AG107+2^0.5*0.5*($U107)^0.5*($AO107/((1+$AN107)^2))^(-0.5)*$AO107/AG107/(1+$AN107))</f>
        <v>204982758.97529167</v>
      </c>
      <c r="AR107" s="95">
        <f t="shared" ref="AR107:AR133" si="114">($AO107/AH107+2^0.5*0.5*($U107)^0.5*($AO107/((1+$AN107)^2))^(-0.5)*$AO107/AH107/(1+$AN107))</f>
        <v>204982758.97529167</v>
      </c>
      <c r="AS107" s="95">
        <f t="shared" ref="AS107:AS133" si="115">($AO107/(1+AI107)+2^0.5*0.5*($U107)^0.5*($AO107/((1+$AN107)^2))^(-0.5)*$AO107/(1+AI107)/(1+$AN107))/0.8^0.5</f>
        <v>289845033462.27313</v>
      </c>
      <c r="AT107" s="95">
        <f t="shared" ref="AT107:AT133" si="116">AS107</f>
        <v>289845033462.27313</v>
      </c>
      <c r="AU107" s="95">
        <f t="shared" ref="AU107:AU133" si="117">($AO107/(1+AK107)+2^0.5*0.5*($U107)^0.5*($AO107/((1+$AN107)^2))^(-0.5)*$AO107/(1+AK107)/(1+$AN107))/0.8^0.5</f>
        <v>257560958450.23859</v>
      </c>
      <c r="AV107" s="95">
        <f t="shared" ref="AV107:AV133" si="118">AU107</f>
        <v>257560958450.23859</v>
      </c>
      <c r="AW107" s="95">
        <f t="shared" ref="AW107:AW133" si="119">$AO107/AM107*2+2^0.5*0.5*($U107)^0.5*($AO107/((1+$AN107)^2))^(-0.5)*$AO107/AM107*2/(1+$AN107)</f>
        <v>63787652.426676765</v>
      </c>
      <c r="AX107" s="95">
        <f t="shared" ref="AX107:AX133" si="120">$AO107/(1+AN107)*2+2^0.5*U107^0.5*(AO107/((1+AN107)^2))^0.5</f>
        <v>133122100102.02724</v>
      </c>
      <c r="AY107" s="14">
        <v>101</v>
      </c>
      <c r="AZ107" s="14">
        <f t="shared" ref="AZ107:AZ133" si="121">AO107/(1+AN107)^2/(U107/(1+T107)^2)</f>
        <v>1.808258942738552</v>
      </c>
      <c r="BA107" s="14">
        <f t="shared" ref="BA107:BA133" si="122">AO107/U107</f>
        <v>3.0820108034442999</v>
      </c>
      <c r="BD107" s="14">
        <v>101</v>
      </c>
      <c r="BE107" s="95">
        <f>求节点(节奏总纲!$D$4:$D$163,M$7:M$166,$BD107)</f>
        <v>216.54488690694279</v>
      </c>
      <c r="BF107" s="95">
        <f>求节点(节奏总纲!$D$4:$D$163,N$7:N$166,$BD107)</f>
        <v>11968.665616602919</v>
      </c>
      <c r="BG107" s="95">
        <f>求节点(节奏总纲!$D$4:$D$163,O$7:O$166,$BD107)</f>
        <v>11968.665616602919</v>
      </c>
      <c r="BH107" s="95">
        <f>求节点(节奏总纲!$D$4:$D$163,P$7:P$166,$BD107)</f>
        <v>2.5000000000000001E-2</v>
      </c>
      <c r="BI107" s="95">
        <f>求节点(节奏总纲!$D$4:$D$163,Q$7:Q$166,$BD107)</f>
        <v>2.5000000000000001E-2</v>
      </c>
      <c r="BJ107" s="95">
        <f>求节点(节奏总纲!$D$4:$D$163,T$7:T$166,$BD107)</f>
        <v>1.3242617267328161</v>
      </c>
      <c r="BK107" s="95">
        <f>求节点(节奏总纲!$D$4:$D$163,U$7:U$166,$BD107)</f>
        <v>5357250261.0543346</v>
      </c>
      <c r="BL107" s="91"/>
      <c r="BM107" s="14">
        <v>101</v>
      </c>
      <c r="BN107" s="95">
        <f>求节点(节奏总纲!$D$4:$D$163,AF$7:AF$166,$BD107)</f>
        <v>216.54488690694279</v>
      </c>
      <c r="BO107" s="95">
        <f>求节点(节奏总纲!$D$4:$D$163,AG$7:AG$166,$BD107)</f>
        <v>667.86161735372252</v>
      </c>
      <c r="BP107" s="95">
        <f>求节点(节奏总纲!$D$4:$D$163,AH$7:AH$166,$BD107)</f>
        <v>667.86161735372252</v>
      </c>
      <c r="BQ107" s="95">
        <f>求节点(节奏总纲!$D$4:$D$163,AI$7:AI$166,$BD107)</f>
        <v>2.5000000000000001E-2</v>
      </c>
      <c r="BR107" s="95">
        <f>求节点(节奏总纲!$D$4:$D$163,AJ$7:AJ$166,$BD107)</f>
        <v>2.5000000000000001E-2</v>
      </c>
      <c r="BS107" s="95">
        <f>求节点(节奏总纲!$D$4:$D$163,AM$7:AM$166,$BD107)</f>
        <v>6033.4031556495556</v>
      </c>
      <c r="BT107" s="95">
        <f>求节点(节奏总纲!$D$4:$D$163,AN$7:AN$166,$BD107)</f>
        <v>0.90619444174209007</v>
      </c>
      <c r="BU107" s="95">
        <f>求节点(节奏总纲!$D$4:$D$163,AO$7:AO$166,$BD107)</f>
        <v>3269967551.5883436</v>
      </c>
      <c r="BX107" s="14">
        <v>101</v>
      </c>
      <c r="BY107" s="14">
        <f t="shared" si="88"/>
        <v>26894229602.9753</v>
      </c>
      <c r="BZ107" s="14">
        <f t="shared" si="89"/>
        <v>28692818328.812969</v>
      </c>
      <c r="CA107" s="14">
        <f t="shared" si="90"/>
        <v>28692818328.812969</v>
      </c>
      <c r="CB107" s="14">
        <f t="shared" si="91"/>
        <v>29323277.887958582</v>
      </c>
      <c r="CC107" s="14">
        <f t="shared" si="92"/>
        <v>29323277.887958582</v>
      </c>
      <c r="CD107" s="14">
        <f t="shared" si="93"/>
        <v>30697162966.913303</v>
      </c>
      <c r="CF107" s="93">
        <f t="shared" si="94"/>
        <v>0.23379033869144994</v>
      </c>
      <c r="CG107" s="93">
        <f t="shared" si="95"/>
        <v>0.24942539028384406</v>
      </c>
      <c r="CH107" s="93">
        <f t="shared" si="96"/>
        <v>0.24942539028384406</v>
      </c>
      <c r="CI107" s="93">
        <f t="shared" si="97"/>
        <v>2.5490594711851945E-4</v>
      </c>
      <c r="CJ107" s="93">
        <f t="shared" si="98"/>
        <v>2.5490594711851945E-4</v>
      </c>
      <c r="CK107" s="93">
        <f t="shared" si="99"/>
        <v>0.26684906884662496</v>
      </c>
    </row>
    <row r="108" spans="12:89" x14ac:dyDescent="0.15">
      <c r="L108" s="14">
        <v>102</v>
      </c>
      <c r="M108" s="95">
        <f>武将属性!$C106</f>
        <v>369.30799275334255</v>
      </c>
      <c r="N108" s="95">
        <f>武将属性!$R106</f>
        <v>22961.089280909484</v>
      </c>
      <c r="O108" s="95">
        <f>武将属性!$R106</f>
        <v>22961.089280909484</v>
      </c>
      <c r="P108" s="90">
        <f>武将属性!$AD106</f>
        <v>2.5000000000000001E-2</v>
      </c>
      <c r="Q108" s="90">
        <f>武将属性!$AD106</f>
        <v>2.5000000000000001E-2</v>
      </c>
      <c r="R108" s="90">
        <f>武将属性!BG106</f>
        <v>0.15347900973209266</v>
      </c>
      <c r="S108" s="90">
        <f t="shared" si="100"/>
        <v>0.15347900973209266</v>
      </c>
      <c r="T108" s="95">
        <f>战法技能效用!AK106</f>
        <v>2.0690942637153849</v>
      </c>
      <c r="U108" s="95">
        <f t="shared" si="101"/>
        <v>64091622762.342255</v>
      </c>
      <c r="V108" s="95">
        <f t="shared" si="102"/>
        <v>397005214.101143</v>
      </c>
      <c r="W108" s="95">
        <f t="shared" si="103"/>
        <v>6385463.5526462551</v>
      </c>
      <c r="X108" s="95">
        <f t="shared" si="104"/>
        <v>6385463.5526462551</v>
      </c>
      <c r="Y108" s="95">
        <f t="shared" si="105"/>
        <v>143041169494.93085</v>
      </c>
      <c r="Z108" s="95">
        <f t="shared" si="106"/>
        <v>143041169494.93085</v>
      </c>
      <c r="AA108" s="95">
        <f t="shared" si="107"/>
        <v>127108683812.42368</v>
      </c>
      <c r="AB108" s="95">
        <f t="shared" si="108"/>
        <v>127108683812.42368</v>
      </c>
      <c r="AC108" s="95">
        <f t="shared" si="109"/>
        <v>95544278626.888626</v>
      </c>
      <c r="AD108" s="92"/>
      <c r="AE108" s="14">
        <v>102</v>
      </c>
      <c r="AF108" s="95">
        <f>武将属性!$C106</f>
        <v>369.30799275334255</v>
      </c>
      <c r="AG108" s="91">
        <f>士兵属性!$D106</f>
        <v>1310.0318117774186</v>
      </c>
      <c r="AH108" s="91">
        <f>士兵属性!$D106</f>
        <v>1310.0318117774186</v>
      </c>
      <c r="AI108" s="92">
        <f>士兵属性!$O106</f>
        <v>2.5000000000000001E-2</v>
      </c>
      <c r="AJ108" s="92">
        <f>士兵属性!$O106</f>
        <v>2.5000000000000001E-2</v>
      </c>
      <c r="AK108" s="92">
        <f>士兵属性!AV106</f>
        <v>0.15347900973209266</v>
      </c>
      <c r="AL108" s="92">
        <f t="shared" si="110"/>
        <v>0.15347900973209266</v>
      </c>
      <c r="AM108" s="95">
        <f>带兵数!$D105</f>
        <v>8398.4879988131961</v>
      </c>
      <c r="AN108" s="91">
        <f>战法技能效用!AQ106</f>
        <v>3.1236050951962784</v>
      </c>
      <c r="AO108" s="91">
        <f t="shared" si="111"/>
        <v>212522959963.98199</v>
      </c>
      <c r="AP108" s="95">
        <f t="shared" si="112"/>
        <v>893222724.60364544</v>
      </c>
      <c r="AQ108" s="95">
        <f t="shared" si="113"/>
        <v>225222420.76978984</v>
      </c>
      <c r="AR108" s="95">
        <f t="shared" si="114"/>
        <v>225222420.76978984</v>
      </c>
      <c r="AS108" s="95">
        <f t="shared" si="115"/>
        <v>321828577078.09167</v>
      </c>
      <c r="AT108" s="95">
        <f t="shared" si="116"/>
        <v>321828577078.09167</v>
      </c>
      <c r="AU108" s="95">
        <f t="shared" si="117"/>
        <v>285982049713.81378</v>
      </c>
      <c r="AV108" s="95">
        <f t="shared" si="118"/>
        <v>285982049713.81378</v>
      </c>
      <c r="AW108" s="95">
        <f t="shared" si="119"/>
        <v>70262298.636525452</v>
      </c>
      <c r="AX108" s="95">
        <f t="shared" si="120"/>
        <v>143102226873.10941</v>
      </c>
      <c r="AY108" s="14">
        <v>102</v>
      </c>
      <c r="AZ108" s="14">
        <f t="shared" si="121"/>
        <v>1.8368382228017106</v>
      </c>
      <c r="BA108" s="14">
        <f t="shared" si="122"/>
        <v>3.3159241536454314</v>
      </c>
      <c r="BD108" s="14">
        <v>102</v>
      </c>
      <c r="BE108" s="95">
        <f>求节点(节奏总纲!$D$4:$D$163,M$7:M$166,$BD108)</f>
        <v>217.18252783868888</v>
      </c>
      <c r="BF108" s="95">
        <f>求节点(节奏总纲!$D$4:$D$163,N$7:N$166,$BD108)</f>
        <v>12014.19098370637</v>
      </c>
      <c r="BG108" s="95">
        <f>求节点(节奏总纲!$D$4:$D$163,O$7:O$166,$BD108)</f>
        <v>12014.19098370637</v>
      </c>
      <c r="BH108" s="95">
        <f>求节点(节奏总纲!$D$4:$D$163,P$7:P$166,$BD108)</f>
        <v>2.5000000000000001E-2</v>
      </c>
      <c r="BI108" s="95">
        <f>求节点(节奏总纲!$D$4:$D$163,Q$7:Q$166,$BD108)</f>
        <v>2.5000000000000001E-2</v>
      </c>
      <c r="BJ108" s="95">
        <f>求节点(节奏总纲!$D$4:$D$163,T$7:T$166,$BD108)</f>
        <v>1.3266111175277138</v>
      </c>
      <c r="BK108" s="95">
        <f>求节点(节奏总纲!$D$4:$D$163,U$7:U$166,$BD108)</f>
        <v>5423897985.7596741</v>
      </c>
      <c r="BL108" s="91"/>
      <c r="BM108" s="14">
        <v>102</v>
      </c>
      <c r="BN108" s="95">
        <f>求节点(节奏总纲!$D$4:$D$163,AF$7:AF$166,$BD108)</f>
        <v>217.18252783868888</v>
      </c>
      <c r="BO108" s="95">
        <f>求节点(节奏总纲!$D$4:$D$163,AG$7:AG$166,$BD108)</f>
        <v>669.62438883325785</v>
      </c>
      <c r="BP108" s="95">
        <f>求节点(节奏总纲!$D$4:$D$163,AH$7:AH$166,$BD108)</f>
        <v>669.62438883325785</v>
      </c>
      <c r="BQ108" s="95">
        <f>求节点(节奏总纲!$D$4:$D$163,AI$7:AI$166,$BD108)</f>
        <v>2.5000000000000001E-2</v>
      </c>
      <c r="BR108" s="95">
        <f>求节点(节奏总纲!$D$4:$D$163,AJ$7:AJ$166,$BD108)</f>
        <v>2.5000000000000001E-2</v>
      </c>
      <c r="BS108" s="95">
        <f>求节点(节奏总纲!$D$4:$D$163,AM$7:AM$166,$BD108)</f>
        <v>6043.0250544887358</v>
      </c>
      <c r="BT108" s="95">
        <f>求节点(节奏总纲!$D$4:$D$163,AN$7:AN$166,$BD108)</f>
        <v>0.91266384124168365</v>
      </c>
      <c r="BU108" s="95">
        <f>求节点(节奏总纲!$D$4:$D$163,AO$7:AO$166,$BD108)</f>
        <v>3328216391.6047373</v>
      </c>
      <c r="BX108" s="14">
        <v>102</v>
      </c>
      <c r="BY108" s="14">
        <f t="shared" si="88"/>
        <v>28826213183.97187</v>
      </c>
      <c r="BZ108" s="14">
        <f t="shared" si="89"/>
        <v>30248371658.305496</v>
      </c>
      <c r="CA108" s="14">
        <f t="shared" si="90"/>
        <v>30248371658.305496</v>
      </c>
      <c r="CB108" s="14">
        <f t="shared" si="91"/>
        <v>29323277.887958582</v>
      </c>
      <c r="CC108" s="14">
        <f t="shared" si="92"/>
        <v>29323277.887958582</v>
      </c>
      <c r="CD108" s="14">
        <f t="shared" si="93"/>
        <v>31763676239.430176</v>
      </c>
      <c r="CF108" s="93">
        <f t="shared" si="94"/>
        <v>0.23794747390519147</v>
      </c>
      <c r="CG108" s="93">
        <f t="shared" si="95"/>
        <v>0.24968675489575551</v>
      </c>
      <c r="CH108" s="93">
        <f t="shared" si="96"/>
        <v>0.24968675489575551</v>
      </c>
      <c r="CI108" s="93">
        <f t="shared" si="97"/>
        <v>2.4205052032083492E-4</v>
      </c>
      <c r="CJ108" s="93">
        <f t="shared" si="98"/>
        <v>2.4205052032083492E-4</v>
      </c>
      <c r="CK108" s="93">
        <f t="shared" si="99"/>
        <v>0.26219491526265598</v>
      </c>
    </row>
    <row r="109" spans="12:89" x14ac:dyDescent="0.15">
      <c r="L109" s="14">
        <v>103</v>
      </c>
      <c r="M109" s="95">
        <f>武将属性!$C107</f>
        <v>374.15979333912037</v>
      </c>
      <c r="N109" s="95">
        <f>武将属性!$R107</f>
        <v>23204.673077542226</v>
      </c>
      <c r="O109" s="95">
        <f>武将属性!$R107</f>
        <v>23204.673077542226</v>
      </c>
      <c r="P109" s="90">
        <f>武将属性!$AD107</f>
        <v>2.5000000000000001E-2</v>
      </c>
      <c r="Q109" s="90">
        <f>武将属性!$AD107</f>
        <v>2.5000000000000001E-2</v>
      </c>
      <c r="R109" s="90">
        <f>武将属性!BG107</f>
        <v>0.15347900973209266</v>
      </c>
      <c r="S109" s="90">
        <f t="shared" si="100"/>
        <v>0.15347900973209266</v>
      </c>
      <c r="T109" s="95">
        <f>战法技能效用!AK107</f>
        <v>2.0802567664611722</v>
      </c>
      <c r="U109" s="95">
        <f t="shared" si="101"/>
        <v>66801928028.748611</v>
      </c>
      <c r="V109" s="95">
        <f t="shared" si="102"/>
        <v>416775785.99096477</v>
      </c>
      <c r="W109" s="95">
        <f t="shared" si="103"/>
        <v>6720230.0775377098</v>
      </c>
      <c r="X109" s="95">
        <f t="shared" si="104"/>
        <v>6720230.0775377098</v>
      </c>
      <c r="Y109" s="95">
        <f t="shared" si="105"/>
        <v>152137309224.51593</v>
      </c>
      <c r="Z109" s="95">
        <f t="shared" si="106"/>
        <v>152137309224.51593</v>
      </c>
      <c r="AA109" s="95">
        <f t="shared" si="107"/>
        <v>135191659873.67874</v>
      </c>
      <c r="AB109" s="95">
        <f t="shared" si="108"/>
        <v>135191659873.67874</v>
      </c>
      <c r="AC109" s="95">
        <f t="shared" si="109"/>
        <v>101251781119.71825</v>
      </c>
      <c r="AD109" s="92"/>
      <c r="AE109" s="14">
        <v>103</v>
      </c>
      <c r="AF109" s="95">
        <f>武将属性!$C107</f>
        <v>374.15979333912037</v>
      </c>
      <c r="AG109" s="91">
        <f>士兵属性!$D107</f>
        <v>1323.8207233923367</v>
      </c>
      <c r="AH109" s="91">
        <f>士兵属性!$D107</f>
        <v>1323.8207233923367</v>
      </c>
      <c r="AI109" s="92">
        <f>士兵属性!$O107</f>
        <v>2.5000000000000001E-2</v>
      </c>
      <c r="AJ109" s="92">
        <f>士兵属性!$O107</f>
        <v>2.5000000000000001E-2</v>
      </c>
      <c r="AK109" s="92">
        <f>士兵属性!AV107</f>
        <v>0.15347900973209266</v>
      </c>
      <c r="AL109" s="92">
        <f t="shared" si="110"/>
        <v>0.15347900973209266</v>
      </c>
      <c r="AM109" s="95">
        <f>带兵数!$D106</f>
        <v>8466.1930117011798</v>
      </c>
      <c r="AN109" s="91">
        <f>战法技能效用!AQ107</f>
        <v>3.2549346280332685</v>
      </c>
      <c r="AO109" s="91">
        <f t="shared" si="111"/>
        <v>237889186215.77344</v>
      </c>
      <c r="AP109" s="95">
        <f t="shared" si="112"/>
        <v>977198581.83812213</v>
      </c>
      <c r="AQ109" s="95">
        <f t="shared" si="113"/>
        <v>247033449.74396005</v>
      </c>
      <c r="AR109" s="95">
        <f t="shared" si="114"/>
        <v>247033449.74396005</v>
      </c>
      <c r="AS109" s="95">
        <f t="shared" si="115"/>
        <v>356710653104.2276</v>
      </c>
      <c r="AT109" s="95">
        <f t="shared" si="116"/>
        <v>356710653104.2276</v>
      </c>
      <c r="AU109" s="95">
        <f t="shared" si="117"/>
        <v>316978823495.67346</v>
      </c>
      <c r="AV109" s="95">
        <f t="shared" si="118"/>
        <v>316978823495.67346</v>
      </c>
      <c r="AW109" s="95">
        <f t="shared" si="119"/>
        <v>77255030.611791193</v>
      </c>
      <c r="AX109" s="95">
        <f t="shared" si="120"/>
        <v>153717050310.27176</v>
      </c>
      <c r="AY109" s="14">
        <v>103</v>
      </c>
      <c r="AZ109" s="14">
        <f t="shared" si="121"/>
        <v>1.86626692735564</v>
      </c>
      <c r="BA109" s="14">
        <f t="shared" si="122"/>
        <v>3.561112579166823</v>
      </c>
      <c r="BD109" s="14">
        <v>103</v>
      </c>
      <c r="BE109" s="95">
        <f>求节点(节奏总纲!$D$4:$D$163,M$7:M$166,$BD109)</f>
        <v>217.81772968694796</v>
      </c>
      <c r="BF109" s="95">
        <f>求节点(节奏总纲!$D$4:$D$163,N$7:N$166,$BD109)</f>
        <v>12059.619727623211</v>
      </c>
      <c r="BG109" s="95">
        <f>求节点(节奏总纲!$D$4:$D$163,O$7:O$166,$BD109)</f>
        <v>12059.619727623211</v>
      </c>
      <c r="BH109" s="95">
        <f>求节点(节奏总纲!$D$4:$D$163,P$7:P$166,$BD109)</f>
        <v>2.5000000000000001E-2</v>
      </c>
      <c r="BI109" s="95">
        <f>求节点(节奏总纲!$D$4:$D$163,Q$7:Q$166,$BD109)</f>
        <v>2.5000000000000001E-2</v>
      </c>
      <c r="BJ109" s="95">
        <f>求节点(节奏总纲!$D$4:$D$163,T$7:T$166,$BD109)</f>
        <v>1.3289555219679778</v>
      </c>
      <c r="BK109" s="95">
        <f>求节点(节奏总纲!$D$4:$D$163,U$7:U$166,$BD109)</f>
        <v>5490509460.5712891</v>
      </c>
      <c r="BL109" s="91"/>
      <c r="BM109" s="14">
        <v>103</v>
      </c>
      <c r="BN109" s="95">
        <f>求节点(节奏总纲!$D$4:$D$163,AF$7:AF$166,$BD109)</f>
        <v>217.81772968694796</v>
      </c>
      <c r="BO109" s="95">
        <f>求节点(节奏总纲!$D$4:$D$163,AG$7:AG$166,$BD109)</f>
        <v>671.38474176014222</v>
      </c>
      <c r="BP109" s="95">
        <f>求节点(节奏总纲!$D$4:$D$163,AH$7:AH$166,$BD109)</f>
        <v>671.38474176014222</v>
      </c>
      <c r="BQ109" s="95">
        <f>求节点(节奏总纲!$D$4:$D$163,AI$7:AI$166,$BD109)</f>
        <v>2.5000000000000001E-2</v>
      </c>
      <c r="BR109" s="95">
        <f>求节点(节奏总纲!$D$4:$D$163,AJ$7:AJ$166,$BD109)</f>
        <v>2.5000000000000001E-2</v>
      </c>
      <c r="BS109" s="95">
        <f>求节点(节奏总纲!$D$4:$D$163,AM$7:AM$166,$BD109)</f>
        <v>6052.6254444065016</v>
      </c>
      <c r="BT109" s="95">
        <f>求节点(节奏总纲!$D$4:$D$163,AN$7:AN$166,$BD109)</f>
        <v>0.91912163247006196</v>
      </c>
      <c r="BU109" s="95">
        <f>求节点(节奏总纲!$D$4:$D$163,AO$7:AO$166,$BD109)</f>
        <v>3386539877.0881886</v>
      </c>
      <c r="BX109" s="14">
        <v>103</v>
      </c>
      <c r="BY109" s="14">
        <f t="shared" si="88"/>
        <v>30848326186.580845</v>
      </c>
      <c r="BZ109" s="14">
        <f t="shared" si="89"/>
        <v>31885310814.837677</v>
      </c>
      <c r="CA109" s="14">
        <f t="shared" si="90"/>
        <v>31885310814.837677</v>
      </c>
      <c r="CB109" s="14">
        <f t="shared" si="91"/>
        <v>29323277.887958582</v>
      </c>
      <c r="CC109" s="14">
        <f t="shared" si="92"/>
        <v>29323277.887958582</v>
      </c>
      <c r="CD109" s="14">
        <f t="shared" si="93"/>
        <v>32893899524.194889</v>
      </c>
      <c r="CF109" s="93">
        <f t="shared" si="94"/>
        <v>0.24181206352944656</v>
      </c>
      <c r="CG109" s="93">
        <f t="shared" si="95"/>
        <v>0.24994071826716066</v>
      </c>
      <c r="CH109" s="93">
        <f t="shared" si="96"/>
        <v>0.24994071826716066</v>
      </c>
      <c r="CI109" s="93">
        <f t="shared" si="97"/>
        <v>2.2985760370425386E-4</v>
      </c>
      <c r="CJ109" s="93">
        <f t="shared" si="98"/>
        <v>2.2985760370425386E-4</v>
      </c>
      <c r="CK109" s="93">
        <f t="shared" si="99"/>
        <v>0.25784678472882372</v>
      </c>
    </row>
    <row r="110" spans="12:89" x14ac:dyDescent="0.15">
      <c r="L110" s="14">
        <v>104</v>
      </c>
      <c r="M110" s="95">
        <f>武将属性!$C108</f>
        <v>379.01159392489797</v>
      </c>
      <c r="N110" s="95">
        <f>武将属性!$R108</f>
        <v>23448.193756868754</v>
      </c>
      <c r="O110" s="95">
        <f>武将属性!$R108</f>
        <v>23448.193756868754</v>
      </c>
      <c r="P110" s="90">
        <f>武将属性!$AD108</f>
        <v>2.5000000000000001E-2</v>
      </c>
      <c r="Q110" s="90">
        <f>武将属性!$AD108</f>
        <v>2.5000000000000001E-2</v>
      </c>
      <c r="R110" s="90">
        <f>武将属性!BG108</f>
        <v>0.15347900973209266</v>
      </c>
      <c r="S110" s="90">
        <f t="shared" si="100"/>
        <v>0.15347900973209266</v>
      </c>
      <c r="T110" s="95">
        <f>战法技能效用!AK108</f>
        <v>2.0914192692069591</v>
      </c>
      <c r="U110" s="95">
        <f t="shared" si="101"/>
        <v>69597595229.36676</v>
      </c>
      <c r="V110" s="95">
        <f t="shared" si="102"/>
        <v>437285841.45071894</v>
      </c>
      <c r="W110" s="95">
        <f t="shared" si="103"/>
        <v>7068194.910342616</v>
      </c>
      <c r="X110" s="95">
        <f t="shared" si="104"/>
        <v>7068194.910342616</v>
      </c>
      <c r="Y110" s="95">
        <f t="shared" si="105"/>
        <v>161694052457.58752</v>
      </c>
      <c r="Z110" s="95">
        <f t="shared" si="106"/>
        <v>161694052457.58752</v>
      </c>
      <c r="AA110" s="95">
        <f t="shared" si="107"/>
        <v>143683935616.23737</v>
      </c>
      <c r="AB110" s="95">
        <f t="shared" si="108"/>
        <v>143683935616.23737</v>
      </c>
      <c r="AC110" s="95">
        <f t="shared" si="109"/>
        <v>107223504375.41493</v>
      </c>
      <c r="AD110" s="92"/>
      <c r="AE110" s="14">
        <v>104</v>
      </c>
      <c r="AF110" s="95">
        <f>武将属性!$C108</f>
        <v>379.01159392489797</v>
      </c>
      <c r="AG110" s="91">
        <f>士兵属性!$D108</f>
        <v>1337.7025297474995</v>
      </c>
      <c r="AH110" s="91">
        <f>士兵属性!$D108</f>
        <v>1337.7025297474995</v>
      </c>
      <c r="AI110" s="92">
        <f>士兵属性!$O108</f>
        <v>2.5000000000000001E-2</v>
      </c>
      <c r="AJ110" s="92">
        <f>士兵属性!$O108</f>
        <v>2.5000000000000001E-2</v>
      </c>
      <c r="AK110" s="92">
        <f>士兵属性!AV108</f>
        <v>0.15347900973209266</v>
      </c>
      <c r="AL110" s="92">
        <f t="shared" si="110"/>
        <v>0.15347900973209266</v>
      </c>
      <c r="AM110" s="95">
        <f>带兵数!$D107</f>
        <v>8532.7196747503149</v>
      </c>
      <c r="AN110" s="91">
        <f>战法技能效用!AQ108</f>
        <v>3.3862641608702586</v>
      </c>
      <c r="AO110" s="91">
        <f t="shared" si="111"/>
        <v>265603157033.37796</v>
      </c>
      <c r="AP110" s="95">
        <f t="shared" si="112"/>
        <v>1067090873.0775977</v>
      </c>
      <c r="AQ110" s="95">
        <f t="shared" si="113"/>
        <v>270420334.51287538</v>
      </c>
      <c r="AR110" s="95">
        <f t="shared" si="114"/>
        <v>270420334.51287538</v>
      </c>
      <c r="AS110" s="95">
        <f t="shared" si="115"/>
        <v>394575426993.0257</v>
      </c>
      <c r="AT110" s="95">
        <f t="shared" si="116"/>
        <v>394575426993.0257</v>
      </c>
      <c r="AU110" s="95">
        <f t="shared" si="117"/>
        <v>350626070570.44464</v>
      </c>
      <c r="AV110" s="95">
        <f t="shared" si="118"/>
        <v>350626070570.44464</v>
      </c>
      <c r="AW110" s="95">
        <f t="shared" si="119"/>
        <v>84789370.648959875</v>
      </c>
      <c r="AX110" s="95">
        <f t="shared" si="120"/>
        <v>164943082452.77545</v>
      </c>
      <c r="AY110" s="14">
        <v>104</v>
      </c>
      <c r="AZ110" s="14">
        <f t="shared" si="121"/>
        <v>1.8956809749494155</v>
      </c>
      <c r="BA110" s="14">
        <f t="shared" si="122"/>
        <v>3.8162691707673613</v>
      </c>
      <c r="BD110" s="14">
        <v>104</v>
      </c>
      <c r="BE110" s="95">
        <f>求节点(节奏总纲!$D$4:$D$163,M$7:M$166,$BD110)</f>
        <v>218.37841157458465</v>
      </c>
      <c r="BF110" s="95">
        <f>求节点(节奏总纲!$D$4:$D$163,N$7:N$166,$BD110)</f>
        <v>12102.096397082556</v>
      </c>
      <c r="BG110" s="95">
        <f>求节点(节奏总纲!$D$4:$D$163,O$7:O$166,$BD110)</f>
        <v>12102.096397082556</v>
      </c>
      <c r="BH110" s="95">
        <f>求节点(节奏总纲!$D$4:$D$163,P$7:P$166,$BD110)</f>
        <v>2.5000000000000001E-2</v>
      </c>
      <c r="BI110" s="95">
        <f>求节点(节奏总纲!$D$4:$D$163,Q$7:Q$166,$BD110)</f>
        <v>2.5000000000000001E-2</v>
      </c>
      <c r="BJ110" s="95">
        <f>求节点(节奏总纲!$D$4:$D$163,T$7:T$166,$BD110)</f>
        <v>1.3311475810896303</v>
      </c>
      <c r="BK110" s="95">
        <f>求节点(节奏总纲!$D$4:$D$163,U$7:U$166,$BD110)</f>
        <v>5556013412.5501556</v>
      </c>
      <c r="BL110" s="91"/>
      <c r="BM110" s="14">
        <v>104</v>
      </c>
      <c r="BN110" s="95">
        <f>求节点(节奏总纲!$D$4:$D$163,AF$7:AF$166,$BD110)</f>
        <v>218.37841157458465</v>
      </c>
      <c r="BO110" s="95">
        <f>求节点(节奏总纲!$D$4:$D$163,AG$7:AG$166,$BD110)</f>
        <v>673.07120199361077</v>
      </c>
      <c r="BP110" s="95">
        <f>求节点(节奏总纲!$D$4:$D$163,AH$7:AH$166,$BD110)</f>
        <v>673.07120199361077</v>
      </c>
      <c r="BQ110" s="95">
        <f>求节点(节奏总纲!$D$4:$D$163,AI$7:AI$166,$BD110)</f>
        <v>2.5000000000000001E-2</v>
      </c>
      <c r="BR110" s="95">
        <f>求节点(节奏总纲!$D$4:$D$163,AJ$7:AJ$166,$BD110)</f>
        <v>2.5000000000000001E-2</v>
      </c>
      <c r="BS110" s="95">
        <f>求节点(节奏总纲!$D$4:$D$163,AM$7:AM$166,$BD110)</f>
        <v>6061.5686842163013</v>
      </c>
      <c r="BT110" s="95">
        <f>求节点(节奏总纲!$D$4:$D$163,AN$7:AN$166,$BD110)</f>
        <v>0.92522476264707765</v>
      </c>
      <c r="BU110" s="95">
        <f>求节点(节奏总纲!$D$4:$D$163,AO$7:AO$166,$BD110)</f>
        <v>3447143963.9924054</v>
      </c>
      <c r="BX110" s="14">
        <v>104</v>
      </c>
      <c r="BY110" s="14">
        <f t="shared" si="88"/>
        <v>32969949888.283691</v>
      </c>
      <c r="BZ110" s="14">
        <f t="shared" si="89"/>
        <v>33606562441.016617</v>
      </c>
      <c r="CA110" s="14">
        <f t="shared" si="90"/>
        <v>33606562441.016617</v>
      </c>
      <c r="CB110" s="14">
        <f t="shared" si="91"/>
        <v>29323277.887958582</v>
      </c>
      <c r="CC110" s="14">
        <f t="shared" si="92"/>
        <v>29323277.887958582</v>
      </c>
      <c r="CD110" s="14">
        <f t="shared" si="93"/>
        <v>34090782186.198353</v>
      </c>
      <c r="CF110" s="93">
        <f t="shared" si="94"/>
        <v>0.24543538627095562</v>
      </c>
      <c r="CG110" s="93">
        <f t="shared" si="95"/>
        <v>0.25017446680684902</v>
      </c>
      <c r="CH110" s="93">
        <f t="shared" si="96"/>
        <v>0.25017446680684902</v>
      </c>
      <c r="CI110" s="93">
        <f t="shared" si="97"/>
        <v>2.182887768876842E-4</v>
      </c>
      <c r="CJ110" s="93">
        <f t="shared" si="98"/>
        <v>2.182887768876842E-4</v>
      </c>
      <c r="CK110" s="93">
        <f t="shared" si="99"/>
        <v>0.2537791025615711</v>
      </c>
    </row>
    <row r="111" spans="12:89" x14ac:dyDescent="0.15">
      <c r="L111" s="14">
        <v>105</v>
      </c>
      <c r="M111" s="95">
        <f>武将属性!$C109</f>
        <v>383.50058084120201</v>
      </c>
      <c r="N111" s="95">
        <f>武将属性!$R109</f>
        <v>23691.714436195281</v>
      </c>
      <c r="O111" s="95">
        <f>武将属性!$R109</f>
        <v>23691.714436195281</v>
      </c>
      <c r="P111" s="90">
        <f>武将属性!$AD109</f>
        <v>2.5000000000000001E-2</v>
      </c>
      <c r="Q111" s="90">
        <f>武将属性!$AD109</f>
        <v>2.5000000000000001E-2</v>
      </c>
      <c r="R111" s="90">
        <f>武将属性!BG109</f>
        <v>0.15347900973209266</v>
      </c>
      <c r="S111" s="90">
        <f t="shared" si="100"/>
        <v>0.15347900973209266</v>
      </c>
      <c r="T111" s="95">
        <f>战法技能效用!AK109</f>
        <v>2.098598505489941</v>
      </c>
      <c r="U111" s="95">
        <f t="shared" si="101"/>
        <v>72226529948.319305</v>
      </c>
      <c r="V111" s="95">
        <f t="shared" si="102"/>
        <v>456621575.98652428</v>
      </c>
      <c r="W111" s="95">
        <f t="shared" si="103"/>
        <v>7391387.4019992314</v>
      </c>
      <c r="X111" s="95">
        <f t="shared" si="104"/>
        <v>7391387.4019992314</v>
      </c>
      <c r="Y111" s="95">
        <f t="shared" si="105"/>
        <v>170843550844.34845</v>
      </c>
      <c r="Z111" s="95">
        <f t="shared" si="106"/>
        <v>170843550844.34845</v>
      </c>
      <c r="AA111" s="95">
        <f t="shared" si="107"/>
        <v>151814327038.45154</v>
      </c>
      <c r="AB111" s="95">
        <f t="shared" si="108"/>
        <v>151814327038.45154</v>
      </c>
      <c r="AC111" s="95">
        <f t="shared" si="109"/>
        <v>113028286372.17621</v>
      </c>
      <c r="AD111" s="92"/>
      <c r="AE111" s="14">
        <v>105</v>
      </c>
      <c r="AF111" s="95">
        <f>武将属性!$C109</f>
        <v>383.50058084120201</v>
      </c>
      <c r="AG111" s="91">
        <f>士兵属性!$D109</f>
        <v>1351.677230842907</v>
      </c>
      <c r="AH111" s="91">
        <f>士兵属性!$D109</f>
        <v>1351.677230842907</v>
      </c>
      <c r="AI111" s="92">
        <f>士兵属性!$O109</f>
        <v>2.5000000000000001E-2</v>
      </c>
      <c r="AJ111" s="92">
        <f>士兵属性!$O109</f>
        <v>2.5000000000000001E-2</v>
      </c>
      <c r="AK111" s="92">
        <f>士兵属性!AV109</f>
        <v>0.15347900973209266</v>
      </c>
      <c r="AL111" s="92">
        <f t="shared" si="110"/>
        <v>0.15347900973209266</v>
      </c>
      <c r="AM111" s="95">
        <f>带兵数!$D108</f>
        <v>8600.8713498260877</v>
      </c>
      <c r="AN111" s="91">
        <f>战法技能效用!AQ109</f>
        <v>3.4976410179792086</v>
      </c>
      <c r="AO111" s="91">
        <f t="shared" si="111"/>
        <v>293132263683.48639</v>
      </c>
      <c r="AP111" s="95">
        <f t="shared" si="112"/>
        <v>1154533421.2329617</v>
      </c>
      <c r="AQ111" s="95">
        <f t="shared" si="113"/>
        <v>292984422.84454674</v>
      </c>
      <c r="AR111" s="95">
        <f t="shared" si="114"/>
        <v>292984422.84454674</v>
      </c>
      <c r="AS111" s="95">
        <f t="shared" si="115"/>
        <v>431965109896.02045</v>
      </c>
      <c r="AT111" s="95">
        <f t="shared" si="116"/>
        <v>431965109896.02045</v>
      </c>
      <c r="AU111" s="95">
        <f t="shared" si="117"/>
        <v>383851144154.11639</v>
      </c>
      <c r="AV111" s="95">
        <f t="shared" si="118"/>
        <v>383851144154.11639</v>
      </c>
      <c r="AW111" s="95">
        <f t="shared" si="119"/>
        <v>92088430.867793858</v>
      </c>
      <c r="AX111" s="95">
        <f t="shared" si="120"/>
        <v>176101370370.61987</v>
      </c>
      <c r="AY111" s="14">
        <v>105</v>
      </c>
      <c r="AZ111" s="14">
        <f t="shared" si="121"/>
        <v>1.9263176674835323</v>
      </c>
      <c r="BA111" s="14">
        <f t="shared" si="122"/>
        <v>4.0585123484851495</v>
      </c>
      <c r="BD111" s="14">
        <v>105</v>
      </c>
      <c r="BE111" s="95">
        <f>求节点(节奏总纲!$D$4:$D$163,M$7:M$166,$BD111)</f>
        <v>218.93909346222136</v>
      </c>
      <c r="BF111" s="95">
        <f>求节点(节奏总纲!$D$4:$D$163,N$7:N$166,$BD111)</f>
        <v>12144.573066541901</v>
      </c>
      <c r="BG111" s="95">
        <f>求节点(节奏总纲!$D$4:$D$163,O$7:O$166,$BD111)</f>
        <v>12144.573066541901</v>
      </c>
      <c r="BH111" s="95">
        <f>求节点(节奏总纲!$D$4:$D$163,P$7:P$166,$BD111)</f>
        <v>2.5000000000000001E-2</v>
      </c>
      <c r="BI111" s="95">
        <f>求节点(节奏总纲!$D$4:$D$163,Q$7:Q$166,$BD111)</f>
        <v>2.5000000000000001E-2</v>
      </c>
      <c r="BJ111" s="95">
        <f>求节点(节奏总纲!$D$4:$D$163,T$7:T$166,$BD111)</f>
        <v>1.3333396402112827</v>
      </c>
      <c r="BK111" s="95">
        <f>求节点(节奏总纲!$D$4:$D$163,U$7:U$166,$BD111)</f>
        <v>5621517364.5290213</v>
      </c>
      <c r="BL111" s="91"/>
      <c r="BM111" s="14">
        <v>105</v>
      </c>
      <c r="BN111" s="95">
        <f>求节点(节奏总纲!$D$4:$D$163,AF$7:AF$166,$BD111)</f>
        <v>218.93909346222136</v>
      </c>
      <c r="BO111" s="95">
        <f>求节点(节奏总纲!$D$4:$D$163,AG$7:AG$166,$BD111)</f>
        <v>674.75766222707944</v>
      </c>
      <c r="BP111" s="95">
        <f>求节点(节奏总纲!$D$4:$D$163,AH$7:AH$166,$BD111)</f>
        <v>674.75766222707944</v>
      </c>
      <c r="BQ111" s="95">
        <f>求节点(节奏总纲!$D$4:$D$163,AI$7:AI$166,$BD111)</f>
        <v>2.5000000000000001E-2</v>
      </c>
      <c r="BR111" s="95">
        <f>求节点(节奏总纲!$D$4:$D$163,AJ$7:AJ$166,$BD111)</f>
        <v>2.5000000000000001E-2</v>
      </c>
      <c r="BS111" s="95">
        <f>求节点(节奏总纲!$D$4:$D$163,AM$7:AM$166,$BD111)</f>
        <v>6070.5119240261001</v>
      </c>
      <c r="BT111" s="95">
        <f>求节点(节奏总纲!$D$4:$D$163,AN$7:AN$166,$BD111)</f>
        <v>0.93132789282409334</v>
      </c>
      <c r="BU111" s="95">
        <f>求节点(节奏总纲!$D$4:$D$163,AO$7:AO$166,$BD111)</f>
        <v>3507748050.8966222</v>
      </c>
      <c r="BX111" s="14">
        <v>105</v>
      </c>
      <c r="BY111" s="14">
        <f t="shared" si="88"/>
        <v>35019718168.589333</v>
      </c>
      <c r="BZ111" s="14">
        <f t="shared" si="89"/>
        <v>35406518122.317009</v>
      </c>
      <c r="CA111" s="14">
        <f t="shared" si="90"/>
        <v>35406518122.317009</v>
      </c>
      <c r="CB111" s="14">
        <f t="shared" si="91"/>
        <v>29323277.887958582</v>
      </c>
      <c r="CC111" s="14">
        <f t="shared" si="92"/>
        <v>29323277.887958582</v>
      </c>
      <c r="CD111" s="14">
        <f t="shared" si="93"/>
        <v>34902238960.724747</v>
      </c>
      <c r="CF111" s="93">
        <f t="shared" si="94"/>
        <v>0.24873082467410559</v>
      </c>
      <c r="CG111" s="93">
        <f t="shared" si="95"/>
        <v>0.25147810753376276</v>
      </c>
      <c r="CH111" s="93">
        <f t="shared" si="96"/>
        <v>0.25147810753376276</v>
      </c>
      <c r="CI111" s="93">
        <f t="shared" si="97"/>
        <v>2.0827132463224234E-4</v>
      </c>
      <c r="CJ111" s="93">
        <f t="shared" si="98"/>
        <v>2.0827132463224234E-4</v>
      </c>
      <c r="CK111" s="93">
        <f t="shared" si="99"/>
        <v>0.24789641760910447</v>
      </c>
    </row>
    <row r="112" spans="12:89" x14ac:dyDescent="0.15">
      <c r="L112" s="14">
        <v>106</v>
      </c>
      <c r="M112" s="95">
        <f>武将属性!$C110</f>
        <v>388.87063890562405</v>
      </c>
      <c r="N112" s="95">
        <f>武将属性!$R110</f>
        <v>23935.235115521809</v>
      </c>
      <c r="O112" s="95">
        <f>武将属性!$R110</f>
        <v>23935.235115521809</v>
      </c>
      <c r="P112" s="90">
        <f>武将属性!$AD110</f>
        <v>2.5000000000000001E-2</v>
      </c>
      <c r="Q112" s="90">
        <f>武将属性!$AD110</f>
        <v>2.5000000000000001E-2</v>
      </c>
      <c r="R112" s="90">
        <f>武将属性!BG110</f>
        <v>0.15347900973209266</v>
      </c>
      <c r="S112" s="90">
        <f t="shared" si="100"/>
        <v>0.15347900973209266</v>
      </c>
      <c r="T112" s="95">
        <f>战法技能效用!AK110</f>
        <v>2.1053287560689391</v>
      </c>
      <c r="U112" s="95">
        <f t="shared" si="101"/>
        <v>75076298213.735641</v>
      </c>
      <c r="V112" s="95">
        <f t="shared" si="102"/>
        <v>476421266.61001897</v>
      </c>
      <c r="W112" s="95">
        <f t="shared" si="103"/>
        <v>7740314.2873128094</v>
      </c>
      <c r="X112" s="95">
        <f t="shared" si="104"/>
        <v>7740314.2873128094</v>
      </c>
      <c r="Y112" s="95">
        <f t="shared" si="105"/>
        <v>180747553497.42902</v>
      </c>
      <c r="Z112" s="95">
        <f t="shared" si="106"/>
        <v>180747553497.42902</v>
      </c>
      <c r="AA112" s="95">
        <f t="shared" si="107"/>
        <v>160615183086.76871</v>
      </c>
      <c r="AB112" s="95">
        <f t="shared" si="108"/>
        <v>160615183086.76871</v>
      </c>
      <c r="AC112" s="95">
        <f t="shared" si="109"/>
        <v>119321499839.77527</v>
      </c>
      <c r="AD112" s="92"/>
      <c r="AE112" s="14">
        <v>106</v>
      </c>
      <c r="AF112" s="95">
        <f>武将属性!$C110</f>
        <v>388.87063890562405</v>
      </c>
      <c r="AG112" s="91">
        <f>士兵属性!$D110</f>
        <v>1365.7460186214248</v>
      </c>
      <c r="AH112" s="91">
        <f>士兵属性!$D110</f>
        <v>1365.7460186214248</v>
      </c>
      <c r="AI112" s="92">
        <f>士兵属性!$O110</f>
        <v>2.5000000000000001E-2</v>
      </c>
      <c r="AJ112" s="92">
        <f>士兵属性!$O110</f>
        <v>2.5000000000000001E-2</v>
      </c>
      <c r="AK112" s="92">
        <f>士兵属性!AV110</f>
        <v>0.15347900973209266</v>
      </c>
      <c r="AL112" s="92">
        <f t="shared" si="110"/>
        <v>0.15347900973209266</v>
      </c>
      <c r="AM112" s="95">
        <f>带兵数!$D109</f>
        <v>8667.0364089495706</v>
      </c>
      <c r="AN112" s="91">
        <f>战法技能效用!AQ110</f>
        <v>3.6080144810115953</v>
      </c>
      <c r="AO112" s="91">
        <f t="shared" si="111"/>
        <v>323452915881.67657</v>
      </c>
      <c r="AP112" s="95">
        <f t="shared" si="112"/>
        <v>1246757682.2623346</v>
      </c>
      <c r="AQ112" s="95">
        <f t="shared" si="113"/>
        <v>317513545.04443073</v>
      </c>
      <c r="AR112" s="95">
        <f t="shared" si="114"/>
        <v>317513545.04443073</v>
      </c>
      <c r="AS112" s="95">
        <f t="shared" si="115"/>
        <v>473002396548.14551</v>
      </c>
      <c r="AT112" s="95">
        <f t="shared" si="116"/>
        <v>473002396548.14551</v>
      </c>
      <c r="AU112" s="95">
        <f t="shared" si="117"/>
        <v>420317537095.41296</v>
      </c>
      <c r="AV112" s="95">
        <f t="shared" si="118"/>
        <v>420317537095.41296</v>
      </c>
      <c r="AW112" s="95">
        <f t="shared" si="119"/>
        <v>100067160.10908334</v>
      </c>
      <c r="AX112" s="95">
        <f t="shared" si="120"/>
        <v>188212455403.3989</v>
      </c>
      <c r="AY112" s="14">
        <v>106</v>
      </c>
      <c r="AZ112" s="14">
        <f t="shared" si="121"/>
        <v>1.956571483089979</v>
      </c>
      <c r="BA112" s="14">
        <f t="shared" si="122"/>
        <v>4.3083226474597147</v>
      </c>
      <c r="BD112" s="14">
        <v>106</v>
      </c>
      <c r="BE112" s="95">
        <f>求节点(节奏总纲!$D$4:$D$163,M$7:M$166,$BD112)</f>
        <v>219.49977534985806</v>
      </c>
      <c r="BF112" s="95">
        <f>求节点(节奏总纲!$D$4:$D$163,N$7:N$166,$BD112)</f>
        <v>12187.049736001247</v>
      </c>
      <c r="BG112" s="95">
        <f>求节点(节奏总纲!$D$4:$D$163,O$7:O$166,$BD112)</f>
        <v>12187.049736001247</v>
      </c>
      <c r="BH112" s="95">
        <f>求节点(节奏总纲!$D$4:$D$163,P$7:P$166,$BD112)</f>
        <v>2.5000000000000001E-2</v>
      </c>
      <c r="BI112" s="95">
        <f>求节点(节奏总纲!$D$4:$D$163,Q$7:Q$166,$BD112)</f>
        <v>2.5000000000000001E-2</v>
      </c>
      <c r="BJ112" s="95">
        <f>求节点(节奏总纲!$D$4:$D$163,T$7:T$166,$BD112)</f>
        <v>1.3355316993329351</v>
      </c>
      <c r="BK112" s="95">
        <f>求节点(节奏总纲!$D$4:$D$163,U$7:U$166,$BD112)</f>
        <v>5687021316.5078869</v>
      </c>
      <c r="BL112" s="91"/>
      <c r="BM112" s="14">
        <v>106</v>
      </c>
      <c r="BN112" s="95">
        <f>求节点(节奏总纲!$D$4:$D$163,AF$7:AF$166,$BD112)</f>
        <v>219.49977534985806</v>
      </c>
      <c r="BO112" s="95">
        <f>求节点(节奏总纲!$D$4:$D$163,AG$7:AG$166,$BD112)</f>
        <v>676.44412246054799</v>
      </c>
      <c r="BP112" s="95">
        <f>求节点(节奏总纲!$D$4:$D$163,AH$7:AH$166,$BD112)</f>
        <v>676.44412246054799</v>
      </c>
      <c r="BQ112" s="95">
        <f>求节点(节奏总纲!$D$4:$D$163,AI$7:AI$166,$BD112)</f>
        <v>2.5000000000000001E-2</v>
      </c>
      <c r="BR112" s="95">
        <f>求节点(节奏总纲!$D$4:$D$163,AJ$7:AJ$166,$BD112)</f>
        <v>2.5000000000000001E-2</v>
      </c>
      <c r="BS112" s="95">
        <f>求节点(节奏总纲!$D$4:$D$163,AM$7:AM$166,$BD112)</f>
        <v>6079.4551638358998</v>
      </c>
      <c r="BT112" s="95">
        <f>求节点(节奏总纲!$D$4:$D$163,AN$7:AN$166,$BD112)</f>
        <v>0.93743102300110903</v>
      </c>
      <c r="BU112" s="95">
        <f>求节点(节奏总纲!$D$4:$D$163,AO$7:AO$166,$BD112)</f>
        <v>3568352137.8008389</v>
      </c>
      <c r="BX112" s="14">
        <v>106</v>
      </c>
      <c r="BY112" s="14">
        <f t="shared" si="88"/>
        <v>37578128033.410629</v>
      </c>
      <c r="BZ112" s="14">
        <f t="shared" si="89"/>
        <v>37291444715.764252</v>
      </c>
      <c r="CA112" s="14">
        <f t="shared" si="90"/>
        <v>37291444715.764252</v>
      </c>
      <c r="CB112" s="14">
        <f t="shared" si="91"/>
        <v>29323277.887958582</v>
      </c>
      <c r="CC112" s="14">
        <f t="shared" si="92"/>
        <v>29323277.887958582</v>
      </c>
      <c r="CD112" s="14">
        <f t="shared" si="93"/>
        <v>35705302554.108322</v>
      </c>
      <c r="CF112" s="93">
        <f t="shared" si="94"/>
        <v>0.25403506185281355</v>
      </c>
      <c r="CG112" s="93">
        <f t="shared" si="95"/>
        <v>0.25209702986075377</v>
      </c>
      <c r="CH112" s="93">
        <f t="shared" si="96"/>
        <v>0.25209702986075377</v>
      </c>
      <c r="CI112" s="93">
        <f t="shared" si="97"/>
        <v>1.9823075554407032E-4</v>
      </c>
      <c r="CJ112" s="93">
        <f t="shared" si="98"/>
        <v>1.9823075554407032E-4</v>
      </c>
      <c r="CK112" s="93">
        <f t="shared" si="99"/>
        <v>0.2413744169145908</v>
      </c>
    </row>
    <row r="113" spans="12:89" x14ac:dyDescent="0.15">
      <c r="L113" s="14">
        <v>107</v>
      </c>
      <c r="M113" s="95">
        <f>武将属性!$C111</f>
        <v>394.28285749807668</v>
      </c>
      <c r="N113" s="95">
        <f>武将属性!$R111</f>
        <v>24178.755794848334</v>
      </c>
      <c r="O113" s="95">
        <f>武将属性!$R111</f>
        <v>24178.755794848334</v>
      </c>
      <c r="P113" s="90">
        <f>武将属性!$AD111</f>
        <v>2.5000000000000001E-2</v>
      </c>
      <c r="Q113" s="90">
        <f>武将属性!$AD111</f>
        <v>2.5000000000000001E-2</v>
      </c>
      <c r="R113" s="90">
        <f>武将属性!BG111</f>
        <v>0.15347900973209266</v>
      </c>
      <c r="S113" s="90">
        <f t="shared" si="100"/>
        <v>0.15347900973209266</v>
      </c>
      <c r="T113" s="95">
        <f>战法技能效用!AK111</f>
        <v>2.1120590066479377</v>
      </c>
      <c r="U113" s="95">
        <f t="shared" si="101"/>
        <v>78015082174.296555</v>
      </c>
      <c r="V113" s="95">
        <f t="shared" si="102"/>
        <v>497055802.43549645</v>
      </c>
      <c r="W113" s="95">
        <f t="shared" si="103"/>
        <v>8105486.6422044672</v>
      </c>
      <c r="X113" s="95">
        <f t="shared" si="104"/>
        <v>8105486.6422044672</v>
      </c>
      <c r="Y113" s="95">
        <f t="shared" si="105"/>
        <v>191200567922.21173</v>
      </c>
      <c r="Z113" s="95">
        <f t="shared" si="106"/>
        <v>191200567922.21173</v>
      </c>
      <c r="AA113" s="95">
        <f t="shared" si="107"/>
        <v>169903899825.43814</v>
      </c>
      <c r="AB113" s="95">
        <f t="shared" si="108"/>
        <v>169903899825.43814</v>
      </c>
      <c r="AC113" s="95">
        <f t="shared" si="109"/>
        <v>125949142803.27975</v>
      </c>
      <c r="AD113" s="92"/>
      <c r="AE113" s="14">
        <v>107</v>
      </c>
      <c r="AF113" s="95">
        <f>武将属性!$C111</f>
        <v>394.28285749807668</v>
      </c>
      <c r="AG113" s="91">
        <f>士兵属性!$D111</f>
        <v>1379.914400973722</v>
      </c>
      <c r="AH113" s="91">
        <f>士兵属性!$D111</f>
        <v>1379.914400973722</v>
      </c>
      <c r="AI113" s="92">
        <f>士兵属性!$O111</f>
        <v>2.5000000000000001E-2</v>
      </c>
      <c r="AJ113" s="92">
        <f>士兵属性!$O111</f>
        <v>2.5000000000000001E-2</v>
      </c>
      <c r="AK113" s="92">
        <f>士兵属性!AV111</f>
        <v>0.15347900973209266</v>
      </c>
      <c r="AL113" s="92">
        <f t="shared" si="110"/>
        <v>0.15347900973209266</v>
      </c>
      <c r="AM113" s="95">
        <f>带兵数!$D110</f>
        <v>8735.6278080669254</v>
      </c>
      <c r="AN113" s="91">
        <f>战法技能效用!AQ111</f>
        <v>3.7193474172456726</v>
      </c>
      <c r="AO113" s="91">
        <f t="shared" si="111"/>
        <v>356747920778.00531</v>
      </c>
      <c r="AP113" s="95">
        <f t="shared" si="112"/>
        <v>1346104019.4670973</v>
      </c>
      <c r="AQ113" s="95">
        <f t="shared" si="113"/>
        <v>344016571.16484857</v>
      </c>
      <c r="AR113" s="95">
        <f t="shared" si="114"/>
        <v>344016571.16484857</v>
      </c>
      <c r="AS113" s="95">
        <f t="shared" si="115"/>
        <v>517800721253.78906</v>
      </c>
      <c r="AT113" s="95">
        <f t="shared" si="116"/>
        <v>517800721253.78906</v>
      </c>
      <c r="AU113" s="95">
        <f t="shared" si="117"/>
        <v>460126048941.63165</v>
      </c>
      <c r="AV113" s="95">
        <f t="shared" si="118"/>
        <v>460126048941.63165</v>
      </c>
      <c r="AW113" s="95">
        <f t="shared" si="119"/>
        <v>108684442.87097515</v>
      </c>
      <c r="AX113" s="95">
        <f t="shared" si="120"/>
        <v>201177569165.28525</v>
      </c>
      <c r="AY113" s="14">
        <v>107</v>
      </c>
      <c r="AZ113" s="14">
        <f t="shared" si="121"/>
        <v>1.9884497821736498</v>
      </c>
      <c r="BA113" s="14">
        <f t="shared" si="122"/>
        <v>4.5728070885188687</v>
      </c>
      <c r="BD113" s="14">
        <v>107</v>
      </c>
      <c r="BE113" s="95">
        <f>求节点(节奏总纲!$D$4:$D$163,M$7:M$166,$BD113)</f>
        <v>220.06045723749477</v>
      </c>
      <c r="BF113" s="95">
        <f>求节点(节奏总纲!$D$4:$D$163,N$7:N$166,$BD113)</f>
        <v>12229.526405460592</v>
      </c>
      <c r="BG113" s="95">
        <f>求节点(节奏总纲!$D$4:$D$163,O$7:O$166,$BD113)</f>
        <v>12229.526405460592</v>
      </c>
      <c r="BH113" s="95">
        <f>求节点(节奏总纲!$D$4:$D$163,P$7:P$166,$BD113)</f>
        <v>2.5000000000000001E-2</v>
      </c>
      <c r="BI113" s="95">
        <f>求节点(节奏总纲!$D$4:$D$163,Q$7:Q$166,$BD113)</f>
        <v>2.5000000000000001E-2</v>
      </c>
      <c r="BJ113" s="95">
        <f>求节点(节奏总纲!$D$4:$D$163,T$7:T$166,$BD113)</f>
        <v>1.3377237584545876</v>
      </c>
      <c r="BK113" s="95">
        <f>求节点(节奏总纲!$D$4:$D$163,U$7:U$166,$BD113)</f>
        <v>5752525268.4867525</v>
      </c>
      <c r="BL113" s="91"/>
      <c r="BM113" s="14">
        <v>107</v>
      </c>
      <c r="BN113" s="95">
        <f>求节点(节奏总纲!$D$4:$D$163,AF$7:AF$166,$BD113)</f>
        <v>220.06045723749477</v>
      </c>
      <c r="BO113" s="95">
        <f>求节点(节奏总纲!$D$4:$D$163,AG$7:AG$166,$BD113)</f>
        <v>678.13058269401665</v>
      </c>
      <c r="BP113" s="95">
        <f>求节点(节奏总纲!$D$4:$D$163,AH$7:AH$166,$BD113)</f>
        <v>678.13058269401665</v>
      </c>
      <c r="BQ113" s="95">
        <f>求节点(节奏总纲!$D$4:$D$163,AI$7:AI$166,$BD113)</f>
        <v>2.5000000000000001E-2</v>
      </c>
      <c r="BR113" s="95">
        <f>求节点(节奏总纲!$D$4:$D$163,AJ$7:AJ$166,$BD113)</f>
        <v>2.5000000000000001E-2</v>
      </c>
      <c r="BS113" s="95">
        <f>求节点(节奏总纲!$D$4:$D$163,AM$7:AM$166,$BD113)</f>
        <v>6088.3984036456986</v>
      </c>
      <c r="BT113" s="95">
        <f>求节点(节奏总纲!$D$4:$D$163,AN$7:AN$166,$BD113)</f>
        <v>0.94353415317812472</v>
      </c>
      <c r="BU113" s="95">
        <f>求节点(节奏总纲!$D$4:$D$163,AO$7:AO$166,$BD113)</f>
        <v>3628956224.7050557</v>
      </c>
      <c r="BX113" s="14">
        <v>107</v>
      </c>
      <c r="BY113" s="14">
        <f t="shared" si="88"/>
        <v>40268302688.838486</v>
      </c>
      <c r="BZ113" s="14">
        <f t="shared" si="89"/>
        <v>39265298329.14595</v>
      </c>
      <c r="CA113" s="14">
        <f t="shared" si="90"/>
        <v>39265298329.14595</v>
      </c>
      <c r="CB113" s="14">
        <f t="shared" si="91"/>
        <v>29323277.887958582</v>
      </c>
      <c r="CC113" s="14">
        <f t="shared" si="92"/>
        <v>29323277.887958582</v>
      </c>
      <c r="CD113" s="14">
        <f t="shared" si="93"/>
        <v>36552971845.384468</v>
      </c>
      <c r="CF113" s="93">
        <f t="shared" si="94"/>
        <v>0.25910924995474677</v>
      </c>
      <c r="CG113" s="93">
        <f t="shared" si="95"/>
        <v>0.25265534725739497</v>
      </c>
      <c r="CH113" s="93">
        <f t="shared" si="96"/>
        <v>0.25265534725739497</v>
      </c>
      <c r="CI113" s="93">
        <f t="shared" si="97"/>
        <v>1.8868271152311429E-4</v>
      </c>
      <c r="CJ113" s="93">
        <f t="shared" si="98"/>
        <v>1.8868271152311429E-4</v>
      </c>
      <c r="CK113" s="93">
        <f t="shared" si="99"/>
        <v>0.23520269010741704</v>
      </c>
    </row>
    <row r="114" spans="12:89" x14ac:dyDescent="0.15">
      <c r="L114" s="14">
        <v>108</v>
      </c>
      <c r="M114" s="95">
        <f>武将属性!$C112</f>
        <v>399.55128353839791</v>
      </c>
      <c r="N114" s="95">
        <f>武将属性!$R112</f>
        <v>24422.276474174865</v>
      </c>
      <c r="O114" s="95">
        <f>武将属性!$R112</f>
        <v>24422.276474174865</v>
      </c>
      <c r="P114" s="90">
        <f>武将属性!$AD112</f>
        <v>2.5000000000000001E-2</v>
      </c>
      <c r="Q114" s="90">
        <f>武将属性!$AD112</f>
        <v>2.5000000000000001E-2</v>
      </c>
      <c r="R114" s="90">
        <f>武将属性!BG112</f>
        <v>0.15347900973209266</v>
      </c>
      <c r="S114" s="90">
        <f t="shared" si="100"/>
        <v>0.15347900973209266</v>
      </c>
      <c r="T114" s="95">
        <f>战法技能效用!AK112</f>
        <v>2.1187892572269362</v>
      </c>
      <c r="U114" s="95">
        <f t="shared" si="101"/>
        <v>81007272062.487213</v>
      </c>
      <c r="V114" s="95">
        <f t="shared" si="102"/>
        <v>518310539.1473828</v>
      </c>
      <c r="W114" s="95">
        <f t="shared" si="103"/>
        <v>8479620.7023044378</v>
      </c>
      <c r="X114" s="95">
        <f t="shared" si="104"/>
        <v>8479620.7023044378</v>
      </c>
      <c r="Y114" s="95">
        <f t="shared" si="105"/>
        <v>202040625549.08862</v>
      </c>
      <c r="Z114" s="95">
        <f t="shared" si="106"/>
        <v>202040625549.08862</v>
      </c>
      <c r="AA114" s="95">
        <f t="shared" si="107"/>
        <v>179536549378.48846</v>
      </c>
      <c r="AB114" s="95">
        <f t="shared" si="108"/>
        <v>179536549378.48846</v>
      </c>
      <c r="AC114" s="95">
        <f t="shared" si="109"/>
        <v>132802587227.03876</v>
      </c>
      <c r="AD114" s="92"/>
      <c r="AE114" s="14">
        <v>108</v>
      </c>
      <c r="AF114" s="95">
        <f>武将属性!$C112</f>
        <v>399.55128353839791</v>
      </c>
      <c r="AG114" s="91">
        <f>士兵属性!$D112</f>
        <v>1394.1758022887768</v>
      </c>
      <c r="AH114" s="91">
        <f>士兵属性!$D112</f>
        <v>1394.1758022887768</v>
      </c>
      <c r="AI114" s="92">
        <f>士兵属性!$O112</f>
        <v>2.5000000000000001E-2</v>
      </c>
      <c r="AJ114" s="92">
        <f>士兵属性!$O112</f>
        <v>2.5000000000000001E-2</v>
      </c>
      <c r="AK114" s="92">
        <f>士兵属性!AV112</f>
        <v>0.15347900973209266</v>
      </c>
      <c r="AL114" s="92">
        <f t="shared" si="110"/>
        <v>0.15347900973209266</v>
      </c>
      <c r="AM114" s="95">
        <f>带兵数!$D111</f>
        <v>8801.4368600997659</v>
      </c>
      <c r="AN114" s="91">
        <f>战法技能效用!AQ112</f>
        <v>3.83068035347975</v>
      </c>
      <c r="AO114" s="91">
        <f t="shared" si="111"/>
        <v>392489902029.27264</v>
      </c>
      <c r="AP114" s="95">
        <f t="shared" si="112"/>
        <v>1451086968.6302226</v>
      </c>
      <c r="AQ114" s="95">
        <f t="shared" si="113"/>
        <v>371957589.78406692</v>
      </c>
      <c r="AR114" s="95">
        <f t="shared" si="114"/>
        <v>371957589.78406692</v>
      </c>
      <c r="AS114" s="95">
        <f t="shared" si="115"/>
        <v>565642595943.46179</v>
      </c>
      <c r="AT114" s="95">
        <f t="shared" si="116"/>
        <v>565642595943.46179</v>
      </c>
      <c r="AU114" s="95">
        <f t="shared" si="117"/>
        <v>502639108254.52222</v>
      </c>
      <c r="AV114" s="95">
        <f t="shared" si="118"/>
        <v>502639108254.52222</v>
      </c>
      <c r="AW114" s="95">
        <f t="shared" si="119"/>
        <v>117838548.27283806</v>
      </c>
      <c r="AX114" s="95">
        <f t="shared" si="120"/>
        <v>214700304391.30573</v>
      </c>
      <c r="AY114" s="14">
        <v>108</v>
      </c>
      <c r="AZ114" s="14">
        <f t="shared" si="121"/>
        <v>2.0195747730886846</v>
      </c>
      <c r="BA114" s="14">
        <f t="shared" si="122"/>
        <v>4.8451193582535979</v>
      </c>
      <c r="BD114" s="14">
        <v>108</v>
      </c>
      <c r="BE114" s="95">
        <f>求节点(节奏总纲!$D$4:$D$163,M$7:M$166,$BD114)</f>
        <v>220.62113912513146</v>
      </c>
      <c r="BF114" s="95">
        <f>求节点(节奏总纲!$D$4:$D$163,N$7:N$166,$BD114)</f>
        <v>12272.003074919938</v>
      </c>
      <c r="BG114" s="95">
        <f>求节点(节奏总纲!$D$4:$D$163,O$7:O$166,$BD114)</f>
        <v>12272.003074919938</v>
      </c>
      <c r="BH114" s="95">
        <f>求节点(节奏总纲!$D$4:$D$163,P$7:P$166,$BD114)</f>
        <v>2.5000000000000001E-2</v>
      </c>
      <c r="BI114" s="95">
        <f>求节点(节奏总纲!$D$4:$D$163,Q$7:Q$166,$BD114)</f>
        <v>2.5000000000000001E-2</v>
      </c>
      <c r="BJ114" s="95">
        <f>求节点(节奏总纲!$D$4:$D$163,T$7:T$166,$BD114)</f>
        <v>1.33991581757624</v>
      </c>
      <c r="BK114" s="95">
        <f>求节点(节奏总纲!$D$4:$D$163,U$7:U$166,$BD114)</f>
        <v>5818029220.4656181</v>
      </c>
      <c r="BL114" s="91"/>
      <c r="BM114" s="14">
        <v>108</v>
      </c>
      <c r="BN114" s="95">
        <f>求节点(节奏总纲!$D$4:$D$163,AF$7:AF$166,$BD114)</f>
        <v>220.62113912513146</v>
      </c>
      <c r="BO114" s="95">
        <f>求节点(节奏总纲!$D$4:$D$163,AG$7:AG$166,$BD114)</f>
        <v>679.8170429274852</v>
      </c>
      <c r="BP114" s="95">
        <f>求节点(节奏总纲!$D$4:$D$163,AH$7:AH$166,$BD114)</f>
        <v>679.8170429274852</v>
      </c>
      <c r="BQ114" s="95">
        <f>求节点(节奏总纲!$D$4:$D$163,AI$7:AI$166,$BD114)</f>
        <v>2.5000000000000001E-2</v>
      </c>
      <c r="BR114" s="95">
        <f>求节点(节奏总纲!$D$4:$D$163,AJ$7:AJ$166,$BD114)</f>
        <v>2.5000000000000001E-2</v>
      </c>
      <c r="BS114" s="95">
        <f>求节点(节奏总纲!$D$4:$D$163,AM$7:AM$166,$BD114)</f>
        <v>6097.3416434554974</v>
      </c>
      <c r="BT114" s="95">
        <f>求节点(节奏总纲!$D$4:$D$163,AN$7:AN$166,$BD114)</f>
        <v>0.94963728335514042</v>
      </c>
      <c r="BU114" s="95">
        <f>求节点(节奏总纲!$D$4:$D$163,AO$7:AO$166,$BD114)</f>
        <v>3689560311.609272</v>
      </c>
      <c r="BX114" s="14">
        <v>108</v>
      </c>
      <c r="BY114" s="14">
        <f t="shared" si="88"/>
        <v>42998983430.255493</v>
      </c>
      <c r="BZ114" s="14">
        <f t="shared" si="89"/>
        <v>41330261323.002449</v>
      </c>
      <c r="CA114" s="14">
        <f t="shared" si="90"/>
        <v>41330261323.002449</v>
      </c>
      <c r="CB114" s="14">
        <f t="shared" si="91"/>
        <v>29323277.887958582</v>
      </c>
      <c r="CC114" s="14">
        <f t="shared" si="92"/>
        <v>29323277.887958582</v>
      </c>
      <c r="CD114" s="14">
        <f t="shared" si="93"/>
        <v>37446766534.961754</v>
      </c>
      <c r="CF114" s="93">
        <f t="shared" si="94"/>
        <v>0.26353081072682272</v>
      </c>
      <c r="CG114" s="93">
        <f t="shared" si="95"/>
        <v>0.253303599413433</v>
      </c>
      <c r="CH114" s="93">
        <f t="shared" si="96"/>
        <v>0.253303599413433</v>
      </c>
      <c r="CI114" s="93">
        <f t="shared" si="97"/>
        <v>1.7971557880003871E-4</v>
      </c>
      <c r="CJ114" s="93">
        <f t="shared" si="98"/>
        <v>1.7971557880003871E-4</v>
      </c>
      <c r="CK114" s="93">
        <f t="shared" si="99"/>
        <v>0.2295025592887113</v>
      </c>
    </row>
    <row r="115" spans="12:89" x14ac:dyDescent="0.15">
      <c r="L115" s="14">
        <v>109</v>
      </c>
      <c r="M115" s="95">
        <f>武将属性!$C113</f>
        <v>404.81970957871908</v>
      </c>
      <c r="N115" s="95">
        <f>武将属性!$R113</f>
        <v>24665.797153501397</v>
      </c>
      <c r="O115" s="95">
        <f>武将属性!$R113</f>
        <v>24665.797153501397</v>
      </c>
      <c r="P115" s="90">
        <f>武将属性!$AD113</f>
        <v>2.5000000000000001E-2</v>
      </c>
      <c r="Q115" s="90">
        <f>武将属性!$AD113</f>
        <v>2.5000000000000001E-2</v>
      </c>
      <c r="R115" s="90">
        <f>武将属性!BG113</f>
        <v>0.15347900973209266</v>
      </c>
      <c r="S115" s="90">
        <f t="shared" si="100"/>
        <v>0.15347900973209266</v>
      </c>
      <c r="T115" s="95">
        <f>战法技能效用!AK113</f>
        <v>2.1255195078059348</v>
      </c>
      <c r="U115" s="95">
        <f t="shared" si="101"/>
        <v>84082094068.634964</v>
      </c>
      <c r="V115" s="95">
        <f t="shared" si="102"/>
        <v>540401084.61187565</v>
      </c>
      <c r="W115" s="95">
        <f t="shared" si="103"/>
        <v>8869164.4047494251</v>
      </c>
      <c r="X115" s="95">
        <f t="shared" si="104"/>
        <v>8869164.4047494251</v>
      </c>
      <c r="Y115" s="95">
        <f t="shared" si="105"/>
        <v>213429278174.24811</v>
      </c>
      <c r="Z115" s="95">
        <f t="shared" si="106"/>
        <v>213429278174.24811</v>
      </c>
      <c r="AA115" s="95">
        <f t="shared" si="107"/>
        <v>189656689270.32727</v>
      </c>
      <c r="AB115" s="95">
        <f t="shared" si="108"/>
        <v>189656689270.32727</v>
      </c>
      <c r="AC115" s="95">
        <f t="shared" si="109"/>
        <v>139986334804.33713</v>
      </c>
      <c r="AD115" s="92"/>
      <c r="AE115" s="14">
        <v>109</v>
      </c>
      <c r="AF115" s="95">
        <f>武将属性!$C113</f>
        <v>404.81970957871908</v>
      </c>
      <c r="AG115" s="91">
        <f>士兵属性!$D113</f>
        <v>1408.4768834445056</v>
      </c>
      <c r="AH115" s="91">
        <f>士兵属性!$D113</f>
        <v>1408.4768834445056</v>
      </c>
      <c r="AI115" s="92">
        <f>士兵属性!$O113</f>
        <v>2.5000000000000001E-2</v>
      </c>
      <c r="AJ115" s="92">
        <f>士兵属性!$O113</f>
        <v>2.5000000000000001E-2</v>
      </c>
      <c r="AK115" s="92">
        <f>士兵属性!AV113</f>
        <v>0.15347900973209266</v>
      </c>
      <c r="AL115" s="92">
        <f t="shared" si="110"/>
        <v>0.15347900973209266</v>
      </c>
      <c r="AM115" s="95">
        <f>带兵数!$D112</f>
        <v>8870.4611321594093</v>
      </c>
      <c r="AN115" s="91">
        <f>战法技能效用!AQ113</f>
        <v>3.9419738677134859</v>
      </c>
      <c r="AO115" s="91">
        <f t="shared" si="111"/>
        <v>431470887573.51227</v>
      </c>
      <c r="AP115" s="95">
        <f t="shared" si="112"/>
        <v>1563607651.3690112</v>
      </c>
      <c r="AQ115" s="95">
        <f t="shared" si="113"/>
        <v>401961729.21838957</v>
      </c>
      <c r="AR115" s="95">
        <f t="shared" si="114"/>
        <v>401961729.21838957</v>
      </c>
      <c r="AS115" s="95">
        <f t="shared" si="115"/>
        <v>617540678363.18652</v>
      </c>
      <c r="AT115" s="95">
        <f t="shared" si="116"/>
        <v>617540678363.18652</v>
      </c>
      <c r="AU115" s="95">
        <f t="shared" si="117"/>
        <v>548756578994.25677</v>
      </c>
      <c r="AV115" s="95">
        <f t="shared" si="118"/>
        <v>548756578994.25677</v>
      </c>
      <c r="AW115" s="95">
        <f t="shared" si="119"/>
        <v>127649238.34250726</v>
      </c>
      <c r="AX115" s="95">
        <f t="shared" si="120"/>
        <v>229120516938.47797</v>
      </c>
      <c r="AY115" s="14">
        <v>109</v>
      </c>
      <c r="AZ115" s="14">
        <f t="shared" si="121"/>
        <v>2.0525394704412667</v>
      </c>
      <c r="BA115" s="14">
        <f t="shared" si="122"/>
        <v>5.1315430752867428</v>
      </c>
      <c r="BD115" s="14">
        <v>109</v>
      </c>
      <c r="BE115" s="95">
        <f>求节点(节奏总纲!$D$4:$D$163,M$7:M$166,$BD115)</f>
        <v>221.18182101276815</v>
      </c>
      <c r="BF115" s="95">
        <f>求节点(节奏总纲!$D$4:$D$163,N$7:N$166,$BD115)</f>
        <v>12314.479744379283</v>
      </c>
      <c r="BG115" s="95">
        <f>求节点(节奏总纲!$D$4:$D$163,O$7:O$166,$BD115)</f>
        <v>12314.479744379283</v>
      </c>
      <c r="BH115" s="95">
        <f>求节点(节奏总纲!$D$4:$D$163,P$7:P$166,$BD115)</f>
        <v>2.5000000000000001E-2</v>
      </c>
      <c r="BI115" s="95">
        <f>求节点(节奏总纲!$D$4:$D$163,Q$7:Q$166,$BD115)</f>
        <v>2.5000000000000001E-2</v>
      </c>
      <c r="BJ115" s="95">
        <f>求节点(节奏总纲!$D$4:$D$163,T$7:T$166,$BD115)</f>
        <v>1.3421078766978924</v>
      </c>
      <c r="BK115" s="95">
        <f>求节点(节奏总纲!$D$4:$D$163,U$7:U$166,$BD115)</f>
        <v>5883533172.4444847</v>
      </c>
      <c r="BL115" s="91"/>
      <c r="BM115" s="14">
        <v>109</v>
      </c>
      <c r="BN115" s="95">
        <f>求节点(节奏总纲!$D$4:$D$163,AF$7:AF$166,$BD115)</f>
        <v>221.18182101276815</v>
      </c>
      <c r="BO115" s="95">
        <f>求节点(节奏总纲!$D$4:$D$163,AG$7:AG$166,$BD115)</f>
        <v>681.50350316095387</v>
      </c>
      <c r="BP115" s="95">
        <f>求节点(节奏总纲!$D$4:$D$163,AH$7:AH$166,$BD115)</f>
        <v>681.50350316095387</v>
      </c>
      <c r="BQ115" s="95">
        <f>求节点(节奏总纲!$D$4:$D$163,AI$7:AI$166,$BD115)</f>
        <v>2.5000000000000001E-2</v>
      </c>
      <c r="BR115" s="95">
        <f>求节点(节奏总纲!$D$4:$D$163,AJ$7:AJ$166,$BD115)</f>
        <v>2.5000000000000001E-2</v>
      </c>
      <c r="BS115" s="95">
        <f>求节点(节奏总纲!$D$4:$D$163,AM$7:AM$166,$BD115)</f>
        <v>6106.2848832652971</v>
      </c>
      <c r="BT115" s="95">
        <f>求节点(节奏总纲!$D$4:$D$163,AN$7:AN$166,$BD115)</f>
        <v>0.95574041353215611</v>
      </c>
      <c r="BU115" s="95">
        <f>求节点(节奏总纲!$D$4:$D$163,AO$7:AO$166,$BD115)</f>
        <v>3750164398.5134888</v>
      </c>
      <c r="BX115" s="14">
        <v>109</v>
      </c>
      <c r="BY115" s="14">
        <f t="shared" si="88"/>
        <v>45846046576.642502</v>
      </c>
      <c r="BZ115" s="14">
        <f t="shared" si="89"/>
        <v>43490086263.905724</v>
      </c>
      <c r="CA115" s="14">
        <f t="shared" si="90"/>
        <v>43490086263.905724</v>
      </c>
      <c r="CB115" s="14">
        <f t="shared" si="91"/>
        <v>29323277.887958582</v>
      </c>
      <c r="CC115" s="14">
        <f t="shared" si="92"/>
        <v>29323277.887958582</v>
      </c>
      <c r="CD115" s="14">
        <f t="shared" si="93"/>
        <v>38388909645.830528</v>
      </c>
      <c r="CF115" s="93">
        <f t="shared" si="94"/>
        <v>0.26767697795367201</v>
      </c>
      <c r="CG115" s="93">
        <f t="shared" si="95"/>
        <v>0.25392145520346254</v>
      </c>
      <c r="CH115" s="93">
        <f t="shared" si="96"/>
        <v>0.25392145520346254</v>
      </c>
      <c r="CI115" s="93">
        <f t="shared" si="97"/>
        <v>1.7120705044049438E-4</v>
      </c>
      <c r="CJ115" s="93">
        <f t="shared" si="98"/>
        <v>1.7120705044049438E-4</v>
      </c>
      <c r="CK115" s="93">
        <f t="shared" si="99"/>
        <v>0.22413769753852192</v>
      </c>
    </row>
    <row r="116" spans="12:89" x14ac:dyDescent="0.15">
      <c r="L116" s="14">
        <v>110</v>
      </c>
      <c r="M116" s="95">
        <f>武将属性!$C114</f>
        <v>410.08813561904014</v>
      </c>
      <c r="N116" s="95">
        <f>武将属性!$R114</f>
        <v>24909.333080926644</v>
      </c>
      <c r="O116" s="95">
        <f>武将属性!$R114</f>
        <v>24909.333080926644</v>
      </c>
      <c r="P116" s="90">
        <f>武将属性!$AD114</f>
        <v>2.5000000000000001E-2</v>
      </c>
      <c r="Q116" s="90">
        <f>武将属性!$AD114</f>
        <v>2.5000000000000001E-2</v>
      </c>
      <c r="R116" s="90">
        <f>武将属性!BG114</f>
        <v>0.15347900973209266</v>
      </c>
      <c r="S116" s="90">
        <f t="shared" si="100"/>
        <v>0.15347900973209266</v>
      </c>
      <c r="T116" s="95">
        <f>战法技能效用!AK114</f>
        <v>2.1322497583849334</v>
      </c>
      <c r="U116" s="95">
        <f t="shared" si="101"/>
        <v>87241134537.889359</v>
      </c>
      <c r="V116" s="95">
        <f t="shared" si="102"/>
        <v>563006902.77283311</v>
      </c>
      <c r="W116" s="95">
        <f t="shared" si="103"/>
        <v>9268913.3967842218</v>
      </c>
      <c r="X116" s="95">
        <f t="shared" si="104"/>
        <v>9268913.3967842218</v>
      </c>
      <c r="Y116" s="95">
        <f t="shared" si="105"/>
        <v>225251171803.66968</v>
      </c>
      <c r="Z116" s="95">
        <f t="shared" si="106"/>
        <v>225251171803.66968</v>
      </c>
      <c r="AA116" s="95">
        <f t="shared" si="107"/>
        <v>200161814086.57465</v>
      </c>
      <c r="AB116" s="95">
        <f t="shared" si="108"/>
        <v>200161814086.57465</v>
      </c>
      <c r="AC116" s="95">
        <f t="shared" si="109"/>
        <v>147422759299.89069</v>
      </c>
      <c r="AD116" s="92"/>
      <c r="AE116" s="14">
        <v>110</v>
      </c>
      <c r="AF116" s="95">
        <f>武将属性!$C114</f>
        <v>410.08813561904014</v>
      </c>
      <c r="AG116" s="91">
        <f>士兵属性!$D114</f>
        <v>1422.5166929561894</v>
      </c>
      <c r="AH116" s="91">
        <f>士兵属性!$D114</f>
        <v>1422.5166929561894</v>
      </c>
      <c r="AI116" s="92">
        <f>士兵属性!$O114</f>
        <v>2.5000000000000001E-2</v>
      </c>
      <c r="AJ116" s="92">
        <f>士兵属性!$O114</f>
        <v>2.5000000000000001E-2</v>
      </c>
      <c r="AK116" s="92">
        <f>士兵属性!AV114</f>
        <v>0.15347900973209266</v>
      </c>
      <c r="AL116" s="92">
        <f t="shared" si="110"/>
        <v>0.15347900973209266</v>
      </c>
      <c r="AM116" s="95">
        <f>带兵数!$D113</f>
        <v>8935.9196425189639</v>
      </c>
      <c r="AN116" s="91">
        <f>战法技能效用!AQ114</f>
        <v>4.0530074067818145</v>
      </c>
      <c r="AO116" s="91">
        <f t="shared" si="111"/>
        <v>473006866144.76971</v>
      </c>
      <c r="AP116" s="95">
        <f t="shared" si="112"/>
        <v>1681184036.9998565</v>
      </c>
      <c r="AQ116" s="95">
        <f t="shared" si="113"/>
        <v>433490999.2684586</v>
      </c>
      <c r="AR116" s="95">
        <f t="shared" si="114"/>
        <v>433490999.2684586</v>
      </c>
      <c r="AS116" s="95">
        <f t="shared" si="115"/>
        <v>672618173039.76843</v>
      </c>
      <c r="AT116" s="95">
        <f t="shared" si="116"/>
        <v>672618173039.76843</v>
      </c>
      <c r="AU116" s="95">
        <f t="shared" si="117"/>
        <v>597699326601.43555</v>
      </c>
      <c r="AV116" s="95">
        <f t="shared" si="118"/>
        <v>597699326601.43555</v>
      </c>
      <c r="AW116" s="95">
        <f t="shared" si="119"/>
        <v>138015606.08748123</v>
      </c>
      <c r="AX116" s="95">
        <f t="shared" si="120"/>
        <v>244071750964.78864</v>
      </c>
      <c r="AY116" s="14">
        <v>110</v>
      </c>
      <c r="AZ116" s="14">
        <f t="shared" si="121"/>
        <v>2.0833346608051233</v>
      </c>
      <c r="BA116" s="14">
        <f t="shared" si="122"/>
        <v>5.4218330452745311</v>
      </c>
      <c r="BD116" s="14">
        <v>110</v>
      </c>
      <c r="BE116" s="95">
        <f>求节点(节奏总纲!$D$4:$D$163,M$7:M$166,$BD116)</f>
        <v>221.74250290040487</v>
      </c>
      <c r="BF116" s="95">
        <f>求节点(节奏总纲!$D$4:$D$163,N$7:N$166,$BD116)</f>
        <v>12356.956413838629</v>
      </c>
      <c r="BG116" s="95">
        <f>求节点(节奏总纲!$D$4:$D$163,O$7:O$166,$BD116)</f>
        <v>12356.956413838629</v>
      </c>
      <c r="BH116" s="95">
        <f>求节点(节奏总纲!$D$4:$D$163,P$7:P$166,$BD116)</f>
        <v>2.5000000000000001E-2</v>
      </c>
      <c r="BI116" s="95">
        <f>求节点(节奏总纲!$D$4:$D$163,Q$7:Q$166,$BD116)</f>
        <v>2.5000000000000001E-2</v>
      </c>
      <c r="BJ116" s="95">
        <f>求节点(节奏总纲!$D$4:$D$163,T$7:T$166,$BD116)</f>
        <v>1.3442999358195449</v>
      </c>
      <c r="BK116" s="95">
        <f>求节点(节奏总纲!$D$4:$D$163,U$7:U$166,$BD116)</f>
        <v>5949037124.4233503</v>
      </c>
      <c r="BL116" s="91"/>
      <c r="BM116" s="14">
        <v>110</v>
      </c>
      <c r="BN116" s="95">
        <f>求节点(节奏总纲!$D$4:$D$163,AF$7:AF$166,$BD116)</f>
        <v>221.74250290040487</v>
      </c>
      <c r="BO116" s="95">
        <f>求节点(节奏总纲!$D$4:$D$163,AG$7:AG$166,$BD116)</f>
        <v>683.18996339442242</v>
      </c>
      <c r="BP116" s="95">
        <f>求节点(节奏总纲!$D$4:$D$163,AH$7:AH$166,$BD116)</f>
        <v>683.18996339442242</v>
      </c>
      <c r="BQ116" s="95">
        <f>求节点(节奏总纲!$D$4:$D$163,AI$7:AI$166,$BD116)</f>
        <v>2.5000000000000001E-2</v>
      </c>
      <c r="BR116" s="95">
        <f>求节点(节奏总纲!$D$4:$D$163,AJ$7:AJ$166,$BD116)</f>
        <v>2.5000000000000001E-2</v>
      </c>
      <c r="BS116" s="95">
        <f>求节点(节奏总纲!$D$4:$D$163,AM$7:AM$166,$BD116)</f>
        <v>6115.2281230750959</v>
      </c>
      <c r="BT116" s="95">
        <f>求节点(节奏总纲!$D$4:$D$163,AN$7:AN$166,$BD116)</f>
        <v>0.9618435437091718</v>
      </c>
      <c r="BU116" s="95">
        <f>求节点(节奏总纲!$D$4:$D$163,AO$7:AO$166,$BD116)</f>
        <v>3810768485.4177055</v>
      </c>
      <c r="BX116" s="14">
        <v>110</v>
      </c>
      <c r="BY116" s="14">
        <f t="shared" si="88"/>
        <v>48812206804.0914</v>
      </c>
      <c r="BZ116" s="14">
        <f t="shared" si="89"/>
        <v>45747399684.215874</v>
      </c>
      <c r="CA116" s="14">
        <f t="shared" si="90"/>
        <v>45747399684.215874</v>
      </c>
      <c r="CB116" s="14">
        <f t="shared" si="91"/>
        <v>29323277.887958582</v>
      </c>
      <c r="CC116" s="14">
        <f t="shared" si="92"/>
        <v>29323277.887958582</v>
      </c>
      <c r="CD116" s="14">
        <f t="shared" si="93"/>
        <v>39381101756.966187</v>
      </c>
      <c r="CF116" s="93">
        <f t="shared" si="94"/>
        <v>0.27156099115042864</v>
      </c>
      <c r="CG116" s="93">
        <f t="shared" si="95"/>
        <v>0.25451029597291563</v>
      </c>
      <c r="CH116" s="93">
        <f t="shared" si="96"/>
        <v>0.25451029597291563</v>
      </c>
      <c r="CI116" s="93">
        <f t="shared" si="97"/>
        <v>1.6313661947293937E-4</v>
      </c>
      <c r="CJ116" s="93">
        <f t="shared" si="98"/>
        <v>1.6313661947293937E-4</v>
      </c>
      <c r="CK116" s="93">
        <f t="shared" si="99"/>
        <v>0.21909214366479393</v>
      </c>
    </row>
    <row r="117" spans="12:89" x14ac:dyDescent="0.15">
      <c r="L117" s="14">
        <v>111</v>
      </c>
      <c r="M117" s="95">
        <f>武将属性!$C115</f>
        <v>413.43484486984369</v>
      </c>
      <c r="N117" s="95">
        <f>武将属性!$R115</f>
        <v>25140.872693808298</v>
      </c>
      <c r="O117" s="95">
        <f>武将属性!$R115</f>
        <v>25140.872693808298</v>
      </c>
      <c r="P117" s="90">
        <f>武将属性!$AD115</f>
        <v>2.5000000000000001E-2</v>
      </c>
      <c r="Q117" s="90">
        <f>武将属性!$AD115</f>
        <v>2.5000000000000001E-2</v>
      </c>
      <c r="R117" s="90">
        <f>武将属性!BG115</f>
        <v>0.15347900973209266</v>
      </c>
      <c r="S117" s="90">
        <f t="shared" si="100"/>
        <v>0.15347900973209266</v>
      </c>
      <c r="T117" s="95">
        <f>战法技能效用!AK115</f>
        <v>2.1389800089639319</v>
      </c>
      <c r="U117" s="95">
        <f t="shared" si="101"/>
        <v>89981246598.092026</v>
      </c>
      <c r="V117" s="95">
        <f t="shared" si="102"/>
        <v>582534523.28111136</v>
      </c>
      <c r="W117" s="95">
        <f t="shared" si="103"/>
        <v>9579622.5213522036</v>
      </c>
      <c r="X117" s="95">
        <f t="shared" si="104"/>
        <v>9579622.5213522036</v>
      </c>
      <c r="Y117" s="95">
        <f t="shared" si="105"/>
        <v>234965922208.8338</v>
      </c>
      <c r="Z117" s="95">
        <f t="shared" si="106"/>
        <v>234965922208.8338</v>
      </c>
      <c r="AA117" s="95">
        <f t="shared" si="107"/>
        <v>208794497543.55933</v>
      </c>
      <c r="AB117" s="95">
        <f t="shared" si="108"/>
        <v>208794497543.55933</v>
      </c>
      <c r="AC117" s="95">
        <f t="shared" si="109"/>
        <v>153451165395.31424</v>
      </c>
      <c r="AD117" s="92"/>
      <c r="AE117" s="14">
        <v>111</v>
      </c>
      <c r="AF117" s="95">
        <f>武将属性!$C115</f>
        <v>413.43484486984369</v>
      </c>
      <c r="AG117" s="91">
        <f>士兵属性!$D115</f>
        <v>1436.658185047025</v>
      </c>
      <c r="AH117" s="91">
        <f>士兵属性!$D115</f>
        <v>1436.658185047025</v>
      </c>
      <c r="AI117" s="92">
        <f>士兵属性!$O115</f>
        <v>2.5000000000000001E-2</v>
      </c>
      <c r="AJ117" s="92">
        <f>士兵属性!$O115</f>
        <v>2.5000000000000001E-2</v>
      </c>
      <c r="AK117" s="92">
        <f>士兵属性!AV115</f>
        <v>0.15347900973209266</v>
      </c>
      <c r="AL117" s="92">
        <f t="shared" si="110"/>
        <v>0.15347900973209266</v>
      </c>
      <c r="AM117" s="95">
        <f>带兵数!$D114</f>
        <v>9004.6408675687671</v>
      </c>
      <c r="AN117" s="91">
        <f>战法技能效用!AQ115</f>
        <v>4.1137296758871802</v>
      </c>
      <c r="AO117" s="91">
        <f t="shared" si="111"/>
        <v>505847285702.32037</v>
      </c>
      <c r="AP117" s="95">
        <f t="shared" si="112"/>
        <v>1775901958.9279926</v>
      </c>
      <c r="AQ117" s="95">
        <f t="shared" si="113"/>
        <v>457106719.05355668</v>
      </c>
      <c r="AR117" s="95">
        <f t="shared" si="114"/>
        <v>457106719.05355668</v>
      </c>
      <c r="AS117" s="95">
        <f t="shared" si="115"/>
        <v>716311952091.16699</v>
      </c>
      <c r="AT117" s="95">
        <f t="shared" si="116"/>
        <v>716311952091.16699</v>
      </c>
      <c r="AU117" s="95">
        <f t="shared" si="117"/>
        <v>636526321414.35864</v>
      </c>
      <c r="AV117" s="95">
        <f t="shared" si="118"/>
        <v>636526321414.35864</v>
      </c>
      <c r="AW117" s="95">
        <f t="shared" si="119"/>
        <v>145859478.24604183</v>
      </c>
      <c r="AX117" s="95">
        <f t="shared" si="120"/>
        <v>256840369355.01532</v>
      </c>
      <c r="AY117" s="14">
        <v>111</v>
      </c>
      <c r="AZ117" s="14">
        <f t="shared" si="121"/>
        <v>2.1182098595879113</v>
      </c>
      <c r="BA117" s="14">
        <f t="shared" si="122"/>
        <v>5.6216967960193429</v>
      </c>
      <c r="BD117" s="14">
        <v>111</v>
      </c>
      <c r="BE117" s="95">
        <f>求节点(节奏总纲!$D$4:$D$163,M$7:M$166,$BD117)</f>
        <v>222.27498984495767</v>
      </c>
      <c r="BF117" s="95">
        <f>求节点(节奏总纲!$D$4:$D$163,N$7:N$166,$BD117)</f>
        <v>12397.813040983183</v>
      </c>
      <c r="BG117" s="95">
        <f>求节点(节奏总纲!$D$4:$D$163,O$7:O$166,$BD117)</f>
        <v>12397.813040983183</v>
      </c>
      <c r="BH117" s="95">
        <f>求节点(节奏总纲!$D$4:$D$163,P$7:P$166,$BD117)</f>
        <v>2.5000000000000001E-2</v>
      </c>
      <c r="BI117" s="95">
        <f>求节点(节奏总纲!$D$4:$D$163,Q$7:Q$166,$BD117)</f>
        <v>2.5000000000000001E-2</v>
      </c>
      <c r="BJ117" s="95">
        <f>求节点(节奏总纲!$D$4:$D$163,T$7:T$166,$BD117)</f>
        <v>1.3464083907279008</v>
      </c>
      <c r="BK117" s="95">
        <f>求节点(节奏总纲!$D$4:$D$163,U$7:U$166,$BD117)</f>
        <v>6014142715.0310907</v>
      </c>
      <c r="BL117" s="91"/>
      <c r="BM117" s="14">
        <v>111</v>
      </c>
      <c r="BN117" s="95">
        <f>求节点(节奏总纲!$D$4:$D$163,AF$7:AF$166,$BD117)</f>
        <v>222.27498984495767</v>
      </c>
      <c r="BO117" s="95">
        <f>求节点(节奏总纲!$D$4:$D$163,AG$7:AG$166,$BD117)</f>
        <v>684.83547613842654</v>
      </c>
      <c r="BP117" s="95">
        <f>求节点(节奏总纲!$D$4:$D$163,AH$7:AH$166,$BD117)</f>
        <v>684.83547613842654</v>
      </c>
      <c r="BQ117" s="95">
        <f>求节点(节奏总纲!$D$4:$D$163,AI$7:AI$166,$BD117)</f>
        <v>2.5000000000000001E-2</v>
      </c>
      <c r="BR117" s="95">
        <f>求节点(节奏总纲!$D$4:$D$163,AJ$7:AJ$166,$BD117)</f>
        <v>2.5000000000000001E-2</v>
      </c>
      <c r="BS117" s="95">
        <f>求节点(节奏总纲!$D$4:$D$163,AM$7:AM$166,$BD117)</f>
        <v>6123.8817577293485</v>
      </c>
      <c r="BT117" s="95">
        <f>求节点(节奏总纲!$D$4:$D$163,AN$7:AN$166,$BD117)</f>
        <v>0.96775204264673576</v>
      </c>
      <c r="BU117" s="95">
        <f>求节点(节奏总纲!$D$4:$D$163,AO$7:AO$166,$BD117)</f>
        <v>3873044828.4357944</v>
      </c>
      <c r="BX117" s="14">
        <v>111</v>
      </c>
      <c r="BY117" s="14">
        <f t="shared" si="88"/>
        <v>50761780482.068726</v>
      </c>
      <c r="BZ117" s="14">
        <f t="shared" si="89"/>
        <v>47965461774.362137</v>
      </c>
      <c r="CA117" s="14">
        <f t="shared" si="90"/>
        <v>47965461774.362137</v>
      </c>
      <c r="CB117" s="14">
        <f t="shared" si="91"/>
        <v>29323277.887958582</v>
      </c>
      <c r="CC117" s="14">
        <f t="shared" si="92"/>
        <v>29323277.887958582</v>
      </c>
      <c r="CD117" s="14">
        <f t="shared" si="93"/>
        <v>40413866551.716003</v>
      </c>
      <c r="CF117" s="93">
        <f t="shared" si="94"/>
        <v>0.27121375038698536</v>
      </c>
      <c r="CG117" s="93">
        <f t="shared" si="95"/>
        <v>0.25627337444287734</v>
      </c>
      <c r="CH117" s="93">
        <f t="shared" si="96"/>
        <v>0.25627337444287734</v>
      </c>
      <c r="CI117" s="93">
        <f t="shared" si="97"/>
        <v>1.5667055201978798E-4</v>
      </c>
      <c r="CJ117" s="93">
        <f t="shared" si="98"/>
        <v>1.5667055201978798E-4</v>
      </c>
      <c r="CK117" s="93">
        <f t="shared" si="99"/>
        <v>0.21592615962322032</v>
      </c>
    </row>
    <row r="118" spans="12:89" x14ac:dyDescent="0.15">
      <c r="L118" s="14">
        <v>112</v>
      </c>
      <c r="M118" s="95">
        <f>武将属性!$C116</f>
        <v>416.78155412064723</v>
      </c>
      <c r="N118" s="95">
        <f>武将属性!$R116</f>
        <v>25372.412306689948</v>
      </c>
      <c r="O118" s="95">
        <f>武将属性!$R116</f>
        <v>25372.412306689948</v>
      </c>
      <c r="P118" s="90">
        <f>武将属性!$AD116</f>
        <v>2.5000000000000001E-2</v>
      </c>
      <c r="Q118" s="90">
        <f>武将属性!$AD116</f>
        <v>2.5000000000000001E-2</v>
      </c>
      <c r="R118" s="90">
        <f>武将属性!BG116</f>
        <v>0.15347900973209266</v>
      </c>
      <c r="S118" s="90">
        <f t="shared" si="100"/>
        <v>0.15347900973209266</v>
      </c>
      <c r="T118" s="95">
        <f>战法技能效用!AK116</f>
        <v>2.1457102595429305</v>
      </c>
      <c r="U118" s="95">
        <f t="shared" si="101"/>
        <v>92784745080.814285</v>
      </c>
      <c r="V118" s="95">
        <f t="shared" si="102"/>
        <v>602502299.14234877</v>
      </c>
      <c r="W118" s="95">
        <f t="shared" si="103"/>
        <v>9897042.5658580568</v>
      </c>
      <c r="X118" s="95">
        <f t="shared" si="104"/>
        <v>9897042.5658580568</v>
      </c>
      <c r="Y118" s="95">
        <f t="shared" si="105"/>
        <v>244987165461.27924</v>
      </c>
      <c r="Z118" s="95">
        <f t="shared" si="106"/>
        <v>244987165461.27924</v>
      </c>
      <c r="AA118" s="95">
        <f t="shared" si="107"/>
        <v>217699535474.10852</v>
      </c>
      <c r="AB118" s="95">
        <f t="shared" si="108"/>
        <v>217699535474.10852</v>
      </c>
      <c r="AC118" s="95">
        <f t="shared" si="109"/>
        <v>159653511531.15906</v>
      </c>
      <c r="AD118" s="92"/>
      <c r="AE118" s="14">
        <v>112</v>
      </c>
      <c r="AF118" s="95">
        <f>武将属性!$C116</f>
        <v>416.78155412064723</v>
      </c>
      <c r="AG118" s="91">
        <f>士兵属性!$D116</f>
        <v>1450.8896149099382</v>
      </c>
      <c r="AH118" s="91">
        <f>士兵属性!$D116</f>
        <v>1450.8896149099382</v>
      </c>
      <c r="AI118" s="92">
        <f>士兵属性!$O116</f>
        <v>2.5000000000000001E-2</v>
      </c>
      <c r="AJ118" s="92">
        <f>士兵属性!$O116</f>
        <v>2.5000000000000001E-2</v>
      </c>
      <c r="AK118" s="92">
        <f>士兵属性!AV116</f>
        <v>0.15347900973209266</v>
      </c>
      <c r="AL118" s="92">
        <f t="shared" si="110"/>
        <v>0.15347900973209266</v>
      </c>
      <c r="AM118" s="95">
        <f>带兵数!$D115</f>
        <v>9070.4833394530542</v>
      </c>
      <c r="AN118" s="91">
        <f>战法技能效用!AQ116</f>
        <v>4.174451944992545</v>
      </c>
      <c r="AO118" s="91">
        <f t="shared" si="111"/>
        <v>540336030877.30908</v>
      </c>
      <c r="AP118" s="95">
        <f t="shared" si="112"/>
        <v>1874193132.4559479</v>
      </c>
      <c r="AQ118" s="95">
        <f t="shared" si="113"/>
        <v>481541202.86929923</v>
      </c>
      <c r="AR118" s="95">
        <f t="shared" si="114"/>
        <v>481541202.86929923</v>
      </c>
      <c r="AS118" s="95">
        <f t="shared" si="115"/>
        <v>762077196553.39893</v>
      </c>
      <c r="AT118" s="95">
        <f t="shared" si="116"/>
        <v>762077196553.39893</v>
      </c>
      <c r="AU118" s="95">
        <f t="shared" si="117"/>
        <v>677194053707.71265</v>
      </c>
      <c r="AV118" s="95">
        <f t="shared" si="118"/>
        <v>677194053707.71265</v>
      </c>
      <c r="AW118" s="95">
        <f t="shared" si="119"/>
        <v>154052017.79168585</v>
      </c>
      <c r="AX118" s="95">
        <f t="shared" si="120"/>
        <v>270043335147.95551</v>
      </c>
      <c r="AY118" s="14">
        <v>112</v>
      </c>
      <c r="AZ118" s="14">
        <f t="shared" si="121"/>
        <v>2.1522666236167129</v>
      </c>
      <c r="BA118" s="14">
        <f t="shared" si="122"/>
        <v>5.8235438423275676</v>
      </c>
      <c r="BD118" s="14">
        <v>112</v>
      </c>
      <c r="BE118" s="95">
        <f>求节点(节奏总纲!$D$4:$D$163,M$7:M$166,$BD118)</f>
        <v>222.78616591702652</v>
      </c>
      <c r="BF118" s="95">
        <f>求节点(节奏总纲!$D$4:$D$163,N$7:N$166,$BD118)</f>
        <v>12437.445174959357</v>
      </c>
      <c r="BG118" s="95">
        <f>求节点(节奏总纲!$D$4:$D$163,O$7:O$166,$BD118)</f>
        <v>12437.445174959357</v>
      </c>
      <c r="BH118" s="95">
        <f>求节点(节奏总纲!$D$4:$D$163,P$7:P$166,$BD118)</f>
        <v>2.5000000000000001E-2</v>
      </c>
      <c r="BI118" s="95">
        <f>求节点(节奏总纲!$D$4:$D$163,Q$7:Q$166,$BD118)</f>
        <v>2.5000000000000001E-2</v>
      </c>
      <c r="BJ118" s="95">
        <f>求节点(节奏总纲!$D$4:$D$163,T$7:T$166,$BD118)</f>
        <v>1.3484536542078018</v>
      </c>
      <c r="BK118" s="95">
        <f>求节点(节奏总纲!$D$4:$D$163,U$7:U$166,$BD118)</f>
        <v>6078947208.0853672</v>
      </c>
      <c r="BL118" s="91"/>
      <c r="BM118" s="14">
        <v>112</v>
      </c>
      <c r="BN118" s="95">
        <f>求节点(节奏总纲!$D$4:$D$163,AF$7:AF$166,$BD118)</f>
        <v>222.78616591702652</v>
      </c>
      <c r="BO118" s="95">
        <f>求节点(节奏总纲!$D$4:$D$163,AG$7:AG$166,$BD118)</f>
        <v>686.45003912225854</v>
      </c>
      <c r="BP118" s="95">
        <f>求节点(节奏总纲!$D$4:$D$163,AH$7:AH$166,$BD118)</f>
        <v>686.45003912225854</v>
      </c>
      <c r="BQ118" s="95">
        <f>求节点(节奏总纲!$D$4:$D$163,AI$7:AI$166,$BD118)</f>
        <v>2.5000000000000001E-2</v>
      </c>
      <c r="BR118" s="95">
        <f>求节点(节奏总纲!$D$4:$D$163,AJ$7:AJ$166,$BD118)</f>
        <v>2.5000000000000001E-2</v>
      </c>
      <c r="BS118" s="95">
        <f>求节点(节奏总纲!$D$4:$D$163,AM$7:AM$166,$BD118)</f>
        <v>6132.3164971539791</v>
      </c>
      <c r="BT118" s="95">
        <f>求节点(节奏总纲!$D$4:$D$163,AN$7:AN$166,$BD118)</f>
        <v>0.97351343146199854</v>
      </c>
      <c r="BU118" s="95">
        <f>求节点(节奏总纲!$D$4:$D$163,AO$7:AO$166,$BD118)</f>
        <v>3936585129.9125752</v>
      </c>
      <c r="BX118" s="14">
        <v>112</v>
      </c>
      <c r="BY118" s="14">
        <f t="shared" si="88"/>
        <v>52778180500.238831</v>
      </c>
      <c r="BZ118" s="14">
        <f t="shared" si="89"/>
        <v>50257019178.734123</v>
      </c>
      <c r="CA118" s="14">
        <f t="shared" si="90"/>
        <v>50257019178.734123</v>
      </c>
      <c r="CB118" s="14">
        <f t="shared" si="91"/>
        <v>29323277.887958582</v>
      </c>
      <c r="CC118" s="14">
        <f t="shared" si="92"/>
        <v>29323277.887958582</v>
      </c>
      <c r="CD118" s="14">
        <f t="shared" si="93"/>
        <v>41488374690.137741</v>
      </c>
      <c r="CF118" s="93">
        <f t="shared" si="94"/>
        <v>0.27088065254293725</v>
      </c>
      <c r="CG118" s="93">
        <f t="shared" si="95"/>
        <v>0.25794095251041871</v>
      </c>
      <c r="CH118" s="93">
        <f t="shared" si="96"/>
        <v>0.25794095251041871</v>
      </c>
      <c r="CI118" s="93">
        <f t="shared" si="97"/>
        <v>1.5049985758702235E-4</v>
      </c>
      <c r="CJ118" s="93">
        <f t="shared" si="98"/>
        <v>1.5049985758702235E-4</v>
      </c>
      <c r="CK118" s="93">
        <f t="shared" si="99"/>
        <v>0.21293644272105094</v>
      </c>
    </row>
    <row r="119" spans="12:89" x14ac:dyDescent="0.15">
      <c r="L119" s="14">
        <v>113</v>
      </c>
      <c r="M119" s="95">
        <f>武将属性!$C117</f>
        <v>420.11407818439704</v>
      </c>
      <c r="N119" s="95">
        <f>武将属性!$R117</f>
        <v>25603.951919571598</v>
      </c>
      <c r="O119" s="95">
        <f>武将属性!$R117</f>
        <v>25603.951919571598</v>
      </c>
      <c r="P119" s="90">
        <f>武将属性!$AD117</f>
        <v>2.5000000000000001E-2</v>
      </c>
      <c r="Q119" s="90">
        <f>武将属性!$AD117</f>
        <v>2.5000000000000001E-2</v>
      </c>
      <c r="R119" s="90">
        <f>武将属性!BG117</f>
        <v>0.15347900973209266</v>
      </c>
      <c r="S119" s="90">
        <f t="shared" si="100"/>
        <v>0.15347900973209266</v>
      </c>
      <c r="T119" s="95">
        <f>战法技能效用!AK117</f>
        <v>2.1524405101219295</v>
      </c>
      <c r="U119" s="95">
        <f t="shared" si="101"/>
        <v>95649382774.681732</v>
      </c>
      <c r="V119" s="95">
        <f t="shared" si="102"/>
        <v>623140086.86150992</v>
      </c>
      <c r="W119" s="95">
        <f t="shared" si="103"/>
        <v>10224590.484856237</v>
      </c>
      <c r="X119" s="95">
        <f t="shared" si="104"/>
        <v>10224590.484856237</v>
      </c>
      <c r="Y119" s="95">
        <f t="shared" si="105"/>
        <v>255404803094.21301</v>
      </c>
      <c r="Z119" s="95">
        <f t="shared" si="106"/>
        <v>255404803094.21301</v>
      </c>
      <c r="AA119" s="95">
        <f t="shared" si="107"/>
        <v>226956815826.55908</v>
      </c>
      <c r="AB119" s="95">
        <f t="shared" si="108"/>
        <v>226956815826.55908</v>
      </c>
      <c r="AC119" s="95">
        <f t="shared" si="109"/>
        <v>166087145708.8609</v>
      </c>
      <c r="AD119" s="92"/>
      <c r="AE119" s="14">
        <v>113</v>
      </c>
      <c r="AF119" s="95">
        <f>武将属性!$C117</f>
        <v>420.11407818439704</v>
      </c>
      <c r="AG119" s="91">
        <f>士兵属性!$D117</f>
        <v>1465.2097896431774</v>
      </c>
      <c r="AH119" s="91">
        <f>士兵属性!$D117</f>
        <v>1465.2097896431774</v>
      </c>
      <c r="AI119" s="92">
        <f>士兵属性!$O117</f>
        <v>2.5000000000000001E-2</v>
      </c>
      <c r="AJ119" s="92">
        <f>士兵属性!$O117</f>
        <v>2.5000000000000001E-2</v>
      </c>
      <c r="AK119" s="92">
        <f>士兵属性!AV117</f>
        <v>0.15347900973209266</v>
      </c>
      <c r="AL119" s="92">
        <f t="shared" si="110"/>
        <v>0.15347900973209266</v>
      </c>
      <c r="AM119" s="95">
        <f>带兵数!$D116</f>
        <v>9138.8345847910641</v>
      </c>
      <c r="AN119" s="91">
        <f>战法技能效用!AQ117</f>
        <v>4.2351210196464599</v>
      </c>
      <c r="AO119" s="91">
        <f t="shared" si="111"/>
        <v>577163769647.99182</v>
      </c>
      <c r="AP119" s="95">
        <f t="shared" si="112"/>
        <v>1978128146.0644197</v>
      </c>
      <c r="AQ119" s="95">
        <f t="shared" si="113"/>
        <v>507302309.4023248</v>
      </c>
      <c r="AR119" s="95">
        <f t="shared" si="114"/>
        <v>507302309.4023248</v>
      </c>
      <c r="AS119" s="95">
        <f t="shared" si="115"/>
        <v>810770226940.94055</v>
      </c>
      <c r="AT119" s="95">
        <f t="shared" si="116"/>
        <v>810770226940.94055</v>
      </c>
      <c r="AU119" s="95">
        <f t="shared" si="117"/>
        <v>720463463663.27148</v>
      </c>
      <c r="AV119" s="95">
        <f t="shared" si="118"/>
        <v>720463463663.27148</v>
      </c>
      <c r="AW119" s="95">
        <f t="shared" si="119"/>
        <v>162669387.03144765</v>
      </c>
      <c r="AX119" s="95">
        <f t="shared" si="120"/>
        <v>283968338938.25647</v>
      </c>
      <c r="AY119" s="14">
        <v>113</v>
      </c>
      <c r="AZ119" s="14">
        <f t="shared" si="121"/>
        <v>2.1880499774253406</v>
      </c>
      <c r="BA119" s="14">
        <f t="shared" si="122"/>
        <v>6.034160941818083</v>
      </c>
      <c r="BD119" s="14">
        <v>113</v>
      </c>
      <c r="BE119" s="95">
        <f>求节点(节奏总纲!$D$4:$D$163,M$7:M$166,$BD119)</f>
        <v>223.29734198909537</v>
      </c>
      <c r="BF119" s="95">
        <f>求节点(节奏总纲!$D$4:$D$163,N$7:N$166,$BD119)</f>
        <v>12477.07730893553</v>
      </c>
      <c r="BG119" s="95">
        <f>求节点(节奏总纲!$D$4:$D$163,O$7:O$166,$BD119)</f>
        <v>12477.07730893553</v>
      </c>
      <c r="BH119" s="95">
        <f>求节点(节奏总纲!$D$4:$D$163,P$7:P$166,$BD119)</f>
        <v>2.5000000000000001E-2</v>
      </c>
      <c r="BI119" s="95">
        <f>求节点(节奏总纲!$D$4:$D$163,Q$7:Q$166,$BD119)</f>
        <v>2.5000000000000001E-2</v>
      </c>
      <c r="BJ119" s="95">
        <f>求节点(节奏总纲!$D$4:$D$163,T$7:T$166,$BD119)</f>
        <v>1.3504989176877027</v>
      </c>
      <c r="BK119" s="95">
        <f>求节点(节奏总纲!$D$4:$D$163,U$7:U$166,$BD119)</f>
        <v>6143751701.1396446</v>
      </c>
      <c r="BL119" s="91"/>
      <c r="BM119" s="14">
        <v>113</v>
      </c>
      <c r="BN119" s="95">
        <f>求节点(节奏总纲!$D$4:$D$163,AF$7:AF$166,$BD119)</f>
        <v>223.29734198909537</v>
      </c>
      <c r="BO119" s="95">
        <f>求节点(节奏总纲!$D$4:$D$163,AG$7:AG$166,$BD119)</f>
        <v>688.06460210609055</v>
      </c>
      <c r="BP119" s="95">
        <f>求节点(节奏总纲!$D$4:$D$163,AH$7:AH$166,$BD119)</f>
        <v>688.06460210609055</v>
      </c>
      <c r="BQ119" s="95">
        <f>求节点(节奏总纲!$D$4:$D$163,AI$7:AI$166,$BD119)</f>
        <v>2.5000000000000001E-2</v>
      </c>
      <c r="BR119" s="95">
        <f>求节点(节奏总纲!$D$4:$D$163,AJ$7:AJ$166,$BD119)</f>
        <v>2.5000000000000001E-2</v>
      </c>
      <c r="BS119" s="95">
        <f>求节点(节奏总纲!$D$4:$D$163,AM$7:AM$166,$BD119)</f>
        <v>6140.7512365786088</v>
      </c>
      <c r="BT119" s="95">
        <f>求节点(节奏总纲!$D$4:$D$163,AN$7:AN$166,$BD119)</f>
        <v>0.9792748202772612</v>
      </c>
      <c r="BU119" s="95">
        <f>求节点(节奏总纲!$D$4:$D$163,AO$7:AO$166,$BD119)</f>
        <v>4000125431.3893561</v>
      </c>
      <c r="BX119" s="14">
        <v>113</v>
      </c>
      <c r="BY119" s="14">
        <f t="shared" si="88"/>
        <v>54854809834.791962</v>
      </c>
      <c r="BZ119" s="14">
        <f t="shared" si="89"/>
        <v>52624416901.471138</v>
      </c>
      <c r="CA119" s="14">
        <f t="shared" si="90"/>
        <v>52624416901.471138</v>
      </c>
      <c r="CB119" s="14">
        <f t="shared" si="91"/>
        <v>29323277.887958582</v>
      </c>
      <c r="CC119" s="14">
        <f t="shared" si="92"/>
        <v>29323277.887958582</v>
      </c>
      <c r="CD119" s="14">
        <f t="shared" si="93"/>
        <v>42606182798.709091</v>
      </c>
      <c r="CF119" s="93">
        <f t="shared" si="94"/>
        <v>0.27052928409090937</v>
      </c>
      <c r="CG119" s="93">
        <f t="shared" si="95"/>
        <v>0.25952958132446197</v>
      </c>
      <c r="CH119" s="93">
        <f t="shared" si="96"/>
        <v>0.25952958132446197</v>
      </c>
      <c r="CI119" s="93">
        <f t="shared" si="97"/>
        <v>1.4461458162228107E-4</v>
      </c>
      <c r="CJ119" s="93">
        <f t="shared" si="98"/>
        <v>1.4461458162228107E-4</v>
      </c>
      <c r="CK119" s="93">
        <f t="shared" si="99"/>
        <v>0.21012232409692214</v>
      </c>
    </row>
    <row r="120" spans="12:89" x14ac:dyDescent="0.15">
      <c r="L120" s="14">
        <v>114</v>
      </c>
      <c r="M120" s="95">
        <f>武将属性!$C118</f>
        <v>423.43961581999065</v>
      </c>
      <c r="N120" s="95">
        <f>武将属性!$R118</f>
        <v>25835.491532453249</v>
      </c>
      <c r="O120" s="95">
        <f>武将属性!$R118</f>
        <v>25835.491532453249</v>
      </c>
      <c r="P120" s="90">
        <f>武将属性!$AD118</f>
        <v>2.5000000000000001E-2</v>
      </c>
      <c r="Q120" s="90">
        <f>武将属性!$AD118</f>
        <v>2.5000000000000001E-2</v>
      </c>
      <c r="R120" s="90">
        <f>武将属性!BG118</f>
        <v>0.15533551841056878</v>
      </c>
      <c r="S120" s="90">
        <f t="shared" si="100"/>
        <v>0.15533551841056878</v>
      </c>
      <c r="T120" s="95">
        <f>战法技能效用!AK118</f>
        <v>2.1591707607009281</v>
      </c>
      <c r="U120" s="95">
        <f t="shared" si="101"/>
        <v>98895182468.001068</v>
      </c>
      <c r="V120" s="95">
        <f t="shared" si="102"/>
        <v>646343703.60398722</v>
      </c>
      <c r="W120" s="95">
        <f t="shared" si="103"/>
        <v>10593470.969884576</v>
      </c>
      <c r="X120" s="95">
        <f t="shared" si="104"/>
        <v>10593470.969884576</v>
      </c>
      <c r="Y120" s="95">
        <f t="shared" si="105"/>
        <v>267012223943.16321</v>
      </c>
      <c r="Z120" s="95">
        <f t="shared" si="106"/>
        <v>267012223943.16321</v>
      </c>
      <c r="AA120" s="95">
        <f t="shared" si="107"/>
        <v>236890085330.59106</v>
      </c>
      <c r="AB120" s="95">
        <f t="shared" si="108"/>
        <v>236890085330.59106</v>
      </c>
      <c r="AC120" s="95">
        <f t="shared" si="109"/>
        <v>173265423285.33011</v>
      </c>
      <c r="AD120" s="92"/>
      <c r="AE120" s="14">
        <v>114</v>
      </c>
      <c r="AF120" s="95">
        <f>武将属性!$C118</f>
        <v>423.43961581999065</v>
      </c>
      <c r="AG120" s="91">
        <f>士兵属性!$D118</f>
        <v>1479.6187092467419</v>
      </c>
      <c r="AH120" s="91">
        <f>士兵属性!$D118</f>
        <v>1479.6187092467419</v>
      </c>
      <c r="AI120" s="92">
        <f>士兵属性!$O118</f>
        <v>2.5000000000000001E-2</v>
      </c>
      <c r="AJ120" s="92">
        <f>士兵属性!$O118</f>
        <v>2.5000000000000001E-2</v>
      </c>
      <c r="AK120" s="92">
        <f>士兵属性!AV118</f>
        <v>0.15533551841056878</v>
      </c>
      <c r="AL120" s="92">
        <f t="shared" si="110"/>
        <v>0.15533551841056878</v>
      </c>
      <c r="AM120" s="95">
        <f>带兵数!$D117</f>
        <v>9205.1265141991007</v>
      </c>
      <c r="AN120" s="91">
        <f>战法技能效用!AQ118</f>
        <v>4.2957507465539395</v>
      </c>
      <c r="AO120" s="91">
        <f t="shared" si="111"/>
        <v>617873668526.4292</v>
      </c>
      <c r="AP120" s="95">
        <f t="shared" si="112"/>
        <v>2092925446.8828235</v>
      </c>
      <c r="AQ120" s="95">
        <f t="shared" si="113"/>
        <v>535723163.43830788</v>
      </c>
      <c r="AR120" s="95">
        <f t="shared" si="114"/>
        <v>535723163.43830788</v>
      </c>
      <c r="AS120" s="95">
        <f t="shared" si="115"/>
        <v>864612241139.45862</v>
      </c>
      <c r="AT120" s="95">
        <f t="shared" si="116"/>
        <v>864612241139.45862</v>
      </c>
      <c r="AU120" s="95">
        <f t="shared" si="117"/>
        <v>767073748747.16565</v>
      </c>
      <c r="AV120" s="95">
        <f t="shared" si="118"/>
        <v>767073748747.16565</v>
      </c>
      <c r="AW120" s="95">
        <f t="shared" si="119"/>
        <v>172222731.40460733</v>
      </c>
      <c r="AX120" s="95">
        <f t="shared" si="120"/>
        <v>299359261240.14636</v>
      </c>
      <c r="AY120" s="14">
        <v>114</v>
      </c>
      <c r="AZ120" s="14">
        <f t="shared" si="121"/>
        <v>2.2233901721440112</v>
      </c>
      <c r="BA120" s="14">
        <f t="shared" si="122"/>
        <v>6.2477630669861091</v>
      </c>
      <c r="BD120" s="14">
        <v>114</v>
      </c>
      <c r="BE120" s="95">
        <f>求节点(节奏总纲!$D$4:$D$163,M$7:M$166,$BD120)</f>
        <v>223.80851806116422</v>
      </c>
      <c r="BF120" s="95">
        <f>求节点(节奏总纲!$D$4:$D$163,N$7:N$166,$BD120)</f>
        <v>12516.709442911704</v>
      </c>
      <c r="BG120" s="95">
        <f>求节点(节奏总纲!$D$4:$D$163,O$7:O$166,$BD120)</f>
        <v>12516.709442911704</v>
      </c>
      <c r="BH120" s="95">
        <f>求节点(节奏总纲!$D$4:$D$163,P$7:P$166,$BD120)</f>
        <v>2.5000000000000001E-2</v>
      </c>
      <c r="BI120" s="95">
        <f>求节点(节奏总纲!$D$4:$D$163,Q$7:Q$166,$BD120)</f>
        <v>2.5000000000000001E-2</v>
      </c>
      <c r="BJ120" s="95">
        <f>求节点(节奏总纲!$D$4:$D$163,T$7:T$166,$BD120)</f>
        <v>1.3525441811676036</v>
      </c>
      <c r="BK120" s="95">
        <f>求节点(节奏总纲!$D$4:$D$163,U$7:U$166,$BD120)</f>
        <v>6208556194.193922</v>
      </c>
      <c r="BL120" s="91"/>
      <c r="BM120" s="14">
        <v>114</v>
      </c>
      <c r="BN120" s="95">
        <f>求节点(节奏总纲!$D$4:$D$163,AF$7:AF$166,$BD120)</f>
        <v>223.80851806116422</v>
      </c>
      <c r="BO120" s="95">
        <f>求节点(节奏总纲!$D$4:$D$163,AG$7:AG$166,$BD120)</f>
        <v>689.67916508992255</v>
      </c>
      <c r="BP120" s="95">
        <f>求节点(节奏总纲!$D$4:$D$163,AH$7:AH$166,$BD120)</f>
        <v>689.67916508992255</v>
      </c>
      <c r="BQ120" s="95">
        <f>求节点(节奏总纲!$D$4:$D$163,AI$7:AI$166,$BD120)</f>
        <v>2.5000000000000001E-2</v>
      </c>
      <c r="BR120" s="95">
        <f>求节点(节奏总纲!$D$4:$D$163,AJ$7:AJ$166,$BD120)</f>
        <v>2.5000000000000001E-2</v>
      </c>
      <c r="BS120" s="95">
        <f>求节点(节奏总纲!$D$4:$D$163,AM$7:AM$166,$BD120)</f>
        <v>6149.1859760032385</v>
      </c>
      <c r="BT120" s="95">
        <f>求节点(节奏总纲!$D$4:$D$163,AN$7:AN$166,$BD120)</f>
        <v>0.98503620909252387</v>
      </c>
      <c r="BU120" s="95">
        <f>求节点(节奏总纲!$D$4:$D$163,AO$7:AO$166,$BD120)</f>
        <v>4063665732.866137</v>
      </c>
      <c r="BX120" s="14">
        <v>114</v>
      </c>
      <c r="BY120" s="14">
        <f t="shared" si="88"/>
        <v>57004250146.655975</v>
      </c>
      <c r="BZ120" s="14">
        <f t="shared" si="89"/>
        <v>55077225068.911209</v>
      </c>
      <c r="CA120" s="14">
        <f t="shared" si="90"/>
        <v>55077225068.911209</v>
      </c>
      <c r="CB120" s="14">
        <f t="shared" si="91"/>
        <v>29323277.887958582</v>
      </c>
      <c r="CC120" s="14">
        <f t="shared" si="92"/>
        <v>29323277.887958582</v>
      </c>
      <c r="CD120" s="14">
        <f t="shared" si="93"/>
        <v>43772302514.095619</v>
      </c>
      <c r="CF120" s="93">
        <f t="shared" si="94"/>
        <v>0.27017557648488849</v>
      </c>
      <c r="CG120" s="93">
        <f t="shared" si="95"/>
        <v>0.26104230817698021</v>
      </c>
      <c r="CH120" s="93">
        <f t="shared" si="96"/>
        <v>0.26104230817698021</v>
      </c>
      <c r="CI120" s="93">
        <f t="shared" si="97"/>
        <v>1.3897969866147856E-4</v>
      </c>
      <c r="CJ120" s="93">
        <f t="shared" si="98"/>
        <v>1.3897969866147856E-4</v>
      </c>
      <c r="CK120" s="93">
        <f t="shared" si="99"/>
        <v>0.20746184776382809</v>
      </c>
    </row>
    <row r="121" spans="12:89" x14ac:dyDescent="0.15">
      <c r="L121" s="14">
        <v>115</v>
      </c>
      <c r="M121" s="95">
        <f>武将属性!$C119</f>
        <v>426.59571791147636</v>
      </c>
      <c r="N121" s="95">
        <f>武将属性!$R119</f>
        <v>26067.031145334895</v>
      </c>
      <c r="O121" s="95">
        <f>武将属性!$R119</f>
        <v>26067.031145334895</v>
      </c>
      <c r="P121" s="90">
        <f>武将属性!$AD119</f>
        <v>2.5000000000000001E-2</v>
      </c>
      <c r="Q121" s="90">
        <f>武将属性!$AD119</f>
        <v>2.5000000000000001E-2</v>
      </c>
      <c r="R121" s="90">
        <f>武将属性!BG119</f>
        <v>0.15770188062559162</v>
      </c>
      <c r="S121" s="90">
        <f t="shared" si="100"/>
        <v>0.15770188062559162</v>
      </c>
      <c r="T121" s="95">
        <f>战法技能效用!AK119</f>
        <v>2.1659010112799266</v>
      </c>
      <c r="U121" s="95">
        <f t="shared" si="101"/>
        <v>102276418990.43593</v>
      </c>
      <c r="V121" s="95">
        <f t="shared" si="102"/>
        <v>670761174.22184491</v>
      </c>
      <c r="W121" s="95">
        <f t="shared" si="103"/>
        <v>10977231.855401482</v>
      </c>
      <c r="X121" s="95">
        <f t="shared" si="104"/>
        <v>10977231.855401482</v>
      </c>
      <c r="Y121" s="95">
        <f t="shared" si="105"/>
        <v>279164726501.76862</v>
      </c>
      <c r="Z121" s="95">
        <f t="shared" si="106"/>
        <v>279164726501.76862</v>
      </c>
      <c r="AA121" s="95">
        <f t="shared" si="107"/>
        <v>247165396768.3703</v>
      </c>
      <c r="AB121" s="95">
        <f t="shared" si="108"/>
        <v>247165396768.3703</v>
      </c>
      <c r="AC121" s="95">
        <f t="shared" si="109"/>
        <v>180766134913.75656</v>
      </c>
      <c r="AD121" s="92"/>
      <c r="AE121" s="14">
        <v>115</v>
      </c>
      <c r="AF121" s="95">
        <f>武将属性!$C119</f>
        <v>426.59571791147636</v>
      </c>
      <c r="AG121" s="91">
        <f>士兵属性!$D119</f>
        <v>1494.1161918106382</v>
      </c>
      <c r="AH121" s="91">
        <f>士兵属性!$D119</f>
        <v>1494.1161918106382</v>
      </c>
      <c r="AI121" s="92">
        <f>士兵属性!$O119</f>
        <v>2.5000000000000001E-2</v>
      </c>
      <c r="AJ121" s="92">
        <f>士兵属性!$O119</f>
        <v>2.5000000000000001E-2</v>
      </c>
      <c r="AK121" s="92">
        <f>士兵属性!AV119</f>
        <v>0.15770188062559162</v>
      </c>
      <c r="AL121" s="92">
        <f t="shared" si="110"/>
        <v>0.15770188062559162</v>
      </c>
      <c r="AM121" s="95">
        <f>带兵数!$D118</f>
        <v>9273.11336971315</v>
      </c>
      <c r="AN121" s="91">
        <f>战法技能效用!AQ119</f>
        <v>4.3539985236541527</v>
      </c>
      <c r="AO121" s="91">
        <f t="shared" si="111"/>
        <v>661095305401.72729</v>
      </c>
      <c r="AP121" s="95">
        <f t="shared" si="112"/>
        <v>2214501957.9533105</v>
      </c>
      <c r="AQ121" s="95">
        <f t="shared" si="113"/>
        <v>565526788.14867783</v>
      </c>
      <c r="AR121" s="95">
        <f t="shared" si="114"/>
        <v>565526788.14867783</v>
      </c>
      <c r="AS121" s="95">
        <f t="shared" si="115"/>
        <v>921655661043.37805</v>
      </c>
      <c r="AT121" s="95">
        <f t="shared" si="116"/>
        <v>921655661043.37805</v>
      </c>
      <c r="AU121" s="95">
        <f t="shared" si="117"/>
        <v>816010640026.7511</v>
      </c>
      <c r="AV121" s="95">
        <f t="shared" si="118"/>
        <v>816010640026.7511</v>
      </c>
      <c r="AW121" s="95">
        <f t="shared" si="119"/>
        <v>182239275.50273049</v>
      </c>
      <c r="AX121" s="95">
        <f t="shared" si="120"/>
        <v>315638014221.53156</v>
      </c>
      <c r="AY121" s="14">
        <v>115</v>
      </c>
      <c r="AZ121" s="14">
        <f t="shared" si="121"/>
        <v>2.260095176782535</v>
      </c>
      <c r="BA121" s="14">
        <f t="shared" si="122"/>
        <v>6.4638096633354714</v>
      </c>
      <c r="BD121" s="14">
        <v>115</v>
      </c>
      <c r="BE121" s="95">
        <f>求节点(节奏总纲!$D$4:$D$163,M$7:M$166,$BD121)</f>
        <v>224.31969413323307</v>
      </c>
      <c r="BF121" s="95">
        <f>求节点(节奏总纲!$D$4:$D$163,N$7:N$166,$BD121)</f>
        <v>12556.341576887877</v>
      </c>
      <c r="BG121" s="95">
        <f>求节点(节奏总纲!$D$4:$D$163,O$7:O$166,$BD121)</f>
        <v>12556.341576887877</v>
      </c>
      <c r="BH121" s="95">
        <f>求节点(节奏总纲!$D$4:$D$163,P$7:P$166,$BD121)</f>
        <v>2.5000000000000001E-2</v>
      </c>
      <c r="BI121" s="95">
        <f>求节点(节奏总纲!$D$4:$D$163,Q$7:Q$166,$BD121)</f>
        <v>2.5000000000000001E-2</v>
      </c>
      <c r="BJ121" s="95">
        <f>求节点(节奏总纲!$D$4:$D$163,T$7:T$166,$BD121)</f>
        <v>1.3545894446475044</v>
      </c>
      <c r="BK121" s="95">
        <f>求节点(节奏总纲!$D$4:$D$163,U$7:U$166,$BD121)</f>
        <v>6273360687.2481985</v>
      </c>
      <c r="BL121" s="91"/>
      <c r="BM121" s="14">
        <v>115</v>
      </c>
      <c r="BN121" s="95">
        <f>求节点(节奏总纲!$D$4:$D$163,AF$7:AF$166,$BD121)</f>
        <v>224.31969413323307</v>
      </c>
      <c r="BO121" s="95">
        <f>求节点(节奏总纲!$D$4:$D$163,AG$7:AG$166,$BD121)</f>
        <v>691.29372807375444</v>
      </c>
      <c r="BP121" s="95">
        <f>求节点(节奏总纲!$D$4:$D$163,AH$7:AH$166,$BD121)</f>
        <v>691.29372807375444</v>
      </c>
      <c r="BQ121" s="95">
        <f>求节点(节奏总纲!$D$4:$D$163,AI$7:AI$166,$BD121)</f>
        <v>2.5000000000000001E-2</v>
      </c>
      <c r="BR121" s="95">
        <f>求节点(节奏总纲!$D$4:$D$163,AJ$7:AJ$166,$BD121)</f>
        <v>2.5000000000000001E-2</v>
      </c>
      <c r="BS121" s="95">
        <f>求节点(节奏总纲!$D$4:$D$163,AM$7:AM$166,$BD121)</f>
        <v>6157.6207154278691</v>
      </c>
      <c r="BT121" s="95">
        <f>求节点(节奏总纲!$D$4:$D$163,AN$7:AN$166,$BD121)</f>
        <v>0.99079759790778654</v>
      </c>
      <c r="BU121" s="95">
        <f>求节点(节奏总纲!$D$4:$D$163,AO$7:AO$166,$BD121)</f>
        <v>4127206034.3429179</v>
      </c>
      <c r="BX121" s="14">
        <v>115</v>
      </c>
      <c r="BY121" s="14">
        <f t="shared" si="88"/>
        <v>59121240891.504951</v>
      </c>
      <c r="BZ121" s="14">
        <f t="shared" si="89"/>
        <v>57618889083.222946</v>
      </c>
      <c r="CA121" s="14">
        <f t="shared" si="90"/>
        <v>57618889083.222946</v>
      </c>
      <c r="CB121" s="14">
        <f t="shared" si="91"/>
        <v>29323277.887958582</v>
      </c>
      <c r="CC121" s="14">
        <f t="shared" si="92"/>
        <v>29323277.887958582</v>
      </c>
      <c r="CD121" s="14">
        <f t="shared" si="93"/>
        <v>44988903898.26226</v>
      </c>
      <c r="CF121" s="93">
        <f t="shared" si="94"/>
        <v>0.26945975693892965</v>
      </c>
      <c r="CG121" s="93">
        <f t="shared" si="95"/>
        <v>0.2626124149854796</v>
      </c>
      <c r="CH121" s="93">
        <f t="shared" si="96"/>
        <v>0.2626124149854796</v>
      </c>
      <c r="CI121" s="93">
        <f t="shared" si="97"/>
        <v>1.3364813074275911E-4</v>
      </c>
      <c r="CJ121" s="93">
        <f t="shared" si="98"/>
        <v>1.3364813074275911E-4</v>
      </c>
      <c r="CK121" s="93">
        <f t="shared" si="99"/>
        <v>0.20504811682862542</v>
      </c>
    </row>
    <row r="122" spans="12:89" x14ac:dyDescent="0.15">
      <c r="L122" s="14">
        <v>116</v>
      </c>
      <c r="M122" s="95">
        <f>武将属性!$C120</f>
        <v>428.14087099201276</v>
      </c>
      <c r="N122" s="95">
        <f>武将属性!$R120</f>
        <v>26298.579945338421</v>
      </c>
      <c r="O122" s="95">
        <f>武将属性!$R120</f>
        <v>26298.579945338421</v>
      </c>
      <c r="P122" s="90">
        <f>武将属性!$AD120</f>
        <v>2.5000000000000001E-2</v>
      </c>
      <c r="Q122" s="90">
        <f>武将属性!$AD120</f>
        <v>2.5000000000000001E-2</v>
      </c>
      <c r="R122" s="90">
        <f>武将属性!BG120</f>
        <v>0.16006824284061449</v>
      </c>
      <c r="S122" s="90">
        <f t="shared" si="100"/>
        <v>0.16006824284061449</v>
      </c>
      <c r="T122" s="95">
        <f>战法技能效用!AK120</f>
        <v>2.1726312618589252</v>
      </c>
      <c r="U122" s="95">
        <f t="shared" si="101"/>
        <v>105352609945.62222</v>
      </c>
      <c r="V122" s="95">
        <f t="shared" si="102"/>
        <v>695687206.75750852</v>
      </c>
      <c r="W122" s="95">
        <f t="shared" si="103"/>
        <v>11325787.447772678</v>
      </c>
      <c r="X122" s="95">
        <f t="shared" si="104"/>
        <v>11325787.447772678</v>
      </c>
      <c r="Y122" s="95">
        <f t="shared" si="105"/>
        <v>290587440623.57092</v>
      </c>
      <c r="Z122" s="95">
        <f t="shared" si="106"/>
        <v>290587440623.57092</v>
      </c>
      <c r="AA122" s="95">
        <f t="shared" si="107"/>
        <v>256753969843.89563</v>
      </c>
      <c r="AB122" s="95">
        <f t="shared" si="108"/>
        <v>256753969843.89563</v>
      </c>
      <c r="AC122" s="95">
        <f t="shared" si="109"/>
        <v>187763469533.8916</v>
      </c>
      <c r="AD122" s="92"/>
      <c r="AE122" s="14">
        <v>116</v>
      </c>
      <c r="AF122" s="95">
        <f>武将属性!$C120</f>
        <v>428.14087099201276</v>
      </c>
      <c r="AG122" s="91">
        <f>士兵属性!$D120</f>
        <v>1508.7023343863607</v>
      </c>
      <c r="AH122" s="91">
        <f>士兵属性!$D120</f>
        <v>1508.7023343863607</v>
      </c>
      <c r="AI122" s="92">
        <f>士兵属性!$O120</f>
        <v>2.5000000000000001E-2</v>
      </c>
      <c r="AJ122" s="92">
        <f>士兵属性!$O120</f>
        <v>2.5000000000000001E-2</v>
      </c>
      <c r="AK122" s="92">
        <f>士兵属性!AV120</f>
        <v>0.16006824284061449</v>
      </c>
      <c r="AL122" s="92">
        <f t="shared" si="110"/>
        <v>0.16006824284061449</v>
      </c>
      <c r="AM122" s="95">
        <f>带兵数!$D119</f>
        <v>9339.8477193800427</v>
      </c>
      <c r="AN122" s="91">
        <f>战法技能效用!AQ120</f>
        <v>4.4095717906447778</v>
      </c>
      <c r="AO122" s="91">
        <f t="shared" si="111"/>
        <v>703467411891.78296</v>
      </c>
      <c r="AP122" s="95">
        <f t="shared" si="112"/>
        <v>2339700661.2174764</v>
      </c>
      <c r="AQ122" s="95">
        <f t="shared" si="113"/>
        <v>593865939.06858397</v>
      </c>
      <c r="AR122" s="95">
        <f t="shared" si="114"/>
        <v>593865939.06858397</v>
      </c>
      <c r="AS122" s="95">
        <f t="shared" si="115"/>
        <v>977289247760.23291</v>
      </c>
      <c r="AT122" s="95">
        <f t="shared" si="116"/>
        <v>977289247760.23291</v>
      </c>
      <c r="AU122" s="95">
        <f t="shared" si="117"/>
        <v>863502199233.86719</v>
      </c>
      <c r="AV122" s="95">
        <f t="shared" si="118"/>
        <v>863502199233.86719</v>
      </c>
      <c r="AW122" s="95">
        <f t="shared" si="119"/>
        <v>191859001.45378241</v>
      </c>
      <c r="AX122" s="95">
        <f t="shared" si="120"/>
        <v>331252440400.10376</v>
      </c>
      <c r="AY122" s="14">
        <v>116</v>
      </c>
      <c r="AZ122" s="14">
        <f t="shared" si="121"/>
        <v>2.2967414359957239</v>
      </c>
      <c r="BA122" s="14">
        <f t="shared" si="122"/>
        <v>6.6772661090681842</v>
      </c>
      <c r="BD122" s="14">
        <v>116</v>
      </c>
      <c r="BE122" s="95">
        <f>求节点(节奏总纲!$D$4:$D$163,M$7:M$166,$BD122)</f>
        <v>224.83087020530189</v>
      </c>
      <c r="BF122" s="95">
        <f>求节点(节奏总纲!$D$4:$D$163,N$7:N$166,$BD122)</f>
        <v>12595.973710864051</v>
      </c>
      <c r="BG122" s="95">
        <f>求节点(节奏总纲!$D$4:$D$163,O$7:O$166,$BD122)</f>
        <v>12595.973710864051</v>
      </c>
      <c r="BH122" s="95">
        <f>求节点(节奏总纲!$D$4:$D$163,P$7:P$166,$BD122)</f>
        <v>2.5000000000000001E-2</v>
      </c>
      <c r="BI122" s="95">
        <f>求节点(节奏总纲!$D$4:$D$163,Q$7:Q$166,$BD122)</f>
        <v>2.5000000000000001E-2</v>
      </c>
      <c r="BJ122" s="95">
        <f>求节点(节奏总纲!$D$4:$D$163,T$7:T$166,$BD122)</f>
        <v>1.3566347081274055</v>
      </c>
      <c r="BK122" s="95">
        <f>求节点(节奏总纲!$D$4:$D$163,U$7:U$166,$BD122)</f>
        <v>6338165180.3024759</v>
      </c>
      <c r="BL122" s="91"/>
      <c r="BM122" s="14">
        <v>116</v>
      </c>
      <c r="BN122" s="95">
        <f>求节点(节奏总纲!$D$4:$D$163,AF$7:AF$166,$BD122)</f>
        <v>224.83087020530189</v>
      </c>
      <c r="BO122" s="95">
        <f>求节点(节奏总纲!$D$4:$D$163,AG$7:AG$166,$BD122)</f>
        <v>692.90829105758644</v>
      </c>
      <c r="BP122" s="95">
        <f>求节点(节奏总纲!$D$4:$D$163,AH$7:AH$166,$BD122)</f>
        <v>692.90829105758644</v>
      </c>
      <c r="BQ122" s="95">
        <f>求节点(节奏总纲!$D$4:$D$163,AI$7:AI$166,$BD122)</f>
        <v>2.5000000000000001E-2</v>
      </c>
      <c r="BR122" s="95">
        <f>求节点(节奏总纲!$D$4:$D$163,AJ$7:AJ$166,$BD122)</f>
        <v>2.5000000000000001E-2</v>
      </c>
      <c r="BS122" s="95">
        <f>求节点(节奏总纲!$D$4:$D$163,AM$7:AM$166,$BD122)</f>
        <v>6166.0554548524988</v>
      </c>
      <c r="BT122" s="95">
        <f>求节点(节奏总纲!$D$4:$D$163,AN$7:AN$166,$BD122)</f>
        <v>0.99655898672304932</v>
      </c>
      <c r="BU122" s="95">
        <f>求节点(节奏总纲!$D$4:$D$163,AO$7:AO$166,$BD122)</f>
        <v>4190746335.8196988</v>
      </c>
      <c r="BX122" s="14">
        <v>116</v>
      </c>
      <c r="BY122" s="14">
        <f t="shared" si="88"/>
        <v>60196184122.116089</v>
      </c>
      <c r="BZ122" s="14">
        <f t="shared" si="89"/>
        <v>60241361575.849701</v>
      </c>
      <c r="CA122" s="14">
        <f t="shared" si="90"/>
        <v>60241361575.849701</v>
      </c>
      <c r="CB122" s="14">
        <f t="shared" si="91"/>
        <v>29323277.887958582</v>
      </c>
      <c r="CC122" s="14">
        <f t="shared" si="92"/>
        <v>29323277.887958582</v>
      </c>
      <c r="CD122" s="14">
        <f t="shared" si="93"/>
        <v>46252599097.80751</v>
      </c>
      <c r="CF122" s="93">
        <f t="shared" si="94"/>
        <v>0.26519293170117991</v>
      </c>
      <c r="CG122" s="93">
        <f t="shared" si="95"/>
        <v>0.26539195995483311</v>
      </c>
      <c r="CH122" s="93">
        <f t="shared" si="96"/>
        <v>0.26539195995483311</v>
      </c>
      <c r="CI122" s="93">
        <f t="shared" si="97"/>
        <v>1.2918303948337975E-4</v>
      </c>
      <c r="CJ122" s="93">
        <f t="shared" si="98"/>
        <v>1.2918303948337975E-4</v>
      </c>
      <c r="CK122" s="93">
        <f t="shared" si="99"/>
        <v>0.20376478231018705</v>
      </c>
    </row>
    <row r="123" spans="12:89" x14ac:dyDescent="0.15">
      <c r="L123" s="14">
        <v>117</v>
      </c>
      <c r="M123" s="95">
        <f>武将属性!$C121</f>
        <v>429.50512615603395</v>
      </c>
      <c r="N123" s="95">
        <f>武将属性!$R121</f>
        <v>26530.146181658438</v>
      </c>
      <c r="O123" s="95">
        <f>武将属性!$R121</f>
        <v>26530.146181658438</v>
      </c>
      <c r="P123" s="90">
        <f>武将属性!$AD121</f>
        <v>2.5000000000000001E-2</v>
      </c>
      <c r="Q123" s="90">
        <f>武将属性!$AD121</f>
        <v>2.5000000000000001E-2</v>
      </c>
      <c r="R123" s="90">
        <f>武将属性!BG121</f>
        <v>0.16243460505563734</v>
      </c>
      <c r="S123" s="90">
        <f t="shared" si="100"/>
        <v>0.16243460505563734</v>
      </c>
      <c r="T123" s="95">
        <f>战法技能效用!AK121</f>
        <v>2.1793615124379238</v>
      </c>
      <c r="U123" s="95">
        <f t="shared" si="101"/>
        <v>108455670221.27246</v>
      </c>
      <c r="V123" s="95">
        <f t="shared" si="102"/>
        <v>721219539.0612241</v>
      </c>
      <c r="W123" s="95">
        <f t="shared" si="103"/>
        <v>11676056.625909016</v>
      </c>
      <c r="X123" s="95">
        <f t="shared" si="104"/>
        <v>11676056.625909016</v>
      </c>
      <c r="Y123" s="95">
        <f t="shared" si="105"/>
        <v>302212184498.23193</v>
      </c>
      <c r="Z123" s="95">
        <f t="shared" si="106"/>
        <v>302212184498.23193</v>
      </c>
      <c r="AA123" s="95">
        <f t="shared" si="107"/>
        <v>266481647882.34381</v>
      </c>
      <c r="AB123" s="95">
        <f t="shared" si="108"/>
        <v>266481647882.34381</v>
      </c>
      <c r="AC123" s="95">
        <f t="shared" si="109"/>
        <v>194861444915.18304</v>
      </c>
      <c r="AD123" s="92"/>
      <c r="AE123" s="14">
        <v>117</v>
      </c>
      <c r="AF123" s="95">
        <f>武将属性!$C121</f>
        <v>429.50512615603395</v>
      </c>
      <c r="AG123" s="91">
        <f>士兵属性!$D121</f>
        <v>1523.3772181044226</v>
      </c>
      <c r="AH123" s="91">
        <f>士兵属性!$D121</f>
        <v>1523.3772181044226</v>
      </c>
      <c r="AI123" s="92">
        <f>士兵属性!$O121</f>
        <v>2.5000000000000001E-2</v>
      </c>
      <c r="AJ123" s="92">
        <f>士兵属性!$O121</f>
        <v>2.5000000000000001E-2</v>
      </c>
      <c r="AK123" s="92">
        <f>士兵属性!AV121</f>
        <v>0.16243460505563734</v>
      </c>
      <c r="AL123" s="92">
        <f t="shared" si="110"/>
        <v>0.16243460505563734</v>
      </c>
      <c r="AM123" s="95">
        <f>带兵数!$D120</f>
        <v>9407.4756475513695</v>
      </c>
      <c r="AN123" s="91">
        <f>战法技能效用!AQ121</f>
        <v>4.4624315888876716</v>
      </c>
      <c r="AO123" s="91">
        <f t="shared" si="111"/>
        <v>747336646242.32605</v>
      </c>
      <c r="AP123" s="95">
        <f t="shared" si="112"/>
        <v>2469402954.2441263</v>
      </c>
      <c r="AQ123" s="95">
        <f t="shared" si="113"/>
        <v>622727223.34141839</v>
      </c>
      <c r="AR123" s="95">
        <f t="shared" si="114"/>
        <v>622727223.34141839</v>
      </c>
      <c r="AS123" s="95">
        <f t="shared" si="115"/>
        <v>1034752416968.4941</v>
      </c>
      <c r="AT123" s="95">
        <f t="shared" si="116"/>
        <v>1034752416968.4941</v>
      </c>
      <c r="AU123" s="95">
        <f t="shared" si="117"/>
        <v>912413672803.50537</v>
      </c>
      <c r="AV123" s="95">
        <f t="shared" si="118"/>
        <v>912413672803.50537</v>
      </c>
      <c r="AW123" s="95">
        <f t="shared" si="119"/>
        <v>201679706.79332259</v>
      </c>
      <c r="AX123" s="95">
        <f t="shared" si="120"/>
        <v>347335595767.12866</v>
      </c>
      <c r="AY123" s="14">
        <v>117</v>
      </c>
      <c r="AZ123" s="14">
        <f t="shared" si="121"/>
        <v>2.3343814291245346</v>
      </c>
      <c r="BA123" s="14">
        <f t="shared" si="122"/>
        <v>6.8907106905300717</v>
      </c>
      <c r="BD123" s="14">
        <v>117</v>
      </c>
      <c r="BE123" s="95">
        <f>求节点(节奏总纲!$D$4:$D$163,M$7:M$166,$BD123)</f>
        <v>225.34204627737074</v>
      </c>
      <c r="BF123" s="95">
        <f>求节点(节奏总纲!$D$4:$D$163,N$7:N$166,$BD123)</f>
        <v>12635.605844840224</v>
      </c>
      <c r="BG123" s="95">
        <f>求节点(节奏总纲!$D$4:$D$163,O$7:O$166,$BD123)</f>
        <v>12635.605844840224</v>
      </c>
      <c r="BH123" s="95">
        <f>求节点(节奏总纲!$D$4:$D$163,P$7:P$166,$BD123)</f>
        <v>2.5000000000000001E-2</v>
      </c>
      <c r="BI123" s="95">
        <f>求节点(节奏总纲!$D$4:$D$163,Q$7:Q$166,$BD123)</f>
        <v>2.5000000000000001E-2</v>
      </c>
      <c r="BJ123" s="95">
        <f>求节点(节奏总纲!$D$4:$D$163,T$7:T$166,$BD123)</f>
        <v>1.3586799716073064</v>
      </c>
      <c r="BK123" s="95">
        <f>求节点(节奏总纲!$D$4:$D$163,U$7:U$166,$BD123)</f>
        <v>6402969673.3567524</v>
      </c>
      <c r="BL123" s="91"/>
      <c r="BM123" s="14">
        <v>117</v>
      </c>
      <c r="BN123" s="95">
        <f>求节点(节奏总纲!$D$4:$D$163,AF$7:AF$166,$BD123)</f>
        <v>225.34204627737074</v>
      </c>
      <c r="BO123" s="95">
        <f>求节点(节奏总纲!$D$4:$D$163,AG$7:AG$166,$BD123)</f>
        <v>694.52285404141844</v>
      </c>
      <c r="BP123" s="95">
        <f>求节点(节奏总纲!$D$4:$D$163,AH$7:AH$166,$BD123)</f>
        <v>694.52285404141844</v>
      </c>
      <c r="BQ123" s="95">
        <f>求节点(节奏总纲!$D$4:$D$163,AI$7:AI$166,$BD123)</f>
        <v>2.5000000000000001E-2</v>
      </c>
      <c r="BR123" s="95">
        <f>求节点(节奏总纲!$D$4:$D$163,AJ$7:AJ$166,$BD123)</f>
        <v>2.5000000000000001E-2</v>
      </c>
      <c r="BS123" s="95">
        <f>求节点(节奏总纲!$D$4:$D$163,AM$7:AM$166,$BD123)</f>
        <v>6174.4901942771294</v>
      </c>
      <c r="BT123" s="95">
        <f>求节点(节奏总纲!$D$4:$D$163,AN$7:AN$166,$BD123)</f>
        <v>1.0023203755383121</v>
      </c>
      <c r="BU123" s="95">
        <f>求节点(节奏总纲!$D$4:$D$163,AO$7:AO$166,$BD123)</f>
        <v>4254286637.2964797</v>
      </c>
      <c r="BX123" s="14">
        <v>117</v>
      </c>
      <c r="BY123" s="14">
        <f t="shared" si="88"/>
        <v>61180111602.673347</v>
      </c>
      <c r="BZ123" s="14">
        <f t="shared" si="89"/>
        <v>62945142063.770851</v>
      </c>
      <c r="CA123" s="14">
        <f t="shared" si="90"/>
        <v>62945142063.770851</v>
      </c>
      <c r="CB123" s="14">
        <f t="shared" si="91"/>
        <v>29323277.887958582</v>
      </c>
      <c r="CC123" s="14">
        <f t="shared" si="92"/>
        <v>29323277.887958582</v>
      </c>
      <c r="CD123" s="14">
        <f t="shared" si="93"/>
        <v>47564065450.272415</v>
      </c>
      <c r="CF123" s="93">
        <f t="shared" si="94"/>
        <v>0.26068133058012316</v>
      </c>
      <c r="CG123" s="93">
        <f t="shared" si="95"/>
        <v>0.2682019198216315</v>
      </c>
      <c r="CH123" s="93">
        <f t="shared" si="96"/>
        <v>0.2682019198216315</v>
      </c>
      <c r="CI123" s="93">
        <f t="shared" si="97"/>
        <v>1.2494307212852044E-4</v>
      </c>
      <c r="CJ123" s="93">
        <f t="shared" si="98"/>
        <v>1.2494307212852044E-4</v>
      </c>
      <c r="CK123" s="93">
        <f t="shared" si="99"/>
        <v>0.20266494363235657</v>
      </c>
    </row>
    <row r="124" spans="12:89" x14ac:dyDescent="0.15">
      <c r="L124" s="14">
        <v>118</v>
      </c>
      <c r="M124" s="95">
        <f>武将属性!$C122</f>
        <v>430.80621623662137</v>
      </c>
      <c r="N124" s="95">
        <f>武将属性!$R122</f>
        <v>26761.712417978462</v>
      </c>
      <c r="O124" s="95">
        <f>武将属性!$R122</f>
        <v>26761.712417978462</v>
      </c>
      <c r="P124" s="90">
        <f>武将属性!$AD122</f>
        <v>2.5000000000000001E-2</v>
      </c>
      <c r="Q124" s="90">
        <f>武将属性!$AD122</f>
        <v>2.5000000000000001E-2</v>
      </c>
      <c r="R124" s="90">
        <f>武将属性!BG122</f>
        <v>0.16480096727066021</v>
      </c>
      <c r="S124" s="90">
        <f t="shared" si="100"/>
        <v>0.16480096727066021</v>
      </c>
      <c r="T124" s="95">
        <f>战法技能效用!AK122</f>
        <v>2.1860917630169223</v>
      </c>
      <c r="U124" s="95">
        <f t="shared" si="101"/>
        <v>111613699793.29411</v>
      </c>
      <c r="V124" s="95">
        <f t="shared" si="102"/>
        <v>747531866.75815094</v>
      </c>
      <c r="W124" s="95">
        <f t="shared" si="103"/>
        <v>12033661.000632772</v>
      </c>
      <c r="X124" s="95">
        <f t="shared" si="104"/>
        <v>12033661.000632772</v>
      </c>
      <c r="Y124" s="95">
        <f t="shared" si="105"/>
        <v>314186707350.61194</v>
      </c>
      <c r="Z124" s="95">
        <f t="shared" si="106"/>
        <v>314186707350.61194</v>
      </c>
      <c r="AA124" s="95">
        <f t="shared" si="107"/>
        <v>276477599249.40527</v>
      </c>
      <c r="AB124" s="95">
        <f t="shared" si="108"/>
        <v>276477599249.40527</v>
      </c>
      <c r="AC124" s="95">
        <f t="shared" si="109"/>
        <v>202154488312.31088</v>
      </c>
      <c r="AD124" s="92"/>
      <c r="AE124" s="14">
        <v>118</v>
      </c>
      <c r="AF124" s="95">
        <f>武将属性!$C122</f>
        <v>430.80621623662137</v>
      </c>
      <c r="AG124" s="91">
        <f>士兵属性!$D122</f>
        <v>1538.1408429648241</v>
      </c>
      <c r="AH124" s="91">
        <f>士兵属性!$D122</f>
        <v>1538.1408429648241</v>
      </c>
      <c r="AI124" s="92">
        <f>士兵属性!$O122</f>
        <v>2.5000000000000001E-2</v>
      </c>
      <c r="AJ124" s="92">
        <f>士兵属性!$O122</f>
        <v>2.5000000000000001E-2</v>
      </c>
      <c r="AK124" s="92">
        <f>士兵属性!AV122</f>
        <v>0.16480096727066021</v>
      </c>
      <c r="AL124" s="92">
        <f t="shared" si="110"/>
        <v>0.16480096727066021</v>
      </c>
      <c r="AM124" s="95">
        <f>带兵数!$D121</f>
        <v>9474.645504649312</v>
      </c>
      <c r="AN124" s="91">
        <f>战法技能效用!AQ122</f>
        <v>4.5152913871305662</v>
      </c>
      <c r="AO124" s="91">
        <f t="shared" si="111"/>
        <v>793447517452.99854</v>
      </c>
      <c r="AP124" s="95">
        <f t="shared" si="112"/>
        <v>2605270173.9066153</v>
      </c>
      <c r="AQ124" s="95">
        <f t="shared" si="113"/>
        <v>652654922.52261806</v>
      </c>
      <c r="AR124" s="95">
        <f t="shared" si="114"/>
        <v>652654922.52261806</v>
      </c>
      <c r="AS124" s="95">
        <f t="shared" si="115"/>
        <v>1094991791116.9108</v>
      </c>
      <c r="AT124" s="95">
        <f t="shared" si="116"/>
        <v>1094991791116.9108</v>
      </c>
      <c r="AU124" s="95">
        <f t="shared" si="117"/>
        <v>963569414373.63477</v>
      </c>
      <c r="AV124" s="95">
        <f t="shared" si="118"/>
        <v>963569414373.63477</v>
      </c>
      <c r="AW124" s="95">
        <f t="shared" si="119"/>
        <v>211907705.08542386</v>
      </c>
      <c r="AX124" s="95">
        <f t="shared" si="120"/>
        <v>364033419897.46313</v>
      </c>
      <c r="AY124" s="14">
        <v>118</v>
      </c>
      <c r="AZ124" s="14">
        <f t="shared" si="121"/>
        <v>2.3723585983491655</v>
      </c>
      <c r="BA124" s="14">
        <f t="shared" si="122"/>
        <v>7.1088721090909468</v>
      </c>
      <c r="BD124" s="14">
        <v>118</v>
      </c>
      <c r="BE124" s="95">
        <f>求节点(节奏总纲!$D$4:$D$163,M$7:M$166,$BD124)</f>
        <v>225.85322234943959</v>
      </c>
      <c r="BF124" s="95">
        <f>求节点(节奏总纲!$D$4:$D$163,N$7:N$166,$BD124)</f>
        <v>12675.237978816398</v>
      </c>
      <c r="BG124" s="95">
        <f>求节点(节奏总纲!$D$4:$D$163,O$7:O$166,$BD124)</f>
        <v>12675.237978816398</v>
      </c>
      <c r="BH124" s="95">
        <f>求节点(节奏总纲!$D$4:$D$163,P$7:P$166,$BD124)</f>
        <v>2.5000000000000001E-2</v>
      </c>
      <c r="BI124" s="95">
        <f>求节点(节奏总纲!$D$4:$D$163,Q$7:Q$166,$BD124)</f>
        <v>2.5000000000000001E-2</v>
      </c>
      <c r="BJ124" s="95">
        <f>求节点(节奏总纲!$D$4:$D$163,T$7:T$166,$BD124)</f>
        <v>1.3607252350872072</v>
      </c>
      <c r="BK124" s="95">
        <f>求节点(节奏总纲!$D$4:$D$163,U$7:U$166,$BD124)</f>
        <v>6467774166.4110298</v>
      </c>
      <c r="BL124" s="91"/>
      <c r="BM124" s="14">
        <v>118</v>
      </c>
      <c r="BN124" s="95">
        <f>求节点(节奏总纲!$D$4:$D$163,AF$7:AF$166,$BD124)</f>
        <v>225.85322234943959</v>
      </c>
      <c r="BO124" s="95">
        <f>求节点(节奏总纲!$D$4:$D$163,AG$7:AG$166,$BD124)</f>
        <v>696.13741702525033</v>
      </c>
      <c r="BP124" s="95">
        <f>求节点(节奏总纲!$D$4:$D$163,AH$7:AH$166,$BD124)</f>
        <v>696.13741702525033</v>
      </c>
      <c r="BQ124" s="95">
        <f>求节点(节奏总纲!$D$4:$D$163,AI$7:AI$166,$BD124)</f>
        <v>2.5000000000000001E-2</v>
      </c>
      <c r="BR124" s="95">
        <f>求节点(节奏总纲!$D$4:$D$163,AJ$7:AJ$166,$BD124)</f>
        <v>2.5000000000000001E-2</v>
      </c>
      <c r="BS124" s="95">
        <f>求节点(节奏总纲!$D$4:$D$163,AM$7:AM$166,$BD124)</f>
        <v>6182.9249337017591</v>
      </c>
      <c r="BT124" s="95">
        <f>求节点(节奏总纲!$D$4:$D$163,AN$7:AN$166,$BD124)</f>
        <v>1.0080817643535747</v>
      </c>
      <c r="BU124" s="95">
        <f>求节点(节奏总纲!$D$4:$D$163,AO$7:AO$166,$BD124)</f>
        <v>4317826938.7732601</v>
      </c>
      <c r="BX124" s="14">
        <v>118</v>
      </c>
      <c r="BY124" s="14">
        <f t="shared" si="88"/>
        <v>62152717899.435371</v>
      </c>
      <c r="BZ124" s="14">
        <f t="shared" si="89"/>
        <v>65731731650.83844</v>
      </c>
      <c r="CA124" s="14">
        <f t="shared" si="90"/>
        <v>65731731650.83844</v>
      </c>
      <c r="CB124" s="14">
        <f t="shared" si="91"/>
        <v>29323277.887958582</v>
      </c>
      <c r="CC124" s="14">
        <f t="shared" si="92"/>
        <v>29323277.887958582</v>
      </c>
      <c r="CD124" s="14">
        <f t="shared" si="93"/>
        <v>48924615812.283501</v>
      </c>
      <c r="CF124" s="93">
        <f t="shared" si="94"/>
        <v>0.25619480813736467</v>
      </c>
      <c r="CG124" s="93">
        <f t="shared" si="95"/>
        <v>0.2709475779654727</v>
      </c>
      <c r="CH124" s="93">
        <f t="shared" si="96"/>
        <v>0.2709475779654727</v>
      </c>
      <c r="CI124" s="93">
        <f t="shared" si="97"/>
        <v>1.2087116712449392E-4</v>
      </c>
      <c r="CJ124" s="93">
        <f t="shared" si="98"/>
        <v>1.2087116712449392E-4</v>
      </c>
      <c r="CK124" s="93">
        <f t="shared" si="99"/>
        <v>0.20166829359744085</v>
      </c>
    </row>
    <row r="125" spans="12:89" x14ac:dyDescent="0.15">
      <c r="L125" s="14">
        <v>119</v>
      </c>
      <c r="M125" s="95">
        <f>武将属性!$C123</f>
        <v>432.05742367401001</v>
      </c>
      <c r="N125" s="95">
        <f>武将属性!$R123</f>
        <v>26993.278654298483</v>
      </c>
      <c r="O125" s="95">
        <f>武将属性!$R123</f>
        <v>26993.278654298483</v>
      </c>
      <c r="P125" s="90">
        <f>武将属性!$AD123</f>
        <v>2.5000000000000001E-2</v>
      </c>
      <c r="Q125" s="90">
        <f>武将属性!$AD123</f>
        <v>2.5000000000000001E-2</v>
      </c>
      <c r="R125" s="90">
        <f>武将属性!BG123</f>
        <v>0.16716732948568305</v>
      </c>
      <c r="S125" s="90">
        <f t="shared" si="100"/>
        <v>0.16716732948568305</v>
      </c>
      <c r="T125" s="95">
        <f>战法技能效用!AK123</f>
        <v>2.1928220135959209</v>
      </c>
      <c r="U125" s="95">
        <f t="shared" si="101"/>
        <v>114830207738.29089</v>
      </c>
      <c r="V125" s="95">
        <f t="shared" si="102"/>
        <v>774673216.64758742</v>
      </c>
      <c r="W125" s="95">
        <f t="shared" si="103"/>
        <v>12399505.760694832</v>
      </c>
      <c r="X125" s="95">
        <f t="shared" si="104"/>
        <v>12399505.760694832</v>
      </c>
      <c r="Y125" s="95">
        <f t="shared" si="105"/>
        <v>326539818706.35596</v>
      </c>
      <c r="Z125" s="95">
        <f t="shared" si="106"/>
        <v>326539818706.35596</v>
      </c>
      <c r="AA125" s="95">
        <f t="shared" si="107"/>
        <v>286765492589.22729</v>
      </c>
      <c r="AB125" s="95">
        <f t="shared" si="108"/>
        <v>286765492589.22729</v>
      </c>
      <c r="AC125" s="95">
        <f t="shared" si="109"/>
        <v>209659863749.84601</v>
      </c>
      <c r="AD125" s="92"/>
      <c r="AE125" s="14">
        <v>119</v>
      </c>
      <c r="AF125" s="95">
        <f>武将属性!$C123</f>
        <v>432.05742367401001</v>
      </c>
      <c r="AG125" s="91">
        <f>士兵属性!$D123</f>
        <v>1552.993115859379</v>
      </c>
      <c r="AH125" s="91">
        <f>士兵属性!$D123</f>
        <v>1552.993115859379</v>
      </c>
      <c r="AI125" s="92">
        <f>士兵属性!$O123</f>
        <v>2.5000000000000001E-2</v>
      </c>
      <c r="AJ125" s="92">
        <f>士兵属性!$O123</f>
        <v>2.5000000000000001E-2</v>
      </c>
      <c r="AK125" s="92">
        <f>士兵属性!AV123</f>
        <v>0.16716732948568305</v>
      </c>
      <c r="AL125" s="92">
        <f t="shared" si="110"/>
        <v>0.16716732948568305</v>
      </c>
      <c r="AM125" s="95">
        <f>带兵数!$D122</f>
        <v>9541.9198446077917</v>
      </c>
      <c r="AN125" s="91">
        <f>战法技能效用!AQ123</f>
        <v>4.5681511853734609</v>
      </c>
      <c r="AO125" s="91">
        <f t="shared" si="111"/>
        <v>842011590606.47583</v>
      </c>
      <c r="AP125" s="95">
        <f t="shared" si="112"/>
        <v>2747836556.8423409</v>
      </c>
      <c r="AQ125" s="95">
        <f t="shared" si="113"/>
        <v>683766519.11594927</v>
      </c>
      <c r="AR125" s="95">
        <f t="shared" si="114"/>
        <v>683766519.11594927</v>
      </c>
      <c r="AS125" s="95">
        <f t="shared" si="115"/>
        <v>1158266520416.1604</v>
      </c>
      <c r="AT125" s="95">
        <f t="shared" si="116"/>
        <v>1158266520416.1604</v>
      </c>
      <c r="AU125" s="95">
        <f t="shared" si="117"/>
        <v>1017183357890.6969</v>
      </c>
      <c r="AV125" s="95">
        <f t="shared" si="118"/>
        <v>1017183357890.6969</v>
      </c>
      <c r="AW125" s="95">
        <f t="shared" si="119"/>
        <v>222572546.05681446</v>
      </c>
      <c r="AX125" s="95">
        <f t="shared" si="120"/>
        <v>381413744595.00354</v>
      </c>
      <c r="AY125" s="14">
        <v>119</v>
      </c>
      <c r="AZ125" s="14">
        <f t="shared" si="121"/>
        <v>2.4109560869204527</v>
      </c>
      <c r="BA125" s="14">
        <f t="shared" si="122"/>
        <v>7.3326662660534527</v>
      </c>
      <c r="BD125" s="14">
        <v>119</v>
      </c>
      <c r="BE125" s="95">
        <f>求节点(节奏总纲!$D$4:$D$163,M$7:M$166,$BD125)</f>
        <v>226.34546584251385</v>
      </c>
      <c r="BF125" s="95">
        <f>求节点(节奏总纲!$D$4:$D$163,N$7:N$166,$BD125)</f>
        <v>12714.035759894703</v>
      </c>
      <c r="BG125" s="95">
        <f>求节点(节奏总纲!$D$4:$D$163,O$7:O$166,$BD125)</f>
        <v>12714.035759894703</v>
      </c>
      <c r="BH125" s="95">
        <f>求节点(节奏总纲!$D$4:$D$163,P$7:P$166,$BD125)</f>
        <v>2.5000000000000001E-2</v>
      </c>
      <c r="BI125" s="95">
        <f>求节点(节奏总纲!$D$4:$D$163,Q$7:Q$166,$BD125)</f>
        <v>2.5000000000000001E-2</v>
      </c>
      <c r="BJ125" s="95">
        <f>求节点(节奏总纲!$D$4:$D$163,T$7:T$166,$BD125)</f>
        <v>1.3626256503414789</v>
      </c>
      <c r="BK125" s="95">
        <f>求节点(节奏总纲!$D$4:$D$163,U$7:U$166,$BD125)</f>
        <v>6532514033.8161125</v>
      </c>
      <c r="BL125" s="91"/>
      <c r="BM125" s="14">
        <v>119</v>
      </c>
      <c r="BN125" s="95">
        <f>求节点(节奏总纲!$D$4:$D$163,AF$7:AF$166,$BD125)</f>
        <v>226.34546584251385</v>
      </c>
      <c r="BO125" s="95">
        <f>求节点(节奏总纲!$D$4:$D$163,AG$7:AG$166,$BD125)</f>
        <v>697.92973908351462</v>
      </c>
      <c r="BP125" s="95">
        <f>求节点(节奏总纲!$D$4:$D$163,AH$7:AH$166,$BD125)</f>
        <v>697.92973908351462</v>
      </c>
      <c r="BQ125" s="95">
        <f>求节点(节奏总纲!$D$4:$D$163,AI$7:AI$166,$BD125)</f>
        <v>2.5000000000000001E-2</v>
      </c>
      <c r="BR125" s="95">
        <f>求节点(节奏总纲!$D$4:$D$163,AJ$7:AJ$166,$BD125)</f>
        <v>2.5000000000000001E-2</v>
      </c>
      <c r="BS125" s="95">
        <f>求节点(节奏总纲!$D$4:$D$163,AM$7:AM$166,$BD125)</f>
        <v>6190.9604410483835</v>
      </c>
      <c r="BT125" s="95">
        <f>求节点(节奏总纲!$D$4:$D$163,AN$7:AN$166,$BD125)</f>
        <v>1.013589709197992</v>
      </c>
      <c r="BU125" s="95">
        <f>求节点(节奏总纲!$D$4:$D$163,AO$7:AO$166,$BD125)</f>
        <v>4385613776.4438753</v>
      </c>
      <c r="BX125" s="14">
        <v>119</v>
      </c>
      <c r="BY125" s="14">
        <f t="shared" si="88"/>
        <v>63121994789.65062</v>
      </c>
      <c r="BZ125" s="14">
        <f t="shared" si="89"/>
        <v>68603038532.070961</v>
      </c>
      <c r="CA125" s="14">
        <f t="shared" si="90"/>
        <v>68603038532.070961</v>
      </c>
      <c r="CB125" s="14">
        <f t="shared" si="91"/>
        <v>29323277.887958582</v>
      </c>
      <c r="CC125" s="14">
        <f t="shared" si="92"/>
        <v>29323277.887958582</v>
      </c>
      <c r="CD125" s="14">
        <f t="shared" si="93"/>
        <v>50335679231.678665</v>
      </c>
      <c r="CF125" s="93">
        <f t="shared" si="94"/>
        <v>0.25176049440932047</v>
      </c>
      <c r="CG125" s="93">
        <f t="shared" si="95"/>
        <v>0.2736215000234381</v>
      </c>
      <c r="CH125" s="93">
        <f t="shared" si="96"/>
        <v>0.2736215000234381</v>
      </c>
      <c r="CI125" s="93">
        <f t="shared" si="97"/>
        <v>1.1695515902778093E-4</v>
      </c>
      <c r="CJ125" s="93">
        <f t="shared" si="98"/>
        <v>1.1695515902778093E-4</v>
      </c>
      <c r="CK125" s="93">
        <f t="shared" si="99"/>
        <v>0.20076259522574774</v>
      </c>
    </row>
    <row r="126" spans="12:89" x14ac:dyDescent="0.15">
      <c r="L126" s="14">
        <v>120</v>
      </c>
      <c r="M126" s="95">
        <f>武将属性!$C124</f>
        <v>433.30863111139865</v>
      </c>
      <c r="N126" s="95">
        <f>武将属性!$R124</f>
        <v>27224.844890618504</v>
      </c>
      <c r="O126" s="95">
        <f>武将属性!$R124</f>
        <v>27224.844890618504</v>
      </c>
      <c r="P126" s="90">
        <f>武将属性!$AD124</f>
        <v>2.5000000000000001E-2</v>
      </c>
      <c r="Q126" s="90">
        <f>武将属性!$AD124</f>
        <v>2.5000000000000001E-2</v>
      </c>
      <c r="R126" s="90">
        <f>武将属性!BG124</f>
        <v>0.16953369170070592</v>
      </c>
      <c r="S126" s="90">
        <f t="shared" si="100"/>
        <v>0.16953369170070592</v>
      </c>
      <c r="T126" s="95">
        <f>战法技能效用!AK124</f>
        <v>2.1995522641749194</v>
      </c>
      <c r="U126" s="95">
        <f t="shared" si="101"/>
        <v>118119010381.18631</v>
      </c>
      <c r="V126" s="95">
        <f t="shared" si="102"/>
        <v>802678182.52083302</v>
      </c>
      <c r="W126" s="95">
        <f t="shared" si="103"/>
        <v>12775366.981464036</v>
      </c>
      <c r="X126" s="95">
        <f t="shared" si="104"/>
        <v>12775366.981464036</v>
      </c>
      <c r="Y126" s="95">
        <f t="shared" si="105"/>
        <v>339324277552.28052</v>
      </c>
      <c r="Z126" s="95">
        <f t="shared" si="106"/>
        <v>339324277552.28052</v>
      </c>
      <c r="AA126" s="95">
        <f t="shared" si="107"/>
        <v>297389794718.36755</v>
      </c>
      <c r="AB126" s="95">
        <f t="shared" si="108"/>
        <v>297389794718.36755</v>
      </c>
      <c r="AC126" s="95">
        <f t="shared" si="109"/>
        <v>217410034763.58459</v>
      </c>
      <c r="AD126" s="92"/>
      <c r="AE126" s="14">
        <v>120</v>
      </c>
      <c r="AF126" s="95">
        <f>武将属性!$C124</f>
        <v>433.30863111139865</v>
      </c>
      <c r="AG126" s="91">
        <f>士兵属性!$D124</f>
        <v>1567.9340201777914</v>
      </c>
      <c r="AH126" s="91">
        <f>士兵属性!$D124</f>
        <v>1567.9340201777914</v>
      </c>
      <c r="AI126" s="92">
        <f>士兵属性!$O124</f>
        <v>2.5000000000000001E-2</v>
      </c>
      <c r="AJ126" s="92">
        <f>士兵属性!$O124</f>
        <v>2.5000000000000001E-2</v>
      </c>
      <c r="AK126" s="92">
        <f>士兵属性!AV124</f>
        <v>0.16953369170070592</v>
      </c>
      <c r="AL126" s="92">
        <f t="shared" si="110"/>
        <v>0.16953369170070592</v>
      </c>
      <c r="AM126" s="95">
        <f>带兵数!$D123</f>
        <v>9609.5184230627638</v>
      </c>
      <c r="AN126" s="91">
        <f>战法技能效用!AQ124</f>
        <v>4.6210109836163555</v>
      </c>
      <c r="AO126" s="91">
        <f t="shared" si="111"/>
        <v>893281259824.25073</v>
      </c>
      <c r="AP126" s="95">
        <f t="shared" si="112"/>
        <v>2897514909.527916</v>
      </c>
      <c r="AQ126" s="95">
        <f t="shared" si="113"/>
        <v>716209750.84577608</v>
      </c>
      <c r="AR126" s="95">
        <f t="shared" si="114"/>
        <v>716209750.84577608</v>
      </c>
      <c r="AS126" s="95">
        <f t="shared" si="115"/>
        <v>1224895823485.2773</v>
      </c>
      <c r="AT126" s="95">
        <f t="shared" si="116"/>
        <v>1224895823485.2773</v>
      </c>
      <c r="AU126" s="95">
        <f t="shared" si="117"/>
        <v>1073520350873.0619</v>
      </c>
      <c r="AV126" s="95">
        <f t="shared" si="118"/>
        <v>1073520350873.0619</v>
      </c>
      <c r="AW126" s="95">
        <f t="shared" si="119"/>
        <v>233720272.85759383</v>
      </c>
      <c r="AX126" s="95">
        <f t="shared" si="120"/>
        <v>399561444447.37372</v>
      </c>
      <c r="AY126" s="14">
        <v>120</v>
      </c>
      <c r="AZ126" s="14">
        <f t="shared" si="121"/>
        <v>2.4502927376566528</v>
      </c>
      <c r="BA126" s="14">
        <f t="shared" si="122"/>
        <v>7.5625528603863943</v>
      </c>
      <c r="BD126" s="14">
        <v>120</v>
      </c>
      <c r="BE126" s="95">
        <f>求节点(节奏总纲!$D$4:$D$163,M$7:M$166,$BD126)</f>
        <v>226.82353009609972</v>
      </c>
      <c r="BF126" s="95">
        <f>求节点(节奏总纲!$D$4:$D$163,N$7:N$166,$BD126)</f>
        <v>12752.208666276321</v>
      </c>
      <c r="BG126" s="95">
        <f>求节点(节奏总纲!$D$4:$D$163,O$7:O$166,$BD126)</f>
        <v>12752.208666276321</v>
      </c>
      <c r="BH126" s="95">
        <f>求节点(节奏总纲!$D$4:$D$163,P$7:P$166,$BD126)</f>
        <v>2.5000000000000001E-2</v>
      </c>
      <c r="BI126" s="95">
        <f>求节点(节奏总纲!$D$4:$D$163,Q$7:Q$166,$BD126)</f>
        <v>2.5000000000000001E-2</v>
      </c>
      <c r="BJ126" s="95">
        <f>求节点(节奏总纲!$D$4:$D$163,T$7:T$166,$BD126)</f>
        <v>1.3644175839313533</v>
      </c>
      <c r="BK126" s="95">
        <f>求节点(节奏总纲!$D$4:$D$163,U$7:U$166,$BD126)</f>
        <v>6597205500.9183493</v>
      </c>
      <c r="BL126" s="91"/>
      <c r="BM126" s="14">
        <v>120</v>
      </c>
      <c r="BN126" s="95">
        <f>求节点(节奏总纲!$D$4:$D$163,AF$7:AF$166,$BD126)</f>
        <v>226.82353009609972</v>
      </c>
      <c r="BO126" s="95">
        <f>求节点(节奏总纲!$D$4:$D$163,AG$7:AG$166,$BD126)</f>
        <v>699.85519083786141</v>
      </c>
      <c r="BP126" s="95">
        <f>求节点(节奏总纲!$D$4:$D$163,AH$7:AH$166,$BD126)</f>
        <v>699.85519083786141</v>
      </c>
      <c r="BQ126" s="95">
        <f>求节点(节奏总纲!$D$4:$D$163,AI$7:AI$166,$BD126)</f>
        <v>2.5000000000000001E-2</v>
      </c>
      <c r="BR126" s="95">
        <f>求节点(节奏总纲!$D$4:$D$163,AJ$7:AJ$166,$BD126)</f>
        <v>2.5000000000000001E-2</v>
      </c>
      <c r="BS126" s="95">
        <f>求节点(节奏总纲!$D$4:$D$163,AM$7:AM$166,$BD126)</f>
        <v>6198.6969501841941</v>
      </c>
      <c r="BT126" s="95">
        <f>求节点(节奏总纲!$D$4:$D$163,AN$7:AN$166,$BD126)</f>
        <v>1.0189078414045996</v>
      </c>
      <c r="BU126" s="95">
        <f>求节点(节奏总纲!$D$4:$D$163,AO$7:AO$166,$BD126)</f>
        <v>4456580986.6197767</v>
      </c>
      <c r="BX126" s="14">
        <v>120</v>
      </c>
      <c r="BY126" s="14">
        <f t="shared" si="88"/>
        <v>64126311701.450287</v>
      </c>
      <c r="BZ126" s="14">
        <f t="shared" si="89"/>
        <v>71561382181.575653</v>
      </c>
      <c r="CA126" s="14">
        <f t="shared" si="90"/>
        <v>71561382181.575653</v>
      </c>
      <c r="CB126" s="14">
        <f t="shared" si="91"/>
        <v>29323277.887958582</v>
      </c>
      <c r="CC126" s="14">
        <f t="shared" si="92"/>
        <v>29323277.887958582</v>
      </c>
      <c r="CD126" s="14">
        <f t="shared" si="93"/>
        <v>51798903244.026375</v>
      </c>
      <c r="CF126" s="93">
        <f t="shared" si="94"/>
        <v>0.24749004965627153</v>
      </c>
      <c r="CG126" s="93">
        <f t="shared" si="95"/>
        <v>0.27618507223750144</v>
      </c>
      <c r="CH126" s="93">
        <f t="shared" si="96"/>
        <v>0.27618507223750144</v>
      </c>
      <c r="CI126" s="93">
        <f t="shared" si="97"/>
        <v>1.1317069870418555E-4</v>
      </c>
      <c r="CJ126" s="93">
        <f t="shared" si="98"/>
        <v>1.1317069870418555E-4</v>
      </c>
      <c r="CK126" s="93">
        <f t="shared" si="99"/>
        <v>0.19991346447131716</v>
      </c>
    </row>
    <row r="127" spans="12:89" x14ac:dyDescent="0.15">
      <c r="L127" s="14">
        <v>121</v>
      </c>
      <c r="M127" s="95">
        <f>武将属性!$C125</f>
        <v>434.55983854878735</v>
      </c>
      <c r="N127" s="95">
        <f>武将属性!$R125</f>
        <v>27396.411126938525</v>
      </c>
      <c r="O127" s="95">
        <f>武将属性!$R125</f>
        <v>27396.411126938525</v>
      </c>
      <c r="P127" s="90">
        <f>武将属性!$AD125</f>
        <v>2.5000000000000001E-2</v>
      </c>
      <c r="Q127" s="90">
        <f>武将属性!$AD125</f>
        <v>2.5000000000000001E-2</v>
      </c>
      <c r="R127" s="90">
        <f>武将属性!BG125</f>
        <v>0.1719000539157288</v>
      </c>
      <c r="S127" s="90">
        <f t="shared" si="100"/>
        <v>0.1719000539157288</v>
      </c>
      <c r="T127" s="95">
        <f>战法技能效用!AK125</f>
        <v>2.206282514753918</v>
      </c>
      <c r="U127" s="95">
        <f t="shared" si="101"/>
        <v>120950981752.94374</v>
      </c>
      <c r="V127" s="95">
        <f t="shared" si="102"/>
        <v>826635315.48031962</v>
      </c>
      <c r="W127" s="95">
        <f t="shared" si="103"/>
        <v>13112027.979483593</v>
      </c>
      <c r="X127" s="95">
        <f t="shared" si="104"/>
        <v>13112027.979483593</v>
      </c>
      <c r="Y127" s="95">
        <f t="shared" si="105"/>
        <v>350460984618.3938</v>
      </c>
      <c r="Z127" s="95">
        <f t="shared" si="106"/>
        <v>350460984618.3938</v>
      </c>
      <c r="AA127" s="95">
        <f t="shared" si="107"/>
        <v>306529987803.62311</v>
      </c>
      <c r="AB127" s="95">
        <f t="shared" si="108"/>
        <v>306529987803.62311</v>
      </c>
      <c r="AC127" s="95">
        <f t="shared" si="109"/>
        <v>224074146667.28076</v>
      </c>
      <c r="AD127" s="92"/>
      <c r="AE127" s="14">
        <v>121</v>
      </c>
      <c r="AF127" s="95">
        <f>武将属性!$C125</f>
        <v>434.55983854878735</v>
      </c>
      <c r="AG127" s="91">
        <f>士兵属性!$D125</f>
        <v>1582.9636628769363</v>
      </c>
      <c r="AH127" s="91">
        <f>士兵属性!$D125</f>
        <v>1582.9636628769363</v>
      </c>
      <c r="AI127" s="92">
        <f>士兵属性!$O125</f>
        <v>2.5000000000000001E-2</v>
      </c>
      <c r="AJ127" s="92">
        <f>士兵属性!$O125</f>
        <v>2.5000000000000001E-2</v>
      </c>
      <c r="AK127" s="92">
        <f>士兵属性!AV125</f>
        <v>0.1719000539157288</v>
      </c>
      <c r="AL127" s="92">
        <f t="shared" si="110"/>
        <v>0.1719000539157288</v>
      </c>
      <c r="AM127" s="95">
        <f>带兵数!$D124</f>
        <v>9676.4443944555514</v>
      </c>
      <c r="AN127" s="91">
        <f>战法技能效用!AQ125</f>
        <v>4.6486083794482864</v>
      </c>
      <c r="AO127" s="91">
        <f t="shared" si="111"/>
        <v>938782306439.6781</v>
      </c>
      <c r="AP127" s="95">
        <f t="shared" si="112"/>
        <v>3028319867.9986796</v>
      </c>
      <c r="AQ127" s="95">
        <f t="shared" si="113"/>
        <v>743576028.63818562</v>
      </c>
      <c r="AR127" s="95">
        <f t="shared" si="114"/>
        <v>743576028.63818562</v>
      </c>
      <c r="AS127" s="95">
        <f t="shared" si="115"/>
        <v>1283888968694.2354</v>
      </c>
      <c r="AT127" s="95">
        <f t="shared" si="116"/>
        <v>1283888968694.2354</v>
      </c>
      <c r="AU127" s="95">
        <f t="shared" si="117"/>
        <v>1122950876667.699</v>
      </c>
      <c r="AV127" s="95">
        <f t="shared" si="118"/>
        <v>1122950876667.699</v>
      </c>
      <c r="AW127" s="95">
        <f t="shared" si="119"/>
        <v>243282302.0395841</v>
      </c>
      <c r="AX127" s="95">
        <f t="shared" si="120"/>
        <v>416758873992.09424</v>
      </c>
      <c r="AY127" s="14">
        <v>121</v>
      </c>
      <c r="AZ127" s="14">
        <f t="shared" si="121"/>
        <v>2.500783753261822</v>
      </c>
      <c r="BA127" s="14">
        <f t="shared" si="122"/>
        <v>7.761675786619481</v>
      </c>
      <c r="BD127" s="14">
        <v>121</v>
      </c>
      <c r="BE127" s="95">
        <f>求节点(节奏总纲!$D$4:$D$163,M$7:M$166,$BD127)</f>
        <v>227.30159434968556</v>
      </c>
      <c r="BF127" s="95">
        <f>求节点(节奏总纲!$D$4:$D$163,N$7:N$166,$BD127)</f>
        <v>12790.38157265794</v>
      </c>
      <c r="BG127" s="95">
        <f>求节点(节奏总纲!$D$4:$D$163,O$7:O$166,$BD127)</f>
        <v>12790.38157265794</v>
      </c>
      <c r="BH127" s="95">
        <f>求节点(节奏总纲!$D$4:$D$163,P$7:P$166,$BD127)</f>
        <v>2.5000000000000001E-2</v>
      </c>
      <c r="BI127" s="95">
        <f>求节点(节奏总纲!$D$4:$D$163,Q$7:Q$166,$BD127)</f>
        <v>2.5000000000000001E-2</v>
      </c>
      <c r="BJ127" s="95">
        <f>求节点(节奏总纲!$D$4:$D$163,T$7:T$166,$BD127)</f>
        <v>1.3662095175212274</v>
      </c>
      <c r="BK127" s="95">
        <f>求节点(节奏总纲!$D$4:$D$163,U$7:U$166,$BD127)</f>
        <v>6661896968.0205851</v>
      </c>
      <c r="BL127" s="91"/>
      <c r="BM127" s="14">
        <v>121</v>
      </c>
      <c r="BN127" s="95">
        <f>求节点(节奏总纲!$D$4:$D$163,AF$7:AF$166,$BD127)</f>
        <v>227.30159434968556</v>
      </c>
      <c r="BO127" s="95">
        <f>求节点(节奏总纲!$D$4:$D$163,AG$7:AG$166,$BD127)</f>
        <v>701.78064259220832</v>
      </c>
      <c r="BP127" s="95">
        <f>求节点(节奏总纲!$D$4:$D$163,AH$7:AH$166,$BD127)</f>
        <v>701.78064259220832</v>
      </c>
      <c r="BQ127" s="95">
        <f>求节点(节奏总纲!$D$4:$D$163,AI$7:AI$166,$BD127)</f>
        <v>2.5000000000000001E-2</v>
      </c>
      <c r="BR127" s="95">
        <f>求节点(节奏总纲!$D$4:$D$163,AJ$7:AJ$166,$BD127)</f>
        <v>2.5000000000000001E-2</v>
      </c>
      <c r="BS127" s="95">
        <f>求节点(节奏总纲!$D$4:$D$163,AM$7:AM$166,$BD127)</f>
        <v>6206.4334593200037</v>
      </c>
      <c r="BT127" s="95">
        <f>求节点(节奏总纲!$D$4:$D$163,AN$7:AN$166,$BD127)</f>
        <v>1.0242259736112069</v>
      </c>
      <c r="BU127" s="95">
        <f>求节点(节奏总纲!$D$4:$D$163,AO$7:AO$166,$BD127)</f>
        <v>4527548196.7956781</v>
      </c>
      <c r="BX127" s="14">
        <v>121</v>
      </c>
      <c r="BY127" s="14">
        <f t="shared" si="88"/>
        <v>65160603956.187416</v>
      </c>
      <c r="BZ127" s="14">
        <f t="shared" si="89"/>
        <v>73810963472.538467</v>
      </c>
      <c r="CA127" s="14">
        <f t="shared" si="90"/>
        <v>73810963472.538467</v>
      </c>
      <c r="CB127" s="14">
        <f t="shared" si="91"/>
        <v>29323277.887958582</v>
      </c>
      <c r="CC127" s="14">
        <f t="shared" si="92"/>
        <v>29323277.887958582</v>
      </c>
      <c r="CD127" s="14">
        <f t="shared" si="93"/>
        <v>53306978399.372452</v>
      </c>
      <c r="CF127" s="93">
        <f t="shared" si="94"/>
        <v>0.24482831281138634</v>
      </c>
      <c r="CG127" s="93">
        <f t="shared" si="95"/>
        <v>0.27733035848033294</v>
      </c>
      <c r="CH127" s="93">
        <f t="shared" si="96"/>
        <v>0.27733035848033294</v>
      </c>
      <c r="CI127" s="93">
        <f t="shared" si="97"/>
        <v>1.101765210192872E-4</v>
      </c>
      <c r="CJ127" s="93">
        <f t="shared" si="98"/>
        <v>1.101765210192872E-4</v>
      </c>
      <c r="CK127" s="93">
        <f t="shared" si="99"/>
        <v>0.20029061718590918</v>
      </c>
    </row>
    <row r="128" spans="12:89" x14ac:dyDescent="0.15">
      <c r="L128" s="14">
        <v>122</v>
      </c>
      <c r="M128" s="95">
        <f>武将属性!$C126</f>
        <v>435.81104598617594</v>
      </c>
      <c r="N128" s="95">
        <f>武将属性!$R126</f>
        <v>27567.977363258546</v>
      </c>
      <c r="O128" s="95">
        <f>武将属性!$R126</f>
        <v>27567.977363258546</v>
      </c>
      <c r="P128" s="90">
        <f>武将属性!$AD126</f>
        <v>2.5000000000000001E-2</v>
      </c>
      <c r="Q128" s="90">
        <f>武将属性!$AD126</f>
        <v>2.5000000000000001E-2</v>
      </c>
      <c r="R128" s="90">
        <f>武将属性!BG126</f>
        <v>0.17426641613075164</v>
      </c>
      <c r="S128" s="90">
        <f t="shared" si="100"/>
        <v>0.17426641613075164</v>
      </c>
      <c r="T128" s="95">
        <f>战法技能效用!AK126</f>
        <v>2.2119617075736491</v>
      </c>
      <c r="U128" s="95">
        <f t="shared" si="101"/>
        <v>123757001617.92067</v>
      </c>
      <c r="V128" s="95">
        <f t="shared" si="102"/>
        <v>850903458.80766153</v>
      </c>
      <c r="W128" s="95">
        <f t="shared" si="103"/>
        <v>13451589.920066204</v>
      </c>
      <c r="X128" s="95">
        <f t="shared" si="104"/>
        <v>13451589.920066204</v>
      </c>
      <c r="Y128" s="95">
        <f t="shared" si="105"/>
        <v>361788416015.82642</v>
      </c>
      <c r="Z128" s="95">
        <f t="shared" si="106"/>
        <v>361788416015.82642</v>
      </c>
      <c r="AA128" s="95">
        <f t="shared" si="107"/>
        <v>315799823040.2688</v>
      </c>
      <c r="AB128" s="95">
        <f t="shared" si="108"/>
        <v>315799823040.2688</v>
      </c>
      <c r="AC128" s="95">
        <f t="shared" si="109"/>
        <v>230907563774.3847</v>
      </c>
      <c r="AD128" s="92"/>
      <c r="AE128" s="14">
        <v>122</v>
      </c>
      <c r="AF128" s="95">
        <f>武将属性!$C126</f>
        <v>435.81104598617594</v>
      </c>
      <c r="AG128" s="91">
        <f>士兵属性!$D126</f>
        <v>1598.0820439568131</v>
      </c>
      <c r="AH128" s="91">
        <f>士兵属性!$D126</f>
        <v>1598.0820439568131</v>
      </c>
      <c r="AI128" s="92">
        <f>士兵属性!$O126</f>
        <v>2.5000000000000001E-2</v>
      </c>
      <c r="AJ128" s="92">
        <f>士兵属性!$O126</f>
        <v>2.5000000000000001E-2</v>
      </c>
      <c r="AK128" s="92">
        <f>士兵属性!AV126</f>
        <v>0.17426641613075164</v>
      </c>
      <c r="AL128" s="92">
        <f t="shared" si="110"/>
        <v>0.17426641613075164</v>
      </c>
      <c r="AM128" s="95">
        <f>带兵数!$D125</f>
        <v>9744.4650363204728</v>
      </c>
      <c r="AN128" s="91">
        <f>战法技能效用!AQ126</f>
        <v>4.6760889910847432</v>
      </c>
      <c r="AO128" s="91">
        <f t="shared" si="111"/>
        <v>986556084056.02966</v>
      </c>
      <c r="AP128" s="95">
        <f t="shared" si="112"/>
        <v>3164772329.2435799</v>
      </c>
      <c r="AQ128" s="95">
        <f t="shared" si="113"/>
        <v>771945478.96920669</v>
      </c>
      <c r="AR128" s="95">
        <f t="shared" si="114"/>
        <v>771945478.96920669</v>
      </c>
      <c r="AS128" s="95">
        <f t="shared" si="115"/>
        <v>1345602672308.0498</v>
      </c>
      <c r="AT128" s="95">
        <f t="shared" si="116"/>
        <v>1345602672308.0498</v>
      </c>
      <c r="AU128" s="95">
        <f t="shared" si="117"/>
        <v>1174556914997.5381</v>
      </c>
      <c r="AV128" s="95">
        <f t="shared" si="118"/>
        <v>1174556914997.5381</v>
      </c>
      <c r="AW128" s="95">
        <f t="shared" si="119"/>
        <v>253196497.55142489</v>
      </c>
      <c r="AX128" s="95">
        <f t="shared" si="120"/>
        <v>434676838503.39868</v>
      </c>
      <c r="AY128" s="14">
        <v>122</v>
      </c>
      <c r="AZ128" s="14">
        <f t="shared" si="121"/>
        <v>2.5526679577664231</v>
      </c>
      <c r="BA128" s="14">
        <f t="shared" si="122"/>
        <v>7.9717193464484444</v>
      </c>
      <c r="BD128" s="14">
        <v>122</v>
      </c>
      <c r="BE128" s="95">
        <f>求节点(节奏总纲!$D$4:$D$163,M$7:M$166,$BD128)</f>
        <v>227.77965860327143</v>
      </c>
      <c r="BF128" s="95">
        <f>求节点(节奏总纲!$D$4:$D$163,N$7:N$166,$BD128)</f>
        <v>12828.55447903956</v>
      </c>
      <c r="BG128" s="95">
        <f>求节点(节奏总纲!$D$4:$D$163,O$7:O$166,$BD128)</f>
        <v>12828.55447903956</v>
      </c>
      <c r="BH128" s="95">
        <f>求节点(节奏总纲!$D$4:$D$163,P$7:P$166,$BD128)</f>
        <v>2.5000000000000001E-2</v>
      </c>
      <c r="BI128" s="95">
        <f>求节点(节奏总纲!$D$4:$D$163,Q$7:Q$166,$BD128)</f>
        <v>2.5000000000000001E-2</v>
      </c>
      <c r="BJ128" s="95">
        <f>求节点(节奏总纲!$D$4:$D$163,T$7:T$166,$BD128)</f>
        <v>1.3680014511111018</v>
      </c>
      <c r="BK128" s="95">
        <f>求节点(节奏总纲!$D$4:$D$163,U$7:U$166,$BD128)</f>
        <v>6726588435.1228209</v>
      </c>
      <c r="BL128" s="91"/>
      <c r="BM128" s="14">
        <v>122</v>
      </c>
      <c r="BN128" s="95">
        <f>求节点(节奏总纲!$D$4:$D$163,AF$7:AF$166,$BD128)</f>
        <v>227.77965860327143</v>
      </c>
      <c r="BO128" s="95">
        <f>求节点(节奏总纲!$D$4:$D$163,AG$7:AG$166,$BD128)</f>
        <v>703.70609434655523</v>
      </c>
      <c r="BP128" s="95">
        <f>求节点(节奏总纲!$D$4:$D$163,AH$7:AH$166,$BD128)</f>
        <v>703.70609434655523</v>
      </c>
      <c r="BQ128" s="95">
        <f>求节点(节奏总纲!$D$4:$D$163,AI$7:AI$166,$BD128)</f>
        <v>2.5000000000000001E-2</v>
      </c>
      <c r="BR128" s="95">
        <f>求节点(节奏总纲!$D$4:$D$163,AJ$7:AJ$166,$BD128)</f>
        <v>2.5000000000000001E-2</v>
      </c>
      <c r="BS128" s="95">
        <f>求节点(节奏总纲!$D$4:$D$163,AM$7:AM$166,$BD128)</f>
        <v>6214.1699684558134</v>
      </c>
      <c r="BT128" s="95">
        <f>求节点(节奏总纲!$D$4:$D$163,AN$7:AN$166,$BD128)</f>
        <v>1.0295441058178143</v>
      </c>
      <c r="BU128" s="95">
        <f>求节点(节奏总纲!$D$4:$D$163,AO$7:AO$166,$BD128)</f>
        <v>4598515406.9715796</v>
      </c>
      <c r="BX128" s="14">
        <v>122</v>
      </c>
      <c r="BY128" s="14">
        <f t="shared" si="88"/>
        <v>66225260692.347237</v>
      </c>
      <c r="BZ128" s="14">
        <f t="shared" si="89"/>
        <v>76118802127.644562</v>
      </c>
      <c r="CA128" s="14">
        <f t="shared" si="90"/>
        <v>76118802127.644562</v>
      </c>
      <c r="CB128" s="14">
        <f t="shared" si="91"/>
        <v>29323277.887958582</v>
      </c>
      <c r="CC128" s="14">
        <f t="shared" si="92"/>
        <v>29323277.887958582</v>
      </c>
      <c r="CD128" s="14">
        <f t="shared" si="93"/>
        <v>54618346977.581528</v>
      </c>
      <c r="CF128" s="93">
        <f t="shared" si="94"/>
        <v>0.24245916015569532</v>
      </c>
      <c r="CG128" s="93">
        <f t="shared" si="95"/>
        <v>0.27868068231038207</v>
      </c>
      <c r="CH128" s="93">
        <f t="shared" si="96"/>
        <v>0.27868068231038207</v>
      </c>
      <c r="CI128" s="93">
        <f t="shared" si="97"/>
        <v>1.0735627546647138E-4</v>
      </c>
      <c r="CJ128" s="93">
        <f t="shared" si="98"/>
        <v>1.0735627546647138E-4</v>
      </c>
      <c r="CK128" s="93">
        <f t="shared" si="99"/>
        <v>0.19996476267260749</v>
      </c>
    </row>
    <row r="129" spans="12:89" x14ac:dyDescent="0.15">
      <c r="L129" s="14">
        <v>123</v>
      </c>
      <c r="M129" s="95">
        <f>武将属性!$C127</f>
        <v>436.73128418081859</v>
      </c>
      <c r="N129" s="95">
        <f>武将属性!$R127</f>
        <v>27740.962619939488</v>
      </c>
      <c r="O129" s="95">
        <f>武将属性!$R127</f>
        <v>27740.962619939488</v>
      </c>
      <c r="P129" s="90">
        <f>武将属性!$AD127</f>
        <v>2.5000000000000001E-2</v>
      </c>
      <c r="Q129" s="90">
        <f>武将属性!$AD127</f>
        <v>2.5000000000000001E-2</v>
      </c>
      <c r="R129" s="90">
        <f>武将属性!BG127</f>
        <v>0.17663277834577448</v>
      </c>
      <c r="S129" s="90">
        <f t="shared" si="100"/>
        <v>0.17663277834577448</v>
      </c>
      <c r="T129" s="95">
        <f>战法技能效用!AK127</f>
        <v>2.2166734601627085</v>
      </c>
      <c r="U129" s="95">
        <f t="shared" si="101"/>
        <v>126456434781.46472</v>
      </c>
      <c r="V129" s="95">
        <f t="shared" si="102"/>
        <v>875208641.84087491</v>
      </c>
      <c r="W129" s="95">
        <f t="shared" si="103"/>
        <v>13778577.164534934</v>
      </c>
      <c r="X129" s="95">
        <f t="shared" si="104"/>
        <v>13778577.164534934</v>
      </c>
      <c r="Y129" s="95">
        <f t="shared" si="105"/>
        <v>372908286904.69794</v>
      </c>
      <c r="Z129" s="95">
        <f t="shared" si="106"/>
        <v>372908286904.69794</v>
      </c>
      <c r="AA129" s="95">
        <f t="shared" si="107"/>
        <v>324851560411.8161</v>
      </c>
      <c r="AB129" s="95">
        <f t="shared" si="108"/>
        <v>324851560411.8161</v>
      </c>
      <c r="AC129" s="95">
        <f t="shared" si="109"/>
        <v>237656074706.43353</v>
      </c>
      <c r="AD129" s="92"/>
      <c r="AE129" s="14">
        <v>123</v>
      </c>
      <c r="AF129" s="95">
        <f>武将属性!$C127</f>
        <v>436.73128418081859</v>
      </c>
      <c r="AG129" s="91">
        <f>士兵属性!$D127</f>
        <v>1613.2891271868507</v>
      </c>
      <c r="AH129" s="91">
        <f>士兵属性!$D127</f>
        <v>1613.2891271868507</v>
      </c>
      <c r="AI129" s="92">
        <f>士兵属性!$O127</f>
        <v>2.5000000000000001E-2</v>
      </c>
      <c r="AJ129" s="92">
        <f>士兵属性!$O127</f>
        <v>2.5000000000000001E-2</v>
      </c>
      <c r="AK129" s="92">
        <f>士兵属性!AV127</f>
        <v>0.17663277834577448</v>
      </c>
      <c r="AL129" s="92">
        <f t="shared" si="110"/>
        <v>0.17663277834577448</v>
      </c>
      <c r="AM129" s="95">
        <f>带兵数!$D126</f>
        <v>9811.0477430073333</v>
      </c>
      <c r="AN129" s="91">
        <f>战法技能效用!AQ127</f>
        <v>4.7014762939057597</v>
      </c>
      <c r="AO129" s="91">
        <f t="shared" si="111"/>
        <v>1034674515314.9867</v>
      </c>
      <c r="AP129" s="95">
        <f t="shared" si="112"/>
        <v>3303555248.7886834</v>
      </c>
      <c r="AQ129" s="95">
        <f t="shared" si="113"/>
        <v>799887046.19923842</v>
      </c>
      <c r="AR129" s="95">
        <f t="shared" si="114"/>
        <v>799887046.19923842</v>
      </c>
      <c r="AS129" s="95">
        <f t="shared" si="115"/>
        <v>1407576513332.4541</v>
      </c>
      <c r="AT129" s="95">
        <f t="shared" si="116"/>
        <v>1407576513332.4541</v>
      </c>
      <c r="AU129" s="95">
        <f t="shared" si="117"/>
        <v>1226181993836.8086</v>
      </c>
      <c r="AV129" s="95">
        <f t="shared" si="118"/>
        <v>1226181993836.8086</v>
      </c>
      <c r="AW129" s="95">
        <f t="shared" si="119"/>
        <v>263060400.56335151</v>
      </c>
      <c r="AX129" s="95">
        <f t="shared" si="120"/>
        <v>452671907446.21112</v>
      </c>
      <c r="AY129" s="14">
        <v>123</v>
      </c>
      <c r="AZ129" s="14">
        <f t="shared" si="121"/>
        <v>2.604366645542346</v>
      </c>
      <c r="BA129" s="14">
        <f t="shared" si="122"/>
        <v>8.1820629934969791</v>
      </c>
      <c r="BD129" s="14">
        <v>123</v>
      </c>
      <c r="BE129" s="95">
        <f>求节点(节奏总纲!$D$4:$D$163,M$7:M$166,$BD129)</f>
        <v>228.25772285685727</v>
      </c>
      <c r="BF129" s="95">
        <f>求节点(节奏总纲!$D$4:$D$163,N$7:N$166,$BD129)</f>
        <v>12866.727385421178</v>
      </c>
      <c r="BG129" s="95">
        <f>求节点(节奏总纲!$D$4:$D$163,O$7:O$166,$BD129)</f>
        <v>12866.727385421178</v>
      </c>
      <c r="BH129" s="95">
        <f>求节点(节奏总纲!$D$4:$D$163,P$7:P$166,$BD129)</f>
        <v>2.5000000000000001E-2</v>
      </c>
      <c r="BI129" s="95">
        <f>求节点(节奏总纲!$D$4:$D$163,Q$7:Q$166,$BD129)</f>
        <v>2.5000000000000001E-2</v>
      </c>
      <c r="BJ129" s="95">
        <f>求节点(节奏总纲!$D$4:$D$163,T$7:T$166,$BD129)</f>
        <v>1.3697933847009762</v>
      </c>
      <c r="BK129" s="95">
        <f>求节点(节奏总纲!$D$4:$D$163,U$7:U$166,$BD129)</f>
        <v>6791279902.2250566</v>
      </c>
      <c r="BL129" s="91"/>
      <c r="BM129" s="14">
        <v>123</v>
      </c>
      <c r="BN129" s="95">
        <f>求节点(节奏总纲!$D$4:$D$163,AF$7:AF$166,$BD129)</f>
        <v>228.25772285685727</v>
      </c>
      <c r="BO129" s="95">
        <f>求节点(节奏总纲!$D$4:$D$163,AG$7:AG$166,$BD129)</f>
        <v>705.63154610090203</v>
      </c>
      <c r="BP129" s="95">
        <f>求节点(节奏总纲!$D$4:$D$163,AH$7:AH$166,$BD129)</f>
        <v>705.63154610090203</v>
      </c>
      <c r="BQ129" s="95">
        <f>求节点(节奏总纲!$D$4:$D$163,AI$7:AI$166,$BD129)</f>
        <v>2.5000000000000001E-2</v>
      </c>
      <c r="BR129" s="95">
        <f>求节点(节奏总纲!$D$4:$D$163,AJ$7:AJ$166,$BD129)</f>
        <v>2.5000000000000001E-2</v>
      </c>
      <c r="BS129" s="95">
        <f>求节点(节奏总纲!$D$4:$D$163,AM$7:AM$166,$BD129)</f>
        <v>6221.906477591624</v>
      </c>
      <c r="BT129" s="95">
        <f>求节点(节奏总纲!$D$4:$D$163,AN$7:AN$166,$BD129)</f>
        <v>1.0348622380244217</v>
      </c>
      <c r="BU129" s="95">
        <f>求节点(节奏总纲!$D$4:$D$163,AO$7:AO$166,$BD129)</f>
        <v>4669482617.14748</v>
      </c>
      <c r="BX129" s="14">
        <v>123</v>
      </c>
      <c r="BY129" s="14">
        <f t="shared" si="88"/>
        <v>67030661112.850533</v>
      </c>
      <c r="BZ129" s="14">
        <f t="shared" si="89"/>
        <v>78502292835.149811</v>
      </c>
      <c r="CA129" s="14">
        <f t="shared" si="90"/>
        <v>78502292835.149811</v>
      </c>
      <c r="CB129" s="14">
        <f t="shared" si="91"/>
        <v>29323277.887958582</v>
      </c>
      <c r="CC129" s="14">
        <f t="shared" si="92"/>
        <v>29323277.887958582</v>
      </c>
      <c r="CD129" s="14">
        <f t="shared" si="93"/>
        <v>55738123602.885269</v>
      </c>
      <c r="CF129" s="93">
        <f t="shared" si="94"/>
        <v>0.23953892712279948</v>
      </c>
      <c r="CG129" s="93">
        <f t="shared" si="95"/>
        <v>0.28053363476086329</v>
      </c>
      <c r="CH129" s="93">
        <f t="shared" si="96"/>
        <v>0.28053363476086329</v>
      </c>
      <c r="CI129" s="93">
        <f t="shared" si="97"/>
        <v>1.0478885943225041E-4</v>
      </c>
      <c r="CJ129" s="93">
        <f t="shared" si="98"/>
        <v>1.0478885943225041E-4</v>
      </c>
      <c r="CK129" s="93">
        <f t="shared" si="99"/>
        <v>0.19918422563660945</v>
      </c>
    </row>
    <row r="130" spans="12:89" x14ac:dyDescent="0.15">
      <c r="L130" s="14">
        <v>124</v>
      </c>
      <c r="M130" s="95">
        <f>武将属性!$C128</f>
        <v>437.52019626163565</v>
      </c>
      <c r="N130" s="95">
        <f>武将属性!$R128</f>
        <v>27914.093460740907</v>
      </c>
      <c r="O130" s="95">
        <f>武将属性!$R128</f>
        <v>27914.093460740907</v>
      </c>
      <c r="P130" s="90">
        <f>武将属性!$AD128</f>
        <v>2.5000000000000001E-2</v>
      </c>
      <c r="Q130" s="90">
        <f>武将属性!$AD128</f>
        <v>2.5000000000000001E-2</v>
      </c>
      <c r="R130" s="90">
        <f>武将属性!BG128</f>
        <v>0.17900025321390514</v>
      </c>
      <c r="S130" s="90">
        <f t="shared" si="100"/>
        <v>0.17900025321390514</v>
      </c>
      <c r="T130" s="95">
        <f>战法技能效用!AK128</f>
        <v>2.2213852127517675</v>
      </c>
      <c r="U130" s="95">
        <f t="shared" si="101"/>
        <v>129165348322.86285</v>
      </c>
      <c r="V130" s="95">
        <f t="shared" si="102"/>
        <v>900163046.52618766</v>
      </c>
      <c r="W130" s="95">
        <f t="shared" si="103"/>
        <v>14108984.529177545</v>
      </c>
      <c r="X130" s="95">
        <f t="shared" si="104"/>
        <v>14108984.529177545</v>
      </c>
      <c r="Y130" s="95">
        <f t="shared" si="105"/>
        <v>384233671008.39954</v>
      </c>
      <c r="Z130" s="95">
        <f t="shared" si="106"/>
        <v>384233671008.39954</v>
      </c>
      <c r="AA130" s="95">
        <f t="shared" si="107"/>
        <v>334045316538.32947</v>
      </c>
      <c r="AB130" s="95">
        <f t="shared" si="108"/>
        <v>334045316538.32947</v>
      </c>
      <c r="AC130" s="95">
        <f t="shared" si="109"/>
        <v>244515627143.63147</v>
      </c>
      <c r="AD130" s="92"/>
      <c r="AE130" s="14">
        <v>124</v>
      </c>
      <c r="AF130" s="95">
        <f>武将属性!$C128</f>
        <v>437.52019626163565</v>
      </c>
      <c r="AG130" s="91">
        <f>士兵属性!$D128</f>
        <v>1628.5848309975088</v>
      </c>
      <c r="AH130" s="91">
        <f>士兵属性!$D128</f>
        <v>1628.5848309975088</v>
      </c>
      <c r="AI130" s="92">
        <f>士兵属性!$O128</f>
        <v>2.5000000000000001E-2</v>
      </c>
      <c r="AJ130" s="92">
        <f>士兵属性!$O128</f>
        <v>2.5000000000000001E-2</v>
      </c>
      <c r="AK130" s="92">
        <f>士兵属性!AV128</f>
        <v>0.17900025321390514</v>
      </c>
      <c r="AL130" s="92">
        <f t="shared" si="110"/>
        <v>0.17900025321390514</v>
      </c>
      <c r="AM130" s="95">
        <f>带兵数!$D127</f>
        <v>9879.4839190509247</v>
      </c>
      <c r="AN130" s="91">
        <f>战法技能效用!AQ128</f>
        <v>4.7260756400438231</v>
      </c>
      <c r="AO130" s="91">
        <f t="shared" si="111"/>
        <v>1084693599987.6801</v>
      </c>
      <c r="AP130" s="95">
        <f t="shared" si="112"/>
        <v>3448158592.1456347</v>
      </c>
      <c r="AQ130" s="95">
        <f t="shared" si="113"/>
        <v>828552334.98763371</v>
      </c>
      <c r="AR130" s="95">
        <f t="shared" si="114"/>
        <v>828552334.98763371</v>
      </c>
      <c r="AS130" s="95">
        <f t="shared" si="115"/>
        <v>1471842950221.2715</v>
      </c>
      <c r="AT130" s="95">
        <f t="shared" si="116"/>
        <v>1471842950221.2715</v>
      </c>
      <c r="AU130" s="95">
        <f t="shared" si="117"/>
        <v>1279591772660.198</v>
      </c>
      <c r="AV130" s="95">
        <f t="shared" si="118"/>
        <v>1279591772660.198</v>
      </c>
      <c r="AW130" s="95">
        <f t="shared" si="119"/>
        <v>273165638.10512364</v>
      </c>
      <c r="AX130" s="95">
        <f t="shared" si="120"/>
        <v>471306300954.8717</v>
      </c>
      <c r="AY130" s="14">
        <v>124</v>
      </c>
      <c r="AZ130" s="14">
        <f t="shared" si="121"/>
        <v>2.6578607180650979</v>
      </c>
      <c r="BA130" s="14">
        <f t="shared" si="122"/>
        <v>8.3977135824104323</v>
      </c>
      <c r="BD130" s="14">
        <v>124</v>
      </c>
      <c r="BE130" s="95">
        <f>求节点(节奏总纲!$D$4:$D$163,M$7:M$166,$BD130)</f>
        <v>228.73578711044314</v>
      </c>
      <c r="BF130" s="95">
        <f>求节点(节奏总纲!$D$4:$D$163,N$7:N$166,$BD130)</f>
        <v>12904.900291802798</v>
      </c>
      <c r="BG130" s="95">
        <f>求节点(节奏总纲!$D$4:$D$163,O$7:O$166,$BD130)</f>
        <v>12904.900291802798</v>
      </c>
      <c r="BH130" s="95">
        <f>求节点(节奏总纲!$D$4:$D$163,P$7:P$166,$BD130)</f>
        <v>2.5000000000000001E-2</v>
      </c>
      <c r="BI130" s="95">
        <f>求节点(节奏总纲!$D$4:$D$163,Q$7:Q$166,$BD130)</f>
        <v>2.5000000000000001E-2</v>
      </c>
      <c r="BJ130" s="95">
        <f>求节点(节奏总纲!$D$4:$D$163,T$7:T$166,$BD130)</f>
        <v>1.3715853182908504</v>
      </c>
      <c r="BK130" s="95">
        <f>求节点(节奏总纲!$D$4:$D$163,U$7:U$166,$BD130)</f>
        <v>6855971369.3272924</v>
      </c>
      <c r="BL130" s="91"/>
      <c r="BM130" s="14">
        <v>124</v>
      </c>
      <c r="BN130" s="95">
        <f>求节点(节奏总纲!$D$4:$D$163,AF$7:AF$166,$BD130)</f>
        <v>228.73578711044314</v>
      </c>
      <c r="BO130" s="95">
        <f>求节点(节奏总纲!$D$4:$D$163,AG$7:AG$166,$BD130)</f>
        <v>707.55699785524894</v>
      </c>
      <c r="BP130" s="95">
        <f>求节点(节奏总纲!$D$4:$D$163,AH$7:AH$166,$BD130)</f>
        <v>707.55699785524894</v>
      </c>
      <c r="BQ130" s="95">
        <f>求节点(节奏总纲!$D$4:$D$163,AI$7:AI$166,$BD130)</f>
        <v>2.5000000000000001E-2</v>
      </c>
      <c r="BR130" s="95">
        <f>求节点(节奏总纲!$D$4:$D$163,AJ$7:AJ$166,$BD130)</f>
        <v>2.5000000000000001E-2</v>
      </c>
      <c r="BS130" s="95">
        <f>求节点(节奏总纲!$D$4:$D$163,AM$7:AM$166,$BD130)</f>
        <v>6229.6429867274337</v>
      </c>
      <c r="BT130" s="95">
        <f>求节点(节奏总纲!$D$4:$D$163,AN$7:AN$166,$BD130)</f>
        <v>1.0401803702310291</v>
      </c>
      <c r="BU130" s="95">
        <f>求节点(节奏总纲!$D$4:$D$163,AO$7:AO$166,$BD130)</f>
        <v>4740449827.3233814</v>
      </c>
      <c r="BX130" s="14">
        <v>124</v>
      </c>
      <c r="BY130" s="14">
        <f t="shared" si="88"/>
        <v>67740810614.960129</v>
      </c>
      <c r="BZ130" s="14">
        <f t="shared" si="89"/>
        <v>80944993189.540543</v>
      </c>
      <c r="CA130" s="14">
        <f t="shared" si="90"/>
        <v>80944993189.540543</v>
      </c>
      <c r="CB130" s="14">
        <f t="shared" si="91"/>
        <v>29323277.887958582</v>
      </c>
      <c r="CC130" s="14">
        <f t="shared" si="92"/>
        <v>29323277.887958582</v>
      </c>
      <c r="CD130" s="14">
        <f t="shared" si="93"/>
        <v>56890220742.144653</v>
      </c>
      <c r="CF130" s="93">
        <f t="shared" si="94"/>
        <v>0.23637689290454017</v>
      </c>
      <c r="CG130" s="93">
        <f t="shared" si="95"/>
        <v>0.28245197854330428</v>
      </c>
      <c r="CH130" s="93">
        <f t="shared" si="96"/>
        <v>0.28245197854330428</v>
      </c>
      <c r="CI130" s="93">
        <f t="shared" si="97"/>
        <v>1.0232155851116009E-4</v>
      </c>
      <c r="CJ130" s="93">
        <f t="shared" si="98"/>
        <v>1.0232155851116009E-4</v>
      </c>
      <c r="CK130" s="93">
        <f t="shared" si="99"/>
        <v>0.19851450689182887</v>
      </c>
    </row>
    <row r="131" spans="12:89" x14ac:dyDescent="0.15">
      <c r="L131" s="14">
        <v>125</v>
      </c>
      <c r="M131" s="95">
        <f>武将属性!$C129</f>
        <v>438.30910834245259</v>
      </c>
      <c r="N131" s="95">
        <f>武将属性!$R129</f>
        <v>28087.22430154233</v>
      </c>
      <c r="O131" s="95">
        <f>武将属性!$R129</f>
        <v>28087.22430154233</v>
      </c>
      <c r="P131" s="90">
        <f>武将属性!$AD129</f>
        <v>2.5000000000000001E-2</v>
      </c>
      <c r="Q131" s="90">
        <f>武将属性!$AD129</f>
        <v>2.5000000000000001E-2</v>
      </c>
      <c r="R131" s="90">
        <f>武将属性!BG129</f>
        <v>0.18137167750202071</v>
      </c>
      <c r="S131" s="90">
        <f t="shared" si="100"/>
        <v>0.18137167750202071</v>
      </c>
      <c r="T131" s="95">
        <f>战法技能效用!AK129</f>
        <v>2.2260969653408265</v>
      </c>
      <c r="U131" s="95">
        <f t="shared" si="101"/>
        <v>131920966041.26253</v>
      </c>
      <c r="V131" s="95">
        <f t="shared" si="102"/>
        <v>925611840.40920115</v>
      </c>
      <c r="W131" s="95">
        <f t="shared" si="103"/>
        <v>14444435.522904105</v>
      </c>
      <c r="X131" s="95">
        <f t="shared" si="104"/>
        <v>14444435.522904105</v>
      </c>
      <c r="Y131" s="95">
        <f t="shared" si="105"/>
        <v>395808878478.99854</v>
      </c>
      <c r="Z131" s="95">
        <f t="shared" si="106"/>
        <v>395808878478.99854</v>
      </c>
      <c r="AA131" s="95">
        <f t="shared" si="107"/>
        <v>343417832141.38342</v>
      </c>
      <c r="AB131" s="95">
        <f t="shared" si="108"/>
        <v>343417832141.38342</v>
      </c>
      <c r="AC131" s="95">
        <f t="shared" si="109"/>
        <v>251513891119.58215</v>
      </c>
      <c r="AD131" s="92"/>
      <c r="AE131" s="14">
        <v>125</v>
      </c>
      <c r="AF131" s="95">
        <f>武将属性!$C129</f>
        <v>438.30910834245259</v>
      </c>
      <c r="AG131" s="91">
        <f>士兵属性!$D129</f>
        <v>1643.9692711442049</v>
      </c>
      <c r="AH131" s="91">
        <f>士兵属性!$D129</f>
        <v>1643.9692711442049</v>
      </c>
      <c r="AI131" s="92">
        <f>士兵属性!$O129</f>
        <v>2.5000000000000001E-2</v>
      </c>
      <c r="AJ131" s="92">
        <f>士兵属性!$O129</f>
        <v>2.5000000000000001E-2</v>
      </c>
      <c r="AK131" s="92">
        <f>士兵属性!AV129</f>
        <v>0.18137167750202071</v>
      </c>
      <c r="AL131" s="92">
        <f t="shared" si="110"/>
        <v>0.18137167750202071</v>
      </c>
      <c r="AM131" s="95">
        <f>带兵数!$D128</f>
        <v>9945.7283526381671</v>
      </c>
      <c r="AN131" s="91">
        <f>战法技能效用!AQ129</f>
        <v>4.7506749861818856</v>
      </c>
      <c r="AO131" s="91">
        <f t="shared" si="111"/>
        <v>1136395630369.8523</v>
      </c>
      <c r="AP131" s="95">
        <f t="shared" si="112"/>
        <v>3597068277.1983128</v>
      </c>
      <c r="AQ131" s="95">
        <f t="shared" si="113"/>
        <v>857789004.64975047</v>
      </c>
      <c r="AR131" s="95">
        <f t="shared" si="114"/>
        <v>857789004.64975047</v>
      </c>
      <c r="AS131" s="95">
        <f t="shared" si="115"/>
        <v>1538173452903.1365</v>
      </c>
      <c r="AT131" s="95">
        <f t="shared" si="116"/>
        <v>1538173452903.1365</v>
      </c>
      <c r="AU131" s="95">
        <f t="shared" si="117"/>
        <v>1334573884960.1106</v>
      </c>
      <c r="AV131" s="95">
        <f t="shared" si="118"/>
        <v>1334573884960.1106</v>
      </c>
      <c r="AW131" s="95">
        <f t="shared" si="119"/>
        <v>283574759.89086401</v>
      </c>
      <c r="AX131" s="95">
        <f t="shared" si="120"/>
        <v>490439389517.93909</v>
      </c>
      <c r="AY131" s="14">
        <v>125</v>
      </c>
      <c r="AZ131" s="14">
        <f t="shared" si="121"/>
        <v>2.7110212351095622</v>
      </c>
      <c r="BA131" s="14">
        <f t="shared" si="122"/>
        <v>8.614215499410518</v>
      </c>
      <c r="BD131" s="14">
        <v>125</v>
      </c>
      <c r="BE131" s="95">
        <f>求节点(节奏总纲!$D$4:$D$163,M$7:M$166,$BD131)</f>
        <v>229.21385136402898</v>
      </c>
      <c r="BF131" s="95">
        <f>求节点(节奏总纲!$D$4:$D$163,N$7:N$166,$BD131)</f>
        <v>12943.073198184416</v>
      </c>
      <c r="BG131" s="95">
        <f>求节点(节奏总纲!$D$4:$D$163,O$7:O$166,$BD131)</f>
        <v>12943.073198184416</v>
      </c>
      <c r="BH131" s="95">
        <f>求节点(节奏总纲!$D$4:$D$163,P$7:P$166,$BD131)</f>
        <v>2.5000000000000001E-2</v>
      </c>
      <c r="BI131" s="95">
        <f>求节点(节奏总纲!$D$4:$D$163,Q$7:Q$166,$BD131)</f>
        <v>2.5000000000000001E-2</v>
      </c>
      <c r="BJ131" s="95">
        <f>求节点(节奏总纲!$D$4:$D$163,T$7:T$166,$BD131)</f>
        <v>1.3733772518807248</v>
      </c>
      <c r="BK131" s="95">
        <f>求节点(节奏总纲!$D$4:$D$163,U$7:U$166,$BD131)</f>
        <v>6920662836.4295292</v>
      </c>
      <c r="BL131" s="91"/>
      <c r="BM131" s="14">
        <v>125</v>
      </c>
      <c r="BN131" s="95">
        <f>求节点(节奏总纲!$D$4:$D$163,AF$7:AF$166,$BD131)</f>
        <v>229.21385136402898</v>
      </c>
      <c r="BO131" s="95">
        <f>求节点(节奏总纲!$D$4:$D$163,AG$7:AG$166,$BD131)</f>
        <v>709.48244960959585</v>
      </c>
      <c r="BP131" s="95">
        <f>求节点(节奏总纲!$D$4:$D$163,AH$7:AH$166,$BD131)</f>
        <v>709.48244960959585</v>
      </c>
      <c r="BQ131" s="95">
        <f>求节点(节奏总纲!$D$4:$D$163,AI$7:AI$166,$BD131)</f>
        <v>2.5000000000000001E-2</v>
      </c>
      <c r="BR131" s="95">
        <f>求节点(节奏总纲!$D$4:$D$163,AJ$7:AJ$166,$BD131)</f>
        <v>2.5000000000000001E-2</v>
      </c>
      <c r="BS131" s="95">
        <f>求节点(节奏总纲!$D$4:$D$163,AM$7:AM$166,$BD131)</f>
        <v>6237.3794958632434</v>
      </c>
      <c r="BT131" s="95">
        <f>求节点(节奏总纲!$D$4:$D$163,AN$7:AN$166,$BD131)</f>
        <v>1.0454985024376366</v>
      </c>
      <c r="BU131" s="95">
        <f>求节点(节奏总纲!$D$4:$D$163,AO$7:AO$166,$BD131)</f>
        <v>4811417037.4992828</v>
      </c>
      <c r="BX131" s="14">
        <v>125</v>
      </c>
      <c r="BY131" s="14">
        <f t="shared" si="88"/>
        <v>68471036978.006149</v>
      </c>
      <c r="BZ131" s="14">
        <f t="shared" si="89"/>
        <v>83445770456.522873</v>
      </c>
      <c r="CA131" s="14">
        <f t="shared" si="90"/>
        <v>83445770456.522873</v>
      </c>
      <c r="CB131" s="14">
        <f t="shared" si="91"/>
        <v>29323277.887958582</v>
      </c>
      <c r="CC131" s="14">
        <f t="shared" si="92"/>
        <v>29323277.887958582</v>
      </c>
      <c r="CD131" s="14">
        <f t="shared" si="93"/>
        <v>58075291969.811646</v>
      </c>
      <c r="CF131" s="93">
        <f t="shared" si="94"/>
        <v>0.23329420673874907</v>
      </c>
      <c r="CG131" s="93">
        <f t="shared" si="95"/>
        <v>0.28431605075020921</v>
      </c>
      <c r="CH131" s="93">
        <f t="shared" si="96"/>
        <v>0.28431605075020921</v>
      </c>
      <c r="CI131" s="93">
        <f t="shared" si="97"/>
        <v>9.9910139465955627E-5</v>
      </c>
      <c r="CJ131" s="93">
        <f t="shared" si="98"/>
        <v>9.9910139465955627E-5</v>
      </c>
      <c r="CK131" s="93">
        <f t="shared" si="99"/>
        <v>0.19787387148190058</v>
      </c>
    </row>
    <row r="132" spans="12:89" x14ac:dyDescent="0.15">
      <c r="L132" s="14">
        <v>126</v>
      </c>
      <c r="M132" s="95">
        <f>武将属性!$C130</f>
        <v>439.09802042326965</v>
      </c>
      <c r="N132" s="95">
        <f>武将属性!$R130</f>
        <v>28260.355142343753</v>
      </c>
      <c r="O132" s="95">
        <f>武将属性!$R130</f>
        <v>28260.355142343753</v>
      </c>
      <c r="P132" s="90">
        <f>武将属性!$AD130</f>
        <v>2.5000000000000001E-2</v>
      </c>
      <c r="Q132" s="90">
        <f>武将属性!$AD130</f>
        <v>2.5000000000000001E-2</v>
      </c>
      <c r="R132" s="90">
        <f>武将属性!BG130</f>
        <v>0.18374310179013631</v>
      </c>
      <c r="S132" s="90">
        <f t="shared" si="100"/>
        <v>0.18374310179013631</v>
      </c>
      <c r="T132" s="95">
        <f>战法技能效用!AK130</f>
        <v>2.2286114359515055</v>
      </c>
      <c r="U132" s="95">
        <f t="shared" si="101"/>
        <v>134539848084.10063</v>
      </c>
      <c r="V132" s="95">
        <f t="shared" si="102"/>
        <v>950980547.22762537</v>
      </c>
      <c r="W132" s="95">
        <f t="shared" si="103"/>
        <v>14775952.872687671</v>
      </c>
      <c r="X132" s="95">
        <f t="shared" si="104"/>
        <v>14775952.872687671</v>
      </c>
      <c r="Y132" s="95">
        <f t="shared" si="105"/>
        <v>407388951949.93958</v>
      </c>
      <c r="Z132" s="95">
        <f t="shared" si="106"/>
        <v>407388951949.93958</v>
      </c>
      <c r="AA132" s="95">
        <f t="shared" si="107"/>
        <v>352757008777.66882</v>
      </c>
      <c r="AB132" s="95">
        <f t="shared" si="108"/>
        <v>352757008777.66882</v>
      </c>
      <c r="AC132" s="95">
        <f t="shared" si="109"/>
        <v>258670753066.71255</v>
      </c>
      <c r="AD132" s="92"/>
      <c r="AE132" s="14">
        <v>126</v>
      </c>
      <c r="AF132" s="95">
        <f>武将属性!$C130</f>
        <v>439.09802042326965</v>
      </c>
      <c r="AG132" s="91">
        <f>士兵属性!$D130</f>
        <v>1659.4485046608715</v>
      </c>
      <c r="AH132" s="91">
        <f>士兵属性!$D130</f>
        <v>1659.4485046608715</v>
      </c>
      <c r="AI132" s="92">
        <f>士兵属性!$O130</f>
        <v>2.5000000000000001E-2</v>
      </c>
      <c r="AJ132" s="92">
        <f>士兵属性!$O130</f>
        <v>2.5000000000000001E-2</v>
      </c>
      <c r="AK132" s="92">
        <f>士兵属性!AV130</f>
        <v>0.18374310179013631</v>
      </c>
      <c r="AL132" s="92">
        <f t="shared" si="110"/>
        <v>0.18374310179013631</v>
      </c>
      <c r="AM132" s="95">
        <f>带兵数!$D129</f>
        <v>10014.573662284723</v>
      </c>
      <c r="AN132" s="91">
        <f>战法技能效用!AQ130</f>
        <v>4.7750342808769703</v>
      </c>
      <c r="AO132" s="91">
        <f t="shared" si="111"/>
        <v>1190846410832.7502</v>
      </c>
      <c r="AP132" s="95">
        <f t="shared" si="112"/>
        <v>3752802621.151371</v>
      </c>
      <c r="AQ132" s="95">
        <f t="shared" si="113"/>
        <v>888174736.5812614</v>
      </c>
      <c r="AR132" s="95">
        <f t="shared" si="114"/>
        <v>888174736.5812614</v>
      </c>
      <c r="AS132" s="95">
        <f t="shared" si="115"/>
        <v>1607656782426.1709</v>
      </c>
      <c r="AT132" s="95">
        <f t="shared" si="116"/>
        <v>1607656782426.1709</v>
      </c>
      <c r="AU132" s="95">
        <f t="shared" si="117"/>
        <v>1392065727348.136</v>
      </c>
      <c r="AV132" s="95">
        <f t="shared" si="118"/>
        <v>1392065727348.136</v>
      </c>
      <c r="AW132" s="95">
        <f t="shared" si="119"/>
        <v>294347076.21114784</v>
      </c>
      <c r="AX132" s="95">
        <f t="shared" si="120"/>
        <v>510431684666.47473</v>
      </c>
      <c r="AY132" s="14">
        <v>126</v>
      </c>
      <c r="AZ132" s="14">
        <f t="shared" si="121"/>
        <v>2.7664781689640288</v>
      </c>
      <c r="BA132" s="14">
        <f>AO132/U132</f>
        <v>8.8512543145459333</v>
      </c>
      <c r="BD132" s="14">
        <v>126</v>
      </c>
      <c r="BE132" s="95">
        <f>求节点(节奏总纲!$D$4:$D$163,M$7:M$166,$BD132)</f>
        <v>229.69191561761485</v>
      </c>
      <c r="BF132" s="95">
        <f>求节点(节奏总纲!$D$4:$D$163,N$7:N$166,$BD132)</f>
        <v>12981.246104566037</v>
      </c>
      <c r="BG132" s="95">
        <f>求节点(节奏总纲!$D$4:$D$163,O$7:O$166,$BD132)</f>
        <v>12981.246104566037</v>
      </c>
      <c r="BH132" s="95">
        <f>求节点(节奏总纲!$D$4:$D$163,P$7:P$166,$BD132)</f>
        <v>2.5000000000000001E-2</v>
      </c>
      <c r="BI132" s="95">
        <f>求节点(节奏总纲!$D$4:$D$163,Q$7:Q$166,$BD132)</f>
        <v>2.5000000000000001E-2</v>
      </c>
      <c r="BJ132" s="95">
        <f>求节点(节奏总纲!$D$4:$D$163,T$7:T$166,$BD132)</f>
        <v>1.375169185470599</v>
      </c>
      <c r="BK132" s="95">
        <f>求节点(节奏总纲!$D$4:$D$163,U$7:U$166,$BD132)</f>
        <v>6985354303.531765</v>
      </c>
      <c r="BL132" s="91"/>
      <c r="BM132" s="14">
        <v>126</v>
      </c>
      <c r="BN132" s="95">
        <f>求节点(节奏总纲!$D$4:$D$163,AF$7:AF$166,$BD132)</f>
        <v>229.69191561761485</v>
      </c>
      <c r="BO132" s="95">
        <f>求节点(节奏总纲!$D$4:$D$163,AG$7:AG$166,$BD132)</f>
        <v>711.40790136394264</v>
      </c>
      <c r="BP132" s="95">
        <f>求节点(节奏总纲!$D$4:$D$163,AH$7:AH$166,$BD132)</f>
        <v>711.40790136394264</v>
      </c>
      <c r="BQ132" s="95">
        <f>求节点(节奏总纲!$D$4:$D$163,AI$7:AI$166,$BD132)</f>
        <v>2.5000000000000001E-2</v>
      </c>
      <c r="BR132" s="95">
        <f>求节点(节奏总纲!$D$4:$D$163,AJ$7:AJ$166,$BD132)</f>
        <v>2.5000000000000001E-2</v>
      </c>
      <c r="BS132" s="95">
        <f>求节点(节奏总纲!$D$4:$D$163,AM$7:AM$166,$BD132)</f>
        <v>6245.116004999054</v>
      </c>
      <c r="BT132" s="95">
        <f>求节点(节奏总纲!$D$4:$D$163,AN$7:AN$166,$BD132)</f>
        <v>1.050816634644244</v>
      </c>
      <c r="BU132" s="95">
        <f>求节点(节奏总纲!$D$4:$D$163,AO$7:AO$166,$BD132)</f>
        <v>4882384247.6751833</v>
      </c>
      <c r="BX132" s="14">
        <v>126</v>
      </c>
      <c r="BY132" s="14">
        <f t="shared" si="88"/>
        <v>69221277020.336044</v>
      </c>
      <c r="BZ132" s="14">
        <f t="shared" si="89"/>
        <v>86003943601.013489</v>
      </c>
      <c r="CA132" s="14">
        <f t="shared" si="90"/>
        <v>86003943601.013489</v>
      </c>
      <c r="CB132" s="14">
        <f t="shared" si="91"/>
        <v>29323277.887958582</v>
      </c>
      <c r="CC132" s="14">
        <f t="shared" si="92"/>
        <v>29323277.887958582</v>
      </c>
      <c r="CD132" s="14">
        <f t="shared" si="93"/>
        <v>58725711976.240097</v>
      </c>
      <c r="CF132" s="93">
        <f t="shared" si="94"/>
        <v>0.23072718984406401</v>
      </c>
      <c r="CG132" s="93">
        <f t="shared" si="95"/>
        <v>0.28666689025022674</v>
      </c>
      <c r="CH132" s="93">
        <f t="shared" si="96"/>
        <v>0.28666689025022674</v>
      </c>
      <c r="CI132" s="93">
        <f t="shared" si="97"/>
        <v>9.7739853919736591E-5</v>
      </c>
      <c r="CJ132" s="93">
        <f t="shared" si="98"/>
        <v>9.7739853919736591E-5</v>
      </c>
      <c r="CK132" s="93">
        <f t="shared" si="99"/>
        <v>0.19574354994764287</v>
      </c>
    </row>
    <row r="133" spans="12:89" x14ac:dyDescent="0.15">
      <c r="L133" s="14">
        <v>127</v>
      </c>
      <c r="M133" s="95">
        <f>武将属性!$C131</f>
        <v>439.88693250408664</v>
      </c>
      <c r="N133" s="95">
        <f>武将属性!$R131</f>
        <v>28433.485983145172</v>
      </c>
      <c r="O133" s="95">
        <f>武将属性!$R131</f>
        <v>28433.485983145172</v>
      </c>
      <c r="P133" s="90">
        <f>武将属性!$AD131</f>
        <v>2.5000000000000001E-2</v>
      </c>
      <c r="Q133" s="90">
        <f>武将属性!$AD131</f>
        <v>2.5000000000000001E-2</v>
      </c>
      <c r="R133" s="90">
        <f>武将属性!BG131</f>
        <v>0.18611452607825191</v>
      </c>
      <c r="S133" s="90">
        <f t="shared" si="100"/>
        <v>0.18611452607825191</v>
      </c>
      <c r="T133" s="95">
        <f>战法技能效用!AK131</f>
        <v>2.2310807001460375</v>
      </c>
      <c r="U133" s="95">
        <f t="shared" si="101"/>
        <v>137194871100.00392</v>
      </c>
      <c r="V133" s="95">
        <f t="shared" si="102"/>
        <v>976759174.08156788</v>
      </c>
      <c r="W133" s="95">
        <f t="shared" si="103"/>
        <v>15111182.537964653</v>
      </c>
      <c r="X133" s="95">
        <f t="shared" si="104"/>
        <v>15111182.537964653</v>
      </c>
      <c r="Y133" s="95">
        <f t="shared" si="105"/>
        <v>419183996958.01563</v>
      </c>
      <c r="Z133" s="95">
        <f t="shared" si="106"/>
        <v>419183996958.01563</v>
      </c>
      <c r="AA133" s="95">
        <f t="shared" si="107"/>
        <v>362244612501.79449</v>
      </c>
      <c r="AB133" s="95">
        <f t="shared" si="108"/>
        <v>362244612501.79449</v>
      </c>
      <c r="AC133" s="95">
        <f t="shared" si="109"/>
        <v>265956586514.5654</v>
      </c>
      <c r="AD133" s="92"/>
      <c r="AE133" s="14">
        <v>127</v>
      </c>
      <c r="AF133" s="95">
        <f>武将属性!$C131</f>
        <v>439.88693250408664</v>
      </c>
      <c r="AG133" s="91">
        <f>士兵属性!$D131</f>
        <v>1675.0383903341924</v>
      </c>
      <c r="AH133" s="91">
        <f>士兵属性!$D131</f>
        <v>1675.0383903341924</v>
      </c>
      <c r="AI133" s="92">
        <f>士兵属性!$O131</f>
        <v>2.5000000000000001E-2</v>
      </c>
      <c r="AJ133" s="92">
        <f>士兵属性!$O131</f>
        <v>2.5000000000000001E-2</v>
      </c>
      <c r="AK133" s="92">
        <f>士兵属性!AV131</f>
        <v>0.18611452607825191</v>
      </c>
      <c r="AL133" s="92">
        <f t="shared" si="110"/>
        <v>0.18611452607825191</v>
      </c>
      <c r="AM133" s="95">
        <f>带兵数!$D130</f>
        <v>10080.484705508437</v>
      </c>
      <c r="AN133" s="91">
        <f>战法技能效用!AQ131</f>
        <v>4.7994030738505504</v>
      </c>
      <c r="AO133" s="91">
        <f t="shared" si="111"/>
        <v>1246955587693.571</v>
      </c>
      <c r="AP133" s="95">
        <f t="shared" si="112"/>
        <v>3912661591.8685637</v>
      </c>
      <c r="AQ133" s="95">
        <f t="shared" si="113"/>
        <v>919038227.63632154</v>
      </c>
      <c r="AR133" s="95">
        <f t="shared" si="114"/>
        <v>919038227.63632154</v>
      </c>
      <c r="AS133" s="95">
        <f t="shared" si="115"/>
        <v>1679149956657.1895</v>
      </c>
      <c r="AT133" s="95">
        <f t="shared" si="116"/>
        <v>1679149956657.1895</v>
      </c>
      <c r="AU133" s="95">
        <f t="shared" si="117"/>
        <v>1451064520105.262</v>
      </c>
      <c r="AV133" s="95">
        <f t="shared" si="118"/>
        <v>1451064520105.262</v>
      </c>
      <c r="AW133" s="95">
        <f t="shared" si="119"/>
        <v>305426645.33468741</v>
      </c>
      <c r="AX133" s="95">
        <f t="shared" si="120"/>
        <v>530890608523.7572</v>
      </c>
      <c r="AY133" s="14">
        <v>127</v>
      </c>
      <c r="AZ133" s="14">
        <f t="shared" si="121"/>
        <v>2.8212536322254924</v>
      </c>
      <c r="BA133" s="14">
        <f t="shared" si="122"/>
        <v>9.0889373465327417</v>
      </c>
      <c r="BD133" s="14">
        <v>127</v>
      </c>
      <c r="BE133" s="95">
        <f>求节点(节奏总纲!$D$4:$D$163,M$7:M$166,$BD133)</f>
        <v>230.1699798712007</v>
      </c>
      <c r="BF133" s="95">
        <f>求节点(节奏总纲!$D$4:$D$163,N$7:N$166,$BD133)</f>
        <v>13019.419010947655</v>
      </c>
      <c r="BG133" s="95">
        <f>求节点(节奏总纲!$D$4:$D$163,O$7:O$166,$BD133)</f>
        <v>13019.419010947655</v>
      </c>
      <c r="BH133" s="95">
        <f>求节点(节奏总纲!$D$4:$D$163,P$7:P$166,$BD133)</f>
        <v>2.5000000000000001E-2</v>
      </c>
      <c r="BI133" s="95">
        <f>求节点(节奏总纲!$D$4:$D$163,Q$7:Q$166,$BD133)</f>
        <v>2.5000000000000001E-2</v>
      </c>
      <c r="BJ133" s="95">
        <f>求节点(节奏总纲!$D$4:$D$163,T$7:T$166,$BD133)</f>
        <v>1.3769611190604734</v>
      </c>
      <c r="BK133" s="95">
        <f>求节点(节奏总纲!$D$4:$D$163,U$7:U$166,$BD133)</f>
        <v>7050045770.6340008</v>
      </c>
      <c r="BL133" s="91"/>
      <c r="BM133" s="14">
        <v>127</v>
      </c>
      <c r="BN133" s="95">
        <f>求节点(节奏总纲!$D$4:$D$163,AF$7:AF$166,$BD133)</f>
        <v>230.1699798712007</v>
      </c>
      <c r="BO133" s="95">
        <f>求节点(节奏总纲!$D$4:$D$163,AG$7:AG$166,$BD133)</f>
        <v>713.33335311828955</v>
      </c>
      <c r="BP133" s="95">
        <f>求节点(节奏总纲!$D$4:$D$163,AH$7:AH$166,$BD133)</f>
        <v>713.33335311828955</v>
      </c>
      <c r="BQ133" s="95">
        <f>求节点(节奏总纲!$D$4:$D$163,AI$7:AI$166,$BD133)</f>
        <v>2.5000000000000001E-2</v>
      </c>
      <c r="BR133" s="95">
        <f>求节点(节奏总纲!$D$4:$D$163,AJ$7:AJ$166,$BD133)</f>
        <v>2.5000000000000001E-2</v>
      </c>
      <c r="BS133" s="95">
        <f>求节点(节奏总纲!$D$4:$D$163,AM$7:AM$166,$BD133)</f>
        <v>6252.8525141348637</v>
      </c>
      <c r="BT133" s="95">
        <f>求节点(节奏总纲!$D$4:$D$163,AN$7:AN$166,$BD133)</f>
        <v>1.0561347668508514</v>
      </c>
      <c r="BU133" s="95">
        <f>求节点(节奏总纲!$D$4:$D$163,AO$7:AO$166,$BD133)</f>
        <v>4953351457.8510847</v>
      </c>
      <c r="BX133" s="14">
        <v>127</v>
      </c>
      <c r="BY133" s="14">
        <f t="shared" si="88"/>
        <v>69991854132.817825</v>
      </c>
      <c r="BZ133" s="14">
        <f t="shared" si="89"/>
        <v>88620155339.315033</v>
      </c>
      <c r="CA133" s="14">
        <f t="shared" si="90"/>
        <v>88620155339.315033</v>
      </c>
      <c r="CB133" s="14">
        <f t="shared" si="91"/>
        <v>29323277.887958582</v>
      </c>
      <c r="CC133" s="14">
        <f t="shared" si="92"/>
        <v>29323277.887958582</v>
      </c>
      <c r="CD133" s="14">
        <f t="shared" si="93"/>
        <v>59382429052.620491</v>
      </c>
      <c r="CF133" s="93">
        <f t="shared" si="94"/>
        <v>0.22822941459449475</v>
      </c>
      <c r="CG133" s="93">
        <f t="shared" si="95"/>
        <v>0.28897257295090867</v>
      </c>
      <c r="CH133" s="93">
        <f t="shared" si="96"/>
        <v>0.28897257295090867</v>
      </c>
      <c r="CI133" s="93">
        <f t="shared" si="97"/>
        <v>9.5617334749566624E-5</v>
      </c>
      <c r="CJ133" s="93">
        <f t="shared" si="98"/>
        <v>9.5617334749566624E-5</v>
      </c>
      <c r="CK133" s="93">
        <f t="shared" si="99"/>
        <v>0.19363420483418853</v>
      </c>
    </row>
    <row r="134" spans="12:89" x14ac:dyDescent="0.15">
      <c r="L134" s="14">
        <v>128</v>
      </c>
      <c r="M134" s="95">
        <f>武将属性!$C132</f>
        <v>440.67584458490364</v>
      </c>
      <c r="N134" s="95">
        <f>武将属性!$R132</f>
        <v>28607.987703707637</v>
      </c>
      <c r="O134" s="95">
        <f>武将属性!$R132</f>
        <v>28607.987703707637</v>
      </c>
      <c r="P134" s="90">
        <f>武将属性!$AD132</f>
        <v>2.5000000000000001E-2</v>
      </c>
      <c r="Q134" s="90">
        <f>武将属性!$AD132</f>
        <v>2.5000000000000001E-2</v>
      </c>
      <c r="R134" s="90">
        <f>武将属性!BG132</f>
        <v>0.18848595036636748</v>
      </c>
      <c r="S134" s="90">
        <f t="shared" ref="S134:S166" si="123">R134</f>
        <v>0.18848595036636748</v>
      </c>
      <c r="T134" s="95">
        <f>战法技能效用!AK132</f>
        <v>2.2335499643405692</v>
      </c>
      <c r="U134" s="95">
        <f t="shared" ref="U134:U166" si="124">M134*N134*50*(1+P134)*O134*50*(1+Q134)*(1+T134)^2/100000*(1+R134)*(1+S134)</f>
        <v>139903591034.3183</v>
      </c>
      <c r="V134" s="95">
        <f t="shared" ref="V134:V166" si="125">$U134/M134+0.5*($U134/((1+$T134)^2))^(-0.5)*$U134/M134/(1+$T134)*(2*$AO134/((1+$AN134)^2))^0.5*(1+$AN134)</f>
        <v>1003447785.4823427</v>
      </c>
      <c r="W134" s="95">
        <f t="shared" ref="W134:W166" si="126">$U134/N134+0.5*($U134/((1+$T134)^2))^(-0.5)*$U134/N134/(1+$T134)*(2*$AO134/((1+$AN134)^2))^0.5*(1+$AN134)</f>
        <v>15457053.636351131</v>
      </c>
      <c r="X134" s="95">
        <f t="shared" ref="X134:X166" si="127">$U134/O134+0.5*($U134/((1+$T134)^2))^(-0.5)*$U134/O134/(1+$T134)*(2*$AO134/((1+$AN134)^2))^0.5*(1+$AN134)</f>
        <v>15457053.636351131</v>
      </c>
      <c r="Y134" s="95">
        <f t="shared" ref="Y134:Y166" si="128">$U134/(1+P134)+0.5*($U134/((1+$T134)^2))^(-0.5)*$U134/(1+P134)/(1+$T134)*(2*$AO134/((1+$AN134)^2))^0.5*(1+$AN134)</f>
        <v>431409951574.90979</v>
      </c>
      <c r="Z134" s="95">
        <f t="shared" ref="Z134:Z166" si="129">Y134</f>
        <v>431409951574.90979</v>
      </c>
      <c r="AA134" s="95">
        <f t="shared" ref="AA134:AA166" si="130">$U134/(1+R134)+0.5*($U134/((1+$T134)^2))^(-0.5)*$U134/(1+R134)/(1+$T134)*(2*$AO134/((1+$AN134)^2))^0.5*(1+$AN134)</f>
        <v>372065988855.79565</v>
      </c>
      <c r="AB134" s="95">
        <f t="shared" ref="AB134:AB166" si="131">AA134</f>
        <v>372065988855.79565</v>
      </c>
      <c r="AC134" s="95">
        <f t="shared" ref="AC134:AC166" si="132">$U134/(1+T134)*2+2^0.5*(U134/((1+T134)^2))^0.5*AO134^0.5</f>
        <v>273504479745.66016</v>
      </c>
      <c r="AD134" s="92"/>
      <c r="AE134" s="14">
        <v>128</v>
      </c>
      <c r="AF134" s="95">
        <f>武将属性!$C132</f>
        <v>440.67584458490364</v>
      </c>
      <c r="AG134" s="91">
        <f>士兵属性!$D132</f>
        <v>1690.7404733204921</v>
      </c>
      <c r="AH134" s="91">
        <f>士兵属性!$D132</f>
        <v>1690.7404733204921</v>
      </c>
      <c r="AI134" s="92">
        <f>士兵属性!$O132</f>
        <v>2.5000000000000001E-2</v>
      </c>
      <c r="AJ134" s="92">
        <f>士兵属性!$O132</f>
        <v>2.5000000000000001E-2</v>
      </c>
      <c r="AK134" s="92">
        <f>士兵属性!AV132</f>
        <v>0.18848595036636748</v>
      </c>
      <c r="AL134" s="92">
        <f t="shared" ref="AL134:AL166" si="133">AK134</f>
        <v>0.18848595036636748</v>
      </c>
      <c r="AM134" s="95">
        <f>带兵数!$D131</f>
        <v>10149.690943272972</v>
      </c>
      <c r="AN134" s="91">
        <f>战法技能效用!AQ132</f>
        <v>4.8237718668241296</v>
      </c>
      <c r="AO134" s="91">
        <f t="shared" ref="AO134:AO166" si="134">AF134*AG134*0.2*(1+AI134)*AH134*0.2*(1+AJ134)*(AM134^2)/2*(1+AN134)^2/100000*(1+AK134)*(1+AL134)</f>
        <v>1306331258486.199</v>
      </c>
      <c r="AP134" s="95">
        <f t="shared" ref="AP134:AP166" si="135">($AO134/AF134+2^0.5*0.5*($U134)^0.5*($AO134/((1+$AN134)^2))^(-0.5)*$AO134/AF134/(1+$AN134))/0.8^0.5</f>
        <v>4081219933.8788342</v>
      </c>
      <c r="AQ134" s="95">
        <f t="shared" ref="AQ134:AQ166" si="136">($AO134/AG134+2^0.5*0.5*($U134)^0.5*($AO134/((1+$AN134)^2))^(-0.5)*$AO134/AG134/(1+$AN134))</f>
        <v>951430981.39535534</v>
      </c>
      <c r="AR134" s="95">
        <f t="shared" ref="AR134:AR166" si="137">($AO134/AH134+2^0.5*0.5*($U134)^0.5*($AO134/((1+$AN134)^2))^(-0.5)*$AO134/AH134/(1+$AN134))</f>
        <v>951430981.39535534</v>
      </c>
      <c r="AS134" s="95">
        <f t="shared" ref="AS134:AS166" si="138">($AO134/(1+AI134)+2^0.5*0.5*($U134)^0.5*($AO134/((1+$AN134)^2))^(-0.5)*$AO134/(1+AI134)/(1+$AN134))/0.8^0.5</f>
        <v>1754629308584.1953</v>
      </c>
      <c r="AT134" s="95">
        <f t="shared" ref="AT134:AT166" si="139">AS134</f>
        <v>1754629308584.1953</v>
      </c>
      <c r="AU134" s="95">
        <f t="shared" ref="AU134:AU166" si="140">($AO134/(1+AK134)+2^0.5*0.5*($U134)^0.5*($AO134/((1+$AN134)^2))^(-0.5)*$AO134/(1+AK134)/(1+$AN134))/0.8^0.5</f>
        <v>1513265714873.9441</v>
      </c>
      <c r="AV134" s="95">
        <f t="shared" ref="AV134:AV166" si="141">AU134</f>
        <v>1513265714873.9441</v>
      </c>
      <c r="AW134" s="95">
        <f t="shared" ref="AW134:AW166" si="142">$AO134/AM134*2+2^0.5*0.5*($U134)^0.5*($AO134/((1+$AN134)^2))^(-0.5)*$AO134/AM134*2/(1+$AN134)</f>
        <v>316979674.90967381</v>
      </c>
      <c r="AX134" s="95">
        <f t="shared" ref="AX134:AX166" si="143">$AO134/(1+AN134)*2+2^0.5*U134^0.5*(AO134/((1+AN134)^2))^0.5</f>
        <v>552433338599.64258</v>
      </c>
      <c r="AY134" s="14">
        <v>128</v>
      </c>
      <c r="AZ134" s="14">
        <f t="shared" ref="AZ134:AZ166" si="144">AO134/(1+AN134)^2/(U134/(1+T134)^2)</f>
        <v>2.8785574442463453</v>
      </c>
      <c r="BA134" s="14">
        <f t="shared" ref="BA134:BA166" si="145">AO134/U134</f>
        <v>9.3373676031357657</v>
      </c>
      <c r="BD134" s="14">
        <v>128</v>
      </c>
      <c r="BE134" s="95">
        <f>求节点(节奏总纲!$D$4:$D$163,M$7:M$166,$BD134)</f>
        <v>230.585907410278</v>
      </c>
      <c r="BF134" s="95">
        <f>求节点(节奏总纲!$D$4:$D$163,N$7:N$166,$BD134)</f>
        <v>13058.053618895339</v>
      </c>
      <c r="BG134" s="95">
        <f>求节点(节奏总纲!$D$4:$D$163,O$7:O$166,$BD134)</f>
        <v>13058.053618895339</v>
      </c>
      <c r="BH134" s="95">
        <f>求节点(节奏总纲!$D$4:$D$163,P$7:P$166,$BD134)</f>
        <v>2.5000000000000001E-2</v>
      </c>
      <c r="BI134" s="95">
        <f>求节点(节奏总纲!$D$4:$D$163,Q$7:Q$166,$BD134)</f>
        <v>2.5000000000000001E-2</v>
      </c>
      <c r="BJ134" s="95">
        <f>求节点(节奏总纲!$D$4:$D$163,T$7:T$166,$BD134)</f>
        <v>1.3786086734806646</v>
      </c>
      <c r="BK134" s="95">
        <f>求节点(节奏总纲!$D$4:$D$163,U$7:U$166,$BD134)</f>
        <v>7117313099.0016022</v>
      </c>
      <c r="BL134" s="91"/>
      <c r="BM134" s="14">
        <v>128</v>
      </c>
      <c r="BN134" s="95">
        <f>求节点(节奏总纲!$D$4:$D$163,AF$7:AF$166,$BD134)</f>
        <v>230.585907410278</v>
      </c>
      <c r="BO134" s="95">
        <f>求节点(节奏总纲!$D$4:$D$163,AG$7:AG$166,$BD134)</f>
        <v>715.29196952200653</v>
      </c>
      <c r="BP134" s="95">
        <f>求节点(节奏总纲!$D$4:$D$163,AH$7:AH$166,$BD134)</f>
        <v>715.29196952200653</v>
      </c>
      <c r="BQ134" s="95">
        <f>求节点(节奏总纲!$D$4:$D$163,AI$7:AI$166,$BD134)</f>
        <v>2.5000000000000001E-2</v>
      </c>
      <c r="BR134" s="95">
        <f>求节点(节奏总纲!$D$4:$D$163,AJ$7:AJ$166,$BD134)</f>
        <v>2.5000000000000001E-2</v>
      </c>
      <c r="BS134" s="95">
        <f>求节点(节奏总纲!$D$4:$D$163,AM$7:AM$166,$BD134)</f>
        <v>6260.2462046224246</v>
      </c>
      <c r="BT134" s="95">
        <f>求节点(节奏总纲!$D$4:$D$163,AN$7:AN$166,$BD134)</f>
        <v>1.061750527764987</v>
      </c>
      <c r="BU134" s="95">
        <f>求节点(节奏总纲!$D$4:$D$163,AO$7:AO$166,$BD134)</f>
        <v>5033465900.4353848</v>
      </c>
      <c r="BX134" s="14">
        <v>128</v>
      </c>
      <c r="BY134" s="14">
        <f t="shared" si="88"/>
        <v>70783486213.253906</v>
      </c>
      <c r="BZ134" s="14">
        <f t="shared" si="89"/>
        <v>91317437793.684601</v>
      </c>
      <c r="CA134" s="14">
        <f t="shared" si="90"/>
        <v>91317437793.684601</v>
      </c>
      <c r="CB134" s="14">
        <f t="shared" si="91"/>
        <v>29323277.887958582</v>
      </c>
      <c r="CC134" s="14">
        <f t="shared" si="92"/>
        <v>29323277.887958582</v>
      </c>
      <c r="CD134" s="14">
        <f t="shared" si="93"/>
        <v>60057783871.50045</v>
      </c>
      <c r="CF134" s="93">
        <f t="shared" si="94"/>
        <v>0.22575959022054373</v>
      </c>
      <c r="CG134" s="93">
        <f t="shared" si="95"/>
        <v>0.29125137004670465</v>
      </c>
      <c r="CH134" s="93">
        <f t="shared" si="96"/>
        <v>0.29125137004670465</v>
      </c>
      <c r="CI134" s="93">
        <f t="shared" si="97"/>
        <v>9.3524797294726803E-5</v>
      </c>
      <c r="CJ134" s="93">
        <f t="shared" si="98"/>
        <v>9.3524797294726803E-5</v>
      </c>
      <c r="CK134" s="93">
        <f t="shared" si="99"/>
        <v>0.19155062009145754</v>
      </c>
    </row>
    <row r="135" spans="12:89" x14ac:dyDescent="0.15">
      <c r="L135" s="14">
        <v>129</v>
      </c>
      <c r="M135" s="95">
        <f>武将属性!$C133</f>
        <v>441.52870216498127</v>
      </c>
      <c r="N135" s="95">
        <f>武将属性!$R133</f>
        <v>28783.618427432855</v>
      </c>
      <c r="O135" s="95">
        <f>武将属性!$R133</f>
        <v>28783.618427432855</v>
      </c>
      <c r="P135" s="90">
        <f>武将属性!$AD133</f>
        <v>2.5000000000000001E-2</v>
      </c>
      <c r="Q135" s="90">
        <f>武将属性!$AD133</f>
        <v>2.5000000000000001E-2</v>
      </c>
      <c r="R135" s="90">
        <f>武将属性!BG133</f>
        <v>0.19085737465448308</v>
      </c>
      <c r="S135" s="90">
        <f t="shared" si="123"/>
        <v>0.19085737465448308</v>
      </c>
      <c r="T135" s="95">
        <f>战法技能效用!AK133</f>
        <v>2.2360192285351013</v>
      </c>
      <c r="U135" s="95">
        <f t="shared" si="124"/>
        <v>142685271439.77173</v>
      </c>
      <c r="V135" s="95">
        <f t="shared" si="125"/>
        <v>1030582550.0117816</v>
      </c>
      <c r="W135" s="95">
        <f t="shared" si="126"/>
        <v>15808706.501851792</v>
      </c>
      <c r="X135" s="95">
        <f t="shared" si="127"/>
        <v>15808706.501851792</v>
      </c>
      <c r="Y135" s="95">
        <f t="shared" si="128"/>
        <v>443933439785.93054</v>
      </c>
      <c r="Z135" s="95">
        <f t="shared" si="129"/>
        <v>443933439785.93054</v>
      </c>
      <c r="AA135" s="95">
        <f t="shared" si="130"/>
        <v>382104343866.20178</v>
      </c>
      <c r="AB135" s="95">
        <f t="shared" si="131"/>
        <v>382104343866.20178</v>
      </c>
      <c r="AC135" s="95">
        <f t="shared" si="132"/>
        <v>281229339905.10626</v>
      </c>
      <c r="AD135" s="92"/>
      <c r="AE135" s="14">
        <v>129</v>
      </c>
      <c r="AF135" s="95">
        <f>武将属性!$C133</f>
        <v>441.52870216498127</v>
      </c>
      <c r="AG135" s="91">
        <f>士兵属性!$D133</f>
        <v>1706.5318762872869</v>
      </c>
      <c r="AH135" s="91">
        <f>士兵属性!$D133</f>
        <v>1706.5318762872869</v>
      </c>
      <c r="AI135" s="92">
        <f>士兵属性!$O133</f>
        <v>2.5000000000000001E-2</v>
      </c>
      <c r="AJ135" s="92">
        <f>士兵属性!$O133</f>
        <v>2.5000000000000001E-2</v>
      </c>
      <c r="AK135" s="92">
        <f>士兵属性!AV133</f>
        <v>0.19085737465448308</v>
      </c>
      <c r="AL135" s="92">
        <f t="shared" si="133"/>
        <v>0.19085737465448308</v>
      </c>
      <c r="AM135" s="95">
        <f>带兵数!$D132</f>
        <v>10215.315306211396</v>
      </c>
      <c r="AN135" s="91">
        <f>战法技能效用!AQ133</f>
        <v>4.8481406597977097</v>
      </c>
      <c r="AO135" s="91">
        <f t="shared" si="134"/>
        <v>1367489969910.4905</v>
      </c>
      <c r="AP135" s="95">
        <f t="shared" si="135"/>
        <v>4253662931.8674812</v>
      </c>
      <c r="AQ135" s="95">
        <f t="shared" si="136"/>
        <v>984356927.39940631</v>
      </c>
      <c r="AR135" s="95">
        <f t="shared" si="137"/>
        <v>984356927.39940631</v>
      </c>
      <c r="AS135" s="95">
        <f t="shared" si="138"/>
        <v>1832306608541.208</v>
      </c>
      <c r="AT135" s="95">
        <f t="shared" si="139"/>
        <v>1832306608541.208</v>
      </c>
      <c r="AU135" s="95">
        <f t="shared" si="140"/>
        <v>1577111007352.7124</v>
      </c>
      <c r="AV135" s="95">
        <f t="shared" si="141"/>
        <v>1577111007352.7124</v>
      </c>
      <c r="AW135" s="95">
        <f t="shared" si="142"/>
        <v>328885878.48676139</v>
      </c>
      <c r="AX135" s="95">
        <f t="shared" si="143"/>
        <v>574485660305.37439</v>
      </c>
      <c r="AY135" s="14">
        <v>129</v>
      </c>
      <c r="AZ135" s="14">
        <f t="shared" si="144"/>
        <v>2.9344828210429221</v>
      </c>
      <c r="BA135" s="14">
        <f t="shared" si="145"/>
        <v>9.5839602512002493</v>
      </c>
      <c r="BD135" s="14">
        <v>129</v>
      </c>
      <c r="BE135" s="95">
        <f>求节点(节奏总纲!$D$4:$D$163,M$7:M$166,$BD135)</f>
        <v>231.0018349493553</v>
      </c>
      <c r="BF135" s="95">
        <f>求节点(节奏总纲!$D$4:$D$163,N$7:N$166,$BD135)</f>
        <v>13096.688226843022</v>
      </c>
      <c r="BG135" s="95">
        <f>求节点(节奏总纲!$D$4:$D$163,O$7:O$166,$BD135)</f>
        <v>13096.688226843022</v>
      </c>
      <c r="BH135" s="95">
        <f>求节点(节奏总纲!$D$4:$D$163,P$7:P$166,$BD135)</f>
        <v>2.5000000000000001E-2</v>
      </c>
      <c r="BI135" s="95">
        <f>求节点(节奏总纲!$D$4:$D$163,Q$7:Q$166,$BD135)</f>
        <v>2.5000000000000001E-2</v>
      </c>
      <c r="BJ135" s="95">
        <f>求节点(节奏总纲!$D$4:$D$163,T$7:T$166,$BD135)</f>
        <v>1.3802562279008557</v>
      </c>
      <c r="BK135" s="95">
        <f>求节点(节奏总纲!$D$4:$D$163,U$7:U$166,$BD135)</f>
        <v>7184580427.3692026</v>
      </c>
      <c r="BL135" s="91"/>
      <c r="BM135" s="14">
        <v>129</v>
      </c>
      <c r="BN135" s="95">
        <f>求节点(节奏总纲!$D$4:$D$163,AF$7:AF$166,$BD135)</f>
        <v>231.0018349493553</v>
      </c>
      <c r="BO135" s="95">
        <f>求节点(节奏总纲!$D$4:$D$163,AG$7:AG$166,$BD135)</f>
        <v>717.2505859257235</v>
      </c>
      <c r="BP135" s="95">
        <f>求节点(节奏总纲!$D$4:$D$163,AH$7:AH$166,$BD135)</f>
        <v>717.2505859257235</v>
      </c>
      <c r="BQ135" s="95">
        <f>求节点(节奏总纲!$D$4:$D$163,AI$7:AI$166,$BD135)</f>
        <v>2.5000000000000001E-2</v>
      </c>
      <c r="BR135" s="95">
        <f>求节点(节奏总纲!$D$4:$D$163,AJ$7:AJ$166,$BD135)</f>
        <v>2.5000000000000001E-2</v>
      </c>
      <c r="BS135" s="95">
        <f>求节点(节奏总纲!$D$4:$D$163,AM$7:AM$166,$BD135)</f>
        <v>6267.6398951099845</v>
      </c>
      <c r="BT135" s="95">
        <f>求节点(节奏总纲!$D$4:$D$163,AN$7:AN$166,$BD135)</f>
        <v>1.0673662886791224</v>
      </c>
      <c r="BU135" s="95">
        <f>求节点(节奏总纲!$D$4:$D$163,AO$7:AO$166,$BD135)</f>
        <v>5113580343.0196857</v>
      </c>
      <c r="BX135" s="14">
        <v>129</v>
      </c>
      <c r="BY135" s="14">
        <f t="shared" si="88"/>
        <v>71662426352.927185</v>
      </c>
      <c r="BZ135" s="14">
        <f t="shared" si="89"/>
        <v>94093932357.764404</v>
      </c>
      <c r="CA135" s="14">
        <f t="shared" si="90"/>
        <v>94093932357.764404</v>
      </c>
      <c r="CB135" s="14">
        <f t="shared" si="91"/>
        <v>29323277.887958582</v>
      </c>
      <c r="CC135" s="14">
        <f t="shared" si="92"/>
        <v>29323277.887958582</v>
      </c>
      <c r="CD135" s="14">
        <f t="shared" si="93"/>
        <v>60752213410.980019</v>
      </c>
      <c r="CF135" s="93">
        <f t="shared" si="94"/>
        <v>0.22348334408946813</v>
      </c>
      <c r="CG135" s="93">
        <f t="shared" si="95"/>
        <v>0.29343726876172754</v>
      </c>
      <c r="CH135" s="93">
        <f t="shared" si="96"/>
        <v>0.29343726876172754</v>
      </c>
      <c r="CI135" s="93">
        <f t="shared" si="97"/>
        <v>9.1446306461797039E-5</v>
      </c>
      <c r="CJ135" s="93">
        <f t="shared" si="98"/>
        <v>9.1446306461797039E-5</v>
      </c>
      <c r="CK135" s="93">
        <f t="shared" si="99"/>
        <v>0.18945922577415306</v>
      </c>
    </row>
    <row r="136" spans="12:89" x14ac:dyDescent="0.15">
      <c r="L136" s="14">
        <v>130</v>
      </c>
      <c r="M136" s="95">
        <f>武将属性!$C134</f>
        <v>442.38193668970354</v>
      </c>
      <c r="N136" s="95">
        <f>武将属性!$R134</f>
        <v>28959.249151158074</v>
      </c>
      <c r="O136" s="95">
        <f>武将属性!$R134</f>
        <v>28959.249151158074</v>
      </c>
      <c r="P136" s="90">
        <f>武将属性!$AD134</f>
        <v>2.5000000000000001E-2</v>
      </c>
      <c r="Q136" s="90">
        <f>武将属性!$AD134</f>
        <v>2.5000000000000001E-2</v>
      </c>
      <c r="R136" s="90">
        <f>武将属性!BG134</f>
        <v>0.19322879894259865</v>
      </c>
      <c r="S136" s="90">
        <f t="shared" si="123"/>
        <v>0.19322879894259865</v>
      </c>
      <c r="T136" s="95">
        <f>战法技能效用!AK134</f>
        <v>2.2384884927296334</v>
      </c>
      <c r="U136" s="95">
        <f t="shared" si="124"/>
        <v>145509681307.02884</v>
      </c>
      <c r="V136" s="95">
        <f t="shared" si="125"/>
        <v>1058590662.1067753</v>
      </c>
      <c r="W136" s="95">
        <f t="shared" si="126"/>
        <v>16171047.281648997</v>
      </c>
      <c r="X136" s="95">
        <f t="shared" si="127"/>
        <v>16171047.281648997</v>
      </c>
      <c r="Y136" s="95">
        <f t="shared" si="128"/>
        <v>456879402209.20087</v>
      </c>
      <c r="Z136" s="95">
        <f t="shared" si="129"/>
        <v>456879402209.20087</v>
      </c>
      <c r="AA136" s="95">
        <f t="shared" si="130"/>
        <v>392465709576.75897</v>
      </c>
      <c r="AB136" s="95">
        <f t="shared" si="131"/>
        <v>392465709576.75897</v>
      </c>
      <c r="AC136" s="95">
        <f t="shared" si="132"/>
        <v>289209851025.1073</v>
      </c>
      <c r="AD136" s="92"/>
      <c r="AE136" s="14">
        <v>130</v>
      </c>
      <c r="AF136" s="95">
        <f>武将属性!$C134</f>
        <v>442.38193668970354</v>
      </c>
      <c r="AG136" s="91">
        <f>士兵属性!$D134</f>
        <v>1722.4125992345771</v>
      </c>
      <c r="AH136" s="91">
        <f>士兵属性!$D134</f>
        <v>1722.4125992345771</v>
      </c>
      <c r="AI136" s="92">
        <f>士兵属性!$O134</f>
        <v>2.5000000000000001E-2</v>
      </c>
      <c r="AJ136" s="92">
        <f>士兵属性!$O134</f>
        <v>2.5000000000000001E-2</v>
      </c>
      <c r="AK136" s="92">
        <f>士兵属性!AV134</f>
        <v>0.19322879894259865</v>
      </c>
      <c r="AL136" s="92">
        <f t="shared" si="133"/>
        <v>0.19322879894259865</v>
      </c>
      <c r="AM136" s="95">
        <f>带兵数!$D133</f>
        <v>10284.169345009299</v>
      </c>
      <c r="AN136" s="91">
        <f>战法技能效用!AQ134</f>
        <v>4.872509452771288</v>
      </c>
      <c r="AO136" s="91">
        <f t="shared" si="134"/>
        <v>1432131312486.8589</v>
      </c>
      <c r="AP136" s="95">
        <f t="shared" si="135"/>
        <v>4435225355.1357746</v>
      </c>
      <c r="AQ136" s="95">
        <f t="shared" si="136"/>
        <v>1018874931.142591</v>
      </c>
      <c r="AR136" s="95">
        <f t="shared" si="137"/>
        <v>1018874931.142591</v>
      </c>
      <c r="AS136" s="95">
        <f t="shared" si="138"/>
        <v>1914208372936.8218</v>
      </c>
      <c r="AT136" s="95">
        <f t="shared" si="139"/>
        <v>1914208372936.8218</v>
      </c>
      <c r="AU136" s="95">
        <f t="shared" si="140"/>
        <v>1644331400649.197</v>
      </c>
      <c r="AV136" s="95">
        <f t="shared" si="141"/>
        <v>1644331400649.197</v>
      </c>
      <c r="AW136" s="95">
        <f t="shared" si="142"/>
        <v>341286293.44204444</v>
      </c>
      <c r="AX136" s="95">
        <f t="shared" si="143"/>
        <v>597673969725.53101</v>
      </c>
      <c r="AY136" s="14">
        <v>130</v>
      </c>
      <c r="AZ136" s="14">
        <f t="shared" si="144"/>
        <v>2.9931481835398586</v>
      </c>
      <c r="BA136" s="14">
        <f t="shared" si="145"/>
        <v>9.8421720096068945</v>
      </c>
      <c r="BD136" s="14">
        <v>130</v>
      </c>
      <c r="BE136" s="95">
        <f>求节点(节奏总纲!$D$4:$D$163,M$7:M$166,$BD136)</f>
        <v>231.4177624884326</v>
      </c>
      <c r="BF136" s="95">
        <f>求节点(节奏总纲!$D$4:$D$163,N$7:N$166,$BD136)</f>
        <v>13135.322834790706</v>
      </c>
      <c r="BG136" s="95">
        <f>求节点(节奏总纲!$D$4:$D$163,O$7:O$166,$BD136)</f>
        <v>13135.322834790706</v>
      </c>
      <c r="BH136" s="95">
        <f>求节点(节奏总纲!$D$4:$D$163,P$7:P$166,$BD136)</f>
        <v>2.5000000000000001E-2</v>
      </c>
      <c r="BI136" s="95">
        <f>求节点(节奏总纲!$D$4:$D$163,Q$7:Q$166,$BD136)</f>
        <v>2.5000000000000001E-2</v>
      </c>
      <c r="BJ136" s="95">
        <f>求节点(节奏总纲!$D$4:$D$163,T$7:T$166,$BD136)</f>
        <v>1.3819037823210469</v>
      </c>
      <c r="BK136" s="95">
        <f>求节点(节奏总纲!$D$4:$D$163,U$7:U$166,$BD136)</f>
        <v>7251847755.736804</v>
      </c>
      <c r="BL136" s="91"/>
      <c r="BM136" s="14">
        <v>130</v>
      </c>
      <c r="BN136" s="95">
        <f>求节点(节奏总纲!$D$4:$D$163,AF$7:AF$166,$BD136)</f>
        <v>231.4177624884326</v>
      </c>
      <c r="BO136" s="95">
        <f>求节点(节奏总纲!$D$4:$D$163,AG$7:AG$166,$BD136)</f>
        <v>719.20920232944047</v>
      </c>
      <c r="BP136" s="95">
        <f>求节点(节奏总纲!$D$4:$D$163,AH$7:AH$166,$BD136)</f>
        <v>719.20920232944047</v>
      </c>
      <c r="BQ136" s="95">
        <f>求节点(节奏总纲!$D$4:$D$163,AI$7:AI$166,$BD136)</f>
        <v>2.5000000000000001E-2</v>
      </c>
      <c r="BR136" s="95">
        <f>求节点(节奏总纲!$D$4:$D$163,AJ$7:AJ$166,$BD136)</f>
        <v>2.5000000000000001E-2</v>
      </c>
      <c r="BS136" s="95">
        <f>求节点(节奏总纲!$D$4:$D$163,AM$7:AM$166,$BD136)</f>
        <v>6275.0335855975454</v>
      </c>
      <c r="BT136" s="95">
        <f>求节点(节奏总纲!$D$4:$D$163,AN$7:AN$166,$BD136)</f>
        <v>1.072982049593258</v>
      </c>
      <c r="BU136" s="95">
        <f>求节点(节奏总纲!$D$4:$D$163,AO$7:AO$166,$BD136)</f>
        <v>5193694785.6039858</v>
      </c>
      <c r="BX136" s="14">
        <v>130</v>
      </c>
      <c r="BY136" s="14">
        <f t="shared" si="88"/>
        <v>72565652453.385284</v>
      </c>
      <c r="BZ136" s="14">
        <f t="shared" si="89"/>
        <v>96934065095.235153</v>
      </c>
      <c r="CA136" s="14">
        <f t="shared" si="90"/>
        <v>96934065095.235153</v>
      </c>
      <c r="CB136" s="14">
        <f t="shared" si="91"/>
        <v>29323277.887958582</v>
      </c>
      <c r="CC136" s="14">
        <f t="shared" si="92"/>
        <v>29323277.887958582</v>
      </c>
      <c r="CD136" s="14">
        <f t="shared" si="93"/>
        <v>61466348940.822273</v>
      </c>
      <c r="CF136" s="93">
        <f t="shared" si="94"/>
        <v>0.22126455301741563</v>
      </c>
      <c r="CG136" s="93">
        <f t="shared" si="95"/>
        <v>0.29556783216737542</v>
      </c>
      <c r="CH136" s="93">
        <f t="shared" si="96"/>
        <v>0.29556783216737542</v>
      </c>
      <c r="CI136" s="93">
        <f t="shared" si="97"/>
        <v>8.941147437560095E-5</v>
      </c>
      <c r="CJ136" s="93">
        <f t="shared" si="98"/>
        <v>8.941147437560095E-5</v>
      </c>
      <c r="CK136" s="93">
        <f t="shared" si="99"/>
        <v>0.18742095969908232</v>
      </c>
    </row>
    <row r="137" spans="12:89" x14ac:dyDescent="0.15">
      <c r="L137" s="14">
        <v>131</v>
      </c>
      <c r="M137" s="95">
        <f>武将属性!$C135</f>
        <v>443.2351712144258</v>
      </c>
      <c r="N137" s="95">
        <f>武将属性!$R135</f>
        <v>29134.879874883292</v>
      </c>
      <c r="O137" s="95">
        <f>武将属性!$R135</f>
        <v>29134.879874883292</v>
      </c>
      <c r="P137" s="90">
        <f>武将属性!$AD135</f>
        <v>2.5000000000000001E-2</v>
      </c>
      <c r="Q137" s="90">
        <f>武将属性!$AD135</f>
        <v>2.5000000000000001E-2</v>
      </c>
      <c r="R137" s="90">
        <f>武将属性!BG135</f>
        <v>0.19560022323071424</v>
      </c>
      <c r="S137" s="90">
        <f t="shared" si="123"/>
        <v>0.19560022323071424</v>
      </c>
      <c r="T137" s="95">
        <f>战法技能效用!AK135</f>
        <v>2.240957756924165</v>
      </c>
      <c r="U137" s="95">
        <f t="shared" si="124"/>
        <v>148377187128.8096</v>
      </c>
      <c r="V137" s="95">
        <f t="shared" si="125"/>
        <v>1085968961.603276</v>
      </c>
      <c r="W137" s="95">
        <f t="shared" si="126"/>
        <v>16521078.538742673</v>
      </c>
      <c r="X137" s="95">
        <f t="shared" si="127"/>
        <v>16521078.538742673</v>
      </c>
      <c r="Y137" s="95">
        <f t="shared" si="128"/>
        <v>469599647443.68805</v>
      </c>
      <c r="Z137" s="95">
        <f t="shared" si="129"/>
        <v>469599647443.68805</v>
      </c>
      <c r="AA137" s="95">
        <f t="shared" si="130"/>
        <v>402592462996.63531</v>
      </c>
      <c r="AB137" s="95">
        <f t="shared" si="131"/>
        <v>402592462996.63531</v>
      </c>
      <c r="AC137" s="95">
        <f t="shared" si="132"/>
        <v>297035428864.45776</v>
      </c>
      <c r="AD137" s="92"/>
      <c r="AE137" s="14">
        <v>131</v>
      </c>
      <c r="AF137" s="95">
        <f>武将属性!$C135</f>
        <v>443.2351712144258</v>
      </c>
      <c r="AG137" s="91">
        <f>士兵属性!$D135</f>
        <v>1738.3826421623619</v>
      </c>
      <c r="AH137" s="91">
        <f>士兵属性!$D135</f>
        <v>1738.3826421623619</v>
      </c>
      <c r="AI137" s="92">
        <f>士兵属性!$O135</f>
        <v>2.5000000000000001E-2</v>
      </c>
      <c r="AJ137" s="92">
        <f>士兵属性!$O135</f>
        <v>2.5000000000000001E-2</v>
      </c>
      <c r="AK137" s="92">
        <f>士兵属性!AV135</f>
        <v>0.19560022323071424</v>
      </c>
      <c r="AL137" s="92">
        <f t="shared" si="133"/>
        <v>0.19560022323071424</v>
      </c>
      <c r="AM137" s="95">
        <f>带兵数!$D134</f>
        <v>10350.218683850997</v>
      </c>
      <c r="AN137" s="91">
        <f>战法技能效用!AQ135</f>
        <v>4.8882986724576609</v>
      </c>
      <c r="AO137" s="91">
        <f t="shared" si="134"/>
        <v>1494353630161.3889</v>
      </c>
      <c r="AP137" s="95">
        <f t="shared" si="135"/>
        <v>4609294614.1664486</v>
      </c>
      <c r="AQ137" s="95">
        <f t="shared" si="136"/>
        <v>1051158724.9797742</v>
      </c>
      <c r="AR137" s="95">
        <f t="shared" si="137"/>
        <v>1051158724.9797742</v>
      </c>
      <c r="AS137" s="95">
        <f t="shared" si="138"/>
        <v>1993172182914.9236</v>
      </c>
      <c r="AT137" s="95">
        <f t="shared" si="139"/>
        <v>1993172182914.9236</v>
      </c>
      <c r="AU137" s="95">
        <f t="shared" si="140"/>
        <v>1708766398493.353</v>
      </c>
      <c r="AV137" s="95">
        <f t="shared" si="141"/>
        <v>1708766398493.353</v>
      </c>
      <c r="AW137" s="95">
        <f t="shared" si="142"/>
        <v>353097096.29873669</v>
      </c>
      <c r="AX137" s="95">
        <f t="shared" si="143"/>
        <v>620660120455.36182</v>
      </c>
      <c r="AY137" s="14">
        <v>131</v>
      </c>
      <c r="AZ137" s="14">
        <f t="shared" si="144"/>
        <v>3.0510781295473524</v>
      </c>
      <c r="BA137" s="14">
        <f t="shared" si="145"/>
        <v>10.071316615970801</v>
      </c>
      <c r="BD137" s="14">
        <v>131</v>
      </c>
      <c r="BE137" s="95">
        <f>求节点(节奏总纲!$D$4:$D$163,M$7:M$166,$BD137)</f>
        <v>231.8336900275099</v>
      </c>
      <c r="BF137" s="95">
        <f>求节点(节奏总纲!$D$4:$D$163,N$7:N$166,$BD137)</f>
        <v>13173.95744273839</v>
      </c>
      <c r="BG137" s="95">
        <f>求节点(节奏总纲!$D$4:$D$163,O$7:O$166,$BD137)</f>
        <v>13173.95744273839</v>
      </c>
      <c r="BH137" s="95">
        <f>求节点(节奏总纲!$D$4:$D$163,P$7:P$166,$BD137)</f>
        <v>2.5000000000000001E-2</v>
      </c>
      <c r="BI137" s="95">
        <f>求节点(节奏总纲!$D$4:$D$163,Q$7:Q$166,$BD137)</f>
        <v>2.5000000000000001E-2</v>
      </c>
      <c r="BJ137" s="95">
        <f>求节点(节奏总纲!$D$4:$D$163,T$7:T$166,$BD137)</f>
        <v>1.383551336741238</v>
      </c>
      <c r="BK137" s="95">
        <f>求节点(节奏总纲!$D$4:$D$163,U$7:U$166,$BD137)</f>
        <v>7319115084.1044054</v>
      </c>
      <c r="BL137" s="91"/>
      <c r="BM137" s="14">
        <v>131</v>
      </c>
      <c r="BN137" s="95">
        <f>求节点(节奏总纲!$D$4:$D$163,AF$7:AF$166,$BD137)</f>
        <v>231.8336900275099</v>
      </c>
      <c r="BO137" s="95">
        <f>求节点(节奏总纲!$D$4:$D$163,AG$7:AG$166,$BD137)</f>
        <v>721.16781873315733</v>
      </c>
      <c r="BP137" s="95">
        <f>求节点(节奏总纲!$D$4:$D$163,AH$7:AH$166,$BD137)</f>
        <v>721.16781873315733</v>
      </c>
      <c r="BQ137" s="95">
        <f>求节点(节奏总纲!$D$4:$D$163,AI$7:AI$166,$BD137)</f>
        <v>2.5000000000000001E-2</v>
      </c>
      <c r="BR137" s="95">
        <f>求节点(节奏总纲!$D$4:$D$163,AJ$7:AJ$166,$BD137)</f>
        <v>2.5000000000000001E-2</v>
      </c>
      <c r="BS137" s="95">
        <f>求节点(节奏总纲!$D$4:$D$163,AM$7:AM$166,$BD137)</f>
        <v>6282.4272760851063</v>
      </c>
      <c r="BT137" s="95">
        <f>求节点(节奏总纲!$D$4:$D$163,AN$7:AN$166,$BD137)</f>
        <v>1.0785978105073935</v>
      </c>
      <c r="BU137" s="95">
        <f>求节点(节奏总纲!$D$4:$D$163,AO$7:AO$166,$BD137)</f>
        <v>5273809228.1882868</v>
      </c>
      <c r="BX137" s="14">
        <v>131</v>
      </c>
      <c r="BY137" s="14">
        <f t="shared" si="88"/>
        <v>73492238664.201996</v>
      </c>
      <c r="BZ137" s="14">
        <f t="shared" si="89"/>
        <v>99835674075.715698</v>
      </c>
      <c r="CA137" s="14">
        <f t="shared" si="90"/>
        <v>99835674075.715698</v>
      </c>
      <c r="CB137" s="14">
        <f t="shared" si="91"/>
        <v>29323277.887958582</v>
      </c>
      <c r="CC137" s="14">
        <f t="shared" si="92"/>
        <v>29323277.887958582</v>
      </c>
      <c r="CD137" s="14">
        <f t="shared" si="93"/>
        <v>62199807889.824631</v>
      </c>
      <c r="CF137" s="93">
        <f t="shared" si="94"/>
        <v>0.2191037845570937</v>
      </c>
      <c r="CG137" s="93">
        <f t="shared" si="95"/>
        <v>0.29764196085719219</v>
      </c>
      <c r="CH137" s="93">
        <f t="shared" si="96"/>
        <v>0.29764196085719219</v>
      </c>
      <c r="CI137" s="93">
        <f t="shared" si="97"/>
        <v>8.7422036362604379E-5</v>
      </c>
      <c r="CJ137" s="93">
        <f t="shared" si="98"/>
        <v>8.7422036362604379E-5</v>
      </c>
      <c r="CK137" s="93">
        <f t="shared" si="99"/>
        <v>0.1854374496557967</v>
      </c>
    </row>
    <row r="138" spans="12:89" x14ac:dyDescent="0.15">
      <c r="L138" s="14">
        <v>132</v>
      </c>
      <c r="M138" s="95">
        <f>武将属性!$C136</f>
        <v>444.08840573914807</v>
      </c>
      <c r="N138" s="95">
        <f>武将属性!$R136</f>
        <v>29310.486190939329</v>
      </c>
      <c r="O138" s="95">
        <f>武将属性!$R136</f>
        <v>29310.486190939329</v>
      </c>
      <c r="P138" s="90">
        <f>武将属性!$AD136</f>
        <v>2.5000000000000001E-2</v>
      </c>
      <c r="Q138" s="90">
        <f>武将属性!$AD136</f>
        <v>2.5000000000000001E-2</v>
      </c>
      <c r="R138" s="90">
        <f>武将属性!BG136</f>
        <v>0.19797164751882981</v>
      </c>
      <c r="S138" s="90">
        <f t="shared" si="123"/>
        <v>0.19797164751882981</v>
      </c>
      <c r="T138" s="95">
        <f>战法技能效用!AK136</f>
        <v>2.2434270211186971</v>
      </c>
      <c r="U138" s="95">
        <f t="shared" si="124"/>
        <v>151288027110.3316</v>
      </c>
      <c r="V138" s="95">
        <f t="shared" si="125"/>
        <v>1114142997.3428526</v>
      </c>
      <c r="W138" s="95">
        <f t="shared" si="126"/>
        <v>16880579.333698414</v>
      </c>
      <c r="X138" s="95">
        <f t="shared" si="127"/>
        <v>16880579.333698414</v>
      </c>
      <c r="Y138" s="95">
        <f t="shared" si="128"/>
        <v>482710231663.82764</v>
      </c>
      <c r="Z138" s="95">
        <f t="shared" si="129"/>
        <v>482710231663.82764</v>
      </c>
      <c r="AA138" s="95">
        <f t="shared" si="130"/>
        <v>413013103006.38501</v>
      </c>
      <c r="AB138" s="95">
        <f t="shared" si="131"/>
        <v>413013103006.38501</v>
      </c>
      <c r="AC138" s="95">
        <f t="shared" si="132"/>
        <v>305095804057.75146</v>
      </c>
      <c r="AD138" s="92"/>
      <c r="AE138" s="14">
        <v>132</v>
      </c>
      <c r="AF138" s="95">
        <f>武将属性!$C136</f>
        <v>444.08840573914807</v>
      </c>
      <c r="AG138" s="91">
        <f>士兵属性!$D136</f>
        <v>1754.4428839551679</v>
      </c>
      <c r="AH138" s="91">
        <f>士兵属性!$D136</f>
        <v>1754.4428839551679</v>
      </c>
      <c r="AI138" s="92">
        <f>士兵属性!$O136</f>
        <v>2.5000000000000001E-2</v>
      </c>
      <c r="AJ138" s="92">
        <f>士兵属性!$O136</f>
        <v>2.5000000000000001E-2</v>
      </c>
      <c r="AK138" s="92">
        <f>士兵属性!AV136</f>
        <v>0.19797164751882981</v>
      </c>
      <c r="AL138" s="92">
        <f t="shared" si="133"/>
        <v>0.19797164751882981</v>
      </c>
      <c r="AM138" s="95">
        <f>带兵数!$D135</f>
        <v>10418.725533783756</v>
      </c>
      <c r="AN138" s="91">
        <f>战法技能效用!AQ136</f>
        <v>4.904087892144033</v>
      </c>
      <c r="AO138" s="91">
        <f t="shared" si="134"/>
        <v>1559744747967.7693</v>
      </c>
      <c r="AP138" s="95">
        <f t="shared" si="135"/>
        <v>4791570923.6330776</v>
      </c>
      <c r="AQ138" s="95">
        <f t="shared" si="136"/>
        <v>1084808588.3663883</v>
      </c>
      <c r="AR138" s="95">
        <f t="shared" si="137"/>
        <v>1084808588.3663883</v>
      </c>
      <c r="AS138" s="95">
        <f t="shared" si="138"/>
        <v>2075981553621.7278</v>
      </c>
      <c r="AT138" s="95">
        <f t="shared" si="139"/>
        <v>2075981553621.7278</v>
      </c>
      <c r="AU138" s="95">
        <f t="shared" si="140"/>
        <v>1776236605323.1858</v>
      </c>
      <c r="AV138" s="95">
        <f t="shared" si="141"/>
        <v>1776236605323.1858</v>
      </c>
      <c r="AW138" s="95">
        <f t="shared" si="142"/>
        <v>365348852.34118754</v>
      </c>
      <c r="AX138" s="95">
        <f t="shared" si="143"/>
        <v>644717606878.88843</v>
      </c>
      <c r="AY138" s="14">
        <v>132</v>
      </c>
      <c r="AZ138" s="14">
        <f t="shared" si="144"/>
        <v>3.1113696094993482</v>
      </c>
      <c r="BA138" s="14">
        <f t="shared" si="145"/>
        <v>10.309769898911272</v>
      </c>
      <c r="BD138" s="14">
        <v>132</v>
      </c>
      <c r="BE138" s="95">
        <f>求节点(节奏总纲!$D$4:$D$163,M$7:M$166,$BD138)</f>
        <v>232.2496175665872</v>
      </c>
      <c r="BF138" s="95">
        <f>求节点(节奏总纲!$D$4:$D$163,N$7:N$166,$BD138)</f>
        <v>13212.592050686073</v>
      </c>
      <c r="BG138" s="95">
        <f>求节点(节奏总纲!$D$4:$D$163,O$7:O$166,$BD138)</f>
        <v>13212.592050686073</v>
      </c>
      <c r="BH138" s="95">
        <f>求节点(节奏总纲!$D$4:$D$163,P$7:P$166,$BD138)</f>
        <v>2.5000000000000001E-2</v>
      </c>
      <c r="BI138" s="95">
        <f>求节点(节奏总纲!$D$4:$D$163,Q$7:Q$166,$BD138)</f>
        <v>2.5000000000000001E-2</v>
      </c>
      <c r="BJ138" s="95">
        <f>求节点(节奏总纲!$D$4:$D$163,T$7:T$166,$BD138)</f>
        <v>1.3851988911614292</v>
      </c>
      <c r="BK138" s="95">
        <f>求节点(节奏总纲!$D$4:$D$163,U$7:U$166,$BD138)</f>
        <v>7386382412.4720058</v>
      </c>
      <c r="BL138" s="91"/>
      <c r="BM138" s="14">
        <v>132</v>
      </c>
      <c r="BN138" s="95">
        <f>求节点(节奏总纲!$D$4:$D$163,AF$7:AF$166,$BD138)</f>
        <v>232.2496175665872</v>
      </c>
      <c r="BO138" s="95">
        <f>求节点(节奏总纲!$D$4:$D$163,AG$7:AG$166,$BD138)</f>
        <v>723.12643513687431</v>
      </c>
      <c r="BP138" s="95">
        <f>求节点(节奏总纲!$D$4:$D$163,AH$7:AH$166,$BD138)</f>
        <v>723.12643513687431</v>
      </c>
      <c r="BQ138" s="95">
        <f>求节点(节奏总纲!$D$4:$D$163,AI$7:AI$166,$BD138)</f>
        <v>2.5000000000000001E-2</v>
      </c>
      <c r="BR138" s="95">
        <f>求节点(节奏总纲!$D$4:$D$163,AJ$7:AJ$166,$BD138)</f>
        <v>2.5000000000000001E-2</v>
      </c>
      <c r="BS138" s="95">
        <f>求节点(节奏总纲!$D$4:$D$163,AM$7:AM$166,$BD138)</f>
        <v>6289.8209665726663</v>
      </c>
      <c r="BT138" s="95">
        <f>求节点(节奏总纲!$D$4:$D$163,AN$7:AN$166,$BD138)</f>
        <v>1.0842135714215291</v>
      </c>
      <c r="BU138" s="95">
        <f>求节点(节奏总纲!$D$4:$D$163,AO$7:AO$166,$BD138)</f>
        <v>5353923670.7725868</v>
      </c>
      <c r="BX138" s="14">
        <v>132</v>
      </c>
      <c r="BY138" s="14">
        <f t="shared" si="88"/>
        <v>74442863935.012466</v>
      </c>
      <c r="BZ138" s="14">
        <f t="shared" si="89"/>
        <v>102800010425.39815</v>
      </c>
      <c r="CA138" s="14">
        <f t="shared" si="90"/>
        <v>102800010425.39815</v>
      </c>
      <c r="CB138" s="14">
        <f t="shared" si="91"/>
        <v>29323277.887958582</v>
      </c>
      <c r="CC138" s="14">
        <f t="shared" si="92"/>
        <v>29323277.887958582</v>
      </c>
      <c r="CD138" s="14">
        <f t="shared" si="93"/>
        <v>62953170034.686417</v>
      </c>
      <c r="CF138" s="93">
        <f t="shared" si="94"/>
        <v>0.21699998174157553</v>
      </c>
      <c r="CG138" s="93">
        <f t="shared" si="95"/>
        <v>0.29966069554792224</v>
      </c>
      <c r="CH138" s="93">
        <f t="shared" si="96"/>
        <v>0.29966069554792224</v>
      </c>
      <c r="CI138" s="93">
        <f t="shared" si="97"/>
        <v>8.5476974285206107E-5</v>
      </c>
      <c r="CJ138" s="93">
        <f t="shared" si="98"/>
        <v>8.5476974285206107E-5</v>
      </c>
      <c r="CK138" s="93">
        <f t="shared" si="99"/>
        <v>0.18350767321400965</v>
      </c>
    </row>
    <row r="139" spans="12:89" x14ac:dyDescent="0.15">
      <c r="L139" s="14">
        <v>133</v>
      </c>
      <c r="M139" s="95">
        <f>武将属性!$C137</f>
        <v>444.94164026387034</v>
      </c>
      <c r="N139" s="95">
        <f>武将属性!$R137</f>
        <v>29486.041136441614</v>
      </c>
      <c r="O139" s="95">
        <f>武将属性!$R137</f>
        <v>29486.041136441614</v>
      </c>
      <c r="P139" s="90">
        <f>武将属性!$AD137</f>
        <v>2.5000000000000001E-2</v>
      </c>
      <c r="Q139" s="90">
        <f>武将属性!$AD137</f>
        <v>2.5000000000000001E-2</v>
      </c>
      <c r="R139" s="90">
        <f>武将属性!BG137</f>
        <v>0.20034307180694541</v>
      </c>
      <c r="S139" s="90">
        <f t="shared" si="123"/>
        <v>0.20034307180694541</v>
      </c>
      <c r="T139" s="95">
        <f>战法技能效用!AK137</f>
        <v>2.2458962853132287</v>
      </c>
      <c r="U139" s="95">
        <f t="shared" si="124"/>
        <v>154242403187.04501</v>
      </c>
      <c r="V139" s="95">
        <f t="shared" si="125"/>
        <v>1142793897.9966946</v>
      </c>
      <c r="W139" s="95">
        <f t="shared" si="126"/>
        <v>17244654.482617825</v>
      </c>
      <c r="X139" s="95">
        <f t="shared" si="127"/>
        <v>17244654.482617825</v>
      </c>
      <c r="Y139" s="95">
        <f t="shared" si="128"/>
        <v>496074723373.84534</v>
      </c>
      <c r="Z139" s="95">
        <f t="shared" si="129"/>
        <v>496074723373.84534</v>
      </c>
      <c r="AA139" s="95">
        <f t="shared" si="130"/>
        <v>423609385850.62372</v>
      </c>
      <c r="AB139" s="95">
        <f t="shared" si="131"/>
        <v>423609385850.62372</v>
      </c>
      <c r="AC139" s="95">
        <f t="shared" si="132"/>
        <v>313304275160.54999</v>
      </c>
      <c r="AD139" s="92"/>
      <c r="AE139" s="14">
        <v>133</v>
      </c>
      <c r="AF139" s="95">
        <f>武将属性!$C137</f>
        <v>444.94164026387034</v>
      </c>
      <c r="AG139" s="91">
        <f>士兵属性!$D137</f>
        <v>1770.5926802517533</v>
      </c>
      <c r="AH139" s="91">
        <f>士兵属性!$D137</f>
        <v>1770.5926802517533</v>
      </c>
      <c r="AI139" s="92">
        <f>士兵属性!$O137</f>
        <v>2.5000000000000001E-2</v>
      </c>
      <c r="AJ139" s="92">
        <f>士兵属性!$O137</f>
        <v>2.5000000000000001E-2</v>
      </c>
      <c r="AK139" s="92">
        <f>士兵属性!AV137</f>
        <v>0.20034307180694541</v>
      </c>
      <c r="AL139" s="92">
        <f t="shared" si="133"/>
        <v>0.20034307180694541</v>
      </c>
      <c r="AM139" s="95">
        <f>带兵数!$D136</f>
        <v>10485.193393640169</v>
      </c>
      <c r="AN139" s="91">
        <f>战法技能效用!AQ137</f>
        <v>4.9198771118304059</v>
      </c>
      <c r="AO139" s="91">
        <f t="shared" si="134"/>
        <v>1627073457717.7197</v>
      </c>
      <c r="AP139" s="95">
        <f t="shared" si="135"/>
        <v>4978561433.5217123</v>
      </c>
      <c r="AQ139" s="95">
        <f t="shared" si="136"/>
        <v>1119008153.6466942</v>
      </c>
      <c r="AR139" s="95">
        <f t="shared" si="137"/>
        <v>1119008153.6466942</v>
      </c>
      <c r="AS139" s="95">
        <f t="shared" si="138"/>
        <v>2161140771107.8992</v>
      </c>
      <c r="AT139" s="95">
        <f t="shared" si="139"/>
        <v>2161140771107.8992</v>
      </c>
      <c r="AU139" s="95">
        <f t="shared" si="140"/>
        <v>1845446808012.1252</v>
      </c>
      <c r="AV139" s="95">
        <f t="shared" si="141"/>
        <v>1845446808012.1252</v>
      </c>
      <c r="AW139" s="95">
        <f t="shared" si="142"/>
        <v>377924864.44563532</v>
      </c>
      <c r="AX139" s="95">
        <f t="shared" si="143"/>
        <v>669374586181.65552</v>
      </c>
      <c r="AY139" s="14">
        <v>133</v>
      </c>
      <c r="AZ139" s="14">
        <f t="shared" si="144"/>
        <v>3.1713726183832738</v>
      </c>
      <c r="BA139" s="14">
        <f t="shared" si="145"/>
        <v>10.548807747404052</v>
      </c>
      <c r="BD139" s="14">
        <v>133</v>
      </c>
      <c r="BE139" s="95">
        <f>求节点(节奏总纲!$D$4:$D$163,M$7:M$166,$BD139)</f>
        <v>232.66554510566451</v>
      </c>
      <c r="BF139" s="95">
        <f>求节点(节奏总纲!$D$4:$D$163,N$7:N$166,$BD139)</f>
        <v>13251.226658633757</v>
      </c>
      <c r="BG139" s="95">
        <f>求节点(节奏总纲!$D$4:$D$163,O$7:O$166,$BD139)</f>
        <v>13251.226658633757</v>
      </c>
      <c r="BH139" s="95">
        <f>求节点(节奏总纲!$D$4:$D$163,P$7:P$166,$BD139)</f>
        <v>2.5000000000000001E-2</v>
      </c>
      <c r="BI139" s="95">
        <f>求节点(节奏总纲!$D$4:$D$163,Q$7:Q$166,$BD139)</f>
        <v>2.5000000000000001E-2</v>
      </c>
      <c r="BJ139" s="95">
        <f>求节点(节奏总纲!$D$4:$D$163,T$7:T$166,$BD139)</f>
        <v>1.3868464455816203</v>
      </c>
      <c r="BK139" s="95">
        <f>求节点(节奏总纲!$D$4:$D$163,U$7:U$166,$BD139)</f>
        <v>7453649740.8396072</v>
      </c>
      <c r="BL139" s="91"/>
      <c r="BM139" s="14">
        <v>133</v>
      </c>
      <c r="BN139" s="95">
        <f>求节点(节奏总纲!$D$4:$D$163,AF$7:AF$166,$BD139)</f>
        <v>232.66554510566451</v>
      </c>
      <c r="BO139" s="95">
        <f>求节点(节奏总纲!$D$4:$D$163,AG$7:AG$166,$BD139)</f>
        <v>725.08505154059128</v>
      </c>
      <c r="BP139" s="95">
        <f>求节点(节奏总纲!$D$4:$D$163,AH$7:AH$166,$BD139)</f>
        <v>725.08505154059128</v>
      </c>
      <c r="BQ139" s="95">
        <f>求节点(节奏总纲!$D$4:$D$163,AI$7:AI$166,$BD139)</f>
        <v>2.5000000000000001E-2</v>
      </c>
      <c r="BR139" s="95">
        <f>求节点(节奏总纲!$D$4:$D$163,AJ$7:AJ$166,$BD139)</f>
        <v>2.5000000000000001E-2</v>
      </c>
      <c r="BS139" s="95">
        <f>求节点(节奏总纲!$D$4:$D$163,AM$7:AM$166,$BD139)</f>
        <v>6297.2146570602272</v>
      </c>
      <c r="BT139" s="95">
        <f>求节点(节奏总纲!$D$4:$D$163,AN$7:AN$166,$BD139)</f>
        <v>1.0898293323356647</v>
      </c>
      <c r="BU139" s="95">
        <f>求节点(节奏总纲!$D$4:$D$163,AO$7:AO$166,$BD139)</f>
        <v>5434038113.3568878</v>
      </c>
      <c r="BX139" s="14">
        <v>133</v>
      </c>
      <c r="BY139" s="14">
        <f t="shared" si="88"/>
        <v>75417935143.425186</v>
      </c>
      <c r="BZ139" s="14">
        <f t="shared" si="89"/>
        <v>105827394803.29985</v>
      </c>
      <c r="CA139" s="14">
        <f t="shared" si="90"/>
        <v>105827394803.29985</v>
      </c>
      <c r="CB139" s="14">
        <f t="shared" si="91"/>
        <v>29323277.887958582</v>
      </c>
      <c r="CC139" s="14">
        <f t="shared" si="92"/>
        <v>29323277.887958582</v>
      </c>
      <c r="CD139" s="14">
        <f t="shared" si="93"/>
        <v>63726801063.334053</v>
      </c>
      <c r="CF139" s="93">
        <f t="shared" si="94"/>
        <v>0.21495276747915859</v>
      </c>
      <c r="CG139" s="93">
        <f t="shared" si="95"/>
        <v>0.30162442587188698</v>
      </c>
      <c r="CH139" s="93">
        <f t="shared" si="96"/>
        <v>0.30162442587188698</v>
      </c>
      <c r="CI139" s="93">
        <f t="shared" si="97"/>
        <v>8.3575872524091632E-5</v>
      </c>
      <c r="CJ139" s="93">
        <f t="shared" si="98"/>
        <v>8.3575872524091632E-5</v>
      </c>
      <c r="CK139" s="93">
        <f t="shared" si="99"/>
        <v>0.18163122903201936</v>
      </c>
    </row>
    <row r="140" spans="12:89" x14ac:dyDescent="0.15">
      <c r="L140" s="14">
        <v>134</v>
      </c>
      <c r="M140" s="95">
        <f>武将属性!$C138</f>
        <v>445.79487478859261</v>
      </c>
      <c r="N140" s="95">
        <f>武将属性!$R138</f>
        <v>29661.596081943895</v>
      </c>
      <c r="O140" s="95">
        <f>武将属性!$R138</f>
        <v>29661.596081943895</v>
      </c>
      <c r="P140" s="90">
        <f>武将属性!$AD138</f>
        <v>2.5000000000000001E-2</v>
      </c>
      <c r="Q140" s="90">
        <f>武将属性!$AD138</f>
        <v>2.5000000000000001E-2</v>
      </c>
      <c r="R140" s="90">
        <f>武将属性!BG138</f>
        <v>0.20271449609506098</v>
      </c>
      <c r="S140" s="90">
        <f t="shared" si="123"/>
        <v>0.20271449609506098</v>
      </c>
      <c r="T140" s="95">
        <f>战法技能效用!AK138</f>
        <v>2.2483655495077608</v>
      </c>
      <c r="U140" s="95">
        <f t="shared" si="124"/>
        <v>157241336535.21268</v>
      </c>
      <c r="V140" s="95">
        <f t="shared" si="125"/>
        <v>1172215811.6760421</v>
      </c>
      <c r="W140" s="95">
        <f t="shared" si="126"/>
        <v>17617656.162118524</v>
      </c>
      <c r="X140" s="95">
        <f t="shared" si="127"/>
        <v>17617656.162118524</v>
      </c>
      <c r="Y140" s="95">
        <f t="shared" si="128"/>
        <v>509822244869.5899</v>
      </c>
      <c r="Z140" s="95">
        <f t="shared" si="129"/>
        <v>509822244869.5899</v>
      </c>
      <c r="AA140" s="95">
        <f t="shared" si="130"/>
        <v>434490315605.2312</v>
      </c>
      <c r="AB140" s="95">
        <f t="shared" si="131"/>
        <v>434490315605.2312</v>
      </c>
      <c r="AC140" s="95">
        <f t="shared" si="132"/>
        <v>321741991796.7771</v>
      </c>
      <c r="AD140" s="92"/>
      <c r="AE140" s="14">
        <v>134</v>
      </c>
      <c r="AF140" s="95">
        <f>武将属性!$C138</f>
        <v>445.79487478859261</v>
      </c>
      <c r="AG140" s="91">
        <f>士兵属性!$D138</f>
        <v>1786.8318104684404</v>
      </c>
      <c r="AH140" s="91">
        <f>士兵属性!$D138</f>
        <v>1786.8318104684404</v>
      </c>
      <c r="AI140" s="92">
        <f>士兵属性!$O138</f>
        <v>2.5000000000000001E-2</v>
      </c>
      <c r="AJ140" s="92">
        <f>士兵属性!$O138</f>
        <v>2.5000000000000001E-2</v>
      </c>
      <c r="AK140" s="92">
        <f>士兵属性!AV138</f>
        <v>0.20271449609506098</v>
      </c>
      <c r="AL140" s="92">
        <f t="shared" si="133"/>
        <v>0.20271449609506098</v>
      </c>
      <c r="AM140" s="95">
        <f>带兵数!$D137</f>
        <v>10553.357958132943</v>
      </c>
      <c r="AN140" s="91">
        <f>战法技能效用!AQ138</f>
        <v>4.9356663315167779</v>
      </c>
      <c r="AO140" s="91">
        <f t="shared" si="134"/>
        <v>1697561577290.6973</v>
      </c>
      <c r="AP140" s="95">
        <f t="shared" si="135"/>
        <v>5173632708.8829679</v>
      </c>
      <c r="AQ140" s="95">
        <f t="shared" si="136"/>
        <v>1154494804.5255597</v>
      </c>
      <c r="AR140" s="95">
        <f t="shared" si="137"/>
        <v>1154494804.5255597</v>
      </c>
      <c r="AS140" s="95">
        <f t="shared" si="138"/>
        <v>2250125800642.5859</v>
      </c>
      <c r="AT140" s="95">
        <f t="shared" si="139"/>
        <v>2250125800642.5859</v>
      </c>
      <c r="AU140" s="95">
        <f t="shared" si="140"/>
        <v>1917644589091.5388</v>
      </c>
      <c r="AV140" s="95">
        <f t="shared" si="141"/>
        <v>1917644589091.5388</v>
      </c>
      <c r="AW140" s="95">
        <f t="shared" si="142"/>
        <v>390944389.44090778</v>
      </c>
      <c r="AX140" s="95">
        <f t="shared" si="143"/>
        <v>695082212014.99768</v>
      </c>
      <c r="AY140" s="14">
        <v>134</v>
      </c>
      <c r="AZ140" s="14">
        <f t="shared" si="144"/>
        <v>3.2333271064187472</v>
      </c>
      <c r="BA140" s="14">
        <f t="shared" si="145"/>
        <v>10.795898932788228</v>
      </c>
      <c r="BD140" s="14">
        <v>134</v>
      </c>
      <c r="BE140" s="95">
        <f>求节点(节奏总纲!$D$4:$D$163,M$7:M$166,$BD140)</f>
        <v>233.08147264474181</v>
      </c>
      <c r="BF140" s="95">
        <f>求节点(节奏总纲!$D$4:$D$163,N$7:N$166,$BD140)</f>
        <v>13289.86126658144</v>
      </c>
      <c r="BG140" s="95">
        <f>求节点(节奏总纲!$D$4:$D$163,O$7:O$166,$BD140)</f>
        <v>13289.86126658144</v>
      </c>
      <c r="BH140" s="95">
        <f>求节点(节奏总纲!$D$4:$D$163,P$7:P$166,$BD140)</f>
        <v>2.5000000000000001E-2</v>
      </c>
      <c r="BI140" s="95">
        <f>求节点(节奏总纲!$D$4:$D$163,Q$7:Q$166,$BD140)</f>
        <v>2.5000000000000001E-2</v>
      </c>
      <c r="BJ140" s="95">
        <f>求节点(节奏总纲!$D$4:$D$163,T$7:T$166,$BD140)</f>
        <v>1.3884940000018116</v>
      </c>
      <c r="BK140" s="95">
        <f>求节点(节奏总纲!$D$4:$D$163,U$7:U$166,$BD140)</f>
        <v>7520917069.2072086</v>
      </c>
      <c r="BL140" s="91"/>
      <c r="BM140" s="14">
        <v>134</v>
      </c>
      <c r="BN140" s="95">
        <f>求节点(节奏总纲!$D$4:$D$163,AF$7:AF$166,$BD140)</f>
        <v>233.08147264474181</v>
      </c>
      <c r="BO140" s="95">
        <f>求节点(节奏总纲!$D$4:$D$163,AG$7:AG$166,$BD140)</f>
        <v>727.04366794430825</v>
      </c>
      <c r="BP140" s="95">
        <f>求节点(节奏总纲!$D$4:$D$163,AH$7:AH$166,$BD140)</f>
        <v>727.04366794430825</v>
      </c>
      <c r="BQ140" s="95">
        <f>求节点(节奏总纲!$D$4:$D$163,AI$7:AI$166,$BD140)</f>
        <v>2.5000000000000001E-2</v>
      </c>
      <c r="BR140" s="95">
        <f>求节点(节奏总纲!$D$4:$D$163,AJ$7:AJ$166,$BD140)</f>
        <v>2.5000000000000001E-2</v>
      </c>
      <c r="BS140" s="95">
        <f>求节点(节奏总纲!$D$4:$D$163,AM$7:AM$166,$BD140)</f>
        <v>6304.6083475477881</v>
      </c>
      <c r="BT140" s="95">
        <f>求节点(节奏总纲!$D$4:$D$163,AN$7:AN$166,$BD140)</f>
        <v>1.0954450932498001</v>
      </c>
      <c r="BU140" s="95">
        <f>求节点(节奏总纲!$D$4:$D$163,AO$7:AO$166,$BD140)</f>
        <v>5514152555.9411879</v>
      </c>
      <c r="BX140" s="14">
        <v>134</v>
      </c>
      <c r="BY140" s="14">
        <f t="shared" si="88"/>
        <v>76418110144.372528</v>
      </c>
      <c r="BZ140" s="14">
        <f t="shared" si="89"/>
        <v>108920261470.71849</v>
      </c>
      <c r="CA140" s="14">
        <f t="shared" si="90"/>
        <v>108920261470.71849</v>
      </c>
      <c r="CB140" s="14">
        <f t="shared" si="91"/>
        <v>29323277.887958582</v>
      </c>
      <c r="CC140" s="14">
        <f t="shared" si="92"/>
        <v>29323277.887958582</v>
      </c>
      <c r="CD140" s="14">
        <f t="shared" si="93"/>
        <v>64521267043.555267</v>
      </c>
      <c r="CF140" s="93">
        <f t="shared" si="94"/>
        <v>0.21295959102026141</v>
      </c>
      <c r="CG140" s="93">
        <f t="shared" si="95"/>
        <v>0.30353556627875183</v>
      </c>
      <c r="CH140" s="93">
        <f t="shared" si="96"/>
        <v>0.30353556627875183</v>
      </c>
      <c r="CI140" s="93">
        <f t="shared" si="97"/>
        <v>8.1717190527159293E-5</v>
      </c>
      <c r="CJ140" s="93">
        <f t="shared" si="98"/>
        <v>8.1717190527159293E-5</v>
      </c>
      <c r="CK140" s="93">
        <f t="shared" si="99"/>
        <v>0.17980584204118077</v>
      </c>
    </row>
    <row r="141" spans="12:89" x14ac:dyDescent="0.15">
      <c r="L141" s="14">
        <v>135</v>
      </c>
      <c r="M141" s="95">
        <f>武将属性!$C139</f>
        <v>446.64810931331488</v>
      </c>
      <c r="N141" s="95">
        <f>武将属性!$R139</f>
        <v>29837.15102744618</v>
      </c>
      <c r="O141" s="95">
        <f>武将属性!$R139</f>
        <v>29837.15102744618</v>
      </c>
      <c r="P141" s="90">
        <f>武将属性!$AD139</f>
        <v>2.5000000000000001E-2</v>
      </c>
      <c r="Q141" s="90">
        <f>武将属性!$AD139</f>
        <v>2.5000000000000001E-2</v>
      </c>
      <c r="R141" s="90">
        <f>武将属性!BG139</f>
        <v>0.20347900973209265</v>
      </c>
      <c r="S141" s="90">
        <f t="shared" si="123"/>
        <v>0.20347900973209265</v>
      </c>
      <c r="T141" s="95">
        <f>战法技能效用!AK139</f>
        <v>2.2508348137022929</v>
      </c>
      <c r="U141" s="95">
        <f t="shared" si="124"/>
        <v>159858152188.93982</v>
      </c>
      <c r="V141" s="95">
        <f t="shared" si="125"/>
        <v>1198989158.4880266</v>
      </c>
      <c r="W141" s="95">
        <f t="shared" si="126"/>
        <v>17948303.450058855</v>
      </c>
      <c r="X141" s="95">
        <f t="shared" si="127"/>
        <v>17948303.450058855</v>
      </c>
      <c r="Y141" s="95">
        <f t="shared" si="128"/>
        <v>522464625098.38</v>
      </c>
      <c r="Z141" s="95">
        <f t="shared" si="129"/>
        <v>522464625098.38</v>
      </c>
      <c r="AA141" s="95">
        <f t="shared" si="130"/>
        <v>444981787297.68909</v>
      </c>
      <c r="AB141" s="95">
        <f t="shared" si="131"/>
        <v>444981787297.68909</v>
      </c>
      <c r="AC141" s="95">
        <f t="shared" si="132"/>
        <v>329469980122.39343</v>
      </c>
      <c r="AD141" s="92"/>
      <c r="AE141" s="14">
        <v>135</v>
      </c>
      <c r="AF141" s="95">
        <f>武将属性!$C139</f>
        <v>446.64810931331488</v>
      </c>
      <c r="AG141" s="91">
        <f>士兵属性!$D139</f>
        <v>1803.1602746052283</v>
      </c>
      <c r="AH141" s="91">
        <f>士兵属性!$D139</f>
        <v>1803.1602746052283</v>
      </c>
      <c r="AI141" s="92">
        <f>士兵属性!$O139</f>
        <v>2.5000000000000001E-2</v>
      </c>
      <c r="AJ141" s="92">
        <f>士兵属性!$O139</f>
        <v>2.5000000000000001E-2</v>
      </c>
      <c r="AK141" s="92">
        <f>士兵属性!AV139</f>
        <v>0.20347900973209265</v>
      </c>
      <c r="AL141" s="92">
        <f t="shared" si="133"/>
        <v>0.20347900973209265</v>
      </c>
      <c r="AM141" s="95">
        <f>带兵数!$D138</f>
        <v>10620.238018096192</v>
      </c>
      <c r="AN141" s="91">
        <f>战法技能效用!AQ139</f>
        <v>4.95145555120315</v>
      </c>
      <c r="AO141" s="91">
        <f t="shared" si="134"/>
        <v>1765646741345.6321</v>
      </c>
      <c r="AP141" s="95">
        <f t="shared" si="135"/>
        <v>5360064691.8746538</v>
      </c>
      <c r="AQ141" s="95">
        <f t="shared" si="136"/>
        <v>1187534386.1772559</v>
      </c>
      <c r="AR141" s="95">
        <f t="shared" si="137"/>
        <v>1187534386.1772559</v>
      </c>
      <c r="AS141" s="95">
        <f t="shared" si="138"/>
        <v>2335670985778.4092</v>
      </c>
      <c r="AT141" s="95">
        <f t="shared" si="139"/>
        <v>2335670985778.4092</v>
      </c>
      <c r="AU141" s="95">
        <f t="shared" si="140"/>
        <v>1989285015411.9543</v>
      </c>
      <c r="AV141" s="95">
        <f t="shared" si="141"/>
        <v>1989285015411.9543</v>
      </c>
      <c r="AW141" s="95">
        <f t="shared" si="142"/>
        <v>403251758.80877078</v>
      </c>
      <c r="AX141" s="95">
        <f t="shared" si="143"/>
        <v>719593656193.78345</v>
      </c>
      <c r="AY141" s="14">
        <v>135</v>
      </c>
      <c r="AZ141" s="14">
        <f t="shared" si="144"/>
        <v>3.2954326777988481</v>
      </c>
      <c r="BA141" s="14">
        <f t="shared" si="145"/>
        <v>11.04508413971141</v>
      </c>
      <c r="BD141" s="14">
        <v>135</v>
      </c>
      <c r="BE141" s="95">
        <f>求节点(节奏总纲!$D$4:$D$163,M$7:M$166,$BD141)</f>
        <v>233.49740018381911</v>
      </c>
      <c r="BF141" s="95">
        <f>求节点(节奏总纲!$D$4:$D$163,N$7:N$166,$BD141)</f>
        <v>13328.495874529124</v>
      </c>
      <c r="BG141" s="95">
        <f>求节点(节奏总纲!$D$4:$D$163,O$7:O$166,$BD141)</f>
        <v>13328.495874529124</v>
      </c>
      <c r="BH141" s="95">
        <f>求节点(节奏总纲!$D$4:$D$163,P$7:P$166,$BD141)</f>
        <v>2.5000000000000001E-2</v>
      </c>
      <c r="BI141" s="95">
        <f>求节点(节奏总纲!$D$4:$D$163,Q$7:Q$166,$BD141)</f>
        <v>2.5000000000000001E-2</v>
      </c>
      <c r="BJ141" s="95">
        <f>求节点(节奏总纲!$D$4:$D$163,T$7:T$166,$BD141)</f>
        <v>1.3901415544220028</v>
      </c>
      <c r="BK141" s="95">
        <f>求节点(节奏总纲!$D$4:$D$163,U$7:U$166,$BD141)</f>
        <v>7588184397.5748091</v>
      </c>
      <c r="BL141" s="91"/>
      <c r="BM141" s="14">
        <v>135</v>
      </c>
      <c r="BN141" s="95">
        <f>求节点(节奏总纲!$D$4:$D$163,AF$7:AF$166,$BD141)</f>
        <v>233.49740018381911</v>
      </c>
      <c r="BO141" s="95">
        <f>求节点(节奏总纲!$D$4:$D$163,AG$7:AG$166,$BD141)</f>
        <v>729.00228434802523</v>
      </c>
      <c r="BP141" s="95">
        <f>求节点(节奏总纲!$D$4:$D$163,AH$7:AH$166,$BD141)</f>
        <v>729.00228434802523</v>
      </c>
      <c r="BQ141" s="95">
        <f>求节点(节奏总纲!$D$4:$D$163,AI$7:AI$166,$BD141)</f>
        <v>2.5000000000000001E-2</v>
      </c>
      <c r="BR141" s="95">
        <f>求节点(节奏总纲!$D$4:$D$163,AJ$7:AJ$166,$BD141)</f>
        <v>2.5000000000000001E-2</v>
      </c>
      <c r="BS141" s="95">
        <f>求节点(节奏总纲!$D$4:$D$163,AM$7:AM$166,$BD141)</f>
        <v>6312.002038035349</v>
      </c>
      <c r="BT141" s="95">
        <f>求节点(节奏总纲!$D$4:$D$163,AN$7:AN$166,$BD141)</f>
        <v>1.1010608541639357</v>
      </c>
      <c r="BU141" s="95">
        <f>求节点(节奏总纲!$D$4:$D$163,AO$7:AO$166,$BD141)</f>
        <v>5594266998.5254889</v>
      </c>
      <c r="BX141" s="14">
        <v>135</v>
      </c>
      <c r="BY141" s="14">
        <f t="shared" ref="BY141:BY166" si="146">(M141-M140)*V141+BY140</f>
        <v>77441129089.162216</v>
      </c>
      <c r="BZ141" s="14">
        <f t="shared" ref="BZ141:BZ166" si="147">(N141-N140)*W141+BZ140</f>
        <v>112071174904.75204</v>
      </c>
      <c r="CA141" s="14">
        <f t="shared" ref="CA141:CA166" si="148">(O141-O140)*X141+CA140</f>
        <v>112071174904.75204</v>
      </c>
      <c r="CB141" s="14">
        <f t="shared" ref="CB141:CB166" si="149">(P141-P140)*Y141+CB140</f>
        <v>29323277.887958582</v>
      </c>
      <c r="CC141" s="14">
        <f t="shared" ref="CC141:CC166" si="150">(Q141-Q140)*Z141+CC140</f>
        <v>29323277.887958582</v>
      </c>
      <c r="CD141" s="14">
        <f t="shared" ref="CD141:CD166" si="151">(T141-T140)*AC141+CD140</f>
        <v>65334815468.644691</v>
      </c>
      <c r="CF141" s="93">
        <f t="shared" ref="CF141:CF166" si="152">BY141/SUM($BY141:$CD141)</f>
        <v>0.21102450986257684</v>
      </c>
      <c r="CG141" s="93">
        <f t="shared" ref="CG141:CG166" si="153">BZ141/SUM($BY141:$CD141)</f>
        <v>0.30539023684390176</v>
      </c>
      <c r="CH141" s="93">
        <f t="shared" ref="CH141:CH166" si="154">CA141/SUM($BY141:$CD141)</f>
        <v>0.30539023684390176</v>
      </c>
      <c r="CI141" s="93">
        <f t="shared" ref="CI141:CI166" si="155">CB141/SUM($BY141:$CD141)</f>
        <v>7.9904960279518825E-5</v>
      </c>
      <c r="CJ141" s="93">
        <f t="shared" ref="CJ141:CJ166" si="156">CC141/SUM($BY141:$CD141)</f>
        <v>7.9904960279518825E-5</v>
      </c>
      <c r="CK141" s="93">
        <f t="shared" ref="CK141:CK166" si="157">CD141/SUM($BY141:$CD141)</f>
        <v>0.17803520652906074</v>
      </c>
    </row>
    <row r="142" spans="12:89" x14ac:dyDescent="0.15">
      <c r="L142" s="14">
        <v>136</v>
      </c>
      <c r="M142" s="95">
        <f>武将属性!$C140</f>
        <v>447.5013438380372</v>
      </c>
      <c r="N142" s="95">
        <f>武将属性!$R140</f>
        <v>30012.697975131061</v>
      </c>
      <c r="O142" s="95">
        <f>武将属性!$R140</f>
        <v>30012.697975131061</v>
      </c>
      <c r="P142" s="90">
        <f>武将属性!$AD140</f>
        <v>2.5000000000000001E-2</v>
      </c>
      <c r="Q142" s="90">
        <f>武将属性!$AD140</f>
        <v>2.5000000000000001E-2</v>
      </c>
      <c r="R142" s="90">
        <f>武将属性!BG140</f>
        <v>0.20347900973209265</v>
      </c>
      <c r="S142" s="90">
        <f t="shared" si="123"/>
        <v>0.20347900973209265</v>
      </c>
      <c r="T142" s="95">
        <f>战法技能效用!AK140</f>
        <v>2.2533040778968245</v>
      </c>
      <c r="U142" s="95">
        <f t="shared" si="124"/>
        <v>162299997862.75015</v>
      </c>
      <c r="V142" s="95">
        <f t="shared" si="125"/>
        <v>1224801222.4632626</v>
      </c>
      <c r="W142" s="95">
        <f t="shared" si="126"/>
        <v>18262276.635074403</v>
      </c>
      <c r="X142" s="95">
        <f t="shared" si="127"/>
        <v>18262276.635074403</v>
      </c>
      <c r="Y142" s="95">
        <f t="shared" si="128"/>
        <v>534731895596.85925</v>
      </c>
      <c r="Z142" s="95">
        <f t="shared" si="129"/>
        <v>534731895596.85925</v>
      </c>
      <c r="AA142" s="95">
        <f t="shared" si="130"/>
        <v>455429790261.8125</v>
      </c>
      <c r="AB142" s="95">
        <f t="shared" si="131"/>
        <v>455429790261.8125</v>
      </c>
      <c r="AC142" s="95">
        <f t="shared" si="132"/>
        <v>336949869955.66248</v>
      </c>
      <c r="AD142" s="92"/>
      <c r="AE142" s="14">
        <v>136</v>
      </c>
      <c r="AF142" s="95">
        <f>武将属性!$C140</f>
        <v>447.5013438380372</v>
      </c>
      <c r="AG142" s="91">
        <f>士兵属性!$D140</f>
        <v>1819.5780356113537</v>
      </c>
      <c r="AH142" s="91">
        <f>士兵属性!$D140</f>
        <v>1819.5780356113537</v>
      </c>
      <c r="AI142" s="92">
        <f>士兵属性!$O140</f>
        <v>2.5000000000000001E-2</v>
      </c>
      <c r="AJ142" s="92">
        <f>士兵属性!$O140</f>
        <v>2.5000000000000001E-2</v>
      </c>
      <c r="AK142" s="92">
        <f>士兵属性!AV140</f>
        <v>0.20347900973209265</v>
      </c>
      <c r="AL142" s="92">
        <f t="shared" si="133"/>
        <v>0.20347900973209265</v>
      </c>
      <c r="AM142" s="95">
        <f>带兵数!$D139</f>
        <v>10688.065096972121</v>
      </c>
      <c r="AN142" s="91">
        <f>战法技能效用!AQ140</f>
        <v>4.9672447708895211</v>
      </c>
      <c r="AO142" s="91">
        <f t="shared" si="134"/>
        <v>1834156408105.5493</v>
      </c>
      <c r="AP142" s="95">
        <f t="shared" si="135"/>
        <v>5546322866.1470413</v>
      </c>
      <c r="AQ142" s="95">
        <f t="shared" si="136"/>
        <v>1220039239.7480795</v>
      </c>
      <c r="AR142" s="95">
        <f t="shared" si="137"/>
        <v>1220039239.7480795</v>
      </c>
      <c r="AS142" s="95">
        <f t="shared" si="138"/>
        <v>2421450669229.6929</v>
      </c>
      <c r="AT142" s="95">
        <f t="shared" si="139"/>
        <v>2421450669229.6929</v>
      </c>
      <c r="AU142" s="95">
        <f t="shared" si="140"/>
        <v>2062343352804.2603</v>
      </c>
      <c r="AV142" s="95">
        <f t="shared" si="141"/>
        <v>2062343352804.2603</v>
      </c>
      <c r="AW142" s="95">
        <f t="shared" si="142"/>
        <v>415408510.9115743</v>
      </c>
      <c r="AX142" s="95">
        <f t="shared" si="143"/>
        <v>744047441814.14136</v>
      </c>
      <c r="AY142" s="14">
        <v>136</v>
      </c>
      <c r="AZ142" s="14">
        <f t="shared" si="144"/>
        <v>3.3590731642153311</v>
      </c>
      <c r="BA142" s="14">
        <f t="shared" si="145"/>
        <v>11.301025460620236</v>
      </c>
      <c r="BD142" s="14">
        <v>136</v>
      </c>
      <c r="BE142" s="95">
        <f>求节点(节奏总纲!$D$4:$D$163,M$7:M$166,$BD142)</f>
        <v>233.91332772289641</v>
      </c>
      <c r="BF142" s="95">
        <f>求节点(节奏总纲!$D$4:$D$163,N$7:N$166,$BD142)</f>
        <v>13367.130482476809</v>
      </c>
      <c r="BG142" s="95">
        <f>求节点(节奏总纲!$D$4:$D$163,O$7:O$166,$BD142)</f>
        <v>13367.130482476809</v>
      </c>
      <c r="BH142" s="95">
        <f>求节点(节奏总纲!$D$4:$D$163,P$7:P$166,$BD142)</f>
        <v>2.5000000000000001E-2</v>
      </c>
      <c r="BI142" s="95">
        <f>求节点(节奏总纲!$D$4:$D$163,Q$7:Q$166,$BD142)</f>
        <v>2.5000000000000001E-2</v>
      </c>
      <c r="BJ142" s="95">
        <f>求节点(节奏总纲!$D$4:$D$163,T$7:T$166,$BD142)</f>
        <v>1.3917891088421939</v>
      </c>
      <c r="BK142" s="95">
        <f>求节点(节奏总纲!$D$4:$D$163,U$7:U$166,$BD142)</f>
        <v>7655451725.9424105</v>
      </c>
      <c r="BL142" s="91"/>
      <c r="BM142" s="14">
        <v>136</v>
      </c>
      <c r="BN142" s="95">
        <f>求节点(节奏总纲!$D$4:$D$163,AF$7:AF$166,$BD142)</f>
        <v>233.91332772289641</v>
      </c>
      <c r="BO142" s="95">
        <f>求节点(节奏总纲!$D$4:$D$163,AG$7:AG$166,$BD142)</f>
        <v>730.9609007517422</v>
      </c>
      <c r="BP142" s="95">
        <f>求节点(节奏总纲!$D$4:$D$163,AH$7:AH$166,$BD142)</f>
        <v>730.9609007517422</v>
      </c>
      <c r="BQ142" s="95">
        <f>求节点(节奏总纲!$D$4:$D$163,AI$7:AI$166,$BD142)</f>
        <v>2.5000000000000001E-2</v>
      </c>
      <c r="BR142" s="95">
        <f>求节点(节奏总纲!$D$4:$D$163,AJ$7:AJ$166,$BD142)</f>
        <v>2.5000000000000001E-2</v>
      </c>
      <c r="BS142" s="95">
        <f>求节点(节奏总纲!$D$4:$D$163,AM$7:AM$166,$BD142)</f>
        <v>6319.3957285229089</v>
      </c>
      <c r="BT142" s="95">
        <f>求节点(节奏总纲!$D$4:$D$163,AN$7:AN$166,$BD142)</f>
        <v>1.1066766150780714</v>
      </c>
      <c r="BU142" s="95">
        <f>求节点(节奏总纲!$D$4:$D$163,AO$7:AO$166,$BD142)</f>
        <v>5674381441.1097889</v>
      </c>
      <c r="BX142" s="14">
        <v>136</v>
      </c>
      <c r="BY142" s="14">
        <f t="shared" si="146"/>
        <v>78486171778.089981</v>
      </c>
      <c r="BZ142" s="14">
        <f t="shared" si="147"/>
        <v>115277061825.81628</v>
      </c>
      <c r="CA142" s="14">
        <f t="shared" si="148"/>
        <v>115277061825.81628</v>
      </c>
      <c r="CB142" s="14">
        <f t="shared" si="149"/>
        <v>29323277.887958582</v>
      </c>
      <c r="CC142" s="14">
        <f t="shared" si="150"/>
        <v>29323277.887958582</v>
      </c>
      <c r="CD142" s="14">
        <f t="shared" si="151"/>
        <v>66166833717.878304</v>
      </c>
      <c r="CF142" s="93">
        <f t="shared" si="152"/>
        <v>0.20914822736227409</v>
      </c>
      <c r="CG142" s="93">
        <f t="shared" si="153"/>
        <v>0.30718778340430208</v>
      </c>
      <c r="CH142" s="93">
        <f t="shared" si="154"/>
        <v>0.30718778340430208</v>
      </c>
      <c r="CI142" s="93">
        <f t="shared" si="155"/>
        <v>7.8140027112775492E-5</v>
      </c>
      <c r="CJ142" s="93">
        <f t="shared" si="156"/>
        <v>7.8140027112775492E-5</v>
      </c>
      <c r="CK142" s="93">
        <f t="shared" si="157"/>
        <v>0.17631992577489641</v>
      </c>
    </row>
    <row r="143" spans="12:89" x14ac:dyDescent="0.15">
      <c r="L143" s="14">
        <v>137</v>
      </c>
      <c r="M143" s="95">
        <f>武将属性!$C141</f>
        <v>448.35457836275941</v>
      </c>
      <c r="N143" s="95">
        <f>武将属性!$R141</f>
        <v>30188.136274152952</v>
      </c>
      <c r="O143" s="95">
        <f>武将属性!$R141</f>
        <v>30188.136274152952</v>
      </c>
      <c r="P143" s="90">
        <f>武将属性!$AD141</f>
        <v>2.5000000000000001E-2</v>
      </c>
      <c r="Q143" s="90">
        <f>武将属性!$AD141</f>
        <v>2.5000000000000001E-2</v>
      </c>
      <c r="R143" s="90">
        <f>武将属性!BG141</f>
        <v>0.20347900973209265</v>
      </c>
      <c r="S143" s="90">
        <f t="shared" si="123"/>
        <v>0.20347900973209265</v>
      </c>
      <c r="T143" s="95">
        <f>战法技能效用!AK141</f>
        <v>2.2557733420913566</v>
      </c>
      <c r="U143" s="95">
        <f t="shared" si="124"/>
        <v>164765893479.55203</v>
      </c>
      <c r="V143" s="95">
        <f t="shared" si="125"/>
        <v>1251025874.946507</v>
      </c>
      <c r="W143" s="95">
        <f t="shared" si="126"/>
        <v>18580251.976760417</v>
      </c>
      <c r="X143" s="95">
        <f t="shared" si="127"/>
        <v>18580251.976760417</v>
      </c>
      <c r="Y143" s="95">
        <f t="shared" si="128"/>
        <v>547222613348.82288</v>
      </c>
      <c r="Z143" s="95">
        <f t="shared" si="129"/>
        <v>547222613348.82288</v>
      </c>
      <c r="AA143" s="95">
        <f t="shared" si="130"/>
        <v>466068102681.24768</v>
      </c>
      <c r="AB143" s="95">
        <f t="shared" si="131"/>
        <v>466068102681.24768</v>
      </c>
      <c r="AC143" s="95">
        <f t="shared" si="132"/>
        <v>344559107620.33911</v>
      </c>
      <c r="AD143" s="92"/>
      <c r="AE143" s="14">
        <v>137</v>
      </c>
      <c r="AF143" s="95">
        <f>武将属性!$C141</f>
        <v>448.35457836275941</v>
      </c>
      <c r="AG143" s="91">
        <f>士兵属性!$D141</f>
        <v>1836.0851038297026</v>
      </c>
      <c r="AH143" s="91">
        <f>士兵属性!$D141</f>
        <v>1836.0851038297026</v>
      </c>
      <c r="AI143" s="92">
        <f>士兵属性!$O141</f>
        <v>2.5000000000000001E-2</v>
      </c>
      <c r="AJ143" s="92">
        <f>士兵属性!$O141</f>
        <v>2.5000000000000001E-2</v>
      </c>
      <c r="AK143" s="92">
        <f>士兵属性!AV141</f>
        <v>0.20347900973209265</v>
      </c>
      <c r="AL143" s="92">
        <f t="shared" si="133"/>
        <v>0.20347900973209265</v>
      </c>
      <c r="AM143" s="95">
        <f>带兵数!$D140</f>
        <v>10755.35116789837</v>
      </c>
      <c r="AN143" s="91">
        <f>战法技能效用!AQ141</f>
        <v>4.983033990575894</v>
      </c>
      <c r="AO143" s="91">
        <f t="shared" si="134"/>
        <v>1904820778305.9294</v>
      </c>
      <c r="AP143" s="95">
        <f t="shared" si="135"/>
        <v>5737756333.581337</v>
      </c>
      <c r="AQ143" s="95">
        <f t="shared" si="136"/>
        <v>1253187043.8410437</v>
      </c>
      <c r="AR143" s="95">
        <f t="shared" si="137"/>
        <v>1253187043.8410437</v>
      </c>
      <c r="AS143" s="95">
        <f t="shared" si="138"/>
        <v>2509804216284.0127</v>
      </c>
      <c r="AT143" s="95">
        <f t="shared" si="139"/>
        <v>2509804216284.0127</v>
      </c>
      <c r="AU143" s="95">
        <f t="shared" si="140"/>
        <v>2137593843255.97</v>
      </c>
      <c r="AV143" s="95">
        <f t="shared" si="141"/>
        <v>2137593843255.97</v>
      </c>
      <c r="AW143" s="95">
        <f t="shared" si="142"/>
        <v>427872233.56809008</v>
      </c>
      <c r="AX143" s="95">
        <f t="shared" si="143"/>
        <v>769160953166.31934</v>
      </c>
      <c r="AY143" s="14">
        <v>137</v>
      </c>
      <c r="AZ143" s="14">
        <f t="shared" si="144"/>
        <v>3.4233569705866183</v>
      </c>
      <c r="BA143" s="14">
        <f t="shared" si="145"/>
        <v>11.56077109212122</v>
      </c>
      <c r="BD143" s="14">
        <v>137</v>
      </c>
      <c r="BE143" s="95">
        <f>求节点(节奏总纲!$D$4:$D$163,M$7:M$166,$BD143)</f>
        <v>234.30661051831112</v>
      </c>
      <c r="BF143" s="95">
        <f>求节点(节奏总纲!$D$4:$D$163,N$7:N$166,$BD143)</f>
        <v>13403.661669248242</v>
      </c>
      <c r="BG143" s="95">
        <f>求节点(节奏总纲!$D$4:$D$163,O$7:O$166,$BD143)</f>
        <v>13403.661669248242</v>
      </c>
      <c r="BH143" s="95">
        <f>求节点(节奏总纲!$D$4:$D$163,P$7:P$166,$BD143)</f>
        <v>2.5000000000000001E-2</v>
      </c>
      <c r="BI143" s="95">
        <f>求节点(节奏总纲!$D$4:$D$163,Q$7:Q$166,$BD143)</f>
        <v>2.5000000000000001E-2</v>
      </c>
      <c r="BJ143" s="95">
        <f>求节点(节奏总纲!$D$4:$D$163,T$7:T$166,$BD143)</f>
        <v>1.3933469638700386</v>
      </c>
      <c r="BK143" s="95">
        <f>求节点(节奏总纲!$D$4:$D$163,U$7:U$166,$BD143)</f>
        <v>7724510856.6301651</v>
      </c>
      <c r="BL143" s="91"/>
      <c r="BM143" s="14">
        <v>137</v>
      </c>
      <c r="BN143" s="95">
        <f>求节点(节奏总纲!$D$4:$D$163,AF$7:AF$166,$BD143)</f>
        <v>234.30661051831112</v>
      </c>
      <c r="BO143" s="95">
        <f>求节点(节奏总纲!$D$4:$D$163,AG$7:AG$166,$BD143)</f>
        <v>732.8790850711448</v>
      </c>
      <c r="BP143" s="95">
        <f>求节点(节奏总纲!$D$4:$D$163,AH$7:AH$166,$BD143)</f>
        <v>732.8790850711448</v>
      </c>
      <c r="BQ143" s="95">
        <f>求节点(节奏总纲!$D$4:$D$163,AI$7:AI$166,$BD143)</f>
        <v>2.5000000000000001E-2</v>
      </c>
      <c r="BR143" s="95">
        <f>求节点(节奏总纲!$D$4:$D$163,AJ$7:AJ$166,$BD143)</f>
        <v>2.5000000000000001E-2</v>
      </c>
      <c r="BS143" s="95">
        <f>求节点(节奏总纲!$D$4:$D$163,AM$7:AM$166,$BD143)</f>
        <v>6326.219858546362</v>
      </c>
      <c r="BT143" s="95">
        <f>求节点(节奏总纲!$D$4:$D$163,AN$7:AN$166,$BD143)</f>
        <v>1.1120548588976245</v>
      </c>
      <c r="BU143" s="95">
        <f>求节点(节奏总纲!$D$4:$D$163,AO$7:AO$166,$BD143)</f>
        <v>5760537986.1899137</v>
      </c>
      <c r="BX143" s="14">
        <v>137</v>
      </c>
      <c r="BY143" s="14">
        <f t="shared" si="146"/>
        <v>79553590245.915146</v>
      </c>
      <c r="BZ143" s="14">
        <f t="shared" si="147"/>
        <v>118536749628.01726</v>
      </c>
      <c r="CA143" s="14">
        <f t="shared" si="148"/>
        <v>118536749628.01726</v>
      </c>
      <c r="CB143" s="14">
        <f t="shared" si="149"/>
        <v>29323277.887958582</v>
      </c>
      <c r="CC143" s="14">
        <f t="shared" si="150"/>
        <v>29323277.887958582</v>
      </c>
      <c r="CD143" s="14">
        <f t="shared" si="151"/>
        <v>67017641185.225136</v>
      </c>
      <c r="CF143" s="93">
        <f t="shared" si="152"/>
        <v>0.20733096179016414</v>
      </c>
      <c r="CG143" s="93">
        <f t="shared" si="153"/>
        <v>0.30892808523017762</v>
      </c>
      <c r="CH143" s="93">
        <f t="shared" si="154"/>
        <v>0.30892808523017762</v>
      </c>
      <c r="CI143" s="93">
        <f t="shared" si="155"/>
        <v>7.6421735192056626E-5</v>
      </c>
      <c r="CJ143" s="93">
        <f t="shared" si="156"/>
        <v>7.6421735192056626E-5</v>
      </c>
      <c r="CK143" s="93">
        <f t="shared" si="157"/>
        <v>0.17466002427909663</v>
      </c>
    </row>
    <row r="144" spans="12:89" x14ac:dyDescent="0.15">
      <c r="L144" s="14">
        <v>138</v>
      </c>
      <c r="M144" s="95">
        <f>武将属性!$C142</f>
        <v>449.20781288748174</v>
      </c>
      <c r="N144" s="95">
        <f>武将属性!$R142</f>
        <v>30363.574573174843</v>
      </c>
      <c r="O144" s="95">
        <f>武将属性!$R142</f>
        <v>30363.574573174843</v>
      </c>
      <c r="P144" s="90">
        <f>武将属性!$AD142</f>
        <v>2.5000000000000001E-2</v>
      </c>
      <c r="Q144" s="90">
        <f>武将属性!$AD142</f>
        <v>2.5000000000000001E-2</v>
      </c>
      <c r="R144" s="90">
        <f>武将属性!BG142</f>
        <v>0.20347900973209265</v>
      </c>
      <c r="S144" s="90">
        <f t="shared" si="123"/>
        <v>0.20347900973209265</v>
      </c>
      <c r="T144" s="95">
        <f>战法技能效用!AK142</f>
        <v>2.2582426062858882</v>
      </c>
      <c r="U144" s="95">
        <f t="shared" si="124"/>
        <v>167257158041.17001</v>
      </c>
      <c r="V144" s="95">
        <f t="shared" si="125"/>
        <v>1277735724.2742298</v>
      </c>
      <c r="W144" s="95">
        <f t="shared" si="126"/>
        <v>18903204.850476023</v>
      </c>
      <c r="X144" s="95">
        <f t="shared" si="127"/>
        <v>18903204.850476023</v>
      </c>
      <c r="Y144" s="95">
        <f t="shared" si="128"/>
        <v>559969629414.07727</v>
      </c>
      <c r="Z144" s="95">
        <f t="shared" si="129"/>
        <v>559969629414.07727</v>
      </c>
      <c r="AA144" s="95">
        <f t="shared" si="130"/>
        <v>476924703719.7605</v>
      </c>
      <c r="AB144" s="95">
        <f t="shared" si="131"/>
        <v>476924703719.7605</v>
      </c>
      <c r="AC144" s="95">
        <f t="shared" si="132"/>
        <v>352318068054.30212</v>
      </c>
      <c r="AD144" s="92"/>
      <c r="AE144" s="14">
        <v>138</v>
      </c>
      <c r="AF144" s="95">
        <f>武将属性!$C142</f>
        <v>449.20781288748174</v>
      </c>
      <c r="AG144" s="91">
        <f>士兵属性!$D142</f>
        <v>1852.6815051884016</v>
      </c>
      <c r="AH144" s="91">
        <f>士兵属性!$D142</f>
        <v>1852.6815051884016</v>
      </c>
      <c r="AI144" s="92">
        <f>士兵属性!$O142</f>
        <v>2.5000000000000001E-2</v>
      </c>
      <c r="AJ144" s="92">
        <f>士兵属性!$O142</f>
        <v>2.5000000000000001E-2</v>
      </c>
      <c r="AK144" s="92">
        <f>士兵属性!AV142</f>
        <v>0.20347900973209265</v>
      </c>
      <c r="AL144" s="92">
        <f t="shared" si="133"/>
        <v>0.20347900973209265</v>
      </c>
      <c r="AM144" s="95">
        <f>带兵数!$D141</f>
        <v>10822.845460334433</v>
      </c>
      <c r="AN144" s="91">
        <f>战法技能效用!AQ142</f>
        <v>4.9988232102622669</v>
      </c>
      <c r="AO144" s="91">
        <f t="shared" si="134"/>
        <v>1977965172950.2063</v>
      </c>
      <c r="AP144" s="95">
        <f t="shared" si="135"/>
        <v>5935225820.1916275</v>
      </c>
      <c r="AQ144" s="95">
        <f t="shared" si="136"/>
        <v>1287148858.7651036</v>
      </c>
      <c r="AR144" s="95">
        <f t="shared" si="137"/>
        <v>1287148858.7651036</v>
      </c>
      <c r="AS144" s="95">
        <f t="shared" si="138"/>
        <v>2601121765543.0156</v>
      </c>
      <c r="AT144" s="95">
        <f t="shared" si="139"/>
        <v>2601121765543.0156</v>
      </c>
      <c r="AU144" s="95">
        <f t="shared" si="140"/>
        <v>2215368766818.0474</v>
      </c>
      <c r="AV144" s="95">
        <f t="shared" si="141"/>
        <v>2215368766818.0474</v>
      </c>
      <c r="AW144" s="95">
        <f t="shared" si="142"/>
        <v>440674662.46252352</v>
      </c>
      <c r="AX144" s="95">
        <f t="shared" si="143"/>
        <v>795048229118.99341</v>
      </c>
      <c r="AY144" s="14">
        <v>138</v>
      </c>
      <c r="AZ144" s="14">
        <f t="shared" si="144"/>
        <v>3.4887402666370173</v>
      </c>
      <c r="BA144" s="14">
        <f t="shared" si="145"/>
        <v>11.825892512554436</v>
      </c>
      <c r="BD144" s="14">
        <v>138</v>
      </c>
      <c r="BE144" s="95">
        <f>求节点(节奏总纲!$D$4:$D$163,M$7:M$166,$BD144)</f>
        <v>234.69468463435896</v>
      </c>
      <c r="BF144" s="95">
        <f>求节点(节奏总纲!$D$4:$D$163,N$7:N$166,$BD144)</f>
        <v>13439.709033078521</v>
      </c>
      <c r="BG144" s="95">
        <f>求节点(节奏总纲!$D$4:$D$163,O$7:O$166,$BD144)</f>
        <v>13439.709033078521</v>
      </c>
      <c r="BH144" s="95">
        <f>求节点(节奏总纲!$D$4:$D$163,P$7:P$166,$BD144)</f>
        <v>2.5000000000000001E-2</v>
      </c>
      <c r="BI144" s="95">
        <f>求节点(节奏总纲!$D$4:$D$163,Q$7:Q$166,$BD144)</f>
        <v>2.5000000000000001E-2</v>
      </c>
      <c r="BJ144" s="95">
        <f>求节点(节奏总纲!$D$4:$D$163,T$7:T$166,$BD144)</f>
        <v>1.3948841864994292</v>
      </c>
      <c r="BK144" s="95">
        <f>求节点(节奏总纲!$D$4:$D$163,U$7:U$166,$BD144)</f>
        <v>7793982132.5783625</v>
      </c>
      <c r="BL144" s="91"/>
      <c r="BM144" s="14">
        <v>138</v>
      </c>
      <c r="BN144" s="95">
        <f>求节点(节奏总纲!$D$4:$D$163,AF$7:AF$166,$BD144)</f>
        <v>234.69468463435896</v>
      </c>
      <c r="BO144" s="95">
        <f>求节点(节奏总纲!$D$4:$D$163,AG$7:AG$166,$BD144)</f>
        <v>734.78796931780369</v>
      </c>
      <c r="BP144" s="95">
        <f>求节点(节奏总纲!$D$4:$D$163,AH$7:AH$166,$BD144)</f>
        <v>734.78796931780369</v>
      </c>
      <c r="BQ144" s="95">
        <f>求节点(节奏总纲!$D$4:$D$163,AI$7:AI$166,$BD144)</f>
        <v>2.5000000000000001E-2</v>
      </c>
      <c r="BR144" s="95">
        <f>求节点(节奏总纲!$D$4:$D$163,AJ$7:AJ$166,$BD144)</f>
        <v>2.5000000000000001E-2</v>
      </c>
      <c r="BS144" s="95">
        <f>求节点(节奏总纲!$D$4:$D$163,AM$7:AM$166,$BD144)</f>
        <v>6332.9129798959357</v>
      </c>
      <c r="BT144" s="95">
        <f>求节点(节奏总纲!$D$4:$D$163,AN$7:AN$166,$BD144)</f>
        <v>1.1173784697123503</v>
      </c>
      <c r="BU144" s="95">
        <f>求节点(节奏总纲!$D$4:$D$163,AO$7:AO$166,$BD144)</f>
        <v>5848084318.4573574</v>
      </c>
      <c r="BX144" s="14">
        <v>138</v>
      </c>
      <c r="BY144" s="14">
        <f t="shared" si="146"/>
        <v>80643798479.337006</v>
      </c>
      <c r="BZ144" s="14">
        <f t="shared" si="147"/>
        <v>121853095733.04713</v>
      </c>
      <c r="CA144" s="14">
        <f t="shared" si="148"/>
        <v>121853095733.04713</v>
      </c>
      <c r="CB144" s="14">
        <f t="shared" si="149"/>
        <v>29323277.887958582</v>
      </c>
      <c r="CC144" s="14">
        <f t="shared" si="150"/>
        <v>29323277.887958582</v>
      </c>
      <c r="CD144" s="14">
        <f t="shared" si="151"/>
        <v>67887607575.758186</v>
      </c>
      <c r="CF144" s="93">
        <f t="shared" si="152"/>
        <v>0.20556862242992913</v>
      </c>
      <c r="CG144" s="93">
        <f t="shared" si="153"/>
        <v>0.31061499459357694</v>
      </c>
      <c r="CH144" s="93">
        <f t="shared" si="154"/>
        <v>0.31061499459357694</v>
      </c>
      <c r="CI144" s="93">
        <f t="shared" si="155"/>
        <v>7.4747791575097497E-5</v>
      </c>
      <c r="CJ144" s="93">
        <f t="shared" si="156"/>
        <v>7.4747791575097497E-5</v>
      </c>
      <c r="CK144" s="93">
        <f t="shared" si="157"/>
        <v>0.17305189279976688</v>
      </c>
    </row>
    <row r="145" spans="12:89" x14ac:dyDescent="0.15">
      <c r="L145" s="14">
        <v>139</v>
      </c>
      <c r="M145" s="95">
        <f>武将属性!$C143</f>
        <v>450.03065669540206</v>
      </c>
      <c r="N145" s="95">
        <f>武将属性!$R143</f>
        <v>30539.012872196734</v>
      </c>
      <c r="O145" s="95">
        <f>武将属性!$R143</f>
        <v>30539.012872196734</v>
      </c>
      <c r="P145" s="90">
        <f>武将属性!$AD143</f>
        <v>2.5000000000000001E-2</v>
      </c>
      <c r="Q145" s="90">
        <f>武将属性!$AD143</f>
        <v>2.5000000000000001E-2</v>
      </c>
      <c r="R145" s="90">
        <f>武将属性!BG143</f>
        <v>0.20347900973209265</v>
      </c>
      <c r="S145" s="90">
        <f t="shared" si="123"/>
        <v>0.20347900973209265</v>
      </c>
      <c r="T145" s="95">
        <f>战法技能效用!AK143</f>
        <v>2.2607118704804203</v>
      </c>
      <c r="U145" s="95">
        <f t="shared" si="124"/>
        <v>169762482732.89651</v>
      </c>
      <c r="V145" s="95">
        <f t="shared" si="125"/>
        <v>1304937053.6566978</v>
      </c>
      <c r="W145" s="95">
        <f t="shared" si="126"/>
        <v>19229884.137412328</v>
      </c>
      <c r="X145" s="95">
        <f t="shared" si="127"/>
        <v>19229884.137412328</v>
      </c>
      <c r="Y145" s="95">
        <f t="shared" si="128"/>
        <v>572938223612.96289</v>
      </c>
      <c r="Z145" s="95">
        <f t="shared" si="129"/>
        <v>572938223612.96289</v>
      </c>
      <c r="AA145" s="95">
        <f t="shared" si="130"/>
        <v>487970022288.97839</v>
      </c>
      <c r="AB145" s="95">
        <f t="shared" si="131"/>
        <v>487970022288.97839</v>
      </c>
      <c r="AC145" s="95">
        <f t="shared" si="132"/>
        <v>360204582637.20313</v>
      </c>
      <c r="AD145" s="92"/>
      <c r="AE145" s="14">
        <v>139</v>
      </c>
      <c r="AF145" s="95">
        <f>武将属性!$C143</f>
        <v>450.03065669540206</v>
      </c>
      <c r="AG145" s="91">
        <f>士兵属性!$D143</f>
        <v>1869.3672396874506</v>
      </c>
      <c r="AH145" s="91">
        <f>士兵属性!$D143</f>
        <v>1869.3672396874506</v>
      </c>
      <c r="AI145" s="92">
        <f>士兵属性!$O143</f>
        <v>2.5000000000000001E-2</v>
      </c>
      <c r="AJ145" s="92">
        <f>士兵属性!$O143</f>
        <v>2.5000000000000001E-2</v>
      </c>
      <c r="AK145" s="92">
        <f>士兵属性!AV143</f>
        <v>0.20347900973209265</v>
      </c>
      <c r="AL145" s="92">
        <f t="shared" si="133"/>
        <v>0.20347900973209265</v>
      </c>
      <c r="AM145" s="95">
        <f>带兵数!$D142</f>
        <v>10890.531482463473</v>
      </c>
      <c r="AN145" s="91">
        <f>战法技能效用!AQ143</f>
        <v>5.0146124299486399</v>
      </c>
      <c r="AO145" s="91">
        <f t="shared" si="134"/>
        <v>2053522972183.1199</v>
      </c>
      <c r="AP145" s="95">
        <f t="shared" si="135"/>
        <v>6138885719.0211191</v>
      </c>
      <c r="AQ145" s="95">
        <f t="shared" si="136"/>
        <v>1321849509.3915594</v>
      </c>
      <c r="AR145" s="95">
        <f t="shared" si="137"/>
        <v>1321849509.3915594</v>
      </c>
      <c r="AS145" s="95">
        <f t="shared" si="138"/>
        <v>2695304167325.9512</v>
      </c>
      <c r="AT145" s="95">
        <f t="shared" si="139"/>
        <v>2695304167325.9512</v>
      </c>
      <c r="AU145" s="95">
        <f t="shared" si="140"/>
        <v>2295583677960.5347</v>
      </c>
      <c r="AV145" s="95">
        <f t="shared" si="141"/>
        <v>2295583677960.5347</v>
      </c>
      <c r="AW145" s="95">
        <f t="shared" si="142"/>
        <v>453792759.81755066</v>
      </c>
      <c r="AX145" s="95">
        <f t="shared" si="143"/>
        <v>821672949814.52734</v>
      </c>
      <c r="AY145" s="14">
        <v>139</v>
      </c>
      <c r="AZ145" s="14">
        <f t="shared" si="144"/>
        <v>3.5552275407497111</v>
      </c>
      <c r="BA145" s="14">
        <f t="shared" si="145"/>
        <v>12.096447572660228</v>
      </c>
      <c r="BD145" s="14">
        <v>139</v>
      </c>
      <c r="BE145" s="95">
        <f>求节点(节奏总纲!$D$4:$D$163,M$7:M$166,$BD145)</f>
        <v>235.08275875040678</v>
      </c>
      <c r="BF145" s="95">
        <f>求节点(节奏总纲!$D$4:$D$163,N$7:N$166,$BD145)</f>
        <v>13475.756396908799</v>
      </c>
      <c r="BG145" s="95">
        <f>求节点(节奏总纲!$D$4:$D$163,O$7:O$166,$BD145)</f>
        <v>13475.756396908799</v>
      </c>
      <c r="BH145" s="95">
        <f>求节点(节奏总纲!$D$4:$D$163,P$7:P$166,$BD145)</f>
        <v>2.5000000000000001E-2</v>
      </c>
      <c r="BI145" s="95">
        <f>求节点(节奏总纲!$D$4:$D$163,Q$7:Q$166,$BD145)</f>
        <v>2.5000000000000001E-2</v>
      </c>
      <c r="BJ145" s="95">
        <f>求节点(节奏总纲!$D$4:$D$163,T$7:T$166,$BD145)</f>
        <v>1.3964214091288198</v>
      </c>
      <c r="BK145" s="95">
        <f>求节点(节奏总纲!$D$4:$D$163,U$7:U$166,$BD145)</f>
        <v>7863453408.5265598</v>
      </c>
      <c r="BL145" s="91"/>
      <c r="BM145" s="14">
        <v>139</v>
      </c>
      <c r="BN145" s="95">
        <f>求节点(节奏总纲!$D$4:$D$163,AF$7:AF$166,$BD145)</f>
        <v>235.08275875040678</v>
      </c>
      <c r="BO145" s="95">
        <f>求节点(节奏总纲!$D$4:$D$163,AG$7:AG$166,$BD145)</f>
        <v>736.69685356446257</v>
      </c>
      <c r="BP145" s="95">
        <f>求节点(节奏总纲!$D$4:$D$163,AH$7:AH$166,$BD145)</f>
        <v>736.69685356446257</v>
      </c>
      <c r="BQ145" s="95">
        <f>求节点(节奏总纲!$D$4:$D$163,AI$7:AI$166,$BD145)</f>
        <v>2.5000000000000001E-2</v>
      </c>
      <c r="BR145" s="95">
        <f>求节点(节奏总纲!$D$4:$D$163,AJ$7:AJ$166,$BD145)</f>
        <v>2.5000000000000001E-2</v>
      </c>
      <c r="BS145" s="95">
        <f>求节点(节奏总纲!$D$4:$D$163,AM$7:AM$166,$BD145)</f>
        <v>6339.6061012455084</v>
      </c>
      <c r="BT145" s="95">
        <f>求节点(节奏总纲!$D$4:$D$163,AN$7:AN$166,$BD145)</f>
        <v>1.1227020805270764</v>
      </c>
      <c r="BU145" s="95">
        <f>求节点(节奏总纲!$D$4:$D$163,AO$7:AO$166,$BD145)</f>
        <v>5935630650.724802</v>
      </c>
      <c r="BX145" s="14">
        <v>139</v>
      </c>
      <c r="BY145" s="14">
        <f t="shared" si="146"/>
        <v>81717557853.664215</v>
      </c>
      <c r="BZ145" s="14">
        <f t="shared" si="147"/>
        <v>125226753896.50279</v>
      </c>
      <c r="CA145" s="14">
        <f t="shared" si="148"/>
        <v>125226753896.50279</v>
      </c>
      <c r="CB145" s="14">
        <f t="shared" si="149"/>
        <v>29323277.887958582</v>
      </c>
      <c r="CC145" s="14">
        <f t="shared" si="150"/>
        <v>29323277.887958582</v>
      </c>
      <c r="CD145" s="14">
        <f t="shared" si="151"/>
        <v>68777047854.370605</v>
      </c>
      <c r="CF145" s="93">
        <f t="shared" si="152"/>
        <v>0.20378099821081852</v>
      </c>
      <c r="CG145" s="93">
        <f t="shared" si="153"/>
        <v>0.3122809048873893</v>
      </c>
      <c r="CH145" s="93">
        <f t="shared" si="154"/>
        <v>0.3122809048873893</v>
      </c>
      <c r="CI145" s="93">
        <f t="shared" si="155"/>
        <v>7.3124148540049401E-5</v>
      </c>
      <c r="CJ145" s="93">
        <f t="shared" si="156"/>
        <v>7.3124148540049401E-5</v>
      </c>
      <c r="CK145" s="93">
        <f t="shared" si="157"/>
        <v>0.17151094371732284</v>
      </c>
    </row>
    <row r="146" spans="12:89" x14ac:dyDescent="0.15">
      <c r="L146" s="14">
        <v>140</v>
      </c>
      <c r="M146" s="95">
        <f>武将属性!$C144</f>
        <v>450.81875123263376</v>
      </c>
      <c r="N146" s="95">
        <f>武将属性!$R144</f>
        <v>30714.451171218625</v>
      </c>
      <c r="O146" s="95">
        <f>武将属性!$R144</f>
        <v>30714.451171218625</v>
      </c>
      <c r="P146" s="90">
        <f>武将属性!$AD144</f>
        <v>2.5000000000000001E-2</v>
      </c>
      <c r="Q146" s="90">
        <f>武将属性!$AD144</f>
        <v>2.5000000000000001E-2</v>
      </c>
      <c r="R146" s="90">
        <f>武将属性!BG144</f>
        <v>0.20347900973209265</v>
      </c>
      <c r="S146" s="90">
        <f t="shared" si="123"/>
        <v>0.20347900973209265</v>
      </c>
      <c r="T146" s="95">
        <f>战法技能效用!AK144</f>
        <v>2.2631811346749524</v>
      </c>
      <c r="U146" s="95">
        <f t="shared" si="124"/>
        <v>172279908758.8175</v>
      </c>
      <c r="V146" s="95">
        <f t="shared" si="125"/>
        <v>1332575838.5704405</v>
      </c>
      <c r="W146" s="95">
        <f t="shared" si="126"/>
        <v>19559202.673627667</v>
      </c>
      <c r="X146" s="95">
        <f t="shared" si="127"/>
        <v>19559202.673627667</v>
      </c>
      <c r="Y146" s="95">
        <f t="shared" si="128"/>
        <v>586097732163.03003</v>
      </c>
      <c r="Z146" s="95">
        <f t="shared" si="129"/>
        <v>586097732163.03003</v>
      </c>
      <c r="AA146" s="95">
        <f t="shared" si="130"/>
        <v>499177942123.67615</v>
      </c>
      <c r="AB146" s="95">
        <f t="shared" si="131"/>
        <v>499177942123.67615</v>
      </c>
      <c r="AC146" s="95">
        <f t="shared" si="132"/>
        <v>368199098164.34192</v>
      </c>
      <c r="AD146" s="92"/>
      <c r="AE146" s="14">
        <v>140</v>
      </c>
      <c r="AF146" s="95">
        <f>武将属性!$C144</f>
        <v>450.81875123263376</v>
      </c>
      <c r="AG146" s="91">
        <f>士兵属性!$D144</f>
        <v>1886.1422893946842</v>
      </c>
      <c r="AH146" s="91">
        <f>士兵属性!$D144</f>
        <v>1886.1422893946842</v>
      </c>
      <c r="AI146" s="92">
        <f>士兵属性!$O144</f>
        <v>2.5000000000000001E-2</v>
      </c>
      <c r="AJ146" s="92">
        <f>士兵属性!$O144</f>
        <v>2.5000000000000001E-2</v>
      </c>
      <c r="AK146" s="92">
        <f>士兵属性!AV144</f>
        <v>0.20347900973209265</v>
      </c>
      <c r="AL146" s="92">
        <f t="shared" si="133"/>
        <v>0.20347900973209265</v>
      </c>
      <c r="AM146" s="95">
        <f>带兵数!$D143</f>
        <v>10957.697589834352</v>
      </c>
      <c r="AN146" s="91">
        <f>战法技能效用!AQ144</f>
        <v>5.0304016496350101</v>
      </c>
      <c r="AO146" s="91">
        <f t="shared" si="134"/>
        <v>2131261512450.4524</v>
      </c>
      <c r="AP146" s="95">
        <f t="shared" si="135"/>
        <v>6348154603.9461803</v>
      </c>
      <c r="AQ146" s="95">
        <f t="shared" si="136"/>
        <v>1357125490.2408397</v>
      </c>
      <c r="AR146" s="95">
        <f t="shared" si="137"/>
        <v>1357125490.2408397</v>
      </c>
      <c r="AS146" s="95">
        <f t="shared" si="138"/>
        <v>2792065493836.792</v>
      </c>
      <c r="AT146" s="95">
        <f t="shared" si="139"/>
        <v>2792065493836.792</v>
      </c>
      <c r="AU146" s="95">
        <f t="shared" si="140"/>
        <v>2377995052709.5562</v>
      </c>
      <c r="AV146" s="95">
        <f t="shared" si="141"/>
        <v>2377995052709.5562</v>
      </c>
      <c r="AW146" s="95">
        <f t="shared" si="142"/>
        <v>467202486.32038337</v>
      </c>
      <c r="AX146" s="95">
        <f t="shared" si="143"/>
        <v>848942384895.26416</v>
      </c>
      <c r="AY146" s="14">
        <v>140</v>
      </c>
      <c r="AZ146" s="14">
        <f t="shared" si="144"/>
        <v>3.6223632109576851</v>
      </c>
      <c r="BA146" s="14">
        <f t="shared" si="145"/>
        <v>12.370923155259517</v>
      </c>
      <c r="BD146" s="14">
        <v>140</v>
      </c>
      <c r="BE146" s="95">
        <f>求节点(节奏总纲!$D$4:$D$163,M$7:M$166,$BD146)</f>
        <v>235.47083286645463</v>
      </c>
      <c r="BF146" s="95">
        <f>求节点(节奏总纲!$D$4:$D$163,N$7:N$166,$BD146)</f>
        <v>13511.803760739078</v>
      </c>
      <c r="BG146" s="95">
        <f>求节点(节奏总纲!$D$4:$D$163,O$7:O$166,$BD146)</f>
        <v>13511.803760739078</v>
      </c>
      <c r="BH146" s="95">
        <f>求节点(节奏总纲!$D$4:$D$163,P$7:P$166,$BD146)</f>
        <v>2.5000000000000001E-2</v>
      </c>
      <c r="BI146" s="95">
        <f>求节点(节奏总纲!$D$4:$D$163,Q$7:Q$166,$BD146)</f>
        <v>2.5000000000000001E-2</v>
      </c>
      <c r="BJ146" s="95">
        <f>求节点(节奏总纲!$D$4:$D$163,T$7:T$166,$BD146)</f>
        <v>1.3979586317582107</v>
      </c>
      <c r="BK146" s="95">
        <f>求节点(节奏总纲!$D$4:$D$163,U$7:U$166,$BD146)</f>
        <v>7932924684.4747572</v>
      </c>
      <c r="BL146" s="91"/>
      <c r="BM146" s="14">
        <v>140</v>
      </c>
      <c r="BN146" s="95">
        <f>求节点(节奏总纲!$D$4:$D$163,AF$7:AF$166,$BD146)</f>
        <v>235.47083286645463</v>
      </c>
      <c r="BO146" s="95">
        <f>求节点(节奏总纲!$D$4:$D$163,AG$7:AG$166,$BD146)</f>
        <v>738.60573781112146</v>
      </c>
      <c r="BP146" s="95">
        <f>求节点(节奏总纲!$D$4:$D$163,AH$7:AH$166,$BD146)</f>
        <v>738.60573781112146</v>
      </c>
      <c r="BQ146" s="95">
        <f>求节点(节奏总纲!$D$4:$D$163,AI$7:AI$166,$BD146)</f>
        <v>2.5000000000000001E-2</v>
      </c>
      <c r="BR146" s="95">
        <f>求节点(节奏总纲!$D$4:$D$163,AJ$7:AJ$166,$BD146)</f>
        <v>2.5000000000000001E-2</v>
      </c>
      <c r="BS146" s="95">
        <f>求节点(节奏总纲!$D$4:$D$163,AM$7:AM$166,$BD146)</f>
        <v>6346.299222595082</v>
      </c>
      <c r="BT146" s="95">
        <f>求节点(节奏总纲!$D$4:$D$163,AN$7:AN$166,$BD146)</f>
        <v>1.1280256913418025</v>
      </c>
      <c r="BU146" s="95">
        <f>求节点(节奏总纲!$D$4:$D$163,AO$7:AO$166,$BD146)</f>
        <v>6023176982.9922457</v>
      </c>
      <c r="BX146" s="14">
        <v>140</v>
      </c>
      <c r="BY146" s="14">
        <f t="shared" si="146"/>
        <v>82767753592.488525</v>
      </c>
      <c r="BZ146" s="14">
        <f t="shared" si="147"/>
        <v>128658187143.78845</v>
      </c>
      <c r="CA146" s="14">
        <f t="shared" si="148"/>
        <v>128658187143.78845</v>
      </c>
      <c r="CB146" s="14">
        <f t="shared" si="149"/>
        <v>29323277.887958582</v>
      </c>
      <c r="CC146" s="14">
        <f t="shared" si="150"/>
        <v>29323277.887958582</v>
      </c>
      <c r="CD146" s="14">
        <f t="shared" si="151"/>
        <v>69686228703.926819</v>
      </c>
      <c r="CF146" s="93">
        <f t="shared" si="152"/>
        <v>0.20195679895368801</v>
      </c>
      <c r="CG146" s="93">
        <f t="shared" si="153"/>
        <v>0.3139313864029063</v>
      </c>
      <c r="CH146" s="93">
        <f t="shared" si="154"/>
        <v>0.3139313864029063</v>
      </c>
      <c r="CI146" s="93">
        <f t="shared" si="155"/>
        <v>7.1550031021006501E-5</v>
      </c>
      <c r="CJ146" s="93">
        <f t="shared" si="156"/>
        <v>7.1550031021006501E-5</v>
      </c>
      <c r="CK146" s="93">
        <f t="shared" si="157"/>
        <v>0.17003732817845743</v>
      </c>
    </row>
    <row r="147" spans="12:89" x14ac:dyDescent="0.15">
      <c r="L147" s="14">
        <v>141</v>
      </c>
      <c r="M147" s="95">
        <f>武将属性!$C145</f>
        <v>451.60684576986546</v>
      </c>
      <c r="N147" s="95">
        <f>武将属性!$R145</f>
        <v>30890.078303129707</v>
      </c>
      <c r="O147" s="95">
        <f>武将属性!$R145</f>
        <v>30890.078303129707</v>
      </c>
      <c r="P147" s="90">
        <f>武将属性!$AD145</f>
        <v>2.5000000000000001E-2</v>
      </c>
      <c r="Q147" s="90">
        <f>武将属性!$AD145</f>
        <v>2.5000000000000001E-2</v>
      </c>
      <c r="R147" s="90">
        <f>武将属性!BG145</f>
        <v>0.20347900973209265</v>
      </c>
      <c r="S147" s="90">
        <f t="shared" si="123"/>
        <v>0.20347900973209265</v>
      </c>
      <c r="T147" s="95">
        <f>战法技能效用!AK145</f>
        <v>2.2656503988694845</v>
      </c>
      <c r="U147" s="95">
        <f t="shared" si="124"/>
        <v>174824660807.20377</v>
      </c>
      <c r="V147" s="95">
        <f t="shared" si="125"/>
        <v>1360958432.8368361</v>
      </c>
      <c r="W147" s="95">
        <f t="shared" si="126"/>
        <v>19896943.576704085</v>
      </c>
      <c r="X147" s="95">
        <f t="shared" si="127"/>
        <v>19896943.576704085</v>
      </c>
      <c r="Y147" s="95">
        <f t="shared" si="128"/>
        <v>599627458612.04175</v>
      </c>
      <c r="Z147" s="95">
        <f t="shared" si="129"/>
        <v>599627458612.04175</v>
      </c>
      <c r="AA147" s="95">
        <f t="shared" si="130"/>
        <v>510701175597.70605</v>
      </c>
      <c r="AB147" s="95">
        <f t="shared" si="131"/>
        <v>510701175597.70605</v>
      </c>
      <c r="AC147" s="95">
        <f t="shared" si="132"/>
        <v>376413926787.82385</v>
      </c>
      <c r="AD147" s="92"/>
      <c r="AE147" s="14">
        <v>141</v>
      </c>
      <c r="AF147" s="95">
        <f>武将属性!$C145</f>
        <v>451.60684576986546</v>
      </c>
      <c r="AG147" s="91">
        <f>士兵属性!$D145</f>
        <v>1903.0066419871096</v>
      </c>
      <c r="AH147" s="91">
        <f>士兵属性!$D145</f>
        <v>1903.0066419871096</v>
      </c>
      <c r="AI147" s="92">
        <f>士兵属性!$O145</f>
        <v>2.5000000000000001E-2</v>
      </c>
      <c r="AJ147" s="92">
        <f>士兵属性!$O145</f>
        <v>2.5000000000000001E-2</v>
      </c>
      <c r="AK147" s="92">
        <f>士兵属性!AV145</f>
        <v>0.20347900973209265</v>
      </c>
      <c r="AL147" s="92">
        <f t="shared" si="133"/>
        <v>0.20347900973209265</v>
      </c>
      <c r="AM147" s="95">
        <f>带兵数!$D144</f>
        <v>11025.777630285997</v>
      </c>
      <c r="AN147" s="91">
        <f>战法技能效用!AQ145</f>
        <v>5.0472130081751949</v>
      </c>
      <c r="AO147" s="91">
        <f t="shared" si="134"/>
        <v>2212711958523.6357</v>
      </c>
      <c r="AP147" s="95">
        <f t="shared" si="135"/>
        <v>6566754397.4715729</v>
      </c>
      <c r="AQ147" s="95">
        <f t="shared" si="136"/>
        <v>1393849808.1247065</v>
      </c>
      <c r="AR147" s="95">
        <f t="shared" si="137"/>
        <v>1393849808.1247065</v>
      </c>
      <c r="AS147" s="95">
        <f t="shared" si="138"/>
        <v>2893259746719.542</v>
      </c>
      <c r="AT147" s="95">
        <f t="shared" si="139"/>
        <v>2893259746719.542</v>
      </c>
      <c r="AU147" s="95">
        <f t="shared" si="140"/>
        <v>2464181939531.8765</v>
      </c>
      <c r="AV147" s="95">
        <f t="shared" si="141"/>
        <v>2464181939531.8765</v>
      </c>
      <c r="AW147" s="95">
        <f t="shared" si="142"/>
        <v>481146188.8198759</v>
      </c>
      <c r="AX147" s="95">
        <f t="shared" si="143"/>
        <v>877265424322.86304</v>
      </c>
      <c r="AY147" s="14">
        <v>141</v>
      </c>
      <c r="AZ147" s="14">
        <f t="shared" si="144"/>
        <v>3.6910594091233673</v>
      </c>
      <c r="BA147" s="14">
        <f t="shared" si="145"/>
        <v>12.65674961591265</v>
      </c>
      <c r="BD147" s="14">
        <v>141</v>
      </c>
      <c r="BE147" s="95">
        <f>求节点(节奏总纲!$D$4:$D$163,M$7:M$166,$BD147)</f>
        <v>235.85890698250248</v>
      </c>
      <c r="BF147" s="95">
        <f>求节点(节奏总纲!$D$4:$D$163,N$7:N$166,$BD147)</f>
        <v>13547.851124569357</v>
      </c>
      <c r="BG147" s="95">
        <f>求节点(节奏总纲!$D$4:$D$163,O$7:O$166,$BD147)</f>
        <v>13547.851124569357</v>
      </c>
      <c r="BH147" s="95">
        <f>求节点(节奏总纲!$D$4:$D$163,P$7:P$166,$BD147)</f>
        <v>2.5000000000000001E-2</v>
      </c>
      <c r="BI147" s="95">
        <f>求节点(节奏总纲!$D$4:$D$163,Q$7:Q$166,$BD147)</f>
        <v>2.5000000000000001E-2</v>
      </c>
      <c r="BJ147" s="95">
        <f>求节点(节奏总纲!$D$4:$D$163,T$7:T$166,$BD147)</f>
        <v>1.3994958543876013</v>
      </c>
      <c r="BK147" s="95">
        <f>求节点(节奏总纲!$D$4:$D$163,U$7:U$166,$BD147)</f>
        <v>8002395960.4229546</v>
      </c>
      <c r="BL147" s="91"/>
      <c r="BM147" s="14">
        <v>141</v>
      </c>
      <c r="BN147" s="95">
        <f>求节点(节奏总纲!$D$4:$D$163,AF$7:AF$166,$BD147)</f>
        <v>235.85890698250248</v>
      </c>
      <c r="BO147" s="95">
        <f>求节点(节奏总纲!$D$4:$D$163,AG$7:AG$166,$BD147)</f>
        <v>740.51462205778034</v>
      </c>
      <c r="BP147" s="95">
        <f>求节点(节奏总纲!$D$4:$D$163,AH$7:AH$166,$BD147)</f>
        <v>740.51462205778034</v>
      </c>
      <c r="BQ147" s="95">
        <f>求节点(节奏总纲!$D$4:$D$163,AI$7:AI$166,$BD147)</f>
        <v>2.5000000000000001E-2</v>
      </c>
      <c r="BR147" s="95">
        <f>求节点(节奏总纲!$D$4:$D$163,AJ$7:AJ$166,$BD147)</f>
        <v>2.5000000000000001E-2</v>
      </c>
      <c r="BS147" s="95">
        <f>求节点(节奏总纲!$D$4:$D$163,AM$7:AM$166,$BD147)</f>
        <v>6352.9923439446557</v>
      </c>
      <c r="BT147" s="95">
        <f>求节点(节奏总纲!$D$4:$D$163,AN$7:AN$166,$BD147)</f>
        <v>1.1333493021565286</v>
      </c>
      <c r="BU147" s="95">
        <f>求节点(节奏总纲!$D$4:$D$163,AO$7:AO$166,$BD147)</f>
        <v>6110723315.2596903</v>
      </c>
      <c r="BX147" s="14">
        <v>141</v>
      </c>
      <c r="BY147" s="14">
        <f t="shared" si="146"/>
        <v>83840317498.806656</v>
      </c>
      <c r="BZ147" s="14">
        <f t="shared" si="147"/>
        <v>132152630277.96161</v>
      </c>
      <c r="CA147" s="14">
        <f t="shared" si="148"/>
        <v>132152630277.96161</v>
      </c>
      <c r="CB147" s="14">
        <f t="shared" si="149"/>
        <v>29323277.887958582</v>
      </c>
      <c r="CC147" s="14">
        <f t="shared" si="150"/>
        <v>29323277.887958582</v>
      </c>
      <c r="CD147" s="14">
        <f t="shared" si="151"/>
        <v>70615694135.667206</v>
      </c>
      <c r="CF147" s="93">
        <f t="shared" si="152"/>
        <v>0.20018225911938617</v>
      </c>
      <c r="CG147" s="93">
        <f t="shared" si="153"/>
        <v>0.31553568577537761</v>
      </c>
      <c r="CH147" s="93">
        <f t="shared" si="154"/>
        <v>0.31553568577537761</v>
      </c>
      <c r="CI147" s="93">
        <f t="shared" si="155"/>
        <v>7.001404798449913E-5</v>
      </c>
      <c r="CJ147" s="93">
        <f t="shared" si="156"/>
        <v>7.001404798449913E-5</v>
      </c>
      <c r="CK147" s="93">
        <f t="shared" si="157"/>
        <v>0.16860634123388971</v>
      </c>
    </row>
    <row r="148" spans="12:89" x14ac:dyDescent="0.15">
      <c r="L148" s="14">
        <v>142</v>
      </c>
      <c r="M148" s="95">
        <f>武将属性!$C146</f>
        <v>452.39494030709727</v>
      </c>
      <c r="N148" s="95">
        <f>武将属性!$R146</f>
        <v>31065.761076360952</v>
      </c>
      <c r="O148" s="95">
        <f>武将属性!$R146</f>
        <v>31065.761076360952</v>
      </c>
      <c r="P148" s="90">
        <f>武将属性!$AD146</f>
        <v>2.5000000000000001E-2</v>
      </c>
      <c r="Q148" s="90">
        <f>武将属性!$AD146</f>
        <v>2.5000000000000001E-2</v>
      </c>
      <c r="R148" s="90">
        <f>武将属性!BG146</f>
        <v>0.20347900973209265</v>
      </c>
      <c r="S148" s="90">
        <f t="shared" si="123"/>
        <v>0.20347900973209265</v>
      </c>
      <c r="T148" s="95">
        <f>战法技能效用!AK146</f>
        <v>2.2681196630640161</v>
      </c>
      <c r="U148" s="95">
        <f t="shared" si="124"/>
        <v>177395424499.41083</v>
      </c>
      <c r="V148" s="95">
        <f t="shared" si="125"/>
        <v>1389738022.5859125</v>
      </c>
      <c r="W148" s="95">
        <f t="shared" si="126"/>
        <v>20238050.766722258</v>
      </c>
      <c r="X148" s="95">
        <f t="shared" si="127"/>
        <v>20238050.766722258</v>
      </c>
      <c r="Y148" s="95">
        <f t="shared" si="128"/>
        <v>613376048556.34863</v>
      </c>
      <c r="Z148" s="95">
        <f t="shared" si="129"/>
        <v>613376048556.34863</v>
      </c>
      <c r="AA148" s="95">
        <f t="shared" si="130"/>
        <v>522410814551.90063</v>
      </c>
      <c r="AB148" s="95">
        <f t="shared" si="131"/>
        <v>522410814551.90063</v>
      </c>
      <c r="AC148" s="95">
        <f t="shared" si="132"/>
        <v>384753628746.14673</v>
      </c>
      <c r="AD148" s="92"/>
      <c r="AE148" s="14">
        <v>142</v>
      </c>
      <c r="AF148" s="95">
        <f>武将属性!$C146</f>
        <v>452.39494030709727</v>
      </c>
      <c r="AG148" s="91">
        <f>士兵属性!$D146</f>
        <v>1919.9603271439096</v>
      </c>
      <c r="AH148" s="91">
        <f>士兵属性!$D146</f>
        <v>1919.9603271439096</v>
      </c>
      <c r="AI148" s="92">
        <f>士兵属性!$O146</f>
        <v>2.5000000000000001E-2</v>
      </c>
      <c r="AJ148" s="92">
        <f>士兵属性!$O146</f>
        <v>2.5000000000000001E-2</v>
      </c>
      <c r="AK148" s="92">
        <f>士兵属性!AV146</f>
        <v>0.20347900973209265</v>
      </c>
      <c r="AL148" s="92">
        <f t="shared" si="133"/>
        <v>0.20347900973209265</v>
      </c>
      <c r="AM148" s="95">
        <f>带兵数!$D145</f>
        <v>11092.620058901943</v>
      </c>
      <c r="AN148" s="91">
        <f>战法技能效用!AQ146</f>
        <v>5.0640243667153779</v>
      </c>
      <c r="AO148" s="91">
        <f t="shared" si="134"/>
        <v>2296398034053.0288</v>
      </c>
      <c r="AP148" s="95">
        <f t="shared" si="135"/>
        <v>6790607758.7222166</v>
      </c>
      <c r="AQ148" s="95">
        <f t="shared" si="136"/>
        <v>1431130123.0954664</v>
      </c>
      <c r="AR148" s="95">
        <f t="shared" si="137"/>
        <v>1431130123.0954664</v>
      </c>
      <c r="AS148" s="95">
        <f t="shared" si="138"/>
        <v>2997108869908.3408</v>
      </c>
      <c r="AT148" s="95">
        <f t="shared" si="139"/>
        <v>2997108869908.3408</v>
      </c>
      <c r="AU148" s="95">
        <f t="shared" si="140"/>
        <v>2552629972615.7393</v>
      </c>
      <c r="AV148" s="95">
        <f t="shared" si="141"/>
        <v>2552629972615.7393</v>
      </c>
      <c r="AW148" s="95">
        <f t="shared" si="142"/>
        <v>495412814.0571816</v>
      </c>
      <c r="AX148" s="95">
        <f t="shared" si="143"/>
        <v>906234174917.14124</v>
      </c>
      <c r="AY148" s="14">
        <v>142</v>
      </c>
      <c r="AZ148" s="14">
        <f t="shared" si="144"/>
        <v>3.7599214917646684</v>
      </c>
      <c r="BA148" s="14">
        <f t="shared" si="145"/>
        <v>12.945080407418601</v>
      </c>
      <c r="BD148" s="14">
        <v>142</v>
      </c>
      <c r="BE148" s="95">
        <f>求节点(节奏总纲!$D$4:$D$163,M$7:M$166,$BD148)</f>
        <v>236.24698109855029</v>
      </c>
      <c r="BF148" s="95">
        <f>求节点(节奏总纲!$D$4:$D$163,N$7:N$166,$BD148)</f>
        <v>13583.898488399636</v>
      </c>
      <c r="BG148" s="95">
        <f>求节点(节奏总纲!$D$4:$D$163,O$7:O$166,$BD148)</f>
        <v>13583.898488399636</v>
      </c>
      <c r="BH148" s="95">
        <f>求节点(节奏总纲!$D$4:$D$163,P$7:P$166,$BD148)</f>
        <v>2.5000000000000001E-2</v>
      </c>
      <c r="BI148" s="95">
        <f>求节点(节奏总纲!$D$4:$D$163,Q$7:Q$166,$BD148)</f>
        <v>2.5000000000000001E-2</v>
      </c>
      <c r="BJ148" s="95">
        <f>求节点(节奏总纲!$D$4:$D$163,T$7:T$166,$BD148)</f>
        <v>1.4010330770169919</v>
      </c>
      <c r="BK148" s="95">
        <f>求节点(节奏总纲!$D$4:$D$163,U$7:U$166,$BD148)</f>
        <v>8071867236.3711519</v>
      </c>
      <c r="BL148" s="91"/>
      <c r="BM148" s="14">
        <v>142</v>
      </c>
      <c r="BN148" s="95">
        <f>求节点(节奏总纲!$D$4:$D$163,AF$7:AF$166,$BD148)</f>
        <v>236.24698109855029</v>
      </c>
      <c r="BO148" s="95">
        <f>求节点(节奏总纲!$D$4:$D$163,AG$7:AG$166,$BD148)</f>
        <v>742.42350630443923</v>
      </c>
      <c r="BP148" s="95">
        <f>求节点(节奏总纲!$D$4:$D$163,AH$7:AH$166,$BD148)</f>
        <v>742.42350630443923</v>
      </c>
      <c r="BQ148" s="95">
        <f>求节点(节奏总纲!$D$4:$D$163,AI$7:AI$166,$BD148)</f>
        <v>2.5000000000000001E-2</v>
      </c>
      <c r="BR148" s="95">
        <f>求节点(节奏总纲!$D$4:$D$163,AJ$7:AJ$166,$BD148)</f>
        <v>2.5000000000000001E-2</v>
      </c>
      <c r="BS148" s="95">
        <f>求节点(节奏总纲!$D$4:$D$163,AM$7:AM$166,$BD148)</f>
        <v>6359.6854652942284</v>
      </c>
      <c r="BT148" s="95">
        <f>求节点(节奏总纲!$D$4:$D$163,AN$7:AN$166,$BD148)</f>
        <v>1.1386729129712547</v>
      </c>
      <c r="BU148" s="95">
        <f>求节点(节奏总纲!$D$4:$D$163,AO$7:AO$166,$BD148)</f>
        <v>6198269647.5271339</v>
      </c>
      <c r="BX148" s="14">
        <v>142</v>
      </c>
      <c r="BY148" s="14">
        <f t="shared" si="146"/>
        <v>84935562442.589951</v>
      </c>
      <c r="BZ148" s="14">
        <f t="shared" si="147"/>
        <v>135708107161.4541</v>
      </c>
      <c r="CA148" s="14">
        <f t="shared" si="148"/>
        <v>135708107161.4541</v>
      </c>
      <c r="CB148" s="14">
        <f t="shared" si="149"/>
        <v>29323277.887958582</v>
      </c>
      <c r="CC148" s="14">
        <f t="shared" si="150"/>
        <v>29323277.887958582</v>
      </c>
      <c r="CD148" s="14">
        <f t="shared" si="151"/>
        <v>71565752494.846191</v>
      </c>
      <c r="CF148" s="93">
        <f t="shared" si="152"/>
        <v>0.19845862279745793</v>
      </c>
      <c r="CG148" s="93">
        <f t="shared" si="153"/>
        <v>0.31709266737258995</v>
      </c>
      <c r="CH148" s="93">
        <f t="shared" si="154"/>
        <v>0.31709266737258995</v>
      </c>
      <c r="CI148" s="93">
        <f t="shared" si="155"/>
        <v>6.8516145395339288E-5</v>
      </c>
      <c r="CJ148" s="93">
        <f t="shared" si="156"/>
        <v>6.8516145395339288E-5</v>
      </c>
      <c r="CK148" s="93">
        <f t="shared" si="157"/>
        <v>0.16721901016657148</v>
      </c>
    </row>
    <row r="149" spans="12:89" x14ac:dyDescent="0.15">
      <c r="L149" s="14">
        <v>143</v>
      </c>
      <c r="M149" s="95">
        <f>武将属性!$C147</f>
        <v>453.18303484432897</v>
      </c>
      <c r="N149" s="95">
        <f>武将属性!$R147</f>
        <v>31241.4438495922</v>
      </c>
      <c r="O149" s="95">
        <f>武将属性!$R147</f>
        <v>31241.4438495922</v>
      </c>
      <c r="P149" s="90">
        <f>武将属性!$AD147</f>
        <v>2.5000000000000001E-2</v>
      </c>
      <c r="Q149" s="90">
        <f>武将属性!$AD147</f>
        <v>2.5000000000000001E-2</v>
      </c>
      <c r="R149" s="90">
        <f>武将属性!BG147</f>
        <v>0.20347900973209265</v>
      </c>
      <c r="S149" s="90">
        <f t="shared" si="123"/>
        <v>0.20347900973209265</v>
      </c>
      <c r="T149" s="95">
        <f>战法技能效用!AK147</f>
        <v>2.2705889272585482</v>
      </c>
      <c r="U149" s="95">
        <f t="shared" si="124"/>
        <v>179991725759.7341</v>
      </c>
      <c r="V149" s="95">
        <f t="shared" si="125"/>
        <v>1419492336.8489811</v>
      </c>
      <c r="W149" s="95">
        <f t="shared" si="126"/>
        <v>20590912.771142196</v>
      </c>
      <c r="X149" s="95">
        <f t="shared" si="127"/>
        <v>20590912.771142196</v>
      </c>
      <c r="Y149" s="95">
        <f t="shared" si="128"/>
        <v>627599848928.28284</v>
      </c>
      <c r="Z149" s="95">
        <f t="shared" si="129"/>
        <v>627599848928.28284</v>
      </c>
      <c r="AA149" s="95">
        <f t="shared" si="130"/>
        <v>534525189014.05109</v>
      </c>
      <c r="AB149" s="95">
        <f t="shared" si="131"/>
        <v>534525189014.05109</v>
      </c>
      <c r="AC149" s="95">
        <f t="shared" si="132"/>
        <v>393378599059.04108</v>
      </c>
      <c r="AD149" s="92"/>
      <c r="AE149" s="14">
        <v>143</v>
      </c>
      <c r="AF149" s="95">
        <f>武将属性!$C147</f>
        <v>453.18303484432897</v>
      </c>
      <c r="AG149" s="91">
        <f>士兵属性!$D147</f>
        <v>1937.5055190132812</v>
      </c>
      <c r="AH149" s="91">
        <f>士兵属性!$D147</f>
        <v>1937.5055190132812</v>
      </c>
      <c r="AI149" s="92">
        <f>士兵属性!$O147</f>
        <v>2.5000000000000001E-2</v>
      </c>
      <c r="AJ149" s="92">
        <f>士兵属性!$O147</f>
        <v>2.5000000000000001E-2</v>
      </c>
      <c r="AK149" s="92">
        <f>士兵属性!AV147</f>
        <v>0.20347900973209265</v>
      </c>
      <c r="AL149" s="92">
        <f t="shared" si="133"/>
        <v>0.20347900973209265</v>
      </c>
      <c r="AM149" s="95">
        <f>带兵数!$D146</f>
        <v>11161.088309083296</v>
      </c>
      <c r="AN149" s="91">
        <f>战法技能效用!AQ147</f>
        <v>5.0811479140968867</v>
      </c>
      <c r="AO149" s="91">
        <f t="shared" si="134"/>
        <v>2385055718821.8901</v>
      </c>
      <c r="AP149" s="95">
        <f t="shared" si="135"/>
        <v>7027086537.3479595</v>
      </c>
      <c r="AQ149" s="95">
        <f t="shared" si="136"/>
        <v>1470113922.3924558</v>
      </c>
      <c r="AR149" s="95">
        <f t="shared" si="137"/>
        <v>1470113922.3924558</v>
      </c>
      <c r="AS149" s="95">
        <f t="shared" si="138"/>
        <v>3106884295716.1714</v>
      </c>
      <c r="AT149" s="95">
        <f t="shared" si="139"/>
        <v>3106884295716.1714</v>
      </c>
      <c r="AU149" s="95">
        <f t="shared" si="140"/>
        <v>2646125422509.855</v>
      </c>
      <c r="AV149" s="95">
        <f t="shared" si="141"/>
        <v>2646125422509.855</v>
      </c>
      <c r="AW149" s="95">
        <f t="shared" si="142"/>
        <v>510407902.7661761</v>
      </c>
      <c r="AX149" s="95">
        <f t="shared" si="143"/>
        <v>936781633484.29456</v>
      </c>
      <c r="AY149" s="14">
        <v>143</v>
      </c>
      <c r="AZ149" s="14">
        <f t="shared" si="144"/>
        <v>3.8328937312293703</v>
      </c>
      <c r="BA149" s="14">
        <f t="shared" si="145"/>
        <v>13.250918667259372</v>
      </c>
      <c r="BD149" s="14">
        <v>143</v>
      </c>
      <c r="BE149" s="95">
        <f>求节点(节奏总纲!$D$4:$D$163,M$7:M$166,$BD149)</f>
        <v>236.63505521459814</v>
      </c>
      <c r="BF149" s="95">
        <f>求节点(节奏总纲!$D$4:$D$163,N$7:N$166,$BD149)</f>
        <v>13619.945852229914</v>
      </c>
      <c r="BG149" s="95">
        <f>求节点(节奏总纲!$D$4:$D$163,O$7:O$166,$BD149)</f>
        <v>13619.945852229914</v>
      </c>
      <c r="BH149" s="95">
        <f>求节点(节奏总纲!$D$4:$D$163,P$7:P$166,$BD149)</f>
        <v>2.5000000000000001E-2</v>
      </c>
      <c r="BI149" s="95">
        <f>求节点(节奏总纲!$D$4:$D$163,Q$7:Q$166,$BD149)</f>
        <v>2.5000000000000001E-2</v>
      </c>
      <c r="BJ149" s="95">
        <f>求节点(节奏总纲!$D$4:$D$163,T$7:T$166,$BD149)</f>
        <v>1.4025702996463827</v>
      </c>
      <c r="BK149" s="95">
        <f>求节点(节奏总纲!$D$4:$D$163,U$7:U$166,$BD149)</f>
        <v>8141338512.3193493</v>
      </c>
      <c r="BL149" s="91"/>
      <c r="BM149" s="14">
        <v>143</v>
      </c>
      <c r="BN149" s="95">
        <f>求节点(节奏总纲!$D$4:$D$163,AF$7:AF$166,$BD149)</f>
        <v>236.63505521459814</v>
      </c>
      <c r="BO149" s="95">
        <f>求节点(节奏总纲!$D$4:$D$163,AG$7:AG$166,$BD149)</f>
        <v>744.33239055109811</v>
      </c>
      <c r="BP149" s="95">
        <f>求节点(节奏总纲!$D$4:$D$163,AH$7:AH$166,$BD149)</f>
        <v>744.33239055109811</v>
      </c>
      <c r="BQ149" s="95">
        <f>求节点(节奏总纲!$D$4:$D$163,AI$7:AI$166,$BD149)</f>
        <v>2.5000000000000001E-2</v>
      </c>
      <c r="BR149" s="95">
        <f>求节点(节奏总纲!$D$4:$D$163,AJ$7:AJ$166,$BD149)</f>
        <v>2.5000000000000001E-2</v>
      </c>
      <c r="BS149" s="95">
        <f>求节点(节奏总纲!$D$4:$D$163,AM$7:AM$166,$BD149)</f>
        <v>6366.378586643802</v>
      </c>
      <c r="BT149" s="95">
        <f>求节点(节奏总纲!$D$4:$D$163,AN$7:AN$166,$BD149)</f>
        <v>1.1439965237859806</v>
      </c>
      <c r="BU149" s="95">
        <f>求节点(节奏总纲!$D$4:$D$163,AO$7:AO$166,$BD149)</f>
        <v>6285815979.7945776</v>
      </c>
      <c r="BX149" s="14">
        <v>143</v>
      </c>
      <c r="BY149" s="14">
        <f t="shared" si="146"/>
        <v>86054256598.902893</v>
      </c>
      <c r="BZ149" s="14">
        <f t="shared" si="147"/>
        <v>139325575820.45111</v>
      </c>
      <c r="CA149" s="14">
        <f t="shared" si="148"/>
        <v>139325575820.45111</v>
      </c>
      <c r="CB149" s="14">
        <f t="shared" si="149"/>
        <v>29323277.887958582</v>
      </c>
      <c r="CC149" s="14">
        <f t="shared" si="150"/>
        <v>29323277.887958582</v>
      </c>
      <c r="CD149" s="14">
        <f t="shared" si="151"/>
        <v>72537108184.397873</v>
      </c>
      <c r="CF149" s="93">
        <f t="shared" si="152"/>
        <v>0.19678487935519792</v>
      </c>
      <c r="CG149" s="93">
        <f t="shared" si="153"/>
        <v>0.31860325929851208</v>
      </c>
      <c r="CH149" s="93">
        <f t="shared" si="154"/>
        <v>0.31860325929851208</v>
      </c>
      <c r="CI149" s="93">
        <f t="shared" si="155"/>
        <v>6.7055110688788865E-5</v>
      </c>
      <c r="CJ149" s="93">
        <f t="shared" si="156"/>
        <v>6.7055110688788865E-5</v>
      </c>
      <c r="CK149" s="93">
        <f t="shared" si="157"/>
        <v>0.16587449182640035</v>
      </c>
    </row>
    <row r="150" spans="12:89" x14ac:dyDescent="0.15">
      <c r="L150" s="14">
        <v>144</v>
      </c>
      <c r="M150" s="95">
        <f>武将属性!$C148</f>
        <v>453.97112938156067</v>
      </c>
      <c r="N150" s="95">
        <f>武将属性!$R148</f>
        <v>31417.126622823449</v>
      </c>
      <c r="O150" s="95">
        <f>武将属性!$R148</f>
        <v>31417.126622823449</v>
      </c>
      <c r="P150" s="90">
        <f>武将属性!$AD148</f>
        <v>2.5000000000000001E-2</v>
      </c>
      <c r="Q150" s="90">
        <f>武将属性!$AD148</f>
        <v>2.5000000000000001E-2</v>
      </c>
      <c r="R150" s="90">
        <f>武将属性!BG148</f>
        <v>0.20347900973209265</v>
      </c>
      <c r="S150" s="90">
        <f t="shared" si="123"/>
        <v>0.20347900973209265</v>
      </c>
      <c r="T150" s="95">
        <f>战法技能效用!AK148</f>
        <v>2.2730581914530803</v>
      </c>
      <c r="U150" s="95">
        <f t="shared" si="124"/>
        <v>182613715189.53125</v>
      </c>
      <c r="V150" s="95">
        <f t="shared" si="125"/>
        <v>1450173050.7150812</v>
      </c>
      <c r="W150" s="95">
        <f t="shared" si="126"/>
        <v>20954707.460534275</v>
      </c>
      <c r="X150" s="95">
        <f t="shared" si="127"/>
        <v>20954707.460534275</v>
      </c>
      <c r="Y150" s="95">
        <f t="shared" si="128"/>
        <v>642279705006.66211</v>
      </c>
      <c r="Z150" s="95">
        <f t="shared" si="129"/>
        <v>642279705006.66211</v>
      </c>
      <c r="AA150" s="95">
        <f t="shared" si="130"/>
        <v>547027984957.03003</v>
      </c>
      <c r="AB150" s="95">
        <f t="shared" si="131"/>
        <v>547027984957.03003</v>
      </c>
      <c r="AC150" s="95">
        <f t="shared" si="132"/>
        <v>402276194997.6568</v>
      </c>
      <c r="AD150" s="92"/>
      <c r="AE150" s="14">
        <v>144</v>
      </c>
      <c r="AF150" s="95">
        <f>武将属性!$C148</f>
        <v>453.97112938156067</v>
      </c>
      <c r="AG150" s="91">
        <f>士兵属性!$D148</f>
        <v>1956.0387464933442</v>
      </c>
      <c r="AH150" s="91">
        <f>士兵属性!$D148</f>
        <v>1956.0387464933442</v>
      </c>
      <c r="AI150" s="92">
        <f>士兵属性!$O148</f>
        <v>2.5000000000000001E-2</v>
      </c>
      <c r="AJ150" s="92">
        <f>士兵属性!$O148</f>
        <v>2.5000000000000001E-2</v>
      </c>
      <c r="AK150" s="92">
        <f>士兵属性!AV148</f>
        <v>0.20347900973209265</v>
      </c>
      <c r="AL150" s="92">
        <f t="shared" si="133"/>
        <v>0.20347900973209265</v>
      </c>
      <c r="AM150" s="95">
        <f>带兵数!$D147</f>
        <v>11227.611472827422</v>
      </c>
      <c r="AN150" s="91">
        <f>战法技能效用!AQ148</f>
        <v>5.098824065316923</v>
      </c>
      <c r="AO150" s="91">
        <f t="shared" si="134"/>
        <v>2478591006035.9829</v>
      </c>
      <c r="AP150" s="95">
        <f t="shared" si="135"/>
        <v>7275844737.2141294</v>
      </c>
      <c r="AQ150" s="95">
        <f t="shared" si="136"/>
        <v>1510355555.9799504</v>
      </c>
      <c r="AR150" s="95">
        <f t="shared" si="137"/>
        <v>1510355555.9799504</v>
      </c>
      <c r="AS150" s="95">
        <f t="shared" si="138"/>
        <v>3222461904934.6182</v>
      </c>
      <c r="AT150" s="95">
        <f t="shared" si="139"/>
        <v>3222461904934.6182</v>
      </c>
      <c r="AU150" s="95">
        <f t="shared" si="140"/>
        <v>2744562577201.3022</v>
      </c>
      <c r="AV150" s="95">
        <f t="shared" si="141"/>
        <v>2744562577201.3022</v>
      </c>
      <c r="AW150" s="95">
        <f t="shared" si="142"/>
        <v>526258678.5494284</v>
      </c>
      <c r="AX150" s="95">
        <f t="shared" si="143"/>
        <v>968814301523.80054</v>
      </c>
      <c r="AY150" s="14">
        <v>144</v>
      </c>
      <c r="AZ150" s="14">
        <f t="shared" si="144"/>
        <v>3.9091894684494362</v>
      </c>
      <c r="BA150" s="14">
        <f t="shared" si="145"/>
        <v>13.57286337153538</v>
      </c>
      <c r="BD150" s="14">
        <v>144</v>
      </c>
      <c r="BE150" s="95">
        <f>求节点(节奏总纲!$D$4:$D$163,M$7:M$166,$BD150)</f>
        <v>237.02312933064599</v>
      </c>
      <c r="BF150" s="95">
        <f>求节点(节奏总纲!$D$4:$D$163,N$7:N$166,$BD150)</f>
        <v>13655.993216060193</v>
      </c>
      <c r="BG150" s="95">
        <f>求节点(节奏总纲!$D$4:$D$163,O$7:O$166,$BD150)</f>
        <v>13655.993216060193</v>
      </c>
      <c r="BH150" s="95">
        <f>求节点(节奏总纲!$D$4:$D$163,P$7:P$166,$BD150)</f>
        <v>2.5000000000000001E-2</v>
      </c>
      <c r="BI150" s="95">
        <f>求节点(节奏总纲!$D$4:$D$163,Q$7:Q$166,$BD150)</f>
        <v>2.5000000000000001E-2</v>
      </c>
      <c r="BJ150" s="95">
        <f>求节点(节奏总纲!$D$4:$D$163,T$7:T$166,$BD150)</f>
        <v>1.4041075222757733</v>
      </c>
      <c r="BK150" s="95">
        <f>求节点(节奏总纲!$D$4:$D$163,U$7:U$166,$BD150)</f>
        <v>8210809788.2675467</v>
      </c>
      <c r="BL150" s="91"/>
      <c r="BM150" s="14">
        <v>144</v>
      </c>
      <c r="BN150" s="95">
        <f>求节点(节奏总纲!$D$4:$D$163,AF$7:AF$166,$BD150)</f>
        <v>237.02312933064599</v>
      </c>
      <c r="BO150" s="95">
        <f>求节点(节奏总纲!$D$4:$D$163,AG$7:AG$166,$BD150)</f>
        <v>746.241274797757</v>
      </c>
      <c r="BP150" s="95">
        <f>求节点(节奏总纲!$D$4:$D$163,AH$7:AH$166,$BD150)</f>
        <v>746.241274797757</v>
      </c>
      <c r="BQ150" s="95">
        <f>求节点(节奏总纲!$D$4:$D$163,AI$7:AI$166,$BD150)</f>
        <v>2.5000000000000001E-2</v>
      </c>
      <c r="BR150" s="95">
        <f>求节点(节奏总纲!$D$4:$D$163,AJ$7:AJ$166,$BD150)</f>
        <v>2.5000000000000001E-2</v>
      </c>
      <c r="BS150" s="95">
        <f>求节点(节奏总纲!$D$4:$D$163,AM$7:AM$166,$BD150)</f>
        <v>6373.0717079933756</v>
      </c>
      <c r="BT150" s="95">
        <f>求节点(节奏总纲!$D$4:$D$163,AN$7:AN$166,$BD150)</f>
        <v>1.1493201346007067</v>
      </c>
      <c r="BU150" s="95">
        <f>求节点(节奏总纲!$D$4:$D$163,AO$7:AO$166,$BD150)</f>
        <v>6373362312.0620222</v>
      </c>
      <c r="BX150" s="14">
        <v>144</v>
      </c>
      <c r="BY150" s="14">
        <f t="shared" si="146"/>
        <v>87197130058.212082</v>
      </c>
      <c r="BZ150" s="14">
        <f t="shared" si="147"/>
        <v>143006956939.36731</v>
      </c>
      <c r="CA150" s="14">
        <f t="shared" si="148"/>
        <v>143006956939.36731</v>
      </c>
      <c r="CB150" s="14">
        <f t="shared" si="149"/>
        <v>29323277.887958582</v>
      </c>
      <c r="CC150" s="14">
        <f t="shared" si="150"/>
        <v>29323277.887958582</v>
      </c>
      <c r="CD150" s="14">
        <f t="shared" si="151"/>
        <v>73530434389.018188</v>
      </c>
      <c r="CF150" s="93">
        <f t="shared" si="152"/>
        <v>0.19515914432945033</v>
      </c>
      <c r="CG150" s="93">
        <f t="shared" si="153"/>
        <v>0.32006919643815773</v>
      </c>
      <c r="CH150" s="93">
        <f t="shared" si="154"/>
        <v>0.32006919643815773</v>
      </c>
      <c r="CI150" s="93">
        <f t="shared" si="155"/>
        <v>6.5629520349216275E-5</v>
      </c>
      <c r="CJ150" s="93">
        <f t="shared" si="156"/>
        <v>6.5629520349216275E-5</v>
      </c>
      <c r="CK150" s="93">
        <f t="shared" si="157"/>
        <v>0.16457120375353576</v>
      </c>
    </row>
    <row r="151" spans="12:89" x14ac:dyDescent="0.15">
      <c r="L151" s="14">
        <v>145</v>
      </c>
      <c r="M151" s="95">
        <f>武将属性!$C149</f>
        <v>454.75922391879249</v>
      </c>
      <c r="N151" s="95">
        <f>武将属性!$R149</f>
        <v>31592.663368379919</v>
      </c>
      <c r="O151" s="95">
        <f>武将属性!$R149</f>
        <v>31592.663368379919</v>
      </c>
      <c r="P151" s="90">
        <f>武将属性!$AD149</f>
        <v>2.5000000000000001E-2</v>
      </c>
      <c r="Q151" s="90">
        <f>武将属性!$AD149</f>
        <v>2.5000000000000001E-2</v>
      </c>
      <c r="R151" s="90">
        <f>武将属性!BG149</f>
        <v>0.20347900973209265</v>
      </c>
      <c r="S151" s="90">
        <f t="shared" si="123"/>
        <v>0.20347900973209265</v>
      </c>
      <c r="T151" s="95">
        <f>战法技能效用!AK149</f>
        <v>2.2755274556476119</v>
      </c>
      <c r="U151" s="95">
        <f t="shared" si="124"/>
        <v>185259831254.17047</v>
      </c>
      <c r="V151" s="95">
        <f t="shared" si="125"/>
        <v>1481627319.4767914</v>
      </c>
      <c r="W151" s="95">
        <f t="shared" si="126"/>
        <v>21327220.250019025</v>
      </c>
      <c r="X151" s="95">
        <f t="shared" si="127"/>
        <v>21327220.250019025</v>
      </c>
      <c r="Y151" s="95">
        <f t="shared" si="128"/>
        <v>657349941406.97229</v>
      </c>
      <c r="Z151" s="95">
        <f t="shared" si="129"/>
        <v>657349941406.97229</v>
      </c>
      <c r="AA151" s="95">
        <f t="shared" si="130"/>
        <v>559863266823.52185</v>
      </c>
      <c r="AB151" s="95">
        <f t="shared" si="131"/>
        <v>559863266823.52185</v>
      </c>
      <c r="AC151" s="95">
        <f t="shared" si="132"/>
        <v>411404696840.76044</v>
      </c>
      <c r="AD151" s="92"/>
      <c r="AE151" s="14">
        <v>145</v>
      </c>
      <c r="AF151" s="95">
        <f>武将属性!$C149</f>
        <v>454.75922391879249</v>
      </c>
      <c r="AG151" s="91">
        <f>士兵属性!$D149</f>
        <v>1974.6792033831937</v>
      </c>
      <c r="AH151" s="91">
        <f>士兵属性!$D149</f>
        <v>1974.6792033831937</v>
      </c>
      <c r="AI151" s="92">
        <f>士兵属性!$O149</f>
        <v>2.5000000000000001E-2</v>
      </c>
      <c r="AJ151" s="92">
        <f>士兵属性!$O149</f>
        <v>2.5000000000000001E-2</v>
      </c>
      <c r="AK151" s="92">
        <f>士兵属性!AV149</f>
        <v>0.20347900973209265</v>
      </c>
      <c r="AL151" s="92">
        <f t="shared" si="133"/>
        <v>0.20347900973209265</v>
      </c>
      <c r="AM151" s="95">
        <f>带兵数!$D148</f>
        <v>11296.46224577941</v>
      </c>
      <c r="AN151" s="91">
        <f>战法技能效用!AQ149</f>
        <v>5.1165002165369602</v>
      </c>
      <c r="AO151" s="91">
        <f t="shared" si="134"/>
        <v>2576441518830.5112</v>
      </c>
      <c r="AP151" s="95">
        <f t="shared" si="135"/>
        <v>7535274242.220192</v>
      </c>
      <c r="AQ151" s="95">
        <f t="shared" si="136"/>
        <v>1552133314.7517428</v>
      </c>
      <c r="AR151" s="95">
        <f t="shared" si="137"/>
        <v>1552133314.7517428</v>
      </c>
      <c r="AS151" s="95">
        <f t="shared" si="138"/>
        <v>3343156552592.5088</v>
      </c>
      <c r="AT151" s="95">
        <f t="shared" si="139"/>
        <v>3343156552592.5088</v>
      </c>
      <c r="AU151" s="95">
        <f t="shared" si="140"/>
        <v>2847357900467.3706</v>
      </c>
      <c r="AV151" s="95">
        <f t="shared" si="141"/>
        <v>2847357900467.3706</v>
      </c>
      <c r="AW151" s="95">
        <f t="shared" si="142"/>
        <v>542641636.08631039</v>
      </c>
      <c r="AX151" s="95">
        <f t="shared" si="143"/>
        <v>1002195788118.1305</v>
      </c>
      <c r="AY151" s="14">
        <v>145</v>
      </c>
      <c r="AZ151" s="14">
        <f t="shared" si="144"/>
        <v>3.9883707468055349</v>
      </c>
      <c r="BA151" s="14">
        <f t="shared" si="145"/>
        <v>13.907178374224671</v>
      </c>
      <c r="BD151" s="14">
        <v>145</v>
      </c>
      <c r="BE151" s="95">
        <f>求节点(节奏总纲!$D$4:$D$163,M$7:M$166,$BD151)</f>
        <v>237.4112034466938</v>
      </c>
      <c r="BF151" s="95">
        <f>求节点(节奏总纲!$D$4:$D$163,N$7:N$166,$BD151)</f>
        <v>13692.040579890472</v>
      </c>
      <c r="BG151" s="95">
        <f>求节点(节奏总纲!$D$4:$D$163,O$7:O$166,$BD151)</f>
        <v>13692.040579890472</v>
      </c>
      <c r="BH151" s="95">
        <f>求节点(节奏总纲!$D$4:$D$163,P$7:P$166,$BD151)</f>
        <v>2.5000000000000001E-2</v>
      </c>
      <c r="BI151" s="95">
        <f>求节点(节奏总纲!$D$4:$D$163,Q$7:Q$166,$BD151)</f>
        <v>2.5000000000000001E-2</v>
      </c>
      <c r="BJ151" s="95">
        <f>求节点(节奏总纲!$D$4:$D$163,T$7:T$166,$BD151)</f>
        <v>1.4056447449051639</v>
      </c>
      <c r="BK151" s="95">
        <f>求节点(节奏总纲!$D$4:$D$163,U$7:U$166,$BD151)</f>
        <v>8280281064.215744</v>
      </c>
      <c r="BL151" s="91"/>
      <c r="BM151" s="14">
        <v>145</v>
      </c>
      <c r="BN151" s="95">
        <f>求节点(节奏总纲!$D$4:$D$163,AF$7:AF$166,$BD151)</f>
        <v>237.4112034466938</v>
      </c>
      <c r="BO151" s="95">
        <f>求节点(节奏总纲!$D$4:$D$163,AG$7:AG$166,$BD151)</f>
        <v>748.15015904441589</v>
      </c>
      <c r="BP151" s="95">
        <f>求节点(节奏总纲!$D$4:$D$163,AH$7:AH$166,$BD151)</f>
        <v>748.15015904441589</v>
      </c>
      <c r="BQ151" s="95">
        <f>求节点(节奏总纲!$D$4:$D$163,AI$7:AI$166,$BD151)</f>
        <v>2.5000000000000001E-2</v>
      </c>
      <c r="BR151" s="95">
        <f>求节点(节奏总纲!$D$4:$D$163,AJ$7:AJ$166,$BD151)</f>
        <v>2.5000000000000001E-2</v>
      </c>
      <c r="BS151" s="95">
        <f>求节点(节奏总纲!$D$4:$D$163,AM$7:AM$166,$BD151)</f>
        <v>6379.7648293429484</v>
      </c>
      <c r="BT151" s="95">
        <f>求节点(节奏总纲!$D$4:$D$163,AN$7:AN$166,$BD151)</f>
        <v>1.1546437454154328</v>
      </c>
      <c r="BU151" s="95">
        <f>求节点(节奏总纲!$D$4:$D$163,AO$7:AO$166,$BD151)</f>
        <v>6460908644.3294659</v>
      </c>
      <c r="BX151" s="14">
        <v>145</v>
      </c>
      <c r="BY151" s="14">
        <f t="shared" si="146"/>
        <v>88364792454.905151</v>
      </c>
      <c r="BZ151" s="14">
        <f t="shared" si="147"/>
        <v>146750667773.82169</v>
      </c>
      <c r="CA151" s="14">
        <f t="shared" si="148"/>
        <v>146750667773.82169</v>
      </c>
      <c r="CB151" s="14">
        <f t="shared" si="149"/>
        <v>29323277.887958582</v>
      </c>
      <c r="CC151" s="14">
        <f t="shared" si="150"/>
        <v>29323277.887958582</v>
      </c>
      <c r="CD151" s="14">
        <f t="shared" si="151"/>
        <v>74546301276.389221</v>
      </c>
      <c r="CF151" s="93">
        <f t="shared" si="152"/>
        <v>0.19358245709943228</v>
      </c>
      <c r="CG151" s="93">
        <f t="shared" si="153"/>
        <v>0.32148952155505145</v>
      </c>
      <c r="CH151" s="93">
        <f t="shared" si="154"/>
        <v>0.32148952155505145</v>
      </c>
      <c r="CI151" s="93">
        <f t="shared" si="155"/>
        <v>6.423907108317291E-5</v>
      </c>
      <c r="CJ151" s="93">
        <f t="shared" si="156"/>
        <v>6.423907108317291E-5</v>
      </c>
      <c r="CK151" s="93">
        <f t="shared" si="157"/>
        <v>0.16331002164829858</v>
      </c>
    </row>
    <row r="152" spans="12:89" x14ac:dyDescent="0.15">
      <c r="L152" s="14">
        <v>146</v>
      </c>
      <c r="M152" s="95">
        <f>武将属性!$C150</f>
        <v>455.54731845602419</v>
      </c>
      <c r="N152" s="95">
        <f>武将属性!$R150</f>
        <v>31768.087517179003</v>
      </c>
      <c r="O152" s="95">
        <f>武将属性!$R150</f>
        <v>31768.087517179003</v>
      </c>
      <c r="P152" s="90">
        <f>武将属性!$AD150</f>
        <v>2.5000000000000001E-2</v>
      </c>
      <c r="Q152" s="90">
        <f>武将属性!$AD150</f>
        <v>2.5000000000000001E-2</v>
      </c>
      <c r="R152" s="90">
        <f>武将属性!BG150</f>
        <v>0.20347900973209265</v>
      </c>
      <c r="S152" s="90">
        <f t="shared" si="123"/>
        <v>0.20347900973209265</v>
      </c>
      <c r="T152" s="95">
        <f>战法技能效用!AK150</f>
        <v>2.277996719842144</v>
      </c>
      <c r="U152" s="95">
        <f t="shared" si="124"/>
        <v>187930575753.30917</v>
      </c>
      <c r="V152" s="95">
        <f t="shared" si="125"/>
        <v>1513393444.8168602</v>
      </c>
      <c r="W152" s="95">
        <f t="shared" si="126"/>
        <v>21701725.833587922</v>
      </c>
      <c r="X152" s="95">
        <f t="shared" si="127"/>
        <v>21701725.833587922</v>
      </c>
      <c r="Y152" s="95">
        <f t="shared" si="128"/>
        <v>672607146883.1665</v>
      </c>
      <c r="Z152" s="95">
        <f t="shared" si="129"/>
        <v>672607146883.1665</v>
      </c>
      <c r="AA152" s="95">
        <f t="shared" si="130"/>
        <v>572857789774.5957</v>
      </c>
      <c r="AB152" s="95">
        <f t="shared" si="131"/>
        <v>572857789774.5957</v>
      </c>
      <c r="AC152" s="95">
        <f t="shared" si="132"/>
        <v>420636373051.92017</v>
      </c>
      <c r="AD152" s="92"/>
      <c r="AE152" s="14">
        <v>146</v>
      </c>
      <c r="AF152" s="95">
        <f>武将属性!$C150</f>
        <v>455.54731845602419</v>
      </c>
      <c r="AG152" s="91">
        <f>士兵属性!$D150</f>
        <v>1993.4220946982239</v>
      </c>
      <c r="AH152" s="91">
        <f>士兵属性!$D150</f>
        <v>1993.4220946982239</v>
      </c>
      <c r="AI152" s="92">
        <f>士兵属性!$O150</f>
        <v>2.5000000000000001E-2</v>
      </c>
      <c r="AJ152" s="92">
        <f>士兵属性!$O150</f>
        <v>2.5000000000000001E-2</v>
      </c>
      <c r="AK152" s="92">
        <f>士兵属性!AV150</f>
        <v>0.20347900973209265</v>
      </c>
      <c r="AL152" s="92">
        <f t="shared" si="133"/>
        <v>0.20347900973209265</v>
      </c>
      <c r="AM152" s="95">
        <f>带兵数!$D149</f>
        <v>11362.670468649558</v>
      </c>
      <c r="AN152" s="91">
        <f>战法技能效用!AQ150</f>
        <v>5.1341763677569974</v>
      </c>
      <c r="AO152" s="91">
        <f t="shared" si="134"/>
        <v>2676456176556.7783</v>
      </c>
      <c r="AP152" s="95">
        <f t="shared" si="135"/>
        <v>7799527408.4557734</v>
      </c>
      <c r="AQ152" s="95">
        <f t="shared" si="136"/>
        <v>1594217268.2899911</v>
      </c>
      <c r="AR152" s="95">
        <f t="shared" si="137"/>
        <v>1594217268.2899911</v>
      </c>
      <c r="AS152" s="95">
        <f t="shared" si="138"/>
        <v>3466393947459.7959</v>
      </c>
      <c r="AT152" s="95">
        <f t="shared" si="139"/>
        <v>3466393947459.7959</v>
      </c>
      <c r="AU152" s="95">
        <f t="shared" si="140"/>
        <v>2952318875039.8223</v>
      </c>
      <c r="AV152" s="95">
        <f t="shared" si="141"/>
        <v>2952318875039.8223</v>
      </c>
      <c r="AW152" s="95">
        <f t="shared" si="142"/>
        <v>559366380.48721147</v>
      </c>
      <c r="AX152" s="95">
        <f t="shared" si="143"/>
        <v>1036144947857.3608</v>
      </c>
      <c r="AY152" s="14">
        <v>146</v>
      </c>
      <c r="AZ152" s="14">
        <f t="shared" si="144"/>
        <v>4.0669347513308365</v>
      </c>
      <c r="BA152" s="14">
        <f t="shared" si="145"/>
        <v>14.241728179825735</v>
      </c>
      <c r="BD152" s="14">
        <v>146</v>
      </c>
      <c r="BE152" s="95">
        <f>求节点(节奏总纲!$D$4:$D$163,M$7:M$166,$BD152)</f>
        <v>237.79927756274165</v>
      </c>
      <c r="BF152" s="95">
        <f>求节点(节奏总纲!$D$4:$D$163,N$7:N$166,$BD152)</f>
        <v>13728.087943720751</v>
      </c>
      <c r="BG152" s="95">
        <f>求节点(节奏总纲!$D$4:$D$163,O$7:O$166,$BD152)</f>
        <v>13728.087943720751</v>
      </c>
      <c r="BH152" s="95">
        <f>求节点(节奏总纲!$D$4:$D$163,P$7:P$166,$BD152)</f>
        <v>2.5000000000000001E-2</v>
      </c>
      <c r="BI152" s="95">
        <f>求节点(节奏总纲!$D$4:$D$163,Q$7:Q$166,$BD152)</f>
        <v>2.5000000000000001E-2</v>
      </c>
      <c r="BJ152" s="95">
        <f>求节点(节奏总纲!$D$4:$D$163,T$7:T$166,$BD152)</f>
        <v>1.4071819675345547</v>
      </c>
      <c r="BK152" s="95">
        <f>求节点(节奏总纲!$D$4:$D$163,U$7:U$166,$BD152)</f>
        <v>8349752340.1639414</v>
      </c>
      <c r="BL152" s="91"/>
      <c r="BM152" s="14">
        <v>146</v>
      </c>
      <c r="BN152" s="95">
        <f>求节点(节奏总纲!$D$4:$D$163,AF$7:AF$166,$BD152)</f>
        <v>237.79927756274165</v>
      </c>
      <c r="BO152" s="95">
        <f>求节点(节奏总纲!$D$4:$D$163,AG$7:AG$166,$BD152)</f>
        <v>750.05904329107489</v>
      </c>
      <c r="BP152" s="95">
        <f>求节点(节奏总纲!$D$4:$D$163,AH$7:AH$166,$BD152)</f>
        <v>750.05904329107489</v>
      </c>
      <c r="BQ152" s="95">
        <f>求节点(节奏总纲!$D$4:$D$163,AI$7:AI$166,$BD152)</f>
        <v>2.5000000000000001E-2</v>
      </c>
      <c r="BR152" s="95">
        <f>求节点(节奏总纲!$D$4:$D$163,AJ$7:AJ$166,$BD152)</f>
        <v>2.5000000000000001E-2</v>
      </c>
      <c r="BS152" s="95">
        <f>求节点(节奏总纲!$D$4:$D$163,AM$7:AM$166,$BD152)</f>
        <v>6386.457950692522</v>
      </c>
      <c r="BT152" s="95">
        <f>求节点(节奏总纲!$D$4:$D$163,AN$7:AN$166,$BD152)</f>
        <v>1.1599673562301589</v>
      </c>
      <c r="BU152" s="95">
        <f>求节点(节奏总纲!$D$4:$D$163,AO$7:AO$166,$BD152)</f>
        <v>6548454976.5969105</v>
      </c>
      <c r="BX152" s="14">
        <v>146</v>
      </c>
      <c r="BY152" s="14">
        <f t="shared" si="146"/>
        <v>89557489561.447586</v>
      </c>
      <c r="BZ152" s="14">
        <f t="shared" si="147"/>
        <v>150557674555.64993</v>
      </c>
      <c r="CA152" s="14">
        <f t="shared" si="148"/>
        <v>150557674555.64993</v>
      </c>
      <c r="CB152" s="14">
        <f t="shared" si="149"/>
        <v>29323277.887958582</v>
      </c>
      <c r="CC152" s="14">
        <f t="shared" si="150"/>
        <v>29323277.887958582</v>
      </c>
      <c r="CD152" s="14">
        <f t="shared" si="151"/>
        <v>75584963611.284164</v>
      </c>
      <c r="CF152" s="93">
        <f t="shared" si="152"/>
        <v>0.19205303562476958</v>
      </c>
      <c r="CG152" s="93">
        <f t="shared" si="153"/>
        <v>0.3228658884545817</v>
      </c>
      <c r="CH152" s="93">
        <f t="shared" si="154"/>
        <v>0.3228658884545817</v>
      </c>
      <c r="CI152" s="93">
        <f t="shared" si="155"/>
        <v>6.2882786916298411E-5</v>
      </c>
      <c r="CJ152" s="93">
        <f t="shared" si="156"/>
        <v>6.2882786916298411E-5</v>
      </c>
      <c r="CK152" s="93">
        <f t="shared" si="157"/>
        <v>0.16208942189223455</v>
      </c>
    </row>
    <row r="153" spans="12:89" x14ac:dyDescent="0.15">
      <c r="L153" s="14">
        <v>147</v>
      </c>
      <c r="M153" s="95">
        <f>武将属性!$C151</f>
        <v>456.335412993256</v>
      </c>
      <c r="N153" s="95">
        <f>武将属性!$R151</f>
        <v>31943.511665978087</v>
      </c>
      <c r="O153" s="95">
        <f>武将属性!$R151</f>
        <v>31943.511665978087</v>
      </c>
      <c r="P153" s="90">
        <f>武将属性!$AD151</f>
        <v>2.5000000000000001E-2</v>
      </c>
      <c r="Q153" s="90">
        <f>武将属性!$AD151</f>
        <v>2.5000000000000001E-2</v>
      </c>
      <c r="R153" s="90">
        <f>武将属性!BG151</f>
        <v>0.20347900973209265</v>
      </c>
      <c r="S153" s="90">
        <f t="shared" si="123"/>
        <v>0.20347900973209265</v>
      </c>
      <c r="T153" s="95">
        <f>战法技能效用!AK151</f>
        <v>2.2804659840366757</v>
      </c>
      <c r="U153" s="95">
        <f t="shared" si="124"/>
        <v>190627409309.62973</v>
      </c>
      <c r="V153" s="95">
        <f t="shared" si="125"/>
        <v>1546030992.9831562</v>
      </c>
      <c r="W153" s="95">
        <f t="shared" si="126"/>
        <v>22086134.394383285</v>
      </c>
      <c r="X153" s="95">
        <f t="shared" si="127"/>
        <v>22086134.394383285</v>
      </c>
      <c r="Y153" s="95">
        <f t="shared" si="128"/>
        <v>688301162617.89502</v>
      </c>
      <c r="Z153" s="95">
        <f t="shared" si="129"/>
        <v>688301162617.89502</v>
      </c>
      <c r="AA153" s="95">
        <f t="shared" si="130"/>
        <v>586224342907.64746</v>
      </c>
      <c r="AB153" s="95">
        <f t="shared" si="131"/>
        <v>586224342907.64746</v>
      </c>
      <c r="AC153" s="95">
        <f t="shared" si="132"/>
        <v>430127119205.91266</v>
      </c>
      <c r="AD153" s="92"/>
      <c r="AE153" s="14">
        <v>147</v>
      </c>
      <c r="AF153" s="95">
        <f>武将属性!$C151</f>
        <v>456.335412993256</v>
      </c>
      <c r="AG153" s="91">
        <f>士兵属性!$D151</f>
        <v>2012.2674204384357</v>
      </c>
      <c r="AH153" s="91">
        <f>士兵属性!$D151</f>
        <v>2012.2674204384357</v>
      </c>
      <c r="AI153" s="92">
        <f>士兵属性!$O151</f>
        <v>2.5000000000000001E-2</v>
      </c>
      <c r="AJ153" s="92">
        <f>士兵属性!$O151</f>
        <v>2.5000000000000001E-2</v>
      </c>
      <c r="AK153" s="92">
        <f>士兵属性!AV151</f>
        <v>0.20347900973209265</v>
      </c>
      <c r="AL153" s="92">
        <f t="shared" si="133"/>
        <v>0.20347900973209265</v>
      </c>
      <c r="AM153" s="95">
        <f>带兵数!$D150</f>
        <v>11431.898196356453</v>
      </c>
      <c r="AN153" s="91">
        <f>战法技能效用!AQ151</f>
        <v>5.1518525189770337</v>
      </c>
      <c r="AO153" s="91">
        <f t="shared" si="134"/>
        <v>2781370589873.582</v>
      </c>
      <c r="AP153" s="95">
        <f t="shared" si="135"/>
        <v>8075905405.8060055</v>
      </c>
      <c r="AQ153" s="95">
        <f t="shared" si="136"/>
        <v>1638078437.6706266</v>
      </c>
      <c r="AR153" s="95">
        <f t="shared" si="137"/>
        <v>1638078437.6706266</v>
      </c>
      <c r="AS153" s="95">
        <f t="shared" si="138"/>
        <v>3595435735271.1733</v>
      </c>
      <c r="AT153" s="95">
        <f t="shared" si="139"/>
        <v>3595435735271.1733</v>
      </c>
      <c r="AU153" s="95">
        <f t="shared" si="140"/>
        <v>3062223436263.6235</v>
      </c>
      <c r="AV153" s="95">
        <f t="shared" si="141"/>
        <v>3062223436263.6235</v>
      </c>
      <c r="AW153" s="95">
        <f t="shared" si="142"/>
        <v>576676211.70697069</v>
      </c>
      <c r="AX153" s="95">
        <f t="shared" si="143"/>
        <v>1071629029492.864</v>
      </c>
      <c r="AY153" s="14">
        <v>147</v>
      </c>
      <c r="AZ153" s="14">
        <f t="shared" si="144"/>
        <v>4.1488980130252164</v>
      </c>
      <c r="BA153" s="14">
        <f t="shared" si="145"/>
        <v>14.59061212627558</v>
      </c>
      <c r="BD153" s="14">
        <v>147</v>
      </c>
      <c r="BE153" s="95">
        <f>求节点(节奏总纲!$D$4:$D$163,M$7:M$166,$BD153)</f>
        <v>238.1800619045481</v>
      </c>
      <c r="BF153" s="95">
        <f>求节点(节奏总纲!$D$4:$D$163,N$7:N$166,$BD153)</f>
        <v>13762.542884367023</v>
      </c>
      <c r="BG153" s="95">
        <f>求节点(节奏总纲!$D$4:$D$163,O$7:O$166,$BD153)</f>
        <v>13762.542884367023</v>
      </c>
      <c r="BH153" s="95">
        <f>求节点(节奏总纲!$D$4:$D$163,P$7:P$166,$BD153)</f>
        <v>2.5000000000000001E-2</v>
      </c>
      <c r="BI153" s="95">
        <f>求节点(节奏总纲!$D$4:$D$163,Q$7:Q$166,$BD153)</f>
        <v>2.5000000000000001E-2</v>
      </c>
      <c r="BJ153" s="95">
        <f>求节点(节奏总纲!$D$4:$D$163,T$7:T$166,$BD153)</f>
        <v>1.4087333359366525</v>
      </c>
      <c r="BK153" s="95">
        <f>求节点(节奏总纲!$D$4:$D$163,U$7:U$166,$BD153)</f>
        <v>8421395214.3652515</v>
      </c>
      <c r="BL153" s="91"/>
      <c r="BM153" s="14">
        <v>147</v>
      </c>
      <c r="BN153" s="95">
        <f>求节点(节奏总纲!$D$4:$D$163,AF$7:AF$166,$BD153)</f>
        <v>238.1800619045481</v>
      </c>
      <c r="BO153" s="95">
        <f>求节点(节奏总纲!$D$4:$D$163,AG$7:AG$166,$BD153)</f>
        <v>751.86844747355485</v>
      </c>
      <c r="BP153" s="95">
        <f>求节点(节奏总纲!$D$4:$D$163,AH$7:AH$166,$BD153)</f>
        <v>751.86844747355485</v>
      </c>
      <c r="BQ153" s="95">
        <f>求节点(节奏总纲!$D$4:$D$163,AI$7:AI$166,$BD153)</f>
        <v>2.5000000000000001E-2</v>
      </c>
      <c r="BR153" s="95">
        <f>求节点(节奏总纲!$D$4:$D$163,AJ$7:AJ$166,$BD153)</f>
        <v>2.5000000000000001E-2</v>
      </c>
      <c r="BS153" s="95">
        <f>求节点(节奏总纲!$D$4:$D$163,AM$7:AM$166,$BD153)</f>
        <v>6392.9457451678563</v>
      </c>
      <c r="BT153" s="95">
        <f>求节点(节奏总纲!$D$4:$D$163,AN$7:AN$166,$BD153)</f>
        <v>1.1651717171312519</v>
      </c>
      <c r="BU153" s="95">
        <f>求节点(节奏总纲!$D$4:$D$163,AO$7:AO$166,$BD153)</f>
        <v>6643382070.846837</v>
      </c>
      <c r="BX153" s="14">
        <v>147</v>
      </c>
      <c r="BY153" s="14">
        <f t="shared" si="146"/>
        <v>90775908141.408691</v>
      </c>
      <c r="BZ153" s="14">
        <f t="shared" si="147"/>
        <v>154432115882.04678</v>
      </c>
      <c r="CA153" s="14">
        <f t="shared" si="148"/>
        <v>154432115882.04678</v>
      </c>
      <c r="CB153" s="14">
        <f t="shared" si="149"/>
        <v>29323277.887958582</v>
      </c>
      <c r="CC153" s="14">
        <f t="shared" si="150"/>
        <v>29323277.887958582</v>
      </c>
      <c r="CD153" s="14">
        <f t="shared" si="151"/>
        <v>76647061105.836365</v>
      </c>
      <c r="CF153" s="93">
        <f t="shared" si="152"/>
        <v>0.19056722884231475</v>
      </c>
      <c r="CG153" s="93">
        <f t="shared" si="153"/>
        <v>0.32420166286909458</v>
      </c>
      <c r="CH153" s="93">
        <f t="shared" si="154"/>
        <v>0.32420166286909458</v>
      </c>
      <c r="CI153" s="93">
        <f t="shared" si="155"/>
        <v>6.1558798166760749E-5</v>
      </c>
      <c r="CJ153" s="93">
        <f t="shared" si="156"/>
        <v>6.1558798166760749E-5</v>
      </c>
      <c r="CK153" s="93">
        <f t="shared" si="157"/>
        <v>0.16090632782316261</v>
      </c>
    </row>
    <row r="154" spans="12:89" x14ac:dyDescent="0.15">
      <c r="L154" s="14">
        <v>148</v>
      </c>
      <c r="M154" s="95">
        <f>武将属性!$C152</f>
        <v>457.1235075304877</v>
      </c>
      <c r="N154" s="95">
        <f>武将属性!$R152</f>
        <v>32118.935814777171</v>
      </c>
      <c r="O154" s="95">
        <f>武将属性!$R152</f>
        <v>32118.935814777171</v>
      </c>
      <c r="P154" s="90">
        <f>武将属性!$AD152</f>
        <v>2.5000000000000001E-2</v>
      </c>
      <c r="Q154" s="90">
        <f>武将属性!$AD152</f>
        <v>2.5000000000000001E-2</v>
      </c>
      <c r="R154" s="90">
        <f>武将属性!BG152</f>
        <v>0.20347900973209265</v>
      </c>
      <c r="S154" s="90">
        <f t="shared" si="123"/>
        <v>0.20347900973209265</v>
      </c>
      <c r="T154" s="95">
        <f>战法技能效用!AK152</f>
        <v>2.2829352482312077</v>
      </c>
      <c r="U154" s="95">
        <f t="shared" si="124"/>
        <v>193350484079.6167</v>
      </c>
      <c r="V154" s="95">
        <f t="shared" si="125"/>
        <v>1578926608.7757411</v>
      </c>
      <c r="W154" s="95">
        <f t="shared" si="126"/>
        <v>22471618.415349804</v>
      </c>
      <c r="X154" s="95">
        <f t="shared" si="127"/>
        <v>22471618.415349804</v>
      </c>
      <c r="Y154" s="95">
        <f t="shared" si="128"/>
        <v>704160458084.66833</v>
      </c>
      <c r="Z154" s="95">
        <f t="shared" si="129"/>
        <v>704160458084.66833</v>
      </c>
      <c r="AA154" s="95">
        <f t="shared" si="130"/>
        <v>599731664366.50806</v>
      </c>
      <c r="AB154" s="95">
        <f t="shared" si="131"/>
        <v>599731664366.50806</v>
      </c>
      <c r="AC154" s="95">
        <f t="shared" si="132"/>
        <v>439706795877.65857</v>
      </c>
      <c r="AD154" s="92"/>
      <c r="AE154" s="14">
        <v>148</v>
      </c>
      <c r="AF154" s="95">
        <f>武将属性!$C152</f>
        <v>457.1235075304877</v>
      </c>
      <c r="AG154" s="91">
        <f>士兵属性!$D152</f>
        <v>2031.2151806038285</v>
      </c>
      <c r="AH154" s="91">
        <f>士兵属性!$D152</f>
        <v>2031.2151806038285</v>
      </c>
      <c r="AI154" s="92">
        <f>士兵属性!$O152</f>
        <v>2.5000000000000001E-2</v>
      </c>
      <c r="AJ154" s="92">
        <f>士兵属性!$O152</f>
        <v>2.5000000000000001E-2</v>
      </c>
      <c r="AK154" s="92">
        <f>士兵属性!AV152</f>
        <v>0.20347900973209265</v>
      </c>
      <c r="AL154" s="92">
        <f t="shared" si="133"/>
        <v>0.20347900973209265</v>
      </c>
      <c r="AM154" s="95">
        <f>带兵数!$D151</f>
        <v>11497.795714916256</v>
      </c>
      <c r="AN154" s="91">
        <f>战法技能效用!AQ152</f>
        <v>5.1695286701970709</v>
      </c>
      <c r="AO154" s="91">
        <f t="shared" si="134"/>
        <v>2888240402974.6558</v>
      </c>
      <c r="AP154" s="95">
        <f t="shared" si="135"/>
        <v>8356463124.6261072</v>
      </c>
      <c r="AQ154" s="95">
        <f t="shared" si="136"/>
        <v>1682074071.254302</v>
      </c>
      <c r="AR154" s="95">
        <f t="shared" si="137"/>
        <v>1682074071.254302</v>
      </c>
      <c r="AS154" s="95">
        <f t="shared" si="138"/>
        <v>3726766569832.4541</v>
      </c>
      <c r="AT154" s="95">
        <f t="shared" si="139"/>
        <v>3726766569832.4541</v>
      </c>
      <c r="AU154" s="95">
        <f t="shared" si="140"/>
        <v>3174077572760.1792</v>
      </c>
      <c r="AV154" s="95">
        <f t="shared" si="141"/>
        <v>3174077572760.1792</v>
      </c>
      <c r="AW154" s="95">
        <f t="shared" si="142"/>
        <v>594314679.63887191</v>
      </c>
      <c r="AX154" s="95">
        <f t="shared" si="143"/>
        <v>1107590083805.4414</v>
      </c>
      <c r="AY154" s="14">
        <v>148</v>
      </c>
      <c r="AZ154" s="14">
        <f t="shared" si="144"/>
        <v>4.2296919187592161</v>
      </c>
      <c r="BA154" s="14">
        <f t="shared" si="145"/>
        <v>14.937849350226367</v>
      </c>
      <c r="BD154" s="14">
        <v>148</v>
      </c>
      <c r="BE154" s="95">
        <f>求节点(节奏总纲!$D$4:$D$163,M$7:M$166,$BD154)</f>
        <v>238.56059443710805</v>
      </c>
      <c r="BF154" s="95">
        <f>求节点(节奏总纲!$D$4:$D$163,N$7:N$166,$BD154)</f>
        <v>13796.942818250562</v>
      </c>
      <c r="BG154" s="95">
        <f>求节点(节奏总纲!$D$4:$D$163,O$7:O$166,$BD154)</f>
        <v>13796.942818250562</v>
      </c>
      <c r="BH154" s="95">
        <f>求节点(节奏总纲!$D$4:$D$163,P$7:P$166,$BD154)</f>
        <v>2.5000000000000001E-2</v>
      </c>
      <c r="BI154" s="95">
        <f>求节点(节奏总纲!$D$4:$D$163,Q$7:Q$166,$BD154)</f>
        <v>2.5000000000000001E-2</v>
      </c>
      <c r="BJ154" s="95">
        <f>求节点(节奏总纲!$D$4:$D$163,T$7:T$166,$BD154)</f>
        <v>1.4102851929734117</v>
      </c>
      <c r="BK154" s="95">
        <f>求节点(节奏总纲!$D$4:$D$163,U$7:U$166,$BD154)</f>
        <v>8493113101.6604843</v>
      </c>
      <c r="BL154" s="91"/>
      <c r="BM154" s="14">
        <v>148</v>
      </c>
      <c r="BN154" s="95">
        <f>求节点(节奏总纲!$D$4:$D$163,AF$7:AF$166,$BD154)</f>
        <v>238.56059443710805</v>
      </c>
      <c r="BO154" s="95">
        <f>求节点(节奏总纲!$D$4:$D$163,AG$7:AG$166,$BD154)</f>
        <v>753.67441533562567</v>
      </c>
      <c r="BP154" s="95">
        <f>求节点(节奏总纲!$D$4:$D$163,AH$7:AH$166,$BD154)</f>
        <v>753.67441533562567</v>
      </c>
      <c r="BQ154" s="95">
        <f>求节点(节奏总纲!$D$4:$D$163,AI$7:AI$166,$BD154)</f>
        <v>2.5000000000000001E-2</v>
      </c>
      <c r="BR154" s="95">
        <f>求节点(节奏总纲!$D$4:$D$163,AJ$7:AJ$166,$BD154)</f>
        <v>2.5000000000000001E-2</v>
      </c>
      <c r="BS154" s="95">
        <f>求节点(节奏总纲!$D$4:$D$163,AM$7:AM$166,$BD154)</f>
        <v>6399.4264470771132</v>
      </c>
      <c r="BT154" s="95">
        <f>求节点(节奏总纲!$D$4:$D$163,AN$7:AN$166,$BD154)</f>
        <v>1.170371958805891</v>
      </c>
      <c r="BU154" s="95">
        <f>求节点(节奏总纲!$D$4:$D$163,AO$7:AO$166,$BD154)</f>
        <v>6738564117.3150282</v>
      </c>
      <c r="BX154" s="14">
        <v>148</v>
      </c>
      <c r="BY154" s="14">
        <f t="shared" si="146"/>
        <v>92020251576.474625</v>
      </c>
      <c r="BZ154" s="14">
        <f t="shared" si="147"/>
        <v>158374180414.69733</v>
      </c>
      <c r="CA154" s="14">
        <f t="shared" si="148"/>
        <v>158374180414.69733</v>
      </c>
      <c r="CB154" s="14">
        <f t="shared" si="149"/>
        <v>29323277.887958582</v>
      </c>
      <c r="CC154" s="14">
        <f t="shared" si="150"/>
        <v>29323277.887958582</v>
      </c>
      <c r="CD154" s="14">
        <f t="shared" si="151"/>
        <v>77732813352.989502</v>
      </c>
      <c r="CF154" s="93">
        <f t="shared" si="152"/>
        <v>0.18912413248115767</v>
      </c>
      <c r="CG154" s="93">
        <f t="shared" si="153"/>
        <v>0.32549769170595749</v>
      </c>
      <c r="CH154" s="93">
        <f t="shared" si="154"/>
        <v>0.32549769170595749</v>
      </c>
      <c r="CI154" s="93">
        <f t="shared" si="155"/>
        <v>6.0266510871851091E-5</v>
      </c>
      <c r="CJ154" s="93">
        <f t="shared" si="156"/>
        <v>6.0266510871851091E-5</v>
      </c>
      <c r="CK154" s="93">
        <f t="shared" si="157"/>
        <v>0.15975995108518376</v>
      </c>
    </row>
    <row r="155" spans="12:89" x14ac:dyDescent="0.15">
      <c r="L155" s="14">
        <v>149</v>
      </c>
      <c r="M155" s="95">
        <f>武将属性!$C153</f>
        <v>457.9116020677194</v>
      </c>
      <c r="N155" s="95">
        <f>武将属性!$R153</f>
        <v>32296.914533047438</v>
      </c>
      <c r="O155" s="95">
        <f>武将属性!$R153</f>
        <v>32296.914533047438</v>
      </c>
      <c r="P155" s="90">
        <f>武将属性!$AD153</f>
        <v>2.5000000000000001E-2</v>
      </c>
      <c r="Q155" s="90">
        <f>武将属性!$AD153</f>
        <v>2.5000000000000001E-2</v>
      </c>
      <c r="R155" s="90">
        <f>武将属性!BG153</f>
        <v>0.20347900973209265</v>
      </c>
      <c r="S155" s="90">
        <f t="shared" si="123"/>
        <v>0.20347900973209265</v>
      </c>
      <c r="T155" s="95">
        <f>战法技能效用!AK153</f>
        <v>2.2854045124257398</v>
      </c>
      <c r="U155" s="95">
        <f t="shared" si="124"/>
        <v>196130977984.93719</v>
      </c>
      <c r="V155" s="95">
        <f t="shared" si="125"/>
        <v>1612921461.1840758</v>
      </c>
      <c r="W155" s="95">
        <f t="shared" si="126"/>
        <v>22868297.513202645</v>
      </c>
      <c r="X155" s="95">
        <f t="shared" si="127"/>
        <v>22868297.513202645</v>
      </c>
      <c r="Y155" s="95">
        <f t="shared" si="128"/>
        <v>720561414927.03137</v>
      </c>
      <c r="Z155" s="95">
        <f t="shared" si="129"/>
        <v>720561414927.03137</v>
      </c>
      <c r="AA155" s="95">
        <f t="shared" si="130"/>
        <v>613700317436.04907</v>
      </c>
      <c r="AB155" s="95">
        <f t="shared" si="131"/>
        <v>613700317436.04907</v>
      </c>
      <c r="AC155" s="95">
        <f t="shared" si="132"/>
        <v>449610054108.61182</v>
      </c>
      <c r="AD155" s="92"/>
      <c r="AE155" s="14">
        <v>149</v>
      </c>
      <c r="AF155" s="95">
        <f>武将属性!$C153</f>
        <v>457.9116020677194</v>
      </c>
      <c r="AG155" s="91">
        <f>士兵属性!$D153</f>
        <v>2050.2849515591706</v>
      </c>
      <c r="AH155" s="91">
        <f>士兵属性!$D153</f>
        <v>2050.2849515591706</v>
      </c>
      <c r="AI155" s="92">
        <f>士兵属性!$O153</f>
        <v>2.5000000000000001E-2</v>
      </c>
      <c r="AJ155" s="92">
        <f>士兵属性!$O153</f>
        <v>2.5000000000000001E-2</v>
      </c>
      <c r="AK155" s="92">
        <f>士兵属性!AV153</f>
        <v>0.20347900973209265</v>
      </c>
      <c r="AL155" s="92">
        <f t="shared" si="133"/>
        <v>0.20347900973209265</v>
      </c>
      <c r="AM155" s="95">
        <f>带兵数!$D152</f>
        <v>11566.98745730492</v>
      </c>
      <c r="AN155" s="91">
        <f>战法技能效用!AQ153</f>
        <v>5.1872048214171071</v>
      </c>
      <c r="AO155" s="91">
        <f t="shared" si="134"/>
        <v>3000505158017.3086</v>
      </c>
      <c r="AP155" s="95">
        <f t="shared" si="135"/>
        <v>8650442769.4210186</v>
      </c>
      <c r="AQ155" s="95">
        <f t="shared" si="136"/>
        <v>1728027915.1628597</v>
      </c>
      <c r="AR155" s="95">
        <f t="shared" si="137"/>
        <v>1728027915.1628597</v>
      </c>
      <c r="AS155" s="95">
        <f t="shared" si="138"/>
        <v>3864524982576.291</v>
      </c>
      <c r="AT155" s="95">
        <f t="shared" si="139"/>
        <v>3864524982576.291</v>
      </c>
      <c r="AU155" s="95">
        <f t="shared" si="140"/>
        <v>3291406061184.6406</v>
      </c>
      <c r="AV155" s="95">
        <f t="shared" si="141"/>
        <v>3291406061184.6406</v>
      </c>
      <c r="AW155" s="95">
        <f t="shared" si="142"/>
        <v>612596779.13718033</v>
      </c>
      <c r="AX155" s="95">
        <f t="shared" si="143"/>
        <v>1145250475002.4121</v>
      </c>
      <c r="AY155" s="14">
        <v>149</v>
      </c>
      <c r="AZ155" s="14">
        <f t="shared" si="144"/>
        <v>4.313570456523359</v>
      </c>
      <c r="BA155" s="14">
        <f t="shared" si="145"/>
        <v>15.298476502002384</v>
      </c>
      <c r="BD155" s="14">
        <v>149</v>
      </c>
      <c r="BE155" s="95">
        <f>求节点(节奏总纲!$D$4:$D$163,M$7:M$166,$BD155)</f>
        <v>238.94112696966801</v>
      </c>
      <c r="BF155" s="95">
        <f>求节点(节奏总纲!$D$4:$D$163,N$7:N$166,$BD155)</f>
        <v>13831.342752134098</v>
      </c>
      <c r="BG155" s="95">
        <f>求节点(节奏总纲!$D$4:$D$163,O$7:O$166,$BD155)</f>
        <v>13831.342752134098</v>
      </c>
      <c r="BH155" s="95">
        <f>求节点(节奏总纲!$D$4:$D$163,P$7:P$166,$BD155)</f>
        <v>2.5000000000000001E-2</v>
      </c>
      <c r="BI155" s="95">
        <f>求节点(节奏总纲!$D$4:$D$163,Q$7:Q$166,$BD155)</f>
        <v>2.5000000000000001E-2</v>
      </c>
      <c r="BJ155" s="95">
        <f>求节点(节奏总纲!$D$4:$D$163,T$7:T$166,$BD155)</f>
        <v>1.4118370500101709</v>
      </c>
      <c r="BK155" s="95">
        <f>求节点(节奏总纲!$D$4:$D$163,U$7:U$166,$BD155)</f>
        <v>8564830988.9557171</v>
      </c>
      <c r="BL155" s="91"/>
      <c r="BM155" s="14">
        <v>149</v>
      </c>
      <c r="BN155" s="95">
        <f>求节点(节奏总纲!$D$4:$D$163,AF$7:AF$166,$BD155)</f>
        <v>238.94112696966801</v>
      </c>
      <c r="BO155" s="95">
        <f>求节点(节奏总纲!$D$4:$D$163,AG$7:AG$166,$BD155)</f>
        <v>755.48038319769648</v>
      </c>
      <c r="BP155" s="95">
        <f>求节点(节奏总纲!$D$4:$D$163,AH$7:AH$166,$BD155)</f>
        <v>755.48038319769648</v>
      </c>
      <c r="BQ155" s="95">
        <f>求节点(节奏总纲!$D$4:$D$163,AI$7:AI$166,$BD155)</f>
        <v>2.5000000000000001E-2</v>
      </c>
      <c r="BR155" s="95">
        <f>求节点(节奏总纲!$D$4:$D$163,AJ$7:AJ$166,$BD155)</f>
        <v>2.5000000000000001E-2</v>
      </c>
      <c r="BS155" s="95">
        <f>求节点(节奏总纲!$D$4:$D$163,AM$7:AM$166,$BD155)</f>
        <v>6405.9071489863709</v>
      </c>
      <c r="BT155" s="95">
        <f>求节点(节奏总纲!$D$4:$D$163,AN$7:AN$166,$BD155)</f>
        <v>1.17557220048053</v>
      </c>
      <c r="BU155" s="95">
        <f>求节点(节奏总纲!$D$4:$D$163,AO$7:AO$166,$BD155)</f>
        <v>6833746163.7832193</v>
      </c>
      <c r="BX155" s="14">
        <v>149</v>
      </c>
      <c r="BY155" s="14">
        <f t="shared" si="146"/>
        <v>93291386169.017563</v>
      </c>
      <c r="BZ155" s="14">
        <f t="shared" si="147"/>
        <v>162444250695.12027</v>
      </c>
      <c r="CA155" s="14">
        <f t="shared" si="148"/>
        <v>162444250695.12027</v>
      </c>
      <c r="CB155" s="14">
        <f t="shared" si="149"/>
        <v>29323277.887958582</v>
      </c>
      <c r="CC155" s="14">
        <f t="shared" si="150"/>
        <v>29323277.887958582</v>
      </c>
      <c r="CD155" s="14">
        <f t="shared" si="151"/>
        <v>78843019361.101532</v>
      </c>
      <c r="CF155" s="93">
        <f t="shared" si="152"/>
        <v>0.1876782300944837</v>
      </c>
      <c r="CG155" s="93">
        <f t="shared" si="153"/>
        <v>0.32679597454207099</v>
      </c>
      <c r="CH155" s="93">
        <f t="shared" si="154"/>
        <v>0.32679597454207099</v>
      </c>
      <c r="CI155" s="93">
        <f t="shared" si="155"/>
        <v>5.8990879228766977E-5</v>
      </c>
      <c r="CJ155" s="93">
        <f t="shared" si="156"/>
        <v>5.8990879228766977E-5</v>
      </c>
      <c r="CK155" s="93">
        <f t="shared" si="157"/>
        <v>0.15861183906291693</v>
      </c>
    </row>
    <row r="156" spans="12:89" x14ac:dyDescent="0.15">
      <c r="L156" s="14">
        <v>150</v>
      </c>
      <c r="M156" s="95">
        <f>武将属性!$C154</f>
        <v>461.30652512307938</v>
      </c>
      <c r="N156" s="95">
        <f>武将属性!$R154</f>
        <v>32441.733054592489</v>
      </c>
      <c r="O156" s="95">
        <f>武将属性!$R154</f>
        <v>32441.733054592489</v>
      </c>
      <c r="P156" s="90">
        <f>武将属性!$AD154</f>
        <v>2.5000000000000001E-2</v>
      </c>
      <c r="Q156" s="90">
        <f>武将属性!$AD154</f>
        <v>2.5000000000000001E-2</v>
      </c>
      <c r="R156" s="90">
        <f>武将属性!BG154</f>
        <v>0.20347900973209265</v>
      </c>
      <c r="S156" s="90">
        <f t="shared" si="123"/>
        <v>0.20347900973209265</v>
      </c>
      <c r="T156" s="95">
        <f>战法技能效用!AK154</f>
        <v>2.2878737766202719</v>
      </c>
      <c r="U156" s="95">
        <f t="shared" si="124"/>
        <v>199660770482.3045</v>
      </c>
      <c r="V156" s="95">
        <f t="shared" si="125"/>
        <v>1644215490.9397078</v>
      </c>
      <c r="W156" s="95">
        <f t="shared" si="126"/>
        <v>23379988.159157921</v>
      </c>
      <c r="X156" s="95">
        <f t="shared" si="127"/>
        <v>23379988.159157921</v>
      </c>
      <c r="Y156" s="95">
        <f t="shared" si="128"/>
        <v>739987643589.20459</v>
      </c>
      <c r="Z156" s="95">
        <f t="shared" si="129"/>
        <v>739987643589.20459</v>
      </c>
      <c r="AA156" s="95">
        <f t="shared" si="130"/>
        <v>630245586790.73438</v>
      </c>
      <c r="AB156" s="95">
        <f t="shared" si="131"/>
        <v>630245586790.73438</v>
      </c>
      <c r="AC156" s="95">
        <f t="shared" si="132"/>
        <v>461384704043.36029</v>
      </c>
      <c r="AD156" s="92"/>
      <c r="AE156" s="14">
        <v>150</v>
      </c>
      <c r="AF156" s="95">
        <f>武将属性!$C154</f>
        <v>461.30652512307938</v>
      </c>
      <c r="AG156" s="91">
        <f>士兵属性!$D154</f>
        <v>2069.4583363638958</v>
      </c>
      <c r="AH156" s="91">
        <f>士兵属性!$D154</f>
        <v>2069.4583363638958</v>
      </c>
      <c r="AI156" s="92">
        <f>士兵属性!$O154</f>
        <v>2.5000000000000001E-2</v>
      </c>
      <c r="AJ156" s="92">
        <f>士兵属性!$O154</f>
        <v>2.5000000000000001E-2</v>
      </c>
      <c r="AK156" s="92">
        <f>士兵属性!AV154</f>
        <v>0.20347900973209265</v>
      </c>
      <c r="AL156" s="92">
        <f t="shared" si="133"/>
        <v>0.20347900973209265</v>
      </c>
      <c r="AM156" s="95">
        <f>带兵数!$D153</f>
        <v>11624.742579711263</v>
      </c>
      <c r="AN156" s="91">
        <f>战法技能效用!AQ154</f>
        <v>5.2048809726371443</v>
      </c>
      <c r="AO156" s="91">
        <f t="shared" si="134"/>
        <v>3128177138628.1187</v>
      </c>
      <c r="AP156" s="95">
        <f t="shared" si="135"/>
        <v>8935914043.9319801</v>
      </c>
      <c r="AQ156" s="95">
        <f t="shared" si="136"/>
        <v>1781627413.3370242</v>
      </c>
      <c r="AR156" s="95">
        <f t="shared" si="137"/>
        <v>1781627413.3370242</v>
      </c>
      <c r="AS156" s="95">
        <f t="shared" si="138"/>
        <v>4021654103809.5479</v>
      </c>
      <c r="AT156" s="95">
        <f t="shared" si="139"/>
        <v>4021654103809.5479</v>
      </c>
      <c r="AU156" s="95">
        <f t="shared" si="140"/>
        <v>3425232532574.3994</v>
      </c>
      <c r="AV156" s="95">
        <f t="shared" si="141"/>
        <v>3425232532574.3994</v>
      </c>
      <c r="AW156" s="95">
        <f t="shared" si="142"/>
        <v>634337264.25214779</v>
      </c>
      <c r="AX156" s="95">
        <f t="shared" si="143"/>
        <v>1188420444834.9734</v>
      </c>
      <c r="AY156" s="14">
        <v>150</v>
      </c>
      <c r="AZ156" s="14">
        <f t="shared" si="144"/>
        <v>4.399080993199</v>
      </c>
      <c r="BA156" s="14">
        <f t="shared" si="145"/>
        <v>15.667460017667127</v>
      </c>
      <c r="BD156" s="14">
        <v>150</v>
      </c>
      <c r="BE156" s="95">
        <f>求节点(节奏总纲!$D$4:$D$163,M$7:M$166,$BD156)</f>
        <v>239.32165950222793</v>
      </c>
      <c r="BF156" s="95">
        <f>求节点(节奏总纲!$D$4:$D$163,N$7:N$166,$BD156)</f>
        <v>13865.742686017637</v>
      </c>
      <c r="BG156" s="95">
        <f>求节点(节奏总纲!$D$4:$D$163,O$7:O$166,$BD156)</f>
        <v>13865.742686017637</v>
      </c>
      <c r="BH156" s="95">
        <f>求节点(节奏总纲!$D$4:$D$163,P$7:P$166,$BD156)</f>
        <v>2.5000000000000001E-2</v>
      </c>
      <c r="BI156" s="95">
        <f>求节点(节奏总纲!$D$4:$D$163,Q$7:Q$166,$BD156)</f>
        <v>2.5000000000000001E-2</v>
      </c>
      <c r="BJ156" s="95">
        <f>求节点(节奏总纲!$D$4:$D$163,T$7:T$166,$BD156)</f>
        <v>1.4133889070469299</v>
      </c>
      <c r="BK156" s="95">
        <f>求节点(节奏总纲!$D$4:$D$163,U$7:U$166,$BD156)</f>
        <v>8636548876.2509499</v>
      </c>
      <c r="BL156" s="91"/>
      <c r="BM156" s="14">
        <v>150</v>
      </c>
      <c r="BN156" s="95">
        <f>求节点(节奏总纲!$D$4:$D$163,AF$7:AF$166,$BD156)</f>
        <v>239.32165950222793</v>
      </c>
      <c r="BO156" s="95">
        <f>求节点(节奏总纲!$D$4:$D$163,AG$7:AG$166,$BD156)</f>
        <v>757.2863510597673</v>
      </c>
      <c r="BP156" s="95">
        <f>求节点(节奏总纲!$D$4:$D$163,AH$7:AH$166,$BD156)</f>
        <v>757.2863510597673</v>
      </c>
      <c r="BQ156" s="95">
        <f>求节点(节奏总纲!$D$4:$D$163,AI$7:AI$166,$BD156)</f>
        <v>2.5000000000000001E-2</v>
      </c>
      <c r="BR156" s="95">
        <f>求节点(节奏总纲!$D$4:$D$163,AJ$7:AJ$166,$BD156)</f>
        <v>2.5000000000000001E-2</v>
      </c>
      <c r="BS156" s="95">
        <f>求节点(节奏总纲!$D$4:$D$163,AM$7:AM$166,$BD156)</f>
        <v>6412.3878508956286</v>
      </c>
      <c r="BT156" s="95">
        <f>求节点(节奏总纲!$D$4:$D$163,AN$7:AN$166,$BD156)</f>
        <v>1.1807724421551691</v>
      </c>
      <c r="BU156" s="95">
        <f>求节点(节奏总纲!$D$4:$D$163,AO$7:AO$166,$BD156)</f>
        <v>6928928210.2514114</v>
      </c>
      <c r="BX156" s="14">
        <v>150</v>
      </c>
      <c r="BY156" s="14">
        <f t="shared" si="146"/>
        <v>98873371247.188812</v>
      </c>
      <c r="BZ156" s="14">
        <f t="shared" si="147"/>
        <v>165830106014.07031</v>
      </c>
      <c r="CA156" s="14">
        <f t="shared" si="148"/>
        <v>165830106014.07031</v>
      </c>
      <c r="CB156" s="14">
        <f t="shared" si="149"/>
        <v>29323277.887958582</v>
      </c>
      <c r="CC156" s="14">
        <f t="shared" si="150"/>
        <v>29323277.887958582</v>
      </c>
      <c r="CD156" s="14">
        <f t="shared" si="151"/>
        <v>79982300090.700577</v>
      </c>
      <c r="CF156" s="93">
        <f t="shared" si="152"/>
        <v>0.19365120164206232</v>
      </c>
      <c r="CG156" s="93">
        <f t="shared" si="153"/>
        <v>0.32479118384433919</v>
      </c>
      <c r="CH156" s="93">
        <f t="shared" si="154"/>
        <v>0.32479118384433919</v>
      </c>
      <c r="CI156" s="93">
        <f t="shared" si="155"/>
        <v>5.7431924566330051E-5</v>
      </c>
      <c r="CJ156" s="93">
        <f t="shared" si="156"/>
        <v>5.7431924566330051E-5</v>
      </c>
      <c r="CK156" s="93">
        <f t="shared" si="157"/>
        <v>0.15665156682012674</v>
      </c>
    </row>
    <row r="157" spans="12:89" x14ac:dyDescent="0.15">
      <c r="L157" s="14">
        <v>151</v>
      </c>
      <c r="M157" s="95">
        <f>武将属性!$C155</f>
        <v>464.85942854677489</v>
      </c>
      <c r="N157" s="95">
        <f>武将属性!$R155</f>
        <v>32542.377211984389</v>
      </c>
      <c r="O157" s="95">
        <f>武将属性!$R155</f>
        <v>32542.377211984389</v>
      </c>
      <c r="P157" s="90">
        <f>武将属性!$AD155</f>
        <v>2.5000000000000001E-2</v>
      </c>
      <c r="Q157" s="90">
        <f>武将属性!$AD155</f>
        <v>2.5000000000000001E-2</v>
      </c>
      <c r="R157" s="90">
        <f>武将属性!BG155</f>
        <v>0.20347900973209265</v>
      </c>
      <c r="S157" s="90">
        <f t="shared" si="123"/>
        <v>0.20347900973209265</v>
      </c>
      <c r="T157" s="95">
        <f>战法技能效用!AK155</f>
        <v>2.2903430408148036</v>
      </c>
      <c r="U157" s="95">
        <f t="shared" si="124"/>
        <v>202753019259.672</v>
      </c>
      <c r="V157" s="95">
        <f t="shared" si="125"/>
        <v>1671886451.0472808</v>
      </c>
      <c r="W157" s="95">
        <f t="shared" si="126"/>
        <v>23882464.860087655</v>
      </c>
      <c r="X157" s="95">
        <f t="shared" si="127"/>
        <v>23882464.860087655</v>
      </c>
      <c r="Y157" s="95">
        <f t="shared" si="128"/>
        <v>758236273394.0824</v>
      </c>
      <c r="Z157" s="95">
        <f t="shared" si="129"/>
        <v>758236273394.0824</v>
      </c>
      <c r="AA157" s="95">
        <f t="shared" si="130"/>
        <v>645787898205.17578</v>
      </c>
      <c r="AB157" s="95">
        <f t="shared" si="131"/>
        <v>645787898205.17578</v>
      </c>
      <c r="AC157" s="95">
        <f t="shared" si="132"/>
        <v>472407995511.90546</v>
      </c>
      <c r="AD157" s="92"/>
      <c r="AE157" s="14">
        <v>151</v>
      </c>
      <c r="AF157" s="95">
        <f>武将属性!$C155</f>
        <v>464.85942854677489</v>
      </c>
      <c r="AG157" s="91">
        <f>士兵属性!$D155</f>
        <v>2088.7344226305945</v>
      </c>
      <c r="AH157" s="91">
        <f>士兵属性!$D155</f>
        <v>2088.7344226305945</v>
      </c>
      <c r="AI157" s="92">
        <f>士兵属性!$O155</f>
        <v>2.5000000000000001E-2</v>
      </c>
      <c r="AJ157" s="92">
        <f>士兵属性!$O155</f>
        <v>2.5000000000000001E-2</v>
      </c>
      <c r="AK157" s="92">
        <f>士兵属性!AV155</f>
        <v>0.20347900973209265</v>
      </c>
      <c r="AL157" s="92">
        <f t="shared" si="133"/>
        <v>0.20347900973209265</v>
      </c>
      <c r="AM157" s="95">
        <f>带兵数!$D154</f>
        <v>11676.328822995258</v>
      </c>
      <c r="AN157" s="91">
        <f>战法技能效用!AQ155</f>
        <v>5.2193876342166678</v>
      </c>
      <c r="AO157" s="91">
        <f t="shared" si="134"/>
        <v>3254998133788.127</v>
      </c>
      <c r="AP157" s="95">
        <f t="shared" si="135"/>
        <v>9210184392.1068401</v>
      </c>
      <c r="AQ157" s="95">
        <f t="shared" si="136"/>
        <v>1833376830.1355028</v>
      </c>
      <c r="AR157" s="95">
        <f t="shared" si="137"/>
        <v>1833376830.1355028</v>
      </c>
      <c r="AS157" s="95">
        <f t="shared" si="138"/>
        <v>4177015661780.6938</v>
      </c>
      <c r="AT157" s="95">
        <f t="shared" si="139"/>
        <v>4177015661780.6938</v>
      </c>
      <c r="AU157" s="95">
        <f t="shared" si="140"/>
        <v>3557553574846.5659</v>
      </c>
      <c r="AV157" s="95">
        <f t="shared" si="141"/>
        <v>3557553574846.5659</v>
      </c>
      <c r="AW157" s="95">
        <f t="shared" si="142"/>
        <v>655931732.10670972</v>
      </c>
      <c r="AX157" s="95">
        <f t="shared" si="143"/>
        <v>1231451557606.5093</v>
      </c>
      <c r="AY157" s="14">
        <v>151</v>
      </c>
      <c r="AZ157" s="14">
        <f t="shared" si="144"/>
        <v>4.4933528010595776</v>
      </c>
      <c r="BA157" s="14">
        <f t="shared" si="145"/>
        <v>16.05400573403719</v>
      </c>
      <c r="BD157" s="14">
        <v>151</v>
      </c>
      <c r="BE157" s="95">
        <f>求节点(节奏总纲!$D$4:$D$163,M$7:M$166,$BD157)</f>
        <v>239.70219203478788</v>
      </c>
      <c r="BF157" s="95">
        <f>求节点(节奏总纲!$D$4:$D$163,N$7:N$166,$BD157)</f>
        <v>13900.142619901173</v>
      </c>
      <c r="BG157" s="95">
        <f>求节点(节奏总纲!$D$4:$D$163,O$7:O$166,$BD157)</f>
        <v>13900.142619901173</v>
      </c>
      <c r="BH157" s="95">
        <f>求节点(节奏总纲!$D$4:$D$163,P$7:P$166,$BD157)</f>
        <v>2.5000000000000001E-2</v>
      </c>
      <c r="BI157" s="95">
        <f>求节点(节奏总纲!$D$4:$D$163,Q$7:Q$166,$BD157)</f>
        <v>2.5000000000000001E-2</v>
      </c>
      <c r="BJ157" s="95">
        <f>求节点(节奏总纲!$D$4:$D$163,T$7:T$166,$BD157)</f>
        <v>1.4149407640836891</v>
      </c>
      <c r="BK157" s="95">
        <f>求节点(节奏总纲!$D$4:$D$163,U$7:U$166,$BD157)</f>
        <v>8708266763.5461826</v>
      </c>
      <c r="BL157" s="91"/>
      <c r="BM157" s="14">
        <v>151</v>
      </c>
      <c r="BN157" s="95">
        <f>求节点(节奏总纲!$D$4:$D$163,AF$7:AF$166,$BD157)</f>
        <v>239.70219203478788</v>
      </c>
      <c r="BO157" s="95">
        <f>求节点(节奏总纲!$D$4:$D$163,AG$7:AG$166,$BD157)</f>
        <v>759.09231892183823</v>
      </c>
      <c r="BP157" s="95">
        <f>求节点(节奏总纲!$D$4:$D$163,AH$7:AH$166,$BD157)</f>
        <v>759.09231892183823</v>
      </c>
      <c r="BQ157" s="95">
        <f>求节点(节奏总纲!$D$4:$D$163,AI$7:AI$166,$BD157)</f>
        <v>2.5000000000000001E-2</v>
      </c>
      <c r="BR157" s="95">
        <f>求节点(节奏总纲!$D$4:$D$163,AJ$7:AJ$166,$BD157)</f>
        <v>2.5000000000000001E-2</v>
      </c>
      <c r="BS157" s="95">
        <f>求节点(节奏总纲!$D$4:$D$163,AM$7:AM$166,$BD157)</f>
        <v>6418.8685528048854</v>
      </c>
      <c r="BT157" s="95">
        <f>求节点(节奏总纲!$D$4:$D$163,AN$7:AN$166,$BD157)</f>
        <v>1.1859726838298081</v>
      </c>
      <c r="BU157" s="95">
        <f>求节点(节奏总纲!$D$4:$D$163,AO$7:AO$166,$BD157)</f>
        <v>7024110256.7196026</v>
      </c>
      <c r="BX157" s="14">
        <v>151</v>
      </c>
      <c r="BY157" s="14">
        <f t="shared" si="146"/>
        <v>104813422343.14484</v>
      </c>
      <c r="BZ157" s="14">
        <f t="shared" si="147"/>
        <v>168233736566.3555</v>
      </c>
      <c r="CA157" s="14">
        <f t="shared" si="148"/>
        <v>168233736566.3555</v>
      </c>
      <c r="CB157" s="14">
        <f t="shared" si="149"/>
        <v>29323277.887958582</v>
      </c>
      <c r="CC157" s="14">
        <f t="shared" si="150"/>
        <v>29323277.887958582</v>
      </c>
      <c r="CD157" s="14">
        <f t="shared" si="151"/>
        <v>81148800239.228592</v>
      </c>
      <c r="CF157" s="93">
        <f t="shared" si="152"/>
        <v>0.20060432714651669</v>
      </c>
      <c r="CG157" s="93">
        <f t="shared" si="153"/>
        <v>0.32198562715327028</v>
      </c>
      <c r="CH157" s="93">
        <f t="shared" si="154"/>
        <v>0.32198562715327028</v>
      </c>
      <c r="CI157" s="93">
        <f t="shared" si="155"/>
        <v>5.6122358176476335E-5</v>
      </c>
      <c r="CJ157" s="93">
        <f t="shared" si="156"/>
        <v>5.6122358176476335E-5</v>
      </c>
      <c r="CK157" s="93">
        <f t="shared" si="157"/>
        <v>0.15531217383058987</v>
      </c>
    </row>
    <row r="158" spans="12:89" x14ac:dyDescent="0.15">
      <c r="L158" s="14">
        <v>152</v>
      </c>
      <c r="M158" s="95">
        <f>武将属性!$C156</f>
        <v>468.41233197047029</v>
      </c>
      <c r="N158" s="95">
        <f>武将属性!$R156</f>
        <v>32623.421596680353</v>
      </c>
      <c r="O158" s="95">
        <f>武将属性!$R156</f>
        <v>32623.421596680353</v>
      </c>
      <c r="P158" s="90">
        <f>武将属性!$AD156</f>
        <v>2.5000000000000001E-2</v>
      </c>
      <c r="Q158" s="90">
        <f>武将属性!$AD156</f>
        <v>2.5000000000000001E-2</v>
      </c>
      <c r="R158" s="90">
        <f>武将属性!BG156</f>
        <v>0.20347900973209265</v>
      </c>
      <c r="S158" s="90">
        <f t="shared" si="123"/>
        <v>0.20347900973209265</v>
      </c>
      <c r="T158" s="95">
        <f>战法技能效用!AK156</f>
        <v>2.2928123050093356</v>
      </c>
      <c r="U158" s="95">
        <f t="shared" si="124"/>
        <v>205629807510.83521</v>
      </c>
      <c r="V158" s="95">
        <f t="shared" si="125"/>
        <v>1698422671.3069491</v>
      </c>
      <c r="W158" s="95">
        <f t="shared" si="126"/>
        <v>24386225.760554716</v>
      </c>
      <c r="X158" s="95">
        <f t="shared" si="127"/>
        <v>24386225.760554716</v>
      </c>
      <c r="Y158" s="95">
        <f t="shared" si="128"/>
        <v>776158169891.12549</v>
      </c>
      <c r="Z158" s="95">
        <f t="shared" si="129"/>
        <v>776158169891.12549</v>
      </c>
      <c r="AA158" s="95">
        <f t="shared" si="130"/>
        <v>661051931695.51355</v>
      </c>
      <c r="AB158" s="95">
        <f t="shared" si="131"/>
        <v>661051931695.51355</v>
      </c>
      <c r="AC158" s="95">
        <f t="shared" si="132"/>
        <v>483211340608.82837</v>
      </c>
      <c r="AD158" s="92"/>
      <c r="AE158" s="14">
        <v>152</v>
      </c>
      <c r="AF158" s="95">
        <f>武将属性!$C156</f>
        <v>468.41233197047029</v>
      </c>
      <c r="AG158" s="91">
        <f>士兵属性!$D156</f>
        <v>2108.1132103592681</v>
      </c>
      <c r="AH158" s="91">
        <f>士兵属性!$D156</f>
        <v>2108.1132103592681</v>
      </c>
      <c r="AI158" s="92">
        <f>士兵属性!$O156</f>
        <v>2.5000000000000001E-2</v>
      </c>
      <c r="AJ158" s="92">
        <f>士兵属性!$O156</f>
        <v>2.5000000000000001E-2</v>
      </c>
      <c r="AK158" s="92">
        <f>士兵属性!AV156</f>
        <v>0.20347900973209265</v>
      </c>
      <c r="AL158" s="92">
        <f t="shared" si="133"/>
        <v>0.20347900973209265</v>
      </c>
      <c r="AM158" s="95">
        <f>带兵数!$D155</f>
        <v>11725.442568885095</v>
      </c>
      <c r="AN158" s="91">
        <f>战法技能效用!AQ156</f>
        <v>5.2338942957961905</v>
      </c>
      <c r="AO158" s="91">
        <f t="shared" si="134"/>
        <v>3384919165313.438</v>
      </c>
      <c r="AP158" s="95">
        <f t="shared" si="135"/>
        <v>9487408323.2358074</v>
      </c>
      <c r="AQ158" s="95">
        <f t="shared" si="136"/>
        <v>1885501908.7251039</v>
      </c>
      <c r="AR158" s="95">
        <f t="shared" si="137"/>
        <v>1885501908.7251039</v>
      </c>
      <c r="AS158" s="95">
        <f t="shared" si="138"/>
        <v>4335628348334.5703</v>
      </c>
      <c r="AT158" s="95">
        <f t="shared" si="139"/>
        <v>4335628348334.5703</v>
      </c>
      <c r="AU158" s="95">
        <f t="shared" si="140"/>
        <v>3692643595032.2227</v>
      </c>
      <c r="AV158" s="95">
        <f t="shared" si="141"/>
        <v>3692643595032.2227</v>
      </c>
      <c r="AW158" s="95">
        <f t="shared" si="142"/>
        <v>677987454.81705976</v>
      </c>
      <c r="AX158" s="95">
        <f t="shared" si="143"/>
        <v>1275238652866.2947</v>
      </c>
      <c r="AY158" s="14">
        <v>152</v>
      </c>
      <c r="AZ158" s="14">
        <f t="shared" si="144"/>
        <v>4.5927977065247143</v>
      </c>
      <c r="BA158" s="14">
        <f t="shared" si="145"/>
        <v>16.461228098630968</v>
      </c>
      <c r="BD158" s="14">
        <v>152</v>
      </c>
      <c r="BE158" s="95">
        <f>求节点(节奏总纲!$D$4:$D$163,M$7:M$166,$BD158)</f>
        <v>240.08272456734781</v>
      </c>
      <c r="BF158" s="95">
        <f>求节点(节奏总纲!$D$4:$D$163,N$7:N$166,$BD158)</f>
        <v>13934.54255378471</v>
      </c>
      <c r="BG158" s="95">
        <f>求节点(节奏总纲!$D$4:$D$163,O$7:O$166,$BD158)</f>
        <v>13934.54255378471</v>
      </c>
      <c r="BH158" s="95">
        <f>求节点(节奏总纲!$D$4:$D$163,P$7:P$166,$BD158)</f>
        <v>2.5000000000000001E-2</v>
      </c>
      <c r="BI158" s="95">
        <f>求节点(节奏总纲!$D$4:$D$163,Q$7:Q$166,$BD158)</f>
        <v>2.5000000000000001E-2</v>
      </c>
      <c r="BJ158" s="95">
        <f>求节点(节奏总纲!$D$4:$D$163,T$7:T$166,$BD158)</f>
        <v>1.4164926211204483</v>
      </c>
      <c r="BK158" s="95">
        <f>求节点(节奏总纲!$D$4:$D$163,U$7:U$166,$BD158)</f>
        <v>8779984650.8414154</v>
      </c>
      <c r="BL158" s="91"/>
      <c r="BM158" s="14">
        <v>152</v>
      </c>
      <c r="BN158" s="95">
        <f>求节点(节奏总纲!$D$4:$D$163,AF$7:AF$166,$BD158)</f>
        <v>240.08272456734781</v>
      </c>
      <c r="BO158" s="95">
        <f>求节点(节奏总纲!$D$4:$D$163,AG$7:AG$166,$BD158)</f>
        <v>760.89828678390904</v>
      </c>
      <c r="BP158" s="95">
        <f>求节点(节奏总纲!$D$4:$D$163,AH$7:AH$166,$BD158)</f>
        <v>760.89828678390904</v>
      </c>
      <c r="BQ158" s="95">
        <f>求节点(节奏总纲!$D$4:$D$163,AI$7:AI$166,$BD158)</f>
        <v>2.5000000000000001E-2</v>
      </c>
      <c r="BR158" s="95">
        <f>求节点(节奏总纲!$D$4:$D$163,AJ$7:AJ$166,$BD158)</f>
        <v>2.5000000000000001E-2</v>
      </c>
      <c r="BS158" s="95">
        <f>求节点(节奏总纲!$D$4:$D$163,AM$7:AM$166,$BD158)</f>
        <v>6425.3492547141432</v>
      </c>
      <c r="BT158" s="95">
        <f>求节点(节奏总纲!$D$4:$D$163,AN$7:AN$166,$BD158)</f>
        <v>1.1911729255044472</v>
      </c>
      <c r="BU158" s="95">
        <f>求节点(节奏总纲!$D$4:$D$163,AO$7:AO$166,$BD158)</f>
        <v>7119292303.1877937</v>
      </c>
      <c r="BX158" s="14">
        <v>152</v>
      </c>
      <c r="BY158" s="14">
        <f t="shared" si="146"/>
        <v>110847754066.91318</v>
      </c>
      <c r="BZ158" s="14">
        <f t="shared" si="147"/>
        <v>170210103228.17654</v>
      </c>
      <c r="CA158" s="14">
        <f t="shared" si="148"/>
        <v>170210103228.17654</v>
      </c>
      <c r="CB158" s="14">
        <f t="shared" si="149"/>
        <v>29323277.887958582</v>
      </c>
      <c r="CC158" s="14">
        <f t="shared" si="150"/>
        <v>29323277.887958582</v>
      </c>
      <c r="CD158" s="14">
        <f t="shared" si="151"/>
        <v>82341976700.985825</v>
      </c>
      <c r="CF158" s="93">
        <f t="shared" si="152"/>
        <v>0.20770897413853265</v>
      </c>
      <c r="CG158" s="93">
        <f t="shared" si="153"/>
        <v>0.31894345742176045</v>
      </c>
      <c r="CH158" s="93">
        <f t="shared" si="154"/>
        <v>0.31894345742176045</v>
      </c>
      <c r="CI158" s="93">
        <f t="shared" si="155"/>
        <v>5.4946606900220494E-5</v>
      </c>
      <c r="CJ158" s="93">
        <f t="shared" si="156"/>
        <v>5.4946606900220494E-5</v>
      </c>
      <c r="CK158" s="93">
        <f t="shared" si="157"/>
        <v>0.15429421780414609</v>
      </c>
    </row>
    <row r="159" spans="12:89" x14ac:dyDescent="0.15">
      <c r="L159" s="14">
        <v>153</v>
      </c>
      <c r="M159" s="95">
        <f>武将属性!$C157</f>
        <v>471.96523539416575</v>
      </c>
      <c r="N159" s="95">
        <f>武将属性!$R157</f>
        <v>32702.737340856082</v>
      </c>
      <c r="O159" s="95">
        <f>武将属性!$R157</f>
        <v>32702.737340856082</v>
      </c>
      <c r="P159" s="90">
        <f>武将属性!$AD157</f>
        <v>2.5000000000000001E-2</v>
      </c>
      <c r="Q159" s="90">
        <f>武将属性!$AD157</f>
        <v>2.5000000000000001E-2</v>
      </c>
      <c r="R159" s="90">
        <f>武将属性!BG157</f>
        <v>0.20347900973209265</v>
      </c>
      <c r="S159" s="90">
        <f t="shared" si="123"/>
        <v>0.20347900973209265</v>
      </c>
      <c r="T159" s="95">
        <f>战法技能效用!AK157</f>
        <v>2.2952815692038677</v>
      </c>
      <c r="U159" s="95">
        <f t="shared" si="124"/>
        <v>208510562845.82819</v>
      </c>
      <c r="V159" s="95">
        <f t="shared" si="125"/>
        <v>1726753267.592536</v>
      </c>
      <c r="W159" s="95">
        <f t="shared" si="126"/>
        <v>24920467.78569828</v>
      </c>
      <c r="X159" s="95">
        <f t="shared" si="127"/>
        <v>24920467.78569828</v>
      </c>
      <c r="Y159" s="95">
        <f t="shared" si="128"/>
        <v>795090256006.7865</v>
      </c>
      <c r="Z159" s="95">
        <f t="shared" si="129"/>
        <v>795090256006.7865</v>
      </c>
      <c r="AA159" s="95">
        <f t="shared" si="130"/>
        <v>677176341104.92432</v>
      </c>
      <c r="AB159" s="95">
        <f t="shared" si="131"/>
        <v>677176341104.92432</v>
      </c>
      <c r="AC159" s="95">
        <f t="shared" si="132"/>
        <v>494626935690.87042</v>
      </c>
      <c r="AD159" s="92"/>
      <c r="AE159" s="14">
        <v>153</v>
      </c>
      <c r="AF159" s="95">
        <f>武将属性!$C157</f>
        <v>471.96523539416575</v>
      </c>
      <c r="AG159" s="91">
        <f>士兵属性!$D157</f>
        <v>2129.7365484735765</v>
      </c>
      <c r="AH159" s="91">
        <f>士兵属性!$D157</f>
        <v>2129.7365484735765</v>
      </c>
      <c r="AI159" s="92">
        <f>士兵属性!$O157</f>
        <v>2.5000000000000001E-2</v>
      </c>
      <c r="AJ159" s="92">
        <f>士兵属性!$O157</f>
        <v>2.5000000000000001E-2</v>
      </c>
      <c r="AK159" s="92">
        <f>士兵属性!AV157</f>
        <v>0.20347900973209265</v>
      </c>
      <c r="AL159" s="92">
        <f t="shared" si="133"/>
        <v>0.20347900973209265</v>
      </c>
      <c r="AM159" s="95">
        <f>带兵数!$D156</f>
        <v>11776.704617727821</v>
      </c>
      <c r="AN159" s="91">
        <f>战法技能效用!AQ157</f>
        <v>5.2484009573757131</v>
      </c>
      <c r="AO159" s="91">
        <f t="shared" si="134"/>
        <v>3527783213006.1514</v>
      </c>
      <c r="AP159" s="95">
        <f t="shared" si="135"/>
        <v>9793562476.1531887</v>
      </c>
      <c r="AQ159" s="95">
        <f t="shared" si="136"/>
        <v>1941197922.1234522</v>
      </c>
      <c r="AR159" s="95">
        <f t="shared" si="137"/>
        <v>1941197922.1234522</v>
      </c>
      <c r="AS159" s="95">
        <f t="shared" si="138"/>
        <v>4509483921370.8389</v>
      </c>
      <c r="AT159" s="95">
        <f t="shared" si="139"/>
        <v>4509483921370.8389</v>
      </c>
      <c r="AU159" s="95">
        <f t="shared" si="140"/>
        <v>3840715942718.4897</v>
      </c>
      <c r="AV159" s="95">
        <f t="shared" si="141"/>
        <v>3840715942718.4897</v>
      </c>
      <c r="AW159" s="95">
        <f t="shared" si="142"/>
        <v>702104756.25649738</v>
      </c>
      <c r="AX159" s="95">
        <f t="shared" si="143"/>
        <v>1323295412944.7009</v>
      </c>
      <c r="AY159" s="14">
        <v>153</v>
      </c>
      <c r="AZ159" s="14">
        <f t="shared" si="144"/>
        <v>4.7056660903575258</v>
      </c>
      <c r="BA159" s="14">
        <f t="shared" si="145"/>
        <v>16.918966429602797</v>
      </c>
      <c r="BD159" s="14">
        <v>153</v>
      </c>
      <c r="BE159" s="95">
        <f>求节点(节奏总纲!$D$4:$D$163,M$7:M$166,$BD159)</f>
        <v>240.46325709990776</v>
      </c>
      <c r="BF159" s="95">
        <f>求节点(节奏总纲!$D$4:$D$163,N$7:N$166,$BD159)</f>
        <v>13968.942487668248</v>
      </c>
      <c r="BG159" s="95">
        <f>求节点(节奏总纲!$D$4:$D$163,O$7:O$166,$BD159)</f>
        <v>13968.942487668248</v>
      </c>
      <c r="BH159" s="95">
        <f>求节点(节奏总纲!$D$4:$D$163,P$7:P$166,$BD159)</f>
        <v>2.5000000000000001E-2</v>
      </c>
      <c r="BI159" s="95">
        <f>求节点(节奏总纲!$D$4:$D$163,Q$7:Q$166,$BD159)</f>
        <v>2.5000000000000001E-2</v>
      </c>
      <c r="BJ159" s="95">
        <f>求节点(节奏总纲!$D$4:$D$163,T$7:T$166,$BD159)</f>
        <v>1.4180444781572072</v>
      </c>
      <c r="BK159" s="95">
        <f>求节点(节奏总纲!$D$4:$D$163,U$7:U$166,$BD159)</f>
        <v>8851702538.1366482</v>
      </c>
      <c r="BL159" s="91"/>
      <c r="BM159" s="14">
        <v>153</v>
      </c>
      <c r="BN159" s="95">
        <f>求节点(节奏总纲!$D$4:$D$163,AF$7:AF$166,$BD159)</f>
        <v>240.46325709990776</v>
      </c>
      <c r="BO159" s="95">
        <f>求节点(节奏总纲!$D$4:$D$163,AG$7:AG$166,$BD159)</f>
        <v>762.70425464597986</v>
      </c>
      <c r="BP159" s="95">
        <f>求节点(节奏总纲!$D$4:$D$163,AH$7:AH$166,$BD159)</f>
        <v>762.70425464597986</v>
      </c>
      <c r="BQ159" s="95">
        <f>求节点(节奏总纲!$D$4:$D$163,AI$7:AI$166,$BD159)</f>
        <v>2.5000000000000001E-2</v>
      </c>
      <c r="BR159" s="95">
        <f>求节点(节奏总纲!$D$4:$D$163,AJ$7:AJ$166,$BD159)</f>
        <v>2.5000000000000001E-2</v>
      </c>
      <c r="BS159" s="95">
        <f>求节点(节奏总纲!$D$4:$D$163,AM$7:AM$166,$BD159)</f>
        <v>6431.8299566234</v>
      </c>
      <c r="BT159" s="95">
        <f>求节点(节奏总纲!$D$4:$D$163,AN$7:AN$166,$BD159)</f>
        <v>1.1963731671790865</v>
      </c>
      <c r="BU159" s="95">
        <f>求节点(节奏总纲!$D$4:$D$163,AO$7:AO$166,$BD159)</f>
        <v>7214474349.6559858</v>
      </c>
      <c r="BX159" s="14">
        <v>153</v>
      </c>
      <c r="BY159" s="14">
        <f t="shared" si="146"/>
        <v>116982741663.22002</v>
      </c>
      <c r="BZ159" s="14">
        <f t="shared" si="147"/>
        <v>172186688675.80646</v>
      </c>
      <c r="CA159" s="14">
        <f t="shared" si="148"/>
        <v>172186688675.80646</v>
      </c>
      <c r="CB159" s="14">
        <f t="shared" si="149"/>
        <v>29323277.887958582</v>
      </c>
      <c r="CC159" s="14">
        <f t="shared" si="150"/>
        <v>29323277.887958582</v>
      </c>
      <c r="CD159" s="14">
        <f t="shared" si="151"/>
        <v>83563341282.938416</v>
      </c>
      <c r="CF159" s="93">
        <f t="shared" si="152"/>
        <v>0.21465585533082149</v>
      </c>
      <c r="CG159" s="93">
        <f t="shared" si="153"/>
        <v>0.31595157036662103</v>
      </c>
      <c r="CH159" s="93">
        <f t="shared" si="154"/>
        <v>0.31595157036662103</v>
      </c>
      <c r="CI159" s="93">
        <f t="shared" si="155"/>
        <v>5.3806341060666992E-5</v>
      </c>
      <c r="CJ159" s="93">
        <f t="shared" si="156"/>
        <v>5.3806341060666992E-5</v>
      </c>
      <c r="CK159" s="93">
        <f t="shared" si="157"/>
        <v>0.15333339125381512</v>
      </c>
    </row>
    <row r="160" spans="12:89" x14ac:dyDescent="0.15">
      <c r="L160" s="14">
        <v>154</v>
      </c>
      <c r="M160" s="95">
        <f>武将属性!$C158</f>
        <v>475.5181388178612</v>
      </c>
      <c r="N160" s="95">
        <f>武将属性!$R158</f>
        <v>32769.100000000006</v>
      </c>
      <c r="O160" s="95">
        <f>武将属性!$R158</f>
        <v>32769.100000000006</v>
      </c>
      <c r="P160" s="90">
        <f>武将属性!$AD158</f>
        <v>2.5000000000000001E-2</v>
      </c>
      <c r="Q160" s="90">
        <f>武将属性!$AD158</f>
        <v>2.5000000000000001E-2</v>
      </c>
      <c r="R160" s="90">
        <f>武将属性!BG158</f>
        <v>0.20347900973209265</v>
      </c>
      <c r="S160" s="90">
        <f t="shared" si="123"/>
        <v>0.20347900973209265</v>
      </c>
      <c r="T160" s="95">
        <f>战法技能效用!AK158</f>
        <v>2.2977508333983994</v>
      </c>
      <c r="U160" s="95">
        <f t="shared" si="124"/>
        <v>211249929311.59119</v>
      </c>
      <c r="V160" s="95">
        <f t="shared" si="125"/>
        <v>1754578943.492892</v>
      </c>
      <c r="W160" s="95">
        <f t="shared" si="126"/>
        <v>25461001.785790548</v>
      </c>
      <c r="X160" s="95">
        <f t="shared" si="127"/>
        <v>25461001.785790548</v>
      </c>
      <c r="Y160" s="95">
        <f t="shared" si="128"/>
        <v>813984501091.46277</v>
      </c>
      <c r="Z160" s="95">
        <f t="shared" si="129"/>
        <v>813984501091.46277</v>
      </c>
      <c r="AA160" s="95">
        <f t="shared" si="130"/>
        <v>693268521404.85693</v>
      </c>
      <c r="AB160" s="95">
        <f t="shared" si="131"/>
        <v>693268521404.85693</v>
      </c>
      <c r="AC160" s="95">
        <f t="shared" si="132"/>
        <v>506001912072.26587</v>
      </c>
      <c r="AD160" s="92"/>
      <c r="AE160" s="14">
        <v>154</v>
      </c>
      <c r="AF160" s="95">
        <f>武将属性!$C158</f>
        <v>475.5181388178612</v>
      </c>
      <c r="AG160" s="91">
        <f>士兵属性!$D158</f>
        <v>2152.1790026333624</v>
      </c>
      <c r="AH160" s="91">
        <f>士兵属性!$D158</f>
        <v>2152.1790026333624</v>
      </c>
      <c r="AI160" s="92">
        <f>士兵属性!$O158</f>
        <v>2.5000000000000001E-2</v>
      </c>
      <c r="AJ160" s="92">
        <f>士兵属性!$O158</f>
        <v>2.5000000000000001E-2</v>
      </c>
      <c r="AK160" s="92">
        <f>士兵属性!AV158</f>
        <v>0.20347900973209265</v>
      </c>
      <c r="AL160" s="92">
        <f t="shared" si="133"/>
        <v>0.20347900973209265</v>
      </c>
      <c r="AM160" s="95">
        <f>带兵数!$D157</f>
        <v>11823.556106724936</v>
      </c>
      <c r="AN160" s="91">
        <f>战法技能效用!AQ158</f>
        <v>5.2629076189552366</v>
      </c>
      <c r="AO160" s="91">
        <f t="shared" si="134"/>
        <v>3675588455805.5972</v>
      </c>
      <c r="AP160" s="95">
        <f t="shared" si="135"/>
        <v>10107000608.017147</v>
      </c>
      <c r="AQ160" s="95">
        <f t="shared" si="136"/>
        <v>1997358321.4281836</v>
      </c>
      <c r="AR160" s="95">
        <f t="shared" si="137"/>
        <v>1997358321.4281836</v>
      </c>
      <c r="AS160" s="95">
        <f t="shared" si="138"/>
        <v>4688841090883.2246</v>
      </c>
      <c r="AT160" s="95">
        <f t="shared" si="139"/>
        <v>4688841090883.2246</v>
      </c>
      <c r="AU160" s="95">
        <f t="shared" si="140"/>
        <v>3993473986077.4023</v>
      </c>
      <c r="AV160" s="95">
        <f t="shared" si="141"/>
        <v>3993473986077.4023</v>
      </c>
      <c r="AW160" s="95">
        <f t="shared" si="142"/>
        <v>727137013.82408631</v>
      </c>
      <c r="AX160" s="95">
        <f t="shared" si="143"/>
        <v>1372740235574.4309</v>
      </c>
      <c r="AY160" s="14">
        <v>154</v>
      </c>
      <c r="AZ160" s="14">
        <f t="shared" si="144"/>
        <v>4.8240741283107864</v>
      </c>
      <c r="BA160" s="14">
        <f t="shared" si="145"/>
        <v>17.399241115882916</v>
      </c>
      <c r="BD160" s="14">
        <v>154</v>
      </c>
      <c r="BE160" s="95">
        <f>求节点(节奏总纲!$D$4:$D$163,M$7:M$166,$BD160)</f>
        <v>240.84378963246772</v>
      </c>
      <c r="BF160" s="95">
        <f>求节点(节奏总纲!$D$4:$D$163,N$7:N$166,$BD160)</f>
        <v>14003.342421551784</v>
      </c>
      <c r="BG160" s="95">
        <f>求节点(节奏总纲!$D$4:$D$163,O$7:O$166,$BD160)</f>
        <v>14003.342421551784</v>
      </c>
      <c r="BH160" s="95">
        <f>求节点(节奏总纲!$D$4:$D$163,P$7:P$166,$BD160)</f>
        <v>2.5000000000000001E-2</v>
      </c>
      <c r="BI160" s="95">
        <f>求节点(节奏总纲!$D$4:$D$163,Q$7:Q$166,$BD160)</f>
        <v>2.5000000000000001E-2</v>
      </c>
      <c r="BJ160" s="95">
        <f>求节点(节奏总纲!$D$4:$D$163,T$7:T$166,$BD160)</f>
        <v>1.4195963351939664</v>
      </c>
      <c r="BK160" s="95">
        <f>求节点(节奏总纲!$D$4:$D$163,U$7:U$166,$BD160)</f>
        <v>8923420425.431881</v>
      </c>
      <c r="BL160" s="91"/>
      <c r="BM160" s="14">
        <v>154</v>
      </c>
      <c r="BN160" s="95">
        <f>求节点(节奏总纲!$D$4:$D$163,AF$7:AF$166,$BD160)</f>
        <v>240.84378963246772</v>
      </c>
      <c r="BO160" s="95">
        <f>求节点(节奏总纲!$D$4:$D$163,AG$7:AG$166,$BD160)</f>
        <v>764.51022250805067</v>
      </c>
      <c r="BP160" s="95">
        <f>求节点(节奏总纲!$D$4:$D$163,AH$7:AH$166,$BD160)</f>
        <v>764.51022250805067</v>
      </c>
      <c r="BQ160" s="95">
        <f>求节点(节奏总纲!$D$4:$D$163,AI$7:AI$166,$BD160)</f>
        <v>2.5000000000000001E-2</v>
      </c>
      <c r="BR160" s="95">
        <f>求节点(节奏总纲!$D$4:$D$163,AJ$7:AJ$166,$BD160)</f>
        <v>2.5000000000000001E-2</v>
      </c>
      <c r="BS160" s="95">
        <f>求节点(节奏总纲!$D$4:$D$163,AM$7:AM$166,$BD160)</f>
        <v>6438.3106585326577</v>
      </c>
      <c r="BT160" s="95">
        <f>求节点(节奏总纲!$D$4:$D$163,AN$7:AN$166,$BD160)</f>
        <v>1.2015734088537255</v>
      </c>
      <c r="BU160" s="95">
        <f>求节点(节奏总纲!$D$4:$D$163,AO$7:AO$166,$BD160)</f>
        <v>7309656396.124177</v>
      </c>
      <c r="BX160" s="14">
        <v>154</v>
      </c>
      <c r="BY160" s="14">
        <f t="shared" si="146"/>
        <v>123216591198.69986</v>
      </c>
      <c r="BZ160" s="14">
        <f t="shared" si="147"/>
        <v>173876348458.77972</v>
      </c>
      <c r="CA160" s="14">
        <f t="shared" si="148"/>
        <v>173876348458.77972</v>
      </c>
      <c r="CB160" s="14">
        <f t="shared" si="149"/>
        <v>29323277.887958582</v>
      </c>
      <c r="CC160" s="14">
        <f t="shared" si="150"/>
        <v>29323277.887958582</v>
      </c>
      <c r="CD160" s="14">
        <f t="shared" si="151"/>
        <v>84812793686.783005</v>
      </c>
      <c r="CF160" s="93">
        <f t="shared" si="152"/>
        <v>0.22167607537956169</v>
      </c>
      <c r="CG160" s="93">
        <f t="shared" si="153"/>
        <v>0.31281685487885896</v>
      </c>
      <c r="CH160" s="93">
        <f t="shared" si="154"/>
        <v>0.31281685487885896</v>
      </c>
      <c r="CI160" s="93">
        <f t="shared" si="155"/>
        <v>5.2754820566205774E-5</v>
      </c>
      <c r="CJ160" s="93">
        <f t="shared" si="156"/>
        <v>5.2754820566205774E-5</v>
      </c>
      <c r="CK160" s="93">
        <f t="shared" si="157"/>
        <v>0.15258470522158793</v>
      </c>
    </row>
    <row r="161" spans="12:89" x14ac:dyDescent="0.15">
      <c r="L161" s="14">
        <v>155</v>
      </c>
      <c r="M161" s="95">
        <f>武将属性!$C159</f>
        <v>479.07104224155665</v>
      </c>
      <c r="N161" s="95">
        <f>武将属性!$R159</f>
        <v>32835.100000000006</v>
      </c>
      <c r="O161" s="95">
        <f>武将属性!$R159</f>
        <v>32835.100000000006</v>
      </c>
      <c r="P161" s="90">
        <f>武将属性!$AD159</f>
        <v>2.5000000000000001E-2</v>
      </c>
      <c r="Q161" s="90">
        <f>武将属性!$AD159</f>
        <v>2.5000000000000001E-2</v>
      </c>
      <c r="R161" s="90">
        <f>武将属性!BG159</f>
        <v>0.20347900973209265</v>
      </c>
      <c r="S161" s="90">
        <f t="shared" si="123"/>
        <v>0.20347900973209265</v>
      </c>
      <c r="T161" s="95">
        <f>战法技能效用!AK159</f>
        <v>2.3002200975929314</v>
      </c>
      <c r="U161" s="95">
        <f t="shared" si="124"/>
        <v>214006614111.50156</v>
      </c>
      <c r="V161" s="95">
        <f t="shared" si="125"/>
        <v>1782949667.8285782</v>
      </c>
      <c r="W161" s="95">
        <f t="shared" si="126"/>
        <v>26013612.129424732</v>
      </c>
      <c r="X161" s="95">
        <f t="shared" si="127"/>
        <v>26013612.129424732</v>
      </c>
      <c r="Y161" s="95">
        <f t="shared" si="128"/>
        <v>833326395737.43835</v>
      </c>
      <c r="Z161" s="95">
        <f t="shared" si="129"/>
        <v>833326395737.43835</v>
      </c>
      <c r="AA161" s="95">
        <f t="shared" si="130"/>
        <v>709741963693.25903</v>
      </c>
      <c r="AB161" s="95">
        <f t="shared" si="131"/>
        <v>709741963693.25903</v>
      </c>
      <c r="AC161" s="95">
        <f t="shared" si="132"/>
        <v>517637933454.1167</v>
      </c>
      <c r="AD161" s="92"/>
      <c r="AE161" s="14">
        <v>155</v>
      </c>
      <c r="AF161" s="95">
        <f>武将属性!$C159</f>
        <v>479.07104224155665</v>
      </c>
      <c r="AG161" s="91">
        <f>士兵属性!$D159</f>
        <v>2174.7600536466498</v>
      </c>
      <c r="AH161" s="91">
        <f>士兵属性!$D159</f>
        <v>2174.7600536466498</v>
      </c>
      <c r="AI161" s="92">
        <f>士兵属性!$O159</f>
        <v>2.5000000000000001E-2</v>
      </c>
      <c r="AJ161" s="92">
        <f>士兵属性!$O159</f>
        <v>2.5000000000000001E-2</v>
      </c>
      <c r="AK161" s="92">
        <f>士兵属性!AV159</f>
        <v>0.20347900973209265</v>
      </c>
      <c r="AL161" s="92">
        <f t="shared" si="133"/>
        <v>0.20347900973209265</v>
      </c>
      <c r="AM161" s="95">
        <f>带兵数!$D158</f>
        <v>11871.775179422561</v>
      </c>
      <c r="AN161" s="91">
        <f>战法技能效用!AQ159</f>
        <v>5.2774142805347601</v>
      </c>
      <c r="AO161" s="91">
        <f t="shared" si="134"/>
        <v>3829748816290.2656</v>
      </c>
      <c r="AP161" s="95">
        <f t="shared" si="135"/>
        <v>10431651364.73484</v>
      </c>
      <c r="AQ161" s="95">
        <f t="shared" si="136"/>
        <v>2055353991.956254</v>
      </c>
      <c r="AR161" s="95">
        <f t="shared" si="137"/>
        <v>2055353991.956254</v>
      </c>
      <c r="AS161" s="95">
        <f t="shared" si="138"/>
        <v>4875611796686.9043</v>
      </c>
      <c r="AT161" s="95">
        <f t="shared" si="139"/>
        <v>4875611796686.9043</v>
      </c>
      <c r="AU161" s="95">
        <f t="shared" si="140"/>
        <v>4152546119368.1924</v>
      </c>
      <c r="AV161" s="95">
        <f t="shared" si="141"/>
        <v>4152546119368.1924</v>
      </c>
      <c r="AW161" s="95">
        <f t="shared" si="142"/>
        <v>753030054.94196916</v>
      </c>
      <c r="AX161" s="95">
        <f t="shared" si="143"/>
        <v>1424121957880.0388</v>
      </c>
      <c r="AY161" s="14">
        <v>155</v>
      </c>
      <c r="AZ161" s="14">
        <f t="shared" si="144"/>
        <v>4.9461504459201358</v>
      </c>
      <c r="BA161" s="14">
        <f t="shared" si="145"/>
        <v>17.895469409627186</v>
      </c>
      <c r="BD161" s="14">
        <v>155</v>
      </c>
      <c r="BE161" s="95">
        <f>求节点(节奏总纲!$D$4:$D$163,M$7:M$166,$BD161)</f>
        <v>241.22432216502764</v>
      </c>
      <c r="BF161" s="95">
        <f>求节点(节奏总纲!$D$4:$D$163,N$7:N$166,$BD161)</f>
        <v>14037.742355435323</v>
      </c>
      <c r="BG161" s="95">
        <f>求节点(节奏总纲!$D$4:$D$163,O$7:O$166,$BD161)</f>
        <v>14037.742355435323</v>
      </c>
      <c r="BH161" s="95">
        <f>求节点(节奏总纲!$D$4:$D$163,P$7:P$166,$BD161)</f>
        <v>2.5000000000000001E-2</v>
      </c>
      <c r="BI161" s="95">
        <f>求节点(节奏总纲!$D$4:$D$163,Q$7:Q$166,$BD161)</f>
        <v>2.5000000000000001E-2</v>
      </c>
      <c r="BJ161" s="95">
        <f>求节点(节奏总纲!$D$4:$D$163,T$7:T$166,$BD161)</f>
        <v>1.4211481922307256</v>
      </c>
      <c r="BK161" s="95">
        <f>求节点(节奏总纲!$D$4:$D$163,U$7:U$166,$BD161)</f>
        <v>8995138312.7271137</v>
      </c>
      <c r="BL161" s="91"/>
      <c r="BM161" s="14">
        <v>155</v>
      </c>
      <c r="BN161" s="95">
        <f>求节点(节奏总纲!$D$4:$D$163,AF$7:AF$166,$BD161)</f>
        <v>241.22432216502764</v>
      </c>
      <c r="BO161" s="95">
        <f>求节点(节奏总纲!$D$4:$D$163,AG$7:AG$166,$BD161)</f>
        <v>766.31619037012149</v>
      </c>
      <c r="BP161" s="95">
        <f>求节点(节奏总纲!$D$4:$D$163,AH$7:AH$166,$BD161)</f>
        <v>766.31619037012149</v>
      </c>
      <c r="BQ161" s="95">
        <f>求节点(节奏总纲!$D$4:$D$163,AI$7:AI$166,$BD161)</f>
        <v>2.5000000000000001E-2</v>
      </c>
      <c r="BR161" s="95">
        <f>求节点(节奏总纲!$D$4:$D$163,AJ$7:AJ$166,$BD161)</f>
        <v>2.5000000000000001E-2</v>
      </c>
      <c r="BS161" s="95">
        <f>求节点(节奏总纲!$D$4:$D$163,AM$7:AM$166,$BD161)</f>
        <v>6444.7913604419155</v>
      </c>
      <c r="BT161" s="95">
        <f>求节点(节奏总纲!$D$4:$D$163,AN$7:AN$166,$BD161)</f>
        <v>1.2067736505283646</v>
      </c>
      <c r="BU161" s="95">
        <f>求节点(节奏总纲!$D$4:$D$163,AO$7:AO$166,$BD161)</f>
        <v>7404838442.5923681</v>
      </c>
      <c r="BX161" s="14">
        <v>155</v>
      </c>
      <c r="BY161" s="14">
        <f t="shared" si="146"/>
        <v>129551239177.80469</v>
      </c>
      <c r="BZ161" s="14">
        <f t="shared" si="147"/>
        <v>175593246859.32175</v>
      </c>
      <c r="CA161" s="14">
        <f t="shared" si="148"/>
        <v>175593246859.32175</v>
      </c>
      <c r="CB161" s="14">
        <f t="shared" si="149"/>
        <v>29323277.887958582</v>
      </c>
      <c r="CC161" s="14">
        <f t="shared" si="150"/>
        <v>29323277.887958582</v>
      </c>
      <c r="CD161" s="14">
        <f t="shared" si="151"/>
        <v>86090978501.592834</v>
      </c>
      <c r="CF161" s="93">
        <f t="shared" si="152"/>
        <v>0.22853083131968335</v>
      </c>
      <c r="CG161" s="93">
        <f t="shared" si="153"/>
        <v>0.30974980195911683</v>
      </c>
      <c r="CH161" s="93">
        <f t="shared" si="154"/>
        <v>0.30974980195911683</v>
      </c>
      <c r="CI161" s="93">
        <f t="shared" si="155"/>
        <v>5.1726815700743651E-5</v>
      </c>
      <c r="CJ161" s="93">
        <f t="shared" si="156"/>
        <v>5.1726815700743651E-5</v>
      </c>
      <c r="CK161" s="93">
        <f t="shared" si="157"/>
        <v>0.1518661111306816</v>
      </c>
    </row>
    <row r="162" spans="12:89" x14ac:dyDescent="0.15">
      <c r="L162" s="14">
        <v>156</v>
      </c>
      <c r="M162" s="95">
        <f>武将属性!$C160</f>
        <v>480.86459651536893</v>
      </c>
      <c r="N162" s="95">
        <f>武将属性!$R160</f>
        <v>32901.100000000006</v>
      </c>
      <c r="O162" s="95">
        <f>武将属性!$R160</f>
        <v>32901.100000000006</v>
      </c>
      <c r="P162" s="90">
        <f>武将属性!$AD160</f>
        <v>2.5000000000000001E-2</v>
      </c>
      <c r="Q162" s="90">
        <f>武将属性!$AD160</f>
        <v>2.5000000000000001E-2</v>
      </c>
      <c r="R162" s="90">
        <f>武将属性!BG160</f>
        <v>0.20347900973209265</v>
      </c>
      <c r="S162" s="90">
        <f t="shared" si="123"/>
        <v>0.20347900973209265</v>
      </c>
      <c r="T162" s="95">
        <f>战法技能效用!AK160</f>
        <v>2.3026893617874631</v>
      </c>
      <c r="U162" s="95">
        <f t="shared" si="124"/>
        <v>215995087783.21136</v>
      </c>
      <c r="V162" s="95">
        <f t="shared" si="125"/>
        <v>1803863469.1909664</v>
      </c>
      <c r="W162" s="95">
        <f t="shared" si="126"/>
        <v>26364288.102261856</v>
      </c>
      <c r="X162" s="95">
        <f t="shared" si="127"/>
        <v>26364288.102261856</v>
      </c>
      <c r="Y162" s="95">
        <f t="shared" si="128"/>
        <v>846257638323.24658</v>
      </c>
      <c r="Z162" s="95">
        <f t="shared" si="129"/>
        <v>846257638323.24658</v>
      </c>
      <c r="AA162" s="95">
        <f t="shared" si="130"/>
        <v>720755469988.98071</v>
      </c>
      <c r="AB162" s="95">
        <f t="shared" si="131"/>
        <v>720755469988.98071</v>
      </c>
      <c r="AC162" s="95">
        <f t="shared" si="132"/>
        <v>525277423494.57343</v>
      </c>
      <c r="AD162" s="92"/>
      <c r="AE162" s="14">
        <v>156</v>
      </c>
      <c r="AF162" s="95">
        <f>武将属性!$C160</f>
        <v>480.86459651536893</v>
      </c>
      <c r="AG162" s="91">
        <f>士兵属性!$D160</f>
        <v>2190.279708898971</v>
      </c>
      <c r="AH162" s="91">
        <f>士兵属性!$D160</f>
        <v>2190.279708898971</v>
      </c>
      <c r="AI162" s="92">
        <f>士兵属性!$O160</f>
        <v>2.5000000000000001E-2</v>
      </c>
      <c r="AJ162" s="92">
        <f>士兵属性!$O160</f>
        <v>2.5000000000000001E-2</v>
      </c>
      <c r="AK162" s="92">
        <f>士兵属性!AV160</f>
        <v>0.20347900973209265</v>
      </c>
      <c r="AL162" s="92">
        <f t="shared" si="133"/>
        <v>0.20347900973209265</v>
      </c>
      <c r="AM162" s="95">
        <f>带兵数!$D159</f>
        <v>11890</v>
      </c>
      <c r="AN162" s="91">
        <f>战法技能效用!AQ160</f>
        <v>5.2919209421142837</v>
      </c>
      <c r="AO162" s="91">
        <f t="shared" si="134"/>
        <v>3929225491556.8149</v>
      </c>
      <c r="AP162" s="95">
        <f t="shared" si="135"/>
        <v>10650225155.994455</v>
      </c>
      <c r="AQ162" s="95">
        <f t="shared" si="136"/>
        <v>2091351376.0110438</v>
      </c>
      <c r="AR162" s="95">
        <f t="shared" si="137"/>
        <v>2091351376.0110438</v>
      </c>
      <c r="AS162" s="95">
        <f t="shared" si="138"/>
        <v>4996406070668.3955</v>
      </c>
      <c r="AT162" s="95">
        <f t="shared" si="139"/>
        <v>4996406070668.3955</v>
      </c>
      <c r="AU162" s="95">
        <f t="shared" si="140"/>
        <v>4255426294119.7163</v>
      </c>
      <c r="AV162" s="95">
        <f t="shared" si="141"/>
        <v>4255426294119.7163</v>
      </c>
      <c r="AW162" s="95">
        <f t="shared" si="142"/>
        <v>770503697.73842406</v>
      </c>
      <c r="AX162" s="95">
        <f t="shared" si="143"/>
        <v>1456040063184.8025</v>
      </c>
      <c r="AY162" s="14">
        <v>156</v>
      </c>
      <c r="AZ162" s="14">
        <f t="shared" si="144"/>
        <v>5.0122418628431982</v>
      </c>
      <c r="BA162" s="14">
        <f t="shared" si="145"/>
        <v>18.19127245847589</v>
      </c>
      <c r="BD162" s="14">
        <v>156</v>
      </c>
      <c r="BE162" s="95">
        <f>求节点(节奏总纲!$D$4:$D$163,M$7:M$166,$BD162)</f>
        <v>241.6048546975876</v>
      </c>
      <c r="BF162" s="95">
        <f>求节点(节奏总纲!$D$4:$D$163,N$7:N$166,$BD162)</f>
        <v>14072.142289318859</v>
      </c>
      <c r="BG162" s="95">
        <f>求节点(节奏总纲!$D$4:$D$163,O$7:O$166,$BD162)</f>
        <v>14072.142289318859</v>
      </c>
      <c r="BH162" s="95">
        <f>求节点(节奏总纲!$D$4:$D$163,P$7:P$166,$BD162)</f>
        <v>2.5000000000000001E-2</v>
      </c>
      <c r="BI162" s="95">
        <f>求节点(节奏总纲!$D$4:$D$163,Q$7:Q$166,$BD162)</f>
        <v>2.5000000000000001E-2</v>
      </c>
      <c r="BJ162" s="95">
        <f>求节点(节奏总纲!$D$4:$D$163,T$7:T$166,$BD162)</f>
        <v>1.4227000492674846</v>
      </c>
      <c r="BK162" s="95">
        <f>求节点(节奏总纲!$D$4:$D$163,U$7:U$166,$BD162)</f>
        <v>9066856200.0223465</v>
      </c>
      <c r="BL162" s="91"/>
      <c r="BM162" s="14">
        <v>156</v>
      </c>
      <c r="BN162" s="95">
        <f>求节点(节奏总纲!$D$4:$D$163,AF$7:AF$166,$BD162)</f>
        <v>241.6048546975876</v>
      </c>
      <c r="BO162" s="95">
        <f>求节点(节奏总纲!$D$4:$D$163,AG$7:AG$166,$BD162)</f>
        <v>768.12215823219242</v>
      </c>
      <c r="BP162" s="95">
        <f>求节点(节奏总纲!$D$4:$D$163,AH$7:AH$166,$BD162)</f>
        <v>768.12215823219242</v>
      </c>
      <c r="BQ162" s="95">
        <f>求节点(节奏总纲!$D$4:$D$163,AI$7:AI$166,$BD162)</f>
        <v>2.5000000000000001E-2</v>
      </c>
      <c r="BR162" s="95">
        <f>求节点(节奏总纲!$D$4:$D$163,AJ$7:AJ$166,$BD162)</f>
        <v>2.5000000000000001E-2</v>
      </c>
      <c r="BS162" s="95">
        <f>求节点(节奏总纲!$D$4:$D$163,AM$7:AM$166,$BD162)</f>
        <v>6451.2720623511723</v>
      </c>
      <c r="BT162" s="95">
        <f>求节点(节奏总纲!$D$4:$D$163,AN$7:AN$166,$BD162)</f>
        <v>1.2119738922030037</v>
      </c>
      <c r="BU162" s="95">
        <f>求节点(节奏总纲!$D$4:$D$163,AO$7:AO$166,$BD162)</f>
        <v>7500020489.0605602</v>
      </c>
      <c r="BX162" s="14">
        <v>156</v>
      </c>
      <c r="BY162" s="14">
        <f t="shared" si="146"/>
        <v>132786566212.34598</v>
      </c>
      <c r="BZ162" s="14">
        <f t="shared" si="147"/>
        <v>177333289874.07101</v>
      </c>
      <c r="CA162" s="14">
        <f t="shared" si="148"/>
        <v>177333289874.07101</v>
      </c>
      <c r="CB162" s="14">
        <f t="shared" si="149"/>
        <v>29323277.887958582</v>
      </c>
      <c r="CC162" s="14">
        <f t="shared" si="150"/>
        <v>29323277.887958582</v>
      </c>
      <c r="CD162" s="14">
        <f t="shared" si="151"/>
        <v>87388027235.62381</v>
      </c>
      <c r="CF162" s="93">
        <f t="shared" si="152"/>
        <v>0.23097340032156094</v>
      </c>
      <c r="CG162" s="93">
        <f t="shared" si="153"/>
        <v>0.30845946333850582</v>
      </c>
      <c r="CH162" s="93">
        <f t="shared" si="154"/>
        <v>0.30845946333850582</v>
      </c>
      <c r="CI162" s="93">
        <f t="shared" si="155"/>
        <v>5.1005891601451141E-5</v>
      </c>
      <c r="CJ162" s="93">
        <f t="shared" si="156"/>
        <v>5.1005891601451141E-5</v>
      </c>
      <c r="CK162" s="93">
        <f t="shared" si="157"/>
        <v>0.15200566121822456</v>
      </c>
    </row>
    <row r="163" spans="12:89" x14ac:dyDescent="0.15">
      <c r="L163" s="14">
        <v>157</v>
      </c>
      <c r="M163" s="95">
        <f>武将属性!$C161</f>
        <v>481.73819879003895</v>
      </c>
      <c r="N163" s="95">
        <f>武将属性!$R161</f>
        <v>32967.100000000006</v>
      </c>
      <c r="O163" s="95">
        <f>武将属性!$R161</f>
        <v>32967.100000000006</v>
      </c>
      <c r="P163" s="90">
        <f>武将属性!$AD161</f>
        <v>2.5000000000000001E-2</v>
      </c>
      <c r="Q163" s="90">
        <f>武将属性!$AD161</f>
        <v>2.5000000000000001E-2</v>
      </c>
      <c r="R163" s="90">
        <f>武将属性!BG161</f>
        <v>0.20347900973209265</v>
      </c>
      <c r="S163" s="90">
        <f t="shared" si="123"/>
        <v>0.20347900973209265</v>
      </c>
      <c r="T163" s="95">
        <f>战法技能效用!AK161</f>
        <v>2.3051586259819952</v>
      </c>
      <c r="U163" s="95">
        <f t="shared" si="124"/>
        <v>217581501835.86301</v>
      </c>
      <c r="V163" s="95">
        <f t="shared" si="125"/>
        <v>1820430867.8559346</v>
      </c>
      <c r="W163" s="95">
        <f t="shared" si="126"/>
        <v>26601402.225330867</v>
      </c>
      <c r="X163" s="95">
        <f t="shared" si="127"/>
        <v>26601402.225330867</v>
      </c>
      <c r="Y163" s="95">
        <f t="shared" si="128"/>
        <v>855581548588.00525</v>
      </c>
      <c r="Z163" s="95">
        <f t="shared" si="129"/>
        <v>855581548588.00525</v>
      </c>
      <c r="AA163" s="95">
        <f t="shared" si="130"/>
        <v>728696620556.70459</v>
      </c>
      <c r="AB163" s="95">
        <f t="shared" si="131"/>
        <v>728696620556.70459</v>
      </c>
      <c r="AC163" s="95">
        <f t="shared" si="132"/>
        <v>530668077718.75012</v>
      </c>
      <c r="AD163" s="92"/>
      <c r="AE163" s="14">
        <v>157</v>
      </c>
      <c r="AF163" s="95">
        <f>武将属性!$C161</f>
        <v>481.73819879003895</v>
      </c>
      <c r="AG163" s="91">
        <f>士兵属性!$D161</f>
        <v>2201.9015730248557</v>
      </c>
      <c r="AH163" s="91">
        <f>士兵属性!$D161</f>
        <v>2201.9015730248557</v>
      </c>
      <c r="AI163" s="92">
        <f>士兵属性!$O161</f>
        <v>2.5000000000000001E-2</v>
      </c>
      <c r="AJ163" s="92">
        <f>士兵属性!$O161</f>
        <v>2.5000000000000001E-2</v>
      </c>
      <c r="AK163" s="92">
        <f>士兵属性!AV161</f>
        <v>0.20347900973209265</v>
      </c>
      <c r="AL163" s="92">
        <f t="shared" si="133"/>
        <v>0.20347900973209265</v>
      </c>
      <c r="AM163" s="95">
        <f>带兵数!$D160</f>
        <v>11890</v>
      </c>
      <c r="AN163" s="91">
        <f>战法技能效用!AQ161</f>
        <v>5.3064276036938054</v>
      </c>
      <c r="AO163" s="91">
        <f t="shared" si="134"/>
        <v>3996613882646.4229</v>
      </c>
      <c r="AP163" s="95">
        <f t="shared" si="135"/>
        <v>10805807266.607929</v>
      </c>
      <c r="AQ163" s="95">
        <f t="shared" si="136"/>
        <v>2114537509.3751781</v>
      </c>
      <c r="AR163" s="95">
        <f t="shared" si="137"/>
        <v>2114537509.3751781</v>
      </c>
      <c r="AS163" s="95">
        <f t="shared" si="138"/>
        <v>5078605003988.3105</v>
      </c>
      <c r="AT163" s="95">
        <f t="shared" si="139"/>
        <v>5078605003988.3105</v>
      </c>
      <c r="AU163" s="95">
        <f t="shared" si="140"/>
        <v>4325434915767.1089</v>
      </c>
      <c r="AV163" s="95">
        <f t="shared" si="141"/>
        <v>4325434915767.1089</v>
      </c>
      <c r="AW163" s="95">
        <f t="shared" si="142"/>
        <v>783179725.50265193</v>
      </c>
      <c r="AX163" s="95">
        <f t="shared" si="143"/>
        <v>1476589841572.4768</v>
      </c>
      <c r="AY163" s="14">
        <v>157</v>
      </c>
      <c r="AZ163" s="14">
        <f t="shared" si="144"/>
        <v>5.0453117762836293</v>
      </c>
      <c r="BA163" s="14">
        <f t="shared" si="145"/>
        <v>18.368353232809969</v>
      </c>
      <c r="BD163" s="14">
        <v>157</v>
      </c>
      <c r="BE163" s="95">
        <f>求节点(节奏总纲!$D$4:$D$163,M$7:M$166,$BD163)</f>
        <v>241.97913574989275</v>
      </c>
      <c r="BF163" s="95">
        <f>求节点(节奏总纲!$D$4:$D$163,N$7:N$166,$BD163)</f>
        <v>14105.767738350536</v>
      </c>
      <c r="BG163" s="95">
        <f>求节点(节奏总纲!$D$4:$D$163,O$7:O$166,$BD163)</f>
        <v>14105.767738350536</v>
      </c>
      <c r="BH163" s="95">
        <f>求节点(节奏总纲!$D$4:$D$163,P$7:P$166,$BD163)</f>
        <v>2.5000000000000001E-2</v>
      </c>
      <c r="BI163" s="95">
        <f>求节点(节奏总纲!$D$4:$D$163,Q$7:Q$166,$BD163)</f>
        <v>2.5000000000000001E-2</v>
      </c>
      <c r="BJ163" s="95">
        <f>求节点(节奏总纲!$D$4:$D$163,T$7:T$166,$BD163)</f>
        <v>1.424236252366881</v>
      </c>
      <c r="BK163" s="95">
        <f>求节点(节奏总纲!$D$4:$D$163,U$7:U$166,$BD163)</f>
        <v>9139117075.2353668</v>
      </c>
      <c r="BL163" s="91"/>
      <c r="BM163" s="14">
        <v>157</v>
      </c>
      <c r="BN163" s="95">
        <f>求节点(节奏总纲!$D$4:$D$163,AF$7:AF$166,$BD163)</f>
        <v>241.97913574989275</v>
      </c>
      <c r="BO163" s="95">
        <f>求节点(节奏总纲!$D$4:$D$163,AG$7:AG$166,$BD163)</f>
        <v>769.89443175321514</v>
      </c>
      <c r="BP163" s="95">
        <f>求节点(节奏总纲!$D$4:$D$163,AH$7:AH$166,$BD163)</f>
        <v>769.89443175321514</v>
      </c>
      <c r="BQ163" s="95">
        <f>求节点(节奏总纲!$D$4:$D$163,AI$7:AI$166,$BD163)</f>
        <v>2.5000000000000001E-2</v>
      </c>
      <c r="BR163" s="95">
        <f>求节点(节奏总纲!$D$4:$D$163,AJ$7:AJ$166,$BD163)</f>
        <v>2.5000000000000001E-2</v>
      </c>
      <c r="BS163" s="95">
        <f>求节点(节奏总纲!$D$4:$D$163,AM$7:AM$166,$BD163)</f>
        <v>6457.4675148085598</v>
      </c>
      <c r="BT163" s="95">
        <f>求节点(节奏总纲!$D$4:$D$163,AN$7:AN$166,$BD163)</f>
        <v>1.2171039337082108</v>
      </c>
      <c r="BU163" s="95">
        <f>求节点(节奏总纲!$D$4:$D$163,AO$7:AO$166,$BD163)</f>
        <v>7598048751.9434471</v>
      </c>
      <c r="BX163" s="14">
        <v>157</v>
      </c>
      <c r="BY163" s="14">
        <f t="shared" si="146"/>
        <v>134376898759.38445</v>
      </c>
      <c r="BZ163" s="14">
        <f t="shared" si="147"/>
        <v>179088982420.94284</v>
      </c>
      <c r="CA163" s="14">
        <f t="shared" si="148"/>
        <v>179088982420.94284</v>
      </c>
      <c r="CB163" s="14">
        <f t="shared" si="149"/>
        <v>29323277.887958582</v>
      </c>
      <c r="CC163" s="14">
        <f t="shared" si="150"/>
        <v>29323277.887958582</v>
      </c>
      <c r="CD163" s="14">
        <f t="shared" si="151"/>
        <v>88698386919.115891</v>
      </c>
      <c r="CF163" s="93">
        <f t="shared" si="152"/>
        <v>0.23116144609333319</v>
      </c>
      <c r="CG163" s="93">
        <f t="shared" si="153"/>
        <v>0.30807727026009774</v>
      </c>
      <c r="CH163" s="93">
        <f t="shared" si="154"/>
        <v>0.30807727026009774</v>
      </c>
      <c r="CI163" s="93">
        <f t="shared" si="155"/>
        <v>5.0443278445609944E-5</v>
      </c>
      <c r="CJ163" s="93">
        <f t="shared" si="156"/>
        <v>5.0443278445609944E-5</v>
      </c>
      <c r="CK163" s="93">
        <f t="shared" si="157"/>
        <v>0.15258312682958022</v>
      </c>
    </row>
    <row r="164" spans="12:89" x14ac:dyDescent="0.15">
      <c r="L164" s="14">
        <v>158</v>
      </c>
      <c r="M164" s="95">
        <f>武将属性!$C162</f>
        <v>482.61180106470891</v>
      </c>
      <c r="N164" s="95">
        <f>武将属性!$R162</f>
        <v>33033.100000000006</v>
      </c>
      <c r="O164" s="95">
        <f>武将属性!$R162</f>
        <v>33033.100000000006</v>
      </c>
      <c r="P164" s="90">
        <f>武将属性!$AD162</f>
        <v>2.5000000000000001E-2</v>
      </c>
      <c r="Q164" s="90">
        <f>武将属性!$AD162</f>
        <v>2.5000000000000001E-2</v>
      </c>
      <c r="R164" s="90">
        <f>武将属性!BG162</f>
        <v>0.20347900973209265</v>
      </c>
      <c r="S164" s="90">
        <f t="shared" si="123"/>
        <v>0.20347900973209265</v>
      </c>
      <c r="T164" s="95">
        <f>战法技能效用!AK162</f>
        <v>2.3076278901765273</v>
      </c>
      <c r="U164" s="95">
        <f t="shared" si="124"/>
        <v>219176845206.32855</v>
      </c>
      <c r="V164" s="95">
        <f t="shared" si="125"/>
        <v>1831442371.6630628</v>
      </c>
      <c r="W164" s="95">
        <f t="shared" si="126"/>
        <v>26757273.811253943</v>
      </c>
      <c r="X164" s="95">
        <f t="shared" si="127"/>
        <v>26757273.811253943</v>
      </c>
      <c r="Y164" s="95">
        <f t="shared" si="128"/>
        <v>862317757594.66626</v>
      </c>
      <c r="Z164" s="95">
        <f t="shared" si="129"/>
        <v>862317757594.66626</v>
      </c>
      <c r="AA164" s="95">
        <f t="shared" si="130"/>
        <v>734433832569.53772</v>
      </c>
      <c r="AB164" s="95">
        <f t="shared" si="131"/>
        <v>734433832569.53772</v>
      </c>
      <c r="AC164" s="95">
        <f t="shared" si="132"/>
        <v>534446879081.89136</v>
      </c>
      <c r="AD164" s="92"/>
      <c r="AE164" s="14">
        <v>158</v>
      </c>
      <c r="AF164" s="95">
        <f>武将属性!$C162</f>
        <v>482.61180106470891</v>
      </c>
      <c r="AG164" s="91">
        <f>士兵属性!$D162</f>
        <v>2206.0000000000009</v>
      </c>
      <c r="AH164" s="91">
        <f>士兵属性!$D162</f>
        <v>2206.0000000000009</v>
      </c>
      <c r="AI164" s="92">
        <f>士兵属性!$O162</f>
        <v>2.5000000000000001E-2</v>
      </c>
      <c r="AJ164" s="92">
        <f>士兵属性!$O162</f>
        <v>2.5000000000000001E-2</v>
      </c>
      <c r="AK164" s="92">
        <f>士兵属性!AV162</f>
        <v>0.20347900973209265</v>
      </c>
      <c r="AL164" s="92">
        <f t="shared" si="133"/>
        <v>0.20347900973209265</v>
      </c>
      <c r="AM164" s="95">
        <f>带兵数!$D161</f>
        <v>11890</v>
      </c>
      <c r="AN164" s="91">
        <f>战法技能效用!AQ162</f>
        <v>5.3165345944249429</v>
      </c>
      <c r="AO164" s="91">
        <f t="shared" si="134"/>
        <v>4031671951369.6655</v>
      </c>
      <c r="AP164" s="95">
        <f t="shared" si="135"/>
        <v>10879763352.64748</v>
      </c>
      <c r="AQ164" s="95">
        <f t="shared" si="136"/>
        <v>2128907891.0688434</v>
      </c>
      <c r="AR164" s="95">
        <f t="shared" si="137"/>
        <v>2128907891.0688434</v>
      </c>
      <c r="AS164" s="95">
        <f t="shared" si="138"/>
        <v>5122636279784.4053</v>
      </c>
      <c r="AT164" s="95">
        <f t="shared" si="139"/>
        <v>5122636279784.4053</v>
      </c>
      <c r="AU164" s="95">
        <f t="shared" si="140"/>
        <v>4362936240946.8848</v>
      </c>
      <c r="AV164" s="95">
        <f t="shared" si="141"/>
        <v>4362936240946.8848</v>
      </c>
      <c r="AW164" s="95">
        <f t="shared" si="142"/>
        <v>789969858.3175559</v>
      </c>
      <c r="AX164" s="95">
        <f t="shared" si="143"/>
        <v>1487008655614.0923</v>
      </c>
      <c r="AY164" s="14">
        <v>158</v>
      </c>
      <c r="AZ164" s="14">
        <f t="shared" si="144"/>
        <v>5.0438951287828493</v>
      </c>
      <c r="BA164" s="14">
        <f t="shared" si="145"/>
        <v>18.394607092616617</v>
      </c>
      <c r="BD164" s="14">
        <v>158</v>
      </c>
      <c r="BE164" s="95">
        <f>求节点(节奏总纲!$D$4:$D$163,M$7:M$166,$BD164)</f>
        <v>242.34455038137</v>
      </c>
      <c r="BF164" s="95">
        <f>求节点(节奏总纲!$D$4:$D$163,N$7:N$166,$BD164)</f>
        <v>14138.294742159398</v>
      </c>
      <c r="BG164" s="95">
        <f>求节点(节奏总纲!$D$4:$D$163,O$7:O$166,$BD164)</f>
        <v>14138.294742159398</v>
      </c>
      <c r="BH164" s="95">
        <f>求节点(节奏总纲!$D$4:$D$163,P$7:P$166,$BD164)</f>
        <v>2.5000000000000001E-2</v>
      </c>
      <c r="BI164" s="95">
        <f>求节点(节奏总纲!$D$4:$D$163,Q$7:Q$166,$BD164)</f>
        <v>2.5000000000000001E-2</v>
      </c>
      <c r="BJ164" s="95">
        <f>求节点(节奏总纲!$D$4:$D$163,T$7:T$166,$BD164)</f>
        <v>1.4257502536211761</v>
      </c>
      <c r="BK164" s="95">
        <f>求节点(节奏总纲!$D$4:$D$163,U$7:U$166,$BD164)</f>
        <v>9212148065.5551071</v>
      </c>
      <c r="BL164" s="91"/>
      <c r="BM164" s="14">
        <v>158</v>
      </c>
      <c r="BN164" s="95">
        <f>求节点(节奏总纲!$D$4:$D$163,AF$7:AF$166,$BD164)</f>
        <v>242.34455038137</v>
      </c>
      <c r="BO164" s="95">
        <f>求节点(节奏总纲!$D$4:$D$163,AG$7:AG$166,$BD164)</f>
        <v>771.61891687931802</v>
      </c>
      <c r="BP164" s="95">
        <f>求节点(节奏总纲!$D$4:$D$163,AH$7:AH$166,$BD164)</f>
        <v>771.61891687931802</v>
      </c>
      <c r="BQ164" s="95">
        <f>求节点(节奏总纲!$D$4:$D$163,AI$7:AI$166,$BD164)</f>
        <v>2.5000000000000001E-2</v>
      </c>
      <c r="BR164" s="95">
        <f>求节点(节奏总纲!$D$4:$D$163,AJ$7:AJ$166,$BD164)</f>
        <v>2.5000000000000001E-2</v>
      </c>
      <c r="BS164" s="95">
        <f>求节点(节奏总纲!$D$4:$D$163,AM$7:AM$166,$BD164)</f>
        <v>6463.2584004148785</v>
      </c>
      <c r="BT164" s="95">
        <f>求节点(节奏总纲!$D$4:$D$163,AN$7:AN$166,$BD164)</f>
        <v>1.2221344109152035</v>
      </c>
      <c r="BU164" s="95">
        <f>求节点(节奏总纲!$D$4:$D$163,AO$7:AO$166,$BD164)</f>
        <v>7700113779.155962</v>
      </c>
      <c r="BX164" s="14">
        <v>158</v>
      </c>
      <c r="BY164" s="14">
        <f t="shared" si="146"/>
        <v>135976850981.19624</v>
      </c>
      <c r="BZ164" s="14">
        <f t="shared" si="147"/>
        <v>180854962492.4856</v>
      </c>
      <c r="CA164" s="14">
        <f t="shared" si="148"/>
        <v>180854962492.4856</v>
      </c>
      <c r="CB164" s="14">
        <f t="shared" si="149"/>
        <v>29323277.887958582</v>
      </c>
      <c r="CC164" s="14">
        <f t="shared" si="150"/>
        <v>29323277.887958582</v>
      </c>
      <c r="CD164" s="14">
        <f t="shared" si="151"/>
        <v>90018077461.512222</v>
      </c>
      <c r="CF164" s="93">
        <f t="shared" si="152"/>
        <v>0.23134619789256008</v>
      </c>
      <c r="CG164" s="93">
        <f t="shared" si="153"/>
        <v>0.30770022721311602</v>
      </c>
      <c r="CH164" s="93">
        <f t="shared" si="154"/>
        <v>0.30770022721311602</v>
      </c>
      <c r="CI164" s="93">
        <f t="shared" si="155"/>
        <v>4.9889586353667724E-5</v>
      </c>
      <c r="CJ164" s="93">
        <f t="shared" si="156"/>
        <v>4.9889586353667724E-5</v>
      </c>
      <c r="CK164" s="93">
        <f t="shared" si="157"/>
        <v>0.15315356850850054</v>
      </c>
    </row>
    <row r="165" spans="12:89" x14ac:dyDescent="0.15">
      <c r="L165" s="14">
        <v>159</v>
      </c>
      <c r="M165" s="95">
        <f>武将属性!$C163</f>
        <v>483.48540333937888</v>
      </c>
      <c r="N165" s="95">
        <f>武将属性!$R163</f>
        <v>33099.100000000006</v>
      </c>
      <c r="O165" s="95">
        <f>武将属性!$R163</f>
        <v>33099.100000000006</v>
      </c>
      <c r="P165" s="90">
        <f>武将属性!$AD163</f>
        <v>2.5000000000000001E-2</v>
      </c>
      <c r="Q165" s="90">
        <f>武将属性!$AD163</f>
        <v>2.5000000000000001E-2</v>
      </c>
      <c r="R165" s="90">
        <f>武将属性!BG163</f>
        <v>0.20347900973209265</v>
      </c>
      <c r="S165" s="90">
        <f t="shared" si="123"/>
        <v>0.20347900973209265</v>
      </c>
      <c r="T165" s="95">
        <f>战法技能效用!AK163</f>
        <v>2.3100971543710589</v>
      </c>
      <c r="U165" s="95">
        <f t="shared" si="124"/>
        <v>220781153648.71918</v>
      </c>
      <c r="V165" s="95">
        <f t="shared" si="125"/>
        <v>1839407885.53263</v>
      </c>
      <c r="W165" s="95">
        <f t="shared" si="126"/>
        <v>26868611.637246251</v>
      </c>
      <c r="X165" s="95">
        <f t="shared" si="127"/>
        <v>26868611.637246251</v>
      </c>
      <c r="Y165" s="95">
        <f t="shared" si="128"/>
        <v>867635964334.0271</v>
      </c>
      <c r="Z165" s="95">
        <f t="shared" si="129"/>
        <v>867635964334.0271</v>
      </c>
      <c r="AA165" s="95">
        <f t="shared" si="130"/>
        <v>738963335671.59705</v>
      </c>
      <c r="AB165" s="95">
        <f t="shared" si="131"/>
        <v>738963335671.59705</v>
      </c>
      <c r="AC165" s="95">
        <f t="shared" si="132"/>
        <v>537341849478.95044</v>
      </c>
      <c r="AD165" s="92"/>
      <c r="AE165" s="14">
        <v>159</v>
      </c>
      <c r="AF165" s="95">
        <f>武将属性!$C163</f>
        <v>483.48540333937888</v>
      </c>
      <c r="AG165" s="91">
        <f>士兵属性!$D163</f>
        <v>2206.0000000000009</v>
      </c>
      <c r="AH165" s="91">
        <f>士兵属性!$D163</f>
        <v>2206.0000000000009</v>
      </c>
      <c r="AI165" s="92">
        <f>士兵属性!$O163</f>
        <v>2.5000000000000001E-2</v>
      </c>
      <c r="AJ165" s="92">
        <f>士兵属性!$O163</f>
        <v>2.5000000000000001E-2</v>
      </c>
      <c r="AK165" s="92">
        <f>士兵属性!AV163</f>
        <v>0.20347900973209265</v>
      </c>
      <c r="AL165" s="92">
        <f t="shared" si="133"/>
        <v>0.20347900973209265</v>
      </c>
      <c r="AM165" s="95">
        <f>带兵数!$D162</f>
        <v>11890</v>
      </c>
      <c r="AN165" s="91">
        <f>战法技能效用!AQ163</f>
        <v>5.3242448442349435</v>
      </c>
      <c r="AO165" s="91">
        <f t="shared" si="134"/>
        <v>4048836222630.1792</v>
      </c>
      <c r="AP165" s="95">
        <f t="shared" si="135"/>
        <v>10908691972.77985</v>
      </c>
      <c r="AQ165" s="95">
        <f t="shared" si="136"/>
        <v>2138432426.3027363</v>
      </c>
      <c r="AR165" s="95">
        <f t="shared" si="137"/>
        <v>2138432426.3027363</v>
      </c>
      <c r="AS165" s="95">
        <f t="shared" si="138"/>
        <v>5145554476453.1816</v>
      </c>
      <c r="AT165" s="95">
        <f t="shared" si="139"/>
        <v>5145554476453.1816</v>
      </c>
      <c r="AU165" s="95">
        <f t="shared" si="140"/>
        <v>4382455610537.4888</v>
      </c>
      <c r="AV165" s="95">
        <f t="shared" si="141"/>
        <v>4382455610537.4888</v>
      </c>
      <c r="AW165" s="95">
        <f t="shared" si="142"/>
        <v>793504109.74328649</v>
      </c>
      <c r="AX165" s="95">
        <f t="shared" si="143"/>
        <v>1491840385251.4058</v>
      </c>
      <c r="AY165" s="14">
        <v>159</v>
      </c>
      <c r="AZ165" s="14">
        <f t="shared" si="144"/>
        <v>5.0238000096933249</v>
      </c>
      <c r="BA165" s="14">
        <f t="shared" si="145"/>
        <v>18.338685869321111</v>
      </c>
      <c r="BD165" s="14">
        <v>159</v>
      </c>
      <c r="BE165" s="95">
        <f>求节点(节奏总纲!$D$4:$D$163,M$7:M$166,$BD165)</f>
        <v>242.70996501284728</v>
      </c>
      <c r="BF165" s="95">
        <f>求节点(节奏总纲!$D$4:$D$163,N$7:N$166,$BD165)</f>
        <v>14170.821745968258</v>
      </c>
      <c r="BG165" s="95">
        <f>求节点(节奏总纲!$D$4:$D$163,O$7:O$166,$BD165)</f>
        <v>14170.821745968258</v>
      </c>
      <c r="BH165" s="95">
        <f>求节点(节奏总纲!$D$4:$D$163,P$7:P$166,$BD165)</f>
        <v>2.5000000000000001E-2</v>
      </c>
      <c r="BI165" s="95">
        <f>求节点(节奏总纲!$D$4:$D$163,Q$7:Q$166,$BD165)</f>
        <v>2.5000000000000001E-2</v>
      </c>
      <c r="BJ165" s="95">
        <f>求节点(节奏总纲!$D$4:$D$163,T$7:T$166,$BD165)</f>
        <v>1.427264254875471</v>
      </c>
      <c r="BK165" s="95">
        <f>求节点(节奏总纲!$D$4:$D$163,U$7:U$166,$BD165)</f>
        <v>9285179055.8748474</v>
      </c>
      <c r="BL165" s="91"/>
      <c r="BM165" s="14">
        <v>159</v>
      </c>
      <c r="BN165" s="95">
        <f>求节点(节奏总纲!$D$4:$D$163,AF$7:AF$166,$BD165)</f>
        <v>242.70996501284728</v>
      </c>
      <c r="BO165" s="95">
        <f>求节点(节奏总纲!$D$4:$D$163,AG$7:AG$166,$BD165)</f>
        <v>773.3434020054209</v>
      </c>
      <c r="BP165" s="95">
        <f>求节点(节奏总纲!$D$4:$D$163,AH$7:AH$166,$BD165)</f>
        <v>773.3434020054209</v>
      </c>
      <c r="BQ165" s="95">
        <f>求节点(节奏总纲!$D$4:$D$163,AI$7:AI$166,$BD165)</f>
        <v>2.5000000000000001E-2</v>
      </c>
      <c r="BR165" s="95">
        <f>求节点(节奏总纲!$D$4:$D$163,AJ$7:AJ$166,$BD165)</f>
        <v>2.5000000000000001E-2</v>
      </c>
      <c r="BS165" s="95">
        <f>求节点(节奏总纲!$D$4:$D$163,AM$7:AM$166,$BD165)</f>
        <v>6469.049286021198</v>
      </c>
      <c r="BT165" s="95">
        <f>求节点(节奏总纲!$D$4:$D$163,AN$7:AN$166,$BD165)</f>
        <v>1.2271648881221959</v>
      </c>
      <c r="BU165" s="95">
        <f>求节点(节奏总纲!$D$4:$D$163,AO$7:AO$166,$BD165)</f>
        <v>7802178806.3684769</v>
      </c>
      <c r="BX165" s="14">
        <v>159</v>
      </c>
      <c r="BY165" s="14">
        <f t="shared" si="146"/>
        <v>137583761894.04343</v>
      </c>
      <c r="BZ165" s="14">
        <f t="shared" si="147"/>
        <v>182628290860.54385</v>
      </c>
      <c r="CA165" s="14">
        <f t="shared" si="148"/>
        <v>182628290860.54385</v>
      </c>
      <c r="CB165" s="14">
        <f t="shared" si="149"/>
        <v>29323277.887958582</v>
      </c>
      <c r="CC165" s="14">
        <f t="shared" si="150"/>
        <v>29323277.887958582</v>
      </c>
      <c r="CD165" s="14">
        <f t="shared" si="151"/>
        <v>91344916450.654007</v>
      </c>
      <c r="CF165" s="93">
        <f t="shared" si="152"/>
        <v>0.23152742562602738</v>
      </c>
      <c r="CG165" s="93">
        <f t="shared" si="153"/>
        <v>0.30732884060828758</v>
      </c>
      <c r="CH165" s="93">
        <f t="shared" si="154"/>
        <v>0.30732884060828758</v>
      </c>
      <c r="CI165" s="93">
        <f t="shared" si="155"/>
        <v>4.9345525568229097E-5</v>
      </c>
      <c r="CJ165" s="93">
        <f t="shared" si="156"/>
        <v>4.9345525568229097E-5</v>
      </c>
      <c r="CK165" s="93">
        <f t="shared" si="157"/>
        <v>0.15371620210626108</v>
      </c>
    </row>
    <row r="166" spans="12:89" x14ac:dyDescent="0.15">
      <c r="L166" s="14">
        <v>160</v>
      </c>
      <c r="M166" s="95">
        <f>武将属性!$C164</f>
        <v>484.35900561404884</v>
      </c>
      <c r="N166" s="95">
        <f>武将属性!$R164</f>
        <v>33165.100000000006</v>
      </c>
      <c r="O166" s="95">
        <f>武将属性!$R164</f>
        <v>33165.100000000006</v>
      </c>
      <c r="P166" s="90">
        <f>武将属性!$AD164</f>
        <v>2.5000000000000001E-2</v>
      </c>
      <c r="Q166" s="90">
        <f>武将属性!$AD164</f>
        <v>2.5000000000000001E-2</v>
      </c>
      <c r="R166" s="90">
        <f>武将属性!BG164</f>
        <v>0.20347900973209265</v>
      </c>
      <c r="S166" s="90">
        <f t="shared" si="123"/>
        <v>0.20347900973209265</v>
      </c>
      <c r="T166" s="95">
        <f>战法技能效用!AK164</f>
        <v>2.3125467263412824</v>
      </c>
      <c r="U166" s="95">
        <f t="shared" si="124"/>
        <v>222391818876.49954</v>
      </c>
      <c r="V166" s="95">
        <f t="shared" si="125"/>
        <v>1847382133.4418831</v>
      </c>
      <c r="W166" s="95">
        <f t="shared" si="126"/>
        <v>26980053.524429906</v>
      </c>
      <c r="X166" s="95">
        <f t="shared" si="127"/>
        <v>26980053.524429906</v>
      </c>
      <c r="Y166" s="95">
        <f t="shared" si="128"/>
        <v>872971876237.14197</v>
      </c>
      <c r="Z166" s="95">
        <f t="shared" si="129"/>
        <v>872971876237.14197</v>
      </c>
      <c r="AA166" s="95">
        <f t="shared" si="130"/>
        <v>743507918216.4231</v>
      </c>
      <c r="AB166" s="95">
        <f t="shared" si="131"/>
        <v>743507918216.4231</v>
      </c>
      <c r="AC166" s="95">
        <f t="shared" si="132"/>
        <v>540246672463.6217</v>
      </c>
      <c r="AD166" s="92"/>
      <c r="AE166" s="14">
        <v>160</v>
      </c>
      <c r="AF166" s="95">
        <f>武将属性!$C164</f>
        <v>484.35900561404884</v>
      </c>
      <c r="AG166" s="91">
        <f>士兵属性!$D164</f>
        <v>2206.0000000000009</v>
      </c>
      <c r="AH166" s="91">
        <f>士兵属性!$D164</f>
        <v>2206.0000000000009</v>
      </c>
      <c r="AI166" s="92">
        <f>士兵属性!$O164</f>
        <v>2.5000000000000001E-2</v>
      </c>
      <c r="AJ166" s="92">
        <f>士兵属性!$O164</f>
        <v>2.5000000000000001E-2</v>
      </c>
      <c r="AK166" s="92">
        <f>士兵属性!AV164</f>
        <v>0.20347900973209265</v>
      </c>
      <c r="AL166" s="92">
        <f t="shared" si="133"/>
        <v>0.20347900973209265</v>
      </c>
      <c r="AM166" s="95">
        <f>带兵数!$D163</f>
        <v>11890</v>
      </c>
      <c r="AN166" s="91">
        <f>战法技能效用!AQ164</f>
        <v>5.3319529060200201</v>
      </c>
      <c r="AO166" s="91">
        <f t="shared" si="134"/>
        <v>4066045396100.8647</v>
      </c>
      <c r="AP166" s="95">
        <f t="shared" si="135"/>
        <v>10937647103.676741</v>
      </c>
      <c r="AQ166" s="95">
        <f t="shared" si="136"/>
        <v>2147982661.0913115</v>
      </c>
      <c r="AR166" s="95">
        <f t="shared" si="137"/>
        <v>2147982661.0913115</v>
      </c>
      <c r="AS166" s="95">
        <f t="shared" si="138"/>
        <v>5168534512091.9502</v>
      </c>
      <c r="AT166" s="95">
        <f t="shared" si="139"/>
        <v>5168534512091.9502</v>
      </c>
      <c r="AU166" s="95">
        <f t="shared" si="140"/>
        <v>4402027648220.9551</v>
      </c>
      <c r="AV166" s="95">
        <f t="shared" si="141"/>
        <v>4402027648220.9551</v>
      </c>
      <c r="AW166" s="95">
        <f t="shared" si="142"/>
        <v>797047897.45457292</v>
      </c>
      <c r="AX166" s="95">
        <f t="shared" si="143"/>
        <v>1496678772156.5073</v>
      </c>
      <c r="AY166" s="14">
        <v>160</v>
      </c>
      <c r="AZ166" s="14">
        <f t="shared" si="144"/>
        <v>5.0038247416893133</v>
      </c>
      <c r="BA166" s="14">
        <f t="shared" si="145"/>
        <v>18.283250780726132</v>
      </c>
      <c r="BD166" s="14">
        <v>160</v>
      </c>
      <c r="BE166" s="95">
        <f>求节点(节奏总纲!$D$4:$D$163,M$7:M$166,$BD166)</f>
        <v>243.07537964432456</v>
      </c>
      <c r="BF166" s="95">
        <f>求节点(节奏总纲!$D$4:$D$163,N$7:N$166,$BD166)</f>
        <v>14203.348749777118</v>
      </c>
      <c r="BG166" s="95">
        <f>求节点(节奏总纲!$D$4:$D$163,O$7:O$166,$BD166)</f>
        <v>14203.348749777118</v>
      </c>
      <c r="BH166" s="95">
        <f>求节点(节奏总纲!$D$4:$D$163,P$7:P$166,$BD166)</f>
        <v>2.5000000000000001E-2</v>
      </c>
      <c r="BI166" s="95">
        <f>求节点(节奏总纲!$D$4:$D$163,Q$7:Q$166,$BD166)</f>
        <v>2.5000000000000001E-2</v>
      </c>
      <c r="BJ166" s="95">
        <f>求节点(节奏总纲!$D$4:$D$163,T$7:T$166,$BD166)</f>
        <v>1.4287782561297662</v>
      </c>
      <c r="BK166" s="95">
        <f>求节点(节奏总纲!$D$4:$D$163,U$7:U$166,$BD166)</f>
        <v>9358210046.1945877</v>
      </c>
      <c r="BL166" s="91"/>
      <c r="BM166" s="14">
        <v>160</v>
      </c>
      <c r="BN166" s="95">
        <f>求节点(节奏总纲!$D$4:$D$163,AF$7:AF$166,$BD166)</f>
        <v>243.07537964432456</v>
      </c>
      <c r="BO166" s="95">
        <f>求节点(节奏总纲!$D$4:$D$163,AG$7:AG$166,$BD166)</f>
        <v>775.06788713152378</v>
      </c>
      <c r="BP166" s="95">
        <f>求节点(节奏总纲!$D$4:$D$163,AH$7:AH$166,$BD166)</f>
        <v>775.06788713152378</v>
      </c>
      <c r="BQ166" s="95">
        <f>求节点(节奏总纲!$D$4:$D$163,AI$7:AI$166,$BD166)</f>
        <v>2.5000000000000001E-2</v>
      </c>
      <c r="BR166" s="95">
        <f>求节点(节奏总纲!$D$4:$D$163,AJ$7:AJ$166,$BD166)</f>
        <v>2.5000000000000001E-2</v>
      </c>
      <c r="BS166" s="95">
        <f>求节点(节奏总纲!$D$4:$D$163,AM$7:AM$166,$BD166)</f>
        <v>6474.8401716275166</v>
      </c>
      <c r="BT166" s="95">
        <f>求节点(节奏总纲!$D$4:$D$163,AN$7:AN$166,$BD166)</f>
        <v>1.2321953653291886</v>
      </c>
      <c r="BU166" s="95">
        <f>求节点(节奏总纲!$D$4:$D$163,AO$7:AO$166,$BD166)</f>
        <v>7904243833.5809917</v>
      </c>
      <c r="BX166" s="14">
        <v>160</v>
      </c>
      <c r="BY166" s="14">
        <f t="shared" si="146"/>
        <v>139197639128.0029</v>
      </c>
      <c r="BZ166" s="14">
        <f t="shared" si="147"/>
        <v>184408974393.15622</v>
      </c>
      <c r="CA166" s="14">
        <f t="shared" si="148"/>
        <v>184408974393.15622</v>
      </c>
      <c r="CB166" s="14">
        <f t="shared" si="149"/>
        <v>29323277.887958582</v>
      </c>
      <c r="CC166" s="14">
        <f t="shared" si="150"/>
        <v>29323277.887958582</v>
      </c>
      <c r="CD166" s="14">
        <f t="shared" si="151"/>
        <v>92668289556.527435</v>
      </c>
      <c r="CF166" s="93">
        <f t="shared" si="152"/>
        <v>0.23170931565656089</v>
      </c>
      <c r="CG166" s="93">
        <f t="shared" si="153"/>
        <v>0.30696840496176553</v>
      </c>
      <c r="CH166" s="93">
        <f t="shared" si="154"/>
        <v>0.30696840496176553</v>
      </c>
      <c r="CI166" s="93">
        <f t="shared" si="155"/>
        <v>4.8811723350983025E-5</v>
      </c>
      <c r="CJ166" s="93">
        <f t="shared" si="156"/>
        <v>4.8811723350983025E-5</v>
      </c>
      <c r="CK166" s="93">
        <f t="shared" si="157"/>
        <v>0.15425625097320619</v>
      </c>
    </row>
    <row r="167" spans="12:89" x14ac:dyDescent="0.15">
      <c r="BD167" s="14">
        <v>161</v>
      </c>
      <c r="BE167" s="95">
        <f>求节点(节奏总纲!$D$4:$D$163,M$7:M$166,$BD167)</f>
        <v>243.44079427580184</v>
      </c>
      <c r="BF167" s="95">
        <f>求节点(节奏总纲!$D$4:$D$163,N$7:N$166,$BD167)</f>
        <v>14235.875753585979</v>
      </c>
      <c r="BG167" s="95">
        <f>求节点(节奏总纲!$D$4:$D$163,O$7:O$166,$BD167)</f>
        <v>14235.875753585979</v>
      </c>
      <c r="BH167" s="95">
        <f>求节点(节奏总纲!$D$4:$D$163,P$7:P$166,$BD167)</f>
        <v>2.5000000000000001E-2</v>
      </c>
      <c r="BI167" s="95">
        <f>求节点(节奏总纲!$D$4:$D$163,Q$7:Q$166,$BD167)</f>
        <v>2.5000000000000001E-2</v>
      </c>
      <c r="BJ167" s="95">
        <f>求节点(节奏总纲!$D$4:$D$163,T$7:T$166,$BD167)</f>
        <v>1.4302922573840611</v>
      </c>
      <c r="BK167" s="95">
        <f>求节点(节奏总纲!$D$4:$D$163,U$7:U$166,$BD167)</f>
        <v>9431241036.514328</v>
      </c>
      <c r="BL167" s="91"/>
      <c r="BM167" s="14">
        <v>161</v>
      </c>
      <c r="BN167" s="95">
        <f>求节点(节奏总纲!$D$4:$D$163,AF$7:AF$166,$BD167)</f>
        <v>243.44079427580184</v>
      </c>
      <c r="BO167" s="95">
        <f>求节点(节奏总纲!$D$4:$D$163,AG$7:AG$166,$BD167)</f>
        <v>776.79237225762665</v>
      </c>
      <c r="BP167" s="95">
        <f>求节点(节奏总纲!$D$4:$D$163,AH$7:AH$166,$BD167)</f>
        <v>776.79237225762665</v>
      </c>
      <c r="BQ167" s="95">
        <f>求节点(节奏总纲!$D$4:$D$163,AI$7:AI$166,$BD167)</f>
        <v>2.5000000000000001E-2</v>
      </c>
      <c r="BR167" s="95">
        <f>求节点(节奏总纲!$D$4:$D$163,AJ$7:AJ$166,$BD167)</f>
        <v>2.5000000000000001E-2</v>
      </c>
      <c r="BS167" s="95">
        <f>求节点(节奏总纲!$D$4:$D$163,AM$7:AM$166,$BD167)</f>
        <v>6480.6310572338352</v>
      </c>
      <c r="BT167" s="95">
        <f>求节点(节奏总纲!$D$4:$D$163,AN$7:AN$166,$BD167)</f>
        <v>1.2372258425361813</v>
      </c>
      <c r="BU167" s="95">
        <f>求节点(节奏总纲!$D$4:$D$163,AO$7:AO$166,$BD167)</f>
        <v>8006308860.7935066</v>
      </c>
    </row>
    <row r="168" spans="12:89" x14ac:dyDescent="0.15">
      <c r="BD168" s="14">
        <v>162</v>
      </c>
      <c r="BE168" s="95">
        <f>求节点(节奏总纲!$D$4:$D$163,M$7:M$166,$BD168)</f>
        <v>243.80620890727909</v>
      </c>
      <c r="BF168" s="95">
        <f>求节点(节奏总纲!$D$4:$D$163,N$7:N$166,$BD168)</f>
        <v>14268.402757394839</v>
      </c>
      <c r="BG168" s="95">
        <f>求节点(节奏总纲!$D$4:$D$163,O$7:O$166,$BD168)</f>
        <v>14268.402757394839</v>
      </c>
      <c r="BH168" s="95">
        <f>求节点(节奏总纲!$D$4:$D$163,P$7:P$166,$BD168)</f>
        <v>2.5000000000000001E-2</v>
      </c>
      <c r="BI168" s="95">
        <f>求节点(节奏总纲!$D$4:$D$163,Q$7:Q$166,$BD168)</f>
        <v>2.5000000000000001E-2</v>
      </c>
      <c r="BJ168" s="95">
        <f>求节点(节奏总纲!$D$4:$D$163,T$7:T$166,$BD168)</f>
        <v>1.431806258638356</v>
      </c>
      <c r="BK168" s="95">
        <f>求节点(节奏总纲!$D$4:$D$163,U$7:U$166,$BD168)</f>
        <v>9504272026.8340683</v>
      </c>
      <c r="BL168" s="91"/>
      <c r="BM168" s="14">
        <v>162</v>
      </c>
      <c r="BN168" s="95">
        <f>求节点(节奏总纲!$D$4:$D$163,AF$7:AF$166,$BD168)</f>
        <v>243.80620890727909</v>
      </c>
      <c r="BO168" s="95">
        <f>求节点(节奏总纲!$D$4:$D$163,AG$7:AG$166,$BD168)</f>
        <v>778.51685738372953</v>
      </c>
      <c r="BP168" s="95">
        <f>求节点(节奏总纲!$D$4:$D$163,AH$7:AH$166,$BD168)</f>
        <v>778.51685738372953</v>
      </c>
      <c r="BQ168" s="95">
        <f>求节点(节奏总纲!$D$4:$D$163,AI$7:AI$166,$BD168)</f>
        <v>2.5000000000000001E-2</v>
      </c>
      <c r="BR168" s="95">
        <f>求节点(节奏总纲!$D$4:$D$163,AJ$7:AJ$166,$BD168)</f>
        <v>2.5000000000000001E-2</v>
      </c>
      <c r="BS168" s="95">
        <f>求节点(节奏总纲!$D$4:$D$163,AM$7:AM$166,$BD168)</f>
        <v>6486.4219428401539</v>
      </c>
      <c r="BT168" s="95">
        <f>求节点(节奏总纲!$D$4:$D$163,AN$7:AN$166,$BD168)</f>
        <v>1.2422563197431737</v>
      </c>
      <c r="BU168" s="95">
        <f>求节点(节奏总纲!$D$4:$D$163,AO$7:AO$166,$BD168)</f>
        <v>8108373888.0060215</v>
      </c>
    </row>
    <row r="169" spans="12:89" x14ac:dyDescent="0.15">
      <c r="BD169" s="14">
        <v>163</v>
      </c>
      <c r="BE169" s="95">
        <f>求节点(节奏总纲!$D$4:$D$163,M$7:M$166,$BD169)</f>
        <v>244.17162353875636</v>
      </c>
      <c r="BF169" s="95">
        <f>求节点(节奏总纲!$D$4:$D$163,N$7:N$166,$BD169)</f>
        <v>14300.929761203699</v>
      </c>
      <c r="BG169" s="95">
        <f>求节点(节奏总纲!$D$4:$D$163,O$7:O$166,$BD169)</f>
        <v>14300.929761203699</v>
      </c>
      <c r="BH169" s="95">
        <f>求节点(节奏总纲!$D$4:$D$163,P$7:P$166,$BD169)</f>
        <v>2.5000000000000001E-2</v>
      </c>
      <c r="BI169" s="95">
        <f>求节点(节奏总纲!$D$4:$D$163,Q$7:Q$166,$BD169)</f>
        <v>2.5000000000000001E-2</v>
      </c>
      <c r="BJ169" s="95">
        <f>求节点(节奏总纲!$D$4:$D$163,T$7:T$166,$BD169)</f>
        <v>1.4333202598926511</v>
      </c>
      <c r="BK169" s="95">
        <f>求节点(节奏总纲!$D$4:$D$163,U$7:U$166,$BD169)</f>
        <v>9577303017.1538086</v>
      </c>
      <c r="BL169" s="91"/>
      <c r="BM169" s="14">
        <v>163</v>
      </c>
      <c r="BN169" s="95">
        <f>求节点(节奏总纲!$D$4:$D$163,AF$7:AF$166,$BD169)</f>
        <v>244.17162353875636</v>
      </c>
      <c r="BO169" s="95">
        <f>求节点(节奏总纲!$D$4:$D$163,AG$7:AG$166,$BD169)</f>
        <v>780.24134250983241</v>
      </c>
      <c r="BP169" s="95">
        <f>求节点(节奏总纲!$D$4:$D$163,AH$7:AH$166,$BD169)</f>
        <v>780.24134250983241</v>
      </c>
      <c r="BQ169" s="95">
        <f>求节点(节奏总纲!$D$4:$D$163,AI$7:AI$166,$BD169)</f>
        <v>2.5000000000000001E-2</v>
      </c>
      <c r="BR169" s="95">
        <f>求节点(节奏总纲!$D$4:$D$163,AJ$7:AJ$166,$BD169)</f>
        <v>2.5000000000000001E-2</v>
      </c>
      <c r="BS169" s="95">
        <f>求节点(节奏总纲!$D$4:$D$163,AM$7:AM$166,$BD169)</f>
        <v>6492.2128284464725</v>
      </c>
      <c r="BT169" s="95">
        <f>求节点(节奏总纲!$D$4:$D$163,AN$7:AN$166,$BD169)</f>
        <v>1.2472867969501664</v>
      </c>
      <c r="BU169" s="95">
        <f>求节点(节奏总纲!$D$4:$D$163,AO$7:AO$166,$BD169)</f>
        <v>8210438915.2185373</v>
      </c>
    </row>
    <row r="170" spans="12:89" x14ac:dyDescent="0.15">
      <c r="BD170" s="14">
        <v>164</v>
      </c>
      <c r="BE170" s="95">
        <f>求节点(节奏总纲!$D$4:$D$163,M$7:M$166,$BD170)</f>
        <v>244.53703817023364</v>
      </c>
      <c r="BF170" s="95">
        <f>求节点(节奏总纲!$D$4:$D$163,N$7:N$166,$BD170)</f>
        <v>14333.456765012559</v>
      </c>
      <c r="BG170" s="95">
        <f>求节点(节奏总纲!$D$4:$D$163,O$7:O$166,$BD170)</f>
        <v>14333.456765012559</v>
      </c>
      <c r="BH170" s="95">
        <f>求节点(节奏总纲!$D$4:$D$163,P$7:P$166,$BD170)</f>
        <v>2.5000000000000001E-2</v>
      </c>
      <c r="BI170" s="95">
        <f>求节点(节奏总纲!$D$4:$D$163,Q$7:Q$166,$BD170)</f>
        <v>2.5000000000000001E-2</v>
      </c>
      <c r="BJ170" s="95">
        <f>求节点(节奏总纲!$D$4:$D$163,T$7:T$166,$BD170)</f>
        <v>1.434834261146946</v>
      </c>
      <c r="BK170" s="95">
        <f>求节点(节奏总纲!$D$4:$D$163,U$7:U$166,$BD170)</f>
        <v>9650334007.4735489</v>
      </c>
      <c r="BL170" s="91"/>
      <c r="BM170" s="14">
        <v>164</v>
      </c>
      <c r="BN170" s="95">
        <f>求节点(节奏总纲!$D$4:$D$163,AF$7:AF$166,$BD170)</f>
        <v>244.53703817023364</v>
      </c>
      <c r="BO170" s="95">
        <f>求节点(节奏总纲!$D$4:$D$163,AG$7:AG$166,$BD170)</f>
        <v>781.96582763593517</v>
      </c>
      <c r="BP170" s="95">
        <f>求节点(节奏总纲!$D$4:$D$163,AH$7:AH$166,$BD170)</f>
        <v>781.96582763593517</v>
      </c>
      <c r="BQ170" s="95">
        <f>求节点(节奏总纲!$D$4:$D$163,AI$7:AI$166,$BD170)</f>
        <v>2.5000000000000001E-2</v>
      </c>
      <c r="BR170" s="95">
        <f>求节点(节奏总纲!$D$4:$D$163,AJ$7:AJ$166,$BD170)</f>
        <v>2.5000000000000001E-2</v>
      </c>
      <c r="BS170" s="95">
        <f>求节点(节奏总纲!$D$4:$D$163,AM$7:AM$166,$BD170)</f>
        <v>6498.0037140527911</v>
      </c>
      <c r="BT170" s="95">
        <f>求节点(节奏总纲!$D$4:$D$163,AN$7:AN$166,$BD170)</f>
        <v>1.2523172741571589</v>
      </c>
      <c r="BU170" s="95">
        <f>求节点(节奏总纲!$D$4:$D$163,AO$7:AO$166,$BD170)</f>
        <v>8312503942.4310522</v>
      </c>
    </row>
    <row r="171" spans="12:89" x14ac:dyDescent="0.15">
      <c r="BD171" s="14">
        <v>165</v>
      </c>
      <c r="BE171" s="95">
        <f>求节点(节奏总纲!$D$4:$D$163,M$7:M$166,$BD171)</f>
        <v>244.90245280171092</v>
      </c>
      <c r="BF171" s="95">
        <f>求节点(节奏总纲!$D$4:$D$163,N$7:N$166,$BD171)</f>
        <v>14365.983768821419</v>
      </c>
      <c r="BG171" s="95">
        <f>求节点(节奏总纲!$D$4:$D$163,O$7:O$166,$BD171)</f>
        <v>14365.983768821419</v>
      </c>
      <c r="BH171" s="95">
        <f>求节点(节奏总纲!$D$4:$D$163,P$7:P$166,$BD171)</f>
        <v>2.5000000000000001E-2</v>
      </c>
      <c r="BI171" s="95">
        <f>求节点(节奏总纲!$D$4:$D$163,Q$7:Q$166,$BD171)</f>
        <v>2.5000000000000001E-2</v>
      </c>
      <c r="BJ171" s="95">
        <f>求节点(节奏总纲!$D$4:$D$163,T$7:T$166,$BD171)</f>
        <v>1.4363482624012411</v>
      </c>
      <c r="BK171" s="95">
        <f>求节点(节奏总纲!$D$4:$D$163,U$7:U$166,$BD171)</f>
        <v>9723364997.7932873</v>
      </c>
      <c r="BL171" s="91"/>
      <c r="BM171" s="14">
        <v>165</v>
      </c>
      <c r="BN171" s="95">
        <f>求节点(节奏总纲!$D$4:$D$163,AF$7:AF$166,$BD171)</f>
        <v>244.90245280171092</v>
      </c>
      <c r="BO171" s="95">
        <f>求节点(节奏总纲!$D$4:$D$163,AG$7:AG$166,$BD171)</f>
        <v>783.69031276203805</v>
      </c>
      <c r="BP171" s="95">
        <f>求节点(节奏总纲!$D$4:$D$163,AH$7:AH$166,$BD171)</f>
        <v>783.69031276203805</v>
      </c>
      <c r="BQ171" s="95">
        <f>求节点(节奏总纲!$D$4:$D$163,AI$7:AI$166,$BD171)</f>
        <v>2.5000000000000001E-2</v>
      </c>
      <c r="BR171" s="95">
        <f>求节点(节奏总纲!$D$4:$D$163,AJ$7:AJ$166,$BD171)</f>
        <v>2.5000000000000001E-2</v>
      </c>
      <c r="BS171" s="95">
        <f>求节点(节奏总纲!$D$4:$D$163,AM$7:AM$166,$BD171)</f>
        <v>6503.7945996591097</v>
      </c>
      <c r="BT171" s="95">
        <f>求节点(节奏总纲!$D$4:$D$163,AN$7:AN$166,$BD171)</f>
        <v>1.2573477513641516</v>
      </c>
      <c r="BU171" s="95">
        <f>求节点(节奏总纲!$D$4:$D$163,AO$7:AO$166,$BD171)</f>
        <v>8414568969.6435671</v>
      </c>
    </row>
    <row r="172" spans="12:89" x14ac:dyDescent="0.15">
      <c r="BD172" s="14">
        <v>166</v>
      </c>
      <c r="BE172" s="95">
        <f>求节点(节奏总纲!$D$4:$D$163,M$7:M$166,$BD172)</f>
        <v>245.26786743318817</v>
      </c>
      <c r="BF172" s="95">
        <f>求节点(节奏总纲!$D$4:$D$163,N$7:N$166,$BD172)</f>
        <v>14398.510772630279</v>
      </c>
      <c r="BG172" s="95">
        <f>求节点(节奏总纲!$D$4:$D$163,O$7:O$166,$BD172)</f>
        <v>14398.510772630279</v>
      </c>
      <c r="BH172" s="95">
        <f>求节点(节奏总纲!$D$4:$D$163,P$7:P$166,$BD172)</f>
        <v>2.5000000000000001E-2</v>
      </c>
      <c r="BI172" s="95">
        <f>求节点(节奏总纲!$D$4:$D$163,Q$7:Q$166,$BD172)</f>
        <v>2.5000000000000001E-2</v>
      </c>
      <c r="BJ172" s="95">
        <f>求节点(节奏总纲!$D$4:$D$163,T$7:T$166,$BD172)</f>
        <v>1.437862263655536</v>
      </c>
      <c r="BK172" s="95">
        <f>求节点(节奏总纲!$D$4:$D$163,U$7:U$166,$BD172)</f>
        <v>9796395988.1130276</v>
      </c>
      <c r="BL172" s="91"/>
      <c r="BM172" s="14">
        <v>166</v>
      </c>
      <c r="BN172" s="95">
        <f>求节点(节奏总纲!$D$4:$D$163,AF$7:AF$166,$BD172)</f>
        <v>245.26786743318817</v>
      </c>
      <c r="BO172" s="95">
        <f>求节点(节奏总纲!$D$4:$D$163,AG$7:AG$166,$BD172)</f>
        <v>785.41479788814092</v>
      </c>
      <c r="BP172" s="95">
        <f>求节点(节奏总纲!$D$4:$D$163,AH$7:AH$166,$BD172)</f>
        <v>785.41479788814092</v>
      </c>
      <c r="BQ172" s="95">
        <f>求节点(节奏总纲!$D$4:$D$163,AI$7:AI$166,$BD172)</f>
        <v>2.5000000000000001E-2</v>
      </c>
      <c r="BR172" s="95">
        <f>求节点(节奏总纲!$D$4:$D$163,AJ$7:AJ$166,$BD172)</f>
        <v>2.5000000000000001E-2</v>
      </c>
      <c r="BS172" s="95">
        <f>求节点(节奏总纲!$D$4:$D$163,AM$7:AM$166,$BD172)</f>
        <v>6509.5854852654284</v>
      </c>
      <c r="BT172" s="95">
        <f>求节点(节奏总纲!$D$4:$D$163,AN$7:AN$166,$BD172)</f>
        <v>1.262378228571144</v>
      </c>
      <c r="BU172" s="95">
        <f>求节点(节奏总纲!$D$4:$D$163,AO$7:AO$166,$BD172)</f>
        <v>8516633996.856082</v>
      </c>
    </row>
    <row r="173" spans="12:89" x14ac:dyDescent="0.15">
      <c r="BD173" s="14">
        <v>167</v>
      </c>
      <c r="BE173" s="95">
        <f>求节点(节奏总纲!$D$4:$D$163,M$7:M$166,$BD173)</f>
        <v>245.63328206466545</v>
      </c>
      <c r="BF173" s="95">
        <f>求节点(节奏总纲!$D$4:$D$163,N$7:N$166,$BD173)</f>
        <v>14431.037776439141</v>
      </c>
      <c r="BG173" s="95">
        <f>求节点(节奏总纲!$D$4:$D$163,O$7:O$166,$BD173)</f>
        <v>14431.037776439141</v>
      </c>
      <c r="BH173" s="95">
        <f>求节点(节奏总纲!$D$4:$D$163,P$7:P$166,$BD173)</f>
        <v>2.5000000000000001E-2</v>
      </c>
      <c r="BI173" s="95">
        <f>求节点(节奏总纲!$D$4:$D$163,Q$7:Q$166,$BD173)</f>
        <v>2.5000000000000001E-2</v>
      </c>
      <c r="BJ173" s="95">
        <f>求节点(节奏总纲!$D$4:$D$163,T$7:T$166,$BD173)</f>
        <v>1.4393762649098312</v>
      </c>
      <c r="BK173" s="95">
        <f>求节点(节奏总纲!$D$4:$D$163,U$7:U$166,$BD173)</f>
        <v>9869426978.4327679</v>
      </c>
      <c r="BL173" s="91"/>
      <c r="BM173" s="14">
        <v>167</v>
      </c>
      <c r="BN173" s="95">
        <f>求节点(节奏总纲!$D$4:$D$163,AF$7:AF$166,$BD173)</f>
        <v>245.63328206466545</v>
      </c>
      <c r="BO173" s="95">
        <f>求节点(节奏总纲!$D$4:$D$163,AG$7:AG$166,$BD173)</f>
        <v>787.1392830142438</v>
      </c>
      <c r="BP173" s="95">
        <f>求节点(节奏总纲!$D$4:$D$163,AH$7:AH$166,$BD173)</f>
        <v>787.1392830142438</v>
      </c>
      <c r="BQ173" s="95">
        <f>求节点(节奏总纲!$D$4:$D$163,AI$7:AI$166,$BD173)</f>
        <v>2.5000000000000001E-2</v>
      </c>
      <c r="BR173" s="95">
        <f>求节点(节奏总纲!$D$4:$D$163,AJ$7:AJ$166,$BD173)</f>
        <v>2.5000000000000001E-2</v>
      </c>
      <c r="BS173" s="95">
        <f>求节点(节奏总纲!$D$4:$D$163,AM$7:AM$166,$BD173)</f>
        <v>6515.376370871747</v>
      </c>
      <c r="BT173" s="95">
        <f>求节点(节奏总纲!$D$4:$D$163,AN$7:AN$166,$BD173)</f>
        <v>1.2674087057781367</v>
      </c>
      <c r="BU173" s="95">
        <f>求节点(节奏总纲!$D$4:$D$163,AO$7:AO$166,$BD173)</f>
        <v>8618699024.0685959</v>
      </c>
    </row>
    <row r="174" spans="12:89" x14ac:dyDescent="0.15">
      <c r="BD174" s="14">
        <v>168</v>
      </c>
      <c r="BE174" s="95">
        <f>求节点(节奏总纲!$D$4:$D$163,M$7:M$166,$BD174)</f>
        <v>245.99620177044133</v>
      </c>
      <c r="BF174" s="95">
        <f>求节点(节奏总纲!$D$4:$D$163,N$7:N$166,$BD174)</f>
        <v>14463.34047775746</v>
      </c>
      <c r="BG174" s="95">
        <f>求节点(节奏总纲!$D$4:$D$163,O$7:O$166,$BD174)</f>
        <v>14463.34047775746</v>
      </c>
      <c r="BH174" s="95">
        <f>求节点(节奏总纲!$D$4:$D$163,P$7:P$166,$BD174)</f>
        <v>2.5000000000000001E-2</v>
      </c>
      <c r="BI174" s="95">
        <f>求节点(节奏总纲!$D$4:$D$163,Q$7:Q$166,$BD174)</f>
        <v>2.5000000000000001E-2</v>
      </c>
      <c r="BJ174" s="95">
        <f>求节点(节奏总纲!$D$4:$D$163,T$7:T$166,$BD174)</f>
        <v>1.44087975268268</v>
      </c>
      <c r="BK174" s="95">
        <f>求节点(节奏总纲!$D$4:$D$163,U$7:U$166,$BD174)</f>
        <v>9942436196.7594242</v>
      </c>
      <c r="BL174" s="91"/>
      <c r="BM174" s="14">
        <v>168</v>
      </c>
      <c r="BN174" s="95">
        <f>求节点(节奏总纲!$D$4:$D$163,AF$7:AF$166,$BD174)</f>
        <v>245.99620177044133</v>
      </c>
      <c r="BO174" s="95">
        <f>求节点(节奏总纲!$D$4:$D$163,AG$7:AG$166,$BD174)</f>
        <v>788.85857000446697</v>
      </c>
      <c r="BP174" s="95">
        <f>求节点(节奏总纲!$D$4:$D$163,AH$7:AH$166,$BD174)</f>
        <v>788.85857000446697</v>
      </c>
      <c r="BQ174" s="95">
        <f>求节点(节奏总纲!$D$4:$D$163,AI$7:AI$166,$BD174)</f>
        <v>2.5000000000000001E-2</v>
      </c>
      <c r="BR174" s="95">
        <f>求节点(节奏总纲!$D$4:$D$163,AJ$7:AJ$166,$BD174)</f>
        <v>2.5000000000000001E-2</v>
      </c>
      <c r="BS174" s="95">
        <f>求节点(节奏总纲!$D$4:$D$163,AM$7:AM$166,$BD174)</f>
        <v>6521.1550611858584</v>
      </c>
      <c r="BT174" s="95">
        <f>求节点(节奏总纲!$D$4:$D$163,AN$7:AN$166,$BD174)</f>
        <v>1.2724136570789386</v>
      </c>
      <c r="BU174" s="95">
        <f>求节点(节奏总纲!$D$4:$D$163,AO$7:AO$166,$BD174)</f>
        <v>8721636016.872818</v>
      </c>
    </row>
    <row r="175" spans="12:89" x14ac:dyDescent="0.15">
      <c r="BD175" s="14">
        <v>169</v>
      </c>
      <c r="BE175" s="95">
        <f>求节点(节奏总纲!$D$4:$D$163,M$7:M$166,$BD175)</f>
        <v>246.33739086373657</v>
      </c>
      <c r="BF175" s="95">
        <f>求节点(节奏总纲!$D$4:$D$163,N$7:N$166,$BD175)</f>
        <v>14493.689521498845</v>
      </c>
      <c r="BG175" s="95">
        <f>求节点(节奏总纲!$D$4:$D$163,O$7:O$166,$BD175)</f>
        <v>14493.689521498845</v>
      </c>
      <c r="BH175" s="95">
        <f>求节点(节奏总纲!$D$4:$D$163,P$7:P$166,$BD175)</f>
        <v>2.5000000000000001E-2</v>
      </c>
      <c r="BI175" s="95">
        <f>求节点(节奏总纲!$D$4:$D$163,Q$7:Q$166,$BD175)</f>
        <v>2.5000000000000001E-2</v>
      </c>
      <c r="BJ175" s="95">
        <f>求节点(节奏总纲!$D$4:$D$163,T$7:T$166,$BD175)</f>
        <v>1.4422916688343779</v>
      </c>
      <c r="BK175" s="95">
        <f>求节点(节奏总纲!$D$4:$D$163,U$7:U$166,$BD175)</f>
        <v>10015255782.687662</v>
      </c>
      <c r="BL175" s="91"/>
      <c r="BM175" s="14">
        <v>169</v>
      </c>
      <c r="BN175" s="95">
        <f>求节点(节奏总纲!$D$4:$D$163,AF$7:AF$166,$BD175)</f>
        <v>246.33739086373657</v>
      </c>
      <c r="BO175" s="95">
        <f>求节点(节奏总纲!$D$4:$D$163,AG$7:AG$166,$BD175)</f>
        <v>790.53258162782765</v>
      </c>
      <c r="BP175" s="95">
        <f>求节点(节奏总纲!$D$4:$D$163,AH$7:AH$166,$BD175)</f>
        <v>790.53258162782765</v>
      </c>
      <c r="BQ175" s="95">
        <f>求节点(节奏总纲!$D$4:$D$163,AI$7:AI$166,$BD175)</f>
        <v>2.5000000000000001E-2</v>
      </c>
      <c r="BR175" s="95">
        <f>求节点(节奏总纲!$D$4:$D$163,AJ$7:AJ$166,$BD175)</f>
        <v>2.5000000000000001E-2</v>
      </c>
      <c r="BS175" s="95">
        <f>求节点(节奏总纲!$D$4:$D$163,AM$7:AM$166,$BD175)</f>
        <v>6526.8275314354187</v>
      </c>
      <c r="BT175" s="95">
        <f>求节点(节奏总纲!$D$4:$D$163,AN$7:AN$166,$BD175)</f>
        <v>1.2771962796846055</v>
      </c>
      <c r="BU175" s="95">
        <f>求节点(节奏总纲!$D$4:$D$163,AO$7:AO$166,$BD175)</f>
        <v>8832167763.4443645</v>
      </c>
    </row>
    <row r="176" spans="12:89" x14ac:dyDescent="0.15">
      <c r="BD176" s="14">
        <v>170</v>
      </c>
      <c r="BE176" s="95">
        <f>求节点(节奏总纲!$D$4:$D$163,M$7:M$166,$BD176)</f>
        <v>246.67857995703181</v>
      </c>
      <c r="BF176" s="95">
        <f>求节点(节奏总纲!$D$4:$D$163,N$7:N$166,$BD176)</f>
        <v>14524.038565240229</v>
      </c>
      <c r="BG176" s="95">
        <f>求节点(节奏总纲!$D$4:$D$163,O$7:O$166,$BD176)</f>
        <v>14524.038565240229</v>
      </c>
      <c r="BH176" s="95">
        <f>求节点(节奏总纲!$D$4:$D$163,P$7:P$166,$BD176)</f>
        <v>2.5000000000000001E-2</v>
      </c>
      <c r="BI176" s="95">
        <f>求节点(节奏总纲!$D$4:$D$163,Q$7:Q$166,$BD176)</f>
        <v>2.5000000000000001E-2</v>
      </c>
      <c r="BJ176" s="95">
        <f>求节点(节奏总纲!$D$4:$D$163,T$7:T$166,$BD176)</f>
        <v>1.443703584986076</v>
      </c>
      <c r="BK176" s="95">
        <f>求节点(节奏总纲!$D$4:$D$163,U$7:U$166,$BD176)</f>
        <v>10088075368.615902</v>
      </c>
      <c r="BL176" s="91"/>
      <c r="BM176" s="14">
        <v>170</v>
      </c>
      <c r="BN176" s="95">
        <f>求节点(节奏总纲!$D$4:$D$163,AF$7:AF$166,$BD176)</f>
        <v>246.67857995703181</v>
      </c>
      <c r="BO176" s="95">
        <f>求节点(节奏总纲!$D$4:$D$163,AG$7:AG$166,$BD176)</f>
        <v>792.20659325118834</v>
      </c>
      <c r="BP176" s="95">
        <f>求节点(节奏总纲!$D$4:$D$163,AH$7:AH$166,$BD176)</f>
        <v>792.20659325118834</v>
      </c>
      <c r="BQ176" s="95">
        <f>求节点(节奏总纲!$D$4:$D$163,AI$7:AI$166,$BD176)</f>
        <v>2.5000000000000001E-2</v>
      </c>
      <c r="BR176" s="95">
        <f>求节点(节奏总纲!$D$4:$D$163,AJ$7:AJ$166,$BD176)</f>
        <v>2.5000000000000001E-2</v>
      </c>
      <c r="BS176" s="95">
        <f>求节点(节奏总纲!$D$4:$D$163,AM$7:AM$166,$BD176)</f>
        <v>6532.500001684979</v>
      </c>
      <c r="BT176" s="95">
        <f>求节点(节奏总纲!$D$4:$D$163,AN$7:AN$166,$BD176)</f>
        <v>1.2819789022902726</v>
      </c>
      <c r="BU176" s="95">
        <f>求节点(节奏总纲!$D$4:$D$163,AO$7:AO$166,$BD176)</f>
        <v>8942699510.0159111</v>
      </c>
    </row>
    <row r="177" spans="56:73" x14ac:dyDescent="0.15">
      <c r="BD177" s="14">
        <v>171</v>
      </c>
      <c r="BE177" s="95">
        <f>求节点(节奏总纲!$D$4:$D$163,M$7:M$166,$BD177)</f>
        <v>247.01976905032706</v>
      </c>
      <c r="BF177" s="95">
        <f>求节点(节奏总纲!$D$4:$D$163,N$7:N$166,$BD177)</f>
        <v>14554.387608981615</v>
      </c>
      <c r="BG177" s="95">
        <f>求节点(节奏总纲!$D$4:$D$163,O$7:O$166,$BD177)</f>
        <v>14554.387608981615</v>
      </c>
      <c r="BH177" s="95">
        <f>求节点(节奏总纲!$D$4:$D$163,P$7:P$166,$BD177)</f>
        <v>2.5000000000000001E-2</v>
      </c>
      <c r="BI177" s="95">
        <f>求节点(节奏总纲!$D$4:$D$163,Q$7:Q$166,$BD177)</f>
        <v>2.5000000000000001E-2</v>
      </c>
      <c r="BJ177" s="95">
        <f>求节点(节奏总纲!$D$4:$D$163,T$7:T$166,$BD177)</f>
        <v>1.4451155011377739</v>
      </c>
      <c r="BK177" s="95">
        <f>求节点(节奏总纲!$D$4:$D$163,U$7:U$166,$BD177)</f>
        <v>10160894954.54414</v>
      </c>
      <c r="BL177" s="91"/>
      <c r="BM177" s="14">
        <v>171</v>
      </c>
      <c r="BN177" s="95">
        <f>求节点(节奏总纲!$D$4:$D$163,AF$7:AF$166,$BD177)</f>
        <v>247.01976905032706</v>
      </c>
      <c r="BO177" s="95">
        <f>求节点(节奏总纲!$D$4:$D$163,AG$7:AG$166,$BD177)</f>
        <v>793.88060487454902</v>
      </c>
      <c r="BP177" s="95">
        <f>求节点(节奏总纲!$D$4:$D$163,AH$7:AH$166,$BD177)</f>
        <v>793.88060487454902</v>
      </c>
      <c r="BQ177" s="95">
        <f>求节点(节奏总纲!$D$4:$D$163,AI$7:AI$166,$BD177)</f>
        <v>2.5000000000000001E-2</v>
      </c>
      <c r="BR177" s="95">
        <f>求节点(节奏总纲!$D$4:$D$163,AJ$7:AJ$166,$BD177)</f>
        <v>2.5000000000000001E-2</v>
      </c>
      <c r="BS177" s="95">
        <f>求节点(节奏总纲!$D$4:$D$163,AM$7:AM$166,$BD177)</f>
        <v>6538.1724719345384</v>
      </c>
      <c r="BT177" s="95">
        <f>求节点(节奏总纲!$D$4:$D$163,AN$7:AN$166,$BD177)</f>
        <v>1.2867615248959396</v>
      </c>
      <c r="BU177" s="95">
        <f>求节点(节奏总纲!$D$4:$D$163,AO$7:AO$166,$BD177)</f>
        <v>9053231256.5874557</v>
      </c>
    </row>
    <row r="178" spans="56:73" x14ac:dyDescent="0.15">
      <c r="BD178" s="14">
        <v>172</v>
      </c>
      <c r="BE178" s="95">
        <f>求节点(节奏总纲!$D$4:$D$163,M$7:M$166,$BD178)</f>
        <v>247.36095814362233</v>
      </c>
      <c r="BF178" s="95">
        <f>求节点(节奏总纲!$D$4:$D$163,N$7:N$166,$BD178)</f>
        <v>14584.736652723001</v>
      </c>
      <c r="BG178" s="95">
        <f>求节点(节奏总纲!$D$4:$D$163,O$7:O$166,$BD178)</f>
        <v>14584.736652723001</v>
      </c>
      <c r="BH178" s="95">
        <f>求节点(节奏总纲!$D$4:$D$163,P$7:P$166,$BD178)</f>
        <v>2.5000000000000001E-2</v>
      </c>
      <c r="BI178" s="95">
        <f>求节点(节奏总纲!$D$4:$D$163,Q$7:Q$166,$BD178)</f>
        <v>2.5000000000000001E-2</v>
      </c>
      <c r="BJ178" s="95">
        <f>求节点(节奏总纲!$D$4:$D$163,T$7:T$166,$BD178)</f>
        <v>1.4465274172894718</v>
      </c>
      <c r="BK178" s="95">
        <f>求节点(节奏总纲!$D$4:$D$163,U$7:U$166,$BD178)</f>
        <v>10233714540.472378</v>
      </c>
      <c r="BL178" s="91"/>
      <c r="BM178" s="14">
        <v>172</v>
      </c>
      <c r="BN178" s="95">
        <f>求节点(节奏总纲!$D$4:$D$163,AF$7:AF$166,$BD178)</f>
        <v>247.36095814362233</v>
      </c>
      <c r="BO178" s="95">
        <f>求节点(节奏总纲!$D$4:$D$163,AG$7:AG$166,$BD178)</f>
        <v>795.55461649790971</v>
      </c>
      <c r="BP178" s="95">
        <f>求节点(节奏总纲!$D$4:$D$163,AH$7:AH$166,$BD178)</f>
        <v>795.55461649790971</v>
      </c>
      <c r="BQ178" s="95">
        <f>求节点(节奏总纲!$D$4:$D$163,AI$7:AI$166,$BD178)</f>
        <v>2.5000000000000001E-2</v>
      </c>
      <c r="BR178" s="95">
        <f>求节点(节奏总纲!$D$4:$D$163,AJ$7:AJ$166,$BD178)</f>
        <v>2.5000000000000001E-2</v>
      </c>
      <c r="BS178" s="95">
        <f>求节点(节奏总纲!$D$4:$D$163,AM$7:AM$166,$BD178)</f>
        <v>6543.8449421840987</v>
      </c>
      <c r="BT178" s="95">
        <f>求节点(节奏总纲!$D$4:$D$163,AN$7:AN$166,$BD178)</f>
        <v>1.2915441475016067</v>
      </c>
      <c r="BU178" s="95">
        <f>求节点(节奏总纲!$D$4:$D$163,AO$7:AO$166,$BD178)</f>
        <v>9163763003.1590023</v>
      </c>
    </row>
    <row r="179" spans="56:73" x14ac:dyDescent="0.15">
      <c r="BD179" s="14">
        <v>173</v>
      </c>
      <c r="BE179" s="95">
        <f>求节点(节奏总纲!$D$4:$D$163,M$7:M$166,$BD179)</f>
        <v>247.70214723691757</v>
      </c>
      <c r="BF179" s="95">
        <f>求节点(节奏总纲!$D$4:$D$163,N$7:N$166,$BD179)</f>
        <v>14615.085696464386</v>
      </c>
      <c r="BG179" s="95">
        <f>求节点(节奏总纲!$D$4:$D$163,O$7:O$166,$BD179)</f>
        <v>14615.085696464386</v>
      </c>
      <c r="BH179" s="95">
        <f>求节点(节奏总纲!$D$4:$D$163,P$7:P$166,$BD179)</f>
        <v>2.5000000000000001E-2</v>
      </c>
      <c r="BI179" s="95">
        <f>求节点(节奏总纲!$D$4:$D$163,Q$7:Q$166,$BD179)</f>
        <v>2.5000000000000001E-2</v>
      </c>
      <c r="BJ179" s="95">
        <f>求节点(节奏总纲!$D$4:$D$163,T$7:T$166,$BD179)</f>
        <v>1.4479393334411699</v>
      </c>
      <c r="BK179" s="95">
        <f>求节点(节奏总纲!$D$4:$D$163,U$7:U$166,$BD179)</f>
        <v>10306534126.400616</v>
      </c>
      <c r="BL179" s="91"/>
      <c r="BM179" s="14">
        <v>173</v>
      </c>
      <c r="BN179" s="95">
        <f>求节点(节奏总纲!$D$4:$D$163,AF$7:AF$166,$BD179)</f>
        <v>247.70214723691757</v>
      </c>
      <c r="BO179" s="95">
        <f>求节点(节奏总纲!$D$4:$D$163,AG$7:AG$166,$BD179)</f>
        <v>797.22862812127039</v>
      </c>
      <c r="BP179" s="95">
        <f>求节点(节奏总纲!$D$4:$D$163,AH$7:AH$166,$BD179)</f>
        <v>797.22862812127039</v>
      </c>
      <c r="BQ179" s="95">
        <f>求节点(节奏总纲!$D$4:$D$163,AI$7:AI$166,$BD179)</f>
        <v>2.5000000000000001E-2</v>
      </c>
      <c r="BR179" s="95">
        <f>求节点(节奏总纲!$D$4:$D$163,AJ$7:AJ$166,$BD179)</f>
        <v>2.5000000000000001E-2</v>
      </c>
      <c r="BS179" s="95">
        <f>求节点(节奏总纲!$D$4:$D$163,AM$7:AM$166,$BD179)</f>
        <v>6549.517412433659</v>
      </c>
      <c r="BT179" s="95">
        <f>求节点(节奏总纲!$D$4:$D$163,AN$7:AN$166,$BD179)</f>
        <v>1.2963267701072738</v>
      </c>
      <c r="BU179" s="95">
        <f>求节点(节奏总纲!$D$4:$D$163,AO$7:AO$166,$BD179)</f>
        <v>9274294749.7305489</v>
      </c>
    </row>
    <row r="180" spans="56:73" x14ac:dyDescent="0.15">
      <c r="BD180" s="14">
        <v>174</v>
      </c>
      <c r="BE180" s="95">
        <f>求节点(节奏总纲!$D$4:$D$163,M$7:M$166,$BD180)</f>
        <v>248.04333633021281</v>
      </c>
      <c r="BF180" s="95">
        <f>求节点(节奏总纲!$D$4:$D$163,N$7:N$166,$BD180)</f>
        <v>14645.434740205772</v>
      </c>
      <c r="BG180" s="95">
        <f>求节点(节奏总纲!$D$4:$D$163,O$7:O$166,$BD180)</f>
        <v>14645.434740205772</v>
      </c>
      <c r="BH180" s="95">
        <f>求节点(节奏总纲!$D$4:$D$163,P$7:P$166,$BD180)</f>
        <v>2.5000000000000001E-2</v>
      </c>
      <c r="BI180" s="95">
        <f>求节点(节奏总纲!$D$4:$D$163,Q$7:Q$166,$BD180)</f>
        <v>2.5000000000000001E-2</v>
      </c>
      <c r="BJ180" s="95">
        <f>求节点(节奏总纲!$D$4:$D$163,T$7:T$166,$BD180)</f>
        <v>1.4493512495928678</v>
      </c>
      <c r="BK180" s="95">
        <f>求节点(节奏总纲!$D$4:$D$163,U$7:U$166,$BD180)</f>
        <v>10379353712.328854</v>
      </c>
      <c r="BL180" s="91"/>
      <c r="BM180" s="14">
        <v>174</v>
      </c>
      <c r="BN180" s="95">
        <f>求节点(节奏总纲!$D$4:$D$163,AF$7:AF$166,$BD180)</f>
        <v>248.04333633021281</v>
      </c>
      <c r="BO180" s="95">
        <f>求节点(节奏总纲!$D$4:$D$163,AG$7:AG$166,$BD180)</f>
        <v>798.90263974463107</v>
      </c>
      <c r="BP180" s="95">
        <f>求节点(节奏总纲!$D$4:$D$163,AH$7:AH$166,$BD180)</f>
        <v>798.90263974463107</v>
      </c>
      <c r="BQ180" s="95">
        <f>求节点(节奏总纲!$D$4:$D$163,AI$7:AI$166,$BD180)</f>
        <v>2.5000000000000001E-2</v>
      </c>
      <c r="BR180" s="95">
        <f>求节点(节奏总纲!$D$4:$D$163,AJ$7:AJ$166,$BD180)</f>
        <v>2.5000000000000001E-2</v>
      </c>
      <c r="BS180" s="95">
        <f>求节点(节奏总纲!$D$4:$D$163,AM$7:AM$166,$BD180)</f>
        <v>6555.1898826832194</v>
      </c>
      <c r="BT180" s="95">
        <f>求节点(节奏总纲!$D$4:$D$163,AN$7:AN$166,$BD180)</f>
        <v>1.3011093927129409</v>
      </c>
      <c r="BU180" s="95">
        <f>求节点(节奏总纲!$D$4:$D$163,AO$7:AO$166,$BD180)</f>
        <v>9384826496.3020954</v>
      </c>
    </row>
    <row r="181" spans="56:73" x14ac:dyDescent="0.15">
      <c r="BD181" s="14">
        <v>175</v>
      </c>
      <c r="BE181" s="95">
        <f>求节点(节奏总纲!$D$4:$D$163,M$7:M$166,$BD181)</f>
        <v>248.38452542350805</v>
      </c>
      <c r="BF181" s="95">
        <f>求节点(节奏总纲!$D$4:$D$163,N$7:N$166,$BD181)</f>
        <v>14675.783783947158</v>
      </c>
      <c r="BG181" s="95">
        <f>求节点(节奏总纲!$D$4:$D$163,O$7:O$166,$BD181)</f>
        <v>14675.783783947158</v>
      </c>
      <c r="BH181" s="95">
        <f>求节点(节奏总纲!$D$4:$D$163,P$7:P$166,$BD181)</f>
        <v>2.5000000000000001E-2</v>
      </c>
      <c r="BI181" s="95">
        <f>求节点(节奏总纲!$D$4:$D$163,Q$7:Q$166,$BD181)</f>
        <v>2.5000000000000001E-2</v>
      </c>
      <c r="BJ181" s="95">
        <f>求节点(节奏总纲!$D$4:$D$163,T$7:T$166,$BD181)</f>
        <v>1.4507631657445657</v>
      </c>
      <c r="BK181" s="95">
        <f>求节点(节奏总纲!$D$4:$D$163,U$7:U$166,$BD181)</f>
        <v>10452173298.257093</v>
      </c>
      <c r="BL181" s="91"/>
      <c r="BM181" s="14">
        <v>175</v>
      </c>
      <c r="BN181" s="95">
        <f>求节点(节奏总纲!$D$4:$D$163,AF$7:AF$166,$BD181)</f>
        <v>248.38452542350805</v>
      </c>
      <c r="BO181" s="95">
        <f>求节点(节奏总纲!$D$4:$D$163,AG$7:AG$166,$BD181)</f>
        <v>800.57665136799176</v>
      </c>
      <c r="BP181" s="95">
        <f>求节点(节奏总纲!$D$4:$D$163,AH$7:AH$166,$BD181)</f>
        <v>800.57665136799176</v>
      </c>
      <c r="BQ181" s="95">
        <f>求节点(节奏总纲!$D$4:$D$163,AI$7:AI$166,$BD181)</f>
        <v>2.5000000000000001E-2</v>
      </c>
      <c r="BR181" s="95">
        <f>求节点(节奏总纲!$D$4:$D$163,AJ$7:AJ$166,$BD181)</f>
        <v>2.5000000000000001E-2</v>
      </c>
      <c r="BS181" s="95">
        <f>求节点(节奏总纲!$D$4:$D$163,AM$7:AM$166,$BD181)</f>
        <v>6560.8623529327797</v>
      </c>
      <c r="BT181" s="95">
        <f>求节点(节奏总纲!$D$4:$D$163,AN$7:AN$166,$BD181)</f>
        <v>1.305892015318608</v>
      </c>
      <c r="BU181" s="95">
        <f>求节点(节奏总纲!$D$4:$D$163,AO$7:AO$166,$BD181)</f>
        <v>9495358242.873642</v>
      </c>
    </row>
    <row r="182" spans="56:73" x14ac:dyDescent="0.15">
      <c r="BD182" s="14">
        <v>176</v>
      </c>
      <c r="BE182" s="95">
        <f>求节点(节奏总纲!$D$4:$D$163,M$7:M$166,$BD182)</f>
        <v>248.72571451680329</v>
      </c>
      <c r="BF182" s="95">
        <f>求节点(节奏总纲!$D$4:$D$163,N$7:N$166,$BD182)</f>
        <v>14706.132827688543</v>
      </c>
      <c r="BG182" s="95">
        <f>求节点(节奏总纲!$D$4:$D$163,O$7:O$166,$BD182)</f>
        <v>14706.132827688543</v>
      </c>
      <c r="BH182" s="95">
        <f>求节点(节奏总纲!$D$4:$D$163,P$7:P$166,$BD182)</f>
        <v>2.5000000000000001E-2</v>
      </c>
      <c r="BI182" s="95">
        <f>求节点(节奏总纲!$D$4:$D$163,Q$7:Q$166,$BD182)</f>
        <v>2.5000000000000001E-2</v>
      </c>
      <c r="BJ182" s="95">
        <f>求节点(节奏总纲!$D$4:$D$163,T$7:T$166,$BD182)</f>
        <v>1.4521750818962638</v>
      </c>
      <c r="BK182" s="95">
        <f>求节点(节奏总纲!$D$4:$D$163,U$7:U$166,$BD182)</f>
        <v>10524992884.185331</v>
      </c>
      <c r="BL182" s="91"/>
      <c r="BM182" s="14">
        <v>176</v>
      </c>
      <c r="BN182" s="95">
        <f>求节点(节奏总纲!$D$4:$D$163,AF$7:AF$166,$BD182)</f>
        <v>248.72571451680329</v>
      </c>
      <c r="BO182" s="95">
        <f>求节点(节奏总纲!$D$4:$D$163,AG$7:AG$166,$BD182)</f>
        <v>802.25066299135244</v>
      </c>
      <c r="BP182" s="95">
        <f>求节点(节奏总纲!$D$4:$D$163,AH$7:AH$166,$BD182)</f>
        <v>802.25066299135244</v>
      </c>
      <c r="BQ182" s="95">
        <f>求节点(节奏总纲!$D$4:$D$163,AI$7:AI$166,$BD182)</f>
        <v>2.5000000000000001E-2</v>
      </c>
      <c r="BR182" s="95">
        <f>求节点(节奏总纲!$D$4:$D$163,AJ$7:AJ$166,$BD182)</f>
        <v>2.5000000000000001E-2</v>
      </c>
      <c r="BS182" s="95">
        <f>求节点(节奏总纲!$D$4:$D$163,AM$7:AM$166,$BD182)</f>
        <v>6566.5348231823391</v>
      </c>
      <c r="BT182" s="95">
        <f>求节点(节奏总纲!$D$4:$D$163,AN$7:AN$166,$BD182)</f>
        <v>1.3106746379242749</v>
      </c>
      <c r="BU182" s="95">
        <f>求节点(节奏总纲!$D$4:$D$163,AO$7:AO$166,$BD182)</f>
        <v>9605889989.4451866</v>
      </c>
    </row>
    <row r="183" spans="56:73" x14ac:dyDescent="0.15">
      <c r="BD183" s="14">
        <v>177</v>
      </c>
      <c r="BE183" s="95">
        <f>求节点(节奏总纲!$D$4:$D$163,M$7:M$166,$BD183)</f>
        <v>249.06690361009854</v>
      </c>
      <c r="BF183" s="95">
        <f>求节点(节奏总纲!$D$4:$D$163,N$7:N$166,$BD183)</f>
        <v>14736.481871429927</v>
      </c>
      <c r="BG183" s="95">
        <f>求节点(节奏总纲!$D$4:$D$163,O$7:O$166,$BD183)</f>
        <v>14736.481871429927</v>
      </c>
      <c r="BH183" s="95">
        <f>求节点(节奏总纲!$D$4:$D$163,P$7:P$166,$BD183)</f>
        <v>2.5000000000000001E-2</v>
      </c>
      <c r="BI183" s="95">
        <f>求节点(节奏总纲!$D$4:$D$163,Q$7:Q$166,$BD183)</f>
        <v>2.5000000000000001E-2</v>
      </c>
      <c r="BJ183" s="95">
        <f>求节点(节奏总纲!$D$4:$D$163,T$7:T$166,$BD183)</f>
        <v>1.4535869980479617</v>
      </c>
      <c r="BK183" s="95">
        <f>求节点(节奏总纲!$D$4:$D$163,U$7:U$166,$BD183)</f>
        <v>10597812470.113569</v>
      </c>
      <c r="BL183" s="91"/>
      <c r="BM183" s="14">
        <v>177</v>
      </c>
      <c r="BN183" s="95">
        <f>求节点(节奏总纲!$D$4:$D$163,AF$7:AF$166,$BD183)</f>
        <v>249.06690361009854</v>
      </c>
      <c r="BO183" s="95">
        <f>求节点(节奏总纲!$D$4:$D$163,AG$7:AG$166,$BD183)</f>
        <v>803.92467461471313</v>
      </c>
      <c r="BP183" s="95">
        <f>求节点(节奏总纲!$D$4:$D$163,AH$7:AH$166,$BD183)</f>
        <v>803.92467461471313</v>
      </c>
      <c r="BQ183" s="95">
        <f>求节点(节奏总纲!$D$4:$D$163,AI$7:AI$166,$BD183)</f>
        <v>2.5000000000000001E-2</v>
      </c>
      <c r="BR183" s="95">
        <f>求节点(节奏总纲!$D$4:$D$163,AJ$7:AJ$166,$BD183)</f>
        <v>2.5000000000000001E-2</v>
      </c>
      <c r="BS183" s="95">
        <f>求节点(节奏总纲!$D$4:$D$163,AM$7:AM$166,$BD183)</f>
        <v>6572.2072934318994</v>
      </c>
      <c r="BT183" s="95">
        <f>求节点(节奏总纲!$D$4:$D$163,AN$7:AN$166,$BD183)</f>
        <v>1.3154572605299419</v>
      </c>
      <c r="BU183" s="95">
        <f>求节点(节奏总纲!$D$4:$D$163,AO$7:AO$166,$BD183)</f>
        <v>9716421736.0167332</v>
      </c>
    </row>
    <row r="184" spans="56:73" x14ac:dyDescent="0.15">
      <c r="BD184" s="14">
        <v>178</v>
      </c>
      <c r="BE184" s="95">
        <f>求节点(节奏总纲!$D$4:$D$163,M$7:M$166,$BD184)</f>
        <v>249.40809270339378</v>
      </c>
      <c r="BF184" s="95">
        <f>求节点(节奏总纲!$D$4:$D$163,N$7:N$166,$BD184)</f>
        <v>14766.830915171313</v>
      </c>
      <c r="BG184" s="95">
        <f>求节点(节奏总纲!$D$4:$D$163,O$7:O$166,$BD184)</f>
        <v>14766.830915171313</v>
      </c>
      <c r="BH184" s="95">
        <f>求节点(节奏总纲!$D$4:$D$163,P$7:P$166,$BD184)</f>
        <v>2.5000000000000001E-2</v>
      </c>
      <c r="BI184" s="95">
        <f>求节点(节奏总纲!$D$4:$D$163,Q$7:Q$166,$BD184)</f>
        <v>2.5000000000000001E-2</v>
      </c>
      <c r="BJ184" s="95">
        <f>求节点(节奏总纲!$D$4:$D$163,T$7:T$166,$BD184)</f>
        <v>1.4549989141996595</v>
      </c>
      <c r="BK184" s="95">
        <f>求节点(节奏总纲!$D$4:$D$163,U$7:U$166,$BD184)</f>
        <v>10670632056.041807</v>
      </c>
      <c r="BL184" s="91"/>
      <c r="BM184" s="14">
        <v>178</v>
      </c>
      <c r="BN184" s="95">
        <f>求节点(节奏总纲!$D$4:$D$163,AF$7:AF$166,$BD184)</f>
        <v>249.40809270339378</v>
      </c>
      <c r="BO184" s="95">
        <f>求节点(节奏总纲!$D$4:$D$163,AG$7:AG$166,$BD184)</f>
        <v>805.59868623807381</v>
      </c>
      <c r="BP184" s="95">
        <f>求节点(节奏总纲!$D$4:$D$163,AH$7:AH$166,$BD184)</f>
        <v>805.59868623807381</v>
      </c>
      <c r="BQ184" s="95">
        <f>求节点(节奏总纲!$D$4:$D$163,AI$7:AI$166,$BD184)</f>
        <v>2.5000000000000001E-2</v>
      </c>
      <c r="BR184" s="95">
        <f>求节点(节奏总纲!$D$4:$D$163,AJ$7:AJ$166,$BD184)</f>
        <v>2.5000000000000001E-2</v>
      </c>
      <c r="BS184" s="95">
        <f>求节点(节奏总纲!$D$4:$D$163,AM$7:AM$166,$BD184)</f>
        <v>6577.8797636814597</v>
      </c>
      <c r="BT184" s="95">
        <f>求节点(节奏总纲!$D$4:$D$163,AN$7:AN$166,$BD184)</f>
        <v>1.320239883135609</v>
      </c>
      <c r="BU184" s="95">
        <f>求节点(节奏总纲!$D$4:$D$163,AO$7:AO$166,$BD184)</f>
        <v>9826953482.5882797</v>
      </c>
    </row>
    <row r="185" spans="56:73" x14ac:dyDescent="0.15">
      <c r="BD185" s="14">
        <v>179</v>
      </c>
      <c r="BE185" s="95">
        <f>求节点(节奏总纲!$D$4:$D$163,M$7:M$166,$BD185)</f>
        <v>249.74928179668902</v>
      </c>
      <c r="BF185" s="95">
        <f>求节点(节奏总纲!$D$4:$D$163,N$7:N$166,$BD185)</f>
        <v>14797.179958912699</v>
      </c>
      <c r="BG185" s="95">
        <f>求节点(节奏总纲!$D$4:$D$163,O$7:O$166,$BD185)</f>
        <v>14797.179958912699</v>
      </c>
      <c r="BH185" s="95">
        <f>求节点(节奏总纲!$D$4:$D$163,P$7:P$166,$BD185)</f>
        <v>2.5000000000000001E-2</v>
      </c>
      <c r="BI185" s="95">
        <f>求节点(节奏总纲!$D$4:$D$163,Q$7:Q$166,$BD185)</f>
        <v>2.5000000000000001E-2</v>
      </c>
      <c r="BJ185" s="95">
        <f>求节点(节奏总纲!$D$4:$D$163,T$7:T$166,$BD185)</f>
        <v>1.4564108303513577</v>
      </c>
      <c r="BK185" s="95">
        <f>求节点(节奏总纲!$D$4:$D$163,U$7:U$166,$BD185)</f>
        <v>10743451641.970045</v>
      </c>
      <c r="BL185" s="91"/>
      <c r="BM185" s="14">
        <v>179</v>
      </c>
      <c r="BN185" s="95">
        <f>求节点(节奏总纲!$D$4:$D$163,AF$7:AF$166,$BD185)</f>
        <v>249.74928179668902</v>
      </c>
      <c r="BO185" s="95">
        <f>求节点(节奏总纲!$D$4:$D$163,AG$7:AG$166,$BD185)</f>
        <v>807.27269786143449</v>
      </c>
      <c r="BP185" s="95">
        <f>求节点(节奏总纲!$D$4:$D$163,AH$7:AH$166,$BD185)</f>
        <v>807.27269786143449</v>
      </c>
      <c r="BQ185" s="95">
        <f>求节点(节奏总纲!$D$4:$D$163,AI$7:AI$166,$BD185)</f>
        <v>2.5000000000000001E-2</v>
      </c>
      <c r="BR185" s="95">
        <f>求节点(节奏总纲!$D$4:$D$163,AJ$7:AJ$166,$BD185)</f>
        <v>2.5000000000000001E-2</v>
      </c>
      <c r="BS185" s="95">
        <f>求节点(节奏总纲!$D$4:$D$163,AM$7:AM$166,$BD185)</f>
        <v>6583.5522339310201</v>
      </c>
      <c r="BT185" s="95">
        <f>求节点(节奏总纲!$D$4:$D$163,AN$7:AN$166,$BD185)</f>
        <v>1.3250225057412761</v>
      </c>
      <c r="BU185" s="95">
        <f>求节点(节奏总纲!$D$4:$D$163,AO$7:AO$166,$BD185)</f>
        <v>9937485229.1598263</v>
      </c>
    </row>
    <row r="186" spans="56:73" x14ac:dyDescent="0.15">
      <c r="BD186" s="14">
        <v>180</v>
      </c>
      <c r="BE186" s="95">
        <f>求节点(节奏总纲!$D$4:$D$163,M$7:M$166,$BD186)</f>
        <v>250.09047088998426</v>
      </c>
      <c r="BF186" s="95">
        <f>求节点(节奏总纲!$D$4:$D$163,N$7:N$166,$BD186)</f>
        <v>14827.529002654084</v>
      </c>
      <c r="BG186" s="95">
        <f>求节点(节奏总纲!$D$4:$D$163,O$7:O$166,$BD186)</f>
        <v>14827.529002654084</v>
      </c>
      <c r="BH186" s="95">
        <f>求节点(节奏总纲!$D$4:$D$163,P$7:P$166,$BD186)</f>
        <v>2.5000000000000001E-2</v>
      </c>
      <c r="BI186" s="95">
        <f>求节点(节奏总纲!$D$4:$D$163,Q$7:Q$166,$BD186)</f>
        <v>2.5000000000000001E-2</v>
      </c>
      <c r="BJ186" s="95">
        <f>求节点(节奏总纲!$D$4:$D$163,T$7:T$166,$BD186)</f>
        <v>1.4578227465030555</v>
      </c>
      <c r="BK186" s="95">
        <f>求节点(节奏总纲!$D$4:$D$163,U$7:U$166,$BD186)</f>
        <v>10816271227.898285</v>
      </c>
      <c r="BL186" s="91"/>
      <c r="BM186" s="14">
        <v>180</v>
      </c>
      <c r="BN186" s="95">
        <f>求节点(节奏总纲!$D$4:$D$163,AF$7:AF$166,$BD186)</f>
        <v>250.09047088998426</v>
      </c>
      <c r="BO186" s="95">
        <f>求节点(节奏总纲!$D$4:$D$163,AG$7:AG$166,$BD186)</f>
        <v>808.94670948479529</v>
      </c>
      <c r="BP186" s="95">
        <f>求节点(节奏总纲!$D$4:$D$163,AH$7:AH$166,$BD186)</f>
        <v>808.94670948479529</v>
      </c>
      <c r="BQ186" s="95">
        <f>求节点(节奏总纲!$D$4:$D$163,AI$7:AI$166,$BD186)</f>
        <v>2.5000000000000001E-2</v>
      </c>
      <c r="BR186" s="95">
        <f>求节点(节奏总纲!$D$4:$D$163,AJ$7:AJ$166,$BD186)</f>
        <v>2.5000000000000001E-2</v>
      </c>
      <c r="BS186" s="95">
        <f>求节点(节奏总纲!$D$4:$D$163,AM$7:AM$166,$BD186)</f>
        <v>6589.2247041805804</v>
      </c>
      <c r="BT186" s="95">
        <f>求节点(节奏总纲!$D$4:$D$163,AN$7:AN$166,$BD186)</f>
        <v>1.3298051283469432</v>
      </c>
      <c r="BU186" s="95">
        <f>求节点(节奏总纲!$D$4:$D$163,AO$7:AO$166,$BD186)</f>
        <v>10048016975.731371</v>
      </c>
    </row>
    <row r="187" spans="56:73" x14ac:dyDescent="0.15">
      <c r="BD187" s="14">
        <v>181</v>
      </c>
      <c r="BE187" s="95">
        <f>求节点(节奏总纲!$D$4:$D$163,M$7:M$166,$BD187)</f>
        <v>250.54308903775811</v>
      </c>
      <c r="BF187" s="95">
        <f>求节点(节奏总纲!$D$4:$D$163,N$7:N$166,$BD187)</f>
        <v>14856.04307220482</v>
      </c>
      <c r="BG187" s="95">
        <f>求节点(节奏总纲!$D$4:$D$163,O$7:O$166,$BD187)</f>
        <v>14856.04307220482</v>
      </c>
      <c r="BH187" s="95">
        <f>求节点(节奏总纲!$D$4:$D$163,P$7:P$166,$BD187)</f>
        <v>2.5000000000000001E-2</v>
      </c>
      <c r="BI187" s="95">
        <f>求节点(节奏总纲!$D$4:$D$163,Q$7:Q$166,$BD187)</f>
        <v>2.5000000000000001E-2</v>
      </c>
      <c r="BJ187" s="95">
        <f>求节点(节奏总纲!$D$4:$D$163,T$7:T$166,$BD187)</f>
        <v>1.4587427706115565</v>
      </c>
      <c r="BK187" s="95">
        <f>求节点(节奏总纲!$D$4:$D$163,U$7:U$166,$BD187)</f>
        <v>10891418095.101288</v>
      </c>
      <c r="BL187" s="91"/>
      <c r="BM187" s="14">
        <v>181</v>
      </c>
      <c r="BN187" s="95">
        <f>求节点(节奏总纲!$D$4:$D$163,AF$7:AF$166,$BD187)</f>
        <v>250.54308903775811</v>
      </c>
      <c r="BO187" s="95">
        <f>求节点(节奏总纲!$D$4:$D$163,AG$7:AG$166,$BD187)</f>
        <v>810.55607173501085</v>
      </c>
      <c r="BP187" s="95">
        <f>求节点(节奏总纲!$D$4:$D$163,AH$7:AH$166,$BD187)</f>
        <v>810.55607173501085</v>
      </c>
      <c r="BQ187" s="95">
        <f>求节点(节奏总纲!$D$4:$D$163,AI$7:AI$166,$BD187)</f>
        <v>2.5000000000000001E-2</v>
      </c>
      <c r="BR187" s="95">
        <f>求节点(节奏总纲!$D$4:$D$163,AJ$7:AJ$166,$BD187)</f>
        <v>2.5000000000000001E-2</v>
      </c>
      <c r="BS187" s="95">
        <f>求节点(节奏总纲!$D$4:$D$163,AM$7:AM$166,$BD187)</f>
        <v>6594.2550261609349</v>
      </c>
      <c r="BT187" s="95">
        <f>求节点(节奏总纲!$D$4:$D$163,AN$7:AN$166,$BD187)</f>
        <v>1.3341566975602477</v>
      </c>
      <c r="BU187" s="95">
        <f>求节点(节奏总纲!$D$4:$D$163,AO$7:AO$166,$BD187)</f>
        <v>10169501196.984818</v>
      </c>
    </row>
    <row r="188" spans="56:73" x14ac:dyDescent="0.15">
      <c r="BD188" s="14">
        <v>182</v>
      </c>
      <c r="BE188" s="95">
        <f>求节点(节奏总纲!$D$4:$D$163,M$7:M$166,$BD188)</f>
        <v>250.99790425848624</v>
      </c>
      <c r="BF188" s="95">
        <f>求节点(节奏总纲!$D$4:$D$163,N$7:N$166,$BD188)</f>
        <v>14884.520961136552</v>
      </c>
      <c r="BG188" s="95">
        <f>求节点(节奏总纲!$D$4:$D$163,O$7:O$166,$BD188)</f>
        <v>14884.520961136552</v>
      </c>
      <c r="BH188" s="95">
        <f>求节点(节奏总纲!$D$4:$D$163,P$7:P$166,$BD188)</f>
        <v>2.5000000000000001E-2</v>
      </c>
      <c r="BI188" s="95">
        <f>求节点(节奏总纲!$D$4:$D$163,Q$7:Q$166,$BD188)</f>
        <v>2.5000000000000001E-2</v>
      </c>
      <c r="BJ188" s="95">
        <f>求节点(节奏总纲!$D$4:$D$163,T$7:T$166,$BD188)</f>
        <v>1.4596530959686</v>
      </c>
      <c r="BK188" s="95">
        <f>求节点(节奏总纲!$D$4:$D$163,U$7:U$166,$BD188)</f>
        <v>10966610849.858213</v>
      </c>
      <c r="BL188" s="91"/>
      <c r="BM188" s="14">
        <v>182</v>
      </c>
      <c r="BN188" s="95">
        <f>求节点(节奏总纲!$D$4:$D$163,AF$7:AF$166,$BD188)</f>
        <v>250.99790425848624</v>
      </c>
      <c r="BO188" s="95">
        <f>求节点(节奏总纲!$D$4:$D$163,AG$7:AG$166,$BD188)</f>
        <v>812.16415927828484</v>
      </c>
      <c r="BP188" s="95">
        <f>求节点(节奏总纲!$D$4:$D$163,AH$7:AH$166,$BD188)</f>
        <v>812.16415927828484</v>
      </c>
      <c r="BQ188" s="95">
        <f>求节点(节奏总纲!$D$4:$D$163,AI$7:AI$166,$BD188)</f>
        <v>2.5000000000000001E-2</v>
      </c>
      <c r="BR188" s="95">
        <f>求节点(节奏总纲!$D$4:$D$163,AJ$7:AJ$166,$BD188)</f>
        <v>2.5000000000000001E-2</v>
      </c>
      <c r="BS188" s="95">
        <f>求节点(节奏总纲!$D$4:$D$163,AM$7:AM$166,$BD188)</f>
        <v>6599.2726867523779</v>
      </c>
      <c r="BT188" s="95">
        <f>求节点(节奏总纲!$D$4:$D$163,AN$7:AN$166,$BD188)</f>
        <v>1.3384997675921255</v>
      </c>
      <c r="BU188" s="95">
        <f>求节点(节奏总纲!$D$4:$D$163,AO$7:AO$166,$BD188)</f>
        <v>10291201370.765356</v>
      </c>
    </row>
    <row r="189" spans="56:73" x14ac:dyDescent="0.15">
      <c r="BD189" s="14">
        <v>183</v>
      </c>
      <c r="BE189" s="95">
        <f>求节点(节奏总纲!$D$4:$D$163,M$7:M$166,$BD189)</f>
        <v>251.45271947921441</v>
      </c>
      <c r="BF189" s="95">
        <f>求节点(节奏总纲!$D$4:$D$163,N$7:N$166,$BD189)</f>
        <v>14912.998850068281</v>
      </c>
      <c r="BG189" s="95">
        <f>求节点(节奏总纲!$D$4:$D$163,O$7:O$166,$BD189)</f>
        <v>14912.998850068281</v>
      </c>
      <c r="BH189" s="95">
        <f>求节点(节奏总纲!$D$4:$D$163,P$7:P$166,$BD189)</f>
        <v>2.5000000000000001E-2</v>
      </c>
      <c r="BI189" s="95">
        <f>求节点(节奏总纲!$D$4:$D$163,Q$7:Q$166,$BD189)</f>
        <v>2.5000000000000001E-2</v>
      </c>
      <c r="BJ189" s="95">
        <f>求节点(节奏总纲!$D$4:$D$163,T$7:T$166,$BD189)</f>
        <v>1.4605634213256435</v>
      </c>
      <c r="BK189" s="95">
        <f>求节点(节奏总纲!$D$4:$D$163,U$7:U$166,$BD189)</f>
        <v>11041803604.615139</v>
      </c>
      <c r="BL189" s="91"/>
      <c r="BM189" s="14">
        <v>183</v>
      </c>
      <c r="BN189" s="95">
        <f>求节点(节奏总纲!$D$4:$D$163,AF$7:AF$166,$BD189)</f>
        <v>251.45271947921441</v>
      </c>
      <c r="BO189" s="95">
        <f>求节点(节奏总纲!$D$4:$D$163,AG$7:AG$166,$BD189)</f>
        <v>813.77224682155872</v>
      </c>
      <c r="BP189" s="95">
        <f>求节点(节奏总纲!$D$4:$D$163,AH$7:AH$166,$BD189)</f>
        <v>813.77224682155872</v>
      </c>
      <c r="BQ189" s="95">
        <f>求节点(节奏总纲!$D$4:$D$163,AI$7:AI$166,$BD189)</f>
        <v>2.5000000000000001E-2</v>
      </c>
      <c r="BR189" s="95">
        <f>求节点(节奏总纲!$D$4:$D$163,AJ$7:AJ$166,$BD189)</f>
        <v>2.5000000000000001E-2</v>
      </c>
      <c r="BS189" s="95">
        <f>求节点(节奏总纲!$D$4:$D$163,AM$7:AM$166,$BD189)</f>
        <v>6604.29034734382</v>
      </c>
      <c r="BT189" s="95">
        <f>求节点(节奏总纲!$D$4:$D$163,AN$7:AN$166,$BD189)</f>
        <v>1.3428428376240034</v>
      </c>
      <c r="BU189" s="95">
        <f>求节点(节奏总纲!$D$4:$D$163,AO$7:AO$166,$BD189)</f>
        <v>10412901544.545897</v>
      </c>
    </row>
    <row r="190" spans="56:73" x14ac:dyDescent="0.15">
      <c r="BD190" s="14">
        <v>184</v>
      </c>
      <c r="BE190" s="95">
        <f>求节点(节奏总纲!$D$4:$D$163,M$7:M$166,$BD190)</f>
        <v>251.90753469994254</v>
      </c>
      <c r="BF190" s="95">
        <f>求节点(节奏总纲!$D$4:$D$163,N$7:N$166,$BD190)</f>
        <v>14941.476739000012</v>
      </c>
      <c r="BG190" s="95">
        <f>求节点(节奏总纲!$D$4:$D$163,O$7:O$166,$BD190)</f>
        <v>14941.476739000012</v>
      </c>
      <c r="BH190" s="95">
        <f>求节点(节奏总纲!$D$4:$D$163,P$7:P$166,$BD190)</f>
        <v>2.5000000000000001E-2</v>
      </c>
      <c r="BI190" s="95">
        <f>求节点(节奏总纲!$D$4:$D$163,Q$7:Q$166,$BD190)</f>
        <v>2.5000000000000001E-2</v>
      </c>
      <c r="BJ190" s="95">
        <f>求节点(节奏总纲!$D$4:$D$163,T$7:T$166,$BD190)</f>
        <v>1.461473746682687</v>
      </c>
      <c r="BK190" s="95">
        <f>求节点(节奏总纲!$D$4:$D$163,U$7:U$166,$BD190)</f>
        <v>11116996359.372066</v>
      </c>
      <c r="BL190" s="91"/>
      <c r="BM190" s="14">
        <v>184</v>
      </c>
      <c r="BN190" s="95">
        <f>求节点(节奏总纲!$D$4:$D$163,AF$7:AF$166,$BD190)</f>
        <v>251.90753469994254</v>
      </c>
      <c r="BO190" s="95">
        <f>求节点(节奏总纲!$D$4:$D$163,AG$7:AG$166,$BD190)</f>
        <v>815.38033436483272</v>
      </c>
      <c r="BP190" s="95">
        <f>求节点(节奏总纲!$D$4:$D$163,AH$7:AH$166,$BD190)</f>
        <v>815.38033436483272</v>
      </c>
      <c r="BQ190" s="95">
        <f>求节点(节奏总纲!$D$4:$D$163,AI$7:AI$166,$BD190)</f>
        <v>2.5000000000000001E-2</v>
      </c>
      <c r="BR190" s="95">
        <f>求节点(节奏总纲!$D$4:$D$163,AJ$7:AJ$166,$BD190)</f>
        <v>2.5000000000000001E-2</v>
      </c>
      <c r="BS190" s="95">
        <f>求节点(节奏总纲!$D$4:$D$163,AM$7:AM$166,$BD190)</f>
        <v>6609.3080079352621</v>
      </c>
      <c r="BT190" s="95">
        <f>求节点(节奏总纲!$D$4:$D$163,AN$7:AN$166,$BD190)</f>
        <v>1.3471859076558812</v>
      </c>
      <c r="BU190" s="95">
        <f>求节点(节奏总纲!$D$4:$D$163,AO$7:AO$166,$BD190)</f>
        <v>10534601718.326437</v>
      </c>
    </row>
    <row r="191" spans="56:73" x14ac:dyDescent="0.15">
      <c r="BD191" s="14">
        <v>185</v>
      </c>
      <c r="BE191" s="95">
        <f>求节点(节奏总纲!$D$4:$D$163,M$7:M$166,$BD191)</f>
        <v>252.36234992067071</v>
      </c>
      <c r="BF191" s="95">
        <f>求节点(节奏总纲!$D$4:$D$163,N$7:N$166,$BD191)</f>
        <v>14969.954627931744</v>
      </c>
      <c r="BG191" s="95">
        <f>求节点(节奏总纲!$D$4:$D$163,O$7:O$166,$BD191)</f>
        <v>14969.954627931744</v>
      </c>
      <c r="BH191" s="95">
        <f>求节点(节奏总纲!$D$4:$D$163,P$7:P$166,$BD191)</f>
        <v>2.5000000000000001E-2</v>
      </c>
      <c r="BI191" s="95">
        <f>求节点(节奏总纲!$D$4:$D$163,Q$7:Q$166,$BD191)</f>
        <v>2.5000000000000001E-2</v>
      </c>
      <c r="BJ191" s="95">
        <f>求节点(节奏总纲!$D$4:$D$163,T$7:T$166,$BD191)</f>
        <v>1.4623840720397303</v>
      </c>
      <c r="BK191" s="95">
        <f>求节点(节奏总纲!$D$4:$D$163,U$7:U$166,$BD191)</f>
        <v>11192189114.128992</v>
      </c>
      <c r="BL191" s="91"/>
      <c r="BM191" s="14">
        <v>185</v>
      </c>
      <c r="BN191" s="95">
        <f>求节点(节奏总纲!$D$4:$D$163,AF$7:AF$166,$BD191)</f>
        <v>252.36234992067071</v>
      </c>
      <c r="BO191" s="95">
        <f>求节点(节奏总纲!$D$4:$D$163,AG$7:AG$166,$BD191)</f>
        <v>816.9884219081066</v>
      </c>
      <c r="BP191" s="95">
        <f>求节点(节奏总纲!$D$4:$D$163,AH$7:AH$166,$BD191)</f>
        <v>816.9884219081066</v>
      </c>
      <c r="BQ191" s="95">
        <f>求节点(节奏总纲!$D$4:$D$163,AI$7:AI$166,$BD191)</f>
        <v>2.5000000000000001E-2</v>
      </c>
      <c r="BR191" s="95">
        <f>求节点(节奏总纲!$D$4:$D$163,AJ$7:AJ$166,$BD191)</f>
        <v>2.5000000000000001E-2</v>
      </c>
      <c r="BS191" s="95">
        <f>求节点(节奏总纲!$D$4:$D$163,AM$7:AM$166,$BD191)</f>
        <v>6614.3256685267052</v>
      </c>
      <c r="BT191" s="95">
        <f>求节点(节奏总纲!$D$4:$D$163,AN$7:AN$166,$BD191)</f>
        <v>1.351528977687759</v>
      </c>
      <c r="BU191" s="95">
        <f>求节点(节奏总纲!$D$4:$D$163,AO$7:AO$166,$BD191)</f>
        <v>10656301892.106976</v>
      </c>
    </row>
    <row r="192" spans="56:73" x14ac:dyDescent="0.15">
      <c r="BD192" s="14">
        <v>186</v>
      </c>
      <c r="BE192" s="95">
        <f>求节点(节奏总纲!$D$4:$D$163,M$7:M$166,$BD192)</f>
        <v>252.81716514139885</v>
      </c>
      <c r="BF192" s="95">
        <f>求节点(节奏总纲!$D$4:$D$163,N$7:N$166,$BD192)</f>
        <v>14998.432516863475</v>
      </c>
      <c r="BG192" s="95">
        <f>求节点(节奏总纲!$D$4:$D$163,O$7:O$166,$BD192)</f>
        <v>14998.432516863475</v>
      </c>
      <c r="BH192" s="95">
        <f>求节点(节奏总纲!$D$4:$D$163,P$7:P$166,$BD192)</f>
        <v>2.5000000000000001E-2</v>
      </c>
      <c r="BI192" s="95">
        <f>求节点(节奏总纲!$D$4:$D$163,Q$7:Q$166,$BD192)</f>
        <v>2.5000000000000001E-2</v>
      </c>
      <c r="BJ192" s="95">
        <f>求节点(节奏总纲!$D$4:$D$163,T$7:T$166,$BD192)</f>
        <v>1.4632943973967738</v>
      </c>
      <c r="BK192" s="95">
        <f>求节点(节奏总纲!$D$4:$D$163,U$7:U$166,$BD192)</f>
        <v>11267381868.885918</v>
      </c>
      <c r="BL192" s="91"/>
      <c r="BM192" s="14">
        <v>186</v>
      </c>
      <c r="BN192" s="95">
        <f>求节点(节奏总纲!$D$4:$D$163,AF$7:AF$166,$BD192)</f>
        <v>252.81716514139885</v>
      </c>
      <c r="BO192" s="95">
        <f>求节点(节奏总纲!$D$4:$D$163,AG$7:AG$166,$BD192)</f>
        <v>818.5965094513806</v>
      </c>
      <c r="BP192" s="95">
        <f>求节点(节奏总纲!$D$4:$D$163,AH$7:AH$166,$BD192)</f>
        <v>818.5965094513806</v>
      </c>
      <c r="BQ192" s="95">
        <f>求节点(节奏总纲!$D$4:$D$163,AI$7:AI$166,$BD192)</f>
        <v>2.5000000000000001E-2</v>
      </c>
      <c r="BR192" s="95">
        <f>求节点(节奏总纲!$D$4:$D$163,AJ$7:AJ$166,$BD192)</f>
        <v>2.5000000000000001E-2</v>
      </c>
      <c r="BS192" s="95">
        <f>求节点(节奏总纲!$D$4:$D$163,AM$7:AM$166,$BD192)</f>
        <v>6619.3433291181473</v>
      </c>
      <c r="BT192" s="95">
        <f>求节点(节奏总纲!$D$4:$D$163,AN$7:AN$166,$BD192)</f>
        <v>1.3558720477196369</v>
      </c>
      <c r="BU192" s="95">
        <f>求节点(节奏总纲!$D$4:$D$163,AO$7:AO$166,$BD192)</f>
        <v>10778002065.887516</v>
      </c>
    </row>
    <row r="193" spans="56:73" x14ac:dyDescent="0.15">
      <c r="BD193" s="14">
        <v>187</v>
      </c>
      <c r="BE193" s="95">
        <f>求节点(节奏总纲!$D$4:$D$163,M$7:M$166,$BD193)</f>
        <v>253.27198036212701</v>
      </c>
      <c r="BF193" s="95">
        <f>求节点(节奏总纲!$D$4:$D$163,N$7:N$166,$BD193)</f>
        <v>15026.910405795206</v>
      </c>
      <c r="BG193" s="95">
        <f>求节点(节奏总纲!$D$4:$D$163,O$7:O$166,$BD193)</f>
        <v>15026.910405795206</v>
      </c>
      <c r="BH193" s="95">
        <f>求节点(节奏总纲!$D$4:$D$163,P$7:P$166,$BD193)</f>
        <v>2.5000000000000001E-2</v>
      </c>
      <c r="BI193" s="95">
        <f>求节点(节奏总纲!$D$4:$D$163,Q$7:Q$166,$BD193)</f>
        <v>2.5000000000000001E-2</v>
      </c>
      <c r="BJ193" s="95">
        <f>求节点(节奏总纲!$D$4:$D$163,T$7:T$166,$BD193)</f>
        <v>1.4642047227538173</v>
      </c>
      <c r="BK193" s="95">
        <f>求节点(节奏总纲!$D$4:$D$163,U$7:U$166,$BD193)</f>
        <v>11342574623.642843</v>
      </c>
      <c r="BL193" s="91"/>
      <c r="BM193" s="14">
        <v>187</v>
      </c>
      <c r="BN193" s="95">
        <f>求节点(节奏总纲!$D$4:$D$163,AF$7:AF$166,$BD193)</f>
        <v>253.27198036212701</v>
      </c>
      <c r="BO193" s="95">
        <f>求节点(节奏总纲!$D$4:$D$163,AG$7:AG$166,$BD193)</f>
        <v>820.20459699465448</v>
      </c>
      <c r="BP193" s="95">
        <f>求节点(节奏总纲!$D$4:$D$163,AH$7:AH$166,$BD193)</f>
        <v>820.20459699465448</v>
      </c>
      <c r="BQ193" s="95">
        <f>求节点(节奏总纲!$D$4:$D$163,AI$7:AI$166,$BD193)</f>
        <v>2.5000000000000001E-2</v>
      </c>
      <c r="BR193" s="95">
        <f>求节点(节奏总纲!$D$4:$D$163,AJ$7:AJ$166,$BD193)</f>
        <v>2.5000000000000001E-2</v>
      </c>
      <c r="BS193" s="95">
        <f>求节点(节奏总纲!$D$4:$D$163,AM$7:AM$166,$BD193)</f>
        <v>6624.3609897095894</v>
      </c>
      <c r="BT193" s="95">
        <f>求节点(节奏总纲!$D$4:$D$163,AN$7:AN$166,$BD193)</f>
        <v>1.3602151177515147</v>
      </c>
      <c r="BU193" s="95">
        <f>求节点(节奏总纲!$D$4:$D$163,AO$7:AO$166,$BD193)</f>
        <v>10899702239.668056</v>
      </c>
    </row>
    <row r="194" spans="56:73" x14ac:dyDescent="0.15">
      <c r="BD194" s="14">
        <v>188</v>
      </c>
      <c r="BE194" s="95">
        <f>求节点(节奏总纲!$D$4:$D$163,M$7:M$166,$BD194)</f>
        <v>253.72679558285515</v>
      </c>
      <c r="BF194" s="95">
        <f>求节点(节奏总纲!$D$4:$D$163,N$7:N$166,$BD194)</f>
        <v>15055.388294726938</v>
      </c>
      <c r="BG194" s="95">
        <f>求节点(节奏总纲!$D$4:$D$163,O$7:O$166,$BD194)</f>
        <v>15055.388294726938</v>
      </c>
      <c r="BH194" s="95">
        <f>求节点(节奏总纲!$D$4:$D$163,P$7:P$166,$BD194)</f>
        <v>2.5000000000000001E-2</v>
      </c>
      <c r="BI194" s="95">
        <f>求节点(节奏总纲!$D$4:$D$163,Q$7:Q$166,$BD194)</f>
        <v>2.5000000000000001E-2</v>
      </c>
      <c r="BJ194" s="95">
        <f>求节点(节奏总纲!$D$4:$D$163,T$7:T$166,$BD194)</f>
        <v>1.4651150481108606</v>
      </c>
      <c r="BK194" s="95">
        <f>求节点(节奏总纲!$D$4:$D$163,U$7:U$166,$BD194)</f>
        <v>11417767378.399769</v>
      </c>
      <c r="BL194" s="91"/>
      <c r="BM194" s="14">
        <v>188</v>
      </c>
      <c r="BN194" s="95">
        <f>求节点(节奏总纲!$D$4:$D$163,AF$7:AF$166,$BD194)</f>
        <v>253.72679558285515</v>
      </c>
      <c r="BO194" s="95">
        <f>求节点(节奏总纲!$D$4:$D$163,AG$7:AG$166,$BD194)</f>
        <v>821.81268453792848</v>
      </c>
      <c r="BP194" s="95">
        <f>求节点(节奏总纲!$D$4:$D$163,AH$7:AH$166,$BD194)</f>
        <v>821.81268453792848</v>
      </c>
      <c r="BQ194" s="95">
        <f>求节点(节奏总纲!$D$4:$D$163,AI$7:AI$166,$BD194)</f>
        <v>2.5000000000000001E-2</v>
      </c>
      <c r="BR194" s="95">
        <f>求节点(节奏总纲!$D$4:$D$163,AJ$7:AJ$166,$BD194)</f>
        <v>2.5000000000000001E-2</v>
      </c>
      <c r="BS194" s="95">
        <f>求节点(节奏总纲!$D$4:$D$163,AM$7:AM$166,$BD194)</f>
        <v>6629.3786503010324</v>
      </c>
      <c r="BT194" s="95">
        <f>求节点(节奏总纲!$D$4:$D$163,AN$7:AN$166,$BD194)</f>
        <v>1.3645581877833926</v>
      </c>
      <c r="BU194" s="95">
        <f>求节点(节奏总纲!$D$4:$D$163,AO$7:AO$166,$BD194)</f>
        <v>11021402413.448595</v>
      </c>
    </row>
    <row r="195" spans="56:73" x14ac:dyDescent="0.15">
      <c r="BD195" s="14">
        <v>189</v>
      </c>
      <c r="BE195" s="95">
        <f>求节点(节奏总纲!$D$4:$D$163,M$7:M$166,$BD195)</f>
        <v>254.18161080358331</v>
      </c>
      <c r="BF195" s="95">
        <f>求节点(节奏总纲!$D$4:$D$163,N$7:N$166,$BD195)</f>
        <v>15083.866183658669</v>
      </c>
      <c r="BG195" s="95">
        <f>求节点(节奏总纲!$D$4:$D$163,O$7:O$166,$BD195)</f>
        <v>15083.866183658669</v>
      </c>
      <c r="BH195" s="95">
        <f>求节点(节奏总纲!$D$4:$D$163,P$7:P$166,$BD195)</f>
        <v>2.5000000000000001E-2</v>
      </c>
      <c r="BI195" s="95">
        <f>求节点(节奏总纲!$D$4:$D$163,Q$7:Q$166,$BD195)</f>
        <v>2.5000000000000001E-2</v>
      </c>
      <c r="BJ195" s="95">
        <f>求节点(节奏总纲!$D$4:$D$163,T$7:T$166,$BD195)</f>
        <v>1.4660253734679041</v>
      </c>
      <c r="BK195" s="95">
        <f>求节点(节奏总纲!$D$4:$D$163,U$7:U$166,$BD195)</f>
        <v>11492960133.156694</v>
      </c>
      <c r="BL195" s="91"/>
      <c r="BM195" s="14">
        <v>189</v>
      </c>
      <c r="BN195" s="95">
        <f>求节点(节奏总纲!$D$4:$D$163,AF$7:AF$166,$BD195)</f>
        <v>254.18161080358331</v>
      </c>
      <c r="BO195" s="95">
        <f>求节点(节奏总纲!$D$4:$D$163,AG$7:AG$166,$BD195)</f>
        <v>823.42077208120236</v>
      </c>
      <c r="BP195" s="95">
        <f>求节点(节奏总纲!$D$4:$D$163,AH$7:AH$166,$BD195)</f>
        <v>823.42077208120236</v>
      </c>
      <c r="BQ195" s="95">
        <f>求节点(节奏总纲!$D$4:$D$163,AI$7:AI$166,$BD195)</f>
        <v>2.5000000000000001E-2</v>
      </c>
      <c r="BR195" s="95">
        <f>求节点(节奏总纲!$D$4:$D$163,AJ$7:AJ$166,$BD195)</f>
        <v>2.5000000000000001E-2</v>
      </c>
      <c r="BS195" s="95">
        <f>求节点(节奏总纲!$D$4:$D$163,AM$7:AM$166,$BD195)</f>
        <v>6634.3963108924745</v>
      </c>
      <c r="BT195" s="95">
        <f>求节点(节奏总纲!$D$4:$D$163,AN$7:AN$166,$BD195)</f>
        <v>1.3689012578152704</v>
      </c>
      <c r="BU195" s="95">
        <f>求节点(节奏总纲!$D$4:$D$163,AO$7:AO$166,$BD195)</f>
        <v>11143102587.229136</v>
      </c>
    </row>
    <row r="196" spans="56:73" x14ac:dyDescent="0.15">
      <c r="BD196" s="14">
        <v>190</v>
      </c>
      <c r="BE196" s="95">
        <f>求节点(节奏总纲!$D$4:$D$163,M$7:M$166,$BD196)</f>
        <v>254.63642602431145</v>
      </c>
      <c r="BF196" s="95">
        <f>求节点(节奏总纲!$D$4:$D$163,N$7:N$166,$BD196)</f>
        <v>15112.3440725904</v>
      </c>
      <c r="BG196" s="95">
        <f>求节点(节奏总纲!$D$4:$D$163,O$7:O$166,$BD196)</f>
        <v>15112.3440725904</v>
      </c>
      <c r="BH196" s="95">
        <f>求节点(节奏总纲!$D$4:$D$163,P$7:P$166,$BD196)</f>
        <v>2.5000000000000001E-2</v>
      </c>
      <c r="BI196" s="95">
        <f>求节点(节奏总纲!$D$4:$D$163,Q$7:Q$166,$BD196)</f>
        <v>2.5000000000000001E-2</v>
      </c>
      <c r="BJ196" s="95">
        <f>求节点(节奏总纲!$D$4:$D$163,T$7:T$166,$BD196)</f>
        <v>1.4669356988249476</v>
      </c>
      <c r="BK196" s="95">
        <f>求节点(节奏总纲!$D$4:$D$163,U$7:U$166,$BD196)</f>
        <v>11568152887.913622</v>
      </c>
      <c r="BL196" s="91"/>
      <c r="BM196" s="14">
        <v>190</v>
      </c>
      <c r="BN196" s="95">
        <f>求节点(节奏总纲!$D$4:$D$163,AF$7:AF$166,$BD196)</f>
        <v>254.63642602431145</v>
      </c>
      <c r="BO196" s="95">
        <f>求节点(节奏总纲!$D$4:$D$163,AG$7:AG$166,$BD196)</f>
        <v>825.02885962447635</v>
      </c>
      <c r="BP196" s="95">
        <f>求节点(节奏总纲!$D$4:$D$163,AH$7:AH$166,$BD196)</f>
        <v>825.02885962447635</v>
      </c>
      <c r="BQ196" s="95">
        <f>求节点(节奏总纲!$D$4:$D$163,AI$7:AI$166,$BD196)</f>
        <v>2.5000000000000001E-2</v>
      </c>
      <c r="BR196" s="95">
        <f>求节点(节奏总纲!$D$4:$D$163,AJ$7:AJ$166,$BD196)</f>
        <v>2.5000000000000001E-2</v>
      </c>
      <c r="BS196" s="95">
        <f>求节点(节奏总纲!$D$4:$D$163,AM$7:AM$166,$BD196)</f>
        <v>6639.4139714839166</v>
      </c>
      <c r="BT196" s="95">
        <f>求节点(节奏总纲!$D$4:$D$163,AN$7:AN$166,$BD196)</f>
        <v>1.3732443278471482</v>
      </c>
      <c r="BU196" s="95">
        <f>求节点(节奏总纲!$D$4:$D$163,AO$7:AO$166,$BD196)</f>
        <v>11264802761.009676</v>
      </c>
    </row>
    <row r="197" spans="56:73" x14ac:dyDescent="0.15">
      <c r="BD197" s="14">
        <v>191</v>
      </c>
      <c r="BE197" s="95">
        <f>求节点(节奏总纲!$D$4:$D$163,M$7:M$166,$BD197)</f>
        <v>255.09124124503961</v>
      </c>
      <c r="BF197" s="95">
        <f>求节点(节奏总纲!$D$4:$D$163,N$7:N$166,$BD197)</f>
        <v>15140.821961522131</v>
      </c>
      <c r="BG197" s="95">
        <f>求节点(节奏总纲!$D$4:$D$163,O$7:O$166,$BD197)</f>
        <v>15140.821961522131</v>
      </c>
      <c r="BH197" s="95">
        <f>求节点(节奏总纲!$D$4:$D$163,P$7:P$166,$BD197)</f>
        <v>2.5000000000000001E-2</v>
      </c>
      <c r="BI197" s="95">
        <f>求节点(节奏总纲!$D$4:$D$163,Q$7:Q$166,$BD197)</f>
        <v>2.5000000000000001E-2</v>
      </c>
      <c r="BJ197" s="95">
        <f>求节点(节奏总纲!$D$4:$D$163,T$7:T$166,$BD197)</f>
        <v>1.4678460241819908</v>
      </c>
      <c r="BK197" s="95">
        <f>求节点(节奏总纲!$D$4:$D$163,U$7:U$166,$BD197)</f>
        <v>11643345642.670547</v>
      </c>
      <c r="BL197" s="91"/>
      <c r="BM197" s="14">
        <v>191</v>
      </c>
      <c r="BN197" s="95">
        <f>求节点(节奏总纲!$D$4:$D$163,AF$7:AF$166,$BD197)</f>
        <v>255.09124124503961</v>
      </c>
      <c r="BO197" s="95">
        <f>求节点(节奏总纲!$D$4:$D$163,AG$7:AG$166,$BD197)</f>
        <v>826.63694716775024</v>
      </c>
      <c r="BP197" s="95">
        <f>求节点(节奏总纲!$D$4:$D$163,AH$7:AH$166,$BD197)</f>
        <v>826.63694716775024</v>
      </c>
      <c r="BQ197" s="95">
        <f>求节点(节奏总纲!$D$4:$D$163,AI$7:AI$166,$BD197)</f>
        <v>2.5000000000000001E-2</v>
      </c>
      <c r="BR197" s="95">
        <f>求节点(节奏总纲!$D$4:$D$163,AJ$7:AJ$166,$BD197)</f>
        <v>2.5000000000000001E-2</v>
      </c>
      <c r="BS197" s="95">
        <f>求节点(节奏总纲!$D$4:$D$163,AM$7:AM$166,$BD197)</f>
        <v>6644.4316320753596</v>
      </c>
      <c r="BT197" s="95">
        <f>求节点(节奏总纲!$D$4:$D$163,AN$7:AN$166,$BD197)</f>
        <v>1.3775873978790261</v>
      </c>
      <c r="BU197" s="95">
        <f>求节点(节奏总纲!$D$4:$D$163,AO$7:AO$166,$BD197)</f>
        <v>11386502934.790215</v>
      </c>
    </row>
    <row r="198" spans="56:73" x14ac:dyDescent="0.15">
      <c r="BD198" s="14">
        <v>192</v>
      </c>
      <c r="BE198" s="95">
        <f>求节点(节奏总纲!$D$4:$D$163,M$7:M$166,$BD198)</f>
        <v>255.54605646576775</v>
      </c>
      <c r="BF198" s="95">
        <f>求节点(节奏总纲!$D$4:$D$163,N$7:N$166,$BD198)</f>
        <v>15169.299850453863</v>
      </c>
      <c r="BG198" s="95">
        <f>求节点(节奏总纲!$D$4:$D$163,O$7:O$166,$BD198)</f>
        <v>15169.299850453863</v>
      </c>
      <c r="BH198" s="95">
        <f>求节点(节奏总纲!$D$4:$D$163,P$7:P$166,$BD198)</f>
        <v>2.5000000000000001E-2</v>
      </c>
      <c r="BI198" s="95">
        <f>求节点(节奏总纲!$D$4:$D$163,Q$7:Q$166,$BD198)</f>
        <v>2.5000000000000001E-2</v>
      </c>
      <c r="BJ198" s="95">
        <f>求节点(节奏总纲!$D$4:$D$163,T$7:T$166,$BD198)</f>
        <v>1.4687563495390343</v>
      </c>
      <c r="BK198" s="95">
        <f>求节点(节奏总纲!$D$4:$D$163,U$7:U$166,$BD198)</f>
        <v>11718538397.427473</v>
      </c>
      <c r="BL198" s="91"/>
      <c r="BM198" s="14">
        <v>192</v>
      </c>
      <c r="BN198" s="95">
        <f>求节点(节奏总纲!$D$4:$D$163,AF$7:AF$166,$BD198)</f>
        <v>255.54605646576775</v>
      </c>
      <c r="BO198" s="95">
        <f>求节点(节奏总纲!$D$4:$D$163,AG$7:AG$166,$BD198)</f>
        <v>828.24503471102423</v>
      </c>
      <c r="BP198" s="95">
        <f>求节点(节奏总纲!$D$4:$D$163,AH$7:AH$166,$BD198)</f>
        <v>828.24503471102423</v>
      </c>
      <c r="BQ198" s="95">
        <f>求节点(节奏总纲!$D$4:$D$163,AI$7:AI$166,$BD198)</f>
        <v>2.5000000000000001E-2</v>
      </c>
      <c r="BR198" s="95">
        <f>求节点(节奏总纲!$D$4:$D$163,AJ$7:AJ$166,$BD198)</f>
        <v>2.5000000000000001E-2</v>
      </c>
      <c r="BS198" s="95">
        <f>求节点(节奏总纲!$D$4:$D$163,AM$7:AM$166,$BD198)</f>
        <v>6649.4492926668017</v>
      </c>
      <c r="BT198" s="95">
        <f>求节点(节奏总纲!$D$4:$D$163,AN$7:AN$166,$BD198)</f>
        <v>1.3819304679109039</v>
      </c>
      <c r="BU198" s="95">
        <f>求节点(节奏总纲!$D$4:$D$163,AO$7:AO$166,$BD198)</f>
        <v>11508203108.570755</v>
      </c>
    </row>
    <row r="199" spans="56:73" x14ac:dyDescent="0.15">
      <c r="BD199" s="14">
        <v>193</v>
      </c>
      <c r="BE199" s="95">
        <f>求节点(节奏总纲!$D$4:$D$163,M$7:M$166,$BD199)</f>
        <v>256.00087168649588</v>
      </c>
      <c r="BF199" s="95">
        <f>求节点(节奏总纲!$D$4:$D$163,N$7:N$166,$BD199)</f>
        <v>15197.777739385594</v>
      </c>
      <c r="BG199" s="95">
        <f>求节点(节奏总纲!$D$4:$D$163,O$7:O$166,$BD199)</f>
        <v>15197.777739385594</v>
      </c>
      <c r="BH199" s="95">
        <f>求节点(节奏总纲!$D$4:$D$163,P$7:P$166,$BD199)</f>
        <v>2.5000000000000001E-2</v>
      </c>
      <c r="BI199" s="95">
        <f>求节点(节奏总纲!$D$4:$D$163,Q$7:Q$166,$BD199)</f>
        <v>2.5000000000000001E-2</v>
      </c>
      <c r="BJ199" s="95">
        <f>求节点(节奏总纲!$D$4:$D$163,T$7:T$166,$BD199)</f>
        <v>1.4696666748960778</v>
      </c>
      <c r="BK199" s="95">
        <f>求节点(节奏总纲!$D$4:$D$163,U$7:U$166,$BD199)</f>
        <v>11793731152.184399</v>
      </c>
      <c r="BL199" s="91"/>
      <c r="BM199" s="14">
        <v>193</v>
      </c>
      <c r="BN199" s="95">
        <f>求节点(节奏总纲!$D$4:$D$163,AF$7:AF$166,$BD199)</f>
        <v>256.00087168649588</v>
      </c>
      <c r="BO199" s="95">
        <f>求节点(节奏总纲!$D$4:$D$163,AG$7:AG$166,$BD199)</f>
        <v>829.85312225429811</v>
      </c>
      <c r="BP199" s="95">
        <f>求节点(节奏总纲!$D$4:$D$163,AH$7:AH$166,$BD199)</f>
        <v>829.85312225429811</v>
      </c>
      <c r="BQ199" s="95">
        <f>求节点(节奏总纲!$D$4:$D$163,AI$7:AI$166,$BD199)</f>
        <v>2.5000000000000001E-2</v>
      </c>
      <c r="BR199" s="95">
        <f>求节点(节奏总纲!$D$4:$D$163,AJ$7:AJ$166,$BD199)</f>
        <v>2.5000000000000001E-2</v>
      </c>
      <c r="BS199" s="95">
        <f>求节点(节奏总纲!$D$4:$D$163,AM$7:AM$166,$BD199)</f>
        <v>6654.4669532582438</v>
      </c>
      <c r="BT199" s="95">
        <f>求节点(节奏总纲!$D$4:$D$163,AN$7:AN$166,$BD199)</f>
        <v>1.386273537942782</v>
      </c>
      <c r="BU199" s="95">
        <f>求节点(节奏总纲!$D$4:$D$163,AO$7:AO$166,$BD199)</f>
        <v>11629903282.351295</v>
      </c>
    </row>
    <row r="200" spans="56:73" x14ac:dyDescent="0.15">
      <c r="BD200" s="14">
        <v>194</v>
      </c>
      <c r="BE200" s="95">
        <f>求节点(节奏总纲!$D$4:$D$163,M$7:M$166,$BD200)</f>
        <v>256.42558627136788</v>
      </c>
      <c r="BF200" s="95">
        <f>求节点(节奏总纲!$D$4:$D$163,N$7:N$166,$BD200)</f>
        <v>15224.352048848074</v>
      </c>
      <c r="BG200" s="95">
        <f>求节点(节奏总纲!$D$4:$D$163,O$7:O$166,$BD200)</f>
        <v>15224.352048848074</v>
      </c>
      <c r="BH200" s="95">
        <f>求节点(节奏总纲!$D$4:$D$163,P$7:P$166,$BD200)</f>
        <v>2.5000000000000001E-2</v>
      </c>
      <c r="BI200" s="95">
        <f>求节点(节奏总纲!$D$4:$D$163,Q$7:Q$166,$BD200)</f>
        <v>2.5000000000000001E-2</v>
      </c>
      <c r="BJ200" s="95">
        <f>求节点(节奏总纲!$D$4:$D$163,T$7:T$166,$BD200)</f>
        <v>1.4705167529904217</v>
      </c>
      <c r="BK200" s="95">
        <f>求节点(节奏总纲!$D$4:$D$163,U$7:U$166,$BD200)</f>
        <v>11868560898.168459</v>
      </c>
      <c r="BL200" s="91"/>
      <c r="BM200" s="14">
        <v>194</v>
      </c>
      <c r="BN200" s="95">
        <f>求节点(节奏总纲!$D$4:$D$163,AF$7:AF$166,$BD200)</f>
        <v>256.42558627136788</v>
      </c>
      <c r="BO200" s="95">
        <f>求节点(节奏总纲!$D$4:$D$163,AG$7:AG$166,$BD200)</f>
        <v>831.41759938886969</v>
      </c>
      <c r="BP200" s="95">
        <f>求节点(节奏总纲!$D$4:$D$163,AH$7:AH$166,$BD200)</f>
        <v>831.41759938886969</v>
      </c>
      <c r="BQ200" s="95">
        <f>求节点(节奏总纲!$D$4:$D$163,AI$7:AI$166,$BD200)</f>
        <v>2.5000000000000001E-2</v>
      </c>
      <c r="BR200" s="95">
        <f>求节点(节奏总纲!$D$4:$D$163,AJ$7:AJ$166,$BD200)</f>
        <v>2.5000000000000001E-2</v>
      </c>
      <c r="BS200" s="95">
        <f>求节点(节奏总纲!$D$4:$D$163,AM$7:AM$166,$BD200)</f>
        <v>6659.3757960276125</v>
      </c>
      <c r="BT200" s="95">
        <f>求节点(节奏总纲!$D$4:$D$163,AN$7:AN$166,$BD200)</f>
        <v>1.3903659422342538</v>
      </c>
      <c r="BU200" s="95">
        <f>求节点(节奏总纲!$D$4:$D$163,AO$7:AO$166,$BD200)</f>
        <v>11761509575.307655</v>
      </c>
    </row>
    <row r="201" spans="56:73" x14ac:dyDescent="0.15">
      <c r="BD201" s="14">
        <v>195</v>
      </c>
      <c r="BE201" s="95">
        <f>求节点(节奏总纲!$D$4:$D$163,M$7:M$166,$BD201)</f>
        <v>256.84994387736037</v>
      </c>
      <c r="BF201" s="95">
        <f>求节点(节奏总纲!$D$4:$D$163,N$7:N$166,$BD201)</f>
        <v>15250.903782785261</v>
      </c>
      <c r="BG201" s="95">
        <f>求节点(节奏总纲!$D$4:$D$163,O$7:O$166,$BD201)</f>
        <v>15250.903782785261</v>
      </c>
      <c r="BH201" s="95">
        <f>求节点(节奏总纲!$D$4:$D$163,P$7:P$166,$BD201)</f>
        <v>2.5000000000000001E-2</v>
      </c>
      <c r="BI201" s="95">
        <f>求节点(节奏总纲!$D$4:$D$163,Q$7:Q$166,$BD201)</f>
        <v>2.5000000000000001E-2</v>
      </c>
      <c r="BJ201" s="95">
        <f>求节点(节奏总纲!$D$4:$D$163,T$7:T$166,$BD201)</f>
        <v>1.4713661165815757</v>
      </c>
      <c r="BK201" s="95">
        <f>求节点(节奏总纲!$D$4:$D$163,U$7:U$166,$BD201)</f>
        <v>11943386339.045292</v>
      </c>
      <c r="BL201" s="91"/>
      <c r="BM201" s="14">
        <v>195</v>
      </c>
      <c r="BN201" s="95">
        <f>求节点(节奏总纲!$D$4:$D$163,AF$7:AF$166,$BD201)</f>
        <v>256.84994387736037</v>
      </c>
      <c r="BO201" s="95">
        <f>求节点(节奏总纲!$D$4:$D$163,AG$7:AG$166,$BD201)</f>
        <v>832.98155932523616</v>
      </c>
      <c r="BP201" s="95">
        <f>求节点(节奏总纲!$D$4:$D$163,AH$7:AH$166,$BD201)</f>
        <v>832.98155932523616</v>
      </c>
      <c r="BQ201" s="95">
        <f>求节点(节奏总纲!$D$4:$D$163,AI$7:AI$166,$BD201)</f>
        <v>2.5000000000000001E-2</v>
      </c>
      <c r="BR201" s="95">
        <f>求节点(节奏总纲!$D$4:$D$163,AJ$7:AJ$166,$BD201)</f>
        <v>2.5000000000000001E-2</v>
      </c>
      <c r="BS201" s="95">
        <f>求节点(节奏总纲!$D$4:$D$163,AM$7:AM$166,$BD201)</f>
        <v>6664.2833482706155</v>
      </c>
      <c r="BT201" s="95">
        <f>求节点(节奏总纲!$D$4:$D$163,AN$7:AN$166,$BD201)</f>
        <v>1.3944553737521415</v>
      </c>
      <c r="BU201" s="95">
        <f>求节点(节奏总纲!$D$4:$D$163,AO$7:AO$166,$BD201)</f>
        <v>11893233350.012272</v>
      </c>
    </row>
    <row r="202" spans="56:73" x14ac:dyDescent="0.15">
      <c r="BD202" s="14">
        <v>196</v>
      </c>
      <c r="BE202" s="95">
        <f>求节点(节奏总纲!$D$4:$D$163,M$7:M$166,$BD202)</f>
        <v>257.27430148335282</v>
      </c>
      <c r="BF202" s="95">
        <f>求节点(节奏总纲!$D$4:$D$163,N$7:N$166,$BD202)</f>
        <v>15277.45551672245</v>
      </c>
      <c r="BG202" s="95">
        <f>求节点(节奏总纲!$D$4:$D$163,O$7:O$166,$BD202)</f>
        <v>15277.45551672245</v>
      </c>
      <c r="BH202" s="95">
        <f>求节点(节奏总纲!$D$4:$D$163,P$7:P$166,$BD202)</f>
        <v>2.5000000000000001E-2</v>
      </c>
      <c r="BI202" s="95">
        <f>求节点(节奏总纲!$D$4:$D$163,Q$7:Q$166,$BD202)</f>
        <v>2.5000000000000001E-2</v>
      </c>
      <c r="BJ202" s="95">
        <f>求节点(节奏总纲!$D$4:$D$163,T$7:T$166,$BD202)</f>
        <v>1.4722154801727299</v>
      </c>
      <c r="BK202" s="95">
        <f>求节点(节奏总纲!$D$4:$D$163,U$7:U$166,$BD202)</f>
        <v>12018211779.922123</v>
      </c>
      <c r="BL202" s="91"/>
      <c r="BM202" s="14">
        <v>196</v>
      </c>
      <c r="BN202" s="95">
        <f>求节点(节奏总纲!$D$4:$D$163,AF$7:AF$166,$BD202)</f>
        <v>257.27430148335282</v>
      </c>
      <c r="BO202" s="95">
        <f>求节点(节奏总纲!$D$4:$D$163,AG$7:AG$166,$BD202)</f>
        <v>834.54551926160275</v>
      </c>
      <c r="BP202" s="95">
        <f>求节点(节奏总纲!$D$4:$D$163,AH$7:AH$166,$BD202)</f>
        <v>834.54551926160275</v>
      </c>
      <c r="BQ202" s="95">
        <f>求节点(节奏总纲!$D$4:$D$163,AI$7:AI$166,$BD202)</f>
        <v>2.5000000000000001E-2</v>
      </c>
      <c r="BR202" s="95">
        <f>求节点(节奏总纲!$D$4:$D$163,AJ$7:AJ$166,$BD202)</f>
        <v>2.5000000000000001E-2</v>
      </c>
      <c r="BS202" s="95">
        <f>求节点(节奏总纲!$D$4:$D$163,AM$7:AM$166,$BD202)</f>
        <v>6669.1909005136176</v>
      </c>
      <c r="BT202" s="95">
        <f>求节点(节奏总纲!$D$4:$D$163,AN$7:AN$166,$BD202)</f>
        <v>1.3985448052700289</v>
      </c>
      <c r="BU202" s="95">
        <f>求节点(节奏总纲!$D$4:$D$163,AO$7:AO$166,$BD202)</f>
        <v>12024957124.716888</v>
      </c>
    </row>
    <row r="203" spans="56:73" x14ac:dyDescent="0.15">
      <c r="BD203" s="14">
        <v>197</v>
      </c>
      <c r="BE203" s="95">
        <f>求节点(节奏总纲!$D$4:$D$163,M$7:M$166,$BD203)</f>
        <v>257.69865908934531</v>
      </c>
      <c r="BF203" s="95">
        <f>求节点(节奏总纲!$D$4:$D$163,N$7:N$166,$BD203)</f>
        <v>15304.007250659639</v>
      </c>
      <c r="BG203" s="95">
        <f>求节点(节奏总纲!$D$4:$D$163,O$7:O$166,$BD203)</f>
        <v>15304.007250659639</v>
      </c>
      <c r="BH203" s="95">
        <f>求节点(节奏总纲!$D$4:$D$163,P$7:P$166,$BD203)</f>
        <v>2.5000000000000001E-2</v>
      </c>
      <c r="BI203" s="95">
        <f>求节点(节奏总纲!$D$4:$D$163,Q$7:Q$166,$BD203)</f>
        <v>2.5000000000000001E-2</v>
      </c>
      <c r="BJ203" s="95">
        <f>求节点(节奏总纲!$D$4:$D$163,T$7:T$166,$BD203)</f>
        <v>1.4730648437638838</v>
      </c>
      <c r="BK203" s="95">
        <f>求节点(节奏总纲!$D$4:$D$163,U$7:U$166,$BD203)</f>
        <v>12093037220.798956</v>
      </c>
      <c r="BL203" s="91"/>
      <c r="BM203" s="14">
        <v>197</v>
      </c>
      <c r="BN203" s="95">
        <f>求节点(节奏总纲!$D$4:$D$163,AF$7:AF$166,$BD203)</f>
        <v>257.69865908934531</v>
      </c>
      <c r="BO203" s="95">
        <f>求节点(节奏总纲!$D$4:$D$163,AG$7:AG$166,$BD203)</f>
        <v>836.10947919796922</v>
      </c>
      <c r="BP203" s="95">
        <f>求节点(节奏总纲!$D$4:$D$163,AH$7:AH$166,$BD203)</f>
        <v>836.10947919796922</v>
      </c>
      <c r="BQ203" s="95">
        <f>求节点(节奏总纲!$D$4:$D$163,AI$7:AI$166,$BD203)</f>
        <v>2.5000000000000001E-2</v>
      </c>
      <c r="BR203" s="95">
        <f>求节点(节奏总纲!$D$4:$D$163,AJ$7:AJ$166,$BD203)</f>
        <v>2.5000000000000001E-2</v>
      </c>
      <c r="BS203" s="95">
        <f>求节点(节奏总纲!$D$4:$D$163,AM$7:AM$166,$BD203)</f>
        <v>6674.0984527566206</v>
      </c>
      <c r="BT203" s="95">
        <f>求节点(节奏总纲!$D$4:$D$163,AN$7:AN$166,$BD203)</f>
        <v>1.4026342367879163</v>
      </c>
      <c r="BU203" s="95">
        <f>求节点(节奏总纲!$D$4:$D$163,AO$7:AO$166,$BD203)</f>
        <v>12156680899.421503</v>
      </c>
    </row>
    <row r="204" spans="56:73" x14ac:dyDescent="0.15">
      <c r="BD204" s="14">
        <v>198</v>
      </c>
      <c r="BE204" s="95">
        <f>求节点(节奏总纲!$D$4:$D$163,M$7:M$166,$BD204)</f>
        <v>258.12301669533775</v>
      </c>
      <c r="BF204" s="95">
        <f>求节点(节奏总纲!$D$4:$D$163,N$7:N$166,$BD204)</f>
        <v>15330.558984596826</v>
      </c>
      <c r="BG204" s="95">
        <f>求节点(节奏总纲!$D$4:$D$163,O$7:O$166,$BD204)</f>
        <v>15330.558984596826</v>
      </c>
      <c r="BH204" s="95">
        <f>求节点(节奏总纲!$D$4:$D$163,P$7:P$166,$BD204)</f>
        <v>2.5000000000000001E-2</v>
      </c>
      <c r="BI204" s="95">
        <f>求节点(节奏总纲!$D$4:$D$163,Q$7:Q$166,$BD204)</f>
        <v>2.5000000000000001E-2</v>
      </c>
      <c r="BJ204" s="95">
        <f>求节点(节奏总纲!$D$4:$D$163,T$7:T$166,$BD204)</f>
        <v>1.473914207355038</v>
      </c>
      <c r="BK204" s="95">
        <f>求节点(节奏总纲!$D$4:$D$163,U$7:U$166,$BD204)</f>
        <v>12167862661.675789</v>
      </c>
      <c r="BL204" s="91"/>
      <c r="BM204" s="14">
        <v>198</v>
      </c>
      <c r="BN204" s="95">
        <f>求节点(节奏总纲!$D$4:$D$163,AF$7:AF$166,$BD204)</f>
        <v>258.12301669533775</v>
      </c>
      <c r="BO204" s="95">
        <f>求节点(节奏总纲!$D$4:$D$163,AG$7:AG$166,$BD204)</f>
        <v>837.67343913433581</v>
      </c>
      <c r="BP204" s="95">
        <f>求节点(节奏总纲!$D$4:$D$163,AH$7:AH$166,$BD204)</f>
        <v>837.67343913433581</v>
      </c>
      <c r="BQ204" s="95">
        <f>求节点(节奏总纲!$D$4:$D$163,AI$7:AI$166,$BD204)</f>
        <v>2.5000000000000001E-2</v>
      </c>
      <c r="BR204" s="95">
        <f>求节点(节奏总纲!$D$4:$D$163,AJ$7:AJ$166,$BD204)</f>
        <v>2.5000000000000001E-2</v>
      </c>
      <c r="BS204" s="95">
        <f>求节点(节奏总纲!$D$4:$D$163,AM$7:AM$166,$BD204)</f>
        <v>6679.0060049996227</v>
      </c>
      <c r="BT204" s="95">
        <f>求节点(节奏总纲!$D$4:$D$163,AN$7:AN$166,$BD204)</f>
        <v>1.406723668305804</v>
      </c>
      <c r="BU204" s="95">
        <f>求节点(节奏总纲!$D$4:$D$163,AO$7:AO$166,$BD204)</f>
        <v>12288404674.12612</v>
      </c>
    </row>
    <row r="205" spans="56:73" x14ac:dyDescent="0.15">
      <c r="BD205" s="14">
        <v>199</v>
      </c>
      <c r="BE205" s="95">
        <f>求节点(节奏总纲!$D$4:$D$163,M$7:M$166,$BD205)</f>
        <v>258.54737430133025</v>
      </c>
      <c r="BF205" s="95">
        <f>求节点(节奏总纲!$D$4:$D$163,N$7:N$166,$BD205)</f>
        <v>15357.110718534015</v>
      </c>
      <c r="BG205" s="95">
        <f>求节点(节奏总纲!$D$4:$D$163,O$7:O$166,$BD205)</f>
        <v>15357.110718534015</v>
      </c>
      <c r="BH205" s="95">
        <f>求节点(节奏总纲!$D$4:$D$163,P$7:P$166,$BD205)</f>
        <v>2.5000000000000001E-2</v>
      </c>
      <c r="BI205" s="95">
        <f>求节点(节奏总纲!$D$4:$D$163,Q$7:Q$166,$BD205)</f>
        <v>2.5000000000000001E-2</v>
      </c>
      <c r="BJ205" s="95">
        <f>求节点(节奏总纲!$D$4:$D$163,T$7:T$166,$BD205)</f>
        <v>1.4747635709461919</v>
      </c>
      <c r="BK205" s="95">
        <f>求节点(节奏总纲!$D$4:$D$163,U$7:U$166,$BD205)</f>
        <v>12242688102.55262</v>
      </c>
      <c r="BL205" s="91"/>
      <c r="BM205" s="14">
        <v>199</v>
      </c>
      <c r="BN205" s="95">
        <f>求节点(节奏总纲!$D$4:$D$163,AF$7:AF$166,$BD205)</f>
        <v>258.54737430133025</v>
      </c>
      <c r="BO205" s="95">
        <f>求节点(节奏总纲!$D$4:$D$163,AG$7:AG$166,$BD205)</f>
        <v>839.23739907070228</v>
      </c>
      <c r="BP205" s="95">
        <f>求节点(节奏总纲!$D$4:$D$163,AH$7:AH$166,$BD205)</f>
        <v>839.23739907070228</v>
      </c>
      <c r="BQ205" s="95">
        <f>求节点(节奏总纲!$D$4:$D$163,AI$7:AI$166,$BD205)</f>
        <v>2.5000000000000001E-2</v>
      </c>
      <c r="BR205" s="95">
        <f>求节点(节奏总纲!$D$4:$D$163,AJ$7:AJ$166,$BD205)</f>
        <v>2.5000000000000001E-2</v>
      </c>
      <c r="BS205" s="95">
        <f>求节点(节奏总纲!$D$4:$D$163,AM$7:AM$166,$BD205)</f>
        <v>6683.9135572426258</v>
      </c>
      <c r="BT205" s="95">
        <f>求节点(节奏总纲!$D$4:$D$163,AN$7:AN$166,$BD205)</f>
        <v>1.4108130998236914</v>
      </c>
      <c r="BU205" s="95">
        <f>求节点(节奏总纲!$D$4:$D$163,AO$7:AO$166,$BD205)</f>
        <v>12420128448.830736</v>
      </c>
    </row>
    <row r="206" spans="56:73" x14ac:dyDescent="0.15">
      <c r="BD206" s="14">
        <v>200</v>
      </c>
      <c r="BE206" s="95">
        <f>求节点(节奏总纲!$D$4:$D$163,M$7:M$166,$BD206)</f>
        <v>258.97173190732269</v>
      </c>
      <c r="BF206" s="95">
        <f>求节点(节奏总纲!$D$4:$D$163,N$7:N$166,$BD206)</f>
        <v>15383.662452471204</v>
      </c>
      <c r="BG206" s="95">
        <f>求节点(节奏总纲!$D$4:$D$163,O$7:O$166,$BD206)</f>
        <v>15383.662452471204</v>
      </c>
      <c r="BH206" s="95">
        <f>求节点(节奏总纲!$D$4:$D$163,P$7:P$166,$BD206)</f>
        <v>2.5000000000000001E-2</v>
      </c>
      <c r="BI206" s="95">
        <f>求节点(节奏总纲!$D$4:$D$163,Q$7:Q$166,$BD206)</f>
        <v>2.5000000000000001E-2</v>
      </c>
      <c r="BJ206" s="95">
        <f>求节点(节奏总纲!$D$4:$D$163,T$7:T$166,$BD206)</f>
        <v>1.4756129345373461</v>
      </c>
      <c r="BK206" s="95">
        <f>求节点(节奏总纲!$D$4:$D$163,U$7:U$166,$BD206)</f>
        <v>12317513543.429453</v>
      </c>
      <c r="BL206" s="91"/>
      <c r="BM206" s="14">
        <v>200</v>
      </c>
      <c r="BN206" s="95">
        <f>求节点(节奏总纲!$D$4:$D$163,AF$7:AF$166,$BD206)</f>
        <v>258.97173190732269</v>
      </c>
      <c r="BO206" s="95">
        <f>求节点(节奏总纲!$D$4:$D$163,AG$7:AG$166,$BD206)</f>
        <v>840.80135900706875</v>
      </c>
      <c r="BP206" s="95">
        <f>求节点(节奏总纲!$D$4:$D$163,AH$7:AH$166,$BD206)</f>
        <v>840.80135900706875</v>
      </c>
      <c r="BQ206" s="95">
        <f>求节点(节奏总纲!$D$4:$D$163,AI$7:AI$166,$BD206)</f>
        <v>2.5000000000000001E-2</v>
      </c>
      <c r="BR206" s="95">
        <f>求节点(节奏总纲!$D$4:$D$163,AJ$7:AJ$166,$BD206)</f>
        <v>2.5000000000000001E-2</v>
      </c>
      <c r="BS206" s="95">
        <f>求节点(节奏总纲!$D$4:$D$163,AM$7:AM$166,$BD206)</f>
        <v>6688.8211094856279</v>
      </c>
      <c r="BT206" s="95">
        <f>求节点(节奏总纲!$D$4:$D$163,AN$7:AN$166,$BD206)</f>
        <v>1.4149025313415791</v>
      </c>
      <c r="BU206" s="95">
        <f>求节点(节奏总纲!$D$4:$D$163,AO$7:AO$166,$BD206)</f>
        <v>12551852223.535351</v>
      </c>
    </row>
    <row r="207" spans="56:73" x14ac:dyDescent="0.15">
      <c r="BD207" s="14">
        <v>201</v>
      </c>
      <c r="BE207" s="95">
        <f>求节点(节奏总纲!$D$4:$D$163,M$7:M$166,$BD207)</f>
        <v>259.39608951331519</v>
      </c>
      <c r="BF207" s="95">
        <f>求节点(节奏总纲!$D$4:$D$163,N$7:N$166,$BD207)</f>
        <v>15410.214186408391</v>
      </c>
      <c r="BG207" s="95">
        <f>求节点(节奏总纲!$D$4:$D$163,O$7:O$166,$BD207)</f>
        <v>15410.214186408391</v>
      </c>
      <c r="BH207" s="95">
        <f>求节点(节奏总纲!$D$4:$D$163,P$7:P$166,$BD207)</f>
        <v>2.5000000000000001E-2</v>
      </c>
      <c r="BI207" s="95">
        <f>求节点(节奏总纲!$D$4:$D$163,Q$7:Q$166,$BD207)</f>
        <v>2.5000000000000001E-2</v>
      </c>
      <c r="BJ207" s="95">
        <f>求节点(节奏总纲!$D$4:$D$163,T$7:T$166,$BD207)</f>
        <v>1.4764622981285001</v>
      </c>
      <c r="BK207" s="95">
        <f>求节点(节奏总纲!$D$4:$D$163,U$7:U$166,$BD207)</f>
        <v>12392338984.306286</v>
      </c>
      <c r="BL207" s="91"/>
      <c r="BM207" s="14">
        <v>201</v>
      </c>
      <c r="BN207" s="95">
        <f>求节点(节奏总纲!$D$4:$D$163,AF$7:AF$166,$BD207)</f>
        <v>259.39608951331519</v>
      </c>
      <c r="BO207" s="95">
        <f>求节点(节奏总纲!$D$4:$D$163,AG$7:AG$166,$BD207)</f>
        <v>842.36531894343534</v>
      </c>
      <c r="BP207" s="95">
        <f>求节点(节奏总纲!$D$4:$D$163,AH$7:AH$166,$BD207)</f>
        <v>842.36531894343534</v>
      </c>
      <c r="BQ207" s="95">
        <f>求节点(节奏总纲!$D$4:$D$163,AI$7:AI$166,$BD207)</f>
        <v>2.5000000000000001E-2</v>
      </c>
      <c r="BR207" s="95">
        <f>求节点(节奏总纲!$D$4:$D$163,AJ$7:AJ$166,$BD207)</f>
        <v>2.5000000000000001E-2</v>
      </c>
      <c r="BS207" s="95">
        <f>求节点(节奏总纲!$D$4:$D$163,AM$7:AM$166,$BD207)</f>
        <v>6693.7286617286309</v>
      </c>
      <c r="BT207" s="95">
        <f>求节点(节奏总纲!$D$4:$D$163,AN$7:AN$166,$BD207)</f>
        <v>1.4189919628594665</v>
      </c>
      <c r="BU207" s="95">
        <f>求节点(节奏总纲!$D$4:$D$163,AO$7:AO$166,$BD207)</f>
        <v>12683575998.239967</v>
      </c>
    </row>
    <row r="208" spans="56:73" x14ac:dyDescent="0.15">
      <c r="BD208" s="14">
        <v>202</v>
      </c>
      <c r="BE208" s="95">
        <f>求节点(节奏总纲!$D$4:$D$163,M$7:M$166,$BD208)</f>
        <v>259.82044711930763</v>
      </c>
      <c r="BF208" s="95">
        <f>求节点(节奏总纲!$D$4:$D$163,N$7:N$166,$BD208)</f>
        <v>15436.765920345581</v>
      </c>
      <c r="BG208" s="95">
        <f>求节点(节奏总纲!$D$4:$D$163,O$7:O$166,$BD208)</f>
        <v>15436.765920345581</v>
      </c>
      <c r="BH208" s="95">
        <f>求节点(节奏总纲!$D$4:$D$163,P$7:P$166,$BD208)</f>
        <v>2.5000000000000001E-2</v>
      </c>
      <c r="BI208" s="95">
        <f>求节点(节奏总纲!$D$4:$D$163,Q$7:Q$166,$BD208)</f>
        <v>2.5000000000000001E-2</v>
      </c>
      <c r="BJ208" s="95">
        <f>求节点(节奏总纲!$D$4:$D$163,T$7:T$166,$BD208)</f>
        <v>1.4773116617196542</v>
      </c>
      <c r="BK208" s="95">
        <f>求节点(节奏总纲!$D$4:$D$163,U$7:U$166,$BD208)</f>
        <v>12467164425.183117</v>
      </c>
      <c r="BL208" s="91"/>
      <c r="BM208" s="14">
        <v>202</v>
      </c>
      <c r="BN208" s="95">
        <f>求节点(节奏总纲!$D$4:$D$163,AF$7:AF$166,$BD208)</f>
        <v>259.82044711930763</v>
      </c>
      <c r="BO208" s="95">
        <f>求节点(节奏总纲!$D$4:$D$163,AG$7:AG$166,$BD208)</f>
        <v>843.92927887980181</v>
      </c>
      <c r="BP208" s="95">
        <f>求节点(节奏总纲!$D$4:$D$163,AH$7:AH$166,$BD208)</f>
        <v>843.92927887980181</v>
      </c>
      <c r="BQ208" s="95">
        <f>求节点(节奏总纲!$D$4:$D$163,AI$7:AI$166,$BD208)</f>
        <v>2.5000000000000001E-2</v>
      </c>
      <c r="BR208" s="95">
        <f>求节点(节奏总纲!$D$4:$D$163,AJ$7:AJ$166,$BD208)</f>
        <v>2.5000000000000001E-2</v>
      </c>
      <c r="BS208" s="95">
        <f>求节点(节奏总纲!$D$4:$D$163,AM$7:AM$166,$BD208)</f>
        <v>6698.636213971633</v>
      </c>
      <c r="BT208" s="95">
        <f>求节点(节奏总纲!$D$4:$D$163,AN$7:AN$166,$BD208)</f>
        <v>1.4230813943773541</v>
      </c>
      <c r="BU208" s="95">
        <f>求节点(节奏总纲!$D$4:$D$163,AO$7:AO$166,$BD208)</f>
        <v>12815299772.944584</v>
      </c>
    </row>
    <row r="209" spans="56:73" x14ac:dyDescent="0.15">
      <c r="BD209" s="14">
        <v>203</v>
      </c>
      <c r="BE209" s="95">
        <f>求节点(节奏总纲!$D$4:$D$163,M$7:M$166,$BD209)</f>
        <v>260.24480472530013</v>
      </c>
      <c r="BF209" s="95">
        <f>求节点(节奏总纲!$D$4:$D$163,N$7:N$166,$BD209)</f>
        <v>15463.31765428277</v>
      </c>
      <c r="BG209" s="95">
        <f>求节点(节奏总纲!$D$4:$D$163,O$7:O$166,$BD209)</f>
        <v>15463.31765428277</v>
      </c>
      <c r="BH209" s="95">
        <f>求节点(节奏总纲!$D$4:$D$163,P$7:P$166,$BD209)</f>
        <v>2.5000000000000001E-2</v>
      </c>
      <c r="BI209" s="95">
        <f>求节点(节奏总纲!$D$4:$D$163,Q$7:Q$166,$BD209)</f>
        <v>2.5000000000000001E-2</v>
      </c>
      <c r="BJ209" s="95">
        <f>求节点(节奏总纲!$D$4:$D$163,T$7:T$166,$BD209)</f>
        <v>1.4781610253108082</v>
      </c>
      <c r="BK209" s="95">
        <f>求节点(节奏总纲!$D$4:$D$163,U$7:U$166,$BD209)</f>
        <v>12541989866.05995</v>
      </c>
      <c r="BL209" s="91"/>
      <c r="BM209" s="14">
        <v>203</v>
      </c>
      <c r="BN209" s="95">
        <f>求节点(节奏总纲!$D$4:$D$163,AF$7:AF$166,$BD209)</f>
        <v>260.24480472530013</v>
      </c>
      <c r="BO209" s="95">
        <f>求节点(节奏总纲!$D$4:$D$163,AG$7:AG$166,$BD209)</f>
        <v>845.4932388161684</v>
      </c>
      <c r="BP209" s="95">
        <f>求节点(节奏总纲!$D$4:$D$163,AH$7:AH$166,$BD209)</f>
        <v>845.4932388161684</v>
      </c>
      <c r="BQ209" s="95">
        <f>求节点(节奏总纲!$D$4:$D$163,AI$7:AI$166,$BD209)</f>
        <v>2.5000000000000001E-2</v>
      </c>
      <c r="BR209" s="95">
        <f>求节点(节奏总纲!$D$4:$D$163,AJ$7:AJ$166,$BD209)</f>
        <v>2.5000000000000001E-2</v>
      </c>
      <c r="BS209" s="95">
        <f>求节点(节奏总纲!$D$4:$D$163,AM$7:AM$166,$BD209)</f>
        <v>6703.543766214636</v>
      </c>
      <c r="BT209" s="95">
        <f>求节点(节奏总纲!$D$4:$D$163,AN$7:AN$166,$BD209)</f>
        <v>1.4271708258952416</v>
      </c>
      <c r="BU209" s="95">
        <f>求节点(节奏总纲!$D$4:$D$163,AO$7:AO$166,$BD209)</f>
        <v>12947023547.649199</v>
      </c>
    </row>
    <row r="210" spans="56:73" x14ac:dyDescent="0.15">
      <c r="BD210" s="14">
        <v>204</v>
      </c>
      <c r="BE210" s="95">
        <f>求节点(节奏总纲!$D$4:$D$163,M$7:M$166,$BD210)</f>
        <v>260.66916233129257</v>
      </c>
      <c r="BF210" s="95">
        <f>求节点(节奏总纲!$D$4:$D$163,N$7:N$166,$BD210)</f>
        <v>15489.869388219957</v>
      </c>
      <c r="BG210" s="95">
        <f>求节点(节奏总纲!$D$4:$D$163,O$7:O$166,$BD210)</f>
        <v>15489.869388219957</v>
      </c>
      <c r="BH210" s="95">
        <f>求节点(节奏总纲!$D$4:$D$163,P$7:P$166,$BD210)</f>
        <v>2.5000000000000001E-2</v>
      </c>
      <c r="BI210" s="95">
        <f>求节点(节奏总纲!$D$4:$D$163,Q$7:Q$166,$BD210)</f>
        <v>2.5000000000000001E-2</v>
      </c>
      <c r="BJ210" s="95">
        <f>求节点(节奏总纲!$D$4:$D$163,T$7:T$166,$BD210)</f>
        <v>1.4790103889019623</v>
      </c>
      <c r="BK210" s="95">
        <f>求节点(节奏总纲!$D$4:$D$163,U$7:U$166,$BD210)</f>
        <v>12616815306.936783</v>
      </c>
      <c r="BL210" s="91"/>
      <c r="BM210" s="14">
        <v>204</v>
      </c>
      <c r="BN210" s="95">
        <f>求节点(节奏总纲!$D$4:$D$163,AF$7:AF$166,$BD210)</f>
        <v>260.66916233129257</v>
      </c>
      <c r="BO210" s="95">
        <f>求节点(节奏总纲!$D$4:$D$163,AG$7:AG$166,$BD210)</f>
        <v>847.05719875253487</v>
      </c>
      <c r="BP210" s="95">
        <f>求节点(节奏总纲!$D$4:$D$163,AH$7:AH$166,$BD210)</f>
        <v>847.05719875253487</v>
      </c>
      <c r="BQ210" s="95">
        <f>求节点(节奏总纲!$D$4:$D$163,AI$7:AI$166,$BD210)</f>
        <v>2.5000000000000001E-2</v>
      </c>
      <c r="BR210" s="95">
        <f>求节点(节奏总纲!$D$4:$D$163,AJ$7:AJ$166,$BD210)</f>
        <v>2.5000000000000001E-2</v>
      </c>
      <c r="BS210" s="95">
        <f>求节点(节奏总纲!$D$4:$D$163,AM$7:AM$166,$BD210)</f>
        <v>6708.451318457639</v>
      </c>
      <c r="BT210" s="95">
        <f>求节点(节奏总纲!$D$4:$D$163,AN$7:AN$166,$BD210)</f>
        <v>1.431260257413129</v>
      </c>
      <c r="BU210" s="95">
        <f>求节点(节奏总纲!$D$4:$D$163,AO$7:AO$166,$BD210)</f>
        <v>13078747322.353815</v>
      </c>
    </row>
    <row r="211" spans="56:73" x14ac:dyDescent="0.15">
      <c r="BD211" s="14">
        <v>205</v>
      </c>
      <c r="BE211" s="95">
        <f>求节点(节奏总纲!$D$4:$D$163,M$7:M$166,$BD211)</f>
        <v>261.09351993728507</v>
      </c>
      <c r="BF211" s="95">
        <f>求节点(节奏总纲!$D$4:$D$163,N$7:N$166,$BD211)</f>
        <v>15516.421122157146</v>
      </c>
      <c r="BG211" s="95">
        <f>求节点(节奏总纲!$D$4:$D$163,O$7:O$166,$BD211)</f>
        <v>15516.421122157146</v>
      </c>
      <c r="BH211" s="95">
        <f>求节点(节奏总纲!$D$4:$D$163,P$7:P$166,$BD211)</f>
        <v>2.5000000000000001E-2</v>
      </c>
      <c r="BI211" s="95">
        <f>求节点(节奏总纲!$D$4:$D$163,Q$7:Q$166,$BD211)</f>
        <v>2.5000000000000001E-2</v>
      </c>
      <c r="BJ211" s="95">
        <f>求节点(节奏总纲!$D$4:$D$163,T$7:T$166,$BD211)</f>
        <v>1.4798597524931163</v>
      </c>
      <c r="BK211" s="95">
        <f>求节点(节奏总纲!$D$4:$D$163,U$7:U$166,$BD211)</f>
        <v>12691640747.813614</v>
      </c>
      <c r="BL211" s="91"/>
      <c r="BM211" s="14">
        <v>205</v>
      </c>
      <c r="BN211" s="95">
        <f>求节点(节奏总纲!$D$4:$D$163,AF$7:AF$166,$BD211)</f>
        <v>261.09351993728507</v>
      </c>
      <c r="BO211" s="95">
        <f>求节点(节奏总纲!$D$4:$D$163,AG$7:AG$166,$BD211)</f>
        <v>848.62115868890135</v>
      </c>
      <c r="BP211" s="95">
        <f>求节点(节奏总纲!$D$4:$D$163,AH$7:AH$166,$BD211)</f>
        <v>848.62115868890135</v>
      </c>
      <c r="BQ211" s="95">
        <f>求节点(节奏总纲!$D$4:$D$163,AI$7:AI$166,$BD211)</f>
        <v>2.5000000000000001E-2</v>
      </c>
      <c r="BR211" s="95">
        <f>求节点(节奏总纲!$D$4:$D$163,AJ$7:AJ$166,$BD211)</f>
        <v>2.5000000000000001E-2</v>
      </c>
      <c r="BS211" s="95">
        <f>求节点(节奏总纲!$D$4:$D$163,AM$7:AM$166,$BD211)</f>
        <v>6713.3588707006411</v>
      </c>
      <c r="BT211" s="95">
        <f>求节点(节奏总纲!$D$4:$D$163,AN$7:AN$166,$BD211)</f>
        <v>1.4353496889310167</v>
      </c>
      <c r="BU211" s="95">
        <f>求节点(节奏总纲!$D$4:$D$163,AO$7:AO$166,$BD211)</f>
        <v>13210471097.05843</v>
      </c>
    </row>
    <row r="212" spans="56:73" x14ac:dyDescent="0.15">
      <c r="BD212" s="14">
        <v>206</v>
      </c>
      <c r="BE212" s="95">
        <f>求节点(节奏总纲!$D$4:$D$163,M$7:M$166,$BD212)</f>
        <v>261.51787754327751</v>
      </c>
      <c r="BF212" s="95">
        <f>求节点(节奏总纲!$D$4:$D$163,N$7:N$166,$BD212)</f>
        <v>15542.972856094335</v>
      </c>
      <c r="BG212" s="95">
        <f>求节点(节奏总纲!$D$4:$D$163,O$7:O$166,$BD212)</f>
        <v>15542.972856094335</v>
      </c>
      <c r="BH212" s="95">
        <f>求节点(节奏总纲!$D$4:$D$163,P$7:P$166,$BD212)</f>
        <v>2.5000000000000001E-2</v>
      </c>
      <c r="BI212" s="95">
        <f>求节点(节奏总纲!$D$4:$D$163,Q$7:Q$166,$BD212)</f>
        <v>2.5000000000000001E-2</v>
      </c>
      <c r="BJ212" s="95">
        <f>求节点(节奏总纲!$D$4:$D$163,T$7:T$166,$BD212)</f>
        <v>1.4807091160842705</v>
      </c>
      <c r="BK212" s="95">
        <f>求节点(节奏总纲!$D$4:$D$163,U$7:U$166,$BD212)</f>
        <v>12766466188.690447</v>
      </c>
      <c r="BL212" s="91"/>
      <c r="BM212" s="14">
        <v>206</v>
      </c>
      <c r="BN212" s="95">
        <f>求节点(节奏总纲!$D$4:$D$163,AF$7:AF$166,$BD212)</f>
        <v>261.51787754327751</v>
      </c>
      <c r="BO212" s="95">
        <f>求节点(节奏总纲!$D$4:$D$163,AG$7:AG$166,$BD212)</f>
        <v>850.18511862526793</v>
      </c>
      <c r="BP212" s="95">
        <f>求节点(节奏总纲!$D$4:$D$163,AH$7:AH$166,$BD212)</f>
        <v>850.18511862526793</v>
      </c>
      <c r="BQ212" s="95">
        <f>求节点(节奏总纲!$D$4:$D$163,AI$7:AI$166,$BD212)</f>
        <v>2.5000000000000001E-2</v>
      </c>
      <c r="BR212" s="95">
        <f>求节点(节奏总纲!$D$4:$D$163,AJ$7:AJ$166,$BD212)</f>
        <v>2.5000000000000001E-2</v>
      </c>
      <c r="BS212" s="95">
        <f>求节点(节奏总纲!$D$4:$D$163,AM$7:AM$166,$BD212)</f>
        <v>6718.2664229436441</v>
      </c>
      <c r="BT212" s="95">
        <f>求节点(节奏总纲!$D$4:$D$163,AN$7:AN$166,$BD212)</f>
        <v>1.4394391204489041</v>
      </c>
      <c r="BU212" s="95">
        <f>求节点(节奏总纲!$D$4:$D$163,AO$7:AO$166,$BD212)</f>
        <v>13342194871.763046</v>
      </c>
    </row>
    <row r="213" spans="56:73" x14ac:dyDescent="0.15">
      <c r="BD213" s="14">
        <v>207</v>
      </c>
      <c r="BE213" s="95">
        <f>求节点(节奏总纲!$D$4:$D$163,M$7:M$166,$BD213)</f>
        <v>261.93303728154206</v>
      </c>
      <c r="BF213" s="95">
        <f>求节点(节奏总纲!$D$4:$D$163,N$7:N$166,$BD213)</f>
        <v>15569.420120442683</v>
      </c>
      <c r="BG213" s="95">
        <f>求节点(节奏总纲!$D$4:$D$163,O$7:O$166,$BD213)</f>
        <v>15569.420120442683</v>
      </c>
      <c r="BH213" s="95">
        <f>求节点(节奏总纲!$D$4:$D$163,P$7:P$166,$BD213)</f>
        <v>2.5000000000000001E-2</v>
      </c>
      <c r="BI213" s="95">
        <f>求节点(节奏总纲!$D$4:$D$163,Q$7:Q$166,$BD213)</f>
        <v>2.5000000000000001E-2</v>
      </c>
      <c r="BJ213" s="95">
        <f>求节点(节奏总纲!$D$4:$D$163,T$7:T$166,$BD213)</f>
        <v>1.4815541808325989</v>
      </c>
      <c r="BK213" s="95">
        <f>求节点(节奏总纲!$D$4:$D$163,U$7:U$166,$BD213)</f>
        <v>12840886083.000792</v>
      </c>
      <c r="BL213" s="91"/>
      <c r="BM213" s="14">
        <v>207</v>
      </c>
      <c r="BN213" s="95">
        <f>求节点(节奏总纲!$D$4:$D$163,AF$7:AF$166,$BD213)</f>
        <v>261.93303728154206</v>
      </c>
      <c r="BO213" s="95">
        <f>求节点(节奏总纲!$D$4:$D$163,AG$7:AG$166,$BD213)</f>
        <v>851.71097269736208</v>
      </c>
      <c r="BP213" s="95">
        <f>求节点(节奏总纲!$D$4:$D$163,AH$7:AH$166,$BD213)</f>
        <v>851.71097269736208</v>
      </c>
      <c r="BQ213" s="95">
        <f>求节点(节奏总纲!$D$4:$D$163,AI$7:AI$166,$BD213)</f>
        <v>2.5000000000000001E-2</v>
      </c>
      <c r="BR213" s="95">
        <f>求节点(节奏总纲!$D$4:$D$163,AJ$7:AJ$166,$BD213)</f>
        <v>2.5000000000000001E-2</v>
      </c>
      <c r="BS213" s="95">
        <f>求节点(节奏总纲!$D$4:$D$163,AM$7:AM$166,$BD213)</f>
        <v>6723.1418883182241</v>
      </c>
      <c r="BT213" s="95">
        <f>求节点(节奏总纲!$D$4:$D$163,AN$7:AN$166,$BD213)</f>
        <v>1.4435038739809354</v>
      </c>
      <c r="BU213" s="95">
        <f>求节点(节奏总纲!$D$4:$D$163,AO$7:AO$166,$BD213)</f>
        <v>13472705790.044741</v>
      </c>
    </row>
    <row r="214" spans="56:73" x14ac:dyDescent="0.15">
      <c r="BD214" s="14">
        <v>208</v>
      </c>
      <c r="BE214" s="95">
        <f>求节点(节奏总纲!$D$4:$D$163,M$7:M$166,$BD214)</f>
        <v>262.21228728626545</v>
      </c>
      <c r="BF214" s="95">
        <f>求节点(节奏总纲!$D$4:$D$163,N$7:N$166,$BD214)</f>
        <v>15594.323718976055</v>
      </c>
      <c r="BG214" s="95">
        <f>求节点(节奏总纲!$D$4:$D$163,O$7:O$166,$BD214)</f>
        <v>15594.323718976055</v>
      </c>
      <c r="BH214" s="95">
        <f>求节点(节奏总纲!$D$4:$D$163,P$7:P$166,$BD214)</f>
        <v>2.5000000000000001E-2</v>
      </c>
      <c r="BI214" s="95">
        <f>求节点(节奏总纲!$D$4:$D$163,Q$7:Q$166,$BD214)</f>
        <v>2.5000000000000001E-2</v>
      </c>
      <c r="BJ214" s="95">
        <f>求节点(节奏总纲!$D$4:$D$163,T$7:T$166,$BD214)</f>
        <v>1.4823357249258999</v>
      </c>
      <c r="BK214" s="95">
        <f>求节点(节奏总纲!$D$4:$D$163,U$7:U$166,$BD214)</f>
        <v>12909313531.298624</v>
      </c>
      <c r="BL214" s="91"/>
      <c r="BM214" s="14">
        <v>208</v>
      </c>
      <c r="BN214" s="95">
        <f>求节点(节奏总纲!$D$4:$D$163,AF$7:AF$166,$BD214)</f>
        <v>262.21228728626545</v>
      </c>
      <c r="BO214" s="95">
        <f>求节点(节奏总纲!$D$4:$D$163,AG$7:AG$166,$BD214)</f>
        <v>852.67376606747553</v>
      </c>
      <c r="BP214" s="95">
        <f>求节点(节奏总纲!$D$4:$D$163,AH$7:AH$166,$BD214)</f>
        <v>852.67376606747553</v>
      </c>
      <c r="BQ214" s="95">
        <f>求节点(节奏总纲!$D$4:$D$163,AI$7:AI$166,$BD214)</f>
        <v>2.5000000000000001E-2</v>
      </c>
      <c r="BR214" s="95">
        <f>求节点(节奏总纲!$D$4:$D$163,AJ$7:AJ$166,$BD214)</f>
        <v>2.5000000000000001E-2</v>
      </c>
      <c r="BS214" s="95">
        <f>求节点(节奏总纲!$D$4:$D$163,AM$7:AM$166,$BD214)</f>
        <v>6727.5432310084616</v>
      </c>
      <c r="BT214" s="95">
        <f>求节点(节奏总纲!$D$4:$D$163,AN$7:AN$166,$BD214)</f>
        <v>1.4472039801206285</v>
      </c>
      <c r="BU214" s="95">
        <f>求节点(节奏总纲!$D$4:$D$163,AO$7:AO$166,$BD214)</f>
        <v>13585295272.822126</v>
      </c>
    </row>
    <row r="215" spans="56:73" x14ac:dyDescent="0.15">
      <c r="BD215" s="14">
        <v>209</v>
      </c>
      <c r="BE215" s="95">
        <f>求节点(节奏总纲!$D$4:$D$163,M$7:M$166,$BD215)</f>
        <v>262.4915372909889</v>
      </c>
      <c r="BF215" s="95">
        <f>求节点(节奏总纲!$D$4:$D$163,N$7:N$166,$BD215)</f>
        <v>15619.227317509425</v>
      </c>
      <c r="BG215" s="95">
        <f>求节点(节奏总纲!$D$4:$D$163,O$7:O$166,$BD215)</f>
        <v>15619.227317509425</v>
      </c>
      <c r="BH215" s="95">
        <f>求节点(节奏总纲!$D$4:$D$163,P$7:P$166,$BD215)</f>
        <v>2.5000000000000001E-2</v>
      </c>
      <c r="BI215" s="95">
        <f>求节点(节奏总纲!$D$4:$D$163,Q$7:Q$166,$BD215)</f>
        <v>2.5000000000000001E-2</v>
      </c>
      <c r="BJ215" s="95">
        <f>求节点(节奏总纲!$D$4:$D$163,T$7:T$166,$BD215)</f>
        <v>1.4831172690192007</v>
      </c>
      <c r="BK215" s="95">
        <f>求节点(节奏总纲!$D$4:$D$163,U$7:U$166,$BD215)</f>
        <v>12977740979.596458</v>
      </c>
      <c r="BL215" s="91"/>
      <c r="BM215" s="14">
        <v>209</v>
      </c>
      <c r="BN215" s="95">
        <f>求节点(节奏总纲!$D$4:$D$163,AF$7:AF$166,$BD215)</f>
        <v>262.4915372909889</v>
      </c>
      <c r="BO215" s="95">
        <f>求节点(节奏总纲!$D$4:$D$163,AG$7:AG$166,$BD215)</f>
        <v>853.63655943758886</v>
      </c>
      <c r="BP215" s="95">
        <f>求节点(节奏总纲!$D$4:$D$163,AH$7:AH$166,$BD215)</f>
        <v>853.63655943758886</v>
      </c>
      <c r="BQ215" s="95">
        <f>求节点(节奏总纲!$D$4:$D$163,AI$7:AI$166,$BD215)</f>
        <v>2.5000000000000001E-2</v>
      </c>
      <c r="BR215" s="95">
        <f>求节点(节奏总纲!$D$4:$D$163,AJ$7:AJ$166,$BD215)</f>
        <v>2.5000000000000001E-2</v>
      </c>
      <c r="BS215" s="95">
        <f>求节点(节奏总纲!$D$4:$D$163,AM$7:AM$166,$BD215)</f>
        <v>6731.9445736986982</v>
      </c>
      <c r="BT215" s="95">
        <f>求节点(节奏总纲!$D$4:$D$163,AN$7:AN$166,$BD215)</f>
        <v>1.4509040862603213</v>
      </c>
      <c r="BU215" s="95">
        <f>求节点(节奏总纲!$D$4:$D$163,AO$7:AO$166,$BD215)</f>
        <v>13697884755.599514</v>
      </c>
    </row>
    <row r="216" spans="56:73" x14ac:dyDescent="0.15">
      <c r="BD216" s="14">
        <v>210</v>
      </c>
      <c r="BE216" s="95">
        <f>求节点(节奏总纲!$D$4:$D$163,M$7:M$166,$BD216)</f>
        <v>262.7707872957123</v>
      </c>
      <c r="BF216" s="95">
        <f>求节点(节奏总纲!$D$4:$D$163,N$7:N$166,$BD216)</f>
        <v>15644.130916042795</v>
      </c>
      <c r="BG216" s="95">
        <f>求节点(节奏总纲!$D$4:$D$163,O$7:O$166,$BD216)</f>
        <v>15644.130916042795</v>
      </c>
      <c r="BH216" s="95">
        <f>求节点(节奏总纲!$D$4:$D$163,P$7:P$166,$BD216)</f>
        <v>2.5000000000000001E-2</v>
      </c>
      <c r="BI216" s="95">
        <f>求节点(节奏总纲!$D$4:$D$163,Q$7:Q$166,$BD216)</f>
        <v>2.5000000000000001E-2</v>
      </c>
      <c r="BJ216" s="95">
        <f>求节点(节奏总纲!$D$4:$D$163,T$7:T$166,$BD216)</f>
        <v>1.4838988131125017</v>
      </c>
      <c r="BK216" s="95">
        <f>求节点(节奏总纲!$D$4:$D$163,U$7:U$166,$BD216)</f>
        <v>13046168427.894291</v>
      </c>
      <c r="BL216" s="91"/>
      <c r="BM216" s="14">
        <v>210</v>
      </c>
      <c r="BN216" s="95">
        <f>求节点(节奏总纲!$D$4:$D$163,AF$7:AF$166,$BD216)</f>
        <v>262.7707872957123</v>
      </c>
      <c r="BO216" s="95">
        <f>求节点(节奏总纲!$D$4:$D$163,AG$7:AG$166,$BD216)</f>
        <v>854.59935280770219</v>
      </c>
      <c r="BP216" s="95">
        <f>求节点(节奏总纲!$D$4:$D$163,AH$7:AH$166,$BD216)</f>
        <v>854.59935280770219</v>
      </c>
      <c r="BQ216" s="95">
        <f>求节点(节奏总纲!$D$4:$D$163,AI$7:AI$166,$BD216)</f>
        <v>2.5000000000000001E-2</v>
      </c>
      <c r="BR216" s="95">
        <f>求节点(节奏总纲!$D$4:$D$163,AJ$7:AJ$166,$BD216)</f>
        <v>2.5000000000000001E-2</v>
      </c>
      <c r="BS216" s="95">
        <f>求节点(节奏总纲!$D$4:$D$163,AM$7:AM$166,$BD216)</f>
        <v>6736.3459163889356</v>
      </c>
      <c r="BT216" s="95">
        <f>求节点(节奏总纲!$D$4:$D$163,AN$7:AN$166,$BD216)</f>
        <v>1.4546041924000144</v>
      </c>
      <c r="BU216" s="95">
        <f>求节点(节奏总纲!$D$4:$D$163,AO$7:AO$166,$BD216)</f>
        <v>13810474238.3769</v>
      </c>
    </row>
    <row r="217" spans="56:73" x14ac:dyDescent="0.15">
      <c r="BD217" s="14">
        <v>211</v>
      </c>
      <c r="BE217" s="95">
        <f>求节点(节奏总纲!$D$4:$D$163,M$7:M$166,$BD217)</f>
        <v>263.05003730043569</v>
      </c>
      <c r="BF217" s="95">
        <f>求节点(节奏总纲!$D$4:$D$163,N$7:N$166,$BD217)</f>
        <v>15669.034514576166</v>
      </c>
      <c r="BG217" s="95">
        <f>求节点(节奏总纲!$D$4:$D$163,O$7:O$166,$BD217)</f>
        <v>15669.034514576166</v>
      </c>
      <c r="BH217" s="95">
        <f>求节点(节奏总纲!$D$4:$D$163,P$7:P$166,$BD217)</f>
        <v>2.5000000000000001E-2</v>
      </c>
      <c r="BI217" s="95">
        <f>求节点(节奏总纲!$D$4:$D$163,Q$7:Q$166,$BD217)</f>
        <v>2.5000000000000001E-2</v>
      </c>
      <c r="BJ217" s="95">
        <f>求节点(节奏总纲!$D$4:$D$163,T$7:T$166,$BD217)</f>
        <v>1.4846803572058025</v>
      </c>
      <c r="BK217" s="95">
        <f>求节点(节奏总纲!$D$4:$D$163,U$7:U$166,$BD217)</f>
        <v>13114595876.192123</v>
      </c>
      <c r="BL217" s="91"/>
      <c r="BM217" s="14">
        <v>211</v>
      </c>
      <c r="BN217" s="95">
        <f>求节点(节奏总纲!$D$4:$D$163,AF$7:AF$166,$BD217)</f>
        <v>263.05003730043569</v>
      </c>
      <c r="BO217" s="95">
        <f>求节点(节奏总纲!$D$4:$D$163,AG$7:AG$166,$BD217)</f>
        <v>855.56214617781552</v>
      </c>
      <c r="BP217" s="95">
        <f>求节点(节奏总纲!$D$4:$D$163,AH$7:AH$166,$BD217)</f>
        <v>855.56214617781552</v>
      </c>
      <c r="BQ217" s="95">
        <f>求节点(节奏总纲!$D$4:$D$163,AI$7:AI$166,$BD217)</f>
        <v>2.5000000000000001E-2</v>
      </c>
      <c r="BR217" s="95">
        <f>求节点(节奏总纲!$D$4:$D$163,AJ$7:AJ$166,$BD217)</f>
        <v>2.5000000000000001E-2</v>
      </c>
      <c r="BS217" s="95">
        <f>求节点(节奏总纲!$D$4:$D$163,AM$7:AM$166,$BD217)</f>
        <v>6740.7472590791722</v>
      </c>
      <c r="BT217" s="95">
        <f>求节点(节奏总纲!$D$4:$D$163,AN$7:AN$166,$BD217)</f>
        <v>1.4583042985397072</v>
      </c>
      <c r="BU217" s="95">
        <f>求节点(节奏总纲!$D$4:$D$163,AO$7:AO$166,$BD217)</f>
        <v>13923063721.154287</v>
      </c>
    </row>
    <row r="218" spans="56:73" x14ac:dyDescent="0.15">
      <c r="BD218" s="14">
        <v>212</v>
      </c>
      <c r="BE218" s="95">
        <f>求节点(节奏总纲!$D$4:$D$163,M$7:M$166,$BD218)</f>
        <v>263.32928730515914</v>
      </c>
      <c r="BF218" s="95">
        <f>求节点(节奏总纲!$D$4:$D$163,N$7:N$166,$BD218)</f>
        <v>15693.938113109536</v>
      </c>
      <c r="BG218" s="95">
        <f>求节点(节奏总纲!$D$4:$D$163,O$7:O$166,$BD218)</f>
        <v>15693.938113109536</v>
      </c>
      <c r="BH218" s="95">
        <f>求节点(节奏总纲!$D$4:$D$163,P$7:P$166,$BD218)</f>
        <v>2.5000000000000001E-2</v>
      </c>
      <c r="BI218" s="95">
        <f>求节点(节奏总纲!$D$4:$D$163,Q$7:Q$166,$BD218)</f>
        <v>2.5000000000000001E-2</v>
      </c>
      <c r="BJ218" s="95">
        <f>求节点(节奏总纲!$D$4:$D$163,T$7:T$166,$BD218)</f>
        <v>1.4854619012991035</v>
      </c>
      <c r="BK218" s="95">
        <f>求节点(节奏总纲!$D$4:$D$163,U$7:U$166,$BD218)</f>
        <v>13183023324.489958</v>
      </c>
      <c r="BL218" s="91"/>
      <c r="BM218" s="14">
        <v>212</v>
      </c>
      <c r="BN218" s="95">
        <f>求节点(节奏总纲!$D$4:$D$163,AF$7:AF$166,$BD218)</f>
        <v>263.32928730515914</v>
      </c>
      <c r="BO218" s="95">
        <f>求节点(节奏总纲!$D$4:$D$163,AG$7:AG$166,$BD218)</f>
        <v>856.52493954792897</v>
      </c>
      <c r="BP218" s="95">
        <f>求节点(节奏总纲!$D$4:$D$163,AH$7:AH$166,$BD218)</f>
        <v>856.52493954792897</v>
      </c>
      <c r="BQ218" s="95">
        <f>求节点(节奏总纲!$D$4:$D$163,AI$7:AI$166,$BD218)</f>
        <v>2.5000000000000001E-2</v>
      </c>
      <c r="BR218" s="95">
        <f>求节点(节奏总纲!$D$4:$D$163,AJ$7:AJ$166,$BD218)</f>
        <v>2.5000000000000001E-2</v>
      </c>
      <c r="BS218" s="95">
        <f>求节点(节奏总纲!$D$4:$D$163,AM$7:AM$166,$BD218)</f>
        <v>6745.1486017694097</v>
      </c>
      <c r="BT218" s="95">
        <f>求节点(节奏总纲!$D$4:$D$163,AN$7:AN$166,$BD218)</f>
        <v>1.4620044046794003</v>
      </c>
      <c r="BU218" s="95">
        <f>求节点(节奏总纲!$D$4:$D$163,AO$7:AO$166,$BD218)</f>
        <v>14035653203.931673</v>
      </c>
    </row>
    <row r="219" spans="56:73" x14ac:dyDescent="0.15">
      <c r="BD219" s="14">
        <v>213</v>
      </c>
      <c r="BE219" s="95">
        <f>求节点(节奏总纲!$D$4:$D$163,M$7:M$166,$BD219)</f>
        <v>263.60853730988254</v>
      </c>
      <c r="BF219" s="95">
        <f>求节点(节奏总纲!$D$4:$D$163,N$7:N$166,$BD219)</f>
        <v>15718.841711642906</v>
      </c>
      <c r="BG219" s="95">
        <f>求节点(节奏总纲!$D$4:$D$163,O$7:O$166,$BD219)</f>
        <v>15718.841711642906</v>
      </c>
      <c r="BH219" s="95">
        <f>求节点(节奏总纲!$D$4:$D$163,P$7:P$166,$BD219)</f>
        <v>2.5000000000000001E-2</v>
      </c>
      <c r="BI219" s="95">
        <f>求节点(节奏总纲!$D$4:$D$163,Q$7:Q$166,$BD219)</f>
        <v>2.5000000000000001E-2</v>
      </c>
      <c r="BJ219" s="95">
        <f>求节点(节奏总纲!$D$4:$D$163,T$7:T$166,$BD219)</f>
        <v>1.4862434453924043</v>
      </c>
      <c r="BK219" s="95">
        <f>求节点(节奏总纲!$D$4:$D$163,U$7:U$166,$BD219)</f>
        <v>13251450772.78779</v>
      </c>
      <c r="BL219" s="91"/>
      <c r="BM219" s="14">
        <v>213</v>
      </c>
      <c r="BN219" s="95">
        <f>求节点(节奏总纲!$D$4:$D$163,AF$7:AF$166,$BD219)</f>
        <v>263.60853730988254</v>
      </c>
      <c r="BO219" s="95">
        <f>求节点(节奏总纲!$D$4:$D$163,AG$7:AG$166,$BD219)</f>
        <v>857.4877329180423</v>
      </c>
      <c r="BP219" s="95">
        <f>求节点(节奏总纲!$D$4:$D$163,AH$7:AH$166,$BD219)</f>
        <v>857.4877329180423</v>
      </c>
      <c r="BQ219" s="95">
        <f>求节点(节奏总纲!$D$4:$D$163,AI$7:AI$166,$BD219)</f>
        <v>2.5000000000000001E-2</v>
      </c>
      <c r="BR219" s="95">
        <f>求节点(节奏总纲!$D$4:$D$163,AJ$7:AJ$166,$BD219)</f>
        <v>2.5000000000000001E-2</v>
      </c>
      <c r="BS219" s="95">
        <f>求节点(节奏总纲!$D$4:$D$163,AM$7:AM$166,$BD219)</f>
        <v>6749.5499444596462</v>
      </c>
      <c r="BT219" s="95">
        <f>求节点(节奏总纲!$D$4:$D$163,AN$7:AN$166,$BD219)</f>
        <v>1.4657045108190931</v>
      </c>
      <c r="BU219" s="95">
        <f>求节点(节奏总纲!$D$4:$D$163,AO$7:AO$166,$BD219)</f>
        <v>14148242686.709061</v>
      </c>
    </row>
    <row r="220" spans="56:73" x14ac:dyDescent="0.15">
      <c r="BD220" s="14">
        <v>214</v>
      </c>
      <c r="BE220" s="95">
        <f>求节点(节奏总纲!$D$4:$D$163,M$7:M$166,$BD220)</f>
        <v>263.88778731460593</v>
      </c>
      <c r="BF220" s="95">
        <f>求节点(节奏总纲!$D$4:$D$163,N$7:N$166,$BD220)</f>
        <v>15743.745310176277</v>
      </c>
      <c r="BG220" s="95">
        <f>求节点(节奏总纲!$D$4:$D$163,O$7:O$166,$BD220)</f>
        <v>15743.745310176277</v>
      </c>
      <c r="BH220" s="95">
        <f>求节点(节奏总纲!$D$4:$D$163,P$7:P$166,$BD220)</f>
        <v>2.5000000000000001E-2</v>
      </c>
      <c r="BI220" s="95">
        <f>求节点(节奏总纲!$D$4:$D$163,Q$7:Q$166,$BD220)</f>
        <v>2.5000000000000001E-2</v>
      </c>
      <c r="BJ220" s="95">
        <f>求节点(节奏总纲!$D$4:$D$163,T$7:T$166,$BD220)</f>
        <v>1.4870249894857053</v>
      </c>
      <c r="BK220" s="95">
        <f>求节点(节奏总纲!$D$4:$D$163,U$7:U$166,$BD220)</f>
        <v>13319878221.085623</v>
      </c>
      <c r="BL220" s="91"/>
      <c r="BM220" s="14">
        <v>214</v>
      </c>
      <c r="BN220" s="95">
        <f>求节点(节奏总纲!$D$4:$D$163,AF$7:AF$166,$BD220)</f>
        <v>263.88778731460593</v>
      </c>
      <c r="BO220" s="95">
        <f>求节点(节奏总纲!$D$4:$D$163,AG$7:AG$166,$BD220)</f>
        <v>858.45052628815563</v>
      </c>
      <c r="BP220" s="95">
        <f>求节点(节奏总纲!$D$4:$D$163,AH$7:AH$166,$BD220)</f>
        <v>858.45052628815563</v>
      </c>
      <c r="BQ220" s="95">
        <f>求节点(节奏总纲!$D$4:$D$163,AI$7:AI$166,$BD220)</f>
        <v>2.5000000000000001E-2</v>
      </c>
      <c r="BR220" s="95">
        <f>求节点(节奏总纲!$D$4:$D$163,AJ$7:AJ$166,$BD220)</f>
        <v>2.5000000000000001E-2</v>
      </c>
      <c r="BS220" s="95">
        <f>求节点(节奏总纲!$D$4:$D$163,AM$7:AM$166,$BD220)</f>
        <v>6753.9512871498828</v>
      </c>
      <c r="BT220" s="95">
        <f>求节点(节奏总纲!$D$4:$D$163,AN$7:AN$166,$BD220)</f>
        <v>1.4694046169587862</v>
      </c>
      <c r="BU220" s="95">
        <f>求节点(节奏总纲!$D$4:$D$163,AO$7:AO$166,$BD220)</f>
        <v>14260832169.486446</v>
      </c>
    </row>
    <row r="221" spans="56:73" x14ac:dyDescent="0.15">
      <c r="BD221" s="14">
        <v>215</v>
      </c>
      <c r="BE221" s="95">
        <f>求节点(节奏总纲!$D$4:$D$163,M$7:M$166,$BD221)</f>
        <v>264.16703731932938</v>
      </c>
      <c r="BF221" s="95">
        <f>求节点(节奏总纲!$D$4:$D$163,N$7:N$166,$BD221)</f>
        <v>15768.648908709647</v>
      </c>
      <c r="BG221" s="95">
        <f>求节点(节奏总纲!$D$4:$D$163,O$7:O$166,$BD221)</f>
        <v>15768.648908709647</v>
      </c>
      <c r="BH221" s="95">
        <f>求节点(节奏总纲!$D$4:$D$163,P$7:P$166,$BD221)</f>
        <v>2.5000000000000001E-2</v>
      </c>
      <c r="BI221" s="95">
        <f>求节点(节奏总纲!$D$4:$D$163,Q$7:Q$166,$BD221)</f>
        <v>2.5000000000000001E-2</v>
      </c>
      <c r="BJ221" s="95">
        <f>求节点(节奏总纲!$D$4:$D$163,T$7:T$166,$BD221)</f>
        <v>1.4878065335790061</v>
      </c>
      <c r="BK221" s="95">
        <f>求节点(节奏总纲!$D$4:$D$163,U$7:U$166,$BD221)</f>
        <v>13388305669.383455</v>
      </c>
      <c r="BL221" s="91"/>
      <c r="BM221" s="14">
        <v>215</v>
      </c>
      <c r="BN221" s="95">
        <f>求节点(节奏总纲!$D$4:$D$163,AF$7:AF$166,$BD221)</f>
        <v>264.16703731932938</v>
      </c>
      <c r="BO221" s="95">
        <f>求节点(节奏总纲!$D$4:$D$163,AG$7:AG$166,$BD221)</f>
        <v>859.41331965826896</v>
      </c>
      <c r="BP221" s="95">
        <f>求节点(节奏总纲!$D$4:$D$163,AH$7:AH$166,$BD221)</f>
        <v>859.41331965826896</v>
      </c>
      <c r="BQ221" s="95">
        <f>求节点(节奏总纲!$D$4:$D$163,AI$7:AI$166,$BD221)</f>
        <v>2.5000000000000001E-2</v>
      </c>
      <c r="BR221" s="95">
        <f>求节点(节奏总纲!$D$4:$D$163,AJ$7:AJ$166,$BD221)</f>
        <v>2.5000000000000001E-2</v>
      </c>
      <c r="BS221" s="95">
        <f>求节点(节奏总纲!$D$4:$D$163,AM$7:AM$166,$BD221)</f>
        <v>6758.3526298401202</v>
      </c>
      <c r="BT221" s="95">
        <f>求节点(节奏总纲!$D$4:$D$163,AN$7:AN$166,$BD221)</f>
        <v>1.4731047230984791</v>
      </c>
      <c r="BU221" s="95">
        <f>求节点(节奏总纲!$D$4:$D$163,AO$7:AO$166,$BD221)</f>
        <v>14373421652.263834</v>
      </c>
    </row>
    <row r="222" spans="56:73" x14ac:dyDescent="0.15">
      <c r="BD222" s="14">
        <v>216</v>
      </c>
      <c r="BE222" s="95">
        <f>求节点(节奏总纲!$D$4:$D$163,M$7:M$166,$BD222)</f>
        <v>264.44628732405278</v>
      </c>
      <c r="BF222" s="95">
        <f>求节点(节奏总纲!$D$4:$D$163,N$7:N$166,$BD222)</f>
        <v>15793.552507243019</v>
      </c>
      <c r="BG222" s="95">
        <f>求节点(节奏总纲!$D$4:$D$163,O$7:O$166,$BD222)</f>
        <v>15793.552507243019</v>
      </c>
      <c r="BH222" s="95">
        <f>求节点(节奏总纲!$D$4:$D$163,P$7:P$166,$BD222)</f>
        <v>2.5000000000000001E-2</v>
      </c>
      <c r="BI222" s="95">
        <f>求节点(节奏总纲!$D$4:$D$163,Q$7:Q$166,$BD222)</f>
        <v>2.5000000000000001E-2</v>
      </c>
      <c r="BJ222" s="95">
        <f>求节点(节奏总纲!$D$4:$D$163,T$7:T$166,$BD222)</f>
        <v>1.4885880776723071</v>
      </c>
      <c r="BK222" s="95">
        <f>求节点(节奏总纲!$D$4:$D$163,U$7:U$166,$BD222)</f>
        <v>13456733117.68129</v>
      </c>
      <c r="BL222" s="91"/>
      <c r="BM222" s="14">
        <v>216</v>
      </c>
      <c r="BN222" s="95">
        <f>求节点(节奏总纲!$D$4:$D$163,AF$7:AF$166,$BD222)</f>
        <v>264.44628732405278</v>
      </c>
      <c r="BO222" s="95">
        <f>求节点(节奏总纲!$D$4:$D$163,AG$7:AG$166,$BD222)</f>
        <v>860.37611302838241</v>
      </c>
      <c r="BP222" s="95">
        <f>求节点(节奏总纲!$D$4:$D$163,AH$7:AH$166,$BD222)</f>
        <v>860.37611302838241</v>
      </c>
      <c r="BQ222" s="95">
        <f>求节点(节奏总纲!$D$4:$D$163,AI$7:AI$166,$BD222)</f>
        <v>2.5000000000000001E-2</v>
      </c>
      <c r="BR222" s="95">
        <f>求节点(节奏总纲!$D$4:$D$163,AJ$7:AJ$166,$BD222)</f>
        <v>2.5000000000000001E-2</v>
      </c>
      <c r="BS222" s="95">
        <f>求节点(节奏总纲!$D$4:$D$163,AM$7:AM$166,$BD222)</f>
        <v>6762.7539725303568</v>
      </c>
      <c r="BT222" s="95">
        <f>求节点(节奏总纲!$D$4:$D$163,AN$7:AN$166,$BD222)</f>
        <v>1.4768048292381721</v>
      </c>
      <c r="BU222" s="95">
        <f>求节点(节奏总纲!$D$4:$D$163,AO$7:AO$166,$BD222)</f>
        <v>14486011135.04122</v>
      </c>
    </row>
    <row r="223" spans="56:73" x14ac:dyDescent="0.15">
      <c r="BD223" s="14">
        <v>217</v>
      </c>
      <c r="BE223" s="95">
        <f>求节点(节奏总纲!$D$4:$D$163,M$7:M$166,$BD223)</f>
        <v>264.72553732877617</v>
      </c>
      <c r="BF223" s="95">
        <f>求节点(节奏总纲!$D$4:$D$163,N$7:N$166,$BD223)</f>
        <v>15818.456105776389</v>
      </c>
      <c r="BG223" s="95">
        <f>求节点(节奏总纲!$D$4:$D$163,O$7:O$166,$BD223)</f>
        <v>15818.456105776389</v>
      </c>
      <c r="BH223" s="95">
        <f>求节点(节奏总纲!$D$4:$D$163,P$7:P$166,$BD223)</f>
        <v>2.5000000000000001E-2</v>
      </c>
      <c r="BI223" s="95">
        <f>求节点(节奏总纲!$D$4:$D$163,Q$7:Q$166,$BD223)</f>
        <v>2.5000000000000001E-2</v>
      </c>
      <c r="BJ223" s="95">
        <f>求节点(节奏总纲!$D$4:$D$163,T$7:T$166,$BD223)</f>
        <v>1.4893696217656078</v>
      </c>
      <c r="BK223" s="95">
        <f>求节点(节奏总纲!$D$4:$D$163,U$7:U$166,$BD223)</f>
        <v>13525160565.979122</v>
      </c>
      <c r="BL223" s="91"/>
      <c r="BM223" s="14">
        <v>217</v>
      </c>
      <c r="BN223" s="95">
        <f>求节点(节奏总纲!$D$4:$D$163,AF$7:AF$166,$BD223)</f>
        <v>264.72553732877617</v>
      </c>
      <c r="BO223" s="95">
        <f>求节点(节奏总纲!$D$4:$D$163,AG$7:AG$166,$BD223)</f>
        <v>861.33890639849574</v>
      </c>
      <c r="BP223" s="95">
        <f>求节点(节奏总纲!$D$4:$D$163,AH$7:AH$166,$BD223)</f>
        <v>861.33890639849574</v>
      </c>
      <c r="BQ223" s="95">
        <f>求节点(节奏总纲!$D$4:$D$163,AI$7:AI$166,$BD223)</f>
        <v>2.5000000000000001E-2</v>
      </c>
      <c r="BR223" s="95">
        <f>求节点(节奏总纲!$D$4:$D$163,AJ$7:AJ$166,$BD223)</f>
        <v>2.5000000000000001E-2</v>
      </c>
      <c r="BS223" s="95">
        <f>求节点(节奏总纲!$D$4:$D$163,AM$7:AM$166,$BD223)</f>
        <v>6767.1553152205943</v>
      </c>
      <c r="BT223" s="95">
        <f>求节点(节奏总纲!$D$4:$D$163,AN$7:AN$166,$BD223)</f>
        <v>1.480504935377865</v>
      </c>
      <c r="BU223" s="95">
        <f>求节点(节奏总纲!$D$4:$D$163,AO$7:AO$166,$BD223)</f>
        <v>14598600617.818607</v>
      </c>
    </row>
    <row r="224" spans="56:73" x14ac:dyDescent="0.15">
      <c r="BD224" s="14">
        <v>218</v>
      </c>
      <c r="BE224" s="95">
        <f>求节点(节奏总纲!$D$4:$D$163,M$7:M$166,$BD224)</f>
        <v>265.00478733349962</v>
      </c>
      <c r="BF224" s="95">
        <f>求节点(节奏总纲!$D$4:$D$163,N$7:N$166,$BD224)</f>
        <v>15843.35970430976</v>
      </c>
      <c r="BG224" s="95">
        <f>求节点(节奏总纲!$D$4:$D$163,O$7:O$166,$BD224)</f>
        <v>15843.35970430976</v>
      </c>
      <c r="BH224" s="95">
        <f>求节点(节奏总纲!$D$4:$D$163,P$7:P$166,$BD224)</f>
        <v>2.5000000000000001E-2</v>
      </c>
      <c r="BI224" s="95">
        <f>求节点(节奏总纲!$D$4:$D$163,Q$7:Q$166,$BD224)</f>
        <v>2.5000000000000001E-2</v>
      </c>
      <c r="BJ224" s="95">
        <f>求节点(节奏总纲!$D$4:$D$163,T$7:T$166,$BD224)</f>
        <v>1.4901511658589086</v>
      </c>
      <c r="BK224" s="95">
        <f>求节点(节奏总纲!$D$4:$D$163,U$7:U$166,$BD224)</f>
        <v>13593588014.276955</v>
      </c>
      <c r="BL224" s="91"/>
      <c r="BM224" s="14">
        <v>218</v>
      </c>
      <c r="BN224" s="95">
        <f>求节点(节奏总纲!$D$4:$D$163,AF$7:AF$166,$BD224)</f>
        <v>265.00478733349962</v>
      </c>
      <c r="BO224" s="95">
        <f>求节点(节奏总纲!$D$4:$D$163,AG$7:AG$166,$BD224)</f>
        <v>862.30169976860907</v>
      </c>
      <c r="BP224" s="95">
        <f>求节点(节奏总纲!$D$4:$D$163,AH$7:AH$166,$BD224)</f>
        <v>862.30169976860907</v>
      </c>
      <c r="BQ224" s="95">
        <f>求节点(节奏总纲!$D$4:$D$163,AI$7:AI$166,$BD224)</f>
        <v>2.5000000000000001E-2</v>
      </c>
      <c r="BR224" s="95">
        <f>求节点(节奏总纲!$D$4:$D$163,AJ$7:AJ$166,$BD224)</f>
        <v>2.5000000000000001E-2</v>
      </c>
      <c r="BS224" s="95">
        <f>求节点(节奏总纲!$D$4:$D$163,AM$7:AM$166,$BD224)</f>
        <v>6771.5566579108308</v>
      </c>
      <c r="BT224" s="95">
        <f>求节点(节奏总纲!$D$4:$D$163,AN$7:AN$166,$BD224)</f>
        <v>1.4842050415175581</v>
      </c>
      <c r="BU224" s="95">
        <f>求节点(节奏总纲!$D$4:$D$163,AO$7:AO$166,$BD224)</f>
        <v>14711190100.595993</v>
      </c>
    </row>
    <row r="225" spans="56:73" x14ac:dyDescent="0.15">
      <c r="BD225" s="14">
        <v>219</v>
      </c>
      <c r="BE225" s="95">
        <f>求节点(节奏总纲!$D$4:$D$163,M$7:M$166,$BD225)</f>
        <v>265.28403733822302</v>
      </c>
      <c r="BF225" s="95">
        <f>求节点(节奏总纲!$D$4:$D$163,N$7:N$166,$BD225)</f>
        <v>15868.26330284313</v>
      </c>
      <c r="BG225" s="95">
        <f>求节点(节奏总纲!$D$4:$D$163,O$7:O$166,$BD225)</f>
        <v>15868.26330284313</v>
      </c>
      <c r="BH225" s="95">
        <f>求节点(节奏总纲!$D$4:$D$163,P$7:P$166,$BD225)</f>
        <v>2.5000000000000001E-2</v>
      </c>
      <c r="BI225" s="95">
        <f>求节点(节奏总纲!$D$4:$D$163,Q$7:Q$166,$BD225)</f>
        <v>2.5000000000000001E-2</v>
      </c>
      <c r="BJ225" s="95">
        <f>求节点(节奏总纲!$D$4:$D$163,T$7:T$166,$BD225)</f>
        <v>1.4909327099522096</v>
      </c>
      <c r="BK225" s="95">
        <f>求节点(节奏总纲!$D$4:$D$163,U$7:U$166,$BD225)</f>
        <v>13662015462.574787</v>
      </c>
      <c r="BL225" s="91"/>
      <c r="BM225" s="14">
        <v>219</v>
      </c>
      <c r="BN225" s="95">
        <f>求节点(节奏总纲!$D$4:$D$163,AF$7:AF$166,$BD225)</f>
        <v>265.28403733822302</v>
      </c>
      <c r="BO225" s="95">
        <f>求节点(节奏总纲!$D$4:$D$163,AG$7:AG$166,$BD225)</f>
        <v>863.2644931387224</v>
      </c>
      <c r="BP225" s="95">
        <f>求节点(节奏总纲!$D$4:$D$163,AH$7:AH$166,$BD225)</f>
        <v>863.2644931387224</v>
      </c>
      <c r="BQ225" s="95">
        <f>求节点(节奏总纲!$D$4:$D$163,AI$7:AI$166,$BD225)</f>
        <v>2.5000000000000001E-2</v>
      </c>
      <c r="BR225" s="95">
        <f>求节点(节奏总纲!$D$4:$D$163,AJ$7:AJ$166,$BD225)</f>
        <v>2.5000000000000001E-2</v>
      </c>
      <c r="BS225" s="95">
        <f>求节点(节奏总纲!$D$4:$D$163,AM$7:AM$166,$BD225)</f>
        <v>6775.9580006010683</v>
      </c>
      <c r="BT225" s="95">
        <f>求节点(节奏总纲!$D$4:$D$163,AN$7:AN$166,$BD225)</f>
        <v>1.4879051476572509</v>
      </c>
      <c r="BU225" s="95">
        <f>求节点(节奏总纲!$D$4:$D$163,AO$7:AO$166,$BD225)</f>
        <v>14823779583.373381</v>
      </c>
    </row>
    <row r="226" spans="56:73" x14ac:dyDescent="0.15">
      <c r="BD226" s="14">
        <v>220</v>
      </c>
      <c r="BE226" s="95">
        <f>求节点(节奏总纲!$D$4:$D$163,M$7:M$166,$BD226)</f>
        <v>265.56328734294641</v>
      </c>
      <c r="BF226" s="95">
        <f>求节点(节奏总纲!$D$4:$D$163,N$7:N$166,$BD226)</f>
        <v>15893.1669013765</v>
      </c>
      <c r="BG226" s="95">
        <f>求节点(节奏总纲!$D$4:$D$163,O$7:O$166,$BD226)</f>
        <v>15893.1669013765</v>
      </c>
      <c r="BH226" s="95">
        <f>求节点(节奏总纲!$D$4:$D$163,P$7:P$166,$BD226)</f>
        <v>2.5000000000000001E-2</v>
      </c>
      <c r="BI226" s="95">
        <f>求节点(节奏总纲!$D$4:$D$163,Q$7:Q$166,$BD226)</f>
        <v>2.5000000000000001E-2</v>
      </c>
      <c r="BJ226" s="95">
        <f>求节点(节奏总纲!$D$4:$D$163,T$7:T$166,$BD226)</f>
        <v>1.4917142540455104</v>
      </c>
      <c r="BK226" s="95">
        <f>求节点(节奏总纲!$D$4:$D$163,U$7:U$166,$BD226)</f>
        <v>13730442910.872622</v>
      </c>
      <c r="BL226" s="91"/>
      <c r="BM226" s="14">
        <v>220</v>
      </c>
      <c r="BN226" s="95">
        <f>求节点(节奏总纲!$D$4:$D$163,AF$7:AF$166,$BD226)</f>
        <v>265.56328734294641</v>
      </c>
      <c r="BO226" s="95">
        <f>求节点(节奏总纲!$D$4:$D$163,AG$7:AG$166,$BD226)</f>
        <v>864.22728650883585</v>
      </c>
      <c r="BP226" s="95">
        <f>求节点(节奏总纲!$D$4:$D$163,AH$7:AH$166,$BD226)</f>
        <v>864.22728650883585</v>
      </c>
      <c r="BQ226" s="95">
        <f>求节点(节奏总纲!$D$4:$D$163,AI$7:AI$166,$BD226)</f>
        <v>2.5000000000000001E-2</v>
      </c>
      <c r="BR226" s="95">
        <f>求节点(节奏总纲!$D$4:$D$163,AJ$7:AJ$166,$BD226)</f>
        <v>2.5000000000000001E-2</v>
      </c>
      <c r="BS226" s="95">
        <f>求节点(节奏总纲!$D$4:$D$163,AM$7:AM$166,$BD226)</f>
        <v>6780.3593432913049</v>
      </c>
      <c r="BT226" s="95">
        <f>求节点(节奏总纲!$D$4:$D$163,AN$7:AN$166,$BD226)</f>
        <v>1.491605253796944</v>
      </c>
      <c r="BU226" s="95">
        <f>求节点(节奏总纲!$D$4:$D$163,AO$7:AO$166,$BD226)</f>
        <v>14936369066.150766</v>
      </c>
    </row>
    <row r="227" spans="56:73" x14ac:dyDescent="0.15">
      <c r="BD227" s="14">
        <v>221</v>
      </c>
      <c r="BE227" s="95">
        <f>求节点(节奏总纲!$D$4:$D$163,M$7:M$166,$BD227)</f>
        <v>265.84253734766986</v>
      </c>
      <c r="BF227" s="95">
        <f>求节点(节奏总纲!$D$4:$D$163,N$7:N$166,$BD227)</f>
        <v>15918.070499909871</v>
      </c>
      <c r="BG227" s="95">
        <f>求节点(节奏总纲!$D$4:$D$163,O$7:O$166,$BD227)</f>
        <v>15918.070499909871</v>
      </c>
      <c r="BH227" s="95">
        <f>求节点(节奏总纲!$D$4:$D$163,P$7:P$166,$BD227)</f>
        <v>2.5000000000000001E-2</v>
      </c>
      <c r="BI227" s="95">
        <f>求节点(节奏总纲!$D$4:$D$163,Q$7:Q$166,$BD227)</f>
        <v>2.5000000000000001E-2</v>
      </c>
      <c r="BJ227" s="95">
        <f>求节点(节奏总纲!$D$4:$D$163,T$7:T$166,$BD227)</f>
        <v>1.4924957981388114</v>
      </c>
      <c r="BK227" s="95">
        <f>求节点(节奏总纲!$D$4:$D$163,U$7:U$166,$BD227)</f>
        <v>13798870359.170454</v>
      </c>
      <c r="BL227" s="91"/>
      <c r="BM227" s="14">
        <v>221</v>
      </c>
      <c r="BN227" s="95">
        <f>求节点(节奏总纲!$D$4:$D$163,AF$7:AF$166,$BD227)</f>
        <v>265.84253734766986</v>
      </c>
      <c r="BO227" s="95">
        <f>求节点(节奏总纲!$D$4:$D$163,AG$7:AG$166,$BD227)</f>
        <v>865.19007987894918</v>
      </c>
      <c r="BP227" s="95">
        <f>求节点(节奏总纲!$D$4:$D$163,AH$7:AH$166,$BD227)</f>
        <v>865.19007987894918</v>
      </c>
      <c r="BQ227" s="95">
        <f>求节点(节奏总纲!$D$4:$D$163,AI$7:AI$166,$BD227)</f>
        <v>2.5000000000000001E-2</v>
      </c>
      <c r="BR227" s="95">
        <f>求节点(节奏总纲!$D$4:$D$163,AJ$7:AJ$166,$BD227)</f>
        <v>2.5000000000000001E-2</v>
      </c>
      <c r="BS227" s="95">
        <f>求节点(节奏总纲!$D$4:$D$163,AM$7:AM$166,$BD227)</f>
        <v>6784.7606859815414</v>
      </c>
      <c r="BT227" s="95">
        <f>求节点(节奏总纲!$D$4:$D$163,AN$7:AN$166,$BD227)</f>
        <v>1.4953053599366368</v>
      </c>
      <c r="BU227" s="95">
        <f>求节点(节奏总纲!$D$4:$D$163,AO$7:AO$166,$BD227)</f>
        <v>15048958548.928154</v>
      </c>
    </row>
    <row r="228" spans="56:73" x14ac:dyDescent="0.15">
      <c r="BD228" s="14">
        <v>222</v>
      </c>
      <c r="BE228" s="95">
        <f>求节点(节奏总纲!$D$4:$D$163,M$7:M$166,$BD228)</f>
        <v>266.11653271922341</v>
      </c>
      <c r="BF228" s="95">
        <f>求节点(节奏总纲!$D$4:$D$163,N$7:N$166,$BD228)</f>
        <v>15942.863209798566</v>
      </c>
      <c r="BG228" s="95">
        <f>求节点(节奏总纲!$D$4:$D$163,O$7:O$166,$BD228)</f>
        <v>15942.863209798566</v>
      </c>
      <c r="BH228" s="95">
        <f>求节点(节奏总纲!$D$4:$D$163,P$7:P$166,$BD228)</f>
        <v>2.5000000000000001E-2</v>
      </c>
      <c r="BI228" s="95">
        <f>求节点(节奏总纲!$D$4:$D$163,Q$7:Q$166,$BD228)</f>
        <v>2.5000000000000001E-2</v>
      </c>
      <c r="BJ228" s="95">
        <f>求节点(节奏总纲!$D$4:$D$163,T$7:T$166,$BD228)</f>
        <v>1.4932601004115624</v>
      </c>
      <c r="BK228" s="95">
        <f>求节点(节奏总纲!$D$4:$D$163,U$7:U$166,$BD228)</f>
        <v>13867142725.558008</v>
      </c>
      <c r="BL228" s="91"/>
      <c r="BM228" s="14">
        <v>222</v>
      </c>
      <c r="BN228" s="95">
        <f>求节点(节奏总纲!$D$4:$D$163,AF$7:AF$166,$BD228)</f>
        <v>266.11653271922341</v>
      </c>
      <c r="BO228" s="95">
        <f>求节点(节奏总纲!$D$4:$D$163,AG$7:AG$166,$BD228)</f>
        <v>866.12730097893041</v>
      </c>
      <c r="BP228" s="95">
        <f>求节点(节奏总纲!$D$4:$D$163,AH$7:AH$166,$BD228)</f>
        <v>866.12730097893041</v>
      </c>
      <c r="BQ228" s="95">
        <f>求节点(节奏总纲!$D$4:$D$163,AI$7:AI$166,$BD228)</f>
        <v>2.5000000000000001E-2</v>
      </c>
      <c r="BR228" s="95">
        <f>求节点(节奏总纲!$D$4:$D$163,AJ$7:AJ$166,$BD228)</f>
        <v>2.5000000000000001E-2</v>
      </c>
      <c r="BS228" s="95">
        <f>求节点(节奏总纲!$D$4:$D$163,AM$7:AM$166,$BD228)</f>
        <v>6789.1404396362486</v>
      </c>
      <c r="BT228" s="95">
        <f>求节点(节奏总纲!$D$4:$D$163,AN$7:AN$166,$BD228)</f>
        <v>1.4989724870369725</v>
      </c>
      <c r="BU228" s="95">
        <f>求节点(节奏总纲!$D$4:$D$163,AO$7:AO$166,$BD228)</f>
        <v>15161339367.943884</v>
      </c>
    </row>
    <row r="229" spans="56:73" x14ac:dyDescent="0.15">
      <c r="BD229" s="14">
        <v>223</v>
      </c>
      <c r="BE229" s="95">
        <f>求节点(节奏总纲!$D$4:$D$163,M$7:M$166,$BD229)</f>
        <v>266.35799477613222</v>
      </c>
      <c r="BF229" s="95">
        <f>求节点(节奏总纲!$D$4:$D$163,N$7:N$166,$BD229)</f>
        <v>15966.969368399823</v>
      </c>
      <c r="BG229" s="95">
        <f>求节点(节奏总纲!$D$4:$D$163,O$7:O$166,$BD229)</f>
        <v>15966.969368399823</v>
      </c>
      <c r="BH229" s="95">
        <f>求节点(节奏总纲!$D$4:$D$163,P$7:P$166,$BD229)</f>
        <v>2.5000000000000001E-2</v>
      </c>
      <c r="BI229" s="95">
        <f>求节点(节奏总纲!$D$4:$D$163,Q$7:Q$166,$BD229)</f>
        <v>2.5000000000000001E-2</v>
      </c>
      <c r="BJ229" s="95">
        <f>求节点(节奏总纲!$D$4:$D$163,T$7:T$166,$BD229)</f>
        <v>1.4939176524022542</v>
      </c>
      <c r="BK229" s="95">
        <f>求节点(节奏总纲!$D$4:$D$163,U$7:U$166,$BD229)</f>
        <v>13934454924.333529</v>
      </c>
      <c r="BL229" s="91"/>
      <c r="BM229" s="14">
        <v>223</v>
      </c>
      <c r="BN229" s="95">
        <f>求节点(节奏总纲!$D$4:$D$163,AF$7:AF$166,$BD229)</f>
        <v>266.35799477613222</v>
      </c>
      <c r="BO229" s="95">
        <f>求节点(节奏总纲!$D$4:$D$163,AG$7:AG$166,$BD229)</f>
        <v>866.90619500192986</v>
      </c>
      <c r="BP229" s="95">
        <f>求节点(节奏总纲!$D$4:$D$163,AH$7:AH$166,$BD229)</f>
        <v>866.90619500192986</v>
      </c>
      <c r="BQ229" s="95">
        <f>求节点(节奏总纲!$D$4:$D$163,AI$7:AI$166,$BD229)</f>
        <v>2.5000000000000001E-2</v>
      </c>
      <c r="BR229" s="95">
        <f>求节点(节奏总纲!$D$4:$D$163,AJ$7:AJ$166,$BD229)</f>
        <v>2.5000000000000001E-2</v>
      </c>
      <c r="BS229" s="95">
        <f>求节点(节奏总纲!$D$4:$D$163,AM$7:AM$166,$BD229)</f>
        <v>6793.3865278450403</v>
      </c>
      <c r="BT229" s="95">
        <f>求节点(节奏总纲!$D$4:$D$163,AN$7:AN$166,$BD229)</f>
        <v>1.5024354291010897</v>
      </c>
      <c r="BU229" s="95">
        <f>求节点(节奏总纲!$D$4:$D$163,AO$7:AO$166,$BD229)</f>
        <v>15272428274.928173</v>
      </c>
    </row>
    <row r="230" spans="56:73" x14ac:dyDescent="0.15">
      <c r="BD230" s="14">
        <v>224</v>
      </c>
      <c r="BE230" s="95">
        <f>求节点(节奏总纲!$D$4:$D$163,M$7:M$166,$BD230)</f>
        <v>266.59945683304096</v>
      </c>
      <c r="BF230" s="95">
        <f>求节点(节奏总纲!$D$4:$D$163,N$7:N$166,$BD230)</f>
        <v>15991.07552700108</v>
      </c>
      <c r="BG230" s="95">
        <f>求节点(节奏总纲!$D$4:$D$163,O$7:O$166,$BD230)</f>
        <v>15991.07552700108</v>
      </c>
      <c r="BH230" s="95">
        <f>求节点(节奏总纲!$D$4:$D$163,P$7:P$166,$BD230)</f>
        <v>2.5000000000000001E-2</v>
      </c>
      <c r="BI230" s="95">
        <f>求节点(节奏总纲!$D$4:$D$163,Q$7:Q$166,$BD230)</f>
        <v>2.5000000000000001E-2</v>
      </c>
      <c r="BJ230" s="95">
        <f>求节点(节奏总纲!$D$4:$D$163,T$7:T$166,$BD230)</f>
        <v>1.4945752043929459</v>
      </c>
      <c r="BK230" s="95">
        <f>求节点(节奏总纲!$D$4:$D$163,U$7:U$166,$BD230)</f>
        <v>14001767123.109047</v>
      </c>
      <c r="BL230" s="91"/>
      <c r="BM230" s="14">
        <v>224</v>
      </c>
      <c r="BN230" s="95">
        <f>求节点(节奏总纲!$D$4:$D$163,AF$7:AF$166,$BD230)</f>
        <v>266.59945683304096</v>
      </c>
      <c r="BO230" s="95">
        <f>求节点(节奏总纲!$D$4:$D$163,AG$7:AG$166,$BD230)</f>
        <v>867.68508902492943</v>
      </c>
      <c r="BP230" s="95">
        <f>求节点(节奏总纲!$D$4:$D$163,AH$7:AH$166,$BD230)</f>
        <v>867.68508902492943</v>
      </c>
      <c r="BQ230" s="95">
        <f>求节点(节奏总纲!$D$4:$D$163,AI$7:AI$166,$BD230)</f>
        <v>2.5000000000000001E-2</v>
      </c>
      <c r="BR230" s="95">
        <f>求节点(节奏总纲!$D$4:$D$163,AJ$7:AJ$166,$BD230)</f>
        <v>2.5000000000000001E-2</v>
      </c>
      <c r="BS230" s="95">
        <f>求节点(节奏总纲!$D$4:$D$163,AM$7:AM$166,$BD230)</f>
        <v>6797.632616053831</v>
      </c>
      <c r="BT230" s="95">
        <f>求节点(节奏总纲!$D$4:$D$163,AN$7:AN$166,$BD230)</f>
        <v>1.5058983711652072</v>
      </c>
      <c r="BU230" s="95">
        <f>求节点(节奏总纲!$D$4:$D$163,AO$7:AO$166,$BD230)</f>
        <v>15383517181.912462</v>
      </c>
    </row>
    <row r="231" spans="56:73" x14ac:dyDescent="0.15">
      <c r="BD231" s="14">
        <v>225</v>
      </c>
      <c r="BE231" s="95">
        <f>求节点(节奏总纲!$D$4:$D$163,M$7:M$166,$BD231)</f>
        <v>266.84091888994971</v>
      </c>
      <c r="BF231" s="95">
        <f>求节点(节奏总纲!$D$4:$D$163,N$7:N$166,$BD231)</f>
        <v>16015.181685602336</v>
      </c>
      <c r="BG231" s="95">
        <f>求节点(节奏总纲!$D$4:$D$163,O$7:O$166,$BD231)</f>
        <v>16015.181685602336</v>
      </c>
      <c r="BH231" s="95">
        <f>求节点(节奏总纲!$D$4:$D$163,P$7:P$166,$BD231)</f>
        <v>2.5000000000000001E-2</v>
      </c>
      <c r="BI231" s="95">
        <f>求节点(节奏总纲!$D$4:$D$163,Q$7:Q$166,$BD231)</f>
        <v>2.5000000000000001E-2</v>
      </c>
      <c r="BJ231" s="95">
        <f>求节点(节奏总纲!$D$4:$D$163,T$7:T$166,$BD231)</f>
        <v>1.4952327563836376</v>
      </c>
      <c r="BK231" s="95">
        <f>求节点(节奏总纲!$D$4:$D$163,U$7:U$166,$BD231)</f>
        <v>14069079321.884565</v>
      </c>
      <c r="BL231" s="91"/>
      <c r="BM231" s="14">
        <v>225</v>
      </c>
      <c r="BN231" s="95">
        <f>求节点(节奏总纲!$D$4:$D$163,AF$7:AF$166,$BD231)</f>
        <v>266.84091888994971</v>
      </c>
      <c r="BO231" s="95">
        <f>求节点(节奏总纲!$D$4:$D$163,AG$7:AG$166,$BD231)</f>
        <v>868.46398304792899</v>
      </c>
      <c r="BP231" s="95">
        <f>求节点(节奏总纲!$D$4:$D$163,AH$7:AH$166,$BD231)</f>
        <v>868.46398304792899</v>
      </c>
      <c r="BQ231" s="95">
        <f>求节点(节奏总纲!$D$4:$D$163,AI$7:AI$166,$BD231)</f>
        <v>2.5000000000000001E-2</v>
      </c>
      <c r="BR231" s="95">
        <f>求节点(节奏总纲!$D$4:$D$163,AJ$7:AJ$166,$BD231)</f>
        <v>2.5000000000000001E-2</v>
      </c>
      <c r="BS231" s="95">
        <f>求节点(节奏总纲!$D$4:$D$163,AM$7:AM$166,$BD231)</f>
        <v>6801.8787042626227</v>
      </c>
      <c r="BT231" s="95">
        <f>求节点(节奏总纲!$D$4:$D$163,AN$7:AN$166,$BD231)</f>
        <v>1.5093613132293244</v>
      </c>
      <c r="BU231" s="95">
        <f>求节点(节奏总纲!$D$4:$D$163,AO$7:AO$166,$BD231)</f>
        <v>15494606088.896751</v>
      </c>
    </row>
    <row r="232" spans="56:73" x14ac:dyDescent="0.15">
      <c r="BD232" s="14">
        <v>226</v>
      </c>
      <c r="BE232" s="95">
        <f>求节点(节奏总纲!$D$4:$D$163,M$7:M$166,$BD232)</f>
        <v>267.08238094685845</v>
      </c>
      <c r="BF232" s="95">
        <f>求节点(节奏总纲!$D$4:$D$163,N$7:N$166,$BD232)</f>
        <v>16039.287844203593</v>
      </c>
      <c r="BG232" s="95">
        <f>求节点(节奏总纲!$D$4:$D$163,O$7:O$166,$BD232)</f>
        <v>16039.287844203593</v>
      </c>
      <c r="BH232" s="95">
        <f>求节点(节奏总纲!$D$4:$D$163,P$7:P$166,$BD232)</f>
        <v>2.5000000000000001E-2</v>
      </c>
      <c r="BI232" s="95">
        <f>求节点(节奏总纲!$D$4:$D$163,Q$7:Q$166,$BD232)</f>
        <v>2.5000000000000001E-2</v>
      </c>
      <c r="BJ232" s="95">
        <f>求节点(节奏总纲!$D$4:$D$163,T$7:T$166,$BD232)</f>
        <v>1.4958903083743293</v>
      </c>
      <c r="BK232" s="95">
        <f>求节点(节奏总纲!$D$4:$D$163,U$7:U$166,$BD232)</f>
        <v>14136391520.660086</v>
      </c>
      <c r="BL232" s="91"/>
      <c r="BM232" s="14">
        <v>226</v>
      </c>
      <c r="BN232" s="95">
        <f>求节点(节奏总纲!$D$4:$D$163,AF$7:AF$166,$BD232)</f>
        <v>267.08238094685845</v>
      </c>
      <c r="BO232" s="95">
        <f>求节点(节奏总纲!$D$4:$D$163,AG$7:AG$166,$BD232)</f>
        <v>869.24287707092856</v>
      </c>
      <c r="BP232" s="95">
        <f>求节点(节奏总纲!$D$4:$D$163,AH$7:AH$166,$BD232)</f>
        <v>869.24287707092856</v>
      </c>
      <c r="BQ232" s="95">
        <f>求节点(节奏总纲!$D$4:$D$163,AI$7:AI$166,$BD232)</f>
        <v>2.5000000000000001E-2</v>
      </c>
      <c r="BR232" s="95">
        <f>求节点(节奏总纲!$D$4:$D$163,AJ$7:AJ$166,$BD232)</f>
        <v>2.5000000000000001E-2</v>
      </c>
      <c r="BS232" s="95">
        <f>求节点(节奏总纲!$D$4:$D$163,AM$7:AM$166,$BD232)</f>
        <v>6806.1247924714144</v>
      </c>
      <c r="BT232" s="95">
        <f>求节点(节奏总纲!$D$4:$D$163,AN$7:AN$166,$BD232)</f>
        <v>1.5128242552934419</v>
      </c>
      <c r="BU232" s="95">
        <f>求节点(节奏总纲!$D$4:$D$163,AO$7:AO$166,$BD232)</f>
        <v>15605694995.881039</v>
      </c>
    </row>
    <row r="233" spans="56:73" x14ac:dyDescent="0.15">
      <c r="BD233" s="14">
        <v>227</v>
      </c>
      <c r="BE233" s="95">
        <f>求节点(节奏总纲!$D$4:$D$163,M$7:M$166,$BD233)</f>
        <v>267.32384300376725</v>
      </c>
      <c r="BF233" s="95">
        <f>求节点(节奏总纲!$D$4:$D$163,N$7:N$166,$BD233)</f>
        <v>16063.394002804849</v>
      </c>
      <c r="BG233" s="95">
        <f>求节点(节奏总纲!$D$4:$D$163,O$7:O$166,$BD233)</f>
        <v>16063.394002804849</v>
      </c>
      <c r="BH233" s="95">
        <f>求节点(节奏总纲!$D$4:$D$163,P$7:P$166,$BD233)</f>
        <v>2.5000000000000001E-2</v>
      </c>
      <c r="BI233" s="95">
        <f>求节点(节奏总纲!$D$4:$D$163,Q$7:Q$166,$BD233)</f>
        <v>2.5000000000000001E-2</v>
      </c>
      <c r="BJ233" s="95">
        <f>求节点(节奏总纲!$D$4:$D$163,T$7:T$166,$BD233)</f>
        <v>1.4965478603650211</v>
      </c>
      <c r="BK233" s="95">
        <f>求节点(节奏总纲!$D$4:$D$163,U$7:U$166,$BD233)</f>
        <v>14203703719.435604</v>
      </c>
      <c r="BL233" s="91"/>
      <c r="BM233" s="14">
        <v>227</v>
      </c>
      <c r="BN233" s="95">
        <f>求节点(节奏总纲!$D$4:$D$163,AF$7:AF$166,$BD233)</f>
        <v>267.32384300376725</v>
      </c>
      <c r="BO233" s="95">
        <f>求节点(节奏总纲!$D$4:$D$163,AG$7:AG$166,$BD233)</f>
        <v>870.02177109392801</v>
      </c>
      <c r="BP233" s="95">
        <f>求节点(节奏总纲!$D$4:$D$163,AH$7:AH$166,$BD233)</f>
        <v>870.02177109392801</v>
      </c>
      <c r="BQ233" s="95">
        <f>求节点(节奏总纲!$D$4:$D$163,AI$7:AI$166,$BD233)</f>
        <v>2.5000000000000001E-2</v>
      </c>
      <c r="BR233" s="95">
        <f>求节点(节奏总纲!$D$4:$D$163,AJ$7:AJ$166,$BD233)</f>
        <v>2.5000000000000001E-2</v>
      </c>
      <c r="BS233" s="95">
        <f>求节点(节奏总纲!$D$4:$D$163,AM$7:AM$166,$BD233)</f>
        <v>6810.3708806802051</v>
      </c>
      <c r="BT233" s="95">
        <f>求节点(节奏总纲!$D$4:$D$163,AN$7:AN$166,$BD233)</f>
        <v>1.5162871973575591</v>
      </c>
      <c r="BU233" s="95">
        <f>求节点(节奏总纲!$D$4:$D$163,AO$7:AO$166,$BD233)</f>
        <v>15716783902.865328</v>
      </c>
    </row>
    <row r="234" spans="56:73" x14ac:dyDescent="0.15">
      <c r="BD234" s="14">
        <v>228</v>
      </c>
      <c r="BE234" s="95">
        <f>求节点(节奏总纲!$D$4:$D$163,M$7:M$166,$BD234)</f>
        <v>267.565305060676</v>
      </c>
      <c r="BF234" s="95">
        <f>求节点(节奏总纲!$D$4:$D$163,N$7:N$166,$BD234)</f>
        <v>16087.500161406106</v>
      </c>
      <c r="BG234" s="95">
        <f>求节点(节奏总纲!$D$4:$D$163,O$7:O$166,$BD234)</f>
        <v>16087.500161406106</v>
      </c>
      <c r="BH234" s="95">
        <f>求节点(节奏总纲!$D$4:$D$163,P$7:P$166,$BD234)</f>
        <v>2.5000000000000001E-2</v>
      </c>
      <c r="BI234" s="95">
        <f>求节点(节奏总纲!$D$4:$D$163,Q$7:Q$166,$BD234)</f>
        <v>2.5000000000000001E-2</v>
      </c>
      <c r="BJ234" s="95">
        <f>求节点(节奏总纲!$D$4:$D$163,T$7:T$166,$BD234)</f>
        <v>1.4972054123557128</v>
      </c>
      <c r="BK234" s="95">
        <f>求节点(节奏总纲!$D$4:$D$163,U$7:U$166,$BD234)</f>
        <v>14271015918.211124</v>
      </c>
      <c r="BL234" s="91"/>
      <c r="BM234" s="14">
        <v>228</v>
      </c>
      <c r="BN234" s="95">
        <f>求节点(节奏总纲!$D$4:$D$163,AF$7:AF$166,$BD234)</f>
        <v>267.565305060676</v>
      </c>
      <c r="BO234" s="95">
        <f>求节点(节奏总纲!$D$4:$D$163,AG$7:AG$166,$BD234)</f>
        <v>870.80066511692758</v>
      </c>
      <c r="BP234" s="95">
        <f>求节点(节奏总纲!$D$4:$D$163,AH$7:AH$166,$BD234)</f>
        <v>870.80066511692758</v>
      </c>
      <c r="BQ234" s="95">
        <f>求节点(节奏总纲!$D$4:$D$163,AI$7:AI$166,$BD234)</f>
        <v>2.5000000000000001E-2</v>
      </c>
      <c r="BR234" s="95">
        <f>求节点(节奏总纲!$D$4:$D$163,AJ$7:AJ$166,$BD234)</f>
        <v>2.5000000000000001E-2</v>
      </c>
      <c r="BS234" s="95">
        <f>求节点(节奏总纲!$D$4:$D$163,AM$7:AM$166,$BD234)</f>
        <v>6814.6169688889968</v>
      </c>
      <c r="BT234" s="95">
        <f>求节点(节奏总纲!$D$4:$D$163,AN$7:AN$166,$BD234)</f>
        <v>1.5197501394216766</v>
      </c>
      <c r="BU234" s="95">
        <f>求节点(节奏总纲!$D$4:$D$163,AO$7:AO$166,$BD234)</f>
        <v>15827872809.849617</v>
      </c>
    </row>
    <row r="235" spans="56:73" x14ac:dyDescent="0.15">
      <c r="BD235" s="14">
        <v>229</v>
      </c>
      <c r="BE235" s="95">
        <f>求节点(节奏总纲!$D$4:$D$163,M$7:M$166,$BD235)</f>
        <v>267.80676711758474</v>
      </c>
      <c r="BF235" s="95">
        <f>求节点(节奏总纲!$D$4:$D$163,N$7:N$166,$BD235)</f>
        <v>16111.60632000736</v>
      </c>
      <c r="BG235" s="95">
        <f>求节点(节奏总纲!$D$4:$D$163,O$7:O$166,$BD235)</f>
        <v>16111.60632000736</v>
      </c>
      <c r="BH235" s="95">
        <f>求节点(节奏总纲!$D$4:$D$163,P$7:P$166,$BD235)</f>
        <v>2.5000000000000001E-2</v>
      </c>
      <c r="BI235" s="95">
        <f>求节点(节奏总纲!$D$4:$D$163,Q$7:Q$166,$BD235)</f>
        <v>2.5000000000000001E-2</v>
      </c>
      <c r="BJ235" s="95">
        <f>求节点(节奏总纲!$D$4:$D$163,T$7:T$166,$BD235)</f>
        <v>1.4978629643464045</v>
      </c>
      <c r="BK235" s="95">
        <f>求节点(节奏总纲!$D$4:$D$163,U$7:U$166,$BD235)</f>
        <v>14338328116.986643</v>
      </c>
      <c r="BL235" s="91"/>
      <c r="BM235" s="14">
        <v>229</v>
      </c>
      <c r="BN235" s="95">
        <f>求节点(节奏总纲!$D$4:$D$163,AF$7:AF$166,$BD235)</f>
        <v>267.80676711758474</v>
      </c>
      <c r="BO235" s="95">
        <f>求节点(节奏总纲!$D$4:$D$163,AG$7:AG$166,$BD235)</f>
        <v>871.57955913992714</v>
      </c>
      <c r="BP235" s="95">
        <f>求节点(节奏总纲!$D$4:$D$163,AH$7:AH$166,$BD235)</f>
        <v>871.57955913992714</v>
      </c>
      <c r="BQ235" s="95">
        <f>求节点(节奏总纲!$D$4:$D$163,AI$7:AI$166,$BD235)</f>
        <v>2.5000000000000001E-2</v>
      </c>
      <c r="BR235" s="95">
        <f>求节点(节奏总纲!$D$4:$D$163,AJ$7:AJ$166,$BD235)</f>
        <v>2.5000000000000001E-2</v>
      </c>
      <c r="BS235" s="95">
        <f>求节点(节奏总纲!$D$4:$D$163,AM$7:AM$166,$BD235)</f>
        <v>6818.8630570977875</v>
      </c>
      <c r="BT235" s="95">
        <f>求节点(节奏总纲!$D$4:$D$163,AN$7:AN$166,$BD235)</f>
        <v>1.5232130814857938</v>
      </c>
      <c r="BU235" s="95">
        <f>求节点(节奏总纲!$D$4:$D$163,AO$7:AO$166,$BD235)</f>
        <v>15938961716.833906</v>
      </c>
    </row>
    <row r="236" spans="56:73" x14ac:dyDescent="0.15">
      <c r="BD236" s="14">
        <v>230</v>
      </c>
      <c r="BE236" s="95">
        <f>求节点(节奏总纲!$D$4:$D$163,M$7:M$166,$BD236)</f>
        <v>268.04822917449354</v>
      </c>
      <c r="BF236" s="95">
        <f>求节点(节奏总纲!$D$4:$D$163,N$7:N$166,$BD236)</f>
        <v>16135.712478608617</v>
      </c>
      <c r="BG236" s="95">
        <f>求节点(节奏总纲!$D$4:$D$163,O$7:O$166,$BD236)</f>
        <v>16135.712478608617</v>
      </c>
      <c r="BH236" s="95">
        <f>求节点(节奏总纲!$D$4:$D$163,P$7:P$166,$BD236)</f>
        <v>2.5000000000000001E-2</v>
      </c>
      <c r="BI236" s="95">
        <f>求节点(节奏总纲!$D$4:$D$163,Q$7:Q$166,$BD236)</f>
        <v>2.5000000000000001E-2</v>
      </c>
      <c r="BJ236" s="95">
        <f>求节点(节奏总纲!$D$4:$D$163,T$7:T$166,$BD236)</f>
        <v>1.4985205163370965</v>
      </c>
      <c r="BK236" s="95">
        <f>求节点(节奏总纲!$D$4:$D$163,U$7:U$166,$BD236)</f>
        <v>14405640315.762161</v>
      </c>
      <c r="BL236" s="91"/>
      <c r="BM236" s="14">
        <v>230</v>
      </c>
      <c r="BN236" s="95">
        <f>求节点(节奏总纲!$D$4:$D$163,AF$7:AF$166,$BD236)</f>
        <v>268.04822917449354</v>
      </c>
      <c r="BO236" s="95">
        <f>求节点(节奏总纲!$D$4:$D$163,AG$7:AG$166,$BD236)</f>
        <v>872.35845316292659</v>
      </c>
      <c r="BP236" s="95">
        <f>求节点(节奏总纲!$D$4:$D$163,AH$7:AH$166,$BD236)</f>
        <v>872.35845316292659</v>
      </c>
      <c r="BQ236" s="95">
        <f>求节点(节奏总纲!$D$4:$D$163,AI$7:AI$166,$BD236)</f>
        <v>2.5000000000000001E-2</v>
      </c>
      <c r="BR236" s="95">
        <f>求节点(节奏总纲!$D$4:$D$163,AJ$7:AJ$166,$BD236)</f>
        <v>2.5000000000000001E-2</v>
      </c>
      <c r="BS236" s="95">
        <f>求节点(节奏总纲!$D$4:$D$163,AM$7:AM$166,$BD236)</f>
        <v>6823.1091453065792</v>
      </c>
      <c r="BT236" s="95">
        <f>求节点(节奏总纲!$D$4:$D$163,AN$7:AN$166,$BD236)</f>
        <v>1.5266760235499111</v>
      </c>
      <c r="BU236" s="95">
        <f>求节点(节奏总纲!$D$4:$D$163,AO$7:AO$166,$BD236)</f>
        <v>16050050623.818193</v>
      </c>
    </row>
    <row r="237" spans="56:73" x14ac:dyDescent="0.15">
      <c r="BD237" s="14">
        <v>231</v>
      </c>
      <c r="BE237" s="95">
        <f>求节点(节奏总纲!$D$4:$D$163,M$7:M$166,$BD237)</f>
        <v>268.28969123140229</v>
      </c>
      <c r="BF237" s="95">
        <f>求节点(节奏总纲!$D$4:$D$163,N$7:N$166,$BD237)</f>
        <v>16159.818637209873</v>
      </c>
      <c r="BG237" s="95">
        <f>求节点(节奏总纲!$D$4:$D$163,O$7:O$166,$BD237)</f>
        <v>16159.818637209873</v>
      </c>
      <c r="BH237" s="95">
        <f>求节点(节奏总纲!$D$4:$D$163,P$7:P$166,$BD237)</f>
        <v>2.5000000000000001E-2</v>
      </c>
      <c r="BI237" s="95">
        <f>求节点(节奏总纲!$D$4:$D$163,Q$7:Q$166,$BD237)</f>
        <v>2.5000000000000001E-2</v>
      </c>
      <c r="BJ237" s="95">
        <f>求节点(节奏总纲!$D$4:$D$163,T$7:T$166,$BD237)</f>
        <v>1.4991780683277882</v>
      </c>
      <c r="BK237" s="95">
        <f>求节点(节奏总纲!$D$4:$D$163,U$7:U$166,$BD237)</f>
        <v>14472952514.537682</v>
      </c>
      <c r="BL237" s="91"/>
      <c r="BM237" s="14">
        <v>231</v>
      </c>
      <c r="BN237" s="95">
        <f>求节点(节奏总纲!$D$4:$D$163,AF$7:AF$166,$BD237)</f>
        <v>268.28969123140229</v>
      </c>
      <c r="BO237" s="95">
        <f>求节点(节奏总纲!$D$4:$D$163,AG$7:AG$166,$BD237)</f>
        <v>873.13734718592616</v>
      </c>
      <c r="BP237" s="95">
        <f>求节点(节奏总纲!$D$4:$D$163,AH$7:AH$166,$BD237)</f>
        <v>873.13734718592616</v>
      </c>
      <c r="BQ237" s="95">
        <f>求节点(节奏总纲!$D$4:$D$163,AI$7:AI$166,$BD237)</f>
        <v>2.5000000000000001E-2</v>
      </c>
      <c r="BR237" s="95">
        <f>求节点(节奏总纲!$D$4:$D$163,AJ$7:AJ$166,$BD237)</f>
        <v>2.5000000000000001E-2</v>
      </c>
      <c r="BS237" s="95">
        <f>求节点(节奏总纲!$D$4:$D$163,AM$7:AM$166,$BD237)</f>
        <v>6827.3552335153709</v>
      </c>
      <c r="BT237" s="95">
        <f>求节点(节奏总纲!$D$4:$D$163,AN$7:AN$166,$BD237)</f>
        <v>1.5301389656140285</v>
      </c>
      <c r="BU237" s="95">
        <f>求节点(节奏总纲!$D$4:$D$163,AO$7:AO$166,$BD237)</f>
        <v>16161139530.802483</v>
      </c>
    </row>
    <row r="238" spans="56:73" x14ac:dyDescent="0.15">
      <c r="BD238" s="14">
        <v>232</v>
      </c>
      <c r="BE238" s="95">
        <f>求节点(节奏总纲!$D$4:$D$163,M$7:M$166,$BD238)</f>
        <v>268.53115328831103</v>
      </c>
      <c r="BF238" s="95">
        <f>求节点(节奏总纲!$D$4:$D$163,N$7:N$166,$BD238)</f>
        <v>16183.92479581113</v>
      </c>
      <c r="BG238" s="95">
        <f>求节点(节奏总纲!$D$4:$D$163,O$7:O$166,$BD238)</f>
        <v>16183.92479581113</v>
      </c>
      <c r="BH238" s="95">
        <f>求节点(节奏总纲!$D$4:$D$163,P$7:P$166,$BD238)</f>
        <v>2.5000000000000001E-2</v>
      </c>
      <c r="BI238" s="95">
        <f>求节点(节奏总纲!$D$4:$D$163,Q$7:Q$166,$BD238)</f>
        <v>2.5000000000000001E-2</v>
      </c>
      <c r="BJ238" s="95">
        <f>求节点(节奏总纲!$D$4:$D$163,T$7:T$166,$BD238)</f>
        <v>1.4998356203184799</v>
      </c>
      <c r="BK238" s="95">
        <f>求节点(节奏总纲!$D$4:$D$163,U$7:U$166,$BD238)</f>
        <v>14540264713.3132</v>
      </c>
      <c r="BL238" s="91"/>
      <c r="BM238" s="14">
        <v>232</v>
      </c>
      <c r="BN238" s="95">
        <f>求节点(节奏总纲!$D$4:$D$163,AF$7:AF$166,$BD238)</f>
        <v>268.53115328831103</v>
      </c>
      <c r="BO238" s="95">
        <f>求节点(节奏总纲!$D$4:$D$163,AG$7:AG$166,$BD238)</f>
        <v>873.91624120892573</v>
      </c>
      <c r="BP238" s="95">
        <f>求节点(节奏总纲!$D$4:$D$163,AH$7:AH$166,$BD238)</f>
        <v>873.91624120892573</v>
      </c>
      <c r="BQ238" s="95">
        <f>求节点(节奏总纲!$D$4:$D$163,AI$7:AI$166,$BD238)</f>
        <v>2.5000000000000001E-2</v>
      </c>
      <c r="BR238" s="95">
        <f>求节点(节奏总纲!$D$4:$D$163,AJ$7:AJ$166,$BD238)</f>
        <v>2.5000000000000001E-2</v>
      </c>
      <c r="BS238" s="95">
        <f>求节点(节奏总纲!$D$4:$D$163,AM$7:AM$166,$BD238)</f>
        <v>6831.6013217241616</v>
      </c>
      <c r="BT238" s="95">
        <f>求节点(节奏总纲!$D$4:$D$163,AN$7:AN$166,$BD238)</f>
        <v>1.5336019076781457</v>
      </c>
      <c r="BU238" s="95">
        <f>求节点(节奏总纲!$D$4:$D$163,AO$7:AO$166,$BD238)</f>
        <v>16272228437.786772</v>
      </c>
    </row>
    <row r="239" spans="56:73" x14ac:dyDescent="0.15">
      <c r="BD239" s="14">
        <v>233</v>
      </c>
      <c r="BE239" s="95">
        <f>求节点(节奏总纲!$D$4:$D$163,M$7:M$166,$BD239)</f>
        <v>268.77261534521983</v>
      </c>
      <c r="BF239" s="95">
        <f>求节点(节奏总纲!$D$4:$D$163,N$7:N$166,$BD239)</f>
        <v>16208.030954412387</v>
      </c>
      <c r="BG239" s="95">
        <f>求节点(节奏总纲!$D$4:$D$163,O$7:O$166,$BD239)</f>
        <v>16208.030954412387</v>
      </c>
      <c r="BH239" s="95">
        <f>求节点(节奏总纲!$D$4:$D$163,P$7:P$166,$BD239)</f>
        <v>2.5000000000000001E-2</v>
      </c>
      <c r="BI239" s="95">
        <f>求节点(节奏总纲!$D$4:$D$163,Q$7:Q$166,$BD239)</f>
        <v>2.5000000000000001E-2</v>
      </c>
      <c r="BJ239" s="95">
        <f>求节点(节奏总纲!$D$4:$D$163,T$7:T$166,$BD239)</f>
        <v>1.5004931723091717</v>
      </c>
      <c r="BK239" s="95">
        <f>求节点(节奏总纲!$D$4:$D$163,U$7:U$166,$BD239)</f>
        <v>14607576912.088718</v>
      </c>
      <c r="BL239" s="91"/>
      <c r="BM239" s="14">
        <v>233</v>
      </c>
      <c r="BN239" s="95">
        <f>求节点(节奏总纲!$D$4:$D$163,AF$7:AF$166,$BD239)</f>
        <v>268.77261534521983</v>
      </c>
      <c r="BO239" s="95">
        <f>求节点(节奏总纲!$D$4:$D$163,AG$7:AG$166,$BD239)</f>
        <v>874.69513523192529</v>
      </c>
      <c r="BP239" s="95">
        <f>求节点(节奏总纲!$D$4:$D$163,AH$7:AH$166,$BD239)</f>
        <v>874.69513523192529</v>
      </c>
      <c r="BQ239" s="95">
        <f>求节点(节奏总纲!$D$4:$D$163,AI$7:AI$166,$BD239)</f>
        <v>2.5000000000000001E-2</v>
      </c>
      <c r="BR239" s="95">
        <f>求节点(节奏总纲!$D$4:$D$163,AJ$7:AJ$166,$BD239)</f>
        <v>2.5000000000000001E-2</v>
      </c>
      <c r="BS239" s="95">
        <f>求节点(节奏总纲!$D$4:$D$163,AM$7:AM$166,$BD239)</f>
        <v>6835.8474099329533</v>
      </c>
      <c r="BT239" s="95">
        <f>求节点(节奏总纲!$D$4:$D$163,AN$7:AN$166,$BD239)</f>
        <v>1.5370648497422632</v>
      </c>
      <c r="BU239" s="95">
        <f>求节点(节奏总纲!$D$4:$D$163,AO$7:AO$166,$BD239)</f>
        <v>16383317344.771061</v>
      </c>
    </row>
    <row r="240" spans="56:73" x14ac:dyDescent="0.15">
      <c r="BD240" s="14">
        <v>234</v>
      </c>
      <c r="BE240" s="95">
        <f>求节点(节奏总纲!$D$4:$D$163,M$7:M$166,$BD240)</f>
        <v>269.01407740212858</v>
      </c>
      <c r="BF240" s="95">
        <f>求节点(节奏总纲!$D$4:$D$163,N$7:N$166,$BD240)</f>
        <v>16232.137113013643</v>
      </c>
      <c r="BG240" s="95">
        <f>求节点(节奏总纲!$D$4:$D$163,O$7:O$166,$BD240)</f>
        <v>16232.137113013643</v>
      </c>
      <c r="BH240" s="95">
        <f>求节点(节奏总纲!$D$4:$D$163,P$7:P$166,$BD240)</f>
        <v>2.5000000000000001E-2</v>
      </c>
      <c r="BI240" s="95">
        <f>求节点(节奏总纲!$D$4:$D$163,Q$7:Q$166,$BD240)</f>
        <v>2.5000000000000001E-2</v>
      </c>
      <c r="BJ240" s="95">
        <f>求节点(节奏总纲!$D$4:$D$163,T$7:T$166,$BD240)</f>
        <v>1.5011507242998634</v>
      </c>
      <c r="BK240" s="95">
        <f>求节点(节奏总纲!$D$4:$D$163,U$7:U$166,$BD240)</f>
        <v>14674889110.864239</v>
      </c>
      <c r="BL240" s="91"/>
      <c r="BM240" s="14">
        <v>234</v>
      </c>
      <c r="BN240" s="95">
        <f>求节点(节奏总纲!$D$4:$D$163,AF$7:AF$166,$BD240)</f>
        <v>269.01407740212858</v>
      </c>
      <c r="BO240" s="95">
        <f>求节点(节奏总纲!$D$4:$D$163,AG$7:AG$166,$BD240)</f>
        <v>875.47402925492474</v>
      </c>
      <c r="BP240" s="95">
        <f>求节点(节奏总纲!$D$4:$D$163,AH$7:AH$166,$BD240)</f>
        <v>875.47402925492474</v>
      </c>
      <c r="BQ240" s="95">
        <f>求节点(节奏总纲!$D$4:$D$163,AI$7:AI$166,$BD240)</f>
        <v>2.5000000000000001E-2</v>
      </c>
      <c r="BR240" s="95">
        <f>求节点(节奏总纲!$D$4:$D$163,AJ$7:AJ$166,$BD240)</f>
        <v>2.5000000000000001E-2</v>
      </c>
      <c r="BS240" s="95">
        <f>求节点(节奏总纲!$D$4:$D$163,AM$7:AM$166,$BD240)</f>
        <v>6840.093498141744</v>
      </c>
      <c r="BT240" s="95">
        <f>求节点(节奏总纲!$D$4:$D$163,AN$7:AN$166,$BD240)</f>
        <v>1.5405277918063804</v>
      </c>
      <c r="BU240" s="95">
        <f>求节点(节奏总纲!$D$4:$D$163,AO$7:AO$166,$BD240)</f>
        <v>16494406251.755348</v>
      </c>
    </row>
    <row r="241" spans="56:73" x14ac:dyDescent="0.15">
      <c r="BD241" s="14">
        <v>235</v>
      </c>
      <c r="BE241" s="95">
        <f>求节点(节奏总纲!$D$4:$D$163,M$7:M$166,$BD241)</f>
        <v>269.25553945903732</v>
      </c>
      <c r="BF241" s="95">
        <f>求节点(节奏总纲!$D$4:$D$163,N$7:N$166,$BD241)</f>
        <v>16256.2432716149</v>
      </c>
      <c r="BG241" s="95">
        <f>求节点(节奏总纲!$D$4:$D$163,O$7:O$166,$BD241)</f>
        <v>16256.2432716149</v>
      </c>
      <c r="BH241" s="95">
        <f>求节点(节奏总纲!$D$4:$D$163,P$7:P$166,$BD241)</f>
        <v>2.5000000000000001E-2</v>
      </c>
      <c r="BI241" s="95">
        <f>求节点(节奏总纲!$D$4:$D$163,Q$7:Q$166,$BD241)</f>
        <v>2.5000000000000001E-2</v>
      </c>
      <c r="BJ241" s="95">
        <f>求节点(节奏总纲!$D$4:$D$163,T$7:T$166,$BD241)</f>
        <v>1.5018082762905551</v>
      </c>
      <c r="BK241" s="95">
        <f>求节点(节奏总纲!$D$4:$D$163,U$7:U$166,$BD241)</f>
        <v>14742201309.639757</v>
      </c>
      <c r="BL241" s="91"/>
      <c r="BM241" s="14">
        <v>235</v>
      </c>
      <c r="BN241" s="95">
        <f>求节点(节奏总纲!$D$4:$D$163,AF$7:AF$166,$BD241)</f>
        <v>269.25553945903732</v>
      </c>
      <c r="BO241" s="95">
        <f>求节点(节奏总纲!$D$4:$D$163,AG$7:AG$166,$BD241)</f>
        <v>876.25292327792431</v>
      </c>
      <c r="BP241" s="95">
        <f>求节点(节奏总纲!$D$4:$D$163,AH$7:AH$166,$BD241)</f>
        <v>876.25292327792431</v>
      </c>
      <c r="BQ241" s="95">
        <f>求节点(节奏总纲!$D$4:$D$163,AI$7:AI$166,$BD241)</f>
        <v>2.5000000000000001E-2</v>
      </c>
      <c r="BR241" s="95">
        <f>求节点(节奏总纲!$D$4:$D$163,AJ$7:AJ$166,$BD241)</f>
        <v>2.5000000000000001E-2</v>
      </c>
      <c r="BS241" s="95">
        <f>求节点(节奏总纲!$D$4:$D$163,AM$7:AM$166,$BD241)</f>
        <v>6844.3395863505357</v>
      </c>
      <c r="BT241" s="95">
        <f>求节点(节奏总纲!$D$4:$D$163,AN$7:AN$166,$BD241)</f>
        <v>1.5439907338704977</v>
      </c>
      <c r="BU241" s="95">
        <f>求节点(节奏总纲!$D$4:$D$163,AO$7:AO$166,$BD241)</f>
        <v>16605495158.739637</v>
      </c>
    </row>
    <row r="242" spans="56:73" x14ac:dyDescent="0.15">
      <c r="BD242" s="14">
        <v>236</v>
      </c>
      <c r="BE242" s="95">
        <f>求节点(节奏总纲!$D$4:$D$163,M$7:M$166,$BD242)</f>
        <v>269.49700151594612</v>
      </c>
      <c r="BF242" s="95">
        <f>求节点(节奏总纲!$D$4:$D$163,N$7:N$166,$BD242)</f>
        <v>16280.349430216156</v>
      </c>
      <c r="BG242" s="95">
        <f>求节点(节奏总纲!$D$4:$D$163,O$7:O$166,$BD242)</f>
        <v>16280.349430216156</v>
      </c>
      <c r="BH242" s="95">
        <f>求节点(节奏总纲!$D$4:$D$163,P$7:P$166,$BD242)</f>
        <v>2.5000000000000001E-2</v>
      </c>
      <c r="BI242" s="95">
        <f>求节点(节奏总纲!$D$4:$D$163,Q$7:Q$166,$BD242)</f>
        <v>2.5000000000000001E-2</v>
      </c>
      <c r="BJ242" s="95">
        <f>求节点(节奏总纲!$D$4:$D$163,T$7:T$166,$BD242)</f>
        <v>1.5024658282812469</v>
      </c>
      <c r="BK242" s="95">
        <f>求节点(节奏总纲!$D$4:$D$163,U$7:U$166,$BD242)</f>
        <v>14809513508.415276</v>
      </c>
      <c r="BL242" s="91"/>
      <c r="BM242" s="14">
        <v>236</v>
      </c>
      <c r="BN242" s="95">
        <f>求节点(节奏总纲!$D$4:$D$163,AF$7:AF$166,$BD242)</f>
        <v>269.49700151594612</v>
      </c>
      <c r="BO242" s="95">
        <f>求节点(节奏总纲!$D$4:$D$163,AG$7:AG$166,$BD242)</f>
        <v>877.03181730092388</v>
      </c>
      <c r="BP242" s="95">
        <f>求节点(节奏总纲!$D$4:$D$163,AH$7:AH$166,$BD242)</f>
        <v>877.03181730092388</v>
      </c>
      <c r="BQ242" s="95">
        <f>求节点(节奏总纲!$D$4:$D$163,AI$7:AI$166,$BD242)</f>
        <v>2.5000000000000001E-2</v>
      </c>
      <c r="BR242" s="95">
        <f>求节点(节奏总纲!$D$4:$D$163,AJ$7:AJ$166,$BD242)</f>
        <v>2.5000000000000001E-2</v>
      </c>
      <c r="BS242" s="95">
        <f>求节点(节奏总纲!$D$4:$D$163,AM$7:AM$166,$BD242)</f>
        <v>6848.5856745593273</v>
      </c>
      <c r="BT242" s="95">
        <f>求节点(节奏总纲!$D$4:$D$163,AN$7:AN$166,$BD242)</f>
        <v>1.5474536759346151</v>
      </c>
      <c r="BU242" s="95">
        <f>求节点(节奏总纲!$D$4:$D$163,AO$7:AO$166,$BD242)</f>
        <v>16716584065.723927</v>
      </c>
    </row>
    <row r="243" spans="56:73" x14ac:dyDescent="0.15">
      <c r="BD243" s="14">
        <v>237</v>
      </c>
      <c r="BE243" s="95">
        <f>求节点(节奏总纲!$D$4:$D$163,M$7:M$166,$BD243)</f>
        <v>269.73846357285487</v>
      </c>
      <c r="BF243" s="95">
        <f>求节点(节奏总纲!$D$4:$D$163,N$7:N$166,$BD243)</f>
        <v>16304.455588817413</v>
      </c>
      <c r="BG243" s="95">
        <f>求节点(节奏总纲!$D$4:$D$163,O$7:O$166,$BD243)</f>
        <v>16304.455588817413</v>
      </c>
      <c r="BH243" s="95">
        <f>求节点(节奏总纲!$D$4:$D$163,P$7:P$166,$BD243)</f>
        <v>2.5000000000000001E-2</v>
      </c>
      <c r="BI243" s="95">
        <f>求节点(节奏总纲!$D$4:$D$163,Q$7:Q$166,$BD243)</f>
        <v>2.5000000000000001E-2</v>
      </c>
      <c r="BJ243" s="95">
        <f>求节点(节奏总纲!$D$4:$D$163,T$7:T$166,$BD243)</f>
        <v>1.5031233802719386</v>
      </c>
      <c r="BK243" s="95">
        <f>求节点(节奏总纲!$D$4:$D$163,U$7:U$166,$BD243)</f>
        <v>14876825707.190796</v>
      </c>
      <c r="BL243" s="91"/>
      <c r="BM243" s="14">
        <v>237</v>
      </c>
      <c r="BN243" s="95">
        <f>求节点(节奏总纲!$D$4:$D$163,AF$7:AF$166,$BD243)</f>
        <v>269.73846357285487</v>
      </c>
      <c r="BO243" s="95">
        <f>求节点(节奏总纲!$D$4:$D$163,AG$7:AG$166,$BD243)</f>
        <v>877.81071132392333</v>
      </c>
      <c r="BP243" s="95">
        <f>求节点(节奏总纲!$D$4:$D$163,AH$7:AH$166,$BD243)</f>
        <v>877.81071132392333</v>
      </c>
      <c r="BQ243" s="95">
        <f>求节点(节奏总纲!$D$4:$D$163,AI$7:AI$166,$BD243)</f>
        <v>2.5000000000000001E-2</v>
      </c>
      <c r="BR243" s="95">
        <f>求节点(节奏总纲!$D$4:$D$163,AJ$7:AJ$166,$BD243)</f>
        <v>2.5000000000000001E-2</v>
      </c>
      <c r="BS243" s="95">
        <f>求节点(节奏总纲!$D$4:$D$163,AM$7:AM$166,$BD243)</f>
        <v>6852.8317627681181</v>
      </c>
      <c r="BT243" s="95">
        <f>求节点(节奏总纲!$D$4:$D$163,AN$7:AN$166,$BD243)</f>
        <v>1.5509166179987324</v>
      </c>
      <c r="BU243" s="95">
        <f>求节点(节奏总纲!$D$4:$D$163,AO$7:AO$166,$BD243)</f>
        <v>16827672972.708216</v>
      </c>
    </row>
    <row r="244" spans="56:73" x14ac:dyDescent="0.15">
      <c r="BD244" s="14">
        <v>238</v>
      </c>
      <c r="BE244" s="95">
        <f>求节点(节奏总纲!$D$4:$D$163,M$7:M$166,$BD244)</f>
        <v>269.97748800114425</v>
      </c>
      <c r="BF244" s="95">
        <f>求节点(节奏总纲!$D$4:$D$163,N$7:N$166,$BD244)</f>
        <v>16328.330005440192</v>
      </c>
      <c r="BG244" s="95">
        <f>求节点(节奏总纲!$D$4:$D$163,O$7:O$166,$BD244)</f>
        <v>16328.330005440192</v>
      </c>
      <c r="BH244" s="95">
        <f>求节点(节奏总纲!$D$4:$D$163,P$7:P$166,$BD244)</f>
        <v>2.5000000000000001E-2</v>
      </c>
      <c r="BI244" s="95">
        <f>求节点(节奏总纲!$D$4:$D$163,Q$7:Q$166,$BD244)</f>
        <v>2.5000000000000001E-2</v>
      </c>
      <c r="BJ244" s="95">
        <f>求节点(节奏总纲!$D$4:$D$163,T$7:T$166,$BD244)</f>
        <v>1.5037746109568679</v>
      </c>
      <c r="BK244" s="95">
        <f>求节点(节奏总纲!$D$4:$D$163,U$7:U$166,$BD244)</f>
        <v>14944000651.904335</v>
      </c>
      <c r="BL244" s="91"/>
      <c r="BM244" s="14">
        <v>238</v>
      </c>
      <c r="BN244" s="95">
        <f>求节点(节奏总纲!$D$4:$D$163,AF$7:AF$166,$BD244)</f>
        <v>269.97748800114425</v>
      </c>
      <c r="BO244" s="95">
        <f>求节点(节奏总纲!$D$4:$D$163,AG$7:AG$166,$BD244)</f>
        <v>878.58428031285428</v>
      </c>
      <c r="BP244" s="95">
        <f>求节点(节奏总纲!$D$4:$D$163,AH$7:AH$166,$BD244)</f>
        <v>878.58428031285428</v>
      </c>
      <c r="BQ244" s="95">
        <f>求节点(节奏总纲!$D$4:$D$163,AI$7:AI$166,$BD244)</f>
        <v>2.5000000000000001E-2</v>
      </c>
      <c r="BR244" s="95">
        <f>求节点(节奏总纲!$D$4:$D$163,AJ$7:AJ$166,$BD244)</f>
        <v>2.5000000000000001E-2</v>
      </c>
      <c r="BS244" s="95">
        <f>求节点(节奏总纲!$D$4:$D$163,AM$7:AM$166,$BD244)</f>
        <v>6857.0224610390678</v>
      </c>
      <c r="BT244" s="95">
        <f>求节点(节奏总纲!$D$4:$D$163,AN$7:AN$166,$BD244)</f>
        <v>1.5543561651177051</v>
      </c>
      <c r="BU244" s="95">
        <f>求节点(节奏总纲!$D$4:$D$163,AO$7:AO$166,$BD244)</f>
        <v>16939309622.852772</v>
      </c>
    </row>
    <row r="245" spans="56:73" x14ac:dyDescent="0.15">
      <c r="BD245" s="14">
        <v>239</v>
      </c>
      <c r="BE245" s="95">
        <f>求节点(节奏总纲!$D$4:$D$163,M$7:M$166,$BD245)</f>
        <v>270.20196950863726</v>
      </c>
      <c r="BF245" s="95">
        <f>求节点(节奏总纲!$D$4:$D$163,N$7:N$166,$BD245)</f>
        <v>16350.821846714382</v>
      </c>
      <c r="BG245" s="95">
        <f>求节点(节奏总纲!$D$4:$D$163,O$7:O$166,$BD245)</f>
        <v>16350.821846714382</v>
      </c>
      <c r="BH245" s="95">
        <f>求节点(节奏总纲!$D$4:$D$163,P$7:P$166,$BD245)</f>
        <v>2.5000000000000001E-2</v>
      </c>
      <c r="BI245" s="95">
        <f>求节点(节奏总纲!$D$4:$D$163,Q$7:Q$166,$BD245)</f>
        <v>2.5000000000000001E-2</v>
      </c>
      <c r="BJ245" s="95">
        <f>求节点(节奏总纲!$D$4:$D$163,T$7:T$166,$BD245)</f>
        <v>1.5043881286578342</v>
      </c>
      <c r="BK245" s="95">
        <f>求节点(节奏总纲!$D$4:$D$163,U$7:U$166,$BD245)</f>
        <v>15010356737.282021</v>
      </c>
      <c r="BL245" s="91"/>
      <c r="BM245" s="14">
        <v>239</v>
      </c>
      <c r="BN245" s="95">
        <f>求节点(节奏总纲!$D$4:$D$163,AF$7:AF$166,$BD245)</f>
        <v>270.20196950863726</v>
      </c>
      <c r="BO245" s="95">
        <f>求节点(节奏总纲!$D$4:$D$163,AG$7:AG$166,$BD245)</f>
        <v>879.32608008637578</v>
      </c>
      <c r="BP245" s="95">
        <f>求节点(节奏总纲!$D$4:$D$163,AH$7:AH$166,$BD245)</f>
        <v>879.32608008637578</v>
      </c>
      <c r="BQ245" s="95">
        <f>求节点(节奏总纲!$D$4:$D$163,AI$7:AI$166,$BD245)</f>
        <v>2.5000000000000001E-2</v>
      </c>
      <c r="BR245" s="95">
        <f>求节点(节奏总纲!$D$4:$D$163,AJ$7:AJ$166,$BD245)</f>
        <v>2.5000000000000001E-2</v>
      </c>
      <c r="BS245" s="95">
        <f>求节点(节奏总纲!$D$4:$D$163,AM$7:AM$166,$BD245)</f>
        <v>6860.8827022943187</v>
      </c>
      <c r="BT245" s="95">
        <f>求节点(节奏总纲!$D$4:$D$163,AN$7:AN$166,$BD245)</f>
        <v>1.5576561377208691</v>
      </c>
      <c r="BU245" s="95">
        <f>求节点(节奏总纲!$D$4:$D$163,AO$7:AO$166,$BD245)</f>
        <v>17054214115.084957</v>
      </c>
    </row>
    <row r="246" spans="56:73" x14ac:dyDescent="0.15">
      <c r="BD246" s="14">
        <v>240</v>
      </c>
      <c r="BE246" s="95">
        <f>求节点(节奏总纲!$D$4:$D$163,M$7:M$166,$BD246)</f>
        <v>270.42645101613033</v>
      </c>
      <c r="BF246" s="95">
        <f>求节点(节奏总纲!$D$4:$D$163,N$7:N$166,$BD246)</f>
        <v>16373.313687988573</v>
      </c>
      <c r="BG246" s="95">
        <f>求节点(节奏总纲!$D$4:$D$163,O$7:O$166,$BD246)</f>
        <v>16373.313687988573</v>
      </c>
      <c r="BH246" s="95">
        <f>求节点(节奏总纲!$D$4:$D$163,P$7:P$166,$BD246)</f>
        <v>2.5000000000000001E-2</v>
      </c>
      <c r="BI246" s="95">
        <f>求节点(节奏总纲!$D$4:$D$163,Q$7:Q$166,$BD246)</f>
        <v>2.5000000000000001E-2</v>
      </c>
      <c r="BJ246" s="95">
        <f>求节点(节奏总纲!$D$4:$D$163,T$7:T$166,$BD246)</f>
        <v>1.5050016463588003</v>
      </c>
      <c r="BK246" s="95">
        <f>求节点(节奏总纲!$D$4:$D$163,U$7:U$166,$BD246)</f>
        <v>15076712822.659706</v>
      </c>
      <c r="BL246" s="91"/>
      <c r="BM246" s="14">
        <v>240</v>
      </c>
      <c r="BN246" s="95">
        <f>求节点(节奏总纲!$D$4:$D$163,AF$7:AF$166,$BD246)</f>
        <v>270.42645101613033</v>
      </c>
      <c r="BO246" s="95">
        <f>求节点(节奏总纲!$D$4:$D$163,AG$7:AG$166,$BD246)</f>
        <v>880.06787985989718</v>
      </c>
      <c r="BP246" s="95">
        <f>求节点(节奏总纲!$D$4:$D$163,AH$7:AH$166,$BD246)</f>
        <v>880.06787985989718</v>
      </c>
      <c r="BQ246" s="95">
        <f>求节点(节奏总纲!$D$4:$D$163,AI$7:AI$166,$BD246)</f>
        <v>2.5000000000000001E-2</v>
      </c>
      <c r="BR246" s="95">
        <f>求节点(节奏总纲!$D$4:$D$163,AJ$7:AJ$166,$BD246)</f>
        <v>2.5000000000000001E-2</v>
      </c>
      <c r="BS246" s="95">
        <f>求节点(节奏总纲!$D$4:$D$163,AM$7:AM$166,$BD246)</f>
        <v>6864.7429435495696</v>
      </c>
      <c r="BT246" s="95">
        <f>求节点(节奏总纲!$D$4:$D$163,AN$7:AN$166,$BD246)</f>
        <v>1.560956110324033</v>
      </c>
      <c r="BU246" s="95">
        <f>求节点(节奏总纲!$D$4:$D$163,AO$7:AO$166,$BD246)</f>
        <v>17169118607.317144</v>
      </c>
    </row>
    <row r="247" spans="56:73" x14ac:dyDescent="0.15">
      <c r="BD247" s="14">
        <v>241</v>
      </c>
      <c r="BE247" s="95">
        <f>求节点(节奏总纲!$D$4:$D$163,M$7:M$166,$BD247)</f>
        <v>270.65093252362334</v>
      </c>
      <c r="BF247" s="95">
        <f>求节点(节奏总纲!$D$4:$D$163,N$7:N$166,$BD247)</f>
        <v>16395.805529262765</v>
      </c>
      <c r="BG247" s="95">
        <f>求节点(节奏总纲!$D$4:$D$163,O$7:O$166,$BD247)</f>
        <v>16395.805529262765</v>
      </c>
      <c r="BH247" s="95">
        <f>求节点(节奏总纲!$D$4:$D$163,P$7:P$166,$BD247)</f>
        <v>2.5000000000000001E-2</v>
      </c>
      <c r="BI247" s="95">
        <f>求节点(节奏总纲!$D$4:$D$163,Q$7:Q$166,$BD247)</f>
        <v>2.5000000000000001E-2</v>
      </c>
      <c r="BJ247" s="95">
        <f>求节点(节奏总纲!$D$4:$D$163,T$7:T$166,$BD247)</f>
        <v>1.5056151640597664</v>
      </c>
      <c r="BK247" s="95">
        <f>求节点(节奏总纲!$D$4:$D$163,U$7:U$166,$BD247)</f>
        <v>15143068908.037392</v>
      </c>
      <c r="BL247" s="91"/>
      <c r="BM247" s="14">
        <v>241</v>
      </c>
      <c r="BN247" s="95">
        <f>求节点(节奏总纲!$D$4:$D$163,AF$7:AF$166,$BD247)</f>
        <v>270.65093252362334</v>
      </c>
      <c r="BO247" s="95">
        <f>求节点(节奏总纲!$D$4:$D$163,AG$7:AG$166,$BD247)</f>
        <v>880.80967963341868</v>
      </c>
      <c r="BP247" s="95">
        <f>求节点(节奏总纲!$D$4:$D$163,AH$7:AH$166,$BD247)</f>
        <v>880.80967963341868</v>
      </c>
      <c r="BQ247" s="95">
        <f>求节点(节奏总纲!$D$4:$D$163,AI$7:AI$166,$BD247)</f>
        <v>2.5000000000000001E-2</v>
      </c>
      <c r="BR247" s="95">
        <f>求节点(节奏总纲!$D$4:$D$163,AJ$7:AJ$166,$BD247)</f>
        <v>2.5000000000000001E-2</v>
      </c>
      <c r="BS247" s="95">
        <f>求节点(节奏总纲!$D$4:$D$163,AM$7:AM$166,$BD247)</f>
        <v>6868.6031848048206</v>
      </c>
      <c r="BT247" s="95">
        <f>求节点(节奏总纲!$D$4:$D$163,AN$7:AN$166,$BD247)</f>
        <v>1.5642560829271972</v>
      </c>
      <c r="BU247" s="95">
        <f>求节点(节奏总纲!$D$4:$D$163,AO$7:AO$166,$BD247)</f>
        <v>17284023099.549332</v>
      </c>
    </row>
    <row r="248" spans="56:73" x14ac:dyDescent="0.15">
      <c r="BD248" s="14">
        <v>242</v>
      </c>
      <c r="BE248" s="95">
        <f>求节点(节奏总纲!$D$4:$D$163,M$7:M$166,$BD248)</f>
        <v>270.87541403111641</v>
      </c>
      <c r="BF248" s="95">
        <f>求节点(节奏总纲!$D$4:$D$163,N$7:N$166,$BD248)</f>
        <v>16418.297370536955</v>
      </c>
      <c r="BG248" s="95">
        <f>求节点(节奏总纲!$D$4:$D$163,O$7:O$166,$BD248)</f>
        <v>16418.297370536955</v>
      </c>
      <c r="BH248" s="95">
        <f>求节点(节奏总纲!$D$4:$D$163,P$7:P$166,$BD248)</f>
        <v>2.5000000000000001E-2</v>
      </c>
      <c r="BI248" s="95">
        <f>求节点(节奏总纲!$D$4:$D$163,Q$7:Q$166,$BD248)</f>
        <v>2.5000000000000001E-2</v>
      </c>
      <c r="BJ248" s="95">
        <f>求节点(节奏总纲!$D$4:$D$163,T$7:T$166,$BD248)</f>
        <v>1.5062286817607324</v>
      </c>
      <c r="BK248" s="95">
        <f>求节点(节奏总纲!$D$4:$D$163,U$7:U$166,$BD248)</f>
        <v>15209424993.415077</v>
      </c>
      <c r="BL248" s="91"/>
      <c r="BM248" s="14">
        <v>242</v>
      </c>
      <c r="BN248" s="95">
        <f>求节点(节奏总纲!$D$4:$D$163,AF$7:AF$166,$BD248)</f>
        <v>270.87541403111641</v>
      </c>
      <c r="BO248" s="95">
        <f>求节点(节奏总纲!$D$4:$D$163,AG$7:AG$166,$BD248)</f>
        <v>881.55147940694019</v>
      </c>
      <c r="BP248" s="95">
        <f>求节点(节奏总纲!$D$4:$D$163,AH$7:AH$166,$BD248)</f>
        <v>881.55147940694019</v>
      </c>
      <c r="BQ248" s="95">
        <f>求节点(节奏总纲!$D$4:$D$163,AI$7:AI$166,$BD248)</f>
        <v>2.5000000000000001E-2</v>
      </c>
      <c r="BR248" s="95">
        <f>求节点(节奏总纲!$D$4:$D$163,AJ$7:AJ$166,$BD248)</f>
        <v>2.5000000000000001E-2</v>
      </c>
      <c r="BS248" s="95">
        <f>求节点(节奏总纲!$D$4:$D$163,AM$7:AM$166,$BD248)</f>
        <v>6872.4634260600715</v>
      </c>
      <c r="BT248" s="95">
        <f>求节点(节奏总纲!$D$4:$D$163,AN$7:AN$166,$BD248)</f>
        <v>1.5675560555303611</v>
      </c>
      <c r="BU248" s="95">
        <f>求节点(节奏总纲!$D$4:$D$163,AO$7:AO$166,$BD248)</f>
        <v>17398927591.781517</v>
      </c>
    </row>
    <row r="249" spans="56:73" x14ac:dyDescent="0.15">
      <c r="BD249" s="14">
        <v>243</v>
      </c>
      <c r="BE249" s="95">
        <f>求节点(节奏总纲!$D$4:$D$163,M$7:M$166,$BD249)</f>
        <v>271.09989553860942</v>
      </c>
      <c r="BF249" s="95">
        <f>求节点(节奏总纲!$D$4:$D$163,N$7:N$166,$BD249)</f>
        <v>16440.789211811145</v>
      </c>
      <c r="BG249" s="95">
        <f>求节点(节奏总纲!$D$4:$D$163,O$7:O$166,$BD249)</f>
        <v>16440.789211811145</v>
      </c>
      <c r="BH249" s="95">
        <f>求节点(节奏总纲!$D$4:$D$163,P$7:P$166,$BD249)</f>
        <v>2.5000000000000001E-2</v>
      </c>
      <c r="BI249" s="95">
        <f>求节点(节奏总纲!$D$4:$D$163,Q$7:Q$166,$BD249)</f>
        <v>2.5000000000000001E-2</v>
      </c>
      <c r="BJ249" s="95">
        <f>求节点(节奏总纲!$D$4:$D$163,T$7:T$166,$BD249)</f>
        <v>1.5068421994616985</v>
      </c>
      <c r="BK249" s="95">
        <f>求节点(节奏总纲!$D$4:$D$163,U$7:U$166,$BD249)</f>
        <v>15275781078.792763</v>
      </c>
      <c r="BL249" s="91"/>
      <c r="BM249" s="14">
        <v>243</v>
      </c>
      <c r="BN249" s="95">
        <f>求节点(节奏总纲!$D$4:$D$163,AF$7:AF$166,$BD249)</f>
        <v>271.09989553860942</v>
      </c>
      <c r="BO249" s="95">
        <f>求节点(节奏总纲!$D$4:$D$163,AG$7:AG$166,$BD249)</f>
        <v>882.29327918046158</v>
      </c>
      <c r="BP249" s="95">
        <f>求节点(节奏总纲!$D$4:$D$163,AH$7:AH$166,$BD249)</f>
        <v>882.29327918046158</v>
      </c>
      <c r="BQ249" s="95">
        <f>求节点(节奏总纲!$D$4:$D$163,AI$7:AI$166,$BD249)</f>
        <v>2.5000000000000001E-2</v>
      </c>
      <c r="BR249" s="95">
        <f>求节点(节奏总纲!$D$4:$D$163,AJ$7:AJ$166,$BD249)</f>
        <v>2.5000000000000001E-2</v>
      </c>
      <c r="BS249" s="95">
        <f>求节点(节奏总纲!$D$4:$D$163,AM$7:AM$166,$BD249)</f>
        <v>6876.3236673153224</v>
      </c>
      <c r="BT249" s="95">
        <f>求节点(节奏总纲!$D$4:$D$163,AN$7:AN$166,$BD249)</f>
        <v>1.5708560281335251</v>
      </c>
      <c r="BU249" s="95">
        <f>求节点(节奏总纲!$D$4:$D$163,AO$7:AO$166,$BD249)</f>
        <v>17513832084.013706</v>
      </c>
    </row>
    <row r="250" spans="56:73" x14ac:dyDescent="0.15">
      <c r="BD250" s="14">
        <v>244</v>
      </c>
      <c r="BE250" s="95">
        <f>求节点(节奏总纲!$D$4:$D$163,M$7:M$166,$BD250)</f>
        <v>271.32437704610248</v>
      </c>
      <c r="BF250" s="95">
        <f>求节点(节奏总纲!$D$4:$D$163,N$7:N$166,$BD250)</f>
        <v>16463.281053085335</v>
      </c>
      <c r="BG250" s="95">
        <f>求节点(节奏总纲!$D$4:$D$163,O$7:O$166,$BD250)</f>
        <v>16463.281053085335</v>
      </c>
      <c r="BH250" s="95">
        <f>求节点(节奏总纲!$D$4:$D$163,P$7:P$166,$BD250)</f>
        <v>2.5000000000000001E-2</v>
      </c>
      <c r="BI250" s="95">
        <f>求节点(节奏总纲!$D$4:$D$163,Q$7:Q$166,$BD250)</f>
        <v>2.5000000000000001E-2</v>
      </c>
      <c r="BJ250" s="95">
        <f>求节点(节奏总纲!$D$4:$D$163,T$7:T$166,$BD250)</f>
        <v>1.5074557171626646</v>
      </c>
      <c r="BK250" s="95">
        <f>求节点(节奏总纲!$D$4:$D$163,U$7:U$166,$BD250)</f>
        <v>15342137164.170448</v>
      </c>
      <c r="BL250" s="91"/>
      <c r="BM250" s="14">
        <v>244</v>
      </c>
      <c r="BN250" s="95">
        <f>求节点(节奏总纲!$D$4:$D$163,AF$7:AF$166,$BD250)</f>
        <v>271.32437704610248</v>
      </c>
      <c r="BO250" s="95">
        <f>求节点(节奏总纲!$D$4:$D$163,AG$7:AG$166,$BD250)</f>
        <v>883.03507895398309</v>
      </c>
      <c r="BP250" s="95">
        <f>求节点(节奏总纲!$D$4:$D$163,AH$7:AH$166,$BD250)</f>
        <v>883.03507895398309</v>
      </c>
      <c r="BQ250" s="95">
        <f>求节点(节奏总纲!$D$4:$D$163,AI$7:AI$166,$BD250)</f>
        <v>2.5000000000000001E-2</v>
      </c>
      <c r="BR250" s="95">
        <f>求节点(节奏总纲!$D$4:$D$163,AJ$7:AJ$166,$BD250)</f>
        <v>2.5000000000000001E-2</v>
      </c>
      <c r="BS250" s="95">
        <f>求节点(节奏总纲!$D$4:$D$163,AM$7:AM$166,$BD250)</f>
        <v>6880.1839085705733</v>
      </c>
      <c r="BT250" s="95">
        <f>求节点(节奏总纲!$D$4:$D$163,AN$7:AN$166,$BD250)</f>
        <v>1.5741560007366893</v>
      </c>
      <c r="BU250" s="95">
        <f>求节点(节奏总纲!$D$4:$D$163,AO$7:AO$166,$BD250)</f>
        <v>17628736576.245892</v>
      </c>
    </row>
    <row r="251" spans="56:73" x14ac:dyDescent="0.15">
      <c r="BD251" s="14">
        <v>245</v>
      </c>
      <c r="BE251" s="95">
        <f>求节点(节奏总纲!$D$4:$D$163,M$7:M$166,$BD251)</f>
        <v>271.54885855359549</v>
      </c>
      <c r="BF251" s="95">
        <f>求节点(节奏总纲!$D$4:$D$163,N$7:N$166,$BD251)</f>
        <v>16485.772894359528</v>
      </c>
      <c r="BG251" s="95">
        <f>求节点(节奏总纲!$D$4:$D$163,O$7:O$166,$BD251)</f>
        <v>16485.772894359528</v>
      </c>
      <c r="BH251" s="95">
        <f>求节点(节奏总纲!$D$4:$D$163,P$7:P$166,$BD251)</f>
        <v>2.5000000000000001E-2</v>
      </c>
      <c r="BI251" s="95">
        <f>求节点(节奏总纲!$D$4:$D$163,Q$7:Q$166,$BD251)</f>
        <v>2.5000000000000001E-2</v>
      </c>
      <c r="BJ251" s="95">
        <f>求节点(节奏总纲!$D$4:$D$163,T$7:T$166,$BD251)</f>
        <v>1.5080692348636306</v>
      </c>
      <c r="BK251" s="95">
        <f>求节点(节奏总纲!$D$4:$D$163,U$7:U$166,$BD251)</f>
        <v>15408493249.548134</v>
      </c>
      <c r="BL251" s="91"/>
      <c r="BM251" s="14">
        <v>245</v>
      </c>
      <c r="BN251" s="95">
        <f>求节点(节奏总纲!$D$4:$D$163,AF$7:AF$166,$BD251)</f>
        <v>271.54885855359549</v>
      </c>
      <c r="BO251" s="95">
        <f>求节点(节奏总纲!$D$4:$D$163,AG$7:AG$166,$BD251)</f>
        <v>883.7768787275046</v>
      </c>
      <c r="BP251" s="95">
        <f>求节点(节奏总纲!$D$4:$D$163,AH$7:AH$166,$BD251)</f>
        <v>883.7768787275046</v>
      </c>
      <c r="BQ251" s="95">
        <f>求节点(节奏总纲!$D$4:$D$163,AI$7:AI$166,$BD251)</f>
        <v>2.5000000000000001E-2</v>
      </c>
      <c r="BR251" s="95">
        <f>求节点(节奏总纲!$D$4:$D$163,AJ$7:AJ$166,$BD251)</f>
        <v>2.5000000000000001E-2</v>
      </c>
      <c r="BS251" s="95">
        <f>求节点(节奏总纲!$D$4:$D$163,AM$7:AM$166,$BD251)</f>
        <v>6884.0441498258242</v>
      </c>
      <c r="BT251" s="95">
        <f>求节点(节奏总纲!$D$4:$D$163,AN$7:AN$166,$BD251)</f>
        <v>1.5774559733398532</v>
      </c>
      <c r="BU251" s="95">
        <f>求节点(节奏总纲!$D$4:$D$163,AO$7:AO$166,$BD251)</f>
        <v>17743641068.478081</v>
      </c>
    </row>
    <row r="252" spans="56:73" x14ac:dyDescent="0.15">
      <c r="BD252" s="14">
        <v>246</v>
      </c>
      <c r="BE252" s="95">
        <f>求节点(节奏总纲!$D$4:$D$163,M$7:M$166,$BD252)</f>
        <v>271.77334006108856</v>
      </c>
      <c r="BF252" s="95">
        <f>求节点(节奏总纲!$D$4:$D$163,N$7:N$166,$BD252)</f>
        <v>16508.264735633718</v>
      </c>
      <c r="BG252" s="95">
        <f>求节点(节奏总纲!$D$4:$D$163,O$7:O$166,$BD252)</f>
        <v>16508.264735633718</v>
      </c>
      <c r="BH252" s="95">
        <f>求节点(节奏总纲!$D$4:$D$163,P$7:P$166,$BD252)</f>
        <v>2.5000000000000001E-2</v>
      </c>
      <c r="BI252" s="95">
        <f>求节点(节奏总纲!$D$4:$D$163,Q$7:Q$166,$BD252)</f>
        <v>2.5000000000000001E-2</v>
      </c>
      <c r="BJ252" s="95">
        <f>求节点(节奏总纲!$D$4:$D$163,T$7:T$166,$BD252)</f>
        <v>1.5086827525645969</v>
      </c>
      <c r="BK252" s="95">
        <f>求节点(节奏总纲!$D$4:$D$163,U$7:U$166,$BD252)</f>
        <v>15474849334.925819</v>
      </c>
      <c r="BL252" s="91"/>
      <c r="BM252" s="14">
        <v>246</v>
      </c>
      <c r="BN252" s="95">
        <f>求节点(节奏总纲!$D$4:$D$163,AF$7:AF$166,$BD252)</f>
        <v>271.77334006108856</v>
      </c>
      <c r="BO252" s="95">
        <f>求节点(节奏总纲!$D$4:$D$163,AG$7:AG$166,$BD252)</f>
        <v>884.5186785010261</v>
      </c>
      <c r="BP252" s="95">
        <f>求节点(节奏总纲!$D$4:$D$163,AH$7:AH$166,$BD252)</f>
        <v>884.5186785010261</v>
      </c>
      <c r="BQ252" s="95">
        <f>求节点(节奏总纲!$D$4:$D$163,AI$7:AI$166,$BD252)</f>
        <v>2.5000000000000001E-2</v>
      </c>
      <c r="BR252" s="95">
        <f>求节点(节奏总纲!$D$4:$D$163,AJ$7:AJ$166,$BD252)</f>
        <v>2.5000000000000001E-2</v>
      </c>
      <c r="BS252" s="95">
        <f>求节点(节奏总纲!$D$4:$D$163,AM$7:AM$166,$BD252)</f>
        <v>6887.9043910810751</v>
      </c>
      <c r="BT252" s="95">
        <f>求节点(节奏总纲!$D$4:$D$163,AN$7:AN$166,$BD252)</f>
        <v>1.5807559459430174</v>
      </c>
      <c r="BU252" s="95">
        <f>求节点(节奏总纲!$D$4:$D$163,AO$7:AO$166,$BD252)</f>
        <v>17858545560.710266</v>
      </c>
    </row>
    <row r="253" spans="56:73" x14ac:dyDescent="0.15">
      <c r="BD253" s="14">
        <v>247</v>
      </c>
      <c r="BE253" s="95">
        <f>求节点(节奏总纲!$D$4:$D$163,M$7:M$166,$BD253)</f>
        <v>271.99782156858157</v>
      </c>
      <c r="BF253" s="95">
        <f>求节点(节奏总纲!$D$4:$D$163,N$7:N$166,$BD253)</f>
        <v>16530.756576907908</v>
      </c>
      <c r="BG253" s="95">
        <f>求节点(节奏总纲!$D$4:$D$163,O$7:O$166,$BD253)</f>
        <v>16530.756576907908</v>
      </c>
      <c r="BH253" s="95">
        <f>求节点(节奏总纲!$D$4:$D$163,P$7:P$166,$BD253)</f>
        <v>2.5000000000000001E-2</v>
      </c>
      <c r="BI253" s="95">
        <f>求节点(节奏总纲!$D$4:$D$163,Q$7:Q$166,$BD253)</f>
        <v>2.5000000000000001E-2</v>
      </c>
      <c r="BJ253" s="95">
        <f>求节点(节奏总纲!$D$4:$D$163,T$7:T$166,$BD253)</f>
        <v>1.509296270265563</v>
      </c>
      <c r="BK253" s="95">
        <f>求节点(节奏总纲!$D$4:$D$163,U$7:U$166,$BD253)</f>
        <v>15541205420.303505</v>
      </c>
      <c r="BL253" s="91"/>
      <c r="BM253" s="14">
        <v>247</v>
      </c>
      <c r="BN253" s="95">
        <f>求节点(节奏总纲!$D$4:$D$163,AF$7:AF$166,$BD253)</f>
        <v>271.99782156858157</v>
      </c>
      <c r="BO253" s="95">
        <f>求节点(节奏总纲!$D$4:$D$163,AG$7:AG$166,$BD253)</f>
        <v>885.26047827454749</v>
      </c>
      <c r="BP253" s="95">
        <f>求节点(节奏总纲!$D$4:$D$163,AH$7:AH$166,$BD253)</f>
        <v>885.26047827454749</v>
      </c>
      <c r="BQ253" s="95">
        <f>求节点(节奏总纲!$D$4:$D$163,AI$7:AI$166,$BD253)</f>
        <v>2.5000000000000001E-2</v>
      </c>
      <c r="BR253" s="95">
        <f>求节点(节奏总纲!$D$4:$D$163,AJ$7:AJ$166,$BD253)</f>
        <v>2.5000000000000001E-2</v>
      </c>
      <c r="BS253" s="95">
        <f>求节点(节奏总纲!$D$4:$D$163,AM$7:AM$166,$BD253)</f>
        <v>6891.764632336326</v>
      </c>
      <c r="BT253" s="95">
        <f>求节点(节奏总纲!$D$4:$D$163,AN$7:AN$166,$BD253)</f>
        <v>1.5840559185461813</v>
      </c>
      <c r="BU253" s="95">
        <f>求节点(节奏总纲!$D$4:$D$163,AO$7:AO$166,$BD253)</f>
        <v>17973450052.942455</v>
      </c>
    </row>
    <row r="254" spans="56:73" x14ac:dyDescent="0.15">
      <c r="BD254" s="14">
        <v>248</v>
      </c>
      <c r="BE254" s="95">
        <f>求节点(节奏总纲!$D$4:$D$163,M$7:M$166,$BD254)</f>
        <v>272.22230307607458</v>
      </c>
      <c r="BF254" s="95">
        <f>求节点(节奏总纲!$D$4:$D$163,N$7:N$166,$BD254)</f>
        <v>16553.248418182098</v>
      </c>
      <c r="BG254" s="95">
        <f>求节点(节奏总纲!$D$4:$D$163,O$7:O$166,$BD254)</f>
        <v>16553.248418182098</v>
      </c>
      <c r="BH254" s="95">
        <f>求节点(节奏总纲!$D$4:$D$163,P$7:P$166,$BD254)</f>
        <v>2.5000000000000001E-2</v>
      </c>
      <c r="BI254" s="95">
        <f>求节点(节奏总纲!$D$4:$D$163,Q$7:Q$166,$BD254)</f>
        <v>2.5000000000000001E-2</v>
      </c>
      <c r="BJ254" s="95">
        <f>求节点(节奏总纲!$D$4:$D$163,T$7:T$166,$BD254)</f>
        <v>1.5099097879665291</v>
      </c>
      <c r="BK254" s="95">
        <f>求节点(节奏总纲!$D$4:$D$163,U$7:U$166,$BD254)</f>
        <v>15607561505.681189</v>
      </c>
      <c r="BL254" s="91"/>
      <c r="BM254" s="14">
        <v>248</v>
      </c>
      <c r="BN254" s="95">
        <f>求节点(节奏总纲!$D$4:$D$163,AF$7:AF$166,$BD254)</f>
        <v>272.22230307607458</v>
      </c>
      <c r="BO254" s="95">
        <f>求节点(节奏总纲!$D$4:$D$163,AG$7:AG$166,$BD254)</f>
        <v>886.002278048069</v>
      </c>
      <c r="BP254" s="95">
        <f>求节点(节奏总纲!$D$4:$D$163,AH$7:AH$166,$BD254)</f>
        <v>886.002278048069</v>
      </c>
      <c r="BQ254" s="95">
        <f>求节点(节奏总纲!$D$4:$D$163,AI$7:AI$166,$BD254)</f>
        <v>2.5000000000000001E-2</v>
      </c>
      <c r="BR254" s="95">
        <f>求节点(节奏总纲!$D$4:$D$163,AJ$7:AJ$166,$BD254)</f>
        <v>2.5000000000000001E-2</v>
      </c>
      <c r="BS254" s="95">
        <f>求节点(节奏总纲!$D$4:$D$163,AM$7:AM$166,$BD254)</f>
        <v>6895.6248735915769</v>
      </c>
      <c r="BT254" s="95">
        <f>求节点(节奏总纲!$D$4:$D$163,AN$7:AN$166,$BD254)</f>
        <v>1.5873558911493453</v>
      </c>
      <c r="BU254" s="95">
        <f>求节点(节奏总纲!$D$4:$D$163,AO$7:AO$166,$BD254)</f>
        <v>18088354545.174641</v>
      </c>
    </row>
    <row r="255" spans="56:73" x14ac:dyDescent="0.15">
      <c r="BD255" s="14">
        <v>249</v>
      </c>
      <c r="BE255" s="95">
        <f>求节点(节奏总纲!$D$4:$D$163,M$7:M$166,$BD255)</f>
        <v>272.44678458356765</v>
      </c>
      <c r="BF255" s="95">
        <f>求节点(节奏总纲!$D$4:$D$163,N$7:N$166,$BD255)</f>
        <v>16575.740259456292</v>
      </c>
      <c r="BG255" s="95">
        <f>求节点(节奏总纲!$D$4:$D$163,O$7:O$166,$BD255)</f>
        <v>16575.740259456292</v>
      </c>
      <c r="BH255" s="95">
        <f>求节点(节奏总纲!$D$4:$D$163,P$7:P$166,$BD255)</f>
        <v>2.5000000000000001E-2</v>
      </c>
      <c r="BI255" s="95">
        <f>求节点(节奏总纲!$D$4:$D$163,Q$7:Q$166,$BD255)</f>
        <v>2.5000000000000001E-2</v>
      </c>
      <c r="BJ255" s="95">
        <f>求节点(节奏总纲!$D$4:$D$163,T$7:T$166,$BD255)</f>
        <v>1.5105233056674952</v>
      </c>
      <c r="BK255" s="95">
        <f>求节点(节奏总纲!$D$4:$D$163,U$7:U$166,$BD255)</f>
        <v>15673917591.058874</v>
      </c>
      <c r="BL255" s="91"/>
      <c r="BM255" s="14">
        <v>249</v>
      </c>
      <c r="BN255" s="95">
        <f>求节点(节奏总纲!$D$4:$D$163,AF$7:AF$166,$BD255)</f>
        <v>272.44678458356765</v>
      </c>
      <c r="BO255" s="95">
        <f>求节点(节奏总纲!$D$4:$D$163,AG$7:AG$166,$BD255)</f>
        <v>886.74407782159051</v>
      </c>
      <c r="BP255" s="95">
        <f>求节点(节奏总纲!$D$4:$D$163,AH$7:AH$166,$BD255)</f>
        <v>886.74407782159051</v>
      </c>
      <c r="BQ255" s="95">
        <f>求节点(节奏总纲!$D$4:$D$163,AI$7:AI$166,$BD255)</f>
        <v>2.5000000000000001E-2</v>
      </c>
      <c r="BR255" s="95">
        <f>求节点(节奏总纲!$D$4:$D$163,AJ$7:AJ$166,$BD255)</f>
        <v>2.5000000000000001E-2</v>
      </c>
      <c r="BS255" s="95">
        <f>求节点(节奏总纲!$D$4:$D$163,AM$7:AM$166,$BD255)</f>
        <v>6899.4851148468279</v>
      </c>
      <c r="BT255" s="95">
        <f>求节点(节奏总纲!$D$4:$D$163,AN$7:AN$166,$BD255)</f>
        <v>1.5906558637525094</v>
      </c>
      <c r="BU255" s="95">
        <f>求节点(节奏总纲!$D$4:$D$163,AO$7:AO$166,$BD255)</f>
        <v>18203259037.406826</v>
      </c>
    </row>
    <row r="256" spans="56:73" x14ac:dyDescent="0.15">
      <c r="BD256" s="14">
        <v>250</v>
      </c>
      <c r="BE256" s="95">
        <f>求节点(节奏总纲!$D$4:$D$163,M$7:M$166,$BD256)</f>
        <v>272.67126609106072</v>
      </c>
      <c r="BF256" s="95">
        <f>求节点(节奏总纲!$D$4:$D$163,N$7:N$166,$BD256)</f>
        <v>16598.232100730482</v>
      </c>
      <c r="BG256" s="95">
        <f>求节点(节奏总纲!$D$4:$D$163,O$7:O$166,$BD256)</f>
        <v>16598.232100730482</v>
      </c>
      <c r="BH256" s="95">
        <f>求节点(节奏总纲!$D$4:$D$163,P$7:P$166,$BD256)</f>
        <v>2.5000000000000001E-2</v>
      </c>
      <c r="BI256" s="95">
        <f>求节点(节奏总纲!$D$4:$D$163,Q$7:Q$166,$BD256)</f>
        <v>2.5000000000000001E-2</v>
      </c>
      <c r="BJ256" s="95">
        <f>求节点(节奏总纲!$D$4:$D$163,T$7:T$166,$BD256)</f>
        <v>1.5111368233684612</v>
      </c>
      <c r="BK256" s="95">
        <f>求节点(节奏总纲!$D$4:$D$163,U$7:U$166,$BD256)</f>
        <v>15740273676.43656</v>
      </c>
      <c r="BL256" s="91"/>
      <c r="BM256" s="14">
        <v>250</v>
      </c>
      <c r="BN256" s="95">
        <f>求节点(节奏总纲!$D$4:$D$163,AF$7:AF$166,$BD256)</f>
        <v>272.67126609106072</v>
      </c>
      <c r="BO256" s="95">
        <f>求节点(节奏总纲!$D$4:$D$163,AG$7:AG$166,$BD256)</f>
        <v>887.4858775951119</v>
      </c>
      <c r="BP256" s="95">
        <f>求节点(节奏总纲!$D$4:$D$163,AH$7:AH$166,$BD256)</f>
        <v>887.4858775951119</v>
      </c>
      <c r="BQ256" s="95">
        <f>求节点(节奏总纲!$D$4:$D$163,AI$7:AI$166,$BD256)</f>
        <v>2.5000000000000001E-2</v>
      </c>
      <c r="BR256" s="95">
        <f>求节点(节奏总纲!$D$4:$D$163,AJ$7:AJ$166,$BD256)</f>
        <v>2.5000000000000001E-2</v>
      </c>
      <c r="BS256" s="95">
        <f>求节点(节奏总纲!$D$4:$D$163,AM$7:AM$166,$BD256)</f>
        <v>6903.3453561020788</v>
      </c>
      <c r="BT256" s="95">
        <f>求节点(节奏总纲!$D$4:$D$163,AN$7:AN$166,$BD256)</f>
        <v>1.5939558363556734</v>
      </c>
      <c r="BU256" s="95">
        <f>求节点(节奏总纲!$D$4:$D$163,AO$7:AO$166,$BD256)</f>
        <v>18318163529.639015</v>
      </c>
    </row>
    <row r="257" spans="56:73" x14ac:dyDescent="0.15">
      <c r="BD257" s="14">
        <v>251</v>
      </c>
      <c r="BE257" s="95">
        <f>求节点(节奏总纲!$D$4:$D$163,M$7:M$166,$BD257)</f>
        <v>272.89574759855373</v>
      </c>
      <c r="BF257" s="95">
        <f>求节点(节奏总纲!$D$4:$D$163,N$7:N$166,$BD257)</f>
        <v>16620.723942004672</v>
      </c>
      <c r="BG257" s="95">
        <f>求节点(节奏总纲!$D$4:$D$163,O$7:O$166,$BD257)</f>
        <v>16620.723942004672</v>
      </c>
      <c r="BH257" s="95">
        <f>求节点(节奏总纲!$D$4:$D$163,P$7:P$166,$BD257)</f>
        <v>2.5000000000000001E-2</v>
      </c>
      <c r="BI257" s="95">
        <f>求节点(节奏总纲!$D$4:$D$163,Q$7:Q$166,$BD257)</f>
        <v>2.5000000000000001E-2</v>
      </c>
      <c r="BJ257" s="95">
        <f>求节点(节奏总纲!$D$4:$D$163,T$7:T$166,$BD257)</f>
        <v>1.5117503410694273</v>
      </c>
      <c r="BK257" s="95">
        <f>求节点(节奏总纲!$D$4:$D$163,U$7:U$166,$BD257)</f>
        <v>15806629761.814245</v>
      </c>
      <c r="BL257" s="91"/>
      <c r="BM257" s="14">
        <v>251</v>
      </c>
      <c r="BN257" s="95">
        <f>求节点(节奏总纲!$D$4:$D$163,AF$7:AF$166,$BD257)</f>
        <v>272.89574759855373</v>
      </c>
      <c r="BO257" s="95">
        <f>求节点(节奏总纲!$D$4:$D$163,AG$7:AG$166,$BD257)</f>
        <v>888.22767736863341</v>
      </c>
      <c r="BP257" s="95">
        <f>求节点(节奏总纲!$D$4:$D$163,AH$7:AH$166,$BD257)</f>
        <v>888.22767736863341</v>
      </c>
      <c r="BQ257" s="95">
        <f>求节点(节奏总纲!$D$4:$D$163,AI$7:AI$166,$BD257)</f>
        <v>2.5000000000000001E-2</v>
      </c>
      <c r="BR257" s="95">
        <f>求节点(节奏总纲!$D$4:$D$163,AJ$7:AJ$166,$BD257)</f>
        <v>2.5000000000000001E-2</v>
      </c>
      <c r="BS257" s="95">
        <f>求节点(节奏总纲!$D$4:$D$163,AM$7:AM$166,$BD257)</f>
        <v>6907.2055973573297</v>
      </c>
      <c r="BT257" s="95">
        <f>求节点(节奏总纲!$D$4:$D$163,AN$7:AN$166,$BD257)</f>
        <v>1.5972558089588373</v>
      </c>
      <c r="BU257" s="95">
        <f>求节点(节奏总纲!$D$4:$D$163,AO$7:AO$166,$BD257)</f>
        <v>18433068021.871201</v>
      </c>
    </row>
    <row r="258" spans="56:73" x14ac:dyDescent="0.15">
      <c r="BD258" s="14">
        <v>252</v>
      </c>
      <c r="BE258" s="95">
        <f>求节点(节奏总纲!$D$4:$D$163,M$7:M$166,$BD258)</f>
        <v>273.12022910604674</v>
      </c>
      <c r="BF258" s="95">
        <f>求节点(节奏总纲!$D$4:$D$163,N$7:N$166,$BD258)</f>
        <v>16643.215783278862</v>
      </c>
      <c r="BG258" s="95">
        <f>求节点(节奏总纲!$D$4:$D$163,O$7:O$166,$BD258)</f>
        <v>16643.215783278862</v>
      </c>
      <c r="BH258" s="95">
        <f>求节点(节奏总纲!$D$4:$D$163,P$7:P$166,$BD258)</f>
        <v>2.5000000000000001E-2</v>
      </c>
      <c r="BI258" s="95">
        <f>求节点(节奏总纲!$D$4:$D$163,Q$7:Q$166,$BD258)</f>
        <v>2.5000000000000001E-2</v>
      </c>
      <c r="BJ258" s="95">
        <f>求节点(节奏总纲!$D$4:$D$163,T$7:T$166,$BD258)</f>
        <v>1.5123638587703936</v>
      </c>
      <c r="BK258" s="95">
        <f>求节点(节奏总纲!$D$4:$D$163,U$7:U$166,$BD258)</f>
        <v>15872985847.191931</v>
      </c>
      <c r="BL258" s="91"/>
      <c r="BM258" s="14">
        <v>252</v>
      </c>
      <c r="BN258" s="95">
        <f>求节点(节奏总纲!$D$4:$D$163,AF$7:AF$166,$BD258)</f>
        <v>273.12022910604674</v>
      </c>
      <c r="BO258" s="95">
        <f>求节点(节奏总纲!$D$4:$D$163,AG$7:AG$166,$BD258)</f>
        <v>888.96947714215491</v>
      </c>
      <c r="BP258" s="95">
        <f>求节点(节奏总纲!$D$4:$D$163,AH$7:AH$166,$BD258)</f>
        <v>888.96947714215491</v>
      </c>
      <c r="BQ258" s="95">
        <f>求节点(节奏总纲!$D$4:$D$163,AI$7:AI$166,$BD258)</f>
        <v>2.5000000000000001E-2</v>
      </c>
      <c r="BR258" s="95">
        <f>求节点(节奏总纲!$D$4:$D$163,AJ$7:AJ$166,$BD258)</f>
        <v>2.5000000000000001E-2</v>
      </c>
      <c r="BS258" s="95">
        <f>求节点(节奏总纲!$D$4:$D$163,AM$7:AM$166,$BD258)</f>
        <v>6911.0658386125806</v>
      </c>
      <c r="BT258" s="95">
        <f>求节点(节奏总纲!$D$4:$D$163,AN$7:AN$166,$BD258)</f>
        <v>1.6005557815620015</v>
      </c>
      <c r="BU258" s="95">
        <f>求节点(节奏总纲!$D$4:$D$163,AO$7:AO$166,$BD258)</f>
        <v>18547972514.10339</v>
      </c>
    </row>
    <row r="259" spans="56:73" x14ac:dyDescent="0.15">
      <c r="BD259" s="14">
        <v>253</v>
      </c>
      <c r="BE259" s="95">
        <f>求节点(节奏总纲!$D$4:$D$163,M$7:M$166,$BD259)</f>
        <v>273.3447106135398</v>
      </c>
      <c r="BF259" s="95">
        <f>求节点(节奏总纲!$D$4:$D$163,N$7:N$166,$BD259)</f>
        <v>16665.707624553055</v>
      </c>
      <c r="BG259" s="95">
        <f>求节点(节奏总纲!$D$4:$D$163,O$7:O$166,$BD259)</f>
        <v>16665.707624553055</v>
      </c>
      <c r="BH259" s="95">
        <f>求节点(节奏总纲!$D$4:$D$163,P$7:P$166,$BD259)</f>
        <v>2.5000000000000001E-2</v>
      </c>
      <c r="BI259" s="95">
        <f>求节点(节奏总纲!$D$4:$D$163,Q$7:Q$166,$BD259)</f>
        <v>2.5000000000000001E-2</v>
      </c>
      <c r="BJ259" s="95">
        <f>求节点(节奏总纲!$D$4:$D$163,T$7:T$166,$BD259)</f>
        <v>1.5129773764713597</v>
      </c>
      <c r="BK259" s="95">
        <f>求节点(节奏总纲!$D$4:$D$163,U$7:U$166,$BD259)</f>
        <v>15939341932.569616</v>
      </c>
      <c r="BL259" s="91"/>
      <c r="BM259" s="14">
        <v>253</v>
      </c>
      <c r="BN259" s="95">
        <f>求节点(节奏总纲!$D$4:$D$163,AF$7:AF$166,$BD259)</f>
        <v>273.3447106135398</v>
      </c>
      <c r="BO259" s="95">
        <f>求节点(节奏总纲!$D$4:$D$163,AG$7:AG$166,$BD259)</f>
        <v>889.71127691567642</v>
      </c>
      <c r="BP259" s="95">
        <f>求节点(节奏总纲!$D$4:$D$163,AH$7:AH$166,$BD259)</f>
        <v>889.71127691567642</v>
      </c>
      <c r="BQ259" s="95">
        <f>求节点(节奏总纲!$D$4:$D$163,AI$7:AI$166,$BD259)</f>
        <v>2.5000000000000001E-2</v>
      </c>
      <c r="BR259" s="95">
        <f>求节点(节奏总纲!$D$4:$D$163,AJ$7:AJ$166,$BD259)</f>
        <v>2.5000000000000001E-2</v>
      </c>
      <c r="BS259" s="95">
        <f>求节点(节奏总纲!$D$4:$D$163,AM$7:AM$166,$BD259)</f>
        <v>6914.9260798678315</v>
      </c>
      <c r="BT259" s="95">
        <f>求节点(节奏总纲!$D$4:$D$163,AN$7:AN$166,$BD259)</f>
        <v>1.6038557541651655</v>
      </c>
      <c r="BU259" s="95">
        <f>求节点(节奏总纲!$D$4:$D$163,AO$7:AO$166,$BD259)</f>
        <v>18662877006.335575</v>
      </c>
    </row>
    <row r="260" spans="56:73" x14ac:dyDescent="0.15">
      <c r="BD260" s="14">
        <v>254</v>
      </c>
      <c r="BE260" s="95">
        <f>求节点(节奏总纲!$D$4:$D$163,M$7:M$166,$BD260)</f>
        <v>273.56919212103287</v>
      </c>
      <c r="BF260" s="95">
        <f>求节点(节奏总纲!$D$4:$D$163,N$7:N$166,$BD260)</f>
        <v>16688.199465827245</v>
      </c>
      <c r="BG260" s="95">
        <f>求节点(节奏总纲!$D$4:$D$163,O$7:O$166,$BD260)</f>
        <v>16688.199465827245</v>
      </c>
      <c r="BH260" s="95">
        <f>求节点(节奏总纲!$D$4:$D$163,P$7:P$166,$BD260)</f>
        <v>2.5000000000000001E-2</v>
      </c>
      <c r="BI260" s="95">
        <f>求节点(节奏总纲!$D$4:$D$163,Q$7:Q$166,$BD260)</f>
        <v>2.5000000000000001E-2</v>
      </c>
      <c r="BJ260" s="95">
        <f>求节点(节奏总纲!$D$4:$D$163,T$7:T$166,$BD260)</f>
        <v>1.5135908941723257</v>
      </c>
      <c r="BK260" s="95">
        <f>求节点(节奏总纲!$D$4:$D$163,U$7:U$166,$BD260)</f>
        <v>16005698017.947302</v>
      </c>
      <c r="BL260" s="91"/>
      <c r="BM260" s="14">
        <v>254</v>
      </c>
      <c r="BN260" s="95">
        <f>求节点(节奏总纲!$D$4:$D$163,AF$7:AF$166,$BD260)</f>
        <v>273.56919212103287</v>
      </c>
      <c r="BO260" s="95">
        <f>求节点(节奏总纲!$D$4:$D$163,AG$7:AG$166,$BD260)</f>
        <v>890.45307668919781</v>
      </c>
      <c r="BP260" s="95">
        <f>求节点(节奏总纲!$D$4:$D$163,AH$7:AH$166,$BD260)</f>
        <v>890.45307668919781</v>
      </c>
      <c r="BQ260" s="95">
        <f>求节点(节奏总纲!$D$4:$D$163,AI$7:AI$166,$BD260)</f>
        <v>2.5000000000000001E-2</v>
      </c>
      <c r="BR260" s="95">
        <f>求节点(节奏总纲!$D$4:$D$163,AJ$7:AJ$166,$BD260)</f>
        <v>2.5000000000000001E-2</v>
      </c>
      <c r="BS260" s="95">
        <f>求节点(节奏总纲!$D$4:$D$163,AM$7:AM$166,$BD260)</f>
        <v>6918.7863211230824</v>
      </c>
      <c r="BT260" s="95">
        <f>求节点(节奏总纲!$D$4:$D$163,AN$7:AN$166,$BD260)</f>
        <v>1.6071557267683296</v>
      </c>
      <c r="BU260" s="95">
        <f>求节点(节奏总纲!$D$4:$D$163,AO$7:AO$166,$BD260)</f>
        <v>18777781498.567764</v>
      </c>
    </row>
    <row r="261" spans="56:73" x14ac:dyDescent="0.15">
      <c r="BD261" s="14">
        <v>255</v>
      </c>
      <c r="BE261" s="95">
        <f>求节点(节奏总纲!$D$4:$D$163,M$7:M$166,$BD261)</f>
        <v>273.79367362852588</v>
      </c>
      <c r="BF261" s="95">
        <f>求节点(节奏总纲!$D$4:$D$163,N$7:N$166,$BD261)</f>
        <v>16710.691307101435</v>
      </c>
      <c r="BG261" s="95">
        <f>求节点(节奏总纲!$D$4:$D$163,O$7:O$166,$BD261)</f>
        <v>16710.691307101435</v>
      </c>
      <c r="BH261" s="95">
        <f>求节点(节奏总纲!$D$4:$D$163,P$7:P$166,$BD261)</f>
        <v>2.5000000000000001E-2</v>
      </c>
      <c r="BI261" s="95">
        <f>求节点(节奏总纲!$D$4:$D$163,Q$7:Q$166,$BD261)</f>
        <v>2.5000000000000001E-2</v>
      </c>
      <c r="BJ261" s="95">
        <f>求节点(节奏总纲!$D$4:$D$163,T$7:T$166,$BD261)</f>
        <v>1.5142044118732918</v>
      </c>
      <c r="BK261" s="95">
        <f>求节点(节奏总纲!$D$4:$D$163,U$7:U$166,$BD261)</f>
        <v>16072054103.324987</v>
      </c>
      <c r="BL261" s="91"/>
      <c r="BM261" s="14">
        <v>255</v>
      </c>
      <c r="BN261" s="95">
        <f>求节点(节奏总纲!$D$4:$D$163,AF$7:AF$166,$BD261)</f>
        <v>273.79367362852588</v>
      </c>
      <c r="BO261" s="95">
        <f>求节点(节奏总纲!$D$4:$D$163,AG$7:AG$166,$BD261)</f>
        <v>891.19487646271932</v>
      </c>
      <c r="BP261" s="95">
        <f>求节点(节奏总纲!$D$4:$D$163,AH$7:AH$166,$BD261)</f>
        <v>891.19487646271932</v>
      </c>
      <c r="BQ261" s="95">
        <f>求节点(节奏总纲!$D$4:$D$163,AI$7:AI$166,$BD261)</f>
        <v>2.5000000000000001E-2</v>
      </c>
      <c r="BR261" s="95">
        <f>求节点(节奏总纲!$D$4:$D$163,AJ$7:AJ$166,$BD261)</f>
        <v>2.5000000000000001E-2</v>
      </c>
      <c r="BS261" s="95">
        <f>求节点(节奏总纲!$D$4:$D$163,AM$7:AM$166,$BD261)</f>
        <v>6922.6465623783333</v>
      </c>
      <c r="BT261" s="95">
        <f>求节点(节奏总纲!$D$4:$D$163,AN$7:AN$166,$BD261)</f>
        <v>1.6104556993714936</v>
      </c>
      <c r="BU261" s="95">
        <f>求节点(节奏总纲!$D$4:$D$163,AO$7:AO$166,$BD261)</f>
        <v>18892685990.79995</v>
      </c>
    </row>
    <row r="262" spans="56:73" x14ac:dyDescent="0.15">
      <c r="BD262" s="14">
        <v>256</v>
      </c>
      <c r="BE262" s="95">
        <f>求节点(节奏总纲!$D$4:$D$163,M$7:M$166,$BD262)</f>
        <v>273.96730030099013</v>
      </c>
      <c r="BF262" s="95">
        <f>求节点(节奏总纲!$D$4:$D$163,N$7:N$166,$BD262)</f>
        <v>16727.899744498704</v>
      </c>
      <c r="BG262" s="95">
        <f>求节点(节奏总纲!$D$4:$D$163,O$7:O$166,$BD262)</f>
        <v>16727.899744498704</v>
      </c>
      <c r="BH262" s="95">
        <f>求节点(节奏总纲!$D$4:$D$163,P$7:P$166,$BD262)</f>
        <v>2.5000000000000001E-2</v>
      </c>
      <c r="BI262" s="95">
        <f>求节点(节奏总纲!$D$4:$D$163,Q$7:Q$166,$BD262)</f>
        <v>2.5000000000000001E-2</v>
      </c>
      <c r="BJ262" s="95">
        <f>求节点(节奏总纲!$D$4:$D$163,T$7:T$166,$BD262)</f>
        <v>1.5155646081341021</v>
      </c>
      <c r="BK262" s="95">
        <f>求节点(节奏总纲!$D$4:$D$163,U$7:U$166,$BD262)</f>
        <v>16138322902.8543</v>
      </c>
      <c r="BL262" s="91"/>
      <c r="BM262" s="14">
        <v>256</v>
      </c>
      <c r="BN262" s="95">
        <f>求节点(节奏总纲!$D$4:$D$163,AF$7:AF$166,$BD262)</f>
        <v>273.96730030099013</v>
      </c>
      <c r="BO262" s="95">
        <f>求节点(节奏总纲!$D$4:$D$163,AG$7:AG$166,$BD262)</f>
        <v>891.90171792560966</v>
      </c>
      <c r="BP262" s="95">
        <f>求节点(节奏总纲!$D$4:$D$163,AH$7:AH$166,$BD262)</f>
        <v>891.90171792560966</v>
      </c>
      <c r="BQ262" s="95">
        <f>求节点(节奏总纲!$D$4:$D$163,AI$7:AI$166,$BD262)</f>
        <v>2.5000000000000001E-2</v>
      </c>
      <c r="BR262" s="95">
        <f>求节点(节奏总纲!$D$4:$D$163,AJ$7:AJ$166,$BD262)</f>
        <v>2.5000000000000001E-2</v>
      </c>
      <c r="BS262" s="95">
        <f>求节点(节奏总纲!$D$4:$D$163,AM$7:AM$166,$BD262)</f>
        <v>6926.3206012409828</v>
      </c>
      <c r="BT262" s="95">
        <f>求节点(节奏总纲!$D$4:$D$163,AN$7:AN$166,$BD262)</f>
        <v>1.613040589641842</v>
      </c>
      <c r="BU262" s="95">
        <f>求节点(节奏总纲!$D$4:$D$163,AO$7:AO$166,$BD262)</f>
        <v>19001009481.878506</v>
      </c>
    </row>
    <row r="263" spans="56:73" x14ac:dyDescent="0.15">
      <c r="BD263" s="14">
        <v>257</v>
      </c>
      <c r="BE263" s="95">
        <f>求节点(节奏总纲!$D$4:$D$163,M$7:M$166,$BD263)</f>
        <v>274.14092697345444</v>
      </c>
      <c r="BF263" s="95">
        <f>求节点(节奏总纲!$D$4:$D$163,N$7:N$166,$BD263)</f>
        <v>16745.108181895972</v>
      </c>
      <c r="BG263" s="95">
        <f>求节点(节奏总纲!$D$4:$D$163,O$7:O$166,$BD263)</f>
        <v>16745.108181895972</v>
      </c>
      <c r="BH263" s="95">
        <f>求节点(节奏总纲!$D$4:$D$163,P$7:P$166,$BD263)</f>
        <v>2.5000000000000001E-2</v>
      </c>
      <c r="BI263" s="95">
        <f>求节点(节奏总纲!$D$4:$D$163,Q$7:Q$166,$BD263)</f>
        <v>2.5000000000000001E-2</v>
      </c>
      <c r="BJ263" s="95">
        <f>求节点(节奏总纲!$D$4:$D$163,T$7:T$166,$BD263)</f>
        <v>1.5169248043949126</v>
      </c>
      <c r="BK263" s="95">
        <f>求节点(节奏总纲!$D$4:$D$163,U$7:U$166,$BD263)</f>
        <v>16204591702.383612</v>
      </c>
      <c r="BL263" s="91"/>
      <c r="BM263" s="14">
        <v>257</v>
      </c>
      <c r="BN263" s="95">
        <f>求节点(节奏总纲!$D$4:$D$163,AF$7:AF$166,$BD263)</f>
        <v>274.14092697345444</v>
      </c>
      <c r="BO263" s="95">
        <f>求节点(节奏总纲!$D$4:$D$163,AG$7:AG$166,$BD263)</f>
        <v>892.60855938850011</v>
      </c>
      <c r="BP263" s="95">
        <f>求节点(节奏总纲!$D$4:$D$163,AH$7:AH$166,$BD263)</f>
        <v>892.60855938850011</v>
      </c>
      <c r="BQ263" s="95">
        <f>求节点(节奏总纲!$D$4:$D$163,AI$7:AI$166,$BD263)</f>
        <v>2.5000000000000001E-2</v>
      </c>
      <c r="BR263" s="95">
        <f>求节点(节奏总纲!$D$4:$D$163,AJ$7:AJ$166,$BD263)</f>
        <v>2.5000000000000001E-2</v>
      </c>
      <c r="BS263" s="95">
        <f>求节点(节奏总纲!$D$4:$D$163,AM$7:AM$166,$BD263)</f>
        <v>6929.9946401036314</v>
      </c>
      <c r="BT263" s="95">
        <f>求节点(节奏总纲!$D$4:$D$163,AN$7:AN$166,$BD263)</f>
        <v>1.6156254799121905</v>
      </c>
      <c r="BU263" s="95">
        <f>求节点(节奏总纲!$D$4:$D$163,AO$7:AO$166,$BD263)</f>
        <v>19109332972.957066</v>
      </c>
    </row>
    <row r="264" spans="56:73" x14ac:dyDescent="0.15">
      <c r="BD264" s="14">
        <v>258</v>
      </c>
      <c r="BE264" s="95">
        <f>求节点(节奏总纲!$D$4:$D$163,M$7:M$166,$BD264)</f>
        <v>274.31455364591869</v>
      </c>
      <c r="BF264" s="95">
        <f>求节点(节奏总纲!$D$4:$D$163,N$7:N$166,$BD264)</f>
        <v>16762.31661929324</v>
      </c>
      <c r="BG264" s="95">
        <f>求节点(节奏总纲!$D$4:$D$163,O$7:O$166,$BD264)</f>
        <v>16762.31661929324</v>
      </c>
      <c r="BH264" s="95">
        <f>求节点(节奏总纲!$D$4:$D$163,P$7:P$166,$BD264)</f>
        <v>2.5000000000000001E-2</v>
      </c>
      <c r="BI264" s="95">
        <f>求节点(节奏总纲!$D$4:$D$163,Q$7:Q$166,$BD264)</f>
        <v>2.5000000000000001E-2</v>
      </c>
      <c r="BJ264" s="95">
        <f>求节点(节奏总纲!$D$4:$D$163,T$7:T$166,$BD264)</f>
        <v>1.5182850006557229</v>
      </c>
      <c r="BK264" s="95">
        <f>求节点(节奏总纲!$D$4:$D$163,U$7:U$166,$BD264)</f>
        <v>16270860501.912924</v>
      </c>
      <c r="BL264" s="91"/>
      <c r="BM264" s="14">
        <v>258</v>
      </c>
      <c r="BN264" s="95">
        <f>求节点(节奏总纲!$D$4:$D$163,AF$7:AF$166,$BD264)</f>
        <v>274.31455364591869</v>
      </c>
      <c r="BO264" s="95">
        <f>求节点(节奏总纲!$D$4:$D$163,AG$7:AG$166,$BD264)</f>
        <v>893.31540085139045</v>
      </c>
      <c r="BP264" s="95">
        <f>求节点(节奏总纲!$D$4:$D$163,AH$7:AH$166,$BD264)</f>
        <v>893.31540085139045</v>
      </c>
      <c r="BQ264" s="95">
        <f>求节点(节奏总纲!$D$4:$D$163,AI$7:AI$166,$BD264)</f>
        <v>2.5000000000000001E-2</v>
      </c>
      <c r="BR264" s="95">
        <f>求节点(节奏总纲!$D$4:$D$163,AJ$7:AJ$166,$BD264)</f>
        <v>2.5000000000000001E-2</v>
      </c>
      <c r="BS264" s="95">
        <f>求节点(节奏总纲!$D$4:$D$163,AM$7:AM$166,$BD264)</f>
        <v>6933.6686789662808</v>
      </c>
      <c r="BT264" s="95">
        <f>求节点(节奏总纲!$D$4:$D$163,AN$7:AN$166,$BD264)</f>
        <v>1.6182103701825392</v>
      </c>
      <c r="BU264" s="95">
        <f>求节点(节奏总纲!$D$4:$D$163,AO$7:AO$166,$BD264)</f>
        <v>19217656464.035622</v>
      </c>
    </row>
    <row r="265" spans="56:73" x14ac:dyDescent="0.15">
      <c r="BD265" s="14">
        <v>259</v>
      </c>
      <c r="BE265" s="95">
        <f>求节点(节奏总纲!$D$4:$D$163,M$7:M$166,$BD265)</f>
        <v>274.48818031838294</v>
      </c>
      <c r="BF265" s="95">
        <f>求节点(节奏总纲!$D$4:$D$163,N$7:N$166,$BD265)</f>
        <v>16779.525056690509</v>
      </c>
      <c r="BG265" s="95">
        <f>求节点(节奏总纲!$D$4:$D$163,O$7:O$166,$BD265)</f>
        <v>16779.525056690509</v>
      </c>
      <c r="BH265" s="95">
        <f>求节点(节奏总纲!$D$4:$D$163,P$7:P$166,$BD265)</f>
        <v>2.5000000000000001E-2</v>
      </c>
      <c r="BI265" s="95">
        <f>求节点(节奏总纲!$D$4:$D$163,Q$7:Q$166,$BD265)</f>
        <v>2.5000000000000001E-2</v>
      </c>
      <c r="BJ265" s="95">
        <f>求节点(节奏总纲!$D$4:$D$163,T$7:T$166,$BD265)</f>
        <v>1.5196451969165334</v>
      </c>
      <c r="BK265" s="95">
        <f>求节点(节奏总纲!$D$4:$D$163,U$7:U$166,$BD265)</f>
        <v>16337129301.442234</v>
      </c>
      <c r="BL265" s="91"/>
      <c r="BM265" s="14">
        <v>259</v>
      </c>
      <c r="BN265" s="95">
        <f>求节点(节奏总纲!$D$4:$D$163,AF$7:AF$166,$BD265)</f>
        <v>274.48818031838294</v>
      </c>
      <c r="BO265" s="95">
        <f>求节点(节奏总纲!$D$4:$D$163,AG$7:AG$166,$BD265)</f>
        <v>894.0222423142809</v>
      </c>
      <c r="BP265" s="95">
        <f>求节点(节奏总纲!$D$4:$D$163,AH$7:AH$166,$BD265)</f>
        <v>894.0222423142809</v>
      </c>
      <c r="BQ265" s="95">
        <f>求节点(节奏总纲!$D$4:$D$163,AI$7:AI$166,$BD265)</f>
        <v>2.5000000000000001E-2</v>
      </c>
      <c r="BR265" s="95">
        <f>求节点(节奏总纲!$D$4:$D$163,AJ$7:AJ$166,$BD265)</f>
        <v>2.5000000000000001E-2</v>
      </c>
      <c r="BS265" s="95">
        <f>求节点(节奏总纲!$D$4:$D$163,AM$7:AM$166,$BD265)</f>
        <v>6937.3427178289294</v>
      </c>
      <c r="BT265" s="95">
        <f>求节点(节奏总纲!$D$4:$D$163,AN$7:AN$166,$BD265)</f>
        <v>1.6207952604528877</v>
      </c>
      <c r="BU265" s="95">
        <f>求节点(节奏总纲!$D$4:$D$163,AO$7:AO$166,$BD265)</f>
        <v>19325979955.114182</v>
      </c>
    </row>
    <row r="266" spans="56:73" x14ac:dyDescent="0.15">
      <c r="BD266" s="14">
        <v>260</v>
      </c>
      <c r="BE266" s="95">
        <f>求节点(节奏总纲!$D$4:$D$163,M$7:M$166,$BD266)</f>
        <v>274.66180699084725</v>
      </c>
      <c r="BF266" s="95">
        <f>求节点(节奏总纲!$D$4:$D$163,N$7:N$166,$BD266)</f>
        <v>16796.733494087777</v>
      </c>
      <c r="BG266" s="95">
        <f>求节点(节奏总纲!$D$4:$D$163,O$7:O$166,$BD266)</f>
        <v>16796.733494087777</v>
      </c>
      <c r="BH266" s="95">
        <f>求节点(节奏总纲!$D$4:$D$163,P$7:P$166,$BD266)</f>
        <v>2.5000000000000001E-2</v>
      </c>
      <c r="BI266" s="95">
        <f>求节点(节奏总纲!$D$4:$D$163,Q$7:Q$166,$BD266)</f>
        <v>2.5000000000000001E-2</v>
      </c>
      <c r="BJ266" s="95">
        <f>求节点(节奏总纲!$D$4:$D$163,T$7:T$166,$BD266)</f>
        <v>1.5210053931773437</v>
      </c>
      <c r="BK266" s="95">
        <f>求节点(节奏总纲!$D$4:$D$163,U$7:U$166,$BD266)</f>
        <v>16403398100.971546</v>
      </c>
      <c r="BL266" s="91"/>
      <c r="BM266" s="14">
        <v>260</v>
      </c>
      <c r="BN266" s="95">
        <f>求节点(节奏总纲!$D$4:$D$163,AF$7:AF$166,$BD266)</f>
        <v>274.66180699084725</v>
      </c>
      <c r="BO266" s="95">
        <f>求节点(节奏总纲!$D$4:$D$163,AG$7:AG$166,$BD266)</f>
        <v>894.72908377717124</v>
      </c>
      <c r="BP266" s="95">
        <f>求节点(节奏总纲!$D$4:$D$163,AH$7:AH$166,$BD266)</f>
        <v>894.72908377717124</v>
      </c>
      <c r="BQ266" s="95">
        <f>求节点(节奏总纲!$D$4:$D$163,AI$7:AI$166,$BD266)</f>
        <v>2.5000000000000001E-2</v>
      </c>
      <c r="BR266" s="95">
        <f>求节点(节奏总纲!$D$4:$D$163,AJ$7:AJ$166,$BD266)</f>
        <v>2.5000000000000001E-2</v>
      </c>
      <c r="BS266" s="95">
        <f>求节点(节奏总纲!$D$4:$D$163,AM$7:AM$166,$BD266)</f>
        <v>6941.0167566915788</v>
      </c>
      <c r="BT266" s="95">
        <f>求节点(节奏总纲!$D$4:$D$163,AN$7:AN$166,$BD266)</f>
        <v>1.6233801507232362</v>
      </c>
      <c r="BU266" s="95">
        <f>求节点(节奏总纲!$D$4:$D$163,AO$7:AO$166,$BD266)</f>
        <v>19434303446.192738</v>
      </c>
    </row>
    <row r="267" spans="56:73" x14ac:dyDescent="0.15">
      <c r="BD267" s="14">
        <v>261</v>
      </c>
      <c r="BE267" s="95">
        <f>求节点(节奏总纲!$D$4:$D$163,M$7:M$166,$BD267)</f>
        <v>274.83543366331151</v>
      </c>
      <c r="BF267" s="95">
        <f>求节点(节奏总纲!$D$4:$D$163,N$7:N$166,$BD267)</f>
        <v>16813.941931485046</v>
      </c>
      <c r="BG267" s="95">
        <f>求节点(节奏总纲!$D$4:$D$163,O$7:O$166,$BD267)</f>
        <v>16813.941931485046</v>
      </c>
      <c r="BH267" s="95">
        <f>求节点(节奏总纲!$D$4:$D$163,P$7:P$166,$BD267)</f>
        <v>2.5000000000000001E-2</v>
      </c>
      <c r="BI267" s="95">
        <f>求节点(节奏总纲!$D$4:$D$163,Q$7:Q$166,$BD267)</f>
        <v>2.5000000000000001E-2</v>
      </c>
      <c r="BJ267" s="95">
        <f>求节点(节奏总纲!$D$4:$D$163,T$7:T$166,$BD267)</f>
        <v>1.5223655894381543</v>
      </c>
      <c r="BK267" s="95">
        <f>求节点(节奏总纲!$D$4:$D$163,U$7:U$166,$BD267)</f>
        <v>16469666900.500858</v>
      </c>
      <c r="BL267" s="91"/>
      <c r="BM267" s="14">
        <v>261</v>
      </c>
      <c r="BN267" s="95">
        <f>求节点(节奏总纲!$D$4:$D$163,AF$7:AF$166,$BD267)</f>
        <v>274.83543366331151</v>
      </c>
      <c r="BO267" s="95">
        <f>求节点(节奏总纲!$D$4:$D$163,AG$7:AG$166,$BD267)</f>
        <v>895.43592524006158</v>
      </c>
      <c r="BP267" s="95">
        <f>求节点(节奏总纲!$D$4:$D$163,AH$7:AH$166,$BD267)</f>
        <v>895.43592524006158</v>
      </c>
      <c r="BQ267" s="95">
        <f>求节点(节奏总纲!$D$4:$D$163,AI$7:AI$166,$BD267)</f>
        <v>2.5000000000000001E-2</v>
      </c>
      <c r="BR267" s="95">
        <f>求节点(节奏总纲!$D$4:$D$163,AJ$7:AJ$166,$BD267)</f>
        <v>2.5000000000000001E-2</v>
      </c>
      <c r="BS267" s="95">
        <f>求节点(节奏总纲!$D$4:$D$163,AM$7:AM$166,$BD267)</f>
        <v>6944.6907955542283</v>
      </c>
      <c r="BT267" s="95">
        <f>求节点(节奏总纲!$D$4:$D$163,AN$7:AN$166,$BD267)</f>
        <v>1.6259650409935846</v>
      </c>
      <c r="BU267" s="95">
        <f>求节点(节奏总纲!$D$4:$D$163,AO$7:AO$166,$BD267)</f>
        <v>19542626937.271297</v>
      </c>
    </row>
    <row r="268" spans="56:73" x14ac:dyDescent="0.15">
      <c r="BD268" s="14">
        <v>262</v>
      </c>
      <c r="BE268" s="95">
        <f>求节点(节奏总纲!$D$4:$D$163,M$7:M$166,$BD268)</f>
        <v>275.00906033577581</v>
      </c>
      <c r="BF268" s="95">
        <f>求节点(节奏总纲!$D$4:$D$163,N$7:N$166,$BD268)</f>
        <v>16831.150368882314</v>
      </c>
      <c r="BG268" s="95">
        <f>求节点(节奏总纲!$D$4:$D$163,O$7:O$166,$BD268)</f>
        <v>16831.150368882314</v>
      </c>
      <c r="BH268" s="95">
        <f>求节点(节奏总纲!$D$4:$D$163,P$7:P$166,$BD268)</f>
        <v>2.5000000000000001E-2</v>
      </c>
      <c r="BI268" s="95">
        <f>求节点(节奏总纲!$D$4:$D$163,Q$7:Q$166,$BD268)</f>
        <v>2.5000000000000001E-2</v>
      </c>
      <c r="BJ268" s="95">
        <f>求节点(节奏总纲!$D$4:$D$163,T$7:T$166,$BD268)</f>
        <v>1.5237257856989646</v>
      </c>
      <c r="BK268" s="95">
        <f>求节点(节奏总纲!$D$4:$D$163,U$7:U$166,$BD268)</f>
        <v>16535935700.03017</v>
      </c>
      <c r="BL268" s="91"/>
      <c r="BM268" s="14">
        <v>262</v>
      </c>
      <c r="BN268" s="95">
        <f>求节点(节奏总纲!$D$4:$D$163,AF$7:AF$166,$BD268)</f>
        <v>275.00906033577581</v>
      </c>
      <c r="BO268" s="95">
        <f>求节点(节奏总纲!$D$4:$D$163,AG$7:AG$166,$BD268)</f>
        <v>896.14276670295203</v>
      </c>
      <c r="BP268" s="95">
        <f>求节点(节奏总纲!$D$4:$D$163,AH$7:AH$166,$BD268)</f>
        <v>896.14276670295203</v>
      </c>
      <c r="BQ268" s="95">
        <f>求节点(节奏总纲!$D$4:$D$163,AI$7:AI$166,$BD268)</f>
        <v>2.5000000000000001E-2</v>
      </c>
      <c r="BR268" s="95">
        <f>求节点(节奏总纲!$D$4:$D$163,AJ$7:AJ$166,$BD268)</f>
        <v>2.5000000000000001E-2</v>
      </c>
      <c r="BS268" s="95">
        <f>求节点(节奏总纲!$D$4:$D$163,AM$7:AM$166,$BD268)</f>
        <v>6948.3648344168769</v>
      </c>
      <c r="BT268" s="95">
        <f>求节点(节奏总纲!$D$4:$D$163,AN$7:AN$166,$BD268)</f>
        <v>1.6285499312639333</v>
      </c>
      <c r="BU268" s="95">
        <f>求节点(节奏总纲!$D$4:$D$163,AO$7:AO$166,$BD268)</f>
        <v>19650950428.349854</v>
      </c>
    </row>
    <row r="269" spans="56:73" x14ac:dyDescent="0.15">
      <c r="BD269" s="14">
        <v>263</v>
      </c>
      <c r="BE269" s="95">
        <f>求节点(节奏总纲!$D$4:$D$163,M$7:M$166,$BD269)</f>
        <v>275.18268700824007</v>
      </c>
      <c r="BF269" s="95">
        <f>求节点(节奏总纲!$D$4:$D$163,N$7:N$166,$BD269)</f>
        <v>16848.358806279582</v>
      </c>
      <c r="BG269" s="95">
        <f>求节点(节奏总纲!$D$4:$D$163,O$7:O$166,$BD269)</f>
        <v>16848.358806279582</v>
      </c>
      <c r="BH269" s="95">
        <f>求节点(节奏总纲!$D$4:$D$163,P$7:P$166,$BD269)</f>
        <v>2.5000000000000001E-2</v>
      </c>
      <c r="BI269" s="95">
        <f>求节点(节奏总纲!$D$4:$D$163,Q$7:Q$166,$BD269)</f>
        <v>2.5000000000000001E-2</v>
      </c>
      <c r="BJ269" s="95">
        <f>求节点(节奏总纲!$D$4:$D$163,T$7:T$166,$BD269)</f>
        <v>1.5250859819597749</v>
      </c>
      <c r="BK269" s="95">
        <f>求节点(节奏总纲!$D$4:$D$163,U$7:U$166,$BD269)</f>
        <v>16602204499.559483</v>
      </c>
      <c r="BL269" s="91"/>
      <c r="BM269" s="14">
        <v>263</v>
      </c>
      <c r="BN269" s="95">
        <f>求节点(节奏总纲!$D$4:$D$163,AF$7:AF$166,$BD269)</f>
        <v>275.18268700824007</v>
      </c>
      <c r="BO269" s="95">
        <f>求节点(节奏总纲!$D$4:$D$163,AG$7:AG$166,$BD269)</f>
        <v>896.84960816584237</v>
      </c>
      <c r="BP269" s="95">
        <f>求节点(节奏总纲!$D$4:$D$163,AH$7:AH$166,$BD269)</f>
        <v>896.84960816584237</v>
      </c>
      <c r="BQ269" s="95">
        <f>求节点(节奏总纲!$D$4:$D$163,AI$7:AI$166,$BD269)</f>
        <v>2.5000000000000001E-2</v>
      </c>
      <c r="BR269" s="95">
        <f>求节点(节奏总纲!$D$4:$D$163,AJ$7:AJ$166,$BD269)</f>
        <v>2.5000000000000001E-2</v>
      </c>
      <c r="BS269" s="95">
        <f>求节点(节奏总纲!$D$4:$D$163,AM$7:AM$166,$BD269)</f>
        <v>6952.0388732795263</v>
      </c>
      <c r="BT269" s="95">
        <f>求节点(节奏总纲!$D$4:$D$163,AN$7:AN$166,$BD269)</f>
        <v>1.6311348215342818</v>
      </c>
      <c r="BU269" s="95">
        <f>求节点(节奏总纲!$D$4:$D$163,AO$7:AO$166,$BD269)</f>
        <v>19759273919.428413</v>
      </c>
    </row>
    <row r="270" spans="56:73" x14ac:dyDescent="0.15">
      <c r="BD270" s="14">
        <v>264</v>
      </c>
      <c r="BE270" s="95">
        <f>求节点(节奏总纲!$D$4:$D$163,M$7:M$166,$BD270)</f>
        <v>275.35631368070432</v>
      </c>
      <c r="BF270" s="95">
        <f>求节点(节奏总纲!$D$4:$D$163,N$7:N$166,$BD270)</f>
        <v>16865.567243676851</v>
      </c>
      <c r="BG270" s="95">
        <f>求节点(节奏总纲!$D$4:$D$163,O$7:O$166,$BD270)</f>
        <v>16865.567243676851</v>
      </c>
      <c r="BH270" s="95">
        <f>求节点(节奏总纲!$D$4:$D$163,P$7:P$166,$BD270)</f>
        <v>2.5000000000000001E-2</v>
      </c>
      <c r="BI270" s="95">
        <f>求节点(节奏总纲!$D$4:$D$163,Q$7:Q$166,$BD270)</f>
        <v>2.5000000000000001E-2</v>
      </c>
      <c r="BJ270" s="95">
        <f>求节点(节奏总纲!$D$4:$D$163,T$7:T$166,$BD270)</f>
        <v>1.5264461782205854</v>
      </c>
      <c r="BK270" s="95">
        <f>求节点(节奏总纲!$D$4:$D$163,U$7:U$166,$BD270)</f>
        <v>16668473299.088795</v>
      </c>
      <c r="BL270" s="91"/>
      <c r="BM270" s="14">
        <v>264</v>
      </c>
      <c r="BN270" s="95">
        <f>求节点(节奏总纲!$D$4:$D$163,AF$7:AF$166,$BD270)</f>
        <v>275.35631368070432</v>
      </c>
      <c r="BO270" s="95">
        <f>求节点(节奏总纲!$D$4:$D$163,AG$7:AG$166,$BD270)</f>
        <v>897.55644962873271</v>
      </c>
      <c r="BP270" s="95">
        <f>求节点(节奏总纲!$D$4:$D$163,AH$7:AH$166,$BD270)</f>
        <v>897.55644962873271</v>
      </c>
      <c r="BQ270" s="95">
        <f>求节点(节奏总纲!$D$4:$D$163,AI$7:AI$166,$BD270)</f>
        <v>2.5000000000000001E-2</v>
      </c>
      <c r="BR270" s="95">
        <f>求节点(节奏总纲!$D$4:$D$163,AJ$7:AJ$166,$BD270)</f>
        <v>2.5000000000000001E-2</v>
      </c>
      <c r="BS270" s="95">
        <f>求节点(节奏总纲!$D$4:$D$163,AM$7:AM$166,$BD270)</f>
        <v>6955.7129121421758</v>
      </c>
      <c r="BT270" s="95">
        <f>求节点(节奏总纲!$D$4:$D$163,AN$7:AN$166,$BD270)</f>
        <v>1.6337197118046303</v>
      </c>
      <c r="BU270" s="95">
        <f>求节点(节奏总纲!$D$4:$D$163,AO$7:AO$166,$BD270)</f>
        <v>19867597410.506969</v>
      </c>
    </row>
    <row r="271" spans="56:73" x14ac:dyDescent="0.15">
      <c r="BD271" s="14">
        <v>265</v>
      </c>
      <c r="BE271" s="95">
        <f>求节点(节奏总纲!$D$4:$D$163,M$7:M$166,$BD271)</f>
        <v>275.52994035316863</v>
      </c>
      <c r="BF271" s="95">
        <f>求节点(节奏总纲!$D$4:$D$163,N$7:N$166,$BD271)</f>
        <v>16882.775681074119</v>
      </c>
      <c r="BG271" s="95">
        <f>求节点(节奏总纲!$D$4:$D$163,O$7:O$166,$BD271)</f>
        <v>16882.775681074119</v>
      </c>
      <c r="BH271" s="95">
        <f>求节点(节奏总纲!$D$4:$D$163,P$7:P$166,$BD271)</f>
        <v>2.5000000000000001E-2</v>
      </c>
      <c r="BI271" s="95">
        <f>求节点(节奏总纲!$D$4:$D$163,Q$7:Q$166,$BD271)</f>
        <v>2.5000000000000001E-2</v>
      </c>
      <c r="BJ271" s="95">
        <f>求节点(节奏总纲!$D$4:$D$163,T$7:T$166,$BD271)</f>
        <v>1.5278063744813957</v>
      </c>
      <c r="BK271" s="95">
        <f>求节点(节奏总纲!$D$4:$D$163,U$7:U$166,$BD271)</f>
        <v>16734742098.618107</v>
      </c>
      <c r="BL271" s="91"/>
      <c r="BM271" s="14">
        <v>265</v>
      </c>
      <c r="BN271" s="95">
        <f>求节点(节奏总纲!$D$4:$D$163,AF$7:AF$166,$BD271)</f>
        <v>275.52994035316863</v>
      </c>
      <c r="BO271" s="95">
        <f>求节点(节奏总纲!$D$4:$D$163,AG$7:AG$166,$BD271)</f>
        <v>898.26329109162316</v>
      </c>
      <c r="BP271" s="95">
        <f>求节点(节奏总纲!$D$4:$D$163,AH$7:AH$166,$BD271)</f>
        <v>898.26329109162316</v>
      </c>
      <c r="BQ271" s="95">
        <f>求节点(节奏总纲!$D$4:$D$163,AI$7:AI$166,$BD271)</f>
        <v>2.5000000000000001E-2</v>
      </c>
      <c r="BR271" s="95">
        <f>求节点(节奏总纲!$D$4:$D$163,AJ$7:AJ$166,$BD271)</f>
        <v>2.5000000000000001E-2</v>
      </c>
      <c r="BS271" s="95">
        <f>求节点(节奏总纲!$D$4:$D$163,AM$7:AM$166,$BD271)</f>
        <v>6959.3869510048244</v>
      </c>
      <c r="BT271" s="95">
        <f>求节点(节奏总纲!$D$4:$D$163,AN$7:AN$166,$BD271)</f>
        <v>1.6363046020749787</v>
      </c>
      <c r="BU271" s="95">
        <f>求节点(节奏总纲!$D$4:$D$163,AO$7:AO$166,$BD271)</f>
        <v>19975920901.585529</v>
      </c>
    </row>
    <row r="272" spans="56:73" x14ac:dyDescent="0.15">
      <c r="BD272" s="14">
        <v>266</v>
      </c>
      <c r="BE272" s="95">
        <f>求节点(节奏总纲!$D$4:$D$163,M$7:M$166,$BD272)</f>
        <v>275.70356702563288</v>
      </c>
      <c r="BF272" s="95">
        <f>求节点(节奏总纲!$D$4:$D$163,N$7:N$166,$BD272)</f>
        <v>16899.984118471388</v>
      </c>
      <c r="BG272" s="95">
        <f>求节点(节奏总纲!$D$4:$D$163,O$7:O$166,$BD272)</f>
        <v>16899.984118471388</v>
      </c>
      <c r="BH272" s="95">
        <f>求节点(节奏总纲!$D$4:$D$163,P$7:P$166,$BD272)</f>
        <v>2.5000000000000001E-2</v>
      </c>
      <c r="BI272" s="95">
        <f>求节点(节奏总纲!$D$4:$D$163,Q$7:Q$166,$BD272)</f>
        <v>2.5000000000000001E-2</v>
      </c>
      <c r="BJ272" s="95">
        <f>求节点(节奏总纲!$D$4:$D$163,T$7:T$166,$BD272)</f>
        <v>1.5291665707422062</v>
      </c>
      <c r="BK272" s="95">
        <f>求节点(节奏总纲!$D$4:$D$163,U$7:U$166,$BD272)</f>
        <v>16801010898.147419</v>
      </c>
      <c r="BL272" s="91"/>
      <c r="BM272" s="14">
        <v>266</v>
      </c>
      <c r="BN272" s="95">
        <f>求节点(节奏总纲!$D$4:$D$163,AF$7:AF$166,$BD272)</f>
        <v>275.70356702563288</v>
      </c>
      <c r="BO272" s="95">
        <f>求节点(节奏总纲!$D$4:$D$163,AG$7:AG$166,$BD272)</f>
        <v>898.9701325545135</v>
      </c>
      <c r="BP272" s="95">
        <f>求节点(节奏总纲!$D$4:$D$163,AH$7:AH$166,$BD272)</f>
        <v>898.9701325545135</v>
      </c>
      <c r="BQ272" s="95">
        <f>求节点(节奏总纲!$D$4:$D$163,AI$7:AI$166,$BD272)</f>
        <v>2.5000000000000001E-2</v>
      </c>
      <c r="BR272" s="95">
        <f>求节点(节奏总纲!$D$4:$D$163,AJ$7:AJ$166,$BD272)</f>
        <v>2.5000000000000001E-2</v>
      </c>
      <c r="BS272" s="95">
        <f>求节点(节奏总纲!$D$4:$D$163,AM$7:AM$166,$BD272)</f>
        <v>6963.0609898674738</v>
      </c>
      <c r="BT272" s="95">
        <f>求节点(节奏总纲!$D$4:$D$163,AN$7:AN$166,$BD272)</f>
        <v>1.6388894923453272</v>
      </c>
      <c r="BU272" s="95">
        <f>求节点(节奏总纲!$D$4:$D$163,AO$7:AO$166,$BD272)</f>
        <v>20084244392.664085</v>
      </c>
    </row>
    <row r="273" spans="56:73" x14ac:dyDescent="0.15">
      <c r="BD273" s="14">
        <v>267</v>
      </c>
      <c r="BE273" s="95">
        <f>求节点(节奏总纲!$D$4:$D$163,M$7:M$166,$BD273)</f>
        <v>275.87719369809713</v>
      </c>
      <c r="BF273" s="95">
        <f>求节点(节奏总纲!$D$4:$D$163,N$7:N$166,$BD273)</f>
        <v>16917.192555868656</v>
      </c>
      <c r="BG273" s="95">
        <f>求节点(节奏总纲!$D$4:$D$163,O$7:O$166,$BD273)</f>
        <v>16917.192555868656</v>
      </c>
      <c r="BH273" s="95">
        <f>求节点(节奏总纲!$D$4:$D$163,P$7:P$166,$BD273)</f>
        <v>2.5000000000000001E-2</v>
      </c>
      <c r="BI273" s="95">
        <f>求节点(节奏总纲!$D$4:$D$163,Q$7:Q$166,$BD273)</f>
        <v>2.5000000000000001E-2</v>
      </c>
      <c r="BJ273" s="95">
        <f>求节点(节奏总纲!$D$4:$D$163,T$7:T$166,$BD273)</f>
        <v>1.5305267670030165</v>
      </c>
      <c r="BK273" s="95">
        <f>求节点(节奏总纲!$D$4:$D$163,U$7:U$166,$BD273)</f>
        <v>16867279697.676729</v>
      </c>
      <c r="BL273" s="91"/>
      <c r="BM273" s="14">
        <v>267</v>
      </c>
      <c r="BN273" s="95">
        <f>求节点(节奏总纲!$D$4:$D$163,AF$7:AF$166,$BD273)</f>
        <v>275.87719369809713</v>
      </c>
      <c r="BO273" s="95">
        <f>求节点(节奏总纲!$D$4:$D$163,AG$7:AG$166,$BD273)</f>
        <v>899.67697401740395</v>
      </c>
      <c r="BP273" s="95">
        <f>求节点(节奏总纲!$D$4:$D$163,AH$7:AH$166,$BD273)</f>
        <v>899.67697401740395</v>
      </c>
      <c r="BQ273" s="95">
        <f>求节点(节奏总纲!$D$4:$D$163,AI$7:AI$166,$BD273)</f>
        <v>2.5000000000000001E-2</v>
      </c>
      <c r="BR273" s="95">
        <f>求节点(节奏总纲!$D$4:$D$163,AJ$7:AJ$166,$BD273)</f>
        <v>2.5000000000000001E-2</v>
      </c>
      <c r="BS273" s="95">
        <f>求节点(节奏总纲!$D$4:$D$163,AM$7:AM$166,$BD273)</f>
        <v>6966.7350287301224</v>
      </c>
      <c r="BT273" s="95">
        <f>求节点(节奏总纲!$D$4:$D$163,AN$7:AN$166,$BD273)</f>
        <v>1.6414743826156759</v>
      </c>
      <c r="BU273" s="95">
        <f>求节点(节奏总纲!$D$4:$D$163,AO$7:AO$166,$BD273)</f>
        <v>20192567883.742645</v>
      </c>
    </row>
    <row r="274" spans="56:73" x14ac:dyDescent="0.15">
      <c r="BD274" s="14">
        <v>268</v>
      </c>
      <c r="BE274" s="95">
        <f>求节点(节奏总纲!$D$4:$D$163,M$7:M$166,$BD274)</f>
        <v>276.05082037056144</v>
      </c>
      <c r="BF274" s="95">
        <f>求节点(节奏总纲!$D$4:$D$163,N$7:N$166,$BD274)</f>
        <v>16934.400993265925</v>
      </c>
      <c r="BG274" s="95">
        <f>求节点(节奏总纲!$D$4:$D$163,O$7:O$166,$BD274)</f>
        <v>16934.400993265925</v>
      </c>
      <c r="BH274" s="95">
        <f>求节点(节奏总纲!$D$4:$D$163,P$7:P$166,$BD274)</f>
        <v>2.5000000000000001E-2</v>
      </c>
      <c r="BI274" s="95">
        <f>求节点(节奏总纲!$D$4:$D$163,Q$7:Q$166,$BD274)</f>
        <v>2.5000000000000001E-2</v>
      </c>
      <c r="BJ274" s="95">
        <f>求节点(节奏总纲!$D$4:$D$163,T$7:T$166,$BD274)</f>
        <v>1.531886963263827</v>
      </c>
      <c r="BK274" s="95">
        <f>求节点(节奏总纲!$D$4:$D$163,U$7:U$166,$BD274)</f>
        <v>16933548497.206041</v>
      </c>
      <c r="BL274" s="91"/>
      <c r="BM274" s="14">
        <v>268</v>
      </c>
      <c r="BN274" s="95">
        <f>求节点(节奏总纲!$D$4:$D$163,AF$7:AF$166,$BD274)</f>
        <v>276.05082037056144</v>
      </c>
      <c r="BO274" s="95">
        <f>求节点(节奏总纲!$D$4:$D$163,AG$7:AG$166,$BD274)</f>
        <v>900.38381548029429</v>
      </c>
      <c r="BP274" s="95">
        <f>求节点(节奏总纲!$D$4:$D$163,AH$7:AH$166,$BD274)</f>
        <v>900.38381548029429</v>
      </c>
      <c r="BQ274" s="95">
        <f>求节点(节奏总纲!$D$4:$D$163,AI$7:AI$166,$BD274)</f>
        <v>2.5000000000000001E-2</v>
      </c>
      <c r="BR274" s="95">
        <f>求节点(节奏总纲!$D$4:$D$163,AJ$7:AJ$166,$BD274)</f>
        <v>2.5000000000000001E-2</v>
      </c>
      <c r="BS274" s="95">
        <f>求节点(节奏总纲!$D$4:$D$163,AM$7:AM$166,$BD274)</f>
        <v>6970.4090675927719</v>
      </c>
      <c r="BT274" s="95">
        <f>求节点(节奏总纲!$D$4:$D$163,AN$7:AN$166,$BD274)</f>
        <v>1.6440592728860244</v>
      </c>
      <c r="BU274" s="95">
        <f>求节点(节奏总纲!$D$4:$D$163,AO$7:AO$166,$BD274)</f>
        <v>20300891374.821201</v>
      </c>
    </row>
    <row r="275" spans="56:73" x14ac:dyDescent="0.15">
      <c r="BD275" s="14">
        <v>269</v>
      </c>
      <c r="BE275" s="95">
        <f>求节点(节奏总纲!$D$4:$D$163,M$7:M$166,$BD275)</f>
        <v>276.22444704302569</v>
      </c>
      <c r="BF275" s="95">
        <f>求节点(节奏总纲!$D$4:$D$163,N$7:N$166,$BD275)</f>
        <v>16951.609430663193</v>
      </c>
      <c r="BG275" s="95">
        <f>求节点(节奏总纲!$D$4:$D$163,O$7:O$166,$BD275)</f>
        <v>16951.609430663193</v>
      </c>
      <c r="BH275" s="95">
        <f>求节点(节奏总纲!$D$4:$D$163,P$7:P$166,$BD275)</f>
        <v>2.5000000000000001E-2</v>
      </c>
      <c r="BI275" s="95">
        <f>求节点(节奏总纲!$D$4:$D$163,Q$7:Q$166,$BD275)</f>
        <v>2.5000000000000001E-2</v>
      </c>
      <c r="BJ275" s="95">
        <f>求节点(节奏总纲!$D$4:$D$163,T$7:T$166,$BD275)</f>
        <v>1.5332471595246373</v>
      </c>
      <c r="BK275" s="95">
        <f>求节点(节奏总纲!$D$4:$D$163,U$7:U$166,$BD275)</f>
        <v>16999817296.735353</v>
      </c>
      <c r="BL275" s="91"/>
      <c r="BM275" s="14">
        <v>269</v>
      </c>
      <c r="BN275" s="95">
        <f>求节点(节奏总纲!$D$4:$D$163,AF$7:AF$166,$BD275)</f>
        <v>276.22444704302569</v>
      </c>
      <c r="BO275" s="95">
        <f>求节点(节奏总纲!$D$4:$D$163,AG$7:AG$166,$BD275)</f>
        <v>901.09065694318463</v>
      </c>
      <c r="BP275" s="95">
        <f>求节点(节奏总纲!$D$4:$D$163,AH$7:AH$166,$BD275)</f>
        <v>901.09065694318463</v>
      </c>
      <c r="BQ275" s="95">
        <f>求节点(节奏总纲!$D$4:$D$163,AI$7:AI$166,$BD275)</f>
        <v>2.5000000000000001E-2</v>
      </c>
      <c r="BR275" s="95">
        <f>求节点(节奏总纲!$D$4:$D$163,AJ$7:AJ$166,$BD275)</f>
        <v>2.5000000000000001E-2</v>
      </c>
      <c r="BS275" s="95">
        <f>求节点(节奏总纲!$D$4:$D$163,AM$7:AM$166,$BD275)</f>
        <v>6974.0831064554213</v>
      </c>
      <c r="BT275" s="95">
        <f>求节点(节奏总纲!$D$4:$D$163,AN$7:AN$166,$BD275)</f>
        <v>1.6466441631563729</v>
      </c>
      <c r="BU275" s="95">
        <f>求节点(节奏总纲!$D$4:$D$163,AO$7:AO$166,$BD275)</f>
        <v>20409214865.899761</v>
      </c>
    </row>
    <row r="276" spans="56:73" x14ac:dyDescent="0.15">
      <c r="BD276" s="14">
        <v>270</v>
      </c>
      <c r="BE276" s="95">
        <f>求节点(节奏总纲!$D$4:$D$163,M$7:M$166,$BD276)</f>
        <v>276.39807371549</v>
      </c>
      <c r="BF276" s="95">
        <f>求节点(节奏总纲!$D$4:$D$163,N$7:N$166,$BD276)</f>
        <v>16968.817868060461</v>
      </c>
      <c r="BG276" s="95">
        <f>求节点(节奏总纲!$D$4:$D$163,O$7:O$166,$BD276)</f>
        <v>16968.817868060461</v>
      </c>
      <c r="BH276" s="95">
        <f>求节点(节奏总纲!$D$4:$D$163,P$7:P$166,$BD276)</f>
        <v>2.5000000000000001E-2</v>
      </c>
      <c r="BI276" s="95">
        <f>求节点(节奏总纲!$D$4:$D$163,Q$7:Q$166,$BD276)</f>
        <v>2.5000000000000001E-2</v>
      </c>
      <c r="BJ276" s="95">
        <f>求节点(节奏总纲!$D$4:$D$163,T$7:T$166,$BD276)</f>
        <v>1.5346073557854476</v>
      </c>
      <c r="BK276" s="95">
        <f>求节点(节奏总纲!$D$4:$D$163,U$7:U$166,$BD276)</f>
        <v>17066086096.264666</v>
      </c>
      <c r="BL276" s="91"/>
      <c r="BM276" s="14">
        <v>270</v>
      </c>
      <c r="BN276" s="95">
        <f>求节点(节奏总纲!$D$4:$D$163,AF$7:AF$166,$BD276)</f>
        <v>276.39807371549</v>
      </c>
      <c r="BO276" s="95">
        <f>求节点(节奏总纲!$D$4:$D$163,AG$7:AG$166,$BD276)</f>
        <v>901.79749840607508</v>
      </c>
      <c r="BP276" s="95">
        <f>求节点(节奏总纲!$D$4:$D$163,AH$7:AH$166,$BD276)</f>
        <v>901.79749840607508</v>
      </c>
      <c r="BQ276" s="95">
        <f>求节点(节奏总纲!$D$4:$D$163,AI$7:AI$166,$BD276)</f>
        <v>2.5000000000000001E-2</v>
      </c>
      <c r="BR276" s="95">
        <f>求节点(节奏总纲!$D$4:$D$163,AJ$7:AJ$166,$BD276)</f>
        <v>2.5000000000000001E-2</v>
      </c>
      <c r="BS276" s="95">
        <f>求节点(节奏总纲!$D$4:$D$163,AM$7:AM$166,$BD276)</f>
        <v>6977.7571453180699</v>
      </c>
      <c r="BT276" s="95">
        <f>求节点(节奏总纲!$D$4:$D$163,AN$7:AN$166,$BD276)</f>
        <v>1.6492290534267213</v>
      </c>
      <c r="BU276" s="95">
        <f>求节点(节奏总纲!$D$4:$D$163,AO$7:AO$166,$BD276)</f>
        <v>20517538356.978317</v>
      </c>
    </row>
    <row r="277" spans="56:73" x14ac:dyDescent="0.15">
      <c r="BD277" s="14">
        <v>271</v>
      </c>
      <c r="BE277" s="95">
        <f>求节点(节奏总纲!$D$4:$D$163,M$7:M$166,$BD277)</f>
        <v>276.57170038795425</v>
      </c>
      <c r="BF277" s="95">
        <f>求节点(节奏总纲!$D$4:$D$163,N$7:N$166,$BD277)</f>
        <v>16986.02630545773</v>
      </c>
      <c r="BG277" s="95">
        <f>求节点(节奏总纲!$D$4:$D$163,O$7:O$166,$BD277)</f>
        <v>16986.02630545773</v>
      </c>
      <c r="BH277" s="95">
        <f>求节点(节奏总纲!$D$4:$D$163,P$7:P$166,$BD277)</f>
        <v>2.5000000000000001E-2</v>
      </c>
      <c r="BI277" s="95">
        <f>求节点(节奏总纲!$D$4:$D$163,Q$7:Q$166,$BD277)</f>
        <v>2.5000000000000001E-2</v>
      </c>
      <c r="BJ277" s="95">
        <f>求节点(节奏总纲!$D$4:$D$163,T$7:T$166,$BD277)</f>
        <v>1.5359675520462581</v>
      </c>
      <c r="BK277" s="95">
        <f>求节点(节奏总纲!$D$4:$D$163,U$7:U$166,$BD277)</f>
        <v>17132354895.793978</v>
      </c>
      <c r="BL277" s="91"/>
      <c r="BM277" s="14">
        <v>271</v>
      </c>
      <c r="BN277" s="95">
        <f>求节点(节奏总纲!$D$4:$D$163,AF$7:AF$166,$BD277)</f>
        <v>276.57170038795425</v>
      </c>
      <c r="BO277" s="95">
        <f>求节点(节奏总纲!$D$4:$D$163,AG$7:AG$166,$BD277)</f>
        <v>902.50433986896542</v>
      </c>
      <c r="BP277" s="95">
        <f>求节点(节奏总纲!$D$4:$D$163,AH$7:AH$166,$BD277)</f>
        <v>902.50433986896542</v>
      </c>
      <c r="BQ277" s="95">
        <f>求节点(节奏总纲!$D$4:$D$163,AI$7:AI$166,$BD277)</f>
        <v>2.5000000000000001E-2</v>
      </c>
      <c r="BR277" s="95">
        <f>求节点(节奏总纲!$D$4:$D$163,AJ$7:AJ$166,$BD277)</f>
        <v>2.5000000000000001E-2</v>
      </c>
      <c r="BS277" s="95">
        <f>求节点(节奏总纲!$D$4:$D$163,AM$7:AM$166,$BD277)</f>
        <v>6981.4311841807194</v>
      </c>
      <c r="BT277" s="95">
        <f>求节点(节奏总纲!$D$4:$D$163,AN$7:AN$166,$BD277)</f>
        <v>1.6518139436970698</v>
      </c>
      <c r="BU277" s="95">
        <f>求节点(节奏总纲!$D$4:$D$163,AO$7:AO$166,$BD277)</f>
        <v>20625861848.056877</v>
      </c>
    </row>
    <row r="278" spans="56:73" x14ac:dyDescent="0.15">
      <c r="BD278" s="14">
        <v>272</v>
      </c>
      <c r="BE278" s="95">
        <f>求节点(节奏总纲!$D$4:$D$163,M$7:M$166,$BD278)</f>
        <v>276.7453270604185</v>
      </c>
      <c r="BF278" s="95">
        <f>求节点(节奏总纲!$D$4:$D$163,N$7:N$166,$BD278)</f>
        <v>17003.234742854998</v>
      </c>
      <c r="BG278" s="95">
        <f>求节点(节奏总纲!$D$4:$D$163,O$7:O$166,$BD278)</f>
        <v>17003.234742854998</v>
      </c>
      <c r="BH278" s="95">
        <f>求节点(节奏总纲!$D$4:$D$163,P$7:P$166,$BD278)</f>
        <v>2.5000000000000001E-2</v>
      </c>
      <c r="BI278" s="95">
        <f>求节点(节奏总纲!$D$4:$D$163,Q$7:Q$166,$BD278)</f>
        <v>2.5000000000000001E-2</v>
      </c>
      <c r="BJ278" s="95">
        <f>求节点(节奏总纲!$D$4:$D$163,T$7:T$166,$BD278)</f>
        <v>1.5373277483070684</v>
      </c>
      <c r="BK278" s="95">
        <f>求节点(节奏总纲!$D$4:$D$163,U$7:U$166,$BD278)</f>
        <v>17198623695.323288</v>
      </c>
      <c r="BL278" s="91"/>
      <c r="BM278" s="14">
        <v>272</v>
      </c>
      <c r="BN278" s="95">
        <f>求节点(节奏总纲!$D$4:$D$163,AF$7:AF$166,$BD278)</f>
        <v>276.7453270604185</v>
      </c>
      <c r="BO278" s="95">
        <f>求节点(节奏总纲!$D$4:$D$163,AG$7:AG$166,$BD278)</f>
        <v>903.21118133185587</v>
      </c>
      <c r="BP278" s="95">
        <f>求节点(节奏总纲!$D$4:$D$163,AH$7:AH$166,$BD278)</f>
        <v>903.21118133185587</v>
      </c>
      <c r="BQ278" s="95">
        <f>求节点(节奏总纲!$D$4:$D$163,AI$7:AI$166,$BD278)</f>
        <v>2.5000000000000001E-2</v>
      </c>
      <c r="BR278" s="95">
        <f>求节点(节奏总纲!$D$4:$D$163,AJ$7:AJ$166,$BD278)</f>
        <v>2.5000000000000001E-2</v>
      </c>
      <c r="BS278" s="95">
        <f>求节点(节奏总纲!$D$4:$D$163,AM$7:AM$166,$BD278)</f>
        <v>6985.1052230433688</v>
      </c>
      <c r="BT278" s="95">
        <f>求节点(节奏总纲!$D$4:$D$163,AN$7:AN$166,$BD278)</f>
        <v>1.6543988339674185</v>
      </c>
      <c r="BU278" s="95">
        <f>求节点(节奏总纲!$D$4:$D$163,AO$7:AO$166,$BD278)</f>
        <v>20734185339.135433</v>
      </c>
    </row>
    <row r="279" spans="56:73" x14ac:dyDescent="0.15">
      <c r="BD279" s="14">
        <v>273</v>
      </c>
      <c r="BE279" s="95">
        <f>求节点(节奏总纲!$D$4:$D$163,M$7:M$166,$BD279)</f>
        <v>276.91895373288281</v>
      </c>
      <c r="BF279" s="95">
        <f>求节点(节奏总纲!$D$4:$D$163,N$7:N$166,$BD279)</f>
        <v>17020.443180252267</v>
      </c>
      <c r="BG279" s="95">
        <f>求节点(节奏总纲!$D$4:$D$163,O$7:O$166,$BD279)</f>
        <v>17020.443180252267</v>
      </c>
      <c r="BH279" s="95">
        <f>求节点(节奏总纲!$D$4:$D$163,P$7:P$166,$BD279)</f>
        <v>2.5000000000000001E-2</v>
      </c>
      <c r="BI279" s="95">
        <f>求节点(节奏总纲!$D$4:$D$163,Q$7:Q$166,$BD279)</f>
        <v>2.5000000000000001E-2</v>
      </c>
      <c r="BJ279" s="95">
        <f>求节点(节奏总纲!$D$4:$D$163,T$7:T$166,$BD279)</f>
        <v>1.5386879445678789</v>
      </c>
      <c r="BK279" s="95">
        <f>求节点(节奏总纲!$D$4:$D$163,U$7:U$166,$BD279)</f>
        <v>17264892494.8526</v>
      </c>
      <c r="BL279" s="91"/>
      <c r="BM279" s="14">
        <v>273</v>
      </c>
      <c r="BN279" s="95">
        <f>求节点(节奏总纲!$D$4:$D$163,AF$7:AF$166,$BD279)</f>
        <v>276.91895373288281</v>
      </c>
      <c r="BO279" s="95">
        <f>求节点(节奏总纲!$D$4:$D$163,AG$7:AG$166,$BD279)</f>
        <v>903.91802279474621</v>
      </c>
      <c r="BP279" s="95">
        <f>求节点(节奏总纲!$D$4:$D$163,AH$7:AH$166,$BD279)</f>
        <v>903.91802279474621</v>
      </c>
      <c r="BQ279" s="95">
        <f>求节点(节奏总纲!$D$4:$D$163,AI$7:AI$166,$BD279)</f>
        <v>2.5000000000000001E-2</v>
      </c>
      <c r="BR279" s="95">
        <f>求节点(节奏总纲!$D$4:$D$163,AJ$7:AJ$166,$BD279)</f>
        <v>2.5000000000000001E-2</v>
      </c>
      <c r="BS279" s="95">
        <f>求节点(节奏总纲!$D$4:$D$163,AM$7:AM$166,$BD279)</f>
        <v>6988.7792619060174</v>
      </c>
      <c r="BT279" s="95">
        <f>求节点(节奏总纲!$D$4:$D$163,AN$7:AN$166,$BD279)</f>
        <v>1.656983724237767</v>
      </c>
      <c r="BU279" s="95">
        <f>求节点(节奏总纲!$D$4:$D$163,AO$7:AO$166,$BD279)</f>
        <v>20842508830.213993</v>
      </c>
    </row>
    <row r="280" spans="56:73" x14ac:dyDescent="0.15">
      <c r="BD280" s="14">
        <v>274</v>
      </c>
      <c r="BE280" s="95">
        <f>求节点(节奏总纲!$D$4:$D$163,M$7:M$166,$BD280)</f>
        <v>277.08624270948792</v>
      </c>
      <c r="BF280" s="95">
        <f>求节点(节奏总纲!$D$4:$D$163,N$7:N$166,$BD280)</f>
        <v>17037.009843372354</v>
      </c>
      <c r="BG280" s="95">
        <f>求节点(节奏总纲!$D$4:$D$163,O$7:O$166,$BD280)</f>
        <v>17037.009843372354</v>
      </c>
      <c r="BH280" s="95">
        <f>求节点(节奏总纲!$D$4:$D$163,P$7:P$166,$BD280)</f>
        <v>2.5000000000000001E-2</v>
      </c>
      <c r="BI280" s="95">
        <f>求节点(节奏总纲!$D$4:$D$163,Q$7:Q$166,$BD280)</f>
        <v>2.5000000000000001E-2</v>
      </c>
      <c r="BJ280" s="95">
        <f>求节点(节奏总纲!$D$4:$D$163,T$7:T$166,$BD280)</f>
        <v>1.5401631372033704</v>
      </c>
      <c r="BK280" s="95">
        <f>求节点(节奏总纲!$D$4:$D$163,U$7:U$166,$BD280)</f>
        <v>17333440272.565277</v>
      </c>
      <c r="BL280" s="91"/>
      <c r="BM280" s="14">
        <v>274</v>
      </c>
      <c r="BN280" s="95">
        <f>求节点(节奏总纲!$D$4:$D$163,AF$7:AF$166,$BD280)</f>
        <v>277.08624270948792</v>
      </c>
      <c r="BO280" s="95">
        <f>求节点(节奏总纲!$D$4:$D$163,AG$7:AG$166,$BD280)</f>
        <v>904.60431754862861</v>
      </c>
      <c r="BP280" s="95">
        <f>求节点(节奏总纲!$D$4:$D$163,AH$7:AH$166,$BD280)</f>
        <v>904.60431754862861</v>
      </c>
      <c r="BQ280" s="95">
        <f>求节点(节奏总纲!$D$4:$D$163,AI$7:AI$166,$BD280)</f>
        <v>2.5000000000000001E-2</v>
      </c>
      <c r="BR280" s="95">
        <f>求节点(节奏总纲!$D$4:$D$163,AJ$7:AJ$166,$BD280)</f>
        <v>2.5000000000000001E-2</v>
      </c>
      <c r="BS280" s="95">
        <f>求节点(节奏总纲!$D$4:$D$163,AM$7:AM$166,$BD280)</f>
        <v>6992.2725008002062</v>
      </c>
      <c r="BT280" s="95">
        <f>求节点(节奏总纲!$D$4:$D$163,AN$7:AN$166,$BD280)</f>
        <v>1.6600462584676965</v>
      </c>
      <c r="BU280" s="95">
        <f>求节点(节奏总纲!$D$4:$D$163,AO$7:AO$166,$BD280)</f>
        <v>20962330178.716129</v>
      </c>
    </row>
    <row r="281" spans="56:73" x14ac:dyDescent="0.15">
      <c r="BD281" s="14">
        <v>275</v>
      </c>
      <c r="BE281" s="95">
        <f>求节点(节奏总纲!$D$4:$D$163,M$7:M$166,$BD281)</f>
        <v>277.24974516350466</v>
      </c>
      <c r="BF281" s="95">
        <f>求节点(节奏总纲!$D$4:$D$163,N$7:N$166,$BD281)</f>
        <v>17053.193071747188</v>
      </c>
      <c r="BG281" s="95">
        <f>求节点(节奏总纲!$D$4:$D$163,O$7:O$166,$BD281)</f>
        <v>17053.193071747188</v>
      </c>
      <c r="BH281" s="95">
        <f>求节点(节奏总纲!$D$4:$D$163,P$7:P$166,$BD281)</f>
        <v>2.5000000000000001E-2</v>
      </c>
      <c r="BI281" s="95">
        <f>求节点(节奏总纲!$D$4:$D$163,Q$7:Q$166,$BD281)</f>
        <v>2.5000000000000001E-2</v>
      </c>
      <c r="BJ281" s="95">
        <f>求节点(节奏总纲!$D$4:$D$163,T$7:T$166,$BD281)</f>
        <v>1.5417070356240554</v>
      </c>
      <c r="BK281" s="95">
        <f>求节点(节奏总纲!$D$4:$D$163,U$7:U$166,$BD281)</f>
        <v>17403349649.597599</v>
      </c>
      <c r="BL281" s="91"/>
      <c r="BM281" s="14">
        <v>275</v>
      </c>
      <c r="BN281" s="95">
        <f>求节点(节奏总纲!$D$4:$D$163,AF$7:AF$166,$BD281)</f>
        <v>277.24974516350466</v>
      </c>
      <c r="BO281" s="95">
        <f>求节点(节奏总纲!$D$4:$D$163,AG$7:AG$166,$BD281)</f>
        <v>905.27833645660337</v>
      </c>
      <c r="BP281" s="95">
        <f>求节点(节奏总纲!$D$4:$D$163,AH$7:AH$166,$BD281)</f>
        <v>905.27833645660337</v>
      </c>
      <c r="BQ281" s="95">
        <f>求节点(节奏总纲!$D$4:$D$163,AI$7:AI$166,$BD281)</f>
        <v>2.5000000000000001E-2</v>
      </c>
      <c r="BR281" s="95">
        <f>求节点(节奏总纲!$D$4:$D$163,AJ$7:AJ$166,$BD281)</f>
        <v>2.5000000000000001E-2</v>
      </c>
      <c r="BS281" s="95">
        <f>求节点(节奏总纲!$D$4:$D$163,AM$7:AM$166,$BD281)</f>
        <v>6995.6577188647771</v>
      </c>
      <c r="BT281" s="95">
        <f>求节点(节奏总纲!$D$4:$D$163,AN$7:AN$166,$BD281)</f>
        <v>1.6633941660702831</v>
      </c>
      <c r="BU281" s="95">
        <f>求节点(节奏总纲!$D$4:$D$163,AO$7:AO$166,$BD281)</f>
        <v>21089021042.231445</v>
      </c>
    </row>
    <row r="282" spans="56:73" x14ac:dyDescent="0.15">
      <c r="BD282" s="14">
        <v>276</v>
      </c>
      <c r="BE282" s="95">
        <f>求节点(节奏总纲!$D$4:$D$163,M$7:M$166,$BD282)</f>
        <v>277.41324761752134</v>
      </c>
      <c r="BF282" s="95">
        <f>求节点(节奏总纲!$D$4:$D$163,N$7:N$166,$BD282)</f>
        <v>17069.376300122021</v>
      </c>
      <c r="BG282" s="95">
        <f>求节点(节奏总纲!$D$4:$D$163,O$7:O$166,$BD282)</f>
        <v>17069.376300122021</v>
      </c>
      <c r="BH282" s="95">
        <f>求节点(节奏总纲!$D$4:$D$163,P$7:P$166,$BD282)</f>
        <v>2.5000000000000001E-2</v>
      </c>
      <c r="BI282" s="95">
        <f>求节点(节奏总纲!$D$4:$D$163,Q$7:Q$166,$BD282)</f>
        <v>2.5000000000000001E-2</v>
      </c>
      <c r="BJ282" s="95">
        <f>求节点(节奏总纲!$D$4:$D$163,T$7:T$166,$BD282)</f>
        <v>1.5432509340447407</v>
      </c>
      <c r="BK282" s="95">
        <f>求节点(节奏总纲!$D$4:$D$163,U$7:U$166,$BD282)</f>
        <v>17473259026.629921</v>
      </c>
      <c r="BL282" s="91"/>
      <c r="BM282" s="14">
        <v>276</v>
      </c>
      <c r="BN282" s="95">
        <f>求节点(节奏总纲!$D$4:$D$163,AF$7:AF$166,$BD282)</f>
        <v>277.41324761752134</v>
      </c>
      <c r="BO282" s="95">
        <f>求节点(节奏总纲!$D$4:$D$163,AG$7:AG$166,$BD282)</f>
        <v>905.95235536457801</v>
      </c>
      <c r="BP282" s="95">
        <f>求节点(节奏总纲!$D$4:$D$163,AH$7:AH$166,$BD282)</f>
        <v>905.95235536457801</v>
      </c>
      <c r="BQ282" s="95">
        <f>求节点(节奏总纲!$D$4:$D$163,AI$7:AI$166,$BD282)</f>
        <v>2.5000000000000001E-2</v>
      </c>
      <c r="BR282" s="95">
        <f>求节点(节奏总纲!$D$4:$D$163,AJ$7:AJ$166,$BD282)</f>
        <v>2.5000000000000001E-2</v>
      </c>
      <c r="BS282" s="95">
        <f>求节点(节奏总纲!$D$4:$D$163,AM$7:AM$166,$BD282)</f>
        <v>6999.042936929347</v>
      </c>
      <c r="BT282" s="95">
        <f>求节点(节奏总纲!$D$4:$D$163,AN$7:AN$166,$BD282)</f>
        <v>1.6667420736728698</v>
      </c>
      <c r="BU282" s="95">
        <f>求节点(节奏总纲!$D$4:$D$163,AO$7:AO$166,$BD282)</f>
        <v>21215711905.746761</v>
      </c>
    </row>
    <row r="283" spans="56:73" x14ac:dyDescent="0.15">
      <c r="BD283" s="14">
        <v>277</v>
      </c>
      <c r="BE283" s="95">
        <f>求节点(节奏总纲!$D$4:$D$163,M$7:M$166,$BD283)</f>
        <v>277.57675007153807</v>
      </c>
      <c r="BF283" s="95">
        <f>求节点(节奏总纲!$D$4:$D$163,N$7:N$166,$BD283)</f>
        <v>17085.559528496855</v>
      </c>
      <c r="BG283" s="95">
        <f>求节点(节奏总纲!$D$4:$D$163,O$7:O$166,$BD283)</f>
        <v>17085.559528496855</v>
      </c>
      <c r="BH283" s="95">
        <f>求节点(节奏总纲!$D$4:$D$163,P$7:P$166,$BD283)</f>
        <v>2.5000000000000001E-2</v>
      </c>
      <c r="BI283" s="95">
        <f>求节点(节奏总纲!$D$4:$D$163,Q$7:Q$166,$BD283)</f>
        <v>2.5000000000000001E-2</v>
      </c>
      <c r="BJ283" s="95">
        <f>求节点(节奏总纲!$D$4:$D$163,T$7:T$166,$BD283)</f>
        <v>1.5447948324654259</v>
      </c>
      <c r="BK283" s="95">
        <f>求节点(节奏总纲!$D$4:$D$163,U$7:U$166,$BD283)</f>
        <v>17543168403.662239</v>
      </c>
      <c r="BL283" s="91"/>
      <c r="BM283" s="14">
        <v>277</v>
      </c>
      <c r="BN283" s="95">
        <f>求节点(节奏总纲!$D$4:$D$163,AF$7:AF$166,$BD283)</f>
        <v>277.57675007153807</v>
      </c>
      <c r="BO283" s="95">
        <f>求节点(节奏总纲!$D$4:$D$163,AG$7:AG$166,$BD283)</f>
        <v>906.62637427255265</v>
      </c>
      <c r="BP283" s="95">
        <f>求节点(节奏总纲!$D$4:$D$163,AH$7:AH$166,$BD283)</f>
        <v>906.62637427255265</v>
      </c>
      <c r="BQ283" s="95">
        <f>求节点(节奏总纲!$D$4:$D$163,AI$7:AI$166,$BD283)</f>
        <v>2.5000000000000001E-2</v>
      </c>
      <c r="BR283" s="95">
        <f>求节点(节奏总纲!$D$4:$D$163,AJ$7:AJ$166,$BD283)</f>
        <v>2.5000000000000001E-2</v>
      </c>
      <c r="BS283" s="95">
        <f>求节点(节奏总纲!$D$4:$D$163,AM$7:AM$166,$BD283)</f>
        <v>7002.4281549939178</v>
      </c>
      <c r="BT283" s="95">
        <f>求节点(节奏总纲!$D$4:$D$163,AN$7:AN$166,$BD283)</f>
        <v>1.6700899812754566</v>
      </c>
      <c r="BU283" s="95">
        <f>求节点(节奏总纲!$D$4:$D$163,AO$7:AO$166,$BD283)</f>
        <v>21342402769.262081</v>
      </c>
    </row>
    <row r="284" spans="56:73" x14ac:dyDescent="0.15">
      <c r="BD284" s="14">
        <v>278</v>
      </c>
      <c r="BE284" s="95">
        <f>求节点(节奏总纲!$D$4:$D$163,M$7:M$166,$BD284)</f>
        <v>277.74025252555475</v>
      </c>
      <c r="BF284" s="95">
        <f>求节点(节奏总纲!$D$4:$D$163,N$7:N$166,$BD284)</f>
        <v>17101.742756871688</v>
      </c>
      <c r="BG284" s="95">
        <f>求节点(节奏总纲!$D$4:$D$163,O$7:O$166,$BD284)</f>
        <v>17101.742756871688</v>
      </c>
      <c r="BH284" s="95">
        <f>求节点(节奏总纲!$D$4:$D$163,P$7:P$166,$BD284)</f>
        <v>2.5000000000000001E-2</v>
      </c>
      <c r="BI284" s="95">
        <f>求节点(节奏总纲!$D$4:$D$163,Q$7:Q$166,$BD284)</f>
        <v>2.5000000000000001E-2</v>
      </c>
      <c r="BJ284" s="95">
        <f>求节点(节奏总纲!$D$4:$D$163,T$7:T$166,$BD284)</f>
        <v>1.546338730886111</v>
      </c>
      <c r="BK284" s="95">
        <f>求节点(节奏总纲!$D$4:$D$163,U$7:U$166,$BD284)</f>
        <v>17613077780.694561</v>
      </c>
      <c r="BL284" s="91"/>
      <c r="BM284" s="14">
        <v>278</v>
      </c>
      <c r="BN284" s="95">
        <f>求节点(节奏总纲!$D$4:$D$163,AF$7:AF$166,$BD284)</f>
        <v>277.74025252555475</v>
      </c>
      <c r="BO284" s="95">
        <f>求节点(节奏总纲!$D$4:$D$163,AG$7:AG$166,$BD284)</f>
        <v>907.30039318052741</v>
      </c>
      <c r="BP284" s="95">
        <f>求节点(节奏总纲!$D$4:$D$163,AH$7:AH$166,$BD284)</f>
        <v>907.30039318052741</v>
      </c>
      <c r="BQ284" s="95">
        <f>求节点(节奏总纲!$D$4:$D$163,AI$7:AI$166,$BD284)</f>
        <v>2.5000000000000001E-2</v>
      </c>
      <c r="BR284" s="95">
        <f>求节点(节奏总纲!$D$4:$D$163,AJ$7:AJ$166,$BD284)</f>
        <v>2.5000000000000001E-2</v>
      </c>
      <c r="BS284" s="95">
        <f>求节点(节奏总纲!$D$4:$D$163,AM$7:AM$166,$BD284)</f>
        <v>7005.8133730584887</v>
      </c>
      <c r="BT284" s="95">
        <f>求节点(节奏总纲!$D$4:$D$163,AN$7:AN$166,$BD284)</f>
        <v>1.6734378888780432</v>
      </c>
      <c r="BU284" s="95">
        <f>求节点(节奏总纲!$D$4:$D$163,AO$7:AO$166,$BD284)</f>
        <v>21469093632.777397</v>
      </c>
    </row>
    <row r="285" spans="56:73" x14ac:dyDescent="0.15">
      <c r="BD285" s="14">
        <v>279</v>
      </c>
      <c r="BE285" s="95">
        <f>求节点(节奏总纲!$D$4:$D$163,M$7:M$166,$BD285)</f>
        <v>277.90375497957143</v>
      </c>
      <c r="BF285" s="95">
        <f>求节点(节奏总纲!$D$4:$D$163,N$7:N$166,$BD285)</f>
        <v>17117.925985246518</v>
      </c>
      <c r="BG285" s="95">
        <f>求节点(节奏总纲!$D$4:$D$163,O$7:O$166,$BD285)</f>
        <v>17117.925985246518</v>
      </c>
      <c r="BH285" s="95">
        <f>求节点(节奏总纲!$D$4:$D$163,P$7:P$166,$BD285)</f>
        <v>2.5000000000000001E-2</v>
      </c>
      <c r="BI285" s="95">
        <f>求节点(节奏总纲!$D$4:$D$163,Q$7:Q$166,$BD285)</f>
        <v>2.5000000000000001E-2</v>
      </c>
      <c r="BJ285" s="95">
        <f>求节点(节奏总纲!$D$4:$D$163,T$7:T$166,$BD285)</f>
        <v>1.5478826293067962</v>
      </c>
      <c r="BK285" s="95">
        <f>求节点(节奏总纲!$D$4:$D$163,U$7:U$166,$BD285)</f>
        <v>17682987157.726883</v>
      </c>
      <c r="BL285" s="91"/>
      <c r="BM285" s="14">
        <v>279</v>
      </c>
      <c r="BN285" s="95">
        <f>求节点(节奏总纲!$D$4:$D$163,AF$7:AF$166,$BD285)</f>
        <v>277.90375497957143</v>
      </c>
      <c r="BO285" s="95">
        <f>求节点(节奏总纲!$D$4:$D$163,AG$7:AG$166,$BD285)</f>
        <v>907.97441208850205</v>
      </c>
      <c r="BP285" s="95">
        <f>求节点(节奏总纲!$D$4:$D$163,AH$7:AH$166,$BD285)</f>
        <v>907.97441208850205</v>
      </c>
      <c r="BQ285" s="95">
        <f>求节点(节奏总纲!$D$4:$D$163,AI$7:AI$166,$BD285)</f>
        <v>2.5000000000000001E-2</v>
      </c>
      <c r="BR285" s="95">
        <f>求节点(节奏总纲!$D$4:$D$163,AJ$7:AJ$166,$BD285)</f>
        <v>2.5000000000000001E-2</v>
      </c>
      <c r="BS285" s="95">
        <f>求节点(节奏总纲!$D$4:$D$163,AM$7:AM$166,$BD285)</f>
        <v>7009.1985911230595</v>
      </c>
      <c r="BT285" s="95">
        <f>求节点(节奏总纲!$D$4:$D$163,AN$7:AN$166,$BD285)</f>
        <v>1.6767857964806299</v>
      </c>
      <c r="BU285" s="95">
        <f>求节点(节奏总纲!$D$4:$D$163,AO$7:AO$166,$BD285)</f>
        <v>21595784496.292713</v>
      </c>
    </row>
    <row r="286" spans="56:73" x14ac:dyDescent="0.15">
      <c r="BD286" s="14">
        <v>280</v>
      </c>
      <c r="BE286" s="95">
        <f>求节点(节奏总纲!$D$4:$D$163,M$7:M$166,$BD286)</f>
        <v>278.06725743358817</v>
      </c>
      <c r="BF286" s="95">
        <f>求节点(节奏总纲!$D$4:$D$163,N$7:N$166,$BD286)</f>
        <v>17134.109213621352</v>
      </c>
      <c r="BG286" s="95">
        <f>求节点(节奏总纲!$D$4:$D$163,O$7:O$166,$BD286)</f>
        <v>17134.109213621352</v>
      </c>
      <c r="BH286" s="95">
        <f>求节点(节奏总纲!$D$4:$D$163,P$7:P$166,$BD286)</f>
        <v>2.5000000000000001E-2</v>
      </c>
      <c r="BI286" s="95">
        <f>求节点(节奏总纲!$D$4:$D$163,Q$7:Q$166,$BD286)</f>
        <v>2.5000000000000001E-2</v>
      </c>
      <c r="BJ286" s="95">
        <f>求节点(节奏总纲!$D$4:$D$163,T$7:T$166,$BD286)</f>
        <v>1.5494265277274815</v>
      </c>
      <c r="BK286" s="95">
        <f>求节点(节奏总纲!$D$4:$D$163,U$7:U$166,$BD286)</f>
        <v>17752896534.759205</v>
      </c>
      <c r="BL286" s="91"/>
      <c r="BM286" s="14">
        <v>280</v>
      </c>
      <c r="BN286" s="95">
        <f>求节点(节奏总纲!$D$4:$D$163,AF$7:AF$166,$BD286)</f>
        <v>278.06725743358817</v>
      </c>
      <c r="BO286" s="95">
        <f>求节点(节奏总纲!$D$4:$D$163,AG$7:AG$166,$BD286)</f>
        <v>908.64843099647669</v>
      </c>
      <c r="BP286" s="95">
        <f>求节点(节奏总纲!$D$4:$D$163,AH$7:AH$166,$BD286)</f>
        <v>908.64843099647669</v>
      </c>
      <c r="BQ286" s="95">
        <f>求节点(节奏总纲!$D$4:$D$163,AI$7:AI$166,$BD286)</f>
        <v>2.5000000000000001E-2</v>
      </c>
      <c r="BR286" s="95">
        <f>求节点(节奏总纲!$D$4:$D$163,AJ$7:AJ$166,$BD286)</f>
        <v>2.5000000000000001E-2</v>
      </c>
      <c r="BS286" s="95">
        <f>求节点(节奏总纲!$D$4:$D$163,AM$7:AM$166,$BD286)</f>
        <v>7012.5838091876303</v>
      </c>
      <c r="BT286" s="95">
        <f>求节点(节奏总纲!$D$4:$D$163,AN$7:AN$166,$BD286)</f>
        <v>1.6801337040832165</v>
      </c>
      <c r="BU286" s="95">
        <f>求节点(节奏总纲!$D$4:$D$163,AO$7:AO$166,$BD286)</f>
        <v>21722475359.808033</v>
      </c>
    </row>
    <row r="287" spans="56:73" x14ac:dyDescent="0.15">
      <c r="BD287" s="14">
        <v>281</v>
      </c>
      <c r="BE287" s="95">
        <f>求节点(节奏总纲!$D$4:$D$163,M$7:M$166,$BD287)</f>
        <v>278.23075988760485</v>
      </c>
      <c r="BF287" s="95">
        <f>求节点(节奏总纲!$D$4:$D$163,N$7:N$166,$BD287)</f>
        <v>17150.292441996186</v>
      </c>
      <c r="BG287" s="95">
        <f>求节点(节奏总纲!$D$4:$D$163,O$7:O$166,$BD287)</f>
        <v>17150.292441996186</v>
      </c>
      <c r="BH287" s="95">
        <f>求节点(节奏总纲!$D$4:$D$163,P$7:P$166,$BD287)</f>
        <v>2.5000000000000001E-2</v>
      </c>
      <c r="BI287" s="95">
        <f>求节点(节奏总纲!$D$4:$D$163,Q$7:Q$166,$BD287)</f>
        <v>2.5000000000000001E-2</v>
      </c>
      <c r="BJ287" s="95">
        <f>求节点(节奏总纲!$D$4:$D$163,T$7:T$166,$BD287)</f>
        <v>1.5509704261481667</v>
      </c>
      <c r="BK287" s="95">
        <f>求节点(节奏总纲!$D$4:$D$163,U$7:U$166,$BD287)</f>
        <v>17822805911.791527</v>
      </c>
      <c r="BL287" s="91"/>
      <c r="BM287" s="14">
        <v>281</v>
      </c>
      <c r="BN287" s="95">
        <f>求节点(节奏总纲!$D$4:$D$163,AF$7:AF$166,$BD287)</f>
        <v>278.23075988760485</v>
      </c>
      <c r="BO287" s="95">
        <f>求节点(节奏总纲!$D$4:$D$163,AG$7:AG$166,$BD287)</f>
        <v>909.32244990445145</v>
      </c>
      <c r="BP287" s="95">
        <f>求节点(节奏总纲!$D$4:$D$163,AH$7:AH$166,$BD287)</f>
        <v>909.32244990445145</v>
      </c>
      <c r="BQ287" s="95">
        <f>求节点(节奏总纲!$D$4:$D$163,AI$7:AI$166,$BD287)</f>
        <v>2.5000000000000001E-2</v>
      </c>
      <c r="BR287" s="95">
        <f>求节点(节奏总纲!$D$4:$D$163,AJ$7:AJ$166,$BD287)</f>
        <v>2.5000000000000001E-2</v>
      </c>
      <c r="BS287" s="95">
        <f>求节点(节奏总纲!$D$4:$D$163,AM$7:AM$166,$BD287)</f>
        <v>7015.9690272522002</v>
      </c>
      <c r="BT287" s="95">
        <f>求节点(节奏总纲!$D$4:$D$163,AN$7:AN$166,$BD287)</f>
        <v>1.6834816116858033</v>
      </c>
      <c r="BU287" s="95">
        <f>求节点(节奏总纲!$D$4:$D$163,AO$7:AO$166,$BD287)</f>
        <v>21849166223.323349</v>
      </c>
    </row>
    <row r="288" spans="56:73" x14ac:dyDescent="0.15">
      <c r="BD288" s="14">
        <v>282</v>
      </c>
      <c r="BE288" s="95">
        <f>求节点(节奏总纲!$D$4:$D$163,M$7:M$166,$BD288)</f>
        <v>278.39426234162158</v>
      </c>
      <c r="BF288" s="95">
        <f>求节点(节奏总纲!$D$4:$D$163,N$7:N$166,$BD288)</f>
        <v>17166.475670371019</v>
      </c>
      <c r="BG288" s="95">
        <f>求节点(节奏总纲!$D$4:$D$163,O$7:O$166,$BD288)</f>
        <v>17166.475670371019</v>
      </c>
      <c r="BH288" s="95">
        <f>求节点(节奏总纲!$D$4:$D$163,P$7:P$166,$BD288)</f>
        <v>2.5000000000000001E-2</v>
      </c>
      <c r="BI288" s="95">
        <f>求节点(节奏总纲!$D$4:$D$163,Q$7:Q$166,$BD288)</f>
        <v>2.5000000000000001E-2</v>
      </c>
      <c r="BJ288" s="95">
        <f>求节点(节奏总纲!$D$4:$D$163,T$7:T$166,$BD288)</f>
        <v>1.5525143245688517</v>
      </c>
      <c r="BK288" s="95">
        <f>求节点(节奏总纲!$D$4:$D$163,U$7:U$166,$BD288)</f>
        <v>17892715288.823849</v>
      </c>
      <c r="BL288" s="91"/>
      <c r="BM288" s="14">
        <v>282</v>
      </c>
      <c r="BN288" s="95">
        <f>求节点(节奏总纲!$D$4:$D$163,AF$7:AF$166,$BD288)</f>
        <v>278.39426234162158</v>
      </c>
      <c r="BO288" s="95">
        <f>求节点(节奏总纲!$D$4:$D$163,AG$7:AG$166,$BD288)</f>
        <v>909.99646881242609</v>
      </c>
      <c r="BP288" s="95">
        <f>求节点(节奏总纲!$D$4:$D$163,AH$7:AH$166,$BD288)</f>
        <v>909.99646881242609</v>
      </c>
      <c r="BQ288" s="95">
        <f>求节点(节奏总纲!$D$4:$D$163,AI$7:AI$166,$BD288)</f>
        <v>2.5000000000000001E-2</v>
      </c>
      <c r="BR288" s="95">
        <f>求节点(节奏总纲!$D$4:$D$163,AJ$7:AJ$166,$BD288)</f>
        <v>2.5000000000000001E-2</v>
      </c>
      <c r="BS288" s="95">
        <f>求节点(节奏总纲!$D$4:$D$163,AM$7:AM$166,$BD288)</f>
        <v>7019.3542453167711</v>
      </c>
      <c r="BT288" s="95">
        <f>求节点(节奏总纲!$D$4:$D$163,AN$7:AN$166,$BD288)</f>
        <v>1.68682951928839</v>
      </c>
      <c r="BU288" s="95">
        <f>求节点(节奏总纲!$D$4:$D$163,AO$7:AO$166,$BD288)</f>
        <v>21975857086.838665</v>
      </c>
    </row>
    <row r="289" spans="56:73" x14ac:dyDescent="0.15">
      <c r="BD289" s="14">
        <v>283</v>
      </c>
      <c r="BE289" s="95">
        <f>求节点(节奏总纲!$D$4:$D$163,M$7:M$166,$BD289)</f>
        <v>278.55776479563826</v>
      </c>
      <c r="BF289" s="95">
        <f>求节点(节奏总纲!$D$4:$D$163,N$7:N$166,$BD289)</f>
        <v>17182.658898745853</v>
      </c>
      <c r="BG289" s="95">
        <f>求节点(节奏总纲!$D$4:$D$163,O$7:O$166,$BD289)</f>
        <v>17182.658898745853</v>
      </c>
      <c r="BH289" s="95">
        <f>求节点(节奏总纲!$D$4:$D$163,P$7:P$166,$BD289)</f>
        <v>2.5000000000000001E-2</v>
      </c>
      <c r="BI289" s="95">
        <f>求节点(节奏总纲!$D$4:$D$163,Q$7:Q$166,$BD289)</f>
        <v>2.5000000000000001E-2</v>
      </c>
      <c r="BJ289" s="95">
        <f>求节点(节奏总纲!$D$4:$D$163,T$7:T$166,$BD289)</f>
        <v>1.554058222989537</v>
      </c>
      <c r="BK289" s="95">
        <f>求节点(节奏总纲!$D$4:$D$163,U$7:U$166,$BD289)</f>
        <v>17962624665.856167</v>
      </c>
      <c r="BL289" s="91"/>
      <c r="BM289" s="14">
        <v>283</v>
      </c>
      <c r="BN289" s="95">
        <f>求节点(节奏总纲!$D$4:$D$163,AF$7:AF$166,$BD289)</f>
        <v>278.55776479563826</v>
      </c>
      <c r="BO289" s="95">
        <f>求节点(节奏总纲!$D$4:$D$163,AG$7:AG$166,$BD289)</f>
        <v>910.67048772040073</v>
      </c>
      <c r="BP289" s="95">
        <f>求节点(节奏总纲!$D$4:$D$163,AH$7:AH$166,$BD289)</f>
        <v>910.67048772040073</v>
      </c>
      <c r="BQ289" s="95">
        <f>求节点(节奏总纲!$D$4:$D$163,AI$7:AI$166,$BD289)</f>
        <v>2.5000000000000001E-2</v>
      </c>
      <c r="BR289" s="95">
        <f>求节点(节奏总纲!$D$4:$D$163,AJ$7:AJ$166,$BD289)</f>
        <v>2.5000000000000001E-2</v>
      </c>
      <c r="BS289" s="95">
        <f>求节点(节奏总纲!$D$4:$D$163,AM$7:AM$166,$BD289)</f>
        <v>7022.7394633813419</v>
      </c>
      <c r="BT289" s="95">
        <f>求节点(节奏总纲!$D$4:$D$163,AN$7:AN$166,$BD289)</f>
        <v>1.6901774268909766</v>
      </c>
      <c r="BU289" s="95">
        <f>求节点(节奏总纲!$D$4:$D$163,AO$7:AO$166,$BD289)</f>
        <v>22102547950.353985</v>
      </c>
    </row>
    <row r="290" spans="56:73" x14ac:dyDescent="0.15">
      <c r="BD290" s="14">
        <v>284</v>
      </c>
      <c r="BE290" s="95">
        <f>求节点(节奏总纲!$D$4:$D$163,M$7:M$166,$BD290)</f>
        <v>278.72126724965494</v>
      </c>
      <c r="BF290" s="95">
        <f>求节点(节奏总纲!$D$4:$D$163,N$7:N$166,$BD290)</f>
        <v>17198.842127120686</v>
      </c>
      <c r="BG290" s="95">
        <f>求节点(节奏总纲!$D$4:$D$163,O$7:O$166,$BD290)</f>
        <v>17198.842127120686</v>
      </c>
      <c r="BH290" s="95">
        <f>求节点(节奏总纲!$D$4:$D$163,P$7:P$166,$BD290)</f>
        <v>2.5000000000000001E-2</v>
      </c>
      <c r="BI290" s="95">
        <f>求节点(节奏总纲!$D$4:$D$163,Q$7:Q$166,$BD290)</f>
        <v>2.5000000000000001E-2</v>
      </c>
      <c r="BJ290" s="95">
        <f>求节点(节奏总纲!$D$4:$D$163,T$7:T$166,$BD290)</f>
        <v>1.5556021214102222</v>
      </c>
      <c r="BK290" s="95">
        <f>求节点(节奏总纲!$D$4:$D$163,U$7:U$166,$BD290)</f>
        <v>18032534042.888489</v>
      </c>
      <c r="BL290" s="91"/>
      <c r="BM290" s="14">
        <v>284</v>
      </c>
      <c r="BN290" s="95">
        <f>求节点(节奏总纲!$D$4:$D$163,AF$7:AF$166,$BD290)</f>
        <v>278.72126724965494</v>
      </c>
      <c r="BO290" s="95">
        <f>求节点(节奏总纲!$D$4:$D$163,AG$7:AG$166,$BD290)</f>
        <v>911.34450662837548</v>
      </c>
      <c r="BP290" s="95">
        <f>求节点(节奏总纲!$D$4:$D$163,AH$7:AH$166,$BD290)</f>
        <v>911.34450662837548</v>
      </c>
      <c r="BQ290" s="95">
        <f>求节点(节奏总纲!$D$4:$D$163,AI$7:AI$166,$BD290)</f>
        <v>2.5000000000000001E-2</v>
      </c>
      <c r="BR290" s="95">
        <f>求节点(节奏总纲!$D$4:$D$163,AJ$7:AJ$166,$BD290)</f>
        <v>2.5000000000000001E-2</v>
      </c>
      <c r="BS290" s="95">
        <f>求节点(节奏总纲!$D$4:$D$163,AM$7:AM$166,$BD290)</f>
        <v>7026.1246814459128</v>
      </c>
      <c r="BT290" s="95">
        <f>求节点(节奏总纲!$D$4:$D$163,AN$7:AN$166,$BD290)</f>
        <v>1.6935253344935632</v>
      </c>
      <c r="BU290" s="95">
        <f>求节点(节奏总纲!$D$4:$D$163,AO$7:AO$166,$BD290)</f>
        <v>22229238813.869301</v>
      </c>
    </row>
    <row r="291" spans="56:73" x14ac:dyDescent="0.15">
      <c r="BD291" s="14">
        <v>285</v>
      </c>
      <c r="BE291" s="95">
        <f>求节点(节奏总纲!$D$4:$D$163,M$7:M$166,$BD291)</f>
        <v>278.88476970367168</v>
      </c>
      <c r="BF291" s="95">
        <f>求节点(节奏总纲!$D$4:$D$163,N$7:N$166,$BD291)</f>
        <v>17215.02535549552</v>
      </c>
      <c r="BG291" s="95">
        <f>求节点(节奏总纲!$D$4:$D$163,O$7:O$166,$BD291)</f>
        <v>17215.02535549552</v>
      </c>
      <c r="BH291" s="95">
        <f>求节点(节奏总纲!$D$4:$D$163,P$7:P$166,$BD291)</f>
        <v>2.5000000000000001E-2</v>
      </c>
      <c r="BI291" s="95">
        <f>求节点(节奏总纲!$D$4:$D$163,Q$7:Q$166,$BD291)</f>
        <v>2.5000000000000001E-2</v>
      </c>
      <c r="BJ291" s="95">
        <f>求节点(节奏总纲!$D$4:$D$163,T$7:T$166,$BD291)</f>
        <v>1.5571460198309075</v>
      </c>
      <c r="BK291" s="95">
        <f>求节点(节奏总纲!$D$4:$D$163,U$7:U$166,$BD291)</f>
        <v>18102443419.920811</v>
      </c>
      <c r="BL291" s="91"/>
      <c r="BM291" s="14">
        <v>285</v>
      </c>
      <c r="BN291" s="95">
        <f>求节点(节奏总纲!$D$4:$D$163,AF$7:AF$166,$BD291)</f>
        <v>278.88476970367168</v>
      </c>
      <c r="BO291" s="95">
        <f>求节点(节奏总纲!$D$4:$D$163,AG$7:AG$166,$BD291)</f>
        <v>912.01852553635013</v>
      </c>
      <c r="BP291" s="95">
        <f>求节点(节奏总纲!$D$4:$D$163,AH$7:AH$166,$BD291)</f>
        <v>912.01852553635013</v>
      </c>
      <c r="BQ291" s="95">
        <f>求节点(节奏总纲!$D$4:$D$163,AI$7:AI$166,$BD291)</f>
        <v>2.5000000000000001E-2</v>
      </c>
      <c r="BR291" s="95">
        <f>求节点(节奏总纲!$D$4:$D$163,AJ$7:AJ$166,$BD291)</f>
        <v>2.5000000000000001E-2</v>
      </c>
      <c r="BS291" s="95">
        <f>求节点(节奏总纲!$D$4:$D$163,AM$7:AM$166,$BD291)</f>
        <v>7029.5098995104827</v>
      </c>
      <c r="BT291" s="95">
        <f>求节点(节奏总纲!$D$4:$D$163,AN$7:AN$166,$BD291)</f>
        <v>1.6968732420961501</v>
      </c>
      <c r="BU291" s="95">
        <f>求节点(节奏总纲!$D$4:$D$163,AO$7:AO$166,$BD291)</f>
        <v>22355929677.384617</v>
      </c>
    </row>
    <row r="292" spans="56:73" x14ac:dyDescent="0.15">
      <c r="BD292" s="14">
        <v>286</v>
      </c>
      <c r="BE292" s="95">
        <f>求节点(节奏总纲!$D$4:$D$163,M$7:M$166,$BD292)</f>
        <v>279.04827215768836</v>
      </c>
      <c r="BF292" s="95">
        <f>求节点(节奏总纲!$D$4:$D$163,N$7:N$166,$BD292)</f>
        <v>17231.208583870353</v>
      </c>
      <c r="BG292" s="95">
        <f>求节点(节奏总纲!$D$4:$D$163,O$7:O$166,$BD292)</f>
        <v>17231.208583870353</v>
      </c>
      <c r="BH292" s="95">
        <f>求节点(节奏总纲!$D$4:$D$163,P$7:P$166,$BD292)</f>
        <v>2.5000000000000001E-2</v>
      </c>
      <c r="BI292" s="95">
        <f>求节点(节奏总纲!$D$4:$D$163,Q$7:Q$166,$BD292)</f>
        <v>2.5000000000000001E-2</v>
      </c>
      <c r="BJ292" s="95">
        <f>求节点(节奏总纲!$D$4:$D$163,T$7:T$166,$BD292)</f>
        <v>1.5586899182515925</v>
      </c>
      <c r="BK292" s="95">
        <f>求节点(节奏总纲!$D$4:$D$163,U$7:U$166,$BD292)</f>
        <v>18172352796.953133</v>
      </c>
      <c r="BL292" s="91"/>
      <c r="BM292" s="14">
        <v>286</v>
      </c>
      <c r="BN292" s="95">
        <f>求节点(节奏总纲!$D$4:$D$163,AF$7:AF$166,$BD292)</f>
        <v>279.04827215768836</v>
      </c>
      <c r="BO292" s="95">
        <f>求节点(节奏总纲!$D$4:$D$163,AG$7:AG$166,$BD292)</f>
        <v>912.69254444432477</v>
      </c>
      <c r="BP292" s="95">
        <f>求节点(节奏总纲!$D$4:$D$163,AH$7:AH$166,$BD292)</f>
        <v>912.69254444432477</v>
      </c>
      <c r="BQ292" s="95">
        <f>求节点(节奏总纲!$D$4:$D$163,AI$7:AI$166,$BD292)</f>
        <v>2.5000000000000001E-2</v>
      </c>
      <c r="BR292" s="95">
        <f>求节点(节奏总纲!$D$4:$D$163,AJ$7:AJ$166,$BD292)</f>
        <v>2.5000000000000001E-2</v>
      </c>
      <c r="BS292" s="95">
        <f>求节点(节奏总纲!$D$4:$D$163,AM$7:AM$166,$BD292)</f>
        <v>7032.8951175750535</v>
      </c>
      <c r="BT292" s="95">
        <f>求节点(节奏总纲!$D$4:$D$163,AN$7:AN$166,$BD292)</f>
        <v>1.7002211496987367</v>
      </c>
      <c r="BU292" s="95">
        <f>求节点(节奏总纲!$D$4:$D$163,AO$7:AO$166,$BD292)</f>
        <v>22482620540.899937</v>
      </c>
    </row>
    <row r="293" spans="56:73" x14ac:dyDescent="0.15">
      <c r="BD293" s="14">
        <v>287</v>
      </c>
      <c r="BE293" s="95">
        <f>求节点(节奏总纲!$D$4:$D$163,M$7:M$166,$BD293)</f>
        <v>279.2117746117051</v>
      </c>
      <c r="BF293" s="95">
        <f>求节点(节奏总纲!$D$4:$D$163,N$7:N$166,$BD293)</f>
        <v>17247.391812245183</v>
      </c>
      <c r="BG293" s="95">
        <f>求节点(节奏总纲!$D$4:$D$163,O$7:O$166,$BD293)</f>
        <v>17247.391812245183</v>
      </c>
      <c r="BH293" s="95">
        <f>求节点(节奏总纲!$D$4:$D$163,P$7:P$166,$BD293)</f>
        <v>2.5000000000000001E-2</v>
      </c>
      <c r="BI293" s="95">
        <f>求节点(节奏总纲!$D$4:$D$163,Q$7:Q$166,$BD293)</f>
        <v>2.5000000000000001E-2</v>
      </c>
      <c r="BJ293" s="95">
        <f>求节点(节奏总纲!$D$4:$D$163,T$7:T$166,$BD293)</f>
        <v>1.5602338166722778</v>
      </c>
      <c r="BK293" s="95">
        <f>求节点(节奏总纲!$D$4:$D$163,U$7:U$166,$BD293)</f>
        <v>18242262173.985455</v>
      </c>
      <c r="BL293" s="91"/>
      <c r="BM293" s="14">
        <v>287</v>
      </c>
      <c r="BN293" s="95">
        <f>求节点(节奏总纲!$D$4:$D$163,AF$7:AF$166,$BD293)</f>
        <v>279.2117746117051</v>
      </c>
      <c r="BO293" s="95">
        <f>求节点(节奏总纲!$D$4:$D$163,AG$7:AG$166,$BD293)</f>
        <v>913.36656335229952</v>
      </c>
      <c r="BP293" s="95">
        <f>求节点(节奏总纲!$D$4:$D$163,AH$7:AH$166,$BD293)</f>
        <v>913.36656335229952</v>
      </c>
      <c r="BQ293" s="95">
        <f>求节点(节奏总纲!$D$4:$D$163,AI$7:AI$166,$BD293)</f>
        <v>2.5000000000000001E-2</v>
      </c>
      <c r="BR293" s="95">
        <f>求节点(节奏总纲!$D$4:$D$163,AJ$7:AJ$166,$BD293)</f>
        <v>2.5000000000000001E-2</v>
      </c>
      <c r="BS293" s="95">
        <f>求节点(节奏总纲!$D$4:$D$163,AM$7:AM$166,$BD293)</f>
        <v>7036.2803356396244</v>
      </c>
      <c r="BT293" s="95">
        <f>求节点(节奏总纲!$D$4:$D$163,AN$7:AN$166,$BD293)</f>
        <v>1.7035690573013234</v>
      </c>
      <c r="BU293" s="95">
        <f>求节点(节奏总纲!$D$4:$D$163,AO$7:AO$166,$BD293)</f>
        <v>22609311404.415253</v>
      </c>
    </row>
    <row r="294" spans="56:73" x14ac:dyDescent="0.15">
      <c r="BD294" s="14">
        <v>288</v>
      </c>
      <c r="BE294" s="95">
        <f>求节点(节奏总纲!$D$4:$D$163,M$7:M$166,$BD294)</f>
        <v>279.37527706572178</v>
      </c>
      <c r="BF294" s="95">
        <f>求节点(节奏总纲!$D$4:$D$163,N$7:N$166,$BD294)</f>
        <v>17263.575040620017</v>
      </c>
      <c r="BG294" s="95">
        <f>求节点(节奏总纲!$D$4:$D$163,O$7:O$166,$BD294)</f>
        <v>17263.575040620017</v>
      </c>
      <c r="BH294" s="95">
        <f>求节点(节奏总纲!$D$4:$D$163,P$7:P$166,$BD294)</f>
        <v>2.5000000000000001E-2</v>
      </c>
      <c r="BI294" s="95">
        <f>求节点(节奏总纲!$D$4:$D$163,Q$7:Q$166,$BD294)</f>
        <v>2.5000000000000001E-2</v>
      </c>
      <c r="BJ294" s="95">
        <f>求节点(节奏总纲!$D$4:$D$163,T$7:T$166,$BD294)</f>
        <v>1.561777715092963</v>
      </c>
      <c r="BK294" s="95">
        <f>求节点(节奏总纲!$D$4:$D$163,U$7:U$166,$BD294)</f>
        <v>18312171551.017776</v>
      </c>
      <c r="BL294" s="91"/>
      <c r="BM294" s="14">
        <v>288</v>
      </c>
      <c r="BN294" s="95">
        <f>求节点(节奏总纲!$D$4:$D$163,AF$7:AF$166,$BD294)</f>
        <v>279.37527706572178</v>
      </c>
      <c r="BO294" s="95">
        <f>求节点(节奏总纲!$D$4:$D$163,AG$7:AG$166,$BD294)</f>
        <v>914.04058226027416</v>
      </c>
      <c r="BP294" s="95">
        <f>求节点(节奏总纲!$D$4:$D$163,AH$7:AH$166,$BD294)</f>
        <v>914.04058226027416</v>
      </c>
      <c r="BQ294" s="95">
        <f>求节点(节奏总纲!$D$4:$D$163,AI$7:AI$166,$BD294)</f>
        <v>2.5000000000000001E-2</v>
      </c>
      <c r="BR294" s="95">
        <f>求节点(节奏总纲!$D$4:$D$163,AJ$7:AJ$166,$BD294)</f>
        <v>2.5000000000000001E-2</v>
      </c>
      <c r="BS294" s="95">
        <f>求节点(节奏总纲!$D$4:$D$163,AM$7:AM$166,$BD294)</f>
        <v>7039.6655537041952</v>
      </c>
      <c r="BT294" s="95">
        <f>求节点(节奏总纲!$D$4:$D$163,AN$7:AN$166,$BD294)</f>
        <v>1.70691696490391</v>
      </c>
      <c r="BU294" s="95">
        <f>求节点(节奏总纲!$D$4:$D$163,AO$7:AO$166,$BD294)</f>
        <v>22736002267.930573</v>
      </c>
    </row>
    <row r="295" spans="56:73" x14ac:dyDescent="0.15">
      <c r="BD295" s="14">
        <v>289</v>
      </c>
      <c r="BE295" s="95">
        <f>求节点(节奏总纲!$D$4:$D$163,M$7:M$166,$BD295)</f>
        <v>279.53877951973851</v>
      </c>
      <c r="BF295" s="95">
        <f>求节点(节奏总纲!$D$4:$D$163,N$7:N$166,$BD295)</f>
        <v>17279.75826899485</v>
      </c>
      <c r="BG295" s="95">
        <f>求节点(节奏总纲!$D$4:$D$163,O$7:O$166,$BD295)</f>
        <v>17279.75826899485</v>
      </c>
      <c r="BH295" s="95">
        <f>求节点(节奏总纲!$D$4:$D$163,P$7:P$166,$BD295)</f>
        <v>2.5000000000000001E-2</v>
      </c>
      <c r="BI295" s="95">
        <f>求节点(节奏总纲!$D$4:$D$163,Q$7:Q$166,$BD295)</f>
        <v>2.5000000000000001E-2</v>
      </c>
      <c r="BJ295" s="95">
        <f>求节点(节奏总纲!$D$4:$D$163,T$7:T$166,$BD295)</f>
        <v>1.5633216135136481</v>
      </c>
      <c r="BK295" s="95">
        <f>求节点(节奏总纲!$D$4:$D$163,U$7:U$166,$BD295)</f>
        <v>18382080928.050098</v>
      </c>
      <c r="BL295" s="91"/>
      <c r="BM295" s="14">
        <v>289</v>
      </c>
      <c r="BN295" s="95">
        <f>求节点(节奏总纲!$D$4:$D$163,AF$7:AF$166,$BD295)</f>
        <v>279.53877951973851</v>
      </c>
      <c r="BO295" s="95">
        <f>求节点(节奏总纲!$D$4:$D$163,AG$7:AG$166,$BD295)</f>
        <v>914.71460116824881</v>
      </c>
      <c r="BP295" s="95">
        <f>求节点(节奏总纲!$D$4:$D$163,AH$7:AH$166,$BD295)</f>
        <v>914.71460116824881</v>
      </c>
      <c r="BQ295" s="95">
        <f>求节点(节奏总纲!$D$4:$D$163,AI$7:AI$166,$BD295)</f>
        <v>2.5000000000000001E-2</v>
      </c>
      <c r="BR295" s="95">
        <f>求节点(节奏总纲!$D$4:$D$163,AJ$7:AJ$166,$BD295)</f>
        <v>2.5000000000000001E-2</v>
      </c>
      <c r="BS295" s="95">
        <f>求节点(节奏总纲!$D$4:$D$163,AM$7:AM$166,$BD295)</f>
        <v>7043.050771768766</v>
      </c>
      <c r="BT295" s="95">
        <f>求节点(节奏总纲!$D$4:$D$163,AN$7:AN$166,$BD295)</f>
        <v>1.7102648725064968</v>
      </c>
      <c r="BU295" s="95">
        <f>求节点(节奏总纲!$D$4:$D$163,AO$7:AO$166,$BD295)</f>
        <v>22862693131.445889</v>
      </c>
    </row>
    <row r="296" spans="56:73" x14ac:dyDescent="0.15">
      <c r="BD296" s="14">
        <v>290</v>
      </c>
      <c r="BE296" s="95">
        <f>求节点(节奏总纲!$D$4:$D$163,M$7:M$166,$BD296)</f>
        <v>279.70228197375519</v>
      </c>
      <c r="BF296" s="95">
        <f>求节点(节奏总纲!$D$4:$D$163,N$7:N$166,$BD296)</f>
        <v>17295.941497369684</v>
      </c>
      <c r="BG296" s="95">
        <f>求节点(节奏总纲!$D$4:$D$163,O$7:O$166,$BD296)</f>
        <v>17295.941497369684</v>
      </c>
      <c r="BH296" s="95">
        <f>求节点(节奏总纲!$D$4:$D$163,P$7:P$166,$BD296)</f>
        <v>2.5000000000000001E-2</v>
      </c>
      <c r="BI296" s="95">
        <f>求节点(节奏总纲!$D$4:$D$163,Q$7:Q$166,$BD296)</f>
        <v>2.5000000000000001E-2</v>
      </c>
      <c r="BJ296" s="95">
        <f>求节点(节奏总纲!$D$4:$D$163,T$7:T$166,$BD296)</f>
        <v>1.5648655119343333</v>
      </c>
      <c r="BK296" s="95">
        <f>求节点(节奏总纲!$D$4:$D$163,U$7:U$166,$BD296)</f>
        <v>18451990305.082417</v>
      </c>
      <c r="BL296" s="91"/>
      <c r="BM296" s="14">
        <v>290</v>
      </c>
      <c r="BN296" s="95">
        <f>求节点(节奏总纲!$D$4:$D$163,AF$7:AF$166,$BD296)</f>
        <v>279.70228197375519</v>
      </c>
      <c r="BO296" s="95">
        <f>求节点(节奏总纲!$D$4:$D$163,AG$7:AG$166,$BD296)</f>
        <v>915.38862007622356</v>
      </c>
      <c r="BP296" s="95">
        <f>求节点(节奏总纲!$D$4:$D$163,AH$7:AH$166,$BD296)</f>
        <v>915.38862007622356</v>
      </c>
      <c r="BQ296" s="95">
        <f>求节点(节奏总纲!$D$4:$D$163,AI$7:AI$166,$BD296)</f>
        <v>2.5000000000000001E-2</v>
      </c>
      <c r="BR296" s="95">
        <f>求节点(节奏总纲!$D$4:$D$163,AJ$7:AJ$166,$BD296)</f>
        <v>2.5000000000000001E-2</v>
      </c>
      <c r="BS296" s="95">
        <f>求节点(节奏总纲!$D$4:$D$163,AM$7:AM$166,$BD296)</f>
        <v>7046.435989833336</v>
      </c>
      <c r="BT296" s="95">
        <f>求节点(节奏总纲!$D$4:$D$163,AN$7:AN$166,$BD296)</f>
        <v>1.7136127801090835</v>
      </c>
      <c r="BU296" s="95">
        <f>求节点(节奏总纲!$D$4:$D$163,AO$7:AO$166,$BD296)</f>
        <v>22989383994.961205</v>
      </c>
    </row>
    <row r="297" spans="56:73" x14ac:dyDescent="0.15">
      <c r="BD297" s="14">
        <v>291</v>
      </c>
      <c r="BE297" s="95">
        <f>求节点(节奏总纲!$D$4:$D$163,M$7:M$166,$BD297)</f>
        <v>279.86578442777187</v>
      </c>
      <c r="BF297" s="95">
        <f>求节点(节奏总纲!$D$4:$D$163,N$7:N$166,$BD297)</f>
        <v>17312.124725744517</v>
      </c>
      <c r="BG297" s="95">
        <f>求节点(节奏总纲!$D$4:$D$163,O$7:O$166,$BD297)</f>
        <v>17312.124725744517</v>
      </c>
      <c r="BH297" s="95">
        <f>求节点(节奏总纲!$D$4:$D$163,P$7:P$166,$BD297)</f>
        <v>2.5000000000000001E-2</v>
      </c>
      <c r="BI297" s="95">
        <f>求节点(节奏总纲!$D$4:$D$163,Q$7:Q$166,$BD297)</f>
        <v>2.5000000000000001E-2</v>
      </c>
      <c r="BJ297" s="95">
        <f>求节点(节奏总纲!$D$4:$D$163,T$7:T$166,$BD297)</f>
        <v>1.5664094103550186</v>
      </c>
      <c r="BK297" s="95">
        <f>求节点(节奏总纲!$D$4:$D$163,U$7:U$166,$BD297)</f>
        <v>18521899682.114738</v>
      </c>
      <c r="BL297" s="91"/>
      <c r="BM297" s="14">
        <v>291</v>
      </c>
      <c r="BN297" s="95">
        <f>求节点(节奏总纲!$D$4:$D$163,AF$7:AF$166,$BD297)</f>
        <v>279.86578442777187</v>
      </c>
      <c r="BO297" s="95">
        <f>求节点(节奏总纲!$D$4:$D$163,AG$7:AG$166,$BD297)</f>
        <v>916.0626389841982</v>
      </c>
      <c r="BP297" s="95">
        <f>求节点(节奏总纲!$D$4:$D$163,AH$7:AH$166,$BD297)</f>
        <v>916.0626389841982</v>
      </c>
      <c r="BQ297" s="95">
        <f>求节点(节奏总纲!$D$4:$D$163,AI$7:AI$166,$BD297)</f>
        <v>2.5000000000000001E-2</v>
      </c>
      <c r="BR297" s="95">
        <f>求节点(节奏总纲!$D$4:$D$163,AJ$7:AJ$166,$BD297)</f>
        <v>2.5000000000000001E-2</v>
      </c>
      <c r="BS297" s="95">
        <f>求节点(节奏总纲!$D$4:$D$163,AM$7:AM$166,$BD297)</f>
        <v>7049.8212078979068</v>
      </c>
      <c r="BT297" s="95">
        <f>求节点(节奏总纲!$D$4:$D$163,AN$7:AN$166,$BD297)</f>
        <v>1.7169606877116701</v>
      </c>
      <c r="BU297" s="95">
        <f>求节点(节奏总纲!$D$4:$D$163,AO$7:AO$166,$BD297)</f>
        <v>23116074858.476524</v>
      </c>
    </row>
    <row r="298" spans="56:73" x14ac:dyDescent="0.15">
      <c r="BD298" s="14">
        <v>292</v>
      </c>
      <c r="BE298" s="95">
        <f>求节点(节奏总纲!$D$4:$D$163,M$7:M$166,$BD298)</f>
        <v>280.02928688178861</v>
      </c>
      <c r="BF298" s="95">
        <f>求节点(节奏总纲!$D$4:$D$163,N$7:N$166,$BD298)</f>
        <v>17328.307954119351</v>
      </c>
      <c r="BG298" s="95">
        <f>求节点(节奏总纲!$D$4:$D$163,O$7:O$166,$BD298)</f>
        <v>17328.307954119351</v>
      </c>
      <c r="BH298" s="95">
        <f>求节点(节奏总纲!$D$4:$D$163,P$7:P$166,$BD298)</f>
        <v>2.5000000000000001E-2</v>
      </c>
      <c r="BI298" s="95">
        <f>求节点(节奏总纲!$D$4:$D$163,Q$7:Q$166,$BD298)</f>
        <v>2.5000000000000001E-2</v>
      </c>
      <c r="BJ298" s="95">
        <f>求节点(节奏总纲!$D$4:$D$163,T$7:T$166,$BD298)</f>
        <v>1.5679533087757038</v>
      </c>
      <c r="BK298" s="95">
        <f>求节点(节奏总纲!$D$4:$D$163,U$7:U$166,$BD298)</f>
        <v>18591809059.14706</v>
      </c>
      <c r="BL298" s="91"/>
      <c r="BM298" s="14">
        <v>292</v>
      </c>
      <c r="BN298" s="95">
        <f>求节点(节奏总纲!$D$4:$D$163,AF$7:AF$166,$BD298)</f>
        <v>280.02928688178861</v>
      </c>
      <c r="BO298" s="95">
        <f>求节点(节奏总纲!$D$4:$D$163,AG$7:AG$166,$BD298)</f>
        <v>916.73665789217284</v>
      </c>
      <c r="BP298" s="95">
        <f>求节点(节奏总纲!$D$4:$D$163,AH$7:AH$166,$BD298)</f>
        <v>916.73665789217284</v>
      </c>
      <c r="BQ298" s="95">
        <f>求节点(节奏总纲!$D$4:$D$163,AI$7:AI$166,$BD298)</f>
        <v>2.5000000000000001E-2</v>
      </c>
      <c r="BR298" s="95">
        <f>求节点(节奏总纲!$D$4:$D$163,AJ$7:AJ$166,$BD298)</f>
        <v>2.5000000000000001E-2</v>
      </c>
      <c r="BS298" s="95">
        <f>求节点(节奏总纲!$D$4:$D$163,AM$7:AM$166,$BD298)</f>
        <v>7053.2064259624776</v>
      </c>
      <c r="BT298" s="95">
        <f>求节点(节奏总纲!$D$4:$D$163,AN$7:AN$166,$BD298)</f>
        <v>1.7203085953142567</v>
      </c>
      <c r="BU298" s="95">
        <f>求节点(节奏总纲!$D$4:$D$163,AO$7:AO$166,$BD298)</f>
        <v>23242765721.99184</v>
      </c>
    </row>
    <row r="299" spans="56:73" x14ac:dyDescent="0.15">
      <c r="BD299" s="14">
        <v>293</v>
      </c>
      <c r="BE299" s="95">
        <f>求节点(节奏总纲!$D$4:$D$163,M$7:M$166,$BD299)</f>
        <v>280.19278933580529</v>
      </c>
      <c r="BF299" s="95">
        <f>求节点(节奏总纲!$D$4:$D$163,N$7:N$166,$BD299)</f>
        <v>17344.491182494185</v>
      </c>
      <c r="BG299" s="95">
        <f>求节点(节奏总纲!$D$4:$D$163,O$7:O$166,$BD299)</f>
        <v>17344.491182494185</v>
      </c>
      <c r="BH299" s="95">
        <f>求节点(节奏总纲!$D$4:$D$163,P$7:P$166,$BD299)</f>
        <v>2.5000000000000001E-2</v>
      </c>
      <c r="BI299" s="95">
        <f>求节点(节奏总纲!$D$4:$D$163,Q$7:Q$166,$BD299)</f>
        <v>2.5000000000000001E-2</v>
      </c>
      <c r="BJ299" s="95">
        <f>求节点(节奏总纲!$D$4:$D$163,T$7:T$166,$BD299)</f>
        <v>1.5694972071963889</v>
      </c>
      <c r="BK299" s="95">
        <f>求节点(节奏总纲!$D$4:$D$163,U$7:U$166,$BD299)</f>
        <v>18661718436.179382</v>
      </c>
      <c r="BL299" s="91"/>
      <c r="BM299" s="14">
        <v>293</v>
      </c>
      <c r="BN299" s="95">
        <f>求节点(节奏总纲!$D$4:$D$163,AF$7:AF$166,$BD299)</f>
        <v>280.19278933580529</v>
      </c>
      <c r="BO299" s="95">
        <f>求节点(节奏总纲!$D$4:$D$163,AG$7:AG$166,$BD299)</f>
        <v>917.4106768001476</v>
      </c>
      <c r="BP299" s="95">
        <f>求节点(节奏总纲!$D$4:$D$163,AH$7:AH$166,$BD299)</f>
        <v>917.4106768001476</v>
      </c>
      <c r="BQ299" s="95">
        <f>求节点(节奏总纲!$D$4:$D$163,AI$7:AI$166,$BD299)</f>
        <v>2.5000000000000001E-2</v>
      </c>
      <c r="BR299" s="95">
        <f>求节点(节奏总纲!$D$4:$D$163,AJ$7:AJ$166,$BD299)</f>
        <v>2.5000000000000001E-2</v>
      </c>
      <c r="BS299" s="95">
        <f>求节点(节奏总纲!$D$4:$D$163,AM$7:AM$166,$BD299)</f>
        <v>7056.5916440270485</v>
      </c>
      <c r="BT299" s="95">
        <f>求节点(节奏总纲!$D$4:$D$163,AN$7:AN$166,$BD299)</f>
        <v>1.7236565029168436</v>
      </c>
      <c r="BU299" s="95">
        <f>求节点(节奏总纲!$D$4:$D$163,AO$7:AO$166,$BD299)</f>
        <v>23369456585.507156</v>
      </c>
    </row>
    <row r="300" spans="56:73" x14ac:dyDescent="0.15">
      <c r="BD300" s="14">
        <v>294</v>
      </c>
      <c r="BE300" s="95">
        <f>求节点(节奏总纲!$D$4:$D$163,M$7:M$166,$BD300)</f>
        <v>280.34876991064658</v>
      </c>
      <c r="BF300" s="95">
        <f>求节点(节奏总纲!$D$4:$D$163,N$7:N$166,$BD300)</f>
        <v>17360.064953961661</v>
      </c>
      <c r="BG300" s="95">
        <f>求节点(节奏总纲!$D$4:$D$163,O$7:O$166,$BD300)</f>
        <v>17360.064953961661</v>
      </c>
      <c r="BH300" s="95">
        <f>求节点(节奏总纲!$D$4:$D$163,P$7:P$166,$BD300)</f>
        <v>2.5000000000000001E-2</v>
      </c>
      <c r="BI300" s="95">
        <f>求节点(节奏总纲!$D$4:$D$163,Q$7:Q$166,$BD300)</f>
        <v>2.5000000000000001E-2</v>
      </c>
      <c r="BJ300" s="95">
        <f>求节点(节奏总纲!$D$4:$D$163,T$7:T$166,$BD300)</f>
        <v>1.5710495893937273</v>
      </c>
      <c r="BK300" s="95">
        <f>求节点(节奏总纲!$D$4:$D$163,U$7:U$166,$BD300)</f>
        <v>18733866731.425575</v>
      </c>
      <c r="BL300" s="91"/>
      <c r="BM300" s="14">
        <v>294</v>
      </c>
      <c r="BN300" s="95">
        <f>求节点(节奏总纲!$D$4:$D$163,AF$7:AF$166,$BD300)</f>
        <v>280.34876991064658</v>
      </c>
      <c r="BO300" s="95">
        <f>求节点(节奏总纲!$D$4:$D$163,AG$7:AG$166,$BD300)</f>
        <v>918.13340982659304</v>
      </c>
      <c r="BP300" s="95">
        <f>求节点(节奏总纲!$D$4:$D$163,AH$7:AH$166,$BD300)</f>
        <v>918.13340982659304</v>
      </c>
      <c r="BQ300" s="95">
        <f>求节点(节奏总纲!$D$4:$D$163,AI$7:AI$166,$BD300)</f>
        <v>2.5000000000000001E-2</v>
      </c>
      <c r="BR300" s="95">
        <f>求节点(节奏总纲!$D$4:$D$163,AJ$7:AJ$166,$BD300)</f>
        <v>2.5000000000000001E-2</v>
      </c>
      <c r="BS300" s="95">
        <f>求节点(节奏总纲!$D$4:$D$163,AM$7:AM$166,$BD300)</f>
        <v>7059.7846740904288</v>
      </c>
      <c r="BT300" s="95">
        <f>求节点(节奏总纲!$D$4:$D$163,AN$7:AN$166,$BD300)</f>
        <v>1.7261105435841555</v>
      </c>
      <c r="BU300" s="95">
        <f>求节点(节奏总纲!$D$4:$D$163,AO$7:AO$166,$BD300)</f>
        <v>23491852818.03112</v>
      </c>
    </row>
    <row r="301" spans="56:73" x14ac:dyDescent="0.15">
      <c r="BD301" s="14">
        <v>295</v>
      </c>
      <c r="BE301" s="95">
        <f>求节点(节奏总纲!$D$4:$D$163,M$7:M$166,$BD301)</f>
        <v>280.50421223935314</v>
      </c>
      <c r="BF301" s="95">
        <f>求节点(节奏总纲!$D$4:$D$163,N$7:N$166,$BD301)</f>
        <v>17375.595114275988</v>
      </c>
      <c r="BG301" s="95">
        <f>求节点(节奏总纲!$D$4:$D$163,O$7:O$166,$BD301)</f>
        <v>17375.595114275988</v>
      </c>
      <c r="BH301" s="95">
        <f>求节点(节奏总纲!$D$4:$D$163,P$7:P$166,$BD301)</f>
        <v>2.5000000000000001E-2</v>
      </c>
      <c r="BI301" s="95">
        <f>求节点(节奏总纲!$D$4:$D$163,Q$7:Q$166,$BD301)</f>
        <v>2.5000000000000001E-2</v>
      </c>
      <c r="BJ301" s="95">
        <f>求节点(节奏总纲!$D$4:$D$163,T$7:T$166,$BD301)</f>
        <v>1.5726025786680855</v>
      </c>
      <c r="BK301" s="95">
        <f>求节点(节奏总纲!$D$4:$D$163,U$7:U$166,$BD301)</f>
        <v>18806175237.843281</v>
      </c>
      <c r="BL301" s="91"/>
      <c r="BM301" s="14">
        <v>295</v>
      </c>
      <c r="BN301" s="95">
        <f>求节点(节奏总纲!$D$4:$D$163,AF$7:AF$166,$BD301)</f>
        <v>280.50421223935314</v>
      </c>
      <c r="BO301" s="95">
        <f>求节点(节奏总纲!$D$4:$D$163,AG$7:AG$166,$BD301)</f>
        <v>918.85962870881519</v>
      </c>
      <c r="BP301" s="95">
        <f>求节点(节奏总纲!$D$4:$D$163,AH$7:AH$166,$BD301)</f>
        <v>918.85962870881519</v>
      </c>
      <c r="BQ301" s="95">
        <f>求节点(节奏总纲!$D$4:$D$163,AI$7:AI$166,$BD301)</f>
        <v>2.5000000000000001E-2</v>
      </c>
      <c r="BR301" s="95">
        <f>求节点(节奏总纲!$D$4:$D$163,AJ$7:AJ$166,$BD301)</f>
        <v>2.5000000000000001E-2</v>
      </c>
      <c r="BS301" s="95">
        <f>求节点(节奏总纲!$D$4:$D$163,AM$7:AM$166,$BD301)</f>
        <v>7062.963951679676</v>
      </c>
      <c r="BT301" s="95">
        <f>求节点(节奏总纲!$D$4:$D$163,AN$7:AN$166,$BD301)</f>
        <v>1.7285006214555125</v>
      </c>
      <c r="BU301" s="95">
        <f>求节点(节奏总纲!$D$4:$D$163,AO$7:AO$166,$BD301)</f>
        <v>23613941737.917191</v>
      </c>
    </row>
    <row r="302" spans="56:73" x14ac:dyDescent="0.15">
      <c r="BD302" s="14">
        <v>296</v>
      </c>
      <c r="BE302" s="95">
        <f>求节点(节奏总纲!$D$4:$D$163,M$7:M$166,$BD302)</f>
        <v>280.65965456805969</v>
      </c>
      <c r="BF302" s="95">
        <f>求节点(节奏总纲!$D$4:$D$163,N$7:N$166,$BD302)</f>
        <v>17391.125274590318</v>
      </c>
      <c r="BG302" s="95">
        <f>求节点(节奏总纲!$D$4:$D$163,O$7:O$166,$BD302)</f>
        <v>17391.125274590318</v>
      </c>
      <c r="BH302" s="95">
        <f>求节点(节奏总纲!$D$4:$D$163,P$7:P$166,$BD302)</f>
        <v>2.5000000000000001E-2</v>
      </c>
      <c r="BI302" s="95">
        <f>求节点(节奏总纲!$D$4:$D$163,Q$7:Q$166,$BD302)</f>
        <v>2.5000000000000001E-2</v>
      </c>
      <c r="BJ302" s="95">
        <f>求节点(节奏总纲!$D$4:$D$163,T$7:T$166,$BD302)</f>
        <v>1.5741555679424435</v>
      </c>
      <c r="BK302" s="95">
        <f>求节点(节奏总纲!$D$4:$D$163,U$7:U$166,$BD302)</f>
        <v>18878483744.260983</v>
      </c>
      <c r="BL302" s="91"/>
      <c r="BM302" s="14">
        <v>296</v>
      </c>
      <c r="BN302" s="95">
        <f>求节点(节奏总纲!$D$4:$D$163,AF$7:AF$166,$BD302)</f>
        <v>280.65965456805969</v>
      </c>
      <c r="BO302" s="95">
        <f>求节点(节奏总纲!$D$4:$D$163,AG$7:AG$166,$BD302)</f>
        <v>919.58584759103735</v>
      </c>
      <c r="BP302" s="95">
        <f>求节点(节奏总纲!$D$4:$D$163,AH$7:AH$166,$BD302)</f>
        <v>919.58584759103735</v>
      </c>
      <c r="BQ302" s="95">
        <f>求节点(节奏总纲!$D$4:$D$163,AI$7:AI$166,$BD302)</f>
        <v>2.5000000000000001E-2</v>
      </c>
      <c r="BR302" s="95">
        <f>求节点(节奏总纲!$D$4:$D$163,AJ$7:AJ$166,$BD302)</f>
        <v>2.5000000000000001E-2</v>
      </c>
      <c r="BS302" s="95">
        <f>求节点(节奏总纲!$D$4:$D$163,AM$7:AM$166,$BD302)</f>
        <v>7066.1432292689242</v>
      </c>
      <c r="BT302" s="95">
        <f>求节点(节奏总纲!$D$4:$D$163,AN$7:AN$166,$BD302)</f>
        <v>1.7308906993268696</v>
      </c>
      <c r="BU302" s="95">
        <f>求节点(节奏总纲!$D$4:$D$163,AO$7:AO$166,$BD302)</f>
        <v>23736030657.803261</v>
      </c>
    </row>
    <row r="303" spans="56:73" x14ac:dyDescent="0.15">
      <c r="BD303" s="14">
        <v>297</v>
      </c>
      <c r="BE303" s="95">
        <f>求节点(节奏总纲!$D$4:$D$163,M$7:M$166,$BD303)</f>
        <v>280.81509689676619</v>
      </c>
      <c r="BF303" s="95">
        <f>求节点(节奏总纲!$D$4:$D$163,N$7:N$166,$BD303)</f>
        <v>17406.655434904646</v>
      </c>
      <c r="BG303" s="95">
        <f>求节点(节奏总纲!$D$4:$D$163,O$7:O$166,$BD303)</f>
        <v>17406.655434904646</v>
      </c>
      <c r="BH303" s="95">
        <f>求节点(节奏总纲!$D$4:$D$163,P$7:P$166,$BD303)</f>
        <v>2.5000000000000001E-2</v>
      </c>
      <c r="BI303" s="95">
        <f>求节点(节奏总纲!$D$4:$D$163,Q$7:Q$166,$BD303)</f>
        <v>2.5000000000000001E-2</v>
      </c>
      <c r="BJ303" s="95">
        <f>求节点(节奏总纲!$D$4:$D$163,T$7:T$166,$BD303)</f>
        <v>1.5757085572168017</v>
      </c>
      <c r="BK303" s="95">
        <f>求节点(节奏总纲!$D$4:$D$163,U$7:U$166,$BD303)</f>
        <v>18950792250.678684</v>
      </c>
      <c r="BL303" s="91"/>
      <c r="BM303" s="14">
        <v>297</v>
      </c>
      <c r="BN303" s="95">
        <f>求节点(节奏总纲!$D$4:$D$163,AF$7:AF$166,$BD303)</f>
        <v>280.81509689676619</v>
      </c>
      <c r="BO303" s="95">
        <f>求节点(节奏总纲!$D$4:$D$163,AG$7:AG$166,$BD303)</f>
        <v>920.31206647325951</v>
      </c>
      <c r="BP303" s="95">
        <f>求节点(节奏总纲!$D$4:$D$163,AH$7:AH$166,$BD303)</f>
        <v>920.31206647325951</v>
      </c>
      <c r="BQ303" s="95">
        <f>求节点(节奏总纲!$D$4:$D$163,AI$7:AI$166,$BD303)</f>
        <v>2.5000000000000001E-2</v>
      </c>
      <c r="BR303" s="95">
        <f>求节点(节奏总纲!$D$4:$D$163,AJ$7:AJ$166,$BD303)</f>
        <v>2.5000000000000001E-2</v>
      </c>
      <c r="BS303" s="95">
        <f>求节点(节奏总纲!$D$4:$D$163,AM$7:AM$166,$BD303)</f>
        <v>7069.3225068581723</v>
      </c>
      <c r="BT303" s="95">
        <f>求节点(节奏总纲!$D$4:$D$163,AN$7:AN$166,$BD303)</f>
        <v>1.7332807771982268</v>
      </c>
      <c r="BU303" s="95">
        <f>求节点(节奏总纲!$D$4:$D$163,AO$7:AO$166,$BD303)</f>
        <v>23858119577.689331</v>
      </c>
    </row>
    <row r="304" spans="56:73" x14ac:dyDescent="0.15">
      <c r="BD304" s="14">
        <v>298</v>
      </c>
      <c r="BE304" s="95">
        <f>求节点(节奏总纲!$D$4:$D$163,M$7:M$166,$BD304)</f>
        <v>280.97053922547275</v>
      </c>
      <c r="BF304" s="95">
        <f>求节点(节奏总纲!$D$4:$D$163,N$7:N$166,$BD304)</f>
        <v>17422.185595218976</v>
      </c>
      <c r="BG304" s="95">
        <f>求节点(节奏总纲!$D$4:$D$163,O$7:O$166,$BD304)</f>
        <v>17422.185595218976</v>
      </c>
      <c r="BH304" s="95">
        <f>求节点(节奏总纲!$D$4:$D$163,P$7:P$166,$BD304)</f>
        <v>2.5000000000000001E-2</v>
      </c>
      <c r="BI304" s="95">
        <f>求节点(节奏总纲!$D$4:$D$163,Q$7:Q$166,$BD304)</f>
        <v>2.5000000000000001E-2</v>
      </c>
      <c r="BJ304" s="95">
        <f>求节点(节奏总纲!$D$4:$D$163,T$7:T$166,$BD304)</f>
        <v>1.5772615464911597</v>
      </c>
      <c r="BK304" s="95">
        <f>求节点(节奏总纲!$D$4:$D$163,U$7:U$166,$BD304)</f>
        <v>19023100757.09639</v>
      </c>
      <c r="BL304" s="91"/>
      <c r="BM304" s="14">
        <v>298</v>
      </c>
      <c r="BN304" s="95">
        <f>求节点(节奏总纲!$D$4:$D$163,AF$7:AF$166,$BD304)</f>
        <v>280.97053922547275</v>
      </c>
      <c r="BO304" s="95">
        <f>求节点(节奏总纲!$D$4:$D$163,AG$7:AG$166,$BD304)</f>
        <v>921.03828535548166</v>
      </c>
      <c r="BP304" s="95">
        <f>求节点(节奏总纲!$D$4:$D$163,AH$7:AH$166,$BD304)</f>
        <v>921.03828535548166</v>
      </c>
      <c r="BQ304" s="95">
        <f>求节点(节奏总纲!$D$4:$D$163,AI$7:AI$166,$BD304)</f>
        <v>2.5000000000000001E-2</v>
      </c>
      <c r="BR304" s="95">
        <f>求节点(节奏总纲!$D$4:$D$163,AJ$7:AJ$166,$BD304)</f>
        <v>2.5000000000000001E-2</v>
      </c>
      <c r="BS304" s="95">
        <f>求节点(节奏总纲!$D$4:$D$163,AM$7:AM$166,$BD304)</f>
        <v>7072.5017844474196</v>
      </c>
      <c r="BT304" s="95">
        <f>求节点(节奏总纲!$D$4:$D$163,AN$7:AN$166,$BD304)</f>
        <v>1.7356708550695839</v>
      </c>
      <c r="BU304" s="95">
        <f>求节点(节奏总纲!$D$4:$D$163,AO$7:AO$166,$BD304)</f>
        <v>23980208497.575405</v>
      </c>
    </row>
    <row r="305" spans="56:73" x14ac:dyDescent="0.15">
      <c r="BD305" s="14">
        <v>299</v>
      </c>
      <c r="BE305" s="95">
        <f>求节点(节奏总纲!$D$4:$D$163,M$7:M$166,$BD305)</f>
        <v>281.1259815541793</v>
      </c>
      <c r="BF305" s="95">
        <f>求节点(节奏总纲!$D$4:$D$163,N$7:N$166,$BD305)</f>
        <v>17437.715755533303</v>
      </c>
      <c r="BG305" s="95">
        <f>求节点(节奏总纲!$D$4:$D$163,O$7:O$166,$BD305)</f>
        <v>17437.715755533303</v>
      </c>
      <c r="BH305" s="95">
        <f>求节点(节奏总纲!$D$4:$D$163,P$7:P$166,$BD305)</f>
        <v>2.5000000000000001E-2</v>
      </c>
      <c r="BI305" s="95">
        <f>求节点(节奏总纲!$D$4:$D$163,Q$7:Q$166,$BD305)</f>
        <v>2.5000000000000001E-2</v>
      </c>
      <c r="BJ305" s="95">
        <f>求节点(节奏总纲!$D$4:$D$163,T$7:T$166,$BD305)</f>
        <v>1.5788145357655179</v>
      </c>
      <c r="BK305" s="95">
        <f>求节点(节奏总纲!$D$4:$D$163,U$7:U$166,$BD305)</f>
        <v>19095409263.514091</v>
      </c>
      <c r="BL305" s="91"/>
      <c r="BM305" s="14">
        <v>299</v>
      </c>
      <c r="BN305" s="95">
        <f>求节点(节奏总纲!$D$4:$D$163,AF$7:AF$166,$BD305)</f>
        <v>281.1259815541793</v>
      </c>
      <c r="BO305" s="95">
        <f>求节点(节奏总纲!$D$4:$D$163,AG$7:AG$166,$BD305)</f>
        <v>921.76450423770393</v>
      </c>
      <c r="BP305" s="95">
        <f>求节点(节奏总纲!$D$4:$D$163,AH$7:AH$166,$BD305)</f>
        <v>921.76450423770393</v>
      </c>
      <c r="BQ305" s="95">
        <f>求节点(节奏总纲!$D$4:$D$163,AI$7:AI$166,$BD305)</f>
        <v>2.5000000000000001E-2</v>
      </c>
      <c r="BR305" s="95">
        <f>求节点(节奏总纲!$D$4:$D$163,AJ$7:AJ$166,$BD305)</f>
        <v>2.5000000000000001E-2</v>
      </c>
      <c r="BS305" s="95">
        <f>求节点(节奏总纲!$D$4:$D$163,AM$7:AM$166,$BD305)</f>
        <v>7075.6810620366678</v>
      </c>
      <c r="BT305" s="95">
        <f>求节点(节奏总纲!$D$4:$D$163,AN$7:AN$166,$BD305)</f>
        <v>1.7380609329409409</v>
      </c>
      <c r="BU305" s="95">
        <f>求节点(节奏总纲!$D$4:$D$163,AO$7:AO$166,$BD305)</f>
        <v>24102297417.461475</v>
      </c>
    </row>
    <row r="306" spans="56:73" x14ac:dyDescent="0.15">
      <c r="BD306" s="14">
        <v>300</v>
      </c>
      <c r="BE306" s="95">
        <f>求节点(节奏总纲!$D$4:$D$163,M$7:M$166,$BD306)</f>
        <v>281.28142388288586</v>
      </c>
      <c r="BF306" s="95">
        <f>求节点(节奏总纲!$D$4:$D$163,N$7:N$166,$BD306)</f>
        <v>17453.24591584763</v>
      </c>
      <c r="BG306" s="95">
        <f>求节点(节奏总纲!$D$4:$D$163,O$7:O$166,$BD306)</f>
        <v>17453.24591584763</v>
      </c>
      <c r="BH306" s="95">
        <f>求节点(节奏总纲!$D$4:$D$163,P$7:P$166,$BD306)</f>
        <v>2.5000000000000001E-2</v>
      </c>
      <c r="BI306" s="95">
        <f>求节点(节奏总纲!$D$4:$D$163,Q$7:Q$166,$BD306)</f>
        <v>2.5000000000000001E-2</v>
      </c>
      <c r="BJ306" s="95">
        <f>求节点(节奏总纲!$D$4:$D$163,T$7:T$166,$BD306)</f>
        <v>1.5803675250398759</v>
      </c>
      <c r="BK306" s="95">
        <f>求节点(节奏总纲!$D$4:$D$163,U$7:U$166,$BD306)</f>
        <v>19167717769.931793</v>
      </c>
      <c r="BL306" s="91"/>
      <c r="BM306" s="14">
        <v>300</v>
      </c>
      <c r="BN306" s="95">
        <f>求节点(节奏总纲!$D$4:$D$163,AF$7:AF$166,$BD306)</f>
        <v>281.28142388288586</v>
      </c>
      <c r="BO306" s="95">
        <f>求节点(节奏总纲!$D$4:$D$163,AG$7:AG$166,$BD306)</f>
        <v>922.49072311992609</v>
      </c>
      <c r="BP306" s="95">
        <f>求节点(节奏总纲!$D$4:$D$163,AH$7:AH$166,$BD306)</f>
        <v>922.49072311992609</v>
      </c>
      <c r="BQ306" s="95">
        <f>求节点(节奏总纲!$D$4:$D$163,AI$7:AI$166,$BD306)</f>
        <v>2.5000000000000001E-2</v>
      </c>
      <c r="BR306" s="95">
        <f>求节点(节奏总纲!$D$4:$D$163,AJ$7:AJ$166,$BD306)</f>
        <v>2.5000000000000001E-2</v>
      </c>
      <c r="BS306" s="95">
        <f>求节点(节奏总纲!$D$4:$D$163,AM$7:AM$166,$BD306)</f>
        <v>7078.8603396259159</v>
      </c>
      <c r="BT306" s="95">
        <f>求节点(节奏总纲!$D$4:$D$163,AN$7:AN$166,$BD306)</f>
        <v>1.7404510108122979</v>
      </c>
      <c r="BU306" s="95">
        <f>求节点(节奏总纲!$D$4:$D$163,AO$7:AO$166,$BD306)</f>
        <v>24224386337.347546</v>
      </c>
    </row>
    <row r="307" spans="56:73" x14ac:dyDescent="0.15">
      <c r="BD307" s="14">
        <v>301</v>
      </c>
      <c r="BE307" s="95">
        <f>求节点(节奏总纲!$D$4:$D$163,M$7:M$166,$BD307)</f>
        <v>281.43686621159236</v>
      </c>
      <c r="BF307" s="95">
        <f>求节点(节奏总纲!$D$4:$D$163,N$7:N$166,$BD307)</f>
        <v>17468.776076161961</v>
      </c>
      <c r="BG307" s="95">
        <f>求节点(节奏总纲!$D$4:$D$163,O$7:O$166,$BD307)</f>
        <v>17468.776076161961</v>
      </c>
      <c r="BH307" s="95">
        <f>求节点(节奏总纲!$D$4:$D$163,P$7:P$166,$BD307)</f>
        <v>2.5000000000000001E-2</v>
      </c>
      <c r="BI307" s="95">
        <f>求节点(节奏总纲!$D$4:$D$163,Q$7:Q$166,$BD307)</f>
        <v>2.5000000000000001E-2</v>
      </c>
      <c r="BJ307" s="95">
        <f>求节点(节奏总纲!$D$4:$D$163,T$7:T$166,$BD307)</f>
        <v>1.5819205143142341</v>
      </c>
      <c r="BK307" s="95">
        <f>求节点(节奏总纲!$D$4:$D$163,U$7:U$166,$BD307)</f>
        <v>19240026276.349499</v>
      </c>
      <c r="BL307" s="91"/>
      <c r="BM307" s="14">
        <v>301</v>
      </c>
      <c r="BN307" s="95">
        <f>求节点(节奏总纲!$D$4:$D$163,AF$7:AF$166,$BD307)</f>
        <v>281.43686621159236</v>
      </c>
      <c r="BO307" s="95">
        <f>求节点(节奏总纲!$D$4:$D$163,AG$7:AG$166,$BD307)</f>
        <v>923.21694200214824</v>
      </c>
      <c r="BP307" s="95">
        <f>求节点(节奏总纲!$D$4:$D$163,AH$7:AH$166,$BD307)</f>
        <v>923.21694200214824</v>
      </c>
      <c r="BQ307" s="95">
        <f>求节点(节奏总纲!$D$4:$D$163,AI$7:AI$166,$BD307)</f>
        <v>2.5000000000000001E-2</v>
      </c>
      <c r="BR307" s="95">
        <f>求节点(节奏总纲!$D$4:$D$163,AJ$7:AJ$166,$BD307)</f>
        <v>2.5000000000000001E-2</v>
      </c>
      <c r="BS307" s="95">
        <f>求节点(节奏总纲!$D$4:$D$163,AM$7:AM$166,$BD307)</f>
        <v>7082.0396172151632</v>
      </c>
      <c r="BT307" s="95">
        <f>求节点(节奏总纲!$D$4:$D$163,AN$7:AN$166,$BD307)</f>
        <v>1.7428410886836552</v>
      </c>
      <c r="BU307" s="95">
        <f>求节点(节奏总纲!$D$4:$D$163,AO$7:AO$166,$BD307)</f>
        <v>24346475257.23362</v>
      </c>
    </row>
    <row r="308" spans="56:73" x14ac:dyDescent="0.15">
      <c r="BD308" s="14">
        <v>302</v>
      </c>
      <c r="BE308" s="95">
        <f>求节点(节奏总纲!$D$4:$D$163,M$7:M$166,$BD308)</f>
        <v>281.59230854029892</v>
      </c>
      <c r="BF308" s="95">
        <f>求节点(节奏总纲!$D$4:$D$163,N$7:N$166,$BD308)</f>
        <v>17484.306236476288</v>
      </c>
      <c r="BG308" s="95">
        <f>求节点(节奏总纲!$D$4:$D$163,O$7:O$166,$BD308)</f>
        <v>17484.306236476288</v>
      </c>
      <c r="BH308" s="95">
        <f>求节点(节奏总纲!$D$4:$D$163,P$7:P$166,$BD308)</f>
        <v>2.5000000000000001E-2</v>
      </c>
      <c r="BI308" s="95">
        <f>求节点(节奏总纲!$D$4:$D$163,Q$7:Q$166,$BD308)</f>
        <v>2.5000000000000001E-2</v>
      </c>
      <c r="BJ308" s="95">
        <f>求节点(节奏总纲!$D$4:$D$163,T$7:T$166,$BD308)</f>
        <v>1.5834735035885921</v>
      </c>
      <c r="BK308" s="95">
        <f>求节点(节奏总纲!$D$4:$D$163,U$7:U$166,$BD308)</f>
        <v>19312334782.7672</v>
      </c>
      <c r="BL308" s="91"/>
      <c r="BM308" s="14">
        <v>302</v>
      </c>
      <c r="BN308" s="95">
        <f>求节点(节奏总纲!$D$4:$D$163,AF$7:AF$166,$BD308)</f>
        <v>281.59230854029892</v>
      </c>
      <c r="BO308" s="95">
        <f>求节点(节奏总纲!$D$4:$D$163,AG$7:AG$166,$BD308)</f>
        <v>923.9431608843704</v>
      </c>
      <c r="BP308" s="95">
        <f>求节点(节奏总纲!$D$4:$D$163,AH$7:AH$166,$BD308)</f>
        <v>923.9431608843704</v>
      </c>
      <c r="BQ308" s="95">
        <f>求节点(节奏总纲!$D$4:$D$163,AI$7:AI$166,$BD308)</f>
        <v>2.5000000000000001E-2</v>
      </c>
      <c r="BR308" s="95">
        <f>求节点(节奏总纲!$D$4:$D$163,AJ$7:AJ$166,$BD308)</f>
        <v>2.5000000000000001E-2</v>
      </c>
      <c r="BS308" s="95">
        <f>求节点(节奏总纲!$D$4:$D$163,AM$7:AM$166,$BD308)</f>
        <v>7085.2188948044113</v>
      </c>
      <c r="BT308" s="95">
        <f>求节点(节奏总纲!$D$4:$D$163,AN$7:AN$166,$BD308)</f>
        <v>1.7452311665550122</v>
      </c>
      <c r="BU308" s="95">
        <f>求节点(节奏总纲!$D$4:$D$163,AO$7:AO$166,$BD308)</f>
        <v>24468564177.11969</v>
      </c>
    </row>
    <row r="309" spans="56:73" x14ac:dyDescent="0.15">
      <c r="BD309" s="14">
        <v>303</v>
      </c>
      <c r="BE309" s="95">
        <f>求节点(节奏总纲!$D$4:$D$163,M$7:M$166,$BD309)</f>
        <v>281.74775086900547</v>
      </c>
      <c r="BF309" s="95">
        <f>求节点(节奏总纲!$D$4:$D$163,N$7:N$166,$BD309)</f>
        <v>17499.836396790619</v>
      </c>
      <c r="BG309" s="95">
        <f>求节点(节奏总纲!$D$4:$D$163,O$7:O$166,$BD309)</f>
        <v>17499.836396790619</v>
      </c>
      <c r="BH309" s="95">
        <f>求节点(节奏总纲!$D$4:$D$163,P$7:P$166,$BD309)</f>
        <v>2.5000000000000001E-2</v>
      </c>
      <c r="BI309" s="95">
        <f>求节点(节奏总纲!$D$4:$D$163,Q$7:Q$166,$BD309)</f>
        <v>2.5000000000000001E-2</v>
      </c>
      <c r="BJ309" s="95">
        <f>求节点(节奏总纲!$D$4:$D$163,T$7:T$166,$BD309)</f>
        <v>1.5850264928629503</v>
      </c>
      <c r="BK309" s="95">
        <f>求节点(节奏总纲!$D$4:$D$163,U$7:U$166,$BD309)</f>
        <v>19384643289.184902</v>
      </c>
      <c r="BL309" s="91"/>
      <c r="BM309" s="14">
        <v>303</v>
      </c>
      <c r="BN309" s="95">
        <f>求节点(节奏总纲!$D$4:$D$163,AF$7:AF$166,$BD309)</f>
        <v>281.74775086900547</v>
      </c>
      <c r="BO309" s="95">
        <f>求节点(节奏总纲!$D$4:$D$163,AG$7:AG$166,$BD309)</f>
        <v>924.66937976659256</v>
      </c>
      <c r="BP309" s="95">
        <f>求节点(节奏总纲!$D$4:$D$163,AH$7:AH$166,$BD309)</f>
        <v>924.66937976659256</v>
      </c>
      <c r="BQ309" s="95">
        <f>求节点(节奏总纲!$D$4:$D$163,AI$7:AI$166,$BD309)</f>
        <v>2.5000000000000001E-2</v>
      </c>
      <c r="BR309" s="95">
        <f>求节点(节奏总纲!$D$4:$D$163,AJ$7:AJ$166,$BD309)</f>
        <v>2.5000000000000001E-2</v>
      </c>
      <c r="BS309" s="95">
        <f>求节点(节奏总纲!$D$4:$D$163,AM$7:AM$166,$BD309)</f>
        <v>7088.3981723936595</v>
      </c>
      <c r="BT309" s="95">
        <f>求节点(节奏总纲!$D$4:$D$163,AN$7:AN$166,$BD309)</f>
        <v>1.7476212444263692</v>
      </c>
      <c r="BU309" s="95">
        <f>求节点(节奏总纲!$D$4:$D$163,AO$7:AO$166,$BD309)</f>
        <v>24590653097.00576</v>
      </c>
    </row>
    <row r="310" spans="56:73" x14ac:dyDescent="0.15">
      <c r="BD310" s="14">
        <v>304</v>
      </c>
      <c r="BE310" s="95">
        <f>求节点(节奏总纲!$D$4:$D$163,M$7:M$166,$BD310)</f>
        <v>281.90319319771203</v>
      </c>
      <c r="BF310" s="95">
        <f>求节点(节奏总纲!$D$4:$D$163,N$7:N$166,$BD310)</f>
        <v>17515.366557104946</v>
      </c>
      <c r="BG310" s="95">
        <f>求节点(节奏总纲!$D$4:$D$163,O$7:O$166,$BD310)</f>
        <v>17515.366557104946</v>
      </c>
      <c r="BH310" s="95">
        <f>求节点(节奏总纲!$D$4:$D$163,P$7:P$166,$BD310)</f>
        <v>2.5000000000000001E-2</v>
      </c>
      <c r="BI310" s="95">
        <f>求节点(节奏总纲!$D$4:$D$163,Q$7:Q$166,$BD310)</f>
        <v>2.5000000000000001E-2</v>
      </c>
      <c r="BJ310" s="95">
        <f>求节点(节奏总纲!$D$4:$D$163,T$7:T$166,$BD310)</f>
        <v>1.5865794821373083</v>
      </c>
      <c r="BK310" s="95">
        <f>求节点(节奏总纲!$D$4:$D$163,U$7:U$166,$BD310)</f>
        <v>19456951795.602608</v>
      </c>
      <c r="BL310" s="91"/>
      <c r="BM310" s="14">
        <v>304</v>
      </c>
      <c r="BN310" s="95">
        <f>求节点(节奏总纲!$D$4:$D$163,AF$7:AF$166,$BD310)</f>
        <v>281.90319319771203</v>
      </c>
      <c r="BO310" s="95">
        <f>求节点(节奏总纲!$D$4:$D$163,AG$7:AG$166,$BD310)</f>
        <v>925.39559864881471</v>
      </c>
      <c r="BP310" s="95">
        <f>求节点(节奏总纲!$D$4:$D$163,AH$7:AH$166,$BD310)</f>
        <v>925.39559864881471</v>
      </c>
      <c r="BQ310" s="95">
        <f>求节点(节奏总纲!$D$4:$D$163,AI$7:AI$166,$BD310)</f>
        <v>2.5000000000000001E-2</v>
      </c>
      <c r="BR310" s="95">
        <f>求节点(节奏总纲!$D$4:$D$163,AJ$7:AJ$166,$BD310)</f>
        <v>2.5000000000000001E-2</v>
      </c>
      <c r="BS310" s="95">
        <f>求节点(节奏总纲!$D$4:$D$163,AM$7:AM$166,$BD310)</f>
        <v>7091.5774499829067</v>
      </c>
      <c r="BT310" s="95">
        <f>求节点(节奏总纲!$D$4:$D$163,AN$7:AN$166,$BD310)</f>
        <v>1.7500113222977263</v>
      </c>
      <c r="BU310" s="95">
        <f>求节点(节奏总纲!$D$4:$D$163,AO$7:AO$166,$BD310)</f>
        <v>24712742016.891834</v>
      </c>
    </row>
    <row r="311" spans="56:73" x14ac:dyDescent="0.15">
      <c r="BD311" s="14">
        <v>305</v>
      </c>
      <c r="BE311" s="95">
        <f>求节点(节奏总纲!$D$4:$D$163,M$7:M$166,$BD311)</f>
        <v>282.05863552641858</v>
      </c>
      <c r="BF311" s="95">
        <f>求节点(节奏总纲!$D$4:$D$163,N$7:N$166,$BD311)</f>
        <v>17530.896717419273</v>
      </c>
      <c r="BG311" s="95">
        <f>求节点(节奏总纲!$D$4:$D$163,O$7:O$166,$BD311)</f>
        <v>17530.896717419273</v>
      </c>
      <c r="BH311" s="95">
        <f>求节点(节奏总纲!$D$4:$D$163,P$7:P$166,$BD311)</f>
        <v>2.5000000000000001E-2</v>
      </c>
      <c r="BI311" s="95">
        <f>求节点(节奏总纲!$D$4:$D$163,Q$7:Q$166,$BD311)</f>
        <v>2.5000000000000001E-2</v>
      </c>
      <c r="BJ311" s="95">
        <f>求节点(节奏总纲!$D$4:$D$163,T$7:T$166,$BD311)</f>
        <v>1.5881324714116665</v>
      </c>
      <c r="BK311" s="95">
        <f>求节点(节奏总纲!$D$4:$D$163,U$7:U$166,$BD311)</f>
        <v>19529260302.020309</v>
      </c>
      <c r="BL311" s="91"/>
      <c r="BM311" s="14">
        <v>305</v>
      </c>
      <c r="BN311" s="95">
        <f>求节点(节奏总纲!$D$4:$D$163,AF$7:AF$166,$BD311)</f>
        <v>282.05863552641858</v>
      </c>
      <c r="BO311" s="95">
        <f>求节点(节奏总纲!$D$4:$D$163,AG$7:AG$166,$BD311)</f>
        <v>926.12181753103687</v>
      </c>
      <c r="BP311" s="95">
        <f>求节点(节奏总纲!$D$4:$D$163,AH$7:AH$166,$BD311)</f>
        <v>926.12181753103687</v>
      </c>
      <c r="BQ311" s="95">
        <f>求节点(节奏总纲!$D$4:$D$163,AI$7:AI$166,$BD311)</f>
        <v>2.5000000000000001E-2</v>
      </c>
      <c r="BR311" s="95">
        <f>求节点(节奏总纲!$D$4:$D$163,AJ$7:AJ$166,$BD311)</f>
        <v>2.5000000000000001E-2</v>
      </c>
      <c r="BS311" s="95">
        <f>求节点(节奏总纲!$D$4:$D$163,AM$7:AM$166,$BD311)</f>
        <v>7094.7567275721549</v>
      </c>
      <c r="BT311" s="95">
        <f>求节点(节奏总纲!$D$4:$D$163,AN$7:AN$166,$BD311)</f>
        <v>1.7524014001690835</v>
      </c>
      <c r="BU311" s="95">
        <f>求节点(节奏总纲!$D$4:$D$163,AO$7:AO$166,$BD311)</f>
        <v>24834830936.777905</v>
      </c>
    </row>
    <row r="312" spans="56:73" x14ac:dyDescent="0.15">
      <c r="BD312" s="14">
        <v>306</v>
      </c>
      <c r="BE312" s="95">
        <f>求节点(节奏总纲!$D$4:$D$163,M$7:M$166,$BD312)</f>
        <v>282.21407785512508</v>
      </c>
      <c r="BF312" s="95">
        <f>求节点(节奏总纲!$D$4:$D$163,N$7:N$166,$BD312)</f>
        <v>17546.426877733604</v>
      </c>
      <c r="BG312" s="95">
        <f>求节点(节奏总纲!$D$4:$D$163,O$7:O$166,$BD312)</f>
        <v>17546.426877733604</v>
      </c>
      <c r="BH312" s="95">
        <f>求节点(节奏总纲!$D$4:$D$163,P$7:P$166,$BD312)</f>
        <v>2.5000000000000001E-2</v>
      </c>
      <c r="BI312" s="95">
        <f>求节点(节奏总纲!$D$4:$D$163,Q$7:Q$166,$BD312)</f>
        <v>2.5000000000000001E-2</v>
      </c>
      <c r="BJ312" s="95">
        <f>求节点(节奏总纲!$D$4:$D$163,T$7:T$166,$BD312)</f>
        <v>1.5896854606860245</v>
      </c>
      <c r="BK312" s="95">
        <f>求节点(节奏总纲!$D$4:$D$163,U$7:U$166,$BD312)</f>
        <v>19601568808.438011</v>
      </c>
      <c r="BL312" s="91"/>
      <c r="BM312" s="14">
        <v>306</v>
      </c>
      <c r="BN312" s="95">
        <f>求节点(节奏总纲!$D$4:$D$163,AF$7:AF$166,$BD312)</f>
        <v>282.21407785512508</v>
      </c>
      <c r="BO312" s="95">
        <f>求节点(节奏总纲!$D$4:$D$163,AG$7:AG$166,$BD312)</f>
        <v>926.84803641325902</v>
      </c>
      <c r="BP312" s="95">
        <f>求节点(节奏总纲!$D$4:$D$163,AH$7:AH$166,$BD312)</f>
        <v>926.84803641325902</v>
      </c>
      <c r="BQ312" s="95">
        <f>求节点(节奏总纲!$D$4:$D$163,AI$7:AI$166,$BD312)</f>
        <v>2.5000000000000001E-2</v>
      </c>
      <c r="BR312" s="95">
        <f>求节点(节奏总纲!$D$4:$D$163,AJ$7:AJ$166,$BD312)</f>
        <v>2.5000000000000001E-2</v>
      </c>
      <c r="BS312" s="95">
        <f>求节点(节奏总纲!$D$4:$D$163,AM$7:AM$166,$BD312)</f>
        <v>7097.936005161403</v>
      </c>
      <c r="BT312" s="95">
        <f>求节点(节奏总纲!$D$4:$D$163,AN$7:AN$166,$BD312)</f>
        <v>1.7547914780404406</v>
      </c>
      <c r="BU312" s="95">
        <f>求节点(节奏总纲!$D$4:$D$163,AO$7:AO$166,$BD312)</f>
        <v>24956919856.663975</v>
      </c>
    </row>
    <row r="313" spans="56:73" x14ac:dyDescent="0.15">
      <c r="BD313" s="14">
        <v>307</v>
      </c>
      <c r="BE313" s="95">
        <f>求节点(节奏总纲!$D$4:$D$163,M$7:M$166,$BD313)</f>
        <v>282.36952018383164</v>
      </c>
      <c r="BF313" s="95">
        <f>求节点(节奏总纲!$D$4:$D$163,N$7:N$166,$BD313)</f>
        <v>17561.957038047931</v>
      </c>
      <c r="BG313" s="95">
        <f>求节点(节奏总纲!$D$4:$D$163,O$7:O$166,$BD313)</f>
        <v>17561.957038047931</v>
      </c>
      <c r="BH313" s="95">
        <f>求节点(节奏总纲!$D$4:$D$163,P$7:P$166,$BD313)</f>
        <v>2.5000000000000001E-2</v>
      </c>
      <c r="BI313" s="95">
        <f>求节点(节奏总纲!$D$4:$D$163,Q$7:Q$166,$BD313)</f>
        <v>2.5000000000000001E-2</v>
      </c>
      <c r="BJ313" s="95">
        <f>求节点(节奏总纲!$D$4:$D$163,T$7:T$166,$BD313)</f>
        <v>1.5912384499603827</v>
      </c>
      <c r="BK313" s="95">
        <f>求节点(节奏总纲!$D$4:$D$163,U$7:U$166,$BD313)</f>
        <v>19673877314.855717</v>
      </c>
      <c r="BL313" s="91"/>
      <c r="BM313" s="14">
        <v>307</v>
      </c>
      <c r="BN313" s="95">
        <f>求节点(节奏总纲!$D$4:$D$163,AF$7:AF$166,$BD313)</f>
        <v>282.36952018383164</v>
      </c>
      <c r="BO313" s="95">
        <f>求节点(节奏总纲!$D$4:$D$163,AG$7:AG$166,$BD313)</f>
        <v>927.57425529548118</v>
      </c>
      <c r="BP313" s="95">
        <f>求节点(节奏总纲!$D$4:$D$163,AH$7:AH$166,$BD313)</f>
        <v>927.57425529548118</v>
      </c>
      <c r="BQ313" s="95">
        <f>求节点(节奏总纲!$D$4:$D$163,AI$7:AI$166,$BD313)</f>
        <v>2.5000000000000001E-2</v>
      </c>
      <c r="BR313" s="95">
        <f>求节点(节奏总纲!$D$4:$D$163,AJ$7:AJ$166,$BD313)</f>
        <v>2.5000000000000001E-2</v>
      </c>
      <c r="BS313" s="95">
        <f>求节点(节奏总纲!$D$4:$D$163,AM$7:AM$166,$BD313)</f>
        <v>7101.1152827506503</v>
      </c>
      <c r="BT313" s="95">
        <f>求节点(节奏总纲!$D$4:$D$163,AN$7:AN$166,$BD313)</f>
        <v>1.7571815559117976</v>
      </c>
      <c r="BU313" s="95">
        <f>求节点(节奏总纲!$D$4:$D$163,AO$7:AO$166,$BD313)</f>
        <v>25079008776.550045</v>
      </c>
    </row>
    <row r="314" spans="56:73" x14ac:dyDescent="0.15">
      <c r="BD314" s="14">
        <v>308</v>
      </c>
      <c r="BE314" s="95">
        <f>求节点(节奏总纲!$D$4:$D$163,M$7:M$166,$BD314)</f>
        <v>282.5249625125382</v>
      </c>
      <c r="BF314" s="95">
        <f>求节点(节奏总纲!$D$4:$D$163,N$7:N$166,$BD314)</f>
        <v>17577.487198362262</v>
      </c>
      <c r="BG314" s="95">
        <f>求节点(节奏总纲!$D$4:$D$163,O$7:O$166,$BD314)</f>
        <v>17577.487198362262</v>
      </c>
      <c r="BH314" s="95">
        <f>求节点(节奏总纲!$D$4:$D$163,P$7:P$166,$BD314)</f>
        <v>2.5000000000000001E-2</v>
      </c>
      <c r="BI314" s="95">
        <f>求节点(节奏总纲!$D$4:$D$163,Q$7:Q$166,$BD314)</f>
        <v>2.5000000000000001E-2</v>
      </c>
      <c r="BJ314" s="95">
        <f>求节点(节奏总纲!$D$4:$D$163,T$7:T$166,$BD314)</f>
        <v>1.5927914392347406</v>
      </c>
      <c r="BK314" s="95">
        <f>求节点(节奏总纲!$D$4:$D$163,U$7:U$166,$BD314)</f>
        <v>19746185821.273418</v>
      </c>
      <c r="BL314" s="91"/>
      <c r="BM314" s="14">
        <v>308</v>
      </c>
      <c r="BN314" s="95">
        <f>求节点(节奏总纲!$D$4:$D$163,AF$7:AF$166,$BD314)</f>
        <v>282.5249625125382</v>
      </c>
      <c r="BO314" s="95">
        <f>求节点(节奏总纲!$D$4:$D$163,AG$7:AG$166,$BD314)</f>
        <v>928.30047417770334</v>
      </c>
      <c r="BP314" s="95">
        <f>求节点(节奏总纲!$D$4:$D$163,AH$7:AH$166,$BD314)</f>
        <v>928.30047417770334</v>
      </c>
      <c r="BQ314" s="95">
        <f>求节点(节奏总纲!$D$4:$D$163,AI$7:AI$166,$BD314)</f>
        <v>2.5000000000000001E-2</v>
      </c>
      <c r="BR314" s="95">
        <f>求节点(节奏总纲!$D$4:$D$163,AJ$7:AJ$166,$BD314)</f>
        <v>2.5000000000000001E-2</v>
      </c>
      <c r="BS314" s="95">
        <f>求节点(节奏总纲!$D$4:$D$163,AM$7:AM$166,$BD314)</f>
        <v>7104.2945603398985</v>
      </c>
      <c r="BT314" s="95">
        <f>求节点(节奏总纲!$D$4:$D$163,AN$7:AN$166,$BD314)</f>
        <v>1.7595716337831546</v>
      </c>
      <c r="BU314" s="95">
        <f>求节点(节奏总纲!$D$4:$D$163,AO$7:AO$166,$BD314)</f>
        <v>25201097696.436119</v>
      </c>
    </row>
    <row r="315" spans="56:73" x14ac:dyDescent="0.15">
      <c r="BD315" s="14">
        <v>309</v>
      </c>
      <c r="BE315" s="95">
        <f>求节点(节奏总纲!$D$4:$D$163,M$7:M$166,$BD315)</f>
        <v>282.68040484124475</v>
      </c>
      <c r="BF315" s="95">
        <f>求节点(节奏总纲!$D$4:$D$163,N$7:N$166,$BD315)</f>
        <v>17593.017358676589</v>
      </c>
      <c r="BG315" s="95">
        <f>求节点(节奏总纲!$D$4:$D$163,O$7:O$166,$BD315)</f>
        <v>17593.017358676589</v>
      </c>
      <c r="BH315" s="95">
        <f>求节点(节奏总纲!$D$4:$D$163,P$7:P$166,$BD315)</f>
        <v>2.5000000000000001E-2</v>
      </c>
      <c r="BI315" s="95">
        <f>求节点(节奏总纲!$D$4:$D$163,Q$7:Q$166,$BD315)</f>
        <v>2.5000000000000001E-2</v>
      </c>
      <c r="BJ315" s="95">
        <f>求节点(节奏总纲!$D$4:$D$163,T$7:T$166,$BD315)</f>
        <v>1.5943444285090989</v>
      </c>
      <c r="BK315" s="95">
        <f>求节点(节奏总纲!$D$4:$D$163,U$7:U$166,$BD315)</f>
        <v>19818494327.69112</v>
      </c>
      <c r="BL315" s="91"/>
      <c r="BM315" s="14">
        <v>309</v>
      </c>
      <c r="BN315" s="95">
        <f>求节点(节奏总纲!$D$4:$D$163,AF$7:AF$166,$BD315)</f>
        <v>282.68040484124475</v>
      </c>
      <c r="BO315" s="95">
        <f>求节点(节奏总纲!$D$4:$D$163,AG$7:AG$166,$BD315)</f>
        <v>929.02669305992549</v>
      </c>
      <c r="BP315" s="95">
        <f>求节点(节奏总纲!$D$4:$D$163,AH$7:AH$166,$BD315)</f>
        <v>929.02669305992549</v>
      </c>
      <c r="BQ315" s="95">
        <f>求节点(节奏总纲!$D$4:$D$163,AI$7:AI$166,$BD315)</f>
        <v>2.5000000000000001E-2</v>
      </c>
      <c r="BR315" s="95">
        <f>求节点(节奏总纲!$D$4:$D$163,AJ$7:AJ$166,$BD315)</f>
        <v>2.5000000000000001E-2</v>
      </c>
      <c r="BS315" s="95">
        <f>求节点(节奏总纲!$D$4:$D$163,AM$7:AM$166,$BD315)</f>
        <v>7107.4738379291466</v>
      </c>
      <c r="BT315" s="95">
        <f>求节点(节奏总纲!$D$4:$D$163,AN$7:AN$166,$BD315)</f>
        <v>1.7619617116545119</v>
      </c>
      <c r="BU315" s="95">
        <f>求节点(节奏总纲!$D$4:$D$163,AO$7:AO$166,$BD315)</f>
        <v>25323186616.322189</v>
      </c>
    </row>
    <row r="316" spans="56:73" x14ac:dyDescent="0.15">
      <c r="BD316" s="14">
        <v>310</v>
      </c>
      <c r="BE316" s="95">
        <f>求节点(节奏总纲!$D$4:$D$163,M$7:M$166,$BD316)</f>
        <v>282.83584716995125</v>
      </c>
      <c r="BF316" s="95">
        <f>求节点(节奏总纲!$D$4:$D$163,N$7:N$166,$BD316)</f>
        <v>17608.547518990916</v>
      </c>
      <c r="BG316" s="95">
        <f>求节点(节奏总纲!$D$4:$D$163,O$7:O$166,$BD316)</f>
        <v>17608.547518990916</v>
      </c>
      <c r="BH316" s="95">
        <f>求节点(节奏总纲!$D$4:$D$163,P$7:P$166,$BD316)</f>
        <v>2.5000000000000001E-2</v>
      </c>
      <c r="BI316" s="95">
        <f>求节点(节奏总纲!$D$4:$D$163,Q$7:Q$166,$BD316)</f>
        <v>2.5000000000000001E-2</v>
      </c>
      <c r="BJ316" s="95">
        <f>求节点(节奏总纲!$D$4:$D$163,T$7:T$166,$BD316)</f>
        <v>1.5958974177834568</v>
      </c>
      <c r="BK316" s="95">
        <f>求节点(节奏总纲!$D$4:$D$163,U$7:U$166,$BD316)</f>
        <v>19890802834.108826</v>
      </c>
      <c r="BL316" s="91"/>
      <c r="BM316" s="14">
        <v>310</v>
      </c>
      <c r="BN316" s="95">
        <f>求节点(节奏总纲!$D$4:$D$163,AF$7:AF$166,$BD316)</f>
        <v>282.83584716995125</v>
      </c>
      <c r="BO316" s="95">
        <f>求节点(节奏总纲!$D$4:$D$163,AG$7:AG$166,$BD316)</f>
        <v>929.75291194214765</v>
      </c>
      <c r="BP316" s="95">
        <f>求节点(节奏总纲!$D$4:$D$163,AH$7:AH$166,$BD316)</f>
        <v>929.75291194214765</v>
      </c>
      <c r="BQ316" s="95">
        <f>求节点(节奏总纲!$D$4:$D$163,AI$7:AI$166,$BD316)</f>
        <v>2.5000000000000001E-2</v>
      </c>
      <c r="BR316" s="95">
        <f>求节点(节奏总纲!$D$4:$D$163,AJ$7:AJ$166,$BD316)</f>
        <v>2.5000000000000001E-2</v>
      </c>
      <c r="BS316" s="95">
        <f>求节点(节奏总纲!$D$4:$D$163,AM$7:AM$166,$BD316)</f>
        <v>7110.6531155183939</v>
      </c>
      <c r="BT316" s="95">
        <f>求节点(节奏总纲!$D$4:$D$163,AN$7:AN$166,$BD316)</f>
        <v>1.7643517895258689</v>
      </c>
      <c r="BU316" s="95">
        <f>求节点(节奏总纲!$D$4:$D$163,AO$7:AO$166,$BD316)</f>
        <v>25445275536.20826</v>
      </c>
    </row>
    <row r="317" spans="56:73" x14ac:dyDescent="0.15">
      <c r="BD317" s="14">
        <v>311</v>
      </c>
      <c r="BE317" s="95">
        <f>求节点(节奏总纲!$D$4:$D$163,M$7:M$166,$BD317)</f>
        <v>282.99128949865781</v>
      </c>
      <c r="BF317" s="95">
        <f>求节点(节奏总纲!$D$4:$D$163,N$7:N$166,$BD317)</f>
        <v>17624.077679305246</v>
      </c>
      <c r="BG317" s="95">
        <f>求节点(节奏总纲!$D$4:$D$163,O$7:O$166,$BD317)</f>
        <v>17624.077679305246</v>
      </c>
      <c r="BH317" s="95">
        <f>求节点(节奏总纲!$D$4:$D$163,P$7:P$166,$BD317)</f>
        <v>2.5000000000000001E-2</v>
      </c>
      <c r="BI317" s="95">
        <f>求节点(节奏总纲!$D$4:$D$163,Q$7:Q$166,$BD317)</f>
        <v>2.5000000000000001E-2</v>
      </c>
      <c r="BJ317" s="95">
        <f>求节点(节奏总纲!$D$4:$D$163,T$7:T$166,$BD317)</f>
        <v>1.5974504070578148</v>
      </c>
      <c r="BK317" s="95">
        <f>求节点(节奏总纲!$D$4:$D$163,U$7:U$166,$BD317)</f>
        <v>19963111340.526527</v>
      </c>
      <c r="BL317" s="91"/>
      <c r="BM317" s="14">
        <v>311</v>
      </c>
      <c r="BN317" s="95">
        <f>求节点(节奏总纲!$D$4:$D$163,AF$7:AF$166,$BD317)</f>
        <v>282.99128949865781</v>
      </c>
      <c r="BO317" s="95">
        <f>求节点(节奏总纲!$D$4:$D$163,AG$7:AG$166,$BD317)</f>
        <v>930.4791308243698</v>
      </c>
      <c r="BP317" s="95">
        <f>求节点(节奏总纲!$D$4:$D$163,AH$7:AH$166,$BD317)</f>
        <v>930.4791308243698</v>
      </c>
      <c r="BQ317" s="95">
        <f>求节点(节奏总纲!$D$4:$D$163,AI$7:AI$166,$BD317)</f>
        <v>2.5000000000000001E-2</v>
      </c>
      <c r="BR317" s="95">
        <f>求节点(节奏总纲!$D$4:$D$163,AJ$7:AJ$166,$BD317)</f>
        <v>2.5000000000000001E-2</v>
      </c>
      <c r="BS317" s="95">
        <f>求节点(节奏总纲!$D$4:$D$163,AM$7:AM$166,$BD317)</f>
        <v>7113.832393107642</v>
      </c>
      <c r="BT317" s="95">
        <f>求节点(节奏总纲!$D$4:$D$163,AN$7:AN$166,$BD317)</f>
        <v>1.7667418673972259</v>
      </c>
      <c r="BU317" s="95">
        <f>求节点(节奏总纲!$D$4:$D$163,AO$7:AO$166,$BD317)</f>
        <v>25567364456.094334</v>
      </c>
    </row>
    <row r="318" spans="56:73" x14ac:dyDescent="0.15">
      <c r="BD318" s="14">
        <v>312</v>
      </c>
      <c r="BE318" s="95">
        <f>求节点(节奏总纲!$D$4:$D$163,M$7:M$166,$BD318)</f>
        <v>283.14673182736436</v>
      </c>
      <c r="BF318" s="95">
        <f>求节点(节奏总纲!$D$4:$D$163,N$7:N$166,$BD318)</f>
        <v>17639.607839619573</v>
      </c>
      <c r="BG318" s="95">
        <f>求节点(节奏总纲!$D$4:$D$163,O$7:O$166,$BD318)</f>
        <v>17639.607839619573</v>
      </c>
      <c r="BH318" s="95">
        <f>求节点(节奏总纲!$D$4:$D$163,P$7:P$166,$BD318)</f>
        <v>2.5000000000000001E-2</v>
      </c>
      <c r="BI318" s="95">
        <f>求节点(节奏总纲!$D$4:$D$163,Q$7:Q$166,$BD318)</f>
        <v>2.5000000000000001E-2</v>
      </c>
      <c r="BJ318" s="95">
        <f>求节点(节奏总纲!$D$4:$D$163,T$7:T$166,$BD318)</f>
        <v>1.599003396332173</v>
      </c>
      <c r="BK318" s="95">
        <f>求节点(节奏总纲!$D$4:$D$163,U$7:U$166,$BD318)</f>
        <v>20035419846.944229</v>
      </c>
      <c r="BL318" s="91"/>
      <c r="BM318" s="14">
        <v>312</v>
      </c>
      <c r="BN318" s="95">
        <f>求节点(节奏总纲!$D$4:$D$163,AF$7:AF$166,$BD318)</f>
        <v>283.14673182736436</v>
      </c>
      <c r="BO318" s="95">
        <f>求节点(节奏总纲!$D$4:$D$163,AG$7:AG$166,$BD318)</f>
        <v>931.20534970659196</v>
      </c>
      <c r="BP318" s="95">
        <f>求节点(节奏总纲!$D$4:$D$163,AH$7:AH$166,$BD318)</f>
        <v>931.20534970659196</v>
      </c>
      <c r="BQ318" s="95">
        <f>求节点(节奏总纲!$D$4:$D$163,AI$7:AI$166,$BD318)</f>
        <v>2.5000000000000001E-2</v>
      </c>
      <c r="BR318" s="95">
        <f>求节点(节奏总纲!$D$4:$D$163,AJ$7:AJ$166,$BD318)</f>
        <v>2.5000000000000001E-2</v>
      </c>
      <c r="BS318" s="95">
        <f>求节点(节奏总纲!$D$4:$D$163,AM$7:AM$166,$BD318)</f>
        <v>7117.0116706968902</v>
      </c>
      <c r="BT318" s="95">
        <f>求节点(节奏总纲!$D$4:$D$163,AN$7:AN$166,$BD318)</f>
        <v>1.769131945268583</v>
      </c>
      <c r="BU318" s="95">
        <f>求节点(节奏总纲!$D$4:$D$163,AO$7:AO$166,$BD318)</f>
        <v>25689453375.980404</v>
      </c>
    </row>
    <row r="319" spans="56:73" x14ac:dyDescent="0.15">
      <c r="BD319" s="14">
        <v>313</v>
      </c>
      <c r="BE319" s="95">
        <f>求节点(节奏总纲!$D$4:$D$163,M$7:M$166,$BD319)</f>
        <v>283.30217415607092</v>
      </c>
      <c r="BF319" s="95">
        <f>求节点(节奏总纲!$D$4:$D$163,N$7:N$166,$BD319)</f>
        <v>17655.137999933904</v>
      </c>
      <c r="BG319" s="95">
        <f>求节点(节奏总纲!$D$4:$D$163,O$7:O$166,$BD319)</f>
        <v>17655.137999933904</v>
      </c>
      <c r="BH319" s="95">
        <f>求节点(节奏总纲!$D$4:$D$163,P$7:P$166,$BD319)</f>
        <v>2.5000000000000001E-2</v>
      </c>
      <c r="BI319" s="95">
        <f>求节点(节奏总纲!$D$4:$D$163,Q$7:Q$166,$BD319)</f>
        <v>2.5000000000000001E-2</v>
      </c>
      <c r="BJ319" s="95">
        <f>求节点(节奏总纲!$D$4:$D$163,T$7:T$166,$BD319)</f>
        <v>1.600556385606531</v>
      </c>
      <c r="BK319" s="95">
        <f>求节点(节奏总纲!$D$4:$D$163,U$7:U$166,$BD319)</f>
        <v>20107728353.361935</v>
      </c>
      <c r="BL319" s="91"/>
      <c r="BM319" s="14">
        <v>313</v>
      </c>
      <c r="BN319" s="95">
        <f>求节点(节奏总纲!$D$4:$D$163,AF$7:AF$166,$BD319)</f>
        <v>283.30217415607092</v>
      </c>
      <c r="BO319" s="95">
        <f>求节点(节奏总纲!$D$4:$D$163,AG$7:AG$166,$BD319)</f>
        <v>931.93156858881412</v>
      </c>
      <c r="BP319" s="95">
        <f>求节点(节奏总纲!$D$4:$D$163,AH$7:AH$166,$BD319)</f>
        <v>931.93156858881412</v>
      </c>
      <c r="BQ319" s="95">
        <f>求节点(节奏总纲!$D$4:$D$163,AI$7:AI$166,$BD319)</f>
        <v>2.5000000000000001E-2</v>
      </c>
      <c r="BR319" s="95">
        <f>求节点(节奏总纲!$D$4:$D$163,AJ$7:AJ$166,$BD319)</f>
        <v>2.5000000000000001E-2</v>
      </c>
      <c r="BS319" s="95">
        <f>求节点(节奏总纲!$D$4:$D$163,AM$7:AM$166,$BD319)</f>
        <v>7120.1909482861374</v>
      </c>
      <c r="BT319" s="95">
        <f>求节点(节奏总纲!$D$4:$D$163,AN$7:AN$166,$BD319)</f>
        <v>1.7715220231399402</v>
      </c>
      <c r="BU319" s="95">
        <f>求节点(节奏总纲!$D$4:$D$163,AO$7:AO$166,$BD319)</f>
        <v>25811542295.866474</v>
      </c>
    </row>
    <row r="320" spans="56:73" x14ac:dyDescent="0.15">
      <c r="BD320" s="14">
        <v>314</v>
      </c>
      <c r="BE320" s="95">
        <f>求节点(节奏总纲!$D$4:$D$163,M$7:M$166,$BD320)</f>
        <v>283.45761648477742</v>
      </c>
      <c r="BF320" s="95">
        <f>求节点(节奏总纲!$D$4:$D$163,N$7:N$166,$BD320)</f>
        <v>17670.668160248231</v>
      </c>
      <c r="BG320" s="95">
        <f>求节点(节奏总纲!$D$4:$D$163,O$7:O$166,$BD320)</f>
        <v>17670.668160248231</v>
      </c>
      <c r="BH320" s="95">
        <f>求节点(节奏总纲!$D$4:$D$163,P$7:P$166,$BD320)</f>
        <v>2.5000000000000001E-2</v>
      </c>
      <c r="BI320" s="95">
        <f>求节点(节奏总纲!$D$4:$D$163,Q$7:Q$166,$BD320)</f>
        <v>2.5000000000000001E-2</v>
      </c>
      <c r="BJ320" s="95">
        <f>求节点(节奏总纲!$D$4:$D$163,T$7:T$166,$BD320)</f>
        <v>1.6021093748808892</v>
      </c>
      <c r="BK320" s="95">
        <f>求节点(节奏总纲!$D$4:$D$163,U$7:U$166,$BD320)</f>
        <v>20180036859.779636</v>
      </c>
      <c r="BL320" s="91"/>
      <c r="BM320" s="14">
        <v>314</v>
      </c>
      <c r="BN320" s="95">
        <f>求节点(节奏总纲!$D$4:$D$163,AF$7:AF$166,$BD320)</f>
        <v>283.45761648477742</v>
      </c>
      <c r="BO320" s="95">
        <f>求节点(节奏总纲!$D$4:$D$163,AG$7:AG$166,$BD320)</f>
        <v>932.65778747103627</v>
      </c>
      <c r="BP320" s="95">
        <f>求节点(节奏总纲!$D$4:$D$163,AH$7:AH$166,$BD320)</f>
        <v>932.65778747103627</v>
      </c>
      <c r="BQ320" s="95">
        <f>求节点(节奏总纲!$D$4:$D$163,AI$7:AI$166,$BD320)</f>
        <v>2.5000000000000001E-2</v>
      </c>
      <c r="BR320" s="95">
        <f>求节点(节奏总纲!$D$4:$D$163,AJ$7:AJ$166,$BD320)</f>
        <v>2.5000000000000001E-2</v>
      </c>
      <c r="BS320" s="95">
        <f>求节点(节奏总纲!$D$4:$D$163,AM$7:AM$166,$BD320)</f>
        <v>7123.3702258753856</v>
      </c>
      <c r="BT320" s="95">
        <f>求节点(节奏总纲!$D$4:$D$163,AN$7:AN$166,$BD320)</f>
        <v>1.7739121010112973</v>
      </c>
      <c r="BU320" s="95">
        <f>求节点(节奏总纲!$D$4:$D$163,AO$7:AO$166,$BD320)</f>
        <v>25933631215.752548</v>
      </c>
    </row>
    <row r="321" spans="56:73" x14ac:dyDescent="0.15">
      <c r="BD321" s="14">
        <v>315</v>
      </c>
      <c r="BE321" s="95">
        <f>求节点(节奏总纲!$D$4:$D$163,M$7:M$166,$BD321)</f>
        <v>283.60554042729763</v>
      </c>
      <c r="BF321" s="95">
        <f>求节点(节奏总纲!$D$4:$D$163,N$7:N$166,$BD321)</f>
        <v>17685.491099668252</v>
      </c>
      <c r="BG321" s="95">
        <f>求节点(节奏总纲!$D$4:$D$163,O$7:O$166,$BD321)</f>
        <v>17685.491099668252</v>
      </c>
      <c r="BH321" s="95">
        <f>求节点(节奏总纲!$D$4:$D$163,P$7:P$166,$BD321)</f>
        <v>2.5000000000000001E-2</v>
      </c>
      <c r="BI321" s="95">
        <f>求节点(节奏总纲!$D$4:$D$163,Q$7:Q$166,$BD321)</f>
        <v>2.5000000000000001E-2</v>
      </c>
      <c r="BJ321" s="95">
        <f>求节点(节奏总纲!$D$4:$D$163,T$7:T$166,$BD321)</f>
        <v>1.6036188130389364</v>
      </c>
      <c r="BK321" s="95">
        <f>求节点(节奏总纲!$D$4:$D$163,U$7:U$166,$BD321)</f>
        <v>20253143689.272621</v>
      </c>
      <c r="BL321" s="91"/>
      <c r="BM321" s="14">
        <v>315</v>
      </c>
      <c r="BN321" s="95">
        <f>求节点(节奏总纲!$D$4:$D$163,AF$7:AF$166,$BD321)</f>
        <v>283.60554042729763</v>
      </c>
      <c r="BO321" s="95">
        <f>求节点(节奏总纲!$D$4:$D$163,AG$7:AG$166,$BD321)</f>
        <v>933.3957113000647</v>
      </c>
      <c r="BP321" s="95">
        <f>求节点(节奏总纲!$D$4:$D$163,AH$7:AH$166,$BD321)</f>
        <v>933.3957113000647</v>
      </c>
      <c r="BQ321" s="95">
        <f>求节点(节奏总纲!$D$4:$D$163,AI$7:AI$166,$BD321)</f>
        <v>2.5000000000000001E-2</v>
      </c>
      <c r="BR321" s="95">
        <f>求节点(节奏总纲!$D$4:$D$163,AJ$7:AJ$166,$BD321)</f>
        <v>2.5000000000000001E-2</v>
      </c>
      <c r="BS321" s="95">
        <f>求节点(节奏总纲!$D$4:$D$163,AM$7:AM$166,$BD321)</f>
        <v>7126.3749753369393</v>
      </c>
      <c r="BT321" s="95">
        <f>求节点(节奏总纲!$D$4:$D$163,AN$7:AN$166,$BD321)</f>
        <v>1.7758367423614732</v>
      </c>
      <c r="BU321" s="95">
        <f>求节点(节奏总纲!$D$4:$D$163,AO$7:AO$166,$BD321)</f>
        <v>26054222014.211941</v>
      </c>
    </row>
    <row r="322" spans="56:73" x14ac:dyDescent="0.15">
      <c r="BD322" s="14">
        <v>316</v>
      </c>
      <c r="BE322" s="95">
        <f>求节点(节奏总纲!$D$4:$D$163,M$7:M$166,$BD322)</f>
        <v>283.75189193158866</v>
      </c>
      <c r="BF322" s="95">
        <f>求节点(节奏总纲!$D$4:$D$163,N$7:N$166,$BD322)</f>
        <v>17700.166126871063</v>
      </c>
      <c r="BG322" s="95">
        <f>求节点(节奏总纲!$D$4:$D$163,O$7:O$166,$BD322)</f>
        <v>17700.166126871063</v>
      </c>
      <c r="BH322" s="95">
        <f>求节点(节奏总纲!$D$4:$D$163,P$7:P$166,$BD322)</f>
        <v>2.5000000000000001E-2</v>
      </c>
      <c r="BI322" s="95">
        <f>求节点(节奏总纲!$D$4:$D$163,Q$7:Q$166,$BD322)</f>
        <v>2.5000000000000001E-2</v>
      </c>
      <c r="BJ322" s="95">
        <f>求节点(节奏总纲!$D$4:$D$163,T$7:T$166,$BD322)</f>
        <v>1.6051191426677709</v>
      </c>
      <c r="BK322" s="95">
        <f>求节点(节奏总纲!$D$4:$D$163,U$7:U$166,$BD322)</f>
        <v>20326417484.613289</v>
      </c>
      <c r="BL322" s="91"/>
      <c r="BM322" s="14">
        <v>316</v>
      </c>
      <c r="BN322" s="95">
        <f>求节点(节奏总纲!$D$4:$D$163,AF$7:AF$166,$BD322)</f>
        <v>283.75189193158866</v>
      </c>
      <c r="BO322" s="95">
        <f>求节点(节奏总纲!$D$4:$D$163,AG$7:AG$166,$BD322)</f>
        <v>934.13608316852242</v>
      </c>
      <c r="BP322" s="95">
        <f>求节点(节奏总纲!$D$4:$D$163,AH$7:AH$166,$BD322)</f>
        <v>934.13608316852242</v>
      </c>
      <c r="BQ322" s="95">
        <f>求节点(节奏总纲!$D$4:$D$163,AI$7:AI$166,$BD322)</f>
        <v>2.5000000000000001E-2</v>
      </c>
      <c r="BR322" s="95">
        <f>求节点(节奏总纲!$D$4:$D$163,AJ$7:AJ$166,$BD322)</f>
        <v>2.5000000000000001E-2</v>
      </c>
      <c r="BS322" s="95">
        <f>求节点(节奏总纲!$D$4:$D$163,AM$7:AM$166,$BD322)</f>
        <v>7129.3432229890304</v>
      </c>
      <c r="BT322" s="95">
        <f>求节点(节奏总纲!$D$4:$D$163,AN$7:AN$166,$BD322)</f>
        <v>1.7776640396592143</v>
      </c>
      <c r="BU322" s="95">
        <f>求节点(节奏总纲!$D$4:$D$163,AO$7:AO$166,$BD322)</f>
        <v>26174499486.999462</v>
      </c>
    </row>
    <row r="323" spans="56:73" x14ac:dyDescent="0.15">
      <c r="BD323" s="14">
        <v>317</v>
      </c>
      <c r="BE323" s="95">
        <f>求节点(节奏总纲!$D$4:$D$163,M$7:M$166,$BD323)</f>
        <v>283.89824343587969</v>
      </c>
      <c r="BF323" s="95">
        <f>求节点(节奏总纲!$D$4:$D$163,N$7:N$166,$BD323)</f>
        <v>17714.841154073871</v>
      </c>
      <c r="BG323" s="95">
        <f>求节点(节奏总纲!$D$4:$D$163,O$7:O$166,$BD323)</f>
        <v>17714.841154073871</v>
      </c>
      <c r="BH323" s="95">
        <f>求节点(节奏总纲!$D$4:$D$163,P$7:P$166,$BD323)</f>
        <v>2.5000000000000001E-2</v>
      </c>
      <c r="BI323" s="95">
        <f>求节点(节奏总纲!$D$4:$D$163,Q$7:Q$166,$BD323)</f>
        <v>2.5000000000000001E-2</v>
      </c>
      <c r="BJ323" s="95">
        <f>求节点(节奏总纲!$D$4:$D$163,T$7:T$166,$BD323)</f>
        <v>1.6066194722966054</v>
      </c>
      <c r="BK323" s="95">
        <f>求节点(节奏总纲!$D$4:$D$163,U$7:U$166,$BD323)</f>
        <v>20399691279.953957</v>
      </c>
      <c r="BL323" s="91"/>
      <c r="BM323" s="14">
        <v>317</v>
      </c>
      <c r="BN323" s="95">
        <f>求节点(节奏总纲!$D$4:$D$163,AF$7:AF$166,$BD323)</f>
        <v>283.89824343587969</v>
      </c>
      <c r="BO323" s="95">
        <f>求节点(节奏总纲!$D$4:$D$163,AG$7:AG$166,$BD323)</f>
        <v>934.87645503698013</v>
      </c>
      <c r="BP323" s="95">
        <f>求节点(节奏总纲!$D$4:$D$163,AH$7:AH$166,$BD323)</f>
        <v>934.87645503698013</v>
      </c>
      <c r="BQ323" s="95">
        <f>求节点(节奏总纲!$D$4:$D$163,AI$7:AI$166,$BD323)</f>
        <v>2.5000000000000001E-2</v>
      </c>
      <c r="BR323" s="95">
        <f>求节点(节奏总纲!$D$4:$D$163,AJ$7:AJ$166,$BD323)</f>
        <v>2.5000000000000001E-2</v>
      </c>
      <c r="BS323" s="95">
        <f>求节点(节奏总纲!$D$4:$D$163,AM$7:AM$166,$BD323)</f>
        <v>7132.3114706411206</v>
      </c>
      <c r="BT323" s="95">
        <f>求节点(节奏总纲!$D$4:$D$163,AN$7:AN$166,$BD323)</f>
        <v>1.7794913369569554</v>
      </c>
      <c r="BU323" s="95">
        <f>求节点(节奏总纲!$D$4:$D$163,AO$7:AO$166,$BD323)</f>
        <v>26294776959.786987</v>
      </c>
    </row>
    <row r="324" spans="56:73" x14ac:dyDescent="0.15">
      <c r="BD324" s="14">
        <v>318</v>
      </c>
      <c r="BE324" s="95">
        <f>求节点(节奏总纲!$D$4:$D$163,M$7:M$166,$BD324)</f>
        <v>284.04459494017078</v>
      </c>
      <c r="BF324" s="95">
        <f>求节点(节奏总纲!$D$4:$D$163,N$7:N$166,$BD324)</f>
        <v>17729.516181276682</v>
      </c>
      <c r="BG324" s="95">
        <f>求节点(节奏总纲!$D$4:$D$163,O$7:O$166,$BD324)</f>
        <v>17729.516181276682</v>
      </c>
      <c r="BH324" s="95">
        <f>求节点(节奏总纲!$D$4:$D$163,P$7:P$166,$BD324)</f>
        <v>2.5000000000000001E-2</v>
      </c>
      <c r="BI324" s="95">
        <f>求节点(节奏总纲!$D$4:$D$163,Q$7:Q$166,$BD324)</f>
        <v>2.5000000000000001E-2</v>
      </c>
      <c r="BJ324" s="95">
        <f>求节点(节奏总纲!$D$4:$D$163,T$7:T$166,$BD324)</f>
        <v>1.6081198019254399</v>
      </c>
      <c r="BK324" s="95">
        <f>求节点(节奏总纲!$D$4:$D$163,U$7:U$166,$BD324)</f>
        <v>20472965075.294624</v>
      </c>
      <c r="BL324" s="91"/>
      <c r="BM324" s="14">
        <v>318</v>
      </c>
      <c r="BN324" s="95">
        <f>求节点(节奏总纲!$D$4:$D$163,AF$7:AF$166,$BD324)</f>
        <v>284.04459494017078</v>
      </c>
      <c r="BO324" s="95">
        <f>求节点(节奏总纲!$D$4:$D$163,AG$7:AG$166,$BD324)</f>
        <v>935.61682690543785</v>
      </c>
      <c r="BP324" s="95">
        <f>求节点(节奏总纲!$D$4:$D$163,AH$7:AH$166,$BD324)</f>
        <v>935.61682690543785</v>
      </c>
      <c r="BQ324" s="95">
        <f>求节点(节奏总纲!$D$4:$D$163,AI$7:AI$166,$BD324)</f>
        <v>2.5000000000000001E-2</v>
      </c>
      <c r="BR324" s="95">
        <f>求节点(节奏总纲!$D$4:$D$163,AJ$7:AJ$166,$BD324)</f>
        <v>2.5000000000000001E-2</v>
      </c>
      <c r="BS324" s="95">
        <f>求节点(节奏总纲!$D$4:$D$163,AM$7:AM$166,$BD324)</f>
        <v>7135.2797182932109</v>
      </c>
      <c r="BT324" s="95">
        <f>求节点(节奏总纲!$D$4:$D$163,AN$7:AN$166,$BD324)</f>
        <v>1.7813186342546965</v>
      </c>
      <c r="BU324" s="95">
        <f>求节点(节奏总纲!$D$4:$D$163,AO$7:AO$166,$BD324)</f>
        <v>26415054432.574509</v>
      </c>
    </row>
    <row r="325" spans="56:73" x14ac:dyDescent="0.15">
      <c r="BD325" s="14">
        <v>319</v>
      </c>
      <c r="BE325" s="95">
        <f>求节点(节奏总纲!$D$4:$D$163,M$7:M$166,$BD325)</f>
        <v>284.19094644446182</v>
      </c>
      <c r="BF325" s="95">
        <f>求节点(节奏总纲!$D$4:$D$163,N$7:N$166,$BD325)</f>
        <v>17744.191208479489</v>
      </c>
      <c r="BG325" s="95">
        <f>求节点(节奏总纲!$D$4:$D$163,O$7:O$166,$BD325)</f>
        <v>17744.191208479489</v>
      </c>
      <c r="BH325" s="95">
        <f>求节点(节奏总纲!$D$4:$D$163,P$7:P$166,$BD325)</f>
        <v>2.5000000000000001E-2</v>
      </c>
      <c r="BI325" s="95">
        <f>求节点(节奏总纲!$D$4:$D$163,Q$7:Q$166,$BD325)</f>
        <v>2.5000000000000001E-2</v>
      </c>
      <c r="BJ325" s="95">
        <f>求节点(节奏总纲!$D$4:$D$163,T$7:T$166,$BD325)</f>
        <v>1.6096201315542746</v>
      </c>
      <c r="BK325" s="95">
        <f>求节点(节奏总纲!$D$4:$D$163,U$7:U$166,$BD325)</f>
        <v>20546238870.635292</v>
      </c>
      <c r="BL325" s="91"/>
      <c r="BM325" s="14">
        <v>319</v>
      </c>
      <c r="BN325" s="95">
        <f>求节点(节奏总纲!$D$4:$D$163,AF$7:AF$166,$BD325)</f>
        <v>284.19094644446182</v>
      </c>
      <c r="BO325" s="95">
        <f>求节点(节奏总纲!$D$4:$D$163,AG$7:AG$166,$BD325)</f>
        <v>936.35719877389545</v>
      </c>
      <c r="BP325" s="95">
        <f>求节点(节奏总纲!$D$4:$D$163,AH$7:AH$166,$BD325)</f>
        <v>936.35719877389545</v>
      </c>
      <c r="BQ325" s="95">
        <f>求节点(节奏总纲!$D$4:$D$163,AI$7:AI$166,$BD325)</f>
        <v>2.5000000000000001E-2</v>
      </c>
      <c r="BR325" s="95">
        <f>求节点(节奏总纲!$D$4:$D$163,AJ$7:AJ$166,$BD325)</f>
        <v>2.5000000000000001E-2</v>
      </c>
      <c r="BS325" s="95">
        <f>求节点(节奏总纲!$D$4:$D$163,AM$7:AM$166,$BD325)</f>
        <v>7138.2479659453011</v>
      </c>
      <c r="BT325" s="95">
        <f>求节点(节奏总纲!$D$4:$D$163,AN$7:AN$166,$BD325)</f>
        <v>1.7831459315524376</v>
      </c>
      <c r="BU325" s="95">
        <f>求节点(节奏总纲!$D$4:$D$163,AO$7:AO$166,$BD325)</f>
        <v>26535331905.362034</v>
      </c>
    </row>
    <row r="326" spans="56:73" x14ac:dyDescent="0.15">
      <c r="BD326" s="14">
        <v>320</v>
      </c>
      <c r="BE326" s="95">
        <f>求节点(节奏总纲!$D$4:$D$163,M$7:M$166,$BD326)</f>
        <v>284.33729794875285</v>
      </c>
      <c r="BF326" s="95">
        <f>求节点(节奏总纲!$D$4:$D$163,N$7:N$166,$BD326)</f>
        <v>17758.866235682301</v>
      </c>
      <c r="BG326" s="95">
        <f>求节点(节奏总纲!$D$4:$D$163,O$7:O$166,$BD326)</f>
        <v>17758.866235682301</v>
      </c>
      <c r="BH326" s="95">
        <f>求节点(节奏总纲!$D$4:$D$163,P$7:P$166,$BD326)</f>
        <v>2.5000000000000001E-2</v>
      </c>
      <c r="BI326" s="95">
        <f>求节点(节奏总纲!$D$4:$D$163,Q$7:Q$166,$BD326)</f>
        <v>2.5000000000000001E-2</v>
      </c>
      <c r="BJ326" s="95">
        <f>求节点(节奏总纲!$D$4:$D$163,T$7:T$166,$BD326)</f>
        <v>1.6111204611831091</v>
      </c>
      <c r="BK326" s="95">
        <f>求节点(节奏总纲!$D$4:$D$163,U$7:U$166,$BD326)</f>
        <v>20619512665.97596</v>
      </c>
      <c r="BL326" s="91"/>
      <c r="BM326" s="14">
        <v>320</v>
      </c>
      <c r="BN326" s="95">
        <f>求节点(节奏总纲!$D$4:$D$163,AF$7:AF$166,$BD326)</f>
        <v>284.33729794875285</v>
      </c>
      <c r="BO326" s="95">
        <f>求节点(节奏总纲!$D$4:$D$163,AG$7:AG$166,$BD326)</f>
        <v>937.09757064235316</v>
      </c>
      <c r="BP326" s="95">
        <f>求节点(节奏总纲!$D$4:$D$163,AH$7:AH$166,$BD326)</f>
        <v>937.09757064235316</v>
      </c>
      <c r="BQ326" s="95">
        <f>求节点(节奏总纲!$D$4:$D$163,AI$7:AI$166,$BD326)</f>
        <v>2.5000000000000001E-2</v>
      </c>
      <c r="BR326" s="95">
        <f>求节点(节奏总纲!$D$4:$D$163,AJ$7:AJ$166,$BD326)</f>
        <v>2.5000000000000001E-2</v>
      </c>
      <c r="BS326" s="95">
        <f>求节点(节奏总纲!$D$4:$D$163,AM$7:AM$166,$BD326)</f>
        <v>7141.2162135973922</v>
      </c>
      <c r="BT326" s="95">
        <f>求节点(节奏总纲!$D$4:$D$163,AN$7:AN$166,$BD326)</f>
        <v>1.7849732288501787</v>
      </c>
      <c r="BU326" s="95">
        <f>求节点(节奏总纲!$D$4:$D$163,AO$7:AO$166,$BD326)</f>
        <v>26655609378.149555</v>
      </c>
    </row>
    <row r="327" spans="56:73" x14ac:dyDescent="0.15">
      <c r="BD327" s="14">
        <v>321</v>
      </c>
      <c r="BE327" s="95">
        <f>求节点(节奏总纲!$D$4:$D$163,M$7:M$166,$BD327)</f>
        <v>284.48364945304388</v>
      </c>
      <c r="BF327" s="95">
        <f>求节点(节奏总纲!$D$4:$D$163,N$7:N$166,$BD327)</f>
        <v>17773.541262885112</v>
      </c>
      <c r="BG327" s="95">
        <f>求节点(节奏总纲!$D$4:$D$163,O$7:O$166,$BD327)</f>
        <v>17773.541262885112</v>
      </c>
      <c r="BH327" s="95">
        <f>求节点(节奏总纲!$D$4:$D$163,P$7:P$166,$BD327)</f>
        <v>2.5000000000000001E-2</v>
      </c>
      <c r="BI327" s="95">
        <f>求节点(节奏总纲!$D$4:$D$163,Q$7:Q$166,$BD327)</f>
        <v>2.5000000000000001E-2</v>
      </c>
      <c r="BJ327" s="95">
        <f>求节点(节奏总纲!$D$4:$D$163,T$7:T$166,$BD327)</f>
        <v>1.6126207908119436</v>
      </c>
      <c r="BK327" s="95">
        <f>求节点(节奏总纲!$D$4:$D$163,U$7:U$166,$BD327)</f>
        <v>20692786461.316624</v>
      </c>
      <c r="BL327" s="91"/>
      <c r="BM327" s="14">
        <v>321</v>
      </c>
      <c r="BN327" s="95">
        <f>求节点(节奏总纲!$D$4:$D$163,AF$7:AF$166,$BD327)</f>
        <v>284.48364945304388</v>
      </c>
      <c r="BO327" s="95">
        <f>求节点(节奏总纲!$D$4:$D$163,AG$7:AG$166,$BD327)</f>
        <v>937.83794251081088</v>
      </c>
      <c r="BP327" s="95">
        <f>求节点(节奏总纲!$D$4:$D$163,AH$7:AH$166,$BD327)</f>
        <v>937.83794251081088</v>
      </c>
      <c r="BQ327" s="95">
        <f>求节点(节奏总纲!$D$4:$D$163,AI$7:AI$166,$BD327)</f>
        <v>2.5000000000000001E-2</v>
      </c>
      <c r="BR327" s="95">
        <f>求节点(节奏总纲!$D$4:$D$163,AJ$7:AJ$166,$BD327)</f>
        <v>2.5000000000000001E-2</v>
      </c>
      <c r="BS327" s="95">
        <f>求节点(节奏总纲!$D$4:$D$163,AM$7:AM$166,$BD327)</f>
        <v>7144.1844612494824</v>
      </c>
      <c r="BT327" s="95">
        <f>求节点(节奏总纲!$D$4:$D$163,AN$7:AN$166,$BD327)</f>
        <v>1.7868005261479198</v>
      </c>
      <c r="BU327" s="95">
        <f>求节点(节奏总纲!$D$4:$D$163,AO$7:AO$166,$BD327)</f>
        <v>26775886850.93708</v>
      </c>
    </row>
    <row r="328" spans="56:73" x14ac:dyDescent="0.15">
      <c r="BD328" s="14">
        <v>322</v>
      </c>
      <c r="BE328" s="95">
        <f>求节点(节奏总纲!$D$4:$D$163,M$7:M$166,$BD328)</f>
        <v>284.63000095733491</v>
      </c>
      <c r="BF328" s="95">
        <f>求节点(节奏总纲!$D$4:$D$163,N$7:N$166,$BD328)</f>
        <v>17788.216290087919</v>
      </c>
      <c r="BG328" s="95">
        <f>求节点(节奏总纲!$D$4:$D$163,O$7:O$166,$BD328)</f>
        <v>17788.216290087919</v>
      </c>
      <c r="BH328" s="95">
        <f>求节点(节奏总纲!$D$4:$D$163,P$7:P$166,$BD328)</f>
        <v>2.5000000000000001E-2</v>
      </c>
      <c r="BI328" s="95">
        <f>求节点(节奏总纲!$D$4:$D$163,Q$7:Q$166,$BD328)</f>
        <v>2.5000000000000001E-2</v>
      </c>
      <c r="BJ328" s="95">
        <f>求节点(节奏总纲!$D$4:$D$163,T$7:T$166,$BD328)</f>
        <v>1.6141211204407782</v>
      </c>
      <c r="BK328" s="95">
        <f>求节点(节奏总纲!$D$4:$D$163,U$7:U$166,$BD328)</f>
        <v>20766060256.657291</v>
      </c>
      <c r="BL328" s="91"/>
      <c r="BM328" s="14">
        <v>322</v>
      </c>
      <c r="BN328" s="95">
        <f>求节点(节奏总纲!$D$4:$D$163,AF$7:AF$166,$BD328)</f>
        <v>284.63000095733491</v>
      </c>
      <c r="BO328" s="95">
        <f>求节点(节奏总纲!$D$4:$D$163,AG$7:AG$166,$BD328)</f>
        <v>938.57831437926859</v>
      </c>
      <c r="BP328" s="95">
        <f>求节点(节奏总纲!$D$4:$D$163,AH$7:AH$166,$BD328)</f>
        <v>938.57831437926859</v>
      </c>
      <c r="BQ328" s="95">
        <f>求节点(节奏总纲!$D$4:$D$163,AI$7:AI$166,$BD328)</f>
        <v>2.5000000000000001E-2</v>
      </c>
      <c r="BR328" s="95">
        <f>求节点(节奏总纲!$D$4:$D$163,AJ$7:AJ$166,$BD328)</f>
        <v>2.5000000000000001E-2</v>
      </c>
      <c r="BS328" s="95">
        <f>求节点(节奏总纲!$D$4:$D$163,AM$7:AM$166,$BD328)</f>
        <v>7147.1527089015726</v>
      </c>
      <c r="BT328" s="95">
        <f>求节点(节奏总纲!$D$4:$D$163,AN$7:AN$166,$BD328)</f>
        <v>1.788627823445661</v>
      </c>
      <c r="BU328" s="95">
        <f>求节点(节奏总纲!$D$4:$D$163,AO$7:AO$166,$BD328)</f>
        <v>26896164323.724602</v>
      </c>
    </row>
    <row r="329" spans="56:73" x14ac:dyDescent="0.15">
      <c r="BD329" s="14">
        <v>323</v>
      </c>
      <c r="BE329" s="95">
        <f>求节点(节奏总纲!$D$4:$D$163,M$7:M$166,$BD329)</f>
        <v>284.77635246162595</v>
      </c>
      <c r="BF329" s="95">
        <f>求节点(节奏总纲!$D$4:$D$163,N$7:N$166,$BD329)</f>
        <v>17802.891317290731</v>
      </c>
      <c r="BG329" s="95">
        <f>求节点(节奏总纲!$D$4:$D$163,O$7:O$166,$BD329)</f>
        <v>17802.891317290731</v>
      </c>
      <c r="BH329" s="95">
        <f>求节点(节奏总纲!$D$4:$D$163,P$7:P$166,$BD329)</f>
        <v>2.5000000000000001E-2</v>
      </c>
      <c r="BI329" s="95">
        <f>求节点(节奏总纲!$D$4:$D$163,Q$7:Q$166,$BD329)</f>
        <v>2.5000000000000001E-2</v>
      </c>
      <c r="BJ329" s="95">
        <f>求节点(节奏总纲!$D$4:$D$163,T$7:T$166,$BD329)</f>
        <v>1.6156214500696129</v>
      </c>
      <c r="BK329" s="95">
        <f>求节点(节奏总纲!$D$4:$D$163,U$7:U$166,$BD329)</f>
        <v>20839334051.997959</v>
      </c>
      <c r="BL329" s="91"/>
      <c r="BM329" s="14">
        <v>323</v>
      </c>
      <c r="BN329" s="95">
        <f>求节点(节奏总纲!$D$4:$D$163,AF$7:AF$166,$BD329)</f>
        <v>284.77635246162595</v>
      </c>
      <c r="BO329" s="95">
        <f>求节点(节奏总纲!$D$4:$D$163,AG$7:AG$166,$BD329)</f>
        <v>939.3186862477263</v>
      </c>
      <c r="BP329" s="95">
        <f>求节点(节奏总纲!$D$4:$D$163,AH$7:AH$166,$BD329)</f>
        <v>939.3186862477263</v>
      </c>
      <c r="BQ329" s="95">
        <f>求节点(节奏总纲!$D$4:$D$163,AI$7:AI$166,$BD329)</f>
        <v>2.5000000000000001E-2</v>
      </c>
      <c r="BR329" s="95">
        <f>求节点(节奏总纲!$D$4:$D$163,AJ$7:AJ$166,$BD329)</f>
        <v>2.5000000000000001E-2</v>
      </c>
      <c r="BS329" s="95">
        <f>求节点(节奏总纲!$D$4:$D$163,AM$7:AM$166,$BD329)</f>
        <v>7150.1209565536628</v>
      </c>
      <c r="BT329" s="95">
        <f>求节点(节奏总纲!$D$4:$D$163,AN$7:AN$166,$BD329)</f>
        <v>1.7904551207434021</v>
      </c>
      <c r="BU329" s="95">
        <f>求节点(节奏总纲!$D$4:$D$163,AO$7:AO$166,$BD329)</f>
        <v>27016441796.512123</v>
      </c>
    </row>
    <row r="330" spans="56:73" x14ac:dyDescent="0.15">
      <c r="BD330" s="14">
        <v>324</v>
      </c>
      <c r="BE330" s="95">
        <f>求节点(节奏总纲!$D$4:$D$163,M$7:M$166,$BD330)</f>
        <v>284.92270396591698</v>
      </c>
      <c r="BF330" s="95">
        <f>求节点(节奏总纲!$D$4:$D$163,N$7:N$166,$BD330)</f>
        <v>17817.566344493538</v>
      </c>
      <c r="BG330" s="95">
        <f>求节点(节奏总纲!$D$4:$D$163,O$7:O$166,$BD330)</f>
        <v>17817.566344493538</v>
      </c>
      <c r="BH330" s="95">
        <f>求节点(节奏总纲!$D$4:$D$163,P$7:P$166,$BD330)</f>
        <v>2.5000000000000001E-2</v>
      </c>
      <c r="BI330" s="95">
        <f>求节点(节奏总纲!$D$4:$D$163,Q$7:Q$166,$BD330)</f>
        <v>2.5000000000000001E-2</v>
      </c>
      <c r="BJ330" s="95">
        <f>求节点(节奏总纲!$D$4:$D$163,T$7:T$166,$BD330)</f>
        <v>1.6171217796984474</v>
      </c>
      <c r="BK330" s="95">
        <f>求节点(节奏总纲!$D$4:$D$163,U$7:U$166,$BD330)</f>
        <v>20912607847.338627</v>
      </c>
      <c r="BL330" s="91"/>
      <c r="BM330" s="14">
        <v>324</v>
      </c>
      <c r="BN330" s="95">
        <f>求节点(节奏总纲!$D$4:$D$163,AF$7:AF$166,$BD330)</f>
        <v>284.92270396591698</v>
      </c>
      <c r="BO330" s="95">
        <f>求节点(节奏总纲!$D$4:$D$163,AG$7:AG$166,$BD330)</f>
        <v>940.05905811618402</v>
      </c>
      <c r="BP330" s="95">
        <f>求节点(节奏总纲!$D$4:$D$163,AH$7:AH$166,$BD330)</f>
        <v>940.05905811618402</v>
      </c>
      <c r="BQ330" s="95">
        <f>求节点(节奏总纲!$D$4:$D$163,AI$7:AI$166,$BD330)</f>
        <v>2.5000000000000001E-2</v>
      </c>
      <c r="BR330" s="95">
        <f>求节点(节奏总纲!$D$4:$D$163,AJ$7:AJ$166,$BD330)</f>
        <v>2.5000000000000001E-2</v>
      </c>
      <c r="BS330" s="95">
        <f>求节点(节奏总纲!$D$4:$D$163,AM$7:AM$166,$BD330)</f>
        <v>7153.089204205754</v>
      </c>
      <c r="BT330" s="95">
        <f>求节点(节奏总纲!$D$4:$D$163,AN$7:AN$166,$BD330)</f>
        <v>1.7922824180411432</v>
      </c>
      <c r="BU330" s="95">
        <f>求节点(节奏总纲!$D$4:$D$163,AO$7:AO$166,$BD330)</f>
        <v>27136719269.299648</v>
      </c>
    </row>
    <row r="331" spans="56:73" x14ac:dyDescent="0.15">
      <c r="BD331" s="14">
        <v>325</v>
      </c>
      <c r="BE331" s="95">
        <f>求节点(节奏总纲!$D$4:$D$163,M$7:M$166,$BD331)</f>
        <v>285.06905547020807</v>
      </c>
      <c r="BF331" s="95">
        <f>求节点(节奏总纲!$D$4:$D$163,N$7:N$166,$BD331)</f>
        <v>17832.241371696349</v>
      </c>
      <c r="BG331" s="95">
        <f>求节点(节奏总纲!$D$4:$D$163,O$7:O$166,$BD331)</f>
        <v>17832.241371696349</v>
      </c>
      <c r="BH331" s="95">
        <f>求节点(节奏总纲!$D$4:$D$163,P$7:P$166,$BD331)</f>
        <v>2.5000000000000001E-2</v>
      </c>
      <c r="BI331" s="95">
        <f>求节点(节奏总纲!$D$4:$D$163,Q$7:Q$166,$BD331)</f>
        <v>2.5000000000000001E-2</v>
      </c>
      <c r="BJ331" s="95">
        <f>求节点(节奏总纲!$D$4:$D$163,T$7:T$166,$BD331)</f>
        <v>1.6186221093272819</v>
      </c>
      <c r="BK331" s="95">
        <f>求节点(节奏总纲!$D$4:$D$163,U$7:U$166,$BD331)</f>
        <v>20985881642.679295</v>
      </c>
      <c r="BL331" s="91"/>
      <c r="BM331" s="14">
        <v>325</v>
      </c>
      <c r="BN331" s="95">
        <f>求节点(节奏总纲!$D$4:$D$163,AF$7:AF$166,$BD331)</f>
        <v>285.06905547020807</v>
      </c>
      <c r="BO331" s="95">
        <f>求节点(节奏总纲!$D$4:$D$163,AG$7:AG$166,$BD331)</f>
        <v>940.79942998464162</v>
      </c>
      <c r="BP331" s="95">
        <f>求节点(节奏总纲!$D$4:$D$163,AH$7:AH$166,$BD331)</f>
        <v>940.79942998464162</v>
      </c>
      <c r="BQ331" s="95">
        <f>求节点(节奏总纲!$D$4:$D$163,AI$7:AI$166,$BD331)</f>
        <v>2.5000000000000001E-2</v>
      </c>
      <c r="BR331" s="95">
        <f>求节点(节奏总纲!$D$4:$D$163,AJ$7:AJ$166,$BD331)</f>
        <v>2.5000000000000001E-2</v>
      </c>
      <c r="BS331" s="95">
        <f>求节点(节奏总纲!$D$4:$D$163,AM$7:AM$166,$BD331)</f>
        <v>7156.0574518578442</v>
      </c>
      <c r="BT331" s="95">
        <f>求节点(节奏总纲!$D$4:$D$163,AN$7:AN$166,$BD331)</f>
        <v>1.7941097153388843</v>
      </c>
      <c r="BU331" s="95">
        <f>求节点(节奏总纲!$D$4:$D$163,AO$7:AO$166,$BD331)</f>
        <v>27256996742.08717</v>
      </c>
    </row>
    <row r="332" spans="56:73" x14ac:dyDescent="0.15">
      <c r="BD332" s="14">
        <v>326</v>
      </c>
      <c r="BE332" s="95">
        <f>求节点(节奏总纲!$D$4:$D$163,M$7:M$166,$BD332)</f>
        <v>285.2154069744991</v>
      </c>
      <c r="BF332" s="95">
        <f>求节点(节奏总纲!$D$4:$D$163,N$7:N$166,$BD332)</f>
        <v>17846.91639889916</v>
      </c>
      <c r="BG332" s="95">
        <f>求节点(节奏总纲!$D$4:$D$163,O$7:O$166,$BD332)</f>
        <v>17846.91639889916</v>
      </c>
      <c r="BH332" s="95">
        <f>求节点(节奏总纲!$D$4:$D$163,P$7:P$166,$BD332)</f>
        <v>2.5000000000000001E-2</v>
      </c>
      <c r="BI332" s="95">
        <f>求节点(节奏总纲!$D$4:$D$163,Q$7:Q$166,$BD332)</f>
        <v>2.5000000000000001E-2</v>
      </c>
      <c r="BJ332" s="95">
        <f>求节点(节奏总纲!$D$4:$D$163,T$7:T$166,$BD332)</f>
        <v>1.6201224389561164</v>
      </c>
      <c r="BK332" s="95">
        <f>求节点(节奏总纲!$D$4:$D$163,U$7:U$166,$BD332)</f>
        <v>21059155438.019962</v>
      </c>
      <c r="BL332" s="91"/>
      <c r="BM332" s="14">
        <v>326</v>
      </c>
      <c r="BN332" s="95">
        <f>求节点(节奏总纲!$D$4:$D$163,AF$7:AF$166,$BD332)</f>
        <v>285.2154069744991</v>
      </c>
      <c r="BO332" s="95">
        <f>求节点(节奏总纲!$D$4:$D$163,AG$7:AG$166,$BD332)</f>
        <v>941.53980185309933</v>
      </c>
      <c r="BP332" s="95">
        <f>求节点(节奏总纲!$D$4:$D$163,AH$7:AH$166,$BD332)</f>
        <v>941.53980185309933</v>
      </c>
      <c r="BQ332" s="95">
        <f>求节点(节奏总纲!$D$4:$D$163,AI$7:AI$166,$BD332)</f>
        <v>2.5000000000000001E-2</v>
      </c>
      <c r="BR332" s="95">
        <f>求节点(节奏总纲!$D$4:$D$163,AJ$7:AJ$166,$BD332)</f>
        <v>2.5000000000000001E-2</v>
      </c>
      <c r="BS332" s="95">
        <f>求节点(节奏总纲!$D$4:$D$163,AM$7:AM$166,$BD332)</f>
        <v>7159.0256995099344</v>
      </c>
      <c r="BT332" s="95">
        <f>求节点(节奏总纲!$D$4:$D$163,AN$7:AN$166,$BD332)</f>
        <v>1.7959370126366254</v>
      </c>
      <c r="BU332" s="95">
        <f>求节点(节奏总纲!$D$4:$D$163,AO$7:AO$166,$BD332)</f>
        <v>27377274214.874695</v>
      </c>
    </row>
    <row r="333" spans="56:73" x14ac:dyDescent="0.15">
      <c r="BD333" s="14">
        <v>327</v>
      </c>
      <c r="BE333" s="95">
        <f>求节点(节奏总纲!$D$4:$D$163,M$7:M$166,$BD333)</f>
        <v>285.36175847879014</v>
      </c>
      <c r="BF333" s="95">
        <f>求节点(节奏总纲!$D$4:$D$163,N$7:N$166,$BD333)</f>
        <v>17861.591426101968</v>
      </c>
      <c r="BG333" s="95">
        <f>求节点(节奏总纲!$D$4:$D$163,O$7:O$166,$BD333)</f>
        <v>17861.591426101968</v>
      </c>
      <c r="BH333" s="95">
        <f>求节点(节奏总纲!$D$4:$D$163,P$7:P$166,$BD333)</f>
        <v>2.5000000000000001E-2</v>
      </c>
      <c r="BI333" s="95">
        <f>求节点(节奏总纲!$D$4:$D$163,Q$7:Q$166,$BD333)</f>
        <v>2.5000000000000001E-2</v>
      </c>
      <c r="BJ333" s="95">
        <f>求节点(节奏总纲!$D$4:$D$163,T$7:T$166,$BD333)</f>
        <v>1.6216227685849511</v>
      </c>
      <c r="BK333" s="95">
        <f>求节点(节奏总纲!$D$4:$D$163,U$7:U$166,$BD333)</f>
        <v>21132429233.360626</v>
      </c>
      <c r="BL333" s="91"/>
      <c r="BM333" s="14">
        <v>327</v>
      </c>
      <c r="BN333" s="95">
        <f>求节点(节奏总纲!$D$4:$D$163,AF$7:AF$166,$BD333)</f>
        <v>285.36175847879014</v>
      </c>
      <c r="BO333" s="95">
        <f>求节点(节奏总纲!$D$4:$D$163,AG$7:AG$166,$BD333)</f>
        <v>942.28017372155705</v>
      </c>
      <c r="BP333" s="95">
        <f>求节点(节奏总纲!$D$4:$D$163,AH$7:AH$166,$BD333)</f>
        <v>942.28017372155705</v>
      </c>
      <c r="BQ333" s="95">
        <f>求节点(节奏总纲!$D$4:$D$163,AI$7:AI$166,$BD333)</f>
        <v>2.5000000000000001E-2</v>
      </c>
      <c r="BR333" s="95">
        <f>求节点(节奏总纲!$D$4:$D$163,AJ$7:AJ$166,$BD333)</f>
        <v>2.5000000000000001E-2</v>
      </c>
      <c r="BS333" s="95">
        <f>求节点(节奏总纲!$D$4:$D$163,AM$7:AM$166,$BD333)</f>
        <v>7161.9939471620246</v>
      </c>
      <c r="BT333" s="95">
        <f>求节点(节奏总纲!$D$4:$D$163,AN$7:AN$166,$BD333)</f>
        <v>1.7977643099343665</v>
      </c>
      <c r="BU333" s="95">
        <f>求节点(节奏总纲!$D$4:$D$163,AO$7:AO$166,$BD333)</f>
        <v>27497551687.662216</v>
      </c>
    </row>
    <row r="334" spans="56:73" x14ac:dyDescent="0.15">
      <c r="BD334" s="14">
        <v>328</v>
      </c>
      <c r="BE334" s="95">
        <f>求节点(节奏总纲!$D$4:$D$163,M$7:M$166,$BD334)</f>
        <v>285.50810998308117</v>
      </c>
      <c r="BF334" s="95">
        <f>求节点(节奏总纲!$D$4:$D$163,N$7:N$166,$BD334)</f>
        <v>17876.266453304779</v>
      </c>
      <c r="BG334" s="95">
        <f>求节点(节奏总纲!$D$4:$D$163,O$7:O$166,$BD334)</f>
        <v>17876.266453304779</v>
      </c>
      <c r="BH334" s="95">
        <f>求节点(节奏总纲!$D$4:$D$163,P$7:P$166,$BD334)</f>
        <v>2.5000000000000001E-2</v>
      </c>
      <c r="BI334" s="95">
        <f>求节点(节奏总纲!$D$4:$D$163,Q$7:Q$166,$BD334)</f>
        <v>2.5000000000000001E-2</v>
      </c>
      <c r="BJ334" s="95">
        <f>求节点(节奏总纲!$D$4:$D$163,T$7:T$166,$BD334)</f>
        <v>1.6231230982137856</v>
      </c>
      <c r="BK334" s="95">
        <f>求节点(节奏总纲!$D$4:$D$163,U$7:U$166,$BD334)</f>
        <v>21205703028.701294</v>
      </c>
      <c r="BL334" s="91"/>
      <c r="BM334" s="14">
        <v>328</v>
      </c>
      <c r="BN334" s="95">
        <f>求节点(节奏总纲!$D$4:$D$163,AF$7:AF$166,$BD334)</f>
        <v>285.50810998308117</v>
      </c>
      <c r="BO334" s="95">
        <f>求节点(节奏总纲!$D$4:$D$163,AG$7:AG$166,$BD334)</f>
        <v>943.02054559001476</v>
      </c>
      <c r="BP334" s="95">
        <f>求节点(节奏总纲!$D$4:$D$163,AH$7:AH$166,$BD334)</f>
        <v>943.02054559001476</v>
      </c>
      <c r="BQ334" s="95">
        <f>求节点(节奏总纲!$D$4:$D$163,AI$7:AI$166,$BD334)</f>
        <v>2.5000000000000001E-2</v>
      </c>
      <c r="BR334" s="95">
        <f>求节点(节奏总纲!$D$4:$D$163,AJ$7:AJ$166,$BD334)</f>
        <v>2.5000000000000001E-2</v>
      </c>
      <c r="BS334" s="95">
        <f>求节点(节奏总纲!$D$4:$D$163,AM$7:AM$166,$BD334)</f>
        <v>7164.9621948141148</v>
      </c>
      <c r="BT334" s="95">
        <f>求节点(节奏总纲!$D$4:$D$163,AN$7:AN$166,$BD334)</f>
        <v>1.7995916072321076</v>
      </c>
      <c r="BU334" s="95">
        <f>求节点(节奏总纲!$D$4:$D$163,AO$7:AO$166,$BD334)</f>
        <v>27617829160.449741</v>
      </c>
    </row>
    <row r="335" spans="56:73" x14ac:dyDescent="0.15">
      <c r="BD335" s="14">
        <v>329</v>
      </c>
      <c r="BE335" s="95">
        <f>求节点(节奏总纲!$D$4:$D$163,M$7:M$166,$BD335)</f>
        <v>285.6544614873722</v>
      </c>
      <c r="BF335" s="95">
        <f>求节点(节奏总纲!$D$4:$D$163,N$7:N$166,$BD335)</f>
        <v>17890.94148050759</v>
      </c>
      <c r="BG335" s="95">
        <f>求节点(节奏总纲!$D$4:$D$163,O$7:O$166,$BD335)</f>
        <v>17890.94148050759</v>
      </c>
      <c r="BH335" s="95">
        <f>求节点(节奏总纲!$D$4:$D$163,P$7:P$166,$BD335)</f>
        <v>2.5000000000000001E-2</v>
      </c>
      <c r="BI335" s="95">
        <f>求节点(节奏总纲!$D$4:$D$163,Q$7:Q$166,$BD335)</f>
        <v>2.5000000000000001E-2</v>
      </c>
      <c r="BJ335" s="95">
        <f>求节点(节奏总纲!$D$4:$D$163,T$7:T$166,$BD335)</f>
        <v>1.6246234278426201</v>
      </c>
      <c r="BK335" s="95">
        <f>求节点(节奏总纲!$D$4:$D$163,U$7:U$166,$BD335)</f>
        <v>21278976824.041962</v>
      </c>
      <c r="BL335" s="91"/>
      <c r="BM335" s="14">
        <v>329</v>
      </c>
      <c r="BN335" s="95">
        <f>求节点(节奏总纲!$D$4:$D$163,AF$7:AF$166,$BD335)</f>
        <v>285.6544614873722</v>
      </c>
      <c r="BO335" s="95">
        <f>求节点(节奏总纲!$D$4:$D$163,AG$7:AG$166,$BD335)</f>
        <v>943.76091745847248</v>
      </c>
      <c r="BP335" s="95">
        <f>求节点(节奏总纲!$D$4:$D$163,AH$7:AH$166,$BD335)</f>
        <v>943.76091745847248</v>
      </c>
      <c r="BQ335" s="95">
        <f>求节点(节奏总纲!$D$4:$D$163,AI$7:AI$166,$BD335)</f>
        <v>2.5000000000000001E-2</v>
      </c>
      <c r="BR335" s="95">
        <f>求节点(节奏总纲!$D$4:$D$163,AJ$7:AJ$166,$BD335)</f>
        <v>2.5000000000000001E-2</v>
      </c>
      <c r="BS335" s="95">
        <f>求节点(节奏总纲!$D$4:$D$163,AM$7:AM$166,$BD335)</f>
        <v>7167.9304424662059</v>
      </c>
      <c r="BT335" s="95">
        <f>求节点(节奏总纲!$D$4:$D$163,AN$7:AN$166,$BD335)</f>
        <v>1.8014189045298488</v>
      </c>
      <c r="BU335" s="95">
        <f>求节点(节奏总纲!$D$4:$D$163,AO$7:AO$166,$BD335)</f>
        <v>27738106633.237263</v>
      </c>
    </row>
    <row r="336" spans="56:73" x14ac:dyDescent="0.15">
      <c r="BD336" s="14">
        <v>330</v>
      </c>
      <c r="BE336" s="95">
        <f>求节点(节奏总纲!$D$4:$D$163,M$7:M$166,$BD336)</f>
        <v>285.80081299166324</v>
      </c>
      <c r="BF336" s="95">
        <f>求节点(节奏总纲!$D$4:$D$163,N$7:N$166,$BD336)</f>
        <v>17905.616507710398</v>
      </c>
      <c r="BG336" s="95">
        <f>求节点(节奏总纲!$D$4:$D$163,O$7:O$166,$BD336)</f>
        <v>17905.616507710398</v>
      </c>
      <c r="BH336" s="95">
        <f>求节点(节奏总纲!$D$4:$D$163,P$7:P$166,$BD336)</f>
        <v>2.5000000000000001E-2</v>
      </c>
      <c r="BI336" s="95">
        <f>求节点(节奏总纲!$D$4:$D$163,Q$7:Q$166,$BD336)</f>
        <v>2.5000000000000001E-2</v>
      </c>
      <c r="BJ336" s="95">
        <f>求节点(节奏总纲!$D$4:$D$163,T$7:T$166,$BD336)</f>
        <v>1.6261237574714547</v>
      </c>
      <c r="BK336" s="95">
        <f>求节点(节奏总纲!$D$4:$D$163,U$7:U$166,$BD336)</f>
        <v>21352250619.382629</v>
      </c>
      <c r="BL336" s="91"/>
      <c r="BM336" s="14">
        <v>330</v>
      </c>
      <c r="BN336" s="95">
        <f>求节点(节奏总纲!$D$4:$D$163,AF$7:AF$166,$BD336)</f>
        <v>285.80081299166324</v>
      </c>
      <c r="BO336" s="95">
        <f>求节点(节奏总纲!$D$4:$D$163,AG$7:AG$166,$BD336)</f>
        <v>944.50128932693019</v>
      </c>
      <c r="BP336" s="95">
        <f>求节点(节奏总纲!$D$4:$D$163,AH$7:AH$166,$BD336)</f>
        <v>944.50128932693019</v>
      </c>
      <c r="BQ336" s="95">
        <f>求节点(节奏总纲!$D$4:$D$163,AI$7:AI$166,$BD336)</f>
        <v>2.5000000000000001E-2</v>
      </c>
      <c r="BR336" s="95">
        <f>求节点(节奏总纲!$D$4:$D$163,AJ$7:AJ$166,$BD336)</f>
        <v>2.5000000000000001E-2</v>
      </c>
      <c r="BS336" s="95">
        <f>求节点(节奏总纲!$D$4:$D$163,AM$7:AM$166,$BD336)</f>
        <v>7170.8986901182961</v>
      </c>
      <c r="BT336" s="95">
        <f>求节点(节奏总纲!$D$4:$D$163,AN$7:AN$166,$BD336)</f>
        <v>1.8032462018275899</v>
      </c>
      <c r="BU336" s="95">
        <f>求节点(节奏总纲!$D$4:$D$163,AO$7:AO$166,$BD336)</f>
        <v>27858384106.024788</v>
      </c>
    </row>
    <row r="337" spans="56:73" x14ac:dyDescent="0.15">
      <c r="BD337" s="14">
        <v>331</v>
      </c>
      <c r="BE337" s="95">
        <f>求节点(节奏总纲!$D$4:$D$163,M$7:M$166,$BD337)</f>
        <v>285.94716449595427</v>
      </c>
      <c r="BF337" s="95">
        <f>求节点(节奏总纲!$D$4:$D$163,N$7:N$166,$BD337)</f>
        <v>17920.291534913209</v>
      </c>
      <c r="BG337" s="95">
        <f>求节点(节奏总纲!$D$4:$D$163,O$7:O$166,$BD337)</f>
        <v>17920.291534913209</v>
      </c>
      <c r="BH337" s="95">
        <f>求节点(节奏总纲!$D$4:$D$163,P$7:P$166,$BD337)</f>
        <v>2.5000000000000001E-2</v>
      </c>
      <c r="BI337" s="95">
        <f>求节点(节奏总纲!$D$4:$D$163,Q$7:Q$166,$BD337)</f>
        <v>2.5000000000000001E-2</v>
      </c>
      <c r="BJ337" s="95">
        <f>求节点(节奏总纲!$D$4:$D$163,T$7:T$166,$BD337)</f>
        <v>1.6276240871002894</v>
      </c>
      <c r="BK337" s="95">
        <f>求节点(节奏总纲!$D$4:$D$163,U$7:U$166,$BD337)</f>
        <v>21425524414.723297</v>
      </c>
      <c r="BL337" s="91"/>
      <c r="BM337" s="14">
        <v>331</v>
      </c>
      <c r="BN337" s="95">
        <f>求节点(节奏总纲!$D$4:$D$163,AF$7:AF$166,$BD337)</f>
        <v>285.94716449595427</v>
      </c>
      <c r="BO337" s="95">
        <f>求节点(节奏总纲!$D$4:$D$163,AG$7:AG$166,$BD337)</f>
        <v>945.24166119538779</v>
      </c>
      <c r="BP337" s="95">
        <f>求节点(节奏总纲!$D$4:$D$163,AH$7:AH$166,$BD337)</f>
        <v>945.24166119538779</v>
      </c>
      <c r="BQ337" s="95">
        <f>求节点(节奏总纲!$D$4:$D$163,AI$7:AI$166,$BD337)</f>
        <v>2.5000000000000001E-2</v>
      </c>
      <c r="BR337" s="95">
        <f>求节点(节奏总纲!$D$4:$D$163,AJ$7:AJ$166,$BD337)</f>
        <v>2.5000000000000001E-2</v>
      </c>
      <c r="BS337" s="95">
        <f>求节点(节奏总纲!$D$4:$D$163,AM$7:AM$166,$BD337)</f>
        <v>7173.8669377703864</v>
      </c>
      <c r="BT337" s="95">
        <f>求节点(节奏总纲!$D$4:$D$163,AN$7:AN$166,$BD337)</f>
        <v>1.805073499125331</v>
      </c>
      <c r="BU337" s="95">
        <f>求节点(节奏总纲!$D$4:$D$163,AO$7:AO$166,$BD337)</f>
        <v>27978661578.812309</v>
      </c>
    </row>
    <row r="338" spans="56:73" x14ac:dyDescent="0.15">
      <c r="BD338" s="14">
        <v>332</v>
      </c>
      <c r="BE338" s="95">
        <f>求节点(节奏总纲!$D$4:$D$163,M$7:M$166,$BD338)</f>
        <v>286.09351600024536</v>
      </c>
      <c r="BF338" s="95">
        <f>求节点(节奏总纲!$D$4:$D$163,N$7:N$166,$BD338)</f>
        <v>17934.966562116017</v>
      </c>
      <c r="BG338" s="95">
        <f>求节点(节奏总纲!$D$4:$D$163,O$7:O$166,$BD338)</f>
        <v>17934.966562116017</v>
      </c>
      <c r="BH338" s="95">
        <f>求节点(节奏总纲!$D$4:$D$163,P$7:P$166,$BD338)</f>
        <v>2.5000000000000001E-2</v>
      </c>
      <c r="BI338" s="95">
        <f>求节点(节奏总纲!$D$4:$D$163,Q$7:Q$166,$BD338)</f>
        <v>2.5000000000000001E-2</v>
      </c>
      <c r="BJ338" s="95">
        <f>求节点(节奏总纲!$D$4:$D$163,T$7:T$166,$BD338)</f>
        <v>1.6291244167291239</v>
      </c>
      <c r="BK338" s="95">
        <f>求节点(节奏总纲!$D$4:$D$163,U$7:U$166,$BD338)</f>
        <v>21498798210.063965</v>
      </c>
      <c r="BL338" s="91"/>
      <c r="BM338" s="14">
        <v>332</v>
      </c>
      <c r="BN338" s="95">
        <f>求节点(节奏总纲!$D$4:$D$163,AF$7:AF$166,$BD338)</f>
        <v>286.09351600024536</v>
      </c>
      <c r="BO338" s="95">
        <f>求节点(节奏总纲!$D$4:$D$163,AG$7:AG$166,$BD338)</f>
        <v>945.98203306384551</v>
      </c>
      <c r="BP338" s="95">
        <f>求节点(节奏总纲!$D$4:$D$163,AH$7:AH$166,$BD338)</f>
        <v>945.98203306384551</v>
      </c>
      <c r="BQ338" s="95">
        <f>求节点(节奏总纲!$D$4:$D$163,AI$7:AI$166,$BD338)</f>
        <v>2.5000000000000001E-2</v>
      </c>
      <c r="BR338" s="95">
        <f>求节点(节奏总纲!$D$4:$D$163,AJ$7:AJ$166,$BD338)</f>
        <v>2.5000000000000001E-2</v>
      </c>
      <c r="BS338" s="95">
        <f>求节点(节奏总纲!$D$4:$D$163,AM$7:AM$166,$BD338)</f>
        <v>7176.8351854224766</v>
      </c>
      <c r="BT338" s="95">
        <f>求节点(节奏总纲!$D$4:$D$163,AN$7:AN$166,$BD338)</f>
        <v>1.8069007964230721</v>
      </c>
      <c r="BU338" s="95">
        <f>求节点(节奏总纲!$D$4:$D$163,AO$7:AO$166,$BD338)</f>
        <v>28098939051.599831</v>
      </c>
    </row>
    <row r="339" spans="56:73" x14ac:dyDescent="0.15">
      <c r="BD339" s="14">
        <v>333</v>
      </c>
      <c r="BE339" s="95">
        <f>求节点(节奏总纲!$D$4:$D$163,M$7:M$166,$BD339)</f>
        <v>286.23986750453639</v>
      </c>
      <c r="BF339" s="95">
        <f>求节点(节奏总纲!$D$4:$D$163,N$7:N$166,$BD339)</f>
        <v>17949.641589318828</v>
      </c>
      <c r="BG339" s="95">
        <f>求节点(节奏总纲!$D$4:$D$163,O$7:O$166,$BD339)</f>
        <v>17949.641589318828</v>
      </c>
      <c r="BH339" s="95">
        <f>求节点(节奏总纲!$D$4:$D$163,P$7:P$166,$BD339)</f>
        <v>2.5000000000000001E-2</v>
      </c>
      <c r="BI339" s="95">
        <f>求节点(节奏总纲!$D$4:$D$163,Q$7:Q$166,$BD339)</f>
        <v>2.5000000000000001E-2</v>
      </c>
      <c r="BJ339" s="95">
        <f>求节点(节奏总纲!$D$4:$D$163,T$7:T$166,$BD339)</f>
        <v>1.6306247463579584</v>
      </c>
      <c r="BK339" s="95">
        <f>求节点(节奏总纲!$D$4:$D$163,U$7:U$166,$BD339)</f>
        <v>21572072005.404633</v>
      </c>
      <c r="BL339" s="91"/>
      <c r="BM339" s="14">
        <v>333</v>
      </c>
      <c r="BN339" s="95">
        <f>求节点(节奏总纲!$D$4:$D$163,AF$7:AF$166,$BD339)</f>
        <v>286.23986750453639</v>
      </c>
      <c r="BO339" s="95">
        <f>求节点(节奏总纲!$D$4:$D$163,AG$7:AG$166,$BD339)</f>
        <v>946.72240493230322</v>
      </c>
      <c r="BP339" s="95">
        <f>求节点(节奏总纲!$D$4:$D$163,AH$7:AH$166,$BD339)</f>
        <v>946.72240493230322</v>
      </c>
      <c r="BQ339" s="95">
        <f>求节点(节奏总纲!$D$4:$D$163,AI$7:AI$166,$BD339)</f>
        <v>2.5000000000000001E-2</v>
      </c>
      <c r="BR339" s="95">
        <f>求节点(节奏总纲!$D$4:$D$163,AJ$7:AJ$166,$BD339)</f>
        <v>2.5000000000000001E-2</v>
      </c>
      <c r="BS339" s="95">
        <f>求节点(节奏总纲!$D$4:$D$163,AM$7:AM$166,$BD339)</f>
        <v>7179.8034330745677</v>
      </c>
      <c r="BT339" s="95">
        <f>求节点(节奏总纲!$D$4:$D$163,AN$7:AN$166,$BD339)</f>
        <v>1.808728093720813</v>
      </c>
      <c r="BU339" s="95">
        <f>求节点(节奏总纲!$D$4:$D$163,AO$7:AO$166,$BD339)</f>
        <v>28219216524.387356</v>
      </c>
    </row>
    <row r="340" spans="56:73" x14ac:dyDescent="0.15">
      <c r="BD340" s="14">
        <v>334</v>
      </c>
      <c r="BE340" s="95">
        <f>求节点(节奏总纲!$D$4:$D$163,M$7:M$166,$BD340)</f>
        <v>286.38621900882742</v>
      </c>
      <c r="BF340" s="95">
        <f>求节点(节奏总纲!$D$4:$D$163,N$7:N$166,$BD340)</f>
        <v>17964.316616521639</v>
      </c>
      <c r="BG340" s="95">
        <f>求节点(节奏总纲!$D$4:$D$163,O$7:O$166,$BD340)</f>
        <v>17964.316616521639</v>
      </c>
      <c r="BH340" s="95">
        <f>求节点(节奏总纲!$D$4:$D$163,P$7:P$166,$BD340)</f>
        <v>2.5000000000000001E-2</v>
      </c>
      <c r="BI340" s="95">
        <f>求节点(节奏总纲!$D$4:$D$163,Q$7:Q$166,$BD340)</f>
        <v>2.5000000000000001E-2</v>
      </c>
      <c r="BJ340" s="95">
        <f>求节点(节奏总纲!$D$4:$D$163,T$7:T$166,$BD340)</f>
        <v>1.6321250759867929</v>
      </c>
      <c r="BK340" s="95">
        <f>求节点(节奏总纲!$D$4:$D$163,U$7:U$166,$BD340)</f>
        <v>21645345800.745296</v>
      </c>
      <c r="BL340" s="91"/>
      <c r="BM340" s="14">
        <v>334</v>
      </c>
      <c r="BN340" s="95">
        <f>求节点(节奏总纲!$D$4:$D$163,AF$7:AF$166,$BD340)</f>
        <v>286.38621900882742</v>
      </c>
      <c r="BO340" s="95">
        <f>求节点(节奏总纲!$D$4:$D$163,AG$7:AG$166,$BD340)</f>
        <v>947.46277680076093</v>
      </c>
      <c r="BP340" s="95">
        <f>求节点(节奏总纲!$D$4:$D$163,AH$7:AH$166,$BD340)</f>
        <v>947.46277680076093</v>
      </c>
      <c r="BQ340" s="95">
        <f>求节点(节奏总纲!$D$4:$D$163,AI$7:AI$166,$BD340)</f>
        <v>2.5000000000000001E-2</v>
      </c>
      <c r="BR340" s="95">
        <f>求节点(节奏总纲!$D$4:$D$163,AJ$7:AJ$166,$BD340)</f>
        <v>2.5000000000000001E-2</v>
      </c>
      <c r="BS340" s="95">
        <f>求节点(节奏总纲!$D$4:$D$163,AM$7:AM$166,$BD340)</f>
        <v>7182.7716807266579</v>
      </c>
      <c r="BT340" s="95">
        <f>求节点(节奏总纲!$D$4:$D$163,AN$7:AN$166,$BD340)</f>
        <v>1.8105553910185541</v>
      </c>
      <c r="BU340" s="95">
        <f>求节点(节奏总纲!$D$4:$D$163,AO$7:AO$166,$BD340)</f>
        <v>28339493997.174877</v>
      </c>
    </row>
    <row r="341" spans="56:73" x14ac:dyDescent="0.15">
      <c r="BD341" s="14">
        <v>335</v>
      </c>
      <c r="BE341" s="95">
        <f>求节点(节奏总纲!$D$4:$D$163,M$7:M$166,$BD341)</f>
        <v>286.53257051311846</v>
      </c>
      <c r="BF341" s="95">
        <f>求节点(节奏总纲!$D$4:$D$163,N$7:N$166,$BD341)</f>
        <v>17978.991643724446</v>
      </c>
      <c r="BG341" s="95">
        <f>求节点(节奏总纲!$D$4:$D$163,O$7:O$166,$BD341)</f>
        <v>17978.991643724446</v>
      </c>
      <c r="BH341" s="95">
        <f>求节点(节奏总纲!$D$4:$D$163,P$7:P$166,$BD341)</f>
        <v>2.5000000000000001E-2</v>
      </c>
      <c r="BI341" s="95">
        <f>求节点(节奏总纲!$D$4:$D$163,Q$7:Q$166,$BD341)</f>
        <v>2.5000000000000001E-2</v>
      </c>
      <c r="BJ341" s="95">
        <f>求节点(节奏总纲!$D$4:$D$163,T$7:T$166,$BD341)</f>
        <v>1.6336254056156276</v>
      </c>
      <c r="BK341" s="95">
        <f>求节点(节奏总纲!$D$4:$D$163,U$7:U$166,$BD341)</f>
        <v>21718619596.085964</v>
      </c>
      <c r="BL341" s="91"/>
      <c r="BM341" s="14">
        <v>335</v>
      </c>
      <c r="BN341" s="95">
        <f>求节点(节奏总纲!$D$4:$D$163,AF$7:AF$166,$BD341)</f>
        <v>286.53257051311846</v>
      </c>
      <c r="BO341" s="95">
        <f>求节点(节奏总纲!$D$4:$D$163,AG$7:AG$166,$BD341)</f>
        <v>948.20314866921865</v>
      </c>
      <c r="BP341" s="95">
        <f>求节点(节奏总纲!$D$4:$D$163,AH$7:AH$166,$BD341)</f>
        <v>948.20314866921865</v>
      </c>
      <c r="BQ341" s="95">
        <f>求节点(节奏总纲!$D$4:$D$163,AI$7:AI$166,$BD341)</f>
        <v>2.5000000000000001E-2</v>
      </c>
      <c r="BR341" s="95">
        <f>求节点(节奏总纲!$D$4:$D$163,AJ$7:AJ$166,$BD341)</f>
        <v>2.5000000000000001E-2</v>
      </c>
      <c r="BS341" s="95">
        <f>求节点(节奏总纲!$D$4:$D$163,AM$7:AM$166,$BD341)</f>
        <v>7185.7399283787481</v>
      </c>
      <c r="BT341" s="95">
        <f>求节点(节奏总纲!$D$4:$D$163,AN$7:AN$166,$BD341)</f>
        <v>1.8123826883162952</v>
      </c>
      <c r="BU341" s="95">
        <f>求节点(节奏总纲!$D$4:$D$163,AO$7:AO$166,$BD341)</f>
        <v>28459771469.962402</v>
      </c>
    </row>
    <row r="342" spans="56:73" x14ac:dyDescent="0.15">
      <c r="BD342" s="14">
        <v>336</v>
      </c>
      <c r="BE342" s="95">
        <f>求节点(节奏总纲!$D$4:$D$163,M$7:M$166,$BD342)</f>
        <v>286.67892201740949</v>
      </c>
      <c r="BF342" s="95">
        <f>求节点(节奏总纲!$D$4:$D$163,N$7:N$166,$BD342)</f>
        <v>17993.666670927258</v>
      </c>
      <c r="BG342" s="95">
        <f>求节点(节奏总纲!$D$4:$D$163,O$7:O$166,$BD342)</f>
        <v>17993.666670927258</v>
      </c>
      <c r="BH342" s="95">
        <f>求节点(节奏总纲!$D$4:$D$163,P$7:P$166,$BD342)</f>
        <v>2.5000000000000001E-2</v>
      </c>
      <c r="BI342" s="95">
        <f>求节点(节奏总纲!$D$4:$D$163,Q$7:Q$166,$BD342)</f>
        <v>2.5000000000000001E-2</v>
      </c>
      <c r="BJ342" s="95">
        <f>求节点(节奏总纲!$D$4:$D$163,T$7:T$166,$BD342)</f>
        <v>1.6351257352444621</v>
      </c>
      <c r="BK342" s="95">
        <f>求节点(节奏总纲!$D$4:$D$163,U$7:U$166,$BD342)</f>
        <v>21791893391.426632</v>
      </c>
      <c r="BL342" s="91"/>
      <c r="BM342" s="14">
        <v>336</v>
      </c>
      <c r="BN342" s="95">
        <f>求节点(节奏总纲!$D$4:$D$163,AF$7:AF$166,$BD342)</f>
        <v>286.67892201740949</v>
      </c>
      <c r="BO342" s="95">
        <f>求节点(节奏总纲!$D$4:$D$163,AG$7:AG$166,$BD342)</f>
        <v>948.94352053767625</v>
      </c>
      <c r="BP342" s="95">
        <f>求节点(节奏总纲!$D$4:$D$163,AH$7:AH$166,$BD342)</f>
        <v>948.94352053767625</v>
      </c>
      <c r="BQ342" s="95">
        <f>求节点(节奏总纲!$D$4:$D$163,AI$7:AI$166,$BD342)</f>
        <v>2.5000000000000001E-2</v>
      </c>
      <c r="BR342" s="95">
        <f>求节点(节奏总纲!$D$4:$D$163,AJ$7:AJ$166,$BD342)</f>
        <v>2.5000000000000001E-2</v>
      </c>
      <c r="BS342" s="95">
        <f>求节点(节奏总纲!$D$4:$D$163,AM$7:AM$166,$BD342)</f>
        <v>7188.7081760308383</v>
      </c>
      <c r="BT342" s="95">
        <f>求节点(节奏总纲!$D$4:$D$163,AN$7:AN$166,$BD342)</f>
        <v>1.8142099856140363</v>
      </c>
      <c r="BU342" s="95">
        <f>求节点(节奏总纲!$D$4:$D$163,AO$7:AO$166,$BD342)</f>
        <v>28580048942.749924</v>
      </c>
    </row>
    <row r="343" spans="56:73" x14ac:dyDescent="0.15">
      <c r="BD343" s="14">
        <v>337</v>
      </c>
      <c r="BE343" s="95">
        <f>求节点(节奏总纲!$D$4:$D$163,M$7:M$166,$BD343)</f>
        <v>286.82462746439614</v>
      </c>
      <c r="BF343" s="95">
        <f>求节点(节奏总纲!$D$4:$D$163,N$7:N$166,$BD343)</f>
        <v>18008.180740402677</v>
      </c>
      <c r="BG343" s="95">
        <f>求节点(节奏总纲!$D$4:$D$163,O$7:O$166,$BD343)</f>
        <v>18008.180740402677</v>
      </c>
      <c r="BH343" s="95">
        <f>求节点(节奏总纲!$D$4:$D$163,P$7:P$166,$BD343)</f>
        <v>2.5000000000000001E-2</v>
      </c>
      <c r="BI343" s="95">
        <f>求节点(节奏总纲!$D$4:$D$163,Q$7:Q$166,$BD343)</f>
        <v>2.5000000000000001E-2</v>
      </c>
      <c r="BJ343" s="95">
        <f>求节点(节奏总纲!$D$4:$D$163,T$7:T$166,$BD343)</f>
        <v>1.6366124839960392</v>
      </c>
      <c r="BK343" s="95">
        <f>求节点(节奏总纲!$D$4:$D$163,U$7:U$166,$BD343)</f>
        <v>21865425487.649414</v>
      </c>
      <c r="BL343" s="91"/>
      <c r="BM343" s="14">
        <v>337</v>
      </c>
      <c r="BN343" s="95">
        <f>求节点(节奏总纲!$D$4:$D$163,AF$7:AF$166,$BD343)</f>
        <v>286.82462746439614</v>
      </c>
      <c r="BO343" s="95">
        <f>求节点(节奏总纲!$D$4:$D$163,AG$7:AG$166,$BD343)</f>
        <v>949.67644793914985</v>
      </c>
      <c r="BP343" s="95">
        <f>求节点(节奏总纲!$D$4:$D$163,AH$7:AH$166,$BD343)</f>
        <v>949.67644793914985</v>
      </c>
      <c r="BQ343" s="95">
        <f>求节点(节奏总纲!$D$4:$D$163,AI$7:AI$166,$BD343)</f>
        <v>2.5000000000000001E-2</v>
      </c>
      <c r="BR343" s="95">
        <f>求节点(节奏总纲!$D$4:$D$163,AJ$7:AJ$166,$BD343)</f>
        <v>2.5000000000000001E-2</v>
      </c>
      <c r="BS343" s="95">
        <f>求节点(节奏总纲!$D$4:$D$163,AM$7:AM$166,$BD343)</f>
        <v>7191.6317438261422</v>
      </c>
      <c r="BT343" s="95">
        <f>求节点(节奏总纲!$D$4:$D$163,AN$7:AN$166,$BD343)</f>
        <v>1.8160284241488704</v>
      </c>
      <c r="BU343" s="95">
        <f>求节点(节奏总纲!$D$4:$D$163,AO$7:AO$166,$BD343)</f>
        <v>28701383119.889553</v>
      </c>
    </row>
    <row r="344" spans="56:73" x14ac:dyDescent="0.15">
      <c r="BD344" s="14">
        <v>338</v>
      </c>
      <c r="BE344" s="95">
        <f>求节点(节奏总纲!$D$4:$D$163,M$7:M$166,$BD344)</f>
        <v>286.96784238512333</v>
      </c>
      <c r="BF344" s="95">
        <f>求节点(节奏总纲!$D$4:$D$163,N$7:N$166,$BD344)</f>
        <v>18022.074323980043</v>
      </c>
      <c r="BG344" s="95">
        <f>求节点(节奏总纲!$D$4:$D$163,O$7:O$166,$BD344)</f>
        <v>18022.074323980043</v>
      </c>
      <c r="BH344" s="95">
        <f>求节点(节奏总纲!$D$4:$D$163,P$7:P$166,$BD344)</f>
        <v>2.5000000000000001E-2</v>
      </c>
      <c r="BI344" s="95">
        <f>求节点(节奏总纲!$D$4:$D$163,Q$7:Q$166,$BD344)</f>
        <v>2.5000000000000001E-2</v>
      </c>
      <c r="BJ344" s="95">
        <f>求节点(节奏总纲!$D$4:$D$163,T$7:T$166,$BD344)</f>
        <v>1.6380468789839422</v>
      </c>
      <c r="BK344" s="95">
        <f>求节点(节奏总纲!$D$4:$D$163,U$7:U$166,$BD344)</f>
        <v>21939953323.917755</v>
      </c>
      <c r="BL344" s="91"/>
      <c r="BM344" s="14">
        <v>338</v>
      </c>
      <c r="BN344" s="95">
        <f>求节点(节奏总纲!$D$4:$D$163,AF$7:AF$166,$BD344)</f>
        <v>286.96784238512333</v>
      </c>
      <c r="BO344" s="95">
        <f>求节点(节奏总纲!$D$4:$D$163,AG$7:AG$166,$BD344)</f>
        <v>950.38067720442939</v>
      </c>
      <c r="BP344" s="95">
        <f>求节点(节奏总纲!$D$4:$D$163,AH$7:AH$166,$BD344)</f>
        <v>950.38067720442939</v>
      </c>
      <c r="BQ344" s="95">
        <f>求节点(节奏总纲!$D$4:$D$163,AI$7:AI$166,$BD344)</f>
        <v>2.5000000000000001E-2</v>
      </c>
      <c r="BR344" s="95">
        <f>求节点(节奏总纲!$D$4:$D$163,AJ$7:AJ$166,$BD344)</f>
        <v>2.5000000000000001E-2</v>
      </c>
      <c r="BS344" s="95">
        <f>求节点(节奏总纲!$D$4:$D$163,AM$7:AM$166,$BD344)</f>
        <v>7194.3830724782074</v>
      </c>
      <c r="BT344" s="95">
        <f>求节点(节奏总纲!$D$4:$D$163,AN$7:AN$166,$BD344)</f>
        <v>1.8178127124906871</v>
      </c>
      <c r="BU344" s="95">
        <f>求节点(节奏总纲!$D$4:$D$163,AO$7:AO$166,$BD344)</f>
        <v>28826790851.989967</v>
      </c>
    </row>
    <row r="345" spans="56:73" x14ac:dyDescent="0.15">
      <c r="BD345" s="14">
        <v>339</v>
      </c>
      <c r="BE345" s="95">
        <f>求节点(节奏总纲!$D$4:$D$163,M$7:M$166,$BD345)</f>
        <v>287.11105730585058</v>
      </c>
      <c r="BF345" s="95">
        <f>求节点(节奏总纲!$D$4:$D$163,N$7:N$166,$BD345)</f>
        <v>18035.967907557409</v>
      </c>
      <c r="BG345" s="95">
        <f>求节点(节奏总纲!$D$4:$D$163,O$7:O$166,$BD345)</f>
        <v>18035.967907557409</v>
      </c>
      <c r="BH345" s="95">
        <f>求节点(节奏总纲!$D$4:$D$163,P$7:P$166,$BD345)</f>
        <v>2.5000000000000001E-2</v>
      </c>
      <c r="BI345" s="95">
        <f>求节点(节奏总纲!$D$4:$D$163,Q$7:Q$166,$BD345)</f>
        <v>2.5000000000000001E-2</v>
      </c>
      <c r="BJ345" s="95">
        <f>求节点(节奏总纲!$D$4:$D$163,T$7:T$166,$BD345)</f>
        <v>1.639481273971845</v>
      </c>
      <c r="BK345" s="95">
        <f>求节点(节奏总纲!$D$4:$D$163,U$7:U$166,$BD345)</f>
        <v>22014481160.186096</v>
      </c>
      <c r="BL345" s="91"/>
      <c r="BM345" s="14">
        <v>339</v>
      </c>
      <c r="BN345" s="95">
        <f>求节点(节奏总纲!$D$4:$D$163,AF$7:AF$166,$BD345)</f>
        <v>287.11105730585058</v>
      </c>
      <c r="BO345" s="95">
        <f>求节点(节奏总纲!$D$4:$D$163,AG$7:AG$166,$BD345)</f>
        <v>951.08490646970881</v>
      </c>
      <c r="BP345" s="95">
        <f>求节点(节奏总纲!$D$4:$D$163,AH$7:AH$166,$BD345)</f>
        <v>951.08490646970881</v>
      </c>
      <c r="BQ345" s="95">
        <f>求节点(节奏总纲!$D$4:$D$163,AI$7:AI$166,$BD345)</f>
        <v>2.5000000000000001E-2</v>
      </c>
      <c r="BR345" s="95">
        <f>求节点(节奏总纲!$D$4:$D$163,AJ$7:AJ$166,$BD345)</f>
        <v>2.5000000000000001E-2</v>
      </c>
      <c r="BS345" s="95">
        <f>求节点(节奏总纲!$D$4:$D$163,AM$7:AM$166,$BD345)</f>
        <v>7197.1344011302735</v>
      </c>
      <c r="BT345" s="95">
        <f>求节点(节奏总纲!$D$4:$D$163,AN$7:AN$166,$BD345)</f>
        <v>1.8195970008325038</v>
      </c>
      <c r="BU345" s="95">
        <f>求节点(节奏总纲!$D$4:$D$163,AO$7:AO$166,$BD345)</f>
        <v>28952198584.090382</v>
      </c>
    </row>
    <row r="346" spans="56:73" x14ac:dyDescent="0.15">
      <c r="BD346" s="14">
        <v>340</v>
      </c>
      <c r="BE346" s="95">
        <f>求节点(节奏总纲!$D$4:$D$163,M$7:M$166,$BD346)</f>
        <v>287.25427222657783</v>
      </c>
      <c r="BF346" s="95">
        <f>求节点(节奏总纲!$D$4:$D$163,N$7:N$166,$BD346)</f>
        <v>18049.861491134776</v>
      </c>
      <c r="BG346" s="95">
        <f>求节点(节奏总纲!$D$4:$D$163,O$7:O$166,$BD346)</f>
        <v>18049.861491134776</v>
      </c>
      <c r="BH346" s="95">
        <f>求节点(节奏总纲!$D$4:$D$163,P$7:P$166,$BD346)</f>
        <v>2.5000000000000001E-2</v>
      </c>
      <c r="BI346" s="95">
        <f>求节点(节奏总纲!$D$4:$D$163,Q$7:Q$166,$BD346)</f>
        <v>2.5000000000000001E-2</v>
      </c>
      <c r="BJ346" s="95">
        <f>求节点(节奏总纲!$D$4:$D$163,T$7:T$166,$BD346)</f>
        <v>1.6409156689597479</v>
      </c>
      <c r="BK346" s="95">
        <f>求节点(节奏总纲!$D$4:$D$163,U$7:U$166,$BD346)</f>
        <v>22089008996.454437</v>
      </c>
      <c r="BL346" s="91"/>
      <c r="BM346" s="14">
        <v>340</v>
      </c>
      <c r="BN346" s="95">
        <f>求节点(节奏总纲!$D$4:$D$163,AF$7:AF$166,$BD346)</f>
        <v>287.25427222657783</v>
      </c>
      <c r="BO346" s="95">
        <f>求节点(节奏总纲!$D$4:$D$163,AG$7:AG$166,$BD346)</f>
        <v>951.78913573498835</v>
      </c>
      <c r="BP346" s="95">
        <f>求节点(节奏总纲!$D$4:$D$163,AH$7:AH$166,$BD346)</f>
        <v>951.78913573498835</v>
      </c>
      <c r="BQ346" s="95">
        <f>求节点(节奏总纲!$D$4:$D$163,AI$7:AI$166,$BD346)</f>
        <v>2.5000000000000001E-2</v>
      </c>
      <c r="BR346" s="95">
        <f>求节点(节奏总纲!$D$4:$D$163,AJ$7:AJ$166,$BD346)</f>
        <v>2.5000000000000001E-2</v>
      </c>
      <c r="BS346" s="95">
        <f>求节点(节奏总纲!$D$4:$D$163,AM$7:AM$166,$BD346)</f>
        <v>7199.8857297823388</v>
      </c>
      <c r="BT346" s="95">
        <f>求节点(节奏总纲!$D$4:$D$163,AN$7:AN$166,$BD346)</f>
        <v>1.8213812891743206</v>
      </c>
      <c r="BU346" s="95">
        <f>求节点(节奏总纲!$D$4:$D$163,AO$7:AO$166,$BD346)</f>
        <v>29077606316.190796</v>
      </c>
    </row>
    <row r="347" spans="56:73" x14ac:dyDescent="0.15">
      <c r="BD347" s="14">
        <v>341</v>
      </c>
      <c r="BE347" s="95">
        <f>求节点(节奏总纲!$D$4:$D$163,M$7:M$166,$BD347)</f>
        <v>287.39748714730507</v>
      </c>
      <c r="BF347" s="95">
        <f>求节点(节奏总纲!$D$4:$D$163,N$7:N$166,$BD347)</f>
        <v>18063.755074712146</v>
      </c>
      <c r="BG347" s="95">
        <f>求节点(节奏总纲!$D$4:$D$163,O$7:O$166,$BD347)</f>
        <v>18063.755074712146</v>
      </c>
      <c r="BH347" s="95">
        <f>求节点(节奏总纲!$D$4:$D$163,P$7:P$166,$BD347)</f>
        <v>2.5000000000000001E-2</v>
      </c>
      <c r="BI347" s="95">
        <f>求节点(节奏总纲!$D$4:$D$163,Q$7:Q$166,$BD347)</f>
        <v>2.5000000000000001E-2</v>
      </c>
      <c r="BJ347" s="95">
        <f>求节点(节奏总纲!$D$4:$D$163,T$7:T$166,$BD347)</f>
        <v>1.6423500639476507</v>
      </c>
      <c r="BK347" s="95">
        <f>求节点(节奏总纲!$D$4:$D$163,U$7:U$166,$BD347)</f>
        <v>22163536832.722782</v>
      </c>
      <c r="BL347" s="91"/>
      <c r="BM347" s="14">
        <v>341</v>
      </c>
      <c r="BN347" s="95">
        <f>求节点(节奏总纲!$D$4:$D$163,AF$7:AF$166,$BD347)</f>
        <v>287.39748714730507</v>
      </c>
      <c r="BO347" s="95">
        <f>求节点(节奏总纲!$D$4:$D$163,AG$7:AG$166,$BD347)</f>
        <v>952.49336500026777</v>
      </c>
      <c r="BP347" s="95">
        <f>求节点(节奏总纲!$D$4:$D$163,AH$7:AH$166,$BD347)</f>
        <v>952.49336500026777</v>
      </c>
      <c r="BQ347" s="95">
        <f>求节点(节奏总纲!$D$4:$D$163,AI$7:AI$166,$BD347)</f>
        <v>2.5000000000000001E-2</v>
      </c>
      <c r="BR347" s="95">
        <f>求节点(节奏总纲!$D$4:$D$163,AJ$7:AJ$166,$BD347)</f>
        <v>2.5000000000000001E-2</v>
      </c>
      <c r="BS347" s="95">
        <f>求节点(节奏总纲!$D$4:$D$163,AM$7:AM$166,$BD347)</f>
        <v>7202.637058434404</v>
      </c>
      <c r="BT347" s="95">
        <f>求节点(节奏总纲!$D$4:$D$163,AN$7:AN$166,$BD347)</f>
        <v>1.8231655775161373</v>
      </c>
      <c r="BU347" s="95">
        <f>求节点(节奏总纲!$D$4:$D$163,AO$7:AO$166,$BD347)</f>
        <v>29203014048.291206</v>
      </c>
    </row>
    <row r="348" spans="56:73" x14ac:dyDescent="0.15">
      <c r="BD348" s="14">
        <v>342</v>
      </c>
      <c r="BE348" s="95">
        <f>求节点(节奏总纲!$D$4:$D$163,M$7:M$166,$BD348)</f>
        <v>287.54070206803232</v>
      </c>
      <c r="BF348" s="95">
        <f>求节点(节奏总纲!$D$4:$D$163,N$7:N$166,$BD348)</f>
        <v>18077.648658289512</v>
      </c>
      <c r="BG348" s="95">
        <f>求节点(节奏总纲!$D$4:$D$163,O$7:O$166,$BD348)</f>
        <v>18077.648658289512</v>
      </c>
      <c r="BH348" s="95">
        <f>求节点(节奏总纲!$D$4:$D$163,P$7:P$166,$BD348)</f>
        <v>2.5000000000000001E-2</v>
      </c>
      <c r="BI348" s="95">
        <f>求节点(节奏总纲!$D$4:$D$163,Q$7:Q$166,$BD348)</f>
        <v>2.5000000000000001E-2</v>
      </c>
      <c r="BJ348" s="95">
        <f>求节点(节奏总纲!$D$4:$D$163,T$7:T$166,$BD348)</f>
        <v>1.6437844589355537</v>
      </c>
      <c r="BK348" s="95">
        <f>求节点(节奏总纲!$D$4:$D$163,U$7:U$166,$BD348)</f>
        <v>22238064668.991123</v>
      </c>
      <c r="BL348" s="91"/>
      <c r="BM348" s="14">
        <v>342</v>
      </c>
      <c r="BN348" s="95">
        <f>求节点(节奏总纲!$D$4:$D$163,AF$7:AF$166,$BD348)</f>
        <v>287.54070206803232</v>
      </c>
      <c r="BO348" s="95">
        <f>求节点(节奏总纲!$D$4:$D$163,AG$7:AG$166,$BD348)</f>
        <v>953.19759426554731</v>
      </c>
      <c r="BP348" s="95">
        <f>求节点(节奏总纲!$D$4:$D$163,AH$7:AH$166,$BD348)</f>
        <v>953.19759426554731</v>
      </c>
      <c r="BQ348" s="95">
        <f>求节点(节奏总纲!$D$4:$D$163,AI$7:AI$166,$BD348)</f>
        <v>2.5000000000000001E-2</v>
      </c>
      <c r="BR348" s="95">
        <f>求节点(节奏总纲!$D$4:$D$163,AJ$7:AJ$166,$BD348)</f>
        <v>2.5000000000000001E-2</v>
      </c>
      <c r="BS348" s="95">
        <f>求节点(节奏总纲!$D$4:$D$163,AM$7:AM$166,$BD348)</f>
        <v>7205.3883870864702</v>
      </c>
      <c r="BT348" s="95">
        <f>求节点(节奏总纲!$D$4:$D$163,AN$7:AN$166,$BD348)</f>
        <v>1.8249498658579539</v>
      </c>
      <c r="BU348" s="95">
        <f>求节点(节奏总纲!$D$4:$D$163,AO$7:AO$166,$BD348)</f>
        <v>29328421780.391621</v>
      </c>
    </row>
    <row r="349" spans="56:73" x14ac:dyDescent="0.15">
      <c r="BD349" s="14">
        <v>343</v>
      </c>
      <c r="BE349" s="95">
        <f>求节点(节奏总纲!$D$4:$D$163,M$7:M$166,$BD349)</f>
        <v>287.68391698875951</v>
      </c>
      <c r="BF349" s="95">
        <f>求节点(节奏总纲!$D$4:$D$163,N$7:N$166,$BD349)</f>
        <v>18091.542241866879</v>
      </c>
      <c r="BG349" s="95">
        <f>求节点(节奏总纲!$D$4:$D$163,O$7:O$166,$BD349)</f>
        <v>18091.542241866879</v>
      </c>
      <c r="BH349" s="95">
        <f>求节点(节奏总纲!$D$4:$D$163,P$7:P$166,$BD349)</f>
        <v>2.5000000000000001E-2</v>
      </c>
      <c r="BI349" s="95">
        <f>求节点(节奏总纲!$D$4:$D$163,Q$7:Q$166,$BD349)</f>
        <v>2.5000000000000001E-2</v>
      </c>
      <c r="BJ349" s="95">
        <f>求节点(节奏总纲!$D$4:$D$163,T$7:T$166,$BD349)</f>
        <v>1.6452188539234565</v>
      </c>
      <c r="BK349" s="95">
        <f>求节点(节奏总纲!$D$4:$D$163,U$7:U$166,$BD349)</f>
        <v>22312592505.259464</v>
      </c>
      <c r="BL349" s="91"/>
      <c r="BM349" s="14">
        <v>343</v>
      </c>
      <c r="BN349" s="95">
        <f>求节点(节奏总纲!$D$4:$D$163,AF$7:AF$166,$BD349)</f>
        <v>287.68391698875951</v>
      </c>
      <c r="BO349" s="95">
        <f>求节点(节奏总纲!$D$4:$D$163,AG$7:AG$166,$BD349)</f>
        <v>953.90182353082673</v>
      </c>
      <c r="BP349" s="95">
        <f>求节点(节奏总纲!$D$4:$D$163,AH$7:AH$166,$BD349)</f>
        <v>953.90182353082673</v>
      </c>
      <c r="BQ349" s="95">
        <f>求节点(节奏总纲!$D$4:$D$163,AI$7:AI$166,$BD349)</f>
        <v>2.5000000000000001E-2</v>
      </c>
      <c r="BR349" s="95">
        <f>求节点(节奏总纲!$D$4:$D$163,AJ$7:AJ$166,$BD349)</f>
        <v>2.5000000000000001E-2</v>
      </c>
      <c r="BS349" s="95">
        <f>求节点(节奏总纲!$D$4:$D$163,AM$7:AM$166,$BD349)</f>
        <v>7208.1397157385354</v>
      </c>
      <c r="BT349" s="95">
        <f>求节点(节奏总纲!$D$4:$D$163,AN$7:AN$166,$BD349)</f>
        <v>1.8267341541997708</v>
      </c>
      <c r="BU349" s="95">
        <f>求节点(节奏总纲!$D$4:$D$163,AO$7:AO$166,$BD349)</f>
        <v>29453829512.492035</v>
      </c>
    </row>
    <row r="350" spans="56:73" x14ac:dyDescent="0.15">
      <c r="BD350" s="14">
        <v>344</v>
      </c>
      <c r="BE350" s="95">
        <f>求节点(节奏总纲!$D$4:$D$163,M$7:M$166,$BD350)</f>
        <v>287.82713190948675</v>
      </c>
      <c r="BF350" s="95">
        <f>求节点(节奏总纲!$D$4:$D$163,N$7:N$166,$BD350)</f>
        <v>18105.435825444245</v>
      </c>
      <c r="BG350" s="95">
        <f>求节点(节奏总纲!$D$4:$D$163,O$7:O$166,$BD350)</f>
        <v>18105.435825444245</v>
      </c>
      <c r="BH350" s="95">
        <f>求节点(节奏总纲!$D$4:$D$163,P$7:P$166,$BD350)</f>
        <v>2.5000000000000001E-2</v>
      </c>
      <c r="BI350" s="95">
        <f>求节点(节奏总纲!$D$4:$D$163,Q$7:Q$166,$BD350)</f>
        <v>2.5000000000000001E-2</v>
      </c>
      <c r="BJ350" s="95">
        <f>求节点(节奏总纲!$D$4:$D$163,T$7:T$166,$BD350)</f>
        <v>1.6466532489113592</v>
      </c>
      <c r="BK350" s="95">
        <f>求节点(节奏总纲!$D$4:$D$163,U$7:U$166,$BD350)</f>
        <v>22387120341.527805</v>
      </c>
      <c r="BL350" s="91"/>
      <c r="BM350" s="14">
        <v>344</v>
      </c>
      <c r="BN350" s="95">
        <f>求节点(节奏总纲!$D$4:$D$163,AF$7:AF$166,$BD350)</f>
        <v>287.82713190948675</v>
      </c>
      <c r="BO350" s="95">
        <f>求节点(节奏总纲!$D$4:$D$163,AG$7:AG$166,$BD350)</f>
        <v>954.60605279610627</v>
      </c>
      <c r="BP350" s="95">
        <f>求节点(节奏总纲!$D$4:$D$163,AH$7:AH$166,$BD350)</f>
        <v>954.60605279610627</v>
      </c>
      <c r="BQ350" s="95">
        <f>求节点(节奏总纲!$D$4:$D$163,AI$7:AI$166,$BD350)</f>
        <v>2.5000000000000001E-2</v>
      </c>
      <c r="BR350" s="95">
        <f>求节点(节奏总纲!$D$4:$D$163,AJ$7:AJ$166,$BD350)</f>
        <v>2.5000000000000001E-2</v>
      </c>
      <c r="BS350" s="95">
        <f>求节点(节奏总纲!$D$4:$D$163,AM$7:AM$166,$BD350)</f>
        <v>7210.8910443906016</v>
      </c>
      <c r="BT350" s="95">
        <f>求节点(节奏总纲!$D$4:$D$163,AN$7:AN$166,$BD350)</f>
        <v>1.8285184425415875</v>
      </c>
      <c r="BU350" s="95">
        <f>求节点(节奏总纲!$D$4:$D$163,AO$7:AO$166,$BD350)</f>
        <v>29579237244.592449</v>
      </c>
    </row>
    <row r="351" spans="56:73" x14ac:dyDescent="0.15">
      <c r="BD351" s="14">
        <v>345</v>
      </c>
      <c r="BE351" s="95">
        <f>求节点(节奏总纲!$D$4:$D$163,M$7:M$166,$BD351)</f>
        <v>287.970346830214</v>
      </c>
      <c r="BF351" s="95">
        <f>求节点(节奏总纲!$D$4:$D$163,N$7:N$166,$BD351)</f>
        <v>18119.329409021615</v>
      </c>
      <c r="BG351" s="95">
        <f>求节点(节奏总纲!$D$4:$D$163,O$7:O$166,$BD351)</f>
        <v>18119.329409021615</v>
      </c>
      <c r="BH351" s="95">
        <f>求节点(节奏总纲!$D$4:$D$163,P$7:P$166,$BD351)</f>
        <v>2.5000000000000001E-2</v>
      </c>
      <c r="BI351" s="95">
        <f>求节点(节奏总纲!$D$4:$D$163,Q$7:Q$166,$BD351)</f>
        <v>2.5000000000000001E-2</v>
      </c>
      <c r="BJ351" s="95">
        <f>求节点(节奏总纲!$D$4:$D$163,T$7:T$166,$BD351)</f>
        <v>1.6480876438992622</v>
      </c>
      <c r="BK351" s="95">
        <f>求节点(节奏总纲!$D$4:$D$163,U$7:U$166,$BD351)</f>
        <v>22461648177.796146</v>
      </c>
      <c r="BL351" s="91"/>
      <c r="BM351" s="14">
        <v>345</v>
      </c>
      <c r="BN351" s="95">
        <f>求节点(节奏总纲!$D$4:$D$163,AF$7:AF$166,$BD351)</f>
        <v>287.970346830214</v>
      </c>
      <c r="BO351" s="95">
        <f>求节点(节奏总纲!$D$4:$D$163,AG$7:AG$166,$BD351)</f>
        <v>955.31028206138569</v>
      </c>
      <c r="BP351" s="95">
        <f>求节点(节奏总纲!$D$4:$D$163,AH$7:AH$166,$BD351)</f>
        <v>955.31028206138569</v>
      </c>
      <c r="BQ351" s="95">
        <f>求节点(节奏总纲!$D$4:$D$163,AI$7:AI$166,$BD351)</f>
        <v>2.5000000000000001E-2</v>
      </c>
      <c r="BR351" s="95">
        <f>求节点(节奏总纲!$D$4:$D$163,AJ$7:AJ$166,$BD351)</f>
        <v>2.5000000000000001E-2</v>
      </c>
      <c r="BS351" s="95">
        <f>求节点(节奏总纲!$D$4:$D$163,AM$7:AM$166,$BD351)</f>
        <v>7213.6423730426668</v>
      </c>
      <c r="BT351" s="95">
        <f>求节点(节奏总纲!$D$4:$D$163,AN$7:AN$166,$BD351)</f>
        <v>1.8303027308834041</v>
      </c>
      <c r="BU351" s="95">
        <f>求节点(节奏总纲!$D$4:$D$163,AO$7:AO$166,$BD351)</f>
        <v>29704644976.692863</v>
      </c>
    </row>
    <row r="352" spans="56:73" x14ac:dyDescent="0.15">
      <c r="BD352" s="14">
        <v>346</v>
      </c>
      <c r="BE352" s="95">
        <f>求节点(节奏总纲!$D$4:$D$163,M$7:M$166,$BD352)</f>
        <v>288.11356175094124</v>
      </c>
      <c r="BF352" s="95">
        <f>求节点(节奏总纲!$D$4:$D$163,N$7:N$166,$BD352)</f>
        <v>18133.222992598981</v>
      </c>
      <c r="BG352" s="95">
        <f>求节点(节奏总纲!$D$4:$D$163,O$7:O$166,$BD352)</f>
        <v>18133.222992598981</v>
      </c>
      <c r="BH352" s="95">
        <f>求节点(节奏总纲!$D$4:$D$163,P$7:P$166,$BD352)</f>
        <v>2.5000000000000001E-2</v>
      </c>
      <c r="BI352" s="95">
        <f>求节点(节奏总纲!$D$4:$D$163,Q$7:Q$166,$BD352)</f>
        <v>2.5000000000000001E-2</v>
      </c>
      <c r="BJ352" s="95">
        <f>求节点(节奏总纲!$D$4:$D$163,T$7:T$166,$BD352)</f>
        <v>1.649522038887165</v>
      </c>
      <c r="BK352" s="95">
        <f>求节点(节奏总纲!$D$4:$D$163,U$7:U$166,$BD352)</f>
        <v>22536176014.064491</v>
      </c>
      <c r="BL352" s="91"/>
      <c r="BM352" s="14">
        <v>346</v>
      </c>
      <c r="BN352" s="95">
        <f>求节点(节奏总纲!$D$4:$D$163,AF$7:AF$166,$BD352)</f>
        <v>288.11356175094124</v>
      </c>
      <c r="BO352" s="95">
        <f>求节点(节奏总纲!$D$4:$D$163,AG$7:AG$166,$BD352)</f>
        <v>956.01451132666523</v>
      </c>
      <c r="BP352" s="95">
        <f>求节点(节奏总纲!$D$4:$D$163,AH$7:AH$166,$BD352)</f>
        <v>956.01451132666523</v>
      </c>
      <c r="BQ352" s="95">
        <f>求节点(节奏总纲!$D$4:$D$163,AI$7:AI$166,$BD352)</f>
        <v>2.5000000000000001E-2</v>
      </c>
      <c r="BR352" s="95">
        <f>求节点(节奏总纲!$D$4:$D$163,AJ$7:AJ$166,$BD352)</f>
        <v>2.5000000000000001E-2</v>
      </c>
      <c r="BS352" s="95">
        <f>求节点(节奏总纲!$D$4:$D$163,AM$7:AM$166,$BD352)</f>
        <v>7216.393701694733</v>
      </c>
      <c r="BT352" s="95">
        <f>求节点(节奏总纲!$D$4:$D$163,AN$7:AN$166,$BD352)</f>
        <v>1.8320870192252208</v>
      </c>
      <c r="BU352" s="95">
        <f>求节点(节奏总纲!$D$4:$D$163,AO$7:AO$166,$BD352)</f>
        <v>29830052708.793278</v>
      </c>
    </row>
    <row r="353" spans="56:73" x14ac:dyDescent="0.15">
      <c r="BD353" s="14">
        <v>347</v>
      </c>
      <c r="BE353" s="95">
        <f>求节点(节奏总纲!$D$4:$D$163,M$7:M$166,$BD353)</f>
        <v>288.25677667166843</v>
      </c>
      <c r="BF353" s="95">
        <f>求节点(节奏总纲!$D$4:$D$163,N$7:N$166,$BD353)</f>
        <v>18147.116576176348</v>
      </c>
      <c r="BG353" s="95">
        <f>求节点(节奏总纲!$D$4:$D$163,O$7:O$166,$BD353)</f>
        <v>18147.116576176348</v>
      </c>
      <c r="BH353" s="95">
        <f>求节点(节奏总纲!$D$4:$D$163,P$7:P$166,$BD353)</f>
        <v>2.5000000000000001E-2</v>
      </c>
      <c r="BI353" s="95">
        <f>求节点(节奏总纲!$D$4:$D$163,Q$7:Q$166,$BD353)</f>
        <v>2.5000000000000001E-2</v>
      </c>
      <c r="BJ353" s="95">
        <f>求节点(节奏总纲!$D$4:$D$163,T$7:T$166,$BD353)</f>
        <v>1.650956433875068</v>
      </c>
      <c r="BK353" s="95">
        <f>求节点(节奏总纲!$D$4:$D$163,U$7:U$166,$BD353)</f>
        <v>22610703850.332832</v>
      </c>
      <c r="BL353" s="91"/>
      <c r="BM353" s="14">
        <v>347</v>
      </c>
      <c r="BN353" s="95">
        <f>求节点(节奏总纲!$D$4:$D$163,AF$7:AF$166,$BD353)</f>
        <v>288.25677667166843</v>
      </c>
      <c r="BO353" s="95">
        <f>求节点(节奏总纲!$D$4:$D$163,AG$7:AG$166,$BD353)</f>
        <v>956.71874059194465</v>
      </c>
      <c r="BP353" s="95">
        <f>求节点(节奏总纲!$D$4:$D$163,AH$7:AH$166,$BD353)</f>
        <v>956.71874059194465</v>
      </c>
      <c r="BQ353" s="95">
        <f>求节点(节奏总纲!$D$4:$D$163,AI$7:AI$166,$BD353)</f>
        <v>2.5000000000000001E-2</v>
      </c>
      <c r="BR353" s="95">
        <f>求节点(节奏总纲!$D$4:$D$163,AJ$7:AJ$166,$BD353)</f>
        <v>2.5000000000000001E-2</v>
      </c>
      <c r="BS353" s="95">
        <f>求节点(节奏总纲!$D$4:$D$163,AM$7:AM$166,$BD353)</f>
        <v>7219.1450303467982</v>
      </c>
      <c r="BT353" s="95">
        <f>求节点(节奏总纲!$D$4:$D$163,AN$7:AN$166,$BD353)</f>
        <v>1.8338713075670376</v>
      </c>
      <c r="BU353" s="95">
        <f>求节点(节奏总纲!$D$4:$D$163,AO$7:AO$166,$BD353)</f>
        <v>29955460440.893692</v>
      </c>
    </row>
    <row r="354" spans="56:73" x14ac:dyDescent="0.15">
      <c r="BD354" s="14">
        <v>348</v>
      </c>
      <c r="BE354" s="95">
        <f>求节点(节奏总纲!$D$4:$D$163,M$7:M$166,$BD354)</f>
        <v>288.39999159239568</v>
      </c>
      <c r="BF354" s="95">
        <f>求节点(节奏总纲!$D$4:$D$163,N$7:N$166,$BD354)</f>
        <v>18161.010159753714</v>
      </c>
      <c r="BG354" s="95">
        <f>求节点(节奏总纲!$D$4:$D$163,O$7:O$166,$BD354)</f>
        <v>18161.010159753714</v>
      </c>
      <c r="BH354" s="95">
        <f>求节点(节奏总纲!$D$4:$D$163,P$7:P$166,$BD354)</f>
        <v>2.5000000000000001E-2</v>
      </c>
      <c r="BI354" s="95">
        <f>求节点(节奏总纲!$D$4:$D$163,Q$7:Q$166,$BD354)</f>
        <v>2.5000000000000001E-2</v>
      </c>
      <c r="BJ354" s="95">
        <f>求节点(节奏总纲!$D$4:$D$163,T$7:T$166,$BD354)</f>
        <v>1.6523908288629707</v>
      </c>
      <c r="BK354" s="95">
        <f>求节点(节奏总纲!$D$4:$D$163,U$7:U$166,$BD354)</f>
        <v>22685231686.601173</v>
      </c>
      <c r="BL354" s="91"/>
      <c r="BM354" s="14">
        <v>348</v>
      </c>
      <c r="BN354" s="95">
        <f>求节点(节奏总纲!$D$4:$D$163,AF$7:AF$166,$BD354)</f>
        <v>288.39999159239568</v>
      </c>
      <c r="BO354" s="95">
        <f>求节点(节奏总纲!$D$4:$D$163,AG$7:AG$166,$BD354)</f>
        <v>957.42296985722419</v>
      </c>
      <c r="BP354" s="95">
        <f>求节点(节奏总纲!$D$4:$D$163,AH$7:AH$166,$BD354)</f>
        <v>957.42296985722419</v>
      </c>
      <c r="BQ354" s="95">
        <f>求节点(节奏总纲!$D$4:$D$163,AI$7:AI$166,$BD354)</f>
        <v>2.5000000000000001E-2</v>
      </c>
      <c r="BR354" s="95">
        <f>求节点(节奏总纲!$D$4:$D$163,AJ$7:AJ$166,$BD354)</f>
        <v>2.5000000000000001E-2</v>
      </c>
      <c r="BS354" s="95">
        <f>求节点(节奏总纲!$D$4:$D$163,AM$7:AM$166,$BD354)</f>
        <v>7221.8963589988634</v>
      </c>
      <c r="BT354" s="95">
        <f>求节点(节奏总纲!$D$4:$D$163,AN$7:AN$166,$BD354)</f>
        <v>1.8356555959088543</v>
      </c>
      <c r="BU354" s="95">
        <f>求节点(节奏总纲!$D$4:$D$163,AO$7:AO$166,$BD354)</f>
        <v>30080868172.994102</v>
      </c>
    </row>
    <row r="355" spans="56:73" x14ac:dyDescent="0.15">
      <c r="BD355" s="14">
        <v>349</v>
      </c>
      <c r="BE355" s="95">
        <f>求节点(节奏总纲!$D$4:$D$163,M$7:M$166,$BD355)</f>
        <v>288.54320651312293</v>
      </c>
      <c r="BF355" s="95">
        <f>求节点(节奏总纲!$D$4:$D$163,N$7:N$166,$BD355)</f>
        <v>18174.903743331084</v>
      </c>
      <c r="BG355" s="95">
        <f>求节点(节奏总纲!$D$4:$D$163,O$7:O$166,$BD355)</f>
        <v>18174.903743331084</v>
      </c>
      <c r="BH355" s="95">
        <f>求节点(节奏总纲!$D$4:$D$163,P$7:P$166,$BD355)</f>
        <v>2.5000000000000001E-2</v>
      </c>
      <c r="BI355" s="95">
        <f>求节点(节奏总纲!$D$4:$D$163,Q$7:Q$166,$BD355)</f>
        <v>2.5000000000000001E-2</v>
      </c>
      <c r="BJ355" s="95">
        <f>求节点(节奏总纲!$D$4:$D$163,T$7:T$166,$BD355)</f>
        <v>1.6538252238508737</v>
      </c>
      <c r="BK355" s="95">
        <f>求节点(节奏总纲!$D$4:$D$163,U$7:U$166,$BD355)</f>
        <v>22759759522.869514</v>
      </c>
      <c r="BL355" s="91"/>
      <c r="BM355" s="14">
        <v>349</v>
      </c>
      <c r="BN355" s="95">
        <f>求节点(节奏总纲!$D$4:$D$163,AF$7:AF$166,$BD355)</f>
        <v>288.54320651312293</v>
      </c>
      <c r="BO355" s="95">
        <f>求节点(节奏总纲!$D$4:$D$163,AG$7:AG$166,$BD355)</f>
        <v>958.12719912250361</v>
      </c>
      <c r="BP355" s="95">
        <f>求节点(节奏总纲!$D$4:$D$163,AH$7:AH$166,$BD355)</f>
        <v>958.12719912250361</v>
      </c>
      <c r="BQ355" s="95">
        <f>求节点(节奏总纲!$D$4:$D$163,AI$7:AI$166,$BD355)</f>
        <v>2.5000000000000001E-2</v>
      </c>
      <c r="BR355" s="95">
        <f>求节点(节奏总纲!$D$4:$D$163,AJ$7:AJ$166,$BD355)</f>
        <v>2.5000000000000001E-2</v>
      </c>
      <c r="BS355" s="95">
        <f>求节点(节奏总纲!$D$4:$D$163,AM$7:AM$166,$BD355)</f>
        <v>7224.6476876509296</v>
      </c>
      <c r="BT355" s="95">
        <f>求节点(节奏总纲!$D$4:$D$163,AN$7:AN$166,$BD355)</f>
        <v>1.837439884250671</v>
      </c>
      <c r="BU355" s="95">
        <f>求节点(节奏总纲!$D$4:$D$163,AO$7:AO$166,$BD355)</f>
        <v>30206275905.094517</v>
      </c>
    </row>
    <row r="356" spans="56:73" x14ac:dyDescent="0.15">
      <c r="BD356" s="14">
        <v>350</v>
      </c>
      <c r="BE356" s="95">
        <f>求节点(节奏总纲!$D$4:$D$163,M$7:M$166,$BD356)</f>
        <v>288.68642143385017</v>
      </c>
      <c r="BF356" s="95">
        <f>求节点(节奏总纲!$D$4:$D$163,N$7:N$166,$BD356)</f>
        <v>18188.79732690845</v>
      </c>
      <c r="BG356" s="95">
        <f>求节点(节奏总纲!$D$4:$D$163,O$7:O$166,$BD356)</f>
        <v>18188.79732690845</v>
      </c>
      <c r="BH356" s="95">
        <f>求节点(节奏总纲!$D$4:$D$163,P$7:P$166,$BD356)</f>
        <v>2.5000000000000001E-2</v>
      </c>
      <c r="BI356" s="95">
        <f>求节点(节奏总纲!$D$4:$D$163,Q$7:Q$166,$BD356)</f>
        <v>2.5000000000000001E-2</v>
      </c>
      <c r="BJ356" s="95">
        <f>求节点(节奏总纲!$D$4:$D$163,T$7:T$166,$BD356)</f>
        <v>1.6552596188387765</v>
      </c>
      <c r="BK356" s="95">
        <f>求节点(节奏总纲!$D$4:$D$163,U$7:U$166,$BD356)</f>
        <v>22834287359.137859</v>
      </c>
      <c r="BL356" s="91"/>
      <c r="BM356" s="14">
        <v>350</v>
      </c>
      <c r="BN356" s="95">
        <f>求节点(节奏总纲!$D$4:$D$163,AF$7:AF$166,$BD356)</f>
        <v>288.68642143385017</v>
      </c>
      <c r="BO356" s="95">
        <f>求节点(节奏总纲!$D$4:$D$163,AG$7:AG$166,$BD356)</f>
        <v>958.83142838778315</v>
      </c>
      <c r="BP356" s="95">
        <f>求节点(节奏总纲!$D$4:$D$163,AH$7:AH$166,$BD356)</f>
        <v>958.83142838778315</v>
      </c>
      <c r="BQ356" s="95">
        <f>求节点(节奏总纲!$D$4:$D$163,AI$7:AI$166,$BD356)</f>
        <v>2.5000000000000001E-2</v>
      </c>
      <c r="BR356" s="95">
        <f>求节点(节奏总纲!$D$4:$D$163,AJ$7:AJ$166,$BD356)</f>
        <v>2.5000000000000001E-2</v>
      </c>
      <c r="BS356" s="95">
        <f>求节点(节奏总纲!$D$4:$D$163,AM$7:AM$166,$BD356)</f>
        <v>7227.3990163029948</v>
      </c>
      <c r="BT356" s="95">
        <f>求节点(节奏总纲!$D$4:$D$163,AN$7:AN$166,$BD356)</f>
        <v>1.8392241725924876</v>
      </c>
      <c r="BU356" s="95">
        <f>求节点(节奏总纲!$D$4:$D$163,AO$7:AO$166,$BD356)</f>
        <v>30331683637.194931</v>
      </c>
    </row>
    <row r="357" spans="56:73" x14ac:dyDescent="0.15">
      <c r="BD357" s="14">
        <v>351</v>
      </c>
      <c r="BE357" s="95">
        <f>求节点(节奏总纲!$D$4:$D$163,M$7:M$166,$BD357)</f>
        <v>288.82963635457742</v>
      </c>
      <c r="BF357" s="95">
        <f>求节点(节奏总纲!$D$4:$D$163,N$7:N$166,$BD357)</f>
        <v>18202.690910485817</v>
      </c>
      <c r="BG357" s="95">
        <f>求节点(节奏总纲!$D$4:$D$163,O$7:O$166,$BD357)</f>
        <v>18202.690910485817</v>
      </c>
      <c r="BH357" s="95">
        <f>求节点(节奏总纲!$D$4:$D$163,P$7:P$166,$BD357)</f>
        <v>2.5000000000000001E-2</v>
      </c>
      <c r="BI357" s="95">
        <f>求节点(节奏总纲!$D$4:$D$163,Q$7:Q$166,$BD357)</f>
        <v>2.5000000000000001E-2</v>
      </c>
      <c r="BJ357" s="95">
        <f>求节点(节奏总纲!$D$4:$D$163,T$7:T$166,$BD357)</f>
        <v>1.6566940138266795</v>
      </c>
      <c r="BK357" s="95">
        <f>求节点(节奏总纲!$D$4:$D$163,U$7:U$166,$BD357)</f>
        <v>22908815195.4062</v>
      </c>
      <c r="BL357" s="91"/>
      <c r="BM357" s="14">
        <v>351</v>
      </c>
      <c r="BN357" s="95">
        <f>求节点(节奏总纲!$D$4:$D$163,AF$7:AF$166,$BD357)</f>
        <v>288.82963635457742</v>
      </c>
      <c r="BO357" s="95">
        <f>求节点(节奏总纲!$D$4:$D$163,AG$7:AG$166,$BD357)</f>
        <v>959.53565765306257</v>
      </c>
      <c r="BP357" s="95">
        <f>求节点(节奏总纲!$D$4:$D$163,AH$7:AH$166,$BD357)</f>
        <v>959.53565765306257</v>
      </c>
      <c r="BQ357" s="95">
        <f>求节点(节奏总纲!$D$4:$D$163,AI$7:AI$166,$BD357)</f>
        <v>2.5000000000000001E-2</v>
      </c>
      <c r="BR357" s="95">
        <f>求节点(节奏总纲!$D$4:$D$163,AJ$7:AJ$166,$BD357)</f>
        <v>2.5000000000000001E-2</v>
      </c>
      <c r="BS357" s="95">
        <f>求节点(节奏总纲!$D$4:$D$163,AM$7:AM$166,$BD357)</f>
        <v>7230.150344955061</v>
      </c>
      <c r="BT357" s="95">
        <f>求节点(节奏总纲!$D$4:$D$163,AN$7:AN$166,$BD357)</f>
        <v>1.8410084609343045</v>
      </c>
      <c r="BU357" s="95">
        <f>求节点(节奏总纲!$D$4:$D$163,AO$7:AO$166,$BD357)</f>
        <v>30457091369.295345</v>
      </c>
    </row>
    <row r="358" spans="56:73" x14ac:dyDescent="0.15">
      <c r="BD358" s="14">
        <v>352</v>
      </c>
      <c r="BE358" s="95">
        <f>求节点(节奏总纲!$D$4:$D$163,M$7:M$166,$BD358)</f>
        <v>288.97285127530461</v>
      </c>
      <c r="BF358" s="95">
        <f>求节点(节奏总纲!$D$4:$D$163,N$7:N$166,$BD358)</f>
        <v>18216.584494063183</v>
      </c>
      <c r="BG358" s="95">
        <f>求节点(节奏总纲!$D$4:$D$163,O$7:O$166,$BD358)</f>
        <v>18216.584494063183</v>
      </c>
      <c r="BH358" s="95">
        <f>求节点(节奏总纲!$D$4:$D$163,P$7:P$166,$BD358)</f>
        <v>2.5000000000000001E-2</v>
      </c>
      <c r="BI358" s="95">
        <f>求节点(节奏总纲!$D$4:$D$163,Q$7:Q$166,$BD358)</f>
        <v>2.5000000000000001E-2</v>
      </c>
      <c r="BJ358" s="95">
        <f>求节点(节奏总纲!$D$4:$D$163,T$7:T$166,$BD358)</f>
        <v>1.6581284088145822</v>
      </c>
      <c r="BK358" s="95">
        <f>求节点(节奏总纲!$D$4:$D$163,U$7:U$166,$BD358)</f>
        <v>22983343031.674541</v>
      </c>
      <c r="BL358" s="91"/>
      <c r="BM358" s="14">
        <v>352</v>
      </c>
      <c r="BN358" s="95">
        <f>求节点(节奏总纲!$D$4:$D$163,AF$7:AF$166,$BD358)</f>
        <v>288.97285127530461</v>
      </c>
      <c r="BO358" s="95">
        <f>求节点(节奏总纲!$D$4:$D$163,AG$7:AG$166,$BD358)</f>
        <v>960.23988691834211</v>
      </c>
      <c r="BP358" s="95">
        <f>求节点(节奏总纲!$D$4:$D$163,AH$7:AH$166,$BD358)</f>
        <v>960.23988691834211</v>
      </c>
      <c r="BQ358" s="95">
        <f>求节点(节奏总纲!$D$4:$D$163,AI$7:AI$166,$BD358)</f>
        <v>2.5000000000000001E-2</v>
      </c>
      <c r="BR358" s="95">
        <f>求节点(节奏总纲!$D$4:$D$163,AJ$7:AJ$166,$BD358)</f>
        <v>2.5000000000000001E-2</v>
      </c>
      <c r="BS358" s="95">
        <f>求节点(节奏总纲!$D$4:$D$163,AM$7:AM$166,$BD358)</f>
        <v>7232.9016736071262</v>
      </c>
      <c r="BT358" s="95">
        <f>求节点(节奏总纲!$D$4:$D$163,AN$7:AN$166,$BD358)</f>
        <v>1.8427927492761211</v>
      </c>
      <c r="BU358" s="95">
        <f>求节点(节奏总纲!$D$4:$D$163,AO$7:AO$166,$BD358)</f>
        <v>30582499101.39576</v>
      </c>
    </row>
    <row r="359" spans="56:73" x14ac:dyDescent="0.15">
      <c r="BD359" s="14">
        <v>353</v>
      </c>
      <c r="BE359" s="95">
        <f>求节点(节奏总纲!$D$4:$D$163,M$7:M$166,$BD359)</f>
        <v>289.11606619603185</v>
      </c>
      <c r="BF359" s="95">
        <f>求节点(节奏总纲!$D$4:$D$163,N$7:N$166,$BD359)</f>
        <v>18230.478077640553</v>
      </c>
      <c r="BG359" s="95">
        <f>求节点(节奏总纲!$D$4:$D$163,O$7:O$166,$BD359)</f>
        <v>18230.478077640553</v>
      </c>
      <c r="BH359" s="95">
        <f>求节点(节奏总纲!$D$4:$D$163,P$7:P$166,$BD359)</f>
        <v>2.5000000000000001E-2</v>
      </c>
      <c r="BI359" s="95">
        <f>求节点(节奏总纲!$D$4:$D$163,Q$7:Q$166,$BD359)</f>
        <v>2.5000000000000001E-2</v>
      </c>
      <c r="BJ359" s="95">
        <f>求节点(节奏总纲!$D$4:$D$163,T$7:T$166,$BD359)</f>
        <v>1.6595628038024852</v>
      </c>
      <c r="BK359" s="95">
        <f>求节点(节奏总纲!$D$4:$D$163,U$7:U$166,$BD359)</f>
        <v>23057870867.942883</v>
      </c>
      <c r="BL359" s="91"/>
      <c r="BM359" s="14">
        <v>353</v>
      </c>
      <c r="BN359" s="95">
        <f>求节点(节奏总纲!$D$4:$D$163,AF$7:AF$166,$BD359)</f>
        <v>289.11606619603185</v>
      </c>
      <c r="BO359" s="95">
        <f>求节点(节奏总纲!$D$4:$D$163,AG$7:AG$166,$BD359)</f>
        <v>960.94411618362153</v>
      </c>
      <c r="BP359" s="95">
        <f>求节点(节奏总纲!$D$4:$D$163,AH$7:AH$166,$BD359)</f>
        <v>960.94411618362153</v>
      </c>
      <c r="BQ359" s="95">
        <f>求节点(节奏总纲!$D$4:$D$163,AI$7:AI$166,$BD359)</f>
        <v>2.5000000000000001E-2</v>
      </c>
      <c r="BR359" s="95">
        <f>求节点(节奏总纲!$D$4:$D$163,AJ$7:AJ$166,$BD359)</f>
        <v>2.5000000000000001E-2</v>
      </c>
      <c r="BS359" s="95">
        <f>求节点(节奏总纲!$D$4:$D$163,AM$7:AM$166,$BD359)</f>
        <v>7235.6530022591915</v>
      </c>
      <c r="BT359" s="95">
        <f>求节点(节奏总纲!$D$4:$D$163,AN$7:AN$166,$BD359)</f>
        <v>1.8445770376179378</v>
      </c>
      <c r="BU359" s="95">
        <f>求节点(节奏总纲!$D$4:$D$163,AO$7:AO$166,$BD359)</f>
        <v>30707906833.496174</v>
      </c>
    </row>
    <row r="360" spans="56:73" x14ac:dyDescent="0.15">
      <c r="BD360" s="14">
        <v>354</v>
      </c>
      <c r="BE360" s="95">
        <f>求节点(节奏总纲!$D$4:$D$163,M$7:M$166,$BD360)</f>
        <v>289.2592811167591</v>
      </c>
      <c r="BF360" s="95">
        <f>求节点(节奏总纲!$D$4:$D$163,N$7:N$166,$BD360)</f>
        <v>18244.37166121792</v>
      </c>
      <c r="BG360" s="95">
        <f>求节点(节奏总纲!$D$4:$D$163,O$7:O$166,$BD360)</f>
        <v>18244.37166121792</v>
      </c>
      <c r="BH360" s="95">
        <f>求节点(节奏总纲!$D$4:$D$163,P$7:P$166,$BD360)</f>
        <v>2.5000000000000001E-2</v>
      </c>
      <c r="BI360" s="95">
        <f>求节点(节奏总纲!$D$4:$D$163,Q$7:Q$166,$BD360)</f>
        <v>2.5000000000000001E-2</v>
      </c>
      <c r="BJ360" s="95">
        <f>求节点(节奏总纲!$D$4:$D$163,T$7:T$166,$BD360)</f>
        <v>1.660997198790388</v>
      </c>
      <c r="BK360" s="95">
        <f>求节点(节奏总纲!$D$4:$D$163,U$7:U$166,$BD360)</f>
        <v>23132398704.211224</v>
      </c>
      <c r="BL360" s="91"/>
      <c r="BM360" s="14">
        <v>354</v>
      </c>
      <c r="BN360" s="95">
        <f>求节点(节奏总纲!$D$4:$D$163,AF$7:AF$166,$BD360)</f>
        <v>289.2592811167591</v>
      </c>
      <c r="BO360" s="95">
        <f>求节点(节奏总纲!$D$4:$D$163,AG$7:AG$166,$BD360)</f>
        <v>961.64834544890107</v>
      </c>
      <c r="BP360" s="95">
        <f>求节点(节奏总纲!$D$4:$D$163,AH$7:AH$166,$BD360)</f>
        <v>961.64834544890107</v>
      </c>
      <c r="BQ360" s="95">
        <f>求节点(节奏总纲!$D$4:$D$163,AI$7:AI$166,$BD360)</f>
        <v>2.5000000000000001E-2</v>
      </c>
      <c r="BR360" s="95">
        <f>求节点(节奏总纲!$D$4:$D$163,AJ$7:AJ$166,$BD360)</f>
        <v>2.5000000000000001E-2</v>
      </c>
      <c r="BS360" s="95">
        <f>求节点(节奏总纲!$D$4:$D$163,AM$7:AM$166,$BD360)</f>
        <v>7238.4043309112576</v>
      </c>
      <c r="BT360" s="95">
        <f>求节点(节奏总纲!$D$4:$D$163,AN$7:AN$166,$BD360)</f>
        <v>1.8463613259597547</v>
      </c>
      <c r="BU360" s="95">
        <f>求节点(节奏总纲!$D$4:$D$163,AO$7:AO$166,$BD360)</f>
        <v>30833314565.596588</v>
      </c>
    </row>
    <row r="361" spans="56:73" x14ac:dyDescent="0.15">
      <c r="BD361" s="14">
        <v>355</v>
      </c>
      <c r="BE361" s="95">
        <f>求节点(节奏总纲!$D$4:$D$163,M$7:M$166,$BD361)</f>
        <v>289.40249603748634</v>
      </c>
      <c r="BF361" s="95">
        <f>求节点(节奏总纲!$D$4:$D$163,N$7:N$166,$BD361)</f>
        <v>18258.265244795286</v>
      </c>
      <c r="BG361" s="95">
        <f>求节点(节奏总纲!$D$4:$D$163,O$7:O$166,$BD361)</f>
        <v>18258.265244795286</v>
      </c>
      <c r="BH361" s="95">
        <f>求节点(节奏总纲!$D$4:$D$163,P$7:P$166,$BD361)</f>
        <v>2.5000000000000001E-2</v>
      </c>
      <c r="BI361" s="95">
        <f>求节点(节奏总纲!$D$4:$D$163,Q$7:Q$166,$BD361)</f>
        <v>2.5000000000000001E-2</v>
      </c>
      <c r="BJ361" s="95">
        <f>求节点(节奏总纲!$D$4:$D$163,T$7:T$166,$BD361)</f>
        <v>1.6624315937782908</v>
      </c>
      <c r="BK361" s="95">
        <f>求节点(节奏总纲!$D$4:$D$163,U$7:U$166,$BD361)</f>
        <v>23206926540.479568</v>
      </c>
      <c r="BL361" s="91"/>
      <c r="BM361" s="14">
        <v>355</v>
      </c>
      <c r="BN361" s="95">
        <f>求节点(节奏总纲!$D$4:$D$163,AF$7:AF$166,$BD361)</f>
        <v>289.40249603748634</v>
      </c>
      <c r="BO361" s="95">
        <f>求节点(节奏总纲!$D$4:$D$163,AG$7:AG$166,$BD361)</f>
        <v>962.35257471418049</v>
      </c>
      <c r="BP361" s="95">
        <f>求节点(节奏总纲!$D$4:$D$163,AH$7:AH$166,$BD361)</f>
        <v>962.35257471418049</v>
      </c>
      <c r="BQ361" s="95">
        <f>求节点(节奏总纲!$D$4:$D$163,AI$7:AI$166,$BD361)</f>
        <v>2.5000000000000001E-2</v>
      </c>
      <c r="BR361" s="95">
        <f>求节点(节奏总纲!$D$4:$D$163,AJ$7:AJ$166,$BD361)</f>
        <v>2.5000000000000001E-2</v>
      </c>
      <c r="BS361" s="95">
        <f>求节点(节奏总纲!$D$4:$D$163,AM$7:AM$166,$BD361)</f>
        <v>7241.1556595633228</v>
      </c>
      <c r="BT361" s="95">
        <f>求节点(节奏总纲!$D$4:$D$163,AN$7:AN$166,$BD361)</f>
        <v>1.8481456143015713</v>
      </c>
      <c r="BU361" s="95">
        <f>求节点(节奏总纲!$D$4:$D$163,AO$7:AO$166,$BD361)</f>
        <v>30958722297.696999</v>
      </c>
    </row>
    <row r="362" spans="56:73" x14ac:dyDescent="0.15">
      <c r="BD362" s="14">
        <v>356</v>
      </c>
      <c r="BE362" s="95">
        <f>求节点(节奏总纲!$D$4:$D$163,M$7:M$166,$BD362)</f>
        <v>289.54571095821353</v>
      </c>
      <c r="BF362" s="95">
        <f>求节点(节奏总纲!$D$4:$D$163,N$7:N$166,$BD362)</f>
        <v>18272.158828372652</v>
      </c>
      <c r="BG362" s="95">
        <f>求节点(节奏总纲!$D$4:$D$163,O$7:O$166,$BD362)</f>
        <v>18272.158828372652</v>
      </c>
      <c r="BH362" s="95">
        <f>求节点(节奏总纲!$D$4:$D$163,P$7:P$166,$BD362)</f>
        <v>2.5000000000000001E-2</v>
      </c>
      <c r="BI362" s="95">
        <f>求节点(节奏总纲!$D$4:$D$163,Q$7:Q$166,$BD362)</f>
        <v>2.5000000000000001E-2</v>
      </c>
      <c r="BJ362" s="95">
        <f>求节点(节奏总纲!$D$4:$D$163,T$7:T$166,$BD362)</f>
        <v>1.6638659887661937</v>
      </c>
      <c r="BK362" s="95">
        <f>求节点(节奏总纲!$D$4:$D$163,U$7:U$166,$BD362)</f>
        <v>23281454376.74791</v>
      </c>
      <c r="BL362" s="91"/>
      <c r="BM362" s="14">
        <v>356</v>
      </c>
      <c r="BN362" s="95">
        <f>求节点(节奏总纲!$D$4:$D$163,AF$7:AF$166,$BD362)</f>
        <v>289.54571095821353</v>
      </c>
      <c r="BO362" s="95">
        <f>求节点(节奏总纲!$D$4:$D$163,AG$7:AG$166,$BD362)</f>
        <v>963.05680397946003</v>
      </c>
      <c r="BP362" s="95">
        <f>求节点(节奏总纲!$D$4:$D$163,AH$7:AH$166,$BD362)</f>
        <v>963.05680397946003</v>
      </c>
      <c r="BQ362" s="95">
        <f>求节点(节奏总纲!$D$4:$D$163,AI$7:AI$166,$BD362)</f>
        <v>2.5000000000000001E-2</v>
      </c>
      <c r="BR362" s="95">
        <f>求节点(节奏总纲!$D$4:$D$163,AJ$7:AJ$166,$BD362)</f>
        <v>2.5000000000000001E-2</v>
      </c>
      <c r="BS362" s="95">
        <f>求节点(节奏总纲!$D$4:$D$163,AM$7:AM$166,$BD362)</f>
        <v>7243.906988215389</v>
      </c>
      <c r="BT362" s="95">
        <f>求节点(节奏总纲!$D$4:$D$163,AN$7:AN$166,$BD362)</f>
        <v>1.849929902643388</v>
      </c>
      <c r="BU362" s="95">
        <f>求节点(节奏总纲!$D$4:$D$163,AO$7:AO$166,$BD362)</f>
        <v>31084130029.797413</v>
      </c>
    </row>
    <row r="363" spans="56:73" x14ac:dyDescent="0.15">
      <c r="BD363" s="14">
        <v>357</v>
      </c>
      <c r="BE363" s="95">
        <f>求节点(节奏总纲!$D$4:$D$163,M$7:M$166,$BD363)</f>
        <v>289.68892587894078</v>
      </c>
      <c r="BF363" s="95">
        <f>求节点(节奏总纲!$D$4:$D$163,N$7:N$166,$BD363)</f>
        <v>18286.052411950022</v>
      </c>
      <c r="BG363" s="95">
        <f>求节点(节奏总纲!$D$4:$D$163,O$7:O$166,$BD363)</f>
        <v>18286.052411950022</v>
      </c>
      <c r="BH363" s="95">
        <f>求节点(节奏总纲!$D$4:$D$163,P$7:P$166,$BD363)</f>
        <v>2.5000000000000001E-2</v>
      </c>
      <c r="BI363" s="95">
        <f>求节点(节奏总纲!$D$4:$D$163,Q$7:Q$166,$BD363)</f>
        <v>2.5000000000000001E-2</v>
      </c>
      <c r="BJ363" s="95">
        <f>求节点(节奏总纲!$D$4:$D$163,T$7:T$166,$BD363)</f>
        <v>1.6653003837540965</v>
      </c>
      <c r="BK363" s="95">
        <f>求节点(节奏总纲!$D$4:$D$163,U$7:U$166,$BD363)</f>
        <v>23355982213.016251</v>
      </c>
      <c r="BL363" s="91"/>
      <c r="BM363" s="14">
        <v>357</v>
      </c>
      <c r="BN363" s="95">
        <f>求节点(节奏总纲!$D$4:$D$163,AF$7:AF$166,$BD363)</f>
        <v>289.68892587894078</v>
      </c>
      <c r="BO363" s="95">
        <f>求节点(节奏总纲!$D$4:$D$163,AG$7:AG$166,$BD363)</f>
        <v>963.76103324473945</v>
      </c>
      <c r="BP363" s="95">
        <f>求节点(节奏总纲!$D$4:$D$163,AH$7:AH$166,$BD363)</f>
        <v>963.76103324473945</v>
      </c>
      <c r="BQ363" s="95">
        <f>求节点(节奏总纲!$D$4:$D$163,AI$7:AI$166,$BD363)</f>
        <v>2.5000000000000001E-2</v>
      </c>
      <c r="BR363" s="95">
        <f>求节点(节奏总纲!$D$4:$D$163,AJ$7:AJ$166,$BD363)</f>
        <v>2.5000000000000001E-2</v>
      </c>
      <c r="BS363" s="95">
        <f>求节点(节奏总纲!$D$4:$D$163,AM$7:AM$166,$BD363)</f>
        <v>7246.6583168674542</v>
      </c>
      <c r="BT363" s="95">
        <f>求节点(节奏总纲!$D$4:$D$163,AN$7:AN$166,$BD363)</f>
        <v>1.8517141909852046</v>
      </c>
      <c r="BU363" s="95">
        <f>求节点(节奏总纲!$D$4:$D$163,AO$7:AO$166,$BD363)</f>
        <v>31209537761.897827</v>
      </c>
    </row>
    <row r="364" spans="56:73" x14ac:dyDescent="0.15">
      <c r="BD364" s="14">
        <v>358</v>
      </c>
      <c r="BE364" s="95">
        <f>求节点(节奏总纲!$D$4:$D$163,M$7:M$166,$BD364)</f>
        <v>289.83214079966803</v>
      </c>
      <c r="BF364" s="95">
        <f>求节点(节奏总纲!$D$4:$D$163,N$7:N$166,$BD364)</f>
        <v>18299.945995527389</v>
      </c>
      <c r="BG364" s="95">
        <f>求节点(节奏总纲!$D$4:$D$163,O$7:O$166,$BD364)</f>
        <v>18299.945995527389</v>
      </c>
      <c r="BH364" s="95">
        <f>求节点(节奏总纲!$D$4:$D$163,P$7:P$166,$BD364)</f>
        <v>2.5000000000000001E-2</v>
      </c>
      <c r="BI364" s="95">
        <f>求节点(节奏总纲!$D$4:$D$163,Q$7:Q$166,$BD364)</f>
        <v>2.5000000000000001E-2</v>
      </c>
      <c r="BJ364" s="95">
        <f>求节点(节奏总纲!$D$4:$D$163,T$7:T$166,$BD364)</f>
        <v>1.6667347787419995</v>
      </c>
      <c r="BK364" s="95">
        <f>求节点(节奏总纲!$D$4:$D$163,U$7:U$166,$BD364)</f>
        <v>23430510049.284592</v>
      </c>
      <c r="BL364" s="91"/>
      <c r="BM364" s="14">
        <v>358</v>
      </c>
      <c r="BN364" s="95">
        <f>求节点(节奏总纲!$D$4:$D$163,AF$7:AF$166,$BD364)</f>
        <v>289.83214079966803</v>
      </c>
      <c r="BO364" s="95">
        <f>求节点(节奏总纲!$D$4:$D$163,AG$7:AG$166,$BD364)</f>
        <v>964.46526251001899</v>
      </c>
      <c r="BP364" s="95">
        <f>求节点(节奏总纲!$D$4:$D$163,AH$7:AH$166,$BD364)</f>
        <v>964.46526251001899</v>
      </c>
      <c r="BQ364" s="95">
        <f>求节点(节奏总纲!$D$4:$D$163,AI$7:AI$166,$BD364)</f>
        <v>2.5000000000000001E-2</v>
      </c>
      <c r="BR364" s="95">
        <f>求节点(节奏总纲!$D$4:$D$163,AJ$7:AJ$166,$BD364)</f>
        <v>2.5000000000000001E-2</v>
      </c>
      <c r="BS364" s="95">
        <f>求节点(节奏总纲!$D$4:$D$163,AM$7:AM$166,$BD364)</f>
        <v>7249.4096455195204</v>
      </c>
      <c r="BT364" s="95">
        <f>求节点(节奏总纲!$D$4:$D$163,AN$7:AN$166,$BD364)</f>
        <v>1.8534984793270215</v>
      </c>
      <c r="BU364" s="95">
        <f>求节点(节奏总纲!$D$4:$D$163,AO$7:AO$166,$BD364)</f>
        <v>31334945493.998241</v>
      </c>
    </row>
    <row r="365" spans="56:73" x14ac:dyDescent="0.15">
      <c r="BD365" s="14">
        <v>359</v>
      </c>
      <c r="BE365" s="95">
        <f>求节点(节奏总纲!$D$4:$D$163,M$7:M$166,$BD365)</f>
        <v>289.97535572039527</v>
      </c>
      <c r="BF365" s="95">
        <f>求节点(节奏总纲!$D$4:$D$163,N$7:N$166,$BD365)</f>
        <v>18313.839579104755</v>
      </c>
      <c r="BG365" s="95">
        <f>求节点(节奏总纲!$D$4:$D$163,O$7:O$166,$BD365)</f>
        <v>18313.839579104755</v>
      </c>
      <c r="BH365" s="95">
        <f>求节点(节奏总纲!$D$4:$D$163,P$7:P$166,$BD365)</f>
        <v>2.5000000000000001E-2</v>
      </c>
      <c r="BI365" s="95">
        <f>求节点(节奏总纲!$D$4:$D$163,Q$7:Q$166,$BD365)</f>
        <v>2.5000000000000001E-2</v>
      </c>
      <c r="BJ365" s="95">
        <f>求节点(节奏总纲!$D$4:$D$163,T$7:T$166,$BD365)</f>
        <v>1.6681691737299023</v>
      </c>
      <c r="BK365" s="95">
        <f>求节点(节奏总纲!$D$4:$D$163,U$7:U$166,$BD365)</f>
        <v>23505037885.552933</v>
      </c>
      <c r="BL365" s="91"/>
      <c r="BM365" s="14">
        <v>359</v>
      </c>
      <c r="BN365" s="95">
        <f>求节点(节奏总纲!$D$4:$D$163,AF$7:AF$166,$BD365)</f>
        <v>289.97535572039527</v>
      </c>
      <c r="BO365" s="95">
        <f>求节点(节奏总纲!$D$4:$D$163,AG$7:AG$166,$BD365)</f>
        <v>965.16949177529841</v>
      </c>
      <c r="BP365" s="95">
        <f>求节点(节奏总纲!$D$4:$D$163,AH$7:AH$166,$BD365)</f>
        <v>965.16949177529841</v>
      </c>
      <c r="BQ365" s="95">
        <f>求节点(节奏总纲!$D$4:$D$163,AI$7:AI$166,$BD365)</f>
        <v>2.5000000000000001E-2</v>
      </c>
      <c r="BR365" s="95">
        <f>求节点(节奏总纲!$D$4:$D$163,AJ$7:AJ$166,$BD365)</f>
        <v>2.5000000000000001E-2</v>
      </c>
      <c r="BS365" s="95">
        <f>求节点(节奏总纲!$D$4:$D$163,AM$7:AM$166,$BD365)</f>
        <v>7252.1609741715856</v>
      </c>
      <c r="BT365" s="95">
        <f>求节点(节奏总纲!$D$4:$D$163,AN$7:AN$166,$BD365)</f>
        <v>1.8552827676688382</v>
      </c>
      <c r="BU365" s="95">
        <f>求节点(节奏总纲!$D$4:$D$163,AO$7:AO$166,$BD365)</f>
        <v>31460353226.098656</v>
      </c>
    </row>
    <row r="366" spans="56:73" x14ac:dyDescent="0.15">
      <c r="BD366" s="14">
        <v>360</v>
      </c>
      <c r="BE366" s="95">
        <f>求节点(节奏总纲!$D$4:$D$163,M$7:M$166,$BD366)</f>
        <v>290.11857064112252</v>
      </c>
      <c r="BF366" s="95">
        <f>求节点(节奏总纲!$D$4:$D$163,N$7:N$166,$BD366)</f>
        <v>18327.733162682121</v>
      </c>
      <c r="BG366" s="95">
        <f>求节点(节奏总纲!$D$4:$D$163,O$7:O$166,$BD366)</f>
        <v>18327.733162682121</v>
      </c>
      <c r="BH366" s="95">
        <f>求节点(节奏总纲!$D$4:$D$163,P$7:P$166,$BD366)</f>
        <v>2.5000000000000001E-2</v>
      </c>
      <c r="BI366" s="95">
        <f>求节点(节奏总纲!$D$4:$D$163,Q$7:Q$166,$BD366)</f>
        <v>2.5000000000000001E-2</v>
      </c>
      <c r="BJ366" s="95">
        <f>求节点(节奏总纲!$D$4:$D$163,T$7:T$166,$BD366)</f>
        <v>1.6696035687178052</v>
      </c>
      <c r="BK366" s="95">
        <f>求节点(节奏总纲!$D$4:$D$163,U$7:U$166,$BD366)</f>
        <v>23579565721.821278</v>
      </c>
      <c r="BL366" s="91"/>
      <c r="BM366" s="14">
        <v>360</v>
      </c>
      <c r="BN366" s="95">
        <f>求节点(节奏总纲!$D$4:$D$163,AF$7:AF$166,$BD366)</f>
        <v>290.11857064112252</v>
      </c>
      <c r="BO366" s="95">
        <f>求节点(节奏总纲!$D$4:$D$163,AG$7:AG$166,$BD366)</f>
        <v>965.87372104057795</v>
      </c>
      <c r="BP366" s="95">
        <f>求节点(节奏总纲!$D$4:$D$163,AH$7:AH$166,$BD366)</f>
        <v>965.87372104057795</v>
      </c>
      <c r="BQ366" s="95">
        <f>求节点(节奏总纲!$D$4:$D$163,AI$7:AI$166,$BD366)</f>
        <v>2.5000000000000001E-2</v>
      </c>
      <c r="BR366" s="95">
        <f>求节点(节奏总纲!$D$4:$D$163,AJ$7:AJ$166,$BD366)</f>
        <v>2.5000000000000001E-2</v>
      </c>
      <c r="BS366" s="95">
        <f>求节点(节奏总纲!$D$4:$D$163,AM$7:AM$166,$BD366)</f>
        <v>7254.9123028236509</v>
      </c>
      <c r="BT366" s="95">
        <f>求节点(节奏总纲!$D$4:$D$163,AN$7:AN$166,$BD366)</f>
        <v>1.8570670560106548</v>
      </c>
      <c r="BU366" s="95">
        <f>求节点(节奏总纲!$D$4:$D$163,AO$7:AO$166,$BD366)</f>
        <v>31585760958.19907</v>
      </c>
    </row>
    <row r="367" spans="56:73" x14ac:dyDescent="0.15">
      <c r="BF367" s="95"/>
      <c r="BG367" s="95"/>
      <c r="BH367" s="95"/>
      <c r="BI367" s="95"/>
      <c r="BJ367" s="95"/>
      <c r="BK367" s="95"/>
      <c r="BN367" s="95"/>
      <c r="BO367" s="95"/>
      <c r="BP367" s="95"/>
      <c r="BQ367" s="95"/>
      <c r="BR367" s="95"/>
      <c r="BS367" s="95"/>
      <c r="BT367" s="95"/>
      <c r="BU367" s="95"/>
    </row>
    <row r="368" spans="56:73" x14ac:dyDescent="0.15">
      <c r="BF368" s="95"/>
      <c r="BG368" s="95"/>
      <c r="BH368" s="95"/>
      <c r="BI368" s="95"/>
      <c r="BJ368" s="95"/>
      <c r="BK368" s="95"/>
      <c r="BN368" s="95"/>
      <c r="BO368" s="95"/>
      <c r="BP368" s="95"/>
      <c r="BQ368" s="95"/>
      <c r="BR368" s="95"/>
      <c r="BS368" s="95"/>
      <c r="BT368" s="95"/>
      <c r="BU368" s="95"/>
    </row>
    <row r="369" spans="58:73" x14ac:dyDescent="0.15">
      <c r="BF369" s="95"/>
      <c r="BG369" s="95"/>
      <c r="BH369" s="95"/>
      <c r="BI369" s="95"/>
      <c r="BJ369" s="95"/>
      <c r="BK369" s="95"/>
      <c r="BN369" s="95"/>
      <c r="BO369" s="95"/>
      <c r="BP369" s="95"/>
      <c r="BQ369" s="95"/>
      <c r="BR369" s="95"/>
      <c r="BS369" s="95"/>
      <c r="BT369" s="95"/>
      <c r="BU369" s="95"/>
    </row>
    <row r="370" spans="58:73" x14ac:dyDescent="0.15">
      <c r="BF370" s="95"/>
      <c r="BG370" s="95"/>
      <c r="BH370" s="95"/>
      <c r="BI370" s="95"/>
      <c r="BJ370" s="95"/>
      <c r="BK370" s="95"/>
      <c r="BN370" s="95"/>
      <c r="BO370" s="95"/>
      <c r="BP370" s="95"/>
      <c r="BQ370" s="95"/>
      <c r="BR370" s="95"/>
      <c r="BS370" s="95"/>
      <c r="BT370" s="95"/>
      <c r="BU370" s="95"/>
    </row>
    <row r="371" spans="58:73" x14ac:dyDescent="0.15">
      <c r="BF371" s="95"/>
      <c r="BG371" s="95"/>
      <c r="BH371" s="95"/>
      <c r="BI371" s="95"/>
      <c r="BJ371" s="95"/>
      <c r="BK371" s="95"/>
      <c r="BN371" s="95"/>
      <c r="BO371" s="95"/>
      <c r="BP371" s="95"/>
      <c r="BQ371" s="95"/>
      <c r="BR371" s="95"/>
      <c r="BS371" s="95"/>
      <c r="BT371" s="95"/>
      <c r="BU371" s="95"/>
    </row>
    <row r="372" spans="58:73" x14ac:dyDescent="0.15">
      <c r="BF372" s="95"/>
      <c r="BG372" s="95"/>
      <c r="BH372" s="95"/>
      <c r="BI372" s="95"/>
      <c r="BJ372" s="95"/>
      <c r="BK372" s="95"/>
      <c r="BN372" s="95"/>
      <c r="BO372" s="95"/>
      <c r="BP372" s="95"/>
      <c r="BQ372" s="95"/>
      <c r="BR372" s="95"/>
      <c r="BS372" s="95"/>
      <c r="BT372" s="95"/>
      <c r="BU372" s="95"/>
    </row>
    <row r="373" spans="58:73" x14ac:dyDescent="0.15">
      <c r="BF373" s="95"/>
      <c r="BG373" s="95"/>
      <c r="BH373" s="95"/>
      <c r="BI373" s="95"/>
      <c r="BJ373" s="95"/>
      <c r="BK373" s="95"/>
      <c r="BN373" s="95"/>
      <c r="BO373" s="95"/>
      <c r="BP373" s="95"/>
      <c r="BQ373" s="95"/>
      <c r="BR373" s="95"/>
      <c r="BS373" s="95"/>
      <c r="BT373" s="95"/>
      <c r="BU373" s="95"/>
    </row>
    <row r="374" spans="58:73" x14ac:dyDescent="0.15">
      <c r="BF374" s="95"/>
      <c r="BG374" s="95"/>
      <c r="BH374" s="95"/>
      <c r="BI374" s="95"/>
      <c r="BJ374" s="95"/>
      <c r="BK374" s="95"/>
      <c r="BN374" s="95"/>
      <c r="BO374" s="95"/>
      <c r="BP374" s="95"/>
      <c r="BQ374" s="95"/>
      <c r="BR374" s="95"/>
      <c r="BS374" s="95"/>
      <c r="BT374" s="95"/>
      <c r="BU374" s="95"/>
    </row>
    <row r="375" spans="58:73" x14ac:dyDescent="0.15">
      <c r="BF375" s="95"/>
      <c r="BG375" s="95"/>
      <c r="BH375" s="95"/>
      <c r="BI375" s="95"/>
      <c r="BJ375" s="95"/>
      <c r="BK375" s="95"/>
      <c r="BN375" s="95"/>
      <c r="BO375" s="95"/>
      <c r="BP375" s="95"/>
      <c r="BQ375" s="95"/>
      <c r="BR375" s="95"/>
      <c r="BS375" s="95"/>
      <c r="BT375" s="95"/>
      <c r="BU375" s="95"/>
    </row>
    <row r="376" spans="58:73" x14ac:dyDescent="0.15">
      <c r="BF376" s="95"/>
      <c r="BG376" s="95"/>
      <c r="BH376" s="95"/>
      <c r="BI376" s="95"/>
      <c r="BJ376" s="95"/>
      <c r="BK376" s="95"/>
      <c r="BN376" s="95"/>
      <c r="BO376" s="95"/>
      <c r="BP376" s="95"/>
      <c r="BQ376" s="95"/>
      <c r="BR376" s="95"/>
      <c r="BS376" s="95"/>
      <c r="BT376" s="95"/>
      <c r="BU376" s="95"/>
    </row>
    <row r="377" spans="58:73" x14ac:dyDescent="0.15">
      <c r="BF377" s="95"/>
      <c r="BG377" s="95"/>
      <c r="BH377" s="95"/>
      <c r="BI377" s="95"/>
      <c r="BJ377" s="95"/>
      <c r="BK377" s="95"/>
      <c r="BN377" s="95"/>
      <c r="BO377" s="95"/>
      <c r="BP377" s="95"/>
      <c r="BQ377" s="95"/>
      <c r="BR377" s="95"/>
      <c r="BS377" s="95"/>
      <c r="BT377" s="95"/>
      <c r="BU377" s="95"/>
    </row>
    <row r="378" spans="58:73" x14ac:dyDescent="0.15">
      <c r="BF378" s="95"/>
      <c r="BG378" s="95"/>
      <c r="BH378" s="95"/>
      <c r="BI378" s="95"/>
      <c r="BJ378" s="95"/>
      <c r="BK378" s="95"/>
      <c r="BN378" s="95"/>
      <c r="BO378" s="95"/>
      <c r="BP378" s="95"/>
      <c r="BQ378" s="95"/>
      <c r="BR378" s="95"/>
      <c r="BS378" s="95"/>
      <c r="BT378" s="95"/>
      <c r="BU378" s="95"/>
    </row>
    <row r="379" spans="58:73" x14ac:dyDescent="0.15">
      <c r="BF379" s="95"/>
      <c r="BG379" s="95"/>
      <c r="BH379" s="95"/>
      <c r="BI379" s="95"/>
      <c r="BJ379" s="95"/>
      <c r="BK379" s="95"/>
      <c r="BN379" s="95"/>
      <c r="BO379" s="95"/>
      <c r="BP379" s="95"/>
      <c r="BQ379" s="95"/>
      <c r="BR379" s="95"/>
      <c r="BS379" s="95"/>
      <c r="BT379" s="95"/>
      <c r="BU379" s="95"/>
    </row>
    <row r="380" spans="58:73" x14ac:dyDescent="0.15">
      <c r="BF380" s="95"/>
      <c r="BG380" s="95"/>
      <c r="BH380" s="95"/>
      <c r="BI380" s="95"/>
      <c r="BJ380" s="95"/>
      <c r="BK380" s="95"/>
      <c r="BN380" s="95"/>
      <c r="BO380" s="95"/>
      <c r="BP380" s="95"/>
      <c r="BQ380" s="95"/>
      <c r="BR380" s="95"/>
      <c r="BS380" s="95"/>
      <c r="BT380" s="95"/>
      <c r="BU380" s="95"/>
    </row>
    <row r="381" spans="58:73" x14ac:dyDescent="0.15">
      <c r="BF381" s="95"/>
      <c r="BG381" s="95"/>
      <c r="BH381" s="95"/>
      <c r="BI381" s="95"/>
      <c r="BJ381" s="95"/>
      <c r="BK381" s="95"/>
      <c r="BN381" s="95"/>
      <c r="BO381" s="95"/>
      <c r="BP381" s="95"/>
      <c r="BQ381" s="95"/>
      <c r="BR381" s="95"/>
      <c r="BS381" s="95"/>
      <c r="BT381" s="95"/>
      <c r="BU381" s="95"/>
    </row>
    <row r="382" spans="58:73" x14ac:dyDescent="0.15">
      <c r="BF382" s="95"/>
      <c r="BG382" s="95"/>
      <c r="BH382" s="95"/>
      <c r="BI382" s="95"/>
      <c r="BJ382" s="95"/>
      <c r="BK382" s="95"/>
      <c r="BN382" s="95"/>
      <c r="BO382" s="95"/>
      <c r="BP382" s="95"/>
      <c r="BQ382" s="95"/>
      <c r="BR382" s="95"/>
      <c r="BS382" s="95"/>
      <c r="BT382" s="95"/>
      <c r="BU382" s="95"/>
    </row>
    <row r="383" spans="58:73" x14ac:dyDescent="0.15">
      <c r="BF383" s="95"/>
      <c r="BG383" s="95"/>
      <c r="BH383" s="95"/>
      <c r="BI383" s="95"/>
      <c r="BJ383" s="95"/>
      <c r="BK383" s="95"/>
      <c r="BN383" s="95"/>
      <c r="BO383" s="95"/>
      <c r="BP383" s="95"/>
      <c r="BQ383" s="95"/>
      <c r="BR383" s="95"/>
      <c r="BS383" s="95"/>
      <c r="BT383" s="95"/>
      <c r="BU383" s="95"/>
    </row>
    <row r="384" spans="58:73" x14ac:dyDescent="0.15">
      <c r="BF384" s="95"/>
      <c r="BG384" s="95"/>
      <c r="BH384" s="95"/>
      <c r="BI384" s="95"/>
      <c r="BJ384" s="95"/>
      <c r="BK384" s="95"/>
      <c r="BN384" s="95"/>
      <c r="BO384" s="95"/>
      <c r="BP384" s="95"/>
      <c r="BQ384" s="95"/>
      <c r="BR384" s="95"/>
      <c r="BS384" s="95"/>
      <c r="BT384" s="95"/>
      <c r="BU384" s="95"/>
    </row>
    <row r="385" spans="58:73" x14ac:dyDescent="0.15">
      <c r="BF385" s="95"/>
      <c r="BG385" s="95"/>
      <c r="BH385" s="95"/>
      <c r="BI385" s="95"/>
      <c r="BJ385" s="95"/>
      <c r="BK385" s="95"/>
      <c r="BN385" s="95"/>
      <c r="BO385" s="95"/>
      <c r="BP385" s="95"/>
      <c r="BQ385" s="95"/>
      <c r="BR385" s="95"/>
      <c r="BS385" s="95"/>
      <c r="BT385" s="95"/>
      <c r="BU385" s="95"/>
    </row>
    <row r="386" spans="58:73" x14ac:dyDescent="0.15">
      <c r="BF386" s="95"/>
      <c r="BG386" s="95"/>
      <c r="BH386" s="95"/>
      <c r="BI386" s="95"/>
      <c r="BJ386" s="95"/>
      <c r="BK386" s="95"/>
      <c r="BN386" s="95"/>
      <c r="BO386" s="95"/>
      <c r="BP386" s="95"/>
      <c r="BQ386" s="95"/>
      <c r="BR386" s="95"/>
      <c r="BS386" s="95"/>
      <c r="BT386" s="95"/>
      <c r="BU386" s="95"/>
    </row>
    <row r="387" spans="58:73" x14ac:dyDescent="0.15">
      <c r="BF387" s="95"/>
      <c r="BG387" s="95"/>
      <c r="BH387" s="95"/>
      <c r="BI387" s="95"/>
      <c r="BJ387" s="95"/>
      <c r="BK387" s="95"/>
      <c r="BN387" s="95"/>
      <c r="BO387" s="95"/>
      <c r="BP387" s="95"/>
      <c r="BQ387" s="95"/>
      <c r="BR387" s="95"/>
      <c r="BS387" s="95"/>
      <c r="BT387" s="95"/>
      <c r="BU387" s="95"/>
    </row>
    <row r="388" spans="58:73" x14ac:dyDescent="0.15">
      <c r="BF388" s="95"/>
      <c r="BG388" s="95"/>
      <c r="BH388" s="95"/>
      <c r="BI388" s="95"/>
      <c r="BJ388" s="95"/>
      <c r="BK388" s="95"/>
      <c r="BN388" s="95"/>
      <c r="BO388" s="95"/>
      <c r="BP388" s="95"/>
      <c r="BQ388" s="95"/>
      <c r="BR388" s="95"/>
      <c r="BS388" s="95"/>
      <c r="BT388" s="95"/>
      <c r="BU388" s="95"/>
    </row>
    <row r="389" spans="58:73" x14ac:dyDescent="0.15">
      <c r="BF389" s="95"/>
      <c r="BG389" s="95"/>
      <c r="BH389" s="95"/>
      <c r="BI389" s="95"/>
      <c r="BJ389" s="95"/>
      <c r="BK389" s="95"/>
      <c r="BN389" s="95"/>
      <c r="BO389" s="95"/>
      <c r="BP389" s="95"/>
      <c r="BQ389" s="95"/>
      <c r="BR389" s="95"/>
      <c r="BS389" s="95"/>
      <c r="BT389" s="95"/>
      <c r="BU389" s="95"/>
    </row>
    <row r="390" spans="58:73" x14ac:dyDescent="0.15">
      <c r="BF390" s="95"/>
      <c r="BG390" s="95"/>
      <c r="BH390" s="95"/>
      <c r="BI390" s="95"/>
      <c r="BJ390" s="95"/>
      <c r="BK390" s="95"/>
      <c r="BN390" s="95"/>
      <c r="BO390" s="95"/>
      <c r="BP390" s="95"/>
      <c r="BQ390" s="95"/>
      <c r="BR390" s="95"/>
      <c r="BS390" s="95"/>
      <c r="BT390" s="95"/>
      <c r="BU390" s="95"/>
    </row>
    <row r="391" spans="58:73" x14ac:dyDescent="0.15">
      <c r="BF391" s="95"/>
      <c r="BG391" s="95"/>
      <c r="BH391" s="95"/>
      <c r="BI391" s="95"/>
      <c r="BJ391" s="95"/>
      <c r="BK391" s="95"/>
      <c r="BN391" s="95"/>
      <c r="BO391" s="95"/>
      <c r="BP391" s="95"/>
      <c r="BQ391" s="95"/>
      <c r="BR391" s="95"/>
      <c r="BS391" s="95"/>
      <c r="BT391" s="95"/>
      <c r="BU391" s="95"/>
    </row>
    <row r="392" spans="58:73" x14ac:dyDescent="0.15">
      <c r="BF392" s="95"/>
      <c r="BG392" s="95"/>
      <c r="BH392" s="95"/>
      <c r="BI392" s="95"/>
      <c r="BJ392" s="95"/>
      <c r="BK392" s="95"/>
      <c r="BN392" s="95"/>
      <c r="BO392" s="95"/>
      <c r="BP392" s="95"/>
      <c r="BQ392" s="95"/>
      <c r="BR392" s="95"/>
      <c r="BS392" s="95"/>
      <c r="BT392" s="95"/>
      <c r="BU392" s="95"/>
    </row>
    <row r="393" spans="58:73" x14ac:dyDescent="0.15">
      <c r="BF393" s="95"/>
      <c r="BG393" s="95"/>
      <c r="BH393" s="95"/>
      <c r="BI393" s="95"/>
      <c r="BJ393" s="95"/>
      <c r="BK393" s="95"/>
      <c r="BN393" s="95"/>
      <c r="BO393" s="95"/>
      <c r="BP393" s="95"/>
      <c r="BQ393" s="95"/>
      <c r="BR393" s="95"/>
      <c r="BS393" s="95"/>
      <c r="BT393" s="95"/>
      <c r="BU393" s="95"/>
    </row>
    <row r="394" spans="58:73" x14ac:dyDescent="0.15">
      <c r="BF394" s="95"/>
      <c r="BG394" s="95"/>
      <c r="BH394" s="95"/>
      <c r="BI394" s="95"/>
      <c r="BJ394" s="95"/>
      <c r="BK394" s="95"/>
      <c r="BN394" s="95"/>
      <c r="BO394" s="95"/>
      <c r="BP394" s="95"/>
      <c r="BQ394" s="95"/>
      <c r="BR394" s="95"/>
      <c r="BS394" s="95"/>
      <c r="BT394" s="95"/>
      <c r="BU394" s="95"/>
    </row>
    <row r="395" spans="58:73" x14ac:dyDescent="0.15">
      <c r="BF395" s="95"/>
      <c r="BG395" s="95"/>
      <c r="BH395" s="95"/>
      <c r="BI395" s="95"/>
      <c r="BJ395" s="95"/>
      <c r="BK395" s="95"/>
      <c r="BN395" s="95"/>
      <c r="BO395" s="95"/>
      <c r="BP395" s="95"/>
      <c r="BQ395" s="95"/>
      <c r="BR395" s="95"/>
      <c r="BS395" s="95"/>
      <c r="BT395" s="95"/>
      <c r="BU395" s="95"/>
    </row>
    <row r="396" spans="58:73" x14ac:dyDescent="0.15">
      <c r="BF396" s="95"/>
      <c r="BG396" s="95"/>
      <c r="BH396" s="95"/>
      <c r="BI396" s="95"/>
      <c r="BJ396" s="95"/>
      <c r="BK396" s="95"/>
      <c r="BN396" s="95"/>
      <c r="BO396" s="95"/>
      <c r="BP396" s="95"/>
      <c r="BQ396" s="95"/>
      <c r="BR396" s="95"/>
      <c r="BS396" s="95"/>
      <c r="BT396" s="95"/>
      <c r="BU396" s="95"/>
    </row>
    <row r="397" spans="58:73" x14ac:dyDescent="0.15">
      <c r="BF397" s="95"/>
      <c r="BG397" s="95"/>
      <c r="BH397" s="95"/>
      <c r="BI397" s="95"/>
      <c r="BJ397" s="95"/>
      <c r="BK397" s="95"/>
      <c r="BN397" s="95"/>
      <c r="BO397" s="95"/>
      <c r="BP397" s="95"/>
      <c r="BQ397" s="95"/>
      <c r="BR397" s="95"/>
      <c r="BS397" s="95"/>
      <c r="BT397" s="95"/>
      <c r="BU397" s="95"/>
    </row>
    <row r="398" spans="58:73" x14ac:dyDescent="0.15">
      <c r="BF398" s="95"/>
      <c r="BG398" s="95"/>
      <c r="BH398" s="95"/>
      <c r="BI398" s="95"/>
      <c r="BJ398" s="95"/>
      <c r="BK398" s="95"/>
      <c r="BN398" s="95"/>
      <c r="BO398" s="95"/>
      <c r="BP398" s="95"/>
      <c r="BQ398" s="95"/>
      <c r="BR398" s="95"/>
      <c r="BS398" s="95"/>
      <c r="BT398" s="95"/>
      <c r="BU398" s="95"/>
    </row>
    <row r="399" spans="58:73" x14ac:dyDescent="0.15">
      <c r="BF399" s="95"/>
      <c r="BG399" s="95"/>
      <c r="BH399" s="95"/>
      <c r="BI399" s="95"/>
      <c r="BJ399" s="95"/>
      <c r="BK399" s="95"/>
      <c r="BN399" s="95"/>
      <c r="BO399" s="95"/>
      <c r="BP399" s="95"/>
      <c r="BQ399" s="95"/>
      <c r="BR399" s="95"/>
      <c r="BS399" s="95"/>
      <c r="BT399" s="95"/>
      <c r="BU399" s="95"/>
    </row>
    <row r="400" spans="58:73" x14ac:dyDescent="0.15">
      <c r="BF400" s="95"/>
      <c r="BG400" s="95"/>
      <c r="BH400" s="95"/>
      <c r="BI400" s="95"/>
      <c r="BJ400" s="95"/>
      <c r="BK400" s="95"/>
      <c r="BN400" s="95"/>
      <c r="BO400" s="95"/>
      <c r="BP400" s="95"/>
      <c r="BQ400" s="95"/>
      <c r="BR400" s="95"/>
      <c r="BS400" s="95"/>
      <c r="BT400" s="95"/>
      <c r="BU400" s="95"/>
    </row>
    <row r="401" spans="58:73" x14ac:dyDescent="0.15">
      <c r="BF401" s="95"/>
      <c r="BG401" s="95"/>
      <c r="BH401" s="95"/>
      <c r="BI401" s="95"/>
      <c r="BJ401" s="95"/>
      <c r="BK401" s="95"/>
      <c r="BN401" s="95"/>
      <c r="BO401" s="95"/>
      <c r="BP401" s="95"/>
      <c r="BQ401" s="95"/>
      <c r="BR401" s="95"/>
      <c r="BS401" s="95"/>
      <c r="BT401" s="95"/>
      <c r="BU401" s="95"/>
    </row>
    <row r="402" spans="58:73" x14ac:dyDescent="0.15">
      <c r="BF402" s="95"/>
      <c r="BG402" s="95"/>
      <c r="BH402" s="95"/>
      <c r="BI402" s="95"/>
      <c r="BJ402" s="95"/>
      <c r="BK402" s="95"/>
      <c r="BN402" s="95"/>
      <c r="BO402" s="95"/>
      <c r="BP402" s="95"/>
      <c r="BQ402" s="95"/>
      <c r="BR402" s="95"/>
      <c r="BS402" s="95"/>
      <c r="BT402" s="95"/>
      <c r="BU402" s="95"/>
    </row>
    <row r="403" spans="58:73" x14ac:dyDescent="0.15">
      <c r="BF403" s="95"/>
      <c r="BG403" s="95"/>
      <c r="BH403" s="95"/>
      <c r="BI403" s="95"/>
      <c r="BJ403" s="95"/>
      <c r="BK403" s="95"/>
      <c r="BN403" s="95"/>
      <c r="BO403" s="95"/>
      <c r="BP403" s="95"/>
      <c r="BQ403" s="95"/>
      <c r="BR403" s="95"/>
      <c r="BS403" s="95"/>
      <c r="BT403" s="95"/>
      <c r="BU403" s="95"/>
    </row>
    <row r="404" spans="58:73" x14ac:dyDescent="0.15">
      <c r="BF404" s="95"/>
      <c r="BG404" s="95"/>
      <c r="BH404" s="95"/>
      <c r="BI404" s="95"/>
      <c r="BJ404" s="95"/>
      <c r="BK404" s="95"/>
      <c r="BN404" s="95"/>
      <c r="BO404" s="95"/>
      <c r="BP404" s="95"/>
      <c r="BQ404" s="95"/>
      <c r="BR404" s="95"/>
      <c r="BS404" s="95"/>
      <c r="BT404" s="95"/>
      <c r="BU404" s="95"/>
    </row>
    <row r="405" spans="58:73" x14ac:dyDescent="0.15">
      <c r="BF405" s="95"/>
      <c r="BG405" s="95"/>
      <c r="BH405" s="95"/>
      <c r="BI405" s="95"/>
      <c r="BJ405" s="95"/>
      <c r="BK405" s="95"/>
      <c r="BN405" s="95"/>
      <c r="BO405" s="95"/>
      <c r="BP405" s="95"/>
      <c r="BQ405" s="95"/>
      <c r="BR405" s="95"/>
      <c r="BS405" s="95"/>
      <c r="BT405" s="95"/>
      <c r="BU405" s="95"/>
    </row>
    <row r="406" spans="58:73" x14ac:dyDescent="0.15">
      <c r="BF406" s="95"/>
      <c r="BG406" s="95"/>
      <c r="BH406" s="95"/>
      <c r="BI406" s="95"/>
      <c r="BJ406" s="95"/>
      <c r="BK406" s="95"/>
      <c r="BN406" s="95"/>
      <c r="BO406" s="95"/>
      <c r="BP406" s="95"/>
      <c r="BQ406" s="95"/>
      <c r="BR406" s="95"/>
      <c r="BS406" s="95"/>
      <c r="BT406" s="95"/>
      <c r="BU406" s="95"/>
    </row>
    <row r="407" spans="58:73" x14ac:dyDescent="0.15">
      <c r="BF407" s="95"/>
      <c r="BG407" s="95"/>
      <c r="BH407" s="95"/>
      <c r="BI407" s="95"/>
      <c r="BJ407" s="95"/>
      <c r="BK407" s="95"/>
      <c r="BN407" s="95"/>
      <c r="BO407" s="95"/>
      <c r="BP407" s="95"/>
      <c r="BQ407" s="95"/>
      <c r="BR407" s="95"/>
      <c r="BS407" s="95"/>
      <c r="BT407" s="95"/>
      <c r="BU407" s="95"/>
    </row>
    <row r="408" spans="58:73" x14ac:dyDescent="0.15">
      <c r="BF408" s="95"/>
      <c r="BG408" s="95"/>
      <c r="BH408" s="95"/>
      <c r="BI408" s="95"/>
      <c r="BJ408" s="95"/>
      <c r="BK408" s="95"/>
      <c r="BN408" s="95"/>
      <c r="BO408" s="95"/>
      <c r="BP408" s="95"/>
      <c r="BQ408" s="95"/>
      <c r="BR408" s="95"/>
      <c r="BS408" s="95"/>
      <c r="BT408" s="95"/>
      <c r="BU408" s="95"/>
    </row>
  </sheetData>
  <mergeCells count="12">
    <mergeCell ref="C3:H3"/>
    <mergeCell ref="M5:T5"/>
    <mergeCell ref="V5:AC5"/>
    <mergeCell ref="C4:H6"/>
    <mergeCell ref="B4:B6"/>
    <mergeCell ref="BE5:BJ5"/>
    <mergeCell ref="BN5:BS5"/>
    <mergeCell ref="C7:H9"/>
    <mergeCell ref="B7:B9"/>
    <mergeCell ref="AF5:AM5"/>
    <mergeCell ref="AZ5:BA5"/>
    <mergeCell ref="AP5:AX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1:BU408"/>
  <sheetViews>
    <sheetView topLeftCell="AH76" workbookViewId="0">
      <selection activeCell="AZ8" sqref="AZ8"/>
    </sheetView>
  </sheetViews>
  <sheetFormatPr defaultColWidth="6.625" defaultRowHeight="11.25" x14ac:dyDescent="0.15"/>
  <cols>
    <col min="1" max="4" width="6.625" style="14"/>
    <col min="5" max="5" width="8.25" style="14" bestFit="1" customWidth="1"/>
    <col min="6" max="9" width="6.625" style="14"/>
    <col min="10" max="10" width="1.625" style="26" customWidth="1"/>
    <col min="11" max="24" width="6.625" style="14"/>
    <col min="25" max="29" width="6.625" style="14" customWidth="1"/>
    <col min="30" max="31" width="6.625" style="14"/>
    <col min="32" max="36" width="6.625" style="14" customWidth="1"/>
    <col min="37" max="38" width="6.625" style="14"/>
    <col min="39" max="46" width="6.625" style="14" customWidth="1"/>
    <col min="47" max="53" width="6.625" style="14"/>
    <col min="54" max="54" width="6.625" style="26"/>
    <col min="55" max="65" width="6.625" style="14"/>
    <col min="66" max="73" width="6.625" style="14" customWidth="1"/>
    <col min="74" max="16384" width="6.625" style="14"/>
  </cols>
  <sheetData>
    <row r="1" spans="2:73" x14ac:dyDescent="0.15">
      <c r="L1" s="14" t="s">
        <v>86</v>
      </c>
      <c r="AE1" s="14" t="s">
        <v>3</v>
      </c>
      <c r="BD1" s="14" t="s">
        <v>86</v>
      </c>
      <c r="BM1" s="14" t="s">
        <v>3</v>
      </c>
    </row>
    <row r="2" spans="2:73" x14ac:dyDescent="0.15">
      <c r="L2" s="94" t="s">
        <v>217</v>
      </c>
      <c r="AE2" s="94" t="s">
        <v>218</v>
      </c>
      <c r="BD2" s="94" t="s">
        <v>217</v>
      </c>
      <c r="BM2" s="94" t="s">
        <v>218</v>
      </c>
    </row>
    <row r="3" spans="2:73" ht="11.25" customHeight="1" x14ac:dyDescent="0.15">
      <c r="B3" s="18"/>
      <c r="C3" s="127" t="s">
        <v>158</v>
      </c>
      <c r="D3" s="127"/>
      <c r="E3" s="127"/>
      <c r="F3" s="127"/>
      <c r="G3" s="127"/>
      <c r="H3" s="127"/>
    </row>
    <row r="4" spans="2:73" x14ac:dyDescent="0.15">
      <c r="B4" s="126" t="s">
        <v>159</v>
      </c>
      <c r="C4" s="126" t="s">
        <v>233</v>
      </c>
      <c r="D4" s="126"/>
      <c r="E4" s="126"/>
      <c r="F4" s="126"/>
      <c r="G4" s="126"/>
      <c r="H4" s="126"/>
    </row>
    <row r="5" spans="2:73" ht="11.25" customHeight="1" x14ac:dyDescent="0.15">
      <c r="B5" s="126"/>
      <c r="C5" s="126"/>
      <c r="D5" s="126"/>
      <c r="E5" s="126"/>
      <c r="F5" s="126"/>
      <c r="G5" s="126"/>
      <c r="H5" s="126"/>
      <c r="M5" s="125" t="s">
        <v>164</v>
      </c>
      <c r="N5" s="125"/>
      <c r="O5" s="125"/>
      <c r="P5" s="125"/>
      <c r="Q5" s="125"/>
      <c r="R5" s="125"/>
      <c r="S5" s="125"/>
      <c r="T5" s="125"/>
      <c r="V5" s="125" t="s">
        <v>154</v>
      </c>
      <c r="W5" s="125"/>
      <c r="X5" s="125"/>
      <c r="Y5" s="125"/>
      <c r="Z5" s="125"/>
      <c r="AA5" s="125"/>
      <c r="AB5" s="125"/>
      <c r="AC5" s="125"/>
      <c r="AF5" s="125" t="s">
        <v>165</v>
      </c>
      <c r="AG5" s="125"/>
      <c r="AH5" s="125"/>
      <c r="AI5" s="125"/>
      <c r="AJ5" s="125"/>
      <c r="AK5" s="125"/>
      <c r="AL5" s="125"/>
      <c r="AM5" s="125"/>
      <c r="AP5" s="125" t="s">
        <v>155</v>
      </c>
      <c r="AQ5" s="125"/>
      <c r="AR5" s="125"/>
      <c r="AS5" s="125"/>
      <c r="AT5" s="125"/>
      <c r="AU5" s="125"/>
      <c r="AV5" s="125"/>
      <c r="AW5" s="125"/>
      <c r="AZ5" s="125" t="s">
        <v>308</v>
      </c>
      <c r="BA5" s="125"/>
      <c r="BE5" s="125" t="s">
        <v>164</v>
      </c>
      <c r="BF5" s="125"/>
      <c r="BG5" s="125"/>
      <c r="BH5" s="125"/>
      <c r="BI5" s="125"/>
      <c r="BJ5" s="125"/>
      <c r="BN5" s="125" t="s">
        <v>165</v>
      </c>
      <c r="BO5" s="125"/>
      <c r="BP5" s="125"/>
      <c r="BQ5" s="125"/>
      <c r="BR5" s="125"/>
      <c r="BS5" s="125"/>
    </row>
    <row r="6" spans="2:73" x14ac:dyDescent="0.15">
      <c r="B6" s="126"/>
      <c r="C6" s="126"/>
      <c r="D6" s="126"/>
      <c r="E6" s="126"/>
      <c r="F6" s="126"/>
      <c r="G6" s="126"/>
      <c r="H6" s="126"/>
      <c r="L6" s="14" t="s">
        <v>379</v>
      </c>
      <c r="M6" s="14" t="s">
        <v>98</v>
      </c>
      <c r="N6" s="14" t="s">
        <v>109</v>
      </c>
      <c r="O6" s="14" t="s">
        <v>108</v>
      </c>
      <c r="P6" s="14" t="s">
        <v>66</v>
      </c>
      <c r="Q6" s="14" t="s">
        <v>228</v>
      </c>
      <c r="R6" s="14" t="s">
        <v>368</v>
      </c>
      <c r="S6" s="14" t="s">
        <v>367</v>
      </c>
      <c r="T6" s="14" t="s">
        <v>224</v>
      </c>
      <c r="U6" s="89" t="s">
        <v>226</v>
      </c>
      <c r="V6" s="14" t="s">
        <v>98</v>
      </c>
      <c r="W6" s="14" t="s">
        <v>109</v>
      </c>
      <c r="X6" s="14" t="s">
        <v>153</v>
      </c>
      <c r="Y6" s="14" t="s">
        <v>220</v>
      </c>
      <c r="Z6" s="14" t="s">
        <v>221</v>
      </c>
      <c r="AA6" s="14" t="s">
        <v>368</v>
      </c>
      <c r="AB6" s="14" t="s">
        <v>367</v>
      </c>
      <c r="AC6" s="14" t="s">
        <v>224</v>
      </c>
      <c r="AE6" s="14" t="s">
        <v>379</v>
      </c>
      <c r="AF6" s="14" t="s">
        <v>98</v>
      </c>
      <c r="AG6" s="14" t="s">
        <v>109</v>
      </c>
      <c r="AH6" s="14" t="s">
        <v>108</v>
      </c>
      <c r="AI6" s="14" t="s">
        <v>220</v>
      </c>
      <c r="AJ6" s="14" t="s">
        <v>221</v>
      </c>
      <c r="AK6" s="14" t="s">
        <v>368</v>
      </c>
      <c r="AL6" s="14" t="s">
        <v>367</v>
      </c>
      <c r="AM6" s="14" t="s">
        <v>102</v>
      </c>
      <c r="AN6" s="14" t="s">
        <v>224</v>
      </c>
      <c r="AO6" s="89" t="s">
        <v>222</v>
      </c>
      <c r="AP6" s="14" t="s">
        <v>98</v>
      </c>
      <c r="AQ6" s="14" t="s">
        <v>109</v>
      </c>
      <c r="AR6" s="14" t="s">
        <v>108</v>
      </c>
      <c r="AS6" s="14" t="s">
        <v>220</v>
      </c>
      <c r="AT6" s="14" t="s">
        <v>221</v>
      </c>
      <c r="AU6" s="14" t="s">
        <v>368</v>
      </c>
      <c r="AV6" s="14" t="s">
        <v>367</v>
      </c>
      <c r="AW6" s="14" t="s">
        <v>102</v>
      </c>
      <c r="AX6" s="14" t="s">
        <v>224</v>
      </c>
      <c r="AZ6" s="14" t="s">
        <v>327</v>
      </c>
      <c r="BA6" s="14" t="s">
        <v>326</v>
      </c>
      <c r="BD6" s="14" t="s">
        <v>97</v>
      </c>
      <c r="BE6" s="14" t="s">
        <v>98</v>
      </c>
      <c r="BF6" s="14" t="s">
        <v>109</v>
      </c>
      <c r="BG6" s="14" t="s">
        <v>108</v>
      </c>
      <c r="BH6" s="14" t="s">
        <v>66</v>
      </c>
      <c r="BI6" s="14" t="s">
        <v>228</v>
      </c>
      <c r="BJ6" s="14" t="s">
        <v>224</v>
      </c>
      <c r="BK6" s="14" t="s">
        <v>144</v>
      </c>
      <c r="BM6" s="14" t="s">
        <v>97</v>
      </c>
      <c r="BN6" s="14" t="s">
        <v>98</v>
      </c>
      <c r="BO6" s="14" t="s">
        <v>109</v>
      </c>
      <c r="BP6" s="14" t="s">
        <v>108</v>
      </c>
      <c r="BQ6" s="14" t="s">
        <v>220</v>
      </c>
      <c r="BR6" s="14" t="s">
        <v>221</v>
      </c>
      <c r="BS6" s="14" t="s">
        <v>102</v>
      </c>
      <c r="BT6" s="14" t="s">
        <v>224</v>
      </c>
      <c r="BU6" s="14" t="s">
        <v>144</v>
      </c>
    </row>
    <row r="7" spans="2:73" x14ac:dyDescent="0.15">
      <c r="B7" s="126" t="s">
        <v>3</v>
      </c>
      <c r="C7" s="126" t="s">
        <v>234</v>
      </c>
      <c r="D7" s="126"/>
      <c r="E7" s="126"/>
      <c r="F7" s="126"/>
      <c r="G7" s="126"/>
      <c r="H7" s="126"/>
      <c r="L7" s="91">
        <v>1</v>
      </c>
      <c r="M7" s="72">
        <v>60</v>
      </c>
      <c r="N7" s="72">
        <f>[6]武将升级!$H$8</f>
        <v>800</v>
      </c>
      <c r="O7" s="72">
        <f>N7</f>
        <v>800</v>
      </c>
      <c r="P7" s="92">
        <f>武将属性!$AE5</f>
        <v>0</v>
      </c>
      <c r="Q7" s="92">
        <f>武将属性!$AE5</f>
        <v>0</v>
      </c>
      <c r="R7" s="92">
        <f>武将属性!BH5</f>
        <v>1.3003594917961657E-2</v>
      </c>
      <c r="S7" s="92">
        <f>R7</f>
        <v>1.3003594917961657E-2</v>
      </c>
      <c r="T7" s="91">
        <f>战法技能效用!AL5</f>
        <v>1.3020247654569161E-2</v>
      </c>
      <c r="U7" s="91">
        <f>M7*N7*50*(1+P7)*O7*50*(1+Q7)*(1+T7)^2/100000*(1+R7)*(1+S7)</f>
        <v>1010949.4909829631</v>
      </c>
      <c r="V7" s="95">
        <f>$U7/M7+0.5*($U7/((1+$T7)^2))^(-0.5)*$U7/M7/(1+$T7)*(2*$AO7/((1+$AN7)^2))^0.5*(1+$AN7)</f>
        <v>25211.862834446791</v>
      </c>
      <c r="W7" s="95">
        <f t="shared" ref="W7:X22" si="0">$U7/N7+0.5*($U7/((1+$T7)^2))^(-0.5)*$U7/N7/(1+$T7)*(2*$AO7/((1+$AN7)^2))^0.5*(1+$AN7)</f>
        <v>1890.8897125835092</v>
      </c>
      <c r="X7" s="95">
        <f t="shared" si="0"/>
        <v>1890.8897125835092</v>
      </c>
      <c r="Y7" s="95">
        <f>$U7/(1+P7)+0.5*($U7/((1+$T7)^2))^(-0.5)*$U7/(1+P7)/(1+$T7)*(2*$AO7/((1+$AN7)^2))^0.5*(1+$AN7)</f>
        <v>1512711.7700668075</v>
      </c>
      <c r="Z7" s="95">
        <f>Y7</f>
        <v>1512711.7700668075</v>
      </c>
      <c r="AA7" s="95">
        <f>$U7/(1+R7)+0.5*($U7/((1+$T7)^2))^(-0.5)*$U7/(1+R7)/(1+$T7)*(2*$AO7/((1+$AN7)^2))^0.5*(1+$AN7)</f>
        <v>1493293.5851913879</v>
      </c>
      <c r="AB7" s="95">
        <f>AA7</f>
        <v>1493293.5851913879</v>
      </c>
      <c r="AC7" s="95">
        <f>$U7/(1+T7)*2+2^0.5*(U7/((1+T7)^2))^0.5*AO7^0.5</f>
        <v>2986538.0747703058</v>
      </c>
      <c r="AD7" s="91"/>
      <c r="AE7" s="91">
        <v>1</v>
      </c>
      <c r="AF7" s="72">
        <f>M7</f>
        <v>60</v>
      </c>
      <c r="AG7" s="72">
        <f>[7]士兵阶位属性!$D$20</f>
        <v>200</v>
      </c>
      <c r="AH7" s="72">
        <f>[7]士兵阶位属性!$D$20</f>
        <v>200</v>
      </c>
      <c r="AI7" s="92">
        <f>士兵属性!$P5</f>
        <v>0</v>
      </c>
      <c r="AJ7" s="92">
        <f>士兵属性!$P5</f>
        <v>0</v>
      </c>
      <c r="AK7" s="92">
        <f>士兵属性!AW5</f>
        <v>1.3003594917961657E-2</v>
      </c>
      <c r="AL7" s="92">
        <f>AK7</f>
        <v>1.3003594917961657E-2</v>
      </c>
      <c r="AM7" s="72">
        <v>1000</v>
      </c>
      <c r="AN7" s="91">
        <f>战法技能效用!AR5</f>
        <v>5.5801061376724989E-3</v>
      </c>
      <c r="AO7" s="91">
        <f>AF7*AG7*0.2*(1+AI7)*AH7*0.2*(1+AJ7)*(AM7^2)/2*(1+AN7)^2/100000*(1+AK7)*(1+AL7)</f>
        <v>498077.07893817336</v>
      </c>
      <c r="AP7" s="95">
        <f>($AO7/AF7+2^0.5*0.5*($U7)^0.5*($AO7/((1+$AN7)^2))^(-0.5)*$AO7/AF7/(1+$AN7))/0.8^0.5</f>
        <v>18630.906425974848</v>
      </c>
      <c r="AQ7" s="95">
        <f>($AO7/AG7+2^0.5*0.5*($U7)^0.5*($AO7/((1+$AN7)^2))^(-0.5)*$AO7/AG7/(1+$AN7))</f>
        <v>4999.1967901100888</v>
      </c>
      <c r="AR7" s="95">
        <f>($AO7/AH7+2^0.5*0.5*($U7)^0.5*($AO7/((1+$AN7)^2))^(-0.5)*$AO7/AH7/(1+$AN7))</f>
        <v>4999.1967901100888</v>
      </c>
      <c r="AS7" s="95">
        <f>($AO7/(1+AI7)+2^0.5*0.5*($U7)^0.5*($AO7/((1+$AN7)^2))^(-0.5)*$AO7/(1+AI7)/(1+$AN7))/0.8^0.5</f>
        <v>1117854.3855584909</v>
      </c>
      <c r="AT7" s="95">
        <f>AS7</f>
        <v>1117854.3855584909</v>
      </c>
      <c r="AU7" s="95">
        <f>($AO7/(1+AK7)+2^0.5*0.5*($U7)^0.5*($AO7/((1+$AN7)^2))^(-0.5)*$AO7/(1+AK7)/(1+$AN7))/0.8^0.5</f>
        <v>1103504.855428495</v>
      </c>
      <c r="AV7" s="95">
        <f>AU7</f>
        <v>1103504.855428495</v>
      </c>
      <c r="AW7" s="95">
        <f>$AO7/AM7*2+2^0.5*0.5*($U7)^0.5*($AO7/((1+$AN7)^2))^(-0.5)*$AO7/AM7*2/(1+$AN7)</f>
        <v>1999.6787160440358</v>
      </c>
      <c r="AX7" s="95">
        <f>$AO7/(1+AN7)*2+2^0.5*U7^0.5*(AO7/((1+AN7)^2))^0.5</f>
        <v>1988582.2162140729</v>
      </c>
      <c r="AZ7" s="14">
        <f>AO7/(1+AN7)^2/(U7/(1+T7)^2)</f>
        <v>0.5</v>
      </c>
      <c r="BA7" s="14">
        <f>AO7/U7</f>
        <v>0.49268245681976125</v>
      </c>
      <c r="BD7" s="95">
        <v>1</v>
      </c>
      <c r="BE7" s="95">
        <f>求节点(节奏总纲!$E$4:$E$163,M$7:M$166,$BD7)</f>
        <v>90.316920057622028</v>
      </c>
      <c r="BF7" s="95">
        <f>求节点(节奏总纲!$E$4:$E$163,N$7:N$166,$BD7)</f>
        <v>1668.7639330052259</v>
      </c>
      <c r="BG7" s="95">
        <f>求节点(节奏总纲!$E$4:$E$163,O$7:O$166,$BD7)</f>
        <v>1668.7639330052259</v>
      </c>
      <c r="BH7" s="95">
        <f>求节点(节奏总纲!$E$4:$E$163,P$7:P$166,$BD7)</f>
        <v>4.1028459019843533E-4</v>
      </c>
      <c r="BI7" s="95">
        <f>求节点(节奏总纲!$E$4:$E$163,Q$7:Q$166,$BD7)</f>
        <v>4.1028459019843533E-4</v>
      </c>
      <c r="BJ7" s="95">
        <f>求节点(节奏总纲!$E$4:$E$163,T$7:T$166,$BD7)</f>
        <v>0.16927565639375325</v>
      </c>
      <c r="BK7" s="95">
        <f>求节点(节奏总纲!$E$4:$E$163,U$7:U$166,$BD7)</f>
        <v>9502252.9801573493</v>
      </c>
      <c r="BL7" s="91"/>
      <c r="BM7" s="95">
        <v>1</v>
      </c>
      <c r="BN7" s="95">
        <f>求节点(节奏总纲!$E$4:$E$163,AF$7:AF$166,$BD7)</f>
        <v>90.316920057622028</v>
      </c>
      <c r="BO7" s="95">
        <f>求节点(节奏总纲!$E$4:$E$163,AG$7:AG$166,$BD7)</f>
        <v>271.83696015933486</v>
      </c>
      <c r="BP7" s="95">
        <f>求节点(节奏总纲!$E$4:$E$163,AH$7:AH$166,$BD7)</f>
        <v>271.83696015933486</v>
      </c>
      <c r="BQ7" s="95">
        <f>求节点(节奏总纲!$E$4:$E$163,AI$7:AI$166,$BD7)</f>
        <v>4.1028459019843533E-4</v>
      </c>
      <c r="BR7" s="95">
        <f>求节点(节奏总纲!$E$4:$E$163,AJ$7:AJ$166,$BD7)</f>
        <v>4.1028459019843533E-4</v>
      </c>
      <c r="BS7" s="95">
        <f>求节点(节奏总纲!$E$4:$E$163,AM$7:AM$166,$BD7)</f>
        <v>2349.1286137364473</v>
      </c>
      <c r="BT7" s="95">
        <f>求节点(节奏总纲!$E$4:$E$163,AN$7:AN$166,$BD7)</f>
        <v>0.11519802170563205</v>
      </c>
      <c r="BU7" s="95">
        <f>求节点(节奏总纲!$E$4:$E$163,AO$7:AO$166,$BD7)</f>
        <v>10119244.709641015</v>
      </c>
    </row>
    <row r="8" spans="2:73" ht="11.25" customHeight="1" x14ac:dyDescent="0.15">
      <c r="B8" s="126"/>
      <c r="C8" s="126"/>
      <c r="D8" s="126"/>
      <c r="E8" s="126"/>
      <c r="F8" s="126"/>
      <c r="G8" s="126"/>
      <c r="H8" s="126"/>
      <c r="L8" s="91">
        <v>2</v>
      </c>
      <c r="M8" s="96">
        <f>(M$17-M$7)/($L$17-$L$7)+M7</f>
        <v>63.014491020871354</v>
      </c>
      <c r="N8" s="96">
        <f t="shared" ref="N8:O16" si="1">(N$17-N$7)/($L$17-$L$7)+N7</f>
        <v>885.48939618463646</v>
      </c>
      <c r="O8" s="96">
        <f t="shared" si="1"/>
        <v>885.48939618463646</v>
      </c>
      <c r="P8" s="92">
        <f>武将属性!$AE6</f>
        <v>0</v>
      </c>
      <c r="Q8" s="92">
        <f>武将属性!$AE6</f>
        <v>0</v>
      </c>
      <c r="R8" s="92">
        <f>武将属性!BH6</f>
        <v>2.5336285024496637E-2</v>
      </c>
      <c r="S8" s="92">
        <f t="shared" ref="S8:S71" si="2">R8</f>
        <v>2.5336285024496637E-2</v>
      </c>
      <c r="T8" s="91">
        <f>战法技能效用!AL6</f>
        <v>2.6040495309138295E-2</v>
      </c>
      <c r="U8" s="91">
        <f t="shared" ref="U8:U71" si="3">M8*N8*50*(1+P8)*O8*50*(1+Q8)*(1+T8)^2/100000*(1+R8)*(1+S8)</f>
        <v>1367126.8967979604</v>
      </c>
      <c r="V8" s="95">
        <f t="shared" ref="V8:X71" si="4">$U8/M8+0.5*($U8/((1+$T8)^2))^(-0.5)*$U8/M8/(1+$T8)*(2*$AO8/((1+$AN8)^2))^0.5*(1+$AN8)</f>
        <v>33094.839858658561</v>
      </c>
      <c r="W8" s="95">
        <f t="shared" si="0"/>
        <v>2355.1433795778285</v>
      </c>
      <c r="X8" s="95">
        <f t="shared" si="0"/>
        <v>2355.1433795778285</v>
      </c>
      <c r="Y8" s="95">
        <f t="shared" ref="Y8:Y71" si="5">$U8/(1+P8)+0.5*($U8/((1+$T8)^2))^(-0.5)*$U8/(1+P8)/(1+$T8)*(2*$AO8/((1+$AN8)^2))^0.5*(1+$AN8)</f>
        <v>2085454.4891106153</v>
      </c>
      <c r="Z8" s="95">
        <f t="shared" ref="Z8:Z71" si="6">Y8</f>
        <v>2085454.4891106153</v>
      </c>
      <c r="AA8" s="95">
        <f t="shared" ref="AA8:AA71" si="7">$U8/(1+R8)+0.5*($U8/((1+$T8)^2))^(-0.5)*$U8/(1+R8)/(1+$T8)*(2*$AO8/((1+$AN8)^2))^0.5*(1+$AN8)</f>
        <v>2033922.4501947584</v>
      </c>
      <c r="AB8" s="95">
        <f t="shared" ref="AB8:AB71" si="8">AA8</f>
        <v>2033922.4501947584</v>
      </c>
      <c r="AC8" s="95">
        <f t="shared" ref="AC8:AC71" si="9">$U8/(1+T8)*2+2^0.5*(U8/((1+T8)^2))^0.5*AO8^0.5</f>
        <v>4065052.9850330791</v>
      </c>
      <c r="AD8" s="91"/>
      <c r="AE8" s="91">
        <v>2</v>
      </c>
      <c r="AF8" s="96">
        <f>(AF$17-AF$7)/($L$17-$L$7)+AF7</f>
        <v>63.014491020871354</v>
      </c>
      <c r="AG8" s="96">
        <f t="shared" ref="AG8:AH16" si="10">(AG$17-AG$7)/($L$17-$L$7)+AG7</f>
        <v>207.10729986944429</v>
      </c>
      <c r="AH8" s="96">
        <f t="shared" si="10"/>
        <v>207.10729986944429</v>
      </c>
      <c r="AI8" s="92">
        <f>士兵属性!$P6</f>
        <v>0</v>
      </c>
      <c r="AJ8" s="92">
        <f>士兵属性!$P6</f>
        <v>0</v>
      </c>
      <c r="AK8" s="92">
        <f>士兵属性!AW6</f>
        <v>2.5336285024496637E-2</v>
      </c>
      <c r="AL8" s="92">
        <f t="shared" ref="AL8:AL71" si="11">AK8</f>
        <v>2.5336285024496637E-2</v>
      </c>
      <c r="AM8" s="96">
        <f>(AM$17-AM$7)/($L$17-$L$7)+AM7</f>
        <v>1133.6809833025613</v>
      </c>
      <c r="AN8" s="91">
        <f>战法技能效用!AR6</f>
        <v>1.6588806881367959E-2</v>
      </c>
      <c r="AO8" s="91">
        <f t="shared" ref="AO8:AO71" si="12">AF8*AG8*0.2*(1+AI8)*AH8*0.2*(1+AJ8)*(AM8^2)/2*(1+AN8)^2/100000*(1+AK8)*(1+AL8)</f>
        <v>754859.74430938531</v>
      </c>
      <c r="AP8" s="95">
        <f t="shared" ref="AP8:AP71" si="13">($AO8/AF8+2^0.5*0.5*($U8)^0.5*($AO8/((1+$AN8)^2))^(-0.5)*$AO8/AF8/(1+$AN8))/0.8^0.5</f>
        <v>26138.011867680372</v>
      </c>
      <c r="AQ8" s="95">
        <f t="shared" ref="AQ8:AR71" si="14">($AO8/AG8+2^0.5*0.5*($U8)^0.5*($AO8/((1+$AN8)^2))^(-0.5)*$AO8/AG8/(1+$AN8))</f>
        <v>7113.1598816203186</v>
      </c>
      <c r="AR8" s="95">
        <f t="shared" si="14"/>
        <v>7113.1598816203186</v>
      </c>
      <c r="AS8" s="95">
        <f t="shared" ref="AS8:AS71" si="15">($AO8/(1+AI8)+2^0.5*0.5*($U8)^0.5*($AO8/((1+$AN8)^2))^(-0.5)*$AO8/(1+AI8)/(1+$AN8))/0.8^0.5</f>
        <v>1647073.5141393738</v>
      </c>
      <c r="AT8" s="95">
        <f t="shared" ref="AT8:AT71" si="16">AS8</f>
        <v>1647073.5141393738</v>
      </c>
      <c r="AU8" s="95">
        <f t="shared" ref="AU8:AU71" si="17">($AO8/(1+AK8)+2^0.5*0.5*($U8)^0.5*($AO8/((1+$AN8)^2))^(-0.5)*$AO8/(1+AK8)/(1+$AN8))/0.8^0.5</f>
        <v>1606373.9654936946</v>
      </c>
      <c r="AV8" s="95">
        <f t="shared" ref="AV8:AV71" si="18">AU8</f>
        <v>1606373.9654936946</v>
      </c>
      <c r="AW8" s="95">
        <f t="shared" ref="AW8:AW71" si="19">$AO8/AM8*2+2^0.5*0.5*($U8)^0.5*($AO8/((1+$AN8)^2))^(-0.5)*$AO8/AM8*2/(1+$AN8)</f>
        <v>2598.9451323959802</v>
      </c>
      <c r="AX8" s="95">
        <f t="shared" ref="AX8:AX71" si="20">$AO8/(1+AN8)*2+2^0.5*U8^0.5*(AO8/((1+AN8)^2))^0.5</f>
        <v>2898295.4103958686</v>
      </c>
      <c r="AZ8" s="14">
        <f t="shared" ref="AZ8:AZ71" si="21">AO8/(1+AN8)^2/(U8/(1+T8)^2)</f>
        <v>0.56246537671343677</v>
      </c>
      <c r="BA8" s="14">
        <f>AO8/U8</f>
        <v>0.55215045953480468</v>
      </c>
      <c r="BD8" s="95">
        <v>2</v>
      </c>
      <c r="BE8" s="95">
        <f>求节点(节奏总纲!$E$4:$E$163,M$7:M$166,$BD8)</f>
        <v>97.676738347573647</v>
      </c>
      <c r="BF8" s="95">
        <f>求节点(节奏总纲!$E$4:$E$163,N$7:N$166,$BD8)</f>
        <v>2240.9117471261316</v>
      </c>
      <c r="BG8" s="95">
        <f>求节点(节奏总纲!$E$4:$E$163,O$7:O$166,$BD8)</f>
        <v>2240.9117471261316</v>
      </c>
      <c r="BH8" s="95">
        <f>求节点(节奏总纲!$E$4:$E$163,P$7:P$166,$BD8)</f>
        <v>4.0528451291669638E-3</v>
      </c>
      <c r="BI8" s="95">
        <f>求节点(节奏总纲!$E$4:$E$163,Q$7:Q$166,$BD8)</f>
        <v>4.0528451291669638E-3</v>
      </c>
      <c r="BJ8" s="95">
        <f>求节点(节奏总纲!$E$4:$E$163,T$7:T$166,$BD8)</f>
        <v>0.37076833762903727</v>
      </c>
      <c r="BK8" s="95">
        <f>求节点(节奏总纲!$E$4:$E$163,U$7:U$166,$BD8)</f>
        <v>25658367.409203596</v>
      </c>
      <c r="BL8" s="91"/>
      <c r="BM8" s="95">
        <v>2</v>
      </c>
      <c r="BN8" s="95">
        <f>求节点(节奏总纲!$E$4:$E$163,AF$7:AF$166,$BD8)</f>
        <v>97.676738347573647</v>
      </c>
      <c r="BO8" s="95">
        <f>求节点(节奏总纲!$E$4:$E$163,AG$7:AG$166,$BD8)</f>
        <v>303.18135980033389</v>
      </c>
      <c r="BP8" s="95">
        <f>求节点(节奏总纲!$E$4:$E$163,AH$7:AH$166,$BD8)</f>
        <v>303.18135980033389</v>
      </c>
      <c r="BQ8" s="95">
        <f>求节点(节奏总纲!$E$4:$E$163,AI$7:AI$166,$BD8)</f>
        <v>4.0528451291669638E-3</v>
      </c>
      <c r="BR8" s="95">
        <f>求节点(节奏总纲!$E$4:$E$163,AJ$7:AJ$166,$BD8)</f>
        <v>4.0528451291669638E-3</v>
      </c>
      <c r="BS8" s="95">
        <f>求节点(节奏总纲!$E$4:$E$163,AM$7:AM$166,$BD8)</f>
        <v>2825.1568721631324</v>
      </c>
      <c r="BT8" s="95">
        <f>求节点(节奏总纲!$E$4:$E$163,AN$7:AN$166,$BD8)</f>
        <v>0.17421895510567359</v>
      </c>
      <c r="BU8" s="95">
        <f>求节点(节奏总纲!$E$4:$E$163,AO$7:AO$166,$BD8)</f>
        <v>21993553.969429251</v>
      </c>
    </row>
    <row r="9" spans="2:73" x14ac:dyDescent="0.15">
      <c r="B9" s="126"/>
      <c r="C9" s="126"/>
      <c r="D9" s="126"/>
      <c r="E9" s="126"/>
      <c r="F9" s="126"/>
      <c r="G9" s="126"/>
      <c r="H9" s="126"/>
      <c r="L9" s="91">
        <v>3</v>
      </c>
      <c r="M9" s="96">
        <f t="shared" ref="M9:M16" si="22">(M$17-M$7)/($L$17-$L$7)+M8</f>
        <v>66.028982041742708</v>
      </c>
      <c r="N9" s="96">
        <f t="shared" si="1"/>
        <v>970.97879236927292</v>
      </c>
      <c r="O9" s="96">
        <f t="shared" si="1"/>
        <v>970.97879236927292</v>
      </c>
      <c r="P9" s="92">
        <f>武将属性!$AE7</f>
        <v>0</v>
      </c>
      <c r="Q9" s="92">
        <f>武将属性!$AE7</f>
        <v>0</v>
      </c>
      <c r="R9" s="92">
        <f>武将属性!BH7</f>
        <v>2.9677983162784877E-2</v>
      </c>
      <c r="S9" s="92">
        <f t="shared" si="2"/>
        <v>2.9677983162784877E-2</v>
      </c>
      <c r="T9" s="91">
        <f>战法技能效用!AL7</f>
        <v>3.9060742963707436E-2</v>
      </c>
      <c r="U9" s="91">
        <f t="shared" si="3"/>
        <v>1781471.2848624645</v>
      </c>
      <c r="V9" s="95">
        <f t="shared" si="4"/>
        <v>41901.08619075529</v>
      </c>
      <c r="W9" s="95">
        <f t="shared" si="0"/>
        <v>2849.3784718695442</v>
      </c>
      <c r="X9" s="95">
        <f t="shared" si="0"/>
        <v>2849.3784718695442</v>
      </c>
      <c r="Y9" s="95">
        <f t="shared" si="5"/>
        <v>2766686.0676188944</v>
      </c>
      <c r="Z9" s="95">
        <f t="shared" si="6"/>
        <v>2766686.0676188944</v>
      </c>
      <c r="AA9" s="95">
        <f t="shared" si="7"/>
        <v>2686943.0179721545</v>
      </c>
      <c r="AB9" s="95">
        <f t="shared" si="8"/>
        <v>2686943.0179721545</v>
      </c>
      <c r="AC9" s="95">
        <f t="shared" si="9"/>
        <v>5325359.6314831227</v>
      </c>
      <c r="AD9" s="91"/>
      <c r="AE9" s="91">
        <v>3</v>
      </c>
      <c r="AF9" s="96">
        <f t="shared" ref="AF9:AF16" si="23">(AF$17-AF$7)/($L$17-$L$7)+AF8</f>
        <v>66.028982041742708</v>
      </c>
      <c r="AG9" s="96">
        <f t="shared" si="10"/>
        <v>214.21459973888858</v>
      </c>
      <c r="AH9" s="96">
        <f t="shared" si="10"/>
        <v>214.21459973888858</v>
      </c>
      <c r="AI9" s="92">
        <f>士兵属性!$P7</f>
        <v>0</v>
      </c>
      <c r="AJ9" s="92">
        <f>士兵属性!$P7</f>
        <v>0</v>
      </c>
      <c r="AK9" s="92">
        <f>士兵属性!AW7</f>
        <v>2.9677983162784877E-2</v>
      </c>
      <c r="AL9" s="92">
        <f t="shared" si="11"/>
        <v>2.9677983162784877E-2</v>
      </c>
      <c r="AM9" s="96">
        <f t="shared" ref="AM9:AM16" si="24">(AM$17-AM$7)/($L$17-$L$7)+AM8</f>
        <v>1267.3619666051227</v>
      </c>
      <c r="AN9" s="91">
        <f>战法技能效用!AR7</f>
        <v>2.7597507625063425E-2</v>
      </c>
      <c r="AO9" s="91">
        <f t="shared" si="12"/>
        <v>1089715.1993519072</v>
      </c>
      <c r="AP9" s="95">
        <f t="shared" si="13"/>
        <v>35133.696939425128</v>
      </c>
      <c r="AQ9" s="95">
        <f t="shared" si="14"/>
        <v>9686.2211288937378</v>
      </c>
      <c r="AR9" s="95">
        <f t="shared" si="14"/>
        <v>9686.2211288937378</v>
      </c>
      <c r="AS9" s="95">
        <f t="shared" si="15"/>
        <v>2319842.2442733324</v>
      </c>
      <c r="AT9" s="95">
        <f t="shared" si="16"/>
        <v>2319842.2442733324</v>
      </c>
      <c r="AU9" s="95">
        <f t="shared" si="17"/>
        <v>2252978.3895617994</v>
      </c>
      <c r="AV9" s="95">
        <f t="shared" si="18"/>
        <v>2252978.3895617994</v>
      </c>
      <c r="AW9" s="95">
        <f t="shared" si="19"/>
        <v>3274.407843666705</v>
      </c>
      <c r="AX9" s="95">
        <f t="shared" si="20"/>
        <v>4038409.9157729978</v>
      </c>
      <c r="AZ9" s="14">
        <f t="shared" si="21"/>
        <v>0.62541741678490459</v>
      </c>
      <c r="BA9" s="14">
        <f t="shared" ref="BA9:BA71" si="25">AO9/U9</f>
        <v>0.6116939456793079</v>
      </c>
      <c r="BD9" s="95">
        <v>3</v>
      </c>
      <c r="BE9" s="95">
        <f>求节点(节奏总纲!$E$4:$E$163,M$7:M$166,$BD9)</f>
        <v>103.91167831309963</v>
      </c>
      <c r="BF9" s="95">
        <f>求节点(节奏总纲!$E$4:$E$163,N$7:N$166,$BD9)</f>
        <v>2709.8953520723526</v>
      </c>
      <c r="BG9" s="95">
        <f>求节点(节奏总纲!$E$4:$E$163,O$7:O$166,$BD9)</f>
        <v>2709.8953520723526</v>
      </c>
      <c r="BH9" s="95">
        <f>求节点(节奏总纲!$E$4:$E$163,P$7:P$166,$BD9)</f>
        <v>5.3999999999999994E-3</v>
      </c>
      <c r="BI9" s="95">
        <f>求节点(节奏总纲!$E$4:$E$163,Q$7:Q$166,$BD9)</f>
        <v>5.3999999999999994E-3</v>
      </c>
      <c r="BJ9" s="95">
        <f>求节点(节奏总纲!$E$4:$E$163,T$7:T$166,$BD9)</f>
        <v>0.46798751935235239</v>
      </c>
      <c r="BK9" s="95">
        <f>求节点(节奏总纲!$E$4:$E$163,U$7:U$166,$BD9)</f>
        <v>45881495.453921348</v>
      </c>
      <c r="BL9" s="91"/>
      <c r="BM9" s="95">
        <v>3</v>
      </c>
      <c r="BN9" s="95">
        <f>求节点(节奏总纲!$E$4:$E$163,AF$7:AF$166,$BD9)</f>
        <v>103.91167831309963</v>
      </c>
      <c r="BO9" s="95">
        <f>求节点(节奏总纲!$E$4:$E$163,AG$7:AG$166,$BD9)</f>
        <v>326.56045711942625</v>
      </c>
      <c r="BP9" s="95">
        <f>求节点(节奏总纲!$E$4:$E$163,AH$7:AH$166,$BD9)</f>
        <v>326.56045711942625</v>
      </c>
      <c r="BQ9" s="95">
        <f>求节点(节奏总纲!$E$4:$E$163,AI$7:AI$166,$BD9)</f>
        <v>5.3999999999999994E-3</v>
      </c>
      <c r="BR9" s="95">
        <f>求节点(节奏总纲!$E$4:$E$163,AJ$7:AJ$166,$BD9)</f>
        <v>5.3999999999999994E-3</v>
      </c>
      <c r="BS9" s="95">
        <f>求节点(节奏总纲!$E$4:$E$163,AM$7:AM$166,$BD9)</f>
        <v>3130.5037471199762</v>
      </c>
      <c r="BT9" s="95">
        <f>求节点(节奏总纲!$E$4:$E$163,AN$7:AN$166,$BD9)</f>
        <v>0.20730375072507873</v>
      </c>
      <c r="BU9" s="95">
        <f>求节点(节奏总纲!$E$4:$E$163,AO$7:AO$166,$BD9)</f>
        <v>35323243.301678844</v>
      </c>
    </row>
    <row r="10" spans="2:73" x14ac:dyDescent="0.15">
      <c r="L10" s="91">
        <v>4</v>
      </c>
      <c r="M10" s="96">
        <f t="shared" si="22"/>
        <v>69.043473062614055</v>
      </c>
      <c r="N10" s="96">
        <f t="shared" si="1"/>
        <v>1056.4681885539094</v>
      </c>
      <c r="O10" s="96">
        <f t="shared" si="1"/>
        <v>1056.4681885539094</v>
      </c>
      <c r="P10" s="92">
        <f>武将属性!$AE8</f>
        <v>0</v>
      </c>
      <c r="Q10" s="92">
        <f>武将属性!$AE8</f>
        <v>0</v>
      </c>
      <c r="R10" s="92">
        <f>武将属性!BH8</f>
        <v>3.4019681301073114E-2</v>
      </c>
      <c r="S10" s="92">
        <f t="shared" si="2"/>
        <v>3.4019681301073114E-2</v>
      </c>
      <c r="T10" s="91">
        <f>战法技能效用!AL8</f>
        <v>5.2080990618276583E-2</v>
      </c>
      <c r="U10" s="91">
        <f t="shared" si="3"/>
        <v>2279982.1377894427</v>
      </c>
      <c r="V10" s="95">
        <f t="shared" si="4"/>
        <v>52158.801681300785</v>
      </c>
      <c r="W10" s="95">
        <f t="shared" si="0"/>
        <v>3408.73947543131</v>
      </c>
      <c r="X10" s="95">
        <f t="shared" si="0"/>
        <v>3408.73947543131</v>
      </c>
      <c r="Y10" s="95">
        <f t="shared" si="5"/>
        <v>3601224.8188611194</v>
      </c>
      <c r="Z10" s="95">
        <f t="shared" si="6"/>
        <v>3601224.8188611194</v>
      </c>
      <c r="AA10" s="95">
        <f t="shared" si="7"/>
        <v>3482743.0115544959</v>
      </c>
      <c r="AB10" s="95">
        <f t="shared" si="8"/>
        <v>3482743.0115544959</v>
      </c>
      <c r="AC10" s="95">
        <f t="shared" si="9"/>
        <v>6845907.9690144146</v>
      </c>
      <c r="AD10" s="91"/>
      <c r="AE10" s="91">
        <v>4</v>
      </c>
      <c r="AF10" s="96">
        <f t="shared" si="23"/>
        <v>69.043473062614055</v>
      </c>
      <c r="AG10" s="96">
        <f t="shared" si="10"/>
        <v>221.32189960833287</v>
      </c>
      <c r="AH10" s="96">
        <f t="shared" si="10"/>
        <v>221.32189960833287</v>
      </c>
      <c r="AI10" s="92">
        <f>士兵属性!$P8</f>
        <v>0</v>
      </c>
      <c r="AJ10" s="92">
        <f>士兵属性!$P8</f>
        <v>0</v>
      </c>
      <c r="AK10" s="92">
        <f>士兵属性!AW8</f>
        <v>3.4019681301073114E-2</v>
      </c>
      <c r="AL10" s="92">
        <f t="shared" si="11"/>
        <v>3.4019681301073114E-2</v>
      </c>
      <c r="AM10" s="96">
        <f t="shared" si="24"/>
        <v>1401.042949907684</v>
      </c>
      <c r="AN10" s="91">
        <f>战法技能效用!AR8</f>
        <v>3.8606208368758888E-2</v>
      </c>
      <c r="AO10" s="91">
        <f t="shared" si="12"/>
        <v>1531312.1917507651</v>
      </c>
      <c r="AP10" s="95">
        <f t="shared" si="13"/>
        <v>46191.95937170423</v>
      </c>
      <c r="AQ10" s="95">
        <f t="shared" si="14"/>
        <v>12888.714934538913</v>
      </c>
      <c r="AR10" s="95">
        <f t="shared" si="14"/>
        <v>12888.714934538913</v>
      </c>
      <c r="AS10" s="95">
        <f t="shared" si="15"/>
        <v>3189253.3025896242</v>
      </c>
      <c r="AT10" s="95">
        <f t="shared" si="16"/>
        <v>3189253.3025896242</v>
      </c>
      <c r="AU10" s="95">
        <f t="shared" si="17"/>
        <v>3084325.5309963641</v>
      </c>
      <c r="AV10" s="95">
        <f t="shared" si="18"/>
        <v>3084325.5309963641</v>
      </c>
      <c r="AW10" s="95">
        <f t="shared" si="19"/>
        <v>4072.0448620228226</v>
      </c>
      <c r="AX10" s="95">
        <f t="shared" si="20"/>
        <v>5493044.1390345283</v>
      </c>
      <c r="AZ10" s="14">
        <f t="shared" si="21"/>
        <v>0.68917388834807802</v>
      </c>
      <c r="BA10" s="14">
        <f t="shared" si="25"/>
        <v>0.67163341605625437</v>
      </c>
      <c r="BD10" s="95">
        <v>4</v>
      </c>
      <c r="BE10" s="95">
        <f>求节点(节奏总纲!$E$4:$E$163,M$7:M$166,$BD10)</f>
        <v>108.36436075510983</v>
      </c>
      <c r="BF10" s="95">
        <f>求节点(节奏总纲!$E$4:$E$163,N$7:N$166,$BD10)</f>
        <v>3164.3092673811607</v>
      </c>
      <c r="BG10" s="95">
        <f>求节点(节奏总纲!$E$4:$E$163,O$7:O$166,$BD10)</f>
        <v>3164.3092673811607</v>
      </c>
      <c r="BH10" s="95">
        <f>求节点(节奏总纲!$E$4:$E$163,P$7:P$166,$BD10)</f>
        <v>6.5466666666666668E-3</v>
      </c>
      <c r="BI10" s="95">
        <f>求节点(节奏总纲!$E$4:$E$163,Q$7:Q$166,$BD10)</f>
        <v>6.5466666666666668E-3</v>
      </c>
      <c r="BJ10" s="95">
        <f>求节点(节奏总纲!$E$4:$E$163,T$7:T$166,$BD10)</f>
        <v>0.49636119745450552</v>
      </c>
      <c r="BK10" s="95">
        <f>求节点(节奏总纲!$E$4:$E$163,U$7:U$166,$BD10)</f>
        <v>67893339.008495286</v>
      </c>
      <c r="BL10" s="91"/>
      <c r="BM10" s="95">
        <v>4</v>
      </c>
      <c r="BN10" s="95">
        <f>求节点(节奏总纲!$E$4:$E$163,AF$7:AF$166,$BD10)</f>
        <v>108.36436075510983</v>
      </c>
      <c r="BO10" s="95">
        <f>求节点(节奏总纲!$E$4:$E$163,AG$7:AG$166,$BD10)</f>
        <v>345.22645693238258</v>
      </c>
      <c r="BP10" s="95">
        <f>求节点(节奏总纲!$E$4:$E$163,AH$7:AH$166,$BD10)</f>
        <v>345.22645693238258</v>
      </c>
      <c r="BQ10" s="95">
        <f>求节点(节奏总纲!$E$4:$E$163,AI$7:AI$166,$BD10)</f>
        <v>6.5466666666666668E-3</v>
      </c>
      <c r="BR10" s="95">
        <f>求节点(节奏总纲!$E$4:$E$163,AJ$7:AJ$166,$BD10)</f>
        <v>6.5466666666666668E-3</v>
      </c>
      <c r="BS10" s="95">
        <f>求节点(节奏总纲!$E$4:$E$163,AM$7:AM$166,$BD10)</f>
        <v>3357.4723392540832</v>
      </c>
      <c r="BT10" s="95">
        <f>求节点(节奏总纲!$E$4:$E$163,AN$7:AN$166,$BD10)</f>
        <v>0.22478341243731334</v>
      </c>
      <c r="BU10" s="95">
        <f>求节点(节奏总纲!$E$4:$E$163,AO$7:AO$166,$BD10)</f>
        <v>48820351.168748789</v>
      </c>
    </row>
    <row r="11" spans="2:73" x14ac:dyDescent="0.15">
      <c r="L11" s="91">
        <v>5</v>
      </c>
      <c r="M11" s="96">
        <f t="shared" si="22"/>
        <v>72.057964083485416</v>
      </c>
      <c r="N11" s="96">
        <f t="shared" si="1"/>
        <v>1141.9575847385458</v>
      </c>
      <c r="O11" s="96">
        <f t="shared" si="1"/>
        <v>1141.9575847385458</v>
      </c>
      <c r="P11" s="92">
        <f>武将属性!$AE9</f>
        <v>0</v>
      </c>
      <c r="Q11" s="92">
        <f>武将属性!$AE9</f>
        <v>0</v>
      </c>
      <c r="R11" s="92">
        <f>武将属性!BH9</f>
        <v>3.8361379439361354E-2</v>
      </c>
      <c r="S11" s="92">
        <f t="shared" si="2"/>
        <v>3.8361379439361354E-2</v>
      </c>
      <c r="T11" s="91">
        <f>战法技能效用!AL9</f>
        <v>6.5101238272845724E-2</v>
      </c>
      <c r="U11" s="91">
        <f t="shared" si="3"/>
        <v>2873431.0177202532</v>
      </c>
      <c r="V11" s="95">
        <f t="shared" si="4"/>
        <v>64004.576218419912</v>
      </c>
      <c r="W11" s="95">
        <f t="shared" si="0"/>
        <v>4038.7134478217463</v>
      </c>
      <c r="X11" s="95">
        <f t="shared" si="0"/>
        <v>4038.7134478217463</v>
      </c>
      <c r="Y11" s="95">
        <f t="shared" si="5"/>
        <v>4612039.4543256061</v>
      </c>
      <c r="Z11" s="95">
        <f t="shared" si="6"/>
        <v>4612039.4543256061</v>
      </c>
      <c r="AA11" s="95">
        <f t="shared" si="7"/>
        <v>4441651.5729964525</v>
      </c>
      <c r="AB11" s="95">
        <f t="shared" si="8"/>
        <v>4441651.5729964525</v>
      </c>
      <c r="AC11" s="95">
        <f t="shared" si="9"/>
        <v>8660283.7150099073</v>
      </c>
      <c r="AD11" s="91"/>
      <c r="AE11" s="91">
        <v>5</v>
      </c>
      <c r="AF11" s="96">
        <f t="shared" si="23"/>
        <v>72.057964083485416</v>
      </c>
      <c r="AG11" s="96">
        <f t="shared" si="10"/>
        <v>228.42919947777716</v>
      </c>
      <c r="AH11" s="96">
        <f t="shared" si="10"/>
        <v>228.42919947777716</v>
      </c>
      <c r="AI11" s="92">
        <f>士兵属性!$P9</f>
        <v>0</v>
      </c>
      <c r="AJ11" s="92">
        <f>士兵属性!$P9</f>
        <v>0</v>
      </c>
      <c r="AK11" s="92">
        <f>士兵属性!AW9</f>
        <v>3.8361379439361354E-2</v>
      </c>
      <c r="AL11" s="92">
        <f t="shared" si="11"/>
        <v>3.8361379439361354E-2</v>
      </c>
      <c r="AM11" s="96">
        <f t="shared" si="24"/>
        <v>1534.7239332102454</v>
      </c>
      <c r="AN11" s="91">
        <f>战法技能效用!AR9</f>
        <v>4.961490911245435E-2</v>
      </c>
      <c r="AO11" s="91">
        <f t="shared" si="12"/>
        <v>2103937.2632884937</v>
      </c>
      <c r="AP11" s="95">
        <f t="shared" si="13"/>
        <v>59620.012172820658</v>
      </c>
      <c r="AQ11" s="95">
        <f t="shared" si="14"/>
        <v>16821.604719004721</v>
      </c>
      <c r="AR11" s="95">
        <f t="shared" si="14"/>
        <v>16821.604719004721</v>
      </c>
      <c r="AS11" s="95">
        <f t="shared" si="15"/>
        <v>4296096.695806074</v>
      </c>
      <c r="AT11" s="95">
        <f t="shared" si="16"/>
        <v>4296096.695806074</v>
      </c>
      <c r="AU11" s="95">
        <f t="shared" si="17"/>
        <v>4137381.0514077959</v>
      </c>
      <c r="AV11" s="95">
        <f t="shared" si="18"/>
        <v>4137381.0514077959</v>
      </c>
      <c r="AW11" s="95">
        <f t="shared" si="19"/>
        <v>5007.4747864995315</v>
      </c>
      <c r="AX11" s="95">
        <f t="shared" si="20"/>
        <v>7321819.9675594773</v>
      </c>
      <c r="AZ11" s="14">
        <f t="shared" si="21"/>
        <v>0.75396955109703279</v>
      </c>
      <c r="BA11" s="14">
        <f t="shared" si="25"/>
        <v>0.73220385327284909</v>
      </c>
      <c r="BD11" s="95">
        <v>5</v>
      </c>
      <c r="BE11" s="95">
        <f>求节点(节奏总纲!$E$4:$E$163,M$7:M$166,$BD11)</f>
        <v>112.18817508737789</v>
      </c>
      <c r="BF11" s="95">
        <f>求节点(节奏总纲!$E$4:$E$163,N$7:N$166,$BD11)</f>
        <v>3535.7699508245942</v>
      </c>
      <c r="BG11" s="95">
        <f>求节点(节奏总纲!$E$4:$E$163,O$7:O$166,$BD11)</f>
        <v>3535.7699508245942</v>
      </c>
      <c r="BH11" s="95">
        <f>求节点(节奏总纲!$E$4:$E$163,P$7:P$166,$BD11)</f>
        <v>7.4783817607435204E-3</v>
      </c>
      <c r="BI11" s="95">
        <f>求节点(节奏总纲!$E$4:$E$163,Q$7:Q$166,$BD11)</f>
        <v>7.4783817607435204E-3</v>
      </c>
      <c r="BJ11" s="95">
        <f>求节点(节奏总纲!$E$4:$E$163,T$7:T$166,$BD11)</f>
        <v>0.52226819835629068</v>
      </c>
      <c r="BK11" s="95">
        <f>求节点(节奏总纲!$E$4:$E$163,U$7:U$166,$BD11)</f>
        <v>91903245.713141918</v>
      </c>
      <c r="BL11" s="91"/>
      <c r="BM11" s="95">
        <v>5</v>
      </c>
      <c r="BN11" s="95">
        <f>求节点(节奏总纲!$E$4:$E$163,AF$7:AF$166,$BD11)</f>
        <v>112.18817508737789</v>
      </c>
      <c r="BO11" s="95">
        <f>求节点(节奏总纲!$E$4:$E$163,AG$7:AG$166,$BD11)</f>
        <v>359.7797964108068</v>
      </c>
      <c r="BP11" s="95">
        <f>求节点(节奏总纲!$E$4:$E$163,AH$7:AH$166,$BD11)</f>
        <v>359.7797964108068</v>
      </c>
      <c r="BQ11" s="95">
        <f>求节点(节奏总纲!$E$4:$E$163,AI$7:AI$166,$BD11)</f>
        <v>7.4783817607435204E-3</v>
      </c>
      <c r="BR11" s="95">
        <f>求节点(节奏总纲!$E$4:$E$163,AJ$7:AJ$166,$BD11)</f>
        <v>7.4783817607435204E-3</v>
      </c>
      <c r="BS11" s="95">
        <f>求节点(节奏总纲!$E$4:$E$163,AM$7:AM$166,$BD11)</f>
        <v>3538.029259603818</v>
      </c>
      <c r="BT11" s="95">
        <f>求节点(节奏总纲!$E$4:$E$163,AN$7:AN$166,$BD11)</f>
        <v>0.23961966907289883</v>
      </c>
      <c r="BU11" s="95">
        <f>求节点(节奏总纲!$E$4:$E$163,AO$7:AO$166,$BD11)</f>
        <v>63174775.435213283</v>
      </c>
    </row>
    <row r="12" spans="2:73" ht="11.25" customHeight="1" x14ac:dyDescent="0.15">
      <c r="L12" s="91">
        <v>6</v>
      </c>
      <c r="M12" s="96">
        <f t="shared" si="22"/>
        <v>75.072455104356777</v>
      </c>
      <c r="N12" s="96">
        <f t="shared" si="1"/>
        <v>1227.4469809231823</v>
      </c>
      <c r="O12" s="96">
        <f t="shared" si="1"/>
        <v>1227.4469809231823</v>
      </c>
      <c r="P12" s="92">
        <f>武将属性!$AE10</f>
        <v>0</v>
      </c>
      <c r="Q12" s="92">
        <f>武将属性!$AE10</f>
        <v>0</v>
      </c>
      <c r="R12" s="92">
        <f>武将属性!BH10</f>
        <v>4.2703077577649587E-2</v>
      </c>
      <c r="S12" s="92">
        <f t="shared" si="2"/>
        <v>4.2703077577649587E-2</v>
      </c>
      <c r="T12" s="91">
        <f>战法技能效用!AL10</f>
        <v>7.8121485927414858E-2</v>
      </c>
      <c r="U12" s="91">
        <f t="shared" si="3"/>
        <v>3573409.8053619568</v>
      </c>
      <c r="V12" s="95">
        <f t="shared" si="4"/>
        <v>77583.007265018299</v>
      </c>
      <c r="W12" s="95">
        <f t="shared" si="0"/>
        <v>4745.0903544391695</v>
      </c>
      <c r="X12" s="95">
        <f t="shared" si="0"/>
        <v>4745.0903544391695</v>
      </c>
      <c r="Y12" s="95">
        <f t="shared" si="5"/>
        <v>5824346.8297640719</v>
      </c>
      <c r="Z12" s="95">
        <f t="shared" si="6"/>
        <v>5824346.8297640719</v>
      </c>
      <c r="AA12" s="95">
        <f t="shared" si="7"/>
        <v>5585815.3246223014</v>
      </c>
      <c r="AB12" s="95">
        <f t="shared" si="8"/>
        <v>5585815.3246223014</v>
      </c>
      <c r="AC12" s="95">
        <f t="shared" si="9"/>
        <v>10804620.640231261</v>
      </c>
      <c r="AD12" s="91"/>
      <c r="AE12" s="91">
        <v>6</v>
      </c>
      <c r="AF12" s="96">
        <f t="shared" si="23"/>
        <v>75.072455104356777</v>
      </c>
      <c r="AG12" s="96">
        <f t="shared" si="10"/>
        <v>235.53649934722145</v>
      </c>
      <c r="AH12" s="96">
        <f t="shared" si="10"/>
        <v>235.53649934722145</v>
      </c>
      <c r="AI12" s="92">
        <f>士兵属性!$P10</f>
        <v>0</v>
      </c>
      <c r="AJ12" s="92">
        <f>士兵属性!$P10</f>
        <v>0</v>
      </c>
      <c r="AK12" s="92">
        <f>士兵属性!AW10</f>
        <v>4.2703077577649587E-2</v>
      </c>
      <c r="AL12" s="92">
        <f t="shared" si="11"/>
        <v>4.2703077577649587E-2</v>
      </c>
      <c r="AM12" s="96">
        <f t="shared" si="24"/>
        <v>1668.4049165128067</v>
      </c>
      <c r="AN12" s="91">
        <f>战法技能效用!AR10</f>
        <v>6.0623609856149806E-2</v>
      </c>
      <c r="AO12" s="91">
        <f t="shared" si="12"/>
        <v>2835788.6521840049</v>
      </c>
      <c r="AP12" s="95">
        <f t="shared" si="13"/>
        <v>75755.24458291012</v>
      </c>
      <c r="AQ12" s="95">
        <f t="shared" si="14"/>
        <v>21596.337258487518</v>
      </c>
      <c r="AR12" s="95">
        <f t="shared" si="14"/>
        <v>21596.337258487518</v>
      </c>
      <c r="AS12" s="95">
        <f t="shared" si="15"/>
        <v>5687132.1978700869</v>
      </c>
      <c r="AT12" s="95">
        <f t="shared" si="16"/>
        <v>5687132.1978700869</v>
      </c>
      <c r="AU12" s="95">
        <f t="shared" si="17"/>
        <v>5454220.2091530403</v>
      </c>
      <c r="AV12" s="95">
        <f t="shared" si="18"/>
        <v>5454220.2091530403</v>
      </c>
      <c r="AW12" s="95">
        <f t="shared" si="19"/>
        <v>6097.7112045654576</v>
      </c>
      <c r="AX12" s="95">
        <f t="shared" si="20"/>
        <v>9591952.5632208399</v>
      </c>
      <c r="AZ12" s="14">
        <f t="shared" si="21"/>
        <v>0.81998112781151078</v>
      </c>
      <c r="BA12" s="14">
        <f t="shared" si="25"/>
        <v>0.79358058735073156</v>
      </c>
      <c r="BD12" s="95">
        <v>6</v>
      </c>
      <c r="BE12" s="95">
        <f>求节点(节奏总纲!$E$4:$E$163,M$7:M$166,$BD12)</f>
        <v>115.80035659992916</v>
      </c>
      <c r="BF12" s="95">
        <f>求节点(节奏总纲!$E$4:$E$163,N$7:N$166,$BD12)</f>
        <v>3855.2173515356471</v>
      </c>
      <c r="BG12" s="95">
        <f>求节点(节奏总纲!$E$4:$E$163,O$7:O$166,$BD12)</f>
        <v>3855.2173515356471</v>
      </c>
      <c r="BH12" s="95">
        <f>求节点(节奏总纲!$E$4:$E$163,P$7:P$166,$BD12)</f>
        <v>7.8923076923076915E-3</v>
      </c>
      <c r="BI12" s="95">
        <f>求节点(节奏总纲!$E$4:$E$163,Q$7:Q$166,$BD12)</f>
        <v>7.8923076923076915E-3</v>
      </c>
      <c r="BJ12" s="95">
        <f>求节点(节奏总纲!$E$4:$E$163,T$7:T$166,$BD12)</f>
        <v>0.5864781467361021</v>
      </c>
      <c r="BK12" s="95">
        <f>求节点(节奏总纲!$E$4:$E$163,U$7:U$166,$BD12)</f>
        <v>123807709.5309945</v>
      </c>
      <c r="BL12" s="91"/>
      <c r="BM12" s="95">
        <v>6</v>
      </c>
      <c r="BN12" s="95">
        <f>求节点(节奏总纲!$E$4:$E$163,AF$7:AF$166,$BD12)</f>
        <v>115.80035659992916</v>
      </c>
      <c r="BO12" s="95">
        <f>求节点(节奏总纲!$E$4:$E$163,AG$7:AG$166,$BD12)</f>
        <v>372.08785046647915</v>
      </c>
      <c r="BP12" s="95">
        <f>求节点(节奏总纲!$E$4:$E$163,AH$7:AH$166,$BD12)</f>
        <v>372.08785046647915</v>
      </c>
      <c r="BQ12" s="95">
        <f>求节点(节奏总纲!$E$4:$E$163,AI$7:AI$166,$BD12)</f>
        <v>7.8923076923076915E-3</v>
      </c>
      <c r="BR12" s="95">
        <f>求节点(节奏总纲!$E$4:$E$163,AJ$7:AJ$166,$BD12)</f>
        <v>7.8923076923076915E-3</v>
      </c>
      <c r="BS12" s="95">
        <f>求节点(节奏总纲!$E$4:$E$163,AM$7:AM$166,$BD12)</f>
        <v>3688.7264569982017</v>
      </c>
      <c r="BT12" s="95">
        <f>求节点(节奏总纲!$E$4:$E$163,AN$7:AN$166,$BD12)</f>
        <v>0.25937362169887218</v>
      </c>
      <c r="BU12" s="95">
        <f>求节点(节奏总纲!$E$4:$E$163,AO$7:AO$166,$BD12)</f>
        <v>79071856.685095057</v>
      </c>
    </row>
    <row r="13" spans="2:73" x14ac:dyDescent="0.15">
      <c r="L13" s="91">
        <v>7</v>
      </c>
      <c r="M13" s="96">
        <f t="shared" si="22"/>
        <v>78.086946125228138</v>
      </c>
      <c r="N13" s="96">
        <f t="shared" si="1"/>
        <v>1312.9363771078188</v>
      </c>
      <c r="O13" s="96">
        <f t="shared" si="1"/>
        <v>1312.9363771078188</v>
      </c>
      <c r="P13" s="92">
        <f>武将属性!$AE11</f>
        <v>0</v>
      </c>
      <c r="Q13" s="92">
        <f>武将属性!$AE11</f>
        <v>0</v>
      </c>
      <c r="R13" s="92">
        <f>武将属性!BH11</f>
        <v>4.7044775715937834E-2</v>
      </c>
      <c r="S13" s="92">
        <f t="shared" si="2"/>
        <v>4.7044775715937834E-2</v>
      </c>
      <c r="T13" s="91">
        <f>战法技能效用!AL11</f>
        <v>9.1141733581984005E-2</v>
      </c>
      <c r="U13" s="91">
        <f t="shared" si="3"/>
        <v>4392367.3226719284</v>
      </c>
      <c r="V13" s="95">
        <f t="shared" si="4"/>
        <v>93046.991294459323</v>
      </c>
      <c r="W13" s="95">
        <f t="shared" si="0"/>
        <v>5533.9737119099955</v>
      </c>
      <c r="X13" s="95">
        <f t="shared" si="0"/>
        <v>5533.9737119099955</v>
      </c>
      <c r="Y13" s="95">
        <f t="shared" si="5"/>
        <v>7265755.3963250164</v>
      </c>
      <c r="Z13" s="95">
        <f t="shared" si="6"/>
        <v>7265755.3963250164</v>
      </c>
      <c r="AA13" s="95">
        <f t="shared" si="7"/>
        <v>6939297.6927437615</v>
      </c>
      <c r="AB13" s="95">
        <f t="shared" si="8"/>
        <v>6939297.6927437615</v>
      </c>
      <c r="AC13" s="95">
        <f t="shared" si="9"/>
        <v>13317711.4809331</v>
      </c>
      <c r="AD13" s="91"/>
      <c r="AE13" s="91">
        <v>7</v>
      </c>
      <c r="AF13" s="96">
        <f t="shared" si="23"/>
        <v>78.086946125228138</v>
      </c>
      <c r="AG13" s="96">
        <f t="shared" si="10"/>
        <v>242.64379921666574</v>
      </c>
      <c r="AH13" s="96">
        <f t="shared" si="10"/>
        <v>242.64379921666574</v>
      </c>
      <c r="AI13" s="92">
        <f>士兵属性!$P11</f>
        <v>0</v>
      </c>
      <c r="AJ13" s="92">
        <f>士兵属性!$P11</f>
        <v>0</v>
      </c>
      <c r="AK13" s="92">
        <f>士兵属性!AW11</f>
        <v>4.7044775715937834E-2</v>
      </c>
      <c r="AL13" s="92">
        <f t="shared" si="11"/>
        <v>4.7044775715937834E-2</v>
      </c>
      <c r="AM13" s="96">
        <f t="shared" si="24"/>
        <v>1802.0858998153681</v>
      </c>
      <c r="AN13" s="91">
        <f>战法技能效用!AR11</f>
        <v>7.1632310599845275E-2</v>
      </c>
      <c r="AO13" s="91">
        <f t="shared" si="12"/>
        <v>3759411.9140242417</v>
      </c>
      <c r="AP13" s="95">
        <f t="shared" si="13"/>
        <v>94967.164100777823</v>
      </c>
      <c r="AQ13" s="95">
        <f t="shared" si="14"/>
        <v>27335.542919663298</v>
      </c>
      <c r="AR13" s="95">
        <f t="shared" si="14"/>
        <v>27335.542919663298</v>
      </c>
      <c r="AS13" s="95">
        <f t="shared" si="15"/>
        <v>7415695.8268031394</v>
      </c>
      <c r="AT13" s="95">
        <f t="shared" si="16"/>
        <v>7415695.8268031394</v>
      </c>
      <c r="AU13" s="95">
        <f t="shared" si="17"/>
        <v>7082501.148752219</v>
      </c>
      <c r="AV13" s="95">
        <f t="shared" si="18"/>
        <v>7082501.148752219</v>
      </c>
      <c r="AW13" s="95">
        <f t="shared" si="19"/>
        <v>7361.2473060877855</v>
      </c>
      <c r="AX13" s="95">
        <f t="shared" si="20"/>
        <v>12378872.71981306</v>
      </c>
      <c r="AZ13" s="14">
        <f t="shared" si="21"/>
        <v>0.88734395740121119</v>
      </c>
      <c r="BA13" s="14">
        <f t="shared" si="25"/>
        <v>0.85589652181852305</v>
      </c>
      <c r="BD13" s="95">
        <v>7</v>
      </c>
      <c r="BE13" s="95">
        <f>求节点(节奏总纲!$E$4:$E$163,M$7:M$166,$BD13)</f>
        <v>119.56694783626945</v>
      </c>
      <c r="BF13" s="95">
        <f>求节点(节奏总纲!$E$4:$E$163,N$7:N$166,$BD13)</f>
        <v>4208.1123318159352</v>
      </c>
      <c r="BG13" s="95">
        <f>求节点(节奏总纲!$E$4:$E$163,O$7:O$166,$BD13)</f>
        <v>4208.1123318159352</v>
      </c>
      <c r="BH13" s="95">
        <f>求节点(节奏总纲!$E$4:$E$163,P$7:P$166,$BD13)</f>
        <v>8.3025641025641032E-3</v>
      </c>
      <c r="BI13" s="95">
        <f>求节点(节奏总纲!$E$4:$E$163,Q$7:Q$166,$BD13)</f>
        <v>8.3025641025641032E-3</v>
      </c>
      <c r="BJ13" s="95">
        <f>求节点(节奏总纲!$E$4:$E$163,T$7:T$166,$BD13)</f>
        <v>0.64928226333700911</v>
      </c>
      <c r="BK13" s="95">
        <f>求节点(节奏总纲!$E$4:$E$163,U$7:U$166,$BD13)</f>
        <v>166233712.40931928</v>
      </c>
      <c r="BL13" s="91"/>
      <c r="BM13" s="95">
        <v>7</v>
      </c>
      <c r="BN13" s="95">
        <f>求节点(节奏总纲!$E$4:$E$163,AF$7:AF$166,$BD13)</f>
        <v>119.56694783626945</v>
      </c>
      <c r="BO13" s="95">
        <f>求节点(节奏总纲!$E$4:$E$163,AG$7:AG$166,$BD13)</f>
        <v>382.71336893448705</v>
      </c>
      <c r="BP13" s="95">
        <f>求节点(节奏总纲!$E$4:$E$163,AH$7:AH$166,$BD13)</f>
        <v>382.71336893448705</v>
      </c>
      <c r="BQ13" s="95">
        <f>求节点(节奏总纲!$E$4:$E$163,AI$7:AI$166,$BD13)</f>
        <v>8.3025641025641032E-3</v>
      </c>
      <c r="BR13" s="95">
        <f>求节点(节奏总纲!$E$4:$E$163,AJ$7:AJ$166,$BD13)</f>
        <v>8.3025641025641032E-3</v>
      </c>
      <c r="BS13" s="95">
        <f>求节点(节奏总纲!$E$4:$E$163,AM$7:AM$166,$BD13)</f>
        <v>3817.4349809354903</v>
      </c>
      <c r="BT13" s="95">
        <f>求节点(节奏总纲!$E$4:$E$163,AN$7:AN$166,$BD13)</f>
        <v>0.27740427620006458</v>
      </c>
      <c r="BU13" s="95">
        <f>求节点(节奏总纲!$E$4:$E$163,AO$7:AO$166,$BD13)</f>
        <v>96075054.628836587</v>
      </c>
    </row>
    <row r="14" spans="2:73" x14ac:dyDescent="0.15">
      <c r="L14" s="91">
        <v>8</v>
      </c>
      <c r="M14" s="96">
        <f t="shared" si="22"/>
        <v>81.101437146099499</v>
      </c>
      <c r="N14" s="96">
        <f t="shared" si="1"/>
        <v>1398.4257732924552</v>
      </c>
      <c r="O14" s="96">
        <f t="shared" si="1"/>
        <v>1398.4257732924552</v>
      </c>
      <c r="P14" s="92">
        <f>武将属性!$AE12</f>
        <v>0</v>
      </c>
      <c r="Q14" s="92">
        <f>武将属性!$AE12</f>
        <v>0</v>
      </c>
      <c r="R14" s="92">
        <f>武将属性!BH12</f>
        <v>0.05</v>
      </c>
      <c r="S14" s="92">
        <f t="shared" si="2"/>
        <v>0.05</v>
      </c>
      <c r="T14" s="91">
        <f>战法技能效用!AL12</f>
        <v>0.10416198123655314</v>
      </c>
      <c r="U14" s="91">
        <f t="shared" si="3"/>
        <v>5329562.6847631438</v>
      </c>
      <c r="V14" s="95">
        <f t="shared" si="4"/>
        <v>110266.62559949435</v>
      </c>
      <c r="W14" s="95">
        <f t="shared" si="0"/>
        <v>6394.8920108322818</v>
      </c>
      <c r="X14" s="95">
        <f t="shared" si="0"/>
        <v>6394.8920108322818</v>
      </c>
      <c r="Y14" s="95">
        <f t="shared" si="5"/>
        <v>8942781.8053698763</v>
      </c>
      <c r="Z14" s="95">
        <f t="shared" si="6"/>
        <v>8942781.8053698763</v>
      </c>
      <c r="AA14" s="95">
        <f t="shared" si="7"/>
        <v>8516935.0527332146</v>
      </c>
      <c r="AB14" s="95">
        <f t="shared" si="8"/>
        <v>8516935.0527332146</v>
      </c>
      <c r="AC14" s="95">
        <f t="shared" si="9"/>
        <v>16198315.025037974</v>
      </c>
      <c r="AD14" s="91"/>
      <c r="AE14" s="91">
        <v>8</v>
      </c>
      <c r="AF14" s="96">
        <f t="shared" si="23"/>
        <v>81.101437146099499</v>
      </c>
      <c r="AG14" s="96">
        <f t="shared" si="10"/>
        <v>249.75109908611003</v>
      </c>
      <c r="AH14" s="96">
        <f t="shared" si="10"/>
        <v>249.75109908611003</v>
      </c>
      <c r="AI14" s="92">
        <f>士兵属性!$P12</f>
        <v>0</v>
      </c>
      <c r="AJ14" s="92">
        <f>士兵属性!$P12</f>
        <v>0</v>
      </c>
      <c r="AK14" s="92">
        <f>士兵属性!AW12</f>
        <v>0.05</v>
      </c>
      <c r="AL14" s="92">
        <f t="shared" si="11"/>
        <v>0.05</v>
      </c>
      <c r="AM14" s="96">
        <f t="shared" si="24"/>
        <v>1935.7668831179294</v>
      </c>
      <c r="AN14" s="91">
        <f>战法技能效用!AR12</f>
        <v>8.2641011343540738E-2</v>
      </c>
      <c r="AO14" s="91">
        <f t="shared" si="12"/>
        <v>4899220.8876133328</v>
      </c>
      <c r="AP14" s="95">
        <f t="shared" si="13"/>
        <v>117349.30466447584</v>
      </c>
      <c r="AQ14" s="95">
        <f t="shared" si="14"/>
        <v>34083.693883105268</v>
      </c>
      <c r="AR14" s="95">
        <f t="shared" si="14"/>
        <v>34083.693883105268</v>
      </c>
      <c r="AS14" s="95">
        <f t="shared" si="15"/>
        <v>9517197.2563844677</v>
      </c>
      <c r="AT14" s="95">
        <f t="shared" si="16"/>
        <v>9517197.2563844677</v>
      </c>
      <c r="AU14" s="95">
        <f t="shared" si="17"/>
        <v>9063997.3870328255</v>
      </c>
      <c r="AV14" s="95">
        <f t="shared" si="18"/>
        <v>9063997.3870328255</v>
      </c>
      <c r="AW14" s="95">
        <f t="shared" si="19"/>
        <v>8794.9019920302853</v>
      </c>
      <c r="AX14" s="95">
        <f t="shared" si="20"/>
        <v>15725323.387955274</v>
      </c>
      <c r="AZ14" s="14">
        <f t="shared" si="21"/>
        <v>0.95616331169482671</v>
      </c>
      <c r="BA14" s="14">
        <f t="shared" si="25"/>
        <v>0.91925382576320402</v>
      </c>
      <c r="BD14" s="95">
        <v>8</v>
      </c>
      <c r="BE14" s="95">
        <f>求节点(节奏总纲!$E$4:$E$163,M$7:M$166,$BD14)</f>
        <v>123.1070976410773</v>
      </c>
      <c r="BF14" s="95">
        <f>求节点(节奏总纲!$E$4:$E$163,N$7:N$166,$BD14)</f>
        <v>4535.1425526990351</v>
      </c>
      <c r="BG14" s="95">
        <f>求节点(节奏总纲!$E$4:$E$163,O$7:O$166,$BD14)</f>
        <v>4535.1425526990351</v>
      </c>
      <c r="BH14" s="95">
        <f>求节点(节奏总纲!$E$4:$E$163,P$7:P$166,$BD14)</f>
        <v>8.7128205128205131E-3</v>
      </c>
      <c r="BI14" s="95">
        <f>求节点(节奏总纲!$E$4:$E$163,Q$7:Q$166,$BD14)</f>
        <v>8.7128205128205131E-3</v>
      </c>
      <c r="BJ14" s="95">
        <f>求节点(节奏总纲!$E$4:$E$163,T$7:T$166,$BD14)</f>
        <v>0.70597297516614455</v>
      </c>
      <c r="BK14" s="95">
        <f>求节点(节奏总纲!$E$4:$E$163,U$7:U$166,$BD14)</f>
        <v>214544279.3456296</v>
      </c>
      <c r="BL14" s="91"/>
      <c r="BM14" s="95">
        <v>8</v>
      </c>
      <c r="BN14" s="95">
        <f>求节点(节奏总纲!$E$4:$E$163,AF$7:AF$166,$BD14)</f>
        <v>123.1070976410773</v>
      </c>
      <c r="BO14" s="95">
        <f>求节点(节奏总纲!$E$4:$E$163,AG$7:AG$166,$BD14)</f>
        <v>392.43031134986205</v>
      </c>
      <c r="BP14" s="95">
        <f>求节点(节奏总纲!$E$4:$E$163,AH$7:AH$166,$BD14)</f>
        <v>392.43031134986205</v>
      </c>
      <c r="BQ14" s="95">
        <f>求节点(节奏总纲!$E$4:$E$163,AI$7:AI$166,$BD14)</f>
        <v>8.7128205128205131E-3</v>
      </c>
      <c r="BR14" s="95">
        <f>求节点(节奏总纲!$E$4:$E$163,AJ$7:AJ$166,$BD14)</f>
        <v>8.7128205128205131E-3</v>
      </c>
      <c r="BS14" s="95">
        <f>求节点(节奏总纲!$E$4:$E$163,AM$7:AM$166,$BD14)</f>
        <v>3930.354695389366</v>
      </c>
      <c r="BT14" s="95">
        <f>求节点(节奏总纲!$E$4:$E$163,AN$7:AN$166,$BD14)</f>
        <v>0.29359613897575049</v>
      </c>
      <c r="BU14" s="95">
        <f>求节点(节奏总纲!$E$4:$E$163,AO$7:AO$166,$BD14)</f>
        <v>114040851.89482985</v>
      </c>
    </row>
    <row r="15" spans="2:73" x14ac:dyDescent="0.15">
      <c r="L15" s="91">
        <v>9</v>
      </c>
      <c r="M15" s="96">
        <f t="shared" si="22"/>
        <v>84.115928166970861</v>
      </c>
      <c r="N15" s="96">
        <f t="shared" si="1"/>
        <v>1483.9151694770917</v>
      </c>
      <c r="O15" s="96">
        <f t="shared" si="1"/>
        <v>1483.9151694770917</v>
      </c>
      <c r="P15" s="92">
        <f>武将属性!$AE13</f>
        <v>0</v>
      </c>
      <c r="Q15" s="92">
        <f>武将属性!$AE13</f>
        <v>0</v>
      </c>
      <c r="R15" s="92">
        <f>武将属性!BH13</f>
        <v>0.05</v>
      </c>
      <c r="S15" s="92">
        <f t="shared" si="2"/>
        <v>0.05</v>
      </c>
      <c r="T15" s="91">
        <f>战法技能效用!AL13</f>
        <v>0.11718222889112229</v>
      </c>
      <c r="U15" s="91">
        <f t="shared" si="3"/>
        <v>6371813.1911653196</v>
      </c>
      <c r="V15" s="95">
        <f t="shared" si="4"/>
        <v>128876.50841757216</v>
      </c>
      <c r="W15" s="95">
        <f t="shared" si="0"/>
        <v>7305.381970239283</v>
      </c>
      <c r="X15" s="95">
        <f t="shared" si="0"/>
        <v>7305.381970239283</v>
      </c>
      <c r="Y15" s="95">
        <f t="shared" si="5"/>
        <v>10840567.124462515</v>
      </c>
      <c r="Z15" s="95">
        <f t="shared" si="6"/>
        <v>10840567.124462515</v>
      </c>
      <c r="AA15" s="95">
        <f t="shared" si="7"/>
        <v>10324349.642345253</v>
      </c>
      <c r="AB15" s="95">
        <f t="shared" si="8"/>
        <v>10324349.642345253</v>
      </c>
      <c r="AC15" s="95">
        <f t="shared" si="9"/>
        <v>19406980.963566709</v>
      </c>
      <c r="AD15" s="91"/>
      <c r="AE15" s="91">
        <v>9</v>
      </c>
      <c r="AF15" s="96">
        <f t="shared" si="23"/>
        <v>84.115928166970861</v>
      </c>
      <c r="AG15" s="96">
        <f t="shared" si="10"/>
        <v>256.85839895555432</v>
      </c>
      <c r="AH15" s="96">
        <f t="shared" si="10"/>
        <v>256.85839895555432</v>
      </c>
      <c r="AI15" s="92">
        <f>士兵属性!$P13</f>
        <v>0</v>
      </c>
      <c r="AJ15" s="92">
        <f>士兵属性!$P13</f>
        <v>0</v>
      </c>
      <c r="AK15" s="92">
        <f>士兵属性!AW13</f>
        <v>0.05</v>
      </c>
      <c r="AL15" s="92">
        <f t="shared" si="11"/>
        <v>0.05</v>
      </c>
      <c r="AM15" s="96">
        <f t="shared" si="24"/>
        <v>2069.4478664204908</v>
      </c>
      <c r="AN15" s="91">
        <f>战法技能效用!AR13</f>
        <v>9.36497120872362E-2</v>
      </c>
      <c r="AO15" s="91">
        <f t="shared" si="12"/>
        <v>6268156.6823232491</v>
      </c>
      <c r="AP15" s="95">
        <f t="shared" si="13"/>
        <v>142710.55748923926</v>
      </c>
      <c r="AQ15" s="95">
        <f t="shared" si="14"/>
        <v>41800.893641318362</v>
      </c>
      <c r="AR15" s="95">
        <f t="shared" si="14"/>
        <v>41800.893641318362</v>
      </c>
      <c r="AS15" s="95">
        <f t="shared" si="15"/>
        <v>12004231.002433216</v>
      </c>
      <c r="AT15" s="95">
        <f t="shared" si="16"/>
        <v>12004231.002433216</v>
      </c>
      <c r="AU15" s="95">
        <f t="shared" si="17"/>
        <v>11432600.9546983</v>
      </c>
      <c r="AV15" s="95">
        <f t="shared" si="18"/>
        <v>11432600.9546983</v>
      </c>
      <c r="AW15" s="95">
        <f t="shared" si="19"/>
        <v>10376.594443224127</v>
      </c>
      <c r="AX15" s="95">
        <f t="shared" si="20"/>
        <v>19635008.352224581</v>
      </c>
      <c r="AZ15" s="14">
        <f t="shared" si="21"/>
        <v>1.026522234556462</v>
      </c>
      <c r="BA15" s="14">
        <f t="shared" si="25"/>
        <v>0.98373202325112219</v>
      </c>
      <c r="BD15" s="95">
        <v>9</v>
      </c>
      <c r="BE15" s="95">
        <f>求节点(节奏总纲!$E$4:$E$163,M$7:M$166,$BD15)</f>
        <v>126.41136907676481</v>
      </c>
      <c r="BF15" s="95">
        <f>求节点(节奏总纲!$E$4:$E$163,N$7:N$166,$BD15)</f>
        <v>4823.3928463387319</v>
      </c>
      <c r="BG15" s="95">
        <f>求节点(节奏总纲!$E$4:$E$163,O$7:O$166,$BD15)</f>
        <v>4823.3928463387319</v>
      </c>
      <c r="BH15" s="95">
        <f>求节点(节奏总纲!$E$4:$E$163,P$7:P$166,$BD15)</f>
        <v>9.2006878243407128E-3</v>
      </c>
      <c r="BI15" s="95">
        <f>求节点(节奏总纲!$E$4:$E$163,Q$7:Q$166,$BD15)</f>
        <v>9.2006878243407128E-3</v>
      </c>
      <c r="BJ15" s="95">
        <f>求节点(节奏总纲!$E$4:$E$163,T$7:T$166,$BD15)</f>
        <v>0.75990940730063228</v>
      </c>
      <c r="BK15" s="95">
        <f>求节点(节奏总纲!$E$4:$E$163,U$7:U$166,$BD15)</f>
        <v>266711530.84891629</v>
      </c>
      <c r="BL15" s="91"/>
      <c r="BM15" s="95">
        <v>9</v>
      </c>
      <c r="BN15" s="95">
        <f>求节点(节奏总纲!$E$4:$E$163,AF$7:AF$166,$BD15)</f>
        <v>126.41136907676481</v>
      </c>
      <c r="BO15" s="95">
        <f>求节点(节奏总纲!$E$4:$E$163,AG$7:AG$166,$BD15)</f>
        <v>401.02632435912983</v>
      </c>
      <c r="BP15" s="95">
        <f>求节点(节奏总纲!$E$4:$E$163,AH$7:AH$166,$BD15)</f>
        <v>401.02632435912983</v>
      </c>
      <c r="BQ15" s="95">
        <f>求节点(节奏总纲!$E$4:$E$163,AI$7:AI$166,$BD15)</f>
        <v>9.2006878243407128E-3</v>
      </c>
      <c r="BR15" s="95">
        <f>求节点(节奏总纲!$E$4:$E$163,AJ$7:AJ$166,$BD15)</f>
        <v>9.2006878243407128E-3</v>
      </c>
      <c r="BS15" s="95">
        <f>求节点(节奏总纲!$E$4:$E$163,AM$7:AM$166,$BD15)</f>
        <v>4030.1267566352353</v>
      </c>
      <c r="BT15" s="95">
        <f>求节点(节奏总纲!$E$4:$E$163,AN$7:AN$166,$BD15)</f>
        <v>0.30746965737444365</v>
      </c>
      <c r="BU15" s="95">
        <f>求节点(节奏总纲!$E$4:$E$163,AO$7:AO$166,$BD15)</f>
        <v>132214749.13390727</v>
      </c>
    </row>
    <row r="16" spans="2:73" x14ac:dyDescent="0.15">
      <c r="L16" s="91">
        <v>10</v>
      </c>
      <c r="M16" s="96">
        <f t="shared" si="22"/>
        <v>87.130419187842222</v>
      </c>
      <c r="N16" s="96">
        <f t="shared" si="1"/>
        <v>1569.4045656617282</v>
      </c>
      <c r="O16" s="96">
        <f t="shared" si="1"/>
        <v>1569.4045656617282</v>
      </c>
      <c r="P16" s="92">
        <f>武将属性!$AE14</f>
        <v>0</v>
      </c>
      <c r="Q16" s="92">
        <f>武将属性!$AE14</f>
        <v>0</v>
      </c>
      <c r="R16" s="92">
        <f>武将属性!BH14</f>
        <v>0.05</v>
      </c>
      <c r="S16" s="92">
        <f t="shared" si="2"/>
        <v>0.05</v>
      </c>
      <c r="T16" s="91">
        <f>战法技能效用!AL14</f>
        <v>0.13073064793167891</v>
      </c>
      <c r="U16" s="91">
        <f t="shared" si="3"/>
        <v>7562694.56791222</v>
      </c>
      <c r="V16" s="95">
        <f t="shared" si="4"/>
        <v>149653.45447203401</v>
      </c>
      <c r="W16" s="95">
        <f t="shared" si="0"/>
        <v>8308.4811312238198</v>
      </c>
      <c r="X16" s="95">
        <f t="shared" si="0"/>
        <v>8308.4811312238198</v>
      </c>
      <c r="Y16" s="95">
        <f t="shared" si="5"/>
        <v>13039368.221056987</v>
      </c>
      <c r="Z16" s="95">
        <f t="shared" si="6"/>
        <v>13039368.221056987</v>
      </c>
      <c r="AA16" s="95">
        <f t="shared" si="7"/>
        <v>12418445.924816176</v>
      </c>
      <c r="AB16" s="95">
        <f t="shared" si="8"/>
        <v>12418445.924816176</v>
      </c>
      <c r="AC16" s="95">
        <f t="shared" si="9"/>
        <v>23063615.096855234</v>
      </c>
      <c r="AD16" s="91"/>
      <c r="AE16" s="91">
        <v>10</v>
      </c>
      <c r="AF16" s="96">
        <f t="shared" si="23"/>
        <v>87.130419187842222</v>
      </c>
      <c r="AG16" s="96">
        <f t="shared" si="10"/>
        <v>263.96569882499864</v>
      </c>
      <c r="AH16" s="96">
        <f t="shared" si="10"/>
        <v>263.96569882499864</v>
      </c>
      <c r="AI16" s="92">
        <f>士兵属性!$P14</f>
        <v>0</v>
      </c>
      <c r="AJ16" s="92">
        <f>士兵属性!$P14</f>
        <v>0</v>
      </c>
      <c r="AK16" s="92">
        <f>士兵属性!AW14</f>
        <v>0.05</v>
      </c>
      <c r="AL16" s="92">
        <f t="shared" si="11"/>
        <v>0.05</v>
      </c>
      <c r="AM16" s="96">
        <f t="shared" si="24"/>
        <v>2203.1288497230521</v>
      </c>
      <c r="AN16" s="91">
        <f>战法技能效用!AR14</f>
        <v>0.10488477199635486</v>
      </c>
      <c r="AO16" s="91">
        <f t="shared" si="12"/>
        <v>7932081.3590202285</v>
      </c>
      <c r="AP16" s="95">
        <f t="shared" si="13"/>
        <v>172057.5200964121</v>
      </c>
      <c r="AQ16" s="95">
        <f t="shared" si="14"/>
        <v>50797.338714279686</v>
      </c>
      <c r="AR16" s="95">
        <f t="shared" si="14"/>
        <v>50797.338714279686</v>
      </c>
      <c r="AS16" s="95">
        <f t="shared" si="15"/>
        <v>14991443.850420974</v>
      </c>
      <c r="AT16" s="95">
        <f t="shared" si="16"/>
        <v>14991443.850420974</v>
      </c>
      <c r="AU16" s="95">
        <f t="shared" si="17"/>
        <v>14277565.5718295</v>
      </c>
      <c r="AV16" s="95">
        <f t="shared" si="18"/>
        <v>14277565.5718295</v>
      </c>
      <c r="AW16" s="95">
        <f t="shared" si="19"/>
        <v>12172.465549484828</v>
      </c>
      <c r="AX16" s="95">
        <f t="shared" si="20"/>
        <v>24271770.870617509</v>
      </c>
      <c r="AZ16" s="14">
        <f t="shared" si="21"/>
        <v>1.0984870728700395</v>
      </c>
      <c r="BA16" s="14">
        <f t="shared" si="25"/>
        <v>1.0488432777221073</v>
      </c>
      <c r="BD16" s="95">
        <v>10</v>
      </c>
      <c r="BE16" s="95">
        <f>求节点(节奏总纲!$E$4:$E$163,M$7:M$166,$BD16)</f>
        <v>129.406431620082</v>
      </c>
      <c r="BF16" s="95">
        <f>求节点(节奏总纲!$E$4:$E$163,N$7:N$166,$BD16)</f>
        <v>5083.8212766089755</v>
      </c>
      <c r="BG16" s="95">
        <f>求节点(节奏总纲!$E$4:$E$163,O$7:O$166,$BD16)</f>
        <v>5083.8212766089755</v>
      </c>
      <c r="BH16" s="95">
        <f>求节点(节奏总纲!$E$4:$E$163,P$7:P$166,$BD16)</f>
        <v>9.8666666666666659E-3</v>
      </c>
      <c r="BI16" s="95">
        <f>求节点(节奏总纲!$E$4:$E$163,Q$7:Q$166,$BD16)</f>
        <v>9.8666666666666659E-3</v>
      </c>
      <c r="BJ16" s="95">
        <f>求节点(节奏总纲!$E$4:$E$163,T$7:T$166,$BD16)</f>
        <v>0.81350806595040404</v>
      </c>
      <c r="BK16" s="95">
        <f>求节点(节奏总纲!$E$4:$E$163,U$7:U$166,$BD16)</f>
        <v>324964636.61135489</v>
      </c>
      <c r="BL16" s="91"/>
      <c r="BM16" s="95">
        <v>10</v>
      </c>
      <c r="BN16" s="95">
        <f>求节点(节奏总纲!$E$4:$E$163,AF$7:AF$166,$BD16)</f>
        <v>129.406431620082</v>
      </c>
      <c r="BO16" s="95">
        <f>求节点(节奏总纲!$E$4:$E$163,AG$7:AG$166,$BD16)</f>
        <v>408.82170164568981</v>
      </c>
      <c r="BP16" s="95">
        <f>求节点(节奏总纲!$E$4:$E$163,AH$7:AH$166,$BD16)</f>
        <v>408.82170164568981</v>
      </c>
      <c r="BQ16" s="95">
        <f>求节点(节奏总纲!$E$4:$E$163,AI$7:AI$166,$BD16)</f>
        <v>9.8666666666666659E-3</v>
      </c>
      <c r="BR16" s="95">
        <f>求节点(节奏总纲!$E$4:$E$163,AJ$7:AJ$166,$BD16)</f>
        <v>9.8666666666666659E-3</v>
      </c>
      <c r="BS16" s="95">
        <f>求节点(节奏总纲!$E$4:$E$163,AM$7:AM$166,$BD16)</f>
        <v>4120.4651109082688</v>
      </c>
      <c r="BT16" s="95">
        <f>求节点(节奏总纲!$E$4:$E$163,AN$7:AN$166,$BD16)</f>
        <v>0.31847277223855419</v>
      </c>
      <c r="BU16" s="95">
        <f>求节点(节奏总纲!$E$4:$E$163,AO$7:AO$166,$BD16)</f>
        <v>150730035.10711342</v>
      </c>
    </row>
    <row r="17" spans="12:73" x14ac:dyDescent="0.15">
      <c r="L17" s="14">
        <v>11</v>
      </c>
      <c r="M17" s="91">
        <f>武将属性!$D15</f>
        <v>90.14491020871354</v>
      </c>
      <c r="N17" s="91">
        <f>武将属性!$S15</f>
        <v>1654.8939618463644</v>
      </c>
      <c r="O17" s="91">
        <f>武将属性!$S15</f>
        <v>1654.8939618463644</v>
      </c>
      <c r="P17" s="92">
        <f>武将属性!$AE15</f>
        <v>0</v>
      </c>
      <c r="Q17" s="92">
        <f>武将属性!$AE15</f>
        <v>0</v>
      </c>
      <c r="R17" s="92">
        <f>武将属性!BH15</f>
        <v>0.05</v>
      </c>
      <c r="S17" s="92">
        <f t="shared" si="2"/>
        <v>0.05</v>
      </c>
      <c r="T17" s="91">
        <f>战法技能效用!AL15</f>
        <v>0.16433922522003408</v>
      </c>
      <c r="U17" s="91">
        <f t="shared" si="3"/>
        <v>9224847.9630197585</v>
      </c>
      <c r="V17" s="95">
        <f t="shared" si="4"/>
        <v>177275.07880412182</v>
      </c>
      <c r="W17" s="95">
        <f t="shared" si="0"/>
        <v>9656.4773510991618</v>
      </c>
      <c r="X17" s="95">
        <f t="shared" si="0"/>
        <v>9656.4773510991618</v>
      </c>
      <c r="Y17" s="95">
        <f t="shared" si="5"/>
        <v>15980446.061040178</v>
      </c>
      <c r="Z17" s="95">
        <f t="shared" si="6"/>
        <v>15980446.061040178</v>
      </c>
      <c r="AA17" s="95">
        <f t="shared" si="7"/>
        <v>15219472.439085882</v>
      </c>
      <c r="AB17" s="95">
        <f t="shared" si="8"/>
        <v>15219472.439085882</v>
      </c>
      <c r="AC17" s="95">
        <f t="shared" si="9"/>
        <v>27449811.386402842</v>
      </c>
      <c r="AD17" s="91"/>
      <c r="AE17" s="14">
        <v>11</v>
      </c>
      <c r="AF17" s="91">
        <f>武将属性!$D15</f>
        <v>90.14491020871354</v>
      </c>
      <c r="AG17" s="91">
        <f>士兵属性!$D15</f>
        <v>271.07299869444296</v>
      </c>
      <c r="AH17" s="91">
        <f>士兵属性!$D15</f>
        <v>271.07299869444296</v>
      </c>
      <c r="AI17" s="92">
        <f>士兵属性!$P15</f>
        <v>0</v>
      </c>
      <c r="AJ17" s="92">
        <f>士兵属性!$P15</f>
        <v>0</v>
      </c>
      <c r="AK17" s="92">
        <f>士兵属性!AW15</f>
        <v>0.05</v>
      </c>
      <c r="AL17" s="92">
        <f t="shared" si="11"/>
        <v>0.05</v>
      </c>
      <c r="AM17" s="91">
        <f>带兵数!$E14</f>
        <v>2336.8098330256125</v>
      </c>
      <c r="AN17" s="91">
        <f>战法技能效用!AR15</f>
        <v>0.1138190982938679</v>
      </c>
      <c r="AO17" s="91">
        <f t="shared" si="12"/>
        <v>9894603.3246140238</v>
      </c>
      <c r="AP17" s="95">
        <f t="shared" si="13"/>
        <v>206506.29155807578</v>
      </c>
      <c r="AQ17" s="95">
        <f t="shared" si="14"/>
        <v>61423.312180947862</v>
      </c>
      <c r="AR17" s="95">
        <f t="shared" si="14"/>
        <v>61423.312180947862</v>
      </c>
      <c r="AS17" s="95">
        <f t="shared" si="15"/>
        <v>18615491.110037159</v>
      </c>
      <c r="AT17" s="95">
        <f t="shared" si="16"/>
        <v>18615491.110037159</v>
      </c>
      <c r="AU17" s="95">
        <f t="shared" si="17"/>
        <v>17729039.152416345</v>
      </c>
      <c r="AV17" s="95">
        <f t="shared" si="18"/>
        <v>17729039.152416345</v>
      </c>
      <c r="AW17" s="95">
        <f t="shared" si="19"/>
        <v>14250.369189072091</v>
      </c>
      <c r="AX17" s="95">
        <f t="shared" si="20"/>
        <v>29897496.726603061</v>
      </c>
      <c r="AZ17" s="14">
        <f t="shared" si="21"/>
        <v>1.1721114469423459</v>
      </c>
      <c r="BA17" s="14">
        <f t="shared" si="25"/>
        <v>1.0726034037936623</v>
      </c>
      <c r="BD17" s="95">
        <v>11</v>
      </c>
      <c r="BE17" s="95">
        <f>求节点(节奏总纲!$E$4:$E$163,M$7:M$166,$BD17)</f>
        <v>132.16292400905422</v>
      </c>
      <c r="BF17" s="95">
        <f>求节点(节奏总纲!$E$4:$E$163,N$7:N$166,$BD17)</f>
        <v>5326.7968183796829</v>
      </c>
      <c r="BG17" s="95">
        <f>求节点(节奏总纲!$E$4:$E$163,O$7:O$166,$BD17)</f>
        <v>5326.7968183796829</v>
      </c>
      <c r="BH17" s="95">
        <f>求节点(节奏总纲!$E$4:$E$163,P$7:P$166,$BD17)</f>
        <v>1.0485982660645663E-2</v>
      </c>
      <c r="BI17" s="95">
        <f>求节点(节奏总纲!$E$4:$E$163,Q$7:Q$166,$BD17)</f>
        <v>1.0485982660645663E-2</v>
      </c>
      <c r="BJ17" s="95">
        <f>求节点(节奏总纲!$E$4:$E$163,T$7:T$166,$BD17)</f>
        <v>0.86335359397753797</v>
      </c>
      <c r="BK17" s="95">
        <f>求节点(节奏总纲!$E$4:$E$163,U$7:U$166,$BD17)</f>
        <v>387145596.74767751</v>
      </c>
      <c r="BM17" s="14">
        <v>11</v>
      </c>
      <c r="BN17" s="95">
        <f>求节点(节奏总纲!$E$4:$E$163,AF$7:AF$166,$BD17)</f>
        <v>132.16292400905422</v>
      </c>
      <c r="BO17" s="95">
        <f>求节点(节奏总纲!$E$4:$E$163,AG$7:AG$166,$BD17)</f>
        <v>416.1616282575153</v>
      </c>
      <c r="BP17" s="95">
        <f>求节点(节奏总纲!$E$4:$E$163,AH$7:AH$166,$BD17)</f>
        <v>416.1616282575153</v>
      </c>
      <c r="BQ17" s="95">
        <f>求节点(节奏总纲!$E$4:$E$163,AI$7:AI$166,$BD17)</f>
        <v>1.0485982660645663E-2</v>
      </c>
      <c r="BR17" s="95">
        <f>求节点(节奏总纲!$E$4:$E$163,AJ$7:AJ$166,$BD17)</f>
        <v>1.0485982660645663E-2</v>
      </c>
      <c r="BS17" s="95">
        <f>求节点(节奏总纲!$E$4:$E$163,AM$7:AM$166,$BD17)</f>
        <v>4202.4879932172889</v>
      </c>
      <c r="BT17" s="95">
        <f>求节点(节奏总纲!$E$4:$E$163,AN$7:AN$166,$BD17)</f>
        <v>0.3289076976005112</v>
      </c>
      <c r="BU17" s="95">
        <f>求节点(节奏总纲!$E$4:$E$163,AO$7:AO$166,$BD17)</f>
        <v>169673961.4119055</v>
      </c>
    </row>
    <row r="18" spans="12:73" x14ac:dyDescent="0.15">
      <c r="L18" s="14">
        <v>12</v>
      </c>
      <c r="M18" s="91">
        <f>武将属性!$D16</f>
        <v>91.303641411986675</v>
      </c>
      <c r="N18" s="91">
        <f>武将属性!$S16</f>
        <v>1748.3279627030336</v>
      </c>
      <c r="O18" s="91">
        <f>武将属性!$S16</f>
        <v>1748.3279627030336</v>
      </c>
      <c r="P18" s="92">
        <f>武将属性!$AE16</f>
        <v>2.763850790532239E-3</v>
      </c>
      <c r="Q18" s="92">
        <f>武将属性!$AE16</f>
        <v>2.763850790532239E-3</v>
      </c>
      <c r="R18" s="92">
        <f>武将属性!BH16</f>
        <v>5.0003293289623739E-2</v>
      </c>
      <c r="S18" s="92">
        <f t="shared" si="2"/>
        <v>5.0003293289623739E-2</v>
      </c>
      <c r="T18" s="91">
        <f>战法技能效用!AL16</f>
        <v>0.19759311661111206</v>
      </c>
      <c r="U18" s="91">
        <f t="shared" si="3"/>
        <v>11093565.663439659</v>
      </c>
      <c r="V18" s="95">
        <f t="shared" si="4"/>
        <v>208625.33615014242</v>
      </c>
      <c r="W18" s="95">
        <f t="shared" si="0"/>
        <v>10895.125678741588</v>
      </c>
      <c r="X18" s="95">
        <f t="shared" si="0"/>
        <v>10895.125678741588</v>
      </c>
      <c r="Y18" s="95">
        <f t="shared" si="5"/>
        <v>18995751.458622117</v>
      </c>
      <c r="Z18" s="95">
        <f t="shared" si="6"/>
        <v>18995751.458622117</v>
      </c>
      <c r="AA18" s="95">
        <f t="shared" si="7"/>
        <v>18141136.321230263</v>
      </c>
      <c r="AB18" s="95">
        <f t="shared" si="8"/>
        <v>18141136.321230263</v>
      </c>
      <c r="AC18" s="95">
        <f t="shared" si="9"/>
        <v>31810892.392584156</v>
      </c>
      <c r="AD18" s="91"/>
      <c r="AE18" s="14">
        <v>12</v>
      </c>
      <c r="AF18" s="91">
        <f>武将属性!$D16</f>
        <v>91.303641411986675</v>
      </c>
      <c r="AG18" s="91">
        <f>士兵属性!$D16</f>
        <v>276.21936672560975</v>
      </c>
      <c r="AH18" s="91">
        <f>士兵属性!$D16</f>
        <v>276.21936672560975</v>
      </c>
      <c r="AI18" s="92">
        <f>士兵属性!$P16</f>
        <v>2.763850790532239E-3</v>
      </c>
      <c r="AJ18" s="92">
        <f>士兵属性!$P16</f>
        <v>2.763850790532239E-3</v>
      </c>
      <c r="AK18" s="92">
        <f>士兵属性!AW16</f>
        <v>5.0003293289623739E-2</v>
      </c>
      <c r="AL18" s="92">
        <f t="shared" si="11"/>
        <v>5.0003293289623739E-2</v>
      </c>
      <c r="AM18" s="91">
        <f>带兵数!$E15</f>
        <v>2419.7943579612602</v>
      </c>
      <c r="AN18" s="91">
        <f>战法技能效用!AR16</f>
        <v>0.12310811048865811</v>
      </c>
      <c r="AO18" s="91">
        <f t="shared" si="12"/>
        <v>11407882.849182131</v>
      </c>
      <c r="AP18" s="95">
        <f t="shared" si="13"/>
        <v>237099.10261773513</v>
      </c>
      <c r="AQ18" s="95">
        <f t="shared" si="14"/>
        <v>70098.524576970041</v>
      </c>
      <c r="AR18" s="95">
        <f t="shared" si="14"/>
        <v>70098.524576970041</v>
      </c>
      <c r="AS18" s="95">
        <f t="shared" si="15"/>
        <v>21588344.481551897</v>
      </c>
      <c r="AT18" s="95">
        <f t="shared" si="16"/>
        <v>21588344.481551897</v>
      </c>
      <c r="AU18" s="95">
        <f t="shared" si="17"/>
        <v>20617089.091874231</v>
      </c>
      <c r="AV18" s="95">
        <f t="shared" si="18"/>
        <v>20617089.091874231</v>
      </c>
      <c r="AW18" s="95">
        <f t="shared" si="19"/>
        <v>16003.483935191689</v>
      </c>
      <c r="AX18" s="95">
        <f t="shared" si="20"/>
        <v>34480331.655027784</v>
      </c>
      <c r="AZ18" s="14">
        <f t="shared" si="21"/>
        <v>1.1692553066266338</v>
      </c>
      <c r="BA18" s="14">
        <f t="shared" si="25"/>
        <v>1.0283332875360667</v>
      </c>
      <c r="BD18" s="14">
        <v>12</v>
      </c>
      <c r="BE18" s="95">
        <f>求节点(节奏总纲!$E$4:$E$163,M$7:M$166,$BD18)</f>
        <v>134.71038863710206</v>
      </c>
      <c r="BF18" s="95">
        <f>求节点(节奏总纲!$E$4:$E$163,N$7:N$166,$BD18)</f>
        <v>5553.0140194399801</v>
      </c>
      <c r="BG18" s="95">
        <f>求节点(节奏总纲!$E$4:$E$163,O$7:O$166,$BD18)</f>
        <v>5553.0140194399801</v>
      </c>
      <c r="BH18" s="95">
        <f>求节点(节奏总纲!$E$4:$E$163,P$7:P$166,$BD18)</f>
        <v>1.0852631578947369E-2</v>
      </c>
      <c r="BI18" s="95">
        <f>求节点(节奏总纲!$E$4:$E$163,Q$7:Q$166,$BD18)</f>
        <v>1.0852631578947369E-2</v>
      </c>
      <c r="BJ18" s="95">
        <f>求节点(节奏总纲!$E$4:$E$163,T$7:T$166,$BD18)</f>
        <v>0.90963464676488004</v>
      </c>
      <c r="BK18" s="95">
        <f>求节点(节奏总纲!$E$4:$E$163,U$7:U$166,$BD18)</f>
        <v>452638654.37691295</v>
      </c>
      <c r="BM18" s="14">
        <v>12</v>
      </c>
      <c r="BN18" s="95">
        <f>求节点(节奏总纲!$E$4:$E$163,AF$7:AF$166,$BD18)</f>
        <v>134.71038863710206</v>
      </c>
      <c r="BO18" s="95">
        <f>求节点(节奏总纲!$E$4:$E$163,AG$7:AG$166,$BD18)</f>
        <v>423.05552337121617</v>
      </c>
      <c r="BP18" s="95">
        <f>求节点(节奏总纲!$E$4:$E$163,AH$7:AH$166,$BD18)</f>
        <v>423.05552337121617</v>
      </c>
      <c r="BQ18" s="95">
        <f>求节点(节奏总纲!$E$4:$E$163,AI$7:AI$166,$BD18)</f>
        <v>1.0852631578947369E-2</v>
      </c>
      <c r="BR18" s="95">
        <f>求节点(节奏总纲!$E$4:$E$163,AJ$7:AJ$166,$BD18)</f>
        <v>1.0852631578947369E-2</v>
      </c>
      <c r="BS18" s="95">
        <f>求节点(节奏总纲!$E$4:$E$163,AM$7:AM$166,$BD18)</f>
        <v>4278.7255171964644</v>
      </c>
      <c r="BT18" s="95">
        <f>求节点(节奏总纲!$E$4:$E$163,AN$7:AN$166,$BD18)</f>
        <v>0.33874947653914711</v>
      </c>
      <c r="BU18" s="95">
        <f>求节点(节奏总纲!$E$4:$E$163,AO$7:AO$166,$BD18)</f>
        <v>189021527.7897625</v>
      </c>
    </row>
    <row r="19" spans="12:73" x14ac:dyDescent="0.15">
      <c r="L19" s="14">
        <v>13</v>
      </c>
      <c r="M19" s="91">
        <f>武将属性!$D17</f>
        <v>92.462372615259852</v>
      </c>
      <c r="N19" s="91">
        <f>武将属性!$S17</f>
        <v>1841.7619635597023</v>
      </c>
      <c r="O19" s="91">
        <f>武将属性!$S17</f>
        <v>1841.7619635597023</v>
      </c>
      <c r="P19" s="92">
        <f>武将属性!$AE17</f>
        <v>2.9823020083335847E-3</v>
      </c>
      <c r="Q19" s="92">
        <f>武将属性!$AE17</f>
        <v>2.9823020083335847E-3</v>
      </c>
      <c r="R19" s="92">
        <f>武将属性!BH17</f>
        <v>5.0007684010758148E-2</v>
      </c>
      <c r="S19" s="92">
        <f t="shared" si="2"/>
        <v>5.0007684010758148E-2</v>
      </c>
      <c r="T19" s="91">
        <f>战法技能效用!AL17</f>
        <v>0.23064078487887024</v>
      </c>
      <c r="U19" s="91">
        <f t="shared" si="3"/>
        <v>13170617.688927621</v>
      </c>
      <c r="V19" s="95">
        <f t="shared" si="4"/>
        <v>242661.88235597269</v>
      </c>
      <c r="W19" s="95">
        <f t="shared" si="0"/>
        <v>12182.406754970962</v>
      </c>
      <c r="X19" s="95">
        <f t="shared" si="0"/>
        <v>12182.406754970962</v>
      </c>
      <c r="Y19" s="95">
        <f t="shared" si="5"/>
        <v>22370378.162197996</v>
      </c>
      <c r="Z19" s="95">
        <f t="shared" si="6"/>
        <v>22370378.162197996</v>
      </c>
      <c r="AA19" s="95">
        <f t="shared" si="7"/>
        <v>21368503.990575001</v>
      </c>
      <c r="AB19" s="95">
        <f t="shared" si="8"/>
        <v>21368503.990575001</v>
      </c>
      <c r="AC19" s="95">
        <f t="shared" si="9"/>
        <v>36464082.227092355</v>
      </c>
      <c r="AD19" s="91"/>
      <c r="AE19" s="14">
        <v>13</v>
      </c>
      <c r="AF19" s="91">
        <f>武将属性!$D17</f>
        <v>92.462372615259852</v>
      </c>
      <c r="AG19" s="91">
        <f>士兵属性!$D17</f>
        <v>281.41852595302555</v>
      </c>
      <c r="AH19" s="91">
        <f>士兵属性!$D17</f>
        <v>281.41852595302555</v>
      </c>
      <c r="AI19" s="92">
        <f>士兵属性!$P17</f>
        <v>2.9823020083335847E-3</v>
      </c>
      <c r="AJ19" s="92">
        <f>士兵属性!$P17</f>
        <v>2.9823020083335847E-3</v>
      </c>
      <c r="AK19" s="92">
        <f>士兵属性!AW17</f>
        <v>5.0007684010758148E-2</v>
      </c>
      <c r="AL19" s="92">
        <f t="shared" si="11"/>
        <v>5.0007684010758148E-2</v>
      </c>
      <c r="AM19" s="91">
        <f>带兵数!$E16</f>
        <v>2501.570411481659</v>
      </c>
      <c r="AN19" s="91">
        <f>战法技能效用!AR17</f>
        <v>0.13260334580676816</v>
      </c>
      <c r="AO19" s="91">
        <f t="shared" si="12"/>
        <v>13039262.678637572</v>
      </c>
      <c r="AP19" s="95">
        <f t="shared" si="13"/>
        <v>269715.91732656263</v>
      </c>
      <c r="AQ19" s="95">
        <f t="shared" si="14"/>
        <v>79261.798064252274</v>
      </c>
      <c r="AR19" s="95">
        <f t="shared" si="14"/>
        <v>79261.798064252274</v>
      </c>
      <c r="AS19" s="95">
        <f t="shared" si="15"/>
        <v>24864420.437109612</v>
      </c>
      <c r="AT19" s="95">
        <f t="shared" si="16"/>
        <v>24864420.437109612</v>
      </c>
      <c r="AU19" s="95">
        <f t="shared" si="17"/>
        <v>23750848.710798331</v>
      </c>
      <c r="AV19" s="95">
        <f t="shared" si="18"/>
        <v>23750848.710798331</v>
      </c>
      <c r="AW19" s="95">
        <f t="shared" si="19"/>
        <v>17833.38839734417</v>
      </c>
      <c r="AX19" s="95">
        <f t="shared" si="20"/>
        <v>39388438.076243863</v>
      </c>
      <c r="AZ19" s="14">
        <f t="shared" si="21"/>
        <v>1.1688366436812851</v>
      </c>
      <c r="BA19" s="14">
        <f t="shared" si="25"/>
        <v>0.99002666288001984</v>
      </c>
      <c r="BD19" s="14">
        <v>13</v>
      </c>
      <c r="BE19" s="95">
        <f>求节点(节奏总纲!$E$4:$E$163,M$7:M$166,$BD19)</f>
        <v>137.13069933845665</v>
      </c>
      <c r="BF19" s="95">
        <f>求节点(节奏总纲!$E$4:$E$163,N$7:N$166,$BD19)</f>
        <v>5765.395042763098</v>
      </c>
      <c r="BG19" s="95">
        <f>求节点(节奏总纲!$E$4:$E$163,O$7:O$166,$BD19)</f>
        <v>5765.395042763098</v>
      </c>
      <c r="BH19" s="95">
        <f>求节点(节奏总纲!$E$4:$E$163,P$7:P$166,$BD19)</f>
        <v>1.1133333333333334E-2</v>
      </c>
      <c r="BI19" s="95">
        <f>求节点(节奏总纲!$E$4:$E$163,Q$7:Q$166,$BD19)</f>
        <v>1.1133333333333334E-2</v>
      </c>
      <c r="BJ19" s="95">
        <f>求节点(节奏总纲!$E$4:$E$163,T$7:T$166,$BD19)</f>
        <v>0.94329162238526465</v>
      </c>
      <c r="BK19" s="95">
        <f>求节点(节奏总纲!$E$4:$E$163,U$7:U$166,$BD19)</f>
        <v>516686141.73893493</v>
      </c>
      <c r="BM19" s="14">
        <v>13</v>
      </c>
      <c r="BN19" s="95">
        <f>求节点(节奏总纲!$E$4:$E$163,AF$7:AF$166,$BD19)</f>
        <v>137.13069933845665</v>
      </c>
      <c r="BO19" s="95">
        <f>求节点(节奏总纲!$E$4:$E$163,AG$7:AG$166,$BD19)</f>
        <v>429.50833747711675</v>
      </c>
      <c r="BP19" s="95">
        <f>求节点(节奏总纲!$E$4:$E$163,AH$7:AH$166,$BD19)</f>
        <v>429.50833747711675</v>
      </c>
      <c r="BQ19" s="95">
        <f>求节点(节奏总纲!$E$4:$E$163,AI$7:AI$166,$BD19)</f>
        <v>1.1133333333333334E-2</v>
      </c>
      <c r="BR19" s="95">
        <f>求节点(节奏总纲!$E$4:$E$163,AJ$7:AJ$166,$BD19)</f>
        <v>1.1133333333333334E-2</v>
      </c>
      <c r="BS19" s="95">
        <f>求节点(节奏总纲!$E$4:$E$163,AM$7:AM$166,$BD19)</f>
        <v>4348.5974680600275</v>
      </c>
      <c r="BT19" s="95">
        <f>求节点(节奏总纲!$E$4:$E$163,AN$7:AN$166,$BD19)</f>
        <v>0.34633132909407832</v>
      </c>
      <c r="BU19" s="95">
        <f>求节点(节奏总纲!$E$4:$E$163,AO$7:AO$166,$BD19)</f>
        <v>208195903.80702427</v>
      </c>
    </row>
    <row r="20" spans="12:73" x14ac:dyDescent="0.15">
      <c r="L20" s="14">
        <v>14</v>
      </c>
      <c r="M20" s="91">
        <f>武将属性!$D18</f>
        <v>93.621103818532987</v>
      </c>
      <c r="N20" s="91">
        <f>武将属性!$S18</f>
        <v>1935.1959644163712</v>
      </c>
      <c r="O20" s="91">
        <f>武将属性!$S18</f>
        <v>1935.1959644163712</v>
      </c>
      <c r="P20" s="92">
        <f>武将属性!$AE18</f>
        <v>3.2016743943028983E-3</v>
      </c>
      <c r="Q20" s="92">
        <f>武将属性!$AE18</f>
        <v>3.2016743943028983E-3</v>
      </c>
      <c r="R20" s="92">
        <f>武将属性!BH18</f>
        <v>5.0012093246747186E-2</v>
      </c>
      <c r="S20" s="92">
        <f t="shared" si="2"/>
        <v>5.0012093246747186E-2</v>
      </c>
      <c r="T20" s="91">
        <f>战法技能效用!AL18</f>
        <v>0.26355798080312487</v>
      </c>
      <c r="U20" s="91">
        <f t="shared" si="3"/>
        <v>15528128.427506734</v>
      </c>
      <c r="V20" s="95">
        <f t="shared" si="4"/>
        <v>280472.65160016238</v>
      </c>
      <c r="W20" s="95">
        <f t="shared" si="0"/>
        <v>13568.733976580577</v>
      </c>
      <c r="X20" s="95">
        <f t="shared" si="0"/>
        <v>13568.733976580577</v>
      </c>
      <c r="Y20" s="95">
        <f t="shared" si="5"/>
        <v>26174357.463639371</v>
      </c>
      <c r="Z20" s="95">
        <f t="shared" si="6"/>
        <v>26174357.463639371</v>
      </c>
      <c r="AA20" s="95">
        <f t="shared" si="7"/>
        <v>25007482.678151891</v>
      </c>
      <c r="AB20" s="95">
        <f t="shared" si="8"/>
        <v>25007482.678151891</v>
      </c>
      <c r="AC20" s="95">
        <f t="shared" si="9"/>
        <v>41562254.574227288</v>
      </c>
      <c r="AD20" s="91"/>
      <c r="AE20" s="14">
        <v>14</v>
      </c>
      <c r="AF20" s="91">
        <f>武将属性!$D18</f>
        <v>93.621103818532987</v>
      </c>
      <c r="AG20" s="91">
        <f>士兵属性!$D18</f>
        <v>286.67047637669037</v>
      </c>
      <c r="AH20" s="91">
        <f>士兵属性!$D18</f>
        <v>286.67047637669037</v>
      </c>
      <c r="AI20" s="92">
        <f>士兵属性!$P18</f>
        <v>3.2016743943028983E-3</v>
      </c>
      <c r="AJ20" s="92">
        <f>士兵属性!$P18</f>
        <v>3.2016743943028983E-3</v>
      </c>
      <c r="AK20" s="92">
        <f>士兵属性!AW18</f>
        <v>5.0012093246747186E-2</v>
      </c>
      <c r="AL20" s="92">
        <f t="shared" si="11"/>
        <v>5.0012093246747186E-2</v>
      </c>
      <c r="AM20" s="91">
        <f>带兵数!$E17</f>
        <v>2580.095688557115</v>
      </c>
      <c r="AN20" s="91">
        <f>战法技能效用!AR18</f>
        <v>0.14222905346838183</v>
      </c>
      <c r="AO20" s="91">
        <f t="shared" si="12"/>
        <v>14829032.570118938</v>
      </c>
      <c r="AP20" s="95">
        <f t="shared" si="13"/>
        <v>305229.27427494229</v>
      </c>
      <c r="AQ20" s="95">
        <f t="shared" si="14"/>
        <v>89158.338519468438</v>
      </c>
      <c r="AR20" s="95">
        <f t="shared" si="14"/>
        <v>89158.338519468438</v>
      </c>
      <c r="AS20" s="95">
        <f t="shared" si="15"/>
        <v>28484702.831664387</v>
      </c>
      <c r="AT20" s="95">
        <f t="shared" si="16"/>
        <v>28484702.831664387</v>
      </c>
      <c r="AU20" s="95">
        <f t="shared" si="17"/>
        <v>27214830.91398517</v>
      </c>
      <c r="AV20" s="95">
        <f t="shared" si="18"/>
        <v>27214830.91398517</v>
      </c>
      <c r="AW20" s="95">
        <f t="shared" si="19"/>
        <v>19812.492606135718</v>
      </c>
      <c r="AX20" s="95">
        <f t="shared" si="20"/>
        <v>44752956.158346817</v>
      </c>
      <c r="AZ20" s="14">
        <f t="shared" si="21"/>
        <v>1.1686316656224101</v>
      </c>
      <c r="BA20" s="14">
        <f t="shared" si="25"/>
        <v>0.95497874321097131</v>
      </c>
      <c r="BD20" s="14">
        <v>14</v>
      </c>
      <c r="BE20" s="95">
        <f>求节点(节奏总纲!$E$4:$E$163,M$7:M$166,$BD20)</f>
        <v>138.86970321089066</v>
      </c>
      <c r="BF20" s="95">
        <f>求节点(节奏总纲!$E$4:$E$163,N$7:N$166,$BD20)</f>
        <v>5915.6241939317661</v>
      </c>
      <c r="BG20" s="95">
        <f>求节点(节奏总纲!$E$4:$E$163,O$7:O$166,$BD20)</f>
        <v>5915.6241939317661</v>
      </c>
      <c r="BH20" s="95">
        <f>求节点(节奏总纲!$E$4:$E$163,P$7:P$166,$BD20)</f>
        <v>1.14140350877193E-2</v>
      </c>
      <c r="BI20" s="95">
        <f>求节点(节奏总纲!$E$4:$E$163,Q$7:Q$166,$BD20)</f>
        <v>1.14140350877193E-2</v>
      </c>
      <c r="BJ20" s="95">
        <f>求节点(节奏总纲!$E$4:$E$163,T$7:T$166,$BD20)</f>
        <v>0.95007120156546543</v>
      </c>
      <c r="BK20" s="95">
        <f>求节点(节奏总纲!$E$4:$E$163,U$7:U$166,$BD20)</f>
        <v>557208778.34552193</v>
      </c>
      <c r="BM20" s="14">
        <v>14</v>
      </c>
      <c r="BN20" s="95">
        <f>求节点(节奏总纲!$E$4:$E$163,AF$7:AF$166,$BD20)</f>
        <v>138.86970321089066</v>
      </c>
      <c r="BO20" s="95">
        <f>求节点(节奏总纲!$E$4:$E$163,AG$7:AG$166,$BD20)</f>
        <v>435.33251806256885</v>
      </c>
      <c r="BP20" s="95">
        <f>求节点(节奏总纲!$E$4:$E$163,AH$7:AH$166,$BD20)</f>
        <v>435.33251806256885</v>
      </c>
      <c r="BQ20" s="95">
        <f>求节点(节奏总纲!$E$4:$E$163,AI$7:AI$166,$BD20)</f>
        <v>1.14140350877193E-2</v>
      </c>
      <c r="BR20" s="95">
        <f>求节点(节奏总纲!$E$4:$E$163,AJ$7:AJ$166,$BD20)</f>
        <v>1.14140350877193E-2</v>
      </c>
      <c r="BS20" s="95">
        <f>求节点(节奏总纲!$E$4:$E$163,AM$7:AM$166,$BD20)</f>
        <v>4414.3173324253994</v>
      </c>
      <c r="BT20" s="95">
        <f>求节点(节奏总纲!$E$4:$E$163,AN$7:AN$166,$BD20)</f>
        <v>0.35213689684950034</v>
      </c>
      <c r="BU20" s="95">
        <f>求节点(节奏总纲!$E$4:$E$163,AO$7:AO$166,$BD20)</f>
        <v>226173321.03938118</v>
      </c>
    </row>
    <row r="21" spans="12:73" x14ac:dyDescent="0.15">
      <c r="L21" s="14">
        <v>15</v>
      </c>
      <c r="M21" s="91">
        <f>武将属性!$D19</f>
        <v>94.779835021806122</v>
      </c>
      <c r="N21" s="91">
        <f>武将属性!$S19</f>
        <v>2028.6299652730399</v>
      </c>
      <c r="O21" s="91">
        <f>武将属性!$S19</f>
        <v>2028.6299652730399</v>
      </c>
      <c r="P21" s="92">
        <f>武将属性!$AE19</f>
        <v>3.4427568732447395E-3</v>
      </c>
      <c r="Q21" s="92">
        <f>武将属性!$AE19</f>
        <v>3.4427568732447395E-3</v>
      </c>
      <c r="R21" s="92">
        <f>武将属性!BH19</f>
        <v>5.0016938840862328E-2</v>
      </c>
      <c r="S21" s="92">
        <f t="shared" si="2"/>
        <v>5.0016938840862328E-2</v>
      </c>
      <c r="T21" s="91">
        <f>战法技能效用!AL19</f>
        <v>0.29638740208685022</v>
      </c>
      <c r="U21" s="91">
        <f t="shared" si="3"/>
        <v>18193198.116867118</v>
      </c>
      <c r="V21" s="95">
        <f t="shared" si="4"/>
        <v>322272.55562775926</v>
      </c>
      <c r="W21" s="95">
        <f t="shared" si="0"/>
        <v>15056.930133802747</v>
      </c>
      <c r="X21" s="95">
        <f t="shared" si="0"/>
        <v>15056.930133802747</v>
      </c>
      <c r="Y21" s="95">
        <f t="shared" si="5"/>
        <v>30440141.647575125</v>
      </c>
      <c r="Z21" s="95">
        <f t="shared" si="6"/>
        <v>30440141.647575125</v>
      </c>
      <c r="AA21" s="95">
        <f t="shared" si="7"/>
        <v>29089949.432791166</v>
      </c>
      <c r="AB21" s="95">
        <f t="shared" si="8"/>
        <v>29089949.432791166</v>
      </c>
      <c r="AC21" s="95">
        <f t="shared" si="9"/>
        <v>47123166.432017714</v>
      </c>
      <c r="AD21" s="91"/>
      <c r="AE21" s="14">
        <v>15</v>
      </c>
      <c r="AF21" s="91">
        <f>武将属性!$D19</f>
        <v>94.779835021806122</v>
      </c>
      <c r="AG21" s="91">
        <f>士兵属性!$D19</f>
        <v>291.78375432272264</v>
      </c>
      <c r="AH21" s="91">
        <f>士兵属性!$D19</f>
        <v>291.78375432272264</v>
      </c>
      <c r="AI21" s="92">
        <f>士兵属性!$P19</f>
        <v>3.4427568732447395E-3</v>
      </c>
      <c r="AJ21" s="92">
        <f>士兵属性!$P19</f>
        <v>3.4427568732447395E-3</v>
      </c>
      <c r="AK21" s="92">
        <f>士兵属性!AW19</f>
        <v>5.0016938840862328E-2</v>
      </c>
      <c r="AL21" s="92">
        <f t="shared" si="11"/>
        <v>5.0016938840862328E-2</v>
      </c>
      <c r="AM21" s="91">
        <f>带兵数!$E18</f>
        <v>2656.0415593263824</v>
      </c>
      <c r="AN21" s="91">
        <f>战法技能效用!AR19</f>
        <v>0.15194253577052469</v>
      </c>
      <c r="AO21" s="91">
        <f t="shared" si="12"/>
        <v>16771709.738039413</v>
      </c>
      <c r="AP21" s="95">
        <f t="shared" si="13"/>
        <v>343543.62811837863</v>
      </c>
      <c r="AQ21" s="95">
        <f t="shared" si="14"/>
        <v>99811.764171817573</v>
      </c>
      <c r="AR21" s="95">
        <f t="shared" si="14"/>
        <v>99811.764171817573</v>
      </c>
      <c r="AS21" s="95">
        <f t="shared" si="15"/>
        <v>32449293.368077759</v>
      </c>
      <c r="AT21" s="95">
        <f t="shared" si="16"/>
        <v>32449293.368077759</v>
      </c>
      <c r="AU21" s="95">
        <f t="shared" si="17"/>
        <v>31009983.926352162</v>
      </c>
      <c r="AV21" s="95">
        <f t="shared" si="18"/>
        <v>31009983.926352162</v>
      </c>
      <c r="AW21" s="95">
        <f t="shared" si="19"/>
        <v>21929.966549931061</v>
      </c>
      <c r="AX21" s="95">
        <f t="shared" si="20"/>
        <v>50564069.597702153</v>
      </c>
      <c r="AZ21" s="14">
        <f t="shared" si="21"/>
        <v>1.1675520825768795</v>
      </c>
      <c r="BA21" s="14">
        <f t="shared" si="25"/>
        <v>0.92186704230358341</v>
      </c>
      <c r="BD21" s="14">
        <v>15</v>
      </c>
      <c r="BE21" s="95">
        <f>求节点(节奏总纲!$E$4:$E$163,M$7:M$166,$BD21)</f>
        <v>140.43461306965128</v>
      </c>
      <c r="BF21" s="95">
        <f>求节点(节奏总纲!$E$4:$E$163,N$7:N$166,$BD21)</f>
        <v>6048.4682091772474</v>
      </c>
      <c r="BG21" s="95">
        <f>求节点(节奏总纲!$E$4:$E$163,O$7:O$166,$BD21)</f>
        <v>6048.4682091772474</v>
      </c>
      <c r="BH21" s="95">
        <f>求节点(节奏总纲!$E$4:$E$163,P$7:P$166,$BD21)</f>
        <v>1.1694736842105263E-2</v>
      </c>
      <c r="BI21" s="95">
        <f>求节点(节奏总纲!$E$4:$E$163,Q$7:Q$166,$BD21)</f>
        <v>1.1694736842105263E-2</v>
      </c>
      <c r="BJ21" s="95">
        <f>求节点(节奏总纲!$E$4:$E$163,T$7:T$166,$BD21)</f>
        <v>0.95502787388615384</v>
      </c>
      <c r="BK21" s="95">
        <f>求节点(节奏总纲!$E$4:$E$163,U$7:U$166,$BD21)</f>
        <v>594704913.53078425</v>
      </c>
      <c r="BM21" s="14">
        <v>15</v>
      </c>
      <c r="BN21" s="95">
        <f>求节点(节奏总纲!$E$4:$E$163,AF$7:AF$166,$BD21)</f>
        <v>140.43461306965128</v>
      </c>
      <c r="BO21" s="95">
        <f>求节点(节奏总纲!$E$4:$E$163,AG$7:AG$166,$BD21)</f>
        <v>440.61801697162872</v>
      </c>
      <c r="BP21" s="95">
        <f>求节点(节奏总纲!$E$4:$E$163,AH$7:AH$166,$BD21)</f>
        <v>440.61801697162872</v>
      </c>
      <c r="BQ21" s="95">
        <f>求节点(节奏总纲!$E$4:$E$163,AI$7:AI$166,$BD21)</f>
        <v>1.1694736842105263E-2</v>
      </c>
      <c r="BR21" s="95">
        <f>求节点(节奏总纲!$E$4:$E$163,AJ$7:AJ$166,$BD21)</f>
        <v>1.1694736842105263E-2</v>
      </c>
      <c r="BS21" s="95">
        <f>求节点(节奏总纲!$E$4:$E$163,AM$7:AM$166,$BD21)</f>
        <v>4472.8707807574629</v>
      </c>
      <c r="BT21" s="95">
        <f>求节点(节奏总纲!$E$4:$E$163,AN$7:AN$166,$BD21)</f>
        <v>0.35759429228143647</v>
      </c>
      <c r="BU21" s="95">
        <f>求节点(节奏总纲!$E$4:$E$163,AO$7:AO$166,$BD21)</f>
        <v>243606375.48296455</v>
      </c>
    </row>
    <row r="22" spans="12:73" x14ac:dyDescent="0.15">
      <c r="L22" s="14">
        <v>16</v>
      </c>
      <c r="M22" s="91">
        <f>武将属性!$D20</f>
        <v>95.938566225079285</v>
      </c>
      <c r="N22" s="91">
        <f>武将属性!$S20</f>
        <v>2122.0639661297091</v>
      </c>
      <c r="O22" s="91">
        <f>武将属性!$S20</f>
        <v>2122.0639661297091</v>
      </c>
      <c r="P22" s="92">
        <f>武将属性!$AE20</f>
        <v>3.7034351465543313E-3</v>
      </c>
      <c r="Q22" s="92">
        <f>武将属性!$AE20</f>
        <v>3.7034351465543313E-3</v>
      </c>
      <c r="R22" s="92">
        <f>武将属性!BH20</f>
        <v>5.0022178297137371E-2</v>
      </c>
      <c r="S22" s="92">
        <f t="shared" si="2"/>
        <v>5.0022178297137371E-2</v>
      </c>
      <c r="T22" s="91">
        <f>战法技能效用!AL20</f>
        <v>0.3291549481656626</v>
      </c>
      <c r="U22" s="91">
        <f t="shared" si="3"/>
        <v>21193816.23729879</v>
      </c>
      <c r="V22" s="95">
        <f t="shared" si="4"/>
        <v>368472.29652696283</v>
      </c>
      <c r="W22" s="95">
        <f t="shared" si="0"/>
        <v>16658.641957401909</v>
      </c>
      <c r="X22" s="95">
        <f t="shared" si="0"/>
        <v>16658.641957401909</v>
      </c>
      <c r="Y22" s="95">
        <f t="shared" si="5"/>
        <v>35220267.844652131</v>
      </c>
      <c r="Z22" s="95">
        <f t="shared" si="6"/>
        <v>35220267.844652131</v>
      </c>
      <c r="AA22" s="95">
        <f t="shared" si="7"/>
        <v>33666625.860978216</v>
      </c>
      <c r="AB22" s="95">
        <f t="shared" si="8"/>
        <v>33666625.860978216</v>
      </c>
      <c r="AC22" s="95">
        <f t="shared" si="9"/>
        <v>53192750.58373864</v>
      </c>
      <c r="AD22" s="91"/>
      <c r="AE22" s="14">
        <v>16</v>
      </c>
      <c r="AF22" s="91">
        <f>武将属性!$D20</f>
        <v>95.938566225079285</v>
      </c>
      <c r="AG22" s="91">
        <f>士兵属性!$D20</f>
        <v>296.76896897086817</v>
      </c>
      <c r="AH22" s="91">
        <f>士兵属性!$D20</f>
        <v>296.76896897086817</v>
      </c>
      <c r="AI22" s="92">
        <f>士兵属性!$P20</f>
        <v>3.7034351465543313E-3</v>
      </c>
      <c r="AJ22" s="92">
        <f>士兵属性!$P20</f>
        <v>3.7034351465543313E-3</v>
      </c>
      <c r="AK22" s="92">
        <f>士兵属性!AW20</f>
        <v>5.0022178297137371E-2</v>
      </c>
      <c r="AL22" s="92">
        <f t="shared" si="11"/>
        <v>5.0022178297137371E-2</v>
      </c>
      <c r="AM22" s="91">
        <f>带兵数!$E19</f>
        <v>2732.3953663630509</v>
      </c>
      <c r="AN22" s="91">
        <f>战法技能效用!AR20</f>
        <v>0.16171789327758049</v>
      </c>
      <c r="AO22" s="91">
        <f t="shared" si="12"/>
        <v>18912824.746130679</v>
      </c>
      <c r="AP22" s="95">
        <f t="shared" si="13"/>
        <v>385382.68643522519</v>
      </c>
      <c r="AQ22" s="95">
        <f t="shared" si="14"/>
        <v>111432.51414044303</v>
      </c>
      <c r="AR22" s="95">
        <f t="shared" si="14"/>
        <v>111432.51414044303</v>
      </c>
      <c r="AS22" s="95">
        <f t="shared" si="15"/>
        <v>36836640.27628465</v>
      </c>
      <c r="AT22" s="95">
        <f t="shared" si="16"/>
        <v>36836640.27628465</v>
      </c>
      <c r="AU22" s="95">
        <f t="shared" si="17"/>
        <v>35211696.618185252</v>
      </c>
      <c r="AV22" s="95">
        <f t="shared" si="18"/>
        <v>35211696.618185252</v>
      </c>
      <c r="AW22" s="95">
        <f t="shared" si="19"/>
        <v>24205.656866786696</v>
      </c>
      <c r="AX22" s="95">
        <f t="shared" si="20"/>
        <v>56932431.74208267</v>
      </c>
      <c r="AZ22" s="14">
        <f t="shared" si="21"/>
        <v>1.1681459333289794</v>
      </c>
      <c r="BA22" s="14">
        <f t="shared" si="25"/>
        <v>0.89237466883600614</v>
      </c>
      <c r="BD22" s="14">
        <v>16</v>
      </c>
      <c r="BE22" s="95">
        <f>求节点(节奏总纲!$E$4:$E$163,M$7:M$166,$BD22)</f>
        <v>142.12415292086015</v>
      </c>
      <c r="BF22" s="95">
        <f>求节点(节奏总纲!$E$4:$E$163,N$7:N$166,$BD22)</f>
        <v>6176.7326600926817</v>
      </c>
      <c r="BG22" s="95">
        <f>求节点(节奏总纲!$E$4:$E$163,O$7:O$166,$BD22)</f>
        <v>6176.7326600926817</v>
      </c>
      <c r="BH22" s="95">
        <f>求节点(节奏总纲!$E$4:$E$163,P$7:P$166,$BD22)</f>
        <v>1.1975438596491228E-2</v>
      </c>
      <c r="BI22" s="95">
        <f>求节点(节奏总纲!$E$4:$E$163,Q$7:Q$166,$BD22)</f>
        <v>1.1975438596491228E-2</v>
      </c>
      <c r="BJ22" s="95">
        <f>求节点(节奏总纲!$E$4:$E$163,T$7:T$166,$BD22)</f>
        <v>0.96071796965315792</v>
      </c>
      <c r="BK22" s="95">
        <f>求节点(节奏总纲!$E$4:$E$163,U$7:U$166,$BD22)</f>
        <v>634043917.12150621</v>
      </c>
      <c r="BM22" s="14">
        <v>16</v>
      </c>
      <c r="BN22" s="95">
        <f>求节点(节奏总纲!$E$4:$E$163,AF$7:AF$166,$BD22)</f>
        <v>142.12415292086015</v>
      </c>
      <c r="BO22" s="95">
        <f>求节点(节奏总纲!$E$4:$E$163,AG$7:AG$166,$BD22)</f>
        <v>445.75305345341559</v>
      </c>
      <c r="BP22" s="95">
        <f>求节点(节奏总纲!$E$4:$E$163,AH$7:AH$166,$BD22)</f>
        <v>445.75305345341559</v>
      </c>
      <c r="BQ22" s="95">
        <f>求节点(节奏总纲!$E$4:$E$163,AI$7:AI$166,$BD22)</f>
        <v>1.1975438596491228E-2</v>
      </c>
      <c r="BR22" s="95">
        <f>求节点(节奏总纲!$E$4:$E$163,AJ$7:AJ$166,$BD22)</f>
        <v>1.1975438596491228E-2</v>
      </c>
      <c r="BS22" s="95">
        <f>求节点(节奏总纲!$E$4:$E$163,AM$7:AM$166,$BD22)</f>
        <v>4530.4458709301316</v>
      </c>
      <c r="BT22" s="95">
        <f>求节点(节奏总纲!$E$4:$E$163,AN$7:AN$166,$BD22)</f>
        <v>0.36407756982357398</v>
      </c>
      <c r="BU22" s="95">
        <f>求节点(节奏总纲!$E$4:$E$163,AO$7:AO$166,$BD22)</f>
        <v>262490208.51041979</v>
      </c>
    </row>
    <row r="23" spans="12:73" x14ac:dyDescent="0.15">
      <c r="L23" s="14">
        <v>17</v>
      </c>
      <c r="M23" s="91">
        <f>武将属性!$D21</f>
        <v>97.09729742835242</v>
      </c>
      <c r="N23" s="91">
        <f>武将属性!$S21</f>
        <v>2215.4979669863783</v>
      </c>
      <c r="O23" s="91">
        <f>武将属性!$S21</f>
        <v>2215.4979669863783</v>
      </c>
      <c r="P23" s="92">
        <f>武将属性!$AE21</f>
        <v>3.9721733567500972E-3</v>
      </c>
      <c r="Q23" s="92">
        <f>武将属性!$AE21</f>
        <v>3.9721733567500972E-3</v>
      </c>
      <c r="R23" s="92">
        <f>武将属性!BH21</f>
        <v>5.0027579752670574E-2</v>
      </c>
      <c r="S23" s="92">
        <f t="shared" si="2"/>
        <v>5.0027579752670574E-2</v>
      </c>
      <c r="T23" s="91">
        <f>战法技能效用!AL21</f>
        <v>0.36187724148217593</v>
      </c>
      <c r="U23" s="91">
        <f t="shared" si="3"/>
        <v>24558992.780892193</v>
      </c>
      <c r="V23" s="95">
        <f t="shared" si="4"/>
        <v>419210.96406433155</v>
      </c>
      <c r="W23" s="95">
        <f t="shared" si="4"/>
        <v>18372.506889883785</v>
      </c>
      <c r="X23" s="95">
        <f t="shared" si="4"/>
        <v>18372.506889883785</v>
      </c>
      <c r="Y23" s="95">
        <f t="shared" si="5"/>
        <v>40543207.016273513</v>
      </c>
      <c r="Z23" s="95">
        <f t="shared" si="6"/>
        <v>40543207.016273513</v>
      </c>
      <c r="AA23" s="95">
        <f t="shared" si="7"/>
        <v>38764935.748229071</v>
      </c>
      <c r="AB23" s="95">
        <f t="shared" si="8"/>
        <v>38764935.748229071</v>
      </c>
      <c r="AC23" s="95">
        <f t="shared" si="9"/>
        <v>59776682.395662896</v>
      </c>
      <c r="AD23" s="91"/>
      <c r="AE23" s="14">
        <v>17</v>
      </c>
      <c r="AF23" s="91">
        <f>武将属性!$D21</f>
        <v>97.09729742835242</v>
      </c>
      <c r="AG23" s="91">
        <f>士兵属性!$D21</f>
        <v>301.80030561768223</v>
      </c>
      <c r="AH23" s="91">
        <f>士兵属性!$D21</f>
        <v>301.80030561768223</v>
      </c>
      <c r="AI23" s="92">
        <f>士兵属性!$P21</f>
        <v>3.9721733567500972E-3</v>
      </c>
      <c r="AJ23" s="92">
        <f>士兵属性!$P21</f>
        <v>3.9721733567500972E-3</v>
      </c>
      <c r="AK23" s="92">
        <f>士兵属性!AW21</f>
        <v>5.0027579752670574E-2</v>
      </c>
      <c r="AL23" s="92">
        <f t="shared" si="11"/>
        <v>5.0027579752670574E-2</v>
      </c>
      <c r="AM23" s="91">
        <f>带兵数!$E20</f>
        <v>2805.0302066190816</v>
      </c>
      <c r="AN23" s="91">
        <f>战法技能效用!AR21</f>
        <v>0.17153850354693545</v>
      </c>
      <c r="AO23" s="91">
        <f t="shared" si="12"/>
        <v>21228019.137044597</v>
      </c>
      <c r="AP23" s="95">
        <f t="shared" si="13"/>
        <v>430337.36471628223</v>
      </c>
      <c r="AQ23" s="95">
        <f t="shared" si="14"/>
        <v>123834.46048088925</v>
      </c>
      <c r="AR23" s="95">
        <f t="shared" si="14"/>
        <v>123834.46048088925</v>
      </c>
      <c r="AS23" s="95">
        <f t="shared" si="15"/>
        <v>41619276.116672352</v>
      </c>
      <c r="AT23" s="95">
        <f t="shared" si="16"/>
        <v>41619276.116672352</v>
      </c>
      <c r="AU23" s="95">
        <f t="shared" si="17"/>
        <v>39793807.231456153</v>
      </c>
      <c r="AV23" s="95">
        <f t="shared" si="18"/>
        <v>39793807.231456153</v>
      </c>
      <c r="AW23" s="95">
        <f t="shared" si="19"/>
        <v>26647.326599865308</v>
      </c>
      <c r="AX23" s="95">
        <f t="shared" si="20"/>
        <v>63802048.171668783</v>
      </c>
      <c r="AZ23" s="14">
        <f t="shared" si="21"/>
        <v>1.1680507445761763</v>
      </c>
      <c r="BA23" s="14">
        <f t="shared" si="25"/>
        <v>0.8643684749791849</v>
      </c>
      <c r="BD23" s="14">
        <v>17</v>
      </c>
      <c r="BE23" s="95">
        <f>求节点(节奏总纲!$E$4:$E$163,M$7:M$166,$BD23)</f>
        <v>143.80189826605064</v>
      </c>
      <c r="BF23" s="95">
        <f>求节点(节奏总纲!$E$4:$E$163,N$7:N$166,$BD23)</f>
        <v>6300.3743037626</v>
      </c>
      <c r="BG23" s="95">
        <f>求节点(节奏总纲!$E$4:$E$163,O$7:O$166,$BD23)</f>
        <v>6300.3743037626</v>
      </c>
      <c r="BH23" s="95">
        <f>求节点(节奏总纲!$E$4:$E$163,P$7:P$166,$BD23)</f>
        <v>1.2340734423364268E-2</v>
      </c>
      <c r="BI23" s="95">
        <f>求节点(节奏总纲!$E$4:$E$163,Q$7:Q$166,$BD23)</f>
        <v>1.2340734423364268E-2</v>
      </c>
      <c r="BJ23" s="95">
        <f>求节点(节奏总纲!$E$4:$E$163,T$7:T$166,$BD23)</f>
        <v>0.96668922579019589</v>
      </c>
      <c r="BK23" s="95">
        <f>求节点(节奏总纲!$E$4:$E$163,U$7:U$166,$BD23)</f>
        <v>674400292.88251412</v>
      </c>
      <c r="BM23" s="14">
        <v>17</v>
      </c>
      <c r="BN23" s="95">
        <f>求节点(节奏总纲!$E$4:$E$163,AF$7:AF$166,$BD23)</f>
        <v>143.80189826605064</v>
      </c>
      <c r="BO23" s="95">
        <f>求节点(节奏总纲!$E$4:$E$163,AG$7:AG$166,$BD23)</f>
        <v>450.66762835984804</v>
      </c>
      <c r="BP23" s="95">
        <f>求节点(节奏总纲!$E$4:$E$163,AH$7:AH$166,$BD23)</f>
        <v>450.66762835984804</v>
      </c>
      <c r="BQ23" s="95">
        <f>求节点(节奏总纲!$E$4:$E$163,AI$7:AI$166,$BD23)</f>
        <v>1.2340734423364268E-2</v>
      </c>
      <c r="BR23" s="95">
        <f>求节点(节奏总纲!$E$4:$E$163,AJ$7:AJ$166,$BD23)</f>
        <v>1.2340734423364268E-2</v>
      </c>
      <c r="BS23" s="95">
        <f>求节点(节奏总纲!$E$4:$E$163,AM$7:AM$166,$BD23)</f>
        <v>4583.2789864818169</v>
      </c>
      <c r="BT23" s="95">
        <f>求节点(节奏总纲!$E$4:$E$163,AN$7:AN$166,$BD23)</f>
        <v>0.37059927841074475</v>
      </c>
      <c r="BU23" s="95">
        <f>求节点(节奏总纲!$E$4:$E$163,AO$7:AO$166,$BD23)</f>
        <v>281705381.34509891</v>
      </c>
    </row>
    <row r="24" spans="12:73" x14ac:dyDescent="0.15">
      <c r="L24" s="14">
        <v>18</v>
      </c>
      <c r="M24" s="91">
        <f>武将属性!$D22</f>
        <v>99.227617398273708</v>
      </c>
      <c r="N24" s="91">
        <f>武将属性!$S22</f>
        <v>2308.931967843047</v>
      </c>
      <c r="O24" s="91">
        <f>武将属性!$S22</f>
        <v>2308.931967843047</v>
      </c>
      <c r="P24" s="92">
        <f>武将属性!$AE22</f>
        <v>4.2687638840804279E-3</v>
      </c>
      <c r="Q24" s="92">
        <f>武将属性!$AE22</f>
        <v>4.2687638840804279E-3</v>
      </c>
      <c r="R24" s="92">
        <f>武将属性!BH22</f>
        <v>5.003366666698951E-2</v>
      </c>
      <c r="S24" s="92">
        <f t="shared" si="2"/>
        <v>5.003366666698951E-2</v>
      </c>
      <c r="T24" s="91">
        <f>战法技能效用!AL22</f>
        <v>0.39456543979168712</v>
      </c>
      <c r="U24" s="91">
        <f t="shared" si="3"/>
        <v>28600853.904998284</v>
      </c>
      <c r="V24" s="95">
        <f t="shared" si="4"/>
        <v>475101.5022627759</v>
      </c>
      <c r="W24" s="95">
        <f t="shared" si="4"/>
        <v>20417.747576995924</v>
      </c>
      <c r="X24" s="95">
        <f t="shared" si="4"/>
        <v>20417.747576995924</v>
      </c>
      <c r="Y24" s="95">
        <f t="shared" si="5"/>
        <v>46942802.3525756</v>
      </c>
      <c r="Z24" s="95">
        <f t="shared" si="6"/>
        <v>46942802.3525756</v>
      </c>
      <c r="AA24" s="95">
        <f t="shared" si="7"/>
        <v>44896836.728595026</v>
      </c>
      <c r="AB24" s="95">
        <f t="shared" si="8"/>
        <v>44896836.728595026</v>
      </c>
      <c r="AC24" s="95">
        <f t="shared" si="9"/>
        <v>67609864.3300924</v>
      </c>
      <c r="AD24" s="91"/>
      <c r="AE24" s="14">
        <v>18</v>
      </c>
      <c r="AF24" s="91">
        <f>武将属性!$D22</f>
        <v>99.227617398273708</v>
      </c>
      <c r="AG24" s="91">
        <f>士兵属性!$D22</f>
        <v>306.87776426316486</v>
      </c>
      <c r="AH24" s="91">
        <f>士兵属性!$D22</f>
        <v>306.87776426316486</v>
      </c>
      <c r="AI24" s="92">
        <f>士兵属性!$P22</f>
        <v>4.2687638840804279E-3</v>
      </c>
      <c r="AJ24" s="92">
        <f>士兵属性!$P22</f>
        <v>4.2687638840804279E-3</v>
      </c>
      <c r="AK24" s="92">
        <f>士兵属性!AW22</f>
        <v>5.003366666698951E-2</v>
      </c>
      <c r="AL24" s="92">
        <f t="shared" si="11"/>
        <v>5.003366666698951E-2</v>
      </c>
      <c r="AM24" s="91">
        <f>带兵数!$E21</f>
        <v>2879.0260811148701</v>
      </c>
      <c r="AN24" s="91">
        <f>战法技能效用!AR22</f>
        <v>0.18139320882329235</v>
      </c>
      <c r="AO24" s="91">
        <f t="shared" si="12"/>
        <v>24042515.122746173</v>
      </c>
      <c r="AP24" s="95">
        <f t="shared" si="13"/>
        <v>479819.15134493669</v>
      </c>
      <c r="AQ24" s="95">
        <f t="shared" si="14"/>
        <v>138768.12291002224</v>
      </c>
      <c r="AR24" s="95">
        <f t="shared" si="14"/>
        <v>138768.12291002224</v>
      </c>
      <c r="AS24" s="95">
        <f t="shared" si="15"/>
        <v>47408933.62637274</v>
      </c>
      <c r="AT24" s="95">
        <f t="shared" si="16"/>
        <v>47408933.62637274</v>
      </c>
      <c r="AU24" s="95">
        <f t="shared" si="17"/>
        <v>45342652.032431774</v>
      </c>
      <c r="AV24" s="95">
        <f t="shared" si="18"/>
        <v>45342652.032431774</v>
      </c>
      <c r="AW24" s="95">
        <f t="shared" si="19"/>
        <v>29582.817320733127</v>
      </c>
      <c r="AX24" s="95">
        <f t="shared" si="20"/>
        <v>72092595.406130105</v>
      </c>
      <c r="AZ24" s="14">
        <f t="shared" si="21"/>
        <v>1.1713582882557172</v>
      </c>
      <c r="BA24" s="14">
        <f t="shared" si="25"/>
        <v>0.84062228360757107</v>
      </c>
      <c r="BD24" s="14">
        <v>18</v>
      </c>
      <c r="BE24" s="95">
        <f>求节点(节奏总纲!$E$4:$E$163,M$7:M$166,$BD24)</f>
        <v>145.43161773552774</v>
      </c>
      <c r="BF24" s="95">
        <f>求节点(节奏总纲!$E$4:$E$163,N$7:N$166,$BD24)</f>
        <v>6419.6167815996441</v>
      </c>
      <c r="BG24" s="95">
        <f>求节点(节奏总纲!$E$4:$E$163,O$7:O$166,$BD24)</f>
        <v>6419.6167815996441</v>
      </c>
      <c r="BH24" s="95">
        <f>求节点(节奏总纲!$E$4:$E$163,P$7:P$166,$BD24)</f>
        <v>1.2781818181818181E-2</v>
      </c>
      <c r="BI24" s="95">
        <f>求节点(节奏总纲!$E$4:$E$163,Q$7:Q$166,$BD24)</f>
        <v>1.2781818181818181E-2</v>
      </c>
      <c r="BJ24" s="95">
        <f>求节点(节奏总纲!$E$4:$E$163,T$7:T$166,$BD24)</f>
        <v>0.97263976340000557</v>
      </c>
      <c r="BK24" s="95">
        <f>求节点(节奏总纲!$E$4:$E$163,U$7:U$166,$BD24)</f>
        <v>715299252.8528583</v>
      </c>
      <c r="BM24" s="14">
        <v>18</v>
      </c>
      <c r="BN24" s="95">
        <f>求节点(节奏总纲!$E$4:$E$163,AF$7:AF$166,$BD24)</f>
        <v>145.43161773552774</v>
      </c>
      <c r="BO24" s="95">
        <f>求节点(节奏总纲!$E$4:$E$163,AG$7:AG$166,$BD24)</f>
        <v>455.3552864214364</v>
      </c>
      <c r="BP24" s="95">
        <f>求节点(节奏总纲!$E$4:$E$163,AH$7:AH$166,$BD24)</f>
        <v>455.3552864214364</v>
      </c>
      <c r="BQ24" s="95">
        <f>求节点(节奏总纲!$E$4:$E$163,AI$7:AI$166,$BD24)</f>
        <v>1.2781818181818181E-2</v>
      </c>
      <c r="BR24" s="95">
        <f>求节点(节奏总纲!$E$4:$E$163,AJ$7:AJ$166,$BD24)</f>
        <v>1.2781818181818181E-2</v>
      </c>
      <c r="BS24" s="95">
        <f>求节点(节奏总纲!$E$4:$E$163,AM$7:AM$166,$BD24)</f>
        <v>4633.2636431477613</v>
      </c>
      <c r="BT24" s="95">
        <f>求节点(节奏总纲!$E$4:$E$163,AN$7:AN$166,$BD24)</f>
        <v>0.37704303001632489</v>
      </c>
      <c r="BU24" s="95">
        <f>求节点(节奏总纲!$E$4:$E$163,AO$7:AO$166,$BD24)</f>
        <v>301258021.82894176</v>
      </c>
    </row>
    <row r="25" spans="12:73" x14ac:dyDescent="0.15">
      <c r="L25" s="14">
        <v>19</v>
      </c>
      <c r="M25" s="91">
        <f>武将属性!$D23</f>
        <v>100.56755306704723</v>
      </c>
      <c r="N25" s="91">
        <f>武将属性!$S23</f>
        <v>2402.3659686997162</v>
      </c>
      <c r="O25" s="91">
        <f>武将属性!$S23</f>
        <v>2402.3659686997162</v>
      </c>
      <c r="P25" s="92">
        <f>武将属性!$AE23</f>
        <v>4.5645373853227976E-3</v>
      </c>
      <c r="Q25" s="92">
        <f>武将属性!$AE23</f>
        <v>4.5645373853227976E-3</v>
      </c>
      <c r="R25" s="92">
        <f>武将属性!BH23</f>
        <v>5.0040151954107055E-2</v>
      </c>
      <c r="S25" s="92">
        <f t="shared" si="2"/>
        <v>5.0040151954107055E-2</v>
      </c>
      <c r="T25" s="91">
        <f>战法技能效用!AL23</f>
        <v>0.42722731128082825</v>
      </c>
      <c r="U25" s="91">
        <f t="shared" si="3"/>
        <v>32887436.287830241</v>
      </c>
      <c r="V25" s="95">
        <f t="shared" si="4"/>
        <v>536342.12356298754</v>
      </c>
      <c r="W25" s="95">
        <f t="shared" si="4"/>
        <v>22452.288983558945</v>
      </c>
      <c r="X25" s="95">
        <f t="shared" si="4"/>
        <v>22452.288983558945</v>
      </c>
      <c r="Y25" s="95">
        <f t="shared" si="5"/>
        <v>53693528.853710882</v>
      </c>
      <c r="Z25" s="95">
        <f t="shared" si="6"/>
        <v>53693528.853710882</v>
      </c>
      <c r="AA25" s="95">
        <f t="shared" si="7"/>
        <v>51368145.182957709</v>
      </c>
      <c r="AB25" s="95">
        <f t="shared" si="8"/>
        <v>51368145.182957709</v>
      </c>
      <c r="AC25" s="95">
        <f t="shared" si="9"/>
        <v>75585177.70390442</v>
      </c>
      <c r="AD25" s="91"/>
      <c r="AE25" s="14">
        <v>19</v>
      </c>
      <c r="AF25" s="91">
        <f>武将属性!$D23</f>
        <v>100.56755306704723</v>
      </c>
      <c r="AG25" s="91">
        <f>士兵属性!$D23</f>
        <v>312.00134490731602</v>
      </c>
      <c r="AH25" s="91">
        <f>士兵属性!$D23</f>
        <v>312.00134490731602</v>
      </c>
      <c r="AI25" s="92">
        <f>士兵属性!$P23</f>
        <v>4.5645373853227976E-3</v>
      </c>
      <c r="AJ25" s="92">
        <f>士兵属性!$P23</f>
        <v>4.5645373853227976E-3</v>
      </c>
      <c r="AK25" s="92">
        <f>士兵属性!AW23</f>
        <v>5.0040151954107055E-2</v>
      </c>
      <c r="AL25" s="92">
        <f t="shared" si="11"/>
        <v>5.0040151954107055E-2</v>
      </c>
      <c r="AM25" s="91">
        <f>带兵数!$E22</f>
        <v>2952.4360525554048</v>
      </c>
      <c r="AN25" s="91">
        <f>战法技能效用!AR23</f>
        <v>0.19127424092001946</v>
      </c>
      <c r="AO25" s="91">
        <f t="shared" si="12"/>
        <v>26949630.258686516</v>
      </c>
      <c r="AP25" s="95">
        <f t="shared" si="13"/>
        <v>533636.68748623691</v>
      </c>
      <c r="AQ25" s="95">
        <f t="shared" si="14"/>
        <v>153848.08343896427</v>
      </c>
      <c r="AR25" s="95">
        <f t="shared" si="14"/>
        <v>153848.08343896427</v>
      </c>
      <c r="AS25" s="95">
        <f t="shared" si="15"/>
        <v>53422686.039643124</v>
      </c>
      <c r="AT25" s="95">
        <f t="shared" si="16"/>
        <v>53422686.039643124</v>
      </c>
      <c r="AU25" s="95">
        <f t="shared" si="17"/>
        <v>51109032.152173325</v>
      </c>
      <c r="AV25" s="95">
        <f t="shared" si="18"/>
        <v>51109032.152173325</v>
      </c>
      <c r="AW25" s="95">
        <f t="shared" si="19"/>
        <v>32516.070180638781</v>
      </c>
      <c r="AX25" s="95">
        <f t="shared" si="20"/>
        <v>80587336.30855456</v>
      </c>
      <c r="AZ25" s="14">
        <f t="shared" si="21"/>
        <v>1.1762119427310078</v>
      </c>
      <c r="BA25" s="14">
        <f t="shared" si="25"/>
        <v>0.81945062615473718</v>
      </c>
      <c r="BD25" s="14">
        <v>19</v>
      </c>
      <c r="BE25" s="95">
        <f>求节点(节奏总纲!$E$4:$E$163,M$7:M$166,$BD25)</f>
        <v>147.01592428840803</v>
      </c>
      <c r="BF25" s="95">
        <f>求节点(节奏总纲!$E$4:$E$163,N$7:N$166,$BD25)</f>
        <v>6534.8746390357828</v>
      </c>
      <c r="BG25" s="95">
        <f>求节点(节奏总纲!$E$4:$E$163,O$7:O$166,$BD25)</f>
        <v>6534.8746390357828</v>
      </c>
      <c r="BH25" s="95">
        <f>求节点(节奏总纲!$E$4:$E$163,P$7:P$166,$BD25)</f>
        <v>1.3262627797620736E-2</v>
      </c>
      <c r="BI25" s="95">
        <f>求节点(节奏总纲!$E$4:$E$163,Q$7:Q$166,$BD25)</f>
        <v>1.3262627797620736E-2</v>
      </c>
      <c r="BJ25" s="95">
        <f>求节点(节奏总纲!$E$4:$E$163,T$7:T$166,$BD25)</f>
        <v>0.97844919675345909</v>
      </c>
      <c r="BK25" s="95">
        <f>求节点(节奏总纲!$E$4:$E$163,U$7:U$166,$BD25)</f>
        <v>756507199.47567439</v>
      </c>
      <c r="BM25" s="14">
        <v>19</v>
      </c>
      <c r="BN25" s="95">
        <f>求节点(节奏总纲!$E$4:$E$163,AF$7:AF$166,$BD25)</f>
        <v>147.01592428840803</v>
      </c>
      <c r="BO25" s="95">
        <f>求节点(节奏总纲!$E$4:$E$163,AG$7:AG$166,$BD25)</f>
        <v>459.8781337381584</v>
      </c>
      <c r="BP25" s="95">
        <f>求节点(节奏总纲!$E$4:$E$163,AH$7:AH$166,$BD25)</f>
        <v>459.8781337381584</v>
      </c>
      <c r="BQ25" s="95">
        <f>求节点(节奏总纲!$E$4:$E$163,AI$7:AI$166,$BD25)</f>
        <v>1.3262627797620736E-2</v>
      </c>
      <c r="BR25" s="95">
        <f>求节点(节奏总纲!$E$4:$E$163,AJ$7:AJ$166,$BD25)</f>
        <v>1.3262627797620736E-2</v>
      </c>
      <c r="BS25" s="95">
        <f>求节点(节奏总纲!$E$4:$E$163,AM$7:AM$166,$BD25)</f>
        <v>4682.1423714963657</v>
      </c>
      <c r="BT25" s="95">
        <f>求节点(节奏总纲!$E$4:$E$163,AN$7:AN$166,$BD25)</f>
        <v>0.38347774324973638</v>
      </c>
      <c r="BU25" s="95">
        <f>求节点(节奏总纲!$E$4:$E$163,AO$7:AO$166,$BD25)</f>
        <v>321315865.79822409</v>
      </c>
    </row>
    <row r="26" spans="12:73" x14ac:dyDescent="0.15">
      <c r="L26" s="14">
        <v>20</v>
      </c>
      <c r="M26" s="91">
        <f>武将属性!$D24</f>
        <v>101.84050687387209</v>
      </c>
      <c r="N26" s="91">
        <f>武将属性!$S24</f>
        <v>2496.862048707821</v>
      </c>
      <c r="O26" s="91">
        <f>武将属性!$S24</f>
        <v>2496.862048707821</v>
      </c>
      <c r="P26" s="92">
        <f>武将属性!$AE24</f>
        <v>4.8715999999999994E-3</v>
      </c>
      <c r="Q26" s="92">
        <f>武将属性!$AE24</f>
        <v>4.8715999999999994E-3</v>
      </c>
      <c r="R26" s="92">
        <f>武将属性!BH24</f>
        <v>5.0046884772330734E-2</v>
      </c>
      <c r="S26" s="92">
        <f t="shared" si="2"/>
        <v>5.0046884772330734E-2</v>
      </c>
      <c r="T26" s="91">
        <f>战法技能效用!AL24</f>
        <v>0.45468806780101856</v>
      </c>
      <c r="U26" s="91">
        <f t="shared" si="3"/>
        <v>37396239.85308075</v>
      </c>
      <c r="V26" s="95">
        <f t="shared" si="4"/>
        <v>599854.09187310073</v>
      </c>
      <c r="W26" s="95">
        <f t="shared" si="4"/>
        <v>24466.487765448594</v>
      </c>
      <c r="X26" s="95">
        <f t="shared" si="4"/>
        <v>24466.487765448594</v>
      </c>
      <c r="Y26" s="95">
        <f t="shared" si="5"/>
        <v>60793284.203397542</v>
      </c>
      <c r="Z26" s="95">
        <f t="shared" si="6"/>
        <v>60793284.203397542</v>
      </c>
      <c r="AA26" s="95">
        <f t="shared" si="7"/>
        <v>58177825.821528062</v>
      </c>
      <c r="AB26" s="95">
        <f t="shared" si="8"/>
        <v>58177825.821528062</v>
      </c>
      <c r="AC26" s="95">
        <f t="shared" si="9"/>
        <v>83989751.643551677</v>
      </c>
      <c r="AD26" s="91"/>
      <c r="AE26" s="14">
        <v>20</v>
      </c>
      <c r="AF26" s="91">
        <f>武将属性!$D24</f>
        <v>101.84050687387209</v>
      </c>
      <c r="AG26" s="91">
        <f>士兵属性!$D24</f>
        <v>317.51908835885251</v>
      </c>
      <c r="AH26" s="91">
        <f>士兵属性!$D24</f>
        <v>317.51908835885251</v>
      </c>
      <c r="AI26" s="92">
        <f>士兵属性!$P24</f>
        <v>4.8715999999999994E-3</v>
      </c>
      <c r="AJ26" s="92">
        <f>士兵属性!$P24</f>
        <v>4.8715999999999994E-3</v>
      </c>
      <c r="AK26" s="92">
        <f>士兵属性!AW24</f>
        <v>5.0046884772330734E-2</v>
      </c>
      <c r="AL26" s="92">
        <f t="shared" si="11"/>
        <v>5.0046884772330734E-2</v>
      </c>
      <c r="AM26" s="91">
        <f>带兵数!$E23</f>
        <v>3022.0567635394318</v>
      </c>
      <c r="AN26" s="91">
        <f>战法技能效用!AR24</f>
        <v>0.19910674690418401</v>
      </c>
      <c r="AO26" s="91">
        <f t="shared" si="12"/>
        <v>30022695.398536772</v>
      </c>
      <c r="AP26" s="95">
        <f t="shared" si="13"/>
        <v>589708.39922954957</v>
      </c>
      <c r="AQ26" s="95">
        <f t="shared" si="14"/>
        <v>169173.76712631024</v>
      </c>
      <c r="AR26" s="95">
        <f t="shared" si="14"/>
        <v>169173.76712631024</v>
      </c>
      <c r="AS26" s="95">
        <f t="shared" si="15"/>
        <v>59765050.863530263</v>
      </c>
      <c r="AT26" s="95">
        <f t="shared" si="16"/>
        <v>59765050.863530263</v>
      </c>
      <c r="AU26" s="95">
        <f t="shared" si="17"/>
        <v>57193829.300620526</v>
      </c>
      <c r="AV26" s="95">
        <f t="shared" si="18"/>
        <v>57193829.300620526</v>
      </c>
      <c r="AW26" s="95">
        <f t="shared" si="19"/>
        <v>35549.233197901151</v>
      </c>
      <c r="AX26" s="95">
        <f t="shared" si="20"/>
        <v>89593191.683494151</v>
      </c>
      <c r="AZ26" s="14">
        <f t="shared" si="21"/>
        <v>1.1815328568530978</v>
      </c>
      <c r="BA26" s="14">
        <f t="shared" si="25"/>
        <v>0.80282658140196583</v>
      </c>
      <c r="BD26" s="14">
        <v>20</v>
      </c>
      <c r="BE26" s="95">
        <f>求节点(节奏总纲!$E$4:$E$163,M$7:M$166,$BD26)</f>
        <v>148.51503010922656</v>
      </c>
      <c r="BF26" s="95">
        <f>求节点(节奏总纲!$E$4:$E$163,N$7:N$166,$BD26)</f>
        <v>6643.9341671072043</v>
      </c>
      <c r="BG26" s="95">
        <f>求节点(节奏总纲!$E$4:$E$163,O$7:O$166,$BD26)</f>
        <v>6643.9341671072043</v>
      </c>
      <c r="BH26" s="95">
        <f>求节点(节奏总纲!$E$4:$E$163,P$7:P$166,$BD26)</f>
        <v>1.3707006768512118E-2</v>
      </c>
      <c r="BI26" s="95">
        <f>求节点(节奏总纲!$E$4:$E$163,Q$7:Q$166,$BD26)</f>
        <v>1.3707006768512118E-2</v>
      </c>
      <c r="BJ26" s="95">
        <f>求节点(节奏总纲!$E$4:$E$163,T$7:T$166,$BD26)</f>
        <v>0.98394280977141602</v>
      </c>
      <c r="BK26" s="95">
        <f>求节点(节奏总纲!$E$4:$E$163,U$7:U$166,$BD26)</f>
        <v>797526319.22873318</v>
      </c>
      <c r="BM26" s="14">
        <v>20</v>
      </c>
      <c r="BN26" s="95">
        <f>求节点(节奏总纲!$E$4:$E$163,AF$7:AF$166,$BD26)</f>
        <v>148.51503010922656</v>
      </c>
      <c r="BO26" s="95">
        <f>求节点(节奏总纲!$E$4:$E$163,AG$7:AG$166,$BD26)</f>
        <v>464.46067027446588</v>
      </c>
      <c r="BP26" s="95">
        <f>求节点(节奏总纲!$E$4:$E$163,AH$7:AH$166,$BD26)</f>
        <v>464.46067027446588</v>
      </c>
      <c r="BQ26" s="95">
        <f>求节点(节奏总纲!$E$4:$E$163,AI$7:AI$166,$BD26)</f>
        <v>1.3707006768512118E-2</v>
      </c>
      <c r="BR26" s="95">
        <f>求节点(节奏总纲!$E$4:$E$163,AJ$7:AJ$166,$BD26)</f>
        <v>1.3707006768512118E-2</v>
      </c>
      <c r="BS26" s="95">
        <f>求节点(节奏总纲!$E$4:$E$163,AM$7:AM$166,$BD26)</f>
        <v>4726.8460278975754</v>
      </c>
      <c r="BT26" s="95">
        <f>求节点(节奏总纲!$E$4:$E$163,AN$7:AN$166,$BD26)</f>
        <v>0.38956800350850196</v>
      </c>
      <c r="BU26" s="95">
        <f>求节点(节奏总纲!$E$4:$E$163,AO$7:AO$166,$BD26)</f>
        <v>341830981.87926644</v>
      </c>
    </row>
    <row r="27" spans="12:73" x14ac:dyDescent="0.15">
      <c r="L27" s="14">
        <v>21</v>
      </c>
      <c r="M27" s="91">
        <f>武将属性!$D25</f>
        <v>103.182074089832</v>
      </c>
      <c r="N27" s="91">
        <f>武将属性!$S25</f>
        <v>2634.8508652241831</v>
      </c>
      <c r="O27" s="91">
        <f>武将属性!$S25</f>
        <v>2634.8508652241831</v>
      </c>
      <c r="P27" s="92">
        <f>武将属性!$AE25</f>
        <v>5.2025101658479348E-3</v>
      </c>
      <c r="Q27" s="92">
        <f>武将属性!$AE25</f>
        <v>5.2025101658479348E-3</v>
      </c>
      <c r="R27" s="92">
        <f>武将属性!BH25</f>
        <v>5.0054140484646494E-2</v>
      </c>
      <c r="S27" s="92">
        <f t="shared" si="2"/>
        <v>5.0054140484646494E-2</v>
      </c>
      <c r="T27" s="91">
        <f>战法技能效用!AL25</f>
        <v>0.46330232084255457</v>
      </c>
      <c r="U27" s="91">
        <f t="shared" si="3"/>
        <v>42722334.389684327</v>
      </c>
      <c r="V27" s="95">
        <f t="shared" si="4"/>
        <v>672723.20637552463</v>
      </c>
      <c r="W27" s="95">
        <f t="shared" si="4"/>
        <v>26344.176301713691</v>
      </c>
      <c r="X27" s="95">
        <f t="shared" si="4"/>
        <v>26344.176301713691</v>
      </c>
      <c r="Y27" s="95">
        <f t="shared" si="5"/>
        <v>69053723.026155517</v>
      </c>
      <c r="Z27" s="95">
        <f t="shared" si="6"/>
        <v>69053723.026155517</v>
      </c>
      <c r="AA27" s="95">
        <f t="shared" si="7"/>
        <v>66104187.437565431</v>
      </c>
      <c r="AB27" s="95">
        <f t="shared" si="8"/>
        <v>66104187.437565431</v>
      </c>
      <c r="AC27" s="95">
        <f t="shared" si="9"/>
        <v>94871681.310833216</v>
      </c>
      <c r="AD27" s="91"/>
      <c r="AE27" s="14">
        <v>21</v>
      </c>
      <c r="AF27" s="91">
        <f>武将属性!$D25</f>
        <v>103.182074089832</v>
      </c>
      <c r="AG27" s="91">
        <f>士兵属性!$D25</f>
        <v>323.34114120436072</v>
      </c>
      <c r="AH27" s="91">
        <f>士兵属性!$D25</f>
        <v>323.34114120436072</v>
      </c>
      <c r="AI27" s="92">
        <f>士兵属性!$P25</f>
        <v>5.2025101658479348E-3</v>
      </c>
      <c r="AJ27" s="92">
        <f>士兵属性!$P25</f>
        <v>5.2025101658479348E-3</v>
      </c>
      <c r="AK27" s="92">
        <f>士兵属性!AW25</f>
        <v>5.0054140484646494E-2</v>
      </c>
      <c r="AL27" s="92">
        <f t="shared" si="11"/>
        <v>5.0054140484646494E-2</v>
      </c>
      <c r="AM27" s="91">
        <f>带兵数!$E24</f>
        <v>3092.6194772754434</v>
      </c>
      <c r="AN27" s="91">
        <f>战法技能效用!AR25</f>
        <v>0.20441646907808592</v>
      </c>
      <c r="AO27" s="91">
        <f t="shared" si="12"/>
        <v>33349785.067569029</v>
      </c>
      <c r="AP27" s="95">
        <f t="shared" si="13"/>
        <v>650570.73146132461</v>
      </c>
      <c r="AQ27" s="95">
        <f t="shared" si="14"/>
        <v>185687.5564193243</v>
      </c>
      <c r="AR27" s="95">
        <f t="shared" si="14"/>
        <v>185687.5564193243</v>
      </c>
      <c r="AS27" s="95">
        <f t="shared" si="15"/>
        <v>66779814.749212369</v>
      </c>
      <c r="AT27" s="95">
        <f t="shared" si="16"/>
        <v>66779814.749212369</v>
      </c>
      <c r="AU27" s="95">
        <f t="shared" si="17"/>
        <v>63927406.051021717</v>
      </c>
      <c r="AV27" s="95">
        <f t="shared" si="18"/>
        <v>63927406.051021717</v>
      </c>
      <c r="AW27" s="95">
        <f t="shared" si="19"/>
        <v>38828.201685496882</v>
      </c>
      <c r="AX27" s="95">
        <f t="shared" si="20"/>
        <v>99700440.738793716</v>
      </c>
      <c r="AZ27" s="14">
        <f t="shared" si="21"/>
        <v>1.1522661833559467</v>
      </c>
      <c r="BA27" s="14">
        <f t="shared" si="25"/>
        <v>0.78061710681290908</v>
      </c>
      <c r="BD27" s="14">
        <v>21</v>
      </c>
      <c r="BE27" s="95">
        <f>求节点(节奏总纲!$E$4:$E$163,M$7:M$166,$BD27)</f>
        <v>149.9437503644277</v>
      </c>
      <c r="BF27" s="95">
        <f>求节点(节奏总纲!$E$4:$E$163,N$7:N$166,$BD27)</f>
        <v>6747.8731650181335</v>
      </c>
      <c r="BG27" s="95">
        <f>求节点(节奏总纲!$E$4:$E$163,O$7:O$166,$BD27)</f>
        <v>6747.8731650181335</v>
      </c>
      <c r="BH27" s="95">
        <f>求节点(节奏总纲!$E$4:$E$163,P$7:P$166,$BD27)</f>
        <v>1.3991999999999999E-2</v>
      </c>
      <c r="BI27" s="95">
        <f>求节点(节奏总纲!$E$4:$E$163,Q$7:Q$166,$BD27)</f>
        <v>1.3991999999999999E-2</v>
      </c>
      <c r="BJ27" s="95">
        <f>求节点(节奏总纲!$E$4:$E$163,T$7:T$166,$BD27)</f>
        <v>0.98917614080530292</v>
      </c>
      <c r="BK27" s="95">
        <f>求节点(节奏总纲!$E$4:$E$163,U$7:U$166,$BD27)</f>
        <v>837891186.04399765</v>
      </c>
      <c r="BM27" s="14">
        <v>21</v>
      </c>
      <c r="BN27" s="95">
        <f>求节点(节奏总纲!$E$4:$E$163,AF$7:AF$166,$BD27)</f>
        <v>149.9437503644277</v>
      </c>
      <c r="BO27" s="95">
        <f>求节点(节奏总纲!$E$4:$E$163,AG$7:AG$166,$BD27)</f>
        <v>468.97285821670738</v>
      </c>
      <c r="BP27" s="95">
        <f>求节点(节奏总纲!$E$4:$E$163,AH$7:AH$166,$BD27)</f>
        <v>468.97285821670738</v>
      </c>
      <c r="BQ27" s="95">
        <f>求节点(节奏总纲!$E$4:$E$163,AI$7:AI$166,$BD27)</f>
        <v>1.3991999999999999E-2</v>
      </c>
      <c r="BR27" s="95">
        <f>求节点(节奏总纲!$E$4:$E$163,AJ$7:AJ$166,$BD27)</f>
        <v>1.3991999999999999E-2</v>
      </c>
      <c r="BS27" s="95">
        <f>求节点(节奏总纲!$E$4:$E$163,AM$7:AM$166,$BD27)</f>
        <v>4769.9999441903592</v>
      </c>
      <c r="BT27" s="95">
        <f>求节点(节奏总纲!$E$4:$E$163,AN$7:AN$166,$BD27)</f>
        <v>0.39561230269736691</v>
      </c>
      <c r="BU27" s="95">
        <f>求节点(节奏总纲!$E$4:$E$163,AO$7:AO$166,$BD27)</f>
        <v>362747361.14440852</v>
      </c>
    </row>
    <row r="28" spans="12:73" x14ac:dyDescent="0.15">
      <c r="L28" s="14">
        <v>22</v>
      </c>
      <c r="M28" s="91">
        <f>武将属性!$D26</f>
        <v>104.52364130579193</v>
      </c>
      <c r="N28" s="91">
        <f>武将属性!$S26</f>
        <v>2772.8396817405451</v>
      </c>
      <c r="O28" s="91">
        <f>武将属性!$S26</f>
        <v>2772.8396817405451</v>
      </c>
      <c r="P28" s="92">
        <f>武将属性!$AE26</f>
        <v>5.5656466150822556E-3</v>
      </c>
      <c r="Q28" s="92">
        <f>武将属性!$AE26</f>
        <v>5.5656466150822556E-3</v>
      </c>
      <c r="R28" s="92">
        <f>武将属性!BH26</f>
        <v>5.0062102807593739E-2</v>
      </c>
      <c r="S28" s="92">
        <f t="shared" si="2"/>
        <v>5.0062102807593739E-2</v>
      </c>
      <c r="T28" s="91">
        <f>战法技能效用!AL26</f>
        <v>0.47191727744581891</v>
      </c>
      <c r="U28" s="91">
        <f t="shared" si="3"/>
        <v>48531274.056639619</v>
      </c>
      <c r="V28" s="95">
        <f t="shared" si="4"/>
        <v>750895.72452809021</v>
      </c>
      <c r="W28" s="95">
        <f t="shared" si="4"/>
        <v>28305.406866999248</v>
      </c>
      <c r="X28" s="95">
        <f t="shared" si="4"/>
        <v>28305.406866999248</v>
      </c>
      <c r="Y28" s="95">
        <f t="shared" si="5"/>
        <v>78051945.820570007</v>
      </c>
      <c r="Z28" s="95">
        <f t="shared" si="6"/>
        <v>78051945.820570007</v>
      </c>
      <c r="AA28" s="95">
        <f t="shared" si="7"/>
        <v>74744489.072384089</v>
      </c>
      <c r="AB28" s="95">
        <f t="shared" si="8"/>
        <v>74744489.072384089</v>
      </c>
      <c r="AC28" s="95">
        <f t="shared" si="9"/>
        <v>106645062.96824268</v>
      </c>
      <c r="AD28" s="91"/>
      <c r="AE28" s="14">
        <v>22</v>
      </c>
      <c r="AF28" s="91">
        <f>武将属性!$D26</f>
        <v>104.52364130579193</v>
      </c>
      <c r="AG28" s="91">
        <f>士兵属性!$D26</f>
        <v>329.26069121755421</v>
      </c>
      <c r="AH28" s="91">
        <f>士兵属性!$D26</f>
        <v>329.26069121755421</v>
      </c>
      <c r="AI28" s="92">
        <f>士兵属性!$P26</f>
        <v>5.5656466150822556E-3</v>
      </c>
      <c r="AJ28" s="92">
        <f>士兵属性!$P26</f>
        <v>5.5656466150822556E-3</v>
      </c>
      <c r="AK28" s="92">
        <f>士兵属性!AW26</f>
        <v>5.0062102807593739E-2</v>
      </c>
      <c r="AL28" s="92">
        <f t="shared" si="11"/>
        <v>5.0062102807593739E-2</v>
      </c>
      <c r="AM28" s="91">
        <f>带兵数!$E25</f>
        <v>3162.2795653110925</v>
      </c>
      <c r="AN28" s="91">
        <f>战法技能效用!AR26</f>
        <v>0.20972548769025953</v>
      </c>
      <c r="AO28" s="91">
        <f t="shared" si="12"/>
        <v>36978501.547704764</v>
      </c>
      <c r="AP28" s="95">
        <f t="shared" si="13"/>
        <v>715953.05799776304</v>
      </c>
      <c r="AQ28" s="95">
        <f t="shared" si="14"/>
        <v>203284.46317773958</v>
      </c>
      <c r="AR28" s="95">
        <f t="shared" si="14"/>
        <v>203284.46317773958</v>
      </c>
      <c r="AS28" s="95">
        <f t="shared" si="15"/>
        <v>74419826.172312096</v>
      </c>
      <c r="AT28" s="95">
        <f t="shared" si="16"/>
        <v>74419826.172312096</v>
      </c>
      <c r="AU28" s="95">
        <f t="shared" si="17"/>
        <v>71266280.752211004</v>
      </c>
      <c r="AV28" s="95">
        <f t="shared" si="18"/>
        <v>71266280.752211004</v>
      </c>
      <c r="AW28" s="95">
        <f t="shared" si="19"/>
        <v>42332.489254856453</v>
      </c>
      <c r="AX28" s="95">
        <f t="shared" si="20"/>
        <v>110659126.4560176</v>
      </c>
      <c r="AZ28" s="14">
        <f t="shared" si="21"/>
        <v>1.1280302868698411</v>
      </c>
      <c r="BA28" s="14">
        <f t="shared" si="25"/>
        <v>0.76195200448576916</v>
      </c>
      <c r="BD28" s="14">
        <v>22</v>
      </c>
      <c r="BE28" s="95">
        <f>求节点(节奏总纲!$E$4:$E$163,M$7:M$166,$BD28)</f>
        <v>151.3270629401492</v>
      </c>
      <c r="BF28" s="95">
        <f>求节点(节奏总纲!$E$4:$E$163,N$7:N$166,$BD28)</f>
        <v>6848.5087669805616</v>
      </c>
      <c r="BG28" s="95">
        <f>求节点(节奏总纲!$E$4:$E$163,O$7:O$166,$BD28)</f>
        <v>6848.5087669805616</v>
      </c>
      <c r="BH28" s="95">
        <f>求节点(节奏总纲!$E$4:$E$163,P$7:P$166,$BD28)</f>
        <v>1.4205333333333332E-2</v>
      </c>
      <c r="BI28" s="95">
        <f>求节点(节奏总纲!$E$4:$E$163,Q$7:Q$166,$BD28)</f>
        <v>1.4205333333333332E-2</v>
      </c>
      <c r="BJ28" s="95">
        <f>求节点(节奏总纲!$E$4:$E$163,T$7:T$166,$BD28)</f>
        <v>0.99424149634363601</v>
      </c>
      <c r="BK28" s="95">
        <f>求节点(节奏总纲!$E$4:$E$163,U$7:U$166,$BD28)</f>
        <v>877749849.52858043</v>
      </c>
      <c r="BM28" s="14">
        <v>22</v>
      </c>
      <c r="BN28" s="95">
        <f>求节点(节奏总纲!$E$4:$E$163,AF$7:AF$166,$BD28)</f>
        <v>151.3270629401492</v>
      </c>
      <c r="BO28" s="95">
        <f>求节点(节奏总纲!$E$4:$E$163,AG$7:AG$166,$BD28)</f>
        <v>473.46159172097902</v>
      </c>
      <c r="BP28" s="95">
        <f>求节点(节奏总纲!$E$4:$E$163,AH$7:AH$166,$BD28)</f>
        <v>473.46159172097902</v>
      </c>
      <c r="BQ28" s="95">
        <f>求节点(节奏总纲!$E$4:$E$163,AI$7:AI$166,$BD28)</f>
        <v>1.4205333333333332E-2</v>
      </c>
      <c r="BR28" s="95">
        <f>求节点(节奏总纲!$E$4:$E$163,AJ$7:AJ$166,$BD28)</f>
        <v>1.4205333333333332E-2</v>
      </c>
      <c r="BS28" s="95">
        <f>求节点(节奏总纲!$E$4:$E$163,AM$7:AM$166,$BD28)</f>
        <v>4811.9749888793522</v>
      </c>
      <c r="BT28" s="95">
        <f>求节点(节奏总纲!$E$4:$E$163,AN$7:AN$166,$BD28)</f>
        <v>0.40157697282900129</v>
      </c>
      <c r="BU28" s="95">
        <f>求节点(节奏总纲!$E$4:$E$163,AO$7:AO$166,$BD28)</f>
        <v>383906941.21447849</v>
      </c>
    </row>
    <row r="29" spans="12:73" x14ac:dyDescent="0.15">
      <c r="L29" s="14">
        <v>23</v>
      </c>
      <c r="M29" s="91">
        <f>武将属性!$D27</f>
        <v>105.86520852175187</v>
      </c>
      <c r="N29" s="91">
        <f>武将属性!$S27</f>
        <v>2910.8284982569076</v>
      </c>
      <c r="O29" s="91">
        <f>武将属性!$S27</f>
        <v>2910.8284982569076</v>
      </c>
      <c r="P29" s="92">
        <f>武将属性!$AE27</f>
        <v>5.91531011647456E-3</v>
      </c>
      <c r="Q29" s="92">
        <f>武将属性!$AE27</f>
        <v>5.91531011647456E-3</v>
      </c>
      <c r="R29" s="92">
        <f>武将属性!BH27</f>
        <v>5.0070401803257551E-2</v>
      </c>
      <c r="S29" s="92">
        <f t="shared" si="2"/>
        <v>5.0070401803257551E-2</v>
      </c>
      <c r="T29" s="91">
        <f>战法技能效用!AL27</f>
        <v>0.48053290372681579</v>
      </c>
      <c r="U29" s="91">
        <f t="shared" si="3"/>
        <v>54843138.564613879</v>
      </c>
      <c r="V29" s="95">
        <f t="shared" si="4"/>
        <v>834478.06351405848</v>
      </c>
      <c r="W29" s="95">
        <f t="shared" si="4"/>
        <v>30349.50161221985</v>
      </c>
      <c r="X29" s="95">
        <f t="shared" si="4"/>
        <v>30349.50161221985</v>
      </c>
      <c r="Y29" s="95">
        <f t="shared" si="5"/>
        <v>87822695.720293164</v>
      </c>
      <c r="Z29" s="95">
        <f t="shared" si="6"/>
        <v>87822695.720293164</v>
      </c>
      <c r="AA29" s="95">
        <f t="shared" si="7"/>
        <v>84129782.202255994</v>
      </c>
      <c r="AB29" s="95">
        <f t="shared" si="8"/>
        <v>84129782.202255994</v>
      </c>
      <c r="AC29" s="95">
        <f t="shared" si="9"/>
        <v>119338373.33620539</v>
      </c>
      <c r="AD29" s="91"/>
      <c r="AE29" s="14">
        <v>23</v>
      </c>
      <c r="AF29" s="91">
        <f>武将属性!$D27</f>
        <v>105.86520852175187</v>
      </c>
      <c r="AG29" s="91">
        <f>士兵属性!$D27</f>
        <v>335.2381251038193</v>
      </c>
      <c r="AH29" s="91">
        <f>士兵属性!$D27</f>
        <v>335.2381251038193</v>
      </c>
      <c r="AI29" s="92">
        <f>士兵属性!$P27</f>
        <v>5.91531011647456E-3</v>
      </c>
      <c r="AJ29" s="92">
        <f>士兵属性!$P27</f>
        <v>5.91531011647456E-3</v>
      </c>
      <c r="AK29" s="92">
        <f>士兵属性!AW27</f>
        <v>5.0070401803257551E-2</v>
      </c>
      <c r="AL29" s="92">
        <f t="shared" si="11"/>
        <v>5.0070401803257551E-2</v>
      </c>
      <c r="AM29" s="91">
        <f>带兵数!$E26</f>
        <v>3231.2694466249868</v>
      </c>
      <c r="AN29" s="91">
        <f>战法技能效用!AR27</f>
        <v>0.21503383662470069</v>
      </c>
      <c r="AO29" s="91">
        <f t="shared" si="12"/>
        <v>40923505.032097831</v>
      </c>
      <c r="AP29" s="95">
        <f t="shared" si="13"/>
        <v>785970.70292250963</v>
      </c>
      <c r="AQ29" s="95">
        <f t="shared" si="14"/>
        <v>221999.0958521787</v>
      </c>
      <c r="AR29" s="95">
        <f t="shared" si="14"/>
        <v>221999.0958521787</v>
      </c>
      <c r="AS29" s="95">
        <f t="shared" si="15"/>
        <v>82717651.794408888</v>
      </c>
      <c r="AT29" s="95">
        <f t="shared" si="16"/>
        <v>82717651.794408888</v>
      </c>
      <c r="AU29" s="95">
        <f t="shared" si="17"/>
        <v>79239403.580931634</v>
      </c>
      <c r="AV29" s="95">
        <f t="shared" si="18"/>
        <v>79239403.580931634</v>
      </c>
      <c r="AW29" s="95">
        <f t="shared" si="19"/>
        <v>46063.976958628889</v>
      </c>
      <c r="AX29" s="95">
        <f t="shared" si="20"/>
        <v>122502861.11367789</v>
      </c>
      <c r="AZ29" s="14">
        <f t="shared" si="21"/>
        <v>1.1079238338219592</v>
      </c>
      <c r="BA29" s="14">
        <f t="shared" si="25"/>
        <v>0.74619188659094482</v>
      </c>
      <c r="BD29" s="14">
        <v>23</v>
      </c>
      <c r="BE29" s="95">
        <f>求节点(节奏总纲!$E$4:$E$163,M$7:M$166,$BD29)</f>
        <v>152.64634895953299</v>
      </c>
      <c r="BF29" s="95">
        <f>求节点(节奏总纲!$E$4:$E$163,N$7:N$166,$BD29)</f>
        <v>6944.4864549243384</v>
      </c>
      <c r="BG29" s="95">
        <f>求节点(节奏总纲!$E$4:$E$163,O$7:O$166,$BD29)</f>
        <v>6944.4864549243384</v>
      </c>
      <c r="BH29" s="95">
        <f>求节点(节奏总纲!$E$4:$E$163,P$7:P$166,$BD29)</f>
        <v>1.4418666666666666E-2</v>
      </c>
      <c r="BI29" s="95">
        <f>求节点(节奏总纲!$E$4:$E$163,Q$7:Q$166,$BD29)</f>
        <v>1.4418666666666666E-2</v>
      </c>
      <c r="BJ29" s="95">
        <f>求节点(节奏总纲!$E$4:$E$163,T$7:T$166,$BD29)</f>
        <v>0.99906980429525827</v>
      </c>
      <c r="BK29" s="95">
        <f>求节点(节奏总纲!$E$4:$E$163,U$7:U$166,$BD29)</f>
        <v>916621985.17995656</v>
      </c>
      <c r="BM29" s="14">
        <v>23</v>
      </c>
      <c r="BN29" s="95">
        <f>求节点(节奏总纲!$E$4:$E$163,AF$7:AF$166,$BD29)</f>
        <v>152.64634895953299</v>
      </c>
      <c r="BO29" s="95">
        <f>求节点(节奏总纲!$E$4:$E$163,AG$7:AG$166,$BD29)</f>
        <v>477.9883547454387</v>
      </c>
      <c r="BP29" s="95">
        <f>求节点(节奏总纲!$E$4:$E$163,AH$7:AH$166,$BD29)</f>
        <v>477.9883547454387</v>
      </c>
      <c r="BQ29" s="95">
        <f>求节点(节奏总纲!$E$4:$E$163,AI$7:AI$166,$BD29)</f>
        <v>1.4418666666666666E-2</v>
      </c>
      <c r="BR29" s="95">
        <f>求节点(节奏总纲!$E$4:$E$163,AJ$7:AJ$166,$BD29)</f>
        <v>1.4418666666666666E-2</v>
      </c>
      <c r="BS29" s="95">
        <f>求节点(节奏总纲!$E$4:$E$163,AM$7:AM$166,$BD29)</f>
        <v>4851.707116024766</v>
      </c>
      <c r="BT29" s="95">
        <f>求节点(节奏总纲!$E$4:$E$163,AN$7:AN$166,$BD29)</f>
        <v>0.40726731944633343</v>
      </c>
      <c r="BU29" s="95">
        <f>求节点(节奏总纲!$E$4:$E$163,AO$7:AO$166,$BD29)</f>
        <v>405358652.75472677</v>
      </c>
    </row>
    <row r="30" spans="12:73" x14ac:dyDescent="0.15">
      <c r="L30" s="14">
        <v>24</v>
      </c>
      <c r="M30" s="91">
        <f>武将属性!$D28</f>
        <v>107.20677573771179</v>
      </c>
      <c r="N30" s="91">
        <f>武将属性!$S28</f>
        <v>3048.8173147732696</v>
      </c>
      <c r="O30" s="91">
        <f>武将属性!$S28</f>
        <v>3048.8173147732696</v>
      </c>
      <c r="P30" s="92">
        <f>武将属性!$AE28</f>
        <v>6.2495570414137207E-3</v>
      </c>
      <c r="Q30" s="92">
        <f>武将属性!$AE28</f>
        <v>6.2495570414137207E-3</v>
      </c>
      <c r="R30" s="92">
        <f>武将属性!BH28</f>
        <v>5.0079562898095668E-2</v>
      </c>
      <c r="S30" s="92">
        <f t="shared" si="2"/>
        <v>5.0079562898095668E-2</v>
      </c>
      <c r="T30" s="91">
        <f>战法技能效用!AL28</f>
        <v>0.48914916794300523</v>
      </c>
      <c r="U30" s="91">
        <f t="shared" si="3"/>
        <v>61681832.949979208</v>
      </c>
      <c r="V30" s="95">
        <f t="shared" si="4"/>
        <v>923157.74300034554</v>
      </c>
      <c r="W30" s="95">
        <f t="shared" si="4"/>
        <v>32461.362852017977</v>
      </c>
      <c r="X30" s="95">
        <f t="shared" si="4"/>
        <v>32461.362852017977</v>
      </c>
      <c r="Y30" s="95">
        <f t="shared" si="5"/>
        <v>98354095.593700737</v>
      </c>
      <c r="Z30" s="95">
        <f t="shared" si="6"/>
        <v>98354095.593700737</v>
      </c>
      <c r="AA30" s="95">
        <f t="shared" si="7"/>
        <v>94248825.156855822</v>
      </c>
      <c r="AB30" s="95">
        <f t="shared" si="8"/>
        <v>94248825.156855822</v>
      </c>
      <c r="AC30" s="95">
        <f t="shared" si="9"/>
        <v>132919881.0366029</v>
      </c>
      <c r="AD30" s="91"/>
      <c r="AE30" s="14">
        <v>24</v>
      </c>
      <c r="AF30" s="91">
        <f>武将属性!$D28</f>
        <v>107.20677573771179</v>
      </c>
      <c r="AG30" s="91">
        <f>士兵属性!$D28</f>
        <v>340.7589151302513</v>
      </c>
      <c r="AH30" s="91">
        <f>士兵属性!$D28</f>
        <v>340.7589151302513</v>
      </c>
      <c r="AI30" s="92">
        <f>士兵属性!$P28</f>
        <v>6.2495570414137207E-3</v>
      </c>
      <c r="AJ30" s="92">
        <f>士兵属性!$P28</f>
        <v>6.2495570414137207E-3</v>
      </c>
      <c r="AK30" s="92">
        <f>士兵属性!AW28</f>
        <v>5.0079562898095668E-2</v>
      </c>
      <c r="AL30" s="92">
        <f t="shared" si="11"/>
        <v>5.0079562898095668E-2</v>
      </c>
      <c r="AM30" s="91">
        <f>带兵数!$E27</f>
        <v>3299.9728534552714</v>
      </c>
      <c r="AN30" s="91">
        <f>战法技能效用!AR28</f>
        <v>0.22034154762394903</v>
      </c>
      <c r="AO30" s="91">
        <f t="shared" si="12"/>
        <v>45080220.365860708</v>
      </c>
      <c r="AP30" s="95">
        <f t="shared" si="13"/>
        <v>858987.4610337218</v>
      </c>
      <c r="AQ30" s="95">
        <f t="shared" si="14"/>
        <v>241716.79414100666</v>
      </c>
      <c r="AR30" s="95">
        <f t="shared" si="14"/>
        <v>241716.79414100666</v>
      </c>
      <c r="AS30" s="95">
        <f t="shared" si="15"/>
        <v>91517333.301800996</v>
      </c>
      <c r="AT30" s="95">
        <f t="shared" si="16"/>
        <v>91517333.301800996</v>
      </c>
      <c r="AU30" s="95">
        <f t="shared" si="17"/>
        <v>87697427.271504208</v>
      </c>
      <c r="AV30" s="95">
        <f t="shared" si="18"/>
        <v>87697427.271504208</v>
      </c>
      <c r="AW30" s="95">
        <f t="shared" si="19"/>
        <v>49919.897040370088</v>
      </c>
      <c r="AX30" s="95">
        <f t="shared" si="20"/>
        <v>134990327.42206258</v>
      </c>
      <c r="AZ30" s="14">
        <f t="shared" si="21"/>
        <v>1.0882843175635963</v>
      </c>
      <c r="BA30" s="14">
        <f t="shared" si="25"/>
        <v>0.73085085526590055</v>
      </c>
      <c r="BD30" s="14">
        <v>24</v>
      </c>
      <c r="BE30" s="95">
        <f>求节点(节奏总纲!$E$4:$E$163,M$7:M$166,$BD30)</f>
        <v>153.90514081277124</v>
      </c>
      <c r="BF30" s="95">
        <f>求节点(节奏总纲!$E$4:$E$163,N$7:N$166,$BD30)</f>
        <v>7036.0632092453625</v>
      </c>
      <c r="BG30" s="95">
        <f>求节点(节奏总纲!$E$4:$E$163,O$7:O$166,$BD30)</f>
        <v>7036.0632092453625</v>
      </c>
      <c r="BH30" s="95">
        <f>求节点(节奏总纲!$E$4:$E$163,P$7:P$166,$BD30)</f>
        <v>1.4631999999999999E-2</v>
      </c>
      <c r="BI30" s="95">
        <f>求节点(节奏总纲!$E$4:$E$163,Q$7:Q$166,$BD30)</f>
        <v>1.4631999999999999E-2</v>
      </c>
      <c r="BJ30" s="95">
        <f>求节点(节奏总纲!$E$4:$E$163,T$7:T$166,$BD30)</f>
        <v>1.0036751084165569</v>
      </c>
      <c r="BK30" s="95">
        <f>求节点(节奏总纲!$E$4:$E$163,U$7:U$166,$BD30)</f>
        <v>954099607.35024989</v>
      </c>
      <c r="BM30" s="14">
        <v>24</v>
      </c>
      <c r="BN30" s="95">
        <f>求节点(节奏总纲!$E$4:$E$163,AF$7:AF$166,$BD30)</f>
        <v>153.90514081277124</v>
      </c>
      <c r="BO30" s="95">
        <f>求节点(节奏总纲!$E$4:$E$163,AG$7:AG$166,$BD30)</f>
        <v>482.36348324080126</v>
      </c>
      <c r="BP30" s="95">
        <f>求节点(节奏总纲!$E$4:$E$163,AH$7:AH$166,$BD30)</f>
        <v>482.36348324080126</v>
      </c>
      <c r="BQ30" s="95">
        <f>求节点(节奏总纲!$E$4:$E$163,AI$7:AI$166,$BD30)</f>
        <v>1.4631999999999999E-2</v>
      </c>
      <c r="BR30" s="95">
        <f>求节点(节奏总纲!$E$4:$E$163,AJ$7:AJ$166,$BD30)</f>
        <v>1.4631999999999999E-2</v>
      </c>
      <c r="BS30" s="95">
        <f>求节点(节奏总纲!$E$4:$E$163,AM$7:AM$166,$BD30)</f>
        <v>4889.5522378335409</v>
      </c>
      <c r="BT30" s="95">
        <f>求节点(节奏总纲!$E$4:$E$163,AN$7:AN$166,$BD30)</f>
        <v>0.41269749549616636</v>
      </c>
      <c r="BU30" s="95">
        <f>求节点(节奏总纲!$E$4:$E$163,AO$7:AO$166,$BD30)</f>
        <v>426473521.3387475</v>
      </c>
    </row>
    <row r="31" spans="12:73" x14ac:dyDescent="0.15">
      <c r="L31" s="14">
        <v>25</v>
      </c>
      <c r="M31" s="91">
        <f>武将属性!$D29</f>
        <v>108.58984860955198</v>
      </c>
      <c r="N31" s="91">
        <f>武将属性!$S29</f>
        <v>3186.8061312896316</v>
      </c>
      <c r="O31" s="91">
        <f>武将属性!$S29</f>
        <v>3186.8061312896316</v>
      </c>
      <c r="P31" s="92">
        <f>武将属性!$AE29</f>
        <v>6.6045411302486047E-3</v>
      </c>
      <c r="Q31" s="92">
        <f>武将属性!$AE29</f>
        <v>6.6045411302486047E-3</v>
      </c>
      <c r="R31" s="92">
        <f>武将属性!BH29</f>
        <v>5.0089292360541528E-2</v>
      </c>
      <c r="S31" s="92">
        <f t="shared" si="2"/>
        <v>5.0089292360541528E-2</v>
      </c>
      <c r="T31" s="91">
        <f>战法技能效用!AL29</f>
        <v>0.49776604032676131</v>
      </c>
      <c r="U31" s="91">
        <f t="shared" si="3"/>
        <v>69103288.30201456</v>
      </c>
      <c r="V31" s="95">
        <f t="shared" si="4"/>
        <v>1017402.2848827159</v>
      </c>
      <c r="W31" s="95">
        <f t="shared" si="4"/>
        <v>34667.800782006685</v>
      </c>
      <c r="X31" s="95">
        <f t="shared" si="4"/>
        <v>34667.800782006685</v>
      </c>
      <c r="Y31" s="95">
        <f t="shared" si="5"/>
        <v>109754680.78693178</v>
      </c>
      <c r="Z31" s="95">
        <f t="shared" si="6"/>
        <v>109754680.78693178</v>
      </c>
      <c r="AA31" s="95">
        <f t="shared" si="7"/>
        <v>105209681.59010036</v>
      </c>
      <c r="AB31" s="95">
        <f t="shared" si="8"/>
        <v>105209681.59010036</v>
      </c>
      <c r="AC31" s="95">
        <f t="shared" si="9"/>
        <v>147525791.23281968</v>
      </c>
      <c r="AD31" s="91"/>
      <c r="AE31" s="14">
        <v>25</v>
      </c>
      <c r="AF31" s="91">
        <f>武将属性!$D29</f>
        <v>108.58984860955198</v>
      </c>
      <c r="AG31" s="91">
        <f>士兵属性!$D29</f>
        <v>346.09669661279719</v>
      </c>
      <c r="AH31" s="91">
        <f>士兵属性!$D29</f>
        <v>346.09669661279719</v>
      </c>
      <c r="AI31" s="92">
        <f>士兵属性!$P29</f>
        <v>6.6045411302486047E-3</v>
      </c>
      <c r="AJ31" s="92">
        <f>士兵属性!$P29</f>
        <v>6.6045411302486047E-3</v>
      </c>
      <c r="AK31" s="92">
        <f>士兵属性!AW29</f>
        <v>5.0089292360541528E-2</v>
      </c>
      <c r="AL31" s="92">
        <f t="shared" si="11"/>
        <v>5.0089292360541528E-2</v>
      </c>
      <c r="AM31" s="91">
        <f>带兵数!$E28</f>
        <v>3368.6727569248687</v>
      </c>
      <c r="AN31" s="91">
        <f>战法技能效用!AR29</f>
        <v>0.22564865045563093</v>
      </c>
      <c r="AO31" s="91">
        <f t="shared" si="12"/>
        <v>49548897.286226965</v>
      </c>
      <c r="AP31" s="95">
        <f t="shared" si="13"/>
        <v>936159.6020250353</v>
      </c>
      <c r="AQ31" s="95">
        <f t="shared" si="14"/>
        <v>262716.08473733341</v>
      </c>
      <c r="AR31" s="95">
        <f t="shared" si="14"/>
        <v>262716.08473733341</v>
      </c>
      <c r="AS31" s="95">
        <f t="shared" si="15"/>
        <v>100990433.98327282</v>
      </c>
      <c r="AT31" s="95">
        <f t="shared" si="16"/>
        <v>100990433.98327282</v>
      </c>
      <c r="AU31" s="95">
        <f t="shared" si="17"/>
        <v>96808366.867313564</v>
      </c>
      <c r="AV31" s="95">
        <f t="shared" si="18"/>
        <v>96808366.867313564</v>
      </c>
      <c r="AW31" s="95">
        <f t="shared" si="19"/>
        <v>53982.785289979234</v>
      </c>
      <c r="AX31" s="95">
        <f t="shared" si="20"/>
        <v>148370691.78159279</v>
      </c>
      <c r="AZ31" s="14">
        <f t="shared" si="21"/>
        <v>1.0707578223295657</v>
      </c>
      <c r="BA31" s="14">
        <f t="shared" si="25"/>
        <v>0.71702662063886868</v>
      </c>
      <c r="BD31" s="14">
        <v>25</v>
      </c>
      <c r="BE31" s="95">
        <f>求节点(节奏总纲!$E$4:$E$163,M$7:M$166,$BD31)</f>
        <v>155.11918033581458</v>
      </c>
      <c r="BF31" s="95">
        <f>求节点(节奏总纲!$E$4:$E$163,N$7:N$166,$BD31)</f>
        <v>7124.3842440945682</v>
      </c>
      <c r="BG31" s="95">
        <f>求节点(节奏总纲!$E$4:$E$163,O$7:O$166,$BD31)</f>
        <v>7124.3842440945682</v>
      </c>
      <c r="BH31" s="95">
        <f>求节点(节奏总纲!$E$4:$E$163,P$7:P$166,$BD31)</f>
        <v>1.4845333333333334E-2</v>
      </c>
      <c r="BI31" s="95">
        <f>求节点(节奏总纲!$E$4:$E$163,Q$7:Q$166,$BD31)</f>
        <v>1.4845333333333334E-2</v>
      </c>
      <c r="BJ31" s="95">
        <f>求节点(节奏总纲!$E$4:$E$163,T$7:T$166,$BD31)</f>
        <v>1.0081154389265927</v>
      </c>
      <c r="BK31" s="95">
        <f>求节点(节奏总纲!$E$4:$E$163,U$7:U$166,$BD31)</f>
        <v>990545597.35263157</v>
      </c>
      <c r="BM31" s="14">
        <v>25</v>
      </c>
      <c r="BN31" s="95">
        <f>求节点(节奏总纲!$E$4:$E$163,AF$7:AF$166,$BD31)</f>
        <v>155.11918033581458</v>
      </c>
      <c r="BO31" s="95">
        <f>求节点(节奏总纲!$E$4:$E$163,AG$7:AG$166,$BD31)</f>
        <v>486.62643565460939</v>
      </c>
      <c r="BP31" s="95">
        <f>求节点(节奏总纲!$E$4:$E$163,AH$7:AH$166,$BD31)</f>
        <v>486.62643565460939</v>
      </c>
      <c r="BQ31" s="95">
        <f>求节点(节奏总纲!$E$4:$E$163,AI$7:AI$166,$BD31)</f>
        <v>1.4845333333333334E-2</v>
      </c>
      <c r="BR31" s="95">
        <f>求节点(节奏总纲!$E$4:$E$163,AJ$7:AJ$166,$BD31)</f>
        <v>1.4845333333333334E-2</v>
      </c>
      <c r="BS31" s="95">
        <f>求节点(节奏总纲!$E$4:$E$163,AM$7:AM$166,$BD31)</f>
        <v>4926.001392208007</v>
      </c>
      <c r="BT31" s="95">
        <f>求节点(节奏总纲!$E$4:$E$163,AN$7:AN$166,$BD31)</f>
        <v>0.41793520275296353</v>
      </c>
      <c r="BU31" s="95">
        <f>求节点(节奏总纲!$E$4:$E$163,AO$7:AO$166,$BD31)</f>
        <v>447339200.48581213</v>
      </c>
    </row>
    <row r="32" spans="12:73" x14ac:dyDescent="0.15">
      <c r="L32" s="14">
        <v>26</v>
      </c>
      <c r="M32" s="91">
        <f>武将属性!$D30</f>
        <v>110.00191206136772</v>
      </c>
      <c r="N32" s="91">
        <f>武将属性!$S30</f>
        <v>3324.7949478059941</v>
      </c>
      <c r="O32" s="91">
        <f>武将属性!$S30</f>
        <v>3324.7949478059941</v>
      </c>
      <c r="P32" s="92">
        <f>武将属性!$AE30</f>
        <v>6.9826602074336197E-3</v>
      </c>
      <c r="Q32" s="92">
        <f>武将属性!$AE30</f>
        <v>6.9826602074336197E-3</v>
      </c>
      <c r="R32" s="92">
        <f>武将属性!BH30</f>
        <v>5.1457119177864219E-2</v>
      </c>
      <c r="S32" s="92">
        <f t="shared" si="2"/>
        <v>5.1457119177864219E-2</v>
      </c>
      <c r="T32" s="91">
        <f>战法技能效用!AL30</f>
        <v>0.50638349293413265</v>
      </c>
      <c r="U32" s="91">
        <f t="shared" si="3"/>
        <v>77333592.742159769</v>
      </c>
      <c r="V32" s="95">
        <f t="shared" si="4"/>
        <v>1120353.5136950137</v>
      </c>
      <c r="W32" s="95">
        <f t="shared" si="4"/>
        <v>37067.256966463159</v>
      </c>
      <c r="X32" s="95">
        <f t="shared" si="4"/>
        <v>37067.256966463159</v>
      </c>
      <c r="Y32" s="95">
        <f t="shared" si="5"/>
        <v>122386445.72661872</v>
      </c>
      <c r="Z32" s="95">
        <f t="shared" si="6"/>
        <v>122386445.72661872</v>
      </c>
      <c r="AA32" s="95">
        <f t="shared" si="7"/>
        <v>117209752.48851381</v>
      </c>
      <c r="AB32" s="95">
        <f t="shared" si="8"/>
        <v>117209752.48851381</v>
      </c>
      <c r="AC32" s="95">
        <f t="shared" si="9"/>
        <v>163625038.73575306</v>
      </c>
      <c r="AD32" s="91"/>
      <c r="AE32" s="14">
        <v>26</v>
      </c>
      <c r="AF32" s="91">
        <f>武将属性!$D30</f>
        <v>110.00191206136772</v>
      </c>
      <c r="AG32" s="91">
        <f>士兵属性!$D30</f>
        <v>351.47903756373859</v>
      </c>
      <c r="AH32" s="91">
        <f>士兵属性!$D30</f>
        <v>351.47903756373859</v>
      </c>
      <c r="AI32" s="92">
        <f>士兵属性!$P30</f>
        <v>6.9826602074336197E-3</v>
      </c>
      <c r="AJ32" s="92">
        <f>士兵属性!$P30</f>
        <v>6.9826602074336197E-3</v>
      </c>
      <c r="AK32" s="92">
        <f>士兵属性!AW30</f>
        <v>5.1457119177864219E-2</v>
      </c>
      <c r="AL32" s="92">
        <f t="shared" si="11"/>
        <v>5.1457119177864219E-2</v>
      </c>
      <c r="AM32" s="91">
        <f>带兵数!$E29</f>
        <v>3435.9244188823618</v>
      </c>
      <c r="AN32" s="91">
        <f>战法技能效用!AR30</f>
        <v>0.23095517306369739</v>
      </c>
      <c r="AO32" s="91">
        <f t="shared" si="12"/>
        <v>54503938.086384669</v>
      </c>
      <c r="AP32" s="95">
        <f t="shared" si="13"/>
        <v>1020557.9787192114</v>
      </c>
      <c r="AQ32" s="95">
        <f t="shared" si="14"/>
        <v>285682.39725289203</v>
      </c>
      <c r="AR32" s="95">
        <f t="shared" si="14"/>
        <v>285682.39725289203</v>
      </c>
      <c r="AS32" s="95">
        <f t="shared" si="15"/>
        <v>111484868.07654877</v>
      </c>
      <c r="AT32" s="95">
        <f t="shared" si="16"/>
        <v>111484868.07654877</v>
      </c>
      <c r="AU32" s="95">
        <f t="shared" si="17"/>
        <v>106769288.99998961</v>
      </c>
      <c r="AV32" s="95">
        <f t="shared" si="18"/>
        <v>106769288.99998961</v>
      </c>
      <c r="AW32" s="95">
        <f t="shared" si="19"/>
        <v>58447.95274513631</v>
      </c>
      <c r="AX32" s="95">
        <f t="shared" si="20"/>
        <v>163143835.34444469</v>
      </c>
      <c r="AZ32" s="14">
        <f t="shared" si="21"/>
        <v>1.0554710264231422</v>
      </c>
      <c r="BA32" s="14">
        <f t="shared" si="25"/>
        <v>0.7047899386765577</v>
      </c>
      <c r="BD32" s="14">
        <v>26</v>
      </c>
      <c r="BE32" s="95">
        <f>求节点(节奏总纲!$E$4:$E$163,M$7:M$166,$BD32)</f>
        <v>156.27875352938381</v>
      </c>
      <c r="BF32" s="95">
        <f>求节点(节奏总纲!$E$4:$E$163,N$7:N$166,$BD32)</f>
        <v>7211.2757137217895</v>
      </c>
      <c r="BG32" s="95">
        <f>求节点(节奏总纲!$E$4:$E$163,O$7:O$166,$BD32)</f>
        <v>7211.2757137217895</v>
      </c>
      <c r="BH32" s="95">
        <f>求节点(节奏总纲!$E$4:$E$163,P$7:P$166,$BD32)</f>
        <v>1.5058666666666668E-2</v>
      </c>
      <c r="BI32" s="95">
        <f>求节点(节奏总纲!$E$4:$E$163,Q$7:Q$166,$BD32)</f>
        <v>1.5058666666666668E-2</v>
      </c>
      <c r="BJ32" s="95">
        <f>求节点(节奏总纲!$E$4:$E$163,T$7:T$166,$BD32)</f>
        <v>1.015602007236265</v>
      </c>
      <c r="BK32" s="95">
        <f>求节点(节奏总纲!$E$4:$E$163,U$7:U$166,$BD32)</f>
        <v>1030970669.1674874</v>
      </c>
      <c r="BM32" s="14">
        <v>26</v>
      </c>
      <c r="BN32" s="95">
        <f>求节点(节奏总纲!$E$4:$E$163,AF$7:AF$166,$BD32)</f>
        <v>156.27875352938381</v>
      </c>
      <c r="BO32" s="95">
        <f>求节点(节奏总纲!$E$4:$E$163,AG$7:AG$166,$BD32)</f>
        <v>490.6731985376141</v>
      </c>
      <c r="BP32" s="95">
        <f>求节点(节奏总纲!$E$4:$E$163,AH$7:AH$166,$BD32)</f>
        <v>490.6731985376141</v>
      </c>
      <c r="BQ32" s="95">
        <f>求节点(节奏总纲!$E$4:$E$163,AI$7:AI$166,$BD32)</f>
        <v>1.5058666666666668E-2</v>
      </c>
      <c r="BR32" s="95">
        <f>求节点(节奏总纲!$E$4:$E$163,AJ$7:AJ$166,$BD32)</f>
        <v>1.5058666666666668E-2</v>
      </c>
      <c r="BS32" s="95">
        <f>求节点(节奏总纲!$E$4:$E$163,AM$7:AM$166,$BD32)</f>
        <v>4961.2284009341211</v>
      </c>
      <c r="BT32" s="95">
        <f>求节点(节奏总纲!$E$4:$E$163,AN$7:AN$166,$BD32)</f>
        <v>0.42373903313946332</v>
      </c>
      <c r="BU32" s="95">
        <f>求节点(节奏总纲!$E$4:$E$163,AO$7:AO$166,$BD32)</f>
        <v>469078013.93730593</v>
      </c>
    </row>
    <row r="33" spans="12:73" x14ac:dyDescent="0.15">
      <c r="L33" s="14">
        <v>27</v>
      </c>
      <c r="M33" s="91">
        <f>武将属性!$D31</f>
        <v>111.41397551318344</v>
      </c>
      <c r="N33" s="91">
        <f>武将属性!$S31</f>
        <v>3462.7837643223565</v>
      </c>
      <c r="O33" s="91">
        <f>武将属性!$S31</f>
        <v>3462.7837643223565</v>
      </c>
      <c r="P33" s="92">
        <f>武将属性!$AE31</f>
        <v>7.3874398889527092E-3</v>
      </c>
      <c r="Q33" s="92">
        <f>武将属性!$AE31</f>
        <v>7.3874398889527092E-3</v>
      </c>
      <c r="R33" s="92">
        <f>武将属性!BH31</f>
        <v>5.3773442404009886E-2</v>
      </c>
      <c r="S33" s="92">
        <f t="shared" si="2"/>
        <v>5.3773442404009886E-2</v>
      </c>
      <c r="T33" s="91">
        <f>战法技能效用!AL31</f>
        <v>0.5150014995072939</v>
      </c>
      <c r="U33" s="91">
        <f t="shared" si="3"/>
        <v>86386148.631442249</v>
      </c>
      <c r="V33" s="95">
        <f t="shared" si="4"/>
        <v>1232246.6743078195</v>
      </c>
      <c r="W33" s="95">
        <f t="shared" si="4"/>
        <v>39647.148115932025</v>
      </c>
      <c r="X33" s="95">
        <f t="shared" si="4"/>
        <v>39647.148115932025</v>
      </c>
      <c r="Y33" s="95">
        <f t="shared" si="5"/>
        <v>136282720.39272892</v>
      </c>
      <c r="Z33" s="95">
        <f t="shared" si="6"/>
        <v>136282720.39272892</v>
      </c>
      <c r="AA33" s="95">
        <f t="shared" si="7"/>
        <v>130283697.87373823</v>
      </c>
      <c r="AB33" s="95">
        <f t="shared" si="8"/>
        <v>130283697.87373823</v>
      </c>
      <c r="AC33" s="95">
        <f t="shared" si="9"/>
        <v>181240085.6925649</v>
      </c>
      <c r="AD33" s="91"/>
      <c r="AE33" s="14">
        <v>27</v>
      </c>
      <c r="AF33" s="91">
        <f>武将属性!$D31</f>
        <v>111.41397551318344</v>
      </c>
      <c r="AG33" s="91">
        <f>士兵属性!$D31</f>
        <v>356.90593798307555</v>
      </c>
      <c r="AH33" s="91">
        <f>士兵属性!$D31</f>
        <v>356.90593798307555</v>
      </c>
      <c r="AI33" s="92">
        <f>士兵属性!$P31</f>
        <v>7.3874398889527092E-3</v>
      </c>
      <c r="AJ33" s="92">
        <f>士兵属性!$P31</f>
        <v>7.3874398889527092E-3</v>
      </c>
      <c r="AK33" s="92">
        <f>士兵属性!AW31</f>
        <v>5.3773442404009886E-2</v>
      </c>
      <c r="AL33" s="92">
        <f t="shared" si="11"/>
        <v>5.3773442404009886E-2</v>
      </c>
      <c r="AM33" s="91">
        <f>带兵数!$E30</f>
        <v>3503.0530825071737</v>
      </c>
      <c r="AN33" s="91">
        <f>战法技能效用!AR31</f>
        <v>0.23626114170597412</v>
      </c>
      <c r="AO33" s="91">
        <f t="shared" si="12"/>
        <v>59989970.679210477</v>
      </c>
      <c r="AP33" s="95">
        <f t="shared" si="13"/>
        <v>1112809.2637874812</v>
      </c>
      <c r="AQ33" s="95">
        <f t="shared" si="14"/>
        <v>310707.41908071004</v>
      </c>
      <c r="AR33" s="95">
        <f t="shared" si="14"/>
        <v>310707.41908071004</v>
      </c>
      <c r="AS33" s="95">
        <f t="shared" si="15"/>
        <v>123073307.40606524</v>
      </c>
      <c r="AT33" s="95">
        <f t="shared" si="16"/>
        <v>123073307.40606524</v>
      </c>
      <c r="AU33" s="95">
        <f t="shared" si="17"/>
        <v>117655749.40246789</v>
      </c>
      <c r="AV33" s="95">
        <f t="shared" si="18"/>
        <v>117655749.40246789</v>
      </c>
      <c r="AW33" s="95">
        <f t="shared" si="19"/>
        <v>63312.385072928315</v>
      </c>
      <c r="AX33" s="95">
        <f t="shared" si="20"/>
        <v>179401129.91382146</v>
      </c>
      <c r="AZ33" s="14">
        <f t="shared" si="21"/>
        <v>1.0428941360011732</v>
      </c>
      <c r="BA33" s="14">
        <f t="shared" si="25"/>
        <v>0.69443969466854705</v>
      </c>
      <c r="BD33" s="14">
        <v>27</v>
      </c>
      <c r="BE33" s="95">
        <f>求节点(节奏总纲!$E$4:$E$163,M$7:M$166,$BD33)</f>
        <v>157.42746703713209</v>
      </c>
      <c r="BF33" s="95">
        <f>求节点(节奏总纲!$E$4:$E$163,N$7:N$166,$BD33)</f>
        <v>7297.8821516730886</v>
      </c>
      <c r="BG33" s="95">
        <f>求节点(节奏总纲!$E$4:$E$163,O$7:O$166,$BD33)</f>
        <v>7297.8821516730886</v>
      </c>
      <c r="BH33" s="95">
        <f>求节点(节奏总纲!$E$4:$E$163,P$7:P$166,$BD33)</f>
        <v>1.5272000000000001E-2</v>
      </c>
      <c r="BI33" s="95">
        <f>求节点(节奏总纲!$E$4:$E$163,Q$7:Q$166,$BD33)</f>
        <v>1.5272000000000001E-2</v>
      </c>
      <c r="BJ33" s="95">
        <f>求节点(节奏总纲!$E$4:$E$163,T$7:T$166,$BD33)</f>
        <v>1.023695945011794</v>
      </c>
      <c r="BK33" s="95">
        <f>求节点(节奏总纲!$E$4:$E$163,U$7:U$166,$BD33)</f>
        <v>1072189104.1253424</v>
      </c>
      <c r="BM33" s="14">
        <v>27</v>
      </c>
      <c r="BN33" s="95">
        <f>求节点(节奏总纲!$E$4:$E$163,AF$7:AF$166,$BD33)</f>
        <v>157.42746703713209</v>
      </c>
      <c r="BO33" s="95">
        <f>求节点(节奏总纲!$E$4:$E$163,AG$7:AG$166,$BD33)</f>
        <v>494.67685680158229</v>
      </c>
      <c r="BP33" s="95">
        <f>求节点(节奏总纲!$E$4:$E$163,AH$7:AH$166,$BD33)</f>
        <v>494.67685680158229</v>
      </c>
      <c r="BQ33" s="95">
        <f>求节点(节奏总纲!$E$4:$E$163,AI$7:AI$166,$BD33)</f>
        <v>1.5272000000000001E-2</v>
      </c>
      <c r="BR33" s="95">
        <f>求节点(节奏总纲!$E$4:$E$163,AJ$7:AJ$166,$BD33)</f>
        <v>1.5272000000000001E-2</v>
      </c>
      <c r="BS33" s="95">
        <f>求节点(节奏总纲!$E$4:$E$163,AM$7:AM$166,$BD33)</f>
        <v>4996.2117340188506</v>
      </c>
      <c r="BT33" s="95">
        <f>求节点(节奏总纲!$E$4:$E$163,AN$7:AN$166,$BD33)</f>
        <v>0.4296557391205531</v>
      </c>
      <c r="BU33" s="95">
        <f>求节点(节奏总纲!$E$4:$E$163,AO$7:AO$166,$BD33)</f>
        <v>490990915.93702972</v>
      </c>
    </row>
    <row r="34" spans="12:73" x14ac:dyDescent="0.15">
      <c r="L34" s="14">
        <v>28</v>
      </c>
      <c r="M34" s="91">
        <f>武将属性!$D32</f>
        <v>112.88795275382597</v>
      </c>
      <c r="N34" s="91">
        <f>武将属性!$S32</f>
        <v>3601.7401540846809</v>
      </c>
      <c r="O34" s="91">
        <f>武将属性!$S32</f>
        <v>3601.7401540846809</v>
      </c>
      <c r="P34" s="92">
        <f>武将属性!$AE32</f>
        <v>7.5605816132691571E-3</v>
      </c>
      <c r="Q34" s="92">
        <f>武将属性!$AE32</f>
        <v>7.5605816132691571E-3</v>
      </c>
      <c r="R34" s="92">
        <f>武将属性!BH32</f>
        <v>5.6090458854565817E-2</v>
      </c>
      <c r="S34" s="92">
        <f t="shared" si="2"/>
        <v>5.6090458854565817E-2</v>
      </c>
      <c r="T34" s="91">
        <f>战法技能效用!AL32</f>
        <v>0.52883636725333882</v>
      </c>
      <c r="U34" s="91">
        <f t="shared" si="3"/>
        <v>96889997.773056686</v>
      </c>
      <c r="V34" s="95">
        <f t="shared" si="4"/>
        <v>1359384.8544927333</v>
      </c>
      <c r="W34" s="95">
        <f t="shared" si="4"/>
        <v>42606.675291166568</v>
      </c>
      <c r="X34" s="95">
        <f t="shared" si="4"/>
        <v>42606.675291166568</v>
      </c>
      <c r="Y34" s="95">
        <f t="shared" si="5"/>
        <v>152306646.39790756</v>
      </c>
      <c r="Z34" s="95">
        <f t="shared" si="6"/>
        <v>152306646.39790756</v>
      </c>
      <c r="AA34" s="95">
        <f t="shared" si="7"/>
        <v>145307792.47327238</v>
      </c>
      <c r="AB34" s="95">
        <f t="shared" si="8"/>
        <v>145307792.47327238</v>
      </c>
      <c r="AC34" s="95">
        <f t="shared" si="9"/>
        <v>200751599.73325408</v>
      </c>
      <c r="AD34" s="91"/>
      <c r="AE34" s="14">
        <v>28</v>
      </c>
      <c r="AF34" s="91">
        <f>武将属性!$D32</f>
        <v>112.88795275382597</v>
      </c>
      <c r="AG34" s="91">
        <f>士兵属性!$D32</f>
        <v>362.37739787080812</v>
      </c>
      <c r="AH34" s="91">
        <f>士兵属性!$D32</f>
        <v>362.37739787080812</v>
      </c>
      <c r="AI34" s="92">
        <f>士兵属性!$P32</f>
        <v>7.5605816132691571E-3</v>
      </c>
      <c r="AJ34" s="92">
        <f>士兵属性!$P32</f>
        <v>7.5605816132691571E-3</v>
      </c>
      <c r="AK34" s="92">
        <f>士兵属性!AW32</f>
        <v>5.6090458854565817E-2</v>
      </c>
      <c r="AL34" s="92">
        <f t="shared" si="11"/>
        <v>5.6090458854565817E-2</v>
      </c>
      <c r="AM34" s="91">
        <f>带兵数!$E31</f>
        <v>3569.6432625118296</v>
      </c>
      <c r="AN34" s="91">
        <f>战法技能效用!AR32</f>
        <v>0.24265534943474093</v>
      </c>
      <c r="AO34" s="91">
        <f t="shared" si="12"/>
        <v>66053432.714981616</v>
      </c>
      <c r="AP34" s="95">
        <f t="shared" si="13"/>
        <v>1214435.3967369855</v>
      </c>
      <c r="AQ34" s="95">
        <f t="shared" si="14"/>
        <v>338380.95005550887</v>
      </c>
      <c r="AR34" s="95">
        <f t="shared" si="14"/>
        <v>338380.95005550887</v>
      </c>
      <c r="AS34" s="95">
        <f t="shared" si="15"/>
        <v>136066384.68319893</v>
      </c>
      <c r="AT34" s="95">
        <f t="shared" si="16"/>
        <v>136066384.68319893</v>
      </c>
      <c r="AU34" s="95">
        <f t="shared" si="17"/>
        <v>129813809.54630713</v>
      </c>
      <c r="AV34" s="95">
        <f t="shared" si="18"/>
        <v>129813809.54630713</v>
      </c>
      <c r="AW34" s="95">
        <f t="shared" si="19"/>
        <v>68702.443999338342</v>
      </c>
      <c r="AX34" s="95">
        <f t="shared" si="20"/>
        <v>197354171.01120645</v>
      </c>
      <c r="AZ34" s="14">
        <f t="shared" si="21"/>
        <v>1.0318987083280842</v>
      </c>
      <c r="BA34" s="14">
        <f t="shared" si="25"/>
        <v>0.68173634258612659</v>
      </c>
      <c r="BD34" s="14">
        <v>28</v>
      </c>
      <c r="BE34" s="95">
        <f>求节点(节奏总纲!$E$4:$E$163,M$7:M$166,$BD34)</f>
        <v>159.22489560024874</v>
      </c>
      <c r="BF34" s="95">
        <f>求节点(节奏总纲!$E$4:$E$163,N$7:N$166,$BD34)</f>
        <v>7429.3234632418644</v>
      </c>
      <c r="BG34" s="95">
        <f>求节点(节奏总纲!$E$4:$E$163,O$7:O$166,$BD34)</f>
        <v>7429.3234632418644</v>
      </c>
      <c r="BH34" s="95">
        <f>求节点(节奏总纲!$E$4:$E$163,P$7:P$166,$BD34)</f>
        <v>1.5598807568343653E-2</v>
      </c>
      <c r="BI34" s="95">
        <f>求节点(节奏总纲!$E$4:$E$163,Q$7:Q$166,$BD34)</f>
        <v>1.5598807568343653E-2</v>
      </c>
      <c r="BJ34" s="95">
        <f>求节点(节奏总纲!$E$4:$E$163,T$7:T$166,$BD34)</f>
        <v>1.0318500735841474</v>
      </c>
      <c r="BK34" s="95">
        <f>求节点(节奏总纲!$E$4:$E$163,U$7:U$166,$BD34)</f>
        <v>1134850067.9944296</v>
      </c>
      <c r="BM34" s="14">
        <v>28</v>
      </c>
      <c r="BN34" s="95">
        <f>求节点(节奏总纲!$E$4:$E$163,AF$7:AF$166,$BD34)</f>
        <v>159.22489560024874</v>
      </c>
      <c r="BO34" s="95">
        <f>求节点(节奏总纲!$E$4:$E$163,AG$7:AG$166,$BD34)</f>
        <v>498.6649048268394</v>
      </c>
      <c r="BP34" s="95">
        <f>求节点(节奏总纲!$E$4:$E$163,AH$7:AH$166,$BD34)</f>
        <v>498.6649048268394</v>
      </c>
      <c r="BQ34" s="95">
        <f>求节点(节奏总纲!$E$4:$E$163,AI$7:AI$166,$BD34)</f>
        <v>1.5598807568343653E-2</v>
      </c>
      <c r="BR34" s="95">
        <f>求节点(节奏总纲!$E$4:$E$163,AJ$7:AJ$166,$BD34)</f>
        <v>1.5598807568343653E-2</v>
      </c>
      <c r="BS34" s="95">
        <f>求节点(节奏总纲!$E$4:$E$163,AM$7:AM$166,$BD34)</f>
        <v>5028.204809740364</v>
      </c>
      <c r="BT34" s="95">
        <f>求节点(节奏总纲!$E$4:$E$163,AN$7:AN$166,$BD34)</f>
        <v>0.43583499002418269</v>
      </c>
      <c r="BU34" s="95">
        <f>求节点(节奏总纲!$E$4:$E$163,AO$7:AO$166,$BD34)</f>
        <v>516354713.52114189</v>
      </c>
    </row>
    <row r="35" spans="12:73" x14ac:dyDescent="0.15">
      <c r="L35" s="14">
        <v>29</v>
      </c>
      <c r="M35" s="91">
        <f>武将属性!$D33</f>
        <v>114.54867287723071</v>
      </c>
      <c r="N35" s="91">
        <f>武将属性!$S33</f>
        <v>3743.9964005241545</v>
      </c>
      <c r="O35" s="91">
        <f>武将属性!$S33</f>
        <v>3743.9964005241545</v>
      </c>
      <c r="P35" s="92">
        <f>武将属性!$AE33</f>
        <v>7.7414618109571945E-3</v>
      </c>
      <c r="Q35" s="92">
        <f>武将属性!$AE33</f>
        <v>7.7414618109571945E-3</v>
      </c>
      <c r="R35" s="92">
        <f>武将属性!BH33</f>
        <v>5.8408577557594633E-2</v>
      </c>
      <c r="S35" s="92">
        <f t="shared" si="2"/>
        <v>5.8408577557594633E-2</v>
      </c>
      <c r="T35" s="91">
        <f>战法技能效用!AL33</f>
        <v>0.56115134132524791</v>
      </c>
      <c r="U35" s="91">
        <f t="shared" si="3"/>
        <v>111300184.65361035</v>
      </c>
      <c r="V35" s="95">
        <f t="shared" si="4"/>
        <v>1528424.9655823126</v>
      </c>
      <c r="W35" s="95">
        <f t="shared" si="4"/>
        <v>46762.612104907501</v>
      </c>
      <c r="X35" s="95">
        <f t="shared" si="4"/>
        <v>46762.612104907501</v>
      </c>
      <c r="Y35" s="95">
        <f t="shared" si="5"/>
        <v>173734095.53404295</v>
      </c>
      <c r="Z35" s="95">
        <f t="shared" si="6"/>
        <v>173734095.53404295</v>
      </c>
      <c r="AA35" s="95">
        <f t="shared" si="7"/>
        <v>165417264.28927565</v>
      </c>
      <c r="AB35" s="95">
        <f t="shared" si="8"/>
        <v>165417264.28927565</v>
      </c>
      <c r="AC35" s="95">
        <f t="shared" si="9"/>
        <v>224294783.93972731</v>
      </c>
      <c r="AD35" s="91"/>
      <c r="AE35" s="14">
        <v>29</v>
      </c>
      <c r="AF35" s="91">
        <f>武将属性!$D33</f>
        <v>114.54867287723071</v>
      </c>
      <c r="AG35" s="91">
        <f>士兵属性!$D33</f>
        <v>367.84072066694489</v>
      </c>
      <c r="AH35" s="91">
        <f>士兵属性!$D33</f>
        <v>367.84072066694489</v>
      </c>
      <c r="AI35" s="92">
        <f>士兵属性!$P33</f>
        <v>7.7414618109571945E-3</v>
      </c>
      <c r="AJ35" s="92">
        <f>士兵属性!$P33</f>
        <v>7.7414618109571945E-3</v>
      </c>
      <c r="AK35" s="92">
        <f>士兵属性!AW33</f>
        <v>5.8408577557594633E-2</v>
      </c>
      <c r="AL35" s="92">
        <f t="shared" si="11"/>
        <v>5.8408577557594633E-2</v>
      </c>
      <c r="AM35" s="91">
        <f>带兵数!$E32</f>
        <v>3636.151840648989</v>
      </c>
      <c r="AN35" s="91">
        <f>战法技能效用!AR33</f>
        <v>0.25207265721277822</v>
      </c>
      <c r="AO35" s="91">
        <f t="shared" si="12"/>
        <v>73095006.196049333</v>
      </c>
      <c r="AP35" s="95">
        <f t="shared" si="13"/>
        <v>1335935.5309629829</v>
      </c>
      <c r="AQ35" s="95">
        <f t="shared" si="14"/>
        <v>372100.92643943586</v>
      </c>
      <c r="AR35" s="95">
        <f t="shared" si="14"/>
        <v>372100.92643943586</v>
      </c>
      <c r="AS35" s="95">
        <f t="shared" si="15"/>
        <v>151854069.64038876</v>
      </c>
      <c r="AT35" s="95">
        <f t="shared" si="16"/>
        <v>151854069.64038876</v>
      </c>
      <c r="AU35" s="95">
        <f t="shared" si="17"/>
        <v>144584657.91583303</v>
      </c>
      <c r="AV35" s="95">
        <f t="shared" si="18"/>
        <v>144584657.91583303</v>
      </c>
      <c r="AW35" s="95">
        <f t="shared" si="19"/>
        <v>75285.015005253663</v>
      </c>
      <c r="AX35" s="95">
        <f t="shared" si="20"/>
        <v>218635671.26689434</v>
      </c>
      <c r="AZ35" s="14">
        <f t="shared" si="21"/>
        <v>1.0209930185213496</v>
      </c>
      <c r="BA35" s="14">
        <f t="shared" si="25"/>
        <v>0.65673751057589358</v>
      </c>
      <c r="BD35" s="14">
        <v>29</v>
      </c>
      <c r="BE35" s="95">
        <f>求节点(节奏总纲!$E$4:$E$163,M$7:M$166,$BD35)</f>
        <v>161.03555409502664</v>
      </c>
      <c r="BF35" s="95">
        <f>求节点(节奏总纲!$E$4:$E$163,N$7:N$166,$BD35)</f>
        <v>7561.2429310956795</v>
      </c>
      <c r="BG35" s="95">
        <f>求节点(节奏总纲!$E$4:$E$163,O$7:O$166,$BD35)</f>
        <v>7561.2429310956795</v>
      </c>
      <c r="BH35" s="95">
        <f>求节点(节奏总纲!$E$4:$E$163,P$7:P$166,$BD35)</f>
        <v>1.5933333333333334E-2</v>
      </c>
      <c r="BI35" s="95">
        <f>求节点(节奏总纲!$E$4:$E$163,Q$7:Q$166,$BD35)</f>
        <v>1.5933333333333334E-2</v>
      </c>
      <c r="BJ35" s="95">
        <f>求节点(节奏总纲!$E$4:$E$163,T$7:T$166,$BD35)</f>
        <v>1.0399404598131694</v>
      </c>
      <c r="BK35" s="95">
        <f>求节点(节奏总纲!$E$4:$E$163,U$7:U$166,$BD35)</f>
        <v>1198132716.1484294</v>
      </c>
      <c r="BM35" s="14">
        <v>29</v>
      </c>
      <c r="BN35" s="95">
        <f>求节点(节奏总纲!$E$4:$E$163,AF$7:AF$166,$BD35)</f>
        <v>161.03555409502664</v>
      </c>
      <c r="BO35" s="95">
        <f>求节点(节奏总纲!$E$4:$E$163,AG$7:AG$166,$BD35)</f>
        <v>502.61984303281002</v>
      </c>
      <c r="BP35" s="95">
        <f>求节点(节奏总纲!$E$4:$E$163,AH$7:AH$166,$BD35)</f>
        <v>502.61984303281002</v>
      </c>
      <c r="BQ35" s="95">
        <f>求节点(节奏总纲!$E$4:$E$163,AI$7:AI$166,$BD35)</f>
        <v>1.5933333333333334E-2</v>
      </c>
      <c r="BR35" s="95">
        <f>求节点(节奏总纲!$E$4:$E$163,AJ$7:AJ$166,$BD35)</f>
        <v>1.5933333333333334E-2</v>
      </c>
      <c r="BS35" s="95">
        <f>求节点(节奏总纲!$E$4:$E$163,AM$7:AM$166,$BD35)</f>
        <v>5059.9975892349803</v>
      </c>
      <c r="BT35" s="95">
        <f>求节点(节奏总纲!$E$4:$E$163,AN$7:AN$166,$BD35)</f>
        <v>0.44198264005428123</v>
      </c>
      <c r="BU35" s="95">
        <f>求节点(节奏总纲!$E$4:$E$163,AO$7:AO$166,$BD35)</f>
        <v>541839827.52257478</v>
      </c>
    </row>
    <row r="36" spans="12:73" x14ac:dyDescent="0.15">
      <c r="L36" s="14">
        <v>30</v>
      </c>
      <c r="M36" s="91">
        <f>武将属性!$D34</f>
        <v>116.14962869087115</v>
      </c>
      <c r="N36" s="91">
        <f>武将属性!$S34</f>
        <v>3886.2526469636277</v>
      </c>
      <c r="O36" s="91">
        <f>武将属性!$S34</f>
        <v>3886.2526469636277</v>
      </c>
      <c r="P36" s="92">
        <f>武将属性!$AE34</f>
        <v>7.9343999999999994E-3</v>
      </c>
      <c r="Q36" s="92">
        <f>武将属性!$AE34</f>
        <v>7.9343999999999994E-3</v>
      </c>
      <c r="R36" s="92">
        <f>武将属性!BH34</f>
        <v>6.0727555527903709E-2</v>
      </c>
      <c r="S36" s="92">
        <f t="shared" si="2"/>
        <v>6.0727555527903709E-2</v>
      </c>
      <c r="T36" s="91">
        <f>战法技能效用!AL34</f>
        <v>0.59354538434758064</v>
      </c>
      <c r="U36" s="91">
        <f t="shared" si="3"/>
        <v>127297831.90553097</v>
      </c>
      <c r="V36" s="95">
        <f t="shared" si="4"/>
        <v>1713174.5548482784</v>
      </c>
      <c r="W36" s="95">
        <f t="shared" si="4"/>
        <v>51202.175078283937</v>
      </c>
      <c r="X36" s="95">
        <f t="shared" si="4"/>
        <v>51202.175078283937</v>
      </c>
      <c r="Y36" s="95">
        <f t="shared" si="5"/>
        <v>197418193.51366127</v>
      </c>
      <c r="Z36" s="95">
        <f t="shared" si="6"/>
        <v>197418193.51366127</v>
      </c>
      <c r="AA36" s="95">
        <f t="shared" si="7"/>
        <v>187592551.34957367</v>
      </c>
      <c r="AB36" s="95">
        <f t="shared" si="8"/>
        <v>187592551.34957367</v>
      </c>
      <c r="AC36" s="95">
        <f t="shared" si="9"/>
        <v>249738213.14758861</v>
      </c>
      <c r="AD36" s="91"/>
      <c r="AE36" s="14">
        <v>30</v>
      </c>
      <c r="AF36" s="91">
        <f>武将属性!$D34</f>
        <v>116.14962869087115</v>
      </c>
      <c r="AG36" s="91">
        <f>士兵属性!$D34</f>
        <v>373.27297725105331</v>
      </c>
      <c r="AH36" s="91">
        <f>士兵属性!$D34</f>
        <v>373.27297725105331</v>
      </c>
      <c r="AI36" s="92">
        <f>士兵属性!$P34</f>
        <v>7.9343999999999994E-3</v>
      </c>
      <c r="AJ36" s="92">
        <f>士兵属性!$P34</f>
        <v>7.9343999999999994E-3</v>
      </c>
      <c r="AK36" s="92">
        <f>士兵属性!AW34</f>
        <v>6.0727555527903709E-2</v>
      </c>
      <c r="AL36" s="92">
        <f t="shared" si="11"/>
        <v>6.0727555527903709E-2</v>
      </c>
      <c r="AM36" s="91">
        <f>带兵数!$E33</f>
        <v>3703.3969730796721</v>
      </c>
      <c r="AN36" s="91">
        <f>战法技能效用!AR34</f>
        <v>0.26141089604039175</v>
      </c>
      <c r="AO36" s="91">
        <f t="shared" si="12"/>
        <v>80739647.86085327</v>
      </c>
      <c r="AP36" s="95">
        <f t="shared" si="13"/>
        <v>1467227.2550897358</v>
      </c>
      <c r="AQ36" s="95">
        <f t="shared" si="14"/>
        <v>408351.02906761033</v>
      </c>
      <c r="AR36" s="95">
        <f t="shared" si="14"/>
        <v>408351.02906761033</v>
      </c>
      <c r="AS36" s="95">
        <f t="shared" si="15"/>
        <v>169076381.24445292</v>
      </c>
      <c r="AT36" s="95">
        <f t="shared" si="16"/>
        <v>169076381.24445292</v>
      </c>
      <c r="AU36" s="95">
        <f t="shared" si="17"/>
        <v>160661330.98520777</v>
      </c>
      <c r="AV36" s="95">
        <f t="shared" si="18"/>
        <v>160661330.98520777</v>
      </c>
      <c r="AW36" s="95">
        <f t="shared" si="19"/>
        <v>82317.075642497774</v>
      </c>
      <c r="AX36" s="95">
        <f t="shared" si="20"/>
        <v>241676054.74484098</v>
      </c>
      <c r="AZ36" s="14">
        <f t="shared" si="21"/>
        <v>1.0122354928440422</v>
      </c>
      <c r="BA36" s="14">
        <f t="shared" si="25"/>
        <v>0.63425783968395466</v>
      </c>
      <c r="BD36" s="14">
        <v>30</v>
      </c>
      <c r="BE36" s="95">
        <f>求节点(节奏总纲!$E$4:$E$163,M$7:M$166,$BD36)</f>
        <v>162.71214167817723</v>
      </c>
      <c r="BF36" s="95">
        <f>求节点(节奏总纲!$E$4:$E$163,N$7:N$166,$BD36)</f>
        <v>7678.2557405535135</v>
      </c>
      <c r="BG36" s="95">
        <f>求节点(节奏总纲!$E$4:$E$163,O$7:O$166,$BD36)</f>
        <v>7678.2557405535135</v>
      </c>
      <c r="BH36" s="95">
        <f>求节点(节奏总纲!$E$4:$E$163,P$7:P$166,$BD36)</f>
        <v>1.6314285714285715E-2</v>
      </c>
      <c r="BI36" s="95">
        <f>求节点(节奏总纲!$E$4:$E$163,Q$7:Q$166,$BD36)</f>
        <v>1.6314285714285715E-2</v>
      </c>
      <c r="BJ36" s="95">
        <f>求节点(节奏总纲!$E$4:$E$163,T$7:T$166,$BD36)</f>
        <v>1.047178287739815</v>
      </c>
      <c r="BK36" s="95">
        <f>求节点(节奏总纲!$E$4:$E$163,U$7:U$166,$BD36)</f>
        <v>1259368056.3674641</v>
      </c>
      <c r="BM36" s="14">
        <v>30</v>
      </c>
      <c r="BN36" s="95">
        <f>求节点(节奏总纲!$E$4:$E$163,AF$7:AF$166,$BD36)</f>
        <v>162.71214167817723</v>
      </c>
      <c r="BO36" s="95">
        <f>求节点(节奏总纲!$E$4:$E$163,AG$7:AG$166,$BD36)</f>
        <v>506.15398450739633</v>
      </c>
      <c r="BP36" s="95">
        <f>求节点(节奏总纲!$E$4:$E$163,AH$7:AH$166,$BD36)</f>
        <v>506.15398450739633</v>
      </c>
      <c r="BQ36" s="95">
        <f>求节点(节奏总纲!$E$4:$E$163,AI$7:AI$166,$BD36)</f>
        <v>1.6314285714285715E-2</v>
      </c>
      <c r="BR36" s="95">
        <f>求节点(节奏总纲!$E$4:$E$163,AJ$7:AJ$166,$BD36)</f>
        <v>1.6314285714285715E-2</v>
      </c>
      <c r="BS36" s="95">
        <f>求节点(节奏总纲!$E$4:$E$163,AM$7:AM$166,$BD36)</f>
        <v>5090.6069313619637</v>
      </c>
      <c r="BT36" s="95">
        <f>求节点(节奏总纲!$E$4:$E$163,AN$7:AN$166,$BD36)</f>
        <v>0.44759816538907421</v>
      </c>
      <c r="BU36" s="95">
        <f>求节点(节奏总纲!$E$4:$E$163,AO$7:AO$166,$BD36)</f>
        <v>567270422.12194014</v>
      </c>
    </row>
    <row r="37" spans="12:73" x14ac:dyDescent="0.15">
      <c r="L37" s="14">
        <v>31</v>
      </c>
      <c r="M37" s="91">
        <f>武将属性!$D35</f>
        <v>118.1378067267338</v>
      </c>
      <c r="N37" s="91">
        <f>武将属性!$S35</f>
        <v>4073.5088934031014</v>
      </c>
      <c r="O37" s="91">
        <f>武将属性!$S35</f>
        <v>4073.5088934031014</v>
      </c>
      <c r="P37" s="92">
        <f>武将属性!$AE35</f>
        <v>8.1431829512137194E-3</v>
      </c>
      <c r="Q37" s="92">
        <f>武将属性!$AE35</f>
        <v>8.1431829512137194E-3</v>
      </c>
      <c r="R37" s="92">
        <f>武将属性!BH35</f>
        <v>6.304766261543443E-2</v>
      </c>
      <c r="S37" s="92">
        <f t="shared" si="2"/>
        <v>6.304766261543443E-2</v>
      </c>
      <c r="T37" s="91">
        <f>战法技能效用!AL35</f>
        <v>0.62596374875396055</v>
      </c>
      <c r="U37" s="91">
        <f t="shared" si="3"/>
        <v>148811973.68678471</v>
      </c>
      <c r="V37" s="95">
        <f t="shared" si="4"/>
        <v>1949617.463793152</v>
      </c>
      <c r="W37" s="95">
        <f t="shared" si="4"/>
        <v>56541.801467933663</v>
      </c>
      <c r="X37" s="95">
        <f t="shared" si="4"/>
        <v>56541.801467933663</v>
      </c>
      <c r="Y37" s="95">
        <f t="shared" si="5"/>
        <v>228463114.19218928</v>
      </c>
      <c r="Z37" s="95">
        <f t="shared" si="6"/>
        <v>228463114.19218928</v>
      </c>
      <c r="AA37" s="95">
        <f t="shared" si="7"/>
        <v>216663409.58033001</v>
      </c>
      <c r="AB37" s="95">
        <f t="shared" si="8"/>
        <v>216663409.58033001</v>
      </c>
      <c r="AC37" s="95">
        <f t="shared" si="9"/>
        <v>283307092.5537746</v>
      </c>
      <c r="AD37" s="91"/>
      <c r="AE37" s="14">
        <v>31</v>
      </c>
      <c r="AF37" s="91">
        <f>武将属性!$D35</f>
        <v>118.1378067267338</v>
      </c>
      <c r="AG37" s="91">
        <f>士兵属性!$D35</f>
        <v>378.74762043415313</v>
      </c>
      <c r="AH37" s="91">
        <f>士兵属性!$D35</f>
        <v>378.74762043415313</v>
      </c>
      <c r="AI37" s="92">
        <f>士兵属性!$P35</f>
        <v>8.1431829512137194E-3</v>
      </c>
      <c r="AJ37" s="92">
        <f>士兵属性!$P35</f>
        <v>8.1431829512137194E-3</v>
      </c>
      <c r="AK37" s="92">
        <f>士兵属性!AW35</f>
        <v>6.304766261543443E-2</v>
      </c>
      <c r="AL37" s="92">
        <f t="shared" si="11"/>
        <v>6.304766261543443E-2</v>
      </c>
      <c r="AM37" s="91">
        <f>带兵数!$E34</f>
        <v>3769.0285126353665</v>
      </c>
      <c r="AN37" s="91">
        <f>战法技能效用!AR35</f>
        <v>0.27072481348395822</v>
      </c>
      <c r="AO37" s="91">
        <f t="shared" si="12"/>
        <v>89295690.823704422</v>
      </c>
      <c r="AP37" s="95">
        <f t="shared" si="13"/>
        <v>1616487.6797441437</v>
      </c>
      <c r="AQ37" s="95">
        <f t="shared" si="14"/>
        <v>450979.06640254543</v>
      </c>
      <c r="AR37" s="95">
        <f t="shared" si="14"/>
        <v>450979.06640254543</v>
      </c>
      <c r="AS37" s="95">
        <f t="shared" si="15"/>
        <v>189425780.30109179</v>
      </c>
      <c r="AT37" s="95">
        <f t="shared" si="16"/>
        <v>189425780.30109179</v>
      </c>
      <c r="AU37" s="95">
        <f t="shared" si="17"/>
        <v>179642283.03359172</v>
      </c>
      <c r="AV37" s="95">
        <f t="shared" si="18"/>
        <v>179642283.03359172</v>
      </c>
      <c r="AW37" s="95">
        <f t="shared" si="19"/>
        <v>90637.281035663385</v>
      </c>
      <c r="AX37" s="95">
        <f t="shared" si="20"/>
        <v>268834363.59014058</v>
      </c>
      <c r="AZ37" s="14">
        <f t="shared" si="21"/>
        <v>0.98245195475369906</v>
      </c>
      <c r="BA37" s="14">
        <f t="shared" si="25"/>
        <v>0.60005716348908522</v>
      </c>
      <c r="BD37" s="14">
        <v>31</v>
      </c>
      <c r="BE37" s="95">
        <f>求节点(节奏总纲!$E$4:$E$163,M$7:M$166,$BD37)</f>
        <v>164.38872926132782</v>
      </c>
      <c r="BF37" s="95">
        <f>求节点(节奏总纲!$E$4:$E$163,N$7:N$166,$BD37)</f>
        <v>7795.2685500113485</v>
      </c>
      <c r="BG37" s="95">
        <f>求节点(节奏总纲!$E$4:$E$163,O$7:O$166,$BD37)</f>
        <v>7795.2685500113485</v>
      </c>
      <c r="BH37" s="95">
        <f>求节点(节奏总纲!$E$4:$E$163,P$7:P$166,$BD37)</f>
        <v>1.6695238095238096E-2</v>
      </c>
      <c r="BI37" s="95">
        <f>求节点(节奏总纲!$E$4:$E$163,Q$7:Q$166,$BD37)</f>
        <v>1.6695238095238096E-2</v>
      </c>
      <c r="BJ37" s="95">
        <f>求节点(节奏总纲!$E$4:$E$163,T$7:T$166,$BD37)</f>
        <v>1.0544161156664607</v>
      </c>
      <c r="BK37" s="95">
        <f>求节点(节奏总纲!$E$4:$E$163,U$7:U$166,$BD37)</f>
        <v>1320603396.5864987</v>
      </c>
      <c r="BM37" s="14">
        <v>31</v>
      </c>
      <c r="BN37" s="95">
        <f>求节点(节奏总纲!$E$4:$E$163,AF$7:AF$166,$BD37)</f>
        <v>164.38872926132782</v>
      </c>
      <c r="BO37" s="95">
        <f>求节点(节奏总纲!$E$4:$E$163,AG$7:AG$166,$BD37)</f>
        <v>509.68812598198258</v>
      </c>
      <c r="BP37" s="95">
        <f>求节点(节奏总纲!$E$4:$E$163,AH$7:AH$166,$BD37)</f>
        <v>509.68812598198258</v>
      </c>
      <c r="BQ37" s="95">
        <f>求节点(节奏总纲!$E$4:$E$163,AI$7:AI$166,$BD37)</f>
        <v>1.6695238095238096E-2</v>
      </c>
      <c r="BR37" s="95">
        <f>求节点(节奏总纲!$E$4:$E$163,AJ$7:AJ$166,$BD37)</f>
        <v>1.6695238095238096E-2</v>
      </c>
      <c r="BS37" s="95">
        <f>求节点(节奏总纲!$E$4:$E$163,AM$7:AM$166,$BD37)</f>
        <v>5121.2162734889471</v>
      </c>
      <c r="BT37" s="95">
        <f>求节点(节奏总纲!$E$4:$E$163,AN$7:AN$166,$BD37)</f>
        <v>0.45321369072386714</v>
      </c>
      <c r="BU37" s="95">
        <f>求节点(节奏总纲!$E$4:$E$163,AO$7:AO$166,$BD37)</f>
        <v>592701016.72130549</v>
      </c>
    </row>
    <row r="38" spans="12:73" x14ac:dyDescent="0.15">
      <c r="L38" s="14">
        <v>32</v>
      </c>
      <c r="M38" s="91">
        <f>武将属性!$D36</f>
        <v>120.12598476259647</v>
      </c>
      <c r="N38" s="91">
        <f>武将属性!$S36</f>
        <v>4260.7651398425751</v>
      </c>
      <c r="O38" s="91">
        <f>武将属性!$S36</f>
        <v>4260.7651398425751</v>
      </c>
      <c r="P38" s="92">
        <f>武将属性!$AE36</f>
        <v>8.3649092050671944E-3</v>
      </c>
      <c r="Q38" s="92">
        <f>武将属性!$AE36</f>
        <v>8.3649092050671944E-3</v>
      </c>
      <c r="R38" s="92">
        <f>武将属性!BH36</f>
        <v>6.5368692058615438E-2</v>
      </c>
      <c r="S38" s="92">
        <f t="shared" si="2"/>
        <v>6.5368692058615438E-2</v>
      </c>
      <c r="T38" s="91">
        <f>战法技能效用!AL36</f>
        <v>0.65840376339885753</v>
      </c>
      <c r="U38" s="91">
        <f t="shared" si="3"/>
        <v>173048571.48917794</v>
      </c>
      <c r="V38" s="95">
        <f t="shared" si="4"/>
        <v>2209954.9522448191</v>
      </c>
      <c r="W38" s="95">
        <f t="shared" si="4"/>
        <v>62306.418262048188</v>
      </c>
      <c r="X38" s="95">
        <f t="shared" si="4"/>
        <v>62306.418262048188</v>
      </c>
      <c r="Y38" s="95">
        <f t="shared" si="5"/>
        <v>263270778.75872165</v>
      </c>
      <c r="Z38" s="95">
        <f t="shared" si="6"/>
        <v>263270778.75872165</v>
      </c>
      <c r="AA38" s="95">
        <f t="shared" si="7"/>
        <v>249184171.5438543</v>
      </c>
      <c r="AB38" s="95">
        <f t="shared" si="8"/>
        <v>249184171.5438543</v>
      </c>
      <c r="AC38" s="95">
        <f t="shared" si="9"/>
        <v>320154863.1019811</v>
      </c>
      <c r="AD38" s="91"/>
      <c r="AE38" s="14">
        <v>32</v>
      </c>
      <c r="AF38" s="91">
        <f>武将属性!$D36</f>
        <v>120.12598476259647</v>
      </c>
      <c r="AG38" s="91">
        <f>士兵属性!$D36</f>
        <v>384.26465021624449</v>
      </c>
      <c r="AH38" s="91">
        <f>士兵属性!$D36</f>
        <v>384.26465021624449</v>
      </c>
      <c r="AI38" s="92">
        <f>士兵属性!$P36</f>
        <v>8.3649092050671944E-3</v>
      </c>
      <c r="AJ38" s="92">
        <f>士兵属性!$P36</f>
        <v>8.3649092050671944E-3</v>
      </c>
      <c r="AK38" s="92">
        <f>士兵属性!AW36</f>
        <v>6.5368692058615438E-2</v>
      </c>
      <c r="AL38" s="92">
        <f t="shared" si="11"/>
        <v>6.5368692058615438E-2</v>
      </c>
      <c r="AM38" s="91">
        <f>带兵数!$E35</f>
        <v>3836.370132315777</v>
      </c>
      <c r="AN38" s="91">
        <f>战法技能效用!AR36</f>
        <v>0.28001708068900788</v>
      </c>
      <c r="AO38" s="91">
        <f t="shared" si="12"/>
        <v>98726937.412689328</v>
      </c>
      <c r="AP38" s="95">
        <f t="shared" si="13"/>
        <v>1779080.0316950108</v>
      </c>
      <c r="AQ38" s="95">
        <f t="shared" si="14"/>
        <v>497447.21700350766</v>
      </c>
      <c r="AR38" s="95">
        <f t="shared" si="14"/>
        <v>497447.21700350766</v>
      </c>
      <c r="AS38" s="95">
        <f t="shared" si="15"/>
        <v>211940874.60591352</v>
      </c>
      <c r="AT38" s="95">
        <f t="shared" si="16"/>
        <v>211940874.60591352</v>
      </c>
      <c r="AU38" s="95">
        <f t="shared" si="17"/>
        <v>200600733.22210619</v>
      </c>
      <c r="AV38" s="95">
        <f t="shared" si="18"/>
        <v>200600733.22210619</v>
      </c>
      <c r="AW38" s="95">
        <f t="shared" si="19"/>
        <v>99652.20990160873</v>
      </c>
      <c r="AX38" s="95">
        <f t="shared" si="20"/>
        <v>298670047.02781641</v>
      </c>
      <c r="AZ38" s="14">
        <f t="shared" si="21"/>
        <v>0.9576717264595771</v>
      </c>
      <c r="BA38" s="14">
        <f t="shared" si="25"/>
        <v>0.57051576076641286</v>
      </c>
      <c r="BD38" s="14">
        <v>32</v>
      </c>
      <c r="BE38" s="95">
        <f>求节点(节奏总纲!$E$4:$E$163,M$7:M$166,$BD38)</f>
        <v>165.97167391977052</v>
      </c>
      <c r="BF38" s="95">
        <f>求节点(节奏总纲!$E$4:$E$163,N$7:N$166,$BD38)</f>
        <v>7903.3937561881858</v>
      </c>
      <c r="BG38" s="95">
        <f>求节点(节奏总纲!$E$4:$E$163,O$7:O$166,$BD38)</f>
        <v>7903.3937561881858</v>
      </c>
      <c r="BH38" s="95">
        <f>求节点(节奏总纲!$E$4:$E$163,P$7:P$166,$BD38)</f>
        <v>1.7060002238395773E-2</v>
      </c>
      <c r="BI38" s="95">
        <f>求节点(节奏总纲!$E$4:$E$163,Q$7:Q$166,$BD38)</f>
        <v>1.7060002238395773E-2</v>
      </c>
      <c r="BJ38" s="95">
        <f>求节点(节奏总纲!$E$4:$E$163,T$7:T$166,$BD38)</f>
        <v>1.0611574996296638</v>
      </c>
      <c r="BK38" s="95">
        <f>求节点(节奏总纲!$E$4:$E$163,U$7:U$166,$BD38)</f>
        <v>1381756707.5926149</v>
      </c>
      <c r="BM38" s="14">
        <v>32</v>
      </c>
      <c r="BN38" s="95">
        <f>求节点(节奏总纲!$E$4:$E$163,AF$7:AF$166,$BD38)</f>
        <v>165.97167391977052</v>
      </c>
      <c r="BO38" s="95">
        <f>求节点(节奏总纲!$E$4:$E$163,AG$7:AG$166,$BD38)</f>
        <v>512.97733397418051</v>
      </c>
      <c r="BP38" s="95">
        <f>求节点(节奏总纲!$E$4:$E$163,AH$7:AH$166,$BD38)</f>
        <v>512.97733397418051</v>
      </c>
      <c r="BQ38" s="95">
        <f>求节点(节奏总纲!$E$4:$E$163,AI$7:AI$166,$BD38)</f>
        <v>1.7060002238395773E-2</v>
      </c>
      <c r="BR38" s="95">
        <f>求节点(节奏总纲!$E$4:$E$163,AJ$7:AJ$166,$BD38)</f>
        <v>1.7060002238395773E-2</v>
      </c>
      <c r="BS38" s="95">
        <f>求节点(节奏总纲!$E$4:$E$163,AM$7:AM$166,$BD38)</f>
        <v>5148.6274291162126</v>
      </c>
      <c r="BT38" s="95">
        <f>求节点(节奏总纲!$E$4:$E$163,AN$7:AN$166,$BD38)</f>
        <v>0.45854764980104185</v>
      </c>
      <c r="BU38" s="95">
        <f>求节点(节奏总纲!$E$4:$E$163,AO$7:AO$166,$BD38)</f>
        <v>618133915.77960503</v>
      </c>
    </row>
    <row r="39" spans="12:73" x14ac:dyDescent="0.15">
      <c r="L39" s="14">
        <v>33</v>
      </c>
      <c r="M39" s="91">
        <f>武将属性!$D37</f>
        <v>122.11416279845912</v>
      </c>
      <c r="N39" s="91">
        <f>武将属性!$S37</f>
        <v>4448.0213862820483</v>
      </c>
      <c r="O39" s="91">
        <f>武将属性!$S37</f>
        <v>4448.0213862820483</v>
      </c>
      <c r="P39" s="92">
        <f>武将属性!$AE37</f>
        <v>8.5946826050628741E-3</v>
      </c>
      <c r="Q39" s="92">
        <f>武将属性!$AE37</f>
        <v>8.5946826050628741E-3</v>
      </c>
      <c r="R39" s="92">
        <f>武将属性!BH37</f>
        <v>6.7690294951318508E-2</v>
      </c>
      <c r="S39" s="92">
        <f t="shared" si="2"/>
        <v>6.7690294951318508E-2</v>
      </c>
      <c r="T39" s="91">
        <f>战法技能效用!AL37</f>
        <v>0.69086313447476488</v>
      </c>
      <c r="U39" s="91">
        <f t="shared" si="3"/>
        <v>200253736.28927112</v>
      </c>
      <c r="V39" s="95">
        <f t="shared" si="4"/>
        <v>2494466.9879672574</v>
      </c>
      <c r="W39" s="95">
        <f t="shared" si="4"/>
        <v>68482.078077108497</v>
      </c>
      <c r="X39" s="95">
        <f t="shared" si="4"/>
        <v>68482.078077108497</v>
      </c>
      <c r="Y39" s="95">
        <f t="shared" si="5"/>
        <v>302014033.10718441</v>
      </c>
      <c r="Z39" s="95">
        <f t="shared" si="6"/>
        <v>302014033.10718441</v>
      </c>
      <c r="AA39" s="95">
        <f t="shared" si="7"/>
        <v>285297852.10598391</v>
      </c>
      <c r="AB39" s="95">
        <f t="shared" si="8"/>
        <v>285297852.10598391</v>
      </c>
      <c r="AC39" s="95">
        <f t="shared" si="9"/>
        <v>360300892.07502532</v>
      </c>
      <c r="AD39" s="91"/>
      <c r="AE39" s="14">
        <v>33</v>
      </c>
      <c r="AF39" s="91">
        <f>武将属性!$D37</f>
        <v>122.11416279845912</v>
      </c>
      <c r="AG39" s="91">
        <f>士兵属性!$D37</f>
        <v>389.82406659732737</v>
      </c>
      <c r="AH39" s="91">
        <f>士兵属性!$D37</f>
        <v>389.82406659732737</v>
      </c>
      <c r="AI39" s="92">
        <f>士兵属性!$P37</f>
        <v>8.5946826050628741E-3</v>
      </c>
      <c r="AJ39" s="92">
        <f>士兵属性!$P37</f>
        <v>8.5946826050628741E-3</v>
      </c>
      <c r="AK39" s="92">
        <f>士兵属性!AW37</f>
        <v>6.7690294951318508E-2</v>
      </c>
      <c r="AL39" s="92">
        <f t="shared" si="11"/>
        <v>6.7690294951318508E-2</v>
      </c>
      <c r="AM39" s="91">
        <f>带兵数!$E36</f>
        <v>3899.0868763053822</v>
      </c>
      <c r="AN39" s="91">
        <f>战法技能效用!AR37</f>
        <v>0.28928999146304668</v>
      </c>
      <c r="AO39" s="91">
        <f t="shared" si="12"/>
        <v>108763784.92191634</v>
      </c>
      <c r="AP39" s="95">
        <f t="shared" si="13"/>
        <v>1951249.3121046419</v>
      </c>
      <c r="AQ39" s="95">
        <f t="shared" si="14"/>
        <v>546707.64264743333</v>
      </c>
      <c r="AR39" s="95">
        <f t="shared" si="14"/>
        <v>546707.64264743333</v>
      </c>
      <c r="AS39" s="95">
        <f t="shared" si="15"/>
        <v>236244727.70696676</v>
      </c>
      <c r="AT39" s="95">
        <f t="shared" si="16"/>
        <v>236244727.70696676</v>
      </c>
      <c r="AU39" s="95">
        <f t="shared" si="17"/>
        <v>223168813.35855153</v>
      </c>
      <c r="AV39" s="95">
        <f t="shared" si="18"/>
        <v>223168813.35855153</v>
      </c>
      <c r="AW39" s="95">
        <f t="shared" si="19"/>
        <v>109317.79837570823</v>
      </c>
      <c r="AX39" s="95">
        <f t="shared" si="20"/>
        <v>330600249.60686946</v>
      </c>
      <c r="AZ39" s="14">
        <f t="shared" si="21"/>
        <v>0.93415592512092804</v>
      </c>
      <c r="BA39" s="14">
        <f t="shared" si="25"/>
        <v>0.54312986582584688</v>
      </c>
      <c r="BD39" s="14">
        <v>33</v>
      </c>
      <c r="BE39" s="95">
        <f>求节点(节奏总纲!$E$4:$E$163,M$7:M$166,$BD39)</f>
        <v>167.54634771089306</v>
      </c>
      <c r="BF39" s="95">
        <f>求节点(节奏总纲!$E$4:$E$163,N$7:N$166,$BD39)</f>
        <v>8010.7339784726391</v>
      </c>
      <c r="BG39" s="95">
        <f>求节点(节奏总纲!$E$4:$E$163,O$7:O$166,$BD39)</f>
        <v>8010.7339784726391</v>
      </c>
      <c r="BH39" s="95">
        <f>求节点(节奏总纲!$E$4:$E$163,P$7:P$166,$BD39)</f>
        <v>1.7423336580344603E-2</v>
      </c>
      <c r="BI39" s="95">
        <f>求节点(节奏总纲!$E$4:$E$163,Q$7:Q$166,$BD39)</f>
        <v>1.7423336580344603E-2</v>
      </c>
      <c r="BJ39" s="95">
        <f>求节点(节奏总纲!$E$4:$E$163,T$7:T$166,$BD39)</f>
        <v>1.0678550359432302</v>
      </c>
      <c r="BK39" s="95">
        <f>求节点(节奏总纲!$E$4:$E$163,U$7:U$166,$BD39)</f>
        <v>1442902773.4946449</v>
      </c>
      <c r="BM39" s="14">
        <v>33</v>
      </c>
      <c r="BN39" s="95">
        <f>求节点(节奏总纲!$E$4:$E$163,AF$7:AF$166,$BD39)</f>
        <v>167.54634771089306</v>
      </c>
      <c r="BO39" s="95">
        <f>求节点(节奏总纲!$E$4:$E$163,AG$7:AG$166,$BD39)</f>
        <v>516.24490859320656</v>
      </c>
      <c r="BP39" s="95">
        <f>求节点(节奏总纲!$E$4:$E$163,AH$7:AH$166,$BD39)</f>
        <v>516.24490859320656</v>
      </c>
      <c r="BQ39" s="95">
        <f>求节点(节奏总纲!$E$4:$E$163,AI$7:AI$166,$BD39)</f>
        <v>1.7423336580344603E-2</v>
      </c>
      <c r="BR39" s="95">
        <f>求节点(节奏总纲!$E$4:$E$163,AJ$7:AJ$166,$BD39)</f>
        <v>1.7423336580344603E-2</v>
      </c>
      <c r="BS39" s="95">
        <f>求节点(节奏总纲!$E$4:$E$163,AM$7:AM$166,$BD39)</f>
        <v>5175.7561098390806</v>
      </c>
      <c r="BT39" s="95">
        <f>求节点(节奏总纲!$E$4:$E$163,AN$7:AN$166,$BD39)</f>
        <v>0.46385673997150667</v>
      </c>
      <c r="BU39" s="95">
        <f>求节点(节奏总纲!$E$4:$E$163,AO$7:AO$166,$BD39)</f>
        <v>643567018.37569618</v>
      </c>
    </row>
    <row r="40" spans="12:73" x14ac:dyDescent="0.15">
      <c r="L40" s="14">
        <v>34</v>
      </c>
      <c r="M40" s="91">
        <f>武将属性!$D38</f>
        <v>124.24835428411623</v>
      </c>
      <c r="N40" s="91">
        <f>武将属性!$S38</f>
        <v>4635.2776327215215</v>
      </c>
      <c r="O40" s="91">
        <f>武将属性!$S38</f>
        <v>4635.2776327215215</v>
      </c>
      <c r="P40" s="92">
        <f>武将属性!$AE38</f>
        <v>8.8486055273413206E-3</v>
      </c>
      <c r="Q40" s="92">
        <f>武将属性!$AE38</f>
        <v>8.8486055273413206E-3</v>
      </c>
      <c r="R40" s="92">
        <f>武将属性!BH38</f>
        <v>7.0013618768653335E-2</v>
      </c>
      <c r="S40" s="92">
        <f t="shared" si="2"/>
        <v>7.0013618768653335E-2</v>
      </c>
      <c r="T40" s="91">
        <f>战法技能效用!AL38</f>
        <v>0.72333988115448455</v>
      </c>
      <c r="U40" s="91">
        <f t="shared" si="3"/>
        <v>230969503.33384109</v>
      </c>
      <c r="V40" s="95">
        <f t="shared" si="4"/>
        <v>2806816.324656378</v>
      </c>
      <c r="W40" s="95">
        <f t="shared" si="4"/>
        <v>75236.55253236444</v>
      </c>
      <c r="X40" s="95">
        <f t="shared" si="4"/>
        <v>75236.55253236444</v>
      </c>
      <c r="Y40" s="95">
        <f t="shared" si="5"/>
        <v>345683492.25605905</v>
      </c>
      <c r="Z40" s="95">
        <f t="shared" si="6"/>
        <v>345683492.25605905</v>
      </c>
      <c r="AA40" s="95">
        <f t="shared" si="7"/>
        <v>325923243.40476257</v>
      </c>
      <c r="AB40" s="95">
        <f t="shared" si="8"/>
        <v>325923243.40476257</v>
      </c>
      <c r="AC40" s="95">
        <f t="shared" si="9"/>
        <v>404728414.78341496</v>
      </c>
      <c r="AD40" s="91"/>
      <c r="AE40" s="14">
        <v>34</v>
      </c>
      <c r="AF40" s="91">
        <f>武将属性!$D38</f>
        <v>124.24835428411623</v>
      </c>
      <c r="AG40" s="91">
        <f>士兵属性!$D38</f>
        <v>395.42586957740161</v>
      </c>
      <c r="AH40" s="91">
        <f>士兵属性!$D38</f>
        <v>395.42586957740161</v>
      </c>
      <c r="AI40" s="92">
        <f>士兵属性!$P38</f>
        <v>8.8486055273413206E-3</v>
      </c>
      <c r="AJ40" s="92">
        <f>士兵属性!$P38</f>
        <v>8.8486055273413206E-3</v>
      </c>
      <c r="AK40" s="92">
        <f>士兵属性!AW38</f>
        <v>7.0013618768653335E-2</v>
      </c>
      <c r="AL40" s="92">
        <f t="shared" si="11"/>
        <v>7.0013618768653335E-2</v>
      </c>
      <c r="AM40" s="91">
        <f>带兵数!$E37</f>
        <v>3966.2932129146884</v>
      </c>
      <c r="AN40" s="91">
        <f>战法技能效用!AR38</f>
        <v>0.29854552663327338</v>
      </c>
      <c r="AO40" s="91">
        <f t="shared" si="12"/>
        <v>120106192.21738191</v>
      </c>
      <c r="AP40" s="95">
        <f t="shared" si="13"/>
        <v>2140525.776023434</v>
      </c>
      <c r="AQ40" s="95">
        <f t="shared" si="14"/>
        <v>601576.72095180023</v>
      </c>
      <c r="AR40" s="95">
        <f t="shared" si="14"/>
        <v>601576.72095180023</v>
      </c>
      <c r="AS40" s="95">
        <f t="shared" si="15"/>
        <v>263624099.31133574</v>
      </c>
      <c r="AT40" s="95">
        <f t="shared" si="16"/>
        <v>263624099.31133574</v>
      </c>
      <c r="AU40" s="95">
        <f t="shared" si="17"/>
        <v>248554598.09913382</v>
      </c>
      <c r="AV40" s="95">
        <f t="shared" si="18"/>
        <v>248554598.09913382</v>
      </c>
      <c r="AW40" s="95">
        <f t="shared" si="19"/>
        <v>119950.28366804915</v>
      </c>
      <c r="AX40" s="95">
        <f t="shared" si="20"/>
        <v>366377601.89530534</v>
      </c>
      <c r="AZ40" s="14">
        <f t="shared" si="21"/>
        <v>0.91587936443928952</v>
      </c>
      <c r="BA40" s="14">
        <f t="shared" si="25"/>
        <v>0.52000887772521887</v>
      </c>
      <c r="BD40" s="14">
        <v>34</v>
      </c>
      <c r="BE40" s="95">
        <f>求节点(节奏总纲!$E$4:$E$163,M$7:M$166,$BD40)</f>
        <v>169.02618127859489</v>
      </c>
      <c r="BF40" s="95">
        <f>求节点(节奏总纲!$E$4:$E$163,N$7:N$166,$BD40)</f>
        <v>8116.0706825327125</v>
      </c>
      <c r="BG40" s="95">
        <f>求节点(节奏总纲!$E$4:$E$163,O$7:O$166,$BD40)</f>
        <v>8116.0706825327125</v>
      </c>
      <c r="BH40" s="95">
        <f>求节点(节奏总纲!$E$4:$E$163,P$7:P$166,$BD40)</f>
        <v>1.7782222222222224E-2</v>
      </c>
      <c r="BI40" s="95">
        <f>求节点(节奏总纲!$E$4:$E$163,Q$7:Q$166,$BD40)</f>
        <v>1.7782222222222224E-2</v>
      </c>
      <c r="BJ40" s="95">
        <f>求节点(节奏总纲!$E$4:$E$163,T$7:T$166,$BD40)</f>
        <v>1.0749398930499072</v>
      </c>
      <c r="BK40" s="95">
        <f>求节点(节奏总纲!$E$4:$E$163,U$7:U$166,$BD40)</f>
        <v>1505832042.6787198</v>
      </c>
      <c r="BM40" s="14">
        <v>34</v>
      </c>
      <c r="BN40" s="95">
        <f>求节点(节奏总纲!$E$4:$E$163,AF$7:AF$166,$BD40)</f>
        <v>169.02618127859489</v>
      </c>
      <c r="BO40" s="95">
        <f>求节点(节奏总纲!$E$4:$E$163,AG$7:AG$166,$BD40)</f>
        <v>519.39815542863516</v>
      </c>
      <c r="BP40" s="95">
        <f>求节点(节奏总纲!$E$4:$E$163,AH$7:AH$166,$BD40)</f>
        <v>519.39815542863516</v>
      </c>
      <c r="BQ40" s="95">
        <f>求节点(节奏总纲!$E$4:$E$163,AI$7:AI$166,$BD40)</f>
        <v>1.7782222222222224E-2</v>
      </c>
      <c r="BR40" s="95">
        <f>求节点(节奏总纲!$E$4:$E$163,AJ$7:AJ$166,$BD40)</f>
        <v>1.7782222222222224E-2</v>
      </c>
      <c r="BS40" s="95">
        <f>求节点(节奏总纲!$E$4:$E$163,AM$7:AM$166,$BD40)</f>
        <v>5202.3276340897492</v>
      </c>
      <c r="BT40" s="95">
        <f>求节点(节奏总纲!$E$4:$E$163,AN$7:AN$166,$BD40)</f>
        <v>0.46981800127174683</v>
      </c>
      <c r="BU40" s="95">
        <f>求节点(节奏总纲!$E$4:$E$163,AO$7:AO$166,$BD40)</f>
        <v>670030446.46752417</v>
      </c>
    </row>
    <row r="41" spans="12:73" x14ac:dyDescent="0.15">
      <c r="L41" s="14">
        <v>35</v>
      </c>
      <c r="M41" s="91">
        <f>武将属性!$D39</f>
        <v>126.42720762980777</v>
      </c>
      <c r="N41" s="91">
        <f>武将属性!$S39</f>
        <v>4824.7703093127202</v>
      </c>
      <c r="O41" s="91">
        <f>武将属性!$S39</f>
        <v>4824.7703093127202</v>
      </c>
      <c r="P41" s="92">
        <f>武将属性!$AE39</f>
        <v>9.2032659269757292E-3</v>
      </c>
      <c r="Q41" s="92">
        <f>武将属性!$AE39</f>
        <v>9.2032659269757292E-3</v>
      </c>
      <c r="R41" s="92">
        <f>武将属性!BH39</f>
        <v>7.2338550116359951E-2</v>
      </c>
      <c r="S41" s="92">
        <f t="shared" si="2"/>
        <v>7.2338550116359951E-2</v>
      </c>
      <c r="T41" s="91">
        <f>战法技能效用!AL39</f>
        <v>0.76017718558009195</v>
      </c>
      <c r="U41" s="91">
        <f t="shared" si="3"/>
        <v>266973249.81662008</v>
      </c>
      <c r="V41" s="95">
        <f t="shared" si="4"/>
        <v>3162823.5695383828</v>
      </c>
      <c r="W41" s="95">
        <f t="shared" si="4"/>
        <v>82877.925059076893</v>
      </c>
      <c r="X41" s="95">
        <f t="shared" si="4"/>
        <v>82877.925059076893</v>
      </c>
      <c r="Y41" s="95">
        <f t="shared" si="5"/>
        <v>396220430.1382162</v>
      </c>
      <c r="Z41" s="95">
        <f t="shared" si="6"/>
        <v>396220430.1382162</v>
      </c>
      <c r="AA41" s="95">
        <f t="shared" si="7"/>
        <v>372892452.74180353</v>
      </c>
      <c r="AB41" s="95">
        <f t="shared" si="8"/>
        <v>372892452.74180353</v>
      </c>
      <c r="AC41" s="95">
        <f t="shared" si="9"/>
        <v>454348522.86271054</v>
      </c>
      <c r="AD41" s="91"/>
      <c r="AE41" s="14">
        <v>35</v>
      </c>
      <c r="AF41" s="91">
        <f>武将属性!$D39</f>
        <v>126.42720762980777</v>
      </c>
      <c r="AG41" s="91">
        <f>士兵属性!$D39</f>
        <v>401.06733337137814</v>
      </c>
      <c r="AH41" s="91">
        <f>士兵属性!$D39</f>
        <v>401.06733337137814</v>
      </c>
      <c r="AI41" s="92">
        <f>士兵属性!$P39</f>
        <v>9.2032659269757292E-3</v>
      </c>
      <c r="AJ41" s="92">
        <f>士兵属性!$P39</f>
        <v>9.2032659269757292E-3</v>
      </c>
      <c r="AK41" s="92">
        <f>士兵属性!AW39</f>
        <v>7.2338550116359951E-2</v>
      </c>
      <c r="AL41" s="92">
        <f t="shared" si="11"/>
        <v>7.2338550116359951E-2</v>
      </c>
      <c r="AM41" s="91">
        <f>带兵数!$E38</f>
        <v>4030.5941741358338</v>
      </c>
      <c r="AN41" s="91">
        <f>战法技能效用!AR39</f>
        <v>0.30753500381524779</v>
      </c>
      <c r="AO41" s="91">
        <f t="shared" si="12"/>
        <v>132303413.35462724</v>
      </c>
      <c r="AP41" s="95">
        <f t="shared" si="13"/>
        <v>2345218.2056811857</v>
      </c>
      <c r="AQ41" s="95">
        <f t="shared" si="14"/>
        <v>661228.41127756541</v>
      </c>
      <c r="AR41" s="95">
        <f t="shared" si="14"/>
        <v>661228.41127756541</v>
      </c>
      <c r="AS41" s="95">
        <f t="shared" si="15"/>
        <v>293795510.8126995</v>
      </c>
      <c r="AT41" s="95">
        <f t="shared" si="16"/>
        <v>293795510.8126995</v>
      </c>
      <c r="AU41" s="95">
        <f t="shared" si="17"/>
        <v>276497929.68338883</v>
      </c>
      <c r="AV41" s="95">
        <f t="shared" si="18"/>
        <v>276497929.68338883</v>
      </c>
      <c r="AW41" s="95">
        <f t="shared" si="19"/>
        <v>131592.07015295443</v>
      </c>
      <c r="AX41" s="95">
        <f t="shared" si="20"/>
        <v>405644384.10699391</v>
      </c>
      <c r="AZ41" s="14">
        <f t="shared" si="21"/>
        <v>0.8980684257598639</v>
      </c>
      <c r="BA41" s="14">
        <f t="shared" si="25"/>
        <v>0.49556805202582832</v>
      </c>
      <c r="BD41" s="14">
        <v>35</v>
      </c>
      <c r="BE41" s="95">
        <f>求节点(节奏总纲!$E$4:$E$163,M$7:M$166,$BD41)</f>
        <v>170.4350219437095</v>
      </c>
      <c r="BF41" s="95">
        <f>求节点(节奏总纲!$E$4:$E$163,N$7:N$166,$BD41)</f>
        <v>8219.9076476739519</v>
      </c>
      <c r="BG41" s="95">
        <f>求节点(节奏总纲!$E$4:$E$163,O$7:O$166,$BD41)</f>
        <v>8219.9076476739519</v>
      </c>
      <c r="BH41" s="95">
        <f>求节点(节奏总纲!$E$4:$E$163,P$7:P$166,$BD41)</f>
        <v>1.813777777777778E-2</v>
      </c>
      <c r="BI41" s="95">
        <f>求节点(节奏总纲!$E$4:$E$163,Q$7:Q$166,$BD41)</f>
        <v>1.813777777777778E-2</v>
      </c>
      <c r="BJ41" s="95">
        <f>求节点(节奏总纲!$E$4:$E$163,T$7:T$166,$BD41)</f>
        <v>1.0823146801709134</v>
      </c>
      <c r="BK41" s="95">
        <f>求节点(节奏总纲!$E$4:$E$163,U$7:U$166,$BD41)</f>
        <v>1570096133.4430206</v>
      </c>
      <c r="BM41" s="14">
        <v>35</v>
      </c>
      <c r="BN41" s="95">
        <f>求节点(节奏总纲!$E$4:$E$163,AF$7:AF$166,$BD41)</f>
        <v>170.4350219437095</v>
      </c>
      <c r="BO41" s="95">
        <f>求节点(节奏总纲!$E$4:$E$163,AG$7:AG$166,$BD41)</f>
        <v>522.46582189624928</v>
      </c>
      <c r="BP41" s="95">
        <f>求节点(节奏总纲!$E$4:$E$163,AH$7:AH$166,$BD41)</f>
        <v>522.46582189624928</v>
      </c>
      <c r="BQ41" s="95">
        <f>求节点(节奏总纲!$E$4:$E$163,AI$7:AI$166,$BD41)</f>
        <v>1.813777777777778E-2</v>
      </c>
      <c r="BR41" s="95">
        <f>求节点(节奏总纲!$E$4:$E$163,AJ$7:AJ$166,$BD41)</f>
        <v>1.813777777777778E-2</v>
      </c>
      <c r="BS41" s="95">
        <f>求节点(节奏总纲!$E$4:$E$163,AM$7:AM$166,$BD41)</f>
        <v>5228.4820973748256</v>
      </c>
      <c r="BT41" s="95">
        <f>求节点(节奏总纲!$E$4:$E$163,AN$7:AN$166,$BD41)</f>
        <v>0.47626744701331791</v>
      </c>
      <c r="BU41" s="95">
        <f>求节点(节奏总纲!$E$4:$E$163,AO$7:AO$166,$BD41)</f>
        <v>697265127.46148324</v>
      </c>
    </row>
    <row r="42" spans="12:73" x14ac:dyDescent="0.15">
      <c r="L42" s="14">
        <v>36</v>
      </c>
      <c r="M42" s="91">
        <f>武将属性!$D40</f>
        <v>128.62004818003138</v>
      </c>
      <c r="N42" s="91">
        <f>武将属性!$S40</f>
        <v>5015.0116713095013</v>
      </c>
      <c r="O42" s="91">
        <f>武将属性!$S40</f>
        <v>5015.0116713095013</v>
      </c>
      <c r="P42" s="92">
        <f>武将属性!$AE40</f>
        <v>9.6840769196980796E-3</v>
      </c>
      <c r="Q42" s="92">
        <f>武将属性!$AE40</f>
        <v>9.6840769196980796E-3</v>
      </c>
      <c r="R42" s="92">
        <f>武将属性!BH40</f>
        <v>7.4664864109407467E-2</v>
      </c>
      <c r="S42" s="92">
        <f t="shared" si="2"/>
        <v>7.4664864109407467E-2</v>
      </c>
      <c r="T42" s="91">
        <f>战法技能效用!AL40</f>
        <v>0.79937417082241458</v>
      </c>
      <c r="U42" s="91">
        <f t="shared" si="3"/>
        <v>308285182.75419039</v>
      </c>
      <c r="V42" s="95">
        <f t="shared" si="4"/>
        <v>3561586.5307957479</v>
      </c>
      <c r="W42" s="95">
        <f t="shared" si="4"/>
        <v>91344.040894063306</v>
      </c>
      <c r="X42" s="95">
        <f t="shared" si="4"/>
        <v>91344.040894063306</v>
      </c>
      <c r="Y42" s="95">
        <f t="shared" si="5"/>
        <v>453697786.92145574</v>
      </c>
      <c r="Z42" s="95">
        <f t="shared" si="6"/>
        <v>453697786.92145574</v>
      </c>
      <c r="AA42" s="95">
        <f t="shared" si="7"/>
        <v>426264453.67963886</v>
      </c>
      <c r="AB42" s="95">
        <f t="shared" si="8"/>
        <v>426264453.67963886</v>
      </c>
      <c r="AC42" s="95">
        <f t="shared" si="9"/>
        <v>509167507.92185307</v>
      </c>
      <c r="AD42" s="91"/>
      <c r="AE42" s="14">
        <v>36</v>
      </c>
      <c r="AF42" s="91">
        <f>武将属性!$D40</f>
        <v>128.62004818003138</v>
      </c>
      <c r="AG42" s="91">
        <f>士兵属性!$D40</f>
        <v>406.75072652253391</v>
      </c>
      <c r="AH42" s="91">
        <f>士兵属性!$D40</f>
        <v>406.75072652253391</v>
      </c>
      <c r="AI42" s="92">
        <f>士兵属性!$P40</f>
        <v>9.6840769196980796E-3</v>
      </c>
      <c r="AJ42" s="92">
        <f>士兵属性!$P40</f>
        <v>9.6840769196980796E-3</v>
      </c>
      <c r="AK42" s="92">
        <f>士兵属性!AW40</f>
        <v>7.4664864109407467E-2</v>
      </c>
      <c r="AL42" s="92">
        <f t="shared" si="11"/>
        <v>7.4664864109407467E-2</v>
      </c>
      <c r="AM42" s="91">
        <f>带兵数!$E39</f>
        <v>4097.4135482075872</v>
      </c>
      <c r="AN42" s="91">
        <f>战法技能效用!AR40</f>
        <v>0.31553550796198521</v>
      </c>
      <c r="AO42" s="91">
        <f t="shared" si="12"/>
        <v>145591895.59101236</v>
      </c>
      <c r="AP42" s="95">
        <f t="shared" si="13"/>
        <v>2567758.0587704796</v>
      </c>
      <c r="AQ42" s="95">
        <f t="shared" si="14"/>
        <v>726238.76188394916</v>
      </c>
      <c r="AR42" s="95">
        <f t="shared" si="14"/>
        <v>726238.76188394916</v>
      </c>
      <c r="AS42" s="95">
        <f t="shared" si="15"/>
        <v>327097527.61604607</v>
      </c>
      <c r="AT42" s="95">
        <f t="shared" si="16"/>
        <v>327097527.61604607</v>
      </c>
      <c r="AU42" s="95">
        <f t="shared" si="17"/>
        <v>307319217.61247784</v>
      </c>
      <c r="AV42" s="95">
        <f t="shared" si="18"/>
        <v>307319217.61247784</v>
      </c>
      <c r="AW42" s="95">
        <f t="shared" si="19"/>
        <v>144187.61521123181</v>
      </c>
      <c r="AX42" s="95">
        <f t="shared" si="20"/>
        <v>449091859.91148162</v>
      </c>
      <c r="AZ42" s="14">
        <f t="shared" si="21"/>
        <v>0.88353216314000815</v>
      </c>
      <c r="BA42" s="14">
        <f t="shared" si="25"/>
        <v>0.47226368225131116</v>
      </c>
      <c r="BD42" s="14">
        <v>36</v>
      </c>
      <c r="BE42" s="95">
        <f>求节点(节奏总纲!$E$4:$E$163,M$7:M$166,$BD42)</f>
        <v>171.84111415737854</v>
      </c>
      <c r="BF42" s="95">
        <f>求节点(节奏总纲!$E$4:$E$163,N$7:N$166,$BD42)</f>
        <v>8323.6639652746035</v>
      </c>
      <c r="BG42" s="95">
        <f>求节点(节奏总纲!$E$4:$E$163,O$7:O$166,$BD42)</f>
        <v>8323.6639652746035</v>
      </c>
      <c r="BH42" s="95">
        <f>求节点(节奏总纲!$E$4:$E$163,P$7:P$166,$BD42)</f>
        <v>1.8492326662741729E-2</v>
      </c>
      <c r="BI42" s="95">
        <f>求节点(节奏总纲!$E$4:$E$163,Q$7:Q$166,$BD42)</f>
        <v>1.8492326662741729E-2</v>
      </c>
      <c r="BJ42" s="95">
        <f>求节点(节奏总纲!$E$4:$E$163,T$7:T$166,$BD42)</f>
        <v>1.0897155120284103</v>
      </c>
      <c r="BK42" s="95">
        <f>求节点(节奏总纲!$E$4:$E$163,U$7:U$166,$BD42)</f>
        <v>1634617577.572222</v>
      </c>
      <c r="BM42" s="14">
        <v>36</v>
      </c>
      <c r="BN42" s="95">
        <f>求节点(节奏总纲!$E$4:$E$163,AF$7:AF$166,$BD42)</f>
        <v>171.84111415737854</v>
      </c>
      <c r="BO42" s="95">
        <f>求节点(节奏总纲!$E$4:$E$163,AG$7:AG$166,$BD42)</f>
        <v>525.53052104894812</v>
      </c>
      <c r="BP42" s="95">
        <f>求节点(节奏总纲!$E$4:$E$163,AH$7:AH$166,$BD42)</f>
        <v>525.53052104894812</v>
      </c>
      <c r="BQ42" s="95">
        <f>求节点(节奏总纲!$E$4:$E$163,AI$7:AI$166,$BD42)</f>
        <v>1.8492326662741729E-2</v>
      </c>
      <c r="BR42" s="95">
        <f>求节点(节奏总纲!$E$4:$E$163,AJ$7:AJ$166,$BD42)</f>
        <v>1.8492326662741729E-2</v>
      </c>
      <c r="BS42" s="95">
        <f>求节点(节奏总纲!$E$4:$E$163,AM$7:AM$166,$BD42)</f>
        <v>5254.536518458518</v>
      </c>
      <c r="BT42" s="95">
        <f>求节点(节奏总纲!$E$4:$E$163,AN$7:AN$166,$BD42)</f>
        <v>0.48271700586985017</v>
      </c>
      <c r="BU42" s="95">
        <f>求节点(节奏总纲!$E$4:$E$163,AO$7:AO$166,$BD42)</f>
        <v>724574862.34674978</v>
      </c>
    </row>
    <row r="43" spans="12:73" x14ac:dyDescent="0.15">
      <c r="L43" s="14">
        <v>37</v>
      </c>
      <c r="M43" s="91">
        <f>武将属性!$D41</f>
        <v>130.79420186156815</v>
      </c>
      <c r="N43" s="91">
        <f>武将属性!$S41</f>
        <v>5205.2530333062823</v>
      </c>
      <c r="O43" s="91">
        <f>武将属性!$S41</f>
        <v>5205.2530333062823</v>
      </c>
      <c r="P43" s="92">
        <f>武将属性!$AE41</f>
        <v>1.0188891937874284E-2</v>
      </c>
      <c r="Q43" s="92">
        <f>武将属性!$AE41</f>
        <v>1.0188891937874284E-2</v>
      </c>
      <c r="R43" s="92">
        <f>武将属性!BH41</f>
        <v>7.6926254143910563E-2</v>
      </c>
      <c r="S43" s="92">
        <f t="shared" si="2"/>
        <v>7.6926254143910563E-2</v>
      </c>
      <c r="T43" s="91">
        <f>战法技能效用!AL41</f>
        <v>0.83845085855759205</v>
      </c>
      <c r="U43" s="91">
        <f t="shared" si="3"/>
        <v>354399704.1983887</v>
      </c>
      <c r="V43" s="95">
        <f t="shared" si="4"/>
        <v>3996152.7066617119</v>
      </c>
      <c r="W43" s="95">
        <f t="shared" si="4"/>
        <v>100412.71777575259</v>
      </c>
      <c r="X43" s="95">
        <f t="shared" si="4"/>
        <v>100412.71777575259</v>
      </c>
      <c r="Y43" s="95">
        <f t="shared" si="5"/>
        <v>517401852.22399759</v>
      </c>
      <c r="Z43" s="95">
        <f t="shared" si="6"/>
        <v>517401852.22399759</v>
      </c>
      <c r="AA43" s="95">
        <f t="shared" si="7"/>
        <v>485338343.06069255</v>
      </c>
      <c r="AB43" s="95">
        <f t="shared" si="8"/>
        <v>485338343.06069255</v>
      </c>
      <c r="AC43" s="95">
        <f t="shared" si="9"/>
        <v>568602202.61186862</v>
      </c>
      <c r="AD43" s="91"/>
      <c r="AE43" s="14">
        <v>37</v>
      </c>
      <c r="AF43" s="91">
        <f>武将属性!$D41</f>
        <v>130.79420186156815</v>
      </c>
      <c r="AG43" s="91">
        <f>士兵属性!$D41</f>
        <v>412.47645516718927</v>
      </c>
      <c r="AH43" s="91">
        <f>士兵属性!$D41</f>
        <v>412.47645516718927</v>
      </c>
      <c r="AI43" s="92">
        <f>士兵属性!$P41</f>
        <v>1.0188891937874284E-2</v>
      </c>
      <c r="AJ43" s="92">
        <f>士兵属性!$P41</f>
        <v>1.0188891937874284E-2</v>
      </c>
      <c r="AK43" s="92">
        <f>士兵属性!AW41</f>
        <v>7.6926254143910563E-2</v>
      </c>
      <c r="AL43" s="92">
        <f t="shared" si="11"/>
        <v>7.6926254143910563E-2</v>
      </c>
      <c r="AM43" s="91">
        <f>带兵数!$E40</f>
        <v>4161.1453581089208</v>
      </c>
      <c r="AN43" s="91">
        <f>战法技能效用!AR41</f>
        <v>0.32365630961586778</v>
      </c>
      <c r="AO43" s="91">
        <f t="shared" si="12"/>
        <v>159797567.24714684</v>
      </c>
      <c r="AP43" s="95">
        <f t="shared" si="13"/>
        <v>2804367.8193558254</v>
      </c>
      <c r="AQ43" s="95">
        <f t="shared" si="14"/>
        <v>795370.16652391641</v>
      </c>
      <c r="AR43" s="95">
        <f t="shared" si="14"/>
        <v>795370.16652391641</v>
      </c>
      <c r="AS43" s="95">
        <f t="shared" si="15"/>
        <v>363095509.74697226</v>
      </c>
      <c r="AT43" s="95">
        <f t="shared" si="16"/>
        <v>363095509.74697226</v>
      </c>
      <c r="AU43" s="95">
        <f t="shared" si="17"/>
        <v>340594399.33562654</v>
      </c>
      <c r="AV43" s="95">
        <f t="shared" si="18"/>
        <v>340594399.33562654</v>
      </c>
      <c r="AW43" s="95">
        <f t="shared" si="19"/>
        <v>157683.25237386941</v>
      </c>
      <c r="AX43" s="95">
        <f t="shared" si="20"/>
        <v>495704911.38856149</v>
      </c>
      <c r="AZ43" s="14">
        <f t="shared" si="21"/>
        <v>0.86982201575808571</v>
      </c>
      <c r="BA43" s="14">
        <f t="shared" si="25"/>
        <v>0.45089644645327948</v>
      </c>
      <c r="BD43" s="14">
        <v>37</v>
      </c>
      <c r="BE43" s="95">
        <f>求节点(节奏总纲!$E$4:$E$163,M$7:M$166,$BD43)</f>
        <v>173.19755471692429</v>
      </c>
      <c r="BF43" s="95">
        <f>求节点(节奏总纲!$E$4:$E$163,N$7:N$166,$BD43)</f>
        <v>8425.9633592692298</v>
      </c>
      <c r="BG43" s="95">
        <f>求节点(节奏总纲!$E$4:$E$163,O$7:O$166,$BD43)</f>
        <v>8425.9633592692298</v>
      </c>
      <c r="BH43" s="95">
        <f>求节点(节奏总纲!$E$4:$E$163,P$7:P$166,$BD43)</f>
        <v>1.8828689721606815E-2</v>
      </c>
      <c r="BI43" s="95">
        <f>求节点(节奏总纲!$E$4:$E$163,Q$7:Q$166,$BD43)</f>
        <v>1.8828689721606815E-2</v>
      </c>
      <c r="BJ43" s="95">
        <f>求节点(节奏总纲!$E$4:$E$163,T$7:T$166,$BD43)</f>
        <v>1.0975868503778672</v>
      </c>
      <c r="BK43" s="95">
        <f>求节点(节奏总纲!$E$4:$E$163,U$7:U$166,$BD43)</f>
        <v>1703788192.5216167</v>
      </c>
      <c r="BM43" s="14">
        <v>37</v>
      </c>
      <c r="BN43" s="95">
        <f>求节点(节奏总纲!$E$4:$E$163,AF$7:AF$166,$BD43)</f>
        <v>173.19755471692429</v>
      </c>
      <c r="BO43" s="95">
        <f>求节点(节奏总纲!$E$4:$E$163,AG$7:AG$166,$BD43)</f>
        <v>528.54161470896645</v>
      </c>
      <c r="BP43" s="95">
        <f>求节点(节奏总纲!$E$4:$E$163,AH$7:AH$166,$BD43)</f>
        <v>528.54161470896645</v>
      </c>
      <c r="BQ43" s="95">
        <f>求节点(节奏总纲!$E$4:$E$163,AI$7:AI$166,$BD43)</f>
        <v>1.8828689721606815E-2</v>
      </c>
      <c r="BR43" s="95">
        <f>求节点(节奏总纲!$E$4:$E$163,AJ$7:AJ$166,$BD43)</f>
        <v>1.8828689721606815E-2</v>
      </c>
      <c r="BS43" s="95">
        <f>求节点(节奏总纲!$E$4:$E$163,AM$7:AM$166,$BD43)</f>
        <v>5278.7836451878229</v>
      </c>
      <c r="BT43" s="95">
        <f>求节点(节奏总纲!$E$4:$E$163,AN$7:AN$166,$BD43)</f>
        <v>0.48916860818432312</v>
      </c>
      <c r="BU43" s="95">
        <f>求节点(节奏总纲!$E$4:$E$163,AO$7:AO$166,$BD43)</f>
        <v>753240469.77537191</v>
      </c>
    </row>
    <row r="44" spans="12:73" x14ac:dyDescent="0.15">
      <c r="L44" s="14">
        <v>38</v>
      </c>
      <c r="M44" s="91">
        <f>武将属性!$D42</f>
        <v>132.9365373612867</v>
      </c>
      <c r="N44" s="91">
        <f>武将属性!$S42</f>
        <v>5395.4943953030624</v>
      </c>
      <c r="O44" s="91">
        <f>武将属性!$S42</f>
        <v>5395.4943953030624</v>
      </c>
      <c r="P44" s="92">
        <f>武将属性!$AE42</f>
        <v>1.0653900853817644E-2</v>
      </c>
      <c r="Q44" s="92">
        <f>武将属性!$AE42</f>
        <v>1.0653900853817644E-2</v>
      </c>
      <c r="R44" s="92">
        <f>武将属性!BH42</f>
        <v>7.9166441429364603E-2</v>
      </c>
      <c r="S44" s="92">
        <f t="shared" si="2"/>
        <v>7.9166441429364603E-2</v>
      </c>
      <c r="T44" s="91">
        <f>战法技能效用!AL42</f>
        <v>0.87742883098847313</v>
      </c>
      <c r="U44" s="91">
        <f t="shared" si="3"/>
        <v>405653852.60766202</v>
      </c>
      <c r="V44" s="95">
        <f t="shared" si="4"/>
        <v>4469742.6126523204</v>
      </c>
      <c r="W44" s="95">
        <f t="shared" si="4"/>
        <v>110127.46233958693</v>
      </c>
      <c r="X44" s="95">
        <f t="shared" si="4"/>
        <v>110127.46233958693</v>
      </c>
      <c r="Y44" s="95">
        <f t="shared" si="5"/>
        <v>587928375.20362496</v>
      </c>
      <c r="Z44" s="95">
        <f t="shared" si="6"/>
        <v>587928375.20362496</v>
      </c>
      <c r="AA44" s="95">
        <f t="shared" si="7"/>
        <v>550602838.46037519</v>
      </c>
      <c r="AB44" s="95">
        <f t="shared" si="8"/>
        <v>550602838.46037519</v>
      </c>
      <c r="AC44" s="95">
        <f t="shared" si="9"/>
        <v>632984959.01902831</v>
      </c>
      <c r="AD44" s="91"/>
      <c r="AE44" s="14">
        <v>38</v>
      </c>
      <c r="AF44" s="91">
        <f>武将属性!$D42</f>
        <v>132.9365373612867</v>
      </c>
      <c r="AG44" s="91">
        <f>士兵属性!$D42</f>
        <v>418.24451930534428</v>
      </c>
      <c r="AH44" s="91">
        <f>士兵属性!$D42</f>
        <v>418.24451930534428</v>
      </c>
      <c r="AI44" s="92">
        <f>士兵属性!$P42</f>
        <v>1.0653900853817644E-2</v>
      </c>
      <c r="AJ44" s="92">
        <f>士兵属性!$P42</f>
        <v>1.0653900853817644E-2</v>
      </c>
      <c r="AK44" s="92">
        <f>士兵属性!AW42</f>
        <v>7.9166441429364603E-2</v>
      </c>
      <c r="AL44" s="92">
        <f t="shared" si="11"/>
        <v>7.9166441429364603E-2</v>
      </c>
      <c r="AM44" s="91">
        <f>带兵数!$E41</f>
        <v>4225.8552007948474</v>
      </c>
      <c r="AN44" s="91">
        <f>战法技能效用!AR42</f>
        <v>0.33187582657404679</v>
      </c>
      <c r="AO44" s="91">
        <f t="shared" si="12"/>
        <v>175256183.05696434</v>
      </c>
      <c r="AP44" s="95">
        <f t="shared" si="13"/>
        <v>3059614.4050618568</v>
      </c>
      <c r="AQ44" s="95">
        <f t="shared" si="14"/>
        <v>869812.79964101664</v>
      </c>
      <c r="AR44" s="95">
        <f t="shared" si="14"/>
        <v>869812.79964101664</v>
      </c>
      <c r="AS44" s="95">
        <f t="shared" si="15"/>
        <v>402446915.1368438</v>
      </c>
      <c r="AT44" s="95">
        <f t="shared" si="16"/>
        <v>402446915.1368438</v>
      </c>
      <c r="AU44" s="95">
        <f t="shared" si="17"/>
        <v>376896954.03325677</v>
      </c>
      <c r="AV44" s="95">
        <f t="shared" si="18"/>
        <v>376896954.03325677</v>
      </c>
      <c r="AW44" s="95">
        <f t="shared" si="19"/>
        <v>172175.53322842967</v>
      </c>
      <c r="AX44" s="95">
        <f t="shared" si="20"/>
        <v>546288819.14205587</v>
      </c>
      <c r="AZ44" s="14">
        <f t="shared" si="21"/>
        <v>0.85845441100668884</v>
      </c>
      <c r="BA44" s="14">
        <f t="shared" si="25"/>
        <v>0.43203381880972203</v>
      </c>
      <c r="BD44" s="14">
        <v>38</v>
      </c>
      <c r="BE44" s="95">
        <f>求节点(节奏总纲!$E$4:$E$163,M$7:M$166,$BD44)</f>
        <v>174.55399527647</v>
      </c>
      <c r="BF44" s="95">
        <f>求节点(节奏总纲!$E$4:$E$163,N$7:N$166,$BD44)</f>
        <v>8528.2627532638544</v>
      </c>
      <c r="BG44" s="95">
        <f>求节点(节奏总纲!$E$4:$E$163,O$7:O$166,$BD44)</f>
        <v>8528.2627532638544</v>
      </c>
      <c r="BH44" s="95">
        <f>求节点(节奏总纲!$E$4:$E$163,P$7:P$166,$BD44)</f>
        <v>1.9165052780471901E-2</v>
      </c>
      <c r="BI44" s="95">
        <f>求节点(节奏总纲!$E$4:$E$163,Q$7:Q$166,$BD44)</f>
        <v>1.9165052780471901E-2</v>
      </c>
      <c r="BJ44" s="95">
        <f>求节点(节奏总纲!$E$4:$E$163,T$7:T$166,$BD44)</f>
        <v>1.1054581887273238</v>
      </c>
      <c r="BK44" s="95">
        <f>求节点(节奏总纲!$E$4:$E$163,U$7:U$166,$BD44)</f>
        <v>1772958807.4710114</v>
      </c>
      <c r="BM44" s="14">
        <v>38</v>
      </c>
      <c r="BN44" s="95">
        <f>求节点(节奏总纲!$E$4:$E$163,AF$7:AF$166,$BD44)</f>
        <v>174.55399527647</v>
      </c>
      <c r="BO44" s="95">
        <f>求节点(节奏总纲!$E$4:$E$163,AG$7:AG$166,$BD44)</f>
        <v>531.55270836898467</v>
      </c>
      <c r="BP44" s="95">
        <f>求节点(节奏总纲!$E$4:$E$163,AH$7:AH$166,$BD44)</f>
        <v>531.55270836898467</v>
      </c>
      <c r="BQ44" s="95">
        <f>求节点(节奏总纲!$E$4:$E$163,AI$7:AI$166,$BD44)</f>
        <v>1.9165052780471901E-2</v>
      </c>
      <c r="BR44" s="95">
        <f>求节点(节奏总纲!$E$4:$E$163,AJ$7:AJ$166,$BD44)</f>
        <v>1.9165052780471901E-2</v>
      </c>
      <c r="BS44" s="95">
        <f>求节点(节奏总纲!$E$4:$E$163,AM$7:AM$166,$BD44)</f>
        <v>5303.0307719171287</v>
      </c>
      <c r="BT44" s="95">
        <f>求节点(节奏总纲!$E$4:$E$163,AN$7:AN$166,$BD44)</f>
        <v>0.49562021049879601</v>
      </c>
      <c r="BU44" s="95">
        <f>求节点(节奏总纲!$E$4:$E$163,AO$7:AO$166,$BD44)</f>
        <v>781906077.20399404</v>
      </c>
    </row>
    <row r="45" spans="12:73" x14ac:dyDescent="0.15">
      <c r="L45" s="14">
        <v>39</v>
      </c>
      <c r="M45" s="91">
        <f>武将属性!$D43</f>
        <v>135.07887286100527</v>
      </c>
      <c r="N45" s="91">
        <f>武将属性!$S43</f>
        <v>5585.7357572998435</v>
      </c>
      <c r="O45" s="91">
        <f>武将属性!$S43</f>
        <v>5585.7357572998435</v>
      </c>
      <c r="P45" s="92">
        <f>武将属性!$AE43</f>
        <v>1.0893914147567156E-2</v>
      </c>
      <c r="Q45" s="92">
        <f>武将属性!$AE43</f>
        <v>1.0893914147567156E-2</v>
      </c>
      <c r="R45" s="92">
        <f>武将属性!BH43</f>
        <v>8.1407984168411066E-2</v>
      </c>
      <c r="S45" s="92">
        <f t="shared" si="2"/>
        <v>8.1407984168411066E-2</v>
      </c>
      <c r="T45" s="91">
        <f>战法技能效用!AL43</f>
        <v>0.91632479897399555</v>
      </c>
      <c r="U45" s="91">
        <f t="shared" si="3"/>
        <v>462398862.82912934</v>
      </c>
      <c r="V45" s="95">
        <f t="shared" si="4"/>
        <v>4982449.0829152009</v>
      </c>
      <c r="W45" s="95">
        <f t="shared" si="4"/>
        <v>120489.69651455115</v>
      </c>
      <c r="X45" s="95">
        <f t="shared" si="4"/>
        <v>120489.69651455115</v>
      </c>
      <c r="Y45" s="95">
        <f t="shared" si="5"/>
        <v>665770756.74163055</v>
      </c>
      <c r="Z45" s="95">
        <f t="shared" si="6"/>
        <v>665770756.74163055</v>
      </c>
      <c r="AA45" s="95">
        <f t="shared" si="7"/>
        <v>622358643.60210109</v>
      </c>
      <c r="AB45" s="95">
        <f t="shared" si="8"/>
        <v>622358643.60210109</v>
      </c>
      <c r="AC45" s="95">
        <f t="shared" si="9"/>
        <v>702410788.15853453</v>
      </c>
      <c r="AD45" s="91"/>
      <c r="AE45" s="14">
        <v>39</v>
      </c>
      <c r="AF45" s="91">
        <f>武将属性!$D43</f>
        <v>135.07887286100527</v>
      </c>
      <c r="AG45" s="91">
        <f>士兵属性!$D43</f>
        <v>424.05491893699889</v>
      </c>
      <c r="AH45" s="91">
        <f>士兵属性!$D43</f>
        <v>424.05491893699889</v>
      </c>
      <c r="AI45" s="92">
        <f>士兵属性!$P43</f>
        <v>1.0893914147567156E-2</v>
      </c>
      <c r="AJ45" s="92">
        <f>士兵属性!$P43</f>
        <v>1.0893914147567156E-2</v>
      </c>
      <c r="AK45" s="92">
        <f>士兵属性!AW43</f>
        <v>8.1407984168411066E-2</v>
      </c>
      <c r="AL45" s="92">
        <f t="shared" si="11"/>
        <v>8.1407984168411066E-2</v>
      </c>
      <c r="AM45" s="91">
        <f>带兵数!$E42</f>
        <v>4289.7083305655342</v>
      </c>
      <c r="AN45" s="91">
        <f>战法技能效用!AR43</f>
        <v>0.34017734797758437</v>
      </c>
      <c r="AO45" s="91">
        <f t="shared" si="12"/>
        <v>191881019.13482666</v>
      </c>
      <c r="AP45" s="95">
        <f t="shared" si="13"/>
        <v>3331498.9503987618</v>
      </c>
      <c r="AQ45" s="95">
        <f t="shared" si="14"/>
        <v>949183.09996784083</v>
      </c>
      <c r="AR45" s="95">
        <f t="shared" si="14"/>
        <v>949183.09996784083</v>
      </c>
      <c r="AS45" s="95">
        <f t="shared" si="15"/>
        <v>445165528.11276984</v>
      </c>
      <c r="AT45" s="95">
        <f t="shared" si="16"/>
        <v>445165528.11276984</v>
      </c>
      <c r="AU45" s="95">
        <f t="shared" si="17"/>
        <v>416138154.83667123</v>
      </c>
      <c r="AV45" s="95">
        <f t="shared" si="18"/>
        <v>416138154.83667123</v>
      </c>
      <c r="AW45" s="95">
        <f t="shared" si="19"/>
        <v>187661.13287714723</v>
      </c>
      <c r="AX45" s="95">
        <f t="shared" si="20"/>
        <v>600675370.49576283</v>
      </c>
      <c r="AZ45" s="14">
        <f t="shared" si="21"/>
        <v>0.84845527185608138</v>
      </c>
      <c r="BA45" s="14">
        <f t="shared" si="25"/>
        <v>0.41496862245903193</v>
      </c>
      <c r="BD45" s="14">
        <v>39</v>
      </c>
      <c r="BE45" s="95">
        <f>求节点(节奏总纲!$E$4:$E$163,M$7:M$166,$BD45)</f>
        <v>175.87403899531941</v>
      </c>
      <c r="BF45" s="95">
        <f>求节点(节奏总纲!$E$4:$E$163,N$7:N$166,$BD45)</f>
        <v>8627.8171875030712</v>
      </c>
      <c r="BG45" s="95">
        <f>求节点(节奏总纲!$E$4:$E$163,O$7:O$166,$BD45)</f>
        <v>8627.8171875030712</v>
      </c>
      <c r="BH45" s="95">
        <f>求节点(节奏总纲!$E$4:$E$163,P$7:P$166,$BD45)</f>
        <v>1.9499414336561546E-2</v>
      </c>
      <c r="BI45" s="95">
        <f>求节点(节奏总纲!$E$4:$E$163,Q$7:Q$166,$BD45)</f>
        <v>1.9499414336561546E-2</v>
      </c>
      <c r="BJ45" s="95">
        <f>求节点(节奏总纲!$E$4:$E$163,T$7:T$166,$BD45)</f>
        <v>1.112984468463994</v>
      </c>
      <c r="BK45" s="95">
        <f>求节点(节奏总纲!$E$4:$E$163,U$7:U$166,$BD45)</f>
        <v>1842542379.1604989</v>
      </c>
      <c r="BM45" s="14">
        <v>39</v>
      </c>
      <c r="BN45" s="95">
        <f>求节点(节奏总纲!$E$4:$E$163,AF$7:AF$166,$BD45)</f>
        <v>175.87403899531941</v>
      </c>
      <c r="BO45" s="95">
        <f>求节点(节奏总纲!$E$4:$E$163,AG$7:AG$166,$BD45)</f>
        <v>534.49249087081955</v>
      </c>
      <c r="BP45" s="95">
        <f>求节点(节奏总纲!$E$4:$E$163,AH$7:AH$166,$BD45)</f>
        <v>534.49249087081955</v>
      </c>
      <c r="BQ45" s="95">
        <f>求节点(节奏总纲!$E$4:$E$163,AI$7:AI$166,$BD45)</f>
        <v>1.9499414336561546E-2</v>
      </c>
      <c r="BR45" s="95">
        <f>求节点(节奏总纲!$E$4:$E$163,AJ$7:AJ$166,$BD45)</f>
        <v>1.9499414336561546E-2</v>
      </c>
      <c r="BS45" s="95">
        <f>求节点(节奏总纲!$E$4:$E$163,AM$7:AM$166,$BD45)</f>
        <v>5326.6308833279918</v>
      </c>
      <c r="BT45" s="95">
        <f>求节点(节奏总纲!$E$4:$E$163,AN$7:AN$166,$BD45)</f>
        <v>0.50187135975766473</v>
      </c>
      <c r="BU45" s="95">
        <f>求节点(节奏总纲!$E$4:$E$163,AO$7:AO$166,$BD45)</f>
        <v>810907591.61445904</v>
      </c>
    </row>
    <row r="46" spans="12:73" x14ac:dyDescent="0.15">
      <c r="L46" s="14">
        <v>40</v>
      </c>
      <c r="M46" s="91">
        <f>武将属性!$D44</f>
        <v>137.27263084705447</v>
      </c>
      <c r="N46" s="91">
        <f>武将属性!$S44</f>
        <v>5777.8226596691238</v>
      </c>
      <c r="O46" s="91">
        <f>武将属性!$S44</f>
        <v>5777.8226596691238</v>
      </c>
      <c r="P46" s="92">
        <f>武将属性!$AE44</f>
        <v>1.1149894736842105E-2</v>
      </c>
      <c r="Q46" s="92">
        <f>武将属性!$AE44</f>
        <v>1.1149894736842105E-2</v>
      </c>
      <c r="R46" s="92">
        <f>武将属性!BH44</f>
        <v>8.3651189917679211E-2</v>
      </c>
      <c r="S46" s="92">
        <f t="shared" si="2"/>
        <v>8.3651189917679211E-2</v>
      </c>
      <c r="T46" s="91">
        <f>战法技能效用!AL44</f>
        <v>0.9451570052385001</v>
      </c>
      <c r="U46" s="91">
        <f t="shared" si="3"/>
        <v>520441369.32665467</v>
      </c>
      <c r="V46" s="95">
        <f t="shared" si="4"/>
        <v>5491485.3715018583</v>
      </c>
      <c r="W46" s="95">
        <f t="shared" si="4"/>
        <v>130469.67492895389</v>
      </c>
      <c r="X46" s="95">
        <f t="shared" si="4"/>
        <v>130469.67492895389</v>
      </c>
      <c r="Y46" s="95">
        <f t="shared" si="5"/>
        <v>745518194.80766845</v>
      </c>
      <c r="Z46" s="95">
        <f t="shared" si="6"/>
        <v>745518194.80766845</v>
      </c>
      <c r="AA46" s="95">
        <f t="shared" si="7"/>
        <v>695639566.69621706</v>
      </c>
      <c r="AB46" s="95">
        <f t="shared" si="8"/>
        <v>695639566.69621706</v>
      </c>
      <c r="AC46" s="95">
        <f t="shared" si="9"/>
        <v>775084625.22463107</v>
      </c>
      <c r="AD46" s="91"/>
      <c r="AE46" s="14">
        <v>40</v>
      </c>
      <c r="AF46" s="91">
        <f>武将属性!$D44</f>
        <v>137.27263084705447</v>
      </c>
      <c r="AG46" s="91">
        <f>士兵属性!$D44</f>
        <v>429.88556816836683</v>
      </c>
      <c r="AH46" s="91">
        <f>士兵属性!$D44</f>
        <v>429.88556816836683</v>
      </c>
      <c r="AI46" s="92">
        <f>士兵属性!$P44</f>
        <v>1.1149894736842105E-2</v>
      </c>
      <c r="AJ46" s="92">
        <f>士兵属性!$P44</f>
        <v>1.1149894736842105E-2</v>
      </c>
      <c r="AK46" s="92">
        <f>士兵属性!AW44</f>
        <v>8.3651189917679211E-2</v>
      </c>
      <c r="AL46" s="92">
        <f t="shared" si="11"/>
        <v>8.3651189917679211E-2</v>
      </c>
      <c r="AM46" s="91">
        <f>带兵数!$E43</f>
        <v>4352.671021168183</v>
      </c>
      <c r="AN46" s="91">
        <f>战法技能效用!AR44</f>
        <v>0.34675701997649222</v>
      </c>
      <c r="AO46" s="91">
        <f t="shared" si="12"/>
        <v>209324457.42477497</v>
      </c>
      <c r="AP46" s="95">
        <f t="shared" si="13"/>
        <v>3605736.9698972926</v>
      </c>
      <c r="AQ46" s="95">
        <f t="shared" si="14"/>
        <v>1029840.8811177018</v>
      </c>
      <c r="AR46" s="95">
        <f t="shared" si="14"/>
        <v>1029840.8811177018</v>
      </c>
      <c r="AS46" s="95">
        <f t="shared" si="15"/>
        <v>489511003.83500159</v>
      </c>
      <c r="AT46" s="95">
        <f t="shared" si="16"/>
        <v>489511003.83500159</v>
      </c>
      <c r="AU46" s="95">
        <f t="shared" si="17"/>
        <v>456760445.24796641</v>
      </c>
      <c r="AV46" s="95">
        <f t="shared" si="18"/>
        <v>456760445.24796641</v>
      </c>
      <c r="AW46" s="95">
        <f t="shared" si="19"/>
        <v>203421.63703586214</v>
      </c>
      <c r="AX46" s="95">
        <f t="shared" si="20"/>
        <v>657451530.95251346</v>
      </c>
      <c r="AZ46" s="14">
        <f t="shared" si="21"/>
        <v>0.83903289973201667</v>
      </c>
      <c r="BA46" s="14">
        <f t="shared" si="25"/>
        <v>0.40220564651806651</v>
      </c>
      <c r="BD46" s="14">
        <v>40</v>
      </c>
      <c r="BE46" s="95">
        <f>求节点(节奏总纲!$E$4:$E$163,M$7:M$166,$BD46)</f>
        <v>177.15259470264192</v>
      </c>
      <c r="BF46" s="95">
        <f>求节点(节奏总纲!$E$4:$E$163,N$7:N$166,$BD46)</f>
        <v>8724.2426984677895</v>
      </c>
      <c r="BG46" s="95">
        <f>求节点(节奏总纲!$E$4:$E$163,O$7:O$166,$BD46)</f>
        <v>8724.2426984677895</v>
      </c>
      <c r="BH46" s="95">
        <f>求节点(节奏总纲!$E$4:$E$163,P$7:P$166,$BD46)</f>
        <v>1.983149442072589E-2</v>
      </c>
      <c r="BI46" s="95">
        <f>求节点(节奏总纲!$E$4:$E$163,Q$7:Q$166,$BD46)</f>
        <v>1.983149442072589E-2</v>
      </c>
      <c r="BJ46" s="95">
        <f>求节点(节奏总纲!$E$4:$E$163,T$7:T$166,$BD46)</f>
        <v>1.1201174229715831</v>
      </c>
      <c r="BK46" s="95">
        <f>求节点(节奏总纲!$E$4:$E$163,U$7:U$166,$BD46)</f>
        <v>1912596671.7605176</v>
      </c>
      <c r="BM46" s="14">
        <v>40</v>
      </c>
      <c r="BN46" s="95">
        <f>求节点(节奏总纲!$E$4:$E$163,AF$7:AF$166,$BD46)</f>
        <v>177.15259470264192</v>
      </c>
      <c r="BO46" s="95">
        <f>求节点(节奏总纲!$E$4:$E$163,AG$7:AG$166,$BD46)</f>
        <v>537.35098724737259</v>
      </c>
      <c r="BP46" s="95">
        <f>求节点(节奏总纲!$E$4:$E$163,AH$7:AH$166,$BD46)</f>
        <v>537.35098724737259</v>
      </c>
      <c r="BQ46" s="95">
        <f>求节点(节奏总纲!$E$4:$E$163,AI$7:AI$166,$BD46)</f>
        <v>1.983149442072589E-2</v>
      </c>
      <c r="BR46" s="95">
        <f>求节点(节奏总纲!$E$4:$E$163,AJ$7:AJ$166,$BD46)</f>
        <v>1.983149442072589E-2</v>
      </c>
      <c r="BS46" s="95">
        <f>求节点(节奏总纲!$E$4:$E$163,AM$7:AM$166,$BD46)</f>
        <v>5349.4934752598019</v>
      </c>
      <c r="BT46" s="95">
        <f>求节点(节奏总纲!$E$4:$E$163,AN$7:AN$166,$BD46)</f>
        <v>0.50789401669350798</v>
      </c>
      <c r="BU46" s="95">
        <f>求节点(节奏总纲!$E$4:$E$163,AO$7:AO$166,$BD46)</f>
        <v>840291999.49776411</v>
      </c>
    </row>
    <row r="47" spans="12:73" x14ac:dyDescent="0.15">
      <c r="L47" s="14">
        <v>41</v>
      </c>
      <c r="M47" s="91">
        <f>武将属性!$D45</f>
        <v>138.98042050523762</v>
      </c>
      <c r="N47" s="91">
        <f>武将属性!$S45</f>
        <v>5925.1773071005218</v>
      </c>
      <c r="O47" s="91">
        <f>武将属性!$S45</f>
        <v>5925.1773071005218</v>
      </c>
      <c r="P47" s="92">
        <f>武将属性!$AE45</f>
        <v>1.1432346659341973E-2</v>
      </c>
      <c r="Q47" s="92">
        <f>武将属性!$AE45</f>
        <v>1.1432346659341973E-2</v>
      </c>
      <c r="R47" s="92">
        <f>武将属性!BH45</f>
        <v>8.5897152683479375E-2</v>
      </c>
      <c r="S47" s="92">
        <f t="shared" si="2"/>
        <v>8.5897152683479375E-2</v>
      </c>
      <c r="T47" s="91">
        <f>战法技能效用!AL45</f>
        <v>0.9504118790034648</v>
      </c>
      <c r="U47" s="91">
        <f t="shared" si="3"/>
        <v>559757684.79390526</v>
      </c>
      <c r="V47" s="95">
        <f t="shared" si="4"/>
        <v>5842576.0440303292</v>
      </c>
      <c r="W47" s="95">
        <f t="shared" si="4"/>
        <v>137042.93278449008</v>
      </c>
      <c r="X47" s="95">
        <f t="shared" si="4"/>
        <v>137042.93278449008</v>
      </c>
      <c r="Y47" s="95">
        <f t="shared" si="5"/>
        <v>802825496.05530035</v>
      </c>
      <c r="Z47" s="95">
        <f t="shared" si="6"/>
        <v>802825496.05530035</v>
      </c>
      <c r="AA47" s="95">
        <f t="shared" si="7"/>
        <v>747772174.76492286</v>
      </c>
      <c r="AB47" s="95">
        <f t="shared" si="8"/>
        <v>747772174.76492286</v>
      </c>
      <c r="AC47" s="95">
        <f t="shared" si="9"/>
        <v>832648410.49680686</v>
      </c>
      <c r="AD47" s="91"/>
      <c r="AE47" s="14">
        <v>41</v>
      </c>
      <c r="AF47" s="91">
        <f>武将属性!$D45</f>
        <v>138.98042050523762</v>
      </c>
      <c r="AG47" s="91">
        <f>士兵属性!$D45</f>
        <v>435.71012872592098</v>
      </c>
      <c r="AH47" s="91">
        <f>士兵属性!$D45</f>
        <v>435.71012872592098</v>
      </c>
      <c r="AI47" s="92">
        <f>士兵属性!$P45</f>
        <v>1.1432346659341973E-2</v>
      </c>
      <c r="AJ47" s="92">
        <f>士兵属性!$P45</f>
        <v>1.1432346659341973E-2</v>
      </c>
      <c r="AK47" s="92">
        <f>士兵属性!AW45</f>
        <v>8.5897152683479375E-2</v>
      </c>
      <c r="AL47" s="92">
        <f t="shared" si="11"/>
        <v>8.5897152683479375E-2</v>
      </c>
      <c r="AM47" s="91">
        <f>带兵数!$E44</f>
        <v>4418.5909727083454</v>
      </c>
      <c r="AN47" s="91">
        <f>战法技能效用!AR45</f>
        <v>0.35250985766504439</v>
      </c>
      <c r="AO47" s="91">
        <f t="shared" si="12"/>
        <v>227341371.17566255</v>
      </c>
      <c r="AP47" s="95">
        <f t="shared" si="13"/>
        <v>3858061.2228307873</v>
      </c>
      <c r="AQ47" s="95">
        <f t="shared" si="14"/>
        <v>1100702.8072018945</v>
      </c>
      <c r="AR47" s="95">
        <f t="shared" si="14"/>
        <v>1100702.8072018945</v>
      </c>
      <c r="AS47" s="95">
        <f t="shared" si="15"/>
        <v>530134292.08090031</v>
      </c>
      <c r="AT47" s="95">
        <f t="shared" si="16"/>
        <v>530134292.08090031</v>
      </c>
      <c r="AU47" s="95">
        <f t="shared" si="17"/>
        <v>493780621.63522941</v>
      </c>
      <c r="AV47" s="95">
        <f t="shared" si="18"/>
        <v>493780621.63522941</v>
      </c>
      <c r="AW47" s="95">
        <f t="shared" si="19"/>
        <v>217077.05681612808</v>
      </c>
      <c r="AX47" s="95">
        <f t="shared" si="20"/>
        <v>709181318.12048101</v>
      </c>
      <c r="AZ47" s="14">
        <f t="shared" si="21"/>
        <v>0.84459829215289906</v>
      </c>
      <c r="BA47" s="14">
        <f t="shared" si="25"/>
        <v>0.4061424744161688</v>
      </c>
      <c r="BD47" s="14">
        <v>41</v>
      </c>
      <c r="BE47" s="95">
        <f>求节点(节奏总纲!$E$4:$E$163,M$7:M$166,$BD47)</f>
        <v>178.43115040996446</v>
      </c>
      <c r="BF47" s="95">
        <f>求节点(节奏总纲!$E$4:$E$163,N$7:N$166,$BD47)</f>
        <v>8820.668209432506</v>
      </c>
      <c r="BG47" s="95">
        <f>求节点(节奏总纲!$E$4:$E$163,O$7:O$166,$BD47)</f>
        <v>8820.668209432506</v>
      </c>
      <c r="BH47" s="95">
        <f>求节点(节奏总纲!$E$4:$E$163,P$7:P$166,$BD47)</f>
        <v>2.016357450489023E-2</v>
      </c>
      <c r="BI47" s="95">
        <f>求节点(节奏总纲!$E$4:$E$163,Q$7:Q$166,$BD47)</f>
        <v>2.016357450489023E-2</v>
      </c>
      <c r="BJ47" s="95">
        <f>求节点(节奏总纲!$E$4:$E$163,T$7:T$166,$BD47)</f>
        <v>1.1272503774791722</v>
      </c>
      <c r="BK47" s="95">
        <f>求节点(节奏总纲!$E$4:$E$163,U$7:U$166,$BD47)</f>
        <v>1982650964.3605361</v>
      </c>
      <c r="BM47" s="14">
        <v>41</v>
      </c>
      <c r="BN47" s="95">
        <f>求节点(节奏总纲!$E$4:$E$163,AF$7:AF$166,$BD47)</f>
        <v>178.43115040996446</v>
      </c>
      <c r="BO47" s="95">
        <f>求节点(节奏总纲!$E$4:$E$163,AG$7:AG$166,$BD47)</f>
        <v>540.20948362392562</v>
      </c>
      <c r="BP47" s="95">
        <f>求节点(节奏总纲!$E$4:$E$163,AH$7:AH$166,$BD47)</f>
        <v>540.20948362392562</v>
      </c>
      <c r="BQ47" s="95">
        <f>求节点(节奏总纲!$E$4:$E$163,AI$7:AI$166,$BD47)</f>
        <v>2.016357450489023E-2</v>
      </c>
      <c r="BR47" s="95">
        <f>求节点(节奏总纲!$E$4:$E$163,AJ$7:AJ$166,$BD47)</f>
        <v>2.016357450489023E-2</v>
      </c>
      <c r="BS47" s="95">
        <f>求节点(节奏总纲!$E$4:$E$163,AM$7:AM$166,$BD47)</f>
        <v>5372.3560671916121</v>
      </c>
      <c r="BT47" s="95">
        <f>求节点(节奏总纲!$E$4:$E$163,AN$7:AN$166,$BD47)</f>
        <v>0.51391667362935123</v>
      </c>
      <c r="BU47" s="95">
        <f>求节点(节奏总纲!$E$4:$E$163,AO$7:AO$166,$BD47)</f>
        <v>869676407.38106918</v>
      </c>
    </row>
    <row r="48" spans="12:73" x14ac:dyDescent="0.15">
      <c r="L48" s="14">
        <v>42</v>
      </c>
      <c r="M48" s="91">
        <f>武将属性!$D46</f>
        <v>140.7184403349018</v>
      </c>
      <c r="N48" s="91">
        <f>武将属性!$S46</f>
        <v>6072.5319545319198</v>
      </c>
      <c r="O48" s="91">
        <f>武将属性!$S46</f>
        <v>6072.5319545319198</v>
      </c>
      <c r="P48" s="92">
        <f>武将属性!$AE46</f>
        <v>1.1745949789980788E-2</v>
      </c>
      <c r="Q48" s="92">
        <f>武将属性!$AE46</f>
        <v>1.1745949789980788E-2</v>
      </c>
      <c r="R48" s="92">
        <f>武将属性!BH46</f>
        <v>8.8146359879588382E-2</v>
      </c>
      <c r="S48" s="92">
        <f t="shared" si="2"/>
        <v>8.8146359879588382E-2</v>
      </c>
      <c r="T48" s="91">
        <f>战法技能效用!AL46</f>
        <v>0.95592881729353008</v>
      </c>
      <c r="U48" s="91">
        <f t="shared" si="3"/>
        <v>601525864.62296128</v>
      </c>
      <c r="V48" s="95">
        <f t="shared" si="4"/>
        <v>6210728.6465835795</v>
      </c>
      <c r="W48" s="95">
        <f t="shared" si="4"/>
        <v>143920.86448195617</v>
      </c>
      <c r="X48" s="95">
        <f t="shared" si="4"/>
        <v>143920.86448195617</v>
      </c>
      <c r="Y48" s="95">
        <f t="shared" si="5"/>
        <v>863817689.28450394</v>
      </c>
      <c r="Z48" s="95">
        <f t="shared" si="6"/>
        <v>863817689.28450394</v>
      </c>
      <c r="AA48" s="95">
        <f t="shared" si="7"/>
        <v>803167736.17406368</v>
      </c>
      <c r="AB48" s="95">
        <f t="shared" si="8"/>
        <v>803167736.17406368</v>
      </c>
      <c r="AC48" s="95">
        <f t="shared" si="9"/>
        <v>893656293.38174367</v>
      </c>
      <c r="AD48" s="91"/>
      <c r="AE48" s="14">
        <v>42</v>
      </c>
      <c r="AF48" s="91">
        <f>武将属性!$D46</f>
        <v>140.7184403349018</v>
      </c>
      <c r="AG48" s="91">
        <f>士兵属性!$D46</f>
        <v>441.57593171622523</v>
      </c>
      <c r="AH48" s="91">
        <f>士兵属性!$D46</f>
        <v>441.57593171622523</v>
      </c>
      <c r="AI48" s="92">
        <f>士兵属性!$P46</f>
        <v>1.1745949789980788E-2</v>
      </c>
      <c r="AJ48" s="92">
        <f>士兵属性!$P46</f>
        <v>1.1745949789980788E-2</v>
      </c>
      <c r="AK48" s="92">
        <f>士兵属性!AW46</f>
        <v>8.8146359879588382E-2</v>
      </c>
      <c r="AL48" s="92">
        <f t="shared" si="11"/>
        <v>8.8146359879588382E-2</v>
      </c>
      <c r="AM48" s="91">
        <f>带兵数!$E45</f>
        <v>4483.4650375663032</v>
      </c>
      <c r="AN48" s="91">
        <f>战法技能效用!AR46</f>
        <v>0.3585866650990609</v>
      </c>
      <c r="AO48" s="91">
        <f t="shared" si="12"/>
        <v>246780956.21236816</v>
      </c>
      <c r="AP48" s="95">
        <f t="shared" si="13"/>
        <v>4125291.9293114841</v>
      </c>
      <c r="AQ48" s="95">
        <f t="shared" si="14"/>
        <v>1175832.0659868196</v>
      </c>
      <c r="AR48" s="95">
        <f t="shared" si="14"/>
        <v>1175832.0659868196</v>
      </c>
      <c r="AS48" s="95">
        <f t="shared" si="15"/>
        <v>573765228.65188813</v>
      </c>
      <c r="AT48" s="95">
        <f t="shared" si="16"/>
        <v>573765228.65188813</v>
      </c>
      <c r="AU48" s="95">
        <f t="shared" si="17"/>
        <v>533480299.73018271</v>
      </c>
      <c r="AV48" s="95">
        <f t="shared" si="18"/>
        <v>533480299.73018271</v>
      </c>
      <c r="AW48" s="95">
        <f t="shared" si="19"/>
        <v>231615.11720487702</v>
      </c>
      <c r="AX48" s="95">
        <f t="shared" si="20"/>
        <v>764351886.29219341</v>
      </c>
      <c r="AZ48" s="14">
        <f t="shared" si="21"/>
        <v>0.85033240977212554</v>
      </c>
      <c r="BA48" s="14">
        <f t="shared" si="25"/>
        <v>0.41025826273829707</v>
      </c>
      <c r="BD48" s="14">
        <v>42</v>
      </c>
      <c r="BE48" s="95">
        <f>求节点(节奏总纲!$E$4:$E$163,M$7:M$166,$BD48)</f>
        <v>179.62043238789315</v>
      </c>
      <c r="BF48" s="95">
        <f>求节点(节奏总纲!$E$4:$E$163,N$7:N$166,$BD48)</f>
        <v>8910.3609164034497</v>
      </c>
      <c r="BG48" s="95">
        <f>求节点(节奏总纲!$E$4:$E$163,O$7:O$166,$BD48)</f>
        <v>8910.3609164034497</v>
      </c>
      <c r="BH48" s="95">
        <f>求节点(节奏总纲!$E$4:$E$163,P$7:P$166,$BD48)</f>
        <v>2.0482352941176472E-2</v>
      </c>
      <c r="BI48" s="95">
        <f>求节点(节奏总纲!$E$4:$E$163,Q$7:Q$166,$BD48)</f>
        <v>2.0482352941176472E-2</v>
      </c>
      <c r="BJ48" s="95">
        <f>求节点(节奏总纲!$E$4:$E$163,T$7:T$166,$BD48)</f>
        <v>1.1338360949400765</v>
      </c>
      <c r="BK48" s="95">
        <f>求节点(节奏总纲!$E$4:$E$163,U$7:U$166,$BD48)</f>
        <v>2051396530.9513903</v>
      </c>
      <c r="BM48" s="14">
        <v>42</v>
      </c>
      <c r="BN48" s="95">
        <f>求节点(节奏总纲!$E$4:$E$163,AF$7:AF$166,$BD48)</f>
        <v>179.62043238789315</v>
      </c>
      <c r="BO48" s="95">
        <f>求节点(节奏总纲!$E$4:$E$163,AG$7:AG$166,$BD48)</f>
        <v>542.88268605018345</v>
      </c>
      <c r="BP48" s="95">
        <f>求节点(节奏总纲!$E$4:$E$163,AH$7:AH$166,$BD48)</f>
        <v>542.88268605018345</v>
      </c>
      <c r="BQ48" s="95">
        <f>求节点(节奏总纲!$E$4:$E$163,AI$7:AI$166,$BD48)</f>
        <v>2.0482352941176472E-2</v>
      </c>
      <c r="BR48" s="95">
        <f>求节点(节奏总纲!$E$4:$E$163,AJ$7:AJ$166,$BD48)</f>
        <v>2.0482352941176472E-2</v>
      </c>
      <c r="BS48" s="95">
        <f>求节点(节奏总纲!$E$4:$E$163,AM$7:AM$166,$BD48)</f>
        <v>5394.1589436003387</v>
      </c>
      <c r="BT48" s="95">
        <f>求节点(节奏总纲!$E$4:$E$163,AN$7:AN$166,$BD48)</f>
        <v>0.51950851021590327</v>
      </c>
      <c r="BU48" s="95">
        <f>求节点(节奏总纲!$E$4:$E$163,AO$7:AO$166,$BD48)</f>
        <v>898901065.96190906</v>
      </c>
    </row>
    <row r="49" spans="12:73" x14ac:dyDescent="0.15">
      <c r="L49" s="14">
        <v>43</v>
      </c>
      <c r="M49" s="91">
        <f>武将属性!$D47</f>
        <v>142.70631826124642</v>
      </c>
      <c r="N49" s="91">
        <f>武将属性!$S47</f>
        <v>6219.8866019633178</v>
      </c>
      <c r="O49" s="91">
        <f>武将属性!$S47</f>
        <v>6219.8866019633178</v>
      </c>
      <c r="P49" s="92">
        <f>武将属性!$AE47</f>
        <v>1.2070479667113714E-2</v>
      </c>
      <c r="Q49" s="92">
        <f>武将属性!$AE47</f>
        <v>1.2070479667113714E-2</v>
      </c>
      <c r="R49" s="92">
        <f>武将属性!BH47</f>
        <v>9.0396705107562647E-2</v>
      </c>
      <c r="S49" s="92">
        <f t="shared" si="2"/>
        <v>9.0396705107562647E-2</v>
      </c>
      <c r="T49" s="91">
        <f>战法技能效用!AL47</f>
        <v>0.96270136123793459</v>
      </c>
      <c r="U49" s="91">
        <f t="shared" si="3"/>
        <v>647511025.0428648</v>
      </c>
      <c r="V49" s="95">
        <f t="shared" si="4"/>
        <v>6605309.6210870761</v>
      </c>
      <c r="W49" s="95">
        <f t="shared" si="4"/>
        <v>151549.29298926221</v>
      </c>
      <c r="X49" s="95">
        <f t="shared" si="4"/>
        <v>151549.29298926221</v>
      </c>
      <c r="Y49" s="95">
        <f t="shared" si="5"/>
        <v>931377246.88004744</v>
      </c>
      <c r="Z49" s="95">
        <f t="shared" si="6"/>
        <v>931377246.88004744</v>
      </c>
      <c r="AA49" s="95">
        <f t="shared" si="7"/>
        <v>864473831.02459037</v>
      </c>
      <c r="AB49" s="95">
        <f t="shared" si="8"/>
        <v>864473831.02459037</v>
      </c>
      <c r="AC49" s="95">
        <f t="shared" si="9"/>
        <v>960532698.06302774</v>
      </c>
      <c r="AD49" s="91"/>
      <c r="AE49" s="14">
        <v>43</v>
      </c>
      <c r="AF49" s="91">
        <f>武将属性!$D47</f>
        <v>142.70631826124642</v>
      </c>
      <c r="AG49" s="91">
        <f>士兵属性!$D47</f>
        <v>447.4829771392794</v>
      </c>
      <c r="AH49" s="91">
        <f>士兵属性!$D47</f>
        <v>447.4829771392794</v>
      </c>
      <c r="AI49" s="92">
        <f>士兵属性!$P47</f>
        <v>1.2070479667113714E-2</v>
      </c>
      <c r="AJ49" s="92">
        <f>士兵属性!$P47</f>
        <v>1.2070479667113714E-2</v>
      </c>
      <c r="AK49" s="92">
        <f>士兵属性!AW47</f>
        <v>9.0396705107562647E-2</v>
      </c>
      <c r="AL49" s="92">
        <f t="shared" si="11"/>
        <v>9.0396705107562647E-2</v>
      </c>
      <c r="AM49" s="91">
        <f>带兵数!$E46</f>
        <v>4549.9026312380975</v>
      </c>
      <c r="AN49" s="91">
        <f>战法技能效用!AR47</f>
        <v>0.36635158689499064</v>
      </c>
      <c r="AO49" s="91">
        <f t="shared" si="12"/>
        <v>268996077.70634347</v>
      </c>
      <c r="AP49" s="95">
        <f t="shared" si="13"/>
        <v>4419481.7578851972</v>
      </c>
      <c r="AQ49" s="95">
        <f t="shared" si="14"/>
        <v>1260616.6010396103</v>
      </c>
      <c r="AR49" s="95">
        <f t="shared" si="14"/>
        <v>1260616.6010396103</v>
      </c>
      <c r="AS49" s="95">
        <f t="shared" si="15"/>
        <v>623166057.06944561</v>
      </c>
      <c r="AT49" s="95">
        <f t="shared" si="16"/>
        <v>623166057.06944561</v>
      </c>
      <c r="AU49" s="95">
        <f t="shared" si="17"/>
        <v>578402307.46875119</v>
      </c>
      <c r="AV49" s="95">
        <f t="shared" si="18"/>
        <v>578402307.46875119</v>
      </c>
      <c r="AW49" s="95">
        <f t="shared" si="19"/>
        <v>247963.31499116175</v>
      </c>
      <c r="AX49" s="95">
        <f t="shared" si="20"/>
        <v>825709100.16845846</v>
      </c>
      <c r="AZ49" s="14">
        <f t="shared" si="21"/>
        <v>0.85720026443764974</v>
      </c>
      <c r="BA49" s="14">
        <f t="shared" si="25"/>
        <v>0.41543088426723873</v>
      </c>
      <c r="BD49" s="14">
        <v>43</v>
      </c>
      <c r="BE49" s="95">
        <f>求节点(节奏总纲!$E$4:$E$163,M$7:M$166,$BD49)</f>
        <v>180.77580162463155</v>
      </c>
      <c r="BF49" s="95">
        <f>求节点(节奏总纲!$E$4:$E$163,N$7:N$166,$BD49)</f>
        <v>8997.496008263246</v>
      </c>
      <c r="BG49" s="95">
        <f>求节点(节奏总纲!$E$4:$E$163,O$7:O$166,$BD49)</f>
        <v>8997.496008263246</v>
      </c>
      <c r="BH49" s="95">
        <f>求节点(节奏总纲!$E$4:$E$163,P$7:P$166,$BD49)</f>
        <v>2.0796078431372551E-2</v>
      </c>
      <c r="BI49" s="95">
        <f>求节点(节奏总纲!$E$4:$E$163,Q$7:Q$166,$BD49)</f>
        <v>2.0796078431372551E-2</v>
      </c>
      <c r="BJ49" s="95">
        <f>求节点(节奏总纲!$E$4:$E$163,T$7:T$166,$BD49)</f>
        <v>1.1402139314436155</v>
      </c>
      <c r="BK49" s="95">
        <f>求节点(节奏总纲!$E$4:$E$163,U$7:U$166,$BD49)</f>
        <v>2119644946.961226</v>
      </c>
      <c r="BM49" s="14">
        <v>43</v>
      </c>
      <c r="BN49" s="95">
        <f>求节点(节奏总纲!$E$4:$E$163,AF$7:AF$166,$BD49)</f>
        <v>180.77580162463155</v>
      </c>
      <c r="BO49" s="95">
        <f>求节点(节奏总纲!$E$4:$E$163,AG$7:AG$166,$BD49)</f>
        <v>545.48550017942318</v>
      </c>
      <c r="BP49" s="95">
        <f>求节点(节奏总纲!$E$4:$E$163,AH$7:AH$166,$BD49)</f>
        <v>545.48550017942318</v>
      </c>
      <c r="BQ49" s="95">
        <f>求节点(节奏总纲!$E$4:$E$163,AI$7:AI$166,$BD49)</f>
        <v>2.0796078431372551E-2</v>
      </c>
      <c r="BR49" s="95">
        <f>求节点(节奏总纲!$E$4:$E$163,AJ$7:AJ$166,$BD49)</f>
        <v>2.0796078431372551E-2</v>
      </c>
      <c r="BS49" s="95">
        <f>求节点(节奏总纲!$E$4:$E$163,AM$7:AM$166,$BD49)</f>
        <v>5415.5592619607605</v>
      </c>
      <c r="BT49" s="95">
        <f>求节点(节奏总纲!$E$4:$E$163,AN$7:AN$166,$BD49)</f>
        <v>0.52493668948574823</v>
      </c>
      <c r="BU49" s="95">
        <f>求节点(节奏总纲!$E$4:$E$163,AO$7:AO$166,$BD49)</f>
        <v>928065039.98541462</v>
      </c>
    </row>
    <row r="50" spans="12:73" x14ac:dyDescent="0.15">
      <c r="L50" s="14">
        <v>44</v>
      </c>
      <c r="M50" s="91">
        <f>武将属性!$D48</f>
        <v>144.75264132342315</v>
      </c>
      <c r="N50" s="91">
        <f>武将属性!$S48</f>
        <v>6370.221438023882</v>
      </c>
      <c r="O50" s="91">
        <f>武将属性!$S48</f>
        <v>6370.221438023882</v>
      </c>
      <c r="P50" s="92">
        <f>武将属性!$AE48</f>
        <v>1.2575261187361783E-2</v>
      </c>
      <c r="Q50" s="92">
        <f>武将属性!$AE48</f>
        <v>1.2575261187361783E-2</v>
      </c>
      <c r="R50" s="92">
        <f>武将属性!BH48</f>
        <v>9.2649367376411745E-2</v>
      </c>
      <c r="S50" s="92">
        <f t="shared" si="2"/>
        <v>9.2649367376411745E-2</v>
      </c>
      <c r="T50" s="91">
        <f>战法技能效用!AL48</f>
        <v>0.97014989002300289</v>
      </c>
      <c r="U50" s="91">
        <f t="shared" si="3"/>
        <v>697734768.3240819</v>
      </c>
      <c r="V50" s="95">
        <f t="shared" si="4"/>
        <v>7027889.7522101989</v>
      </c>
      <c r="W50" s="95">
        <f t="shared" si="4"/>
        <v>159697.05519025476</v>
      </c>
      <c r="X50" s="95">
        <f t="shared" si="4"/>
        <v>159697.05519025476</v>
      </c>
      <c r="Y50" s="95">
        <f t="shared" si="5"/>
        <v>1004671596.8246503</v>
      </c>
      <c r="Z50" s="95">
        <f t="shared" si="6"/>
        <v>1004671596.8246503</v>
      </c>
      <c r="AA50" s="95">
        <f t="shared" si="7"/>
        <v>931044884.97066772</v>
      </c>
      <c r="AB50" s="95">
        <f t="shared" si="8"/>
        <v>931044884.97066772</v>
      </c>
      <c r="AC50" s="95">
        <f t="shared" si="9"/>
        <v>1032718992.3101395</v>
      </c>
      <c r="AD50" s="91"/>
      <c r="AE50" s="14">
        <v>44</v>
      </c>
      <c r="AF50" s="91">
        <f>武将属性!$D48</f>
        <v>144.75264132342315</v>
      </c>
      <c r="AG50" s="91">
        <f>士兵属性!$D48</f>
        <v>453.43126499508361</v>
      </c>
      <c r="AH50" s="91">
        <f>士兵属性!$D48</f>
        <v>453.43126499508361</v>
      </c>
      <c r="AI50" s="92">
        <f>士兵属性!$P48</f>
        <v>1.2575261187361783E-2</v>
      </c>
      <c r="AJ50" s="92">
        <f>士兵属性!$P48</f>
        <v>1.2575261187361783E-2</v>
      </c>
      <c r="AK50" s="92">
        <f>士兵属性!AW48</f>
        <v>9.2649367376411745E-2</v>
      </c>
      <c r="AL50" s="92">
        <f t="shared" si="11"/>
        <v>9.2649367376411745E-2</v>
      </c>
      <c r="AM50" s="91">
        <f>带兵数!$E47</f>
        <v>4612.2429488480666</v>
      </c>
      <c r="AN50" s="91">
        <f>战法技能效用!AR48</f>
        <v>0.37428542018108957</v>
      </c>
      <c r="AO50" s="91">
        <f t="shared" si="12"/>
        <v>292734500.3009029</v>
      </c>
      <c r="AP50" s="95">
        <f t="shared" si="13"/>
        <v>4729296.6227404</v>
      </c>
      <c r="AQ50" s="95">
        <f t="shared" si="14"/>
        <v>1350381.8192724404</v>
      </c>
      <c r="AR50" s="95">
        <f t="shared" si="14"/>
        <v>1350381.8192724404</v>
      </c>
      <c r="AS50" s="95">
        <f t="shared" si="15"/>
        <v>676076341.1707989</v>
      </c>
      <c r="AT50" s="95">
        <f t="shared" si="16"/>
        <v>676076341.1707989</v>
      </c>
      <c r="AU50" s="95">
        <f t="shared" si="17"/>
        <v>626530521.30289125</v>
      </c>
      <c r="AV50" s="95">
        <f t="shared" si="18"/>
        <v>626530521.30289125</v>
      </c>
      <c r="AW50" s="95">
        <f t="shared" si="19"/>
        <v>265513.04574794427</v>
      </c>
      <c r="AX50" s="95">
        <f t="shared" si="20"/>
        <v>891089038.05205417</v>
      </c>
      <c r="AZ50" s="14">
        <f t="shared" si="21"/>
        <v>0.86224007528769786</v>
      </c>
      <c r="BA50" s="14">
        <f t="shared" si="25"/>
        <v>0.4195498255075264</v>
      </c>
      <c r="BD50" s="14">
        <v>44</v>
      </c>
      <c r="BE50" s="95">
        <f>求节点(节奏总纲!$E$4:$E$163,M$7:M$166,$BD50)</f>
        <v>181.93117086136994</v>
      </c>
      <c r="BF50" s="95">
        <f>求节点(节奏总纲!$E$4:$E$163,N$7:N$166,$BD50)</f>
        <v>9084.6311001230424</v>
      </c>
      <c r="BG50" s="95">
        <f>求节点(节奏总纲!$E$4:$E$163,O$7:O$166,$BD50)</f>
        <v>9084.6311001230424</v>
      </c>
      <c r="BH50" s="95">
        <f>求节点(节奏总纲!$E$4:$E$163,P$7:P$166,$BD50)</f>
        <v>2.1109803921568627E-2</v>
      </c>
      <c r="BI50" s="95">
        <f>求节点(节奏总纲!$E$4:$E$163,Q$7:Q$166,$BD50)</f>
        <v>2.1109803921568627E-2</v>
      </c>
      <c r="BJ50" s="95">
        <f>求节点(节奏总纲!$E$4:$E$163,T$7:T$166,$BD50)</f>
        <v>1.1465917679471544</v>
      </c>
      <c r="BK50" s="95">
        <f>求节点(节奏总纲!$E$4:$E$163,U$7:U$166,$BD50)</f>
        <v>2187893362.9710617</v>
      </c>
      <c r="BM50" s="14">
        <v>44</v>
      </c>
      <c r="BN50" s="95">
        <f>求节点(节奏总纲!$E$4:$E$163,AF$7:AF$166,$BD50)</f>
        <v>181.93117086136994</v>
      </c>
      <c r="BO50" s="95">
        <f>求节点(节奏总纲!$E$4:$E$163,AG$7:AG$166,$BD50)</f>
        <v>548.0883143086628</v>
      </c>
      <c r="BP50" s="95">
        <f>求节点(节奏总纲!$E$4:$E$163,AH$7:AH$166,$BD50)</f>
        <v>548.0883143086628</v>
      </c>
      <c r="BQ50" s="95">
        <f>求节点(节奏总纲!$E$4:$E$163,AI$7:AI$166,$BD50)</f>
        <v>2.1109803921568627E-2</v>
      </c>
      <c r="BR50" s="95">
        <f>求节点(节奏总纲!$E$4:$E$163,AJ$7:AJ$166,$BD50)</f>
        <v>2.1109803921568627E-2</v>
      </c>
      <c r="BS50" s="95">
        <f>求节点(节奏总纲!$E$4:$E$163,AM$7:AM$166,$BD50)</f>
        <v>5436.9595803211823</v>
      </c>
      <c r="BT50" s="95">
        <f>求节点(节奏总纲!$E$4:$E$163,AN$7:AN$166,$BD50)</f>
        <v>0.53036486875559319</v>
      </c>
      <c r="BU50" s="95">
        <f>求节点(节奏总纲!$E$4:$E$163,AO$7:AO$166,$BD50)</f>
        <v>957229014.00892031</v>
      </c>
    </row>
    <row r="51" spans="12:73" x14ac:dyDescent="0.15">
      <c r="L51" s="14">
        <v>45</v>
      </c>
      <c r="M51" s="91">
        <f>武将属性!$D49</f>
        <v>146.86631309953395</v>
      </c>
      <c r="N51" s="91">
        <f>武将属性!$S49</f>
        <v>6523.9904670005471</v>
      </c>
      <c r="O51" s="91">
        <f>武将属性!$S49</f>
        <v>6523.9904670005471</v>
      </c>
      <c r="P51" s="92">
        <f>武将属性!$AE49</f>
        <v>1.3218278649466939E-2</v>
      </c>
      <c r="Q51" s="92">
        <f>武将属性!$AE49</f>
        <v>1.3218278649466939E-2</v>
      </c>
      <c r="R51" s="92">
        <f>武将属性!BH49</f>
        <v>9.4904685127511768E-2</v>
      </c>
      <c r="S51" s="92">
        <f t="shared" si="2"/>
        <v>9.4904685127511768E-2</v>
      </c>
      <c r="T51" s="91">
        <f>战法技能效用!AL49</f>
        <v>0.97790093260598088</v>
      </c>
      <c r="U51" s="91">
        <f t="shared" si="3"/>
        <v>752413479.61440897</v>
      </c>
      <c r="V51" s="95">
        <f t="shared" si="4"/>
        <v>7482885.0378819238</v>
      </c>
      <c r="W51" s="95">
        <f t="shared" si="4"/>
        <v>168452.68895168242</v>
      </c>
      <c r="X51" s="95">
        <f t="shared" si="4"/>
        <v>168452.68895168242</v>
      </c>
      <c r="Y51" s="95">
        <f t="shared" si="5"/>
        <v>1084646576.1812308</v>
      </c>
      <c r="Z51" s="95">
        <f t="shared" si="6"/>
        <v>1084646576.1812308</v>
      </c>
      <c r="AA51" s="95">
        <f t="shared" si="7"/>
        <v>1003725485.6877317</v>
      </c>
      <c r="AB51" s="95">
        <f t="shared" si="8"/>
        <v>1003725485.6877317</v>
      </c>
      <c r="AC51" s="95">
        <f t="shared" si="9"/>
        <v>1111262671.19296</v>
      </c>
      <c r="AD51" s="91"/>
      <c r="AE51" s="14">
        <v>45</v>
      </c>
      <c r="AF51" s="91">
        <f>武将属性!$D49</f>
        <v>146.86631309953395</v>
      </c>
      <c r="AG51" s="91">
        <f>士兵属性!$D49</f>
        <v>459.42079528363786</v>
      </c>
      <c r="AH51" s="91">
        <f>士兵属性!$D49</f>
        <v>459.42079528363786</v>
      </c>
      <c r="AI51" s="92">
        <f>士兵属性!$P49</f>
        <v>1.3218278649466939E-2</v>
      </c>
      <c r="AJ51" s="92">
        <f>士兵属性!$P49</f>
        <v>1.3218278649466939E-2</v>
      </c>
      <c r="AK51" s="92">
        <f>士兵属性!AW49</f>
        <v>9.4904685127511768E-2</v>
      </c>
      <c r="AL51" s="92">
        <f t="shared" si="11"/>
        <v>9.4904685127511768E-2</v>
      </c>
      <c r="AM51" s="91">
        <f>带兵数!$E48</f>
        <v>4677.6809338257735</v>
      </c>
      <c r="AN51" s="91">
        <f>战法技能效用!AR49</f>
        <v>0.38286993353729798</v>
      </c>
      <c r="AO51" s="91">
        <f t="shared" si="12"/>
        <v>319268451.35679483</v>
      </c>
      <c r="AP51" s="95">
        <f t="shared" si="13"/>
        <v>5068761.4575020922</v>
      </c>
      <c r="AQ51" s="95">
        <f t="shared" si="14"/>
        <v>1449300.3264963094</v>
      </c>
      <c r="AR51" s="95">
        <f t="shared" si="14"/>
        <v>1449300.3264963094</v>
      </c>
      <c r="AS51" s="95">
        <f t="shared" si="15"/>
        <v>734718592.16418207</v>
      </c>
      <c r="AT51" s="95">
        <f t="shared" si="16"/>
        <v>734718592.16418207</v>
      </c>
      <c r="AU51" s="95">
        <f t="shared" si="17"/>
        <v>679904212.08002841</v>
      </c>
      <c r="AV51" s="95">
        <f t="shared" si="18"/>
        <v>679904212.08002841</v>
      </c>
      <c r="AW51" s="95">
        <f t="shared" si="19"/>
        <v>284687.52701317554</v>
      </c>
      <c r="AX51" s="95">
        <f t="shared" si="20"/>
        <v>962980960.76265848</v>
      </c>
      <c r="AZ51" s="14">
        <f t="shared" si="21"/>
        <v>0.86805219622846874</v>
      </c>
      <c r="BA51" s="14">
        <f t="shared" si="25"/>
        <v>0.42432579958616778</v>
      </c>
      <c r="BD51" s="14">
        <v>45</v>
      </c>
      <c r="BE51" s="95">
        <f>求节点(节奏总纲!$E$4:$E$163,M$7:M$166,$BD51)</f>
        <v>183.06956737991192</v>
      </c>
      <c r="BF51" s="95">
        <f>求节点(节奏总纲!$E$4:$E$163,N$7:N$166,$BD51)</f>
        <v>9169.5789669285405</v>
      </c>
      <c r="BG51" s="95">
        <f>求节点(节奏总纲!$E$4:$E$163,O$7:O$166,$BD51)</f>
        <v>9169.5789669285405</v>
      </c>
      <c r="BH51" s="95">
        <f>求节点(节奏总纲!$E$4:$E$163,P$7:P$166,$BD51)</f>
        <v>2.1376742415830628E-2</v>
      </c>
      <c r="BI51" s="95">
        <f>求节点(节奏总纲!$E$4:$E$163,Q$7:Q$166,$BD51)</f>
        <v>2.1376742415830628E-2</v>
      </c>
      <c r="BJ51" s="95">
        <f>求节点(节奏总纲!$E$4:$E$163,T$7:T$166,$BD51)</f>
        <v>1.1527672726523304</v>
      </c>
      <c r="BK51" s="95">
        <f>求节点(节奏总纲!$E$4:$E$163,U$7:U$166,$BD51)</f>
        <v>2257818761.0012732</v>
      </c>
      <c r="BM51" s="14">
        <v>45</v>
      </c>
      <c r="BN51" s="95">
        <f>求节点(节奏总纲!$E$4:$E$163,AF$7:AF$166,$BD51)</f>
        <v>183.06956737991192</v>
      </c>
      <c r="BO51" s="95">
        <f>求节点(节奏总纲!$E$4:$E$163,AG$7:AG$166,$BD51)</f>
        <v>550.63890482791942</v>
      </c>
      <c r="BP51" s="95">
        <f>求节点(节奏总纲!$E$4:$E$163,AH$7:AH$166,$BD51)</f>
        <v>550.63890482791942</v>
      </c>
      <c r="BQ51" s="95">
        <f>求节点(节奏总纲!$E$4:$E$163,AI$7:AI$166,$BD51)</f>
        <v>2.1376742415830628E-2</v>
      </c>
      <c r="BR51" s="95">
        <f>求节点(节奏总纲!$E$4:$E$163,AJ$7:AJ$166,$BD51)</f>
        <v>2.1376742415830628E-2</v>
      </c>
      <c r="BS51" s="95">
        <f>求节点(节奏总纲!$E$4:$E$163,AM$7:AM$166,$BD51)</f>
        <v>5457.1618769588194</v>
      </c>
      <c r="BT51" s="95">
        <f>求节点(节奏总纲!$E$4:$E$163,AN$7:AN$166,$BD51)</f>
        <v>0.53558106566978092</v>
      </c>
      <c r="BU51" s="95">
        <f>求节点(节奏总纲!$E$4:$E$163,AO$7:AO$166,$BD51)</f>
        <v>986992917.49661732</v>
      </c>
    </row>
    <row r="52" spans="12:73" x14ac:dyDescent="0.15">
      <c r="L52" s="14">
        <v>46</v>
      </c>
      <c r="M52" s="91">
        <f>武将属性!$D50</f>
        <v>148.97998487564476</v>
      </c>
      <c r="N52" s="91">
        <f>武将属性!$S50</f>
        <v>6677.7594959772105</v>
      </c>
      <c r="O52" s="91">
        <f>武将属性!$S50</f>
        <v>6677.7594959772105</v>
      </c>
      <c r="P52" s="92">
        <f>武将属性!$AE50</f>
        <v>1.3844833009823853E-2</v>
      </c>
      <c r="Q52" s="92">
        <f>武将属性!$AE50</f>
        <v>1.3844833009823853E-2</v>
      </c>
      <c r="R52" s="92">
        <f>武将属性!BH50</f>
        <v>9.7162450800589287E-2</v>
      </c>
      <c r="S52" s="92">
        <f t="shared" si="2"/>
        <v>9.7162450800589287E-2</v>
      </c>
      <c r="T52" s="91">
        <f>战法技能效用!AL50</f>
        <v>0.98564667985322352</v>
      </c>
      <c r="U52" s="91">
        <f t="shared" si="3"/>
        <v>810248593.38617051</v>
      </c>
      <c r="V52" s="95">
        <f t="shared" si="4"/>
        <v>7959663.3296420239</v>
      </c>
      <c r="W52" s="95">
        <f t="shared" si="4"/>
        <v>177579.10017269358</v>
      </c>
      <c r="X52" s="95">
        <f t="shared" si="4"/>
        <v>177579.10017269358</v>
      </c>
      <c r="Y52" s="95">
        <f t="shared" si="5"/>
        <v>1169637092.2411187</v>
      </c>
      <c r="Z52" s="95">
        <f t="shared" si="6"/>
        <v>1169637092.2411187</v>
      </c>
      <c r="AA52" s="95">
        <f t="shared" si="7"/>
        <v>1080815809.5458</v>
      </c>
      <c r="AB52" s="95">
        <f t="shared" si="8"/>
        <v>1080815809.5458</v>
      </c>
      <c r="AC52" s="95">
        <f t="shared" si="9"/>
        <v>1194402342.0651536</v>
      </c>
      <c r="AD52" s="91"/>
      <c r="AE52" s="14">
        <v>46</v>
      </c>
      <c r="AF52" s="91">
        <f>武将属性!$D50</f>
        <v>148.97998487564476</v>
      </c>
      <c r="AG52" s="91">
        <f>士兵属性!$D50</f>
        <v>465.88196567286434</v>
      </c>
      <c r="AH52" s="91">
        <f>士兵属性!$D50</f>
        <v>465.88196567286434</v>
      </c>
      <c r="AI52" s="92">
        <f>士兵属性!$P50</f>
        <v>1.3844833009823853E-2</v>
      </c>
      <c r="AJ52" s="92">
        <f>士兵属性!$P50</f>
        <v>1.3844833009823853E-2</v>
      </c>
      <c r="AK52" s="92">
        <f>士兵属性!AW50</f>
        <v>9.7162450800589287E-2</v>
      </c>
      <c r="AL52" s="92">
        <f t="shared" si="11"/>
        <v>9.7162450800589287E-2</v>
      </c>
      <c r="AM52" s="91">
        <f>带兵数!$E49</f>
        <v>4740.7110785373725</v>
      </c>
      <c r="AN52" s="91">
        <f>战法技能效用!AR50</f>
        <v>0.39145692655630537</v>
      </c>
      <c r="AO52" s="91">
        <f t="shared" si="12"/>
        <v>348193842.24111539</v>
      </c>
      <c r="AP52" s="95">
        <f t="shared" si="13"/>
        <v>5431641.7956757778</v>
      </c>
      <c r="AQ52" s="95">
        <f t="shared" si="14"/>
        <v>1553560.3965156763</v>
      </c>
      <c r="AR52" s="95">
        <f t="shared" si="14"/>
        <v>1553560.3965156763</v>
      </c>
      <c r="AS52" s="95">
        <f t="shared" si="15"/>
        <v>798155581.82349229</v>
      </c>
      <c r="AT52" s="95">
        <f t="shared" si="16"/>
        <v>798155581.82349229</v>
      </c>
      <c r="AU52" s="95">
        <f t="shared" si="17"/>
        <v>737544300.73616457</v>
      </c>
      <c r="AV52" s="95">
        <f t="shared" si="18"/>
        <v>737544300.73616457</v>
      </c>
      <c r="AW52" s="95">
        <f t="shared" si="19"/>
        <v>305344.81402884424</v>
      </c>
      <c r="AX52" s="95">
        <f t="shared" si="20"/>
        <v>1040313584.2824817</v>
      </c>
      <c r="AZ52" s="14">
        <f t="shared" si="21"/>
        <v>0.87511920446025038</v>
      </c>
      <c r="BA52" s="14">
        <f t="shared" si="25"/>
        <v>0.42973705240999244</v>
      </c>
      <c r="BD52" s="14">
        <v>46</v>
      </c>
      <c r="BE52" s="95">
        <f>求节点(节奏总纲!$E$4:$E$163,M$7:M$166,$BD52)</f>
        <v>184.20032678676873</v>
      </c>
      <c r="BF52" s="95">
        <f>求节点(节奏总纲!$E$4:$E$163,N$7:N$166,$BD52)</f>
        <v>9253.5426612622596</v>
      </c>
      <c r="BG52" s="95">
        <f>求节点(节奏总纲!$E$4:$E$163,O$7:O$166,$BD52)</f>
        <v>9253.5426612622596</v>
      </c>
      <c r="BH52" s="95">
        <f>求节点(节奏总纲!$E$4:$E$163,P$7:P$166,$BD52)</f>
        <v>2.1622628447592177E-2</v>
      </c>
      <c r="BI52" s="95">
        <f>求节点(节奏总纲!$E$4:$E$163,Q$7:Q$166,$BD52)</f>
        <v>2.1622628447592177E-2</v>
      </c>
      <c r="BJ52" s="95">
        <f>求节点(节奏总纲!$E$4:$E$163,T$7:T$166,$BD52)</f>
        <v>1.1588517353379741</v>
      </c>
      <c r="BK52" s="95">
        <f>求节点(节奏总纲!$E$4:$E$163,U$7:U$166,$BD52)</f>
        <v>2328498740.5213413</v>
      </c>
      <c r="BM52" s="14">
        <v>46</v>
      </c>
      <c r="BN52" s="95">
        <f>求节点(节奏总纲!$E$4:$E$163,AF$7:AF$166,$BD52)</f>
        <v>184.20032678676873</v>
      </c>
      <c r="BO52" s="95">
        <f>求节点(节奏总纲!$E$4:$E$163,AG$7:AG$166,$BD52)</f>
        <v>553.16599660422696</v>
      </c>
      <c r="BP52" s="95">
        <f>求节点(节奏总纲!$E$4:$E$163,AH$7:AH$166,$BD52)</f>
        <v>553.16599660422696</v>
      </c>
      <c r="BQ52" s="95">
        <f>求节点(节奏总纲!$E$4:$E$163,AI$7:AI$166,$BD52)</f>
        <v>2.1622628447592177E-2</v>
      </c>
      <c r="BR52" s="95">
        <f>求节点(节奏总纲!$E$4:$E$163,AJ$7:AJ$166,$BD52)</f>
        <v>2.1622628447592177E-2</v>
      </c>
      <c r="BS52" s="95">
        <f>求节点(节奏总纲!$E$4:$E$163,AM$7:AM$166,$BD52)</f>
        <v>5476.8251069842463</v>
      </c>
      <c r="BT52" s="95">
        <f>求节点(节奏总纲!$E$4:$E$163,AN$7:AN$166,$BD52)</f>
        <v>0.54070187816135007</v>
      </c>
      <c r="BU52" s="95">
        <f>求节点(节奏总纲!$E$4:$E$163,AO$7:AO$166,$BD52)</f>
        <v>1017026767.6285828</v>
      </c>
    </row>
    <row r="53" spans="12:73" x14ac:dyDescent="0.15">
      <c r="L53" s="14">
        <v>47</v>
      </c>
      <c r="M53" s="91">
        <f>武将属性!$D51</f>
        <v>151.09365665175557</v>
      </c>
      <c r="N53" s="91">
        <f>武将属性!$S51</f>
        <v>6831.5285249538747</v>
      </c>
      <c r="O53" s="91">
        <f>武将属性!$S51</f>
        <v>6831.5285249538747</v>
      </c>
      <c r="P53" s="92">
        <f>武将属性!$AE51</f>
        <v>1.4167590690121487E-2</v>
      </c>
      <c r="Q53" s="92">
        <f>武将属性!$AE51</f>
        <v>1.4167590690121487E-2</v>
      </c>
      <c r="R53" s="92">
        <f>武将属性!BH51</f>
        <v>9.9423226887315322E-2</v>
      </c>
      <c r="S53" s="92">
        <f t="shared" si="2"/>
        <v>9.9423226887315322E-2</v>
      </c>
      <c r="T53" s="91">
        <f>战法技能效用!AL51</f>
        <v>0.99338727866706578</v>
      </c>
      <c r="U53" s="91">
        <f t="shared" si="3"/>
        <v>870872644.15308499</v>
      </c>
      <c r="V53" s="95">
        <f t="shared" si="4"/>
        <v>8456392.8790838793</v>
      </c>
      <c r="W53" s="95">
        <f t="shared" si="4"/>
        <v>187030.95764256903</v>
      </c>
      <c r="X53" s="95">
        <f t="shared" si="4"/>
        <v>187030.95764256903</v>
      </c>
      <c r="Y53" s="95">
        <f t="shared" si="5"/>
        <v>1259858167.3421402</v>
      </c>
      <c r="Z53" s="95">
        <f t="shared" si="6"/>
        <v>1259858167.3421402</v>
      </c>
      <c r="AA53" s="95">
        <f t="shared" si="7"/>
        <v>1162161477.888813</v>
      </c>
      <c r="AB53" s="95">
        <f t="shared" si="8"/>
        <v>1162161477.888813</v>
      </c>
      <c r="AC53" s="95">
        <f t="shared" si="9"/>
        <v>1281945897.6772692</v>
      </c>
      <c r="AD53" s="91"/>
      <c r="AE53" s="14">
        <v>47</v>
      </c>
      <c r="AF53" s="91">
        <f>武将属性!$D51</f>
        <v>151.09365665175557</v>
      </c>
      <c r="AG53" s="91">
        <f>士兵属性!$D51</f>
        <v>472.66072296283801</v>
      </c>
      <c r="AH53" s="91">
        <f>士兵属性!$D51</f>
        <v>472.66072296283801</v>
      </c>
      <c r="AI53" s="92">
        <f>士兵属性!$P51</f>
        <v>1.4167590690121487E-2</v>
      </c>
      <c r="AJ53" s="92">
        <f>士兵属性!$P51</f>
        <v>1.4167590690121487E-2</v>
      </c>
      <c r="AK53" s="92">
        <f>士兵属性!AW51</f>
        <v>9.9423226887315322E-2</v>
      </c>
      <c r="AL53" s="92">
        <f t="shared" si="11"/>
        <v>9.9423226887315322E-2</v>
      </c>
      <c r="AM53" s="91">
        <f>带兵数!$E50</f>
        <v>4804.9456349782722</v>
      </c>
      <c r="AN53" s="91">
        <f>战法技能效用!AR51</f>
        <v>0.40057024444401834</v>
      </c>
      <c r="AO53" s="91">
        <f t="shared" si="12"/>
        <v>380111733.58191437</v>
      </c>
      <c r="AP53" s="95">
        <f t="shared" si="13"/>
        <v>5823095.7871149806</v>
      </c>
      <c r="AQ53" s="95">
        <f t="shared" si="14"/>
        <v>1664928.7181735041</v>
      </c>
      <c r="AR53" s="95">
        <f t="shared" si="14"/>
        <v>1664928.7181735041</v>
      </c>
      <c r="AS53" s="95">
        <f t="shared" si="15"/>
        <v>867541857.56411922</v>
      </c>
      <c r="AT53" s="95">
        <f t="shared" si="16"/>
        <v>867541857.56411922</v>
      </c>
      <c r="AU53" s="95">
        <f t="shared" si="17"/>
        <v>800267643.97148132</v>
      </c>
      <c r="AV53" s="95">
        <f t="shared" si="18"/>
        <v>800267643.97148132</v>
      </c>
      <c r="AW53" s="95">
        <f t="shared" si="19"/>
        <v>327556.84305137338</v>
      </c>
      <c r="AX53" s="95">
        <f t="shared" si="20"/>
        <v>1123751435.8672843</v>
      </c>
      <c r="AZ53" s="14">
        <f t="shared" si="21"/>
        <v>0.88415865218881806</v>
      </c>
      <c r="BA53" s="14">
        <f t="shared" si="25"/>
        <v>0.43647223980903577</v>
      </c>
      <c r="BD53" s="14">
        <v>47</v>
      </c>
      <c r="BE53" s="95">
        <f>求节点(节奏总纲!$E$4:$E$163,M$7:M$166,$BD53)</f>
        <v>185.33108619362554</v>
      </c>
      <c r="BF53" s="95">
        <f>求节点(节奏总纲!$E$4:$E$163,N$7:N$166,$BD53)</f>
        <v>9337.5063555959787</v>
      </c>
      <c r="BG53" s="95">
        <f>求节点(节奏总纲!$E$4:$E$163,O$7:O$166,$BD53)</f>
        <v>9337.5063555959787</v>
      </c>
      <c r="BH53" s="95">
        <f>求节点(节奏总纲!$E$4:$E$163,P$7:P$166,$BD53)</f>
        <v>2.1868514479353722E-2</v>
      </c>
      <c r="BI53" s="95">
        <f>求节点(节奏总纲!$E$4:$E$163,Q$7:Q$166,$BD53)</f>
        <v>2.1868514479353722E-2</v>
      </c>
      <c r="BJ53" s="95">
        <f>求节点(节奏总纲!$E$4:$E$163,T$7:T$166,$BD53)</f>
        <v>1.1649361980236179</v>
      </c>
      <c r="BK53" s="95">
        <f>求节点(节奏总纲!$E$4:$E$163,U$7:U$166,$BD53)</f>
        <v>2399178720.04141</v>
      </c>
      <c r="BM53" s="14">
        <v>47</v>
      </c>
      <c r="BN53" s="95">
        <f>求节点(节奏总纲!$E$4:$E$163,AF$7:AF$166,$BD53)</f>
        <v>185.33108619362554</v>
      </c>
      <c r="BO53" s="95">
        <f>求节点(节奏总纲!$E$4:$E$163,AG$7:AG$166,$BD53)</f>
        <v>555.69308838053462</v>
      </c>
      <c r="BP53" s="95">
        <f>求节点(节奏总纲!$E$4:$E$163,AH$7:AH$166,$BD53)</f>
        <v>555.69308838053462</v>
      </c>
      <c r="BQ53" s="95">
        <f>求节点(节奏总纲!$E$4:$E$163,AI$7:AI$166,$BD53)</f>
        <v>2.1868514479353722E-2</v>
      </c>
      <c r="BR53" s="95">
        <f>求节点(节奏总纲!$E$4:$E$163,AJ$7:AJ$166,$BD53)</f>
        <v>2.1868514479353722E-2</v>
      </c>
      <c r="BS53" s="95">
        <f>求节点(节奏总纲!$E$4:$E$163,AM$7:AM$166,$BD53)</f>
        <v>5496.4883370096741</v>
      </c>
      <c r="BT53" s="95">
        <f>求节点(节奏总纲!$E$4:$E$163,AN$7:AN$166,$BD53)</f>
        <v>0.54582269065291922</v>
      </c>
      <c r="BU53" s="95">
        <f>求节点(节奏总纲!$E$4:$E$163,AO$7:AO$166,$BD53)</f>
        <v>1047060617.7605484</v>
      </c>
    </row>
    <row r="54" spans="12:73" x14ac:dyDescent="0.15">
      <c r="L54" s="14">
        <v>48</v>
      </c>
      <c r="M54" s="91">
        <f>武将属性!$D52</f>
        <v>153.20732842786637</v>
      </c>
      <c r="N54" s="91">
        <f>武将属性!$S52</f>
        <v>6985.2975539305389</v>
      </c>
      <c r="O54" s="91">
        <f>武将属性!$S52</f>
        <v>6985.2975539305389</v>
      </c>
      <c r="P54" s="92">
        <f>武将属性!$AE52</f>
        <v>1.450937908092163E-2</v>
      </c>
      <c r="Q54" s="92">
        <f>武将属性!$AE52</f>
        <v>1.450937908092163E-2</v>
      </c>
      <c r="R54" s="92">
        <f>武将属性!BH52</f>
        <v>0.10065560957384334</v>
      </c>
      <c r="S54" s="92">
        <f t="shared" si="2"/>
        <v>0.10065560957384334</v>
      </c>
      <c r="T54" s="91">
        <f>战法技能效用!AL52</f>
        <v>1.001122870565843</v>
      </c>
      <c r="U54" s="91">
        <f t="shared" si="3"/>
        <v>933150978.64331329</v>
      </c>
      <c r="V54" s="95">
        <f t="shared" si="4"/>
        <v>8961112.3910879791</v>
      </c>
      <c r="W54" s="95">
        <f t="shared" si="4"/>
        <v>196542.53502886515</v>
      </c>
      <c r="X54" s="95">
        <f t="shared" si="4"/>
        <v>196542.53502886515</v>
      </c>
      <c r="Y54" s="95">
        <f t="shared" si="5"/>
        <v>1353272939.1069829</v>
      </c>
      <c r="Z54" s="95">
        <f t="shared" si="6"/>
        <v>1353272939.1069829</v>
      </c>
      <c r="AA54" s="95">
        <f t="shared" si="7"/>
        <v>1247354828.557143</v>
      </c>
      <c r="AB54" s="95">
        <f t="shared" si="8"/>
        <v>1247354828.557143</v>
      </c>
      <c r="AC54" s="95">
        <f t="shared" si="9"/>
        <v>1372137722.6499159</v>
      </c>
      <c r="AD54" s="91"/>
      <c r="AE54" s="14">
        <v>48</v>
      </c>
      <c r="AF54" s="91">
        <f>武将属性!$D52</f>
        <v>153.20732842786637</v>
      </c>
      <c r="AG54" s="91">
        <f>士兵属性!$D52</f>
        <v>479.91319975813633</v>
      </c>
      <c r="AH54" s="91">
        <f>士兵属性!$D52</f>
        <v>479.91319975813633</v>
      </c>
      <c r="AI54" s="92">
        <f>士兵属性!$P52</f>
        <v>1.450937908092163E-2</v>
      </c>
      <c r="AJ54" s="92">
        <f>士兵属性!$P52</f>
        <v>1.450937908092163E-2</v>
      </c>
      <c r="AK54" s="92">
        <f>士兵属性!AW52</f>
        <v>0.10065560957384334</v>
      </c>
      <c r="AL54" s="92">
        <f t="shared" si="11"/>
        <v>0.10065560957384334</v>
      </c>
      <c r="AM54" s="91">
        <f>带兵数!$E51</f>
        <v>4868.6017902912299</v>
      </c>
      <c r="AN54" s="91">
        <f>战法技能效用!AR52</f>
        <v>0.40968693700698544</v>
      </c>
      <c r="AO54" s="91">
        <f t="shared" si="12"/>
        <v>414480230.3034001</v>
      </c>
      <c r="AP54" s="95">
        <f t="shared" si="13"/>
        <v>6233816.5629505413</v>
      </c>
      <c r="AQ54" s="95">
        <f t="shared" si="14"/>
        <v>1779983.007908595</v>
      </c>
      <c r="AR54" s="95">
        <f t="shared" si="14"/>
        <v>1779983.007908595</v>
      </c>
      <c r="AS54" s="95">
        <f t="shared" si="15"/>
        <v>941407148.33436382</v>
      </c>
      <c r="AT54" s="95">
        <f t="shared" si="16"/>
        <v>941407148.33436382</v>
      </c>
      <c r="AU54" s="95">
        <f t="shared" si="17"/>
        <v>867724993.36901879</v>
      </c>
      <c r="AV54" s="95">
        <f t="shared" si="18"/>
        <v>867724993.36901879</v>
      </c>
      <c r="AW54" s="95">
        <f t="shared" si="19"/>
        <v>350916.90700357204</v>
      </c>
      <c r="AX54" s="95">
        <f t="shared" si="20"/>
        <v>1211953261.983434</v>
      </c>
      <c r="AZ54" s="14">
        <f t="shared" si="21"/>
        <v>0.89506394876235307</v>
      </c>
      <c r="BA54" s="14">
        <f t="shared" si="25"/>
        <v>0.44417274352110026</v>
      </c>
      <c r="BD54" s="14">
        <v>48</v>
      </c>
      <c r="BE54" s="95">
        <f>求节点(节奏总纲!$E$4:$E$163,M$7:M$166,$BD54)</f>
        <v>186.40621549278032</v>
      </c>
      <c r="BF54" s="95">
        <f>求节点(节奏总纲!$E$4:$E$163,N$7:N$166,$BD54)</f>
        <v>9417.1618396320209</v>
      </c>
      <c r="BG54" s="95">
        <f>求节点(节奏总纲!$E$4:$E$163,O$7:O$166,$BD54)</f>
        <v>9417.1618396320209</v>
      </c>
      <c r="BH54" s="95">
        <f>求节点(节奏总纲!$E$4:$E$163,P$7:P$166,$BD54)</f>
        <v>2.205945945945946E-2</v>
      </c>
      <c r="BI54" s="95">
        <f>求节点(节奏总纲!$E$4:$E$163,Q$7:Q$166,$BD54)</f>
        <v>2.205945945945946E-2</v>
      </c>
      <c r="BJ54" s="95">
        <f>求节点(节奏总纲!$E$4:$E$163,T$7:T$166,$BD54)</f>
        <v>1.1707039653891966</v>
      </c>
      <c r="BK54" s="95">
        <f>求节点(节奏总纲!$E$4:$E$163,U$7:U$166,$BD54)</f>
        <v>2468643758.1808763</v>
      </c>
      <c r="BM54" s="14">
        <v>48</v>
      </c>
      <c r="BN54" s="95">
        <f>求节点(节奏总纲!$E$4:$E$163,AF$7:AF$166,$BD54)</f>
        <v>186.40621549278032</v>
      </c>
      <c r="BO54" s="95">
        <f>求节点(节奏总纲!$E$4:$E$163,AG$7:AG$166,$BD54)</f>
        <v>558.09980440858214</v>
      </c>
      <c r="BP54" s="95">
        <f>求节点(节奏总纲!$E$4:$E$163,AH$7:AH$166,$BD54)</f>
        <v>558.09980440858214</v>
      </c>
      <c r="BQ54" s="95">
        <f>求节点(节奏总纲!$E$4:$E$163,AI$7:AI$166,$BD54)</f>
        <v>2.205945945945946E-2</v>
      </c>
      <c r="BR54" s="95">
        <f>求节点(节奏总纲!$E$4:$E$163,AJ$7:AJ$166,$BD54)</f>
        <v>2.205945945945946E-2</v>
      </c>
      <c r="BS54" s="95">
        <f>求节点(节奏总纲!$E$4:$E$163,AM$7:AM$166,$BD54)</f>
        <v>5515.8014804955737</v>
      </c>
      <c r="BT54" s="95">
        <f>求节点(节奏总纲!$E$4:$E$163,AN$7:AN$166,$BD54)</f>
        <v>0.55066635804977559</v>
      </c>
      <c r="BU54" s="95">
        <f>求节点(节奏总纲!$E$4:$E$163,AO$7:AO$166,$BD54)</f>
        <v>1076978783.1250277</v>
      </c>
    </row>
    <row r="55" spans="12:73" x14ac:dyDescent="0.15">
      <c r="L55" s="14">
        <v>49</v>
      </c>
      <c r="M55" s="91">
        <f>武将属性!$D53</f>
        <v>155.32100020397718</v>
      </c>
      <c r="N55" s="91">
        <f>武将属性!$S53</f>
        <v>7139.0665829072032</v>
      </c>
      <c r="O55" s="91">
        <f>武将属性!$S53</f>
        <v>7139.0665829072032</v>
      </c>
      <c r="P55" s="92">
        <f>武将属性!$AE53</f>
        <v>1.4880797504302079E-2</v>
      </c>
      <c r="Q55" s="92">
        <f>武将属性!$AE53</f>
        <v>1.4880797504302079E-2</v>
      </c>
      <c r="R55" s="92">
        <f>武将属性!BH53</f>
        <v>0.1007065090608294</v>
      </c>
      <c r="S55" s="92">
        <f t="shared" si="2"/>
        <v>0.1007065090608294</v>
      </c>
      <c r="T55" s="91">
        <f>战法技能效用!AL53</f>
        <v>1.0088535919283066</v>
      </c>
      <c r="U55" s="91">
        <f t="shared" si="3"/>
        <v>996604316.82405174</v>
      </c>
      <c r="V55" s="95">
        <f t="shared" si="4"/>
        <v>9467907.0811341293</v>
      </c>
      <c r="W55" s="95">
        <f t="shared" si="4"/>
        <v>205988.3852604749</v>
      </c>
      <c r="X55" s="95">
        <f t="shared" si="4"/>
        <v>205988.3852604749</v>
      </c>
      <c r="Y55" s="95">
        <f t="shared" si="5"/>
        <v>1449002485.1158314</v>
      </c>
      <c r="Z55" s="95">
        <f t="shared" si="6"/>
        <v>1449002485.1158314</v>
      </c>
      <c r="AA55" s="95">
        <f t="shared" si="7"/>
        <v>1336018989.2352145</v>
      </c>
      <c r="AB55" s="95">
        <f t="shared" si="8"/>
        <v>1336018989.2352145</v>
      </c>
      <c r="AC55" s="95">
        <f t="shared" si="9"/>
        <v>1464083598.3158631</v>
      </c>
      <c r="AD55" s="91"/>
      <c r="AE55" s="14">
        <v>49</v>
      </c>
      <c r="AF55" s="91">
        <f>武将属性!$D53</f>
        <v>155.32100020397718</v>
      </c>
      <c r="AG55" s="91">
        <f>士兵属性!$D53</f>
        <v>487.33510162289809</v>
      </c>
      <c r="AH55" s="91">
        <f>士兵属性!$D53</f>
        <v>487.33510162289809</v>
      </c>
      <c r="AI55" s="92">
        <f>士兵属性!$P53</f>
        <v>1.4880797504302079E-2</v>
      </c>
      <c r="AJ55" s="92">
        <f>士兵属性!$P53</f>
        <v>1.4880797504302079E-2</v>
      </c>
      <c r="AK55" s="92">
        <f>士兵属性!AW53</f>
        <v>0.1007065090608294</v>
      </c>
      <c r="AL55" s="92">
        <f t="shared" si="11"/>
        <v>0.1007065090608294</v>
      </c>
      <c r="AM55" s="91">
        <f>带兵数!$E52</f>
        <v>4932.0606377192671</v>
      </c>
      <c r="AN55" s="91">
        <f>战法技能效用!AR53</f>
        <v>0.41880591031064773</v>
      </c>
      <c r="AO55" s="91">
        <f t="shared" si="12"/>
        <v>450807875.54511124</v>
      </c>
      <c r="AP55" s="95">
        <f t="shared" si="13"/>
        <v>6656681.6645465139</v>
      </c>
      <c r="AQ55" s="95">
        <f t="shared" si="14"/>
        <v>1897602.601005991</v>
      </c>
      <c r="AR55" s="95">
        <f t="shared" si="14"/>
        <v>1897602.601005991</v>
      </c>
      <c r="AS55" s="95">
        <f t="shared" si="15"/>
        <v>1018762456.3587797</v>
      </c>
      <c r="AT55" s="95">
        <f t="shared" si="16"/>
        <v>1018762456.3587797</v>
      </c>
      <c r="AU55" s="95">
        <f t="shared" si="17"/>
        <v>939326192.46435428</v>
      </c>
      <c r="AV55" s="95">
        <f t="shared" si="18"/>
        <v>939326192.46435428</v>
      </c>
      <c r="AW55" s="95">
        <f t="shared" si="19"/>
        <v>375002.83322906226</v>
      </c>
      <c r="AX55" s="95">
        <f t="shared" si="20"/>
        <v>1303586839.723063</v>
      </c>
      <c r="AZ55" s="14">
        <f t="shared" si="21"/>
        <v>0.90681631352794545</v>
      </c>
      <c r="BA55" s="14">
        <f t="shared" si="25"/>
        <v>0.45234389208922154</v>
      </c>
      <c r="BD55" s="14">
        <v>49</v>
      </c>
      <c r="BE55" s="95">
        <f>求节点(节奏总纲!$E$4:$E$163,M$7:M$166,$BD55)</f>
        <v>187.43395699234586</v>
      </c>
      <c r="BF55" s="95">
        <f>求节点(节奏总纲!$E$4:$E$163,N$7:N$166,$BD55)</f>
        <v>9493.1474295296593</v>
      </c>
      <c r="BG55" s="95">
        <f>求节点(节奏总纲!$E$4:$E$163,O$7:O$166,$BD55)</f>
        <v>9493.1474295296593</v>
      </c>
      <c r="BH55" s="95">
        <f>求节点(节奏总纲!$E$4:$E$163,P$7:P$166,$BD55)</f>
        <v>2.2203603603603603E-2</v>
      </c>
      <c r="BI55" s="95">
        <f>求节点(节奏总纲!$E$4:$E$163,Q$7:Q$166,$BD55)</f>
        <v>2.2203603603603603E-2</v>
      </c>
      <c r="BJ55" s="95">
        <f>求节点(节奏总纲!$E$4:$E$163,T$7:T$166,$BD55)</f>
        <v>1.1762019598749802</v>
      </c>
      <c r="BK55" s="95">
        <f>求节点(节奏总纲!$E$4:$E$163,U$7:U$166,$BD55)</f>
        <v>2537073863.9602418</v>
      </c>
      <c r="BM55" s="14">
        <v>49</v>
      </c>
      <c r="BN55" s="95">
        <f>求节点(节奏总纲!$E$4:$E$163,AF$7:AF$166,$BD55)</f>
        <v>187.43395699234586</v>
      </c>
      <c r="BO55" s="95">
        <f>求节点(节奏总纲!$E$4:$E$163,AG$7:AG$166,$BD55)</f>
        <v>560.40397988674442</v>
      </c>
      <c r="BP55" s="95">
        <f>求节点(节奏总纲!$E$4:$E$163,AH$7:AH$166,$BD55)</f>
        <v>560.40397988674442</v>
      </c>
      <c r="BQ55" s="95">
        <f>求节点(节奏总纲!$E$4:$E$163,AI$7:AI$166,$BD55)</f>
        <v>2.2203603603603603E-2</v>
      </c>
      <c r="BR55" s="95">
        <f>求节点(节奏总纲!$E$4:$E$163,AJ$7:AJ$166,$BD55)</f>
        <v>2.2203603603603603E-2</v>
      </c>
      <c r="BS55" s="95">
        <f>求节点(节奏总纲!$E$4:$E$163,AM$7:AM$166,$BD55)</f>
        <v>5534.8164072161408</v>
      </c>
      <c r="BT55" s="95">
        <f>求节点(节奏总纲!$E$4:$E$163,AN$7:AN$166,$BD55)</f>
        <v>0.55527394292319465</v>
      </c>
      <c r="BU55" s="95">
        <f>求节点(节奏总纲!$E$4:$E$163,AO$7:AO$166,$BD55)</f>
        <v>1106798403.891921</v>
      </c>
    </row>
    <row r="56" spans="12:73" x14ac:dyDescent="0.15">
      <c r="L56" s="14">
        <v>50</v>
      </c>
      <c r="M56" s="91">
        <f>武将属性!$D54</f>
        <v>157.46778688125406</v>
      </c>
      <c r="N56" s="91">
        <f>武将属性!$S54</f>
        <v>7300.9220376451794</v>
      </c>
      <c r="O56" s="91">
        <f>武将属性!$S54</f>
        <v>7300.9220376451794</v>
      </c>
      <c r="P56" s="92">
        <f>武将属性!$AE54</f>
        <v>1.5279488000000001E-2</v>
      </c>
      <c r="Q56" s="92">
        <f>武将属性!$AE54</f>
        <v>1.5279488000000001E-2</v>
      </c>
      <c r="R56" s="92">
        <f>武将属性!BH54</f>
        <v>0.1007611459350925</v>
      </c>
      <c r="S56" s="92">
        <f t="shared" si="2"/>
        <v>0.1007611459350925</v>
      </c>
      <c r="T56" s="91">
        <f>战法技能效用!AL54</f>
        <v>1.023980042227715</v>
      </c>
      <c r="U56" s="91">
        <f t="shared" si="3"/>
        <v>1073635871.192363</v>
      </c>
      <c r="V56" s="95">
        <f t="shared" si="4"/>
        <v>10080989.970416171</v>
      </c>
      <c r="W56" s="95">
        <f t="shared" si="4"/>
        <v>217428.86337210628</v>
      </c>
      <c r="X56" s="95">
        <f t="shared" si="4"/>
        <v>217428.86337210628</v>
      </c>
      <c r="Y56" s="95">
        <f t="shared" si="5"/>
        <v>1563541073.1488681</v>
      </c>
      <c r="Z56" s="95">
        <f t="shared" si="6"/>
        <v>1563541073.1488681</v>
      </c>
      <c r="AA56" s="95">
        <f t="shared" si="7"/>
        <v>1442121377.626421</v>
      </c>
      <c r="AB56" s="95">
        <f t="shared" si="8"/>
        <v>1442121377.626421</v>
      </c>
      <c r="AC56" s="95">
        <f t="shared" si="9"/>
        <v>1568623353.0903106</v>
      </c>
      <c r="AD56" s="91"/>
      <c r="AE56" s="14">
        <v>50</v>
      </c>
      <c r="AF56" s="91">
        <f>武将属性!$D54</f>
        <v>157.46778688125406</v>
      </c>
      <c r="AG56" s="91">
        <f>士兵属性!$D54</f>
        <v>494.81738520664754</v>
      </c>
      <c r="AH56" s="91">
        <f>士兵属性!$D54</f>
        <v>494.81738520664754</v>
      </c>
      <c r="AI56" s="92">
        <f>士兵属性!$P54</f>
        <v>1.5279488000000001E-2</v>
      </c>
      <c r="AJ56" s="92">
        <f>士兵属性!$P54</f>
        <v>1.5279488000000001E-2</v>
      </c>
      <c r="AK56" s="92">
        <f>士兵属性!AW54</f>
        <v>0.1007611459350925</v>
      </c>
      <c r="AL56" s="92">
        <f t="shared" si="11"/>
        <v>0.1007611459350925</v>
      </c>
      <c r="AM56" s="91">
        <f>带兵数!$E53</f>
        <v>4997.4396490101244</v>
      </c>
      <c r="AN56" s="91">
        <f>战法技能效用!AR54</f>
        <v>0.42986341550048934</v>
      </c>
      <c r="AO56" s="91">
        <f t="shared" si="12"/>
        <v>491760058.79722005</v>
      </c>
      <c r="AP56" s="95">
        <f t="shared" si="13"/>
        <v>7139524.2230633153</v>
      </c>
      <c r="AQ56" s="95">
        <f t="shared" si="14"/>
        <v>2032174.6928889058</v>
      </c>
      <c r="AR56" s="95">
        <f t="shared" si="14"/>
        <v>2032174.6928889058</v>
      </c>
      <c r="AS56" s="95">
        <f t="shared" si="15"/>
        <v>1107325708.9095109</v>
      </c>
      <c r="AT56" s="95">
        <f t="shared" si="16"/>
        <v>1107325708.9095109</v>
      </c>
      <c r="AU56" s="95">
        <f t="shared" si="17"/>
        <v>1021334267.6042976</v>
      </c>
      <c r="AV56" s="95">
        <f t="shared" si="18"/>
        <v>1021334267.6042976</v>
      </c>
      <c r="AW56" s="95">
        <f t="shared" si="19"/>
        <v>402428.2186249462</v>
      </c>
      <c r="AX56" s="95">
        <f t="shared" si="20"/>
        <v>1406505484.254858</v>
      </c>
      <c r="AZ56" s="14">
        <f t="shared" si="21"/>
        <v>0.91773983187396257</v>
      </c>
      <c r="BA56" s="14">
        <f t="shared" si="25"/>
        <v>0.45803244097189033</v>
      </c>
      <c r="BD56" s="14">
        <v>50</v>
      </c>
      <c r="BE56" s="95">
        <f>求节点(节奏总纲!$E$4:$E$163,M$7:M$166,$BD56)</f>
        <v>188.46169849191136</v>
      </c>
      <c r="BF56" s="95">
        <f>求节点(节奏总纲!$E$4:$E$163,N$7:N$166,$BD56)</f>
        <v>9569.1330194272978</v>
      </c>
      <c r="BG56" s="95">
        <f>求节点(节奏总纲!$E$4:$E$163,O$7:O$166,$BD56)</f>
        <v>9569.1330194272978</v>
      </c>
      <c r="BH56" s="95">
        <f>求节点(节奏总纲!$E$4:$E$163,P$7:P$166,$BD56)</f>
        <v>2.234774774774775E-2</v>
      </c>
      <c r="BI56" s="95">
        <f>求节点(节奏总纲!$E$4:$E$163,Q$7:Q$166,$BD56)</f>
        <v>2.234774774774775E-2</v>
      </c>
      <c r="BJ56" s="95">
        <f>求节点(节奏总纲!$E$4:$E$163,T$7:T$166,$BD56)</f>
        <v>1.1816999543607638</v>
      </c>
      <c r="BK56" s="95">
        <f>求节点(节奏总纲!$E$4:$E$163,U$7:U$166,$BD56)</f>
        <v>2605503969.7396078</v>
      </c>
      <c r="BM56" s="14">
        <v>50</v>
      </c>
      <c r="BN56" s="95">
        <f>求节点(节奏总纲!$E$4:$E$163,AF$7:AF$166,$BD56)</f>
        <v>188.46169849191136</v>
      </c>
      <c r="BO56" s="95">
        <f>求节点(节奏总纲!$E$4:$E$163,AG$7:AG$166,$BD56)</f>
        <v>562.70815536490659</v>
      </c>
      <c r="BP56" s="95">
        <f>求节点(节奏总纲!$E$4:$E$163,AH$7:AH$166,$BD56)</f>
        <v>562.70815536490659</v>
      </c>
      <c r="BQ56" s="95">
        <f>求节点(节奏总纲!$E$4:$E$163,AI$7:AI$166,$BD56)</f>
        <v>2.234774774774775E-2</v>
      </c>
      <c r="BR56" s="95">
        <f>求节点(节奏总纲!$E$4:$E$163,AJ$7:AJ$166,$BD56)</f>
        <v>2.234774774774775E-2</v>
      </c>
      <c r="BS56" s="95">
        <f>求节点(节奏总纲!$E$4:$E$163,AM$7:AM$166,$BD56)</f>
        <v>5553.8313339367069</v>
      </c>
      <c r="BT56" s="95">
        <f>求节点(节奏总纲!$E$4:$E$163,AN$7:AN$166,$BD56)</f>
        <v>0.55988152779661371</v>
      </c>
      <c r="BU56" s="95">
        <f>求节点(节奏总纲!$E$4:$E$163,AO$7:AO$166,$BD56)</f>
        <v>1136618024.6588144</v>
      </c>
    </row>
    <row r="57" spans="12:73" x14ac:dyDescent="0.15">
      <c r="L57" s="14">
        <v>51</v>
      </c>
      <c r="M57" s="91">
        <f>武将属性!$D55</f>
        <v>160.9152037695799</v>
      </c>
      <c r="N57" s="91">
        <f>武将属性!$S55</f>
        <v>7552.8434118333307</v>
      </c>
      <c r="O57" s="91">
        <f>武将属性!$S55</f>
        <v>7552.8434118333307</v>
      </c>
      <c r="P57" s="92">
        <f>武将属性!$AE55</f>
        <v>1.5905987465161524E-2</v>
      </c>
      <c r="Q57" s="92">
        <f>武将属性!$AE55</f>
        <v>1.5905987465161524E-2</v>
      </c>
      <c r="R57" s="92">
        <f>武将属性!BH55</f>
        <v>0.10081649192501808</v>
      </c>
      <c r="S57" s="92">
        <f t="shared" si="2"/>
        <v>0.10081649192501808</v>
      </c>
      <c r="T57" s="91">
        <f>战法技能效用!AL55</f>
        <v>1.039420907506297</v>
      </c>
      <c r="U57" s="91">
        <f t="shared" si="3"/>
        <v>1193737065.6030793</v>
      </c>
      <c r="V57" s="95">
        <f t="shared" si="4"/>
        <v>10946555.798754025</v>
      </c>
      <c r="W57" s="95">
        <f t="shared" si="4"/>
        <v>233219.08861129329</v>
      </c>
      <c r="X57" s="95">
        <f t="shared" si="4"/>
        <v>233219.08861129329</v>
      </c>
      <c r="Y57" s="95">
        <f t="shared" si="5"/>
        <v>1733888055.2586432</v>
      </c>
      <c r="Z57" s="95">
        <f t="shared" si="6"/>
        <v>1733888055.2586432</v>
      </c>
      <c r="AA57" s="95">
        <f t="shared" si="7"/>
        <v>1600146136.8472688</v>
      </c>
      <c r="AB57" s="95">
        <f t="shared" si="8"/>
        <v>1600146136.8472688</v>
      </c>
      <c r="AC57" s="95">
        <f t="shared" si="9"/>
        <v>1727419043.7572942</v>
      </c>
      <c r="AD57" s="91"/>
      <c r="AE57" s="14">
        <v>51</v>
      </c>
      <c r="AF57" s="91">
        <f>武将属性!$D55</f>
        <v>160.9152037695799</v>
      </c>
      <c r="AG57" s="91">
        <f>士兵属性!$D55</f>
        <v>502.36615209479055</v>
      </c>
      <c r="AH57" s="91">
        <f>士兵属性!$D55</f>
        <v>502.36615209479055</v>
      </c>
      <c r="AI57" s="92">
        <f>士兵属性!$P55</f>
        <v>1.5905987465161524E-2</v>
      </c>
      <c r="AJ57" s="92">
        <f>士兵属性!$P55</f>
        <v>1.5905987465161524E-2</v>
      </c>
      <c r="AK57" s="92">
        <f>士兵属性!AW55</f>
        <v>0.10081649192501808</v>
      </c>
      <c r="AL57" s="92">
        <f t="shared" si="11"/>
        <v>0.10081649192501808</v>
      </c>
      <c r="AM57" s="91">
        <f>带兵数!$E54</f>
        <v>5057.8003617690756</v>
      </c>
      <c r="AN57" s="91">
        <f>战法技能效用!AR55</f>
        <v>0.44157954133853938</v>
      </c>
      <c r="AO57" s="91">
        <f t="shared" si="12"/>
        <v>540014345.59303164</v>
      </c>
      <c r="AP57" s="95">
        <f t="shared" si="13"/>
        <v>7696575.6753708133</v>
      </c>
      <c r="AQ57" s="95">
        <f t="shared" si="14"/>
        <v>2205054.0871482007</v>
      </c>
      <c r="AR57" s="95">
        <f t="shared" si="14"/>
        <v>2205054.0871482007</v>
      </c>
      <c r="AS57" s="95">
        <f t="shared" si="15"/>
        <v>1219104974.6842425</v>
      </c>
      <c r="AT57" s="95">
        <f t="shared" si="16"/>
        <v>1219104974.6842425</v>
      </c>
      <c r="AU57" s="95">
        <f t="shared" si="17"/>
        <v>1125070392.9448817</v>
      </c>
      <c r="AV57" s="95">
        <f t="shared" si="18"/>
        <v>1125070392.9448817</v>
      </c>
      <c r="AW57" s="95">
        <f t="shared" si="19"/>
        <v>438034.10877770383</v>
      </c>
      <c r="AX57" s="95">
        <f t="shared" si="20"/>
        <v>1536848304.4549408</v>
      </c>
      <c r="AZ57" s="14">
        <f t="shared" si="21"/>
        <v>0.90538466044847754</v>
      </c>
      <c r="BA57" s="14">
        <f t="shared" si="25"/>
        <v>0.45237293969775066</v>
      </c>
      <c r="BD57" s="14">
        <v>51</v>
      </c>
      <c r="BE57" s="95">
        <f>求节点(节奏总纲!$E$4:$E$163,M$7:M$166,$BD57)</f>
        <v>189.49711479346374</v>
      </c>
      <c r="BF57" s="95">
        <f>求节点(节奏总纲!$E$4:$E$163,N$7:N$166,$BD57)</f>
        <v>9645.2130664889264</v>
      </c>
      <c r="BG57" s="95">
        <f>求节点(节奏总纲!$E$4:$E$163,O$7:O$166,$BD57)</f>
        <v>9645.2130664889264</v>
      </c>
      <c r="BH57" s="95">
        <f>求节点(节奏总纲!$E$4:$E$163,P$7:P$166,$BD57)</f>
        <v>2.2491891891891894E-2</v>
      </c>
      <c r="BI57" s="95">
        <f>求节点(节奏总纲!$E$4:$E$163,Q$7:Q$166,$BD57)</f>
        <v>2.2491891891891894E-2</v>
      </c>
      <c r="BJ57" s="95">
        <f>求节点(节奏总纲!$E$4:$E$163,T$7:T$166,$BD57)</f>
        <v>1.1872980171065024</v>
      </c>
      <c r="BK57" s="95">
        <f>求节点(节奏总纲!$E$4:$E$163,U$7:U$166,$BD57)</f>
        <v>2674680753.5284133</v>
      </c>
      <c r="BM57" s="14">
        <v>51</v>
      </c>
      <c r="BN57" s="95">
        <f>求节点(节奏总纲!$E$4:$E$163,AF$7:AF$166,$BD57)</f>
        <v>189.49711479346374</v>
      </c>
      <c r="BO57" s="95">
        <f>求节点(节奏总纲!$E$4:$E$163,AG$7:AG$166,$BD57)</f>
        <v>565.06210060719366</v>
      </c>
      <c r="BP57" s="95">
        <f>求节点(节奏总纲!$E$4:$E$163,AH$7:AH$166,$BD57)</f>
        <v>565.06210060719366</v>
      </c>
      <c r="BQ57" s="95">
        <f>求节点(节奏总纲!$E$4:$E$163,AI$7:AI$166,$BD57)</f>
        <v>2.2491891891891894E-2</v>
      </c>
      <c r="BR57" s="95">
        <f>求节点(节奏总纲!$E$4:$E$163,AJ$7:AJ$166,$BD57)</f>
        <v>2.2491891891891894E-2</v>
      </c>
      <c r="BS57" s="95">
        <f>求节点(节奏总纲!$E$4:$E$163,AM$7:AM$166,$BD57)</f>
        <v>5572.7666262139664</v>
      </c>
      <c r="BT57" s="95">
        <f>求节点(节奏总纲!$E$4:$E$163,AN$7:AN$166,$BD57)</f>
        <v>0.56530405525378602</v>
      </c>
      <c r="BU57" s="95">
        <f>求节点(节奏总纲!$E$4:$E$163,AO$7:AO$166,$BD57)</f>
        <v>1168184454.7044885</v>
      </c>
    </row>
    <row r="58" spans="12:73" x14ac:dyDescent="0.15">
      <c r="L58" s="14">
        <v>52</v>
      </c>
      <c r="M58" s="91">
        <f>武将属性!$D56</f>
        <v>164.52479360723171</v>
      </c>
      <c r="N58" s="91">
        <f>武将属性!$S56</f>
        <v>7804.764786021482</v>
      </c>
      <c r="O58" s="91">
        <f>武将属性!$S56</f>
        <v>7804.764786021482</v>
      </c>
      <c r="P58" s="92">
        <f>武将属性!$AE56</f>
        <v>1.6726154485801729E-2</v>
      </c>
      <c r="Q58" s="92">
        <f>武将属性!$AE56</f>
        <v>1.6726154485801729E-2</v>
      </c>
      <c r="R58" s="92">
        <f>武将属性!BH56</f>
        <v>0.10087943388928461</v>
      </c>
      <c r="S58" s="92">
        <f t="shared" si="2"/>
        <v>0.10087943388928461</v>
      </c>
      <c r="T58" s="91">
        <f>战法技能效用!AL56</f>
        <v>1.0550035053933686</v>
      </c>
      <c r="U58" s="91">
        <f t="shared" si="3"/>
        <v>1325572982.7845838</v>
      </c>
      <c r="V58" s="95">
        <f t="shared" si="4"/>
        <v>11873153.613390895</v>
      </c>
      <c r="W58" s="95">
        <f t="shared" si="4"/>
        <v>250286.61353238093</v>
      </c>
      <c r="X58" s="95">
        <f t="shared" si="4"/>
        <v>250286.61353238093</v>
      </c>
      <c r="Y58" s="95">
        <f t="shared" si="5"/>
        <v>1921292315.6265411</v>
      </c>
      <c r="Z58" s="95">
        <f t="shared" si="6"/>
        <v>1921292315.6265411</v>
      </c>
      <c r="AA58" s="95">
        <f t="shared" si="7"/>
        <v>1774425143.7315435</v>
      </c>
      <c r="AB58" s="95">
        <f t="shared" si="8"/>
        <v>1774425143.7315435</v>
      </c>
      <c r="AC58" s="95">
        <f t="shared" si="9"/>
        <v>1901143372.8295944</v>
      </c>
      <c r="AD58" s="91"/>
      <c r="AE58" s="14">
        <v>52</v>
      </c>
      <c r="AF58" s="91">
        <f>武将属性!$D56</f>
        <v>164.52479360723171</v>
      </c>
      <c r="AG58" s="91">
        <f>士兵属性!$D56</f>
        <v>509.97494108958813</v>
      </c>
      <c r="AH58" s="91">
        <f>士兵属性!$D56</f>
        <v>509.97494108958813</v>
      </c>
      <c r="AI58" s="92">
        <f>士兵属性!$P56</f>
        <v>1.6726154485801729E-2</v>
      </c>
      <c r="AJ58" s="92">
        <f>士兵属性!$P56</f>
        <v>1.6726154485801729E-2</v>
      </c>
      <c r="AK58" s="92">
        <f>士兵属性!AW56</f>
        <v>0.10087943388928461</v>
      </c>
      <c r="AL58" s="92">
        <f t="shared" si="11"/>
        <v>0.10087943388928461</v>
      </c>
      <c r="AM58" s="91">
        <f>带兵数!$E55</f>
        <v>5123.7003907261933</v>
      </c>
      <c r="AN58" s="91">
        <f>战法技能效用!AR56</f>
        <v>0.45366942163185203</v>
      </c>
      <c r="AO58" s="91">
        <f t="shared" si="12"/>
        <v>594764849.98291636</v>
      </c>
      <c r="AP58" s="95">
        <f t="shared" si="13"/>
        <v>8308357.0690067755</v>
      </c>
      <c r="AQ58" s="95">
        <f t="shared" si="14"/>
        <v>2397411.943999121</v>
      </c>
      <c r="AR58" s="95">
        <f t="shared" si="14"/>
        <v>2397411.943999121</v>
      </c>
      <c r="AS58" s="95">
        <f t="shared" si="15"/>
        <v>1344443364.5801458</v>
      </c>
      <c r="AT58" s="95">
        <f t="shared" si="16"/>
        <v>1344443364.5801458</v>
      </c>
      <c r="AU58" s="95">
        <f t="shared" si="17"/>
        <v>1241671603.5509086</v>
      </c>
      <c r="AV58" s="95">
        <f t="shared" si="18"/>
        <v>1241671603.5509086</v>
      </c>
      <c r="AW58" s="95">
        <f t="shared" si="19"/>
        <v>477241.02569359727</v>
      </c>
      <c r="AX58" s="95">
        <f t="shared" si="20"/>
        <v>1682115612.6899126</v>
      </c>
      <c r="AZ58" s="14">
        <f t="shared" si="21"/>
        <v>0.89667585244368331</v>
      </c>
      <c r="BA58" s="14">
        <f t="shared" si="25"/>
        <v>0.44868510274969176</v>
      </c>
      <c r="BD58" s="14">
        <v>52</v>
      </c>
      <c r="BE58" s="95">
        <f>求节点(节奏总纲!$E$4:$E$163,M$7:M$166,$BD58)</f>
        <v>190.65354846432245</v>
      </c>
      <c r="BF58" s="95">
        <f>求节点(节奏总纲!$E$4:$E$163,N$7:N$166,$BD58)</f>
        <v>9722.7825275468604</v>
      </c>
      <c r="BG58" s="95">
        <f>求节点(节奏总纲!$E$4:$E$163,O$7:O$166,$BD58)</f>
        <v>9722.7825275468604</v>
      </c>
      <c r="BH58" s="95">
        <f>求节点(节奏总纲!$E$4:$E$163,P$7:P$166,$BD58)</f>
        <v>2.2636036036036037E-2</v>
      </c>
      <c r="BI58" s="95">
        <f>求节点(节奏总纲!$E$4:$E$163,Q$7:Q$166,$BD58)</f>
        <v>2.2636036036036037E-2</v>
      </c>
      <c r="BJ58" s="95">
        <f>求节点(节奏总纲!$E$4:$E$163,T$7:T$166,$BD58)</f>
        <v>1.1944739704078013</v>
      </c>
      <c r="BK58" s="95">
        <f>求节点(节奏总纲!$E$4:$E$163,U$7:U$166,$BD58)</f>
        <v>2755631262.3691902</v>
      </c>
      <c r="BM58" s="14">
        <v>52</v>
      </c>
      <c r="BN58" s="95">
        <f>求节点(节奏总纲!$E$4:$E$163,AF$7:AF$166,$BD58)</f>
        <v>190.65354846432245</v>
      </c>
      <c r="BO58" s="95">
        <f>求节点(节奏总纲!$E$4:$E$163,AG$7:AG$166,$BD58)</f>
        <v>568.2008225688968</v>
      </c>
      <c r="BP58" s="95">
        <f>求节点(节奏总纲!$E$4:$E$163,AH$7:AH$166,$BD58)</f>
        <v>568.2008225688968</v>
      </c>
      <c r="BQ58" s="95">
        <f>求节点(节奏总纲!$E$4:$E$163,AI$7:AI$166,$BD58)</f>
        <v>2.2636036036036037E-2</v>
      </c>
      <c r="BR58" s="95">
        <f>求节点(节奏总纲!$E$4:$E$163,AJ$7:AJ$166,$BD58)</f>
        <v>2.2636036036036037E-2</v>
      </c>
      <c r="BS58" s="95">
        <f>求节点(节奏总纲!$E$4:$E$163,AM$7:AM$166,$BD58)</f>
        <v>5590.4462312628475</v>
      </c>
      <c r="BT58" s="95">
        <f>求节点(节奏总纲!$E$4:$E$163,AN$7:AN$166,$BD58)</f>
        <v>0.58357671327989846</v>
      </c>
      <c r="BU58" s="95">
        <f>求节点(节奏总纲!$E$4:$E$163,AO$7:AO$166,$BD58)</f>
        <v>1227294821.9045947</v>
      </c>
    </row>
    <row r="59" spans="12:73" x14ac:dyDescent="0.15">
      <c r="L59" s="14">
        <v>53</v>
      </c>
      <c r="M59" s="91">
        <f>武将属性!$D57</f>
        <v>168.22046310478885</v>
      </c>
      <c r="N59" s="91">
        <f>武将属性!$S57</f>
        <v>8056.6861602096333</v>
      </c>
      <c r="O59" s="91">
        <f>武将属性!$S57</f>
        <v>8056.6861602096333</v>
      </c>
      <c r="P59" s="92">
        <f>武将属性!$AE57</f>
        <v>1.757887944542531E-2</v>
      </c>
      <c r="Q59" s="92">
        <f>武将属性!$AE57</f>
        <v>1.757887944542531E-2</v>
      </c>
      <c r="R59" s="92">
        <f>武将属性!BH57</f>
        <v>0.10094804764762118</v>
      </c>
      <c r="S59" s="92">
        <f t="shared" si="2"/>
        <v>0.10094804764762118</v>
      </c>
      <c r="T59" s="91">
        <f>战法技能效用!AL57</f>
        <v>1.0707222407926438</v>
      </c>
      <c r="U59" s="91">
        <f t="shared" si="3"/>
        <v>1469079308.9352584</v>
      </c>
      <c r="V59" s="95">
        <f t="shared" si="4"/>
        <v>12854686.199134314</v>
      </c>
      <c r="W59" s="95">
        <f t="shared" si="4"/>
        <v>268400.83161795227</v>
      </c>
      <c r="X59" s="95">
        <f t="shared" si="4"/>
        <v>268400.83161795227</v>
      </c>
      <c r="Y59" s="95">
        <f t="shared" si="5"/>
        <v>2125065003.9666896</v>
      </c>
      <c r="Z59" s="95">
        <f t="shared" si="6"/>
        <v>2125065003.9666896</v>
      </c>
      <c r="AA59" s="95">
        <f t="shared" si="7"/>
        <v>1964144693.3899601</v>
      </c>
      <c r="AB59" s="95">
        <f t="shared" si="8"/>
        <v>1964144693.3899601</v>
      </c>
      <c r="AC59" s="95">
        <f t="shared" si="9"/>
        <v>2088567189.6365664</v>
      </c>
      <c r="AD59" s="91"/>
      <c r="AE59" s="14">
        <v>53</v>
      </c>
      <c r="AF59" s="91">
        <f>武将属性!$D57</f>
        <v>168.22046310478885</v>
      </c>
      <c r="AG59" s="91">
        <f>士兵属性!$D57</f>
        <v>517.64375219104045</v>
      </c>
      <c r="AH59" s="91">
        <f>士兵属性!$D57</f>
        <v>517.64375219104045</v>
      </c>
      <c r="AI59" s="92">
        <f>士兵属性!$P57</f>
        <v>1.757887944542531E-2</v>
      </c>
      <c r="AJ59" s="92">
        <f>士兵属性!$P57</f>
        <v>1.757887944542531E-2</v>
      </c>
      <c r="AK59" s="92">
        <f>士兵属性!AW57</f>
        <v>0.10094804764762118</v>
      </c>
      <c r="AL59" s="92">
        <f t="shared" si="11"/>
        <v>0.10094804764762118</v>
      </c>
      <c r="AM59" s="91">
        <f>带兵数!$E56</f>
        <v>5187.3698557428161</v>
      </c>
      <c r="AN59" s="91">
        <f>战法技能效用!AR57</f>
        <v>0.46612955319267535</v>
      </c>
      <c r="AO59" s="91">
        <f t="shared" si="12"/>
        <v>654454889.92802179</v>
      </c>
      <c r="AP59" s="95">
        <f t="shared" si="13"/>
        <v>8957784.6623422559</v>
      </c>
      <c r="AQ59" s="95">
        <f t="shared" si="14"/>
        <v>2603715.0854676226</v>
      </c>
      <c r="AR59" s="95">
        <f t="shared" si="14"/>
        <v>2603715.0854676226</v>
      </c>
      <c r="AS59" s="95">
        <f t="shared" si="15"/>
        <v>1480850983.3787348</v>
      </c>
      <c r="AT59" s="95">
        <f t="shared" si="16"/>
        <v>1480850983.3787348</v>
      </c>
      <c r="AU59" s="95">
        <f t="shared" si="17"/>
        <v>1368713707.7102976</v>
      </c>
      <c r="AV59" s="95">
        <f t="shared" si="18"/>
        <v>1368713707.7102976</v>
      </c>
      <c r="AW59" s="95">
        <f t="shared" si="19"/>
        <v>519645.55601747241</v>
      </c>
      <c r="AX59" s="95">
        <f t="shared" si="20"/>
        <v>1838578103.200886</v>
      </c>
      <c r="AZ59" s="14">
        <f t="shared" si="21"/>
        <v>0.88865558592319216</v>
      </c>
      <c r="BA59" s="14">
        <f t="shared" si="25"/>
        <v>0.44548642537369187</v>
      </c>
      <c r="BD59" s="14">
        <v>53</v>
      </c>
      <c r="BE59" s="95">
        <f>求节点(节奏总纲!$E$4:$E$163,M$7:M$166,$BD59)</f>
        <v>191.8099821351812</v>
      </c>
      <c r="BF59" s="95">
        <f>求节点(节奏总纲!$E$4:$E$163,N$7:N$166,$BD59)</f>
        <v>9800.3519886047925</v>
      </c>
      <c r="BG59" s="95">
        <f>求节点(节奏总纲!$E$4:$E$163,O$7:O$166,$BD59)</f>
        <v>9800.3519886047925</v>
      </c>
      <c r="BH59" s="95">
        <f>求节点(节奏总纲!$E$4:$E$163,P$7:P$166,$BD59)</f>
        <v>2.2780180180180184E-2</v>
      </c>
      <c r="BI59" s="95">
        <f>求节点(节奏总纲!$E$4:$E$163,Q$7:Q$166,$BD59)</f>
        <v>2.2780180180180184E-2</v>
      </c>
      <c r="BJ59" s="95">
        <f>求节点(节奏总纲!$E$4:$E$163,T$7:T$166,$BD59)</f>
        <v>1.2016499237091003</v>
      </c>
      <c r="BK59" s="95">
        <f>求节点(节奏总纲!$E$4:$E$163,U$7:U$166,$BD59)</f>
        <v>2836581771.2099676</v>
      </c>
      <c r="BM59" s="14">
        <v>53</v>
      </c>
      <c r="BN59" s="95">
        <f>求节点(节奏总纲!$E$4:$E$163,AF$7:AF$166,$BD59)</f>
        <v>191.8099821351812</v>
      </c>
      <c r="BO59" s="95">
        <f>求节点(节奏总纲!$E$4:$E$163,AG$7:AG$166,$BD59)</f>
        <v>571.33954453059994</v>
      </c>
      <c r="BP59" s="95">
        <f>求节点(节奏总纲!$E$4:$E$163,AH$7:AH$166,$BD59)</f>
        <v>571.33954453059994</v>
      </c>
      <c r="BQ59" s="95">
        <f>求节点(节奏总纲!$E$4:$E$163,AI$7:AI$166,$BD59)</f>
        <v>2.2780180180180184E-2</v>
      </c>
      <c r="BR59" s="95">
        <f>求节点(节奏总纲!$E$4:$E$163,AJ$7:AJ$166,$BD59)</f>
        <v>2.2780180180180184E-2</v>
      </c>
      <c r="BS59" s="95">
        <f>求节点(节奏总纲!$E$4:$E$163,AM$7:AM$166,$BD59)</f>
        <v>5608.1258363117277</v>
      </c>
      <c r="BT59" s="95">
        <f>求节点(节奏总纲!$E$4:$E$163,AN$7:AN$166,$BD59)</f>
        <v>0.60184937130601079</v>
      </c>
      <c r="BU59" s="95">
        <f>求节点(节奏总纲!$E$4:$E$163,AO$7:AO$166,$BD59)</f>
        <v>1286405189.1047006</v>
      </c>
    </row>
    <row r="60" spans="12:73" x14ac:dyDescent="0.15">
      <c r="L60" s="14">
        <v>54</v>
      </c>
      <c r="M60" s="91">
        <f>武将属性!$D58</f>
        <v>171.7699671439087</v>
      </c>
      <c r="N60" s="91">
        <f>武将属性!$S58</f>
        <v>8318.2982333881082</v>
      </c>
      <c r="O60" s="91">
        <f>武将属性!$S58</f>
        <v>8318.2982333881082</v>
      </c>
      <c r="P60" s="92">
        <f>武将属性!$AE58</f>
        <v>1.84746839972291E-2</v>
      </c>
      <c r="Q60" s="92">
        <f>武将属性!$AE58</f>
        <v>1.84746839972291E-2</v>
      </c>
      <c r="R60" s="92">
        <f>武将属性!BH58</f>
        <v>0.10102170472425985</v>
      </c>
      <c r="S60" s="92">
        <f t="shared" si="2"/>
        <v>0.10102170472425985</v>
      </c>
      <c r="T60" s="91">
        <f>战法技能效用!AL58</f>
        <v>1.0893026504314658</v>
      </c>
      <c r="U60" s="91">
        <f t="shared" si="3"/>
        <v>1630989491.8158</v>
      </c>
      <c r="V60" s="95">
        <f t="shared" si="4"/>
        <v>13965673.466726054</v>
      </c>
      <c r="W60" s="95">
        <f t="shared" si="4"/>
        <v>288386.30272877432</v>
      </c>
      <c r="X60" s="95">
        <f t="shared" si="4"/>
        <v>288386.30272877432</v>
      </c>
      <c r="Y60" s="95">
        <f t="shared" si="5"/>
        <v>2355368582.2676945</v>
      </c>
      <c r="Z60" s="95">
        <f t="shared" si="6"/>
        <v>2355368582.2676945</v>
      </c>
      <c r="AA60" s="95">
        <f t="shared" si="7"/>
        <v>2178779275.8571172</v>
      </c>
      <c r="AB60" s="95">
        <f t="shared" si="8"/>
        <v>2178779275.8571172</v>
      </c>
      <c r="AC60" s="95">
        <f t="shared" si="9"/>
        <v>2296348278.7203608</v>
      </c>
      <c r="AD60" s="91"/>
      <c r="AE60" s="14">
        <v>54</v>
      </c>
      <c r="AF60" s="91">
        <f>武将属性!$D58</f>
        <v>171.7699671439087</v>
      </c>
      <c r="AG60" s="91">
        <f>士兵属性!$D58</f>
        <v>525.37258539914717</v>
      </c>
      <c r="AH60" s="91">
        <f>士兵属性!$D58</f>
        <v>525.37258539914717</v>
      </c>
      <c r="AI60" s="92">
        <f>士兵属性!$P58</f>
        <v>1.84746839972291E-2</v>
      </c>
      <c r="AJ60" s="92">
        <f>士兵属性!$P58</f>
        <v>1.84746839972291E-2</v>
      </c>
      <c r="AK60" s="92">
        <f>士兵属性!AW58</f>
        <v>0.10102170472425985</v>
      </c>
      <c r="AL60" s="92">
        <f t="shared" si="11"/>
        <v>0.10102170472425985</v>
      </c>
      <c r="AM60" s="91">
        <f>带兵数!$E57</f>
        <v>5253.2647261636957</v>
      </c>
      <c r="AN60" s="91">
        <f>战法技能效用!AR58</f>
        <v>0.48237861121367481</v>
      </c>
      <c r="AO60" s="91">
        <f t="shared" si="12"/>
        <v>723071315.18171358</v>
      </c>
      <c r="AP60" s="95">
        <f t="shared" si="13"/>
        <v>9704546.6152180564</v>
      </c>
      <c r="AQ60" s="95">
        <f t="shared" si="14"/>
        <v>2837919.4829042284</v>
      </c>
      <c r="AR60" s="95">
        <f t="shared" si="14"/>
        <v>2837919.4829042284</v>
      </c>
      <c r="AS60" s="95">
        <f t="shared" si="15"/>
        <v>1636711917.7672865</v>
      </c>
      <c r="AT60" s="95">
        <f t="shared" si="16"/>
        <v>1636711917.7672865</v>
      </c>
      <c r="AU60" s="95">
        <f t="shared" si="17"/>
        <v>1514002536.0898833</v>
      </c>
      <c r="AV60" s="95">
        <f t="shared" si="18"/>
        <v>1514002536.0898833</v>
      </c>
      <c r="AW60" s="95">
        <f t="shared" si="19"/>
        <v>567633.71869013482</v>
      </c>
      <c r="AX60" s="95">
        <f t="shared" si="20"/>
        <v>2011584739.0260177</v>
      </c>
      <c r="AZ60" s="14">
        <f t="shared" si="21"/>
        <v>0.8806724293800815</v>
      </c>
      <c r="BA60" s="14">
        <f t="shared" si="25"/>
        <v>0.4433329085257991</v>
      </c>
      <c r="BD60" s="14">
        <v>54</v>
      </c>
      <c r="BE60" s="95">
        <f>求节点(节奏总纲!$E$4:$E$163,M$7:M$166,$BD60)</f>
        <v>192.96641580603995</v>
      </c>
      <c r="BF60" s="95">
        <f>求节点(节奏总纲!$E$4:$E$163,N$7:N$166,$BD60)</f>
        <v>9877.9214496627264</v>
      </c>
      <c r="BG60" s="95">
        <f>求节点(节奏总纲!$E$4:$E$163,O$7:O$166,$BD60)</f>
        <v>9877.9214496627264</v>
      </c>
      <c r="BH60" s="95">
        <f>求节点(节奏总纲!$E$4:$E$163,P$7:P$166,$BD60)</f>
        <v>2.2924324324324327E-2</v>
      </c>
      <c r="BI60" s="95">
        <f>求节点(节奏总纲!$E$4:$E$163,Q$7:Q$166,$BD60)</f>
        <v>2.2924324324324327E-2</v>
      </c>
      <c r="BJ60" s="95">
        <f>求节点(节奏总纲!$E$4:$E$163,T$7:T$166,$BD60)</f>
        <v>1.2088258770103995</v>
      </c>
      <c r="BK60" s="95">
        <f>求节点(节奏总纲!$E$4:$E$163,U$7:U$166,$BD60)</f>
        <v>2917532280.0507445</v>
      </c>
      <c r="BM60" s="14">
        <v>54</v>
      </c>
      <c r="BN60" s="95">
        <f>求节点(节奏总纲!$E$4:$E$163,AF$7:AF$166,$BD60)</f>
        <v>192.96641580603995</v>
      </c>
      <c r="BO60" s="95">
        <f>求节点(节奏总纲!$E$4:$E$163,AG$7:AG$166,$BD60)</f>
        <v>574.47826649230308</v>
      </c>
      <c r="BP60" s="95">
        <f>求节点(节奏总纲!$E$4:$E$163,AH$7:AH$166,$BD60)</f>
        <v>574.47826649230308</v>
      </c>
      <c r="BQ60" s="95">
        <f>求节点(节奏总纲!$E$4:$E$163,AI$7:AI$166,$BD60)</f>
        <v>2.2924324324324327E-2</v>
      </c>
      <c r="BR60" s="95">
        <f>求节点(节奏总纲!$E$4:$E$163,AJ$7:AJ$166,$BD60)</f>
        <v>2.2924324324324327E-2</v>
      </c>
      <c r="BS60" s="95">
        <f>求节点(节奏总纲!$E$4:$E$163,AM$7:AM$166,$BD60)</f>
        <v>5625.8054413606078</v>
      </c>
      <c r="BT60" s="95">
        <f>求节点(节奏总纲!$E$4:$E$163,AN$7:AN$166,$BD60)</f>
        <v>0.62012202933212324</v>
      </c>
      <c r="BU60" s="95">
        <f>求节点(节奏总纲!$E$4:$E$163,AO$7:AO$166,$BD60)</f>
        <v>1345515556.3048067</v>
      </c>
    </row>
    <row r="61" spans="12:73" x14ac:dyDescent="0.15">
      <c r="L61" s="14">
        <v>55</v>
      </c>
      <c r="M61" s="91">
        <f>武将属性!$D59</f>
        <v>175.27654940559174</v>
      </c>
      <c r="N61" s="91">
        <f>武将属性!$S59</f>
        <v>8582.7559995895317</v>
      </c>
      <c r="O61" s="91">
        <f>武将属性!$S59</f>
        <v>8582.7559995895317</v>
      </c>
      <c r="P61" s="92">
        <f>武将属性!$AE59</f>
        <v>1.9344227986754711E-2</v>
      </c>
      <c r="Q61" s="92">
        <f>武将属性!$AE59</f>
        <v>1.9344227986754711E-2</v>
      </c>
      <c r="R61" s="92">
        <f>武将属性!BH59</f>
        <v>0.10109728212411193</v>
      </c>
      <c r="S61" s="92">
        <f t="shared" si="2"/>
        <v>0.10109728212411193</v>
      </c>
      <c r="T61" s="91">
        <f>战法技能效用!AL59</f>
        <v>1.1096511244118914</v>
      </c>
      <c r="U61" s="91">
        <f t="shared" si="3"/>
        <v>1809804884.5761602</v>
      </c>
      <c r="V61" s="95">
        <f t="shared" si="4"/>
        <v>15171098.238321928</v>
      </c>
      <c r="W61" s="95">
        <f t="shared" si="4"/>
        <v>309823.29569120827</v>
      </c>
      <c r="X61" s="95">
        <f t="shared" si="4"/>
        <v>309823.29569120827</v>
      </c>
      <c r="Y61" s="95">
        <f t="shared" si="5"/>
        <v>2608674946.98844</v>
      </c>
      <c r="Z61" s="95">
        <f t="shared" si="6"/>
        <v>2608674946.98844</v>
      </c>
      <c r="AA61" s="95">
        <f t="shared" si="7"/>
        <v>2414988932.473444</v>
      </c>
      <c r="AB61" s="95">
        <f t="shared" si="8"/>
        <v>2414988932.473444</v>
      </c>
      <c r="AC61" s="95">
        <f t="shared" si="9"/>
        <v>2520926535.3271232</v>
      </c>
      <c r="AD61" s="91"/>
      <c r="AE61" s="14">
        <v>55</v>
      </c>
      <c r="AF61" s="91">
        <f>武将属性!$D59</f>
        <v>175.27654940559174</v>
      </c>
      <c r="AG61" s="91">
        <f>士兵属性!$D59</f>
        <v>533.15666966452943</v>
      </c>
      <c r="AH61" s="91">
        <f>士兵属性!$D59</f>
        <v>533.15666966452943</v>
      </c>
      <c r="AI61" s="92">
        <f>士兵属性!$P59</f>
        <v>1.9344227986754711E-2</v>
      </c>
      <c r="AJ61" s="92">
        <f>士兵属性!$P59</f>
        <v>1.9344227986754711E-2</v>
      </c>
      <c r="AK61" s="92">
        <f>士兵属性!AW59</f>
        <v>0.10109728212411193</v>
      </c>
      <c r="AL61" s="92">
        <f t="shared" si="11"/>
        <v>0.10109728212411193</v>
      </c>
      <c r="AM61" s="91">
        <f>带兵数!$E58</f>
        <v>5315.946827408321</v>
      </c>
      <c r="AN61" s="91">
        <f>战法技能效用!AR59</f>
        <v>0.49905687556971867</v>
      </c>
      <c r="AO61" s="91">
        <f t="shared" si="12"/>
        <v>797175786.4924494</v>
      </c>
      <c r="AP61" s="95">
        <f t="shared" si="13"/>
        <v>10502560.905901285</v>
      </c>
      <c r="AQ61" s="95">
        <f t="shared" si="14"/>
        <v>3088226.6798962071</v>
      </c>
      <c r="AR61" s="95">
        <f t="shared" si="14"/>
        <v>3088226.6798962071</v>
      </c>
      <c r="AS61" s="95">
        <f t="shared" si="15"/>
        <v>1805918535.6297159</v>
      </c>
      <c r="AT61" s="95">
        <f t="shared" si="16"/>
        <v>1805918535.6297159</v>
      </c>
      <c r="AU61" s="95">
        <f t="shared" si="17"/>
        <v>1671834691.9876862</v>
      </c>
      <c r="AV61" s="95">
        <f t="shared" si="18"/>
        <v>1671834691.9876862</v>
      </c>
      <c r="AW61" s="95">
        <f t="shared" si="19"/>
        <v>619460.16590437922</v>
      </c>
      <c r="AX61" s="95">
        <f t="shared" si="20"/>
        <v>2196726059.7725496</v>
      </c>
      <c r="AZ61" s="14">
        <f t="shared" si="21"/>
        <v>0.87238342268878388</v>
      </c>
      <c r="BA61" s="14">
        <f t="shared" si="25"/>
        <v>0.44047609401780385</v>
      </c>
      <c r="BD61" s="14">
        <v>55</v>
      </c>
      <c r="BE61" s="95">
        <f>求节点(节奏总纲!$E$4:$E$163,M$7:M$166,$BD61)</f>
        <v>194.0635039713045</v>
      </c>
      <c r="BF61" s="95">
        <f>求节点(节奏总纲!$E$4:$E$163,N$7:N$166,$BD61)</f>
        <v>9956.9612222470441</v>
      </c>
      <c r="BG61" s="95">
        <f>求节点(节奏总纲!$E$4:$E$163,O$7:O$166,$BD61)</f>
        <v>9956.9612222470441</v>
      </c>
      <c r="BH61" s="95">
        <f>求节点(节奏总纲!$E$4:$E$163,P$7:P$166,$BD61)</f>
        <v>2.306660033058874E-2</v>
      </c>
      <c r="BI61" s="95">
        <f>求节点(节奏总纲!$E$4:$E$163,Q$7:Q$166,$BD61)</f>
        <v>2.306660033058874E-2</v>
      </c>
      <c r="BJ61" s="95">
        <f>求节点(节奏总纲!$E$4:$E$163,T$7:T$166,$BD61)</f>
        <v>1.2158642396391617</v>
      </c>
      <c r="BK61" s="95">
        <f>求节点(节奏总纲!$E$4:$E$163,U$7:U$166,$BD61)</f>
        <v>3000959274.6328578</v>
      </c>
      <c r="BM61" s="14">
        <v>55</v>
      </c>
      <c r="BN61" s="95">
        <f>求节点(节奏总纲!$E$4:$E$163,AF$7:AF$166,$BD61)</f>
        <v>194.0635039713045</v>
      </c>
      <c r="BO61" s="95">
        <f>求节点(节奏总纲!$E$4:$E$163,AG$7:AG$166,$BD61)</f>
        <v>577.68106186537364</v>
      </c>
      <c r="BP61" s="95">
        <f>求节点(节奏总纲!$E$4:$E$163,AH$7:AH$166,$BD61)</f>
        <v>577.68106186537364</v>
      </c>
      <c r="BQ61" s="95">
        <f>求节点(节奏总纲!$E$4:$E$163,AI$7:AI$166,$BD61)</f>
        <v>2.306660033058874E-2</v>
      </c>
      <c r="BR61" s="95">
        <f>求节点(节奏总纲!$E$4:$E$163,AJ$7:AJ$166,$BD61)</f>
        <v>2.306660033058874E-2</v>
      </c>
      <c r="BS61" s="95">
        <f>求节点(节奏总纲!$E$4:$E$163,AM$7:AM$166,$BD61)</f>
        <v>5643.2839569964499</v>
      </c>
      <c r="BT61" s="95">
        <f>求节点(节奏总纲!$E$4:$E$163,AN$7:AN$166,$BD61)</f>
        <v>0.64090551548629893</v>
      </c>
      <c r="BU61" s="95">
        <f>求节点(节奏总纲!$E$4:$E$163,AO$7:AO$166,$BD61)</f>
        <v>1413059580.527072</v>
      </c>
    </row>
    <row r="62" spans="12:73" x14ac:dyDescent="0.15">
      <c r="L62" s="14">
        <v>56</v>
      </c>
      <c r="M62" s="91">
        <f>武将属性!$D60</f>
        <v>178.78313166727474</v>
      </c>
      <c r="N62" s="91">
        <f>武将属性!$S60</f>
        <v>8847.213765790957</v>
      </c>
      <c r="O62" s="91">
        <f>武将属性!$S60</f>
        <v>8847.213765790957</v>
      </c>
      <c r="P62" s="92">
        <f>武将属性!$AE60</f>
        <v>2.0254994819924176E-2</v>
      </c>
      <c r="Q62" s="92">
        <f>武将属性!$AE60</f>
        <v>2.0254994819924176E-2</v>
      </c>
      <c r="R62" s="92">
        <f>武将属性!BH60</f>
        <v>0.10117746341770532</v>
      </c>
      <c r="S62" s="92">
        <f t="shared" si="2"/>
        <v>0.10117746341770532</v>
      </c>
      <c r="T62" s="91">
        <f>战法技能效用!AL60</f>
        <v>1.1292140512413238</v>
      </c>
      <c r="U62" s="91">
        <f t="shared" si="3"/>
        <v>2001936630.0911083</v>
      </c>
      <c r="V62" s="95">
        <f t="shared" si="4"/>
        <v>16440486.681605235</v>
      </c>
      <c r="W62" s="95">
        <f t="shared" si="4"/>
        <v>332226.81997768237</v>
      </c>
      <c r="X62" s="95">
        <f t="shared" si="4"/>
        <v>332226.81997768237</v>
      </c>
      <c r="Y62" s="95">
        <f t="shared" si="5"/>
        <v>2880928503.1633601</v>
      </c>
      <c r="Z62" s="95">
        <f t="shared" si="6"/>
        <v>2880928503.1633601</v>
      </c>
      <c r="AA62" s="95">
        <f t="shared" si="7"/>
        <v>2669217081.4583402</v>
      </c>
      <c r="AB62" s="95">
        <f t="shared" si="8"/>
        <v>2669217081.4583402</v>
      </c>
      <c r="AC62" s="95">
        <f t="shared" si="9"/>
        <v>2760907662.9547091</v>
      </c>
      <c r="AD62" s="91"/>
      <c r="AE62" s="14">
        <v>56</v>
      </c>
      <c r="AF62" s="91">
        <f>武将属性!$D60</f>
        <v>178.78313166727474</v>
      </c>
      <c r="AG62" s="91">
        <f>士兵属性!$D60</f>
        <v>540.99641620955617</v>
      </c>
      <c r="AH62" s="91">
        <f>士兵属性!$D60</f>
        <v>540.99641620955617</v>
      </c>
      <c r="AI62" s="92">
        <f>士兵属性!$P60</f>
        <v>2.0254994819924176E-2</v>
      </c>
      <c r="AJ62" s="92">
        <f>士兵属性!$P60</f>
        <v>2.0254994819924176E-2</v>
      </c>
      <c r="AK62" s="92">
        <f>士兵属性!AW60</f>
        <v>0.10117746341770532</v>
      </c>
      <c r="AL62" s="92">
        <f t="shared" si="11"/>
        <v>0.10117746341770532</v>
      </c>
      <c r="AM62" s="91">
        <f>带兵数!$E59</f>
        <v>5378.6500470373412</v>
      </c>
      <c r="AN62" s="91">
        <f>战法技能效用!AR60</f>
        <v>0.51557468692395059</v>
      </c>
      <c r="AO62" s="91">
        <f t="shared" si="12"/>
        <v>877765816.99603486</v>
      </c>
      <c r="AP62" s="95">
        <f t="shared" si="13"/>
        <v>11350934.735700866</v>
      </c>
      <c r="AQ62" s="95">
        <f t="shared" si="14"/>
        <v>3355125.5194883673</v>
      </c>
      <c r="AR62" s="95">
        <f t="shared" si="14"/>
        <v>3355125.5194883673</v>
      </c>
      <c r="AS62" s="95">
        <f t="shared" si="15"/>
        <v>1989067115.2829132</v>
      </c>
      <c r="AT62" s="95">
        <f t="shared" si="16"/>
        <v>1989067115.2829132</v>
      </c>
      <c r="AU62" s="95">
        <f t="shared" si="17"/>
        <v>1842896106.0472255</v>
      </c>
      <c r="AV62" s="95">
        <f t="shared" si="18"/>
        <v>1842896106.0472255</v>
      </c>
      <c r="AW62" s="95">
        <f t="shared" si="19"/>
        <v>674931.76395673049</v>
      </c>
      <c r="AX62" s="95">
        <f t="shared" si="20"/>
        <v>2395277379.1180534</v>
      </c>
      <c r="AZ62" s="14">
        <f t="shared" si="21"/>
        <v>0.86539084971124158</v>
      </c>
      <c r="BA62" s="14">
        <f t="shared" si="25"/>
        <v>0.43845834268794392</v>
      </c>
      <c r="BD62" s="14">
        <v>56</v>
      </c>
      <c r="BE62" s="95">
        <f>求节点(节奏总纲!$E$4:$E$163,M$7:M$166,$BD62)</f>
        <v>195.0753688100215</v>
      </c>
      <c r="BF62" s="95">
        <f>求节点(节奏总纲!$E$4:$E$163,N$7:N$166,$BD62)</f>
        <v>10038.112440981919</v>
      </c>
      <c r="BG62" s="95">
        <f>求节点(节奏总纲!$E$4:$E$163,O$7:O$166,$BD62)</f>
        <v>10038.112440981919</v>
      </c>
      <c r="BH62" s="95">
        <f>求节点(节奏总纲!$E$4:$E$163,P$7:P$166,$BD62)</f>
        <v>2.3206193590738416E-2</v>
      </c>
      <c r="BI62" s="95">
        <f>求节点(节奏总纲!$E$4:$E$163,Q$7:Q$166,$BD62)</f>
        <v>2.3206193590738416E-2</v>
      </c>
      <c r="BJ62" s="95">
        <f>求节点(节奏总纲!$E$4:$E$163,T$7:T$166,$BD62)</f>
        <v>1.2227050146882399</v>
      </c>
      <c r="BK62" s="95">
        <f>求节点(节奏总纲!$E$4:$E$163,U$7:U$166,$BD62)</f>
        <v>3087942635.4622741</v>
      </c>
      <c r="BM62" s="14">
        <v>56</v>
      </c>
      <c r="BN62" s="95">
        <f>求节点(节奏总纲!$E$4:$E$163,AF$7:AF$166,$BD62)</f>
        <v>195.0753688100215</v>
      </c>
      <c r="BO62" s="95">
        <f>求节点(节奏总纲!$E$4:$E$163,AG$7:AG$166,$BD62)</f>
        <v>580.97587009106553</v>
      </c>
      <c r="BP62" s="95">
        <f>求节点(节奏总纲!$E$4:$E$163,AH$7:AH$166,$BD62)</f>
        <v>580.97587009106553</v>
      </c>
      <c r="BQ62" s="95">
        <f>求节点(节奏总纲!$E$4:$E$163,AI$7:AI$166,$BD62)</f>
        <v>2.3206193590738416E-2</v>
      </c>
      <c r="BR62" s="95">
        <f>求节点(节奏总纲!$E$4:$E$163,AJ$7:AJ$166,$BD62)</f>
        <v>2.3206193590738416E-2</v>
      </c>
      <c r="BS62" s="95">
        <f>求节点(节奏总纲!$E$4:$E$163,AM$7:AM$166,$BD62)</f>
        <v>5660.4736974581465</v>
      </c>
      <c r="BT62" s="95">
        <f>求节点(节奏总纲!$E$4:$E$163,AN$7:AN$166,$BD62)</f>
        <v>0.66529468539563485</v>
      </c>
      <c r="BU62" s="95">
        <f>求节点(节奏总纲!$E$4:$E$163,AO$7:AO$166,$BD62)</f>
        <v>1492714788.2196491</v>
      </c>
    </row>
    <row r="63" spans="12:73" x14ac:dyDescent="0.15">
      <c r="L63" s="14">
        <v>57</v>
      </c>
      <c r="M63" s="91">
        <f>武将属性!$D61</f>
        <v>182.2897139289577</v>
      </c>
      <c r="N63" s="91">
        <f>武将属性!$S61</f>
        <v>9111.6715319923787</v>
      </c>
      <c r="O63" s="91">
        <f>武将属性!$S61</f>
        <v>9111.6715319923787</v>
      </c>
      <c r="P63" s="92">
        <f>武将属性!$AE61</f>
        <v>2.1207161628575711E-2</v>
      </c>
      <c r="Q63" s="92">
        <f>武将属性!$AE61</f>
        <v>2.1207161628575711E-2</v>
      </c>
      <c r="R63" s="92">
        <f>武将属性!BH61</f>
        <v>0.1012661937103984</v>
      </c>
      <c r="S63" s="92">
        <f t="shared" si="2"/>
        <v>0.1012661937103984</v>
      </c>
      <c r="T63" s="91">
        <f>战法技能效用!AL61</f>
        <v>1.1485709872234158</v>
      </c>
      <c r="U63" s="91">
        <f t="shared" si="3"/>
        <v>2209072736.3316078</v>
      </c>
      <c r="V63" s="95">
        <f t="shared" si="4"/>
        <v>17785810.896808296</v>
      </c>
      <c r="W63" s="95">
        <f t="shared" si="4"/>
        <v>355826.08185446542</v>
      </c>
      <c r="X63" s="95">
        <f t="shared" si="4"/>
        <v>355826.08185446542</v>
      </c>
      <c r="Y63" s="95">
        <f t="shared" si="5"/>
        <v>3174841013.8480172</v>
      </c>
      <c r="Z63" s="95">
        <f t="shared" si="6"/>
        <v>3174841013.8480172</v>
      </c>
      <c r="AA63" s="95">
        <f t="shared" si="7"/>
        <v>2944038779.0804381</v>
      </c>
      <c r="AB63" s="95">
        <f t="shared" si="8"/>
        <v>2944038779.0804381</v>
      </c>
      <c r="AC63" s="95">
        <f t="shared" si="9"/>
        <v>3017978367.6252265</v>
      </c>
      <c r="AD63" s="91"/>
      <c r="AE63" s="14">
        <v>57</v>
      </c>
      <c r="AF63" s="91">
        <f>武将属性!$D61</f>
        <v>182.2897139289577</v>
      </c>
      <c r="AG63" s="91">
        <f>士兵属性!$D61</f>
        <v>548.89603960771342</v>
      </c>
      <c r="AH63" s="91">
        <f>士兵属性!$D61</f>
        <v>548.89603960771342</v>
      </c>
      <c r="AI63" s="92">
        <f>士兵属性!$P61</f>
        <v>2.1207161628575711E-2</v>
      </c>
      <c r="AJ63" s="92">
        <f>士兵属性!$P61</f>
        <v>2.1207161628575711E-2</v>
      </c>
      <c r="AK63" s="92">
        <f>士兵属性!AW61</f>
        <v>0.1012661937103984</v>
      </c>
      <c r="AL63" s="92">
        <f t="shared" si="11"/>
        <v>0.1012661937103984</v>
      </c>
      <c r="AM63" s="91">
        <f>带兵数!$E60</f>
        <v>5443.6006917064578</v>
      </c>
      <c r="AN63" s="91">
        <f>战法技能效用!AR61</f>
        <v>0.5320493830952</v>
      </c>
      <c r="AO63" s="91">
        <f t="shared" si="12"/>
        <v>966279402.73049998</v>
      </c>
      <c r="AP63" s="95">
        <f t="shared" si="13"/>
        <v>12262740.702359898</v>
      </c>
      <c r="AQ63" s="95">
        <f t="shared" si="14"/>
        <v>3642542.3076499794</v>
      </c>
      <c r="AR63" s="95">
        <f t="shared" si="14"/>
        <v>3642542.3076499794</v>
      </c>
      <c r="AS63" s="95">
        <f t="shared" si="15"/>
        <v>2188950076.5479369</v>
      </c>
      <c r="AT63" s="95">
        <f t="shared" si="16"/>
        <v>2188950076.5479369</v>
      </c>
      <c r="AU63" s="95">
        <f t="shared" si="17"/>
        <v>2029819409.1355269</v>
      </c>
      <c r="AV63" s="95">
        <f t="shared" si="18"/>
        <v>2029819409.1355269</v>
      </c>
      <c r="AW63" s="95">
        <f t="shared" si="19"/>
        <v>734578.8789463361</v>
      </c>
      <c r="AX63" s="95">
        <f t="shared" si="20"/>
        <v>2610068668.5872655</v>
      </c>
      <c r="AZ63" s="14">
        <f t="shared" si="21"/>
        <v>0.8602934016069157</v>
      </c>
      <c r="BA63" s="14">
        <f t="shared" si="25"/>
        <v>0.43741402754130504</v>
      </c>
      <c r="BD63" s="14">
        <v>57</v>
      </c>
      <c r="BE63" s="95">
        <f>求节点(节奏总纲!$E$4:$E$163,M$7:M$166,$BD63)</f>
        <v>196.08723364873853</v>
      </c>
      <c r="BF63" s="95">
        <f>求节点(节奏总纲!$E$4:$E$163,N$7:N$166,$BD63)</f>
        <v>10119.263659716793</v>
      </c>
      <c r="BG63" s="95">
        <f>求节点(节奏总纲!$E$4:$E$163,O$7:O$166,$BD63)</f>
        <v>10119.263659716793</v>
      </c>
      <c r="BH63" s="95">
        <f>求节点(节奏总纲!$E$4:$E$163,P$7:P$166,$BD63)</f>
        <v>2.3345786850888093E-2</v>
      </c>
      <c r="BI63" s="95">
        <f>求节点(节奏总纲!$E$4:$E$163,Q$7:Q$166,$BD63)</f>
        <v>2.3345786850888093E-2</v>
      </c>
      <c r="BJ63" s="95">
        <f>求节点(节奏总纲!$E$4:$E$163,T$7:T$166,$BD63)</f>
        <v>1.2295457897373181</v>
      </c>
      <c r="BK63" s="95">
        <f>求节点(节奏总纲!$E$4:$E$163,U$7:U$166,$BD63)</f>
        <v>3174925996.2916899</v>
      </c>
      <c r="BM63" s="14">
        <v>57</v>
      </c>
      <c r="BN63" s="95">
        <f>求节点(节奏总纲!$E$4:$E$163,AF$7:AF$166,$BD63)</f>
        <v>196.08723364873853</v>
      </c>
      <c r="BO63" s="95">
        <f>求节点(节奏总纲!$E$4:$E$163,AG$7:AG$166,$BD63)</f>
        <v>584.27067831675743</v>
      </c>
      <c r="BP63" s="95">
        <f>求节点(节奏总纲!$E$4:$E$163,AH$7:AH$166,$BD63)</f>
        <v>584.27067831675743</v>
      </c>
      <c r="BQ63" s="95">
        <f>求节点(节奏总纲!$E$4:$E$163,AI$7:AI$166,$BD63)</f>
        <v>2.3345786850888093E-2</v>
      </c>
      <c r="BR63" s="95">
        <f>求节点(节奏总纲!$E$4:$E$163,AJ$7:AJ$166,$BD63)</f>
        <v>2.3345786850888093E-2</v>
      </c>
      <c r="BS63" s="95">
        <f>求节点(节奏总纲!$E$4:$E$163,AM$7:AM$166,$BD63)</f>
        <v>5677.6634379198431</v>
      </c>
      <c r="BT63" s="95">
        <f>求节点(节奏总纲!$E$4:$E$163,AN$7:AN$166,$BD63)</f>
        <v>0.68968385530497089</v>
      </c>
      <c r="BU63" s="95">
        <f>求节点(节奏总纲!$E$4:$E$163,AO$7:AO$166,$BD63)</f>
        <v>1572369995.9122262</v>
      </c>
    </row>
    <row r="64" spans="12:73" x14ac:dyDescent="0.15">
      <c r="L64" s="14">
        <v>58</v>
      </c>
      <c r="M64" s="91">
        <f>武将属性!$D62</f>
        <v>185.85123071572579</v>
      </c>
      <c r="N64" s="91">
        <f>武将属性!$S62</f>
        <v>9376.1292981938041</v>
      </c>
      <c r="O64" s="91">
        <f>武将属性!$S62</f>
        <v>9376.1292981938041</v>
      </c>
      <c r="P64" s="92">
        <f>武将属性!$AE62</f>
        <v>2.1981621009094874E-2</v>
      </c>
      <c r="Q64" s="92">
        <f>武将属性!$AE62</f>
        <v>2.1981621009094874E-2</v>
      </c>
      <c r="R64" s="92">
        <f>武将属性!BH62</f>
        <v>0.10135827544007822</v>
      </c>
      <c r="S64" s="92">
        <f t="shared" si="2"/>
        <v>0.10135827544007822</v>
      </c>
      <c r="T64" s="91">
        <f>战法技能效用!AL62</f>
        <v>1.167735025003672</v>
      </c>
      <c r="U64" s="91">
        <f t="shared" si="3"/>
        <v>2431691210.2728324</v>
      </c>
      <c r="V64" s="95">
        <f t="shared" si="4"/>
        <v>19194986.717791654</v>
      </c>
      <c r="W64" s="95">
        <f t="shared" si="4"/>
        <v>380478.10472929454</v>
      </c>
      <c r="X64" s="95">
        <f t="shared" si="4"/>
        <v>380478.10472929454</v>
      </c>
      <c r="Y64" s="95">
        <f t="shared" si="5"/>
        <v>3490681076.5844898</v>
      </c>
      <c r="Z64" s="95">
        <f t="shared" si="6"/>
        <v>3490681076.5844898</v>
      </c>
      <c r="AA64" s="95">
        <f t="shared" si="7"/>
        <v>3239102102.0368061</v>
      </c>
      <c r="AB64" s="95">
        <f t="shared" si="8"/>
        <v>3239102102.0368061</v>
      </c>
      <c r="AC64" s="95">
        <f t="shared" si="9"/>
        <v>3291372666.7931161</v>
      </c>
      <c r="AD64" s="91"/>
      <c r="AE64" s="14">
        <v>58</v>
      </c>
      <c r="AF64" s="91">
        <f>武将属性!$D62</f>
        <v>185.85123071572579</v>
      </c>
      <c r="AG64" s="91">
        <f>士兵属性!$D62</f>
        <v>556.8555398590014</v>
      </c>
      <c r="AH64" s="91">
        <f>士兵属性!$D62</f>
        <v>556.8555398590014</v>
      </c>
      <c r="AI64" s="92">
        <f>士兵属性!$P62</f>
        <v>2.1981621009094874E-2</v>
      </c>
      <c r="AJ64" s="92">
        <f>士兵属性!$P62</f>
        <v>2.1981621009094874E-2</v>
      </c>
      <c r="AK64" s="92">
        <f>士兵属性!AW62</f>
        <v>0.10135827544007822</v>
      </c>
      <c r="AL64" s="92">
        <f t="shared" si="11"/>
        <v>0.10135827544007822</v>
      </c>
      <c r="AM64" s="91">
        <f>带兵数!$E61</f>
        <v>5505.5333392643561</v>
      </c>
      <c r="AN64" s="91">
        <f>战法技能效用!AR62</f>
        <v>0.54817824263863835</v>
      </c>
      <c r="AO64" s="91">
        <f t="shared" si="12"/>
        <v>1060876061.1952804</v>
      </c>
      <c r="AP64" s="95">
        <f t="shared" si="13"/>
        <v>13214170.405671282</v>
      </c>
      <c r="AQ64" s="95">
        <f t="shared" si="14"/>
        <v>3944643.805738606</v>
      </c>
      <c r="AR64" s="95">
        <f t="shared" si="14"/>
        <v>3944643.805738606</v>
      </c>
      <c r="AS64" s="95">
        <f t="shared" si="15"/>
        <v>2403046965.1268554</v>
      </c>
      <c r="AT64" s="95">
        <f t="shared" si="16"/>
        <v>2403046965.1268554</v>
      </c>
      <c r="AU64" s="95">
        <f t="shared" si="17"/>
        <v>2229855522.5364957</v>
      </c>
      <c r="AV64" s="95">
        <f t="shared" si="18"/>
        <v>2229855522.5364957</v>
      </c>
      <c r="AW64" s="95">
        <f t="shared" si="19"/>
        <v>797959.66008609952</v>
      </c>
      <c r="AX64" s="95">
        <f t="shared" si="20"/>
        <v>2837653566.6232672</v>
      </c>
      <c r="AZ64" s="14">
        <f t="shared" si="21"/>
        <v>0.85531619357758415</v>
      </c>
      <c r="BA64" s="14">
        <f t="shared" si="25"/>
        <v>0.43627087876681991</v>
      </c>
      <c r="BD64" s="14">
        <v>58</v>
      </c>
      <c r="BE64" s="95">
        <f>求节点(节奏总纲!$E$4:$E$163,M$7:M$166,$BD64)</f>
        <v>197.09909848745554</v>
      </c>
      <c r="BF64" s="95">
        <f>求节点(节奏总纲!$E$4:$E$163,N$7:N$166,$BD64)</f>
        <v>10200.414878451666</v>
      </c>
      <c r="BG64" s="95">
        <f>求节点(节奏总纲!$E$4:$E$163,O$7:O$166,$BD64)</f>
        <v>10200.414878451666</v>
      </c>
      <c r="BH64" s="95">
        <f>求节点(节奏总纲!$E$4:$E$163,P$7:P$166,$BD64)</f>
        <v>2.3485380111037769E-2</v>
      </c>
      <c r="BI64" s="95">
        <f>求节点(节奏总纲!$E$4:$E$163,Q$7:Q$166,$BD64)</f>
        <v>2.3485380111037769E-2</v>
      </c>
      <c r="BJ64" s="95">
        <f>求节点(节奏总纲!$E$4:$E$163,T$7:T$166,$BD64)</f>
        <v>1.2363865647863961</v>
      </c>
      <c r="BK64" s="95">
        <f>求节点(节奏总纲!$E$4:$E$163,U$7:U$166,$BD64)</f>
        <v>3261909357.1211061</v>
      </c>
      <c r="BM64" s="14">
        <v>58</v>
      </c>
      <c r="BN64" s="95">
        <f>求节点(节奏总纲!$E$4:$E$163,AF$7:AF$166,$BD64)</f>
        <v>197.09909848745554</v>
      </c>
      <c r="BO64" s="95">
        <f>求节点(节奏总纲!$E$4:$E$163,AG$7:AG$166,$BD64)</f>
        <v>587.56548654244932</v>
      </c>
      <c r="BP64" s="95">
        <f>求节点(节奏总纲!$E$4:$E$163,AH$7:AH$166,$BD64)</f>
        <v>587.56548654244932</v>
      </c>
      <c r="BQ64" s="95">
        <f>求节点(节奏总纲!$E$4:$E$163,AI$7:AI$166,$BD64)</f>
        <v>2.3485380111037769E-2</v>
      </c>
      <c r="BR64" s="95">
        <f>求节点(节奏总纲!$E$4:$E$163,AJ$7:AJ$166,$BD64)</f>
        <v>2.3485380111037769E-2</v>
      </c>
      <c r="BS64" s="95">
        <f>求节点(节奏总纲!$E$4:$E$163,AM$7:AM$166,$BD64)</f>
        <v>5694.8531783815397</v>
      </c>
      <c r="BT64" s="95">
        <f>求节点(节奏总纲!$E$4:$E$163,AN$7:AN$166,$BD64)</f>
        <v>0.71407302521430682</v>
      </c>
      <c r="BU64" s="95">
        <f>求节点(节奏总纲!$E$4:$E$163,AO$7:AO$166,$BD64)</f>
        <v>1652025203.6048033</v>
      </c>
    </row>
    <row r="65" spans="12:73" x14ac:dyDescent="0.15">
      <c r="L65" s="14">
        <v>59</v>
      </c>
      <c r="M65" s="91">
        <f>武将属性!$D63</f>
        <v>189.42814867574609</v>
      </c>
      <c r="N65" s="91">
        <f>武将属性!$S63</f>
        <v>9640.5870643952276</v>
      </c>
      <c r="O65" s="91">
        <f>武将属性!$S63</f>
        <v>9640.5870643952276</v>
      </c>
      <c r="P65" s="92">
        <f>武将属性!$AE63</f>
        <v>2.2483295582164962E-2</v>
      </c>
      <c r="Q65" s="92">
        <f>武将属性!$AE63</f>
        <v>2.2483295582164962E-2</v>
      </c>
      <c r="R65" s="92">
        <f>武将属性!BH63</f>
        <v>0.10146002528784503</v>
      </c>
      <c r="S65" s="92">
        <f t="shared" si="2"/>
        <v>0.10146002528784503</v>
      </c>
      <c r="T65" s="91">
        <f>战法技能效用!AL63</f>
        <v>1.1868700655061775</v>
      </c>
      <c r="U65" s="91">
        <f t="shared" si="3"/>
        <v>2669853116.2304864</v>
      </c>
      <c r="V65" s="95">
        <f t="shared" si="4"/>
        <v>20676668.830533508</v>
      </c>
      <c r="W65" s="95">
        <f t="shared" si="4"/>
        <v>406276.4094330775</v>
      </c>
      <c r="X65" s="95">
        <f t="shared" si="4"/>
        <v>406276.4094330775</v>
      </c>
      <c r="Y65" s="95">
        <f t="shared" si="5"/>
        <v>3830618176.6220589</v>
      </c>
      <c r="Z65" s="95">
        <f t="shared" si="6"/>
        <v>3830618176.6220589</v>
      </c>
      <c r="AA65" s="95">
        <f t="shared" si="7"/>
        <v>3555955738.2265434</v>
      </c>
      <c r="AB65" s="95">
        <f t="shared" si="8"/>
        <v>3555955738.2265434</v>
      </c>
      <c r="AC65" s="95">
        <f t="shared" si="9"/>
        <v>3582053784.6567392</v>
      </c>
      <c r="AD65" s="91"/>
      <c r="AE65" s="14">
        <v>59</v>
      </c>
      <c r="AF65" s="91">
        <f>武将属性!$D63</f>
        <v>189.42814867574609</v>
      </c>
      <c r="AG65" s="91">
        <f>士兵属性!$D63</f>
        <v>564.87491696342011</v>
      </c>
      <c r="AH65" s="91">
        <f>士兵属性!$D63</f>
        <v>564.87491696342011</v>
      </c>
      <c r="AI65" s="92">
        <f>士兵属性!$P63</f>
        <v>2.2483295582164962E-2</v>
      </c>
      <c r="AJ65" s="92">
        <f>士兵属性!$P63</f>
        <v>2.2483295582164962E-2</v>
      </c>
      <c r="AK65" s="92">
        <f>士兵属性!AW63</f>
        <v>0.10146002528784503</v>
      </c>
      <c r="AL65" s="92">
        <f t="shared" si="11"/>
        <v>0.10146002528784503</v>
      </c>
      <c r="AM65" s="91">
        <f>带兵数!$E62</f>
        <v>5571.71226939807</v>
      </c>
      <c r="AN65" s="91">
        <f>战法技能效用!AR63</f>
        <v>0.56421433059754411</v>
      </c>
      <c r="AO65" s="91">
        <f t="shared" si="12"/>
        <v>1164659295.721848</v>
      </c>
      <c r="AP65" s="95">
        <f t="shared" si="13"/>
        <v>14233333.725224173</v>
      </c>
      <c r="AQ65" s="95">
        <f t="shared" si="14"/>
        <v>4269173.9435068481</v>
      </c>
      <c r="AR65" s="95">
        <f t="shared" si="14"/>
        <v>4269173.9435068481</v>
      </c>
      <c r="AS65" s="95">
        <f t="shared" si="15"/>
        <v>2636907682.2112379</v>
      </c>
      <c r="AT65" s="95">
        <f t="shared" si="16"/>
        <v>2636907682.2112379</v>
      </c>
      <c r="AU65" s="95">
        <f t="shared" si="17"/>
        <v>2447836503.5069499</v>
      </c>
      <c r="AV65" s="95">
        <f t="shared" si="18"/>
        <v>2447836503.5069499</v>
      </c>
      <c r="AW65" s="95">
        <f t="shared" si="19"/>
        <v>865640.27725766075</v>
      </c>
      <c r="AX65" s="95">
        <f t="shared" si="20"/>
        <v>3083400055.4381747</v>
      </c>
      <c r="AZ65" s="14">
        <f t="shared" si="21"/>
        <v>0.85263855591565385</v>
      </c>
      <c r="BA65" s="14">
        <f t="shared" si="25"/>
        <v>0.43622598136267804</v>
      </c>
      <c r="BD65" s="14">
        <v>59</v>
      </c>
      <c r="BE65" s="95">
        <f>求节点(节奏总纲!$E$4:$E$163,M$7:M$166,$BD65)</f>
        <v>198.08288957972161</v>
      </c>
      <c r="BF65" s="95">
        <f>求节点(节奏总纲!$E$4:$E$163,N$7:N$166,$BD65)</f>
        <v>10279.725555719044</v>
      </c>
      <c r="BG65" s="95">
        <f>求节点(节奏总纲!$E$4:$E$163,O$7:O$166,$BD65)</f>
        <v>10279.725555719044</v>
      </c>
      <c r="BH65" s="95">
        <f>求节点(节奏总纲!$E$4:$E$163,P$7:P$166,$BD65)</f>
        <v>2.3621138211382113E-2</v>
      </c>
      <c r="BI65" s="95">
        <f>求节点(节奏总纲!$E$4:$E$163,Q$7:Q$166,$BD65)</f>
        <v>2.3621138211382113E-2</v>
      </c>
      <c r="BJ65" s="95">
        <f>求节点(节奏总纲!$E$4:$E$163,T$7:T$166,$BD65)</f>
        <v>1.2430403137217731</v>
      </c>
      <c r="BK65" s="95">
        <f>求节点(节奏总纲!$E$4:$E$163,U$7:U$166,$BD65)</f>
        <v>3349652082.3012071</v>
      </c>
      <c r="BM65" s="14">
        <v>59</v>
      </c>
      <c r="BN65" s="95">
        <f>求节点(节奏总纲!$E$4:$E$163,AF$7:AF$166,$BD65)</f>
        <v>198.08288957972161</v>
      </c>
      <c r="BO65" s="95">
        <f>求节点(节奏总纲!$E$4:$E$163,AG$7:AG$166,$BD65)</f>
        <v>590.82460979743132</v>
      </c>
      <c r="BP65" s="95">
        <f>求节点(节奏总纲!$E$4:$E$163,AH$7:AH$166,$BD65)</f>
        <v>590.82460979743132</v>
      </c>
      <c r="BQ65" s="95">
        <f>求节点(节奏总纲!$E$4:$E$163,AI$7:AI$166,$BD65)</f>
        <v>2.3621138211382113E-2</v>
      </c>
      <c r="BR65" s="95">
        <f>求节点(节奏总纲!$E$4:$E$163,AJ$7:AJ$166,$BD65)</f>
        <v>2.3621138211382113E-2</v>
      </c>
      <c r="BS65" s="95">
        <f>求节点(节奏总纲!$E$4:$E$163,AM$7:AM$166,$BD65)</f>
        <v>5711.3171842546499</v>
      </c>
      <c r="BT65" s="95">
        <f>求节点(节奏总纲!$E$4:$E$163,AN$7:AN$166,$BD65)</f>
        <v>0.7376835934106436</v>
      </c>
      <c r="BU65" s="95">
        <f>求节点(节奏总纲!$E$4:$E$163,AO$7:AO$166,$BD65)</f>
        <v>1734738211.1006253</v>
      </c>
    </row>
    <row r="66" spans="12:73" x14ac:dyDescent="0.15">
      <c r="L66" s="14">
        <v>60</v>
      </c>
      <c r="M66" s="91">
        <f>武将属性!$D64</f>
        <v>193.64813345501116</v>
      </c>
      <c r="N66" s="91">
        <f>武将属性!$S64</f>
        <v>9923.6486469563788</v>
      </c>
      <c r="O66" s="91">
        <f>武将属性!$S64</f>
        <v>9923.6486469563788</v>
      </c>
      <c r="P66" s="92">
        <f>武将属性!$AE64</f>
        <v>2.3009297297297299E-2</v>
      </c>
      <c r="Q66" s="92">
        <f>武将属性!$AE64</f>
        <v>2.3009297297297299E-2</v>
      </c>
      <c r="R66" s="92">
        <f>武将属性!BH64</f>
        <v>0.10156670917678975</v>
      </c>
      <c r="S66" s="92">
        <f t="shared" si="2"/>
        <v>0.10156670917678975</v>
      </c>
      <c r="T66" s="91">
        <f>战法技能效用!AL64</f>
        <v>1.2130561014815151</v>
      </c>
      <c r="U66" s="91">
        <f t="shared" si="3"/>
        <v>2965252605.0123825</v>
      </c>
      <c r="V66" s="95">
        <f t="shared" si="4"/>
        <v>22700104.171534039</v>
      </c>
      <c r="W66" s="95">
        <f t="shared" si="4"/>
        <v>442965.38082291919</v>
      </c>
      <c r="X66" s="95">
        <f t="shared" si="4"/>
        <v>442965.38082291919</v>
      </c>
      <c r="Y66" s="95">
        <f t="shared" si="5"/>
        <v>4296962709.5914888</v>
      </c>
      <c r="Z66" s="95">
        <f t="shared" si="6"/>
        <v>4296962709.5914888</v>
      </c>
      <c r="AA66" s="95">
        <f t="shared" si="7"/>
        <v>3990528004.7332973</v>
      </c>
      <c r="AB66" s="95">
        <f t="shared" si="8"/>
        <v>3990528004.7332973</v>
      </c>
      <c r="AC66" s="95">
        <f t="shared" si="9"/>
        <v>3972635668.0331054</v>
      </c>
      <c r="AD66" s="91"/>
      <c r="AE66" s="14">
        <v>60</v>
      </c>
      <c r="AF66" s="91">
        <f>武将属性!$D64</f>
        <v>193.64813345501116</v>
      </c>
      <c r="AG66" s="91">
        <f>士兵属性!$D64</f>
        <v>576.32854308872709</v>
      </c>
      <c r="AH66" s="91">
        <f>士兵属性!$D64</f>
        <v>576.32854308872709</v>
      </c>
      <c r="AI66" s="92">
        <f>士兵属性!$P64</f>
        <v>2.3009297297297299E-2</v>
      </c>
      <c r="AJ66" s="92">
        <f>士兵属性!$P64</f>
        <v>2.3009297297297299E-2</v>
      </c>
      <c r="AK66" s="92">
        <f>士兵属性!AW64</f>
        <v>0.10156670917678975</v>
      </c>
      <c r="AL66" s="92">
        <f t="shared" si="11"/>
        <v>0.10156670917678975</v>
      </c>
      <c r="AM66" s="91">
        <f>带兵数!$E63</f>
        <v>5636.2275685369232</v>
      </c>
      <c r="AN66" s="91">
        <f>战法技能效用!AR64</f>
        <v>0.63089376123851648</v>
      </c>
      <c r="AO66" s="91">
        <f t="shared" si="12"/>
        <v>1380361117.7692692</v>
      </c>
      <c r="AP66" s="95">
        <f t="shared" si="13"/>
        <v>16229063.891636452</v>
      </c>
      <c r="AQ66" s="95">
        <f t="shared" si="14"/>
        <v>4877324.4853431024</v>
      </c>
      <c r="AR66" s="95">
        <f t="shared" si="14"/>
        <v>4877324.4853431024</v>
      </c>
      <c r="AS66" s="95">
        <f t="shared" si="15"/>
        <v>3072042393.5934267</v>
      </c>
      <c r="AT66" s="95">
        <f t="shared" si="16"/>
        <v>3072042393.5934267</v>
      </c>
      <c r="AU66" s="95">
        <f t="shared" si="17"/>
        <v>2852961971.487052</v>
      </c>
      <c r="AV66" s="95">
        <f t="shared" si="18"/>
        <v>2852961971.487052</v>
      </c>
      <c r="AW66" s="95">
        <f t="shared" si="19"/>
        <v>997454.86874953937</v>
      </c>
      <c r="AX66" s="95">
        <f t="shared" si="20"/>
        <v>3447117625.4596863</v>
      </c>
      <c r="AZ66" s="14">
        <f t="shared" si="21"/>
        <v>0.85716518982675116</v>
      </c>
      <c r="BA66" s="14">
        <f t="shared" si="25"/>
        <v>0.46551215078133451</v>
      </c>
      <c r="BD66" s="14">
        <v>60</v>
      </c>
      <c r="BE66" s="95">
        <f>求节点(节奏总纲!$E$4:$E$163,M$7:M$166,$BD66)</f>
        <v>199.02512594186302</v>
      </c>
      <c r="BF66" s="95">
        <f>求节点(节奏总纲!$E$4:$E$163,N$7:N$166,$BD66)</f>
        <v>10356.31186543189</v>
      </c>
      <c r="BG66" s="95">
        <f>求节点(节奏总纲!$E$4:$E$163,O$7:O$166,$BD66)</f>
        <v>10356.31186543189</v>
      </c>
      <c r="BH66" s="95">
        <f>求节点(节奏总纲!$E$4:$E$163,P$7:P$166,$BD66)</f>
        <v>2.3751219512195124E-2</v>
      </c>
      <c r="BI66" s="95">
        <f>求节点(节奏总纲!$E$4:$E$163,Q$7:Q$166,$BD66)</f>
        <v>2.3751219512195124E-2</v>
      </c>
      <c r="BJ66" s="95">
        <f>求节点(节奏总纲!$E$4:$E$163,T$7:T$166,$BD66)</f>
        <v>1.2494172267993253</v>
      </c>
      <c r="BK66" s="95">
        <f>求节点(节奏总纲!$E$4:$E$163,U$7:U$166,$BD66)</f>
        <v>3438518817.7987089</v>
      </c>
      <c r="BM66" s="14">
        <v>60</v>
      </c>
      <c r="BN66" s="95">
        <f>求节点(节奏总纲!$E$4:$E$163,AF$7:AF$166,$BD66)</f>
        <v>199.02512594186302</v>
      </c>
      <c r="BO66" s="95">
        <f>求节点(节奏总纲!$E$4:$E$163,AG$7:AG$166,$BD66)</f>
        <v>594.03091219610371</v>
      </c>
      <c r="BP66" s="95">
        <f>求节点(节奏总纲!$E$4:$E$163,AH$7:AH$166,$BD66)</f>
        <v>594.03091219610371</v>
      </c>
      <c r="BQ66" s="95">
        <f>求节点(节奏总纲!$E$4:$E$163,AI$7:AI$166,$BD66)</f>
        <v>2.3751219512195124E-2</v>
      </c>
      <c r="BR66" s="95">
        <f>求节点(节奏总纲!$E$4:$E$163,AJ$7:AJ$166,$BD66)</f>
        <v>2.3751219512195124E-2</v>
      </c>
      <c r="BS66" s="95">
        <f>求节点(节奏总纲!$E$4:$E$163,AM$7:AM$166,$BD66)</f>
        <v>5726.706958549029</v>
      </c>
      <c r="BT66" s="95">
        <f>求节点(节奏总纲!$E$4:$E$163,AN$7:AN$166,$BD66)</f>
        <v>0.76014167616600736</v>
      </c>
      <c r="BU66" s="95">
        <f>求节点(节奏总纲!$E$4:$E$163,AO$7:AO$166,$BD66)</f>
        <v>1821977370.6660008</v>
      </c>
    </row>
    <row r="67" spans="12:73" x14ac:dyDescent="0.15">
      <c r="L67" s="14">
        <v>61</v>
      </c>
      <c r="M67" s="91">
        <f>武将属性!$D65</f>
        <v>197.70298603984025</v>
      </c>
      <c r="N67" s="91">
        <f>武将属性!$S65</f>
        <v>10248.846456444806</v>
      </c>
      <c r="O67" s="91">
        <f>武将属性!$S65</f>
        <v>10248.846456444806</v>
      </c>
      <c r="P67" s="92">
        <f>武将属性!$AE65</f>
        <v>2.3568690281502904E-2</v>
      </c>
      <c r="Q67" s="92">
        <f>武将属性!$AE65</f>
        <v>2.3568690281502904E-2</v>
      </c>
      <c r="R67" s="92">
        <f>武将属性!BH65</f>
        <v>0.10168386428980528</v>
      </c>
      <c r="S67" s="92">
        <f t="shared" si="2"/>
        <v>0.10168386428980528</v>
      </c>
      <c r="T67" s="91">
        <f>战法技能效用!AL65</f>
        <v>1.2404691840678805</v>
      </c>
      <c r="U67" s="91">
        <f t="shared" si="3"/>
        <v>3313821595.6529584</v>
      </c>
      <c r="V67" s="95">
        <f t="shared" si="4"/>
        <v>25249610.838822968</v>
      </c>
      <c r="W67" s="95">
        <f t="shared" si="4"/>
        <v>487071.73830671777</v>
      </c>
      <c r="X67" s="95">
        <f t="shared" si="4"/>
        <v>487071.73830671777</v>
      </c>
      <c r="Y67" s="95">
        <f t="shared" si="5"/>
        <v>4876979441.2198486</v>
      </c>
      <c r="Z67" s="95">
        <f t="shared" si="6"/>
        <v>4876979441.2198486</v>
      </c>
      <c r="AA67" s="95">
        <f t="shared" si="7"/>
        <v>4531175976.1474161</v>
      </c>
      <c r="AB67" s="95">
        <f t="shared" si="8"/>
        <v>4531175976.1474161</v>
      </c>
      <c r="AC67" s="95">
        <f t="shared" si="9"/>
        <v>4456141146.3965702</v>
      </c>
      <c r="AD67" s="91"/>
      <c r="AE67" s="14">
        <v>61</v>
      </c>
      <c r="AF67" s="91">
        <f>武将属性!$D65</f>
        <v>197.70298603984025</v>
      </c>
      <c r="AG67" s="91">
        <f>士兵属性!$D65</f>
        <v>589.53184963646981</v>
      </c>
      <c r="AH67" s="91">
        <f>士兵属性!$D65</f>
        <v>589.53184963646981</v>
      </c>
      <c r="AI67" s="92">
        <f>士兵属性!$P65</f>
        <v>2.3568690281502904E-2</v>
      </c>
      <c r="AJ67" s="92">
        <f>士兵属性!$P65</f>
        <v>2.3568690281502904E-2</v>
      </c>
      <c r="AK67" s="92">
        <f>士兵属性!AW65</f>
        <v>0.10168386428980528</v>
      </c>
      <c r="AL67" s="92">
        <f t="shared" si="11"/>
        <v>0.10168386428980528</v>
      </c>
      <c r="AM67" s="91">
        <f>带兵数!$E64</f>
        <v>5705.1121278937144</v>
      </c>
      <c r="AN67" s="91">
        <f>战法技能效用!AR65</f>
        <v>0.72862864129828719</v>
      </c>
      <c r="AO67" s="91">
        <f t="shared" si="12"/>
        <v>1699563952.4254038</v>
      </c>
      <c r="AP67" s="95">
        <f t="shared" si="13"/>
        <v>19101103.430534992</v>
      </c>
      <c r="AQ67" s="95">
        <f t="shared" si="14"/>
        <v>5729403.4546809858</v>
      </c>
      <c r="AR67" s="95">
        <f t="shared" si="14"/>
        <v>5729403.4546809858</v>
      </c>
      <c r="AS67" s="95">
        <f t="shared" si="15"/>
        <v>3689391069.4298697</v>
      </c>
      <c r="AT67" s="95">
        <f t="shared" si="16"/>
        <v>3689391069.4298697</v>
      </c>
      <c r="AU67" s="95">
        <f t="shared" si="17"/>
        <v>3427793859.2728744</v>
      </c>
      <c r="AV67" s="95">
        <f t="shared" si="18"/>
        <v>3427793859.2728744</v>
      </c>
      <c r="AW67" s="95">
        <f t="shared" si="19"/>
        <v>1184083.9374347832</v>
      </c>
      <c r="AX67" s="95">
        <f t="shared" si="20"/>
        <v>3907913747.6454916</v>
      </c>
      <c r="AZ67" s="14">
        <f t="shared" si="21"/>
        <v>0.86155484333336463</v>
      </c>
      <c r="BA67" s="14">
        <f t="shared" si="25"/>
        <v>0.51287128874254329</v>
      </c>
      <c r="BD67" s="14">
        <v>61</v>
      </c>
      <c r="BE67" s="95">
        <f>求节点(节奏总纲!$E$4:$E$163,M$7:M$166,$BD67)</f>
        <v>199.96736230400444</v>
      </c>
      <c r="BF67" s="95">
        <f>求节点(节奏总纲!$E$4:$E$163,N$7:N$166,$BD67)</f>
        <v>10432.898175144735</v>
      </c>
      <c r="BG67" s="95">
        <f>求节点(节奏总纲!$E$4:$E$163,O$7:O$166,$BD67)</f>
        <v>10432.898175144735</v>
      </c>
      <c r="BH67" s="95">
        <f>求节点(节奏总纲!$E$4:$E$163,P$7:P$166,$BD67)</f>
        <v>2.3881300813008131E-2</v>
      </c>
      <c r="BI67" s="95">
        <f>求节点(节奏总纲!$E$4:$E$163,Q$7:Q$166,$BD67)</f>
        <v>2.3881300813008131E-2</v>
      </c>
      <c r="BJ67" s="95">
        <f>求节点(节奏总纲!$E$4:$E$163,T$7:T$166,$BD67)</f>
        <v>1.2557941398768773</v>
      </c>
      <c r="BK67" s="95">
        <f>求节点(节奏总纲!$E$4:$E$163,U$7:U$166,$BD67)</f>
        <v>3527385553.2962108</v>
      </c>
      <c r="BM67" s="14">
        <v>61</v>
      </c>
      <c r="BN67" s="95">
        <f>求节点(节奏总纲!$E$4:$E$163,AF$7:AF$166,$BD67)</f>
        <v>199.96736230400444</v>
      </c>
      <c r="BO67" s="95">
        <f>求节点(节奏总纲!$E$4:$E$163,AG$7:AG$166,$BD67)</f>
        <v>597.23721459477599</v>
      </c>
      <c r="BP67" s="95">
        <f>求节点(节奏总纲!$E$4:$E$163,AH$7:AH$166,$BD67)</f>
        <v>597.23721459477599</v>
      </c>
      <c r="BQ67" s="95">
        <f>求节点(节奏总纲!$E$4:$E$163,AI$7:AI$166,$BD67)</f>
        <v>2.3881300813008131E-2</v>
      </c>
      <c r="BR67" s="95">
        <f>求节点(节奏总纲!$E$4:$E$163,AJ$7:AJ$166,$BD67)</f>
        <v>2.3881300813008131E-2</v>
      </c>
      <c r="BS67" s="95">
        <f>求节点(节奏总纲!$E$4:$E$163,AM$7:AM$166,$BD67)</f>
        <v>5742.096732843409</v>
      </c>
      <c r="BT67" s="95">
        <f>求节点(节奏总纲!$E$4:$E$163,AN$7:AN$166,$BD67)</f>
        <v>0.78259975892137112</v>
      </c>
      <c r="BU67" s="95">
        <f>求节点(节奏总纲!$E$4:$E$163,AO$7:AO$166,$BD67)</f>
        <v>1909216530.2313766</v>
      </c>
    </row>
    <row r="68" spans="12:73" x14ac:dyDescent="0.15">
      <c r="L68" s="14">
        <v>62</v>
      </c>
      <c r="M68" s="91">
        <f>武将属性!$D66</f>
        <v>201.70387343260805</v>
      </c>
      <c r="N68" s="91">
        <f>武将属性!$S66</f>
        <v>10574.044265933237</v>
      </c>
      <c r="O68" s="91">
        <f>武将属性!$S66</f>
        <v>10574.044265933237</v>
      </c>
      <c r="P68" s="92">
        <f>武将属性!$AE66</f>
        <v>2.4121036441520333E-2</v>
      </c>
      <c r="Q68" s="92">
        <f>武将属性!$AE66</f>
        <v>2.4121036441520333E-2</v>
      </c>
      <c r="R68" s="92">
        <f>武将属性!BH66</f>
        <v>0.10180800240584556</v>
      </c>
      <c r="S68" s="92">
        <f t="shared" si="2"/>
        <v>0.10180800240584556</v>
      </c>
      <c r="T68" s="91">
        <f>战法技能效用!AL66</f>
        <v>1.267546584348602</v>
      </c>
      <c r="U68" s="91">
        <f t="shared" si="3"/>
        <v>3691164071.4626794</v>
      </c>
      <c r="V68" s="95">
        <f t="shared" si="4"/>
        <v>27990214.746602483</v>
      </c>
      <c r="W68" s="95">
        <f t="shared" si="4"/>
        <v>533923.87913386035</v>
      </c>
      <c r="X68" s="95">
        <f t="shared" si="4"/>
        <v>533923.87913386035</v>
      </c>
      <c r="Y68" s="95">
        <f t="shared" si="5"/>
        <v>5512761218.3587942</v>
      </c>
      <c r="Z68" s="95">
        <f t="shared" si="6"/>
        <v>5512761218.3587942</v>
      </c>
      <c r="AA68" s="95">
        <f t="shared" si="7"/>
        <v>5124064011.3999166</v>
      </c>
      <c r="AB68" s="95">
        <f t="shared" si="8"/>
        <v>5124064011.3999166</v>
      </c>
      <c r="AC68" s="95">
        <f t="shared" si="9"/>
        <v>4979597571.7271338</v>
      </c>
      <c r="AD68" s="91"/>
      <c r="AE68" s="14">
        <v>62</v>
      </c>
      <c r="AF68" s="91">
        <f>武将属性!$D66</f>
        <v>201.70387343260805</v>
      </c>
      <c r="AG68" s="91">
        <f>士兵属性!$D66</f>
        <v>603.14632617301004</v>
      </c>
      <c r="AH68" s="91">
        <f>士兵属性!$D66</f>
        <v>603.14632617301004</v>
      </c>
      <c r="AI68" s="92">
        <f>士兵属性!$P66</f>
        <v>2.4121036441520333E-2</v>
      </c>
      <c r="AJ68" s="92">
        <f>士兵属性!$P66</f>
        <v>2.4121036441520333E-2</v>
      </c>
      <c r="AK68" s="92">
        <f>士兵属性!AW66</f>
        <v>0.10180800240584556</v>
      </c>
      <c r="AL68" s="92">
        <f t="shared" si="11"/>
        <v>0.10180800240584556</v>
      </c>
      <c r="AM68" s="91">
        <f>带兵数!$E65</f>
        <v>5770.4595889192997</v>
      </c>
      <c r="AN68" s="91">
        <f>战法技能效用!AR66</f>
        <v>0.82398927878999273</v>
      </c>
      <c r="AO68" s="91">
        <f t="shared" si="12"/>
        <v>2069995478.616478</v>
      </c>
      <c r="AP68" s="95">
        <f t="shared" si="13"/>
        <v>22307958.977894079</v>
      </c>
      <c r="AQ68" s="95">
        <f t="shared" si="14"/>
        <v>6672619.8355382085</v>
      </c>
      <c r="AR68" s="95">
        <f t="shared" si="14"/>
        <v>6672619.8355382085</v>
      </c>
      <c r="AS68" s="95">
        <f t="shared" si="15"/>
        <v>4393622993.8714848</v>
      </c>
      <c r="AT68" s="95">
        <f t="shared" si="16"/>
        <v>4393622993.8714848</v>
      </c>
      <c r="AU68" s="95">
        <f t="shared" si="17"/>
        <v>4083834682.9864035</v>
      </c>
      <c r="AV68" s="95">
        <f t="shared" si="18"/>
        <v>4083834682.9864035</v>
      </c>
      <c r="AW68" s="95">
        <f t="shared" si="19"/>
        <v>1394885.8241663042</v>
      </c>
      <c r="AX68" s="95">
        <f t="shared" si="20"/>
        <v>4412927407.5819807</v>
      </c>
      <c r="AZ68" s="14">
        <f t="shared" si="21"/>
        <v>0.8667102252267409</v>
      </c>
      <c r="BA68" s="14">
        <f t="shared" si="25"/>
        <v>0.56079747162152316</v>
      </c>
      <c r="BD68" s="14">
        <v>62</v>
      </c>
      <c r="BE68" s="95">
        <f>求节点(节奏总纲!$E$4:$E$163,M$7:M$166,$BD68)</f>
        <v>200.90959866614585</v>
      </c>
      <c r="BF68" s="95">
        <f>求节点(节奏总纲!$E$4:$E$163,N$7:N$166,$BD68)</f>
        <v>10509.484484857581</v>
      </c>
      <c r="BG68" s="95">
        <f>求节点(节奏总纲!$E$4:$E$163,O$7:O$166,$BD68)</f>
        <v>10509.484484857581</v>
      </c>
      <c r="BH68" s="95">
        <f>求节点(节奏总纲!$E$4:$E$163,P$7:P$166,$BD68)</f>
        <v>2.4011382113821141E-2</v>
      </c>
      <c r="BI68" s="95">
        <f>求节点(节奏总纲!$E$4:$E$163,Q$7:Q$166,$BD68)</f>
        <v>2.4011382113821141E-2</v>
      </c>
      <c r="BJ68" s="95">
        <f>求节点(节奏总纲!$E$4:$E$163,T$7:T$166,$BD68)</f>
        <v>1.2621710529544292</v>
      </c>
      <c r="BK68" s="95">
        <f>求节点(节奏总纲!$E$4:$E$163,U$7:U$166,$BD68)</f>
        <v>3616252288.7937131</v>
      </c>
      <c r="BM68" s="14">
        <v>62</v>
      </c>
      <c r="BN68" s="95">
        <f>求节点(节奏总纲!$E$4:$E$163,AF$7:AF$166,$BD68)</f>
        <v>200.90959866614585</v>
      </c>
      <c r="BO68" s="95">
        <f>求节点(节奏总纲!$E$4:$E$163,AG$7:AG$166,$BD68)</f>
        <v>600.44351699344838</v>
      </c>
      <c r="BP68" s="95">
        <f>求节点(节奏总纲!$E$4:$E$163,AH$7:AH$166,$BD68)</f>
        <v>600.44351699344838</v>
      </c>
      <c r="BQ68" s="95">
        <f>求节点(节奏总纲!$E$4:$E$163,AI$7:AI$166,$BD68)</f>
        <v>2.4011382113821141E-2</v>
      </c>
      <c r="BR68" s="95">
        <f>求节点(节奏总纲!$E$4:$E$163,AJ$7:AJ$166,$BD68)</f>
        <v>2.4011382113821141E-2</v>
      </c>
      <c r="BS68" s="95">
        <f>求节点(节奏总纲!$E$4:$E$163,AM$7:AM$166,$BD68)</f>
        <v>5757.486507137789</v>
      </c>
      <c r="BT68" s="95">
        <f>求节点(节奏总纲!$E$4:$E$163,AN$7:AN$166,$BD68)</f>
        <v>0.80505784167673489</v>
      </c>
      <c r="BU68" s="95">
        <f>求节点(节奏总纲!$E$4:$E$163,AO$7:AO$166,$BD68)</f>
        <v>1996455689.7967525</v>
      </c>
    </row>
    <row r="69" spans="12:73" x14ac:dyDescent="0.15">
      <c r="L69" s="14">
        <v>63</v>
      </c>
      <c r="M69" s="91">
        <f>武将属性!$D67</f>
        <v>205.67253634377866</v>
      </c>
      <c r="N69" s="91">
        <f>武将属性!$S67</f>
        <v>10899.242075421664</v>
      </c>
      <c r="O69" s="91">
        <f>武将属性!$S67</f>
        <v>10899.242075421664</v>
      </c>
      <c r="P69" s="92">
        <f>武将属性!$AE67</f>
        <v>2.4722937129160186E-2</v>
      </c>
      <c r="Q69" s="92">
        <f>武将属性!$AE67</f>
        <v>2.4722937129160186E-2</v>
      </c>
      <c r="R69" s="92">
        <f>武将属性!BH67</f>
        <v>0.10194327775093823</v>
      </c>
      <c r="S69" s="92">
        <f t="shared" si="2"/>
        <v>0.10194327775093823</v>
      </c>
      <c r="T69" s="91">
        <f>战法技能效用!AL67</f>
        <v>1.2944877467747853</v>
      </c>
      <c r="U69" s="91">
        <f t="shared" si="3"/>
        <v>4100263712.6502752</v>
      </c>
      <c r="V69" s="95">
        <f t="shared" si="4"/>
        <v>30958563.422381185</v>
      </c>
      <c r="W69" s="95">
        <f t="shared" si="4"/>
        <v>584198.99444196315</v>
      </c>
      <c r="X69" s="95">
        <f t="shared" si="4"/>
        <v>584198.99444196315</v>
      </c>
      <c r="Y69" s="95">
        <f t="shared" si="5"/>
        <v>6213705217.2164927</v>
      </c>
      <c r="Z69" s="95">
        <f t="shared" si="6"/>
        <v>6213705217.2164927</v>
      </c>
      <c r="AA69" s="95">
        <f t="shared" si="7"/>
        <v>5778270432.9723377</v>
      </c>
      <c r="AB69" s="95">
        <f t="shared" si="8"/>
        <v>5778270432.9723377</v>
      </c>
      <c r="AC69" s="95">
        <f t="shared" si="9"/>
        <v>5550107007.1879997</v>
      </c>
      <c r="AD69" s="91"/>
      <c r="AE69" s="14">
        <v>63</v>
      </c>
      <c r="AF69" s="91">
        <f>武将属性!$D67</f>
        <v>205.67253634377866</v>
      </c>
      <c r="AG69" s="91">
        <f>士兵属性!$D67</f>
        <v>617.19695041671628</v>
      </c>
      <c r="AH69" s="91">
        <f>士兵属性!$D67</f>
        <v>617.19695041671628</v>
      </c>
      <c r="AI69" s="92">
        <f>士兵属性!$P67</f>
        <v>2.4722937129160186E-2</v>
      </c>
      <c r="AJ69" s="92">
        <f>士兵属性!$P67</f>
        <v>2.4722937129160186E-2</v>
      </c>
      <c r="AK69" s="92">
        <f>士兵属性!AW67</f>
        <v>0.10194327775093823</v>
      </c>
      <c r="AL69" s="92">
        <f t="shared" si="11"/>
        <v>0.10194327775093823</v>
      </c>
      <c r="AM69" s="91">
        <f>带兵数!$E66</f>
        <v>5839.1430076047091</v>
      </c>
      <c r="AN69" s="91">
        <f>战法技能效用!AR67</f>
        <v>0.91836337784909272</v>
      </c>
      <c r="AO69" s="91">
        <f t="shared" si="12"/>
        <v>2506947336.4090338</v>
      </c>
      <c r="AP69" s="95">
        <f t="shared" si="13"/>
        <v>25951473.192634623</v>
      </c>
      <c r="AQ69" s="95">
        <f t="shared" si="14"/>
        <v>7734986.1841934491</v>
      </c>
      <c r="AR69" s="95">
        <f t="shared" si="14"/>
        <v>7734986.1841934491</v>
      </c>
      <c r="AS69" s="95">
        <f t="shared" si="15"/>
        <v>5208730204.0297565</v>
      </c>
      <c r="AT69" s="95">
        <f t="shared" si="16"/>
        <v>5208730204.0297565</v>
      </c>
      <c r="AU69" s="95">
        <f t="shared" si="17"/>
        <v>4843720562.7140532</v>
      </c>
      <c r="AV69" s="95">
        <f t="shared" si="18"/>
        <v>4843720562.7140532</v>
      </c>
      <c r="AW69" s="95">
        <f t="shared" si="19"/>
        <v>1635174.8460971464</v>
      </c>
      <c r="AX69" s="95">
        <f t="shared" si="20"/>
        <v>4977169538.9143066</v>
      </c>
      <c r="AZ69" s="14">
        <f t="shared" si="21"/>
        <v>0.87466783605682619</v>
      </c>
      <c r="BA69" s="14">
        <f t="shared" si="25"/>
        <v>0.61141124378768941</v>
      </c>
      <c r="BD69" s="14">
        <v>63</v>
      </c>
      <c r="BE69" s="95">
        <f>求节点(节奏总纲!$E$4:$E$163,M$7:M$166,$BD69)</f>
        <v>201.83855972263731</v>
      </c>
      <c r="BF69" s="95">
        <f>求节点(节奏总纲!$E$4:$E$163,N$7:N$166,$BD69)</f>
        <v>10585.080649588386</v>
      </c>
      <c r="BG69" s="95">
        <f>求节点(节奏总纲!$E$4:$E$163,O$7:O$166,$BD69)</f>
        <v>10585.080649588386</v>
      </c>
      <c r="BH69" s="95">
        <f>求节点(节奏总纲!$E$4:$E$163,P$7:P$166,$BD69)</f>
        <v>2.4141463414634148E-2</v>
      </c>
      <c r="BI69" s="95">
        <f>求节点(节奏总纲!$E$4:$E$163,Q$7:Q$166,$BD69)</f>
        <v>2.4141463414634148E-2</v>
      </c>
      <c r="BJ69" s="95">
        <f>求节点(节奏总纲!$E$4:$E$163,T$7:T$166,$BD69)</f>
        <v>1.2684608986397063</v>
      </c>
      <c r="BK69" s="95">
        <f>求节点(节奏总纲!$E$4:$E$163,U$7:U$166,$BD69)</f>
        <v>3705047869.1439524</v>
      </c>
      <c r="BM69" s="14">
        <v>63</v>
      </c>
      <c r="BN69" s="95">
        <f>求节点(节奏总纲!$E$4:$E$163,AF$7:AF$166,$BD69)</f>
        <v>201.83855972263731</v>
      </c>
      <c r="BO69" s="95">
        <f>求节点(节奏总纲!$E$4:$E$163,AG$7:AG$166,$BD69)</f>
        <v>603.6231684985836</v>
      </c>
      <c r="BP69" s="95">
        <f>求节点(节奏总纲!$E$4:$E$163,AH$7:AH$166,$BD69)</f>
        <v>603.6231684985836</v>
      </c>
      <c r="BQ69" s="95">
        <f>求节点(节奏总纲!$E$4:$E$163,AI$7:AI$166,$BD69)</f>
        <v>2.4141463414634148E-2</v>
      </c>
      <c r="BR69" s="95">
        <f>求节点(节奏总纲!$E$4:$E$163,AJ$7:AJ$166,$BD69)</f>
        <v>2.4141463414634148E-2</v>
      </c>
      <c r="BS69" s="95">
        <f>求节点(节奏总纲!$E$4:$E$163,AM$7:AM$166,$BD69)</f>
        <v>5772.7905288495285</v>
      </c>
      <c r="BT69" s="95">
        <f>求节点(节奏总纲!$E$4:$E$163,AN$7:AN$166,$BD69)</f>
        <v>0.82719209484205602</v>
      </c>
      <c r="BU69" s="95">
        <f>求节点(节奏总纲!$E$4:$E$163,AO$7:AO$166,$BD69)</f>
        <v>2084824509.442409</v>
      </c>
    </row>
    <row r="70" spans="12:73" x14ac:dyDescent="0.15">
      <c r="L70" s="14">
        <v>64</v>
      </c>
      <c r="M70" s="91">
        <f>武将属性!$D68</f>
        <v>209.64119925494927</v>
      </c>
      <c r="N70" s="91">
        <f>武将属性!$S68</f>
        <v>11224.439884910091</v>
      </c>
      <c r="O70" s="91">
        <f>武将属性!$S68</f>
        <v>11224.439884910091</v>
      </c>
      <c r="P70" s="92">
        <f>武将属性!$AE68</f>
        <v>2.5000000000000001E-2</v>
      </c>
      <c r="Q70" s="92">
        <f>武将属性!$AE68</f>
        <v>2.5000000000000001E-2</v>
      </c>
      <c r="R70" s="92">
        <f>武将属性!BH68</f>
        <v>0.10208740361902587</v>
      </c>
      <c r="S70" s="92">
        <f t="shared" si="2"/>
        <v>0.10208740361902587</v>
      </c>
      <c r="T70" s="91">
        <f>战法技能效用!AL68</f>
        <v>1.3214604536122929</v>
      </c>
      <c r="U70" s="91">
        <f t="shared" si="3"/>
        <v>4540967444.8585768</v>
      </c>
      <c r="V70" s="95">
        <f t="shared" si="4"/>
        <v>34146655.376101136</v>
      </c>
      <c r="W70" s="95">
        <f t="shared" si="4"/>
        <v>637764.18752218585</v>
      </c>
      <c r="X70" s="95">
        <f t="shared" si="4"/>
        <v>637764.18752218585</v>
      </c>
      <c r="Y70" s="95">
        <f t="shared" si="5"/>
        <v>6983947105.9427357</v>
      </c>
      <c r="Z70" s="95">
        <f t="shared" si="6"/>
        <v>6983947105.9427357</v>
      </c>
      <c r="AA70" s="95">
        <f t="shared" si="7"/>
        <v>6495442884.1887922</v>
      </c>
      <c r="AB70" s="95">
        <f t="shared" si="8"/>
        <v>6495442884.1887922</v>
      </c>
      <c r="AC70" s="95">
        <f t="shared" si="9"/>
        <v>6167277820.6945515</v>
      </c>
      <c r="AD70" s="91"/>
      <c r="AE70" s="14">
        <v>64</v>
      </c>
      <c r="AF70" s="91">
        <f>武将属性!$D68</f>
        <v>209.64119925494927</v>
      </c>
      <c r="AG70" s="91">
        <f>士兵属性!$D68</f>
        <v>631.74774688320451</v>
      </c>
      <c r="AH70" s="91">
        <f>士兵属性!$D68</f>
        <v>631.74774688320451</v>
      </c>
      <c r="AI70" s="92">
        <f>士兵属性!$P68</f>
        <v>2.5000000000000001E-2</v>
      </c>
      <c r="AJ70" s="92">
        <f>士兵属性!$P68</f>
        <v>2.5000000000000001E-2</v>
      </c>
      <c r="AK70" s="92">
        <f>士兵属性!AW68</f>
        <v>0.10208740361902587</v>
      </c>
      <c r="AL70" s="92">
        <f t="shared" si="11"/>
        <v>0.10208740361902587</v>
      </c>
      <c r="AM70" s="91">
        <f>带兵数!$E67</f>
        <v>5905.3752318195029</v>
      </c>
      <c r="AN70" s="91">
        <f>战法技能效用!AR68</f>
        <v>1.0130570004663961</v>
      </c>
      <c r="AO70" s="91">
        <f t="shared" si="12"/>
        <v>3017734191.0523939</v>
      </c>
      <c r="AP70" s="95">
        <f t="shared" si="13"/>
        <v>30053591.411990434</v>
      </c>
      <c r="AQ70" s="95">
        <f t="shared" si="14"/>
        <v>8920194.1084674075</v>
      </c>
      <c r="AR70" s="95">
        <f t="shared" si="14"/>
        <v>8920194.1084674075</v>
      </c>
      <c r="AS70" s="95">
        <f t="shared" si="15"/>
        <v>6146800922.4662638</v>
      </c>
      <c r="AT70" s="95">
        <f t="shared" si="16"/>
        <v>6146800922.4662638</v>
      </c>
      <c r="AU70" s="95">
        <f t="shared" si="17"/>
        <v>5716852333.8879318</v>
      </c>
      <c r="AV70" s="95">
        <f t="shared" si="18"/>
        <v>5716852333.8879318</v>
      </c>
      <c r="AW70" s="95">
        <f t="shared" si="19"/>
        <v>1908536.6496004441</v>
      </c>
      <c r="AX70" s="95">
        <f t="shared" si="20"/>
        <v>5598761017.1788483</v>
      </c>
      <c r="AZ70" s="14">
        <f t="shared" si="21"/>
        <v>0.88377768202859064</v>
      </c>
      <c r="BA70" s="14">
        <f t="shared" si="25"/>
        <v>0.66455754807693357</v>
      </c>
      <c r="BD70" s="14">
        <v>64</v>
      </c>
      <c r="BE70" s="95">
        <f>求节点(节奏总纲!$E$4:$E$163,M$7:M$166,$BD70)</f>
        <v>202.69625742023874</v>
      </c>
      <c r="BF70" s="95">
        <f>求节点(节奏总纲!$E$4:$E$163,N$7:N$166,$BD70)</f>
        <v>10655.36160282283</v>
      </c>
      <c r="BG70" s="95">
        <f>求节点(节奏总纲!$E$4:$E$163,O$7:O$166,$BD70)</f>
        <v>10655.36160282283</v>
      </c>
      <c r="BH70" s="95">
        <f>求节点(节奏总纲!$E$4:$E$163,P$7:P$166,$BD70)</f>
        <v>2.4271544715447155E-2</v>
      </c>
      <c r="BI70" s="95">
        <f>求节点(节奏总纲!$E$4:$E$163,Q$7:Q$166,$BD70)</f>
        <v>2.4271544715447155E-2</v>
      </c>
      <c r="BJ70" s="95">
        <f>求节点(节奏总纲!$E$4:$E$163,T$7:T$166,$BD70)</f>
        <v>1.2742833566062428</v>
      </c>
      <c r="BK70" s="95">
        <f>求节点(节奏总纲!$E$4:$E$163,U$7:U$166,$BD70)</f>
        <v>3793461480.5263991</v>
      </c>
      <c r="BM70" s="14">
        <v>64</v>
      </c>
      <c r="BN70" s="95">
        <f>求节点(节奏总纲!$E$4:$E$163,AF$7:AF$166,$BD70)</f>
        <v>202.69625742023874</v>
      </c>
      <c r="BO70" s="95">
        <f>求节点(节奏总纲!$E$4:$E$163,AG$7:AG$166,$BD70)</f>
        <v>606.65975495942132</v>
      </c>
      <c r="BP70" s="95">
        <f>求节点(节奏总纲!$E$4:$E$163,AH$7:AH$166,$BD70)</f>
        <v>606.65975495942132</v>
      </c>
      <c r="BQ70" s="95">
        <f>求节点(节奏总纲!$E$4:$E$163,AI$7:AI$166,$BD70)</f>
        <v>2.4271544715447155E-2</v>
      </c>
      <c r="BR70" s="95">
        <f>求节点(节奏总纲!$E$4:$E$163,AJ$7:AJ$166,$BD70)</f>
        <v>2.4271544715447155E-2</v>
      </c>
      <c r="BS70" s="95">
        <f>求节点(节奏总纲!$E$4:$E$163,AM$7:AM$166,$BD70)</f>
        <v>5787.634220891011</v>
      </c>
      <c r="BT70" s="95">
        <f>求节点(节奏总纲!$E$4:$E$163,AN$7:AN$166,$BD70)</f>
        <v>0.84758799373494609</v>
      </c>
      <c r="BU70" s="95">
        <f>求节点(节奏总纲!$E$4:$E$163,AO$7:AO$166,$BD70)</f>
        <v>2179257473.5866966</v>
      </c>
    </row>
    <row r="71" spans="12:73" x14ac:dyDescent="0.15">
      <c r="L71" s="14">
        <v>65</v>
      </c>
      <c r="M71" s="91">
        <f>武将属性!$D69</f>
        <v>213.94067405096425</v>
      </c>
      <c r="N71" s="91">
        <f>武将属性!$S69</f>
        <v>11552.315163363632</v>
      </c>
      <c r="O71" s="91">
        <f>武将属性!$S69</f>
        <v>11552.315163363632</v>
      </c>
      <c r="P71" s="92">
        <f>武将属性!$AE69</f>
        <v>2.5000000000000001E-2</v>
      </c>
      <c r="Q71" s="92">
        <f>武将属性!$AE69</f>
        <v>2.5000000000000001E-2</v>
      </c>
      <c r="R71" s="92">
        <f>武将属性!BH69</f>
        <v>0.1022408809497905</v>
      </c>
      <c r="S71" s="92">
        <f t="shared" si="2"/>
        <v>0.1022408809497905</v>
      </c>
      <c r="T71" s="91">
        <f>战法技能效用!AL69</f>
        <v>1.3482065517077668</v>
      </c>
      <c r="U71" s="91">
        <f t="shared" si="3"/>
        <v>5023943842.5917511</v>
      </c>
      <c r="V71" s="95">
        <f t="shared" si="4"/>
        <v>37578694.086380377</v>
      </c>
      <c r="W71" s="95">
        <f t="shared" si="4"/>
        <v>695930.73155514116</v>
      </c>
      <c r="X71" s="95">
        <f t="shared" si="4"/>
        <v>695930.73155514116</v>
      </c>
      <c r="Y71" s="95">
        <f t="shared" si="5"/>
        <v>7843523066.1416607</v>
      </c>
      <c r="Z71" s="95">
        <f t="shared" si="6"/>
        <v>7843523066.1416607</v>
      </c>
      <c r="AA71" s="95">
        <f t="shared" si="7"/>
        <v>7293878572.0481939</v>
      </c>
      <c r="AB71" s="95">
        <f t="shared" si="8"/>
        <v>7293878572.0481939</v>
      </c>
      <c r="AC71" s="95">
        <f t="shared" si="9"/>
        <v>6847448012.5679569</v>
      </c>
      <c r="AD71" s="91"/>
      <c r="AE71" s="14">
        <v>65</v>
      </c>
      <c r="AF71" s="91">
        <f>武将属性!$D69</f>
        <v>213.94067405096425</v>
      </c>
      <c r="AG71" s="91">
        <f>士兵属性!$D69</f>
        <v>646.80961194800557</v>
      </c>
      <c r="AH71" s="91">
        <f>士兵属性!$D69</f>
        <v>646.80961194800557</v>
      </c>
      <c r="AI71" s="92">
        <f>士兵属性!$P69</f>
        <v>2.5000000000000001E-2</v>
      </c>
      <c r="AJ71" s="92">
        <f>士兵属性!$P69</f>
        <v>2.5000000000000001E-2</v>
      </c>
      <c r="AK71" s="92">
        <f>士兵属性!AW69</f>
        <v>0.1022408809497905</v>
      </c>
      <c r="AL71" s="92">
        <f t="shared" si="11"/>
        <v>0.1022408809497905</v>
      </c>
      <c r="AM71" s="91">
        <f>带兵数!$E68</f>
        <v>5973.0182618345607</v>
      </c>
      <c r="AN71" s="91">
        <f>战法技能效用!AR69</f>
        <v>1.1073839651616266</v>
      </c>
      <c r="AO71" s="91">
        <f t="shared" si="12"/>
        <v>3620362627.6303391</v>
      </c>
      <c r="AP71" s="95">
        <f t="shared" si="13"/>
        <v>34679272.852586627</v>
      </c>
      <c r="AQ71" s="95">
        <f t="shared" si="14"/>
        <v>10259634.064261917</v>
      </c>
      <c r="AR71" s="95">
        <f t="shared" si="14"/>
        <v>10259634.064261917</v>
      </c>
      <c r="AS71" s="95">
        <f t="shared" si="15"/>
        <v>7238348302.1265268</v>
      </c>
      <c r="AT71" s="95">
        <f t="shared" si="16"/>
        <v>7238348302.1265268</v>
      </c>
      <c r="AU71" s="95">
        <f t="shared" si="17"/>
        <v>6731112171.4942589</v>
      </c>
      <c r="AV71" s="95">
        <f t="shared" si="18"/>
        <v>6731112171.4942589</v>
      </c>
      <c r="AW71" s="95">
        <f t="shared" si="19"/>
        <v>2222002.2229751535</v>
      </c>
      <c r="AX71" s="95">
        <f t="shared" si="20"/>
        <v>6297884047.2716961</v>
      </c>
      <c r="AZ71" s="14">
        <f t="shared" si="21"/>
        <v>0.89473112474776928</v>
      </c>
      <c r="BA71" s="14">
        <f t="shared" si="25"/>
        <v>0.72062163532518053</v>
      </c>
      <c r="BD71" s="14">
        <v>65</v>
      </c>
      <c r="BE71" s="95">
        <f>求节点(节奏总纲!$E$4:$E$163,M$7:M$166,$BD71)</f>
        <v>203.55395511784016</v>
      </c>
      <c r="BF71" s="95">
        <f>求节点(节奏总纲!$E$4:$E$163,N$7:N$166,$BD71)</f>
        <v>10725.642556057272</v>
      </c>
      <c r="BG71" s="95">
        <f>求节点(节奏总纲!$E$4:$E$163,O$7:O$166,$BD71)</f>
        <v>10725.642556057272</v>
      </c>
      <c r="BH71" s="95">
        <f>求节点(节奏总纲!$E$4:$E$163,P$7:P$166,$BD71)</f>
        <v>2.4401626016260166E-2</v>
      </c>
      <c r="BI71" s="95">
        <f>求节点(节奏总纲!$E$4:$E$163,Q$7:Q$166,$BD71)</f>
        <v>2.4401626016260166E-2</v>
      </c>
      <c r="BJ71" s="95">
        <f>求节点(节奏总纲!$E$4:$E$163,T$7:T$166,$BD71)</f>
        <v>1.2801058145727793</v>
      </c>
      <c r="BK71" s="95">
        <f>求节点(节奏总纲!$E$4:$E$163,U$7:U$166,$BD71)</f>
        <v>3881875091.9088459</v>
      </c>
      <c r="BM71" s="14">
        <v>65</v>
      </c>
      <c r="BN71" s="95">
        <f>求节点(节奏总纲!$E$4:$E$163,AF$7:AF$166,$BD71)</f>
        <v>203.55395511784016</v>
      </c>
      <c r="BO71" s="95">
        <f>求节点(节奏总纲!$E$4:$E$163,AG$7:AG$166,$BD71)</f>
        <v>609.69634142025905</v>
      </c>
      <c r="BP71" s="95">
        <f>求节点(节奏总纲!$E$4:$E$163,AH$7:AH$166,$BD71)</f>
        <v>609.69634142025905</v>
      </c>
      <c r="BQ71" s="95">
        <f>求节点(节奏总纲!$E$4:$E$163,AI$7:AI$166,$BD71)</f>
        <v>2.4401626016260166E-2</v>
      </c>
      <c r="BR71" s="95">
        <f>求节点(节奏总纲!$E$4:$E$163,AJ$7:AJ$166,$BD71)</f>
        <v>2.4401626016260166E-2</v>
      </c>
      <c r="BS71" s="95">
        <f>求节点(节奏总纲!$E$4:$E$163,AM$7:AM$166,$BD71)</f>
        <v>5802.4779129324934</v>
      </c>
      <c r="BT71" s="95">
        <f>求节点(节奏总纲!$E$4:$E$163,AN$7:AN$166,$BD71)</f>
        <v>0.86798389262783604</v>
      </c>
      <c r="BU71" s="95">
        <f>求节点(节奏总纲!$E$4:$E$163,AO$7:AO$166,$BD71)</f>
        <v>2273690437.7309842</v>
      </c>
    </row>
    <row r="72" spans="12:73" x14ac:dyDescent="0.15">
      <c r="L72" s="14">
        <v>66</v>
      </c>
      <c r="M72" s="91">
        <f>武将属性!$D70</f>
        <v>218.45676179187475</v>
      </c>
      <c r="N72" s="91">
        <f>武将属性!$S70</f>
        <v>11889.73939183831</v>
      </c>
      <c r="O72" s="91">
        <f>武将属性!$S70</f>
        <v>11889.73939183831</v>
      </c>
      <c r="P72" s="92">
        <f>武将属性!$AE70</f>
        <v>2.5000000000000001E-2</v>
      </c>
      <c r="Q72" s="92">
        <f>武将属性!$AE70</f>
        <v>2.5000000000000001E-2</v>
      </c>
      <c r="R72" s="92">
        <f>武将属性!BH70</f>
        <v>0.10240760009224081</v>
      </c>
      <c r="S72" s="92">
        <f t="shared" ref="S72:S106" si="26">R72</f>
        <v>0.10240760009224081</v>
      </c>
      <c r="T72" s="91">
        <f>战法技能效用!AL70</f>
        <v>1.3680777346433666</v>
      </c>
      <c r="U72" s="91">
        <f t="shared" ref="U72:U106" si="27">M72*N72*50*(1+P72)*O72*50*(1+Q72)*(1+T72)^2/100000*(1+R72)*(1+S72)</f>
        <v>5528078588.9937811</v>
      </c>
      <c r="V72" s="95">
        <f t="shared" ref="V72:X106" si="28">$U72/M72+0.5*($U72/((1+$T72)^2))^(-0.5)*$U72/M72/(1+$T72)*(2*$AO72/((1+$AN72)^2))^0.5*(1+$AN72)</f>
        <v>41016317.344724938</v>
      </c>
      <c r="W72" s="95">
        <f t="shared" si="28"/>
        <v>753615.49756988732</v>
      </c>
      <c r="X72" s="95">
        <f t="shared" si="28"/>
        <v>753615.49756988732</v>
      </c>
      <c r="Y72" s="95">
        <f t="shared" ref="Y72:Y106" si="29">$U72/(1+P72)+0.5*($U72/((1+$T72)^2))^(-0.5)*$U72/(1+P72)/(1+$T72)*(2*$AO72/((1+$AN72)^2))^0.5*(1+$AN72)</f>
        <v>8741748163.6648941</v>
      </c>
      <c r="Z72" s="95">
        <f t="shared" ref="Z72:Z106" si="30">Y72</f>
        <v>8741748163.6648941</v>
      </c>
      <c r="AA72" s="95">
        <f t="shared" ref="AA72:AA106" si="31">$U72/(1+R72)+0.5*($U72/((1+$T72)^2))^(-0.5)*$U72/(1+R72)/(1+$T72)*(2*$AO72/((1+$AN72)^2))^0.5*(1+$AN72)</f>
        <v>8127930056.9107037</v>
      </c>
      <c r="AB72" s="95">
        <f t="shared" ref="AB72:AB106" si="32">AA72</f>
        <v>8127930056.9107037</v>
      </c>
      <c r="AC72" s="95">
        <f t="shared" ref="AC72:AC106" si="33">$U72/(1+T72)*2+2^0.5*(U72/((1+T72)^2))^0.5*AO72^0.5</f>
        <v>7567565656.0369968</v>
      </c>
      <c r="AD72" s="91"/>
      <c r="AE72" s="14">
        <v>66</v>
      </c>
      <c r="AF72" s="91">
        <f>武将属性!$D70</f>
        <v>218.45676179187475</v>
      </c>
      <c r="AG72" s="91">
        <f>士兵属性!$D70</f>
        <v>659.05809024935832</v>
      </c>
      <c r="AH72" s="91">
        <f>士兵属性!$D70</f>
        <v>659.05809024935832</v>
      </c>
      <c r="AI72" s="92">
        <f>士兵属性!$P70</f>
        <v>2.5000000000000001E-2</v>
      </c>
      <c r="AJ72" s="92">
        <f>士兵属性!$P70</f>
        <v>2.5000000000000001E-2</v>
      </c>
      <c r="AK72" s="92">
        <f>士兵属性!AW70</f>
        <v>0.10240760009224081</v>
      </c>
      <c r="AL72" s="92">
        <f t="shared" ref="AL72:AL106" si="34">AK72</f>
        <v>0.10240760009224081</v>
      </c>
      <c r="AM72" s="91">
        <f>带兵数!$E69</f>
        <v>6039.9957868613874</v>
      </c>
      <c r="AN72" s="91">
        <f>战法技能效用!AR70</f>
        <v>1.1957253797735405</v>
      </c>
      <c r="AO72" s="91">
        <f t="shared" ref="AO72:AO106" si="35">AF72*AG72*0.2*(1+AI72)*AH72*0.2*(1+AJ72)*(AM72^2)/2*(1+AN72)^2/100000*(1+AK72)*(1+AL72)</f>
        <v>4261910463.5628772</v>
      </c>
      <c r="AP72" s="95">
        <f t="shared" ref="AP72:AP106" si="36">($AO72/AF72+2^0.5*0.5*($U72)^0.5*($AO72/((1+$AN72)^2))^(-0.5)*$AO72/AF72/(1+$AN72))/0.8^0.5</f>
        <v>39377549.071989983</v>
      </c>
      <c r="AQ72" s="95">
        <f t="shared" ref="AQ72:AR106" si="37">($AO72/AG72+2^0.5*0.5*($U72)^0.5*($AO72/((1+$AN72)^2))^(-0.5)*$AO72/AG72/(1+$AN72))</f>
        <v>11674424.236890104</v>
      </c>
      <c r="AR72" s="95">
        <f t="shared" si="37"/>
        <v>11674424.236890104</v>
      </c>
      <c r="AS72" s="95">
        <f t="shared" ref="AS72:AS106" si="38">($AO72/(1+AI72)+2^0.5*0.5*($U72)^0.5*($AO72/((1+$AN72)^2))^(-0.5)*$AO72/(1+AI72)/(1+$AN72))/0.8^0.5</f>
        <v>8392479861.0415354</v>
      </c>
      <c r="AT72" s="95">
        <f t="shared" ref="AT72:AT106" si="39">AS72</f>
        <v>8392479861.0415354</v>
      </c>
      <c r="AU72" s="95">
        <f t="shared" ref="AU72:AU106" si="40">($AO72/(1+AK72)+2^0.5*0.5*($U72)^0.5*($AO72/((1+$AN72)^2))^(-0.5)*$AO72/(1+AK72)/(1+$AN72))/0.8^0.5</f>
        <v>7803186277.7867308</v>
      </c>
      <c r="AV72" s="95">
        <f t="shared" ref="AV72:AV106" si="41">AU72</f>
        <v>7803186277.7867308</v>
      </c>
      <c r="AW72" s="95">
        <f t="shared" ref="AW72:AW106" si="42">$AO72/AM72*2+2^0.5*0.5*($U72)^0.5*($AO72/((1+$AN72)^2))^(-0.5)*$AO72/AM72*2/(1+$AN72)</f>
        <v>2547724.8706240486</v>
      </c>
      <c r="AX72" s="95">
        <f t="shared" ref="AX72:AX106" si="43">$AO72/(1+AN72)*2+2^0.5*U72^0.5*(AO72/((1+AN72)^2))^0.5</f>
        <v>7008275090.5025826</v>
      </c>
      <c r="AZ72" s="14">
        <f t="shared" ref="AZ72:AZ106" si="44">AO72/(1+AN72)^2/(U72/(1+T72)^2)</f>
        <v>0.89673883563518941</v>
      </c>
      <c r="BA72" s="14">
        <f t="shared" ref="BA72:BA106" si="45">AO72/U72</f>
        <v>0.77095692381222614</v>
      </c>
      <c r="BD72" s="14">
        <v>66</v>
      </c>
      <c r="BE72" s="95">
        <f>求节点(节奏总纲!$E$4:$E$163,M$7:M$166,$BD72)</f>
        <v>204.41165281544158</v>
      </c>
      <c r="BF72" s="95">
        <f>求节点(节奏总纲!$E$4:$E$163,N$7:N$166,$BD72)</f>
        <v>10795.923509291715</v>
      </c>
      <c r="BG72" s="95">
        <f>求节点(节奏总纲!$E$4:$E$163,O$7:O$166,$BD72)</f>
        <v>10795.923509291715</v>
      </c>
      <c r="BH72" s="95">
        <f>求节点(节奏总纲!$E$4:$E$163,P$7:P$166,$BD72)</f>
        <v>2.4531707317073173E-2</v>
      </c>
      <c r="BI72" s="95">
        <f>求节点(节奏总纲!$E$4:$E$163,Q$7:Q$166,$BD72)</f>
        <v>2.4531707317073173E-2</v>
      </c>
      <c r="BJ72" s="95">
        <f>求节点(节奏总纲!$E$4:$E$163,T$7:T$166,$BD72)</f>
        <v>1.2859282725393157</v>
      </c>
      <c r="BK72" s="95">
        <f>求节点(节奏总纲!$E$4:$E$163,U$7:U$166,$BD72)</f>
        <v>3970288703.2912922</v>
      </c>
      <c r="BM72" s="14">
        <v>66</v>
      </c>
      <c r="BN72" s="95">
        <f>求节点(节奏总纲!$E$4:$E$163,AF$7:AF$166,$BD72)</f>
        <v>204.41165281544158</v>
      </c>
      <c r="BO72" s="95">
        <f>求节点(节奏总纲!$E$4:$E$163,AG$7:AG$166,$BD72)</f>
        <v>612.73292788109677</v>
      </c>
      <c r="BP72" s="95">
        <f>求节点(节奏总纲!$E$4:$E$163,AH$7:AH$166,$BD72)</f>
        <v>612.73292788109677</v>
      </c>
      <c r="BQ72" s="95">
        <f>求节点(节奏总纲!$E$4:$E$163,AI$7:AI$166,$BD72)</f>
        <v>2.4531707317073173E-2</v>
      </c>
      <c r="BR72" s="95">
        <f>求节点(节奏总纲!$E$4:$E$163,AJ$7:AJ$166,$BD72)</f>
        <v>2.4531707317073173E-2</v>
      </c>
      <c r="BS72" s="95">
        <f>求节点(节奏总纲!$E$4:$E$163,AM$7:AM$166,$BD72)</f>
        <v>5817.3216049739758</v>
      </c>
      <c r="BT72" s="95">
        <f>求节点(节奏总纲!$E$4:$E$163,AN$7:AN$166,$BD72)</f>
        <v>0.8883797915207261</v>
      </c>
      <c r="BU72" s="95">
        <f>求节点(节奏总纲!$E$4:$E$163,AO$7:AO$166,$BD72)</f>
        <v>2368123401.8752718</v>
      </c>
    </row>
    <row r="73" spans="12:73" x14ac:dyDescent="0.15">
      <c r="L73" s="14">
        <v>67</v>
      </c>
      <c r="M73" s="91">
        <f>武将属性!$D71</f>
        <v>222.97284953278523</v>
      </c>
      <c r="N73" s="91">
        <f>武将属性!$S71</f>
        <v>12227.163620312986</v>
      </c>
      <c r="O73" s="91">
        <f>武将属性!$S71</f>
        <v>12227.163620312986</v>
      </c>
      <c r="P73" s="92">
        <f>武将属性!$AE71</f>
        <v>2.5000000000000001E-2</v>
      </c>
      <c r="Q73" s="92">
        <f>武将属性!$AE71</f>
        <v>2.5000000000000001E-2</v>
      </c>
      <c r="R73" s="92">
        <f>武将属性!BH71</f>
        <v>0.10258642919846073</v>
      </c>
      <c r="S73" s="92">
        <f t="shared" si="26"/>
        <v>0.10258642919846073</v>
      </c>
      <c r="T73" s="91">
        <f>战法技能效用!AL71</f>
        <v>1.3876023750686937</v>
      </c>
      <c r="U73" s="91">
        <f t="shared" si="27"/>
        <v>6067928591.6431236</v>
      </c>
      <c r="V73" s="95">
        <f t="shared" si="28"/>
        <v>44677711.513013601</v>
      </c>
      <c r="W73" s="95">
        <f t="shared" si="28"/>
        <v>814736.51257194579</v>
      </c>
      <c r="X73" s="95">
        <f t="shared" si="28"/>
        <v>814736.51257194579</v>
      </c>
      <c r="Y73" s="95">
        <f t="shared" si="29"/>
        <v>9718943069.9125538</v>
      </c>
      <c r="Z73" s="95">
        <f t="shared" si="30"/>
        <v>9718943069.9125538</v>
      </c>
      <c r="AA73" s="95">
        <f t="shared" si="31"/>
        <v>9035043768.7704067</v>
      </c>
      <c r="AB73" s="95">
        <f t="shared" si="32"/>
        <v>9035043768.7704067</v>
      </c>
      <c r="AC73" s="95">
        <f t="shared" si="33"/>
        <v>8344703247.6450386</v>
      </c>
      <c r="AD73" s="91"/>
      <c r="AE73" s="14">
        <v>67</v>
      </c>
      <c r="AF73" s="91">
        <f>武将属性!$D71</f>
        <v>222.97284953278523</v>
      </c>
      <c r="AG73" s="91">
        <f>士兵属性!$D71</f>
        <v>671.33129232668671</v>
      </c>
      <c r="AH73" s="91">
        <f>士兵属性!$D71</f>
        <v>671.33129232668671</v>
      </c>
      <c r="AI73" s="92">
        <f>士兵属性!$P71</f>
        <v>2.5000000000000001E-2</v>
      </c>
      <c r="AJ73" s="92">
        <f>士兵属性!$P71</f>
        <v>2.5000000000000001E-2</v>
      </c>
      <c r="AK73" s="92">
        <f>士兵属性!AW71</f>
        <v>0.10258642919846073</v>
      </c>
      <c r="AL73" s="92">
        <f t="shared" si="34"/>
        <v>0.10258642919846073</v>
      </c>
      <c r="AM73" s="91">
        <f>带兵数!$E70</f>
        <v>6107.8836653495255</v>
      </c>
      <c r="AN73" s="91">
        <f>战法技能效用!AR71</f>
        <v>1.2844635674503313</v>
      </c>
      <c r="AO73" s="91">
        <f t="shared" si="35"/>
        <v>4997798752.4441128</v>
      </c>
      <c r="AP73" s="95">
        <f t="shared" si="36"/>
        <v>44585338.045823269</v>
      </c>
      <c r="AQ73" s="95">
        <f t="shared" si="37"/>
        <v>13245005.720863063</v>
      </c>
      <c r="AR73" s="95">
        <f t="shared" si="37"/>
        <v>13245005.720863063</v>
      </c>
      <c r="AS73" s="95">
        <f t="shared" si="38"/>
        <v>9698848655.0826492</v>
      </c>
      <c r="AT73" s="95">
        <f t="shared" si="39"/>
        <v>9698848655.0826492</v>
      </c>
      <c r="AU73" s="95">
        <f t="shared" si="40"/>
        <v>9016363350.9317589</v>
      </c>
      <c r="AV73" s="95">
        <f t="shared" si="41"/>
        <v>9016363350.9317589</v>
      </c>
      <c r="AW73" s="95">
        <f t="shared" si="42"/>
        <v>2911577.0026548216</v>
      </c>
      <c r="AX73" s="95">
        <f t="shared" si="43"/>
        <v>7784573091.165904</v>
      </c>
      <c r="AZ73" s="14">
        <f t="shared" si="44"/>
        <v>0.89969195034153893</v>
      </c>
      <c r="BA73" s="14">
        <f t="shared" si="45"/>
        <v>0.82364165579126691</v>
      </c>
      <c r="BD73" s="14">
        <v>67</v>
      </c>
      <c r="BE73" s="95">
        <f>求节点(节奏总纲!$E$4:$E$163,M$7:M$166,$BD73)</f>
        <v>205.26935051304301</v>
      </c>
      <c r="BF73" s="95">
        <f>求节点(节奏总纲!$E$4:$E$163,N$7:N$166,$BD73)</f>
        <v>10866.204462526157</v>
      </c>
      <c r="BG73" s="95">
        <f>求节点(节奏总纲!$E$4:$E$163,O$7:O$166,$BD73)</f>
        <v>10866.204462526157</v>
      </c>
      <c r="BH73" s="95">
        <f>求节点(节奏总纲!$E$4:$E$163,P$7:P$166,$BD73)</f>
        <v>2.4661788617886184E-2</v>
      </c>
      <c r="BI73" s="95">
        <f>求节点(节奏总纲!$E$4:$E$163,Q$7:Q$166,$BD73)</f>
        <v>2.4661788617886184E-2</v>
      </c>
      <c r="BJ73" s="95">
        <f>求节点(节奏总纲!$E$4:$E$163,T$7:T$166,$BD73)</f>
        <v>1.2917507305058522</v>
      </c>
      <c r="BK73" s="95">
        <f>求节点(节奏总纲!$E$4:$E$163,U$7:U$166,$BD73)</f>
        <v>4058702314.673739</v>
      </c>
      <c r="BM73" s="14">
        <v>67</v>
      </c>
      <c r="BN73" s="95">
        <f>求节点(节奏总纲!$E$4:$E$163,AF$7:AF$166,$BD73)</f>
        <v>205.26935051304301</v>
      </c>
      <c r="BO73" s="95">
        <f>求节点(节奏总纲!$E$4:$E$163,AG$7:AG$166,$BD73)</f>
        <v>615.7695143419345</v>
      </c>
      <c r="BP73" s="95">
        <f>求节点(节奏总纲!$E$4:$E$163,AH$7:AH$166,$BD73)</f>
        <v>615.7695143419345</v>
      </c>
      <c r="BQ73" s="95">
        <f>求节点(节奏总纲!$E$4:$E$163,AI$7:AI$166,$BD73)</f>
        <v>2.4661788617886184E-2</v>
      </c>
      <c r="BR73" s="95">
        <f>求节点(节奏总纲!$E$4:$E$163,AJ$7:AJ$166,$BD73)</f>
        <v>2.4661788617886184E-2</v>
      </c>
      <c r="BS73" s="95">
        <f>求节点(节奏总纲!$E$4:$E$163,AM$7:AM$166,$BD73)</f>
        <v>5832.1652970154582</v>
      </c>
      <c r="BT73" s="95">
        <f>求节点(节奏总纲!$E$4:$E$163,AN$7:AN$166,$BD73)</f>
        <v>0.90877569041361606</v>
      </c>
      <c r="BU73" s="95">
        <f>求节点(节奏总纲!$E$4:$E$163,AO$7:AO$166,$BD73)</f>
        <v>2462556366.0195589</v>
      </c>
    </row>
    <row r="74" spans="12:73" x14ac:dyDescent="0.15">
      <c r="L74" s="14">
        <v>68</v>
      </c>
      <c r="M74" s="91">
        <f>武将属性!$D72</f>
        <v>227.25070139090002</v>
      </c>
      <c r="N74" s="91">
        <f>武将属性!$S72</f>
        <v>12564.587848787662</v>
      </c>
      <c r="O74" s="91">
        <f>武将属性!$S72</f>
        <v>12564.587848787662</v>
      </c>
      <c r="P74" s="92">
        <f>武将属性!$AE72</f>
        <v>2.5000000000000001E-2</v>
      </c>
      <c r="Q74" s="92">
        <f>武将属性!$AE72</f>
        <v>2.5000000000000001E-2</v>
      </c>
      <c r="R74" s="92">
        <f>武将属性!BH72</f>
        <v>0.10277243641165705</v>
      </c>
      <c r="S74" s="92">
        <f t="shared" si="26"/>
        <v>0.10277243641165705</v>
      </c>
      <c r="T74" s="91">
        <f>战法技能效用!AL72</f>
        <v>1.4074643023467988</v>
      </c>
      <c r="U74" s="91">
        <f t="shared" si="27"/>
        <v>6641726432.2545338</v>
      </c>
      <c r="V74" s="95">
        <f t="shared" si="28"/>
        <v>48606722.849288553</v>
      </c>
      <c r="W74" s="95">
        <f t="shared" si="28"/>
        <v>879130.45718246256</v>
      </c>
      <c r="X74" s="95">
        <f t="shared" si="28"/>
        <v>879130.45718246256</v>
      </c>
      <c r="Y74" s="95">
        <f t="shared" si="29"/>
        <v>10776499375.428205</v>
      </c>
      <c r="Z74" s="95">
        <f t="shared" si="30"/>
        <v>10776499375.428205</v>
      </c>
      <c r="AA74" s="95">
        <f t="shared" si="31"/>
        <v>10016492519.305725</v>
      </c>
      <c r="AB74" s="95">
        <f t="shared" si="32"/>
        <v>10016492519.305725</v>
      </c>
      <c r="AC74" s="95">
        <f t="shared" si="33"/>
        <v>9176386830.7798729</v>
      </c>
      <c r="AD74" s="91"/>
      <c r="AE74" s="14">
        <v>68</v>
      </c>
      <c r="AF74" s="91">
        <f>武将属性!$D72</f>
        <v>227.25070139090002</v>
      </c>
      <c r="AG74" s="91">
        <f>士兵属性!$D72</f>
        <v>683.91593747590093</v>
      </c>
      <c r="AH74" s="91">
        <f>士兵属性!$D72</f>
        <v>683.91593747590093</v>
      </c>
      <c r="AI74" s="92">
        <f>士兵属性!$P72</f>
        <v>2.5000000000000001E-2</v>
      </c>
      <c r="AJ74" s="92">
        <f>士兵属性!$P72</f>
        <v>2.5000000000000001E-2</v>
      </c>
      <c r="AK74" s="92">
        <f>士兵属性!AW72</f>
        <v>0.10277243641165705</v>
      </c>
      <c r="AL74" s="92">
        <f t="shared" si="34"/>
        <v>0.10277243641165705</v>
      </c>
      <c r="AM74" s="91">
        <f>带兵数!$E71</f>
        <v>6173.8919857187802</v>
      </c>
      <c r="AN74" s="91">
        <f>战法技能效用!AR72</f>
        <v>1.3752042872554049</v>
      </c>
      <c r="AO74" s="91">
        <f t="shared" si="35"/>
        <v>5840905818.1404524</v>
      </c>
      <c r="AP74" s="95">
        <f t="shared" si="36"/>
        <v>50404069.868340947</v>
      </c>
      <c r="AQ74" s="95">
        <f t="shared" si="37"/>
        <v>14980044.599502895</v>
      </c>
      <c r="AR74" s="95">
        <f t="shared" si="37"/>
        <v>14980044.599502895</v>
      </c>
      <c r="AS74" s="95">
        <f t="shared" si="38"/>
        <v>11174985590.767229</v>
      </c>
      <c r="AT74" s="95">
        <f t="shared" si="39"/>
        <v>11174985590.767229</v>
      </c>
      <c r="AU74" s="95">
        <f t="shared" si="40"/>
        <v>10386875707.383547</v>
      </c>
      <c r="AV74" s="95">
        <f t="shared" si="41"/>
        <v>10386875707.383547</v>
      </c>
      <c r="AW74" s="95">
        <f t="shared" si="42"/>
        <v>3318843.6951596811</v>
      </c>
      <c r="AX74" s="95">
        <f t="shared" si="43"/>
        <v>8626703227.7364502</v>
      </c>
      <c r="AZ74" s="14">
        <f t="shared" si="44"/>
        <v>0.90347678025708633</v>
      </c>
      <c r="BA74" s="14">
        <f t="shared" si="45"/>
        <v>0.8794258356946143</v>
      </c>
      <c r="BD74" s="14">
        <v>68</v>
      </c>
      <c r="BE74" s="95">
        <f>求节点(节奏总纲!$E$4:$E$163,M$7:M$166,$BD74)</f>
        <v>206.09913741445942</v>
      </c>
      <c r="BF74" s="95">
        <f>求节点(节奏总纲!$E$4:$E$163,N$7:N$166,$BD74)</f>
        <v>10934.19836594468</v>
      </c>
      <c r="BG74" s="95">
        <f>求节点(节奏总纲!$E$4:$E$163,O$7:O$166,$BD74)</f>
        <v>10934.19836594468</v>
      </c>
      <c r="BH74" s="95">
        <f>求节点(节奏总纲!$E$4:$E$163,P$7:P$166,$BD74)</f>
        <v>2.4752719279973114E-2</v>
      </c>
      <c r="BI74" s="95">
        <f>求节点(节奏总纲!$E$4:$E$163,Q$7:Q$166,$BD74)</f>
        <v>2.4752719279973114E-2</v>
      </c>
      <c r="BJ74" s="95">
        <f>求节点(节奏总纲!$E$4:$E$163,T$7:T$166,$BD74)</f>
        <v>1.2973871075604169</v>
      </c>
      <c r="BK74" s="95">
        <f>求节点(节奏总纲!$E$4:$E$163,U$7:U$166,$BD74)</f>
        <v>4147636011.1349587</v>
      </c>
      <c r="BM74" s="14">
        <v>68</v>
      </c>
      <c r="BN74" s="95">
        <f>求节点(节奏总纲!$E$4:$E$163,AF$7:AF$166,$BD74)</f>
        <v>206.09913741445942</v>
      </c>
      <c r="BO74" s="95">
        <f>求节点(节奏总纲!$E$4:$E$163,AG$7:AG$166,$BD74)</f>
        <v>618.7610503392342</v>
      </c>
      <c r="BP74" s="95">
        <f>求节点(节奏总纲!$E$4:$E$163,AH$7:AH$166,$BD74)</f>
        <v>618.7610503392342</v>
      </c>
      <c r="BQ74" s="95">
        <f>求节点(节奏总纲!$E$4:$E$163,AI$7:AI$166,$BD74)</f>
        <v>2.4752719279973114E-2</v>
      </c>
      <c r="BR74" s="95">
        <f>求节点(节奏总纲!$E$4:$E$163,AJ$7:AJ$166,$BD74)</f>
        <v>2.4752719279973114E-2</v>
      </c>
      <c r="BS74" s="95">
        <f>求节点(节奏总纲!$E$4:$E$163,AM$7:AM$166,$BD74)</f>
        <v>5846.2624678350221</v>
      </c>
      <c r="BT74" s="95">
        <f>求节点(节奏总纲!$E$4:$E$163,AN$7:AN$166,$BD74)</f>
        <v>0.92854222188280422</v>
      </c>
      <c r="BU74" s="95">
        <f>求节点(节奏总纲!$E$4:$E$163,AO$7:AO$166,$BD74)</f>
        <v>2561853037.3863535</v>
      </c>
    </row>
    <row r="75" spans="12:73" x14ac:dyDescent="0.15">
      <c r="L75" s="14">
        <v>69</v>
      </c>
      <c r="M75" s="91">
        <f>武将属性!$D73</f>
        <v>231.45396784066574</v>
      </c>
      <c r="N75" s="91">
        <f>武将属性!$S73</f>
        <v>12902.520242521674</v>
      </c>
      <c r="O75" s="91">
        <f>武将属性!$S73</f>
        <v>12902.520242521674</v>
      </c>
      <c r="P75" s="92">
        <f>武将属性!$AE73</f>
        <v>2.5000000000000001E-2</v>
      </c>
      <c r="Q75" s="92">
        <f>武将属性!$AE73</f>
        <v>2.5000000000000001E-2</v>
      </c>
      <c r="R75" s="92">
        <f>武将属性!BH73</f>
        <v>0.10296772597649252</v>
      </c>
      <c r="S75" s="92">
        <f t="shared" si="26"/>
        <v>0.10296772597649252</v>
      </c>
      <c r="T75" s="91">
        <f>战法技能效用!AL73</f>
        <v>1.4270419975588977</v>
      </c>
      <c r="U75" s="91">
        <f t="shared" si="27"/>
        <v>7252398514.3340387</v>
      </c>
      <c r="V75" s="95">
        <f t="shared" si="28"/>
        <v>52793052.918251246</v>
      </c>
      <c r="W75" s="95">
        <f t="shared" si="28"/>
        <v>947036.80697061773</v>
      </c>
      <c r="X75" s="95">
        <f t="shared" si="28"/>
        <v>947036.80697061773</v>
      </c>
      <c r="Y75" s="95">
        <f t="shared" si="29"/>
        <v>11921133241.318525</v>
      </c>
      <c r="Z75" s="95">
        <f t="shared" si="30"/>
        <v>11921133241.318525</v>
      </c>
      <c r="AA75" s="95">
        <f t="shared" si="31"/>
        <v>11078439817.024996</v>
      </c>
      <c r="AB75" s="95">
        <f t="shared" si="32"/>
        <v>11078439817.024996</v>
      </c>
      <c r="AC75" s="95">
        <f t="shared" si="33"/>
        <v>10069180166.34359</v>
      </c>
      <c r="AD75" s="91"/>
      <c r="AE75" s="14">
        <v>69</v>
      </c>
      <c r="AF75" s="91">
        <f>武将属性!$D73</f>
        <v>231.45396784066574</v>
      </c>
      <c r="AG75" s="91">
        <f>士兵属性!$D73</f>
        <v>696.82880989540104</v>
      </c>
      <c r="AH75" s="91">
        <f>士兵属性!$D73</f>
        <v>696.82880989540104</v>
      </c>
      <c r="AI75" s="92">
        <f>士兵属性!$P73</f>
        <v>2.5000000000000001E-2</v>
      </c>
      <c r="AJ75" s="92">
        <f>士兵属性!$P73</f>
        <v>2.5000000000000001E-2</v>
      </c>
      <c r="AK75" s="92">
        <f>士兵属性!AW73</f>
        <v>0.10296772597649252</v>
      </c>
      <c r="AL75" s="92">
        <f t="shared" si="34"/>
        <v>0.10296772597649252</v>
      </c>
      <c r="AM75" s="91">
        <f>带兵数!$E72</f>
        <v>6239.0086613900839</v>
      </c>
      <c r="AN75" s="91">
        <f>战法技能效用!AR73</f>
        <v>1.4664478673952872</v>
      </c>
      <c r="AO75" s="91">
        <f t="shared" si="35"/>
        <v>6802917745.2756367</v>
      </c>
      <c r="AP75" s="95">
        <f t="shared" si="36"/>
        <v>56853219.227926575</v>
      </c>
      <c r="AQ75" s="95">
        <f t="shared" si="37"/>
        <v>16890347.580576926</v>
      </c>
      <c r="AR75" s="95">
        <f t="shared" si="37"/>
        <v>16890347.580576926</v>
      </c>
      <c r="AS75" s="95">
        <f t="shared" si="38"/>
        <v>12837954316.896429</v>
      </c>
      <c r="AT75" s="95">
        <f t="shared" si="39"/>
        <v>12837954316.896429</v>
      </c>
      <c r="AU75" s="95">
        <f t="shared" si="40"/>
        <v>11930451694.013838</v>
      </c>
      <c r="AV75" s="95">
        <f t="shared" si="41"/>
        <v>11930451694.013838</v>
      </c>
      <c r="AW75" s="95">
        <f t="shared" si="42"/>
        <v>3772932.9905019687</v>
      </c>
      <c r="AX75" s="95">
        <f t="shared" si="43"/>
        <v>9543830995.8868542</v>
      </c>
      <c r="AZ75" s="14">
        <f t="shared" si="44"/>
        <v>0.90828943335763146</v>
      </c>
      <c r="BA75" s="14">
        <f t="shared" si="45"/>
        <v>0.93802315631580035</v>
      </c>
      <c r="BD75" s="14">
        <v>69</v>
      </c>
      <c r="BE75" s="95">
        <f>求节点(节奏总纲!$E$4:$E$163,M$7:M$166,$BD75)</f>
        <v>206.90416536376321</v>
      </c>
      <c r="BF75" s="95">
        <f>求节点(节奏总纲!$E$4:$E$163,N$7:N$166,$BD75)</f>
        <v>11000.163486074607</v>
      </c>
      <c r="BG75" s="95">
        <f>求节点(节奏总纲!$E$4:$E$163,O$7:O$166,$BD75)</f>
        <v>11000.163486074607</v>
      </c>
      <c r="BH75" s="95">
        <f>求节点(节奏总纲!$E$4:$E$163,P$7:P$166,$BD75)</f>
        <v>2.4808920413637702E-2</v>
      </c>
      <c r="BI75" s="95">
        <f>求节点(节奏总纲!$E$4:$E$163,Q$7:Q$166,$BD75)</f>
        <v>2.4808920413637702E-2</v>
      </c>
      <c r="BJ75" s="95">
        <f>求节点(节奏总纲!$E$4:$E$163,T$7:T$166,$BD75)</f>
        <v>1.3028584170060877</v>
      </c>
      <c r="BK75" s="95">
        <f>求节点(节奏总纲!$E$4:$E$163,U$7:U$166,$BD75)</f>
        <v>4237031061.7429562</v>
      </c>
      <c r="BM75" s="14">
        <v>69</v>
      </c>
      <c r="BN75" s="95">
        <f>求节点(节奏总纲!$E$4:$E$163,AF$7:AF$166,$BD75)</f>
        <v>206.90416536376321</v>
      </c>
      <c r="BO75" s="95">
        <f>求节点(节奏总纲!$E$4:$E$163,AG$7:AG$166,$BD75)</f>
        <v>621.71262322469727</v>
      </c>
      <c r="BP75" s="95">
        <f>求节点(节奏总纲!$E$4:$E$163,AH$7:AH$166,$BD75)</f>
        <v>621.71262322469727</v>
      </c>
      <c r="BQ75" s="95">
        <f>求节点(节奏总纲!$E$4:$E$163,AI$7:AI$166,$BD75)</f>
        <v>2.4808920413637702E-2</v>
      </c>
      <c r="BR75" s="95">
        <f>求节点(节奏总纲!$E$4:$E$163,AJ$7:AJ$166,$BD75)</f>
        <v>2.4808920413637702E-2</v>
      </c>
      <c r="BS75" s="95">
        <f>求节点(节奏总纲!$E$4:$E$163,AM$7:AM$166,$BD75)</f>
        <v>5859.6974188073982</v>
      </c>
      <c r="BT75" s="95">
        <f>求节点(节奏总纲!$E$4:$E$163,AN$7:AN$166,$BD75)</f>
        <v>0.9477504576372664</v>
      </c>
      <c r="BU75" s="95">
        <f>求节点(节奏总纲!$E$4:$E$163,AO$7:AO$166,$BD75)</f>
        <v>2665464178.8031468</v>
      </c>
    </row>
    <row r="76" spans="12:73" x14ac:dyDescent="0.15">
      <c r="L76" s="14">
        <v>70</v>
      </c>
      <c r="M76" s="91">
        <f>武将属性!$D74</f>
        <v>235.43011877871308</v>
      </c>
      <c r="N76" s="91">
        <f>武将属性!$S74</f>
        <v>13246.581219609943</v>
      </c>
      <c r="O76" s="91">
        <f>武将属性!$S74</f>
        <v>13246.581219609943</v>
      </c>
      <c r="P76" s="92">
        <f>武将属性!$AE74</f>
        <v>2.5000000000000001E-2</v>
      </c>
      <c r="Q76" s="92">
        <f>武将属性!$AE74</f>
        <v>2.5000000000000001E-2</v>
      </c>
      <c r="R76" s="92">
        <f>武将属性!BH74</f>
        <v>0.10409054608058931</v>
      </c>
      <c r="S76" s="92">
        <f t="shared" si="26"/>
        <v>0.10409054608058931</v>
      </c>
      <c r="T76" s="91">
        <f>战法技能效用!AL74</f>
        <v>1.4427787984324689</v>
      </c>
      <c r="U76" s="91">
        <f t="shared" si="27"/>
        <v>7892871654.3151102</v>
      </c>
      <c r="V76" s="95">
        <f t="shared" si="28"/>
        <v>57374655.668832302</v>
      </c>
      <c r="W76" s="95">
        <f t="shared" si="28"/>
        <v>1019713.8246511804</v>
      </c>
      <c r="X76" s="95">
        <f t="shared" si="28"/>
        <v>1019713.8246511804</v>
      </c>
      <c r="Y76" s="95">
        <f t="shared" si="29"/>
        <v>13178265364.878979</v>
      </c>
      <c r="Z76" s="95">
        <f t="shared" si="30"/>
        <v>13178265364.878979</v>
      </c>
      <c r="AA76" s="95">
        <f t="shared" si="31"/>
        <v>12234252024.847069</v>
      </c>
      <c r="AB76" s="95">
        <f t="shared" si="32"/>
        <v>12234252024.847069</v>
      </c>
      <c r="AC76" s="95">
        <f t="shared" si="33"/>
        <v>11059308364.448599</v>
      </c>
      <c r="AD76" s="91"/>
      <c r="AE76" s="14">
        <v>70</v>
      </c>
      <c r="AF76" s="91">
        <f>武将属性!$D74</f>
        <v>235.43011877871308</v>
      </c>
      <c r="AG76" s="91">
        <f>士兵属性!$D74</f>
        <v>713.33335311828955</v>
      </c>
      <c r="AH76" s="91">
        <f>士兵属性!$D74</f>
        <v>713.33335311828955</v>
      </c>
      <c r="AI76" s="92">
        <f>士兵属性!$P74</f>
        <v>2.5000000000000001E-2</v>
      </c>
      <c r="AJ76" s="92">
        <f>士兵属性!$P74</f>
        <v>2.5000000000000001E-2</v>
      </c>
      <c r="AK76" s="92">
        <f>士兵属性!AW74</f>
        <v>0.10409054608058931</v>
      </c>
      <c r="AL76" s="92">
        <f t="shared" si="34"/>
        <v>0.10409054608058931</v>
      </c>
      <c r="AM76" s="91">
        <f>带兵数!$E73</f>
        <v>6306.7205562734362</v>
      </c>
      <c r="AN76" s="91">
        <f>战法技能效用!AR74</f>
        <v>1.5583795705522276</v>
      </c>
      <c r="AO76" s="91">
        <f t="shared" si="35"/>
        <v>7988611946.0672731</v>
      </c>
      <c r="AP76" s="95">
        <f t="shared" si="36"/>
        <v>64601476.160469301</v>
      </c>
      <c r="AQ76" s="95">
        <f t="shared" si="37"/>
        <v>19070273.710441943</v>
      </c>
      <c r="AR76" s="95">
        <f t="shared" si="37"/>
        <v>19070273.710441943</v>
      </c>
      <c r="AS76" s="95">
        <f t="shared" si="38"/>
        <v>14838178737.306822</v>
      </c>
      <c r="AT76" s="95">
        <f t="shared" si="39"/>
        <v>14838178737.306822</v>
      </c>
      <c r="AU76" s="95">
        <f t="shared" si="40"/>
        <v>13775258976.476513</v>
      </c>
      <c r="AV76" s="95">
        <f t="shared" si="41"/>
        <v>13775258976.476513</v>
      </c>
      <c r="AW76" s="95">
        <f t="shared" si="42"/>
        <v>4313957.5217809351</v>
      </c>
      <c r="AX76" s="95">
        <f t="shared" si="43"/>
        <v>10634436302.832735</v>
      </c>
      <c r="AZ76" s="14">
        <f t="shared" si="44"/>
        <v>0.92272993830938255</v>
      </c>
      <c r="BA76" s="14">
        <f t="shared" si="45"/>
        <v>1.012129969413581</v>
      </c>
      <c r="BD76" s="14">
        <v>70</v>
      </c>
      <c r="BE76" s="95">
        <f>求节点(节奏总纲!$E$4:$E$163,M$7:M$166,$BD76)</f>
        <v>207.709193313067</v>
      </c>
      <c r="BF76" s="95">
        <f>求节点(节奏总纲!$E$4:$E$163,N$7:N$166,$BD76)</f>
        <v>11066.128606204535</v>
      </c>
      <c r="BG76" s="95">
        <f>求节点(节奏总纲!$E$4:$E$163,O$7:O$166,$BD76)</f>
        <v>11066.128606204535</v>
      </c>
      <c r="BH76" s="95">
        <f>求节点(节奏总纲!$E$4:$E$163,P$7:P$166,$BD76)</f>
        <v>2.4865121547302291E-2</v>
      </c>
      <c r="BI76" s="95">
        <f>求节点(节奏总纲!$E$4:$E$163,Q$7:Q$166,$BD76)</f>
        <v>2.4865121547302291E-2</v>
      </c>
      <c r="BJ76" s="95">
        <f>求节点(节奏总纲!$E$4:$E$163,T$7:T$166,$BD76)</f>
        <v>1.3083297264517586</v>
      </c>
      <c r="BK76" s="95">
        <f>求节点(节奏总纲!$E$4:$E$163,U$7:U$166,$BD76)</f>
        <v>4326426112.3509531</v>
      </c>
      <c r="BM76" s="14">
        <v>70</v>
      </c>
      <c r="BN76" s="95">
        <f>求节点(节奏总纲!$E$4:$E$163,AF$7:AF$166,$BD76)</f>
        <v>207.709193313067</v>
      </c>
      <c r="BO76" s="95">
        <f>求节点(节奏总纲!$E$4:$E$163,AG$7:AG$166,$BD76)</f>
        <v>624.66419611016022</v>
      </c>
      <c r="BP76" s="95">
        <f>求节点(节奏总纲!$E$4:$E$163,AH$7:AH$166,$BD76)</f>
        <v>624.66419611016022</v>
      </c>
      <c r="BQ76" s="95">
        <f>求节点(节奏总纲!$E$4:$E$163,AI$7:AI$166,$BD76)</f>
        <v>2.4865121547302291E-2</v>
      </c>
      <c r="BR76" s="95">
        <f>求节点(节奏总纲!$E$4:$E$163,AJ$7:AJ$166,$BD76)</f>
        <v>2.4865121547302291E-2</v>
      </c>
      <c r="BS76" s="95">
        <f>求节点(节奏总纲!$E$4:$E$163,AM$7:AM$166,$BD76)</f>
        <v>5873.1323697797752</v>
      </c>
      <c r="BT76" s="95">
        <f>求节点(节奏总纲!$E$4:$E$163,AN$7:AN$166,$BD76)</f>
        <v>0.96695869339172869</v>
      </c>
      <c r="BU76" s="95">
        <f>求节点(节奏总纲!$E$4:$E$163,AO$7:AO$166,$BD76)</f>
        <v>2769075320.2199407</v>
      </c>
    </row>
    <row r="77" spans="12:73" x14ac:dyDescent="0.15">
      <c r="L77" s="14">
        <v>71</v>
      </c>
      <c r="M77" s="91">
        <f>武将属性!$D75</f>
        <v>239.12347493742649</v>
      </c>
      <c r="N77" s="91">
        <f>武将属性!$S75</f>
        <v>13615.836815571278</v>
      </c>
      <c r="O77" s="91">
        <f>武将属性!$S75</f>
        <v>13615.836815571278</v>
      </c>
      <c r="P77" s="92">
        <f>武将属性!$AE75</f>
        <v>2.5000000000000001E-2</v>
      </c>
      <c r="Q77" s="92">
        <f>武将属性!$AE75</f>
        <v>2.5000000000000001E-2</v>
      </c>
      <c r="R77" s="92">
        <f>武将属性!BH75</f>
        <v>0.10667800632995518</v>
      </c>
      <c r="S77" s="92">
        <f t="shared" si="26"/>
        <v>0.10667800632995518</v>
      </c>
      <c r="T77" s="91">
        <f>战法技能效用!AL75</f>
        <v>1.458136481652115</v>
      </c>
      <c r="U77" s="91">
        <f t="shared" si="27"/>
        <v>8616942023.8239269</v>
      </c>
      <c r="V77" s="95">
        <f t="shared" si="28"/>
        <v>62162712.575563848</v>
      </c>
      <c r="W77" s="95">
        <f t="shared" si="28"/>
        <v>1091711.368456322</v>
      </c>
      <c r="X77" s="95">
        <f t="shared" si="28"/>
        <v>1091711.368456322</v>
      </c>
      <c r="Y77" s="95">
        <f t="shared" si="29"/>
        <v>14502013504.98077</v>
      </c>
      <c r="Z77" s="95">
        <f t="shared" si="30"/>
        <v>14502013504.98077</v>
      </c>
      <c r="AA77" s="95">
        <f t="shared" si="31"/>
        <v>13431697167.182549</v>
      </c>
      <c r="AB77" s="95">
        <f t="shared" si="32"/>
        <v>13431697167.182549</v>
      </c>
      <c r="AC77" s="95">
        <f t="shared" si="33"/>
        <v>12094172926.162998</v>
      </c>
      <c r="AD77" s="91"/>
      <c r="AE77" s="14">
        <v>71</v>
      </c>
      <c r="AF77" s="91">
        <f>武将属性!$D75</f>
        <v>239.12347493742649</v>
      </c>
      <c r="AG77" s="91">
        <f>士兵属性!$D75</f>
        <v>731.32716829590845</v>
      </c>
      <c r="AH77" s="91">
        <f>士兵属性!$D75</f>
        <v>731.32716829590845</v>
      </c>
      <c r="AI77" s="92">
        <f>士兵属性!$P75</f>
        <v>2.5000000000000001E-2</v>
      </c>
      <c r="AJ77" s="92">
        <f>士兵属性!$P75</f>
        <v>2.5000000000000001E-2</v>
      </c>
      <c r="AK77" s="92">
        <f>士兵属性!AW75</f>
        <v>0.10667800632995518</v>
      </c>
      <c r="AL77" s="92">
        <f t="shared" si="34"/>
        <v>0.10667800632995518</v>
      </c>
      <c r="AM77" s="91">
        <f>带兵数!$E74</f>
        <v>6373.7125609793566</v>
      </c>
      <c r="AN77" s="91">
        <f>战法技能效用!AR75</f>
        <v>1.6030212588530277</v>
      </c>
      <c r="AO77" s="91">
        <f t="shared" si="35"/>
        <v>9059542998.5709534</v>
      </c>
      <c r="AP77" s="95">
        <f t="shared" si="36"/>
        <v>71569428.89724572</v>
      </c>
      <c r="AQ77" s="95">
        <f t="shared" si="37"/>
        <v>20930666.165486626</v>
      </c>
      <c r="AR77" s="95">
        <f t="shared" si="37"/>
        <v>20930666.165486626</v>
      </c>
      <c r="AS77" s="95">
        <f t="shared" si="38"/>
        <v>16696517597.264847</v>
      </c>
      <c r="AT77" s="95">
        <f t="shared" si="39"/>
        <v>16696517597.264847</v>
      </c>
      <c r="AU77" s="95">
        <f t="shared" si="40"/>
        <v>15464236606.59066</v>
      </c>
      <c r="AV77" s="95">
        <f t="shared" si="41"/>
        <v>15464236606.59066</v>
      </c>
      <c r="AW77" s="95">
        <f t="shared" si="42"/>
        <v>4803217.8015257986</v>
      </c>
      <c r="AX77" s="95">
        <f t="shared" si="43"/>
        <v>11761075531.205711</v>
      </c>
      <c r="AZ77" s="14">
        <f t="shared" si="44"/>
        <v>0.93758289202405964</v>
      </c>
      <c r="BA77" s="14">
        <f t="shared" si="45"/>
        <v>1.0513640423160946</v>
      </c>
      <c r="BD77" s="14">
        <v>71</v>
      </c>
      <c r="BE77" s="95">
        <f>求节点(节奏总纲!$E$4:$E$163,M$7:M$166,$BD77)</f>
        <v>208.51422126237082</v>
      </c>
      <c r="BF77" s="95">
        <f>求节点(节奏总纲!$E$4:$E$163,N$7:N$166,$BD77)</f>
        <v>11132.093726334462</v>
      </c>
      <c r="BG77" s="95">
        <f>求节点(节奏总纲!$E$4:$E$163,O$7:O$166,$BD77)</f>
        <v>11132.093726334462</v>
      </c>
      <c r="BH77" s="95">
        <f>求节点(节奏总纲!$E$4:$E$163,P$7:P$166,$BD77)</f>
        <v>2.4921322680966883E-2</v>
      </c>
      <c r="BI77" s="95">
        <f>求节点(节奏总纲!$E$4:$E$163,Q$7:Q$166,$BD77)</f>
        <v>2.4921322680966883E-2</v>
      </c>
      <c r="BJ77" s="95">
        <f>求节点(节奏总纲!$E$4:$E$163,T$7:T$166,$BD77)</f>
        <v>1.3138010358974295</v>
      </c>
      <c r="BK77" s="95">
        <f>求节点(节奏总纲!$E$4:$E$163,U$7:U$166,$BD77)</f>
        <v>4415821162.958951</v>
      </c>
      <c r="BM77" s="14">
        <v>71</v>
      </c>
      <c r="BN77" s="95">
        <f>求节点(节奏总纲!$E$4:$E$163,AF$7:AF$166,$BD77)</f>
        <v>208.51422126237082</v>
      </c>
      <c r="BO77" s="95">
        <f>求节点(节奏总纲!$E$4:$E$163,AG$7:AG$166,$BD77)</f>
        <v>627.61576899562328</v>
      </c>
      <c r="BP77" s="95">
        <f>求节点(节奏总纲!$E$4:$E$163,AH$7:AH$166,$BD77)</f>
        <v>627.61576899562328</v>
      </c>
      <c r="BQ77" s="95">
        <f>求节点(节奏总纲!$E$4:$E$163,AI$7:AI$166,$BD77)</f>
        <v>2.4921322680966883E-2</v>
      </c>
      <c r="BR77" s="95">
        <f>求节点(节奏总纲!$E$4:$E$163,AJ$7:AJ$166,$BD77)</f>
        <v>2.4921322680966883E-2</v>
      </c>
      <c r="BS77" s="95">
        <f>求节点(节奏总纲!$E$4:$E$163,AM$7:AM$166,$BD77)</f>
        <v>5886.5673207521513</v>
      </c>
      <c r="BT77" s="95">
        <f>求节点(节奏总纲!$E$4:$E$163,AN$7:AN$166,$BD77)</f>
        <v>0.98616692914619097</v>
      </c>
      <c r="BU77" s="95">
        <f>求节点(节奏总纲!$E$4:$E$163,AO$7:AO$166,$BD77)</f>
        <v>2872686461.636734</v>
      </c>
    </row>
    <row r="78" spans="12:73" x14ac:dyDescent="0.15">
      <c r="L78" s="14">
        <v>72</v>
      </c>
      <c r="M78" s="91">
        <f>武将属性!$D76</f>
        <v>242.80931649681079</v>
      </c>
      <c r="N78" s="91">
        <f>武将属性!$S76</f>
        <v>13985.092411532612</v>
      </c>
      <c r="O78" s="91">
        <f>武将属性!$S76</f>
        <v>13985.092411532612</v>
      </c>
      <c r="P78" s="92">
        <f>武将属性!$AE76</f>
        <v>2.5000000000000001E-2</v>
      </c>
      <c r="Q78" s="92">
        <f>武将属性!$AE76</f>
        <v>2.5000000000000001E-2</v>
      </c>
      <c r="R78" s="92">
        <f>武将属性!BH76</f>
        <v>0.1090872111440032</v>
      </c>
      <c r="S78" s="92">
        <f t="shared" si="26"/>
        <v>0.1090872111440032</v>
      </c>
      <c r="T78" s="91">
        <f>战法技能效用!AL76</f>
        <v>1.4734699741337158</v>
      </c>
      <c r="U78" s="91">
        <f t="shared" si="27"/>
        <v>9387035219.6210632</v>
      </c>
      <c r="V78" s="95">
        <f t="shared" si="28"/>
        <v>67279517.372974321</v>
      </c>
      <c r="W78" s="95">
        <f t="shared" si="28"/>
        <v>1168107.6639934012</v>
      </c>
      <c r="X78" s="95">
        <f t="shared" si="28"/>
        <v>1168107.6639934012</v>
      </c>
      <c r="Y78" s="95">
        <f t="shared" si="29"/>
        <v>15937652319.577761</v>
      </c>
      <c r="Z78" s="95">
        <f t="shared" si="30"/>
        <v>15937652319.577761</v>
      </c>
      <c r="AA78" s="95">
        <f t="shared" si="31"/>
        <v>14729313856.857859</v>
      </c>
      <c r="AB78" s="95">
        <f t="shared" si="32"/>
        <v>14729313856.857859</v>
      </c>
      <c r="AC78" s="95">
        <f t="shared" si="33"/>
        <v>13209049471.715218</v>
      </c>
      <c r="AD78" s="91"/>
      <c r="AE78" s="14">
        <v>72</v>
      </c>
      <c r="AF78" s="91">
        <f>武将属性!$D76</f>
        <v>242.80931649681079</v>
      </c>
      <c r="AG78" s="91">
        <f>士兵属性!$D76</f>
        <v>750.12277986637105</v>
      </c>
      <c r="AH78" s="91">
        <f>士兵属性!$D76</f>
        <v>750.12277986637105</v>
      </c>
      <c r="AI78" s="92">
        <f>士兵属性!$P76</f>
        <v>2.5000000000000001E-2</v>
      </c>
      <c r="AJ78" s="92">
        <f>士兵属性!$P76</f>
        <v>2.5000000000000001E-2</v>
      </c>
      <c r="AK78" s="92">
        <f>士兵属性!AW76</f>
        <v>0.1090872111440032</v>
      </c>
      <c r="AL78" s="92">
        <f t="shared" si="34"/>
        <v>0.1090872111440032</v>
      </c>
      <c r="AM78" s="91">
        <f>带兵数!$E75</f>
        <v>6441.672781355448</v>
      </c>
      <c r="AN78" s="91">
        <f>战法技能效用!AR76</f>
        <v>1.6497718848563294</v>
      </c>
      <c r="AO78" s="91">
        <f t="shared" si="35"/>
        <v>10288533413.853815</v>
      </c>
      <c r="AP78" s="95">
        <f t="shared" si="36"/>
        <v>79371804.257859707</v>
      </c>
      <c r="AQ78" s="95">
        <f t="shared" si="37"/>
        <v>22979693.837415136</v>
      </c>
      <c r="AR78" s="95">
        <f t="shared" si="37"/>
        <v>22979693.837415136</v>
      </c>
      <c r="AS78" s="95">
        <f t="shared" si="38"/>
        <v>18802159552.165436</v>
      </c>
      <c r="AT78" s="95">
        <f t="shared" si="39"/>
        <v>18802159552.165436</v>
      </c>
      <c r="AU78" s="95">
        <f t="shared" si="40"/>
        <v>17376643917.019508</v>
      </c>
      <c r="AV78" s="95">
        <f t="shared" si="41"/>
        <v>17376643917.019508</v>
      </c>
      <c r="AW78" s="95">
        <f t="shared" si="42"/>
        <v>5351899.2370093176</v>
      </c>
      <c r="AX78" s="95">
        <f t="shared" si="43"/>
        <v>13010623231.617977</v>
      </c>
      <c r="AZ78" s="14">
        <f t="shared" si="44"/>
        <v>0.95503950198198828</v>
      </c>
      <c r="BA78" s="14">
        <f t="shared" si="45"/>
        <v>1.0960365198532986</v>
      </c>
      <c r="BD78" s="14">
        <v>72</v>
      </c>
      <c r="BE78" s="95">
        <f>求节点(节奏总纲!$E$4:$E$163,M$7:M$166,$BD78)</f>
        <v>209.31924921167462</v>
      </c>
      <c r="BF78" s="95">
        <f>求节点(节奏总纲!$E$4:$E$163,N$7:N$166,$BD78)</f>
        <v>11198.058846464388</v>
      </c>
      <c r="BG78" s="95">
        <f>求节点(节奏总纲!$E$4:$E$163,O$7:O$166,$BD78)</f>
        <v>11198.058846464388</v>
      </c>
      <c r="BH78" s="95">
        <f>求节点(节奏总纲!$E$4:$E$163,P$7:P$166,$BD78)</f>
        <v>2.4977523814631471E-2</v>
      </c>
      <c r="BI78" s="95">
        <f>求节点(节奏总纲!$E$4:$E$163,Q$7:Q$166,$BD78)</f>
        <v>2.4977523814631471E-2</v>
      </c>
      <c r="BJ78" s="95">
        <f>求节点(节奏总纲!$E$4:$E$163,T$7:T$166,$BD78)</f>
        <v>1.3192723453431003</v>
      </c>
      <c r="BK78" s="95">
        <f>求节点(节奏总纲!$E$4:$E$163,U$7:U$166,$BD78)</f>
        <v>4505216213.5669479</v>
      </c>
      <c r="BM78" s="14">
        <v>72</v>
      </c>
      <c r="BN78" s="95">
        <f>求节点(节奏总纲!$E$4:$E$163,AF$7:AF$166,$BD78)</f>
        <v>209.31924921167462</v>
      </c>
      <c r="BO78" s="95">
        <f>求节点(节奏总纲!$E$4:$E$163,AG$7:AG$166,$BD78)</f>
        <v>630.56734188108635</v>
      </c>
      <c r="BP78" s="95">
        <f>求节点(节奏总纲!$E$4:$E$163,AH$7:AH$166,$BD78)</f>
        <v>630.56734188108635</v>
      </c>
      <c r="BQ78" s="95">
        <f>求节点(节奏总纲!$E$4:$E$163,AI$7:AI$166,$BD78)</f>
        <v>2.4977523814631471E-2</v>
      </c>
      <c r="BR78" s="95">
        <f>求节点(节奏总纲!$E$4:$E$163,AJ$7:AJ$166,$BD78)</f>
        <v>2.4977523814631471E-2</v>
      </c>
      <c r="BS78" s="95">
        <f>求节点(节奏总纲!$E$4:$E$163,AM$7:AM$166,$BD78)</f>
        <v>5900.0022717245274</v>
      </c>
      <c r="BT78" s="95">
        <f>求节点(节奏总纲!$E$4:$E$163,AN$7:AN$166,$BD78)</f>
        <v>1.0053751649006533</v>
      </c>
      <c r="BU78" s="95">
        <f>求节点(节奏总纲!$E$4:$E$163,AO$7:AO$166,$BD78)</f>
        <v>2976297603.0535274</v>
      </c>
    </row>
    <row r="79" spans="12:73" x14ac:dyDescent="0.15">
      <c r="L79" s="14">
        <v>73</v>
      </c>
      <c r="M79" s="91">
        <f>武将属性!$D77</f>
        <v>246.54777222398229</v>
      </c>
      <c r="N79" s="91">
        <f>武将属性!$S77</f>
        <v>14365.127250395928</v>
      </c>
      <c r="O79" s="91">
        <f>武将属性!$S77</f>
        <v>14365.127250395928</v>
      </c>
      <c r="P79" s="92">
        <f>武将属性!$AE77</f>
        <v>2.5000000000000001E-2</v>
      </c>
      <c r="Q79" s="92">
        <f>武将属性!$AE77</f>
        <v>2.5000000000000001E-2</v>
      </c>
      <c r="R79" s="92">
        <f>武将属性!BH77</f>
        <v>0.11143891803319038</v>
      </c>
      <c r="S79" s="92">
        <f t="shared" si="26"/>
        <v>0.11143891803319038</v>
      </c>
      <c r="T79" s="91">
        <f>战法技能效用!AL77</f>
        <v>1.4856962259734345</v>
      </c>
      <c r="U79" s="91">
        <f t="shared" si="27"/>
        <v>10199410766.497408</v>
      </c>
      <c r="V79" s="95">
        <f t="shared" si="28"/>
        <v>72639304.754179984</v>
      </c>
      <c r="W79" s="95">
        <f t="shared" si="28"/>
        <v>1246703.8022617167</v>
      </c>
      <c r="X79" s="95">
        <f t="shared" si="28"/>
        <v>1246703.8022617167</v>
      </c>
      <c r="Y79" s="95">
        <f t="shared" si="29"/>
        <v>17472252451.748295</v>
      </c>
      <c r="Z79" s="95">
        <f t="shared" si="30"/>
        <v>17472252451.748295</v>
      </c>
      <c r="AA79" s="95">
        <f t="shared" si="31"/>
        <v>16113399011.377062</v>
      </c>
      <c r="AB79" s="95">
        <f t="shared" si="32"/>
        <v>16113399011.377062</v>
      </c>
      <c r="AC79" s="95">
        <f t="shared" si="33"/>
        <v>14409692202.858421</v>
      </c>
      <c r="AD79" s="91"/>
      <c r="AE79" s="14">
        <v>73</v>
      </c>
      <c r="AF79" s="91">
        <f>武将属性!$D77</f>
        <v>246.54777222398229</v>
      </c>
      <c r="AG79" s="91">
        <f>士兵属性!$D77</f>
        <v>769.18133112789951</v>
      </c>
      <c r="AH79" s="91">
        <f>士兵属性!$D77</f>
        <v>769.18133112789951</v>
      </c>
      <c r="AI79" s="92">
        <f>士兵属性!$P77</f>
        <v>2.5000000000000001E-2</v>
      </c>
      <c r="AJ79" s="92">
        <f>士兵属性!$P77</f>
        <v>2.5000000000000001E-2</v>
      </c>
      <c r="AK79" s="92">
        <f>士兵属性!AW77</f>
        <v>0.11143891803319038</v>
      </c>
      <c r="AL79" s="92">
        <f t="shared" si="34"/>
        <v>0.11143891803319038</v>
      </c>
      <c r="AM79" s="91">
        <f>带兵数!$E76</f>
        <v>6506.0938373564059</v>
      </c>
      <c r="AN79" s="91">
        <f>战法技能效用!AR77</f>
        <v>1.6967329647521012</v>
      </c>
      <c r="AO79" s="91">
        <f t="shared" si="35"/>
        <v>11655314917.968727</v>
      </c>
      <c r="AP79" s="95">
        <f t="shared" si="36"/>
        <v>87815381.716927558</v>
      </c>
      <c r="AQ79" s="95">
        <f t="shared" si="37"/>
        <v>25176069.843137302</v>
      </c>
      <c r="AR79" s="95">
        <f t="shared" si="37"/>
        <v>25176069.843137302</v>
      </c>
      <c r="AS79" s="95">
        <f t="shared" si="38"/>
        <v>21122621199.324017</v>
      </c>
      <c r="AT79" s="95">
        <f t="shared" si="39"/>
        <v>21122621199.324017</v>
      </c>
      <c r="AU79" s="95">
        <f t="shared" si="40"/>
        <v>19479870983.48177</v>
      </c>
      <c r="AV79" s="95">
        <f t="shared" si="41"/>
        <v>19479870983.48177</v>
      </c>
      <c r="AW79" s="95">
        <f t="shared" si="42"/>
        <v>5952869.232633695</v>
      </c>
      <c r="AX79" s="95">
        <f t="shared" si="43"/>
        <v>14361794933.07262</v>
      </c>
      <c r="AZ79" s="14">
        <f t="shared" si="44"/>
        <v>0.97088803173182936</v>
      </c>
      <c r="BA79" s="14">
        <f t="shared" si="45"/>
        <v>1.1427439471556153</v>
      </c>
      <c r="BD79" s="14">
        <v>73</v>
      </c>
      <c r="BE79" s="95">
        <f>求节点(节奏总纲!$E$4:$E$163,M$7:M$166,$BD79)</f>
        <v>210.13265686987106</v>
      </c>
      <c r="BF79" s="95">
        <f>求节点(节奏总纲!$E$4:$E$163,N$7:N$166,$BD79)</f>
        <v>11261.91813748409</v>
      </c>
      <c r="BG79" s="95">
        <f>求节点(节奏总纲!$E$4:$E$163,O$7:O$166,$BD79)</f>
        <v>11261.91813748409</v>
      </c>
      <c r="BH79" s="95">
        <f>求节点(节奏总纲!$E$4:$E$163,P$7:P$166,$BD79)</f>
        <v>2.5000000000000001E-2</v>
      </c>
      <c r="BI79" s="95">
        <f>求节点(节奏总纲!$E$4:$E$163,Q$7:Q$166,$BD79)</f>
        <v>2.5000000000000001E-2</v>
      </c>
      <c r="BJ79" s="95">
        <f>求节点(节奏总纲!$E$4:$E$163,T$7:T$166,$BD79)</f>
        <v>1.3245177046027274</v>
      </c>
      <c r="BK79" s="95">
        <f>求节点(节奏总纲!$E$4:$E$163,U$7:U$166,$BD79)</f>
        <v>4596174752.6705589</v>
      </c>
      <c r="BM79" s="14">
        <v>73</v>
      </c>
      <c r="BN79" s="95">
        <f>求节点(节奏总纲!$E$4:$E$163,AF$7:AF$166,$BD79)</f>
        <v>210.13265686987106</v>
      </c>
      <c r="BO79" s="95">
        <f>求节点(节奏总纲!$E$4:$E$163,AG$7:AG$166,$BD79)</f>
        <v>633.4694149083042</v>
      </c>
      <c r="BP79" s="95">
        <f>求节点(节奏总纲!$E$4:$E$163,AH$7:AH$166,$BD79)</f>
        <v>633.4694149083042</v>
      </c>
      <c r="BQ79" s="95">
        <f>求节点(节奏总纲!$E$4:$E$163,AI$7:AI$166,$BD79)</f>
        <v>2.5000000000000001E-2</v>
      </c>
      <c r="BR79" s="95">
        <f>求节点(节奏总纲!$E$4:$E$163,AJ$7:AJ$166,$BD79)</f>
        <v>2.5000000000000001E-2</v>
      </c>
      <c r="BS79" s="95">
        <f>求节点(节奏总纲!$E$4:$E$163,AM$7:AM$166,$BD79)</f>
        <v>5913.1072650967053</v>
      </c>
      <c r="BT79" s="95">
        <f>求节点(节奏总纲!$E$4:$E$163,AN$7:AN$166,$BD79)</f>
        <v>1.0238391790559522</v>
      </c>
      <c r="BU79" s="95">
        <f>求节点(节奏总纲!$E$4:$E$163,AO$7:AO$166,$BD79)</f>
        <v>3086618496.2701244</v>
      </c>
    </row>
    <row r="80" spans="12:73" x14ac:dyDescent="0.15">
      <c r="L80" s="14">
        <v>74</v>
      </c>
      <c r="M80" s="91">
        <f>武将属性!$D78</f>
        <v>250.29259169026824</v>
      </c>
      <c r="N80" s="91">
        <f>武将属性!$S78</f>
        <v>14746.412485445417</v>
      </c>
      <c r="O80" s="91">
        <f>武将属性!$S78</f>
        <v>14746.412485445417</v>
      </c>
      <c r="P80" s="92">
        <f>武将属性!$AE78</f>
        <v>2.5000000000000001E-2</v>
      </c>
      <c r="Q80" s="92">
        <f>武将属性!$AE78</f>
        <v>2.5000000000000001E-2</v>
      </c>
      <c r="R80" s="92">
        <f>武将属性!BH78</f>
        <v>0.11379062492237757</v>
      </c>
      <c r="S80" s="92">
        <f t="shared" si="26"/>
        <v>0.11379062492237757</v>
      </c>
      <c r="T80" s="91">
        <f>战法技能效用!AL78</f>
        <v>1.4976059883114168</v>
      </c>
      <c r="U80" s="91">
        <f t="shared" si="27"/>
        <v>11062759224.659941</v>
      </c>
      <c r="V80" s="95">
        <f t="shared" si="28"/>
        <v>78362178.067565978</v>
      </c>
      <c r="W80" s="95">
        <f t="shared" si="28"/>
        <v>1330050.4552130029</v>
      </c>
      <c r="X80" s="95">
        <f t="shared" si="28"/>
        <v>1330050.4552130029</v>
      </c>
      <c r="Y80" s="95">
        <f t="shared" si="29"/>
        <v>19135095257.585743</v>
      </c>
      <c r="Z80" s="95">
        <f t="shared" si="30"/>
        <v>19135095257.585743</v>
      </c>
      <c r="AA80" s="95">
        <f t="shared" si="31"/>
        <v>17609658584.073902</v>
      </c>
      <c r="AB80" s="95">
        <f t="shared" si="32"/>
        <v>17609658584.073902</v>
      </c>
      <c r="AC80" s="95">
        <f t="shared" si="33"/>
        <v>15705818076.041431</v>
      </c>
      <c r="AD80" s="91"/>
      <c r="AE80" s="14">
        <v>74</v>
      </c>
      <c r="AF80" s="91">
        <f>武将属性!$D78</f>
        <v>250.29259169026824</v>
      </c>
      <c r="AG80" s="91">
        <f>士兵属性!$D78</f>
        <v>788.68616786453651</v>
      </c>
      <c r="AH80" s="91">
        <f>士兵属性!$D78</f>
        <v>788.68616786453651</v>
      </c>
      <c r="AI80" s="92">
        <f>士兵属性!$P78</f>
        <v>2.5000000000000001E-2</v>
      </c>
      <c r="AJ80" s="92">
        <f>士兵属性!$P78</f>
        <v>2.5000000000000001E-2</v>
      </c>
      <c r="AK80" s="92">
        <f>士兵属性!AW78</f>
        <v>0.11379062492237757</v>
      </c>
      <c r="AL80" s="92">
        <f t="shared" si="34"/>
        <v>0.11379062492237757</v>
      </c>
      <c r="AM80" s="91">
        <f>带兵数!$E77</f>
        <v>6574.4081480508385</v>
      </c>
      <c r="AN80" s="91">
        <f>战法技能效用!AR78</f>
        <v>1.745100907567902</v>
      </c>
      <c r="AO80" s="91">
        <f t="shared" si="35"/>
        <v>13218167079.263468</v>
      </c>
      <c r="AP80" s="95">
        <f t="shared" si="36"/>
        <v>97239587.174956813</v>
      </c>
      <c r="AQ80" s="95">
        <f t="shared" si="37"/>
        <v>27601448.308103077</v>
      </c>
      <c r="AR80" s="95">
        <f t="shared" si="37"/>
        <v>27601448.308103077</v>
      </c>
      <c r="AS80" s="95">
        <f t="shared" si="38"/>
        <v>23744730037.96265</v>
      </c>
      <c r="AT80" s="95">
        <f t="shared" si="39"/>
        <v>23744730037.96265</v>
      </c>
      <c r="AU80" s="95">
        <f t="shared" si="40"/>
        <v>21851816440.462406</v>
      </c>
      <c r="AV80" s="95">
        <f t="shared" si="41"/>
        <v>21851816440.462406</v>
      </c>
      <c r="AW80" s="95">
        <f t="shared" si="42"/>
        <v>6622308.8081572447</v>
      </c>
      <c r="AX80" s="95">
        <f t="shared" si="43"/>
        <v>15860167787.358791</v>
      </c>
      <c r="AZ80" s="14">
        <f t="shared" si="44"/>
        <v>0.98909727199410358</v>
      </c>
      <c r="BA80" s="14">
        <f t="shared" si="45"/>
        <v>1.1948345625925689</v>
      </c>
      <c r="BD80" s="14">
        <v>74</v>
      </c>
      <c r="BE80" s="95">
        <f>求节点(节奏总纲!$E$4:$E$163,M$7:M$166,$BD80)</f>
        <v>210.95164923315738</v>
      </c>
      <c r="BF80" s="95">
        <f>求节点(节奏总纲!$E$4:$E$163,N$7:N$166,$BD80)</f>
        <v>11324.373986606108</v>
      </c>
      <c r="BG80" s="95">
        <f>求节点(节奏总纲!$E$4:$E$163,O$7:O$166,$BD80)</f>
        <v>11324.373986606108</v>
      </c>
      <c r="BH80" s="95">
        <f>求节点(节奏总纲!$E$4:$E$163,P$7:P$166,$BD80)</f>
        <v>2.5000000000000001E-2</v>
      </c>
      <c r="BI80" s="95">
        <f>求节点(节奏总纲!$E$4:$E$163,Q$7:Q$166,$BD80)</f>
        <v>2.5000000000000001E-2</v>
      </c>
      <c r="BJ80" s="95">
        <f>求节点(节奏总纲!$E$4:$E$163,T$7:T$166,$BD80)</f>
        <v>1.3296124780639427</v>
      </c>
      <c r="BK80" s="95">
        <f>求节点(节奏总纲!$E$4:$E$163,U$7:U$166,$BD80)</f>
        <v>4688175287.6562824</v>
      </c>
      <c r="BM80" s="14">
        <v>74</v>
      </c>
      <c r="BN80" s="95">
        <f>求节点(节奏总纲!$E$4:$E$163,AF$7:AF$166,$BD80)</f>
        <v>210.95164923315738</v>
      </c>
      <c r="BO80" s="95">
        <f>求节点(节奏总纲!$E$4:$E$163,AG$7:AG$166,$BD80)</f>
        <v>636.33849847087197</v>
      </c>
      <c r="BP80" s="95">
        <f>求节点(节奏总纲!$E$4:$E$163,AH$7:AH$166,$BD80)</f>
        <v>636.33849847087197</v>
      </c>
      <c r="BQ80" s="95">
        <f>求节点(节奏总纲!$E$4:$E$163,AI$7:AI$166,$BD80)</f>
        <v>2.5000000000000001E-2</v>
      </c>
      <c r="BR80" s="95">
        <f>求节点(节奏总纲!$E$4:$E$163,AJ$7:AJ$166,$BD80)</f>
        <v>2.5000000000000001E-2</v>
      </c>
      <c r="BS80" s="95">
        <f>求节点(节奏总纲!$E$4:$E$163,AM$7:AM$166,$BD80)</f>
        <v>5925.9923563323209</v>
      </c>
      <c r="BT80" s="95">
        <f>求节点(节奏总纲!$E$4:$E$163,AN$7:AN$166,$BD80)</f>
        <v>1.041807202454758</v>
      </c>
      <c r="BU80" s="95">
        <f>求节点(节奏总纲!$E$4:$E$163,AO$7:AO$166,$BD80)</f>
        <v>3201411142.0867648</v>
      </c>
    </row>
    <row r="81" spans="12:73" x14ac:dyDescent="0.15">
      <c r="L81" s="14">
        <v>75</v>
      </c>
      <c r="M81" s="91">
        <f>武将属性!$D79</f>
        <v>255.14332961801188</v>
      </c>
      <c r="N81" s="91">
        <f>武将属性!$S79</f>
        <v>15132.297074132948</v>
      </c>
      <c r="O81" s="91">
        <f>武将属性!$S79</f>
        <v>15132.297074132948</v>
      </c>
      <c r="P81" s="92">
        <f>武将属性!$AE79</f>
        <v>2.5000000000000001E-2</v>
      </c>
      <c r="Q81" s="92">
        <f>武将属性!$AE79</f>
        <v>2.5000000000000001E-2</v>
      </c>
      <c r="R81" s="92">
        <f>武将属性!BH79</f>
        <v>0.11614233181156476</v>
      </c>
      <c r="S81" s="92">
        <f t="shared" si="26"/>
        <v>0.11614233181156476</v>
      </c>
      <c r="T81" s="91">
        <f>战法技能效用!AL79</f>
        <v>1.5112094866833818</v>
      </c>
      <c r="U81" s="91">
        <f t="shared" si="27"/>
        <v>12055541490.350122</v>
      </c>
      <c r="V81" s="95">
        <f t="shared" si="28"/>
        <v>84610911.043577671</v>
      </c>
      <c r="W81" s="95">
        <f t="shared" si="28"/>
        <v>1426611.5355727486</v>
      </c>
      <c r="X81" s="95">
        <f t="shared" si="28"/>
        <v>1426611.5355727486</v>
      </c>
      <c r="Y81" s="95">
        <f t="shared" si="29"/>
        <v>21061375186.021286</v>
      </c>
      <c r="Z81" s="95">
        <f t="shared" si="30"/>
        <v>21061375186.021286</v>
      </c>
      <c r="AA81" s="95">
        <f t="shared" si="31"/>
        <v>19341538216.396976</v>
      </c>
      <c r="AB81" s="95">
        <f t="shared" si="32"/>
        <v>19341538216.396976</v>
      </c>
      <c r="AC81" s="95">
        <f t="shared" si="33"/>
        <v>17193236709.362328</v>
      </c>
      <c r="AD81" s="91"/>
      <c r="AE81" s="14">
        <v>75</v>
      </c>
      <c r="AF81" s="91">
        <f>武将属性!$D79</f>
        <v>255.14332961801188</v>
      </c>
      <c r="AG81" s="91">
        <f>士兵属性!$D79</f>
        <v>808.97907814635209</v>
      </c>
      <c r="AH81" s="91">
        <f>士兵属性!$D79</f>
        <v>808.97907814635209</v>
      </c>
      <c r="AI81" s="92">
        <f>士兵属性!$P79</f>
        <v>2.5000000000000001E-2</v>
      </c>
      <c r="AJ81" s="92">
        <f>士兵属性!$P79</f>
        <v>2.5000000000000001E-2</v>
      </c>
      <c r="AK81" s="92">
        <f>士兵属性!AW79</f>
        <v>0.11614233181156476</v>
      </c>
      <c r="AL81" s="92">
        <f t="shared" si="34"/>
        <v>0.11614233181156476</v>
      </c>
      <c r="AM81" s="91">
        <f>带兵数!$E78</f>
        <v>6640.3546986076808</v>
      </c>
      <c r="AN81" s="91">
        <f>战法技能效用!AR79</f>
        <v>1.7966834971361778</v>
      </c>
      <c r="AO81" s="91">
        <f t="shared" si="35"/>
        <v>15074568188.603745</v>
      </c>
      <c r="AP81" s="95">
        <f t="shared" si="36"/>
        <v>107827201.06090844</v>
      </c>
      <c r="AQ81" s="95">
        <f t="shared" si="37"/>
        <v>30417271.507575147</v>
      </c>
      <c r="AR81" s="95">
        <f t="shared" si="37"/>
        <v>30417271.507575147</v>
      </c>
      <c r="AS81" s="95">
        <f t="shared" si="38"/>
        <v>26840381562.996098</v>
      </c>
      <c r="AT81" s="95">
        <f t="shared" si="39"/>
        <v>26840381562.996098</v>
      </c>
      <c r="AU81" s="95">
        <f t="shared" si="40"/>
        <v>24648640516.49971</v>
      </c>
      <c r="AV81" s="95">
        <f t="shared" si="41"/>
        <v>24648640516.49971</v>
      </c>
      <c r="AW81" s="95">
        <f t="shared" si="42"/>
        <v>7411331.8883658173</v>
      </c>
      <c r="AX81" s="95">
        <f t="shared" si="43"/>
        <v>17597226349.798328</v>
      </c>
      <c r="AZ81" s="14">
        <f t="shared" si="44"/>
        <v>1.0081784401591201</v>
      </c>
      <c r="BA81" s="14">
        <f t="shared" si="45"/>
        <v>1.2504264699076526</v>
      </c>
      <c r="BD81" s="14">
        <v>75</v>
      </c>
      <c r="BE81" s="95">
        <f>求节点(节奏总纲!$E$4:$E$163,M$7:M$166,$BD81)</f>
        <v>211.77064159644371</v>
      </c>
      <c r="BF81" s="95">
        <f>求节点(节奏总纲!$E$4:$E$163,N$7:N$166,$BD81)</f>
        <v>11386.829835728126</v>
      </c>
      <c r="BG81" s="95">
        <f>求节点(节奏总纲!$E$4:$E$163,O$7:O$166,$BD81)</f>
        <v>11386.829835728126</v>
      </c>
      <c r="BH81" s="95">
        <f>求节点(节奏总纲!$E$4:$E$163,P$7:P$166,$BD81)</f>
        <v>2.5000000000000001E-2</v>
      </c>
      <c r="BI81" s="95">
        <f>求节点(节奏总纲!$E$4:$E$163,Q$7:Q$166,$BD81)</f>
        <v>2.5000000000000001E-2</v>
      </c>
      <c r="BJ81" s="95">
        <f>求节点(节奏总纲!$E$4:$E$163,T$7:T$166,$BD81)</f>
        <v>1.3347072515251577</v>
      </c>
      <c r="BK81" s="95">
        <f>求节点(节奏总纲!$E$4:$E$163,U$7:U$166,$BD81)</f>
        <v>4780175822.642005</v>
      </c>
      <c r="BM81" s="14">
        <v>75</v>
      </c>
      <c r="BN81" s="95">
        <f>求节点(节奏总纲!$E$4:$E$163,AF$7:AF$166,$BD81)</f>
        <v>211.77064159644371</v>
      </c>
      <c r="BO81" s="95">
        <f>求节点(节奏总纲!$E$4:$E$163,AG$7:AG$166,$BD81)</f>
        <v>639.20758203343985</v>
      </c>
      <c r="BP81" s="95">
        <f>求节点(节奏总纲!$E$4:$E$163,AH$7:AH$166,$BD81)</f>
        <v>639.20758203343985</v>
      </c>
      <c r="BQ81" s="95">
        <f>求节点(节奏总纲!$E$4:$E$163,AI$7:AI$166,$BD81)</f>
        <v>2.5000000000000001E-2</v>
      </c>
      <c r="BR81" s="95">
        <f>求节点(节奏总纲!$E$4:$E$163,AJ$7:AJ$166,$BD81)</f>
        <v>2.5000000000000001E-2</v>
      </c>
      <c r="BS81" s="95">
        <f>求节点(节奏总纲!$E$4:$E$163,AM$7:AM$166,$BD81)</f>
        <v>5938.8774475679356</v>
      </c>
      <c r="BT81" s="95">
        <f>求节点(节奏总纲!$E$4:$E$163,AN$7:AN$166,$BD81)</f>
        <v>1.059775225853564</v>
      </c>
      <c r="BU81" s="95">
        <f>求节点(节奏总纲!$E$4:$E$163,AO$7:AO$166,$BD81)</f>
        <v>3316203787.9034047</v>
      </c>
    </row>
    <row r="82" spans="12:73" x14ac:dyDescent="0.15">
      <c r="L82" s="14">
        <v>76</v>
      </c>
      <c r="M82" s="91">
        <f>武将属性!$D80</f>
        <v>260.98980421167965</v>
      </c>
      <c r="N82" s="91">
        <f>武将属性!$S80</f>
        <v>15531.274722814942</v>
      </c>
      <c r="O82" s="91">
        <f>武将属性!$S80</f>
        <v>15531.274722814942</v>
      </c>
      <c r="P82" s="92">
        <f>武将属性!$AE80</f>
        <v>2.5000000000000001E-2</v>
      </c>
      <c r="Q82" s="92">
        <f>武将属性!$AE80</f>
        <v>2.5000000000000001E-2</v>
      </c>
      <c r="R82" s="92">
        <f>武将属性!BH80</f>
        <v>0.11849403870075195</v>
      </c>
      <c r="S82" s="92">
        <f t="shared" si="26"/>
        <v>0.11849403870075195</v>
      </c>
      <c r="T82" s="91">
        <f>战法技能效用!AL80</f>
        <v>1.5186595442964748</v>
      </c>
      <c r="U82" s="91">
        <f t="shared" si="27"/>
        <v>13122958784.684555</v>
      </c>
      <c r="V82" s="95">
        <f t="shared" si="28"/>
        <v>91048724.707256198</v>
      </c>
      <c r="W82" s="95">
        <f t="shared" si="28"/>
        <v>1529996.0408377261</v>
      </c>
      <c r="X82" s="95">
        <f t="shared" si="28"/>
        <v>1529996.0408377261</v>
      </c>
      <c r="Y82" s="95">
        <f t="shared" si="29"/>
        <v>23183208619.580406</v>
      </c>
      <c r="Z82" s="95">
        <f t="shared" si="30"/>
        <v>23183208619.580406</v>
      </c>
      <c r="AA82" s="95">
        <f t="shared" si="31"/>
        <v>21245342409.399773</v>
      </c>
      <c r="AB82" s="95">
        <f t="shared" si="32"/>
        <v>21245342409.399773</v>
      </c>
      <c r="AC82" s="95">
        <f t="shared" si="33"/>
        <v>18869393355.589439</v>
      </c>
      <c r="AD82" s="91"/>
      <c r="AE82" s="14">
        <v>76</v>
      </c>
      <c r="AF82" s="91">
        <f>武将属性!$D80</f>
        <v>260.98980421167965</v>
      </c>
      <c r="AG82" s="91">
        <f>士兵属性!$D80</f>
        <v>829.87196986578635</v>
      </c>
      <c r="AH82" s="91">
        <f>士兵属性!$D80</f>
        <v>829.87196986578635</v>
      </c>
      <c r="AI82" s="92">
        <f>士兵属性!$P80</f>
        <v>2.5000000000000001E-2</v>
      </c>
      <c r="AJ82" s="92">
        <f>士兵属性!$P80</f>
        <v>2.5000000000000001E-2</v>
      </c>
      <c r="AK82" s="92">
        <f>士兵属性!AW80</f>
        <v>0.11849403870075195</v>
      </c>
      <c r="AL82" s="92">
        <f t="shared" si="34"/>
        <v>0.11849403870075195</v>
      </c>
      <c r="AM82" s="91">
        <f>带兵数!$E79</f>
        <v>6709.0467569098701</v>
      </c>
      <c r="AN82" s="91">
        <f>战法技能效用!AR80</f>
        <v>1.8482465774632215</v>
      </c>
      <c r="AO82" s="91">
        <f t="shared" si="35"/>
        <v>17253118806.28672</v>
      </c>
      <c r="AP82" s="95">
        <f t="shared" si="36"/>
        <v>119488441.17653206</v>
      </c>
      <c r="AQ82" s="95">
        <f t="shared" si="37"/>
        <v>33611147.10403239</v>
      </c>
      <c r="AR82" s="95">
        <f t="shared" si="37"/>
        <v>33611147.10403239</v>
      </c>
      <c r="AS82" s="95">
        <f t="shared" si="38"/>
        <v>30424648651.923809</v>
      </c>
      <c r="AT82" s="95">
        <f t="shared" si="39"/>
        <v>30424648651.923809</v>
      </c>
      <c r="AU82" s="95">
        <f t="shared" si="40"/>
        <v>27881476153.817371</v>
      </c>
      <c r="AV82" s="95">
        <f t="shared" si="41"/>
        <v>27881476153.817371</v>
      </c>
      <c r="AW82" s="95">
        <f t="shared" si="42"/>
        <v>8315025.9246424846</v>
      </c>
      <c r="AX82" s="95">
        <f t="shared" si="43"/>
        <v>19586049239.820248</v>
      </c>
      <c r="AZ82" s="14">
        <f t="shared" si="44"/>
        <v>1.0280627238763831</v>
      </c>
      <c r="BA82" s="14">
        <f t="shared" si="45"/>
        <v>1.3147278056243201</v>
      </c>
      <c r="BD82" s="14">
        <v>76</v>
      </c>
      <c r="BE82" s="95">
        <f>求节点(节奏总纲!$E$4:$E$163,M$7:M$166,$BD82)</f>
        <v>212.58963395973004</v>
      </c>
      <c r="BF82" s="95">
        <f>求节点(节奏总纲!$E$4:$E$163,N$7:N$166,$BD82)</f>
        <v>11449.285684850143</v>
      </c>
      <c r="BG82" s="95">
        <f>求节点(节奏总纲!$E$4:$E$163,O$7:O$166,$BD82)</f>
        <v>11449.285684850143</v>
      </c>
      <c r="BH82" s="95">
        <f>求节点(节奏总纲!$E$4:$E$163,P$7:P$166,$BD82)</f>
        <v>2.5000000000000001E-2</v>
      </c>
      <c r="BI82" s="95">
        <f>求节点(节奏总纲!$E$4:$E$163,Q$7:Q$166,$BD82)</f>
        <v>2.5000000000000001E-2</v>
      </c>
      <c r="BJ82" s="95">
        <f>求节点(节奏总纲!$E$4:$E$163,T$7:T$166,$BD82)</f>
        <v>1.3398020249863727</v>
      </c>
      <c r="BK82" s="95">
        <f>求节点(节奏总纲!$E$4:$E$163,U$7:U$166,$BD82)</f>
        <v>4872176357.6277285</v>
      </c>
      <c r="BM82" s="14">
        <v>76</v>
      </c>
      <c r="BN82" s="95">
        <f>求节点(节奏总纲!$E$4:$E$163,AF$7:AF$166,$BD82)</f>
        <v>212.58963395973004</v>
      </c>
      <c r="BO82" s="95">
        <f>求节点(节奏总纲!$E$4:$E$163,AG$7:AG$166,$BD82)</f>
        <v>642.07666559600762</v>
      </c>
      <c r="BP82" s="95">
        <f>求节点(节奏总纲!$E$4:$E$163,AH$7:AH$166,$BD82)</f>
        <v>642.07666559600762</v>
      </c>
      <c r="BQ82" s="95">
        <f>求节点(节奏总纲!$E$4:$E$163,AI$7:AI$166,$BD82)</f>
        <v>2.5000000000000001E-2</v>
      </c>
      <c r="BR82" s="95">
        <f>求节点(节奏总纲!$E$4:$E$163,AJ$7:AJ$166,$BD82)</f>
        <v>2.5000000000000001E-2</v>
      </c>
      <c r="BS82" s="95">
        <f>求节点(节奏总纲!$E$4:$E$163,AM$7:AM$166,$BD82)</f>
        <v>5951.7625388035513</v>
      </c>
      <c r="BT82" s="95">
        <f>求节点(节奏总纲!$E$4:$E$163,AN$7:AN$166,$BD82)</f>
        <v>1.0777432492523698</v>
      </c>
      <c r="BU82" s="95">
        <f>求节点(节奏总纲!$E$4:$E$163,AO$7:AO$166,$BD82)</f>
        <v>3430996433.7200446</v>
      </c>
    </row>
    <row r="83" spans="12:73" x14ac:dyDescent="0.15">
      <c r="L83" s="14">
        <v>77</v>
      </c>
      <c r="M83" s="91">
        <f>武将属性!$D81</f>
        <v>266.83627880534743</v>
      </c>
      <c r="N83" s="91">
        <f>武将属性!$S81</f>
        <v>15930.252371496937</v>
      </c>
      <c r="O83" s="91">
        <f>武将属性!$S81</f>
        <v>15930.252371496937</v>
      </c>
      <c r="P83" s="92">
        <f>武将属性!$AE81</f>
        <v>2.5000000000000001E-2</v>
      </c>
      <c r="Q83" s="92">
        <f>武将属性!$AE81</f>
        <v>2.5000000000000001E-2</v>
      </c>
      <c r="R83" s="92">
        <f>武将属性!BH81</f>
        <v>0.12084574558993914</v>
      </c>
      <c r="S83" s="92">
        <f t="shared" si="26"/>
        <v>0.12084574558993914</v>
      </c>
      <c r="T83" s="91">
        <f>战法技能效用!AL81</f>
        <v>1.5261592807601518</v>
      </c>
      <c r="U83" s="91">
        <f t="shared" si="27"/>
        <v>14259066138.248857</v>
      </c>
      <c r="V83" s="95">
        <f t="shared" si="28"/>
        <v>97885009.044473857</v>
      </c>
      <c r="W83" s="95">
        <f t="shared" si="28"/>
        <v>1639601.8691448264</v>
      </c>
      <c r="X83" s="95">
        <f t="shared" si="28"/>
        <v>1639601.8691448264</v>
      </c>
      <c r="Y83" s="95">
        <f t="shared" si="29"/>
        <v>25482216160.248959</v>
      </c>
      <c r="Z83" s="95">
        <f t="shared" si="30"/>
        <v>25482216160.248959</v>
      </c>
      <c r="AA83" s="95">
        <f t="shared" si="31"/>
        <v>23303181251.321716</v>
      </c>
      <c r="AB83" s="95">
        <f t="shared" si="32"/>
        <v>23303181251.321716</v>
      </c>
      <c r="AC83" s="95">
        <f t="shared" si="33"/>
        <v>20679037749.666817</v>
      </c>
      <c r="AD83" s="91"/>
      <c r="AE83" s="14">
        <v>77</v>
      </c>
      <c r="AF83" s="91">
        <f>武将属性!$D81</f>
        <v>266.83627880534743</v>
      </c>
      <c r="AG83" s="91">
        <f>士兵属性!$D81</f>
        <v>851.64994456382419</v>
      </c>
      <c r="AH83" s="91">
        <f>士兵属性!$D81</f>
        <v>851.64994456382419</v>
      </c>
      <c r="AI83" s="92">
        <f>士兵属性!$P81</f>
        <v>2.5000000000000001E-2</v>
      </c>
      <c r="AJ83" s="92">
        <f>士兵属性!$P81</f>
        <v>2.5000000000000001E-2</v>
      </c>
      <c r="AK83" s="92">
        <f>士兵属性!AW81</f>
        <v>0.12084574558993914</v>
      </c>
      <c r="AL83" s="92">
        <f t="shared" si="34"/>
        <v>0.12084574558993914</v>
      </c>
      <c r="AM83" s="91">
        <f>带兵数!$E80</f>
        <v>6774.6746949155558</v>
      </c>
      <c r="AN83" s="91">
        <f>战法技能效用!AR81</f>
        <v>1.9007142610467365</v>
      </c>
      <c r="AO83" s="91">
        <f t="shared" si="35"/>
        <v>19729829623.238525</v>
      </c>
      <c r="AP83" s="95">
        <f t="shared" si="36"/>
        <v>132361060.68103513</v>
      </c>
      <c r="AQ83" s="95">
        <f t="shared" si="37"/>
        <v>37092745.970204711</v>
      </c>
      <c r="AR83" s="95">
        <f t="shared" si="37"/>
        <v>37092745.970204711</v>
      </c>
      <c r="AS83" s="95">
        <f t="shared" si="38"/>
        <v>34457300381.323128</v>
      </c>
      <c r="AT83" s="95">
        <f t="shared" si="39"/>
        <v>34457300381.323128</v>
      </c>
      <c r="AU83" s="95">
        <f t="shared" si="40"/>
        <v>31510788197.056282</v>
      </c>
      <c r="AV83" s="95">
        <f t="shared" si="41"/>
        <v>31510788197.056282</v>
      </c>
      <c r="AW83" s="95">
        <f t="shared" si="42"/>
        <v>9325919.3900345974</v>
      </c>
      <c r="AX83" s="95">
        <f t="shared" si="43"/>
        <v>21780866508.268509</v>
      </c>
      <c r="AZ83" s="14">
        <f t="shared" si="44"/>
        <v>1.0494066505153437</v>
      </c>
      <c r="BA83" s="14">
        <f t="shared" si="45"/>
        <v>1.3836691289561216</v>
      </c>
      <c r="BD83" s="14">
        <v>77</v>
      </c>
      <c r="BE83" s="95">
        <f>求节点(节奏总纲!$E$4:$E$163,M$7:M$166,$BD83)</f>
        <v>213.40862632301636</v>
      </c>
      <c r="BF83" s="95">
        <f>求节点(节奏总纲!$E$4:$E$163,N$7:N$166,$BD83)</f>
        <v>11511.741533972159</v>
      </c>
      <c r="BG83" s="95">
        <f>求节点(节奏总纲!$E$4:$E$163,O$7:O$166,$BD83)</f>
        <v>11511.741533972159</v>
      </c>
      <c r="BH83" s="95">
        <f>求节点(节奏总纲!$E$4:$E$163,P$7:P$166,$BD83)</f>
        <v>2.5000000000000001E-2</v>
      </c>
      <c r="BI83" s="95">
        <f>求节点(节奏总纲!$E$4:$E$163,Q$7:Q$166,$BD83)</f>
        <v>2.5000000000000001E-2</v>
      </c>
      <c r="BJ83" s="95">
        <f>求节点(节奏总纲!$E$4:$E$163,T$7:T$166,$BD83)</f>
        <v>1.3448967984475879</v>
      </c>
      <c r="BK83" s="95">
        <f>求节点(节奏总纲!$E$4:$E$163,U$7:U$166,$BD83)</f>
        <v>4964176892.613452</v>
      </c>
      <c r="BM83" s="14">
        <v>77</v>
      </c>
      <c r="BN83" s="95">
        <f>求节点(节奏总纲!$E$4:$E$163,AF$7:AF$166,$BD83)</f>
        <v>213.40862632301636</v>
      </c>
      <c r="BO83" s="95">
        <f>求节点(节奏总纲!$E$4:$E$163,AG$7:AG$166,$BD83)</f>
        <v>644.9457491585755</v>
      </c>
      <c r="BP83" s="95">
        <f>求节点(节奏总纲!$E$4:$E$163,AH$7:AH$166,$BD83)</f>
        <v>644.9457491585755</v>
      </c>
      <c r="BQ83" s="95">
        <f>求节点(节奏总纲!$E$4:$E$163,AI$7:AI$166,$BD83)</f>
        <v>2.5000000000000001E-2</v>
      </c>
      <c r="BR83" s="95">
        <f>求节点(节奏总纲!$E$4:$E$163,AJ$7:AJ$166,$BD83)</f>
        <v>2.5000000000000001E-2</v>
      </c>
      <c r="BS83" s="95">
        <f>求节点(节奏总纲!$E$4:$E$163,AM$7:AM$166,$BD83)</f>
        <v>5964.647630039166</v>
      </c>
      <c r="BT83" s="95">
        <f>求节点(节奏总纲!$E$4:$E$163,AN$7:AN$166,$BD83)</f>
        <v>1.0957112726511755</v>
      </c>
      <c r="BU83" s="95">
        <f>求节点(节奏总纲!$E$4:$E$163,AO$7:AO$166,$BD83)</f>
        <v>3545789079.5366845</v>
      </c>
    </row>
    <row r="84" spans="12:73" x14ac:dyDescent="0.15">
      <c r="L84" s="14">
        <v>78</v>
      </c>
      <c r="M84" s="91">
        <f>武将属性!$D82</f>
        <v>270.95563762504321</v>
      </c>
      <c r="N84" s="91">
        <f>武将属性!$S82</f>
        <v>16331.649759502741</v>
      </c>
      <c r="O84" s="91">
        <f>武将属性!$S82</f>
        <v>16331.649759502741</v>
      </c>
      <c r="P84" s="92">
        <f>武将属性!$AE82</f>
        <v>2.5000000000000001E-2</v>
      </c>
      <c r="Q84" s="92">
        <f>武将属性!$AE82</f>
        <v>2.5000000000000001E-2</v>
      </c>
      <c r="R84" s="92">
        <f>武将属性!BH82</f>
        <v>0.12319745247912632</v>
      </c>
      <c r="S84" s="92">
        <f t="shared" si="26"/>
        <v>0.12319745247912632</v>
      </c>
      <c r="T84" s="91">
        <f>战法技能效用!AL82</f>
        <v>1.5408632380633671</v>
      </c>
      <c r="U84" s="91">
        <f t="shared" si="27"/>
        <v>15460404252.602554</v>
      </c>
      <c r="V84" s="95">
        <f t="shared" si="28"/>
        <v>105246523.83913958</v>
      </c>
      <c r="W84" s="95">
        <f t="shared" si="28"/>
        <v>1746127.2678873353</v>
      </c>
      <c r="X84" s="95">
        <f t="shared" si="28"/>
        <v>1746127.2678873353</v>
      </c>
      <c r="Y84" s="95">
        <f t="shared" si="29"/>
        <v>27821598999.661835</v>
      </c>
      <c r="Z84" s="95">
        <f t="shared" si="30"/>
        <v>27821598999.661835</v>
      </c>
      <c r="AA84" s="95">
        <f t="shared" si="31"/>
        <v>25389248267.711273</v>
      </c>
      <c r="AB84" s="95">
        <f t="shared" si="32"/>
        <v>25389248267.711273</v>
      </c>
      <c r="AC84" s="95">
        <f t="shared" si="33"/>
        <v>22446811420.191978</v>
      </c>
      <c r="AD84" s="91"/>
      <c r="AE84" s="14">
        <v>78</v>
      </c>
      <c r="AF84" s="91">
        <f>武将属性!$D82</f>
        <v>270.95563762504321</v>
      </c>
      <c r="AG84" s="91">
        <f>士兵属性!$D82</f>
        <v>866.0189912504128</v>
      </c>
      <c r="AH84" s="91">
        <f>士兵属性!$D82</f>
        <v>866.0189912504128</v>
      </c>
      <c r="AI84" s="92">
        <f>士兵属性!$P82</f>
        <v>2.5000000000000001E-2</v>
      </c>
      <c r="AJ84" s="92">
        <f>士兵属性!$P82</f>
        <v>2.5000000000000001E-2</v>
      </c>
      <c r="AK84" s="92">
        <f>士兵属性!AW82</f>
        <v>0.12319745247912632</v>
      </c>
      <c r="AL84" s="92">
        <f t="shared" si="34"/>
        <v>0.12319745247912632</v>
      </c>
      <c r="AM84" s="91">
        <f>带兵数!$E81</f>
        <v>6843.0502277742426</v>
      </c>
      <c r="AN84" s="91">
        <f>战法技能效用!AR82</f>
        <v>1.9567727236228341</v>
      </c>
      <c r="AO84" s="91">
        <f t="shared" si="35"/>
        <v>22053539974.326332</v>
      </c>
      <c r="AP84" s="95">
        <f t="shared" si="36"/>
        <v>144874197.15258566</v>
      </c>
      <c r="AQ84" s="95">
        <f t="shared" si="37"/>
        <v>40542153.291214474</v>
      </c>
      <c r="AR84" s="95">
        <f t="shared" si="37"/>
        <v>40542153.291214474</v>
      </c>
      <c r="AS84" s="95">
        <f t="shared" si="38"/>
        <v>38297054112.092743</v>
      </c>
      <c r="AT84" s="95">
        <f t="shared" si="39"/>
        <v>38297054112.092743</v>
      </c>
      <c r="AU84" s="95">
        <f t="shared" si="40"/>
        <v>34948868854.939438</v>
      </c>
      <c r="AV84" s="95">
        <f t="shared" si="41"/>
        <v>34948868854.939438</v>
      </c>
      <c r="AW84" s="95">
        <f t="shared" si="42"/>
        <v>10261586.142937623</v>
      </c>
      <c r="AX84" s="95">
        <f t="shared" si="43"/>
        <v>23749052076.858799</v>
      </c>
      <c r="AZ84" s="14">
        <f t="shared" si="44"/>
        <v>1.0533777941017077</v>
      </c>
      <c r="BA84" s="14">
        <f t="shared" si="45"/>
        <v>1.4264529965711543</v>
      </c>
      <c r="BD84" s="14">
        <v>78</v>
      </c>
      <c r="BE84" s="95">
        <f>求节点(节奏总纲!$E$4:$E$163,M$7:M$166,$BD84)</f>
        <v>214.21813626216169</v>
      </c>
      <c r="BF84" s="95">
        <f>求节点(节奏总纲!$E$4:$E$163,N$7:N$166,$BD84)</f>
        <v>11573.046043256878</v>
      </c>
      <c r="BG84" s="95">
        <f>求节点(节奏总纲!$E$4:$E$163,O$7:O$166,$BD84)</f>
        <v>11573.046043256878</v>
      </c>
      <c r="BH84" s="95">
        <f>求节点(节奏总纲!$E$4:$E$163,P$7:P$166,$BD84)</f>
        <v>2.5000000000000001E-2</v>
      </c>
      <c r="BI84" s="95">
        <f>求节点(节奏总纲!$E$4:$E$163,Q$7:Q$166,$BD84)</f>
        <v>2.5000000000000001E-2</v>
      </c>
      <c r="BJ84" s="95">
        <f>求节点(节奏总纲!$E$4:$E$163,T$7:T$166,$BD84)</f>
        <v>1.3494274098205254</v>
      </c>
      <c r="BK84" s="95">
        <f>求节点(节奏总纲!$E$4:$E$163,U$7:U$166,$BD84)</f>
        <v>5054917187.1109543</v>
      </c>
      <c r="BM84" s="14">
        <v>78</v>
      </c>
      <c r="BN84" s="95">
        <f>求节点(节奏总纲!$E$4:$E$163,AF$7:AF$166,$BD84)</f>
        <v>214.21813626216169</v>
      </c>
      <c r="BO84" s="95">
        <f>求节点(节奏总纲!$E$4:$E$163,AG$7:AG$166,$BD84)</f>
        <v>647.56214158610601</v>
      </c>
      <c r="BP84" s="95">
        <f>求节点(节奏总纲!$E$4:$E$163,AH$7:AH$166,$BD84)</f>
        <v>647.56214158610601</v>
      </c>
      <c r="BQ84" s="95">
        <f>求节点(节奏总纲!$E$4:$E$163,AI$7:AI$166,$BD84)</f>
        <v>2.5000000000000001E-2</v>
      </c>
      <c r="BR84" s="95">
        <f>求节点(节奏总纲!$E$4:$E$163,AJ$7:AJ$166,$BD84)</f>
        <v>2.5000000000000001E-2</v>
      </c>
      <c r="BS84" s="95">
        <f>求节点(节奏总纲!$E$4:$E$163,AM$7:AM$166,$BD84)</f>
        <v>5977.1332687300483</v>
      </c>
      <c r="BT84" s="95">
        <f>求节点(节奏总纲!$E$4:$E$163,AN$7:AN$166,$BD84)</f>
        <v>1.1128115400106464</v>
      </c>
      <c r="BU84" s="95">
        <f>求节点(节奏总纲!$E$4:$E$163,AO$7:AO$166,$BD84)</f>
        <v>3659778443.1235275</v>
      </c>
    </row>
    <row r="85" spans="12:73" x14ac:dyDescent="0.15">
      <c r="L85" s="14">
        <v>79</v>
      </c>
      <c r="M85" s="91">
        <f>武将属性!$D83</f>
        <v>275.0519146847646</v>
      </c>
      <c r="N85" s="91">
        <f>武将属性!$S83</f>
        <v>16736.826186180471</v>
      </c>
      <c r="O85" s="91">
        <f>武将属性!$S83</f>
        <v>16736.826186180471</v>
      </c>
      <c r="P85" s="92">
        <f>武将属性!$AE83</f>
        <v>2.5000000000000001E-2</v>
      </c>
      <c r="Q85" s="92">
        <f>武将属性!$AE83</f>
        <v>2.5000000000000001E-2</v>
      </c>
      <c r="R85" s="92">
        <f>武将属性!BH83</f>
        <v>0.12554915936831351</v>
      </c>
      <c r="S85" s="92">
        <f t="shared" si="26"/>
        <v>0.12554915936831351</v>
      </c>
      <c r="T85" s="91">
        <f>战法技能效用!AL83</f>
        <v>1.5680564720390939</v>
      </c>
      <c r="U85" s="91">
        <f t="shared" si="27"/>
        <v>16907784319.345503</v>
      </c>
      <c r="V85" s="95">
        <f t="shared" si="28"/>
        <v>114007584.9466171</v>
      </c>
      <c r="W85" s="95">
        <f t="shared" si="28"/>
        <v>1873593.2475683563</v>
      </c>
      <c r="X85" s="95">
        <f t="shared" si="28"/>
        <v>1873593.2475683563</v>
      </c>
      <c r="Y85" s="95">
        <f t="shared" si="29"/>
        <v>30593175149.417542</v>
      </c>
      <c r="Z85" s="95">
        <f t="shared" si="30"/>
        <v>30593175149.417542</v>
      </c>
      <c r="AA85" s="95">
        <f t="shared" si="31"/>
        <v>27860182087.250526</v>
      </c>
      <c r="AB85" s="95">
        <f t="shared" si="32"/>
        <v>27860182087.250526</v>
      </c>
      <c r="AC85" s="95">
        <f t="shared" si="33"/>
        <v>24421584859.661613</v>
      </c>
      <c r="AD85" s="91"/>
      <c r="AE85" s="14">
        <v>79</v>
      </c>
      <c r="AF85" s="91">
        <f>武将属性!$D83</f>
        <v>275.0519146847646</v>
      </c>
      <c r="AG85" s="91">
        <f>士兵属性!$D83</f>
        <v>878.47779186459911</v>
      </c>
      <c r="AH85" s="91">
        <f>士兵属性!$D83</f>
        <v>878.47779186459911</v>
      </c>
      <c r="AI85" s="92">
        <f>士兵属性!$P83</f>
        <v>2.5000000000000001E-2</v>
      </c>
      <c r="AJ85" s="92">
        <f>士兵属性!$P83</f>
        <v>2.5000000000000001E-2</v>
      </c>
      <c r="AK85" s="92">
        <f>士兵属性!AW83</f>
        <v>0.12554915936831351</v>
      </c>
      <c r="AL85" s="92">
        <f t="shared" si="34"/>
        <v>0.12554915936831351</v>
      </c>
      <c r="AM85" s="91">
        <f>带兵数!$E82</f>
        <v>6909.3651798323854</v>
      </c>
      <c r="AN85" s="91">
        <f>战法技能效用!AR83</f>
        <v>2.025983198535843</v>
      </c>
      <c r="AO85" s="91">
        <f t="shared" si="35"/>
        <v>24699731217.190136</v>
      </c>
      <c r="AP85" s="95">
        <f t="shared" si="36"/>
        <v>159137144.71807408</v>
      </c>
      <c r="AQ85" s="95">
        <f t="shared" si="37"/>
        <v>44565670.058545828</v>
      </c>
      <c r="AR85" s="95">
        <f t="shared" si="37"/>
        <v>44565670.058545828</v>
      </c>
      <c r="AS85" s="95">
        <f t="shared" si="38"/>
        <v>42703391563.095367</v>
      </c>
      <c r="AT85" s="95">
        <f t="shared" si="39"/>
        <v>42703391563.095367</v>
      </c>
      <c r="AU85" s="95">
        <f t="shared" si="40"/>
        <v>38888551413.19471</v>
      </c>
      <c r="AV85" s="95">
        <f t="shared" si="41"/>
        <v>38888551413.19471</v>
      </c>
      <c r="AW85" s="95">
        <f t="shared" si="42"/>
        <v>11332430.811522791</v>
      </c>
      <c r="AX85" s="95">
        <f t="shared" si="43"/>
        <v>25875855123.677338</v>
      </c>
      <c r="AZ85" s="14">
        <f t="shared" si="44"/>
        <v>1.0521596503942343</v>
      </c>
      <c r="BA85" s="14">
        <f t="shared" si="45"/>
        <v>1.4608496743674015</v>
      </c>
      <c r="BD85" s="14">
        <v>79</v>
      </c>
      <c r="BE85" s="95">
        <f>求节点(节奏总纲!$E$4:$E$163,M$7:M$166,$BD85)</f>
        <v>215.01006405618796</v>
      </c>
      <c r="BF85" s="95">
        <f>求节点(节奏总纲!$E$4:$E$163,N$7:N$166,$BD85)</f>
        <v>11632.215758337101</v>
      </c>
      <c r="BG85" s="95">
        <f>求节点(节奏总纲!$E$4:$E$163,O$7:O$166,$BD85)</f>
        <v>11632.215758337101</v>
      </c>
      <c r="BH85" s="95">
        <f>求节点(节奏总纲!$E$4:$E$163,P$7:P$166,$BD85)</f>
        <v>2.5000000000000001E-2</v>
      </c>
      <c r="BI85" s="95">
        <f>求节点(节奏总纲!$E$4:$E$163,Q$7:Q$166,$BD85)</f>
        <v>2.5000000000000001E-2</v>
      </c>
      <c r="BJ85" s="95">
        <f>求节点(节奏总纲!$E$4:$E$163,T$7:T$166,$BD85)</f>
        <v>1.3529119617091716</v>
      </c>
      <c r="BK85" s="95">
        <f>求节点(节奏总纲!$E$4:$E$163,U$7:U$166,$BD85)</f>
        <v>5143320765.7202682</v>
      </c>
      <c r="BM85" s="14">
        <v>79</v>
      </c>
      <c r="BN85" s="95">
        <f>求节点(节奏总纲!$E$4:$E$163,AF$7:AF$166,$BD85)</f>
        <v>215.01006405618796</v>
      </c>
      <c r="BO85" s="95">
        <f>求节点(节奏总纲!$E$4:$E$163,AG$7:AG$166,$BD85)</f>
        <v>649.7099985273029</v>
      </c>
      <c r="BP85" s="95">
        <f>求节点(节奏总纲!$E$4:$E$163,AH$7:AH$166,$BD85)</f>
        <v>649.7099985273029</v>
      </c>
      <c r="BQ85" s="95">
        <f>求节点(节奏总纲!$E$4:$E$163,AI$7:AI$166,$BD85)</f>
        <v>2.5000000000000001E-2</v>
      </c>
      <c r="BR85" s="95">
        <f>求节点(节奏总纲!$E$4:$E$163,AJ$7:AJ$166,$BD85)</f>
        <v>2.5000000000000001E-2</v>
      </c>
      <c r="BS85" s="95">
        <f>求节点(节奏总纲!$E$4:$E$163,AM$7:AM$166,$BD85)</f>
        <v>5988.8782494936731</v>
      </c>
      <c r="BT85" s="95">
        <f>求节点(节奏总纲!$E$4:$E$163,AN$7:AN$166,$BD85)</f>
        <v>1.1283028292876494</v>
      </c>
      <c r="BU85" s="95">
        <f>求节点(节奏总纲!$E$4:$E$163,AO$7:AO$166,$BD85)</f>
        <v>3772278374.8387465</v>
      </c>
    </row>
    <row r="86" spans="12:73" x14ac:dyDescent="0.15">
      <c r="L86" s="14">
        <v>80</v>
      </c>
      <c r="M86" s="91">
        <f>武将属性!$D84</f>
        <v>279.12033633450221</v>
      </c>
      <c r="N86" s="91">
        <f>武将属性!$S84</f>
        <v>17142.096662163349</v>
      </c>
      <c r="O86" s="91">
        <f>武将属性!$S84</f>
        <v>17142.096662163349</v>
      </c>
      <c r="P86" s="92">
        <f>武将属性!$AE84</f>
        <v>2.5000000000000001E-2</v>
      </c>
      <c r="Q86" s="92">
        <f>武将属性!$AE84</f>
        <v>2.5000000000000001E-2</v>
      </c>
      <c r="R86" s="92">
        <f>武将属性!BH84</f>
        <v>0.12790086625750069</v>
      </c>
      <c r="S86" s="92">
        <f t="shared" si="26"/>
        <v>0.12790086625750069</v>
      </c>
      <c r="T86" s="91">
        <f>战法技能效用!AL84</f>
        <v>1.5952370948985024</v>
      </c>
      <c r="U86" s="91">
        <f t="shared" si="27"/>
        <v>18458781938.175007</v>
      </c>
      <c r="V86" s="95">
        <f t="shared" si="28"/>
        <v>123585090.62691495</v>
      </c>
      <c r="W86" s="95">
        <f t="shared" si="28"/>
        <v>2012304.1388427874</v>
      </c>
      <c r="X86" s="95">
        <f t="shared" si="28"/>
        <v>2012304.1388427874</v>
      </c>
      <c r="Y86" s="95">
        <f t="shared" si="29"/>
        <v>33653767865.087257</v>
      </c>
      <c r="Z86" s="95">
        <f t="shared" si="30"/>
        <v>33653767865.087257</v>
      </c>
      <c r="AA86" s="95">
        <f t="shared" si="31"/>
        <v>30583460917.246227</v>
      </c>
      <c r="AB86" s="95">
        <f t="shared" si="32"/>
        <v>30583460917.246227</v>
      </c>
      <c r="AC86" s="95">
        <f t="shared" si="33"/>
        <v>26583399358.403141</v>
      </c>
      <c r="AD86" s="91"/>
      <c r="AE86" s="14">
        <v>80</v>
      </c>
      <c r="AF86" s="91">
        <f>武将属性!$D84</f>
        <v>279.12033633450221</v>
      </c>
      <c r="AG86" s="91">
        <f>士兵属性!$D84</f>
        <v>891.19487646271932</v>
      </c>
      <c r="AH86" s="91">
        <f>士兵属性!$D84</f>
        <v>891.19487646271932</v>
      </c>
      <c r="AI86" s="92">
        <f>士兵属性!$P84</f>
        <v>2.5000000000000001E-2</v>
      </c>
      <c r="AJ86" s="92">
        <f>士兵属性!$P84</f>
        <v>2.5000000000000001E-2</v>
      </c>
      <c r="AK86" s="92">
        <f>士兵属性!AW84</f>
        <v>0.12790086625750069</v>
      </c>
      <c r="AL86" s="92">
        <f t="shared" si="34"/>
        <v>0.12790086625750069</v>
      </c>
      <c r="AM86" s="91">
        <f>带兵数!$E83</f>
        <v>6977.864099891106</v>
      </c>
      <c r="AN86" s="91">
        <f>战法技能效用!AR84</f>
        <v>2.1075472797686277</v>
      </c>
      <c r="AO86" s="91">
        <f t="shared" si="35"/>
        <v>27863581106.540085</v>
      </c>
      <c r="AP86" s="95">
        <f t="shared" si="36"/>
        <v>175843843.92369014</v>
      </c>
      <c r="AQ86" s="95">
        <f t="shared" si="37"/>
        <v>49259609.081601299</v>
      </c>
      <c r="AR86" s="95">
        <f t="shared" si="37"/>
        <v>49259609.081601299</v>
      </c>
      <c r="AS86" s="95">
        <f t="shared" si="38"/>
        <v>47884480837.397186</v>
      </c>
      <c r="AT86" s="95">
        <f t="shared" si="39"/>
        <v>47884480837.397186</v>
      </c>
      <c r="AU86" s="95">
        <f t="shared" si="40"/>
        <v>43515874778.24202</v>
      </c>
      <c r="AV86" s="95">
        <f t="shared" si="41"/>
        <v>43515874778.24202</v>
      </c>
      <c r="AW86" s="95">
        <f t="shared" si="42"/>
        <v>12582621.444508959</v>
      </c>
      <c r="AX86" s="95">
        <f t="shared" si="43"/>
        <v>28253736646.831059</v>
      </c>
      <c r="AZ86" s="14">
        <f t="shared" si="44"/>
        <v>1.0528160171764578</v>
      </c>
      <c r="BA86" s="14">
        <f t="shared" si="45"/>
        <v>1.5095026963244422</v>
      </c>
      <c r="BD86" s="14">
        <v>80</v>
      </c>
      <c r="BE86" s="95">
        <f>求节点(节奏总纲!$E$4:$E$163,M$7:M$166,$BD86)</f>
        <v>215.80199185021419</v>
      </c>
      <c r="BF86" s="95">
        <f>求节点(节奏总纲!$E$4:$E$163,N$7:N$166,$BD86)</f>
        <v>11691.385473417324</v>
      </c>
      <c r="BG86" s="95">
        <f>求节点(节奏总纲!$E$4:$E$163,O$7:O$166,$BD86)</f>
        <v>11691.385473417324</v>
      </c>
      <c r="BH86" s="95">
        <f>求节点(节奏总纲!$E$4:$E$163,P$7:P$166,$BD86)</f>
        <v>2.5000000000000001E-2</v>
      </c>
      <c r="BI86" s="95">
        <f>求节点(节奏总纲!$E$4:$E$163,Q$7:Q$166,$BD86)</f>
        <v>2.5000000000000001E-2</v>
      </c>
      <c r="BJ86" s="95">
        <f>求节点(节奏总纲!$E$4:$E$163,T$7:T$166,$BD86)</f>
        <v>1.3563965135978178</v>
      </c>
      <c r="BK86" s="95">
        <f>求节点(节奏总纲!$E$4:$E$163,U$7:U$166,$BD86)</f>
        <v>5231724344.3295832</v>
      </c>
      <c r="BM86" s="14">
        <v>80</v>
      </c>
      <c r="BN86" s="95">
        <f>求节点(节奏总纲!$E$4:$E$163,AF$7:AF$166,$BD86)</f>
        <v>215.80199185021419</v>
      </c>
      <c r="BO86" s="95">
        <f>求节点(节奏总纲!$E$4:$E$163,AG$7:AG$166,$BD86)</f>
        <v>651.85785546849979</v>
      </c>
      <c r="BP86" s="95">
        <f>求节点(节奏总纲!$E$4:$E$163,AH$7:AH$166,$BD86)</f>
        <v>651.85785546849979</v>
      </c>
      <c r="BQ86" s="95">
        <f>求节点(节奏总纲!$E$4:$E$163,AI$7:AI$166,$BD86)</f>
        <v>2.5000000000000001E-2</v>
      </c>
      <c r="BR86" s="95">
        <f>求节点(节奏总纲!$E$4:$E$163,AJ$7:AJ$166,$BD86)</f>
        <v>2.5000000000000001E-2</v>
      </c>
      <c r="BS86" s="95">
        <f>求节点(节奏总纲!$E$4:$E$163,AM$7:AM$166,$BD86)</f>
        <v>6000.6232302572971</v>
      </c>
      <c r="BT86" s="95">
        <f>求节点(节奏总纲!$E$4:$E$163,AN$7:AN$166,$BD86)</f>
        <v>1.1437941185646523</v>
      </c>
      <c r="BU86" s="95">
        <f>求节点(节奏总纲!$E$4:$E$163,AO$7:AO$166,$BD86)</f>
        <v>3884778306.5539656</v>
      </c>
    </row>
    <row r="87" spans="12:73" x14ac:dyDescent="0.15">
      <c r="L87" s="14">
        <v>81</v>
      </c>
      <c r="M87" s="91">
        <f>武将属性!$D85</f>
        <v>283.52580012071422</v>
      </c>
      <c r="N87" s="91">
        <f>武将属性!$S85</f>
        <v>17493.77513576845</v>
      </c>
      <c r="O87" s="91">
        <f>武将属性!$S85</f>
        <v>17493.77513576845</v>
      </c>
      <c r="P87" s="92">
        <f>武将属性!$AE85</f>
        <v>2.5000000000000001E-2</v>
      </c>
      <c r="Q87" s="92">
        <f>武将属性!$AE85</f>
        <v>2.5000000000000001E-2</v>
      </c>
      <c r="R87" s="92">
        <f>武将属性!BH85</f>
        <v>0.13022750721710813</v>
      </c>
      <c r="S87" s="92">
        <f t="shared" si="26"/>
        <v>0.13022750721710813</v>
      </c>
      <c r="T87" s="91">
        <f>战法技能效用!AL85</f>
        <v>1.632890586186071</v>
      </c>
      <c r="U87" s="91">
        <f t="shared" si="27"/>
        <v>20181097143.60284</v>
      </c>
      <c r="V87" s="95">
        <f t="shared" si="28"/>
        <v>134585221.39843029</v>
      </c>
      <c r="W87" s="95">
        <f t="shared" si="28"/>
        <v>2181254.8912551934</v>
      </c>
      <c r="X87" s="95">
        <f t="shared" si="28"/>
        <v>2181254.8912551934</v>
      </c>
      <c r="Y87" s="95">
        <f t="shared" si="29"/>
        <v>37227690323.330154</v>
      </c>
      <c r="Z87" s="95">
        <f t="shared" si="30"/>
        <v>37227690323.330154</v>
      </c>
      <c r="AA87" s="95">
        <f t="shared" si="31"/>
        <v>33761682791.961525</v>
      </c>
      <c r="AB87" s="95">
        <f t="shared" si="32"/>
        <v>33761682791.961525</v>
      </c>
      <c r="AC87" s="95">
        <f t="shared" si="33"/>
        <v>28985923518.142506</v>
      </c>
      <c r="AD87" s="91"/>
      <c r="AE87" s="14">
        <v>81</v>
      </c>
      <c r="AF87" s="91">
        <f>武将属性!$D85</f>
        <v>283.52580012071422</v>
      </c>
      <c r="AG87" s="91">
        <f>士兵属性!$D85</f>
        <v>904.18238603221982</v>
      </c>
      <c r="AH87" s="91">
        <f>士兵属性!$D85</f>
        <v>904.18238603221982</v>
      </c>
      <c r="AI87" s="92">
        <f>士兵属性!$P85</f>
        <v>2.5000000000000001E-2</v>
      </c>
      <c r="AJ87" s="92">
        <f>士兵属性!$P85</f>
        <v>2.5000000000000001E-2</v>
      </c>
      <c r="AK87" s="92">
        <f>士兵属性!AW85</f>
        <v>0.13022750721710813</v>
      </c>
      <c r="AL87" s="92">
        <f t="shared" si="34"/>
        <v>0.13022750721710813</v>
      </c>
      <c r="AM87" s="91">
        <f>带兵数!$E84</f>
        <v>7042.1339851414859</v>
      </c>
      <c r="AN87" s="91">
        <f>战法技能效用!AR85</f>
        <v>2.2218503981772546</v>
      </c>
      <c r="AO87" s="91">
        <f t="shared" si="35"/>
        <v>32028267780.769417</v>
      </c>
      <c r="AP87" s="95">
        <f t="shared" si="36"/>
        <v>197188079.88835841</v>
      </c>
      <c r="AQ87" s="95">
        <f t="shared" si="37"/>
        <v>55304719.480343968</v>
      </c>
      <c r="AR87" s="95">
        <f t="shared" si="37"/>
        <v>55304719.480343968</v>
      </c>
      <c r="AS87" s="95">
        <f t="shared" si="38"/>
        <v>54544300609.379662</v>
      </c>
      <c r="AT87" s="95">
        <f t="shared" si="39"/>
        <v>54544300609.379662</v>
      </c>
      <c r="AU87" s="95">
        <f t="shared" si="40"/>
        <v>49466065697.049652</v>
      </c>
      <c r="AV87" s="95">
        <f t="shared" si="41"/>
        <v>49466065697.049652</v>
      </c>
      <c r="AW87" s="95">
        <f t="shared" si="42"/>
        <v>14201818.177299369</v>
      </c>
      <c r="AX87" s="95">
        <f t="shared" si="43"/>
        <v>31041511577.86245</v>
      </c>
      <c r="AZ87" s="14">
        <f t="shared" si="44"/>
        <v>1.0598479397085165</v>
      </c>
      <c r="BA87" s="14">
        <f t="shared" si="45"/>
        <v>1.5870429418611656</v>
      </c>
      <c r="BD87" s="14">
        <v>81</v>
      </c>
      <c r="BE87" s="95">
        <f>求节点(节奏总纲!$E$4:$E$163,M$7:M$166,$BD87)</f>
        <v>216.59391964424046</v>
      </c>
      <c r="BF87" s="95">
        <f>求节点(节奏总纲!$E$4:$E$163,N$7:N$166,$BD87)</f>
        <v>11750.555188497547</v>
      </c>
      <c r="BG87" s="95">
        <f>求节点(节奏总纲!$E$4:$E$163,O$7:O$166,$BD87)</f>
        <v>11750.555188497547</v>
      </c>
      <c r="BH87" s="95">
        <f>求节点(节奏总纲!$E$4:$E$163,P$7:P$166,$BD87)</f>
        <v>2.5000000000000001E-2</v>
      </c>
      <c r="BI87" s="95">
        <f>求节点(节奏总纲!$E$4:$E$163,Q$7:Q$166,$BD87)</f>
        <v>2.5000000000000001E-2</v>
      </c>
      <c r="BJ87" s="95">
        <f>求节点(节奏总纲!$E$4:$E$163,T$7:T$166,$BD87)</f>
        <v>1.3598810654864639</v>
      </c>
      <c r="BK87" s="95">
        <f>求节点(节奏总纲!$E$4:$E$163,U$7:U$166,$BD87)</f>
        <v>5320127922.9388971</v>
      </c>
      <c r="BM87" s="14">
        <v>81</v>
      </c>
      <c r="BN87" s="95">
        <f>求节点(节奏总纲!$E$4:$E$163,AF$7:AF$166,$BD87)</f>
        <v>216.59391964424046</v>
      </c>
      <c r="BO87" s="95">
        <f>求节点(节奏总纲!$E$4:$E$163,AG$7:AG$166,$BD87)</f>
        <v>654.00571240969657</v>
      </c>
      <c r="BP87" s="95">
        <f>求节点(节奏总纲!$E$4:$E$163,AH$7:AH$166,$BD87)</f>
        <v>654.00571240969657</v>
      </c>
      <c r="BQ87" s="95">
        <f>求节点(节奏总纲!$E$4:$E$163,AI$7:AI$166,$BD87)</f>
        <v>2.5000000000000001E-2</v>
      </c>
      <c r="BR87" s="95">
        <f>求节点(节奏总纲!$E$4:$E$163,AJ$7:AJ$166,$BD87)</f>
        <v>2.5000000000000001E-2</v>
      </c>
      <c r="BS87" s="95">
        <f>求节点(节奏总纲!$E$4:$E$163,AM$7:AM$166,$BD87)</f>
        <v>6012.3682110209211</v>
      </c>
      <c r="BT87" s="95">
        <f>求节点(节奏总纲!$E$4:$E$163,AN$7:AN$166,$BD87)</f>
        <v>1.1592854078416552</v>
      </c>
      <c r="BU87" s="95">
        <f>求节点(节奏总纲!$E$4:$E$163,AO$7:AO$166,$BD87)</f>
        <v>3997278238.2691846</v>
      </c>
    </row>
    <row r="88" spans="12:73" x14ac:dyDescent="0.15">
      <c r="L88" s="14">
        <v>82</v>
      </c>
      <c r="M88" s="91">
        <f>武将属性!$D86</f>
        <v>287.93126390692629</v>
      </c>
      <c r="N88" s="91">
        <f>武将属性!$S86</f>
        <v>17845.453609373548</v>
      </c>
      <c r="O88" s="91">
        <f>武将属性!$S86</f>
        <v>17845.453609373548</v>
      </c>
      <c r="P88" s="92">
        <f>武将属性!$AE86</f>
        <v>2.5000000000000001E-2</v>
      </c>
      <c r="Q88" s="92">
        <f>武将属性!$AE86</f>
        <v>2.5000000000000001E-2</v>
      </c>
      <c r="R88" s="92">
        <f>武将属性!BH86</f>
        <v>0.13254597722353631</v>
      </c>
      <c r="S88" s="92">
        <f t="shared" si="26"/>
        <v>0.13254597722353631</v>
      </c>
      <c r="T88" s="91">
        <f>战法技能效用!AL86</f>
        <v>1.6720233474669088</v>
      </c>
      <c r="U88" s="91">
        <f t="shared" si="27"/>
        <v>22055856483.953415</v>
      </c>
      <c r="V88" s="95">
        <f t="shared" si="28"/>
        <v>145907261.54851276</v>
      </c>
      <c r="W88" s="95">
        <f t="shared" si="28"/>
        <v>2354171.720734227</v>
      </c>
      <c r="X88" s="95">
        <f t="shared" si="28"/>
        <v>2354171.720734227</v>
      </c>
      <c r="Y88" s="95">
        <f t="shared" si="29"/>
        <v>40986597298.401703</v>
      </c>
      <c r="Z88" s="95">
        <f t="shared" si="30"/>
        <v>40986597298.401703</v>
      </c>
      <c r="AA88" s="95">
        <f t="shared" si="31"/>
        <v>37094531326.536835</v>
      </c>
      <c r="AB88" s="95">
        <f t="shared" si="32"/>
        <v>37094531326.536835</v>
      </c>
      <c r="AC88" s="95">
        <f t="shared" si="33"/>
        <v>31445280798.679123</v>
      </c>
      <c r="AD88" s="91"/>
      <c r="AE88" s="14">
        <v>82</v>
      </c>
      <c r="AF88" s="91">
        <f>武将属性!$D86</f>
        <v>287.93126390692629</v>
      </c>
      <c r="AG88" s="91">
        <f>士兵属性!$D86</f>
        <v>917.45568702740911</v>
      </c>
      <c r="AH88" s="91">
        <f>士兵属性!$D86</f>
        <v>917.45568702740911</v>
      </c>
      <c r="AI88" s="92">
        <f>士兵属性!$P86</f>
        <v>2.5000000000000001E-2</v>
      </c>
      <c r="AJ88" s="92">
        <f>士兵属性!$P86</f>
        <v>2.5000000000000001E-2</v>
      </c>
      <c r="AK88" s="92">
        <f>士兵属性!AW86</f>
        <v>0.13254597722353631</v>
      </c>
      <c r="AL88" s="92">
        <f t="shared" si="34"/>
        <v>0.13254597722353631</v>
      </c>
      <c r="AM88" s="91">
        <f>带兵数!$E85</f>
        <v>7108.9768933125815</v>
      </c>
      <c r="AN88" s="91">
        <f>战法技能效用!AR86</f>
        <v>2.3073661734633752</v>
      </c>
      <c r="AO88" s="91">
        <f t="shared" si="35"/>
        <v>36109975490.04393</v>
      </c>
      <c r="AP88" s="95">
        <f t="shared" si="36"/>
        <v>217701269.96488827</v>
      </c>
      <c r="AQ88" s="95">
        <f t="shared" si="37"/>
        <v>61109633.990722984</v>
      </c>
      <c r="AR88" s="95">
        <f t="shared" si="37"/>
        <v>61109633.990722984</v>
      </c>
      <c r="AS88" s="95">
        <f t="shared" si="38"/>
        <v>61154148112.325134</v>
      </c>
      <c r="AT88" s="95">
        <f t="shared" si="39"/>
        <v>61154148112.325134</v>
      </c>
      <c r="AU88" s="95">
        <f t="shared" si="40"/>
        <v>55346981999.62014</v>
      </c>
      <c r="AV88" s="95">
        <f t="shared" si="41"/>
        <v>55346981999.62014</v>
      </c>
      <c r="AW88" s="95">
        <f t="shared" si="42"/>
        <v>15773122.371432379</v>
      </c>
      <c r="AX88" s="95">
        <f t="shared" si="43"/>
        <v>33903340783.244614</v>
      </c>
      <c r="AZ88" s="14">
        <f t="shared" si="44"/>
        <v>1.068609923923965</v>
      </c>
      <c r="BA88" s="14">
        <f t="shared" si="45"/>
        <v>1.6372057696474174</v>
      </c>
      <c r="BD88" s="14">
        <v>82</v>
      </c>
      <c r="BE88" s="95">
        <f>求节点(节奏总纲!$E$4:$E$163,M$7:M$166,$BD88)</f>
        <v>217.38584743826669</v>
      </c>
      <c r="BF88" s="95">
        <f>求节点(节奏总纲!$E$4:$E$163,N$7:N$166,$BD88)</f>
        <v>11809.724903577768</v>
      </c>
      <c r="BG88" s="95">
        <f>求节点(节奏总纲!$E$4:$E$163,O$7:O$166,$BD88)</f>
        <v>11809.724903577768</v>
      </c>
      <c r="BH88" s="95">
        <f>求节点(节奏总纲!$E$4:$E$163,P$7:P$166,$BD88)</f>
        <v>2.5000000000000001E-2</v>
      </c>
      <c r="BI88" s="95">
        <f>求节点(节奏总纲!$E$4:$E$163,Q$7:Q$166,$BD88)</f>
        <v>2.5000000000000001E-2</v>
      </c>
      <c r="BJ88" s="95">
        <f>求节点(节奏总纲!$E$4:$E$163,T$7:T$166,$BD88)</f>
        <v>1.3633656173751103</v>
      </c>
      <c r="BK88" s="95">
        <f>求节点(节奏总纲!$E$4:$E$163,U$7:U$166,$BD88)</f>
        <v>5408531501.5482121</v>
      </c>
      <c r="BM88" s="14">
        <v>82</v>
      </c>
      <c r="BN88" s="95">
        <f>求节点(节奏总纲!$E$4:$E$163,AF$7:AF$166,$BD88)</f>
        <v>217.38584743826669</v>
      </c>
      <c r="BO88" s="95">
        <f>求节点(节奏总纲!$E$4:$E$163,AG$7:AG$166,$BD88)</f>
        <v>656.15356935089346</v>
      </c>
      <c r="BP88" s="95">
        <f>求节点(节奏总纲!$E$4:$E$163,AH$7:AH$166,$BD88)</f>
        <v>656.15356935089346</v>
      </c>
      <c r="BQ88" s="95">
        <f>求节点(节奏总纲!$E$4:$E$163,AI$7:AI$166,$BD88)</f>
        <v>2.5000000000000001E-2</v>
      </c>
      <c r="BR88" s="95">
        <f>求节点(节奏总纲!$E$4:$E$163,AJ$7:AJ$166,$BD88)</f>
        <v>2.5000000000000001E-2</v>
      </c>
      <c r="BS88" s="95">
        <f>求节点(节奏总纲!$E$4:$E$163,AM$7:AM$166,$BD88)</f>
        <v>6024.1131917845451</v>
      </c>
      <c r="BT88" s="95">
        <f>求节点(节奏总纲!$E$4:$E$163,AN$7:AN$166,$BD88)</f>
        <v>1.1747766971186582</v>
      </c>
      <c r="BU88" s="95">
        <f>求节点(节奏总纲!$E$4:$E$163,AO$7:AO$166,$BD88)</f>
        <v>4109778169.9844036</v>
      </c>
    </row>
    <row r="89" spans="12:73" x14ac:dyDescent="0.15">
      <c r="L89" s="14">
        <v>83</v>
      </c>
      <c r="M89" s="91">
        <f>武将属性!$D87</f>
        <v>292.11949087418344</v>
      </c>
      <c r="N89" s="91">
        <f>武将属性!$S87</f>
        <v>18175.259322421502</v>
      </c>
      <c r="O89" s="91">
        <f>武将属性!$S87</f>
        <v>18175.259322421502</v>
      </c>
      <c r="P89" s="92">
        <f>武将属性!$AE87</f>
        <v>2.5000000000000001E-2</v>
      </c>
      <c r="Q89" s="92">
        <f>武将属性!$AE87</f>
        <v>2.5000000000000001E-2</v>
      </c>
      <c r="R89" s="92">
        <f>武将属性!BH87</f>
        <v>0.13486444722996452</v>
      </c>
      <c r="S89" s="92">
        <f t="shared" si="26"/>
        <v>0.13486444722996452</v>
      </c>
      <c r="T89" s="91">
        <f>战法技能效用!AL87</f>
        <v>1.7126143590798382</v>
      </c>
      <c r="U89" s="91">
        <f t="shared" si="27"/>
        <v>24020033057.091049</v>
      </c>
      <c r="V89" s="95">
        <f t="shared" si="28"/>
        <v>157464613.70292932</v>
      </c>
      <c r="W89" s="95">
        <f t="shared" si="28"/>
        <v>2530829.51773099</v>
      </c>
      <c r="X89" s="95">
        <f t="shared" si="28"/>
        <v>2530829.51773099</v>
      </c>
      <c r="Y89" s="95">
        <f t="shared" si="29"/>
        <v>44876568571.316772</v>
      </c>
      <c r="Z89" s="95">
        <f t="shared" si="30"/>
        <v>44876568571.316772</v>
      </c>
      <c r="AA89" s="95">
        <f t="shared" si="31"/>
        <v>40532138351.743378</v>
      </c>
      <c r="AB89" s="95">
        <f t="shared" si="32"/>
        <v>40532138351.743378</v>
      </c>
      <c r="AC89" s="95">
        <f t="shared" si="33"/>
        <v>33914502171.40567</v>
      </c>
      <c r="AD89" s="91"/>
      <c r="AE89" s="14">
        <v>83</v>
      </c>
      <c r="AF89" s="91">
        <f>武将属性!$D87</f>
        <v>292.11949087418344</v>
      </c>
      <c r="AG89" s="91">
        <f>士兵属性!$D87</f>
        <v>932.78340141768695</v>
      </c>
      <c r="AH89" s="91">
        <f>士兵属性!$D87</f>
        <v>932.78340141768695</v>
      </c>
      <c r="AI89" s="92">
        <f>士兵属性!$P87</f>
        <v>2.5000000000000001E-2</v>
      </c>
      <c r="AJ89" s="92">
        <f>士兵属性!$P87</f>
        <v>2.5000000000000001E-2</v>
      </c>
      <c r="AK89" s="92">
        <f>士兵属性!AW87</f>
        <v>0.13486444722996452</v>
      </c>
      <c r="AL89" s="92">
        <f t="shared" si="34"/>
        <v>0.13486444722996452</v>
      </c>
      <c r="AM89" s="91">
        <f>带兵数!$E86</f>
        <v>7176.132632872982</v>
      </c>
      <c r="AN89" s="91">
        <f>战法技能效用!AR87</f>
        <v>2.3696971098065243</v>
      </c>
      <c r="AO89" s="91">
        <f t="shared" si="35"/>
        <v>40220781655.084167</v>
      </c>
      <c r="AP89" s="95">
        <f t="shared" si="36"/>
        <v>238056195.95211238</v>
      </c>
      <c r="AQ89" s="95">
        <f t="shared" si="37"/>
        <v>66681323.112160414</v>
      </c>
      <c r="AR89" s="95">
        <f t="shared" si="37"/>
        <v>66681323.112160414</v>
      </c>
      <c r="AS89" s="95">
        <f t="shared" si="38"/>
        <v>67844736352.171631</v>
      </c>
      <c r="AT89" s="95">
        <f t="shared" si="39"/>
        <v>67844736352.171631</v>
      </c>
      <c r="AU89" s="95">
        <f t="shared" si="40"/>
        <v>61276793832.703819</v>
      </c>
      <c r="AV89" s="95">
        <f t="shared" si="41"/>
        <v>61276793832.703819</v>
      </c>
      <c r="AW89" s="95">
        <f t="shared" si="42"/>
        <v>17335028.368529804</v>
      </c>
      <c r="AX89" s="95">
        <f t="shared" si="43"/>
        <v>36916808458.884933</v>
      </c>
      <c r="AZ89" s="14">
        <f t="shared" si="44"/>
        <v>1.0851038079180402</v>
      </c>
      <c r="BA89" s="14">
        <f t="shared" si="45"/>
        <v>1.6744682057467206</v>
      </c>
      <c r="BD89" s="14">
        <v>83</v>
      </c>
      <c r="BE89" s="95">
        <f>求节点(节奏总纲!$E$4:$E$163,M$7:M$166,$BD89)</f>
        <v>218.17777523229296</v>
      </c>
      <c r="BF89" s="95">
        <f>求节点(节奏总纲!$E$4:$E$163,N$7:N$166,$BD89)</f>
        <v>11868.894618657991</v>
      </c>
      <c r="BG89" s="95">
        <f>求节点(节奏总纲!$E$4:$E$163,O$7:O$166,$BD89)</f>
        <v>11868.894618657991</v>
      </c>
      <c r="BH89" s="95">
        <f>求节点(节奏总纲!$E$4:$E$163,P$7:P$166,$BD89)</f>
        <v>2.5000000000000001E-2</v>
      </c>
      <c r="BI89" s="95">
        <f>求节点(节奏总纲!$E$4:$E$163,Q$7:Q$166,$BD89)</f>
        <v>2.5000000000000001E-2</v>
      </c>
      <c r="BJ89" s="95">
        <f>求节点(节奏总纲!$E$4:$E$163,T$7:T$166,$BD89)</f>
        <v>1.3668501692637565</v>
      </c>
      <c r="BK89" s="95">
        <f>求节点(节奏总纲!$E$4:$E$163,U$7:U$166,$BD89)</f>
        <v>5496935080.157526</v>
      </c>
      <c r="BM89" s="14">
        <v>83</v>
      </c>
      <c r="BN89" s="95">
        <f>求节点(节奏总纲!$E$4:$E$163,AF$7:AF$166,$BD89)</f>
        <v>218.17777523229296</v>
      </c>
      <c r="BO89" s="95">
        <f>求节点(节奏总纲!$E$4:$E$163,AG$7:AG$166,$BD89)</f>
        <v>658.30142629209035</v>
      </c>
      <c r="BP89" s="95">
        <f>求节点(节奏总纲!$E$4:$E$163,AH$7:AH$166,$BD89)</f>
        <v>658.30142629209035</v>
      </c>
      <c r="BQ89" s="95">
        <f>求节点(节奏总纲!$E$4:$E$163,AI$7:AI$166,$BD89)</f>
        <v>2.5000000000000001E-2</v>
      </c>
      <c r="BR89" s="95">
        <f>求节点(节奏总纲!$E$4:$E$163,AJ$7:AJ$166,$BD89)</f>
        <v>2.5000000000000001E-2</v>
      </c>
      <c r="BS89" s="95">
        <f>求节点(节奏总纲!$E$4:$E$163,AM$7:AM$166,$BD89)</f>
        <v>6035.8581725481699</v>
      </c>
      <c r="BT89" s="95">
        <f>求节点(节奏总纲!$E$4:$E$163,AN$7:AN$166,$BD89)</f>
        <v>1.1902679863956611</v>
      </c>
      <c r="BU89" s="95">
        <f>求节点(节奏总纲!$E$4:$E$163,AO$7:AO$166,$BD89)</f>
        <v>4222278101.6996226</v>
      </c>
    </row>
    <row r="90" spans="12:73" x14ac:dyDescent="0.15">
      <c r="L90" s="14">
        <v>84</v>
      </c>
      <c r="M90" s="91">
        <f>武将属性!$D88</f>
        <v>296.28564555338966</v>
      </c>
      <c r="N90" s="91">
        <f>武将属性!$S88</f>
        <v>18493.671213563663</v>
      </c>
      <c r="O90" s="91">
        <f>武将属性!$S88</f>
        <v>18493.671213563663</v>
      </c>
      <c r="P90" s="92">
        <f>武将属性!$AE88</f>
        <v>2.5000000000000001E-2</v>
      </c>
      <c r="Q90" s="92">
        <f>武将属性!$AE88</f>
        <v>2.5000000000000001E-2</v>
      </c>
      <c r="R90" s="92">
        <f>武将属性!BH88</f>
        <v>0.1371829172363927</v>
      </c>
      <c r="S90" s="92">
        <f t="shared" si="26"/>
        <v>0.1371829172363927</v>
      </c>
      <c r="T90" s="91">
        <f>战法技能效用!AL88</f>
        <v>1.752807110199686</v>
      </c>
      <c r="U90" s="91">
        <f t="shared" si="27"/>
        <v>26082957414.496769</v>
      </c>
      <c r="V90" s="95">
        <f t="shared" si="28"/>
        <v>169613387.99709243</v>
      </c>
      <c r="W90" s="95">
        <f t="shared" si="28"/>
        <v>2717362.6900189882</v>
      </c>
      <c r="X90" s="95">
        <f t="shared" si="28"/>
        <v>2717362.6900189882</v>
      </c>
      <c r="Y90" s="95">
        <f t="shared" si="29"/>
        <v>49028304543.625443</v>
      </c>
      <c r="Z90" s="95">
        <f t="shared" si="30"/>
        <v>49028304543.625443</v>
      </c>
      <c r="AA90" s="95">
        <f t="shared" si="31"/>
        <v>44191669955.212219</v>
      </c>
      <c r="AB90" s="95">
        <f t="shared" si="32"/>
        <v>44191669955.212219</v>
      </c>
      <c r="AC90" s="95">
        <f t="shared" si="33"/>
        <v>36511103136.151596</v>
      </c>
      <c r="AD90" s="91"/>
      <c r="AE90" s="14">
        <v>84</v>
      </c>
      <c r="AF90" s="91">
        <f>武将属性!$D88</f>
        <v>296.28564555338966</v>
      </c>
      <c r="AG90" s="91">
        <f>士兵属性!$D88</f>
        <v>949.53139442740417</v>
      </c>
      <c r="AH90" s="91">
        <f>士兵属性!$D88</f>
        <v>949.53139442740417</v>
      </c>
      <c r="AI90" s="92">
        <f>士兵属性!$P88</f>
        <v>2.5000000000000001E-2</v>
      </c>
      <c r="AJ90" s="92">
        <f>士兵属性!$P88</f>
        <v>2.5000000000000001E-2</v>
      </c>
      <c r="AK90" s="92">
        <f>士兵属性!AW88</f>
        <v>0.1371829172363927</v>
      </c>
      <c r="AL90" s="92">
        <f t="shared" si="34"/>
        <v>0.1371829172363927</v>
      </c>
      <c r="AM90" s="91">
        <f>带兵数!$E87</f>
        <v>7243.6179569673941</v>
      </c>
      <c r="AN90" s="91">
        <f>战法技能效用!AR88</f>
        <v>2.4295948833366756</v>
      </c>
      <c r="AO90" s="91">
        <f t="shared" si="35"/>
        <v>44798592283.160049</v>
      </c>
      <c r="AP90" s="95">
        <f t="shared" si="36"/>
        <v>260256987.55332106</v>
      </c>
      <c r="AQ90" s="95">
        <f t="shared" si="37"/>
        <v>72635457.269393519</v>
      </c>
      <c r="AR90" s="95">
        <f t="shared" si="37"/>
        <v>72635457.269393519</v>
      </c>
      <c r="AS90" s="95">
        <f t="shared" si="38"/>
        <v>75229667870.259735</v>
      </c>
      <c r="AT90" s="95">
        <f t="shared" si="39"/>
        <v>75229667870.259735</v>
      </c>
      <c r="AU90" s="95">
        <f t="shared" si="40"/>
        <v>67808272880.506905</v>
      </c>
      <c r="AV90" s="95">
        <f t="shared" si="41"/>
        <v>67808272880.506905</v>
      </c>
      <c r="AW90" s="95">
        <f t="shared" si="42"/>
        <v>19042872.618520629</v>
      </c>
      <c r="AX90" s="95">
        <f t="shared" si="43"/>
        <v>40220288035.173607</v>
      </c>
      <c r="AZ90" s="14">
        <f t="shared" si="44"/>
        <v>1.1065561405394368</v>
      </c>
      <c r="BA90" s="14">
        <f t="shared" si="45"/>
        <v>1.7175426686185988</v>
      </c>
      <c r="BD90" s="14">
        <v>84</v>
      </c>
      <c r="BE90" s="95">
        <f>求节点(节奏总纲!$E$4:$E$163,M$7:M$166,$BD90)</f>
        <v>218.93496763063132</v>
      </c>
      <c r="BF90" s="95">
        <f>求节点(节奏总纲!$E$4:$E$163,N$7:N$166,$BD90)</f>
        <v>11925.469042246294</v>
      </c>
      <c r="BG90" s="95">
        <f>求节点(节奏总纲!$E$4:$E$163,O$7:O$166,$BD90)</f>
        <v>11925.469042246294</v>
      </c>
      <c r="BH90" s="95">
        <f>求节点(节奏总纲!$E$4:$E$163,P$7:P$166,$BD90)</f>
        <v>2.5000000000000001E-2</v>
      </c>
      <c r="BI90" s="95">
        <f>求节点(节奏总纲!$E$4:$E$163,Q$7:Q$166,$BD90)</f>
        <v>2.5000000000000001E-2</v>
      </c>
      <c r="BJ90" s="95">
        <f>求节点(节奏总纲!$E$4:$E$163,T$7:T$166,$BD90)</f>
        <v>1.3701451871789834</v>
      </c>
      <c r="BK90" s="95">
        <f>求节点(节奏总纲!$E$4:$E$163,U$7:U$166,$BD90)</f>
        <v>5585242983.9591484</v>
      </c>
      <c r="BM90" s="14">
        <v>84</v>
      </c>
      <c r="BN90" s="95">
        <f>求节点(节奏总纲!$E$4:$E$163,AF$7:AF$166,$BD90)</f>
        <v>218.93496763063132</v>
      </c>
      <c r="BO90" s="95">
        <f>求节点(节奏总纲!$E$4:$E$163,AG$7:AG$166,$BD90)</f>
        <v>660.35769230103017</v>
      </c>
      <c r="BP90" s="95">
        <f>求节点(节奏总纲!$E$4:$E$163,AH$7:AH$166,$BD90)</f>
        <v>660.35769230103017</v>
      </c>
      <c r="BQ90" s="95">
        <f>求节点(节奏总纲!$E$4:$E$163,AI$7:AI$166,$BD90)</f>
        <v>2.5000000000000001E-2</v>
      </c>
      <c r="BR90" s="95">
        <f>求节点(节奏总纲!$E$4:$E$163,AJ$7:AJ$166,$BD90)</f>
        <v>2.5000000000000001E-2</v>
      </c>
      <c r="BS90" s="95">
        <f>求节点(节奏总纲!$E$4:$E$163,AM$7:AM$166,$BD90)</f>
        <v>6047.1843938452012</v>
      </c>
      <c r="BT90" s="95">
        <f>求节点(节奏总纲!$E$4:$E$163,AN$7:AN$166,$BD90)</f>
        <v>1.2051218135680624</v>
      </c>
      <c r="BU90" s="95">
        <f>求节点(节奏总纲!$E$4:$E$163,AO$7:AO$166,$BD90)</f>
        <v>4339833235.7950726</v>
      </c>
    </row>
    <row r="91" spans="12:73" x14ac:dyDescent="0.15">
      <c r="L91" s="14">
        <v>85</v>
      </c>
      <c r="M91" s="91">
        <f>武将属性!$D89</f>
        <v>301.4814531289465</v>
      </c>
      <c r="N91" s="91">
        <f>武将属性!$S89</f>
        <v>18742.930820869413</v>
      </c>
      <c r="O91" s="91">
        <f>武将属性!$S89</f>
        <v>18742.930820869413</v>
      </c>
      <c r="P91" s="92">
        <f>武将属性!$AE89</f>
        <v>2.5000000000000001E-2</v>
      </c>
      <c r="Q91" s="92">
        <f>武将属性!$AE89</f>
        <v>2.5000000000000001E-2</v>
      </c>
      <c r="R91" s="92">
        <f>武将属性!BH89</f>
        <v>0.13950138724282088</v>
      </c>
      <c r="S91" s="92">
        <f t="shared" si="26"/>
        <v>0.13950138724282088</v>
      </c>
      <c r="T91" s="91">
        <f>战法技能效用!AL89</f>
        <v>1.7878841166442072</v>
      </c>
      <c r="U91" s="91">
        <f t="shared" si="27"/>
        <v>28073883633.569344</v>
      </c>
      <c r="V91" s="95">
        <f t="shared" si="28"/>
        <v>181200112.76560104</v>
      </c>
      <c r="W91" s="95">
        <f t="shared" si="28"/>
        <v>2914617.4536842457</v>
      </c>
      <c r="X91" s="95">
        <f t="shared" si="28"/>
        <v>2914617.4536842457</v>
      </c>
      <c r="Y91" s="95">
        <f t="shared" si="29"/>
        <v>53296071515.807198</v>
      </c>
      <c r="Z91" s="95">
        <f t="shared" si="30"/>
        <v>53296071515.807198</v>
      </c>
      <c r="AA91" s="95">
        <f t="shared" si="31"/>
        <v>47940681701.040688</v>
      </c>
      <c r="AB91" s="95">
        <f t="shared" si="32"/>
        <v>47940681701.040688</v>
      </c>
      <c r="AC91" s="95">
        <f t="shared" si="33"/>
        <v>39189916810.070999</v>
      </c>
      <c r="AD91" s="91"/>
      <c r="AE91" s="14">
        <v>85</v>
      </c>
      <c r="AF91" s="91">
        <f>武将属性!$D89</f>
        <v>301.4814531289465</v>
      </c>
      <c r="AG91" s="91">
        <f>士兵属性!$D89</f>
        <v>966.60518423712551</v>
      </c>
      <c r="AH91" s="91">
        <f>士兵属性!$D89</f>
        <v>966.60518423712551</v>
      </c>
      <c r="AI91" s="92">
        <f>士兵属性!$P89</f>
        <v>2.5000000000000001E-2</v>
      </c>
      <c r="AJ91" s="92">
        <f>士兵属性!$P89</f>
        <v>2.5000000000000001E-2</v>
      </c>
      <c r="AK91" s="92">
        <f>士兵属性!AW89</f>
        <v>0.13950138724282088</v>
      </c>
      <c r="AL91" s="92">
        <f t="shared" si="34"/>
        <v>0.13950138724282088</v>
      </c>
      <c r="AM91" s="91">
        <f>带兵数!$E88</f>
        <v>7309.7592678461178</v>
      </c>
      <c r="AN91" s="91">
        <f>战法技能效用!AR89</f>
        <v>2.4975757488338717</v>
      </c>
      <c r="AO91" s="91">
        <f t="shared" si="35"/>
        <v>50235032797.952988</v>
      </c>
      <c r="AP91" s="95">
        <f t="shared" si="36"/>
        <v>284771772.8953377</v>
      </c>
      <c r="AQ91" s="95">
        <f t="shared" si="37"/>
        <v>79442593.232821062</v>
      </c>
      <c r="AR91" s="95">
        <f t="shared" si="37"/>
        <v>79442593.232821062</v>
      </c>
      <c r="AS91" s="95">
        <f t="shared" si="38"/>
        <v>83759422343.992935</v>
      </c>
      <c r="AT91" s="95">
        <f t="shared" si="39"/>
        <v>83759422343.992935</v>
      </c>
      <c r="AU91" s="95">
        <f t="shared" si="40"/>
        <v>75342960406.855499</v>
      </c>
      <c r="AV91" s="95">
        <f t="shared" si="41"/>
        <v>75342960406.855499</v>
      </c>
      <c r="AW91" s="95">
        <f t="shared" si="42"/>
        <v>21010164.536023833</v>
      </c>
      <c r="AX91" s="95">
        <f t="shared" si="43"/>
        <v>43910198367.362587</v>
      </c>
      <c r="AZ91" s="14">
        <f t="shared" si="44"/>
        <v>1.1368924224446353</v>
      </c>
      <c r="BA91" s="14">
        <f t="shared" si="45"/>
        <v>1.7893866574941719</v>
      </c>
      <c r="BD91" s="14">
        <v>85</v>
      </c>
      <c r="BE91" s="95">
        <f>求节点(节奏总纲!$E$4:$E$163,M$7:M$166,$BD91)</f>
        <v>219.67326759473369</v>
      </c>
      <c r="BF91" s="95">
        <f>求节点(节奏总纲!$E$4:$E$163,N$7:N$166,$BD91)</f>
        <v>11980.631897811163</v>
      </c>
      <c r="BG91" s="95">
        <f>求节点(节奏总纲!$E$4:$E$163,O$7:O$166,$BD91)</f>
        <v>11980.631897811163</v>
      </c>
      <c r="BH91" s="95">
        <f>求节点(节奏总纲!$E$4:$E$163,P$7:P$166,$BD91)</f>
        <v>2.5000000000000001E-2</v>
      </c>
      <c r="BI91" s="95">
        <f>求节点(节奏总纲!$E$4:$E$163,Q$7:Q$166,$BD91)</f>
        <v>2.5000000000000001E-2</v>
      </c>
      <c r="BJ91" s="95">
        <f>求节点(节奏总纲!$E$4:$E$163,T$7:T$166,$BD91)</f>
        <v>1.3733371183707863</v>
      </c>
      <c r="BK91" s="95">
        <f>求节点(节奏总纲!$E$4:$E$163,U$7:U$166,$BD91)</f>
        <v>5673498850.63908</v>
      </c>
      <c r="BM91" s="14">
        <v>85</v>
      </c>
      <c r="BN91" s="95">
        <f>求节点(节奏总纲!$E$4:$E$163,AF$7:AF$166,$BD91)</f>
        <v>219.67326759473369</v>
      </c>
      <c r="BO91" s="95">
        <f>求节点(节奏总纲!$E$4:$E$163,AG$7:AG$166,$BD91)</f>
        <v>662.36414239078988</v>
      </c>
      <c r="BP91" s="95">
        <f>求节点(节奏总纲!$E$4:$E$163,AH$7:AH$166,$BD91)</f>
        <v>662.36414239078988</v>
      </c>
      <c r="BQ91" s="95">
        <f>求节点(节奏总纲!$E$4:$E$163,AI$7:AI$166,$BD91)</f>
        <v>2.5000000000000001E-2</v>
      </c>
      <c r="BR91" s="95">
        <f>求节点(节奏总纲!$E$4:$E$163,AJ$7:AJ$166,$BD91)</f>
        <v>2.5000000000000001E-2</v>
      </c>
      <c r="BS91" s="95">
        <f>求节点(节奏总纲!$E$4:$E$163,AM$7:AM$166,$BD91)</f>
        <v>6058.2828536463103</v>
      </c>
      <c r="BT91" s="95">
        <f>求节点(节奏总纲!$E$4:$E$163,AN$7:AN$166,$BD91)</f>
        <v>1.2196289278082906</v>
      </c>
      <c r="BU91" s="95">
        <f>求节点(节奏总纲!$E$4:$E$163,AO$7:AO$166,$BD91)</f>
        <v>4460137873.0018845</v>
      </c>
    </row>
    <row r="92" spans="12:73" x14ac:dyDescent="0.15">
      <c r="L92" s="14">
        <v>86</v>
      </c>
      <c r="M92" s="91">
        <f>武将属性!$D90</f>
        <v>307.97414649688886</v>
      </c>
      <c r="N92" s="91">
        <f>武将属性!$S90</f>
        <v>18992.190428175156</v>
      </c>
      <c r="O92" s="91">
        <f>武将属性!$S90</f>
        <v>18992.190428175156</v>
      </c>
      <c r="P92" s="92">
        <f>武将属性!$AE90</f>
        <v>2.5000000000000001E-2</v>
      </c>
      <c r="Q92" s="92">
        <f>武将属性!$AE90</f>
        <v>2.5000000000000001E-2</v>
      </c>
      <c r="R92" s="92">
        <f>武将属性!BH90</f>
        <v>0.14181985724924909</v>
      </c>
      <c r="S92" s="92">
        <f t="shared" si="26"/>
        <v>0.14181985724924909</v>
      </c>
      <c r="T92" s="91">
        <f>战法技能效用!AL90</f>
        <v>1.8200034060219745</v>
      </c>
      <c r="U92" s="91">
        <f t="shared" si="27"/>
        <v>30251475417.181587</v>
      </c>
      <c r="V92" s="95">
        <f t="shared" si="28"/>
        <v>193334762.26592273</v>
      </c>
      <c r="W92" s="95">
        <f t="shared" si="28"/>
        <v>3135083.7925832397</v>
      </c>
      <c r="X92" s="95">
        <f t="shared" si="28"/>
        <v>3135083.7925832397</v>
      </c>
      <c r="Y92" s="95">
        <f t="shared" si="29"/>
        <v>58089861850.757538</v>
      </c>
      <c r="Z92" s="95">
        <f t="shared" si="30"/>
        <v>58089861850.757538</v>
      </c>
      <c r="AA92" s="95">
        <f t="shared" si="31"/>
        <v>52146674467.957657</v>
      </c>
      <c r="AB92" s="95">
        <f t="shared" si="32"/>
        <v>52146674467.957657</v>
      </c>
      <c r="AC92" s="95">
        <f t="shared" si="33"/>
        <v>42228394667.805939</v>
      </c>
      <c r="AD92" s="91"/>
      <c r="AE92" s="14">
        <v>86</v>
      </c>
      <c r="AF92" s="91">
        <f>武将属性!$D90</f>
        <v>307.97414649688886</v>
      </c>
      <c r="AG92" s="91">
        <f>士兵属性!$D90</f>
        <v>983.86767349719514</v>
      </c>
      <c r="AH92" s="91">
        <f>士兵属性!$D90</f>
        <v>983.86767349719514</v>
      </c>
      <c r="AI92" s="92">
        <f>士兵属性!$P90</f>
        <v>2.5000000000000001E-2</v>
      </c>
      <c r="AJ92" s="92">
        <f>士兵属性!$P90</f>
        <v>2.5000000000000001E-2</v>
      </c>
      <c r="AK92" s="92">
        <f>士兵属性!AW90</f>
        <v>0.14181985724924909</v>
      </c>
      <c r="AL92" s="92">
        <f t="shared" si="34"/>
        <v>0.14181985724924909</v>
      </c>
      <c r="AM92" s="91">
        <f>带兵数!$E89</f>
        <v>7376.0748183577853</v>
      </c>
      <c r="AN92" s="91">
        <f>战法技能效用!AR90</f>
        <v>2.5728508344678134</v>
      </c>
      <c r="AO92" s="91">
        <f t="shared" si="35"/>
        <v>56720617327.160294</v>
      </c>
      <c r="AP92" s="95">
        <f t="shared" si="36"/>
        <v>312245369.78813595</v>
      </c>
      <c r="AQ92" s="95">
        <f t="shared" si="37"/>
        <v>87421563.512982294</v>
      </c>
      <c r="AR92" s="95">
        <f t="shared" si="37"/>
        <v>87421563.512982294</v>
      </c>
      <c r="AS92" s="95">
        <f t="shared" si="38"/>
        <v>93818050007.90892</v>
      </c>
      <c r="AT92" s="95">
        <f t="shared" si="39"/>
        <v>93818050007.90892</v>
      </c>
      <c r="AU92" s="95">
        <f t="shared" si="40"/>
        <v>84219503319.703598</v>
      </c>
      <c r="AV92" s="95">
        <f t="shared" si="41"/>
        <v>84219503319.703598</v>
      </c>
      <c r="AW92" s="95">
        <f t="shared" si="42"/>
        <v>23321685.971226305</v>
      </c>
      <c r="AX92" s="95">
        <f t="shared" si="43"/>
        <v>48147126366.0056</v>
      </c>
      <c r="AZ92" s="14">
        <f t="shared" si="44"/>
        <v>1.1680565900970186</v>
      </c>
      <c r="BA92" s="14">
        <f t="shared" si="45"/>
        <v>1.8749702797948602</v>
      </c>
      <c r="BD92" s="14">
        <v>86</v>
      </c>
      <c r="BE92" s="95">
        <f>求节点(节奏总纲!$E$4:$E$163,M$7:M$166,$BD92)</f>
        <v>220.41156755883603</v>
      </c>
      <c r="BF92" s="95">
        <f>求节点(节奏总纲!$E$4:$E$163,N$7:N$166,$BD92)</f>
        <v>12035.794753376033</v>
      </c>
      <c r="BG92" s="95">
        <f>求节点(节奏总纲!$E$4:$E$163,O$7:O$166,$BD92)</f>
        <v>12035.794753376033</v>
      </c>
      <c r="BH92" s="95">
        <f>求节点(节奏总纲!$E$4:$E$163,P$7:P$166,$BD92)</f>
        <v>2.5000000000000001E-2</v>
      </c>
      <c r="BI92" s="95">
        <f>求节点(节奏总纲!$E$4:$E$163,Q$7:Q$166,$BD92)</f>
        <v>2.5000000000000001E-2</v>
      </c>
      <c r="BJ92" s="95">
        <f>求节点(节奏总纲!$E$4:$E$163,T$7:T$166,$BD92)</f>
        <v>1.376529049562589</v>
      </c>
      <c r="BK92" s="95">
        <f>求节点(节奏总纲!$E$4:$E$163,U$7:U$166,$BD92)</f>
        <v>5761754717.3190117</v>
      </c>
      <c r="BM92" s="14">
        <v>86</v>
      </c>
      <c r="BN92" s="95">
        <f>求节点(节奏总纲!$E$4:$E$163,AF$7:AF$166,$BD92)</f>
        <v>220.41156755883603</v>
      </c>
      <c r="BO92" s="95">
        <f>求节点(节奏总纲!$E$4:$E$163,AG$7:AG$166,$BD92)</f>
        <v>664.37059248054959</v>
      </c>
      <c r="BP92" s="95">
        <f>求节点(节奏总纲!$E$4:$E$163,AH$7:AH$166,$BD92)</f>
        <v>664.37059248054959</v>
      </c>
      <c r="BQ92" s="95">
        <f>求节点(节奏总纲!$E$4:$E$163,AI$7:AI$166,$BD92)</f>
        <v>2.5000000000000001E-2</v>
      </c>
      <c r="BR92" s="95">
        <f>求节点(节奏总纲!$E$4:$E$163,AJ$7:AJ$166,$BD92)</f>
        <v>2.5000000000000001E-2</v>
      </c>
      <c r="BS92" s="95">
        <f>求节点(节奏总纲!$E$4:$E$163,AM$7:AM$166,$BD92)</f>
        <v>6069.3813134474194</v>
      </c>
      <c r="BT92" s="95">
        <f>求节点(节奏总纲!$E$4:$E$163,AN$7:AN$166,$BD92)</f>
        <v>1.234136042048519</v>
      </c>
      <c r="BU92" s="95">
        <f>求节点(节奏总纲!$E$4:$E$163,AO$7:AO$166,$BD92)</f>
        <v>4580442510.2086964</v>
      </c>
    </row>
    <row r="93" spans="12:73" x14ac:dyDescent="0.15">
      <c r="L93" s="14">
        <v>87</v>
      </c>
      <c r="M93" s="91">
        <f>武将属性!$D91</f>
        <v>314.86399090363483</v>
      </c>
      <c r="N93" s="91">
        <f>武将属性!$S91</f>
        <v>19239.016592629345</v>
      </c>
      <c r="O93" s="91">
        <f>武将属性!$S91</f>
        <v>19239.016592629345</v>
      </c>
      <c r="P93" s="92">
        <f>武将属性!$AE91</f>
        <v>2.5000000000000001E-2</v>
      </c>
      <c r="Q93" s="92">
        <f>武将属性!$AE91</f>
        <v>2.5000000000000001E-2</v>
      </c>
      <c r="R93" s="92">
        <f>武将属性!BH91</f>
        <v>0.14413832725567727</v>
      </c>
      <c r="S93" s="92">
        <f t="shared" si="26"/>
        <v>0.14413832725567727</v>
      </c>
      <c r="T93" s="91">
        <f>战法技能效用!AL91</f>
        <v>1.8517830698552054</v>
      </c>
      <c r="U93" s="91">
        <f t="shared" si="27"/>
        <v>32588660872.759693</v>
      </c>
      <c r="V93" s="95">
        <f t="shared" si="28"/>
        <v>205511040.62112617</v>
      </c>
      <c r="W93" s="95">
        <f t="shared" si="28"/>
        <v>3363374.9476320469</v>
      </c>
      <c r="X93" s="95">
        <f t="shared" si="28"/>
        <v>3363374.9476320469</v>
      </c>
      <c r="Y93" s="95">
        <f t="shared" si="29"/>
        <v>63129781877.782257</v>
      </c>
      <c r="Z93" s="95">
        <f t="shared" si="30"/>
        <v>63129781877.782257</v>
      </c>
      <c r="AA93" s="95">
        <f t="shared" si="31"/>
        <v>56556121653.519859</v>
      </c>
      <c r="AB93" s="95">
        <f t="shared" si="32"/>
        <v>56556121653.519859</v>
      </c>
      <c r="AC93" s="95">
        <f t="shared" si="33"/>
        <v>45380749404.625824</v>
      </c>
      <c r="AD93" s="91"/>
      <c r="AE93" s="14">
        <v>87</v>
      </c>
      <c r="AF93" s="91">
        <f>武将属性!$D91</f>
        <v>314.86399090363483</v>
      </c>
      <c r="AG93" s="91">
        <f>士兵属性!$D91</f>
        <v>1000.7477813182971</v>
      </c>
      <c r="AH93" s="91">
        <f>士兵属性!$D91</f>
        <v>1000.7477813182971</v>
      </c>
      <c r="AI93" s="92">
        <f>士兵属性!$P91</f>
        <v>2.5000000000000001E-2</v>
      </c>
      <c r="AJ93" s="92">
        <f>士兵属性!$P91</f>
        <v>2.5000000000000001E-2</v>
      </c>
      <c r="AK93" s="92">
        <f>士兵属性!AW91</f>
        <v>0.14413832725567727</v>
      </c>
      <c r="AL93" s="92">
        <f t="shared" si="34"/>
        <v>0.14413832725567727</v>
      </c>
      <c r="AM93" s="91">
        <f>带兵数!$E90</f>
        <v>7444.2913866891213</v>
      </c>
      <c r="AN93" s="91">
        <f>战法技能效用!AR91</f>
        <v>2.6292910957513</v>
      </c>
      <c r="AO93" s="91">
        <f t="shared" si="35"/>
        <v>63313656703.410828</v>
      </c>
      <c r="AP93" s="95">
        <f t="shared" si="36"/>
        <v>338868100.55486077</v>
      </c>
      <c r="AQ93" s="95">
        <f t="shared" si="37"/>
        <v>95361712.548253536</v>
      </c>
      <c r="AR93" s="95">
        <f t="shared" si="37"/>
        <v>95361712.548253536</v>
      </c>
      <c r="AS93" s="95">
        <f t="shared" si="38"/>
        <v>104094987834.76849</v>
      </c>
      <c r="AT93" s="95">
        <f t="shared" si="39"/>
        <v>104094987834.76849</v>
      </c>
      <c r="AU93" s="95">
        <f t="shared" si="40"/>
        <v>93255649241.784683</v>
      </c>
      <c r="AV93" s="95">
        <f t="shared" si="41"/>
        <v>93255649241.784683</v>
      </c>
      <c r="AW93" s="95">
        <f t="shared" si="42"/>
        <v>25639249.539860412</v>
      </c>
      <c r="AX93" s="95">
        <f t="shared" si="43"/>
        <v>52590447962.192108</v>
      </c>
      <c r="AZ93" s="14">
        <f t="shared" si="44"/>
        <v>1.1995552301489005</v>
      </c>
      <c r="BA93" s="14">
        <f t="shared" si="45"/>
        <v>1.9428124693621158</v>
      </c>
      <c r="BD93" s="14">
        <v>87</v>
      </c>
      <c r="BE93" s="95">
        <f>求节点(节奏总纲!$E$4:$E$163,M$7:M$166,$BD93)</f>
        <v>221.14986752293839</v>
      </c>
      <c r="BF93" s="95">
        <f>求节点(节奏总纲!$E$4:$E$163,N$7:N$166,$BD93)</f>
        <v>12090.957608940902</v>
      </c>
      <c r="BG93" s="95">
        <f>求节点(节奏总纲!$E$4:$E$163,O$7:O$166,$BD93)</f>
        <v>12090.957608940902</v>
      </c>
      <c r="BH93" s="95">
        <f>求节点(节奏总纲!$E$4:$E$163,P$7:P$166,$BD93)</f>
        <v>2.5000000000000001E-2</v>
      </c>
      <c r="BI93" s="95">
        <f>求节点(节奏总纲!$E$4:$E$163,Q$7:Q$166,$BD93)</f>
        <v>2.5000000000000001E-2</v>
      </c>
      <c r="BJ93" s="95">
        <f>求节点(节奏总纲!$E$4:$E$163,T$7:T$166,$BD93)</f>
        <v>1.379720980754392</v>
      </c>
      <c r="BK93" s="95">
        <f>求节点(节奏总纲!$E$4:$E$163,U$7:U$166,$BD93)</f>
        <v>5850010583.9989433</v>
      </c>
      <c r="BM93" s="14">
        <v>87</v>
      </c>
      <c r="BN93" s="95">
        <f>求节点(节奏总纲!$E$4:$E$163,AF$7:AF$166,$BD93)</f>
        <v>221.14986752293839</v>
      </c>
      <c r="BO93" s="95">
        <f>求节点(节奏总纲!$E$4:$E$163,AG$7:AG$166,$BD93)</f>
        <v>666.3770425703093</v>
      </c>
      <c r="BP93" s="95">
        <f>求节点(节奏总纲!$E$4:$E$163,AH$7:AH$166,$BD93)</f>
        <v>666.3770425703093</v>
      </c>
      <c r="BQ93" s="95">
        <f>求节点(节奏总纲!$E$4:$E$163,AI$7:AI$166,$BD93)</f>
        <v>2.5000000000000001E-2</v>
      </c>
      <c r="BR93" s="95">
        <f>求节点(节奏总纲!$E$4:$E$163,AJ$7:AJ$166,$BD93)</f>
        <v>2.5000000000000001E-2</v>
      </c>
      <c r="BS93" s="95">
        <f>求节点(节奏总纲!$E$4:$E$163,AM$7:AM$166,$BD93)</f>
        <v>6080.4797732485285</v>
      </c>
      <c r="BT93" s="95">
        <f>求节点(节奏总纲!$E$4:$E$163,AN$7:AN$166,$BD93)</f>
        <v>1.2486431562887474</v>
      </c>
      <c r="BU93" s="95">
        <f>求节点(节奏总纲!$E$4:$E$163,AO$7:AO$166,$BD93)</f>
        <v>4700747147.4155073</v>
      </c>
    </row>
    <row r="94" spans="12:73" x14ac:dyDescent="0.15">
      <c r="L94" s="14">
        <v>88</v>
      </c>
      <c r="M94" s="91">
        <f>武将属性!$D92</f>
        <v>320.05798286664475</v>
      </c>
      <c r="N94" s="91">
        <f>武将属性!$S92</f>
        <v>19485.044395086232</v>
      </c>
      <c r="O94" s="91">
        <f>武将属性!$S92</f>
        <v>19485.044395086232</v>
      </c>
      <c r="P94" s="92">
        <f>武将属性!$AE92</f>
        <v>2.5000000000000001E-2</v>
      </c>
      <c r="Q94" s="92">
        <f>武将属性!$AE92</f>
        <v>2.5000000000000001E-2</v>
      </c>
      <c r="R94" s="92">
        <f>武将属性!BH92</f>
        <v>0.14645679726210545</v>
      </c>
      <c r="S94" s="92">
        <f t="shared" si="26"/>
        <v>0.14645679726210545</v>
      </c>
      <c r="T94" s="91">
        <f>战法技能效用!AL92</f>
        <v>1.8830020230737694</v>
      </c>
      <c r="U94" s="91">
        <f t="shared" si="27"/>
        <v>34867794997.830765</v>
      </c>
      <c r="V94" s="95">
        <f t="shared" si="28"/>
        <v>218241685.0567894</v>
      </c>
      <c r="W94" s="95">
        <f t="shared" si="28"/>
        <v>3584800.3258493193</v>
      </c>
      <c r="X94" s="95">
        <f t="shared" si="28"/>
        <v>3584800.3258493193</v>
      </c>
      <c r="Y94" s="95">
        <f t="shared" si="29"/>
        <v>68146335118.725449</v>
      </c>
      <c r="Z94" s="95">
        <f t="shared" si="30"/>
        <v>68146335118.725449</v>
      </c>
      <c r="AA94" s="95">
        <f t="shared" si="31"/>
        <v>60926843177.610229</v>
      </c>
      <c r="AB94" s="95">
        <f t="shared" si="32"/>
        <v>60926843177.610229</v>
      </c>
      <c r="AC94" s="95">
        <f t="shared" si="33"/>
        <v>48456430441.364471</v>
      </c>
      <c r="AD94" s="91"/>
      <c r="AE94" s="14">
        <v>88</v>
      </c>
      <c r="AF94" s="91">
        <f>武将属性!$D92</f>
        <v>320.05798286664475</v>
      </c>
      <c r="AG94" s="91">
        <f>士兵属性!$D92</f>
        <v>1017.6265919116049</v>
      </c>
      <c r="AH94" s="91">
        <f>士兵属性!$D92</f>
        <v>1017.6265919116049</v>
      </c>
      <c r="AI94" s="92">
        <f>士兵属性!$P92</f>
        <v>2.5000000000000001E-2</v>
      </c>
      <c r="AJ94" s="92">
        <f>士兵属性!$P92</f>
        <v>2.5000000000000001E-2</v>
      </c>
      <c r="AK94" s="92">
        <f>士兵属性!AW92</f>
        <v>0.14645679726210545</v>
      </c>
      <c r="AL94" s="92">
        <f t="shared" si="34"/>
        <v>0.14645679726210545</v>
      </c>
      <c r="AM94" s="91">
        <f>带兵数!$E91</f>
        <v>7511.829617379196</v>
      </c>
      <c r="AN94" s="91">
        <f>战法技能效用!AR92</f>
        <v>2.6864198088356446</v>
      </c>
      <c r="AO94" s="91">
        <f t="shared" si="35"/>
        <v>70193954730.430969</v>
      </c>
      <c r="AP94" s="95">
        <f t="shared" si="36"/>
        <v>367403784.34901494</v>
      </c>
      <c r="AQ94" s="95">
        <f t="shared" si="37"/>
        <v>103354367.96292937</v>
      </c>
      <c r="AR94" s="95">
        <f t="shared" si="37"/>
        <v>103354367.96292937</v>
      </c>
      <c r="AS94" s="95">
        <f t="shared" si="38"/>
        <v>114722452796.4073</v>
      </c>
      <c r="AT94" s="95">
        <f t="shared" si="39"/>
        <v>114722452796.4073</v>
      </c>
      <c r="AU94" s="95">
        <f t="shared" si="40"/>
        <v>102568639653.18152</v>
      </c>
      <c r="AV94" s="95">
        <f t="shared" si="41"/>
        <v>102568639653.18152</v>
      </c>
      <c r="AW94" s="95">
        <f t="shared" si="42"/>
        <v>28002805.86395641</v>
      </c>
      <c r="AX94" s="95">
        <f t="shared" si="43"/>
        <v>57061408457.716415</v>
      </c>
      <c r="AZ94" s="14">
        <f t="shared" si="44"/>
        <v>1.2312763549004895</v>
      </c>
      <c r="BA94" s="14">
        <f t="shared" si="45"/>
        <v>2.0131457906873078</v>
      </c>
      <c r="BD94" s="14">
        <v>88</v>
      </c>
      <c r="BE94" s="95">
        <f>求节点(节奏总纲!$E$4:$E$163,M$7:M$166,$BD94)</f>
        <v>221.88816748704076</v>
      </c>
      <c r="BF94" s="95">
        <f>求节点(节奏总纲!$E$4:$E$163,N$7:N$166,$BD94)</f>
        <v>12146.12046450577</v>
      </c>
      <c r="BG94" s="95">
        <f>求节点(节奏总纲!$E$4:$E$163,O$7:O$166,$BD94)</f>
        <v>12146.12046450577</v>
      </c>
      <c r="BH94" s="95">
        <f>求节点(节奏总纲!$E$4:$E$163,P$7:P$166,$BD94)</f>
        <v>2.5000000000000001E-2</v>
      </c>
      <c r="BI94" s="95">
        <f>求节点(节奏总纲!$E$4:$E$163,Q$7:Q$166,$BD94)</f>
        <v>2.5000000000000001E-2</v>
      </c>
      <c r="BJ94" s="95">
        <f>求节点(节奏总纲!$E$4:$E$163,T$7:T$166,$BD94)</f>
        <v>1.3829129119461947</v>
      </c>
      <c r="BK94" s="95">
        <f>求节点(节奏总纲!$E$4:$E$163,U$7:U$166,$BD94)</f>
        <v>5938266450.678875</v>
      </c>
      <c r="BM94" s="14">
        <v>88</v>
      </c>
      <c r="BN94" s="95">
        <f>求节点(节奏总纲!$E$4:$E$163,AF$7:AF$166,$BD94)</f>
        <v>221.88816748704076</v>
      </c>
      <c r="BO94" s="95">
        <f>求节点(节奏总纲!$E$4:$E$163,AG$7:AG$166,$BD94)</f>
        <v>668.38349266006912</v>
      </c>
      <c r="BP94" s="95">
        <f>求节点(节奏总纲!$E$4:$E$163,AH$7:AH$166,$BD94)</f>
        <v>668.38349266006912</v>
      </c>
      <c r="BQ94" s="95">
        <f>求节点(节奏总纲!$E$4:$E$163,AI$7:AI$166,$BD94)</f>
        <v>2.5000000000000001E-2</v>
      </c>
      <c r="BR94" s="95">
        <f>求节点(节奏总纲!$E$4:$E$163,AJ$7:AJ$166,$BD94)</f>
        <v>2.5000000000000001E-2</v>
      </c>
      <c r="BS94" s="95">
        <f>求节点(节奏总纲!$E$4:$E$163,AM$7:AM$166,$BD94)</f>
        <v>6091.5782330496386</v>
      </c>
      <c r="BT94" s="95">
        <f>求节点(节奏总纲!$E$4:$E$163,AN$7:AN$166,$BD94)</f>
        <v>1.2631502705289759</v>
      </c>
      <c r="BU94" s="95">
        <f>求节点(节奏总纲!$E$4:$E$163,AO$7:AO$166,$BD94)</f>
        <v>4821051784.6223192</v>
      </c>
    </row>
    <row r="95" spans="12:73" x14ac:dyDescent="0.15">
      <c r="L95" s="14">
        <v>89</v>
      </c>
      <c r="M95" s="91">
        <f>武将属性!$D93</f>
        <v>325.13274404879286</v>
      </c>
      <c r="N95" s="91">
        <f>武将属性!$S93</f>
        <v>19731.072197543115</v>
      </c>
      <c r="O95" s="91">
        <f>武将属性!$S93</f>
        <v>19731.072197543115</v>
      </c>
      <c r="P95" s="92">
        <f>武将属性!$AE93</f>
        <v>2.5000000000000001E-2</v>
      </c>
      <c r="Q95" s="92">
        <f>武将属性!$AE93</f>
        <v>2.5000000000000001E-2</v>
      </c>
      <c r="R95" s="92">
        <f>武将属性!BH93</f>
        <v>0.14877526726853363</v>
      </c>
      <c r="S95" s="92">
        <f t="shared" si="26"/>
        <v>0.14877526726853363</v>
      </c>
      <c r="T95" s="91">
        <f>战法技能效用!AL93</f>
        <v>1.9142106444916909</v>
      </c>
      <c r="U95" s="91">
        <f t="shared" si="27"/>
        <v>37261630438.133026</v>
      </c>
      <c r="V95" s="95">
        <f t="shared" si="28"/>
        <v>231674091.06974894</v>
      </c>
      <c r="W95" s="95">
        <f t="shared" si="28"/>
        <v>3817574.2402836452</v>
      </c>
      <c r="X95" s="95">
        <f t="shared" si="28"/>
        <v>3817574.2402836452</v>
      </c>
      <c r="Y95" s="95">
        <f t="shared" si="29"/>
        <v>73487641906.846252</v>
      </c>
      <c r="Z95" s="95">
        <f t="shared" si="30"/>
        <v>73487641906.846252</v>
      </c>
      <c r="AA95" s="95">
        <f t="shared" si="31"/>
        <v>65569685473.48587</v>
      </c>
      <c r="AB95" s="95">
        <f t="shared" si="32"/>
        <v>65569685473.48587</v>
      </c>
      <c r="AC95" s="95">
        <f t="shared" si="33"/>
        <v>51694844431.985733</v>
      </c>
      <c r="AD95" s="91"/>
      <c r="AE95" s="14">
        <v>89</v>
      </c>
      <c r="AF95" s="91">
        <f>武将属性!$D93</f>
        <v>325.13274404879286</v>
      </c>
      <c r="AG95" s="91">
        <f>士兵属性!$D93</f>
        <v>1035.1262670458379</v>
      </c>
      <c r="AH95" s="91">
        <f>士兵属性!$D93</f>
        <v>1035.1262670458379</v>
      </c>
      <c r="AI95" s="92">
        <f>士兵属性!$P93</f>
        <v>2.5000000000000001E-2</v>
      </c>
      <c r="AJ95" s="92">
        <f>士兵属性!$P93</f>
        <v>2.5000000000000001E-2</v>
      </c>
      <c r="AK95" s="92">
        <f>士兵属性!AW93</f>
        <v>0.14877526726853363</v>
      </c>
      <c r="AL95" s="92">
        <f t="shared" si="34"/>
        <v>0.14877526726853363</v>
      </c>
      <c r="AM95" s="91">
        <f>带兵数!$E92</f>
        <v>7578.897495775007</v>
      </c>
      <c r="AN95" s="91">
        <f>战法技能效用!AR93</f>
        <v>2.7435681107904526</v>
      </c>
      <c r="AO95" s="91">
        <f t="shared" si="35"/>
        <v>77764036021.386856</v>
      </c>
      <c r="AP95" s="95">
        <f t="shared" si="36"/>
        <v>398295132.92218876</v>
      </c>
      <c r="AQ95" s="95">
        <f t="shared" si="37"/>
        <v>111896724.31782869</v>
      </c>
      <c r="AR95" s="95">
        <f t="shared" si="37"/>
        <v>111896724.31782869</v>
      </c>
      <c r="AS95" s="95">
        <f t="shared" si="38"/>
        <v>126340282447.09262</v>
      </c>
      <c r="AT95" s="95">
        <f t="shared" si="39"/>
        <v>126340282447.09262</v>
      </c>
      <c r="AU95" s="95">
        <f t="shared" si="40"/>
        <v>112727696354.55492</v>
      </c>
      <c r="AV95" s="95">
        <f t="shared" si="41"/>
        <v>112727696354.55492</v>
      </c>
      <c r="AW95" s="95">
        <f t="shared" si="42"/>
        <v>30565722.416048303</v>
      </c>
      <c r="AX95" s="95">
        <f t="shared" si="43"/>
        <v>61880663105.293076</v>
      </c>
      <c r="AZ95" s="14">
        <f t="shared" si="44"/>
        <v>1.2646994819962016</v>
      </c>
      <c r="BA95" s="14">
        <f t="shared" si="45"/>
        <v>2.08697351959683</v>
      </c>
      <c r="BD95" s="14">
        <v>89</v>
      </c>
      <c r="BE95" s="95">
        <f>求节点(节奏总纲!$E$4:$E$163,M$7:M$166,$BD95)</f>
        <v>222.62646745114313</v>
      </c>
      <c r="BF95" s="95">
        <f>求节点(节奏总纲!$E$4:$E$163,N$7:N$166,$BD95)</f>
        <v>12201.283320070639</v>
      </c>
      <c r="BG95" s="95">
        <f>求节点(节奏总纲!$E$4:$E$163,O$7:O$166,$BD95)</f>
        <v>12201.283320070639</v>
      </c>
      <c r="BH95" s="95">
        <f>求节点(节奏总纲!$E$4:$E$163,P$7:P$166,$BD95)</f>
        <v>2.5000000000000001E-2</v>
      </c>
      <c r="BI95" s="95">
        <f>求节点(节奏总纲!$E$4:$E$163,Q$7:Q$166,$BD95)</f>
        <v>2.5000000000000001E-2</v>
      </c>
      <c r="BJ95" s="95">
        <f>求节点(节奏总纲!$E$4:$E$163,T$7:T$166,$BD95)</f>
        <v>1.3861048431379976</v>
      </c>
      <c r="BK95" s="95">
        <f>求节点(节奏总纲!$E$4:$E$163,U$7:U$166,$BD95)</f>
        <v>6026522317.3588066</v>
      </c>
      <c r="BM95" s="14">
        <v>89</v>
      </c>
      <c r="BN95" s="95">
        <f>求节点(节奏总纲!$E$4:$E$163,AF$7:AF$166,$BD95)</f>
        <v>222.62646745114313</v>
      </c>
      <c r="BO95" s="95">
        <f>求节点(节奏总纲!$E$4:$E$163,AG$7:AG$166,$BD95)</f>
        <v>670.38994274982883</v>
      </c>
      <c r="BP95" s="95">
        <f>求节点(节奏总纲!$E$4:$E$163,AH$7:AH$166,$BD95)</f>
        <v>670.38994274982883</v>
      </c>
      <c r="BQ95" s="95">
        <f>求节点(节奏总纲!$E$4:$E$163,AI$7:AI$166,$BD95)</f>
        <v>2.5000000000000001E-2</v>
      </c>
      <c r="BR95" s="95">
        <f>求节点(节奏总纲!$E$4:$E$163,AJ$7:AJ$166,$BD95)</f>
        <v>2.5000000000000001E-2</v>
      </c>
      <c r="BS95" s="95">
        <f>求节点(节奏总纲!$E$4:$E$163,AM$7:AM$166,$BD95)</f>
        <v>6102.6766928507477</v>
      </c>
      <c r="BT95" s="95">
        <f>求节点(节奏总纲!$E$4:$E$163,AN$7:AN$166,$BD95)</f>
        <v>1.2776573847692041</v>
      </c>
      <c r="BU95" s="95">
        <f>求节点(节奏总纲!$E$4:$E$163,AO$7:AO$166,$BD95)</f>
        <v>4941356421.8291311</v>
      </c>
    </row>
    <row r="96" spans="12:73" x14ac:dyDescent="0.15">
      <c r="L96" s="14">
        <v>90</v>
      </c>
      <c r="M96" s="91">
        <f>武将属性!$D94</f>
        <v>330.17876899104181</v>
      </c>
      <c r="N96" s="91">
        <f>武将属性!$S94</f>
        <v>19977.099999999999</v>
      </c>
      <c r="O96" s="91">
        <f>武将属性!$S94</f>
        <v>19977.099999999999</v>
      </c>
      <c r="P96" s="92">
        <f>武将属性!$AE94</f>
        <v>2.5000000000000001E-2</v>
      </c>
      <c r="Q96" s="92">
        <f>武将属性!$AE94</f>
        <v>2.5000000000000001E-2</v>
      </c>
      <c r="R96" s="92">
        <f>武将属性!BH94</f>
        <v>0.15109373727496184</v>
      </c>
      <c r="S96" s="92">
        <f t="shared" si="26"/>
        <v>0.15109373727496184</v>
      </c>
      <c r="T96" s="91">
        <f>战法技能效用!AL94</f>
        <v>1.9453735832030079</v>
      </c>
      <c r="U96" s="91">
        <f t="shared" si="27"/>
        <v>39783586057.048576</v>
      </c>
      <c r="V96" s="95">
        <f t="shared" si="28"/>
        <v>245775996.09468266</v>
      </c>
      <c r="W96" s="95">
        <f t="shared" si="28"/>
        <v>4062151.9558939701</v>
      </c>
      <c r="X96" s="95">
        <f t="shared" si="28"/>
        <v>4062151.9558939701</v>
      </c>
      <c r="Y96" s="95">
        <f t="shared" si="29"/>
        <v>79170747159.111633</v>
      </c>
      <c r="Z96" s="95">
        <f t="shared" si="30"/>
        <v>79170747159.111633</v>
      </c>
      <c r="AA96" s="95">
        <f t="shared" si="31"/>
        <v>70498182042.237198</v>
      </c>
      <c r="AB96" s="95">
        <f t="shared" si="32"/>
        <v>70498182042.237198</v>
      </c>
      <c r="AC96" s="95">
        <f t="shared" si="33"/>
        <v>55103377242.788445</v>
      </c>
      <c r="AD96" s="91"/>
      <c r="AE96" s="14">
        <v>90</v>
      </c>
      <c r="AF96" s="91">
        <f>武将属性!$D94</f>
        <v>330.17876899104181</v>
      </c>
      <c r="AG96" s="91">
        <f>士兵属性!$D94</f>
        <v>1053.5470795957408</v>
      </c>
      <c r="AH96" s="91">
        <f>士兵属性!$D94</f>
        <v>1053.5470795957408</v>
      </c>
      <c r="AI96" s="92">
        <f>士兵属性!$P94</f>
        <v>2.5000000000000001E-2</v>
      </c>
      <c r="AJ96" s="92">
        <f>士兵属性!$P94</f>
        <v>2.5000000000000001E-2</v>
      </c>
      <c r="AK96" s="92">
        <f>士兵属性!AW94</f>
        <v>0.15109373727496184</v>
      </c>
      <c r="AL96" s="92">
        <f t="shared" si="34"/>
        <v>0.15109373727496184</v>
      </c>
      <c r="AM96" s="91">
        <f>带兵数!$E93</f>
        <v>7639.7214321439733</v>
      </c>
      <c r="AN96" s="91">
        <f>战法技能效用!AR94</f>
        <v>2.8006289914345746</v>
      </c>
      <c r="AO96" s="91">
        <f t="shared" si="35"/>
        <v>86024498162.432892</v>
      </c>
      <c r="AP96" s="95">
        <f t="shared" si="36"/>
        <v>431364462.75580072</v>
      </c>
      <c r="AQ96" s="95">
        <f t="shared" si="37"/>
        <v>120916217.61445653</v>
      </c>
      <c r="AR96" s="95">
        <f t="shared" si="37"/>
        <v>120916217.61445653</v>
      </c>
      <c r="AS96" s="95">
        <f t="shared" si="38"/>
        <v>138953548584.57794</v>
      </c>
      <c r="AT96" s="95">
        <f t="shared" si="39"/>
        <v>138953548584.57794</v>
      </c>
      <c r="AU96" s="95">
        <f t="shared" si="40"/>
        <v>123732223264.77721</v>
      </c>
      <c r="AV96" s="95">
        <f t="shared" si="41"/>
        <v>123732223264.77721</v>
      </c>
      <c r="AW96" s="95">
        <f t="shared" si="42"/>
        <v>33349626.442524195</v>
      </c>
      <c r="AX96" s="95">
        <f t="shared" si="43"/>
        <v>67036760615.452301</v>
      </c>
      <c r="AZ96" s="14">
        <f t="shared" si="44"/>
        <v>1.2986378041386479</v>
      </c>
      <c r="BA96" s="14">
        <f t="shared" si="45"/>
        <v>2.1623113119836939</v>
      </c>
      <c r="BD96" s="14">
        <v>90</v>
      </c>
      <c r="BE96" s="95">
        <f>求节点(节奏总纲!$E$4:$E$163,M$7:M$166,$BD96)</f>
        <v>223.3297662334156</v>
      </c>
      <c r="BF96" s="95">
        <f>求节点(节奏总纲!$E$4:$E$163,N$7:N$166,$BD96)</f>
        <v>12255.316147874564</v>
      </c>
      <c r="BG96" s="95">
        <f>求节点(节奏总纲!$E$4:$E$163,O$7:O$166,$BD96)</f>
        <v>12255.316147874564</v>
      </c>
      <c r="BH96" s="95">
        <f>求节点(节奏总纲!$E$4:$E$163,P$7:P$166,$BD96)</f>
        <v>2.5000000000000001E-2</v>
      </c>
      <c r="BI96" s="95">
        <f>求节点(节奏总纲!$E$4:$E$163,Q$7:Q$166,$BD96)</f>
        <v>2.5000000000000001E-2</v>
      </c>
      <c r="BJ96" s="95">
        <f>求节点(节奏总纲!$E$4:$E$163,T$7:T$166,$BD96)</f>
        <v>1.3892595277208628</v>
      </c>
      <c r="BK96" s="95">
        <f>求节点(节奏总纲!$E$4:$E$163,U$7:U$166,$BD96)</f>
        <v>6115802627.2321215</v>
      </c>
      <c r="BM96" s="14">
        <v>90</v>
      </c>
      <c r="BN96" s="95">
        <f>求节点(节奏总纲!$E$4:$E$163,AF$7:AF$166,$BD96)</f>
        <v>223.3297662334156</v>
      </c>
      <c r="BO96" s="95">
        <f>求节点(节奏总纲!$E$4:$E$163,AG$7:AG$166,$BD96)</f>
        <v>672.38127492875856</v>
      </c>
      <c r="BP96" s="95">
        <f>求节点(节奏总纲!$E$4:$E$163,AH$7:AH$166,$BD96)</f>
        <v>672.38127492875856</v>
      </c>
      <c r="BQ96" s="95">
        <f>求节点(节奏总纲!$E$4:$E$163,AI$7:AI$166,$BD96)</f>
        <v>2.5000000000000001E-2</v>
      </c>
      <c r="BR96" s="95">
        <f>求节点(节奏总纲!$E$4:$E$163,AJ$7:AJ$166,$BD96)</f>
        <v>2.5000000000000001E-2</v>
      </c>
      <c r="BS96" s="95">
        <f>求节点(节奏总纲!$E$4:$E$163,AM$7:AM$166,$BD96)</f>
        <v>6113.3909789970648</v>
      </c>
      <c r="BT96" s="95">
        <f>求节点(节奏总纲!$E$4:$E$163,AN$7:AN$166,$BD96)</f>
        <v>1.2920343949123003</v>
      </c>
      <c r="BU96" s="95">
        <f>求节点(节奏总纲!$E$4:$E$163,AO$7:AO$166,$BD96)</f>
        <v>5068142233.7396746</v>
      </c>
    </row>
    <row r="97" spans="12:73" x14ac:dyDescent="0.15">
      <c r="L97" s="14">
        <v>91</v>
      </c>
      <c r="M97" s="91">
        <f>武将属性!$D95</f>
        <v>335.40988989078738</v>
      </c>
      <c r="N97" s="91">
        <f>武将属性!$S95</f>
        <v>20230.900000000001</v>
      </c>
      <c r="O97" s="91">
        <f>武将属性!$S95</f>
        <v>20230.900000000001</v>
      </c>
      <c r="P97" s="92">
        <f>武将属性!$AE95</f>
        <v>2.5000000000000001E-2</v>
      </c>
      <c r="Q97" s="92">
        <f>武将属性!$AE95</f>
        <v>2.5000000000000001E-2</v>
      </c>
      <c r="R97" s="92">
        <f>武将属性!BH95</f>
        <v>0.15341220728139002</v>
      </c>
      <c r="S97" s="92">
        <f t="shared" si="26"/>
        <v>0.15341220728139002</v>
      </c>
      <c r="T97" s="91">
        <f>战法技能效用!AL95</f>
        <v>1.9757830679748301</v>
      </c>
      <c r="U97" s="91">
        <f t="shared" si="27"/>
        <v>42478153895.083344</v>
      </c>
      <c r="V97" s="95">
        <f t="shared" si="28"/>
        <v>262346213.68606582</v>
      </c>
      <c r="W97" s="95">
        <f t="shared" si="28"/>
        <v>4349461.2027002415</v>
      </c>
      <c r="X97" s="95">
        <f t="shared" si="28"/>
        <v>4349461.2027002415</v>
      </c>
      <c r="Y97" s="95">
        <f t="shared" si="29"/>
        <v>85847331361.666656</v>
      </c>
      <c r="Z97" s="95">
        <f t="shared" si="30"/>
        <v>85847331361.666656</v>
      </c>
      <c r="AA97" s="95">
        <f t="shared" si="31"/>
        <v>76289737606.566833</v>
      </c>
      <c r="AB97" s="95">
        <f t="shared" si="32"/>
        <v>76289737606.566833</v>
      </c>
      <c r="AC97" s="95">
        <f t="shared" si="33"/>
        <v>59139737430.922562</v>
      </c>
      <c r="AD97" s="91"/>
      <c r="AE97" s="14">
        <v>91</v>
      </c>
      <c r="AF97" s="91">
        <f>武将属性!$D95</f>
        <v>335.40988989078738</v>
      </c>
      <c r="AG97" s="91">
        <f>士兵属性!$D95</f>
        <v>1073.8008821700166</v>
      </c>
      <c r="AH97" s="91">
        <f>士兵属性!$D95</f>
        <v>1073.8008821700166</v>
      </c>
      <c r="AI97" s="92">
        <f>士兵属性!$P95</f>
        <v>2.5000000000000001E-2</v>
      </c>
      <c r="AJ97" s="92">
        <f>士兵属性!$P95</f>
        <v>2.5000000000000001E-2</v>
      </c>
      <c r="AK97" s="92">
        <f>士兵属性!AW95</f>
        <v>0.15341220728139002</v>
      </c>
      <c r="AL97" s="92">
        <f t="shared" si="34"/>
        <v>0.15341220728139002</v>
      </c>
      <c r="AM97" s="91">
        <f>带兵数!$E94</f>
        <v>7708.542162617312</v>
      </c>
      <c r="AN97" s="91">
        <f>战法技能效用!AR95</f>
        <v>2.8965730524483311</v>
      </c>
      <c r="AO97" s="91">
        <f t="shared" si="35"/>
        <v>97539458488.534592</v>
      </c>
      <c r="AP97" s="95">
        <f t="shared" si="36"/>
        <v>476849833.54525059</v>
      </c>
      <c r="AQ97" s="95">
        <f t="shared" si="37"/>
        <v>133222855.01392378</v>
      </c>
      <c r="AR97" s="95">
        <f t="shared" si="37"/>
        <v>133222855.01392378</v>
      </c>
      <c r="AS97" s="95">
        <f t="shared" si="38"/>
        <v>156039170891.56372</v>
      </c>
      <c r="AT97" s="95">
        <f t="shared" si="39"/>
        <v>156039170891.56372</v>
      </c>
      <c r="AU97" s="95">
        <f t="shared" si="40"/>
        <v>138666947648.17355</v>
      </c>
      <c r="AV97" s="95">
        <f t="shared" si="41"/>
        <v>138666947648.17355</v>
      </c>
      <c r="AW97" s="95">
        <f t="shared" si="42"/>
        <v>37115920.551853761</v>
      </c>
      <c r="AX97" s="95">
        <f t="shared" si="43"/>
        <v>73425965489.995911</v>
      </c>
      <c r="AZ97" s="14">
        <f t="shared" si="44"/>
        <v>1.3392189850784797</v>
      </c>
      <c r="BA97" s="14">
        <f t="shared" si="45"/>
        <v>2.2962264021512562</v>
      </c>
      <c r="BD97" s="14">
        <v>91</v>
      </c>
      <c r="BE97" s="95">
        <f>求节点(节奏总纲!$E$4:$E$163,M$7:M$166,$BD97)</f>
        <v>224.00213051954805</v>
      </c>
      <c r="BF97" s="95">
        <f>求节点(节奏总纲!$E$4:$E$163,N$7:N$166,$BD97)</f>
        <v>12308.350242562021</v>
      </c>
      <c r="BG97" s="95">
        <f>求节点(节奏总纲!$E$4:$E$163,O$7:O$166,$BD97)</f>
        <v>12308.350242562021</v>
      </c>
      <c r="BH97" s="95">
        <f>求节点(节奏总纲!$E$4:$E$163,P$7:P$166,$BD97)</f>
        <v>2.5000000000000001E-2</v>
      </c>
      <c r="BI97" s="95">
        <f>求节点(节奏总纲!$E$4:$E$163,Q$7:Q$166,$BD97)</f>
        <v>2.5000000000000001E-2</v>
      </c>
      <c r="BJ97" s="95">
        <f>求节点(节奏总纲!$E$4:$E$163,T$7:T$166,$BD97)</f>
        <v>1.392381293270136</v>
      </c>
      <c r="BK97" s="95">
        <f>求节点(节奏总纲!$E$4:$E$163,U$7:U$166,$BD97)</f>
        <v>6205988353.2186813</v>
      </c>
      <c r="BM97" s="14">
        <v>91</v>
      </c>
      <c r="BN97" s="95">
        <f>求节点(节奏总纲!$E$4:$E$163,AF$7:AF$166,$BD97)</f>
        <v>224.00213051954805</v>
      </c>
      <c r="BO97" s="95">
        <f>求节点(节奏总纲!$E$4:$E$163,AG$7:AG$166,$BD97)</f>
        <v>674.35924570302257</v>
      </c>
      <c r="BP97" s="95">
        <f>求节点(节奏总纲!$E$4:$E$163,AH$7:AH$166,$BD97)</f>
        <v>674.35924570302257</v>
      </c>
      <c r="BQ97" s="95">
        <f>求节点(节奏总纲!$E$4:$E$163,AI$7:AI$166,$BD97)</f>
        <v>2.5000000000000001E-2</v>
      </c>
      <c r="BR97" s="95">
        <f>求节点(节奏总纲!$E$4:$E$163,AJ$7:AJ$166,$BD97)</f>
        <v>2.5000000000000001E-2</v>
      </c>
      <c r="BS97" s="95">
        <f>求节点(节奏总纲!$E$4:$E$163,AM$7:AM$166,$BD97)</f>
        <v>6123.7657275100801</v>
      </c>
      <c r="BT97" s="95">
        <f>求节点(节奏总纲!$E$4:$E$163,AN$7:AN$166,$BD97)</f>
        <v>1.3062964173755491</v>
      </c>
      <c r="BU97" s="95">
        <f>求节点(节奏总纲!$E$4:$E$163,AO$7:AO$166,$BD97)</f>
        <v>5200656191.4834023</v>
      </c>
    </row>
    <row r="98" spans="12:73" x14ac:dyDescent="0.15">
      <c r="L98" s="14">
        <v>92</v>
      </c>
      <c r="M98" s="91">
        <f>武将属性!$D96</f>
        <v>340.65757765487024</v>
      </c>
      <c r="N98" s="91">
        <f>武将属性!$S96</f>
        <v>20484.7</v>
      </c>
      <c r="O98" s="91">
        <f>武将属性!$S96</f>
        <v>20484.7</v>
      </c>
      <c r="P98" s="92">
        <f>武将属性!$AE96</f>
        <v>2.5000000000000001E-2</v>
      </c>
      <c r="Q98" s="92">
        <f>武将属性!$AE96</f>
        <v>2.5000000000000001E-2</v>
      </c>
      <c r="R98" s="92">
        <f>武将属性!BH96</f>
        <v>0.15347900973209266</v>
      </c>
      <c r="S98" s="92">
        <f t="shared" si="26"/>
        <v>0.15347900973209266</v>
      </c>
      <c r="T98" s="91">
        <f>战法技能效用!AL96</f>
        <v>2.0060812915011002</v>
      </c>
      <c r="U98" s="91">
        <f t="shared" si="27"/>
        <v>45142524542.926582</v>
      </c>
      <c r="V98" s="95">
        <f t="shared" si="28"/>
        <v>278522494.89330274</v>
      </c>
      <c r="W98" s="95">
        <f t="shared" si="28"/>
        <v>4631788.5266927751</v>
      </c>
      <c r="X98" s="95">
        <f t="shared" si="28"/>
        <v>4631788.5266927751</v>
      </c>
      <c r="Y98" s="95">
        <f t="shared" si="29"/>
        <v>92566632617.31073</v>
      </c>
      <c r="Z98" s="95">
        <f t="shared" si="30"/>
        <v>92566632617.31073</v>
      </c>
      <c r="AA98" s="95">
        <f t="shared" si="31"/>
        <v>82256198536.963867</v>
      </c>
      <c r="AB98" s="95">
        <f t="shared" si="32"/>
        <v>82256198536.963867</v>
      </c>
      <c r="AC98" s="95">
        <f t="shared" si="33"/>
        <v>63125903282.119377</v>
      </c>
      <c r="AD98" s="91"/>
      <c r="AE98" s="14">
        <v>92</v>
      </c>
      <c r="AF98" s="91">
        <f>武将属性!$D96</f>
        <v>340.65757765487024</v>
      </c>
      <c r="AG98" s="91">
        <f>士兵属性!$D96</f>
        <v>1095.0579250157678</v>
      </c>
      <c r="AH98" s="91">
        <f>士兵属性!$D96</f>
        <v>1095.0579250157678</v>
      </c>
      <c r="AI98" s="92">
        <f>士兵属性!$P96</f>
        <v>2.5000000000000001E-2</v>
      </c>
      <c r="AJ98" s="92">
        <f>士兵属性!$P96</f>
        <v>2.5000000000000001E-2</v>
      </c>
      <c r="AK98" s="92">
        <f>士兵属性!AW96</f>
        <v>0.15347900973209266</v>
      </c>
      <c r="AL98" s="92">
        <f t="shared" si="34"/>
        <v>0.15347900973209266</v>
      </c>
      <c r="AM98" s="91">
        <f>带兵数!$E95</f>
        <v>7772.4285339835969</v>
      </c>
      <c r="AN98" s="91">
        <f>战法技能效用!AR96</f>
        <v>2.9857620686016633</v>
      </c>
      <c r="AO98" s="91">
        <f t="shared" si="35"/>
        <v>109603789977.93903</v>
      </c>
      <c r="AP98" s="95">
        <f t="shared" si="36"/>
        <v>522958697.90454584</v>
      </c>
      <c r="AQ98" s="95">
        <f t="shared" si="37"/>
        <v>145510169.12229693</v>
      </c>
      <c r="AR98" s="95">
        <f t="shared" si="37"/>
        <v>145510169.12229693</v>
      </c>
      <c r="AS98" s="95">
        <f t="shared" si="38"/>
        <v>173804725113.86115</v>
      </c>
      <c r="AT98" s="95">
        <f t="shared" si="39"/>
        <v>173804725113.86115</v>
      </c>
      <c r="AU98" s="95">
        <f t="shared" si="40"/>
        <v>154445674120.31607</v>
      </c>
      <c r="AV98" s="95">
        <f t="shared" si="41"/>
        <v>154445674120.31607</v>
      </c>
      <c r="AW98" s="95">
        <f t="shared" si="42"/>
        <v>41001873.010748282</v>
      </c>
      <c r="AX98" s="95">
        <f t="shared" si="43"/>
        <v>79955632636.976929</v>
      </c>
      <c r="AZ98" s="14">
        <f t="shared" si="44"/>
        <v>1.3810787115242025</v>
      </c>
      <c r="BA98" s="14">
        <f t="shared" si="45"/>
        <v>2.4279499449286543</v>
      </c>
      <c r="BD98" s="14">
        <v>92</v>
      </c>
      <c r="BE98" s="95">
        <f>求节点(节奏总纲!$E$4:$E$163,M$7:M$166,$BD98)</f>
        <v>224.6744948056805</v>
      </c>
      <c r="BF98" s="95">
        <f>求节点(节奏总纲!$E$4:$E$163,N$7:N$166,$BD98)</f>
        <v>12361.384337249476</v>
      </c>
      <c r="BG98" s="95">
        <f>求节点(节奏总纲!$E$4:$E$163,O$7:O$166,$BD98)</f>
        <v>12361.384337249476</v>
      </c>
      <c r="BH98" s="95">
        <f>求节点(节奏总纲!$E$4:$E$163,P$7:P$166,$BD98)</f>
        <v>2.5000000000000001E-2</v>
      </c>
      <c r="BI98" s="95">
        <f>求节点(节奏总纲!$E$4:$E$163,Q$7:Q$166,$BD98)</f>
        <v>2.5000000000000001E-2</v>
      </c>
      <c r="BJ98" s="95">
        <f>求节点(节奏总纲!$E$4:$E$163,T$7:T$166,$BD98)</f>
        <v>1.3955030588194095</v>
      </c>
      <c r="BK98" s="95">
        <f>求节点(节奏总纲!$E$4:$E$163,U$7:U$166,$BD98)</f>
        <v>6296174079.2052412</v>
      </c>
      <c r="BM98" s="14">
        <v>92</v>
      </c>
      <c r="BN98" s="95">
        <f>求节点(节奏总纲!$E$4:$E$163,AF$7:AF$166,$BD98)</f>
        <v>224.6744948056805</v>
      </c>
      <c r="BO98" s="95">
        <f>求节点(节奏总纲!$E$4:$E$163,AG$7:AG$166,$BD98)</f>
        <v>676.33721647728646</v>
      </c>
      <c r="BP98" s="95">
        <f>求节点(节奏总纲!$E$4:$E$163,AH$7:AH$166,$BD98)</f>
        <v>676.33721647728646</v>
      </c>
      <c r="BQ98" s="95">
        <f>求节点(节奏总纲!$E$4:$E$163,AI$7:AI$166,$BD98)</f>
        <v>2.5000000000000001E-2</v>
      </c>
      <c r="BR98" s="95">
        <f>求节点(节奏总纲!$E$4:$E$163,AJ$7:AJ$166,$BD98)</f>
        <v>2.5000000000000001E-2</v>
      </c>
      <c r="BS98" s="95">
        <f>求节点(节奏总纲!$E$4:$E$163,AM$7:AM$166,$BD98)</f>
        <v>6134.1404760230953</v>
      </c>
      <c r="BT98" s="95">
        <f>求节点(节奏总纲!$E$4:$E$163,AN$7:AN$166,$BD98)</f>
        <v>1.3205584398387979</v>
      </c>
      <c r="BU98" s="95">
        <f>求节点(节奏总纲!$E$4:$E$163,AO$7:AO$166,$BD98)</f>
        <v>5333170149.227129</v>
      </c>
    </row>
    <row r="99" spans="12:73" x14ac:dyDescent="0.15">
      <c r="L99" s="14">
        <v>93</v>
      </c>
      <c r="M99" s="91">
        <f>武将属性!$D97</f>
        <v>345.90526541895315</v>
      </c>
      <c r="N99" s="91">
        <f>武将属性!$S97</f>
        <v>20738.5</v>
      </c>
      <c r="O99" s="91">
        <f>武将属性!$S97</f>
        <v>20738.5</v>
      </c>
      <c r="P99" s="92">
        <f>武将属性!$AE97</f>
        <v>2.5000000000000001E-2</v>
      </c>
      <c r="Q99" s="92">
        <f>武将属性!$AE97</f>
        <v>2.5000000000000001E-2</v>
      </c>
      <c r="R99" s="92">
        <f>武将属性!BH97</f>
        <v>0.15347900973209266</v>
      </c>
      <c r="S99" s="92">
        <f t="shared" si="26"/>
        <v>0.15347900973209266</v>
      </c>
      <c r="T99" s="91">
        <f>战法技能效用!AL97</f>
        <v>2.0363583749236591</v>
      </c>
      <c r="U99" s="91">
        <f t="shared" si="27"/>
        <v>47931944132.555481</v>
      </c>
      <c r="V99" s="95">
        <f t="shared" si="28"/>
        <v>295348721.84411407</v>
      </c>
      <c r="W99" s="95">
        <f t="shared" si="28"/>
        <v>4926232.7564981487</v>
      </c>
      <c r="X99" s="95">
        <f t="shared" si="28"/>
        <v>4926232.7564981487</v>
      </c>
      <c r="Y99" s="95">
        <f t="shared" si="29"/>
        <v>99670905385.987152</v>
      </c>
      <c r="Z99" s="95">
        <f t="shared" si="30"/>
        <v>99670905385.987152</v>
      </c>
      <c r="AA99" s="95">
        <f t="shared" si="31"/>
        <v>88569169580.610901</v>
      </c>
      <c r="AB99" s="95">
        <f t="shared" si="32"/>
        <v>88569169580.610901</v>
      </c>
      <c r="AC99" s="95">
        <f t="shared" si="33"/>
        <v>67292898535.539597</v>
      </c>
      <c r="AD99" s="91"/>
      <c r="AE99" s="14">
        <v>93</v>
      </c>
      <c r="AF99" s="91">
        <f>武将属性!$D97</f>
        <v>345.90526541895315</v>
      </c>
      <c r="AG99" s="91">
        <f>士兵属性!$D97</f>
        <v>1117.8933963347554</v>
      </c>
      <c r="AH99" s="91">
        <f>士兵属性!$D97</f>
        <v>1117.8933963347554</v>
      </c>
      <c r="AI99" s="92">
        <f>士兵属性!$P97</f>
        <v>2.5000000000000001E-2</v>
      </c>
      <c r="AJ99" s="92">
        <f>士兵属性!$P97</f>
        <v>2.5000000000000001E-2</v>
      </c>
      <c r="AK99" s="92">
        <f>士兵属性!AW97</f>
        <v>0.15347900973209266</v>
      </c>
      <c r="AL99" s="92">
        <f t="shared" si="34"/>
        <v>0.15347900973209266</v>
      </c>
      <c r="AM99" s="91">
        <f>带兵数!$E96</f>
        <v>7840.659544186844</v>
      </c>
      <c r="AN99" s="91">
        <f>战法技能效用!AR97</f>
        <v>3.0641321823697503</v>
      </c>
      <c r="AO99" s="91">
        <f t="shared" si="35"/>
        <v>122714509134.31157</v>
      </c>
      <c r="AP99" s="95">
        <f t="shared" si="36"/>
        <v>571921897.76885009</v>
      </c>
      <c r="AQ99" s="95">
        <f t="shared" si="37"/>
        <v>158284540.90751809</v>
      </c>
      <c r="AR99" s="95">
        <f t="shared" si="37"/>
        <v>158284540.90751809</v>
      </c>
      <c r="AS99" s="95">
        <f t="shared" si="38"/>
        <v>193005654484.5322</v>
      </c>
      <c r="AT99" s="95">
        <f t="shared" si="39"/>
        <v>193005654484.5322</v>
      </c>
      <c r="AU99" s="95">
        <f t="shared" si="40"/>
        <v>171507928776.78262</v>
      </c>
      <c r="AV99" s="95">
        <f t="shared" si="41"/>
        <v>171507928776.78262</v>
      </c>
      <c r="AW99" s="95">
        <f t="shared" si="42"/>
        <v>45135295.576909006</v>
      </c>
      <c r="AX99" s="95">
        <f t="shared" si="43"/>
        <v>87076519700.802704</v>
      </c>
      <c r="AZ99" s="14">
        <f t="shared" si="44"/>
        <v>1.4290297795863978</v>
      </c>
      <c r="BA99" s="14">
        <f t="shared" si="45"/>
        <v>2.5601821781930103</v>
      </c>
      <c r="BD99" s="14">
        <v>93</v>
      </c>
      <c r="BE99" s="95">
        <f>求节点(节奏总纲!$E$4:$E$163,M$7:M$166,$BD99)</f>
        <v>225.34685909181295</v>
      </c>
      <c r="BF99" s="95">
        <f>求节点(节奏总纲!$E$4:$E$163,N$7:N$166,$BD99)</f>
        <v>12414.418431936932</v>
      </c>
      <c r="BG99" s="95">
        <f>求节点(节奏总纲!$E$4:$E$163,O$7:O$166,$BD99)</f>
        <v>12414.418431936932</v>
      </c>
      <c r="BH99" s="95">
        <f>求节点(节奏总纲!$E$4:$E$163,P$7:P$166,$BD99)</f>
        <v>2.5000000000000001E-2</v>
      </c>
      <c r="BI99" s="95">
        <f>求节点(节奏总纲!$E$4:$E$163,Q$7:Q$166,$BD99)</f>
        <v>2.5000000000000001E-2</v>
      </c>
      <c r="BJ99" s="95">
        <f>求节点(节奏总纲!$E$4:$E$163,T$7:T$166,$BD99)</f>
        <v>1.398624824368683</v>
      </c>
      <c r="BK99" s="95">
        <f>求节点(节奏总纲!$E$4:$E$163,U$7:U$166,$BD99)</f>
        <v>6386359805.1918011</v>
      </c>
      <c r="BM99" s="14">
        <v>93</v>
      </c>
      <c r="BN99" s="95">
        <f>求节点(节奏总纲!$E$4:$E$163,AF$7:AF$166,$BD99)</f>
        <v>225.34685909181295</v>
      </c>
      <c r="BO99" s="95">
        <f>求节点(节奏总纲!$E$4:$E$163,AG$7:AG$166,$BD99)</f>
        <v>678.31518725155036</v>
      </c>
      <c r="BP99" s="95">
        <f>求节点(节奏总纲!$E$4:$E$163,AH$7:AH$166,$BD99)</f>
        <v>678.31518725155036</v>
      </c>
      <c r="BQ99" s="95">
        <f>求节点(节奏总纲!$E$4:$E$163,AI$7:AI$166,$BD99)</f>
        <v>2.5000000000000001E-2</v>
      </c>
      <c r="BR99" s="95">
        <f>求节点(节奏总纲!$E$4:$E$163,AJ$7:AJ$166,$BD99)</f>
        <v>2.5000000000000001E-2</v>
      </c>
      <c r="BS99" s="95">
        <f>求节点(节奏总纲!$E$4:$E$163,AM$7:AM$166,$BD99)</f>
        <v>6144.5152245361105</v>
      </c>
      <c r="BT99" s="95">
        <f>求节点(节奏总纲!$E$4:$E$163,AN$7:AN$166,$BD99)</f>
        <v>1.3348204623020465</v>
      </c>
      <c r="BU99" s="95">
        <f>求节点(节奏总纲!$E$4:$E$163,AO$7:AO$166,$BD99)</f>
        <v>5465684106.9708567</v>
      </c>
    </row>
    <row r="100" spans="12:73" x14ac:dyDescent="0.15">
      <c r="L100" s="14">
        <v>94</v>
      </c>
      <c r="M100" s="91">
        <f>武将属性!$D98</f>
        <v>350.95081324481106</v>
      </c>
      <c r="N100" s="91">
        <f>武将属性!$S98</f>
        <v>20992.300000000003</v>
      </c>
      <c r="O100" s="91">
        <f>武将属性!$S98</f>
        <v>20992.300000000003</v>
      </c>
      <c r="P100" s="92">
        <f>武将属性!$AE98</f>
        <v>2.5000000000000001E-2</v>
      </c>
      <c r="Q100" s="92">
        <f>武将属性!$AE98</f>
        <v>2.5000000000000001E-2</v>
      </c>
      <c r="R100" s="92">
        <f>武将属性!BH98</f>
        <v>0.15347900973209266</v>
      </c>
      <c r="S100" s="92">
        <f t="shared" si="26"/>
        <v>0.15347900973209266</v>
      </c>
      <c r="T100" s="91">
        <f>战法技能效用!AL98</f>
        <v>2.061195843179477</v>
      </c>
      <c r="U100" s="91">
        <f t="shared" si="27"/>
        <v>50647225896.66172</v>
      </c>
      <c r="V100" s="95">
        <f t="shared" si="28"/>
        <v>313505111.53286815</v>
      </c>
      <c r="W100" s="95">
        <f t="shared" si="28"/>
        <v>5241201.4809651747</v>
      </c>
      <c r="X100" s="95">
        <f t="shared" si="28"/>
        <v>5241201.4809651747</v>
      </c>
      <c r="Y100" s="95">
        <f t="shared" si="29"/>
        <v>107341340340.35635</v>
      </c>
      <c r="Z100" s="95">
        <f t="shared" si="30"/>
        <v>107341340340.35635</v>
      </c>
      <c r="AA100" s="95">
        <f t="shared" si="31"/>
        <v>95385241448.32048</v>
      </c>
      <c r="AB100" s="95">
        <f t="shared" si="32"/>
        <v>95385241448.32048</v>
      </c>
      <c r="AC100" s="95">
        <f t="shared" si="33"/>
        <v>71883590260.327255</v>
      </c>
      <c r="AD100" s="91"/>
      <c r="AE100" s="14">
        <v>94</v>
      </c>
      <c r="AF100" s="91">
        <f>武将属性!$D98</f>
        <v>350.95081324481106</v>
      </c>
      <c r="AG100" s="91">
        <f>士兵属性!$D98</f>
        <v>1143.6437947639824</v>
      </c>
      <c r="AH100" s="91">
        <f>士兵属性!$D98</f>
        <v>1143.6437947639824</v>
      </c>
      <c r="AI100" s="92">
        <f>士兵属性!$P98</f>
        <v>2.5000000000000001E-2</v>
      </c>
      <c r="AJ100" s="92">
        <f>士兵属性!$P98</f>
        <v>2.5000000000000001E-2</v>
      </c>
      <c r="AK100" s="92">
        <f>士兵属性!AW98</f>
        <v>0.15347900973209266</v>
      </c>
      <c r="AL100" s="92">
        <f t="shared" si="34"/>
        <v>0.15347900973209266</v>
      </c>
      <c r="AM100" s="91">
        <f>带兵数!$E97</f>
        <v>7905.7869409358391</v>
      </c>
      <c r="AN100" s="91">
        <f>战法技能效用!AR98</f>
        <v>3.1663196529518829</v>
      </c>
      <c r="AO100" s="91">
        <f t="shared" si="35"/>
        <v>139225989732.56732</v>
      </c>
      <c r="AP100" s="95">
        <f t="shared" si="36"/>
        <v>632697257.96603858</v>
      </c>
      <c r="AQ100" s="95">
        <f t="shared" si="37"/>
        <v>173658650.17940953</v>
      </c>
      <c r="AR100" s="95">
        <f t="shared" si="37"/>
        <v>173658650.17940953</v>
      </c>
      <c r="AS100" s="95">
        <f t="shared" si="38"/>
        <v>216629870459.45691</v>
      </c>
      <c r="AT100" s="95">
        <f t="shared" si="39"/>
        <v>216629870459.45691</v>
      </c>
      <c r="AU100" s="95">
        <f t="shared" si="40"/>
        <v>192500787051.61328</v>
      </c>
      <c r="AV100" s="95">
        <f t="shared" si="41"/>
        <v>192500787051.61328</v>
      </c>
      <c r="AW100" s="95">
        <f t="shared" si="42"/>
        <v>50242598.028137952</v>
      </c>
      <c r="AX100" s="95">
        <f t="shared" si="43"/>
        <v>95337686124.999084</v>
      </c>
      <c r="AZ100" s="14">
        <f t="shared" si="44"/>
        <v>1.4840266718320656</v>
      </c>
      <c r="BA100" s="14">
        <f t="shared" si="45"/>
        <v>2.7489361414707618</v>
      </c>
      <c r="BD100" s="14">
        <v>94</v>
      </c>
      <c r="BE100" s="95">
        <f>求节点(节奏总纲!$E$4:$E$163,M$7:M$166,$BD100)</f>
        <v>226.01922337794542</v>
      </c>
      <c r="BF100" s="95">
        <f>求节点(节奏总纲!$E$4:$E$163,N$7:N$166,$BD100)</f>
        <v>12467.452526624389</v>
      </c>
      <c r="BG100" s="95">
        <f>求节点(节奏总纲!$E$4:$E$163,O$7:O$166,$BD100)</f>
        <v>12467.452526624389</v>
      </c>
      <c r="BH100" s="95">
        <f>求节点(节奏总纲!$E$4:$E$163,P$7:P$166,$BD100)</f>
        <v>2.5000000000000001E-2</v>
      </c>
      <c r="BI100" s="95">
        <f>求节点(节奏总纲!$E$4:$E$163,Q$7:Q$166,$BD100)</f>
        <v>2.5000000000000001E-2</v>
      </c>
      <c r="BJ100" s="95">
        <f>求节点(节奏总纲!$E$4:$E$163,T$7:T$166,$BD100)</f>
        <v>1.4017465899179562</v>
      </c>
      <c r="BK100" s="95">
        <f>求节点(节奏总纲!$E$4:$E$163,U$7:U$166,$BD100)</f>
        <v>6476545531.17836</v>
      </c>
      <c r="BM100" s="14">
        <v>94</v>
      </c>
      <c r="BN100" s="95">
        <f>求节点(节奏总纲!$E$4:$E$163,AF$7:AF$166,$BD100)</f>
        <v>226.01922337794542</v>
      </c>
      <c r="BO100" s="95">
        <f>求节点(节奏总纲!$E$4:$E$163,AG$7:AG$166,$BD100)</f>
        <v>680.29315802581425</v>
      </c>
      <c r="BP100" s="95">
        <f>求节点(节奏总纲!$E$4:$E$163,AH$7:AH$166,$BD100)</f>
        <v>680.29315802581425</v>
      </c>
      <c r="BQ100" s="95">
        <f>求节点(节奏总纲!$E$4:$E$163,AI$7:AI$166,$BD100)</f>
        <v>2.5000000000000001E-2</v>
      </c>
      <c r="BR100" s="95">
        <f>求节点(节奏总纲!$E$4:$E$163,AJ$7:AJ$166,$BD100)</f>
        <v>2.5000000000000001E-2</v>
      </c>
      <c r="BS100" s="95">
        <f>求节点(节奏总纲!$E$4:$E$163,AM$7:AM$166,$BD100)</f>
        <v>6154.8899730491257</v>
      </c>
      <c r="BT100" s="95">
        <f>求节点(节奏总纲!$E$4:$E$163,AN$7:AN$166,$BD100)</f>
        <v>1.3490824847652954</v>
      </c>
      <c r="BU100" s="95">
        <f>求节点(节奏总纲!$E$4:$E$163,AO$7:AO$166,$BD100)</f>
        <v>5598198064.7145844</v>
      </c>
    </row>
    <row r="101" spans="12:73" x14ac:dyDescent="0.15">
      <c r="L101" s="14">
        <v>95</v>
      </c>
      <c r="M101" s="91">
        <f>武将属性!$D99</f>
        <v>356.02101761252089</v>
      </c>
      <c r="N101" s="91">
        <f>武将属性!$S99</f>
        <v>21246.1</v>
      </c>
      <c r="O101" s="91">
        <f>武将属性!$S99</f>
        <v>21246.1</v>
      </c>
      <c r="P101" s="92">
        <f>武将属性!$AE99</f>
        <v>2.5000000000000001E-2</v>
      </c>
      <c r="Q101" s="92">
        <f>武将属性!$AE99</f>
        <v>2.5000000000000001E-2</v>
      </c>
      <c r="R101" s="92">
        <f>武将属性!BH99</f>
        <v>0.15347900973209266</v>
      </c>
      <c r="S101" s="92">
        <f t="shared" si="26"/>
        <v>0.15347900973209266</v>
      </c>
      <c r="T101" s="91">
        <f>战法技能效用!AL99</f>
        <v>2.0855365251391933</v>
      </c>
      <c r="U101" s="91">
        <f t="shared" si="27"/>
        <v>53469065585.008896</v>
      </c>
      <c r="V101" s="95">
        <f t="shared" si="28"/>
        <v>333221272.06349361</v>
      </c>
      <c r="W101" s="95">
        <f t="shared" si="28"/>
        <v>5583790.7366614891</v>
      </c>
      <c r="X101" s="95">
        <f t="shared" si="28"/>
        <v>5583790.7366614891</v>
      </c>
      <c r="Y101" s="95">
        <f t="shared" si="29"/>
        <v>115740269629.44748</v>
      </c>
      <c r="Z101" s="95">
        <f t="shared" si="30"/>
        <v>115740269629.44748</v>
      </c>
      <c r="AA101" s="95">
        <f t="shared" si="31"/>
        <v>102848665098.58517</v>
      </c>
      <c r="AB101" s="95">
        <f t="shared" si="32"/>
        <v>102848665098.58517</v>
      </c>
      <c r="AC101" s="95">
        <f t="shared" si="33"/>
        <v>76896692295.568878</v>
      </c>
      <c r="AD101" s="91"/>
      <c r="AE101" s="14">
        <v>95</v>
      </c>
      <c r="AF101" s="91">
        <f>武将属性!$D99</f>
        <v>356.02101761252089</v>
      </c>
      <c r="AG101" s="91">
        <f>士兵属性!$D99</f>
        <v>1172.2120066579776</v>
      </c>
      <c r="AH101" s="91">
        <f>士兵属性!$D99</f>
        <v>1172.2120066579776</v>
      </c>
      <c r="AI101" s="92">
        <f>士兵属性!$P99</f>
        <v>2.5000000000000001E-2</v>
      </c>
      <c r="AJ101" s="92">
        <f>士兵属性!$P99</f>
        <v>2.5000000000000001E-2</v>
      </c>
      <c r="AK101" s="92">
        <f>士兵属性!AW99</f>
        <v>0.15347900973209266</v>
      </c>
      <c r="AL101" s="92">
        <f t="shared" si="34"/>
        <v>0.15347900973209266</v>
      </c>
      <c r="AM101" s="91">
        <f>带兵数!$E98</f>
        <v>7974.1452913721341</v>
      </c>
      <c r="AN101" s="91">
        <f>战法技能效用!AR99</f>
        <v>3.2736552484120289</v>
      </c>
      <c r="AO101" s="91">
        <f t="shared" si="35"/>
        <v>158837244872.52109</v>
      </c>
      <c r="AP101" s="95">
        <f t="shared" si="36"/>
        <v>703446671.91621172</v>
      </c>
      <c r="AQ101" s="95">
        <f t="shared" si="37"/>
        <v>191093381.04830906</v>
      </c>
      <c r="AR101" s="95">
        <f t="shared" si="37"/>
        <v>191093381.04830906</v>
      </c>
      <c r="AS101" s="95">
        <f t="shared" si="38"/>
        <v>244333463387.07397</v>
      </c>
      <c r="AT101" s="95">
        <f t="shared" si="39"/>
        <v>244333463387.07397</v>
      </c>
      <c r="AU101" s="95">
        <f t="shared" si="40"/>
        <v>217118645297.168</v>
      </c>
      <c r="AV101" s="95">
        <f t="shared" si="41"/>
        <v>217118645297.168</v>
      </c>
      <c r="AW101" s="95">
        <f t="shared" si="42"/>
        <v>56182060.264204495</v>
      </c>
      <c r="AX101" s="95">
        <f t="shared" si="43"/>
        <v>104829211827.94461</v>
      </c>
      <c r="AZ101" s="14">
        <f t="shared" si="44"/>
        <v>1.5485034029550346</v>
      </c>
      <c r="BA101" s="14">
        <f t="shared" si="45"/>
        <v>2.9706381275728564</v>
      </c>
      <c r="BD101" s="14">
        <v>95</v>
      </c>
      <c r="BE101" s="95">
        <f>求节点(节奏总纲!$E$4:$E$163,M$7:M$166,$BD101)</f>
        <v>226.69158766407787</v>
      </c>
      <c r="BF101" s="95">
        <f>求节点(节奏总纲!$E$4:$E$163,N$7:N$166,$BD101)</f>
        <v>12520.486621311846</v>
      </c>
      <c r="BG101" s="95">
        <f>求节点(节奏总纲!$E$4:$E$163,O$7:O$166,$BD101)</f>
        <v>12520.486621311846</v>
      </c>
      <c r="BH101" s="95">
        <f>求节点(节奏总纲!$E$4:$E$163,P$7:P$166,$BD101)</f>
        <v>2.5000000000000001E-2</v>
      </c>
      <c r="BI101" s="95">
        <f>求节点(节奏总纲!$E$4:$E$163,Q$7:Q$166,$BD101)</f>
        <v>2.5000000000000001E-2</v>
      </c>
      <c r="BJ101" s="95">
        <f>求节点(节奏总纲!$E$4:$E$163,T$7:T$166,$BD101)</f>
        <v>1.4048683554672297</v>
      </c>
      <c r="BK101" s="95">
        <f>求节点(节奏总纲!$E$4:$E$163,U$7:U$166,$BD101)</f>
        <v>6566731257.1649199</v>
      </c>
      <c r="BM101" s="14">
        <v>95</v>
      </c>
      <c r="BN101" s="95">
        <f>求节点(节奏总纲!$E$4:$E$163,AF$7:AF$166,$BD101)</f>
        <v>226.69158766407787</v>
      </c>
      <c r="BO101" s="95">
        <f>求节点(节奏总纲!$E$4:$E$163,AG$7:AG$166,$BD101)</f>
        <v>682.27112880007826</v>
      </c>
      <c r="BP101" s="95">
        <f>求节点(节奏总纲!$E$4:$E$163,AH$7:AH$166,$BD101)</f>
        <v>682.27112880007826</v>
      </c>
      <c r="BQ101" s="95">
        <f>求节点(节奏总纲!$E$4:$E$163,AI$7:AI$166,$BD101)</f>
        <v>2.5000000000000001E-2</v>
      </c>
      <c r="BR101" s="95">
        <f>求节点(节奏总纲!$E$4:$E$163,AJ$7:AJ$166,$BD101)</f>
        <v>2.5000000000000001E-2</v>
      </c>
      <c r="BS101" s="95">
        <f>求节点(节奏总纲!$E$4:$E$163,AM$7:AM$166,$BD101)</f>
        <v>6165.2647215621419</v>
      </c>
      <c r="BT101" s="95">
        <f>求节点(节奏总纲!$E$4:$E$163,AN$7:AN$166,$BD101)</f>
        <v>1.3633445072285442</v>
      </c>
      <c r="BU101" s="95">
        <f>求节点(节奏总纲!$E$4:$E$163,AO$7:AO$166,$BD101)</f>
        <v>5730712022.4583111</v>
      </c>
    </row>
    <row r="102" spans="12:73" x14ac:dyDescent="0.15">
      <c r="L102" s="14">
        <v>96</v>
      </c>
      <c r="M102" s="91">
        <f>武将属性!$D100</f>
        <v>361.63851590385229</v>
      </c>
      <c r="N102" s="91">
        <f>武将属性!$S100</f>
        <v>21499.9</v>
      </c>
      <c r="O102" s="91">
        <f>武将属性!$S100</f>
        <v>21499.9</v>
      </c>
      <c r="P102" s="92">
        <f>武将属性!$AE100</f>
        <v>2.5000000000000001E-2</v>
      </c>
      <c r="Q102" s="92">
        <f>武将属性!$AE100</f>
        <v>2.5000000000000001E-2</v>
      </c>
      <c r="R102" s="92">
        <f>武将属性!BH100</f>
        <v>0.15347900973209266</v>
      </c>
      <c r="S102" s="92">
        <f t="shared" si="26"/>
        <v>0.15347900973209266</v>
      </c>
      <c r="T102" s="91">
        <f>战法技能效用!AL100</f>
        <v>2.1100044805998501</v>
      </c>
      <c r="U102" s="91">
        <f t="shared" si="27"/>
        <v>56503678077.425133</v>
      </c>
      <c r="V102" s="95">
        <f t="shared" si="28"/>
        <v>355992439.59834743</v>
      </c>
      <c r="W102" s="95">
        <f t="shared" si="28"/>
        <v>5987961.6895584706</v>
      </c>
      <c r="X102" s="95">
        <f t="shared" si="28"/>
        <v>5987961.6895584706</v>
      </c>
      <c r="Y102" s="95">
        <f t="shared" si="29"/>
        <v>125600563443.25676</v>
      </c>
      <c r="Z102" s="95">
        <f t="shared" si="30"/>
        <v>125600563443.25676</v>
      </c>
      <c r="AA102" s="95">
        <f t="shared" si="31"/>
        <v>111610680769.33578</v>
      </c>
      <c r="AB102" s="95">
        <f t="shared" si="32"/>
        <v>111610680769.33578</v>
      </c>
      <c r="AC102" s="95">
        <f t="shared" si="33"/>
        <v>82791248908.108978</v>
      </c>
      <c r="AD102" s="91"/>
      <c r="AE102" s="14">
        <v>96</v>
      </c>
      <c r="AF102" s="91">
        <f>武将属性!$D100</f>
        <v>361.63851590385229</v>
      </c>
      <c r="AG102" s="91">
        <f>士兵属性!$D100</f>
        <v>1202.6132948850413</v>
      </c>
      <c r="AH102" s="91">
        <f>士兵属性!$D100</f>
        <v>1202.6132948850413</v>
      </c>
      <c r="AI102" s="92">
        <f>士兵属性!$P100</f>
        <v>2.5000000000000001E-2</v>
      </c>
      <c r="AJ102" s="92">
        <f>士兵属性!$P100</f>
        <v>2.5000000000000001E-2</v>
      </c>
      <c r="AK102" s="92">
        <f>士兵属性!AW100</f>
        <v>0.15347900973209266</v>
      </c>
      <c r="AL102" s="92">
        <f t="shared" si="34"/>
        <v>0.15347900973209266</v>
      </c>
      <c r="AM102" s="91">
        <f>带兵数!$E99</f>
        <v>8039.0870529884769</v>
      </c>
      <c r="AN102" s="91">
        <f>战法技能效用!AR100</f>
        <v>3.4209652864026991</v>
      </c>
      <c r="AO102" s="91">
        <f t="shared" si="35"/>
        <v>184701945783.97208</v>
      </c>
      <c r="AP102" s="95">
        <f t="shared" si="36"/>
        <v>794346700.83715081</v>
      </c>
      <c r="AQ102" s="95">
        <f t="shared" si="37"/>
        <v>213650428.05422011</v>
      </c>
      <c r="AR102" s="95">
        <f t="shared" si="37"/>
        <v>213650428.05422011</v>
      </c>
      <c r="AS102" s="95">
        <f t="shared" si="38"/>
        <v>280259865369.62787</v>
      </c>
      <c r="AT102" s="95">
        <f t="shared" si="39"/>
        <v>280259865369.62787</v>
      </c>
      <c r="AU102" s="95">
        <f t="shared" si="40"/>
        <v>249043423920.29236</v>
      </c>
      <c r="AV102" s="95">
        <f t="shared" si="41"/>
        <v>249043423920.29236</v>
      </c>
      <c r="AW102" s="95">
        <f t="shared" si="42"/>
        <v>63922394.058506884</v>
      </c>
      <c r="AX102" s="95">
        <f t="shared" si="43"/>
        <v>116236535955.68221</v>
      </c>
      <c r="AZ102" s="14">
        <f t="shared" si="44"/>
        <v>1.6176425856223855</v>
      </c>
      <c r="BA102" s="14">
        <f t="shared" si="45"/>
        <v>3.2688481895086734</v>
      </c>
      <c r="BD102" s="14">
        <v>96</v>
      </c>
      <c r="BE102" s="95">
        <f>求节点(节奏总纲!$E$4:$E$163,M$7:M$166,$BD102)</f>
        <v>227.35668831400099</v>
      </c>
      <c r="BF102" s="95">
        <f>求节点(节奏总纲!$E$4:$E$163,N$7:N$166,$BD102)</f>
        <v>12573.108939481306</v>
      </c>
      <c r="BG102" s="95">
        <f>求节点(节奏总纲!$E$4:$E$163,O$7:O$166,$BD102)</f>
        <v>12573.108939481306</v>
      </c>
      <c r="BH102" s="95">
        <f>求节点(节奏总纲!$E$4:$E$163,P$7:P$166,$BD102)</f>
        <v>2.5000000000000001E-2</v>
      </c>
      <c r="BI102" s="95">
        <f>求节点(节奏总纲!$E$4:$E$163,Q$7:Q$166,$BD102)</f>
        <v>2.5000000000000001E-2</v>
      </c>
      <c r="BJ102" s="95">
        <f>求节点(节奏总纲!$E$4:$E$163,T$7:T$166,$BD102)</f>
        <v>1.4079579611956339</v>
      </c>
      <c r="BK102" s="95">
        <f>求节点(节奏总纲!$E$4:$E$163,U$7:U$166,$BD102)</f>
        <v>6657124755.3865042</v>
      </c>
      <c r="BM102" s="14">
        <v>96</v>
      </c>
      <c r="BN102" s="95">
        <f>求节点(节奏总纲!$E$4:$E$163,AF$7:AF$166,$BD102)</f>
        <v>227.35668831400099</v>
      </c>
      <c r="BO102" s="95">
        <f>求节点(节奏总纲!$E$4:$E$163,AG$7:AG$166,$BD102)</f>
        <v>684.24154034512048</v>
      </c>
      <c r="BP102" s="95">
        <f>求节点(节奏总纲!$E$4:$E$163,AH$7:AH$166,$BD102)</f>
        <v>684.24154034512048</v>
      </c>
      <c r="BQ102" s="95">
        <f>求节点(节奏总纲!$E$4:$E$163,AI$7:AI$166,$BD102)</f>
        <v>2.5000000000000001E-2</v>
      </c>
      <c r="BR102" s="95">
        <f>求节点(节奏总纲!$E$4:$E$163,AJ$7:AJ$166,$BD102)</f>
        <v>2.5000000000000001E-2</v>
      </c>
      <c r="BS102" s="95">
        <f>求节点(节奏总纲!$E$4:$E$163,AM$7:AM$166,$BD102)</f>
        <v>6175.5339268565704</v>
      </c>
      <c r="BT102" s="95">
        <f>求节点(节奏总纲!$E$4:$E$163,AN$7:AN$166,$BD102)</f>
        <v>1.3775050279834358</v>
      </c>
      <c r="BU102" s="95">
        <f>求节点(节奏总纲!$E$4:$E$163,AO$7:AO$166,$BD102)</f>
        <v>5865163305.8258133</v>
      </c>
    </row>
    <row r="103" spans="12:73" x14ac:dyDescent="0.15">
      <c r="L103" s="14">
        <v>97</v>
      </c>
      <c r="M103" s="91">
        <f>武将属性!$D101</f>
        <v>366.93306415413957</v>
      </c>
      <c r="N103" s="91">
        <f>武将属性!$S101</f>
        <v>21753.699999999997</v>
      </c>
      <c r="O103" s="91">
        <f>武将属性!$S101</f>
        <v>21753.699999999997</v>
      </c>
      <c r="P103" s="92">
        <f>武将属性!$AE101</f>
        <v>2.5000000000000001E-2</v>
      </c>
      <c r="Q103" s="92">
        <f>武将属性!$AE101</f>
        <v>2.5000000000000001E-2</v>
      </c>
      <c r="R103" s="92">
        <f>武将属性!BH101</f>
        <v>0.15347900973209266</v>
      </c>
      <c r="S103" s="92">
        <f t="shared" si="26"/>
        <v>0.15347900973209266</v>
      </c>
      <c r="T103" s="91">
        <f>战法技能效用!AL101</f>
        <v>2.1324242489078058</v>
      </c>
      <c r="U103" s="91">
        <f t="shared" si="27"/>
        <v>59541723748.751091</v>
      </c>
      <c r="V103" s="95">
        <f t="shared" si="28"/>
        <v>376876607.40571547</v>
      </c>
      <c r="W103" s="95">
        <f t="shared" si="28"/>
        <v>6357009.9966164781</v>
      </c>
      <c r="X103" s="95">
        <f t="shared" si="28"/>
        <v>6357009.9966164781</v>
      </c>
      <c r="Y103" s="95">
        <f t="shared" si="29"/>
        <v>134915598403.31305</v>
      </c>
      <c r="Z103" s="95">
        <f t="shared" si="30"/>
        <v>134915598403.31305</v>
      </c>
      <c r="AA103" s="95">
        <f t="shared" si="31"/>
        <v>119888170652.9838</v>
      </c>
      <c r="AB103" s="95">
        <f t="shared" si="32"/>
        <v>119888170652.9838</v>
      </c>
      <c r="AC103" s="95">
        <f t="shared" si="33"/>
        <v>88294865174.545532</v>
      </c>
      <c r="AD103" s="91"/>
      <c r="AE103" s="14">
        <v>97</v>
      </c>
      <c r="AF103" s="91">
        <f>武将属性!$D101</f>
        <v>366.93306415413957</v>
      </c>
      <c r="AG103" s="91">
        <f>士兵属性!$D101</f>
        <v>1230.3068971018783</v>
      </c>
      <c r="AH103" s="91">
        <f>士兵属性!$D101</f>
        <v>1230.3068971018783</v>
      </c>
      <c r="AI103" s="92">
        <f>士兵属性!$P101</f>
        <v>2.5000000000000001E-2</v>
      </c>
      <c r="AJ103" s="92">
        <f>士兵属性!$P101</f>
        <v>2.5000000000000001E-2</v>
      </c>
      <c r="AK103" s="92">
        <f>士兵属性!AW101</f>
        <v>0.15347900973209266</v>
      </c>
      <c r="AL103" s="92">
        <f t="shared" si="34"/>
        <v>0.15347900973209266</v>
      </c>
      <c r="AM103" s="91">
        <f>带兵数!$E100</f>
        <v>8105.6535794428028</v>
      </c>
      <c r="AN103" s="91">
        <f>战法技能效用!AR101</f>
        <v>3.5184921808482246</v>
      </c>
      <c r="AO103" s="91">
        <f t="shared" si="35"/>
        <v>208292691136.75406</v>
      </c>
      <c r="AP103" s="95">
        <f t="shared" si="36"/>
        <v>874600571.58415365</v>
      </c>
      <c r="AQ103" s="95">
        <f t="shared" si="37"/>
        <v>233307198.73842168</v>
      </c>
      <c r="AR103" s="95">
        <f t="shared" si="37"/>
        <v>233307198.73842168</v>
      </c>
      <c r="AS103" s="95">
        <f t="shared" si="38"/>
        <v>313092553797.40045</v>
      </c>
      <c r="AT103" s="95">
        <f t="shared" si="39"/>
        <v>313092553797.40045</v>
      </c>
      <c r="AU103" s="95">
        <f t="shared" si="40"/>
        <v>278219078920.97003</v>
      </c>
      <c r="AV103" s="95">
        <f t="shared" si="41"/>
        <v>278219078920.97003</v>
      </c>
      <c r="AW103" s="95">
        <f t="shared" si="42"/>
        <v>70824506.114935756</v>
      </c>
      <c r="AX103" s="95">
        <f t="shared" si="43"/>
        <v>127050991464.81866</v>
      </c>
      <c r="AZ103" s="14">
        <f t="shared" si="44"/>
        <v>1.6812283783455451</v>
      </c>
      <c r="BA103" s="14">
        <f t="shared" si="45"/>
        <v>3.4982643770222235</v>
      </c>
      <c r="BD103" s="14">
        <v>97</v>
      </c>
      <c r="BE103" s="95">
        <f>求节点(节奏总纲!$E$4:$E$163,M$7:M$166,$BD103)</f>
        <v>227.98592866675628</v>
      </c>
      <c r="BF103" s="95">
        <f>求节点(节奏总纲!$E$4:$E$163,N$7:N$166,$BD103)</f>
        <v>12623.69833255975</v>
      </c>
      <c r="BG103" s="95">
        <f>求节点(节奏总纲!$E$4:$E$163,O$7:O$166,$BD103)</f>
        <v>12623.69833255975</v>
      </c>
      <c r="BH103" s="95">
        <f>求节点(节奏总纲!$E$4:$E$163,P$7:P$166,$BD103)</f>
        <v>2.5000000000000001E-2</v>
      </c>
      <c r="BI103" s="95">
        <f>求节点(节奏总纲!$E$4:$E$163,Q$7:Q$166,$BD103)</f>
        <v>2.5000000000000001E-2</v>
      </c>
      <c r="BJ103" s="95">
        <f>求节点(节奏总纲!$E$4:$E$163,T$7:T$166,$BD103)</f>
        <v>1.4108887951050768</v>
      </c>
      <c r="BK103" s="95">
        <f>求节点(节奏总纲!$E$4:$E$163,U$7:U$166,$BD103)</f>
        <v>6748544017.2719698</v>
      </c>
      <c r="BM103" s="14">
        <v>97</v>
      </c>
      <c r="BN103" s="95">
        <f>求节点(节奏总纲!$E$4:$E$163,AF$7:AF$166,$BD103)</f>
        <v>227.98592866675628</v>
      </c>
      <c r="BO103" s="95">
        <f>求节点(节奏总纲!$E$4:$E$163,AG$7:AG$166,$BD103)</f>
        <v>686.17463226147606</v>
      </c>
      <c r="BP103" s="95">
        <f>求节点(节奏总纲!$E$4:$E$163,AH$7:AH$166,$BD103)</f>
        <v>686.17463226147606</v>
      </c>
      <c r="BQ103" s="95">
        <f>求节点(节奏总纲!$E$4:$E$163,AI$7:AI$166,$BD103)</f>
        <v>2.5000000000000001E-2</v>
      </c>
      <c r="BR103" s="95">
        <f>求节点(节奏总纲!$E$4:$E$163,AJ$7:AJ$166,$BD103)</f>
        <v>2.5000000000000001E-2</v>
      </c>
      <c r="BS103" s="95">
        <f>求节点(节奏总纲!$E$4:$E$163,AM$7:AM$166,$BD103)</f>
        <v>6185.2820692737487</v>
      </c>
      <c r="BT103" s="95">
        <f>求节点(节奏总纲!$E$4:$E$163,AN$7:AN$166,$BD103)</f>
        <v>1.3911644386441795</v>
      </c>
      <c r="BU103" s="95">
        <f>求节点(节奏总纲!$E$4:$E$163,AO$7:AO$166,$BD103)</f>
        <v>6009179092.5050268</v>
      </c>
    </row>
    <row r="104" spans="12:73" x14ac:dyDescent="0.15">
      <c r="L104" s="14">
        <v>98</v>
      </c>
      <c r="M104" s="91">
        <f>武将属性!$D102</f>
        <v>371.30573985546522</v>
      </c>
      <c r="N104" s="91">
        <f>武将属性!$S102</f>
        <v>22007.5</v>
      </c>
      <c r="O104" s="91">
        <f>武将属性!$S102</f>
        <v>22007.5</v>
      </c>
      <c r="P104" s="92">
        <f>武将属性!$AE102</f>
        <v>2.5000000000000001E-2</v>
      </c>
      <c r="Q104" s="92">
        <f>武将属性!$AE102</f>
        <v>2.5000000000000001E-2</v>
      </c>
      <c r="R104" s="92">
        <f>武将属性!BH102</f>
        <v>0.15347900973209266</v>
      </c>
      <c r="S104" s="92">
        <f t="shared" si="26"/>
        <v>0.15347900973209266</v>
      </c>
      <c r="T104" s="91">
        <f>战法技能效用!AL102</f>
        <v>2.1461847833097143</v>
      </c>
      <c r="U104" s="91">
        <f t="shared" si="27"/>
        <v>62208347895.268143</v>
      </c>
      <c r="V104" s="95">
        <f t="shared" si="28"/>
        <v>394980639.1751883</v>
      </c>
      <c r="W104" s="95">
        <f t="shared" si="28"/>
        <v>6664027.193344444</v>
      </c>
      <c r="X104" s="95">
        <f t="shared" si="28"/>
        <v>6664027.193344444</v>
      </c>
      <c r="Y104" s="95">
        <f t="shared" si="29"/>
        <v>143081539958.56378</v>
      </c>
      <c r="Z104" s="95">
        <f t="shared" si="30"/>
        <v>143081539958.56378</v>
      </c>
      <c r="AA104" s="95">
        <f t="shared" si="31"/>
        <v>127144557655.70526</v>
      </c>
      <c r="AB104" s="95">
        <f t="shared" si="32"/>
        <v>127144557655.70526</v>
      </c>
      <c r="AC104" s="95">
        <f t="shared" si="33"/>
        <v>93229475417.681213</v>
      </c>
      <c r="AD104" s="91"/>
      <c r="AE104" s="14">
        <v>98</v>
      </c>
      <c r="AF104" s="91">
        <f>武将属性!$D102</f>
        <v>371.30573985546522</v>
      </c>
      <c r="AG104" s="91">
        <f>士兵属性!$D102</f>
        <v>1254.210236385484</v>
      </c>
      <c r="AH104" s="91">
        <f>士兵属性!$D102</f>
        <v>1254.210236385484</v>
      </c>
      <c r="AI104" s="92">
        <f>士兵属性!$P102</f>
        <v>2.5000000000000001E-2</v>
      </c>
      <c r="AJ104" s="92">
        <f>士兵属性!$P102</f>
        <v>2.5000000000000001E-2</v>
      </c>
      <c r="AK104" s="92">
        <f>士兵属性!AW102</f>
        <v>0.15347900973209266</v>
      </c>
      <c r="AL104" s="92">
        <f t="shared" si="34"/>
        <v>0.15347900973209266</v>
      </c>
      <c r="AM104" s="91">
        <f>带兵数!$E101</f>
        <v>8174.3263351667183</v>
      </c>
      <c r="AN104" s="91">
        <f>战法技能效用!AR102</f>
        <v>3.5841075726217837</v>
      </c>
      <c r="AO104" s="91">
        <f t="shared" si="35"/>
        <v>229288887530.84235</v>
      </c>
      <c r="AP104" s="95">
        <f t="shared" si="36"/>
        <v>944695866.44431245</v>
      </c>
      <c r="AQ104" s="95">
        <f t="shared" si="37"/>
        <v>250148746.1920808</v>
      </c>
      <c r="AR104" s="95">
        <f t="shared" si="37"/>
        <v>250148746.1920808</v>
      </c>
      <c r="AS104" s="95">
        <f t="shared" si="38"/>
        <v>342215607442.44421</v>
      </c>
      <c r="AT104" s="95">
        <f t="shared" si="39"/>
        <v>342215607442.44421</v>
      </c>
      <c r="AU104" s="95">
        <f t="shared" si="40"/>
        <v>304098292789.89258</v>
      </c>
      <c r="AV104" s="95">
        <f t="shared" si="41"/>
        <v>304098292789.89258</v>
      </c>
      <c r="AW104" s="95">
        <f t="shared" si="42"/>
        <v>76762073.161519617</v>
      </c>
      <c r="AX104" s="95">
        <f t="shared" si="43"/>
        <v>136881219789.3801</v>
      </c>
      <c r="AZ104" s="14">
        <f t="shared" si="44"/>
        <v>1.7361737720546571</v>
      </c>
      <c r="BA104" s="14">
        <f t="shared" si="45"/>
        <v>3.6858218436674339</v>
      </c>
      <c r="BD104" s="14">
        <v>98</v>
      </c>
      <c r="BE104" s="95">
        <f>求节点(节奏总纲!$E$4:$E$163,M$7:M$166,$BD104)</f>
        <v>228.6151690195116</v>
      </c>
      <c r="BF104" s="95">
        <f>求节点(节奏总纲!$E$4:$E$163,N$7:N$166,$BD104)</f>
        <v>12674.287725638194</v>
      </c>
      <c r="BG104" s="95">
        <f>求节点(节奏总纲!$E$4:$E$163,O$7:O$166,$BD104)</f>
        <v>12674.287725638194</v>
      </c>
      <c r="BH104" s="95">
        <f>求节点(节奏总纲!$E$4:$E$163,P$7:P$166,$BD104)</f>
        <v>2.5000000000000001E-2</v>
      </c>
      <c r="BI104" s="95">
        <f>求节点(节奏总纲!$E$4:$E$163,Q$7:Q$166,$BD104)</f>
        <v>2.5000000000000001E-2</v>
      </c>
      <c r="BJ104" s="95">
        <f>求节点(节奏总纲!$E$4:$E$163,T$7:T$166,$BD104)</f>
        <v>1.4138196290145197</v>
      </c>
      <c r="BK104" s="95">
        <f>求节点(节奏总纲!$E$4:$E$163,U$7:U$166,$BD104)</f>
        <v>6839963279.1574364</v>
      </c>
      <c r="BM104" s="14">
        <v>98</v>
      </c>
      <c r="BN104" s="95">
        <f>求节点(节奏总纲!$E$4:$E$163,AF$7:AF$166,$BD104)</f>
        <v>228.6151690195116</v>
      </c>
      <c r="BO104" s="95">
        <f>求节点(节奏总纲!$E$4:$E$163,AG$7:AG$166,$BD104)</f>
        <v>688.10772417783153</v>
      </c>
      <c r="BP104" s="95">
        <f>求节点(节奏总纲!$E$4:$E$163,AH$7:AH$166,$BD104)</f>
        <v>688.10772417783153</v>
      </c>
      <c r="BQ104" s="95">
        <f>求节点(节奏总纲!$E$4:$E$163,AI$7:AI$166,$BD104)</f>
        <v>2.5000000000000001E-2</v>
      </c>
      <c r="BR104" s="95">
        <f>求节点(节奏总纲!$E$4:$E$163,AJ$7:AJ$166,$BD104)</f>
        <v>2.5000000000000001E-2</v>
      </c>
      <c r="BS104" s="95">
        <f>求节点(节奏总纲!$E$4:$E$163,AM$7:AM$166,$BD104)</f>
        <v>6195.030211690927</v>
      </c>
      <c r="BT104" s="95">
        <f>求节点(节奏总纲!$E$4:$E$163,AN$7:AN$166,$BD104)</f>
        <v>1.4048238493049234</v>
      </c>
      <c r="BU104" s="95">
        <f>求节点(节奏总纲!$E$4:$E$163,AO$7:AO$166,$BD104)</f>
        <v>6153194879.1842403</v>
      </c>
    </row>
    <row r="105" spans="12:73" x14ac:dyDescent="0.15">
      <c r="L105" s="14">
        <v>99</v>
      </c>
      <c r="M105" s="91">
        <f>武将属性!$D103</f>
        <v>375.67841555679092</v>
      </c>
      <c r="N105" s="91">
        <f>武将属性!$S103</f>
        <v>22261.3</v>
      </c>
      <c r="O105" s="91">
        <f>武将属性!$S103</f>
        <v>22261.3</v>
      </c>
      <c r="P105" s="92">
        <f>武将属性!$AE103</f>
        <v>2.5000000000000001E-2</v>
      </c>
      <c r="Q105" s="92">
        <f>武将属性!$AE103</f>
        <v>2.5000000000000001E-2</v>
      </c>
      <c r="R105" s="92">
        <f>武将属性!BH103</f>
        <v>0.15347900973209266</v>
      </c>
      <c r="S105" s="92">
        <f t="shared" si="26"/>
        <v>0.15347900973209266</v>
      </c>
      <c r="T105" s="91">
        <f>战法技能效用!AL103</f>
        <v>2.1600355125794541</v>
      </c>
      <c r="U105" s="91">
        <f t="shared" si="27"/>
        <v>64969323720.470505</v>
      </c>
      <c r="V105" s="95">
        <f t="shared" si="28"/>
        <v>412344353.03413725</v>
      </c>
      <c r="W105" s="95">
        <f t="shared" si="28"/>
        <v>6958662.4865418784</v>
      </c>
      <c r="X105" s="95">
        <f t="shared" si="28"/>
        <v>6958662.4865418784</v>
      </c>
      <c r="Y105" s="95">
        <f t="shared" si="29"/>
        <v>151130608011.37045</v>
      </c>
      <c r="Z105" s="95">
        <f t="shared" si="30"/>
        <v>151130608011.37045</v>
      </c>
      <c r="AA105" s="95">
        <f t="shared" si="31"/>
        <v>134297088984.42276</v>
      </c>
      <c r="AB105" s="95">
        <f t="shared" si="32"/>
        <v>134297088984.42276</v>
      </c>
      <c r="AC105" s="95">
        <f t="shared" si="33"/>
        <v>98042488823.302277</v>
      </c>
      <c r="AD105" s="91"/>
      <c r="AE105" s="14">
        <v>99</v>
      </c>
      <c r="AF105" s="91">
        <f>武将属性!$D103</f>
        <v>375.67841555679092</v>
      </c>
      <c r="AG105" s="91">
        <f>士兵属性!$D103</f>
        <v>1269.2208620900194</v>
      </c>
      <c r="AH105" s="91">
        <f>士兵属性!$D103</f>
        <v>1269.2208620900194</v>
      </c>
      <c r="AI105" s="92">
        <f>士兵属性!$P103</f>
        <v>2.5000000000000001E-2</v>
      </c>
      <c r="AJ105" s="92">
        <f>士兵属性!$P103</f>
        <v>2.5000000000000001E-2</v>
      </c>
      <c r="AK105" s="92">
        <f>士兵属性!AW103</f>
        <v>0.15347900973209266</v>
      </c>
      <c r="AL105" s="92">
        <f t="shared" si="34"/>
        <v>0.15347900973209266</v>
      </c>
      <c r="AM105" s="91">
        <f>带兵数!$E102</f>
        <v>8242.7153089140375</v>
      </c>
      <c r="AN105" s="91">
        <f>战法技能效用!AR103</f>
        <v>3.6542247308424378</v>
      </c>
      <c r="AO105" s="91">
        <f t="shared" si="35"/>
        <v>249013599017.2991</v>
      </c>
      <c r="AP105" s="95">
        <f t="shared" si="36"/>
        <v>1008738125.304907</v>
      </c>
      <c r="AQ105" s="95">
        <f t="shared" si="37"/>
        <v>267056080.33445883</v>
      </c>
      <c r="AR105" s="95">
        <f t="shared" si="37"/>
        <v>267056080.33445883</v>
      </c>
      <c r="AS105" s="95">
        <f t="shared" si="38"/>
        <v>369718185976.85376</v>
      </c>
      <c r="AT105" s="95">
        <f t="shared" si="39"/>
        <v>369718185976.85376</v>
      </c>
      <c r="AU105" s="95">
        <f t="shared" si="40"/>
        <v>328537526412.63293</v>
      </c>
      <c r="AV105" s="95">
        <f t="shared" si="41"/>
        <v>328537526412.63293</v>
      </c>
      <c r="AW105" s="95">
        <f t="shared" si="42"/>
        <v>82243080.297077432</v>
      </c>
      <c r="AX105" s="95">
        <f t="shared" si="43"/>
        <v>145653967356.7207</v>
      </c>
      <c r="AZ105" s="14">
        <f t="shared" si="44"/>
        <v>1.7668673545875686</v>
      </c>
      <c r="BA105" s="14">
        <f t="shared" si="45"/>
        <v>3.8327873026457255</v>
      </c>
      <c r="BD105" s="14">
        <v>99</v>
      </c>
      <c r="BE105" s="95">
        <f>求节点(节奏总纲!$E$4:$E$163,M$7:M$166,$BD105)</f>
        <v>229.24440937226689</v>
      </c>
      <c r="BF105" s="95">
        <f>求节点(节奏总纲!$E$4:$E$163,N$7:N$166,$BD105)</f>
        <v>12724.87711871664</v>
      </c>
      <c r="BG105" s="95">
        <f>求节点(节奏总纲!$E$4:$E$163,O$7:O$166,$BD105)</f>
        <v>12724.87711871664</v>
      </c>
      <c r="BH105" s="95">
        <f>求节点(节奏总纲!$E$4:$E$163,P$7:P$166,$BD105)</f>
        <v>2.5000000000000001E-2</v>
      </c>
      <c r="BI105" s="95">
        <f>求节点(节奏总纲!$E$4:$E$163,Q$7:Q$166,$BD105)</f>
        <v>2.5000000000000001E-2</v>
      </c>
      <c r="BJ105" s="95">
        <f>求节点(节奏总纲!$E$4:$E$163,T$7:T$166,$BD105)</f>
        <v>1.4167504629239627</v>
      </c>
      <c r="BK105" s="95">
        <f>求节点(节奏总纲!$E$4:$E$163,U$7:U$166,$BD105)</f>
        <v>6931382541.042902</v>
      </c>
      <c r="BM105" s="14">
        <v>99</v>
      </c>
      <c r="BN105" s="95">
        <f>求节点(节奏总纲!$E$4:$E$163,AF$7:AF$166,$BD105)</f>
        <v>229.24440937226689</v>
      </c>
      <c r="BO105" s="95">
        <f>求节点(节奏总纲!$E$4:$E$163,AG$7:AG$166,$BD105)</f>
        <v>690.04081609418711</v>
      </c>
      <c r="BP105" s="95">
        <f>求节点(节奏总纲!$E$4:$E$163,AH$7:AH$166,$BD105)</f>
        <v>690.04081609418711</v>
      </c>
      <c r="BQ105" s="95">
        <f>求节点(节奏总纲!$E$4:$E$163,AI$7:AI$166,$BD105)</f>
        <v>2.5000000000000001E-2</v>
      </c>
      <c r="BR105" s="95">
        <f>求节点(节奏总纲!$E$4:$E$163,AJ$7:AJ$166,$BD105)</f>
        <v>2.5000000000000001E-2</v>
      </c>
      <c r="BS105" s="95">
        <f>求节点(节奏总纲!$E$4:$E$163,AM$7:AM$166,$BD105)</f>
        <v>6204.7783541081062</v>
      </c>
      <c r="BT105" s="95">
        <f>求节点(节奏总纲!$E$4:$E$163,AN$7:AN$166,$BD105)</f>
        <v>1.4184832599656672</v>
      </c>
      <c r="BU105" s="95">
        <f>求节点(节奏总纲!$E$4:$E$163,AO$7:AO$166,$BD105)</f>
        <v>6297210665.8634539</v>
      </c>
    </row>
    <row r="106" spans="12:73" x14ac:dyDescent="0.15">
      <c r="L106" s="14">
        <v>100</v>
      </c>
      <c r="M106" s="91">
        <f>武将属性!$D104</f>
        <v>380.0415935272726</v>
      </c>
      <c r="N106" s="91">
        <f>武将属性!$S104</f>
        <v>22515.1</v>
      </c>
      <c r="O106" s="91">
        <f>武将属性!$S104</f>
        <v>22515.1</v>
      </c>
      <c r="P106" s="92">
        <f>武将属性!$AE104</f>
        <v>2.5000000000000001E-2</v>
      </c>
      <c r="Q106" s="92">
        <f>武将属性!$AE104</f>
        <v>2.5000000000000001E-2</v>
      </c>
      <c r="R106" s="92">
        <f>武将属性!BH104</f>
        <v>0.15347900973209266</v>
      </c>
      <c r="S106" s="92">
        <f t="shared" si="26"/>
        <v>0.15347900973209266</v>
      </c>
      <c r="T106" s="91">
        <f>战法技能效用!AL104</f>
        <v>2.173951162845762</v>
      </c>
      <c r="U106" s="91">
        <f t="shared" si="27"/>
        <v>67824484598.13398</v>
      </c>
      <c r="V106" s="95">
        <f t="shared" si="28"/>
        <v>430042397.19835806</v>
      </c>
      <c r="W106" s="95">
        <f t="shared" si="28"/>
        <v>7258861.7379248757</v>
      </c>
      <c r="X106" s="95">
        <f t="shared" si="28"/>
        <v>7258861.7379248757</v>
      </c>
      <c r="Y106" s="95">
        <f t="shared" si="29"/>
        <v>159447802844.44131</v>
      </c>
      <c r="Z106" s="95">
        <f t="shared" si="30"/>
        <v>159447802844.44131</v>
      </c>
      <c r="AA106" s="95">
        <f t="shared" si="31"/>
        <v>141687882082.49371</v>
      </c>
      <c r="AB106" s="95">
        <f t="shared" si="32"/>
        <v>141687882082.49371</v>
      </c>
      <c r="AC106" s="95">
        <f t="shared" si="33"/>
        <v>102984570039.20474</v>
      </c>
      <c r="AD106" s="91"/>
      <c r="AE106" s="14">
        <v>100</v>
      </c>
      <c r="AF106" s="91">
        <f>武将属性!$D104</f>
        <v>380.0415935272726</v>
      </c>
      <c r="AG106" s="91">
        <f>士兵属性!$D104</f>
        <v>1282.7316888906832</v>
      </c>
      <c r="AH106" s="91">
        <f>士兵属性!$D104</f>
        <v>1282.7316888906832</v>
      </c>
      <c r="AI106" s="92">
        <f>士兵属性!$P104</f>
        <v>2.5000000000000001E-2</v>
      </c>
      <c r="AJ106" s="92">
        <f>士兵属性!$P104</f>
        <v>2.5000000000000001E-2</v>
      </c>
      <c r="AK106" s="92">
        <f>士兵属性!AW104</f>
        <v>0.15347900973209266</v>
      </c>
      <c r="AL106" s="92">
        <f t="shared" si="34"/>
        <v>0.15347900973209266</v>
      </c>
      <c r="AM106" s="91">
        <f>带兵数!$E103</f>
        <v>8310.2428306858419</v>
      </c>
      <c r="AN106" s="91">
        <f>战法技能效用!AR104</f>
        <v>3.7250802810730326</v>
      </c>
      <c r="AO106" s="91">
        <f t="shared" si="35"/>
        <v>269553955063.74683</v>
      </c>
      <c r="AP106" s="95">
        <f t="shared" si="36"/>
        <v>1074264438.5597816</v>
      </c>
      <c r="AQ106" s="95">
        <f t="shared" si="37"/>
        <v>284676422.62503201</v>
      </c>
      <c r="AR106" s="95">
        <f t="shared" si="37"/>
        <v>284676422.62503201</v>
      </c>
      <c r="AS106" s="95">
        <f t="shared" si="38"/>
        <v>398307482048.72223</v>
      </c>
      <c r="AT106" s="95">
        <f t="shared" si="39"/>
        <v>398307482048.72223</v>
      </c>
      <c r="AU106" s="95">
        <f t="shared" si="40"/>
        <v>353942434717.3548</v>
      </c>
      <c r="AV106" s="95">
        <f t="shared" si="41"/>
        <v>353942434717.3548</v>
      </c>
      <c r="AW106" s="95">
        <f t="shared" si="42"/>
        <v>87882743.217270911</v>
      </c>
      <c r="AX106" s="95">
        <f t="shared" si="43"/>
        <v>154563921313.20111</v>
      </c>
      <c r="AZ106" s="14">
        <f t="shared" si="44"/>
        <v>1.7932519130261622</v>
      </c>
      <c r="BA106" s="14">
        <f t="shared" si="45"/>
        <v>3.9742868178192232</v>
      </c>
      <c r="BD106" s="14">
        <v>100</v>
      </c>
      <c r="BE106" s="95">
        <f>求节点(节奏总纲!$E$4:$E$163,M$7:M$166,$BD106)</f>
        <v>229.8736497250222</v>
      </c>
      <c r="BF106" s="95">
        <f>求节点(节奏总纲!$E$4:$E$163,N$7:N$166,$BD106)</f>
        <v>12775.466511795084</v>
      </c>
      <c r="BG106" s="95">
        <f>求节点(节奏总纲!$E$4:$E$163,O$7:O$166,$BD106)</f>
        <v>12775.466511795084</v>
      </c>
      <c r="BH106" s="95">
        <f>求节点(节奏总纲!$E$4:$E$163,P$7:P$166,$BD106)</f>
        <v>2.5000000000000001E-2</v>
      </c>
      <c r="BI106" s="95">
        <f>求节点(节奏总纲!$E$4:$E$163,Q$7:Q$166,$BD106)</f>
        <v>2.5000000000000001E-2</v>
      </c>
      <c r="BJ106" s="95">
        <f>求节点(节奏总纲!$E$4:$E$163,T$7:T$166,$BD106)</f>
        <v>1.4196812968334054</v>
      </c>
      <c r="BK106" s="95">
        <f>求节点(节奏总纲!$E$4:$E$163,U$7:U$166,$BD106)</f>
        <v>7022801802.9283676</v>
      </c>
      <c r="BM106" s="14">
        <v>100</v>
      </c>
      <c r="BN106" s="95">
        <f>求节点(节奏总纲!$E$4:$E$163,AF$7:AF$166,$BD106)</f>
        <v>229.8736497250222</v>
      </c>
      <c r="BO106" s="95">
        <f>求节点(节奏总纲!$E$4:$E$163,AG$7:AG$166,$BD106)</f>
        <v>691.97390801054257</v>
      </c>
      <c r="BP106" s="95">
        <f>求节点(节奏总纲!$E$4:$E$163,AH$7:AH$166,$BD106)</f>
        <v>691.97390801054257</v>
      </c>
      <c r="BQ106" s="95">
        <f>求节点(节奏总纲!$E$4:$E$163,AI$7:AI$166,$BD106)</f>
        <v>2.5000000000000001E-2</v>
      </c>
      <c r="BR106" s="95">
        <f>求节点(节奏总纲!$E$4:$E$163,AJ$7:AJ$166,$BD106)</f>
        <v>2.5000000000000001E-2</v>
      </c>
      <c r="BS106" s="95">
        <f>求节点(节奏总纲!$E$4:$E$163,AM$7:AM$166,$BD106)</f>
        <v>6214.5264965252845</v>
      </c>
      <c r="BT106" s="95">
        <f>求节点(节奏总纲!$E$4:$E$163,AN$7:AN$166,$BD106)</f>
        <v>1.4321426706264109</v>
      </c>
      <c r="BU106" s="95">
        <f>求节点(节奏总纲!$E$4:$E$163,AO$7:AO$166,$BD106)</f>
        <v>6441226452.5426674</v>
      </c>
    </row>
    <row r="107" spans="12:73" x14ac:dyDescent="0.15">
      <c r="L107" s="14">
        <v>101</v>
      </c>
      <c r="M107" s="91">
        <f>武将属性!$D105</f>
        <v>385.30847347894667</v>
      </c>
      <c r="N107" s="91">
        <f>武将属性!$S105</f>
        <v>22768.9</v>
      </c>
      <c r="O107" s="91">
        <f>武将属性!$S105</f>
        <v>22768.9</v>
      </c>
      <c r="P107" s="92">
        <f>武将属性!$AE105</f>
        <v>2.5000000000000001E-2</v>
      </c>
      <c r="Q107" s="92">
        <f>武将属性!$AE105</f>
        <v>2.5000000000000001E-2</v>
      </c>
      <c r="R107" s="92">
        <f>武将属性!BH105</f>
        <v>0.15347900973209266</v>
      </c>
      <c r="S107" s="92">
        <f t="shared" ref="S107:S166" si="46">R107</f>
        <v>0.15347900973209266</v>
      </c>
      <c r="T107" s="91">
        <f>战法技能效用!AL105</f>
        <v>2.1896093681242972</v>
      </c>
      <c r="U107" s="91">
        <f t="shared" ref="U107:U166" si="47">M107*N107*50*(1+P107)*O107*50*(1+Q107)*(1+T107)^2/100000*(1+R107)*(1+S107)</f>
        <v>71019038291.506302</v>
      </c>
      <c r="V107" s="95">
        <f t="shared" ref="V107:V166" si="48">$U107/M107+0.5*($U107/((1+$T107)^2))^(-0.5)*$U107/M107/(1+$T107)*(2*$AO107/((1+$AN107)^2))^0.5*(1+$AN107)</f>
        <v>451337286.9415803</v>
      </c>
      <c r="W107" s="95">
        <f t="shared" ref="W107:W166" si="49">$U107/N107+0.5*($U107/((1+$T107)^2))^(-0.5)*$U107/N107/(1+$T107)*(2*$AO107/((1+$AN107)^2))^0.5*(1+$AN107)</f>
        <v>7637790.18993406</v>
      </c>
      <c r="X107" s="95">
        <f t="shared" ref="X107:X166" si="50">$U107/O107+0.5*($U107/((1+$T107)^2))^(-0.5)*$U107/O107/(1+$T107)*(2*$AO107/((1+$AN107)^2))^0.5*(1+$AN107)</f>
        <v>7637790.18993406</v>
      </c>
      <c r="Y107" s="95">
        <f t="shared" ref="Y107:Y166" si="51">$U107/(1+P107)+0.5*($U107/((1+$T107)^2))^(-0.5)*$U107/(1+P107)/(1+$T107)*(2*$AO107/((1+$AN107)^2))^0.5*(1+$AN107)</f>
        <v>169662518103.01431</v>
      </c>
      <c r="Z107" s="95">
        <f t="shared" ref="Z107:Z166" si="52">Y107</f>
        <v>169662518103.01431</v>
      </c>
      <c r="AA107" s="95">
        <f t="shared" ref="AA107:AA166" si="53">$U107/(1+R107)+0.5*($U107/((1+$T107)^2))^(-0.5)*$U107/(1+R107)/(1+$T107)*(2*$AO107/((1+$AN107)^2))^0.5*(1+$AN107)</f>
        <v>150764842349.3902</v>
      </c>
      <c r="AB107" s="95">
        <f t="shared" ref="AB107:AB166" si="54">AA107</f>
        <v>150764842349.3902</v>
      </c>
      <c r="AC107" s="95">
        <f t="shared" ref="AC107:AC166" si="55">$U107/(1+T107)*2+2^0.5*(U107/((1+T107)^2))^0.5*AO107^0.5</f>
        <v>109044124834.54475</v>
      </c>
      <c r="AD107" s="91"/>
      <c r="AE107" s="14">
        <v>101</v>
      </c>
      <c r="AF107" s="91">
        <f>武将属性!$D105</f>
        <v>385.30847347894667</v>
      </c>
      <c r="AG107" s="91">
        <f>士兵属性!$D105</f>
        <v>1296.3354206516033</v>
      </c>
      <c r="AH107" s="91">
        <f>士兵属性!$D105</f>
        <v>1296.3354206516033</v>
      </c>
      <c r="AI107" s="92">
        <f>士兵属性!$P105</f>
        <v>2.5000000000000001E-2</v>
      </c>
      <c r="AJ107" s="92">
        <f>士兵属性!$P105</f>
        <v>2.5000000000000001E-2</v>
      </c>
      <c r="AK107" s="92">
        <f>士兵属性!AW105</f>
        <v>0.15347900973209266</v>
      </c>
      <c r="AL107" s="92">
        <f t="shared" ref="AL107:AL166" si="56">AK107</f>
        <v>0.15347900973209266</v>
      </c>
      <c r="AM107" s="91">
        <f>带兵数!$E104</f>
        <v>8377.6955934140733</v>
      </c>
      <c r="AN107" s="91">
        <f>战法技能效用!AR105</f>
        <v>3.8437870738968867</v>
      </c>
      <c r="AO107" s="91">
        <f t="shared" ref="AO107:AO166" si="57">AF107*AG107*0.2*(1+AI107)*AH107*0.2*(1+AJ107)*(AM107^2)/2*(1+AN107)^2/100000*(1+AK107)*(1+AL107)</f>
        <v>298098433299.48999</v>
      </c>
      <c r="AP107" s="95">
        <f t="shared" ref="AP107:AP166" si="58">($AO107/AF107+2^0.5*0.5*($U107)^0.5*($AO107/((1+$AN107)^2))^(-0.5)*$AO107/AF107/(1+$AN107))/0.8^0.5</f>
        <v>1163517508.7595129</v>
      </c>
      <c r="AQ107" s="95">
        <f t="shared" ref="AQ107:AQ166" si="59">($AO107/AG107+2^0.5*0.5*($U107)^0.5*($AO107/((1+$AN107)^2))^(-0.5)*$AO107/AG107/(1+$AN107))</f>
        <v>309320774.29622257</v>
      </c>
      <c r="AR107" s="95">
        <f t="shared" ref="AR107:AR166" si="60">($AO107/AH107+2^0.5*0.5*($U107)^0.5*($AO107/((1+$AN107)^2))^(-0.5)*$AO107/AH107/(1+$AN107))</f>
        <v>309320774.29622257</v>
      </c>
      <c r="AS107" s="95">
        <f t="shared" ref="AS107:AS166" si="61">($AO107/(1+AI107)+2^0.5*0.5*($U107)^0.5*($AO107/((1+$AN107)^2))^(-0.5)*$AO107/(1+AI107)/(1+$AN107))/0.8^0.5</f>
        <v>437378687966.98047</v>
      </c>
      <c r="AT107" s="95">
        <f t="shared" ref="AT107:AT166" si="62">AS107</f>
        <v>437378687966.98047</v>
      </c>
      <c r="AU107" s="95">
        <f t="shared" ref="AU107:AU166" si="63">($AO107/(1+AK107)+2^0.5*0.5*($U107)^0.5*($AO107/((1+$AN107)^2))^(-0.5)*$AO107/(1+AK107)/(1+$AN107))/0.8^0.5</f>
        <v>388661736697.12488</v>
      </c>
      <c r="AV107" s="95">
        <f t="shared" ref="AV107:AV166" si="64">AU107</f>
        <v>388661736697.12488</v>
      </c>
      <c r="AW107" s="95">
        <f t="shared" ref="AW107:AW166" si="65">$AO107/AM107*2+2^0.5*0.5*($U107)^0.5*($AO107/((1+$AN107)^2))^(-0.5)*$AO107/AM107*2/(1+$AN107)</f>
        <v>95726437.322166979</v>
      </c>
      <c r="AX107" s="95">
        <f t="shared" ref="AX107:AX166" si="66">$AO107/(1+AN107)*2+2^0.5*U107^0.5*(AO107/((1+AN107)^2))^0.5</f>
        <v>165566103524.43805</v>
      </c>
      <c r="AZ107" s="14">
        <f t="shared" ref="AZ107:AZ166" si="67">AO107/(1+AN107)^2/(U107/(1+T107)^2)</f>
        <v>1.820077224477191</v>
      </c>
      <c r="BA107" s="14">
        <f t="shared" ref="BA107:BA166" si="68">AO107/U107</f>
        <v>4.1974439596873818</v>
      </c>
      <c r="BD107" s="14">
        <v>101</v>
      </c>
      <c r="BE107" s="95">
        <f>求节点(节奏总纲!$E$4:$E$163,M$7:M$166,$BD107)</f>
        <v>230.50289007777749</v>
      </c>
      <c r="BF107" s="95">
        <f>求节点(节奏总纲!$E$4:$E$163,N$7:N$166,$BD107)</f>
        <v>12826.055904873529</v>
      </c>
      <c r="BG107" s="95">
        <f>求节点(节奏总纲!$E$4:$E$163,O$7:O$166,$BD107)</f>
        <v>12826.055904873529</v>
      </c>
      <c r="BH107" s="95">
        <f>求节点(节奏总纲!$E$4:$E$163,P$7:P$166,$BD107)</f>
        <v>2.5000000000000001E-2</v>
      </c>
      <c r="BI107" s="95">
        <f>求节点(节奏总纲!$E$4:$E$163,Q$7:Q$166,$BD107)</f>
        <v>2.5000000000000001E-2</v>
      </c>
      <c r="BJ107" s="95">
        <f>求节点(节奏总纲!$E$4:$E$163,T$7:T$166,$BD107)</f>
        <v>1.4226121307428483</v>
      </c>
      <c r="BK107" s="95">
        <f>求节点(节奏总纲!$E$4:$E$163,U$7:U$166,$BD107)</f>
        <v>7114221064.8138332</v>
      </c>
      <c r="BM107" s="14">
        <v>101</v>
      </c>
      <c r="BN107" s="95">
        <f>求节点(节奏总纲!$E$4:$E$163,AF$7:AF$166,$BD107)</f>
        <v>230.50289007777749</v>
      </c>
      <c r="BO107" s="95">
        <f>求节点(节奏总纲!$E$4:$E$163,AG$7:AG$166,$BD107)</f>
        <v>693.90699992689815</v>
      </c>
      <c r="BP107" s="95">
        <f>求节点(节奏总纲!$E$4:$E$163,AH$7:AH$166,$BD107)</f>
        <v>693.90699992689815</v>
      </c>
      <c r="BQ107" s="95">
        <f>求节点(节奏总纲!$E$4:$E$163,AI$7:AI$166,$BD107)</f>
        <v>2.5000000000000001E-2</v>
      </c>
      <c r="BR107" s="95">
        <f>求节点(节奏总纲!$E$4:$E$163,AJ$7:AJ$166,$BD107)</f>
        <v>2.5000000000000001E-2</v>
      </c>
      <c r="BS107" s="95">
        <f>求节点(节奏总纲!$E$4:$E$163,AM$7:AM$166,$BD107)</f>
        <v>6224.2746389424628</v>
      </c>
      <c r="BT107" s="95">
        <f>求节点(节奏总纲!$E$4:$E$163,AN$7:AN$166,$BD107)</f>
        <v>1.4458020812871548</v>
      </c>
      <c r="BU107" s="95">
        <f>求节点(节奏总纲!$E$4:$E$163,AO$7:AO$166,$BD107)</f>
        <v>6585242239.22188</v>
      </c>
    </row>
    <row r="108" spans="12:73" x14ac:dyDescent="0.15">
      <c r="L108" s="14">
        <v>102</v>
      </c>
      <c r="M108" s="91">
        <f>武将属性!$D106</f>
        <v>390.56585569977682</v>
      </c>
      <c r="N108" s="91">
        <f>武将属性!$S106</f>
        <v>23022.699999999997</v>
      </c>
      <c r="O108" s="91">
        <f>武将属性!$S106</f>
        <v>23022.699999999997</v>
      </c>
      <c r="P108" s="92">
        <f>武将属性!$AE106</f>
        <v>2.5000000000000001E-2</v>
      </c>
      <c r="Q108" s="92">
        <f>武将属性!$AE106</f>
        <v>2.5000000000000001E-2</v>
      </c>
      <c r="R108" s="92">
        <f>武将属性!BH106</f>
        <v>0.15347900973209266</v>
      </c>
      <c r="S108" s="92">
        <f t="shared" si="46"/>
        <v>0.15347900973209266</v>
      </c>
      <c r="T108" s="91">
        <f>战法技能效用!AL106</f>
        <v>2.2044654711509386</v>
      </c>
      <c r="U108" s="91">
        <f t="shared" si="47"/>
        <v>74289101576.644089</v>
      </c>
      <c r="V108" s="95">
        <f t="shared" si="48"/>
        <v>473242454.78545868</v>
      </c>
      <c r="W108" s="95">
        <f t="shared" si="49"/>
        <v>8028265.3340722695</v>
      </c>
      <c r="X108" s="95">
        <f t="shared" si="50"/>
        <v>8028265.3340722695</v>
      </c>
      <c r="Y108" s="95">
        <f t="shared" si="51"/>
        <v>180324238348.04449</v>
      </c>
      <c r="Z108" s="95">
        <f t="shared" si="52"/>
        <v>180324238348.04449</v>
      </c>
      <c r="AA108" s="95">
        <f t="shared" si="53"/>
        <v>160239018436.64655</v>
      </c>
      <c r="AB108" s="95">
        <f t="shared" si="54"/>
        <v>160239018436.64655</v>
      </c>
      <c r="AC108" s="95">
        <f t="shared" si="55"/>
        <v>115359236022.82404</v>
      </c>
      <c r="AD108" s="91"/>
      <c r="AE108" s="14">
        <v>102</v>
      </c>
      <c r="AF108" s="91">
        <f>武将属性!$D106</f>
        <v>390.56585569977682</v>
      </c>
      <c r="AG108" s="91">
        <f>士兵属性!$D106</f>
        <v>1310.0318117774186</v>
      </c>
      <c r="AH108" s="91">
        <f>士兵属性!$D106</f>
        <v>1310.0318117774186</v>
      </c>
      <c r="AI108" s="92">
        <f>士兵属性!$P106</f>
        <v>2.5000000000000001E-2</v>
      </c>
      <c r="AJ108" s="92">
        <f>士兵属性!$P106</f>
        <v>2.5000000000000001E-2</v>
      </c>
      <c r="AK108" s="92">
        <f>士兵属性!AW106</f>
        <v>0.15347900973209266</v>
      </c>
      <c r="AL108" s="92">
        <f t="shared" si="56"/>
        <v>0.15347900973209266</v>
      </c>
      <c r="AM108" s="91">
        <f>带兵数!$E105</f>
        <v>8443.9512739205456</v>
      </c>
      <c r="AN108" s="91">
        <f>战法技能效用!AR106</f>
        <v>3.9620528862857145</v>
      </c>
      <c r="AO108" s="91">
        <f t="shared" si="57"/>
        <v>328979843717.15564</v>
      </c>
      <c r="AP108" s="95">
        <f t="shared" si="58"/>
        <v>1258178978.8250875</v>
      </c>
      <c r="AQ108" s="95">
        <f t="shared" si="59"/>
        <v>335505659.09611243</v>
      </c>
      <c r="AR108" s="95">
        <f t="shared" si="60"/>
        <v>335505659.09611243</v>
      </c>
      <c r="AS108" s="95">
        <f t="shared" si="61"/>
        <v>479416340964.18713</v>
      </c>
      <c r="AT108" s="95">
        <f t="shared" si="62"/>
        <v>479416340964.18713</v>
      </c>
      <c r="AU108" s="95">
        <f t="shared" si="63"/>
        <v>426017071262.02917</v>
      </c>
      <c r="AV108" s="95">
        <f t="shared" si="64"/>
        <v>426017071262.02917</v>
      </c>
      <c r="AW108" s="95">
        <f t="shared" si="65"/>
        <v>104103652.94379194</v>
      </c>
      <c r="AX108" s="95">
        <f t="shared" si="66"/>
        <v>177153729119.66559</v>
      </c>
      <c r="AZ108" s="14">
        <f t="shared" si="67"/>
        <v>1.8468541470302946</v>
      </c>
      <c r="BA108" s="14">
        <f t="shared" si="68"/>
        <v>4.4283728936706419</v>
      </c>
      <c r="BD108" s="14">
        <v>102</v>
      </c>
      <c r="BE108" s="95">
        <f>求节点(节奏总纲!$E$4:$E$163,M$7:M$166,$BD108)</f>
        <v>231.13213043053281</v>
      </c>
      <c r="BF108" s="95">
        <f>求节点(节奏总纲!$E$4:$E$163,N$7:N$166,$BD108)</f>
        <v>12876.645297951973</v>
      </c>
      <c r="BG108" s="95">
        <f>求节点(节奏总纲!$E$4:$E$163,O$7:O$166,$BD108)</f>
        <v>12876.645297951973</v>
      </c>
      <c r="BH108" s="95">
        <f>求节点(节奏总纲!$E$4:$E$163,P$7:P$166,$BD108)</f>
        <v>2.5000000000000001E-2</v>
      </c>
      <c r="BI108" s="95">
        <f>求节点(节奏总纲!$E$4:$E$163,Q$7:Q$166,$BD108)</f>
        <v>2.5000000000000001E-2</v>
      </c>
      <c r="BJ108" s="95">
        <f>求节点(节奏总纲!$E$4:$E$163,T$7:T$166,$BD108)</f>
        <v>1.4255429646522912</v>
      </c>
      <c r="BK108" s="95">
        <f>求节点(节奏总纲!$E$4:$E$163,U$7:U$166,$BD108)</f>
        <v>7205640326.6992989</v>
      </c>
      <c r="BM108" s="14">
        <v>102</v>
      </c>
      <c r="BN108" s="95">
        <f>求节点(节奏总纲!$E$4:$E$163,AF$7:AF$166,$BD108)</f>
        <v>231.13213043053281</v>
      </c>
      <c r="BO108" s="95">
        <f>求节点(节奏总纲!$E$4:$E$163,AG$7:AG$166,$BD108)</f>
        <v>695.84009184325362</v>
      </c>
      <c r="BP108" s="95">
        <f>求节点(节奏总纲!$E$4:$E$163,AH$7:AH$166,$BD108)</f>
        <v>695.84009184325362</v>
      </c>
      <c r="BQ108" s="95">
        <f>求节点(节奏总纲!$E$4:$E$163,AI$7:AI$166,$BD108)</f>
        <v>2.5000000000000001E-2</v>
      </c>
      <c r="BR108" s="95">
        <f>求节点(节奏总纲!$E$4:$E$163,AJ$7:AJ$166,$BD108)</f>
        <v>2.5000000000000001E-2</v>
      </c>
      <c r="BS108" s="95">
        <f>求节点(节奏总纲!$E$4:$E$163,AM$7:AM$166,$BD108)</f>
        <v>6234.0227813596412</v>
      </c>
      <c r="BT108" s="95">
        <f>求节点(节奏总纲!$E$4:$E$163,AN$7:AN$166,$BD108)</f>
        <v>1.4594614919478985</v>
      </c>
      <c r="BU108" s="95">
        <f>求节点(节奏总纲!$E$4:$E$163,AO$7:AO$166,$BD108)</f>
        <v>6729258025.9010935</v>
      </c>
    </row>
    <row r="109" spans="12:73" x14ac:dyDescent="0.15">
      <c r="L109" s="14">
        <v>103</v>
      </c>
      <c r="M109" s="91">
        <f>武将属性!$D107</f>
        <v>395.82323792060691</v>
      </c>
      <c r="N109" s="91">
        <f>武将属性!$S107</f>
        <v>23276.5</v>
      </c>
      <c r="O109" s="91">
        <f>武将属性!$S107</f>
        <v>23276.5</v>
      </c>
      <c r="P109" s="92">
        <f>武将属性!$AE107</f>
        <v>2.5000000000000001E-2</v>
      </c>
      <c r="Q109" s="92">
        <f>武将属性!$AE107</f>
        <v>2.5000000000000001E-2</v>
      </c>
      <c r="R109" s="92">
        <f>武将属性!BH107</f>
        <v>0.15347900973209266</v>
      </c>
      <c r="S109" s="92">
        <f t="shared" si="46"/>
        <v>0.15347900973209266</v>
      </c>
      <c r="T109" s="91">
        <f>战法技能效用!AL107</f>
        <v>2.2193174667613009</v>
      </c>
      <c r="U109" s="91">
        <f t="shared" si="47"/>
        <v>77673233591.694885</v>
      </c>
      <c r="V109" s="95">
        <f t="shared" si="48"/>
        <v>495998222.31038225</v>
      </c>
      <c r="W109" s="95">
        <f t="shared" si="49"/>
        <v>8434585.1978502125</v>
      </c>
      <c r="X109" s="95">
        <f t="shared" si="50"/>
        <v>8434585.1978502125</v>
      </c>
      <c r="Y109" s="95">
        <f t="shared" si="51"/>
        <v>191539143763.66879</v>
      </c>
      <c r="Z109" s="95">
        <f t="shared" si="52"/>
        <v>191539143763.66879</v>
      </c>
      <c r="AA109" s="95">
        <f t="shared" si="53"/>
        <v>170204763763.6333</v>
      </c>
      <c r="AB109" s="95">
        <f t="shared" si="54"/>
        <v>170204763763.6333</v>
      </c>
      <c r="AC109" s="95">
        <f t="shared" si="55"/>
        <v>121968475855.39311</v>
      </c>
      <c r="AD109" s="91"/>
      <c r="AE109" s="14">
        <v>103</v>
      </c>
      <c r="AF109" s="91">
        <f>武将属性!$D107</f>
        <v>395.82323792060691</v>
      </c>
      <c r="AG109" s="91">
        <f>士兵属性!$D107</f>
        <v>1323.8207233923367</v>
      </c>
      <c r="AH109" s="91">
        <f>士兵属性!$D107</f>
        <v>1323.8207233923367</v>
      </c>
      <c r="AI109" s="92">
        <f>士兵属性!$P107</f>
        <v>2.5000000000000001E-2</v>
      </c>
      <c r="AJ109" s="92">
        <f>士兵属性!$P107</f>
        <v>2.5000000000000001E-2</v>
      </c>
      <c r="AK109" s="92">
        <f>士兵属性!AW107</f>
        <v>0.15347900973209266</v>
      </c>
      <c r="AL109" s="92">
        <f t="shared" si="56"/>
        <v>0.15347900973209266</v>
      </c>
      <c r="AM109" s="91">
        <f>带兵数!$E106</f>
        <v>8508.3763667062649</v>
      </c>
      <c r="AN109" s="91">
        <f>战法技能效用!AR107</f>
        <v>4.081454496193258</v>
      </c>
      <c r="AO109" s="91">
        <f t="shared" si="57"/>
        <v>362515201760.67462</v>
      </c>
      <c r="AP109" s="95">
        <f t="shared" si="58"/>
        <v>1359101500.4269869</v>
      </c>
      <c r="AQ109" s="95">
        <f t="shared" si="59"/>
        <v>363470356.69129455</v>
      </c>
      <c r="AR109" s="95">
        <f t="shared" si="60"/>
        <v>363470356.69129455</v>
      </c>
      <c r="AS109" s="95">
        <f t="shared" si="61"/>
        <v>524842884450.5025</v>
      </c>
      <c r="AT109" s="95">
        <f t="shared" si="62"/>
        <v>524842884450.5025</v>
      </c>
      <c r="AU109" s="95">
        <f t="shared" si="63"/>
        <v>466383828420.69464</v>
      </c>
      <c r="AV109" s="95">
        <f t="shared" si="64"/>
        <v>466383828420.69464</v>
      </c>
      <c r="AW109" s="95">
        <f t="shared" si="65"/>
        <v>113104914.44867973</v>
      </c>
      <c r="AX109" s="95">
        <f t="shared" si="66"/>
        <v>189382622982.14246</v>
      </c>
      <c r="AZ109" s="14">
        <f t="shared" si="67"/>
        <v>1.8732958352632936</v>
      </c>
      <c r="BA109" s="14">
        <f t="shared" si="68"/>
        <v>4.6671830822224987</v>
      </c>
      <c r="BD109" s="14">
        <v>103</v>
      </c>
      <c r="BE109" s="95">
        <f>求节点(节奏总纲!$E$4:$E$163,M$7:M$166,$BD109)</f>
        <v>231.71442831264915</v>
      </c>
      <c r="BF109" s="95">
        <f>求节点(节奏总纲!$E$4:$E$163,N$7:N$166,$BD109)</f>
        <v>12925.058190874181</v>
      </c>
      <c r="BG109" s="95">
        <f>求节点(节奏总纲!$E$4:$E$163,O$7:O$166,$BD109)</f>
        <v>12925.058190874181</v>
      </c>
      <c r="BH109" s="95">
        <f>求节点(节奏总纲!$E$4:$E$163,P$7:P$166,$BD109)</f>
        <v>2.5000000000000001E-2</v>
      </c>
      <c r="BI109" s="95">
        <f>求节点(节奏总纲!$E$4:$E$163,Q$7:Q$166,$BD109)</f>
        <v>2.5000000000000001E-2</v>
      </c>
      <c r="BJ109" s="95">
        <f>求节点(节奏总纲!$E$4:$E$163,T$7:T$166,$BD109)</f>
        <v>1.4280728474051192</v>
      </c>
      <c r="BK109" s="95">
        <f>求节点(节奏总纲!$E$4:$E$163,U$7:U$166,$BD109)</f>
        <v>7294353143.0519524</v>
      </c>
      <c r="BM109" s="14">
        <v>103</v>
      </c>
      <c r="BN109" s="95">
        <f>求节点(节奏总纲!$E$4:$E$163,AF$7:AF$166,$BD109)</f>
        <v>231.71442831264915</v>
      </c>
      <c r="BO109" s="95">
        <f>求节点(节奏总纲!$E$4:$E$163,AG$7:AG$166,$BD109)</f>
        <v>697.90995122647314</v>
      </c>
      <c r="BP109" s="95">
        <f>求节点(节奏总纲!$E$4:$E$163,AH$7:AH$166,$BD109)</f>
        <v>697.90995122647314</v>
      </c>
      <c r="BQ109" s="95">
        <f>求节点(节奏总纲!$E$4:$E$163,AI$7:AI$166,$BD109)</f>
        <v>2.5000000000000001E-2</v>
      </c>
      <c r="BR109" s="95">
        <f>求节点(节奏总纲!$E$4:$E$163,AJ$7:AJ$166,$BD109)</f>
        <v>2.5000000000000001E-2</v>
      </c>
      <c r="BS109" s="95">
        <f>求节点(节奏总纲!$E$4:$E$163,AM$7:AM$166,$BD109)</f>
        <v>6243.4441751256036</v>
      </c>
      <c r="BT109" s="95">
        <f>求节点(节奏总纲!$E$4:$E$163,AN$7:AN$166,$BD109)</f>
        <v>1.4724699161473533</v>
      </c>
      <c r="BU109" s="95">
        <f>求节点(节奏总纲!$E$4:$E$163,AO$7:AO$166,$BD109)</f>
        <v>6880587450.4699354</v>
      </c>
    </row>
    <row r="110" spans="12:73" x14ac:dyDescent="0.15">
      <c r="L110" s="14">
        <v>104</v>
      </c>
      <c r="M110" s="91">
        <f>武将属性!$D108</f>
        <v>401.08661393269585</v>
      </c>
      <c r="N110" s="91">
        <f>武将属性!$S108</f>
        <v>23530.3</v>
      </c>
      <c r="O110" s="91">
        <f>武将属性!$S108</f>
        <v>23530.3</v>
      </c>
      <c r="P110" s="92">
        <f>武将属性!$AE108</f>
        <v>2.5000000000000001E-2</v>
      </c>
      <c r="Q110" s="92">
        <f>武将属性!$AE108</f>
        <v>2.5000000000000001E-2</v>
      </c>
      <c r="R110" s="92">
        <f>武将属性!BH108</f>
        <v>0.15347900973209266</v>
      </c>
      <c r="S110" s="92">
        <f t="shared" si="46"/>
        <v>0.15347900973209266</v>
      </c>
      <c r="T110" s="91">
        <f>战法技能效用!AL108</f>
        <v>2.2341857571446893</v>
      </c>
      <c r="U110" s="91">
        <f t="shared" si="47"/>
        <v>81176467424.788406</v>
      </c>
      <c r="V110" s="95">
        <f t="shared" si="48"/>
        <v>518708043.21041942</v>
      </c>
      <c r="W110" s="95">
        <f t="shared" si="49"/>
        <v>8841657.4659448285</v>
      </c>
      <c r="X110" s="95">
        <f t="shared" si="50"/>
        <v>8841657.4659448285</v>
      </c>
      <c r="Y110" s="95">
        <f t="shared" si="51"/>
        <v>202972539191.14304</v>
      </c>
      <c r="Z110" s="95">
        <f t="shared" si="52"/>
        <v>202972539191.14304</v>
      </c>
      <c r="AA110" s="95">
        <f t="shared" si="53"/>
        <v>180364662829.22879</v>
      </c>
      <c r="AB110" s="95">
        <f t="shared" si="54"/>
        <v>180364662829.22879</v>
      </c>
      <c r="AC110" s="95">
        <f t="shared" si="55"/>
        <v>128654856766.54294</v>
      </c>
      <c r="AD110" s="91"/>
      <c r="AE110" s="14">
        <v>104</v>
      </c>
      <c r="AF110" s="91">
        <f>武将属性!$D108</f>
        <v>401.08661393269585</v>
      </c>
      <c r="AG110" s="91">
        <f>士兵属性!$D108</f>
        <v>1337.7025297474995</v>
      </c>
      <c r="AH110" s="91">
        <f>士兵属性!$D108</f>
        <v>1337.7025297474995</v>
      </c>
      <c r="AI110" s="92">
        <f>士兵属性!$P108</f>
        <v>2.5000000000000001E-2</v>
      </c>
      <c r="AJ110" s="92">
        <f>士兵属性!$P108</f>
        <v>2.5000000000000001E-2</v>
      </c>
      <c r="AK110" s="92">
        <f>士兵属性!AW108</f>
        <v>0.15347900973209266</v>
      </c>
      <c r="AL110" s="92">
        <f t="shared" si="56"/>
        <v>0.15347900973209266</v>
      </c>
      <c r="AM110" s="91">
        <f>带兵数!$E107</f>
        <v>8577.0023936067737</v>
      </c>
      <c r="AN110" s="91">
        <f>战法技能效用!AR108</f>
        <v>4.1831939460299044</v>
      </c>
      <c r="AO110" s="91">
        <f t="shared" si="57"/>
        <v>396570463414.5506</v>
      </c>
      <c r="AP110" s="95">
        <f t="shared" si="58"/>
        <v>1459097959.3274028</v>
      </c>
      <c r="AQ110" s="95">
        <f t="shared" si="59"/>
        <v>391298391.84761566</v>
      </c>
      <c r="AR110" s="95">
        <f t="shared" si="60"/>
        <v>391298391.84761566</v>
      </c>
      <c r="AS110" s="95">
        <f t="shared" si="61"/>
        <v>570950887709.98486</v>
      </c>
      <c r="AT110" s="95">
        <f t="shared" si="62"/>
        <v>570950887709.98486</v>
      </c>
      <c r="AU110" s="95">
        <f t="shared" si="63"/>
        <v>507356141694.03821</v>
      </c>
      <c r="AV110" s="95">
        <f t="shared" si="64"/>
        <v>507356141694.03821</v>
      </c>
      <c r="AW110" s="95">
        <f t="shared" si="65"/>
        <v>122056826.99840501</v>
      </c>
      <c r="AX110" s="95">
        <f t="shared" si="66"/>
        <v>201976176894.40936</v>
      </c>
      <c r="AZ110" s="14">
        <f t="shared" si="67"/>
        <v>1.9020644026386495</v>
      </c>
      <c r="BA110" s="14">
        <f t="shared" si="68"/>
        <v>4.8852885078053063</v>
      </c>
      <c r="BD110" s="14">
        <v>104</v>
      </c>
      <c r="BE110" s="95">
        <f>求节点(节奏总纲!$E$4:$E$163,M$7:M$166,$BD110)</f>
        <v>232.24757948508596</v>
      </c>
      <c r="BF110" s="95">
        <f>求节点(节奏总纲!$E$4:$E$163,N$7:N$166,$BD110)</f>
        <v>12971.192383509848</v>
      </c>
      <c r="BG110" s="95">
        <f>求节点(节奏总纲!$E$4:$E$163,O$7:O$166,$BD110)</f>
        <v>12971.192383509848</v>
      </c>
      <c r="BH110" s="95">
        <f>求节点(节奏总纲!$E$4:$E$163,P$7:P$166,$BD110)</f>
        <v>2.5000000000000001E-2</v>
      </c>
      <c r="BI110" s="95">
        <f>求节点(节奏总纲!$E$4:$E$163,Q$7:Q$166,$BD110)</f>
        <v>2.5000000000000001E-2</v>
      </c>
      <c r="BJ110" s="95">
        <f>求节点(节奏总纲!$E$4:$E$163,T$7:T$166,$BD110)</f>
        <v>1.4301829518671669</v>
      </c>
      <c r="BK110" s="95">
        <f>求节点(节奏总纲!$E$4:$E$163,U$7:U$166,$BD110)</f>
        <v>7380232429.5316792</v>
      </c>
      <c r="BM110" s="14">
        <v>104</v>
      </c>
      <c r="BN110" s="95">
        <f>求节点(节奏总纲!$E$4:$E$163,AF$7:AF$166,$BD110)</f>
        <v>232.24757948508596</v>
      </c>
      <c r="BO110" s="95">
        <f>求节点(节奏总纲!$E$4:$E$163,AG$7:AG$166,$BD110)</f>
        <v>700.1230001541727</v>
      </c>
      <c r="BP110" s="95">
        <f>求节点(节奏总纲!$E$4:$E$163,AH$7:AH$166,$BD110)</f>
        <v>700.1230001541727</v>
      </c>
      <c r="BQ110" s="95">
        <f>求节点(节奏总纲!$E$4:$E$163,AI$7:AI$166,$BD110)</f>
        <v>2.5000000000000001E-2</v>
      </c>
      <c r="BR110" s="95">
        <f>求节点(节奏总纲!$E$4:$E$163,AJ$7:AJ$166,$BD110)</f>
        <v>2.5000000000000001E-2</v>
      </c>
      <c r="BS110" s="95">
        <f>求节点(节奏总纲!$E$4:$E$163,AM$7:AM$166,$BD110)</f>
        <v>6252.5234773722905</v>
      </c>
      <c r="BT110" s="95">
        <f>求节点(节奏总纲!$E$4:$E$163,AN$7:AN$166,$BD110)</f>
        <v>1.4847967860489035</v>
      </c>
      <c r="BU110" s="95">
        <f>求节点(节奏总纲!$E$4:$E$163,AO$7:AO$166,$BD110)</f>
        <v>7039573933.4161911</v>
      </c>
    </row>
    <row r="111" spans="12:73" x14ac:dyDescent="0.15">
      <c r="L111" s="14">
        <v>105</v>
      </c>
      <c r="M111" s="91">
        <f>武将属性!$D109</f>
        <v>406.38711521961397</v>
      </c>
      <c r="N111" s="91">
        <f>武将属性!$S109</f>
        <v>23784.1</v>
      </c>
      <c r="O111" s="91">
        <f>武将属性!$S109</f>
        <v>23784.1</v>
      </c>
      <c r="P111" s="92">
        <f>武将属性!$AE109</f>
        <v>2.5000000000000001E-2</v>
      </c>
      <c r="Q111" s="92">
        <f>武将属性!$AE109</f>
        <v>2.5000000000000001E-2</v>
      </c>
      <c r="R111" s="92">
        <f>武将属性!BH109</f>
        <v>0.15347900973209266</v>
      </c>
      <c r="S111" s="92">
        <f t="shared" si="46"/>
        <v>0.15347900973209266</v>
      </c>
      <c r="T111" s="91">
        <f>战法技能效用!AL109</f>
        <v>2.247984468816683</v>
      </c>
      <c r="U111" s="91">
        <f t="shared" si="47"/>
        <v>84751695120.384079</v>
      </c>
      <c r="V111" s="95">
        <f t="shared" si="48"/>
        <v>541785051.3001821</v>
      </c>
      <c r="W111" s="95">
        <f t="shared" si="49"/>
        <v>9257212.3421525974</v>
      </c>
      <c r="X111" s="95">
        <f t="shared" si="50"/>
        <v>9257212.3421525974</v>
      </c>
      <c r="Y111" s="95">
        <f t="shared" si="51"/>
        <v>214804355187.30884</v>
      </c>
      <c r="Z111" s="95">
        <f t="shared" si="52"/>
        <v>214804355187.30884</v>
      </c>
      <c r="AA111" s="95">
        <f t="shared" si="53"/>
        <v>190878604820.15131</v>
      </c>
      <c r="AB111" s="95">
        <f t="shared" si="54"/>
        <v>190878604820.15131</v>
      </c>
      <c r="AC111" s="95">
        <f t="shared" si="55"/>
        <v>135576057201.53354</v>
      </c>
      <c r="AD111" s="91"/>
      <c r="AE111" s="14">
        <v>105</v>
      </c>
      <c r="AF111" s="91">
        <f>武将属性!$D109</f>
        <v>406.38711521961397</v>
      </c>
      <c r="AG111" s="91">
        <f>士兵属性!$D109</f>
        <v>1351.677230842907</v>
      </c>
      <c r="AH111" s="91">
        <f>士兵属性!$D109</f>
        <v>1351.677230842907</v>
      </c>
      <c r="AI111" s="92">
        <f>士兵属性!$P109</f>
        <v>2.5000000000000001E-2</v>
      </c>
      <c r="AJ111" s="92">
        <f>士兵属性!$P109</f>
        <v>2.5000000000000001E-2</v>
      </c>
      <c r="AK111" s="92">
        <f>士兵属性!AW109</f>
        <v>0.15347900973209266</v>
      </c>
      <c r="AL111" s="92">
        <f t="shared" si="56"/>
        <v>0.15347900973209266</v>
      </c>
      <c r="AM111" s="91">
        <f>带兵数!$E108</f>
        <v>8643.6952996213076</v>
      </c>
      <c r="AN111" s="91">
        <f>战法技能效用!AR109</f>
        <v>4.282524492289129</v>
      </c>
      <c r="AO111" s="91">
        <f t="shared" si="57"/>
        <v>432777806346.32623</v>
      </c>
      <c r="AP111" s="95">
        <f t="shared" si="58"/>
        <v>1563207916.3273699</v>
      </c>
      <c r="AQ111" s="95">
        <f t="shared" si="59"/>
        <v>420367053.85545582</v>
      </c>
      <c r="AR111" s="95">
        <f t="shared" si="60"/>
        <v>420367053.85545582</v>
      </c>
      <c r="AS111" s="95">
        <f t="shared" si="61"/>
        <v>619773224980.23779</v>
      </c>
      <c r="AT111" s="95">
        <f t="shared" si="62"/>
        <v>619773224980.23779</v>
      </c>
      <c r="AU111" s="95">
        <f t="shared" si="63"/>
        <v>550740455825.27856</v>
      </c>
      <c r="AV111" s="95">
        <f t="shared" si="64"/>
        <v>550740455825.27856</v>
      </c>
      <c r="AW111" s="95">
        <f t="shared" si="65"/>
        <v>131471680.94132781</v>
      </c>
      <c r="AX111" s="95">
        <f t="shared" si="66"/>
        <v>215124634489.56378</v>
      </c>
      <c r="AZ111" s="14">
        <f t="shared" si="67"/>
        <v>1.9304627992966452</v>
      </c>
      <c r="BA111" s="14">
        <f t="shared" si="68"/>
        <v>5.1064206530806784</v>
      </c>
      <c r="BD111" s="14">
        <v>105</v>
      </c>
      <c r="BE111" s="95">
        <f>求节点(节奏总纲!$E$4:$E$163,M$7:M$166,$BD111)</f>
        <v>232.78073065752278</v>
      </c>
      <c r="BF111" s="95">
        <f>求节点(节奏总纲!$E$4:$E$163,N$7:N$166,$BD111)</f>
        <v>13017.326576145517</v>
      </c>
      <c r="BG111" s="95">
        <f>求节点(节奏总纲!$E$4:$E$163,O$7:O$166,$BD111)</f>
        <v>13017.326576145517</v>
      </c>
      <c r="BH111" s="95">
        <f>求节点(节奏总纲!$E$4:$E$163,P$7:P$166,$BD111)</f>
        <v>2.5000000000000001E-2</v>
      </c>
      <c r="BI111" s="95">
        <f>求节点(节奏总纲!$E$4:$E$163,Q$7:Q$166,$BD111)</f>
        <v>2.5000000000000001E-2</v>
      </c>
      <c r="BJ111" s="95">
        <f>求节点(节奏总纲!$E$4:$E$163,T$7:T$166,$BD111)</f>
        <v>1.4322930563292147</v>
      </c>
      <c r="BK111" s="95">
        <f>求节点(节奏总纲!$E$4:$E$163,U$7:U$166,$BD111)</f>
        <v>7466111716.011405</v>
      </c>
      <c r="BM111" s="14">
        <v>105</v>
      </c>
      <c r="BN111" s="95">
        <f>求节点(节奏总纲!$E$4:$E$163,AF$7:AF$166,$BD111)</f>
        <v>232.78073065752278</v>
      </c>
      <c r="BO111" s="95">
        <f>求节点(节奏总纲!$E$4:$E$163,AG$7:AG$166,$BD111)</f>
        <v>702.33604908187215</v>
      </c>
      <c r="BP111" s="95">
        <f>求节点(节奏总纲!$E$4:$E$163,AH$7:AH$166,$BD111)</f>
        <v>702.33604908187215</v>
      </c>
      <c r="BQ111" s="95">
        <f>求节点(节奏总纲!$E$4:$E$163,AI$7:AI$166,$BD111)</f>
        <v>2.5000000000000001E-2</v>
      </c>
      <c r="BR111" s="95">
        <f>求节点(节奏总纲!$E$4:$E$163,AJ$7:AJ$166,$BD111)</f>
        <v>2.5000000000000001E-2</v>
      </c>
      <c r="BS111" s="95">
        <f>求节点(节奏总纲!$E$4:$E$163,AM$7:AM$166,$BD111)</f>
        <v>6261.6027796189765</v>
      </c>
      <c r="BT111" s="95">
        <f>求节点(节奏总纲!$E$4:$E$163,AN$7:AN$166,$BD111)</f>
        <v>1.4971236559504539</v>
      </c>
      <c r="BU111" s="95">
        <f>求节点(节奏总纲!$E$4:$E$163,AO$7:AO$166,$BD111)</f>
        <v>7198560416.3624458</v>
      </c>
    </row>
    <row r="112" spans="12:73" x14ac:dyDescent="0.15">
      <c r="L112" s="14">
        <v>106</v>
      </c>
      <c r="M112" s="91">
        <f>武将属性!$D110</f>
        <v>409.79298759259206</v>
      </c>
      <c r="N112" s="91">
        <f>武将属性!$S110</f>
        <v>24037.9</v>
      </c>
      <c r="O112" s="91">
        <f>武将属性!$S110</f>
        <v>24037.9</v>
      </c>
      <c r="P112" s="92">
        <f>武将属性!$AE110</f>
        <v>2.5000000000000001E-2</v>
      </c>
      <c r="Q112" s="92">
        <f>武将属性!$AE110</f>
        <v>2.5000000000000001E-2</v>
      </c>
      <c r="R112" s="92">
        <f>武将属性!BH110</f>
        <v>0.15347900973209266</v>
      </c>
      <c r="S112" s="92">
        <f t="shared" si="46"/>
        <v>0.15347900973209266</v>
      </c>
      <c r="T112" s="91">
        <f>战法技能效用!AL110</f>
        <v>2.2457362638461831</v>
      </c>
      <c r="U112" s="91">
        <f t="shared" si="47"/>
        <v>87174839735.963577</v>
      </c>
      <c r="V112" s="95">
        <f t="shared" si="48"/>
        <v>561837438.45366681</v>
      </c>
      <c r="W112" s="95">
        <f t="shared" si="49"/>
        <v>9578084.7097831815</v>
      </c>
      <c r="X112" s="95">
        <f t="shared" si="50"/>
        <v>9578084.7097831815</v>
      </c>
      <c r="Y112" s="95">
        <f t="shared" si="51"/>
        <v>224621504824.68021</v>
      </c>
      <c r="Z112" s="95">
        <f t="shared" si="52"/>
        <v>224621504824.68021</v>
      </c>
      <c r="AA112" s="95">
        <f t="shared" si="53"/>
        <v>199602281881.81085</v>
      </c>
      <c r="AB112" s="95">
        <f t="shared" si="54"/>
        <v>199602281881.81085</v>
      </c>
      <c r="AC112" s="95">
        <f t="shared" si="55"/>
        <v>141870456333.66855</v>
      </c>
      <c r="AD112" s="91"/>
      <c r="AE112" s="14">
        <v>106</v>
      </c>
      <c r="AF112" s="91">
        <f>武将属性!$D110</f>
        <v>409.79298759259206</v>
      </c>
      <c r="AG112" s="91">
        <f>士兵属性!$D110</f>
        <v>1365.7460186214248</v>
      </c>
      <c r="AH112" s="91">
        <f>士兵属性!$D110</f>
        <v>1365.7460186214248</v>
      </c>
      <c r="AI112" s="92">
        <f>士兵属性!$P110</f>
        <v>2.5000000000000001E-2</v>
      </c>
      <c r="AJ112" s="92">
        <f>士兵属性!$P110</f>
        <v>2.5000000000000001E-2</v>
      </c>
      <c r="AK112" s="92">
        <f>士兵属性!AW110</f>
        <v>0.15347900973209266</v>
      </c>
      <c r="AL112" s="92">
        <f t="shared" si="56"/>
        <v>0.15347900973209266</v>
      </c>
      <c r="AM112" s="91">
        <f>带兵数!$E109</f>
        <v>8712.9826574193867</v>
      </c>
      <c r="AN112" s="91">
        <f>战法技能效用!AR110</f>
        <v>4.3799310960026752</v>
      </c>
      <c r="AO112" s="91">
        <f t="shared" si="57"/>
        <v>469557360954.98615</v>
      </c>
      <c r="AP112" s="95">
        <f t="shared" si="58"/>
        <v>1671403647.9091311</v>
      </c>
      <c r="AQ112" s="95">
        <f t="shared" si="59"/>
        <v>448560387.7379002</v>
      </c>
      <c r="AR112" s="95">
        <f t="shared" si="60"/>
        <v>448560387.7379002</v>
      </c>
      <c r="AS112" s="95">
        <f t="shared" si="61"/>
        <v>668223896926.67285</v>
      </c>
      <c r="AT112" s="95">
        <f t="shared" si="62"/>
        <v>668223896926.67285</v>
      </c>
      <c r="AU112" s="95">
        <f t="shared" si="63"/>
        <v>593794502172.10425</v>
      </c>
      <c r="AV112" s="95">
        <f t="shared" si="64"/>
        <v>593794502172.10425</v>
      </c>
      <c r="AW112" s="95">
        <f t="shared" si="65"/>
        <v>140622238.73305991</v>
      </c>
      <c r="AX112" s="95">
        <f t="shared" si="66"/>
        <v>227742531542.6438</v>
      </c>
      <c r="AZ112" s="14">
        <f t="shared" si="67"/>
        <v>1.9605166014836639</v>
      </c>
      <c r="BA112" s="14">
        <f t="shared" si="68"/>
        <v>5.3863862827530085</v>
      </c>
      <c r="BD112" s="14">
        <v>106</v>
      </c>
      <c r="BE112" s="95">
        <f>求节点(节奏总纲!$E$4:$E$163,M$7:M$166,$BD112)</f>
        <v>233.3138818299596</v>
      </c>
      <c r="BF112" s="95">
        <f>求节点(节奏总纲!$E$4:$E$163,N$7:N$166,$BD112)</f>
        <v>13063.460768781186</v>
      </c>
      <c r="BG112" s="95">
        <f>求节点(节奏总纲!$E$4:$E$163,O$7:O$166,$BD112)</f>
        <v>13063.460768781186</v>
      </c>
      <c r="BH112" s="95">
        <f>求节点(节奏总纲!$E$4:$E$163,P$7:P$166,$BD112)</f>
        <v>2.5000000000000001E-2</v>
      </c>
      <c r="BI112" s="95">
        <f>求节点(节奏总纲!$E$4:$E$163,Q$7:Q$166,$BD112)</f>
        <v>2.5000000000000001E-2</v>
      </c>
      <c r="BJ112" s="95">
        <f>求节点(节奏总纲!$E$4:$E$163,T$7:T$166,$BD112)</f>
        <v>1.4344031607912626</v>
      </c>
      <c r="BK112" s="95">
        <f>求节点(节奏总纲!$E$4:$E$163,U$7:U$166,$BD112)</f>
        <v>7551991002.4911318</v>
      </c>
      <c r="BM112" s="14">
        <v>106</v>
      </c>
      <c r="BN112" s="95">
        <f>求节点(节奏总纲!$E$4:$E$163,AF$7:AF$166,$BD112)</f>
        <v>233.3138818299596</v>
      </c>
      <c r="BO112" s="95">
        <f>求节点(节奏总纲!$E$4:$E$163,AG$7:AG$166,$BD112)</f>
        <v>704.54909800957171</v>
      </c>
      <c r="BP112" s="95">
        <f>求节点(节奏总纲!$E$4:$E$163,AH$7:AH$166,$BD112)</f>
        <v>704.54909800957171</v>
      </c>
      <c r="BQ112" s="95">
        <f>求节点(节奏总纲!$E$4:$E$163,AI$7:AI$166,$BD112)</f>
        <v>2.5000000000000001E-2</v>
      </c>
      <c r="BR112" s="95">
        <f>求节点(节奏总纲!$E$4:$E$163,AJ$7:AJ$166,$BD112)</f>
        <v>2.5000000000000001E-2</v>
      </c>
      <c r="BS112" s="95">
        <f>求节点(节奏总纲!$E$4:$E$163,AM$7:AM$166,$BD112)</f>
        <v>6270.6820818656633</v>
      </c>
      <c r="BT112" s="95">
        <f>求节点(节奏总纲!$E$4:$E$163,AN$7:AN$166,$BD112)</f>
        <v>1.5094505258520041</v>
      </c>
      <c r="BU112" s="95">
        <f>求节点(节奏总纲!$E$4:$E$163,AO$7:AO$166,$BD112)</f>
        <v>7357546899.3087015</v>
      </c>
    </row>
    <row r="113" spans="12:73" x14ac:dyDescent="0.15">
      <c r="L113" s="14">
        <v>107</v>
      </c>
      <c r="M113" s="91">
        <f>武将属性!$D111</f>
        <v>413.14098971934044</v>
      </c>
      <c r="N113" s="91">
        <f>武将属性!$S111</f>
        <v>24291.699999999997</v>
      </c>
      <c r="O113" s="91">
        <f>武将属性!$S111</f>
        <v>24291.699999999997</v>
      </c>
      <c r="P113" s="92">
        <f>武将属性!$AE111</f>
        <v>2.5000000000000001E-2</v>
      </c>
      <c r="Q113" s="92">
        <f>武将属性!$AE111</f>
        <v>2.5000000000000001E-2</v>
      </c>
      <c r="R113" s="92">
        <f>武将属性!BH111</f>
        <v>0.15347900973209266</v>
      </c>
      <c r="S113" s="92">
        <f t="shared" si="46"/>
        <v>0.15347900973209266</v>
      </c>
      <c r="T113" s="91">
        <f>战法技能效用!AL111</f>
        <v>2.2435034499909037</v>
      </c>
      <c r="U113" s="91">
        <f t="shared" si="47"/>
        <v>89629291465.440826</v>
      </c>
      <c r="V113" s="95">
        <f t="shared" si="48"/>
        <v>582372479.49039602</v>
      </c>
      <c r="W113" s="95">
        <f t="shared" si="49"/>
        <v>9904697.5947327055</v>
      </c>
      <c r="X113" s="95">
        <f t="shared" si="50"/>
        <v>9904697.5947327055</v>
      </c>
      <c r="Y113" s="95">
        <f t="shared" si="51"/>
        <v>234733602499.48148</v>
      </c>
      <c r="Z113" s="95">
        <f t="shared" si="52"/>
        <v>234733602499.48148</v>
      </c>
      <c r="AA113" s="95">
        <f t="shared" si="53"/>
        <v>208588054513.32031</v>
      </c>
      <c r="AB113" s="95">
        <f t="shared" si="54"/>
        <v>208588054513.32031</v>
      </c>
      <c r="AC113" s="95">
        <f t="shared" si="55"/>
        <v>148359294985.57693</v>
      </c>
      <c r="AD113" s="91"/>
      <c r="AE113" s="14">
        <v>107</v>
      </c>
      <c r="AF113" s="91">
        <f>武将属性!$D111</f>
        <v>413.14098971934044</v>
      </c>
      <c r="AG113" s="91">
        <f>士兵属性!$D111</f>
        <v>1379.914400973722</v>
      </c>
      <c r="AH113" s="91">
        <f>士兵属性!$D111</f>
        <v>1379.914400973722</v>
      </c>
      <c r="AI113" s="92">
        <f>士兵属性!$P111</f>
        <v>2.5000000000000001E-2</v>
      </c>
      <c r="AJ113" s="92">
        <f>士兵属性!$P111</f>
        <v>2.5000000000000001E-2</v>
      </c>
      <c r="AK113" s="92">
        <f>士兵属性!AW111</f>
        <v>0.15347900973209266</v>
      </c>
      <c r="AL113" s="92">
        <f t="shared" si="56"/>
        <v>0.15347900973209266</v>
      </c>
      <c r="AM113" s="91">
        <f>带兵数!$E110</f>
        <v>8778.2847825450335</v>
      </c>
      <c r="AN113" s="91">
        <f>战法技能效用!AR111</f>
        <v>4.47808520160629</v>
      </c>
      <c r="AO113" s="91">
        <f t="shared" si="57"/>
        <v>508600280253.29803</v>
      </c>
      <c r="AP113" s="95">
        <f t="shared" si="58"/>
        <v>1784923243.2963431</v>
      </c>
      <c r="AQ113" s="95">
        <f t="shared" si="59"/>
        <v>477981047.87108898</v>
      </c>
      <c r="AR113" s="95">
        <f t="shared" si="60"/>
        <v>477981047.87108898</v>
      </c>
      <c r="AS113" s="95">
        <f t="shared" si="61"/>
        <v>719438980788.78662</v>
      </c>
      <c r="AT113" s="95">
        <f t="shared" si="62"/>
        <v>719438980788.78662</v>
      </c>
      <c r="AU113" s="95">
        <f t="shared" si="63"/>
        <v>639305049408.55469</v>
      </c>
      <c r="AV113" s="95">
        <f t="shared" si="64"/>
        <v>639305049408.55469</v>
      </c>
      <c r="AW113" s="95">
        <f t="shared" si="65"/>
        <v>150273760.23647296</v>
      </c>
      <c r="AX113" s="95">
        <f t="shared" si="66"/>
        <v>240804188717.77496</v>
      </c>
      <c r="AZ113" s="14">
        <f t="shared" si="67"/>
        <v>1.9892886055614358</v>
      </c>
      <c r="BA113" s="14">
        <f t="shared" si="68"/>
        <v>5.6744873460190597</v>
      </c>
      <c r="BD113" s="14">
        <v>107</v>
      </c>
      <c r="BE113" s="95">
        <f>求节点(节奏总纲!$E$4:$E$163,M$7:M$166,$BD113)</f>
        <v>233.84703300239642</v>
      </c>
      <c r="BF113" s="95">
        <f>求节点(节奏总纲!$E$4:$E$163,N$7:N$166,$BD113)</f>
        <v>13109.594961416853</v>
      </c>
      <c r="BG113" s="95">
        <f>求节点(节奏总纲!$E$4:$E$163,O$7:O$166,$BD113)</f>
        <v>13109.594961416853</v>
      </c>
      <c r="BH113" s="95">
        <f>求节点(节奏总纲!$E$4:$E$163,P$7:P$166,$BD113)</f>
        <v>2.5000000000000001E-2</v>
      </c>
      <c r="BI113" s="95">
        <f>求节点(节奏总纲!$E$4:$E$163,Q$7:Q$166,$BD113)</f>
        <v>2.5000000000000001E-2</v>
      </c>
      <c r="BJ113" s="95">
        <f>求节点(节奏总纲!$E$4:$E$163,T$7:T$166,$BD113)</f>
        <v>1.4365132652533104</v>
      </c>
      <c r="BK113" s="95">
        <f>求节点(节奏总纲!$E$4:$E$163,U$7:U$166,$BD113)</f>
        <v>7637870288.9708586</v>
      </c>
      <c r="BM113" s="14">
        <v>107</v>
      </c>
      <c r="BN113" s="95">
        <f>求节点(节奏总纲!$E$4:$E$163,AF$7:AF$166,$BD113)</f>
        <v>233.84703300239642</v>
      </c>
      <c r="BO113" s="95">
        <f>求节点(节奏总纲!$E$4:$E$163,AG$7:AG$166,$BD113)</f>
        <v>706.76214693727127</v>
      </c>
      <c r="BP113" s="95">
        <f>求节点(节奏总纲!$E$4:$E$163,AH$7:AH$166,$BD113)</f>
        <v>706.76214693727127</v>
      </c>
      <c r="BQ113" s="95">
        <f>求节点(节奏总纲!$E$4:$E$163,AI$7:AI$166,$BD113)</f>
        <v>2.5000000000000001E-2</v>
      </c>
      <c r="BR113" s="95">
        <f>求节点(节奏总纲!$E$4:$E$163,AJ$7:AJ$166,$BD113)</f>
        <v>2.5000000000000001E-2</v>
      </c>
      <c r="BS113" s="95">
        <f>求节点(节奏总纲!$E$4:$E$163,AM$7:AM$166,$BD113)</f>
        <v>6279.7613841123493</v>
      </c>
      <c r="BT113" s="95">
        <f>求节点(节奏总纲!$E$4:$E$163,AN$7:AN$166,$BD113)</f>
        <v>1.5217773957535543</v>
      </c>
      <c r="BU113" s="95">
        <f>求节点(节奏总纲!$E$4:$E$163,AO$7:AO$166,$BD113)</f>
        <v>7516533382.2549562</v>
      </c>
    </row>
    <row r="114" spans="12:73" x14ac:dyDescent="0.15">
      <c r="L114" s="14">
        <v>108</v>
      </c>
      <c r="M114" s="91">
        <f>武将属性!$D112</f>
        <v>416.48899184608882</v>
      </c>
      <c r="N114" s="91">
        <f>武将属性!$S112</f>
        <v>24545.5</v>
      </c>
      <c r="O114" s="91">
        <f>武将属性!$S112</f>
        <v>24545.5</v>
      </c>
      <c r="P114" s="92">
        <f>武将属性!$AE112</f>
        <v>2.5000000000000001E-2</v>
      </c>
      <c r="Q114" s="92">
        <f>武将属性!$AE112</f>
        <v>2.5000000000000001E-2</v>
      </c>
      <c r="R114" s="92">
        <f>武将属性!BH112</f>
        <v>0.15347900973209266</v>
      </c>
      <c r="S114" s="92">
        <f t="shared" si="46"/>
        <v>0.15347900973209266</v>
      </c>
      <c r="T114" s="91">
        <f>战法技能效用!AL112</f>
        <v>2.2396073709433928</v>
      </c>
      <c r="U114" s="91">
        <f t="shared" si="47"/>
        <v>92032068180.332855</v>
      </c>
      <c r="V114" s="95">
        <f t="shared" si="48"/>
        <v>603208685.74119937</v>
      </c>
      <c r="W114" s="95">
        <f t="shared" si="49"/>
        <v>10235268.273091046</v>
      </c>
      <c r="X114" s="95">
        <f t="shared" si="50"/>
        <v>10235268.273091046</v>
      </c>
      <c r="Y114" s="95">
        <f t="shared" si="51"/>
        <v>245102221850.88422</v>
      </c>
      <c r="Z114" s="95">
        <f t="shared" si="52"/>
        <v>245102221850.88422</v>
      </c>
      <c r="AA114" s="95">
        <f t="shared" si="53"/>
        <v>217801776432.41812</v>
      </c>
      <c r="AB114" s="95">
        <f t="shared" si="54"/>
        <v>217801776432.41812</v>
      </c>
      <c r="AC114" s="95">
        <f t="shared" si="55"/>
        <v>155098904670.04135</v>
      </c>
      <c r="AD114" s="91"/>
      <c r="AE114" s="14">
        <v>108</v>
      </c>
      <c r="AF114" s="91">
        <f>武将属性!$D112</f>
        <v>416.48899184608882</v>
      </c>
      <c r="AG114" s="91">
        <f>士兵属性!$D112</f>
        <v>1394.1758022887768</v>
      </c>
      <c r="AH114" s="91">
        <f>士兵属性!$D112</f>
        <v>1394.1758022887768</v>
      </c>
      <c r="AI114" s="92">
        <f>士兵属性!$P112</f>
        <v>2.5000000000000001E-2</v>
      </c>
      <c r="AJ114" s="92">
        <f>士兵属性!$P112</f>
        <v>2.5000000000000001E-2</v>
      </c>
      <c r="AK114" s="92">
        <f>士兵属性!AW112</f>
        <v>0.15347900973209266</v>
      </c>
      <c r="AL114" s="92">
        <f t="shared" si="56"/>
        <v>0.15347900973209266</v>
      </c>
      <c r="AM114" s="91">
        <f>带兵数!$E111</f>
        <v>8847.1573149325686</v>
      </c>
      <c r="AN114" s="91">
        <f>战法技能效用!AR112</f>
        <v>4.5758439140717826</v>
      </c>
      <c r="AO114" s="91">
        <f t="shared" si="57"/>
        <v>550762600927.84106</v>
      </c>
      <c r="AP114" s="95">
        <f t="shared" si="58"/>
        <v>1905836103.5829759</v>
      </c>
      <c r="AQ114" s="95">
        <f t="shared" si="59"/>
        <v>509232988.3929587</v>
      </c>
      <c r="AR114" s="95">
        <f t="shared" si="60"/>
        <v>509232988.3929587</v>
      </c>
      <c r="AS114" s="95">
        <f t="shared" si="61"/>
        <v>774399763322.09924</v>
      </c>
      <c r="AT114" s="95">
        <f t="shared" si="62"/>
        <v>774399763322.09924</v>
      </c>
      <c r="AU114" s="95">
        <f t="shared" si="63"/>
        <v>688144084728.08765</v>
      </c>
      <c r="AV114" s="95">
        <f t="shared" si="64"/>
        <v>688144084728.08765</v>
      </c>
      <c r="AW114" s="95">
        <f t="shared" si="65"/>
        <v>160494559.9749575</v>
      </c>
      <c r="AX114" s="95">
        <f t="shared" si="66"/>
        <v>254655733225.57843</v>
      </c>
      <c r="AZ114" s="14">
        <f t="shared" si="67"/>
        <v>2.0201741116644945</v>
      </c>
      <c r="BA114" s="14">
        <f t="shared" si="68"/>
        <v>5.9844640223519221</v>
      </c>
      <c r="BD114" s="14">
        <v>108</v>
      </c>
      <c r="BE114" s="95">
        <f>求节点(节奏总纲!$E$4:$E$163,M$7:M$166,$BD114)</f>
        <v>234.38018417483323</v>
      </c>
      <c r="BF114" s="95">
        <f>求节点(节奏总纲!$E$4:$E$163,N$7:N$166,$BD114)</f>
        <v>13155.729154052522</v>
      </c>
      <c r="BG114" s="95">
        <f>求节点(节奏总纲!$E$4:$E$163,O$7:O$166,$BD114)</f>
        <v>13155.729154052522</v>
      </c>
      <c r="BH114" s="95">
        <f>求节点(节奏总纲!$E$4:$E$163,P$7:P$166,$BD114)</f>
        <v>2.5000000000000001E-2</v>
      </c>
      <c r="BI114" s="95">
        <f>求节点(节奏总纲!$E$4:$E$163,Q$7:Q$166,$BD114)</f>
        <v>2.5000000000000001E-2</v>
      </c>
      <c r="BJ114" s="95">
        <f>求节点(节奏总纲!$E$4:$E$163,T$7:T$166,$BD114)</f>
        <v>1.4386233697153581</v>
      </c>
      <c r="BK114" s="95">
        <f>求节点(节奏总纲!$E$4:$E$163,U$7:U$166,$BD114)</f>
        <v>7723749575.4505844</v>
      </c>
      <c r="BM114" s="14">
        <v>108</v>
      </c>
      <c r="BN114" s="95">
        <f>求节点(节奏总纲!$E$4:$E$163,AF$7:AF$166,$BD114)</f>
        <v>234.38018417483323</v>
      </c>
      <c r="BO114" s="95">
        <f>求节点(节奏总纲!$E$4:$E$163,AG$7:AG$166,$BD114)</f>
        <v>708.97519586497083</v>
      </c>
      <c r="BP114" s="95">
        <f>求节点(节奏总纲!$E$4:$E$163,AH$7:AH$166,$BD114)</f>
        <v>708.97519586497083</v>
      </c>
      <c r="BQ114" s="95">
        <f>求节点(节奏总纲!$E$4:$E$163,AI$7:AI$166,$BD114)</f>
        <v>2.5000000000000001E-2</v>
      </c>
      <c r="BR114" s="95">
        <f>求节点(节奏总纲!$E$4:$E$163,AJ$7:AJ$166,$BD114)</f>
        <v>2.5000000000000001E-2</v>
      </c>
      <c r="BS114" s="95">
        <f>求节点(节奏总纲!$E$4:$E$163,AM$7:AM$166,$BD114)</f>
        <v>6288.8406863590362</v>
      </c>
      <c r="BT114" s="95">
        <f>求节点(节奏总纲!$E$4:$E$163,AN$7:AN$166,$BD114)</f>
        <v>1.5341042656551047</v>
      </c>
      <c r="BU114" s="95">
        <f>求节点(节奏总纲!$E$4:$E$163,AO$7:AO$166,$BD114)</f>
        <v>7675519865.2012119</v>
      </c>
    </row>
    <row r="115" spans="12:73" x14ac:dyDescent="0.15">
      <c r="L115" s="14">
        <v>109</v>
      </c>
      <c r="M115" s="91">
        <f>武将属性!$D113</f>
        <v>419.83699397283715</v>
      </c>
      <c r="N115" s="91">
        <f>武将属性!$S113</f>
        <v>24799.3</v>
      </c>
      <c r="O115" s="91">
        <f>武将属性!$S113</f>
        <v>24799.3</v>
      </c>
      <c r="P115" s="92">
        <f>武将属性!$AE113</f>
        <v>2.5000000000000001E-2</v>
      </c>
      <c r="Q115" s="92">
        <f>武将属性!$AE113</f>
        <v>2.5000000000000001E-2</v>
      </c>
      <c r="R115" s="92">
        <f>武将属性!BH113</f>
        <v>0.15347900973209266</v>
      </c>
      <c r="S115" s="92">
        <f t="shared" si="46"/>
        <v>0.15347900973209266</v>
      </c>
      <c r="T115" s="91">
        <f>战法技能效用!AL113</f>
        <v>2.2345864913344466</v>
      </c>
      <c r="U115" s="91">
        <f t="shared" si="47"/>
        <v>94407004257.408661</v>
      </c>
      <c r="V115" s="95">
        <f t="shared" si="48"/>
        <v>624048193.37672615</v>
      </c>
      <c r="W115" s="95">
        <f t="shared" si="49"/>
        <v>10564754.553615002</v>
      </c>
      <c r="X115" s="95">
        <f t="shared" si="50"/>
        <v>10564754.553615002</v>
      </c>
      <c r="Y115" s="95">
        <f t="shared" si="51"/>
        <v>255608309855.08734</v>
      </c>
      <c r="Z115" s="95">
        <f t="shared" si="52"/>
        <v>255608309855.08734</v>
      </c>
      <c r="AA115" s="95">
        <f t="shared" si="53"/>
        <v>227137655207.36816</v>
      </c>
      <c r="AB115" s="95">
        <f t="shared" si="54"/>
        <v>227137655207.36816</v>
      </c>
      <c r="AC115" s="95">
        <f t="shared" si="55"/>
        <v>161998152347.05664</v>
      </c>
      <c r="AD115" s="91"/>
      <c r="AE115" s="14">
        <v>109</v>
      </c>
      <c r="AF115" s="91">
        <f>武将属性!$D113</f>
        <v>419.83699397283715</v>
      </c>
      <c r="AG115" s="91">
        <f>士兵属性!$D113</f>
        <v>1408.4768834445056</v>
      </c>
      <c r="AH115" s="91">
        <f>士兵属性!$D113</f>
        <v>1408.4768834445056</v>
      </c>
      <c r="AI115" s="92">
        <f>士兵属性!$P113</f>
        <v>2.5000000000000001E-2</v>
      </c>
      <c r="AJ115" s="92">
        <f>士兵属性!$P113</f>
        <v>2.5000000000000001E-2</v>
      </c>
      <c r="AK115" s="92">
        <f>士兵属性!AW113</f>
        <v>0.15347900973209266</v>
      </c>
      <c r="AL115" s="92">
        <f t="shared" si="56"/>
        <v>0.15347900973209266</v>
      </c>
      <c r="AM115" s="91">
        <f>带兵数!$E112</f>
        <v>8910.5793781313932</v>
      </c>
      <c r="AN115" s="91">
        <f>战法技能效用!AR113</f>
        <v>4.673098630588993</v>
      </c>
      <c r="AO115" s="91">
        <f t="shared" si="57"/>
        <v>595017616878.71191</v>
      </c>
      <c r="AP115" s="95">
        <f t="shared" si="58"/>
        <v>2030842779.3650136</v>
      </c>
      <c r="AQ115" s="95">
        <f t="shared" si="59"/>
        <v>541442418.53495419</v>
      </c>
      <c r="AR115" s="95">
        <f t="shared" si="60"/>
        <v>541442418.53495419</v>
      </c>
      <c r="AS115" s="95">
        <f t="shared" si="61"/>
        <v>831827246556.14539</v>
      </c>
      <c r="AT115" s="95">
        <f t="shared" si="62"/>
        <v>831827246556.14539</v>
      </c>
      <c r="AU115" s="95">
        <f t="shared" si="63"/>
        <v>739175069963.41406</v>
      </c>
      <c r="AV115" s="95">
        <f t="shared" si="64"/>
        <v>739175069963.41406</v>
      </c>
      <c r="AW115" s="95">
        <f t="shared" si="65"/>
        <v>171169370.21949115</v>
      </c>
      <c r="AX115" s="95">
        <f t="shared" si="66"/>
        <v>268851003615.84659</v>
      </c>
      <c r="AZ115" s="14">
        <f t="shared" si="67"/>
        <v>2.0489080848955763</v>
      </c>
      <c r="BA115" s="14">
        <f t="shared" si="68"/>
        <v>6.3026850768015708</v>
      </c>
      <c r="BD115" s="14">
        <v>109</v>
      </c>
      <c r="BE115" s="95">
        <f>求节点(节奏总纲!$E$4:$E$163,M$7:M$166,$BD115)</f>
        <v>234.91333534727008</v>
      </c>
      <c r="BF115" s="95">
        <f>求节点(节奏总纲!$E$4:$E$163,N$7:N$166,$BD115)</f>
        <v>13201.863346688189</v>
      </c>
      <c r="BG115" s="95">
        <f>求节点(节奏总纲!$E$4:$E$163,O$7:O$166,$BD115)</f>
        <v>13201.863346688189</v>
      </c>
      <c r="BH115" s="95">
        <f>求节点(节奏总纲!$E$4:$E$163,P$7:P$166,$BD115)</f>
        <v>2.5000000000000001E-2</v>
      </c>
      <c r="BI115" s="95">
        <f>求节点(节奏总纲!$E$4:$E$163,Q$7:Q$166,$BD115)</f>
        <v>2.5000000000000001E-2</v>
      </c>
      <c r="BJ115" s="95">
        <f>求节点(节奏总纲!$E$4:$E$163,T$7:T$166,$BD115)</f>
        <v>1.440733474177406</v>
      </c>
      <c r="BK115" s="95">
        <f>求节点(节奏总纲!$E$4:$E$163,U$7:U$166,$BD115)</f>
        <v>7809628861.9303112</v>
      </c>
      <c r="BM115" s="14">
        <v>109</v>
      </c>
      <c r="BN115" s="95">
        <f>求节点(节奏总纲!$E$4:$E$163,AF$7:AF$166,$BD115)</f>
        <v>234.91333534727008</v>
      </c>
      <c r="BO115" s="95">
        <f>求节点(节奏总纲!$E$4:$E$163,AG$7:AG$166,$BD115)</f>
        <v>711.18824479267039</v>
      </c>
      <c r="BP115" s="95">
        <f>求节点(节奏总纲!$E$4:$E$163,AH$7:AH$166,$BD115)</f>
        <v>711.18824479267039</v>
      </c>
      <c r="BQ115" s="95">
        <f>求节点(节奏总纲!$E$4:$E$163,AI$7:AI$166,$BD115)</f>
        <v>2.5000000000000001E-2</v>
      </c>
      <c r="BR115" s="95">
        <f>求节点(节奏总纲!$E$4:$E$163,AJ$7:AJ$166,$BD115)</f>
        <v>2.5000000000000001E-2</v>
      </c>
      <c r="BS115" s="95">
        <f>求节点(节奏总纲!$E$4:$E$163,AM$7:AM$166,$BD115)</f>
        <v>6297.9199886057231</v>
      </c>
      <c r="BT115" s="95">
        <f>求节点(节奏总纲!$E$4:$E$163,AN$7:AN$166,$BD115)</f>
        <v>1.5464311355566549</v>
      </c>
      <c r="BU115" s="95">
        <f>求节点(节奏总纲!$E$4:$E$163,AO$7:AO$166,$BD115)</f>
        <v>7834506348.1474667</v>
      </c>
    </row>
    <row r="116" spans="12:73" x14ac:dyDescent="0.15">
      <c r="L116" s="14">
        <v>110</v>
      </c>
      <c r="M116" s="91">
        <f>武将属性!$D114</f>
        <v>423.18499609958559</v>
      </c>
      <c r="N116" s="91">
        <f>武将属性!$S114</f>
        <v>25053.1</v>
      </c>
      <c r="O116" s="91">
        <f>武将属性!$S114</f>
        <v>25053.1</v>
      </c>
      <c r="P116" s="92">
        <f>武将属性!$AE114</f>
        <v>2.5000000000000001E-2</v>
      </c>
      <c r="Q116" s="92">
        <f>武将属性!$AE114</f>
        <v>2.5000000000000001E-2</v>
      </c>
      <c r="R116" s="92">
        <f>武将属性!BH114</f>
        <v>0.15347900973209266</v>
      </c>
      <c r="S116" s="92">
        <f t="shared" si="46"/>
        <v>0.15347900973209266</v>
      </c>
      <c r="T116" s="91">
        <f>战法技能效用!AL114</f>
        <v>2.2297994169431425</v>
      </c>
      <c r="U116" s="91">
        <f t="shared" si="47"/>
        <v>96830336303.239258</v>
      </c>
      <c r="V116" s="95">
        <f t="shared" si="48"/>
        <v>645646844.21695209</v>
      </c>
      <c r="W116" s="95">
        <f t="shared" si="49"/>
        <v>10905958.035199661</v>
      </c>
      <c r="X116" s="95">
        <f t="shared" si="50"/>
        <v>10905958.035199661</v>
      </c>
      <c r="Y116" s="95">
        <f t="shared" si="51"/>
        <v>266563958294.30304</v>
      </c>
      <c r="Z116" s="95">
        <f t="shared" si="52"/>
        <v>266563958294.30304</v>
      </c>
      <c r="AA116" s="95">
        <f t="shared" si="53"/>
        <v>236873020615.36484</v>
      </c>
      <c r="AB116" s="95">
        <f t="shared" si="54"/>
        <v>236873020615.36484</v>
      </c>
      <c r="AC116" s="95">
        <f t="shared" si="55"/>
        <v>169191966422.64462</v>
      </c>
      <c r="AD116" s="91"/>
      <c r="AE116" s="14">
        <v>110</v>
      </c>
      <c r="AF116" s="91">
        <f>武将属性!$D114</f>
        <v>423.18499609958559</v>
      </c>
      <c r="AG116" s="91">
        <f>士兵属性!$D114</f>
        <v>1422.5166929561894</v>
      </c>
      <c r="AH116" s="91">
        <f>士兵属性!$D114</f>
        <v>1422.5166929561894</v>
      </c>
      <c r="AI116" s="92">
        <f>士兵属性!$P114</f>
        <v>2.5000000000000001E-2</v>
      </c>
      <c r="AJ116" s="92">
        <f>士兵属性!$P114</f>
        <v>2.5000000000000001E-2</v>
      </c>
      <c r="AK116" s="92">
        <f>士兵属性!AW114</f>
        <v>0.15347900973209266</v>
      </c>
      <c r="AL116" s="92">
        <f t="shared" si="56"/>
        <v>0.15347900973209266</v>
      </c>
      <c r="AM116" s="91">
        <f>带兵数!$E113</f>
        <v>8978.9188215849863</v>
      </c>
      <c r="AN116" s="91">
        <f>战法技能效用!AR114</f>
        <v>4.770416234278489</v>
      </c>
      <c r="AO116" s="91">
        <f t="shared" si="57"/>
        <v>642694369218.17676</v>
      </c>
      <c r="AP116" s="95">
        <f t="shared" si="58"/>
        <v>2164001099.195272</v>
      </c>
      <c r="AQ116" s="95">
        <f t="shared" si="59"/>
        <v>575804905.64536703</v>
      </c>
      <c r="AR116" s="95">
        <f t="shared" si="60"/>
        <v>575804905.64536703</v>
      </c>
      <c r="AS116" s="95">
        <f t="shared" si="61"/>
        <v>893436874851.17114</v>
      </c>
      <c r="AT116" s="95">
        <f t="shared" si="62"/>
        <v>893436874851.17114</v>
      </c>
      <c r="AU116" s="95">
        <f t="shared" si="63"/>
        <v>793922376563.35681</v>
      </c>
      <c r="AV116" s="95">
        <f t="shared" si="64"/>
        <v>793922376563.35681</v>
      </c>
      <c r="AW116" s="95">
        <f t="shared" si="65"/>
        <v>182447821.71268356</v>
      </c>
      <c r="AX116" s="95">
        <f t="shared" si="66"/>
        <v>283893589963.53729</v>
      </c>
      <c r="AZ116" s="14">
        <f t="shared" si="67"/>
        <v>2.0793609145536256</v>
      </c>
      <c r="BA116" s="14">
        <f t="shared" si="68"/>
        <v>6.6373245591699632</v>
      </c>
      <c r="BD116" s="14">
        <v>110</v>
      </c>
      <c r="BE116" s="95">
        <f>求节点(节奏总纲!$E$4:$E$163,M$7:M$166,$BD116)</f>
        <v>235.44417958923725</v>
      </c>
      <c r="BF116" s="95">
        <f>求节点(节奏总纲!$E$4:$E$163,N$7:N$166,$BD116)</f>
        <v>13247.986996022153</v>
      </c>
      <c r="BG116" s="95">
        <f>求节点(节奏总纲!$E$4:$E$163,O$7:O$166,$BD116)</f>
        <v>13247.986996022153</v>
      </c>
      <c r="BH116" s="95">
        <f>求节点(节奏总纲!$E$4:$E$163,P$7:P$166,$BD116)</f>
        <v>2.5000000000000001E-2</v>
      </c>
      <c r="BI116" s="95">
        <f>求节点(节奏总纲!$E$4:$E$163,Q$7:Q$166,$BD116)</f>
        <v>2.5000000000000001E-2</v>
      </c>
      <c r="BJ116" s="95">
        <f>求节点(节奏总纲!$E$4:$E$163,T$7:T$166,$BD116)</f>
        <v>1.4428372659792101</v>
      </c>
      <c r="BK116" s="95">
        <f>求节点(节奏总纲!$E$4:$E$163,U$7:U$166,$BD116)</f>
        <v>7895628230.1324253</v>
      </c>
      <c r="BM116" s="14">
        <v>110</v>
      </c>
      <c r="BN116" s="95">
        <f>求节点(节奏总纲!$E$4:$E$163,AF$7:AF$166,$BD116)</f>
        <v>235.44417958923725</v>
      </c>
      <c r="BO116" s="95">
        <f>求节点(节奏总纲!$E$4:$E$163,AG$7:AG$166,$BD116)</f>
        <v>713.40185656473432</v>
      </c>
      <c r="BP116" s="95">
        <f>求节点(节奏总纲!$E$4:$E$163,AH$7:AH$166,$BD116)</f>
        <v>713.40185656473432</v>
      </c>
      <c r="BQ116" s="95">
        <f>求节点(节奏总纲!$E$4:$E$163,AI$7:AI$166,$BD116)</f>
        <v>2.5000000000000001E-2</v>
      </c>
      <c r="BR116" s="95">
        <f>求节点(节奏总纲!$E$4:$E$163,AJ$7:AJ$166,$BD116)</f>
        <v>2.5000000000000001E-2</v>
      </c>
      <c r="BS116" s="95">
        <f>求节点(节奏总纲!$E$4:$E$163,AM$7:AM$166,$BD116)</f>
        <v>6306.9755985288612</v>
      </c>
      <c r="BT116" s="95">
        <f>求节点(节奏总纲!$E$4:$E$163,AN$7:AN$166,$BD116)</f>
        <v>1.5585495239208451</v>
      </c>
      <c r="BU116" s="95">
        <f>求节点(节奏总纲!$E$4:$E$163,AO$7:AO$166,$BD116)</f>
        <v>7992689039.6284218</v>
      </c>
    </row>
    <row r="117" spans="12:73" x14ac:dyDescent="0.15">
      <c r="L117" s="14">
        <v>111</v>
      </c>
      <c r="M117" s="91">
        <f>武将属性!$D115</f>
        <v>425.09468535386299</v>
      </c>
      <c r="N117" s="91">
        <f>武将属性!$S115</f>
        <v>25216.9</v>
      </c>
      <c r="O117" s="91">
        <f>武将属性!$S115</f>
        <v>25216.9</v>
      </c>
      <c r="P117" s="92">
        <f>武将属性!$AE115</f>
        <v>2.5000000000000001E-2</v>
      </c>
      <c r="Q117" s="92">
        <f>武将属性!$AE115</f>
        <v>2.5000000000000001E-2</v>
      </c>
      <c r="R117" s="92">
        <f>武将属性!BH115</f>
        <v>0.15347900973209266</v>
      </c>
      <c r="S117" s="92">
        <f t="shared" si="46"/>
        <v>0.15347900973209266</v>
      </c>
      <c r="T117" s="91">
        <f>战法技能效用!AL115</f>
        <v>2.2279804134438495</v>
      </c>
      <c r="U117" s="91">
        <f t="shared" si="47"/>
        <v>98432378805.915054</v>
      </c>
      <c r="V117" s="95">
        <f t="shared" si="48"/>
        <v>661044522.24053872</v>
      </c>
      <c r="W117" s="95">
        <f t="shared" si="49"/>
        <v>11143578.837475523</v>
      </c>
      <c r="X117" s="95">
        <f t="shared" si="50"/>
        <v>11143578.837475523</v>
      </c>
      <c r="Y117" s="95">
        <f t="shared" si="51"/>
        <v>274152695791.93811</v>
      </c>
      <c r="Z117" s="95">
        <f t="shared" si="52"/>
        <v>274152695791.93811</v>
      </c>
      <c r="AA117" s="95">
        <f t="shared" si="53"/>
        <v>243616494809.04138</v>
      </c>
      <c r="AB117" s="95">
        <f t="shared" si="54"/>
        <v>243616494809.04138</v>
      </c>
      <c r="AC117" s="95">
        <f t="shared" si="55"/>
        <v>174106702764.61679</v>
      </c>
      <c r="AD117" s="91"/>
      <c r="AE117" s="14">
        <v>111</v>
      </c>
      <c r="AF117" s="91">
        <f>武将属性!$D115</f>
        <v>425.09468535386299</v>
      </c>
      <c r="AG117" s="91">
        <f>士兵属性!$D115</f>
        <v>1436.658185047025</v>
      </c>
      <c r="AH117" s="91">
        <f>士兵属性!$D115</f>
        <v>1436.658185047025</v>
      </c>
      <c r="AI117" s="92">
        <f>士兵属性!$P115</f>
        <v>2.5000000000000001E-2</v>
      </c>
      <c r="AJ117" s="92">
        <f>士兵属性!$P115</f>
        <v>2.5000000000000001E-2</v>
      </c>
      <c r="AK117" s="92">
        <f>士兵属性!AW115</f>
        <v>0.15347900973209266</v>
      </c>
      <c r="AL117" s="92">
        <f t="shared" si="56"/>
        <v>0.15347900973209266</v>
      </c>
      <c r="AM117" s="91">
        <f>带兵数!$E114</f>
        <v>9046.1287240722304</v>
      </c>
      <c r="AN117" s="91">
        <f>战法技能效用!AR115</f>
        <v>4.808682596857107</v>
      </c>
      <c r="AO117" s="91">
        <f t="shared" si="57"/>
        <v>677283531075.30859</v>
      </c>
      <c r="AP117" s="95">
        <f t="shared" si="58"/>
        <v>2261496387.9560852</v>
      </c>
      <c r="AQ117" s="95">
        <f t="shared" si="59"/>
        <v>598512349.28786135</v>
      </c>
      <c r="AR117" s="95">
        <f t="shared" si="60"/>
        <v>598512349.28786135</v>
      </c>
      <c r="AS117" s="95">
        <f t="shared" si="61"/>
        <v>937902532163.0144</v>
      </c>
      <c r="AT117" s="95">
        <f t="shared" si="62"/>
        <v>937902532163.0144</v>
      </c>
      <c r="AU117" s="95">
        <f t="shared" si="63"/>
        <v>833435274812.99658</v>
      </c>
      <c r="AV117" s="95">
        <f t="shared" si="64"/>
        <v>833435274812.99658</v>
      </c>
      <c r="AW117" s="95">
        <f t="shared" si="65"/>
        <v>190105113.84123972</v>
      </c>
      <c r="AX117" s="95">
        <f t="shared" si="66"/>
        <v>296059442435.83618</v>
      </c>
      <c r="AZ117" s="14">
        <f t="shared" si="67"/>
        <v>2.1249025821930947</v>
      </c>
      <c r="BA117" s="14">
        <f t="shared" si="68"/>
        <v>6.8806986003126935</v>
      </c>
      <c r="BD117" s="14">
        <v>111</v>
      </c>
      <c r="BE117" s="95">
        <f>求节点(节奏总纲!$E$4:$E$163,M$7:M$166,$BD117)</f>
        <v>235.90218644670261</v>
      </c>
      <c r="BF117" s="95">
        <f>求节点(节奏总纲!$E$4:$E$163,N$7:N$166,$BD117)</f>
        <v>13293.777758634838</v>
      </c>
      <c r="BG117" s="95">
        <f>求节点(节奏总纲!$E$4:$E$163,O$7:O$166,$BD117)</f>
        <v>13293.777758634838</v>
      </c>
      <c r="BH117" s="95">
        <f>求节点(节奏总纲!$E$4:$E$163,P$7:P$166,$BD117)</f>
        <v>2.5000000000000001E-2</v>
      </c>
      <c r="BI117" s="95">
        <f>求节点(节奏总纲!$E$4:$E$163,Q$7:Q$166,$BD117)</f>
        <v>2.5000000000000001E-2</v>
      </c>
      <c r="BJ117" s="95">
        <f>求节点(节奏总纲!$E$4:$E$163,T$7:T$166,$BD117)</f>
        <v>1.4447417463290904</v>
      </c>
      <c r="BK117" s="95">
        <f>求节点(节奏总纲!$E$4:$E$163,U$7:U$166,$BD117)</f>
        <v>7985418973.367445</v>
      </c>
      <c r="BM117" s="14">
        <v>111</v>
      </c>
      <c r="BN117" s="95">
        <f>求节点(节奏总纲!$E$4:$E$163,AF$7:AF$166,$BD117)</f>
        <v>235.90218644670261</v>
      </c>
      <c r="BO117" s="95">
        <f>求节点(节奏总纲!$E$4:$E$163,AG$7:AG$166,$BD117)</f>
        <v>715.63323918508377</v>
      </c>
      <c r="BP117" s="95">
        <f>求节点(节奏总纲!$E$4:$E$163,AH$7:AH$166,$BD117)</f>
        <v>715.63323918508377</v>
      </c>
      <c r="BQ117" s="95">
        <f>求节点(节奏总纲!$E$4:$E$163,AI$7:AI$166,$BD117)</f>
        <v>2.5000000000000001E-2</v>
      </c>
      <c r="BR117" s="95">
        <f>求节点(节奏总纲!$E$4:$E$163,AJ$7:AJ$166,$BD117)</f>
        <v>2.5000000000000001E-2</v>
      </c>
      <c r="BS117" s="95">
        <f>求节点(节奏总纲!$E$4:$E$163,AM$7:AM$166,$BD117)</f>
        <v>6315.2831638521448</v>
      </c>
      <c r="BT117" s="95">
        <f>求节点(节奏总纲!$E$4:$E$163,AN$7:AN$166,$BD117)</f>
        <v>1.5640854642666904</v>
      </c>
      <c r="BU117" s="95">
        <f>求节点(节奏总纲!$E$4:$E$163,AO$7:AO$166,$BD117)</f>
        <v>8125493390.1544609</v>
      </c>
    </row>
    <row r="118" spans="12:73" x14ac:dyDescent="0.15">
      <c r="L118" s="14">
        <v>112</v>
      </c>
      <c r="M118" s="91">
        <f>武将属性!$D116</f>
        <v>426.99967996523446</v>
      </c>
      <c r="N118" s="91">
        <f>武将属性!$S116</f>
        <v>25380.699999999997</v>
      </c>
      <c r="O118" s="91">
        <f>武将属性!$S116</f>
        <v>25380.699999999997</v>
      </c>
      <c r="P118" s="92">
        <f>武将属性!$AE116</f>
        <v>2.5000000000000001E-2</v>
      </c>
      <c r="Q118" s="92">
        <f>武将属性!$AE116</f>
        <v>2.5000000000000001E-2</v>
      </c>
      <c r="R118" s="92">
        <f>武将属性!BH116</f>
        <v>0.15347900973209266</v>
      </c>
      <c r="S118" s="92">
        <f t="shared" si="46"/>
        <v>0.15347900973209266</v>
      </c>
      <c r="T118" s="91">
        <f>战法技能效用!AL116</f>
        <v>2.225396743797913</v>
      </c>
      <c r="U118" s="91">
        <f t="shared" si="47"/>
        <v>100001878627.25542</v>
      </c>
      <c r="V118" s="95">
        <f t="shared" si="48"/>
        <v>676596324.24078691</v>
      </c>
      <c r="W118" s="95">
        <f t="shared" si="49"/>
        <v>11382917.489134265</v>
      </c>
      <c r="X118" s="95">
        <f t="shared" si="50"/>
        <v>11382917.489134265</v>
      </c>
      <c r="Y118" s="95">
        <f t="shared" si="51"/>
        <v>281859916016.06836</v>
      </c>
      <c r="Z118" s="95">
        <f t="shared" si="52"/>
        <v>281859916016.06836</v>
      </c>
      <c r="AA118" s="95">
        <f t="shared" si="53"/>
        <v>250465254659.09561</v>
      </c>
      <c r="AB118" s="95">
        <f t="shared" si="54"/>
        <v>250465254659.09561</v>
      </c>
      <c r="AC118" s="95">
        <f t="shared" si="55"/>
        <v>179144729696.90045</v>
      </c>
      <c r="AD118" s="91"/>
      <c r="AE118" s="14">
        <v>112</v>
      </c>
      <c r="AF118" s="91">
        <f>武将属性!$D116</f>
        <v>426.99967996523446</v>
      </c>
      <c r="AG118" s="91">
        <f>士兵属性!$D116</f>
        <v>1450.8896149099382</v>
      </c>
      <c r="AH118" s="91">
        <f>士兵属性!$D116</f>
        <v>1450.8896149099382</v>
      </c>
      <c r="AI118" s="92">
        <f>士兵属性!$P116</f>
        <v>2.5000000000000001E-2</v>
      </c>
      <c r="AJ118" s="92">
        <f>士兵属性!$P116</f>
        <v>2.5000000000000001E-2</v>
      </c>
      <c r="AK118" s="92">
        <f>士兵属性!AW116</f>
        <v>0.15347900973209266</v>
      </c>
      <c r="AL118" s="92">
        <f t="shared" si="56"/>
        <v>0.15347900973209266</v>
      </c>
      <c r="AM118" s="91">
        <f>带兵数!$E115</f>
        <v>9114.6737906797462</v>
      </c>
      <c r="AN118" s="91">
        <f>战法技能效用!AR116</f>
        <v>4.8467626919652718</v>
      </c>
      <c r="AO118" s="91">
        <f t="shared" si="57"/>
        <v>713685061574.59753</v>
      </c>
      <c r="AP118" s="95">
        <f t="shared" si="58"/>
        <v>2363294153.4475355</v>
      </c>
      <c r="AQ118" s="95">
        <f t="shared" si="59"/>
        <v>622093912.30623627</v>
      </c>
      <c r="AR118" s="95">
        <f t="shared" si="60"/>
        <v>622093912.30623627</v>
      </c>
      <c r="AS118" s="95">
        <f t="shared" si="61"/>
        <v>984513021644.69031</v>
      </c>
      <c r="AT118" s="95">
        <f t="shared" si="62"/>
        <v>984513021644.69031</v>
      </c>
      <c r="AU118" s="95">
        <f t="shared" si="63"/>
        <v>874854105425.10632</v>
      </c>
      <c r="AV118" s="95">
        <f t="shared" si="64"/>
        <v>874854105425.10632</v>
      </c>
      <c r="AW118" s="95">
        <f t="shared" si="65"/>
        <v>198051980.26653668</v>
      </c>
      <c r="AX118" s="95">
        <f t="shared" si="66"/>
        <v>308748497045.78131</v>
      </c>
      <c r="AZ118" s="14">
        <f t="shared" si="67"/>
        <v>2.1718698674546939</v>
      </c>
      <c r="BA118" s="14">
        <f t="shared" si="68"/>
        <v>7.136716543443848</v>
      </c>
      <c r="BD118" s="14">
        <v>112</v>
      </c>
      <c r="BE118" s="95">
        <f>求节点(节奏总纲!$E$4:$E$163,M$7:M$166,$BD118)</f>
        <v>236.36019330416798</v>
      </c>
      <c r="BF118" s="95">
        <f>求节点(节奏总纲!$E$4:$E$163,N$7:N$166,$BD118)</f>
        <v>13339.568521247525</v>
      </c>
      <c r="BG118" s="95">
        <f>求节点(节奏总纲!$E$4:$E$163,O$7:O$166,$BD118)</f>
        <v>13339.568521247525</v>
      </c>
      <c r="BH118" s="95">
        <f>求节点(节奏总纲!$E$4:$E$163,P$7:P$166,$BD118)</f>
        <v>2.5000000000000001E-2</v>
      </c>
      <c r="BI118" s="95">
        <f>求节点(节奏总纲!$E$4:$E$163,Q$7:Q$166,$BD118)</f>
        <v>2.5000000000000001E-2</v>
      </c>
      <c r="BJ118" s="95">
        <f>求节点(节奏总纲!$E$4:$E$163,T$7:T$166,$BD118)</f>
        <v>1.4466462266789706</v>
      </c>
      <c r="BK118" s="95">
        <f>求节点(节奏总纲!$E$4:$E$163,U$7:U$166,$BD118)</f>
        <v>8075209716.6024647</v>
      </c>
      <c r="BM118" s="14">
        <v>112</v>
      </c>
      <c r="BN118" s="95">
        <f>求节点(节奏总纲!$E$4:$E$163,AF$7:AF$166,$BD118)</f>
        <v>236.36019330416798</v>
      </c>
      <c r="BO118" s="95">
        <f>求节点(节奏总纲!$E$4:$E$163,AG$7:AG$166,$BD118)</f>
        <v>717.86462180543322</v>
      </c>
      <c r="BP118" s="95">
        <f>求节点(节奏总纲!$E$4:$E$163,AH$7:AH$166,$BD118)</f>
        <v>717.86462180543322</v>
      </c>
      <c r="BQ118" s="95">
        <f>求节点(节奏总纲!$E$4:$E$163,AI$7:AI$166,$BD118)</f>
        <v>2.5000000000000001E-2</v>
      </c>
      <c r="BR118" s="95">
        <f>求节点(节奏总纲!$E$4:$E$163,AJ$7:AJ$166,$BD118)</f>
        <v>2.5000000000000001E-2</v>
      </c>
      <c r="BS118" s="95">
        <f>求节点(节奏总纲!$E$4:$E$163,AM$7:AM$166,$BD118)</f>
        <v>6323.5907291754284</v>
      </c>
      <c r="BT118" s="95">
        <f>求节点(节奏总纲!$E$4:$E$163,AN$7:AN$166,$BD118)</f>
        <v>1.5696214046125356</v>
      </c>
      <c r="BU118" s="95">
        <f>求节点(节奏总纲!$E$4:$E$163,AO$7:AO$166,$BD118)</f>
        <v>8258297740.6805</v>
      </c>
    </row>
    <row r="119" spans="12:73" x14ac:dyDescent="0.15">
      <c r="L119" s="14">
        <v>113</v>
      </c>
      <c r="M119" s="91">
        <f>武将属性!$D117</f>
        <v>428.89646931152117</v>
      </c>
      <c r="N119" s="91">
        <f>武将属性!$S117</f>
        <v>25544.5</v>
      </c>
      <c r="O119" s="91">
        <f>武将属性!$S117</f>
        <v>25544.5</v>
      </c>
      <c r="P119" s="92">
        <f>武将属性!$AE117</f>
        <v>2.5000000000000001E-2</v>
      </c>
      <c r="Q119" s="92">
        <f>武将属性!$AE117</f>
        <v>2.5000000000000001E-2</v>
      </c>
      <c r="R119" s="92">
        <f>武将属性!BH117</f>
        <v>0.1551335522258947</v>
      </c>
      <c r="S119" s="92">
        <f t="shared" si="46"/>
        <v>0.1551335522258947</v>
      </c>
      <c r="T119" s="91">
        <f>战法技能效用!AL117</f>
        <v>2.2229178469542514</v>
      </c>
      <c r="U119" s="91">
        <f t="shared" si="47"/>
        <v>101882100756.62386</v>
      </c>
      <c r="V119" s="95">
        <f t="shared" si="48"/>
        <v>694402710.54672551</v>
      </c>
      <c r="W119" s="95">
        <f t="shared" si="49"/>
        <v>11659138.790496614</v>
      </c>
      <c r="X119" s="95">
        <f t="shared" si="50"/>
        <v>11659138.790496614</v>
      </c>
      <c r="Y119" s="95">
        <f t="shared" si="51"/>
        <v>290562800813.50317</v>
      </c>
      <c r="Z119" s="95">
        <f t="shared" si="52"/>
        <v>290562800813.50317</v>
      </c>
      <c r="AA119" s="95">
        <f t="shared" si="53"/>
        <v>257828949959.8905</v>
      </c>
      <c r="AB119" s="95">
        <f t="shared" si="54"/>
        <v>257828949959.8905</v>
      </c>
      <c r="AC119" s="95">
        <f t="shared" si="55"/>
        <v>184818158561.06641</v>
      </c>
      <c r="AD119" s="91"/>
      <c r="AE119" s="14">
        <v>113</v>
      </c>
      <c r="AF119" s="91">
        <f>武将属性!$D117</f>
        <v>428.89646931152117</v>
      </c>
      <c r="AG119" s="91">
        <f>士兵属性!$D117</f>
        <v>1465.2097896431774</v>
      </c>
      <c r="AH119" s="91">
        <f>士兵属性!$D117</f>
        <v>1465.2097896431774</v>
      </c>
      <c r="AI119" s="92">
        <f>士兵属性!$P117</f>
        <v>2.5000000000000001E-2</v>
      </c>
      <c r="AJ119" s="92">
        <f>士兵属性!$P117</f>
        <v>2.5000000000000001E-2</v>
      </c>
      <c r="AK119" s="92">
        <f>士兵属性!AW117</f>
        <v>0.1551335522258947</v>
      </c>
      <c r="AL119" s="92">
        <f t="shared" si="56"/>
        <v>0.1551335522258947</v>
      </c>
      <c r="AM119" s="91">
        <f>带兵数!$E116</f>
        <v>9181.586561984117</v>
      </c>
      <c r="AN119" s="91">
        <f>战法技能效用!AR117</f>
        <v>4.8848430735970165</v>
      </c>
      <c r="AO119" s="91">
        <f t="shared" si="57"/>
        <v>753701634251.33728</v>
      </c>
      <c r="AP119" s="95">
        <f t="shared" si="58"/>
        <v>2475508737.6629243</v>
      </c>
      <c r="AQ119" s="95">
        <f t="shared" si="59"/>
        <v>648129988.64812505</v>
      </c>
      <c r="AR119" s="95">
        <f t="shared" si="60"/>
        <v>648129988.64812505</v>
      </c>
      <c r="AS119" s="95">
        <f t="shared" si="61"/>
        <v>1035840933983.8528</v>
      </c>
      <c r="AT119" s="95">
        <f t="shared" si="62"/>
        <v>1035840933983.8528</v>
      </c>
      <c r="AU119" s="95">
        <f t="shared" si="63"/>
        <v>919146496340.20715</v>
      </c>
      <c r="AV119" s="95">
        <f t="shared" si="64"/>
        <v>919146496340.20715</v>
      </c>
      <c r="AW119" s="95">
        <f t="shared" si="65"/>
        <v>206858890.43632522</v>
      </c>
      <c r="AX119" s="95">
        <f t="shared" si="66"/>
        <v>322743153029.60083</v>
      </c>
      <c r="AZ119" s="14">
        <f t="shared" si="67"/>
        <v>2.2188618525382773</v>
      </c>
      <c r="BA119" s="14">
        <f t="shared" si="68"/>
        <v>7.3977826198517551</v>
      </c>
      <c r="BD119" s="14">
        <v>113</v>
      </c>
      <c r="BE119" s="95">
        <f>求节点(节奏总纲!$E$4:$E$163,M$7:M$166,$BD119)</f>
        <v>236.81820016163334</v>
      </c>
      <c r="BF119" s="95">
        <f>求节点(节奏总纲!$E$4:$E$163,N$7:N$166,$BD119)</f>
        <v>13385.359283860213</v>
      </c>
      <c r="BG119" s="95">
        <f>求节点(节奏总纲!$E$4:$E$163,O$7:O$166,$BD119)</f>
        <v>13385.359283860213</v>
      </c>
      <c r="BH119" s="95">
        <f>求节点(节奏总纲!$E$4:$E$163,P$7:P$166,$BD119)</f>
        <v>2.5000000000000001E-2</v>
      </c>
      <c r="BI119" s="95">
        <f>求节点(节奏总纲!$E$4:$E$163,Q$7:Q$166,$BD119)</f>
        <v>2.5000000000000001E-2</v>
      </c>
      <c r="BJ119" s="95">
        <f>求节点(节奏总纲!$E$4:$E$163,T$7:T$166,$BD119)</f>
        <v>1.4485507070288508</v>
      </c>
      <c r="BK119" s="95">
        <f>求节点(节奏总纲!$E$4:$E$163,U$7:U$166,$BD119)</f>
        <v>8165000459.8374844</v>
      </c>
      <c r="BM119" s="14">
        <v>113</v>
      </c>
      <c r="BN119" s="95">
        <f>求节点(节奏总纲!$E$4:$E$163,AF$7:AF$166,$BD119)</f>
        <v>236.81820016163334</v>
      </c>
      <c r="BO119" s="95">
        <f>求节点(节奏总纲!$E$4:$E$163,AG$7:AG$166,$BD119)</f>
        <v>720.09600442578267</v>
      </c>
      <c r="BP119" s="95">
        <f>求节点(节奏总纲!$E$4:$E$163,AH$7:AH$166,$BD119)</f>
        <v>720.09600442578267</v>
      </c>
      <c r="BQ119" s="95">
        <f>求节点(节奏总纲!$E$4:$E$163,AI$7:AI$166,$BD119)</f>
        <v>2.5000000000000001E-2</v>
      </c>
      <c r="BR119" s="95">
        <f>求节点(节奏总纲!$E$4:$E$163,AJ$7:AJ$166,$BD119)</f>
        <v>2.5000000000000001E-2</v>
      </c>
      <c r="BS119" s="95">
        <f>求节点(节奏总纲!$E$4:$E$163,AM$7:AM$166,$BD119)</f>
        <v>6331.8982944987119</v>
      </c>
      <c r="BT119" s="95">
        <f>求节点(节奏总纲!$E$4:$E$163,AN$7:AN$166,$BD119)</f>
        <v>1.5751573449583809</v>
      </c>
      <c r="BU119" s="95">
        <f>求节点(节奏总纲!$E$4:$E$163,AO$7:AO$166,$BD119)</f>
        <v>8391102091.2065392</v>
      </c>
    </row>
    <row r="120" spans="12:73" x14ac:dyDescent="0.15">
      <c r="L120" s="14">
        <v>114</v>
      </c>
      <c r="M120" s="91">
        <f>武将属性!$D118</f>
        <v>430.77750169270774</v>
      </c>
      <c r="N120" s="91">
        <f>武将属性!$S118</f>
        <v>25708.3</v>
      </c>
      <c r="O120" s="91">
        <f>武将属性!$S118</f>
        <v>25708.3</v>
      </c>
      <c r="P120" s="92">
        <f>武将属性!$AE118</f>
        <v>2.5000000000000001E-2</v>
      </c>
      <c r="Q120" s="92">
        <f>武将属性!$AE118</f>
        <v>2.5000000000000001E-2</v>
      </c>
      <c r="R120" s="92">
        <f>武将属性!BH118</f>
        <v>0.15748171047479376</v>
      </c>
      <c r="S120" s="92">
        <f t="shared" si="46"/>
        <v>0.15748171047479376</v>
      </c>
      <c r="T120" s="91">
        <f>战法技能效用!AL118</f>
        <v>2.2205222177063328</v>
      </c>
      <c r="U120" s="91">
        <f t="shared" si="47"/>
        <v>103912631985.1476</v>
      </c>
      <c r="V120" s="95">
        <f t="shared" si="48"/>
        <v>713552554.70891142</v>
      </c>
      <c r="W120" s="95">
        <f t="shared" si="49"/>
        <v>11956542.705816958</v>
      </c>
      <c r="X120" s="95">
        <f t="shared" si="50"/>
        <v>11956542.705816958</v>
      </c>
      <c r="Y120" s="95">
        <f t="shared" si="51"/>
        <v>299885255457.51617</v>
      </c>
      <c r="Z120" s="95">
        <f t="shared" si="52"/>
        <v>299885255457.51617</v>
      </c>
      <c r="AA120" s="95">
        <f t="shared" si="53"/>
        <v>265561333766.44644</v>
      </c>
      <c r="AB120" s="95">
        <f t="shared" si="54"/>
        <v>265561333766.44644</v>
      </c>
      <c r="AC120" s="95">
        <f t="shared" si="55"/>
        <v>190889778778.09695</v>
      </c>
      <c r="AD120" s="91"/>
      <c r="AE120" s="14">
        <v>114</v>
      </c>
      <c r="AF120" s="91">
        <f>武将属性!$D118</f>
        <v>430.77750169270774</v>
      </c>
      <c r="AG120" s="91">
        <f>士兵属性!$D118</f>
        <v>1479.6187092467419</v>
      </c>
      <c r="AH120" s="91">
        <f>士兵属性!$D118</f>
        <v>1479.6187092467419</v>
      </c>
      <c r="AI120" s="92">
        <f>士兵属性!$P118</f>
        <v>2.5000000000000001E-2</v>
      </c>
      <c r="AJ120" s="92">
        <f>士兵属性!$P118</f>
        <v>2.5000000000000001E-2</v>
      </c>
      <c r="AK120" s="92">
        <f>士兵属性!AW118</f>
        <v>0.15748171047479376</v>
      </c>
      <c r="AL120" s="92">
        <f t="shared" si="56"/>
        <v>0.15748171047479376</v>
      </c>
      <c r="AM120" s="91">
        <f>带兵数!$E117</f>
        <v>9249.487602158224</v>
      </c>
      <c r="AN120" s="91">
        <f>战法技能效用!AR118</f>
        <v>4.9228903286743115</v>
      </c>
      <c r="AO120" s="91">
        <f t="shared" si="57"/>
        <v>796822106252.10889</v>
      </c>
      <c r="AP120" s="95">
        <f t="shared" si="58"/>
        <v>2596143705.2710042</v>
      </c>
      <c r="AQ120" s="95">
        <f t="shared" si="59"/>
        <v>676047048.37785757</v>
      </c>
      <c r="AR120" s="95">
        <f t="shared" si="60"/>
        <v>676047048.37785757</v>
      </c>
      <c r="AS120" s="95">
        <f t="shared" si="61"/>
        <v>1091083218918.9197</v>
      </c>
      <c r="AT120" s="95">
        <f t="shared" si="62"/>
        <v>1091083218918.9197</v>
      </c>
      <c r="AU120" s="95">
        <f t="shared" si="63"/>
        <v>966201270630.13904</v>
      </c>
      <c r="AV120" s="95">
        <f t="shared" si="64"/>
        <v>966201270630.13904</v>
      </c>
      <c r="AW120" s="95">
        <f t="shared" si="65"/>
        <v>216291302.63983765</v>
      </c>
      <c r="AX120" s="95">
        <f t="shared" si="66"/>
        <v>337771528967.27881</v>
      </c>
      <c r="AZ120" s="14">
        <f t="shared" si="67"/>
        <v>2.2671395129447851</v>
      </c>
      <c r="BA120" s="14">
        <f t="shared" si="68"/>
        <v>7.6681928946424911</v>
      </c>
      <c r="BD120" s="14">
        <v>114</v>
      </c>
      <c r="BE120" s="95">
        <f>求节点(节奏总纲!$E$4:$E$163,M$7:M$166,$BD120)</f>
        <v>237.27620701909871</v>
      </c>
      <c r="BF120" s="95">
        <f>求节点(节奏总纲!$E$4:$E$163,N$7:N$166,$BD120)</f>
        <v>13431.150046472898</v>
      </c>
      <c r="BG120" s="95">
        <f>求节点(节奏总纲!$E$4:$E$163,O$7:O$166,$BD120)</f>
        <v>13431.150046472898</v>
      </c>
      <c r="BH120" s="95">
        <f>求节点(节奏总纲!$E$4:$E$163,P$7:P$166,$BD120)</f>
        <v>2.5000000000000001E-2</v>
      </c>
      <c r="BI120" s="95">
        <f>求节点(节奏总纲!$E$4:$E$163,Q$7:Q$166,$BD120)</f>
        <v>2.5000000000000001E-2</v>
      </c>
      <c r="BJ120" s="95">
        <f>求节点(节奏总纲!$E$4:$E$163,T$7:T$166,$BD120)</f>
        <v>1.4504551873787308</v>
      </c>
      <c r="BK120" s="95">
        <f>求节点(节奏总纲!$E$4:$E$163,U$7:U$166,$BD120)</f>
        <v>8254791203.072504</v>
      </c>
      <c r="BM120" s="14">
        <v>114</v>
      </c>
      <c r="BN120" s="95">
        <f>求节点(节奏总纲!$E$4:$E$163,AF$7:AF$166,$BD120)</f>
        <v>237.27620701909871</v>
      </c>
      <c r="BO120" s="95">
        <f>求节点(节奏总纲!$E$4:$E$163,AG$7:AG$166,$BD120)</f>
        <v>722.32738704613212</v>
      </c>
      <c r="BP120" s="95">
        <f>求节点(节奏总纲!$E$4:$E$163,AH$7:AH$166,$BD120)</f>
        <v>722.32738704613212</v>
      </c>
      <c r="BQ120" s="95">
        <f>求节点(节奏总纲!$E$4:$E$163,AI$7:AI$166,$BD120)</f>
        <v>2.5000000000000001E-2</v>
      </c>
      <c r="BR120" s="95">
        <f>求节点(节奏总纲!$E$4:$E$163,AJ$7:AJ$166,$BD120)</f>
        <v>2.5000000000000001E-2</v>
      </c>
      <c r="BS120" s="95">
        <f>求节点(节奏总纲!$E$4:$E$163,AM$7:AM$166,$BD120)</f>
        <v>6340.2058598219946</v>
      </c>
      <c r="BT120" s="95">
        <f>求节点(节奏总纲!$E$4:$E$163,AN$7:AN$166,$BD120)</f>
        <v>1.5806932853042259</v>
      </c>
      <c r="BU120" s="95">
        <f>求节点(节奏总纲!$E$4:$E$163,AO$7:AO$166,$BD120)</f>
        <v>8523906441.7325783</v>
      </c>
    </row>
    <row r="121" spans="12:73" x14ac:dyDescent="0.15">
      <c r="L121" s="14">
        <v>115</v>
      </c>
      <c r="M121" s="91">
        <f>武将属性!$D119</f>
        <v>432.52953185315255</v>
      </c>
      <c r="N121" s="91">
        <f>武将属性!$S119</f>
        <v>25872.1</v>
      </c>
      <c r="O121" s="91">
        <f>武将属性!$S119</f>
        <v>25872.1</v>
      </c>
      <c r="P121" s="92">
        <f>武将属性!$AE119</f>
        <v>2.5000000000000001E-2</v>
      </c>
      <c r="Q121" s="92">
        <f>武将属性!$AE119</f>
        <v>2.5000000000000001E-2</v>
      </c>
      <c r="R121" s="92">
        <f>武将属性!BH119</f>
        <v>0.15982986872369281</v>
      </c>
      <c r="S121" s="92">
        <f t="shared" si="46"/>
        <v>0.15982986872369281</v>
      </c>
      <c r="T121" s="91">
        <f>战法技能效用!AL119</f>
        <v>2.2185070113603658</v>
      </c>
      <c r="U121" s="91">
        <f t="shared" si="47"/>
        <v>105965468773.56796</v>
      </c>
      <c r="V121" s="95">
        <f t="shared" si="48"/>
        <v>732993734.78101802</v>
      </c>
      <c r="W121" s="95">
        <f t="shared" si="49"/>
        <v>12254182.573356148</v>
      </c>
      <c r="X121" s="95">
        <f t="shared" si="50"/>
        <v>12254182.573356148</v>
      </c>
      <c r="Y121" s="95">
        <f t="shared" si="51"/>
        <v>309308718981.58789</v>
      </c>
      <c r="Z121" s="95">
        <f t="shared" si="52"/>
        <v>309308718981.58789</v>
      </c>
      <c r="AA121" s="95">
        <f t="shared" si="53"/>
        <v>273351674677.08722</v>
      </c>
      <c r="AB121" s="95">
        <f t="shared" si="54"/>
        <v>273351674677.08722</v>
      </c>
      <c r="AC121" s="95">
        <f t="shared" si="55"/>
        <v>197011493737.35483</v>
      </c>
      <c r="AD121" s="91"/>
      <c r="AE121" s="14">
        <v>115</v>
      </c>
      <c r="AF121" s="91">
        <f>武将属性!$D119</f>
        <v>432.52953185315255</v>
      </c>
      <c r="AG121" s="91">
        <f>士兵属性!$D119</f>
        <v>1494.1161918106382</v>
      </c>
      <c r="AH121" s="91">
        <f>士兵属性!$D119</f>
        <v>1494.1161918106382</v>
      </c>
      <c r="AI121" s="92">
        <f>士兵属性!$P119</f>
        <v>2.5000000000000001E-2</v>
      </c>
      <c r="AJ121" s="92">
        <f>士兵属性!$P119</f>
        <v>2.5000000000000001E-2</v>
      </c>
      <c r="AK121" s="92">
        <f>士兵属性!AW119</f>
        <v>0.15982986872369281</v>
      </c>
      <c r="AL121" s="92">
        <f t="shared" si="56"/>
        <v>0.15982986872369281</v>
      </c>
      <c r="AM121" s="91">
        <f>带兵数!$E118</f>
        <v>9314.6342765223671</v>
      </c>
      <c r="AN121" s="91">
        <f>战法技能效用!AR119</f>
        <v>4.9590961305830383</v>
      </c>
      <c r="AO121" s="91">
        <f t="shared" si="57"/>
        <v>840897791702.4657</v>
      </c>
      <c r="AP121" s="95">
        <f t="shared" si="58"/>
        <v>2719218763.5959835</v>
      </c>
      <c r="AQ121" s="95">
        <f t="shared" si="59"/>
        <v>704077611.66833723</v>
      </c>
      <c r="AR121" s="95">
        <f t="shared" si="60"/>
        <v>704077611.66833723</v>
      </c>
      <c r="AS121" s="95">
        <f t="shared" si="61"/>
        <v>1147456018365.3455</v>
      </c>
      <c r="AT121" s="95">
        <f t="shared" si="62"/>
        <v>1147456018365.3455</v>
      </c>
      <c r="AU121" s="95">
        <f t="shared" si="63"/>
        <v>1014064605974.2686</v>
      </c>
      <c r="AV121" s="95">
        <f t="shared" si="64"/>
        <v>1014064605974.2686</v>
      </c>
      <c r="AW121" s="95">
        <f t="shared" si="65"/>
        <v>225875483.38565183</v>
      </c>
      <c r="AX121" s="95">
        <f t="shared" si="66"/>
        <v>353064873206.56805</v>
      </c>
      <c r="AZ121" s="14">
        <f t="shared" si="67"/>
        <v>2.3148720143506694</v>
      </c>
      <c r="BA121" s="14">
        <f t="shared" si="68"/>
        <v>7.935583180397531</v>
      </c>
      <c r="BD121" s="14">
        <v>115</v>
      </c>
      <c r="BE121" s="95">
        <f>求节点(节奏总纲!$E$4:$E$163,M$7:M$166,$BD121)</f>
        <v>237.73421387656407</v>
      </c>
      <c r="BF121" s="95">
        <f>求节点(节奏总纲!$E$4:$E$163,N$7:N$166,$BD121)</f>
        <v>13476.940809085585</v>
      </c>
      <c r="BG121" s="95">
        <f>求节点(节奏总纲!$E$4:$E$163,O$7:O$166,$BD121)</f>
        <v>13476.940809085585</v>
      </c>
      <c r="BH121" s="95">
        <f>求节点(节奏总纲!$E$4:$E$163,P$7:P$166,$BD121)</f>
        <v>2.5000000000000001E-2</v>
      </c>
      <c r="BI121" s="95">
        <f>求节点(节奏总纲!$E$4:$E$163,Q$7:Q$166,$BD121)</f>
        <v>2.5000000000000001E-2</v>
      </c>
      <c r="BJ121" s="95">
        <f>求节点(节奏总纲!$E$4:$E$163,T$7:T$166,$BD121)</f>
        <v>1.452359667728611</v>
      </c>
      <c r="BK121" s="95">
        <f>求节点(节奏总纲!$E$4:$E$163,U$7:U$166,$BD121)</f>
        <v>8344581946.3075237</v>
      </c>
      <c r="BM121" s="14">
        <v>115</v>
      </c>
      <c r="BN121" s="95">
        <f>求节点(节奏总纲!$E$4:$E$163,AF$7:AF$166,$BD121)</f>
        <v>237.73421387656407</v>
      </c>
      <c r="BO121" s="95">
        <f>求节点(节奏总纲!$E$4:$E$163,AG$7:AG$166,$BD121)</f>
        <v>724.55876966648157</v>
      </c>
      <c r="BP121" s="95">
        <f>求节点(节奏总纲!$E$4:$E$163,AH$7:AH$166,$BD121)</f>
        <v>724.55876966648157</v>
      </c>
      <c r="BQ121" s="95">
        <f>求节点(节奏总纲!$E$4:$E$163,AI$7:AI$166,$BD121)</f>
        <v>2.5000000000000001E-2</v>
      </c>
      <c r="BR121" s="95">
        <f>求节点(节奏总纲!$E$4:$E$163,AJ$7:AJ$166,$BD121)</f>
        <v>2.5000000000000001E-2</v>
      </c>
      <c r="BS121" s="95">
        <f>求节点(节奏总纲!$E$4:$E$163,AM$7:AM$166,$BD121)</f>
        <v>6348.5134251452782</v>
      </c>
      <c r="BT121" s="95">
        <f>求节点(节奏总纲!$E$4:$E$163,AN$7:AN$166,$BD121)</f>
        <v>1.5862292256500712</v>
      </c>
      <c r="BU121" s="95">
        <f>求节点(节奏总纲!$E$4:$E$163,AO$7:AO$166,$BD121)</f>
        <v>8656710792.2586174</v>
      </c>
    </row>
    <row r="122" spans="12:73" x14ac:dyDescent="0.15">
      <c r="L122" s="14">
        <v>116</v>
      </c>
      <c r="M122" s="91">
        <f>武将属性!$D120</f>
        <v>434.08618235345676</v>
      </c>
      <c r="N122" s="91">
        <f>武将属性!$S120</f>
        <v>26035.9</v>
      </c>
      <c r="O122" s="91">
        <f>武将属性!$S120</f>
        <v>26035.9</v>
      </c>
      <c r="P122" s="92">
        <f>武将属性!$AE120</f>
        <v>2.5000000000000001E-2</v>
      </c>
      <c r="Q122" s="92">
        <f>武将属性!$AE120</f>
        <v>2.5000000000000001E-2</v>
      </c>
      <c r="R122" s="92">
        <f>武将属性!BH120</f>
        <v>0.16217802697259187</v>
      </c>
      <c r="S122" s="92">
        <f t="shared" si="46"/>
        <v>0.16217802697259187</v>
      </c>
      <c r="T122" s="91">
        <f>战法技能效用!AL120</f>
        <v>2.2234219652777965</v>
      </c>
      <c r="U122" s="91">
        <f t="shared" si="47"/>
        <v>108464728372.689</v>
      </c>
      <c r="V122" s="95">
        <f t="shared" si="48"/>
        <v>755020803.750808</v>
      </c>
      <c r="W122" s="95">
        <f t="shared" si="49"/>
        <v>12588160.896977892</v>
      </c>
      <c r="X122" s="95">
        <f t="shared" si="50"/>
        <v>12588160.896977892</v>
      </c>
      <c r="Y122" s="95">
        <f t="shared" si="51"/>
        <v>319750339802.56268</v>
      </c>
      <c r="Z122" s="95">
        <f t="shared" si="52"/>
        <v>319750339802.56268</v>
      </c>
      <c r="AA122" s="95">
        <f t="shared" si="53"/>
        <v>282008513920.5235</v>
      </c>
      <c r="AB122" s="95">
        <f t="shared" si="54"/>
        <v>282008513920.5235</v>
      </c>
      <c r="AC122" s="95">
        <f t="shared" si="55"/>
        <v>203351656610.91565</v>
      </c>
      <c r="AD122" s="91"/>
      <c r="AE122" s="14">
        <v>116</v>
      </c>
      <c r="AF122" s="91">
        <f>武将属性!$D120</f>
        <v>434.08618235345676</v>
      </c>
      <c r="AG122" s="91">
        <f>士兵属性!$D120</f>
        <v>1508.7023343863607</v>
      </c>
      <c r="AH122" s="91">
        <f>士兵属性!$D120</f>
        <v>1508.7023343863607</v>
      </c>
      <c r="AI122" s="92">
        <f>士兵属性!$P120</f>
        <v>2.5000000000000001E-2</v>
      </c>
      <c r="AJ122" s="92">
        <f>士兵属性!$P120</f>
        <v>2.5000000000000001E-2</v>
      </c>
      <c r="AK122" s="92">
        <f>士兵属性!AW120</f>
        <v>0.16217802697259187</v>
      </c>
      <c r="AL122" s="92">
        <f t="shared" si="56"/>
        <v>0.16217802697259187</v>
      </c>
      <c r="AM122" s="91">
        <f>带兵数!$E119</f>
        <v>9381.0597738310807</v>
      </c>
      <c r="AN122" s="91">
        <f>战法技能效用!AR120</f>
        <v>4.9939558025111968</v>
      </c>
      <c r="AO122" s="91">
        <f t="shared" si="57"/>
        <v>886618955232.36096</v>
      </c>
      <c r="AP122" s="95">
        <f t="shared" si="58"/>
        <v>2848355847.0439224</v>
      </c>
      <c r="AQ122" s="95">
        <f t="shared" si="59"/>
        <v>733012934.32882786</v>
      </c>
      <c r="AR122" s="95">
        <f t="shared" si="60"/>
        <v>733012934.32882786</v>
      </c>
      <c r="AS122" s="95">
        <f t="shared" si="61"/>
        <v>1206275039636.5298</v>
      </c>
      <c r="AT122" s="95">
        <f t="shared" si="62"/>
        <v>1206275039636.5298</v>
      </c>
      <c r="AU122" s="95">
        <f t="shared" si="63"/>
        <v>1063892008738.3497</v>
      </c>
      <c r="AV122" s="95">
        <f t="shared" si="64"/>
        <v>1063892008738.3497</v>
      </c>
      <c r="AW122" s="95">
        <f t="shared" si="65"/>
        <v>235772578.3268657</v>
      </c>
      <c r="AX122" s="95">
        <f t="shared" si="66"/>
        <v>369004497728.85455</v>
      </c>
      <c r="AZ122" s="14">
        <f t="shared" si="67"/>
        <v>2.3640449413337961</v>
      </c>
      <c r="BA122" s="14">
        <f t="shared" si="68"/>
        <v>8.1742605963655208</v>
      </c>
      <c r="BD122" s="14">
        <v>116</v>
      </c>
      <c r="BE122" s="95">
        <f>求节点(节奏总纲!$E$4:$E$163,M$7:M$166,$BD122)</f>
        <v>238.19222073402943</v>
      </c>
      <c r="BF122" s="95">
        <f>求节点(节奏总纲!$E$4:$E$163,N$7:N$166,$BD122)</f>
        <v>13522.731571698272</v>
      </c>
      <c r="BG122" s="95">
        <f>求节点(节奏总纲!$E$4:$E$163,O$7:O$166,$BD122)</f>
        <v>13522.731571698272</v>
      </c>
      <c r="BH122" s="95">
        <f>求节点(节奏总纲!$E$4:$E$163,P$7:P$166,$BD122)</f>
        <v>2.5000000000000001E-2</v>
      </c>
      <c r="BI122" s="95">
        <f>求节点(节奏总纲!$E$4:$E$163,Q$7:Q$166,$BD122)</f>
        <v>2.5000000000000001E-2</v>
      </c>
      <c r="BJ122" s="95">
        <f>求节点(节奏总纲!$E$4:$E$163,T$7:T$166,$BD122)</f>
        <v>1.4542641480784912</v>
      </c>
      <c r="BK122" s="95">
        <f>求节点(节奏总纲!$E$4:$E$163,U$7:U$166,$BD122)</f>
        <v>8434372689.5425434</v>
      </c>
      <c r="BM122" s="14">
        <v>116</v>
      </c>
      <c r="BN122" s="95">
        <f>求节点(节奏总纲!$E$4:$E$163,AF$7:AF$166,$BD122)</f>
        <v>238.19222073402943</v>
      </c>
      <c r="BO122" s="95">
        <f>求节点(节奏总纲!$E$4:$E$163,AG$7:AG$166,$BD122)</f>
        <v>726.79015228683102</v>
      </c>
      <c r="BP122" s="95">
        <f>求节点(节奏总纲!$E$4:$E$163,AH$7:AH$166,$BD122)</f>
        <v>726.79015228683102</v>
      </c>
      <c r="BQ122" s="95">
        <f>求节点(节奏总纲!$E$4:$E$163,AI$7:AI$166,$BD122)</f>
        <v>2.5000000000000001E-2</v>
      </c>
      <c r="BR122" s="95">
        <f>求节点(节奏总纲!$E$4:$E$163,AJ$7:AJ$166,$BD122)</f>
        <v>2.5000000000000001E-2</v>
      </c>
      <c r="BS122" s="95">
        <f>求节点(节奏总纲!$E$4:$E$163,AM$7:AM$166,$BD122)</f>
        <v>6356.8209904685618</v>
      </c>
      <c r="BT122" s="95">
        <f>求节点(节奏总纲!$E$4:$E$163,AN$7:AN$166,$BD122)</f>
        <v>1.5917651659959164</v>
      </c>
      <c r="BU122" s="95">
        <f>求节点(节奏总纲!$E$4:$E$163,AO$7:AO$166,$BD122)</f>
        <v>8789515142.7846565</v>
      </c>
    </row>
    <row r="123" spans="12:73" x14ac:dyDescent="0.15">
      <c r="L123" s="14">
        <v>117</v>
      </c>
      <c r="M123" s="91">
        <f>武将属性!$D121</f>
        <v>435.44909299066433</v>
      </c>
      <c r="N123" s="91">
        <f>武将属性!$S121</f>
        <v>26199.7</v>
      </c>
      <c r="O123" s="91">
        <f>武将属性!$S121</f>
        <v>26199.7</v>
      </c>
      <c r="P123" s="92">
        <f>武将属性!$AE121</f>
        <v>2.5000000000000001E-2</v>
      </c>
      <c r="Q123" s="92">
        <f>武将属性!$AE121</f>
        <v>2.5000000000000001E-2</v>
      </c>
      <c r="R123" s="92">
        <f>武将属性!BH121</f>
        <v>0.16452618522149093</v>
      </c>
      <c r="S123" s="92">
        <f t="shared" si="46"/>
        <v>0.16452618522149093</v>
      </c>
      <c r="T123" s="91">
        <f>战法技能效用!AL121</f>
        <v>2.228831079366131</v>
      </c>
      <c r="U123" s="91">
        <f t="shared" si="47"/>
        <v>110995899056.22618</v>
      </c>
      <c r="V123" s="95">
        <f t="shared" si="48"/>
        <v>777713548.06863868</v>
      </c>
      <c r="W123" s="95">
        <f t="shared" si="49"/>
        <v>12925898.354295664</v>
      </c>
      <c r="X123" s="95">
        <f t="shared" si="50"/>
        <v>12925898.354295664</v>
      </c>
      <c r="Y123" s="95">
        <f t="shared" si="51"/>
        <v>330394789378.57574</v>
      </c>
      <c r="Z123" s="95">
        <f t="shared" si="52"/>
        <v>330394789378.57574</v>
      </c>
      <c r="AA123" s="95">
        <f t="shared" si="53"/>
        <v>290808968841.37354</v>
      </c>
      <c r="AB123" s="95">
        <f t="shared" si="54"/>
        <v>290808968841.37354</v>
      </c>
      <c r="AC123" s="95">
        <f t="shared" si="55"/>
        <v>209769201787.73999</v>
      </c>
      <c r="AD123" s="91"/>
      <c r="AE123" s="14">
        <v>117</v>
      </c>
      <c r="AF123" s="91">
        <f>武将属性!$D121</f>
        <v>435.44909299066433</v>
      </c>
      <c r="AG123" s="91">
        <f>士兵属性!$D121</f>
        <v>1523.3772181044226</v>
      </c>
      <c r="AH123" s="91">
        <f>士兵属性!$D121</f>
        <v>1523.3772181044226</v>
      </c>
      <c r="AI123" s="92">
        <f>士兵属性!$P121</f>
        <v>2.5000000000000001E-2</v>
      </c>
      <c r="AJ123" s="92">
        <f>士兵属性!$P121</f>
        <v>2.5000000000000001E-2</v>
      </c>
      <c r="AK123" s="92">
        <f>士兵属性!AW121</f>
        <v>0.16452618522149093</v>
      </c>
      <c r="AL123" s="92">
        <f t="shared" si="56"/>
        <v>0.16452618522149093</v>
      </c>
      <c r="AM123" s="91">
        <f>带兵数!$E120</f>
        <v>9448.858139758293</v>
      </c>
      <c r="AN123" s="91">
        <f>战法技能效用!AR121</f>
        <v>5.0270153185033184</v>
      </c>
      <c r="AO123" s="91">
        <f t="shared" si="57"/>
        <v>933881548260.65564</v>
      </c>
      <c r="AP123" s="95">
        <f t="shared" si="58"/>
        <v>2982303936.1108627</v>
      </c>
      <c r="AQ123" s="95">
        <f t="shared" si="59"/>
        <v>762477142.57063913</v>
      </c>
      <c r="AR123" s="95">
        <f t="shared" si="60"/>
        <v>762477142.57063913</v>
      </c>
      <c r="AS123" s="95">
        <f t="shared" si="61"/>
        <v>1266967360001.9153</v>
      </c>
      <c r="AT123" s="95">
        <f t="shared" si="62"/>
        <v>1266967360001.9153</v>
      </c>
      <c r="AU123" s="95">
        <f t="shared" si="63"/>
        <v>1115167319105.8076</v>
      </c>
      <c r="AV123" s="95">
        <f t="shared" si="64"/>
        <v>1115167319105.8076</v>
      </c>
      <c r="AW123" s="95">
        <f t="shared" si="65"/>
        <v>245858344.18023813</v>
      </c>
      <c r="AX123" s="95">
        <f t="shared" si="66"/>
        <v>385444617919.40942</v>
      </c>
      <c r="AZ123" s="14">
        <f t="shared" si="67"/>
        <v>2.4147430267986651</v>
      </c>
      <c r="BA123" s="14">
        <f t="shared" si="68"/>
        <v>8.413658127924057</v>
      </c>
      <c r="BD123" s="14">
        <v>117</v>
      </c>
      <c r="BE123" s="95">
        <f>求节点(节奏总纲!$E$4:$E$163,M$7:M$166,$BD123)</f>
        <v>238.6502275914948</v>
      </c>
      <c r="BF123" s="95">
        <f>求节点(节奏总纲!$E$4:$E$163,N$7:N$166,$BD123)</f>
        <v>13568.522334310957</v>
      </c>
      <c r="BG123" s="95">
        <f>求节点(节奏总纲!$E$4:$E$163,O$7:O$166,$BD123)</f>
        <v>13568.522334310957</v>
      </c>
      <c r="BH123" s="95">
        <f>求节点(节奏总纲!$E$4:$E$163,P$7:P$166,$BD123)</f>
        <v>2.5000000000000001E-2</v>
      </c>
      <c r="BI123" s="95">
        <f>求节点(节奏总纲!$E$4:$E$163,Q$7:Q$166,$BD123)</f>
        <v>2.5000000000000001E-2</v>
      </c>
      <c r="BJ123" s="95">
        <f>求节点(节奏总纲!$E$4:$E$163,T$7:T$166,$BD123)</f>
        <v>1.4561686284283715</v>
      </c>
      <c r="BK123" s="95">
        <f>求节点(节奏总纲!$E$4:$E$163,U$7:U$166,$BD123)</f>
        <v>8524163432.777564</v>
      </c>
      <c r="BM123" s="14">
        <v>117</v>
      </c>
      <c r="BN123" s="95">
        <f>求节点(节奏总纲!$E$4:$E$163,AF$7:AF$166,$BD123)</f>
        <v>238.6502275914948</v>
      </c>
      <c r="BO123" s="95">
        <f>求节点(节奏总纲!$E$4:$E$163,AG$7:AG$166,$BD123)</f>
        <v>729.02153490718047</v>
      </c>
      <c r="BP123" s="95">
        <f>求节点(节奏总纲!$E$4:$E$163,AH$7:AH$166,$BD123)</f>
        <v>729.02153490718047</v>
      </c>
      <c r="BQ123" s="95">
        <f>求节点(节奏总纲!$E$4:$E$163,AI$7:AI$166,$BD123)</f>
        <v>2.5000000000000001E-2</v>
      </c>
      <c r="BR123" s="95">
        <f>求节点(节奏总纲!$E$4:$E$163,AJ$7:AJ$166,$BD123)</f>
        <v>2.5000000000000001E-2</v>
      </c>
      <c r="BS123" s="95">
        <f>求节点(节奏总纲!$E$4:$E$163,AM$7:AM$166,$BD123)</f>
        <v>6365.1285557918454</v>
      </c>
      <c r="BT123" s="95">
        <f>求节点(节奏总纲!$E$4:$E$163,AN$7:AN$166,$BD123)</f>
        <v>1.5973011063417617</v>
      </c>
      <c r="BU123" s="95">
        <f>求节点(节奏总纲!$E$4:$E$163,AO$7:AO$166,$BD123)</f>
        <v>8922319493.3106956</v>
      </c>
    </row>
    <row r="124" spans="12:73" x14ac:dyDescent="0.15">
      <c r="L124" s="14">
        <v>118</v>
      </c>
      <c r="M124" s="91">
        <f>武将属性!$D122</f>
        <v>436.66065195536555</v>
      </c>
      <c r="N124" s="91">
        <f>武将属性!$S122</f>
        <v>26363.5</v>
      </c>
      <c r="O124" s="91">
        <f>武将属性!$S122</f>
        <v>26363.5</v>
      </c>
      <c r="P124" s="92">
        <f>武将属性!$AE122</f>
        <v>2.5000000000000001E-2</v>
      </c>
      <c r="Q124" s="92">
        <f>武将属性!$AE122</f>
        <v>2.5000000000000001E-2</v>
      </c>
      <c r="R124" s="92">
        <f>武将属性!BH122</f>
        <v>0.16687434347038999</v>
      </c>
      <c r="S124" s="92">
        <f t="shared" si="46"/>
        <v>0.16687434347038999</v>
      </c>
      <c r="T124" s="91">
        <f>战法技能效用!AL122</f>
        <v>2.2336926360389433</v>
      </c>
      <c r="U124" s="91">
        <f t="shared" si="47"/>
        <v>113496792505.50928</v>
      </c>
      <c r="V124" s="95">
        <f t="shared" si="48"/>
        <v>800691199.74638271</v>
      </c>
      <c r="W124" s="95">
        <f t="shared" si="49"/>
        <v>13261909.128005736</v>
      </c>
      <c r="X124" s="95">
        <f t="shared" si="50"/>
        <v>13261909.128005736</v>
      </c>
      <c r="Y124" s="95">
        <f t="shared" si="51"/>
        <v>341102771996.27246</v>
      </c>
      <c r="Z124" s="95">
        <f t="shared" si="52"/>
        <v>341102771996.27246</v>
      </c>
      <c r="AA124" s="95">
        <f t="shared" si="53"/>
        <v>299629812972.27515</v>
      </c>
      <c r="AB124" s="95">
        <f t="shared" si="54"/>
        <v>299629812972.27515</v>
      </c>
      <c r="AC124" s="95">
        <f t="shared" si="55"/>
        <v>216242160680.09052</v>
      </c>
      <c r="AD124" s="91"/>
      <c r="AE124" s="14">
        <v>118</v>
      </c>
      <c r="AF124" s="91">
        <f>武将属性!$D122</f>
        <v>436.66065195536555</v>
      </c>
      <c r="AG124" s="91">
        <f>士兵属性!$D122</f>
        <v>1538.1408429648241</v>
      </c>
      <c r="AH124" s="91">
        <f>士兵属性!$D122</f>
        <v>1538.1408429648241</v>
      </c>
      <c r="AI124" s="92">
        <f>士兵属性!$P122</f>
        <v>2.5000000000000001E-2</v>
      </c>
      <c r="AJ124" s="92">
        <f>士兵属性!$P122</f>
        <v>2.5000000000000001E-2</v>
      </c>
      <c r="AK124" s="92">
        <f>士兵属性!AW122</f>
        <v>0.16687434347038999</v>
      </c>
      <c r="AL124" s="92">
        <f t="shared" si="56"/>
        <v>0.16687434347038999</v>
      </c>
      <c r="AM124" s="91">
        <f>带兵数!$E121</f>
        <v>9515.8825463840603</v>
      </c>
      <c r="AN124" s="91">
        <f>战法技能效用!AR122</f>
        <v>5.0589969920955999</v>
      </c>
      <c r="AO124" s="91">
        <f t="shared" si="57"/>
        <v>982566143651.48889</v>
      </c>
      <c r="AP124" s="95">
        <f t="shared" si="58"/>
        <v>3120381175.0105977</v>
      </c>
      <c r="AQ124" s="95">
        <f t="shared" si="59"/>
        <v>792319960.82560921</v>
      </c>
      <c r="AR124" s="95">
        <f t="shared" si="60"/>
        <v>792319960.82560921</v>
      </c>
      <c r="AS124" s="95">
        <f t="shared" si="61"/>
        <v>1329314808028.6606</v>
      </c>
      <c r="AT124" s="95">
        <f t="shared" si="62"/>
        <v>1329314808028.6606</v>
      </c>
      <c r="AU124" s="95">
        <f t="shared" si="63"/>
        <v>1167690150918.0818</v>
      </c>
      <c r="AV124" s="95">
        <f t="shared" si="64"/>
        <v>1167690150918.0818</v>
      </c>
      <c r="AW124" s="95">
        <f t="shared" si="65"/>
        <v>256140129.2001555</v>
      </c>
      <c r="AX124" s="95">
        <f t="shared" si="66"/>
        <v>402277701748.99933</v>
      </c>
      <c r="AZ124" s="14">
        <f t="shared" si="67"/>
        <v>2.4658928921986316</v>
      </c>
      <c r="BA124" s="14">
        <f t="shared" si="68"/>
        <v>8.6572150803626791</v>
      </c>
      <c r="BD124" s="14">
        <v>118</v>
      </c>
      <c r="BE124" s="95">
        <f>求节点(节奏总纲!$E$4:$E$163,M$7:M$166,$BD124)</f>
        <v>239.10823444896013</v>
      </c>
      <c r="BF124" s="95">
        <f>求节点(节奏总纲!$E$4:$E$163,N$7:N$166,$BD124)</f>
        <v>13614.313096923644</v>
      </c>
      <c r="BG124" s="95">
        <f>求节点(节奏总纲!$E$4:$E$163,O$7:O$166,$BD124)</f>
        <v>13614.313096923644</v>
      </c>
      <c r="BH124" s="95">
        <f>求节点(节奏总纲!$E$4:$E$163,P$7:P$166,$BD124)</f>
        <v>2.5000000000000001E-2</v>
      </c>
      <c r="BI124" s="95">
        <f>求节点(节奏总纲!$E$4:$E$163,Q$7:Q$166,$BD124)</f>
        <v>2.5000000000000001E-2</v>
      </c>
      <c r="BJ124" s="95">
        <f>求节点(节奏总纲!$E$4:$E$163,T$7:T$166,$BD124)</f>
        <v>1.4580731087782515</v>
      </c>
      <c r="BK124" s="95">
        <f>求节点(节奏总纲!$E$4:$E$163,U$7:U$166,$BD124)</f>
        <v>8613954176.0125828</v>
      </c>
      <c r="BM124" s="14">
        <v>118</v>
      </c>
      <c r="BN124" s="95">
        <f>求节点(节奏总纲!$E$4:$E$163,AF$7:AF$166,$BD124)</f>
        <v>239.10823444896013</v>
      </c>
      <c r="BO124" s="95">
        <f>求节点(节奏总纲!$E$4:$E$163,AG$7:AG$166,$BD124)</f>
        <v>731.25291752752992</v>
      </c>
      <c r="BP124" s="95">
        <f>求节点(节奏总纲!$E$4:$E$163,AH$7:AH$166,$BD124)</f>
        <v>731.25291752752992</v>
      </c>
      <c r="BQ124" s="95">
        <f>求节点(节奏总纲!$E$4:$E$163,AI$7:AI$166,$BD124)</f>
        <v>2.5000000000000001E-2</v>
      </c>
      <c r="BR124" s="95">
        <f>求节点(节奏总纲!$E$4:$E$163,AJ$7:AJ$166,$BD124)</f>
        <v>2.5000000000000001E-2</v>
      </c>
      <c r="BS124" s="95">
        <f>求节点(节奏总纲!$E$4:$E$163,AM$7:AM$166,$BD124)</f>
        <v>6373.436121115129</v>
      </c>
      <c r="BT124" s="95">
        <f>求节点(节奏总纲!$E$4:$E$163,AN$7:AN$166,$BD124)</f>
        <v>1.602837046687607</v>
      </c>
      <c r="BU124" s="95">
        <f>求节点(节奏总纲!$E$4:$E$163,AO$7:AO$166,$BD124)</f>
        <v>9055123843.8367348</v>
      </c>
    </row>
    <row r="125" spans="12:73" x14ac:dyDescent="0.15">
      <c r="L125" s="14">
        <v>119</v>
      </c>
      <c r="M125" s="91">
        <f>武将属性!$D123</f>
        <v>437.87221092006672</v>
      </c>
      <c r="N125" s="91">
        <f>武将属性!$S123</f>
        <v>26527.300000000003</v>
      </c>
      <c r="O125" s="91">
        <f>武将属性!$S123</f>
        <v>26527.300000000003</v>
      </c>
      <c r="P125" s="92">
        <f>武将属性!$AE123</f>
        <v>2.5000000000000001E-2</v>
      </c>
      <c r="Q125" s="92">
        <f>武将属性!$AE123</f>
        <v>2.5000000000000001E-2</v>
      </c>
      <c r="R125" s="92">
        <f>武将属性!BH123</f>
        <v>0.16922250171928904</v>
      </c>
      <c r="S125" s="92">
        <f t="shared" si="46"/>
        <v>0.16922250171928904</v>
      </c>
      <c r="T125" s="91">
        <f>战法技能效用!AL123</f>
        <v>2.2385529270301574</v>
      </c>
      <c r="U125" s="91">
        <f t="shared" si="47"/>
        <v>116042626202.88261</v>
      </c>
      <c r="V125" s="95">
        <f t="shared" si="48"/>
        <v>824356340.30416059</v>
      </c>
      <c r="W125" s="95">
        <f t="shared" si="49"/>
        <v>13607217.218298044</v>
      </c>
      <c r="X125" s="95">
        <f t="shared" si="50"/>
        <v>13607217.218298044</v>
      </c>
      <c r="Y125" s="95">
        <f t="shared" si="51"/>
        <v>352158764209.71484</v>
      </c>
      <c r="Z125" s="95">
        <f t="shared" si="52"/>
        <v>352158764209.71484</v>
      </c>
      <c r="AA125" s="95">
        <f t="shared" si="53"/>
        <v>308720310107.08252</v>
      </c>
      <c r="AB125" s="95">
        <f t="shared" si="54"/>
        <v>308720310107.08252</v>
      </c>
      <c r="AC125" s="95">
        <f t="shared" si="55"/>
        <v>222916062481.01096</v>
      </c>
      <c r="AD125" s="91"/>
      <c r="AE125" s="14">
        <v>119</v>
      </c>
      <c r="AF125" s="91">
        <f>武将属性!$D123</f>
        <v>437.87221092006672</v>
      </c>
      <c r="AG125" s="91">
        <f>士兵属性!$D123</f>
        <v>1552.993115859379</v>
      </c>
      <c r="AH125" s="91">
        <f>士兵属性!$D123</f>
        <v>1552.993115859379</v>
      </c>
      <c r="AI125" s="92">
        <f>士兵属性!$P123</f>
        <v>2.5000000000000001E-2</v>
      </c>
      <c r="AJ125" s="92">
        <f>士兵属性!$P123</f>
        <v>2.5000000000000001E-2</v>
      </c>
      <c r="AK125" s="92">
        <f>士兵属性!AW123</f>
        <v>0.16922250171928904</v>
      </c>
      <c r="AL125" s="92">
        <f t="shared" si="56"/>
        <v>0.16922250171928904</v>
      </c>
      <c r="AM125" s="91">
        <f>带兵数!$E122</f>
        <v>9584.3850498495958</v>
      </c>
      <c r="AN125" s="91">
        <f>战法技能效用!AR123</f>
        <v>5.0909798167981091</v>
      </c>
      <c r="AO125" s="91">
        <f t="shared" si="57"/>
        <v>1033859036642.5236</v>
      </c>
      <c r="AP125" s="95">
        <f t="shared" si="58"/>
        <v>3265150222.2942467</v>
      </c>
      <c r="AQ125" s="95">
        <f t="shared" si="59"/>
        <v>823428726.56390452</v>
      </c>
      <c r="AR125" s="95">
        <f t="shared" si="60"/>
        <v>823428726.56390452</v>
      </c>
      <c r="AS125" s="95">
        <f t="shared" si="61"/>
        <v>1394847362753.2969</v>
      </c>
      <c r="AT125" s="95">
        <f t="shared" si="62"/>
        <v>1394847362753.2969</v>
      </c>
      <c r="AU125" s="95">
        <f t="shared" si="63"/>
        <v>1222794245509.1248</v>
      </c>
      <c r="AV125" s="95">
        <f t="shared" si="64"/>
        <v>1222794245509.1248</v>
      </c>
      <c r="AW125" s="95">
        <f t="shared" si="65"/>
        <v>266846362.51642793</v>
      </c>
      <c r="AX125" s="95">
        <f t="shared" si="66"/>
        <v>419892753618.3576</v>
      </c>
      <c r="AZ125" s="14">
        <f t="shared" si="67"/>
        <v>2.5186710854411216</v>
      </c>
      <c r="BA125" s="14">
        <f t="shared" si="68"/>
        <v>8.9093040244968318</v>
      </c>
      <c r="BD125" s="14">
        <v>119</v>
      </c>
      <c r="BE125" s="95">
        <f>求节点(节奏总纲!$E$4:$E$163,M$7:M$166,$BD125)</f>
        <v>239.54029739002624</v>
      </c>
      <c r="BF125" s="95">
        <f>求节点(节奏总纲!$E$4:$E$163,N$7:N$166,$BD125)</f>
        <v>13657.594992276652</v>
      </c>
      <c r="BG125" s="95">
        <f>求节点(节奏总纲!$E$4:$E$163,O$7:O$166,$BD125)</f>
        <v>13657.594992276652</v>
      </c>
      <c r="BH125" s="95">
        <f>求节点(节奏总纲!$E$4:$E$163,P$7:P$166,$BD125)</f>
        <v>2.5000000000000001E-2</v>
      </c>
      <c r="BI125" s="95">
        <f>求节点(节奏总纲!$E$4:$E$163,Q$7:Q$166,$BD125)</f>
        <v>2.5000000000000001E-2</v>
      </c>
      <c r="BJ125" s="95">
        <f>求节点(节奏总纲!$E$4:$E$163,T$7:T$166,$BD125)</f>
        <v>1.4598705073393634</v>
      </c>
      <c r="BK125" s="95">
        <f>求节点(节奏总纲!$E$4:$E$163,U$7:U$166,$BD125)</f>
        <v>8704029905.7718849</v>
      </c>
      <c r="BM125" s="14">
        <v>119</v>
      </c>
      <c r="BN125" s="95">
        <f>求节点(节奏总纲!$E$4:$E$163,AF$7:AF$166,$BD125)</f>
        <v>239.54029739002624</v>
      </c>
      <c r="BO125" s="95">
        <f>求节点(节奏总纲!$E$4:$E$163,AG$7:AG$166,$BD125)</f>
        <v>733.4527162302644</v>
      </c>
      <c r="BP125" s="95">
        <f>求节点(节奏总纲!$E$4:$E$163,AH$7:AH$166,$BD125)</f>
        <v>733.4527162302644</v>
      </c>
      <c r="BQ125" s="95">
        <f>求节点(节奏总纲!$E$4:$E$163,AI$7:AI$166,$BD125)</f>
        <v>2.5000000000000001E-2</v>
      </c>
      <c r="BR125" s="95">
        <f>求节点(节奏总纲!$E$4:$E$163,AJ$7:AJ$166,$BD125)</f>
        <v>2.5000000000000001E-2</v>
      </c>
      <c r="BS125" s="95">
        <f>求节点(节奏总纲!$E$4:$E$163,AM$7:AM$166,$BD125)</f>
        <v>6381.3980095478819</v>
      </c>
      <c r="BT125" s="95">
        <f>求节点(节奏总纲!$E$4:$E$163,AN$7:AN$166,$BD125)</f>
        <v>1.6083081683083882</v>
      </c>
      <c r="BU125" s="95">
        <f>求节点(节奏总纲!$E$4:$E$163,AO$7:AO$166,$BD125)</f>
        <v>9198526400.5610695</v>
      </c>
    </row>
    <row r="126" spans="12:73" x14ac:dyDescent="0.15">
      <c r="L126" s="14">
        <v>120</v>
      </c>
      <c r="M126" s="91">
        <f>武将属性!$D124</f>
        <v>439.08376988476789</v>
      </c>
      <c r="N126" s="91">
        <f>武将属性!$S124</f>
        <v>26691.1</v>
      </c>
      <c r="O126" s="91">
        <f>武将属性!$S124</f>
        <v>26691.1</v>
      </c>
      <c r="P126" s="92">
        <f>武将属性!$AE124</f>
        <v>2.5000000000000001E-2</v>
      </c>
      <c r="Q126" s="92">
        <f>武将属性!$AE124</f>
        <v>2.5000000000000001E-2</v>
      </c>
      <c r="R126" s="92">
        <f>武将属性!BH124</f>
        <v>0.1715706599681881</v>
      </c>
      <c r="S126" s="92">
        <f t="shared" si="46"/>
        <v>0.1715706599681881</v>
      </c>
      <c r="T126" s="91">
        <f>战法技能效用!AL124</f>
        <v>2.243411962779895</v>
      </c>
      <c r="U126" s="91">
        <f t="shared" si="47"/>
        <v>118634026520.93745</v>
      </c>
      <c r="V126" s="95">
        <f t="shared" si="48"/>
        <v>848553855.72560644</v>
      </c>
      <c r="W126" s="95">
        <f t="shared" si="49"/>
        <v>13959193.361167382</v>
      </c>
      <c r="X126" s="95">
        <f t="shared" si="50"/>
        <v>13959193.361167382</v>
      </c>
      <c r="Y126" s="95">
        <f t="shared" si="51"/>
        <v>363498756997.32172</v>
      </c>
      <c r="Z126" s="95">
        <f t="shared" si="52"/>
        <v>363498756997.32172</v>
      </c>
      <c r="AA126" s="95">
        <f t="shared" si="53"/>
        <v>318022837762.4032</v>
      </c>
      <c r="AB126" s="95">
        <f t="shared" si="54"/>
        <v>318022837762.4032</v>
      </c>
      <c r="AC126" s="95">
        <f t="shared" si="55"/>
        <v>229749553986.91626</v>
      </c>
      <c r="AD126" s="91"/>
      <c r="AE126" s="14">
        <v>120</v>
      </c>
      <c r="AF126" s="91">
        <f>武将属性!$D124</f>
        <v>439.08376988476789</v>
      </c>
      <c r="AG126" s="91">
        <f>士兵属性!$D124</f>
        <v>1567.9340201777914</v>
      </c>
      <c r="AH126" s="91">
        <f>士兵属性!$D124</f>
        <v>1567.9340201777914</v>
      </c>
      <c r="AI126" s="92">
        <f>士兵属性!$P124</f>
        <v>2.5000000000000001E-2</v>
      </c>
      <c r="AJ126" s="92">
        <f>士兵属性!$P124</f>
        <v>2.5000000000000001E-2</v>
      </c>
      <c r="AK126" s="92">
        <f>士兵属性!AW124</f>
        <v>0.1715706599681881</v>
      </c>
      <c r="AL126" s="92">
        <f t="shared" si="56"/>
        <v>0.1715706599681881</v>
      </c>
      <c r="AM126" s="91">
        <f>带兵数!$E123</f>
        <v>9651.4335426471262</v>
      </c>
      <c r="AN126" s="91">
        <f>战法技能效用!AR124</f>
        <v>5.1229637831157806</v>
      </c>
      <c r="AO126" s="91">
        <f t="shared" si="57"/>
        <v>1087238146964.2595</v>
      </c>
      <c r="AP126" s="95">
        <f t="shared" si="58"/>
        <v>3415057662.0344758</v>
      </c>
      <c r="AQ126" s="95">
        <f t="shared" si="59"/>
        <v>855386980.00410533</v>
      </c>
      <c r="AR126" s="95">
        <f t="shared" si="60"/>
        <v>855386980.00410533</v>
      </c>
      <c r="AS126" s="95">
        <f t="shared" si="61"/>
        <v>1462923309873.1311</v>
      </c>
      <c r="AT126" s="95">
        <f t="shared" si="62"/>
        <v>1462923309873.1311</v>
      </c>
      <c r="AU126" s="95">
        <f t="shared" si="63"/>
        <v>1279902650225.7021</v>
      </c>
      <c r="AV126" s="95">
        <f t="shared" si="64"/>
        <v>1279902650225.7021</v>
      </c>
      <c r="AW126" s="95">
        <f t="shared" si="65"/>
        <v>277925624.30010265</v>
      </c>
      <c r="AX126" s="95">
        <f t="shared" si="66"/>
        <v>438085343592.57239</v>
      </c>
      <c r="AZ126" s="14">
        <f t="shared" si="67"/>
        <v>2.5715576086907275</v>
      </c>
      <c r="BA126" s="14">
        <f t="shared" si="68"/>
        <v>9.1646400181180336</v>
      </c>
      <c r="BD126" s="14">
        <v>120</v>
      </c>
      <c r="BE126" s="95">
        <f>求节点(节奏总纲!$E$4:$E$163,M$7:M$166,$BD126)</f>
        <v>239.97146731394756</v>
      </c>
      <c r="BF126" s="95">
        <f>求节点(节奏总纲!$E$4:$E$163,N$7:N$166,$BD126)</f>
        <v>13700.790529755144</v>
      </c>
      <c r="BG126" s="95">
        <f>求节点(节奏总纲!$E$4:$E$163,O$7:O$166,$BD126)</f>
        <v>13700.790529755144</v>
      </c>
      <c r="BH126" s="95">
        <f>求节点(节奏总纲!$E$4:$E$163,P$7:P$166,$BD126)</f>
        <v>2.5000000000000001E-2</v>
      </c>
      <c r="BI126" s="95">
        <f>求节点(节奏总纲!$E$4:$E$163,Q$7:Q$166,$BD126)</f>
        <v>2.5000000000000001E-2</v>
      </c>
      <c r="BJ126" s="95">
        <f>求节点(节奏总纲!$E$4:$E$163,T$7:T$166,$BD126)</f>
        <v>1.461664220031627</v>
      </c>
      <c r="BK126" s="95">
        <f>求节点(节奏总纲!$E$4:$E$163,U$7:U$166,$BD126)</f>
        <v>8794115445.0698986</v>
      </c>
      <c r="BM126" s="14">
        <v>120</v>
      </c>
      <c r="BN126" s="95">
        <f>求节点(节奏总纲!$E$4:$E$163,AF$7:AF$166,$BD126)</f>
        <v>239.97146731394756</v>
      </c>
      <c r="BO126" s="95">
        <f>求节点(节奏总纲!$E$4:$E$163,AG$7:AG$166,$BD126)</f>
        <v>735.65142778102472</v>
      </c>
      <c r="BP126" s="95">
        <f>求节点(节奏总纲!$E$4:$E$163,AH$7:AH$166,$BD126)</f>
        <v>735.65142778102472</v>
      </c>
      <c r="BQ126" s="95">
        <f>求节点(节奏总纲!$E$4:$E$163,AI$7:AI$166,$BD126)</f>
        <v>2.5000000000000001E-2</v>
      </c>
      <c r="BR126" s="95">
        <f>求节点(节奏总纲!$E$4:$E$163,AJ$7:AJ$166,$BD126)</f>
        <v>2.5000000000000001E-2</v>
      </c>
      <c r="BS126" s="95">
        <f>求节点(节奏总纲!$E$4:$E$163,AM$7:AM$166,$BD126)</f>
        <v>6389.3479994150885</v>
      </c>
      <c r="BT126" s="95">
        <f>求节点(节奏总纲!$E$4:$E$163,AN$7:AN$166,$BD126)</f>
        <v>1.6137770587998406</v>
      </c>
      <c r="BU126" s="95">
        <f>求节点(节奏总纲!$E$4:$E$163,AO$7:AO$166,$BD126)</f>
        <v>9342293758.7939167</v>
      </c>
    </row>
    <row r="127" spans="12:73" x14ac:dyDescent="0.15">
      <c r="L127" s="14">
        <v>121</v>
      </c>
      <c r="M127" s="91">
        <f>武将属性!$D125</f>
        <v>440.29532884946912</v>
      </c>
      <c r="N127" s="91">
        <f>武将属性!$S125</f>
        <v>26854.9</v>
      </c>
      <c r="O127" s="91">
        <f>武将属性!$S125</f>
        <v>26854.9</v>
      </c>
      <c r="P127" s="92">
        <f>武将属性!$AE125</f>
        <v>2.5000000000000001E-2</v>
      </c>
      <c r="Q127" s="92">
        <f>武将属性!$AE125</f>
        <v>2.5000000000000001E-2</v>
      </c>
      <c r="R127" s="92">
        <f>武将属性!BH125</f>
        <v>0.17391881821708716</v>
      </c>
      <c r="S127" s="92">
        <f t="shared" si="46"/>
        <v>0.17391881821708716</v>
      </c>
      <c r="T127" s="91">
        <f>战法技能效用!AL125</f>
        <v>2.2482697536137688</v>
      </c>
      <c r="U127" s="91">
        <f t="shared" si="47"/>
        <v>121271626376.88397</v>
      </c>
      <c r="V127" s="95">
        <f t="shared" si="48"/>
        <v>872311565.95290256</v>
      </c>
      <c r="W127" s="95">
        <f t="shared" si="49"/>
        <v>14301848.369959619</v>
      </c>
      <c r="X127" s="95">
        <f t="shared" si="50"/>
        <v>14301848.369959619</v>
      </c>
      <c r="Y127" s="95">
        <f t="shared" si="51"/>
        <v>374707031990.66199</v>
      </c>
      <c r="Z127" s="95">
        <f t="shared" si="52"/>
        <v>374707031990.66199</v>
      </c>
      <c r="AA127" s="95">
        <f t="shared" si="53"/>
        <v>327173141643.43127</v>
      </c>
      <c r="AB127" s="95">
        <f t="shared" si="54"/>
        <v>327173141643.43127</v>
      </c>
      <c r="AC127" s="95">
        <f t="shared" si="55"/>
        <v>236479564151.43005</v>
      </c>
      <c r="AD127" s="91"/>
      <c r="AE127" s="14">
        <v>121</v>
      </c>
      <c r="AF127" s="91">
        <f>武将属性!$D125</f>
        <v>440.29532884946912</v>
      </c>
      <c r="AG127" s="91">
        <f>士兵属性!$D125</f>
        <v>1582.9636628769363</v>
      </c>
      <c r="AH127" s="91">
        <f>士兵属性!$D125</f>
        <v>1582.9636628769363</v>
      </c>
      <c r="AI127" s="92">
        <f>士兵属性!$P125</f>
        <v>2.5000000000000001E-2</v>
      </c>
      <c r="AJ127" s="92">
        <f>士兵属性!$P125</f>
        <v>2.5000000000000001E-2</v>
      </c>
      <c r="AK127" s="92">
        <f>士兵属性!AW125</f>
        <v>0.17391881821708716</v>
      </c>
      <c r="AL127" s="92">
        <f t="shared" si="56"/>
        <v>0.17391881821708716</v>
      </c>
      <c r="AM127" s="91">
        <f>带兵数!$E124</f>
        <v>9718.9921244478937</v>
      </c>
      <c r="AN127" s="91">
        <f>战法技能效用!AR125</f>
        <v>5.1436251177940413</v>
      </c>
      <c r="AO127" s="91">
        <f t="shared" si="57"/>
        <v>1139020917981.5032</v>
      </c>
      <c r="AP127" s="95">
        <f t="shared" si="58"/>
        <v>3559626402.7248158</v>
      </c>
      <c r="AQ127" s="95">
        <f t="shared" si="59"/>
        <v>885569285.17697072</v>
      </c>
      <c r="AR127" s="95">
        <f t="shared" si="60"/>
        <v>885569285.17697072</v>
      </c>
      <c r="AS127" s="95">
        <f t="shared" si="61"/>
        <v>1529060368359.9761</v>
      </c>
      <c r="AT127" s="95">
        <f t="shared" si="62"/>
        <v>1529060368359.9761</v>
      </c>
      <c r="AU127" s="95">
        <f t="shared" si="63"/>
        <v>1335089661437.8528</v>
      </c>
      <c r="AV127" s="95">
        <f t="shared" si="64"/>
        <v>1335089661437.8528</v>
      </c>
      <c r="AW127" s="95">
        <f t="shared" si="65"/>
        <v>288471063.96326685</v>
      </c>
      <c r="AX127" s="95">
        <f t="shared" si="66"/>
        <v>456350761160.50293</v>
      </c>
      <c r="AZ127" s="14">
        <f t="shared" si="67"/>
        <v>2.6255921166506084</v>
      </c>
      <c r="BA127" s="14">
        <f t="shared" si="68"/>
        <v>9.3923117221310406</v>
      </c>
      <c r="BD127" s="14">
        <v>121</v>
      </c>
      <c r="BE127" s="95">
        <f>求节点(节奏总纲!$E$4:$E$163,M$7:M$166,$BD127)</f>
        <v>240.40263723786884</v>
      </c>
      <c r="BF127" s="95">
        <f>求节点(节奏总纲!$E$4:$E$163,N$7:N$166,$BD127)</f>
        <v>13743.986067233634</v>
      </c>
      <c r="BG127" s="95">
        <f>求节点(节奏总纲!$E$4:$E$163,O$7:O$166,$BD127)</f>
        <v>13743.986067233634</v>
      </c>
      <c r="BH127" s="95">
        <f>求节点(节奏总纲!$E$4:$E$163,P$7:P$166,$BD127)</f>
        <v>2.5000000000000001E-2</v>
      </c>
      <c r="BI127" s="95">
        <f>求节点(节奏总纲!$E$4:$E$163,Q$7:Q$166,$BD127)</f>
        <v>2.5000000000000001E-2</v>
      </c>
      <c r="BJ127" s="95">
        <f>求节点(节奏总纲!$E$4:$E$163,T$7:T$166,$BD127)</f>
        <v>1.4634579327238904</v>
      </c>
      <c r="BK127" s="95">
        <f>求节点(节奏总纲!$E$4:$E$163,U$7:U$166,$BD127)</f>
        <v>8884200984.3679104</v>
      </c>
      <c r="BM127" s="14">
        <v>121</v>
      </c>
      <c r="BN127" s="95">
        <f>求节点(节奏总纲!$E$4:$E$163,AF$7:AF$166,$BD127)</f>
        <v>240.40263723786884</v>
      </c>
      <c r="BO127" s="95">
        <f>求节点(节奏总纲!$E$4:$E$163,AG$7:AG$166,$BD127)</f>
        <v>737.85013933178493</v>
      </c>
      <c r="BP127" s="95">
        <f>求节点(节奏总纲!$E$4:$E$163,AH$7:AH$166,$BD127)</f>
        <v>737.85013933178493</v>
      </c>
      <c r="BQ127" s="95">
        <f>求节点(节奏总纲!$E$4:$E$163,AI$7:AI$166,$BD127)</f>
        <v>2.5000000000000001E-2</v>
      </c>
      <c r="BR127" s="95">
        <f>求节点(节奏总纲!$E$4:$E$163,AJ$7:AJ$166,$BD127)</f>
        <v>2.5000000000000001E-2</v>
      </c>
      <c r="BS127" s="95">
        <f>求节点(节奏总纲!$E$4:$E$163,AM$7:AM$166,$BD127)</f>
        <v>6397.297989282295</v>
      </c>
      <c r="BT127" s="95">
        <f>求节点(节奏总纲!$E$4:$E$163,AN$7:AN$166,$BD127)</f>
        <v>1.619245949291293</v>
      </c>
      <c r="BU127" s="95">
        <f>求节点(节奏总纲!$E$4:$E$163,AO$7:AO$166,$BD127)</f>
        <v>9486061117.0267639</v>
      </c>
    </row>
    <row r="128" spans="12:73" x14ac:dyDescent="0.15">
      <c r="L128" s="14">
        <v>122</v>
      </c>
      <c r="M128" s="91">
        <f>武将属性!$D126</f>
        <v>441.50688781417034</v>
      </c>
      <c r="N128" s="91">
        <f>武将属性!$S126</f>
        <v>27018.7</v>
      </c>
      <c r="O128" s="91">
        <f>武将属性!$S126</f>
        <v>27018.7</v>
      </c>
      <c r="P128" s="92">
        <f>武将属性!$AE126</f>
        <v>2.5000000000000001E-2</v>
      </c>
      <c r="Q128" s="92">
        <f>武将属性!$AE126</f>
        <v>2.5000000000000001E-2</v>
      </c>
      <c r="R128" s="92">
        <f>武将属性!BH126</f>
        <v>0.17626697646598621</v>
      </c>
      <c r="S128" s="92">
        <f t="shared" si="46"/>
        <v>0.17626697646598621</v>
      </c>
      <c r="T128" s="91">
        <f>战法技能效用!AL126</f>
        <v>2.2527377780787221</v>
      </c>
      <c r="U128" s="91">
        <f t="shared" si="47"/>
        <v>123926458081.04979</v>
      </c>
      <c r="V128" s="95">
        <f t="shared" si="48"/>
        <v>896321201.91103899</v>
      </c>
      <c r="W128" s="95">
        <f t="shared" si="49"/>
        <v>14646596.036730094</v>
      </c>
      <c r="X128" s="95">
        <f t="shared" si="50"/>
        <v>14646596.036730094</v>
      </c>
      <c r="Y128" s="95">
        <f t="shared" si="51"/>
        <v>386079984719.60925</v>
      </c>
      <c r="Z128" s="95">
        <f t="shared" si="52"/>
        <v>386079984719.60925</v>
      </c>
      <c r="AA128" s="95">
        <f t="shared" si="53"/>
        <v>336430412699.80139</v>
      </c>
      <c r="AB128" s="95">
        <f t="shared" si="54"/>
        <v>336430412699.80139</v>
      </c>
      <c r="AC128" s="95">
        <f t="shared" si="55"/>
        <v>243322401826.89697</v>
      </c>
      <c r="AD128" s="91"/>
      <c r="AE128" s="14">
        <v>122</v>
      </c>
      <c r="AF128" s="91">
        <f>武将属性!$D126</f>
        <v>441.50688781417034</v>
      </c>
      <c r="AG128" s="91">
        <f>士兵属性!$D126</f>
        <v>1598.0820439568131</v>
      </c>
      <c r="AH128" s="91">
        <f>士兵属性!$D126</f>
        <v>1598.0820439568131</v>
      </c>
      <c r="AI128" s="92">
        <f>士兵属性!$P126</f>
        <v>2.5000000000000001E-2</v>
      </c>
      <c r="AJ128" s="92">
        <f>士兵属性!$P126</f>
        <v>2.5000000000000001E-2</v>
      </c>
      <c r="AK128" s="92">
        <f>士兵属性!AW126</f>
        <v>0.17626697646598621</v>
      </c>
      <c r="AL128" s="92">
        <f t="shared" si="56"/>
        <v>0.17626697646598621</v>
      </c>
      <c r="AM128" s="91">
        <f>带兵数!$E125</f>
        <v>9783.4793164008734</v>
      </c>
      <c r="AN128" s="91">
        <f>战法技能效用!AR126</f>
        <v>5.164322465513993</v>
      </c>
      <c r="AO128" s="91">
        <f t="shared" si="57"/>
        <v>1192291706671.4258</v>
      </c>
      <c r="AP128" s="95">
        <f t="shared" si="58"/>
        <v>3707553640.5609183</v>
      </c>
      <c r="AQ128" s="95">
        <f t="shared" si="59"/>
        <v>916158991.00080335</v>
      </c>
      <c r="AR128" s="95">
        <f t="shared" si="60"/>
        <v>916158991.00080335</v>
      </c>
      <c r="AS128" s="95">
        <f t="shared" si="61"/>
        <v>1596985823656.73</v>
      </c>
      <c r="AT128" s="95">
        <f t="shared" si="62"/>
        <v>1596985823656.73</v>
      </c>
      <c r="AU128" s="95">
        <f t="shared" si="63"/>
        <v>1391614745630.3958</v>
      </c>
      <c r="AV128" s="95">
        <f t="shared" si="64"/>
        <v>1391614745630.3958</v>
      </c>
      <c r="AW128" s="95">
        <f t="shared" si="65"/>
        <v>299299908.66819447</v>
      </c>
      <c r="AX128" s="95">
        <f t="shared" si="66"/>
        <v>475022921373.36987</v>
      </c>
      <c r="AZ128" s="14">
        <f t="shared" si="67"/>
        <v>2.6788345686735342</v>
      </c>
      <c r="BA128" s="14">
        <f t="shared" si="68"/>
        <v>9.6209616988460116</v>
      </c>
      <c r="BD128" s="14">
        <v>122</v>
      </c>
      <c r="BE128" s="95">
        <f>求节点(节奏总纲!$E$4:$E$163,M$7:M$166,$BD128)</f>
        <v>240.83380716179013</v>
      </c>
      <c r="BF128" s="95">
        <f>求节点(节奏总纲!$E$4:$E$163,N$7:N$166,$BD128)</f>
        <v>13787.181604712125</v>
      </c>
      <c r="BG128" s="95">
        <f>求节点(节奏总纲!$E$4:$E$163,O$7:O$166,$BD128)</f>
        <v>13787.181604712125</v>
      </c>
      <c r="BH128" s="95">
        <f>求节点(节奏总纲!$E$4:$E$163,P$7:P$166,$BD128)</f>
        <v>2.5000000000000001E-2</v>
      </c>
      <c r="BI128" s="95">
        <f>求节点(节奏总纲!$E$4:$E$163,Q$7:Q$166,$BD128)</f>
        <v>2.5000000000000001E-2</v>
      </c>
      <c r="BJ128" s="95">
        <f>求节点(节奏总纲!$E$4:$E$163,T$7:T$166,$BD128)</f>
        <v>1.4652516454161539</v>
      </c>
      <c r="BK128" s="95">
        <f>求节点(节奏总纲!$E$4:$E$163,U$7:U$166,$BD128)</f>
        <v>8974286523.6659241</v>
      </c>
      <c r="BM128" s="14">
        <v>122</v>
      </c>
      <c r="BN128" s="95">
        <f>求节点(节奏总纲!$E$4:$E$163,AF$7:AF$166,$BD128)</f>
        <v>240.83380716179013</v>
      </c>
      <c r="BO128" s="95">
        <f>求节点(节奏总纲!$E$4:$E$163,AG$7:AG$166,$BD128)</f>
        <v>740.04885088254525</v>
      </c>
      <c r="BP128" s="95">
        <f>求节点(节奏总纲!$E$4:$E$163,AH$7:AH$166,$BD128)</f>
        <v>740.04885088254525</v>
      </c>
      <c r="BQ128" s="95">
        <f>求节点(节奏总纲!$E$4:$E$163,AI$7:AI$166,$BD128)</f>
        <v>2.5000000000000001E-2</v>
      </c>
      <c r="BR128" s="95">
        <f>求节点(节奏总纲!$E$4:$E$163,AJ$7:AJ$166,$BD128)</f>
        <v>2.5000000000000001E-2</v>
      </c>
      <c r="BS128" s="95">
        <f>求节点(节奏总纲!$E$4:$E$163,AM$7:AM$166,$BD128)</f>
        <v>6405.2479791495016</v>
      </c>
      <c r="BT128" s="95">
        <f>求节点(节奏总纲!$E$4:$E$163,AN$7:AN$166,$BD128)</f>
        <v>1.6247148397827453</v>
      </c>
      <c r="BU128" s="95">
        <f>求节点(节奏总纲!$E$4:$E$163,AO$7:AO$166,$BD128)</f>
        <v>9629828475.259613</v>
      </c>
    </row>
    <row r="129" spans="12:73" x14ac:dyDescent="0.15">
      <c r="L129" s="14">
        <v>123</v>
      </c>
      <c r="M129" s="91">
        <f>武将属性!$D127</f>
        <v>442.71844677887151</v>
      </c>
      <c r="N129" s="91">
        <f>武将属性!$S127</f>
        <v>27182.5</v>
      </c>
      <c r="O129" s="91">
        <f>武将属性!$S127</f>
        <v>27182.5</v>
      </c>
      <c r="P129" s="92">
        <f>武将属性!$AE127</f>
        <v>2.5000000000000001E-2</v>
      </c>
      <c r="Q129" s="92">
        <f>武将属性!$AE127</f>
        <v>2.5000000000000001E-2</v>
      </c>
      <c r="R129" s="92">
        <f>武将属性!BH127</f>
        <v>0.1786165060141863</v>
      </c>
      <c r="S129" s="92">
        <f t="shared" si="46"/>
        <v>0.1786165060141863</v>
      </c>
      <c r="T129" s="91">
        <f>战法技能效用!AL127</f>
        <v>2.2580074408451489</v>
      </c>
      <c r="U129" s="91">
        <f t="shared" si="47"/>
        <v>126690290651.1732</v>
      </c>
      <c r="V129" s="95">
        <f t="shared" si="48"/>
        <v>921529767.88018751</v>
      </c>
      <c r="W129" s="95">
        <f t="shared" si="49"/>
        <v>15008855.973380323</v>
      </c>
      <c r="X129" s="95">
        <f t="shared" si="50"/>
        <v>15008855.973380323</v>
      </c>
      <c r="Y129" s="95">
        <f t="shared" si="51"/>
        <v>398027539020.88843</v>
      </c>
      <c r="Z129" s="95">
        <f t="shared" si="52"/>
        <v>398027539020.88843</v>
      </c>
      <c r="AA129" s="95">
        <f t="shared" si="53"/>
        <v>346150105156.85077</v>
      </c>
      <c r="AB129" s="95">
        <f t="shared" si="54"/>
        <v>346150105156.85077</v>
      </c>
      <c r="AC129" s="95">
        <f t="shared" si="55"/>
        <v>250446467605.72064</v>
      </c>
      <c r="AD129" s="91"/>
      <c r="AE129" s="14">
        <v>123</v>
      </c>
      <c r="AF129" s="91">
        <f>武将属性!$D127</f>
        <v>442.71844677887151</v>
      </c>
      <c r="AG129" s="91">
        <f>士兵属性!$D127</f>
        <v>1613.2891271868507</v>
      </c>
      <c r="AH129" s="91">
        <f>士兵属性!$D127</f>
        <v>1613.2891271868507</v>
      </c>
      <c r="AI129" s="92">
        <f>士兵属性!$P127</f>
        <v>2.5000000000000001E-2</v>
      </c>
      <c r="AJ129" s="92">
        <f>士兵属性!$P127</f>
        <v>2.5000000000000001E-2</v>
      </c>
      <c r="AK129" s="92">
        <f>士兵属性!AW127</f>
        <v>0.1786165060141863</v>
      </c>
      <c r="AL129" s="92">
        <f t="shared" si="56"/>
        <v>0.1786165060141863</v>
      </c>
      <c r="AM129" s="91">
        <f>带兵数!$E126</f>
        <v>9852.4741214672613</v>
      </c>
      <c r="AN129" s="91">
        <f>战法技能效用!AR127</f>
        <v>5.1853138103831284</v>
      </c>
      <c r="AO129" s="91">
        <f t="shared" si="57"/>
        <v>1249076042180.7839</v>
      </c>
      <c r="AP129" s="95">
        <f t="shared" si="58"/>
        <v>3864756384.4662452</v>
      </c>
      <c r="AQ129" s="95">
        <f t="shared" si="59"/>
        <v>948598706.35499239</v>
      </c>
      <c r="AR129" s="95">
        <f t="shared" si="60"/>
        <v>948598706.35499239</v>
      </c>
      <c r="AS129" s="95">
        <f t="shared" si="61"/>
        <v>1669267262155.7302</v>
      </c>
      <c r="AT129" s="95">
        <f t="shared" si="62"/>
        <v>1669267262155.7302</v>
      </c>
      <c r="AU129" s="95">
        <f t="shared" si="63"/>
        <v>1451701155531.7798</v>
      </c>
      <c r="AV129" s="95">
        <f t="shared" si="64"/>
        <v>1451701155531.7798</v>
      </c>
      <c r="AW129" s="95">
        <f t="shared" si="65"/>
        <v>310655772.3793574</v>
      </c>
      <c r="AX129" s="95">
        <f t="shared" si="66"/>
        <v>494837942242.16675</v>
      </c>
      <c r="AZ129" s="14">
        <f t="shared" si="67"/>
        <v>2.7354338255447099</v>
      </c>
      <c r="BA129" s="14">
        <f t="shared" si="68"/>
        <v>9.8592878409282978</v>
      </c>
      <c r="BD129" s="14">
        <v>123</v>
      </c>
      <c r="BE129" s="95">
        <f>求节点(节奏总纲!$E$4:$E$163,M$7:M$166,$BD129)</f>
        <v>241.26497708571145</v>
      </c>
      <c r="BF129" s="95">
        <f>求节点(节奏总纲!$E$4:$E$163,N$7:N$166,$BD129)</f>
        <v>13830.377142190617</v>
      </c>
      <c r="BG129" s="95">
        <f>求节点(节奏总纲!$E$4:$E$163,O$7:O$166,$BD129)</f>
        <v>13830.377142190617</v>
      </c>
      <c r="BH129" s="95">
        <f>求节点(节奏总纲!$E$4:$E$163,P$7:P$166,$BD129)</f>
        <v>2.5000000000000001E-2</v>
      </c>
      <c r="BI129" s="95">
        <f>求节点(节奏总纲!$E$4:$E$163,Q$7:Q$166,$BD129)</f>
        <v>2.5000000000000001E-2</v>
      </c>
      <c r="BJ129" s="95">
        <f>求节点(节奏总纲!$E$4:$E$163,T$7:T$166,$BD129)</f>
        <v>1.4670453581084173</v>
      </c>
      <c r="BK129" s="95">
        <f>求节点(节奏总纲!$E$4:$E$163,U$7:U$166,$BD129)</f>
        <v>9064372062.9639359</v>
      </c>
      <c r="BM129" s="14">
        <v>123</v>
      </c>
      <c r="BN129" s="95">
        <f>求节点(节奏总纲!$E$4:$E$163,AF$7:AF$166,$BD129)</f>
        <v>241.26497708571145</v>
      </c>
      <c r="BO129" s="95">
        <f>求节点(节奏总纲!$E$4:$E$163,AG$7:AG$166,$BD129)</f>
        <v>742.24756243330557</v>
      </c>
      <c r="BP129" s="95">
        <f>求节点(节奏总纲!$E$4:$E$163,AH$7:AH$166,$BD129)</f>
        <v>742.24756243330557</v>
      </c>
      <c r="BQ129" s="95">
        <f>求节点(节奏总纲!$E$4:$E$163,AI$7:AI$166,$BD129)</f>
        <v>2.5000000000000001E-2</v>
      </c>
      <c r="BR129" s="95">
        <f>求节点(节奏总纲!$E$4:$E$163,AJ$7:AJ$166,$BD129)</f>
        <v>2.5000000000000001E-2</v>
      </c>
      <c r="BS129" s="95">
        <f>求节点(节奏总纲!$E$4:$E$163,AM$7:AM$166,$BD129)</f>
        <v>6413.1979690167082</v>
      </c>
      <c r="BT129" s="95">
        <f>求节点(节奏总纲!$E$4:$E$163,AN$7:AN$166,$BD129)</f>
        <v>1.6301837302741977</v>
      </c>
      <c r="BU129" s="95">
        <f>求节点(节奏总纲!$E$4:$E$163,AO$7:AO$166,$BD129)</f>
        <v>9773595833.4924603</v>
      </c>
    </row>
    <row r="130" spans="12:73" x14ac:dyDescent="0.15">
      <c r="L130" s="14">
        <v>124</v>
      </c>
      <c r="M130" s="91">
        <f>武将属性!$D128</f>
        <v>443.93000574357268</v>
      </c>
      <c r="N130" s="91">
        <f>武将属性!$S128</f>
        <v>27346.3</v>
      </c>
      <c r="O130" s="91">
        <f>武将属性!$S128</f>
        <v>27346.3</v>
      </c>
      <c r="P130" s="92">
        <f>武将属性!$AE128</f>
        <v>2.5000000000000001E-2</v>
      </c>
      <c r="Q130" s="92">
        <f>武将属性!$AE128</f>
        <v>2.5000000000000001E-2</v>
      </c>
      <c r="R130" s="92">
        <f>武将属性!BH128</f>
        <v>0.18098831919915487</v>
      </c>
      <c r="S130" s="92">
        <f t="shared" si="46"/>
        <v>0.18098831919915487</v>
      </c>
      <c r="T130" s="91">
        <f>战法技能效用!AL128</f>
        <v>2.2637383066080647</v>
      </c>
      <c r="U130" s="91">
        <f t="shared" si="47"/>
        <v>129545177283.46199</v>
      </c>
      <c r="V130" s="95">
        <f t="shared" si="48"/>
        <v>947451602.24133658</v>
      </c>
      <c r="W130" s="95">
        <f t="shared" si="49"/>
        <v>15380588.789882131</v>
      </c>
      <c r="X130" s="95">
        <f t="shared" si="50"/>
        <v>15380588.789882131</v>
      </c>
      <c r="Y130" s="95">
        <f t="shared" si="51"/>
        <v>410343605097.32068</v>
      </c>
      <c r="Z130" s="95">
        <f t="shared" si="52"/>
        <v>410343605097.32068</v>
      </c>
      <c r="AA130" s="95">
        <f t="shared" si="53"/>
        <v>356144246634.01416</v>
      </c>
      <c r="AB130" s="95">
        <f t="shared" si="54"/>
        <v>356144246634.01416</v>
      </c>
      <c r="AC130" s="95">
        <f t="shared" si="55"/>
        <v>257742598034.38519</v>
      </c>
      <c r="AD130" s="91"/>
      <c r="AE130" s="14">
        <v>124</v>
      </c>
      <c r="AF130" s="91">
        <f>武将属性!$D128</f>
        <v>443.93000574357268</v>
      </c>
      <c r="AG130" s="91">
        <f>士兵属性!$D128</f>
        <v>1628.5848309975088</v>
      </c>
      <c r="AH130" s="91">
        <f>士兵属性!$D128</f>
        <v>1628.5848309975088</v>
      </c>
      <c r="AI130" s="92">
        <f>士兵属性!$P128</f>
        <v>2.5000000000000001E-2</v>
      </c>
      <c r="AJ130" s="92">
        <f>士兵属性!$P128</f>
        <v>2.5000000000000001E-2</v>
      </c>
      <c r="AK130" s="92">
        <f>士兵属性!AW128</f>
        <v>0.18098831919915487</v>
      </c>
      <c r="AL130" s="92">
        <f t="shared" si="56"/>
        <v>0.18098831919915487</v>
      </c>
      <c r="AM130" s="91">
        <f>带兵数!$E127</f>
        <v>9919.5043356939605</v>
      </c>
      <c r="AN130" s="91">
        <f>战法技能效用!AR128</f>
        <v>5.2064087686073339</v>
      </c>
      <c r="AO130" s="91">
        <f t="shared" si="57"/>
        <v>1307870960066.874</v>
      </c>
      <c r="AP130" s="95">
        <f t="shared" si="58"/>
        <v>4026886675.4838767</v>
      </c>
      <c r="AQ130" s="95">
        <f t="shared" si="59"/>
        <v>981789801.53512907</v>
      </c>
      <c r="AR130" s="95">
        <f t="shared" si="60"/>
        <v>981789801.53512907</v>
      </c>
      <c r="AS130" s="95">
        <f t="shared" si="61"/>
        <v>1744054463391.4871</v>
      </c>
      <c r="AT130" s="95">
        <f t="shared" si="62"/>
        <v>1744054463391.4871</v>
      </c>
      <c r="AU130" s="95">
        <f t="shared" si="63"/>
        <v>1513694755413.4229</v>
      </c>
      <c r="AV130" s="95">
        <f t="shared" si="64"/>
        <v>1513694755413.4229</v>
      </c>
      <c r="AW130" s="95">
        <f t="shared" si="65"/>
        <v>322380619.81678766</v>
      </c>
      <c r="AX130" s="95">
        <f t="shared" si="66"/>
        <v>515250618391.6571</v>
      </c>
      <c r="AZ130" s="14">
        <f t="shared" si="67"/>
        <v>2.7918594642914116</v>
      </c>
      <c r="BA130" s="14">
        <f t="shared" si="68"/>
        <v>10.095867615396282</v>
      </c>
      <c r="BD130" s="14">
        <v>124</v>
      </c>
      <c r="BE130" s="95">
        <f>求节点(节奏总纲!$E$4:$E$163,M$7:M$166,$BD130)</f>
        <v>241.69614700963274</v>
      </c>
      <c r="BF130" s="95">
        <f>求节点(节奏总纲!$E$4:$E$163,N$7:N$166,$BD130)</f>
        <v>13873.572679669107</v>
      </c>
      <c r="BG130" s="95">
        <f>求节点(节奏总纲!$E$4:$E$163,O$7:O$166,$BD130)</f>
        <v>13873.572679669107</v>
      </c>
      <c r="BH130" s="95">
        <f>求节点(节奏总纲!$E$4:$E$163,P$7:P$166,$BD130)</f>
        <v>2.5000000000000001E-2</v>
      </c>
      <c r="BI130" s="95">
        <f>求节点(节奏总纲!$E$4:$E$163,Q$7:Q$166,$BD130)</f>
        <v>2.5000000000000001E-2</v>
      </c>
      <c r="BJ130" s="95">
        <f>求节点(节奏总纲!$E$4:$E$163,T$7:T$166,$BD130)</f>
        <v>1.4688390708006807</v>
      </c>
      <c r="BK130" s="95">
        <f>求节点(节奏总纲!$E$4:$E$163,U$7:U$166,$BD130)</f>
        <v>9154457602.2619495</v>
      </c>
      <c r="BM130" s="14">
        <v>124</v>
      </c>
      <c r="BN130" s="95">
        <f>求节点(节奏总纲!$E$4:$E$163,AF$7:AF$166,$BD130)</f>
        <v>241.69614700963274</v>
      </c>
      <c r="BO130" s="95">
        <f>求节点(节奏总纲!$E$4:$E$163,AG$7:AG$166,$BD130)</f>
        <v>744.4462739840659</v>
      </c>
      <c r="BP130" s="95">
        <f>求节点(节奏总纲!$E$4:$E$163,AH$7:AH$166,$BD130)</f>
        <v>744.4462739840659</v>
      </c>
      <c r="BQ130" s="95">
        <f>求节点(节奏总纲!$E$4:$E$163,AI$7:AI$166,$BD130)</f>
        <v>2.5000000000000001E-2</v>
      </c>
      <c r="BR130" s="95">
        <f>求节点(节奏总纲!$E$4:$E$163,AJ$7:AJ$166,$BD130)</f>
        <v>2.5000000000000001E-2</v>
      </c>
      <c r="BS130" s="95">
        <f>求节点(节奏总纲!$E$4:$E$163,AM$7:AM$166,$BD130)</f>
        <v>6421.1479588839147</v>
      </c>
      <c r="BT130" s="95">
        <f>求节点(节奏总纲!$E$4:$E$163,AN$7:AN$166,$BD130)</f>
        <v>1.6356526207656501</v>
      </c>
      <c r="BU130" s="95">
        <f>求节点(节奏总纲!$E$4:$E$163,AO$7:AO$166,$BD130)</f>
        <v>9917363191.7253075</v>
      </c>
    </row>
    <row r="131" spans="12:73" x14ac:dyDescent="0.15">
      <c r="L131" s="14">
        <v>125</v>
      </c>
      <c r="M131" s="91">
        <f>武将属性!$D129</f>
        <v>444.95730020626326</v>
      </c>
      <c r="N131" s="91">
        <f>武将属性!$S129</f>
        <v>27510.1</v>
      </c>
      <c r="O131" s="91">
        <f>武将属性!$S129</f>
        <v>27510.1</v>
      </c>
      <c r="P131" s="92">
        <f>武将属性!$AE129</f>
        <v>2.5000000000000001E-2</v>
      </c>
      <c r="Q131" s="92">
        <f>武将属性!$AE129</f>
        <v>2.5000000000000001E-2</v>
      </c>
      <c r="R131" s="92">
        <f>武将属性!BH129</f>
        <v>0.18336013238412341</v>
      </c>
      <c r="S131" s="92">
        <f t="shared" si="46"/>
        <v>0.18336013238412341</v>
      </c>
      <c r="T131" s="91">
        <f>战法技能效用!AL129</f>
        <v>2.2688355128774962</v>
      </c>
      <c r="U131" s="91">
        <f t="shared" si="47"/>
        <v>132345877104.02679</v>
      </c>
      <c r="V131" s="95">
        <f t="shared" si="48"/>
        <v>973748737.35621071</v>
      </c>
      <c r="W131" s="95">
        <f t="shared" si="49"/>
        <v>15749728.61797221</v>
      </c>
      <c r="X131" s="95">
        <f t="shared" si="50"/>
        <v>15749728.61797221</v>
      </c>
      <c r="Y131" s="95">
        <f t="shared" si="51"/>
        <v>422708887076.36804</v>
      </c>
      <c r="Z131" s="95">
        <f t="shared" si="52"/>
        <v>422708887076.36804</v>
      </c>
      <c r="AA131" s="95">
        <f t="shared" si="53"/>
        <v>366140955230.8916</v>
      </c>
      <c r="AB131" s="95">
        <f t="shared" si="54"/>
        <v>366140955230.8916</v>
      </c>
      <c r="AC131" s="95">
        <f t="shared" si="55"/>
        <v>265095387973.1145</v>
      </c>
      <c r="AD131" s="91"/>
      <c r="AE131" s="14">
        <v>125</v>
      </c>
      <c r="AF131" s="91">
        <f>武将属性!$D129</f>
        <v>444.95730020626326</v>
      </c>
      <c r="AG131" s="91">
        <f>士兵属性!$D129</f>
        <v>1643.9692711442049</v>
      </c>
      <c r="AH131" s="91">
        <f>士兵属性!$D129</f>
        <v>1643.9692711442049</v>
      </c>
      <c r="AI131" s="92">
        <f>士兵属性!$P129</f>
        <v>2.5000000000000001E-2</v>
      </c>
      <c r="AJ131" s="92">
        <f>士兵属性!$P129</f>
        <v>2.5000000000000001E-2</v>
      </c>
      <c r="AK131" s="92">
        <f>士兵属性!AW129</f>
        <v>0.18336013238412341</v>
      </c>
      <c r="AL131" s="92">
        <f t="shared" si="56"/>
        <v>0.18336013238412341</v>
      </c>
      <c r="AM131" s="91">
        <f>带兵数!$E128</f>
        <v>9988.2764865924219</v>
      </c>
      <c r="AN131" s="91">
        <f>战法技能效用!AR129</f>
        <v>5.2262580328600681</v>
      </c>
      <c r="AO131" s="91">
        <f t="shared" si="57"/>
        <v>1368524770600.9353</v>
      </c>
      <c r="AP131" s="95">
        <f t="shared" si="58"/>
        <v>4194802498.8353214</v>
      </c>
      <c r="AQ131" s="95">
        <f t="shared" si="59"/>
        <v>1015502863.7416334</v>
      </c>
      <c r="AR131" s="95">
        <f t="shared" si="60"/>
        <v>1015502863.7416334</v>
      </c>
      <c r="AS131" s="95">
        <f t="shared" si="61"/>
        <v>1820983409541.7087</v>
      </c>
      <c r="AT131" s="95">
        <f t="shared" si="62"/>
        <v>1820983409541.7087</v>
      </c>
      <c r="AU131" s="95">
        <f t="shared" si="63"/>
        <v>1577294978680.5693</v>
      </c>
      <c r="AV131" s="95">
        <f t="shared" si="64"/>
        <v>1577294978680.5693</v>
      </c>
      <c r="AW131" s="95">
        <f t="shared" si="65"/>
        <v>334282997.6705488</v>
      </c>
      <c r="AX131" s="95">
        <f t="shared" si="66"/>
        <v>536262870552.22205</v>
      </c>
      <c r="AZ131" s="14">
        <f t="shared" si="67"/>
        <v>2.8501922251940779</v>
      </c>
      <c r="BA131" s="14">
        <f t="shared" si="68"/>
        <v>10.340516837749652</v>
      </c>
      <c r="BD131" s="14">
        <v>125</v>
      </c>
      <c r="BE131" s="95">
        <f>求节点(节奏总纲!$E$4:$E$163,M$7:M$166,$BD131)</f>
        <v>242.12731693355406</v>
      </c>
      <c r="BF131" s="95">
        <f>求节点(节奏总纲!$E$4:$E$163,N$7:N$166,$BD131)</f>
        <v>13916.768217147597</v>
      </c>
      <c r="BG131" s="95">
        <f>求节点(节奏总纲!$E$4:$E$163,O$7:O$166,$BD131)</f>
        <v>13916.768217147597</v>
      </c>
      <c r="BH131" s="95">
        <f>求节点(节奏总纲!$E$4:$E$163,P$7:P$166,$BD131)</f>
        <v>2.5000000000000001E-2</v>
      </c>
      <c r="BI131" s="95">
        <f>求节点(节奏总纲!$E$4:$E$163,Q$7:Q$166,$BD131)</f>
        <v>2.5000000000000001E-2</v>
      </c>
      <c r="BJ131" s="95">
        <f>求节点(节奏总纲!$E$4:$E$163,T$7:T$166,$BD131)</f>
        <v>1.4706327834929442</v>
      </c>
      <c r="BK131" s="95">
        <f>求节点(节奏总纲!$E$4:$E$163,U$7:U$166,$BD131)</f>
        <v>9244543141.5599613</v>
      </c>
      <c r="BM131" s="14">
        <v>125</v>
      </c>
      <c r="BN131" s="95">
        <f>求节点(节奏总纲!$E$4:$E$163,AF$7:AF$166,$BD131)</f>
        <v>242.12731693355406</v>
      </c>
      <c r="BO131" s="95">
        <f>求节点(节奏总纲!$E$4:$E$163,AG$7:AG$166,$BD131)</f>
        <v>746.64498553482622</v>
      </c>
      <c r="BP131" s="95">
        <f>求节点(节奏总纲!$E$4:$E$163,AH$7:AH$166,$BD131)</f>
        <v>746.64498553482622</v>
      </c>
      <c r="BQ131" s="95">
        <f>求节点(节奏总纲!$E$4:$E$163,AI$7:AI$166,$BD131)</f>
        <v>2.5000000000000001E-2</v>
      </c>
      <c r="BR131" s="95">
        <f>求节点(节奏总纲!$E$4:$E$163,AJ$7:AJ$166,$BD131)</f>
        <v>2.5000000000000001E-2</v>
      </c>
      <c r="BS131" s="95">
        <f>求节点(节奏总纲!$E$4:$E$163,AM$7:AM$166,$BD131)</f>
        <v>6429.0979487511213</v>
      </c>
      <c r="BT131" s="95">
        <f>求节点(节奏总纲!$E$4:$E$163,AN$7:AN$166,$BD131)</f>
        <v>1.6411215112571025</v>
      </c>
      <c r="BU131" s="95">
        <f>求节点(节奏总纲!$E$4:$E$163,AO$7:AO$166,$BD131)</f>
        <v>10061130549.958155</v>
      </c>
    </row>
    <row r="132" spans="12:73" x14ac:dyDescent="0.15">
      <c r="L132" s="14">
        <v>126</v>
      </c>
      <c r="M132" s="91">
        <f>武将属性!$D130</f>
        <v>445.66130335820139</v>
      </c>
      <c r="N132" s="91">
        <f>武将属性!$S130</f>
        <v>27673.9</v>
      </c>
      <c r="O132" s="91">
        <f>武将属性!$S130</f>
        <v>27673.9</v>
      </c>
      <c r="P132" s="92">
        <f>武将属性!$AE130</f>
        <v>2.5000000000000001E-2</v>
      </c>
      <c r="Q132" s="92">
        <f>武将属性!$AE130</f>
        <v>2.5000000000000001E-2</v>
      </c>
      <c r="R132" s="92">
        <f>武将属性!BH130</f>
        <v>0.18573194556909198</v>
      </c>
      <c r="S132" s="92">
        <f t="shared" si="46"/>
        <v>0.18573194556909198</v>
      </c>
      <c r="T132" s="91">
        <f>战法技能效用!AL130</f>
        <v>2.2720086907299768</v>
      </c>
      <c r="U132" s="91">
        <f t="shared" si="47"/>
        <v>134938332288.75095</v>
      </c>
      <c r="V132" s="95">
        <f t="shared" si="48"/>
        <v>999544345.62111735</v>
      </c>
      <c r="W132" s="95">
        <f t="shared" si="49"/>
        <v>16096691.678217661</v>
      </c>
      <c r="X132" s="95">
        <f t="shared" si="50"/>
        <v>16096691.678217661</v>
      </c>
      <c r="Y132" s="95">
        <f t="shared" si="51"/>
        <v>434593400813.49048</v>
      </c>
      <c r="Z132" s="95">
        <f t="shared" si="52"/>
        <v>434593400813.49048</v>
      </c>
      <c r="AA132" s="95">
        <f t="shared" si="53"/>
        <v>375682073421.77161</v>
      </c>
      <c r="AB132" s="95">
        <f t="shared" si="54"/>
        <v>375682073421.77161</v>
      </c>
      <c r="AC132" s="95">
        <f t="shared" si="55"/>
        <v>272284262016.70453</v>
      </c>
      <c r="AD132" s="91"/>
      <c r="AE132" s="14">
        <v>126</v>
      </c>
      <c r="AF132" s="91">
        <f>武将属性!$D130</f>
        <v>445.66130335820139</v>
      </c>
      <c r="AG132" s="91">
        <f>士兵属性!$D130</f>
        <v>1659.4485046608715</v>
      </c>
      <c r="AH132" s="91">
        <f>士兵属性!$D130</f>
        <v>1659.4485046608715</v>
      </c>
      <c r="AI132" s="92">
        <f>士兵属性!$P130</f>
        <v>2.5000000000000001E-2</v>
      </c>
      <c r="AJ132" s="92">
        <f>士兵属性!$P130</f>
        <v>2.5000000000000001E-2</v>
      </c>
      <c r="AK132" s="92">
        <f>士兵属性!AW130</f>
        <v>0.18573194556909198</v>
      </c>
      <c r="AL132" s="92">
        <f t="shared" si="56"/>
        <v>0.18573194556909198</v>
      </c>
      <c r="AM132" s="91">
        <f>带兵数!$E129</f>
        <v>10054.946074184756</v>
      </c>
      <c r="AN132" s="91">
        <f>战法技能效用!AR130</f>
        <v>5.2440360021886141</v>
      </c>
      <c r="AO132" s="91">
        <f t="shared" si="57"/>
        <v>1429135944726.3892</v>
      </c>
      <c r="AP132" s="95">
        <f t="shared" si="58"/>
        <v>4364288199.2196093</v>
      </c>
      <c r="AQ132" s="95">
        <f t="shared" si="59"/>
        <v>1048333734.6023796</v>
      </c>
      <c r="AR132" s="95">
        <f t="shared" si="60"/>
        <v>1048333734.6023796</v>
      </c>
      <c r="AS132" s="95">
        <f t="shared" si="61"/>
        <v>1897555480092.7114</v>
      </c>
      <c r="AT132" s="95">
        <f t="shared" si="62"/>
        <v>1897555480092.7114</v>
      </c>
      <c r="AU132" s="95">
        <f t="shared" si="63"/>
        <v>1640332264272.0308</v>
      </c>
      <c r="AV132" s="95">
        <f t="shared" si="64"/>
        <v>1640332264272.0308</v>
      </c>
      <c r="AW132" s="95">
        <f t="shared" si="65"/>
        <v>346029871.35612565</v>
      </c>
      <c r="AX132" s="95">
        <f t="shared" si="66"/>
        <v>557221594385.96912</v>
      </c>
      <c r="AZ132" s="14">
        <f t="shared" si="67"/>
        <v>2.9082805858120593</v>
      </c>
      <c r="BA132" s="14">
        <f t="shared" si="68"/>
        <v>10.591030143074684</v>
      </c>
      <c r="BD132" s="14">
        <v>126</v>
      </c>
      <c r="BE132" s="95">
        <f>求节点(节奏总纲!$E$4:$E$163,M$7:M$166,$BD132)</f>
        <v>242.55848685747534</v>
      </c>
      <c r="BF132" s="95">
        <f>求节点(节奏总纲!$E$4:$E$163,N$7:N$166,$BD132)</f>
        <v>13959.963754626089</v>
      </c>
      <c r="BG132" s="95">
        <f>求节点(节奏总纲!$E$4:$E$163,O$7:O$166,$BD132)</f>
        <v>13959.963754626089</v>
      </c>
      <c r="BH132" s="95">
        <f>求节点(节奏总纲!$E$4:$E$163,P$7:P$166,$BD132)</f>
        <v>2.5000000000000001E-2</v>
      </c>
      <c r="BI132" s="95">
        <f>求节点(节奏总纲!$E$4:$E$163,Q$7:Q$166,$BD132)</f>
        <v>2.5000000000000001E-2</v>
      </c>
      <c r="BJ132" s="95">
        <f>求节点(节奏总纲!$E$4:$E$163,T$7:T$166,$BD132)</f>
        <v>1.4724264961852076</v>
      </c>
      <c r="BK132" s="95">
        <f>求节点(节奏总纲!$E$4:$E$163,U$7:U$166,$BD132)</f>
        <v>9334628680.857975</v>
      </c>
      <c r="BM132" s="14">
        <v>126</v>
      </c>
      <c r="BN132" s="95">
        <f>求节点(节奏总纲!$E$4:$E$163,AF$7:AF$166,$BD132)</f>
        <v>242.55848685747534</v>
      </c>
      <c r="BO132" s="95">
        <f>求节点(节奏总纲!$E$4:$E$163,AG$7:AG$166,$BD132)</f>
        <v>748.84369708558654</v>
      </c>
      <c r="BP132" s="95">
        <f>求节点(节奏总纲!$E$4:$E$163,AH$7:AH$166,$BD132)</f>
        <v>748.84369708558654</v>
      </c>
      <c r="BQ132" s="95">
        <f>求节点(节奏总纲!$E$4:$E$163,AI$7:AI$166,$BD132)</f>
        <v>2.5000000000000001E-2</v>
      </c>
      <c r="BR132" s="95">
        <f>求节点(节奏总纲!$E$4:$E$163,AJ$7:AJ$166,$BD132)</f>
        <v>2.5000000000000001E-2</v>
      </c>
      <c r="BS132" s="95">
        <f>求节点(节奏总纲!$E$4:$E$163,AM$7:AM$166,$BD132)</f>
        <v>6437.0479386183288</v>
      </c>
      <c r="BT132" s="95">
        <f>求节点(节奏总纲!$E$4:$E$163,AN$7:AN$166,$BD132)</f>
        <v>1.6465904017485549</v>
      </c>
      <c r="BU132" s="95">
        <f>求节点(节奏总纲!$E$4:$E$163,AO$7:AO$166,$BD132)</f>
        <v>10204897908.191002</v>
      </c>
    </row>
    <row r="133" spans="12:73" x14ac:dyDescent="0.15">
      <c r="L133" s="14">
        <v>127</v>
      </c>
      <c r="M133" s="91">
        <f>武将属性!$D131</f>
        <v>446.36530651013953</v>
      </c>
      <c r="N133" s="91">
        <f>武将属性!$S131</f>
        <v>27837.7</v>
      </c>
      <c r="O133" s="91">
        <f>武将属性!$S131</f>
        <v>27837.7</v>
      </c>
      <c r="P133" s="92">
        <f>武将属性!$AE131</f>
        <v>2.5000000000000001E-2</v>
      </c>
      <c r="Q133" s="92">
        <f>武将属性!$AE131</f>
        <v>2.5000000000000001E-2</v>
      </c>
      <c r="R133" s="92">
        <f>武将属性!BH131</f>
        <v>0.18810375875406052</v>
      </c>
      <c r="S133" s="92">
        <f t="shared" si="46"/>
        <v>0.18810375875406052</v>
      </c>
      <c r="T133" s="91">
        <f>战法技能效用!AL131</f>
        <v>2.2751656077152029</v>
      </c>
      <c r="U133" s="91">
        <f t="shared" si="47"/>
        <v>137568860908.54831</v>
      </c>
      <c r="V133" s="95">
        <f t="shared" si="48"/>
        <v>1026090979.9813447</v>
      </c>
      <c r="W133" s="95">
        <f t="shared" si="49"/>
        <v>16452918.6961086</v>
      </c>
      <c r="X133" s="95">
        <f t="shared" si="50"/>
        <v>16452918.6961086</v>
      </c>
      <c r="Y133" s="95">
        <f t="shared" si="51"/>
        <v>446840404669.91455</v>
      </c>
      <c r="Z133" s="95">
        <f t="shared" si="52"/>
        <v>446840404669.91455</v>
      </c>
      <c r="AA133" s="95">
        <f t="shared" si="53"/>
        <v>385497824926.47717</v>
      </c>
      <c r="AB133" s="95">
        <f t="shared" si="54"/>
        <v>385497824926.47717</v>
      </c>
      <c r="AC133" s="95">
        <f t="shared" si="55"/>
        <v>279687484326.12976</v>
      </c>
      <c r="AD133" s="91"/>
      <c r="AE133" s="14">
        <v>127</v>
      </c>
      <c r="AF133" s="91">
        <f>武将属性!$D131</f>
        <v>446.36530651013953</v>
      </c>
      <c r="AG133" s="91">
        <f>士兵属性!$D131</f>
        <v>1675.0383903341924</v>
      </c>
      <c r="AH133" s="91">
        <f>士兵属性!$D131</f>
        <v>1675.0383903341924</v>
      </c>
      <c r="AI133" s="92">
        <f>士兵属性!$P131</f>
        <v>2.5000000000000001E-2</v>
      </c>
      <c r="AJ133" s="92">
        <f>士兵属性!$P131</f>
        <v>2.5000000000000001E-2</v>
      </c>
      <c r="AK133" s="92">
        <f>士兵属性!AW131</f>
        <v>0.18810375875406052</v>
      </c>
      <c r="AL133" s="92">
        <f t="shared" si="56"/>
        <v>0.18810375875406052</v>
      </c>
      <c r="AM133" s="91">
        <f>带兵数!$E130</f>
        <v>10123.755252011966</v>
      </c>
      <c r="AN133" s="91">
        <f>战法技能效用!AR131</f>
        <v>5.261815396398827</v>
      </c>
      <c r="AO133" s="91">
        <f t="shared" si="57"/>
        <v>1492829549620.084</v>
      </c>
      <c r="AP133" s="95">
        <f t="shared" si="58"/>
        <v>4541795280.67097</v>
      </c>
      <c r="AQ133" s="95">
        <f t="shared" si="59"/>
        <v>1082525698.4924545</v>
      </c>
      <c r="AR133" s="95">
        <f t="shared" si="60"/>
        <v>1082525698.4924545</v>
      </c>
      <c r="AS133" s="95">
        <f t="shared" si="61"/>
        <v>1977853504939.5151</v>
      </c>
      <c r="AT133" s="95">
        <f t="shared" si="62"/>
        <v>1977853504939.5151</v>
      </c>
      <c r="AU133" s="95">
        <f t="shared" si="63"/>
        <v>1706332319568.6118</v>
      </c>
      <c r="AV133" s="95">
        <f t="shared" si="64"/>
        <v>1706332319568.6118</v>
      </c>
      <c r="AW133" s="95">
        <f t="shared" si="65"/>
        <v>358221244.65876108</v>
      </c>
      <c r="AX133" s="95">
        <f t="shared" si="66"/>
        <v>579152207055.16541</v>
      </c>
      <c r="AZ133" s="14">
        <f t="shared" si="67"/>
        <v>2.9686301320595327</v>
      </c>
      <c r="BA133" s="14">
        <f t="shared" si="68"/>
        <v>10.851507672310181</v>
      </c>
      <c r="BD133" s="14">
        <v>127</v>
      </c>
      <c r="BE133" s="95">
        <f>求节点(节奏总纲!$E$4:$E$163,M$7:M$166,$BD133)</f>
        <v>242.98631387739118</v>
      </c>
      <c r="BF133" s="95">
        <f>求节点(节奏总纲!$E$4:$E$163,N$7:N$166,$BD133)</f>
        <v>14003.085180717813</v>
      </c>
      <c r="BG133" s="95">
        <f>求节点(节奏总纲!$E$4:$E$163,O$7:O$166,$BD133)</f>
        <v>14003.085180717813</v>
      </c>
      <c r="BH133" s="95">
        <f>求节点(节奏总纲!$E$4:$E$163,P$7:P$166,$BD133)</f>
        <v>2.5000000000000001E-2</v>
      </c>
      <c r="BI133" s="95">
        <f>求节点(节奏总纲!$E$4:$E$163,Q$7:Q$166,$BD133)</f>
        <v>2.5000000000000001E-2</v>
      </c>
      <c r="BJ133" s="95">
        <f>求节点(节奏总纲!$E$4:$E$163,T$7:T$166,$BD133)</f>
        <v>1.4740488266621055</v>
      </c>
      <c r="BK133" s="95">
        <f>求节点(节奏总纲!$E$4:$E$163,U$7:U$166,$BD133)</f>
        <v>9425497182.0831547</v>
      </c>
      <c r="BM133" s="14">
        <v>127</v>
      </c>
      <c r="BN133" s="95">
        <f>求节点(节奏总纲!$E$4:$E$163,AF$7:AF$166,$BD133)</f>
        <v>242.98631387739118</v>
      </c>
      <c r="BO133" s="95">
        <f>求节点(节奏总纲!$E$4:$E$163,AG$7:AG$166,$BD133)</f>
        <v>751.02510796575973</v>
      </c>
      <c r="BP133" s="95">
        <f>求节点(节奏总纲!$E$4:$E$163,AH$7:AH$166,$BD133)</f>
        <v>751.02510796575973</v>
      </c>
      <c r="BQ133" s="95">
        <f>求节点(节奏总纲!$E$4:$E$163,AI$7:AI$166,$BD133)</f>
        <v>2.5000000000000001E-2</v>
      </c>
      <c r="BR133" s="95">
        <f>求节点(节奏总纲!$E$4:$E$163,AJ$7:AJ$166,$BD133)</f>
        <v>2.5000000000000001E-2</v>
      </c>
      <c r="BS133" s="95">
        <f>求节点(节奏总纲!$E$4:$E$163,AM$7:AM$166,$BD133)</f>
        <v>6444.7227995978783</v>
      </c>
      <c r="BT133" s="95">
        <f>求节点(节奏总纲!$E$4:$E$163,AN$7:AN$166,$BD133)</f>
        <v>1.6519952596231791</v>
      </c>
      <c r="BU133" s="95">
        <f>求节点(节奏总纲!$E$4:$E$163,AO$7:AO$166,$BD133)</f>
        <v>10353243755.157516</v>
      </c>
    </row>
    <row r="134" spans="12:73" x14ac:dyDescent="0.15">
      <c r="L134" s="14">
        <v>128</v>
      </c>
      <c r="M134" s="91">
        <f>武将属性!$D132</f>
        <v>446.89047138821473</v>
      </c>
      <c r="N134" s="91">
        <f>武将属性!$S132</f>
        <v>28001.5</v>
      </c>
      <c r="O134" s="91">
        <f>武将属性!$S132</f>
        <v>28001.5</v>
      </c>
      <c r="P134" s="92">
        <f>武将属性!$AE132</f>
        <v>2.5000000000000001E-2</v>
      </c>
      <c r="Q134" s="92">
        <f>武将属性!$AE132</f>
        <v>2.5000000000000001E-2</v>
      </c>
      <c r="R134" s="92">
        <f>武将属性!BH132</f>
        <v>0.19047557193902909</v>
      </c>
      <c r="S134" s="92">
        <f t="shared" si="46"/>
        <v>0.19047557193902909</v>
      </c>
      <c r="T134" s="91">
        <f>战法技能效用!AL132</f>
        <v>2.2783229362240629</v>
      </c>
      <c r="U134" s="91">
        <f t="shared" si="47"/>
        <v>140183167269.19714</v>
      </c>
      <c r="V134" s="95">
        <f t="shared" si="48"/>
        <v>1052833651.9823101</v>
      </c>
      <c r="W134" s="95">
        <f t="shared" si="49"/>
        <v>16802718.676776253</v>
      </c>
      <c r="X134" s="95">
        <f t="shared" si="50"/>
        <v>16802718.676776253</v>
      </c>
      <c r="Y134" s="95">
        <f t="shared" si="51"/>
        <v>459025684905.12219</v>
      </c>
      <c r="Z134" s="95">
        <f t="shared" si="52"/>
        <v>459025684905.12219</v>
      </c>
      <c r="AA134" s="95">
        <f t="shared" si="53"/>
        <v>395221320048.93182</v>
      </c>
      <c r="AB134" s="95">
        <f t="shared" si="54"/>
        <v>395221320048.93182</v>
      </c>
      <c r="AC134" s="95">
        <f t="shared" si="55"/>
        <v>287037815481.1488</v>
      </c>
      <c r="AD134" s="91"/>
      <c r="AE134" s="14">
        <v>128</v>
      </c>
      <c r="AF134" s="91">
        <f>武将属性!$D132</f>
        <v>446.89047138821473</v>
      </c>
      <c r="AG134" s="91">
        <f>士兵属性!$D132</f>
        <v>1690.7404733204921</v>
      </c>
      <c r="AH134" s="91">
        <f>士兵属性!$D132</f>
        <v>1690.7404733204921</v>
      </c>
      <c r="AI134" s="92">
        <f>士兵属性!$P132</f>
        <v>2.5000000000000001E-2</v>
      </c>
      <c r="AJ134" s="92">
        <f>士兵属性!$P132</f>
        <v>2.5000000000000001E-2</v>
      </c>
      <c r="AK134" s="92">
        <f>士兵属性!AW132</f>
        <v>0.19047557193902909</v>
      </c>
      <c r="AL134" s="92">
        <f t="shared" si="56"/>
        <v>0.19047557193902909</v>
      </c>
      <c r="AM134" s="91">
        <f>带兵数!$E131</f>
        <v>10186.642161836602</v>
      </c>
      <c r="AN134" s="91">
        <f>战法技能效用!AR132</f>
        <v>5.279594722438846</v>
      </c>
      <c r="AO134" s="91">
        <f t="shared" si="57"/>
        <v>1556678862259.5498</v>
      </c>
      <c r="AP134" s="95">
        <f t="shared" si="58"/>
        <v>4720903537.576993</v>
      </c>
      <c r="AQ134" s="95">
        <f t="shared" si="59"/>
        <v>1116077276.0778461</v>
      </c>
      <c r="AR134" s="95">
        <f t="shared" si="60"/>
        <v>1116077276.0778461</v>
      </c>
      <c r="AS134" s="95">
        <f t="shared" si="61"/>
        <v>2058270055888.8518</v>
      </c>
      <c r="AT134" s="95">
        <f t="shared" si="62"/>
        <v>2058270055888.8518</v>
      </c>
      <c r="AU134" s="95">
        <f t="shared" si="63"/>
        <v>1772171438889.5696</v>
      </c>
      <c r="AV134" s="95">
        <f t="shared" si="64"/>
        <v>1772171438889.5696</v>
      </c>
      <c r="AW134" s="95">
        <f t="shared" si="65"/>
        <v>370484599.74133158</v>
      </c>
      <c r="AX134" s="95">
        <f t="shared" si="66"/>
        <v>600993250496.02502</v>
      </c>
      <c r="AZ134" s="14">
        <f t="shared" si="67"/>
        <v>3.0265189181889531</v>
      </c>
      <c r="BA134" s="14">
        <f t="shared" si="68"/>
        <v>11.104606156245717</v>
      </c>
      <c r="BD134" s="14">
        <v>128</v>
      </c>
      <c r="BE134" s="95">
        <f>求节点(节奏总纲!$E$4:$E$163,M$7:M$166,$BD134)</f>
        <v>243.40949135708942</v>
      </c>
      <c r="BF134" s="95">
        <f>求节点(节奏总纲!$E$4:$E$163,N$7:N$166,$BD134)</f>
        <v>14046.103527608708</v>
      </c>
      <c r="BG134" s="95">
        <f>求节点(节奏总纲!$E$4:$E$163,O$7:O$166,$BD134)</f>
        <v>14046.103527608708</v>
      </c>
      <c r="BH134" s="95">
        <f>求节点(节奏总纲!$E$4:$E$163,P$7:P$166,$BD134)</f>
        <v>2.5000000000000001E-2</v>
      </c>
      <c r="BI134" s="95">
        <f>求节点(节奏总纲!$E$4:$E$163,Q$7:Q$166,$BD134)</f>
        <v>2.5000000000000001E-2</v>
      </c>
      <c r="BJ134" s="95">
        <f>求节点(节奏总纲!$E$4:$E$163,T$7:T$166,$BD134)</f>
        <v>1.4754327869968726</v>
      </c>
      <c r="BK134" s="95">
        <f>求节点(节奏总纲!$E$4:$E$163,U$7:U$166,$BD134)</f>
        <v>9517454680.4686527</v>
      </c>
      <c r="BM134" s="14">
        <v>128</v>
      </c>
      <c r="BN134" s="95">
        <f>求节点(节奏总纲!$E$4:$E$163,AF$7:AF$166,$BD134)</f>
        <v>243.40949135708942</v>
      </c>
      <c r="BO134" s="95">
        <f>求节点(节奏总纲!$E$4:$E$163,AG$7:AG$166,$BD134)</f>
        <v>753.18245588643595</v>
      </c>
      <c r="BP134" s="95">
        <f>求节点(节奏总纲!$E$4:$E$163,AH$7:AH$166,$BD134)</f>
        <v>753.18245588643595</v>
      </c>
      <c r="BQ134" s="95">
        <f>求节点(节奏总纲!$E$4:$E$163,AI$7:AI$166,$BD134)</f>
        <v>2.5000000000000001E-2</v>
      </c>
      <c r="BR134" s="95">
        <f>求节点(节奏总纲!$E$4:$E$163,AJ$7:AJ$166,$BD134)</f>
        <v>2.5000000000000001E-2</v>
      </c>
      <c r="BS134" s="95">
        <f>求节点(节奏总纲!$E$4:$E$163,AM$7:AM$166,$BD134)</f>
        <v>6452.014992446344</v>
      </c>
      <c r="BT134" s="95">
        <f>求节点(节奏总纲!$E$4:$E$163,AN$7:AN$166,$BD134)</f>
        <v>1.6573110565416134</v>
      </c>
      <c r="BU134" s="95">
        <f>求节点(节奏总纲!$E$4:$E$163,AO$7:AO$166,$BD134)</f>
        <v>10507957678.343964</v>
      </c>
    </row>
    <row r="135" spans="12:73" x14ac:dyDescent="0.15">
      <c r="L135" s="14">
        <v>129</v>
      </c>
      <c r="M135" s="91">
        <f>武将属性!$D133</f>
        <v>447.38929306133963</v>
      </c>
      <c r="N135" s="91">
        <f>武将属性!$S133</f>
        <v>28165.300000000003</v>
      </c>
      <c r="O135" s="91">
        <f>武将属性!$S133</f>
        <v>28165.300000000003</v>
      </c>
      <c r="P135" s="92">
        <f>武将属性!$AE133</f>
        <v>2.5000000000000001E-2</v>
      </c>
      <c r="Q135" s="92">
        <f>武将属性!$AE133</f>
        <v>2.5000000000000001E-2</v>
      </c>
      <c r="R135" s="92">
        <f>武将属性!BH133</f>
        <v>0.19284738512399763</v>
      </c>
      <c r="S135" s="92">
        <f t="shared" si="46"/>
        <v>0.19284738512399763</v>
      </c>
      <c r="T135" s="91">
        <f>战法技能效用!AL133</f>
        <v>2.2814806752892025</v>
      </c>
      <c r="U135" s="91">
        <f t="shared" si="47"/>
        <v>142827408553.00073</v>
      </c>
      <c r="V135" s="95">
        <f t="shared" si="48"/>
        <v>1080581651.549159</v>
      </c>
      <c r="W135" s="95">
        <f t="shared" si="49"/>
        <v>17164406.598958045</v>
      </c>
      <c r="X135" s="95">
        <f t="shared" si="50"/>
        <v>17164406.598958045</v>
      </c>
      <c r="Y135" s="95">
        <f t="shared" si="51"/>
        <v>471649425543.0567</v>
      </c>
      <c r="Z135" s="95">
        <f t="shared" si="52"/>
        <v>471649425543.0567</v>
      </c>
      <c r="AA135" s="95">
        <f t="shared" si="53"/>
        <v>405282911469.33191</v>
      </c>
      <c r="AB135" s="95">
        <f t="shared" si="54"/>
        <v>405282911469.33191</v>
      </c>
      <c r="AC135" s="95">
        <f t="shared" si="55"/>
        <v>294647879429.62769</v>
      </c>
      <c r="AD135" s="91"/>
      <c r="AE135" s="14">
        <v>129</v>
      </c>
      <c r="AF135" s="91">
        <f>武将属性!$D133</f>
        <v>447.38929306133963</v>
      </c>
      <c r="AG135" s="91">
        <f>士兵属性!$D133</f>
        <v>1706.5318762872869</v>
      </c>
      <c r="AH135" s="91">
        <f>士兵属性!$D133</f>
        <v>1706.5318762872869</v>
      </c>
      <c r="AI135" s="92">
        <f>士兵属性!$P133</f>
        <v>2.5000000000000001E-2</v>
      </c>
      <c r="AJ135" s="92">
        <f>士兵属性!$P133</f>
        <v>2.5000000000000001E-2</v>
      </c>
      <c r="AK135" s="92">
        <f>士兵属性!AW133</f>
        <v>0.19284738512399763</v>
      </c>
      <c r="AL135" s="92">
        <f t="shared" si="56"/>
        <v>0.19284738512399763</v>
      </c>
      <c r="AM135" s="91">
        <f>带兵数!$E132</f>
        <v>10254.874070546768</v>
      </c>
      <c r="AN135" s="91">
        <f>战法技能效用!AR133</f>
        <v>5.2973739804689162</v>
      </c>
      <c r="AO135" s="91">
        <f t="shared" si="57"/>
        <v>1624581570745.2893</v>
      </c>
      <c r="AP135" s="95">
        <f t="shared" si="58"/>
        <v>4911057642.9153585</v>
      </c>
      <c r="AQ135" s="95">
        <f t="shared" si="59"/>
        <v>1151572291.5468647</v>
      </c>
      <c r="AR135" s="95">
        <f t="shared" si="60"/>
        <v>1151572291.5468647</v>
      </c>
      <c r="AS135" s="95">
        <f t="shared" si="61"/>
        <v>2143565470290.1377</v>
      </c>
      <c r="AT135" s="95">
        <f t="shared" si="62"/>
        <v>2143565470290.1377</v>
      </c>
      <c r="AU135" s="95">
        <f t="shared" si="63"/>
        <v>1841941085211.8308</v>
      </c>
      <c r="AV135" s="95">
        <f t="shared" si="64"/>
        <v>1841941085211.8308</v>
      </c>
      <c r="AW135" s="95">
        <f t="shared" si="65"/>
        <v>383270396.07793868</v>
      </c>
      <c r="AX135" s="95">
        <f t="shared" si="66"/>
        <v>624131528306.5304</v>
      </c>
      <c r="AZ135" s="14">
        <f t="shared" si="67"/>
        <v>3.0885219847649839</v>
      </c>
      <c r="BA135" s="14">
        <f t="shared" si="68"/>
        <v>11.374438472307896</v>
      </c>
      <c r="BD135" s="14">
        <v>129</v>
      </c>
      <c r="BE135" s="95">
        <f>求节点(节奏总纲!$E$4:$E$163,M$7:M$166,$BD135)</f>
        <v>243.83266883678769</v>
      </c>
      <c r="BF135" s="95">
        <f>求节点(节奏总纲!$E$4:$E$163,N$7:N$166,$BD135)</f>
        <v>14089.121874499602</v>
      </c>
      <c r="BG135" s="95">
        <f>求节点(节奏总纲!$E$4:$E$163,O$7:O$166,$BD135)</f>
        <v>14089.121874499602</v>
      </c>
      <c r="BH135" s="95">
        <f>求节点(节奏总纲!$E$4:$E$163,P$7:P$166,$BD135)</f>
        <v>2.5000000000000001E-2</v>
      </c>
      <c r="BI135" s="95">
        <f>求节点(节奏总纲!$E$4:$E$163,Q$7:Q$166,$BD135)</f>
        <v>2.5000000000000001E-2</v>
      </c>
      <c r="BJ135" s="95">
        <f>求节点(节奏总纲!$E$4:$E$163,T$7:T$166,$BD135)</f>
        <v>1.4768167473316398</v>
      </c>
      <c r="BK135" s="95">
        <f>求节点(节奏总纲!$E$4:$E$163,U$7:U$166,$BD135)</f>
        <v>9609412178.8541489</v>
      </c>
      <c r="BM135" s="14">
        <v>129</v>
      </c>
      <c r="BN135" s="95">
        <f>求节点(节奏总纲!$E$4:$E$163,AF$7:AF$166,$BD135)</f>
        <v>243.83266883678769</v>
      </c>
      <c r="BO135" s="95">
        <f>求节点(节奏总纲!$E$4:$E$163,AG$7:AG$166,$BD135)</f>
        <v>755.33980380711228</v>
      </c>
      <c r="BP135" s="95">
        <f>求节点(节奏总纲!$E$4:$E$163,AH$7:AH$166,$BD135)</f>
        <v>755.33980380711228</v>
      </c>
      <c r="BQ135" s="95">
        <f>求节点(节奏总纲!$E$4:$E$163,AI$7:AI$166,$BD135)</f>
        <v>2.5000000000000001E-2</v>
      </c>
      <c r="BR135" s="95">
        <f>求节点(节奏总纲!$E$4:$E$163,AJ$7:AJ$166,$BD135)</f>
        <v>2.5000000000000001E-2</v>
      </c>
      <c r="BS135" s="95">
        <f>求节点(节奏总纲!$E$4:$E$163,AM$7:AM$166,$BD135)</f>
        <v>6459.3071852948096</v>
      </c>
      <c r="BT135" s="95">
        <f>求节点(节奏总纲!$E$4:$E$163,AN$7:AN$166,$BD135)</f>
        <v>1.6626268534600475</v>
      </c>
      <c r="BU135" s="95">
        <f>求节点(节奏总纲!$E$4:$E$163,AO$7:AO$166,$BD135)</f>
        <v>10662671601.530411</v>
      </c>
    </row>
    <row r="136" spans="12:73" x14ac:dyDescent="0.15">
      <c r="L136" s="14">
        <v>130</v>
      </c>
      <c r="M136" s="91">
        <f>武将属性!$D134</f>
        <v>447.88811473446452</v>
      </c>
      <c r="N136" s="91">
        <f>武将属性!$S134</f>
        <v>28329.100000000002</v>
      </c>
      <c r="O136" s="91">
        <f>武将属性!$S134</f>
        <v>28329.100000000002</v>
      </c>
      <c r="P136" s="92">
        <f>武将属性!$AE134</f>
        <v>2.5000000000000001E-2</v>
      </c>
      <c r="Q136" s="92">
        <f>武将属性!$AE134</f>
        <v>2.5000000000000001E-2</v>
      </c>
      <c r="R136" s="92">
        <f>武将属性!BH134</f>
        <v>0.1952191983089662</v>
      </c>
      <c r="S136" s="92">
        <f t="shared" si="46"/>
        <v>0.1952191983089662</v>
      </c>
      <c r="T136" s="91">
        <f>战法技能效用!AL134</f>
        <v>2.2846388239462949</v>
      </c>
      <c r="U136" s="91">
        <f t="shared" si="47"/>
        <v>145510119367.04376</v>
      </c>
      <c r="V136" s="95">
        <f t="shared" si="48"/>
        <v>1108914430.1109421</v>
      </c>
      <c r="W136" s="95">
        <f t="shared" si="49"/>
        <v>17532134.572020747</v>
      </c>
      <c r="X136" s="95">
        <f t="shared" si="50"/>
        <v>17532134.572020747</v>
      </c>
      <c r="Y136" s="95">
        <f t="shared" si="51"/>
        <v>484555700979.73956</v>
      </c>
      <c r="Z136" s="95">
        <f t="shared" si="52"/>
        <v>484555700979.73956</v>
      </c>
      <c r="AA136" s="95">
        <f t="shared" si="53"/>
        <v>415546867224.80432</v>
      </c>
      <c r="AB136" s="95">
        <f t="shared" si="54"/>
        <v>415546867224.80432</v>
      </c>
      <c r="AC136" s="95">
        <f t="shared" si="55"/>
        <v>302419608441.15851</v>
      </c>
      <c r="AD136" s="91"/>
      <c r="AE136" s="14">
        <v>130</v>
      </c>
      <c r="AF136" s="91">
        <f>武将属性!$D134</f>
        <v>447.88811473446452</v>
      </c>
      <c r="AG136" s="91">
        <f>士兵属性!$D134</f>
        <v>1722.4125992345771</v>
      </c>
      <c r="AH136" s="91">
        <f>士兵属性!$D134</f>
        <v>1722.4125992345771</v>
      </c>
      <c r="AI136" s="92">
        <f>士兵属性!$P134</f>
        <v>2.5000000000000001E-2</v>
      </c>
      <c r="AJ136" s="92">
        <f>士兵属性!$P134</f>
        <v>2.5000000000000001E-2</v>
      </c>
      <c r="AK136" s="92">
        <f>士兵属性!AW134</f>
        <v>0.1952191983089662</v>
      </c>
      <c r="AL136" s="92">
        <f t="shared" si="56"/>
        <v>0.1952191983089662</v>
      </c>
      <c r="AM136" s="91">
        <f>带兵数!$E133</f>
        <v>10322.39596331937</v>
      </c>
      <c r="AN136" s="91">
        <f>战法技能效用!AR134</f>
        <v>5.3151531706487845</v>
      </c>
      <c r="AO136" s="91">
        <f t="shared" si="57"/>
        <v>1694905850022.0854</v>
      </c>
      <c r="AP136" s="95">
        <f t="shared" si="58"/>
        <v>5107459877.4938526</v>
      </c>
      <c r="AQ136" s="95">
        <f t="shared" si="59"/>
        <v>1187906617.1883123</v>
      </c>
      <c r="AR136" s="95">
        <f t="shared" si="60"/>
        <v>1187906617.1883123</v>
      </c>
      <c r="AS136" s="95">
        <f t="shared" si="61"/>
        <v>2231776171329.4058</v>
      </c>
      <c r="AT136" s="95">
        <f t="shared" si="62"/>
        <v>2231776171329.4058</v>
      </c>
      <c r="AU136" s="95">
        <f t="shared" si="63"/>
        <v>1913933928478.699</v>
      </c>
      <c r="AV136" s="95">
        <f t="shared" si="64"/>
        <v>1913933928478.699</v>
      </c>
      <c r="AW136" s="95">
        <f t="shared" si="65"/>
        <v>396432249.14641273</v>
      </c>
      <c r="AX136" s="95">
        <f t="shared" si="66"/>
        <v>647985969261.63647</v>
      </c>
      <c r="AZ136" s="14">
        <f t="shared" si="67"/>
        <v>3.151083040177415</v>
      </c>
      <c r="BA136" s="14">
        <f t="shared" si="68"/>
        <v>11.648027349539516</v>
      </c>
      <c r="BD136" s="14">
        <v>130</v>
      </c>
      <c r="BE136" s="95">
        <f>求节点(节奏总纲!$E$4:$E$163,M$7:M$166,$BD136)</f>
        <v>244.25584631648596</v>
      </c>
      <c r="BF136" s="95">
        <f>求节点(节奏总纲!$E$4:$E$163,N$7:N$166,$BD136)</f>
        <v>14132.140221390495</v>
      </c>
      <c r="BG136" s="95">
        <f>求节点(节奏总纲!$E$4:$E$163,O$7:O$166,$BD136)</f>
        <v>14132.140221390495</v>
      </c>
      <c r="BH136" s="95">
        <f>求节点(节奏总纲!$E$4:$E$163,P$7:P$166,$BD136)</f>
        <v>2.5000000000000001E-2</v>
      </c>
      <c r="BI136" s="95">
        <f>求节点(节奏总纲!$E$4:$E$163,Q$7:Q$166,$BD136)</f>
        <v>2.5000000000000001E-2</v>
      </c>
      <c r="BJ136" s="95">
        <f>求节点(节奏总纲!$E$4:$E$163,T$7:T$166,$BD136)</f>
        <v>1.478200707666407</v>
      </c>
      <c r="BK136" s="95">
        <f>求节点(节奏总纲!$E$4:$E$163,U$7:U$166,$BD136)</f>
        <v>9701369677.2396469</v>
      </c>
      <c r="BM136" s="14">
        <v>130</v>
      </c>
      <c r="BN136" s="95">
        <f>求节点(节奏总纲!$E$4:$E$163,AF$7:AF$166,$BD136)</f>
        <v>244.25584631648596</v>
      </c>
      <c r="BO136" s="95">
        <f>求节点(节奏总纲!$E$4:$E$163,AG$7:AG$166,$BD136)</f>
        <v>757.49715172778849</v>
      </c>
      <c r="BP136" s="95">
        <f>求节点(节奏总纲!$E$4:$E$163,AH$7:AH$166,$BD136)</f>
        <v>757.49715172778849</v>
      </c>
      <c r="BQ136" s="95">
        <f>求节点(节奏总纲!$E$4:$E$163,AI$7:AI$166,$BD136)</f>
        <v>2.5000000000000001E-2</v>
      </c>
      <c r="BR136" s="95">
        <f>求节点(节奏总纲!$E$4:$E$163,AJ$7:AJ$166,$BD136)</f>
        <v>2.5000000000000001E-2</v>
      </c>
      <c r="BS136" s="95">
        <f>求节点(节奏总纲!$E$4:$E$163,AM$7:AM$166,$BD136)</f>
        <v>6466.5993781432753</v>
      </c>
      <c r="BT136" s="95">
        <f>求节点(节奏总纲!$E$4:$E$163,AN$7:AN$166,$BD136)</f>
        <v>1.6679426503784818</v>
      </c>
      <c r="BU136" s="95">
        <f>求节点(节奏总纲!$E$4:$E$163,AO$7:AO$166,$BD136)</f>
        <v>10817385524.716858</v>
      </c>
    </row>
    <row r="137" spans="12:73" x14ac:dyDescent="0.15">
      <c r="L137" s="14">
        <v>131</v>
      </c>
      <c r="M137" s="91">
        <f>武将属性!$D135</f>
        <v>448.38693640758936</v>
      </c>
      <c r="N137" s="91">
        <f>武将属性!$S135</f>
        <v>28492.9</v>
      </c>
      <c r="O137" s="91">
        <f>武将属性!$S135</f>
        <v>28492.9</v>
      </c>
      <c r="P137" s="92">
        <f>武将属性!$AE135</f>
        <v>2.5000000000000001E-2</v>
      </c>
      <c r="Q137" s="92">
        <f>武将属性!$AE135</f>
        <v>2.5000000000000001E-2</v>
      </c>
      <c r="R137" s="92">
        <f>武将属性!BH135</f>
        <v>0.19759101149393474</v>
      </c>
      <c r="S137" s="92">
        <f t="shared" si="46"/>
        <v>0.19759101149393474</v>
      </c>
      <c r="T137" s="91">
        <f>战法技能效用!AL135</f>
        <v>2.287797381234034</v>
      </c>
      <c r="U137" s="91">
        <f t="shared" si="47"/>
        <v>148231718721.06653</v>
      </c>
      <c r="V137" s="95">
        <f t="shared" si="48"/>
        <v>1137023245.0309298</v>
      </c>
      <c r="W137" s="95">
        <f t="shared" si="49"/>
        <v>17893102.122410648</v>
      </c>
      <c r="X137" s="95">
        <f t="shared" si="50"/>
        <v>17893102.122410648</v>
      </c>
      <c r="Y137" s="95">
        <f t="shared" si="51"/>
        <v>497391579964.52136</v>
      </c>
      <c r="Z137" s="95">
        <f t="shared" si="52"/>
        <v>497391579964.52136</v>
      </c>
      <c r="AA137" s="95">
        <f t="shared" si="53"/>
        <v>425709916466.09937</v>
      </c>
      <c r="AB137" s="95">
        <f t="shared" si="54"/>
        <v>425709916466.09937</v>
      </c>
      <c r="AC137" s="95">
        <f t="shared" si="55"/>
        <v>310132474935.10529</v>
      </c>
      <c r="AD137" s="91"/>
      <c r="AE137" s="14">
        <v>131</v>
      </c>
      <c r="AF137" s="91">
        <f>武将属性!$D135</f>
        <v>448.38693640758936</v>
      </c>
      <c r="AG137" s="91">
        <f>士兵属性!$D135</f>
        <v>1738.3826421623619</v>
      </c>
      <c r="AH137" s="91">
        <f>士兵属性!$D135</f>
        <v>1738.3826421623619</v>
      </c>
      <c r="AI137" s="92">
        <f>士兵属性!$P135</f>
        <v>2.5000000000000001E-2</v>
      </c>
      <c r="AJ137" s="92">
        <f>士兵属性!$P135</f>
        <v>2.5000000000000001E-2</v>
      </c>
      <c r="AK137" s="92">
        <f>士兵属性!AW135</f>
        <v>0.19759101149393474</v>
      </c>
      <c r="AL137" s="92">
        <f t="shared" si="56"/>
        <v>0.19759101149393474</v>
      </c>
      <c r="AM137" s="91">
        <f>带兵数!$E134</f>
        <v>10390.679555384882</v>
      </c>
      <c r="AN137" s="91">
        <f>战法技能效用!AR135</f>
        <v>5.3256218782826386</v>
      </c>
      <c r="AO137" s="91">
        <f t="shared" si="57"/>
        <v>1764139181192.095</v>
      </c>
      <c r="AP137" s="95">
        <f t="shared" si="58"/>
        <v>5300428005.7305498</v>
      </c>
      <c r="AQ137" s="95">
        <f t="shared" si="59"/>
        <v>1222822743.6109679</v>
      </c>
      <c r="AR137" s="95">
        <f t="shared" si="60"/>
        <v>1222822743.6109679</v>
      </c>
      <c r="AS137" s="95">
        <f t="shared" si="61"/>
        <v>2318675780622.9365</v>
      </c>
      <c r="AT137" s="95">
        <f t="shared" si="62"/>
        <v>2318675780622.9365</v>
      </c>
      <c r="AU137" s="95">
        <f t="shared" si="63"/>
        <v>1984519466436.0142</v>
      </c>
      <c r="AV137" s="95">
        <f t="shared" si="64"/>
        <v>1984519466436.0142</v>
      </c>
      <c r="AW137" s="95">
        <f t="shared" si="65"/>
        <v>409161656.96458602</v>
      </c>
      <c r="AX137" s="95">
        <f t="shared" si="66"/>
        <v>672102719017.3385</v>
      </c>
      <c r="AZ137" s="14">
        <f t="shared" si="67"/>
        <v>3.2151062976892417</v>
      </c>
      <c r="BA137" s="14">
        <f t="shared" si="68"/>
        <v>11.901225975202685</v>
      </c>
      <c r="BD137" s="14">
        <v>131</v>
      </c>
      <c r="BE137" s="95">
        <f>求节点(节奏总纲!$E$4:$E$163,M$7:M$166,$BD137)</f>
        <v>244.6790237961842</v>
      </c>
      <c r="BF137" s="95">
        <f>求节点(节奏总纲!$E$4:$E$163,N$7:N$166,$BD137)</f>
        <v>14175.158568281389</v>
      </c>
      <c r="BG137" s="95">
        <f>求节点(节奏总纲!$E$4:$E$163,O$7:O$166,$BD137)</f>
        <v>14175.158568281389</v>
      </c>
      <c r="BH137" s="95">
        <f>求节点(节奏总纲!$E$4:$E$163,P$7:P$166,$BD137)</f>
        <v>2.5000000000000001E-2</v>
      </c>
      <c r="BI137" s="95">
        <f>求节点(节奏总纲!$E$4:$E$163,Q$7:Q$166,$BD137)</f>
        <v>2.5000000000000001E-2</v>
      </c>
      <c r="BJ137" s="95">
        <f>求节点(节奏总纲!$E$4:$E$163,T$7:T$166,$BD137)</f>
        <v>1.4795846680011742</v>
      </c>
      <c r="BK137" s="95">
        <f>求节点(节奏总纲!$E$4:$E$163,U$7:U$166,$BD137)</f>
        <v>9793327175.625145</v>
      </c>
      <c r="BM137" s="14">
        <v>131</v>
      </c>
      <c r="BN137" s="95">
        <f>求节点(节奏总纲!$E$4:$E$163,AF$7:AF$166,$BD137)</f>
        <v>244.6790237961842</v>
      </c>
      <c r="BO137" s="95">
        <f>求节点(节奏总纲!$E$4:$E$163,AG$7:AG$166,$BD137)</f>
        <v>759.65449964846471</v>
      </c>
      <c r="BP137" s="95">
        <f>求节点(节奏总纲!$E$4:$E$163,AH$7:AH$166,$BD137)</f>
        <v>759.65449964846471</v>
      </c>
      <c r="BQ137" s="95">
        <f>求节点(节奏总纲!$E$4:$E$163,AI$7:AI$166,$BD137)</f>
        <v>2.5000000000000001E-2</v>
      </c>
      <c r="BR137" s="95">
        <f>求节点(节奏总纲!$E$4:$E$163,AJ$7:AJ$166,$BD137)</f>
        <v>2.5000000000000001E-2</v>
      </c>
      <c r="BS137" s="95">
        <f>求节点(节奏总纲!$E$4:$E$163,AM$7:AM$166,$BD137)</f>
        <v>6473.891570991741</v>
      </c>
      <c r="BT137" s="95">
        <f>求节点(节奏总纲!$E$4:$E$163,AN$7:AN$166,$BD137)</f>
        <v>1.6732584472969161</v>
      </c>
      <c r="BU137" s="95">
        <f>求节点(节奏总纲!$E$4:$E$163,AO$7:AO$166,$BD137)</f>
        <v>10972099447.903305</v>
      </c>
    </row>
    <row r="138" spans="12:73" x14ac:dyDescent="0.15">
      <c r="L138" s="14">
        <v>132</v>
      </c>
      <c r="M138" s="91">
        <f>武将属性!$D136</f>
        <v>448.88575808071425</v>
      </c>
      <c r="N138" s="91">
        <f>武将属性!$S136</f>
        <v>28656.7</v>
      </c>
      <c r="O138" s="91">
        <f>武将属性!$S136</f>
        <v>28656.7</v>
      </c>
      <c r="P138" s="92">
        <f>武将属性!$AE136</f>
        <v>2.5000000000000001E-2</v>
      </c>
      <c r="Q138" s="92">
        <f>武将属性!$AE136</f>
        <v>2.5000000000000001E-2</v>
      </c>
      <c r="R138" s="92">
        <f>武将属性!BH136</f>
        <v>0.19996282467890331</v>
      </c>
      <c r="S138" s="92">
        <f t="shared" si="46"/>
        <v>0.19996282467890331</v>
      </c>
      <c r="T138" s="91">
        <f>战法技能效用!AL136</f>
        <v>2.2909563461941183</v>
      </c>
      <c r="U138" s="91">
        <f t="shared" si="47"/>
        <v>150992628967.15891</v>
      </c>
      <c r="V138" s="95">
        <f t="shared" si="48"/>
        <v>1165687105.7356069</v>
      </c>
      <c r="W138" s="95">
        <f t="shared" si="49"/>
        <v>18259616.08081327</v>
      </c>
      <c r="X138" s="95">
        <f t="shared" si="50"/>
        <v>18259616.08081327</v>
      </c>
      <c r="Y138" s="95">
        <f t="shared" si="51"/>
        <v>510497892822.47974</v>
      </c>
      <c r="Z138" s="95">
        <f t="shared" si="52"/>
        <v>510497892822.47974</v>
      </c>
      <c r="AA138" s="95">
        <f t="shared" si="53"/>
        <v>436063792462.12085</v>
      </c>
      <c r="AB138" s="95">
        <f t="shared" si="54"/>
        <v>436063792462.12085</v>
      </c>
      <c r="AC138" s="95">
        <f t="shared" si="55"/>
        <v>317998955378.53296</v>
      </c>
      <c r="AD138" s="91"/>
      <c r="AE138" s="14">
        <v>132</v>
      </c>
      <c r="AF138" s="91">
        <f>武将属性!$D136</f>
        <v>448.88575808071425</v>
      </c>
      <c r="AG138" s="91">
        <f>士兵属性!$D136</f>
        <v>1754.4428839551679</v>
      </c>
      <c r="AH138" s="91">
        <f>士兵属性!$D136</f>
        <v>1754.4428839551679</v>
      </c>
      <c r="AI138" s="92">
        <f>士兵属性!$P136</f>
        <v>2.5000000000000001E-2</v>
      </c>
      <c r="AJ138" s="92">
        <f>士兵属性!$P136</f>
        <v>2.5000000000000001E-2</v>
      </c>
      <c r="AK138" s="92">
        <f>士兵属性!AW136</f>
        <v>0.19996282467890331</v>
      </c>
      <c r="AL138" s="92">
        <f t="shared" si="56"/>
        <v>0.19996282467890331</v>
      </c>
      <c r="AM138" s="91">
        <f>带兵数!$E135</f>
        <v>10458.209033612722</v>
      </c>
      <c r="AN138" s="91">
        <f>战法技能效用!AR136</f>
        <v>5.3360905183842782</v>
      </c>
      <c r="AO138" s="91">
        <f t="shared" si="57"/>
        <v>1835629324849.6587</v>
      </c>
      <c r="AP138" s="95">
        <f t="shared" si="58"/>
        <v>5499180772.6117344</v>
      </c>
      <c r="AQ138" s="95">
        <f t="shared" si="59"/>
        <v>1258460481.2258801</v>
      </c>
      <c r="AR138" s="95">
        <f t="shared" si="60"/>
        <v>1258460481.2258801</v>
      </c>
      <c r="AS138" s="95">
        <f t="shared" si="61"/>
        <v>2408296517011.4214</v>
      </c>
      <c r="AT138" s="95">
        <f t="shared" si="62"/>
        <v>2408296517011.4214</v>
      </c>
      <c r="AU138" s="95">
        <f t="shared" si="63"/>
        <v>2057150337634.2102</v>
      </c>
      <c r="AV138" s="95">
        <f t="shared" si="64"/>
        <v>2057150337634.2102</v>
      </c>
      <c r="AW138" s="95">
        <f t="shared" si="65"/>
        <v>422232339.9598062</v>
      </c>
      <c r="AX138" s="95">
        <f t="shared" si="66"/>
        <v>696927239160.89575</v>
      </c>
      <c r="AZ138" s="14">
        <f t="shared" si="67"/>
        <v>3.2796744557582005</v>
      </c>
      <c r="BA138" s="14">
        <f t="shared" si="68"/>
        <v>12.157079040255073</v>
      </c>
      <c r="BD138" s="14">
        <v>132</v>
      </c>
      <c r="BE138" s="95">
        <f>求节点(节奏总纲!$E$4:$E$163,M$7:M$166,$BD138)</f>
        <v>245.10220127588246</v>
      </c>
      <c r="BF138" s="95">
        <f>求节点(节奏总纲!$E$4:$E$163,N$7:N$166,$BD138)</f>
        <v>14218.176915172282</v>
      </c>
      <c r="BG138" s="95">
        <f>求节点(节奏总纲!$E$4:$E$163,O$7:O$166,$BD138)</f>
        <v>14218.176915172282</v>
      </c>
      <c r="BH138" s="95">
        <f>求节点(节奏总纲!$E$4:$E$163,P$7:P$166,$BD138)</f>
        <v>2.5000000000000001E-2</v>
      </c>
      <c r="BI138" s="95">
        <f>求节点(节奏总纲!$E$4:$E$163,Q$7:Q$166,$BD138)</f>
        <v>2.5000000000000001E-2</v>
      </c>
      <c r="BJ138" s="95">
        <f>求节点(节奏总纲!$E$4:$E$163,T$7:T$166,$BD138)</f>
        <v>1.4809686283359411</v>
      </c>
      <c r="BK138" s="95">
        <f>求节点(节奏总纲!$E$4:$E$163,U$7:U$166,$BD138)</f>
        <v>9885284674.0106411</v>
      </c>
      <c r="BM138" s="14">
        <v>132</v>
      </c>
      <c r="BN138" s="95">
        <f>求节点(节奏总纲!$E$4:$E$163,AF$7:AF$166,$BD138)</f>
        <v>245.10220127588246</v>
      </c>
      <c r="BO138" s="95">
        <f>求节点(节奏总纲!$E$4:$E$163,AG$7:AG$166,$BD138)</f>
        <v>761.81184756914104</v>
      </c>
      <c r="BP138" s="95">
        <f>求节点(节奏总纲!$E$4:$E$163,AH$7:AH$166,$BD138)</f>
        <v>761.81184756914104</v>
      </c>
      <c r="BQ138" s="95">
        <f>求节点(节奏总纲!$E$4:$E$163,AI$7:AI$166,$BD138)</f>
        <v>2.5000000000000001E-2</v>
      </c>
      <c r="BR138" s="95">
        <f>求节点(节奏总纲!$E$4:$E$163,AJ$7:AJ$166,$BD138)</f>
        <v>2.5000000000000001E-2</v>
      </c>
      <c r="BS138" s="95">
        <f>求节点(节奏总纲!$E$4:$E$163,AM$7:AM$166,$BD138)</f>
        <v>6481.1837638402067</v>
      </c>
      <c r="BT138" s="95">
        <f>求节点(节奏总纲!$E$4:$E$163,AN$7:AN$166,$BD138)</f>
        <v>1.6785742442153504</v>
      </c>
      <c r="BU138" s="95">
        <f>求节点(节奏总纲!$E$4:$E$163,AO$7:AO$166,$BD138)</f>
        <v>11126813371.089752</v>
      </c>
    </row>
    <row r="139" spans="12:73" x14ac:dyDescent="0.15">
      <c r="L139" s="14">
        <v>133</v>
      </c>
      <c r="M139" s="91">
        <f>武将属性!$D137</f>
        <v>449.38457975383915</v>
      </c>
      <c r="N139" s="91">
        <f>武将属性!$S137</f>
        <v>28820.5</v>
      </c>
      <c r="O139" s="91">
        <f>武将属性!$S137</f>
        <v>28820.5</v>
      </c>
      <c r="P139" s="92">
        <f>武将属性!$AE137</f>
        <v>2.5000000000000001E-2</v>
      </c>
      <c r="Q139" s="92">
        <f>武将属性!$AE137</f>
        <v>2.5000000000000001E-2</v>
      </c>
      <c r="R139" s="92">
        <f>武将属性!BH137</f>
        <v>0.20233463786387185</v>
      </c>
      <c r="S139" s="92">
        <f t="shared" si="46"/>
        <v>0.20233463786387185</v>
      </c>
      <c r="T139" s="91">
        <f>战法技能效用!AL137</f>
        <v>2.2941157178712404</v>
      </c>
      <c r="U139" s="91">
        <f t="shared" si="47"/>
        <v>153793275818.43851</v>
      </c>
      <c r="V139" s="95">
        <f t="shared" si="48"/>
        <v>1195025938.138854</v>
      </c>
      <c r="W139" s="95">
        <f t="shared" si="49"/>
        <v>18633480.64764547</v>
      </c>
      <c r="X139" s="95">
        <f t="shared" si="50"/>
        <v>18633480.64764547</v>
      </c>
      <c r="Y139" s="95">
        <f t="shared" si="51"/>
        <v>523928028298.01587</v>
      </c>
      <c r="Z139" s="95">
        <f t="shared" si="52"/>
        <v>523928028298.01587</v>
      </c>
      <c r="AA139" s="95">
        <f t="shared" si="53"/>
        <v>446652880232.72284</v>
      </c>
      <c r="AB139" s="95">
        <f t="shared" si="54"/>
        <v>446652880232.72284</v>
      </c>
      <c r="AC139" s="95">
        <f t="shared" si="55"/>
        <v>326051829990.05829</v>
      </c>
      <c r="AD139" s="91"/>
      <c r="AE139" s="14">
        <v>133</v>
      </c>
      <c r="AF139" s="91">
        <f>武将属性!$D137</f>
        <v>449.38457975383915</v>
      </c>
      <c r="AG139" s="91">
        <f>士兵属性!$D137</f>
        <v>1770.5926802517533</v>
      </c>
      <c r="AH139" s="91">
        <f>士兵属性!$D137</f>
        <v>1770.5926802517533</v>
      </c>
      <c r="AI139" s="92">
        <f>士兵属性!$P137</f>
        <v>2.5000000000000001E-2</v>
      </c>
      <c r="AJ139" s="92">
        <f>士兵属性!$P137</f>
        <v>2.5000000000000001E-2</v>
      </c>
      <c r="AK139" s="92">
        <f>士兵属性!AW137</f>
        <v>0.20233463786387185</v>
      </c>
      <c r="AL139" s="92">
        <f t="shared" si="56"/>
        <v>0.20233463786387185</v>
      </c>
      <c r="AM139" s="91">
        <f>带兵数!$E136</f>
        <v>10526.375843787282</v>
      </c>
      <c r="AN139" s="91">
        <f>战法技能效用!AR137</f>
        <v>5.3465590911119509</v>
      </c>
      <c r="AO139" s="91">
        <f t="shared" si="57"/>
        <v>1909933911308.7864</v>
      </c>
      <c r="AP139" s="95">
        <f t="shared" si="58"/>
        <v>5705221344.6793098</v>
      </c>
      <c r="AQ139" s="95">
        <f t="shared" si="59"/>
        <v>1295140824.9184439</v>
      </c>
      <c r="AR139" s="95">
        <f t="shared" si="60"/>
        <v>1295140824.9184439</v>
      </c>
      <c r="AS139" s="95">
        <f t="shared" si="61"/>
        <v>2501305850128.1416</v>
      </c>
      <c r="AT139" s="95">
        <f t="shared" si="62"/>
        <v>2501305850128.1416</v>
      </c>
      <c r="AU139" s="95">
        <f t="shared" si="63"/>
        <v>2132383461010.8125</v>
      </c>
      <c r="AV139" s="95">
        <f t="shared" si="64"/>
        <v>2132383461010.8125</v>
      </c>
      <c r="AW139" s="95">
        <f t="shared" si="65"/>
        <v>435699218.52054191</v>
      </c>
      <c r="AX139" s="95">
        <f t="shared" si="66"/>
        <v>722648865810.54077</v>
      </c>
      <c r="AZ139" s="14">
        <f t="shared" si="67"/>
        <v>3.3456618083331051</v>
      </c>
      <c r="BA139" s="14">
        <f t="shared" si="68"/>
        <v>12.418838867595026</v>
      </c>
      <c r="BD139" s="14">
        <v>133</v>
      </c>
      <c r="BE139" s="95">
        <f>求节点(节奏总纲!$E$4:$E$163,M$7:M$166,$BD139)</f>
        <v>245.52537875558073</v>
      </c>
      <c r="BF139" s="95">
        <f>求节点(节奏总纲!$E$4:$E$163,N$7:N$166,$BD139)</f>
        <v>14261.195262063176</v>
      </c>
      <c r="BG139" s="95">
        <f>求节点(节奏总纲!$E$4:$E$163,O$7:O$166,$BD139)</f>
        <v>14261.195262063176</v>
      </c>
      <c r="BH139" s="95">
        <f>求节点(节奏总纲!$E$4:$E$163,P$7:P$166,$BD139)</f>
        <v>2.5000000000000001E-2</v>
      </c>
      <c r="BI139" s="95">
        <f>求节点(节奏总纲!$E$4:$E$163,Q$7:Q$166,$BD139)</f>
        <v>2.5000000000000001E-2</v>
      </c>
      <c r="BJ139" s="95">
        <f>求节点(节奏总纲!$E$4:$E$163,T$7:T$166,$BD139)</f>
        <v>1.4823525886707083</v>
      </c>
      <c r="BK139" s="95">
        <f>求节点(节奏总纲!$E$4:$E$163,U$7:U$166,$BD139)</f>
        <v>9977242172.3961391</v>
      </c>
      <c r="BM139" s="14">
        <v>133</v>
      </c>
      <c r="BN139" s="95">
        <f>求节点(节奏总纲!$E$4:$E$163,AF$7:AF$166,$BD139)</f>
        <v>245.52537875558073</v>
      </c>
      <c r="BO139" s="95">
        <f>求节点(节奏总纲!$E$4:$E$163,AG$7:AG$166,$BD139)</f>
        <v>763.96919548981725</v>
      </c>
      <c r="BP139" s="95">
        <f>求节点(节奏总纲!$E$4:$E$163,AH$7:AH$166,$BD139)</f>
        <v>763.96919548981725</v>
      </c>
      <c r="BQ139" s="95">
        <f>求节点(节奏总纲!$E$4:$E$163,AI$7:AI$166,$BD139)</f>
        <v>2.5000000000000001E-2</v>
      </c>
      <c r="BR139" s="95">
        <f>求节点(节奏总纲!$E$4:$E$163,AJ$7:AJ$166,$BD139)</f>
        <v>2.5000000000000001E-2</v>
      </c>
      <c r="BS139" s="95">
        <f>求节点(节奏总纲!$E$4:$E$163,AM$7:AM$166,$BD139)</f>
        <v>6488.4759566886723</v>
      </c>
      <c r="BT139" s="95">
        <f>求节点(节奏总纲!$E$4:$E$163,AN$7:AN$166,$BD139)</f>
        <v>1.6838900411337847</v>
      </c>
      <c r="BU139" s="95">
        <f>求节点(节奏总纲!$E$4:$E$163,AO$7:AO$166,$BD139)</f>
        <v>11281527294.276199</v>
      </c>
    </row>
    <row r="140" spans="12:73" x14ac:dyDescent="0.15">
      <c r="L140" s="14">
        <v>134</v>
      </c>
      <c r="M140" s="91">
        <f>武将属性!$D138</f>
        <v>449.88340142696404</v>
      </c>
      <c r="N140" s="91">
        <f>武将属性!$S138</f>
        <v>28984.3</v>
      </c>
      <c r="O140" s="91">
        <f>武将属性!$S138</f>
        <v>28984.3</v>
      </c>
      <c r="P140" s="92">
        <f>武将属性!$AE138</f>
        <v>2.5000000000000001E-2</v>
      </c>
      <c r="Q140" s="92">
        <f>武将属性!$AE138</f>
        <v>2.5000000000000001E-2</v>
      </c>
      <c r="R140" s="92">
        <f>武将属性!BH138</f>
        <v>0.20347900973209265</v>
      </c>
      <c r="S140" s="92">
        <f t="shared" si="46"/>
        <v>0.20347900973209265</v>
      </c>
      <c r="T140" s="91">
        <f>战法技能效用!AL138</f>
        <v>2.297275495313075</v>
      </c>
      <c r="U140" s="91">
        <f t="shared" si="47"/>
        <v>156315070887.97351</v>
      </c>
      <c r="V140" s="95">
        <f t="shared" si="48"/>
        <v>1222288828.3433924</v>
      </c>
      <c r="W140" s="95">
        <f t="shared" si="49"/>
        <v>18971907.39887815</v>
      </c>
      <c r="X140" s="95">
        <f t="shared" si="50"/>
        <v>18971907.39887815</v>
      </c>
      <c r="Y140" s="95">
        <f t="shared" si="51"/>
        <v>536475566459.80872</v>
      </c>
      <c r="Z140" s="95">
        <f t="shared" si="52"/>
        <v>536475566459.80872</v>
      </c>
      <c r="AA140" s="95">
        <f t="shared" si="53"/>
        <v>456914870284.03992</v>
      </c>
      <c r="AB140" s="95">
        <f t="shared" si="54"/>
        <v>456914870284.03992</v>
      </c>
      <c r="AC140" s="95">
        <f t="shared" si="55"/>
        <v>333540498149.42279</v>
      </c>
      <c r="AD140" s="91"/>
      <c r="AE140" s="14">
        <v>134</v>
      </c>
      <c r="AF140" s="91">
        <f>武将属性!$D138</f>
        <v>449.88340142696404</v>
      </c>
      <c r="AG140" s="91">
        <f>士兵属性!$D138</f>
        <v>1786.8318104684404</v>
      </c>
      <c r="AH140" s="91">
        <f>士兵属性!$D138</f>
        <v>1786.8318104684404</v>
      </c>
      <c r="AI140" s="92">
        <f>士兵属性!$P138</f>
        <v>2.5000000000000001E-2</v>
      </c>
      <c r="AJ140" s="92">
        <f>士兵属性!$P138</f>
        <v>2.5000000000000001E-2</v>
      </c>
      <c r="AK140" s="92">
        <f>士兵属性!AW138</f>
        <v>0.20347900973209265</v>
      </c>
      <c r="AL140" s="92">
        <f t="shared" si="56"/>
        <v>0.20347900973209265</v>
      </c>
      <c r="AM140" s="91">
        <f>带兵数!$E137</f>
        <v>10591.904335866573</v>
      </c>
      <c r="AN140" s="91">
        <f>战法技能效用!AR138</f>
        <v>5.3570275966234151</v>
      </c>
      <c r="AO140" s="91">
        <f t="shared" si="57"/>
        <v>1981884678742.1082</v>
      </c>
      <c r="AP140" s="95">
        <f t="shared" si="58"/>
        <v>5903400141.809227</v>
      </c>
      <c r="AQ140" s="95">
        <f t="shared" si="59"/>
        <v>1329423983.5884066</v>
      </c>
      <c r="AR140" s="95">
        <f t="shared" si="60"/>
        <v>1329423983.5884066</v>
      </c>
      <c r="AS140" s="95">
        <f t="shared" si="61"/>
        <v>2591065108079.5674</v>
      </c>
      <c r="AT140" s="95">
        <f t="shared" si="62"/>
        <v>2591065108079.5674</v>
      </c>
      <c r="AU140" s="95">
        <f t="shared" si="63"/>
        <v>2206803537331.9688</v>
      </c>
      <c r="AV140" s="95">
        <f t="shared" si="64"/>
        <v>2206803537331.9688</v>
      </c>
      <c r="AW140" s="95">
        <f t="shared" si="65"/>
        <v>448542016.27021986</v>
      </c>
      <c r="AX140" s="95">
        <f t="shared" si="66"/>
        <v>747348356561.22717</v>
      </c>
      <c r="AZ140" s="14">
        <f t="shared" si="67"/>
        <v>3.4109849632459444</v>
      </c>
      <c r="BA140" s="14">
        <f t="shared" si="68"/>
        <v>12.678781818564811</v>
      </c>
      <c r="BD140" s="14">
        <v>134</v>
      </c>
      <c r="BE140" s="95">
        <f>求节点(节奏总纲!$E$4:$E$163,M$7:M$166,$BD140)</f>
        <v>245.94855623527897</v>
      </c>
      <c r="BF140" s="95">
        <f>求节点(节奏总纲!$E$4:$E$163,N$7:N$166,$BD140)</f>
        <v>14304.213608954071</v>
      </c>
      <c r="BG140" s="95">
        <f>求节点(节奏总纲!$E$4:$E$163,O$7:O$166,$BD140)</f>
        <v>14304.213608954071</v>
      </c>
      <c r="BH140" s="95">
        <f>求节点(节奏总纲!$E$4:$E$163,P$7:P$166,$BD140)</f>
        <v>2.5000000000000001E-2</v>
      </c>
      <c r="BI140" s="95">
        <f>求节点(节奏总纲!$E$4:$E$163,Q$7:Q$166,$BD140)</f>
        <v>2.5000000000000001E-2</v>
      </c>
      <c r="BJ140" s="95">
        <f>求节点(节奏总纲!$E$4:$E$163,T$7:T$166,$BD140)</f>
        <v>1.4837365490054755</v>
      </c>
      <c r="BK140" s="95">
        <f>求节点(节奏总纲!$E$4:$E$163,U$7:U$166,$BD140)</f>
        <v>10069199670.781637</v>
      </c>
      <c r="BM140" s="14">
        <v>134</v>
      </c>
      <c r="BN140" s="95">
        <f>求节点(节奏总纲!$E$4:$E$163,AF$7:AF$166,$BD140)</f>
        <v>245.94855623527897</v>
      </c>
      <c r="BO140" s="95">
        <f>求节点(节奏总纲!$E$4:$E$163,AG$7:AG$166,$BD140)</f>
        <v>766.12654341049358</v>
      </c>
      <c r="BP140" s="95">
        <f>求节点(节奏总纲!$E$4:$E$163,AH$7:AH$166,$BD140)</f>
        <v>766.12654341049358</v>
      </c>
      <c r="BQ140" s="95">
        <f>求节点(节奏总纲!$E$4:$E$163,AI$7:AI$166,$BD140)</f>
        <v>2.5000000000000001E-2</v>
      </c>
      <c r="BR140" s="95">
        <f>求节点(节奏总纲!$E$4:$E$163,AJ$7:AJ$166,$BD140)</f>
        <v>2.5000000000000001E-2</v>
      </c>
      <c r="BS140" s="95">
        <f>求节点(节奏总纲!$E$4:$E$163,AM$7:AM$166,$BD140)</f>
        <v>6495.768149537138</v>
      </c>
      <c r="BT140" s="95">
        <f>求节点(节奏总纲!$E$4:$E$163,AN$7:AN$166,$BD140)</f>
        <v>1.689205838052219</v>
      </c>
      <c r="BU140" s="95">
        <f>求节点(节奏总纲!$E$4:$E$163,AO$7:AO$166,$BD140)</f>
        <v>11436241217.462646</v>
      </c>
    </row>
    <row r="141" spans="12:73" x14ac:dyDescent="0.15">
      <c r="L141" s="14">
        <v>135</v>
      </c>
      <c r="M141" s="91">
        <f>武将属性!$D139</f>
        <v>450.38222310008888</v>
      </c>
      <c r="N141" s="91">
        <f>武将属性!$S139</f>
        <v>29148.1</v>
      </c>
      <c r="O141" s="91">
        <f>武将属性!$S139</f>
        <v>29148.1</v>
      </c>
      <c r="P141" s="92">
        <f>武将属性!$AE139</f>
        <v>2.5000000000000001E-2</v>
      </c>
      <c r="Q141" s="92">
        <f>武将属性!$AE139</f>
        <v>2.5000000000000001E-2</v>
      </c>
      <c r="R141" s="92">
        <f>武将属性!BH139</f>
        <v>0.20347900973209265</v>
      </c>
      <c r="S141" s="92">
        <f t="shared" si="46"/>
        <v>0.20347900973209265</v>
      </c>
      <c r="T141" s="91">
        <f>战法技能效用!AL139</f>
        <v>2.3004356775702672</v>
      </c>
      <c r="U141" s="91">
        <f t="shared" si="47"/>
        <v>158565633771.04498</v>
      </c>
      <c r="V141" s="95">
        <f t="shared" si="48"/>
        <v>1247778737.1775429</v>
      </c>
      <c r="W141" s="95">
        <f t="shared" si="49"/>
        <v>19280068.395094134</v>
      </c>
      <c r="X141" s="95">
        <f t="shared" si="50"/>
        <v>19280068.395094134</v>
      </c>
      <c r="Y141" s="95">
        <f t="shared" si="51"/>
        <v>548270596670.28613</v>
      </c>
      <c r="Z141" s="95">
        <f t="shared" si="52"/>
        <v>548270596670.28613</v>
      </c>
      <c r="AA141" s="95">
        <f t="shared" si="53"/>
        <v>466960667400.54358</v>
      </c>
      <c r="AB141" s="95">
        <f t="shared" si="54"/>
        <v>466960667400.54358</v>
      </c>
      <c r="AC141" s="95">
        <f t="shared" si="55"/>
        <v>340547380096.65613</v>
      </c>
      <c r="AD141" s="91"/>
      <c r="AE141" s="14">
        <v>135</v>
      </c>
      <c r="AF141" s="91">
        <f>武将属性!$D139</f>
        <v>450.38222310008888</v>
      </c>
      <c r="AG141" s="91">
        <f>士兵属性!$D139</f>
        <v>1803.1602746052283</v>
      </c>
      <c r="AH141" s="91">
        <f>士兵属性!$D139</f>
        <v>1803.1602746052283</v>
      </c>
      <c r="AI141" s="92">
        <f>士兵属性!$P139</f>
        <v>2.5000000000000001E-2</v>
      </c>
      <c r="AJ141" s="92">
        <f>士兵属性!$P139</f>
        <v>2.5000000000000001E-2</v>
      </c>
      <c r="AK141" s="92">
        <f>士兵属性!AW139</f>
        <v>0.20347900973209265</v>
      </c>
      <c r="AL141" s="92">
        <f t="shared" si="56"/>
        <v>0.20347900973209265</v>
      </c>
      <c r="AM141" s="91">
        <f>带兵数!$E138</f>
        <v>10658.300638407094</v>
      </c>
      <c r="AN141" s="91">
        <f>战法技能效用!AR139</f>
        <v>5.3674960350759342</v>
      </c>
      <c r="AO141" s="91">
        <f t="shared" si="57"/>
        <v>2052664480557.9121</v>
      </c>
      <c r="AP141" s="95">
        <f t="shared" si="58"/>
        <v>6096991708.5554237</v>
      </c>
      <c r="AQ141" s="95">
        <f t="shared" si="59"/>
        <v>1362095340.5884161</v>
      </c>
      <c r="AR141" s="95">
        <f t="shared" si="60"/>
        <v>1362095340.5884161</v>
      </c>
      <c r="AS141" s="95">
        <f t="shared" si="61"/>
        <v>2679001638948.2939</v>
      </c>
      <c r="AT141" s="95">
        <f t="shared" si="62"/>
        <v>2679001638948.2939</v>
      </c>
      <c r="AU141" s="95">
        <f t="shared" si="63"/>
        <v>2281698856163.0874</v>
      </c>
      <c r="AV141" s="95">
        <f t="shared" si="64"/>
        <v>2281698856163.0874</v>
      </c>
      <c r="AW141" s="95">
        <f t="shared" si="65"/>
        <v>460875760.91135228</v>
      </c>
      <c r="AX141" s="95">
        <f t="shared" si="66"/>
        <v>771441770782.23206</v>
      </c>
      <c r="AZ141" s="14">
        <f t="shared" si="67"/>
        <v>3.4778758870933189</v>
      </c>
      <c r="BA141" s="14">
        <f t="shared" si="68"/>
        <v>12.945204025241569</v>
      </c>
      <c r="BD141" s="14">
        <v>135</v>
      </c>
      <c r="BE141" s="95">
        <f>求节点(节奏总纲!$E$4:$E$163,M$7:M$166,$BD141)</f>
        <v>246.37173371497724</v>
      </c>
      <c r="BF141" s="95">
        <f>求节点(节奏总纲!$E$4:$E$163,N$7:N$166,$BD141)</f>
        <v>14347.231955844964</v>
      </c>
      <c r="BG141" s="95">
        <f>求节点(节奏总纲!$E$4:$E$163,O$7:O$166,$BD141)</f>
        <v>14347.231955844964</v>
      </c>
      <c r="BH141" s="95">
        <f>求节点(节奏总纲!$E$4:$E$163,P$7:P$166,$BD141)</f>
        <v>2.5000000000000001E-2</v>
      </c>
      <c r="BI141" s="95">
        <f>求节点(节奏总纲!$E$4:$E$163,Q$7:Q$166,$BD141)</f>
        <v>2.5000000000000001E-2</v>
      </c>
      <c r="BJ141" s="95">
        <f>求节点(节奏总纲!$E$4:$E$163,T$7:T$166,$BD141)</f>
        <v>1.4851205093402426</v>
      </c>
      <c r="BK141" s="95">
        <f>求节点(节奏总纲!$E$4:$E$163,U$7:U$166,$BD141)</f>
        <v>10161157169.167133</v>
      </c>
      <c r="BM141" s="14">
        <v>135</v>
      </c>
      <c r="BN141" s="95">
        <f>求节点(节奏总纲!$E$4:$E$163,AF$7:AF$166,$BD141)</f>
        <v>246.37173371497724</v>
      </c>
      <c r="BO141" s="95">
        <f>求节点(节奏总纲!$E$4:$E$163,AG$7:AG$166,$BD141)</f>
        <v>768.2838913311698</v>
      </c>
      <c r="BP141" s="95">
        <f>求节点(节奏总纲!$E$4:$E$163,AH$7:AH$166,$BD141)</f>
        <v>768.2838913311698</v>
      </c>
      <c r="BQ141" s="95">
        <f>求节点(节奏总纲!$E$4:$E$163,AI$7:AI$166,$BD141)</f>
        <v>2.5000000000000001E-2</v>
      </c>
      <c r="BR141" s="95">
        <f>求节点(节奏总纲!$E$4:$E$163,AJ$7:AJ$166,$BD141)</f>
        <v>2.5000000000000001E-2</v>
      </c>
      <c r="BS141" s="95">
        <f>求节点(节奏总纲!$E$4:$E$163,AM$7:AM$166,$BD141)</f>
        <v>6503.0603423856046</v>
      </c>
      <c r="BT141" s="95">
        <f>求节点(节奏总纲!$E$4:$E$163,AN$7:AN$166,$BD141)</f>
        <v>1.6945216349706533</v>
      </c>
      <c r="BU141" s="95">
        <f>求节点(节奏总纲!$E$4:$E$163,AO$7:AO$166,$BD141)</f>
        <v>11590955140.649092</v>
      </c>
    </row>
    <row r="142" spans="12:73" x14ac:dyDescent="0.15">
      <c r="L142" s="14">
        <v>136</v>
      </c>
      <c r="M142" s="91">
        <f>武将属性!$D140</f>
        <v>450.88104477321377</v>
      </c>
      <c r="N142" s="91">
        <f>武将属性!$S140</f>
        <v>29311.899999999998</v>
      </c>
      <c r="O142" s="91">
        <f>武将属性!$S140</f>
        <v>29311.899999999998</v>
      </c>
      <c r="P142" s="92">
        <f>武将属性!$AE140</f>
        <v>2.5000000000000001E-2</v>
      </c>
      <c r="Q142" s="92">
        <f>武将属性!$AE140</f>
        <v>2.5000000000000001E-2</v>
      </c>
      <c r="R142" s="92">
        <f>武将属性!BH140</f>
        <v>0.20347900973209265</v>
      </c>
      <c r="S142" s="92">
        <f t="shared" si="46"/>
        <v>0.20347900973209265</v>
      </c>
      <c r="T142" s="91">
        <f>战法技能效用!AL140</f>
        <v>2.3035962636964236</v>
      </c>
      <c r="U142" s="91">
        <f t="shared" si="47"/>
        <v>160837987560.59808</v>
      </c>
      <c r="V142" s="95">
        <f t="shared" si="48"/>
        <v>1273884066.7792249</v>
      </c>
      <c r="W142" s="95">
        <f t="shared" si="49"/>
        <v>19595119.352528065</v>
      </c>
      <c r="X142" s="95">
        <f t="shared" si="50"/>
        <v>19595119.352528065</v>
      </c>
      <c r="Y142" s="95">
        <f t="shared" si="51"/>
        <v>560361150194.50488</v>
      </c>
      <c r="Z142" s="95">
        <f t="shared" si="52"/>
        <v>560361150194.50488</v>
      </c>
      <c r="AA142" s="95">
        <f t="shared" si="53"/>
        <v>477258160968.86334</v>
      </c>
      <c r="AB142" s="95">
        <f t="shared" si="54"/>
        <v>477258160968.86334</v>
      </c>
      <c r="AC142" s="95">
        <f t="shared" si="55"/>
        <v>347724196967.51892</v>
      </c>
      <c r="AD142" s="91"/>
      <c r="AE142" s="14">
        <v>136</v>
      </c>
      <c r="AF142" s="91">
        <f>武将属性!$D140</f>
        <v>450.88104477321377</v>
      </c>
      <c r="AG142" s="91">
        <f>士兵属性!$D140</f>
        <v>1819.5780356113537</v>
      </c>
      <c r="AH142" s="91">
        <f>士兵属性!$D140</f>
        <v>1819.5780356113537</v>
      </c>
      <c r="AI142" s="92">
        <f>士兵属性!$P140</f>
        <v>2.5000000000000001E-2</v>
      </c>
      <c r="AJ142" s="92">
        <f>士兵属性!$P140</f>
        <v>2.5000000000000001E-2</v>
      </c>
      <c r="AK142" s="92">
        <f>士兵属性!AW140</f>
        <v>0.20347900973209265</v>
      </c>
      <c r="AL142" s="92">
        <f t="shared" si="56"/>
        <v>0.20347900973209265</v>
      </c>
      <c r="AM142" s="91">
        <f>带兵数!$E139</f>
        <v>10726.767223275205</v>
      </c>
      <c r="AN142" s="91">
        <f>战法技能效用!AR140</f>
        <v>5.3779644066262788</v>
      </c>
      <c r="AO142" s="91">
        <f t="shared" si="57"/>
        <v>2126473675882.9141</v>
      </c>
      <c r="AP142" s="95">
        <f t="shared" si="58"/>
        <v>6298363890.3300505</v>
      </c>
      <c r="AQ142" s="95">
        <f t="shared" si="59"/>
        <v>1395931264.0407181</v>
      </c>
      <c r="AR142" s="95">
        <f t="shared" si="60"/>
        <v>1395931264.0407181</v>
      </c>
      <c r="AS142" s="95">
        <f t="shared" si="61"/>
        <v>2770549162179.4116</v>
      </c>
      <c r="AT142" s="95">
        <f t="shared" si="62"/>
        <v>2770549162179.4116</v>
      </c>
      <c r="AU142" s="95">
        <f t="shared" si="63"/>
        <v>2359669647970.0708</v>
      </c>
      <c r="AV142" s="95">
        <f t="shared" si="64"/>
        <v>2359669647970.0708</v>
      </c>
      <c r="AW142" s="95">
        <f t="shared" si="65"/>
        <v>473582732.69141436</v>
      </c>
      <c r="AX142" s="95">
        <f t="shared" si="66"/>
        <v>796494212050.72485</v>
      </c>
      <c r="AZ142" s="14">
        <f t="shared" si="67"/>
        <v>3.5471628747134525</v>
      </c>
      <c r="BA142" s="14">
        <f t="shared" si="68"/>
        <v>13.22121538658107</v>
      </c>
      <c r="BD142" s="14">
        <v>136</v>
      </c>
      <c r="BE142" s="95">
        <f>求节点(节奏总纲!$E$4:$E$163,M$7:M$166,$BD142)</f>
        <v>246.77213175530534</v>
      </c>
      <c r="BF142" s="95">
        <f>求节点(节奏总纲!$E$4:$E$163,N$7:N$166,$BD142)</f>
        <v>14387.970801975984</v>
      </c>
      <c r="BG142" s="95">
        <f>求节点(节奏总纲!$E$4:$E$163,O$7:O$166,$BD142)</f>
        <v>14387.970801975984</v>
      </c>
      <c r="BH142" s="95">
        <f>求节点(节奏总纲!$E$4:$E$163,P$7:P$166,$BD142)</f>
        <v>2.5000000000000001E-2</v>
      </c>
      <c r="BI142" s="95">
        <f>求节点(节奏总纲!$E$4:$E$163,Q$7:Q$166,$BD142)</f>
        <v>2.5000000000000001E-2</v>
      </c>
      <c r="BJ142" s="95">
        <f>求节点(节奏总纲!$E$4:$E$163,T$7:T$166,$BD142)</f>
        <v>1.4864097633603166</v>
      </c>
      <c r="BK142" s="95">
        <f>求节点(节奏总纲!$E$4:$E$163,U$7:U$166,$BD142)</f>
        <v>10251135677.98798</v>
      </c>
      <c r="BM142" s="14">
        <v>136</v>
      </c>
      <c r="BN142" s="95">
        <f>求节点(节奏总纲!$E$4:$E$163,AF$7:AF$166,$BD142)</f>
        <v>246.77213175530534</v>
      </c>
      <c r="BO142" s="95">
        <f>求节点(节奏总纲!$E$4:$E$163,AG$7:AG$166,$BD142)</f>
        <v>770.34990442446599</v>
      </c>
      <c r="BP142" s="95">
        <f>求节点(节奏总纲!$E$4:$E$163,AH$7:AH$166,$BD142)</f>
        <v>770.34990442446599</v>
      </c>
      <c r="BQ142" s="95">
        <f>求节点(节奏总纲!$E$4:$E$163,AI$7:AI$166,$BD142)</f>
        <v>2.5000000000000001E-2</v>
      </c>
      <c r="BR142" s="95">
        <f>求节点(节奏总纲!$E$4:$E$163,AJ$7:AJ$166,$BD142)</f>
        <v>2.5000000000000001E-2</v>
      </c>
      <c r="BS142" s="95">
        <f>求节点(节奏总纲!$E$4:$E$163,AM$7:AM$166,$BD142)</f>
        <v>6510.1866826505639</v>
      </c>
      <c r="BT142" s="95">
        <f>求节点(节奏总纲!$E$4:$E$163,AN$7:AN$166,$BD142)</f>
        <v>1.6996307837468245</v>
      </c>
      <c r="BU142" s="95">
        <f>求节点(节奏总纲!$E$4:$E$163,AO$7:AO$166,$BD142)</f>
        <v>11748948478.035389</v>
      </c>
    </row>
    <row r="143" spans="12:73" x14ac:dyDescent="0.15">
      <c r="L143" s="14">
        <v>137</v>
      </c>
      <c r="M143" s="91">
        <f>武将属性!$D141</f>
        <v>451.37986644633855</v>
      </c>
      <c r="N143" s="91">
        <f>武将属性!$S141</f>
        <v>29475.699999999997</v>
      </c>
      <c r="O143" s="91">
        <f>武将属性!$S141</f>
        <v>29475.699999999997</v>
      </c>
      <c r="P143" s="92">
        <f>武将属性!$AE141</f>
        <v>2.5000000000000001E-2</v>
      </c>
      <c r="Q143" s="92">
        <f>武将属性!$AE141</f>
        <v>2.5000000000000001E-2</v>
      </c>
      <c r="R143" s="92">
        <f>武将属性!BH141</f>
        <v>0.20347900973209265</v>
      </c>
      <c r="S143" s="92">
        <f t="shared" si="46"/>
        <v>0.20347900973209265</v>
      </c>
      <c r="T143" s="91">
        <f>战法技能效用!AL141</f>
        <v>2.3067572527480964</v>
      </c>
      <c r="U143" s="91">
        <f t="shared" si="47"/>
        <v>163132258197.00577</v>
      </c>
      <c r="V143" s="95">
        <f t="shared" si="48"/>
        <v>1300373736.9172628</v>
      </c>
      <c r="W143" s="95">
        <f t="shared" si="49"/>
        <v>19913437.974332765</v>
      </c>
      <c r="X143" s="95">
        <f t="shared" si="50"/>
        <v>19913437.974332765</v>
      </c>
      <c r="Y143" s="95">
        <f t="shared" si="51"/>
        <v>572646364585.40503</v>
      </c>
      <c r="Z143" s="95">
        <f t="shared" si="52"/>
        <v>572646364585.40503</v>
      </c>
      <c r="AA143" s="95">
        <f t="shared" si="53"/>
        <v>487721446700.34949</v>
      </c>
      <c r="AB143" s="95">
        <f t="shared" si="54"/>
        <v>487721446700.34949</v>
      </c>
      <c r="AC143" s="95">
        <f t="shared" si="55"/>
        <v>355007930027.06329</v>
      </c>
      <c r="AD143" s="91"/>
      <c r="AE143" s="14">
        <v>137</v>
      </c>
      <c r="AF143" s="91">
        <f>武将属性!$D141</f>
        <v>451.37986644633855</v>
      </c>
      <c r="AG143" s="91">
        <f>士兵属性!$D141</f>
        <v>1836.0851038297026</v>
      </c>
      <c r="AH143" s="91">
        <f>士兵属性!$D141</f>
        <v>1836.0851038297026</v>
      </c>
      <c r="AI143" s="92">
        <f>士兵属性!$P141</f>
        <v>2.5000000000000001E-2</v>
      </c>
      <c r="AJ143" s="92">
        <f>士兵属性!$P141</f>
        <v>2.5000000000000001E-2</v>
      </c>
      <c r="AK143" s="92">
        <f>士兵属性!AW141</f>
        <v>0.20347900973209265</v>
      </c>
      <c r="AL143" s="92">
        <f t="shared" si="56"/>
        <v>0.20347900973209265</v>
      </c>
      <c r="AM143" s="91">
        <f>带兵数!$E140</f>
        <v>10794.47271689071</v>
      </c>
      <c r="AN143" s="91">
        <f>战法技能效用!AR141</f>
        <v>5.3884327114307364</v>
      </c>
      <c r="AO143" s="91">
        <f t="shared" si="57"/>
        <v>2202287836161.0234</v>
      </c>
      <c r="AP143" s="95">
        <f t="shared" si="58"/>
        <v>6504697073.104434</v>
      </c>
      <c r="AQ143" s="95">
        <f t="shared" si="59"/>
        <v>1430281252.3158684</v>
      </c>
      <c r="AR143" s="95">
        <f t="shared" si="60"/>
        <v>1430281252.3158684</v>
      </c>
      <c r="AS143" s="95">
        <f t="shared" si="61"/>
        <v>2864477362079.7749</v>
      </c>
      <c r="AT143" s="95">
        <f t="shared" si="62"/>
        <v>2864477362079.7749</v>
      </c>
      <c r="AU143" s="95">
        <f t="shared" si="63"/>
        <v>2439668056018.1714</v>
      </c>
      <c r="AV143" s="95">
        <f t="shared" si="64"/>
        <v>2439668056018.1714</v>
      </c>
      <c r="AW143" s="95">
        <f t="shared" si="65"/>
        <v>486567184.9917829</v>
      </c>
      <c r="AX143" s="95">
        <f t="shared" si="66"/>
        <v>822147847613.75977</v>
      </c>
      <c r="AZ143" s="14">
        <f t="shared" si="67"/>
        <v>3.6170141851523154</v>
      </c>
      <c r="BA143" s="14">
        <f t="shared" si="68"/>
        <v>13.500014408563159</v>
      </c>
      <c r="BD143" s="14">
        <v>137</v>
      </c>
      <c r="BE143" s="95">
        <f>求节点(节奏总纲!$E$4:$E$163,M$7:M$166,$BD143)</f>
        <v>247.15630387006834</v>
      </c>
      <c r="BF143" s="95">
        <f>求节点(节奏总纲!$E$4:$E$163,N$7:N$166,$BD143)</f>
        <v>14427.085946616629</v>
      </c>
      <c r="BG143" s="95">
        <f>求节点(节奏总纲!$E$4:$E$163,O$7:O$166,$BD143)</f>
        <v>14427.085946616629</v>
      </c>
      <c r="BH143" s="95">
        <f>求节点(节奏总纲!$E$4:$E$163,P$7:P$166,$BD143)</f>
        <v>2.5000000000000001E-2</v>
      </c>
      <c r="BI143" s="95">
        <f>求节点(节奏总纲!$E$4:$E$163,Q$7:Q$166,$BD143)</f>
        <v>2.5000000000000001E-2</v>
      </c>
      <c r="BJ143" s="95">
        <f>求节点(节奏总纲!$E$4:$E$163,T$7:T$166,$BD143)</f>
        <v>1.4876315575282062</v>
      </c>
      <c r="BK143" s="95">
        <f>求节点(节奏总纲!$E$4:$E$163,U$7:U$166,$BD143)</f>
        <v>10339704541.169693</v>
      </c>
      <c r="BM143" s="14">
        <v>137</v>
      </c>
      <c r="BN143" s="95">
        <f>求节点(节奏总纲!$E$4:$E$163,AF$7:AF$166,$BD143)</f>
        <v>247.15630387006834</v>
      </c>
      <c r="BO143" s="95">
        <f>求节点(节奏总纲!$E$4:$E$163,AG$7:AG$166,$BD143)</f>
        <v>772.35085919536527</v>
      </c>
      <c r="BP143" s="95">
        <f>求节点(节奏总纲!$E$4:$E$163,AH$7:AH$166,$BD143)</f>
        <v>772.35085919536527</v>
      </c>
      <c r="BQ143" s="95">
        <f>求节点(节奏总纲!$E$4:$E$163,AI$7:AI$166,$BD143)</f>
        <v>2.5000000000000001E-2</v>
      </c>
      <c r="BR143" s="95">
        <f>求节点(节奏总纲!$E$4:$E$163,AJ$7:AJ$166,$BD143)</f>
        <v>2.5000000000000001E-2</v>
      </c>
      <c r="BS143" s="95">
        <f>求节点(节奏总纲!$E$4:$E$163,AM$7:AM$166,$BD143)</f>
        <v>6517.1948851672223</v>
      </c>
      <c r="BT143" s="95">
        <f>求节点(节奏总纲!$E$4:$E$163,AN$7:AN$166,$BD143)</f>
        <v>1.7045927358637611</v>
      </c>
      <c r="BU143" s="95">
        <f>求节点(节奏总纲!$E$4:$E$163,AO$7:AO$166,$BD143)</f>
        <v>11909277761.001339</v>
      </c>
    </row>
    <row r="144" spans="12:73" x14ac:dyDescent="0.15">
      <c r="L144" s="14">
        <v>138</v>
      </c>
      <c r="M144" s="91">
        <f>武将属性!$D142</f>
        <v>452.33908109768475</v>
      </c>
      <c r="N144" s="91">
        <f>武将属性!$S142</f>
        <v>29639.5</v>
      </c>
      <c r="O144" s="91">
        <f>武将属性!$S142</f>
        <v>29639.5</v>
      </c>
      <c r="P144" s="92">
        <f>武将属性!$AE142</f>
        <v>2.5000000000000001E-2</v>
      </c>
      <c r="Q144" s="92">
        <f>武将属性!$AE142</f>
        <v>2.5000000000000001E-2</v>
      </c>
      <c r="R144" s="92">
        <f>武将属性!BH142</f>
        <v>0.20347900973209265</v>
      </c>
      <c r="S144" s="92">
        <f t="shared" si="46"/>
        <v>0.20347900973209265</v>
      </c>
      <c r="T144" s="91">
        <f>战法技能效用!AL142</f>
        <v>2.3099186437847745</v>
      </c>
      <c r="U144" s="91">
        <f t="shared" si="47"/>
        <v>165617138002.43256</v>
      </c>
      <c r="V144" s="95">
        <f t="shared" si="48"/>
        <v>1327370535.9128447</v>
      </c>
      <c r="W144" s="95">
        <f t="shared" si="49"/>
        <v>20257479.663656864</v>
      </c>
      <c r="X144" s="95">
        <f t="shared" si="50"/>
        <v>20257479.663656864</v>
      </c>
      <c r="Y144" s="95">
        <f t="shared" si="51"/>
        <v>585777139991.17822</v>
      </c>
      <c r="Z144" s="95">
        <f t="shared" si="52"/>
        <v>585777139991.17822</v>
      </c>
      <c r="AA144" s="95">
        <f t="shared" si="53"/>
        <v>498904894589.41028</v>
      </c>
      <c r="AB144" s="95">
        <f t="shared" si="54"/>
        <v>498904894589.41028</v>
      </c>
      <c r="AC144" s="95">
        <f t="shared" si="55"/>
        <v>362801405779.80902</v>
      </c>
      <c r="AD144" s="91"/>
      <c r="AE144" s="14">
        <v>138</v>
      </c>
      <c r="AF144" s="91">
        <f>武将属性!$D142</f>
        <v>452.33908109768475</v>
      </c>
      <c r="AG144" s="91">
        <f>士兵属性!$D142</f>
        <v>1852.6815051884016</v>
      </c>
      <c r="AH144" s="91">
        <f>士兵属性!$D142</f>
        <v>1852.6815051884016</v>
      </c>
      <c r="AI144" s="92">
        <f>士兵属性!$P142</f>
        <v>2.5000000000000001E-2</v>
      </c>
      <c r="AJ144" s="92">
        <f>士兵属性!$P142</f>
        <v>2.5000000000000001E-2</v>
      </c>
      <c r="AK144" s="92">
        <f>士兵属性!AW142</f>
        <v>0.20347900973209265</v>
      </c>
      <c r="AL144" s="92">
        <f t="shared" si="56"/>
        <v>0.20347900973209265</v>
      </c>
      <c r="AM144" s="91">
        <f>带兵数!$E141</f>
        <v>10862.773600181163</v>
      </c>
      <c r="AN144" s="91">
        <f>战法技能效用!AR142</f>
        <v>5.3989009496451041</v>
      </c>
      <c r="AO144" s="91">
        <f t="shared" si="57"/>
        <v>2283035379704.1675</v>
      </c>
      <c r="AP144" s="95">
        <f t="shared" si="58"/>
        <v>6717609445.549511</v>
      </c>
      <c r="AQ144" s="95">
        <f t="shared" si="59"/>
        <v>1466976273.3537474</v>
      </c>
      <c r="AR144" s="95">
        <f t="shared" si="60"/>
        <v>1466976273.3537474</v>
      </c>
      <c r="AS144" s="95">
        <f t="shared" si="61"/>
        <v>2964524179290.7256</v>
      </c>
      <c r="AT144" s="95">
        <f t="shared" si="62"/>
        <v>2964524179290.7256</v>
      </c>
      <c r="AU144" s="95">
        <f t="shared" si="63"/>
        <v>2524877674808.3267</v>
      </c>
      <c r="AV144" s="95">
        <f t="shared" si="64"/>
        <v>2524877674808.3267</v>
      </c>
      <c r="AW144" s="95">
        <f t="shared" si="65"/>
        <v>500395186.39095378</v>
      </c>
      <c r="AX144" s="95">
        <f t="shared" si="66"/>
        <v>849470817435.74402</v>
      </c>
      <c r="AZ144" s="14">
        <f t="shared" si="67"/>
        <v>3.6883423844655492</v>
      </c>
      <c r="BA144" s="14">
        <f t="shared" si="68"/>
        <v>13.785018913143123</v>
      </c>
      <c r="BD144" s="14">
        <v>138</v>
      </c>
      <c r="BE144" s="95">
        <f>求节点(节奏总纲!$E$4:$E$163,M$7:M$166,$BD144)</f>
        <v>247.54047598483137</v>
      </c>
      <c r="BF144" s="95">
        <f>求节点(节奏总纲!$E$4:$E$163,N$7:N$166,$BD144)</f>
        <v>14466.201091257273</v>
      </c>
      <c r="BG144" s="95">
        <f>求节点(节奏总纲!$E$4:$E$163,O$7:O$166,$BD144)</f>
        <v>14466.201091257273</v>
      </c>
      <c r="BH144" s="95">
        <f>求节点(节奏总纲!$E$4:$E$163,P$7:P$166,$BD144)</f>
        <v>2.5000000000000001E-2</v>
      </c>
      <c r="BI144" s="95">
        <f>求节点(节奏总纲!$E$4:$E$163,Q$7:Q$166,$BD144)</f>
        <v>2.5000000000000001E-2</v>
      </c>
      <c r="BJ144" s="95">
        <f>求节点(节奏总纲!$E$4:$E$163,T$7:T$166,$BD144)</f>
        <v>1.4888533516960958</v>
      </c>
      <c r="BK144" s="95">
        <f>求节点(节奏总纲!$E$4:$E$163,U$7:U$166,$BD144)</f>
        <v>10428273404.351406</v>
      </c>
      <c r="BM144" s="14">
        <v>138</v>
      </c>
      <c r="BN144" s="95">
        <f>求节点(节奏总纲!$E$4:$E$163,AF$7:AF$166,$BD144)</f>
        <v>247.54047598483137</v>
      </c>
      <c r="BO144" s="95">
        <f>求节点(节奏总纲!$E$4:$E$163,AG$7:AG$166,$BD144)</f>
        <v>774.35181396626456</v>
      </c>
      <c r="BP144" s="95">
        <f>求节点(节奏总纲!$E$4:$E$163,AH$7:AH$166,$BD144)</f>
        <v>774.35181396626456</v>
      </c>
      <c r="BQ144" s="95">
        <f>求节点(节奏总纲!$E$4:$E$163,AI$7:AI$166,$BD144)</f>
        <v>2.5000000000000001E-2</v>
      </c>
      <c r="BR144" s="95">
        <f>求节点(节奏总纲!$E$4:$E$163,AJ$7:AJ$166,$BD144)</f>
        <v>2.5000000000000001E-2</v>
      </c>
      <c r="BS144" s="95">
        <f>求节点(节奏总纲!$E$4:$E$163,AM$7:AM$166,$BD144)</f>
        <v>6524.2030876838817</v>
      </c>
      <c r="BT144" s="95">
        <f>求节点(节奏总纲!$E$4:$E$163,AN$7:AN$166,$BD144)</f>
        <v>1.7095546879806978</v>
      </c>
      <c r="BU144" s="95">
        <f>求节点(节奏总纲!$E$4:$E$163,AO$7:AO$166,$BD144)</f>
        <v>12069607043.967291</v>
      </c>
    </row>
    <row r="145" spans="12:73" x14ac:dyDescent="0.15">
      <c r="L145" s="14">
        <v>139</v>
      </c>
      <c r="M145" s="91">
        <f>武将属性!$D143</f>
        <v>454.40532726212871</v>
      </c>
      <c r="N145" s="91">
        <f>武将属性!$S143</f>
        <v>29803.300000000003</v>
      </c>
      <c r="O145" s="91">
        <f>武将属性!$S143</f>
        <v>29803.300000000003</v>
      </c>
      <c r="P145" s="92">
        <f>武将属性!$AE143</f>
        <v>2.5000000000000001E-2</v>
      </c>
      <c r="Q145" s="92">
        <f>武将属性!$AE143</f>
        <v>2.5000000000000001E-2</v>
      </c>
      <c r="R145" s="92">
        <f>武将属性!BH143</f>
        <v>0.20347900973209265</v>
      </c>
      <c r="S145" s="92">
        <f t="shared" si="46"/>
        <v>0.20347900973209265</v>
      </c>
      <c r="T145" s="91">
        <f>战法技能效用!AL143</f>
        <v>2.3130804358688728</v>
      </c>
      <c r="U145" s="91">
        <f t="shared" si="47"/>
        <v>168539174490.47461</v>
      </c>
      <c r="V145" s="95">
        <f t="shared" si="48"/>
        <v>1354707108.7522216</v>
      </c>
      <c r="W145" s="95">
        <f t="shared" si="49"/>
        <v>20654965.292329554</v>
      </c>
      <c r="X145" s="95">
        <f t="shared" si="50"/>
        <v>20654965.292329554</v>
      </c>
      <c r="Y145" s="95">
        <f t="shared" si="51"/>
        <v>600571831314.03467</v>
      </c>
      <c r="Z145" s="95">
        <f t="shared" si="52"/>
        <v>600571831314.03467</v>
      </c>
      <c r="AA145" s="95">
        <f t="shared" si="53"/>
        <v>511505495416.9259</v>
      </c>
      <c r="AB145" s="95">
        <f t="shared" si="54"/>
        <v>511505495416.9259</v>
      </c>
      <c r="AC145" s="95">
        <f t="shared" si="55"/>
        <v>371609527153.20642</v>
      </c>
      <c r="AD145" s="91"/>
      <c r="AE145" s="14">
        <v>139</v>
      </c>
      <c r="AF145" s="91">
        <f>武将属性!$D143</f>
        <v>454.40532726212871</v>
      </c>
      <c r="AG145" s="91">
        <f>士兵属性!$D143</f>
        <v>1869.3672396874506</v>
      </c>
      <c r="AH145" s="91">
        <f>士兵属性!$D143</f>
        <v>1869.3672396874506</v>
      </c>
      <c r="AI145" s="92">
        <f>士兵属性!$P143</f>
        <v>2.5000000000000001E-2</v>
      </c>
      <c r="AJ145" s="92">
        <f>士兵属性!$P143</f>
        <v>2.5000000000000001E-2</v>
      </c>
      <c r="AK145" s="92">
        <f>士兵属性!AW143</f>
        <v>0.20347900973209265</v>
      </c>
      <c r="AL145" s="92">
        <f t="shared" si="56"/>
        <v>0.20347900973209265</v>
      </c>
      <c r="AM145" s="91">
        <f>带兵数!$E142</f>
        <v>10929.711634638872</v>
      </c>
      <c r="AN145" s="91">
        <f>战法技能效用!AR143</f>
        <v>5.4093691214246968</v>
      </c>
      <c r="AO145" s="91">
        <f t="shared" si="57"/>
        <v>2371567066693.7261</v>
      </c>
      <c r="AP145" s="95">
        <f t="shared" si="58"/>
        <v>6935011730.0157433</v>
      </c>
      <c r="AQ145" s="95">
        <f t="shared" si="59"/>
        <v>1507790422.0528631</v>
      </c>
      <c r="AR145" s="95">
        <f t="shared" si="60"/>
        <v>1507790422.0528631</v>
      </c>
      <c r="AS145" s="95">
        <f t="shared" si="61"/>
        <v>3074445146092.2002</v>
      </c>
      <c r="AT145" s="95">
        <f t="shared" si="62"/>
        <v>3074445146092.2002</v>
      </c>
      <c r="AU145" s="95">
        <f t="shared" si="63"/>
        <v>2618497081595.1499</v>
      </c>
      <c r="AV145" s="95">
        <f t="shared" si="64"/>
        <v>2618497081595.1499</v>
      </c>
      <c r="AW145" s="95">
        <f t="shared" si="65"/>
        <v>515770976.12845969</v>
      </c>
      <c r="AX145" s="95">
        <f t="shared" si="66"/>
        <v>879529315881.74951</v>
      </c>
      <c r="AZ145" s="14">
        <f t="shared" si="67"/>
        <v>3.7598276795853747</v>
      </c>
      <c r="BA145" s="14">
        <f t="shared" si="68"/>
        <v>14.071310565412558</v>
      </c>
      <c r="BD145" s="14">
        <v>139</v>
      </c>
      <c r="BE145" s="95">
        <f>求节点(节奏总纲!$E$4:$E$163,M$7:M$166,$BD145)</f>
        <v>247.92464809959441</v>
      </c>
      <c r="BF145" s="95">
        <f>求节点(节奏总纲!$E$4:$E$163,N$7:N$166,$BD145)</f>
        <v>14505.316235897919</v>
      </c>
      <c r="BG145" s="95">
        <f>求节点(节奏总纲!$E$4:$E$163,O$7:O$166,$BD145)</f>
        <v>14505.316235897919</v>
      </c>
      <c r="BH145" s="95">
        <f>求节点(节奏总纲!$E$4:$E$163,P$7:P$166,$BD145)</f>
        <v>2.5000000000000001E-2</v>
      </c>
      <c r="BI145" s="95">
        <f>求节点(节奏总纲!$E$4:$E$163,Q$7:Q$166,$BD145)</f>
        <v>2.5000000000000001E-2</v>
      </c>
      <c r="BJ145" s="95">
        <f>求节点(节奏总纲!$E$4:$E$163,T$7:T$166,$BD145)</f>
        <v>1.4900751458639854</v>
      </c>
      <c r="BK145" s="95">
        <f>求节点(节奏总纲!$E$4:$E$163,U$7:U$166,$BD145)</f>
        <v>10516842267.533119</v>
      </c>
      <c r="BM145" s="14">
        <v>139</v>
      </c>
      <c r="BN145" s="95">
        <f>求节点(节奏总纲!$E$4:$E$163,AF$7:AF$166,$BD145)</f>
        <v>247.92464809959441</v>
      </c>
      <c r="BO145" s="95">
        <f>求节点(节奏总纲!$E$4:$E$163,AG$7:AG$166,$BD145)</f>
        <v>776.35276873716384</v>
      </c>
      <c r="BP145" s="95">
        <f>求节点(节奏总纲!$E$4:$E$163,AH$7:AH$166,$BD145)</f>
        <v>776.35276873716384</v>
      </c>
      <c r="BQ145" s="95">
        <f>求节点(节奏总纲!$E$4:$E$163,AI$7:AI$166,$BD145)</f>
        <v>2.5000000000000001E-2</v>
      </c>
      <c r="BR145" s="95">
        <f>求节点(节奏总纲!$E$4:$E$163,AJ$7:AJ$166,$BD145)</f>
        <v>2.5000000000000001E-2</v>
      </c>
      <c r="BS145" s="95">
        <f>求节点(节奏总纲!$E$4:$E$163,AM$7:AM$166,$BD145)</f>
        <v>6531.2112902005401</v>
      </c>
      <c r="BT145" s="95">
        <f>求节点(节奏总纲!$E$4:$E$163,AN$7:AN$166,$BD145)</f>
        <v>1.7145166400976344</v>
      </c>
      <c r="BU145" s="95">
        <f>求节点(节奏总纲!$E$4:$E$163,AO$7:AO$166,$BD145)</f>
        <v>12229936326.933243</v>
      </c>
    </row>
    <row r="146" spans="12:73" x14ac:dyDescent="0.15">
      <c r="L146" s="14">
        <v>140</v>
      </c>
      <c r="M146" s="91">
        <f>武将属性!$D144</f>
        <v>456.47157342657272</v>
      </c>
      <c r="N146" s="91">
        <f>武将属性!$S144</f>
        <v>29967.1</v>
      </c>
      <c r="O146" s="91">
        <f>武将属性!$S144</f>
        <v>29967.1</v>
      </c>
      <c r="P146" s="92">
        <f>武将属性!$AE144</f>
        <v>2.5000000000000001E-2</v>
      </c>
      <c r="Q146" s="92">
        <f>武将属性!$AE144</f>
        <v>2.5000000000000001E-2</v>
      </c>
      <c r="R146" s="92">
        <f>武将属性!BH144</f>
        <v>0.20347900973209265</v>
      </c>
      <c r="S146" s="92">
        <f t="shared" si="46"/>
        <v>0.20347900973209265</v>
      </c>
      <c r="T146" s="91">
        <f>战法技能效用!AL144</f>
        <v>2.3154327455629926</v>
      </c>
      <c r="U146" s="91">
        <f t="shared" si="47"/>
        <v>171414831441.77078</v>
      </c>
      <c r="V146" s="95">
        <f t="shared" si="48"/>
        <v>1382180820.0305624</v>
      </c>
      <c r="W146" s="95">
        <f t="shared" si="49"/>
        <v>21053964.303498883</v>
      </c>
      <c r="X146" s="95">
        <f t="shared" si="50"/>
        <v>21053964.303498883</v>
      </c>
      <c r="Y146" s="95">
        <f t="shared" si="51"/>
        <v>615537808467.68921</v>
      </c>
      <c r="Z146" s="95">
        <f t="shared" si="52"/>
        <v>615537808467.68921</v>
      </c>
      <c r="AA146" s="95">
        <f t="shared" si="53"/>
        <v>524251979949.2243</v>
      </c>
      <c r="AB146" s="95">
        <f t="shared" si="54"/>
        <v>524251979949.2243</v>
      </c>
      <c r="AC146" s="95">
        <f t="shared" si="55"/>
        <v>380599639382.66766</v>
      </c>
      <c r="AD146" s="91"/>
      <c r="AE146" s="14">
        <v>140</v>
      </c>
      <c r="AF146" s="91">
        <f>武将属性!$D144</f>
        <v>456.47157342657272</v>
      </c>
      <c r="AG146" s="91">
        <f>士兵属性!$D144</f>
        <v>1886.1422893946842</v>
      </c>
      <c r="AH146" s="91">
        <f>士兵属性!$D144</f>
        <v>1886.1422893946842</v>
      </c>
      <c r="AI146" s="92">
        <f>士兵属性!$P144</f>
        <v>2.5000000000000001E-2</v>
      </c>
      <c r="AJ146" s="92">
        <f>士兵属性!$P144</f>
        <v>2.5000000000000001E-2</v>
      </c>
      <c r="AK146" s="92">
        <f>士兵属性!AW144</f>
        <v>0.20347900973209265</v>
      </c>
      <c r="AL146" s="92">
        <f t="shared" si="56"/>
        <v>0.20347900973209265</v>
      </c>
      <c r="AM146" s="91">
        <f>带兵数!$E143</f>
        <v>10998.073313452514</v>
      </c>
      <c r="AN146" s="91">
        <f>战法技能效用!AR144</f>
        <v>5.4196565842954909</v>
      </c>
      <c r="AO146" s="91">
        <f t="shared" si="57"/>
        <v>2463622842794.1958</v>
      </c>
      <c r="AP146" s="95">
        <f t="shared" si="58"/>
        <v>7159620997.7590513</v>
      </c>
      <c r="AQ146" s="95">
        <f t="shared" si="59"/>
        <v>1549795199.1574941</v>
      </c>
      <c r="AR146" s="95">
        <f t="shared" si="60"/>
        <v>1549795199.1574941</v>
      </c>
      <c r="AS146" s="95">
        <f t="shared" si="61"/>
        <v>3188452158034.1494</v>
      </c>
      <c r="AT146" s="95">
        <f t="shared" si="62"/>
        <v>3188452158034.1494</v>
      </c>
      <c r="AU146" s="95">
        <f t="shared" si="63"/>
        <v>2715596562596.0781</v>
      </c>
      <c r="AV146" s="95">
        <f t="shared" si="64"/>
        <v>2715596562596.0781</v>
      </c>
      <c r="AW146" s="95">
        <f t="shared" si="65"/>
        <v>531572063.89164835</v>
      </c>
      <c r="AX146" s="95">
        <f t="shared" si="66"/>
        <v>910682441232.98328</v>
      </c>
      <c r="AZ146" s="14">
        <f t="shared" si="67"/>
        <v>3.8333871141433584</v>
      </c>
      <c r="BA146" s="14">
        <f t="shared" si="68"/>
        <v>14.37228518718395</v>
      </c>
      <c r="BD146" s="14">
        <v>140</v>
      </c>
      <c r="BE146" s="95">
        <f>求节点(节奏总纲!$E$4:$E$163,M$7:M$166,$BD146)</f>
        <v>248.30882021435741</v>
      </c>
      <c r="BF146" s="95">
        <f>求节点(节奏总纲!$E$4:$E$163,N$7:N$166,$BD146)</f>
        <v>14544.431380538565</v>
      </c>
      <c r="BG146" s="95">
        <f>求节点(节奏总纲!$E$4:$E$163,O$7:O$166,$BD146)</f>
        <v>14544.431380538565</v>
      </c>
      <c r="BH146" s="95">
        <f>求节点(节奏总纲!$E$4:$E$163,P$7:P$166,$BD146)</f>
        <v>2.5000000000000001E-2</v>
      </c>
      <c r="BI146" s="95">
        <f>求节点(节奏总纲!$E$4:$E$163,Q$7:Q$166,$BD146)</f>
        <v>2.5000000000000001E-2</v>
      </c>
      <c r="BJ146" s="95">
        <f>求节点(节奏总纲!$E$4:$E$163,T$7:T$166,$BD146)</f>
        <v>1.491296940031875</v>
      </c>
      <c r="BK146" s="95">
        <f>求节点(节奏总纲!$E$4:$E$163,U$7:U$166,$BD146)</f>
        <v>10605411130.714832</v>
      </c>
      <c r="BM146" s="14">
        <v>140</v>
      </c>
      <c r="BN146" s="95">
        <f>求节点(节奏总纲!$E$4:$E$163,AF$7:AF$166,$BD146)</f>
        <v>248.30882021435741</v>
      </c>
      <c r="BO146" s="95">
        <f>求节点(节奏总纲!$E$4:$E$163,AG$7:AG$166,$BD146)</f>
        <v>778.35372350806313</v>
      </c>
      <c r="BP146" s="95">
        <f>求节点(节奏总纲!$E$4:$E$163,AH$7:AH$166,$BD146)</f>
        <v>778.35372350806313</v>
      </c>
      <c r="BQ146" s="95">
        <f>求节点(节奏总纲!$E$4:$E$163,AI$7:AI$166,$BD146)</f>
        <v>2.5000000000000001E-2</v>
      </c>
      <c r="BR146" s="95">
        <f>求节点(节奏总纲!$E$4:$E$163,AJ$7:AJ$166,$BD146)</f>
        <v>2.5000000000000001E-2</v>
      </c>
      <c r="BS146" s="95">
        <f>求节点(节奏总纲!$E$4:$E$163,AM$7:AM$166,$BD146)</f>
        <v>6538.2194927171995</v>
      </c>
      <c r="BT146" s="95">
        <f>求节点(节奏总纲!$E$4:$E$163,AN$7:AN$166,$BD146)</f>
        <v>1.719478592214571</v>
      </c>
      <c r="BU146" s="95">
        <f>求节点(节奏总纲!$E$4:$E$163,AO$7:AO$166,$BD146)</f>
        <v>12390265609.899193</v>
      </c>
    </row>
    <row r="147" spans="12:73" x14ac:dyDescent="0.15">
      <c r="L147" s="14">
        <v>141</v>
      </c>
      <c r="M147" s="91">
        <f>武将属性!$D145</f>
        <v>458.53781959101678</v>
      </c>
      <c r="N147" s="91">
        <f>武将属性!$S145</f>
        <v>30130.9</v>
      </c>
      <c r="O147" s="91">
        <f>武将属性!$S145</f>
        <v>30130.9</v>
      </c>
      <c r="P147" s="92">
        <f>武将属性!$AE145</f>
        <v>2.5000000000000001E-2</v>
      </c>
      <c r="Q147" s="92">
        <f>武将属性!$AE145</f>
        <v>2.5000000000000001E-2</v>
      </c>
      <c r="R147" s="92">
        <f>武将属性!BH145</f>
        <v>0.20347900973209265</v>
      </c>
      <c r="S147" s="92">
        <f t="shared" si="46"/>
        <v>0.20347900973209265</v>
      </c>
      <c r="T147" s="91">
        <f>战法技能效用!AL145</f>
        <v>2.3177068319235894</v>
      </c>
      <c r="U147" s="91">
        <f t="shared" si="47"/>
        <v>174317168695.06674</v>
      </c>
      <c r="V147" s="95">
        <f t="shared" si="48"/>
        <v>1410376983.2147281</v>
      </c>
      <c r="W147" s="95">
        <f t="shared" si="49"/>
        <v>21463387.641412549</v>
      </c>
      <c r="X147" s="95">
        <f t="shared" si="50"/>
        <v>21463387.641412549</v>
      </c>
      <c r="Y147" s="95">
        <f t="shared" si="51"/>
        <v>630937743106.96338</v>
      </c>
      <c r="Z147" s="95">
        <f t="shared" si="52"/>
        <v>630937743106.96338</v>
      </c>
      <c r="AA147" s="95">
        <f t="shared" si="53"/>
        <v>537368064964.0929</v>
      </c>
      <c r="AB147" s="95">
        <f t="shared" si="54"/>
        <v>537368064964.0929</v>
      </c>
      <c r="AC147" s="95">
        <f t="shared" si="55"/>
        <v>389854329780.95746</v>
      </c>
      <c r="AD147" s="91"/>
      <c r="AE147" s="14">
        <v>141</v>
      </c>
      <c r="AF147" s="91">
        <f>武将属性!$D145</f>
        <v>458.53781959101678</v>
      </c>
      <c r="AG147" s="91">
        <f>士兵属性!$D145</f>
        <v>1903.0066419871096</v>
      </c>
      <c r="AH147" s="91">
        <f>士兵属性!$D145</f>
        <v>1903.0066419871096</v>
      </c>
      <c r="AI147" s="92">
        <f>士兵属性!$P145</f>
        <v>2.5000000000000001E-2</v>
      </c>
      <c r="AJ147" s="92">
        <f>士兵属性!$P145</f>
        <v>2.5000000000000001E-2</v>
      </c>
      <c r="AK147" s="92">
        <f>士兵属性!AW145</f>
        <v>0.20347900973209265</v>
      </c>
      <c r="AL147" s="92">
        <f t="shared" si="56"/>
        <v>0.20347900973209265</v>
      </c>
      <c r="AM147" s="91">
        <f>带兵数!$E144</f>
        <v>11062.568268990493</v>
      </c>
      <c r="AN147" s="91">
        <f>战法技能效用!AR145</f>
        <v>5.4341039581533792</v>
      </c>
      <c r="AO147" s="91">
        <f t="shared" si="57"/>
        <v>2560345718128.293</v>
      </c>
      <c r="AP147" s="95">
        <f t="shared" si="58"/>
        <v>7394605110.2969608</v>
      </c>
      <c r="AQ147" s="95">
        <f t="shared" si="59"/>
        <v>1593656936.9779458</v>
      </c>
      <c r="AR147" s="95">
        <f t="shared" si="60"/>
        <v>1593656936.9779458</v>
      </c>
      <c r="AS147" s="95">
        <f t="shared" si="61"/>
        <v>3308005955133.8135</v>
      </c>
      <c r="AT147" s="95">
        <f t="shared" si="62"/>
        <v>3308005955133.8135</v>
      </c>
      <c r="AU147" s="95">
        <f t="shared" si="63"/>
        <v>2817420226354.3975</v>
      </c>
      <c r="AV147" s="95">
        <f t="shared" si="64"/>
        <v>2817420226354.3975</v>
      </c>
      <c r="AW147" s="95">
        <f t="shared" si="65"/>
        <v>548288546.0908643</v>
      </c>
      <c r="AX147" s="95">
        <f t="shared" si="66"/>
        <v>942707719938.13904</v>
      </c>
      <c r="AZ147" s="14">
        <f t="shared" si="67"/>
        <v>3.9053351886566841</v>
      </c>
      <c r="BA147" s="14">
        <f t="shared" si="68"/>
        <v>14.687857411263426</v>
      </c>
      <c r="BD147" s="14">
        <v>141</v>
      </c>
      <c r="BE147" s="95">
        <f>求节点(节奏总纲!$E$4:$E$163,M$7:M$166,$BD147)</f>
        <v>248.69299232912044</v>
      </c>
      <c r="BF147" s="95">
        <f>求节点(节奏总纲!$E$4:$E$163,N$7:N$166,$BD147)</f>
        <v>14583.546525179208</v>
      </c>
      <c r="BG147" s="95">
        <f>求节点(节奏总纲!$E$4:$E$163,O$7:O$166,$BD147)</f>
        <v>14583.546525179208</v>
      </c>
      <c r="BH147" s="95">
        <f>求节点(节奏总纲!$E$4:$E$163,P$7:P$166,$BD147)</f>
        <v>2.5000000000000001E-2</v>
      </c>
      <c r="BI147" s="95">
        <f>求节点(节奏总纲!$E$4:$E$163,Q$7:Q$166,$BD147)</f>
        <v>2.5000000000000001E-2</v>
      </c>
      <c r="BJ147" s="95">
        <f>求节点(节奏总纲!$E$4:$E$163,T$7:T$166,$BD147)</f>
        <v>1.4925187341997646</v>
      </c>
      <c r="BK147" s="95">
        <f>求节点(节奏总纲!$E$4:$E$163,U$7:U$166,$BD147)</f>
        <v>10693979993.896545</v>
      </c>
      <c r="BM147" s="14">
        <v>141</v>
      </c>
      <c r="BN147" s="95">
        <f>求节点(节奏总纲!$E$4:$E$163,AF$7:AF$166,$BD147)</f>
        <v>248.69299232912044</v>
      </c>
      <c r="BO147" s="95">
        <f>求节点(节奏总纲!$E$4:$E$163,AG$7:AG$166,$BD147)</f>
        <v>780.35467827896241</v>
      </c>
      <c r="BP147" s="95">
        <f>求节点(节奏总纲!$E$4:$E$163,AH$7:AH$166,$BD147)</f>
        <v>780.35467827896241</v>
      </c>
      <c r="BQ147" s="95">
        <f>求节点(节奏总纲!$E$4:$E$163,AI$7:AI$166,$BD147)</f>
        <v>2.5000000000000001E-2</v>
      </c>
      <c r="BR147" s="95">
        <f>求节点(节奏总纲!$E$4:$E$163,AJ$7:AJ$166,$BD147)</f>
        <v>2.5000000000000001E-2</v>
      </c>
      <c r="BS147" s="95">
        <f>求节点(节奏总纲!$E$4:$E$163,AM$7:AM$166,$BD147)</f>
        <v>6545.227695233858</v>
      </c>
      <c r="BT147" s="95">
        <f>求节点(节奏总纲!$E$4:$E$163,AN$7:AN$166,$BD147)</f>
        <v>1.7244405443315078</v>
      </c>
      <c r="BU147" s="95">
        <f>求节点(节奏总纲!$E$4:$E$163,AO$7:AO$166,$BD147)</f>
        <v>12550594892.865145</v>
      </c>
    </row>
    <row r="148" spans="12:73" x14ac:dyDescent="0.15">
      <c r="L148" s="14">
        <v>142</v>
      </c>
      <c r="M148" s="91">
        <f>武将属性!$D146</f>
        <v>460.60406575546074</v>
      </c>
      <c r="N148" s="91">
        <f>武将属性!$S146</f>
        <v>30294.699999999997</v>
      </c>
      <c r="O148" s="91">
        <f>武将属性!$S146</f>
        <v>30294.699999999997</v>
      </c>
      <c r="P148" s="92">
        <f>武将属性!$AE146</f>
        <v>2.5000000000000001E-2</v>
      </c>
      <c r="Q148" s="92">
        <f>武将属性!$AE146</f>
        <v>2.5000000000000001E-2</v>
      </c>
      <c r="R148" s="92">
        <f>武将属性!BH146</f>
        <v>0.20347900973209265</v>
      </c>
      <c r="S148" s="92">
        <f t="shared" si="46"/>
        <v>0.20347900973209265</v>
      </c>
      <c r="T148" s="91">
        <f>战法技能效用!AL146</f>
        <v>2.3199807602281535</v>
      </c>
      <c r="U148" s="91">
        <f t="shared" si="47"/>
        <v>177254387043.04739</v>
      </c>
      <c r="V148" s="95">
        <f t="shared" si="48"/>
        <v>1439530569.2043481</v>
      </c>
      <c r="W148" s="95">
        <f t="shared" si="49"/>
        <v>21886786.565135002</v>
      </c>
      <c r="X148" s="95">
        <f t="shared" si="50"/>
        <v>21886786.565135002</v>
      </c>
      <c r="Y148" s="95">
        <f t="shared" si="51"/>
        <v>646881593126.62964</v>
      </c>
      <c r="Z148" s="95">
        <f t="shared" si="52"/>
        <v>646881593126.62964</v>
      </c>
      <c r="AA148" s="95">
        <f t="shared" si="53"/>
        <v>550947401319.77734</v>
      </c>
      <c r="AB148" s="95">
        <f t="shared" si="54"/>
        <v>550947401319.77734</v>
      </c>
      <c r="AC148" s="95">
        <f t="shared" si="55"/>
        <v>399432214124.77673</v>
      </c>
      <c r="AD148" s="91"/>
      <c r="AE148" s="14">
        <v>142</v>
      </c>
      <c r="AF148" s="91">
        <f>武将属性!$D146</f>
        <v>460.60406575546074</v>
      </c>
      <c r="AG148" s="91">
        <f>士兵属性!$D146</f>
        <v>1919.9603271439096</v>
      </c>
      <c r="AH148" s="91">
        <f>士兵属性!$D146</f>
        <v>1919.9603271439096</v>
      </c>
      <c r="AI148" s="92">
        <f>士兵属性!$P146</f>
        <v>2.5000000000000001E-2</v>
      </c>
      <c r="AJ148" s="92">
        <f>士兵属性!$P146</f>
        <v>2.5000000000000001E-2</v>
      </c>
      <c r="AK148" s="92">
        <f>士兵属性!AW146</f>
        <v>0.20347900973209265</v>
      </c>
      <c r="AL148" s="92">
        <f t="shared" si="56"/>
        <v>0.20347900973209265</v>
      </c>
      <c r="AM148" s="91">
        <f>带兵数!$E145</f>
        <v>11131.773709759127</v>
      </c>
      <c r="AN148" s="91">
        <f>战法技能效用!AR146</f>
        <v>5.4487486042279372</v>
      </c>
      <c r="AO148" s="91">
        <f t="shared" si="57"/>
        <v>2662849831424.5801</v>
      </c>
      <c r="AP148" s="95">
        <f t="shared" si="58"/>
        <v>7642782486.8071651</v>
      </c>
      <c r="AQ148" s="95">
        <f t="shared" si="59"/>
        <v>1639955280.7532167</v>
      </c>
      <c r="AR148" s="95">
        <f t="shared" si="60"/>
        <v>1639955280.7532167</v>
      </c>
      <c r="AS148" s="95">
        <f t="shared" si="61"/>
        <v>3434435792300.4985</v>
      </c>
      <c r="AT148" s="95">
        <f t="shared" si="62"/>
        <v>3434435792300.4985</v>
      </c>
      <c r="AU148" s="95">
        <f t="shared" si="63"/>
        <v>2925100195882.6572</v>
      </c>
      <c r="AV148" s="95">
        <f t="shared" si="64"/>
        <v>2925100195882.6572</v>
      </c>
      <c r="AW148" s="95">
        <f t="shared" si="65"/>
        <v>565704830.05344164</v>
      </c>
      <c r="AX148" s="95">
        <f t="shared" si="66"/>
        <v>976514753659.96021</v>
      </c>
      <c r="AZ148" s="14">
        <f t="shared" si="67"/>
        <v>3.9817127228196192</v>
      </c>
      <c r="BA148" s="14">
        <f t="shared" si="68"/>
        <v>15.022758397386744</v>
      </c>
      <c r="BD148" s="14">
        <v>142</v>
      </c>
      <c r="BE148" s="95">
        <f>求节点(节奏总纲!$E$4:$E$163,M$7:M$166,$BD148)</f>
        <v>249.07716444388348</v>
      </c>
      <c r="BF148" s="95">
        <f>求节点(节奏总纲!$E$4:$E$163,N$7:N$166,$BD148)</f>
        <v>14622.661669819854</v>
      </c>
      <c r="BG148" s="95">
        <f>求节点(节奏总纲!$E$4:$E$163,O$7:O$166,$BD148)</f>
        <v>14622.661669819854</v>
      </c>
      <c r="BH148" s="95">
        <f>求节点(节奏总纲!$E$4:$E$163,P$7:P$166,$BD148)</f>
        <v>2.5000000000000001E-2</v>
      </c>
      <c r="BI148" s="95">
        <f>求节点(节奏总纲!$E$4:$E$163,Q$7:Q$166,$BD148)</f>
        <v>2.5000000000000001E-2</v>
      </c>
      <c r="BJ148" s="95">
        <f>求节点(节奏总纲!$E$4:$E$163,T$7:T$166,$BD148)</f>
        <v>1.4937405283676541</v>
      </c>
      <c r="BK148" s="95">
        <f>求节点(节奏总纲!$E$4:$E$163,U$7:U$166,$BD148)</f>
        <v>10782548857.078259</v>
      </c>
      <c r="BM148" s="14">
        <v>142</v>
      </c>
      <c r="BN148" s="95">
        <f>求节点(节奏总纲!$E$4:$E$163,AF$7:AF$166,$BD148)</f>
        <v>249.07716444388348</v>
      </c>
      <c r="BO148" s="95">
        <f>求节点(节奏总纲!$E$4:$E$163,AG$7:AG$166,$BD148)</f>
        <v>782.35563304986169</v>
      </c>
      <c r="BP148" s="95">
        <f>求节点(节奏总纲!$E$4:$E$163,AH$7:AH$166,$BD148)</f>
        <v>782.35563304986169</v>
      </c>
      <c r="BQ148" s="95">
        <f>求节点(节奏总纲!$E$4:$E$163,AI$7:AI$166,$BD148)</f>
        <v>2.5000000000000001E-2</v>
      </c>
      <c r="BR148" s="95">
        <f>求节点(节奏总纲!$E$4:$E$163,AJ$7:AJ$166,$BD148)</f>
        <v>2.5000000000000001E-2</v>
      </c>
      <c r="BS148" s="95">
        <f>求节点(节奏总纲!$E$4:$E$163,AM$7:AM$166,$BD148)</f>
        <v>6552.2358977505173</v>
      </c>
      <c r="BT148" s="95">
        <f>求节点(节奏总纲!$E$4:$E$163,AN$7:AN$166,$BD148)</f>
        <v>1.7294024964484445</v>
      </c>
      <c r="BU148" s="95">
        <f>求节点(节奏总纲!$E$4:$E$163,AO$7:AO$166,$BD148)</f>
        <v>12710924175.831097</v>
      </c>
    </row>
    <row r="149" spans="12:73" x14ac:dyDescent="0.15">
      <c r="L149" s="14">
        <v>143</v>
      </c>
      <c r="M149" s="91">
        <f>武将属性!$D147</f>
        <v>462.6703119199048</v>
      </c>
      <c r="N149" s="91">
        <f>武将属性!$S147</f>
        <v>30458.5</v>
      </c>
      <c r="O149" s="91">
        <f>武将属性!$S147</f>
        <v>30458.5</v>
      </c>
      <c r="P149" s="92">
        <f>武将属性!$AE147</f>
        <v>2.5000000000000001E-2</v>
      </c>
      <c r="Q149" s="92">
        <f>武将属性!$AE147</f>
        <v>2.5000000000000001E-2</v>
      </c>
      <c r="R149" s="92">
        <f>武将属性!BH147</f>
        <v>0.20347900973209265</v>
      </c>
      <c r="S149" s="92">
        <f t="shared" si="46"/>
        <v>0.20347900973209265</v>
      </c>
      <c r="T149" s="91">
        <f>战法技能效用!AL147</f>
        <v>2.3216528491521493</v>
      </c>
      <c r="U149" s="91">
        <f t="shared" si="47"/>
        <v>180161471095.70316</v>
      </c>
      <c r="V149" s="95">
        <f t="shared" si="48"/>
        <v>1469004459.648716</v>
      </c>
      <c r="W149" s="95">
        <f t="shared" si="49"/>
        <v>22314452.502828524</v>
      </c>
      <c r="X149" s="95">
        <f t="shared" si="50"/>
        <v>22314452.502828524</v>
      </c>
      <c r="Y149" s="95">
        <f t="shared" si="51"/>
        <v>663087562495.02698</v>
      </c>
      <c r="Z149" s="95">
        <f t="shared" si="52"/>
        <v>663087562495.02698</v>
      </c>
      <c r="AA149" s="95">
        <f t="shared" si="53"/>
        <v>564749984055.56177</v>
      </c>
      <c r="AB149" s="95">
        <f t="shared" si="54"/>
        <v>564749984055.56177</v>
      </c>
      <c r="AC149" s="95">
        <f t="shared" si="55"/>
        <v>409232862326.89063</v>
      </c>
      <c r="AD149" s="91"/>
      <c r="AE149" s="14">
        <v>143</v>
      </c>
      <c r="AF149" s="91">
        <f>武将属性!$D147</f>
        <v>462.6703119199048</v>
      </c>
      <c r="AG149" s="91">
        <f>士兵属性!$D147</f>
        <v>1937.5055190132812</v>
      </c>
      <c r="AH149" s="91">
        <f>士兵属性!$D147</f>
        <v>1937.5055190132812</v>
      </c>
      <c r="AI149" s="92">
        <f>士兵属性!$P147</f>
        <v>2.5000000000000001E-2</v>
      </c>
      <c r="AJ149" s="92">
        <f>士兵属性!$P147</f>
        <v>2.5000000000000001E-2</v>
      </c>
      <c r="AK149" s="92">
        <f>士兵属性!AW147</f>
        <v>0.20347900973209265</v>
      </c>
      <c r="AL149" s="92">
        <f t="shared" si="56"/>
        <v>0.20347900973209265</v>
      </c>
      <c r="AM149" s="91">
        <f>带兵数!$E146</f>
        <v>11198.438665440473</v>
      </c>
      <c r="AN149" s="91">
        <f>战法技能效用!AR147</f>
        <v>5.4641103117301881</v>
      </c>
      <c r="AO149" s="91">
        <f t="shared" si="57"/>
        <v>2769776752760.4282</v>
      </c>
      <c r="AP149" s="95">
        <f t="shared" si="58"/>
        <v>7900152877.1452456</v>
      </c>
      <c r="AQ149" s="95">
        <f t="shared" si="59"/>
        <v>1687365533.2280462</v>
      </c>
      <c r="AR149" s="95">
        <f t="shared" si="60"/>
        <v>1687365533.2280462</v>
      </c>
      <c r="AS149" s="95">
        <f t="shared" si="61"/>
        <v>3566015800862.1704</v>
      </c>
      <c r="AT149" s="95">
        <f t="shared" si="62"/>
        <v>3566015800862.1704</v>
      </c>
      <c r="AU149" s="95">
        <f t="shared" si="63"/>
        <v>3037166553239.1821</v>
      </c>
      <c r="AV149" s="95">
        <f t="shared" si="64"/>
        <v>3037166553239.1821</v>
      </c>
      <c r="AW149" s="95">
        <f t="shared" si="65"/>
        <v>583881401.84425175</v>
      </c>
      <c r="AX149" s="95">
        <f t="shared" si="66"/>
        <v>1011517401641.3312</v>
      </c>
      <c r="AZ149" s="14">
        <f t="shared" si="67"/>
        <v>4.0595118319402053</v>
      </c>
      <c r="BA149" s="14">
        <f t="shared" si="68"/>
        <v>15.373857328735408</v>
      </c>
      <c r="BD149" s="14">
        <v>143</v>
      </c>
      <c r="BE149" s="95">
        <f>求节点(节奏总纲!$E$4:$E$163,M$7:M$166,$BD149)</f>
        <v>249.46133655864651</v>
      </c>
      <c r="BF149" s="95">
        <f>求节点(节奏总纲!$E$4:$E$163,N$7:N$166,$BD149)</f>
        <v>14661.7768144605</v>
      </c>
      <c r="BG149" s="95">
        <f>求节点(节奏总纲!$E$4:$E$163,O$7:O$166,$BD149)</f>
        <v>14661.7768144605</v>
      </c>
      <c r="BH149" s="95">
        <f>求节点(节奏总纲!$E$4:$E$163,P$7:P$166,$BD149)</f>
        <v>2.5000000000000001E-2</v>
      </c>
      <c r="BI149" s="95">
        <f>求节点(节奏总纲!$E$4:$E$163,Q$7:Q$166,$BD149)</f>
        <v>2.5000000000000001E-2</v>
      </c>
      <c r="BJ149" s="95">
        <f>求节点(节奏总纲!$E$4:$E$163,T$7:T$166,$BD149)</f>
        <v>1.4949623225355437</v>
      </c>
      <c r="BK149" s="95">
        <f>求节点(节奏总纲!$E$4:$E$163,U$7:U$166,$BD149)</f>
        <v>10871117720.259972</v>
      </c>
      <c r="BM149" s="14">
        <v>143</v>
      </c>
      <c r="BN149" s="95">
        <f>求节点(节奏总纲!$E$4:$E$163,AF$7:AF$166,$BD149)</f>
        <v>249.46133655864651</v>
      </c>
      <c r="BO149" s="95">
        <f>求节点(节奏总纲!$E$4:$E$163,AG$7:AG$166,$BD149)</f>
        <v>784.35658782076098</v>
      </c>
      <c r="BP149" s="95">
        <f>求节点(节奏总纲!$E$4:$E$163,AH$7:AH$166,$BD149)</f>
        <v>784.35658782076098</v>
      </c>
      <c r="BQ149" s="95">
        <f>求节点(节奏总纲!$E$4:$E$163,AI$7:AI$166,$BD149)</f>
        <v>2.5000000000000001E-2</v>
      </c>
      <c r="BR149" s="95">
        <f>求节点(节奏总纲!$E$4:$E$163,AJ$7:AJ$166,$BD149)</f>
        <v>2.5000000000000001E-2</v>
      </c>
      <c r="BS149" s="95">
        <f>求节点(节奏总纲!$E$4:$E$163,AM$7:AM$166,$BD149)</f>
        <v>6559.2441002671758</v>
      </c>
      <c r="BT149" s="95">
        <f>求节点(节奏总纲!$E$4:$E$163,AN$7:AN$166,$BD149)</f>
        <v>1.7343644485653811</v>
      </c>
      <c r="BU149" s="95">
        <f>求节点(节奏总纲!$E$4:$E$163,AO$7:AO$166,$BD149)</f>
        <v>12871253458.797047</v>
      </c>
    </row>
    <row r="150" spans="12:73" x14ac:dyDescent="0.15">
      <c r="L150" s="14">
        <v>144</v>
      </c>
      <c r="M150" s="91">
        <f>武将属性!$D148</f>
        <v>464.73655808434881</v>
      </c>
      <c r="N150" s="91">
        <f>武将属性!$S148</f>
        <v>30622.3</v>
      </c>
      <c r="O150" s="91">
        <f>武将属性!$S148</f>
        <v>30622.3</v>
      </c>
      <c r="P150" s="92">
        <f>武将属性!$AE148</f>
        <v>2.5000000000000001E-2</v>
      </c>
      <c r="Q150" s="92">
        <f>武将属性!$AE148</f>
        <v>2.5000000000000001E-2</v>
      </c>
      <c r="R150" s="92">
        <f>武将属性!BH148</f>
        <v>0.20347900973209265</v>
      </c>
      <c r="S150" s="92">
        <f t="shared" si="46"/>
        <v>0.20347900973209265</v>
      </c>
      <c r="T150" s="91">
        <f>战法技能效用!AL148</f>
        <v>2.3223959302004902</v>
      </c>
      <c r="U150" s="91">
        <f t="shared" si="47"/>
        <v>182999541923.42035</v>
      </c>
      <c r="V150" s="95">
        <f t="shared" si="48"/>
        <v>1499172533.5652375</v>
      </c>
      <c r="W150" s="95">
        <f t="shared" si="49"/>
        <v>22752055.959993251</v>
      </c>
      <c r="X150" s="95">
        <f t="shared" si="50"/>
        <v>22752055.959993251</v>
      </c>
      <c r="Y150" s="95">
        <f t="shared" si="51"/>
        <v>679727105584.09912</v>
      </c>
      <c r="Z150" s="95">
        <f t="shared" si="52"/>
        <v>679727105584.09912</v>
      </c>
      <c r="AA150" s="95">
        <f t="shared" si="53"/>
        <v>578921840422.29272</v>
      </c>
      <c r="AB150" s="95">
        <f t="shared" si="54"/>
        <v>578921840422.29272</v>
      </c>
      <c r="AC150" s="95">
        <f t="shared" si="55"/>
        <v>419408341366.2608</v>
      </c>
      <c r="AD150" s="91"/>
      <c r="AE150" s="14">
        <v>144</v>
      </c>
      <c r="AF150" s="91">
        <f>武将属性!$D148</f>
        <v>464.73655808434881</v>
      </c>
      <c r="AG150" s="91">
        <f>士兵属性!$D148</f>
        <v>1956.0387464933442</v>
      </c>
      <c r="AH150" s="91">
        <f>士兵属性!$D148</f>
        <v>1956.0387464933442</v>
      </c>
      <c r="AI150" s="92">
        <f>士兵属性!$P148</f>
        <v>2.5000000000000001E-2</v>
      </c>
      <c r="AJ150" s="92">
        <f>士兵属性!$P148</f>
        <v>2.5000000000000001E-2</v>
      </c>
      <c r="AK150" s="92">
        <f>士兵属性!AW148</f>
        <v>0.20347900973209265</v>
      </c>
      <c r="AL150" s="92">
        <f t="shared" si="56"/>
        <v>0.20347900973209265</v>
      </c>
      <c r="AM150" s="91">
        <f>带兵数!$E147</f>
        <v>11267.642726495353</v>
      </c>
      <c r="AN150" s="91">
        <f>战法技能效用!AR148</f>
        <v>5.4792654647247332</v>
      </c>
      <c r="AO150" s="91">
        <f t="shared" si="57"/>
        <v>2884258586314.3638</v>
      </c>
      <c r="AP150" s="95">
        <f t="shared" si="58"/>
        <v>8174645001.0355453</v>
      </c>
      <c r="AQ150" s="95">
        <f t="shared" si="59"/>
        <v>1737173833.4459455</v>
      </c>
      <c r="AR150" s="95">
        <f t="shared" si="60"/>
        <v>1737173833.4459455</v>
      </c>
      <c r="AS150" s="95">
        <f t="shared" si="61"/>
        <v>3706396469602.6221</v>
      </c>
      <c r="AT150" s="95">
        <f t="shared" si="62"/>
        <v>3706396469602.6221</v>
      </c>
      <c r="AU150" s="95">
        <f t="shared" si="63"/>
        <v>3156728410401.1074</v>
      </c>
      <c r="AV150" s="95">
        <f t="shared" si="64"/>
        <v>3156728410401.1074</v>
      </c>
      <c r="AW150" s="95">
        <f t="shared" si="65"/>
        <v>603139345.13107169</v>
      </c>
      <c r="AX150" s="95">
        <f t="shared" si="66"/>
        <v>1048877946463.0272</v>
      </c>
      <c r="AZ150" s="14">
        <f t="shared" si="67"/>
        <v>4.1441495157980457</v>
      </c>
      <c r="BA150" s="14">
        <f t="shared" si="68"/>
        <v>15.761015333695955</v>
      </c>
      <c r="BD150" s="14">
        <v>144</v>
      </c>
      <c r="BE150" s="95">
        <f>求节点(节奏总纲!$E$4:$E$163,M$7:M$166,$BD150)</f>
        <v>249.84550867340951</v>
      </c>
      <c r="BF150" s="95">
        <f>求节点(节奏总纲!$E$4:$E$163,N$7:N$166,$BD150)</f>
        <v>14700.891959101145</v>
      </c>
      <c r="BG150" s="95">
        <f>求节点(节奏总纲!$E$4:$E$163,O$7:O$166,$BD150)</f>
        <v>14700.891959101145</v>
      </c>
      <c r="BH150" s="95">
        <f>求节点(节奏总纲!$E$4:$E$163,P$7:P$166,$BD150)</f>
        <v>2.5000000000000001E-2</v>
      </c>
      <c r="BI150" s="95">
        <f>求节点(节奏总纲!$E$4:$E$163,Q$7:Q$166,$BD150)</f>
        <v>2.5000000000000001E-2</v>
      </c>
      <c r="BJ150" s="95">
        <f>求节点(节奏总纲!$E$4:$E$163,T$7:T$166,$BD150)</f>
        <v>1.4961841167034333</v>
      </c>
      <c r="BK150" s="95">
        <f>求节点(节奏总纲!$E$4:$E$163,U$7:U$166,$BD150)</f>
        <v>10959686583.441685</v>
      </c>
      <c r="BM150" s="14">
        <v>144</v>
      </c>
      <c r="BN150" s="95">
        <f>求节点(节奏总纲!$E$4:$E$163,AF$7:AF$166,$BD150)</f>
        <v>249.84550867340951</v>
      </c>
      <c r="BO150" s="95">
        <f>求节点(节奏总纲!$E$4:$E$163,AG$7:AG$166,$BD150)</f>
        <v>786.35754259166026</v>
      </c>
      <c r="BP150" s="95">
        <f>求节点(节奏总纲!$E$4:$E$163,AH$7:AH$166,$BD150)</f>
        <v>786.35754259166026</v>
      </c>
      <c r="BQ150" s="95">
        <f>求节点(节奏总纲!$E$4:$E$163,AI$7:AI$166,$BD150)</f>
        <v>2.5000000000000001E-2</v>
      </c>
      <c r="BR150" s="95">
        <f>求节点(节奏总纲!$E$4:$E$163,AJ$7:AJ$166,$BD150)</f>
        <v>2.5000000000000001E-2</v>
      </c>
      <c r="BS150" s="95">
        <f>求节点(节奏总纲!$E$4:$E$163,AM$7:AM$166,$BD150)</f>
        <v>6566.2523027838351</v>
      </c>
      <c r="BT150" s="95">
        <f>求节点(节奏总纲!$E$4:$E$163,AN$7:AN$166,$BD150)</f>
        <v>1.7393264006823177</v>
      </c>
      <c r="BU150" s="95">
        <f>求节点(节奏总纲!$E$4:$E$163,AO$7:AO$166,$BD150)</f>
        <v>13031582741.762999</v>
      </c>
    </row>
    <row r="151" spans="12:73" x14ac:dyDescent="0.15">
      <c r="L151" s="14">
        <v>145</v>
      </c>
      <c r="M151" s="91">
        <f>武将属性!$D149</f>
        <v>466.80280424879277</v>
      </c>
      <c r="N151" s="91">
        <f>武将属性!$S149</f>
        <v>30786.1</v>
      </c>
      <c r="O151" s="91">
        <f>武将属性!$S149</f>
        <v>30786.1</v>
      </c>
      <c r="P151" s="92">
        <f>武将属性!$AE149</f>
        <v>2.5000000000000001E-2</v>
      </c>
      <c r="Q151" s="92">
        <f>武将属性!$AE149</f>
        <v>2.5000000000000001E-2</v>
      </c>
      <c r="R151" s="92">
        <f>武将属性!BH149</f>
        <v>0.20347900973209265</v>
      </c>
      <c r="S151" s="92">
        <f t="shared" si="46"/>
        <v>0.20347900973209265</v>
      </c>
      <c r="T151" s="91">
        <f>战法技能效用!AL149</f>
        <v>2.3231379007992459</v>
      </c>
      <c r="U151" s="91">
        <f t="shared" si="47"/>
        <v>185867866783.03983</v>
      </c>
      <c r="V151" s="95">
        <f t="shared" si="48"/>
        <v>1529629360.0618241</v>
      </c>
      <c r="W151" s="95">
        <f t="shared" si="49"/>
        <v>23193430.63064649</v>
      </c>
      <c r="X151" s="95">
        <f t="shared" si="50"/>
        <v>23193430.63064649</v>
      </c>
      <c r="Y151" s="95">
        <f t="shared" si="51"/>
        <v>696619780232.33752</v>
      </c>
      <c r="Z151" s="95">
        <f t="shared" si="52"/>
        <v>696619780232.33752</v>
      </c>
      <c r="AA151" s="95">
        <f t="shared" si="53"/>
        <v>593309288291.69836</v>
      </c>
      <c r="AB151" s="95">
        <f t="shared" si="54"/>
        <v>593309288291.69836</v>
      </c>
      <c r="AC151" s="95">
        <f t="shared" si="55"/>
        <v>429735566836.64191</v>
      </c>
      <c r="AD151" s="91"/>
      <c r="AE151" s="14">
        <v>145</v>
      </c>
      <c r="AF151" s="91">
        <f>武将属性!$D149</f>
        <v>466.80280424879277</v>
      </c>
      <c r="AG151" s="91">
        <f>士兵属性!$D149</f>
        <v>1974.6792033831937</v>
      </c>
      <c r="AH151" s="91">
        <f>士兵属性!$D149</f>
        <v>1974.6792033831937</v>
      </c>
      <c r="AI151" s="92">
        <f>士兵属性!$P149</f>
        <v>2.5000000000000001E-2</v>
      </c>
      <c r="AJ151" s="92">
        <f>士兵属性!$P149</f>
        <v>2.5000000000000001E-2</v>
      </c>
      <c r="AK151" s="92">
        <f>士兵属性!AW149</f>
        <v>0.20347900973209265</v>
      </c>
      <c r="AL151" s="92">
        <f t="shared" si="56"/>
        <v>0.20347900973209265</v>
      </c>
      <c r="AM151" s="91">
        <f>带兵数!$E148</f>
        <v>11334.525663222885</v>
      </c>
      <c r="AN151" s="91">
        <f>战法技能效用!AR149</f>
        <v>5.4944208016687712</v>
      </c>
      <c r="AO151" s="91">
        <f t="shared" si="57"/>
        <v>3001711007439.9404</v>
      </c>
      <c r="AP151" s="95">
        <f t="shared" si="58"/>
        <v>8454370900.6145906</v>
      </c>
      <c r="AQ151" s="95">
        <f t="shared" si="59"/>
        <v>1787570563.0298576</v>
      </c>
      <c r="AR151" s="95">
        <f t="shared" si="60"/>
        <v>1787570563.0298576</v>
      </c>
      <c r="AS151" s="95">
        <f t="shared" si="61"/>
        <v>3850267360552.4712</v>
      </c>
      <c r="AT151" s="95">
        <f t="shared" si="62"/>
        <v>3850267360552.4712</v>
      </c>
      <c r="AU151" s="95">
        <f t="shared" si="63"/>
        <v>3279262880907.9277</v>
      </c>
      <c r="AV151" s="95">
        <f t="shared" si="64"/>
        <v>3279262880907.9277</v>
      </c>
      <c r="AW151" s="95">
        <f t="shared" si="65"/>
        <v>622854192.62818146</v>
      </c>
      <c r="AX151" s="95">
        <f t="shared" si="66"/>
        <v>1087049491615.3348</v>
      </c>
      <c r="AZ151" s="14">
        <f t="shared" si="67"/>
        <v>4.2284426094430554</v>
      </c>
      <c r="BA151" s="14">
        <f t="shared" si="68"/>
        <v>16.14970386970537</v>
      </c>
      <c r="BD151" s="14">
        <v>145</v>
      </c>
      <c r="BE151" s="95">
        <f>求节点(节奏总纲!$E$4:$E$163,M$7:M$166,$BD151)</f>
        <v>250.22968078817254</v>
      </c>
      <c r="BF151" s="95">
        <f>求节点(节奏总纲!$E$4:$E$163,N$7:N$166,$BD151)</f>
        <v>14740.007103741789</v>
      </c>
      <c r="BG151" s="95">
        <f>求节点(节奏总纲!$E$4:$E$163,O$7:O$166,$BD151)</f>
        <v>14740.007103741789</v>
      </c>
      <c r="BH151" s="95">
        <f>求节点(节奏总纲!$E$4:$E$163,P$7:P$166,$BD151)</f>
        <v>2.5000000000000001E-2</v>
      </c>
      <c r="BI151" s="95">
        <f>求节点(节奏总纲!$E$4:$E$163,Q$7:Q$166,$BD151)</f>
        <v>2.5000000000000001E-2</v>
      </c>
      <c r="BJ151" s="95">
        <f>求节点(节奏总纲!$E$4:$E$163,T$7:T$166,$BD151)</f>
        <v>1.4974059108713229</v>
      </c>
      <c r="BK151" s="95">
        <f>求节点(节奏总纲!$E$4:$E$163,U$7:U$166,$BD151)</f>
        <v>11048255446.623398</v>
      </c>
      <c r="BM151" s="14">
        <v>145</v>
      </c>
      <c r="BN151" s="95">
        <f>求节点(节奏总纲!$E$4:$E$163,AF$7:AF$166,$BD151)</f>
        <v>250.22968078817254</v>
      </c>
      <c r="BO151" s="95">
        <f>求节点(节奏总纲!$E$4:$E$163,AG$7:AG$166,$BD151)</f>
        <v>788.35849736255955</v>
      </c>
      <c r="BP151" s="95">
        <f>求节点(节奏总纲!$E$4:$E$163,AH$7:AH$166,$BD151)</f>
        <v>788.35849736255955</v>
      </c>
      <c r="BQ151" s="95">
        <f>求节点(节奏总纲!$E$4:$E$163,AI$7:AI$166,$BD151)</f>
        <v>2.5000000000000001E-2</v>
      </c>
      <c r="BR151" s="95">
        <f>求节点(节奏总纲!$E$4:$E$163,AJ$7:AJ$166,$BD151)</f>
        <v>2.5000000000000001E-2</v>
      </c>
      <c r="BS151" s="95">
        <f>求节点(节奏总纲!$E$4:$E$163,AM$7:AM$166,$BD151)</f>
        <v>6573.2605053004936</v>
      </c>
      <c r="BT151" s="95">
        <f>求节点(节奏总纲!$E$4:$E$163,AN$7:AN$166,$BD151)</f>
        <v>1.7442883527992543</v>
      </c>
      <c r="BU151" s="95">
        <f>求节点(节奏总纲!$E$4:$E$163,AO$7:AO$166,$BD151)</f>
        <v>13191912024.728951</v>
      </c>
    </row>
    <row r="152" spans="12:73" x14ac:dyDescent="0.15">
      <c r="L152" s="14">
        <v>146</v>
      </c>
      <c r="M152" s="91">
        <f>武将属性!$D150</f>
        <v>468.86905041323678</v>
      </c>
      <c r="N152" s="91">
        <f>武将属性!$S150</f>
        <v>30949.9</v>
      </c>
      <c r="O152" s="91">
        <f>武将属性!$S150</f>
        <v>30949.9</v>
      </c>
      <c r="P152" s="92">
        <f>武将属性!$AE150</f>
        <v>2.5000000000000001E-2</v>
      </c>
      <c r="Q152" s="92">
        <f>武将属性!$AE150</f>
        <v>2.5000000000000001E-2</v>
      </c>
      <c r="R152" s="92">
        <f>武将属性!BH150</f>
        <v>0.20347900973209265</v>
      </c>
      <c r="S152" s="92">
        <f t="shared" si="46"/>
        <v>0.20347900973209265</v>
      </c>
      <c r="T152" s="91">
        <f>战法技能效用!AL150</f>
        <v>2.3238787635243967</v>
      </c>
      <c r="U152" s="91">
        <f t="shared" si="47"/>
        <v>188766618297.20743</v>
      </c>
      <c r="V152" s="95">
        <f t="shared" si="48"/>
        <v>1560794350.9572673</v>
      </c>
      <c r="W152" s="95">
        <f t="shared" si="49"/>
        <v>23644928.262245696</v>
      </c>
      <c r="X152" s="95">
        <f t="shared" si="50"/>
        <v>23644928.262245696</v>
      </c>
      <c r="Y152" s="95">
        <f t="shared" si="51"/>
        <v>713959185584.07629</v>
      </c>
      <c r="Z152" s="95">
        <f t="shared" si="52"/>
        <v>713959185584.07629</v>
      </c>
      <c r="AA152" s="95">
        <f t="shared" si="53"/>
        <v>608077215560.73218</v>
      </c>
      <c r="AB152" s="95">
        <f t="shared" si="54"/>
        <v>608077215560.73218</v>
      </c>
      <c r="AC152" s="95">
        <f t="shared" si="55"/>
        <v>440333849269.35339</v>
      </c>
      <c r="AD152" s="91"/>
      <c r="AE152" s="14">
        <v>146</v>
      </c>
      <c r="AF152" s="91">
        <f>武将属性!$D150</f>
        <v>468.86905041323678</v>
      </c>
      <c r="AG152" s="91">
        <f>士兵属性!$D150</f>
        <v>1993.4220946982239</v>
      </c>
      <c r="AH152" s="91">
        <f>士兵属性!$D150</f>
        <v>1993.4220946982239</v>
      </c>
      <c r="AI152" s="92">
        <f>士兵属性!$P150</f>
        <v>2.5000000000000001E-2</v>
      </c>
      <c r="AJ152" s="92">
        <f>士兵属性!$P150</f>
        <v>2.5000000000000001E-2</v>
      </c>
      <c r="AK152" s="92">
        <f>士兵属性!AW150</f>
        <v>0.20347900973209265</v>
      </c>
      <c r="AL152" s="92">
        <f t="shared" si="56"/>
        <v>0.20347900973209265</v>
      </c>
      <c r="AM152" s="91">
        <f>带兵数!$E149</f>
        <v>11403.293450531875</v>
      </c>
      <c r="AN152" s="91">
        <f>战法技能效用!AR150</f>
        <v>5.5095763221355787</v>
      </c>
      <c r="AO152" s="91">
        <f t="shared" si="57"/>
        <v>3124430837914.2783</v>
      </c>
      <c r="AP152" s="95">
        <f t="shared" si="58"/>
        <v>8745211003.8821049</v>
      </c>
      <c r="AQ152" s="95">
        <f t="shared" si="59"/>
        <v>1839787165.2947407</v>
      </c>
      <c r="AR152" s="95">
        <f t="shared" si="60"/>
        <v>1839787165.2947407</v>
      </c>
      <c r="AS152" s="95">
        <f t="shared" si="61"/>
        <v>4000350028344.9683</v>
      </c>
      <c r="AT152" s="95">
        <f t="shared" si="62"/>
        <v>4000350028344.9683</v>
      </c>
      <c r="AU152" s="95">
        <f t="shared" si="63"/>
        <v>3407087905892.4141</v>
      </c>
      <c r="AV152" s="95">
        <f t="shared" si="64"/>
        <v>3407087905892.4141</v>
      </c>
      <c r="AW152" s="95">
        <f t="shared" si="65"/>
        <v>643230379.14449</v>
      </c>
      <c r="AX152" s="95">
        <f t="shared" si="66"/>
        <v>1126792959587.7515</v>
      </c>
      <c r="AZ152" s="14">
        <f t="shared" si="67"/>
        <v>4.3154950514704211</v>
      </c>
      <c r="BA152" s="14">
        <f t="shared" si="68"/>
        <v>16.551818674819692</v>
      </c>
      <c r="BD152" s="14">
        <v>146</v>
      </c>
      <c r="BE152" s="95">
        <f>求节点(节奏总纲!$E$4:$E$163,M$7:M$166,$BD152)</f>
        <v>250.67566901917249</v>
      </c>
      <c r="BF152" s="95">
        <f>求节点(节奏总纲!$E$4:$E$163,N$7:N$166,$BD152)</f>
        <v>14776.886949269625</v>
      </c>
      <c r="BG152" s="95">
        <f>求节点(节奏总纲!$E$4:$E$163,O$7:O$166,$BD152)</f>
        <v>14776.886949269625</v>
      </c>
      <c r="BH152" s="95">
        <f>求节点(节奏总纲!$E$4:$E$163,P$7:P$166,$BD152)</f>
        <v>2.5000000000000001E-2</v>
      </c>
      <c r="BI152" s="95">
        <f>求节点(节奏总纲!$E$4:$E$163,Q$7:Q$166,$BD152)</f>
        <v>2.5000000000000001E-2</v>
      </c>
      <c r="BJ152" s="95">
        <f>求节点(节奏总纲!$E$4:$E$163,T$7:T$166,$BD152)</f>
        <v>1.4986802973954596</v>
      </c>
      <c r="BK152" s="95">
        <f>求节点(节奏总纲!$E$4:$E$163,U$7:U$166,$BD152)</f>
        <v>11141162219.04744</v>
      </c>
      <c r="BM152" s="14">
        <v>146</v>
      </c>
      <c r="BN152" s="95">
        <f>求节点(节奏总纲!$E$4:$E$163,AF$7:AF$166,$BD152)</f>
        <v>250.67566901917249</v>
      </c>
      <c r="BO152" s="95">
        <f>求节点(节奏总纲!$E$4:$E$163,AG$7:AG$166,$BD152)</f>
        <v>790.28875987883396</v>
      </c>
      <c r="BP152" s="95">
        <f>求节点(节奏总纲!$E$4:$E$163,AH$7:AH$166,$BD152)</f>
        <v>790.28875987883396</v>
      </c>
      <c r="BQ152" s="95">
        <f>求节点(节奏总纲!$E$4:$E$163,AI$7:AI$166,$BD152)</f>
        <v>2.5000000000000001E-2</v>
      </c>
      <c r="BR152" s="95">
        <f>求节点(节奏总纲!$E$4:$E$163,AJ$7:AJ$166,$BD152)</f>
        <v>2.5000000000000001E-2</v>
      </c>
      <c r="BS152" s="95">
        <f>求节点(节奏总纲!$E$4:$E$163,AM$7:AM$166,$BD152)</f>
        <v>6579.616145022449</v>
      </c>
      <c r="BT152" s="95">
        <f>求节点(节奏总纲!$E$4:$E$163,AN$7:AN$166,$BD152)</f>
        <v>1.7491745394408511</v>
      </c>
      <c r="BU152" s="95">
        <f>求节点(节奏总纲!$E$4:$E$163,AO$7:AO$166,$BD152)</f>
        <v>13364772645.04215</v>
      </c>
    </row>
    <row r="153" spans="12:73" x14ac:dyDescent="0.15">
      <c r="L153" s="14">
        <v>147</v>
      </c>
      <c r="M153" s="91">
        <f>武将属性!$D151</f>
        <v>470.93529657768079</v>
      </c>
      <c r="N153" s="91">
        <f>武将属性!$S151</f>
        <v>31113.7</v>
      </c>
      <c r="O153" s="91">
        <f>武将属性!$S151</f>
        <v>31113.7</v>
      </c>
      <c r="P153" s="92">
        <f>武将属性!$AE151</f>
        <v>2.5000000000000001E-2</v>
      </c>
      <c r="Q153" s="92">
        <f>武将属性!$AE151</f>
        <v>2.5000000000000001E-2</v>
      </c>
      <c r="R153" s="92">
        <f>武将属性!BH151</f>
        <v>0.20347900973209265</v>
      </c>
      <c r="S153" s="92">
        <f t="shared" si="46"/>
        <v>0.20347900973209265</v>
      </c>
      <c r="T153" s="91">
        <f>战法技能效用!AL151</f>
        <v>2.3246185209439654</v>
      </c>
      <c r="U153" s="91">
        <f t="shared" si="47"/>
        <v>191695969254.41568</v>
      </c>
      <c r="V153" s="95">
        <f t="shared" si="48"/>
        <v>1591998492.0480149</v>
      </c>
      <c r="W153" s="95">
        <f t="shared" si="49"/>
        <v>24096403.899370778</v>
      </c>
      <c r="X153" s="95">
        <f t="shared" si="50"/>
        <v>24096403.899370778</v>
      </c>
      <c r="Y153" s="95">
        <f t="shared" si="51"/>
        <v>731442226345.22192</v>
      </c>
      <c r="Z153" s="95">
        <f t="shared" si="52"/>
        <v>731442226345.22192</v>
      </c>
      <c r="AA153" s="95">
        <f t="shared" si="53"/>
        <v>622967476741.24365</v>
      </c>
      <c r="AB153" s="95">
        <f t="shared" si="54"/>
        <v>622967476741.24365</v>
      </c>
      <c r="AC153" s="95">
        <f t="shared" si="55"/>
        <v>451016125477.74695</v>
      </c>
      <c r="AD153" s="91"/>
      <c r="AE153" s="14">
        <v>147</v>
      </c>
      <c r="AF153" s="91">
        <f>武将属性!$D151</f>
        <v>470.93529657768079</v>
      </c>
      <c r="AG153" s="91">
        <f>士兵属性!$D151</f>
        <v>2012.2674204384357</v>
      </c>
      <c r="AH153" s="91">
        <f>士兵属性!$D151</f>
        <v>2012.2674204384357</v>
      </c>
      <c r="AI153" s="92">
        <f>士兵属性!$P151</f>
        <v>2.5000000000000001E-2</v>
      </c>
      <c r="AJ153" s="92">
        <f>士兵属性!$P151</f>
        <v>2.5000000000000001E-2</v>
      </c>
      <c r="AK153" s="92">
        <f>士兵属性!AW151</f>
        <v>0.20347900973209265</v>
      </c>
      <c r="AL153" s="92">
        <f t="shared" si="56"/>
        <v>0.20347900973209265</v>
      </c>
      <c r="AM153" s="91">
        <f>带兵数!$E150</f>
        <v>11467.307935688159</v>
      </c>
      <c r="AN153" s="91">
        <f>战法技能效用!AR151</f>
        <v>5.5247320256997563</v>
      </c>
      <c r="AO153" s="91">
        <f t="shared" si="57"/>
        <v>3248895250991.9536</v>
      </c>
      <c r="AP153" s="95">
        <f t="shared" si="58"/>
        <v>9037917607.582922</v>
      </c>
      <c r="AQ153" s="95">
        <f t="shared" si="59"/>
        <v>1891859662.922899</v>
      </c>
      <c r="AR153" s="95">
        <f t="shared" si="60"/>
        <v>1891859662.922899</v>
      </c>
      <c r="AS153" s="95">
        <f t="shared" si="61"/>
        <v>4152462838021.1772</v>
      </c>
      <c r="AT153" s="95">
        <f t="shared" si="62"/>
        <v>4152462838021.1772</v>
      </c>
      <c r="AU153" s="95">
        <f t="shared" si="63"/>
        <v>3536641997536.126</v>
      </c>
      <c r="AV153" s="95">
        <f t="shared" si="64"/>
        <v>3536641997536.126</v>
      </c>
      <c r="AW153" s="95">
        <f t="shared" si="65"/>
        <v>663961861.8583709</v>
      </c>
      <c r="AX153" s="95">
        <f t="shared" si="66"/>
        <v>1166922273204.9629</v>
      </c>
      <c r="AZ153" s="14">
        <f t="shared" si="67"/>
        <v>4.4002870534022938</v>
      </c>
      <c r="BA153" s="14">
        <f t="shared" si="68"/>
        <v>16.948166743558776</v>
      </c>
      <c r="BD153" s="14">
        <v>147</v>
      </c>
      <c r="BE153" s="95">
        <f>求节点(节奏总纲!$E$4:$E$163,M$7:M$166,$BD153)</f>
        <v>251.13376237672736</v>
      </c>
      <c r="BF153" s="95">
        <f>求节点(节奏总纲!$E$4:$E$163,N$7:N$166,$BD153)</f>
        <v>14813.329067869665</v>
      </c>
      <c r="BG153" s="95">
        <f>求节点(节奏总纲!$E$4:$E$163,O$7:O$166,$BD153)</f>
        <v>14813.329067869665</v>
      </c>
      <c r="BH153" s="95">
        <f>求节点(节奏总纲!$E$4:$E$163,P$7:P$166,$BD153)</f>
        <v>2.5000000000000001E-2</v>
      </c>
      <c r="BI153" s="95">
        <f>求节点(节奏总纲!$E$4:$E$163,Q$7:Q$166,$BD153)</f>
        <v>2.5000000000000001E-2</v>
      </c>
      <c r="BJ153" s="95">
        <f>求节点(节奏总纲!$E$4:$E$163,T$7:T$166,$BD153)</f>
        <v>1.4999649828055006</v>
      </c>
      <c r="BK153" s="95">
        <f>求节点(节奏总纲!$E$4:$E$163,U$7:U$166,$BD153)</f>
        <v>11234918461.537842</v>
      </c>
      <c r="BM153" s="14">
        <v>147</v>
      </c>
      <c r="BN153" s="95">
        <f>求节点(节奏总纲!$E$4:$E$163,AF$7:AF$166,$BD153)</f>
        <v>251.13376237672736</v>
      </c>
      <c r="BO153" s="95">
        <f>求节点(节奏总纲!$E$4:$E$163,AG$7:AG$166,$BD153)</f>
        <v>792.20517910082242</v>
      </c>
      <c r="BP153" s="95">
        <f>求节点(节奏总纲!$E$4:$E$163,AH$7:AH$166,$BD153)</f>
        <v>792.20517910082242</v>
      </c>
      <c r="BQ153" s="95">
        <f>求节点(节奏总纲!$E$4:$E$163,AI$7:AI$166,$BD153)</f>
        <v>2.5000000000000001E-2</v>
      </c>
      <c r="BR153" s="95">
        <f>求节点(节奏总纲!$E$4:$E$163,AJ$7:AJ$166,$BD153)</f>
        <v>2.5000000000000001E-2</v>
      </c>
      <c r="BS153" s="95">
        <f>求节点(节奏总纲!$E$4:$E$163,AM$7:AM$166,$BD153)</f>
        <v>6585.8439967872209</v>
      </c>
      <c r="BT153" s="95">
        <f>求节点(节奏总纲!$E$4:$E$163,AN$7:AN$166,$BD153)</f>
        <v>1.7540458893258979</v>
      </c>
      <c r="BU153" s="95">
        <f>求节点(节奏总纲!$E$4:$E$163,AO$7:AO$166,$BD153)</f>
        <v>13540087211.570755</v>
      </c>
    </row>
    <row r="154" spans="12:73" x14ac:dyDescent="0.15">
      <c r="L154" s="14">
        <v>148</v>
      </c>
      <c r="M154" s="91">
        <f>武将属性!$D152</f>
        <v>473.0015427421248</v>
      </c>
      <c r="N154" s="91">
        <f>武将属性!$S152</f>
        <v>31277.5</v>
      </c>
      <c r="O154" s="91">
        <f>武将属性!$S152</f>
        <v>31277.5</v>
      </c>
      <c r="P154" s="92">
        <f>武将属性!$AE152</f>
        <v>2.5000000000000001E-2</v>
      </c>
      <c r="Q154" s="92">
        <f>武将属性!$AE152</f>
        <v>2.5000000000000001E-2</v>
      </c>
      <c r="R154" s="92">
        <f>武将属性!BH152</f>
        <v>0.20347900973209265</v>
      </c>
      <c r="S154" s="92">
        <f t="shared" si="46"/>
        <v>0.20347900973209265</v>
      </c>
      <c r="T154" s="91">
        <f>战法技能效用!AL152</f>
        <v>2.3253571756180436</v>
      </c>
      <c r="U154" s="91">
        <f t="shared" si="47"/>
        <v>194656092608.48328</v>
      </c>
      <c r="V154" s="95">
        <f t="shared" si="48"/>
        <v>1624188201.1626477</v>
      </c>
      <c r="W154" s="95">
        <f t="shared" si="49"/>
        <v>24562178.078602478</v>
      </c>
      <c r="X154" s="95">
        <f t="shared" si="50"/>
        <v>24562178.078602478</v>
      </c>
      <c r="Y154" s="95">
        <f t="shared" si="51"/>
        <v>749505877905.84302</v>
      </c>
      <c r="Z154" s="95">
        <f t="shared" si="52"/>
        <v>749505877905.84302</v>
      </c>
      <c r="AA154" s="95">
        <f t="shared" si="53"/>
        <v>638352242657.3175</v>
      </c>
      <c r="AB154" s="95">
        <f t="shared" si="54"/>
        <v>638352242657.3175</v>
      </c>
      <c r="AC154" s="95">
        <f t="shared" si="55"/>
        <v>462051734163.3866</v>
      </c>
      <c r="AD154" s="91"/>
      <c r="AE154" s="14">
        <v>148</v>
      </c>
      <c r="AF154" s="91">
        <f>武将属性!$D152</f>
        <v>473.0015427421248</v>
      </c>
      <c r="AG154" s="91">
        <f>士兵属性!$D152</f>
        <v>2031.2151806038285</v>
      </c>
      <c r="AH154" s="91">
        <f>士兵属性!$D152</f>
        <v>2031.2151806038285</v>
      </c>
      <c r="AI154" s="92">
        <f>士兵属性!$P152</f>
        <v>2.5000000000000001E-2</v>
      </c>
      <c r="AJ154" s="92">
        <f>士兵属性!$P152</f>
        <v>2.5000000000000001E-2</v>
      </c>
      <c r="AK154" s="92">
        <f>士兵属性!AW152</f>
        <v>0.20347900973209265</v>
      </c>
      <c r="AL154" s="92">
        <f t="shared" si="56"/>
        <v>0.20347900973209265</v>
      </c>
      <c r="AM154" s="91">
        <f>带兵数!$E151</f>
        <v>11535.74702933821</v>
      </c>
      <c r="AN154" s="91">
        <f>战法技能效用!AR152</f>
        <v>5.5398879119372193</v>
      </c>
      <c r="AO154" s="91">
        <f t="shared" si="57"/>
        <v>3380346723502.2568</v>
      </c>
      <c r="AP154" s="95">
        <f t="shared" si="58"/>
        <v>9345916188.3001308</v>
      </c>
      <c r="AQ154" s="95">
        <f t="shared" si="59"/>
        <v>1946585567.8431168</v>
      </c>
      <c r="AR154" s="95">
        <f t="shared" si="60"/>
        <v>1946585567.8431168</v>
      </c>
      <c r="AS154" s="95">
        <f t="shared" si="61"/>
        <v>4312812463809.3276</v>
      </c>
      <c r="AT154" s="95">
        <f t="shared" si="62"/>
        <v>4312812463809.3276</v>
      </c>
      <c r="AU154" s="95">
        <f t="shared" si="63"/>
        <v>3673211364433.0542</v>
      </c>
      <c r="AV154" s="95">
        <f t="shared" si="64"/>
        <v>3673211364433.0542</v>
      </c>
      <c r="AW154" s="95">
        <f t="shared" si="65"/>
        <v>685509858.30244827</v>
      </c>
      <c r="AX154" s="95">
        <f t="shared" si="66"/>
        <v>1209174899933.7341</v>
      </c>
      <c r="AZ154" s="14">
        <f t="shared" si="67"/>
        <v>4.4898231634478325</v>
      </c>
      <c r="BA154" s="14">
        <f t="shared" si="68"/>
        <v>17.365738098427947</v>
      </c>
      <c r="BD154" s="14">
        <v>148</v>
      </c>
      <c r="BE154" s="95">
        <f>求节点(节奏总纲!$E$4:$E$163,M$7:M$166,$BD154)</f>
        <v>251.59185573428221</v>
      </c>
      <c r="BF154" s="95">
        <f>求节点(节奏总纲!$E$4:$E$163,N$7:N$166,$BD154)</f>
        <v>14849.771186469705</v>
      </c>
      <c r="BG154" s="95">
        <f>求节点(节奏总纲!$E$4:$E$163,O$7:O$166,$BD154)</f>
        <v>14849.771186469705</v>
      </c>
      <c r="BH154" s="95">
        <f>求节点(节奏总纲!$E$4:$E$163,P$7:P$166,$BD154)</f>
        <v>2.5000000000000001E-2</v>
      </c>
      <c r="BI154" s="95">
        <f>求节点(节奏总纲!$E$4:$E$163,Q$7:Q$166,$BD154)</f>
        <v>2.5000000000000001E-2</v>
      </c>
      <c r="BJ154" s="95">
        <f>求节点(节奏总纲!$E$4:$E$163,T$7:T$166,$BD154)</f>
        <v>1.5012496682155418</v>
      </c>
      <c r="BK154" s="95">
        <f>求节点(节奏总纲!$E$4:$E$163,U$7:U$166,$BD154)</f>
        <v>11328674704.028246</v>
      </c>
      <c r="BM154" s="14">
        <v>148</v>
      </c>
      <c r="BN154" s="95">
        <f>求节点(节奏总纲!$E$4:$E$163,AF$7:AF$166,$BD154)</f>
        <v>251.59185573428221</v>
      </c>
      <c r="BO154" s="95">
        <f>求节点(节奏总纲!$E$4:$E$163,AG$7:AG$166,$BD154)</f>
        <v>794.12159832281088</v>
      </c>
      <c r="BP154" s="95">
        <f>求节点(节奏总纲!$E$4:$E$163,AH$7:AH$166,$BD154)</f>
        <v>794.12159832281088</v>
      </c>
      <c r="BQ154" s="95">
        <f>求节点(节奏总纲!$E$4:$E$163,AI$7:AI$166,$BD154)</f>
        <v>2.5000000000000001E-2</v>
      </c>
      <c r="BR154" s="95">
        <f>求节点(节奏总纲!$E$4:$E$163,AJ$7:AJ$166,$BD154)</f>
        <v>2.5000000000000001E-2</v>
      </c>
      <c r="BS154" s="95">
        <f>求节点(节奏总纲!$E$4:$E$163,AM$7:AM$166,$BD154)</f>
        <v>6592.0718485519928</v>
      </c>
      <c r="BT154" s="95">
        <f>求节点(节奏总纲!$E$4:$E$163,AN$7:AN$166,$BD154)</f>
        <v>1.7589172392109444</v>
      </c>
      <c r="BU154" s="95">
        <f>求节点(节奏总纲!$E$4:$E$163,AO$7:AO$166,$BD154)</f>
        <v>13715401778.099361</v>
      </c>
    </row>
    <row r="155" spans="12:73" x14ac:dyDescent="0.15">
      <c r="L155" s="14">
        <v>149</v>
      </c>
      <c r="M155" s="91">
        <f>武将属性!$D153</f>
        <v>476.41405124341566</v>
      </c>
      <c r="N155" s="91">
        <f>武将属性!$S153</f>
        <v>31441.3</v>
      </c>
      <c r="O155" s="91">
        <f>武将属性!$S153</f>
        <v>31441.3</v>
      </c>
      <c r="P155" s="92">
        <f>武将属性!$AE153</f>
        <v>2.5000000000000001E-2</v>
      </c>
      <c r="Q155" s="92">
        <f>武将属性!$AE153</f>
        <v>2.5000000000000001E-2</v>
      </c>
      <c r="R155" s="92">
        <f>武将属性!BH153</f>
        <v>0.20347900973209265</v>
      </c>
      <c r="S155" s="92">
        <f t="shared" si="46"/>
        <v>0.20347900973209265</v>
      </c>
      <c r="T155" s="91">
        <f>战法技能效用!AL153</f>
        <v>2.32609473009882</v>
      </c>
      <c r="U155" s="91">
        <f t="shared" si="47"/>
        <v>198207260343.28531</v>
      </c>
      <c r="V155" s="95">
        <f t="shared" si="48"/>
        <v>1656777094.7125511</v>
      </c>
      <c r="W155" s="95">
        <f t="shared" si="49"/>
        <v>25104301.911794439</v>
      </c>
      <c r="X155" s="95">
        <f t="shared" si="50"/>
        <v>25104301.911794439</v>
      </c>
      <c r="Y155" s="95">
        <f t="shared" si="51"/>
        <v>770060378243.22217</v>
      </c>
      <c r="Z155" s="95">
        <f t="shared" si="52"/>
        <v>770060378243.22217</v>
      </c>
      <c r="AA155" s="95">
        <f t="shared" si="53"/>
        <v>655858458117.198</v>
      </c>
      <c r="AB155" s="95">
        <f t="shared" si="54"/>
        <v>655858458117.198</v>
      </c>
      <c r="AC155" s="95">
        <f t="shared" si="55"/>
        <v>474617803610.09241</v>
      </c>
      <c r="AD155" s="91"/>
      <c r="AE155" s="14">
        <v>149</v>
      </c>
      <c r="AF155" s="91">
        <f>武将属性!$D153</f>
        <v>476.41405124341566</v>
      </c>
      <c r="AG155" s="91">
        <f>士兵属性!$D153</f>
        <v>2050.2849515591706</v>
      </c>
      <c r="AH155" s="91">
        <f>士兵属性!$D153</f>
        <v>2050.2849515591706</v>
      </c>
      <c r="AI155" s="92">
        <f>士兵属性!$P153</f>
        <v>2.5000000000000001E-2</v>
      </c>
      <c r="AJ155" s="92">
        <f>士兵属性!$P153</f>
        <v>2.5000000000000001E-2</v>
      </c>
      <c r="AK155" s="92">
        <f>士兵属性!AW153</f>
        <v>0.20347900973209265</v>
      </c>
      <c r="AL155" s="92">
        <f t="shared" si="56"/>
        <v>0.20347900973209265</v>
      </c>
      <c r="AM155" s="91">
        <f>带兵数!$E152</f>
        <v>11602.727148234306</v>
      </c>
      <c r="AN155" s="91">
        <f>战法技能效用!AR153</f>
        <v>5.555043980425185</v>
      </c>
      <c r="AO155" s="91">
        <f t="shared" si="57"/>
        <v>3525649664664.5957</v>
      </c>
      <c r="AP155" s="95">
        <f t="shared" si="58"/>
        <v>9661073618.2073669</v>
      </c>
      <c r="AQ155" s="95">
        <f t="shared" si="59"/>
        <v>2007893726.6207626</v>
      </c>
      <c r="AR155" s="95">
        <f t="shared" si="60"/>
        <v>2007893726.6207626</v>
      </c>
      <c r="AS155" s="95">
        <f t="shared" si="61"/>
        <v>4490410948108.3467</v>
      </c>
      <c r="AT155" s="95">
        <f t="shared" si="62"/>
        <v>4490410948108.3467</v>
      </c>
      <c r="AU155" s="95">
        <f t="shared" si="63"/>
        <v>3824471540085.8213</v>
      </c>
      <c r="AV155" s="95">
        <f t="shared" si="64"/>
        <v>3824471540085.8213</v>
      </c>
      <c r="AW155" s="95">
        <f t="shared" si="65"/>
        <v>709618392.19792342</v>
      </c>
      <c r="AX155" s="95">
        <f t="shared" si="66"/>
        <v>1256056955319.9502</v>
      </c>
      <c r="AZ155" s="14">
        <f t="shared" si="67"/>
        <v>4.5797060667541007</v>
      </c>
      <c r="BA155" s="14">
        <f t="shared" si="68"/>
        <v>17.787691826012541</v>
      </c>
      <c r="BD155" s="14">
        <v>149</v>
      </c>
      <c r="BE155" s="95">
        <f>求节点(节奏总纲!$E$4:$E$163,M$7:M$166,$BD155)</f>
        <v>252.04994909183705</v>
      </c>
      <c r="BF155" s="95">
        <f>求节点(节奏总纲!$E$4:$E$163,N$7:N$166,$BD155)</f>
        <v>14886.213305069743</v>
      </c>
      <c r="BG155" s="95">
        <f>求节点(节奏总纲!$E$4:$E$163,O$7:O$166,$BD155)</f>
        <v>14886.213305069743</v>
      </c>
      <c r="BH155" s="95">
        <f>求节点(节奏总纲!$E$4:$E$163,P$7:P$166,$BD155)</f>
        <v>2.5000000000000001E-2</v>
      </c>
      <c r="BI155" s="95">
        <f>求节点(节奏总纲!$E$4:$E$163,Q$7:Q$166,$BD155)</f>
        <v>2.5000000000000001E-2</v>
      </c>
      <c r="BJ155" s="95">
        <f>求节点(节奏总纲!$E$4:$E$163,T$7:T$166,$BD155)</f>
        <v>1.5025343536255831</v>
      </c>
      <c r="BK155" s="95">
        <f>求节点(节奏总纲!$E$4:$E$163,U$7:U$166,$BD155)</f>
        <v>11422430946.518648</v>
      </c>
      <c r="BM155" s="14">
        <v>149</v>
      </c>
      <c r="BN155" s="95">
        <f>求节点(节奏总纲!$E$4:$E$163,AF$7:AF$166,$BD155)</f>
        <v>252.04994909183705</v>
      </c>
      <c r="BO155" s="95">
        <f>求节点(节奏总纲!$E$4:$E$163,AG$7:AG$166,$BD155)</f>
        <v>796.03801754479923</v>
      </c>
      <c r="BP155" s="95">
        <f>求节点(节奏总纲!$E$4:$E$163,AH$7:AH$166,$BD155)</f>
        <v>796.03801754479923</v>
      </c>
      <c r="BQ155" s="95">
        <f>求节点(节奏总纲!$E$4:$E$163,AI$7:AI$166,$BD155)</f>
        <v>2.5000000000000001E-2</v>
      </c>
      <c r="BR155" s="95">
        <f>求节点(节奏总纲!$E$4:$E$163,AJ$7:AJ$166,$BD155)</f>
        <v>2.5000000000000001E-2</v>
      </c>
      <c r="BS155" s="95">
        <f>求节点(节奏总纲!$E$4:$E$163,AM$7:AM$166,$BD155)</f>
        <v>6598.2997003167648</v>
      </c>
      <c r="BT155" s="95">
        <f>求节点(节奏总纲!$E$4:$E$163,AN$7:AN$166,$BD155)</f>
        <v>1.763788589095991</v>
      </c>
      <c r="BU155" s="95">
        <f>求节点(节奏总纲!$E$4:$E$163,AO$7:AO$166,$BD155)</f>
        <v>13890716344.627966</v>
      </c>
    </row>
    <row r="156" spans="12:73" x14ac:dyDescent="0.15">
      <c r="L156" s="14">
        <v>150</v>
      </c>
      <c r="M156" s="91">
        <f>武将属性!$D154</f>
        <v>480.33356272277297</v>
      </c>
      <c r="N156" s="91">
        <f>武将属性!$S154</f>
        <v>31571.871650363173</v>
      </c>
      <c r="O156" s="91">
        <f>武将属性!$S154</f>
        <v>31571.871650363173</v>
      </c>
      <c r="P156" s="92">
        <f>武将属性!$AE154</f>
        <v>2.5000000000000001E-2</v>
      </c>
      <c r="Q156" s="92">
        <f>武将属性!$AE154</f>
        <v>2.5000000000000001E-2</v>
      </c>
      <c r="R156" s="92">
        <f>武将属性!BH154</f>
        <v>0.20347900973209265</v>
      </c>
      <c r="S156" s="92">
        <f t="shared" si="46"/>
        <v>0.20347900973209265</v>
      </c>
      <c r="T156" s="91">
        <f>战法技能效用!AL154</f>
        <v>2.3268311869306166</v>
      </c>
      <c r="U156" s="91">
        <f t="shared" si="47"/>
        <v>201590423993.35236</v>
      </c>
      <c r="V156" s="95">
        <f t="shared" si="48"/>
        <v>1687080120.8367486</v>
      </c>
      <c r="W156" s="95">
        <f t="shared" si="49"/>
        <v>25667189.263103452</v>
      </c>
      <c r="X156" s="95">
        <f t="shared" si="50"/>
        <v>25667189.263103452</v>
      </c>
      <c r="Y156" s="95">
        <f t="shared" si="51"/>
        <v>790596297600.27515</v>
      </c>
      <c r="Z156" s="95">
        <f t="shared" si="52"/>
        <v>790596297600.27515</v>
      </c>
      <c r="AA156" s="95">
        <f t="shared" si="53"/>
        <v>673348848203.57361</v>
      </c>
      <c r="AB156" s="95">
        <f t="shared" si="54"/>
        <v>673348848203.57361</v>
      </c>
      <c r="AC156" s="95">
        <f t="shared" si="55"/>
        <v>487167012395.31976</v>
      </c>
      <c r="AD156" s="91"/>
      <c r="AE156" s="14">
        <v>150</v>
      </c>
      <c r="AF156" s="91">
        <f>武将属性!$D154</f>
        <v>480.33356272277297</v>
      </c>
      <c r="AG156" s="91">
        <f>士兵属性!$D154</f>
        <v>2069.4583363638958</v>
      </c>
      <c r="AH156" s="91">
        <f>士兵属性!$D154</f>
        <v>2069.4583363638958</v>
      </c>
      <c r="AI156" s="92">
        <f>士兵属性!$P154</f>
        <v>2.5000000000000001E-2</v>
      </c>
      <c r="AJ156" s="92">
        <f>士兵属性!$P154</f>
        <v>2.5000000000000001E-2</v>
      </c>
      <c r="AK156" s="92">
        <f>士兵属性!AW154</f>
        <v>0.20347900973209265</v>
      </c>
      <c r="AL156" s="92">
        <f t="shared" si="56"/>
        <v>0.20347900973209265</v>
      </c>
      <c r="AM156" s="91">
        <f>带兵数!$E153</f>
        <v>11664.058947922429</v>
      </c>
      <c r="AN156" s="91">
        <f>战法技能效用!AR154</f>
        <v>5.5702002307421816</v>
      </c>
      <c r="AO156" s="91">
        <f t="shared" si="57"/>
        <v>3676780439419.1826</v>
      </c>
      <c r="AP156" s="95">
        <f t="shared" si="58"/>
        <v>9975134566.5909348</v>
      </c>
      <c r="AQ156" s="95">
        <f t="shared" si="59"/>
        <v>2070856487.0148399</v>
      </c>
      <c r="AR156" s="95">
        <f t="shared" si="60"/>
        <v>2070856487.0148399</v>
      </c>
      <c r="AS156" s="95">
        <f t="shared" si="61"/>
        <v>4674528707326.5439</v>
      </c>
      <c r="AT156" s="95">
        <f t="shared" si="62"/>
        <v>4674528707326.5439</v>
      </c>
      <c r="AU156" s="95">
        <f t="shared" si="63"/>
        <v>3981284165542.9644</v>
      </c>
      <c r="AV156" s="95">
        <f t="shared" si="64"/>
        <v>3981284165542.9644</v>
      </c>
      <c r="AW156" s="95">
        <f t="shared" si="65"/>
        <v>734830171.82958305</v>
      </c>
      <c r="AX156" s="95">
        <f t="shared" si="66"/>
        <v>1304542044369.9351</v>
      </c>
      <c r="AZ156" s="14">
        <f t="shared" si="67"/>
        <v>4.6762973222986641</v>
      </c>
      <c r="BA156" s="14">
        <f t="shared" si="68"/>
        <v>18.238864558072599</v>
      </c>
      <c r="BD156" s="14">
        <v>150</v>
      </c>
      <c r="BE156" s="95">
        <f>求节点(节奏总纲!$E$4:$E$163,M$7:M$166,$BD156)</f>
        <v>252.50804244939189</v>
      </c>
      <c r="BF156" s="95">
        <f>求节点(节奏总纲!$E$4:$E$163,N$7:N$166,$BD156)</f>
        <v>14922.655423669783</v>
      </c>
      <c r="BG156" s="95">
        <f>求节点(节奏总纲!$E$4:$E$163,O$7:O$166,$BD156)</f>
        <v>14922.655423669783</v>
      </c>
      <c r="BH156" s="95">
        <f>求节点(节奏总纲!$E$4:$E$163,P$7:P$166,$BD156)</f>
        <v>2.5000000000000001E-2</v>
      </c>
      <c r="BI156" s="95">
        <f>求节点(节奏总纲!$E$4:$E$163,Q$7:Q$166,$BD156)</f>
        <v>2.5000000000000001E-2</v>
      </c>
      <c r="BJ156" s="95">
        <f>求节点(节奏总纲!$E$4:$E$163,T$7:T$166,$BD156)</f>
        <v>1.5038190390356241</v>
      </c>
      <c r="BK156" s="95">
        <f>求节点(节奏总纲!$E$4:$E$163,U$7:U$166,$BD156)</f>
        <v>11516187189.009052</v>
      </c>
      <c r="BM156" s="14">
        <v>150</v>
      </c>
      <c r="BN156" s="95">
        <f>求节点(节奏总纲!$E$4:$E$163,AF$7:AF$166,$BD156)</f>
        <v>252.50804244939189</v>
      </c>
      <c r="BO156" s="95">
        <f>求节点(节奏总纲!$E$4:$E$163,AG$7:AG$166,$BD156)</f>
        <v>797.95443676678769</v>
      </c>
      <c r="BP156" s="95">
        <f>求节点(节奏总纲!$E$4:$E$163,AH$7:AH$166,$BD156)</f>
        <v>797.95443676678769</v>
      </c>
      <c r="BQ156" s="95">
        <f>求节点(节奏总纲!$E$4:$E$163,AI$7:AI$166,$BD156)</f>
        <v>2.5000000000000001E-2</v>
      </c>
      <c r="BR156" s="95">
        <f>求节点(节奏总纲!$E$4:$E$163,AJ$7:AJ$166,$BD156)</f>
        <v>2.5000000000000001E-2</v>
      </c>
      <c r="BS156" s="95">
        <f>求节点(节奏总纲!$E$4:$E$163,AM$7:AM$166,$BD156)</f>
        <v>6604.5275520815367</v>
      </c>
      <c r="BT156" s="95">
        <f>求节点(节奏总纲!$E$4:$E$163,AN$7:AN$166,$BD156)</f>
        <v>1.7686599389810378</v>
      </c>
      <c r="BU156" s="95">
        <f>求节点(节奏总纲!$E$4:$E$163,AO$7:AO$166,$BD156)</f>
        <v>14066030911.15657</v>
      </c>
    </row>
    <row r="157" spans="12:73" x14ac:dyDescent="0.15">
      <c r="L157" s="14">
        <v>151</v>
      </c>
      <c r="M157" s="91">
        <f>武将属性!$D155</f>
        <v>484.25307420213034</v>
      </c>
      <c r="N157" s="91">
        <f>武将属性!$S155</f>
        <v>31648.910524677536</v>
      </c>
      <c r="O157" s="91">
        <f>武将属性!$S155</f>
        <v>31648.910524677536</v>
      </c>
      <c r="P157" s="92">
        <f>武将属性!$AE155</f>
        <v>2.5000000000000001E-2</v>
      </c>
      <c r="Q157" s="92">
        <f>武将属性!$AE155</f>
        <v>2.5000000000000001E-2</v>
      </c>
      <c r="R157" s="92">
        <f>武将属性!BH155</f>
        <v>0.20347900973209265</v>
      </c>
      <c r="S157" s="92">
        <f t="shared" si="46"/>
        <v>0.20347900973209265</v>
      </c>
      <c r="T157" s="91">
        <f>战法技能效用!AL155</f>
        <v>2.3275665486499171</v>
      </c>
      <c r="U157" s="91">
        <f t="shared" si="47"/>
        <v>204318736640.0144</v>
      </c>
      <c r="V157" s="95">
        <f t="shared" si="48"/>
        <v>1713000515.9218113</v>
      </c>
      <c r="W157" s="95">
        <f t="shared" si="49"/>
        <v>26210247.120455164</v>
      </c>
      <c r="X157" s="95">
        <f t="shared" si="50"/>
        <v>26210247.120455164</v>
      </c>
      <c r="Y157" s="95">
        <f t="shared" si="51"/>
        <v>809293430190.21716</v>
      </c>
      <c r="Z157" s="95">
        <f t="shared" si="52"/>
        <v>809293430190.21716</v>
      </c>
      <c r="AA157" s="95">
        <f t="shared" si="53"/>
        <v>689273148294.98657</v>
      </c>
      <c r="AB157" s="95">
        <f t="shared" si="54"/>
        <v>689273148294.98657</v>
      </c>
      <c r="AC157" s="95">
        <f t="shared" si="55"/>
        <v>498578017188.88745</v>
      </c>
      <c r="AD157" s="91"/>
      <c r="AE157" s="14">
        <v>151</v>
      </c>
      <c r="AF157" s="91">
        <f>武将属性!$D155</f>
        <v>484.25307420213034</v>
      </c>
      <c r="AG157" s="91">
        <f>士兵属性!$D155</f>
        <v>2088.7344226305945</v>
      </c>
      <c r="AH157" s="91">
        <f>士兵属性!$D155</f>
        <v>2088.7344226305945</v>
      </c>
      <c r="AI157" s="92">
        <f>士兵属性!$P155</f>
        <v>2.5000000000000001E-2</v>
      </c>
      <c r="AJ157" s="92">
        <f>士兵属性!$P155</f>
        <v>2.5000000000000001E-2</v>
      </c>
      <c r="AK157" s="92">
        <f>士兵属性!AW155</f>
        <v>0.20347900973209265</v>
      </c>
      <c r="AL157" s="92">
        <f t="shared" si="56"/>
        <v>0.20347900973209265</v>
      </c>
      <c r="AM157" s="91">
        <f>带兵数!$E154</f>
        <v>11713.827000093619</v>
      </c>
      <c r="AN157" s="91">
        <f>战法技能效用!AR155</f>
        <v>5.585505951622328</v>
      </c>
      <c r="AO157" s="91">
        <f t="shared" si="57"/>
        <v>3826216194562.9302</v>
      </c>
      <c r="AP157" s="95">
        <f t="shared" si="58"/>
        <v>10277358529.514601</v>
      </c>
      <c r="AQ157" s="95">
        <f t="shared" si="59"/>
        <v>2131158071.4324017</v>
      </c>
      <c r="AR157" s="95">
        <f t="shared" si="60"/>
        <v>2131158071.4324017</v>
      </c>
      <c r="AS157" s="95">
        <f t="shared" si="61"/>
        <v>4855456061068.2266</v>
      </c>
      <c r="AT157" s="95">
        <f t="shared" si="62"/>
        <v>4855456061068.2266</v>
      </c>
      <c r="AU157" s="95">
        <f t="shared" si="63"/>
        <v>4135379530801.1475</v>
      </c>
      <c r="AV157" s="95">
        <f t="shared" si="64"/>
        <v>4135379530801.1475</v>
      </c>
      <c r="AW157" s="95">
        <f t="shared" si="65"/>
        <v>760028848.61323488</v>
      </c>
      <c r="AX157" s="95">
        <f t="shared" si="66"/>
        <v>1351884959657.8948</v>
      </c>
      <c r="AZ157" s="14">
        <f t="shared" si="67"/>
        <v>4.7811956682204375</v>
      </c>
      <c r="BA157" s="14">
        <f t="shared" si="68"/>
        <v>18.726702491824199</v>
      </c>
      <c r="BD157" s="14">
        <v>151</v>
      </c>
      <c r="BE157" s="95">
        <f>求节点(节奏总纲!$E$4:$E$163,M$7:M$166,$BD157)</f>
        <v>252.96613580694677</v>
      </c>
      <c r="BF157" s="95">
        <f>求节点(节奏总纲!$E$4:$E$163,N$7:N$166,$BD157)</f>
        <v>14959.097542269823</v>
      </c>
      <c r="BG157" s="95">
        <f>求节点(节奏总纲!$E$4:$E$163,O$7:O$166,$BD157)</f>
        <v>14959.097542269823</v>
      </c>
      <c r="BH157" s="95">
        <f>求节点(节奏总纲!$E$4:$E$163,P$7:P$166,$BD157)</f>
        <v>2.5000000000000001E-2</v>
      </c>
      <c r="BI157" s="95">
        <f>求节点(节奏总纲!$E$4:$E$163,Q$7:Q$166,$BD157)</f>
        <v>2.5000000000000001E-2</v>
      </c>
      <c r="BJ157" s="95">
        <f>求节点(节奏总纲!$E$4:$E$163,T$7:T$166,$BD157)</f>
        <v>1.5051037244456653</v>
      </c>
      <c r="BK157" s="95">
        <f>求节点(节奏总纲!$E$4:$E$163,U$7:U$166,$BD157)</f>
        <v>11609943431.499456</v>
      </c>
      <c r="BM157" s="14">
        <v>151</v>
      </c>
      <c r="BN157" s="95">
        <f>求节点(节奏总纲!$E$4:$E$163,AF$7:AF$166,$BD157)</f>
        <v>252.96613580694677</v>
      </c>
      <c r="BO157" s="95">
        <f>求节点(节奏总纲!$E$4:$E$163,AG$7:AG$166,$BD157)</f>
        <v>799.87085598877616</v>
      </c>
      <c r="BP157" s="95">
        <f>求节点(节奏总纲!$E$4:$E$163,AH$7:AH$166,$BD157)</f>
        <v>799.87085598877616</v>
      </c>
      <c r="BQ157" s="95">
        <f>求节点(节奏总纲!$E$4:$E$163,AI$7:AI$166,$BD157)</f>
        <v>2.5000000000000001E-2</v>
      </c>
      <c r="BR157" s="95">
        <f>求节点(节奏总纲!$E$4:$E$163,AJ$7:AJ$166,$BD157)</f>
        <v>2.5000000000000001E-2</v>
      </c>
      <c r="BS157" s="95">
        <f>求节点(节奏总纲!$E$4:$E$163,AM$7:AM$166,$BD157)</f>
        <v>6610.7554038463086</v>
      </c>
      <c r="BT157" s="95">
        <f>求节点(节奏总纲!$E$4:$E$163,AN$7:AN$166,$BD157)</f>
        <v>1.7735312888660844</v>
      </c>
      <c r="BU157" s="95">
        <f>求节点(节奏总纲!$E$4:$E$163,AO$7:AO$166,$BD157)</f>
        <v>14241345477.685175</v>
      </c>
    </row>
    <row r="158" spans="12:73" x14ac:dyDescent="0.15">
      <c r="L158" s="14">
        <v>152</v>
      </c>
      <c r="M158" s="91">
        <f>武将属性!$D156</f>
        <v>488.1725856814877</v>
      </c>
      <c r="N158" s="91">
        <f>武将属性!$S156</f>
        <v>31725.949398991906</v>
      </c>
      <c r="O158" s="91">
        <f>武将属性!$S156</f>
        <v>31725.949398991906</v>
      </c>
      <c r="P158" s="92">
        <f>武将属性!$AE156</f>
        <v>2.5000000000000001E-2</v>
      </c>
      <c r="Q158" s="92">
        <f>武将属性!$AE156</f>
        <v>2.5000000000000001E-2</v>
      </c>
      <c r="R158" s="92">
        <f>武将属性!BH156</f>
        <v>0.20347900973209265</v>
      </c>
      <c r="S158" s="92">
        <f t="shared" si="46"/>
        <v>0.20347900973209265</v>
      </c>
      <c r="T158" s="91">
        <f>战法技能效用!AL156</f>
        <v>2.3283008177853914</v>
      </c>
      <c r="U158" s="91">
        <f t="shared" si="47"/>
        <v>207067797645.14587</v>
      </c>
      <c r="V158" s="95">
        <f t="shared" si="48"/>
        <v>1739299850.6617904</v>
      </c>
      <c r="W158" s="95">
        <f t="shared" si="49"/>
        <v>26762902.969263736</v>
      </c>
      <c r="X158" s="95">
        <f t="shared" si="50"/>
        <v>26762902.969263736</v>
      </c>
      <c r="Y158" s="95">
        <f t="shared" si="51"/>
        <v>828369273534.6261</v>
      </c>
      <c r="Z158" s="95">
        <f t="shared" si="52"/>
        <v>828369273534.6261</v>
      </c>
      <c r="AA158" s="95">
        <f t="shared" si="53"/>
        <v>705519995369.09717</v>
      </c>
      <c r="AB158" s="95">
        <f t="shared" si="54"/>
        <v>705519995369.09717</v>
      </c>
      <c r="AC158" s="95">
        <f t="shared" si="55"/>
        <v>510217406332.85522</v>
      </c>
      <c r="AD158" s="91"/>
      <c r="AE158" s="14">
        <v>152</v>
      </c>
      <c r="AF158" s="91">
        <f>武将属性!$D156</f>
        <v>488.1725856814877</v>
      </c>
      <c r="AG158" s="91">
        <f>士兵属性!$D156</f>
        <v>2108.1132103592681</v>
      </c>
      <c r="AH158" s="91">
        <f>士兵属性!$D156</f>
        <v>2108.1132103592681</v>
      </c>
      <c r="AI158" s="92">
        <f>士兵属性!$P156</f>
        <v>2.5000000000000001E-2</v>
      </c>
      <c r="AJ158" s="92">
        <f>士兵属性!$P156</f>
        <v>2.5000000000000001E-2</v>
      </c>
      <c r="AK158" s="92">
        <f>士兵属性!AW156</f>
        <v>0.20347900973209265</v>
      </c>
      <c r="AL158" s="92">
        <f t="shared" si="56"/>
        <v>0.20347900973209265</v>
      </c>
      <c r="AM158" s="91">
        <f>带兵数!$E155</f>
        <v>11763.745670637551</v>
      </c>
      <c r="AN158" s="91">
        <f>战法技能效用!AR156</f>
        <v>5.6008118534924449</v>
      </c>
      <c r="AO158" s="91">
        <f t="shared" si="57"/>
        <v>3981089802708.603</v>
      </c>
      <c r="AP158" s="95">
        <f t="shared" si="58"/>
        <v>10588024923.315449</v>
      </c>
      <c r="AQ158" s="95">
        <f t="shared" si="59"/>
        <v>2193003908.7647347</v>
      </c>
      <c r="AR158" s="95">
        <f t="shared" si="60"/>
        <v>2193003908.7647347</v>
      </c>
      <c r="AS158" s="95">
        <f t="shared" si="61"/>
        <v>5042715613731.6475</v>
      </c>
      <c r="AT158" s="95">
        <f t="shared" si="62"/>
        <v>5042715613731.6475</v>
      </c>
      <c r="AU158" s="95">
        <f t="shared" si="63"/>
        <v>4294868013714.3101</v>
      </c>
      <c r="AV158" s="95">
        <f t="shared" si="64"/>
        <v>4294868013714.3101</v>
      </c>
      <c r="AW158" s="95">
        <f t="shared" si="65"/>
        <v>785991237.80374873</v>
      </c>
      <c r="AX158" s="95">
        <f t="shared" si="66"/>
        <v>1400767242893.1292</v>
      </c>
      <c r="AZ158" s="14">
        <f t="shared" si="67"/>
        <v>4.8880973343893102</v>
      </c>
      <c r="BA158" s="14">
        <f t="shared" si="68"/>
        <v>19.22602088776274</v>
      </c>
      <c r="BD158" s="14">
        <v>152</v>
      </c>
      <c r="BE158" s="95">
        <f>求节点(节奏总纲!$E$4:$E$163,M$7:M$166,$BD158)</f>
        <v>253.42422916450161</v>
      </c>
      <c r="BF158" s="95">
        <f>求节点(节奏总纲!$E$4:$E$163,N$7:N$166,$BD158)</f>
        <v>14995.539660869863</v>
      </c>
      <c r="BG158" s="95">
        <f>求节点(节奏总纲!$E$4:$E$163,O$7:O$166,$BD158)</f>
        <v>14995.539660869863</v>
      </c>
      <c r="BH158" s="95">
        <f>求节点(节奏总纲!$E$4:$E$163,P$7:P$166,$BD158)</f>
        <v>2.5000000000000001E-2</v>
      </c>
      <c r="BI158" s="95">
        <f>求节点(节奏总纲!$E$4:$E$163,Q$7:Q$166,$BD158)</f>
        <v>2.5000000000000001E-2</v>
      </c>
      <c r="BJ158" s="95">
        <f>求节点(节奏总纲!$E$4:$E$163,T$7:T$166,$BD158)</f>
        <v>1.5063884098557063</v>
      </c>
      <c r="BK158" s="95">
        <f>求节点(节奏总纲!$E$4:$E$163,U$7:U$166,$BD158)</f>
        <v>11703699673.989859</v>
      </c>
      <c r="BM158" s="14">
        <v>152</v>
      </c>
      <c r="BN158" s="95">
        <f>求节点(节奏总纲!$E$4:$E$163,AF$7:AF$166,$BD158)</f>
        <v>253.42422916450161</v>
      </c>
      <c r="BO158" s="95">
        <f>求节点(节奏总纲!$E$4:$E$163,AG$7:AG$166,$BD158)</f>
        <v>801.78727521076462</v>
      </c>
      <c r="BP158" s="95">
        <f>求节点(节奏总纲!$E$4:$E$163,AH$7:AH$166,$BD158)</f>
        <v>801.78727521076462</v>
      </c>
      <c r="BQ158" s="95">
        <f>求节点(节奏总纲!$E$4:$E$163,AI$7:AI$166,$BD158)</f>
        <v>2.5000000000000001E-2</v>
      </c>
      <c r="BR158" s="95">
        <f>求节点(节奏总纲!$E$4:$E$163,AJ$7:AJ$166,$BD158)</f>
        <v>2.5000000000000001E-2</v>
      </c>
      <c r="BS158" s="95">
        <f>求节点(节奏总纲!$E$4:$E$163,AM$7:AM$166,$BD158)</f>
        <v>6616.9832556110805</v>
      </c>
      <c r="BT158" s="95">
        <f>求节点(节奏总纲!$E$4:$E$163,AN$7:AN$166,$BD158)</f>
        <v>1.7784026387511309</v>
      </c>
      <c r="BU158" s="95">
        <f>求节点(节奏总纲!$E$4:$E$163,AO$7:AO$166,$BD158)</f>
        <v>14416660044.213781</v>
      </c>
    </row>
    <row r="159" spans="12:73" x14ac:dyDescent="0.15">
      <c r="L159" s="14">
        <v>153</v>
      </c>
      <c r="M159" s="91">
        <f>武将属性!$D157</f>
        <v>492.09209716084507</v>
      </c>
      <c r="N159" s="91">
        <f>武将属性!$S157</f>
        <v>31802.988273306273</v>
      </c>
      <c r="O159" s="91">
        <f>武将属性!$S157</f>
        <v>31802.988273306273</v>
      </c>
      <c r="P159" s="92">
        <f>武将属性!$AE157</f>
        <v>2.5000000000000001E-2</v>
      </c>
      <c r="Q159" s="92">
        <f>武将属性!$AE157</f>
        <v>2.5000000000000001E-2</v>
      </c>
      <c r="R159" s="92">
        <f>武将属性!BH157</f>
        <v>0.20347900973209265</v>
      </c>
      <c r="S159" s="92">
        <f t="shared" si="46"/>
        <v>0.20347900973209265</v>
      </c>
      <c r="T159" s="91">
        <f>战法技能效用!AL157</f>
        <v>2.3290339968579348</v>
      </c>
      <c r="U159" s="91">
        <f t="shared" si="47"/>
        <v>209837686148.44446</v>
      </c>
      <c r="V159" s="95">
        <f t="shared" si="48"/>
        <v>1767863464.3364387</v>
      </c>
      <c r="W159" s="95">
        <f t="shared" si="49"/>
        <v>27354399.284219015</v>
      </c>
      <c r="X159" s="95">
        <f t="shared" si="50"/>
        <v>27354399.284219015</v>
      </c>
      <c r="Y159" s="95">
        <f t="shared" si="51"/>
        <v>848733306984.73669</v>
      </c>
      <c r="Z159" s="95">
        <f t="shared" si="52"/>
        <v>848733306984.73669</v>
      </c>
      <c r="AA159" s="95">
        <f t="shared" si="53"/>
        <v>722863990667.36987</v>
      </c>
      <c r="AB159" s="95">
        <f t="shared" si="54"/>
        <v>722863990667.36987</v>
      </c>
      <c r="AC159" s="95">
        <f t="shared" si="55"/>
        <v>522645091927.83698</v>
      </c>
      <c r="AD159" s="91"/>
      <c r="AE159" s="14">
        <v>153</v>
      </c>
      <c r="AF159" s="91">
        <f>武将属性!$D157</f>
        <v>492.09209716084507</v>
      </c>
      <c r="AG159" s="91">
        <f>士兵属性!$D157</f>
        <v>2129.7365484735765</v>
      </c>
      <c r="AH159" s="91">
        <f>士兵属性!$D157</f>
        <v>2129.7365484735765</v>
      </c>
      <c r="AI159" s="92">
        <f>士兵属性!$P157</f>
        <v>2.5000000000000001E-2</v>
      </c>
      <c r="AJ159" s="92">
        <f>士兵属性!$P157</f>
        <v>2.5000000000000001E-2</v>
      </c>
      <c r="AK159" s="92">
        <f>士兵属性!AW157</f>
        <v>0.20347900973209265</v>
      </c>
      <c r="AL159" s="92">
        <f t="shared" si="56"/>
        <v>0.20347900973209265</v>
      </c>
      <c r="AM159" s="91">
        <f>带兵数!$E156</f>
        <v>11818.502895887566</v>
      </c>
      <c r="AN159" s="91">
        <f>战法技能效用!AR157</f>
        <v>5.6161179359349385</v>
      </c>
      <c r="AO159" s="91">
        <f t="shared" si="57"/>
        <v>4153214225890.23</v>
      </c>
      <c r="AP159" s="95">
        <f t="shared" si="58"/>
        <v>10935888900.932995</v>
      </c>
      <c r="AQ159" s="95">
        <f t="shared" si="59"/>
        <v>2260058025.886322</v>
      </c>
      <c r="AR159" s="95">
        <f t="shared" si="60"/>
        <v>2260058025.886322</v>
      </c>
      <c r="AS159" s="95">
        <f t="shared" si="61"/>
        <v>5250209271783.5391</v>
      </c>
      <c r="AT159" s="95">
        <f t="shared" si="62"/>
        <v>5250209271783.5391</v>
      </c>
      <c r="AU159" s="95">
        <f t="shared" si="63"/>
        <v>4471589832527.3643</v>
      </c>
      <c r="AV159" s="95">
        <f t="shared" si="64"/>
        <v>4471589832527.3643</v>
      </c>
      <c r="AW159" s="95">
        <f t="shared" si="65"/>
        <v>814541100.81506407</v>
      </c>
      <c r="AX159" s="95">
        <f t="shared" si="66"/>
        <v>1455030948967.1934</v>
      </c>
      <c r="AZ159" s="14">
        <f t="shared" si="67"/>
        <v>5.0110741426224834</v>
      </c>
      <c r="BA159" s="14">
        <f t="shared" si="68"/>
        <v>19.792508686700547</v>
      </c>
      <c r="BD159" s="14">
        <v>153</v>
      </c>
      <c r="BE159" s="95">
        <f>求节点(节奏总纲!$E$4:$E$163,M$7:M$166,$BD159)</f>
        <v>253.88232252205646</v>
      </c>
      <c r="BF159" s="95">
        <f>求节点(节奏总纲!$E$4:$E$163,N$7:N$166,$BD159)</f>
        <v>15031.981779469903</v>
      </c>
      <c r="BG159" s="95">
        <f>求节点(节奏总纲!$E$4:$E$163,O$7:O$166,$BD159)</f>
        <v>15031.981779469903</v>
      </c>
      <c r="BH159" s="95">
        <f>求节点(节奏总纲!$E$4:$E$163,P$7:P$166,$BD159)</f>
        <v>2.5000000000000001E-2</v>
      </c>
      <c r="BI159" s="95">
        <f>求节点(节奏总纲!$E$4:$E$163,Q$7:Q$166,$BD159)</f>
        <v>2.5000000000000001E-2</v>
      </c>
      <c r="BJ159" s="95">
        <f>求节点(节奏总纲!$E$4:$E$163,T$7:T$166,$BD159)</f>
        <v>1.5076730952657476</v>
      </c>
      <c r="BK159" s="95">
        <f>求节点(节奏总纲!$E$4:$E$163,U$7:U$166,$BD159)</f>
        <v>11797455916.480263</v>
      </c>
      <c r="BM159" s="14">
        <v>153</v>
      </c>
      <c r="BN159" s="95">
        <f>求节点(节奏总纲!$E$4:$E$163,AF$7:AF$166,$BD159)</f>
        <v>253.88232252205646</v>
      </c>
      <c r="BO159" s="95">
        <f>求节点(节奏总纲!$E$4:$E$163,AG$7:AG$166,$BD159)</f>
        <v>803.70369443275308</v>
      </c>
      <c r="BP159" s="95">
        <f>求节点(节奏总纲!$E$4:$E$163,AH$7:AH$166,$BD159)</f>
        <v>803.70369443275308</v>
      </c>
      <c r="BQ159" s="95">
        <f>求节点(节奏总纲!$E$4:$E$163,AI$7:AI$166,$BD159)</f>
        <v>2.5000000000000001E-2</v>
      </c>
      <c r="BR159" s="95">
        <f>求节点(节奏总纲!$E$4:$E$163,AJ$7:AJ$166,$BD159)</f>
        <v>2.5000000000000001E-2</v>
      </c>
      <c r="BS159" s="95">
        <f>求节点(节奏总纲!$E$4:$E$163,AM$7:AM$166,$BD159)</f>
        <v>6623.2111073758533</v>
      </c>
      <c r="BT159" s="95">
        <f>求节点(节奏总纲!$E$4:$E$163,AN$7:AN$166,$BD159)</f>
        <v>1.7832739886361777</v>
      </c>
      <c r="BU159" s="95">
        <f>求节点(节奏总纲!$E$4:$E$163,AO$7:AO$166,$BD159)</f>
        <v>14591974610.742386</v>
      </c>
    </row>
    <row r="160" spans="12:73" x14ac:dyDescent="0.15">
      <c r="L160" s="14">
        <v>154</v>
      </c>
      <c r="M160" s="91">
        <f>武将属性!$D158</f>
        <v>496.01160864020244</v>
      </c>
      <c r="N160" s="91">
        <f>武将属性!$S158</f>
        <v>31869.100000000002</v>
      </c>
      <c r="O160" s="91">
        <f>武将属性!$S158</f>
        <v>31869.100000000002</v>
      </c>
      <c r="P160" s="92">
        <f>武将属性!$AE158</f>
        <v>2.5000000000000001E-2</v>
      </c>
      <c r="Q160" s="92">
        <f>武将属性!$AE158</f>
        <v>2.5000000000000001E-2</v>
      </c>
      <c r="R160" s="92">
        <f>武将属性!BH158</f>
        <v>0.20347900973209265</v>
      </c>
      <c r="S160" s="92">
        <f t="shared" si="46"/>
        <v>0.20347900973209265</v>
      </c>
      <c r="T160" s="91">
        <f>战法技能效用!AL158</f>
        <v>2.3297660883806905</v>
      </c>
      <c r="U160" s="91">
        <f t="shared" si="47"/>
        <v>212482745919.28311</v>
      </c>
      <c r="V160" s="95">
        <f t="shared" si="48"/>
        <v>1796126584.3183739</v>
      </c>
      <c r="W160" s="95">
        <f t="shared" si="49"/>
        <v>27954966.924362116</v>
      </c>
      <c r="X160" s="95">
        <f t="shared" si="50"/>
        <v>27954966.924362116</v>
      </c>
      <c r="Y160" s="95">
        <f t="shared" si="51"/>
        <v>869170376984.57458</v>
      </c>
      <c r="Z160" s="95">
        <f t="shared" si="52"/>
        <v>869170376984.57458</v>
      </c>
      <c r="AA160" s="95">
        <f t="shared" si="53"/>
        <v>740270191008.57666</v>
      </c>
      <c r="AB160" s="95">
        <f t="shared" si="54"/>
        <v>740270191008.57666</v>
      </c>
      <c r="AC160" s="95">
        <f t="shared" si="55"/>
        <v>535112444996.06592</v>
      </c>
      <c r="AD160" s="91"/>
      <c r="AE160" s="14">
        <v>154</v>
      </c>
      <c r="AF160" s="91">
        <f>武将属性!$D158</f>
        <v>496.01160864020244</v>
      </c>
      <c r="AG160" s="91">
        <f>士兵属性!$D158</f>
        <v>2152.1790026333624</v>
      </c>
      <c r="AH160" s="91">
        <f>士兵属性!$D158</f>
        <v>2152.1790026333624</v>
      </c>
      <c r="AI160" s="92">
        <f>士兵属性!$P158</f>
        <v>2.5000000000000001E-2</v>
      </c>
      <c r="AJ160" s="92">
        <f>士兵属性!$P158</f>
        <v>2.5000000000000001E-2</v>
      </c>
      <c r="AK160" s="92">
        <f>士兵属性!AW158</f>
        <v>0.20347900973209265</v>
      </c>
      <c r="AL160" s="92">
        <f t="shared" si="56"/>
        <v>0.20347900973209265</v>
      </c>
      <c r="AM160" s="91">
        <f>带兵数!$E157</f>
        <v>11869.742879106872</v>
      </c>
      <c r="AN160" s="91">
        <f>战法技能效用!AR158</f>
        <v>5.6314241985334981</v>
      </c>
      <c r="AO160" s="91">
        <f t="shared" si="57"/>
        <v>4332111535087.4663</v>
      </c>
      <c r="AP160" s="95">
        <f t="shared" si="58"/>
        <v>11293971721.247644</v>
      </c>
      <c r="AQ160" s="95">
        <f t="shared" si="59"/>
        <v>2328118813.2802114</v>
      </c>
      <c r="AR160" s="95">
        <f t="shared" si="60"/>
        <v>2328118813.2802114</v>
      </c>
      <c r="AS160" s="95">
        <f t="shared" si="61"/>
        <v>5465308372090.7324</v>
      </c>
      <c r="AT160" s="95">
        <f t="shared" si="62"/>
        <v>5465308372090.7324</v>
      </c>
      <c r="AU160" s="95">
        <f t="shared" si="63"/>
        <v>4654789187091.8896</v>
      </c>
      <c r="AV160" s="95">
        <f t="shared" si="64"/>
        <v>4654789187091.8896</v>
      </c>
      <c r="AW160" s="95">
        <f t="shared" si="65"/>
        <v>844252226.28822184</v>
      </c>
      <c r="AX160" s="95">
        <f t="shared" si="66"/>
        <v>1511147010226.0754</v>
      </c>
      <c r="AZ160" s="14">
        <f t="shared" si="67"/>
        <v>5.1403156908439129</v>
      </c>
      <c r="BA160" s="14">
        <f t="shared" si="68"/>
        <v>20.38806264642837</v>
      </c>
      <c r="BD160" s="14">
        <v>154</v>
      </c>
      <c r="BE160" s="95">
        <f>求节点(节奏总纲!$E$4:$E$163,M$7:M$166,$BD160)</f>
        <v>254.3404158796113</v>
      </c>
      <c r="BF160" s="95">
        <f>求节点(节奏总纲!$E$4:$E$163,N$7:N$166,$BD160)</f>
        <v>15068.423898069943</v>
      </c>
      <c r="BG160" s="95">
        <f>求节点(节奏总纲!$E$4:$E$163,O$7:O$166,$BD160)</f>
        <v>15068.423898069943</v>
      </c>
      <c r="BH160" s="95">
        <f>求节点(节奏总纲!$E$4:$E$163,P$7:P$166,$BD160)</f>
        <v>2.5000000000000001E-2</v>
      </c>
      <c r="BI160" s="95">
        <f>求节点(节奏总纲!$E$4:$E$163,Q$7:Q$166,$BD160)</f>
        <v>2.5000000000000001E-2</v>
      </c>
      <c r="BJ160" s="95">
        <f>求节点(节奏总纲!$E$4:$E$163,T$7:T$166,$BD160)</f>
        <v>1.5089577806757886</v>
      </c>
      <c r="BK160" s="95">
        <f>求节点(节奏总纲!$E$4:$E$163,U$7:U$166,$BD160)</f>
        <v>11891212158.970665</v>
      </c>
      <c r="BM160" s="14">
        <v>154</v>
      </c>
      <c r="BN160" s="95">
        <f>求节点(节奏总纲!$E$4:$E$163,AF$7:AF$166,$BD160)</f>
        <v>254.3404158796113</v>
      </c>
      <c r="BO160" s="95">
        <f>求节点(节奏总纲!$E$4:$E$163,AG$7:AG$166,$BD160)</f>
        <v>805.62011365474143</v>
      </c>
      <c r="BP160" s="95">
        <f>求节点(节奏总纲!$E$4:$E$163,AH$7:AH$166,$BD160)</f>
        <v>805.62011365474143</v>
      </c>
      <c r="BQ160" s="95">
        <f>求节点(节奏总纲!$E$4:$E$163,AI$7:AI$166,$BD160)</f>
        <v>2.5000000000000001E-2</v>
      </c>
      <c r="BR160" s="95">
        <f>求节点(节奏总纲!$E$4:$E$163,AJ$7:AJ$166,$BD160)</f>
        <v>2.5000000000000001E-2</v>
      </c>
      <c r="BS160" s="95">
        <f>求节点(节奏总纲!$E$4:$E$163,AM$7:AM$166,$BD160)</f>
        <v>6629.4389591406252</v>
      </c>
      <c r="BT160" s="95">
        <f>求节点(节奏总纲!$E$4:$E$163,AN$7:AN$166,$BD160)</f>
        <v>1.7881453385212243</v>
      </c>
      <c r="BU160" s="95">
        <f>求节点(节奏总纲!$E$4:$E$163,AO$7:AO$166,$BD160)</f>
        <v>14767289177.27099</v>
      </c>
    </row>
    <row r="161" spans="12:73" x14ac:dyDescent="0.15">
      <c r="L161" s="14">
        <v>155</v>
      </c>
      <c r="M161" s="91">
        <f>武将属性!$D159</f>
        <v>497.37639132352206</v>
      </c>
      <c r="N161" s="91">
        <f>武将属性!$S159</f>
        <v>31935.100000000002</v>
      </c>
      <c r="O161" s="91">
        <f>武将属性!$S159</f>
        <v>31935.100000000002</v>
      </c>
      <c r="P161" s="92">
        <f>武将属性!$AE159</f>
        <v>2.5000000000000001E-2</v>
      </c>
      <c r="Q161" s="92">
        <f>武将属性!$AE159</f>
        <v>2.5000000000000001E-2</v>
      </c>
      <c r="R161" s="92">
        <f>武将属性!BH159</f>
        <v>0.20347900973209265</v>
      </c>
      <c r="S161" s="92">
        <f t="shared" si="46"/>
        <v>0.20347900973209265</v>
      </c>
      <c r="T161" s="91">
        <f>战法技能效用!AL159</f>
        <v>2.3304970948590831</v>
      </c>
      <c r="U161" s="91">
        <f t="shared" si="47"/>
        <v>214044772453.31363</v>
      </c>
      <c r="V161" s="95">
        <f t="shared" si="48"/>
        <v>1821175578.5396094</v>
      </c>
      <c r="W161" s="95">
        <f t="shared" si="49"/>
        <v>28364080.188274294</v>
      </c>
      <c r="X161" s="95">
        <f t="shared" si="50"/>
        <v>28364080.188274294</v>
      </c>
      <c r="Y161" s="95">
        <f t="shared" si="51"/>
        <v>883716816800.5448</v>
      </c>
      <c r="Z161" s="95">
        <f t="shared" si="52"/>
        <v>883716816800.5448</v>
      </c>
      <c r="AA161" s="95">
        <f t="shared" si="53"/>
        <v>752659356661.48547</v>
      </c>
      <c r="AB161" s="95">
        <f t="shared" si="54"/>
        <v>752659356661.48547</v>
      </c>
      <c r="AC161" s="95">
        <f t="shared" si="55"/>
        <v>543948672778.46057</v>
      </c>
      <c r="AD161" s="91"/>
      <c r="AE161" s="14">
        <v>155</v>
      </c>
      <c r="AF161" s="91">
        <f>武将属性!$D159</f>
        <v>497.37639132352206</v>
      </c>
      <c r="AG161" s="91">
        <f>士兵属性!$D159</f>
        <v>2174.7600536466498</v>
      </c>
      <c r="AH161" s="91">
        <f>士兵属性!$D159</f>
        <v>2174.7600536466498</v>
      </c>
      <c r="AI161" s="92">
        <f>士兵属性!$P159</f>
        <v>2.5000000000000001E-2</v>
      </c>
      <c r="AJ161" s="92">
        <f>士兵属性!$P159</f>
        <v>2.5000000000000001E-2</v>
      </c>
      <c r="AK161" s="92">
        <f>士兵属性!AW159</f>
        <v>0.20347900973209265</v>
      </c>
      <c r="AL161" s="92">
        <f t="shared" si="56"/>
        <v>0.20347900973209265</v>
      </c>
      <c r="AM161" s="91">
        <f>带兵数!$E158</f>
        <v>11890</v>
      </c>
      <c r="AN161" s="91">
        <f>战法技能效用!AR159</f>
        <v>5.646730640873094</v>
      </c>
      <c r="AO161" s="91">
        <f t="shared" si="57"/>
        <v>4471389429366.2676</v>
      </c>
      <c r="AP161" s="95">
        <f t="shared" si="58"/>
        <v>11606063742.679375</v>
      </c>
      <c r="AQ161" s="95">
        <f t="shared" si="59"/>
        <v>2374126003.2231631</v>
      </c>
      <c r="AR161" s="95">
        <f t="shared" si="60"/>
        <v>2374126003.2231631</v>
      </c>
      <c r="AS161" s="95">
        <f t="shared" si="61"/>
        <v>5631787416394.7686</v>
      </c>
      <c r="AT161" s="95">
        <f t="shared" si="62"/>
        <v>5631787416394.7686</v>
      </c>
      <c r="AU161" s="95">
        <f t="shared" si="63"/>
        <v>4796578964089.8486</v>
      </c>
      <c r="AV161" s="95">
        <f t="shared" si="64"/>
        <v>4796578964089.8486</v>
      </c>
      <c r="AW161" s="95">
        <f t="shared" si="65"/>
        <v>868486861.92321491</v>
      </c>
      <c r="AX161" s="95">
        <f t="shared" si="66"/>
        <v>1553592186324.9438</v>
      </c>
      <c r="AZ161" s="14">
        <f t="shared" si="67"/>
        <v>5.2449316113285311</v>
      </c>
      <c r="BA161" s="14">
        <f t="shared" si="68"/>
        <v>20.889972588989739</v>
      </c>
      <c r="BD161" s="14">
        <v>155</v>
      </c>
      <c r="BE161" s="95">
        <f>求节点(节奏总纲!$E$4:$E$163,M$7:M$166,$BD161)</f>
        <v>254.79850923716617</v>
      </c>
      <c r="BF161" s="95">
        <f>求节点(节奏总纲!$E$4:$E$163,N$7:N$166,$BD161)</f>
        <v>15104.866016669981</v>
      </c>
      <c r="BG161" s="95">
        <f>求节点(节奏总纲!$E$4:$E$163,O$7:O$166,$BD161)</f>
        <v>15104.866016669981</v>
      </c>
      <c r="BH161" s="95">
        <f>求节点(节奏总纲!$E$4:$E$163,P$7:P$166,$BD161)</f>
        <v>2.5000000000000001E-2</v>
      </c>
      <c r="BI161" s="95">
        <f>求节点(节奏总纲!$E$4:$E$163,Q$7:Q$166,$BD161)</f>
        <v>2.5000000000000001E-2</v>
      </c>
      <c r="BJ161" s="95">
        <f>求节点(节奏总纲!$E$4:$E$163,T$7:T$166,$BD161)</f>
        <v>1.5102424660858298</v>
      </c>
      <c r="BK161" s="95">
        <f>求节点(节奏总纲!$E$4:$E$163,U$7:U$166,$BD161)</f>
        <v>11984968401.461069</v>
      </c>
      <c r="BM161" s="14">
        <v>155</v>
      </c>
      <c r="BN161" s="95">
        <f>求节点(节奏总纲!$E$4:$E$163,AF$7:AF$166,$BD161)</f>
        <v>254.79850923716617</v>
      </c>
      <c r="BO161" s="95">
        <f>求节点(节奏总纲!$E$4:$E$163,AG$7:AG$166,$BD161)</f>
        <v>807.53653287672989</v>
      </c>
      <c r="BP161" s="95">
        <f>求节点(节奏总纲!$E$4:$E$163,AH$7:AH$166,$BD161)</f>
        <v>807.53653287672989</v>
      </c>
      <c r="BQ161" s="95">
        <f>求节点(节奏总纲!$E$4:$E$163,AI$7:AI$166,$BD161)</f>
        <v>2.5000000000000001E-2</v>
      </c>
      <c r="BR161" s="95">
        <f>求节点(节奏总纲!$E$4:$E$163,AJ$7:AJ$166,$BD161)</f>
        <v>2.5000000000000001E-2</v>
      </c>
      <c r="BS161" s="95">
        <f>求节点(节奏总纲!$E$4:$E$163,AM$7:AM$166,$BD161)</f>
        <v>6635.6668109053971</v>
      </c>
      <c r="BT161" s="95">
        <f>求节点(节奏总纲!$E$4:$E$163,AN$7:AN$166,$BD161)</f>
        <v>1.7930166884062708</v>
      </c>
      <c r="BU161" s="95">
        <f>求节点(节奏总纲!$E$4:$E$163,AO$7:AO$166,$BD161)</f>
        <v>14942603743.799595</v>
      </c>
    </row>
    <row r="162" spans="12:73" x14ac:dyDescent="0.15">
      <c r="L162" s="14">
        <v>156</v>
      </c>
      <c r="M162" s="91">
        <f>武将属性!$D160</f>
        <v>498.31543697943209</v>
      </c>
      <c r="N162" s="91">
        <f>武将属性!$S160</f>
        <v>32001.100000000002</v>
      </c>
      <c r="O162" s="91">
        <f>武将属性!$S160</f>
        <v>32001.100000000002</v>
      </c>
      <c r="P162" s="92">
        <f>武将属性!$AE160</f>
        <v>2.5000000000000001E-2</v>
      </c>
      <c r="Q162" s="92">
        <f>武将属性!$AE160</f>
        <v>2.5000000000000001E-2</v>
      </c>
      <c r="R162" s="92">
        <f>武将属性!BH160</f>
        <v>0.20347900973209265</v>
      </c>
      <c r="S162" s="92">
        <f t="shared" si="46"/>
        <v>0.20347900973209265</v>
      </c>
      <c r="T162" s="91">
        <f>战法技能效用!AL160</f>
        <v>2.3312270187908495</v>
      </c>
      <c r="U162" s="91">
        <f t="shared" si="47"/>
        <v>215430602001.2261</v>
      </c>
      <c r="V162" s="95">
        <f t="shared" si="48"/>
        <v>1839506648.4941289</v>
      </c>
      <c r="W162" s="95">
        <f t="shared" si="49"/>
        <v>28644470.326673847</v>
      </c>
      <c r="X162" s="95">
        <f t="shared" si="50"/>
        <v>28644470.326673847</v>
      </c>
      <c r="Y162" s="95">
        <f t="shared" si="51"/>
        <v>894297131093.58301</v>
      </c>
      <c r="Z162" s="95">
        <f t="shared" si="52"/>
        <v>894297131093.58301</v>
      </c>
      <c r="AA162" s="95">
        <f t="shared" si="53"/>
        <v>761670583332.38367</v>
      </c>
      <c r="AB162" s="95">
        <f t="shared" si="54"/>
        <v>761670583332.38367</v>
      </c>
      <c r="AC162" s="95">
        <f t="shared" si="55"/>
        <v>550340492677.4668</v>
      </c>
      <c r="AD162" s="91"/>
      <c r="AE162" s="14">
        <v>156</v>
      </c>
      <c r="AF162" s="91">
        <f>武将属性!$D160</f>
        <v>498.31543697943209</v>
      </c>
      <c r="AG162" s="91">
        <f>士兵属性!$D160</f>
        <v>2190.279708898971</v>
      </c>
      <c r="AH162" s="91">
        <f>士兵属性!$D160</f>
        <v>2190.279708898971</v>
      </c>
      <c r="AI162" s="92">
        <f>士兵属性!$P160</f>
        <v>2.5000000000000001E-2</v>
      </c>
      <c r="AJ162" s="92">
        <f>士兵属性!$P160</f>
        <v>2.5000000000000001E-2</v>
      </c>
      <c r="AK162" s="92">
        <f>士兵属性!AW160</f>
        <v>0.20347900973209265</v>
      </c>
      <c r="AL162" s="92">
        <f t="shared" si="56"/>
        <v>0.20347900973209265</v>
      </c>
      <c r="AM162" s="91">
        <f>带兵数!$E159</f>
        <v>11890</v>
      </c>
      <c r="AN162" s="91">
        <f>战法技能效用!AR160</f>
        <v>5.6620372625399673</v>
      </c>
      <c r="AO162" s="91">
        <f t="shared" si="57"/>
        <v>4564950697082.666</v>
      </c>
      <c r="AP162" s="95">
        <f t="shared" si="58"/>
        <v>11815331850.965698</v>
      </c>
      <c r="AQ162" s="95">
        <f t="shared" si="59"/>
        <v>2404338876.4714479</v>
      </c>
      <c r="AR162" s="95">
        <f t="shared" si="60"/>
        <v>2404338876.4714479</v>
      </c>
      <c r="AS162" s="95">
        <f t="shared" si="61"/>
        <v>5744158296947.292</v>
      </c>
      <c r="AT162" s="95">
        <f t="shared" si="62"/>
        <v>5744158296947.292</v>
      </c>
      <c r="AU162" s="95">
        <f t="shared" si="63"/>
        <v>4892284956163.5918</v>
      </c>
      <c r="AV162" s="95">
        <f t="shared" si="64"/>
        <v>4892284956163.5918</v>
      </c>
      <c r="AW162" s="95">
        <f t="shared" si="65"/>
        <v>885815753.48231494</v>
      </c>
      <c r="AX162" s="95">
        <f t="shared" si="66"/>
        <v>1580950224960.0393</v>
      </c>
      <c r="AZ162" s="14">
        <f t="shared" si="67"/>
        <v>5.2981352653882103</v>
      </c>
      <c r="BA162" s="14">
        <f t="shared" si="68"/>
        <v>21.189889712403463</v>
      </c>
      <c r="BD162" s="14">
        <v>156</v>
      </c>
      <c r="BE162" s="95">
        <f>求节点(节奏总纲!$E$4:$E$163,M$7:M$166,$BD162)</f>
        <v>255.27215675273683</v>
      </c>
      <c r="BF162" s="95">
        <f>求节点(节奏总纲!$E$4:$E$163,N$7:N$166,$BD162)</f>
        <v>15141.088551197548</v>
      </c>
      <c r="BG162" s="95">
        <f>求节点(节奏总纲!$E$4:$E$163,O$7:O$166,$BD162)</f>
        <v>15141.088551197548</v>
      </c>
      <c r="BH162" s="95">
        <f>求节点(节奏总纲!$E$4:$E$163,P$7:P$166,$BD162)</f>
        <v>2.5000000000000001E-2</v>
      </c>
      <c r="BI162" s="95">
        <f>求节点(节奏总纲!$E$4:$E$163,Q$7:Q$166,$BD162)</f>
        <v>2.5000000000000001E-2</v>
      </c>
      <c r="BJ162" s="95">
        <f>求节点(节奏总纲!$E$4:$E$163,T$7:T$166,$BD162)</f>
        <v>1.5113736487883314</v>
      </c>
      <c r="BK162" s="95">
        <f>求节点(节奏总纲!$E$4:$E$163,U$7:U$166,$BD162)</f>
        <v>12079062042.67304</v>
      </c>
      <c r="BM162" s="14">
        <v>156</v>
      </c>
      <c r="BN162" s="95">
        <f>求节点(节奏总纲!$E$4:$E$163,AF$7:AF$166,$BD162)</f>
        <v>255.27215675273683</v>
      </c>
      <c r="BO162" s="95">
        <f>求节点(节奏总纲!$E$4:$E$163,AG$7:AG$166,$BD162)</f>
        <v>809.43945325501136</v>
      </c>
      <c r="BP162" s="95">
        <f>求节点(节奏总纲!$E$4:$E$163,AH$7:AH$166,$BD162)</f>
        <v>809.43945325501136</v>
      </c>
      <c r="BQ162" s="95">
        <f>求节点(节奏总纲!$E$4:$E$163,AI$7:AI$166,$BD162)</f>
        <v>2.5000000000000001E-2</v>
      </c>
      <c r="BR162" s="95">
        <f>求节点(节奏总纲!$E$4:$E$163,AJ$7:AJ$166,$BD162)</f>
        <v>2.5000000000000001E-2</v>
      </c>
      <c r="BS162" s="95">
        <f>求节点(节奏总纲!$E$4:$E$163,AM$7:AM$166,$BD162)</f>
        <v>6641.868328900202</v>
      </c>
      <c r="BT162" s="95">
        <f>求节点(节奏总纲!$E$4:$E$163,AN$7:AN$166,$BD162)</f>
        <v>1.7978196902025636</v>
      </c>
      <c r="BU162" s="95">
        <f>求节点(节奏总纲!$E$4:$E$163,AO$7:AO$166,$BD162)</f>
        <v>15122572576.450287</v>
      </c>
    </row>
    <row r="163" spans="12:73" x14ac:dyDescent="0.15">
      <c r="L163" s="14">
        <v>157</v>
      </c>
      <c r="M163" s="91">
        <f>武将属性!$D161</f>
        <v>499.25448263534201</v>
      </c>
      <c r="N163" s="91">
        <f>武将属性!$S161</f>
        <v>32067.100000000002</v>
      </c>
      <c r="O163" s="91">
        <f>武将属性!$S161</f>
        <v>32067.100000000002</v>
      </c>
      <c r="P163" s="92">
        <f>武将属性!$AE161</f>
        <v>2.5000000000000001E-2</v>
      </c>
      <c r="Q163" s="92">
        <f>武将属性!$AE161</f>
        <v>2.5000000000000001E-2</v>
      </c>
      <c r="R163" s="92">
        <f>武将属性!BH161</f>
        <v>0.20347900973209265</v>
      </c>
      <c r="S163" s="92">
        <f t="shared" si="46"/>
        <v>0.20347900973209265</v>
      </c>
      <c r="T163" s="91">
        <f>战法技能效用!AL161</f>
        <v>2.3319558626660619</v>
      </c>
      <c r="U163" s="91">
        <f t="shared" si="47"/>
        <v>216822628149.87027</v>
      </c>
      <c r="V163" s="95">
        <f t="shared" si="48"/>
        <v>1854166991.4042101</v>
      </c>
      <c r="W163" s="95">
        <f t="shared" si="49"/>
        <v>28867630.125986993</v>
      </c>
      <c r="X163" s="95">
        <f t="shared" si="50"/>
        <v>28867630.125986993</v>
      </c>
      <c r="Y163" s="95">
        <f t="shared" si="51"/>
        <v>903123104402.96362</v>
      </c>
      <c r="Z163" s="95">
        <f t="shared" si="52"/>
        <v>903123104402.96362</v>
      </c>
      <c r="AA163" s="95">
        <f t="shared" si="53"/>
        <v>769187642266.48926</v>
      </c>
      <c r="AB163" s="95">
        <f t="shared" si="54"/>
        <v>769187642266.48926</v>
      </c>
      <c r="AC163" s="95">
        <f t="shared" si="55"/>
        <v>555650326815.75708</v>
      </c>
      <c r="AD163" s="91"/>
      <c r="AE163" s="14">
        <v>157</v>
      </c>
      <c r="AF163" s="91">
        <f>武将属性!$D161</f>
        <v>499.25448263534201</v>
      </c>
      <c r="AG163" s="91">
        <f>士兵属性!$D161</f>
        <v>2201.9015730248557</v>
      </c>
      <c r="AH163" s="91">
        <f>士兵属性!$D161</f>
        <v>2201.9015730248557</v>
      </c>
      <c r="AI163" s="92">
        <f>士兵属性!$P161</f>
        <v>2.5000000000000001E-2</v>
      </c>
      <c r="AJ163" s="92">
        <f>士兵属性!$P161</f>
        <v>2.5000000000000001E-2</v>
      </c>
      <c r="AK163" s="92">
        <f>士兵属性!AW161</f>
        <v>0.20347900973209265</v>
      </c>
      <c r="AL163" s="92">
        <f t="shared" si="56"/>
        <v>0.20347900973209265</v>
      </c>
      <c r="AM163" s="91">
        <f>带兵数!$E160</f>
        <v>11890</v>
      </c>
      <c r="AN163" s="91">
        <f>战法技能效用!AR161</f>
        <v>5.6713911919290645</v>
      </c>
      <c r="AO163" s="91">
        <f t="shared" si="57"/>
        <v>4635206282803.6152</v>
      </c>
      <c r="AP163" s="95">
        <f t="shared" si="58"/>
        <v>11967581051.286158</v>
      </c>
      <c r="AQ163" s="95">
        <f t="shared" si="59"/>
        <v>2427031663.0572009</v>
      </c>
      <c r="AR163" s="95">
        <f t="shared" si="60"/>
        <v>2427031663.0572009</v>
      </c>
      <c r="AS163" s="95">
        <f t="shared" si="61"/>
        <v>5829139986494.043</v>
      </c>
      <c r="AT163" s="95">
        <f t="shared" si="62"/>
        <v>5829139986494.043</v>
      </c>
      <c r="AU163" s="95">
        <f t="shared" si="63"/>
        <v>4964663644184.7559</v>
      </c>
      <c r="AV163" s="95">
        <f t="shared" si="64"/>
        <v>4964663644184.7559</v>
      </c>
      <c r="AW163" s="95">
        <f t="shared" si="65"/>
        <v>898920914.49399197</v>
      </c>
      <c r="AX163" s="95">
        <f t="shared" si="66"/>
        <v>1602090083739.0454</v>
      </c>
      <c r="AZ163" s="14">
        <f t="shared" si="67"/>
        <v>5.3324909543581818</v>
      </c>
      <c r="BA163" s="14">
        <f t="shared" si="68"/>
        <v>21.377871499646744</v>
      </c>
      <c r="BD163" s="14">
        <v>157</v>
      </c>
      <c r="BE163" s="95">
        <f>求节点(节奏总纲!$E$4:$E$163,M$7:M$166,$BD163)</f>
        <v>255.79315352005815</v>
      </c>
      <c r="BF163" s="95">
        <f>求节点(节奏总纲!$E$4:$E$163,N$7:N$166,$BD163)</f>
        <v>15176.642638000889</v>
      </c>
      <c r="BG163" s="95">
        <f>求节点(节奏总纲!$E$4:$E$163,O$7:O$166,$BD163)</f>
        <v>15176.642638000889</v>
      </c>
      <c r="BH163" s="95">
        <f>求节点(节奏总纲!$E$4:$E$163,P$7:P$166,$BD163)</f>
        <v>2.5000000000000001E-2</v>
      </c>
      <c r="BI163" s="95">
        <f>求节点(节奏总纲!$E$4:$E$163,Q$7:Q$166,$BD163)</f>
        <v>2.5000000000000001E-2</v>
      </c>
      <c r="BJ163" s="95">
        <f>求节点(节奏总纲!$E$4:$E$163,T$7:T$166,$BD163)</f>
        <v>1.5120375456154864</v>
      </c>
      <c r="BK163" s="95">
        <f>求节点(节奏总纲!$E$4:$E$163,U$7:U$166,$BD163)</f>
        <v>12174182777.540073</v>
      </c>
      <c r="BM163" s="14">
        <v>157</v>
      </c>
      <c r="BN163" s="95">
        <f>求节点(节奏总纲!$E$4:$E$163,AF$7:AF$166,$BD163)</f>
        <v>255.79315352005815</v>
      </c>
      <c r="BO163" s="95">
        <f>求节点(节奏总纲!$E$4:$E$163,AG$7:AG$166,$BD163)</f>
        <v>811.30128107473877</v>
      </c>
      <c r="BP163" s="95">
        <f>求节点(节奏总纲!$E$4:$E$163,AH$7:AH$166,$BD163)</f>
        <v>811.30128107473877</v>
      </c>
      <c r="BQ163" s="95">
        <f>求节点(节奏总纲!$E$4:$E$163,AI$7:AI$166,$BD163)</f>
        <v>2.5000000000000001E-2</v>
      </c>
      <c r="BR163" s="95">
        <f>求节点(节奏总纲!$E$4:$E$163,AJ$7:AJ$166,$BD163)</f>
        <v>2.5000000000000001E-2</v>
      </c>
      <c r="BS163" s="95">
        <f>求节点(节奏总纲!$E$4:$E$163,AM$7:AM$166,$BD163)</f>
        <v>6647.9896828448254</v>
      </c>
      <c r="BT163" s="95">
        <f>求节点(节奏总纲!$E$4:$E$163,AN$7:AN$166,$BD163)</f>
        <v>1.8024146298936752</v>
      </c>
      <c r="BU163" s="95">
        <f>求节点(节奏总纲!$E$4:$E$163,AO$7:AO$166,$BD163)</f>
        <v>15316709711.757099</v>
      </c>
    </row>
    <row r="164" spans="12:73" x14ac:dyDescent="0.15">
      <c r="L164" s="14">
        <v>158</v>
      </c>
      <c r="M164" s="91">
        <f>武将属性!$D162</f>
        <v>500.19352829125205</v>
      </c>
      <c r="N164" s="91">
        <f>武将属性!$S162</f>
        <v>32133.100000000002</v>
      </c>
      <c r="O164" s="91">
        <f>武将属性!$S162</f>
        <v>32133.100000000002</v>
      </c>
      <c r="P164" s="92">
        <f>武将属性!$AE162</f>
        <v>2.5000000000000001E-2</v>
      </c>
      <c r="Q164" s="92">
        <f>武将属性!$AE162</f>
        <v>2.5000000000000001E-2</v>
      </c>
      <c r="R164" s="92">
        <f>武将属性!BH162</f>
        <v>0.20347900973209265</v>
      </c>
      <c r="S164" s="92">
        <f t="shared" si="46"/>
        <v>0.20347900973209265</v>
      </c>
      <c r="T164" s="91">
        <f>战法技能效用!AL162</f>
        <v>2.3326836289671657</v>
      </c>
      <c r="U164" s="91">
        <f t="shared" si="47"/>
        <v>218220866154.40082</v>
      </c>
      <c r="V164" s="95">
        <f t="shared" si="48"/>
        <v>1863809463.7008319</v>
      </c>
      <c r="W164" s="95">
        <f t="shared" si="49"/>
        <v>29012620.373108894</v>
      </c>
      <c r="X164" s="95">
        <f t="shared" si="50"/>
        <v>29012620.373108894</v>
      </c>
      <c r="Y164" s="95">
        <f t="shared" si="51"/>
        <v>909527250449.89795</v>
      </c>
      <c r="Z164" s="95">
        <f t="shared" si="52"/>
        <v>909527250449.89795</v>
      </c>
      <c r="AA164" s="95">
        <f t="shared" si="53"/>
        <v>774642037104.30957</v>
      </c>
      <c r="AB164" s="95">
        <f t="shared" si="54"/>
        <v>774642037104.30957</v>
      </c>
      <c r="AC164" s="95">
        <f t="shared" si="55"/>
        <v>559468305726.97632</v>
      </c>
      <c r="AD164" s="91"/>
      <c r="AE164" s="14">
        <v>158</v>
      </c>
      <c r="AF164" s="91">
        <f>武将属性!$D162</f>
        <v>500.19352829125205</v>
      </c>
      <c r="AG164" s="91">
        <f>士兵属性!$D162</f>
        <v>2206.0000000000009</v>
      </c>
      <c r="AH164" s="91">
        <f>士兵属性!$D162</f>
        <v>2206.0000000000009</v>
      </c>
      <c r="AI164" s="92">
        <f>士兵属性!$P162</f>
        <v>2.5000000000000001E-2</v>
      </c>
      <c r="AJ164" s="92">
        <f>士兵属性!$P162</f>
        <v>2.5000000000000001E-2</v>
      </c>
      <c r="AK164" s="92">
        <f>士兵属性!AW162</f>
        <v>0.20347900973209265</v>
      </c>
      <c r="AL164" s="92">
        <f t="shared" si="56"/>
        <v>0.20347900973209265</v>
      </c>
      <c r="AM164" s="91">
        <f>带兵数!$E161</f>
        <v>11890</v>
      </c>
      <c r="AN164" s="91">
        <f>战法技能效用!AR162</f>
        <v>5.6797221553615715</v>
      </c>
      <c r="AO164" s="91">
        <f t="shared" si="57"/>
        <v>4672877077120.3174</v>
      </c>
      <c r="AP164" s="95">
        <f t="shared" si="58"/>
        <v>12040862487.405966</v>
      </c>
      <c r="AQ164" s="95">
        <f t="shared" si="59"/>
        <v>2441940907.8318496</v>
      </c>
      <c r="AR164" s="95">
        <f t="shared" si="60"/>
        <v>2441940907.8318496</v>
      </c>
      <c r="AS164" s="95">
        <f t="shared" si="61"/>
        <v>5875864869507.6807</v>
      </c>
      <c r="AT164" s="95">
        <f t="shared" si="62"/>
        <v>5875864869507.6807</v>
      </c>
      <c r="AU164" s="95">
        <f t="shared" si="63"/>
        <v>5004459107754.6943</v>
      </c>
      <c r="AV164" s="95">
        <f t="shared" si="64"/>
        <v>5004459107754.6943</v>
      </c>
      <c r="AW164" s="95">
        <f t="shared" si="65"/>
        <v>906126432.74635196</v>
      </c>
      <c r="AX164" s="95">
        <f t="shared" si="66"/>
        <v>1612917878134.5493</v>
      </c>
      <c r="AZ164" s="14">
        <f t="shared" si="67"/>
        <v>5.3303958394068029</v>
      </c>
      <c r="BA164" s="14">
        <f t="shared" si="68"/>
        <v>21.413520894991098</v>
      </c>
      <c r="BD164" s="14">
        <v>158</v>
      </c>
      <c r="BE164" s="95">
        <f>求节点(节奏总纲!$E$4:$E$163,M$7:M$166,$BD164)</f>
        <v>256.3141502873795</v>
      </c>
      <c r="BF164" s="95">
        <f>求节点(节奏总纲!$E$4:$E$163,N$7:N$166,$BD164)</f>
        <v>15212.196724804229</v>
      </c>
      <c r="BG164" s="95">
        <f>求节点(节奏总纲!$E$4:$E$163,O$7:O$166,$BD164)</f>
        <v>15212.196724804229</v>
      </c>
      <c r="BH164" s="95">
        <f>求节点(节奏总纲!$E$4:$E$163,P$7:P$166,$BD164)</f>
        <v>2.5000000000000001E-2</v>
      </c>
      <c r="BI164" s="95">
        <f>求节点(节奏总纲!$E$4:$E$163,Q$7:Q$166,$BD164)</f>
        <v>2.5000000000000001E-2</v>
      </c>
      <c r="BJ164" s="95">
        <f>求节点(节奏总纲!$E$4:$E$163,T$7:T$166,$BD164)</f>
        <v>1.5127014424426417</v>
      </c>
      <c r="BK164" s="95">
        <f>求节点(节奏总纲!$E$4:$E$163,U$7:U$166,$BD164)</f>
        <v>12269303512.407108</v>
      </c>
      <c r="BM164" s="14">
        <v>158</v>
      </c>
      <c r="BN164" s="95">
        <f>求节点(节奏总纲!$E$4:$E$163,AF$7:AF$166,$BD164)</f>
        <v>256.3141502873795</v>
      </c>
      <c r="BO164" s="95">
        <f>求节点(节奏总纲!$E$4:$E$163,AG$7:AG$166,$BD164)</f>
        <v>813.16310889446606</v>
      </c>
      <c r="BP164" s="95">
        <f>求节点(节奏总纲!$E$4:$E$163,AH$7:AH$166,$BD164)</f>
        <v>813.16310889446606</v>
      </c>
      <c r="BQ164" s="95">
        <f>求节点(节奏总纲!$E$4:$E$163,AI$7:AI$166,$BD164)</f>
        <v>2.5000000000000001E-2</v>
      </c>
      <c r="BR164" s="95">
        <f>求节点(节奏总纲!$E$4:$E$163,AJ$7:AJ$166,$BD164)</f>
        <v>2.5000000000000001E-2</v>
      </c>
      <c r="BS164" s="95">
        <f>求节点(节奏总纲!$E$4:$E$163,AM$7:AM$166,$BD164)</f>
        <v>6654.1110367894489</v>
      </c>
      <c r="BT164" s="95">
        <f>求节点(节奏总纲!$E$4:$E$163,AN$7:AN$166,$BD164)</f>
        <v>1.807009569584787</v>
      </c>
      <c r="BU164" s="95">
        <f>求节点(节奏总纲!$E$4:$E$163,AO$7:AO$166,$BD164)</f>
        <v>15510846847.063911</v>
      </c>
    </row>
    <row r="165" spans="12:73" x14ac:dyDescent="0.15">
      <c r="L165" s="14">
        <v>159</v>
      </c>
      <c r="M165" s="91">
        <f>武将属性!$D163</f>
        <v>501.13257394716203</v>
      </c>
      <c r="N165" s="91">
        <f>武将属性!$S163</f>
        <v>32199.100000000002</v>
      </c>
      <c r="O165" s="91">
        <f>武将属性!$S163</f>
        <v>32199.100000000002</v>
      </c>
      <c r="P165" s="92">
        <f>武将属性!$AE163</f>
        <v>2.5000000000000001E-2</v>
      </c>
      <c r="Q165" s="92">
        <f>武将属性!$AE163</f>
        <v>2.5000000000000001E-2</v>
      </c>
      <c r="R165" s="92">
        <f>武将属性!BH163</f>
        <v>0.20347900973209265</v>
      </c>
      <c r="S165" s="92">
        <f t="shared" si="46"/>
        <v>0.20347900973209265</v>
      </c>
      <c r="T165" s="91">
        <f>战法技能效用!AL163</f>
        <v>2.3334103201690009</v>
      </c>
      <c r="U165" s="91">
        <f t="shared" si="47"/>
        <v>219625331275.87787</v>
      </c>
      <c r="V165" s="95">
        <f t="shared" si="48"/>
        <v>1870823059.9075089</v>
      </c>
      <c r="W165" s="95">
        <f t="shared" si="49"/>
        <v>29116663.987849217</v>
      </c>
      <c r="X165" s="95">
        <f t="shared" si="50"/>
        <v>29116663.987849217</v>
      </c>
      <c r="Y165" s="95">
        <f t="shared" si="51"/>
        <v>914663780888.93262</v>
      </c>
      <c r="Z165" s="95">
        <f t="shared" si="52"/>
        <v>914663780888.93262</v>
      </c>
      <c r="AA165" s="95">
        <f t="shared" si="53"/>
        <v>779016806965.21655</v>
      </c>
      <c r="AB165" s="95">
        <f t="shared" si="54"/>
        <v>779016806965.21655</v>
      </c>
      <c r="AC165" s="95">
        <f t="shared" si="55"/>
        <v>562505233597.29907</v>
      </c>
      <c r="AD165" s="91"/>
      <c r="AE165" s="14">
        <v>159</v>
      </c>
      <c r="AF165" s="91">
        <f>武将属性!$D163</f>
        <v>501.13257394716203</v>
      </c>
      <c r="AG165" s="91">
        <f>士兵属性!$D163</f>
        <v>2206.0000000000009</v>
      </c>
      <c r="AH165" s="91">
        <f>士兵属性!$D163</f>
        <v>2206.0000000000009</v>
      </c>
      <c r="AI165" s="92">
        <f>士兵属性!$P163</f>
        <v>2.5000000000000001E-2</v>
      </c>
      <c r="AJ165" s="92">
        <f>士兵属性!$P163</f>
        <v>2.5000000000000001E-2</v>
      </c>
      <c r="AK165" s="92">
        <f>士兵属性!AW163</f>
        <v>0.20347900973209265</v>
      </c>
      <c r="AL165" s="92">
        <f t="shared" si="56"/>
        <v>0.20347900973209265</v>
      </c>
      <c r="AM165" s="91">
        <f>带兵数!$E162</f>
        <v>11890</v>
      </c>
      <c r="AN165" s="91">
        <f>战法技能效用!AR163</f>
        <v>5.6880532968876771</v>
      </c>
      <c r="AO165" s="91">
        <f t="shared" si="57"/>
        <v>4693335230511.1055</v>
      </c>
      <c r="AP165" s="95">
        <f t="shared" si="58"/>
        <v>12072554974.214993</v>
      </c>
      <c r="AQ165" s="95">
        <f t="shared" si="59"/>
        <v>2452964766.3854856</v>
      </c>
      <c r="AR165" s="95">
        <f t="shared" si="60"/>
        <v>2452964766.3854856</v>
      </c>
      <c r="AS165" s="95">
        <f t="shared" si="61"/>
        <v>5902390778875.0957</v>
      </c>
      <c r="AT165" s="95">
        <f t="shared" si="62"/>
        <v>5902390778875.0957</v>
      </c>
      <c r="AU165" s="95">
        <f t="shared" si="63"/>
        <v>5027051157039.9189</v>
      </c>
      <c r="AV165" s="95">
        <f t="shared" si="64"/>
        <v>5027051157039.9189</v>
      </c>
      <c r="AW165" s="95">
        <f t="shared" si="65"/>
        <v>910217035.26432014</v>
      </c>
      <c r="AX165" s="95">
        <f t="shared" si="66"/>
        <v>1618180966699.0942</v>
      </c>
      <c r="AZ165" s="14">
        <f t="shared" si="67"/>
        <v>5.308566311955853</v>
      </c>
      <c r="BA165" s="14">
        <f t="shared" si="68"/>
        <v>21.369735463782494</v>
      </c>
      <c r="BD165" s="14">
        <v>159</v>
      </c>
      <c r="BE165" s="95">
        <f>求节点(节奏总纲!$E$4:$E$163,M$7:M$166,$BD165)</f>
        <v>256.83514705470083</v>
      </c>
      <c r="BF165" s="95">
        <f>求节点(节奏总纲!$E$4:$E$163,N$7:N$166,$BD165)</f>
        <v>15247.750811607568</v>
      </c>
      <c r="BG165" s="95">
        <f>求节点(节奏总纲!$E$4:$E$163,O$7:O$166,$BD165)</f>
        <v>15247.750811607568</v>
      </c>
      <c r="BH165" s="95">
        <f>求节点(节奏总纲!$E$4:$E$163,P$7:P$166,$BD165)</f>
        <v>2.5000000000000001E-2</v>
      </c>
      <c r="BI165" s="95">
        <f>求节点(节奏总纲!$E$4:$E$163,Q$7:Q$166,$BD165)</f>
        <v>2.5000000000000001E-2</v>
      </c>
      <c r="BJ165" s="95">
        <f>求节点(节奏总纲!$E$4:$E$163,T$7:T$166,$BD165)</f>
        <v>1.5133653392697968</v>
      </c>
      <c r="BK165" s="95">
        <f>求节点(节奏总纲!$E$4:$E$163,U$7:U$166,$BD165)</f>
        <v>12364424247.274141</v>
      </c>
      <c r="BM165" s="14">
        <v>159</v>
      </c>
      <c r="BN165" s="95">
        <f>求节点(节奏总纲!$E$4:$E$163,AF$7:AF$166,$BD165)</f>
        <v>256.83514705470083</v>
      </c>
      <c r="BO165" s="95">
        <f>求节点(节奏总纲!$E$4:$E$163,AG$7:AG$166,$BD165)</f>
        <v>815.02493671419347</v>
      </c>
      <c r="BP165" s="95">
        <f>求节点(节奏总纲!$E$4:$E$163,AH$7:AH$166,$BD165)</f>
        <v>815.02493671419347</v>
      </c>
      <c r="BQ165" s="95">
        <f>求节点(节奏总纲!$E$4:$E$163,AI$7:AI$166,$BD165)</f>
        <v>2.5000000000000001E-2</v>
      </c>
      <c r="BR165" s="95">
        <f>求节点(节奏总纲!$E$4:$E$163,AJ$7:AJ$166,$BD165)</f>
        <v>2.5000000000000001E-2</v>
      </c>
      <c r="BS165" s="95">
        <f>求节点(节奏总纲!$E$4:$E$163,AM$7:AM$166,$BD165)</f>
        <v>6660.2323907340724</v>
      </c>
      <c r="BT165" s="95">
        <f>求节点(节奏总纲!$E$4:$E$163,AN$7:AN$166,$BD165)</f>
        <v>1.8116045092758986</v>
      </c>
      <c r="BU165" s="95">
        <f>求节点(节奏总纲!$E$4:$E$163,AO$7:AO$166,$BD165)</f>
        <v>15704983982.370724</v>
      </c>
    </row>
    <row r="166" spans="12:73" x14ac:dyDescent="0.15">
      <c r="L166" s="14">
        <v>160</v>
      </c>
      <c r="M166" s="91">
        <f>武将属性!$D164</f>
        <v>502.07161960307201</v>
      </c>
      <c r="N166" s="91">
        <f>武将属性!$S164</f>
        <v>32265.100000000002</v>
      </c>
      <c r="O166" s="91">
        <f>武将属性!$S164</f>
        <v>32265.100000000002</v>
      </c>
      <c r="P166" s="92">
        <f>武将属性!$AE164</f>
        <v>2.5000000000000001E-2</v>
      </c>
      <c r="Q166" s="92">
        <f>武将属性!$AE164</f>
        <v>2.5000000000000001E-2</v>
      </c>
      <c r="R166" s="92">
        <f>武将属性!BH164</f>
        <v>0.20347900973209265</v>
      </c>
      <c r="S166" s="92">
        <f t="shared" si="46"/>
        <v>0.20347900973209265</v>
      </c>
      <c r="T166" s="91">
        <f>战法技能效用!AL164</f>
        <v>2.3341288856464919</v>
      </c>
      <c r="U166" s="91">
        <f t="shared" si="47"/>
        <v>221035103614.85498</v>
      </c>
      <c r="V166" s="95">
        <f t="shared" si="48"/>
        <v>1877845842.9917197</v>
      </c>
      <c r="W166" s="95">
        <f t="shared" si="49"/>
        <v>29220833.152717602</v>
      </c>
      <c r="X166" s="95">
        <f t="shared" si="50"/>
        <v>29220833.152717602</v>
      </c>
      <c r="Y166" s="95">
        <f t="shared" si="51"/>
        <v>919817662200.73047</v>
      </c>
      <c r="Z166" s="95">
        <f t="shared" si="52"/>
        <v>919817662200.73047</v>
      </c>
      <c r="AA166" s="95">
        <f t="shared" si="53"/>
        <v>783406354520.15833</v>
      </c>
      <c r="AB166" s="95">
        <f t="shared" si="54"/>
        <v>783406354520.15833</v>
      </c>
      <c r="AC166" s="95">
        <f t="shared" si="55"/>
        <v>565552884181.88208</v>
      </c>
      <c r="AD166" s="91"/>
      <c r="AE166" s="14">
        <v>160</v>
      </c>
      <c r="AF166" s="91">
        <f>武将属性!$D164</f>
        <v>502.07161960307201</v>
      </c>
      <c r="AG166" s="91">
        <f>士兵属性!$D164</f>
        <v>2206.0000000000009</v>
      </c>
      <c r="AH166" s="91">
        <f>士兵属性!$D164</f>
        <v>2206.0000000000009</v>
      </c>
      <c r="AI166" s="92">
        <f>士兵属性!$P164</f>
        <v>2.5000000000000001E-2</v>
      </c>
      <c r="AJ166" s="92">
        <f>士兵属性!$P164</f>
        <v>2.5000000000000001E-2</v>
      </c>
      <c r="AK166" s="92">
        <f>士兵属性!AW164</f>
        <v>0.20347900973209265</v>
      </c>
      <c r="AL166" s="92">
        <f t="shared" si="56"/>
        <v>0.20347900973209265</v>
      </c>
      <c r="AM166" s="91">
        <f>带兵数!$E163</f>
        <v>11890</v>
      </c>
      <c r="AN166" s="91">
        <f>战法技能效用!AR164</f>
        <v>5.6963852371256696</v>
      </c>
      <c r="AO166" s="91">
        <f t="shared" si="57"/>
        <v>4713852894562.3643</v>
      </c>
      <c r="AP166" s="95">
        <f t="shared" si="58"/>
        <v>12104289215.514261</v>
      </c>
      <c r="AQ166" s="95">
        <f t="shared" si="59"/>
        <v>2464021257.7983932</v>
      </c>
      <c r="AR166" s="95">
        <f t="shared" si="60"/>
        <v>2464021257.7983932</v>
      </c>
      <c r="AS166" s="95">
        <f t="shared" si="61"/>
        <v>5928995210319.2627</v>
      </c>
      <c r="AT166" s="95">
        <f t="shared" si="62"/>
        <v>5928995210319.2627</v>
      </c>
      <c r="AU166" s="95">
        <f t="shared" si="63"/>
        <v>5049710083377.4385</v>
      </c>
      <c r="AV166" s="95">
        <f t="shared" si="64"/>
        <v>5049710083377.4385</v>
      </c>
      <c r="AW166" s="95">
        <f t="shared" si="65"/>
        <v>914319746.79617465</v>
      </c>
      <c r="AX166" s="95">
        <f t="shared" si="66"/>
        <v>1623452266326.4299</v>
      </c>
      <c r="AZ166" s="14">
        <f t="shared" si="67"/>
        <v>5.2868706078691465</v>
      </c>
      <c r="BA166" s="14">
        <f t="shared" si="68"/>
        <v>21.326263645326076</v>
      </c>
      <c r="BD166" s="14">
        <v>160</v>
      </c>
      <c r="BE166" s="95">
        <f>求节点(节奏总纲!$E$4:$E$163,M$7:M$166,$BD166)</f>
        <v>257.35614382202215</v>
      </c>
      <c r="BF166" s="95">
        <f>求节点(节奏总纲!$E$4:$E$163,N$7:N$166,$BD166)</f>
        <v>15283.304898410908</v>
      </c>
      <c r="BG166" s="95">
        <f>求节点(节奏总纲!$E$4:$E$163,O$7:O$166,$BD166)</f>
        <v>15283.304898410908</v>
      </c>
      <c r="BH166" s="95">
        <f>求节点(节奏总纲!$E$4:$E$163,P$7:P$166,$BD166)</f>
        <v>2.5000000000000001E-2</v>
      </c>
      <c r="BI166" s="95">
        <f>求节点(节奏总纲!$E$4:$E$163,Q$7:Q$166,$BD166)</f>
        <v>2.5000000000000001E-2</v>
      </c>
      <c r="BJ166" s="95">
        <f>求节点(节奏总纲!$E$4:$E$163,T$7:T$166,$BD166)</f>
        <v>1.5140292360969518</v>
      </c>
      <c r="BK166" s="95">
        <f>求节点(节奏总纲!$E$4:$E$163,U$7:U$166,$BD166)</f>
        <v>12459544982.141176</v>
      </c>
      <c r="BM166" s="14">
        <v>160</v>
      </c>
      <c r="BN166" s="95">
        <f>求节点(节奏总纲!$E$4:$E$163,AF$7:AF$166,$BD166)</f>
        <v>257.35614382202215</v>
      </c>
      <c r="BO166" s="95">
        <f>求节点(节奏总纲!$E$4:$E$163,AG$7:AG$166,$BD166)</f>
        <v>816.88676453392077</v>
      </c>
      <c r="BP166" s="95">
        <f>求节点(节奏总纲!$E$4:$E$163,AH$7:AH$166,$BD166)</f>
        <v>816.88676453392077</v>
      </c>
      <c r="BQ166" s="95">
        <f>求节点(节奏总纲!$E$4:$E$163,AI$7:AI$166,$BD166)</f>
        <v>2.5000000000000001E-2</v>
      </c>
      <c r="BR166" s="95">
        <f>求节点(节奏总纲!$E$4:$E$163,AJ$7:AJ$166,$BD166)</f>
        <v>2.5000000000000001E-2</v>
      </c>
      <c r="BS166" s="95">
        <f>求节点(节奏总纲!$E$4:$E$163,AM$7:AM$166,$BD166)</f>
        <v>6666.3537446786959</v>
      </c>
      <c r="BT166" s="95">
        <f>求节点(节奏总纲!$E$4:$E$163,AN$7:AN$166,$BD166)</f>
        <v>1.8161994489670101</v>
      </c>
      <c r="BU166" s="95">
        <f>求节点(节奏总纲!$E$4:$E$163,AO$7:AO$166,$BD166)</f>
        <v>15899121117.677536</v>
      </c>
    </row>
    <row r="167" spans="12:73" x14ac:dyDescent="0.15">
      <c r="BD167" s="14">
        <v>161</v>
      </c>
      <c r="BE167" s="95">
        <f>求节点(节奏总纲!$E$4:$E$163,M$7:M$166,$BD167)</f>
        <v>257.87714058934347</v>
      </c>
      <c r="BF167" s="95">
        <f>求节点(节奏总纲!$E$4:$E$163,N$7:N$166,$BD167)</f>
        <v>15318.858985214249</v>
      </c>
      <c r="BG167" s="95">
        <f>求节点(节奏总纲!$E$4:$E$163,O$7:O$166,$BD167)</f>
        <v>15318.858985214249</v>
      </c>
      <c r="BH167" s="95">
        <f>求节点(节奏总纲!$E$4:$E$163,P$7:P$166,$BD167)</f>
        <v>2.5000000000000001E-2</v>
      </c>
      <c r="BI167" s="95">
        <f>求节点(节奏总纲!$E$4:$E$163,Q$7:Q$166,$BD167)</f>
        <v>2.5000000000000001E-2</v>
      </c>
      <c r="BJ167" s="95">
        <f>求节点(节奏总纲!$E$4:$E$163,T$7:T$166,$BD167)</f>
        <v>1.5146931329241071</v>
      </c>
      <c r="BK167" s="95">
        <f>求节点(节奏总纲!$E$4:$E$163,U$7:U$166,$BD167)</f>
        <v>12554665717.008209</v>
      </c>
      <c r="BM167" s="14">
        <v>161</v>
      </c>
      <c r="BN167" s="95">
        <f>求节点(节奏总纲!$E$4:$E$163,AF$7:AF$166,$BD167)</f>
        <v>257.87714058934347</v>
      </c>
      <c r="BO167" s="95">
        <f>求节点(节奏总纲!$E$4:$E$163,AG$7:AG$166,$BD167)</f>
        <v>818.74859235364818</v>
      </c>
      <c r="BP167" s="95">
        <f>求节点(节奏总纲!$E$4:$E$163,AH$7:AH$166,$BD167)</f>
        <v>818.74859235364818</v>
      </c>
      <c r="BQ167" s="95">
        <f>求节点(节奏总纲!$E$4:$E$163,AI$7:AI$166,$BD167)</f>
        <v>2.5000000000000001E-2</v>
      </c>
      <c r="BR167" s="95">
        <f>求节点(节奏总纲!$E$4:$E$163,AJ$7:AJ$166,$BD167)</f>
        <v>2.5000000000000001E-2</v>
      </c>
      <c r="BS167" s="95">
        <f>求节点(节奏总纲!$E$4:$E$163,AM$7:AM$166,$BD167)</f>
        <v>6672.4750986233194</v>
      </c>
      <c r="BT167" s="95">
        <f>求节点(节奏总纲!$E$4:$E$163,AN$7:AN$166,$BD167)</f>
        <v>1.8207943886581219</v>
      </c>
      <c r="BU167" s="95">
        <f>求节点(节奏总纲!$E$4:$E$163,AO$7:AO$166,$BD167)</f>
        <v>16093258252.984348</v>
      </c>
    </row>
    <row r="168" spans="12:73" x14ac:dyDescent="0.15">
      <c r="BD168" s="14">
        <v>162</v>
      </c>
      <c r="BE168" s="95">
        <f>求节点(节奏总纲!$E$4:$E$163,M$7:M$166,$BD168)</f>
        <v>258.39813735666485</v>
      </c>
      <c r="BF168" s="95">
        <f>求节点(节奏总纲!$E$4:$E$163,N$7:N$166,$BD168)</f>
        <v>15354.413072017587</v>
      </c>
      <c r="BG168" s="95">
        <f>求节点(节奏总纲!$E$4:$E$163,O$7:O$166,$BD168)</f>
        <v>15354.413072017587</v>
      </c>
      <c r="BH168" s="95">
        <f>求节点(节奏总纲!$E$4:$E$163,P$7:P$166,$BD168)</f>
        <v>2.5000000000000001E-2</v>
      </c>
      <c r="BI168" s="95">
        <f>求节点(节奏总纲!$E$4:$E$163,Q$7:Q$166,$BD168)</f>
        <v>2.5000000000000001E-2</v>
      </c>
      <c r="BJ168" s="95">
        <f>求节点(节奏总纲!$E$4:$E$163,T$7:T$166,$BD168)</f>
        <v>1.5153570297512622</v>
      </c>
      <c r="BK168" s="95">
        <f>求节点(节奏总纲!$E$4:$E$163,U$7:U$166,$BD168)</f>
        <v>12649786451.875242</v>
      </c>
      <c r="BM168" s="14">
        <v>162</v>
      </c>
      <c r="BN168" s="95">
        <f>求节点(节奏总纲!$E$4:$E$163,AF$7:AF$166,$BD168)</f>
        <v>258.39813735666485</v>
      </c>
      <c r="BO168" s="95">
        <f>求节点(节奏总纲!$E$4:$E$163,AG$7:AG$166,$BD168)</f>
        <v>820.61042017337547</v>
      </c>
      <c r="BP168" s="95">
        <f>求节点(节奏总纲!$E$4:$E$163,AH$7:AH$166,$BD168)</f>
        <v>820.61042017337547</v>
      </c>
      <c r="BQ168" s="95">
        <f>求节点(节奏总纲!$E$4:$E$163,AI$7:AI$166,$BD168)</f>
        <v>2.5000000000000001E-2</v>
      </c>
      <c r="BR168" s="95">
        <f>求节点(节奏总纲!$E$4:$E$163,AJ$7:AJ$166,$BD168)</f>
        <v>2.5000000000000001E-2</v>
      </c>
      <c r="BS168" s="95">
        <f>求节点(节奏总纲!$E$4:$E$163,AM$7:AM$166,$BD168)</f>
        <v>6678.5964525679428</v>
      </c>
      <c r="BT168" s="95">
        <f>求节点(节奏总纲!$E$4:$E$163,AN$7:AN$166,$BD168)</f>
        <v>1.8253893283492335</v>
      </c>
      <c r="BU168" s="95">
        <f>求节点(节奏总纲!$E$4:$E$163,AO$7:AO$166,$BD168)</f>
        <v>16287395388.291161</v>
      </c>
    </row>
    <row r="169" spans="12:73" x14ac:dyDescent="0.15">
      <c r="BD169" s="14">
        <v>163</v>
      </c>
      <c r="BE169" s="95">
        <f>求节点(节奏总纲!$E$4:$E$163,M$7:M$166,$BD169)</f>
        <v>258.91913412398617</v>
      </c>
      <c r="BF169" s="95">
        <f>求节点(节奏总纲!$E$4:$E$163,N$7:N$166,$BD169)</f>
        <v>15389.967158820928</v>
      </c>
      <c r="BG169" s="95">
        <f>求节点(节奏总纲!$E$4:$E$163,O$7:O$166,$BD169)</f>
        <v>15389.967158820928</v>
      </c>
      <c r="BH169" s="95">
        <f>求节点(节奏总纲!$E$4:$E$163,P$7:P$166,$BD169)</f>
        <v>2.5000000000000001E-2</v>
      </c>
      <c r="BI169" s="95">
        <f>求节点(节奏总纲!$E$4:$E$163,Q$7:Q$166,$BD169)</f>
        <v>2.5000000000000001E-2</v>
      </c>
      <c r="BJ169" s="95">
        <f>求节点(节奏总纲!$E$4:$E$163,T$7:T$166,$BD169)</f>
        <v>1.5160209265784172</v>
      </c>
      <c r="BK169" s="95">
        <f>求节点(节奏总纲!$E$4:$E$163,U$7:U$166,$BD169)</f>
        <v>12744907186.742277</v>
      </c>
      <c r="BM169" s="14">
        <v>163</v>
      </c>
      <c r="BN169" s="95">
        <f>求节点(节奏总纲!$E$4:$E$163,AF$7:AF$166,$BD169)</f>
        <v>258.91913412398617</v>
      </c>
      <c r="BO169" s="95">
        <f>求节点(节奏总纲!$E$4:$E$163,AG$7:AG$166,$BD169)</f>
        <v>822.47224799310288</v>
      </c>
      <c r="BP169" s="95">
        <f>求节点(节奏总纲!$E$4:$E$163,AH$7:AH$166,$BD169)</f>
        <v>822.47224799310288</v>
      </c>
      <c r="BQ169" s="95">
        <f>求节点(节奏总纲!$E$4:$E$163,AI$7:AI$166,$BD169)</f>
        <v>2.5000000000000001E-2</v>
      </c>
      <c r="BR169" s="95">
        <f>求节点(节奏总纲!$E$4:$E$163,AJ$7:AJ$166,$BD169)</f>
        <v>2.5000000000000001E-2</v>
      </c>
      <c r="BS169" s="95">
        <f>求节点(节奏总纲!$E$4:$E$163,AM$7:AM$166,$BD169)</f>
        <v>6684.7178065125663</v>
      </c>
      <c r="BT169" s="95">
        <f>求节点(节奏总纲!$E$4:$E$163,AN$7:AN$166,$BD169)</f>
        <v>1.8299842680403451</v>
      </c>
      <c r="BU169" s="95">
        <f>求节点(节奏总纲!$E$4:$E$163,AO$7:AO$166,$BD169)</f>
        <v>16481532523.597973</v>
      </c>
    </row>
    <row r="170" spans="12:73" x14ac:dyDescent="0.15">
      <c r="BD170" s="14">
        <v>164</v>
      </c>
      <c r="BE170" s="95">
        <f>求节点(节奏总纲!$E$4:$E$163,M$7:M$166,$BD170)</f>
        <v>259.44013089130749</v>
      </c>
      <c r="BF170" s="95">
        <f>求节点(节奏总纲!$E$4:$E$163,N$7:N$166,$BD170)</f>
        <v>15425.521245624268</v>
      </c>
      <c r="BG170" s="95">
        <f>求节点(节奏总纲!$E$4:$E$163,O$7:O$166,$BD170)</f>
        <v>15425.521245624268</v>
      </c>
      <c r="BH170" s="95">
        <f>求节点(节奏总纲!$E$4:$E$163,P$7:P$166,$BD170)</f>
        <v>2.5000000000000001E-2</v>
      </c>
      <c r="BI170" s="95">
        <f>求节点(节奏总纲!$E$4:$E$163,Q$7:Q$166,$BD170)</f>
        <v>2.5000000000000001E-2</v>
      </c>
      <c r="BJ170" s="95">
        <f>求节点(节奏总纲!$E$4:$E$163,T$7:T$166,$BD170)</f>
        <v>1.5166848234055723</v>
      </c>
      <c r="BK170" s="95">
        <f>求节点(节奏总纲!$E$4:$E$163,U$7:U$166,$BD170)</f>
        <v>12840027921.60931</v>
      </c>
      <c r="BM170" s="14">
        <v>164</v>
      </c>
      <c r="BN170" s="95">
        <f>求节点(节奏总纲!$E$4:$E$163,AF$7:AF$166,$BD170)</f>
        <v>259.44013089130749</v>
      </c>
      <c r="BO170" s="95">
        <f>求节点(节奏总纲!$E$4:$E$163,AG$7:AG$166,$BD170)</f>
        <v>824.33407581283029</v>
      </c>
      <c r="BP170" s="95">
        <f>求节点(节奏总纲!$E$4:$E$163,AH$7:AH$166,$BD170)</f>
        <v>824.33407581283029</v>
      </c>
      <c r="BQ170" s="95">
        <f>求节点(节奏总纲!$E$4:$E$163,AI$7:AI$166,$BD170)</f>
        <v>2.5000000000000001E-2</v>
      </c>
      <c r="BR170" s="95">
        <f>求节点(节奏总纲!$E$4:$E$163,AJ$7:AJ$166,$BD170)</f>
        <v>2.5000000000000001E-2</v>
      </c>
      <c r="BS170" s="95">
        <f>求节点(节奏总纲!$E$4:$E$163,AM$7:AM$166,$BD170)</f>
        <v>6690.8391604571898</v>
      </c>
      <c r="BT170" s="95">
        <f>求节点(节奏总纲!$E$4:$E$163,AN$7:AN$166,$BD170)</f>
        <v>1.8345792077314569</v>
      </c>
      <c r="BU170" s="95">
        <f>求节点(节奏总纲!$E$4:$E$163,AO$7:AO$166,$BD170)</f>
        <v>16675669658.904785</v>
      </c>
    </row>
    <row r="171" spans="12:73" x14ac:dyDescent="0.15">
      <c r="BD171" s="14">
        <v>165</v>
      </c>
      <c r="BE171" s="95">
        <f>求节点(节奏总纲!$E$4:$E$163,M$7:M$166,$BD171)</f>
        <v>259.96112765862881</v>
      </c>
      <c r="BF171" s="95">
        <f>求节点(节奏总纲!$E$4:$E$163,N$7:N$166,$BD171)</f>
        <v>15461.075332427607</v>
      </c>
      <c r="BG171" s="95">
        <f>求节点(节奏总纲!$E$4:$E$163,O$7:O$166,$BD171)</f>
        <v>15461.075332427607</v>
      </c>
      <c r="BH171" s="95">
        <f>求节点(节奏总纲!$E$4:$E$163,P$7:P$166,$BD171)</f>
        <v>2.5000000000000001E-2</v>
      </c>
      <c r="BI171" s="95">
        <f>求节点(节奏总纲!$E$4:$E$163,Q$7:Q$166,$BD171)</f>
        <v>2.5000000000000001E-2</v>
      </c>
      <c r="BJ171" s="95">
        <f>求节点(节奏总纲!$E$4:$E$163,T$7:T$166,$BD171)</f>
        <v>1.5173487202327276</v>
      </c>
      <c r="BK171" s="95">
        <f>求节点(节奏总纲!$E$4:$E$163,U$7:U$166,$BD171)</f>
        <v>12935148656.476345</v>
      </c>
      <c r="BM171" s="14">
        <v>165</v>
      </c>
      <c r="BN171" s="95">
        <f>求节点(节奏总纲!$E$4:$E$163,AF$7:AF$166,$BD171)</f>
        <v>259.96112765862881</v>
      </c>
      <c r="BO171" s="95">
        <f>求节点(节奏总纲!$E$4:$E$163,AG$7:AG$166,$BD171)</f>
        <v>826.19590363255759</v>
      </c>
      <c r="BP171" s="95">
        <f>求节点(节奏总纲!$E$4:$E$163,AH$7:AH$166,$BD171)</f>
        <v>826.19590363255759</v>
      </c>
      <c r="BQ171" s="95">
        <f>求节点(节奏总纲!$E$4:$E$163,AI$7:AI$166,$BD171)</f>
        <v>2.5000000000000001E-2</v>
      </c>
      <c r="BR171" s="95">
        <f>求节点(节奏总纲!$E$4:$E$163,AJ$7:AJ$166,$BD171)</f>
        <v>2.5000000000000001E-2</v>
      </c>
      <c r="BS171" s="95">
        <f>求节点(节奏总纲!$E$4:$E$163,AM$7:AM$166,$BD171)</f>
        <v>6696.9605144018133</v>
      </c>
      <c r="BT171" s="95">
        <f>求节点(节奏总纲!$E$4:$E$163,AN$7:AN$166,$BD171)</f>
        <v>1.8391741474225685</v>
      </c>
      <c r="BU171" s="95">
        <f>求节点(节奏总纲!$E$4:$E$163,AO$7:AO$166,$BD171)</f>
        <v>16869806794.211597</v>
      </c>
    </row>
    <row r="172" spans="12:73" x14ac:dyDescent="0.15">
      <c r="BD172" s="14">
        <v>166</v>
      </c>
      <c r="BE172" s="95">
        <f>求节点(节奏总纲!$E$4:$E$163,M$7:M$166,$BD172)</f>
        <v>260.48212442595013</v>
      </c>
      <c r="BF172" s="95">
        <f>求节点(节奏总纲!$E$4:$E$163,N$7:N$166,$BD172)</f>
        <v>15496.629419230947</v>
      </c>
      <c r="BG172" s="95">
        <f>求节点(节奏总纲!$E$4:$E$163,O$7:O$166,$BD172)</f>
        <v>15496.629419230947</v>
      </c>
      <c r="BH172" s="95">
        <f>求节点(节奏总纲!$E$4:$E$163,P$7:P$166,$BD172)</f>
        <v>2.5000000000000001E-2</v>
      </c>
      <c r="BI172" s="95">
        <f>求节点(节奏总纲!$E$4:$E$163,Q$7:Q$166,$BD172)</f>
        <v>2.5000000000000001E-2</v>
      </c>
      <c r="BJ172" s="95">
        <f>求节点(节奏总纲!$E$4:$E$163,T$7:T$166,$BD172)</f>
        <v>1.5180126170598827</v>
      </c>
      <c r="BK172" s="95">
        <f>求节点(节奏总纲!$E$4:$E$163,U$7:U$166,$BD172)</f>
        <v>13030269391.343378</v>
      </c>
      <c r="BM172" s="14">
        <v>166</v>
      </c>
      <c r="BN172" s="95">
        <f>求节点(节奏总纲!$E$4:$E$163,AF$7:AF$166,$BD172)</f>
        <v>260.48212442595013</v>
      </c>
      <c r="BO172" s="95">
        <f>求节点(节奏总纲!$E$4:$E$163,AG$7:AG$166,$BD172)</f>
        <v>828.057731452285</v>
      </c>
      <c r="BP172" s="95">
        <f>求节点(节奏总纲!$E$4:$E$163,AH$7:AH$166,$BD172)</f>
        <v>828.057731452285</v>
      </c>
      <c r="BQ172" s="95">
        <f>求节点(节奏总纲!$E$4:$E$163,AI$7:AI$166,$BD172)</f>
        <v>2.5000000000000001E-2</v>
      </c>
      <c r="BR172" s="95">
        <f>求节点(节奏总纲!$E$4:$E$163,AJ$7:AJ$166,$BD172)</f>
        <v>2.5000000000000001E-2</v>
      </c>
      <c r="BS172" s="95">
        <f>求节点(节奏总纲!$E$4:$E$163,AM$7:AM$166,$BD172)</f>
        <v>6703.0818683464367</v>
      </c>
      <c r="BT172" s="95">
        <f>求节点(节奏总纲!$E$4:$E$163,AN$7:AN$166,$BD172)</f>
        <v>1.84376908711368</v>
      </c>
      <c r="BU172" s="95">
        <f>求节点(节奏总纲!$E$4:$E$163,AO$7:AO$166,$BD172)</f>
        <v>17063943929.51841</v>
      </c>
    </row>
    <row r="173" spans="12:73" x14ac:dyDescent="0.15">
      <c r="BD173" s="14">
        <v>167</v>
      </c>
      <c r="BE173" s="95">
        <f>求节点(节奏总纲!$E$4:$E$163,M$7:M$166,$BD173)</f>
        <v>261.00210385102616</v>
      </c>
      <c r="BF173" s="95">
        <f>求节点(节奏总纲!$E$4:$E$163,N$7:N$166,$BD173)</f>
        <v>15532.114080124633</v>
      </c>
      <c r="BG173" s="95">
        <f>求节点(节奏总纲!$E$4:$E$163,O$7:O$166,$BD173)</f>
        <v>15532.114080124633</v>
      </c>
      <c r="BH173" s="95">
        <f>求节点(节奏总纲!$E$4:$E$163,P$7:P$166,$BD173)</f>
        <v>2.5000000000000001E-2</v>
      </c>
      <c r="BI173" s="95">
        <f>求节点(节奏总纲!$E$4:$E$163,Q$7:Q$166,$BD173)</f>
        <v>2.5000000000000001E-2</v>
      </c>
      <c r="BJ173" s="95">
        <f>求节点(节奏总纲!$E$4:$E$163,T$7:T$166,$BD173)</f>
        <v>1.518675322018967</v>
      </c>
      <c r="BK173" s="95">
        <f>求节点(节奏总纲!$E$4:$E$163,U$7:U$166,$BD173)</f>
        <v>13125348893.541422</v>
      </c>
      <c r="BM173" s="14">
        <v>167</v>
      </c>
      <c r="BN173" s="95">
        <f>求节点(节奏总纲!$E$4:$E$163,AF$7:AF$166,$BD173)</f>
        <v>261.00210385102616</v>
      </c>
      <c r="BO173" s="95">
        <f>求节点(节奏总纲!$E$4:$E$163,AG$7:AG$166,$BD173)</f>
        <v>829.91778572116937</v>
      </c>
      <c r="BP173" s="95">
        <f>求节点(节奏总纲!$E$4:$E$163,AH$7:AH$166,$BD173)</f>
        <v>829.91778572116937</v>
      </c>
      <c r="BQ173" s="95">
        <f>求节点(节奏总纲!$E$4:$E$163,AI$7:AI$166,$BD173)</f>
        <v>2.5000000000000001E-2</v>
      </c>
      <c r="BR173" s="95">
        <f>求节点(节奏总纲!$E$4:$E$163,AJ$7:AJ$166,$BD173)</f>
        <v>2.5000000000000001E-2</v>
      </c>
      <c r="BS173" s="95">
        <f>求节点(节奏总纲!$E$4:$E$163,AM$7:AM$166,$BD173)</f>
        <v>6709.1848230137402</v>
      </c>
      <c r="BT173" s="95">
        <f>求节点(节奏总纲!$E$4:$E$163,AN$7:AN$166,$BD173)</f>
        <v>1.8483569574152912</v>
      </c>
      <c r="BU173" s="95">
        <f>求节点(节奏总纲!$E$4:$E$163,AO$7:AO$166,$BD173)</f>
        <v>17258329236.833557</v>
      </c>
    </row>
    <row r="174" spans="12:73" x14ac:dyDescent="0.15">
      <c r="BD174" s="14">
        <v>168</v>
      </c>
      <c r="BE174" s="95">
        <f>求节点(节奏总纲!$E$4:$E$163,M$7:M$166,$BD174)</f>
        <v>261.48329940533176</v>
      </c>
      <c r="BF174" s="95">
        <f>求节点(节奏总纲!$E$4:$E$163,N$7:N$166,$BD174)</f>
        <v>15564.952035329468</v>
      </c>
      <c r="BG174" s="95">
        <f>求节点(节奏总纲!$E$4:$E$163,O$7:O$166,$BD174)</f>
        <v>15564.952035329468</v>
      </c>
      <c r="BH174" s="95">
        <f>求节点(节奏总纲!$E$4:$E$163,P$7:P$166,$BD174)</f>
        <v>2.5000000000000001E-2</v>
      </c>
      <c r="BI174" s="95">
        <f>求节点(节奏总纲!$E$4:$E$163,Q$7:Q$166,$BD174)</f>
        <v>2.5000000000000001E-2</v>
      </c>
      <c r="BJ174" s="95">
        <f>求节点(节奏总纲!$E$4:$E$163,T$7:T$166,$BD174)</f>
        <v>1.5192925897051541</v>
      </c>
      <c r="BK174" s="95">
        <f>求节点(节奏总纲!$E$4:$E$163,U$7:U$166,$BD174)</f>
        <v>13218856493.547268</v>
      </c>
      <c r="BM174" s="14">
        <v>168</v>
      </c>
      <c r="BN174" s="95">
        <f>求节点(节奏总纲!$E$4:$E$163,AF$7:AF$166,$BD174)</f>
        <v>261.48329940533176</v>
      </c>
      <c r="BO174" s="95">
        <f>求节点(节奏总纲!$E$4:$E$163,AG$7:AG$166,$BD174)</f>
        <v>831.71022737786029</v>
      </c>
      <c r="BP174" s="95">
        <f>求节点(节奏总纲!$E$4:$E$163,AH$7:AH$166,$BD174)</f>
        <v>831.71022737786029</v>
      </c>
      <c r="BQ174" s="95">
        <f>求节点(节奏总纲!$E$4:$E$163,AI$7:AI$166,$BD174)</f>
        <v>2.5000000000000001E-2</v>
      </c>
      <c r="BR174" s="95">
        <f>求节点(节奏总纲!$E$4:$E$163,AJ$7:AJ$166,$BD174)</f>
        <v>2.5000000000000001E-2</v>
      </c>
      <c r="BS174" s="95">
        <f>求节点(节奏总纲!$E$4:$E$163,AM$7:AM$166,$BD174)</f>
        <v>6714.5863468723719</v>
      </c>
      <c r="BT174" s="95">
        <f>求节点(节奏总纲!$E$4:$E$163,AN$7:AN$166,$BD174)</f>
        <v>1.8526753232408169</v>
      </c>
      <c r="BU174" s="95">
        <f>求节点(节奏总纲!$E$4:$E$163,AO$7:AO$166,$BD174)</f>
        <v>17462175540.332172</v>
      </c>
    </row>
    <row r="175" spans="12:73" x14ac:dyDescent="0.15">
      <c r="BD175" s="14">
        <v>169</v>
      </c>
      <c r="BE175" s="95">
        <f>求节点(节奏总纲!$E$4:$E$163,M$7:M$166,$BD175)</f>
        <v>261.96449495963736</v>
      </c>
      <c r="BF175" s="95">
        <f>求节点(节奏总纲!$E$4:$E$163,N$7:N$166,$BD175)</f>
        <v>15597.789990534304</v>
      </c>
      <c r="BG175" s="95">
        <f>求节点(节奏总纲!$E$4:$E$163,O$7:O$166,$BD175)</f>
        <v>15597.789990534304</v>
      </c>
      <c r="BH175" s="95">
        <f>求节点(节奏总纲!$E$4:$E$163,P$7:P$166,$BD175)</f>
        <v>2.5000000000000001E-2</v>
      </c>
      <c r="BI175" s="95">
        <f>求节点(节奏总纲!$E$4:$E$163,Q$7:Q$166,$BD175)</f>
        <v>2.5000000000000001E-2</v>
      </c>
      <c r="BJ175" s="95">
        <f>求节点(节奏总纲!$E$4:$E$163,T$7:T$166,$BD175)</f>
        <v>1.5199098573913412</v>
      </c>
      <c r="BK175" s="95">
        <f>求节点(节奏总纲!$E$4:$E$163,U$7:U$166,$BD175)</f>
        <v>13312364093.553114</v>
      </c>
      <c r="BM175" s="14">
        <v>169</v>
      </c>
      <c r="BN175" s="95">
        <f>求节点(节奏总纲!$E$4:$E$163,AF$7:AF$166,$BD175)</f>
        <v>261.96449495963736</v>
      </c>
      <c r="BO175" s="95">
        <f>求节点(节奏总纲!$E$4:$E$163,AG$7:AG$166,$BD175)</f>
        <v>833.50266903455122</v>
      </c>
      <c r="BP175" s="95">
        <f>求节点(节奏总纲!$E$4:$E$163,AH$7:AH$166,$BD175)</f>
        <v>833.50266903455122</v>
      </c>
      <c r="BQ175" s="95">
        <f>求节点(节奏总纲!$E$4:$E$163,AI$7:AI$166,$BD175)</f>
        <v>2.5000000000000001E-2</v>
      </c>
      <c r="BR175" s="95">
        <f>求节点(节奏总纲!$E$4:$E$163,AJ$7:AJ$166,$BD175)</f>
        <v>2.5000000000000001E-2</v>
      </c>
      <c r="BS175" s="95">
        <f>求节点(节奏总纲!$E$4:$E$163,AM$7:AM$166,$BD175)</f>
        <v>6719.9878707310036</v>
      </c>
      <c r="BT175" s="95">
        <f>求节点(节奏总纲!$E$4:$E$163,AN$7:AN$166,$BD175)</f>
        <v>1.8569936890663425</v>
      </c>
      <c r="BU175" s="95">
        <f>求节点(节奏总纲!$E$4:$E$163,AO$7:AO$166,$BD175)</f>
        <v>17666021843.830791</v>
      </c>
    </row>
    <row r="176" spans="12:73" x14ac:dyDescent="0.15">
      <c r="BD176" s="14">
        <v>170</v>
      </c>
      <c r="BE176" s="95">
        <f>求节点(节奏总纲!$E$4:$E$163,M$7:M$166,$BD176)</f>
        <v>262.44569051394291</v>
      </c>
      <c r="BF176" s="95">
        <f>求节点(节奏总纲!$E$4:$E$163,N$7:N$166,$BD176)</f>
        <v>15630.627945739139</v>
      </c>
      <c r="BG176" s="95">
        <f>求节点(节奏总纲!$E$4:$E$163,O$7:O$166,$BD176)</f>
        <v>15630.627945739139</v>
      </c>
      <c r="BH176" s="95">
        <f>求节点(节奏总纲!$E$4:$E$163,P$7:P$166,$BD176)</f>
        <v>2.5000000000000001E-2</v>
      </c>
      <c r="BI176" s="95">
        <f>求节点(节奏总纲!$E$4:$E$163,Q$7:Q$166,$BD176)</f>
        <v>2.5000000000000001E-2</v>
      </c>
      <c r="BJ176" s="95">
        <f>求节点(节奏总纲!$E$4:$E$163,T$7:T$166,$BD176)</f>
        <v>1.5205271250775283</v>
      </c>
      <c r="BK176" s="95">
        <f>求节点(节奏总纲!$E$4:$E$163,U$7:U$166,$BD176)</f>
        <v>13405871693.558958</v>
      </c>
      <c r="BM176" s="14">
        <v>170</v>
      </c>
      <c r="BN176" s="95">
        <f>求节点(节奏总纲!$E$4:$E$163,AF$7:AF$166,$BD176)</f>
        <v>262.44569051394291</v>
      </c>
      <c r="BO176" s="95">
        <f>求节点(节奏总纲!$E$4:$E$163,AG$7:AG$166,$BD176)</f>
        <v>835.29511069124203</v>
      </c>
      <c r="BP176" s="95">
        <f>求节点(节奏总纲!$E$4:$E$163,AH$7:AH$166,$BD176)</f>
        <v>835.29511069124203</v>
      </c>
      <c r="BQ176" s="95">
        <f>求节点(节奏总纲!$E$4:$E$163,AI$7:AI$166,$BD176)</f>
        <v>2.5000000000000001E-2</v>
      </c>
      <c r="BR176" s="95">
        <f>求节点(节奏总纲!$E$4:$E$163,AJ$7:AJ$166,$BD176)</f>
        <v>2.5000000000000001E-2</v>
      </c>
      <c r="BS176" s="95">
        <f>求节点(节奏总纲!$E$4:$E$163,AM$7:AM$166,$BD176)</f>
        <v>6725.3893945896343</v>
      </c>
      <c r="BT176" s="95">
        <f>求节点(节奏总纲!$E$4:$E$163,AN$7:AN$166,$BD176)</f>
        <v>1.8613120548918682</v>
      </c>
      <c r="BU176" s="95">
        <f>求节点(节奏总纲!$E$4:$E$163,AO$7:AO$166,$BD176)</f>
        <v>17869868147.329407</v>
      </c>
    </row>
    <row r="177" spans="56:73" x14ac:dyDescent="0.15">
      <c r="BD177" s="14">
        <v>171</v>
      </c>
      <c r="BE177" s="95">
        <f>求节点(节奏总纲!$E$4:$E$163,M$7:M$166,$BD177)</f>
        <v>262.92688606824851</v>
      </c>
      <c r="BF177" s="95">
        <f>求节点(节奏总纲!$E$4:$E$163,N$7:N$166,$BD177)</f>
        <v>15663.465900943975</v>
      </c>
      <c r="BG177" s="95">
        <f>求节点(节奏总纲!$E$4:$E$163,O$7:O$166,$BD177)</f>
        <v>15663.465900943975</v>
      </c>
      <c r="BH177" s="95">
        <f>求节点(节奏总纲!$E$4:$E$163,P$7:P$166,$BD177)</f>
        <v>2.5000000000000001E-2</v>
      </c>
      <c r="BI177" s="95">
        <f>求节点(节奏总纲!$E$4:$E$163,Q$7:Q$166,$BD177)</f>
        <v>2.5000000000000001E-2</v>
      </c>
      <c r="BJ177" s="95">
        <f>求节点(节奏总纲!$E$4:$E$163,T$7:T$166,$BD177)</f>
        <v>1.5211443927637154</v>
      </c>
      <c r="BK177" s="95">
        <f>求节点(节奏总纲!$E$4:$E$163,U$7:U$166,$BD177)</f>
        <v>13499379293.564804</v>
      </c>
      <c r="BM177" s="14">
        <v>171</v>
      </c>
      <c r="BN177" s="95">
        <f>求节点(节奏总纲!$E$4:$E$163,AF$7:AF$166,$BD177)</f>
        <v>262.92688606824851</v>
      </c>
      <c r="BO177" s="95">
        <f>求节点(节奏总纲!$E$4:$E$163,AG$7:AG$166,$BD177)</f>
        <v>837.08755234793296</v>
      </c>
      <c r="BP177" s="95">
        <f>求节点(节奏总纲!$E$4:$E$163,AH$7:AH$166,$BD177)</f>
        <v>837.08755234793296</v>
      </c>
      <c r="BQ177" s="95">
        <f>求节点(节奏总纲!$E$4:$E$163,AI$7:AI$166,$BD177)</f>
        <v>2.5000000000000001E-2</v>
      </c>
      <c r="BR177" s="95">
        <f>求节点(节奏总纲!$E$4:$E$163,AJ$7:AJ$166,$BD177)</f>
        <v>2.5000000000000001E-2</v>
      </c>
      <c r="BS177" s="95">
        <f>求节点(节奏总纲!$E$4:$E$163,AM$7:AM$166,$BD177)</f>
        <v>6730.790918448266</v>
      </c>
      <c r="BT177" s="95">
        <f>求节点(节奏总纲!$E$4:$E$163,AN$7:AN$166,$BD177)</f>
        <v>1.8656304207173939</v>
      </c>
      <c r="BU177" s="95">
        <f>求节点(节奏总纲!$E$4:$E$163,AO$7:AO$166,$BD177)</f>
        <v>18073714450.828026</v>
      </c>
    </row>
    <row r="178" spans="56:73" x14ac:dyDescent="0.15">
      <c r="BD178" s="14">
        <v>172</v>
      </c>
      <c r="BE178" s="95">
        <f>求节点(节奏总纲!$E$4:$E$163,M$7:M$166,$BD178)</f>
        <v>263.40808162255411</v>
      </c>
      <c r="BF178" s="95">
        <f>求节点(节奏总纲!$E$4:$E$163,N$7:N$166,$BD178)</f>
        <v>15696.303856148808</v>
      </c>
      <c r="BG178" s="95">
        <f>求节点(节奏总纲!$E$4:$E$163,O$7:O$166,$BD178)</f>
        <v>15696.303856148808</v>
      </c>
      <c r="BH178" s="95">
        <f>求节点(节奏总纲!$E$4:$E$163,P$7:P$166,$BD178)</f>
        <v>2.5000000000000001E-2</v>
      </c>
      <c r="BI178" s="95">
        <f>求节点(节奏总纲!$E$4:$E$163,Q$7:Q$166,$BD178)</f>
        <v>2.5000000000000001E-2</v>
      </c>
      <c r="BJ178" s="95">
        <f>求节点(节奏总纲!$E$4:$E$163,T$7:T$166,$BD178)</f>
        <v>1.5217616604499025</v>
      </c>
      <c r="BK178" s="95">
        <f>求节点(节奏总纲!$E$4:$E$163,U$7:U$166,$BD178)</f>
        <v>13592886893.570648</v>
      </c>
      <c r="BM178" s="14">
        <v>172</v>
      </c>
      <c r="BN178" s="95">
        <f>求节点(节奏总纲!$E$4:$E$163,AF$7:AF$166,$BD178)</f>
        <v>263.40808162255411</v>
      </c>
      <c r="BO178" s="95">
        <f>求节点(节奏总纲!$E$4:$E$163,AG$7:AG$166,$BD178)</f>
        <v>838.87999400462388</v>
      </c>
      <c r="BP178" s="95">
        <f>求节点(节奏总纲!$E$4:$E$163,AH$7:AH$166,$BD178)</f>
        <v>838.87999400462388</v>
      </c>
      <c r="BQ178" s="95">
        <f>求节点(节奏总纲!$E$4:$E$163,AI$7:AI$166,$BD178)</f>
        <v>2.5000000000000001E-2</v>
      </c>
      <c r="BR178" s="95">
        <f>求节点(节奏总纲!$E$4:$E$163,AJ$7:AJ$166,$BD178)</f>
        <v>2.5000000000000001E-2</v>
      </c>
      <c r="BS178" s="95">
        <f>求节点(节奏总纲!$E$4:$E$163,AM$7:AM$166,$BD178)</f>
        <v>6736.1924423068976</v>
      </c>
      <c r="BT178" s="95">
        <f>求节点(节奏总纲!$E$4:$E$163,AN$7:AN$166,$BD178)</f>
        <v>1.8699487865429196</v>
      </c>
      <c r="BU178" s="95">
        <f>求节点(节奏总纲!$E$4:$E$163,AO$7:AO$166,$BD178)</f>
        <v>18277560754.326641</v>
      </c>
    </row>
    <row r="179" spans="56:73" x14ac:dyDescent="0.15">
      <c r="BD179" s="14">
        <v>173</v>
      </c>
      <c r="BE179" s="95">
        <f>求节点(节奏总纲!$E$4:$E$163,M$7:M$166,$BD179)</f>
        <v>263.88927717685965</v>
      </c>
      <c r="BF179" s="95">
        <f>求节点(节奏总纲!$E$4:$E$163,N$7:N$166,$BD179)</f>
        <v>15729.141811353644</v>
      </c>
      <c r="BG179" s="95">
        <f>求节点(节奏总纲!$E$4:$E$163,O$7:O$166,$BD179)</f>
        <v>15729.141811353644</v>
      </c>
      <c r="BH179" s="95">
        <f>求节点(节奏总纲!$E$4:$E$163,P$7:P$166,$BD179)</f>
        <v>2.5000000000000001E-2</v>
      </c>
      <c r="BI179" s="95">
        <f>求节点(节奏总纲!$E$4:$E$163,Q$7:Q$166,$BD179)</f>
        <v>2.5000000000000001E-2</v>
      </c>
      <c r="BJ179" s="95">
        <f>求节点(节奏总纲!$E$4:$E$163,T$7:T$166,$BD179)</f>
        <v>1.5223789281360895</v>
      </c>
      <c r="BK179" s="95">
        <f>求节点(节奏总纲!$E$4:$E$163,U$7:U$166,$BD179)</f>
        <v>13686394493.576494</v>
      </c>
      <c r="BM179" s="14">
        <v>173</v>
      </c>
      <c r="BN179" s="95">
        <f>求节点(节奏总纲!$E$4:$E$163,AF$7:AF$166,$BD179)</f>
        <v>263.88927717685965</v>
      </c>
      <c r="BO179" s="95">
        <f>求节点(节奏总纲!$E$4:$E$163,AG$7:AG$166,$BD179)</f>
        <v>840.67243566131481</v>
      </c>
      <c r="BP179" s="95">
        <f>求节点(节奏总纲!$E$4:$E$163,AH$7:AH$166,$BD179)</f>
        <v>840.67243566131481</v>
      </c>
      <c r="BQ179" s="95">
        <f>求节点(节奏总纲!$E$4:$E$163,AI$7:AI$166,$BD179)</f>
        <v>2.5000000000000001E-2</v>
      </c>
      <c r="BR179" s="95">
        <f>求节点(节奏总纲!$E$4:$E$163,AJ$7:AJ$166,$BD179)</f>
        <v>2.5000000000000001E-2</v>
      </c>
      <c r="BS179" s="95">
        <f>求节点(节奏总纲!$E$4:$E$163,AM$7:AM$166,$BD179)</f>
        <v>6741.5939661655284</v>
      </c>
      <c r="BT179" s="95">
        <f>求节点(节奏总纲!$E$4:$E$163,AN$7:AN$166,$BD179)</f>
        <v>1.8742671523684455</v>
      </c>
      <c r="BU179" s="95">
        <f>求节点(节奏总纲!$E$4:$E$163,AO$7:AO$166,$BD179)</f>
        <v>18481407057.82526</v>
      </c>
    </row>
    <row r="180" spans="56:73" x14ac:dyDescent="0.15">
      <c r="BD180" s="14">
        <v>174</v>
      </c>
      <c r="BE180" s="95">
        <f>求节点(节奏总纲!$E$4:$E$163,M$7:M$166,$BD180)</f>
        <v>264.37047273116525</v>
      </c>
      <c r="BF180" s="95">
        <f>求节点(节奏总纲!$E$4:$E$163,N$7:N$166,$BD180)</f>
        <v>15761.979766558479</v>
      </c>
      <c r="BG180" s="95">
        <f>求节点(节奏总纲!$E$4:$E$163,O$7:O$166,$BD180)</f>
        <v>15761.979766558479</v>
      </c>
      <c r="BH180" s="95">
        <f>求节点(节奏总纲!$E$4:$E$163,P$7:P$166,$BD180)</f>
        <v>2.5000000000000001E-2</v>
      </c>
      <c r="BI180" s="95">
        <f>求节点(节奏总纲!$E$4:$E$163,Q$7:Q$166,$BD180)</f>
        <v>2.5000000000000001E-2</v>
      </c>
      <c r="BJ180" s="95">
        <f>求节点(节奏总纲!$E$4:$E$163,T$7:T$166,$BD180)</f>
        <v>1.5229961958222766</v>
      </c>
      <c r="BK180" s="95">
        <f>求节点(节奏总纲!$E$4:$E$163,U$7:U$166,$BD180)</f>
        <v>13779902093.582338</v>
      </c>
      <c r="BM180" s="14">
        <v>174</v>
      </c>
      <c r="BN180" s="95">
        <f>求节点(节奏总纲!$E$4:$E$163,AF$7:AF$166,$BD180)</f>
        <v>264.37047273116525</v>
      </c>
      <c r="BO180" s="95">
        <f>求节点(节奏总纲!$E$4:$E$163,AG$7:AG$166,$BD180)</f>
        <v>842.46487731800573</v>
      </c>
      <c r="BP180" s="95">
        <f>求节点(节奏总纲!$E$4:$E$163,AH$7:AH$166,$BD180)</f>
        <v>842.46487731800573</v>
      </c>
      <c r="BQ180" s="95">
        <f>求节点(节奏总纲!$E$4:$E$163,AI$7:AI$166,$BD180)</f>
        <v>2.5000000000000001E-2</v>
      </c>
      <c r="BR180" s="95">
        <f>求节点(节奏总纲!$E$4:$E$163,AJ$7:AJ$166,$BD180)</f>
        <v>2.5000000000000001E-2</v>
      </c>
      <c r="BS180" s="95">
        <f>求节点(节奏总纲!$E$4:$E$163,AM$7:AM$166,$BD180)</f>
        <v>6746.9954900241601</v>
      </c>
      <c r="BT180" s="95">
        <f>求节点(节奏总纲!$E$4:$E$163,AN$7:AN$166,$BD180)</f>
        <v>1.8785855181939712</v>
      </c>
      <c r="BU180" s="95">
        <f>求节点(节奏总纲!$E$4:$E$163,AO$7:AO$166,$BD180)</f>
        <v>18685253361.323875</v>
      </c>
    </row>
    <row r="181" spans="56:73" x14ac:dyDescent="0.15">
      <c r="BD181" s="14">
        <v>175</v>
      </c>
      <c r="BE181" s="95">
        <f>求节点(节奏总纲!$E$4:$E$163,M$7:M$166,$BD181)</f>
        <v>264.85166828547085</v>
      </c>
      <c r="BF181" s="95">
        <f>求节点(节奏总纲!$E$4:$E$163,N$7:N$166,$BD181)</f>
        <v>15794.817721763315</v>
      </c>
      <c r="BG181" s="95">
        <f>求节点(节奏总纲!$E$4:$E$163,O$7:O$166,$BD181)</f>
        <v>15794.817721763315</v>
      </c>
      <c r="BH181" s="95">
        <f>求节点(节奏总纲!$E$4:$E$163,P$7:P$166,$BD181)</f>
        <v>2.5000000000000001E-2</v>
      </c>
      <c r="BI181" s="95">
        <f>求节点(节奏总纲!$E$4:$E$163,Q$7:Q$166,$BD181)</f>
        <v>2.5000000000000001E-2</v>
      </c>
      <c r="BJ181" s="95">
        <f>求节点(节奏总纲!$E$4:$E$163,T$7:T$166,$BD181)</f>
        <v>1.5236134635084637</v>
      </c>
      <c r="BK181" s="95">
        <f>求节点(节奏总纲!$E$4:$E$163,U$7:U$166,$BD181)</f>
        <v>13873409693.588184</v>
      </c>
      <c r="BM181" s="14">
        <v>175</v>
      </c>
      <c r="BN181" s="95">
        <f>求节点(节奏总纲!$E$4:$E$163,AF$7:AF$166,$BD181)</f>
        <v>264.85166828547085</v>
      </c>
      <c r="BO181" s="95">
        <f>求节点(节奏总纲!$E$4:$E$163,AG$7:AG$166,$BD181)</f>
        <v>844.25731897469666</v>
      </c>
      <c r="BP181" s="95">
        <f>求节点(节奏总纲!$E$4:$E$163,AH$7:AH$166,$BD181)</f>
        <v>844.25731897469666</v>
      </c>
      <c r="BQ181" s="95">
        <f>求节点(节奏总纲!$E$4:$E$163,AI$7:AI$166,$BD181)</f>
        <v>2.5000000000000001E-2</v>
      </c>
      <c r="BR181" s="95">
        <f>求节点(节奏总纲!$E$4:$E$163,AJ$7:AJ$166,$BD181)</f>
        <v>2.5000000000000001E-2</v>
      </c>
      <c r="BS181" s="95">
        <f>求节点(节奏总纲!$E$4:$E$163,AM$7:AM$166,$BD181)</f>
        <v>6752.3970138827908</v>
      </c>
      <c r="BT181" s="95">
        <f>求节点(节奏总纲!$E$4:$E$163,AN$7:AN$166,$BD181)</f>
        <v>1.8829038840194969</v>
      </c>
      <c r="BU181" s="95">
        <f>求节点(节奏总纲!$E$4:$E$163,AO$7:AO$166,$BD181)</f>
        <v>18889099664.822491</v>
      </c>
    </row>
    <row r="182" spans="56:73" x14ac:dyDescent="0.15">
      <c r="BD182" s="14">
        <v>176</v>
      </c>
      <c r="BE182" s="95">
        <f>求节点(节奏总纲!$E$4:$E$163,M$7:M$166,$BD182)</f>
        <v>265.33286383977645</v>
      </c>
      <c r="BF182" s="95">
        <f>求节点(节奏总纲!$E$4:$E$163,N$7:N$166,$BD182)</f>
        <v>15827.65567696815</v>
      </c>
      <c r="BG182" s="95">
        <f>求节点(节奏总纲!$E$4:$E$163,O$7:O$166,$BD182)</f>
        <v>15827.65567696815</v>
      </c>
      <c r="BH182" s="95">
        <f>求节点(节奏总纲!$E$4:$E$163,P$7:P$166,$BD182)</f>
        <v>2.5000000000000001E-2</v>
      </c>
      <c r="BI182" s="95">
        <f>求节点(节奏总纲!$E$4:$E$163,Q$7:Q$166,$BD182)</f>
        <v>2.5000000000000001E-2</v>
      </c>
      <c r="BJ182" s="95">
        <f>求节点(节奏总纲!$E$4:$E$163,T$7:T$166,$BD182)</f>
        <v>1.5242307311946508</v>
      </c>
      <c r="BK182" s="95">
        <f>求节点(节奏总纲!$E$4:$E$163,U$7:U$166,$BD182)</f>
        <v>13966917293.594028</v>
      </c>
      <c r="BM182" s="14">
        <v>176</v>
      </c>
      <c r="BN182" s="95">
        <f>求节点(节奏总纲!$E$4:$E$163,AF$7:AF$166,$BD182)</f>
        <v>265.33286383977645</v>
      </c>
      <c r="BO182" s="95">
        <f>求节点(节奏总纲!$E$4:$E$163,AG$7:AG$166,$BD182)</f>
        <v>846.04976063138758</v>
      </c>
      <c r="BP182" s="95">
        <f>求节点(节奏总纲!$E$4:$E$163,AH$7:AH$166,$BD182)</f>
        <v>846.04976063138758</v>
      </c>
      <c r="BQ182" s="95">
        <f>求节点(节奏总纲!$E$4:$E$163,AI$7:AI$166,$BD182)</f>
        <v>2.5000000000000001E-2</v>
      </c>
      <c r="BR182" s="95">
        <f>求节点(节奏总纲!$E$4:$E$163,AJ$7:AJ$166,$BD182)</f>
        <v>2.5000000000000001E-2</v>
      </c>
      <c r="BS182" s="95">
        <f>求节点(节奏总纲!$E$4:$E$163,AM$7:AM$166,$BD182)</f>
        <v>6757.7985377414225</v>
      </c>
      <c r="BT182" s="95">
        <f>求节点(节奏总纲!$E$4:$E$163,AN$7:AN$166,$BD182)</f>
        <v>1.8872222498450226</v>
      </c>
      <c r="BU182" s="95">
        <f>求节点(节奏总纲!$E$4:$E$163,AO$7:AO$166,$BD182)</f>
        <v>19092945968.32111</v>
      </c>
    </row>
    <row r="183" spans="56:73" x14ac:dyDescent="0.15">
      <c r="BD183" s="14">
        <v>177</v>
      </c>
      <c r="BE183" s="95">
        <f>求节点(节奏总纲!$E$4:$E$163,M$7:M$166,$BD183)</f>
        <v>265.81405939408199</v>
      </c>
      <c r="BF183" s="95">
        <f>求节点(节奏总纲!$E$4:$E$163,N$7:N$166,$BD183)</f>
        <v>15860.493632172986</v>
      </c>
      <c r="BG183" s="95">
        <f>求节点(节奏总纲!$E$4:$E$163,O$7:O$166,$BD183)</f>
        <v>15860.493632172986</v>
      </c>
      <c r="BH183" s="95">
        <f>求节点(节奏总纲!$E$4:$E$163,P$7:P$166,$BD183)</f>
        <v>2.5000000000000001E-2</v>
      </c>
      <c r="BI183" s="95">
        <f>求节点(节奏总纲!$E$4:$E$163,Q$7:Q$166,$BD183)</f>
        <v>2.5000000000000001E-2</v>
      </c>
      <c r="BJ183" s="95">
        <f>求节点(节奏总纲!$E$4:$E$163,T$7:T$166,$BD183)</f>
        <v>1.5248479988808379</v>
      </c>
      <c r="BK183" s="95">
        <f>求节点(节奏总纲!$E$4:$E$163,U$7:U$166,$BD183)</f>
        <v>14060424893.599874</v>
      </c>
      <c r="BM183" s="14">
        <v>177</v>
      </c>
      <c r="BN183" s="95">
        <f>求节点(节奏总纲!$E$4:$E$163,AF$7:AF$166,$BD183)</f>
        <v>265.81405939408199</v>
      </c>
      <c r="BO183" s="95">
        <f>求节点(节奏总纲!$E$4:$E$163,AG$7:AG$166,$BD183)</f>
        <v>847.84220228807851</v>
      </c>
      <c r="BP183" s="95">
        <f>求节点(节奏总纲!$E$4:$E$163,AH$7:AH$166,$BD183)</f>
        <v>847.84220228807851</v>
      </c>
      <c r="BQ183" s="95">
        <f>求节点(节奏总纲!$E$4:$E$163,AI$7:AI$166,$BD183)</f>
        <v>2.5000000000000001E-2</v>
      </c>
      <c r="BR183" s="95">
        <f>求节点(节奏总纲!$E$4:$E$163,AJ$7:AJ$166,$BD183)</f>
        <v>2.5000000000000001E-2</v>
      </c>
      <c r="BS183" s="95">
        <f>求节点(节奏总纲!$E$4:$E$163,AM$7:AM$166,$BD183)</f>
        <v>6763.2000616000541</v>
      </c>
      <c r="BT183" s="95">
        <f>求节点(节奏总纲!$E$4:$E$163,AN$7:AN$166,$BD183)</f>
        <v>1.8915406156705483</v>
      </c>
      <c r="BU183" s="95">
        <f>求节点(节奏总纲!$E$4:$E$163,AO$7:AO$166,$BD183)</f>
        <v>19296792271.819725</v>
      </c>
    </row>
    <row r="184" spans="56:73" x14ac:dyDescent="0.15">
      <c r="BD184" s="14">
        <v>178</v>
      </c>
      <c r="BE184" s="95">
        <f>求节点(节奏总纲!$E$4:$E$163,M$7:M$166,$BD184)</f>
        <v>266.29525494838759</v>
      </c>
      <c r="BF184" s="95">
        <f>求节点(节奏总纲!$E$4:$E$163,N$7:N$166,$BD184)</f>
        <v>15893.331587377821</v>
      </c>
      <c r="BG184" s="95">
        <f>求节点(节奏总纲!$E$4:$E$163,O$7:O$166,$BD184)</f>
        <v>15893.331587377821</v>
      </c>
      <c r="BH184" s="95">
        <f>求节点(节奏总纲!$E$4:$E$163,P$7:P$166,$BD184)</f>
        <v>2.5000000000000001E-2</v>
      </c>
      <c r="BI184" s="95">
        <f>求节点(节奏总纲!$E$4:$E$163,Q$7:Q$166,$BD184)</f>
        <v>2.5000000000000001E-2</v>
      </c>
      <c r="BJ184" s="95">
        <f>求节点(节奏总纲!$E$4:$E$163,T$7:T$166,$BD184)</f>
        <v>1.525465266567025</v>
      </c>
      <c r="BK184" s="95">
        <f>求节点(节奏总纲!$E$4:$E$163,U$7:U$166,$BD184)</f>
        <v>14153932493.605719</v>
      </c>
      <c r="BM184" s="14">
        <v>178</v>
      </c>
      <c r="BN184" s="95">
        <f>求节点(节奏总纲!$E$4:$E$163,AF$7:AF$166,$BD184)</f>
        <v>266.29525494838759</v>
      </c>
      <c r="BO184" s="95">
        <f>求节点(节奏总纲!$E$4:$E$163,AG$7:AG$166,$BD184)</f>
        <v>849.63464394476944</v>
      </c>
      <c r="BP184" s="95">
        <f>求节点(节奏总纲!$E$4:$E$163,AH$7:AH$166,$BD184)</f>
        <v>849.63464394476944</v>
      </c>
      <c r="BQ184" s="95">
        <f>求节点(节奏总纲!$E$4:$E$163,AI$7:AI$166,$BD184)</f>
        <v>2.5000000000000001E-2</v>
      </c>
      <c r="BR184" s="95">
        <f>求节点(节奏总纲!$E$4:$E$163,AJ$7:AJ$166,$BD184)</f>
        <v>2.5000000000000001E-2</v>
      </c>
      <c r="BS184" s="95">
        <f>求节点(节奏总纲!$E$4:$E$163,AM$7:AM$166,$BD184)</f>
        <v>6768.6015854586849</v>
      </c>
      <c r="BT184" s="95">
        <f>求节点(节奏总纲!$E$4:$E$163,AN$7:AN$166,$BD184)</f>
        <v>1.8958589814960742</v>
      </c>
      <c r="BU184" s="95">
        <f>求节点(节奏总纲!$E$4:$E$163,AO$7:AO$166,$BD184)</f>
        <v>19500638575.318344</v>
      </c>
    </row>
    <row r="185" spans="56:73" x14ac:dyDescent="0.15">
      <c r="BD185" s="14">
        <v>179</v>
      </c>
      <c r="BE185" s="95">
        <f>求节点(节奏总纲!$E$4:$E$163,M$7:M$166,$BD185)</f>
        <v>266.77645050269319</v>
      </c>
      <c r="BF185" s="95">
        <f>求节点(节奏总纲!$E$4:$E$163,N$7:N$166,$BD185)</f>
        <v>15926.169542582657</v>
      </c>
      <c r="BG185" s="95">
        <f>求节点(节奏总纲!$E$4:$E$163,O$7:O$166,$BD185)</f>
        <v>15926.169542582657</v>
      </c>
      <c r="BH185" s="95">
        <f>求节点(节奏总纲!$E$4:$E$163,P$7:P$166,$BD185)</f>
        <v>2.5000000000000001E-2</v>
      </c>
      <c r="BI185" s="95">
        <f>求节点(节奏总纲!$E$4:$E$163,Q$7:Q$166,$BD185)</f>
        <v>2.5000000000000001E-2</v>
      </c>
      <c r="BJ185" s="95">
        <f>求节点(节奏总纲!$E$4:$E$163,T$7:T$166,$BD185)</f>
        <v>1.5260825342532121</v>
      </c>
      <c r="BK185" s="95">
        <f>求节点(节奏总纲!$E$4:$E$163,U$7:U$166,$BD185)</f>
        <v>14247440093.611565</v>
      </c>
      <c r="BM185" s="14">
        <v>179</v>
      </c>
      <c r="BN185" s="95">
        <f>求节点(节奏总纲!$E$4:$E$163,AF$7:AF$166,$BD185)</f>
        <v>266.77645050269319</v>
      </c>
      <c r="BO185" s="95">
        <f>求节点(节奏总纲!$E$4:$E$163,AG$7:AG$166,$BD185)</f>
        <v>851.42708560146036</v>
      </c>
      <c r="BP185" s="95">
        <f>求节点(节奏总纲!$E$4:$E$163,AH$7:AH$166,$BD185)</f>
        <v>851.42708560146036</v>
      </c>
      <c r="BQ185" s="95">
        <f>求节点(节奏总纲!$E$4:$E$163,AI$7:AI$166,$BD185)</f>
        <v>2.5000000000000001E-2</v>
      </c>
      <c r="BR185" s="95">
        <f>求节点(节奏总纲!$E$4:$E$163,AJ$7:AJ$166,$BD185)</f>
        <v>2.5000000000000001E-2</v>
      </c>
      <c r="BS185" s="95">
        <f>求节点(节奏总纲!$E$4:$E$163,AM$7:AM$166,$BD185)</f>
        <v>6774.0031093173166</v>
      </c>
      <c r="BT185" s="95">
        <f>求节点(节奏总纲!$E$4:$E$163,AN$7:AN$166,$BD185)</f>
        <v>1.9001773473215999</v>
      </c>
      <c r="BU185" s="95">
        <f>求节点(节奏总纲!$E$4:$E$163,AO$7:AO$166,$BD185)</f>
        <v>19704484878.816959</v>
      </c>
    </row>
    <row r="186" spans="56:73" x14ac:dyDescent="0.15">
      <c r="BD186" s="14">
        <v>180</v>
      </c>
      <c r="BE186" s="95">
        <f>求节点(节奏总纲!$E$4:$E$163,M$7:M$166,$BD186)</f>
        <v>267.11550533822628</v>
      </c>
      <c r="BF186" s="95">
        <f>求节点(节奏总纲!$E$4:$E$163,N$7:N$166,$BD186)</f>
        <v>15957.460683728345</v>
      </c>
      <c r="BG186" s="95">
        <f>求节点(节奏总纲!$E$4:$E$163,O$7:O$166,$BD186)</f>
        <v>15957.460683728345</v>
      </c>
      <c r="BH186" s="95">
        <f>求节点(节奏总纲!$E$4:$E$163,P$7:P$166,$BD186)</f>
        <v>2.5000000000000001E-2</v>
      </c>
      <c r="BI186" s="95">
        <f>求节点(节奏总纲!$E$4:$E$163,Q$7:Q$166,$BD186)</f>
        <v>2.5000000000000001E-2</v>
      </c>
      <c r="BJ186" s="95">
        <f>求节点(节奏总纲!$E$4:$E$163,T$7:T$166,$BD186)</f>
        <v>1.5271559734973188</v>
      </c>
      <c r="BK186" s="95">
        <f>求节点(节奏总纲!$E$4:$E$163,U$7:U$166,$BD186)</f>
        <v>14340497616.099813</v>
      </c>
      <c r="BM186" s="14">
        <v>180</v>
      </c>
      <c r="BN186" s="95">
        <f>求节点(节奏总纲!$E$4:$E$163,AF$7:AF$166,$BD186)</f>
        <v>267.11550533822628</v>
      </c>
      <c r="BO186" s="95">
        <f>求节点(节奏总纲!$E$4:$E$163,AG$7:AG$166,$BD186)</f>
        <v>852.62393572669328</v>
      </c>
      <c r="BP186" s="95">
        <f>求节点(节奏总纲!$E$4:$E$163,AH$7:AH$166,$BD186)</f>
        <v>852.62393572669328</v>
      </c>
      <c r="BQ186" s="95">
        <f>求节点(节奏总纲!$E$4:$E$163,AI$7:AI$166,$BD186)</f>
        <v>2.5000000000000001E-2</v>
      </c>
      <c r="BR186" s="95">
        <f>求节点(节奏总纲!$E$4:$E$163,AJ$7:AJ$166,$BD186)</f>
        <v>2.5000000000000001E-2</v>
      </c>
      <c r="BS186" s="95">
        <f>求节点(节奏总纲!$E$4:$E$163,AM$7:AM$166,$BD186)</f>
        <v>6779.3094606180703</v>
      </c>
      <c r="BT186" s="95">
        <f>求节点(节奏总纲!$E$4:$E$163,AN$7:AN$166,$BD186)</f>
        <v>1.9045141267124321</v>
      </c>
      <c r="BU186" s="95">
        <f>求节点(节奏总纲!$E$4:$E$163,AO$7:AO$166,$BD186)</f>
        <v>19887339957.528088</v>
      </c>
    </row>
    <row r="187" spans="56:73" x14ac:dyDescent="0.15">
      <c r="BD187" s="14">
        <v>181</v>
      </c>
      <c r="BE187" s="95">
        <f>求节点(节奏总纲!$E$4:$E$163,M$7:M$166,$BD187)</f>
        <v>267.43437816410182</v>
      </c>
      <c r="BF187" s="95">
        <f>求节点(节奏总纲!$E$4:$E$163,N$7:N$166,$BD187)</f>
        <v>15988.532198741917</v>
      </c>
      <c r="BG187" s="95">
        <f>求节点(节奏总纲!$E$4:$E$163,O$7:O$166,$BD187)</f>
        <v>15988.532198741917</v>
      </c>
      <c r="BH187" s="95">
        <f>求节点(节奏总纲!$E$4:$E$163,P$7:P$166,$BD187)</f>
        <v>2.5000000000000001E-2</v>
      </c>
      <c r="BI187" s="95">
        <f>求节点(节奏总纲!$E$4:$E$163,Q$7:Q$166,$BD187)</f>
        <v>2.5000000000000001E-2</v>
      </c>
      <c r="BJ187" s="95">
        <f>求节点(节奏总纲!$E$4:$E$163,T$7:T$166,$BD187)</f>
        <v>1.5282941827726098</v>
      </c>
      <c r="BK187" s="95">
        <f>求节点(节奏总纲!$E$4:$E$163,U$7:U$166,$BD187)</f>
        <v>14433491233.82604</v>
      </c>
      <c r="BM187" s="14">
        <v>181</v>
      </c>
      <c r="BN187" s="95">
        <f>求节点(节奏总纲!$E$4:$E$163,AF$7:AF$166,$BD187)</f>
        <v>267.43437816410182</v>
      </c>
      <c r="BO187" s="95">
        <f>求节点(节奏总纲!$E$4:$E$163,AG$7:AG$166,$BD187)</f>
        <v>853.73622011915324</v>
      </c>
      <c r="BP187" s="95">
        <f>求节点(节奏总纲!$E$4:$E$163,AH$7:AH$166,$BD187)</f>
        <v>853.73622011915324</v>
      </c>
      <c r="BQ187" s="95">
        <f>求节点(节奏总纲!$E$4:$E$163,AI$7:AI$166,$BD187)</f>
        <v>2.5000000000000001E-2</v>
      </c>
      <c r="BR187" s="95">
        <f>求节点(节奏总纲!$E$4:$E$163,AJ$7:AJ$166,$BD187)</f>
        <v>2.5000000000000001E-2</v>
      </c>
      <c r="BS187" s="95">
        <f>求节点(节奏总纲!$E$4:$E$163,AM$7:AM$166,$BD187)</f>
        <v>6784.6022987362612</v>
      </c>
      <c r="BT187" s="95">
        <f>求节点(节奏总纲!$E$4:$E$163,AN$7:AN$166,$BD187)</f>
        <v>1.9088535205740229</v>
      </c>
      <c r="BU187" s="95">
        <f>求节点(节奏总纲!$E$4:$E$163,AO$7:AO$166,$BD187)</f>
        <v>20067214573.603004</v>
      </c>
    </row>
    <row r="188" spans="56:73" x14ac:dyDescent="0.15">
      <c r="BD188" s="14">
        <v>182</v>
      </c>
      <c r="BE188" s="95">
        <f>求节点(节奏总纲!$E$4:$E$163,M$7:M$166,$BD188)</f>
        <v>267.75325098997735</v>
      </c>
      <c r="BF188" s="95">
        <f>求节点(节奏总纲!$E$4:$E$163,N$7:N$166,$BD188)</f>
        <v>16019.60371375549</v>
      </c>
      <c r="BG188" s="95">
        <f>求节点(节奏总纲!$E$4:$E$163,O$7:O$166,$BD188)</f>
        <v>16019.60371375549</v>
      </c>
      <c r="BH188" s="95">
        <f>求节点(节奏总纲!$E$4:$E$163,P$7:P$166,$BD188)</f>
        <v>2.5000000000000001E-2</v>
      </c>
      <c r="BI188" s="95">
        <f>求节点(节奏总纲!$E$4:$E$163,Q$7:Q$166,$BD188)</f>
        <v>2.5000000000000001E-2</v>
      </c>
      <c r="BJ188" s="95">
        <f>求节点(节奏总纲!$E$4:$E$163,T$7:T$166,$BD188)</f>
        <v>1.5294323920479007</v>
      </c>
      <c r="BK188" s="95">
        <f>求节点(节奏总纲!$E$4:$E$163,U$7:U$166,$BD188)</f>
        <v>14526484851.552265</v>
      </c>
      <c r="BM188" s="14">
        <v>182</v>
      </c>
      <c r="BN188" s="95">
        <f>求节点(节奏总纲!$E$4:$E$163,AF$7:AF$166,$BD188)</f>
        <v>267.75325098997735</v>
      </c>
      <c r="BO188" s="95">
        <f>求节点(节奏总纲!$E$4:$E$163,AG$7:AG$166,$BD188)</f>
        <v>854.84850451161321</v>
      </c>
      <c r="BP188" s="95">
        <f>求节点(节奏总纲!$E$4:$E$163,AH$7:AH$166,$BD188)</f>
        <v>854.84850451161321</v>
      </c>
      <c r="BQ188" s="95">
        <f>求节点(节奏总纲!$E$4:$E$163,AI$7:AI$166,$BD188)</f>
        <v>2.5000000000000001E-2</v>
      </c>
      <c r="BR188" s="95">
        <f>求节点(节奏总纲!$E$4:$E$163,AJ$7:AJ$166,$BD188)</f>
        <v>2.5000000000000001E-2</v>
      </c>
      <c r="BS188" s="95">
        <f>求节点(节奏总纲!$E$4:$E$163,AM$7:AM$166,$BD188)</f>
        <v>6789.8951368544531</v>
      </c>
      <c r="BT188" s="95">
        <f>求节点(节奏总纲!$E$4:$E$163,AN$7:AN$166,$BD188)</f>
        <v>1.9131929144356139</v>
      </c>
      <c r="BU188" s="95">
        <f>求节点(节奏总纲!$E$4:$E$163,AO$7:AO$166,$BD188)</f>
        <v>20247089189.677921</v>
      </c>
    </row>
    <row r="189" spans="56:73" x14ac:dyDescent="0.15">
      <c r="BD189" s="14">
        <v>183</v>
      </c>
      <c r="BE189" s="95">
        <f>求节点(节奏总纲!$E$4:$E$163,M$7:M$166,$BD189)</f>
        <v>268.07212381585288</v>
      </c>
      <c r="BF189" s="95">
        <f>求节点(节奏总纲!$E$4:$E$163,N$7:N$166,$BD189)</f>
        <v>16050.675228769062</v>
      </c>
      <c r="BG189" s="95">
        <f>求节点(节奏总纲!$E$4:$E$163,O$7:O$166,$BD189)</f>
        <v>16050.675228769062</v>
      </c>
      <c r="BH189" s="95">
        <f>求节点(节奏总纲!$E$4:$E$163,P$7:P$166,$BD189)</f>
        <v>2.5000000000000001E-2</v>
      </c>
      <c r="BI189" s="95">
        <f>求节点(节奏总纲!$E$4:$E$163,Q$7:Q$166,$BD189)</f>
        <v>2.5000000000000001E-2</v>
      </c>
      <c r="BJ189" s="95">
        <f>求节点(节奏总纲!$E$4:$E$163,T$7:T$166,$BD189)</f>
        <v>1.5305706013231917</v>
      </c>
      <c r="BK189" s="95">
        <f>求节点(节奏总纲!$E$4:$E$163,U$7:U$166,$BD189)</f>
        <v>14619478469.278492</v>
      </c>
      <c r="BM189" s="14">
        <v>183</v>
      </c>
      <c r="BN189" s="95">
        <f>求节点(节奏总纲!$E$4:$E$163,AF$7:AF$166,$BD189)</f>
        <v>268.07212381585288</v>
      </c>
      <c r="BO189" s="95">
        <f>求节点(节奏总纲!$E$4:$E$163,AG$7:AG$166,$BD189)</f>
        <v>855.96078890407318</v>
      </c>
      <c r="BP189" s="95">
        <f>求节点(节奏总纲!$E$4:$E$163,AH$7:AH$166,$BD189)</f>
        <v>855.96078890407318</v>
      </c>
      <c r="BQ189" s="95">
        <f>求节点(节奏总纲!$E$4:$E$163,AI$7:AI$166,$BD189)</f>
        <v>2.5000000000000001E-2</v>
      </c>
      <c r="BR189" s="95">
        <f>求节点(节奏总纲!$E$4:$E$163,AJ$7:AJ$166,$BD189)</f>
        <v>2.5000000000000001E-2</v>
      </c>
      <c r="BS189" s="95">
        <f>求节点(节奏总纲!$E$4:$E$163,AM$7:AM$166,$BD189)</f>
        <v>6795.187974972645</v>
      </c>
      <c r="BT189" s="95">
        <f>求节点(节奏总纲!$E$4:$E$163,AN$7:AN$166,$BD189)</f>
        <v>1.9175323082972047</v>
      </c>
      <c r="BU189" s="95">
        <f>求节点(节奏总纲!$E$4:$E$163,AO$7:AO$166,$BD189)</f>
        <v>20426963805.752838</v>
      </c>
    </row>
    <row r="190" spans="56:73" x14ac:dyDescent="0.15">
      <c r="BD190" s="14">
        <v>184</v>
      </c>
      <c r="BE190" s="95">
        <f>求节点(节奏总纲!$E$4:$E$163,M$7:M$166,$BD190)</f>
        <v>268.39099664172841</v>
      </c>
      <c r="BF190" s="95">
        <f>求节点(节奏总纲!$E$4:$E$163,N$7:N$166,$BD190)</f>
        <v>16081.746743782634</v>
      </c>
      <c r="BG190" s="95">
        <f>求节点(节奏总纲!$E$4:$E$163,O$7:O$166,$BD190)</f>
        <v>16081.746743782634</v>
      </c>
      <c r="BH190" s="95">
        <f>求节点(节奏总纲!$E$4:$E$163,P$7:P$166,$BD190)</f>
        <v>2.5000000000000001E-2</v>
      </c>
      <c r="BI190" s="95">
        <f>求节点(节奏总纲!$E$4:$E$163,Q$7:Q$166,$BD190)</f>
        <v>2.5000000000000001E-2</v>
      </c>
      <c r="BJ190" s="95">
        <f>求节点(节奏总纲!$E$4:$E$163,T$7:T$166,$BD190)</f>
        <v>1.5317088105984826</v>
      </c>
      <c r="BK190" s="95">
        <f>求节点(节奏总纲!$E$4:$E$163,U$7:U$166,$BD190)</f>
        <v>14712472087.004719</v>
      </c>
      <c r="BM190" s="14">
        <v>184</v>
      </c>
      <c r="BN190" s="95">
        <f>求节点(节奏总纲!$E$4:$E$163,AF$7:AF$166,$BD190)</f>
        <v>268.39099664172841</v>
      </c>
      <c r="BO190" s="95">
        <f>求节点(节奏总纲!$E$4:$E$163,AG$7:AG$166,$BD190)</f>
        <v>857.07307329653315</v>
      </c>
      <c r="BP190" s="95">
        <f>求节点(节奏总纲!$E$4:$E$163,AH$7:AH$166,$BD190)</f>
        <v>857.07307329653315</v>
      </c>
      <c r="BQ190" s="95">
        <f>求节点(节奏总纲!$E$4:$E$163,AI$7:AI$166,$BD190)</f>
        <v>2.5000000000000001E-2</v>
      </c>
      <c r="BR190" s="95">
        <f>求节点(节奏总纲!$E$4:$E$163,AJ$7:AJ$166,$BD190)</f>
        <v>2.5000000000000001E-2</v>
      </c>
      <c r="BS190" s="95">
        <f>求节点(节奏总纲!$E$4:$E$163,AM$7:AM$166,$BD190)</f>
        <v>6800.4808130908368</v>
      </c>
      <c r="BT190" s="95">
        <f>求节点(节奏总纲!$E$4:$E$163,AN$7:AN$166,$BD190)</f>
        <v>1.9218717021587957</v>
      </c>
      <c r="BU190" s="95">
        <f>求节点(节奏总纲!$E$4:$E$163,AO$7:AO$166,$BD190)</f>
        <v>20606838421.827751</v>
      </c>
    </row>
    <row r="191" spans="56:73" x14ac:dyDescent="0.15">
      <c r="BD191" s="14">
        <v>185</v>
      </c>
      <c r="BE191" s="95">
        <f>求节点(节奏总纲!$E$4:$E$163,M$7:M$166,$BD191)</f>
        <v>268.70986946760394</v>
      </c>
      <c r="BF191" s="95">
        <f>求节点(节奏总纲!$E$4:$E$163,N$7:N$166,$BD191)</f>
        <v>16112.818258796207</v>
      </c>
      <c r="BG191" s="95">
        <f>求节点(节奏总纲!$E$4:$E$163,O$7:O$166,$BD191)</f>
        <v>16112.818258796207</v>
      </c>
      <c r="BH191" s="95">
        <f>求节点(节奏总纲!$E$4:$E$163,P$7:P$166,$BD191)</f>
        <v>2.5000000000000001E-2</v>
      </c>
      <c r="BI191" s="95">
        <f>求节点(节奏总纲!$E$4:$E$163,Q$7:Q$166,$BD191)</f>
        <v>2.5000000000000001E-2</v>
      </c>
      <c r="BJ191" s="95">
        <f>求节点(节奏总纲!$E$4:$E$163,T$7:T$166,$BD191)</f>
        <v>1.5328470198737738</v>
      </c>
      <c r="BK191" s="95">
        <f>求节点(节奏总纲!$E$4:$E$163,U$7:U$166,$BD191)</f>
        <v>14805465704.730946</v>
      </c>
      <c r="BM191" s="14">
        <v>185</v>
      </c>
      <c r="BN191" s="95">
        <f>求节点(节奏总纲!$E$4:$E$163,AF$7:AF$166,$BD191)</f>
        <v>268.70986946760394</v>
      </c>
      <c r="BO191" s="95">
        <f>求节点(节奏总纲!$E$4:$E$163,AG$7:AG$166,$BD191)</f>
        <v>858.18535768899312</v>
      </c>
      <c r="BP191" s="95">
        <f>求节点(节奏总纲!$E$4:$E$163,AH$7:AH$166,$BD191)</f>
        <v>858.18535768899312</v>
      </c>
      <c r="BQ191" s="95">
        <f>求节点(节奏总纲!$E$4:$E$163,AI$7:AI$166,$BD191)</f>
        <v>2.5000000000000001E-2</v>
      </c>
      <c r="BR191" s="95">
        <f>求节点(节奏总纲!$E$4:$E$163,AJ$7:AJ$166,$BD191)</f>
        <v>2.5000000000000001E-2</v>
      </c>
      <c r="BS191" s="95">
        <f>求节点(节奏总纲!$E$4:$E$163,AM$7:AM$166,$BD191)</f>
        <v>6805.7736512090287</v>
      </c>
      <c r="BT191" s="95">
        <f>求节点(节奏总纲!$E$4:$E$163,AN$7:AN$166,$BD191)</f>
        <v>1.9262110960203864</v>
      </c>
      <c r="BU191" s="95">
        <f>求节点(节奏总纲!$E$4:$E$163,AO$7:AO$166,$BD191)</f>
        <v>20786713037.902668</v>
      </c>
    </row>
    <row r="192" spans="56:73" x14ac:dyDescent="0.15">
      <c r="BD192" s="14">
        <v>186</v>
      </c>
      <c r="BE192" s="95">
        <f>求节点(节奏总纲!$E$4:$E$163,M$7:M$166,$BD192)</f>
        <v>269.02874229347947</v>
      </c>
      <c r="BF192" s="95">
        <f>求节点(节奏总纲!$E$4:$E$163,N$7:N$166,$BD192)</f>
        <v>16143.889773809778</v>
      </c>
      <c r="BG192" s="95">
        <f>求节点(节奏总纲!$E$4:$E$163,O$7:O$166,$BD192)</f>
        <v>16143.889773809778</v>
      </c>
      <c r="BH192" s="95">
        <f>求节点(节奏总纲!$E$4:$E$163,P$7:P$166,$BD192)</f>
        <v>2.5000000000000001E-2</v>
      </c>
      <c r="BI192" s="95">
        <f>求节点(节奏总纲!$E$4:$E$163,Q$7:Q$166,$BD192)</f>
        <v>2.5000000000000001E-2</v>
      </c>
      <c r="BJ192" s="95">
        <f>求节点(节奏总纲!$E$4:$E$163,T$7:T$166,$BD192)</f>
        <v>1.5339852291490648</v>
      </c>
      <c r="BK192" s="95">
        <f>求节点(节奏总纲!$E$4:$E$163,U$7:U$166,$BD192)</f>
        <v>14898459322.457172</v>
      </c>
      <c r="BM192" s="14">
        <v>186</v>
      </c>
      <c r="BN192" s="95">
        <f>求节点(节奏总纲!$E$4:$E$163,AF$7:AF$166,$BD192)</f>
        <v>269.02874229347947</v>
      </c>
      <c r="BO192" s="95">
        <f>求节点(节奏总纲!$E$4:$E$163,AG$7:AG$166,$BD192)</f>
        <v>859.2976420814532</v>
      </c>
      <c r="BP192" s="95">
        <f>求节点(节奏总纲!$E$4:$E$163,AH$7:AH$166,$BD192)</f>
        <v>859.2976420814532</v>
      </c>
      <c r="BQ192" s="95">
        <f>求节点(节奏总纲!$E$4:$E$163,AI$7:AI$166,$BD192)</f>
        <v>2.5000000000000001E-2</v>
      </c>
      <c r="BR192" s="95">
        <f>求节点(节奏总纲!$E$4:$E$163,AJ$7:AJ$166,$BD192)</f>
        <v>2.5000000000000001E-2</v>
      </c>
      <c r="BS192" s="95">
        <f>求节点(节奏总纲!$E$4:$E$163,AM$7:AM$166,$BD192)</f>
        <v>6811.0664893272196</v>
      </c>
      <c r="BT192" s="95">
        <f>求节点(节奏总纲!$E$4:$E$163,AN$7:AN$166,$BD192)</f>
        <v>1.9305504898819774</v>
      </c>
      <c r="BU192" s="95">
        <f>求节点(节奏总纲!$E$4:$E$163,AO$7:AO$166,$BD192)</f>
        <v>20966587653.977585</v>
      </c>
    </row>
    <row r="193" spans="56:73" x14ac:dyDescent="0.15">
      <c r="BD193" s="14">
        <v>187</v>
      </c>
      <c r="BE193" s="95">
        <f>求节点(节奏总纲!$E$4:$E$163,M$7:M$166,$BD193)</f>
        <v>269.347615119355</v>
      </c>
      <c r="BF193" s="95">
        <f>求节点(节奏总纲!$E$4:$E$163,N$7:N$166,$BD193)</f>
        <v>16174.961288823351</v>
      </c>
      <c r="BG193" s="95">
        <f>求节点(节奏总纲!$E$4:$E$163,O$7:O$166,$BD193)</f>
        <v>16174.961288823351</v>
      </c>
      <c r="BH193" s="95">
        <f>求节点(节奏总纲!$E$4:$E$163,P$7:P$166,$BD193)</f>
        <v>2.5000000000000001E-2</v>
      </c>
      <c r="BI193" s="95">
        <f>求节点(节奏总纲!$E$4:$E$163,Q$7:Q$166,$BD193)</f>
        <v>2.5000000000000001E-2</v>
      </c>
      <c r="BJ193" s="95">
        <f>求节点(节奏总纲!$E$4:$E$163,T$7:T$166,$BD193)</f>
        <v>1.5351234384243557</v>
      </c>
      <c r="BK193" s="95">
        <f>求节点(节奏总纲!$E$4:$E$163,U$7:U$166,$BD193)</f>
        <v>14991452940.183399</v>
      </c>
      <c r="BM193" s="14">
        <v>187</v>
      </c>
      <c r="BN193" s="95">
        <f>求节点(节奏总纲!$E$4:$E$163,AF$7:AF$166,$BD193)</f>
        <v>269.347615119355</v>
      </c>
      <c r="BO193" s="95">
        <f>求节点(节奏总纲!$E$4:$E$163,AG$7:AG$166,$BD193)</f>
        <v>860.40992647391317</v>
      </c>
      <c r="BP193" s="95">
        <f>求节点(节奏总纲!$E$4:$E$163,AH$7:AH$166,$BD193)</f>
        <v>860.40992647391317</v>
      </c>
      <c r="BQ193" s="95">
        <f>求节点(节奏总纲!$E$4:$E$163,AI$7:AI$166,$BD193)</f>
        <v>2.5000000000000001E-2</v>
      </c>
      <c r="BR193" s="95">
        <f>求节点(节奏总纲!$E$4:$E$163,AJ$7:AJ$166,$BD193)</f>
        <v>2.5000000000000001E-2</v>
      </c>
      <c r="BS193" s="95">
        <f>求节点(节奏总纲!$E$4:$E$163,AM$7:AM$166,$BD193)</f>
        <v>6816.3593274454115</v>
      </c>
      <c r="BT193" s="95">
        <f>求节点(节奏总纲!$E$4:$E$163,AN$7:AN$166,$BD193)</f>
        <v>1.9348898837435682</v>
      </c>
      <c r="BU193" s="95">
        <f>求节点(节奏总纲!$E$4:$E$163,AO$7:AO$166,$BD193)</f>
        <v>21146462270.052502</v>
      </c>
    </row>
    <row r="194" spans="56:73" x14ac:dyDescent="0.15">
      <c r="BD194" s="14">
        <v>188</v>
      </c>
      <c r="BE194" s="95">
        <f>求节点(节奏总纲!$E$4:$E$163,M$7:M$166,$BD194)</f>
        <v>269.66648794523053</v>
      </c>
      <c r="BF194" s="95">
        <f>求节点(节奏总纲!$E$4:$E$163,N$7:N$166,$BD194)</f>
        <v>16206.032803836924</v>
      </c>
      <c r="BG194" s="95">
        <f>求节点(节奏总纲!$E$4:$E$163,O$7:O$166,$BD194)</f>
        <v>16206.032803836924</v>
      </c>
      <c r="BH194" s="95">
        <f>求节点(节奏总纲!$E$4:$E$163,P$7:P$166,$BD194)</f>
        <v>2.5000000000000001E-2</v>
      </c>
      <c r="BI194" s="95">
        <f>求节点(节奏总纲!$E$4:$E$163,Q$7:Q$166,$BD194)</f>
        <v>2.5000000000000001E-2</v>
      </c>
      <c r="BJ194" s="95">
        <f>求节点(节奏总纲!$E$4:$E$163,T$7:T$166,$BD194)</f>
        <v>1.5362616476996467</v>
      </c>
      <c r="BK194" s="95">
        <f>求节点(节奏总纲!$E$4:$E$163,U$7:U$166,$BD194)</f>
        <v>15084446557.909624</v>
      </c>
      <c r="BM194" s="14">
        <v>188</v>
      </c>
      <c r="BN194" s="95">
        <f>求节点(节奏总纲!$E$4:$E$163,AF$7:AF$166,$BD194)</f>
        <v>269.66648794523053</v>
      </c>
      <c r="BO194" s="95">
        <f>求节点(节奏总纲!$E$4:$E$163,AG$7:AG$166,$BD194)</f>
        <v>861.52221086637314</v>
      </c>
      <c r="BP194" s="95">
        <f>求节点(节奏总纲!$E$4:$E$163,AH$7:AH$166,$BD194)</f>
        <v>861.52221086637314</v>
      </c>
      <c r="BQ194" s="95">
        <f>求节点(节奏总纲!$E$4:$E$163,AI$7:AI$166,$BD194)</f>
        <v>2.5000000000000001E-2</v>
      </c>
      <c r="BR194" s="95">
        <f>求节点(节奏总纲!$E$4:$E$163,AJ$7:AJ$166,$BD194)</f>
        <v>2.5000000000000001E-2</v>
      </c>
      <c r="BS194" s="95">
        <f>求节点(节奏总纲!$E$4:$E$163,AM$7:AM$166,$BD194)</f>
        <v>6821.6521655636034</v>
      </c>
      <c r="BT194" s="95">
        <f>求节点(节奏总纲!$E$4:$E$163,AN$7:AN$166,$BD194)</f>
        <v>1.9392292776051592</v>
      </c>
      <c r="BU194" s="95">
        <f>求节点(节奏总纲!$E$4:$E$163,AO$7:AO$166,$BD194)</f>
        <v>21326336886.127419</v>
      </c>
    </row>
    <row r="195" spans="56:73" x14ac:dyDescent="0.15">
      <c r="BD195" s="14">
        <v>189</v>
      </c>
      <c r="BE195" s="95">
        <f>求节点(节奏总纲!$E$4:$E$163,M$7:M$166,$BD195)</f>
        <v>269.98536077110606</v>
      </c>
      <c r="BF195" s="95">
        <f>求节点(节奏总纲!$E$4:$E$163,N$7:N$166,$BD195)</f>
        <v>16237.104318850495</v>
      </c>
      <c r="BG195" s="95">
        <f>求节点(节奏总纲!$E$4:$E$163,O$7:O$166,$BD195)</f>
        <v>16237.104318850495</v>
      </c>
      <c r="BH195" s="95">
        <f>求节点(节奏总纲!$E$4:$E$163,P$7:P$166,$BD195)</f>
        <v>2.5000000000000001E-2</v>
      </c>
      <c r="BI195" s="95">
        <f>求节点(节奏总纲!$E$4:$E$163,Q$7:Q$166,$BD195)</f>
        <v>2.5000000000000001E-2</v>
      </c>
      <c r="BJ195" s="95">
        <f>求节点(节奏总纲!$E$4:$E$163,T$7:T$166,$BD195)</f>
        <v>1.5373998569749376</v>
      </c>
      <c r="BK195" s="95">
        <f>求节点(节奏总纲!$E$4:$E$163,U$7:U$166,$BD195)</f>
        <v>15177440175.635851</v>
      </c>
      <c r="BM195" s="14">
        <v>189</v>
      </c>
      <c r="BN195" s="95">
        <f>求节点(节奏总纲!$E$4:$E$163,AF$7:AF$166,$BD195)</f>
        <v>269.98536077110606</v>
      </c>
      <c r="BO195" s="95">
        <f>求节点(节奏总纲!$E$4:$E$163,AG$7:AG$166,$BD195)</f>
        <v>862.63449525883311</v>
      </c>
      <c r="BP195" s="95">
        <f>求节点(节奏总纲!$E$4:$E$163,AH$7:AH$166,$BD195)</f>
        <v>862.63449525883311</v>
      </c>
      <c r="BQ195" s="95">
        <f>求节点(节奏总纲!$E$4:$E$163,AI$7:AI$166,$BD195)</f>
        <v>2.5000000000000001E-2</v>
      </c>
      <c r="BR195" s="95">
        <f>求节点(节奏总纲!$E$4:$E$163,AJ$7:AJ$166,$BD195)</f>
        <v>2.5000000000000001E-2</v>
      </c>
      <c r="BS195" s="95">
        <f>求节点(节奏总纲!$E$4:$E$163,AM$7:AM$166,$BD195)</f>
        <v>6826.9450036817952</v>
      </c>
      <c r="BT195" s="95">
        <f>求节点(节奏总纲!$E$4:$E$163,AN$7:AN$166,$BD195)</f>
        <v>1.9435686714667499</v>
      </c>
      <c r="BU195" s="95">
        <f>求节点(节奏总纲!$E$4:$E$163,AO$7:AO$166,$BD195)</f>
        <v>21506211502.202332</v>
      </c>
    </row>
    <row r="196" spans="56:73" x14ac:dyDescent="0.15">
      <c r="BD196" s="14">
        <v>190</v>
      </c>
      <c r="BE196" s="95">
        <f>求节点(节奏总纲!$E$4:$E$163,M$7:M$166,$BD196)</f>
        <v>270.30423359698165</v>
      </c>
      <c r="BF196" s="95">
        <f>求节点(节奏总纲!$E$4:$E$163,N$7:N$166,$BD196)</f>
        <v>16268.175833864068</v>
      </c>
      <c r="BG196" s="95">
        <f>求节点(节奏总纲!$E$4:$E$163,O$7:O$166,$BD196)</f>
        <v>16268.175833864068</v>
      </c>
      <c r="BH196" s="95">
        <f>求节点(节奏总纲!$E$4:$E$163,P$7:P$166,$BD196)</f>
        <v>2.5000000000000001E-2</v>
      </c>
      <c r="BI196" s="95">
        <f>求节点(节奏总纲!$E$4:$E$163,Q$7:Q$166,$BD196)</f>
        <v>2.5000000000000001E-2</v>
      </c>
      <c r="BJ196" s="95">
        <f>求节点(节奏总纲!$E$4:$E$163,T$7:T$166,$BD196)</f>
        <v>1.5385380662502286</v>
      </c>
      <c r="BK196" s="95">
        <f>求节点(节奏总纲!$E$4:$E$163,U$7:U$166,$BD196)</f>
        <v>15270433793.362078</v>
      </c>
      <c r="BM196" s="14">
        <v>190</v>
      </c>
      <c r="BN196" s="95">
        <f>求节点(节奏总纲!$E$4:$E$163,AF$7:AF$166,$BD196)</f>
        <v>270.30423359698165</v>
      </c>
      <c r="BO196" s="95">
        <f>求节点(节奏总纲!$E$4:$E$163,AG$7:AG$166,$BD196)</f>
        <v>863.74677965129308</v>
      </c>
      <c r="BP196" s="95">
        <f>求节点(节奏总纲!$E$4:$E$163,AH$7:AH$166,$BD196)</f>
        <v>863.74677965129308</v>
      </c>
      <c r="BQ196" s="95">
        <f>求节点(节奏总纲!$E$4:$E$163,AI$7:AI$166,$BD196)</f>
        <v>2.5000000000000001E-2</v>
      </c>
      <c r="BR196" s="95">
        <f>求节点(节奏总纲!$E$4:$E$163,AJ$7:AJ$166,$BD196)</f>
        <v>2.5000000000000001E-2</v>
      </c>
      <c r="BS196" s="95">
        <f>求节点(节奏总纲!$E$4:$E$163,AM$7:AM$166,$BD196)</f>
        <v>6832.2378417999862</v>
      </c>
      <c r="BT196" s="95">
        <f>求节点(节奏总纲!$E$4:$E$163,AN$7:AN$166,$BD196)</f>
        <v>1.9479080653283409</v>
      </c>
      <c r="BU196" s="95">
        <f>求节点(节奏总纲!$E$4:$E$163,AO$7:AO$166,$BD196)</f>
        <v>21686086118.277248</v>
      </c>
    </row>
    <row r="197" spans="56:73" x14ac:dyDescent="0.15">
      <c r="BD197" s="14">
        <v>191</v>
      </c>
      <c r="BE197" s="95">
        <f>求节点(节奏总纲!$E$4:$E$163,M$7:M$166,$BD197)</f>
        <v>270.62310642285718</v>
      </c>
      <c r="BF197" s="95">
        <f>求节点(节奏总纲!$E$4:$E$163,N$7:N$166,$BD197)</f>
        <v>16299.247348877641</v>
      </c>
      <c r="BG197" s="95">
        <f>求节点(节奏总纲!$E$4:$E$163,O$7:O$166,$BD197)</f>
        <v>16299.247348877641</v>
      </c>
      <c r="BH197" s="95">
        <f>求节点(节奏总纲!$E$4:$E$163,P$7:P$166,$BD197)</f>
        <v>2.5000000000000001E-2</v>
      </c>
      <c r="BI197" s="95">
        <f>求节点(节奏总纲!$E$4:$E$163,Q$7:Q$166,$BD197)</f>
        <v>2.5000000000000001E-2</v>
      </c>
      <c r="BJ197" s="95">
        <f>求节点(节奏总纲!$E$4:$E$163,T$7:T$166,$BD197)</f>
        <v>1.5396762755255196</v>
      </c>
      <c r="BK197" s="95">
        <f>求节点(节奏总纲!$E$4:$E$163,U$7:U$166,$BD197)</f>
        <v>15363427411.088305</v>
      </c>
      <c r="BM197" s="14">
        <v>191</v>
      </c>
      <c r="BN197" s="95">
        <f>求节点(节奏总纲!$E$4:$E$163,AF$7:AF$166,$BD197)</f>
        <v>270.62310642285718</v>
      </c>
      <c r="BO197" s="95">
        <f>求节点(节奏总纲!$E$4:$E$163,AG$7:AG$166,$BD197)</f>
        <v>864.85906404375305</v>
      </c>
      <c r="BP197" s="95">
        <f>求节点(节奏总纲!$E$4:$E$163,AH$7:AH$166,$BD197)</f>
        <v>864.85906404375305</v>
      </c>
      <c r="BQ197" s="95">
        <f>求节点(节奏总纲!$E$4:$E$163,AI$7:AI$166,$BD197)</f>
        <v>2.5000000000000001E-2</v>
      </c>
      <c r="BR197" s="95">
        <f>求节点(节奏总纲!$E$4:$E$163,AJ$7:AJ$166,$BD197)</f>
        <v>2.5000000000000001E-2</v>
      </c>
      <c r="BS197" s="95">
        <f>求节点(节奏总纲!$E$4:$E$163,AM$7:AM$166,$BD197)</f>
        <v>6837.5306799181781</v>
      </c>
      <c r="BT197" s="95">
        <f>求节点(节奏总纲!$E$4:$E$163,AN$7:AN$166,$BD197)</f>
        <v>1.9522474591899317</v>
      </c>
      <c r="BU197" s="95">
        <f>求节点(节奏总纲!$E$4:$E$163,AO$7:AO$166,$BD197)</f>
        <v>21865960734.352165</v>
      </c>
    </row>
    <row r="198" spans="56:73" x14ac:dyDescent="0.15">
      <c r="BD198" s="14">
        <v>192</v>
      </c>
      <c r="BE198" s="95">
        <f>求节点(节奏总纲!$E$4:$E$163,M$7:M$166,$BD198)</f>
        <v>270.94197924873271</v>
      </c>
      <c r="BF198" s="95">
        <f>求节点(节奏总纲!$E$4:$E$163,N$7:N$166,$BD198)</f>
        <v>16330.318863891212</v>
      </c>
      <c r="BG198" s="95">
        <f>求节点(节奏总纲!$E$4:$E$163,O$7:O$166,$BD198)</f>
        <v>16330.318863891212</v>
      </c>
      <c r="BH198" s="95">
        <f>求节点(节奏总纲!$E$4:$E$163,P$7:P$166,$BD198)</f>
        <v>2.5000000000000001E-2</v>
      </c>
      <c r="BI198" s="95">
        <f>求节点(节奏总纲!$E$4:$E$163,Q$7:Q$166,$BD198)</f>
        <v>2.5000000000000001E-2</v>
      </c>
      <c r="BJ198" s="95">
        <f>求节点(节奏总纲!$E$4:$E$163,T$7:T$166,$BD198)</f>
        <v>1.5408144848008105</v>
      </c>
      <c r="BK198" s="95">
        <f>求节点(节奏总纲!$E$4:$E$163,U$7:U$166,$BD198)</f>
        <v>15456421028.814531</v>
      </c>
      <c r="BM198" s="14">
        <v>192</v>
      </c>
      <c r="BN198" s="95">
        <f>求节点(节奏总纲!$E$4:$E$163,AF$7:AF$166,$BD198)</f>
        <v>270.94197924873271</v>
      </c>
      <c r="BO198" s="95">
        <f>求节点(节奏总纲!$E$4:$E$163,AG$7:AG$166,$BD198)</f>
        <v>865.97134843621302</v>
      </c>
      <c r="BP198" s="95">
        <f>求节点(节奏总纲!$E$4:$E$163,AH$7:AH$166,$BD198)</f>
        <v>865.97134843621302</v>
      </c>
      <c r="BQ198" s="95">
        <f>求节点(节奏总纲!$E$4:$E$163,AI$7:AI$166,$BD198)</f>
        <v>2.5000000000000001E-2</v>
      </c>
      <c r="BR198" s="95">
        <f>求节点(节奏总纲!$E$4:$E$163,AJ$7:AJ$166,$BD198)</f>
        <v>2.5000000000000001E-2</v>
      </c>
      <c r="BS198" s="95">
        <f>求节点(节奏总纲!$E$4:$E$163,AM$7:AM$166,$BD198)</f>
        <v>6842.8235180363699</v>
      </c>
      <c r="BT198" s="95">
        <f>求节点(节奏总纲!$E$4:$E$163,AN$7:AN$166,$BD198)</f>
        <v>1.9565868530515227</v>
      </c>
      <c r="BU198" s="95">
        <f>求节点(节奏总纲!$E$4:$E$163,AO$7:AO$166,$BD198)</f>
        <v>22045835350.427082</v>
      </c>
    </row>
    <row r="199" spans="56:73" x14ac:dyDescent="0.15">
      <c r="BD199" s="14">
        <v>193</v>
      </c>
      <c r="BE199" s="95">
        <f>求节点(节奏总纲!$E$4:$E$163,M$7:M$166,$BD199)</f>
        <v>271.23497806359245</v>
      </c>
      <c r="BF199" s="95">
        <f>求节点(节奏总纲!$E$4:$E$163,N$7:N$166,$BD199)</f>
        <v>16359.280253990257</v>
      </c>
      <c r="BG199" s="95">
        <f>求节点(节奏总纲!$E$4:$E$163,O$7:O$166,$BD199)</f>
        <v>16359.280253990257</v>
      </c>
      <c r="BH199" s="95">
        <f>求节点(节奏总纲!$E$4:$E$163,P$7:P$166,$BD199)</f>
        <v>2.5000000000000001E-2</v>
      </c>
      <c r="BI199" s="95">
        <f>求节点(节奏总纲!$E$4:$E$163,Q$7:Q$166,$BD199)</f>
        <v>2.5000000000000001E-2</v>
      </c>
      <c r="BJ199" s="95">
        <f>求节点(节奏总纲!$E$4:$E$163,T$7:T$166,$BD199)</f>
        <v>1.542717646296405</v>
      </c>
      <c r="BK199" s="95">
        <f>求节点(节奏总纲!$E$4:$E$163,U$7:U$166,$BD199)</f>
        <v>15559106507.527395</v>
      </c>
      <c r="BM199" s="14">
        <v>193</v>
      </c>
      <c r="BN199" s="95">
        <f>求节点(节奏总纲!$E$4:$E$163,AF$7:AF$166,$BD199)</f>
        <v>271.23497806359245</v>
      </c>
      <c r="BO199" s="95">
        <f>求节点(节奏总纲!$E$4:$E$163,AG$7:AG$166,$BD199)</f>
        <v>866.86860341692989</v>
      </c>
      <c r="BP199" s="95">
        <f>求节点(节奏总纲!$E$4:$E$163,AH$7:AH$166,$BD199)</f>
        <v>866.86860341692989</v>
      </c>
      <c r="BQ199" s="95">
        <f>求节点(节奏总纲!$E$4:$E$163,AI$7:AI$166,$BD199)</f>
        <v>2.5000000000000001E-2</v>
      </c>
      <c r="BR199" s="95">
        <f>求节点(节奏总纲!$E$4:$E$163,AJ$7:AJ$166,$BD199)</f>
        <v>2.5000000000000001E-2</v>
      </c>
      <c r="BS199" s="95">
        <f>求节点(节奏总纲!$E$4:$E$163,AM$7:AM$166,$BD199)</f>
        <v>6847.5724921426472</v>
      </c>
      <c r="BT199" s="95">
        <f>求节点(节奏总纲!$E$4:$E$163,AN$7:AN$166,$BD199)</f>
        <v>1.9614924445139097</v>
      </c>
      <c r="BU199" s="95">
        <f>求节点(节奏总纲!$E$4:$E$163,AO$7:AO$166,$BD199)</f>
        <v>22233993642.740303</v>
      </c>
    </row>
    <row r="200" spans="56:73" x14ac:dyDescent="0.15">
      <c r="BD200" s="14">
        <v>194</v>
      </c>
      <c r="BE200" s="95">
        <f>求节点(节奏总纲!$E$4:$E$163,M$7:M$166,$BD200)</f>
        <v>271.52681901394214</v>
      </c>
      <c r="BF200" s="95">
        <f>求节点(节奏总纲!$E$4:$E$163,N$7:N$166,$BD200)</f>
        <v>16388.147215794095</v>
      </c>
      <c r="BG200" s="95">
        <f>求节点(节奏总纲!$E$4:$E$163,O$7:O$166,$BD200)</f>
        <v>16388.147215794095</v>
      </c>
      <c r="BH200" s="95">
        <f>求节点(节奏总纲!$E$4:$E$163,P$7:P$166,$BD200)</f>
        <v>2.5000000000000001E-2</v>
      </c>
      <c r="BI200" s="95">
        <f>求节点(节奏总纲!$E$4:$E$163,Q$7:Q$166,$BD200)</f>
        <v>2.5000000000000001E-2</v>
      </c>
      <c r="BJ200" s="95">
        <f>求节点(节奏总纲!$E$4:$E$163,T$7:T$166,$BD200)</f>
        <v>1.5446550394782756</v>
      </c>
      <c r="BK200" s="95">
        <f>求节点(节奏总纲!$E$4:$E$163,U$7:U$166,$BD200)</f>
        <v>15662225697.962275</v>
      </c>
      <c r="BM200" s="14">
        <v>194</v>
      </c>
      <c r="BN200" s="95">
        <f>求节点(节奏总纲!$E$4:$E$163,AF$7:AF$166,$BD200)</f>
        <v>271.52681901394214</v>
      </c>
      <c r="BO200" s="95">
        <f>求节点(节奏总纲!$E$4:$E$163,AG$7:AG$166,$BD200)</f>
        <v>867.75623581055243</v>
      </c>
      <c r="BP200" s="95">
        <f>求节点(节奏总纲!$E$4:$E$163,AH$7:AH$166,$BD200)</f>
        <v>867.75623581055243</v>
      </c>
      <c r="BQ200" s="95">
        <f>求节点(节奏总纲!$E$4:$E$163,AI$7:AI$166,$BD200)</f>
        <v>2.5000000000000001E-2</v>
      </c>
      <c r="BR200" s="95">
        <f>求节点(节奏总纲!$E$4:$E$163,AJ$7:AJ$166,$BD200)</f>
        <v>2.5000000000000001E-2</v>
      </c>
      <c r="BS200" s="95">
        <f>求节点(节奏总纲!$E$4:$E$163,AM$7:AM$166,$BD200)</f>
        <v>6852.2971282814833</v>
      </c>
      <c r="BT200" s="95">
        <f>求节点(节奏总纲!$E$4:$E$163,AN$7:AN$166,$BD200)</f>
        <v>1.9664233733740144</v>
      </c>
      <c r="BU200" s="95">
        <f>求节点(节奏总纲!$E$4:$E$163,AO$7:AO$166,$BD200)</f>
        <v>22422522630.371059</v>
      </c>
    </row>
    <row r="201" spans="56:73" x14ac:dyDescent="0.15">
      <c r="BD201" s="14">
        <v>195</v>
      </c>
      <c r="BE201" s="95">
        <f>求节点(节奏总纲!$E$4:$E$163,M$7:M$166,$BD201)</f>
        <v>271.81865996429178</v>
      </c>
      <c r="BF201" s="95">
        <f>求节点(节奏总纲!$E$4:$E$163,N$7:N$166,$BD201)</f>
        <v>16417.014177597932</v>
      </c>
      <c r="BG201" s="95">
        <f>求节点(节奏总纲!$E$4:$E$163,O$7:O$166,$BD201)</f>
        <v>16417.014177597932</v>
      </c>
      <c r="BH201" s="95">
        <f>求节点(节奏总纲!$E$4:$E$163,P$7:P$166,$BD201)</f>
        <v>2.5000000000000001E-2</v>
      </c>
      <c r="BI201" s="95">
        <f>求节点(节奏总纲!$E$4:$E$163,Q$7:Q$166,$BD201)</f>
        <v>2.5000000000000001E-2</v>
      </c>
      <c r="BJ201" s="95">
        <f>求节点(节奏总纲!$E$4:$E$163,T$7:T$166,$BD201)</f>
        <v>1.5465924326601461</v>
      </c>
      <c r="BK201" s="95">
        <f>求节点(节奏总纲!$E$4:$E$163,U$7:U$166,$BD201)</f>
        <v>15765344888.397154</v>
      </c>
      <c r="BM201" s="14">
        <v>195</v>
      </c>
      <c r="BN201" s="95">
        <f>求节点(节奏总纲!$E$4:$E$163,AF$7:AF$166,$BD201)</f>
        <v>271.81865996429178</v>
      </c>
      <c r="BO201" s="95">
        <f>求节点(节奏总纲!$E$4:$E$163,AG$7:AG$166,$BD201)</f>
        <v>868.64386820417485</v>
      </c>
      <c r="BP201" s="95">
        <f>求节点(节奏总纲!$E$4:$E$163,AH$7:AH$166,$BD201)</f>
        <v>868.64386820417485</v>
      </c>
      <c r="BQ201" s="95">
        <f>求节点(节奏总纲!$E$4:$E$163,AI$7:AI$166,$BD201)</f>
        <v>2.5000000000000001E-2</v>
      </c>
      <c r="BR201" s="95">
        <f>求节点(节奏总纲!$E$4:$E$163,AJ$7:AJ$166,$BD201)</f>
        <v>2.5000000000000001E-2</v>
      </c>
      <c r="BS201" s="95">
        <f>求节点(节奏总纲!$E$4:$E$163,AM$7:AM$166,$BD201)</f>
        <v>6857.0217644203185</v>
      </c>
      <c r="BT201" s="95">
        <f>求节点(节奏总纲!$E$4:$E$163,AN$7:AN$166,$BD201)</f>
        <v>1.9713543022341189</v>
      </c>
      <c r="BU201" s="95">
        <f>求节点(节奏总纲!$E$4:$E$163,AO$7:AO$166,$BD201)</f>
        <v>22611051618.001816</v>
      </c>
    </row>
    <row r="202" spans="56:73" x14ac:dyDescent="0.15">
      <c r="BD202" s="14">
        <v>196</v>
      </c>
      <c r="BE202" s="95">
        <f>求节点(节奏总纲!$E$4:$E$163,M$7:M$166,$BD202)</f>
        <v>272.11050091464148</v>
      </c>
      <c r="BF202" s="95">
        <f>求节点(节奏总纲!$E$4:$E$163,N$7:N$166,$BD202)</f>
        <v>16445.881139401772</v>
      </c>
      <c r="BG202" s="95">
        <f>求节点(节奏总纲!$E$4:$E$163,O$7:O$166,$BD202)</f>
        <v>16445.881139401772</v>
      </c>
      <c r="BH202" s="95">
        <f>求节点(节奏总纲!$E$4:$E$163,P$7:P$166,$BD202)</f>
        <v>2.5000000000000001E-2</v>
      </c>
      <c r="BI202" s="95">
        <f>求节点(节奏总纲!$E$4:$E$163,Q$7:Q$166,$BD202)</f>
        <v>2.5000000000000001E-2</v>
      </c>
      <c r="BJ202" s="95">
        <f>求节点(节奏总纲!$E$4:$E$163,T$7:T$166,$BD202)</f>
        <v>1.5485298258420168</v>
      </c>
      <c r="BK202" s="95">
        <f>求节点(节奏总纲!$E$4:$E$163,U$7:U$166,$BD202)</f>
        <v>15868464078.832033</v>
      </c>
      <c r="BM202" s="14">
        <v>196</v>
      </c>
      <c r="BN202" s="95">
        <f>求节点(节奏总纲!$E$4:$E$163,AF$7:AF$166,$BD202)</f>
        <v>272.11050091464148</v>
      </c>
      <c r="BO202" s="95">
        <f>求节点(节奏总纲!$E$4:$E$163,AG$7:AG$166,$BD202)</f>
        <v>869.53150059779728</v>
      </c>
      <c r="BP202" s="95">
        <f>求节点(节奏总纲!$E$4:$E$163,AH$7:AH$166,$BD202)</f>
        <v>869.53150059779728</v>
      </c>
      <c r="BQ202" s="95">
        <f>求节点(节奏总纲!$E$4:$E$163,AI$7:AI$166,$BD202)</f>
        <v>2.5000000000000001E-2</v>
      </c>
      <c r="BR202" s="95">
        <f>求节点(节奏总纲!$E$4:$E$163,AJ$7:AJ$166,$BD202)</f>
        <v>2.5000000000000001E-2</v>
      </c>
      <c r="BS202" s="95">
        <f>求节点(节奏总纲!$E$4:$E$163,AM$7:AM$166,$BD202)</f>
        <v>6861.7464005591537</v>
      </c>
      <c r="BT202" s="95">
        <f>求节点(节奏总纲!$E$4:$E$163,AN$7:AN$166,$BD202)</f>
        <v>1.9762852310942236</v>
      </c>
      <c r="BU202" s="95">
        <f>求节点(节奏总纲!$E$4:$E$163,AO$7:AO$166,$BD202)</f>
        <v>22799580605.632568</v>
      </c>
    </row>
    <row r="203" spans="56:73" x14ac:dyDescent="0.15">
      <c r="BD203" s="14">
        <v>197</v>
      </c>
      <c r="BE203" s="95">
        <f>求节点(节奏总纲!$E$4:$E$163,M$7:M$166,$BD203)</f>
        <v>272.40234186499117</v>
      </c>
      <c r="BF203" s="95">
        <f>求节点(节奏总纲!$E$4:$E$163,N$7:N$166,$BD203)</f>
        <v>16474.748101205609</v>
      </c>
      <c r="BG203" s="95">
        <f>求节点(节奏总纲!$E$4:$E$163,O$7:O$166,$BD203)</f>
        <v>16474.748101205609</v>
      </c>
      <c r="BH203" s="95">
        <f>求节点(节奏总纲!$E$4:$E$163,P$7:P$166,$BD203)</f>
        <v>2.5000000000000001E-2</v>
      </c>
      <c r="BI203" s="95">
        <f>求节点(节奏总纲!$E$4:$E$163,Q$7:Q$166,$BD203)</f>
        <v>2.5000000000000001E-2</v>
      </c>
      <c r="BJ203" s="95">
        <f>求节点(节奏总纲!$E$4:$E$163,T$7:T$166,$BD203)</f>
        <v>1.5504672190238875</v>
      </c>
      <c r="BK203" s="95">
        <f>求节点(节奏总纲!$E$4:$E$163,U$7:U$166,$BD203)</f>
        <v>15971583269.266914</v>
      </c>
      <c r="BM203" s="14">
        <v>197</v>
      </c>
      <c r="BN203" s="95">
        <f>求节点(节奏总纲!$E$4:$E$163,AF$7:AF$166,$BD203)</f>
        <v>272.40234186499117</v>
      </c>
      <c r="BO203" s="95">
        <f>求节点(节奏总纲!$E$4:$E$163,AG$7:AG$166,$BD203)</f>
        <v>870.4191329914197</v>
      </c>
      <c r="BP203" s="95">
        <f>求节点(节奏总纲!$E$4:$E$163,AH$7:AH$166,$BD203)</f>
        <v>870.4191329914197</v>
      </c>
      <c r="BQ203" s="95">
        <f>求节点(节奏总纲!$E$4:$E$163,AI$7:AI$166,$BD203)</f>
        <v>2.5000000000000001E-2</v>
      </c>
      <c r="BR203" s="95">
        <f>求节点(节奏总纲!$E$4:$E$163,AJ$7:AJ$166,$BD203)</f>
        <v>2.5000000000000001E-2</v>
      </c>
      <c r="BS203" s="95">
        <f>求节点(节奏总纲!$E$4:$E$163,AM$7:AM$166,$BD203)</f>
        <v>6866.4710366979889</v>
      </c>
      <c r="BT203" s="95">
        <f>求节点(节奏总纲!$E$4:$E$163,AN$7:AN$166,$BD203)</f>
        <v>1.9812161599543283</v>
      </c>
      <c r="BU203" s="95">
        <f>求节点(节奏总纲!$E$4:$E$163,AO$7:AO$166,$BD203)</f>
        <v>22988109593.263325</v>
      </c>
    </row>
    <row r="204" spans="56:73" x14ac:dyDescent="0.15">
      <c r="BD204" s="14">
        <v>198</v>
      </c>
      <c r="BE204" s="95">
        <f>求节点(节奏总纲!$E$4:$E$163,M$7:M$166,$BD204)</f>
        <v>272.69418281534081</v>
      </c>
      <c r="BF204" s="95">
        <f>求节点(节奏总纲!$E$4:$E$163,N$7:N$166,$BD204)</f>
        <v>16503.615063009445</v>
      </c>
      <c r="BG204" s="95">
        <f>求节点(节奏总纲!$E$4:$E$163,O$7:O$166,$BD204)</f>
        <v>16503.615063009445</v>
      </c>
      <c r="BH204" s="95">
        <f>求节点(节奏总纲!$E$4:$E$163,P$7:P$166,$BD204)</f>
        <v>2.5000000000000001E-2</v>
      </c>
      <c r="BI204" s="95">
        <f>求节点(节奏总纲!$E$4:$E$163,Q$7:Q$166,$BD204)</f>
        <v>2.5000000000000001E-2</v>
      </c>
      <c r="BJ204" s="95">
        <f>求节点(节奏总纲!$E$4:$E$163,T$7:T$166,$BD204)</f>
        <v>1.552404612205758</v>
      </c>
      <c r="BK204" s="95">
        <f>求节点(节奏总纲!$E$4:$E$163,U$7:U$166,$BD204)</f>
        <v>16074702459.701794</v>
      </c>
      <c r="BM204" s="14">
        <v>198</v>
      </c>
      <c r="BN204" s="95">
        <f>求节点(节奏总纲!$E$4:$E$163,AF$7:AF$166,$BD204)</f>
        <v>272.69418281534081</v>
      </c>
      <c r="BO204" s="95">
        <f>求节点(节奏总纲!$E$4:$E$163,AG$7:AG$166,$BD204)</f>
        <v>871.30676538504224</v>
      </c>
      <c r="BP204" s="95">
        <f>求节点(节奏总纲!$E$4:$E$163,AH$7:AH$166,$BD204)</f>
        <v>871.30676538504224</v>
      </c>
      <c r="BQ204" s="95">
        <f>求节点(节奏总纲!$E$4:$E$163,AI$7:AI$166,$BD204)</f>
        <v>2.5000000000000001E-2</v>
      </c>
      <c r="BR204" s="95">
        <f>求节点(节奏总纲!$E$4:$E$163,AJ$7:AJ$166,$BD204)</f>
        <v>2.5000000000000001E-2</v>
      </c>
      <c r="BS204" s="95">
        <f>求节点(节奏总纲!$E$4:$E$163,AM$7:AM$166,$BD204)</f>
        <v>6871.1956728368241</v>
      </c>
      <c r="BT204" s="95">
        <f>求节点(节奏总纲!$E$4:$E$163,AN$7:AN$166,$BD204)</f>
        <v>1.986147088814433</v>
      </c>
      <c r="BU204" s="95">
        <f>求节点(节奏总纲!$E$4:$E$163,AO$7:AO$166,$BD204)</f>
        <v>23176638580.894081</v>
      </c>
    </row>
    <row r="205" spans="56:73" x14ac:dyDescent="0.15">
      <c r="BD205" s="14">
        <v>199</v>
      </c>
      <c r="BE205" s="95">
        <f>求节点(节奏总纲!$E$4:$E$163,M$7:M$166,$BD205)</f>
        <v>272.9860237656905</v>
      </c>
      <c r="BF205" s="95">
        <f>求节点(节奏总纲!$E$4:$E$163,N$7:N$166,$BD205)</f>
        <v>16532.482024813286</v>
      </c>
      <c r="BG205" s="95">
        <f>求节点(节奏总纲!$E$4:$E$163,O$7:O$166,$BD205)</f>
        <v>16532.482024813286</v>
      </c>
      <c r="BH205" s="95">
        <f>求节点(节奏总纲!$E$4:$E$163,P$7:P$166,$BD205)</f>
        <v>2.5000000000000001E-2</v>
      </c>
      <c r="BI205" s="95">
        <f>求节点(节奏总纲!$E$4:$E$163,Q$7:Q$166,$BD205)</f>
        <v>2.5000000000000001E-2</v>
      </c>
      <c r="BJ205" s="95">
        <f>求节点(节奏总纲!$E$4:$E$163,T$7:T$166,$BD205)</f>
        <v>1.5543420053876287</v>
      </c>
      <c r="BK205" s="95">
        <f>求节点(节奏总纲!$E$4:$E$163,U$7:U$166,$BD205)</f>
        <v>16177821650.136673</v>
      </c>
      <c r="BM205" s="14">
        <v>199</v>
      </c>
      <c r="BN205" s="95">
        <f>求节点(节奏总纲!$E$4:$E$163,AF$7:AF$166,$BD205)</f>
        <v>272.9860237656905</v>
      </c>
      <c r="BO205" s="95">
        <f>求节点(节奏总纲!$E$4:$E$163,AG$7:AG$166,$BD205)</f>
        <v>872.19439777866467</v>
      </c>
      <c r="BP205" s="95">
        <f>求节点(节奏总纲!$E$4:$E$163,AH$7:AH$166,$BD205)</f>
        <v>872.19439777866467</v>
      </c>
      <c r="BQ205" s="95">
        <f>求节点(节奏总纲!$E$4:$E$163,AI$7:AI$166,$BD205)</f>
        <v>2.5000000000000001E-2</v>
      </c>
      <c r="BR205" s="95">
        <f>求节点(节奏总纲!$E$4:$E$163,AJ$7:AJ$166,$BD205)</f>
        <v>2.5000000000000001E-2</v>
      </c>
      <c r="BS205" s="95">
        <f>求节点(节奏总纲!$E$4:$E$163,AM$7:AM$166,$BD205)</f>
        <v>6875.9203089756593</v>
      </c>
      <c r="BT205" s="95">
        <f>求节点(节奏总纲!$E$4:$E$163,AN$7:AN$166,$BD205)</f>
        <v>1.9910780176745377</v>
      </c>
      <c r="BU205" s="95">
        <f>求节点(节奏总纲!$E$4:$E$163,AO$7:AO$166,$BD205)</f>
        <v>23365167568.524837</v>
      </c>
    </row>
    <row r="206" spans="56:73" x14ac:dyDescent="0.15">
      <c r="BD206" s="14">
        <v>200</v>
      </c>
      <c r="BE206" s="95">
        <f>求节点(节奏总纲!$E$4:$E$163,M$7:M$166,$BD206)</f>
        <v>273.2778647160402</v>
      </c>
      <c r="BF206" s="95">
        <f>求节点(节奏总纲!$E$4:$E$163,N$7:N$166,$BD206)</f>
        <v>16561.348986617122</v>
      </c>
      <c r="BG206" s="95">
        <f>求节点(节奏总纲!$E$4:$E$163,O$7:O$166,$BD206)</f>
        <v>16561.348986617122</v>
      </c>
      <c r="BH206" s="95">
        <f>求节点(节奏总纲!$E$4:$E$163,P$7:P$166,$BD206)</f>
        <v>2.5000000000000001E-2</v>
      </c>
      <c r="BI206" s="95">
        <f>求节点(节奏总纲!$E$4:$E$163,Q$7:Q$166,$BD206)</f>
        <v>2.5000000000000001E-2</v>
      </c>
      <c r="BJ206" s="95">
        <f>求节点(节奏总纲!$E$4:$E$163,T$7:T$166,$BD206)</f>
        <v>1.5562793985694992</v>
      </c>
      <c r="BK206" s="95">
        <f>求节点(节奏总纲!$E$4:$E$163,U$7:U$166,$BD206)</f>
        <v>16280940840.571552</v>
      </c>
      <c r="BM206" s="14">
        <v>200</v>
      </c>
      <c r="BN206" s="95">
        <f>求节点(节奏总纲!$E$4:$E$163,AF$7:AF$166,$BD206)</f>
        <v>273.2778647160402</v>
      </c>
      <c r="BO206" s="95">
        <f>求节点(节奏总纲!$E$4:$E$163,AG$7:AG$166,$BD206)</f>
        <v>873.08203017228709</v>
      </c>
      <c r="BP206" s="95">
        <f>求节点(节奏总纲!$E$4:$E$163,AH$7:AH$166,$BD206)</f>
        <v>873.08203017228709</v>
      </c>
      <c r="BQ206" s="95">
        <f>求节点(节奏总纲!$E$4:$E$163,AI$7:AI$166,$BD206)</f>
        <v>2.5000000000000001E-2</v>
      </c>
      <c r="BR206" s="95">
        <f>求节点(节奏总纲!$E$4:$E$163,AJ$7:AJ$166,$BD206)</f>
        <v>2.5000000000000001E-2</v>
      </c>
      <c r="BS206" s="95">
        <f>求节点(节奏总纲!$E$4:$E$163,AM$7:AM$166,$BD206)</f>
        <v>6880.6449451144945</v>
      </c>
      <c r="BT206" s="95">
        <f>求节点(节奏总纲!$E$4:$E$163,AN$7:AN$166,$BD206)</f>
        <v>1.9960089465346422</v>
      </c>
      <c r="BU206" s="95">
        <f>求节点(节奏总纲!$E$4:$E$163,AO$7:AO$166,$BD206)</f>
        <v>23553696556.155594</v>
      </c>
    </row>
    <row r="207" spans="56:73" x14ac:dyDescent="0.15">
      <c r="BD207" s="14">
        <v>201</v>
      </c>
      <c r="BE207" s="95">
        <f>求节点(节奏总纲!$E$4:$E$163,M$7:M$166,$BD207)</f>
        <v>273.56970566638984</v>
      </c>
      <c r="BF207" s="95">
        <f>求节点(节奏总纲!$E$4:$E$163,N$7:N$166,$BD207)</f>
        <v>16590.215948420959</v>
      </c>
      <c r="BG207" s="95">
        <f>求节点(节奏总纲!$E$4:$E$163,O$7:O$166,$BD207)</f>
        <v>16590.215948420959</v>
      </c>
      <c r="BH207" s="95">
        <f>求节点(节奏总纲!$E$4:$E$163,P$7:P$166,$BD207)</f>
        <v>2.5000000000000001E-2</v>
      </c>
      <c r="BI207" s="95">
        <f>求节点(节奏总纲!$E$4:$E$163,Q$7:Q$166,$BD207)</f>
        <v>2.5000000000000001E-2</v>
      </c>
      <c r="BJ207" s="95">
        <f>求节点(节奏总纲!$E$4:$E$163,T$7:T$166,$BD207)</f>
        <v>1.5582167917513698</v>
      </c>
      <c r="BK207" s="95">
        <f>求节点(节奏总纲!$E$4:$E$163,U$7:U$166,$BD207)</f>
        <v>16384060031.006432</v>
      </c>
      <c r="BM207" s="14">
        <v>201</v>
      </c>
      <c r="BN207" s="95">
        <f>求节点(节奏总纲!$E$4:$E$163,AF$7:AF$166,$BD207)</f>
        <v>273.56970566638984</v>
      </c>
      <c r="BO207" s="95">
        <f>求节点(节奏总纲!$E$4:$E$163,AG$7:AG$166,$BD207)</f>
        <v>873.96966256590952</v>
      </c>
      <c r="BP207" s="95">
        <f>求节点(节奏总纲!$E$4:$E$163,AH$7:AH$166,$BD207)</f>
        <v>873.96966256590952</v>
      </c>
      <c r="BQ207" s="95">
        <f>求节点(节奏总纲!$E$4:$E$163,AI$7:AI$166,$BD207)</f>
        <v>2.5000000000000001E-2</v>
      </c>
      <c r="BR207" s="95">
        <f>求节点(节奏总纲!$E$4:$E$163,AJ$7:AJ$166,$BD207)</f>
        <v>2.5000000000000001E-2</v>
      </c>
      <c r="BS207" s="95">
        <f>求节点(节奏总纲!$E$4:$E$163,AM$7:AM$166,$BD207)</f>
        <v>6885.3695812533297</v>
      </c>
      <c r="BT207" s="95">
        <f>求节点(节奏总纲!$E$4:$E$163,AN$7:AN$166,$BD207)</f>
        <v>2.0009398753947472</v>
      </c>
      <c r="BU207" s="95">
        <f>求节点(节奏总纲!$E$4:$E$163,AO$7:AO$166,$BD207)</f>
        <v>23742225543.786346</v>
      </c>
    </row>
    <row r="208" spans="56:73" x14ac:dyDescent="0.15">
      <c r="BD208" s="14">
        <v>202</v>
      </c>
      <c r="BE208" s="95">
        <f>求节点(节奏总纲!$E$4:$E$163,M$7:M$166,$BD208)</f>
        <v>273.86154661673953</v>
      </c>
      <c r="BF208" s="95">
        <f>求节点(节奏总纲!$E$4:$E$163,N$7:N$166,$BD208)</f>
        <v>16619.082910224795</v>
      </c>
      <c r="BG208" s="95">
        <f>求节点(节奏总纲!$E$4:$E$163,O$7:O$166,$BD208)</f>
        <v>16619.082910224795</v>
      </c>
      <c r="BH208" s="95">
        <f>求节点(节奏总纲!$E$4:$E$163,P$7:P$166,$BD208)</f>
        <v>2.5000000000000001E-2</v>
      </c>
      <c r="BI208" s="95">
        <f>求节点(节奏总纲!$E$4:$E$163,Q$7:Q$166,$BD208)</f>
        <v>2.5000000000000001E-2</v>
      </c>
      <c r="BJ208" s="95">
        <f>求节点(节奏总纲!$E$4:$E$163,T$7:T$166,$BD208)</f>
        <v>1.5601541849332405</v>
      </c>
      <c r="BK208" s="95">
        <f>求节点(节奏总纲!$E$4:$E$163,U$7:U$166,$BD208)</f>
        <v>16487179221.441311</v>
      </c>
      <c r="BM208" s="14">
        <v>202</v>
      </c>
      <c r="BN208" s="95">
        <f>求节点(节奏总纲!$E$4:$E$163,AF$7:AF$166,$BD208)</f>
        <v>273.86154661673953</v>
      </c>
      <c r="BO208" s="95">
        <f>求节点(节奏总纲!$E$4:$E$163,AG$7:AG$166,$BD208)</f>
        <v>874.85729495953206</v>
      </c>
      <c r="BP208" s="95">
        <f>求节点(节奏总纲!$E$4:$E$163,AH$7:AH$166,$BD208)</f>
        <v>874.85729495953206</v>
      </c>
      <c r="BQ208" s="95">
        <f>求节点(节奏总纲!$E$4:$E$163,AI$7:AI$166,$BD208)</f>
        <v>2.5000000000000001E-2</v>
      </c>
      <c r="BR208" s="95">
        <f>求节点(节奏总纲!$E$4:$E$163,AJ$7:AJ$166,$BD208)</f>
        <v>2.5000000000000001E-2</v>
      </c>
      <c r="BS208" s="95">
        <f>求节点(节奏总纲!$E$4:$E$163,AM$7:AM$166,$BD208)</f>
        <v>6890.0942173921649</v>
      </c>
      <c r="BT208" s="95">
        <f>求节点(节奏总纲!$E$4:$E$163,AN$7:AN$166,$BD208)</f>
        <v>2.0058708042548519</v>
      </c>
      <c r="BU208" s="95">
        <f>求节点(节奏总纲!$E$4:$E$163,AO$7:AO$166,$BD208)</f>
        <v>23930754531.417103</v>
      </c>
    </row>
    <row r="209" spans="56:73" x14ac:dyDescent="0.15">
      <c r="BD209" s="14">
        <v>203</v>
      </c>
      <c r="BE209" s="95">
        <f>求节点(节奏总纲!$E$4:$E$163,M$7:M$166,$BD209)</f>
        <v>274.15338756708923</v>
      </c>
      <c r="BF209" s="95">
        <f>求节点(节奏总纲!$E$4:$E$163,N$7:N$166,$BD209)</f>
        <v>16647.949872028636</v>
      </c>
      <c r="BG209" s="95">
        <f>求节点(节奏总纲!$E$4:$E$163,O$7:O$166,$BD209)</f>
        <v>16647.949872028636</v>
      </c>
      <c r="BH209" s="95">
        <f>求节点(节奏总纲!$E$4:$E$163,P$7:P$166,$BD209)</f>
        <v>2.5000000000000001E-2</v>
      </c>
      <c r="BI209" s="95">
        <f>求节点(节奏总纲!$E$4:$E$163,Q$7:Q$166,$BD209)</f>
        <v>2.5000000000000001E-2</v>
      </c>
      <c r="BJ209" s="95">
        <f>求节点(节奏总纲!$E$4:$E$163,T$7:T$166,$BD209)</f>
        <v>1.562091578115111</v>
      </c>
      <c r="BK209" s="95">
        <f>求节点(节奏总纲!$E$4:$E$163,U$7:U$166,$BD209)</f>
        <v>16590298411.87619</v>
      </c>
      <c r="BM209" s="14">
        <v>203</v>
      </c>
      <c r="BN209" s="95">
        <f>求节点(节奏总纲!$E$4:$E$163,AF$7:AF$166,$BD209)</f>
        <v>274.15338756708923</v>
      </c>
      <c r="BO209" s="95">
        <f>求节点(节奏总纲!$E$4:$E$163,AG$7:AG$166,$BD209)</f>
        <v>875.74492735315448</v>
      </c>
      <c r="BP209" s="95">
        <f>求节点(节奏总纲!$E$4:$E$163,AH$7:AH$166,$BD209)</f>
        <v>875.74492735315448</v>
      </c>
      <c r="BQ209" s="95">
        <f>求节点(节奏总纲!$E$4:$E$163,AI$7:AI$166,$BD209)</f>
        <v>2.5000000000000001E-2</v>
      </c>
      <c r="BR209" s="95">
        <f>求节点(节奏总纲!$E$4:$E$163,AJ$7:AJ$166,$BD209)</f>
        <v>2.5000000000000001E-2</v>
      </c>
      <c r="BS209" s="95">
        <f>求节点(节奏总纲!$E$4:$E$163,AM$7:AM$166,$BD209)</f>
        <v>6894.8188535310001</v>
      </c>
      <c r="BT209" s="95">
        <f>求节点(节奏总纲!$E$4:$E$163,AN$7:AN$166,$BD209)</f>
        <v>2.0108017331149561</v>
      </c>
      <c r="BU209" s="95">
        <f>求节点(节奏总纲!$E$4:$E$163,AO$7:AO$166,$BD209)</f>
        <v>24119283519.047859</v>
      </c>
    </row>
    <row r="210" spans="56:73" x14ac:dyDescent="0.15">
      <c r="BD210" s="14">
        <v>204</v>
      </c>
      <c r="BE210" s="95">
        <f>求节点(节奏总纲!$E$4:$E$163,M$7:M$166,$BD210)</f>
        <v>274.44522851743886</v>
      </c>
      <c r="BF210" s="95">
        <f>求节点(节奏总纲!$E$4:$E$163,N$7:N$166,$BD210)</f>
        <v>16676.816833832472</v>
      </c>
      <c r="BG210" s="95">
        <f>求节点(节奏总纲!$E$4:$E$163,O$7:O$166,$BD210)</f>
        <v>16676.816833832472</v>
      </c>
      <c r="BH210" s="95">
        <f>求节点(节奏总纲!$E$4:$E$163,P$7:P$166,$BD210)</f>
        <v>2.5000000000000001E-2</v>
      </c>
      <c r="BI210" s="95">
        <f>求节点(节奏总纲!$E$4:$E$163,Q$7:Q$166,$BD210)</f>
        <v>2.5000000000000001E-2</v>
      </c>
      <c r="BJ210" s="95">
        <f>求节点(节奏总纲!$E$4:$E$163,T$7:T$166,$BD210)</f>
        <v>1.5640289712969817</v>
      </c>
      <c r="BK210" s="95">
        <f>求节点(节奏总纲!$E$4:$E$163,U$7:U$166,$BD210)</f>
        <v>16693417602.311071</v>
      </c>
      <c r="BM210" s="14">
        <v>204</v>
      </c>
      <c r="BN210" s="95">
        <f>求节点(节奏总纲!$E$4:$E$163,AF$7:AF$166,$BD210)</f>
        <v>274.44522851743886</v>
      </c>
      <c r="BO210" s="95">
        <f>求节点(节奏总纲!$E$4:$E$163,AG$7:AG$166,$BD210)</f>
        <v>876.63255974677691</v>
      </c>
      <c r="BP210" s="95">
        <f>求节点(节奏总纲!$E$4:$E$163,AH$7:AH$166,$BD210)</f>
        <v>876.63255974677691</v>
      </c>
      <c r="BQ210" s="95">
        <f>求节点(节奏总纲!$E$4:$E$163,AI$7:AI$166,$BD210)</f>
        <v>2.5000000000000001E-2</v>
      </c>
      <c r="BR210" s="95">
        <f>求节点(节奏总纲!$E$4:$E$163,AJ$7:AJ$166,$BD210)</f>
        <v>2.5000000000000001E-2</v>
      </c>
      <c r="BS210" s="95">
        <f>求节点(节奏总纲!$E$4:$E$163,AM$7:AM$166,$BD210)</f>
        <v>6899.5434896698353</v>
      </c>
      <c r="BT210" s="95">
        <f>求节点(节奏总纲!$E$4:$E$163,AN$7:AN$166,$BD210)</f>
        <v>2.0157326619750608</v>
      </c>
      <c r="BU210" s="95">
        <f>求节点(节奏总纲!$E$4:$E$163,AO$7:AO$166,$BD210)</f>
        <v>24307812506.678612</v>
      </c>
    </row>
    <row r="211" spans="56:73" x14ac:dyDescent="0.15">
      <c r="BD211" s="14">
        <v>205</v>
      </c>
      <c r="BE211" s="95">
        <f>求节点(节奏总纲!$E$4:$E$163,M$7:M$166,$BD211)</f>
        <v>274.73706946778856</v>
      </c>
      <c r="BF211" s="95">
        <f>求节点(节奏总纲!$E$4:$E$163,N$7:N$166,$BD211)</f>
        <v>16705.683795636309</v>
      </c>
      <c r="BG211" s="95">
        <f>求节点(节奏总纲!$E$4:$E$163,O$7:O$166,$BD211)</f>
        <v>16705.683795636309</v>
      </c>
      <c r="BH211" s="95">
        <f>求节点(节奏总纲!$E$4:$E$163,P$7:P$166,$BD211)</f>
        <v>2.5000000000000001E-2</v>
      </c>
      <c r="BI211" s="95">
        <f>求节点(节奏总纲!$E$4:$E$163,Q$7:Q$166,$BD211)</f>
        <v>2.5000000000000001E-2</v>
      </c>
      <c r="BJ211" s="95">
        <f>求节点(节奏总纲!$E$4:$E$163,T$7:T$166,$BD211)</f>
        <v>1.5659663644788522</v>
      </c>
      <c r="BK211" s="95">
        <f>求节点(节奏总纲!$E$4:$E$163,U$7:U$166,$BD211)</f>
        <v>16796536792.745951</v>
      </c>
      <c r="BM211" s="14">
        <v>205</v>
      </c>
      <c r="BN211" s="95">
        <f>求节点(节奏总纲!$E$4:$E$163,AF$7:AF$166,$BD211)</f>
        <v>274.73706946778856</v>
      </c>
      <c r="BO211" s="95">
        <f>求节点(节奏总纲!$E$4:$E$163,AG$7:AG$166,$BD211)</f>
        <v>877.52019214039944</v>
      </c>
      <c r="BP211" s="95">
        <f>求节点(节奏总纲!$E$4:$E$163,AH$7:AH$166,$BD211)</f>
        <v>877.52019214039944</v>
      </c>
      <c r="BQ211" s="95">
        <f>求节点(节奏总纲!$E$4:$E$163,AI$7:AI$166,$BD211)</f>
        <v>2.5000000000000001E-2</v>
      </c>
      <c r="BR211" s="95">
        <f>求节点(节奏总纲!$E$4:$E$163,AJ$7:AJ$166,$BD211)</f>
        <v>2.5000000000000001E-2</v>
      </c>
      <c r="BS211" s="95">
        <f>求节点(节奏总纲!$E$4:$E$163,AM$7:AM$166,$BD211)</f>
        <v>6904.2681258086704</v>
      </c>
      <c r="BT211" s="95">
        <f>求节点(节奏总纲!$E$4:$E$163,AN$7:AN$166,$BD211)</f>
        <v>2.0206635908351656</v>
      </c>
      <c r="BU211" s="95">
        <f>求节点(节奏总纲!$E$4:$E$163,AO$7:AO$166,$BD211)</f>
        <v>24496341494.309368</v>
      </c>
    </row>
    <row r="212" spans="56:73" x14ac:dyDescent="0.15">
      <c r="BD212" s="14">
        <v>206</v>
      </c>
      <c r="BE212" s="95">
        <f>求节点(节奏总纲!$E$4:$E$163,M$7:M$166,$BD212)</f>
        <v>275.0289104181382</v>
      </c>
      <c r="BF212" s="95">
        <f>求节点(节奏总纲!$E$4:$E$163,N$7:N$166,$BD212)</f>
        <v>16734.550757440149</v>
      </c>
      <c r="BG212" s="95">
        <f>求节点(节奏总纲!$E$4:$E$163,O$7:O$166,$BD212)</f>
        <v>16734.550757440149</v>
      </c>
      <c r="BH212" s="95">
        <f>求节点(节奏总纲!$E$4:$E$163,P$7:P$166,$BD212)</f>
        <v>2.5000000000000001E-2</v>
      </c>
      <c r="BI212" s="95">
        <f>求节点(节奏总纲!$E$4:$E$163,Q$7:Q$166,$BD212)</f>
        <v>2.5000000000000001E-2</v>
      </c>
      <c r="BJ212" s="95">
        <f>求节点(节奏总纲!$E$4:$E$163,T$7:T$166,$BD212)</f>
        <v>1.5679037576607229</v>
      </c>
      <c r="BK212" s="95">
        <f>求节点(节奏总纲!$E$4:$E$163,U$7:U$166,$BD212)</f>
        <v>16899655983.18083</v>
      </c>
      <c r="BM212" s="14">
        <v>206</v>
      </c>
      <c r="BN212" s="95">
        <f>求节点(节奏总纲!$E$4:$E$163,AF$7:AF$166,$BD212)</f>
        <v>275.0289104181382</v>
      </c>
      <c r="BO212" s="95">
        <f>求节点(节奏总纲!$E$4:$E$163,AG$7:AG$166,$BD212)</f>
        <v>878.40782453402187</v>
      </c>
      <c r="BP212" s="95">
        <f>求节点(节奏总纲!$E$4:$E$163,AH$7:AH$166,$BD212)</f>
        <v>878.40782453402187</v>
      </c>
      <c r="BQ212" s="95">
        <f>求节点(节奏总纲!$E$4:$E$163,AI$7:AI$166,$BD212)</f>
        <v>2.5000000000000001E-2</v>
      </c>
      <c r="BR212" s="95">
        <f>求节点(节奏总纲!$E$4:$E$163,AJ$7:AJ$166,$BD212)</f>
        <v>2.5000000000000001E-2</v>
      </c>
      <c r="BS212" s="95">
        <f>求节点(节奏总纲!$E$4:$E$163,AM$7:AM$166,$BD212)</f>
        <v>6908.9927619475066</v>
      </c>
      <c r="BT212" s="95">
        <f>求节点(节奏总纲!$E$4:$E$163,AN$7:AN$166,$BD212)</f>
        <v>2.0255945196952703</v>
      </c>
      <c r="BU212" s="95">
        <f>求节点(节奏总纲!$E$4:$E$163,AO$7:AO$166,$BD212)</f>
        <v>24684870481.940125</v>
      </c>
    </row>
    <row r="213" spans="56:73" x14ac:dyDescent="0.15">
      <c r="BD213" s="14">
        <v>207</v>
      </c>
      <c r="BE213" s="95">
        <f>求节点(节奏总纲!$E$4:$E$163,M$7:M$166,$BD213)</f>
        <v>275.30166051093715</v>
      </c>
      <c r="BF213" s="95">
        <f>求节点(节奏总纲!$E$4:$E$163,N$7:N$166,$BD213)</f>
        <v>16761.704288442612</v>
      </c>
      <c r="BG213" s="95">
        <f>求节点(节奏总纲!$E$4:$E$163,O$7:O$166,$BD213)</f>
        <v>16761.704288442612</v>
      </c>
      <c r="BH213" s="95">
        <f>求节点(节奏总纲!$E$4:$E$163,P$7:P$166,$BD213)</f>
        <v>2.5000000000000001E-2</v>
      </c>
      <c r="BI213" s="95">
        <f>求节点(节奏总纲!$E$4:$E$163,Q$7:Q$166,$BD213)</f>
        <v>2.5000000000000001E-2</v>
      </c>
      <c r="BJ213" s="95">
        <f>求节点(节奏总纲!$E$4:$E$163,T$7:T$166,$BD213)</f>
        <v>1.5697249930765693</v>
      </c>
      <c r="BK213" s="95">
        <f>求节点(节奏总纲!$E$4:$E$163,U$7:U$166,$BD213)</f>
        <v>17002994505.273796</v>
      </c>
      <c r="BM213" s="14">
        <v>207</v>
      </c>
      <c r="BN213" s="95">
        <f>求节点(节奏总纲!$E$4:$E$163,AF$7:AF$166,$BD213)</f>
        <v>275.30166051093715</v>
      </c>
      <c r="BO213" s="95">
        <f>求节点(节奏总纲!$E$4:$E$163,AG$7:AG$166,$BD213)</f>
        <v>879.25844811729314</v>
      </c>
      <c r="BP213" s="95">
        <f>求节点(节奏总纲!$E$4:$E$163,AH$7:AH$166,$BD213)</f>
        <v>879.25844811729314</v>
      </c>
      <c r="BQ213" s="95">
        <f>求节点(节奏总纲!$E$4:$E$163,AI$7:AI$166,$BD213)</f>
        <v>2.5000000000000001E-2</v>
      </c>
      <c r="BR213" s="95">
        <f>求节点(节奏总纲!$E$4:$E$163,AJ$7:AJ$166,$BD213)</f>
        <v>2.5000000000000001E-2</v>
      </c>
      <c r="BS213" s="95">
        <f>求节点(节奏总纲!$E$4:$E$163,AM$7:AM$166,$BD213)</f>
        <v>6913.5700830736941</v>
      </c>
      <c r="BT213" s="95">
        <f>求节点(节奏总纲!$E$4:$E$163,AN$7:AN$166,$BD213)</f>
        <v>2.0309901252035347</v>
      </c>
      <c r="BU213" s="95">
        <f>求节点(节奏总纲!$E$4:$E$163,AO$7:AO$166,$BD213)</f>
        <v>24893948624.462204</v>
      </c>
    </row>
    <row r="214" spans="56:73" x14ac:dyDescent="0.15">
      <c r="BD214" s="14">
        <v>208</v>
      </c>
      <c r="BE214" s="95">
        <f>求节点(节奏总纲!$E$4:$E$163,M$7:M$166,$BD214)</f>
        <v>275.57277700533297</v>
      </c>
      <c r="BF214" s="95">
        <f>求节点(节奏总纲!$E$4:$E$163,N$7:N$166,$BD214)</f>
        <v>16788.711201734819</v>
      </c>
      <c r="BG214" s="95">
        <f>求节点(节奏总纲!$E$4:$E$163,O$7:O$166,$BD214)</f>
        <v>16788.711201734819</v>
      </c>
      <c r="BH214" s="95">
        <f>求节点(节奏总纲!$E$4:$E$163,P$7:P$166,$BD214)</f>
        <v>2.5000000000000001E-2</v>
      </c>
      <c r="BI214" s="95">
        <f>求节点(节奏总纲!$E$4:$E$163,Q$7:Q$166,$BD214)</f>
        <v>2.5000000000000001E-2</v>
      </c>
      <c r="BJ214" s="95">
        <f>求节点(节奏总纲!$E$4:$E$163,T$7:T$166,$BD214)</f>
        <v>1.5715362889105722</v>
      </c>
      <c r="BK214" s="95">
        <f>求节点(节奏总纲!$E$4:$E$163,U$7:U$166,$BD214)</f>
        <v>17106351795.504623</v>
      </c>
      <c r="BM214" s="14">
        <v>208</v>
      </c>
      <c r="BN214" s="95">
        <f>求节点(节奏总纲!$E$4:$E$163,AF$7:AF$166,$BD214)</f>
        <v>275.57277700533297</v>
      </c>
      <c r="BO214" s="95">
        <f>求节点(节奏总纲!$E$4:$E$163,AG$7:AG$166,$BD214)</f>
        <v>880.10590486883211</v>
      </c>
      <c r="BP214" s="95">
        <f>求节点(节奏总纲!$E$4:$E$163,AH$7:AH$166,$BD214)</f>
        <v>880.10590486883211</v>
      </c>
      <c r="BQ214" s="95">
        <f>求节点(节奏总纲!$E$4:$E$163,AI$7:AI$166,$BD214)</f>
        <v>2.5000000000000001E-2</v>
      </c>
      <c r="BR214" s="95">
        <f>求节点(节奏总纲!$E$4:$E$163,AJ$7:AJ$166,$BD214)</f>
        <v>2.5000000000000001E-2</v>
      </c>
      <c r="BS214" s="95">
        <f>求节点(节奏总纲!$E$4:$E$163,AM$7:AM$166,$BD214)</f>
        <v>6918.1347985026905</v>
      </c>
      <c r="BT214" s="95">
        <f>求节点(节奏总纲!$E$4:$E$163,AN$7:AN$166,$BD214)</f>
        <v>2.0364254929397854</v>
      </c>
      <c r="BU214" s="95">
        <f>求节点(节奏总纲!$E$4:$E$163,AO$7:AO$166,$BD214)</f>
        <v>25104785151.411293</v>
      </c>
    </row>
    <row r="215" spans="56:73" x14ac:dyDescent="0.15">
      <c r="BD215" s="14">
        <v>209</v>
      </c>
      <c r="BE215" s="95">
        <f>求节点(节奏总纲!$E$4:$E$163,M$7:M$166,$BD215)</f>
        <v>275.84389349972878</v>
      </c>
      <c r="BF215" s="95">
        <f>求节点(节奏总纲!$E$4:$E$163,N$7:N$166,$BD215)</f>
        <v>16815.718115027026</v>
      </c>
      <c r="BG215" s="95">
        <f>求节点(节奏总纲!$E$4:$E$163,O$7:O$166,$BD215)</f>
        <v>16815.718115027026</v>
      </c>
      <c r="BH215" s="95">
        <f>求节点(节奏总纲!$E$4:$E$163,P$7:P$166,$BD215)</f>
        <v>2.5000000000000001E-2</v>
      </c>
      <c r="BI215" s="95">
        <f>求节点(节奏总纲!$E$4:$E$163,Q$7:Q$166,$BD215)</f>
        <v>2.5000000000000001E-2</v>
      </c>
      <c r="BJ215" s="95">
        <f>求节点(节奏总纲!$E$4:$E$163,T$7:T$166,$BD215)</f>
        <v>1.5733475847445753</v>
      </c>
      <c r="BK215" s="95">
        <f>求节点(节奏总纲!$E$4:$E$163,U$7:U$166,$BD215)</f>
        <v>17209709085.735451</v>
      </c>
      <c r="BM215" s="14">
        <v>209</v>
      </c>
      <c r="BN215" s="95">
        <f>求节点(节奏总纲!$E$4:$E$163,AF$7:AF$166,$BD215)</f>
        <v>275.84389349972878</v>
      </c>
      <c r="BO215" s="95">
        <f>求节点(节奏总纲!$E$4:$E$163,AG$7:AG$166,$BD215)</f>
        <v>880.95336162037108</v>
      </c>
      <c r="BP215" s="95">
        <f>求节点(节奏总纲!$E$4:$E$163,AH$7:AH$166,$BD215)</f>
        <v>880.95336162037108</v>
      </c>
      <c r="BQ215" s="95">
        <f>求节点(节奏总纲!$E$4:$E$163,AI$7:AI$166,$BD215)</f>
        <v>2.5000000000000001E-2</v>
      </c>
      <c r="BR215" s="95">
        <f>求节点(节奏总纲!$E$4:$E$163,AJ$7:AJ$166,$BD215)</f>
        <v>2.5000000000000001E-2</v>
      </c>
      <c r="BS215" s="95">
        <f>求节点(节奏总纲!$E$4:$E$163,AM$7:AM$166,$BD215)</f>
        <v>6922.6995139316869</v>
      </c>
      <c r="BT215" s="95">
        <f>求节点(节奏总纲!$E$4:$E$163,AN$7:AN$166,$BD215)</f>
        <v>2.0418608606760364</v>
      </c>
      <c r="BU215" s="95">
        <f>求节点(节奏总纲!$E$4:$E$163,AO$7:AO$166,$BD215)</f>
        <v>25315621678.360378</v>
      </c>
    </row>
    <row r="216" spans="56:73" x14ac:dyDescent="0.15">
      <c r="BD216" s="14">
        <v>210</v>
      </c>
      <c r="BE216" s="95">
        <f>求节点(节奏总纲!$E$4:$E$163,M$7:M$166,$BD216)</f>
        <v>276.11500999412459</v>
      </c>
      <c r="BF216" s="95">
        <f>求节点(节奏总纲!$E$4:$E$163,N$7:N$166,$BD216)</f>
        <v>16842.725028319233</v>
      </c>
      <c r="BG216" s="95">
        <f>求节点(节奏总纲!$E$4:$E$163,O$7:O$166,$BD216)</f>
        <v>16842.725028319233</v>
      </c>
      <c r="BH216" s="95">
        <f>求节点(节奏总纲!$E$4:$E$163,P$7:P$166,$BD216)</f>
        <v>2.5000000000000001E-2</v>
      </c>
      <c r="BI216" s="95">
        <f>求节点(节奏总纲!$E$4:$E$163,Q$7:Q$166,$BD216)</f>
        <v>2.5000000000000001E-2</v>
      </c>
      <c r="BJ216" s="95">
        <f>求节点(节奏总纲!$E$4:$E$163,T$7:T$166,$BD216)</f>
        <v>1.5751588805785783</v>
      </c>
      <c r="BK216" s="95">
        <f>求节点(节奏总纲!$E$4:$E$163,U$7:U$166,$BD216)</f>
        <v>17313066375.966278</v>
      </c>
      <c r="BM216" s="14">
        <v>210</v>
      </c>
      <c r="BN216" s="95">
        <f>求节点(节奏总纲!$E$4:$E$163,AF$7:AF$166,$BD216)</f>
        <v>276.11500999412459</v>
      </c>
      <c r="BO216" s="95">
        <f>求节点(节奏总纲!$E$4:$E$163,AG$7:AG$166,$BD216)</f>
        <v>881.80081837191005</v>
      </c>
      <c r="BP216" s="95">
        <f>求节点(节奏总纲!$E$4:$E$163,AH$7:AH$166,$BD216)</f>
        <v>881.80081837191005</v>
      </c>
      <c r="BQ216" s="95">
        <f>求节点(节奏总纲!$E$4:$E$163,AI$7:AI$166,$BD216)</f>
        <v>2.5000000000000001E-2</v>
      </c>
      <c r="BR216" s="95">
        <f>求节点(节奏总纲!$E$4:$E$163,AJ$7:AJ$166,$BD216)</f>
        <v>2.5000000000000001E-2</v>
      </c>
      <c r="BS216" s="95">
        <f>求节点(节奏总纲!$E$4:$E$163,AM$7:AM$166,$BD216)</f>
        <v>6927.2642293606823</v>
      </c>
      <c r="BT216" s="95">
        <f>求节点(节奏总纲!$E$4:$E$163,AN$7:AN$166,$BD216)</f>
        <v>2.0472962284122871</v>
      </c>
      <c r="BU216" s="95">
        <f>求节点(节奏总纲!$E$4:$E$163,AO$7:AO$166,$BD216)</f>
        <v>25526458205.309464</v>
      </c>
    </row>
    <row r="217" spans="56:73" x14ac:dyDescent="0.15">
      <c r="BD217" s="14">
        <v>211</v>
      </c>
      <c r="BE217" s="95">
        <f>求节点(节奏总纲!$E$4:$E$163,M$7:M$166,$BD217)</f>
        <v>276.3861264885204</v>
      </c>
      <c r="BF217" s="95">
        <f>求节点(节奏总纲!$E$4:$E$163,N$7:N$166,$BD217)</f>
        <v>16869.731941611441</v>
      </c>
      <c r="BG217" s="95">
        <f>求节点(节奏总纲!$E$4:$E$163,O$7:O$166,$BD217)</f>
        <v>16869.731941611441</v>
      </c>
      <c r="BH217" s="95">
        <f>求节点(节奏总纲!$E$4:$E$163,P$7:P$166,$BD217)</f>
        <v>2.5000000000000001E-2</v>
      </c>
      <c r="BI217" s="95">
        <f>求节点(节奏总纲!$E$4:$E$163,Q$7:Q$166,$BD217)</f>
        <v>2.5000000000000001E-2</v>
      </c>
      <c r="BJ217" s="95">
        <f>求节点(节奏总纲!$E$4:$E$163,T$7:T$166,$BD217)</f>
        <v>1.5769701764125814</v>
      </c>
      <c r="BK217" s="95">
        <f>求节点(节奏总纲!$E$4:$E$163,U$7:U$166,$BD217)</f>
        <v>17416423666.197109</v>
      </c>
      <c r="BM217" s="14">
        <v>211</v>
      </c>
      <c r="BN217" s="95">
        <f>求节点(节奏总纲!$E$4:$E$163,AF$7:AF$166,$BD217)</f>
        <v>276.3861264885204</v>
      </c>
      <c r="BO217" s="95">
        <f>求节点(节奏总纲!$E$4:$E$163,AG$7:AG$166,$BD217)</f>
        <v>882.64827512344903</v>
      </c>
      <c r="BP217" s="95">
        <f>求节点(节奏总纲!$E$4:$E$163,AH$7:AH$166,$BD217)</f>
        <v>882.64827512344903</v>
      </c>
      <c r="BQ217" s="95">
        <f>求节点(节奏总纲!$E$4:$E$163,AI$7:AI$166,$BD217)</f>
        <v>2.5000000000000001E-2</v>
      </c>
      <c r="BR217" s="95">
        <f>求节点(节奏总纲!$E$4:$E$163,AJ$7:AJ$166,$BD217)</f>
        <v>2.5000000000000001E-2</v>
      </c>
      <c r="BS217" s="95">
        <f>求节点(节奏总纲!$E$4:$E$163,AM$7:AM$166,$BD217)</f>
        <v>6931.8289447896786</v>
      </c>
      <c r="BT217" s="95">
        <f>求节点(节奏总纲!$E$4:$E$163,AN$7:AN$166,$BD217)</f>
        <v>2.0527315961485382</v>
      </c>
      <c r="BU217" s="95">
        <f>求节点(节奏总纲!$E$4:$E$163,AO$7:AO$166,$BD217)</f>
        <v>25737294732.258549</v>
      </c>
    </row>
    <row r="218" spans="56:73" x14ac:dyDescent="0.15">
      <c r="BD218" s="14">
        <v>212</v>
      </c>
      <c r="BE218" s="95">
        <f>求节点(节奏总纲!$E$4:$E$163,M$7:M$166,$BD218)</f>
        <v>276.65724298291622</v>
      </c>
      <c r="BF218" s="95">
        <f>求节点(节奏总纲!$E$4:$E$163,N$7:N$166,$BD218)</f>
        <v>16896.738854903648</v>
      </c>
      <c r="BG218" s="95">
        <f>求节点(节奏总纲!$E$4:$E$163,O$7:O$166,$BD218)</f>
        <v>16896.738854903648</v>
      </c>
      <c r="BH218" s="95">
        <f>求节点(节奏总纲!$E$4:$E$163,P$7:P$166,$BD218)</f>
        <v>2.5000000000000001E-2</v>
      </c>
      <c r="BI218" s="95">
        <f>求节点(节奏总纲!$E$4:$E$163,Q$7:Q$166,$BD218)</f>
        <v>2.5000000000000001E-2</v>
      </c>
      <c r="BJ218" s="95">
        <f>求节点(节奏总纲!$E$4:$E$163,T$7:T$166,$BD218)</f>
        <v>1.5787814722465845</v>
      </c>
      <c r="BK218" s="95">
        <f>求节点(节奏总纲!$E$4:$E$163,U$7:U$166,$BD218)</f>
        <v>17519780956.427937</v>
      </c>
      <c r="BM218" s="14">
        <v>212</v>
      </c>
      <c r="BN218" s="95">
        <f>求节点(节奏总纲!$E$4:$E$163,AF$7:AF$166,$BD218)</f>
        <v>276.65724298291622</v>
      </c>
      <c r="BO218" s="95">
        <f>求节点(节奏总纲!$E$4:$E$163,AG$7:AG$166,$BD218)</f>
        <v>883.495731874988</v>
      </c>
      <c r="BP218" s="95">
        <f>求节点(节奏总纲!$E$4:$E$163,AH$7:AH$166,$BD218)</f>
        <v>883.495731874988</v>
      </c>
      <c r="BQ218" s="95">
        <f>求节点(节奏总纲!$E$4:$E$163,AI$7:AI$166,$BD218)</f>
        <v>2.5000000000000001E-2</v>
      </c>
      <c r="BR218" s="95">
        <f>求节点(节奏总纲!$E$4:$E$163,AJ$7:AJ$166,$BD218)</f>
        <v>2.5000000000000001E-2</v>
      </c>
      <c r="BS218" s="95">
        <f>求节点(节奏总纲!$E$4:$E$163,AM$7:AM$166,$BD218)</f>
        <v>6936.393660218675</v>
      </c>
      <c r="BT218" s="95">
        <f>求节点(节奏总纲!$E$4:$E$163,AN$7:AN$166,$BD218)</f>
        <v>2.0581669638847888</v>
      </c>
      <c r="BU218" s="95">
        <f>求节点(节奏总纲!$E$4:$E$163,AO$7:AO$166,$BD218)</f>
        <v>25948131259.207634</v>
      </c>
    </row>
    <row r="219" spans="56:73" x14ac:dyDescent="0.15">
      <c r="BD219" s="14">
        <v>213</v>
      </c>
      <c r="BE219" s="95">
        <f>求节点(节奏总纲!$E$4:$E$163,M$7:M$166,$BD219)</f>
        <v>276.92835947731203</v>
      </c>
      <c r="BF219" s="95">
        <f>求节点(节奏总纲!$E$4:$E$163,N$7:N$166,$BD219)</f>
        <v>16923.745768195855</v>
      </c>
      <c r="BG219" s="95">
        <f>求节点(节奏总纲!$E$4:$E$163,O$7:O$166,$BD219)</f>
        <v>16923.745768195855</v>
      </c>
      <c r="BH219" s="95">
        <f>求节点(节奏总纲!$E$4:$E$163,P$7:P$166,$BD219)</f>
        <v>2.5000000000000001E-2</v>
      </c>
      <c r="BI219" s="95">
        <f>求节点(节奏总纲!$E$4:$E$163,Q$7:Q$166,$BD219)</f>
        <v>2.5000000000000001E-2</v>
      </c>
      <c r="BJ219" s="95">
        <f>求节点(节奏总纲!$E$4:$E$163,T$7:T$166,$BD219)</f>
        <v>1.5805927680805876</v>
      </c>
      <c r="BK219" s="95">
        <f>求节点(节奏总纲!$E$4:$E$163,U$7:U$166,$BD219)</f>
        <v>17623138246.658764</v>
      </c>
      <c r="BM219" s="14">
        <v>213</v>
      </c>
      <c r="BN219" s="95">
        <f>求节点(节奏总纲!$E$4:$E$163,AF$7:AF$166,$BD219)</f>
        <v>276.92835947731203</v>
      </c>
      <c r="BO219" s="95">
        <f>求节点(节奏总纲!$E$4:$E$163,AG$7:AG$166,$BD219)</f>
        <v>884.34318862652685</v>
      </c>
      <c r="BP219" s="95">
        <f>求节点(节奏总纲!$E$4:$E$163,AH$7:AH$166,$BD219)</f>
        <v>884.34318862652685</v>
      </c>
      <c r="BQ219" s="95">
        <f>求节点(节奏总纲!$E$4:$E$163,AI$7:AI$166,$BD219)</f>
        <v>2.5000000000000001E-2</v>
      </c>
      <c r="BR219" s="95">
        <f>求节点(节奏总纲!$E$4:$E$163,AJ$7:AJ$166,$BD219)</f>
        <v>2.5000000000000001E-2</v>
      </c>
      <c r="BS219" s="95">
        <f>求节点(节奏总纲!$E$4:$E$163,AM$7:AM$166,$BD219)</f>
        <v>6940.9583756476713</v>
      </c>
      <c r="BT219" s="95">
        <f>求节点(节奏总纲!$E$4:$E$163,AN$7:AN$166,$BD219)</f>
        <v>2.0636023316210399</v>
      </c>
      <c r="BU219" s="95">
        <f>求节点(节奏总纲!$E$4:$E$163,AO$7:AO$166,$BD219)</f>
        <v>26158967786.156723</v>
      </c>
    </row>
    <row r="220" spans="56:73" x14ac:dyDescent="0.15">
      <c r="BD220" s="14">
        <v>214</v>
      </c>
      <c r="BE220" s="95">
        <f>求节点(节奏总纲!$E$4:$E$163,M$7:M$166,$BD220)</f>
        <v>277.19947597170784</v>
      </c>
      <c r="BF220" s="95">
        <f>求节点(节奏总纲!$E$4:$E$163,N$7:N$166,$BD220)</f>
        <v>16950.752681488062</v>
      </c>
      <c r="BG220" s="95">
        <f>求节点(节奏总纲!$E$4:$E$163,O$7:O$166,$BD220)</f>
        <v>16950.752681488062</v>
      </c>
      <c r="BH220" s="95">
        <f>求节点(节奏总纲!$E$4:$E$163,P$7:P$166,$BD220)</f>
        <v>2.5000000000000001E-2</v>
      </c>
      <c r="BI220" s="95">
        <f>求节点(节奏总纲!$E$4:$E$163,Q$7:Q$166,$BD220)</f>
        <v>2.5000000000000001E-2</v>
      </c>
      <c r="BJ220" s="95">
        <f>求节点(节奏总纲!$E$4:$E$163,T$7:T$166,$BD220)</f>
        <v>1.5824040639145907</v>
      </c>
      <c r="BK220" s="95">
        <f>求节点(节奏总纲!$E$4:$E$163,U$7:U$166,$BD220)</f>
        <v>17726495536.889591</v>
      </c>
      <c r="BM220" s="14">
        <v>214</v>
      </c>
      <c r="BN220" s="95">
        <f>求节点(节奏总纲!$E$4:$E$163,AF$7:AF$166,$BD220)</f>
        <v>277.19947597170784</v>
      </c>
      <c r="BO220" s="95">
        <f>求节点(节奏总纲!$E$4:$E$163,AG$7:AG$166,$BD220)</f>
        <v>885.19064537806582</v>
      </c>
      <c r="BP220" s="95">
        <f>求节点(节奏总纲!$E$4:$E$163,AH$7:AH$166,$BD220)</f>
        <v>885.19064537806582</v>
      </c>
      <c r="BQ220" s="95">
        <f>求节点(节奏总纲!$E$4:$E$163,AI$7:AI$166,$BD220)</f>
        <v>2.5000000000000001E-2</v>
      </c>
      <c r="BR220" s="95">
        <f>求节点(节奏总纲!$E$4:$E$163,AJ$7:AJ$166,$BD220)</f>
        <v>2.5000000000000001E-2</v>
      </c>
      <c r="BS220" s="95">
        <f>求节点(节奏总纲!$E$4:$E$163,AM$7:AM$166,$BD220)</f>
        <v>6945.5230910766677</v>
      </c>
      <c r="BT220" s="95">
        <f>求节点(节奏总纲!$E$4:$E$163,AN$7:AN$166,$BD220)</f>
        <v>2.0690376993572905</v>
      </c>
      <c r="BU220" s="95">
        <f>求节点(节奏总纲!$E$4:$E$163,AO$7:AO$166,$BD220)</f>
        <v>26369804313.105808</v>
      </c>
    </row>
    <row r="221" spans="56:73" x14ac:dyDescent="0.15">
      <c r="BD221" s="14">
        <v>215</v>
      </c>
      <c r="BE221" s="95">
        <f>求节点(节奏总纲!$E$4:$E$163,M$7:M$166,$BD221)</f>
        <v>277.47059246610365</v>
      </c>
      <c r="BF221" s="95">
        <f>求节点(节奏总纲!$E$4:$E$163,N$7:N$166,$BD221)</f>
        <v>16977.759594780269</v>
      </c>
      <c r="BG221" s="95">
        <f>求节点(节奏总纲!$E$4:$E$163,O$7:O$166,$BD221)</f>
        <v>16977.759594780269</v>
      </c>
      <c r="BH221" s="95">
        <f>求节点(节奏总纲!$E$4:$E$163,P$7:P$166,$BD221)</f>
        <v>2.5000000000000001E-2</v>
      </c>
      <c r="BI221" s="95">
        <f>求节点(节奏总纲!$E$4:$E$163,Q$7:Q$166,$BD221)</f>
        <v>2.5000000000000001E-2</v>
      </c>
      <c r="BJ221" s="95">
        <f>求节点(节奏总纲!$E$4:$E$163,T$7:T$166,$BD221)</f>
        <v>1.5842153597485937</v>
      </c>
      <c r="BK221" s="95">
        <f>求节点(节奏总纲!$E$4:$E$163,U$7:U$166,$BD221)</f>
        <v>17829852827.120419</v>
      </c>
      <c r="BM221" s="14">
        <v>215</v>
      </c>
      <c r="BN221" s="95">
        <f>求节点(节奏总纲!$E$4:$E$163,AF$7:AF$166,$BD221)</f>
        <v>277.47059246610365</v>
      </c>
      <c r="BO221" s="95">
        <f>求节点(节奏总纲!$E$4:$E$163,AG$7:AG$166,$BD221)</f>
        <v>886.03810212960479</v>
      </c>
      <c r="BP221" s="95">
        <f>求节点(节奏总纲!$E$4:$E$163,AH$7:AH$166,$BD221)</f>
        <v>886.03810212960479</v>
      </c>
      <c r="BQ221" s="95">
        <f>求节点(节奏总纲!$E$4:$E$163,AI$7:AI$166,$BD221)</f>
        <v>2.5000000000000001E-2</v>
      </c>
      <c r="BR221" s="95">
        <f>求节点(节奏总纲!$E$4:$E$163,AJ$7:AJ$166,$BD221)</f>
        <v>2.5000000000000001E-2</v>
      </c>
      <c r="BS221" s="95">
        <f>求节点(节奏总纲!$E$4:$E$163,AM$7:AM$166,$BD221)</f>
        <v>6950.087806505664</v>
      </c>
      <c r="BT221" s="95">
        <f>求节点(节奏总纲!$E$4:$E$163,AN$7:AN$166,$BD221)</f>
        <v>2.0744730670935412</v>
      </c>
      <c r="BU221" s="95">
        <f>求节点(节奏总纲!$E$4:$E$163,AO$7:AO$166,$BD221)</f>
        <v>26580640840.054893</v>
      </c>
    </row>
    <row r="222" spans="56:73" x14ac:dyDescent="0.15">
      <c r="BD222" s="14">
        <v>216</v>
      </c>
      <c r="BE222" s="95">
        <f>求节点(节奏总纲!$E$4:$E$163,M$7:M$166,$BD222)</f>
        <v>277.74170896049947</v>
      </c>
      <c r="BF222" s="95">
        <f>求节点(节奏总纲!$E$4:$E$163,N$7:N$166,$BD222)</f>
        <v>17004.766508072476</v>
      </c>
      <c r="BG222" s="95">
        <f>求节点(节奏总纲!$E$4:$E$163,O$7:O$166,$BD222)</f>
        <v>17004.766508072476</v>
      </c>
      <c r="BH222" s="95">
        <f>求节点(节奏总纲!$E$4:$E$163,P$7:P$166,$BD222)</f>
        <v>2.5000000000000001E-2</v>
      </c>
      <c r="BI222" s="95">
        <f>求节点(节奏总纲!$E$4:$E$163,Q$7:Q$166,$BD222)</f>
        <v>2.5000000000000001E-2</v>
      </c>
      <c r="BJ222" s="95">
        <f>求节点(节奏总纲!$E$4:$E$163,T$7:T$166,$BD222)</f>
        <v>1.5860266555825968</v>
      </c>
      <c r="BK222" s="95">
        <f>求节点(节奏总纲!$E$4:$E$163,U$7:U$166,$BD222)</f>
        <v>17933210117.351246</v>
      </c>
      <c r="BM222" s="14">
        <v>216</v>
      </c>
      <c r="BN222" s="95">
        <f>求节点(节奏总纲!$E$4:$E$163,AF$7:AF$166,$BD222)</f>
        <v>277.74170896049947</v>
      </c>
      <c r="BO222" s="95">
        <f>求节点(节奏总纲!$E$4:$E$163,AG$7:AG$166,$BD222)</f>
        <v>886.88555888114377</v>
      </c>
      <c r="BP222" s="95">
        <f>求节点(节奏总纲!$E$4:$E$163,AH$7:AH$166,$BD222)</f>
        <v>886.88555888114377</v>
      </c>
      <c r="BQ222" s="95">
        <f>求节点(节奏总纲!$E$4:$E$163,AI$7:AI$166,$BD222)</f>
        <v>2.5000000000000001E-2</v>
      </c>
      <c r="BR222" s="95">
        <f>求节点(节奏总纲!$E$4:$E$163,AJ$7:AJ$166,$BD222)</f>
        <v>2.5000000000000001E-2</v>
      </c>
      <c r="BS222" s="95">
        <f>求节点(节奏总纲!$E$4:$E$163,AM$7:AM$166,$BD222)</f>
        <v>6954.6525219346604</v>
      </c>
      <c r="BT222" s="95">
        <f>求节点(节奏总纲!$E$4:$E$163,AN$7:AN$166,$BD222)</f>
        <v>2.0799084348297923</v>
      </c>
      <c r="BU222" s="95">
        <f>求节点(节奏总纲!$E$4:$E$163,AO$7:AO$166,$BD222)</f>
        <v>26791477367.003979</v>
      </c>
    </row>
    <row r="223" spans="56:73" x14ac:dyDescent="0.15">
      <c r="BD223" s="14">
        <v>217</v>
      </c>
      <c r="BE223" s="95">
        <f>求节点(节奏总纲!$E$4:$E$163,M$7:M$166,$BD223)</f>
        <v>278.01282545489528</v>
      </c>
      <c r="BF223" s="95">
        <f>求节点(节奏总纲!$E$4:$E$163,N$7:N$166,$BD223)</f>
        <v>17031.773421364684</v>
      </c>
      <c r="BG223" s="95">
        <f>求节点(节奏总纲!$E$4:$E$163,O$7:O$166,$BD223)</f>
        <v>17031.773421364684</v>
      </c>
      <c r="BH223" s="95">
        <f>求节点(节奏总纲!$E$4:$E$163,P$7:P$166,$BD223)</f>
        <v>2.5000000000000001E-2</v>
      </c>
      <c r="BI223" s="95">
        <f>求节点(节奏总纲!$E$4:$E$163,Q$7:Q$166,$BD223)</f>
        <v>2.5000000000000001E-2</v>
      </c>
      <c r="BJ223" s="95">
        <f>求节点(节奏总纲!$E$4:$E$163,T$7:T$166,$BD223)</f>
        <v>1.5878379514165999</v>
      </c>
      <c r="BK223" s="95">
        <f>求节点(节奏总纲!$E$4:$E$163,U$7:U$166,$BD223)</f>
        <v>18036567407.582073</v>
      </c>
      <c r="BM223" s="14">
        <v>217</v>
      </c>
      <c r="BN223" s="95">
        <f>求节点(节奏总纲!$E$4:$E$163,AF$7:AF$166,$BD223)</f>
        <v>278.01282545489528</v>
      </c>
      <c r="BO223" s="95">
        <f>求节点(节奏总纲!$E$4:$E$163,AG$7:AG$166,$BD223)</f>
        <v>887.73301563268274</v>
      </c>
      <c r="BP223" s="95">
        <f>求节点(节奏总纲!$E$4:$E$163,AH$7:AH$166,$BD223)</f>
        <v>887.73301563268274</v>
      </c>
      <c r="BQ223" s="95">
        <f>求节点(节奏总纲!$E$4:$E$163,AI$7:AI$166,$BD223)</f>
        <v>2.5000000000000001E-2</v>
      </c>
      <c r="BR223" s="95">
        <f>求节点(节奏总纲!$E$4:$E$163,AJ$7:AJ$166,$BD223)</f>
        <v>2.5000000000000001E-2</v>
      </c>
      <c r="BS223" s="95">
        <f>求节点(节奏总纲!$E$4:$E$163,AM$7:AM$166,$BD223)</f>
        <v>6959.2172373636567</v>
      </c>
      <c r="BT223" s="95">
        <f>求节点(节奏总纲!$E$4:$E$163,AN$7:AN$166,$BD223)</f>
        <v>2.0853438025660429</v>
      </c>
      <c r="BU223" s="95">
        <f>求节点(节奏总纲!$E$4:$E$163,AO$7:AO$166,$BD223)</f>
        <v>27002313893.953068</v>
      </c>
    </row>
    <row r="224" spans="56:73" x14ac:dyDescent="0.15">
      <c r="BD224" s="14">
        <v>218</v>
      </c>
      <c r="BE224" s="95">
        <f>求节点(节奏总纲!$E$4:$E$163,M$7:M$166,$BD224)</f>
        <v>278.28394194929109</v>
      </c>
      <c r="BF224" s="95">
        <f>求节点(节奏总纲!$E$4:$E$163,N$7:N$166,$BD224)</f>
        <v>17058.780334656891</v>
      </c>
      <c r="BG224" s="95">
        <f>求节点(节奏总纲!$E$4:$E$163,O$7:O$166,$BD224)</f>
        <v>17058.780334656891</v>
      </c>
      <c r="BH224" s="95">
        <f>求节点(节奏总纲!$E$4:$E$163,P$7:P$166,$BD224)</f>
        <v>2.5000000000000001E-2</v>
      </c>
      <c r="BI224" s="95">
        <f>求节点(节奏总纲!$E$4:$E$163,Q$7:Q$166,$BD224)</f>
        <v>2.5000000000000001E-2</v>
      </c>
      <c r="BJ224" s="95">
        <f>求节点(节奏总纲!$E$4:$E$163,T$7:T$166,$BD224)</f>
        <v>1.589649247250603</v>
      </c>
      <c r="BK224" s="95">
        <f>求节点(节奏总纲!$E$4:$E$163,U$7:U$166,$BD224)</f>
        <v>18139924697.812904</v>
      </c>
      <c r="BM224" s="14">
        <v>218</v>
      </c>
      <c r="BN224" s="95">
        <f>求节点(节奏总纲!$E$4:$E$163,AF$7:AF$166,$BD224)</f>
        <v>278.28394194929109</v>
      </c>
      <c r="BO224" s="95">
        <f>求节点(节奏总纲!$E$4:$E$163,AG$7:AG$166,$BD224)</f>
        <v>888.58047238422159</v>
      </c>
      <c r="BP224" s="95">
        <f>求节点(节奏总纲!$E$4:$E$163,AH$7:AH$166,$BD224)</f>
        <v>888.58047238422159</v>
      </c>
      <c r="BQ224" s="95">
        <f>求节点(节奏总纲!$E$4:$E$163,AI$7:AI$166,$BD224)</f>
        <v>2.5000000000000001E-2</v>
      </c>
      <c r="BR224" s="95">
        <f>求节点(节奏总纲!$E$4:$E$163,AJ$7:AJ$166,$BD224)</f>
        <v>2.5000000000000001E-2</v>
      </c>
      <c r="BS224" s="95">
        <f>求节点(节奏总纲!$E$4:$E$163,AM$7:AM$166,$BD224)</f>
        <v>6963.7819527926522</v>
      </c>
      <c r="BT224" s="95">
        <f>求节点(节奏总纲!$E$4:$E$163,AN$7:AN$166,$BD224)</f>
        <v>2.090779170302294</v>
      </c>
      <c r="BU224" s="95">
        <f>求节点(节奏总纲!$E$4:$E$163,AO$7:AO$166,$BD224)</f>
        <v>27213150420.902153</v>
      </c>
    </row>
    <row r="225" spans="56:73" x14ac:dyDescent="0.15">
      <c r="BD225" s="14">
        <v>219</v>
      </c>
      <c r="BE225" s="95">
        <f>求节点(节奏总纲!$E$4:$E$163,M$7:M$166,$BD225)</f>
        <v>278.55505844368696</v>
      </c>
      <c r="BF225" s="95">
        <f>求节点(节奏总纲!$E$4:$E$163,N$7:N$166,$BD225)</f>
        <v>17085.787247949098</v>
      </c>
      <c r="BG225" s="95">
        <f>求节点(节奏总纲!$E$4:$E$163,O$7:O$166,$BD225)</f>
        <v>17085.787247949098</v>
      </c>
      <c r="BH225" s="95">
        <f>求节点(节奏总纲!$E$4:$E$163,P$7:P$166,$BD225)</f>
        <v>2.5000000000000001E-2</v>
      </c>
      <c r="BI225" s="95">
        <f>求节点(节奏总纲!$E$4:$E$163,Q$7:Q$166,$BD225)</f>
        <v>2.5000000000000001E-2</v>
      </c>
      <c r="BJ225" s="95">
        <f>求节点(节奏总纲!$E$4:$E$163,T$7:T$166,$BD225)</f>
        <v>1.591460543084606</v>
      </c>
      <c r="BK225" s="95">
        <f>求节点(节奏总纲!$E$4:$E$163,U$7:U$166,$BD225)</f>
        <v>18243281988.043732</v>
      </c>
      <c r="BM225" s="14">
        <v>219</v>
      </c>
      <c r="BN225" s="95">
        <f>求节点(节奏总纲!$E$4:$E$163,AF$7:AF$166,$BD225)</f>
        <v>278.55505844368696</v>
      </c>
      <c r="BO225" s="95">
        <f>求节点(节奏总纲!$E$4:$E$163,AG$7:AG$166,$BD225)</f>
        <v>889.42792913576056</v>
      </c>
      <c r="BP225" s="95">
        <f>求节点(节奏总纲!$E$4:$E$163,AH$7:AH$166,$BD225)</f>
        <v>889.42792913576056</v>
      </c>
      <c r="BQ225" s="95">
        <f>求节点(节奏总纲!$E$4:$E$163,AI$7:AI$166,$BD225)</f>
        <v>2.5000000000000001E-2</v>
      </c>
      <c r="BR225" s="95">
        <f>求节点(节奏总纲!$E$4:$E$163,AJ$7:AJ$166,$BD225)</f>
        <v>2.5000000000000001E-2</v>
      </c>
      <c r="BS225" s="95">
        <f>求节点(节奏总纲!$E$4:$E$163,AM$7:AM$166,$BD225)</f>
        <v>6968.3466682216485</v>
      </c>
      <c r="BT225" s="95">
        <f>求节点(节奏总纲!$E$4:$E$163,AN$7:AN$166,$BD225)</f>
        <v>2.0962145380385446</v>
      </c>
      <c r="BU225" s="95">
        <f>求节点(节奏总纲!$E$4:$E$163,AO$7:AO$166,$BD225)</f>
        <v>27423986947.851238</v>
      </c>
    </row>
    <row r="226" spans="56:73" x14ac:dyDescent="0.15">
      <c r="BD226" s="14">
        <v>220</v>
      </c>
      <c r="BE226" s="95">
        <f>求节点(节奏总纲!$E$4:$E$163,M$7:M$166,$BD226)</f>
        <v>278.82617493808277</v>
      </c>
      <c r="BF226" s="95">
        <f>求节点(节奏总纲!$E$4:$E$163,N$7:N$166,$BD226)</f>
        <v>17112.794161241305</v>
      </c>
      <c r="BG226" s="95">
        <f>求节点(节奏总纲!$E$4:$E$163,O$7:O$166,$BD226)</f>
        <v>17112.794161241305</v>
      </c>
      <c r="BH226" s="95">
        <f>求节点(节奏总纲!$E$4:$E$163,P$7:P$166,$BD226)</f>
        <v>2.5000000000000001E-2</v>
      </c>
      <c r="BI226" s="95">
        <f>求节点(节奏总纲!$E$4:$E$163,Q$7:Q$166,$BD226)</f>
        <v>2.5000000000000001E-2</v>
      </c>
      <c r="BJ226" s="95">
        <f>求节点(节奏总纲!$E$4:$E$163,T$7:T$166,$BD226)</f>
        <v>1.5932718389186091</v>
      </c>
      <c r="BK226" s="95">
        <f>求节点(节奏总纲!$E$4:$E$163,U$7:U$166,$BD226)</f>
        <v>18346639278.274559</v>
      </c>
      <c r="BM226" s="14">
        <v>220</v>
      </c>
      <c r="BN226" s="95">
        <f>求节点(节奏总纲!$E$4:$E$163,AF$7:AF$166,$BD226)</f>
        <v>278.82617493808277</v>
      </c>
      <c r="BO226" s="95">
        <f>求节点(节奏总纲!$E$4:$E$163,AG$7:AG$166,$BD226)</f>
        <v>890.27538588729954</v>
      </c>
      <c r="BP226" s="95">
        <f>求节点(节奏总纲!$E$4:$E$163,AH$7:AH$166,$BD226)</f>
        <v>890.27538588729954</v>
      </c>
      <c r="BQ226" s="95">
        <f>求节点(节奏总纲!$E$4:$E$163,AI$7:AI$166,$BD226)</f>
        <v>2.5000000000000001E-2</v>
      </c>
      <c r="BR226" s="95">
        <f>求节点(节奏总纲!$E$4:$E$163,AJ$7:AJ$166,$BD226)</f>
        <v>2.5000000000000001E-2</v>
      </c>
      <c r="BS226" s="95">
        <f>求节点(节奏总纲!$E$4:$E$163,AM$7:AM$166,$BD226)</f>
        <v>6972.9113836506449</v>
      </c>
      <c r="BT226" s="95">
        <f>求节点(节奏总纲!$E$4:$E$163,AN$7:AN$166,$BD226)</f>
        <v>2.1016499057747953</v>
      </c>
      <c r="BU226" s="95">
        <f>求节点(节奏总纲!$E$4:$E$163,AO$7:AO$166,$BD226)</f>
        <v>27634823474.800323</v>
      </c>
    </row>
    <row r="227" spans="56:73" x14ac:dyDescent="0.15">
      <c r="BD227" s="14">
        <v>221</v>
      </c>
      <c r="BE227" s="95">
        <f>求节点(节奏总纲!$E$4:$E$163,M$7:M$166,$BD227)</f>
        <v>279.09729143247858</v>
      </c>
      <c r="BF227" s="95">
        <f>求节点(节奏总纲!$E$4:$E$163,N$7:N$166,$BD227)</f>
        <v>17139.801074533512</v>
      </c>
      <c r="BG227" s="95">
        <f>求节点(节奏总纲!$E$4:$E$163,O$7:O$166,$BD227)</f>
        <v>17139.801074533512</v>
      </c>
      <c r="BH227" s="95">
        <f>求节点(节奏总纲!$E$4:$E$163,P$7:P$166,$BD227)</f>
        <v>2.5000000000000001E-2</v>
      </c>
      <c r="BI227" s="95">
        <f>求节点(节奏总纲!$E$4:$E$163,Q$7:Q$166,$BD227)</f>
        <v>2.5000000000000001E-2</v>
      </c>
      <c r="BJ227" s="95">
        <f>求节点(节奏总纲!$E$4:$E$163,T$7:T$166,$BD227)</f>
        <v>1.5950831347526122</v>
      </c>
      <c r="BK227" s="95">
        <f>求节点(节奏总纲!$E$4:$E$163,U$7:U$166,$BD227)</f>
        <v>18449996568.505386</v>
      </c>
      <c r="BM227" s="14">
        <v>221</v>
      </c>
      <c r="BN227" s="95">
        <f>求节点(节奏总纲!$E$4:$E$163,AF$7:AF$166,$BD227)</f>
        <v>279.09729143247858</v>
      </c>
      <c r="BO227" s="95">
        <f>求节点(节奏总纲!$E$4:$E$163,AG$7:AG$166,$BD227)</f>
        <v>891.12284263883851</v>
      </c>
      <c r="BP227" s="95">
        <f>求节点(节奏总纲!$E$4:$E$163,AH$7:AH$166,$BD227)</f>
        <v>891.12284263883851</v>
      </c>
      <c r="BQ227" s="95">
        <f>求节点(节奏总纲!$E$4:$E$163,AI$7:AI$166,$BD227)</f>
        <v>2.5000000000000001E-2</v>
      </c>
      <c r="BR227" s="95">
        <f>求节点(节奏总纲!$E$4:$E$163,AJ$7:AJ$166,$BD227)</f>
        <v>2.5000000000000001E-2</v>
      </c>
      <c r="BS227" s="95">
        <f>求节点(节奏总纲!$E$4:$E$163,AM$7:AM$166,$BD227)</f>
        <v>6977.4760990796412</v>
      </c>
      <c r="BT227" s="95">
        <f>求节点(节奏总纲!$E$4:$E$163,AN$7:AN$166,$BD227)</f>
        <v>2.1070852735110464</v>
      </c>
      <c r="BU227" s="95">
        <f>求节点(节奏总纲!$E$4:$E$163,AO$7:AO$166,$BD227)</f>
        <v>27845660001.749413</v>
      </c>
    </row>
    <row r="228" spans="56:73" x14ac:dyDescent="0.15">
      <c r="BD228" s="14">
        <v>222</v>
      </c>
      <c r="BE228" s="95">
        <f>求节点(节奏总纲!$E$4:$E$163,M$7:M$166,$BD228)</f>
        <v>279.38424595679055</v>
      </c>
      <c r="BF228" s="95">
        <f>求节点(节奏总纲!$E$4:$E$163,N$7:N$166,$BD228)</f>
        <v>17163.163986204589</v>
      </c>
      <c r="BG228" s="95">
        <f>求节点(节奏总纲!$E$4:$E$163,O$7:O$166,$BD228)</f>
        <v>17163.163986204589</v>
      </c>
      <c r="BH228" s="95">
        <f>求节点(节奏总纲!$E$4:$E$163,P$7:P$166,$BD228)</f>
        <v>2.5000000000000001E-2</v>
      </c>
      <c r="BI228" s="95">
        <f>求节点(节奏总纲!$E$4:$E$163,Q$7:Q$166,$BD228)</f>
        <v>2.5000000000000001E-2</v>
      </c>
      <c r="BJ228" s="95">
        <f>求节点(节奏总纲!$E$4:$E$163,T$7:T$166,$BD228)</f>
        <v>1.5974927299793402</v>
      </c>
      <c r="BK228" s="95">
        <f>求节点(节奏总纲!$E$4:$E$163,U$7:U$166,$BD228)</f>
        <v>18561957353.382946</v>
      </c>
      <c r="BM228" s="14">
        <v>222</v>
      </c>
      <c r="BN228" s="95">
        <f>求节点(节奏总纲!$E$4:$E$163,AF$7:AF$166,$BD228)</f>
        <v>279.38424595679055</v>
      </c>
      <c r="BO228" s="95">
        <f>求节点(节奏总纲!$E$4:$E$163,AG$7:AG$166,$BD228)</f>
        <v>891.97289414968361</v>
      </c>
      <c r="BP228" s="95">
        <f>求节点(节奏总纲!$E$4:$E$163,AH$7:AH$166,$BD228)</f>
        <v>891.97289414968361</v>
      </c>
      <c r="BQ228" s="95">
        <f>求节点(节奏总纲!$E$4:$E$163,AI$7:AI$166,$BD228)</f>
        <v>2.5000000000000001E-2</v>
      </c>
      <c r="BR228" s="95">
        <f>求节点(节奏总纲!$E$4:$E$163,AJ$7:AJ$166,$BD228)</f>
        <v>2.5000000000000001E-2</v>
      </c>
      <c r="BS228" s="95">
        <f>求节点(节奏总纲!$E$4:$E$163,AM$7:AM$166,$BD228)</f>
        <v>6981.714191950432</v>
      </c>
      <c r="BT228" s="95">
        <f>求节点(节奏总纲!$E$4:$E$163,AN$7:AN$166,$BD228)</f>
        <v>2.1143946162284153</v>
      </c>
      <c r="BU228" s="95">
        <f>求节点(节奏总纲!$E$4:$E$163,AO$7:AO$166,$BD228)</f>
        <v>28113066958.764126</v>
      </c>
    </row>
    <row r="229" spans="56:73" x14ac:dyDescent="0.15">
      <c r="BD229" s="14">
        <v>223</v>
      </c>
      <c r="BE229" s="95">
        <f>求节点(节奏总纲!$E$4:$E$163,M$7:M$166,$BD229)</f>
        <v>279.67267177349919</v>
      </c>
      <c r="BF229" s="95">
        <f>求节点(节奏总纲!$E$4:$E$163,N$7:N$166,$BD229)</f>
        <v>17186.188384063866</v>
      </c>
      <c r="BG229" s="95">
        <f>求节点(节奏总纲!$E$4:$E$163,O$7:O$166,$BD229)</f>
        <v>17186.188384063866</v>
      </c>
      <c r="BH229" s="95">
        <f>求节点(节奏总纲!$E$4:$E$163,P$7:P$166,$BD229)</f>
        <v>2.5000000000000001E-2</v>
      </c>
      <c r="BI229" s="95">
        <f>求节点(节奏总纲!$E$4:$E$163,Q$7:Q$166,$BD229)</f>
        <v>2.5000000000000001E-2</v>
      </c>
      <c r="BJ229" s="95">
        <f>求节点(节奏总纲!$E$4:$E$163,T$7:T$166,$BD229)</f>
        <v>1.5999579049310757</v>
      </c>
      <c r="BK229" s="95">
        <f>求节点(节奏总纲!$E$4:$E$163,U$7:U$166,$BD229)</f>
        <v>18674717370.003647</v>
      </c>
      <c r="BM229" s="14">
        <v>223</v>
      </c>
      <c r="BN229" s="95">
        <f>求节点(节奏总纲!$E$4:$E$163,AF$7:AF$166,$BD229)</f>
        <v>279.67267177349919</v>
      </c>
      <c r="BO229" s="95">
        <f>求节点(节奏总纲!$E$4:$E$163,AG$7:AG$166,$BD229)</f>
        <v>892.82318670374286</v>
      </c>
      <c r="BP229" s="95">
        <f>求节点(节奏总纲!$E$4:$E$163,AH$7:AH$166,$BD229)</f>
        <v>892.82318670374286</v>
      </c>
      <c r="BQ229" s="95">
        <f>求节点(节奏总纲!$E$4:$E$163,AI$7:AI$166,$BD229)</f>
        <v>2.5000000000000001E-2</v>
      </c>
      <c r="BR229" s="95">
        <f>求节点(节奏总纲!$E$4:$E$163,AJ$7:AJ$166,$BD229)</f>
        <v>2.5000000000000001E-2</v>
      </c>
      <c r="BS229" s="95">
        <f>求节点(节奏总纲!$E$4:$E$163,AM$7:AM$166,$BD229)</f>
        <v>6985.9219428349415</v>
      </c>
      <c r="BT229" s="95">
        <f>求节点(节奏总纲!$E$4:$E$163,AN$7:AN$166,$BD229)</f>
        <v>2.1218780440533198</v>
      </c>
      <c r="BU229" s="95">
        <f>求节点(节奏总纲!$E$4:$E$163,AO$7:AO$166,$BD229)</f>
        <v>28385729092.342316</v>
      </c>
    </row>
    <row r="230" spans="56:73" x14ac:dyDescent="0.15">
      <c r="BD230" s="14">
        <v>224</v>
      </c>
      <c r="BE230" s="95">
        <f>求节点(节奏总纲!$E$4:$E$163,M$7:M$166,$BD230)</f>
        <v>279.96109759020777</v>
      </c>
      <c r="BF230" s="95">
        <f>求节点(节奏总纲!$E$4:$E$163,N$7:N$166,$BD230)</f>
        <v>17209.212781923143</v>
      </c>
      <c r="BG230" s="95">
        <f>求节点(节奏总纲!$E$4:$E$163,O$7:O$166,$BD230)</f>
        <v>17209.212781923143</v>
      </c>
      <c r="BH230" s="95">
        <f>求节点(节奏总纲!$E$4:$E$163,P$7:P$166,$BD230)</f>
        <v>2.5000000000000001E-2</v>
      </c>
      <c r="BI230" s="95">
        <f>求节点(节奏总纲!$E$4:$E$163,Q$7:Q$166,$BD230)</f>
        <v>2.5000000000000001E-2</v>
      </c>
      <c r="BJ230" s="95">
        <f>求节点(节奏总纲!$E$4:$E$163,T$7:T$166,$BD230)</f>
        <v>1.602423079882811</v>
      </c>
      <c r="BK230" s="95">
        <f>求节点(节奏总纲!$E$4:$E$163,U$7:U$166,$BD230)</f>
        <v>18787477386.624348</v>
      </c>
      <c r="BM230" s="14">
        <v>224</v>
      </c>
      <c r="BN230" s="95">
        <f>求节点(节奏总纲!$E$4:$E$163,AF$7:AF$166,$BD230)</f>
        <v>279.96109759020777</v>
      </c>
      <c r="BO230" s="95">
        <f>求节点(节奏总纲!$E$4:$E$163,AG$7:AG$166,$BD230)</f>
        <v>893.67347925780211</v>
      </c>
      <c r="BP230" s="95">
        <f>求节点(节奏总纲!$E$4:$E$163,AH$7:AH$166,$BD230)</f>
        <v>893.67347925780211</v>
      </c>
      <c r="BQ230" s="95">
        <f>求节点(节奏总纲!$E$4:$E$163,AI$7:AI$166,$BD230)</f>
        <v>2.5000000000000001E-2</v>
      </c>
      <c r="BR230" s="95">
        <f>求节点(节奏总纲!$E$4:$E$163,AJ$7:AJ$166,$BD230)</f>
        <v>2.5000000000000001E-2</v>
      </c>
      <c r="BS230" s="95">
        <f>求节点(节奏总纲!$E$4:$E$163,AM$7:AM$166,$BD230)</f>
        <v>6990.1296937194511</v>
      </c>
      <c r="BT230" s="95">
        <f>求节点(节奏总纲!$E$4:$E$163,AN$7:AN$166,$BD230)</f>
        <v>2.1293614718782239</v>
      </c>
      <c r="BU230" s="95">
        <f>求节点(节奏总纲!$E$4:$E$163,AO$7:AO$166,$BD230)</f>
        <v>28658391225.920502</v>
      </c>
    </row>
    <row r="231" spans="56:73" x14ac:dyDescent="0.15">
      <c r="BD231" s="14">
        <v>225</v>
      </c>
      <c r="BE231" s="95">
        <f>求节点(节奏总纲!$E$4:$E$163,M$7:M$166,$BD231)</f>
        <v>280.24952340691635</v>
      </c>
      <c r="BF231" s="95">
        <f>求节点(节奏总纲!$E$4:$E$163,N$7:N$166,$BD231)</f>
        <v>17232.23717978242</v>
      </c>
      <c r="BG231" s="95">
        <f>求节点(节奏总纲!$E$4:$E$163,O$7:O$166,$BD231)</f>
        <v>17232.23717978242</v>
      </c>
      <c r="BH231" s="95">
        <f>求节点(节奏总纲!$E$4:$E$163,P$7:P$166,$BD231)</f>
        <v>2.5000000000000001E-2</v>
      </c>
      <c r="BI231" s="95">
        <f>求节点(节奏总纲!$E$4:$E$163,Q$7:Q$166,$BD231)</f>
        <v>2.5000000000000001E-2</v>
      </c>
      <c r="BJ231" s="95">
        <f>求节点(节奏总纲!$E$4:$E$163,T$7:T$166,$BD231)</f>
        <v>1.6048882548345462</v>
      </c>
      <c r="BK231" s="95">
        <f>求节点(节奏总纲!$E$4:$E$163,U$7:U$166,$BD231)</f>
        <v>18900237403.245049</v>
      </c>
      <c r="BM231" s="14">
        <v>225</v>
      </c>
      <c r="BN231" s="95">
        <f>求节点(节奏总纲!$E$4:$E$163,AF$7:AF$166,$BD231)</f>
        <v>280.24952340691635</v>
      </c>
      <c r="BO231" s="95">
        <f>求节点(节奏总纲!$E$4:$E$163,AG$7:AG$166,$BD231)</f>
        <v>894.52377181186148</v>
      </c>
      <c r="BP231" s="95">
        <f>求节点(节奏总纲!$E$4:$E$163,AH$7:AH$166,$BD231)</f>
        <v>894.52377181186148</v>
      </c>
      <c r="BQ231" s="95">
        <f>求节点(节奏总纲!$E$4:$E$163,AI$7:AI$166,$BD231)</f>
        <v>2.5000000000000001E-2</v>
      </c>
      <c r="BR231" s="95">
        <f>求节点(节奏总纲!$E$4:$E$163,AJ$7:AJ$166,$BD231)</f>
        <v>2.5000000000000001E-2</v>
      </c>
      <c r="BS231" s="95">
        <f>求节点(节奏总纲!$E$4:$E$163,AM$7:AM$166,$BD231)</f>
        <v>6994.3374446039616</v>
      </c>
      <c r="BT231" s="95">
        <f>求节点(节奏总纲!$E$4:$E$163,AN$7:AN$166,$BD231)</f>
        <v>2.1368448997031284</v>
      </c>
      <c r="BU231" s="95">
        <f>求节点(节奏总纲!$E$4:$E$163,AO$7:AO$166,$BD231)</f>
        <v>28931053359.498692</v>
      </c>
    </row>
    <row r="232" spans="56:73" x14ac:dyDescent="0.15">
      <c r="BD232" s="14">
        <v>226</v>
      </c>
      <c r="BE232" s="95">
        <f>求节点(节奏总纲!$E$4:$E$163,M$7:M$166,$BD232)</f>
        <v>280.53794922362499</v>
      </c>
      <c r="BF232" s="95">
        <f>求节点(节奏总纲!$E$4:$E$163,N$7:N$166,$BD232)</f>
        <v>17255.261577641697</v>
      </c>
      <c r="BG232" s="95">
        <f>求节点(节奏总纲!$E$4:$E$163,O$7:O$166,$BD232)</f>
        <v>17255.261577641697</v>
      </c>
      <c r="BH232" s="95">
        <f>求节点(节奏总纲!$E$4:$E$163,P$7:P$166,$BD232)</f>
        <v>2.5000000000000001E-2</v>
      </c>
      <c r="BI232" s="95">
        <f>求节点(节奏总纲!$E$4:$E$163,Q$7:Q$166,$BD232)</f>
        <v>2.5000000000000001E-2</v>
      </c>
      <c r="BJ232" s="95">
        <f>求节点(节奏总纲!$E$4:$E$163,T$7:T$166,$BD232)</f>
        <v>1.6073534297862817</v>
      </c>
      <c r="BK232" s="95">
        <f>求节点(节奏总纲!$E$4:$E$163,U$7:U$166,$BD232)</f>
        <v>19012997419.865749</v>
      </c>
      <c r="BM232" s="14">
        <v>226</v>
      </c>
      <c r="BN232" s="95">
        <f>求节点(节奏总纲!$E$4:$E$163,AF$7:AF$166,$BD232)</f>
        <v>280.53794922362499</v>
      </c>
      <c r="BO232" s="95">
        <f>求节点(节奏总纲!$E$4:$E$163,AG$7:AG$166,$BD232)</f>
        <v>895.37406436592073</v>
      </c>
      <c r="BP232" s="95">
        <f>求节点(节奏总纲!$E$4:$E$163,AH$7:AH$166,$BD232)</f>
        <v>895.37406436592073</v>
      </c>
      <c r="BQ232" s="95">
        <f>求节点(节奏总纲!$E$4:$E$163,AI$7:AI$166,$BD232)</f>
        <v>2.5000000000000001E-2</v>
      </c>
      <c r="BR232" s="95">
        <f>求节点(节奏总纲!$E$4:$E$163,AJ$7:AJ$166,$BD232)</f>
        <v>2.5000000000000001E-2</v>
      </c>
      <c r="BS232" s="95">
        <f>求节点(节奏总纲!$E$4:$E$163,AM$7:AM$166,$BD232)</f>
        <v>6998.5451954884711</v>
      </c>
      <c r="BT232" s="95">
        <f>求节点(节奏总纲!$E$4:$E$163,AN$7:AN$166,$BD232)</f>
        <v>2.1443283275280329</v>
      </c>
      <c r="BU232" s="95">
        <f>求节点(节奏总纲!$E$4:$E$163,AO$7:AO$166,$BD232)</f>
        <v>29203715493.076881</v>
      </c>
    </row>
    <row r="233" spans="56:73" x14ac:dyDescent="0.15">
      <c r="BD233" s="14">
        <v>227</v>
      </c>
      <c r="BE233" s="95">
        <f>求节点(节奏总纲!$E$4:$E$163,M$7:M$166,$BD233)</f>
        <v>280.82637504033357</v>
      </c>
      <c r="BF233" s="95">
        <f>求节点(节奏总纲!$E$4:$E$163,N$7:N$166,$BD233)</f>
        <v>17278.285975500974</v>
      </c>
      <c r="BG233" s="95">
        <f>求节点(节奏总纲!$E$4:$E$163,O$7:O$166,$BD233)</f>
        <v>17278.285975500974</v>
      </c>
      <c r="BH233" s="95">
        <f>求节点(节奏总纲!$E$4:$E$163,P$7:P$166,$BD233)</f>
        <v>2.5000000000000001E-2</v>
      </c>
      <c r="BI233" s="95">
        <f>求节点(节奏总纲!$E$4:$E$163,Q$7:Q$166,$BD233)</f>
        <v>2.5000000000000001E-2</v>
      </c>
      <c r="BJ233" s="95">
        <f>求节点(节奏总纲!$E$4:$E$163,T$7:T$166,$BD233)</f>
        <v>1.609818604738017</v>
      </c>
      <c r="BK233" s="95">
        <f>求节点(节奏总纲!$E$4:$E$163,U$7:U$166,$BD233)</f>
        <v>19125757436.48645</v>
      </c>
      <c r="BM233" s="14">
        <v>227</v>
      </c>
      <c r="BN233" s="95">
        <f>求节点(节奏总纲!$E$4:$E$163,AF$7:AF$166,$BD233)</f>
        <v>280.82637504033357</v>
      </c>
      <c r="BO233" s="95">
        <f>求节点(节奏总纲!$E$4:$E$163,AG$7:AG$166,$BD233)</f>
        <v>896.22435691997998</v>
      </c>
      <c r="BP233" s="95">
        <f>求节点(节奏总纲!$E$4:$E$163,AH$7:AH$166,$BD233)</f>
        <v>896.22435691997998</v>
      </c>
      <c r="BQ233" s="95">
        <f>求节点(节奏总纲!$E$4:$E$163,AI$7:AI$166,$BD233)</f>
        <v>2.5000000000000001E-2</v>
      </c>
      <c r="BR233" s="95">
        <f>求节点(节奏总纲!$E$4:$E$163,AJ$7:AJ$166,$BD233)</f>
        <v>2.5000000000000001E-2</v>
      </c>
      <c r="BS233" s="95">
        <f>求节点(节奏总纲!$E$4:$E$163,AM$7:AM$166,$BD233)</f>
        <v>7002.7529463729807</v>
      </c>
      <c r="BT233" s="95">
        <f>求节点(节奏总纲!$E$4:$E$163,AN$7:AN$166,$BD233)</f>
        <v>2.1518117553529374</v>
      </c>
      <c r="BU233" s="95">
        <f>求节点(节奏总纲!$E$4:$E$163,AO$7:AO$166,$BD233)</f>
        <v>29476377626.655067</v>
      </c>
    </row>
    <row r="234" spans="56:73" x14ac:dyDescent="0.15">
      <c r="BD234" s="14">
        <v>228</v>
      </c>
      <c r="BE234" s="95">
        <f>求节点(节奏总纲!$E$4:$E$163,M$7:M$166,$BD234)</f>
        <v>281.11480085704216</v>
      </c>
      <c r="BF234" s="95">
        <f>求节点(节奏总纲!$E$4:$E$163,N$7:N$166,$BD234)</f>
        <v>17301.310373360255</v>
      </c>
      <c r="BG234" s="95">
        <f>求节点(节奏总纲!$E$4:$E$163,O$7:O$166,$BD234)</f>
        <v>17301.310373360255</v>
      </c>
      <c r="BH234" s="95">
        <f>求节点(节奏总纲!$E$4:$E$163,P$7:P$166,$BD234)</f>
        <v>2.5000000000000001E-2</v>
      </c>
      <c r="BI234" s="95">
        <f>求节点(节奏总纲!$E$4:$E$163,Q$7:Q$166,$BD234)</f>
        <v>2.5000000000000001E-2</v>
      </c>
      <c r="BJ234" s="95">
        <f>求节点(节奏总纲!$E$4:$E$163,T$7:T$166,$BD234)</f>
        <v>1.6122837796897524</v>
      </c>
      <c r="BK234" s="95">
        <f>求节点(节奏总纲!$E$4:$E$163,U$7:U$166,$BD234)</f>
        <v>19238517453.107151</v>
      </c>
      <c r="BM234" s="14">
        <v>228</v>
      </c>
      <c r="BN234" s="95">
        <f>求节点(节奏总纲!$E$4:$E$163,AF$7:AF$166,$BD234)</f>
        <v>281.11480085704216</v>
      </c>
      <c r="BO234" s="95">
        <f>求节点(节奏总纲!$E$4:$E$163,AG$7:AG$166,$BD234)</f>
        <v>897.07464947403935</v>
      </c>
      <c r="BP234" s="95">
        <f>求节点(节奏总纲!$E$4:$E$163,AH$7:AH$166,$BD234)</f>
        <v>897.07464947403935</v>
      </c>
      <c r="BQ234" s="95">
        <f>求节点(节奏总纲!$E$4:$E$163,AI$7:AI$166,$BD234)</f>
        <v>2.5000000000000001E-2</v>
      </c>
      <c r="BR234" s="95">
        <f>求节点(节奏总纲!$E$4:$E$163,AJ$7:AJ$166,$BD234)</f>
        <v>2.5000000000000001E-2</v>
      </c>
      <c r="BS234" s="95">
        <f>求节点(节奏总纲!$E$4:$E$163,AM$7:AM$166,$BD234)</f>
        <v>7006.9606972574902</v>
      </c>
      <c r="BT234" s="95">
        <f>求节点(节奏总纲!$E$4:$E$163,AN$7:AN$166,$BD234)</f>
        <v>2.159295183177842</v>
      </c>
      <c r="BU234" s="95">
        <f>求节点(节奏总纲!$E$4:$E$163,AO$7:AO$166,$BD234)</f>
        <v>29749039760.233257</v>
      </c>
    </row>
    <row r="235" spans="56:73" x14ac:dyDescent="0.15">
      <c r="BD235" s="14">
        <v>229</v>
      </c>
      <c r="BE235" s="95">
        <f>求节点(节奏总纲!$E$4:$E$163,M$7:M$166,$BD235)</f>
        <v>281.40322667375079</v>
      </c>
      <c r="BF235" s="95">
        <f>求节点(节奏总纲!$E$4:$E$163,N$7:N$166,$BD235)</f>
        <v>17324.334771219532</v>
      </c>
      <c r="BG235" s="95">
        <f>求节点(节奏总纲!$E$4:$E$163,O$7:O$166,$BD235)</f>
        <v>17324.334771219532</v>
      </c>
      <c r="BH235" s="95">
        <f>求节点(节奏总纲!$E$4:$E$163,P$7:P$166,$BD235)</f>
        <v>2.5000000000000001E-2</v>
      </c>
      <c r="BI235" s="95">
        <f>求节点(节奏总纲!$E$4:$E$163,Q$7:Q$166,$BD235)</f>
        <v>2.5000000000000001E-2</v>
      </c>
      <c r="BJ235" s="95">
        <f>求节点(节奏总纲!$E$4:$E$163,T$7:T$166,$BD235)</f>
        <v>1.6147489546414877</v>
      </c>
      <c r="BK235" s="95">
        <f>求节点(节奏总纲!$E$4:$E$163,U$7:U$166,$BD235)</f>
        <v>19351277469.727852</v>
      </c>
      <c r="BM235" s="14">
        <v>229</v>
      </c>
      <c r="BN235" s="95">
        <f>求节点(节奏总纲!$E$4:$E$163,AF$7:AF$166,$BD235)</f>
        <v>281.40322667375079</v>
      </c>
      <c r="BO235" s="95">
        <f>求节点(节奏总纲!$E$4:$E$163,AG$7:AG$166,$BD235)</f>
        <v>897.9249420280986</v>
      </c>
      <c r="BP235" s="95">
        <f>求节点(节奏总纲!$E$4:$E$163,AH$7:AH$166,$BD235)</f>
        <v>897.9249420280986</v>
      </c>
      <c r="BQ235" s="95">
        <f>求节点(节奏总纲!$E$4:$E$163,AI$7:AI$166,$BD235)</f>
        <v>2.5000000000000001E-2</v>
      </c>
      <c r="BR235" s="95">
        <f>求节点(节奏总纲!$E$4:$E$163,AJ$7:AJ$166,$BD235)</f>
        <v>2.5000000000000001E-2</v>
      </c>
      <c r="BS235" s="95">
        <f>求节点(节奏总纲!$E$4:$E$163,AM$7:AM$166,$BD235)</f>
        <v>7011.1684481419998</v>
      </c>
      <c r="BT235" s="95">
        <f>求节点(节奏总纲!$E$4:$E$163,AN$7:AN$166,$BD235)</f>
        <v>2.1667786110027465</v>
      </c>
      <c r="BU235" s="95">
        <f>求节点(节奏总纲!$E$4:$E$163,AO$7:AO$166,$BD235)</f>
        <v>30021701893.811447</v>
      </c>
    </row>
    <row r="236" spans="56:73" x14ac:dyDescent="0.15">
      <c r="BD236" s="14">
        <v>230</v>
      </c>
      <c r="BE236" s="95">
        <f>求节点(节奏总纲!$E$4:$E$163,M$7:M$166,$BD236)</f>
        <v>281.69165249045938</v>
      </c>
      <c r="BF236" s="95">
        <f>求节点(节奏总纲!$E$4:$E$163,N$7:N$166,$BD236)</f>
        <v>17347.359169078809</v>
      </c>
      <c r="BG236" s="95">
        <f>求节点(节奏总纲!$E$4:$E$163,O$7:O$166,$BD236)</f>
        <v>17347.359169078809</v>
      </c>
      <c r="BH236" s="95">
        <f>求节点(节奏总纲!$E$4:$E$163,P$7:P$166,$BD236)</f>
        <v>2.5000000000000001E-2</v>
      </c>
      <c r="BI236" s="95">
        <f>求节点(节奏总纲!$E$4:$E$163,Q$7:Q$166,$BD236)</f>
        <v>2.5000000000000001E-2</v>
      </c>
      <c r="BJ236" s="95">
        <f>求节点(节奏总纲!$E$4:$E$163,T$7:T$166,$BD236)</f>
        <v>1.6172141295932232</v>
      </c>
      <c r="BK236" s="95">
        <f>求节点(节奏总纲!$E$4:$E$163,U$7:U$166,$BD236)</f>
        <v>19464037486.348553</v>
      </c>
      <c r="BM236" s="14">
        <v>230</v>
      </c>
      <c r="BN236" s="95">
        <f>求节点(节奏总纲!$E$4:$E$163,AF$7:AF$166,$BD236)</f>
        <v>281.69165249045938</v>
      </c>
      <c r="BO236" s="95">
        <f>求节点(节奏总纲!$E$4:$E$163,AG$7:AG$166,$BD236)</f>
        <v>898.77523458215785</v>
      </c>
      <c r="BP236" s="95">
        <f>求节点(节奏总纲!$E$4:$E$163,AH$7:AH$166,$BD236)</f>
        <v>898.77523458215785</v>
      </c>
      <c r="BQ236" s="95">
        <f>求节点(节奏总纲!$E$4:$E$163,AI$7:AI$166,$BD236)</f>
        <v>2.5000000000000001E-2</v>
      </c>
      <c r="BR236" s="95">
        <f>求节点(节奏总纲!$E$4:$E$163,AJ$7:AJ$166,$BD236)</f>
        <v>2.5000000000000001E-2</v>
      </c>
      <c r="BS236" s="95">
        <f>求节点(节奏总纲!$E$4:$E$163,AM$7:AM$166,$BD236)</f>
        <v>7015.3761990265093</v>
      </c>
      <c r="BT236" s="95">
        <f>求节点(节奏总纲!$E$4:$E$163,AN$7:AN$166,$BD236)</f>
        <v>2.1742620388276506</v>
      </c>
      <c r="BU236" s="95">
        <f>求节点(节奏总纲!$E$4:$E$163,AO$7:AO$166,$BD236)</f>
        <v>30294364027.389633</v>
      </c>
    </row>
    <row r="237" spans="56:73" x14ac:dyDescent="0.15">
      <c r="BD237" s="14">
        <v>231</v>
      </c>
      <c r="BE237" s="95">
        <f>求节点(节奏总纲!$E$4:$E$163,M$7:M$166,$BD237)</f>
        <v>281.98007830716796</v>
      </c>
      <c r="BF237" s="95">
        <f>求节点(节奏总纲!$E$4:$E$163,N$7:N$166,$BD237)</f>
        <v>17370.383566938086</v>
      </c>
      <c r="BG237" s="95">
        <f>求节点(节奏总纲!$E$4:$E$163,O$7:O$166,$BD237)</f>
        <v>17370.383566938086</v>
      </c>
      <c r="BH237" s="95">
        <f>求节点(节奏总纲!$E$4:$E$163,P$7:P$166,$BD237)</f>
        <v>2.5000000000000001E-2</v>
      </c>
      <c r="BI237" s="95">
        <f>求节点(节奏总纲!$E$4:$E$163,Q$7:Q$166,$BD237)</f>
        <v>2.5000000000000001E-2</v>
      </c>
      <c r="BJ237" s="95">
        <f>求节点(节奏总纲!$E$4:$E$163,T$7:T$166,$BD237)</f>
        <v>1.6196793045449585</v>
      </c>
      <c r="BK237" s="95">
        <f>求节点(节奏总纲!$E$4:$E$163,U$7:U$166,$BD237)</f>
        <v>19576797502.969254</v>
      </c>
      <c r="BM237" s="14">
        <v>231</v>
      </c>
      <c r="BN237" s="95">
        <f>求节点(节奏总纲!$E$4:$E$163,AF$7:AF$166,$BD237)</f>
        <v>281.98007830716796</v>
      </c>
      <c r="BO237" s="95">
        <f>求节点(节奏总纲!$E$4:$E$163,AG$7:AG$166,$BD237)</f>
        <v>899.62552713621722</v>
      </c>
      <c r="BP237" s="95">
        <f>求节点(节奏总纲!$E$4:$E$163,AH$7:AH$166,$BD237)</f>
        <v>899.62552713621722</v>
      </c>
      <c r="BQ237" s="95">
        <f>求节点(节奏总纲!$E$4:$E$163,AI$7:AI$166,$BD237)</f>
        <v>2.5000000000000001E-2</v>
      </c>
      <c r="BR237" s="95">
        <f>求节点(节奏总纲!$E$4:$E$163,AJ$7:AJ$166,$BD237)</f>
        <v>2.5000000000000001E-2</v>
      </c>
      <c r="BS237" s="95">
        <f>求节点(节奏总纲!$E$4:$E$163,AM$7:AM$166,$BD237)</f>
        <v>7019.5839499110189</v>
      </c>
      <c r="BT237" s="95">
        <f>求节点(节奏总纲!$E$4:$E$163,AN$7:AN$166,$BD237)</f>
        <v>2.1817454666525551</v>
      </c>
      <c r="BU237" s="95">
        <f>求节点(节奏总纲!$E$4:$E$163,AO$7:AO$166,$BD237)</f>
        <v>30567026160.967823</v>
      </c>
    </row>
    <row r="238" spans="56:73" x14ac:dyDescent="0.15">
      <c r="BD238" s="14">
        <v>232</v>
      </c>
      <c r="BE238" s="95">
        <f>求节点(节奏总纲!$E$4:$E$163,M$7:M$166,$BD238)</f>
        <v>282.26850412387654</v>
      </c>
      <c r="BF238" s="95">
        <f>求节点(节奏总纲!$E$4:$E$163,N$7:N$166,$BD238)</f>
        <v>17393.407964797363</v>
      </c>
      <c r="BG238" s="95">
        <f>求节点(节奏总纲!$E$4:$E$163,O$7:O$166,$BD238)</f>
        <v>17393.407964797363</v>
      </c>
      <c r="BH238" s="95">
        <f>求节点(节奏总纲!$E$4:$E$163,P$7:P$166,$BD238)</f>
        <v>2.5000000000000001E-2</v>
      </c>
      <c r="BI238" s="95">
        <f>求节点(节奏总纲!$E$4:$E$163,Q$7:Q$166,$BD238)</f>
        <v>2.5000000000000001E-2</v>
      </c>
      <c r="BJ238" s="95">
        <f>求节点(节奏总纲!$E$4:$E$163,T$7:T$166,$BD238)</f>
        <v>1.6221444794966939</v>
      </c>
      <c r="BK238" s="95">
        <f>求节点(节奏总纲!$E$4:$E$163,U$7:U$166,$BD238)</f>
        <v>19689557519.589951</v>
      </c>
      <c r="BM238" s="14">
        <v>232</v>
      </c>
      <c r="BN238" s="95">
        <f>求节点(节奏总纲!$E$4:$E$163,AF$7:AF$166,$BD238)</f>
        <v>282.26850412387654</v>
      </c>
      <c r="BO238" s="95">
        <f>求节点(节奏总纲!$E$4:$E$163,AG$7:AG$166,$BD238)</f>
        <v>900.47581969027647</v>
      </c>
      <c r="BP238" s="95">
        <f>求节点(节奏总纲!$E$4:$E$163,AH$7:AH$166,$BD238)</f>
        <v>900.47581969027647</v>
      </c>
      <c r="BQ238" s="95">
        <f>求节点(节奏总纲!$E$4:$E$163,AI$7:AI$166,$BD238)</f>
        <v>2.5000000000000001E-2</v>
      </c>
      <c r="BR238" s="95">
        <f>求节点(节奏总纲!$E$4:$E$163,AJ$7:AJ$166,$BD238)</f>
        <v>2.5000000000000001E-2</v>
      </c>
      <c r="BS238" s="95">
        <f>求节点(节奏总纲!$E$4:$E$163,AM$7:AM$166,$BD238)</f>
        <v>7023.7917007955284</v>
      </c>
      <c r="BT238" s="95">
        <f>求节点(节奏总纲!$E$4:$E$163,AN$7:AN$166,$BD238)</f>
        <v>2.1892288944774596</v>
      </c>
      <c r="BU238" s="95">
        <f>求节点(节奏总纲!$E$4:$E$163,AO$7:AO$166,$BD238)</f>
        <v>30839688294.546013</v>
      </c>
    </row>
    <row r="239" spans="56:73" x14ac:dyDescent="0.15">
      <c r="BD239" s="14">
        <v>233</v>
      </c>
      <c r="BE239" s="95">
        <f>求节点(节奏总纲!$E$4:$E$163,M$7:M$166,$BD239)</f>
        <v>282.55692994058518</v>
      </c>
      <c r="BF239" s="95">
        <f>求节点(节奏总纲!$E$4:$E$163,N$7:N$166,$BD239)</f>
        <v>17416.43236265664</v>
      </c>
      <c r="BG239" s="95">
        <f>求节点(节奏总纲!$E$4:$E$163,O$7:O$166,$BD239)</f>
        <v>17416.43236265664</v>
      </c>
      <c r="BH239" s="95">
        <f>求节点(节奏总纲!$E$4:$E$163,P$7:P$166,$BD239)</f>
        <v>2.5000000000000001E-2</v>
      </c>
      <c r="BI239" s="95">
        <f>求节点(节奏总纲!$E$4:$E$163,Q$7:Q$166,$BD239)</f>
        <v>2.5000000000000001E-2</v>
      </c>
      <c r="BJ239" s="95">
        <f>求节点(节奏总纲!$E$4:$E$163,T$7:T$166,$BD239)</f>
        <v>1.6246096544484292</v>
      </c>
      <c r="BK239" s="95">
        <f>求节点(节奏总纲!$E$4:$E$163,U$7:U$166,$BD239)</f>
        <v>19802317536.210651</v>
      </c>
      <c r="BM239" s="14">
        <v>233</v>
      </c>
      <c r="BN239" s="95">
        <f>求节点(节奏总纲!$E$4:$E$163,AF$7:AF$166,$BD239)</f>
        <v>282.55692994058518</v>
      </c>
      <c r="BO239" s="95">
        <f>求节点(节奏总纲!$E$4:$E$163,AG$7:AG$166,$BD239)</f>
        <v>901.32611224433572</v>
      </c>
      <c r="BP239" s="95">
        <f>求节点(节奏总纲!$E$4:$E$163,AH$7:AH$166,$BD239)</f>
        <v>901.32611224433572</v>
      </c>
      <c r="BQ239" s="95">
        <f>求节点(节奏总纲!$E$4:$E$163,AI$7:AI$166,$BD239)</f>
        <v>2.5000000000000001E-2</v>
      </c>
      <c r="BR239" s="95">
        <f>求节点(节奏总纲!$E$4:$E$163,AJ$7:AJ$166,$BD239)</f>
        <v>2.5000000000000001E-2</v>
      </c>
      <c r="BS239" s="95">
        <f>求节点(节奏总纲!$E$4:$E$163,AM$7:AM$166,$BD239)</f>
        <v>7027.999451680038</v>
      </c>
      <c r="BT239" s="95">
        <f>求节点(节奏总纲!$E$4:$E$163,AN$7:AN$166,$BD239)</f>
        <v>2.1967123223023641</v>
      </c>
      <c r="BU239" s="95">
        <f>求节点(节奏总纲!$E$4:$E$163,AO$7:AO$166,$BD239)</f>
        <v>31112350428.124203</v>
      </c>
    </row>
    <row r="240" spans="56:73" x14ac:dyDescent="0.15">
      <c r="BD240" s="14">
        <v>234</v>
      </c>
      <c r="BE240" s="95">
        <f>求节点(节奏总纲!$E$4:$E$163,M$7:M$166,$BD240)</f>
        <v>282.84535575729376</v>
      </c>
      <c r="BF240" s="95">
        <f>求节点(节奏总纲!$E$4:$E$163,N$7:N$166,$BD240)</f>
        <v>17439.456760515917</v>
      </c>
      <c r="BG240" s="95">
        <f>求节点(节奏总纲!$E$4:$E$163,O$7:O$166,$BD240)</f>
        <v>17439.456760515917</v>
      </c>
      <c r="BH240" s="95">
        <f>求节点(节奏总纲!$E$4:$E$163,P$7:P$166,$BD240)</f>
        <v>2.5000000000000001E-2</v>
      </c>
      <c r="BI240" s="95">
        <f>求节点(节奏总纲!$E$4:$E$163,Q$7:Q$166,$BD240)</f>
        <v>2.5000000000000001E-2</v>
      </c>
      <c r="BJ240" s="95">
        <f>求节点(节奏总纲!$E$4:$E$163,T$7:T$166,$BD240)</f>
        <v>1.6270748294001645</v>
      </c>
      <c r="BK240" s="95">
        <f>求节点(节奏总纲!$E$4:$E$163,U$7:U$166,$BD240)</f>
        <v>19915077552.831352</v>
      </c>
      <c r="BM240" s="14">
        <v>234</v>
      </c>
      <c r="BN240" s="95">
        <f>求节点(节奏总纲!$E$4:$E$163,AF$7:AF$166,$BD240)</f>
        <v>282.84535575729376</v>
      </c>
      <c r="BO240" s="95">
        <f>求节点(节奏总纲!$E$4:$E$163,AG$7:AG$166,$BD240)</f>
        <v>902.17640479839508</v>
      </c>
      <c r="BP240" s="95">
        <f>求节点(节奏总纲!$E$4:$E$163,AH$7:AH$166,$BD240)</f>
        <v>902.17640479839508</v>
      </c>
      <c r="BQ240" s="95">
        <f>求节点(节奏总纲!$E$4:$E$163,AI$7:AI$166,$BD240)</f>
        <v>2.5000000000000001E-2</v>
      </c>
      <c r="BR240" s="95">
        <f>求节点(节奏总纲!$E$4:$E$163,AJ$7:AJ$166,$BD240)</f>
        <v>2.5000000000000001E-2</v>
      </c>
      <c r="BS240" s="95">
        <f>求节点(节奏总纲!$E$4:$E$163,AM$7:AM$166,$BD240)</f>
        <v>7032.2072025645475</v>
      </c>
      <c r="BT240" s="95">
        <f>求节点(节奏总纲!$E$4:$E$163,AN$7:AN$166,$BD240)</f>
        <v>2.2041957501272686</v>
      </c>
      <c r="BU240" s="95">
        <f>求节点(节奏总纲!$E$4:$E$163,AO$7:AO$166,$BD240)</f>
        <v>31385012561.702389</v>
      </c>
    </row>
    <row r="241" spans="56:73" x14ac:dyDescent="0.15">
      <c r="BD241" s="14">
        <v>235</v>
      </c>
      <c r="BE241" s="95">
        <f>求节点(节奏总纲!$E$4:$E$163,M$7:M$166,$BD241)</f>
        <v>283.13378157400234</v>
      </c>
      <c r="BF241" s="95">
        <f>求节点(节奏总纲!$E$4:$E$163,N$7:N$166,$BD241)</f>
        <v>17462.481158375194</v>
      </c>
      <c r="BG241" s="95">
        <f>求节点(节奏总纲!$E$4:$E$163,O$7:O$166,$BD241)</f>
        <v>17462.481158375194</v>
      </c>
      <c r="BH241" s="95">
        <f>求节点(节奏总纲!$E$4:$E$163,P$7:P$166,$BD241)</f>
        <v>2.5000000000000001E-2</v>
      </c>
      <c r="BI241" s="95">
        <f>求节点(节奏总纲!$E$4:$E$163,Q$7:Q$166,$BD241)</f>
        <v>2.5000000000000001E-2</v>
      </c>
      <c r="BJ241" s="95">
        <f>求节点(节奏总纲!$E$4:$E$163,T$7:T$166,$BD241)</f>
        <v>1.6295400043518999</v>
      </c>
      <c r="BK241" s="95">
        <f>求节点(节奏总纲!$E$4:$E$163,U$7:U$166,$BD241)</f>
        <v>20027837569.452053</v>
      </c>
      <c r="BM241" s="14">
        <v>235</v>
      </c>
      <c r="BN241" s="95">
        <f>求节点(节奏总纲!$E$4:$E$163,AF$7:AF$166,$BD241)</f>
        <v>283.13378157400234</v>
      </c>
      <c r="BO241" s="95">
        <f>求节点(节奏总纲!$E$4:$E$163,AG$7:AG$166,$BD241)</f>
        <v>903.02669735245433</v>
      </c>
      <c r="BP241" s="95">
        <f>求节点(节奏总纲!$E$4:$E$163,AH$7:AH$166,$BD241)</f>
        <v>903.02669735245433</v>
      </c>
      <c r="BQ241" s="95">
        <f>求节点(节奏总纲!$E$4:$E$163,AI$7:AI$166,$BD241)</f>
        <v>2.5000000000000001E-2</v>
      </c>
      <c r="BR241" s="95">
        <f>求节点(节奏总纲!$E$4:$E$163,AJ$7:AJ$166,$BD241)</f>
        <v>2.5000000000000001E-2</v>
      </c>
      <c r="BS241" s="95">
        <f>求节点(节奏总纲!$E$4:$E$163,AM$7:AM$166,$BD241)</f>
        <v>7036.4149534490571</v>
      </c>
      <c r="BT241" s="95">
        <f>求节点(节奏总纲!$E$4:$E$163,AN$7:AN$166,$BD241)</f>
        <v>2.2116791779521732</v>
      </c>
      <c r="BU241" s="95">
        <f>求节点(节奏总纲!$E$4:$E$163,AO$7:AO$166,$BD241)</f>
        <v>31657674695.280579</v>
      </c>
    </row>
    <row r="242" spans="56:73" x14ac:dyDescent="0.15">
      <c r="BD242" s="14">
        <v>236</v>
      </c>
      <c r="BE242" s="95">
        <f>求节点(节奏总纲!$E$4:$E$163,M$7:M$166,$BD242)</f>
        <v>283.42220739071098</v>
      </c>
      <c r="BF242" s="95">
        <f>求节点(节奏总纲!$E$4:$E$163,N$7:N$166,$BD242)</f>
        <v>17485.505556234475</v>
      </c>
      <c r="BG242" s="95">
        <f>求节点(节奏总纲!$E$4:$E$163,O$7:O$166,$BD242)</f>
        <v>17485.505556234475</v>
      </c>
      <c r="BH242" s="95">
        <f>求节点(节奏总纲!$E$4:$E$163,P$7:P$166,$BD242)</f>
        <v>2.5000000000000001E-2</v>
      </c>
      <c r="BI242" s="95">
        <f>求节点(节奏总纲!$E$4:$E$163,Q$7:Q$166,$BD242)</f>
        <v>2.5000000000000001E-2</v>
      </c>
      <c r="BJ242" s="95">
        <f>求节点(节奏总纲!$E$4:$E$163,T$7:T$166,$BD242)</f>
        <v>1.6320051793036352</v>
      </c>
      <c r="BK242" s="95">
        <f>求节点(节奏总纲!$E$4:$E$163,U$7:U$166,$BD242)</f>
        <v>20140597586.072754</v>
      </c>
      <c r="BM242" s="14">
        <v>236</v>
      </c>
      <c r="BN242" s="95">
        <f>求节点(节奏总纲!$E$4:$E$163,AF$7:AF$166,$BD242)</f>
        <v>283.42220739071098</v>
      </c>
      <c r="BO242" s="95">
        <f>求节点(节奏总纲!$E$4:$E$163,AG$7:AG$166,$BD242)</f>
        <v>903.87698990651359</v>
      </c>
      <c r="BP242" s="95">
        <f>求节点(节奏总纲!$E$4:$E$163,AH$7:AH$166,$BD242)</f>
        <v>903.87698990651359</v>
      </c>
      <c r="BQ242" s="95">
        <f>求节点(节奏总纲!$E$4:$E$163,AI$7:AI$166,$BD242)</f>
        <v>2.5000000000000001E-2</v>
      </c>
      <c r="BR242" s="95">
        <f>求节点(节奏总纲!$E$4:$E$163,AJ$7:AJ$166,$BD242)</f>
        <v>2.5000000000000001E-2</v>
      </c>
      <c r="BS242" s="95">
        <f>求节点(节奏总纲!$E$4:$E$163,AM$7:AM$166,$BD242)</f>
        <v>7040.6227043335675</v>
      </c>
      <c r="BT242" s="95">
        <f>求节点(节奏总纲!$E$4:$E$163,AN$7:AN$166,$BD242)</f>
        <v>2.2191626057770777</v>
      </c>
      <c r="BU242" s="95">
        <f>求节点(节奏总纲!$E$4:$E$163,AO$7:AO$166,$BD242)</f>
        <v>31930336828.858768</v>
      </c>
    </row>
    <row r="243" spans="56:73" x14ac:dyDescent="0.15">
      <c r="BD243" s="14">
        <v>237</v>
      </c>
      <c r="BE243" s="95">
        <f>求节点(节奏总纲!$E$4:$E$163,M$7:M$166,$BD243)</f>
        <v>283.69392691218104</v>
      </c>
      <c r="BF243" s="95">
        <f>求节点(节奏总纲!$E$4:$E$163,N$7:N$166,$BD243)</f>
        <v>17507.196327330672</v>
      </c>
      <c r="BG243" s="95">
        <f>求节点(节奏总纲!$E$4:$E$163,O$7:O$166,$BD243)</f>
        <v>17507.196327330672</v>
      </c>
      <c r="BH243" s="95">
        <f>求节点(节奏总纲!$E$4:$E$163,P$7:P$166,$BD243)</f>
        <v>2.5000000000000001E-2</v>
      </c>
      <c r="BI243" s="95">
        <f>求节点(节奏总纲!$E$4:$E$163,Q$7:Q$166,$BD243)</f>
        <v>2.5000000000000001E-2</v>
      </c>
      <c r="BJ243" s="95">
        <f>求节点(节奏总纲!$E$4:$E$163,T$7:T$166,$BD243)</f>
        <v>1.6343840193215278</v>
      </c>
      <c r="BK243" s="95">
        <f>求节点(节奏总纲!$E$4:$E$163,U$7:U$166,$BD243)</f>
        <v>20252644042.626751</v>
      </c>
      <c r="BM243" s="14">
        <v>237</v>
      </c>
      <c r="BN243" s="95">
        <f>求节点(节奏总纲!$E$4:$E$163,AF$7:AF$166,$BD243)</f>
        <v>283.69392691218104</v>
      </c>
      <c r="BO243" s="95">
        <f>求节点(节奏总纲!$E$4:$E$163,AG$7:AG$166,$BD243)</f>
        <v>904.68893826299268</v>
      </c>
      <c r="BP243" s="95">
        <f>求节点(节奏总纲!$E$4:$E$163,AH$7:AH$166,$BD243)</f>
        <v>904.68893826299268</v>
      </c>
      <c r="BQ243" s="95">
        <f>求节点(节奏总纲!$E$4:$E$163,AI$7:AI$166,$BD243)</f>
        <v>2.5000000000000001E-2</v>
      </c>
      <c r="BR243" s="95">
        <f>求节点(节奏总纲!$E$4:$E$163,AJ$7:AJ$166,$BD243)</f>
        <v>2.5000000000000001E-2</v>
      </c>
      <c r="BS243" s="95">
        <f>求节点(节奏总纲!$E$4:$E$163,AM$7:AM$166,$BD243)</f>
        <v>7044.684927386952</v>
      </c>
      <c r="BT243" s="95">
        <f>求节点(节奏总纲!$E$4:$E$163,AN$7:AN$166,$BD243)</f>
        <v>2.2251139576153443</v>
      </c>
      <c r="BU243" s="95">
        <f>求节点(节奏总纲!$E$4:$E$163,AO$7:AO$166,$BD243)</f>
        <v>32184038989.924171</v>
      </c>
    </row>
    <row r="244" spans="56:73" x14ac:dyDescent="0.15">
      <c r="BD244" s="14">
        <v>238</v>
      </c>
      <c r="BE244" s="95">
        <f>求节点(节奏总纲!$E$4:$E$163,M$7:M$166,$BD244)</f>
        <v>283.95628311692661</v>
      </c>
      <c r="BF244" s="95">
        <f>求节点(节奏总纲!$E$4:$E$163,N$7:N$166,$BD244)</f>
        <v>17528.139645469957</v>
      </c>
      <c r="BG244" s="95">
        <f>求节点(节奏总纲!$E$4:$E$163,O$7:O$166,$BD244)</f>
        <v>17528.139645469957</v>
      </c>
      <c r="BH244" s="95">
        <f>求节点(节奏总纲!$E$4:$E$163,P$7:P$166,$BD244)</f>
        <v>2.5000000000000001E-2</v>
      </c>
      <c r="BI244" s="95">
        <f>求节点(节奏总纲!$E$4:$E$163,Q$7:Q$166,$BD244)</f>
        <v>2.5000000000000001E-2</v>
      </c>
      <c r="BJ244" s="95">
        <f>求节点(节奏总纲!$E$4:$E$163,T$7:T$166,$BD244)</f>
        <v>1.6367144715120523</v>
      </c>
      <c r="BK244" s="95">
        <f>求节点(节奏总纲!$E$4:$E$163,U$7:U$166,$BD244)</f>
        <v>20364290572.757133</v>
      </c>
      <c r="BM244" s="14">
        <v>238</v>
      </c>
      <c r="BN244" s="95">
        <f>求节点(节奏总纲!$E$4:$E$163,AF$7:AF$166,$BD244)</f>
        <v>283.95628311692661</v>
      </c>
      <c r="BO244" s="95">
        <f>求节点(节奏总纲!$E$4:$E$163,AG$7:AG$166,$BD244)</f>
        <v>905.47939598606865</v>
      </c>
      <c r="BP244" s="95">
        <f>求节点(节奏总纲!$E$4:$E$163,AH$7:AH$166,$BD244)</f>
        <v>905.47939598606865</v>
      </c>
      <c r="BQ244" s="95">
        <f>求节点(节奏总纲!$E$4:$E$163,AI$7:AI$166,$BD244)</f>
        <v>2.5000000000000001E-2</v>
      </c>
      <c r="BR244" s="95">
        <f>求节点(节奏总纲!$E$4:$E$163,AJ$7:AJ$166,$BD244)</f>
        <v>2.5000000000000001E-2</v>
      </c>
      <c r="BS244" s="95">
        <f>求节点(节奏总纲!$E$4:$E$163,AM$7:AM$166,$BD244)</f>
        <v>7048.665586984429</v>
      </c>
      <c r="BT244" s="95">
        <f>求节点(节奏总纲!$E$4:$E$163,AN$7:AN$166,$BD244)</f>
        <v>2.2302066323798391</v>
      </c>
      <c r="BU244" s="95">
        <f>求节点(节奏总纲!$E$4:$E$163,AO$7:AO$166,$BD244)</f>
        <v>32427114723.933701</v>
      </c>
    </row>
    <row r="245" spans="56:73" x14ac:dyDescent="0.15">
      <c r="BD245" s="14">
        <v>239</v>
      </c>
      <c r="BE245" s="95">
        <f>求节点(节奏总纲!$E$4:$E$163,M$7:M$166,$BD245)</f>
        <v>284.21863932167213</v>
      </c>
      <c r="BF245" s="95">
        <f>求节点(节奏总纲!$E$4:$E$163,N$7:N$166,$BD245)</f>
        <v>17549.082963609242</v>
      </c>
      <c r="BG245" s="95">
        <f>求节点(节奏总纲!$E$4:$E$163,O$7:O$166,$BD245)</f>
        <v>17549.082963609242</v>
      </c>
      <c r="BH245" s="95">
        <f>求节点(节奏总纲!$E$4:$E$163,P$7:P$166,$BD245)</f>
        <v>2.5000000000000001E-2</v>
      </c>
      <c r="BI245" s="95">
        <f>求节点(节奏总纲!$E$4:$E$163,Q$7:Q$166,$BD245)</f>
        <v>2.5000000000000001E-2</v>
      </c>
      <c r="BJ245" s="95">
        <f>求节点(节奏总纲!$E$4:$E$163,T$7:T$166,$BD245)</f>
        <v>1.6390449237025768</v>
      </c>
      <c r="BK245" s="95">
        <f>求节点(节奏总纲!$E$4:$E$163,U$7:U$166,$BD245)</f>
        <v>20475937102.887516</v>
      </c>
      <c r="BM245" s="14">
        <v>239</v>
      </c>
      <c r="BN245" s="95">
        <f>求节点(节奏总纲!$E$4:$E$163,AF$7:AF$166,$BD245)</f>
        <v>284.21863932167213</v>
      </c>
      <c r="BO245" s="95">
        <f>求节点(节奏总纲!$E$4:$E$163,AG$7:AG$166,$BD245)</f>
        <v>906.26985370914474</v>
      </c>
      <c r="BP245" s="95">
        <f>求节点(节奏总纲!$E$4:$E$163,AH$7:AH$166,$BD245)</f>
        <v>906.26985370914474</v>
      </c>
      <c r="BQ245" s="95">
        <f>求节点(节奏总纲!$E$4:$E$163,AI$7:AI$166,$BD245)</f>
        <v>2.5000000000000001E-2</v>
      </c>
      <c r="BR245" s="95">
        <f>求节点(节奏总纲!$E$4:$E$163,AJ$7:AJ$166,$BD245)</f>
        <v>2.5000000000000001E-2</v>
      </c>
      <c r="BS245" s="95">
        <f>求节点(节奏总纲!$E$4:$E$163,AM$7:AM$166,$BD245)</f>
        <v>7052.6462465819059</v>
      </c>
      <c r="BT245" s="95">
        <f>求节点(节奏总纲!$E$4:$E$163,AN$7:AN$166,$BD245)</f>
        <v>2.2352993071443343</v>
      </c>
      <c r="BU245" s="95">
        <f>求节点(节奏总纲!$E$4:$E$163,AO$7:AO$166,$BD245)</f>
        <v>32670190457.94323</v>
      </c>
    </row>
    <row r="246" spans="56:73" x14ac:dyDescent="0.15">
      <c r="BD246" s="14">
        <v>240</v>
      </c>
      <c r="BE246" s="95">
        <f>求节点(节奏总纲!$E$4:$E$163,M$7:M$166,$BD246)</f>
        <v>284.4809955264177</v>
      </c>
      <c r="BF246" s="95">
        <f>求节点(节奏总纲!$E$4:$E$163,N$7:N$166,$BD246)</f>
        <v>17570.026281748527</v>
      </c>
      <c r="BG246" s="95">
        <f>求节点(节奏总纲!$E$4:$E$163,O$7:O$166,$BD246)</f>
        <v>17570.026281748527</v>
      </c>
      <c r="BH246" s="95">
        <f>求节点(节奏总纲!$E$4:$E$163,P$7:P$166,$BD246)</f>
        <v>2.5000000000000001E-2</v>
      </c>
      <c r="BI246" s="95">
        <f>求节点(节奏总纲!$E$4:$E$163,Q$7:Q$166,$BD246)</f>
        <v>2.5000000000000001E-2</v>
      </c>
      <c r="BJ246" s="95">
        <f>求节点(节奏总纲!$E$4:$E$163,T$7:T$166,$BD246)</f>
        <v>1.6413753758931013</v>
      </c>
      <c r="BK246" s="95">
        <f>求节点(节奏总纲!$E$4:$E$163,U$7:U$166,$BD246)</f>
        <v>20587583633.017902</v>
      </c>
      <c r="BM246" s="14">
        <v>240</v>
      </c>
      <c r="BN246" s="95">
        <f>求节点(节奏总纲!$E$4:$E$163,AF$7:AF$166,$BD246)</f>
        <v>284.4809955264177</v>
      </c>
      <c r="BO246" s="95">
        <f>求节点(节奏总纲!$E$4:$E$163,AG$7:AG$166,$BD246)</f>
        <v>907.06031143222071</v>
      </c>
      <c r="BP246" s="95">
        <f>求节点(节奏总纲!$E$4:$E$163,AH$7:AH$166,$BD246)</f>
        <v>907.06031143222071</v>
      </c>
      <c r="BQ246" s="95">
        <f>求节点(节奏总纲!$E$4:$E$163,AI$7:AI$166,$BD246)</f>
        <v>2.5000000000000001E-2</v>
      </c>
      <c r="BR246" s="95">
        <f>求节点(节奏总纲!$E$4:$E$163,AJ$7:AJ$166,$BD246)</f>
        <v>2.5000000000000001E-2</v>
      </c>
      <c r="BS246" s="95">
        <f>求节点(节奏总纲!$E$4:$E$163,AM$7:AM$166,$BD246)</f>
        <v>7056.6269061793837</v>
      </c>
      <c r="BT246" s="95">
        <f>求节点(节奏总纲!$E$4:$E$163,AN$7:AN$166,$BD246)</f>
        <v>2.2403919819088296</v>
      </c>
      <c r="BU246" s="95">
        <f>求节点(节奏总纲!$E$4:$E$163,AO$7:AO$166,$BD246)</f>
        <v>32913266191.952759</v>
      </c>
    </row>
    <row r="247" spans="56:73" x14ac:dyDescent="0.15">
      <c r="BD247" s="14">
        <v>241</v>
      </c>
      <c r="BE247" s="95">
        <f>求节点(节奏总纲!$E$4:$E$163,M$7:M$166,$BD247)</f>
        <v>284.74335173116322</v>
      </c>
      <c r="BF247" s="95">
        <f>求节点(节奏总纲!$E$4:$E$163,N$7:N$166,$BD247)</f>
        <v>17590.969599887812</v>
      </c>
      <c r="BG247" s="95">
        <f>求节点(节奏总纲!$E$4:$E$163,O$7:O$166,$BD247)</f>
        <v>17590.969599887812</v>
      </c>
      <c r="BH247" s="95">
        <f>求节点(节奏总纲!$E$4:$E$163,P$7:P$166,$BD247)</f>
        <v>2.5000000000000001E-2</v>
      </c>
      <c r="BI247" s="95">
        <f>求节点(节奏总纲!$E$4:$E$163,Q$7:Q$166,$BD247)</f>
        <v>2.5000000000000001E-2</v>
      </c>
      <c r="BJ247" s="95">
        <f>求节点(节奏总纲!$E$4:$E$163,T$7:T$166,$BD247)</f>
        <v>1.6437058280836256</v>
      </c>
      <c r="BK247" s="95">
        <f>求节点(节奏总纲!$E$4:$E$163,U$7:U$166,$BD247)</f>
        <v>20699230163.148285</v>
      </c>
      <c r="BM247" s="14">
        <v>241</v>
      </c>
      <c r="BN247" s="95">
        <f>求节点(节奏总纲!$E$4:$E$163,AF$7:AF$166,$BD247)</f>
        <v>284.74335173116322</v>
      </c>
      <c r="BO247" s="95">
        <f>求节点(节奏总纲!$E$4:$E$163,AG$7:AG$166,$BD247)</f>
        <v>907.8507691552968</v>
      </c>
      <c r="BP247" s="95">
        <f>求节点(节奏总纲!$E$4:$E$163,AH$7:AH$166,$BD247)</f>
        <v>907.8507691552968</v>
      </c>
      <c r="BQ247" s="95">
        <f>求节点(节奏总纲!$E$4:$E$163,AI$7:AI$166,$BD247)</f>
        <v>2.5000000000000001E-2</v>
      </c>
      <c r="BR247" s="95">
        <f>求节点(节奏总纲!$E$4:$E$163,AJ$7:AJ$166,$BD247)</f>
        <v>2.5000000000000001E-2</v>
      </c>
      <c r="BS247" s="95">
        <f>求节点(节奏总纲!$E$4:$E$163,AM$7:AM$166,$BD247)</f>
        <v>7060.6075657768606</v>
      </c>
      <c r="BT247" s="95">
        <f>求节点(节奏总纲!$E$4:$E$163,AN$7:AN$166,$BD247)</f>
        <v>2.2454846566733249</v>
      </c>
      <c r="BU247" s="95">
        <f>求节点(节奏总纲!$E$4:$E$163,AO$7:AO$166,$BD247)</f>
        <v>33156341925.962288</v>
      </c>
    </row>
    <row r="248" spans="56:73" x14ac:dyDescent="0.15">
      <c r="BD248" s="14">
        <v>242</v>
      </c>
      <c r="BE248" s="95">
        <f>求节点(节奏总纲!$E$4:$E$163,M$7:M$166,$BD248)</f>
        <v>285.00570793590879</v>
      </c>
      <c r="BF248" s="95">
        <f>求节点(节奏总纲!$E$4:$E$163,N$7:N$166,$BD248)</f>
        <v>17611.912918027097</v>
      </c>
      <c r="BG248" s="95">
        <f>求节点(节奏总纲!$E$4:$E$163,O$7:O$166,$BD248)</f>
        <v>17611.912918027097</v>
      </c>
      <c r="BH248" s="95">
        <f>求节点(节奏总纲!$E$4:$E$163,P$7:P$166,$BD248)</f>
        <v>2.5000000000000001E-2</v>
      </c>
      <c r="BI248" s="95">
        <f>求节点(节奏总纲!$E$4:$E$163,Q$7:Q$166,$BD248)</f>
        <v>2.5000000000000001E-2</v>
      </c>
      <c r="BJ248" s="95">
        <f>求节点(节奏总纲!$E$4:$E$163,T$7:T$166,$BD248)</f>
        <v>1.6460362802741502</v>
      </c>
      <c r="BK248" s="95">
        <f>求节点(节奏总纲!$E$4:$E$163,U$7:U$166,$BD248)</f>
        <v>20810876693.278667</v>
      </c>
      <c r="BM248" s="14">
        <v>242</v>
      </c>
      <c r="BN248" s="95">
        <f>求节点(节奏总纲!$E$4:$E$163,AF$7:AF$166,$BD248)</f>
        <v>285.00570793590879</v>
      </c>
      <c r="BO248" s="95">
        <f>求节点(节奏总纲!$E$4:$E$163,AG$7:AG$166,$BD248)</f>
        <v>908.64122687837289</v>
      </c>
      <c r="BP248" s="95">
        <f>求节点(节奏总纲!$E$4:$E$163,AH$7:AH$166,$BD248)</f>
        <v>908.64122687837289</v>
      </c>
      <c r="BQ248" s="95">
        <f>求节点(节奏总纲!$E$4:$E$163,AI$7:AI$166,$BD248)</f>
        <v>2.5000000000000001E-2</v>
      </c>
      <c r="BR248" s="95">
        <f>求节点(节奏总纲!$E$4:$E$163,AJ$7:AJ$166,$BD248)</f>
        <v>2.5000000000000001E-2</v>
      </c>
      <c r="BS248" s="95">
        <f>求节点(节奏总纲!$E$4:$E$163,AM$7:AM$166,$BD248)</f>
        <v>7064.5882253743384</v>
      </c>
      <c r="BT248" s="95">
        <f>求节点(节奏总纲!$E$4:$E$163,AN$7:AN$166,$BD248)</f>
        <v>2.2505773314378201</v>
      </c>
      <c r="BU248" s="95">
        <f>求节点(节奏总纲!$E$4:$E$163,AO$7:AO$166,$BD248)</f>
        <v>33399417659.971817</v>
      </c>
    </row>
    <row r="249" spans="56:73" x14ac:dyDescent="0.15">
      <c r="BD249" s="14">
        <v>243</v>
      </c>
      <c r="BE249" s="95">
        <f>求节点(节奏总纲!$E$4:$E$163,M$7:M$166,$BD249)</f>
        <v>285.2680641406543</v>
      </c>
      <c r="BF249" s="95">
        <f>求节点(节奏总纲!$E$4:$E$163,N$7:N$166,$BD249)</f>
        <v>17632.856236166383</v>
      </c>
      <c r="BG249" s="95">
        <f>求节点(节奏总纲!$E$4:$E$163,O$7:O$166,$BD249)</f>
        <v>17632.856236166383</v>
      </c>
      <c r="BH249" s="95">
        <f>求节点(节奏总纲!$E$4:$E$163,P$7:P$166,$BD249)</f>
        <v>2.5000000000000001E-2</v>
      </c>
      <c r="BI249" s="95">
        <f>求节点(节奏总纲!$E$4:$E$163,Q$7:Q$166,$BD249)</f>
        <v>2.5000000000000001E-2</v>
      </c>
      <c r="BJ249" s="95">
        <f>求节点(节奏总纲!$E$4:$E$163,T$7:T$166,$BD249)</f>
        <v>1.6483667324646747</v>
      </c>
      <c r="BK249" s="95">
        <f>求节点(节奏总纲!$E$4:$E$163,U$7:U$166,$BD249)</f>
        <v>20922523223.409054</v>
      </c>
      <c r="BM249" s="14">
        <v>243</v>
      </c>
      <c r="BN249" s="95">
        <f>求节点(节奏总纲!$E$4:$E$163,AF$7:AF$166,$BD249)</f>
        <v>285.2680641406543</v>
      </c>
      <c r="BO249" s="95">
        <f>求节点(节奏总纲!$E$4:$E$163,AG$7:AG$166,$BD249)</f>
        <v>909.43168460144886</v>
      </c>
      <c r="BP249" s="95">
        <f>求节点(节奏总纲!$E$4:$E$163,AH$7:AH$166,$BD249)</f>
        <v>909.43168460144886</v>
      </c>
      <c r="BQ249" s="95">
        <f>求节点(节奏总纲!$E$4:$E$163,AI$7:AI$166,$BD249)</f>
        <v>2.5000000000000001E-2</v>
      </c>
      <c r="BR249" s="95">
        <f>求节点(节奏总纲!$E$4:$E$163,AJ$7:AJ$166,$BD249)</f>
        <v>2.5000000000000001E-2</v>
      </c>
      <c r="BS249" s="95">
        <f>求节点(节奏总纲!$E$4:$E$163,AM$7:AM$166,$BD249)</f>
        <v>7068.5688849718154</v>
      </c>
      <c r="BT249" s="95">
        <f>求节点(节奏总纲!$E$4:$E$163,AN$7:AN$166,$BD249)</f>
        <v>2.2556700062023149</v>
      </c>
      <c r="BU249" s="95">
        <f>求节点(节奏总纲!$E$4:$E$163,AO$7:AO$166,$BD249)</f>
        <v>33642493393.981346</v>
      </c>
    </row>
    <row r="250" spans="56:73" x14ac:dyDescent="0.15">
      <c r="BD250" s="14">
        <v>244</v>
      </c>
      <c r="BE250" s="95">
        <f>求节点(节奏总纲!$E$4:$E$163,M$7:M$166,$BD250)</f>
        <v>285.53042034539988</v>
      </c>
      <c r="BF250" s="95">
        <f>求节点(节奏总纲!$E$4:$E$163,N$7:N$166,$BD250)</f>
        <v>17653.799554305668</v>
      </c>
      <c r="BG250" s="95">
        <f>求节点(节奏总纲!$E$4:$E$163,O$7:O$166,$BD250)</f>
        <v>17653.799554305668</v>
      </c>
      <c r="BH250" s="95">
        <f>求节点(节奏总纲!$E$4:$E$163,P$7:P$166,$BD250)</f>
        <v>2.5000000000000001E-2</v>
      </c>
      <c r="BI250" s="95">
        <f>求节点(节奏总纲!$E$4:$E$163,Q$7:Q$166,$BD250)</f>
        <v>2.5000000000000001E-2</v>
      </c>
      <c r="BJ250" s="95">
        <f>求节点(节奏总纲!$E$4:$E$163,T$7:T$166,$BD250)</f>
        <v>1.650697184655199</v>
      </c>
      <c r="BK250" s="95">
        <f>求节点(节奏总纲!$E$4:$E$163,U$7:U$166,$BD250)</f>
        <v>21034169753.539436</v>
      </c>
      <c r="BM250" s="14">
        <v>244</v>
      </c>
      <c r="BN250" s="95">
        <f>求节点(节奏总纲!$E$4:$E$163,AF$7:AF$166,$BD250)</f>
        <v>285.53042034539988</v>
      </c>
      <c r="BO250" s="95">
        <f>求节点(节奏总纲!$E$4:$E$163,AG$7:AG$166,$BD250)</f>
        <v>910.22214232452495</v>
      </c>
      <c r="BP250" s="95">
        <f>求节点(节奏总纲!$E$4:$E$163,AH$7:AH$166,$BD250)</f>
        <v>910.22214232452495</v>
      </c>
      <c r="BQ250" s="95">
        <f>求节点(节奏总纲!$E$4:$E$163,AI$7:AI$166,$BD250)</f>
        <v>2.5000000000000001E-2</v>
      </c>
      <c r="BR250" s="95">
        <f>求节点(节奏总纲!$E$4:$E$163,AJ$7:AJ$166,$BD250)</f>
        <v>2.5000000000000001E-2</v>
      </c>
      <c r="BS250" s="95">
        <f>求节点(节奏总纲!$E$4:$E$163,AM$7:AM$166,$BD250)</f>
        <v>7072.5495445692923</v>
      </c>
      <c r="BT250" s="95">
        <f>求节点(节奏总纲!$E$4:$E$163,AN$7:AN$166,$BD250)</f>
        <v>2.2607626809668102</v>
      </c>
      <c r="BU250" s="95">
        <f>求节点(节奏总纲!$E$4:$E$163,AO$7:AO$166,$BD250)</f>
        <v>33885569127.990875</v>
      </c>
    </row>
    <row r="251" spans="56:73" x14ac:dyDescent="0.15">
      <c r="BD251" s="14">
        <v>245</v>
      </c>
      <c r="BE251" s="95">
        <f>求节点(节奏总纲!$E$4:$E$163,M$7:M$166,$BD251)</f>
        <v>285.79277655014539</v>
      </c>
      <c r="BF251" s="95">
        <f>求节点(节奏总纲!$E$4:$E$163,N$7:N$166,$BD251)</f>
        <v>17674.742872444953</v>
      </c>
      <c r="BG251" s="95">
        <f>求节点(节奏总纲!$E$4:$E$163,O$7:O$166,$BD251)</f>
        <v>17674.742872444953</v>
      </c>
      <c r="BH251" s="95">
        <f>求节点(节奏总纲!$E$4:$E$163,P$7:P$166,$BD251)</f>
        <v>2.5000000000000001E-2</v>
      </c>
      <c r="BI251" s="95">
        <f>求节点(节奏总纲!$E$4:$E$163,Q$7:Q$166,$BD251)</f>
        <v>2.5000000000000001E-2</v>
      </c>
      <c r="BJ251" s="95">
        <f>求节点(节奏总纲!$E$4:$E$163,T$7:T$166,$BD251)</f>
        <v>1.6530276368457235</v>
      </c>
      <c r="BK251" s="95">
        <f>求节点(节奏总纲!$E$4:$E$163,U$7:U$166,$BD251)</f>
        <v>21145816283.669819</v>
      </c>
      <c r="BM251" s="14">
        <v>245</v>
      </c>
      <c r="BN251" s="95">
        <f>求节点(节奏总纲!$E$4:$E$163,AF$7:AF$166,$BD251)</f>
        <v>285.79277655014539</v>
      </c>
      <c r="BO251" s="95">
        <f>求节点(节奏总纲!$E$4:$E$163,AG$7:AG$166,$BD251)</f>
        <v>911.01260004760093</v>
      </c>
      <c r="BP251" s="95">
        <f>求节点(节奏总纲!$E$4:$E$163,AH$7:AH$166,$BD251)</f>
        <v>911.01260004760093</v>
      </c>
      <c r="BQ251" s="95">
        <f>求节点(节奏总纲!$E$4:$E$163,AI$7:AI$166,$BD251)</f>
        <v>2.5000000000000001E-2</v>
      </c>
      <c r="BR251" s="95">
        <f>求节点(节奏总纲!$E$4:$E$163,AJ$7:AJ$166,$BD251)</f>
        <v>2.5000000000000001E-2</v>
      </c>
      <c r="BS251" s="95">
        <f>求节点(节奏总纲!$E$4:$E$163,AM$7:AM$166,$BD251)</f>
        <v>7076.5302041667701</v>
      </c>
      <c r="BT251" s="95">
        <f>求节点(节奏总纲!$E$4:$E$163,AN$7:AN$166,$BD251)</f>
        <v>2.2658553557313055</v>
      </c>
      <c r="BU251" s="95">
        <f>求节点(节奏总纲!$E$4:$E$163,AO$7:AO$166,$BD251)</f>
        <v>34128644862.000404</v>
      </c>
    </row>
    <row r="252" spans="56:73" x14ac:dyDescent="0.15">
      <c r="BD252" s="14">
        <v>246</v>
      </c>
      <c r="BE252" s="95">
        <f>求节点(节奏总纲!$E$4:$E$163,M$7:M$166,$BD252)</f>
        <v>286.05513275489096</v>
      </c>
      <c r="BF252" s="95">
        <f>求节点(节奏总纲!$E$4:$E$163,N$7:N$166,$BD252)</f>
        <v>17695.686190584238</v>
      </c>
      <c r="BG252" s="95">
        <f>求节点(节奏总纲!$E$4:$E$163,O$7:O$166,$BD252)</f>
        <v>17695.686190584238</v>
      </c>
      <c r="BH252" s="95">
        <f>求节点(节奏总纲!$E$4:$E$163,P$7:P$166,$BD252)</f>
        <v>2.5000000000000001E-2</v>
      </c>
      <c r="BI252" s="95">
        <f>求节点(节奏总纲!$E$4:$E$163,Q$7:Q$166,$BD252)</f>
        <v>2.5000000000000001E-2</v>
      </c>
      <c r="BJ252" s="95">
        <f>求节点(节奏总纲!$E$4:$E$163,T$7:T$166,$BD252)</f>
        <v>1.655358089036248</v>
      </c>
      <c r="BK252" s="95">
        <f>求节点(节奏总纲!$E$4:$E$163,U$7:U$166,$BD252)</f>
        <v>21257462813.800205</v>
      </c>
      <c r="BM252" s="14">
        <v>246</v>
      </c>
      <c r="BN252" s="95">
        <f>求节点(节奏总纲!$E$4:$E$163,AF$7:AF$166,$BD252)</f>
        <v>286.05513275489096</v>
      </c>
      <c r="BO252" s="95">
        <f>求节点(节奏总纲!$E$4:$E$163,AG$7:AG$166,$BD252)</f>
        <v>911.80305777067701</v>
      </c>
      <c r="BP252" s="95">
        <f>求节点(节奏总纲!$E$4:$E$163,AH$7:AH$166,$BD252)</f>
        <v>911.80305777067701</v>
      </c>
      <c r="BQ252" s="95">
        <f>求节点(节奏总纲!$E$4:$E$163,AI$7:AI$166,$BD252)</f>
        <v>2.5000000000000001E-2</v>
      </c>
      <c r="BR252" s="95">
        <f>求节点(节奏总纲!$E$4:$E$163,AJ$7:AJ$166,$BD252)</f>
        <v>2.5000000000000001E-2</v>
      </c>
      <c r="BS252" s="95">
        <f>求节点(节奏总纲!$E$4:$E$163,AM$7:AM$166,$BD252)</f>
        <v>7080.510863764247</v>
      </c>
      <c r="BT252" s="95">
        <f>求节点(节奏总纲!$E$4:$E$163,AN$7:AN$166,$BD252)</f>
        <v>2.2709480304958007</v>
      </c>
      <c r="BU252" s="95">
        <f>求节点(节奏总纲!$E$4:$E$163,AO$7:AO$166,$BD252)</f>
        <v>34371720596.009933</v>
      </c>
    </row>
    <row r="253" spans="56:73" x14ac:dyDescent="0.15">
      <c r="BD253" s="14">
        <v>247</v>
      </c>
      <c r="BE253" s="95">
        <f>求节点(节奏总纲!$E$4:$E$163,M$7:M$166,$BD253)</f>
        <v>286.31748895963653</v>
      </c>
      <c r="BF253" s="95">
        <f>求节点(节奏总纲!$E$4:$E$163,N$7:N$166,$BD253)</f>
        <v>17716.629508723523</v>
      </c>
      <c r="BG253" s="95">
        <f>求节点(节奏总纲!$E$4:$E$163,O$7:O$166,$BD253)</f>
        <v>17716.629508723523</v>
      </c>
      <c r="BH253" s="95">
        <f>求节点(节奏总纲!$E$4:$E$163,P$7:P$166,$BD253)</f>
        <v>2.5000000000000001E-2</v>
      </c>
      <c r="BI253" s="95">
        <f>求节点(节奏总纲!$E$4:$E$163,Q$7:Q$166,$BD253)</f>
        <v>2.5000000000000001E-2</v>
      </c>
      <c r="BJ253" s="95">
        <f>求节点(节奏总纲!$E$4:$E$163,T$7:T$166,$BD253)</f>
        <v>1.6576885412267723</v>
      </c>
      <c r="BK253" s="95">
        <f>求节点(节奏总纲!$E$4:$E$163,U$7:U$166,$BD253)</f>
        <v>21369109343.930588</v>
      </c>
      <c r="BM253" s="14">
        <v>247</v>
      </c>
      <c r="BN253" s="95">
        <f>求节点(节奏总纲!$E$4:$E$163,AF$7:AF$166,$BD253)</f>
        <v>286.31748895963653</v>
      </c>
      <c r="BO253" s="95">
        <f>求节点(节奏总纲!$E$4:$E$163,AG$7:AG$166,$BD253)</f>
        <v>912.59351549375299</v>
      </c>
      <c r="BP253" s="95">
        <f>求节点(节奏总纲!$E$4:$E$163,AH$7:AH$166,$BD253)</f>
        <v>912.59351549375299</v>
      </c>
      <c r="BQ253" s="95">
        <f>求节点(节奏总纲!$E$4:$E$163,AI$7:AI$166,$BD253)</f>
        <v>2.5000000000000001E-2</v>
      </c>
      <c r="BR253" s="95">
        <f>求节点(节奏总纲!$E$4:$E$163,AJ$7:AJ$166,$BD253)</f>
        <v>2.5000000000000001E-2</v>
      </c>
      <c r="BS253" s="95">
        <f>求节点(节奏总纲!$E$4:$E$163,AM$7:AM$166,$BD253)</f>
        <v>7084.4915233617248</v>
      </c>
      <c r="BT253" s="95">
        <f>求节点(节奏总纲!$E$4:$E$163,AN$7:AN$166,$BD253)</f>
        <v>2.2760407052602956</v>
      </c>
      <c r="BU253" s="95">
        <f>求节点(节奏总纲!$E$4:$E$163,AO$7:AO$166,$BD253)</f>
        <v>34614796330.019463</v>
      </c>
    </row>
    <row r="254" spans="56:73" x14ac:dyDescent="0.15">
      <c r="BD254" s="14">
        <v>248</v>
      </c>
      <c r="BE254" s="95">
        <f>求节点(节奏总纲!$E$4:$E$163,M$7:M$166,$BD254)</f>
        <v>286.57984516438205</v>
      </c>
      <c r="BF254" s="95">
        <f>求节点(节奏总纲!$E$4:$E$163,N$7:N$166,$BD254)</f>
        <v>17737.572826862808</v>
      </c>
      <c r="BG254" s="95">
        <f>求节点(节奏总纲!$E$4:$E$163,O$7:O$166,$BD254)</f>
        <v>17737.572826862808</v>
      </c>
      <c r="BH254" s="95">
        <f>求节点(节奏总纲!$E$4:$E$163,P$7:P$166,$BD254)</f>
        <v>2.5000000000000001E-2</v>
      </c>
      <c r="BI254" s="95">
        <f>求节点(节奏总纲!$E$4:$E$163,Q$7:Q$166,$BD254)</f>
        <v>2.5000000000000001E-2</v>
      </c>
      <c r="BJ254" s="95">
        <f>求节点(节奏总纲!$E$4:$E$163,T$7:T$166,$BD254)</f>
        <v>1.6600189934172969</v>
      </c>
      <c r="BK254" s="95">
        <f>求节点(节奏总纲!$E$4:$E$163,U$7:U$166,$BD254)</f>
        <v>21480755874.06097</v>
      </c>
      <c r="BM254" s="14">
        <v>248</v>
      </c>
      <c r="BN254" s="95">
        <f>求节点(节奏总纲!$E$4:$E$163,AF$7:AF$166,$BD254)</f>
        <v>286.57984516438205</v>
      </c>
      <c r="BO254" s="95">
        <f>求节点(节奏总纲!$E$4:$E$163,AG$7:AG$166,$BD254)</f>
        <v>913.38397321682908</v>
      </c>
      <c r="BP254" s="95">
        <f>求节点(节奏总纲!$E$4:$E$163,AH$7:AH$166,$BD254)</f>
        <v>913.38397321682908</v>
      </c>
      <c r="BQ254" s="95">
        <f>求节点(节奏总纲!$E$4:$E$163,AI$7:AI$166,$BD254)</f>
        <v>2.5000000000000001E-2</v>
      </c>
      <c r="BR254" s="95">
        <f>求节点(节奏总纲!$E$4:$E$163,AJ$7:AJ$166,$BD254)</f>
        <v>2.5000000000000001E-2</v>
      </c>
      <c r="BS254" s="95">
        <f>求节点(节奏总纲!$E$4:$E$163,AM$7:AM$166,$BD254)</f>
        <v>7088.4721829592017</v>
      </c>
      <c r="BT254" s="95">
        <f>求节点(节奏总纲!$E$4:$E$163,AN$7:AN$166,$BD254)</f>
        <v>2.2811333800247908</v>
      </c>
      <c r="BU254" s="95">
        <f>求节点(节奏总纲!$E$4:$E$163,AO$7:AO$166,$BD254)</f>
        <v>34857872064.028992</v>
      </c>
    </row>
    <row r="255" spans="56:73" x14ac:dyDescent="0.15">
      <c r="BD255" s="14">
        <v>249</v>
      </c>
      <c r="BE255" s="95">
        <f>求节点(节奏总纲!$E$4:$E$163,M$7:M$166,$BD255)</f>
        <v>286.84220136912762</v>
      </c>
      <c r="BF255" s="95">
        <f>求节点(节奏总纲!$E$4:$E$163,N$7:N$166,$BD255)</f>
        <v>17758.516145002093</v>
      </c>
      <c r="BG255" s="95">
        <f>求节点(节奏总纲!$E$4:$E$163,O$7:O$166,$BD255)</f>
        <v>17758.516145002093</v>
      </c>
      <c r="BH255" s="95">
        <f>求节点(节奏总纲!$E$4:$E$163,P$7:P$166,$BD255)</f>
        <v>2.5000000000000001E-2</v>
      </c>
      <c r="BI255" s="95">
        <f>求节点(节奏总纲!$E$4:$E$163,Q$7:Q$166,$BD255)</f>
        <v>2.5000000000000001E-2</v>
      </c>
      <c r="BJ255" s="95">
        <f>求节点(节奏总纲!$E$4:$E$163,T$7:T$166,$BD255)</f>
        <v>1.6623494456078214</v>
      </c>
      <c r="BK255" s="95">
        <f>求节点(节奏总纲!$E$4:$E$163,U$7:U$166,$BD255)</f>
        <v>21592402404.191353</v>
      </c>
      <c r="BM255" s="14">
        <v>249</v>
      </c>
      <c r="BN255" s="95">
        <f>求节点(节奏总纲!$E$4:$E$163,AF$7:AF$166,$BD255)</f>
        <v>286.84220136912762</v>
      </c>
      <c r="BO255" s="95">
        <f>求节点(节奏总纲!$E$4:$E$163,AG$7:AG$166,$BD255)</f>
        <v>914.17443093990516</v>
      </c>
      <c r="BP255" s="95">
        <f>求节点(节奏总纲!$E$4:$E$163,AH$7:AH$166,$BD255)</f>
        <v>914.17443093990516</v>
      </c>
      <c r="BQ255" s="95">
        <f>求节点(节奏总纲!$E$4:$E$163,AI$7:AI$166,$BD255)</f>
        <v>2.5000000000000001E-2</v>
      </c>
      <c r="BR255" s="95">
        <f>求节点(节奏总纲!$E$4:$E$163,AJ$7:AJ$166,$BD255)</f>
        <v>2.5000000000000001E-2</v>
      </c>
      <c r="BS255" s="95">
        <f>求节点(节奏总纲!$E$4:$E$163,AM$7:AM$166,$BD255)</f>
        <v>7092.4528425566787</v>
      </c>
      <c r="BT255" s="95">
        <f>求节点(节奏总纲!$E$4:$E$163,AN$7:AN$166,$BD255)</f>
        <v>2.2862260547892861</v>
      </c>
      <c r="BU255" s="95">
        <f>求节点(节奏总纲!$E$4:$E$163,AO$7:AO$166,$BD255)</f>
        <v>35100947798.038521</v>
      </c>
    </row>
    <row r="256" spans="56:73" x14ac:dyDescent="0.15">
      <c r="BD256" s="14">
        <v>250</v>
      </c>
      <c r="BE256" s="95">
        <f>求节点(节奏总纲!$E$4:$E$163,M$7:M$166,$BD256)</f>
        <v>287.10455757387314</v>
      </c>
      <c r="BF256" s="95">
        <f>求节点(节奏总纲!$E$4:$E$163,N$7:N$166,$BD256)</f>
        <v>17779.459463141382</v>
      </c>
      <c r="BG256" s="95">
        <f>求节点(节奏总纲!$E$4:$E$163,O$7:O$166,$BD256)</f>
        <v>17779.459463141382</v>
      </c>
      <c r="BH256" s="95">
        <f>求节点(节奏总纲!$E$4:$E$163,P$7:P$166,$BD256)</f>
        <v>2.5000000000000001E-2</v>
      </c>
      <c r="BI256" s="95">
        <f>求节点(节奏总纲!$E$4:$E$163,Q$7:Q$166,$BD256)</f>
        <v>2.5000000000000001E-2</v>
      </c>
      <c r="BJ256" s="95">
        <f>求节点(节奏总纲!$E$4:$E$163,T$7:T$166,$BD256)</f>
        <v>1.6646798977983457</v>
      </c>
      <c r="BK256" s="95">
        <f>求节点(节奏总纲!$E$4:$E$163,U$7:U$166,$BD256)</f>
        <v>21704048934.321739</v>
      </c>
      <c r="BM256" s="14">
        <v>250</v>
      </c>
      <c r="BN256" s="95">
        <f>求节点(节奏总纲!$E$4:$E$163,AF$7:AF$166,$BD256)</f>
        <v>287.10455757387314</v>
      </c>
      <c r="BO256" s="95">
        <f>求节点(节奏总纲!$E$4:$E$163,AG$7:AG$166,$BD256)</f>
        <v>914.96488866298114</v>
      </c>
      <c r="BP256" s="95">
        <f>求节点(节奏总纲!$E$4:$E$163,AH$7:AH$166,$BD256)</f>
        <v>914.96488866298114</v>
      </c>
      <c r="BQ256" s="95">
        <f>求节点(节奏总纲!$E$4:$E$163,AI$7:AI$166,$BD256)</f>
        <v>2.5000000000000001E-2</v>
      </c>
      <c r="BR256" s="95">
        <f>求节点(节奏总纲!$E$4:$E$163,AJ$7:AJ$166,$BD256)</f>
        <v>2.5000000000000001E-2</v>
      </c>
      <c r="BS256" s="95">
        <f>求节点(节奏总纲!$E$4:$E$163,AM$7:AM$166,$BD256)</f>
        <v>7096.4335021541565</v>
      </c>
      <c r="BT256" s="95">
        <f>求节点(节奏总纲!$E$4:$E$163,AN$7:AN$166,$BD256)</f>
        <v>2.2913187295537814</v>
      </c>
      <c r="BU256" s="95">
        <f>求节点(节奏总纲!$E$4:$E$163,AO$7:AO$166,$BD256)</f>
        <v>35344023532.04805</v>
      </c>
    </row>
    <row r="257" spans="56:73" x14ac:dyDescent="0.15">
      <c r="BD257" s="14">
        <v>251</v>
      </c>
      <c r="BE257" s="95">
        <f>求节点(节奏总纲!$E$4:$E$163,M$7:M$166,$BD257)</f>
        <v>287.36691377861871</v>
      </c>
      <c r="BF257" s="95">
        <f>求节点(节奏总纲!$E$4:$E$163,N$7:N$166,$BD257)</f>
        <v>17800.402781280667</v>
      </c>
      <c r="BG257" s="95">
        <f>求节点(节奏总纲!$E$4:$E$163,O$7:O$166,$BD257)</f>
        <v>17800.402781280667</v>
      </c>
      <c r="BH257" s="95">
        <f>求节点(节奏总纲!$E$4:$E$163,P$7:P$166,$BD257)</f>
        <v>2.5000000000000001E-2</v>
      </c>
      <c r="BI257" s="95">
        <f>求节点(节奏总纲!$E$4:$E$163,Q$7:Q$166,$BD257)</f>
        <v>2.5000000000000001E-2</v>
      </c>
      <c r="BJ257" s="95">
        <f>求节点(节奏总纲!$E$4:$E$163,T$7:T$166,$BD257)</f>
        <v>1.6670103499888702</v>
      </c>
      <c r="BK257" s="95">
        <f>求节点(节奏总纲!$E$4:$E$163,U$7:U$166,$BD257)</f>
        <v>21815695464.452122</v>
      </c>
      <c r="BM257" s="14">
        <v>251</v>
      </c>
      <c r="BN257" s="95">
        <f>求节点(节奏总纲!$E$4:$E$163,AF$7:AF$166,$BD257)</f>
        <v>287.36691377861871</v>
      </c>
      <c r="BO257" s="95">
        <f>求节点(节奏总纲!$E$4:$E$163,AG$7:AG$166,$BD257)</f>
        <v>915.75534638605723</v>
      </c>
      <c r="BP257" s="95">
        <f>求节点(节奏总纲!$E$4:$E$163,AH$7:AH$166,$BD257)</f>
        <v>915.75534638605723</v>
      </c>
      <c r="BQ257" s="95">
        <f>求节点(节奏总纲!$E$4:$E$163,AI$7:AI$166,$BD257)</f>
        <v>2.5000000000000001E-2</v>
      </c>
      <c r="BR257" s="95">
        <f>求节点(节奏总纲!$E$4:$E$163,AJ$7:AJ$166,$BD257)</f>
        <v>2.5000000000000001E-2</v>
      </c>
      <c r="BS257" s="95">
        <f>求节点(节奏总纲!$E$4:$E$163,AM$7:AM$166,$BD257)</f>
        <v>7100.4141617516334</v>
      </c>
      <c r="BT257" s="95">
        <f>求节点(节奏总纲!$E$4:$E$163,AN$7:AN$166,$BD257)</f>
        <v>2.2964114043182766</v>
      </c>
      <c r="BU257" s="95">
        <f>求节点(节奏总纲!$E$4:$E$163,AO$7:AO$166,$BD257)</f>
        <v>35587099266.057579</v>
      </c>
    </row>
    <row r="258" spans="56:73" x14ac:dyDescent="0.15">
      <c r="BD258" s="14">
        <v>252</v>
      </c>
      <c r="BE258" s="95">
        <f>求节点(节奏总纲!$E$4:$E$163,M$7:M$166,$BD258)</f>
        <v>287.62926998336422</v>
      </c>
      <c r="BF258" s="95">
        <f>求节点(节奏总纲!$E$4:$E$163,N$7:N$166,$BD258)</f>
        <v>17821.346099419952</v>
      </c>
      <c r="BG258" s="95">
        <f>求节点(节奏总纲!$E$4:$E$163,O$7:O$166,$BD258)</f>
        <v>17821.346099419952</v>
      </c>
      <c r="BH258" s="95">
        <f>求节点(节奏总纲!$E$4:$E$163,P$7:P$166,$BD258)</f>
        <v>2.5000000000000001E-2</v>
      </c>
      <c r="BI258" s="95">
        <f>求节点(节奏总纲!$E$4:$E$163,Q$7:Q$166,$BD258)</f>
        <v>2.5000000000000001E-2</v>
      </c>
      <c r="BJ258" s="95">
        <f>求节点(节奏总纲!$E$4:$E$163,T$7:T$166,$BD258)</f>
        <v>1.6693408021793947</v>
      </c>
      <c r="BK258" s="95">
        <f>求节点(节奏总纲!$E$4:$E$163,U$7:U$166,$BD258)</f>
        <v>21927341994.582504</v>
      </c>
      <c r="BM258" s="14">
        <v>252</v>
      </c>
      <c r="BN258" s="95">
        <f>求节点(节奏总纲!$E$4:$E$163,AF$7:AF$166,$BD258)</f>
        <v>287.62926998336422</v>
      </c>
      <c r="BO258" s="95">
        <f>求节点(节奏总纲!$E$4:$E$163,AG$7:AG$166,$BD258)</f>
        <v>916.5458041091332</v>
      </c>
      <c r="BP258" s="95">
        <f>求节点(节奏总纲!$E$4:$E$163,AH$7:AH$166,$BD258)</f>
        <v>916.5458041091332</v>
      </c>
      <c r="BQ258" s="95">
        <f>求节点(节奏总纲!$E$4:$E$163,AI$7:AI$166,$BD258)</f>
        <v>2.5000000000000001E-2</v>
      </c>
      <c r="BR258" s="95">
        <f>求节点(节奏总纲!$E$4:$E$163,AJ$7:AJ$166,$BD258)</f>
        <v>2.5000000000000001E-2</v>
      </c>
      <c r="BS258" s="95">
        <f>求节点(节奏总纲!$E$4:$E$163,AM$7:AM$166,$BD258)</f>
        <v>7104.3948213491112</v>
      </c>
      <c r="BT258" s="95">
        <f>求节点(节奏总纲!$E$4:$E$163,AN$7:AN$166,$BD258)</f>
        <v>2.3015040790827719</v>
      </c>
      <c r="BU258" s="95">
        <f>求节点(节奏总纲!$E$4:$E$163,AO$7:AO$166,$BD258)</f>
        <v>35830175000.067108</v>
      </c>
    </row>
    <row r="259" spans="56:73" x14ac:dyDescent="0.15">
      <c r="BD259" s="14">
        <v>253</v>
      </c>
      <c r="BE259" s="95">
        <f>求节点(节奏总纲!$E$4:$E$163,M$7:M$166,$BD259)</f>
        <v>287.8916261881098</v>
      </c>
      <c r="BF259" s="95">
        <f>求节点(节奏总纲!$E$4:$E$163,N$7:N$166,$BD259)</f>
        <v>17842.289417559237</v>
      </c>
      <c r="BG259" s="95">
        <f>求节点(节奏总纲!$E$4:$E$163,O$7:O$166,$BD259)</f>
        <v>17842.289417559237</v>
      </c>
      <c r="BH259" s="95">
        <f>求节点(节奏总纲!$E$4:$E$163,P$7:P$166,$BD259)</f>
        <v>2.5000000000000001E-2</v>
      </c>
      <c r="BI259" s="95">
        <f>求节点(节奏总纲!$E$4:$E$163,Q$7:Q$166,$BD259)</f>
        <v>2.5000000000000001E-2</v>
      </c>
      <c r="BJ259" s="95">
        <f>求节点(节奏总纲!$E$4:$E$163,T$7:T$166,$BD259)</f>
        <v>1.6716712543699193</v>
      </c>
      <c r="BK259" s="95">
        <f>求节点(节奏总纲!$E$4:$E$163,U$7:U$166,$BD259)</f>
        <v>22038988524.712891</v>
      </c>
      <c r="BM259" s="14">
        <v>253</v>
      </c>
      <c r="BN259" s="95">
        <f>求节点(节奏总纲!$E$4:$E$163,AF$7:AF$166,$BD259)</f>
        <v>287.8916261881098</v>
      </c>
      <c r="BO259" s="95">
        <f>求节点(节奏总纲!$E$4:$E$163,AG$7:AG$166,$BD259)</f>
        <v>917.33626183220929</v>
      </c>
      <c r="BP259" s="95">
        <f>求节点(节奏总纲!$E$4:$E$163,AH$7:AH$166,$BD259)</f>
        <v>917.33626183220929</v>
      </c>
      <c r="BQ259" s="95">
        <f>求节点(节奏总纲!$E$4:$E$163,AI$7:AI$166,$BD259)</f>
        <v>2.5000000000000001E-2</v>
      </c>
      <c r="BR259" s="95">
        <f>求节点(节奏总纲!$E$4:$E$163,AJ$7:AJ$166,$BD259)</f>
        <v>2.5000000000000001E-2</v>
      </c>
      <c r="BS259" s="95">
        <f>求节点(节奏总纲!$E$4:$E$163,AM$7:AM$166,$BD259)</f>
        <v>7108.3754809465881</v>
      </c>
      <c r="BT259" s="95">
        <f>求节点(节奏总纲!$E$4:$E$163,AN$7:AN$166,$BD259)</f>
        <v>2.3065967538472667</v>
      </c>
      <c r="BU259" s="95">
        <f>求节点(节奏总纲!$E$4:$E$163,AO$7:AO$166,$BD259)</f>
        <v>36073250734.076637</v>
      </c>
    </row>
    <row r="260" spans="56:73" x14ac:dyDescent="0.15">
      <c r="BD260" s="14">
        <v>254</v>
      </c>
      <c r="BE260" s="95">
        <f>求节点(节奏总纲!$E$4:$E$163,M$7:M$166,$BD260)</f>
        <v>288.1246147780044</v>
      </c>
      <c r="BF260" s="95">
        <f>求节点(节奏总纲!$E$4:$E$163,N$7:N$166,$BD260)</f>
        <v>17860.679198245136</v>
      </c>
      <c r="BG260" s="95">
        <f>求节点(节奏总纲!$E$4:$E$163,O$7:O$166,$BD260)</f>
        <v>17860.679198245136</v>
      </c>
      <c r="BH260" s="95">
        <f>求节点(节奏总纲!$E$4:$E$163,P$7:P$166,$BD260)</f>
        <v>2.5000000000000001E-2</v>
      </c>
      <c r="BI260" s="95">
        <f>求节点(节奏总纲!$E$4:$E$163,Q$7:Q$166,$BD260)</f>
        <v>2.5000000000000001E-2</v>
      </c>
      <c r="BJ260" s="95">
        <f>求节点(节奏总纲!$E$4:$E$163,T$7:T$166,$BD260)</f>
        <v>1.6738972448260201</v>
      </c>
      <c r="BK260" s="95">
        <f>求节点(节奏总纲!$E$4:$E$163,U$7:U$166,$BD260)</f>
        <v>22146533339.419083</v>
      </c>
      <c r="BM260" s="14">
        <v>254</v>
      </c>
      <c r="BN260" s="95">
        <f>求节点(节奏总纲!$E$4:$E$163,AF$7:AF$166,$BD260)</f>
        <v>288.1246147780044</v>
      </c>
      <c r="BO260" s="95">
        <f>求节点(节奏总纲!$E$4:$E$163,AG$7:AG$166,$BD260)</f>
        <v>918.16329598751702</v>
      </c>
      <c r="BP260" s="95">
        <f>求节点(节奏总纲!$E$4:$E$163,AH$7:AH$166,$BD260)</f>
        <v>918.16329598751702</v>
      </c>
      <c r="BQ260" s="95">
        <f>求节点(节奏总纲!$E$4:$E$163,AI$7:AI$166,$BD260)</f>
        <v>2.5000000000000001E-2</v>
      </c>
      <c r="BR260" s="95">
        <f>求节点(节奏总纲!$E$4:$E$163,AJ$7:AJ$166,$BD260)</f>
        <v>2.5000000000000001E-2</v>
      </c>
      <c r="BS260" s="95">
        <f>求节点(节奏总纲!$E$4:$E$163,AM$7:AM$166,$BD260)</f>
        <v>7112.0771600467888</v>
      </c>
      <c r="BT260" s="95">
        <f>求节点(节奏总纲!$E$4:$E$163,AN$7:AN$166,$BD260)</f>
        <v>2.3102437015752186</v>
      </c>
      <c r="BU260" s="95">
        <f>求节点(节奏总纲!$E$4:$E$163,AO$7:AO$166,$BD260)</f>
        <v>36299752204.404839</v>
      </c>
    </row>
    <row r="261" spans="56:73" x14ac:dyDescent="0.15">
      <c r="BD261" s="14">
        <v>255</v>
      </c>
      <c r="BE261" s="95">
        <f>求节点(节奏总纲!$E$4:$E$163,M$7:M$166,$BD261)</f>
        <v>288.35237674625188</v>
      </c>
      <c r="BF261" s="95">
        <f>求节点(节奏总纲!$E$4:$E$163,N$7:N$166,$BD261)</f>
        <v>17878.614520024574</v>
      </c>
      <c r="BG261" s="95">
        <f>求节点(节奏总纲!$E$4:$E$163,O$7:O$166,$BD261)</f>
        <v>17878.614520024574</v>
      </c>
      <c r="BH261" s="95">
        <f>求节点(节奏总纲!$E$4:$E$163,P$7:P$166,$BD261)</f>
        <v>2.5000000000000001E-2</v>
      </c>
      <c r="BI261" s="95">
        <f>求节点(节奏总纲!$E$4:$E$163,Q$7:Q$166,$BD261)</f>
        <v>2.5000000000000001E-2</v>
      </c>
      <c r="BJ261" s="95">
        <f>求节点(节奏总纲!$E$4:$E$163,T$7:T$166,$BD261)</f>
        <v>1.6761046439880984</v>
      </c>
      <c r="BK261" s="95">
        <f>求节点(节奏总纲!$E$4:$E$163,U$7:U$166,$BD261)</f>
        <v>22253348162.441059</v>
      </c>
      <c r="BM261" s="14">
        <v>255</v>
      </c>
      <c r="BN261" s="95">
        <f>求节点(节奏总纲!$E$4:$E$163,AF$7:AF$166,$BD261)</f>
        <v>288.35237674625188</v>
      </c>
      <c r="BO261" s="95">
        <f>求节点(节奏总纲!$E$4:$E$163,AG$7:AG$166,$BD261)</f>
        <v>918.99683973420451</v>
      </c>
      <c r="BP261" s="95">
        <f>求节点(节奏总纲!$E$4:$E$163,AH$7:AH$166,$BD261)</f>
        <v>918.99683973420451</v>
      </c>
      <c r="BQ261" s="95">
        <f>求节点(节奏总纲!$E$4:$E$163,AI$7:AI$166,$BD261)</f>
        <v>2.5000000000000001E-2</v>
      </c>
      <c r="BR261" s="95">
        <f>求节点(节奏总纲!$E$4:$E$163,AJ$7:AJ$166,$BD261)</f>
        <v>2.5000000000000001E-2</v>
      </c>
      <c r="BS261" s="95">
        <f>求节点(节奏总纲!$E$4:$E$163,AM$7:AM$166,$BD261)</f>
        <v>7115.7291883492117</v>
      </c>
      <c r="BT261" s="95">
        <f>求节点(节奏总纲!$E$4:$E$163,AN$7:AN$166,$BD261)</f>
        <v>2.3136333499527328</v>
      </c>
      <c r="BU261" s="95">
        <f>求节点(节奏总纲!$E$4:$E$163,AO$7:AO$166,$BD261)</f>
        <v>36523303915.081741</v>
      </c>
    </row>
    <row r="262" spans="56:73" x14ac:dyDescent="0.15">
      <c r="BD262" s="14">
        <v>256</v>
      </c>
      <c r="BE262" s="95">
        <f>求节点(节奏总纲!$E$4:$E$163,M$7:M$166,$BD262)</f>
        <v>288.58013871449941</v>
      </c>
      <c r="BF262" s="95">
        <f>求节点(节奏总纲!$E$4:$E$163,N$7:N$166,$BD262)</f>
        <v>17896.549841804008</v>
      </c>
      <c r="BG262" s="95">
        <f>求节点(节奏总纲!$E$4:$E$163,O$7:O$166,$BD262)</f>
        <v>17896.549841804008</v>
      </c>
      <c r="BH262" s="95">
        <f>求节点(节奏总纲!$E$4:$E$163,P$7:P$166,$BD262)</f>
        <v>2.5000000000000001E-2</v>
      </c>
      <c r="BI262" s="95">
        <f>求节点(节奏总纲!$E$4:$E$163,Q$7:Q$166,$BD262)</f>
        <v>2.5000000000000001E-2</v>
      </c>
      <c r="BJ262" s="95">
        <f>求节点(节奏总纲!$E$4:$E$163,T$7:T$166,$BD262)</f>
        <v>1.6783120431501768</v>
      </c>
      <c r="BK262" s="95">
        <f>求节点(节奏总纲!$E$4:$E$163,U$7:U$166,$BD262)</f>
        <v>22360162985.463032</v>
      </c>
      <c r="BM262" s="14">
        <v>256</v>
      </c>
      <c r="BN262" s="95">
        <f>求节点(节奏总纲!$E$4:$E$163,AF$7:AF$166,$BD262)</f>
        <v>288.58013871449941</v>
      </c>
      <c r="BO262" s="95">
        <f>求节点(节奏总纲!$E$4:$E$163,AG$7:AG$166,$BD262)</f>
        <v>919.83038348089201</v>
      </c>
      <c r="BP262" s="95">
        <f>求节点(节奏总纲!$E$4:$E$163,AH$7:AH$166,$BD262)</f>
        <v>919.83038348089201</v>
      </c>
      <c r="BQ262" s="95">
        <f>求节点(节奏总纲!$E$4:$E$163,AI$7:AI$166,$BD262)</f>
        <v>2.5000000000000001E-2</v>
      </c>
      <c r="BR262" s="95">
        <f>求节点(节奏总纲!$E$4:$E$163,AJ$7:AJ$166,$BD262)</f>
        <v>2.5000000000000001E-2</v>
      </c>
      <c r="BS262" s="95">
        <f>求节点(节奏总纲!$E$4:$E$163,AM$7:AM$166,$BD262)</f>
        <v>7119.3812166516345</v>
      </c>
      <c r="BT262" s="95">
        <f>求节点(节奏总纲!$E$4:$E$163,AN$7:AN$166,$BD262)</f>
        <v>2.3170229983302471</v>
      </c>
      <c r="BU262" s="95">
        <f>求节点(节奏总纲!$E$4:$E$163,AO$7:AO$166,$BD262)</f>
        <v>36746855625.758652</v>
      </c>
    </row>
    <row r="263" spans="56:73" x14ac:dyDescent="0.15">
      <c r="BD263" s="14">
        <v>257</v>
      </c>
      <c r="BE263" s="95">
        <f>求节点(节奏总纲!$E$4:$E$163,M$7:M$166,$BD263)</f>
        <v>288.80790068274689</v>
      </c>
      <c r="BF263" s="95">
        <f>求节点(节奏总纲!$E$4:$E$163,N$7:N$166,$BD263)</f>
        <v>17914.485163583446</v>
      </c>
      <c r="BG263" s="95">
        <f>求节点(节奏总纲!$E$4:$E$163,O$7:O$166,$BD263)</f>
        <v>17914.485163583446</v>
      </c>
      <c r="BH263" s="95">
        <f>求节点(节奏总纲!$E$4:$E$163,P$7:P$166,$BD263)</f>
        <v>2.5000000000000001E-2</v>
      </c>
      <c r="BI263" s="95">
        <f>求节点(节奏总纲!$E$4:$E$163,Q$7:Q$166,$BD263)</f>
        <v>2.5000000000000001E-2</v>
      </c>
      <c r="BJ263" s="95">
        <f>求节点(节奏总纲!$E$4:$E$163,T$7:T$166,$BD263)</f>
        <v>1.6805194423122554</v>
      </c>
      <c r="BK263" s="95">
        <f>求节点(节奏总纲!$E$4:$E$163,U$7:U$166,$BD263)</f>
        <v>22466977808.485008</v>
      </c>
      <c r="BM263" s="14">
        <v>257</v>
      </c>
      <c r="BN263" s="95">
        <f>求节点(节奏总纲!$E$4:$E$163,AF$7:AF$166,$BD263)</f>
        <v>288.80790068274689</v>
      </c>
      <c r="BO263" s="95">
        <f>求节点(节奏总纲!$E$4:$E$163,AG$7:AG$166,$BD263)</f>
        <v>920.66392722757951</v>
      </c>
      <c r="BP263" s="95">
        <f>求节点(节奏总纲!$E$4:$E$163,AH$7:AH$166,$BD263)</f>
        <v>920.66392722757951</v>
      </c>
      <c r="BQ263" s="95">
        <f>求节点(节奏总纲!$E$4:$E$163,AI$7:AI$166,$BD263)</f>
        <v>2.5000000000000001E-2</v>
      </c>
      <c r="BR263" s="95">
        <f>求节点(节奏总纲!$E$4:$E$163,AJ$7:AJ$166,$BD263)</f>
        <v>2.5000000000000001E-2</v>
      </c>
      <c r="BS263" s="95">
        <f>求节点(节奏总纲!$E$4:$E$163,AM$7:AM$166,$BD263)</f>
        <v>7123.0332449540565</v>
      </c>
      <c r="BT263" s="95">
        <f>求节点(节奏总纲!$E$4:$E$163,AN$7:AN$166,$BD263)</f>
        <v>2.3204126467077613</v>
      </c>
      <c r="BU263" s="95">
        <f>求节点(节奏总纲!$E$4:$E$163,AO$7:AO$166,$BD263)</f>
        <v>36970407336.435555</v>
      </c>
    </row>
    <row r="264" spans="56:73" x14ac:dyDescent="0.15">
      <c r="BD264" s="14">
        <v>258</v>
      </c>
      <c r="BE264" s="95">
        <f>求节点(节奏总纲!$E$4:$E$163,M$7:M$166,$BD264)</f>
        <v>289.03566265099437</v>
      </c>
      <c r="BF264" s="95">
        <f>求节点(节奏总纲!$E$4:$E$163,N$7:N$166,$BD264)</f>
        <v>17932.420485362883</v>
      </c>
      <c r="BG264" s="95">
        <f>求节点(节奏总纲!$E$4:$E$163,O$7:O$166,$BD264)</f>
        <v>17932.420485362883</v>
      </c>
      <c r="BH264" s="95">
        <f>求节点(节奏总纲!$E$4:$E$163,P$7:P$166,$BD264)</f>
        <v>2.5000000000000001E-2</v>
      </c>
      <c r="BI264" s="95">
        <f>求节点(节奏总纲!$E$4:$E$163,Q$7:Q$166,$BD264)</f>
        <v>2.5000000000000001E-2</v>
      </c>
      <c r="BJ264" s="95">
        <f>求节点(节奏总纲!$E$4:$E$163,T$7:T$166,$BD264)</f>
        <v>1.6827268414743337</v>
      </c>
      <c r="BK264" s="95">
        <f>求节点(节奏总纲!$E$4:$E$163,U$7:U$166,$BD264)</f>
        <v>22573792631.506985</v>
      </c>
      <c r="BM264" s="14">
        <v>258</v>
      </c>
      <c r="BN264" s="95">
        <f>求节点(节奏总纲!$E$4:$E$163,AF$7:AF$166,$BD264)</f>
        <v>289.03566265099437</v>
      </c>
      <c r="BO264" s="95">
        <f>求节点(节奏总纲!$E$4:$E$163,AG$7:AG$166,$BD264)</f>
        <v>921.497470974267</v>
      </c>
      <c r="BP264" s="95">
        <f>求节点(节奏总纲!$E$4:$E$163,AH$7:AH$166,$BD264)</f>
        <v>921.497470974267</v>
      </c>
      <c r="BQ264" s="95">
        <f>求节点(节奏总纲!$E$4:$E$163,AI$7:AI$166,$BD264)</f>
        <v>2.5000000000000001E-2</v>
      </c>
      <c r="BR264" s="95">
        <f>求节点(节奏总纲!$E$4:$E$163,AJ$7:AJ$166,$BD264)</f>
        <v>2.5000000000000001E-2</v>
      </c>
      <c r="BS264" s="95">
        <f>求节点(节奏总纲!$E$4:$E$163,AM$7:AM$166,$BD264)</f>
        <v>7126.6852732564794</v>
      </c>
      <c r="BT264" s="95">
        <f>求节点(节奏总纲!$E$4:$E$163,AN$7:AN$166,$BD264)</f>
        <v>2.3238022950852755</v>
      </c>
      <c r="BU264" s="95">
        <f>求节点(节奏总纲!$E$4:$E$163,AO$7:AO$166,$BD264)</f>
        <v>37193959047.112457</v>
      </c>
    </row>
    <row r="265" spans="56:73" x14ac:dyDescent="0.15">
      <c r="BD265" s="14">
        <v>259</v>
      </c>
      <c r="BE265" s="95">
        <f>求节点(节奏总纲!$E$4:$E$163,M$7:M$166,$BD265)</f>
        <v>289.26342461924185</v>
      </c>
      <c r="BF265" s="95">
        <f>求节点(节奏总纲!$E$4:$E$163,N$7:N$166,$BD265)</f>
        <v>17950.355807142318</v>
      </c>
      <c r="BG265" s="95">
        <f>求节点(节奏总纲!$E$4:$E$163,O$7:O$166,$BD265)</f>
        <v>17950.355807142318</v>
      </c>
      <c r="BH265" s="95">
        <f>求节点(节奏总纲!$E$4:$E$163,P$7:P$166,$BD265)</f>
        <v>2.5000000000000001E-2</v>
      </c>
      <c r="BI265" s="95">
        <f>求节点(节奏总纲!$E$4:$E$163,Q$7:Q$166,$BD265)</f>
        <v>2.5000000000000001E-2</v>
      </c>
      <c r="BJ265" s="95">
        <f>求节点(节奏总纲!$E$4:$E$163,T$7:T$166,$BD265)</f>
        <v>1.6849342406364121</v>
      </c>
      <c r="BK265" s="95">
        <f>求节点(节奏总纲!$E$4:$E$163,U$7:U$166,$BD265)</f>
        <v>22680607454.528961</v>
      </c>
      <c r="BM265" s="14">
        <v>259</v>
      </c>
      <c r="BN265" s="95">
        <f>求节点(节奏总纲!$E$4:$E$163,AF$7:AF$166,$BD265)</f>
        <v>289.26342461924185</v>
      </c>
      <c r="BO265" s="95">
        <f>求节点(节奏总纲!$E$4:$E$163,AG$7:AG$166,$BD265)</f>
        <v>922.33101472095439</v>
      </c>
      <c r="BP265" s="95">
        <f>求节点(节奏总纲!$E$4:$E$163,AH$7:AH$166,$BD265)</f>
        <v>922.33101472095439</v>
      </c>
      <c r="BQ265" s="95">
        <f>求节点(节奏总纲!$E$4:$E$163,AI$7:AI$166,$BD265)</f>
        <v>2.5000000000000001E-2</v>
      </c>
      <c r="BR265" s="95">
        <f>求节点(节奏总纲!$E$4:$E$163,AJ$7:AJ$166,$BD265)</f>
        <v>2.5000000000000001E-2</v>
      </c>
      <c r="BS265" s="95">
        <f>求节点(节奏总纲!$E$4:$E$163,AM$7:AM$166,$BD265)</f>
        <v>7130.3373015589023</v>
      </c>
      <c r="BT265" s="95">
        <f>求节点(节奏总纲!$E$4:$E$163,AN$7:AN$166,$BD265)</f>
        <v>2.3271919434627897</v>
      </c>
      <c r="BU265" s="95">
        <f>求节点(节奏总纲!$E$4:$E$163,AO$7:AO$166,$BD265)</f>
        <v>37417510757.789368</v>
      </c>
    </row>
    <row r="266" spans="56:73" x14ac:dyDescent="0.15">
      <c r="BD266" s="14">
        <v>260</v>
      </c>
      <c r="BE266" s="95">
        <f>求节点(节奏总纲!$E$4:$E$163,M$7:M$166,$BD266)</f>
        <v>289.49118658748932</v>
      </c>
      <c r="BF266" s="95">
        <f>求节点(节奏总纲!$E$4:$E$163,N$7:N$166,$BD266)</f>
        <v>17968.291128921755</v>
      </c>
      <c r="BG266" s="95">
        <f>求节点(节奏总纲!$E$4:$E$163,O$7:O$166,$BD266)</f>
        <v>17968.291128921755</v>
      </c>
      <c r="BH266" s="95">
        <f>求节点(节奏总纲!$E$4:$E$163,P$7:P$166,$BD266)</f>
        <v>2.5000000000000001E-2</v>
      </c>
      <c r="BI266" s="95">
        <f>求节点(节奏总纲!$E$4:$E$163,Q$7:Q$166,$BD266)</f>
        <v>2.5000000000000001E-2</v>
      </c>
      <c r="BJ266" s="95">
        <f>求节点(节奏总纲!$E$4:$E$163,T$7:T$166,$BD266)</f>
        <v>1.6871416397984904</v>
      </c>
      <c r="BK266" s="95">
        <f>求节点(节奏总纲!$E$4:$E$163,U$7:U$166,$BD266)</f>
        <v>22787422277.550938</v>
      </c>
      <c r="BM266" s="14">
        <v>260</v>
      </c>
      <c r="BN266" s="95">
        <f>求节点(节奏总纲!$E$4:$E$163,AF$7:AF$166,$BD266)</f>
        <v>289.49118658748932</v>
      </c>
      <c r="BO266" s="95">
        <f>求节点(节奏总纲!$E$4:$E$163,AG$7:AG$166,$BD266)</f>
        <v>923.16455846764188</v>
      </c>
      <c r="BP266" s="95">
        <f>求节点(节奏总纲!$E$4:$E$163,AH$7:AH$166,$BD266)</f>
        <v>923.16455846764188</v>
      </c>
      <c r="BQ266" s="95">
        <f>求节点(节奏总纲!$E$4:$E$163,AI$7:AI$166,$BD266)</f>
        <v>2.5000000000000001E-2</v>
      </c>
      <c r="BR266" s="95">
        <f>求节点(节奏总纲!$E$4:$E$163,AJ$7:AJ$166,$BD266)</f>
        <v>2.5000000000000001E-2</v>
      </c>
      <c r="BS266" s="95">
        <f>求节点(节奏总纲!$E$4:$E$163,AM$7:AM$166,$BD266)</f>
        <v>7133.9893298613251</v>
      </c>
      <c r="BT266" s="95">
        <f>求节点(节奏总纲!$E$4:$E$163,AN$7:AN$166,$BD266)</f>
        <v>2.3305815918403039</v>
      </c>
      <c r="BU266" s="95">
        <f>求节点(节奏总纲!$E$4:$E$163,AO$7:AO$166,$BD266)</f>
        <v>37641062468.46627</v>
      </c>
    </row>
    <row r="267" spans="56:73" x14ac:dyDescent="0.15">
      <c r="BD267" s="14">
        <v>261</v>
      </c>
      <c r="BE267" s="95">
        <f>求节点(节奏总纲!$E$4:$E$163,M$7:M$166,$BD267)</f>
        <v>289.71894855573686</v>
      </c>
      <c r="BF267" s="95">
        <f>求节点(节奏总纲!$E$4:$E$163,N$7:N$166,$BD267)</f>
        <v>17986.22645070119</v>
      </c>
      <c r="BG267" s="95">
        <f>求节点(节奏总纲!$E$4:$E$163,O$7:O$166,$BD267)</f>
        <v>17986.22645070119</v>
      </c>
      <c r="BH267" s="95">
        <f>求节点(节奏总纲!$E$4:$E$163,P$7:P$166,$BD267)</f>
        <v>2.5000000000000001E-2</v>
      </c>
      <c r="BI267" s="95">
        <f>求节点(节奏总纲!$E$4:$E$163,Q$7:Q$166,$BD267)</f>
        <v>2.5000000000000001E-2</v>
      </c>
      <c r="BJ267" s="95">
        <f>求节点(节奏总纲!$E$4:$E$163,T$7:T$166,$BD267)</f>
        <v>1.6893490389605688</v>
      </c>
      <c r="BK267" s="95">
        <f>求节点(节奏总纲!$E$4:$E$163,U$7:U$166,$BD267)</f>
        <v>22894237100.572914</v>
      </c>
      <c r="BM267" s="14">
        <v>261</v>
      </c>
      <c r="BN267" s="95">
        <f>求节点(节奏总纲!$E$4:$E$163,AF$7:AF$166,$BD267)</f>
        <v>289.71894855573686</v>
      </c>
      <c r="BO267" s="95">
        <f>求节点(节奏总纲!$E$4:$E$163,AG$7:AG$166,$BD267)</f>
        <v>923.99810221432938</v>
      </c>
      <c r="BP267" s="95">
        <f>求节点(节奏总纲!$E$4:$E$163,AH$7:AH$166,$BD267)</f>
        <v>923.99810221432938</v>
      </c>
      <c r="BQ267" s="95">
        <f>求节点(节奏总纲!$E$4:$E$163,AI$7:AI$166,$BD267)</f>
        <v>2.5000000000000001E-2</v>
      </c>
      <c r="BR267" s="95">
        <f>求节点(节奏总纲!$E$4:$E$163,AJ$7:AJ$166,$BD267)</f>
        <v>2.5000000000000001E-2</v>
      </c>
      <c r="BS267" s="95">
        <f>求节点(节奏总纲!$E$4:$E$163,AM$7:AM$166,$BD267)</f>
        <v>7137.6413581637471</v>
      </c>
      <c r="BT267" s="95">
        <f>求节点(节奏总纲!$E$4:$E$163,AN$7:AN$166,$BD267)</f>
        <v>2.3339712402178181</v>
      </c>
      <c r="BU267" s="95">
        <f>求节点(节奏总纲!$E$4:$E$163,AO$7:AO$166,$BD267)</f>
        <v>37864614179.143173</v>
      </c>
    </row>
    <row r="268" spans="56:73" x14ac:dyDescent="0.15">
      <c r="BD268" s="14">
        <v>262</v>
      </c>
      <c r="BE268" s="95">
        <f>求节点(节奏总纲!$E$4:$E$163,M$7:M$166,$BD268)</f>
        <v>289.94671052398434</v>
      </c>
      <c r="BF268" s="95">
        <f>求节点(节奏总纲!$E$4:$E$163,N$7:N$166,$BD268)</f>
        <v>18004.161772480627</v>
      </c>
      <c r="BG268" s="95">
        <f>求节点(节奏总纲!$E$4:$E$163,O$7:O$166,$BD268)</f>
        <v>18004.161772480627</v>
      </c>
      <c r="BH268" s="95">
        <f>求节点(节奏总纲!$E$4:$E$163,P$7:P$166,$BD268)</f>
        <v>2.5000000000000001E-2</v>
      </c>
      <c r="BI268" s="95">
        <f>求节点(节奏总纲!$E$4:$E$163,Q$7:Q$166,$BD268)</f>
        <v>2.5000000000000001E-2</v>
      </c>
      <c r="BJ268" s="95">
        <f>求节点(节奏总纲!$E$4:$E$163,T$7:T$166,$BD268)</f>
        <v>1.6915564381226471</v>
      </c>
      <c r="BK268" s="95">
        <f>求节点(节奏总纲!$E$4:$E$163,U$7:U$166,$BD268)</f>
        <v>23001051923.594891</v>
      </c>
      <c r="BM268" s="14">
        <v>262</v>
      </c>
      <c r="BN268" s="95">
        <f>求节点(节奏总纲!$E$4:$E$163,AF$7:AF$166,$BD268)</f>
        <v>289.94671052398434</v>
      </c>
      <c r="BO268" s="95">
        <f>求节点(节奏总纲!$E$4:$E$163,AG$7:AG$166,$BD268)</f>
        <v>924.83164596101687</v>
      </c>
      <c r="BP268" s="95">
        <f>求节点(节奏总纲!$E$4:$E$163,AH$7:AH$166,$BD268)</f>
        <v>924.83164596101687</v>
      </c>
      <c r="BQ268" s="95">
        <f>求节点(节奏总纲!$E$4:$E$163,AI$7:AI$166,$BD268)</f>
        <v>2.5000000000000001E-2</v>
      </c>
      <c r="BR268" s="95">
        <f>求节点(节奏总纲!$E$4:$E$163,AJ$7:AJ$166,$BD268)</f>
        <v>2.5000000000000001E-2</v>
      </c>
      <c r="BS268" s="95">
        <f>求节点(节奏总纲!$E$4:$E$163,AM$7:AM$166,$BD268)</f>
        <v>7141.29338646617</v>
      </c>
      <c r="BT268" s="95">
        <f>求节点(节奏总纲!$E$4:$E$163,AN$7:AN$166,$BD268)</f>
        <v>2.3373608885953328</v>
      </c>
      <c r="BU268" s="95">
        <f>求节点(节奏总纲!$E$4:$E$163,AO$7:AO$166,$BD268)</f>
        <v>38088165889.820084</v>
      </c>
    </row>
    <row r="269" spans="56:73" x14ac:dyDescent="0.15">
      <c r="BD269" s="14">
        <v>263</v>
      </c>
      <c r="BE269" s="95">
        <f>求节点(节奏总纲!$E$4:$E$163,M$7:M$166,$BD269)</f>
        <v>290.17447249223181</v>
      </c>
      <c r="BF269" s="95">
        <f>求节点(节奏总纲!$E$4:$E$163,N$7:N$166,$BD269)</f>
        <v>18022.097094260062</v>
      </c>
      <c r="BG269" s="95">
        <f>求节点(节奏总纲!$E$4:$E$163,O$7:O$166,$BD269)</f>
        <v>18022.097094260062</v>
      </c>
      <c r="BH269" s="95">
        <f>求节点(节奏总纲!$E$4:$E$163,P$7:P$166,$BD269)</f>
        <v>2.5000000000000001E-2</v>
      </c>
      <c r="BI269" s="95">
        <f>求节点(节奏总纲!$E$4:$E$163,Q$7:Q$166,$BD269)</f>
        <v>2.5000000000000001E-2</v>
      </c>
      <c r="BJ269" s="95">
        <f>求节点(节奏总纲!$E$4:$E$163,T$7:T$166,$BD269)</f>
        <v>1.6937638372847257</v>
      </c>
      <c r="BK269" s="95">
        <f>求节点(节奏总纲!$E$4:$E$163,U$7:U$166,$BD269)</f>
        <v>23107866746.616863</v>
      </c>
      <c r="BM269" s="14">
        <v>263</v>
      </c>
      <c r="BN269" s="95">
        <f>求节点(节奏总纲!$E$4:$E$163,AF$7:AF$166,$BD269)</f>
        <v>290.17447249223181</v>
      </c>
      <c r="BO269" s="95">
        <f>求节点(节奏总纲!$E$4:$E$163,AG$7:AG$166,$BD269)</f>
        <v>925.66518970770437</v>
      </c>
      <c r="BP269" s="95">
        <f>求节点(节奏总纲!$E$4:$E$163,AH$7:AH$166,$BD269)</f>
        <v>925.66518970770437</v>
      </c>
      <c r="BQ269" s="95">
        <f>求节点(节奏总纲!$E$4:$E$163,AI$7:AI$166,$BD269)</f>
        <v>2.5000000000000001E-2</v>
      </c>
      <c r="BR269" s="95">
        <f>求节点(节奏总纲!$E$4:$E$163,AJ$7:AJ$166,$BD269)</f>
        <v>2.5000000000000001E-2</v>
      </c>
      <c r="BS269" s="95">
        <f>求节点(节奏总纲!$E$4:$E$163,AM$7:AM$166,$BD269)</f>
        <v>7144.9454147685929</v>
      </c>
      <c r="BT269" s="95">
        <f>求节点(节奏总纲!$E$4:$E$163,AN$7:AN$166,$BD269)</f>
        <v>2.340750536972847</v>
      </c>
      <c r="BU269" s="95">
        <f>求节点(节奏总纲!$E$4:$E$163,AO$7:AO$166,$BD269)</f>
        <v>38311717600.496986</v>
      </c>
    </row>
    <row r="270" spans="56:73" x14ac:dyDescent="0.15">
      <c r="BD270" s="14">
        <v>264</v>
      </c>
      <c r="BE270" s="95">
        <f>求节点(节奏总纲!$E$4:$E$163,M$7:M$166,$BD270)</f>
        <v>290.40223446047929</v>
      </c>
      <c r="BF270" s="95">
        <f>求节点(节奏总纲!$E$4:$E$163,N$7:N$166,$BD270)</f>
        <v>18040.032416039499</v>
      </c>
      <c r="BG270" s="95">
        <f>求节点(节奏总纲!$E$4:$E$163,O$7:O$166,$BD270)</f>
        <v>18040.032416039499</v>
      </c>
      <c r="BH270" s="95">
        <f>求节点(节奏总纲!$E$4:$E$163,P$7:P$166,$BD270)</f>
        <v>2.5000000000000001E-2</v>
      </c>
      <c r="BI270" s="95">
        <f>求节点(节奏总纲!$E$4:$E$163,Q$7:Q$166,$BD270)</f>
        <v>2.5000000000000001E-2</v>
      </c>
      <c r="BJ270" s="95">
        <f>求节点(节奏总纲!$E$4:$E$163,T$7:T$166,$BD270)</f>
        <v>1.695971236446804</v>
      </c>
      <c r="BK270" s="95">
        <f>求节点(节奏总纲!$E$4:$E$163,U$7:U$166,$BD270)</f>
        <v>23214681569.63884</v>
      </c>
      <c r="BM270" s="14">
        <v>264</v>
      </c>
      <c r="BN270" s="95">
        <f>求节点(节奏总纲!$E$4:$E$163,AF$7:AF$166,$BD270)</f>
        <v>290.40223446047929</v>
      </c>
      <c r="BO270" s="95">
        <f>求节点(节奏总纲!$E$4:$E$163,AG$7:AG$166,$BD270)</f>
        <v>926.49873345439187</v>
      </c>
      <c r="BP270" s="95">
        <f>求节点(节奏总纲!$E$4:$E$163,AH$7:AH$166,$BD270)</f>
        <v>926.49873345439187</v>
      </c>
      <c r="BQ270" s="95">
        <f>求节点(节奏总纲!$E$4:$E$163,AI$7:AI$166,$BD270)</f>
        <v>2.5000000000000001E-2</v>
      </c>
      <c r="BR270" s="95">
        <f>求节点(节奏总纲!$E$4:$E$163,AJ$7:AJ$166,$BD270)</f>
        <v>2.5000000000000001E-2</v>
      </c>
      <c r="BS270" s="95">
        <f>求节点(节奏总纲!$E$4:$E$163,AM$7:AM$166,$BD270)</f>
        <v>7148.5974430710148</v>
      </c>
      <c r="BT270" s="95">
        <f>求节点(节奏总纲!$E$4:$E$163,AN$7:AN$166,$BD270)</f>
        <v>2.3441401853503612</v>
      </c>
      <c r="BU270" s="95">
        <f>求节点(节奏总纲!$E$4:$E$163,AO$7:AO$166,$BD270)</f>
        <v>38535269311.173897</v>
      </c>
    </row>
    <row r="271" spans="56:73" x14ac:dyDescent="0.15">
      <c r="BD271" s="14">
        <v>265</v>
      </c>
      <c r="BE271" s="95">
        <f>求节点(节奏总纲!$E$4:$E$163,M$7:M$166,$BD271)</f>
        <v>290.62999642872683</v>
      </c>
      <c r="BF271" s="95">
        <f>求节点(节奏总纲!$E$4:$E$163,N$7:N$166,$BD271)</f>
        <v>18057.967737818934</v>
      </c>
      <c r="BG271" s="95">
        <f>求节点(节奏总纲!$E$4:$E$163,O$7:O$166,$BD271)</f>
        <v>18057.967737818934</v>
      </c>
      <c r="BH271" s="95">
        <f>求节点(节奏总纲!$E$4:$E$163,P$7:P$166,$BD271)</f>
        <v>2.5000000000000001E-2</v>
      </c>
      <c r="BI271" s="95">
        <f>求节点(节奏总纲!$E$4:$E$163,Q$7:Q$166,$BD271)</f>
        <v>2.5000000000000001E-2</v>
      </c>
      <c r="BJ271" s="95">
        <f>求节点(节奏总纲!$E$4:$E$163,T$7:T$166,$BD271)</f>
        <v>1.6981786356088824</v>
      </c>
      <c r="BK271" s="95">
        <f>求节点(节奏总纲!$E$4:$E$163,U$7:U$166,$BD271)</f>
        <v>23321496392.660816</v>
      </c>
      <c r="BM271" s="14">
        <v>265</v>
      </c>
      <c r="BN271" s="95">
        <f>求节点(节奏总纲!$E$4:$E$163,AF$7:AF$166,$BD271)</f>
        <v>290.62999642872683</v>
      </c>
      <c r="BO271" s="95">
        <f>求节点(节奏总纲!$E$4:$E$163,AG$7:AG$166,$BD271)</f>
        <v>927.33227720107936</v>
      </c>
      <c r="BP271" s="95">
        <f>求节点(节奏总纲!$E$4:$E$163,AH$7:AH$166,$BD271)</f>
        <v>927.33227720107936</v>
      </c>
      <c r="BQ271" s="95">
        <f>求节点(节奏总纲!$E$4:$E$163,AI$7:AI$166,$BD271)</f>
        <v>2.5000000000000001E-2</v>
      </c>
      <c r="BR271" s="95">
        <f>求节点(节奏总纲!$E$4:$E$163,AJ$7:AJ$166,$BD271)</f>
        <v>2.5000000000000001E-2</v>
      </c>
      <c r="BS271" s="95">
        <f>求节点(节奏总纲!$E$4:$E$163,AM$7:AM$166,$BD271)</f>
        <v>7152.2494713734377</v>
      </c>
      <c r="BT271" s="95">
        <f>求节点(节奏总纲!$E$4:$E$163,AN$7:AN$166,$BD271)</f>
        <v>2.3475298337278754</v>
      </c>
      <c r="BU271" s="95">
        <f>求节点(节奏总纲!$E$4:$E$163,AO$7:AO$166,$BD271)</f>
        <v>38758821021.8508</v>
      </c>
    </row>
    <row r="272" spans="56:73" x14ac:dyDescent="0.15">
      <c r="BD272" s="14">
        <v>266</v>
      </c>
      <c r="BE272" s="95">
        <f>求节点(节奏总纲!$E$4:$E$163,M$7:M$166,$BD272)</f>
        <v>290.8577583969743</v>
      </c>
      <c r="BF272" s="95">
        <f>求节点(节奏总纲!$E$4:$E$163,N$7:N$166,$BD272)</f>
        <v>18075.903059598371</v>
      </c>
      <c r="BG272" s="95">
        <f>求节点(节奏总纲!$E$4:$E$163,O$7:O$166,$BD272)</f>
        <v>18075.903059598371</v>
      </c>
      <c r="BH272" s="95">
        <f>求节点(节奏总纲!$E$4:$E$163,P$7:P$166,$BD272)</f>
        <v>2.5000000000000001E-2</v>
      </c>
      <c r="BI272" s="95">
        <f>求节点(节奏总纲!$E$4:$E$163,Q$7:Q$166,$BD272)</f>
        <v>2.5000000000000001E-2</v>
      </c>
      <c r="BJ272" s="95">
        <f>求节点(节奏总纲!$E$4:$E$163,T$7:T$166,$BD272)</f>
        <v>1.7003860347709607</v>
      </c>
      <c r="BK272" s="95">
        <f>求节点(节奏总纲!$E$4:$E$163,U$7:U$166,$BD272)</f>
        <v>23428311215.682793</v>
      </c>
      <c r="BM272" s="14">
        <v>266</v>
      </c>
      <c r="BN272" s="95">
        <f>求节点(节奏总纲!$E$4:$E$163,AF$7:AF$166,$BD272)</f>
        <v>290.8577583969743</v>
      </c>
      <c r="BO272" s="95">
        <f>求节点(节奏总纲!$E$4:$E$163,AG$7:AG$166,$BD272)</f>
        <v>928.16582094776675</v>
      </c>
      <c r="BP272" s="95">
        <f>求节点(节奏总纲!$E$4:$E$163,AH$7:AH$166,$BD272)</f>
        <v>928.16582094776675</v>
      </c>
      <c r="BQ272" s="95">
        <f>求节点(节奏总纲!$E$4:$E$163,AI$7:AI$166,$BD272)</f>
        <v>2.5000000000000001E-2</v>
      </c>
      <c r="BR272" s="95">
        <f>求节点(节奏总纲!$E$4:$E$163,AJ$7:AJ$166,$BD272)</f>
        <v>2.5000000000000001E-2</v>
      </c>
      <c r="BS272" s="95">
        <f>求节点(节奏总纲!$E$4:$E$163,AM$7:AM$166,$BD272)</f>
        <v>7155.9014996758606</v>
      </c>
      <c r="BT272" s="95">
        <f>求节点(节奏总纲!$E$4:$E$163,AN$7:AN$166,$BD272)</f>
        <v>2.3509194821053896</v>
      </c>
      <c r="BU272" s="95">
        <f>求节点(节奏总纲!$E$4:$E$163,AO$7:AO$166,$BD272)</f>
        <v>38982372732.527702</v>
      </c>
    </row>
    <row r="273" spans="56:73" x14ac:dyDescent="0.15">
      <c r="BD273" s="14">
        <v>267</v>
      </c>
      <c r="BE273" s="95">
        <f>求节点(节奏总纲!$E$4:$E$163,M$7:M$166,$BD273)</f>
        <v>291.08552036522178</v>
      </c>
      <c r="BF273" s="95">
        <f>求节点(节奏总纲!$E$4:$E$163,N$7:N$166,$BD273)</f>
        <v>18093.838381377809</v>
      </c>
      <c r="BG273" s="95">
        <f>求节点(节奏总纲!$E$4:$E$163,O$7:O$166,$BD273)</f>
        <v>18093.838381377809</v>
      </c>
      <c r="BH273" s="95">
        <f>求节点(节奏总纲!$E$4:$E$163,P$7:P$166,$BD273)</f>
        <v>2.5000000000000001E-2</v>
      </c>
      <c r="BI273" s="95">
        <f>求节点(节奏总纲!$E$4:$E$163,Q$7:Q$166,$BD273)</f>
        <v>2.5000000000000001E-2</v>
      </c>
      <c r="BJ273" s="95">
        <f>求节点(节奏总纲!$E$4:$E$163,T$7:T$166,$BD273)</f>
        <v>1.7025934339330391</v>
      </c>
      <c r="BK273" s="95">
        <f>求节点(节奏总纲!$E$4:$E$163,U$7:U$166,$BD273)</f>
        <v>23535126038.704769</v>
      </c>
      <c r="BM273" s="14">
        <v>267</v>
      </c>
      <c r="BN273" s="95">
        <f>求节点(节奏总纲!$E$4:$E$163,AF$7:AF$166,$BD273)</f>
        <v>291.08552036522178</v>
      </c>
      <c r="BO273" s="95">
        <f>求节点(节奏总纲!$E$4:$E$163,AG$7:AG$166,$BD273)</f>
        <v>928.99936469445424</v>
      </c>
      <c r="BP273" s="95">
        <f>求节点(节奏总纲!$E$4:$E$163,AH$7:AH$166,$BD273)</f>
        <v>928.99936469445424</v>
      </c>
      <c r="BQ273" s="95">
        <f>求节点(节奏总纲!$E$4:$E$163,AI$7:AI$166,$BD273)</f>
        <v>2.5000000000000001E-2</v>
      </c>
      <c r="BR273" s="95">
        <f>求节点(节奏总纲!$E$4:$E$163,AJ$7:AJ$166,$BD273)</f>
        <v>2.5000000000000001E-2</v>
      </c>
      <c r="BS273" s="95">
        <f>求节点(节奏总纲!$E$4:$E$163,AM$7:AM$166,$BD273)</f>
        <v>7159.5535279782825</v>
      </c>
      <c r="BT273" s="95">
        <f>求节点(节奏总纲!$E$4:$E$163,AN$7:AN$166,$BD273)</f>
        <v>2.3543091304829038</v>
      </c>
      <c r="BU273" s="95">
        <f>求节点(节奏总纲!$E$4:$E$163,AO$7:AO$166,$BD273)</f>
        <v>39205924443.204613</v>
      </c>
    </row>
    <row r="274" spans="56:73" x14ac:dyDescent="0.15">
      <c r="BD274" s="14">
        <v>268</v>
      </c>
      <c r="BE274" s="95">
        <f>求节点(节奏总纲!$E$4:$E$163,M$7:M$166,$BD274)</f>
        <v>291.31328233346926</v>
      </c>
      <c r="BF274" s="95">
        <f>求节点(节奏总纲!$E$4:$E$163,N$7:N$166,$BD274)</f>
        <v>18111.773703157243</v>
      </c>
      <c r="BG274" s="95">
        <f>求节点(节奏总纲!$E$4:$E$163,O$7:O$166,$BD274)</f>
        <v>18111.773703157243</v>
      </c>
      <c r="BH274" s="95">
        <f>求节点(节奏总纲!$E$4:$E$163,P$7:P$166,$BD274)</f>
        <v>2.5000000000000001E-2</v>
      </c>
      <c r="BI274" s="95">
        <f>求节点(节奏总纲!$E$4:$E$163,Q$7:Q$166,$BD274)</f>
        <v>2.5000000000000001E-2</v>
      </c>
      <c r="BJ274" s="95">
        <f>求节点(节奏总纲!$E$4:$E$163,T$7:T$166,$BD274)</f>
        <v>1.7048008330951174</v>
      </c>
      <c r="BK274" s="95">
        <f>求节点(节奏总纲!$E$4:$E$163,U$7:U$166,$BD274)</f>
        <v>23641940861.726746</v>
      </c>
      <c r="BM274" s="14">
        <v>268</v>
      </c>
      <c r="BN274" s="95">
        <f>求节点(节奏总纲!$E$4:$E$163,AF$7:AF$166,$BD274)</f>
        <v>291.31328233346926</v>
      </c>
      <c r="BO274" s="95">
        <f>求节点(节奏总纲!$E$4:$E$163,AG$7:AG$166,$BD274)</f>
        <v>929.83290844114174</v>
      </c>
      <c r="BP274" s="95">
        <f>求节点(节奏总纲!$E$4:$E$163,AH$7:AH$166,$BD274)</f>
        <v>929.83290844114174</v>
      </c>
      <c r="BQ274" s="95">
        <f>求节点(节奏总纲!$E$4:$E$163,AI$7:AI$166,$BD274)</f>
        <v>2.5000000000000001E-2</v>
      </c>
      <c r="BR274" s="95">
        <f>求节点(节奏总纲!$E$4:$E$163,AJ$7:AJ$166,$BD274)</f>
        <v>2.5000000000000001E-2</v>
      </c>
      <c r="BS274" s="95">
        <f>求节点(节奏总纲!$E$4:$E$163,AM$7:AM$166,$BD274)</f>
        <v>7163.2055562807054</v>
      </c>
      <c r="BT274" s="95">
        <f>求节点(节奏总纲!$E$4:$E$163,AN$7:AN$166,$BD274)</f>
        <v>2.357698778860418</v>
      </c>
      <c r="BU274" s="95">
        <f>求节点(节奏总纲!$E$4:$E$163,AO$7:AO$166,$BD274)</f>
        <v>39429476153.881516</v>
      </c>
    </row>
    <row r="275" spans="56:73" x14ac:dyDescent="0.15">
      <c r="BD275" s="14">
        <v>269</v>
      </c>
      <c r="BE275" s="95">
        <f>求节点(节奏总纲!$E$4:$E$163,M$7:M$166,$BD275)</f>
        <v>291.54104430171679</v>
      </c>
      <c r="BF275" s="95">
        <f>求节点(节奏总纲!$E$4:$E$163,N$7:N$166,$BD275)</f>
        <v>18129.709024936681</v>
      </c>
      <c r="BG275" s="95">
        <f>求节点(节奏总纲!$E$4:$E$163,O$7:O$166,$BD275)</f>
        <v>18129.709024936681</v>
      </c>
      <c r="BH275" s="95">
        <f>求节点(节奏总纲!$E$4:$E$163,P$7:P$166,$BD275)</f>
        <v>2.5000000000000001E-2</v>
      </c>
      <c r="BI275" s="95">
        <f>求节点(节奏总纲!$E$4:$E$163,Q$7:Q$166,$BD275)</f>
        <v>2.5000000000000001E-2</v>
      </c>
      <c r="BJ275" s="95">
        <f>求节点(节奏总纲!$E$4:$E$163,T$7:T$166,$BD275)</f>
        <v>1.707008232257196</v>
      </c>
      <c r="BK275" s="95">
        <f>求节点(节奏总纲!$E$4:$E$163,U$7:U$166,$BD275)</f>
        <v>23748755684.748722</v>
      </c>
      <c r="BM275" s="14">
        <v>269</v>
      </c>
      <c r="BN275" s="95">
        <f>求节点(节奏总纲!$E$4:$E$163,AF$7:AF$166,$BD275)</f>
        <v>291.54104430171679</v>
      </c>
      <c r="BO275" s="95">
        <f>求节点(节奏总纲!$E$4:$E$163,AG$7:AG$166,$BD275)</f>
        <v>930.66645218782924</v>
      </c>
      <c r="BP275" s="95">
        <f>求节点(节奏总纲!$E$4:$E$163,AH$7:AH$166,$BD275)</f>
        <v>930.66645218782924</v>
      </c>
      <c r="BQ275" s="95">
        <f>求节点(节奏总纲!$E$4:$E$163,AI$7:AI$166,$BD275)</f>
        <v>2.5000000000000001E-2</v>
      </c>
      <c r="BR275" s="95">
        <f>求节点(节奏总纲!$E$4:$E$163,AJ$7:AJ$166,$BD275)</f>
        <v>2.5000000000000001E-2</v>
      </c>
      <c r="BS275" s="95">
        <f>求节点(节奏总纲!$E$4:$E$163,AM$7:AM$166,$BD275)</f>
        <v>7166.8575845831283</v>
      </c>
      <c r="BT275" s="95">
        <f>求节点(节奏总纲!$E$4:$E$163,AN$7:AN$166,$BD275)</f>
        <v>2.3610884272379322</v>
      </c>
      <c r="BU275" s="95">
        <f>求节点(节奏总纲!$E$4:$E$163,AO$7:AO$166,$BD275)</f>
        <v>39653027864.558426</v>
      </c>
    </row>
    <row r="276" spans="56:73" x14ac:dyDescent="0.15">
      <c r="BD276" s="14">
        <v>270</v>
      </c>
      <c r="BE276" s="95">
        <f>求节点(节奏总纲!$E$4:$E$163,M$7:M$166,$BD276)</f>
        <v>291.76880626996427</v>
      </c>
      <c r="BF276" s="95">
        <f>求节点(节奏总纲!$E$4:$E$163,N$7:N$166,$BD276)</f>
        <v>18147.644346716115</v>
      </c>
      <c r="BG276" s="95">
        <f>求节点(节奏总纲!$E$4:$E$163,O$7:O$166,$BD276)</f>
        <v>18147.644346716115</v>
      </c>
      <c r="BH276" s="95">
        <f>求节点(节奏总纲!$E$4:$E$163,P$7:P$166,$BD276)</f>
        <v>2.5000000000000001E-2</v>
      </c>
      <c r="BI276" s="95">
        <f>求节点(节奏总纲!$E$4:$E$163,Q$7:Q$166,$BD276)</f>
        <v>2.5000000000000001E-2</v>
      </c>
      <c r="BJ276" s="95">
        <f>求节点(节奏总纲!$E$4:$E$163,T$7:T$166,$BD276)</f>
        <v>1.7092156314192744</v>
      </c>
      <c r="BK276" s="95">
        <f>求节点(节奏总纲!$E$4:$E$163,U$7:U$166,$BD276)</f>
        <v>23855570507.770699</v>
      </c>
      <c r="BM276" s="14">
        <v>270</v>
      </c>
      <c r="BN276" s="95">
        <f>求节点(节奏总纲!$E$4:$E$163,AF$7:AF$166,$BD276)</f>
        <v>291.76880626996427</v>
      </c>
      <c r="BO276" s="95">
        <f>求节点(节奏总纲!$E$4:$E$163,AG$7:AG$166,$BD276)</f>
        <v>931.49999593451673</v>
      </c>
      <c r="BP276" s="95">
        <f>求节点(节奏总纲!$E$4:$E$163,AH$7:AH$166,$BD276)</f>
        <v>931.49999593451673</v>
      </c>
      <c r="BQ276" s="95">
        <f>求节点(节奏总纲!$E$4:$E$163,AI$7:AI$166,$BD276)</f>
        <v>2.5000000000000001E-2</v>
      </c>
      <c r="BR276" s="95">
        <f>求节点(节奏总纲!$E$4:$E$163,AJ$7:AJ$166,$BD276)</f>
        <v>2.5000000000000001E-2</v>
      </c>
      <c r="BS276" s="95">
        <f>求节点(节奏总纲!$E$4:$E$163,AM$7:AM$166,$BD276)</f>
        <v>7170.5096128855512</v>
      </c>
      <c r="BT276" s="95">
        <f>求节点(节奏总纲!$E$4:$E$163,AN$7:AN$166,$BD276)</f>
        <v>2.3644780756154469</v>
      </c>
      <c r="BU276" s="95">
        <f>求节点(节奏总纲!$E$4:$E$163,AO$7:AO$166,$BD276)</f>
        <v>39876579575.235329</v>
      </c>
    </row>
    <row r="277" spans="56:73" x14ac:dyDescent="0.15">
      <c r="BD277" s="14">
        <v>271</v>
      </c>
      <c r="BE277" s="95">
        <f>求节点(节奏总纲!$E$4:$E$163,M$7:M$166,$BD277)</f>
        <v>291.99656823821175</v>
      </c>
      <c r="BF277" s="95">
        <f>求节点(节奏总纲!$E$4:$E$163,N$7:N$166,$BD277)</f>
        <v>18165.579668495553</v>
      </c>
      <c r="BG277" s="95">
        <f>求节点(节奏总纲!$E$4:$E$163,O$7:O$166,$BD277)</f>
        <v>18165.579668495553</v>
      </c>
      <c r="BH277" s="95">
        <f>求节点(节奏总纲!$E$4:$E$163,P$7:P$166,$BD277)</f>
        <v>2.5000000000000001E-2</v>
      </c>
      <c r="BI277" s="95">
        <f>求节点(节奏总纲!$E$4:$E$163,Q$7:Q$166,$BD277)</f>
        <v>2.5000000000000001E-2</v>
      </c>
      <c r="BJ277" s="95">
        <f>求节点(节奏总纲!$E$4:$E$163,T$7:T$166,$BD277)</f>
        <v>1.7114230305813527</v>
      </c>
      <c r="BK277" s="95">
        <f>求节点(节奏总纲!$E$4:$E$163,U$7:U$166,$BD277)</f>
        <v>23962385330.792671</v>
      </c>
      <c r="BM277" s="14">
        <v>271</v>
      </c>
      <c r="BN277" s="95">
        <f>求节点(节奏总纲!$E$4:$E$163,AF$7:AF$166,$BD277)</f>
        <v>291.99656823821175</v>
      </c>
      <c r="BO277" s="95">
        <f>求节点(节奏总纲!$E$4:$E$163,AG$7:AG$166,$BD277)</f>
        <v>932.33353968120423</v>
      </c>
      <c r="BP277" s="95">
        <f>求节点(节奏总纲!$E$4:$E$163,AH$7:AH$166,$BD277)</f>
        <v>932.33353968120423</v>
      </c>
      <c r="BQ277" s="95">
        <f>求节点(节奏总纲!$E$4:$E$163,AI$7:AI$166,$BD277)</f>
        <v>2.5000000000000001E-2</v>
      </c>
      <c r="BR277" s="95">
        <f>求节点(节奏总纲!$E$4:$E$163,AJ$7:AJ$166,$BD277)</f>
        <v>2.5000000000000001E-2</v>
      </c>
      <c r="BS277" s="95">
        <f>求节点(节奏总纲!$E$4:$E$163,AM$7:AM$166,$BD277)</f>
        <v>7174.1616411879731</v>
      </c>
      <c r="BT277" s="95">
        <f>求节点(节奏总纲!$E$4:$E$163,AN$7:AN$166,$BD277)</f>
        <v>2.3678677239929611</v>
      </c>
      <c r="BU277" s="95">
        <f>求节点(节奏总纲!$E$4:$E$163,AO$7:AO$166,$BD277)</f>
        <v>40100131285.912231</v>
      </c>
    </row>
    <row r="278" spans="56:73" x14ac:dyDescent="0.15">
      <c r="BD278" s="14">
        <v>272</v>
      </c>
      <c r="BE278" s="95">
        <f>求节点(节奏总纲!$E$4:$E$163,M$7:M$166,$BD278)</f>
        <v>292.21673793199255</v>
      </c>
      <c r="BF278" s="95">
        <f>求节点(节奏总纲!$E$4:$E$163,N$7:N$166,$BD278)</f>
        <v>18182.691744395546</v>
      </c>
      <c r="BG278" s="95">
        <f>求节点(节奏总纲!$E$4:$E$163,O$7:O$166,$BD278)</f>
        <v>18182.691744395546</v>
      </c>
      <c r="BH278" s="95">
        <f>求节点(节奏总纲!$E$4:$E$163,P$7:P$166,$BD278)</f>
        <v>2.5000000000000001E-2</v>
      </c>
      <c r="BI278" s="95">
        <f>求节点(节奏总纲!$E$4:$E$163,Q$7:Q$166,$BD278)</f>
        <v>2.5000000000000001E-2</v>
      </c>
      <c r="BJ278" s="95">
        <f>求节点(节奏总纲!$E$4:$E$163,T$7:T$166,$BD278)</f>
        <v>1.7135525447912729</v>
      </c>
      <c r="BK278" s="95">
        <f>求节点(节奏总纲!$E$4:$E$163,U$7:U$166,$BD278)</f>
        <v>24068186171.818573</v>
      </c>
      <c r="BM278" s="14">
        <v>272</v>
      </c>
      <c r="BN278" s="95">
        <f>求节点(节奏总纲!$E$4:$E$163,AF$7:AF$166,$BD278)</f>
        <v>292.21673793199255</v>
      </c>
      <c r="BO278" s="95">
        <f>求节点(节奏总纲!$E$4:$E$163,AG$7:AG$166,$BD278)</f>
        <v>933.17433578518205</v>
      </c>
      <c r="BP278" s="95">
        <f>求节点(节奏总纲!$E$4:$E$163,AH$7:AH$166,$BD278)</f>
        <v>933.17433578518205</v>
      </c>
      <c r="BQ278" s="95">
        <f>求节点(节奏总纲!$E$4:$E$163,AI$7:AI$166,$BD278)</f>
        <v>2.5000000000000001E-2</v>
      </c>
      <c r="BR278" s="95">
        <f>求节点(节奏总纲!$E$4:$E$163,AJ$7:AJ$166,$BD278)</f>
        <v>2.5000000000000001E-2</v>
      </c>
      <c r="BS278" s="95">
        <f>求节点(节奏总纲!$E$4:$E$163,AM$7:AM$166,$BD278)</f>
        <v>7177.7078862466096</v>
      </c>
      <c r="BT278" s="95">
        <f>求节点(节奏总纲!$E$4:$E$163,AN$7:AN$166,$BD278)</f>
        <v>2.371095253345024</v>
      </c>
      <c r="BU278" s="95">
        <f>求节点(节奏总纲!$E$4:$E$163,AO$7:AO$166,$BD278)</f>
        <v>40327637652.776604</v>
      </c>
    </row>
    <row r="279" spans="56:73" x14ac:dyDescent="0.15">
      <c r="BD279" s="14">
        <v>273</v>
      </c>
      <c r="BE279" s="95">
        <f>求节点(节奏总纲!$E$4:$E$163,M$7:M$166,$BD279)</f>
        <v>292.42800579122127</v>
      </c>
      <c r="BF279" s="95">
        <f>求节点(节奏总纲!$E$4:$E$163,N$7:N$166,$BD279)</f>
        <v>18198.838576132333</v>
      </c>
      <c r="BG279" s="95">
        <f>求节点(节奏总纲!$E$4:$E$163,O$7:O$166,$BD279)</f>
        <v>18198.838576132333</v>
      </c>
      <c r="BH279" s="95">
        <f>求节点(节奏总纲!$E$4:$E$163,P$7:P$166,$BD279)</f>
        <v>2.5000000000000001E-2</v>
      </c>
      <c r="BI279" s="95">
        <f>求节点(节奏总纲!$E$4:$E$163,Q$7:Q$166,$BD279)</f>
        <v>2.5000000000000001E-2</v>
      </c>
      <c r="BJ279" s="95">
        <f>求节点(节奏总纲!$E$4:$E$163,T$7:T$166,$BD279)</f>
        <v>1.7155907399951105</v>
      </c>
      <c r="BK279" s="95">
        <f>求节点(节奏总纲!$E$4:$E$163,U$7:U$166,$BD279)</f>
        <v>24172798133.279144</v>
      </c>
      <c r="BM279" s="14">
        <v>273</v>
      </c>
      <c r="BN279" s="95">
        <f>求节点(节奏总纲!$E$4:$E$163,AF$7:AF$166,$BD279)</f>
        <v>292.42800579122127</v>
      </c>
      <c r="BO279" s="95">
        <f>求节点(节奏总纲!$E$4:$E$163,AG$7:AG$166,$BD279)</f>
        <v>934.02363517562492</v>
      </c>
      <c r="BP279" s="95">
        <f>求节点(节奏总纲!$E$4:$E$163,AH$7:AH$166,$BD279)</f>
        <v>934.02363517562492</v>
      </c>
      <c r="BQ279" s="95">
        <f>求节点(节奏总纲!$E$4:$E$163,AI$7:AI$166,$BD279)</f>
        <v>2.5000000000000001E-2</v>
      </c>
      <c r="BR279" s="95">
        <f>求节点(节奏总纲!$E$4:$E$163,AJ$7:AJ$166,$BD279)</f>
        <v>2.5000000000000001E-2</v>
      </c>
      <c r="BS279" s="95">
        <f>求节点(节奏总纲!$E$4:$E$163,AM$7:AM$166,$BD279)</f>
        <v>7181.1301019463635</v>
      </c>
      <c r="BT279" s="95">
        <f>求节点(节奏总纲!$E$4:$E$163,AN$7:AN$166,$BD279)</f>
        <v>2.3741327004300885</v>
      </c>
      <c r="BU279" s="95">
        <f>求节点(节奏总纲!$E$4:$E$163,AO$7:AO$166,$BD279)</f>
        <v>40559780798.151222</v>
      </c>
    </row>
    <row r="280" spans="56:73" x14ac:dyDescent="0.15">
      <c r="BD280" s="14">
        <v>274</v>
      </c>
      <c r="BE280" s="95">
        <f>求节点(节奏总纲!$E$4:$E$163,M$7:M$166,$BD280)</f>
        <v>292.63927365044998</v>
      </c>
      <c r="BF280" s="95">
        <f>求节点(节奏总纲!$E$4:$E$163,N$7:N$166,$BD280)</f>
        <v>18214.985407869124</v>
      </c>
      <c r="BG280" s="95">
        <f>求节点(节奏总纲!$E$4:$E$163,O$7:O$166,$BD280)</f>
        <v>18214.985407869124</v>
      </c>
      <c r="BH280" s="95">
        <f>求节点(节奏总纲!$E$4:$E$163,P$7:P$166,$BD280)</f>
        <v>2.5000000000000001E-2</v>
      </c>
      <c r="BI280" s="95">
        <f>求节点(节奏总纲!$E$4:$E$163,Q$7:Q$166,$BD280)</f>
        <v>2.5000000000000001E-2</v>
      </c>
      <c r="BJ280" s="95">
        <f>求节点(节奏总纲!$E$4:$E$163,T$7:T$166,$BD280)</f>
        <v>1.717628935198948</v>
      </c>
      <c r="BK280" s="95">
        <f>求节点(节奏总纲!$E$4:$E$163,U$7:U$166,$BD280)</f>
        <v>24277410094.739716</v>
      </c>
      <c r="BM280" s="14">
        <v>274</v>
      </c>
      <c r="BN280" s="95">
        <f>求节点(节奏总纲!$E$4:$E$163,AF$7:AF$166,$BD280)</f>
        <v>292.63927365044998</v>
      </c>
      <c r="BO280" s="95">
        <f>求节点(节奏总纲!$E$4:$E$163,AG$7:AG$166,$BD280)</f>
        <v>934.8729345660679</v>
      </c>
      <c r="BP280" s="95">
        <f>求节点(节奏总纲!$E$4:$E$163,AH$7:AH$166,$BD280)</f>
        <v>934.8729345660679</v>
      </c>
      <c r="BQ280" s="95">
        <f>求节点(节奏总纲!$E$4:$E$163,AI$7:AI$166,$BD280)</f>
        <v>2.5000000000000001E-2</v>
      </c>
      <c r="BR280" s="95">
        <f>求节点(节奏总纲!$E$4:$E$163,AJ$7:AJ$166,$BD280)</f>
        <v>2.5000000000000001E-2</v>
      </c>
      <c r="BS280" s="95">
        <f>求节点(节奏总纲!$E$4:$E$163,AM$7:AM$166,$BD280)</f>
        <v>7184.5523176461174</v>
      </c>
      <c r="BT280" s="95">
        <f>求节点(节奏总纲!$E$4:$E$163,AN$7:AN$166,$BD280)</f>
        <v>2.3771701475151525</v>
      </c>
      <c r="BU280" s="95">
        <f>求节点(节奏总纲!$E$4:$E$163,AO$7:AO$166,$BD280)</f>
        <v>40791923943.525833</v>
      </c>
    </row>
    <row r="281" spans="56:73" x14ac:dyDescent="0.15">
      <c r="BD281" s="14">
        <v>275</v>
      </c>
      <c r="BE281" s="95">
        <f>求节点(节奏总纲!$E$4:$E$163,M$7:M$166,$BD281)</f>
        <v>292.85054150967869</v>
      </c>
      <c r="BF281" s="95">
        <f>求节点(节奏总纲!$E$4:$E$163,N$7:N$166,$BD281)</f>
        <v>18231.132239605911</v>
      </c>
      <c r="BG281" s="95">
        <f>求节点(节奏总纲!$E$4:$E$163,O$7:O$166,$BD281)</f>
        <v>18231.132239605911</v>
      </c>
      <c r="BH281" s="95">
        <f>求节点(节奏总纲!$E$4:$E$163,P$7:P$166,$BD281)</f>
        <v>2.5000000000000001E-2</v>
      </c>
      <c r="BI281" s="95">
        <f>求节点(节奏总纲!$E$4:$E$163,Q$7:Q$166,$BD281)</f>
        <v>2.5000000000000001E-2</v>
      </c>
      <c r="BJ281" s="95">
        <f>求节点(节奏总纲!$E$4:$E$163,T$7:T$166,$BD281)</f>
        <v>1.7196671304027855</v>
      </c>
      <c r="BK281" s="95">
        <f>求节点(节奏总纲!$E$4:$E$163,U$7:U$166,$BD281)</f>
        <v>24382022056.200287</v>
      </c>
      <c r="BM281" s="14">
        <v>275</v>
      </c>
      <c r="BN281" s="95">
        <f>求节点(节奏总纲!$E$4:$E$163,AF$7:AF$166,$BD281)</f>
        <v>292.85054150967869</v>
      </c>
      <c r="BO281" s="95">
        <f>求节点(节奏总纲!$E$4:$E$163,AG$7:AG$166,$BD281)</f>
        <v>935.72223395651076</v>
      </c>
      <c r="BP281" s="95">
        <f>求节点(节奏总纲!$E$4:$E$163,AH$7:AH$166,$BD281)</f>
        <v>935.72223395651076</v>
      </c>
      <c r="BQ281" s="95">
        <f>求节点(节奏总纲!$E$4:$E$163,AI$7:AI$166,$BD281)</f>
        <v>2.5000000000000001E-2</v>
      </c>
      <c r="BR281" s="95">
        <f>求节点(节奏总纲!$E$4:$E$163,AJ$7:AJ$166,$BD281)</f>
        <v>2.5000000000000001E-2</v>
      </c>
      <c r="BS281" s="95">
        <f>求节点(节奏总纲!$E$4:$E$163,AM$7:AM$166,$BD281)</f>
        <v>7187.9745333458723</v>
      </c>
      <c r="BT281" s="95">
        <f>求节点(节奏总纲!$E$4:$E$163,AN$7:AN$166,$BD281)</f>
        <v>2.380207594600217</v>
      </c>
      <c r="BU281" s="95">
        <f>求节点(节奏总纲!$E$4:$E$163,AO$7:AO$166,$BD281)</f>
        <v>41024067088.900452</v>
      </c>
    </row>
    <row r="282" spans="56:73" x14ac:dyDescent="0.15">
      <c r="BD282" s="14">
        <v>276</v>
      </c>
      <c r="BE282" s="95">
        <f>求节点(节奏总纲!$E$4:$E$163,M$7:M$166,$BD282)</f>
        <v>293.06180936890746</v>
      </c>
      <c r="BF282" s="95">
        <f>求节点(节奏总纲!$E$4:$E$163,N$7:N$166,$BD282)</f>
        <v>18247.279071342698</v>
      </c>
      <c r="BG282" s="95">
        <f>求节点(节奏总纲!$E$4:$E$163,O$7:O$166,$BD282)</f>
        <v>18247.279071342698</v>
      </c>
      <c r="BH282" s="95">
        <f>求节点(节奏总纲!$E$4:$E$163,P$7:P$166,$BD282)</f>
        <v>2.5000000000000001E-2</v>
      </c>
      <c r="BI282" s="95">
        <f>求节点(节奏总纲!$E$4:$E$163,Q$7:Q$166,$BD282)</f>
        <v>2.5000000000000001E-2</v>
      </c>
      <c r="BJ282" s="95">
        <f>求节点(节奏总纲!$E$4:$E$163,T$7:T$166,$BD282)</f>
        <v>1.721705325606623</v>
      </c>
      <c r="BK282" s="95">
        <f>求节点(节奏总纲!$E$4:$E$163,U$7:U$166,$BD282)</f>
        <v>24486634017.660862</v>
      </c>
      <c r="BM282" s="14">
        <v>276</v>
      </c>
      <c r="BN282" s="95">
        <f>求节点(节奏总纲!$E$4:$E$163,AF$7:AF$166,$BD282)</f>
        <v>293.06180936890746</v>
      </c>
      <c r="BO282" s="95">
        <f>求节点(节奏总纲!$E$4:$E$163,AG$7:AG$166,$BD282)</f>
        <v>936.57153334695363</v>
      </c>
      <c r="BP282" s="95">
        <f>求节点(节奏总纲!$E$4:$E$163,AH$7:AH$166,$BD282)</f>
        <v>936.57153334695363</v>
      </c>
      <c r="BQ282" s="95">
        <f>求节点(节奏总纲!$E$4:$E$163,AI$7:AI$166,$BD282)</f>
        <v>2.5000000000000001E-2</v>
      </c>
      <c r="BR282" s="95">
        <f>求节点(节奏总纲!$E$4:$E$163,AJ$7:AJ$166,$BD282)</f>
        <v>2.5000000000000001E-2</v>
      </c>
      <c r="BS282" s="95">
        <f>求节点(节奏总纲!$E$4:$E$163,AM$7:AM$166,$BD282)</f>
        <v>7191.3967490456262</v>
      </c>
      <c r="BT282" s="95">
        <f>求节点(节奏总纲!$E$4:$E$163,AN$7:AN$166,$BD282)</f>
        <v>2.3832450416852815</v>
      </c>
      <c r="BU282" s="95">
        <f>求节点(节奏总纲!$E$4:$E$163,AO$7:AO$166,$BD282)</f>
        <v>41256210234.275063</v>
      </c>
    </row>
    <row r="283" spans="56:73" x14ac:dyDescent="0.15">
      <c r="BD283" s="14">
        <v>277</v>
      </c>
      <c r="BE283" s="95">
        <f>求节点(节奏总纲!$E$4:$E$163,M$7:M$166,$BD283)</f>
        <v>293.27307722813617</v>
      </c>
      <c r="BF283" s="95">
        <f>求节点(节奏总纲!$E$4:$E$163,N$7:N$166,$BD283)</f>
        <v>18263.425903079486</v>
      </c>
      <c r="BG283" s="95">
        <f>求节点(节奏总纲!$E$4:$E$163,O$7:O$166,$BD283)</f>
        <v>18263.425903079486</v>
      </c>
      <c r="BH283" s="95">
        <f>求节点(节奏总纲!$E$4:$E$163,P$7:P$166,$BD283)</f>
        <v>2.5000000000000001E-2</v>
      </c>
      <c r="BI283" s="95">
        <f>求节点(节奏总纲!$E$4:$E$163,Q$7:Q$166,$BD283)</f>
        <v>2.5000000000000001E-2</v>
      </c>
      <c r="BJ283" s="95">
        <f>求节点(节奏总纲!$E$4:$E$163,T$7:T$166,$BD283)</f>
        <v>1.7237435208104603</v>
      </c>
      <c r="BK283" s="95">
        <f>求节点(节奏总纲!$E$4:$E$163,U$7:U$166,$BD283)</f>
        <v>24591245979.121433</v>
      </c>
      <c r="BM283" s="14">
        <v>277</v>
      </c>
      <c r="BN283" s="95">
        <f>求节点(节奏总纲!$E$4:$E$163,AF$7:AF$166,$BD283)</f>
        <v>293.27307722813617</v>
      </c>
      <c r="BO283" s="95">
        <f>求节点(节奏总纲!$E$4:$E$163,AG$7:AG$166,$BD283)</f>
        <v>937.42083273739649</v>
      </c>
      <c r="BP283" s="95">
        <f>求节点(节奏总纲!$E$4:$E$163,AH$7:AH$166,$BD283)</f>
        <v>937.42083273739649</v>
      </c>
      <c r="BQ283" s="95">
        <f>求节点(节奏总纲!$E$4:$E$163,AI$7:AI$166,$BD283)</f>
        <v>2.5000000000000001E-2</v>
      </c>
      <c r="BR283" s="95">
        <f>求节点(节奏总纲!$E$4:$E$163,AJ$7:AJ$166,$BD283)</f>
        <v>2.5000000000000001E-2</v>
      </c>
      <c r="BS283" s="95">
        <f>求节点(节奏总纲!$E$4:$E$163,AM$7:AM$166,$BD283)</f>
        <v>7194.8189647453801</v>
      </c>
      <c r="BT283" s="95">
        <f>求节点(节奏总纲!$E$4:$E$163,AN$7:AN$166,$BD283)</f>
        <v>2.386282488770346</v>
      </c>
      <c r="BU283" s="95">
        <f>求节点(节奏总纲!$E$4:$E$163,AO$7:AO$166,$BD283)</f>
        <v>41488353379.649681</v>
      </c>
    </row>
    <row r="284" spans="56:73" x14ac:dyDescent="0.15">
      <c r="BD284" s="14">
        <v>278</v>
      </c>
      <c r="BE284" s="95">
        <f>求节点(节奏总纲!$E$4:$E$163,M$7:M$166,$BD284)</f>
        <v>293.48434508736489</v>
      </c>
      <c r="BF284" s="95">
        <f>求节点(节奏总纲!$E$4:$E$163,N$7:N$166,$BD284)</f>
        <v>18279.572734816276</v>
      </c>
      <c r="BG284" s="95">
        <f>求节点(节奏总纲!$E$4:$E$163,O$7:O$166,$BD284)</f>
        <v>18279.572734816276</v>
      </c>
      <c r="BH284" s="95">
        <f>求节点(节奏总纲!$E$4:$E$163,P$7:P$166,$BD284)</f>
        <v>2.5000000000000001E-2</v>
      </c>
      <c r="BI284" s="95">
        <f>求节点(节奏总纲!$E$4:$E$163,Q$7:Q$166,$BD284)</f>
        <v>2.5000000000000001E-2</v>
      </c>
      <c r="BJ284" s="95">
        <f>求节点(节奏总纲!$E$4:$E$163,T$7:T$166,$BD284)</f>
        <v>1.7257817160142979</v>
      </c>
      <c r="BK284" s="95">
        <f>求节点(节奏总纲!$E$4:$E$163,U$7:U$166,$BD284)</f>
        <v>24695857940.582005</v>
      </c>
      <c r="BM284" s="14">
        <v>278</v>
      </c>
      <c r="BN284" s="95">
        <f>求节点(节奏总纲!$E$4:$E$163,AF$7:AF$166,$BD284)</f>
        <v>293.48434508736489</v>
      </c>
      <c r="BO284" s="95">
        <f>求节点(节奏总纲!$E$4:$E$163,AG$7:AG$166,$BD284)</f>
        <v>938.27013212783936</v>
      </c>
      <c r="BP284" s="95">
        <f>求节点(节奏总纲!$E$4:$E$163,AH$7:AH$166,$BD284)</f>
        <v>938.27013212783936</v>
      </c>
      <c r="BQ284" s="95">
        <f>求节点(节奏总纲!$E$4:$E$163,AI$7:AI$166,$BD284)</f>
        <v>2.5000000000000001E-2</v>
      </c>
      <c r="BR284" s="95">
        <f>求节点(节奏总纲!$E$4:$E$163,AJ$7:AJ$166,$BD284)</f>
        <v>2.5000000000000001E-2</v>
      </c>
      <c r="BS284" s="95">
        <f>求节点(节奏总纲!$E$4:$E$163,AM$7:AM$166,$BD284)</f>
        <v>7198.241180445134</v>
      </c>
      <c r="BT284" s="95">
        <f>求节点(节奏总纲!$E$4:$E$163,AN$7:AN$166,$BD284)</f>
        <v>2.38931993585541</v>
      </c>
      <c r="BU284" s="95">
        <f>求节点(节奏总纲!$E$4:$E$163,AO$7:AO$166,$BD284)</f>
        <v>41720496525.024292</v>
      </c>
    </row>
    <row r="285" spans="56:73" x14ac:dyDescent="0.15">
      <c r="BD285" s="14">
        <v>279</v>
      </c>
      <c r="BE285" s="95">
        <f>求节点(节奏总纲!$E$4:$E$163,M$7:M$166,$BD285)</f>
        <v>293.6956129465936</v>
      </c>
      <c r="BF285" s="95">
        <f>求节点(节奏总纲!$E$4:$E$163,N$7:N$166,$BD285)</f>
        <v>18295.719566553063</v>
      </c>
      <c r="BG285" s="95">
        <f>求节点(节奏总纲!$E$4:$E$163,O$7:O$166,$BD285)</f>
        <v>18295.719566553063</v>
      </c>
      <c r="BH285" s="95">
        <f>求节点(节奏总纲!$E$4:$E$163,P$7:P$166,$BD285)</f>
        <v>2.5000000000000001E-2</v>
      </c>
      <c r="BI285" s="95">
        <f>求节点(节奏总纲!$E$4:$E$163,Q$7:Q$166,$BD285)</f>
        <v>2.5000000000000001E-2</v>
      </c>
      <c r="BJ285" s="95">
        <f>求节点(节奏总纲!$E$4:$E$163,T$7:T$166,$BD285)</f>
        <v>1.7278199112181354</v>
      </c>
      <c r="BK285" s="95">
        <f>求节点(节奏总纲!$E$4:$E$163,U$7:U$166,$BD285)</f>
        <v>24800469902.042576</v>
      </c>
      <c r="BM285" s="14">
        <v>279</v>
      </c>
      <c r="BN285" s="95">
        <f>求节点(节奏总纲!$E$4:$E$163,AF$7:AF$166,$BD285)</f>
        <v>293.6956129465936</v>
      </c>
      <c r="BO285" s="95">
        <f>求节点(节奏总纲!$E$4:$E$163,AG$7:AG$166,$BD285)</f>
        <v>939.11943151828223</v>
      </c>
      <c r="BP285" s="95">
        <f>求节点(节奏总纲!$E$4:$E$163,AH$7:AH$166,$BD285)</f>
        <v>939.11943151828223</v>
      </c>
      <c r="BQ285" s="95">
        <f>求节点(节奏总纲!$E$4:$E$163,AI$7:AI$166,$BD285)</f>
        <v>2.5000000000000001E-2</v>
      </c>
      <c r="BR285" s="95">
        <f>求节点(节奏总纲!$E$4:$E$163,AJ$7:AJ$166,$BD285)</f>
        <v>2.5000000000000001E-2</v>
      </c>
      <c r="BS285" s="95">
        <f>求节点(节奏总纲!$E$4:$E$163,AM$7:AM$166,$BD285)</f>
        <v>7201.6633961448879</v>
      </c>
      <c r="BT285" s="95">
        <f>求节点(节奏总纲!$E$4:$E$163,AN$7:AN$166,$BD285)</f>
        <v>2.3923573829404745</v>
      </c>
      <c r="BU285" s="95">
        <f>求节点(节奏总纲!$E$4:$E$163,AO$7:AO$166,$BD285)</f>
        <v>41952639670.398911</v>
      </c>
    </row>
    <row r="286" spans="56:73" x14ac:dyDescent="0.15">
      <c r="BD286" s="14">
        <v>280</v>
      </c>
      <c r="BE286" s="95">
        <f>求节点(节奏总纲!$E$4:$E$163,M$7:M$166,$BD286)</f>
        <v>293.90688080582237</v>
      </c>
      <c r="BF286" s="95">
        <f>求节点(节奏总纲!$E$4:$E$163,N$7:N$166,$BD286)</f>
        <v>18311.866398289851</v>
      </c>
      <c r="BG286" s="95">
        <f>求节点(节奏总纲!$E$4:$E$163,O$7:O$166,$BD286)</f>
        <v>18311.866398289851</v>
      </c>
      <c r="BH286" s="95">
        <f>求节点(节奏总纲!$E$4:$E$163,P$7:P$166,$BD286)</f>
        <v>2.5000000000000001E-2</v>
      </c>
      <c r="BI286" s="95">
        <f>求节点(节奏总纲!$E$4:$E$163,Q$7:Q$166,$BD286)</f>
        <v>2.5000000000000001E-2</v>
      </c>
      <c r="BJ286" s="95">
        <f>求节点(节奏总纲!$E$4:$E$163,T$7:T$166,$BD286)</f>
        <v>1.7298581064219729</v>
      </c>
      <c r="BK286" s="95">
        <f>求节点(节奏总纲!$E$4:$E$163,U$7:U$166,$BD286)</f>
        <v>24905081863.503147</v>
      </c>
      <c r="BM286" s="14">
        <v>280</v>
      </c>
      <c r="BN286" s="95">
        <f>求节点(节奏总纲!$E$4:$E$163,AF$7:AF$166,$BD286)</f>
        <v>293.90688080582237</v>
      </c>
      <c r="BO286" s="95">
        <f>求节点(节奏总纲!$E$4:$E$163,AG$7:AG$166,$BD286)</f>
        <v>939.96873090872521</v>
      </c>
      <c r="BP286" s="95">
        <f>求节点(节奏总纲!$E$4:$E$163,AH$7:AH$166,$BD286)</f>
        <v>939.96873090872521</v>
      </c>
      <c r="BQ286" s="95">
        <f>求节点(节奏总纲!$E$4:$E$163,AI$7:AI$166,$BD286)</f>
        <v>2.5000000000000001E-2</v>
      </c>
      <c r="BR286" s="95">
        <f>求节点(节奏总纲!$E$4:$E$163,AJ$7:AJ$166,$BD286)</f>
        <v>2.5000000000000001E-2</v>
      </c>
      <c r="BS286" s="95">
        <f>求节点(节奏总纲!$E$4:$E$163,AM$7:AM$166,$BD286)</f>
        <v>7205.0856118446418</v>
      </c>
      <c r="BT286" s="95">
        <f>求节点(节奏总纲!$E$4:$E$163,AN$7:AN$166,$BD286)</f>
        <v>2.395394830025539</v>
      </c>
      <c r="BU286" s="95">
        <f>求节点(节奏总纲!$E$4:$E$163,AO$7:AO$166,$BD286)</f>
        <v>42184782815.773521</v>
      </c>
    </row>
    <row r="287" spans="56:73" x14ac:dyDescent="0.15">
      <c r="BD287" s="14">
        <v>281</v>
      </c>
      <c r="BE287" s="95">
        <f>求节点(节奏总纲!$E$4:$E$163,M$7:M$166,$BD287)</f>
        <v>294.11814866505108</v>
      </c>
      <c r="BF287" s="95">
        <f>求节点(节奏总纲!$E$4:$E$163,N$7:N$166,$BD287)</f>
        <v>18328.013230026638</v>
      </c>
      <c r="BG287" s="95">
        <f>求节点(节奏总纲!$E$4:$E$163,O$7:O$166,$BD287)</f>
        <v>18328.013230026638</v>
      </c>
      <c r="BH287" s="95">
        <f>求节点(节奏总纲!$E$4:$E$163,P$7:P$166,$BD287)</f>
        <v>2.5000000000000001E-2</v>
      </c>
      <c r="BI287" s="95">
        <f>求节点(节奏总纲!$E$4:$E$163,Q$7:Q$166,$BD287)</f>
        <v>2.5000000000000001E-2</v>
      </c>
      <c r="BJ287" s="95">
        <f>求节点(节奏总纲!$E$4:$E$163,T$7:T$166,$BD287)</f>
        <v>1.7318963016258104</v>
      </c>
      <c r="BK287" s="95">
        <f>求节点(节奏总纲!$E$4:$E$163,U$7:U$166,$BD287)</f>
        <v>25009693824.963718</v>
      </c>
      <c r="BM287" s="14">
        <v>281</v>
      </c>
      <c r="BN287" s="95">
        <f>求节点(节奏总纲!$E$4:$E$163,AF$7:AF$166,$BD287)</f>
        <v>294.11814866505108</v>
      </c>
      <c r="BO287" s="95">
        <f>求节点(节奏总纲!$E$4:$E$163,AG$7:AG$166,$BD287)</f>
        <v>940.81803029916807</v>
      </c>
      <c r="BP287" s="95">
        <f>求节点(节奏总纲!$E$4:$E$163,AH$7:AH$166,$BD287)</f>
        <v>940.81803029916807</v>
      </c>
      <c r="BQ287" s="95">
        <f>求节点(节奏总纲!$E$4:$E$163,AI$7:AI$166,$BD287)</f>
        <v>2.5000000000000001E-2</v>
      </c>
      <c r="BR287" s="95">
        <f>求节点(节奏总纲!$E$4:$E$163,AJ$7:AJ$166,$BD287)</f>
        <v>2.5000000000000001E-2</v>
      </c>
      <c r="BS287" s="95">
        <f>求节点(节奏总纲!$E$4:$E$163,AM$7:AM$166,$BD287)</f>
        <v>7208.5078275443957</v>
      </c>
      <c r="BT287" s="95">
        <f>求节点(节奏总纲!$E$4:$E$163,AN$7:AN$166,$BD287)</f>
        <v>2.398432277110603</v>
      </c>
      <c r="BU287" s="95">
        <f>求节点(节奏总纲!$E$4:$E$163,AO$7:AO$166,$BD287)</f>
        <v>42416925961.14814</v>
      </c>
    </row>
    <row r="288" spans="56:73" x14ac:dyDescent="0.15">
      <c r="BD288" s="14">
        <v>282</v>
      </c>
      <c r="BE288" s="95">
        <f>求节点(节奏总纲!$E$4:$E$163,M$7:M$166,$BD288)</f>
        <v>294.32941652427979</v>
      </c>
      <c r="BF288" s="95">
        <f>求节点(节奏总纲!$E$4:$E$163,N$7:N$166,$BD288)</f>
        <v>18344.160061763425</v>
      </c>
      <c r="BG288" s="95">
        <f>求节点(节奏总纲!$E$4:$E$163,O$7:O$166,$BD288)</f>
        <v>18344.160061763425</v>
      </c>
      <c r="BH288" s="95">
        <f>求节点(节奏总纲!$E$4:$E$163,P$7:P$166,$BD288)</f>
        <v>2.5000000000000001E-2</v>
      </c>
      <c r="BI288" s="95">
        <f>求节点(节奏总纲!$E$4:$E$163,Q$7:Q$166,$BD288)</f>
        <v>2.5000000000000001E-2</v>
      </c>
      <c r="BJ288" s="95">
        <f>求节点(节奏总纲!$E$4:$E$163,T$7:T$166,$BD288)</f>
        <v>1.733934496829648</v>
      </c>
      <c r="BK288" s="95">
        <f>求节点(节奏总纲!$E$4:$E$163,U$7:U$166,$BD288)</f>
        <v>25114305786.42429</v>
      </c>
      <c r="BM288" s="14">
        <v>282</v>
      </c>
      <c r="BN288" s="95">
        <f>求节点(节奏总纲!$E$4:$E$163,AF$7:AF$166,$BD288)</f>
        <v>294.32941652427979</v>
      </c>
      <c r="BO288" s="95">
        <f>求节点(节奏总纲!$E$4:$E$163,AG$7:AG$166,$BD288)</f>
        <v>941.66732968961094</v>
      </c>
      <c r="BP288" s="95">
        <f>求节点(节奏总纲!$E$4:$E$163,AH$7:AH$166,$BD288)</f>
        <v>941.66732968961094</v>
      </c>
      <c r="BQ288" s="95">
        <f>求节点(节奏总纲!$E$4:$E$163,AI$7:AI$166,$BD288)</f>
        <v>2.5000000000000001E-2</v>
      </c>
      <c r="BR288" s="95">
        <f>求节点(节奏总纲!$E$4:$E$163,AJ$7:AJ$166,$BD288)</f>
        <v>2.5000000000000001E-2</v>
      </c>
      <c r="BS288" s="95">
        <f>求节点(节奏总纲!$E$4:$E$163,AM$7:AM$166,$BD288)</f>
        <v>7211.9300432441496</v>
      </c>
      <c r="BT288" s="95">
        <f>求节点(节奏总纲!$E$4:$E$163,AN$7:AN$166,$BD288)</f>
        <v>2.4014697241956675</v>
      </c>
      <c r="BU288" s="95">
        <f>求节点(节奏总纲!$E$4:$E$163,AO$7:AO$166,$BD288)</f>
        <v>42649069106.522751</v>
      </c>
    </row>
    <row r="289" spans="56:73" x14ac:dyDescent="0.15">
      <c r="BD289" s="14">
        <v>283</v>
      </c>
      <c r="BE289" s="95">
        <f>求节点(节奏总纲!$E$4:$E$163,M$7:M$166,$BD289)</f>
        <v>294.54068438350851</v>
      </c>
      <c r="BF289" s="95">
        <f>求节点(节奏总纲!$E$4:$E$163,N$7:N$166,$BD289)</f>
        <v>18360.306893500216</v>
      </c>
      <c r="BG289" s="95">
        <f>求节点(节奏总纲!$E$4:$E$163,O$7:O$166,$BD289)</f>
        <v>18360.306893500216</v>
      </c>
      <c r="BH289" s="95">
        <f>求节点(节奏总纲!$E$4:$E$163,P$7:P$166,$BD289)</f>
        <v>2.5000000000000001E-2</v>
      </c>
      <c r="BI289" s="95">
        <f>求节点(节奏总纲!$E$4:$E$163,Q$7:Q$166,$BD289)</f>
        <v>2.5000000000000001E-2</v>
      </c>
      <c r="BJ289" s="95">
        <f>求节点(节奏总纲!$E$4:$E$163,T$7:T$166,$BD289)</f>
        <v>1.7359726920334855</v>
      </c>
      <c r="BK289" s="95">
        <f>求节点(节奏总纲!$E$4:$E$163,U$7:U$166,$BD289)</f>
        <v>25218917747.884865</v>
      </c>
      <c r="BM289" s="14">
        <v>283</v>
      </c>
      <c r="BN289" s="95">
        <f>求节点(节奏总纲!$E$4:$E$163,AF$7:AF$166,$BD289)</f>
        <v>294.54068438350851</v>
      </c>
      <c r="BO289" s="95">
        <f>求节点(节奏总纲!$E$4:$E$163,AG$7:AG$166,$BD289)</f>
        <v>942.5166290800538</v>
      </c>
      <c r="BP289" s="95">
        <f>求节点(节奏总纲!$E$4:$E$163,AH$7:AH$166,$BD289)</f>
        <v>942.5166290800538</v>
      </c>
      <c r="BQ289" s="95">
        <f>求节点(节奏总纲!$E$4:$E$163,AI$7:AI$166,$BD289)</f>
        <v>2.5000000000000001E-2</v>
      </c>
      <c r="BR289" s="95">
        <f>求节点(节奏总纲!$E$4:$E$163,AJ$7:AJ$166,$BD289)</f>
        <v>2.5000000000000001E-2</v>
      </c>
      <c r="BS289" s="95">
        <f>求节点(节奏总纲!$E$4:$E$163,AM$7:AM$166,$BD289)</f>
        <v>7215.3522589439044</v>
      </c>
      <c r="BT289" s="95">
        <f>求节点(节奏总纲!$E$4:$E$163,AN$7:AN$166,$BD289)</f>
        <v>2.404507171280732</v>
      </c>
      <c r="BU289" s="95">
        <f>求节点(节奏总纲!$E$4:$E$163,AO$7:AO$166,$BD289)</f>
        <v>42881212251.897369</v>
      </c>
    </row>
    <row r="290" spans="56:73" x14ac:dyDescent="0.15">
      <c r="BD290" s="14">
        <v>284</v>
      </c>
      <c r="BE290" s="95">
        <f>求节点(节奏总纲!$E$4:$E$163,M$7:M$166,$BD290)</f>
        <v>294.75195224273727</v>
      </c>
      <c r="BF290" s="95">
        <f>求节点(节奏总纲!$E$4:$E$163,N$7:N$166,$BD290)</f>
        <v>18376.453725237003</v>
      </c>
      <c r="BG290" s="95">
        <f>求节点(节奏总纲!$E$4:$E$163,O$7:O$166,$BD290)</f>
        <v>18376.453725237003</v>
      </c>
      <c r="BH290" s="95">
        <f>求节点(节奏总纲!$E$4:$E$163,P$7:P$166,$BD290)</f>
        <v>2.5000000000000001E-2</v>
      </c>
      <c r="BI290" s="95">
        <f>求节点(节奏总纲!$E$4:$E$163,Q$7:Q$166,$BD290)</f>
        <v>2.5000000000000001E-2</v>
      </c>
      <c r="BJ290" s="95">
        <f>求节点(节奏总纲!$E$4:$E$163,T$7:T$166,$BD290)</f>
        <v>1.7380108872373228</v>
      </c>
      <c r="BK290" s="95">
        <f>求节点(节奏总纲!$E$4:$E$163,U$7:U$166,$BD290)</f>
        <v>25323529709.345436</v>
      </c>
      <c r="BM290" s="14">
        <v>284</v>
      </c>
      <c r="BN290" s="95">
        <f>求节点(节奏总纲!$E$4:$E$163,AF$7:AF$166,$BD290)</f>
        <v>294.75195224273727</v>
      </c>
      <c r="BO290" s="95">
        <f>求节点(节奏总纲!$E$4:$E$163,AG$7:AG$166,$BD290)</f>
        <v>943.36592847049667</v>
      </c>
      <c r="BP290" s="95">
        <f>求节点(节奏总纲!$E$4:$E$163,AH$7:AH$166,$BD290)</f>
        <v>943.36592847049667</v>
      </c>
      <c r="BQ290" s="95">
        <f>求节点(节奏总纲!$E$4:$E$163,AI$7:AI$166,$BD290)</f>
        <v>2.5000000000000001E-2</v>
      </c>
      <c r="BR290" s="95">
        <f>求节点(节奏总纲!$E$4:$E$163,AJ$7:AJ$166,$BD290)</f>
        <v>2.5000000000000001E-2</v>
      </c>
      <c r="BS290" s="95">
        <f>求节点(节奏总纲!$E$4:$E$163,AM$7:AM$166,$BD290)</f>
        <v>7218.7744746436583</v>
      </c>
      <c r="BT290" s="95">
        <f>求节点(节奏总纲!$E$4:$E$163,AN$7:AN$166,$BD290)</f>
        <v>2.407544618365796</v>
      </c>
      <c r="BU290" s="95">
        <f>求节点(节奏总纲!$E$4:$E$163,AO$7:AO$166,$BD290)</f>
        <v>43113355397.27198</v>
      </c>
    </row>
    <row r="291" spans="56:73" x14ac:dyDescent="0.15">
      <c r="BD291" s="14">
        <v>285</v>
      </c>
      <c r="BE291" s="95">
        <f>求节点(节奏总纲!$E$4:$E$163,M$7:M$166,$BD291)</f>
        <v>294.96322010196599</v>
      </c>
      <c r="BF291" s="95">
        <f>求节点(节奏总纲!$E$4:$E$163,N$7:N$166,$BD291)</f>
        <v>18392.60055697379</v>
      </c>
      <c r="BG291" s="95">
        <f>求节点(节奏总纲!$E$4:$E$163,O$7:O$166,$BD291)</f>
        <v>18392.60055697379</v>
      </c>
      <c r="BH291" s="95">
        <f>求节点(节奏总纲!$E$4:$E$163,P$7:P$166,$BD291)</f>
        <v>2.5000000000000001E-2</v>
      </c>
      <c r="BI291" s="95">
        <f>求节点(节奏总纲!$E$4:$E$163,Q$7:Q$166,$BD291)</f>
        <v>2.5000000000000001E-2</v>
      </c>
      <c r="BJ291" s="95">
        <f>求节点(节奏总纲!$E$4:$E$163,T$7:T$166,$BD291)</f>
        <v>1.7400490824411603</v>
      </c>
      <c r="BK291" s="95">
        <f>求节点(节奏总纲!$E$4:$E$163,U$7:U$166,$BD291)</f>
        <v>25428141670.806007</v>
      </c>
      <c r="BM291" s="14">
        <v>285</v>
      </c>
      <c r="BN291" s="95">
        <f>求节点(节奏总纲!$E$4:$E$163,AF$7:AF$166,$BD291)</f>
        <v>294.96322010196599</v>
      </c>
      <c r="BO291" s="95">
        <f>求节点(节奏总纲!$E$4:$E$163,AG$7:AG$166,$BD291)</f>
        <v>944.21522786093965</v>
      </c>
      <c r="BP291" s="95">
        <f>求节点(节奏总纲!$E$4:$E$163,AH$7:AH$166,$BD291)</f>
        <v>944.21522786093965</v>
      </c>
      <c r="BQ291" s="95">
        <f>求节点(节奏总纲!$E$4:$E$163,AI$7:AI$166,$BD291)</f>
        <v>2.5000000000000001E-2</v>
      </c>
      <c r="BR291" s="95">
        <f>求节点(节奏总纲!$E$4:$E$163,AJ$7:AJ$166,$BD291)</f>
        <v>2.5000000000000001E-2</v>
      </c>
      <c r="BS291" s="95">
        <f>求节点(节奏总纲!$E$4:$E$163,AM$7:AM$166,$BD291)</f>
        <v>7222.1966903434122</v>
      </c>
      <c r="BT291" s="95">
        <f>求节点(节奏总纲!$E$4:$E$163,AN$7:AN$166,$BD291)</f>
        <v>2.4105820654508605</v>
      </c>
      <c r="BU291" s="95">
        <f>求节点(节奏总纲!$E$4:$E$163,AO$7:AO$166,$BD291)</f>
        <v>43345498542.646599</v>
      </c>
    </row>
    <row r="292" spans="56:73" x14ac:dyDescent="0.15">
      <c r="BD292" s="14">
        <v>286</v>
      </c>
      <c r="BE292" s="95">
        <f>求节点(节奏总纲!$E$4:$E$163,M$7:M$166,$BD292)</f>
        <v>295.1744879611947</v>
      </c>
      <c r="BF292" s="95">
        <f>求节点(节奏总纲!$E$4:$E$163,N$7:N$166,$BD292)</f>
        <v>18408.747388710577</v>
      </c>
      <c r="BG292" s="95">
        <f>求节点(节奏总纲!$E$4:$E$163,O$7:O$166,$BD292)</f>
        <v>18408.747388710577</v>
      </c>
      <c r="BH292" s="95">
        <f>求节点(节奏总纲!$E$4:$E$163,P$7:P$166,$BD292)</f>
        <v>2.5000000000000001E-2</v>
      </c>
      <c r="BI292" s="95">
        <f>求节点(节奏总纲!$E$4:$E$163,Q$7:Q$166,$BD292)</f>
        <v>2.5000000000000001E-2</v>
      </c>
      <c r="BJ292" s="95">
        <f>求节点(节奏总纲!$E$4:$E$163,T$7:T$166,$BD292)</f>
        <v>1.7420872776449978</v>
      </c>
      <c r="BK292" s="95">
        <f>求节点(节奏总纲!$E$4:$E$163,U$7:U$166,$BD292)</f>
        <v>25532753632.266579</v>
      </c>
      <c r="BM292" s="14">
        <v>286</v>
      </c>
      <c r="BN292" s="95">
        <f>求节点(节奏总纲!$E$4:$E$163,AF$7:AF$166,$BD292)</f>
        <v>295.1744879611947</v>
      </c>
      <c r="BO292" s="95">
        <f>求节点(节奏总纲!$E$4:$E$163,AG$7:AG$166,$BD292)</f>
        <v>945.06452725138251</v>
      </c>
      <c r="BP292" s="95">
        <f>求节点(节奏总纲!$E$4:$E$163,AH$7:AH$166,$BD292)</f>
        <v>945.06452725138251</v>
      </c>
      <c r="BQ292" s="95">
        <f>求节点(节奏总纲!$E$4:$E$163,AI$7:AI$166,$BD292)</f>
        <v>2.5000000000000001E-2</v>
      </c>
      <c r="BR292" s="95">
        <f>求节点(节奏总纲!$E$4:$E$163,AJ$7:AJ$166,$BD292)</f>
        <v>2.5000000000000001E-2</v>
      </c>
      <c r="BS292" s="95">
        <f>求节点(节奏总纲!$E$4:$E$163,AM$7:AM$166,$BD292)</f>
        <v>7225.6189060431661</v>
      </c>
      <c r="BT292" s="95">
        <f>求节点(节奏总纲!$E$4:$E$163,AN$7:AN$166,$BD292)</f>
        <v>2.413619512535925</v>
      </c>
      <c r="BU292" s="95">
        <f>求节点(节奏总纲!$E$4:$E$163,AO$7:AO$166,$BD292)</f>
        <v>43577641688.02121</v>
      </c>
    </row>
    <row r="293" spans="56:73" x14ac:dyDescent="0.15">
      <c r="BD293" s="14">
        <v>287</v>
      </c>
      <c r="BE293" s="95">
        <f>求节点(节奏总纲!$E$4:$E$163,M$7:M$166,$BD293)</f>
        <v>295.38575582042341</v>
      </c>
      <c r="BF293" s="95">
        <f>求节点(节奏总纲!$E$4:$E$163,N$7:N$166,$BD293)</f>
        <v>18424.894220447368</v>
      </c>
      <c r="BG293" s="95">
        <f>求节点(节奏总纲!$E$4:$E$163,O$7:O$166,$BD293)</f>
        <v>18424.894220447368</v>
      </c>
      <c r="BH293" s="95">
        <f>求节点(节奏总纲!$E$4:$E$163,P$7:P$166,$BD293)</f>
        <v>2.5000000000000001E-2</v>
      </c>
      <c r="BI293" s="95">
        <f>求节点(节奏总纲!$E$4:$E$163,Q$7:Q$166,$BD293)</f>
        <v>2.5000000000000001E-2</v>
      </c>
      <c r="BJ293" s="95">
        <f>求节点(节奏总纲!$E$4:$E$163,T$7:T$166,$BD293)</f>
        <v>1.7441254728488353</v>
      </c>
      <c r="BK293" s="95">
        <f>求节点(节奏总纲!$E$4:$E$163,U$7:U$166,$BD293)</f>
        <v>25637365593.72715</v>
      </c>
      <c r="BM293" s="14">
        <v>287</v>
      </c>
      <c r="BN293" s="95">
        <f>求节点(节奏总纲!$E$4:$E$163,AF$7:AF$166,$BD293)</f>
        <v>295.38575582042341</v>
      </c>
      <c r="BO293" s="95">
        <f>求节点(节奏总纲!$E$4:$E$163,AG$7:AG$166,$BD293)</f>
        <v>945.91382664182538</v>
      </c>
      <c r="BP293" s="95">
        <f>求节点(节奏总纲!$E$4:$E$163,AH$7:AH$166,$BD293)</f>
        <v>945.91382664182538</v>
      </c>
      <c r="BQ293" s="95">
        <f>求节点(节奏总纲!$E$4:$E$163,AI$7:AI$166,$BD293)</f>
        <v>2.5000000000000001E-2</v>
      </c>
      <c r="BR293" s="95">
        <f>求节点(节奏总纲!$E$4:$E$163,AJ$7:AJ$166,$BD293)</f>
        <v>2.5000000000000001E-2</v>
      </c>
      <c r="BS293" s="95">
        <f>求节点(节奏总纲!$E$4:$E$163,AM$7:AM$166,$BD293)</f>
        <v>7229.04112174292</v>
      </c>
      <c r="BT293" s="95">
        <f>求节点(节奏总纲!$E$4:$E$163,AN$7:AN$166,$BD293)</f>
        <v>2.4166569596209895</v>
      </c>
      <c r="BU293" s="95">
        <f>求节点(节奏总纲!$E$4:$E$163,AO$7:AO$166,$BD293)</f>
        <v>43809784833.395828</v>
      </c>
    </row>
    <row r="294" spans="56:73" x14ac:dyDescent="0.15">
      <c r="BD294" s="14">
        <v>288</v>
      </c>
      <c r="BE294" s="95">
        <f>求节点(节奏总纲!$E$4:$E$163,M$7:M$166,$BD294)</f>
        <v>295.59702367965212</v>
      </c>
      <c r="BF294" s="95">
        <f>求节点(节奏总纲!$E$4:$E$163,N$7:N$166,$BD294)</f>
        <v>18441.041052184155</v>
      </c>
      <c r="BG294" s="95">
        <f>求节点(节奏总纲!$E$4:$E$163,O$7:O$166,$BD294)</f>
        <v>18441.041052184155</v>
      </c>
      <c r="BH294" s="95">
        <f>求节点(节奏总纲!$E$4:$E$163,P$7:P$166,$BD294)</f>
        <v>2.5000000000000001E-2</v>
      </c>
      <c r="BI294" s="95">
        <f>求节点(节奏总纲!$E$4:$E$163,Q$7:Q$166,$BD294)</f>
        <v>2.5000000000000001E-2</v>
      </c>
      <c r="BJ294" s="95">
        <f>求节点(节奏总纲!$E$4:$E$163,T$7:T$166,$BD294)</f>
        <v>1.7461636680526729</v>
      </c>
      <c r="BK294" s="95">
        <f>求节点(节奏总纲!$E$4:$E$163,U$7:U$166,$BD294)</f>
        <v>25741977555.187721</v>
      </c>
      <c r="BM294" s="14">
        <v>288</v>
      </c>
      <c r="BN294" s="95">
        <f>求节点(节奏总纲!$E$4:$E$163,AF$7:AF$166,$BD294)</f>
        <v>295.59702367965212</v>
      </c>
      <c r="BO294" s="95">
        <f>求节点(节奏总纲!$E$4:$E$163,AG$7:AG$166,$BD294)</f>
        <v>946.76312603226825</v>
      </c>
      <c r="BP294" s="95">
        <f>求节点(节奏总纲!$E$4:$E$163,AH$7:AH$166,$BD294)</f>
        <v>946.76312603226825</v>
      </c>
      <c r="BQ294" s="95">
        <f>求节点(节奏总纲!$E$4:$E$163,AI$7:AI$166,$BD294)</f>
        <v>2.5000000000000001E-2</v>
      </c>
      <c r="BR294" s="95">
        <f>求节点(节奏总纲!$E$4:$E$163,AJ$7:AJ$166,$BD294)</f>
        <v>2.5000000000000001E-2</v>
      </c>
      <c r="BS294" s="95">
        <f>求节点(节奏总纲!$E$4:$E$163,AM$7:AM$166,$BD294)</f>
        <v>7232.4633374426739</v>
      </c>
      <c r="BT294" s="95">
        <f>求节点(节奏总纲!$E$4:$E$163,AN$7:AN$166,$BD294)</f>
        <v>2.4196944067060535</v>
      </c>
      <c r="BU294" s="95">
        <f>求节点(节奏总纲!$E$4:$E$163,AO$7:AO$166,$BD294)</f>
        <v>44041927978.770447</v>
      </c>
    </row>
    <row r="295" spans="56:73" x14ac:dyDescent="0.15">
      <c r="BD295" s="14">
        <v>289</v>
      </c>
      <c r="BE295" s="95">
        <f>求节点(节奏总纲!$E$4:$E$163,M$7:M$166,$BD295)</f>
        <v>295.80829153888089</v>
      </c>
      <c r="BF295" s="95">
        <f>求节点(节奏总纲!$E$4:$E$163,N$7:N$166,$BD295)</f>
        <v>18457.187883920942</v>
      </c>
      <c r="BG295" s="95">
        <f>求节点(节奏总纲!$E$4:$E$163,O$7:O$166,$BD295)</f>
        <v>18457.187883920942</v>
      </c>
      <c r="BH295" s="95">
        <f>求节点(节奏总纲!$E$4:$E$163,P$7:P$166,$BD295)</f>
        <v>2.5000000000000001E-2</v>
      </c>
      <c r="BI295" s="95">
        <f>求节点(节奏总纲!$E$4:$E$163,Q$7:Q$166,$BD295)</f>
        <v>2.5000000000000001E-2</v>
      </c>
      <c r="BJ295" s="95">
        <f>求节点(节奏总纲!$E$4:$E$163,T$7:T$166,$BD295)</f>
        <v>1.7482018632565104</v>
      </c>
      <c r="BK295" s="95">
        <f>求节点(节奏总纲!$E$4:$E$163,U$7:U$166,$BD295)</f>
        <v>25846589516.648293</v>
      </c>
      <c r="BM295" s="14">
        <v>289</v>
      </c>
      <c r="BN295" s="95">
        <f>求节点(节奏总纲!$E$4:$E$163,AF$7:AF$166,$BD295)</f>
        <v>295.80829153888089</v>
      </c>
      <c r="BO295" s="95">
        <f>求节点(节奏总纲!$E$4:$E$163,AG$7:AG$166,$BD295)</f>
        <v>947.61242542271111</v>
      </c>
      <c r="BP295" s="95">
        <f>求节点(节奏总纲!$E$4:$E$163,AH$7:AH$166,$BD295)</f>
        <v>947.61242542271111</v>
      </c>
      <c r="BQ295" s="95">
        <f>求节点(节奏总纲!$E$4:$E$163,AI$7:AI$166,$BD295)</f>
        <v>2.5000000000000001E-2</v>
      </c>
      <c r="BR295" s="95">
        <f>求节点(节奏总纲!$E$4:$E$163,AJ$7:AJ$166,$BD295)</f>
        <v>2.5000000000000001E-2</v>
      </c>
      <c r="BS295" s="95">
        <f>求节点(节奏总纲!$E$4:$E$163,AM$7:AM$166,$BD295)</f>
        <v>7235.8855531424279</v>
      </c>
      <c r="BT295" s="95">
        <f>求节点(节奏总纲!$E$4:$E$163,AN$7:AN$166,$BD295)</f>
        <v>2.422731853791118</v>
      </c>
      <c r="BU295" s="95">
        <f>求节点(节奏总纲!$E$4:$E$163,AO$7:AO$166,$BD295)</f>
        <v>44274071124.145058</v>
      </c>
    </row>
    <row r="296" spans="56:73" x14ac:dyDescent="0.15">
      <c r="BD296" s="14">
        <v>290</v>
      </c>
      <c r="BE296" s="95">
        <f>求节点(节奏总纲!$E$4:$E$163,M$7:M$166,$BD296)</f>
        <v>296.01955939810961</v>
      </c>
      <c r="BF296" s="95">
        <f>求节点(节奏总纲!$E$4:$E$163,N$7:N$166,$BD296)</f>
        <v>18473.334715657729</v>
      </c>
      <c r="BG296" s="95">
        <f>求节点(节奏总纲!$E$4:$E$163,O$7:O$166,$BD296)</f>
        <v>18473.334715657729</v>
      </c>
      <c r="BH296" s="95">
        <f>求节点(节奏总纲!$E$4:$E$163,P$7:P$166,$BD296)</f>
        <v>2.5000000000000001E-2</v>
      </c>
      <c r="BI296" s="95">
        <f>求节点(节奏总纲!$E$4:$E$163,Q$7:Q$166,$BD296)</f>
        <v>2.5000000000000001E-2</v>
      </c>
      <c r="BJ296" s="95">
        <f>求节点(节奏总纲!$E$4:$E$163,T$7:T$166,$BD296)</f>
        <v>1.7502400584603479</v>
      </c>
      <c r="BK296" s="95">
        <f>求节点(节奏总纲!$E$4:$E$163,U$7:U$166,$BD296)</f>
        <v>25951201478.108864</v>
      </c>
      <c r="BM296" s="14">
        <v>290</v>
      </c>
      <c r="BN296" s="95">
        <f>求节点(节奏总纲!$E$4:$E$163,AF$7:AF$166,$BD296)</f>
        <v>296.01955939810961</v>
      </c>
      <c r="BO296" s="95">
        <f>求节点(节奏总纲!$E$4:$E$163,AG$7:AG$166,$BD296)</f>
        <v>948.46172481315409</v>
      </c>
      <c r="BP296" s="95">
        <f>求节点(节奏总纲!$E$4:$E$163,AH$7:AH$166,$BD296)</f>
        <v>948.46172481315409</v>
      </c>
      <c r="BQ296" s="95">
        <f>求节点(节奏总纲!$E$4:$E$163,AI$7:AI$166,$BD296)</f>
        <v>2.5000000000000001E-2</v>
      </c>
      <c r="BR296" s="95">
        <f>求节点(节奏总纲!$E$4:$E$163,AJ$7:AJ$166,$BD296)</f>
        <v>2.5000000000000001E-2</v>
      </c>
      <c r="BS296" s="95">
        <f>求节点(节奏总纲!$E$4:$E$163,AM$7:AM$166,$BD296)</f>
        <v>7239.3077688421827</v>
      </c>
      <c r="BT296" s="95">
        <f>求节点(节奏总纲!$E$4:$E$163,AN$7:AN$166,$BD296)</f>
        <v>2.4257693008761825</v>
      </c>
      <c r="BU296" s="95">
        <f>求节点(节奏总纲!$E$4:$E$163,AO$7:AO$166,$BD296)</f>
        <v>44506214269.519676</v>
      </c>
    </row>
    <row r="297" spans="56:73" x14ac:dyDescent="0.15">
      <c r="BD297" s="14">
        <v>291</v>
      </c>
      <c r="BE297" s="95">
        <f>求节点(节奏总纲!$E$4:$E$163,M$7:M$166,$BD297)</f>
        <v>296.23082725733832</v>
      </c>
      <c r="BF297" s="95">
        <f>求节点(节奏总纲!$E$4:$E$163,N$7:N$166,$BD297)</f>
        <v>18489.481547394516</v>
      </c>
      <c r="BG297" s="95">
        <f>求节点(节奏总纲!$E$4:$E$163,O$7:O$166,$BD297)</f>
        <v>18489.481547394516</v>
      </c>
      <c r="BH297" s="95">
        <f>求节点(节奏总纲!$E$4:$E$163,P$7:P$166,$BD297)</f>
        <v>2.5000000000000001E-2</v>
      </c>
      <c r="BI297" s="95">
        <f>求节点(节奏总纲!$E$4:$E$163,Q$7:Q$166,$BD297)</f>
        <v>2.5000000000000001E-2</v>
      </c>
      <c r="BJ297" s="95">
        <f>求节点(节奏总纲!$E$4:$E$163,T$7:T$166,$BD297)</f>
        <v>1.7522782536641852</v>
      </c>
      <c r="BK297" s="95">
        <f>求节点(节奏总纲!$E$4:$E$163,U$7:U$166,$BD297)</f>
        <v>26055813439.569439</v>
      </c>
      <c r="BM297" s="14">
        <v>291</v>
      </c>
      <c r="BN297" s="95">
        <f>求节点(节奏总纲!$E$4:$E$163,AF$7:AF$166,$BD297)</f>
        <v>296.23082725733832</v>
      </c>
      <c r="BO297" s="95">
        <f>求节点(节奏总纲!$E$4:$E$163,AG$7:AG$166,$BD297)</f>
        <v>949.31102420359696</v>
      </c>
      <c r="BP297" s="95">
        <f>求节点(节奏总纲!$E$4:$E$163,AH$7:AH$166,$BD297)</f>
        <v>949.31102420359696</v>
      </c>
      <c r="BQ297" s="95">
        <f>求节点(节奏总纲!$E$4:$E$163,AI$7:AI$166,$BD297)</f>
        <v>2.5000000000000001E-2</v>
      </c>
      <c r="BR297" s="95">
        <f>求节点(节奏总纲!$E$4:$E$163,AJ$7:AJ$166,$BD297)</f>
        <v>2.5000000000000001E-2</v>
      </c>
      <c r="BS297" s="95">
        <f>求节点(节奏总纲!$E$4:$E$163,AM$7:AM$166,$BD297)</f>
        <v>7242.7299845419366</v>
      </c>
      <c r="BT297" s="95">
        <f>求节点(节奏总纲!$E$4:$E$163,AN$7:AN$166,$BD297)</f>
        <v>2.4288067479612465</v>
      </c>
      <c r="BU297" s="95">
        <f>求节点(节奏总纲!$E$4:$E$163,AO$7:AO$166,$BD297)</f>
        <v>44738357414.894287</v>
      </c>
    </row>
    <row r="298" spans="56:73" x14ac:dyDescent="0.15">
      <c r="BD298" s="14">
        <v>292</v>
      </c>
      <c r="BE298" s="95">
        <f>求节点(节奏总纲!$E$4:$E$163,M$7:M$166,$BD298)</f>
        <v>296.47368995597873</v>
      </c>
      <c r="BF298" s="95">
        <f>求节点(节奏总纲!$E$4:$E$163,N$7:N$166,$BD298)</f>
        <v>18502.692308603037</v>
      </c>
      <c r="BG298" s="95">
        <f>求节点(节奏总纲!$E$4:$E$163,O$7:O$166,$BD298)</f>
        <v>18502.692308603037</v>
      </c>
      <c r="BH298" s="95">
        <f>求节点(节奏总纲!$E$4:$E$163,P$7:P$166,$BD298)</f>
        <v>2.5000000000000001E-2</v>
      </c>
      <c r="BI298" s="95">
        <f>求节点(节奏总纲!$E$4:$E$163,Q$7:Q$166,$BD298)</f>
        <v>2.5000000000000001E-2</v>
      </c>
      <c r="BJ298" s="95">
        <f>求节点(节奏总纲!$E$4:$E$163,T$7:T$166,$BD298)</f>
        <v>1.754076601924611</v>
      </c>
      <c r="BK298" s="95">
        <f>求节点(节奏总纲!$E$4:$E$163,U$7:U$166,$BD298)</f>
        <v>26155012148.245113</v>
      </c>
      <c r="BM298" s="14">
        <v>292</v>
      </c>
      <c r="BN298" s="95">
        <f>求节点(节奏总纲!$E$4:$E$163,AF$7:AF$166,$BD298)</f>
        <v>296.47368995597873</v>
      </c>
      <c r="BO298" s="95">
        <f>求节点(节奏总纲!$E$4:$E$163,AG$7:AG$166,$BD298)</f>
        <v>950.14932158463841</v>
      </c>
      <c r="BP298" s="95">
        <f>求节点(节奏总纲!$E$4:$E$163,AH$7:AH$166,$BD298)</f>
        <v>950.14932158463841</v>
      </c>
      <c r="BQ298" s="95">
        <f>求节点(节奏总纲!$E$4:$E$163,AI$7:AI$166,$BD298)</f>
        <v>2.5000000000000001E-2</v>
      </c>
      <c r="BR298" s="95">
        <f>求节点(节奏总纲!$E$4:$E$163,AJ$7:AJ$166,$BD298)</f>
        <v>2.5000000000000001E-2</v>
      </c>
      <c r="BS298" s="95">
        <f>求节点(节奏总纲!$E$4:$E$163,AM$7:AM$166,$BD298)</f>
        <v>7246.0117144554806</v>
      </c>
      <c r="BT298" s="95">
        <f>求节点(节奏总纲!$E$4:$E$163,AN$7:AN$166,$BD298)</f>
        <v>2.4320552171835343</v>
      </c>
      <c r="BU298" s="95">
        <f>求节点(节奏总纲!$E$4:$E$163,AO$7:AO$166,$BD298)</f>
        <v>44995345568.178612</v>
      </c>
    </row>
    <row r="299" spans="56:73" x14ac:dyDescent="0.15">
      <c r="BD299" s="14">
        <v>293</v>
      </c>
      <c r="BE299" s="95">
        <f>求节点(节奏总纲!$E$4:$E$163,M$7:M$166,$BD299)</f>
        <v>296.72762315699305</v>
      </c>
      <c r="BF299" s="95">
        <f>求节点(节奏总纲!$E$4:$E$163,N$7:N$166,$BD299)</f>
        <v>18514.874301305092</v>
      </c>
      <c r="BG299" s="95">
        <f>求节点(节奏总纲!$E$4:$E$163,O$7:O$166,$BD299)</f>
        <v>18514.874301305092</v>
      </c>
      <c r="BH299" s="95">
        <f>求节点(节奏总纲!$E$4:$E$163,P$7:P$166,$BD299)</f>
        <v>2.5000000000000001E-2</v>
      </c>
      <c r="BI299" s="95">
        <f>求节点(节奏总纲!$E$4:$E$163,Q$7:Q$166,$BD299)</f>
        <v>2.5000000000000001E-2</v>
      </c>
      <c r="BJ299" s="95">
        <f>求节点(节奏总纲!$E$4:$E$163,T$7:T$166,$BD299)</f>
        <v>1.7557909103163154</v>
      </c>
      <c r="BK299" s="95">
        <f>求节点(节奏总纲!$E$4:$E$163,U$7:U$166,$BD299)</f>
        <v>26252314109.574638</v>
      </c>
      <c r="BM299" s="14">
        <v>293</v>
      </c>
      <c r="BN299" s="95">
        <f>求节点(节奏总纲!$E$4:$E$163,AF$7:AF$166,$BD299)</f>
        <v>296.72762315699305</v>
      </c>
      <c r="BO299" s="95">
        <f>求节点(节奏总纲!$E$4:$E$163,AG$7:AG$166,$BD299)</f>
        <v>950.98376397627453</v>
      </c>
      <c r="BP299" s="95">
        <f>求节点(节奏总纲!$E$4:$E$163,AH$7:AH$166,$BD299)</f>
        <v>950.98376397627453</v>
      </c>
      <c r="BQ299" s="95">
        <f>求节点(节奏总纲!$E$4:$E$163,AI$7:AI$166,$BD299)</f>
        <v>2.5000000000000001E-2</v>
      </c>
      <c r="BR299" s="95">
        <f>求节点(节奏总纲!$E$4:$E$163,AJ$7:AJ$166,$BD299)</f>
        <v>2.5000000000000001E-2</v>
      </c>
      <c r="BS299" s="95">
        <f>求节点(节奏总纲!$E$4:$E$163,AM$7:AM$166,$BD299)</f>
        <v>7249.2442196140109</v>
      </c>
      <c r="BT299" s="95">
        <f>求节点(节奏总纲!$E$4:$E$163,AN$7:AN$166,$BD299)</f>
        <v>2.4353776263629348</v>
      </c>
      <c r="BU299" s="95">
        <f>求节点(节奏总纲!$E$4:$E$163,AO$7:AO$166,$BD299)</f>
        <v>45261039153.241272</v>
      </c>
    </row>
    <row r="300" spans="56:73" x14ac:dyDescent="0.15">
      <c r="BD300" s="14">
        <v>294</v>
      </c>
      <c r="BE300" s="95">
        <f>求节点(节奏总纲!$E$4:$E$163,M$7:M$166,$BD300)</f>
        <v>296.98155635800737</v>
      </c>
      <c r="BF300" s="95">
        <f>求节点(节奏总纲!$E$4:$E$163,N$7:N$166,$BD300)</f>
        <v>18527.05629400715</v>
      </c>
      <c r="BG300" s="95">
        <f>求节点(节奏总纲!$E$4:$E$163,O$7:O$166,$BD300)</f>
        <v>18527.05629400715</v>
      </c>
      <c r="BH300" s="95">
        <f>求节点(节奏总纲!$E$4:$E$163,P$7:P$166,$BD300)</f>
        <v>2.5000000000000001E-2</v>
      </c>
      <c r="BI300" s="95">
        <f>求节点(节奏总纲!$E$4:$E$163,Q$7:Q$166,$BD300)</f>
        <v>2.5000000000000001E-2</v>
      </c>
      <c r="BJ300" s="95">
        <f>求节点(节奏总纲!$E$4:$E$163,T$7:T$166,$BD300)</f>
        <v>1.7575052187080198</v>
      </c>
      <c r="BK300" s="95">
        <f>求节点(节奏总纲!$E$4:$E$163,U$7:U$166,$BD300)</f>
        <v>26349616070.90416</v>
      </c>
      <c r="BM300" s="14">
        <v>294</v>
      </c>
      <c r="BN300" s="95">
        <f>求节点(节奏总纲!$E$4:$E$163,AF$7:AF$166,$BD300)</f>
        <v>296.98155635800737</v>
      </c>
      <c r="BO300" s="95">
        <f>求节点(节奏总纲!$E$4:$E$163,AG$7:AG$166,$BD300)</f>
        <v>951.81820636791065</v>
      </c>
      <c r="BP300" s="95">
        <f>求节点(节奏总纲!$E$4:$E$163,AH$7:AH$166,$BD300)</f>
        <v>951.81820636791065</v>
      </c>
      <c r="BQ300" s="95">
        <f>求节点(节奏总纲!$E$4:$E$163,AI$7:AI$166,$BD300)</f>
        <v>2.5000000000000001E-2</v>
      </c>
      <c r="BR300" s="95">
        <f>求节点(节奏总纲!$E$4:$E$163,AJ$7:AJ$166,$BD300)</f>
        <v>2.5000000000000001E-2</v>
      </c>
      <c r="BS300" s="95">
        <f>求节点(节奏总纲!$E$4:$E$163,AM$7:AM$166,$BD300)</f>
        <v>7252.4767247725413</v>
      </c>
      <c r="BT300" s="95">
        <f>求节点(节奏总纲!$E$4:$E$163,AN$7:AN$166,$BD300)</f>
        <v>2.4387000355423352</v>
      </c>
      <c r="BU300" s="95">
        <f>求节点(节奏总纲!$E$4:$E$163,AO$7:AO$166,$BD300)</f>
        <v>45526732738.303932</v>
      </c>
    </row>
    <row r="301" spans="56:73" x14ac:dyDescent="0.15">
      <c r="BD301" s="14">
        <v>295</v>
      </c>
      <c r="BE301" s="95">
        <f>求节点(节奏总纲!$E$4:$E$163,M$7:M$166,$BD301)</f>
        <v>297.23548955902174</v>
      </c>
      <c r="BF301" s="95">
        <f>求节点(节奏总纲!$E$4:$E$163,N$7:N$166,$BD301)</f>
        <v>18539.238286709206</v>
      </c>
      <c r="BG301" s="95">
        <f>求节点(节奏总纲!$E$4:$E$163,O$7:O$166,$BD301)</f>
        <v>18539.238286709206</v>
      </c>
      <c r="BH301" s="95">
        <f>求节点(节奏总纲!$E$4:$E$163,P$7:P$166,$BD301)</f>
        <v>2.5000000000000001E-2</v>
      </c>
      <c r="BI301" s="95">
        <f>求节点(节奏总纲!$E$4:$E$163,Q$7:Q$166,$BD301)</f>
        <v>2.5000000000000001E-2</v>
      </c>
      <c r="BJ301" s="95">
        <f>求节点(节奏总纲!$E$4:$E$163,T$7:T$166,$BD301)</f>
        <v>1.759219527099724</v>
      </c>
      <c r="BK301" s="95">
        <f>求节点(节奏总纲!$E$4:$E$163,U$7:U$166,$BD301)</f>
        <v>26446918032.233685</v>
      </c>
      <c r="BM301" s="14">
        <v>295</v>
      </c>
      <c r="BN301" s="95">
        <f>求节点(节奏总纲!$E$4:$E$163,AF$7:AF$166,$BD301)</f>
        <v>297.23548955902174</v>
      </c>
      <c r="BO301" s="95">
        <f>求节点(节奏总纲!$E$4:$E$163,AG$7:AG$166,$BD301)</f>
        <v>952.65264875954676</v>
      </c>
      <c r="BP301" s="95">
        <f>求节点(节奏总纲!$E$4:$E$163,AH$7:AH$166,$BD301)</f>
        <v>952.65264875954676</v>
      </c>
      <c r="BQ301" s="95">
        <f>求节点(节奏总纲!$E$4:$E$163,AI$7:AI$166,$BD301)</f>
        <v>2.5000000000000001E-2</v>
      </c>
      <c r="BR301" s="95">
        <f>求节点(节奏总纲!$E$4:$E$163,AJ$7:AJ$166,$BD301)</f>
        <v>2.5000000000000001E-2</v>
      </c>
      <c r="BS301" s="95">
        <f>求节点(节奏总纲!$E$4:$E$163,AM$7:AM$166,$BD301)</f>
        <v>7255.7092299310716</v>
      </c>
      <c r="BT301" s="95">
        <f>求节点(节奏总纲!$E$4:$E$163,AN$7:AN$166,$BD301)</f>
        <v>2.4420224447217356</v>
      </c>
      <c r="BU301" s="95">
        <f>求节点(节奏总纲!$E$4:$E$163,AO$7:AO$166,$BD301)</f>
        <v>45792426323.366592</v>
      </c>
    </row>
    <row r="302" spans="56:73" x14ac:dyDescent="0.15">
      <c r="BD302" s="14">
        <v>296</v>
      </c>
      <c r="BE302" s="95">
        <f>求节点(节奏总纲!$E$4:$E$163,M$7:M$166,$BD302)</f>
        <v>297.48942276003606</v>
      </c>
      <c r="BF302" s="95">
        <f>求节点(节奏总纲!$E$4:$E$163,N$7:N$166,$BD302)</f>
        <v>18551.420279411264</v>
      </c>
      <c r="BG302" s="95">
        <f>求节点(节奏总纲!$E$4:$E$163,O$7:O$166,$BD302)</f>
        <v>18551.420279411264</v>
      </c>
      <c r="BH302" s="95">
        <f>求节点(节奏总纲!$E$4:$E$163,P$7:P$166,$BD302)</f>
        <v>2.5000000000000001E-2</v>
      </c>
      <c r="BI302" s="95">
        <f>求节点(节奏总纲!$E$4:$E$163,Q$7:Q$166,$BD302)</f>
        <v>2.5000000000000001E-2</v>
      </c>
      <c r="BJ302" s="95">
        <f>求节点(节奏总纲!$E$4:$E$163,T$7:T$166,$BD302)</f>
        <v>1.7609338354914283</v>
      </c>
      <c r="BK302" s="95">
        <f>求节点(节奏总纲!$E$4:$E$163,U$7:U$166,$BD302)</f>
        <v>26544219993.56321</v>
      </c>
      <c r="BM302" s="14">
        <v>296</v>
      </c>
      <c r="BN302" s="95">
        <f>求节点(节奏总纲!$E$4:$E$163,AF$7:AF$166,$BD302)</f>
        <v>297.48942276003606</v>
      </c>
      <c r="BO302" s="95">
        <f>求节点(节奏总纲!$E$4:$E$163,AG$7:AG$166,$BD302)</f>
        <v>953.48709115118277</v>
      </c>
      <c r="BP302" s="95">
        <f>求节点(节奏总纲!$E$4:$E$163,AH$7:AH$166,$BD302)</f>
        <v>953.48709115118277</v>
      </c>
      <c r="BQ302" s="95">
        <f>求节点(节奏总纲!$E$4:$E$163,AI$7:AI$166,$BD302)</f>
        <v>2.5000000000000001E-2</v>
      </c>
      <c r="BR302" s="95">
        <f>求节点(节奏总纲!$E$4:$E$163,AJ$7:AJ$166,$BD302)</f>
        <v>2.5000000000000001E-2</v>
      </c>
      <c r="BS302" s="95">
        <f>求节点(节奏总纲!$E$4:$E$163,AM$7:AM$166,$BD302)</f>
        <v>7258.9417350896028</v>
      </c>
      <c r="BT302" s="95">
        <f>求节点(节奏总纲!$E$4:$E$163,AN$7:AN$166,$BD302)</f>
        <v>2.445344853901136</v>
      </c>
      <c r="BU302" s="95">
        <f>求节点(节奏总纲!$E$4:$E$163,AO$7:AO$166,$BD302)</f>
        <v>46058119908.429253</v>
      </c>
    </row>
    <row r="303" spans="56:73" x14ac:dyDescent="0.15">
      <c r="BD303" s="14">
        <v>297</v>
      </c>
      <c r="BE303" s="95">
        <f>求节点(节奏总纲!$E$4:$E$163,M$7:M$166,$BD303)</f>
        <v>297.74335596105044</v>
      </c>
      <c r="BF303" s="95">
        <f>求节点(节奏总纲!$E$4:$E$163,N$7:N$166,$BD303)</f>
        <v>18563.602272113323</v>
      </c>
      <c r="BG303" s="95">
        <f>求节点(节奏总纲!$E$4:$E$163,O$7:O$166,$BD303)</f>
        <v>18563.602272113323</v>
      </c>
      <c r="BH303" s="95">
        <f>求节点(节奏总纲!$E$4:$E$163,P$7:P$166,$BD303)</f>
        <v>2.5000000000000001E-2</v>
      </c>
      <c r="BI303" s="95">
        <f>求节点(节奏总纲!$E$4:$E$163,Q$7:Q$166,$BD303)</f>
        <v>2.5000000000000001E-2</v>
      </c>
      <c r="BJ303" s="95">
        <f>求节点(节奏总纲!$E$4:$E$163,T$7:T$166,$BD303)</f>
        <v>1.7626481438831327</v>
      </c>
      <c r="BK303" s="95">
        <f>求节点(节奏总纲!$E$4:$E$163,U$7:U$166,$BD303)</f>
        <v>26641521954.892735</v>
      </c>
      <c r="BM303" s="14">
        <v>297</v>
      </c>
      <c r="BN303" s="95">
        <f>求节点(节奏总纲!$E$4:$E$163,AF$7:AF$166,$BD303)</f>
        <v>297.74335596105044</v>
      </c>
      <c r="BO303" s="95">
        <f>求节点(节奏总纲!$E$4:$E$163,AG$7:AG$166,$BD303)</f>
        <v>954.32153354281888</v>
      </c>
      <c r="BP303" s="95">
        <f>求节点(节奏总纲!$E$4:$E$163,AH$7:AH$166,$BD303)</f>
        <v>954.32153354281888</v>
      </c>
      <c r="BQ303" s="95">
        <f>求节点(节奏总纲!$E$4:$E$163,AI$7:AI$166,$BD303)</f>
        <v>2.5000000000000001E-2</v>
      </c>
      <c r="BR303" s="95">
        <f>求节点(节奏总纲!$E$4:$E$163,AJ$7:AJ$166,$BD303)</f>
        <v>2.5000000000000001E-2</v>
      </c>
      <c r="BS303" s="95">
        <f>求节点(节奏总纲!$E$4:$E$163,AM$7:AM$166,$BD303)</f>
        <v>7262.1742402481332</v>
      </c>
      <c r="BT303" s="95">
        <f>求节点(节奏总纲!$E$4:$E$163,AN$7:AN$166,$BD303)</f>
        <v>2.4486672630805364</v>
      </c>
      <c r="BU303" s="95">
        <f>求节点(节奏总纲!$E$4:$E$163,AO$7:AO$166,$BD303)</f>
        <v>46323813493.49192</v>
      </c>
    </row>
    <row r="304" spans="56:73" x14ac:dyDescent="0.15">
      <c r="BD304" s="14">
        <v>298</v>
      </c>
      <c r="BE304" s="95">
        <f>求节点(节奏总纲!$E$4:$E$163,M$7:M$166,$BD304)</f>
        <v>297.99728916206476</v>
      </c>
      <c r="BF304" s="95">
        <f>求节点(节奏总纲!$E$4:$E$163,N$7:N$166,$BD304)</f>
        <v>18575.784264815378</v>
      </c>
      <c r="BG304" s="95">
        <f>求节点(节奏总纲!$E$4:$E$163,O$7:O$166,$BD304)</f>
        <v>18575.784264815378</v>
      </c>
      <c r="BH304" s="95">
        <f>求节点(节奏总纲!$E$4:$E$163,P$7:P$166,$BD304)</f>
        <v>2.5000000000000001E-2</v>
      </c>
      <c r="BI304" s="95">
        <f>求节点(节奏总纲!$E$4:$E$163,Q$7:Q$166,$BD304)</f>
        <v>2.5000000000000001E-2</v>
      </c>
      <c r="BJ304" s="95">
        <f>求节点(节奏总纲!$E$4:$E$163,T$7:T$166,$BD304)</f>
        <v>1.7643624522748369</v>
      </c>
      <c r="BK304" s="95">
        <f>求节点(节奏总纲!$E$4:$E$163,U$7:U$166,$BD304)</f>
        <v>26738823916.22226</v>
      </c>
      <c r="BM304" s="14">
        <v>298</v>
      </c>
      <c r="BN304" s="95">
        <f>求节点(节奏总纲!$E$4:$E$163,AF$7:AF$166,$BD304)</f>
        <v>297.99728916206476</v>
      </c>
      <c r="BO304" s="95">
        <f>求节点(节奏总纲!$E$4:$E$163,AG$7:AG$166,$BD304)</f>
        <v>955.155975934455</v>
      </c>
      <c r="BP304" s="95">
        <f>求节点(节奏总纲!$E$4:$E$163,AH$7:AH$166,$BD304)</f>
        <v>955.155975934455</v>
      </c>
      <c r="BQ304" s="95">
        <f>求节点(节奏总纲!$E$4:$E$163,AI$7:AI$166,$BD304)</f>
        <v>2.5000000000000001E-2</v>
      </c>
      <c r="BR304" s="95">
        <f>求节点(节奏总纲!$E$4:$E$163,AJ$7:AJ$166,$BD304)</f>
        <v>2.5000000000000001E-2</v>
      </c>
      <c r="BS304" s="95">
        <f>求节点(节奏总纲!$E$4:$E$163,AM$7:AM$166,$BD304)</f>
        <v>7265.4067454066635</v>
      </c>
      <c r="BT304" s="95">
        <f>求节点(节奏总纲!$E$4:$E$163,AN$7:AN$166,$BD304)</f>
        <v>2.4519896722599368</v>
      </c>
      <c r="BU304" s="95">
        <f>求节点(节奏总纲!$E$4:$E$163,AO$7:AO$166,$BD304)</f>
        <v>46589507078.554581</v>
      </c>
    </row>
    <row r="305" spans="56:73" x14ac:dyDescent="0.15">
      <c r="BD305" s="14">
        <v>299</v>
      </c>
      <c r="BE305" s="95">
        <f>求节点(节奏总纲!$E$4:$E$163,M$7:M$166,$BD305)</f>
        <v>298.25122236307908</v>
      </c>
      <c r="BF305" s="95">
        <f>求节点(节奏总纲!$E$4:$E$163,N$7:N$166,$BD305)</f>
        <v>18587.966257517437</v>
      </c>
      <c r="BG305" s="95">
        <f>求节点(节奏总纲!$E$4:$E$163,O$7:O$166,$BD305)</f>
        <v>18587.966257517437</v>
      </c>
      <c r="BH305" s="95">
        <f>求节点(节奏总纲!$E$4:$E$163,P$7:P$166,$BD305)</f>
        <v>2.5000000000000001E-2</v>
      </c>
      <c r="BI305" s="95">
        <f>求节点(节奏总纲!$E$4:$E$163,Q$7:Q$166,$BD305)</f>
        <v>2.5000000000000001E-2</v>
      </c>
      <c r="BJ305" s="95">
        <f>求节点(节奏总纲!$E$4:$E$163,T$7:T$166,$BD305)</f>
        <v>1.7660767606665413</v>
      </c>
      <c r="BK305" s="95">
        <f>求节点(节奏总纲!$E$4:$E$163,U$7:U$166,$BD305)</f>
        <v>26836125877.551785</v>
      </c>
      <c r="BM305" s="14">
        <v>299</v>
      </c>
      <c r="BN305" s="95">
        <f>求节点(节奏总纲!$E$4:$E$163,AF$7:AF$166,$BD305)</f>
        <v>298.25122236307908</v>
      </c>
      <c r="BO305" s="95">
        <f>求节点(节奏总纲!$E$4:$E$163,AG$7:AG$166,$BD305)</f>
        <v>955.99041832609112</v>
      </c>
      <c r="BP305" s="95">
        <f>求节点(节奏总纲!$E$4:$E$163,AH$7:AH$166,$BD305)</f>
        <v>955.99041832609112</v>
      </c>
      <c r="BQ305" s="95">
        <f>求节点(节奏总纲!$E$4:$E$163,AI$7:AI$166,$BD305)</f>
        <v>2.5000000000000001E-2</v>
      </c>
      <c r="BR305" s="95">
        <f>求节点(节奏总纲!$E$4:$E$163,AJ$7:AJ$166,$BD305)</f>
        <v>2.5000000000000001E-2</v>
      </c>
      <c r="BS305" s="95">
        <f>求节点(节奏总纲!$E$4:$E$163,AM$7:AM$166,$BD305)</f>
        <v>7268.6392505651938</v>
      </c>
      <c r="BT305" s="95">
        <f>求节点(节奏总纲!$E$4:$E$163,AN$7:AN$166,$BD305)</f>
        <v>2.4553120814393372</v>
      </c>
      <c r="BU305" s="95">
        <f>求节点(节奏总纲!$E$4:$E$163,AO$7:AO$166,$BD305)</f>
        <v>46855200663.617241</v>
      </c>
    </row>
    <row r="306" spans="56:73" x14ac:dyDescent="0.15">
      <c r="BD306" s="14">
        <v>300</v>
      </c>
      <c r="BE306" s="95">
        <f>求节点(节奏总纲!$E$4:$E$163,M$7:M$166,$BD306)</f>
        <v>298.50515556409346</v>
      </c>
      <c r="BF306" s="95">
        <f>求节点(节奏总纲!$E$4:$E$163,N$7:N$166,$BD306)</f>
        <v>18600.148250219492</v>
      </c>
      <c r="BG306" s="95">
        <f>求节点(节奏总纲!$E$4:$E$163,O$7:O$166,$BD306)</f>
        <v>18600.148250219492</v>
      </c>
      <c r="BH306" s="95">
        <f>求节点(节奏总纲!$E$4:$E$163,P$7:P$166,$BD306)</f>
        <v>2.5000000000000001E-2</v>
      </c>
      <c r="BI306" s="95">
        <f>求节点(节奏总纲!$E$4:$E$163,Q$7:Q$166,$BD306)</f>
        <v>2.5000000000000001E-2</v>
      </c>
      <c r="BJ306" s="95">
        <f>求节点(节奏总纲!$E$4:$E$163,T$7:T$166,$BD306)</f>
        <v>1.7677910690582457</v>
      </c>
      <c r="BK306" s="95">
        <f>求节点(节奏总纲!$E$4:$E$163,U$7:U$166,$BD306)</f>
        <v>26933427838.881306</v>
      </c>
      <c r="BM306" s="14">
        <v>300</v>
      </c>
      <c r="BN306" s="95">
        <f>求节点(节奏总纲!$E$4:$E$163,AF$7:AF$166,$BD306)</f>
        <v>298.50515556409346</v>
      </c>
      <c r="BO306" s="95">
        <f>求节点(节奏总纲!$E$4:$E$163,AG$7:AG$166,$BD306)</f>
        <v>956.82486071772723</v>
      </c>
      <c r="BP306" s="95">
        <f>求节点(节奏总纲!$E$4:$E$163,AH$7:AH$166,$BD306)</f>
        <v>956.82486071772723</v>
      </c>
      <c r="BQ306" s="95">
        <f>求节点(节奏总纲!$E$4:$E$163,AI$7:AI$166,$BD306)</f>
        <v>2.5000000000000001E-2</v>
      </c>
      <c r="BR306" s="95">
        <f>求节点(节奏总纲!$E$4:$E$163,AJ$7:AJ$166,$BD306)</f>
        <v>2.5000000000000001E-2</v>
      </c>
      <c r="BS306" s="95">
        <f>求节点(节奏总纲!$E$4:$E$163,AM$7:AM$166,$BD306)</f>
        <v>7271.8717557237242</v>
      </c>
      <c r="BT306" s="95">
        <f>求节点(节奏总纲!$E$4:$E$163,AN$7:AN$166,$BD306)</f>
        <v>2.4586344906187376</v>
      </c>
      <c r="BU306" s="95">
        <f>求节点(节奏总纲!$E$4:$E$163,AO$7:AO$166,$BD306)</f>
        <v>47120894248.679901</v>
      </c>
    </row>
    <row r="307" spans="56:73" x14ac:dyDescent="0.15">
      <c r="BD307" s="14">
        <v>301</v>
      </c>
      <c r="BE307" s="95">
        <f>求节点(节奏总纲!$E$4:$E$163,M$7:M$166,$BD307)</f>
        <v>298.75908876510778</v>
      </c>
      <c r="BF307" s="95">
        <f>求节点(节奏总纲!$E$4:$E$163,N$7:N$166,$BD307)</f>
        <v>18612.330242921551</v>
      </c>
      <c r="BG307" s="95">
        <f>求节点(节奏总纲!$E$4:$E$163,O$7:O$166,$BD307)</f>
        <v>18612.330242921551</v>
      </c>
      <c r="BH307" s="95">
        <f>求节点(节奏总纲!$E$4:$E$163,P$7:P$166,$BD307)</f>
        <v>2.5000000000000001E-2</v>
      </c>
      <c r="BI307" s="95">
        <f>求节点(节奏总纲!$E$4:$E$163,Q$7:Q$166,$BD307)</f>
        <v>2.5000000000000001E-2</v>
      </c>
      <c r="BJ307" s="95">
        <f>求节点(节奏总纲!$E$4:$E$163,T$7:T$166,$BD307)</f>
        <v>1.7695053774499501</v>
      </c>
      <c r="BK307" s="95">
        <f>求节点(节奏总纲!$E$4:$E$163,U$7:U$166,$BD307)</f>
        <v>27030729800.210831</v>
      </c>
      <c r="BM307" s="14">
        <v>301</v>
      </c>
      <c r="BN307" s="95">
        <f>求节点(节奏总纲!$E$4:$E$163,AF$7:AF$166,$BD307)</f>
        <v>298.75908876510778</v>
      </c>
      <c r="BO307" s="95">
        <f>求节点(节奏总纲!$E$4:$E$163,AG$7:AG$166,$BD307)</f>
        <v>957.65930310936335</v>
      </c>
      <c r="BP307" s="95">
        <f>求节点(节奏总纲!$E$4:$E$163,AH$7:AH$166,$BD307)</f>
        <v>957.65930310936335</v>
      </c>
      <c r="BQ307" s="95">
        <f>求节点(节奏总纲!$E$4:$E$163,AI$7:AI$166,$BD307)</f>
        <v>2.5000000000000001E-2</v>
      </c>
      <c r="BR307" s="95">
        <f>求节点(节奏总纲!$E$4:$E$163,AJ$7:AJ$166,$BD307)</f>
        <v>2.5000000000000001E-2</v>
      </c>
      <c r="BS307" s="95">
        <f>求节点(节奏总纲!$E$4:$E$163,AM$7:AM$166,$BD307)</f>
        <v>7275.1042608822545</v>
      </c>
      <c r="BT307" s="95">
        <f>求节点(节奏总纲!$E$4:$E$163,AN$7:AN$166,$BD307)</f>
        <v>2.4619568997981385</v>
      </c>
      <c r="BU307" s="95">
        <f>求节点(节奏总纲!$E$4:$E$163,AO$7:AO$166,$BD307)</f>
        <v>47386587833.742561</v>
      </c>
    </row>
    <row r="308" spans="56:73" x14ac:dyDescent="0.15">
      <c r="BD308" s="14">
        <v>302</v>
      </c>
      <c r="BE308" s="95">
        <f>求节点(节奏总纲!$E$4:$E$163,M$7:M$166,$BD308)</f>
        <v>299.01302196612215</v>
      </c>
      <c r="BF308" s="95">
        <f>求节点(节奏总纲!$E$4:$E$163,N$7:N$166,$BD308)</f>
        <v>18624.512235623606</v>
      </c>
      <c r="BG308" s="95">
        <f>求节点(节奏总纲!$E$4:$E$163,O$7:O$166,$BD308)</f>
        <v>18624.512235623606</v>
      </c>
      <c r="BH308" s="95">
        <f>求节点(节奏总纲!$E$4:$E$163,P$7:P$166,$BD308)</f>
        <v>2.5000000000000001E-2</v>
      </c>
      <c r="BI308" s="95">
        <f>求节点(节奏总纲!$E$4:$E$163,Q$7:Q$166,$BD308)</f>
        <v>2.5000000000000001E-2</v>
      </c>
      <c r="BJ308" s="95">
        <f>求节点(节奏总纲!$E$4:$E$163,T$7:T$166,$BD308)</f>
        <v>1.7712196858416542</v>
      </c>
      <c r="BK308" s="95">
        <f>求节点(节奏总纲!$E$4:$E$163,U$7:U$166,$BD308)</f>
        <v>27128031761.540356</v>
      </c>
      <c r="BM308" s="14">
        <v>302</v>
      </c>
      <c r="BN308" s="95">
        <f>求节点(节奏总纲!$E$4:$E$163,AF$7:AF$166,$BD308)</f>
        <v>299.01302196612215</v>
      </c>
      <c r="BO308" s="95">
        <f>求节点(节奏总纲!$E$4:$E$163,AG$7:AG$166,$BD308)</f>
        <v>958.49374550099935</v>
      </c>
      <c r="BP308" s="95">
        <f>求节点(节奏总纲!$E$4:$E$163,AH$7:AH$166,$BD308)</f>
        <v>958.49374550099935</v>
      </c>
      <c r="BQ308" s="95">
        <f>求节点(节奏总纲!$E$4:$E$163,AI$7:AI$166,$BD308)</f>
        <v>2.5000000000000001E-2</v>
      </c>
      <c r="BR308" s="95">
        <f>求节点(节奏总纲!$E$4:$E$163,AJ$7:AJ$166,$BD308)</f>
        <v>2.5000000000000001E-2</v>
      </c>
      <c r="BS308" s="95">
        <f>求节点(节奏总纲!$E$4:$E$163,AM$7:AM$166,$BD308)</f>
        <v>7278.3367660407848</v>
      </c>
      <c r="BT308" s="95">
        <f>求节点(节奏总纲!$E$4:$E$163,AN$7:AN$166,$BD308)</f>
        <v>2.4652793089775389</v>
      </c>
      <c r="BU308" s="95">
        <f>求节点(节奏总纲!$E$4:$E$163,AO$7:AO$166,$BD308)</f>
        <v>47652281418.805222</v>
      </c>
    </row>
    <row r="309" spans="56:73" x14ac:dyDescent="0.15">
      <c r="BD309" s="14">
        <v>303</v>
      </c>
      <c r="BE309" s="95">
        <f>求节点(节奏总纲!$E$4:$E$163,M$7:M$166,$BD309)</f>
        <v>299.26695516713647</v>
      </c>
      <c r="BF309" s="95">
        <f>求节点(节奏总纲!$E$4:$E$163,N$7:N$166,$BD309)</f>
        <v>18636.694228325665</v>
      </c>
      <c r="BG309" s="95">
        <f>求节点(节奏总纲!$E$4:$E$163,O$7:O$166,$BD309)</f>
        <v>18636.694228325665</v>
      </c>
      <c r="BH309" s="95">
        <f>求节点(节奏总纲!$E$4:$E$163,P$7:P$166,$BD309)</f>
        <v>2.5000000000000001E-2</v>
      </c>
      <c r="BI309" s="95">
        <f>求节点(节奏总纲!$E$4:$E$163,Q$7:Q$166,$BD309)</f>
        <v>2.5000000000000001E-2</v>
      </c>
      <c r="BJ309" s="95">
        <f>求节点(节奏总纲!$E$4:$E$163,T$7:T$166,$BD309)</f>
        <v>1.7729339942333586</v>
      </c>
      <c r="BK309" s="95">
        <f>求节点(节奏总纲!$E$4:$E$163,U$7:U$166,$BD309)</f>
        <v>27225333722.869881</v>
      </c>
      <c r="BM309" s="14">
        <v>303</v>
      </c>
      <c r="BN309" s="95">
        <f>求节点(节奏总纲!$E$4:$E$163,AF$7:AF$166,$BD309)</f>
        <v>299.26695516713647</v>
      </c>
      <c r="BO309" s="95">
        <f>求节点(节奏总纲!$E$4:$E$163,AG$7:AG$166,$BD309)</f>
        <v>959.32818789263547</v>
      </c>
      <c r="BP309" s="95">
        <f>求节点(节奏总纲!$E$4:$E$163,AH$7:AH$166,$BD309)</f>
        <v>959.32818789263547</v>
      </c>
      <c r="BQ309" s="95">
        <f>求节点(节奏总纲!$E$4:$E$163,AI$7:AI$166,$BD309)</f>
        <v>2.5000000000000001E-2</v>
      </c>
      <c r="BR309" s="95">
        <f>求节点(节奏总纲!$E$4:$E$163,AJ$7:AJ$166,$BD309)</f>
        <v>2.5000000000000001E-2</v>
      </c>
      <c r="BS309" s="95">
        <f>求节点(节奏总纲!$E$4:$E$163,AM$7:AM$166,$BD309)</f>
        <v>7281.5692711993161</v>
      </c>
      <c r="BT309" s="95">
        <f>求节点(节奏总纲!$E$4:$E$163,AN$7:AN$166,$BD309)</f>
        <v>2.4686017181569393</v>
      </c>
      <c r="BU309" s="95">
        <f>求节点(节奏总纲!$E$4:$E$163,AO$7:AO$166,$BD309)</f>
        <v>47917975003.867889</v>
      </c>
    </row>
    <row r="310" spans="56:73" x14ac:dyDescent="0.15">
      <c r="BD310" s="14">
        <v>304</v>
      </c>
      <c r="BE310" s="95">
        <f>求节点(节奏总纲!$E$4:$E$163,M$7:M$166,$BD310)</f>
        <v>299.52088836815079</v>
      </c>
      <c r="BF310" s="95">
        <f>求节点(节奏总纲!$E$4:$E$163,N$7:N$166,$BD310)</f>
        <v>18648.876221027724</v>
      </c>
      <c r="BG310" s="95">
        <f>求节点(节奏总纲!$E$4:$E$163,O$7:O$166,$BD310)</f>
        <v>18648.876221027724</v>
      </c>
      <c r="BH310" s="95">
        <f>求节点(节奏总纲!$E$4:$E$163,P$7:P$166,$BD310)</f>
        <v>2.5000000000000001E-2</v>
      </c>
      <c r="BI310" s="95">
        <f>求节点(节奏总纲!$E$4:$E$163,Q$7:Q$166,$BD310)</f>
        <v>2.5000000000000001E-2</v>
      </c>
      <c r="BJ310" s="95">
        <f>求节点(节奏总纲!$E$4:$E$163,T$7:T$166,$BD310)</f>
        <v>1.774648302625063</v>
      </c>
      <c r="BK310" s="95">
        <f>求节点(节奏总纲!$E$4:$E$163,U$7:U$166,$BD310)</f>
        <v>27322635684.199406</v>
      </c>
      <c r="BM310" s="14">
        <v>304</v>
      </c>
      <c r="BN310" s="95">
        <f>求节点(节奏总纲!$E$4:$E$163,AF$7:AF$166,$BD310)</f>
        <v>299.52088836815079</v>
      </c>
      <c r="BO310" s="95">
        <f>求节点(节奏总纲!$E$4:$E$163,AG$7:AG$166,$BD310)</f>
        <v>960.16263028427159</v>
      </c>
      <c r="BP310" s="95">
        <f>求节点(节奏总纲!$E$4:$E$163,AH$7:AH$166,$BD310)</f>
        <v>960.16263028427159</v>
      </c>
      <c r="BQ310" s="95">
        <f>求节点(节奏总纲!$E$4:$E$163,AI$7:AI$166,$BD310)</f>
        <v>2.5000000000000001E-2</v>
      </c>
      <c r="BR310" s="95">
        <f>求节点(节奏总纲!$E$4:$E$163,AJ$7:AJ$166,$BD310)</f>
        <v>2.5000000000000001E-2</v>
      </c>
      <c r="BS310" s="95">
        <f>求节点(节奏总纲!$E$4:$E$163,AM$7:AM$166,$BD310)</f>
        <v>7284.8017763578464</v>
      </c>
      <c r="BT310" s="95">
        <f>求节点(节奏总纲!$E$4:$E$163,AN$7:AN$166,$BD310)</f>
        <v>2.4719241273363397</v>
      </c>
      <c r="BU310" s="95">
        <f>求节点(节奏总纲!$E$4:$E$163,AO$7:AO$166,$BD310)</f>
        <v>48183668588.93055</v>
      </c>
    </row>
    <row r="311" spans="56:73" x14ac:dyDescent="0.15">
      <c r="BD311" s="14">
        <v>305</v>
      </c>
      <c r="BE311" s="95">
        <f>求节点(节奏总纲!$E$4:$E$163,M$7:M$166,$BD311)</f>
        <v>299.77482156916517</v>
      </c>
      <c r="BF311" s="95">
        <f>求节点(节奏总纲!$E$4:$E$163,N$7:N$166,$BD311)</f>
        <v>18661.058213729779</v>
      </c>
      <c r="BG311" s="95">
        <f>求节点(节奏总纲!$E$4:$E$163,O$7:O$166,$BD311)</f>
        <v>18661.058213729779</v>
      </c>
      <c r="BH311" s="95">
        <f>求节点(节奏总纲!$E$4:$E$163,P$7:P$166,$BD311)</f>
        <v>2.5000000000000001E-2</v>
      </c>
      <c r="BI311" s="95">
        <f>求节点(节奏总纲!$E$4:$E$163,Q$7:Q$166,$BD311)</f>
        <v>2.5000000000000001E-2</v>
      </c>
      <c r="BJ311" s="95">
        <f>求节点(节奏总纲!$E$4:$E$163,T$7:T$166,$BD311)</f>
        <v>1.7763626110167672</v>
      </c>
      <c r="BK311" s="95">
        <f>求节点(节奏总纲!$E$4:$E$163,U$7:U$166,$BD311)</f>
        <v>27419937645.528931</v>
      </c>
      <c r="BM311" s="14">
        <v>305</v>
      </c>
      <c r="BN311" s="95">
        <f>求节点(节奏总纲!$E$4:$E$163,AF$7:AF$166,$BD311)</f>
        <v>299.77482156916517</v>
      </c>
      <c r="BO311" s="95">
        <f>求节点(节奏总纲!$E$4:$E$163,AG$7:AG$166,$BD311)</f>
        <v>960.9970726759077</v>
      </c>
      <c r="BP311" s="95">
        <f>求节点(节奏总纲!$E$4:$E$163,AH$7:AH$166,$BD311)</f>
        <v>960.9970726759077</v>
      </c>
      <c r="BQ311" s="95">
        <f>求节点(节奏总纲!$E$4:$E$163,AI$7:AI$166,$BD311)</f>
        <v>2.5000000000000001E-2</v>
      </c>
      <c r="BR311" s="95">
        <f>求节点(节奏总纲!$E$4:$E$163,AJ$7:AJ$166,$BD311)</f>
        <v>2.5000000000000001E-2</v>
      </c>
      <c r="BS311" s="95">
        <f>求节点(节奏总纲!$E$4:$E$163,AM$7:AM$166,$BD311)</f>
        <v>7288.0342815163767</v>
      </c>
      <c r="BT311" s="95">
        <f>求节点(节奏总纲!$E$4:$E$163,AN$7:AN$166,$BD311)</f>
        <v>2.4752465365157401</v>
      </c>
      <c r="BU311" s="95">
        <f>求节点(节奏总纲!$E$4:$E$163,AO$7:AO$166,$BD311)</f>
        <v>48449362173.99321</v>
      </c>
    </row>
    <row r="312" spans="56:73" x14ac:dyDescent="0.15">
      <c r="BD312" s="14">
        <v>306</v>
      </c>
      <c r="BE312" s="95">
        <f>求节点(节奏总纲!$E$4:$E$163,M$7:M$166,$BD312)</f>
        <v>300.02875477017949</v>
      </c>
      <c r="BF312" s="95">
        <f>求节点(节奏总纲!$E$4:$E$163,N$7:N$166,$BD312)</f>
        <v>18673.240206431838</v>
      </c>
      <c r="BG312" s="95">
        <f>求节点(节奏总纲!$E$4:$E$163,O$7:O$166,$BD312)</f>
        <v>18673.240206431838</v>
      </c>
      <c r="BH312" s="95">
        <f>求节点(节奏总纲!$E$4:$E$163,P$7:P$166,$BD312)</f>
        <v>2.5000000000000001E-2</v>
      </c>
      <c r="BI312" s="95">
        <f>求节点(节奏总纲!$E$4:$E$163,Q$7:Q$166,$BD312)</f>
        <v>2.5000000000000001E-2</v>
      </c>
      <c r="BJ312" s="95">
        <f>求节点(节奏总纲!$E$4:$E$163,T$7:T$166,$BD312)</f>
        <v>1.7780769194084716</v>
      </c>
      <c r="BK312" s="95">
        <f>求节点(节奏总纲!$E$4:$E$163,U$7:U$166,$BD312)</f>
        <v>27517239606.858452</v>
      </c>
      <c r="BM312" s="14">
        <v>306</v>
      </c>
      <c r="BN312" s="95">
        <f>求节点(节奏总纲!$E$4:$E$163,AF$7:AF$166,$BD312)</f>
        <v>300.02875477017949</v>
      </c>
      <c r="BO312" s="95">
        <f>求节点(节奏总纲!$E$4:$E$163,AG$7:AG$166,$BD312)</f>
        <v>961.83151506754382</v>
      </c>
      <c r="BP312" s="95">
        <f>求节点(节奏总纲!$E$4:$E$163,AH$7:AH$166,$BD312)</f>
        <v>961.83151506754382</v>
      </c>
      <c r="BQ312" s="95">
        <f>求节点(节奏总纲!$E$4:$E$163,AI$7:AI$166,$BD312)</f>
        <v>2.5000000000000001E-2</v>
      </c>
      <c r="BR312" s="95">
        <f>求节点(节奏总纲!$E$4:$E$163,AJ$7:AJ$166,$BD312)</f>
        <v>2.5000000000000001E-2</v>
      </c>
      <c r="BS312" s="95">
        <f>求节点(节奏总纲!$E$4:$E$163,AM$7:AM$166,$BD312)</f>
        <v>7291.2667866749071</v>
      </c>
      <c r="BT312" s="95">
        <f>求节点(节奏总纲!$E$4:$E$163,AN$7:AN$166,$BD312)</f>
        <v>2.4785689456951405</v>
      </c>
      <c r="BU312" s="95">
        <f>求节点(节奏总纲!$E$4:$E$163,AO$7:AO$166,$BD312)</f>
        <v>48715055759.05587</v>
      </c>
    </row>
    <row r="313" spans="56:73" x14ac:dyDescent="0.15">
      <c r="BD313" s="14">
        <v>307</v>
      </c>
      <c r="BE313" s="95">
        <f>求节点(节奏总纲!$E$4:$E$163,M$7:M$166,$BD313)</f>
        <v>300.28268797119387</v>
      </c>
      <c r="BF313" s="95">
        <f>求节点(节奏总纲!$E$4:$E$163,N$7:N$166,$BD313)</f>
        <v>18685.422199133893</v>
      </c>
      <c r="BG313" s="95">
        <f>求节点(节奏总纲!$E$4:$E$163,O$7:O$166,$BD313)</f>
        <v>18685.422199133893</v>
      </c>
      <c r="BH313" s="95">
        <f>求节点(节奏总纲!$E$4:$E$163,P$7:P$166,$BD313)</f>
        <v>2.5000000000000001E-2</v>
      </c>
      <c r="BI313" s="95">
        <f>求节点(节奏总纲!$E$4:$E$163,Q$7:Q$166,$BD313)</f>
        <v>2.5000000000000001E-2</v>
      </c>
      <c r="BJ313" s="95">
        <f>求节点(节奏总纲!$E$4:$E$163,T$7:T$166,$BD313)</f>
        <v>1.779791227800176</v>
      </c>
      <c r="BK313" s="95">
        <f>求节点(节奏总纲!$E$4:$E$163,U$7:U$166,$BD313)</f>
        <v>27614541568.187977</v>
      </c>
      <c r="BM313" s="14">
        <v>307</v>
      </c>
      <c r="BN313" s="95">
        <f>求节点(节奏总纲!$E$4:$E$163,AF$7:AF$166,$BD313)</f>
        <v>300.28268797119387</v>
      </c>
      <c r="BO313" s="95">
        <f>求节点(节奏总纲!$E$4:$E$163,AG$7:AG$166,$BD313)</f>
        <v>962.66595745917994</v>
      </c>
      <c r="BP313" s="95">
        <f>求节点(节奏总纲!$E$4:$E$163,AH$7:AH$166,$BD313)</f>
        <v>962.66595745917994</v>
      </c>
      <c r="BQ313" s="95">
        <f>求节点(节奏总纲!$E$4:$E$163,AI$7:AI$166,$BD313)</f>
        <v>2.5000000000000001E-2</v>
      </c>
      <c r="BR313" s="95">
        <f>求节点(节奏总纲!$E$4:$E$163,AJ$7:AJ$166,$BD313)</f>
        <v>2.5000000000000001E-2</v>
      </c>
      <c r="BS313" s="95">
        <f>求节点(节奏总纲!$E$4:$E$163,AM$7:AM$166,$BD313)</f>
        <v>7294.4992918334374</v>
      </c>
      <c r="BT313" s="95">
        <f>求节点(节奏总纲!$E$4:$E$163,AN$7:AN$166,$BD313)</f>
        <v>2.4818913548745409</v>
      </c>
      <c r="BU313" s="95">
        <f>求节点(节奏总纲!$E$4:$E$163,AO$7:AO$166,$BD313)</f>
        <v>48980749344.11853</v>
      </c>
    </row>
    <row r="314" spans="56:73" x14ac:dyDescent="0.15">
      <c r="BD314" s="14">
        <v>308</v>
      </c>
      <c r="BE314" s="95">
        <f>求节点(节奏总纲!$E$4:$E$163,M$7:M$166,$BD314)</f>
        <v>300.53662117220819</v>
      </c>
      <c r="BF314" s="95">
        <f>求节点(节奏总纲!$E$4:$E$163,N$7:N$166,$BD314)</f>
        <v>18697.604191835951</v>
      </c>
      <c r="BG314" s="95">
        <f>求节点(节奏总纲!$E$4:$E$163,O$7:O$166,$BD314)</f>
        <v>18697.604191835951</v>
      </c>
      <c r="BH314" s="95">
        <f>求节点(节奏总纲!$E$4:$E$163,P$7:P$166,$BD314)</f>
        <v>2.5000000000000001E-2</v>
      </c>
      <c r="BI314" s="95">
        <f>求节点(节奏总纲!$E$4:$E$163,Q$7:Q$166,$BD314)</f>
        <v>2.5000000000000001E-2</v>
      </c>
      <c r="BJ314" s="95">
        <f>求节点(节奏总纲!$E$4:$E$163,T$7:T$166,$BD314)</f>
        <v>1.7815055361918803</v>
      </c>
      <c r="BK314" s="95">
        <f>求节点(节奏总纲!$E$4:$E$163,U$7:U$166,$BD314)</f>
        <v>27711843529.517502</v>
      </c>
      <c r="BM314" s="14">
        <v>308</v>
      </c>
      <c r="BN314" s="95">
        <f>求节点(节奏总纲!$E$4:$E$163,AF$7:AF$166,$BD314)</f>
        <v>300.53662117220819</v>
      </c>
      <c r="BO314" s="95">
        <f>求节点(节奏总纲!$E$4:$E$163,AG$7:AG$166,$BD314)</f>
        <v>963.50039985081594</v>
      </c>
      <c r="BP314" s="95">
        <f>求节点(节奏总纲!$E$4:$E$163,AH$7:AH$166,$BD314)</f>
        <v>963.50039985081594</v>
      </c>
      <c r="BQ314" s="95">
        <f>求节点(节奏总纲!$E$4:$E$163,AI$7:AI$166,$BD314)</f>
        <v>2.5000000000000001E-2</v>
      </c>
      <c r="BR314" s="95">
        <f>求节点(节奏总纲!$E$4:$E$163,AJ$7:AJ$166,$BD314)</f>
        <v>2.5000000000000001E-2</v>
      </c>
      <c r="BS314" s="95">
        <f>求节点(节奏总纲!$E$4:$E$163,AM$7:AM$166,$BD314)</f>
        <v>7297.7317969919677</v>
      </c>
      <c r="BT314" s="95">
        <f>求节点(节奏总纲!$E$4:$E$163,AN$7:AN$166,$BD314)</f>
        <v>2.4852137640539413</v>
      </c>
      <c r="BU314" s="95">
        <f>求节点(节奏总纲!$E$4:$E$163,AO$7:AO$166,$BD314)</f>
        <v>49246442929.181198</v>
      </c>
    </row>
    <row r="315" spans="56:73" x14ac:dyDescent="0.15">
      <c r="BD315" s="14">
        <v>309</v>
      </c>
      <c r="BE315" s="95">
        <f>求节点(节奏总纲!$E$4:$E$163,M$7:M$166,$BD315)</f>
        <v>300.79055437322251</v>
      </c>
      <c r="BF315" s="95">
        <f>求节点(节奏总纲!$E$4:$E$163,N$7:N$166,$BD315)</f>
        <v>18709.78618453801</v>
      </c>
      <c r="BG315" s="95">
        <f>求节点(节奏总纲!$E$4:$E$163,O$7:O$166,$BD315)</f>
        <v>18709.78618453801</v>
      </c>
      <c r="BH315" s="95">
        <f>求节点(节奏总纲!$E$4:$E$163,P$7:P$166,$BD315)</f>
        <v>2.5000000000000001E-2</v>
      </c>
      <c r="BI315" s="95">
        <f>求节点(节奏总纲!$E$4:$E$163,Q$7:Q$166,$BD315)</f>
        <v>2.5000000000000001E-2</v>
      </c>
      <c r="BJ315" s="95">
        <f>求节点(节奏总纲!$E$4:$E$163,T$7:T$166,$BD315)</f>
        <v>1.7832198445835845</v>
      </c>
      <c r="BK315" s="95">
        <f>求节点(节奏总纲!$E$4:$E$163,U$7:U$166,$BD315)</f>
        <v>27809145490.847027</v>
      </c>
      <c r="BM315" s="14">
        <v>309</v>
      </c>
      <c r="BN315" s="95">
        <f>求节点(节奏总纲!$E$4:$E$163,AF$7:AF$166,$BD315)</f>
        <v>300.79055437322251</v>
      </c>
      <c r="BO315" s="95">
        <f>求节点(节奏总纲!$E$4:$E$163,AG$7:AG$166,$BD315)</f>
        <v>964.33484224245205</v>
      </c>
      <c r="BP315" s="95">
        <f>求节点(节奏总纲!$E$4:$E$163,AH$7:AH$166,$BD315)</f>
        <v>964.33484224245205</v>
      </c>
      <c r="BQ315" s="95">
        <f>求节点(节奏总纲!$E$4:$E$163,AI$7:AI$166,$BD315)</f>
        <v>2.5000000000000001E-2</v>
      </c>
      <c r="BR315" s="95">
        <f>求节点(节奏总纲!$E$4:$E$163,AJ$7:AJ$166,$BD315)</f>
        <v>2.5000000000000001E-2</v>
      </c>
      <c r="BS315" s="95">
        <f>求节点(节奏总纲!$E$4:$E$163,AM$7:AM$166,$BD315)</f>
        <v>7300.964302150498</v>
      </c>
      <c r="BT315" s="95">
        <f>求节点(节奏总纲!$E$4:$E$163,AN$7:AN$166,$BD315)</f>
        <v>2.4885361732333422</v>
      </c>
      <c r="BU315" s="95">
        <f>求节点(节奏总纲!$E$4:$E$163,AO$7:AO$166,$BD315)</f>
        <v>49512136514.243858</v>
      </c>
    </row>
    <row r="316" spans="56:73" x14ac:dyDescent="0.15">
      <c r="BD316" s="14">
        <v>310</v>
      </c>
      <c r="BE316" s="95">
        <f>求节点(节奏总纲!$E$4:$E$163,M$7:M$166,$BD316)</f>
        <v>301.04448757423688</v>
      </c>
      <c r="BF316" s="95">
        <f>求节点(节奏总纲!$E$4:$E$163,N$7:N$166,$BD316)</f>
        <v>18721.968177240065</v>
      </c>
      <c r="BG316" s="95">
        <f>求节点(节奏总纲!$E$4:$E$163,O$7:O$166,$BD316)</f>
        <v>18721.968177240065</v>
      </c>
      <c r="BH316" s="95">
        <f>求节点(节奏总纲!$E$4:$E$163,P$7:P$166,$BD316)</f>
        <v>2.5000000000000001E-2</v>
      </c>
      <c r="BI316" s="95">
        <f>求节点(节奏总纲!$E$4:$E$163,Q$7:Q$166,$BD316)</f>
        <v>2.5000000000000001E-2</v>
      </c>
      <c r="BJ316" s="95">
        <f>求节点(节奏总纲!$E$4:$E$163,T$7:T$166,$BD316)</f>
        <v>1.7849341529752889</v>
      </c>
      <c r="BK316" s="95">
        <f>求节点(节奏总纲!$E$4:$E$163,U$7:U$166,$BD316)</f>
        <v>27906447452.176552</v>
      </c>
      <c r="BM316" s="14">
        <v>310</v>
      </c>
      <c r="BN316" s="95">
        <f>求节点(节奏总纲!$E$4:$E$163,AF$7:AF$166,$BD316)</f>
        <v>301.04448757423688</v>
      </c>
      <c r="BO316" s="95">
        <f>求节点(节奏总纲!$E$4:$E$163,AG$7:AG$166,$BD316)</f>
        <v>965.16928463408817</v>
      </c>
      <c r="BP316" s="95">
        <f>求节点(节奏总纲!$E$4:$E$163,AH$7:AH$166,$BD316)</f>
        <v>965.16928463408817</v>
      </c>
      <c r="BQ316" s="95">
        <f>求节点(节奏总纲!$E$4:$E$163,AI$7:AI$166,$BD316)</f>
        <v>2.5000000000000001E-2</v>
      </c>
      <c r="BR316" s="95">
        <f>求节点(节奏总纲!$E$4:$E$163,AJ$7:AJ$166,$BD316)</f>
        <v>2.5000000000000001E-2</v>
      </c>
      <c r="BS316" s="95">
        <f>求节点(节奏总纲!$E$4:$E$163,AM$7:AM$166,$BD316)</f>
        <v>7304.1968073090284</v>
      </c>
      <c r="BT316" s="95">
        <f>求节点(节奏总纲!$E$4:$E$163,AN$7:AN$166,$BD316)</f>
        <v>2.4918585824127426</v>
      </c>
      <c r="BU316" s="95">
        <f>求节点(节奏总纲!$E$4:$E$163,AO$7:AO$166,$BD316)</f>
        <v>49777830099.306519</v>
      </c>
    </row>
    <row r="317" spans="56:73" x14ac:dyDescent="0.15">
      <c r="BD317" s="14">
        <v>311</v>
      </c>
      <c r="BE317" s="95">
        <f>求节点(节奏总纲!$E$4:$E$163,M$7:M$166,$BD317)</f>
        <v>301.2984207752512</v>
      </c>
      <c r="BF317" s="95">
        <f>求节点(节奏总纲!$E$4:$E$163,N$7:N$166,$BD317)</f>
        <v>18734.150169942124</v>
      </c>
      <c r="BG317" s="95">
        <f>求节点(节奏总纲!$E$4:$E$163,O$7:O$166,$BD317)</f>
        <v>18734.150169942124</v>
      </c>
      <c r="BH317" s="95">
        <f>求节点(节奏总纲!$E$4:$E$163,P$7:P$166,$BD317)</f>
        <v>2.5000000000000001E-2</v>
      </c>
      <c r="BI317" s="95">
        <f>求节点(节奏总纲!$E$4:$E$163,Q$7:Q$166,$BD317)</f>
        <v>2.5000000000000001E-2</v>
      </c>
      <c r="BJ317" s="95">
        <f>求节点(节奏总纲!$E$4:$E$163,T$7:T$166,$BD317)</f>
        <v>1.7866484613669933</v>
      </c>
      <c r="BK317" s="95">
        <f>求节点(节奏总纲!$E$4:$E$163,U$7:U$166,$BD317)</f>
        <v>28003749413.506077</v>
      </c>
      <c r="BM317" s="14">
        <v>311</v>
      </c>
      <c r="BN317" s="95">
        <f>求节点(节奏总纲!$E$4:$E$163,AF$7:AF$166,$BD317)</f>
        <v>301.2984207752512</v>
      </c>
      <c r="BO317" s="95">
        <f>求节点(节奏总纲!$E$4:$E$163,AG$7:AG$166,$BD317)</f>
        <v>966.00372702572429</v>
      </c>
      <c r="BP317" s="95">
        <f>求节点(节奏总纲!$E$4:$E$163,AH$7:AH$166,$BD317)</f>
        <v>966.00372702572429</v>
      </c>
      <c r="BQ317" s="95">
        <f>求节点(节奏总纲!$E$4:$E$163,AI$7:AI$166,$BD317)</f>
        <v>2.5000000000000001E-2</v>
      </c>
      <c r="BR317" s="95">
        <f>求节点(节奏总纲!$E$4:$E$163,AJ$7:AJ$166,$BD317)</f>
        <v>2.5000000000000001E-2</v>
      </c>
      <c r="BS317" s="95">
        <f>求节点(节奏总纲!$E$4:$E$163,AM$7:AM$166,$BD317)</f>
        <v>7307.4293124675596</v>
      </c>
      <c r="BT317" s="95">
        <f>求节点(节奏总纲!$E$4:$E$163,AN$7:AN$166,$BD317)</f>
        <v>2.495180991592143</v>
      </c>
      <c r="BU317" s="95">
        <f>求节点(节奏总纲!$E$4:$E$163,AO$7:AO$166,$BD317)</f>
        <v>50043523684.369179</v>
      </c>
    </row>
    <row r="318" spans="56:73" x14ac:dyDescent="0.15">
      <c r="BD318" s="14">
        <v>312</v>
      </c>
      <c r="BE318" s="95">
        <f>求节点(节奏总纲!$E$4:$E$163,M$7:M$166,$BD318)</f>
        <v>301.56281727360346</v>
      </c>
      <c r="BF318" s="95">
        <f>求节点(节奏总纲!$E$4:$E$163,N$7:N$166,$BD318)</f>
        <v>18746.054454405858</v>
      </c>
      <c r="BG318" s="95">
        <f>求节点(节奏总纲!$E$4:$E$163,O$7:O$166,$BD318)</f>
        <v>18746.054454405858</v>
      </c>
      <c r="BH318" s="95">
        <f>求节点(节奏总纲!$E$4:$E$163,P$7:P$166,$BD318)</f>
        <v>2.5000000000000001E-2</v>
      </c>
      <c r="BI318" s="95">
        <f>求节点(节奏总纲!$E$4:$E$163,Q$7:Q$166,$BD318)</f>
        <v>2.5000000000000001E-2</v>
      </c>
      <c r="BJ318" s="95">
        <f>求节点(节奏总纲!$E$4:$E$163,T$7:T$166,$BD318)</f>
        <v>1.7882866242568591</v>
      </c>
      <c r="BK318" s="95">
        <f>求节点(节奏总纲!$E$4:$E$163,U$7:U$166,$BD318)</f>
        <v>28101172446.215328</v>
      </c>
      <c r="BM318" s="14">
        <v>312</v>
      </c>
      <c r="BN318" s="95">
        <f>求节点(节奏总纲!$E$4:$E$163,AF$7:AF$166,$BD318)</f>
        <v>301.56281727360346</v>
      </c>
      <c r="BO318" s="95">
        <f>求节点(节奏总纲!$E$4:$E$163,AG$7:AG$166,$BD318)</f>
        <v>966.82151166762299</v>
      </c>
      <c r="BP318" s="95">
        <f>求节点(节奏总纲!$E$4:$E$163,AH$7:AH$166,$BD318)</f>
        <v>966.82151166762299</v>
      </c>
      <c r="BQ318" s="95">
        <f>求节点(节奏总纲!$E$4:$E$163,AI$7:AI$166,$BD318)</f>
        <v>2.5000000000000001E-2</v>
      </c>
      <c r="BR318" s="95">
        <f>求节点(节奏总纲!$E$4:$E$163,AJ$7:AJ$166,$BD318)</f>
        <v>2.5000000000000001E-2</v>
      </c>
      <c r="BS318" s="95">
        <f>求节点(节奏总纲!$E$4:$E$163,AM$7:AM$166,$BD318)</f>
        <v>7310.5903109493511</v>
      </c>
      <c r="BT318" s="95">
        <f>求节点(节奏总纲!$E$4:$E$163,AN$7:AN$166,$BD318)</f>
        <v>2.4985190696730823</v>
      </c>
      <c r="BU318" s="95">
        <f>求节点(节奏总纲!$E$4:$E$163,AO$7:AO$166,$BD318)</f>
        <v>50316307857.14872</v>
      </c>
    </row>
    <row r="319" spans="56:73" x14ac:dyDescent="0.15">
      <c r="BD319" s="14">
        <v>313</v>
      </c>
      <c r="BE319" s="95">
        <f>求节点(节奏总纲!$E$4:$E$163,M$7:M$166,$BD319)</f>
        <v>301.85422504208265</v>
      </c>
      <c r="BF319" s="95">
        <f>求节点(节奏总纲!$E$4:$E$163,N$7:N$166,$BD319)</f>
        <v>18757.241827938022</v>
      </c>
      <c r="BG319" s="95">
        <f>求节点(节奏总纲!$E$4:$E$163,O$7:O$166,$BD319)</f>
        <v>18757.241827938022</v>
      </c>
      <c r="BH319" s="95">
        <f>求节点(节奏总纲!$E$4:$E$163,P$7:P$166,$BD319)</f>
        <v>2.5000000000000001E-2</v>
      </c>
      <c r="BI319" s="95">
        <f>求节点(节奏总纲!$E$4:$E$163,Q$7:Q$166,$BD319)</f>
        <v>2.5000000000000001E-2</v>
      </c>
      <c r="BJ319" s="95">
        <f>求节点(节奏总纲!$E$4:$E$163,T$7:T$166,$BD319)</f>
        <v>1.7897282155830299</v>
      </c>
      <c r="BK319" s="95">
        <f>求节点(节奏总纲!$E$4:$E$163,U$7:U$166,$BD319)</f>
        <v>28198908027.792957</v>
      </c>
      <c r="BM319" s="14">
        <v>313</v>
      </c>
      <c r="BN319" s="95">
        <f>求节点(节奏总纲!$E$4:$E$163,AF$7:AF$166,$BD319)</f>
        <v>301.85422504208265</v>
      </c>
      <c r="BO319" s="95">
        <f>求节点(节奏总纲!$E$4:$E$163,AG$7:AG$166,$BD319)</f>
        <v>967.59629390183579</v>
      </c>
      <c r="BP319" s="95">
        <f>求节点(节奏总纲!$E$4:$E$163,AH$7:AH$166,$BD319)</f>
        <v>967.59629390183579</v>
      </c>
      <c r="BQ319" s="95">
        <f>求节点(节奏总纲!$E$4:$E$163,AI$7:AI$166,$BD319)</f>
        <v>2.5000000000000001E-2</v>
      </c>
      <c r="BR319" s="95">
        <f>求节点(节奏总纲!$E$4:$E$163,AJ$7:AJ$166,$BD319)</f>
        <v>2.5000000000000001E-2</v>
      </c>
      <c r="BS319" s="95">
        <f>求节点(节奏总纲!$E$4:$E$163,AM$7:AM$166,$BD319)</f>
        <v>7313.5667131132805</v>
      </c>
      <c r="BT319" s="95">
        <f>求节点(节奏总纲!$E$4:$E$163,AN$7:AN$166,$BD319)</f>
        <v>2.5018975974247506</v>
      </c>
      <c r="BU319" s="95">
        <f>求节点(节奏总纲!$E$4:$E$163,AO$7:AO$166,$BD319)</f>
        <v>50607396563.766388</v>
      </c>
    </row>
    <row r="320" spans="56:73" x14ac:dyDescent="0.15">
      <c r="BD320" s="14">
        <v>314</v>
      </c>
      <c r="BE320" s="95">
        <f>求节点(节奏总纲!$E$4:$E$163,M$7:M$166,$BD320)</f>
        <v>302.14563281056184</v>
      </c>
      <c r="BF320" s="95">
        <f>求节点(节奏总纲!$E$4:$E$163,N$7:N$166,$BD320)</f>
        <v>18768.429201470182</v>
      </c>
      <c r="BG320" s="95">
        <f>求节点(节奏总纲!$E$4:$E$163,O$7:O$166,$BD320)</f>
        <v>18768.429201470182</v>
      </c>
      <c r="BH320" s="95">
        <f>求节点(节奏总纲!$E$4:$E$163,P$7:P$166,$BD320)</f>
        <v>2.5000000000000001E-2</v>
      </c>
      <c r="BI320" s="95">
        <f>求节点(节奏总纲!$E$4:$E$163,Q$7:Q$166,$BD320)</f>
        <v>2.5000000000000001E-2</v>
      </c>
      <c r="BJ320" s="95">
        <f>求节点(节奏总纲!$E$4:$E$163,T$7:T$166,$BD320)</f>
        <v>1.7911698069092006</v>
      </c>
      <c r="BK320" s="95">
        <f>求节点(节奏总纲!$E$4:$E$163,U$7:U$166,$BD320)</f>
        <v>28296643609.370586</v>
      </c>
      <c r="BM320" s="14">
        <v>314</v>
      </c>
      <c r="BN320" s="95">
        <f>求节点(节奏总纲!$E$4:$E$163,AF$7:AF$166,$BD320)</f>
        <v>302.14563281056184</v>
      </c>
      <c r="BO320" s="95">
        <f>求节点(节奏总纲!$E$4:$E$163,AG$7:AG$166,$BD320)</f>
        <v>968.3710761360486</v>
      </c>
      <c r="BP320" s="95">
        <f>求节点(节奏总纲!$E$4:$E$163,AH$7:AH$166,$BD320)</f>
        <v>968.3710761360486</v>
      </c>
      <c r="BQ320" s="95">
        <f>求节点(节奏总纲!$E$4:$E$163,AI$7:AI$166,$BD320)</f>
        <v>2.5000000000000001E-2</v>
      </c>
      <c r="BR320" s="95">
        <f>求节点(节奏总纲!$E$4:$E$163,AJ$7:AJ$166,$BD320)</f>
        <v>2.5000000000000001E-2</v>
      </c>
      <c r="BS320" s="95">
        <f>求节点(节奏总纲!$E$4:$E$163,AM$7:AM$166,$BD320)</f>
        <v>7316.5431152772098</v>
      </c>
      <c r="BT320" s="95">
        <f>求节点(节奏总纲!$E$4:$E$163,AN$7:AN$166,$BD320)</f>
        <v>2.5052761251764188</v>
      </c>
      <c r="BU320" s="95">
        <f>求节点(节奏总纲!$E$4:$E$163,AO$7:AO$166,$BD320)</f>
        <v>50898485270.384056</v>
      </c>
    </row>
    <row r="321" spans="56:73" x14ac:dyDescent="0.15">
      <c r="BD321" s="14">
        <v>315</v>
      </c>
      <c r="BE321" s="95">
        <f>求节点(节奏总纲!$E$4:$E$163,M$7:M$166,$BD321)</f>
        <v>302.43704057904102</v>
      </c>
      <c r="BF321" s="95">
        <f>求节点(节奏总纲!$E$4:$E$163,N$7:N$166,$BD321)</f>
        <v>18779.616575002347</v>
      </c>
      <c r="BG321" s="95">
        <f>求节点(节奏总纲!$E$4:$E$163,O$7:O$166,$BD321)</f>
        <v>18779.616575002347</v>
      </c>
      <c r="BH321" s="95">
        <f>求节点(节奏总纲!$E$4:$E$163,P$7:P$166,$BD321)</f>
        <v>2.5000000000000001E-2</v>
      </c>
      <c r="BI321" s="95">
        <f>求节点(节奏总纲!$E$4:$E$163,Q$7:Q$166,$BD321)</f>
        <v>2.5000000000000001E-2</v>
      </c>
      <c r="BJ321" s="95">
        <f>求节点(节奏总纲!$E$4:$E$163,T$7:T$166,$BD321)</f>
        <v>1.7926113982353715</v>
      </c>
      <c r="BK321" s="95">
        <f>求节点(节奏总纲!$E$4:$E$163,U$7:U$166,$BD321)</f>
        <v>28394379190.948215</v>
      </c>
      <c r="BM321" s="14">
        <v>315</v>
      </c>
      <c r="BN321" s="95">
        <f>求节点(节奏总纲!$E$4:$E$163,AF$7:AF$166,$BD321)</f>
        <v>302.43704057904102</v>
      </c>
      <c r="BO321" s="95">
        <f>求节点(节奏总纲!$E$4:$E$163,AG$7:AG$166,$BD321)</f>
        <v>969.14585837026141</v>
      </c>
      <c r="BP321" s="95">
        <f>求节点(节奏总纲!$E$4:$E$163,AH$7:AH$166,$BD321)</f>
        <v>969.14585837026141</v>
      </c>
      <c r="BQ321" s="95">
        <f>求节点(节奏总纲!$E$4:$E$163,AI$7:AI$166,$BD321)</f>
        <v>2.5000000000000001E-2</v>
      </c>
      <c r="BR321" s="95">
        <f>求节点(节奏总纲!$E$4:$E$163,AJ$7:AJ$166,$BD321)</f>
        <v>2.5000000000000001E-2</v>
      </c>
      <c r="BS321" s="95">
        <f>求节点(节奏总纲!$E$4:$E$163,AM$7:AM$166,$BD321)</f>
        <v>7319.5195174411392</v>
      </c>
      <c r="BT321" s="95">
        <f>求节点(节奏总纲!$E$4:$E$163,AN$7:AN$166,$BD321)</f>
        <v>2.5086546529280875</v>
      </c>
      <c r="BU321" s="95">
        <f>求节点(节奏总纲!$E$4:$E$163,AO$7:AO$166,$BD321)</f>
        <v>51189573977.001724</v>
      </c>
    </row>
    <row r="322" spans="56:73" x14ac:dyDescent="0.15">
      <c r="BD322" s="14">
        <v>316</v>
      </c>
      <c r="BE322" s="95">
        <f>求节点(节奏总纲!$E$4:$E$163,M$7:M$166,$BD322)</f>
        <v>302.72844834752021</v>
      </c>
      <c r="BF322" s="95">
        <f>求节点(节奏总纲!$E$4:$E$163,N$7:N$166,$BD322)</f>
        <v>18790.803948534507</v>
      </c>
      <c r="BG322" s="95">
        <f>求节点(节奏总纲!$E$4:$E$163,O$7:O$166,$BD322)</f>
        <v>18790.803948534507</v>
      </c>
      <c r="BH322" s="95">
        <f>求节点(节奏总纲!$E$4:$E$163,P$7:P$166,$BD322)</f>
        <v>2.5000000000000001E-2</v>
      </c>
      <c r="BI322" s="95">
        <f>求节点(节奏总纲!$E$4:$E$163,Q$7:Q$166,$BD322)</f>
        <v>2.5000000000000001E-2</v>
      </c>
      <c r="BJ322" s="95">
        <f>求节点(节奏总纲!$E$4:$E$163,T$7:T$166,$BD322)</f>
        <v>1.7940529895615422</v>
      </c>
      <c r="BK322" s="95">
        <f>求节点(节奏总纲!$E$4:$E$163,U$7:U$166,$BD322)</f>
        <v>28492114772.525845</v>
      </c>
      <c r="BM322" s="14">
        <v>316</v>
      </c>
      <c r="BN322" s="95">
        <f>求节点(节奏总纲!$E$4:$E$163,AF$7:AF$166,$BD322)</f>
        <v>302.72844834752021</v>
      </c>
      <c r="BO322" s="95">
        <f>求节点(节奏总纲!$E$4:$E$163,AG$7:AG$166,$BD322)</f>
        <v>969.9206406044741</v>
      </c>
      <c r="BP322" s="95">
        <f>求节点(节奏总纲!$E$4:$E$163,AH$7:AH$166,$BD322)</f>
        <v>969.9206406044741</v>
      </c>
      <c r="BQ322" s="95">
        <f>求节点(节奏总纲!$E$4:$E$163,AI$7:AI$166,$BD322)</f>
        <v>2.5000000000000001E-2</v>
      </c>
      <c r="BR322" s="95">
        <f>求节点(节奏总纲!$E$4:$E$163,AJ$7:AJ$166,$BD322)</f>
        <v>2.5000000000000001E-2</v>
      </c>
      <c r="BS322" s="95">
        <f>求节点(节奏总纲!$E$4:$E$163,AM$7:AM$166,$BD322)</f>
        <v>7322.4959196050686</v>
      </c>
      <c r="BT322" s="95">
        <f>求节点(节奏总纲!$E$4:$E$163,AN$7:AN$166,$BD322)</f>
        <v>2.5120331806797558</v>
      </c>
      <c r="BU322" s="95">
        <f>求节点(节奏总纲!$E$4:$E$163,AO$7:AO$166,$BD322)</f>
        <v>51480662683.619392</v>
      </c>
    </row>
    <row r="323" spans="56:73" x14ac:dyDescent="0.15">
      <c r="BD323" s="14">
        <v>317</v>
      </c>
      <c r="BE323" s="95">
        <f>求节点(节奏总纲!$E$4:$E$163,M$7:M$166,$BD323)</f>
        <v>303.0198561159994</v>
      </c>
      <c r="BF323" s="95">
        <f>求节点(节奏总纲!$E$4:$E$163,N$7:N$166,$BD323)</f>
        <v>18801.991322066671</v>
      </c>
      <c r="BG323" s="95">
        <f>求节点(节奏总纲!$E$4:$E$163,O$7:O$166,$BD323)</f>
        <v>18801.991322066671</v>
      </c>
      <c r="BH323" s="95">
        <f>求节点(节奏总纲!$E$4:$E$163,P$7:P$166,$BD323)</f>
        <v>2.5000000000000001E-2</v>
      </c>
      <c r="BI323" s="95">
        <f>求节点(节奏总纲!$E$4:$E$163,Q$7:Q$166,$BD323)</f>
        <v>2.5000000000000001E-2</v>
      </c>
      <c r="BJ323" s="95">
        <f>求节点(节奏总纲!$E$4:$E$163,T$7:T$166,$BD323)</f>
        <v>1.7954945808877132</v>
      </c>
      <c r="BK323" s="95">
        <f>求节点(节奏总纲!$E$4:$E$163,U$7:U$166,$BD323)</f>
        <v>28589850354.103474</v>
      </c>
      <c r="BM323" s="14">
        <v>317</v>
      </c>
      <c r="BN323" s="95">
        <f>求节点(节奏总纲!$E$4:$E$163,AF$7:AF$166,$BD323)</f>
        <v>303.0198561159994</v>
      </c>
      <c r="BO323" s="95">
        <f>求节点(节奏总纲!$E$4:$E$163,AG$7:AG$166,$BD323)</f>
        <v>970.69542283868691</v>
      </c>
      <c r="BP323" s="95">
        <f>求节点(节奏总纲!$E$4:$E$163,AH$7:AH$166,$BD323)</f>
        <v>970.69542283868691</v>
      </c>
      <c r="BQ323" s="95">
        <f>求节点(节奏总纲!$E$4:$E$163,AI$7:AI$166,$BD323)</f>
        <v>2.5000000000000001E-2</v>
      </c>
      <c r="BR323" s="95">
        <f>求节点(节奏总纲!$E$4:$E$163,AJ$7:AJ$166,$BD323)</f>
        <v>2.5000000000000001E-2</v>
      </c>
      <c r="BS323" s="95">
        <f>求节点(节奏总纲!$E$4:$E$163,AM$7:AM$166,$BD323)</f>
        <v>7325.472321768998</v>
      </c>
      <c r="BT323" s="95">
        <f>求节点(节奏总纲!$E$4:$E$163,AN$7:AN$166,$BD323)</f>
        <v>2.5154117084314245</v>
      </c>
      <c r="BU323" s="95">
        <f>求节点(节奏总纲!$E$4:$E$163,AO$7:AO$166,$BD323)</f>
        <v>51771751390.237061</v>
      </c>
    </row>
    <row r="324" spans="56:73" x14ac:dyDescent="0.15">
      <c r="BD324" s="14">
        <v>318</v>
      </c>
      <c r="BE324" s="95">
        <f>求节点(节奏总纲!$E$4:$E$163,M$7:M$166,$BD324)</f>
        <v>303.31126388447859</v>
      </c>
      <c r="BF324" s="95">
        <f>求节点(节奏总纲!$E$4:$E$163,N$7:N$166,$BD324)</f>
        <v>18813.178695598832</v>
      </c>
      <c r="BG324" s="95">
        <f>求节点(节奏总纲!$E$4:$E$163,O$7:O$166,$BD324)</f>
        <v>18813.178695598832</v>
      </c>
      <c r="BH324" s="95">
        <f>求节点(节奏总纲!$E$4:$E$163,P$7:P$166,$BD324)</f>
        <v>2.5000000000000001E-2</v>
      </c>
      <c r="BI324" s="95">
        <f>求节点(节奏总纲!$E$4:$E$163,Q$7:Q$166,$BD324)</f>
        <v>2.5000000000000001E-2</v>
      </c>
      <c r="BJ324" s="95">
        <f>求节点(节奏总纲!$E$4:$E$163,T$7:T$166,$BD324)</f>
        <v>1.7969361722138839</v>
      </c>
      <c r="BK324" s="95">
        <f>求节点(节奏总纲!$E$4:$E$163,U$7:U$166,$BD324)</f>
        <v>28687585935.681103</v>
      </c>
      <c r="BM324" s="14">
        <v>318</v>
      </c>
      <c r="BN324" s="95">
        <f>求节点(节奏总纲!$E$4:$E$163,AF$7:AF$166,$BD324)</f>
        <v>303.31126388447859</v>
      </c>
      <c r="BO324" s="95">
        <f>求节点(节奏总纲!$E$4:$E$163,AG$7:AG$166,$BD324)</f>
        <v>971.47020507289972</v>
      </c>
      <c r="BP324" s="95">
        <f>求节点(节奏总纲!$E$4:$E$163,AH$7:AH$166,$BD324)</f>
        <v>971.47020507289972</v>
      </c>
      <c r="BQ324" s="95">
        <f>求节点(节奏总纲!$E$4:$E$163,AI$7:AI$166,$BD324)</f>
        <v>2.5000000000000001E-2</v>
      </c>
      <c r="BR324" s="95">
        <f>求节点(节奏总纲!$E$4:$E$163,AJ$7:AJ$166,$BD324)</f>
        <v>2.5000000000000001E-2</v>
      </c>
      <c r="BS324" s="95">
        <f>求节点(节奏总纲!$E$4:$E$163,AM$7:AM$166,$BD324)</f>
        <v>7328.4487239329274</v>
      </c>
      <c r="BT324" s="95">
        <f>求节点(节奏总纲!$E$4:$E$163,AN$7:AN$166,$BD324)</f>
        <v>2.5187902361830927</v>
      </c>
      <c r="BU324" s="95">
        <f>求节点(节奏总纲!$E$4:$E$163,AO$7:AO$166,$BD324)</f>
        <v>52062840096.854736</v>
      </c>
    </row>
    <row r="325" spans="56:73" x14ac:dyDescent="0.15">
      <c r="BD325" s="14">
        <v>319</v>
      </c>
      <c r="BE325" s="95">
        <f>求节点(节奏总纲!$E$4:$E$163,M$7:M$166,$BD325)</f>
        <v>303.60267165295778</v>
      </c>
      <c r="BF325" s="95">
        <f>求节点(节奏总纲!$E$4:$E$163,N$7:N$166,$BD325)</f>
        <v>18824.366069130996</v>
      </c>
      <c r="BG325" s="95">
        <f>求节点(节奏总纲!$E$4:$E$163,O$7:O$166,$BD325)</f>
        <v>18824.366069130996</v>
      </c>
      <c r="BH325" s="95">
        <f>求节点(节奏总纲!$E$4:$E$163,P$7:P$166,$BD325)</f>
        <v>2.5000000000000001E-2</v>
      </c>
      <c r="BI325" s="95">
        <f>求节点(节奏总纲!$E$4:$E$163,Q$7:Q$166,$BD325)</f>
        <v>2.5000000000000001E-2</v>
      </c>
      <c r="BJ325" s="95">
        <f>求节点(节奏总纲!$E$4:$E$163,T$7:T$166,$BD325)</f>
        <v>1.7983777635400549</v>
      </c>
      <c r="BK325" s="95">
        <f>求节点(节奏总纲!$E$4:$E$163,U$7:U$166,$BD325)</f>
        <v>28785321517.258732</v>
      </c>
      <c r="BM325" s="14">
        <v>319</v>
      </c>
      <c r="BN325" s="95">
        <f>求节点(节奏总纲!$E$4:$E$163,AF$7:AF$166,$BD325)</f>
        <v>303.60267165295778</v>
      </c>
      <c r="BO325" s="95">
        <f>求节点(节奏总纲!$E$4:$E$163,AG$7:AG$166,$BD325)</f>
        <v>972.24498730711252</v>
      </c>
      <c r="BP325" s="95">
        <f>求节点(节奏总纲!$E$4:$E$163,AH$7:AH$166,$BD325)</f>
        <v>972.24498730711252</v>
      </c>
      <c r="BQ325" s="95">
        <f>求节点(节奏总纲!$E$4:$E$163,AI$7:AI$166,$BD325)</f>
        <v>2.5000000000000001E-2</v>
      </c>
      <c r="BR325" s="95">
        <f>求节点(节奏总纲!$E$4:$E$163,AJ$7:AJ$166,$BD325)</f>
        <v>2.5000000000000001E-2</v>
      </c>
      <c r="BS325" s="95">
        <f>求节点(节奏总纲!$E$4:$E$163,AM$7:AM$166,$BD325)</f>
        <v>7331.4251260968567</v>
      </c>
      <c r="BT325" s="95">
        <f>求节点(节奏总纲!$E$4:$E$163,AN$7:AN$166,$BD325)</f>
        <v>2.5221687639347614</v>
      </c>
      <c r="BU325" s="95">
        <f>求节点(节奏总纲!$E$4:$E$163,AO$7:AO$166,$BD325)</f>
        <v>52353928803.472404</v>
      </c>
    </row>
    <row r="326" spans="56:73" x14ac:dyDescent="0.15">
      <c r="BD326" s="14">
        <v>320</v>
      </c>
      <c r="BE326" s="95">
        <f>求节点(节奏总纲!$E$4:$E$163,M$7:M$166,$BD326)</f>
        <v>303.89407942143697</v>
      </c>
      <c r="BF326" s="95">
        <f>求节点(节奏总纲!$E$4:$E$163,N$7:N$166,$BD326)</f>
        <v>18835.553442663157</v>
      </c>
      <c r="BG326" s="95">
        <f>求节点(节奏总纲!$E$4:$E$163,O$7:O$166,$BD326)</f>
        <v>18835.553442663157</v>
      </c>
      <c r="BH326" s="95">
        <f>求节点(节奏总纲!$E$4:$E$163,P$7:P$166,$BD326)</f>
        <v>2.5000000000000001E-2</v>
      </c>
      <c r="BI326" s="95">
        <f>求节点(节奏总纲!$E$4:$E$163,Q$7:Q$166,$BD326)</f>
        <v>2.5000000000000001E-2</v>
      </c>
      <c r="BJ326" s="95">
        <f>求节点(节奏总纲!$E$4:$E$163,T$7:T$166,$BD326)</f>
        <v>1.7998193548662256</v>
      </c>
      <c r="BK326" s="95">
        <f>求节点(节奏总纲!$E$4:$E$163,U$7:U$166,$BD326)</f>
        <v>28883057098.836361</v>
      </c>
      <c r="BM326" s="14">
        <v>320</v>
      </c>
      <c r="BN326" s="95">
        <f>求节点(节奏总纲!$E$4:$E$163,AF$7:AF$166,$BD326)</f>
        <v>303.89407942143697</v>
      </c>
      <c r="BO326" s="95">
        <f>求节点(节奏总纲!$E$4:$E$163,AG$7:AG$166,$BD326)</f>
        <v>973.01976954132522</v>
      </c>
      <c r="BP326" s="95">
        <f>求节点(节奏总纲!$E$4:$E$163,AH$7:AH$166,$BD326)</f>
        <v>973.01976954132522</v>
      </c>
      <c r="BQ326" s="95">
        <f>求节点(节奏总纲!$E$4:$E$163,AI$7:AI$166,$BD326)</f>
        <v>2.5000000000000001E-2</v>
      </c>
      <c r="BR326" s="95">
        <f>求节点(节奏总纲!$E$4:$E$163,AJ$7:AJ$166,$BD326)</f>
        <v>2.5000000000000001E-2</v>
      </c>
      <c r="BS326" s="95">
        <f>求节点(节奏总纲!$E$4:$E$163,AM$7:AM$166,$BD326)</f>
        <v>7334.4015282607861</v>
      </c>
      <c r="BT326" s="95">
        <f>求节点(节奏总纲!$E$4:$E$163,AN$7:AN$166,$BD326)</f>
        <v>2.5255472916864297</v>
      </c>
      <c r="BU326" s="95">
        <f>求节点(节奏总纲!$E$4:$E$163,AO$7:AO$166,$BD326)</f>
        <v>52645017510.090073</v>
      </c>
    </row>
    <row r="327" spans="56:73" x14ac:dyDescent="0.15">
      <c r="BD327" s="14">
        <v>321</v>
      </c>
      <c r="BE327" s="95">
        <f>求节点(节奏总纲!$E$4:$E$163,M$7:M$166,$BD327)</f>
        <v>304.18548718991616</v>
      </c>
      <c r="BF327" s="95">
        <f>求节点(节奏总纲!$E$4:$E$163,N$7:N$166,$BD327)</f>
        <v>18846.740816195321</v>
      </c>
      <c r="BG327" s="95">
        <f>求节点(节奏总纲!$E$4:$E$163,O$7:O$166,$BD327)</f>
        <v>18846.740816195321</v>
      </c>
      <c r="BH327" s="95">
        <f>求节点(节奏总纲!$E$4:$E$163,P$7:P$166,$BD327)</f>
        <v>2.5000000000000001E-2</v>
      </c>
      <c r="BI327" s="95">
        <f>求节点(节奏总纲!$E$4:$E$163,Q$7:Q$166,$BD327)</f>
        <v>2.5000000000000001E-2</v>
      </c>
      <c r="BJ327" s="95">
        <f>求节点(节奏总纲!$E$4:$E$163,T$7:T$166,$BD327)</f>
        <v>1.8012609461923965</v>
      </c>
      <c r="BK327" s="95">
        <f>求节点(节奏总纲!$E$4:$E$163,U$7:U$166,$BD327)</f>
        <v>28980792680.41399</v>
      </c>
      <c r="BM327" s="14">
        <v>321</v>
      </c>
      <c r="BN327" s="95">
        <f>求节点(节奏总纲!$E$4:$E$163,AF$7:AF$166,$BD327)</f>
        <v>304.18548718991616</v>
      </c>
      <c r="BO327" s="95">
        <f>求节点(节奏总纲!$E$4:$E$163,AG$7:AG$166,$BD327)</f>
        <v>973.79455177553803</v>
      </c>
      <c r="BP327" s="95">
        <f>求节点(节奏总纲!$E$4:$E$163,AH$7:AH$166,$BD327)</f>
        <v>973.79455177553803</v>
      </c>
      <c r="BQ327" s="95">
        <f>求节点(节奏总纲!$E$4:$E$163,AI$7:AI$166,$BD327)</f>
        <v>2.5000000000000001E-2</v>
      </c>
      <c r="BR327" s="95">
        <f>求节点(节奏总纲!$E$4:$E$163,AJ$7:AJ$166,$BD327)</f>
        <v>2.5000000000000001E-2</v>
      </c>
      <c r="BS327" s="95">
        <f>求节点(节奏总纲!$E$4:$E$163,AM$7:AM$166,$BD327)</f>
        <v>7337.3779304247164</v>
      </c>
      <c r="BT327" s="95">
        <f>求节点(节奏总纲!$E$4:$E$163,AN$7:AN$166,$BD327)</f>
        <v>2.5289258194380979</v>
      </c>
      <c r="BU327" s="95">
        <f>求节点(节奏总纲!$E$4:$E$163,AO$7:AO$166,$BD327)</f>
        <v>52936106216.707741</v>
      </c>
    </row>
    <row r="328" spans="56:73" x14ac:dyDescent="0.15">
      <c r="BD328" s="14">
        <v>322</v>
      </c>
      <c r="BE328" s="95">
        <f>求节点(节奏总纲!$E$4:$E$163,M$7:M$166,$BD328)</f>
        <v>304.47689495839535</v>
      </c>
      <c r="BF328" s="95">
        <f>求节点(节奏总纲!$E$4:$E$163,N$7:N$166,$BD328)</f>
        <v>18857.928189727481</v>
      </c>
      <c r="BG328" s="95">
        <f>求节点(节奏总纲!$E$4:$E$163,O$7:O$166,$BD328)</f>
        <v>18857.928189727481</v>
      </c>
      <c r="BH328" s="95">
        <f>求节点(节奏总纲!$E$4:$E$163,P$7:P$166,$BD328)</f>
        <v>2.5000000000000001E-2</v>
      </c>
      <c r="BI328" s="95">
        <f>求节点(节奏总纲!$E$4:$E$163,Q$7:Q$166,$BD328)</f>
        <v>2.5000000000000001E-2</v>
      </c>
      <c r="BJ328" s="95">
        <f>求节点(节奏总纲!$E$4:$E$163,T$7:T$166,$BD328)</f>
        <v>1.8027025375185672</v>
      </c>
      <c r="BK328" s="95">
        <f>求节点(节奏总纲!$E$4:$E$163,U$7:U$166,$BD328)</f>
        <v>29078528261.991619</v>
      </c>
      <c r="BM328" s="14">
        <v>322</v>
      </c>
      <c r="BN328" s="95">
        <f>求节点(节奏总纲!$E$4:$E$163,AF$7:AF$166,$BD328)</f>
        <v>304.47689495839535</v>
      </c>
      <c r="BO328" s="95">
        <f>求节点(节奏总纲!$E$4:$E$163,AG$7:AG$166,$BD328)</f>
        <v>974.56933400975083</v>
      </c>
      <c r="BP328" s="95">
        <f>求节点(节奏总纲!$E$4:$E$163,AH$7:AH$166,$BD328)</f>
        <v>974.56933400975083</v>
      </c>
      <c r="BQ328" s="95">
        <f>求节点(节奏总纲!$E$4:$E$163,AI$7:AI$166,$BD328)</f>
        <v>2.5000000000000001E-2</v>
      </c>
      <c r="BR328" s="95">
        <f>求节点(节奏总纲!$E$4:$E$163,AJ$7:AJ$166,$BD328)</f>
        <v>2.5000000000000001E-2</v>
      </c>
      <c r="BS328" s="95">
        <f>求节点(节奏总纲!$E$4:$E$163,AM$7:AM$166,$BD328)</f>
        <v>7340.3543325886458</v>
      </c>
      <c r="BT328" s="95">
        <f>求节点(节奏总纲!$E$4:$E$163,AN$7:AN$166,$BD328)</f>
        <v>2.5323043471897666</v>
      </c>
      <c r="BU328" s="95">
        <f>求节点(节奏总纲!$E$4:$E$163,AO$7:AO$166,$BD328)</f>
        <v>53227194923.325409</v>
      </c>
    </row>
    <row r="329" spans="56:73" x14ac:dyDescent="0.15">
      <c r="BD329" s="14">
        <v>323</v>
      </c>
      <c r="BE329" s="95">
        <f>求节点(节奏总纲!$E$4:$E$163,M$7:M$166,$BD329)</f>
        <v>304.76830272687454</v>
      </c>
      <c r="BF329" s="95">
        <f>求节点(节奏总纲!$E$4:$E$163,N$7:N$166,$BD329)</f>
        <v>18869.115563259646</v>
      </c>
      <c r="BG329" s="95">
        <f>求节点(节奏总纲!$E$4:$E$163,O$7:O$166,$BD329)</f>
        <v>18869.115563259646</v>
      </c>
      <c r="BH329" s="95">
        <f>求节点(节奏总纲!$E$4:$E$163,P$7:P$166,$BD329)</f>
        <v>2.5000000000000001E-2</v>
      </c>
      <c r="BI329" s="95">
        <f>求节点(节奏总纲!$E$4:$E$163,Q$7:Q$166,$BD329)</f>
        <v>2.5000000000000001E-2</v>
      </c>
      <c r="BJ329" s="95">
        <f>求节点(节奏总纲!$E$4:$E$163,T$7:T$166,$BD329)</f>
        <v>1.804144128844738</v>
      </c>
      <c r="BK329" s="95">
        <f>求节点(节奏总纲!$E$4:$E$163,U$7:U$166,$BD329)</f>
        <v>29176263843.569248</v>
      </c>
      <c r="BM329" s="14">
        <v>323</v>
      </c>
      <c r="BN329" s="95">
        <f>求节点(节奏总纲!$E$4:$E$163,AF$7:AF$166,$BD329)</f>
        <v>304.76830272687454</v>
      </c>
      <c r="BO329" s="95">
        <f>求节点(节奏总纲!$E$4:$E$163,AG$7:AG$166,$BD329)</f>
        <v>975.34411624396364</v>
      </c>
      <c r="BP329" s="95">
        <f>求节点(节奏总纲!$E$4:$E$163,AH$7:AH$166,$BD329)</f>
        <v>975.34411624396364</v>
      </c>
      <c r="BQ329" s="95">
        <f>求节点(节奏总纲!$E$4:$E$163,AI$7:AI$166,$BD329)</f>
        <v>2.5000000000000001E-2</v>
      </c>
      <c r="BR329" s="95">
        <f>求节点(节奏总纲!$E$4:$E$163,AJ$7:AJ$166,$BD329)</f>
        <v>2.5000000000000001E-2</v>
      </c>
      <c r="BS329" s="95">
        <f>求节点(节奏总纲!$E$4:$E$163,AM$7:AM$166,$BD329)</f>
        <v>7343.3307347525752</v>
      </c>
      <c r="BT329" s="95">
        <f>求节点(节奏总纲!$E$4:$E$163,AN$7:AN$166,$BD329)</f>
        <v>2.5356828749414349</v>
      </c>
      <c r="BU329" s="95">
        <f>求节点(节奏总纲!$E$4:$E$163,AO$7:AO$166,$BD329)</f>
        <v>53518283629.943077</v>
      </c>
    </row>
    <row r="330" spans="56:73" x14ac:dyDescent="0.15">
      <c r="BD330" s="14">
        <v>324</v>
      </c>
      <c r="BE330" s="95">
        <f>求节点(节奏总纲!$E$4:$E$163,M$7:M$166,$BD330)</f>
        <v>305.05971049535373</v>
      </c>
      <c r="BF330" s="95">
        <f>求节点(节奏总纲!$E$4:$E$163,N$7:N$166,$BD330)</f>
        <v>18880.30293679181</v>
      </c>
      <c r="BG330" s="95">
        <f>求节点(节奏总纲!$E$4:$E$163,O$7:O$166,$BD330)</f>
        <v>18880.30293679181</v>
      </c>
      <c r="BH330" s="95">
        <f>求节点(节奏总纲!$E$4:$E$163,P$7:P$166,$BD330)</f>
        <v>2.5000000000000001E-2</v>
      </c>
      <c r="BI330" s="95">
        <f>求节点(节奏总纲!$E$4:$E$163,Q$7:Q$166,$BD330)</f>
        <v>2.5000000000000001E-2</v>
      </c>
      <c r="BJ330" s="95">
        <f>求节点(节奏总纲!$E$4:$E$163,T$7:T$166,$BD330)</f>
        <v>1.8055857201709089</v>
      </c>
      <c r="BK330" s="95">
        <f>求节点(节奏总纲!$E$4:$E$163,U$7:U$166,$BD330)</f>
        <v>29273999425.146877</v>
      </c>
      <c r="BM330" s="14">
        <v>324</v>
      </c>
      <c r="BN330" s="95">
        <f>求节点(节奏总纲!$E$4:$E$163,AF$7:AF$166,$BD330)</f>
        <v>305.05971049535373</v>
      </c>
      <c r="BO330" s="95">
        <f>求节点(节奏总纲!$E$4:$E$163,AG$7:AG$166,$BD330)</f>
        <v>976.11889847817633</v>
      </c>
      <c r="BP330" s="95">
        <f>求节点(节奏总纲!$E$4:$E$163,AH$7:AH$166,$BD330)</f>
        <v>976.11889847817633</v>
      </c>
      <c r="BQ330" s="95">
        <f>求节点(节奏总纲!$E$4:$E$163,AI$7:AI$166,$BD330)</f>
        <v>2.5000000000000001E-2</v>
      </c>
      <c r="BR330" s="95">
        <f>求节点(节奏总纲!$E$4:$E$163,AJ$7:AJ$166,$BD330)</f>
        <v>2.5000000000000001E-2</v>
      </c>
      <c r="BS330" s="95">
        <f>求节点(节奏总纲!$E$4:$E$163,AM$7:AM$166,$BD330)</f>
        <v>7346.3071369165045</v>
      </c>
      <c r="BT330" s="95">
        <f>求节点(节奏总纲!$E$4:$E$163,AN$7:AN$166,$BD330)</f>
        <v>2.5390614026931035</v>
      </c>
      <c r="BU330" s="95">
        <f>求节点(节奏总纲!$E$4:$E$163,AO$7:AO$166,$BD330)</f>
        <v>53809372336.560745</v>
      </c>
    </row>
    <row r="331" spans="56:73" x14ac:dyDescent="0.15">
      <c r="BD331" s="14">
        <v>325</v>
      </c>
      <c r="BE331" s="95">
        <f>求节点(节奏总纲!$E$4:$E$163,M$7:M$166,$BD331)</f>
        <v>305.35111826383292</v>
      </c>
      <c r="BF331" s="95">
        <f>求节点(节奏总纲!$E$4:$E$163,N$7:N$166,$BD331)</f>
        <v>18891.49031032397</v>
      </c>
      <c r="BG331" s="95">
        <f>求节点(节奏总纲!$E$4:$E$163,O$7:O$166,$BD331)</f>
        <v>18891.49031032397</v>
      </c>
      <c r="BH331" s="95">
        <f>求节点(节奏总纲!$E$4:$E$163,P$7:P$166,$BD331)</f>
        <v>2.5000000000000001E-2</v>
      </c>
      <c r="BI331" s="95">
        <f>求节点(节奏总纲!$E$4:$E$163,Q$7:Q$166,$BD331)</f>
        <v>2.5000000000000001E-2</v>
      </c>
      <c r="BJ331" s="95">
        <f>求节点(节奏总纲!$E$4:$E$163,T$7:T$166,$BD331)</f>
        <v>1.8070273114970796</v>
      </c>
      <c r="BK331" s="95">
        <f>求节点(节奏总纲!$E$4:$E$163,U$7:U$166,$BD331)</f>
        <v>29371735006.724506</v>
      </c>
      <c r="BM331" s="14">
        <v>325</v>
      </c>
      <c r="BN331" s="95">
        <f>求节点(节奏总纲!$E$4:$E$163,AF$7:AF$166,$BD331)</f>
        <v>305.35111826383292</v>
      </c>
      <c r="BO331" s="95">
        <f>求节点(节奏总纲!$E$4:$E$163,AG$7:AG$166,$BD331)</f>
        <v>976.89368071238914</v>
      </c>
      <c r="BP331" s="95">
        <f>求节点(节奏总纲!$E$4:$E$163,AH$7:AH$166,$BD331)</f>
        <v>976.89368071238914</v>
      </c>
      <c r="BQ331" s="95">
        <f>求节点(节奏总纲!$E$4:$E$163,AI$7:AI$166,$BD331)</f>
        <v>2.5000000000000001E-2</v>
      </c>
      <c r="BR331" s="95">
        <f>求节点(节奏总纲!$E$4:$E$163,AJ$7:AJ$166,$BD331)</f>
        <v>2.5000000000000001E-2</v>
      </c>
      <c r="BS331" s="95">
        <f>求节点(节奏总纲!$E$4:$E$163,AM$7:AM$166,$BD331)</f>
        <v>7349.2835390804339</v>
      </c>
      <c r="BT331" s="95">
        <f>求节点(节奏总纲!$E$4:$E$163,AN$7:AN$166,$BD331)</f>
        <v>2.5424399304447718</v>
      </c>
      <c r="BU331" s="95">
        <f>求节点(节奏总纲!$E$4:$E$163,AO$7:AO$166,$BD331)</f>
        <v>54100461043.178413</v>
      </c>
    </row>
    <row r="332" spans="56:73" x14ac:dyDescent="0.15">
      <c r="BD332" s="14">
        <v>326</v>
      </c>
      <c r="BE332" s="95">
        <f>求节点(节奏总纲!$E$4:$E$163,M$7:M$166,$BD332)</f>
        <v>305.64252603231211</v>
      </c>
      <c r="BF332" s="95">
        <f>求节点(节奏总纲!$E$4:$E$163,N$7:N$166,$BD332)</f>
        <v>18902.677683856135</v>
      </c>
      <c r="BG332" s="95">
        <f>求节点(节奏总纲!$E$4:$E$163,O$7:O$166,$BD332)</f>
        <v>18902.677683856135</v>
      </c>
      <c r="BH332" s="95">
        <f>求节点(节奏总纲!$E$4:$E$163,P$7:P$166,$BD332)</f>
        <v>2.5000000000000001E-2</v>
      </c>
      <c r="BI332" s="95">
        <f>求节点(节奏总纲!$E$4:$E$163,Q$7:Q$166,$BD332)</f>
        <v>2.5000000000000001E-2</v>
      </c>
      <c r="BJ332" s="95">
        <f>求节点(节奏总纲!$E$4:$E$163,T$7:T$166,$BD332)</f>
        <v>1.8084689028232506</v>
      </c>
      <c r="BK332" s="95">
        <f>求节点(节奏总纲!$E$4:$E$163,U$7:U$166,$BD332)</f>
        <v>29469470588.302135</v>
      </c>
      <c r="BM332" s="14">
        <v>326</v>
      </c>
      <c r="BN332" s="95">
        <f>求节点(节奏总纲!$E$4:$E$163,AF$7:AF$166,$BD332)</f>
        <v>305.64252603231211</v>
      </c>
      <c r="BO332" s="95">
        <f>求节点(节奏总纲!$E$4:$E$163,AG$7:AG$166,$BD332)</f>
        <v>977.66846294660195</v>
      </c>
      <c r="BP332" s="95">
        <f>求节点(节奏总纲!$E$4:$E$163,AH$7:AH$166,$BD332)</f>
        <v>977.66846294660195</v>
      </c>
      <c r="BQ332" s="95">
        <f>求节点(节奏总纲!$E$4:$E$163,AI$7:AI$166,$BD332)</f>
        <v>2.5000000000000001E-2</v>
      </c>
      <c r="BR332" s="95">
        <f>求节点(节奏总纲!$E$4:$E$163,AJ$7:AJ$166,$BD332)</f>
        <v>2.5000000000000001E-2</v>
      </c>
      <c r="BS332" s="95">
        <f>求节点(节奏总纲!$E$4:$E$163,AM$7:AM$166,$BD332)</f>
        <v>7352.2599412443633</v>
      </c>
      <c r="BT332" s="95">
        <f>求节点(节奏总纲!$E$4:$E$163,AN$7:AN$166,$BD332)</f>
        <v>2.54581845819644</v>
      </c>
      <c r="BU332" s="95">
        <f>求节点(节奏总纲!$E$4:$E$163,AO$7:AO$166,$BD332)</f>
        <v>54391549749.796082</v>
      </c>
    </row>
    <row r="333" spans="56:73" x14ac:dyDescent="0.15">
      <c r="BD333" s="14">
        <v>327</v>
      </c>
      <c r="BE333" s="95">
        <f>求节点(节奏总纲!$E$4:$E$163,M$7:M$166,$BD333)</f>
        <v>305.93393380079129</v>
      </c>
      <c r="BF333" s="95">
        <f>求节点(节奏总纲!$E$4:$E$163,N$7:N$166,$BD333)</f>
        <v>18913.865057388295</v>
      </c>
      <c r="BG333" s="95">
        <f>求节点(节奏总纲!$E$4:$E$163,O$7:O$166,$BD333)</f>
        <v>18913.865057388295</v>
      </c>
      <c r="BH333" s="95">
        <f>求节点(节奏总纲!$E$4:$E$163,P$7:P$166,$BD333)</f>
        <v>2.5000000000000001E-2</v>
      </c>
      <c r="BI333" s="95">
        <f>求节点(节奏总纲!$E$4:$E$163,Q$7:Q$166,$BD333)</f>
        <v>2.5000000000000001E-2</v>
      </c>
      <c r="BJ333" s="95">
        <f>求节点(节奏总纲!$E$4:$E$163,T$7:T$166,$BD333)</f>
        <v>1.8099104941494213</v>
      </c>
      <c r="BK333" s="95">
        <f>求节点(节奏总纲!$E$4:$E$163,U$7:U$166,$BD333)</f>
        <v>29567206169.879765</v>
      </c>
      <c r="BM333" s="14">
        <v>327</v>
      </c>
      <c r="BN333" s="95">
        <f>求节点(节奏总纲!$E$4:$E$163,AF$7:AF$166,$BD333)</f>
        <v>305.93393380079129</v>
      </c>
      <c r="BO333" s="95">
        <f>求节点(节奏总纲!$E$4:$E$163,AG$7:AG$166,$BD333)</f>
        <v>978.44324518081464</v>
      </c>
      <c r="BP333" s="95">
        <f>求节点(节奏总纲!$E$4:$E$163,AH$7:AH$166,$BD333)</f>
        <v>978.44324518081464</v>
      </c>
      <c r="BQ333" s="95">
        <f>求节点(节奏总纲!$E$4:$E$163,AI$7:AI$166,$BD333)</f>
        <v>2.5000000000000001E-2</v>
      </c>
      <c r="BR333" s="95">
        <f>求节点(节奏总纲!$E$4:$E$163,AJ$7:AJ$166,$BD333)</f>
        <v>2.5000000000000001E-2</v>
      </c>
      <c r="BS333" s="95">
        <f>求节点(节奏总纲!$E$4:$E$163,AM$7:AM$166,$BD333)</f>
        <v>7355.2363434082927</v>
      </c>
      <c r="BT333" s="95">
        <f>求节点(节奏总纲!$E$4:$E$163,AN$7:AN$166,$BD333)</f>
        <v>2.5491969859481087</v>
      </c>
      <c r="BU333" s="95">
        <f>求节点(节奏总纲!$E$4:$E$163,AO$7:AO$166,$BD333)</f>
        <v>54682638456.41375</v>
      </c>
    </row>
    <row r="334" spans="56:73" x14ac:dyDescent="0.15">
      <c r="BD334" s="14">
        <v>328</v>
      </c>
      <c r="BE334" s="95">
        <f>求节点(节奏总纲!$E$4:$E$163,M$7:M$166,$BD334)</f>
        <v>306.22534156927048</v>
      </c>
      <c r="BF334" s="95">
        <f>求节点(节奏总纲!$E$4:$E$163,N$7:N$166,$BD334)</f>
        <v>18925.052430920459</v>
      </c>
      <c r="BG334" s="95">
        <f>求节点(节奏总纲!$E$4:$E$163,O$7:O$166,$BD334)</f>
        <v>18925.052430920459</v>
      </c>
      <c r="BH334" s="95">
        <f>求节点(节奏总纲!$E$4:$E$163,P$7:P$166,$BD334)</f>
        <v>2.5000000000000001E-2</v>
      </c>
      <c r="BI334" s="95">
        <f>求节点(节奏总纲!$E$4:$E$163,Q$7:Q$166,$BD334)</f>
        <v>2.5000000000000001E-2</v>
      </c>
      <c r="BJ334" s="95">
        <f>求节点(节奏总纲!$E$4:$E$163,T$7:T$166,$BD334)</f>
        <v>1.8113520854755922</v>
      </c>
      <c r="BK334" s="95">
        <f>求节点(节奏总纲!$E$4:$E$163,U$7:U$166,$BD334)</f>
        <v>29664941751.457394</v>
      </c>
      <c r="BM334" s="14">
        <v>328</v>
      </c>
      <c r="BN334" s="95">
        <f>求节点(节奏总纲!$E$4:$E$163,AF$7:AF$166,$BD334)</f>
        <v>306.22534156927048</v>
      </c>
      <c r="BO334" s="95">
        <f>求节点(节奏总纲!$E$4:$E$163,AG$7:AG$166,$BD334)</f>
        <v>979.21802741502745</v>
      </c>
      <c r="BP334" s="95">
        <f>求节点(节奏总纲!$E$4:$E$163,AH$7:AH$166,$BD334)</f>
        <v>979.21802741502745</v>
      </c>
      <c r="BQ334" s="95">
        <f>求节点(节奏总纲!$E$4:$E$163,AI$7:AI$166,$BD334)</f>
        <v>2.5000000000000001E-2</v>
      </c>
      <c r="BR334" s="95">
        <f>求节点(节奏总纲!$E$4:$E$163,AJ$7:AJ$166,$BD334)</f>
        <v>2.5000000000000001E-2</v>
      </c>
      <c r="BS334" s="95">
        <f>求节点(节奏总纲!$E$4:$E$163,AM$7:AM$166,$BD334)</f>
        <v>7358.212745572222</v>
      </c>
      <c r="BT334" s="95">
        <f>求节点(节奏总纲!$E$4:$E$163,AN$7:AN$166,$BD334)</f>
        <v>2.552575513699777</v>
      </c>
      <c r="BU334" s="95">
        <f>求节点(节奏总纲!$E$4:$E$163,AO$7:AO$166,$BD334)</f>
        <v>54973727163.031418</v>
      </c>
    </row>
    <row r="335" spans="56:73" x14ac:dyDescent="0.15">
      <c r="BD335" s="14">
        <v>329</v>
      </c>
      <c r="BE335" s="95">
        <f>求节点(节奏总纲!$E$4:$E$163,M$7:M$166,$BD335)</f>
        <v>306.51674933774967</v>
      </c>
      <c r="BF335" s="95">
        <f>求节点(节奏总纲!$E$4:$E$163,N$7:N$166,$BD335)</f>
        <v>18936.23980445262</v>
      </c>
      <c r="BG335" s="95">
        <f>求节点(节奏总纲!$E$4:$E$163,O$7:O$166,$BD335)</f>
        <v>18936.23980445262</v>
      </c>
      <c r="BH335" s="95">
        <f>求节点(节奏总纲!$E$4:$E$163,P$7:P$166,$BD335)</f>
        <v>2.5000000000000001E-2</v>
      </c>
      <c r="BI335" s="95">
        <f>求节点(节奏总纲!$E$4:$E$163,Q$7:Q$166,$BD335)</f>
        <v>2.5000000000000001E-2</v>
      </c>
      <c r="BJ335" s="95">
        <f>求节点(节奏总纲!$E$4:$E$163,T$7:T$166,$BD335)</f>
        <v>1.812793676801763</v>
      </c>
      <c r="BK335" s="95">
        <f>求节点(节奏总纲!$E$4:$E$163,U$7:U$166,$BD335)</f>
        <v>29762677333.035023</v>
      </c>
      <c r="BM335" s="14">
        <v>329</v>
      </c>
      <c r="BN335" s="95">
        <f>求节点(节奏总纲!$E$4:$E$163,AF$7:AF$166,$BD335)</f>
        <v>306.51674933774967</v>
      </c>
      <c r="BO335" s="95">
        <f>求节点(节奏总纲!$E$4:$E$163,AG$7:AG$166,$BD335)</f>
        <v>979.99280964924026</v>
      </c>
      <c r="BP335" s="95">
        <f>求节点(节奏总纲!$E$4:$E$163,AH$7:AH$166,$BD335)</f>
        <v>979.99280964924026</v>
      </c>
      <c r="BQ335" s="95">
        <f>求节点(节奏总纲!$E$4:$E$163,AI$7:AI$166,$BD335)</f>
        <v>2.5000000000000001E-2</v>
      </c>
      <c r="BR335" s="95">
        <f>求节点(节奏总纲!$E$4:$E$163,AJ$7:AJ$166,$BD335)</f>
        <v>2.5000000000000001E-2</v>
      </c>
      <c r="BS335" s="95">
        <f>求节点(节奏总纲!$E$4:$E$163,AM$7:AM$166,$BD335)</f>
        <v>7361.1891477361514</v>
      </c>
      <c r="BT335" s="95">
        <f>求节点(节奏总纲!$E$4:$E$163,AN$7:AN$166,$BD335)</f>
        <v>2.5559540414514457</v>
      </c>
      <c r="BU335" s="95">
        <f>求节点(节奏总纲!$E$4:$E$163,AO$7:AO$166,$BD335)</f>
        <v>55264815869.649086</v>
      </c>
    </row>
    <row r="336" spans="56:73" x14ac:dyDescent="0.15">
      <c r="BD336" s="14">
        <v>330</v>
      </c>
      <c r="BE336" s="95">
        <f>求节点(节奏总纲!$E$4:$E$163,M$7:M$166,$BD336)</f>
        <v>306.80815710622886</v>
      </c>
      <c r="BF336" s="95">
        <f>求节点(节奏总纲!$E$4:$E$163,N$7:N$166,$BD336)</f>
        <v>18947.427177984784</v>
      </c>
      <c r="BG336" s="95">
        <f>求节点(节奏总纲!$E$4:$E$163,O$7:O$166,$BD336)</f>
        <v>18947.427177984784</v>
      </c>
      <c r="BH336" s="95">
        <f>求节点(节奏总纲!$E$4:$E$163,P$7:P$166,$BD336)</f>
        <v>2.5000000000000001E-2</v>
      </c>
      <c r="BI336" s="95">
        <f>求节点(节奏总纲!$E$4:$E$163,Q$7:Q$166,$BD336)</f>
        <v>2.5000000000000001E-2</v>
      </c>
      <c r="BJ336" s="95">
        <f>求节点(节奏总纲!$E$4:$E$163,T$7:T$166,$BD336)</f>
        <v>1.8142352681279339</v>
      </c>
      <c r="BK336" s="95">
        <f>求节点(节奏总纲!$E$4:$E$163,U$7:U$166,$BD336)</f>
        <v>29860412914.612652</v>
      </c>
      <c r="BM336" s="14">
        <v>330</v>
      </c>
      <c r="BN336" s="95">
        <f>求节点(节奏总纲!$E$4:$E$163,AF$7:AF$166,$BD336)</f>
        <v>306.80815710622886</v>
      </c>
      <c r="BO336" s="95">
        <f>求节点(节奏总纲!$E$4:$E$163,AG$7:AG$166,$BD336)</f>
        <v>980.76759188345306</v>
      </c>
      <c r="BP336" s="95">
        <f>求节点(节奏总纲!$E$4:$E$163,AH$7:AH$166,$BD336)</f>
        <v>980.76759188345306</v>
      </c>
      <c r="BQ336" s="95">
        <f>求节点(节奏总纲!$E$4:$E$163,AI$7:AI$166,$BD336)</f>
        <v>2.5000000000000001E-2</v>
      </c>
      <c r="BR336" s="95">
        <f>求节点(节奏总纲!$E$4:$E$163,AJ$7:AJ$166,$BD336)</f>
        <v>2.5000000000000001E-2</v>
      </c>
      <c r="BS336" s="95">
        <f>求节点(节奏总纲!$E$4:$E$163,AM$7:AM$166,$BD336)</f>
        <v>7364.1655499000808</v>
      </c>
      <c r="BT336" s="95">
        <f>求节点(节奏总纲!$E$4:$E$163,AN$7:AN$166,$BD336)</f>
        <v>2.5593325692031139</v>
      </c>
      <c r="BU336" s="95">
        <f>求节点(节奏总纲!$E$4:$E$163,AO$7:AO$166,$BD336)</f>
        <v>55555904576.266754</v>
      </c>
    </row>
    <row r="337" spans="56:73" x14ac:dyDescent="0.15">
      <c r="BD337" s="14">
        <v>331</v>
      </c>
      <c r="BE337" s="95">
        <f>求节点(节奏总纲!$E$4:$E$163,M$7:M$166,$BD337)</f>
        <v>307.09956487470805</v>
      </c>
      <c r="BF337" s="95">
        <f>求节点(节奏总纲!$E$4:$E$163,N$7:N$166,$BD337)</f>
        <v>18958.614551516945</v>
      </c>
      <c r="BG337" s="95">
        <f>求节点(节奏总纲!$E$4:$E$163,O$7:O$166,$BD337)</f>
        <v>18958.614551516945</v>
      </c>
      <c r="BH337" s="95">
        <f>求节点(节奏总纲!$E$4:$E$163,P$7:P$166,$BD337)</f>
        <v>2.5000000000000001E-2</v>
      </c>
      <c r="BI337" s="95">
        <f>求节点(节奏总纲!$E$4:$E$163,Q$7:Q$166,$BD337)</f>
        <v>2.5000000000000001E-2</v>
      </c>
      <c r="BJ337" s="95">
        <f>求节点(节奏总纲!$E$4:$E$163,T$7:T$166,$BD337)</f>
        <v>1.8156768594541046</v>
      </c>
      <c r="BK337" s="95">
        <f>求节点(节奏总纲!$E$4:$E$163,U$7:U$166,$BD337)</f>
        <v>29958148496.190281</v>
      </c>
      <c r="BM337" s="14">
        <v>331</v>
      </c>
      <c r="BN337" s="95">
        <f>求节点(节奏总纲!$E$4:$E$163,AF$7:AF$166,$BD337)</f>
        <v>307.09956487470805</v>
      </c>
      <c r="BO337" s="95">
        <f>求节点(节奏总纲!$E$4:$E$163,AG$7:AG$166,$BD337)</f>
        <v>981.54237411766576</v>
      </c>
      <c r="BP337" s="95">
        <f>求节点(节奏总纲!$E$4:$E$163,AH$7:AH$166,$BD337)</f>
        <v>981.54237411766576</v>
      </c>
      <c r="BQ337" s="95">
        <f>求节点(节奏总纲!$E$4:$E$163,AI$7:AI$166,$BD337)</f>
        <v>2.5000000000000001E-2</v>
      </c>
      <c r="BR337" s="95">
        <f>求节点(节奏总纲!$E$4:$E$163,AJ$7:AJ$166,$BD337)</f>
        <v>2.5000000000000001E-2</v>
      </c>
      <c r="BS337" s="95">
        <f>求节点(节奏总纲!$E$4:$E$163,AM$7:AM$166,$BD337)</f>
        <v>7367.1419520640102</v>
      </c>
      <c r="BT337" s="95">
        <f>求节点(节奏总纲!$E$4:$E$163,AN$7:AN$166,$BD337)</f>
        <v>2.5627110969547826</v>
      </c>
      <c r="BU337" s="95">
        <f>求节点(节奏总纲!$E$4:$E$163,AO$7:AO$166,$BD337)</f>
        <v>55846993282.884422</v>
      </c>
    </row>
    <row r="338" spans="56:73" x14ac:dyDescent="0.15">
      <c r="BD338" s="14">
        <v>332</v>
      </c>
      <c r="BE338" s="95">
        <f>求节点(节奏总纲!$E$4:$E$163,M$7:M$166,$BD338)</f>
        <v>307.39097264318724</v>
      </c>
      <c r="BF338" s="95">
        <f>求节点(节奏总纲!$E$4:$E$163,N$7:N$166,$BD338)</f>
        <v>18969.801925049109</v>
      </c>
      <c r="BG338" s="95">
        <f>求节点(节奏总纲!$E$4:$E$163,O$7:O$166,$BD338)</f>
        <v>18969.801925049109</v>
      </c>
      <c r="BH338" s="95">
        <f>求节点(节奏总纲!$E$4:$E$163,P$7:P$166,$BD338)</f>
        <v>2.5000000000000001E-2</v>
      </c>
      <c r="BI338" s="95">
        <f>求节点(节奏总纲!$E$4:$E$163,Q$7:Q$166,$BD338)</f>
        <v>2.5000000000000001E-2</v>
      </c>
      <c r="BJ338" s="95">
        <f>求节点(节奏总纲!$E$4:$E$163,T$7:T$166,$BD338)</f>
        <v>1.8171184507802753</v>
      </c>
      <c r="BK338" s="95">
        <f>求节点(节奏总纲!$E$4:$E$163,U$7:U$166,$BD338)</f>
        <v>30055884077.76791</v>
      </c>
      <c r="BM338" s="14">
        <v>332</v>
      </c>
      <c r="BN338" s="95">
        <f>求节点(节奏总纲!$E$4:$E$163,AF$7:AF$166,$BD338)</f>
        <v>307.39097264318724</v>
      </c>
      <c r="BO338" s="95">
        <f>求节点(节奏总纲!$E$4:$E$163,AG$7:AG$166,$BD338)</f>
        <v>982.31715635187857</v>
      </c>
      <c r="BP338" s="95">
        <f>求节点(节奏总纲!$E$4:$E$163,AH$7:AH$166,$BD338)</f>
        <v>982.31715635187857</v>
      </c>
      <c r="BQ338" s="95">
        <f>求节点(节奏总纲!$E$4:$E$163,AI$7:AI$166,$BD338)</f>
        <v>2.5000000000000001E-2</v>
      </c>
      <c r="BR338" s="95">
        <f>求节点(节奏总纲!$E$4:$E$163,AJ$7:AJ$166,$BD338)</f>
        <v>2.5000000000000001E-2</v>
      </c>
      <c r="BS338" s="95">
        <f>求节点(节奏总纲!$E$4:$E$163,AM$7:AM$166,$BD338)</f>
        <v>7370.1183542279396</v>
      </c>
      <c r="BT338" s="95">
        <f>求节点(节奏总纲!$E$4:$E$163,AN$7:AN$166,$BD338)</f>
        <v>2.5660896247064509</v>
      </c>
      <c r="BU338" s="95">
        <f>求节点(节奏总纲!$E$4:$E$163,AO$7:AO$166,$BD338)</f>
        <v>56138081989.50209</v>
      </c>
    </row>
    <row r="339" spans="56:73" x14ac:dyDescent="0.15">
      <c r="BD339" s="14">
        <v>333</v>
      </c>
      <c r="BE339" s="95">
        <f>求节点(节奏总纲!$E$4:$E$163,M$7:M$166,$BD339)</f>
        <v>307.68238041166643</v>
      </c>
      <c r="BF339" s="95">
        <f>求节点(节奏总纲!$E$4:$E$163,N$7:N$166,$BD339)</f>
        <v>18980.989298581269</v>
      </c>
      <c r="BG339" s="95">
        <f>求节点(节奏总纲!$E$4:$E$163,O$7:O$166,$BD339)</f>
        <v>18980.989298581269</v>
      </c>
      <c r="BH339" s="95">
        <f>求节点(节奏总纲!$E$4:$E$163,P$7:P$166,$BD339)</f>
        <v>2.5000000000000001E-2</v>
      </c>
      <c r="BI339" s="95">
        <f>求节点(节奏总纲!$E$4:$E$163,Q$7:Q$166,$BD339)</f>
        <v>2.5000000000000001E-2</v>
      </c>
      <c r="BJ339" s="95">
        <f>求节点(节奏总纲!$E$4:$E$163,T$7:T$166,$BD339)</f>
        <v>1.8185600421064463</v>
      </c>
      <c r="BK339" s="95">
        <f>求节点(节奏总纲!$E$4:$E$163,U$7:U$166,$BD339)</f>
        <v>30153619659.345539</v>
      </c>
      <c r="BM339" s="14">
        <v>333</v>
      </c>
      <c r="BN339" s="95">
        <f>求节点(节奏总纲!$E$4:$E$163,AF$7:AF$166,$BD339)</f>
        <v>307.68238041166643</v>
      </c>
      <c r="BO339" s="95">
        <f>求节点(节奏总纲!$E$4:$E$163,AG$7:AG$166,$BD339)</f>
        <v>983.09193858609137</v>
      </c>
      <c r="BP339" s="95">
        <f>求节点(节奏总纲!$E$4:$E$163,AH$7:AH$166,$BD339)</f>
        <v>983.09193858609137</v>
      </c>
      <c r="BQ339" s="95">
        <f>求节点(节奏总纲!$E$4:$E$163,AI$7:AI$166,$BD339)</f>
        <v>2.5000000000000001E-2</v>
      </c>
      <c r="BR339" s="95">
        <f>求节点(节奏总纲!$E$4:$E$163,AJ$7:AJ$166,$BD339)</f>
        <v>2.5000000000000001E-2</v>
      </c>
      <c r="BS339" s="95">
        <f>求节点(节奏总纲!$E$4:$E$163,AM$7:AM$166,$BD339)</f>
        <v>7373.0947563918689</v>
      </c>
      <c r="BT339" s="95">
        <f>求节点(节奏总纲!$E$4:$E$163,AN$7:AN$166,$BD339)</f>
        <v>2.5694681524581191</v>
      </c>
      <c r="BU339" s="95">
        <f>求节点(节奏总纲!$E$4:$E$163,AO$7:AO$166,$BD339)</f>
        <v>56429170696.119759</v>
      </c>
    </row>
    <row r="340" spans="56:73" x14ac:dyDescent="0.15">
      <c r="BD340" s="14">
        <v>334</v>
      </c>
      <c r="BE340" s="95">
        <f>求节点(节奏总纲!$E$4:$E$163,M$7:M$166,$BD340)</f>
        <v>307.97378818014562</v>
      </c>
      <c r="BF340" s="95">
        <f>求节点(节奏总纲!$E$4:$E$163,N$7:N$166,$BD340)</f>
        <v>18992.176672113434</v>
      </c>
      <c r="BG340" s="95">
        <f>求节点(节奏总纲!$E$4:$E$163,O$7:O$166,$BD340)</f>
        <v>18992.176672113434</v>
      </c>
      <c r="BH340" s="95">
        <f>求节点(节奏总纲!$E$4:$E$163,P$7:P$166,$BD340)</f>
        <v>2.5000000000000001E-2</v>
      </c>
      <c r="BI340" s="95">
        <f>求节点(节奏总纲!$E$4:$E$163,Q$7:Q$166,$BD340)</f>
        <v>2.5000000000000001E-2</v>
      </c>
      <c r="BJ340" s="95">
        <f>求节点(节奏总纲!$E$4:$E$163,T$7:T$166,$BD340)</f>
        <v>1.820001633432617</v>
      </c>
      <c r="BK340" s="95">
        <f>求节点(节奏总纲!$E$4:$E$163,U$7:U$166,$BD340)</f>
        <v>30251355240.923168</v>
      </c>
      <c r="BM340" s="14">
        <v>334</v>
      </c>
      <c r="BN340" s="95">
        <f>求节点(节奏总纲!$E$4:$E$163,AF$7:AF$166,$BD340)</f>
        <v>307.97378818014562</v>
      </c>
      <c r="BO340" s="95">
        <f>求节点(节奏总纲!$E$4:$E$163,AG$7:AG$166,$BD340)</f>
        <v>983.86672082030418</v>
      </c>
      <c r="BP340" s="95">
        <f>求节点(节奏总纲!$E$4:$E$163,AH$7:AH$166,$BD340)</f>
        <v>983.86672082030418</v>
      </c>
      <c r="BQ340" s="95">
        <f>求节点(节奏总纲!$E$4:$E$163,AI$7:AI$166,$BD340)</f>
        <v>2.5000000000000001E-2</v>
      </c>
      <c r="BR340" s="95">
        <f>求节点(节奏总纲!$E$4:$E$163,AJ$7:AJ$166,$BD340)</f>
        <v>2.5000000000000001E-2</v>
      </c>
      <c r="BS340" s="95">
        <f>求节点(节奏总纲!$E$4:$E$163,AM$7:AM$166,$BD340)</f>
        <v>7376.0711585557983</v>
      </c>
      <c r="BT340" s="95">
        <f>求节点(节奏总纲!$E$4:$E$163,AN$7:AN$166,$BD340)</f>
        <v>2.5728466802097878</v>
      </c>
      <c r="BU340" s="95">
        <f>求节点(节奏总纲!$E$4:$E$163,AO$7:AO$166,$BD340)</f>
        <v>56720259402.737427</v>
      </c>
    </row>
    <row r="341" spans="56:73" x14ac:dyDescent="0.15">
      <c r="BD341" s="14">
        <v>335</v>
      </c>
      <c r="BE341" s="95">
        <f>求节点(节奏总纲!$E$4:$E$163,M$7:M$166,$BD341)</f>
        <v>308.25752543139822</v>
      </c>
      <c r="BF341" s="95">
        <f>求节点(节奏总纲!$E$4:$E$163,N$7:N$166,$BD341)</f>
        <v>19002.342375209486</v>
      </c>
      <c r="BG341" s="95">
        <f>求节点(节奏总纲!$E$4:$E$163,O$7:O$166,$BD341)</f>
        <v>19002.342375209486</v>
      </c>
      <c r="BH341" s="95">
        <f>求节点(节奏总纲!$E$4:$E$163,P$7:P$166,$BD341)</f>
        <v>2.5000000000000001E-2</v>
      </c>
      <c r="BI341" s="95">
        <f>求节点(节奏总纲!$E$4:$E$163,Q$7:Q$166,$BD341)</f>
        <v>2.5000000000000001E-2</v>
      </c>
      <c r="BJ341" s="95">
        <f>求节点(节奏总纲!$E$4:$E$163,T$7:T$166,$BD341)</f>
        <v>1.8213105019075229</v>
      </c>
      <c r="BK341" s="95">
        <f>求节点(节奏总纲!$E$4:$E$163,U$7:U$166,$BD341)</f>
        <v>30347603730.834648</v>
      </c>
      <c r="BM341" s="14">
        <v>335</v>
      </c>
      <c r="BN341" s="95">
        <f>求节点(节奏总纲!$E$4:$E$163,AF$7:AF$166,$BD341)</f>
        <v>308.25752543139822</v>
      </c>
      <c r="BO341" s="95">
        <f>求节点(节奏总纲!$E$4:$E$163,AG$7:AG$166,$BD341)</f>
        <v>984.56195143532432</v>
      </c>
      <c r="BP341" s="95">
        <f>求节点(节奏总纲!$E$4:$E$163,AH$7:AH$166,$BD341)</f>
        <v>984.56195143532432</v>
      </c>
      <c r="BQ341" s="95">
        <f>求节点(节奏总纲!$E$4:$E$163,AI$7:AI$166,$BD341)</f>
        <v>2.5000000000000001E-2</v>
      </c>
      <c r="BR341" s="95">
        <f>求节点(节奏总纲!$E$4:$E$163,AJ$7:AJ$166,$BD341)</f>
        <v>2.5000000000000001E-2</v>
      </c>
      <c r="BS341" s="95">
        <f>求节点(节奏总纲!$E$4:$E$163,AM$7:AM$166,$BD341)</f>
        <v>7378.8805621900683</v>
      </c>
      <c r="BT341" s="95">
        <f>求节点(节奏总纲!$E$4:$E$163,AN$7:AN$166,$BD341)</f>
        <v>2.5751722194166931</v>
      </c>
      <c r="BU341" s="95">
        <f>求节点(节奏总纲!$E$4:$E$163,AO$7:AO$166,$BD341)</f>
        <v>56991788686.529556</v>
      </c>
    </row>
    <row r="342" spans="56:73" x14ac:dyDescent="0.15">
      <c r="BD342" s="14">
        <v>336</v>
      </c>
      <c r="BE342" s="95">
        <f>求节点(节奏总纲!$E$4:$E$163,M$7:M$166,$BD342)</f>
        <v>308.54125323932516</v>
      </c>
      <c r="BF342" s="95">
        <f>求节点(节奏总纲!$E$4:$E$163,N$7:N$166,$BD342)</f>
        <v>19012.506820506831</v>
      </c>
      <c r="BG342" s="95">
        <f>求节点(节奏总纲!$E$4:$E$163,O$7:O$166,$BD342)</f>
        <v>19012.506820506831</v>
      </c>
      <c r="BH342" s="95">
        <f>求节点(节奏总纲!$E$4:$E$163,P$7:P$166,$BD342)</f>
        <v>2.5000000000000001E-2</v>
      </c>
      <c r="BI342" s="95">
        <f>求节点(节奏总纲!$E$4:$E$163,Q$7:Q$166,$BD342)</f>
        <v>2.5000000000000001E-2</v>
      </c>
      <c r="BJ342" s="95">
        <f>求节点(节奏总纲!$E$4:$E$163,T$7:T$166,$BD342)</f>
        <v>1.8226192069846985</v>
      </c>
      <c r="BK342" s="95">
        <f>求节点(节奏总纲!$E$4:$E$163,U$7:U$166,$BD342)</f>
        <v>30443850389.95813</v>
      </c>
      <c r="BM342" s="14">
        <v>336</v>
      </c>
      <c r="BN342" s="95">
        <f>求节点(节奏总纲!$E$4:$E$163,AF$7:AF$166,$BD342)</f>
        <v>308.54125323932516</v>
      </c>
      <c r="BO342" s="95">
        <f>求节点(节奏总纲!$E$4:$E$163,AG$7:AG$166,$BD342)</f>
        <v>985.25708411277094</v>
      </c>
      <c r="BP342" s="95">
        <f>求节点(节奏总纲!$E$4:$E$163,AH$7:AH$166,$BD342)</f>
        <v>985.25708411277094</v>
      </c>
      <c r="BQ342" s="95">
        <f>求节点(节奏总纲!$E$4:$E$163,AI$7:AI$166,$BD342)</f>
        <v>2.5000000000000001E-2</v>
      </c>
      <c r="BR342" s="95">
        <f>求节点(节奏总纲!$E$4:$E$163,AJ$7:AJ$166,$BD342)</f>
        <v>2.5000000000000001E-2</v>
      </c>
      <c r="BS342" s="95">
        <f>求节点(节奏总纲!$E$4:$E$163,AM$7:AM$166,$BD342)</f>
        <v>7381.689760229141</v>
      </c>
      <c r="BT342" s="95">
        <f>求节点(节奏总纲!$E$4:$E$163,AN$7:AN$166,$BD342)</f>
        <v>2.5774964622685501</v>
      </c>
      <c r="BU342" s="95">
        <f>求节点(节奏总纲!$E$4:$E$163,AO$7:AO$166,$BD342)</f>
        <v>57263293890.328934</v>
      </c>
    </row>
    <row r="343" spans="56:73" x14ac:dyDescent="0.15">
      <c r="BD343" s="14">
        <v>337</v>
      </c>
      <c r="BE343" s="95">
        <f>求节点(节奏总纲!$E$4:$E$163,M$7:M$166,$BD343)</f>
        <v>308.82498104725209</v>
      </c>
      <c r="BF343" s="95">
        <f>求节点(节奏总纲!$E$4:$E$163,N$7:N$166,$BD343)</f>
        <v>19022.67126580418</v>
      </c>
      <c r="BG343" s="95">
        <f>求节点(节奏总纲!$E$4:$E$163,O$7:O$166,$BD343)</f>
        <v>19022.67126580418</v>
      </c>
      <c r="BH343" s="95">
        <f>求节点(节奏总纲!$E$4:$E$163,P$7:P$166,$BD343)</f>
        <v>2.5000000000000001E-2</v>
      </c>
      <c r="BI343" s="95">
        <f>求节点(节奏总纲!$E$4:$E$163,Q$7:Q$166,$BD343)</f>
        <v>2.5000000000000001E-2</v>
      </c>
      <c r="BJ343" s="95">
        <f>求节点(节奏总纲!$E$4:$E$163,T$7:T$166,$BD343)</f>
        <v>1.8239279120618739</v>
      </c>
      <c r="BK343" s="95">
        <f>求节点(节奏总纲!$E$4:$E$163,U$7:U$166,$BD343)</f>
        <v>30540097049.081612</v>
      </c>
      <c r="BM343" s="14">
        <v>337</v>
      </c>
      <c r="BN343" s="95">
        <f>求节点(节奏总纲!$E$4:$E$163,AF$7:AF$166,$BD343)</f>
        <v>308.82498104725209</v>
      </c>
      <c r="BO343" s="95">
        <f>求节点(节奏总纲!$E$4:$E$163,AG$7:AG$166,$BD343)</f>
        <v>985.95221679021756</v>
      </c>
      <c r="BP343" s="95">
        <f>求节点(节奏总纲!$E$4:$E$163,AH$7:AH$166,$BD343)</f>
        <v>985.95221679021756</v>
      </c>
      <c r="BQ343" s="95">
        <f>求节点(节奏总纲!$E$4:$E$163,AI$7:AI$166,$BD343)</f>
        <v>2.5000000000000001E-2</v>
      </c>
      <c r="BR343" s="95">
        <f>求节点(节奏总纲!$E$4:$E$163,AJ$7:AJ$166,$BD343)</f>
        <v>2.5000000000000001E-2</v>
      </c>
      <c r="BS343" s="95">
        <f>求节点(节奏总纲!$E$4:$E$163,AM$7:AM$166,$BD343)</f>
        <v>7384.4989582682147</v>
      </c>
      <c r="BT343" s="95">
        <f>求节点(节奏总纲!$E$4:$E$163,AN$7:AN$166,$BD343)</f>
        <v>2.5798207051204076</v>
      </c>
      <c r="BU343" s="95">
        <f>求节点(节奏总纲!$E$4:$E$163,AO$7:AO$166,$BD343)</f>
        <v>57534799094.128311</v>
      </c>
    </row>
    <row r="344" spans="56:73" x14ac:dyDescent="0.15">
      <c r="BD344" s="14">
        <v>338</v>
      </c>
      <c r="BE344" s="95">
        <f>求节点(节奏总纲!$E$4:$E$163,M$7:M$166,$BD344)</f>
        <v>309.10870885517903</v>
      </c>
      <c r="BF344" s="95">
        <f>求节点(节奏总纲!$E$4:$E$163,N$7:N$166,$BD344)</f>
        <v>19032.835711101525</v>
      </c>
      <c r="BG344" s="95">
        <f>求节点(节奏总纲!$E$4:$E$163,O$7:O$166,$BD344)</f>
        <v>19032.835711101525</v>
      </c>
      <c r="BH344" s="95">
        <f>求节点(节奏总纲!$E$4:$E$163,P$7:P$166,$BD344)</f>
        <v>2.5000000000000001E-2</v>
      </c>
      <c r="BI344" s="95">
        <f>求节点(节奏总纲!$E$4:$E$163,Q$7:Q$166,$BD344)</f>
        <v>2.5000000000000001E-2</v>
      </c>
      <c r="BJ344" s="95">
        <f>求节点(节奏总纲!$E$4:$E$163,T$7:T$166,$BD344)</f>
        <v>1.8252366171390493</v>
      </c>
      <c r="BK344" s="95">
        <f>求节点(节奏总纲!$E$4:$E$163,U$7:U$166,$BD344)</f>
        <v>30636343708.205093</v>
      </c>
      <c r="BM344" s="14">
        <v>338</v>
      </c>
      <c r="BN344" s="95">
        <f>求节点(节奏总纲!$E$4:$E$163,AF$7:AF$166,$BD344)</f>
        <v>309.10870885517903</v>
      </c>
      <c r="BO344" s="95">
        <f>求节点(节奏总纲!$E$4:$E$163,AG$7:AG$166,$BD344)</f>
        <v>986.64734946766407</v>
      </c>
      <c r="BP344" s="95">
        <f>求节点(节奏总纲!$E$4:$E$163,AH$7:AH$166,$BD344)</f>
        <v>986.64734946766407</v>
      </c>
      <c r="BQ344" s="95">
        <f>求节点(节奏总纲!$E$4:$E$163,AI$7:AI$166,$BD344)</f>
        <v>2.5000000000000001E-2</v>
      </c>
      <c r="BR344" s="95">
        <f>求节点(节奏总纲!$E$4:$E$163,AJ$7:AJ$166,$BD344)</f>
        <v>2.5000000000000001E-2</v>
      </c>
      <c r="BS344" s="95">
        <f>求节点(节奏总纲!$E$4:$E$163,AM$7:AM$166,$BD344)</f>
        <v>7387.3081563072874</v>
      </c>
      <c r="BT344" s="95">
        <f>求节点(节奏总纲!$E$4:$E$163,AN$7:AN$166,$BD344)</f>
        <v>2.5821449479722647</v>
      </c>
      <c r="BU344" s="95">
        <f>求节点(节奏总纲!$E$4:$E$163,AO$7:AO$166,$BD344)</f>
        <v>57806304297.927689</v>
      </c>
    </row>
    <row r="345" spans="56:73" x14ac:dyDescent="0.15">
      <c r="BD345" s="14">
        <v>339</v>
      </c>
      <c r="BE345" s="95">
        <f>求节点(节奏总纲!$E$4:$E$163,M$7:M$166,$BD345)</f>
        <v>309.39243666310597</v>
      </c>
      <c r="BF345" s="95">
        <f>求节点(节奏总纲!$E$4:$E$163,N$7:N$166,$BD345)</f>
        <v>19043.000156398874</v>
      </c>
      <c r="BG345" s="95">
        <f>求节点(节奏总纲!$E$4:$E$163,O$7:O$166,$BD345)</f>
        <v>19043.000156398874</v>
      </c>
      <c r="BH345" s="95">
        <f>求节点(节奏总纲!$E$4:$E$163,P$7:P$166,$BD345)</f>
        <v>2.5000000000000001E-2</v>
      </c>
      <c r="BI345" s="95">
        <f>求节点(节奏总纲!$E$4:$E$163,Q$7:Q$166,$BD345)</f>
        <v>2.5000000000000001E-2</v>
      </c>
      <c r="BJ345" s="95">
        <f>求节点(节奏总纲!$E$4:$E$163,T$7:T$166,$BD345)</f>
        <v>1.8265453222162249</v>
      </c>
      <c r="BK345" s="95">
        <f>求节点(节奏总纲!$E$4:$E$163,U$7:U$166,$BD345)</f>
        <v>30732590367.328575</v>
      </c>
      <c r="BM345" s="14">
        <v>339</v>
      </c>
      <c r="BN345" s="95">
        <f>求节点(节奏总纲!$E$4:$E$163,AF$7:AF$166,$BD345)</f>
        <v>309.39243666310597</v>
      </c>
      <c r="BO345" s="95">
        <f>求节点(节奏总纲!$E$4:$E$163,AG$7:AG$166,$BD345)</f>
        <v>987.34248214511069</v>
      </c>
      <c r="BP345" s="95">
        <f>求节点(节奏总纲!$E$4:$E$163,AH$7:AH$166,$BD345)</f>
        <v>987.34248214511069</v>
      </c>
      <c r="BQ345" s="95">
        <f>求节点(节奏总纲!$E$4:$E$163,AI$7:AI$166,$BD345)</f>
        <v>2.5000000000000001E-2</v>
      </c>
      <c r="BR345" s="95">
        <f>求节点(节奏总纲!$E$4:$E$163,AJ$7:AJ$166,$BD345)</f>
        <v>2.5000000000000001E-2</v>
      </c>
      <c r="BS345" s="95">
        <f>求节点(节奏总纲!$E$4:$E$163,AM$7:AM$166,$BD345)</f>
        <v>7390.1173543463601</v>
      </c>
      <c r="BT345" s="95">
        <f>求节点(节奏总纲!$E$4:$E$163,AN$7:AN$166,$BD345)</f>
        <v>2.5844691908241217</v>
      </c>
      <c r="BU345" s="95">
        <f>求节点(节奏总纲!$E$4:$E$163,AO$7:AO$166,$BD345)</f>
        <v>58077809501.727074</v>
      </c>
    </row>
    <row r="346" spans="56:73" x14ac:dyDescent="0.15">
      <c r="BD346" s="14">
        <v>340</v>
      </c>
      <c r="BE346" s="95">
        <f>求节点(节奏总纲!$E$4:$E$163,M$7:M$166,$BD346)</f>
        <v>309.67616447103291</v>
      </c>
      <c r="BF346" s="95">
        <f>求节点(节奏总纲!$E$4:$E$163,N$7:N$166,$BD346)</f>
        <v>19053.164601696219</v>
      </c>
      <c r="BG346" s="95">
        <f>求节点(节奏总纲!$E$4:$E$163,O$7:O$166,$BD346)</f>
        <v>19053.164601696219</v>
      </c>
      <c r="BH346" s="95">
        <f>求节点(节奏总纲!$E$4:$E$163,P$7:P$166,$BD346)</f>
        <v>2.5000000000000001E-2</v>
      </c>
      <c r="BI346" s="95">
        <f>求节点(节奏总纲!$E$4:$E$163,Q$7:Q$166,$BD346)</f>
        <v>2.5000000000000001E-2</v>
      </c>
      <c r="BJ346" s="95">
        <f>求节点(节奏总纲!$E$4:$E$163,T$7:T$166,$BD346)</f>
        <v>1.8278540272934003</v>
      </c>
      <c r="BK346" s="95">
        <f>求节点(节奏总纲!$E$4:$E$163,U$7:U$166,$BD346)</f>
        <v>30828837026.452057</v>
      </c>
      <c r="BM346" s="14">
        <v>340</v>
      </c>
      <c r="BN346" s="95">
        <f>求节点(节奏总纲!$E$4:$E$163,AF$7:AF$166,$BD346)</f>
        <v>309.67616447103291</v>
      </c>
      <c r="BO346" s="95">
        <f>求节点(节奏总纲!$E$4:$E$163,AG$7:AG$166,$BD346)</f>
        <v>988.03761482255732</v>
      </c>
      <c r="BP346" s="95">
        <f>求节点(节奏总纲!$E$4:$E$163,AH$7:AH$166,$BD346)</f>
        <v>988.03761482255732</v>
      </c>
      <c r="BQ346" s="95">
        <f>求节点(节奏总纲!$E$4:$E$163,AI$7:AI$166,$BD346)</f>
        <v>2.5000000000000001E-2</v>
      </c>
      <c r="BR346" s="95">
        <f>求节点(节奏总纲!$E$4:$E$163,AJ$7:AJ$166,$BD346)</f>
        <v>2.5000000000000001E-2</v>
      </c>
      <c r="BS346" s="95">
        <f>求节点(节奏总纲!$E$4:$E$163,AM$7:AM$166,$BD346)</f>
        <v>7392.9265523854328</v>
      </c>
      <c r="BT346" s="95">
        <f>求节点(节奏总纲!$E$4:$E$163,AN$7:AN$166,$BD346)</f>
        <v>2.5867934336759788</v>
      </c>
      <c r="BU346" s="95">
        <f>求节点(节奏总纲!$E$4:$E$163,AO$7:AO$166,$BD346)</f>
        <v>58349314705.526451</v>
      </c>
    </row>
    <row r="347" spans="56:73" x14ac:dyDescent="0.15">
      <c r="BD347" s="14">
        <v>341</v>
      </c>
      <c r="BE347" s="95">
        <f>求节点(节奏总纲!$E$4:$E$163,M$7:M$166,$BD347)</f>
        <v>309.95989227895984</v>
      </c>
      <c r="BF347" s="95">
        <f>求节点(节奏总纲!$E$4:$E$163,N$7:N$166,$BD347)</f>
        <v>19063.329046993567</v>
      </c>
      <c r="BG347" s="95">
        <f>求节点(节奏总纲!$E$4:$E$163,O$7:O$166,$BD347)</f>
        <v>19063.329046993567</v>
      </c>
      <c r="BH347" s="95">
        <f>求节点(节奏总纲!$E$4:$E$163,P$7:P$166,$BD347)</f>
        <v>2.5000000000000001E-2</v>
      </c>
      <c r="BI347" s="95">
        <f>求节点(节奏总纲!$E$4:$E$163,Q$7:Q$166,$BD347)</f>
        <v>2.5000000000000001E-2</v>
      </c>
      <c r="BJ347" s="95">
        <f>求节点(节奏总纲!$E$4:$E$163,T$7:T$166,$BD347)</f>
        <v>1.8291627323705759</v>
      </c>
      <c r="BK347" s="95">
        <f>求节点(节奏总纲!$E$4:$E$163,U$7:U$166,$BD347)</f>
        <v>30925083685.575539</v>
      </c>
      <c r="BM347" s="14">
        <v>341</v>
      </c>
      <c r="BN347" s="95">
        <f>求节点(节奏总纲!$E$4:$E$163,AF$7:AF$166,$BD347)</f>
        <v>309.95989227895984</v>
      </c>
      <c r="BO347" s="95">
        <f>求节点(节奏总纲!$E$4:$E$163,AG$7:AG$166,$BD347)</f>
        <v>988.73274750000382</v>
      </c>
      <c r="BP347" s="95">
        <f>求节点(节奏总纲!$E$4:$E$163,AH$7:AH$166,$BD347)</f>
        <v>988.73274750000382</v>
      </c>
      <c r="BQ347" s="95">
        <f>求节点(节奏总纲!$E$4:$E$163,AI$7:AI$166,$BD347)</f>
        <v>2.5000000000000001E-2</v>
      </c>
      <c r="BR347" s="95">
        <f>求节点(节奏总纲!$E$4:$E$163,AJ$7:AJ$166,$BD347)</f>
        <v>2.5000000000000001E-2</v>
      </c>
      <c r="BS347" s="95">
        <f>求节点(节奏总纲!$E$4:$E$163,AM$7:AM$166,$BD347)</f>
        <v>7395.7357504245056</v>
      </c>
      <c r="BT347" s="95">
        <f>求节点(节奏总纲!$E$4:$E$163,AN$7:AN$166,$BD347)</f>
        <v>2.5891176765278363</v>
      </c>
      <c r="BU347" s="95">
        <f>求节点(节奏总纲!$E$4:$E$163,AO$7:AO$166,$BD347)</f>
        <v>58620819909.325829</v>
      </c>
    </row>
    <row r="348" spans="56:73" x14ac:dyDescent="0.15">
      <c r="BD348" s="14">
        <v>342</v>
      </c>
      <c r="BE348" s="95">
        <f>求节点(节奏总纲!$E$4:$E$163,M$7:M$166,$BD348)</f>
        <v>310.24362008688678</v>
      </c>
      <c r="BF348" s="95">
        <f>求节点(节奏总纲!$E$4:$E$163,N$7:N$166,$BD348)</f>
        <v>19073.493492290916</v>
      </c>
      <c r="BG348" s="95">
        <f>求节点(节奏总纲!$E$4:$E$163,O$7:O$166,$BD348)</f>
        <v>19073.493492290916</v>
      </c>
      <c r="BH348" s="95">
        <f>求节点(节奏总纲!$E$4:$E$163,P$7:P$166,$BD348)</f>
        <v>2.5000000000000001E-2</v>
      </c>
      <c r="BI348" s="95">
        <f>求节点(节奏总纲!$E$4:$E$163,Q$7:Q$166,$BD348)</f>
        <v>2.5000000000000001E-2</v>
      </c>
      <c r="BJ348" s="95">
        <f>求节点(节奏总纲!$E$4:$E$163,T$7:T$166,$BD348)</f>
        <v>1.8304714374477513</v>
      </c>
      <c r="BK348" s="95">
        <f>求节点(节奏总纲!$E$4:$E$163,U$7:U$166,$BD348)</f>
        <v>31021330344.69902</v>
      </c>
      <c r="BM348" s="14">
        <v>342</v>
      </c>
      <c r="BN348" s="95">
        <f>求节点(节奏总纲!$E$4:$E$163,AF$7:AF$166,$BD348)</f>
        <v>310.24362008688678</v>
      </c>
      <c r="BO348" s="95">
        <f>求节点(节奏总纲!$E$4:$E$163,AG$7:AG$166,$BD348)</f>
        <v>989.42788017745045</v>
      </c>
      <c r="BP348" s="95">
        <f>求节点(节奏总纲!$E$4:$E$163,AH$7:AH$166,$BD348)</f>
        <v>989.42788017745045</v>
      </c>
      <c r="BQ348" s="95">
        <f>求节点(节奏总纲!$E$4:$E$163,AI$7:AI$166,$BD348)</f>
        <v>2.5000000000000001E-2</v>
      </c>
      <c r="BR348" s="95">
        <f>求节点(节奏总纲!$E$4:$E$163,AJ$7:AJ$166,$BD348)</f>
        <v>2.5000000000000001E-2</v>
      </c>
      <c r="BS348" s="95">
        <f>求节点(节奏总纲!$E$4:$E$163,AM$7:AM$166,$BD348)</f>
        <v>7398.5449484635792</v>
      </c>
      <c r="BT348" s="95">
        <f>求节点(节奏总纲!$E$4:$E$163,AN$7:AN$166,$BD348)</f>
        <v>2.5914419193796934</v>
      </c>
      <c r="BU348" s="95">
        <f>求节点(节奏总纲!$E$4:$E$163,AO$7:AO$166,$BD348)</f>
        <v>58892325113.125206</v>
      </c>
    </row>
    <row r="349" spans="56:73" x14ac:dyDescent="0.15">
      <c r="BD349" s="14">
        <v>343</v>
      </c>
      <c r="BE349" s="95">
        <f>求节点(节奏总纲!$E$4:$E$163,M$7:M$166,$BD349)</f>
        <v>310.52734789481372</v>
      </c>
      <c r="BF349" s="95">
        <f>求节点(节奏总纲!$E$4:$E$163,N$7:N$166,$BD349)</f>
        <v>19083.657937588261</v>
      </c>
      <c r="BG349" s="95">
        <f>求节点(节奏总纲!$E$4:$E$163,O$7:O$166,$BD349)</f>
        <v>19083.657937588261</v>
      </c>
      <c r="BH349" s="95">
        <f>求节点(节奏总纲!$E$4:$E$163,P$7:P$166,$BD349)</f>
        <v>2.5000000000000001E-2</v>
      </c>
      <c r="BI349" s="95">
        <f>求节点(节奏总纲!$E$4:$E$163,Q$7:Q$166,$BD349)</f>
        <v>2.5000000000000001E-2</v>
      </c>
      <c r="BJ349" s="95">
        <f>求节点(节奏总纲!$E$4:$E$163,T$7:T$166,$BD349)</f>
        <v>1.8317801425249269</v>
      </c>
      <c r="BK349" s="95">
        <f>求节点(节奏总纲!$E$4:$E$163,U$7:U$166,$BD349)</f>
        <v>31117577003.822502</v>
      </c>
      <c r="BM349" s="14">
        <v>343</v>
      </c>
      <c r="BN349" s="95">
        <f>求节点(节奏总纲!$E$4:$E$163,AF$7:AF$166,$BD349)</f>
        <v>310.52734789481372</v>
      </c>
      <c r="BO349" s="95">
        <f>求节点(节奏总纲!$E$4:$E$163,AG$7:AG$166,$BD349)</f>
        <v>990.12301285489707</v>
      </c>
      <c r="BP349" s="95">
        <f>求节点(节奏总纲!$E$4:$E$163,AH$7:AH$166,$BD349)</f>
        <v>990.12301285489707</v>
      </c>
      <c r="BQ349" s="95">
        <f>求节点(节奏总纲!$E$4:$E$163,AI$7:AI$166,$BD349)</f>
        <v>2.5000000000000001E-2</v>
      </c>
      <c r="BR349" s="95">
        <f>求节点(节奏总纲!$E$4:$E$163,AJ$7:AJ$166,$BD349)</f>
        <v>2.5000000000000001E-2</v>
      </c>
      <c r="BS349" s="95">
        <f>求节点(节奏总纲!$E$4:$E$163,AM$7:AM$166,$BD349)</f>
        <v>7401.3541465026519</v>
      </c>
      <c r="BT349" s="95">
        <f>求节点(节奏总纲!$E$4:$E$163,AN$7:AN$166,$BD349)</f>
        <v>2.5937661622315504</v>
      </c>
      <c r="BU349" s="95">
        <f>求节点(节奏总纲!$E$4:$E$163,AO$7:AO$166,$BD349)</f>
        <v>59163830316.924583</v>
      </c>
    </row>
    <row r="350" spans="56:73" x14ac:dyDescent="0.15">
      <c r="BD350" s="14">
        <v>344</v>
      </c>
      <c r="BE350" s="95">
        <f>求节点(节奏总纲!$E$4:$E$163,M$7:M$166,$BD350)</f>
        <v>310.81107570274065</v>
      </c>
      <c r="BF350" s="95">
        <f>求节点(节奏总纲!$E$4:$E$163,N$7:N$166,$BD350)</f>
        <v>19093.82238288561</v>
      </c>
      <c r="BG350" s="95">
        <f>求节点(节奏总纲!$E$4:$E$163,O$7:O$166,$BD350)</f>
        <v>19093.82238288561</v>
      </c>
      <c r="BH350" s="95">
        <f>求节点(节奏总纲!$E$4:$E$163,P$7:P$166,$BD350)</f>
        <v>2.5000000000000001E-2</v>
      </c>
      <c r="BI350" s="95">
        <f>求节点(节奏总纲!$E$4:$E$163,Q$7:Q$166,$BD350)</f>
        <v>2.5000000000000001E-2</v>
      </c>
      <c r="BJ350" s="95">
        <f>求节点(节奏总纲!$E$4:$E$163,T$7:T$166,$BD350)</f>
        <v>1.8330888476021023</v>
      </c>
      <c r="BK350" s="95">
        <f>求节点(节奏总纲!$E$4:$E$163,U$7:U$166,$BD350)</f>
        <v>31213823662.945984</v>
      </c>
      <c r="BM350" s="14">
        <v>344</v>
      </c>
      <c r="BN350" s="95">
        <f>求节点(节奏总纲!$E$4:$E$163,AF$7:AF$166,$BD350)</f>
        <v>310.81107570274065</v>
      </c>
      <c r="BO350" s="95">
        <f>求节点(节奏总纲!$E$4:$E$163,AG$7:AG$166,$BD350)</f>
        <v>990.81814553234358</v>
      </c>
      <c r="BP350" s="95">
        <f>求节点(节奏总纲!$E$4:$E$163,AH$7:AH$166,$BD350)</f>
        <v>990.81814553234358</v>
      </c>
      <c r="BQ350" s="95">
        <f>求节点(节奏总纲!$E$4:$E$163,AI$7:AI$166,$BD350)</f>
        <v>2.5000000000000001E-2</v>
      </c>
      <c r="BR350" s="95">
        <f>求节点(节奏总纲!$E$4:$E$163,AJ$7:AJ$166,$BD350)</f>
        <v>2.5000000000000001E-2</v>
      </c>
      <c r="BS350" s="95">
        <f>求节点(节奏总纲!$E$4:$E$163,AM$7:AM$166,$BD350)</f>
        <v>7404.1633445417247</v>
      </c>
      <c r="BT350" s="95">
        <f>求节点(节奏总纲!$E$4:$E$163,AN$7:AN$166,$BD350)</f>
        <v>2.5960904050834079</v>
      </c>
      <c r="BU350" s="95">
        <f>求节点(节奏总纲!$E$4:$E$163,AO$7:AO$166,$BD350)</f>
        <v>59435335520.723969</v>
      </c>
    </row>
    <row r="351" spans="56:73" x14ac:dyDescent="0.15">
      <c r="BD351" s="14">
        <v>345</v>
      </c>
      <c r="BE351" s="95">
        <f>求节点(节奏总纲!$E$4:$E$163,M$7:M$166,$BD351)</f>
        <v>311.09480351066765</v>
      </c>
      <c r="BF351" s="95">
        <f>求节点(节奏总纲!$E$4:$E$163,N$7:N$166,$BD351)</f>
        <v>19103.986828182955</v>
      </c>
      <c r="BG351" s="95">
        <f>求节点(节奏总纲!$E$4:$E$163,O$7:O$166,$BD351)</f>
        <v>19103.986828182955</v>
      </c>
      <c r="BH351" s="95">
        <f>求节点(节奏总纲!$E$4:$E$163,P$7:P$166,$BD351)</f>
        <v>2.5000000000000001E-2</v>
      </c>
      <c r="BI351" s="95">
        <f>求节点(节奏总纲!$E$4:$E$163,Q$7:Q$166,$BD351)</f>
        <v>2.5000000000000001E-2</v>
      </c>
      <c r="BJ351" s="95">
        <f>求节点(节奏总纲!$E$4:$E$163,T$7:T$166,$BD351)</f>
        <v>1.834397552679278</v>
      </c>
      <c r="BK351" s="95">
        <f>求节点(节奏总纲!$E$4:$E$163,U$7:U$166,$BD351)</f>
        <v>31310070322.069466</v>
      </c>
      <c r="BM351" s="14">
        <v>345</v>
      </c>
      <c r="BN351" s="95">
        <f>求节点(节奏总纲!$E$4:$E$163,AF$7:AF$166,$BD351)</f>
        <v>311.09480351066765</v>
      </c>
      <c r="BO351" s="95">
        <f>求节点(节奏总纲!$E$4:$E$163,AG$7:AG$166,$BD351)</f>
        <v>991.5132782097902</v>
      </c>
      <c r="BP351" s="95">
        <f>求节点(节奏总纲!$E$4:$E$163,AH$7:AH$166,$BD351)</f>
        <v>991.5132782097902</v>
      </c>
      <c r="BQ351" s="95">
        <f>求节点(节奏总纲!$E$4:$E$163,AI$7:AI$166,$BD351)</f>
        <v>2.5000000000000001E-2</v>
      </c>
      <c r="BR351" s="95">
        <f>求节点(节奏总纲!$E$4:$E$163,AJ$7:AJ$166,$BD351)</f>
        <v>2.5000000000000001E-2</v>
      </c>
      <c r="BS351" s="95">
        <f>求节点(节奏总纲!$E$4:$E$163,AM$7:AM$166,$BD351)</f>
        <v>7406.9725425807974</v>
      </c>
      <c r="BT351" s="95">
        <f>求节点(节奏总纲!$E$4:$E$163,AN$7:AN$166,$BD351)</f>
        <v>2.598414647935265</v>
      </c>
      <c r="BU351" s="95">
        <f>求节点(节奏总纲!$E$4:$E$163,AO$7:AO$166,$BD351)</f>
        <v>59706840724.523346</v>
      </c>
    </row>
    <row r="352" spans="56:73" x14ac:dyDescent="0.15">
      <c r="BD352" s="14">
        <v>346</v>
      </c>
      <c r="BE352" s="95">
        <f>求节点(节奏总纲!$E$4:$E$163,M$7:M$166,$BD352)</f>
        <v>311.37853131859458</v>
      </c>
      <c r="BF352" s="95">
        <f>求节点(节奏总纲!$E$4:$E$163,N$7:N$166,$BD352)</f>
        <v>19114.151273480304</v>
      </c>
      <c r="BG352" s="95">
        <f>求节点(节奏总纲!$E$4:$E$163,O$7:O$166,$BD352)</f>
        <v>19114.151273480304</v>
      </c>
      <c r="BH352" s="95">
        <f>求节点(节奏总纲!$E$4:$E$163,P$7:P$166,$BD352)</f>
        <v>2.5000000000000001E-2</v>
      </c>
      <c r="BI352" s="95">
        <f>求节点(节奏总纲!$E$4:$E$163,Q$7:Q$166,$BD352)</f>
        <v>2.5000000000000001E-2</v>
      </c>
      <c r="BJ352" s="95">
        <f>求节点(节奏总纲!$E$4:$E$163,T$7:T$166,$BD352)</f>
        <v>1.8357062577564534</v>
      </c>
      <c r="BK352" s="95">
        <f>求节点(节奏总纲!$E$4:$E$163,U$7:U$166,$BD352)</f>
        <v>31406316981.192947</v>
      </c>
      <c r="BM352" s="14">
        <v>346</v>
      </c>
      <c r="BN352" s="95">
        <f>求节点(节奏总纲!$E$4:$E$163,AF$7:AF$166,$BD352)</f>
        <v>311.37853131859458</v>
      </c>
      <c r="BO352" s="95">
        <f>求节点(节奏总纲!$E$4:$E$163,AG$7:AG$166,$BD352)</f>
        <v>992.20841088723682</v>
      </c>
      <c r="BP352" s="95">
        <f>求节点(节奏总纲!$E$4:$E$163,AH$7:AH$166,$BD352)</f>
        <v>992.20841088723682</v>
      </c>
      <c r="BQ352" s="95">
        <f>求节点(节奏总纲!$E$4:$E$163,AI$7:AI$166,$BD352)</f>
        <v>2.5000000000000001E-2</v>
      </c>
      <c r="BR352" s="95">
        <f>求节点(节奏总纲!$E$4:$E$163,AJ$7:AJ$166,$BD352)</f>
        <v>2.5000000000000001E-2</v>
      </c>
      <c r="BS352" s="95">
        <f>求节点(节奏总纲!$E$4:$E$163,AM$7:AM$166,$BD352)</f>
        <v>7409.781740619871</v>
      </c>
      <c r="BT352" s="95">
        <f>求节点(节奏总纲!$E$4:$E$163,AN$7:AN$166,$BD352)</f>
        <v>2.6007388907871221</v>
      </c>
      <c r="BU352" s="95">
        <f>求节点(节奏总纲!$E$4:$E$163,AO$7:AO$166,$BD352)</f>
        <v>59978345928.322723</v>
      </c>
    </row>
    <row r="353" spans="56:73" x14ac:dyDescent="0.15">
      <c r="BD353" s="14">
        <v>347</v>
      </c>
      <c r="BE353" s="95">
        <f>求节点(节奏总纲!$E$4:$E$163,M$7:M$166,$BD353)</f>
        <v>311.66225912652152</v>
      </c>
      <c r="BF353" s="95">
        <f>求节点(节奏总纲!$E$4:$E$163,N$7:N$166,$BD353)</f>
        <v>19124.315718777649</v>
      </c>
      <c r="BG353" s="95">
        <f>求节点(节奏总纲!$E$4:$E$163,O$7:O$166,$BD353)</f>
        <v>19124.315718777649</v>
      </c>
      <c r="BH353" s="95">
        <f>求节点(节奏总纲!$E$4:$E$163,P$7:P$166,$BD353)</f>
        <v>2.5000000000000001E-2</v>
      </c>
      <c r="BI353" s="95">
        <f>求节点(节奏总纲!$E$4:$E$163,Q$7:Q$166,$BD353)</f>
        <v>2.5000000000000001E-2</v>
      </c>
      <c r="BJ353" s="95">
        <f>求节点(节奏总纲!$E$4:$E$163,T$7:T$166,$BD353)</f>
        <v>1.837014962833629</v>
      </c>
      <c r="BK353" s="95">
        <f>求节点(节奏总纲!$E$4:$E$163,U$7:U$166,$BD353)</f>
        <v>31502563640.316429</v>
      </c>
      <c r="BM353" s="14">
        <v>347</v>
      </c>
      <c r="BN353" s="95">
        <f>求节点(节奏总纲!$E$4:$E$163,AF$7:AF$166,$BD353)</f>
        <v>311.66225912652152</v>
      </c>
      <c r="BO353" s="95">
        <f>求节点(节奏总纲!$E$4:$E$163,AG$7:AG$166,$BD353)</f>
        <v>992.90354356468333</v>
      </c>
      <c r="BP353" s="95">
        <f>求节点(节奏总纲!$E$4:$E$163,AH$7:AH$166,$BD353)</f>
        <v>992.90354356468333</v>
      </c>
      <c r="BQ353" s="95">
        <f>求节点(节奏总纲!$E$4:$E$163,AI$7:AI$166,$BD353)</f>
        <v>2.5000000000000001E-2</v>
      </c>
      <c r="BR353" s="95">
        <f>求节点(节奏总纲!$E$4:$E$163,AJ$7:AJ$166,$BD353)</f>
        <v>2.5000000000000001E-2</v>
      </c>
      <c r="BS353" s="95">
        <f>求节点(节奏总纲!$E$4:$E$163,AM$7:AM$166,$BD353)</f>
        <v>7412.5909386589437</v>
      </c>
      <c r="BT353" s="95">
        <f>求节点(节奏总纲!$E$4:$E$163,AN$7:AN$166,$BD353)</f>
        <v>2.6030631336389791</v>
      </c>
      <c r="BU353" s="95">
        <f>求节点(节奏总纲!$E$4:$E$163,AO$7:AO$166,$BD353)</f>
        <v>60249851132.122101</v>
      </c>
    </row>
    <row r="354" spans="56:73" x14ac:dyDescent="0.15">
      <c r="BD354" s="14">
        <v>348</v>
      </c>
      <c r="BE354" s="95">
        <f>求节点(节奏总纲!$E$4:$E$163,M$7:M$166,$BD354)</f>
        <v>311.94598693444846</v>
      </c>
      <c r="BF354" s="95">
        <f>求节点(节奏总纲!$E$4:$E$163,N$7:N$166,$BD354)</f>
        <v>19134.480164074997</v>
      </c>
      <c r="BG354" s="95">
        <f>求节点(节奏总纲!$E$4:$E$163,O$7:O$166,$BD354)</f>
        <v>19134.480164074997</v>
      </c>
      <c r="BH354" s="95">
        <f>求节点(节奏总纲!$E$4:$E$163,P$7:P$166,$BD354)</f>
        <v>2.5000000000000001E-2</v>
      </c>
      <c r="BI354" s="95">
        <f>求节点(节奏总纲!$E$4:$E$163,Q$7:Q$166,$BD354)</f>
        <v>2.5000000000000001E-2</v>
      </c>
      <c r="BJ354" s="95">
        <f>求节点(节奏总纲!$E$4:$E$163,T$7:T$166,$BD354)</f>
        <v>1.8383236679108044</v>
      </c>
      <c r="BK354" s="95">
        <f>求节点(节奏总纲!$E$4:$E$163,U$7:U$166,$BD354)</f>
        <v>31598810299.439911</v>
      </c>
      <c r="BM354" s="14">
        <v>348</v>
      </c>
      <c r="BN354" s="95">
        <f>求节点(节奏总纲!$E$4:$E$163,AF$7:AF$166,$BD354)</f>
        <v>311.94598693444846</v>
      </c>
      <c r="BO354" s="95">
        <f>求节点(节奏总纲!$E$4:$E$163,AG$7:AG$166,$BD354)</f>
        <v>993.59867624212995</v>
      </c>
      <c r="BP354" s="95">
        <f>求节点(节奏总纲!$E$4:$E$163,AH$7:AH$166,$BD354)</f>
        <v>993.59867624212995</v>
      </c>
      <c r="BQ354" s="95">
        <f>求节点(节奏总纲!$E$4:$E$163,AI$7:AI$166,$BD354)</f>
        <v>2.5000000000000001E-2</v>
      </c>
      <c r="BR354" s="95">
        <f>求节点(节奏总纲!$E$4:$E$163,AJ$7:AJ$166,$BD354)</f>
        <v>2.5000000000000001E-2</v>
      </c>
      <c r="BS354" s="95">
        <f>求节点(节奏总纲!$E$4:$E$163,AM$7:AM$166,$BD354)</f>
        <v>7415.4001366980165</v>
      </c>
      <c r="BT354" s="95">
        <f>求节点(节奏总纲!$E$4:$E$163,AN$7:AN$166,$BD354)</f>
        <v>2.6053873764908366</v>
      </c>
      <c r="BU354" s="95">
        <f>求节点(节奏总纲!$E$4:$E$163,AO$7:AO$166,$BD354)</f>
        <v>60521356335.921478</v>
      </c>
    </row>
    <row r="355" spans="56:73" x14ac:dyDescent="0.15">
      <c r="BD355" s="14">
        <v>349</v>
      </c>
      <c r="BE355" s="95">
        <f>求节点(节奏总纲!$E$4:$E$163,M$7:M$166,$BD355)</f>
        <v>312.22971474237539</v>
      </c>
      <c r="BF355" s="95">
        <f>求节点(节奏总纲!$E$4:$E$163,N$7:N$166,$BD355)</f>
        <v>19144.644609372343</v>
      </c>
      <c r="BG355" s="95">
        <f>求节点(节奏总纲!$E$4:$E$163,O$7:O$166,$BD355)</f>
        <v>19144.644609372343</v>
      </c>
      <c r="BH355" s="95">
        <f>求节点(节奏总纲!$E$4:$E$163,P$7:P$166,$BD355)</f>
        <v>2.5000000000000001E-2</v>
      </c>
      <c r="BI355" s="95">
        <f>求节点(节奏总纲!$E$4:$E$163,Q$7:Q$166,$BD355)</f>
        <v>2.5000000000000001E-2</v>
      </c>
      <c r="BJ355" s="95">
        <f>求节点(节奏总纲!$E$4:$E$163,T$7:T$166,$BD355)</f>
        <v>1.83963237298798</v>
      </c>
      <c r="BK355" s="95">
        <f>求节点(节奏总纲!$E$4:$E$163,U$7:U$166,$BD355)</f>
        <v>31695056958.563393</v>
      </c>
      <c r="BM355" s="14">
        <v>349</v>
      </c>
      <c r="BN355" s="95">
        <f>求节点(节奏总纲!$E$4:$E$163,AF$7:AF$166,$BD355)</f>
        <v>312.22971474237539</v>
      </c>
      <c r="BO355" s="95">
        <f>求节点(节奏总纲!$E$4:$E$163,AG$7:AG$166,$BD355)</f>
        <v>994.29380891957658</v>
      </c>
      <c r="BP355" s="95">
        <f>求节点(节奏总纲!$E$4:$E$163,AH$7:AH$166,$BD355)</f>
        <v>994.29380891957658</v>
      </c>
      <c r="BQ355" s="95">
        <f>求节点(节奏总纲!$E$4:$E$163,AI$7:AI$166,$BD355)</f>
        <v>2.5000000000000001E-2</v>
      </c>
      <c r="BR355" s="95">
        <f>求节点(节奏总纲!$E$4:$E$163,AJ$7:AJ$166,$BD355)</f>
        <v>2.5000000000000001E-2</v>
      </c>
      <c r="BS355" s="95">
        <f>求节点(节奏总纲!$E$4:$E$163,AM$7:AM$166,$BD355)</f>
        <v>7418.2093347370892</v>
      </c>
      <c r="BT355" s="95">
        <f>求节点(节奏总纲!$E$4:$E$163,AN$7:AN$166,$BD355)</f>
        <v>2.6077116193426937</v>
      </c>
      <c r="BU355" s="95">
        <f>求节点(节奏总纲!$E$4:$E$163,AO$7:AO$166,$BD355)</f>
        <v>60792861539.720863</v>
      </c>
    </row>
    <row r="356" spans="56:73" x14ac:dyDescent="0.15">
      <c r="BD356" s="14">
        <v>350</v>
      </c>
      <c r="BE356" s="95">
        <f>求节点(节奏总纲!$E$4:$E$163,M$7:M$166,$BD356)</f>
        <v>312.51344255030233</v>
      </c>
      <c r="BF356" s="95">
        <f>求节点(节奏总纲!$E$4:$E$163,N$7:N$166,$BD356)</f>
        <v>19154.809054669691</v>
      </c>
      <c r="BG356" s="95">
        <f>求节点(节奏总纲!$E$4:$E$163,O$7:O$166,$BD356)</f>
        <v>19154.809054669691</v>
      </c>
      <c r="BH356" s="95">
        <f>求节点(节奏总纲!$E$4:$E$163,P$7:P$166,$BD356)</f>
        <v>2.5000000000000001E-2</v>
      </c>
      <c r="BI356" s="95">
        <f>求节点(节奏总纲!$E$4:$E$163,Q$7:Q$166,$BD356)</f>
        <v>2.5000000000000001E-2</v>
      </c>
      <c r="BJ356" s="95">
        <f>求节点(节奏总纲!$E$4:$E$163,T$7:T$166,$BD356)</f>
        <v>1.8409410780651554</v>
      </c>
      <c r="BK356" s="95">
        <f>求节点(节奏总纲!$E$4:$E$163,U$7:U$166,$BD356)</f>
        <v>31791303617.686874</v>
      </c>
      <c r="BM356" s="14">
        <v>350</v>
      </c>
      <c r="BN356" s="95">
        <f>求节点(节奏总纲!$E$4:$E$163,AF$7:AF$166,$BD356)</f>
        <v>312.51344255030233</v>
      </c>
      <c r="BO356" s="95">
        <f>求节点(节奏总纲!$E$4:$E$163,AG$7:AG$166,$BD356)</f>
        <v>994.98894159702309</v>
      </c>
      <c r="BP356" s="95">
        <f>求节点(节奏总纲!$E$4:$E$163,AH$7:AH$166,$BD356)</f>
        <v>994.98894159702309</v>
      </c>
      <c r="BQ356" s="95">
        <f>求节点(节奏总纲!$E$4:$E$163,AI$7:AI$166,$BD356)</f>
        <v>2.5000000000000001E-2</v>
      </c>
      <c r="BR356" s="95">
        <f>求节点(节奏总纲!$E$4:$E$163,AJ$7:AJ$166,$BD356)</f>
        <v>2.5000000000000001E-2</v>
      </c>
      <c r="BS356" s="95">
        <f>求节点(节奏总纲!$E$4:$E$163,AM$7:AM$166,$BD356)</f>
        <v>7421.0185327761628</v>
      </c>
      <c r="BT356" s="95">
        <f>求节点(节奏总纲!$E$4:$E$163,AN$7:AN$166,$BD356)</f>
        <v>2.6100358621945507</v>
      </c>
      <c r="BU356" s="95">
        <f>求节点(节奏总纲!$E$4:$E$163,AO$7:AO$166,$BD356)</f>
        <v>61064366743.520241</v>
      </c>
    </row>
    <row r="357" spans="56:73" x14ac:dyDescent="0.15">
      <c r="BD357" s="14">
        <v>351</v>
      </c>
      <c r="BE357" s="95">
        <f>求节点(节奏总纲!$E$4:$E$163,M$7:M$166,$BD357)</f>
        <v>312.79717035822927</v>
      </c>
      <c r="BF357" s="95">
        <f>求节点(节奏总纲!$E$4:$E$163,N$7:N$166,$BD357)</f>
        <v>19164.973499967036</v>
      </c>
      <c r="BG357" s="95">
        <f>求节点(节奏总纲!$E$4:$E$163,O$7:O$166,$BD357)</f>
        <v>19164.973499967036</v>
      </c>
      <c r="BH357" s="95">
        <f>求节点(节奏总纲!$E$4:$E$163,P$7:P$166,$BD357)</f>
        <v>2.5000000000000001E-2</v>
      </c>
      <c r="BI357" s="95">
        <f>求节点(节奏总纲!$E$4:$E$163,Q$7:Q$166,$BD357)</f>
        <v>2.5000000000000001E-2</v>
      </c>
      <c r="BJ357" s="95">
        <f>求节点(节奏总纲!$E$4:$E$163,T$7:T$166,$BD357)</f>
        <v>1.842249783142331</v>
      </c>
      <c r="BK357" s="95">
        <f>求节点(节奏总纲!$E$4:$E$163,U$7:U$166,$BD357)</f>
        <v>31887550276.810356</v>
      </c>
      <c r="BM357" s="14">
        <v>351</v>
      </c>
      <c r="BN357" s="95">
        <f>求节点(节奏总纲!$E$4:$E$163,AF$7:AF$166,$BD357)</f>
        <v>312.79717035822927</v>
      </c>
      <c r="BO357" s="95">
        <f>求节点(节奏总纲!$E$4:$E$163,AG$7:AG$166,$BD357)</f>
        <v>995.68407427446971</v>
      </c>
      <c r="BP357" s="95">
        <f>求节点(节奏总纲!$E$4:$E$163,AH$7:AH$166,$BD357)</f>
        <v>995.68407427446971</v>
      </c>
      <c r="BQ357" s="95">
        <f>求节点(节奏总纲!$E$4:$E$163,AI$7:AI$166,$BD357)</f>
        <v>2.5000000000000001E-2</v>
      </c>
      <c r="BR357" s="95">
        <f>求节点(节奏总纲!$E$4:$E$163,AJ$7:AJ$166,$BD357)</f>
        <v>2.5000000000000001E-2</v>
      </c>
      <c r="BS357" s="95">
        <f>求节点(节奏总纲!$E$4:$E$163,AM$7:AM$166,$BD357)</f>
        <v>7423.8277308152356</v>
      </c>
      <c r="BT357" s="95">
        <f>求节点(节奏总纲!$E$4:$E$163,AN$7:AN$166,$BD357)</f>
        <v>2.6123601050464078</v>
      </c>
      <c r="BU357" s="95">
        <f>求节点(节奏总纲!$E$4:$E$163,AO$7:AO$166,$BD357)</f>
        <v>61335871947.319618</v>
      </c>
    </row>
    <row r="358" spans="56:73" x14ac:dyDescent="0.15">
      <c r="BD358" s="14">
        <v>352</v>
      </c>
      <c r="BE358" s="95">
        <f>求节点(节奏总纲!$E$4:$E$163,M$7:M$166,$BD358)</f>
        <v>313.0808981661562</v>
      </c>
      <c r="BF358" s="95">
        <f>求节点(节奏总纲!$E$4:$E$163,N$7:N$166,$BD358)</f>
        <v>19175.137945264385</v>
      </c>
      <c r="BG358" s="95">
        <f>求节点(节奏总纲!$E$4:$E$163,O$7:O$166,$BD358)</f>
        <v>19175.137945264385</v>
      </c>
      <c r="BH358" s="95">
        <f>求节点(节奏总纲!$E$4:$E$163,P$7:P$166,$BD358)</f>
        <v>2.5000000000000001E-2</v>
      </c>
      <c r="BI358" s="95">
        <f>求节点(节奏总纲!$E$4:$E$163,Q$7:Q$166,$BD358)</f>
        <v>2.5000000000000001E-2</v>
      </c>
      <c r="BJ358" s="95">
        <f>求节点(节奏总纲!$E$4:$E$163,T$7:T$166,$BD358)</f>
        <v>1.8435584882195064</v>
      </c>
      <c r="BK358" s="95">
        <f>求节点(节奏总纲!$E$4:$E$163,U$7:U$166,$BD358)</f>
        <v>31983796935.933838</v>
      </c>
      <c r="BM358" s="14">
        <v>352</v>
      </c>
      <c r="BN358" s="95">
        <f>求节点(节奏总纲!$E$4:$E$163,AF$7:AF$166,$BD358)</f>
        <v>313.0808981661562</v>
      </c>
      <c r="BO358" s="95">
        <f>求节点(节奏总纲!$E$4:$E$163,AG$7:AG$166,$BD358)</f>
        <v>996.37920695191633</v>
      </c>
      <c r="BP358" s="95">
        <f>求节点(节奏总纲!$E$4:$E$163,AH$7:AH$166,$BD358)</f>
        <v>996.37920695191633</v>
      </c>
      <c r="BQ358" s="95">
        <f>求节点(节奏总纲!$E$4:$E$163,AI$7:AI$166,$BD358)</f>
        <v>2.5000000000000001E-2</v>
      </c>
      <c r="BR358" s="95">
        <f>求节点(节奏总纲!$E$4:$E$163,AJ$7:AJ$166,$BD358)</f>
        <v>2.5000000000000001E-2</v>
      </c>
      <c r="BS358" s="95">
        <f>求节点(节奏总纲!$E$4:$E$163,AM$7:AM$166,$BD358)</f>
        <v>7426.6369288543083</v>
      </c>
      <c r="BT358" s="95">
        <f>求节点(节奏总纲!$E$4:$E$163,AN$7:AN$166,$BD358)</f>
        <v>2.6146843478982653</v>
      </c>
      <c r="BU358" s="95">
        <f>求节点(节奏总纲!$E$4:$E$163,AO$7:AO$166,$BD358)</f>
        <v>61607377151.118996</v>
      </c>
    </row>
    <row r="359" spans="56:73" x14ac:dyDescent="0.15">
      <c r="BD359" s="14">
        <v>353</v>
      </c>
      <c r="BE359" s="95">
        <f>求节点(节奏总纲!$E$4:$E$163,M$7:M$166,$BD359)</f>
        <v>313.36462597408314</v>
      </c>
      <c r="BF359" s="95">
        <f>求节点(节奏总纲!$E$4:$E$163,N$7:N$166,$BD359)</f>
        <v>19185.30239056173</v>
      </c>
      <c r="BG359" s="95">
        <f>求节点(节奏总纲!$E$4:$E$163,O$7:O$166,$BD359)</f>
        <v>19185.30239056173</v>
      </c>
      <c r="BH359" s="95">
        <f>求节点(节奏总纲!$E$4:$E$163,P$7:P$166,$BD359)</f>
        <v>2.5000000000000001E-2</v>
      </c>
      <c r="BI359" s="95">
        <f>求节点(节奏总纲!$E$4:$E$163,Q$7:Q$166,$BD359)</f>
        <v>2.5000000000000001E-2</v>
      </c>
      <c r="BJ359" s="95">
        <f>求节点(节奏总纲!$E$4:$E$163,T$7:T$166,$BD359)</f>
        <v>1.844867193296682</v>
      </c>
      <c r="BK359" s="95">
        <f>求节点(节奏总纲!$E$4:$E$163,U$7:U$166,$BD359)</f>
        <v>32080043595.05732</v>
      </c>
      <c r="BM359" s="14">
        <v>353</v>
      </c>
      <c r="BN359" s="95">
        <f>求节点(节奏总纲!$E$4:$E$163,AF$7:AF$166,$BD359)</f>
        <v>313.36462597408314</v>
      </c>
      <c r="BO359" s="95">
        <f>求节点(节奏总纲!$E$4:$E$163,AG$7:AG$166,$BD359)</f>
        <v>997.07433962936284</v>
      </c>
      <c r="BP359" s="95">
        <f>求节点(节奏总纲!$E$4:$E$163,AH$7:AH$166,$BD359)</f>
        <v>997.07433962936284</v>
      </c>
      <c r="BQ359" s="95">
        <f>求节点(节奏总纲!$E$4:$E$163,AI$7:AI$166,$BD359)</f>
        <v>2.5000000000000001E-2</v>
      </c>
      <c r="BR359" s="95">
        <f>求节点(节奏总纲!$E$4:$E$163,AJ$7:AJ$166,$BD359)</f>
        <v>2.5000000000000001E-2</v>
      </c>
      <c r="BS359" s="95">
        <f>求节点(节奏总纲!$E$4:$E$163,AM$7:AM$166,$BD359)</f>
        <v>7429.446126893381</v>
      </c>
      <c r="BT359" s="95">
        <f>求节点(节奏总纲!$E$4:$E$163,AN$7:AN$166,$BD359)</f>
        <v>2.6170085907501224</v>
      </c>
      <c r="BU359" s="95">
        <f>求节点(节奏总纲!$E$4:$E$163,AO$7:AO$166,$BD359)</f>
        <v>61878882354.918373</v>
      </c>
    </row>
    <row r="360" spans="56:73" x14ac:dyDescent="0.15">
      <c r="BD360" s="14">
        <v>354</v>
      </c>
      <c r="BE360" s="95">
        <f>求节点(节奏总纲!$E$4:$E$163,M$7:M$166,$BD360)</f>
        <v>313.64835378201008</v>
      </c>
      <c r="BF360" s="95">
        <f>求节点(节奏总纲!$E$4:$E$163,N$7:N$166,$BD360)</f>
        <v>19195.466835859079</v>
      </c>
      <c r="BG360" s="95">
        <f>求节点(节奏总纲!$E$4:$E$163,O$7:O$166,$BD360)</f>
        <v>19195.466835859079</v>
      </c>
      <c r="BH360" s="95">
        <f>求节点(节奏总纲!$E$4:$E$163,P$7:P$166,$BD360)</f>
        <v>2.5000000000000001E-2</v>
      </c>
      <c r="BI360" s="95">
        <f>求节点(节奏总纲!$E$4:$E$163,Q$7:Q$166,$BD360)</f>
        <v>2.5000000000000001E-2</v>
      </c>
      <c r="BJ360" s="95">
        <f>求节点(节奏总纲!$E$4:$E$163,T$7:T$166,$BD360)</f>
        <v>1.8461758983738574</v>
      </c>
      <c r="BK360" s="95">
        <f>求节点(节奏总纲!$E$4:$E$163,U$7:U$166,$BD360)</f>
        <v>32176290254.180801</v>
      </c>
      <c r="BM360" s="14">
        <v>354</v>
      </c>
      <c r="BN360" s="95">
        <f>求节点(节奏总纲!$E$4:$E$163,AF$7:AF$166,$BD360)</f>
        <v>313.64835378201008</v>
      </c>
      <c r="BO360" s="95">
        <f>求节点(节奏总纲!$E$4:$E$163,AG$7:AG$166,$BD360)</f>
        <v>997.76947230680946</v>
      </c>
      <c r="BP360" s="95">
        <f>求节点(节奏总纲!$E$4:$E$163,AH$7:AH$166,$BD360)</f>
        <v>997.76947230680946</v>
      </c>
      <c r="BQ360" s="95">
        <f>求节点(节奏总纲!$E$4:$E$163,AI$7:AI$166,$BD360)</f>
        <v>2.5000000000000001E-2</v>
      </c>
      <c r="BR360" s="95">
        <f>求节点(节奏总纲!$E$4:$E$163,AJ$7:AJ$166,$BD360)</f>
        <v>2.5000000000000001E-2</v>
      </c>
      <c r="BS360" s="95">
        <f>求节点(节奏总纲!$E$4:$E$163,AM$7:AM$166,$BD360)</f>
        <v>7432.2553249324537</v>
      </c>
      <c r="BT360" s="95">
        <f>求节点(节奏总纲!$E$4:$E$163,AN$7:AN$166,$BD360)</f>
        <v>2.6193328336019794</v>
      </c>
      <c r="BU360" s="95">
        <f>求节点(节奏总纲!$E$4:$E$163,AO$7:AO$166,$BD360)</f>
        <v>62150387558.717758</v>
      </c>
    </row>
    <row r="361" spans="56:73" x14ac:dyDescent="0.15">
      <c r="BD361" s="14">
        <v>355</v>
      </c>
      <c r="BE361" s="95">
        <f>求节点(节奏总纲!$E$4:$E$163,M$7:M$166,$BD361)</f>
        <v>313.93208158993701</v>
      </c>
      <c r="BF361" s="95">
        <f>求节点(节奏总纲!$E$4:$E$163,N$7:N$166,$BD361)</f>
        <v>19205.631281156428</v>
      </c>
      <c r="BG361" s="95">
        <f>求节点(节奏总纲!$E$4:$E$163,O$7:O$166,$BD361)</f>
        <v>19205.631281156428</v>
      </c>
      <c r="BH361" s="95">
        <f>求节点(节奏总纲!$E$4:$E$163,P$7:P$166,$BD361)</f>
        <v>2.5000000000000001E-2</v>
      </c>
      <c r="BI361" s="95">
        <f>求节点(节奏总纲!$E$4:$E$163,Q$7:Q$166,$BD361)</f>
        <v>2.5000000000000001E-2</v>
      </c>
      <c r="BJ361" s="95">
        <f>求节点(节奏总纲!$E$4:$E$163,T$7:T$166,$BD361)</f>
        <v>1.847484603451033</v>
      </c>
      <c r="BK361" s="95">
        <f>求节点(节奏总纲!$E$4:$E$163,U$7:U$166,$BD361)</f>
        <v>32272536913.304283</v>
      </c>
      <c r="BM361" s="14">
        <v>355</v>
      </c>
      <c r="BN361" s="95">
        <f>求节点(节奏总纲!$E$4:$E$163,AF$7:AF$166,$BD361)</f>
        <v>313.93208158993701</v>
      </c>
      <c r="BO361" s="95">
        <f>求节点(节奏总纲!$E$4:$E$163,AG$7:AG$166,$BD361)</f>
        <v>998.46460498425608</v>
      </c>
      <c r="BP361" s="95">
        <f>求节点(节奏总纲!$E$4:$E$163,AH$7:AH$166,$BD361)</f>
        <v>998.46460498425608</v>
      </c>
      <c r="BQ361" s="95">
        <f>求节点(节奏总纲!$E$4:$E$163,AI$7:AI$166,$BD361)</f>
        <v>2.5000000000000001E-2</v>
      </c>
      <c r="BR361" s="95">
        <f>求节点(节奏总纲!$E$4:$E$163,AJ$7:AJ$166,$BD361)</f>
        <v>2.5000000000000001E-2</v>
      </c>
      <c r="BS361" s="95">
        <f>求节点(节奏总纲!$E$4:$E$163,AM$7:AM$166,$BD361)</f>
        <v>7435.0645229715274</v>
      </c>
      <c r="BT361" s="95">
        <f>求节点(节奏总纲!$E$4:$E$163,AN$7:AN$166,$BD361)</f>
        <v>2.6216570764538369</v>
      </c>
      <c r="BU361" s="95">
        <f>求节点(节奏总纲!$E$4:$E$163,AO$7:AO$166,$BD361)</f>
        <v>62421892762.517136</v>
      </c>
    </row>
    <row r="362" spans="56:73" x14ac:dyDescent="0.15">
      <c r="BD362" s="14">
        <v>356</v>
      </c>
      <c r="BE362" s="95">
        <f>求节点(节奏总纲!$E$4:$E$163,M$7:M$166,$BD362)</f>
        <v>314.21580939786395</v>
      </c>
      <c r="BF362" s="95">
        <f>求节点(节奏总纲!$E$4:$E$163,N$7:N$166,$BD362)</f>
        <v>19215.795726453773</v>
      </c>
      <c r="BG362" s="95">
        <f>求节点(节奏总纲!$E$4:$E$163,O$7:O$166,$BD362)</f>
        <v>19215.795726453773</v>
      </c>
      <c r="BH362" s="95">
        <f>求节点(节奏总纲!$E$4:$E$163,P$7:P$166,$BD362)</f>
        <v>2.5000000000000001E-2</v>
      </c>
      <c r="BI362" s="95">
        <f>求节点(节奏总纲!$E$4:$E$163,Q$7:Q$166,$BD362)</f>
        <v>2.5000000000000001E-2</v>
      </c>
      <c r="BJ362" s="95">
        <f>求节点(节奏总纲!$E$4:$E$163,T$7:T$166,$BD362)</f>
        <v>1.8487933085282084</v>
      </c>
      <c r="BK362" s="95">
        <f>求节点(节奏总纲!$E$4:$E$163,U$7:U$166,$BD362)</f>
        <v>32368783572.427765</v>
      </c>
      <c r="BM362" s="14">
        <v>356</v>
      </c>
      <c r="BN362" s="95">
        <f>求节点(节奏总纲!$E$4:$E$163,AF$7:AF$166,$BD362)</f>
        <v>314.21580939786395</v>
      </c>
      <c r="BO362" s="95">
        <f>求节点(节奏总纲!$E$4:$E$163,AG$7:AG$166,$BD362)</f>
        <v>999.15973766170259</v>
      </c>
      <c r="BP362" s="95">
        <f>求节点(节奏总纲!$E$4:$E$163,AH$7:AH$166,$BD362)</f>
        <v>999.15973766170259</v>
      </c>
      <c r="BQ362" s="95">
        <f>求节点(节奏总纲!$E$4:$E$163,AI$7:AI$166,$BD362)</f>
        <v>2.5000000000000001E-2</v>
      </c>
      <c r="BR362" s="95">
        <f>求节点(节奏总纲!$E$4:$E$163,AJ$7:AJ$166,$BD362)</f>
        <v>2.5000000000000001E-2</v>
      </c>
      <c r="BS362" s="95">
        <f>求节点(节奏总纲!$E$4:$E$163,AM$7:AM$166,$BD362)</f>
        <v>7437.8737210106001</v>
      </c>
      <c r="BT362" s="95">
        <f>求节点(节奏总纲!$E$4:$E$163,AN$7:AN$166,$BD362)</f>
        <v>2.623981319305694</v>
      </c>
      <c r="BU362" s="95">
        <f>求节点(节奏总纲!$E$4:$E$163,AO$7:AO$166,$BD362)</f>
        <v>62693397966.316513</v>
      </c>
    </row>
    <row r="363" spans="56:73" x14ac:dyDescent="0.15">
      <c r="BD363" s="14">
        <v>357</v>
      </c>
      <c r="BE363" s="95">
        <f>求节点(节奏总纲!$E$4:$E$163,M$7:M$166,$BD363)</f>
        <v>314.49953720579094</v>
      </c>
      <c r="BF363" s="95">
        <f>求节点(节奏总纲!$E$4:$E$163,N$7:N$166,$BD363)</f>
        <v>19225.960171751121</v>
      </c>
      <c r="BG363" s="95">
        <f>求节点(节奏总纲!$E$4:$E$163,O$7:O$166,$BD363)</f>
        <v>19225.960171751121</v>
      </c>
      <c r="BH363" s="95">
        <f>求节点(节奏总纲!$E$4:$E$163,P$7:P$166,$BD363)</f>
        <v>2.5000000000000001E-2</v>
      </c>
      <c r="BI363" s="95">
        <f>求节点(节奏总纲!$E$4:$E$163,Q$7:Q$166,$BD363)</f>
        <v>2.5000000000000001E-2</v>
      </c>
      <c r="BJ363" s="95">
        <f>求节点(节奏总纲!$E$4:$E$163,T$7:T$166,$BD363)</f>
        <v>1.8501020136053841</v>
      </c>
      <c r="BK363" s="95">
        <f>求节点(节奏总纲!$E$4:$E$163,U$7:U$166,$BD363)</f>
        <v>32465030231.551247</v>
      </c>
      <c r="BM363" s="14">
        <v>357</v>
      </c>
      <c r="BN363" s="95">
        <f>求节点(节奏总纲!$E$4:$E$163,AF$7:AF$166,$BD363)</f>
        <v>314.49953720579094</v>
      </c>
      <c r="BO363" s="95">
        <f>求节点(节奏总纲!$E$4:$E$163,AG$7:AG$166,$BD363)</f>
        <v>999.85487033914922</v>
      </c>
      <c r="BP363" s="95">
        <f>求节点(节奏总纲!$E$4:$E$163,AH$7:AH$166,$BD363)</f>
        <v>999.85487033914922</v>
      </c>
      <c r="BQ363" s="95">
        <f>求节点(节奏总纲!$E$4:$E$163,AI$7:AI$166,$BD363)</f>
        <v>2.5000000000000001E-2</v>
      </c>
      <c r="BR363" s="95">
        <f>求节点(节奏总纲!$E$4:$E$163,AJ$7:AJ$166,$BD363)</f>
        <v>2.5000000000000001E-2</v>
      </c>
      <c r="BS363" s="95">
        <f>求节点(节奏总纲!$E$4:$E$163,AM$7:AM$166,$BD363)</f>
        <v>7440.6829190496728</v>
      </c>
      <c r="BT363" s="95">
        <f>求节点(节奏总纲!$E$4:$E$163,AN$7:AN$166,$BD363)</f>
        <v>2.6263055621575511</v>
      </c>
      <c r="BU363" s="95">
        <f>求节点(节奏总纲!$E$4:$E$163,AO$7:AO$166,$BD363)</f>
        <v>62964903170.115891</v>
      </c>
    </row>
    <row r="364" spans="56:73" x14ac:dyDescent="0.15">
      <c r="BD364" s="14">
        <v>358</v>
      </c>
      <c r="BE364" s="95">
        <f>求节点(节奏总纲!$E$4:$E$163,M$7:M$166,$BD364)</f>
        <v>314.78326501371788</v>
      </c>
      <c r="BF364" s="95">
        <f>求节点(节奏总纲!$E$4:$E$163,N$7:N$166,$BD364)</f>
        <v>19236.124617048466</v>
      </c>
      <c r="BG364" s="95">
        <f>求节点(节奏总纲!$E$4:$E$163,O$7:O$166,$BD364)</f>
        <v>19236.124617048466</v>
      </c>
      <c r="BH364" s="95">
        <f>求节点(节奏总纲!$E$4:$E$163,P$7:P$166,$BD364)</f>
        <v>2.5000000000000001E-2</v>
      </c>
      <c r="BI364" s="95">
        <f>求节点(节奏总纲!$E$4:$E$163,Q$7:Q$166,$BD364)</f>
        <v>2.5000000000000001E-2</v>
      </c>
      <c r="BJ364" s="95">
        <f>求节点(节奏总纲!$E$4:$E$163,T$7:T$166,$BD364)</f>
        <v>1.8514107186825595</v>
      </c>
      <c r="BK364" s="95">
        <f>求节点(节奏总纲!$E$4:$E$163,U$7:U$166,$BD364)</f>
        <v>32561276890.674728</v>
      </c>
      <c r="BM364" s="14">
        <v>358</v>
      </c>
      <c r="BN364" s="95">
        <f>求节点(节奏总纲!$E$4:$E$163,AF$7:AF$166,$BD364)</f>
        <v>314.78326501371788</v>
      </c>
      <c r="BO364" s="95">
        <f>求节点(节奏总纲!$E$4:$E$163,AG$7:AG$166,$BD364)</f>
        <v>1000.5500030165958</v>
      </c>
      <c r="BP364" s="95">
        <f>求节点(节奏总纲!$E$4:$E$163,AH$7:AH$166,$BD364)</f>
        <v>1000.5500030165958</v>
      </c>
      <c r="BQ364" s="95">
        <f>求节点(节奏总纲!$E$4:$E$163,AI$7:AI$166,$BD364)</f>
        <v>2.5000000000000001E-2</v>
      </c>
      <c r="BR364" s="95">
        <f>求节点(节奏总纲!$E$4:$E$163,AJ$7:AJ$166,$BD364)</f>
        <v>2.5000000000000001E-2</v>
      </c>
      <c r="BS364" s="95">
        <f>求节点(节奏总纲!$E$4:$E$163,AM$7:AM$166,$BD364)</f>
        <v>7443.4921170887455</v>
      </c>
      <c r="BT364" s="95">
        <f>求节点(节奏总纲!$E$4:$E$163,AN$7:AN$166,$BD364)</f>
        <v>2.6286298050094081</v>
      </c>
      <c r="BU364" s="95">
        <f>求节点(节奏总纲!$E$4:$E$163,AO$7:AO$166,$BD364)</f>
        <v>63236408373.915268</v>
      </c>
    </row>
    <row r="365" spans="56:73" x14ac:dyDescent="0.15">
      <c r="BD365" s="14">
        <v>359</v>
      </c>
      <c r="BE365" s="95">
        <f>求节点(节奏总纲!$E$4:$E$163,M$7:M$166,$BD365)</f>
        <v>315.00428398661631</v>
      </c>
      <c r="BF365" s="95">
        <f>求节点(节奏总纲!$E$4:$E$163,N$7:N$166,$BD365)</f>
        <v>19245.661962732273</v>
      </c>
      <c r="BG365" s="95">
        <f>求节点(节奏总纲!$E$4:$E$163,O$7:O$166,$BD365)</f>
        <v>19245.661962732273</v>
      </c>
      <c r="BH365" s="95">
        <f>求节点(节奏总纲!$E$4:$E$163,P$7:P$166,$BD365)</f>
        <v>2.5000000000000001E-2</v>
      </c>
      <c r="BI365" s="95">
        <f>求节点(节奏总纲!$E$4:$E$163,Q$7:Q$166,$BD365)</f>
        <v>2.5000000000000001E-2</v>
      </c>
      <c r="BJ365" s="95">
        <f>求节点(节奏总纲!$E$4:$E$163,T$7:T$166,$BD365)</f>
        <v>1.8526263139775834</v>
      </c>
      <c r="BK365" s="95">
        <f>求节点(节奏总纲!$E$4:$E$163,U$7:U$166,$BD365)</f>
        <v>32650221759.879211</v>
      </c>
      <c r="BM365" s="14">
        <v>359</v>
      </c>
      <c r="BN365" s="95">
        <f>求节点(节奏总纲!$E$4:$E$163,AF$7:AF$166,$BD365)</f>
        <v>315.00428398661631</v>
      </c>
      <c r="BO365" s="95">
        <f>求节点(节奏总纲!$E$4:$E$163,AG$7:AG$166,$BD365)</f>
        <v>1001.2036889115433</v>
      </c>
      <c r="BP365" s="95">
        <f>求节点(节奏总纲!$E$4:$E$163,AH$7:AH$166,$BD365)</f>
        <v>1001.2036889115433</v>
      </c>
      <c r="BQ365" s="95">
        <f>求节点(节奏总纲!$E$4:$E$163,AI$7:AI$166,$BD365)</f>
        <v>2.5000000000000001E-2</v>
      </c>
      <c r="BR365" s="95">
        <f>求节点(节奏总纲!$E$4:$E$163,AJ$7:AJ$166,$BD365)</f>
        <v>2.5000000000000001E-2</v>
      </c>
      <c r="BS365" s="95">
        <f>求节点(节奏总纲!$E$4:$E$163,AM$7:AM$166,$BD365)</f>
        <v>7446.1156379914155</v>
      </c>
      <c r="BT365" s="95">
        <f>求节点(节奏总纲!$E$4:$E$163,AN$7:AN$166,$BD365)</f>
        <v>2.6308341792490118</v>
      </c>
      <c r="BU365" s="95">
        <f>求节点(节奏总纲!$E$4:$E$163,AO$7:AO$166,$BD365)</f>
        <v>63499498004.074432</v>
      </c>
    </row>
    <row r="366" spans="56:73" x14ac:dyDescent="0.15">
      <c r="BD366" s="14">
        <v>360</v>
      </c>
      <c r="BE366" s="95">
        <f>求节点(节奏总纲!$E$4:$E$163,M$7:M$166,$BD366)</f>
        <v>315.2003661187058</v>
      </c>
      <c r="BF366" s="95">
        <f>求节点(节奏总纲!$E$4:$E$163,N$7:N$166,$BD366)</f>
        <v>19254.949935529035</v>
      </c>
      <c r="BG366" s="95">
        <f>求节点(节奏总纲!$E$4:$E$163,O$7:O$166,$BD366)</f>
        <v>19254.949935529035</v>
      </c>
      <c r="BH366" s="95">
        <f>求节点(节奏总纲!$E$4:$E$163,P$7:P$166,$BD366)</f>
        <v>2.5000000000000001E-2</v>
      </c>
      <c r="BI366" s="95">
        <f>求节点(节奏总纲!$E$4:$E$163,Q$7:Q$166,$BD366)</f>
        <v>2.5000000000000001E-2</v>
      </c>
      <c r="BJ366" s="95">
        <f>求节点(节奏总纲!$E$4:$E$163,T$7:T$166,$BD366)</f>
        <v>1.8538048831691212</v>
      </c>
      <c r="BK366" s="95">
        <f>求节点(节奏总纲!$E$4:$E$163,U$7:U$166,$BD366)</f>
        <v>32736262994.009815</v>
      </c>
      <c r="BM366" s="14">
        <v>360</v>
      </c>
      <c r="BN366" s="95">
        <f>求节点(节奏总纲!$E$4:$E$163,AF$7:AF$166,$BD366)</f>
        <v>315.2003661187058</v>
      </c>
      <c r="BO366" s="95">
        <f>求节点(节奏总纲!$E$4:$E$163,AG$7:AG$166,$BD366)</f>
        <v>1001.8408930489082</v>
      </c>
      <c r="BP366" s="95">
        <f>求节点(节奏总纲!$E$4:$E$163,AH$7:AH$166,$BD366)</f>
        <v>1001.8408930489082</v>
      </c>
      <c r="BQ366" s="95">
        <f>求节点(节奏总纲!$E$4:$E$163,AI$7:AI$166,$BD366)</f>
        <v>2.5000000000000001E-2</v>
      </c>
      <c r="BR366" s="95">
        <f>求节点(节奏总纲!$E$4:$E$163,AJ$7:AJ$166,$BD366)</f>
        <v>2.5000000000000001E-2</v>
      </c>
      <c r="BS366" s="95">
        <f>求节点(节奏总纲!$E$4:$E$163,AM$7:AM$166,$BD366)</f>
        <v>7448.6653223893836</v>
      </c>
      <c r="BT366" s="95">
        <f>求节点(节奏总纲!$E$4:$E$163,AN$7:AN$166,$BD366)</f>
        <v>2.6329908864493468</v>
      </c>
      <c r="BU366" s="95">
        <f>求节点(节奏总纲!$E$4:$E$163,AO$7:AO$166,$BD366)</f>
        <v>63759241091.117516</v>
      </c>
    </row>
    <row r="367" spans="56:73" x14ac:dyDescent="0.15">
      <c r="BF367" s="95"/>
      <c r="BG367" s="95"/>
      <c r="BH367" s="95"/>
      <c r="BI367" s="95"/>
      <c r="BJ367" s="95"/>
      <c r="BK367" s="95"/>
      <c r="BN367" s="95"/>
      <c r="BO367" s="95"/>
      <c r="BP367" s="95"/>
      <c r="BQ367" s="95"/>
      <c r="BR367" s="95"/>
      <c r="BS367" s="95"/>
      <c r="BT367" s="95"/>
      <c r="BU367" s="95"/>
    </row>
    <row r="368" spans="56:73" x14ac:dyDescent="0.15">
      <c r="BF368" s="95"/>
      <c r="BG368" s="95"/>
      <c r="BH368" s="95"/>
      <c r="BI368" s="95"/>
      <c r="BJ368" s="95"/>
      <c r="BK368" s="95"/>
      <c r="BN368" s="95"/>
      <c r="BO368" s="95"/>
      <c r="BP368" s="95"/>
      <c r="BQ368" s="95"/>
      <c r="BR368" s="95"/>
      <c r="BS368" s="95"/>
      <c r="BT368" s="95"/>
      <c r="BU368" s="95"/>
    </row>
    <row r="369" spans="58:73" x14ac:dyDescent="0.15">
      <c r="BF369" s="95"/>
      <c r="BG369" s="95"/>
      <c r="BH369" s="95"/>
      <c r="BI369" s="95"/>
      <c r="BJ369" s="95"/>
      <c r="BK369" s="95"/>
      <c r="BN369" s="95"/>
      <c r="BO369" s="95"/>
      <c r="BP369" s="95"/>
      <c r="BQ369" s="95"/>
      <c r="BR369" s="95"/>
      <c r="BS369" s="95"/>
      <c r="BT369" s="95"/>
      <c r="BU369" s="95"/>
    </row>
    <row r="370" spans="58:73" x14ac:dyDescent="0.15">
      <c r="BF370" s="95"/>
      <c r="BG370" s="95"/>
      <c r="BH370" s="95"/>
      <c r="BI370" s="95"/>
      <c r="BJ370" s="95"/>
      <c r="BK370" s="95"/>
      <c r="BN370" s="95"/>
      <c r="BO370" s="95"/>
      <c r="BP370" s="95"/>
      <c r="BQ370" s="95"/>
      <c r="BR370" s="95"/>
      <c r="BS370" s="95"/>
      <c r="BT370" s="95"/>
      <c r="BU370" s="95"/>
    </row>
    <row r="371" spans="58:73" x14ac:dyDescent="0.15">
      <c r="BF371" s="95"/>
      <c r="BG371" s="95"/>
      <c r="BH371" s="95"/>
      <c r="BI371" s="95"/>
      <c r="BJ371" s="95"/>
      <c r="BK371" s="95"/>
      <c r="BN371" s="95"/>
      <c r="BO371" s="95"/>
      <c r="BP371" s="95"/>
      <c r="BQ371" s="95"/>
      <c r="BR371" s="95"/>
      <c r="BS371" s="95"/>
      <c r="BT371" s="95"/>
      <c r="BU371" s="95"/>
    </row>
    <row r="372" spans="58:73" x14ac:dyDescent="0.15">
      <c r="BF372" s="95"/>
      <c r="BG372" s="95"/>
      <c r="BH372" s="95"/>
      <c r="BI372" s="95"/>
      <c r="BJ372" s="95"/>
      <c r="BK372" s="95"/>
      <c r="BN372" s="95"/>
      <c r="BO372" s="95"/>
      <c r="BP372" s="95"/>
      <c r="BQ372" s="95"/>
      <c r="BR372" s="95"/>
      <c r="BS372" s="95"/>
      <c r="BT372" s="95"/>
      <c r="BU372" s="95"/>
    </row>
    <row r="373" spans="58:73" x14ac:dyDescent="0.15">
      <c r="BF373" s="95"/>
      <c r="BG373" s="95"/>
      <c r="BH373" s="95"/>
      <c r="BI373" s="95"/>
      <c r="BJ373" s="95"/>
      <c r="BK373" s="95"/>
      <c r="BN373" s="95"/>
      <c r="BO373" s="95"/>
      <c r="BP373" s="95"/>
      <c r="BQ373" s="95"/>
      <c r="BR373" s="95"/>
      <c r="BS373" s="95"/>
      <c r="BT373" s="95"/>
      <c r="BU373" s="95"/>
    </row>
    <row r="374" spans="58:73" x14ac:dyDescent="0.15">
      <c r="BF374" s="95"/>
      <c r="BG374" s="95"/>
      <c r="BH374" s="95"/>
      <c r="BI374" s="95"/>
      <c r="BJ374" s="95"/>
      <c r="BK374" s="95"/>
      <c r="BN374" s="95"/>
      <c r="BO374" s="95"/>
      <c r="BP374" s="95"/>
      <c r="BQ374" s="95"/>
      <c r="BR374" s="95"/>
      <c r="BS374" s="95"/>
      <c r="BT374" s="95"/>
      <c r="BU374" s="95"/>
    </row>
    <row r="375" spans="58:73" x14ac:dyDescent="0.15">
      <c r="BF375" s="95"/>
      <c r="BG375" s="95"/>
      <c r="BH375" s="95"/>
      <c r="BI375" s="95"/>
      <c r="BJ375" s="95"/>
      <c r="BK375" s="95"/>
      <c r="BN375" s="95"/>
      <c r="BO375" s="95"/>
      <c r="BP375" s="95"/>
      <c r="BQ375" s="95"/>
      <c r="BR375" s="95"/>
      <c r="BS375" s="95"/>
      <c r="BT375" s="95"/>
      <c r="BU375" s="95"/>
    </row>
    <row r="376" spans="58:73" x14ac:dyDescent="0.15">
      <c r="BF376" s="95"/>
      <c r="BG376" s="95"/>
      <c r="BH376" s="95"/>
      <c r="BI376" s="95"/>
      <c r="BJ376" s="95"/>
      <c r="BK376" s="95"/>
      <c r="BN376" s="95"/>
      <c r="BO376" s="95"/>
      <c r="BP376" s="95"/>
      <c r="BQ376" s="95"/>
      <c r="BR376" s="95"/>
      <c r="BS376" s="95"/>
      <c r="BT376" s="95"/>
      <c r="BU376" s="95"/>
    </row>
    <row r="377" spans="58:73" x14ac:dyDescent="0.15">
      <c r="BF377" s="95"/>
      <c r="BG377" s="95"/>
      <c r="BH377" s="95"/>
      <c r="BI377" s="95"/>
      <c r="BJ377" s="95"/>
      <c r="BK377" s="95"/>
      <c r="BN377" s="95"/>
      <c r="BO377" s="95"/>
      <c r="BP377" s="95"/>
      <c r="BQ377" s="95"/>
      <c r="BR377" s="95"/>
      <c r="BS377" s="95"/>
      <c r="BT377" s="95"/>
      <c r="BU377" s="95"/>
    </row>
    <row r="378" spans="58:73" x14ac:dyDescent="0.15">
      <c r="BF378" s="95"/>
      <c r="BG378" s="95"/>
      <c r="BH378" s="95"/>
      <c r="BI378" s="95"/>
      <c r="BJ378" s="95"/>
      <c r="BK378" s="95"/>
      <c r="BN378" s="95"/>
      <c r="BO378" s="95"/>
      <c r="BP378" s="95"/>
      <c r="BQ378" s="95"/>
      <c r="BR378" s="95"/>
      <c r="BS378" s="95"/>
      <c r="BT378" s="95"/>
      <c r="BU378" s="95"/>
    </row>
    <row r="379" spans="58:73" x14ac:dyDescent="0.15">
      <c r="BF379" s="95"/>
      <c r="BG379" s="95"/>
      <c r="BH379" s="95"/>
      <c r="BI379" s="95"/>
      <c r="BJ379" s="95"/>
      <c r="BK379" s="95"/>
      <c r="BN379" s="95"/>
      <c r="BO379" s="95"/>
      <c r="BP379" s="95"/>
      <c r="BQ379" s="95"/>
      <c r="BR379" s="95"/>
      <c r="BS379" s="95"/>
      <c r="BT379" s="95"/>
      <c r="BU379" s="95"/>
    </row>
    <row r="380" spans="58:73" x14ac:dyDescent="0.15">
      <c r="BF380" s="95"/>
      <c r="BG380" s="95"/>
      <c r="BH380" s="95"/>
      <c r="BI380" s="95"/>
      <c r="BJ380" s="95"/>
      <c r="BK380" s="95"/>
      <c r="BN380" s="95"/>
      <c r="BO380" s="95"/>
      <c r="BP380" s="95"/>
      <c r="BQ380" s="95"/>
      <c r="BR380" s="95"/>
      <c r="BS380" s="95"/>
      <c r="BT380" s="95"/>
      <c r="BU380" s="95"/>
    </row>
    <row r="381" spans="58:73" x14ac:dyDescent="0.15">
      <c r="BF381" s="95"/>
      <c r="BG381" s="95"/>
      <c r="BH381" s="95"/>
      <c r="BI381" s="95"/>
      <c r="BJ381" s="95"/>
      <c r="BK381" s="95"/>
      <c r="BN381" s="95"/>
      <c r="BO381" s="95"/>
      <c r="BP381" s="95"/>
      <c r="BQ381" s="95"/>
      <c r="BR381" s="95"/>
      <c r="BS381" s="95"/>
      <c r="BT381" s="95"/>
      <c r="BU381" s="95"/>
    </row>
    <row r="382" spans="58:73" x14ac:dyDescent="0.15">
      <c r="BF382" s="95"/>
      <c r="BG382" s="95"/>
      <c r="BH382" s="95"/>
      <c r="BI382" s="95"/>
      <c r="BJ382" s="95"/>
      <c r="BK382" s="95"/>
      <c r="BN382" s="95"/>
      <c r="BO382" s="95"/>
      <c r="BP382" s="95"/>
      <c r="BQ382" s="95"/>
      <c r="BR382" s="95"/>
      <c r="BS382" s="95"/>
      <c r="BT382" s="95"/>
      <c r="BU382" s="95"/>
    </row>
    <row r="383" spans="58:73" x14ac:dyDescent="0.15">
      <c r="BF383" s="95"/>
      <c r="BG383" s="95"/>
      <c r="BH383" s="95"/>
      <c r="BI383" s="95"/>
      <c r="BJ383" s="95"/>
      <c r="BK383" s="95"/>
      <c r="BN383" s="95"/>
      <c r="BO383" s="95"/>
      <c r="BP383" s="95"/>
      <c r="BQ383" s="95"/>
      <c r="BR383" s="95"/>
      <c r="BS383" s="95"/>
      <c r="BT383" s="95"/>
      <c r="BU383" s="95"/>
    </row>
    <row r="384" spans="58:73" x14ac:dyDescent="0.15">
      <c r="BF384" s="95"/>
      <c r="BG384" s="95"/>
      <c r="BH384" s="95"/>
      <c r="BI384" s="95"/>
      <c r="BJ384" s="95"/>
      <c r="BK384" s="95"/>
      <c r="BN384" s="95"/>
      <c r="BO384" s="95"/>
      <c r="BP384" s="95"/>
      <c r="BQ384" s="95"/>
      <c r="BR384" s="95"/>
      <c r="BS384" s="95"/>
      <c r="BT384" s="95"/>
      <c r="BU384" s="95"/>
    </row>
    <row r="385" spans="58:73" x14ac:dyDescent="0.15">
      <c r="BF385" s="95"/>
      <c r="BG385" s="95"/>
      <c r="BH385" s="95"/>
      <c r="BI385" s="95"/>
      <c r="BJ385" s="95"/>
      <c r="BK385" s="95"/>
      <c r="BN385" s="95"/>
      <c r="BO385" s="95"/>
      <c r="BP385" s="95"/>
      <c r="BQ385" s="95"/>
      <c r="BR385" s="95"/>
      <c r="BS385" s="95"/>
      <c r="BT385" s="95"/>
      <c r="BU385" s="95"/>
    </row>
    <row r="386" spans="58:73" x14ac:dyDescent="0.15">
      <c r="BF386" s="95"/>
      <c r="BG386" s="95"/>
      <c r="BH386" s="95"/>
      <c r="BI386" s="95"/>
      <c r="BJ386" s="95"/>
      <c r="BK386" s="95"/>
      <c r="BN386" s="95"/>
      <c r="BO386" s="95"/>
      <c r="BP386" s="95"/>
      <c r="BQ386" s="95"/>
      <c r="BR386" s="95"/>
      <c r="BS386" s="95"/>
      <c r="BT386" s="95"/>
      <c r="BU386" s="95"/>
    </row>
    <row r="387" spans="58:73" x14ac:dyDescent="0.15">
      <c r="BF387" s="95"/>
      <c r="BG387" s="95"/>
      <c r="BH387" s="95"/>
      <c r="BI387" s="95"/>
      <c r="BJ387" s="95"/>
      <c r="BK387" s="95"/>
      <c r="BN387" s="95"/>
      <c r="BO387" s="95"/>
      <c r="BP387" s="95"/>
      <c r="BQ387" s="95"/>
      <c r="BR387" s="95"/>
      <c r="BS387" s="95"/>
      <c r="BT387" s="95"/>
      <c r="BU387" s="95"/>
    </row>
    <row r="388" spans="58:73" x14ac:dyDescent="0.15">
      <c r="BF388" s="95"/>
      <c r="BG388" s="95"/>
      <c r="BH388" s="95"/>
      <c r="BI388" s="95"/>
      <c r="BJ388" s="95"/>
      <c r="BK388" s="95"/>
      <c r="BN388" s="95"/>
      <c r="BO388" s="95"/>
      <c r="BP388" s="95"/>
      <c r="BQ388" s="95"/>
      <c r="BR388" s="95"/>
      <c r="BS388" s="95"/>
      <c r="BT388" s="95"/>
      <c r="BU388" s="95"/>
    </row>
    <row r="389" spans="58:73" x14ac:dyDescent="0.15">
      <c r="BF389" s="95"/>
      <c r="BG389" s="95"/>
      <c r="BH389" s="95"/>
      <c r="BI389" s="95"/>
      <c r="BJ389" s="95"/>
      <c r="BK389" s="95"/>
      <c r="BN389" s="95"/>
      <c r="BO389" s="95"/>
      <c r="BP389" s="95"/>
      <c r="BQ389" s="95"/>
      <c r="BR389" s="95"/>
      <c r="BS389" s="95"/>
      <c r="BT389" s="95"/>
      <c r="BU389" s="95"/>
    </row>
    <row r="390" spans="58:73" x14ac:dyDescent="0.15">
      <c r="BF390" s="95"/>
      <c r="BG390" s="95"/>
      <c r="BH390" s="95"/>
      <c r="BI390" s="95"/>
      <c r="BJ390" s="95"/>
      <c r="BK390" s="95"/>
      <c r="BN390" s="95"/>
      <c r="BO390" s="95"/>
      <c r="BP390" s="95"/>
      <c r="BQ390" s="95"/>
      <c r="BR390" s="95"/>
      <c r="BS390" s="95"/>
      <c r="BT390" s="95"/>
      <c r="BU390" s="95"/>
    </row>
    <row r="391" spans="58:73" x14ac:dyDescent="0.15">
      <c r="BF391" s="95"/>
      <c r="BG391" s="95"/>
      <c r="BH391" s="95"/>
      <c r="BI391" s="95"/>
      <c r="BJ391" s="95"/>
      <c r="BK391" s="95"/>
      <c r="BN391" s="95"/>
      <c r="BO391" s="95"/>
      <c r="BP391" s="95"/>
      <c r="BQ391" s="95"/>
      <c r="BR391" s="95"/>
      <c r="BS391" s="95"/>
      <c r="BT391" s="95"/>
      <c r="BU391" s="95"/>
    </row>
    <row r="392" spans="58:73" x14ac:dyDescent="0.15">
      <c r="BF392" s="95"/>
      <c r="BG392" s="95"/>
      <c r="BH392" s="95"/>
      <c r="BI392" s="95"/>
      <c r="BJ392" s="95"/>
      <c r="BK392" s="95"/>
      <c r="BN392" s="95"/>
      <c r="BO392" s="95"/>
      <c r="BP392" s="95"/>
      <c r="BQ392" s="95"/>
      <c r="BR392" s="95"/>
      <c r="BS392" s="95"/>
      <c r="BT392" s="95"/>
      <c r="BU392" s="95"/>
    </row>
    <row r="393" spans="58:73" x14ac:dyDescent="0.15">
      <c r="BF393" s="95"/>
      <c r="BG393" s="95"/>
      <c r="BH393" s="95"/>
      <c r="BI393" s="95"/>
      <c r="BJ393" s="95"/>
      <c r="BK393" s="95"/>
      <c r="BN393" s="95"/>
      <c r="BO393" s="95"/>
      <c r="BP393" s="95"/>
      <c r="BQ393" s="95"/>
      <c r="BR393" s="95"/>
      <c r="BS393" s="95"/>
      <c r="BT393" s="95"/>
      <c r="BU393" s="95"/>
    </row>
    <row r="394" spans="58:73" x14ac:dyDescent="0.15">
      <c r="BF394" s="95"/>
      <c r="BG394" s="95"/>
      <c r="BH394" s="95"/>
      <c r="BI394" s="95"/>
      <c r="BJ394" s="95"/>
      <c r="BK394" s="95"/>
      <c r="BN394" s="95"/>
      <c r="BO394" s="95"/>
      <c r="BP394" s="95"/>
      <c r="BQ394" s="95"/>
      <c r="BR394" s="95"/>
      <c r="BS394" s="95"/>
      <c r="BT394" s="95"/>
      <c r="BU394" s="95"/>
    </row>
    <row r="395" spans="58:73" x14ac:dyDescent="0.15">
      <c r="BF395" s="95"/>
      <c r="BG395" s="95"/>
      <c r="BH395" s="95"/>
      <c r="BI395" s="95"/>
      <c r="BJ395" s="95"/>
      <c r="BK395" s="95"/>
      <c r="BN395" s="95"/>
      <c r="BO395" s="95"/>
      <c r="BP395" s="95"/>
      <c r="BQ395" s="95"/>
      <c r="BR395" s="95"/>
      <c r="BS395" s="95"/>
      <c r="BT395" s="95"/>
      <c r="BU395" s="95"/>
    </row>
    <row r="396" spans="58:73" x14ac:dyDescent="0.15">
      <c r="BF396" s="95"/>
      <c r="BG396" s="95"/>
      <c r="BH396" s="95"/>
      <c r="BI396" s="95"/>
      <c r="BJ396" s="95"/>
      <c r="BK396" s="95"/>
      <c r="BN396" s="95"/>
      <c r="BO396" s="95"/>
      <c r="BP396" s="95"/>
      <c r="BQ396" s="95"/>
      <c r="BR396" s="95"/>
      <c r="BS396" s="95"/>
      <c r="BT396" s="95"/>
      <c r="BU396" s="95"/>
    </row>
    <row r="397" spans="58:73" x14ac:dyDescent="0.15">
      <c r="BF397" s="95"/>
      <c r="BG397" s="95"/>
      <c r="BH397" s="95"/>
      <c r="BI397" s="95"/>
      <c r="BJ397" s="95"/>
      <c r="BK397" s="95"/>
      <c r="BN397" s="95"/>
      <c r="BO397" s="95"/>
      <c r="BP397" s="95"/>
      <c r="BQ397" s="95"/>
      <c r="BR397" s="95"/>
      <c r="BS397" s="95"/>
      <c r="BT397" s="95"/>
      <c r="BU397" s="95"/>
    </row>
    <row r="398" spans="58:73" x14ac:dyDescent="0.15">
      <c r="BF398" s="95"/>
      <c r="BG398" s="95"/>
      <c r="BH398" s="95"/>
      <c r="BI398" s="95"/>
      <c r="BJ398" s="95"/>
      <c r="BK398" s="95"/>
      <c r="BN398" s="95"/>
      <c r="BO398" s="95"/>
      <c r="BP398" s="95"/>
      <c r="BQ398" s="95"/>
      <c r="BR398" s="95"/>
      <c r="BS398" s="95"/>
      <c r="BT398" s="95"/>
      <c r="BU398" s="95"/>
    </row>
    <row r="399" spans="58:73" x14ac:dyDescent="0.15">
      <c r="BF399" s="95"/>
      <c r="BG399" s="95"/>
      <c r="BH399" s="95"/>
      <c r="BI399" s="95"/>
      <c r="BJ399" s="95"/>
      <c r="BK399" s="95"/>
      <c r="BN399" s="95"/>
      <c r="BO399" s="95"/>
      <c r="BP399" s="95"/>
      <c r="BQ399" s="95"/>
      <c r="BR399" s="95"/>
      <c r="BS399" s="95"/>
      <c r="BT399" s="95"/>
      <c r="BU399" s="95"/>
    </row>
    <row r="400" spans="58:73" x14ac:dyDescent="0.15">
      <c r="BF400" s="95"/>
      <c r="BG400" s="95"/>
      <c r="BH400" s="95"/>
      <c r="BI400" s="95"/>
      <c r="BJ400" s="95"/>
      <c r="BK400" s="95"/>
      <c r="BN400" s="95"/>
      <c r="BO400" s="95"/>
      <c r="BP400" s="95"/>
      <c r="BQ400" s="95"/>
      <c r="BR400" s="95"/>
      <c r="BS400" s="95"/>
      <c r="BT400" s="95"/>
      <c r="BU400" s="95"/>
    </row>
    <row r="401" spans="58:73" x14ac:dyDescent="0.15">
      <c r="BF401" s="95"/>
      <c r="BG401" s="95"/>
      <c r="BH401" s="95"/>
      <c r="BI401" s="95"/>
      <c r="BJ401" s="95"/>
      <c r="BK401" s="95"/>
      <c r="BN401" s="95"/>
      <c r="BO401" s="95"/>
      <c r="BP401" s="95"/>
      <c r="BQ401" s="95"/>
      <c r="BR401" s="95"/>
      <c r="BS401" s="95"/>
      <c r="BT401" s="95"/>
      <c r="BU401" s="95"/>
    </row>
    <row r="402" spans="58:73" x14ac:dyDescent="0.15">
      <c r="BF402" s="95"/>
      <c r="BG402" s="95"/>
      <c r="BH402" s="95"/>
      <c r="BI402" s="95"/>
      <c r="BJ402" s="95"/>
      <c r="BK402" s="95"/>
      <c r="BN402" s="95"/>
      <c r="BO402" s="95"/>
      <c r="BP402" s="95"/>
      <c r="BQ402" s="95"/>
      <c r="BR402" s="95"/>
      <c r="BS402" s="95"/>
      <c r="BT402" s="95"/>
      <c r="BU402" s="95"/>
    </row>
    <row r="403" spans="58:73" x14ac:dyDescent="0.15">
      <c r="BF403" s="95"/>
      <c r="BG403" s="95"/>
      <c r="BH403" s="95"/>
      <c r="BI403" s="95"/>
      <c r="BJ403" s="95"/>
      <c r="BK403" s="95"/>
      <c r="BN403" s="95"/>
      <c r="BO403" s="95"/>
      <c r="BP403" s="95"/>
      <c r="BQ403" s="95"/>
      <c r="BR403" s="95"/>
      <c r="BS403" s="95"/>
      <c r="BT403" s="95"/>
      <c r="BU403" s="95"/>
    </row>
    <row r="404" spans="58:73" x14ac:dyDescent="0.15">
      <c r="BF404" s="95"/>
      <c r="BG404" s="95"/>
      <c r="BH404" s="95"/>
      <c r="BI404" s="95"/>
      <c r="BJ404" s="95"/>
      <c r="BK404" s="95"/>
      <c r="BN404" s="95"/>
      <c r="BO404" s="95"/>
      <c r="BP404" s="95"/>
      <c r="BQ404" s="95"/>
      <c r="BR404" s="95"/>
      <c r="BS404" s="95"/>
      <c r="BT404" s="95"/>
      <c r="BU404" s="95"/>
    </row>
    <row r="405" spans="58:73" x14ac:dyDescent="0.15">
      <c r="BF405" s="95"/>
      <c r="BG405" s="95"/>
      <c r="BH405" s="95"/>
      <c r="BI405" s="95"/>
      <c r="BJ405" s="95"/>
      <c r="BK405" s="95"/>
      <c r="BN405" s="95"/>
      <c r="BO405" s="95"/>
      <c r="BP405" s="95"/>
      <c r="BQ405" s="95"/>
      <c r="BR405" s="95"/>
      <c r="BS405" s="95"/>
      <c r="BT405" s="95"/>
      <c r="BU405" s="95"/>
    </row>
    <row r="406" spans="58:73" x14ac:dyDescent="0.15">
      <c r="BF406" s="95"/>
      <c r="BG406" s="95"/>
      <c r="BH406" s="95"/>
      <c r="BI406" s="95"/>
      <c r="BJ406" s="95"/>
      <c r="BK406" s="95"/>
      <c r="BN406" s="95"/>
      <c r="BO406" s="95"/>
      <c r="BP406" s="95"/>
      <c r="BQ406" s="95"/>
      <c r="BR406" s="95"/>
      <c r="BS406" s="95"/>
      <c r="BT406" s="95"/>
      <c r="BU406" s="95"/>
    </row>
    <row r="407" spans="58:73" x14ac:dyDescent="0.15">
      <c r="BF407" s="95"/>
      <c r="BG407" s="95"/>
      <c r="BH407" s="95"/>
      <c r="BI407" s="95"/>
      <c r="BJ407" s="95"/>
      <c r="BK407" s="95"/>
      <c r="BN407" s="95"/>
      <c r="BO407" s="95"/>
      <c r="BP407" s="95"/>
      <c r="BQ407" s="95"/>
      <c r="BR407" s="95"/>
      <c r="BS407" s="95"/>
      <c r="BT407" s="95"/>
      <c r="BU407" s="95"/>
    </row>
    <row r="408" spans="58:73" x14ac:dyDescent="0.15">
      <c r="BF408" s="95"/>
      <c r="BG408" s="95"/>
      <c r="BH408" s="95"/>
      <c r="BI408" s="95"/>
      <c r="BJ408" s="95"/>
      <c r="BK408" s="95"/>
      <c r="BN408" s="95"/>
      <c r="BO408" s="95"/>
      <c r="BP408" s="95"/>
      <c r="BQ408" s="95"/>
      <c r="BR408" s="95"/>
      <c r="BS408" s="95"/>
      <c r="BT408" s="95"/>
      <c r="BU408" s="95"/>
    </row>
  </sheetData>
  <mergeCells count="12">
    <mergeCell ref="C3:H3"/>
    <mergeCell ref="B4:B6"/>
    <mergeCell ref="C4:H6"/>
    <mergeCell ref="M5:T5"/>
    <mergeCell ref="V5:AC5"/>
    <mergeCell ref="AP5:AW5"/>
    <mergeCell ref="B7:B9"/>
    <mergeCell ref="C7:H9"/>
    <mergeCell ref="BE5:BJ5"/>
    <mergeCell ref="BN5:BS5"/>
    <mergeCell ref="AF5:AM5"/>
    <mergeCell ref="AZ5:BA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1:BU408"/>
  <sheetViews>
    <sheetView workbookViewId="0">
      <selection activeCell="Q19" sqref="Q19"/>
    </sheetView>
  </sheetViews>
  <sheetFormatPr defaultColWidth="6.625" defaultRowHeight="11.25" x14ac:dyDescent="0.15"/>
  <cols>
    <col min="1" max="4" width="6.625" style="1"/>
    <col min="5" max="5" width="8.25" style="1" bestFit="1" customWidth="1"/>
    <col min="6" max="9" width="6.625" style="1"/>
    <col min="10" max="10" width="1.625" style="25" customWidth="1"/>
    <col min="11" max="11" width="7.625" style="1" customWidth="1"/>
    <col min="12" max="13" width="6.625" style="1"/>
    <col min="14" max="14" width="9" style="1" bestFit="1" customWidth="1"/>
    <col min="15" max="16" width="9.75" style="1" bestFit="1" customWidth="1"/>
    <col min="17" max="24" width="6.625" style="1"/>
    <col min="25" max="29" width="6.625" style="1" customWidth="1"/>
    <col min="30" max="31" width="6.625" style="1"/>
    <col min="32" max="36" width="6.625" style="1" customWidth="1"/>
    <col min="37" max="38" width="6.625" style="1"/>
    <col min="39" max="46" width="6.625" style="1" customWidth="1"/>
    <col min="47" max="53" width="6.625" style="1"/>
    <col min="54" max="54" width="6.625" style="25"/>
    <col min="55" max="65" width="6.625" style="1"/>
    <col min="66" max="72" width="6.625" style="1" customWidth="1"/>
    <col min="73" max="16384" width="6.625" style="1"/>
  </cols>
  <sheetData>
    <row r="1" spans="2:73" x14ac:dyDescent="0.15">
      <c r="L1" s="1" t="s">
        <v>86</v>
      </c>
      <c r="AE1" s="1" t="s">
        <v>3</v>
      </c>
      <c r="BD1" s="1" t="s">
        <v>86</v>
      </c>
      <c r="BM1" s="1" t="s">
        <v>3</v>
      </c>
    </row>
    <row r="2" spans="2:73" x14ac:dyDescent="0.15">
      <c r="L2" s="34" t="s">
        <v>217</v>
      </c>
      <c r="AE2" s="34" t="s">
        <v>218</v>
      </c>
      <c r="BD2" s="34" t="s">
        <v>217</v>
      </c>
      <c r="BM2" s="34" t="s">
        <v>218</v>
      </c>
    </row>
    <row r="3" spans="2:73" ht="11.25" customHeight="1" x14ac:dyDescent="0.15">
      <c r="B3" s="16"/>
      <c r="C3" s="107" t="s">
        <v>158</v>
      </c>
      <c r="D3" s="107"/>
      <c r="E3" s="107"/>
      <c r="F3" s="107"/>
      <c r="G3" s="107"/>
      <c r="H3" s="107"/>
    </row>
    <row r="4" spans="2:73" x14ac:dyDescent="0.15">
      <c r="B4" s="126" t="s">
        <v>159</v>
      </c>
      <c r="C4" s="126" t="s">
        <v>233</v>
      </c>
      <c r="D4" s="126"/>
      <c r="E4" s="126"/>
      <c r="F4" s="126"/>
      <c r="G4" s="126"/>
      <c r="H4" s="126"/>
    </row>
    <row r="5" spans="2:73" ht="11.25" customHeight="1" x14ac:dyDescent="0.15">
      <c r="B5" s="126"/>
      <c r="C5" s="126"/>
      <c r="D5" s="126"/>
      <c r="E5" s="126"/>
      <c r="F5" s="126"/>
      <c r="G5" s="126"/>
      <c r="H5" s="126"/>
      <c r="M5" s="128" t="s">
        <v>164</v>
      </c>
      <c r="N5" s="128"/>
      <c r="O5" s="128"/>
      <c r="P5" s="128"/>
      <c r="Q5" s="128"/>
      <c r="R5" s="128"/>
      <c r="S5" s="128"/>
      <c r="T5" s="128"/>
      <c r="U5" s="15"/>
      <c r="V5" s="128" t="s">
        <v>154</v>
      </c>
      <c r="W5" s="128"/>
      <c r="X5" s="128"/>
      <c r="Y5" s="128"/>
      <c r="Z5" s="128"/>
      <c r="AA5" s="128"/>
      <c r="AB5" s="128"/>
      <c r="AC5" s="128"/>
      <c r="AF5" s="128" t="s">
        <v>165</v>
      </c>
      <c r="AG5" s="128"/>
      <c r="AH5" s="128"/>
      <c r="AI5" s="128"/>
      <c r="AJ5" s="128"/>
      <c r="AK5" s="128"/>
      <c r="AL5" s="128"/>
      <c r="AM5" s="128"/>
      <c r="AN5" s="15"/>
      <c r="AP5" s="128" t="s">
        <v>155</v>
      </c>
      <c r="AQ5" s="128"/>
      <c r="AR5" s="128"/>
      <c r="AS5" s="128"/>
      <c r="AT5" s="128"/>
      <c r="AU5" s="128"/>
      <c r="AV5" s="128"/>
      <c r="AW5" s="128"/>
      <c r="AX5" s="15"/>
      <c r="AY5" s="15"/>
      <c r="AZ5" s="128" t="s">
        <v>308</v>
      </c>
      <c r="BA5" s="128"/>
      <c r="BE5" s="128" t="s">
        <v>164</v>
      </c>
      <c r="BF5" s="128"/>
      <c r="BG5" s="128"/>
      <c r="BH5" s="128"/>
      <c r="BI5" s="128"/>
      <c r="BJ5" s="128"/>
      <c r="BN5" s="128" t="s">
        <v>165</v>
      </c>
      <c r="BO5" s="128"/>
      <c r="BP5" s="128"/>
      <c r="BQ5" s="128"/>
      <c r="BR5" s="128"/>
      <c r="BS5" s="128"/>
      <c r="BT5" s="15"/>
    </row>
    <row r="6" spans="2:73" x14ac:dyDescent="0.15">
      <c r="B6" s="126"/>
      <c r="C6" s="126"/>
      <c r="D6" s="126"/>
      <c r="E6" s="126"/>
      <c r="F6" s="126"/>
      <c r="G6" s="126"/>
      <c r="H6" s="126"/>
      <c r="L6" s="1" t="s">
        <v>379</v>
      </c>
      <c r="M6" s="1" t="s">
        <v>98</v>
      </c>
      <c r="N6" s="1" t="s">
        <v>109</v>
      </c>
      <c r="O6" s="1" t="s">
        <v>108</v>
      </c>
      <c r="P6" s="1" t="s">
        <v>66</v>
      </c>
      <c r="Q6" s="1" t="s">
        <v>228</v>
      </c>
      <c r="R6" s="15" t="s">
        <v>368</v>
      </c>
      <c r="S6" s="15" t="s">
        <v>367</v>
      </c>
      <c r="T6" s="1" t="s">
        <v>224</v>
      </c>
      <c r="U6" s="44" t="s">
        <v>226</v>
      </c>
      <c r="V6" s="1" t="s">
        <v>98</v>
      </c>
      <c r="W6" s="1" t="s">
        <v>109</v>
      </c>
      <c r="X6" s="1" t="s">
        <v>153</v>
      </c>
      <c r="Y6" s="1" t="s">
        <v>220</v>
      </c>
      <c r="Z6" s="1" t="s">
        <v>221</v>
      </c>
      <c r="AA6" s="15" t="s">
        <v>368</v>
      </c>
      <c r="AB6" s="15" t="s">
        <v>367</v>
      </c>
      <c r="AC6" s="1" t="s">
        <v>224</v>
      </c>
      <c r="AE6" s="1" t="s">
        <v>379</v>
      </c>
      <c r="AF6" s="1" t="s">
        <v>98</v>
      </c>
      <c r="AG6" s="1" t="s">
        <v>109</v>
      </c>
      <c r="AH6" s="1" t="s">
        <v>108</v>
      </c>
      <c r="AI6" s="1" t="s">
        <v>220</v>
      </c>
      <c r="AJ6" s="1" t="s">
        <v>221</v>
      </c>
      <c r="AK6" s="15" t="s">
        <v>368</v>
      </c>
      <c r="AL6" s="15" t="s">
        <v>367</v>
      </c>
      <c r="AM6" s="1" t="s">
        <v>102</v>
      </c>
      <c r="AN6" s="1" t="s">
        <v>224</v>
      </c>
      <c r="AO6" s="44" t="s">
        <v>222</v>
      </c>
      <c r="AP6" s="1" t="s">
        <v>98</v>
      </c>
      <c r="AQ6" s="1" t="s">
        <v>109</v>
      </c>
      <c r="AR6" s="1" t="s">
        <v>108</v>
      </c>
      <c r="AS6" s="1" t="s">
        <v>220</v>
      </c>
      <c r="AT6" s="1" t="s">
        <v>221</v>
      </c>
      <c r="AU6" s="15" t="s">
        <v>368</v>
      </c>
      <c r="AV6" s="15" t="s">
        <v>367</v>
      </c>
      <c r="AW6" s="1" t="s">
        <v>102</v>
      </c>
      <c r="AX6" s="1" t="s">
        <v>224</v>
      </c>
      <c r="AZ6" s="15" t="s">
        <v>327</v>
      </c>
      <c r="BA6" s="15" t="s">
        <v>326</v>
      </c>
      <c r="BD6" s="1" t="s">
        <v>97</v>
      </c>
      <c r="BE6" s="1" t="s">
        <v>98</v>
      </c>
      <c r="BF6" s="1" t="s">
        <v>109</v>
      </c>
      <c r="BG6" s="1" t="s">
        <v>108</v>
      </c>
      <c r="BH6" s="1" t="s">
        <v>66</v>
      </c>
      <c r="BI6" s="1" t="s">
        <v>228</v>
      </c>
      <c r="BJ6" s="1" t="s">
        <v>224</v>
      </c>
      <c r="BK6" s="1" t="s">
        <v>243</v>
      </c>
      <c r="BM6" s="1" t="s">
        <v>97</v>
      </c>
      <c r="BN6" s="1" t="s">
        <v>98</v>
      </c>
      <c r="BO6" s="1" t="s">
        <v>109</v>
      </c>
      <c r="BP6" s="1" t="s">
        <v>108</v>
      </c>
      <c r="BQ6" s="1" t="s">
        <v>220</v>
      </c>
      <c r="BR6" s="1" t="s">
        <v>221</v>
      </c>
      <c r="BS6" s="1" t="s">
        <v>102</v>
      </c>
      <c r="BT6" s="1" t="s">
        <v>224</v>
      </c>
      <c r="BU6" s="1" t="s">
        <v>243</v>
      </c>
    </row>
    <row r="7" spans="2:73" x14ac:dyDescent="0.15">
      <c r="B7" s="126" t="s">
        <v>3</v>
      </c>
      <c r="C7" s="126" t="s">
        <v>234</v>
      </c>
      <c r="D7" s="126"/>
      <c r="E7" s="126"/>
      <c r="F7" s="126"/>
      <c r="G7" s="126"/>
      <c r="H7" s="126"/>
      <c r="L7" s="42">
        <v>1</v>
      </c>
      <c r="M7" s="72">
        <v>60</v>
      </c>
      <c r="N7" s="72">
        <f>[6]武将升级!$H$8</f>
        <v>800</v>
      </c>
      <c r="O7" s="72">
        <f>N7</f>
        <v>800</v>
      </c>
      <c r="P7" s="47">
        <f>武将属性!$AF5</f>
        <v>0</v>
      </c>
      <c r="Q7" s="47">
        <f>武将属性!$AF5</f>
        <v>0</v>
      </c>
      <c r="R7" s="47">
        <f>武将属性!BI5</f>
        <v>1.3659588091245409E-2</v>
      </c>
      <c r="S7" s="77">
        <f>R7</f>
        <v>1.3659588091245409E-2</v>
      </c>
      <c r="T7" s="42">
        <f>战法技能效用!AM5</f>
        <v>1.6262295197840105E-2</v>
      </c>
      <c r="U7" s="42">
        <f>M7*N7*50*(1+P7)*O7*50*(1+Q7)*(1+T7)^2/100000*(1+R7)*(1+S7)</f>
        <v>1018748.8329600152</v>
      </c>
      <c r="V7" s="43">
        <f>$U7/M7+0.5*($U7/((1+$T7)^2))^(-0.5)*$U7/M7/(1+$T7)*(2*$AO7/((1+$AN7)^2))^0.5*(1+$AN7)</f>
        <v>25391.09184811241</v>
      </c>
      <c r="W7" s="43">
        <f t="shared" ref="W7:X22" si="0">$U7/N7+0.5*($U7/((1+$T7)^2))^(-0.5)*$U7/N7/(1+$T7)*(2*$AO7/((1+$AN7)^2))^0.5*(1+$AN7)</f>
        <v>1904.3318886084305</v>
      </c>
      <c r="X7" s="43">
        <f t="shared" si="0"/>
        <v>1904.3318886084305</v>
      </c>
      <c r="Y7" s="43">
        <f>$U7/(1+P7)+0.5*($U7/((1+$T7)^2))^(-0.5)*$U7/(1+P7)/(1+$T7)*(2*$AO7/((1+$AN7)^2))^0.5*(1+$AN7)</f>
        <v>1523465.5108867446</v>
      </c>
      <c r="Z7" s="43">
        <f>Y7</f>
        <v>1523465.5108867446</v>
      </c>
      <c r="AA7" s="43">
        <f>$U7/(1+R7)+0.5*($U7/((1+$T7)^2))^(-0.5)*$U7/(1+R7)/(1+$T7)*(2*$AO7/((1+$AN7)^2))^0.5*(1+$AN7)</f>
        <v>1502936.0238731434</v>
      </c>
      <c r="AB7" s="43">
        <f>AA7</f>
        <v>1502936.0238731434</v>
      </c>
      <c r="AC7" s="43">
        <f>$U7/(1+T7)*2+2^0.5*(U7/((1+T7)^2))^0.5*AO7^0.5</f>
        <v>2998173.8338332521</v>
      </c>
      <c r="AD7" s="42"/>
      <c r="AE7" s="42">
        <v>1</v>
      </c>
      <c r="AF7" s="72">
        <f>M7</f>
        <v>60</v>
      </c>
      <c r="AG7" s="72">
        <f>[7]士兵阶位属性!$D$20</f>
        <v>200</v>
      </c>
      <c r="AH7" s="72">
        <f>[7]士兵阶位属性!$D$20</f>
        <v>200</v>
      </c>
      <c r="AI7" s="47">
        <f>士兵属性!$Q5</f>
        <v>0</v>
      </c>
      <c r="AJ7" s="47">
        <f>士兵属性!$Q5</f>
        <v>0</v>
      </c>
      <c r="AK7" s="47">
        <f>士兵属性!AX5</f>
        <v>1.3659588091245409E-2</v>
      </c>
      <c r="AL7" s="77">
        <f>AK7</f>
        <v>1.3659588091245409E-2</v>
      </c>
      <c r="AM7" s="72">
        <v>1000</v>
      </c>
      <c r="AN7" s="42">
        <f>战法技能效用!AS5</f>
        <v>6.9695550847886185E-3</v>
      </c>
      <c r="AO7" s="42">
        <f>AF7*AG7*0.2*(1+AI7)*AH7*0.2*(1+AJ7)*(AM7^2)/2*(1+AN7)^2/100000*(1+AK7)*(1+AL7)</f>
        <v>500101.52990750375</v>
      </c>
      <c r="AP7" s="43">
        <f>($AO7/AF7+2^0.5*0.5*($U7)^0.5*($AO7/((1+$AN7)^2))^(-0.5)*$AO7/AF7/(1+$AN7))/0.8^0.5</f>
        <v>18723.681814557141</v>
      </c>
      <c r="AQ7" s="43">
        <f>($AO7/AG7+2^0.5*0.5*($U7)^0.5*($AO7/((1+$AN7)^2))^(-0.5)*$AO7/AG7/(1+$AN7))</f>
        <v>5024.0910391711659</v>
      </c>
      <c r="AR7" s="43">
        <f>($AO7/AH7+2^0.5*0.5*($U7)^0.5*($AO7/((1+$AN7)^2))^(-0.5)*$AO7/AH7/(1+$AN7))</f>
        <v>5024.0910391711659</v>
      </c>
      <c r="AS7" s="43">
        <f>($AO7/(1+AI7)+2^0.5*0.5*($U7)^0.5*($AO7/((1+$AN7)^2))^(-0.5)*$AO7/(1+AI7)/(1+$AN7))/0.8^0.5</f>
        <v>1123420.9088734284</v>
      </c>
      <c r="AT7" s="43">
        <f>AS7</f>
        <v>1123420.9088734284</v>
      </c>
      <c r="AU7" s="43">
        <f>($AO7/(1+AK7)+2^0.5*0.5*($U7)^0.5*($AO7/((1+$AN7)^2))^(-0.5)*$AO7/(1+AK7)/(1+$AN7))/0.8^0.5</f>
        <v>1108282.2301211271</v>
      </c>
      <c r="AV7" s="43">
        <f>AU7</f>
        <v>1108282.2301211271</v>
      </c>
      <c r="AW7" s="43">
        <f>$AO7/AM7*2+2^0.5*0.5*($U7)^0.5*($AO7/((1+$AN7)^2))^(-0.5)*$AO7/AM7*2/(1+$AN7)</f>
        <v>2009.6364156684663</v>
      </c>
      <c r="AX7" s="43">
        <f>$AO7/(1+AN7)*2+2^0.5*U7^0.5*(AO7/((1+AN7)^2))^0.5</f>
        <v>1995727.0858097109</v>
      </c>
      <c r="AY7" s="1">
        <v>1</v>
      </c>
      <c r="AZ7" s="1">
        <f t="shared" ref="AZ7:AZ38" si="1">AO7/(1+AN7)^2/(U7/(1+T7)^2)</f>
        <v>0.49999999999999994</v>
      </c>
      <c r="BA7" s="1">
        <f>AO7/U7</f>
        <v>0.49089776962437237</v>
      </c>
      <c r="BD7" s="43">
        <v>1</v>
      </c>
      <c r="BE7" s="43">
        <f>求节点(节奏总纲!$F$4:$F$163,M$7:M$166,$BD7)</f>
        <v>92.70609978636584</v>
      </c>
      <c r="BF7" s="43">
        <f>求节点(节奏总纲!$F$4:$F$163,N$7:N$166,$BD7)</f>
        <v>1835.1780460116063</v>
      </c>
      <c r="BG7" s="43">
        <f>求节点(节奏总纲!$F$4:$F$163,O$7:O$166,$BD7)</f>
        <v>1835.1780460116063</v>
      </c>
      <c r="BH7" s="43">
        <f>求节点(节奏总纲!$F$4:$F$163,P$7:P$166,$BD7)</f>
        <v>2.0131499772384422E-3</v>
      </c>
      <c r="BI7" s="43">
        <f>求节点(节奏总纲!$F$4:$F$163,Q$7:Q$166,$BD7)</f>
        <v>2.0131499772384422E-3</v>
      </c>
      <c r="BJ7" s="43">
        <f>求节点(节奏总纲!$F$4:$F$163,T$7:T$166,$BD7)</f>
        <v>0.25281609291246748</v>
      </c>
      <c r="BK7" s="43">
        <f>求节点(节奏总纲!$F$4:$F$163,U$7:U$166,$BD7)</f>
        <v>13589160.206891239</v>
      </c>
      <c r="BL7" s="42"/>
      <c r="BM7" s="43">
        <v>1</v>
      </c>
      <c r="BN7" s="43">
        <f>求节点(节奏总纲!$F$4:$F$163,AF$7:AF$166,$BD7)</f>
        <v>92.70609978636584</v>
      </c>
      <c r="BO7" s="43">
        <f>求节点(节奏总纲!$F$4:$F$163,AG$7:AG$166,$BD7)</f>
        <v>286.78741576301292</v>
      </c>
      <c r="BP7" s="43">
        <f>求节点(节奏总纲!$F$4:$F$163,AH$7:AH$166,$BD7)</f>
        <v>286.78741576301292</v>
      </c>
      <c r="BQ7" s="43">
        <f>求节点(节奏总纲!$F$4:$F$163,AI$7:AI$166,$BD7)</f>
        <v>2.0131499772384422E-3</v>
      </c>
      <c r="BR7" s="43">
        <f>求节点(节奏总纲!$F$4:$F$163,AJ$7:AJ$166,$BD7)</f>
        <v>2.0131499772384422E-3</v>
      </c>
      <c r="BS7" s="43">
        <f>求节点(节奏总纲!$F$4:$F$163,AM$7:AM$166,$BD7)</f>
        <v>2525.0438766174771</v>
      </c>
      <c r="BT7" s="43">
        <f>求节点(节奏总纲!$F$4:$F$163,AN$7:AN$166,$BD7)</f>
        <v>0.14249221717232094</v>
      </c>
      <c r="BU7" s="43">
        <f>求节点(节奏总纲!$F$4:$F$163,AO$7:AO$166,$BD7)</f>
        <v>14069137.709081337</v>
      </c>
    </row>
    <row r="8" spans="2:73" ht="11.25" customHeight="1" x14ac:dyDescent="0.15">
      <c r="B8" s="126"/>
      <c r="C8" s="126"/>
      <c r="D8" s="126"/>
      <c r="E8" s="126"/>
      <c r="F8" s="126"/>
      <c r="G8" s="126"/>
      <c r="H8" s="126"/>
      <c r="L8" s="42">
        <v>2</v>
      </c>
      <c r="M8" s="73">
        <f>(M$17-M$7)/($L$17-$L$7)+M7</f>
        <v>63.078120563147763</v>
      </c>
      <c r="N8" s="73">
        <f t="shared" ref="N8:O16" si="2">(N$17-N$7)/($L$17-$L$7)+N7</f>
        <v>886.67907378298798</v>
      </c>
      <c r="O8" s="73">
        <f t="shared" si="2"/>
        <v>886.67907378298798</v>
      </c>
      <c r="P8" s="47">
        <f>武将属性!$AF6</f>
        <v>0</v>
      </c>
      <c r="Q8" s="47">
        <f>武将属性!$AF6</f>
        <v>0</v>
      </c>
      <c r="R8" s="47">
        <f>武将属性!BI6</f>
        <v>2.578204174688813E-2</v>
      </c>
      <c r="S8" s="77">
        <f t="shared" ref="S8:S71" si="3">R8</f>
        <v>2.578204174688813E-2</v>
      </c>
      <c r="T8" s="42">
        <f>战法技能效用!AM6</f>
        <v>3.2524590395680217E-2</v>
      </c>
      <c r="U8" s="42">
        <f t="shared" ref="U8:U71" si="4">M8*N8*50*(1+P8)*O8*50*(1+Q8)*(1+T8)^2/100000*(1+R8)*(1+S8)</f>
        <v>1390793.5303754332</v>
      </c>
      <c r="V8" s="43">
        <f t="shared" ref="V8:X71" si="5">$U8/M8+0.5*($U8/((1+$T8)^2))^(-0.5)*$U8/M8/(1+$T8)*(2*$AO8/((1+$AN8)^2))^0.5*(1+$AN8)</f>
        <v>33648.984829154339</v>
      </c>
      <c r="W8" s="43">
        <f t="shared" si="0"/>
        <v>2393.7800999693</v>
      </c>
      <c r="X8" s="43">
        <f t="shared" si="0"/>
        <v>2393.7800999693</v>
      </c>
      <c r="Y8" s="43">
        <f t="shared" ref="Y8:Y71" si="6">$U8/(1+P8)+0.5*($U8/((1+$T8)^2))^(-0.5)*$U8/(1+P8)/(1+$T8)*(2*$AO8/((1+$AN8)^2))^0.5*(1+$AN8)</f>
        <v>2122514.7218809272</v>
      </c>
      <c r="Z8" s="43">
        <f t="shared" ref="Z8:Z71" si="7">Y8</f>
        <v>2122514.7218809272</v>
      </c>
      <c r="AA8" s="43">
        <f t="shared" ref="AA8:AA71" si="8">$U8/(1+R8)+0.5*($U8/((1+$T8)^2))^(-0.5)*$U8/(1+R8)/(1+$T8)*(2*$AO8/((1+$AN8)^2))^0.5*(1+$AN8)</f>
        <v>2069167.3625581544</v>
      </c>
      <c r="AB8" s="43">
        <f t="shared" ref="AB8:AB71" si="9">AA8</f>
        <v>2069167.3625581544</v>
      </c>
      <c r="AC8" s="43">
        <f t="shared" ref="AC8:AC71" si="10">$U8/(1+T8)*2+2^0.5*(U8/((1+T8)^2))^0.5*AO8^0.5</f>
        <v>4111310.7457664427</v>
      </c>
      <c r="AD8" s="42"/>
      <c r="AE8" s="42">
        <v>2</v>
      </c>
      <c r="AF8" s="73">
        <f>(AF$17-AF$7)/($L$17-$L$7)+AF7</f>
        <v>63.078120563147763</v>
      </c>
      <c r="AG8" s="73">
        <f t="shared" ref="AG8:AH16" si="11">(AG$17-AG$7)/($L$17-$L$7)+AG7</f>
        <v>207.65621769470908</v>
      </c>
      <c r="AH8" s="73">
        <f t="shared" si="11"/>
        <v>207.65621769470908</v>
      </c>
      <c r="AI8" s="47">
        <f>士兵属性!$Q6</f>
        <v>0</v>
      </c>
      <c r="AJ8" s="47">
        <f>士兵属性!$Q6</f>
        <v>0</v>
      </c>
      <c r="AK8" s="47">
        <f>士兵属性!AX6</f>
        <v>2.578204174688813E-2</v>
      </c>
      <c r="AL8" s="77">
        <f t="shared" ref="AL8:AL71" si="12">AK8</f>
        <v>2.578204174688813E-2</v>
      </c>
      <c r="AM8" s="73">
        <f>(AM$17-AM$7)/($L$17-$L$7)+AM7</f>
        <v>1137.44330976574</v>
      </c>
      <c r="AN8" s="42">
        <f>战法技能效用!AS6</f>
        <v>1.9635946767205016E-2</v>
      </c>
      <c r="AO8" s="42">
        <f t="shared" ref="AO8:AO71" si="13">AF8*AG8*0.2*(1+AI8)*AH8*0.2*(1+AJ8)*(AM8^2)/2*(1+AN8)^2/100000*(1+AK8)*(1+AL8)</f>
        <v>769943.04388759832</v>
      </c>
      <c r="AP8" s="43">
        <f t="shared" ref="AP8:AP71" si="14">($AO8/AF8+2^0.5*0.5*($U8)^0.5*($AO8/((1+$AN8)^2))^(-0.5)*$AO8/AF8/(1+$AN8))/0.8^0.5</f>
        <v>26616.386789438897</v>
      </c>
      <c r="AQ8" s="43">
        <f t="shared" ref="AQ8:AR71" si="15">($AO8/AG8+2^0.5*0.5*($U8)^0.5*($AO8/((1+$AN8)^2))^(-0.5)*$AO8/AG8/(1+$AN8))</f>
        <v>7231.4917995896521</v>
      </c>
      <c r="AR8" s="43">
        <f t="shared" si="15"/>
        <v>7231.4917995896521</v>
      </c>
      <c r="AS8" s="43">
        <f t="shared" ref="AS8:AS71" si="16">($AO8/(1+AI8)+2^0.5*0.5*($U8)^0.5*($AO8/((1+$AN8)^2))^(-0.5)*$AO8/(1+AI8)/(1+$AN8))/0.8^0.5</f>
        <v>1678911.6548596004</v>
      </c>
      <c r="AT8" s="43">
        <f t="shared" ref="AT8:AT71" si="17">AS8</f>
        <v>1678911.6548596004</v>
      </c>
      <c r="AU8" s="43">
        <f t="shared" ref="AU8:AU71" si="18">($AO8/(1+AK8)+2^0.5*0.5*($U8)^0.5*($AO8/((1+$AN8)^2))^(-0.5)*$AO8/(1+AK8)/(1+$AN8))/0.8^0.5</f>
        <v>1636713.830552584</v>
      </c>
      <c r="AV8" s="43">
        <f t="shared" ref="AV8:AV71" si="19">AU8</f>
        <v>1636713.830552584</v>
      </c>
      <c r="AW8" s="43">
        <f t="shared" ref="AW8:AW71" si="20">$AO8/AM8*2+2^0.5*0.5*($U8)^0.5*($AO8/((1+$AN8)^2))^(-0.5)*$AO8/AM8*2/(1+$AN8)</f>
        <v>2640.4203576569716</v>
      </c>
      <c r="AX8" s="43">
        <f t="shared" ref="AX8:AX71" si="21">$AO8/(1+AN8)*2+2^0.5*U8^0.5*(AO8/((1+AN8)^2))^0.5</f>
        <v>2945490.9669557586</v>
      </c>
      <c r="AY8" s="1">
        <v>2</v>
      </c>
      <c r="AZ8" s="1">
        <f t="shared" si="1"/>
        <v>0.56768375839623941</v>
      </c>
      <c r="BA8" s="1">
        <f t="shared" ref="BA8:BA71" si="22">AO8/U8</f>
        <v>0.55359981699063454</v>
      </c>
      <c r="BD8" s="43">
        <v>2</v>
      </c>
      <c r="BE8" s="43">
        <f>求节点(节奏总纲!$F$4:$F$163,M$7:M$166,$BD8)</f>
        <v>101.83729153012933</v>
      </c>
      <c r="BF8" s="43">
        <f>求节点(节奏总纲!$F$4:$F$163,N$7:N$166,$BD8)</f>
        <v>2456.8327063977722</v>
      </c>
      <c r="BG8" s="43">
        <f>求节点(节奏总纲!$F$4:$F$163,O$7:O$166,$BD8)</f>
        <v>2456.8327063977722</v>
      </c>
      <c r="BH8" s="43">
        <f>求节点(节奏总纲!$F$4:$F$163,P$7:P$166,$BD8)</f>
        <v>4.0533591271503973E-3</v>
      </c>
      <c r="BI8" s="43">
        <f>求节点(节奏总纲!$F$4:$F$163,Q$7:Q$166,$BD8)</f>
        <v>4.0533591271503973E-3</v>
      </c>
      <c r="BJ8" s="43">
        <f>求节点(节奏总纲!$F$4:$F$163,T$7:T$166,$BD8)</f>
        <v>0.45649113762879551</v>
      </c>
      <c r="BK8" s="43">
        <f>求节点(节奏总纲!$F$4:$F$163,U$7:U$166,$BD8)</f>
        <v>36280961.174150757</v>
      </c>
      <c r="BL8" s="42"/>
      <c r="BM8" s="43">
        <v>2</v>
      </c>
      <c r="BN8" s="43">
        <f>求节点(节奏总纲!$F$4:$F$163,AF$7:AF$166,$BD8)</f>
        <v>101.83729153012933</v>
      </c>
      <c r="BO8" s="43">
        <f>求节点(节奏总纲!$F$4:$F$163,AG$7:AG$166,$BD8)</f>
        <v>323.62181644530347</v>
      </c>
      <c r="BP8" s="43">
        <f>求节点(节奏总纲!$F$4:$F$163,AH$7:AH$166,$BD8)</f>
        <v>323.62181644530347</v>
      </c>
      <c r="BQ8" s="43">
        <f>求节点(节奏总纲!$F$4:$F$163,AI$7:AI$166,$BD8)</f>
        <v>4.0533591271503973E-3</v>
      </c>
      <c r="BR8" s="43">
        <f>求节点(节奏总纲!$F$4:$F$163,AJ$7:AJ$166,$BD8)</f>
        <v>4.0533591271503973E-3</v>
      </c>
      <c r="BS8" s="43">
        <f>求节点(节奏总纲!$F$4:$F$163,AM$7:AM$166,$BD8)</f>
        <v>3020.1470172188911</v>
      </c>
      <c r="BT8" s="43">
        <f>求节点(节奏总纲!$F$4:$F$163,AN$7:AN$166,$BD8)</f>
        <v>0.20195424452539537</v>
      </c>
      <c r="BU8" s="43">
        <f>求节点(节奏总纲!$F$4:$F$163,AO$7:AO$166,$BD8)</f>
        <v>31274837.293175049</v>
      </c>
    </row>
    <row r="9" spans="2:73" x14ac:dyDescent="0.15">
      <c r="B9" s="126"/>
      <c r="C9" s="126"/>
      <c r="D9" s="126"/>
      <c r="E9" s="126"/>
      <c r="F9" s="126"/>
      <c r="G9" s="126"/>
      <c r="H9" s="126"/>
      <c r="L9" s="42">
        <v>3</v>
      </c>
      <c r="M9" s="73">
        <f t="shared" ref="M9:M16" si="23">(M$17-M$7)/($L$17-$L$7)+M8</f>
        <v>66.156241126295527</v>
      </c>
      <c r="N9" s="73">
        <f t="shared" si="2"/>
        <v>973.35814756597597</v>
      </c>
      <c r="O9" s="73">
        <f t="shared" si="2"/>
        <v>973.35814756597597</v>
      </c>
      <c r="P9" s="47">
        <f>武将属性!$AF7</f>
        <v>0</v>
      </c>
      <c r="Q9" s="47">
        <f>武将属性!$AF7</f>
        <v>0</v>
      </c>
      <c r="R9" s="47">
        <f>武将属性!BI7</f>
        <v>3.0388146368563261E-2</v>
      </c>
      <c r="S9" s="77">
        <f t="shared" si="3"/>
        <v>3.0388146368563261E-2</v>
      </c>
      <c r="T9" s="42">
        <f>战法技能效用!AM7</f>
        <v>4.8786885593520318E-2</v>
      </c>
      <c r="U9" s="42">
        <f t="shared" si="4"/>
        <v>1829921.1270762857</v>
      </c>
      <c r="V9" s="43">
        <f t="shared" si="5"/>
        <v>43016.636381181503</v>
      </c>
      <c r="W9" s="43">
        <f t="shared" si="0"/>
        <v>2923.7120745246812</v>
      </c>
      <c r="X9" s="43">
        <f t="shared" si="0"/>
        <v>2923.7120745246812</v>
      </c>
      <c r="Y9" s="43">
        <f t="shared" si="6"/>
        <v>2845818.96887562</v>
      </c>
      <c r="Z9" s="43">
        <f t="shared" si="7"/>
        <v>2845818.96887562</v>
      </c>
      <c r="AA9" s="43">
        <f t="shared" si="8"/>
        <v>2761890.2438903721</v>
      </c>
      <c r="AB9" s="43">
        <f t="shared" si="9"/>
        <v>2761890.2438903721</v>
      </c>
      <c r="AC9" s="43">
        <f t="shared" si="10"/>
        <v>5426877.4866786003</v>
      </c>
      <c r="AD9" s="42"/>
      <c r="AE9" s="42">
        <v>3</v>
      </c>
      <c r="AF9" s="73">
        <f t="shared" ref="AF9:AF16" si="24">(AF$17-AF$7)/($L$17-$L$7)+AF8</f>
        <v>66.156241126295527</v>
      </c>
      <c r="AG9" s="73">
        <f t="shared" si="11"/>
        <v>215.31243538941817</v>
      </c>
      <c r="AH9" s="73">
        <f t="shared" si="11"/>
        <v>215.31243538941817</v>
      </c>
      <c r="AI9" s="47">
        <f>士兵属性!$Q7</f>
        <v>0</v>
      </c>
      <c r="AJ9" s="47">
        <f>士兵属性!$Q7</f>
        <v>0</v>
      </c>
      <c r="AK9" s="47">
        <f>士兵属性!AX7</f>
        <v>3.0388146368563261E-2</v>
      </c>
      <c r="AL9" s="77">
        <f t="shared" si="12"/>
        <v>3.0388146368563261E-2</v>
      </c>
      <c r="AM9" s="73">
        <f t="shared" ref="AM9:AM16" si="25">(AM$17-AM$7)/($L$17-$L$7)+AM8</f>
        <v>1274.8866195314799</v>
      </c>
      <c r="AN9" s="42">
        <f>战法技能效用!AS7</f>
        <v>3.2302338449621409E-2</v>
      </c>
      <c r="AO9" s="42">
        <f t="shared" si="13"/>
        <v>1127970.3914031277</v>
      </c>
      <c r="AP9" s="43">
        <f t="shared" si="14"/>
        <v>36231.162945695549</v>
      </c>
      <c r="AQ9" s="43">
        <f t="shared" si="15"/>
        <v>9957.0107473124863</v>
      </c>
      <c r="AR9" s="43">
        <f t="shared" si="15"/>
        <v>9957.0107473124863</v>
      </c>
      <c r="AS9" s="43">
        <f t="shared" si="16"/>
        <v>2396917.5521215387</v>
      </c>
      <c r="AT9" s="43">
        <f t="shared" si="17"/>
        <v>2396917.5521215387</v>
      </c>
      <c r="AU9" s="43">
        <f t="shared" si="18"/>
        <v>2326227.8012116961</v>
      </c>
      <c r="AV9" s="43">
        <f t="shared" si="19"/>
        <v>2326227.8012116961</v>
      </c>
      <c r="AW9" s="43">
        <f t="shared" si="20"/>
        <v>3363.229639966466</v>
      </c>
      <c r="AX9" s="43">
        <f t="shared" si="21"/>
        <v>4153566.5538107031</v>
      </c>
      <c r="AY9" s="1">
        <v>3</v>
      </c>
      <c r="AZ9" s="1">
        <f t="shared" si="1"/>
        <v>0.6362473735438966</v>
      </c>
      <c r="BA9" s="1">
        <f t="shared" si="22"/>
        <v>0.6164038300411977</v>
      </c>
      <c r="BD9" s="43">
        <v>3</v>
      </c>
      <c r="BE9" s="43">
        <f>求节点(节奏总纲!$F$4:$F$163,M$7:M$166,$BD9)</f>
        <v>109.08445561412937</v>
      </c>
      <c r="BF9" s="43">
        <f>求节点(节奏总纲!$F$4:$F$163,N$7:N$166,$BD9)</f>
        <v>3052.3097768316738</v>
      </c>
      <c r="BG9" s="43">
        <f>求节点(节奏总纲!$F$4:$F$163,O$7:O$166,$BD9)</f>
        <v>3052.3097768316738</v>
      </c>
      <c r="BH9" s="43">
        <f>求节点(节奏总纲!$F$4:$F$163,P$7:P$166,$BD9)</f>
        <v>5.4000000000000003E-3</v>
      </c>
      <c r="BI9" s="43">
        <f>求节点(节奏总纲!$F$4:$F$163,Q$7:Q$166,$BD9)</f>
        <v>5.4000000000000003E-3</v>
      </c>
      <c r="BJ9" s="43">
        <f>求节点(节奏总纲!$F$4:$F$163,T$7:T$166,$BD9)</f>
        <v>0.50690302684684529</v>
      </c>
      <c r="BK9" s="43">
        <f>求节点(节奏总纲!$F$4:$F$163,U$7:U$166,$BD9)</f>
        <v>64363294.603713192</v>
      </c>
      <c r="BL9" s="42"/>
      <c r="BM9" s="43">
        <v>3</v>
      </c>
      <c r="BN9" s="43">
        <f>求节点(节奏总纲!$F$4:$F$163,AF$7:AF$166,$BD9)</f>
        <v>109.08445561412937</v>
      </c>
      <c r="BO9" s="43">
        <f>求节点(节奏总纲!$F$4:$F$163,AG$7:AG$166,$BD9)</f>
        <v>349.831735642029</v>
      </c>
      <c r="BP9" s="43">
        <f>求节点(节奏总纲!$F$4:$F$163,AH$7:AH$166,$BD9)</f>
        <v>349.831735642029</v>
      </c>
      <c r="BQ9" s="43">
        <f>求节点(节奏总纲!$F$4:$F$163,AI$7:AI$166,$BD9)</f>
        <v>5.4000000000000003E-3</v>
      </c>
      <c r="BR9" s="43">
        <f>求节点(节奏总纲!$F$4:$F$163,AJ$7:AJ$166,$BD9)</f>
        <v>5.4000000000000003E-3</v>
      </c>
      <c r="BS9" s="43">
        <f>求节点(节奏总纲!$F$4:$F$163,AM$7:AM$166,$BD9)</f>
        <v>3335.4253320991797</v>
      </c>
      <c r="BT9" s="43">
        <f>求节点(节奏总纲!$F$4:$F$163,AN$7:AN$166,$BD9)</f>
        <v>0.22675942978579666</v>
      </c>
      <c r="BU9" s="43">
        <f>求节点(节奏总纲!$F$4:$F$163,AO$7:AO$166,$BD9)</f>
        <v>49863087.00075189</v>
      </c>
    </row>
    <row r="10" spans="2:73" x14ac:dyDescent="0.15">
      <c r="L10" s="42">
        <v>4</v>
      </c>
      <c r="M10" s="73">
        <f t="shared" si="23"/>
        <v>69.23436168944329</v>
      </c>
      <c r="N10" s="73">
        <f t="shared" si="2"/>
        <v>1060.0372213489641</v>
      </c>
      <c r="O10" s="73">
        <f t="shared" si="2"/>
        <v>1060.0372213489641</v>
      </c>
      <c r="P10" s="47">
        <f>武将属性!$AF8</f>
        <v>0</v>
      </c>
      <c r="Q10" s="47">
        <f>武将属性!$AF8</f>
        <v>0</v>
      </c>
      <c r="R10" s="47">
        <f>武将属性!BI8</f>
        <v>3.4994250990238389E-2</v>
      </c>
      <c r="S10" s="77">
        <f t="shared" si="3"/>
        <v>3.4994250990238389E-2</v>
      </c>
      <c r="T10" s="42">
        <f>战法技能效用!AM8</f>
        <v>6.504918079136042E-2</v>
      </c>
      <c r="U10" s="42">
        <f t="shared" si="4"/>
        <v>2363301.5047930111</v>
      </c>
      <c r="V10" s="43">
        <f t="shared" si="5"/>
        <v>54033.286991405985</v>
      </c>
      <c r="W10" s="43">
        <f t="shared" si="0"/>
        <v>3529.0837524288872</v>
      </c>
      <c r="X10" s="43">
        <f t="shared" si="0"/>
        <v>3529.0837524288872</v>
      </c>
      <c r="Y10" s="43">
        <f t="shared" si="6"/>
        <v>3740960.134832493</v>
      </c>
      <c r="Z10" s="43">
        <f t="shared" si="7"/>
        <v>3740960.134832493</v>
      </c>
      <c r="AA10" s="43">
        <f t="shared" si="8"/>
        <v>3614474.3135078303</v>
      </c>
      <c r="AB10" s="43">
        <f t="shared" si="9"/>
        <v>3614474.3135078303</v>
      </c>
      <c r="AC10" s="43">
        <f t="shared" si="10"/>
        <v>7024952.8421830395</v>
      </c>
      <c r="AD10" s="42"/>
      <c r="AE10" s="42">
        <v>4</v>
      </c>
      <c r="AF10" s="73">
        <f t="shared" si="24"/>
        <v>69.23436168944329</v>
      </c>
      <c r="AG10" s="73">
        <f t="shared" si="11"/>
        <v>222.96865308412725</v>
      </c>
      <c r="AH10" s="73">
        <f t="shared" si="11"/>
        <v>222.96865308412725</v>
      </c>
      <c r="AI10" s="47">
        <f>士兵属性!$Q8</f>
        <v>0</v>
      </c>
      <c r="AJ10" s="47">
        <f>士兵属性!$Q8</f>
        <v>0</v>
      </c>
      <c r="AK10" s="47">
        <f>士兵属性!AX8</f>
        <v>3.4994250990238389E-2</v>
      </c>
      <c r="AL10" s="77">
        <f t="shared" si="12"/>
        <v>3.4994250990238389E-2</v>
      </c>
      <c r="AM10" s="73">
        <f t="shared" si="25"/>
        <v>1412.3299292972199</v>
      </c>
      <c r="AN10" s="42">
        <f>战法技能效用!AS8</f>
        <v>4.4968730132037796E-2</v>
      </c>
      <c r="AO10" s="42">
        <f t="shared" si="13"/>
        <v>1606179.573002466</v>
      </c>
      <c r="AP10" s="43">
        <f t="shared" si="14"/>
        <v>48184.636162248018</v>
      </c>
      <c r="AQ10" s="43">
        <f t="shared" si="15"/>
        <v>13382.321513670937</v>
      </c>
      <c r="AR10" s="43">
        <f t="shared" si="15"/>
        <v>13382.321513670937</v>
      </c>
      <c r="AS10" s="43">
        <f t="shared" si="16"/>
        <v>3336032.5279313074</v>
      </c>
      <c r="AT10" s="43">
        <f t="shared" si="17"/>
        <v>3336032.5279313074</v>
      </c>
      <c r="AU10" s="43">
        <f t="shared" si="18"/>
        <v>3223237.7375425361</v>
      </c>
      <c r="AV10" s="43">
        <f t="shared" si="19"/>
        <v>3223237.7375425361</v>
      </c>
      <c r="AW10" s="43">
        <f t="shared" si="20"/>
        <v>4225.4124070382268</v>
      </c>
      <c r="AX10" s="43">
        <f t="shared" si="21"/>
        <v>5710866.0135024767</v>
      </c>
      <c r="AY10" s="1">
        <v>4</v>
      </c>
      <c r="AZ10" s="1">
        <f t="shared" si="1"/>
        <v>0.70600487962964797</v>
      </c>
      <c r="BA10" s="1">
        <f t="shared" si="22"/>
        <v>0.67963379608779229</v>
      </c>
      <c r="BD10" s="43">
        <v>4</v>
      </c>
      <c r="BE10" s="43">
        <f>求节点(节奏总纲!$F$4:$F$163,M$7:M$166,$BD10)</f>
        <v>114.77505244363634</v>
      </c>
      <c r="BF10" s="43">
        <f>求节点(节奏总纲!$F$4:$F$163,N$7:N$166,$BD10)</f>
        <v>3532.8874996425575</v>
      </c>
      <c r="BG10" s="43">
        <f>求节点(节奏总纲!$F$4:$F$163,O$7:O$166,$BD10)</f>
        <v>3532.8874996425575</v>
      </c>
      <c r="BH10" s="43">
        <f>求节点(节奏总纲!$F$4:$F$163,P$7:P$166,$BD10)</f>
        <v>6.5466666666666668E-3</v>
      </c>
      <c r="BI10" s="43">
        <f>求节点(节奏总纲!$F$4:$F$163,Q$7:Q$166,$BD10)</f>
        <v>6.5466666666666668E-3</v>
      </c>
      <c r="BJ10" s="43">
        <f>求节点(节奏总纲!$F$4:$F$163,T$7:T$166,$BD10)</f>
        <v>0.53639674140337068</v>
      </c>
      <c r="BK10" s="43">
        <f>求节点(节奏总纲!$F$4:$F$163,U$7:U$166,$BD10)</f>
        <v>95727220.735371083</v>
      </c>
      <c r="BL10" s="42"/>
      <c r="BM10" s="43">
        <v>4</v>
      </c>
      <c r="BN10" s="43">
        <f>求节点(节奏总纲!$F$4:$F$163,AF$7:AF$166,$BD10)</f>
        <v>114.77505244363634</v>
      </c>
      <c r="BO10" s="43">
        <f>求节点(节奏总纲!$F$4:$F$163,AG$7:AG$166,$BD10)</f>
        <v>369.1312284720201</v>
      </c>
      <c r="BP10" s="43">
        <f>求节点(节奏总纲!$F$4:$F$163,AH$7:AH$166,$BD10)</f>
        <v>369.1312284720201</v>
      </c>
      <c r="BQ10" s="43">
        <f>求节点(节奏总纲!$F$4:$F$163,AI$7:AI$166,$BD10)</f>
        <v>6.5466666666666668E-3</v>
      </c>
      <c r="BR10" s="43">
        <f>求节点(节奏总纲!$F$4:$F$163,AJ$7:AJ$166,$BD10)</f>
        <v>6.5466666666666668E-3</v>
      </c>
      <c r="BS10" s="43">
        <f>求节点(节奏总纲!$F$4:$F$163,AM$7:AM$166,$BD10)</f>
        <v>3567.7278097695553</v>
      </c>
      <c r="BT10" s="43">
        <f>求节点(节奏总纲!$F$4:$F$163,AN$7:AN$166,$BD10)</f>
        <v>0.24510109249554013</v>
      </c>
      <c r="BU10" s="43">
        <f>求节点(节奏总纲!$F$4:$F$163,AO$7:AO$166,$BD10)</f>
        <v>69874835.185534984</v>
      </c>
    </row>
    <row r="11" spans="2:73" x14ac:dyDescent="0.15">
      <c r="L11" s="42">
        <v>5</v>
      </c>
      <c r="M11" s="73">
        <f t="shared" si="23"/>
        <v>72.312482252591053</v>
      </c>
      <c r="N11" s="73">
        <f t="shared" si="2"/>
        <v>1146.7162951319522</v>
      </c>
      <c r="O11" s="73">
        <f t="shared" si="2"/>
        <v>1146.7162951319522</v>
      </c>
      <c r="P11" s="47">
        <f>武将属性!$AF9</f>
        <v>0</v>
      </c>
      <c r="Q11" s="47">
        <f>武将属性!$AF9</f>
        <v>0</v>
      </c>
      <c r="R11" s="47">
        <f>武将属性!BI9</f>
        <v>3.9600355611913524E-2</v>
      </c>
      <c r="S11" s="77">
        <f t="shared" si="3"/>
        <v>3.9600355611913524E-2</v>
      </c>
      <c r="T11" s="42">
        <f>战法技能效用!AM9</f>
        <v>8.1311475989200535E-2</v>
      </c>
      <c r="U11" s="42">
        <f t="shared" si="4"/>
        <v>3003998.4864638387</v>
      </c>
      <c r="V11" s="43">
        <f t="shared" si="5"/>
        <v>66871.010505363389</v>
      </c>
      <c r="W11" s="43">
        <f t="shared" si="0"/>
        <v>4216.9181522143526</v>
      </c>
      <c r="X11" s="43">
        <f t="shared" si="0"/>
        <v>4216.9181522143526</v>
      </c>
      <c r="Y11" s="43">
        <f t="shared" si="6"/>
        <v>4835608.7603819203</v>
      </c>
      <c r="Z11" s="43">
        <f t="shared" si="7"/>
        <v>4835608.7603819203</v>
      </c>
      <c r="AA11" s="43">
        <f t="shared" si="8"/>
        <v>4651411.2218975332</v>
      </c>
      <c r="AB11" s="43">
        <f t="shared" si="9"/>
        <v>4651411.2218975332</v>
      </c>
      <c r="AC11" s="43">
        <f t="shared" si="10"/>
        <v>8943970.1099227294</v>
      </c>
      <c r="AD11" s="42"/>
      <c r="AE11" s="42">
        <v>5</v>
      </c>
      <c r="AF11" s="73">
        <f t="shared" si="24"/>
        <v>72.312482252591053</v>
      </c>
      <c r="AG11" s="73">
        <f t="shared" si="11"/>
        <v>230.62487077883634</v>
      </c>
      <c r="AH11" s="73">
        <f t="shared" si="11"/>
        <v>230.62487077883634</v>
      </c>
      <c r="AI11" s="47">
        <f>士兵属性!$Q9</f>
        <v>0</v>
      </c>
      <c r="AJ11" s="47">
        <f>士兵属性!$Q9</f>
        <v>0</v>
      </c>
      <c r="AK11" s="47">
        <f>士兵属性!AX9</f>
        <v>3.9600355611913524E-2</v>
      </c>
      <c r="AL11" s="77">
        <f t="shared" si="12"/>
        <v>3.9600355611913524E-2</v>
      </c>
      <c r="AM11" s="73">
        <f t="shared" si="25"/>
        <v>1549.7732390629599</v>
      </c>
      <c r="AN11" s="42">
        <f>战法技能效用!AS9</f>
        <v>5.7635121814454196E-2</v>
      </c>
      <c r="AO11" s="42">
        <f t="shared" si="13"/>
        <v>2233553.8520669318</v>
      </c>
      <c r="AP11" s="43">
        <f t="shared" si="14"/>
        <v>62852.104105929124</v>
      </c>
      <c r="AQ11" s="43">
        <f t="shared" si="15"/>
        <v>17626.73779396242</v>
      </c>
      <c r="AR11" s="43">
        <f t="shared" si="15"/>
        <v>17626.73779396242</v>
      </c>
      <c r="AS11" s="43">
        <f t="shared" si="16"/>
        <v>4544991.6626980053</v>
      </c>
      <c r="AT11" s="43">
        <f t="shared" si="17"/>
        <v>4544991.6626980053</v>
      </c>
      <c r="AU11" s="43">
        <f t="shared" si="18"/>
        <v>4371864.2824268779</v>
      </c>
      <c r="AV11" s="43">
        <f t="shared" si="19"/>
        <v>4371864.2824268779</v>
      </c>
      <c r="AW11" s="43">
        <f t="shared" si="20"/>
        <v>5246.1405623998726</v>
      </c>
      <c r="AX11" s="43">
        <f t="shared" si="21"/>
        <v>7687271.4268620592</v>
      </c>
      <c r="AY11" s="1">
        <v>5</v>
      </c>
      <c r="AZ11" s="1">
        <f t="shared" si="1"/>
        <v>0.77718894443076658</v>
      </c>
      <c r="BA11" s="1">
        <f t="shared" si="22"/>
        <v>0.74352695653191325</v>
      </c>
      <c r="BD11" s="43">
        <v>5</v>
      </c>
      <c r="BE11" s="43">
        <f>求节点(节奏总纲!$F$4:$F$163,M$7:M$166,$BD11)</f>
        <v>119.72186177811665</v>
      </c>
      <c r="BF11" s="43">
        <f>求节点(节奏总纲!$F$4:$F$163,N$7:N$166,$BD11)</f>
        <v>3932.2197975564909</v>
      </c>
      <c r="BG11" s="43">
        <f>求节点(节奏总纲!$F$4:$F$163,O$7:O$166,$BD11)</f>
        <v>3932.2197975564909</v>
      </c>
      <c r="BH11" s="43">
        <f>求节点(节奏总纲!$F$4:$F$163,P$7:P$166,$BD11)</f>
        <v>7.4715246967646679E-3</v>
      </c>
      <c r="BI11" s="43">
        <f>求节点(节奏总纲!$F$4:$F$163,Q$7:Q$166,$BD11)</f>
        <v>7.4715246967646679E-3</v>
      </c>
      <c r="BJ11" s="43">
        <f>求节点(节奏总纲!$F$4:$F$163,T$7:T$166,$BD11)</f>
        <v>0.64779797524448424</v>
      </c>
      <c r="BK11" s="43">
        <f>求节点(节奏总纲!$F$4:$F$163,U$7:U$166,$BD11)</f>
        <v>144315771.96655646</v>
      </c>
      <c r="BL11" s="42"/>
      <c r="BM11" s="43">
        <v>5</v>
      </c>
      <c r="BN11" s="43">
        <f>求节点(节奏总纲!$F$4:$F$163,AF$7:AF$166,$BD11)</f>
        <v>119.72186177811665</v>
      </c>
      <c r="BO11" s="43">
        <f>求节点(节奏总纲!$F$4:$F$163,AG$7:AG$166,$BD11)</f>
        <v>384.62114184002581</v>
      </c>
      <c r="BP11" s="43">
        <f>求节点(节奏总纲!$F$4:$F$163,AH$7:AH$166,$BD11)</f>
        <v>384.62114184002581</v>
      </c>
      <c r="BQ11" s="43">
        <f>求节点(节奏总纲!$F$4:$F$163,AI$7:AI$166,$BD11)</f>
        <v>7.4715246967646679E-3</v>
      </c>
      <c r="BR11" s="43">
        <f>求节点(节奏总纲!$F$4:$F$163,AJ$7:AJ$166,$BD11)</f>
        <v>7.4715246967646679E-3</v>
      </c>
      <c r="BS11" s="43">
        <f>求节点(节奏总纲!$F$4:$F$163,AM$7:AM$166,$BD11)</f>
        <v>3751.8211926008698</v>
      </c>
      <c r="BT11" s="43">
        <f>求节点(节奏总纲!$F$4:$F$163,AN$7:AN$166,$BD11)</f>
        <v>0.2762420676047308</v>
      </c>
      <c r="BU11" s="43">
        <f>求节点(节奏总纲!$F$4:$F$163,AO$7:AO$166,$BD11)</f>
        <v>93225410.167897761</v>
      </c>
    </row>
    <row r="12" spans="2:73" ht="11.25" customHeight="1" x14ac:dyDescent="0.15">
      <c r="L12" s="42">
        <v>6</v>
      </c>
      <c r="M12" s="73">
        <f t="shared" si="23"/>
        <v>75.390602815738816</v>
      </c>
      <c r="N12" s="73">
        <f t="shared" si="2"/>
        <v>1233.3953689149403</v>
      </c>
      <c r="O12" s="73">
        <f t="shared" si="2"/>
        <v>1233.3953689149403</v>
      </c>
      <c r="P12" s="47">
        <f>武将属性!$AF10</f>
        <v>0</v>
      </c>
      <c r="Q12" s="47">
        <f>武将属性!$AF10</f>
        <v>0</v>
      </c>
      <c r="R12" s="47">
        <f>武将属性!BI10</f>
        <v>4.4206460233588651E-2</v>
      </c>
      <c r="S12" s="77">
        <f t="shared" si="3"/>
        <v>4.4206460233588651E-2</v>
      </c>
      <c r="T12" s="42">
        <f>战法技能效用!AM10</f>
        <v>9.7573771187040637E-2</v>
      </c>
      <c r="U12" s="42">
        <f t="shared" si="4"/>
        <v>3766188.4153179792</v>
      </c>
      <c r="V12" s="43">
        <f t="shared" si="5"/>
        <v>81713.103135736004</v>
      </c>
      <c r="W12" s="43">
        <f t="shared" si="0"/>
        <v>4994.6677753195145</v>
      </c>
      <c r="X12" s="43">
        <f t="shared" si="0"/>
        <v>4994.6677753195145</v>
      </c>
      <c r="Y12" s="43">
        <f t="shared" si="6"/>
        <v>6160400.1033477755</v>
      </c>
      <c r="Z12" s="43">
        <f t="shared" si="7"/>
        <v>6160400.1033477755</v>
      </c>
      <c r="AA12" s="43">
        <f t="shared" si="8"/>
        <v>5899599.6845007995</v>
      </c>
      <c r="AB12" s="43">
        <f t="shared" si="9"/>
        <v>5899599.6845007995</v>
      </c>
      <c r="AC12" s="43">
        <f t="shared" si="10"/>
        <v>11225487.097209368</v>
      </c>
      <c r="AD12" s="42"/>
      <c r="AE12" s="42">
        <v>6</v>
      </c>
      <c r="AF12" s="73">
        <f t="shared" si="24"/>
        <v>75.390602815738816</v>
      </c>
      <c r="AG12" s="73">
        <f t="shared" si="11"/>
        <v>238.28108847354542</v>
      </c>
      <c r="AH12" s="73">
        <f t="shared" si="11"/>
        <v>238.28108847354542</v>
      </c>
      <c r="AI12" s="47">
        <f>士兵属性!$Q10</f>
        <v>0</v>
      </c>
      <c r="AJ12" s="47">
        <f>士兵属性!$Q10</f>
        <v>0</v>
      </c>
      <c r="AK12" s="47">
        <f>士兵属性!AX10</f>
        <v>4.4206460233588651E-2</v>
      </c>
      <c r="AL12" s="77">
        <f t="shared" si="12"/>
        <v>4.4206460233588651E-2</v>
      </c>
      <c r="AM12" s="73">
        <f t="shared" si="25"/>
        <v>1687.2165488286998</v>
      </c>
      <c r="AN12" s="42">
        <f>战法技能效用!AS10</f>
        <v>7.0301513496870582E-2</v>
      </c>
      <c r="AO12" s="42">
        <f t="shared" si="13"/>
        <v>3044058.8600315759</v>
      </c>
      <c r="AP12" s="43">
        <f t="shared" si="14"/>
        <v>80648.928190833001</v>
      </c>
      <c r="AQ12" s="43">
        <f t="shared" si="15"/>
        <v>22822.92137785472</v>
      </c>
      <c r="AR12" s="43">
        <f t="shared" si="15"/>
        <v>22822.92137785472</v>
      </c>
      <c r="AS12" s="43">
        <f t="shared" si="16"/>
        <v>6080171.3127501337</v>
      </c>
      <c r="AT12" s="43">
        <f t="shared" si="17"/>
        <v>6080171.3127501337</v>
      </c>
      <c r="AU12" s="43">
        <f t="shared" si="18"/>
        <v>5822767.3781964546</v>
      </c>
      <c r="AV12" s="43">
        <f t="shared" si="19"/>
        <v>5822767.3781964546</v>
      </c>
      <c r="AW12" s="43">
        <f t="shared" si="20"/>
        <v>6446.4405020644572</v>
      </c>
      <c r="AX12" s="43">
        <f t="shared" si="21"/>
        <v>10162128.109664256</v>
      </c>
      <c r="AY12" s="1">
        <v>6</v>
      </c>
      <c r="AZ12" s="1">
        <f t="shared" si="1"/>
        <v>0.84997502253020696</v>
      </c>
      <c r="BA12" s="1">
        <f t="shared" si="22"/>
        <v>0.80825984373237103</v>
      </c>
      <c r="BD12" s="43">
        <v>6</v>
      </c>
      <c r="BE12" s="43">
        <f>求节点(节奏总纲!$F$4:$F$163,M$7:M$166,$BD12)</f>
        <v>124.84477038364668</v>
      </c>
      <c r="BF12" s="43">
        <f>求节点(节奏总纲!$F$4:$F$163,N$7:N$166,$BD12)</f>
        <v>4372.3414474589017</v>
      </c>
      <c r="BG12" s="43">
        <f>求节点(节奏总纲!$F$4:$F$163,O$7:O$166,$BD12)</f>
        <v>4372.3414474589017</v>
      </c>
      <c r="BH12" s="43">
        <f>求节点(节奏总纲!$F$4:$F$163,P$7:P$166,$BD12)</f>
        <v>7.8923076923076915E-3</v>
      </c>
      <c r="BI12" s="43">
        <f>求节点(节奏总纲!$F$4:$F$163,Q$7:Q$166,$BD12)</f>
        <v>7.8923076923076915E-3</v>
      </c>
      <c r="BJ12" s="43">
        <f>求节点(节奏总纲!$F$4:$F$163,T$7:T$166,$BD12)</f>
        <v>0.76579125635841372</v>
      </c>
      <c r="BK12" s="43">
        <f>求节点(节奏总纲!$F$4:$F$163,U$7:U$166,$BD12)</f>
        <v>216241016.04966187</v>
      </c>
      <c r="BL12" s="42"/>
      <c r="BM12" s="43">
        <v>6</v>
      </c>
      <c r="BN12" s="43">
        <f>求节点(节奏总纲!$F$4:$F$163,AF$7:AF$166,$BD12)</f>
        <v>124.84477038364668</v>
      </c>
      <c r="BO12" s="43">
        <f>求节点(节奏总纲!$F$4:$F$163,AG$7:AG$166,$BD12)</f>
        <v>397.94200968794689</v>
      </c>
      <c r="BP12" s="43">
        <f>求节点(节奏总纲!$F$4:$F$163,AH$7:AH$166,$BD12)</f>
        <v>397.94200968794689</v>
      </c>
      <c r="BQ12" s="43">
        <f>求节点(节奏总纲!$F$4:$F$163,AI$7:AI$166,$BD12)</f>
        <v>7.8923076923076915E-3</v>
      </c>
      <c r="BR12" s="43">
        <f>求节点(节奏总纲!$F$4:$F$163,AJ$7:AJ$166,$BD12)</f>
        <v>7.8923076923076915E-3</v>
      </c>
      <c r="BS12" s="43">
        <f>求节点(节奏总纲!$F$4:$F$163,AM$7:AM$166,$BD12)</f>
        <v>3904.8333900299253</v>
      </c>
      <c r="BT12" s="43">
        <f>求节点(节奏总纲!$F$4:$F$163,AN$7:AN$166,$BD12)</f>
        <v>0.30632444277184784</v>
      </c>
      <c r="BU12" s="43">
        <f>求节点(节奏总纲!$F$4:$F$163,AO$7:AO$166,$BD12)</f>
        <v>119453502.03447035</v>
      </c>
    </row>
    <row r="13" spans="2:73" x14ac:dyDescent="0.15">
      <c r="L13" s="42">
        <v>7</v>
      </c>
      <c r="M13" s="73">
        <f t="shared" si="23"/>
        <v>78.46872337888658</v>
      </c>
      <c r="N13" s="73">
        <f t="shared" si="2"/>
        <v>1320.0744426979284</v>
      </c>
      <c r="O13" s="73">
        <f t="shared" si="2"/>
        <v>1320.0744426979284</v>
      </c>
      <c r="P13" s="47">
        <f>武将属性!$AF11</f>
        <v>0</v>
      </c>
      <c r="Q13" s="47">
        <f>武将属性!$AF11</f>
        <v>0</v>
      </c>
      <c r="R13" s="47">
        <f>武将属性!BI11</f>
        <v>4.8812564855263779E-2</v>
      </c>
      <c r="S13" s="77">
        <f t="shared" si="3"/>
        <v>4.8812564855263779E-2</v>
      </c>
      <c r="T13" s="42">
        <f>战法技能效用!AM11</f>
        <v>0.11383606638488077</v>
      </c>
      <c r="U13" s="42">
        <f t="shared" si="4"/>
        <v>4665216.0130079705</v>
      </c>
      <c r="V13" s="43">
        <f t="shared" si="5"/>
        <v>98754.533403629757</v>
      </c>
      <c r="W13" s="43">
        <f t="shared" si="0"/>
        <v>5870.2311880404059</v>
      </c>
      <c r="X13" s="43">
        <f t="shared" si="0"/>
        <v>5870.2311880404059</v>
      </c>
      <c r="Y13" s="43">
        <f t="shared" si="6"/>
        <v>7749142.1640604371</v>
      </c>
      <c r="Z13" s="43">
        <f t="shared" si="7"/>
        <v>7749142.1640604371</v>
      </c>
      <c r="AA13" s="43">
        <f t="shared" si="8"/>
        <v>7388490.9694324844</v>
      </c>
      <c r="AB13" s="43">
        <f t="shared" si="9"/>
        <v>7388490.9694324844</v>
      </c>
      <c r="AC13" s="43">
        <f t="shared" si="10"/>
        <v>13914331.55726663</v>
      </c>
      <c r="AD13" s="42"/>
      <c r="AE13" s="42">
        <v>7</v>
      </c>
      <c r="AF13" s="73">
        <f t="shared" si="24"/>
        <v>78.46872337888658</v>
      </c>
      <c r="AG13" s="73">
        <f t="shared" si="11"/>
        <v>245.93730616825451</v>
      </c>
      <c r="AH13" s="73">
        <f t="shared" si="11"/>
        <v>245.93730616825451</v>
      </c>
      <c r="AI13" s="47">
        <f>士兵属性!$Q11</f>
        <v>0</v>
      </c>
      <c r="AJ13" s="47">
        <f>士兵属性!$Q11</f>
        <v>0</v>
      </c>
      <c r="AK13" s="47">
        <f>士兵属性!AX11</f>
        <v>4.8812564855263779E-2</v>
      </c>
      <c r="AL13" s="77">
        <f t="shared" si="12"/>
        <v>4.8812564855263779E-2</v>
      </c>
      <c r="AM13" s="73">
        <f t="shared" si="25"/>
        <v>1824.6598585944398</v>
      </c>
      <c r="AN13" s="42">
        <f>战法技能效用!AS11</f>
        <v>8.2967905179286983E-2</v>
      </c>
      <c r="AO13" s="42">
        <f t="shared" si="13"/>
        <v>4077239.0725861266</v>
      </c>
      <c r="AP13" s="43">
        <f t="shared" si="14"/>
        <v>102033.34238563596</v>
      </c>
      <c r="AQ13" s="43">
        <f t="shared" si="15"/>
        <v>29117.848508673931</v>
      </c>
      <c r="AR13" s="43">
        <f t="shared" si="15"/>
        <v>29117.848508673931</v>
      </c>
      <c r="AS13" s="43">
        <f t="shared" si="16"/>
        <v>8006426.11908169</v>
      </c>
      <c r="AT13" s="43">
        <f t="shared" si="17"/>
        <v>8006426.11908169</v>
      </c>
      <c r="AU13" s="43">
        <f t="shared" si="18"/>
        <v>7633800.7260492519</v>
      </c>
      <c r="AV13" s="43">
        <f t="shared" si="19"/>
        <v>7633800.7260492519</v>
      </c>
      <c r="AW13" s="43">
        <f t="shared" si="20"/>
        <v>7849.3152462453309</v>
      </c>
      <c r="AX13" s="43">
        <f t="shared" si="21"/>
        <v>13225073.779916037</v>
      </c>
      <c r="AY13" s="1">
        <v>7</v>
      </c>
      <c r="AZ13" s="1">
        <f t="shared" si="1"/>
        <v>0.9244976263170156</v>
      </c>
      <c r="BA13" s="1">
        <f t="shared" si="22"/>
        <v>0.8739657630466855</v>
      </c>
      <c r="BD13" s="43">
        <v>7</v>
      </c>
      <c r="BE13" s="43">
        <f>求节点(节奏总纲!$F$4:$F$163,M$7:M$166,$BD13)</f>
        <v>129.46458508195079</v>
      </c>
      <c r="BF13" s="43">
        <f>求节点(节奏总纲!$F$4:$F$163,N$7:N$166,$BD13)</f>
        <v>4756.1771090693464</v>
      </c>
      <c r="BG13" s="43">
        <f>求节点(节奏总纲!$F$4:$F$163,O$7:O$166,$BD13)</f>
        <v>4756.1771090693464</v>
      </c>
      <c r="BH13" s="43">
        <f>求节点(节奏总纲!$F$4:$F$163,P$7:P$166,$BD13)</f>
        <v>8.3025641025641032E-3</v>
      </c>
      <c r="BI13" s="43">
        <f>求节点(节奏总纲!$F$4:$F$163,Q$7:Q$166,$BD13)</f>
        <v>8.3025641025641032E-3</v>
      </c>
      <c r="BJ13" s="43">
        <f>求节点(节奏总纲!$F$4:$F$163,T$7:T$166,$BD13)</f>
        <v>0.86301627417023596</v>
      </c>
      <c r="BK13" s="43">
        <f>求节点(节奏总纲!$F$4:$F$163,U$7:U$166,$BD13)</f>
        <v>297971376.84678096</v>
      </c>
      <c r="BL13" s="42"/>
      <c r="BM13" s="43">
        <v>7</v>
      </c>
      <c r="BN13" s="43">
        <f>求节点(节奏总纲!$F$4:$F$163,AF$7:AF$166,$BD13)</f>
        <v>129.46458508195079</v>
      </c>
      <c r="BO13" s="43">
        <f>求节点(节奏总纲!$F$4:$F$163,AG$7:AG$166,$BD13)</f>
        <v>409.54280526046625</v>
      </c>
      <c r="BP13" s="43">
        <f>求节点(节奏总纲!$F$4:$F$163,AH$7:AH$166,$BD13)</f>
        <v>409.54280526046625</v>
      </c>
      <c r="BQ13" s="43">
        <f>求节点(节奏总纲!$F$4:$F$163,AI$7:AI$166,$BD13)</f>
        <v>8.3025641025641032E-3</v>
      </c>
      <c r="BR13" s="43">
        <f>求节点(节奏总纲!$F$4:$F$163,AJ$7:AJ$166,$BD13)</f>
        <v>8.3025641025641032E-3</v>
      </c>
      <c r="BS13" s="43">
        <f>求节点(节奏总纲!$F$4:$F$163,AM$7:AM$166,$BD13)</f>
        <v>4035.7219419368575</v>
      </c>
      <c r="BT13" s="43">
        <f>求节点(节奏总纲!$F$4:$F$163,AN$7:AN$166,$BD13)</f>
        <v>0.33082513477985304</v>
      </c>
      <c r="BU13" s="43">
        <f>求节点(节奏总纲!$F$4:$F$163,AO$7:AO$166,$BD13)</f>
        <v>146822202.13033497</v>
      </c>
    </row>
    <row r="14" spans="2:73" x14ac:dyDescent="0.15">
      <c r="L14" s="42">
        <v>8</v>
      </c>
      <c r="M14" s="73">
        <f t="shared" si="23"/>
        <v>81.546843942034343</v>
      </c>
      <c r="N14" s="73">
        <f t="shared" si="2"/>
        <v>1406.7535164809165</v>
      </c>
      <c r="O14" s="73">
        <f t="shared" si="2"/>
        <v>1406.7535164809165</v>
      </c>
      <c r="P14" s="47">
        <f>武将属性!$AF12</f>
        <v>0</v>
      </c>
      <c r="Q14" s="47">
        <f>武将属性!$AF12</f>
        <v>0</v>
      </c>
      <c r="R14" s="47">
        <f>武将属性!BI12</f>
        <v>0.05</v>
      </c>
      <c r="S14" s="77">
        <f t="shared" si="3"/>
        <v>0.05</v>
      </c>
      <c r="T14" s="42">
        <f>战法技能效用!AM12</f>
        <v>0.1300983615827209</v>
      </c>
      <c r="U14" s="42">
        <f t="shared" si="4"/>
        <v>5680600.8404795974</v>
      </c>
      <c r="V14" s="43">
        <f t="shared" si="5"/>
        <v>117436.44043744223</v>
      </c>
      <c r="W14" s="43">
        <f t="shared" si="0"/>
        <v>6807.5686104673932</v>
      </c>
      <c r="X14" s="43">
        <f t="shared" si="0"/>
        <v>6807.5686104673932</v>
      </c>
      <c r="Y14" s="43">
        <f t="shared" si="6"/>
        <v>9576571.0814601127</v>
      </c>
      <c r="Z14" s="43">
        <f t="shared" si="7"/>
        <v>9576571.0814601127</v>
      </c>
      <c r="AA14" s="43">
        <f t="shared" si="8"/>
        <v>9120543.8871048689</v>
      </c>
      <c r="AB14" s="43">
        <f t="shared" si="9"/>
        <v>9120543.8871048689</v>
      </c>
      <c r="AC14" s="43">
        <f t="shared" si="10"/>
        <v>16948208.062257469</v>
      </c>
      <c r="AD14" s="42"/>
      <c r="AE14" s="42">
        <v>8</v>
      </c>
      <c r="AF14" s="73">
        <f t="shared" si="24"/>
        <v>81.546843942034343</v>
      </c>
      <c r="AG14" s="73">
        <f t="shared" si="11"/>
        <v>253.59352386296359</v>
      </c>
      <c r="AH14" s="73">
        <f t="shared" si="11"/>
        <v>253.59352386296359</v>
      </c>
      <c r="AI14" s="47">
        <f>士兵属性!$Q12</f>
        <v>0</v>
      </c>
      <c r="AJ14" s="47">
        <f>士兵属性!$Q12</f>
        <v>0</v>
      </c>
      <c r="AK14" s="47">
        <f>士兵属性!AX12</f>
        <v>0.05</v>
      </c>
      <c r="AL14" s="77">
        <f t="shared" si="12"/>
        <v>0.05</v>
      </c>
      <c r="AM14" s="73">
        <f t="shared" si="25"/>
        <v>1962.1031683601798</v>
      </c>
      <c r="AN14" s="42">
        <f>战法技能效用!AS12</f>
        <v>9.5634296861703383E-2</v>
      </c>
      <c r="AO14" s="42">
        <f t="shared" si="13"/>
        <v>5344006.574249737</v>
      </c>
      <c r="AP14" s="43">
        <f t="shared" si="14"/>
        <v>126683.11408877699</v>
      </c>
      <c r="AQ14" s="43">
        <f t="shared" si="15"/>
        <v>36436.170271537907</v>
      </c>
      <c r="AR14" s="43">
        <f t="shared" si="15"/>
        <v>36436.170271537907</v>
      </c>
      <c r="AS14" s="43">
        <f t="shared" si="16"/>
        <v>10330608.13468843</v>
      </c>
      <c r="AT14" s="43">
        <f t="shared" si="17"/>
        <v>10330608.13468843</v>
      </c>
      <c r="AU14" s="43">
        <f t="shared" si="18"/>
        <v>9838674.4139889814</v>
      </c>
      <c r="AV14" s="43">
        <f t="shared" si="19"/>
        <v>9838674.4139889814</v>
      </c>
      <c r="AW14" s="43">
        <f t="shared" si="20"/>
        <v>9418.4413584659051</v>
      </c>
      <c r="AX14" s="43">
        <f t="shared" si="21"/>
        <v>16866899.551605709</v>
      </c>
      <c r="AY14" s="1">
        <v>8</v>
      </c>
      <c r="AZ14" s="1">
        <f t="shared" si="1"/>
        <v>1.0008614533412012</v>
      </c>
      <c r="BA14" s="1">
        <f t="shared" si="22"/>
        <v>0.94074671400403431</v>
      </c>
      <c r="BD14" s="43">
        <v>8</v>
      </c>
      <c r="BE14" s="43">
        <f>求节点(节奏总纲!$F$4:$F$163,M$7:M$166,$BD14)</f>
        <v>133.56171710397385</v>
      </c>
      <c r="BF14" s="43">
        <f>求节点(节奏总纲!$F$4:$F$163,N$7:N$166,$BD14)</f>
        <v>5096.0828856044081</v>
      </c>
      <c r="BG14" s="43">
        <f>求节点(节奏总纲!$F$4:$F$163,O$7:O$166,$BD14)</f>
        <v>5096.0828856044081</v>
      </c>
      <c r="BH14" s="43">
        <f>求节点(节奏总纲!$F$4:$F$163,P$7:P$166,$BD14)</f>
        <v>8.7128205128205131E-3</v>
      </c>
      <c r="BI14" s="43">
        <f>求节点(节奏总纲!$F$4:$F$163,Q$7:Q$166,$BD14)</f>
        <v>8.7128205128205131E-3</v>
      </c>
      <c r="BJ14" s="43">
        <f>求节点(节奏总纲!$F$4:$F$163,T$7:T$166,$BD14)</f>
        <v>0.90543460230723538</v>
      </c>
      <c r="BK14" s="43">
        <f>求节点(节奏总纲!$F$4:$F$163,U$7:U$166,$BD14)</f>
        <v>371943319.34144717</v>
      </c>
      <c r="BL14" s="42"/>
      <c r="BM14" s="43">
        <v>8</v>
      </c>
      <c r="BN14" s="43">
        <f>求节点(节奏总纲!$F$4:$F$163,AF$7:AF$166,$BD14)</f>
        <v>133.56171710397385</v>
      </c>
      <c r="BO14" s="43">
        <f>求节点(节奏总纲!$F$4:$F$163,AG$7:AG$166,$BD14)</f>
        <v>419.82052111154877</v>
      </c>
      <c r="BP14" s="43">
        <f>求节点(节奏总纲!$F$4:$F$163,AH$7:AH$166,$BD14)</f>
        <v>419.82052111154877</v>
      </c>
      <c r="BQ14" s="43">
        <f>求节点(节奏总纲!$F$4:$F$163,AI$7:AI$166,$BD14)</f>
        <v>8.7128205128205131E-3</v>
      </c>
      <c r="BR14" s="43">
        <f>求节点(节奏总纲!$F$4:$F$163,AJ$7:AJ$166,$BD14)</f>
        <v>8.7128205128205131E-3</v>
      </c>
      <c r="BS14" s="43">
        <f>求节点(节奏总纲!$F$4:$F$163,AM$7:AM$166,$BD14)</f>
        <v>4149.8961211836331</v>
      </c>
      <c r="BT14" s="43">
        <f>求节点(节奏总纲!$F$4:$F$163,AN$7:AN$166,$BD14)</f>
        <v>0.340249328669602</v>
      </c>
      <c r="BU14" s="43">
        <f>求节点(节奏总纲!$F$4:$F$163,AO$7:AO$166,$BD14)</f>
        <v>172032327.51381695</v>
      </c>
    </row>
    <row r="15" spans="2:73" x14ac:dyDescent="0.15">
      <c r="L15" s="42">
        <v>9</v>
      </c>
      <c r="M15" s="73">
        <f t="shared" si="23"/>
        <v>84.624964505182106</v>
      </c>
      <c r="N15" s="73">
        <f t="shared" si="2"/>
        <v>1493.4325902639046</v>
      </c>
      <c r="O15" s="73">
        <f t="shared" si="2"/>
        <v>1493.4325902639046</v>
      </c>
      <c r="P15" s="47">
        <f>武将属性!$AF13</f>
        <v>0</v>
      </c>
      <c r="Q15" s="47">
        <f>武将属性!$AF13</f>
        <v>0</v>
      </c>
      <c r="R15" s="47">
        <f>武将属性!BI13</f>
        <v>0.05</v>
      </c>
      <c r="S15" s="77">
        <f t="shared" si="3"/>
        <v>0.05</v>
      </c>
      <c r="T15" s="42">
        <f>战法技能效用!AM13</f>
        <v>0.14636065678056098</v>
      </c>
      <c r="U15" s="42">
        <f t="shared" si="4"/>
        <v>6836454.0709885834</v>
      </c>
      <c r="V15" s="43">
        <f t="shared" si="5"/>
        <v>138156.58113484422</v>
      </c>
      <c r="W15" s="43">
        <f t="shared" si="0"/>
        <v>7828.6062932559271</v>
      </c>
      <c r="X15" s="43">
        <f t="shared" si="0"/>
        <v>7828.6062932559271</v>
      </c>
      <c r="Y15" s="43">
        <f t="shared" si="6"/>
        <v>11691495.774693504</v>
      </c>
      <c r="Z15" s="43">
        <f t="shared" si="7"/>
        <v>11691495.774693504</v>
      </c>
      <c r="AA15" s="43">
        <f t="shared" si="8"/>
        <v>11134757.880660478</v>
      </c>
      <c r="AB15" s="43">
        <f t="shared" si="9"/>
        <v>11134757.880660478</v>
      </c>
      <c r="AC15" s="43">
        <f t="shared" si="10"/>
        <v>20397587.278558381</v>
      </c>
      <c r="AD15" s="42"/>
      <c r="AE15" s="42">
        <v>9</v>
      </c>
      <c r="AF15" s="73">
        <f t="shared" si="24"/>
        <v>84.624964505182106</v>
      </c>
      <c r="AG15" s="73">
        <f t="shared" si="11"/>
        <v>261.24974155767268</v>
      </c>
      <c r="AH15" s="73">
        <f t="shared" si="11"/>
        <v>261.24974155767268</v>
      </c>
      <c r="AI15" s="47">
        <f>士兵属性!$Q13</f>
        <v>0</v>
      </c>
      <c r="AJ15" s="47">
        <f>士兵属性!$Q13</f>
        <v>0</v>
      </c>
      <c r="AK15" s="47">
        <f>士兵属性!AX13</f>
        <v>0.05</v>
      </c>
      <c r="AL15" s="77">
        <f t="shared" si="12"/>
        <v>0.05</v>
      </c>
      <c r="AM15" s="73">
        <f t="shared" si="25"/>
        <v>2099.5464781259197</v>
      </c>
      <c r="AN15" s="42">
        <f>战法技能效用!AS13</f>
        <v>0.10830068854411978</v>
      </c>
      <c r="AO15" s="42">
        <f t="shared" si="13"/>
        <v>6895805.8373397151</v>
      </c>
      <c r="AP15" s="43">
        <f t="shared" si="14"/>
        <v>155247.8872437402</v>
      </c>
      <c r="AQ15" s="43">
        <f t="shared" si="15"/>
        <v>44979.365227240065</v>
      </c>
      <c r="AR15" s="43">
        <f t="shared" si="15"/>
        <v>44979.365227240065</v>
      </c>
      <c r="AS15" s="43">
        <f t="shared" si="16"/>
        <v>13137846.947506027</v>
      </c>
      <c r="AT15" s="43">
        <f t="shared" si="17"/>
        <v>13137846.947506027</v>
      </c>
      <c r="AU15" s="43">
        <f t="shared" si="18"/>
        <v>12512235.188100979</v>
      </c>
      <c r="AV15" s="43">
        <f t="shared" si="19"/>
        <v>12512235.188100979</v>
      </c>
      <c r="AW15" s="43">
        <f t="shared" si="20"/>
        <v>11193.700795358036</v>
      </c>
      <c r="AX15" s="43">
        <f t="shared" si="21"/>
        <v>21205161.491834354</v>
      </c>
      <c r="AY15" s="1">
        <v>9</v>
      </c>
      <c r="AZ15" s="1">
        <f t="shared" si="1"/>
        <v>1.0791491261830015</v>
      </c>
      <c r="BA15" s="1">
        <f t="shared" si="22"/>
        <v>1.0086816594882131</v>
      </c>
      <c r="BD15" s="43">
        <v>9</v>
      </c>
      <c r="BE15" s="43">
        <f>求节点(节奏总纲!$F$4:$F$163,M$7:M$166,$BD15)</f>
        <v>137.22679527153267</v>
      </c>
      <c r="BF15" s="43">
        <f>求节点(节奏总纲!$F$4:$F$163,N$7:N$166,$BD15)</f>
        <v>5405.3897159097696</v>
      </c>
      <c r="BG15" s="43">
        <f>求节点(节奏总纲!$F$4:$F$163,O$7:O$166,$BD15)</f>
        <v>5405.3897159097696</v>
      </c>
      <c r="BH15" s="43">
        <f>求节点(节奏总纲!$F$4:$F$163,P$7:P$166,$BD15)</f>
        <v>9.2041240848864288E-3</v>
      </c>
      <c r="BI15" s="43">
        <f>求节点(节奏总纲!$F$4:$F$163,Q$7:Q$166,$BD15)</f>
        <v>9.2041240848864288E-3</v>
      </c>
      <c r="BJ15" s="43">
        <f>求节点(节奏总纲!$F$4:$F$163,T$7:T$166,$BD15)</f>
        <v>0.93993205776003952</v>
      </c>
      <c r="BK15" s="43">
        <f>求节点(节奏总纲!$F$4:$F$163,U$7:U$166,$BD15)</f>
        <v>449454084.92471468</v>
      </c>
      <c r="BL15" s="42"/>
      <c r="BM15" s="43">
        <v>9</v>
      </c>
      <c r="BN15" s="43">
        <f>求节点(节奏总纲!$F$4:$F$163,AF$7:AF$166,$BD15)</f>
        <v>137.22679527153267</v>
      </c>
      <c r="BO15" s="43">
        <f>求节点(节奏总纲!$F$4:$F$163,AG$7:AG$166,$BD15)</f>
        <v>429.24582611034577</v>
      </c>
      <c r="BP15" s="43">
        <f>求节点(节奏总纲!$F$4:$F$163,AH$7:AH$166,$BD15)</f>
        <v>429.24582611034577</v>
      </c>
      <c r="BQ15" s="43">
        <f>求节点(节奏总纲!$F$4:$F$163,AI$7:AI$166,$BD15)</f>
        <v>9.2041240848864288E-3</v>
      </c>
      <c r="BR15" s="43">
        <f>求节点(节奏总纲!$F$4:$F$163,AJ$7:AJ$166,$BD15)</f>
        <v>9.2041240848864288E-3</v>
      </c>
      <c r="BS15" s="43">
        <f>求节点(节奏总纲!$F$4:$F$163,AM$7:AM$166,$BD15)</f>
        <v>4252.3005135067306</v>
      </c>
      <c r="BT15" s="43">
        <f>求节点(节奏总纲!$F$4:$F$163,AN$7:AN$166,$BD15)</f>
        <v>0.34754909895935554</v>
      </c>
      <c r="BU15" s="43">
        <f>求节点(节奏总纲!$F$4:$F$163,AO$7:AO$166,$BD15)</f>
        <v>197729604.02596089</v>
      </c>
    </row>
    <row r="16" spans="2:73" x14ac:dyDescent="0.15">
      <c r="L16" s="42">
        <v>10</v>
      </c>
      <c r="M16" s="73">
        <f t="shared" si="23"/>
        <v>87.70308506832987</v>
      </c>
      <c r="N16" s="73">
        <f t="shared" si="2"/>
        <v>1580.1116640468927</v>
      </c>
      <c r="O16" s="73">
        <f t="shared" si="2"/>
        <v>1580.1116640468927</v>
      </c>
      <c r="P16" s="47">
        <f>武将属性!$AF14</f>
        <v>0</v>
      </c>
      <c r="Q16" s="47">
        <f>武将属性!$AF14</f>
        <v>0</v>
      </c>
      <c r="R16" s="47">
        <f>武将属性!BI14</f>
        <v>0.05</v>
      </c>
      <c r="S16" s="77">
        <f t="shared" si="3"/>
        <v>0.05</v>
      </c>
      <c r="T16" s="42">
        <f>战法技能效用!AM14</f>
        <v>0.1626229519784011</v>
      </c>
      <c r="U16" s="42">
        <f t="shared" si="4"/>
        <v>8158058.5880600307</v>
      </c>
      <c r="V16" s="43">
        <f t="shared" si="5"/>
        <v>161305.20011366156</v>
      </c>
      <c r="W16" s="43">
        <f t="shared" si="0"/>
        <v>8953.1417363884466</v>
      </c>
      <c r="X16" s="43">
        <f t="shared" si="0"/>
        <v>8953.1417363884466</v>
      </c>
      <c r="Y16" s="43">
        <f t="shared" si="6"/>
        <v>14146963.687532432</v>
      </c>
      <c r="Z16" s="43">
        <f t="shared" si="7"/>
        <v>14146963.687532432</v>
      </c>
      <c r="AA16" s="43">
        <f t="shared" si="8"/>
        <v>13473298.750030888</v>
      </c>
      <c r="AB16" s="43">
        <f t="shared" si="9"/>
        <v>13473298.750030888</v>
      </c>
      <c r="AC16" s="43">
        <f t="shared" si="10"/>
        <v>24336288.327112354</v>
      </c>
      <c r="AD16" s="42"/>
      <c r="AE16" s="42">
        <v>10</v>
      </c>
      <c r="AF16" s="73">
        <f t="shared" si="24"/>
        <v>87.70308506832987</v>
      </c>
      <c r="AG16" s="73">
        <f t="shared" si="11"/>
        <v>268.90595925238176</v>
      </c>
      <c r="AH16" s="73">
        <f t="shared" si="11"/>
        <v>268.90595925238176</v>
      </c>
      <c r="AI16" s="47">
        <f>士兵属性!$Q14</f>
        <v>0</v>
      </c>
      <c r="AJ16" s="47">
        <f>士兵属性!$Q14</f>
        <v>0</v>
      </c>
      <c r="AK16" s="47">
        <f>士兵属性!AX14</f>
        <v>0.05</v>
      </c>
      <c r="AL16" s="77">
        <f t="shared" si="12"/>
        <v>0.05</v>
      </c>
      <c r="AM16" s="73">
        <f t="shared" si="25"/>
        <v>2236.9897878916599</v>
      </c>
      <c r="AN16" s="42">
        <f>战法技能效用!AS14</f>
        <v>0.12096708022653618</v>
      </c>
      <c r="AO16" s="42">
        <f t="shared" si="13"/>
        <v>8793019.5409434158</v>
      </c>
      <c r="AP16" s="43">
        <f t="shared" si="14"/>
        <v>188439.14275362642</v>
      </c>
      <c r="AQ16" s="43">
        <f t="shared" si="15"/>
        <v>54970.610102925384</v>
      </c>
      <c r="AR16" s="43">
        <f t="shared" si="15"/>
        <v>54970.610102925384</v>
      </c>
      <c r="AS16" s="43">
        <f t="shared" si="16"/>
        <v>16526694.167124454</v>
      </c>
      <c r="AT16" s="43">
        <f t="shared" si="17"/>
        <v>16526694.167124454</v>
      </c>
      <c r="AU16" s="43">
        <f t="shared" si="18"/>
        <v>15739708.730594719</v>
      </c>
      <c r="AV16" s="43">
        <f t="shared" si="19"/>
        <v>15739708.730594719</v>
      </c>
      <c r="AW16" s="43">
        <f t="shared" si="20"/>
        <v>13215.907127003589</v>
      </c>
      <c r="AX16" s="43">
        <f t="shared" si="21"/>
        <v>26373521.401589312</v>
      </c>
      <c r="AY16" s="1">
        <v>10</v>
      </c>
      <c r="AZ16" s="1">
        <f t="shared" si="1"/>
        <v>1.1594266686771699</v>
      </c>
      <c r="BA16" s="1">
        <f t="shared" si="22"/>
        <v>1.0778323599946562</v>
      </c>
      <c r="BD16" s="43">
        <v>10</v>
      </c>
      <c r="BE16" s="43">
        <f>求节点(节奏总纲!$F$4:$F$163,M$7:M$166,$BD16)</f>
        <v>140.61332766355505</v>
      </c>
      <c r="BF16" s="43">
        <f>求节点(节奏总纲!$F$4:$F$163,N$7:N$166,$BD16)</f>
        <v>5692.5051952531876</v>
      </c>
      <c r="BG16" s="43">
        <f>求节点(节奏总纲!$F$4:$F$163,O$7:O$166,$BD16)</f>
        <v>5692.5051952531876</v>
      </c>
      <c r="BH16" s="43">
        <f>求节点(节奏总纲!$F$4:$F$163,P$7:P$166,$BD16)</f>
        <v>9.8666666666666659E-3</v>
      </c>
      <c r="BI16" s="43">
        <f>求节点(节奏总纲!$F$4:$F$163,Q$7:Q$166,$BD16)</f>
        <v>9.8666666666666659E-3</v>
      </c>
      <c r="BJ16" s="43">
        <f>求节点(节奏总纲!$F$4:$F$163,T$7:T$166,$BD16)</f>
        <v>0.97151075207673787</v>
      </c>
      <c r="BK16" s="43">
        <f>求节点(节奏总纲!$F$4:$F$163,U$7:U$166,$BD16)</f>
        <v>530816857.28705466</v>
      </c>
      <c r="BL16" s="42"/>
      <c r="BM16" s="43">
        <v>10</v>
      </c>
      <c r="BN16" s="43">
        <f>求节点(节奏总纲!$F$4:$F$163,AF$7:AF$166,$BD16)</f>
        <v>140.61332766355505</v>
      </c>
      <c r="BO16" s="43">
        <f>求节点(节奏总纲!$F$4:$F$163,AG$7:AG$166,$BD16)</f>
        <v>437.99618612768091</v>
      </c>
      <c r="BP16" s="43">
        <f>求节点(节奏总纲!$F$4:$F$163,AH$7:AH$166,$BD16)</f>
        <v>437.99618612768091</v>
      </c>
      <c r="BQ16" s="43">
        <f>求节点(节奏总纲!$F$4:$F$163,AI$7:AI$166,$BD16)</f>
        <v>9.8666666666666659E-3</v>
      </c>
      <c r="BR16" s="43">
        <f>求节点(节奏总纲!$F$4:$F$163,AJ$7:AJ$166,$BD16)</f>
        <v>9.8666666666666659E-3</v>
      </c>
      <c r="BS16" s="43">
        <f>求节点(节奏总纲!$F$4:$F$163,AM$7:AM$166,$BD16)</f>
        <v>4345.1360644943743</v>
      </c>
      <c r="BT16" s="43">
        <f>求节点(节奏总纲!$F$4:$F$163,AN$7:AN$166,$BD16)</f>
        <v>0.35476887052991851</v>
      </c>
      <c r="BU16" s="43">
        <f>求节点(节奏总纲!$F$4:$F$163,AO$7:AO$166,$BD16)</f>
        <v>224125260.00595346</v>
      </c>
    </row>
    <row r="17" spans="12:73" x14ac:dyDescent="0.15">
      <c r="L17" s="1">
        <v>11</v>
      </c>
      <c r="M17" s="42">
        <f>武将属性!$E15</f>
        <v>90.781205631477619</v>
      </c>
      <c r="N17" s="42">
        <f>武将属性!$T15</f>
        <v>1666.7907378298801</v>
      </c>
      <c r="O17" s="42">
        <f>武将属性!$T15</f>
        <v>1666.7907378298801</v>
      </c>
      <c r="P17" s="47">
        <f>武将属性!$AF15</f>
        <v>0</v>
      </c>
      <c r="Q17" s="47">
        <f>武将属性!$AF15</f>
        <v>0</v>
      </c>
      <c r="R17" s="47">
        <f>武将属性!BI15</f>
        <v>0.05</v>
      </c>
      <c r="S17" s="77">
        <f t="shared" si="3"/>
        <v>0.05</v>
      </c>
      <c r="T17" s="42">
        <f>战法技能效用!AM15</f>
        <v>0.19549266863461862</v>
      </c>
      <c r="U17" s="42">
        <f t="shared" si="4"/>
        <v>9935061.1422817558</v>
      </c>
      <c r="V17" s="43">
        <f t="shared" si="5"/>
        <v>190789.41629408023</v>
      </c>
      <c r="W17" s="43">
        <f t="shared" si="0"/>
        <v>10391.282384645845</v>
      </c>
      <c r="X17" s="43">
        <f t="shared" si="0"/>
        <v>10391.282384645845</v>
      </c>
      <c r="Y17" s="43">
        <f t="shared" si="6"/>
        <v>17320093.232902482</v>
      </c>
      <c r="Z17" s="43">
        <f t="shared" si="7"/>
        <v>17320093.232902482</v>
      </c>
      <c r="AA17" s="43">
        <f t="shared" si="8"/>
        <v>16495326.888478555</v>
      </c>
      <c r="AB17" s="43">
        <f t="shared" si="9"/>
        <v>16495326.888478555</v>
      </c>
      <c r="AC17" s="43">
        <f t="shared" si="10"/>
        <v>28975657.797523588</v>
      </c>
      <c r="AD17" s="42"/>
      <c r="AE17" s="1">
        <v>11</v>
      </c>
      <c r="AF17" s="42">
        <f>武将属性!$E15</f>
        <v>90.781205631477619</v>
      </c>
      <c r="AG17" s="42">
        <f>士兵属性!$F15</f>
        <v>276.5621769470909</v>
      </c>
      <c r="AH17" s="42">
        <f>士兵属性!$F15</f>
        <v>276.5621769470909</v>
      </c>
      <c r="AI17" s="47">
        <f>士兵属性!$Q15</f>
        <v>0</v>
      </c>
      <c r="AJ17" s="47">
        <f>士兵属性!$Q15</f>
        <v>0</v>
      </c>
      <c r="AK17" s="47">
        <f>士兵属性!AX15</f>
        <v>0.05</v>
      </c>
      <c r="AL17" s="77">
        <f t="shared" si="12"/>
        <v>0.05</v>
      </c>
      <c r="AM17" s="42">
        <f>带兵数!$F14</f>
        <v>2374.4330976574001</v>
      </c>
      <c r="AN17" s="42">
        <f>战法技能效用!AS15</f>
        <v>0.12778709343956229</v>
      </c>
      <c r="AO17" s="42">
        <f t="shared" si="13"/>
        <v>10979036.404193128</v>
      </c>
      <c r="AP17" s="43">
        <f t="shared" si="14"/>
        <v>226166.33703104113</v>
      </c>
      <c r="AQ17" s="43">
        <f t="shared" si="15"/>
        <v>66401.229183002448</v>
      </c>
      <c r="AR17" s="43">
        <f t="shared" si="15"/>
        <v>66401.229183002448</v>
      </c>
      <c r="AS17" s="43">
        <f t="shared" si="16"/>
        <v>20531652.748933017</v>
      </c>
      <c r="AT17" s="43">
        <f t="shared" si="17"/>
        <v>20531652.748933017</v>
      </c>
      <c r="AU17" s="43">
        <f t="shared" si="18"/>
        <v>19553954.998983819</v>
      </c>
      <c r="AV17" s="43">
        <f t="shared" si="19"/>
        <v>19553954.998983819</v>
      </c>
      <c r="AW17" s="43">
        <f t="shared" si="20"/>
        <v>15468.170918718852</v>
      </c>
      <c r="AX17" s="43">
        <f t="shared" si="21"/>
        <v>32566551.970029227</v>
      </c>
      <c r="AY17" s="1">
        <v>11</v>
      </c>
      <c r="AZ17" s="1">
        <f t="shared" si="1"/>
        <v>1.2417474445646237</v>
      </c>
      <c r="BA17" s="1">
        <f t="shared" si="22"/>
        <v>1.1050799030786442</v>
      </c>
      <c r="BD17" s="43">
        <v>11</v>
      </c>
      <c r="BE17" s="43">
        <f>求节点(节奏总纲!$F$4:$F$163,M$7:M$166,$BD17)</f>
        <v>143.56501254820145</v>
      </c>
      <c r="BF17" s="43">
        <f>求节点(节奏总纲!$F$4:$F$163,N$7:N$166,$BD17)</f>
        <v>5935.5140729147488</v>
      </c>
      <c r="BG17" s="43">
        <f>求节点(节奏总纲!$F$4:$F$163,O$7:O$166,$BD17)</f>
        <v>5935.5140729147488</v>
      </c>
      <c r="BH17" s="43">
        <f>求节点(节奏总纲!$F$4:$F$163,P$7:P$166,$BD17)</f>
        <v>1.0481046654684733E-2</v>
      </c>
      <c r="BI17" s="43">
        <f>求节点(节奏总纲!$F$4:$F$163,Q$7:Q$166,$BD17)</f>
        <v>1.0481046654684733E-2</v>
      </c>
      <c r="BJ17" s="43">
        <f>求节点(节奏总纲!$F$4:$F$163,T$7:T$166,$BD17)</f>
        <v>0.99205734146823765</v>
      </c>
      <c r="BK17" s="43">
        <f>求节点(节奏总纲!$F$4:$F$163,U$7:U$166,$BD17)</f>
        <v>605709769.90622532</v>
      </c>
      <c r="BM17" s="1">
        <v>11</v>
      </c>
      <c r="BN17" s="43">
        <f>求节点(节奏总纲!$F$4:$F$163,AF$7:AF$166,$BD17)</f>
        <v>143.56501254820145</v>
      </c>
      <c r="BO17" s="43">
        <f>求节点(节奏总纲!$F$4:$F$163,AG$7:AG$166,$BD17)</f>
        <v>445.72512918779313</v>
      </c>
      <c r="BP17" s="43">
        <f>求节点(节奏总纲!$F$4:$F$163,AH$7:AH$166,$BD17)</f>
        <v>445.72512918779313</v>
      </c>
      <c r="BQ17" s="43">
        <f>求节点(节奏总纲!$F$4:$F$163,AI$7:AI$166,$BD17)</f>
        <v>1.0481046654684733E-2</v>
      </c>
      <c r="BR17" s="43">
        <f>求节点(节奏总纲!$F$4:$F$163,AJ$7:AJ$166,$BD17)</f>
        <v>1.0481046654684733E-2</v>
      </c>
      <c r="BS17" s="43">
        <f>求节点(节奏总纲!$F$4:$F$163,AM$7:AM$166,$BD17)</f>
        <v>4427.9387292084211</v>
      </c>
      <c r="BT17" s="43">
        <f>求节点(节奏总纲!$F$4:$F$163,AN$7:AN$166,$BD17)</f>
        <v>0.36109153419809953</v>
      </c>
      <c r="BU17" s="43">
        <f>求节点(节奏总纲!$F$4:$F$163,AO$7:AO$166,$BD17)</f>
        <v>250155274.1326904</v>
      </c>
    </row>
    <row r="18" spans="12:73" x14ac:dyDescent="0.15">
      <c r="L18" s="1">
        <v>12</v>
      </c>
      <c r="M18" s="42">
        <f>武将属性!$E16</f>
        <v>91.873816629699164</v>
      </c>
      <c r="N18" s="42">
        <f>武将属性!$T16</f>
        <v>1762.370967222264</v>
      </c>
      <c r="O18" s="42">
        <f>武将属性!$T16</f>
        <v>1762.370967222264</v>
      </c>
      <c r="P18" s="47">
        <f>武将属性!$AF16</f>
        <v>0</v>
      </c>
      <c r="Q18" s="47">
        <f>武将属性!$AF16</f>
        <v>0</v>
      </c>
      <c r="R18" s="47">
        <f>武将属性!BI16</f>
        <v>0.05</v>
      </c>
      <c r="S18" s="77">
        <f t="shared" si="3"/>
        <v>0.05</v>
      </c>
      <c r="T18" s="42">
        <f>战法技能效用!AM16</f>
        <v>0.22826538300835753</v>
      </c>
      <c r="U18" s="42">
        <f t="shared" si="4"/>
        <v>11865593.028445236</v>
      </c>
      <c r="V18" s="43">
        <f t="shared" si="5"/>
        <v>223274.58230987479</v>
      </c>
      <c r="W18" s="43">
        <f t="shared" si="0"/>
        <v>11639.483635809956</v>
      </c>
      <c r="X18" s="43">
        <f t="shared" si="0"/>
        <v>11639.483635809956</v>
      </c>
      <c r="Y18" s="43">
        <f t="shared" si="6"/>
        <v>20513088.03321011</v>
      </c>
      <c r="Z18" s="43">
        <f t="shared" si="7"/>
        <v>20513088.03321011</v>
      </c>
      <c r="AA18" s="43">
        <f t="shared" si="8"/>
        <v>19536274.317342963</v>
      </c>
      <c r="AB18" s="43">
        <f t="shared" si="9"/>
        <v>19536274.317342963</v>
      </c>
      <c r="AC18" s="43">
        <f t="shared" si="10"/>
        <v>33401719.721137062</v>
      </c>
      <c r="AD18" s="42"/>
      <c r="AE18" s="1">
        <v>12</v>
      </c>
      <c r="AF18" s="42">
        <f>武将属性!$E16</f>
        <v>91.873816629699164</v>
      </c>
      <c r="AG18" s="42">
        <f>士兵属性!$F16</f>
        <v>282.33819730351462</v>
      </c>
      <c r="AH18" s="42">
        <f>士兵属性!$F16</f>
        <v>282.33819730351462</v>
      </c>
      <c r="AI18" s="47">
        <f>士兵属性!$Q16</f>
        <v>0</v>
      </c>
      <c r="AJ18" s="47">
        <f>士兵属性!$Q16</f>
        <v>0</v>
      </c>
      <c r="AK18" s="47">
        <f>士兵属性!AX16</f>
        <v>0.05</v>
      </c>
      <c r="AL18" s="77">
        <f t="shared" si="12"/>
        <v>0.05</v>
      </c>
      <c r="AM18" s="42">
        <f>带兵数!$F15</f>
        <v>2459.5232951964472</v>
      </c>
      <c r="AN18" s="42">
        <f>战法技能效用!AS16</f>
        <v>0.13589931995593102</v>
      </c>
      <c r="AO18" s="42">
        <f t="shared" si="13"/>
        <v>12604371.256989222</v>
      </c>
      <c r="AP18" s="43">
        <f t="shared" si="14"/>
        <v>258618.93710996091</v>
      </c>
      <c r="AQ18" s="43">
        <f t="shared" si="15"/>
        <v>75270.956833758697</v>
      </c>
      <c r="AR18" s="43">
        <f t="shared" si="15"/>
        <v>75270.956833758697</v>
      </c>
      <c r="AS18" s="43">
        <f t="shared" si="16"/>
        <v>23760308.805008247</v>
      </c>
      <c r="AT18" s="43">
        <f t="shared" si="17"/>
        <v>23760308.805008247</v>
      </c>
      <c r="AU18" s="43">
        <f t="shared" si="18"/>
        <v>22628865.528579284</v>
      </c>
      <c r="AV18" s="43">
        <f t="shared" si="19"/>
        <v>22628865.528579284</v>
      </c>
      <c r="AW18" s="43">
        <f t="shared" si="20"/>
        <v>17281.288860536421</v>
      </c>
      <c r="AX18" s="43">
        <f t="shared" si="21"/>
        <v>37418573.791519821</v>
      </c>
      <c r="AY18" s="1">
        <v>12</v>
      </c>
      <c r="AZ18" s="1">
        <f t="shared" si="1"/>
        <v>1.2420425752055788</v>
      </c>
      <c r="BA18" s="1">
        <f t="shared" si="22"/>
        <v>1.0622622254760401</v>
      </c>
      <c r="BD18" s="1">
        <v>12</v>
      </c>
      <c r="BE18" s="43">
        <f>求节点(节奏总纲!$F$4:$F$163,M$7:M$166,$BD18)</f>
        <v>145.81147296817889</v>
      </c>
      <c r="BF18" s="43">
        <f>求节点(节奏总纲!$F$4:$F$163,N$7:N$166,$BD18)</f>
        <v>6113.0658891162511</v>
      </c>
      <c r="BG18" s="43">
        <f>求节点(节奏总纲!$F$4:$F$163,O$7:O$166,$BD18)</f>
        <v>6113.0658891162511</v>
      </c>
      <c r="BH18" s="43">
        <f>求节点(节奏总纲!$F$4:$F$163,P$7:P$166,$BD18)</f>
        <v>1.0852631578947369E-2</v>
      </c>
      <c r="BI18" s="43">
        <f>求节点(节奏总纲!$F$4:$F$163,Q$7:Q$166,$BD18)</f>
        <v>1.0852631578947369E-2</v>
      </c>
      <c r="BJ18" s="43">
        <f>求节点(节奏总纲!$F$4:$F$163,T$7:T$166,$BD18)</f>
        <v>1.0012300759761448</v>
      </c>
      <c r="BK18" s="43">
        <f>求节点(节奏总纲!$F$4:$F$163,U$7:U$166,$BD18)</f>
        <v>662247069.04867697</v>
      </c>
      <c r="BM18" s="1">
        <v>12</v>
      </c>
      <c r="BN18" s="43">
        <f>求节点(节奏总纲!$F$4:$F$163,AF$7:AF$166,$BD18)</f>
        <v>145.81147296817889</v>
      </c>
      <c r="BO18" s="43">
        <f>求节点(节奏总纲!$F$4:$F$163,AG$7:AG$166,$BD18)</f>
        <v>452.70626511007606</v>
      </c>
      <c r="BP18" s="43">
        <f>求节点(节奏总纲!$F$4:$F$163,AH$7:AH$166,$BD18)</f>
        <v>452.70626511007606</v>
      </c>
      <c r="BQ18" s="43">
        <f>求节点(节奏总纲!$F$4:$F$163,AI$7:AI$166,$BD18)</f>
        <v>1.0852631578947369E-2</v>
      </c>
      <c r="BR18" s="43">
        <f>求节点(节奏总纲!$F$4:$F$163,AJ$7:AJ$166,$BD18)</f>
        <v>1.0852631578947369E-2</v>
      </c>
      <c r="BS18" s="43">
        <f>求节点(节奏总纲!$F$4:$F$163,AM$7:AM$166,$BD18)</f>
        <v>4503.5306871601633</v>
      </c>
      <c r="BT18" s="43">
        <f>求节点(节奏总纲!$F$4:$F$163,AN$7:AN$166,$BD18)</f>
        <v>0.36839479854401103</v>
      </c>
      <c r="BU18" s="43">
        <f>求节点(节奏总纲!$F$4:$F$163,AO$7:AO$166,$BD18)</f>
        <v>275580475.86783165</v>
      </c>
    </row>
    <row r="19" spans="12:73" x14ac:dyDescent="0.15">
      <c r="L19" s="1">
        <v>13</v>
      </c>
      <c r="M19" s="42">
        <f>武将属性!$E17</f>
        <v>92.966427627920709</v>
      </c>
      <c r="N19" s="42">
        <f>武将属性!$T17</f>
        <v>1857.9511966146479</v>
      </c>
      <c r="O19" s="42">
        <f>武将属性!$T17</f>
        <v>1857.9511966146479</v>
      </c>
      <c r="P19" s="47">
        <f>武将属性!$AF17</f>
        <v>2.6428383039849338E-3</v>
      </c>
      <c r="Q19" s="47">
        <f>武将属性!$AF17</f>
        <v>2.6428383039849338E-3</v>
      </c>
      <c r="R19" s="47">
        <f>武将属性!BI17</f>
        <v>5.0000861020819944E-2</v>
      </c>
      <c r="S19" s="77">
        <f t="shared" si="3"/>
        <v>5.0000861020819944E-2</v>
      </c>
      <c r="T19" s="42">
        <f>战法技能效用!AM17</f>
        <v>0.26049525026027914</v>
      </c>
      <c r="U19" s="42">
        <f t="shared" si="4"/>
        <v>14128270.628321249</v>
      </c>
      <c r="V19" s="43">
        <f t="shared" si="5"/>
        <v>260938.94930556527</v>
      </c>
      <c r="W19" s="43">
        <f t="shared" si="0"/>
        <v>13056.619565746807</v>
      </c>
      <c r="X19" s="43">
        <f t="shared" si="0"/>
        <v>13056.619565746807</v>
      </c>
      <c r="Y19" s="43">
        <f t="shared" si="6"/>
        <v>24194619.47881256</v>
      </c>
      <c r="Z19" s="43">
        <f t="shared" si="7"/>
        <v>24194619.47881256</v>
      </c>
      <c r="AA19" s="43">
        <f t="shared" si="8"/>
        <v>23103373.384224769</v>
      </c>
      <c r="AB19" s="43">
        <f t="shared" si="9"/>
        <v>23103373.384224769</v>
      </c>
      <c r="AC19" s="43">
        <f t="shared" si="10"/>
        <v>38490524.959792376</v>
      </c>
      <c r="AD19" s="42"/>
      <c r="AE19" s="1">
        <v>13</v>
      </c>
      <c r="AF19" s="42">
        <f>武将属性!$E17</f>
        <v>92.966427627920709</v>
      </c>
      <c r="AG19" s="42">
        <f>士兵属性!$F17</f>
        <v>288.17907607583982</v>
      </c>
      <c r="AH19" s="42">
        <f>士兵属性!$F17</f>
        <v>288.17907607583982</v>
      </c>
      <c r="AI19" s="47">
        <f>士兵属性!$Q17</f>
        <v>2.6428383039849338E-3</v>
      </c>
      <c r="AJ19" s="47">
        <f>士兵属性!$Q17</f>
        <v>2.6428383039849338E-3</v>
      </c>
      <c r="AK19" s="47">
        <f>士兵属性!AX17</f>
        <v>5.0000861020819944E-2</v>
      </c>
      <c r="AL19" s="77">
        <f t="shared" si="12"/>
        <v>5.0000861020819944E-2</v>
      </c>
      <c r="AM19" s="42">
        <f>带兵数!$F16</f>
        <v>2545.537901279793</v>
      </c>
      <c r="AN19" s="42">
        <f>战法技能效用!AS17</f>
        <v>0.1445543935941169</v>
      </c>
      <c r="AO19" s="42">
        <f t="shared" si="13"/>
        <v>14527298.475403136</v>
      </c>
      <c r="AP19" s="43">
        <f t="shared" si="14"/>
        <v>296537.40788627166</v>
      </c>
      <c r="AQ19" s="43">
        <f t="shared" si="15"/>
        <v>85563.428576314385</v>
      </c>
      <c r="AR19" s="43">
        <f t="shared" si="15"/>
        <v>85563.428576314385</v>
      </c>
      <c r="AS19" s="43">
        <f t="shared" si="16"/>
        <v>27495357.684759222</v>
      </c>
      <c r="AT19" s="43">
        <f t="shared" si="17"/>
        <v>27495357.684759222</v>
      </c>
      <c r="AU19" s="43">
        <f t="shared" si="18"/>
        <v>26255238.917069461</v>
      </c>
      <c r="AV19" s="43">
        <f t="shared" si="19"/>
        <v>26255238.917069461</v>
      </c>
      <c r="AW19" s="43">
        <f t="shared" si="20"/>
        <v>19373.186139249043</v>
      </c>
      <c r="AX19" s="43">
        <f t="shared" si="21"/>
        <v>43086794.18122524</v>
      </c>
      <c r="AY19" s="1">
        <v>13</v>
      </c>
      <c r="AZ19" s="1">
        <f t="shared" si="1"/>
        <v>1.2471118551565052</v>
      </c>
      <c r="BA19" s="1">
        <f t="shared" si="22"/>
        <v>1.0282432193988416</v>
      </c>
      <c r="BD19" s="1">
        <v>13</v>
      </c>
      <c r="BE19" s="43">
        <f>求节点(节奏总纲!$F$4:$F$163,M$7:M$166,$BD19)</f>
        <v>147.88210778010352</v>
      </c>
      <c r="BF19" s="43">
        <f>求节点(节奏总纲!$F$4:$F$163,N$7:N$166,$BD19)</f>
        <v>6277.1870883410611</v>
      </c>
      <c r="BG19" s="43">
        <f>求节点(节奏总纲!$F$4:$F$163,O$7:O$166,$BD19)</f>
        <v>6277.1870883410611</v>
      </c>
      <c r="BH19" s="43">
        <f>求节点(节奏总纲!$F$4:$F$163,P$7:P$166,$BD19)</f>
        <v>1.1133333333333334E-2</v>
      </c>
      <c r="BI19" s="43">
        <f>求节点(节奏总纲!$F$4:$F$163,Q$7:Q$166,$BD19)</f>
        <v>1.1133333333333334E-2</v>
      </c>
      <c r="BJ19" s="43">
        <f>求节点(节奏总纲!$F$4:$F$163,T$7:T$166,$BD19)</f>
        <v>1.0097208139094753</v>
      </c>
      <c r="BK19" s="43">
        <f>求节点(节奏总纲!$F$4:$F$163,U$7:U$166,$BD19)</f>
        <v>717757968.22017562</v>
      </c>
      <c r="BM19" s="1">
        <v>13</v>
      </c>
      <c r="BN19" s="43">
        <f>求节点(节奏总纲!$F$4:$F$163,AF$7:AF$166,$BD19)</f>
        <v>147.88210778010352</v>
      </c>
      <c r="BO19" s="43">
        <f>求节点(节奏总纲!$F$4:$F$163,AG$7:AG$166,$BD19)</f>
        <v>459.26051843937262</v>
      </c>
      <c r="BP19" s="43">
        <f>求节点(节奏总纲!$F$4:$F$163,AH$7:AH$166,$BD19)</f>
        <v>459.26051843937262</v>
      </c>
      <c r="BQ19" s="43">
        <f>求节点(节奏总纲!$F$4:$F$163,AI$7:AI$166,$BD19)</f>
        <v>1.1133333333333334E-2</v>
      </c>
      <c r="BR19" s="43">
        <f>求节点(节奏总纲!$F$4:$F$163,AJ$7:AJ$166,$BD19)</f>
        <v>1.1133333333333334E-2</v>
      </c>
      <c r="BS19" s="43">
        <f>求节点(节奏总纲!$F$4:$F$163,AM$7:AM$166,$BD19)</f>
        <v>4573.4025355830727</v>
      </c>
      <c r="BT19" s="43">
        <f>求节点(节奏总纲!$F$4:$F$163,AN$7:AN$166,$BD19)</f>
        <v>0.37514177191515302</v>
      </c>
      <c r="BU19" s="43">
        <f>求节点(节奏总纲!$F$4:$F$163,AO$7:AO$166,$BD19)</f>
        <v>301053693.15281928</v>
      </c>
    </row>
    <row r="20" spans="12:73" x14ac:dyDescent="0.15">
      <c r="L20" s="1">
        <v>14</v>
      </c>
      <c r="M20" s="42">
        <f>武将属性!$E18</f>
        <v>94.059038626142268</v>
      </c>
      <c r="N20" s="42">
        <f>武将属性!$T18</f>
        <v>1953.5314260070315</v>
      </c>
      <c r="O20" s="42">
        <f>武将属性!$T18</f>
        <v>1953.5314260070315</v>
      </c>
      <c r="P20" s="47">
        <f>武将属性!$AF18</f>
        <v>2.8247603559226958E-3</v>
      </c>
      <c r="Q20" s="47">
        <f>武将属性!$AF18</f>
        <v>2.8247603559226958E-3</v>
      </c>
      <c r="R20" s="47">
        <f>武将属性!BI18</f>
        <v>5.0004517530526309E-2</v>
      </c>
      <c r="S20" s="77">
        <f t="shared" si="3"/>
        <v>5.0004517530526309E-2</v>
      </c>
      <c r="T20" s="42">
        <f>战法技能效用!AM18</f>
        <v>0.29238167136994725</v>
      </c>
      <c r="U20" s="42">
        <f t="shared" si="4"/>
        <v>16618635.429154361</v>
      </c>
      <c r="V20" s="43">
        <f t="shared" si="5"/>
        <v>300996.06819197873</v>
      </c>
      <c r="W20" s="43">
        <f t="shared" si="0"/>
        <v>14492.421482184222</v>
      </c>
      <c r="X20" s="43">
        <f t="shared" si="0"/>
        <v>14492.421482184222</v>
      </c>
      <c r="Y20" s="43">
        <f t="shared" si="6"/>
        <v>28231653.149786603</v>
      </c>
      <c r="Z20" s="43">
        <f t="shared" si="7"/>
        <v>28231653.149786603</v>
      </c>
      <c r="AA20" s="43">
        <f t="shared" si="8"/>
        <v>26963122.854910187</v>
      </c>
      <c r="AB20" s="43">
        <f t="shared" si="9"/>
        <v>26963122.854910187</v>
      </c>
      <c r="AC20" s="43">
        <f t="shared" si="10"/>
        <v>43812755.057684615</v>
      </c>
      <c r="AD20" s="42"/>
      <c r="AE20" s="1">
        <v>14</v>
      </c>
      <c r="AF20" s="42">
        <f>武将属性!$E18</f>
        <v>94.059038626142268</v>
      </c>
      <c r="AG20" s="42">
        <f>士兵属性!$F18</f>
        <v>293.5926851600567</v>
      </c>
      <c r="AH20" s="42">
        <f>士兵属性!$F18</f>
        <v>293.5926851600567</v>
      </c>
      <c r="AI20" s="47">
        <f>士兵属性!$Q18</f>
        <v>2.8247603559226958E-3</v>
      </c>
      <c r="AJ20" s="47">
        <f>士兵属性!$Q18</f>
        <v>2.8247603559226958E-3</v>
      </c>
      <c r="AK20" s="47">
        <f>士兵属性!AX18</f>
        <v>5.0004517530526309E-2</v>
      </c>
      <c r="AL20" s="77">
        <f t="shared" si="12"/>
        <v>5.0004517530526309E-2</v>
      </c>
      <c r="AM20" s="42">
        <f>带兵数!$F17</f>
        <v>2622.5291242595772</v>
      </c>
      <c r="AN20" s="42">
        <f>战法技能效用!AS18</f>
        <v>0.1535529133745564</v>
      </c>
      <c r="AO20" s="42">
        <f t="shared" si="13"/>
        <v>16453909.552690554</v>
      </c>
      <c r="AP20" s="43">
        <f t="shared" si="14"/>
        <v>334565.81844081811</v>
      </c>
      <c r="AQ20" s="43">
        <f t="shared" si="15"/>
        <v>95869.809946313413</v>
      </c>
      <c r="AR20" s="43">
        <f t="shared" si="15"/>
        <v>95869.809946313413</v>
      </c>
      <c r="AS20" s="43">
        <f t="shared" si="16"/>
        <v>31380297.419603858</v>
      </c>
      <c r="AT20" s="43">
        <f t="shared" si="17"/>
        <v>31380297.419603858</v>
      </c>
      <c r="AU20" s="43">
        <f t="shared" si="18"/>
        <v>29970289.379061583</v>
      </c>
      <c r="AV20" s="43">
        <f t="shared" si="19"/>
        <v>29970289.379061583</v>
      </c>
      <c r="AW20" s="43">
        <f t="shared" si="20"/>
        <v>21465.290636853584</v>
      </c>
      <c r="AX20" s="43">
        <f t="shared" si="21"/>
        <v>48799971.984957919</v>
      </c>
      <c r="AY20" s="1">
        <v>14</v>
      </c>
      <c r="AZ20" s="1">
        <f t="shared" si="1"/>
        <v>1.2427400215910995</v>
      </c>
      <c r="BA20" s="1">
        <f t="shared" si="22"/>
        <v>0.99008788193434794</v>
      </c>
      <c r="BD20" s="1">
        <v>14</v>
      </c>
      <c r="BE20" s="43">
        <f>求节点(节奏总纲!$F$4:$F$163,M$7:M$166,$BD20)</f>
        <v>149.81628112962352</v>
      </c>
      <c r="BF20" s="43">
        <f>求节点(节奏总纲!$F$4:$F$163,N$7:N$166,$BD20)</f>
        <v>6435.7421908654096</v>
      </c>
      <c r="BG20" s="43">
        <f>求节点(节奏总纲!$F$4:$F$163,O$7:O$166,$BD20)</f>
        <v>6435.7421908654096</v>
      </c>
      <c r="BH20" s="43">
        <f>求节点(节奏总纲!$F$4:$F$163,P$7:P$166,$BD20)</f>
        <v>1.1414035087719298E-2</v>
      </c>
      <c r="BI20" s="43">
        <f>求节点(节奏总纲!$F$4:$F$163,Q$7:Q$166,$BD20)</f>
        <v>1.1414035087719298E-2</v>
      </c>
      <c r="BJ20" s="43">
        <f>求节点(节奏总纲!$F$4:$F$163,T$7:T$166,$BD20)</f>
        <v>1.0190319682394111</v>
      </c>
      <c r="BK20" s="43">
        <f>求节点(节奏总纲!$F$4:$F$163,U$7:U$166,$BD20)</f>
        <v>775132946.82279921</v>
      </c>
      <c r="BM20" s="1">
        <v>14</v>
      </c>
      <c r="BN20" s="43">
        <f>求节点(节奏总纲!$F$4:$F$163,AF$7:AF$166,$BD20)</f>
        <v>149.81628112962352</v>
      </c>
      <c r="BO20" s="43">
        <f>求节点(节奏总纲!$F$4:$F$163,AG$7:AG$166,$BD20)</f>
        <v>465.90106287626639</v>
      </c>
      <c r="BP20" s="43">
        <f>求节点(节奏总纲!$F$4:$F$163,AH$7:AH$166,$BD20)</f>
        <v>465.90106287626639</v>
      </c>
      <c r="BQ20" s="43">
        <f>求节点(节奏总纲!$F$4:$F$163,AI$7:AI$166,$BD20)</f>
        <v>1.1414035087719298E-2</v>
      </c>
      <c r="BR20" s="43">
        <f>求节点(节奏总纲!$F$4:$F$163,AJ$7:AJ$166,$BD20)</f>
        <v>1.1414035087719298E-2</v>
      </c>
      <c r="BS20" s="43">
        <f>求节点(节奏总纲!$F$4:$F$163,AM$7:AM$166,$BD20)</f>
        <v>4639.1311295643318</v>
      </c>
      <c r="BT20" s="43">
        <f>求节点(节奏总纲!$F$4:$F$163,AN$7:AN$166,$BD20)</f>
        <v>0.38182968809089562</v>
      </c>
      <c r="BU20" s="43">
        <f>求节点(节奏总纲!$F$4:$F$163,AO$7:AO$166,$BD20)</f>
        <v>327675812.26650923</v>
      </c>
    </row>
    <row r="21" spans="12:73" x14ac:dyDescent="0.15">
      <c r="L21" s="1">
        <v>15</v>
      </c>
      <c r="M21" s="42">
        <f>武将属性!$E19</f>
        <v>95.151649624363799</v>
      </c>
      <c r="N21" s="42">
        <f>武将属性!$T19</f>
        <v>2049.1116553994157</v>
      </c>
      <c r="O21" s="42">
        <f>武将属性!$T19</f>
        <v>2049.1116553994157</v>
      </c>
      <c r="P21" s="47">
        <f>武将属性!$AF19</f>
        <v>3.0260084653207717E-3</v>
      </c>
      <c r="Q21" s="47">
        <f>武将属性!$AF19</f>
        <v>3.0260084653207717E-3</v>
      </c>
      <c r="R21" s="47">
        <f>武将属性!BI19</f>
        <v>5.0008562480863897E-2</v>
      </c>
      <c r="S21" s="77">
        <f t="shared" si="3"/>
        <v>5.0008562480863897E-2</v>
      </c>
      <c r="T21" s="42">
        <f>战法技能效用!AM19</f>
        <v>0.32403704074199835</v>
      </c>
      <c r="U21" s="42">
        <f t="shared" si="4"/>
        <v>19422177.452362828</v>
      </c>
      <c r="V21" s="43">
        <f t="shared" si="5"/>
        <v>345507.59679001465</v>
      </c>
      <c r="W21" s="43">
        <f t="shared" si="0"/>
        <v>16043.83914643796</v>
      </c>
      <c r="X21" s="43">
        <f t="shared" si="0"/>
        <v>16043.83914643796</v>
      </c>
      <c r="Y21" s="43">
        <f t="shared" si="6"/>
        <v>32776436.019461498</v>
      </c>
      <c r="Z21" s="43">
        <f t="shared" si="7"/>
        <v>32776436.019461498</v>
      </c>
      <c r="AA21" s="43">
        <f t="shared" si="8"/>
        <v>31309856.859304026</v>
      </c>
      <c r="AB21" s="43">
        <f t="shared" si="9"/>
        <v>31309856.859304026</v>
      </c>
      <c r="AC21" s="43">
        <f t="shared" si="10"/>
        <v>49659664.768737495</v>
      </c>
      <c r="AD21" s="42"/>
      <c r="AE21" s="1">
        <v>15</v>
      </c>
      <c r="AF21" s="42">
        <f>武将属性!$E19</f>
        <v>95.151649624363799</v>
      </c>
      <c r="AG21" s="42">
        <f>士兵属性!$F19</f>
        <v>299.02580690400299</v>
      </c>
      <c r="AH21" s="42">
        <f>士兵属性!$F19</f>
        <v>299.02580690400299</v>
      </c>
      <c r="AI21" s="47">
        <f>士兵属性!$Q19</f>
        <v>3.0260084653207717E-3</v>
      </c>
      <c r="AJ21" s="47">
        <f>士兵属性!$Q19</f>
        <v>3.0260084653207717E-3</v>
      </c>
      <c r="AK21" s="47">
        <f>士兵属性!AX19</f>
        <v>5.0008562480863897E-2</v>
      </c>
      <c r="AL21" s="77">
        <f t="shared" si="12"/>
        <v>5.0008562480863897E-2</v>
      </c>
      <c r="AM21" s="42">
        <f>带兵数!$F18</f>
        <v>2702.4897159472612</v>
      </c>
      <c r="AN21" s="42">
        <f>战法技能效用!AS19</f>
        <v>0.16278248489261282</v>
      </c>
      <c r="AO21" s="42">
        <f t="shared" si="13"/>
        <v>18637977.891480196</v>
      </c>
      <c r="AP21" s="43">
        <f t="shared" si="14"/>
        <v>377074.87438817258</v>
      </c>
      <c r="AQ21" s="43">
        <f t="shared" si="15"/>
        <v>107319.89510771286</v>
      </c>
      <c r="AR21" s="43">
        <f t="shared" si="15"/>
        <v>107319.89510771286</v>
      </c>
      <c r="AS21" s="43">
        <f t="shared" si="16"/>
        <v>35771052.821283743</v>
      </c>
      <c r="AT21" s="43">
        <f t="shared" si="17"/>
        <v>35771052.821283743</v>
      </c>
      <c r="AU21" s="43">
        <f t="shared" si="18"/>
        <v>34170479.757957473</v>
      </c>
      <c r="AV21" s="43">
        <f t="shared" si="19"/>
        <v>34170479.757957473</v>
      </c>
      <c r="AW21" s="43">
        <f t="shared" si="20"/>
        <v>23749.521074634918</v>
      </c>
      <c r="AX21" s="43">
        <f t="shared" si="21"/>
        <v>55197629.218504384</v>
      </c>
      <c r="AY21" s="1">
        <v>15</v>
      </c>
      <c r="AZ21" s="1">
        <f t="shared" si="1"/>
        <v>1.2442400649475034</v>
      </c>
      <c r="BA21" s="1">
        <f t="shared" si="22"/>
        <v>0.95962349933183066</v>
      </c>
      <c r="BD21" s="1">
        <v>15</v>
      </c>
      <c r="BE21" s="43">
        <f>求节点(节奏总纲!$F$4:$F$163,M$7:M$166,$BD21)</f>
        <v>151.63709624569168</v>
      </c>
      <c r="BF21" s="43">
        <f>求节点(节奏总纲!$F$4:$F$163,N$7:N$166,$BD21)</f>
        <v>6588.5875643616037</v>
      </c>
      <c r="BG21" s="43">
        <f>求节点(节奏总纲!$F$4:$F$163,O$7:O$166,$BD21)</f>
        <v>6588.5875643616037</v>
      </c>
      <c r="BH21" s="43">
        <f>求节点(节奏总纲!$F$4:$F$163,P$7:P$166,$BD21)</f>
        <v>1.1694736842105263E-2</v>
      </c>
      <c r="BI21" s="43">
        <f>求节点(节奏总纲!$F$4:$F$163,Q$7:Q$166,$BD21)</f>
        <v>1.1694736842105263E-2</v>
      </c>
      <c r="BJ21" s="43">
        <f>求节点(节奏总纲!$F$4:$F$163,T$7:T$166,$BD21)</f>
        <v>1.0303042748589941</v>
      </c>
      <c r="BK21" s="43">
        <f>求节点(节奏总纲!$F$4:$F$163,U$7:U$166,$BD21)</f>
        <v>835258990.78764367</v>
      </c>
      <c r="BM21" s="1">
        <v>15</v>
      </c>
      <c r="BN21" s="43">
        <f>求节点(节奏总纲!$F$4:$F$163,AF$7:AF$166,$BD21)</f>
        <v>151.63709624569168</v>
      </c>
      <c r="BO21" s="43">
        <f>求节点(节奏总纲!$F$4:$F$163,AG$7:AG$166,$BD21)</f>
        <v>472.54632781698581</v>
      </c>
      <c r="BP21" s="43">
        <f>求节点(节奏总纲!$F$4:$F$163,AH$7:AH$166,$BD21)</f>
        <v>472.54632781698581</v>
      </c>
      <c r="BQ21" s="43">
        <f>求节点(节奏总纲!$F$4:$F$163,AI$7:AI$166,$BD21)</f>
        <v>1.1694736842105263E-2</v>
      </c>
      <c r="BR21" s="43">
        <f>求节点(节奏总纲!$F$4:$F$163,AJ$7:AJ$166,$BD21)</f>
        <v>1.1694736842105263E-2</v>
      </c>
      <c r="BS21" s="43">
        <f>求节点(节奏总纲!$F$4:$F$163,AM$7:AM$166,$BD21)</f>
        <v>4700.4876319192526</v>
      </c>
      <c r="BT21" s="43">
        <f>求节点(节奏总纲!$F$4:$F$163,AN$7:AN$166,$BD21)</f>
        <v>0.38952313478751954</v>
      </c>
      <c r="BU21" s="43">
        <f>求节点(节奏总纲!$F$4:$F$163,AO$7:AO$166,$BD21)</f>
        <v>355796093.14056653</v>
      </c>
    </row>
    <row r="22" spans="12:73" x14ac:dyDescent="0.15">
      <c r="L22" s="1">
        <v>16</v>
      </c>
      <c r="M22" s="42">
        <f>武将属性!$E20</f>
        <v>96.24426062258533</v>
      </c>
      <c r="N22" s="42">
        <f>武将属性!$T20</f>
        <v>2144.6918847917996</v>
      </c>
      <c r="O22" s="42">
        <f>武将属性!$T20</f>
        <v>2144.6918847917996</v>
      </c>
      <c r="P22" s="47">
        <f>武将属性!$AF20</f>
        <v>3.2398251704511129E-3</v>
      </c>
      <c r="Q22" s="47">
        <f>武将属性!$AF20</f>
        <v>3.2398251704511129E-3</v>
      </c>
      <c r="R22" s="47">
        <f>武将属性!BI20</f>
        <v>5.0012860051440768E-2</v>
      </c>
      <c r="S22" s="77">
        <f t="shared" si="3"/>
        <v>5.0012860051440768E-2</v>
      </c>
      <c r="T22" s="42">
        <f>战法技能效用!AM20</f>
        <v>0.35552953421362621</v>
      </c>
      <c r="U22" s="42">
        <f t="shared" si="4"/>
        <v>22566354.112743478</v>
      </c>
      <c r="V22" s="43">
        <f t="shared" si="5"/>
        <v>394434.52525948704</v>
      </c>
      <c r="W22" s="43">
        <f t="shared" si="0"/>
        <v>17700.472276140044</v>
      </c>
      <c r="X22" s="43">
        <f t="shared" si="0"/>
        <v>17700.472276140044</v>
      </c>
      <c r="Y22" s="43">
        <f t="shared" si="6"/>
        <v>37839465.993258402</v>
      </c>
      <c r="Z22" s="43">
        <f t="shared" si="7"/>
        <v>37839465.993258402</v>
      </c>
      <c r="AA22" s="43">
        <f t="shared" si="8"/>
        <v>36153899.339632854</v>
      </c>
      <c r="AB22" s="43">
        <f t="shared" si="9"/>
        <v>36153899.339632854</v>
      </c>
      <c r="AC22" s="43">
        <f t="shared" si="10"/>
        <v>56010670.796106927</v>
      </c>
      <c r="AD22" s="42"/>
      <c r="AE22" s="1">
        <v>16</v>
      </c>
      <c r="AF22" s="42">
        <f>武将属性!$E20</f>
        <v>96.24426062258533</v>
      </c>
      <c r="AG22" s="42">
        <f>士兵属性!$F20</f>
        <v>304.51332031506706</v>
      </c>
      <c r="AH22" s="42">
        <f>士兵属性!$F20</f>
        <v>304.51332031506706</v>
      </c>
      <c r="AI22" s="47">
        <f>士兵属性!$Q20</f>
        <v>3.2398251704511129E-3</v>
      </c>
      <c r="AJ22" s="47">
        <f>士兵属性!$Q20</f>
        <v>3.2398251704511129E-3</v>
      </c>
      <c r="AK22" s="47">
        <f>士兵属性!AX20</f>
        <v>5.0012860051440768E-2</v>
      </c>
      <c r="AL22" s="77">
        <f t="shared" si="12"/>
        <v>5.0012860051440768E-2</v>
      </c>
      <c r="AM22" s="42">
        <f>带兵数!$F19</f>
        <v>2778.3269964511292</v>
      </c>
      <c r="AN22" s="42">
        <f>战法技能效用!AS20</f>
        <v>0.17217493231109254</v>
      </c>
      <c r="AO22" s="42">
        <f t="shared" si="13"/>
        <v>21007180.461304963</v>
      </c>
      <c r="AP22" s="43">
        <f t="shared" si="14"/>
        <v>422878.86178174644</v>
      </c>
      <c r="AQ22" s="43">
        <f t="shared" si="15"/>
        <v>119544.47693295238</v>
      </c>
      <c r="AR22" s="43">
        <f t="shared" si="15"/>
        <v>119544.47693295238</v>
      </c>
      <c r="AS22" s="43">
        <f t="shared" si="16"/>
        <v>40568229.41432748</v>
      </c>
      <c r="AT22" s="43">
        <f t="shared" si="17"/>
        <v>40568229.41432748</v>
      </c>
      <c r="AU22" s="43">
        <f t="shared" si="18"/>
        <v>38761109.443088867</v>
      </c>
      <c r="AV22" s="43">
        <f t="shared" si="19"/>
        <v>38761109.443088867</v>
      </c>
      <c r="AW22" s="43">
        <f t="shared" si="20"/>
        <v>26204.896430607463</v>
      </c>
      <c r="AX22" s="43">
        <f t="shared" si="21"/>
        <v>62111694.411359467</v>
      </c>
      <c r="AY22" s="1">
        <v>16</v>
      </c>
      <c r="AZ22" s="1">
        <f t="shared" si="1"/>
        <v>1.2449143620640863</v>
      </c>
      <c r="BA22" s="1">
        <f t="shared" si="22"/>
        <v>0.9309071530275228</v>
      </c>
      <c r="BD22" s="1">
        <v>16</v>
      </c>
      <c r="BE22" s="43">
        <f>求节点(节奏总纲!$F$4:$F$163,M$7:M$166,$BD22)</f>
        <v>153.43897925488537</v>
      </c>
      <c r="BF22" s="43">
        <f>求节点(节奏总纲!$F$4:$F$163,N$7:N$166,$BD22)</f>
        <v>6734.0685192574483</v>
      </c>
      <c r="BG22" s="43">
        <f>求节点(节奏总纲!$F$4:$F$163,O$7:O$166,$BD22)</f>
        <v>6734.0685192574483</v>
      </c>
      <c r="BH22" s="43">
        <f>求节点(节奏总纲!$F$4:$F$163,P$7:P$166,$BD22)</f>
        <v>1.1975438596491229E-2</v>
      </c>
      <c r="BI22" s="43">
        <f>求节点(节奏总纲!$F$4:$F$163,Q$7:Q$166,$BD22)</f>
        <v>1.1975438596491229E-2</v>
      </c>
      <c r="BJ22" s="43">
        <f>求节点(节奏总纲!$F$4:$F$163,T$7:T$166,$BD22)</f>
        <v>1.0425700827899151</v>
      </c>
      <c r="BK22" s="43">
        <f>求节点(节奏总纲!$F$4:$F$163,U$7:U$166,$BD22)</f>
        <v>897402894.87307632</v>
      </c>
      <c r="BM22" s="1">
        <v>16</v>
      </c>
      <c r="BN22" s="43">
        <f>求节点(节奏总纲!$F$4:$F$163,AF$7:AF$166,$BD22)</f>
        <v>153.43897925488537</v>
      </c>
      <c r="BO22" s="43">
        <f>求节点(节奏总纲!$F$4:$F$163,AG$7:AG$166,$BD22)</f>
        <v>479.00380991899783</v>
      </c>
      <c r="BP22" s="43">
        <f>求节点(节奏总纲!$F$4:$F$163,AH$7:AH$166,$BD22)</f>
        <v>479.00380991899783</v>
      </c>
      <c r="BQ22" s="43">
        <f>求节点(节奏总纲!$F$4:$F$163,AI$7:AI$166,$BD22)</f>
        <v>1.1975438596491229E-2</v>
      </c>
      <c r="BR22" s="43">
        <f>求节点(节奏总纲!$F$4:$F$163,AJ$7:AJ$166,$BD22)</f>
        <v>1.1975438596491229E-2</v>
      </c>
      <c r="BS22" s="43">
        <f>求节点(节奏总纲!$F$4:$F$163,AM$7:AM$166,$BD22)</f>
        <v>4757.4915103245849</v>
      </c>
      <c r="BT22" s="43">
        <f>求节点(节奏总纲!$F$4:$F$163,AN$7:AN$166,$BD22)</f>
        <v>0.39851441969443402</v>
      </c>
      <c r="BU22" s="43">
        <f>求节点(节奏总纲!$F$4:$F$163,AO$7:AO$166,$BD22)</f>
        <v>385524042.35503</v>
      </c>
    </row>
    <row r="23" spans="12:73" x14ac:dyDescent="0.15">
      <c r="L23" s="1">
        <v>17</v>
      </c>
      <c r="M23" s="42">
        <f>武将属性!$E21</f>
        <v>98.673427831536642</v>
      </c>
      <c r="N23" s="42">
        <f>武将属性!$T21</f>
        <v>2240.2721141841835</v>
      </c>
      <c r="O23" s="42">
        <f>武将属性!$T21</f>
        <v>2240.2721141841835</v>
      </c>
      <c r="P23" s="47">
        <f>武将属性!$AF21</f>
        <v>3.4589084782727544E-3</v>
      </c>
      <c r="Q23" s="47">
        <f>武将属性!$AF21</f>
        <v>3.4589084782727544E-3</v>
      </c>
      <c r="R23" s="47">
        <f>武将属性!BI21</f>
        <v>5.0017263477155342E-2</v>
      </c>
      <c r="S23" s="77">
        <f t="shared" si="3"/>
        <v>5.0017263477155342E-2</v>
      </c>
      <c r="T23" s="42">
        <f>战法技能效用!AM21</f>
        <v>0.38690290752368861</v>
      </c>
      <c r="U23" s="42">
        <f t="shared" si="4"/>
        <v>26437838.911893785</v>
      </c>
      <c r="V23" s="43">
        <f t="shared" si="5"/>
        <v>448125.1220506184</v>
      </c>
      <c r="W23" s="43">
        <f t="shared" si="5"/>
        <v>19737.799533456528</v>
      </c>
      <c r="X23" s="43">
        <f t="shared" si="5"/>
        <v>19737.799533456528</v>
      </c>
      <c r="Y23" s="43">
        <f t="shared" si="6"/>
        <v>44065622.93339555</v>
      </c>
      <c r="Z23" s="43">
        <f t="shared" si="7"/>
        <v>44065622.93339555</v>
      </c>
      <c r="AA23" s="43">
        <f t="shared" si="8"/>
        <v>42111728.471712187</v>
      </c>
      <c r="AB23" s="43">
        <f t="shared" si="9"/>
        <v>42111728.471712187</v>
      </c>
      <c r="AC23" s="43">
        <f t="shared" si="10"/>
        <v>63765158.541792139</v>
      </c>
      <c r="AD23" s="42"/>
      <c r="AE23" s="1">
        <v>17</v>
      </c>
      <c r="AF23" s="42">
        <f>武将属性!$E21</f>
        <v>98.673427831536642</v>
      </c>
      <c r="AG23" s="42">
        <f>士兵属性!$F21</f>
        <v>310.05522539324886</v>
      </c>
      <c r="AH23" s="42">
        <f>士兵属性!$F21</f>
        <v>310.05522539324886</v>
      </c>
      <c r="AI23" s="47">
        <f>士兵属性!$Q21</f>
        <v>3.4589084782727544E-3</v>
      </c>
      <c r="AJ23" s="47">
        <f>士兵属性!$Q21</f>
        <v>3.4589084782727544E-3</v>
      </c>
      <c r="AK23" s="47">
        <f>士兵属性!AX21</f>
        <v>5.0017263477155342E-2</v>
      </c>
      <c r="AL23" s="77">
        <f t="shared" si="12"/>
        <v>5.0017263477155342E-2</v>
      </c>
      <c r="AM23" s="42">
        <f>带兵数!$F20</f>
        <v>2851.5846584296787</v>
      </c>
      <c r="AN23" s="42">
        <f>战法技能效用!AS21</f>
        <v>0.18168649989113778</v>
      </c>
      <c r="AO23" s="42">
        <f t="shared" si="13"/>
        <v>23915390.286014128</v>
      </c>
      <c r="AP23" s="43">
        <f t="shared" si="14"/>
        <v>472438.13734884519</v>
      </c>
      <c r="AQ23" s="43">
        <f t="shared" si="15"/>
        <v>134477.95698781495</v>
      </c>
      <c r="AR23" s="43">
        <f t="shared" si="15"/>
        <v>134477.95698781495</v>
      </c>
      <c r="AS23" s="43">
        <f t="shared" si="16"/>
        <v>46456402.007782117</v>
      </c>
      <c r="AT23" s="43">
        <f t="shared" si="17"/>
        <v>46456402.007782117</v>
      </c>
      <c r="AU23" s="43">
        <f t="shared" si="18"/>
        <v>44396499.059628174</v>
      </c>
      <c r="AV23" s="43">
        <f t="shared" si="19"/>
        <v>44396499.059628174</v>
      </c>
      <c r="AW23" s="43">
        <f t="shared" si="20"/>
        <v>29243.805293328849</v>
      </c>
      <c r="AX23" s="43">
        <f t="shared" si="21"/>
        <v>70569636.308990195</v>
      </c>
      <c r="AY23" s="1">
        <v>17</v>
      </c>
      <c r="AZ23" s="1">
        <f t="shared" si="1"/>
        <v>1.246060387464371</v>
      </c>
      <c r="BA23" s="1">
        <f t="shared" si="22"/>
        <v>0.90458945474757146</v>
      </c>
      <c r="BD23" s="1">
        <v>17</v>
      </c>
      <c r="BE23" s="43">
        <f>求节点(节奏总纲!$F$4:$F$163,M$7:M$166,$BD23)</f>
        <v>155.21418192125142</v>
      </c>
      <c r="BF23" s="43">
        <f>求节点(节奏总纲!$F$4:$F$163,N$7:N$166,$BD23)</f>
        <v>6871.72239700709</v>
      </c>
      <c r="BG23" s="43">
        <f>求节点(节奏总纲!$F$4:$F$163,O$7:O$166,$BD23)</f>
        <v>6871.72239700709</v>
      </c>
      <c r="BH23" s="43">
        <f>求节点(节奏总纲!$F$4:$F$163,P$7:P$166,$BD23)</f>
        <v>1.2303975017932147E-2</v>
      </c>
      <c r="BI23" s="43">
        <f>求节点(节奏总纲!$F$4:$F$163,Q$7:Q$166,$BD23)</f>
        <v>1.2303975017932147E-2</v>
      </c>
      <c r="BJ23" s="43">
        <f>求节点(节奏总纲!$F$4:$F$163,T$7:T$166,$BD23)</f>
        <v>1.0545933651022845</v>
      </c>
      <c r="BK23" s="43">
        <f>求节点(节奏总纲!$F$4:$F$163,U$7:U$166,$BD23)</f>
        <v>959611187.31650436</v>
      </c>
      <c r="BM23" s="1">
        <v>17</v>
      </c>
      <c r="BN23" s="43">
        <f>求节点(节奏总纲!$F$4:$F$163,AF$7:AF$166,$BD23)</f>
        <v>155.21418192125142</v>
      </c>
      <c r="BO23" s="43">
        <f>求节点(节奏总纲!$F$4:$F$163,AG$7:AG$166,$BD23)</f>
        <v>485.30250802277232</v>
      </c>
      <c r="BP23" s="43">
        <f>求节点(节奏总纲!$F$4:$F$163,AH$7:AH$166,$BD23)</f>
        <v>485.30250802277232</v>
      </c>
      <c r="BQ23" s="43">
        <f>求节点(节奏总纲!$F$4:$F$163,AI$7:AI$166,$BD23)</f>
        <v>1.2303975017932147E-2</v>
      </c>
      <c r="BR23" s="43">
        <f>求节点(节奏总纲!$F$4:$F$163,AJ$7:AJ$166,$BD23)</f>
        <v>1.2303975017932147E-2</v>
      </c>
      <c r="BS23" s="43">
        <f>求节点(节奏总纲!$F$4:$F$163,AM$7:AM$166,$BD23)</f>
        <v>4812.4243567033782</v>
      </c>
      <c r="BT23" s="43">
        <f>求节点(节奏总纲!$F$4:$F$163,AN$7:AN$166,$BD23)</f>
        <v>0.40780514548767105</v>
      </c>
      <c r="BU23" s="43">
        <f>求节点(节奏总纲!$F$4:$F$163,AO$7:AO$166,$BD23)</f>
        <v>416404561.42880398</v>
      </c>
    </row>
    <row r="24" spans="12:73" x14ac:dyDescent="0.15">
      <c r="L24" s="1">
        <v>18</v>
      </c>
      <c r="M24" s="42">
        <f>武将属性!$E22</f>
        <v>100.07194541437228</v>
      </c>
      <c r="N24" s="42">
        <f>武将属性!$T22</f>
        <v>2335.8523435765674</v>
      </c>
      <c r="O24" s="42">
        <f>武将属性!$T22</f>
        <v>2335.8523435765674</v>
      </c>
      <c r="P24" s="47">
        <f>武将属性!$AF22</f>
        <v>3.7186407939557679E-3</v>
      </c>
      <c r="Q24" s="47">
        <f>武将属性!$AF22</f>
        <v>3.7186407939557679E-3</v>
      </c>
      <c r="R24" s="47">
        <f>武将属性!BI22</f>
        <v>5.0022483920324462E-2</v>
      </c>
      <c r="S24" s="77">
        <f t="shared" si="3"/>
        <v>5.0022483920324462E-2</v>
      </c>
      <c r="T24" s="42">
        <f>战法技能效用!AM22</f>
        <v>0.41818653155577779</v>
      </c>
      <c r="U24" s="42">
        <f t="shared" si="4"/>
        <v>30495166.844736695</v>
      </c>
      <c r="V24" s="43">
        <f t="shared" si="5"/>
        <v>507506.10469915438</v>
      </c>
      <c r="W24" s="43">
        <f t="shared" si="5"/>
        <v>21742.437336236413</v>
      </c>
      <c r="X24" s="43">
        <f t="shared" si="5"/>
        <v>21742.437336236413</v>
      </c>
      <c r="Y24" s="43">
        <f t="shared" si="6"/>
        <v>50598963.835862547</v>
      </c>
      <c r="Z24" s="43">
        <f t="shared" si="7"/>
        <v>50598963.835862547</v>
      </c>
      <c r="AA24" s="43">
        <f t="shared" si="8"/>
        <v>48367653.059482679</v>
      </c>
      <c r="AB24" s="43">
        <f t="shared" si="9"/>
        <v>48367653.059482679</v>
      </c>
      <c r="AC24" s="43">
        <f t="shared" si="10"/>
        <v>71622628.020871177</v>
      </c>
      <c r="AD24" s="42"/>
      <c r="AE24" s="1">
        <v>18</v>
      </c>
      <c r="AF24" s="42">
        <f>武将属性!$E22</f>
        <v>100.07194541437228</v>
      </c>
      <c r="AG24" s="42">
        <f>士兵属性!$F22</f>
        <v>315.87777543292435</v>
      </c>
      <c r="AH24" s="42">
        <f>士兵属性!$F22</f>
        <v>315.87777543292435</v>
      </c>
      <c r="AI24" s="47">
        <f>士兵属性!$Q22</f>
        <v>3.7186407939557679E-3</v>
      </c>
      <c r="AJ24" s="47">
        <f>士兵属性!$Q22</f>
        <v>3.7186407939557679E-3</v>
      </c>
      <c r="AK24" s="47">
        <f>士兵属性!AX22</f>
        <v>5.0022483920324462E-2</v>
      </c>
      <c r="AL24" s="77">
        <f t="shared" si="12"/>
        <v>5.0022483920324462E-2</v>
      </c>
      <c r="AM24" s="42">
        <f>带兵数!$F21</f>
        <v>2928.9090226438066</v>
      </c>
      <c r="AN24" s="42">
        <f>战法技能效用!AS22</f>
        <v>0.19128781674915618</v>
      </c>
      <c r="AO24" s="42">
        <f t="shared" si="13"/>
        <v>27005164.136401229</v>
      </c>
      <c r="AP24" s="43">
        <f t="shared" si="14"/>
        <v>528417.71056262637</v>
      </c>
      <c r="AQ24" s="43">
        <f t="shared" si="15"/>
        <v>149732.3464234109</v>
      </c>
      <c r="AR24" s="43">
        <f t="shared" si="15"/>
        <v>149732.3464234109</v>
      </c>
      <c r="AS24" s="43">
        <f t="shared" si="16"/>
        <v>52683875.877389349</v>
      </c>
      <c r="AT24" s="43">
        <f t="shared" si="17"/>
        <v>52683875.877389349</v>
      </c>
      <c r="AU24" s="43">
        <f t="shared" si="18"/>
        <v>50360624.74584423</v>
      </c>
      <c r="AV24" s="43">
        <f t="shared" si="19"/>
        <v>50360624.74584423</v>
      </c>
      <c r="AW24" s="43">
        <f t="shared" si="20"/>
        <v>32296.749494721989</v>
      </c>
      <c r="AX24" s="43">
        <f t="shared" si="21"/>
        <v>79405026.784619838</v>
      </c>
      <c r="AY24" s="1">
        <v>18</v>
      </c>
      <c r="AZ24" s="1">
        <f t="shared" si="1"/>
        <v>1.2550155879851512</v>
      </c>
      <c r="BA24" s="1">
        <f t="shared" si="22"/>
        <v>0.88555554635577205</v>
      </c>
      <c r="BD24" s="1">
        <v>18</v>
      </c>
      <c r="BE24" s="43">
        <f>求节点(节奏总纲!$F$4:$F$163,M$7:M$166,$BD24)</f>
        <v>156.89377602254115</v>
      </c>
      <c r="BF24" s="43">
        <f>求节点(节奏总纲!$F$4:$F$163,N$7:N$166,$BD24)</f>
        <v>7001.9625354816699</v>
      </c>
      <c r="BG24" s="43">
        <f>求节点(节奏总纲!$F$4:$F$163,O$7:O$166,$BD24)</f>
        <v>7001.9625354816699</v>
      </c>
      <c r="BH24" s="43">
        <f>求节点(节奏总纲!$F$4:$F$163,P$7:P$166,$BD24)</f>
        <v>1.2781818181818182E-2</v>
      </c>
      <c r="BI24" s="43">
        <f>求节点(节奏总纲!$F$4:$F$163,Q$7:Q$166,$BD24)</f>
        <v>1.2781818181818182E-2</v>
      </c>
      <c r="BJ24" s="43">
        <f>求节点(节奏总纲!$F$4:$F$163,T$7:T$166,$BD24)</f>
        <v>1.0659473744725492</v>
      </c>
      <c r="BK24" s="43">
        <f>求节点(节奏总纲!$F$4:$F$163,U$7:U$166,$BD24)</f>
        <v>1019613394.3116362</v>
      </c>
      <c r="BM24" s="1">
        <v>18</v>
      </c>
      <c r="BN24" s="43">
        <f>求节点(节奏总纲!$F$4:$F$163,AF$7:AF$166,$BD24)</f>
        <v>156.89377602254115</v>
      </c>
      <c r="BO24" s="43">
        <f>求节点(节奏总纲!$F$4:$F$163,AG$7:AG$166,$BD24)</f>
        <v>491.2990894850812</v>
      </c>
      <c r="BP24" s="43">
        <f>求节点(节奏总纲!$F$4:$F$163,AH$7:AH$166,$BD24)</f>
        <v>491.2990894850812</v>
      </c>
      <c r="BQ24" s="43">
        <f>求节点(节奏总纲!$F$4:$F$163,AI$7:AI$166,$BD24)</f>
        <v>1.2781818181818182E-2</v>
      </c>
      <c r="BR24" s="43">
        <f>求节点(节奏总纲!$F$4:$F$163,AJ$7:AJ$166,$BD24)</f>
        <v>1.2781818181818182E-2</v>
      </c>
      <c r="BS24" s="43">
        <f>求节点(节奏总纲!$F$4:$F$163,AM$7:AM$166,$BD24)</f>
        <v>4862.9975015229784</v>
      </c>
      <c r="BT24" s="43">
        <f>求节点(节奏总纲!$F$4:$F$163,AN$7:AN$166,$BD24)</f>
        <v>0.41660566618990708</v>
      </c>
      <c r="BU24" s="43">
        <f>求节点(节奏总纲!$F$4:$F$163,AO$7:AO$166,$BD24)</f>
        <v>446525863.87137502</v>
      </c>
    </row>
    <row r="25" spans="12:73" x14ac:dyDescent="0.15">
      <c r="L25" s="1">
        <v>19</v>
      </c>
      <c r="M25" s="42">
        <f>武将属性!$E23</f>
        <v>101.47046299720793</v>
      </c>
      <c r="N25" s="42">
        <f>武将属性!$T23</f>
        <v>2431.4325729689513</v>
      </c>
      <c r="O25" s="42">
        <f>武将属性!$T23</f>
        <v>2431.4325729689513</v>
      </c>
      <c r="P25" s="47">
        <f>武将属性!$AF23</f>
        <v>3.9832951811283436E-3</v>
      </c>
      <c r="Q25" s="47">
        <f>武将属性!$AF23</f>
        <v>3.9832951811283436E-3</v>
      </c>
      <c r="R25" s="47">
        <f>武将属性!BI23</f>
        <v>5.0027803293788094E-2</v>
      </c>
      <c r="S25" s="77">
        <f t="shared" si="3"/>
        <v>5.0027803293788094E-2</v>
      </c>
      <c r="T25" s="42">
        <f>战法技能效用!AM23</f>
        <v>0.44940085473336272</v>
      </c>
      <c r="U25" s="42">
        <f t="shared" si="4"/>
        <v>35013514.782286569</v>
      </c>
      <c r="V25" s="43">
        <f t="shared" si="5"/>
        <v>572203.26302478276</v>
      </c>
      <c r="W25" s="43">
        <f t="shared" si="5"/>
        <v>23879.63814959523</v>
      </c>
      <c r="X25" s="43">
        <f t="shared" si="5"/>
        <v>23879.63814959523</v>
      </c>
      <c r="Y25" s="43">
        <f t="shared" si="6"/>
        <v>57831370.607777849</v>
      </c>
      <c r="Z25" s="43">
        <f t="shared" si="7"/>
        <v>57831370.607777849</v>
      </c>
      <c r="AA25" s="43">
        <f t="shared" si="8"/>
        <v>55295421.555035442</v>
      </c>
      <c r="AB25" s="43">
        <f t="shared" si="9"/>
        <v>55295421.555035442</v>
      </c>
      <c r="AC25" s="43">
        <f t="shared" si="10"/>
        <v>80118250.017617255</v>
      </c>
      <c r="AD25" s="42"/>
      <c r="AE25" s="1">
        <v>19</v>
      </c>
      <c r="AF25" s="42">
        <f>武将属性!$E23</f>
        <v>101.47046299720793</v>
      </c>
      <c r="AG25" s="42">
        <f>士兵属性!$F23</f>
        <v>321.99311426294253</v>
      </c>
      <c r="AH25" s="42">
        <f>士兵属性!$F23</f>
        <v>321.99311426294253</v>
      </c>
      <c r="AI25" s="47">
        <f>士兵属性!$Q23</f>
        <v>3.9832951811283436E-3</v>
      </c>
      <c r="AJ25" s="47">
        <f>士兵属性!$Q23</f>
        <v>3.9832951811283436E-3</v>
      </c>
      <c r="AK25" s="47">
        <f>士兵属性!AX23</f>
        <v>5.0027803293788094E-2</v>
      </c>
      <c r="AL25" s="77">
        <f t="shared" si="12"/>
        <v>5.0027803293788094E-2</v>
      </c>
      <c r="AM25" s="42">
        <f>带兵数!$F22</f>
        <v>3001.5787914321945</v>
      </c>
      <c r="AN25" s="42">
        <f>战法技能效用!AS23</f>
        <v>0.20012368670134975</v>
      </c>
      <c r="AO25" s="42">
        <f t="shared" si="13"/>
        <v>30343724.66170058</v>
      </c>
      <c r="AP25" s="43">
        <f t="shared" si="14"/>
        <v>588289.45663742989</v>
      </c>
      <c r="AQ25" s="43">
        <f t="shared" si="15"/>
        <v>165817.02384930977</v>
      </c>
      <c r="AR25" s="43">
        <f t="shared" si="15"/>
        <v>165817.02384930977</v>
      </c>
      <c r="AS25" s="43">
        <f t="shared" si="16"/>
        <v>59457168.090238512</v>
      </c>
      <c r="AT25" s="43">
        <f t="shared" si="17"/>
        <v>59457168.090238512</v>
      </c>
      <c r="AU25" s="43">
        <f t="shared" si="18"/>
        <v>56849926.596347518</v>
      </c>
      <c r="AV25" s="43">
        <f t="shared" si="19"/>
        <v>56849926.596347518</v>
      </c>
      <c r="AW25" s="43">
        <f t="shared" si="20"/>
        <v>35575.904293737403</v>
      </c>
      <c r="AX25" s="43">
        <f t="shared" si="21"/>
        <v>88977395.41130884</v>
      </c>
      <c r="AY25" s="1">
        <v>19</v>
      </c>
      <c r="AZ25" s="1">
        <f t="shared" si="1"/>
        <v>1.2640323568922718</v>
      </c>
      <c r="BA25" s="1">
        <f t="shared" si="22"/>
        <v>0.86662892458461649</v>
      </c>
      <c r="BD25" s="1">
        <v>19</v>
      </c>
      <c r="BE25" s="43">
        <f>求节点(节奏总纲!$F$4:$F$163,M$7:M$166,$BD25)</f>
        <v>158.4562931620213</v>
      </c>
      <c r="BF25" s="43">
        <f>求节点(节奏总纲!$F$4:$F$163,N$7:N$166,$BD25)</f>
        <v>7123.124218806548</v>
      </c>
      <c r="BG25" s="43">
        <f>求节点(节奏总纲!$F$4:$F$163,O$7:O$166,$BD25)</f>
        <v>7123.124218806548</v>
      </c>
      <c r="BH25" s="43">
        <f>求节点(节奏总纲!$F$4:$F$163,P$7:P$166,$BD25)</f>
        <v>1.3266666666666666E-2</v>
      </c>
      <c r="BI25" s="43">
        <f>求节点(节奏总纲!$F$4:$F$163,Q$7:Q$166,$BD25)</f>
        <v>1.3266666666666666E-2</v>
      </c>
      <c r="BJ25" s="43">
        <f>求节点(节奏总纲!$F$4:$F$163,T$7:T$166,$BD25)</f>
        <v>1.0764846037513609</v>
      </c>
      <c r="BK25" s="43">
        <f>求节点(节奏总纲!$F$4:$F$163,U$7:U$166,$BD25)</f>
        <v>1078103141.271404</v>
      </c>
      <c r="BM25" s="1">
        <v>19</v>
      </c>
      <c r="BN25" s="43">
        <f>求节点(节奏总纲!$F$4:$F$163,AF$7:AF$166,$BD25)</f>
        <v>158.4562931620213</v>
      </c>
      <c r="BO25" s="43">
        <f>求节点(节奏总纲!$F$4:$F$163,AG$7:AG$166,$BD25)</f>
        <v>496.90361244170492</v>
      </c>
      <c r="BP25" s="43">
        <f>求节点(节奏总纲!$F$4:$F$163,AH$7:AH$166,$BD25)</f>
        <v>496.90361244170492</v>
      </c>
      <c r="BQ25" s="43">
        <f>求节点(节奏总纲!$F$4:$F$163,AI$7:AI$166,$BD25)</f>
        <v>1.3266666666666666E-2</v>
      </c>
      <c r="BR25" s="43">
        <f>求节点(节奏总纲!$F$4:$F$163,AJ$7:AJ$166,$BD25)</f>
        <v>1.3266666666666666E-2</v>
      </c>
      <c r="BS25" s="43">
        <f>求节点(节奏总纲!$F$4:$F$163,AM$7:AM$166,$BD25)</f>
        <v>4911.2875960429301</v>
      </c>
      <c r="BT25" s="43">
        <f>求节点(节奏总纲!$F$4:$F$163,AN$7:AN$166,$BD25)</f>
        <v>0.42480460960117139</v>
      </c>
      <c r="BU25" s="43">
        <f>求节点(节奏总纲!$F$4:$F$163,AO$7:AO$166,$BD25)</f>
        <v>476745271.6084857</v>
      </c>
    </row>
    <row r="26" spans="12:73" x14ac:dyDescent="0.15">
      <c r="L26" s="1">
        <v>20</v>
      </c>
      <c r="M26" s="42">
        <f>武将属性!$E24</f>
        <v>102.86473510951289</v>
      </c>
      <c r="N26" s="42">
        <f>武将属性!$T24</f>
        <v>2527.9754929173787</v>
      </c>
      <c r="O26" s="42">
        <f>武将属性!$T24</f>
        <v>2527.9754929173787</v>
      </c>
      <c r="P26" s="47">
        <f>武将属性!$AF24</f>
        <v>4.2495999999999992E-3</v>
      </c>
      <c r="Q26" s="47">
        <f>武将属性!$AF24</f>
        <v>4.2495999999999992E-3</v>
      </c>
      <c r="R26" s="47">
        <f>武将属性!BI24</f>
        <v>5.0033246469473415E-2</v>
      </c>
      <c r="S26" s="77">
        <f t="shared" si="3"/>
        <v>5.0033246469473415E-2</v>
      </c>
      <c r="T26" s="42">
        <f>战法技能效用!AM24</f>
        <v>0.47635018615729796</v>
      </c>
      <c r="U26" s="42">
        <f t="shared" si="4"/>
        <v>39830929.458141185</v>
      </c>
      <c r="V26" s="43">
        <f t="shared" si="5"/>
        <v>639749.59692151274</v>
      </c>
      <c r="W26" s="43">
        <f t="shared" si="5"/>
        <v>26031.768507298511</v>
      </c>
      <c r="X26" s="43">
        <f t="shared" si="5"/>
        <v>26031.768507298511</v>
      </c>
      <c r="Y26" s="43">
        <f t="shared" si="6"/>
        <v>65529199.935702279</v>
      </c>
      <c r="Z26" s="43">
        <f t="shared" si="7"/>
        <v>65529199.935702279</v>
      </c>
      <c r="AA26" s="43">
        <f t="shared" si="8"/>
        <v>62671989.71557726</v>
      </c>
      <c r="AB26" s="43">
        <f t="shared" si="9"/>
        <v>62671989.71557726</v>
      </c>
      <c r="AC26" s="43">
        <f t="shared" si="10"/>
        <v>89149137.434710979</v>
      </c>
      <c r="AD26" s="42"/>
      <c r="AE26" s="1">
        <v>20</v>
      </c>
      <c r="AF26" s="42">
        <f>武将属性!$E24</f>
        <v>102.86473510951289</v>
      </c>
      <c r="AG26" s="42">
        <f>士兵属性!$F24</f>
        <v>328.18361971253546</v>
      </c>
      <c r="AH26" s="42">
        <f>士兵属性!$F24</f>
        <v>328.18361971253546</v>
      </c>
      <c r="AI26" s="47">
        <f>士兵属性!$Q24</f>
        <v>4.2495999999999992E-3</v>
      </c>
      <c r="AJ26" s="47">
        <f>士兵属性!$Q24</f>
        <v>4.2495999999999992E-3</v>
      </c>
      <c r="AK26" s="47">
        <f>士兵属性!AX24</f>
        <v>5.0033246469473415E-2</v>
      </c>
      <c r="AL26" s="77">
        <f t="shared" si="12"/>
        <v>5.0033246469473415E-2</v>
      </c>
      <c r="AM26" s="42">
        <f>带兵数!$F23</f>
        <v>3072.1544339079664</v>
      </c>
      <c r="AN26" s="42">
        <f>战法技能效用!AS24</f>
        <v>0.20708142170550031</v>
      </c>
      <c r="AO26" s="42">
        <f t="shared" si="13"/>
        <v>33882774.269267231</v>
      </c>
      <c r="AP26" s="43">
        <f t="shared" si="14"/>
        <v>650611.45780148788</v>
      </c>
      <c r="AQ26" s="43">
        <f t="shared" si="15"/>
        <v>182396.42090396711</v>
      </c>
      <c r="AR26" s="43">
        <f t="shared" si="15"/>
        <v>182396.42090396711</v>
      </c>
      <c r="AS26" s="43">
        <f t="shared" si="16"/>
        <v>66641774.381552227</v>
      </c>
      <c r="AT26" s="43">
        <f t="shared" si="17"/>
        <v>66641774.381552227</v>
      </c>
      <c r="AU26" s="43">
        <f t="shared" si="18"/>
        <v>63736053.58781343</v>
      </c>
      <c r="AV26" s="43">
        <f t="shared" si="19"/>
        <v>63736053.58781343</v>
      </c>
      <c r="AW26" s="43">
        <f t="shared" si="20"/>
        <v>38969.081094487927</v>
      </c>
      <c r="AX26" s="43">
        <f t="shared" si="21"/>
        <v>99180579.799329266</v>
      </c>
      <c r="AY26" s="1">
        <v>20</v>
      </c>
      <c r="AZ26" s="1">
        <f t="shared" si="1"/>
        <v>1.272518651359547</v>
      </c>
      <c r="BA26" s="1">
        <f t="shared" si="22"/>
        <v>0.85066491618969264</v>
      </c>
      <c r="BD26" s="1">
        <v>20</v>
      </c>
      <c r="BE26" s="43">
        <f>求节点(节奏总纲!$F$4:$F$163,M$7:M$166,$BD26)</f>
        <v>159.97561189254759</v>
      </c>
      <c r="BF26" s="43">
        <f>求节点(节奏总纲!$F$4:$F$163,N$7:N$166,$BD26)</f>
        <v>7240.9361840300644</v>
      </c>
      <c r="BG26" s="43">
        <f>求节点(节奏总纲!$F$4:$F$163,O$7:O$166,$BD26)</f>
        <v>7240.9361840300644</v>
      </c>
      <c r="BH26" s="43">
        <f>求节点(节奏总纲!$F$4:$F$163,P$7:P$166,$BD26)</f>
        <v>1.3670383274053394E-2</v>
      </c>
      <c r="BI26" s="43">
        <f>求节点(节奏总纲!$F$4:$F$163,Q$7:Q$166,$BD26)</f>
        <v>1.3670383274053394E-2</v>
      </c>
      <c r="BJ26" s="43">
        <f>求节点(节奏总纲!$F$4:$F$163,T$7:T$166,$BD26)</f>
        <v>1.0867146163209078</v>
      </c>
      <c r="BK26" s="43">
        <f>求节点(节奏总纲!$F$4:$F$163,U$7:U$166,$BD26)</f>
        <v>1136948305.7750642</v>
      </c>
      <c r="BM26" s="1">
        <v>20</v>
      </c>
      <c r="BN26" s="43">
        <f>求节点(节奏总纲!$F$4:$F$163,AF$7:AF$166,$BD26)</f>
        <v>159.97561189254759</v>
      </c>
      <c r="BO26" s="43">
        <f>求节点(节奏总纲!$F$4:$F$163,AG$7:AG$166,$BD26)</f>
        <v>502.37409071726461</v>
      </c>
      <c r="BP26" s="43">
        <f>求节点(节奏总纲!$F$4:$F$163,AH$7:AH$166,$BD26)</f>
        <v>502.37409071726461</v>
      </c>
      <c r="BQ26" s="43">
        <f>求节点(节奏总纲!$F$4:$F$163,AI$7:AI$166,$BD26)</f>
        <v>1.3670383274053394E-2</v>
      </c>
      <c r="BR26" s="43">
        <f>求节点(节奏总纲!$F$4:$F$163,AJ$7:AJ$166,$BD26)</f>
        <v>1.3670383274053394E-2</v>
      </c>
      <c r="BS26" s="43">
        <f>求节点(节奏总纲!$F$4:$F$163,AM$7:AM$166,$BD26)</f>
        <v>4957.5117128497368</v>
      </c>
      <c r="BT26" s="43">
        <f>求节点(节奏总纲!$F$4:$F$163,AN$7:AN$166,$BD26)</f>
        <v>0.43278432374579995</v>
      </c>
      <c r="BU26" s="43">
        <f>求节点(节奏总纲!$F$4:$F$163,AO$7:AO$166,$BD26)</f>
        <v>507429741.17530257</v>
      </c>
    </row>
    <row r="27" spans="12:73" x14ac:dyDescent="0.15">
      <c r="L27" s="1">
        <v>21</v>
      </c>
      <c r="M27" s="42">
        <f>武将属性!$E25</f>
        <v>104.5308931652328</v>
      </c>
      <c r="N27" s="42">
        <f>武将属性!$T25</f>
        <v>2668.3739513542905</v>
      </c>
      <c r="O27" s="42">
        <f>武将属性!$T25</f>
        <v>2668.3739513542905</v>
      </c>
      <c r="P27" s="47">
        <f>武将属性!$AF25</f>
        <v>4.5288750661581847E-3</v>
      </c>
      <c r="Q27" s="47">
        <f>武将属性!$AF25</f>
        <v>4.5288750661581847E-3</v>
      </c>
      <c r="R27" s="47">
        <f>武将属性!BI25</f>
        <v>5.0039370003127373E-2</v>
      </c>
      <c r="S27" s="77">
        <f t="shared" si="3"/>
        <v>5.0039370003127373E-2</v>
      </c>
      <c r="T27" s="42">
        <f>战法技能效用!AM25</f>
        <v>0.48453130964663804</v>
      </c>
      <c r="U27" s="42">
        <f t="shared" si="4"/>
        <v>45623940.623641543</v>
      </c>
      <c r="V27" s="43">
        <f t="shared" si="5"/>
        <v>717291.92758948833</v>
      </c>
      <c r="W27" s="43">
        <f t="shared" si="5"/>
        <v>28099.197195762696</v>
      </c>
      <c r="X27" s="43">
        <f t="shared" si="5"/>
        <v>28099.197195762696</v>
      </c>
      <c r="Y27" s="43">
        <f t="shared" si="6"/>
        <v>74641125.518868297</v>
      </c>
      <c r="Z27" s="43">
        <f t="shared" si="7"/>
        <v>74641125.518868297</v>
      </c>
      <c r="AA27" s="43">
        <f t="shared" si="8"/>
        <v>71406051.994905099</v>
      </c>
      <c r="AB27" s="43">
        <f t="shared" si="9"/>
        <v>71406051.994905099</v>
      </c>
      <c r="AC27" s="43">
        <f t="shared" si="10"/>
        <v>101013923.20110506</v>
      </c>
      <c r="AD27" s="42"/>
      <c r="AE27" s="1">
        <v>21</v>
      </c>
      <c r="AF27" s="42">
        <f>武将属性!$E25</f>
        <v>104.5308931652328</v>
      </c>
      <c r="AG27" s="42">
        <f>士兵属性!$F25</f>
        <v>334.43756178965361</v>
      </c>
      <c r="AH27" s="42">
        <f>士兵属性!$F25</f>
        <v>334.43756178965361</v>
      </c>
      <c r="AI27" s="47">
        <f>士兵属性!$Q25</f>
        <v>4.5288750661581847E-3</v>
      </c>
      <c r="AJ27" s="47">
        <f>士兵属性!$Q25</f>
        <v>4.5288750661581847E-3</v>
      </c>
      <c r="AK27" s="47">
        <f>士兵属性!AX25</f>
        <v>5.0039370003127373E-2</v>
      </c>
      <c r="AL27" s="77">
        <f t="shared" si="12"/>
        <v>5.0039370003127373E-2</v>
      </c>
      <c r="AM27" s="42">
        <f>带兵数!$F24</f>
        <v>3143.0803528855713</v>
      </c>
      <c r="AN27" s="42">
        <f>战法技能效用!AS25</f>
        <v>0.2123503699540146</v>
      </c>
      <c r="AO27" s="42">
        <f t="shared" si="13"/>
        <v>37775309.908704802</v>
      </c>
      <c r="AP27" s="43">
        <f t="shared" si="14"/>
        <v>718009.9365132784</v>
      </c>
      <c r="AQ27" s="43">
        <f t="shared" si="15"/>
        <v>200726.66113510926</v>
      </c>
      <c r="AR27" s="43">
        <f t="shared" si="15"/>
        <v>200726.66113510926</v>
      </c>
      <c r="AS27" s="43">
        <f t="shared" si="16"/>
        <v>74715841.254739448</v>
      </c>
      <c r="AT27" s="43">
        <f t="shared" si="17"/>
        <v>74715841.254739448</v>
      </c>
      <c r="AU27" s="43">
        <f t="shared" si="18"/>
        <v>71477529.423512504</v>
      </c>
      <c r="AV27" s="43">
        <f t="shared" si="19"/>
        <v>71477529.423512504</v>
      </c>
      <c r="AW27" s="43">
        <f t="shared" si="20"/>
        <v>42716.39767311285</v>
      </c>
      <c r="AX27" s="43">
        <f t="shared" si="21"/>
        <v>110744446.15998307</v>
      </c>
      <c r="AY27" s="1">
        <v>21</v>
      </c>
      <c r="AZ27" s="1">
        <f t="shared" si="1"/>
        <v>1.2414741099006299</v>
      </c>
      <c r="BA27" s="1">
        <f t="shared" si="22"/>
        <v>0.82797122283493163</v>
      </c>
      <c r="BD27" s="1">
        <v>21</v>
      </c>
      <c r="BE27" s="43">
        <f>求节点(节奏总纲!$F$4:$F$163,M$7:M$166,$BD27)</f>
        <v>161.41381418757126</v>
      </c>
      <c r="BF27" s="43">
        <f>求节点(节奏总纲!$F$4:$F$163,N$7:N$166,$BD27)</f>
        <v>7410.8470385368737</v>
      </c>
      <c r="BG27" s="43">
        <f>求节点(节奏总纲!$F$4:$F$163,O$7:O$166,$BD27)</f>
        <v>7410.8470385368737</v>
      </c>
      <c r="BH27" s="43">
        <f>求节点(节奏总纲!$F$4:$F$163,P$7:P$166,$BD27)</f>
        <v>1.3991999999999999E-2</v>
      </c>
      <c r="BI27" s="43">
        <f>求节点(节奏总纲!$F$4:$F$163,Q$7:Q$166,$BD27)</f>
        <v>1.3991999999999999E-2</v>
      </c>
      <c r="BJ27" s="43">
        <f>求节点(节奏总纲!$F$4:$F$163,T$7:T$166,$BD27)</f>
        <v>1.0972915817527382</v>
      </c>
      <c r="BK27" s="43">
        <f>求节点(节奏总纲!$F$4:$F$163,U$7:U$166,$BD27)</f>
        <v>1215539611.3239219</v>
      </c>
      <c r="BM27" s="1">
        <v>21</v>
      </c>
      <c r="BN27" s="43">
        <f>求节点(节奏总纲!$F$4:$F$163,AF$7:AF$166,$BD27)</f>
        <v>161.41381418757126</v>
      </c>
      <c r="BO27" s="43">
        <f>求节点(节奏总纲!$F$4:$F$163,AG$7:AG$166,$BD27)</f>
        <v>507.69186137273005</v>
      </c>
      <c r="BP27" s="43">
        <f>求节点(节奏总纲!$F$4:$F$163,AH$7:AH$166,$BD27)</f>
        <v>507.69186137273005</v>
      </c>
      <c r="BQ27" s="43">
        <f>求节点(节奏总纲!$F$4:$F$163,AI$7:AI$166,$BD27)</f>
        <v>1.3991999999999999E-2</v>
      </c>
      <c r="BR27" s="43">
        <f>求节点(节奏总纲!$F$4:$F$163,AJ$7:AJ$166,$BD27)</f>
        <v>1.3991999999999999E-2</v>
      </c>
      <c r="BS27" s="43">
        <f>求节点(节奏总纲!$F$4:$F$163,AM$7:AM$166,$BD27)</f>
        <v>5001.7882465237162</v>
      </c>
      <c r="BT27" s="43">
        <f>求节点(节奏总纲!$F$4:$F$163,AN$7:AN$166,$BD27)</f>
        <v>0.44075292200076366</v>
      </c>
      <c r="BU27" s="43">
        <f>求节点(节奏总纲!$F$4:$F$163,AO$7:AO$166,$BD27)</f>
        <v>538419087.30011773</v>
      </c>
    </row>
    <row r="28" spans="12:73" x14ac:dyDescent="0.15">
      <c r="L28" s="1">
        <v>22</v>
      </c>
      <c r="M28" s="42">
        <f>武将属性!$E26</f>
        <v>106.19705122095269</v>
      </c>
      <c r="N28" s="42">
        <f>武将属性!$T26</f>
        <v>2808.7724097912023</v>
      </c>
      <c r="O28" s="42">
        <f>武将属性!$T26</f>
        <v>2808.7724097912023</v>
      </c>
      <c r="P28" s="47">
        <f>武将属性!$AF26</f>
        <v>4.8332673689833391E-3</v>
      </c>
      <c r="Q28" s="47">
        <f>武将属性!$AF26</f>
        <v>4.8332673689833391E-3</v>
      </c>
      <c r="R28" s="47">
        <f>武将属性!BI26</f>
        <v>5.0046044270672982E-2</v>
      </c>
      <c r="S28" s="77">
        <f t="shared" si="3"/>
        <v>5.0046044270672982E-2</v>
      </c>
      <c r="T28" s="42">
        <f>战法技能效用!AM26</f>
        <v>0.4927123319143526</v>
      </c>
      <c r="U28" s="42">
        <f t="shared" si="4"/>
        <v>51956813.161625981</v>
      </c>
      <c r="V28" s="43">
        <f t="shared" si="5"/>
        <v>800110.19218561915</v>
      </c>
      <c r="W28" s="43">
        <f t="shared" si="5"/>
        <v>30251.416158085558</v>
      </c>
      <c r="X28" s="43">
        <f t="shared" si="5"/>
        <v>30251.416158085558</v>
      </c>
      <c r="Y28" s="43">
        <f t="shared" si="6"/>
        <v>84560638.885317713</v>
      </c>
      <c r="Z28" s="43">
        <f t="shared" si="7"/>
        <v>84560638.885317713</v>
      </c>
      <c r="AA28" s="43">
        <f t="shared" si="8"/>
        <v>80919635.406044856</v>
      </c>
      <c r="AB28" s="43">
        <f t="shared" si="9"/>
        <v>80919635.406044856</v>
      </c>
      <c r="AC28" s="43">
        <f t="shared" si="10"/>
        <v>113845569.90022615</v>
      </c>
      <c r="AD28" s="42"/>
      <c r="AE28" s="1">
        <v>22</v>
      </c>
      <c r="AF28" s="42">
        <f>武将属性!$E26</f>
        <v>106.19705122095269</v>
      </c>
      <c r="AG28" s="42">
        <f>士兵属性!$F26</f>
        <v>340.19171737726333</v>
      </c>
      <c r="AH28" s="42">
        <f>士兵属性!$F26</f>
        <v>340.19171737726333</v>
      </c>
      <c r="AI28" s="47">
        <f>士兵属性!$Q26</f>
        <v>4.8332673689833391E-3</v>
      </c>
      <c r="AJ28" s="47">
        <f>士兵属性!$Q26</f>
        <v>4.8332673689833391E-3</v>
      </c>
      <c r="AK28" s="47">
        <f>士兵属性!AX26</f>
        <v>5.0046044270672982E-2</v>
      </c>
      <c r="AL28" s="77">
        <f t="shared" si="12"/>
        <v>5.0046044270672982E-2</v>
      </c>
      <c r="AM28" s="42">
        <f>带兵数!$F25</f>
        <v>3215.6122636792888</v>
      </c>
      <c r="AN28" s="42">
        <f>战法技能效用!AS26</f>
        <v>0.21761941942415408</v>
      </c>
      <c r="AO28" s="42">
        <f t="shared" si="13"/>
        <v>41951269.298564695</v>
      </c>
      <c r="AP28" s="43">
        <f t="shared" si="14"/>
        <v>789212.8309268459</v>
      </c>
      <c r="AQ28" s="43">
        <f t="shared" si="15"/>
        <v>220357.50833918274</v>
      </c>
      <c r="AR28" s="43">
        <f t="shared" si="15"/>
        <v>220357.50833918274</v>
      </c>
      <c r="AS28" s="43">
        <f t="shared" si="16"/>
        <v>83408937.733144164</v>
      </c>
      <c r="AT28" s="43">
        <f t="shared" si="17"/>
        <v>83408937.733144164</v>
      </c>
      <c r="AU28" s="43">
        <f t="shared" si="18"/>
        <v>79817524.086178914</v>
      </c>
      <c r="AV28" s="43">
        <f t="shared" si="19"/>
        <v>79817524.086178914</v>
      </c>
      <c r="AW28" s="43">
        <f t="shared" si="20"/>
        <v>46624.899429328565</v>
      </c>
      <c r="AX28" s="43">
        <f t="shared" si="21"/>
        <v>123131740.51434505</v>
      </c>
      <c r="AY28" s="1">
        <v>22</v>
      </c>
      <c r="AZ28" s="1">
        <f t="shared" si="1"/>
        <v>1.2134774493012381</v>
      </c>
      <c r="BA28" s="1">
        <f t="shared" si="22"/>
        <v>0.80742575892912671</v>
      </c>
      <c r="BD28" s="1">
        <v>22</v>
      </c>
      <c r="BE28" s="43">
        <f>求节点(节奏总纲!$F$4:$F$163,M$7:M$166,$BD28)</f>
        <v>162.69848495618845</v>
      </c>
      <c r="BF28" s="43">
        <f>求节点(节奏总纲!$F$4:$F$163,N$7:N$166,$BD28)</f>
        <v>7718.5243671978778</v>
      </c>
      <c r="BG28" s="43">
        <f>求节点(节奏总纲!$F$4:$F$163,O$7:O$166,$BD28)</f>
        <v>7718.5243671978778</v>
      </c>
      <c r="BH28" s="43">
        <f>求节点(节奏总纲!$F$4:$F$163,P$7:P$166,$BD28)</f>
        <v>1.4205333333333334E-2</v>
      </c>
      <c r="BI28" s="43">
        <f>求节点(节奏总纲!$F$4:$F$163,Q$7:Q$166,$BD28)</f>
        <v>1.4205333333333334E-2</v>
      </c>
      <c r="BJ28" s="43">
        <f>求节点(节奏总纲!$F$4:$F$163,T$7:T$166,$BD28)</f>
        <v>1.1091447858622849</v>
      </c>
      <c r="BK28" s="43">
        <f>求节点(节奏总纲!$F$4:$F$163,U$7:U$166,$BD28)</f>
        <v>1344299818.3780172</v>
      </c>
      <c r="BM28" s="1">
        <v>22</v>
      </c>
      <c r="BN28" s="43">
        <f>求节点(节奏总纲!$F$4:$F$163,AF$7:AF$166,$BD28)</f>
        <v>162.69848495618845</v>
      </c>
      <c r="BO28" s="43">
        <f>求节点(节奏总纲!$F$4:$F$163,AG$7:AG$166,$BD28)</f>
        <v>512.78698787982944</v>
      </c>
      <c r="BP28" s="43">
        <f>求节点(节奏总纲!$F$4:$F$163,AH$7:AH$166,$BD28)</f>
        <v>512.78698787982944</v>
      </c>
      <c r="BQ28" s="43">
        <f>求节点(节奏总纲!$F$4:$F$163,AI$7:AI$166,$BD28)</f>
        <v>1.4205333333333334E-2</v>
      </c>
      <c r="BR28" s="43">
        <f>求节点(节奏总纲!$F$4:$F$163,AJ$7:AJ$166,$BD28)</f>
        <v>1.4205333333333334E-2</v>
      </c>
      <c r="BS28" s="43">
        <f>求节点(节奏总纲!$F$4:$F$163,AM$7:AM$166,$BD28)</f>
        <v>5043.6740783632222</v>
      </c>
      <c r="BT28" s="43">
        <f>求节点(节奏总纲!$F$4:$F$163,AN$7:AN$166,$BD28)</f>
        <v>0.44896909842298766</v>
      </c>
      <c r="BU28" s="43">
        <f>求节点(节奏总纲!$F$4:$F$163,AO$7:AO$166,$BD28)</f>
        <v>569604296.34818649</v>
      </c>
    </row>
    <row r="29" spans="12:73" x14ac:dyDescent="0.15">
      <c r="L29" s="1">
        <v>23</v>
      </c>
      <c r="M29" s="42">
        <f>武将属性!$E27</f>
        <v>107.86320927667256</v>
      </c>
      <c r="N29" s="42">
        <f>武将属性!$T27</f>
        <v>2949.1708682281142</v>
      </c>
      <c r="O29" s="42">
        <f>武将属性!$T27</f>
        <v>2949.1708682281142</v>
      </c>
      <c r="P29" s="47">
        <f>武将属性!$AF27</f>
        <v>5.1419539732423967E-3</v>
      </c>
      <c r="Q29" s="47">
        <f>武将属性!$AF27</f>
        <v>5.1419539732423967E-3</v>
      </c>
      <c r="R29" s="47">
        <f>武将属性!BI27</f>
        <v>5.0052812697356071E-2</v>
      </c>
      <c r="S29" s="77">
        <f t="shared" si="3"/>
        <v>5.0052812697356071E-2</v>
      </c>
      <c r="T29" s="42">
        <f>战法技能效用!AM27</f>
        <v>0.50089325783534222</v>
      </c>
      <c r="U29" s="42">
        <f t="shared" si="4"/>
        <v>58855888.021753184</v>
      </c>
      <c r="V29" s="43">
        <f t="shared" si="5"/>
        <v>887858.11523291422</v>
      </c>
      <c r="W29" s="43">
        <f t="shared" si="5"/>
        <v>32472.593135608189</v>
      </c>
      <c r="X29" s="43">
        <f t="shared" si="5"/>
        <v>32472.593135608189</v>
      </c>
      <c r="Y29" s="43">
        <f t="shared" si="6"/>
        <v>95277314.127422541</v>
      </c>
      <c r="Z29" s="43">
        <f t="shared" si="7"/>
        <v>95277314.127422541</v>
      </c>
      <c r="AA29" s="43">
        <f t="shared" si="8"/>
        <v>91202294.335419983</v>
      </c>
      <c r="AB29" s="43">
        <f t="shared" si="9"/>
        <v>91202294.335419983</v>
      </c>
      <c r="AC29" s="43">
        <f t="shared" si="10"/>
        <v>127613639.66612767</v>
      </c>
      <c r="AD29" s="42"/>
      <c r="AE29" s="1">
        <v>23</v>
      </c>
      <c r="AF29" s="42">
        <f>武将属性!$E27</f>
        <v>107.86320927667256</v>
      </c>
      <c r="AG29" s="42">
        <f>士兵属性!$F27</f>
        <v>345.72880686278017</v>
      </c>
      <c r="AH29" s="42">
        <f>士兵属性!$F27</f>
        <v>345.72880686278017</v>
      </c>
      <c r="AI29" s="47">
        <f>士兵属性!$Q27</f>
        <v>5.1419539732423967E-3</v>
      </c>
      <c r="AJ29" s="47">
        <f>士兵属性!$Q27</f>
        <v>5.1419539732423967E-3</v>
      </c>
      <c r="AK29" s="47">
        <f>士兵属性!AX27</f>
        <v>5.0052812697356071E-2</v>
      </c>
      <c r="AL29" s="77">
        <f t="shared" si="12"/>
        <v>5.0052812697356071E-2</v>
      </c>
      <c r="AM29" s="42">
        <f>带兵数!$F26</f>
        <v>3282.9718771762273</v>
      </c>
      <c r="AN29" s="42">
        <f>战法技能效用!AS27</f>
        <v>0.2228885652410188</v>
      </c>
      <c r="AO29" s="42">
        <f t="shared" si="13"/>
        <v>46297724.640775666</v>
      </c>
      <c r="AP29" s="43">
        <f t="shared" si="14"/>
        <v>862486.48133942508</v>
      </c>
      <c r="AQ29" s="43">
        <f t="shared" si="15"/>
        <v>240677.26107477085</v>
      </c>
      <c r="AR29" s="43">
        <f t="shared" si="15"/>
        <v>240677.26107477085</v>
      </c>
      <c r="AS29" s="43">
        <f t="shared" si="16"/>
        <v>92554648.09450376</v>
      </c>
      <c r="AT29" s="43">
        <f t="shared" si="17"/>
        <v>92554648.09450376</v>
      </c>
      <c r="AU29" s="43">
        <f t="shared" si="18"/>
        <v>88596076.987823293</v>
      </c>
      <c r="AV29" s="43">
        <f t="shared" si="19"/>
        <v>88596076.987823293</v>
      </c>
      <c r="AW29" s="43">
        <f t="shared" si="20"/>
        <v>50691.303747598795</v>
      </c>
      <c r="AX29" s="43">
        <f t="shared" si="21"/>
        <v>136086091.03967333</v>
      </c>
      <c r="AY29" s="1">
        <v>23</v>
      </c>
      <c r="AZ29" s="1">
        <f t="shared" si="1"/>
        <v>1.1849378606008476</v>
      </c>
      <c r="BA29" s="1">
        <f t="shared" si="22"/>
        <v>0.78662859735739588</v>
      </c>
      <c r="BD29" s="1">
        <v>23</v>
      </c>
      <c r="BE29" s="43">
        <f>求节点(节奏总纲!$F$4:$F$163,M$7:M$166,$BD29)</f>
        <v>164.70428690046052</v>
      </c>
      <c r="BF29" s="43">
        <f>求节点(节奏总纲!$F$4:$F$163,N$7:N$166,$BD29)</f>
        <v>8090.9733127396494</v>
      </c>
      <c r="BG29" s="43">
        <f>求节点(节奏总纲!$F$4:$F$163,O$7:O$166,$BD29)</f>
        <v>8090.9733127396494</v>
      </c>
      <c r="BH29" s="43">
        <f>求节点(节奏总纲!$F$4:$F$163,P$7:P$166,$BD29)</f>
        <v>1.4418666666666666E-2</v>
      </c>
      <c r="BI29" s="43">
        <f>求节点(节奏总纲!$F$4:$F$163,Q$7:Q$166,$BD29)</f>
        <v>1.4418666666666666E-2</v>
      </c>
      <c r="BJ29" s="43">
        <f>求节点(节奏总纲!$F$4:$F$163,T$7:T$166,$BD29)</f>
        <v>1.1202230917048339</v>
      </c>
      <c r="BK29" s="43">
        <f>求节点(节奏总纲!$F$4:$F$163,U$7:U$166,$BD29)</f>
        <v>1515074142.0150967</v>
      </c>
      <c r="BM29" s="1">
        <v>23</v>
      </c>
      <c r="BN29" s="43">
        <f>求节点(节奏总纲!$F$4:$F$163,AF$7:AF$166,$BD29)</f>
        <v>164.70428690046052</v>
      </c>
      <c r="BO29" s="43">
        <f>求节点(节奏总纲!$F$4:$F$163,AG$7:AG$166,$BD29)</f>
        <v>517.67416524243743</v>
      </c>
      <c r="BP29" s="43">
        <f>求节点(节奏总纲!$F$4:$F$163,AH$7:AH$166,$BD29)</f>
        <v>517.67416524243743</v>
      </c>
      <c r="BQ29" s="43">
        <f>求节点(节奏总纲!$F$4:$F$163,AI$7:AI$166,$BD29)</f>
        <v>1.4418666666666666E-2</v>
      </c>
      <c r="BR29" s="43">
        <f>求节点(节奏总纲!$F$4:$F$163,AJ$7:AJ$166,$BD29)</f>
        <v>1.4418666666666666E-2</v>
      </c>
      <c r="BS29" s="43">
        <f>求节点(节奏总纲!$F$4:$F$163,AM$7:AM$166,$BD29)</f>
        <v>5084.4085260326974</v>
      </c>
      <c r="BT29" s="43">
        <f>求节点(节奏总纲!$F$4:$F$163,AN$7:AN$166,$BD29)</f>
        <v>0.45708749086062306</v>
      </c>
      <c r="BU29" s="43">
        <f>求节点(节奏总纲!$F$4:$F$163,AO$7:AO$166,$BD29)</f>
        <v>604550759.06646681</v>
      </c>
    </row>
    <row r="30" spans="12:73" x14ac:dyDescent="0.15">
      <c r="L30" s="1">
        <v>24</v>
      </c>
      <c r="M30" s="42">
        <f>武将属性!$E28</f>
        <v>109.52563818417356</v>
      </c>
      <c r="N30" s="42">
        <f>武将属性!$T28</f>
        <v>3089.569326665026</v>
      </c>
      <c r="O30" s="42">
        <f>武将属性!$T28</f>
        <v>3089.569326665026</v>
      </c>
      <c r="P30" s="47">
        <f>武将属性!$AF28</f>
        <v>5.4932206761100204E-3</v>
      </c>
      <c r="Q30" s="47">
        <f>武将属性!$AF28</f>
        <v>5.4932206761100204E-3</v>
      </c>
      <c r="R30" s="47">
        <f>武将属性!BI28</f>
        <v>5.006051475793067E-2</v>
      </c>
      <c r="S30" s="77">
        <f t="shared" si="3"/>
        <v>5.006051475793067E-2</v>
      </c>
      <c r="T30" s="42">
        <f>战法技能效用!AM28</f>
        <v>0.50907409197641473</v>
      </c>
      <c r="U30" s="42">
        <f t="shared" si="4"/>
        <v>66352878.290135764</v>
      </c>
      <c r="V30" s="43">
        <f t="shared" si="5"/>
        <v>981940.63023683487</v>
      </c>
      <c r="W30" s="43">
        <f t="shared" si="5"/>
        <v>34809.924236835017</v>
      </c>
      <c r="X30" s="43">
        <f t="shared" si="5"/>
        <v>34809.924236835017</v>
      </c>
      <c r="Y30" s="43">
        <f t="shared" si="6"/>
        <v>106960118.65036952</v>
      </c>
      <c r="Z30" s="43">
        <f t="shared" si="7"/>
        <v>106960118.65036952</v>
      </c>
      <c r="AA30" s="43">
        <f t="shared" si="8"/>
        <v>102420453.55876634</v>
      </c>
      <c r="AB30" s="43">
        <f t="shared" si="9"/>
        <v>102420453.55876634</v>
      </c>
      <c r="AC30" s="43">
        <f t="shared" si="10"/>
        <v>142534650.56153092</v>
      </c>
      <c r="AD30" s="42"/>
      <c r="AE30" s="1">
        <v>24</v>
      </c>
      <c r="AF30" s="42">
        <f>武将属性!$E28</f>
        <v>109.52563818417356</v>
      </c>
      <c r="AG30" s="42">
        <f>士兵属性!$F28</f>
        <v>351.31394329172139</v>
      </c>
      <c r="AH30" s="42">
        <f>士兵属性!$F28</f>
        <v>351.31394329172139</v>
      </c>
      <c r="AI30" s="47">
        <f>士兵属性!$Q28</f>
        <v>5.4932206761100204E-3</v>
      </c>
      <c r="AJ30" s="47">
        <f>士兵属性!$Q28</f>
        <v>5.4932206761100204E-3</v>
      </c>
      <c r="AK30" s="47">
        <f>士兵属性!AX28</f>
        <v>5.006051475793067E-2</v>
      </c>
      <c r="AL30" s="77">
        <f t="shared" si="12"/>
        <v>5.006051475793067E-2</v>
      </c>
      <c r="AM30" s="42">
        <f>带兵数!$F27</f>
        <v>3354.3744575465457</v>
      </c>
      <c r="AN30" s="42">
        <f>战法技能效用!AS28</f>
        <v>0.22815780283780052</v>
      </c>
      <c r="AO30" s="42">
        <f t="shared" si="13"/>
        <v>51151095.554692589</v>
      </c>
      <c r="AP30" s="43">
        <f t="shared" si="14"/>
        <v>942663.71850886429</v>
      </c>
      <c r="AQ30" s="43">
        <f t="shared" si="15"/>
        <v>262858.60044425924</v>
      </c>
      <c r="AR30" s="43">
        <f t="shared" si="15"/>
        <v>262858.60044425924</v>
      </c>
      <c r="AS30" s="43">
        <f t="shared" si="16"/>
        <v>102681791.62195179</v>
      </c>
      <c r="AT30" s="43">
        <f t="shared" si="17"/>
        <v>102681791.62195179</v>
      </c>
      <c r="AU30" s="43">
        <f t="shared" si="18"/>
        <v>98323709.835476145</v>
      </c>
      <c r="AV30" s="43">
        <f t="shared" si="19"/>
        <v>98323709.835476145</v>
      </c>
      <c r="AW30" s="43">
        <f t="shared" si="20"/>
        <v>55059.977721008108</v>
      </c>
      <c r="AX30" s="43">
        <f t="shared" si="21"/>
        <v>150381150.10439193</v>
      </c>
      <c r="AY30" s="1">
        <v>24</v>
      </c>
      <c r="AZ30" s="1">
        <f t="shared" si="1"/>
        <v>1.1638793314960092</v>
      </c>
      <c r="BA30" s="1">
        <f t="shared" si="22"/>
        <v>0.77089490121330395</v>
      </c>
      <c r="BD30" s="1">
        <v>24</v>
      </c>
      <c r="BE30" s="43">
        <f>求节点(节奏总纲!$F$4:$F$163,M$7:M$166,$BD30)</f>
        <v>166.83292939524884</v>
      </c>
      <c r="BF30" s="43">
        <f>求节点(节奏总纲!$F$4:$F$163,N$7:N$166,$BD30)</f>
        <v>8468.8896038786352</v>
      </c>
      <c r="BG30" s="43">
        <f>求节点(节奏总纲!$F$4:$F$163,O$7:O$166,$BD30)</f>
        <v>8468.8896038786352</v>
      </c>
      <c r="BH30" s="43">
        <f>求节点(节奏总纲!$F$4:$F$163,P$7:P$166,$BD30)</f>
        <v>1.4631999999999999E-2</v>
      </c>
      <c r="BI30" s="43">
        <f>求节点(节奏总纲!$F$4:$F$163,Q$7:Q$166,$BD30)</f>
        <v>1.4631999999999999E-2</v>
      </c>
      <c r="BJ30" s="43">
        <f>求节点(节奏总纲!$F$4:$F$163,T$7:T$166,$BD30)</f>
        <v>1.1307690403670454</v>
      </c>
      <c r="BK30" s="43">
        <f>求节点(节奏总纲!$F$4:$F$163,U$7:U$166,$BD30)</f>
        <v>1695880972.5167422</v>
      </c>
      <c r="BM30" s="1">
        <v>24</v>
      </c>
      <c r="BN30" s="43">
        <f>求节点(节奏总纲!$F$4:$F$163,AF$7:AF$166,$BD30)</f>
        <v>166.83292939524884</v>
      </c>
      <c r="BO30" s="43">
        <f>求节点(节奏总纲!$F$4:$F$163,AG$7:AG$166,$BD30)</f>
        <v>522.37471361459609</v>
      </c>
      <c r="BP30" s="43">
        <f>求节点(节奏总纲!$F$4:$F$163,AH$7:AH$166,$BD30)</f>
        <v>522.37471361459609</v>
      </c>
      <c r="BQ30" s="43">
        <f>求节点(节奏总纲!$F$4:$F$163,AI$7:AI$166,$BD30)</f>
        <v>1.4631999999999999E-2</v>
      </c>
      <c r="BR30" s="43">
        <f>求节点(节奏总纲!$F$4:$F$163,AJ$7:AJ$166,$BD30)</f>
        <v>1.4631999999999999E-2</v>
      </c>
      <c r="BS30" s="43">
        <f>求节点(节奏总纲!$F$4:$F$163,AM$7:AM$166,$BD30)</f>
        <v>5123.7268631957013</v>
      </c>
      <c r="BT30" s="43">
        <f>求节点(节奏总纲!$F$4:$F$163,AN$7:AN$166,$BD30)</f>
        <v>0.46494531118925359</v>
      </c>
      <c r="BU30" s="43">
        <f>求节点(节奏总纲!$F$4:$F$163,AO$7:AO$166,$BD30)</f>
        <v>640022708.95104289</v>
      </c>
    </row>
    <row r="31" spans="12:73" x14ac:dyDescent="0.15">
      <c r="L31" s="1">
        <v>25</v>
      </c>
      <c r="M31" s="42">
        <f>武将属性!$E29</f>
        <v>111.18621977833691</v>
      </c>
      <c r="N31" s="42">
        <f>武将属性!$T29</f>
        <v>3229.9677851019378</v>
      </c>
      <c r="O31" s="42">
        <f>武将属性!$T29</f>
        <v>3229.9677851019378</v>
      </c>
      <c r="P31" s="47">
        <f>武将属性!$AF29</f>
        <v>5.8475229034511229E-3</v>
      </c>
      <c r="Q31" s="47">
        <f>武将属性!$AF29</f>
        <v>5.8475229034511229E-3</v>
      </c>
      <c r="R31" s="47">
        <f>武将属性!BI29</f>
        <v>5.1726439860819241E-2</v>
      </c>
      <c r="S31" s="77">
        <f t="shared" si="3"/>
        <v>5.1726439860819241E-2</v>
      </c>
      <c r="T31" s="42">
        <f>战法技能效用!AM29</f>
        <v>0.51725483862024701</v>
      </c>
      <c r="U31" s="42">
        <f t="shared" si="4"/>
        <v>74709237.329424247</v>
      </c>
      <c r="V31" s="43">
        <f t="shared" si="5"/>
        <v>1085091.9166685406</v>
      </c>
      <c r="W31" s="43">
        <f t="shared" si="5"/>
        <v>37352.467997632855</v>
      </c>
      <c r="X31" s="43">
        <f t="shared" si="5"/>
        <v>37352.467997632855</v>
      </c>
      <c r="Y31" s="43">
        <f t="shared" si="6"/>
        <v>119945882.03403652</v>
      </c>
      <c r="Z31" s="43">
        <f t="shared" si="7"/>
        <v>119945882.03403652</v>
      </c>
      <c r="AA31" s="43">
        <f t="shared" si="8"/>
        <v>114713545.03778675</v>
      </c>
      <c r="AB31" s="43">
        <f t="shared" si="9"/>
        <v>114713545.03778675</v>
      </c>
      <c r="AC31" s="43">
        <f t="shared" si="10"/>
        <v>159033624.74838936</v>
      </c>
      <c r="AD31" s="42"/>
      <c r="AE31" s="1">
        <v>25</v>
      </c>
      <c r="AF31" s="42">
        <f>武将属性!$E29</f>
        <v>111.18621977833691</v>
      </c>
      <c r="AG31" s="42">
        <f>士兵属性!$F29</f>
        <v>356.9471266640868</v>
      </c>
      <c r="AH31" s="42">
        <f>士兵属性!$F29</f>
        <v>356.9471266640868</v>
      </c>
      <c r="AI31" s="47">
        <f>士兵属性!$Q29</f>
        <v>5.8475229034511229E-3</v>
      </c>
      <c r="AJ31" s="47">
        <f>士兵属性!$Q29</f>
        <v>5.8475229034511229E-3</v>
      </c>
      <c r="AK31" s="47">
        <f>士兵属性!AX29</f>
        <v>5.1726439860819241E-2</v>
      </c>
      <c r="AL31" s="77">
        <f t="shared" si="12"/>
        <v>5.1726439860819241E-2</v>
      </c>
      <c r="AM31" s="42">
        <f>带兵数!$F28</f>
        <v>3422.2159685304628</v>
      </c>
      <c r="AN31" s="42">
        <f>战法技能效用!AS29</f>
        <v>0.23342712793182238</v>
      </c>
      <c r="AO31" s="42">
        <f t="shared" si="13"/>
        <v>56493755.452873297</v>
      </c>
      <c r="AP31" s="43">
        <f t="shared" si="14"/>
        <v>1030003.7091612774</v>
      </c>
      <c r="AQ31" s="43">
        <f t="shared" si="15"/>
        <v>286966.27258818084</v>
      </c>
      <c r="AR31" s="43">
        <f t="shared" si="15"/>
        <v>286966.27258818084</v>
      </c>
      <c r="AS31" s="43">
        <f t="shared" si="16"/>
        <v>113856440.63498944</v>
      </c>
      <c r="AT31" s="43">
        <f t="shared" si="17"/>
        <v>113856440.63498944</v>
      </c>
      <c r="AU31" s="43">
        <f t="shared" si="18"/>
        <v>108889740.18230762</v>
      </c>
      <c r="AV31" s="43">
        <f t="shared" si="19"/>
        <v>108889740.18230762</v>
      </c>
      <c r="AW31" s="43">
        <f t="shared" si="20"/>
        <v>59862.841732831715</v>
      </c>
      <c r="AX31" s="43">
        <f t="shared" si="21"/>
        <v>166092968.33224213</v>
      </c>
      <c r="AY31" s="1">
        <v>25</v>
      </c>
      <c r="AZ31" s="1">
        <f t="shared" si="1"/>
        <v>1.1442375953506085</v>
      </c>
      <c r="BA31" s="1">
        <f t="shared" si="22"/>
        <v>0.75618166470859183</v>
      </c>
      <c r="BD31" s="1">
        <v>25</v>
      </c>
      <c r="BE31" s="43">
        <f>求节点(节奏总纲!$F$4:$F$163,M$7:M$166,$BD31)</f>
        <v>168.73143551988659</v>
      </c>
      <c r="BF31" s="43">
        <f>求节点(节奏总纲!$F$4:$F$163,N$7:N$166,$BD31)</f>
        <v>8805.9477971094657</v>
      </c>
      <c r="BG31" s="43">
        <f>求节点(节奏总纲!$F$4:$F$163,O$7:O$166,$BD31)</f>
        <v>8805.9477971094657</v>
      </c>
      <c r="BH31" s="43">
        <f>求节点(节奏总纲!$F$4:$F$163,P$7:P$166,$BD31)</f>
        <v>1.4845333333333334E-2</v>
      </c>
      <c r="BI31" s="43">
        <f>求节点(节奏总纲!$F$4:$F$163,Q$7:Q$166,$BD31)</f>
        <v>1.4845333333333334E-2</v>
      </c>
      <c r="BJ31" s="43">
        <f>求节点(节奏总纲!$F$4:$F$163,T$7:T$166,$BD31)</f>
        <v>1.1401102566026964</v>
      </c>
      <c r="BK31" s="43">
        <f>求节点(节奏总纲!$F$4:$F$163,U$7:U$166,$BD31)</f>
        <v>1873709192.3571134</v>
      </c>
      <c r="BM31" s="1">
        <v>25</v>
      </c>
      <c r="BN31" s="43">
        <f>求节点(节奏总纲!$F$4:$F$163,AF$7:AF$166,$BD31)</f>
        <v>168.73143551988659</v>
      </c>
      <c r="BO31" s="43">
        <f>求节点(节奏总纲!$F$4:$F$163,AG$7:AG$166,$BD31)</f>
        <v>526.59322733605597</v>
      </c>
      <c r="BP31" s="43">
        <f>求节点(节奏总纲!$F$4:$F$163,AH$7:AH$166,$BD31)</f>
        <v>526.59322733605597</v>
      </c>
      <c r="BQ31" s="43">
        <f>求节点(节奏总纲!$F$4:$F$163,AI$7:AI$166,$BD31)</f>
        <v>1.4845333333333334E-2</v>
      </c>
      <c r="BR31" s="43">
        <f>求节点(节奏总纲!$F$4:$F$163,AJ$7:AJ$166,$BD31)</f>
        <v>1.4845333333333334E-2</v>
      </c>
      <c r="BS31" s="43">
        <f>求节点(节奏总纲!$F$4:$F$163,AM$7:AM$166,$BD31)</f>
        <v>5158.9879939344601</v>
      </c>
      <c r="BT31" s="43">
        <f>求节点(节奏总纲!$F$4:$F$163,AN$7:AN$166,$BD31)</f>
        <v>0.4719496997745688</v>
      </c>
      <c r="BU31" s="43">
        <f>求节点(节奏总纲!$F$4:$F$163,AO$7:AO$166,$BD31)</f>
        <v>673876435.01547086</v>
      </c>
    </row>
    <row r="32" spans="12:73" x14ac:dyDescent="0.15">
      <c r="L32" s="1">
        <v>26</v>
      </c>
      <c r="M32" s="42">
        <f>武将属性!$E30</f>
        <v>112.84680137250027</v>
      </c>
      <c r="N32" s="42">
        <f>武将属性!$T30</f>
        <v>3370.3662435388496</v>
      </c>
      <c r="O32" s="42">
        <f>武将属性!$T30</f>
        <v>3370.3662435388496</v>
      </c>
      <c r="P32" s="47">
        <f>武将属性!$AF30</f>
        <v>6.1596406672258987E-3</v>
      </c>
      <c r="Q32" s="47">
        <f>武将属性!$AF30</f>
        <v>6.1596406672258987E-3</v>
      </c>
      <c r="R32" s="47">
        <f>武将属性!BI30</f>
        <v>5.4075336581186559E-2</v>
      </c>
      <c r="S32" s="77">
        <f t="shared" si="3"/>
        <v>5.4075336581186559E-2</v>
      </c>
      <c r="T32" s="42">
        <f>战法技能效用!AM30</f>
        <v>0.52543550178714338</v>
      </c>
      <c r="U32" s="42">
        <f t="shared" si="4"/>
        <v>83878034.152108103</v>
      </c>
      <c r="V32" s="43">
        <f t="shared" si="5"/>
        <v>1196661.8788521402</v>
      </c>
      <c r="W32" s="43">
        <f t="shared" si="5"/>
        <v>40066.703614702841</v>
      </c>
      <c r="X32" s="43">
        <f t="shared" si="5"/>
        <v>40066.703614702841</v>
      </c>
      <c r="Y32" s="43">
        <f t="shared" si="6"/>
        <v>134212762.96008077</v>
      </c>
      <c r="Z32" s="43">
        <f t="shared" si="7"/>
        <v>134212762.96008077</v>
      </c>
      <c r="AA32" s="43">
        <f t="shared" si="8"/>
        <v>128111777.84584233</v>
      </c>
      <c r="AB32" s="43">
        <f t="shared" si="9"/>
        <v>128111777.84584233</v>
      </c>
      <c r="AC32" s="43">
        <f t="shared" si="10"/>
        <v>177050377.01648253</v>
      </c>
      <c r="AD32" s="42"/>
      <c r="AE32" s="1">
        <v>26</v>
      </c>
      <c r="AF32" s="42">
        <f>武将属性!$E30</f>
        <v>112.84680137250027</v>
      </c>
      <c r="AG32" s="42">
        <f>士兵属性!$F30</f>
        <v>362.62835697987646</v>
      </c>
      <c r="AH32" s="42">
        <f>士兵属性!$F30</f>
        <v>362.62835697987646</v>
      </c>
      <c r="AI32" s="47">
        <f>士兵属性!$Q30</f>
        <v>6.1596406672258987E-3</v>
      </c>
      <c r="AJ32" s="47">
        <f>士兵属性!$Q30</f>
        <v>6.1596406672258987E-3</v>
      </c>
      <c r="AK32" s="47">
        <f>士兵属性!AX30</f>
        <v>5.4075336581186559E-2</v>
      </c>
      <c r="AL32" s="77">
        <f t="shared" si="12"/>
        <v>5.4075336581186559E-2</v>
      </c>
      <c r="AM32" s="42">
        <f>带兵数!$F29</f>
        <v>3490.6693001307258</v>
      </c>
      <c r="AN32" s="42">
        <f>战法技能效用!AS30</f>
        <v>0.23869653650278025</v>
      </c>
      <c r="AO32" s="42">
        <f t="shared" si="13"/>
        <v>62411859.528411575</v>
      </c>
      <c r="AP32" s="43">
        <f t="shared" si="14"/>
        <v>1125231.709760569</v>
      </c>
      <c r="AQ32" s="43">
        <f t="shared" si="15"/>
        <v>313194.73103278712</v>
      </c>
      <c r="AR32" s="43">
        <f t="shared" si="15"/>
        <v>313194.73103278712</v>
      </c>
      <c r="AS32" s="43">
        <f t="shared" si="16"/>
        <v>126201443.704485</v>
      </c>
      <c r="AT32" s="43">
        <f t="shared" si="17"/>
        <v>126201443.704485</v>
      </c>
      <c r="AU32" s="43">
        <f t="shared" si="18"/>
        <v>120464633.63921966</v>
      </c>
      <c r="AV32" s="43">
        <f t="shared" si="19"/>
        <v>120464633.63921966</v>
      </c>
      <c r="AW32" s="43">
        <f t="shared" si="20"/>
        <v>65072.500981356556</v>
      </c>
      <c r="AX32" s="43">
        <f t="shared" si="21"/>
        <v>183375487.67162314</v>
      </c>
      <c r="AY32" s="1">
        <v>26</v>
      </c>
      <c r="AZ32" s="1">
        <f t="shared" si="1"/>
        <v>1.1284354772903824</v>
      </c>
      <c r="BA32" s="1">
        <f t="shared" si="22"/>
        <v>0.74407871094393052</v>
      </c>
      <c r="BD32" s="1">
        <v>26</v>
      </c>
      <c r="BE32" s="43">
        <f>求节点(节奏总纲!$F$4:$F$163,M$7:M$166,$BD32)</f>
        <v>170.5727740849633</v>
      </c>
      <c r="BF32" s="43">
        <f>求节点(节奏总纲!$F$4:$F$163,N$7:N$166,$BD32)</f>
        <v>9132.8565396290305</v>
      </c>
      <c r="BG32" s="43">
        <f>求节点(节奏总纲!$F$4:$F$163,O$7:O$166,$BD32)</f>
        <v>9132.8565396290305</v>
      </c>
      <c r="BH32" s="43">
        <f>求节点(节奏总纲!$F$4:$F$163,P$7:P$166,$BD32)</f>
        <v>1.5058666666666666E-2</v>
      </c>
      <c r="BI32" s="43">
        <f>求节点(节奏总纲!$F$4:$F$163,Q$7:Q$166,$BD32)</f>
        <v>1.5058666666666666E-2</v>
      </c>
      <c r="BJ32" s="43">
        <f>求节点(节奏总纲!$F$4:$F$163,T$7:T$166,$BD32)</f>
        <v>1.1491436323692328</v>
      </c>
      <c r="BK32" s="43">
        <f>求节点(节奏总纲!$F$4:$F$163,U$7:U$166,$BD32)</f>
        <v>2054159835.9896917</v>
      </c>
      <c r="BM32" s="1">
        <v>26</v>
      </c>
      <c r="BN32" s="43">
        <f>求节点(节奏总纲!$F$4:$F$163,AF$7:AF$166,$BD32)</f>
        <v>170.5727740849633</v>
      </c>
      <c r="BO32" s="43">
        <f>求节点(节奏总纲!$F$4:$F$163,AG$7:AG$166,$BD32)</f>
        <v>530.69990174836414</v>
      </c>
      <c r="BP32" s="43">
        <f>求节点(节奏总纲!$F$4:$F$163,AH$7:AH$166,$BD32)</f>
        <v>530.69990174836414</v>
      </c>
      <c r="BQ32" s="43">
        <f>求节点(节奏总纲!$F$4:$F$163,AI$7:AI$166,$BD32)</f>
        <v>1.5058666666666666E-2</v>
      </c>
      <c r="BR32" s="43">
        <f>求节点(节奏总纲!$F$4:$F$163,AJ$7:AJ$166,$BD32)</f>
        <v>1.5058666666666666E-2</v>
      </c>
      <c r="BS32" s="43">
        <f>求节点(节奏总纲!$F$4:$F$163,AM$7:AM$166,$BD32)</f>
        <v>5193.9187122283274</v>
      </c>
      <c r="BT32" s="43">
        <f>求节点(节奏总纲!$F$4:$F$163,AN$7:AN$166,$BD32)</f>
        <v>0.47874157294402869</v>
      </c>
      <c r="BU32" s="43">
        <f>求节点(节奏总纲!$F$4:$F$163,AO$7:AO$166,$BD32)</f>
        <v>707978435.72267592</v>
      </c>
    </row>
    <row r="33" spans="12:73" x14ac:dyDescent="0.15">
      <c r="L33" s="1">
        <v>27</v>
      </c>
      <c r="M33" s="42">
        <f>武将属性!$E31</f>
        <v>114.5073829666636</v>
      </c>
      <c r="N33" s="42">
        <f>武将属性!$T31</f>
        <v>3510.7647019757615</v>
      </c>
      <c r="O33" s="42">
        <f>武将属性!$T31</f>
        <v>3510.7647019757615</v>
      </c>
      <c r="P33" s="47">
        <f>武将属性!$AF31</f>
        <v>6.4925089817829042E-3</v>
      </c>
      <c r="Q33" s="47">
        <f>武将属性!$AF31</f>
        <v>6.4925089817829042E-3</v>
      </c>
      <c r="R33" s="47">
        <f>武将属性!BI31</f>
        <v>5.6424802036071614E-2</v>
      </c>
      <c r="S33" s="77">
        <f t="shared" si="3"/>
        <v>5.6424802036071614E-2</v>
      </c>
      <c r="T33" s="42">
        <f>战法技能效用!AM31</f>
        <v>0.53361608525482462</v>
      </c>
      <c r="U33" s="42">
        <f t="shared" si="4"/>
        <v>93822829.32939963</v>
      </c>
      <c r="V33" s="43">
        <f t="shared" si="5"/>
        <v>1315367.4157034652</v>
      </c>
      <c r="W33" s="43">
        <f t="shared" si="5"/>
        <v>42902.129079474602</v>
      </c>
      <c r="X33" s="43">
        <f t="shared" si="5"/>
        <v>42902.129079474602</v>
      </c>
      <c r="Y33" s="43">
        <f t="shared" si="6"/>
        <v>149647691.43110776</v>
      </c>
      <c r="Z33" s="43">
        <f t="shared" si="7"/>
        <v>149647691.43110776</v>
      </c>
      <c r="AA33" s="43">
        <f t="shared" si="8"/>
        <v>142574540.20535615</v>
      </c>
      <c r="AB33" s="43">
        <f t="shared" si="9"/>
        <v>142574540.20535615</v>
      </c>
      <c r="AC33" s="43">
        <f t="shared" si="10"/>
        <v>196423709.76671195</v>
      </c>
      <c r="AD33" s="42"/>
      <c r="AE33" s="1">
        <v>27</v>
      </c>
      <c r="AF33" s="42">
        <f>武将属性!$E31</f>
        <v>114.5073829666636</v>
      </c>
      <c r="AG33" s="42">
        <f>士兵属性!$F31</f>
        <v>368.25699701755525</v>
      </c>
      <c r="AH33" s="42">
        <f>士兵属性!$F31</f>
        <v>368.25699701755525</v>
      </c>
      <c r="AI33" s="47">
        <f>士兵属性!$Q31</f>
        <v>6.4925089817829042E-3</v>
      </c>
      <c r="AJ33" s="47">
        <f>士兵属性!$Q31</f>
        <v>6.4925089817829042E-3</v>
      </c>
      <c r="AK33" s="47">
        <f>士兵属性!AX31</f>
        <v>5.6424802036071614E-2</v>
      </c>
      <c r="AL33" s="77">
        <f t="shared" si="12"/>
        <v>5.6424802036071614E-2</v>
      </c>
      <c r="AM33" s="42">
        <f>带兵数!$F30</f>
        <v>3557.472326623385</v>
      </c>
      <c r="AN33" s="42">
        <f>战法技能效用!AS31</f>
        <v>0.24396602477295337</v>
      </c>
      <c r="AO33" s="42">
        <f t="shared" si="13"/>
        <v>68764433.531056911</v>
      </c>
      <c r="AP33" s="43">
        <f t="shared" si="14"/>
        <v>1225958.8248230992</v>
      </c>
      <c r="AQ33" s="43">
        <f t="shared" si="15"/>
        <v>340959.94273124146</v>
      </c>
      <c r="AR33" s="43">
        <f t="shared" si="15"/>
        <v>340959.94273124146</v>
      </c>
      <c r="AS33" s="43">
        <f t="shared" si="16"/>
        <v>139475788.84357131</v>
      </c>
      <c r="AT33" s="43">
        <f t="shared" si="17"/>
        <v>139475788.84357131</v>
      </c>
      <c r="AU33" s="43">
        <f t="shared" si="18"/>
        <v>132883416.20228843</v>
      </c>
      <c r="AV33" s="43">
        <f t="shared" si="19"/>
        <v>132883416.20228843</v>
      </c>
      <c r="AW33" s="43">
        <f t="shared" si="20"/>
        <v>70589.943131145657</v>
      </c>
      <c r="AX33" s="43">
        <f t="shared" si="21"/>
        <v>201871887.35544723</v>
      </c>
      <c r="AY33" s="1">
        <v>27</v>
      </c>
      <c r="AZ33" s="1">
        <f t="shared" si="1"/>
        <v>1.1139651802526018</v>
      </c>
      <c r="BA33" s="1">
        <f t="shared" si="22"/>
        <v>0.73291792650628784</v>
      </c>
      <c r="BD33" s="1">
        <v>27</v>
      </c>
      <c r="BE33" s="43">
        <f>求节点(节奏总纲!$F$4:$F$163,M$7:M$166,$BD33)</f>
        <v>172.32598111374608</v>
      </c>
      <c r="BF33" s="43">
        <f>求节点(节奏总纲!$F$4:$F$163,N$7:N$166,$BD33)</f>
        <v>9444.1185291545607</v>
      </c>
      <c r="BG33" s="43">
        <f>求节点(节奏总纲!$F$4:$F$163,O$7:O$166,$BD33)</f>
        <v>9444.1185291545607</v>
      </c>
      <c r="BH33" s="43">
        <f>求节点(节奏总纲!$F$4:$F$163,P$7:P$166,$BD33)</f>
        <v>1.5271999999999999E-2</v>
      </c>
      <c r="BI33" s="43">
        <f>求节点(节奏总纲!$F$4:$F$163,Q$7:Q$166,$BD33)</f>
        <v>1.5271999999999999E-2</v>
      </c>
      <c r="BJ33" s="43">
        <f>求节点(节奏总纲!$F$4:$F$163,T$7:T$166,$BD33)</f>
        <v>1.1577024303562589</v>
      </c>
      <c r="BK33" s="43">
        <f>求节点(节奏总纲!$F$4:$F$163,U$7:U$166,$BD33)</f>
        <v>2238653301.0999684</v>
      </c>
      <c r="BM33" s="1">
        <v>27</v>
      </c>
      <c r="BN33" s="43">
        <f>求节点(节奏总纲!$F$4:$F$163,AF$7:AF$166,$BD33)</f>
        <v>172.32598111374608</v>
      </c>
      <c r="BO33" s="43">
        <f>求节点(节奏总纲!$F$4:$F$163,AG$7:AG$166,$BD33)</f>
        <v>534.63416071720633</v>
      </c>
      <c r="BP33" s="43">
        <f>求节点(节奏总纲!$F$4:$F$163,AH$7:AH$166,$BD33)</f>
        <v>534.63416071720633</v>
      </c>
      <c r="BQ33" s="43">
        <f>求节点(节奏总纲!$F$4:$F$163,AI$7:AI$166,$BD33)</f>
        <v>1.5271999999999999E-2</v>
      </c>
      <c r="BR33" s="43">
        <f>求节点(节奏总纲!$F$4:$F$163,AJ$7:AJ$166,$BD33)</f>
        <v>1.5271999999999999E-2</v>
      </c>
      <c r="BS33" s="43">
        <f>求节点(节奏总纲!$F$4:$F$163,AM$7:AM$166,$BD33)</f>
        <v>5228.3400549846947</v>
      </c>
      <c r="BT33" s="43">
        <f>求节点(节奏总纲!$F$4:$F$163,AN$7:AN$166,$BD33)</f>
        <v>0.48520582481516344</v>
      </c>
      <c r="BU33" s="43">
        <f>求节点(节奏总纲!$F$4:$F$163,AO$7:AO$166,$BD33)</f>
        <v>742463185.42002141</v>
      </c>
    </row>
    <row r="34" spans="12:73" x14ac:dyDescent="0.15">
      <c r="L34" s="1">
        <v>28</v>
      </c>
      <c r="M34" s="42">
        <f>武将属性!$E32</f>
        <v>116.22632929337627</v>
      </c>
      <c r="N34" s="42">
        <f>武将属性!$T32</f>
        <v>3652.835072553798</v>
      </c>
      <c r="O34" s="42">
        <f>武将属性!$T32</f>
        <v>3652.835072553798</v>
      </c>
      <c r="P34" s="47">
        <f>武将属性!$AF32</f>
        <v>6.8403041601763134E-3</v>
      </c>
      <c r="Q34" s="47">
        <f>武将属性!$AF32</f>
        <v>6.8403041601763134E-3</v>
      </c>
      <c r="R34" s="47">
        <f>武将属性!BI32</f>
        <v>5.8774676608902218E-2</v>
      </c>
      <c r="S34" s="77">
        <f t="shared" si="3"/>
        <v>5.8774676608902218E-2</v>
      </c>
      <c r="T34" s="42">
        <f>战法技能效用!AM32</f>
        <v>0.55147317798893936</v>
      </c>
      <c r="U34" s="42">
        <f t="shared" si="4"/>
        <v>106052638.45422238</v>
      </c>
      <c r="V34" s="43">
        <f t="shared" si="5"/>
        <v>1458285.6442809321</v>
      </c>
      <c r="W34" s="43">
        <f t="shared" si="5"/>
        <v>46399.901481865425</v>
      </c>
      <c r="X34" s="43">
        <f t="shared" si="5"/>
        <v>46399.901481865425</v>
      </c>
      <c r="Y34" s="43">
        <f t="shared" si="6"/>
        <v>168339692.79505017</v>
      </c>
      <c r="Z34" s="43">
        <f t="shared" si="7"/>
        <v>168339692.79505017</v>
      </c>
      <c r="AA34" s="43">
        <f t="shared" si="8"/>
        <v>160082396.4158777</v>
      </c>
      <c r="AB34" s="43">
        <f t="shared" si="9"/>
        <v>160082396.4158777</v>
      </c>
      <c r="AC34" s="43">
        <f t="shared" si="10"/>
        <v>218490644.76344731</v>
      </c>
      <c r="AD34" s="42"/>
      <c r="AE34" s="1">
        <v>28</v>
      </c>
      <c r="AF34" s="42">
        <f>武将属性!$E32</f>
        <v>116.22632929337627</v>
      </c>
      <c r="AG34" s="42">
        <f>士兵属性!$F32</f>
        <v>373.87122305611882</v>
      </c>
      <c r="AH34" s="42">
        <f>士兵属性!$F32</f>
        <v>373.87122305611882</v>
      </c>
      <c r="AI34" s="47">
        <f>士兵属性!$Q32</f>
        <v>6.8403041601763134E-3</v>
      </c>
      <c r="AJ34" s="47">
        <f>士兵属性!$Q32</f>
        <v>6.8403041601763134E-3</v>
      </c>
      <c r="AK34" s="47">
        <f>士兵属性!AX32</f>
        <v>5.8774676608902218E-2</v>
      </c>
      <c r="AL34" s="77">
        <f t="shared" si="12"/>
        <v>5.8774676608902218E-2</v>
      </c>
      <c r="AM34" s="42">
        <f>带兵数!$F31</f>
        <v>3623.3320028260919</v>
      </c>
      <c r="AN34" s="42">
        <f>战法技能效用!AS32</f>
        <v>0.25125531496164866</v>
      </c>
      <c r="AO34" s="42">
        <f t="shared" si="13"/>
        <v>75895320.723454684</v>
      </c>
      <c r="AP34" s="43">
        <f t="shared" si="14"/>
        <v>1340315.9432865081</v>
      </c>
      <c r="AQ34" s="43">
        <f t="shared" si="15"/>
        <v>372678.7759332764</v>
      </c>
      <c r="AR34" s="43">
        <f t="shared" si="15"/>
        <v>372678.7759332764</v>
      </c>
      <c r="AS34" s="43">
        <f t="shared" si="16"/>
        <v>154721658.97403049</v>
      </c>
      <c r="AT34" s="43">
        <f t="shared" si="17"/>
        <v>154721658.97403049</v>
      </c>
      <c r="AU34" s="43">
        <f t="shared" si="18"/>
        <v>147132346.11968631</v>
      </c>
      <c r="AV34" s="43">
        <f t="shared" si="19"/>
        <v>147132346.11968631</v>
      </c>
      <c r="AW34" s="43">
        <f t="shared" si="20"/>
        <v>76909.247983102294</v>
      </c>
      <c r="AX34" s="43">
        <f t="shared" si="21"/>
        <v>222710534.13188004</v>
      </c>
      <c r="AY34" s="1">
        <v>28</v>
      </c>
      <c r="AZ34" s="1">
        <f t="shared" si="1"/>
        <v>1.1002470077742281</v>
      </c>
      <c r="BA34" s="1">
        <f t="shared" si="22"/>
        <v>0.71563821352935875</v>
      </c>
      <c r="BD34" s="1">
        <v>28</v>
      </c>
      <c r="BE34" s="43">
        <f>求节点(节奏总纲!$F$4:$F$163,M$7:M$166,$BD34)</f>
        <v>174.11628806548237</v>
      </c>
      <c r="BF34" s="43">
        <f>求节点(节奏总纲!$F$4:$F$163,N$7:N$166,$BD34)</f>
        <v>9658.507366200849</v>
      </c>
      <c r="BG34" s="43">
        <f>求节点(节奏总纲!$F$4:$F$163,O$7:O$166,$BD34)</f>
        <v>9658.507366200849</v>
      </c>
      <c r="BH34" s="43">
        <f>求节点(节奏总纲!$F$4:$F$163,P$7:P$166,$BD34)</f>
        <v>1.5554981661809551E-2</v>
      </c>
      <c r="BI34" s="43">
        <f>求节点(节奏总纲!$F$4:$F$163,Q$7:Q$166,$BD34)</f>
        <v>1.5554981661809551E-2</v>
      </c>
      <c r="BJ34" s="43">
        <f>求节点(节奏总纲!$F$4:$F$163,T$7:T$166,$BD34)</f>
        <v>1.1667834519892211</v>
      </c>
      <c r="BK34" s="43">
        <f>求节点(节奏总纲!$F$4:$F$163,U$7:U$166,$BD34)</f>
        <v>2383419206.3974075</v>
      </c>
      <c r="BM34" s="1">
        <v>28</v>
      </c>
      <c r="BN34" s="43">
        <f>求节点(节奏总纲!$F$4:$F$163,AF$7:AF$166,$BD34)</f>
        <v>174.11628806548237</v>
      </c>
      <c r="BO34" s="43">
        <f>求节点(节奏总纲!$F$4:$F$163,AG$7:AG$166,$BD34)</f>
        <v>538.58131758944603</v>
      </c>
      <c r="BP34" s="43">
        <f>求节点(节奏总纲!$F$4:$F$163,AH$7:AH$166,$BD34)</f>
        <v>538.58131758944603</v>
      </c>
      <c r="BQ34" s="43">
        <f>求节点(节奏总纲!$F$4:$F$163,AI$7:AI$166,$BD34)</f>
        <v>1.5554981661809551E-2</v>
      </c>
      <c r="BR34" s="43">
        <f>求节点(节奏总纲!$F$4:$F$163,AJ$7:AJ$166,$BD34)</f>
        <v>1.5554981661809551E-2</v>
      </c>
      <c r="BS34" s="43">
        <f>求节点(节奏总纲!$F$4:$F$163,AM$7:AM$166,$BD34)</f>
        <v>5261.3335586730118</v>
      </c>
      <c r="BT34" s="43">
        <f>求节点(节奏总纲!$F$4:$F$163,AN$7:AN$166,$BD34)</f>
        <v>0.4925254964046733</v>
      </c>
      <c r="BU34" s="43">
        <f>求节点(节奏总纲!$F$4:$F$163,AO$7:AO$166,$BD34)</f>
        <v>778968696.71987343</v>
      </c>
    </row>
    <row r="35" spans="12:73" x14ac:dyDescent="0.15">
      <c r="L35" s="1">
        <v>29</v>
      </c>
      <c r="M35" s="42">
        <f>武将属性!$E33</f>
        <v>118.0903672614631</v>
      </c>
      <c r="N35" s="42">
        <f>武将属性!$T33</f>
        <v>3800.4745379336127</v>
      </c>
      <c r="O35" s="42">
        <f>武将属性!$T33</f>
        <v>3800.4745379336127</v>
      </c>
      <c r="P35" s="47">
        <f>武将属性!$AF33</f>
        <v>7.2411070925715868E-3</v>
      </c>
      <c r="Q35" s="47">
        <f>武将属性!$AF33</f>
        <v>7.2411070925715868E-3</v>
      </c>
      <c r="R35" s="47">
        <f>武将属性!BI33</f>
        <v>6.1126004026995827E-2</v>
      </c>
      <c r="S35" s="77">
        <f t="shared" si="3"/>
        <v>6.1126004026995827E-2</v>
      </c>
      <c r="T35" s="42">
        <f>战法技能效用!AM33</f>
        <v>0.60231128751345631</v>
      </c>
      <c r="U35" s="42">
        <f t="shared" si="4"/>
        <v>125061812.63747375</v>
      </c>
      <c r="V35" s="43">
        <f t="shared" si="5"/>
        <v>1675375.7117592709</v>
      </c>
      <c r="W35" s="43">
        <f t="shared" si="5"/>
        <v>52058.165665322362</v>
      </c>
      <c r="X35" s="43">
        <f t="shared" si="5"/>
        <v>52058.165665322362</v>
      </c>
      <c r="Y35" s="43">
        <f t="shared" si="6"/>
        <v>196423410.15417302</v>
      </c>
      <c r="Z35" s="43">
        <f t="shared" si="7"/>
        <v>196423410.15417302</v>
      </c>
      <c r="AA35" s="43">
        <f t="shared" si="8"/>
        <v>186448859.37368292</v>
      </c>
      <c r="AB35" s="43">
        <f t="shared" si="9"/>
        <v>186448859.37368292</v>
      </c>
      <c r="AC35" s="43">
        <f t="shared" si="10"/>
        <v>246950432.97062951</v>
      </c>
      <c r="AD35" s="42"/>
      <c r="AE35" s="1">
        <v>29</v>
      </c>
      <c r="AF35" s="42">
        <f>武将属性!$E33</f>
        <v>118.0903672614631</v>
      </c>
      <c r="AG35" s="42">
        <f>士兵属性!$F33</f>
        <v>379.53064955424588</v>
      </c>
      <c r="AH35" s="42">
        <f>士兵属性!$F33</f>
        <v>379.53064955424588</v>
      </c>
      <c r="AI35" s="47">
        <f>士兵属性!$Q33</f>
        <v>7.2411070925715868E-3</v>
      </c>
      <c r="AJ35" s="47">
        <f>士兵属性!$Q33</f>
        <v>7.2411070925715868E-3</v>
      </c>
      <c r="AK35" s="47">
        <f>士兵属性!AX33</f>
        <v>6.1126004026995827E-2</v>
      </c>
      <c r="AL35" s="77">
        <f t="shared" si="12"/>
        <v>6.1126004026995827E-2</v>
      </c>
      <c r="AM35" s="42">
        <f>带兵数!$F32</f>
        <v>3692.2544796364009</v>
      </c>
      <c r="AN35" s="42">
        <f>战法技能效用!AS33</f>
        <v>0.26452368932331183</v>
      </c>
      <c r="AO35" s="42">
        <f t="shared" si="13"/>
        <v>84718092.062654883</v>
      </c>
      <c r="AP35" s="43">
        <f t="shared" si="14"/>
        <v>1491168.2246924641</v>
      </c>
      <c r="AQ35" s="43">
        <f t="shared" si="15"/>
        <v>414991.54999142431</v>
      </c>
      <c r="AR35" s="43">
        <f t="shared" si="15"/>
        <v>414991.54999142431</v>
      </c>
      <c r="AS35" s="43">
        <f t="shared" si="16"/>
        <v>174826664.70082128</v>
      </c>
      <c r="AT35" s="43">
        <f t="shared" si="17"/>
        <v>174826664.70082128</v>
      </c>
      <c r="AU35" s="43">
        <f t="shared" si="18"/>
        <v>165948815.34735915</v>
      </c>
      <c r="AV35" s="43">
        <f t="shared" si="19"/>
        <v>165948815.34735915</v>
      </c>
      <c r="AW35" s="43">
        <f t="shared" si="20"/>
        <v>85314.81965635196</v>
      </c>
      <c r="AX35" s="43">
        <f t="shared" si="21"/>
        <v>249108836.56446657</v>
      </c>
      <c r="AY35" s="1">
        <v>29</v>
      </c>
      <c r="AZ35" s="1">
        <f t="shared" si="1"/>
        <v>1.0876553292966511</v>
      </c>
      <c r="BA35" s="1">
        <f t="shared" si="22"/>
        <v>0.67740975663157632</v>
      </c>
      <c r="BD35" s="1">
        <v>29</v>
      </c>
      <c r="BE35" s="43">
        <f>求节点(节奏总纲!$F$4:$F$163,M$7:M$166,$BD35)</f>
        <v>175.95788991582833</v>
      </c>
      <c r="BF35" s="43">
        <f>求节点(节奏总纲!$F$4:$F$163,N$7:N$166,$BD35)</f>
        <v>9738.9579592067421</v>
      </c>
      <c r="BG35" s="43">
        <f>求节点(节奏总纲!$F$4:$F$163,O$7:O$166,$BD35)</f>
        <v>9738.9579592067421</v>
      </c>
      <c r="BH35" s="43">
        <f>求节点(节奏总纲!$F$4:$F$163,P$7:P$166,$BD35)</f>
        <v>1.5934260125960203E-2</v>
      </c>
      <c r="BI35" s="43">
        <f>求节点(节奏总纲!$F$4:$F$163,Q$7:Q$166,$BD35)</f>
        <v>1.5934260125960203E-2</v>
      </c>
      <c r="BJ35" s="43">
        <f>求节点(节奏总纲!$F$4:$F$163,T$7:T$166,$BD35)</f>
        <v>1.1765865077084388</v>
      </c>
      <c r="BK35" s="43">
        <f>求节点(节奏总纲!$F$4:$F$163,U$7:U$166,$BD35)</f>
        <v>2473257203.7537766</v>
      </c>
      <c r="BM35" s="1">
        <v>29</v>
      </c>
      <c r="BN35" s="43">
        <f>求节点(节奏总纲!$F$4:$F$163,AF$7:AF$166,$BD35)</f>
        <v>175.95788991582833</v>
      </c>
      <c r="BO35" s="43">
        <f>求节点(节奏总纲!$F$4:$F$163,AG$7:AG$166,$BD35)</f>
        <v>542.54630729244093</v>
      </c>
      <c r="BP35" s="43">
        <f>求节点(节奏总纲!$F$4:$F$163,AH$7:AH$166,$BD35)</f>
        <v>542.54630729244093</v>
      </c>
      <c r="BQ35" s="43">
        <f>求节点(节奏总纲!$F$4:$F$163,AI$7:AI$166,$BD35)</f>
        <v>1.5934260125960203E-2</v>
      </c>
      <c r="BR35" s="43">
        <f>求节点(节奏总纲!$F$4:$F$163,AJ$7:AJ$166,$BD35)</f>
        <v>1.5934260125960203E-2</v>
      </c>
      <c r="BS35" s="43">
        <f>求节点(节奏总纲!$F$4:$F$163,AM$7:AM$166,$BD35)</f>
        <v>5292.3529110856407</v>
      </c>
      <c r="BT35" s="43">
        <f>求节点(节奏总纲!$F$4:$F$163,AN$7:AN$166,$BD35)</f>
        <v>0.50102788386606778</v>
      </c>
      <c r="BU35" s="43">
        <f>求节点(节奏总纲!$F$4:$F$163,AO$7:AO$166,$BD35)</f>
        <v>818268142.70376468</v>
      </c>
    </row>
    <row r="36" spans="12:73" x14ac:dyDescent="0.15">
      <c r="L36" s="1">
        <v>30</v>
      </c>
      <c r="M36" s="42">
        <f>武将属性!$E34</f>
        <v>119.91869094383566</v>
      </c>
      <c r="N36" s="42">
        <f>武将属性!$T34</f>
        <v>3948.114003313427</v>
      </c>
      <c r="O36" s="42">
        <f>武将属性!$T34</f>
        <v>3948.114003313427</v>
      </c>
      <c r="P36" s="47">
        <f>武将属性!$AF34</f>
        <v>7.4993230769230777E-3</v>
      </c>
      <c r="Q36" s="47">
        <f>武将属性!$AF34</f>
        <v>7.4993230769230777E-3</v>
      </c>
      <c r="R36" s="47">
        <f>武将属性!BI34</f>
        <v>6.3477779019738056E-2</v>
      </c>
      <c r="S36" s="77">
        <f t="shared" si="3"/>
        <v>6.3477779019738056E-2</v>
      </c>
      <c r="T36" s="42">
        <f>战法技能效用!AM34</f>
        <v>0.65328564725688143</v>
      </c>
      <c r="U36" s="42">
        <f t="shared" si="4"/>
        <v>146638636.50140291</v>
      </c>
      <c r="V36" s="43">
        <f t="shared" si="5"/>
        <v>1916030.7818255282</v>
      </c>
      <c r="W36" s="43">
        <f t="shared" si="5"/>
        <v>58196.876526812615</v>
      </c>
      <c r="X36" s="43">
        <f t="shared" si="5"/>
        <v>58196.876526812615</v>
      </c>
      <c r="Y36" s="43">
        <f t="shared" si="6"/>
        <v>228057625.35194123</v>
      </c>
      <c r="Z36" s="43">
        <f t="shared" si="7"/>
        <v>228057625.35194123</v>
      </c>
      <c r="AA36" s="43">
        <f t="shared" si="8"/>
        <v>216053318.36495933</v>
      </c>
      <c r="AB36" s="43">
        <f t="shared" si="9"/>
        <v>216053318.36495933</v>
      </c>
      <c r="AC36" s="43">
        <f t="shared" si="10"/>
        <v>277953060.97992253</v>
      </c>
      <c r="AD36" s="42"/>
      <c r="AE36" s="1">
        <v>30</v>
      </c>
      <c r="AF36" s="42">
        <f>武将属性!$E34</f>
        <v>119.91869094383566</v>
      </c>
      <c r="AG36" s="42">
        <f>士兵属性!$F34</f>
        <v>385.23527651193649</v>
      </c>
      <c r="AH36" s="42">
        <f>士兵属性!$F34</f>
        <v>385.23527651193649</v>
      </c>
      <c r="AI36" s="47">
        <f>士兵属性!$Q34</f>
        <v>7.4993230769230777E-3</v>
      </c>
      <c r="AJ36" s="47">
        <f>士兵属性!$Q34</f>
        <v>7.4993230769230777E-3</v>
      </c>
      <c r="AK36" s="47">
        <f>士兵属性!AX34</f>
        <v>6.3477779019738056E-2</v>
      </c>
      <c r="AL36" s="77">
        <f t="shared" si="12"/>
        <v>6.3477779019738056E-2</v>
      </c>
      <c r="AM36" s="42">
        <f>带兵数!$F33</f>
        <v>3759.0075277664141</v>
      </c>
      <c r="AN36" s="42">
        <f>战法技能效用!AS34</f>
        <v>0.27765581346606683</v>
      </c>
      <c r="AO36" s="42">
        <f t="shared" si="13"/>
        <v>94251762.575502396</v>
      </c>
      <c r="AP36" s="43">
        <f t="shared" si="14"/>
        <v>1653770.7182043917</v>
      </c>
      <c r="AQ36" s="43">
        <f t="shared" si="15"/>
        <v>460448.56235593127</v>
      </c>
      <c r="AR36" s="43">
        <f t="shared" si="15"/>
        <v>460448.56235593127</v>
      </c>
      <c r="AS36" s="43">
        <f t="shared" si="16"/>
        <v>196841839.10183716</v>
      </c>
      <c r="AT36" s="43">
        <f t="shared" si="17"/>
        <v>196841839.10183716</v>
      </c>
      <c r="AU36" s="43">
        <f t="shared" si="18"/>
        <v>186480642.62435031</v>
      </c>
      <c r="AV36" s="43">
        <f t="shared" si="19"/>
        <v>186480642.62435031</v>
      </c>
      <c r="AW36" s="43">
        <f t="shared" si="20"/>
        <v>94376.522488163173</v>
      </c>
      <c r="AX36" s="43">
        <f t="shared" si="21"/>
        <v>277666375.19928896</v>
      </c>
      <c r="AY36" s="1">
        <v>30</v>
      </c>
      <c r="AZ36" s="1">
        <f t="shared" si="1"/>
        <v>1.0762399451666496</v>
      </c>
      <c r="BA36" s="1">
        <f t="shared" si="22"/>
        <v>0.64274849264982548</v>
      </c>
      <c r="BD36" s="1">
        <v>30</v>
      </c>
      <c r="BE36" s="43">
        <f>求节点(节奏总纲!$F$4:$F$163,M$7:M$166,$BD36)</f>
        <v>177.8061711151766</v>
      </c>
      <c r="BF36" s="43">
        <f>求节点(节奏总纲!$F$4:$F$163,N$7:N$166,$BD36)</f>
        <v>9791.1270824090643</v>
      </c>
      <c r="BG36" s="43">
        <f>求节点(节奏总纲!$F$4:$F$163,O$7:O$166,$BD36)</f>
        <v>9791.1270824090643</v>
      </c>
      <c r="BH36" s="43">
        <f>求节点(节奏总纲!$F$4:$F$163,P$7:P$166,$BD36)</f>
        <v>1.6314285714285715E-2</v>
      </c>
      <c r="BI36" s="43">
        <f>求节点(节奏总纲!$F$4:$F$163,Q$7:Q$166,$BD36)</f>
        <v>1.6314285714285715E-2</v>
      </c>
      <c r="BJ36" s="43">
        <f>求节点(节奏总纲!$F$4:$F$163,T$7:T$166,$BD36)</f>
        <v>1.1865882532021694</v>
      </c>
      <c r="BK36" s="43">
        <f>求节点(节奏总纲!$F$4:$F$163,U$7:U$166,$BD36)</f>
        <v>2550729152.9725471</v>
      </c>
      <c r="BM36" s="1">
        <v>30</v>
      </c>
      <c r="BN36" s="43">
        <f>求节点(节奏总纲!$F$4:$F$163,AF$7:AF$166,$BD36)</f>
        <v>177.8061711151766</v>
      </c>
      <c r="BO36" s="43">
        <f>求节点(节奏总纲!$F$4:$F$163,AG$7:AG$166,$BD36)</f>
        <v>546.42636451636929</v>
      </c>
      <c r="BP36" s="43">
        <f>求节点(节奏总纲!$F$4:$F$163,AH$7:AH$166,$BD36)</f>
        <v>546.42636451636929</v>
      </c>
      <c r="BQ36" s="43">
        <f>求节点(节奏总纲!$F$4:$F$163,AI$7:AI$166,$BD36)</f>
        <v>1.6314285714285715E-2</v>
      </c>
      <c r="BR36" s="43">
        <f>求节点(节奏总纲!$F$4:$F$163,AJ$7:AJ$166,$BD36)</f>
        <v>1.6314285714285715E-2</v>
      </c>
      <c r="BS36" s="43">
        <f>求节点(节奏总纲!$F$4:$F$163,AM$7:AM$166,$BD36)</f>
        <v>5323.0674553406197</v>
      </c>
      <c r="BT36" s="43">
        <f>求节点(节奏总纲!$F$4:$F$163,AN$7:AN$166,$BD36)</f>
        <v>0.50950308656940335</v>
      </c>
      <c r="BU36" s="43">
        <f>求节点(节奏总纲!$F$4:$F$163,AO$7:AO$166,$BD36)</f>
        <v>858727168.58236647</v>
      </c>
    </row>
    <row r="37" spans="12:73" x14ac:dyDescent="0.15">
      <c r="L37" s="1">
        <v>31</v>
      </c>
      <c r="M37" s="42">
        <f>武将属性!$E35</f>
        <v>122.13423684843045</v>
      </c>
      <c r="N37" s="42">
        <f>武将属性!$T35</f>
        <v>4140.7534686932413</v>
      </c>
      <c r="O37" s="42">
        <f>武将属性!$T35</f>
        <v>4140.7534686932413</v>
      </c>
      <c r="P37" s="47">
        <f>武将属性!$AF35</f>
        <v>7.6721073182438671E-3</v>
      </c>
      <c r="Q37" s="47">
        <f>武将属性!$AF35</f>
        <v>7.6721073182438671E-3</v>
      </c>
      <c r="R37" s="47">
        <f>武将属性!BI35</f>
        <v>6.5830433982311892E-2</v>
      </c>
      <c r="S37" s="77">
        <f t="shared" si="3"/>
        <v>6.5830433982311892E-2</v>
      </c>
      <c r="T37" s="42">
        <f>战法技能效用!AM35</f>
        <v>0.70433303333363984</v>
      </c>
      <c r="U37" s="42">
        <f t="shared" si="4"/>
        <v>175412206.78200391</v>
      </c>
      <c r="V37" s="43">
        <f t="shared" si="5"/>
        <v>2222196.6568027651</v>
      </c>
      <c r="W37" s="43">
        <f t="shared" si="5"/>
        <v>65545.146519285758</v>
      </c>
      <c r="X37" s="43">
        <f t="shared" si="5"/>
        <v>65545.146519285758</v>
      </c>
      <c r="Y37" s="43">
        <f t="shared" si="6"/>
        <v>269339888.27778822</v>
      </c>
      <c r="Z37" s="43">
        <f t="shared" si="7"/>
        <v>269339888.27778822</v>
      </c>
      <c r="AA37" s="43">
        <f t="shared" si="8"/>
        <v>254643031.52957577</v>
      </c>
      <c r="AB37" s="43">
        <f t="shared" si="9"/>
        <v>254643031.52957577</v>
      </c>
      <c r="AC37" s="43">
        <f t="shared" si="10"/>
        <v>318489740.55836284</v>
      </c>
      <c r="AD37" s="42"/>
      <c r="AE37" s="1">
        <v>31</v>
      </c>
      <c r="AF37" s="42">
        <f>武将属性!$E35</f>
        <v>122.13423684843045</v>
      </c>
      <c r="AG37" s="42">
        <f>士兵属性!$F35</f>
        <v>390.9851039291907</v>
      </c>
      <c r="AH37" s="42">
        <f>士兵属性!$F35</f>
        <v>390.9851039291907</v>
      </c>
      <c r="AI37" s="47">
        <f>士兵属性!$Q35</f>
        <v>7.6721073182438671E-3</v>
      </c>
      <c r="AJ37" s="47">
        <f>士兵属性!$Q35</f>
        <v>7.6721073182438671E-3</v>
      </c>
      <c r="AK37" s="47">
        <f>士兵属性!AX35</f>
        <v>6.5830433982311892E-2</v>
      </c>
      <c r="AL37" s="77">
        <f t="shared" si="12"/>
        <v>6.5830433982311892E-2</v>
      </c>
      <c r="AM37" s="42">
        <f>带兵数!$F34</f>
        <v>3826.4669534623122</v>
      </c>
      <c r="AN37" s="42">
        <f>战法技能效用!AS35</f>
        <v>0.29071491127548876</v>
      </c>
      <c r="AO37" s="42">
        <f t="shared" si="13"/>
        <v>105065259.94492741</v>
      </c>
      <c r="AP37" s="43">
        <f t="shared" si="14"/>
        <v>1840525.5426269763</v>
      </c>
      <c r="AQ37" s="43">
        <f t="shared" si="15"/>
        <v>514237.86724385177</v>
      </c>
      <c r="AR37" s="43">
        <f t="shared" si="15"/>
        <v>514237.86724385177</v>
      </c>
      <c r="AS37" s="43">
        <f t="shared" si="16"/>
        <v>223079691.21724966</v>
      </c>
      <c r="AT37" s="43">
        <f t="shared" si="17"/>
        <v>223079691.21724966</v>
      </c>
      <c r="AU37" s="43">
        <f t="shared" si="18"/>
        <v>210907078.06953055</v>
      </c>
      <c r="AV37" s="43">
        <f t="shared" si="19"/>
        <v>210907078.06953055</v>
      </c>
      <c r="AW37" s="43">
        <f t="shared" si="20"/>
        <v>105088.76643334798</v>
      </c>
      <c r="AX37" s="43">
        <f t="shared" si="21"/>
        <v>311547258.36393297</v>
      </c>
      <c r="AY37" s="1">
        <v>31</v>
      </c>
      <c r="AZ37" s="1">
        <f t="shared" si="1"/>
        <v>1.0443536657647678</v>
      </c>
      <c r="BA37" s="1">
        <f t="shared" si="22"/>
        <v>0.59896207836606719</v>
      </c>
      <c r="BD37" s="1">
        <v>31</v>
      </c>
      <c r="BE37" s="43">
        <f>求节点(节奏总纲!$F$4:$F$163,M$7:M$166,$BD37)</f>
        <v>179.66273791364739</v>
      </c>
      <c r="BF37" s="43">
        <f>求节点(节奏总纲!$F$4:$F$163,N$7:N$166,$BD37)</f>
        <v>9808.2136067971187</v>
      </c>
      <c r="BG37" s="43">
        <f>求节点(节奏总纲!$F$4:$F$163,O$7:O$166,$BD37)</f>
        <v>9808.2136067971187</v>
      </c>
      <c r="BH37" s="43">
        <f>求节点(节奏总纲!$F$4:$F$163,P$7:P$166,$BD37)</f>
        <v>1.6695238095238096E-2</v>
      </c>
      <c r="BI37" s="43">
        <f>求节点(节奏总纲!$F$4:$F$163,Q$7:Q$166,$BD37)</f>
        <v>1.6695238095238096E-2</v>
      </c>
      <c r="BJ37" s="43">
        <f>求节点(节奏总纲!$F$4:$F$163,T$7:T$166,$BD37)</f>
        <v>1.1968364693954834</v>
      </c>
      <c r="BK37" s="43">
        <f>求节点(节奏总纲!$F$4:$F$163,U$7:U$166,$BD37)</f>
        <v>2612861266.2937331</v>
      </c>
      <c r="BM37" s="1">
        <v>31</v>
      </c>
      <c r="BN37" s="43">
        <f>求节点(节奏总纲!$F$4:$F$163,AF$7:AF$166,$BD37)</f>
        <v>179.66273791364739</v>
      </c>
      <c r="BO37" s="43">
        <f>求节点(节奏总纲!$F$4:$F$163,AG$7:AG$166,$BD37)</f>
        <v>550.20106469520465</v>
      </c>
      <c r="BP37" s="43">
        <f>求节点(节奏总纲!$F$4:$F$163,AH$7:AH$166,$BD37)</f>
        <v>550.20106469520465</v>
      </c>
      <c r="BQ37" s="43">
        <f>求节点(节奏总纲!$F$4:$F$163,AI$7:AI$166,$BD37)</f>
        <v>1.6695238095238096E-2</v>
      </c>
      <c r="BR37" s="43">
        <f>求节点(节奏总纲!$F$4:$F$163,AJ$7:AJ$166,$BD37)</f>
        <v>1.6695238095238096E-2</v>
      </c>
      <c r="BS37" s="43">
        <f>求节点(节奏总纲!$F$4:$F$163,AM$7:AM$166,$BD37)</f>
        <v>5353.4038911597791</v>
      </c>
      <c r="BT37" s="43">
        <f>求节点(节奏总纲!$F$4:$F$163,AN$7:AN$166,$BD37)</f>
        <v>0.51794456712295456</v>
      </c>
      <c r="BU37" s="43">
        <f>求节点(节奏总纲!$F$4:$F$163,AO$7:AO$166,$BD37)</f>
        <v>900624630.17600572</v>
      </c>
    </row>
    <row r="38" spans="12:73" x14ac:dyDescent="0.15">
      <c r="L38" s="1">
        <v>32</v>
      </c>
      <c r="M38" s="42">
        <f>武将属性!$E36</f>
        <v>124.3760552056177</v>
      </c>
      <c r="N38" s="42">
        <f>武将属性!$T36</f>
        <v>4333.3929340730556</v>
      </c>
      <c r="O38" s="42">
        <f>武将属性!$T36</f>
        <v>4333.3929340730556</v>
      </c>
      <c r="P38" s="47">
        <f>武将属性!$AF36</f>
        <v>7.8538789862526732E-3</v>
      </c>
      <c r="Q38" s="47">
        <f>武将属性!$AF36</f>
        <v>7.8538789862526732E-3</v>
      </c>
      <c r="R38" s="47">
        <f>武将属性!BI36</f>
        <v>6.8183729399954873E-2</v>
      </c>
      <c r="S38" s="77">
        <f t="shared" si="3"/>
        <v>6.8183729399954873E-2</v>
      </c>
      <c r="T38" s="42">
        <f>战法技能效用!AM36</f>
        <v>0.75544542547796456</v>
      </c>
      <c r="U38" s="42">
        <f t="shared" si="4"/>
        <v>208542537.5185169</v>
      </c>
      <c r="V38" s="43">
        <f t="shared" si="5"/>
        <v>2564093.0084583377</v>
      </c>
      <c r="W38" s="43">
        <f t="shared" si="5"/>
        <v>73594.012457254867</v>
      </c>
      <c r="X38" s="43">
        <f t="shared" si="5"/>
        <v>73594.012457254867</v>
      </c>
      <c r="Y38" s="43">
        <f t="shared" si="6"/>
        <v>316426597.36858803</v>
      </c>
      <c r="Z38" s="43">
        <f t="shared" si="7"/>
        <v>316426597.36858803</v>
      </c>
      <c r="AA38" s="43">
        <f t="shared" si="8"/>
        <v>298555168.7362802</v>
      </c>
      <c r="AB38" s="43">
        <f t="shared" si="9"/>
        <v>298555168.7362802</v>
      </c>
      <c r="AC38" s="43">
        <f t="shared" si="10"/>
        <v>363340003.56122816</v>
      </c>
      <c r="AD38" s="42"/>
      <c r="AE38" s="1">
        <v>32</v>
      </c>
      <c r="AF38" s="42">
        <f>武将属性!$E36</f>
        <v>124.3760552056177</v>
      </c>
      <c r="AG38" s="42">
        <f>士兵属性!$F36</f>
        <v>396.76961454568914</v>
      </c>
      <c r="AH38" s="42">
        <f>士兵属性!$F36</f>
        <v>396.76961454568914</v>
      </c>
      <c r="AI38" s="47">
        <f>士兵属性!$Q36</f>
        <v>7.8538789862526732E-3</v>
      </c>
      <c r="AJ38" s="47">
        <f>士兵属性!$Q36</f>
        <v>7.8538789862526732E-3</v>
      </c>
      <c r="AK38" s="47">
        <f>士兵属性!AX36</f>
        <v>6.8183729399954873E-2</v>
      </c>
      <c r="AL38" s="77">
        <f t="shared" si="12"/>
        <v>6.8183729399954873E-2</v>
      </c>
      <c r="AM38" s="42">
        <f>带兵数!$F35</f>
        <v>3891.5240622314541</v>
      </c>
      <c r="AN38" s="42">
        <f>战法技能效用!AS36</f>
        <v>0.30370900301734416</v>
      </c>
      <c r="AO38" s="42">
        <f t="shared" si="13"/>
        <v>116823823.20705871</v>
      </c>
      <c r="AP38" s="43">
        <f t="shared" si="14"/>
        <v>2042270.6110257483</v>
      </c>
      <c r="AQ38" s="43">
        <f t="shared" si="15"/>
        <v>572607.00147372938</v>
      </c>
      <c r="AR38" s="43">
        <f t="shared" si="15"/>
        <v>572607.00147372938</v>
      </c>
      <c r="AS38" s="43">
        <f t="shared" si="16"/>
        <v>252030147.97863749</v>
      </c>
      <c r="AT38" s="43">
        <f t="shared" si="17"/>
        <v>252030147.97863749</v>
      </c>
      <c r="AU38" s="43">
        <f t="shared" si="18"/>
        <v>237795760.47693333</v>
      </c>
      <c r="AV38" s="43">
        <f t="shared" si="19"/>
        <v>237795760.47693333</v>
      </c>
      <c r="AW38" s="43">
        <f t="shared" si="20"/>
        <v>116763.02426901546</v>
      </c>
      <c r="AX38" s="43">
        <f t="shared" si="21"/>
        <v>348533390.0971334</v>
      </c>
      <c r="AY38" s="1">
        <v>32</v>
      </c>
      <c r="AZ38" s="1">
        <f t="shared" si="1"/>
        <v>1.0156640876580978</v>
      </c>
      <c r="BA38" s="1">
        <f t="shared" si="22"/>
        <v>0.56019181792436801</v>
      </c>
      <c r="BD38" s="1">
        <v>32</v>
      </c>
      <c r="BE38" s="43">
        <f>求节点(节奏总纲!$F$4:$F$163,M$7:M$166,$BD38)</f>
        <v>181.48113092469353</v>
      </c>
      <c r="BF38" s="43">
        <f>求节点(节奏总纲!$F$4:$F$163,N$7:N$166,$BD38)</f>
        <v>9824.8705623795831</v>
      </c>
      <c r="BG38" s="43">
        <f>求节点(节奏总纲!$F$4:$F$163,O$7:O$166,$BD38)</f>
        <v>9824.8705623795831</v>
      </c>
      <c r="BH38" s="43">
        <f>求节点(节奏总纲!$F$4:$F$163,P$7:P$166,$BD38)</f>
        <v>1.7067741941813833E-2</v>
      </c>
      <c r="BI38" s="43">
        <f>求节点(节奏总纲!$F$4:$F$163,Q$7:Q$166,$BD38)</f>
        <v>1.7067741941813833E-2</v>
      </c>
      <c r="BJ38" s="43">
        <f>求节点(节奏总纲!$F$4:$F$163,T$7:T$166,$BD38)</f>
        <v>1.2067089620445022</v>
      </c>
      <c r="BK38" s="43">
        <f>求节点(节奏总纲!$F$4:$F$163,U$7:U$166,$BD38)</f>
        <v>2674036376.9065156</v>
      </c>
      <c r="BM38" s="1">
        <v>32</v>
      </c>
      <c r="BN38" s="43">
        <f>求节点(节奏总纲!$F$4:$F$163,AF$7:AF$166,$BD38)</f>
        <v>181.48113092469353</v>
      </c>
      <c r="BO38" s="43">
        <f>求节点(节奏总纲!$F$4:$F$163,AG$7:AG$166,$BD38)</f>
        <v>553.89029526872605</v>
      </c>
      <c r="BP38" s="43">
        <f>求节点(节奏总纲!$F$4:$F$163,AH$7:AH$166,$BD38)</f>
        <v>553.89029526872605</v>
      </c>
      <c r="BQ38" s="43">
        <f>求节点(节奏总纲!$F$4:$F$163,AI$7:AI$166,$BD38)</f>
        <v>1.7067741941813833E-2</v>
      </c>
      <c r="BR38" s="43">
        <f>求节点(节奏总纲!$F$4:$F$163,AJ$7:AJ$166,$BD38)</f>
        <v>1.7067741941813833E-2</v>
      </c>
      <c r="BS38" s="43">
        <f>求节点(节奏总纲!$F$4:$F$163,AM$7:AM$166,$BD38)</f>
        <v>5382.8180035497408</v>
      </c>
      <c r="BT38" s="43">
        <f>求节点(节奏总纲!$F$4:$F$163,AN$7:AN$166,$BD38)</f>
        <v>0.526169127431524</v>
      </c>
      <c r="BU38" s="43">
        <f>求节点(节奏总纲!$F$4:$F$163,AO$7:AO$166,$BD38)</f>
        <v>942708879.22256112</v>
      </c>
    </row>
    <row r="39" spans="12:73" x14ac:dyDescent="0.15">
      <c r="L39" s="1">
        <v>33</v>
      </c>
      <c r="M39" s="42">
        <f>武将属性!$E37</f>
        <v>126.69432189827455</v>
      </c>
      <c r="N39" s="42">
        <f>武将属性!$T37</f>
        <v>4526.0323994528699</v>
      </c>
      <c r="O39" s="42">
        <f>武将属性!$T37</f>
        <v>4526.0323994528699</v>
      </c>
      <c r="P39" s="47">
        <f>武将属性!$AF37</f>
        <v>8.0439474829970721E-3</v>
      </c>
      <c r="Q39" s="47">
        <f>武将属性!$AF37</f>
        <v>8.0439474829970721E-3</v>
      </c>
      <c r="R39" s="47">
        <f>武将属性!BI37</f>
        <v>7.0537616059808322E-2</v>
      </c>
      <c r="S39" s="77">
        <f t="shared" si="3"/>
        <v>7.0537616059808322E-2</v>
      </c>
      <c r="T39" s="42">
        <f>战法技能效用!AM37</f>
        <v>0.80661593640288165</v>
      </c>
      <c r="U39" s="42">
        <f t="shared" si="4"/>
        <v>246619235.69146162</v>
      </c>
      <c r="V39" s="43">
        <f t="shared" si="5"/>
        <v>2945255.5764181577</v>
      </c>
      <c r="W39" s="43">
        <f t="shared" si="5"/>
        <v>82444.650223122182</v>
      </c>
      <c r="X39" s="43">
        <f t="shared" si="5"/>
        <v>82444.650223122182</v>
      </c>
      <c r="Y39" s="43">
        <f t="shared" si="6"/>
        <v>370169533.78186351</v>
      </c>
      <c r="Z39" s="43">
        <f t="shared" si="7"/>
        <v>370169533.78186351</v>
      </c>
      <c r="AA39" s="43">
        <f t="shared" si="8"/>
        <v>348560529.28322649</v>
      </c>
      <c r="AB39" s="43">
        <f t="shared" si="9"/>
        <v>348560529.28322649</v>
      </c>
      <c r="AC39" s="43">
        <f t="shared" si="10"/>
        <v>413089634.10826141</v>
      </c>
      <c r="AD39" s="42"/>
      <c r="AE39" s="1">
        <v>33</v>
      </c>
      <c r="AF39" s="42">
        <f>武将属性!$E37</f>
        <v>126.69432189827455</v>
      </c>
      <c r="AG39" s="42">
        <f>士兵属性!$F37</f>
        <v>402.56828447645211</v>
      </c>
      <c r="AH39" s="42">
        <f>士兵属性!$F37</f>
        <v>402.56828447645211</v>
      </c>
      <c r="AI39" s="47">
        <f>士兵属性!$Q37</f>
        <v>8.0439474829970721E-3</v>
      </c>
      <c r="AJ39" s="47">
        <f>士兵属性!$Q37</f>
        <v>8.0439474829970721E-3</v>
      </c>
      <c r="AK39" s="47">
        <f>士兵属性!AX37</f>
        <v>7.0537616059808322E-2</v>
      </c>
      <c r="AL39" s="77">
        <f t="shared" si="12"/>
        <v>7.0537616059808322E-2</v>
      </c>
      <c r="AM39" s="42">
        <f>带兵数!$F36</f>
        <v>3957.3520379044335</v>
      </c>
      <c r="AN39" s="42">
        <f>战法技能效用!AS37</f>
        <v>0.3166449759786073</v>
      </c>
      <c r="AO39" s="42">
        <f t="shared" si="13"/>
        <v>129830222.66612741</v>
      </c>
      <c r="AP39" s="43">
        <f t="shared" si="14"/>
        <v>2262272.8087571221</v>
      </c>
      <c r="AQ39" s="43">
        <f t="shared" si="15"/>
        <v>636806.61127956165</v>
      </c>
      <c r="AR39" s="43">
        <f t="shared" si="15"/>
        <v>636806.61127956165</v>
      </c>
      <c r="AS39" s="43">
        <f t="shared" si="16"/>
        <v>284329983.99528903</v>
      </c>
      <c r="AT39" s="43">
        <f t="shared" si="17"/>
        <v>284329983.99528903</v>
      </c>
      <c r="AU39" s="43">
        <f t="shared" si="18"/>
        <v>267731946.22464898</v>
      </c>
      <c r="AV39" s="43">
        <f t="shared" si="19"/>
        <v>267731946.22464898</v>
      </c>
      <c r="AW39" s="43">
        <f t="shared" si="20"/>
        <v>129560.44475731166</v>
      </c>
      <c r="AX39" s="43">
        <f t="shared" si="21"/>
        <v>389411192.42191422</v>
      </c>
      <c r="AY39" s="1">
        <v>33</v>
      </c>
      <c r="AZ39" s="1">
        <f t="shared" ref="AZ39:AZ70" si="26">AO39/(1+AN39)^2/(U39/(1+T39)^2)</f>
        <v>0.99115860465610095</v>
      </c>
      <c r="BA39" s="1">
        <f t="shared" si="22"/>
        <v>0.52643996848872865</v>
      </c>
      <c r="BD39" s="1">
        <v>33</v>
      </c>
      <c r="BE39" s="43">
        <f>求节点(节奏总纲!$F$4:$F$163,M$7:M$166,$BD39)</f>
        <v>183.23100554780805</v>
      </c>
      <c r="BF39" s="43">
        <f>求节点(节奏总纲!$F$4:$F$163,N$7:N$166,$BD39)</f>
        <v>9840.7564820221924</v>
      </c>
      <c r="BG39" s="43">
        <f>求节点(节奏总纲!$F$4:$F$163,O$7:O$166,$BD39)</f>
        <v>9840.7564820221924</v>
      </c>
      <c r="BH39" s="43">
        <f>求节点(节奏总纲!$F$4:$F$163,P$7:P$166,$BD39)</f>
        <v>1.7425081457184147E-2</v>
      </c>
      <c r="BI39" s="43">
        <f>求节点(节奏总纲!$F$4:$F$163,Q$7:Q$166,$BD39)</f>
        <v>1.7425081457184147E-2</v>
      </c>
      <c r="BJ39" s="43">
        <f>求节点(节奏总纲!$F$4:$F$163,T$7:T$166,$BD39)</f>
        <v>1.2159070659755065</v>
      </c>
      <c r="BK39" s="43">
        <f>求节点(节奏总纲!$F$4:$F$163,U$7:U$166,$BD39)</f>
        <v>2733493756.9180174</v>
      </c>
      <c r="BM39" s="1">
        <v>33</v>
      </c>
      <c r="BN39" s="43">
        <f>求节点(节奏总纲!$F$4:$F$163,AF$7:AF$166,$BD39)</f>
        <v>183.23100554780805</v>
      </c>
      <c r="BO39" s="43">
        <f>求节点(节奏总纲!$F$4:$F$163,AG$7:AG$166,$BD39)</f>
        <v>557.42611587251849</v>
      </c>
      <c r="BP39" s="43">
        <f>求节点(节奏总纲!$F$4:$F$163,AH$7:AH$166,$BD39)</f>
        <v>557.42611587251849</v>
      </c>
      <c r="BQ39" s="43">
        <f>求节点(节奏总纲!$F$4:$F$163,AI$7:AI$166,$BD39)</f>
        <v>1.7425081457184147E-2</v>
      </c>
      <c r="BR39" s="43">
        <f>求节点(节奏总纲!$F$4:$F$163,AJ$7:AJ$166,$BD39)</f>
        <v>1.7425081457184147E-2</v>
      </c>
      <c r="BS39" s="43">
        <f>求节点(节奏总纲!$F$4:$F$163,AM$7:AM$166,$BD39)</f>
        <v>5410.5766314100383</v>
      </c>
      <c r="BT39" s="43">
        <f>求节点(节奏总纲!$F$4:$F$163,AN$7:AN$166,$BD39)</f>
        <v>0.53400433613265286</v>
      </c>
      <c r="BU39" s="43">
        <f>求节点(节奏总纲!$F$4:$F$163,AO$7:AO$166,$BD39)</f>
        <v>985128394.32530606</v>
      </c>
    </row>
    <row r="40" spans="12:73" x14ac:dyDescent="0.15">
      <c r="L40" s="1">
        <v>34</v>
      </c>
      <c r="M40" s="42">
        <f>武将属性!$E38</f>
        <v>129.01258859093139</v>
      </c>
      <c r="N40" s="42">
        <f>武将属性!$T38</f>
        <v>4718.6718648326842</v>
      </c>
      <c r="O40" s="42">
        <f>武将属性!$T38</f>
        <v>4718.6718648326842</v>
      </c>
      <c r="P40" s="47">
        <f>武将属性!$AF38</f>
        <v>8.2581878326134523E-3</v>
      </c>
      <c r="Q40" s="47">
        <f>武将属性!$AF38</f>
        <v>8.2581878326134523E-3</v>
      </c>
      <c r="R40" s="47">
        <f>武将属性!BI38</f>
        <v>7.2893225235598755E-2</v>
      </c>
      <c r="S40" s="77">
        <f t="shared" si="3"/>
        <v>7.2893225235598755E-2</v>
      </c>
      <c r="T40" s="42">
        <f>战法技能效用!AM38</f>
        <v>0.85783861856251953</v>
      </c>
      <c r="U40" s="42">
        <f t="shared" si="4"/>
        <v>290057531.53075689</v>
      </c>
      <c r="V40" s="43">
        <f t="shared" si="5"/>
        <v>3368633.359146812</v>
      </c>
      <c r="W40" s="43">
        <f t="shared" si="5"/>
        <v>92101.36286785538</v>
      </c>
      <c r="X40" s="43">
        <f t="shared" si="5"/>
        <v>92101.36286785538</v>
      </c>
      <c r="Y40" s="43">
        <f t="shared" si="6"/>
        <v>431036529.05761921</v>
      </c>
      <c r="Z40" s="43">
        <f t="shared" si="7"/>
        <v>431036529.05761921</v>
      </c>
      <c r="AA40" s="43">
        <f t="shared" si="8"/>
        <v>405069301.82345128</v>
      </c>
      <c r="AB40" s="43">
        <f t="shared" si="9"/>
        <v>405069301.82345128</v>
      </c>
      <c r="AC40" s="43">
        <f t="shared" si="10"/>
        <v>467851303.48249346</v>
      </c>
      <c r="AD40" s="42"/>
      <c r="AE40" s="1">
        <v>34</v>
      </c>
      <c r="AF40" s="42">
        <f>武将属性!$E38</f>
        <v>129.01258859093139</v>
      </c>
      <c r="AG40" s="42">
        <f>士兵属性!$F38</f>
        <v>408.41145773064227</v>
      </c>
      <c r="AH40" s="42">
        <f>士兵属性!$F38</f>
        <v>408.41145773064227</v>
      </c>
      <c r="AI40" s="47">
        <f>士兵属性!$Q38</f>
        <v>8.2581878326134523E-3</v>
      </c>
      <c r="AJ40" s="47">
        <f>士兵属性!$Q38</f>
        <v>8.2581878326134523E-3</v>
      </c>
      <c r="AK40" s="47">
        <f>士兵属性!AX38</f>
        <v>7.2893225235598755E-2</v>
      </c>
      <c r="AL40" s="77">
        <f t="shared" si="12"/>
        <v>7.2893225235598755E-2</v>
      </c>
      <c r="AM40" s="42">
        <f>带兵数!$F37</f>
        <v>4022.5526780322962</v>
      </c>
      <c r="AN40" s="42">
        <f>战法技能效用!AS38</f>
        <v>0.32952877770514977</v>
      </c>
      <c r="AO40" s="42">
        <f t="shared" si="13"/>
        <v>144050047.32936987</v>
      </c>
      <c r="AP40" s="43">
        <f t="shared" si="14"/>
        <v>2500933.4017142472</v>
      </c>
      <c r="AQ40" s="43">
        <f t="shared" si="15"/>
        <v>706612.46155890008</v>
      </c>
      <c r="AR40" s="43">
        <f t="shared" si="15"/>
        <v>706612.46155890008</v>
      </c>
      <c r="AS40" s="43">
        <f t="shared" si="16"/>
        <v>320009195.99994761</v>
      </c>
      <c r="AT40" s="43">
        <f t="shared" si="17"/>
        <v>320009195.99994761</v>
      </c>
      <c r="AU40" s="43">
        <f t="shared" si="18"/>
        <v>300730664.02094853</v>
      </c>
      <c r="AV40" s="43">
        <f t="shared" si="19"/>
        <v>300730664.02094853</v>
      </c>
      <c r="AW40" s="43">
        <f t="shared" si="20"/>
        <v>143485.31819206709</v>
      </c>
      <c r="AX40" s="43">
        <f t="shared" si="21"/>
        <v>434121668.24102885</v>
      </c>
      <c r="AY40" s="1">
        <v>34</v>
      </c>
      <c r="AZ40" s="1">
        <f t="shared" si="26"/>
        <v>0.96972757860042891</v>
      </c>
      <c r="BA40" s="1">
        <f t="shared" si="22"/>
        <v>0.49662577823494719</v>
      </c>
      <c r="BD40" s="1">
        <v>34</v>
      </c>
      <c r="BE40" s="43">
        <f>求节点(节奏总纲!$F$4:$F$163,M$7:M$166,$BD40)</f>
        <v>184.96634051008434</v>
      </c>
      <c r="BF40" s="43">
        <f>求节点(节奏总纲!$F$4:$F$163,N$7:N$166,$BD40)</f>
        <v>9856.510405988849</v>
      </c>
      <c r="BG40" s="43">
        <f>求节点(节奏总纲!$F$4:$F$163,O$7:O$166,$BD40)</f>
        <v>9856.510405988849</v>
      </c>
      <c r="BH40" s="43">
        <f>求节点(节奏总纲!$F$4:$F$163,P$7:P$166,$BD40)</f>
        <v>1.7782205890853508E-2</v>
      </c>
      <c r="BI40" s="43">
        <f>求节点(节奏总纲!$F$4:$F$163,Q$7:Q$166,$BD40)</f>
        <v>1.7782205890853508E-2</v>
      </c>
      <c r="BJ40" s="43">
        <f>求节点(节奏总纲!$F$4:$F$163,T$7:T$166,$BD40)</f>
        <v>1.2250191832187074</v>
      </c>
      <c r="BK40" s="43">
        <f>求节点(节奏总纲!$F$4:$F$163,U$7:U$166,$BD40)</f>
        <v>2792670298.4731588</v>
      </c>
      <c r="BM40" s="1">
        <v>34</v>
      </c>
      <c r="BN40" s="43">
        <f>求节点(节奏总纲!$F$4:$F$163,AF$7:AF$166,$BD40)</f>
        <v>184.96634051008434</v>
      </c>
      <c r="BO40" s="43">
        <f>求节点(节奏总纲!$F$4:$F$163,AG$7:AG$166,$BD40)</f>
        <v>560.93883172982135</v>
      </c>
      <c r="BP40" s="43">
        <f>求节点(节奏总纲!$F$4:$F$163,AH$7:AH$166,$BD40)</f>
        <v>560.93883172982135</v>
      </c>
      <c r="BQ40" s="43">
        <f>求节点(节奏总纲!$F$4:$F$163,AI$7:AI$166,$BD40)</f>
        <v>1.7782205890853508E-2</v>
      </c>
      <c r="BR40" s="43">
        <f>求节点(节奏总纲!$F$4:$F$163,AJ$7:AJ$166,$BD40)</f>
        <v>1.7782205890853508E-2</v>
      </c>
      <c r="BS40" s="43">
        <f>求节点(节奏总纲!$F$4:$F$163,AM$7:AM$166,$BD40)</f>
        <v>5438.1382541385447</v>
      </c>
      <c r="BT40" s="43">
        <f>求节点(节奏总纲!$F$4:$F$163,AN$7:AN$166,$BD40)</f>
        <v>0.54177241193170245</v>
      </c>
      <c r="BU40" s="43">
        <f>求节点(节奏总纲!$F$4:$F$163,AO$7:AO$166,$BD40)</f>
        <v>1027615701.1493423</v>
      </c>
    </row>
    <row r="41" spans="12:73" x14ac:dyDescent="0.15">
      <c r="L41" s="1">
        <v>35</v>
      </c>
      <c r="M41" s="42">
        <f>武将属性!$E39</f>
        <v>131.36483587409313</v>
      </c>
      <c r="N41" s="42">
        <f>武将属性!$T39</f>
        <v>4913.8539306514649</v>
      </c>
      <c r="O41" s="42">
        <f>武将属性!$T39</f>
        <v>4913.8539306514649</v>
      </c>
      <c r="P41" s="47">
        <f>武将属性!$AF39</f>
        <v>8.4891275910015107E-3</v>
      </c>
      <c r="Q41" s="47">
        <f>武将属性!$AF39</f>
        <v>8.4891275910015107E-3</v>
      </c>
      <c r="R41" s="47">
        <f>武将属性!BI39</f>
        <v>7.524703307792259E-2</v>
      </c>
      <c r="S41" s="77">
        <f t="shared" si="3"/>
        <v>7.524703307792259E-2</v>
      </c>
      <c r="T41" s="42">
        <f>战法技能效用!AM39</f>
        <v>0.88478379751497183</v>
      </c>
      <c r="U41" s="42">
        <f t="shared" si="4"/>
        <v>331242190.07090688</v>
      </c>
      <c r="V41" s="43">
        <f t="shared" si="5"/>
        <v>3754822.9988937839</v>
      </c>
      <c r="W41" s="43">
        <f t="shared" si="5"/>
        <v>100379.80655248297</v>
      </c>
      <c r="X41" s="43">
        <f t="shared" si="5"/>
        <v>100379.80655248297</v>
      </c>
      <c r="Y41" s="43">
        <f t="shared" si="6"/>
        <v>489099677.41961932</v>
      </c>
      <c r="Z41" s="43">
        <f t="shared" si="7"/>
        <v>489099677.41961932</v>
      </c>
      <c r="AA41" s="43">
        <f t="shared" si="8"/>
        <v>458733381.08546674</v>
      </c>
      <c r="AB41" s="43">
        <f t="shared" si="9"/>
        <v>458733381.08546674</v>
      </c>
      <c r="AC41" s="43">
        <f t="shared" si="10"/>
        <v>523404018.68510222</v>
      </c>
      <c r="AD41" s="42"/>
      <c r="AE41" s="1">
        <v>35</v>
      </c>
      <c r="AF41" s="42">
        <f>武将属性!$E39</f>
        <v>131.36483587409313</v>
      </c>
      <c r="AG41" s="42">
        <f>士兵属性!$F39</f>
        <v>414.29913430825968</v>
      </c>
      <c r="AH41" s="42">
        <f>士兵属性!$F39</f>
        <v>414.29913430825968</v>
      </c>
      <c r="AI41" s="47">
        <f>士兵属性!$Q39</f>
        <v>8.4891275910015107E-3</v>
      </c>
      <c r="AJ41" s="47">
        <f>士兵属性!$Q39</f>
        <v>8.4891275910015107E-3</v>
      </c>
      <c r="AK41" s="47">
        <f>士兵属性!AX39</f>
        <v>7.524703307792259E-2</v>
      </c>
      <c r="AL41" s="77">
        <f t="shared" si="12"/>
        <v>7.524703307792259E-2</v>
      </c>
      <c r="AM41" s="42">
        <f>带兵数!$F38</f>
        <v>4091.0872039771339</v>
      </c>
      <c r="AN41" s="42">
        <f>战法技能效用!AS39</f>
        <v>0.33627518496176595</v>
      </c>
      <c r="AO41" s="42">
        <f t="shared" si="13"/>
        <v>158476693.83799079</v>
      </c>
      <c r="AP41" s="43">
        <f t="shared" si="14"/>
        <v>2727628.548106919</v>
      </c>
      <c r="AQ41" s="43">
        <f t="shared" si="15"/>
        <v>773562.3471387173</v>
      </c>
      <c r="AR41" s="43">
        <f t="shared" si="15"/>
        <v>773562.3471387173</v>
      </c>
      <c r="AS41" s="43">
        <f t="shared" si="16"/>
        <v>355298303.91277444</v>
      </c>
      <c r="AT41" s="43">
        <f t="shared" si="17"/>
        <v>355298303.91277444</v>
      </c>
      <c r="AU41" s="43">
        <f t="shared" si="18"/>
        <v>333239214.36162615</v>
      </c>
      <c r="AV41" s="43">
        <f t="shared" si="19"/>
        <v>333239214.36162615</v>
      </c>
      <c r="AW41" s="43">
        <f t="shared" si="20"/>
        <v>156675.32603141613</v>
      </c>
      <c r="AX41" s="43">
        <f t="shared" si="21"/>
        <v>479670975.49926567</v>
      </c>
      <c r="AY41" s="1">
        <v>35</v>
      </c>
      <c r="AZ41" s="1">
        <f t="shared" si="26"/>
        <v>0.95181167450187609</v>
      </c>
      <c r="BA41" s="1">
        <f t="shared" si="22"/>
        <v>0.47843148786109252</v>
      </c>
      <c r="BD41" s="1">
        <v>35</v>
      </c>
      <c r="BE41" s="43">
        <f>求节点(节奏总纲!$F$4:$F$163,M$7:M$166,$BD41)</f>
        <v>186.58570883233634</v>
      </c>
      <c r="BF41" s="43">
        <f>求节点(节奏总纲!$F$4:$F$163,N$7:N$166,$BD41)</f>
        <v>9871.2115478302549</v>
      </c>
      <c r="BG41" s="43">
        <f>求节点(节奏总纲!$F$4:$F$163,O$7:O$166,$BD41)</f>
        <v>9871.2115478302549</v>
      </c>
      <c r="BH41" s="43">
        <f>求节点(节奏总纲!$F$4:$F$163,P$7:P$166,$BD41)</f>
        <v>1.8137614857947178E-2</v>
      </c>
      <c r="BI41" s="43">
        <f>求节点(节奏总纲!$F$4:$F$163,Q$7:Q$166,$BD41)</f>
        <v>1.8137614857947178E-2</v>
      </c>
      <c r="BJ41" s="43">
        <f>求节点(节奏总纲!$F$4:$F$163,T$7:T$166,$BD41)</f>
        <v>1.2334454806630628</v>
      </c>
      <c r="BK41" s="43">
        <f>求节点(节奏总纲!$F$4:$F$163,U$7:U$166,$BD41)</f>
        <v>2849606905.2364187</v>
      </c>
      <c r="BM41" s="1">
        <v>35</v>
      </c>
      <c r="BN41" s="43">
        <f>求节点(节奏总纲!$F$4:$F$163,AF$7:AF$166,$BD41)</f>
        <v>186.58570883233634</v>
      </c>
      <c r="BO41" s="43">
        <f>求节点(节奏总纲!$F$4:$F$163,AG$7:AG$166,$BD41)</f>
        <v>564.26726682233891</v>
      </c>
      <c r="BP41" s="43">
        <f>求节点(节奏总纲!$F$4:$F$163,AH$7:AH$166,$BD41)</f>
        <v>564.26726682233891</v>
      </c>
      <c r="BQ41" s="43">
        <f>求节点(节奏总纲!$F$4:$F$163,AI$7:AI$166,$BD41)</f>
        <v>1.8137614857947178E-2</v>
      </c>
      <c r="BR41" s="43">
        <f>求节点(节奏总纲!$F$4:$F$163,AJ$7:AJ$166,$BD41)</f>
        <v>1.8137614857947178E-2</v>
      </c>
      <c r="BS41" s="43">
        <f>求节点(节奏总纲!$F$4:$F$163,AM$7:AM$166,$BD41)</f>
        <v>5464.1285868998657</v>
      </c>
      <c r="BT41" s="43">
        <f>求节点(节奏总纲!$F$4:$F$163,AN$7:AN$166,$BD41)</f>
        <v>0.54900504352914259</v>
      </c>
      <c r="BU41" s="43">
        <f>求节点(节奏总纲!$F$4:$F$163,AO$7:AO$166,$BD41)</f>
        <v>1070643706.8402282</v>
      </c>
    </row>
    <row r="42" spans="12:73" x14ac:dyDescent="0.15">
      <c r="L42" s="1">
        <v>36</v>
      </c>
      <c r="M42" s="42">
        <f>武将属性!$E40</f>
        <v>133.7251658312548</v>
      </c>
      <c r="N42" s="42">
        <f>武将属性!$T40</f>
        <v>5109.6407832074628</v>
      </c>
      <c r="O42" s="42">
        <f>武将属性!$T40</f>
        <v>5109.6407832074628</v>
      </c>
      <c r="P42" s="47">
        <f>武将属性!$AF40</f>
        <v>8.729463343973955E-3</v>
      </c>
      <c r="Q42" s="47">
        <f>武将属性!$AF40</f>
        <v>8.729463343973955E-3</v>
      </c>
      <c r="R42" s="47">
        <f>武将属性!BI40</f>
        <v>7.749032890576632E-2</v>
      </c>
      <c r="S42" s="77">
        <f t="shared" si="3"/>
        <v>7.749032890576632E-2</v>
      </c>
      <c r="T42" s="42">
        <f>战法技能效用!AM40</f>
        <v>0.90697102936333351</v>
      </c>
      <c r="U42" s="42">
        <f t="shared" si="4"/>
        <v>374971497.50951701</v>
      </c>
      <c r="V42" s="43">
        <f t="shared" si="5"/>
        <v>4150976.8091650549</v>
      </c>
      <c r="W42" s="43">
        <f t="shared" si="5"/>
        <v>108635.82895916306</v>
      </c>
      <c r="X42" s="43">
        <f t="shared" si="5"/>
        <v>108635.82895916306</v>
      </c>
      <c r="Y42" s="43">
        <f t="shared" si="6"/>
        <v>550286357.58010542</v>
      </c>
      <c r="Z42" s="43">
        <f t="shared" si="7"/>
        <v>550286357.58010542</v>
      </c>
      <c r="AA42" s="43">
        <f t="shared" si="8"/>
        <v>515169414.77424276</v>
      </c>
      <c r="AB42" s="43">
        <f t="shared" si="9"/>
        <v>515169414.77424276</v>
      </c>
      <c r="AC42" s="43">
        <f t="shared" si="10"/>
        <v>582169370.81903529</v>
      </c>
      <c r="AD42" s="42"/>
      <c r="AE42" s="1">
        <v>36</v>
      </c>
      <c r="AF42" s="42">
        <f>武将属性!$E40</f>
        <v>133.7251658312548</v>
      </c>
      <c r="AG42" s="42">
        <f>士兵属性!$F40</f>
        <v>420.23131420930417</v>
      </c>
      <c r="AH42" s="42">
        <f>士兵属性!$F40</f>
        <v>420.23131420930417</v>
      </c>
      <c r="AI42" s="47">
        <f>士兵属性!$Q40</f>
        <v>8.729463343973955E-3</v>
      </c>
      <c r="AJ42" s="47">
        <f>士兵属性!$Q40</f>
        <v>8.729463343973955E-3</v>
      </c>
      <c r="AK42" s="47">
        <f>士兵属性!AX40</f>
        <v>7.749032890576632E-2</v>
      </c>
      <c r="AL42" s="77">
        <f t="shared" si="12"/>
        <v>7.749032890576632E-2</v>
      </c>
      <c r="AM42" s="42">
        <f>带兵数!$F39</f>
        <v>4154.2715250695746</v>
      </c>
      <c r="AN42" s="42">
        <f>战法技能效用!AS40</f>
        <v>0.34054500634313406</v>
      </c>
      <c r="AO42" s="42">
        <f t="shared" si="13"/>
        <v>173040871.3721123</v>
      </c>
      <c r="AP42" s="43">
        <f t="shared" si="14"/>
        <v>2952654.8011718481</v>
      </c>
      <c r="AQ42" s="43">
        <f t="shared" si="15"/>
        <v>840392.95523319219</v>
      </c>
      <c r="AR42" s="43">
        <f t="shared" si="15"/>
        <v>840392.95523319219</v>
      </c>
      <c r="AS42" s="43">
        <f t="shared" si="16"/>
        <v>391427302.63893867</v>
      </c>
      <c r="AT42" s="43">
        <f t="shared" si="17"/>
        <v>391427302.63893867</v>
      </c>
      <c r="AU42" s="43">
        <f t="shared" si="18"/>
        <v>366448071.35311908</v>
      </c>
      <c r="AV42" s="43">
        <f t="shared" si="19"/>
        <v>366448071.35311908</v>
      </c>
      <c r="AW42" s="43">
        <f t="shared" si="20"/>
        <v>170022.31746225141</v>
      </c>
      <c r="AX42" s="43">
        <f t="shared" si="21"/>
        <v>526889338.82685089</v>
      </c>
      <c r="AY42" s="1">
        <v>36</v>
      </c>
      <c r="AZ42" s="1">
        <f t="shared" si="26"/>
        <v>0.93384721598172438</v>
      </c>
      <c r="BA42" s="1">
        <f t="shared" si="22"/>
        <v>0.46147739900609491</v>
      </c>
      <c r="BD42" s="1">
        <v>36</v>
      </c>
      <c r="BE42" s="43">
        <f>求节点(节奏总纲!$F$4:$F$163,M$7:M$166,$BD42)</f>
        <v>188.20507715458837</v>
      </c>
      <c r="BF42" s="43">
        <f>求节点(节奏总纲!$F$4:$F$163,N$7:N$166,$BD42)</f>
        <v>9885.9126896716589</v>
      </c>
      <c r="BG42" s="43">
        <f>求节点(节奏总纲!$F$4:$F$163,O$7:O$166,$BD42)</f>
        <v>9885.9126896716589</v>
      </c>
      <c r="BH42" s="43">
        <f>求节点(节奏总纲!$F$4:$F$163,P$7:P$166,$BD42)</f>
        <v>1.8493023825040845E-2</v>
      </c>
      <c r="BI42" s="43">
        <f>求节点(节奏总纲!$F$4:$F$163,Q$7:Q$166,$BD42)</f>
        <v>1.8493023825040845E-2</v>
      </c>
      <c r="BJ42" s="43">
        <f>求节点(节奏总纲!$F$4:$F$163,T$7:T$166,$BD42)</f>
        <v>1.241871778107418</v>
      </c>
      <c r="BK42" s="43">
        <f>求节点(节奏总纲!$F$4:$F$163,U$7:U$166,$BD42)</f>
        <v>2906543511.9996791</v>
      </c>
      <c r="BM42" s="1">
        <v>36</v>
      </c>
      <c r="BN42" s="43">
        <f>求节点(节奏总纲!$F$4:$F$163,AF$7:AF$166,$BD42)</f>
        <v>188.20507715458837</v>
      </c>
      <c r="BO42" s="43">
        <f>求节点(节奏总纲!$F$4:$F$163,AG$7:AG$166,$BD42)</f>
        <v>567.59570191485648</v>
      </c>
      <c r="BP42" s="43">
        <f>求节点(节奏总纲!$F$4:$F$163,AH$7:AH$166,$BD42)</f>
        <v>567.59570191485648</v>
      </c>
      <c r="BQ42" s="43">
        <f>求节点(节奏总纲!$F$4:$F$163,AI$7:AI$166,$BD42)</f>
        <v>1.8493023825040845E-2</v>
      </c>
      <c r="BR42" s="43">
        <f>求节点(节奏总纲!$F$4:$F$163,AJ$7:AJ$166,$BD42)</f>
        <v>1.8493023825040845E-2</v>
      </c>
      <c r="BS42" s="43">
        <f>求节点(节奏总纲!$F$4:$F$163,AM$7:AM$166,$BD42)</f>
        <v>5490.1189196611858</v>
      </c>
      <c r="BT42" s="43">
        <f>求节点(节奏总纲!$F$4:$F$163,AN$7:AN$166,$BD42)</f>
        <v>0.55623767512658284</v>
      </c>
      <c r="BU42" s="43">
        <f>求节点(节奏总纲!$F$4:$F$163,AO$7:AO$166,$BD42)</f>
        <v>1113671712.5311141</v>
      </c>
    </row>
    <row r="43" spans="12:73" x14ac:dyDescent="0.15">
      <c r="L43" s="1">
        <v>37</v>
      </c>
      <c r="M43" s="42">
        <f>武将属性!$E41</f>
        <v>136.04774068637565</v>
      </c>
      <c r="N43" s="42">
        <f>武将属性!$T41</f>
        <v>5305.4276357634617</v>
      </c>
      <c r="O43" s="42">
        <f>武将属性!$T41</f>
        <v>5305.4276357634617</v>
      </c>
      <c r="P43" s="47">
        <f>武将属性!$AF41</f>
        <v>8.9865180315397263E-3</v>
      </c>
      <c r="Q43" s="47">
        <f>武将属性!$AF41</f>
        <v>8.9865180315397263E-3</v>
      </c>
      <c r="R43" s="47">
        <f>武将属性!BI41</f>
        <v>7.9734816145432666E-2</v>
      </c>
      <c r="S43" s="77">
        <f t="shared" si="3"/>
        <v>7.9734816145432666E-2</v>
      </c>
      <c r="T43" s="42">
        <f>战法技能效用!AM41</f>
        <v>0.92887101742554146</v>
      </c>
      <c r="U43" s="42">
        <f t="shared" si="4"/>
        <v>422749834.07720405</v>
      </c>
      <c r="V43" s="43">
        <f t="shared" si="5"/>
        <v>4576747.3246510774</v>
      </c>
      <c r="W43" s="43">
        <f t="shared" si="5"/>
        <v>117362.10084441041</v>
      </c>
      <c r="X43" s="43">
        <f t="shared" si="5"/>
        <v>117362.10084441041</v>
      </c>
      <c r="Y43" s="43">
        <f t="shared" si="6"/>
        <v>617110458.94443727</v>
      </c>
      <c r="Z43" s="43">
        <f t="shared" si="7"/>
        <v>617110458.94443727</v>
      </c>
      <c r="AA43" s="43">
        <f t="shared" si="8"/>
        <v>576675053.81925726</v>
      </c>
      <c r="AB43" s="43">
        <f t="shared" si="9"/>
        <v>576675053.81925726</v>
      </c>
      <c r="AC43" s="43">
        <f t="shared" si="10"/>
        <v>645617179.77623057</v>
      </c>
      <c r="AD43" s="42"/>
      <c r="AE43" s="1">
        <v>37</v>
      </c>
      <c r="AF43" s="42">
        <f>武将属性!$E41</f>
        <v>136.04774068637565</v>
      </c>
      <c r="AG43" s="42">
        <f>士兵属性!$F41</f>
        <v>426.20799743377586</v>
      </c>
      <c r="AH43" s="42">
        <f>士兵属性!$F41</f>
        <v>426.20799743377586</v>
      </c>
      <c r="AI43" s="47">
        <f>士兵属性!$Q41</f>
        <v>8.9865180315397263E-3</v>
      </c>
      <c r="AJ43" s="47">
        <f>士兵属性!$Q41</f>
        <v>8.9865180315397263E-3</v>
      </c>
      <c r="AK43" s="47">
        <f>士兵属性!AX41</f>
        <v>7.9734816145432666E-2</v>
      </c>
      <c r="AL43" s="77">
        <f t="shared" si="12"/>
        <v>7.9734816145432666E-2</v>
      </c>
      <c r="AM43" s="42">
        <f>带兵数!$F40</f>
        <v>4220.4599594946012</v>
      </c>
      <c r="AN43" s="42">
        <f>战法技能效用!AS41</f>
        <v>0.34510207151065586</v>
      </c>
      <c r="AO43" s="42">
        <f t="shared" si="13"/>
        <v>189059936.69130516</v>
      </c>
      <c r="AP43" s="43">
        <f t="shared" si="14"/>
        <v>3196506.3876458518</v>
      </c>
      <c r="AQ43" s="43">
        <f t="shared" si="15"/>
        <v>912620.68794411095</v>
      </c>
      <c r="AR43" s="43">
        <f t="shared" si="15"/>
        <v>912620.68794411095</v>
      </c>
      <c r="AS43" s="43">
        <f t="shared" si="16"/>
        <v>431004244.71201152</v>
      </c>
      <c r="AT43" s="43">
        <f t="shared" si="17"/>
        <v>431004244.71201152</v>
      </c>
      <c r="AU43" s="43">
        <f t="shared" si="18"/>
        <v>402763220.77050734</v>
      </c>
      <c r="AV43" s="43">
        <f t="shared" si="19"/>
        <v>402763220.77050734</v>
      </c>
      <c r="AW43" s="43">
        <f t="shared" si="20"/>
        <v>184324.09716398449</v>
      </c>
      <c r="AX43" s="43">
        <f t="shared" si="21"/>
        <v>578344564.42172384</v>
      </c>
      <c r="AY43" s="1">
        <v>37</v>
      </c>
      <c r="AZ43" s="1">
        <f t="shared" si="26"/>
        <v>0.9196275100395811</v>
      </c>
      <c r="BA43" s="1">
        <f t="shared" si="22"/>
        <v>0.44721469164853267</v>
      </c>
      <c r="BD43" s="1">
        <v>37</v>
      </c>
      <c r="BE43" s="43">
        <f>求节点(节奏总纲!$F$4:$F$163,M$7:M$166,$BD43)</f>
        <v>189.75193530516123</v>
      </c>
      <c r="BF43" s="43">
        <f>求节点(节奏总纲!$F$4:$F$163,N$7:N$166,$BD43)</f>
        <v>9899.9555610602256</v>
      </c>
      <c r="BG43" s="43">
        <f>求节点(节奏总纲!$F$4:$F$163,O$7:O$166,$BD43)</f>
        <v>9899.9555610602256</v>
      </c>
      <c r="BH43" s="43">
        <f>求节点(节奏总纲!$F$4:$F$163,P$7:P$166,$BD43)</f>
        <v>1.883333333333333E-2</v>
      </c>
      <c r="BI43" s="43">
        <f>求节点(节奏总纲!$F$4:$F$163,Q$7:Q$166,$BD43)</f>
        <v>1.883333333333333E-2</v>
      </c>
      <c r="BJ43" s="43">
        <f>求节点(节奏总纲!$F$4:$F$163,T$7:T$166,$BD43)</f>
        <v>1.2499328871606077</v>
      </c>
      <c r="BK43" s="43">
        <f>求节点(节奏总纲!$F$4:$F$163,U$7:U$166,$BD43)</f>
        <v>2962273862.3730469</v>
      </c>
      <c r="BM43" s="1">
        <v>37</v>
      </c>
      <c r="BN43" s="43">
        <f>求节点(节奏总纲!$F$4:$F$163,AF$7:AF$166,$BD43)</f>
        <v>189.75193530516123</v>
      </c>
      <c r="BO43" s="43">
        <f>求节点(节奏总纲!$F$4:$F$163,AG$7:AG$166,$BD43)</f>
        <v>570.81878119149906</v>
      </c>
      <c r="BP43" s="43">
        <f>求节点(节奏总纲!$F$4:$F$163,AH$7:AH$166,$BD43)</f>
        <v>570.81878119149906</v>
      </c>
      <c r="BQ43" s="43">
        <f>求节点(节奏总纲!$F$4:$F$163,AI$7:AI$166,$BD43)</f>
        <v>1.883333333333333E-2</v>
      </c>
      <c r="BR43" s="43">
        <f>求节点(节奏总纲!$F$4:$F$163,AJ$7:AJ$166,$BD43)</f>
        <v>1.883333333333333E-2</v>
      </c>
      <c r="BS43" s="43">
        <f>求节点(节奏总纲!$F$4:$F$163,AM$7:AM$166,$BD43)</f>
        <v>5515.4220094321963</v>
      </c>
      <c r="BT43" s="43">
        <f>求节点(节奏总纲!$F$4:$F$163,AN$7:AN$166,$BD43)</f>
        <v>0.56314847394574863</v>
      </c>
      <c r="BU43" s="43">
        <f>求节点(节奏总纲!$F$4:$F$163,AO$7:AO$166,$BD43)</f>
        <v>1157547099.7343652</v>
      </c>
    </row>
    <row r="44" spans="12:73" x14ac:dyDescent="0.15">
      <c r="L44" s="1">
        <v>38</v>
      </c>
      <c r="M44" s="42">
        <f>武将属性!$E42</f>
        <v>138.357050235374</v>
      </c>
      <c r="N44" s="42">
        <f>武将属性!$T42</f>
        <v>5501.2144883194605</v>
      </c>
      <c r="O44" s="42">
        <f>武将属性!$T42</f>
        <v>5501.2144883194605</v>
      </c>
      <c r="P44" s="47">
        <f>武将属性!$AF42</f>
        <v>9.4127236909210266E-3</v>
      </c>
      <c r="Q44" s="47">
        <f>武将属性!$AF42</f>
        <v>9.4127236909210266E-3</v>
      </c>
      <c r="R44" s="47">
        <f>武将属性!BI42</f>
        <v>8.1980045292214407E-2</v>
      </c>
      <c r="S44" s="77">
        <f t="shared" si="3"/>
        <v>8.1980045292214407E-2</v>
      </c>
      <c r="T44" s="42">
        <f>战法技能效用!AM42</f>
        <v>0.95053529521884728</v>
      </c>
      <c r="U44" s="42">
        <f t="shared" si="4"/>
        <v>475053079.6243912</v>
      </c>
      <c r="V44" s="43">
        <f t="shared" si="5"/>
        <v>5032465.7387401117</v>
      </c>
      <c r="W44" s="43">
        <f t="shared" si="5"/>
        <v>126567.89087228745</v>
      </c>
      <c r="X44" s="43">
        <f t="shared" si="5"/>
        <v>126567.89087228745</v>
      </c>
      <c r="Y44" s="43">
        <f t="shared" si="6"/>
        <v>689784365.38497806</v>
      </c>
      <c r="Z44" s="43">
        <f t="shared" si="7"/>
        <v>689784365.38497806</v>
      </c>
      <c r="AA44" s="43">
        <f t="shared" si="8"/>
        <v>643521216.54389477</v>
      </c>
      <c r="AB44" s="43">
        <f t="shared" si="9"/>
        <v>643521216.54389477</v>
      </c>
      <c r="AC44" s="43">
        <f t="shared" si="10"/>
        <v>713934391.9890902</v>
      </c>
      <c r="AD44" s="42"/>
      <c r="AE44" s="1">
        <v>38</v>
      </c>
      <c r="AF44" s="42">
        <f>武将属性!$E42</f>
        <v>138.357050235374</v>
      </c>
      <c r="AG44" s="42">
        <f>士兵属性!$F42</f>
        <v>432.15792278866502</v>
      </c>
      <c r="AH44" s="42">
        <f>士兵属性!$F42</f>
        <v>432.15792278866502</v>
      </c>
      <c r="AI44" s="47">
        <f>士兵属性!$Q42</f>
        <v>9.4127236909210266E-3</v>
      </c>
      <c r="AJ44" s="47">
        <f>士兵属性!$Q42</f>
        <v>9.4127236909210266E-3</v>
      </c>
      <c r="AK44" s="47">
        <f>士兵属性!AX42</f>
        <v>8.1980045292214407E-2</v>
      </c>
      <c r="AL44" s="77">
        <f t="shared" si="12"/>
        <v>8.1980045292214407E-2</v>
      </c>
      <c r="AM44" s="42">
        <f>带兵数!$F41</f>
        <v>4282.8232260907926</v>
      </c>
      <c r="AN44" s="42">
        <f>战法技能效用!AS42</f>
        <v>0.34989484694707956</v>
      </c>
      <c r="AO44" s="42">
        <f t="shared" si="13"/>
        <v>206040444.47661144</v>
      </c>
      <c r="AP44" s="43">
        <f t="shared" si="14"/>
        <v>3452633.6740556834</v>
      </c>
      <c r="AQ44" s="43">
        <f t="shared" si="15"/>
        <v>988676.72520683217</v>
      </c>
      <c r="AR44" s="43">
        <f t="shared" si="15"/>
        <v>988676.72520683217</v>
      </c>
      <c r="AS44" s="43">
        <f t="shared" si="16"/>
        <v>473241717.16299397</v>
      </c>
      <c r="AT44" s="43">
        <f t="shared" si="17"/>
        <v>473241717.16299397</v>
      </c>
      <c r="AU44" s="43">
        <f t="shared" si="18"/>
        <v>441501867.58449227</v>
      </c>
      <c r="AV44" s="43">
        <f t="shared" si="19"/>
        <v>441501867.58449227</v>
      </c>
      <c r="AW44" s="43">
        <f t="shared" si="20"/>
        <v>199524.68608650751</v>
      </c>
      <c r="AX44" s="43">
        <f t="shared" si="21"/>
        <v>633033722.35427856</v>
      </c>
      <c r="AY44" s="1">
        <v>38</v>
      </c>
      <c r="AZ44" s="1">
        <f t="shared" si="26"/>
        <v>0.9055617873003452</v>
      </c>
      <c r="BA44" s="1">
        <f t="shared" si="22"/>
        <v>0.43372088996775016</v>
      </c>
      <c r="BD44" s="1">
        <v>38</v>
      </c>
      <c r="BE44" s="43">
        <f>求节点(节奏总纲!$F$4:$F$163,M$7:M$166,$BD44)</f>
        <v>191.26529267596362</v>
      </c>
      <c r="BF44" s="43">
        <f>求节点(节奏总纲!$F$4:$F$163,N$7:N$166,$BD44)</f>
        <v>9913.6943016908717</v>
      </c>
      <c r="BG44" s="43">
        <f>求节点(节奏总纲!$F$4:$F$163,O$7:O$166,$BD44)</f>
        <v>9913.6943016908717</v>
      </c>
      <c r="BH44" s="43">
        <f>求节点(节奏总纲!$F$4:$F$163,P$7:P$166,$BD44)</f>
        <v>1.9166666666666665E-2</v>
      </c>
      <c r="BI44" s="43">
        <f>求节点(节奏总纲!$F$4:$F$163,Q$7:Q$166,$BD44)</f>
        <v>1.9166666666666665E-2</v>
      </c>
      <c r="BJ44" s="43">
        <f>求节点(节奏总纲!$F$4:$F$163,T$7:T$166,$BD44)</f>
        <v>1.257825273735504</v>
      </c>
      <c r="BK44" s="43">
        <f>求节点(节奏总纲!$F$4:$F$163,U$7:U$166,$BD44)</f>
        <v>3017446904.3201799</v>
      </c>
      <c r="BM44" s="1">
        <v>38</v>
      </c>
      <c r="BN44" s="43">
        <f>求节点(节奏总纲!$F$4:$F$163,AF$7:AF$166,$BD44)</f>
        <v>191.26529267596362</v>
      </c>
      <c r="BO44" s="43">
        <f>求节点(节奏总纲!$F$4:$F$163,AG$7:AG$166,$BD44)</f>
        <v>573.99318451132854</v>
      </c>
      <c r="BP44" s="43">
        <f>求节点(节奏总纲!$F$4:$F$163,AH$7:AH$166,$BD44)</f>
        <v>573.99318451132854</v>
      </c>
      <c r="BQ44" s="43">
        <f>求节点(节奏总纲!$F$4:$F$163,AI$7:AI$166,$BD44)</f>
        <v>1.9166666666666665E-2</v>
      </c>
      <c r="BR44" s="43">
        <f>求节点(节奏总纲!$F$4:$F$163,AJ$7:AJ$166,$BD44)</f>
        <v>1.9166666666666665E-2</v>
      </c>
      <c r="BS44" s="43">
        <f>求节点(节奏总纲!$F$4:$F$163,AM$7:AM$166,$BD44)</f>
        <v>5540.4075827012584</v>
      </c>
      <c r="BT44" s="43">
        <f>求节点(节奏总纲!$F$4:$F$163,AN$7:AN$166,$BD44)</f>
        <v>0.56991058122580729</v>
      </c>
      <c r="BU44" s="43">
        <f>求节点(节奏总纲!$F$4:$F$163,AO$7:AO$166,$BD44)</f>
        <v>1201813989.8229349</v>
      </c>
    </row>
    <row r="45" spans="12:73" x14ac:dyDescent="0.15">
      <c r="L45" s="1">
        <v>39</v>
      </c>
      <c r="M45" s="42">
        <f>武将属性!$E43</f>
        <v>140.66635978437242</v>
      </c>
      <c r="N45" s="42">
        <f>武将属性!$T43</f>
        <v>5697.0013408754594</v>
      </c>
      <c r="O45" s="42">
        <f>武将属性!$T43</f>
        <v>5697.0013408754594</v>
      </c>
      <c r="P45" s="47">
        <f>武将属性!$AF43</f>
        <v>9.8773362582839259E-3</v>
      </c>
      <c r="Q45" s="47">
        <f>武将属性!$AF43</f>
        <v>9.8773362582839259E-3</v>
      </c>
      <c r="R45" s="47">
        <f>武将属性!BI43</f>
        <v>8.4226589183569331E-2</v>
      </c>
      <c r="S45" s="77">
        <f t="shared" si="3"/>
        <v>8.4226589183569331E-2</v>
      </c>
      <c r="T45" s="42">
        <f>战法技能效用!AM43</f>
        <v>0.97200376457085458</v>
      </c>
      <c r="U45" s="42">
        <f t="shared" si="4"/>
        <v>532127543.35664076</v>
      </c>
      <c r="V45" s="43">
        <f t="shared" si="5"/>
        <v>5520544.1459794026</v>
      </c>
      <c r="W45" s="43">
        <f t="shared" si="5"/>
        <v>136309.40253991869</v>
      </c>
      <c r="X45" s="43">
        <f t="shared" si="5"/>
        <v>136309.40253991869</v>
      </c>
      <c r="Y45" s="43">
        <f t="shared" si="6"/>
        <v>768959576.73540616</v>
      </c>
      <c r="Z45" s="43">
        <f t="shared" si="7"/>
        <v>768959576.73540616</v>
      </c>
      <c r="AA45" s="43">
        <f t="shared" si="8"/>
        <v>716229298.18443298</v>
      </c>
      <c r="AB45" s="43">
        <f t="shared" si="9"/>
        <v>716229298.18443298</v>
      </c>
      <c r="AC45" s="43">
        <f t="shared" si="10"/>
        <v>787579479.30473924</v>
      </c>
      <c r="AD45" s="42"/>
      <c r="AE45" s="1">
        <v>39</v>
      </c>
      <c r="AF45" s="42">
        <f>武将属性!$E43</f>
        <v>140.66635978437242</v>
      </c>
      <c r="AG45" s="42">
        <f>士兵属性!$F43</f>
        <v>438.13341016001448</v>
      </c>
      <c r="AH45" s="42">
        <f>士兵属性!$F43</f>
        <v>438.13341016001448</v>
      </c>
      <c r="AI45" s="47">
        <f>士兵属性!$Q43</f>
        <v>9.8773362582839259E-3</v>
      </c>
      <c r="AJ45" s="47">
        <f>士兵属性!$Q43</f>
        <v>9.8773362582839259E-3</v>
      </c>
      <c r="AK45" s="47">
        <f>士兵属性!AX43</f>
        <v>8.4226589183569331E-2</v>
      </c>
      <c r="AL45" s="77">
        <f t="shared" si="12"/>
        <v>8.4226589183569331E-2</v>
      </c>
      <c r="AM45" s="42">
        <f>带兵数!$F42</f>
        <v>4346.6006813599324</v>
      </c>
      <c r="AN45" s="42">
        <f>战法技能效用!AS43</f>
        <v>0.35488343082480217</v>
      </c>
      <c r="AO45" s="42">
        <f t="shared" si="13"/>
        <v>224550330.1281524</v>
      </c>
      <c r="AP45" s="43">
        <f t="shared" si="14"/>
        <v>3727493.4647409241</v>
      </c>
      <c r="AQ45" s="43">
        <f t="shared" si="15"/>
        <v>1070399.1636795783</v>
      </c>
      <c r="AR45" s="43">
        <f t="shared" si="15"/>
        <v>1070399.1636795783</v>
      </c>
      <c r="AS45" s="43">
        <f t="shared" si="16"/>
        <v>519204578.59551525</v>
      </c>
      <c r="AT45" s="43">
        <f t="shared" si="17"/>
        <v>519204578.59551525</v>
      </c>
      <c r="AU45" s="43">
        <f t="shared" si="18"/>
        <v>483600883.83367389</v>
      </c>
      <c r="AV45" s="43">
        <f t="shared" si="19"/>
        <v>483600883.83367389</v>
      </c>
      <c r="AW45" s="43">
        <f t="shared" si="20"/>
        <v>215790.53158783884</v>
      </c>
      <c r="AX45" s="43">
        <f t="shared" si="21"/>
        <v>692277468.51973128</v>
      </c>
      <c r="AY45" s="1">
        <v>39</v>
      </c>
      <c r="AZ45" s="1">
        <f t="shared" si="26"/>
        <v>0.89394247894046519</v>
      </c>
      <c r="BA45" s="1">
        <f t="shared" si="22"/>
        <v>0.42198591847303613</v>
      </c>
      <c r="BD45" s="1">
        <v>39</v>
      </c>
      <c r="BE45" s="43">
        <f>求节点(节奏总纲!$F$4:$F$163,M$7:M$166,$BD45)</f>
        <v>192.76950574473821</v>
      </c>
      <c r="BF45" s="43">
        <f>求节点(节奏总纲!$F$4:$F$163,N$7:N$166,$BD45)</f>
        <v>9927.3413189512485</v>
      </c>
      <c r="BG45" s="43">
        <f>求节点(节奏总纲!$F$4:$F$163,O$7:O$166,$BD45)</f>
        <v>9927.3413189512485</v>
      </c>
      <c r="BH45" s="43">
        <f>求节点(节奏总纲!$F$4:$F$163,P$7:P$166,$BD45)</f>
        <v>1.9499621395633267E-2</v>
      </c>
      <c r="BI45" s="43">
        <f>求节点(节奏总纲!$F$4:$F$163,Q$7:Q$166,$BD45)</f>
        <v>1.9499621395633267E-2</v>
      </c>
      <c r="BJ45" s="43">
        <f>求节点(节奏总纲!$F$4:$F$163,T$7:T$166,$BD45)</f>
        <v>1.2656662582147908</v>
      </c>
      <c r="BK45" s="43">
        <f>求节点(节奏总纲!$F$4:$F$163,U$7:U$166,$BD45)</f>
        <v>3072439497.3482394</v>
      </c>
      <c r="BM45" s="1">
        <v>39</v>
      </c>
      <c r="BN45" s="43">
        <f>求节点(节奏总纲!$F$4:$F$163,AF$7:AF$166,$BD45)</f>
        <v>192.76950574473821</v>
      </c>
      <c r="BO45" s="43">
        <f>求节点(节奏总纲!$F$4:$F$163,AG$7:AG$166,$BD45)</f>
        <v>577.14830128337235</v>
      </c>
      <c r="BP45" s="43">
        <f>求节点(节奏总纲!$F$4:$F$163,AH$7:AH$166,$BD45)</f>
        <v>577.14830128337235</v>
      </c>
      <c r="BQ45" s="43">
        <f>求节点(节奏总纲!$F$4:$F$163,AI$7:AI$166,$BD45)</f>
        <v>1.9499621395633267E-2</v>
      </c>
      <c r="BR45" s="43">
        <f>求节点(节奏总纲!$F$4:$F$163,AJ$7:AJ$166,$BD45)</f>
        <v>1.9499621395633267E-2</v>
      </c>
      <c r="BS45" s="43">
        <f>求节点(节奏总纲!$F$4:$F$163,AM$7:AM$166,$BD45)</f>
        <v>5565.2534425243166</v>
      </c>
      <c r="BT45" s="43">
        <f>求节点(节奏总纲!$F$4:$F$163,AN$7:AN$166,$BD45)</f>
        <v>0.57662775811266587</v>
      </c>
      <c r="BU45" s="43">
        <f>求节点(节奏总纲!$F$4:$F$163,AO$7:AO$166,$BD45)</f>
        <v>1246123782.0323741</v>
      </c>
    </row>
    <row r="46" spans="12:73" x14ac:dyDescent="0.15">
      <c r="L46" s="1">
        <v>40</v>
      </c>
      <c r="M46" s="42">
        <f>武将属性!$E44</f>
        <v>143.0570562169022</v>
      </c>
      <c r="N46" s="42">
        <f>武将属性!$T44</f>
        <v>5895.4026501077678</v>
      </c>
      <c r="O46" s="42">
        <f>武将属性!$T44</f>
        <v>5895.4026501077678</v>
      </c>
      <c r="P46" s="47">
        <f>武将属性!$AF44</f>
        <v>1.0388E-2</v>
      </c>
      <c r="Q46" s="47">
        <f>武将属性!$AF44</f>
        <v>1.0388E-2</v>
      </c>
      <c r="R46" s="47">
        <f>武将属性!BI44</f>
        <v>8.6475152560013535E-2</v>
      </c>
      <c r="S46" s="77">
        <f t="shared" si="3"/>
        <v>8.6475152560013535E-2</v>
      </c>
      <c r="T46" s="42">
        <f>战法技能效用!AM44</f>
        <v>0.98998605515896154</v>
      </c>
      <c r="U46" s="42">
        <f t="shared" si="4"/>
        <v>593187867.63305473</v>
      </c>
      <c r="V46" s="43">
        <f t="shared" si="5"/>
        <v>6029232.681293305</v>
      </c>
      <c r="W46" s="43">
        <f t="shared" si="5"/>
        <v>146304.55794512923</v>
      </c>
      <c r="X46" s="43">
        <f t="shared" si="5"/>
        <v>146304.55794512923</v>
      </c>
      <c r="Y46" s="43">
        <f t="shared" si="6"/>
        <v>853656494.96288586</v>
      </c>
      <c r="Z46" s="43">
        <f t="shared" si="7"/>
        <v>853656494.96288586</v>
      </c>
      <c r="AA46" s="43">
        <f t="shared" si="8"/>
        <v>793873911.06021369</v>
      </c>
      <c r="AB46" s="43">
        <f t="shared" si="9"/>
        <v>793873911.06021369</v>
      </c>
      <c r="AC46" s="43">
        <f t="shared" si="10"/>
        <v>866864646.00744271</v>
      </c>
      <c r="AD46" s="42"/>
      <c r="AE46" s="1">
        <v>40</v>
      </c>
      <c r="AF46" s="42">
        <f>武将属性!$E44</f>
        <v>143.0570562169022</v>
      </c>
      <c r="AG46" s="42">
        <f>士兵属性!$F44</f>
        <v>444.15196647138112</v>
      </c>
      <c r="AH46" s="42">
        <f>士兵属性!$F44</f>
        <v>444.15196647138112</v>
      </c>
      <c r="AI46" s="47">
        <f>士兵属性!$Q44</f>
        <v>1.0388E-2</v>
      </c>
      <c r="AJ46" s="47">
        <f>士兵属性!$Q44</f>
        <v>1.0388E-2</v>
      </c>
      <c r="AK46" s="47">
        <f>士兵属性!AX44</f>
        <v>8.6475152560013535E-2</v>
      </c>
      <c r="AL46" s="77">
        <f t="shared" si="12"/>
        <v>8.6475152560013535E-2</v>
      </c>
      <c r="AM46" s="42">
        <f>带兵数!$F43</f>
        <v>4411.073205722515</v>
      </c>
      <c r="AN46" s="42">
        <f>战法技能效用!AS44</f>
        <v>0.35944131323741912</v>
      </c>
      <c r="AO46" s="42">
        <f t="shared" si="13"/>
        <v>244583904.18385637</v>
      </c>
      <c r="AP46" s="43">
        <f t="shared" si="14"/>
        <v>4016442.0761803049</v>
      </c>
      <c r="AQ46" s="43">
        <f t="shared" si="15"/>
        <v>1157082.1565111233</v>
      </c>
      <c r="AR46" s="43">
        <f t="shared" si="15"/>
        <v>1157082.1565111233</v>
      </c>
      <c r="AS46" s="43">
        <f t="shared" si="16"/>
        <v>568673004.71111822</v>
      </c>
      <c r="AT46" s="43">
        <f t="shared" si="17"/>
        <v>568673004.71111822</v>
      </c>
      <c r="AU46" s="43">
        <f t="shared" si="18"/>
        <v>528848154.99940223</v>
      </c>
      <c r="AV46" s="43">
        <f t="shared" si="19"/>
        <v>528848154.99940223</v>
      </c>
      <c r="AW46" s="43">
        <f t="shared" si="20"/>
        <v>233013.73213060695</v>
      </c>
      <c r="AX46" s="43">
        <f t="shared" si="21"/>
        <v>756075764.62347603</v>
      </c>
      <c r="AY46" s="1">
        <v>40</v>
      </c>
      <c r="AZ46" s="1">
        <f t="shared" si="26"/>
        <v>0.88351667711290682</v>
      </c>
      <c r="BA46" s="1">
        <f t="shared" si="22"/>
        <v>0.41232115073391162</v>
      </c>
      <c r="BD46" s="1">
        <v>40</v>
      </c>
      <c r="BE46" s="43">
        <f>求节点(节奏总纲!$F$4:$F$163,M$7:M$166,$BD46)</f>
        <v>194.17717811154043</v>
      </c>
      <c r="BF46" s="43">
        <f>求节点(节奏总纲!$F$4:$F$163,N$7:N$166,$BD46)</f>
        <v>9940.019969405068</v>
      </c>
      <c r="BG46" s="43">
        <f>求节点(节奏总纲!$F$4:$F$163,O$7:O$166,$BD46)</f>
        <v>9940.019969405068</v>
      </c>
      <c r="BH46" s="43">
        <f>求节点(节奏总纲!$F$4:$F$163,P$7:P$166,$BD46)</f>
        <v>1.9828579020039781E-2</v>
      </c>
      <c r="BI46" s="43">
        <f>求节点(节奏总纲!$F$4:$F$163,Q$7:Q$166,$BD46)</f>
        <v>1.9828579020039781E-2</v>
      </c>
      <c r="BJ46" s="43">
        <f>求节点(节奏总纲!$F$4:$F$163,T$7:T$166,$BD46)</f>
        <v>1.2729645665687794</v>
      </c>
      <c r="BK46" s="43">
        <f>求节点(节奏总纲!$F$4:$F$163,U$7:U$166,$BD46)</f>
        <v>3125527006.1758294</v>
      </c>
      <c r="BM46" s="1">
        <v>40</v>
      </c>
      <c r="BN46" s="43">
        <f>求节点(节奏总纲!$F$4:$F$163,AF$7:AF$166,$BD46)</f>
        <v>194.17717811154043</v>
      </c>
      <c r="BO46" s="43">
        <f>求节点(节奏总纲!$F$4:$F$163,AG$7:AG$166,$BD46)</f>
        <v>580.09980088964608</v>
      </c>
      <c r="BP46" s="43">
        <f>求节点(节奏总纲!$F$4:$F$163,AH$7:AH$166,$BD46)</f>
        <v>580.09980088964608</v>
      </c>
      <c r="BQ46" s="43">
        <f>求节点(节奏总纲!$F$4:$F$163,AI$7:AI$166,$BD46)</f>
        <v>1.9828579020039781E-2</v>
      </c>
      <c r="BR46" s="43">
        <f>求节点(节奏总纲!$F$4:$F$163,AJ$7:AJ$166,$BD46)</f>
        <v>1.9828579020039781E-2</v>
      </c>
      <c r="BS46" s="43">
        <f>求节点(节奏总纲!$F$4:$F$163,AM$7:AM$166,$BD46)</f>
        <v>5588.6242817158245</v>
      </c>
      <c r="BT46" s="43">
        <f>求节点(节奏总纲!$F$4:$F$163,AN$7:AN$166,$BD46)</f>
        <v>0.58287058368367228</v>
      </c>
      <c r="BU46" s="43">
        <f>求节点(节奏总纲!$F$4:$F$163,AO$7:AO$166,$BD46)</f>
        <v>1290886512.1316872</v>
      </c>
    </row>
    <row r="47" spans="12:73" x14ac:dyDescent="0.15">
      <c r="L47" s="1">
        <v>41</v>
      </c>
      <c r="M47" s="42">
        <f>武将属性!$E45</f>
        <v>145.0142860013878</v>
      </c>
      <c r="N47" s="42">
        <f>武将属性!$T45</f>
        <v>6049.9578088457511</v>
      </c>
      <c r="O47" s="42">
        <f>武将属性!$T45</f>
        <v>6049.9578088457511</v>
      </c>
      <c r="P47" s="47">
        <f>武将属性!$AF45</f>
        <v>1.0746522323030994E-2</v>
      </c>
      <c r="Q47" s="47">
        <f>武将属性!$AF45</f>
        <v>1.0746522323030994E-2</v>
      </c>
      <c r="R47" s="47">
        <f>武将属性!BI45</f>
        <v>8.8725879066692465E-2</v>
      </c>
      <c r="S47" s="77">
        <f t="shared" si="3"/>
        <v>8.8725879066692465E-2</v>
      </c>
      <c r="T47" s="42">
        <f>战法技能效用!AM45</f>
        <v>0.99796702322041542</v>
      </c>
      <c r="U47" s="42">
        <f t="shared" si="4"/>
        <v>641436582.29082942</v>
      </c>
      <c r="V47" s="43">
        <f t="shared" si="5"/>
        <v>6437609.0084468983</v>
      </c>
      <c r="W47" s="43">
        <f t="shared" si="5"/>
        <v>154306.08004424028</v>
      </c>
      <c r="X47" s="43">
        <f t="shared" si="5"/>
        <v>154306.08004424028</v>
      </c>
      <c r="Y47" s="43">
        <f t="shared" si="6"/>
        <v>923619575.52961183</v>
      </c>
      <c r="Z47" s="43">
        <f t="shared" si="7"/>
        <v>923619575.52961183</v>
      </c>
      <c r="AA47" s="43">
        <f t="shared" si="8"/>
        <v>857465861.57785511</v>
      </c>
      <c r="AB47" s="43">
        <f t="shared" si="9"/>
        <v>857465861.57785511</v>
      </c>
      <c r="AC47" s="43">
        <f t="shared" si="10"/>
        <v>934495177.41418767</v>
      </c>
      <c r="AD47" s="42"/>
      <c r="AE47" s="1">
        <v>41</v>
      </c>
      <c r="AF47" s="42">
        <f>武将属性!$E45</f>
        <v>145.0142860013878</v>
      </c>
      <c r="AG47" s="42">
        <f>士兵属性!$F45</f>
        <v>450.21359172276505</v>
      </c>
      <c r="AH47" s="42">
        <f>士兵属性!$F45</f>
        <v>450.21359172276505</v>
      </c>
      <c r="AI47" s="47">
        <f>士兵属性!$Q45</f>
        <v>1.0746522323030994E-2</v>
      </c>
      <c r="AJ47" s="47">
        <f>士兵属性!$Q45</f>
        <v>1.0746522323030994E-2</v>
      </c>
      <c r="AK47" s="47">
        <f>士兵属性!AX45</f>
        <v>8.8725879066692465E-2</v>
      </c>
      <c r="AL47" s="77">
        <f t="shared" si="12"/>
        <v>8.8725879066692465E-2</v>
      </c>
      <c r="AM47" s="42">
        <f>带兵数!$F44</f>
        <v>4476.0585260415355</v>
      </c>
      <c r="AN47" s="42">
        <f>战法技能效用!AS45</f>
        <v>0.36579985513602054</v>
      </c>
      <c r="AO47" s="42">
        <f t="shared" si="13"/>
        <v>266051204.68261126</v>
      </c>
      <c r="AP47" s="43">
        <f t="shared" si="14"/>
        <v>4303312.1248707697</v>
      </c>
      <c r="AQ47" s="43">
        <f t="shared" si="15"/>
        <v>1239766.8719240217</v>
      </c>
      <c r="AR47" s="43">
        <f t="shared" si="15"/>
        <v>1239766.8719240217</v>
      </c>
      <c r="AS47" s="43">
        <f t="shared" si="16"/>
        <v>617406759.70370364</v>
      </c>
      <c r="AT47" s="43">
        <f t="shared" si="17"/>
        <v>617406759.70370364</v>
      </c>
      <c r="AU47" s="43">
        <f t="shared" si="18"/>
        <v>573185360.27104259</v>
      </c>
      <c r="AV47" s="43">
        <f t="shared" si="19"/>
        <v>573185360.27104259</v>
      </c>
      <c r="AW47" s="43">
        <f t="shared" si="20"/>
        <v>249397.94377596196</v>
      </c>
      <c r="AX47" s="43">
        <f t="shared" si="21"/>
        <v>817337758.83615637</v>
      </c>
      <c r="AY47" s="1">
        <v>41</v>
      </c>
      <c r="AZ47" s="1">
        <f t="shared" si="26"/>
        <v>0.88759329307182189</v>
      </c>
      <c r="BA47" s="1">
        <f t="shared" si="22"/>
        <v>0.41477398082353645</v>
      </c>
      <c r="BD47" s="1">
        <v>41</v>
      </c>
      <c r="BE47" s="43">
        <f>求节点(节奏总纲!$F$4:$F$163,M$7:M$166,$BD47)</f>
        <v>195.58485047834267</v>
      </c>
      <c r="BF47" s="43">
        <f>求节点(节奏总纲!$F$4:$F$163,N$7:N$166,$BD47)</f>
        <v>9952.6986198588893</v>
      </c>
      <c r="BG47" s="43">
        <f>求节点(节奏总纲!$F$4:$F$163,O$7:O$166,$BD47)</f>
        <v>9952.6986198588893</v>
      </c>
      <c r="BH47" s="43">
        <f>求节点(节奏总纲!$F$4:$F$163,P$7:P$166,$BD47)</f>
        <v>2.0157536644446299E-2</v>
      </c>
      <c r="BI47" s="43">
        <f>求节点(节奏总纲!$F$4:$F$163,Q$7:Q$166,$BD47)</f>
        <v>2.0157536644446299E-2</v>
      </c>
      <c r="BJ47" s="43">
        <f>求节点(节奏总纲!$F$4:$F$163,T$7:T$166,$BD47)</f>
        <v>1.2802628749227678</v>
      </c>
      <c r="BK47" s="43">
        <f>求节点(节奏总纲!$F$4:$F$163,U$7:U$166,$BD47)</f>
        <v>3178614515.0034194</v>
      </c>
      <c r="BM47" s="1">
        <v>41</v>
      </c>
      <c r="BN47" s="43">
        <f>求节点(节奏总纲!$F$4:$F$163,AF$7:AF$166,$BD47)</f>
        <v>195.58485047834267</v>
      </c>
      <c r="BO47" s="43">
        <f>求节点(节奏总纲!$F$4:$F$163,AG$7:AG$166,$BD47)</f>
        <v>583.0513004959198</v>
      </c>
      <c r="BP47" s="43">
        <f>求节点(节奏总纲!$F$4:$F$163,AH$7:AH$166,$BD47)</f>
        <v>583.0513004959198</v>
      </c>
      <c r="BQ47" s="43">
        <f>求节点(节奏总纲!$F$4:$F$163,AI$7:AI$166,$BD47)</f>
        <v>2.0157536644446299E-2</v>
      </c>
      <c r="BR47" s="43">
        <f>求节点(节奏总纲!$F$4:$F$163,AJ$7:AJ$166,$BD47)</f>
        <v>2.0157536644446299E-2</v>
      </c>
      <c r="BS47" s="43">
        <f>求节点(节奏总纲!$F$4:$F$163,AM$7:AM$166,$BD47)</f>
        <v>5611.9951209073324</v>
      </c>
      <c r="BT47" s="43">
        <f>求节点(节奏总纲!$F$4:$F$163,AN$7:AN$166,$BD47)</f>
        <v>0.58911340925467881</v>
      </c>
      <c r="BU47" s="43">
        <f>求节点(节奏总纲!$F$4:$F$163,AO$7:AO$166,$BD47)</f>
        <v>1335649242.2310002</v>
      </c>
    </row>
    <row r="48" spans="12:73" x14ac:dyDescent="0.15">
      <c r="L48" s="1">
        <v>42</v>
      </c>
      <c r="M48" s="42">
        <f>武将属性!$E46</f>
        <v>146.96664071837705</v>
      </c>
      <c r="N48" s="42">
        <f>武将属性!$T46</f>
        <v>6204.5129675837325</v>
      </c>
      <c r="O48" s="42">
        <f>武将属性!$T46</f>
        <v>6204.5129675837325</v>
      </c>
      <c r="P48" s="47">
        <f>武将属性!$AF46</f>
        <v>1.1006389725452842E-2</v>
      </c>
      <c r="Q48" s="47">
        <f>武将属性!$AF46</f>
        <v>1.1006389725452842E-2</v>
      </c>
      <c r="R48" s="47">
        <f>武将属性!BI46</f>
        <v>9.0979113730218775E-2</v>
      </c>
      <c r="S48" s="77">
        <f t="shared" si="3"/>
        <v>9.0979113730218775E-2</v>
      </c>
      <c r="T48" s="42">
        <f>战法技能效用!AM46</f>
        <v>1.0059584188463082</v>
      </c>
      <c r="U48" s="42">
        <f t="shared" si="4"/>
        <v>692402608.67742634</v>
      </c>
      <c r="V48" s="43">
        <f t="shared" si="5"/>
        <v>6864997.5216926541</v>
      </c>
      <c r="W48" s="43">
        <f t="shared" si="5"/>
        <v>162611.57476411335</v>
      </c>
      <c r="X48" s="43">
        <f t="shared" si="5"/>
        <v>162611.57476411335</v>
      </c>
      <c r="Y48" s="43">
        <f t="shared" si="6"/>
        <v>997941886.97178769</v>
      </c>
      <c r="Z48" s="43">
        <f t="shared" si="7"/>
        <v>997941886.97178769</v>
      </c>
      <c r="AA48" s="43">
        <f t="shared" si="8"/>
        <v>924789128.96277857</v>
      </c>
      <c r="AB48" s="43">
        <f t="shared" si="9"/>
        <v>924789128.96277857</v>
      </c>
      <c r="AC48" s="43">
        <f t="shared" si="10"/>
        <v>1005928751.8865108</v>
      </c>
      <c r="AD48" s="42"/>
      <c r="AE48" s="1">
        <v>42</v>
      </c>
      <c r="AF48" s="42">
        <f>武将属性!$E46</f>
        <v>146.96664071837705</v>
      </c>
      <c r="AG48" s="42">
        <f>士兵属性!$F46</f>
        <v>456.31828591416615</v>
      </c>
      <c r="AH48" s="42">
        <f>士兵属性!$F46</f>
        <v>456.31828591416615</v>
      </c>
      <c r="AI48" s="47">
        <f>士兵属性!$Q46</f>
        <v>1.1006389725452842E-2</v>
      </c>
      <c r="AJ48" s="47">
        <f>士兵属性!$Q46</f>
        <v>1.1006389725452842E-2</v>
      </c>
      <c r="AK48" s="47">
        <f>士兵属性!AX46</f>
        <v>9.0979113730218775E-2</v>
      </c>
      <c r="AL48" s="77">
        <f t="shared" si="12"/>
        <v>9.0979113730218775E-2</v>
      </c>
      <c r="AM48" s="42">
        <f>带兵数!$F45</f>
        <v>4543.3393592464981</v>
      </c>
      <c r="AN48" s="42">
        <f>战法技能效用!AS46</f>
        <v>0.37215501423163838</v>
      </c>
      <c r="AO48" s="42">
        <f t="shared" si="13"/>
        <v>289388913.80600965</v>
      </c>
      <c r="AP48" s="43">
        <f t="shared" si="14"/>
        <v>4609414.2723982222</v>
      </c>
      <c r="AQ48" s="43">
        <f t="shared" si="15"/>
        <v>1327827.4137488955</v>
      </c>
      <c r="AR48" s="43">
        <f t="shared" si="15"/>
        <v>1327827.4137488955</v>
      </c>
      <c r="AS48" s="43">
        <f t="shared" si="16"/>
        <v>670055242.16090345</v>
      </c>
      <c r="AT48" s="43">
        <f t="shared" si="17"/>
        <v>670055242.16090345</v>
      </c>
      <c r="AU48" s="43">
        <f t="shared" si="18"/>
        <v>620937763.85642743</v>
      </c>
      <c r="AV48" s="43">
        <f t="shared" si="19"/>
        <v>620937763.85642743</v>
      </c>
      <c r="AW48" s="43">
        <f t="shared" si="20"/>
        <v>266725.36718992761</v>
      </c>
      <c r="AX48" s="43">
        <f t="shared" si="21"/>
        <v>883153759.08315587</v>
      </c>
      <c r="AY48" s="1">
        <v>42</v>
      </c>
      <c r="AZ48" s="1">
        <f t="shared" si="26"/>
        <v>0.89322463644042793</v>
      </c>
      <c r="BA48" s="1">
        <f t="shared" si="22"/>
        <v>0.41794890744097263</v>
      </c>
      <c r="BD48" s="1">
        <v>42</v>
      </c>
      <c r="BE48" s="43">
        <f>求节点(节奏总纲!$F$4:$F$163,M$7:M$166,$BD48)</f>
        <v>197.0339562581467</v>
      </c>
      <c r="BF48" s="43">
        <f>求节点(节奏总纲!$F$4:$F$163,N$7:N$166,$BD48)</f>
        <v>9987.2827088683625</v>
      </c>
      <c r="BG48" s="43">
        <f>求节点(节奏总纲!$F$4:$F$163,O$7:O$166,$BD48)</f>
        <v>9987.2827088683625</v>
      </c>
      <c r="BH48" s="43">
        <f>求节点(节奏总纲!$F$4:$F$163,P$7:P$166,$BD48)</f>
        <v>2.0482352941176469E-2</v>
      </c>
      <c r="BI48" s="43">
        <f>求节点(节奏总纲!$F$4:$F$163,Q$7:Q$166,$BD48)</f>
        <v>2.0482352941176469E-2</v>
      </c>
      <c r="BJ48" s="43">
        <f>求节点(节奏总纲!$F$4:$F$163,T$7:T$166,$BD48)</f>
        <v>1.2879710027257067</v>
      </c>
      <c r="BK48" s="43">
        <f>求节点(节奏总纲!$F$4:$F$163,U$7:U$166,$BD48)</f>
        <v>3249188289.4158292</v>
      </c>
      <c r="BM48" s="1">
        <v>42</v>
      </c>
      <c r="BN48" s="43">
        <f>求节点(节奏总纲!$F$4:$F$163,AF$7:AF$166,$BD48)</f>
        <v>197.0339562581467</v>
      </c>
      <c r="BO48" s="43">
        <f>求节点(节奏总纲!$F$4:$F$163,AG$7:AG$166,$BD48)</f>
        <v>587.59759840307174</v>
      </c>
      <c r="BP48" s="43">
        <f>求节点(节奏总纲!$F$4:$F$163,AH$7:AH$166,$BD48)</f>
        <v>587.59759840307174</v>
      </c>
      <c r="BQ48" s="43">
        <f>求节点(节奏总纲!$F$4:$F$163,AI$7:AI$166,$BD48)</f>
        <v>2.0482352941176469E-2</v>
      </c>
      <c r="BR48" s="43">
        <f>求节点(节奏总纲!$F$4:$F$163,AJ$7:AJ$166,$BD48)</f>
        <v>2.0482352941176469E-2</v>
      </c>
      <c r="BS48" s="43">
        <f>求节点(节奏总纲!$F$4:$F$163,AM$7:AM$166,$BD48)</f>
        <v>5635.1576288714186</v>
      </c>
      <c r="BT48" s="43">
        <f>求节点(节奏总纲!$F$4:$F$163,AN$7:AN$166,$BD48)</f>
        <v>0.59921722754916795</v>
      </c>
      <c r="BU48" s="43">
        <f>求节点(节奏总纲!$F$4:$F$163,AO$7:AO$166,$BD48)</f>
        <v>1397732899.6299648</v>
      </c>
    </row>
    <row r="49" spans="12:73" x14ac:dyDescent="0.15">
      <c r="L49" s="1">
        <v>43</v>
      </c>
      <c r="M49" s="42">
        <f>武将属性!$E47</f>
        <v>148.91355325849554</v>
      </c>
      <c r="N49" s="42">
        <f>武将属性!$T47</f>
        <v>6359.0681263217139</v>
      </c>
      <c r="O49" s="42">
        <f>武将属性!$T47</f>
        <v>6359.0681263217139</v>
      </c>
      <c r="P49" s="47">
        <f>武将属性!$AF47</f>
        <v>1.1276359134952205E-2</v>
      </c>
      <c r="Q49" s="47">
        <f>武将属性!$AF47</f>
        <v>1.1276359134952205E-2</v>
      </c>
      <c r="R49" s="47">
        <f>武将属性!BI47</f>
        <v>9.3233400528153362E-2</v>
      </c>
      <c r="S49" s="77">
        <f t="shared" si="3"/>
        <v>9.3233400528153362E-2</v>
      </c>
      <c r="T49" s="42">
        <f>战法技能效用!AM47</f>
        <v>1.0139598581504661</v>
      </c>
      <c r="U49" s="42">
        <f t="shared" si="4"/>
        <v>746325539.95132184</v>
      </c>
      <c r="V49" s="43">
        <f t="shared" si="5"/>
        <v>7311208.7718970748</v>
      </c>
      <c r="W49" s="43">
        <f t="shared" si="5"/>
        <v>171210.31811741815</v>
      </c>
      <c r="X49" s="43">
        <f t="shared" si="5"/>
        <v>171210.31811741815</v>
      </c>
      <c r="Y49" s="43">
        <f t="shared" si="6"/>
        <v>1076597971.4676445</v>
      </c>
      <c r="Z49" s="43">
        <f t="shared" si="7"/>
        <v>1076597971.4676445</v>
      </c>
      <c r="AA49" s="43">
        <f t="shared" si="8"/>
        <v>995888047.61352253</v>
      </c>
      <c r="AB49" s="43">
        <f t="shared" si="9"/>
        <v>995888047.61352253</v>
      </c>
      <c r="AC49" s="43">
        <f t="shared" si="10"/>
        <v>1081191437.2888496</v>
      </c>
      <c r="AD49" s="42"/>
      <c r="AE49" s="1">
        <v>43</v>
      </c>
      <c r="AF49" s="42">
        <f>武将属性!$E47</f>
        <v>148.91355325849554</v>
      </c>
      <c r="AG49" s="42">
        <f>士兵属性!$F47</f>
        <v>462.57549563667226</v>
      </c>
      <c r="AH49" s="42">
        <f>士兵属性!$F47</f>
        <v>462.57549563667226</v>
      </c>
      <c r="AI49" s="47">
        <f>士兵属性!$Q47</f>
        <v>1.1276359134952205E-2</v>
      </c>
      <c r="AJ49" s="47">
        <f>士兵属性!$Q47</f>
        <v>1.1276359134952205E-2</v>
      </c>
      <c r="AK49" s="47">
        <f>士兵属性!AX47</f>
        <v>9.3233400528153362E-2</v>
      </c>
      <c r="AL49" s="77">
        <f t="shared" si="12"/>
        <v>9.3233400528153362E-2</v>
      </c>
      <c r="AM49" s="42">
        <f>带兵数!$F46</f>
        <v>4607.2743465906497</v>
      </c>
      <c r="AN49" s="42">
        <f>战法技能效用!AS47</f>
        <v>0.37850691506066825</v>
      </c>
      <c r="AO49" s="42">
        <f t="shared" si="13"/>
        <v>314196256.56850028</v>
      </c>
      <c r="AP49" s="43">
        <f t="shared" si="14"/>
        <v>4929779.273485492</v>
      </c>
      <c r="AQ49" s="43">
        <f t="shared" si="15"/>
        <v>1419462.9842017908</v>
      </c>
      <c r="AR49" s="43">
        <f t="shared" si="15"/>
        <v>1419462.9842017908</v>
      </c>
      <c r="AS49" s="43">
        <f t="shared" si="16"/>
        <v>725925155.63477528</v>
      </c>
      <c r="AT49" s="43">
        <f t="shared" si="17"/>
        <v>725925155.63477528</v>
      </c>
      <c r="AU49" s="43">
        <f t="shared" si="18"/>
        <v>671504317.41305363</v>
      </c>
      <c r="AV49" s="43">
        <f t="shared" si="19"/>
        <v>671504317.41305363</v>
      </c>
      <c r="AW49" s="43">
        <f t="shared" si="20"/>
        <v>285031.34133565938</v>
      </c>
      <c r="AX49" s="43">
        <f t="shared" si="21"/>
        <v>952637649.1570313</v>
      </c>
      <c r="AY49" s="1">
        <v>43</v>
      </c>
      <c r="AZ49" s="1">
        <f t="shared" si="26"/>
        <v>0.89857933063586537</v>
      </c>
      <c r="BA49" s="1">
        <f t="shared" si="22"/>
        <v>0.42099089438771364</v>
      </c>
      <c r="BD49" s="1">
        <v>43</v>
      </c>
      <c r="BE49" s="43">
        <f>求节点(节奏总纲!$F$4:$F$163,M$7:M$166,$BD49)</f>
        <v>198.59402402974752</v>
      </c>
      <c r="BF49" s="43">
        <f>求节点(节奏总纲!$F$4:$F$163,N$7:N$166,$BD49)</f>
        <v>10080.531313234349</v>
      </c>
      <c r="BG49" s="43">
        <f>求节点(节奏总纲!$F$4:$F$163,O$7:O$166,$BD49)</f>
        <v>10080.531313234349</v>
      </c>
      <c r="BH49" s="43">
        <f>求节点(节奏总纲!$F$4:$F$163,P$7:P$166,$BD49)</f>
        <v>2.0796078431372551E-2</v>
      </c>
      <c r="BI49" s="43">
        <f>求节点(节奏总纲!$F$4:$F$163,Q$7:Q$166,$BD49)</f>
        <v>2.0796078431372551E-2</v>
      </c>
      <c r="BJ49" s="43">
        <f>求节点(节奏总纲!$F$4:$F$163,T$7:T$166,$BD49)</f>
        <v>1.2967766597698542</v>
      </c>
      <c r="BK49" s="43">
        <f>求节点(节奏总纲!$F$4:$F$163,U$7:U$166,$BD49)</f>
        <v>3366591680.743804</v>
      </c>
      <c r="BM49" s="1">
        <v>43</v>
      </c>
      <c r="BN49" s="43">
        <f>求节点(节奏总纲!$F$4:$F$163,AF$7:AF$166,$BD49)</f>
        <v>198.59402402974752</v>
      </c>
      <c r="BO49" s="43">
        <f>求节点(节奏总纲!$F$4:$F$163,AG$7:AG$166,$BD49)</f>
        <v>596.41489363240555</v>
      </c>
      <c r="BP49" s="43">
        <f>求节点(节奏总纲!$F$4:$F$163,AH$7:AH$166,$BD49)</f>
        <v>596.41489363240555</v>
      </c>
      <c r="BQ49" s="43">
        <f>求节点(节奏总纲!$F$4:$F$163,AI$7:AI$166,$BD49)</f>
        <v>2.0796078431372551E-2</v>
      </c>
      <c r="BR49" s="43">
        <f>求节点(节奏总纲!$F$4:$F$163,AJ$7:AJ$166,$BD49)</f>
        <v>2.0796078431372551E-2</v>
      </c>
      <c r="BS49" s="43">
        <f>求节点(节奏总纲!$F$4:$F$163,AM$7:AM$166,$BD49)</f>
        <v>5657.7622091565308</v>
      </c>
      <c r="BT49" s="43">
        <f>求节点(节奏总纲!$F$4:$F$163,AN$7:AN$166,$BD49)</f>
        <v>0.61966109296677996</v>
      </c>
      <c r="BU49" s="43">
        <f>求节点(节奏总纲!$F$4:$F$163,AO$7:AO$166,$BD49)</f>
        <v>1506203384.8013022</v>
      </c>
    </row>
    <row r="50" spans="12:73" x14ac:dyDescent="0.15">
      <c r="L50" s="1">
        <v>44</v>
      </c>
      <c r="M50" s="42">
        <f>武将属性!$E48</f>
        <v>150.77511732366509</v>
      </c>
      <c r="N50" s="42">
        <f>武将属性!$T48</f>
        <v>6517.1818700645408</v>
      </c>
      <c r="O50" s="42">
        <f>武将属性!$T48</f>
        <v>6517.1818700645408</v>
      </c>
      <c r="P50" s="47">
        <f>武将属性!$AF48</f>
        <v>1.1560268178315361E-2</v>
      </c>
      <c r="Q50" s="47">
        <f>武将属性!$AF48</f>
        <v>1.1560268178315361E-2</v>
      </c>
      <c r="R50" s="47">
        <f>武将属性!BI48</f>
        <v>9.5489139153265915E-2</v>
      </c>
      <c r="S50" s="77">
        <f t="shared" si="3"/>
        <v>9.5489139153265915E-2</v>
      </c>
      <c r="T50" s="42">
        <f>战法技能效用!AM48</f>
        <v>1.0244193312410288</v>
      </c>
      <c r="U50" s="42">
        <f t="shared" si="4"/>
        <v>805730854.8394655</v>
      </c>
      <c r="V50" s="43">
        <f t="shared" si="5"/>
        <v>7805760.1695836913</v>
      </c>
      <c r="W50" s="43">
        <f t="shared" si="5"/>
        <v>180586.39897335222</v>
      </c>
      <c r="X50" s="43">
        <f t="shared" si="5"/>
        <v>180586.39897335222</v>
      </c>
      <c r="Y50" s="43">
        <f t="shared" si="6"/>
        <v>1163464444.3764465</v>
      </c>
      <c r="Z50" s="43">
        <f t="shared" si="7"/>
        <v>1163464444.3764465</v>
      </c>
      <c r="AA50" s="43">
        <f t="shared" si="8"/>
        <v>1074327771.3177905</v>
      </c>
      <c r="AB50" s="43">
        <f t="shared" si="9"/>
        <v>1074327771.3177905</v>
      </c>
      <c r="AC50" s="43">
        <f t="shared" si="10"/>
        <v>1162718007.2894182</v>
      </c>
      <c r="AD50" s="42"/>
      <c r="AE50" s="1">
        <v>44</v>
      </c>
      <c r="AF50" s="42">
        <f>武将属性!$E48</f>
        <v>150.77511732366509</v>
      </c>
      <c r="AG50" s="42">
        <f>士兵属性!$F48</f>
        <v>469.43332806605997</v>
      </c>
      <c r="AH50" s="42">
        <f>士兵属性!$F48</f>
        <v>469.43332806605997</v>
      </c>
      <c r="AI50" s="47">
        <f>士兵属性!$Q48</f>
        <v>1.1560268178315361E-2</v>
      </c>
      <c r="AJ50" s="47">
        <f>士兵属性!$Q48</f>
        <v>1.1560268178315361E-2</v>
      </c>
      <c r="AK50" s="47">
        <f>士兵属性!AX48</f>
        <v>9.5489139153265915E-2</v>
      </c>
      <c r="AL50" s="77">
        <f t="shared" si="12"/>
        <v>9.5489139153265915E-2</v>
      </c>
      <c r="AM50" s="42">
        <f>带兵数!$F47</f>
        <v>4672.9679451959646</v>
      </c>
      <c r="AN50" s="42">
        <f>战法技能效用!AS48</f>
        <v>0.38535898539949243</v>
      </c>
      <c r="AO50" s="42">
        <f t="shared" si="13"/>
        <v>341993178.87966239</v>
      </c>
      <c r="AP50" s="43">
        <f t="shared" si="14"/>
        <v>5288378.0667450754</v>
      </c>
      <c r="AQ50" s="43">
        <f t="shared" si="15"/>
        <v>1519229.0081909345</v>
      </c>
      <c r="AR50" s="43">
        <f t="shared" si="15"/>
        <v>1519229.0081909345</v>
      </c>
      <c r="AS50" s="43">
        <f t="shared" si="16"/>
        <v>788243517.0188297</v>
      </c>
      <c r="AT50" s="43">
        <f t="shared" si="17"/>
        <v>788243517.0188297</v>
      </c>
      <c r="AU50" s="43">
        <f t="shared" si="18"/>
        <v>727853700.20343995</v>
      </c>
      <c r="AV50" s="43">
        <f t="shared" si="19"/>
        <v>727853700.20343995</v>
      </c>
      <c r="AW50" s="43">
        <f t="shared" si="20"/>
        <v>305235.01884610602</v>
      </c>
      <c r="AX50" s="43">
        <f t="shared" si="21"/>
        <v>1029591227.8706777</v>
      </c>
      <c r="AY50" s="1">
        <v>44</v>
      </c>
      <c r="AZ50" s="1">
        <f t="shared" si="26"/>
        <v>0.90636629875620511</v>
      </c>
      <c r="BA50" s="1">
        <f t="shared" si="22"/>
        <v>0.42445089054930307</v>
      </c>
      <c r="BD50" s="1">
        <v>44</v>
      </c>
      <c r="BE50" s="43">
        <f>求节点(节奏总纲!$F$4:$F$163,M$7:M$166,$BD50)</f>
        <v>200.15409180134833</v>
      </c>
      <c r="BF50" s="43">
        <f>求节点(节奏总纲!$F$4:$F$163,N$7:N$166,$BD50)</f>
        <v>10173.779917600334</v>
      </c>
      <c r="BG50" s="43">
        <f>求节点(节奏总纲!$F$4:$F$163,O$7:O$166,$BD50)</f>
        <v>10173.779917600334</v>
      </c>
      <c r="BH50" s="43">
        <f>求节点(节奏总纲!$F$4:$F$163,P$7:P$166,$BD50)</f>
        <v>2.110980392156863E-2</v>
      </c>
      <c r="BI50" s="43">
        <f>求节点(节奏总纲!$F$4:$F$163,Q$7:Q$166,$BD50)</f>
        <v>2.110980392156863E-2</v>
      </c>
      <c r="BJ50" s="43">
        <f>求节点(节奏总纲!$F$4:$F$163,T$7:T$166,$BD50)</f>
        <v>1.3055823168140019</v>
      </c>
      <c r="BK50" s="43">
        <f>求节点(节奏总纲!$F$4:$F$163,U$7:U$166,$BD50)</f>
        <v>3483995072.0717783</v>
      </c>
      <c r="BM50" s="1">
        <v>44</v>
      </c>
      <c r="BN50" s="43">
        <f>求节点(节奏总纲!$F$4:$F$163,AF$7:AF$166,$BD50)</f>
        <v>200.15409180134833</v>
      </c>
      <c r="BO50" s="43">
        <f>求节点(节奏总纲!$F$4:$F$163,AG$7:AG$166,$BD50)</f>
        <v>605.23218886173925</v>
      </c>
      <c r="BP50" s="43">
        <f>求节点(节奏总纲!$F$4:$F$163,AH$7:AH$166,$BD50)</f>
        <v>605.23218886173925</v>
      </c>
      <c r="BQ50" s="43">
        <f>求节点(节奏总纲!$F$4:$F$163,AI$7:AI$166,$BD50)</f>
        <v>2.110980392156863E-2</v>
      </c>
      <c r="BR50" s="43">
        <f>求节点(节奏总纲!$F$4:$F$163,AJ$7:AJ$166,$BD50)</f>
        <v>2.110980392156863E-2</v>
      </c>
      <c r="BS50" s="43">
        <f>求节点(节奏总纲!$F$4:$F$163,AM$7:AM$166,$BD50)</f>
        <v>5680.366789441643</v>
      </c>
      <c r="BT50" s="43">
        <f>求节点(节奏总纲!$F$4:$F$163,AN$7:AN$166,$BD50)</f>
        <v>0.64010495838439185</v>
      </c>
      <c r="BU50" s="43">
        <f>求节点(节奏总纲!$F$4:$F$163,AO$7:AO$166,$BD50)</f>
        <v>1614673869.9726398</v>
      </c>
    </row>
    <row r="51" spans="12:73" x14ac:dyDescent="0.15">
      <c r="L51" s="1">
        <v>45</v>
      </c>
      <c r="M51" s="42">
        <f>武将属性!$E49</f>
        <v>152.72424258831279</v>
      </c>
      <c r="N51" s="42">
        <f>武将属性!$T49</f>
        <v>6678.6459607025035</v>
      </c>
      <c r="O51" s="42">
        <f>武将属性!$T49</f>
        <v>6678.6459607025035</v>
      </c>
      <c r="P51" s="47">
        <f>武将属性!$AF49</f>
        <v>1.1864331610957197E-2</v>
      </c>
      <c r="Q51" s="47">
        <f>武将属性!$AF49</f>
        <v>1.1864331610957197E-2</v>
      </c>
      <c r="R51" s="47">
        <f>武将属性!BI49</f>
        <v>9.7746976878713199E-2</v>
      </c>
      <c r="S51" s="77">
        <f t="shared" si="3"/>
        <v>9.7746976878713199E-2</v>
      </c>
      <c r="T51" s="42">
        <f>战法技能效用!AM49</f>
        <v>1.037726492232663</v>
      </c>
      <c r="U51" s="42">
        <f t="shared" si="4"/>
        <v>872500510.48166013</v>
      </c>
      <c r="V51" s="43">
        <f t="shared" si="5"/>
        <v>8354917.7287614308</v>
      </c>
      <c r="W51" s="43">
        <f t="shared" si="5"/>
        <v>191056.46406783603</v>
      </c>
      <c r="X51" s="43">
        <f t="shared" si="5"/>
        <v>191056.46406783603</v>
      </c>
      <c r="Y51" s="43">
        <f t="shared" si="6"/>
        <v>1261037119.4538295</v>
      </c>
      <c r="Z51" s="43">
        <f t="shared" si="7"/>
        <v>1261037119.4538295</v>
      </c>
      <c r="AA51" s="43">
        <f t="shared" si="8"/>
        <v>1162379408.815022</v>
      </c>
      <c r="AB51" s="43">
        <f t="shared" si="9"/>
        <v>1162379408.815022</v>
      </c>
      <c r="AC51" s="43">
        <f t="shared" si="10"/>
        <v>1252374631.1161623</v>
      </c>
      <c r="AD51" s="42"/>
      <c r="AE51" s="1">
        <v>45</v>
      </c>
      <c r="AF51" s="42">
        <f>武将属性!$E49</f>
        <v>152.72424258831279</v>
      </c>
      <c r="AG51" s="42">
        <f>士兵属性!$F49</f>
        <v>476.47251000928657</v>
      </c>
      <c r="AH51" s="42">
        <f>士兵属性!$F49</f>
        <v>476.47251000928657</v>
      </c>
      <c r="AI51" s="47">
        <f>士兵属性!$Q49</f>
        <v>1.1864331610957197E-2</v>
      </c>
      <c r="AJ51" s="47">
        <f>士兵属性!$Q49</f>
        <v>1.1864331610957197E-2</v>
      </c>
      <c r="AK51" s="47">
        <f>士兵属性!AX49</f>
        <v>9.7746976878713199E-2</v>
      </c>
      <c r="AL51" s="77">
        <f t="shared" si="12"/>
        <v>9.7746976878713199E-2</v>
      </c>
      <c r="AM51" s="42">
        <f>带兵数!$F48</f>
        <v>4735.1960522840582</v>
      </c>
      <c r="AN51" s="42">
        <f>战法技能效用!AS49</f>
        <v>0.39477504949406261</v>
      </c>
      <c r="AO51" s="42">
        <f t="shared" si="13"/>
        <v>373204625.26682138</v>
      </c>
      <c r="AP51" s="43">
        <f t="shared" si="14"/>
        <v>5685933.5993644651</v>
      </c>
      <c r="AQ51" s="43">
        <f t="shared" si="15"/>
        <v>1630109.9863720981</v>
      </c>
      <c r="AR51" s="43">
        <f t="shared" si="15"/>
        <v>1630109.9863720981</v>
      </c>
      <c r="AS51" s="43">
        <f t="shared" si="16"/>
        <v>858197957.21809542</v>
      </c>
      <c r="AT51" s="43">
        <f t="shared" si="17"/>
        <v>858197957.21809542</v>
      </c>
      <c r="AU51" s="43">
        <f t="shared" si="18"/>
        <v>791056519.08920884</v>
      </c>
      <c r="AV51" s="43">
        <f t="shared" si="19"/>
        <v>791056519.08920884</v>
      </c>
      <c r="AW51" s="43">
        <f t="shared" si="20"/>
        <v>328055.09559557476</v>
      </c>
      <c r="AX51" s="43">
        <f t="shared" si="21"/>
        <v>1113731704.7356944</v>
      </c>
      <c r="AY51" s="1">
        <v>45</v>
      </c>
      <c r="AZ51" s="1">
        <f t="shared" si="26"/>
        <v>0.91298737364477989</v>
      </c>
      <c r="BA51" s="1">
        <f t="shared" si="22"/>
        <v>0.42774144058757674</v>
      </c>
      <c r="BD51" s="1">
        <v>45</v>
      </c>
      <c r="BE51" s="43">
        <f>求节点(节奏总纲!$F$4:$F$163,M$7:M$166,$BD51)</f>
        <v>201.62726010124663</v>
      </c>
      <c r="BF51" s="43">
        <f>求节点(节奏总纲!$F$4:$F$163,N$7:N$166,$BD51)</f>
        <v>10271.609975363259</v>
      </c>
      <c r="BG51" s="43">
        <f>求节点(节奏总纲!$F$4:$F$163,O$7:O$166,$BD51)</f>
        <v>10271.609975363259</v>
      </c>
      <c r="BH51" s="43">
        <f>求节点(节奏总纲!$F$4:$F$163,P$7:P$166,$BD51)</f>
        <v>2.1397397586586084E-2</v>
      </c>
      <c r="BI51" s="43">
        <f>求节点(节奏总纲!$F$4:$F$163,Q$7:Q$166,$BD51)</f>
        <v>2.1397397586586084E-2</v>
      </c>
      <c r="BJ51" s="43">
        <f>求节点(节奏总纲!$F$4:$F$163,T$7:T$166,$BD51)</f>
        <v>1.3142472796887594</v>
      </c>
      <c r="BK51" s="43">
        <f>求节点(节奏总纲!$F$4:$F$163,U$7:U$166,$BD51)</f>
        <v>3605386758.1759458</v>
      </c>
      <c r="BM51" s="1">
        <v>45</v>
      </c>
      <c r="BN51" s="43">
        <f>求节点(节奏总纲!$F$4:$F$163,AF$7:AF$166,$BD51)</f>
        <v>201.62726010124663</v>
      </c>
      <c r="BO51" s="43">
        <f>求节点(节奏总纲!$F$4:$F$163,AG$7:AG$166,$BD51)</f>
        <v>612.63473575656951</v>
      </c>
      <c r="BP51" s="43">
        <f>求节点(节奏总纲!$F$4:$F$163,AH$7:AH$166,$BD51)</f>
        <v>612.63473575656951</v>
      </c>
      <c r="BQ51" s="43">
        <f>求节点(节奏总纲!$F$4:$F$163,AI$7:AI$166,$BD51)</f>
        <v>2.1397397586586084E-2</v>
      </c>
      <c r="BR51" s="43">
        <f>求节点(节奏总纲!$F$4:$F$163,AJ$7:AJ$166,$BD51)</f>
        <v>2.1397397586586084E-2</v>
      </c>
      <c r="BS51" s="43">
        <f>求节点(节奏总纲!$F$4:$F$163,AM$7:AM$166,$BD51)</f>
        <v>5702.2812504300227</v>
      </c>
      <c r="BT51" s="43">
        <f>求节点(节奏总纲!$F$4:$F$163,AN$7:AN$166,$BD51)</f>
        <v>0.66419545294304927</v>
      </c>
      <c r="BU51" s="43">
        <f>求节点(节奏总纲!$F$4:$F$163,AO$7:AO$166,$BD51)</f>
        <v>1727155517.4662673</v>
      </c>
    </row>
    <row r="52" spans="12:73" x14ac:dyDescent="0.15">
      <c r="L52" s="1">
        <v>46</v>
      </c>
      <c r="M52" s="42">
        <f>武将属性!$E50</f>
        <v>154.80650491835911</v>
      </c>
      <c r="N52" s="42">
        <f>武将属性!$T50</f>
        <v>6840.1100513404654</v>
      </c>
      <c r="O52" s="42">
        <f>武将属性!$T50</f>
        <v>6840.1100513404654</v>
      </c>
      <c r="P52" s="47">
        <f>武将属性!$AF50</f>
        <v>1.2188022700840616E-2</v>
      </c>
      <c r="Q52" s="47">
        <f>武将属性!$AF50</f>
        <v>1.2188022700840616E-2</v>
      </c>
      <c r="R52" s="47">
        <f>武将属性!BI50</f>
        <v>0.10000685884481281</v>
      </c>
      <c r="S52" s="77">
        <f t="shared" si="3"/>
        <v>0.10000685884481281</v>
      </c>
      <c r="T52" s="42">
        <f>战法技能效用!AM50</f>
        <v>1.0518374601334681</v>
      </c>
      <c r="U52" s="42">
        <f t="shared" si="4"/>
        <v>945049323.73232949</v>
      </c>
      <c r="V52" s="43">
        <f t="shared" si="5"/>
        <v>8944823.4391209837</v>
      </c>
      <c r="W52" s="43">
        <f t="shared" si="5"/>
        <v>202440.72731706584</v>
      </c>
      <c r="X52" s="43">
        <f t="shared" si="5"/>
        <v>202440.72731706584</v>
      </c>
      <c r="Y52" s="43">
        <f t="shared" si="6"/>
        <v>1368043113.2026935</v>
      </c>
      <c r="Z52" s="43">
        <f t="shared" si="7"/>
        <v>1368043113.2026935</v>
      </c>
      <c r="AA52" s="43">
        <f t="shared" si="8"/>
        <v>1258825654.2112069</v>
      </c>
      <c r="AB52" s="43">
        <f t="shared" si="9"/>
        <v>1258825654.2112069</v>
      </c>
      <c r="AC52" s="43">
        <f t="shared" si="10"/>
        <v>1349733476.0932412</v>
      </c>
      <c r="AD52" s="42"/>
      <c r="AE52" s="1">
        <v>46</v>
      </c>
      <c r="AF52" s="42">
        <f>武将属性!$E50</f>
        <v>154.80650491835911</v>
      </c>
      <c r="AG52" s="42">
        <f>士兵属性!$F50</f>
        <v>483.84701686552086</v>
      </c>
      <c r="AH52" s="42">
        <f>士兵属性!$F50</f>
        <v>483.84701686552086</v>
      </c>
      <c r="AI52" s="47">
        <f>士兵属性!$Q50</f>
        <v>1.2188022700840616E-2</v>
      </c>
      <c r="AJ52" s="47">
        <f>士兵属性!$Q50</f>
        <v>1.2188022700840616E-2</v>
      </c>
      <c r="AK52" s="47">
        <f>士兵属性!AX50</f>
        <v>0.10000685884481281</v>
      </c>
      <c r="AL52" s="77">
        <f t="shared" si="12"/>
        <v>0.10000685884481281</v>
      </c>
      <c r="AM52" s="42">
        <f>带兵数!$F49</f>
        <v>4800.1500340512757</v>
      </c>
      <c r="AN52" s="42">
        <f>战法技能效用!AS50</f>
        <v>0.40566906133155456</v>
      </c>
      <c r="AO52" s="42">
        <f t="shared" si="13"/>
        <v>409095127.78422815</v>
      </c>
      <c r="AP52" s="43">
        <f t="shared" si="14"/>
        <v>6129881.3010055078</v>
      </c>
      <c r="AQ52" s="43">
        <f t="shared" si="15"/>
        <v>1754196.3227809628</v>
      </c>
      <c r="AR52" s="43">
        <f t="shared" si="15"/>
        <v>1754196.3227809628</v>
      </c>
      <c r="AS52" s="43">
        <f t="shared" si="16"/>
        <v>937518996.95570123</v>
      </c>
      <c r="AT52" s="43">
        <f t="shared" si="17"/>
        <v>937518996.95570123</v>
      </c>
      <c r="AU52" s="43">
        <f t="shared" si="18"/>
        <v>862672348.03391552</v>
      </c>
      <c r="AV52" s="43">
        <f t="shared" si="19"/>
        <v>862672348.03391552</v>
      </c>
      <c r="AW52" s="43">
        <f t="shared" si="20"/>
        <v>353640.05364544352</v>
      </c>
      <c r="AX52" s="43">
        <f t="shared" si="21"/>
        <v>1207627998.8264434</v>
      </c>
      <c r="AY52" s="1">
        <v>46</v>
      </c>
      <c r="AZ52" s="1">
        <f t="shared" si="26"/>
        <v>0.92233686647205848</v>
      </c>
      <c r="BA52" s="1">
        <f t="shared" si="22"/>
        <v>0.43288230308294257</v>
      </c>
      <c r="BD52" s="1">
        <v>46</v>
      </c>
      <c r="BE52" s="43">
        <f>求节点(节奏总纲!$F$4:$F$163,M$7:M$166,$BD52)</f>
        <v>202.87982797298017</v>
      </c>
      <c r="BF52" s="43">
        <f>求节点(节奏总纲!$F$4:$F$163,N$7:N$166,$BD52)</f>
        <v>10381.070375189041</v>
      </c>
      <c r="BG52" s="43">
        <f>求节点(节奏总纲!$F$4:$F$163,O$7:O$166,$BD52)</f>
        <v>10381.070375189041</v>
      </c>
      <c r="BH52" s="43">
        <f>求节点(节奏总纲!$F$4:$F$163,P$7:P$166,$BD52)</f>
        <v>2.161865377324846E-2</v>
      </c>
      <c r="BI52" s="43">
        <f>求节点(节奏总纲!$F$4:$F$163,Q$7:Q$166,$BD52)</f>
        <v>2.161865377324846E-2</v>
      </c>
      <c r="BJ52" s="43">
        <f>求节点(节奏总纲!$F$4:$F$163,T$7:T$166,$BD52)</f>
        <v>1.3225550805071813</v>
      </c>
      <c r="BK52" s="43">
        <f>求节点(节奏总纲!$F$4:$F$163,U$7:U$166,$BD52)</f>
        <v>3736903011.4154315</v>
      </c>
      <c r="BM52" s="1">
        <v>46</v>
      </c>
      <c r="BN52" s="43">
        <f>求节点(节奏总纲!$F$4:$F$163,AF$7:AF$166,$BD52)</f>
        <v>202.87982797298017</v>
      </c>
      <c r="BO52" s="43">
        <f>求节点(节奏总纲!$F$4:$F$163,AG$7:AG$166,$BD52)</f>
        <v>616.44584438114953</v>
      </c>
      <c r="BP52" s="43">
        <f>求节点(节奏总纲!$F$4:$F$163,AH$7:AH$166,$BD52)</f>
        <v>616.44584438114953</v>
      </c>
      <c r="BQ52" s="43">
        <f>求节点(节奏总纲!$F$4:$F$163,AI$7:AI$166,$BD52)</f>
        <v>2.161865377324846E-2</v>
      </c>
      <c r="BR52" s="43">
        <f>求节点(节奏总纲!$F$4:$F$163,AJ$7:AJ$166,$BD52)</f>
        <v>2.161865377324846E-2</v>
      </c>
      <c r="BS52" s="43">
        <f>求节点(节奏总纲!$F$4:$F$163,AM$7:AM$166,$BD52)</f>
        <v>5722.4437949871372</v>
      </c>
      <c r="BT52" s="43">
        <f>求节点(节奏总纲!$F$4:$F$163,AN$7:AN$166,$BD52)</f>
        <v>0.69754317236294483</v>
      </c>
      <c r="BU52" s="43">
        <f>求节点(节奏总纲!$F$4:$F$163,AO$7:AO$166,$BD52)</f>
        <v>1849819782.9712565</v>
      </c>
    </row>
    <row r="53" spans="12:73" x14ac:dyDescent="0.15">
      <c r="L53" s="1">
        <v>47</v>
      </c>
      <c r="M53" s="42">
        <f>武将属性!$E51</f>
        <v>156.88876724840543</v>
      </c>
      <c r="N53" s="42">
        <f>武将属性!$T51</f>
        <v>7001.5741419784281</v>
      </c>
      <c r="O53" s="42">
        <f>武将属性!$T51</f>
        <v>7001.5741419784281</v>
      </c>
      <c r="P53" s="47">
        <f>武将属性!$AF51</f>
        <v>1.2780263961074427E-2</v>
      </c>
      <c r="Q53" s="47">
        <f>武将属性!$AF51</f>
        <v>1.2780263961074427E-2</v>
      </c>
      <c r="R53" s="47">
        <f>武将属性!BI51</f>
        <v>0.10049690767395437</v>
      </c>
      <c r="S53" s="77">
        <f t="shared" si="3"/>
        <v>0.10049690767395437</v>
      </c>
      <c r="T53" s="42">
        <f>战法技能效用!AM51</f>
        <v>1.065913596538125</v>
      </c>
      <c r="U53" s="42">
        <f t="shared" si="4"/>
        <v>1019425900.731966</v>
      </c>
      <c r="V53" s="43">
        <f t="shared" si="5"/>
        <v>9538277.3990628533</v>
      </c>
      <c r="W53" s="43">
        <f t="shared" si="5"/>
        <v>213730.30585225619</v>
      </c>
      <c r="X53" s="43">
        <f t="shared" si="5"/>
        <v>213730.30585225619</v>
      </c>
      <c r="Y53" s="43">
        <f t="shared" si="6"/>
        <v>1477564913.2019548</v>
      </c>
      <c r="Z53" s="43">
        <f t="shared" si="7"/>
        <v>1477564913.2019548</v>
      </c>
      <c r="AA53" s="43">
        <f t="shared" si="8"/>
        <v>1359793537.244225</v>
      </c>
      <c r="AB53" s="43">
        <f t="shared" si="9"/>
        <v>1359793537.244225</v>
      </c>
      <c r="AC53" s="43">
        <f t="shared" si="10"/>
        <v>1448703939.3321326</v>
      </c>
      <c r="AD53" s="42"/>
      <c r="AE53" s="1">
        <v>47</v>
      </c>
      <c r="AF53" s="42">
        <f>武将属性!$E51</f>
        <v>156.88876724840543</v>
      </c>
      <c r="AG53" s="42">
        <f>士兵属性!$F51</f>
        <v>491.28112373679022</v>
      </c>
      <c r="AH53" s="42">
        <f>士兵属性!$F51</f>
        <v>491.28112373679022</v>
      </c>
      <c r="AI53" s="47">
        <f>士兵属性!$Q51</f>
        <v>1.2780263961074427E-2</v>
      </c>
      <c r="AJ53" s="47">
        <f>士兵属性!$Q51</f>
        <v>1.2780263961074427E-2</v>
      </c>
      <c r="AK53" s="47">
        <f>士兵属性!AX51</f>
        <v>0.10049690767395437</v>
      </c>
      <c r="AL53" s="77">
        <f t="shared" si="12"/>
        <v>0.10049690767395437</v>
      </c>
      <c r="AM53" s="42">
        <f>带兵数!$F50</f>
        <v>4862.8427037480733</v>
      </c>
      <c r="AN53" s="42">
        <f>战法技能效用!AS51</f>
        <v>0.4165793838185583</v>
      </c>
      <c r="AO53" s="42">
        <f t="shared" si="13"/>
        <v>446428993.13373888</v>
      </c>
      <c r="AP53" s="43">
        <f t="shared" si="14"/>
        <v>6580779.3506507603</v>
      </c>
      <c r="AQ53" s="43">
        <f t="shared" si="15"/>
        <v>1879680.7583204051</v>
      </c>
      <c r="AR53" s="43">
        <f t="shared" si="15"/>
        <v>1879680.7583204051</v>
      </c>
      <c r="AS53" s="43">
        <f t="shared" si="16"/>
        <v>1019421879.1540763</v>
      </c>
      <c r="AT53" s="43">
        <f t="shared" si="17"/>
        <v>1019421879.1540763</v>
      </c>
      <c r="AU53" s="43">
        <f t="shared" si="18"/>
        <v>938167433.87274015</v>
      </c>
      <c r="AV53" s="43">
        <f t="shared" si="19"/>
        <v>938167433.87274015</v>
      </c>
      <c r="AW53" s="43">
        <f t="shared" si="20"/>
        <v>379799.11400478287</v>
      </c>
      <c r="AX53" s="43">
        <f t="shared" si="21"/>
        <v>1303776810.1986585</v>
      </c>
      <c r="AY53" s="1">
        <v>47</v>
      </c>
      <c r="AZ53" s="1">
        <f t="shared" si="26"/>
        <v>0.93140636640110053</v>
      </c>
      <c r="BA53" s="1">
        <f t="shared" si="22"/>
        <v>0.43792196452257576</v>
      </c>
      <c r="BD53" s="1">
        <v>47</v>
      </c>
      <c r="BE53" s="43">
        <f>求节点(节奏总纲!$F$4:$F$163,M$7:M$166,$BD53)</f>
        <v>204.1323958447137</v>
      </c>
      <c r="BF53" s="43">
        <f>求节点(节奏总纲!$F$4:$F$163,N$7:N$166,$BD53)</f>
        <v>10490.530775014824</v>
      </c>
      <c r="BG53" s="43">
        <f>求节点(节奏总纲!$F$4:$F$163,O$7:O$166,$BD53)</f>
        <v>10490.530775014824</v>
      </c>
      <c r="BH53" s="43">
        <f>求节点(节奏总纲!$F$4:$F$163,P$7:P$166,$BD53)</f>
        <v>2.1839909959910832E-2</v>
      </c>
      <c r="BI53" s="43">
        <f>求节点(节奏总纲!$F$4:$F$163,Q$7:Q$166,$BD53)</f>
        <v>2.1839909959910832E-2</v>
      </c>
      <c r="BJ53" s="43">
        <f>求节点(节奏总纲!$F$4:$F$163,T$7:T$166,$BD53)</f>
        <v>1.3308628813256032</v>
      </c>
      <c r="BK53" s="43">
        <f>求节点(节奏总纲!$F$4:$F$163,U$7:U$166,$BD53)</f>
        <v>3868419264.6549172</v>
      </c>
      <c r="BM53" s="1">
        <v>47</v>
      </c>
      <c r="BN53" s="43">
        <f>求节点(节奏总纲!$F$4:$F$163,AF$7:AF$166,$BD53)</f>
        <v>204.1323958447137</v>
      </c>
      <c r="BO53" s="43">
        <f>求节点(节奏总纲!$F$4:$F$163,AG$7:AG$166,$BD53)</f>
        <v>620.25695300572943</v>
      </c>
      <c r="BP53" s="43">
        <f>求节点(节奏总纲!$F$4:$F$163,AH$7:AH$166,$BD53)</f>
        <v>620.25695300572943</v>
      </c>
      <c r="BQ53" s="43">
        <f>求节点(节奏总纲!$F$4:$F$163,AI$7:AI$166,$BD53)</f>
        <v>2.1839909959910832E-2</v>
      </c>
      <c r="BR53" s="43">
        <f>求节点(节奏总纲!$F$4:$F$163,AJ$7:AJ$166,$BD53)</f>
        <v>2.1839909959910832E-2</v>
      </c>
      <c r="BS53" s="43">
        <f>求节点(节奏总纲!$F$4:$F$163,AM$7:AM$166,$BD53)</f>
        <v>5742.6063395442507</v>
      </c>
      <c r="BT53" s="43">
        <f>求节点(节奏总纲!$F$4:$F$163,AN$7:AN$166,$BD53)</f>
        <v>0.7308908917828405</v>
      </c>
      <c r="BU53" s="43">
        <f>求节点(节奏总纲!$F$4:$F$163,AO$7:AO$166,$BD53)</f>
        <v>1972484048.4762456</v>
      </c>
    </row>
    <row r="54" spans="12:73" x14ac:dyDescent="0.15">
      <c r="L54" s="1">
        <v>48</v>
      </c>
      <c r="M54" s="42">
        <f>武将属性!$E52</f>
        <v>158.97102957845172</v>
      </c>
      <c r="N54" s="42">
        <f>武将属性!$T52</f>
        <v>7163.0382326163908</v>
      </c>
      <c r="O54" s="42">
        <f>武将属性!$T52</f>
        <v>7163.0382326163908</v>
      </c>
      <c r="P54" s="47">
        <f>武将属性!$AF52</f>
        <v>1.3426389184453359E-2</v>
      </c>
      <c r="Q54" s="47">
        <f>武将属性!$AF52</f>
        <v>1.3426389184453359E-2</v>
      </c>
      <c r="R54" s="47">
        <f>武将属性!BI52</f>
        <v>0.10053586770863371</v>
      </c>
      <c r="S54" s="77">
        <f t="shared" si="3"/>
        <v>0.10053586770863371</v>
      </c>
      <c r="T54" s="42">
        <f>战法技能效用!AM52</f>
        <v>1.0799558588826075</v>
      </c>
      <c r="U54" s="42">
        <f t="shared" si="4"/>
        <v>1097371283.6727157</v>
      </c>
      <c r="V54" s="43">
        <f t="shared" si="5"/>
        <v>10153647.188695734</v>
      </c>
      <c r="W54" s="43">
        <f t="shared" si="5"/>
        <v>225342.33311968922</v>
      </c>
      <c r="X54" s="43">
        <f t="shared" si="5"/>
        <v>225342.33311968922</v>
      </c>
      <c r="Y54" s="43">
        <f t="shared" si="6"/>
        <v>1592750854.7140512</v>
      </c>
      <c r="Z54" s="43">
        <f t="shared" si="7"/>
        <v>1592750854.7140512</v>
      </c>
      <c r="AA54" s="43">
        <f t="shared" si="8"/>
        <v>1466681636.5776589</v>
      </c>
      <c r="AB54" s="43">
        <f t="shared" si="9"/>
        <v>1466681636.5776589</v>
      </c>
      <c r="AC54" s="43">
        <f t="shared" si="10"/>
        <v>1552086541.3273311</v>
      </c>
      <c r="AD54" s="42"/>
      <c r="AE54" s="1">
        <v>48</v>
      </c>
      <c r="AF54" s="42">
        <f>武将属性!$E52</f>
        <v>158.97102957845172</v>
      </c>
      <c r="AG54" s="42">
        <f>士兵属性!$F52</f>
        <v>498.74989750930706</v>
      </c>
      <c r="AH54" s="42">
        <f>士兵属性!$F52</f>
        <v>498.74989750930706</v>
      </c>
      <c r="AI54" s="47">
        <f>士兵属性!$Q52</f>
        <v>1.3426389184453359E-2</v>
      </c>
      <c r="AJ54" s="47">
        <f>士兵属性!$Q52</f>
        <v>1.3426389184453359E-2</v>
      </c>
      <c r="AK54" s="47">
        <f>士兵属性!AX52</f>
        <v>0.10053586770863371</v>
      </c>
      <c r="AL54" s="77">
        <f t="shared" si="12"/>
        <v>0.10053586770863371</v>
      </c>
      <c r="AM54" s="42">
        <f>带兵数!$F51</f>
        <v>4927.1956904722538</v>
      </c>
      <c r="AN54" s="42">
        <f>战法技能效用!AS52</f>
        <v>0.4275055686136493</v>
      </c>
      <c r="AO54" s="42">
        <f t="shared" si="13"/>
        <v>486700381.38118583</v>
      </c>
      <c r="AP54" s="43">
        <f t="shared" si="14"/>
        <v>7057309.791000939</v>
      </c>
      <c r="AQ54" s="43">
        <f t="shared" si="15"/>
        <v>2011960.0029653285</v>
      </c>
      <c r="AR54" s="43">
        <f t="shared" si="15"/>
        <v>2011960.0029653285</v>
      </c>
      <c r="AS54" s="43">
        <f t="shared" si="16"/>
        <v>1107044197.2922707</v>
      </c>
      <c r="AT54" s="43">
        <f t="shared" si="17"/>
        <v>1107044197.2922707</v>
      </c>
      <c r="AU54" s="43">
        <f t="shared" si="18"/>
        <v>1019419572.2719796</v>
      </c>
      <c r="AV54" s="43">
        <f t="shared" si="19"/>
        <v>1019419572.2719796</v>
      </c>
      <c r="AW54" s="43">
        <f t="shared" si="20"/>
        <v>407316.82210722356</v>
      </c>
      <c r="AX54" s="43">
        <f t="shared" si="21"/>
        <v>1405899727.9377589</v>
      </c>
      <c r="AY54" s="1">
        <v>48</v>
      </c>
      <c r="AZ54" s="1">
        <f t="shared" si="26"/>
        <v>0.94158755533576999</v>
      </c>
      <c r="BA54" s="1">
        <f t="shared" si="22"/>
        <v>0.44351477810890233</v>
      </c>
      <c r="BD54" s="1">
        <v>48</v>
      </c>
      <c r="BE54" s="43">
        <f>求节点(节奏总纲!$F$4:$F$163,M$7:M$166,$BD54)</f>
        <v>205.3827444493694</v>
      </c>
      <c r="BF54" s="43">
        <f>求节点(节奏总纲!$F$4:$F$163,N$7:N$166,$BD54)</f>
        <v>10599.805725123753</v>
      </c>
      <c r="BG54" s="43">
        <f>求节点(节奏总纲!$F$4:$F$163,O$7:O$166,$BD54)</f>
        <v>10599.805725123753</v>
      </c>
      <c r="BH54" s="43">
        <f>求节点(节奏总纲!$F$4:$F$163,P$7:P$166,$BD54)</f>
        <v>2.205945945945946E-2</v>
      </c>
      <c r="BI54" s="43">
        <f>求节点(节奏总纲!$F$4:$F$163,Q$7:Q$166,$BD54)</f>
        <v>2.205945945945946E-2</v>
      </c>
      <c r="BJ54" s="43">
        <f>求节点(节奏总纲!$F$4:$F$163,T$7:T$166,$BD54)</f>
        <v>1.3391562211128671</v>
      </c>
      <c r="BK54" s="43">
        <f>求节点(节奏总纲!$F$4:$F$163,U$7:U$166,$BD54)</f>
        <v>3999938737.6702695</v>
      </c>
      <c r="BM54" s="1">
        <v>48</v>
      </c>
      <c r="BN54" s="43">
        <f>求节点(节奏总纲!$F$4:$F$163,AF$7:AF$166,$BD54)</f>
        <v>205.3827444493694</v>
      </c>
      <c r="BO54" s="43">
        <f>求节点(节奏总纲!$F$4:$F$163,AG$7:AG$166,$BD54)</f>
        <v>624.06518890814129</v>
      </c>
      <c r="BP54" s="43">
        <f>求节点(节奏总纲!$F$4:$F$163,AH$7:AH$166,$BD54)</f>
        <v>624.06518890814129</v>
      </c>
      <c r="BQ54" s="43">
        <f>求节点(节奏总纲!$F$4:$F$163,AI$7:AI$166,$BD54)</f>
        <v>2.205945945945946E-2</v>
      </c>
      <c r="BR54" s="43">
        <f>求节点(节奏总纲!$F$4:$F$163,AJ$7:AJ$166,$BD54)</f>
        <v>2.205945945945946E-2</v>
      </c>
      <c r="BS54" s="43">
        <f>求节点(节奏总纲!$F$4:$F$163,AM$7:AM$166,$BD54)</f>
        <v>5762.7568948436674</v>
      </c>
      <c r="BT54" s="43">
        <f>求节点(节奏总纲!$F$4:$F$163,AN$7:AN$166,$BD54)</f>
        <v>0.76418567331041409</v>
      </c>
      <c r="BU54" s="43">
        <f>求节点(节奏总纲!$F$4:$F$163,AO$7:AO$166,$BD54)</f>
        <v>2095437101.1243162</v>
      </c>
    </row>
    <row r="55" spans="12:73" x14ac:dyDescent="0.15">
      <c r="L55" s="1">
        <v>49</v>
      </c>
      <c r="M55" s="42">
        <f>武将属性!$E53</f>
        <v>161.05329190849804</v>
      </c>
      <c r="N55" s="42">
        <f>武将属性!$T53</f>
        <v>7324.5023232543526</v>
      </c>
      <c r="O55" s="42">
        <f>武将属性!$T53</f>
        <v>7324.5023232543526</v>
      </c>
      <c r="P55" s="47">
        <f>武将属性!$AF53</f>
        <v>1.3932131416223932E-2</v>
      </c>
      <c r="Q55" s="47">
        <f>武将属性!$AF53</f>
        <v>1.3932131416223932E-2</v>
      </c>
      <c r="R55" s="47">
        <f>武将属性!BI53</f>
        <v>0.1005765030779146</v>
      </c>
      <c r="S55" s="77">
        <f t="shared" si="3"/>
        <v>0.1005765030779146</v>
      </c>
      <c r="T55" s="42">
        <f>战法技能效用!AM53</f>
        <v>1.0939651698312669</v>
      </c>
      <c r="U55" s="42">
        <f t="shared" si="4"/>
        <v>1179405121.1221631</v>
      </c>
      <c r="V55" s="43">
        <f t="shared" si="5"/>
        <v>10793226.05112841</v>
      </c>
      <c r="W55" s="43">
        <f t="shared" si="5"/>
        <v>237324.60024320829</v>
      </c>
      <c r="X55" s="43">
        <f t="shared" si="5"/>
        <v>237324.60024320829</v>
      </c>
      <c r="Y55" s="43">
        <f t="shared" si="6"/>
        <v>1714399348.8191524</v>
      </c>
      <c r="Z55" s="43">
        <f t="shared" si="7"/>
        <v>1714399348.8191524</v>
      </c>
      <c r="AA55" s="43">
        <f t="shared" si="8"/>
        <v>1579430944.5871649</v>
      </c>
      <c r="AB55" s="43">
        <f t="shared" si="9"/>
        <v>1579430944.5871649</v>
      </c>
      <c r="AC55" s="43">
        <f t="shared" si="10"/>
        <v>1660280324.5164402</v>
      </c>
      <c r="AD55" s="42"/>
      <c r="AE55" s="1">
        <v>49</v>
      </c>
      <c r="AF55" s="42">
        <f>武将属性!$E53</f>
        <v>161.05329190849804</v>
      </c>
      <c r="AG55" s="42">
        <f>士兵属性!$F53</f>
        <v>506.26199570957408</v>
      </c>
      <c r="AH55" s="42">
        <f>士兵属性!$F53</f>
        <v>506.26199570957408</v>
      </c>
      <c r="AI55" s="47">
        <f>士兵属性!$Q53</f>
        <v>1.3932131416223932E-2</v>
      </c>
      <c r="AJ55" s="47">
        <f>士兵属性!$Q53</f>
        <v>1.3932131416223932E-2</v>
      </c>
      <c r="AK55" s="47">
        <f>士兵属性!AX53</f>
        <v>0.1005765030779146</v>
      </c>
      <c r="AL55" s="77">
        <f t="shared" si="12"/>
        <v>0.1005765030779146</v>
      </c>
      <c r="AM55" s="42">
        <f>带兵数!$F52</f>
        <v>4990.0336585588084</v>
      </c>
      <c r="AN55" s="42">
        <f>战法技能效用!AS53</f>
        <v>0.43844718365801583</v>
      </c>
      <c r="AO55" s="42">
        <f t="shared" si="13"/>
        <v>529667457.76667178</v>
      </c>
      <c r="AP55" s="43">
        <f t="shared" si="14"/>
        <v>7556706.4992736829</v>
      </c>
      <c r="AQ55" s="43">
        <f t="shared" si="15"/>
        <v>2150165.1945364708</v>
      </c>
      <c r="AR55" s="43">
        <f t="shared" si="15"/>
        <v>2150165.1945364708</v>
      </c>
      <c r="AS55" s="43">
        <f t="shared" si="16"/>
        <v>1200309586.7910426</v>
      </c>
      <c r="AT55" s="43">
        <f t="shared" si="17"/>
        <v>1200309586.7910426</v>
      </c>
      <c r="AU55" s="43">
        <f t="shared" si="18"/>
        <v>1105813593.4128785</v>
      </c>
      <c r="AV55" s="43">
        <f t="shared" si="19"/>
        <v>1105813593.4128785</v>
      </c>
      <c r="AW55" s="43">
        <f t="shared" si="20"/>
        <v>436288.4088463987</v>
      </c>
      <c r="AX55" s="43">
        <f t="shared" si="21"/>
        <v>1513502803.3814762</v>
      </c>
      <c r="AY55" s="1">
        <v>49</v>
      </c>
      <c r="AZ55" s="1">
        <f t="shared" si="26"/>
        <v>0.95168088956905461</v>
      </c>
      <c r="BA55" s="1">
        <f t="shared" si="22"/>
        <v>0.44909713234305065</v>
      </c>
      <c r="BD55" s="1">
        <v>49</v>
      </c>
      <c r="BE55" s="43">
        <f>求节点(节奏总纲!$F$4:$F$163,M$7:M$166,$BD55)</f>
        <v>206.53504073887427</v>
      </c>
      <c r="BF55" s="43">
        <f>求节点(节奏总纲!$F$4:$F$163,N$7:N$166,$BD55)</f>
        <v>10700.887080931503</v>
      </c>
      <c r="BG55" s="43">
        <f>求节点(节奏总纲!$F$4:$F$163,O$7:O$166,$BD55)</f>
        <v>10700.887080931503</v>
      </c>
      <c r="BH55" s="43">
        <f>求节点(节奏总纲!$F$4:$F$163,P$7:P$166,$BD55)</f>
        <v>2.2203603603603603E-2</v>
      </c>
      <c r="BI55" s="43">
        <f>求节点(节奏总纲!$F$4:$F$163,Q$7:Q$166,$BD55)</f>
        <v>2.2203603603603603E-2</v>
      </c>
      <c r="BJ55" s="43">
        <f>求节点(节奏总纲!$F$4:$F$163,T$7:T$166,$BD55)</f>
        <v>1.3468106393396488</v>
      </c>
      <c r="BK55" s="43">
        <f>求节点(节奏总纲!$F$4:$F$163,U$7:U$166,$BD55)</f>
        <v>4131600467.7763257</v>
      </c>
      <c r="BM55" s="1">
        <v>49</v>
      </c>
      <c r="BN55" s="43">
        <f>求节点(节奏总纲!$F$4:$F$163,AF$7:AF$166,$BD55)</f>
        <v>206.53504073887427</v>
      </c>
      <c r="BO55" s="43">
        <f>求节点(节奏总纲!$F$4:$F$163,AG$7:AG$166,$BD55)</f>
        <v>627.74650134911667</v>
      </c>
      <c r="BP55" s="43">
        <f>求节点(节奏总纲!$F$4:$F$163,AH$7:AH$166,$BD55)</f>
        <v>627.74650134911667</v>
      </c>
      <c r="BQ55" s="43">
        <f>求节点(节奏总纲!$F$4:$F$163,AI$7:AI$166,$BD55)</f>
        <v>2.2203603603603603E-2</v>
      </c>
      <c r="BR55" s="43">
        <f>求节点(节奏总纲!$F$4:$F$163,AJ$7:AJ$166,$BD55)</f>
        <v>2.2203603603603603E-2</v>
      </c>
      <c r="BS55" s="43">
        <f>求节点(节奏总纲!$F$4:$F$163,AM$7:AM$166,$BD55)</f>
        <v>5782.3777372095128</v>
      </c>
      <c r="BT55" s="43">
        <f>求节点(节奏总纲!$F$4:$F$163,AN$7:AN$166,$BD55)</f>
        <v>0.79514153720466685</v>
      </c>
      <c r="BU55" s="43">
        <f>求节点(节奏总纲!$F$4:$F$163,AO$7:AO$166,$BD55)</f>
        <v>2231149432.8370032</v>
      </c>
    </row>
    <row r="56" spans="12:73" x14ac:dyDescent="0.15">
      <c r="L56" s="1">
        <v>50</v>
      </c>
      <c r="M56" s="42">
        <f>武将属性!$E54</f>
        <v>162.96222786498555</v>
      </c>
      <c r="N56" s="42">
        <f>武将属性!$T54</f>
        <v>7781.6905227719826</v>
      </c>
      <c r="O56" s="42">
        <f>武将属性!$T54</f>
        <v>7781.6905227719826</v>
      </c>
      <c r="P56" s="47">
        <f>武将属性!$AF54</f>
        <v>1.4249130666666667E-2</v>
      </c>
      <c r="Q56" s="47">
        <f>武将属性!$AF54</f>
        <v>1.4249130666666667E-2</v>
      </c>
      <c r="R56" s="47">
        <f>武将属性!BI54</f>
        <v>0.10061994491657097</v>
      </c>
      <c r="S56" s="77">
        <f t="shared" si="3"/>
        <v>0.10061994491657097</v>
      </c>
      <c r="T56" s="42">
        <f>战法技能效用!AM54</f>
        <v>1.1115782486659749</v>
      </c>
      <c r="U56" s="42">
        <f t="shared" si="4"/>
        <v>1370734288.8862231</v>
      </c>
      <c r="V56" s="43">
        <f t="shared" si="5"/>
        <v>12266930.497673292</v>
      </c>
      <c r="W56" s="43">
        <f t="shared" si="5"/>
        <v>256891.00808055242</v>
      </c>
      <c r="X56" s="43">
        <f t="shared" si="5"/>
        <v>256891.00808055242</v>
      </c>
      <c r="Y56" s="43">
        <f t="shared" si="6"/>
        <v>1970961830.3067222</v>
      </c>
      <c r="Z56" s="43">
        <f t="shared" si="7"/>
        <v>1970961830.3067222</v>
      </c>
      <c r="AA56" s="43">
        <f t="shared" si="8"/>
        <v>1816291202.2435746</v>
      </c>
      <c r="AB56" s="43">
        <f t="shared" si="9"/>
        <v>1816291202.2435746</v>
      </c>
      <c r="AC56" s="43">
        <f t="shared" si="10"/>
        <v>1893414392.0346851</v>
      </c>
      <c r="AD56" s="42"/>
      <c r="AE56" s="1">
        <v>50</v>
      </c>
      <c r="AF56" s="42">
        <f>武将属性!$E54</f>
        <v>162.96222786498555</v>
      </c>
      <c r="AG56" s="42">
        <f>士兵属性!$F54</f>
        <v>513.833017351737</v>
      </c>
      <c r="AH56" s="42">
        <f>士兵属性!$F54</f>
        <v>513.833017351737</v>
      </c>
      <c r="AI56" s="47">
        <f>士兵属性!$Q54</f>
        <v>1.4249130666666667E-2</v>
      </c>
      <c r="AJ56" s="47">
        <f>士兵属性!$Q54</f>
        <v>1.4249130666666667E-2</v>
      </c>
      <c r="AK56" s="47">
        <f>士兵属性!AX54</f>
        <v>0.10061994491657097</v>
      </c>
      <c r="AL56" s="77">
        <f t="shared" si="12"/>
        <v>0.10061994491657097</v>
      </c>
      <c r="AM56" s="42">
        <f>带兵数!$F53</f>
        <v>5052.2732396398733</v>
      </c>
      <c r="AN56" s="42">
        <f>战法技能效用!AS54</f>
        <v>0.45065587944247026</v>
      </c>
      <c r="AO56" s="42">
        <f t="shared" si="13"/>
        <v>576006619.76575506</v>
      </c>
      <c r="AP56" s="43">
        <f t="shared" si="14"/>
        <v>8262461.8350218246</v>
      </c>
      <c r="AQ56" s="43">
        <f t="shared" si="15"/>
        <v>2343793.8263529465</v>
      </c>
      <c r="AR56" s="43">
        <f t="shared" si="15"/>
        <v>2343793.8263529465</v>
      </c>
      <c r="AS56" s="43">
        <f t="shared" si="16"/>
        <v>1327552716.1650491</v>
      </c>
      <c r="AT56" s="43">
        <f t="shared" si="17"/>
        <v>1327552716.1650491</v>
      </c>
      <c r="AU56" s="43">
        <f t="shared" si="18"/>
        <v>1223373421.9550583</v>
      </c>
      <c r="AV56" s="43">
        <f t="shared" si="19"/>
        <v>1223373421.9550583</v>
      </c>
      <c r="AW56" s="43">
        <f t="shared" si="20"/>
        <v>476743.27841031482</v>
      </c>
      <c r="AX56" s="43">
        <f t="shared" si="21"/>
        <v>1660378137.7953849</v>
      </c>
      <c r="AY56" s="1">
        <v>50</v>
      </c>
      <c r="AZ56" s="1">
        <f t="shared" si="26"/>
        <v>0.89034792756641346</v>
      </c>
      <c r="BA56" s="1">
        <f t="shared" si="22"/>
        <v>0.42021756108091796</v>
      </c>
      <c r="BD56" s="1">
        <v>50</v>
      </c>
      <c r="BE56" s="43">
        <f>求节点(节奏总纲!$F$4:$F$163,M$7:M$166,$BD56)</f>
        <v>207.68733702837915</v>
      </c>
      <c r="BF56" s="43">
        <f>求节点(节奏总纲!$F$4:$F$163,N$7:N$166,$BD56)</f>
        <v>10801.968436739253</v>
      </c>
      <c r="BG56" s="43">
        <f>求节点(节奏总纲!$F$4:$F$163,O$7:O$166,$BD56)</f>
        <v>10801.968436739253</v>
      </c>
      <c r="BH56" s="43">
        <f>求节点(节奏总纲!$F$4:$F$163,P$7:P$166,$BD56)</f>
        <v>2.2347747747747747E-2</v>
      </c>
      <c r="BI56" s="43">
        <f>求节点(节奏总纲!$F$4:$F$163,Q$7:Q$166,$BD56)</f>
        <v>2.2347747747747747E-2</v>
      </c>
      <c r="BJ56" s="43">
        <f>求节点(节奏总纲!$F$4:$F$163,T$7:T$166,$BD56)</f>
        <v>1.3544650575664308</v>
      </c>
      <c r="BK56" s="43">
        <f>求节点(节奏总纲!$F$4:$F$163,U$7:U$166,$BD56)</f>
        <v>4263262197.8823814</v>
      </c>
      <c r="BM56" s="1">
        <v>50</v>
      </c>
      <c r="BN56" s="43">
        <f>求节点(节奏总纲!$F$4:$F$163,AF$7:AF$166,$BD56)</f>
        <v>207.68733702837915</v>
      </c>
      <c r="BO56" s="43">
        <f>求节点(节奏总纲!$F$4:$F$163,AG$7:AG$166,$BD56)</f>
        <v>631.42781379009205</v>
      </c>
      <c r="BP56" s="43">
        <f>求节点(节奏总纲!$F$4:$F$163,AH$7:AH$166,$BD56)</f>
        <v>631.42781379009205</v>
      </c>
      <c r="BQ56" s="43">
        <f>求节点(节奏总纲!$F$4:$F$163,AI$7:AI$166,$BD56)</f>
        <v>2.2347747747747747E-2</v>
      </c>
      <c r="BR56" s="43">
        <f>求节点(节奏总纲!$F$4:$F$163,AJ$7:AJ$166,$BD56)</f>
        <v>2.2347747747747747E-2</v>
      </c>
      <c r="BS56" s="43">
        <f>求节点(节奏总纲!$F$4:$F$163,AM$7:AM$166,$BD56)</f>
        <v>5801.9985795753582</v>
      </c>
      <c r="BT56" s="43">
        <f>求节点(节奏总纲!$F$4:$F$163,AN$7:AN$166,$BD56)</f>
        <v>0.8260974010989196</v>
      </c>
      <c r="BU56" s="43">
        <f>求节点(节奏总纲!$F$4:$F$163,AO$7:AO$166,$BD56)</f>
        <v>2366861764.5496902</v>
      </c>
    </row>
    <row r="57" spans="12:73" x14ac:dyDescent="0.15">
      <c r="L57" s="1">
        <v>51</v>
      </c>
      <c r="M57" s="42">
        <f>武将属性!$E55</f>
        <v>166.42260355269164</v>
      </c>
      <c r="N57" s="42">
        <f>武将属性!$T55</f>
        <v>8396.0409123029658</v>
      </c>
      <c r="O57" s="42">
        <f>武将属性!$T55</f>
        <v>8396.0409123029658</v>
      </c>
      <c r="P57" s="47">
        <f>武将属性!$AF55</f>
        <v>1.4585892074084174E-2</v>
      </c>
      <c r="Q57" s="47">
        <f>武将属性!$AF55</f>
        <v>1.4585892074084174E-2</v>
      </c>
      <c r="R57" s="47">
        <f>武将属性!BI55</f>
        <v>0.10066609497751368</v>
      </c>
      <c r="S57" s="77">
        <f t="shared" si="3"/>
        <v>0.10066609497751368</v>
      </c>
      <c r="T57" s="42">
        <f>战法技能效用!AM55</f>
        <v>1.1287501148694339</v>
      </c>
      <c r="U57" s="42">
        <f t="shared" si="4"/>
        <v>1657446798.8316967</v>
      </c>
      <c r="V57" s="43">
        <f t="shared" si="5"/>
        <v>14310308.391728319</v>
      </c>
      <c r="W57" s="43">
        <f t="shared" si="5"/>
        <v>283652.59353412513</v>
      </c>
      <c r="X57" s="43">
        <f t="shared" si="5"/>
        <v>283652.59353412513</v>
      </c>
      <c r="Y57" s="43">
        <f t="shared" si="6"/>
        <v>2347321009.2886438</v>
      </c>
      <c r="Z57" s="43">
        <f t="shared" si="7"/>
        <v>2347321009.2886438</v>
      </c>
      <c r="AA57" s="43">
        <f t="shared" si="8"/>
        <v>2163743201.5583372</v>
      </c>
      <c r="AB57" s="43">
        <f t="shared" si="9"/>
        <v>2163743201.5583372</v>
      </c>
      <c r="AC57" s="43">
        <f t="shared" si="10"/>
        <v>2237518404.3989401</v>
      </c>
      <c r="AD57" s="42"/>
      <c r="AE57" s="1">
        <v>51</v>
      </c>
      <c r="AF57" s="42">
        <f>武将属性!$E55</f>
        <v>166.42260355269164</v>
      </c>
      <c r="AG57" s="42">
        <f>士兵属性!$F55</f>
        <v>521.46296243579627</v>
      </c>
      <c r="AH57" s="42">
        <f>士兵属性!$F55</f>
        <v>521.46296243579627</v>
      </c>
      <c r="AI57" s="47">
        <f>士兵属性!$Q55</f>
        <v>1.4585892074084174E-2</v>
      </c>
      <c r="AJ57" s="47">
        <f>士兵属性!$Q55</f>
        <v>1.4585892074084174E-2</v>
      </c>
      <c r="AK57" s="47">
        <f>士兵属性!AX55</f>
        <v>0.10066609497751368</v>
      </c>
      <c r="AL57" s="77">
        <f t="shared" si="12"/>
        <v>0.10066609497751368</v>
      </c>
      <c r="AM57" s="42">
        <f>带兵数!$F54</f>
        <v>5116.1058431778374</v>
      </c>
      <c r="AN57" s="42">
        <f>战法技能效用!AS55</f>
        <v>0.46343144636123468</v>
      </c>
      <c r="AO57" s="42">
        <f t="shared" si="13"/>
        <v>632705872.57594919</v>
      </c>
      <c r="AP57" s="43">
        <f t="shared" si="14"/>
        <v>9115158.907874234</v>
      </c>
      <c r="AQ57" s="43">
        <f t="shared" si="15"/>
        <v>2601944.8200113839</v>
      </c>
      <c r="AR57" s="43">
        <f t="shared" si="15"/>
        <v>2601944.8200113839</v>
      </c>
      <c r="AS57" s="43">
        <f t="shared" si="16"/>
        <v>1495160231.4751797</v>
      </c>
      <c r="AT57" s="43">
        <f t="shared" si="17"/>
        <v>1495160231.4751797</v>
      </c>
      <c r="AU57" s="43">
        <f t="shared" si="18"/>
        <v>1378227678.8274562</v>
      </c>
      <c r="AV57" s="43">
        <f t="shared" si="19"/>
        <v>1378227678.8274562</v>
      </c>
      <c r="AW57" s="43">
        <f t="shared" si="20"/>
        <v>530410.392406906</v>
      </c>
      <c r="AX57" s="43">
        <f t="shared" si="21"/>
        <v>1854296430.9141853</v>
      </c>
      <c r="AY57" s="1">
        <v>51</v>
      </c>
      <c r="AZ57" s="1">
        <f t="shared" si="26"/>
        <v>0.80773122339298065</v>
      </c>
      <c r="BA57" s="1">
        <f t="shared" si="22"/>
        <v>0.38173525269223224</v>
      </c>
      <c r="BD57" s="1">
        <v>51</v>
      </c>
      <c r="BE57" s="43">
        <f>求节点(节奏总纲!$F$4:$F$163,M$7:M$166,$BD57)</f>
        <v>208.83963331788405</v>
      </c>
      <c r="BF57" s="43">
        <f>求节点(节奏总纲!$F$4:$F$163,N$7:N$166,$BD57)</f>
        <v>10903.049792547003</v>
      </c>
      <c r="BG57" s="43">
        <f>求节点(节奏总纲!$F$4:$F$163,O$7:O$166,$BD57)</f>
        <v>10903.049792547003</v>
      </c>
      <c r="BH57" s="43">
        <f>求节点(节奏总纲!$F$4:$F$163,P$7:P$166,$BD57)</f>
        <v>2.249189189189189E-2</v>
      </c>
      <c r="BI57" s="43">
        <f>求节点(节奏总纲!$F$4:$F$163,Q$7:Q$166,$BD57)</f>
        <v>2.249189189189189E-2</v>
      </c>
      <c r="BJ57" s="43">
        <f>求节点(节奏总纲!$F$4:$F$163,T$7:T$166,$BD57)</f>
        <v>1.3621194757932125</v>
      </c>
      <c r="BK57" s="43">
        <f>求节点(节奏总纲!$F$4:$F$163,U$7:U$166,$BD57)</f>
        <v>4394923927.9884377</v>
      </c>
      <c r="BM57" s="1">
        <v>51</v>
      </c>
      <c r="BN57" s="43">
        <f>求节点(节奏总纲!$F$4:$F$163,AF$7:AF$166,$BD57)</f>
        <v>208.83963331788405</v>
      </c>
      <c r="BO57" s="43">
        <f>求节点(节奏总纲!$F$4:$F$163,AG$7:AG$166,$BD57)</f>
        <v>635.10912623106742</v>
      </c>
      <c r="BP57" s="43">
        <f>求节点(节奏总纲!$F$4:$F$163,AH$7:AH$166,$BD57)</f>
        <v>635.10912623106742</v>
      </c>
      <c r="BQ57" s="43">
        <f>求节点(节奏总纲!$F$4:$F$163,AI$7:AI$166,$BD57)</f>
        <v>2.249189189189189E-2</v>
      </c>
      <c r="BR57" s="43">
        <f>求节点(节奏总纲!$F$4:$F$163,AJ$7:AJ$166,$BD57)</f>
        <v>2.249189189189189E-2</v>
      </c>
      <c r="BS57" s="43">
        <f>求节点(节奏总纲!$F$4:$F$163,AM$7:AM$166,$BD57)</f>
        <v>5821.6194219412046</v>
      </c>
      <c r="BT57" s="43">
        <f>求节点(节奏总纲!$F$4:$F$163,AN$7:AN$166,$BD57)</f>
        <v>0.85705326499317236</v>
      </c>
      <c r="BU57" s="43">
        <f>求节点(节奏总纲!$F$4:$F$163,AO$7:AO$166,$BD57)</f>
        <v>2502574096.2623768</v>
      </c>
    </row>
    <row r="58" spans="12:73" x14ac:dyDescent="0.15">
      <c r="L58" s="1">
        <v>52</v>
      </c>
      <c r="M58" s="42">
        <f>武将属性!$E56</f>
        <v>169.88297924039787</v>
      </c>
      <c r="N58" s="42">
        <f>武将属性!$T56</f>
        <v>9010.3913018339499</v>
      </c>
      <c r="O58" s="42">
        <f>武将属性!$T56</f>
        <v>9010.3913018339499</v>
      </c>
      <c r="P58" s="47">
        <f>武将属性!$AF56</f>
        <v>1.4974731209477985E-2</v>
      </c>
      <c r="Q58" s="47">
        <f>武将属性!$AF56</f>
        <v>1.4974731209477985E-2</v>
      </c>
      <c r="R58" s="47">
        <f>武将属性!BI56</f>
        <v>0.10071938181323795</v>
      </c>
      <c r="S58" s="77">
        <f t="shared" si="3"/>
        <v>0.10071938181323795</v>
      </c>
      <c r="T58" s="42">
        <f>战法技能效用!AM56</f>
        <v>1.1457761950784831</v>
      </c>
      <c r="U58" s="42">
        <f t="shared" si="4"/>
        <v>1981571351.5724027</v>
      </c>
      <c r="V58" s="43">
        <f t="shared" si="5"/>
        <v>16546897.38166522</v>
      </c>
      <c r="W58" s="43">
        <f t="shared" si="5"/>
        <v>311977.15284687758</v>
      </c>
      <c r="X58" s="43">
        <f t="shared" si="5"/>
        <v>311977.15284687758</v>
      </c>
      <c r="Y58" s="43">
        <f t="shared" si="6"/>
        <v>2769562766.3879886</v>
      </c>
      <c r="Z58" s="43">
        <f t="shared" si="7"/>
        <v>2769562766.3879886</v>
      </c>
      <c r="AA58" s="43">
        <f t="shared" si="8"/>
        <v>2553817322.4057779</v>
      </c>
      <c r="AB58" s="43">
        <f t="shared" si="9"/>
        <v>2553817322.4057779</v>
      </c>
      <c r="AC58" s="43">
        <f t="shared" si="10"/>
        <v>2620064693.4473162</v>
      </c>
      <c r="AD58" s="42"/>
      <c r="AE58" s="1">
        <v>52</v>
      </c>
      <c r="AF58" s="42">
        <f>武将属性!$E56</f>
        <v>169.88297924039787</v>
      </c>
      <c r="AG58" s="42">
        <f>士兵属性!$F56</f>
        <v>529.15197756751218</v>
      </c>
      <c r="AH58" s="42">
        <f>士兵属性!$F56</f>
        <v>529.15197756751218</v>
      </c>
      <c r="AI58" s="47">
        <f>士兵属性!$Q56</f>
        <v>1.4974731209477985E-2</v>
      </c>
      <c r="AJ58" s="47">
        <f>士兵属性!$Q56</f>
        <v>1.4974731209477985E-2</v>
      </c>
      <c r="AK58" s="47">
        <f>士兵属性!AX56</f>
        <v>0.10071938181323795</v>
      </c>
      <c r="AL58" s="77">
        <f t="shared" si="12"/>
        <v>0.10071938181323795</v>
      </c>
      <c r="AM58" s="42">
        <f>带兵数!$F55</f>
        <v>5180.3757225034651</v>
      </c>
      <c r="AN58" s="42">
        <f>战法技能效用!AS56</f>
        <v>0.47619822949315455</v>
      </c>
      <c r="AO58" s="42">
        <f t="shared" si="13"/>
        <v>694410498.69822013</v>
      </c>
      <c r="AP58" s="43">
        <f t="shared" si="14"/>
        <v>10028929.723172307</v>
      </c>
      <c r="AQ58" s="43">
        <f t="shared" si="15"/>
        <v>2879844.4229830354</v>
      </c>
      <c r="AR58" s="43">
        <f t="shared" si="15"/>
        <v>2879844.4229830354</v>
      </c>
      <c r="AS58" s="43">
        <f t="shared" si="16"/>
        <v>1678607759.9536405</v>
      </c>
      <c r="AT58" s="43">
        <f t="shared" si="17"/>
        <v>1678607759.9536405</v>
      </c>
      <c r="AU58" s="43">
        <f t="shared" si="18"/>
        <v>1547846334.0569842</v>
      </c>
      <c r="AV58" s="43">
        <f t="shared" si="19"/>
        <v>1547846334.0569842</v>
      </c>
      <c r="AW58" s="43">
        <f t="shared" si="20"/>
        <v>588326.19606665021</v>
      </c>
      <c r="AX58" s="43">
        <f t="shared" si="21"/>
        <v>2064594498.3031979</v>
      </c>
      <c r="AY58" s="1">
        <v>52</v>
      </c>
      <c r="AZ58" s="1">
        <f t="shared" si="26"/>
        <v>0.74043348212540405</v>
      </c>
      <c r="BA58" s="1">
        <f t="shared" si="22"/>
        <v>0.35043426427577101</v>
      </c>
      <c r="BD58" s="1">
        <v>52</v>
      </c>
      <c r="BE58" s="43">
        <f>求节点(节奏总纲!$F$4:$F$163,M$7:M$166,$BD58)</f>
        <v>209.95581591734981</v>
      </c>
      <c r="BF58" s="43">
        <f>求节点(节奏总纲!$F$4:$F$163,N$7:N$166,$BD58)</f>
        <v>11000.963195124648</v>
      </c>
      <c r="BG58" s="43">
        <f>求节点(节奏总纲!$F$4:$F$163,O$7:O$166,$BD58)</f>
        <v>11000.963195124648</v>
      </c>
      <c r="BH58" s="43">
        <f>求节点(节奏总纲!$F$4:$F$163,P$7:P$166,$BD58)</f>
        <v>2.2636036036036037E-2</v>
      </c>
      <c r="BI58" s="43">
        <f>求节点(节奏总纲!$F$4:$F$163,Q$7:Q$166,$BD58)</f>
        <v>2.2636036036036037E-2</v>
      </c>
      <c r="BJ58" s="43">
        <f>求节点(节奏总纲!$F$4:$F$163,T$7:T$166,$BD58)</f>
        <v>1.3695410685870912</v>
      </c>
      <c r="BK58" s="43">
        <f>求节点(节奏总纲!$F$4:$F$163,U$7:U$166,$BD58)</f>
        <v>4527794685.2853785</v>
      </c>
      <c r="BM58" s="1">
        <v>52</v>
      </c>
      <c r="BN58" s="43">
        <f>求节点(节奏总纲!$F$4:$F$163,AF$7:AF$166,$BD58)</f>
        <v>209.95581591734981</v>
      </c>
      <c r="BO58" s="43">
        <f>求节点(节奏总纲!$F$4:$F$163,AG$7:AG$166,$BD58)</f>
        <v>638.72181729291981</v>
      </c>
      <c r="BP58" s="43">
        <f>求节点(节奏总纲!$F$4:$F$163,AH$7:AH$166,$BD58)</f>
        <v>638.72181729291981</v>
      </c>
      <c r="BQ58" s="43">
        <f>求节点(节奏总纲!$F$4:$F$163,AI$7:AI$166,$BD58)</f>
        <v>2.2636036036036037E-2</v>
      </c>
      <c r="BR58" s="43">
        <f>求节点(节奏总纲!$F$4:$F$163,AJ$7:AJ$166,$BD58)</f>
        <v>2.2636036036036037E-2</v>
      </c>
      <c r="BS58" s="43">
        <f>求节点(节奏总纲!$F$4:$F$163,AM$7:AM$166,$BD58)</f>
        <v>5840.1507947484215</v>
      </c>
      <c r="BT58" s="43">
        <f>求节点(节奏总纲!$F$4:$F$163,AN$7:AN$166,$BD58)</f>
        <v>0.8871232219281423</v>
      </c>
      <c r="BU58" s="43">
        <f>求节点(节奏总纲!$F$4:$F$163,AO$7:AO$166,$BD58)</f>
        <v>2645165862.4697194</v>
      </c>
    </row>
    <row r="59" spans="12:73" x14ac:dyDescent="0.15">
      <c r="L59" s="1">
        <v>53</v>
      </c>
      <c r="M59" s="42">
        <f>武将属性!$E57</f>
        <v>173.34335492810393</v>
      </c>
      <c r="N59" s="42">
        <f>武将属性!$T57</f>
        <v>9624.741691364934</v>
      </c>
      <c r="O59" s="42">
        <f>武将属性!$T57</f>
        <v>9624.741691364934</v>
      </c>
      <c r="P59" s="47">
        <f>武将属性!$AF57</f>
        <v>1.5395795845841258E-2</v>
      </c>
      <c r="Q59" s="47">
        <f>武将属性!$AF57</f>
        <v>1.5395795845841258E-2</v>
      </c>
      <c r="R59" s="47">
        <f>武将属性!BI57</f>
        <v>0.100777084858186</v>
      </c>
      <c r="S59" s="77">
        <f t="shared" si="3"/>
        <v>0.100777084858186</v>
      </c>
      <c r="T59" s="42">
        <f>战法技能效用!AM57</f>
        <v>1.1626690411508918</v>
      </c>
      <c r="U59" s="42">
        <f t="shared" si="4"/>
        <v>2345713572.5008035</v>
      </c>
      <c r="V59" s="43">
        <f t="shared" si="5"/>
        <v>18987597.3838518</v>
      </c>
      <c r="W59" s="43">
        <f t="shared" si="5"/>
        <v>341970.09520721942</v>
      </c>
      <c r="X59" s="43">
        <f t="shared" si="5"/>
        <v>341970.09520721942</v>
      </c>
      <c r="Y59" s="43">
        <f t="shared" si="6"/>
        <v>3241468840.039063</v>
      </c>
      <c r="Z59" s="43">
        <f t="shared" si="7"/>
        <v>3241468840.039063</v>
      </c>
      <c r="AA59" s="43">
        <f t="shared" si="8"/>
        <v>2990045739.3378525</v>
      </c>
      <c r="AB59" s="43">
        <f t="shared" si="9"/>
        <v>2990045739.3378525</v>
      </c>
      <c r="AC59" s="43">
        <f t="shared" si="10"/>
        <v>3043807230.7073059</v>
      </c>
      <c r="AD59" s="42"/>
      <c r="AE59" s="1">
        <v>53</v>
      </c>
      <c r="AF59" s="42">
        <f>武将属性!$E57</f>
        <v>173.34335492810393</v>
      </c>
      <c r="AG59" s="42">
        <f>士兵属性!$F57</f>
        <v>536.91718376473614</v>
      </c>
      <c r="AH59" s="42">
        <f>士兵属性!$F57</f>
        <v>536.91718376473614</v>
      </c>
      <c r="AI59" s="47">
        <f>士兵属性!$Q57</f>
        <v>1.5395795845841258E-2</v>
      </c>
      <c r="AJ59" s="47">
        <f>士兵属性!$Q57</f>
        <v>1.5395795845841258E-2</v>
      </c>
      <c r="AK59" s="47">
        <f>士兵属性!AX57</f>
        <v>0.100777084858186</v>
      </c>
      <c r="AL59" s="77">
        <f t="shared" si="12"/>
        <v>0.100777084858186</v>
      </c>
      <c r="AM59" s="42">
        <f>带兵数!$F56</f>
        <v>5248.3145201793022</v>
      </c>
      <c r="AN59" s="42">
        <f>战法技能效用!AS57</f>
        <v>0.48895698510321689</v>
      </c>
      <c r="AO59" s="42">
        <f t="shared" si="13"/>
        <v>762474445.2203666</v>
      </c>
      <c r="AP59" s="43">
        <f t="shared" si="14"/>
        <v>11017166.816903019</v>
      </c>
      <c r="AQ59" s="43">
        <f t="shared" si="15"/>
        <v>3181374.6270579146</v>
      </c>
      <c r="AR59" s="43">
        <f t="shared" si="15"/>
        <v>3181374.6270579146</v>
      </c>
      <c r="AS59" s="43">
        <f t="shared" si="16"/>
        <v>1880796301.9520814</v>
      </c>
      <c r="AT59" s="43">
        <f t="shared" si="17"/>
        <v>1880796301.9520814</v>
      </c>
      <c r="AU59" s="43">
        <f t="shared" si="18"/>
        <v>1734913166.44785</v>
      </c>
      <c r="AV59" s="43">
        <f t="shared" si="19"/>
        <v>1734913166.44785</v>
      </c>
      <c r="AW59" s="43">
        <f t="shared" si="20"/>
        <v>650926.95900479949</v>
      </c>
      <c r="AX59" s="43">
        <f t="shared" si="21"/>
        <v>2294404368.0914164</v>
      </c>
      <c r="AY59" s="1">
        <v>53</v>
      </c>
      <c r="AZ59" s="1">
        <f t="shared" si="26"/>
        <v>0.68575050417447947</v>
      </c>
      <c r="BA59" s="1">
        <f t="shared" si="22"/>
        <v>0.325050105928952</v>
      </c>
      <c r="BD59" s="1">
        <v>53</v>
      </c>
      <c r="BE59" s="43">
        <f>求节点(节奏总纲!$F$4:$F$163,M$7:M$166,$BD59)</f>
        <v>211.03461953886446</v>
      </c>
      <c r="BF59" s="43">
        <f>求节点(节奏总纲!$F$4:$F$163,N$7:N$166,$BD59)</f>
        <v>11095.597651302463</v>
      </c>
      <c r="BG59" s="43">
        <f>求节点(节奏总纲!$F$4:$F$163,O$7:O$166,$BD59)</f>
        <v>11095.597651302463</v>
      </c>
      <c r="BH59" s="43">
        <f>求节点(节奏总纲!$F$4:$F$163,P$7:P$166,$BD59)</f>
        <v>2.278018018018018E-2</v>
      </c>
      <c r="BI59" s="43">
        <f>求节点(节奏总纲!$F$4:$F$163,Q$7:Q$166,$BD59)</f>
        <v>2.278018018018018E-2</v>
      </c>
      <c r="BJ59" s="43">
        <f>求节点(节奏总纲!$F$4:$F$163,T$7:T$166,$BD59)</f>
        <v>1.3767216786203178</v>
      </c>
      <c r="BK59" s="43">
        <f>求节点(节奏总纲!$F$4:$F$163,U$7:U$166,$BD59)</f>
        <v>4661916829.5400476</v>
      </c>
      <c r="BM59" s="1">
        <v>53</v>
      </c>
      <c r="BN59" s="43">
        <f>求节点(节奏总纲!$F$4:$F$163,AF$7:AF$166,$BD59)</f>
        <v>211.03461953886446</v>
      </c>
      <c r="BO59" s="43">
        <f>求节点(节奏总纲!$F$4:$F$163,AG$7:AG$166,$BD59)</f>
        <v>642.2634827405401</v>
      </c>
      <c r="BP59" s="43">
        <f>求节点(节奏总纲!$F$4:$F$163,AH$7:AH$166,$BD59)</f>
        <v>642.2634827405401</v>
      </c>
      <c r="BQ59" s="43">
        <f>求节点(节奏总纲!$F$4:$F$163,AI$7:AI$166,$BD59)</f>
        <v>2.278018018018018E-2</v>
      </c>
      <c r="BR59" s="43">
        <f>求节点(节奏总纲!$F$4:$F$163,AJ$7:AJ$166,$BD59)</f>
        <v>2.278018018018018E-2</v>
      </c>
      <c r="BS59" s="43">
        <f>求节点(节奏总纲!$F$4:$F$163,AM$7:AM$166,$BD59)</f>
        <v>5857.5545270800649</v>
      </c>
      <c r="BT59" s="43">
        <f>求节点(节奏总纲!$F$4:$F$163,AN$7:AN$166,$BD59)</f>
        <v>0.91627623305497274</v>
      </c>
      <c r="BU59" s="43">
        <f>求节点(节奏总纲!$F$4:$F$163,AO$7:AO$166,$BD59)</f>
        <v>2794878092.6898422</v>
      </c>
    </row>
    <row r="60" spans="12:73" x14ac:dyDescent="0.15">
      <c r="L60" s="1">
        <v>54</v>
      </c>
      <c r="M60" s="42">
        <f>武将属性!$E58</f>
        <v>176.97752423383534</v>
      </c>
      <c r="N60" s="42">
        <f>武将属性!$T58</f>
        <v>9783.5008040770444</v>
      </c>
      <c r="O60" s="42">
        <f>武将属性!$T58</f>
        <v>9783.5008040770444</v>
      </c>
      <c r="P60" s="47">
        <f>武将属性!$AF58</f>
        <v>1.6144254125508118E-2</v>
      </c>
      <c r="Q60" s="47">
        <f>武将属性!$AF58</f>
        <v>1.6144254125508118E-2</v>
      </c>
      <c r="R60" s="47">
        <f>武将属性!BI58</f>
        <v>0.10083477719038968</v>
      </c>
      <c r="S60" s="77">
        <f t="shared" si="3"/>
        <v>0.10083477719038968</v>
      </c>
      <c r="T60" s="42">
        <f>战法技能效用!AM58</f>
        <v>1.1820141369382702</v>
      </c>
      <c r="U60" s="42">
        <f t="shared" si="4"/>
        <v>2522997545.374506</v>
      </c>
      <c r="V60" s="43">
        <f t="shared" si="5"/>
        <v>20072669.999871328</v>
      </c>
      <c r="W60" s="43">
        <f t="shared" si="5"/>
        <v>363102.27928428474</v>
      </c>
      <c r="X60" s="43">
        <f t="shared" si="5"/>
        <v>363102.27928428474</v>
      </c>
      <c r="Y60" s="43">
        <f t="shared" si="6"/>
        <v>3495971587.6140108</v>
      </c>
      <c r="Z60" s="43">
        <f t="shared" si="7"/>
        <v>3495971587.6140108</v>
      </c>
      <c r="AA60" s="43">
        <f t="shared" si="8"/>
        <v>3227016001.8078871</v>
      </c>
      <c r="AB60" s="43">
        <f t="shared" si="9"/>
        <v>3227016001.8078871</v>
      </c>
      <c r="AC60" s="43">
        <f t="shared" si="10"/>
        <v>3256084716.5954971</v>
      </c>
      <c r="AD60" s="42"/>
      <c r="AE60" s="1">
        <v>54</v>
      </c>
      <c r="AF60" s="42">
        <f>武将属性!$E58</f>
        <v>176.97752423383534</v>
      </c>
      <c r="AG60" s="42">
        <f>士兵属性!$F58</f>
        <v>544.74159156138239</v>
      </c>
      <c r="AH60" s="42">
        <f>士兵属性!$F58</f>
        <v>544.74159156138239</v>
      </c>
      <c r="AI60" s="47">
        <f>士兵属性!$Q58</f>
        <v>1.6144254125508118E-2</v>
      </c>
      <c r="AJ60" s="47">
        <f>士兵属性!$Q58</f>
        <v>1.6144254125508118E-2</v>
      </c>
      <c r="AK60" s="47">
        <f>士兵属性!AX58</f>
        <v>0.10083477719038968</v>
      </c>
      <c r="AL60" s="77">
        <f t="shared" si="12"/>
        <v>0.10083477719038968</v>
      </c>
      <c r="AM60" s="42">
        <f>带兵数!$F57</f>
        <v>5309.5273053426445</v>
      </c>
      <c r="AN60" s="42">
        <f>战法技能效用!AS58</f>
        <v>0.5057353759002452</v>
      </c>
      <c r="AO60" s="42">
        <f t="shared" si="13"/>
        <v>840026952.18601513</v>
      </c>
      <c r="AP60" s="43">
        <f t="shared" si="14"/>
        <v>11809965.232812496</v>
      </c>
      <c r="AQ60" s="43">
        <f t="shared" si="15"/>
        <v>3431793.8580624508</v>
      </c>
      <c r="AR60" s="43">
        <f t="shared" si="15"/>
        <v>3431793.8580624508</v>
      </c>
      <c r="AS60" s="43">
        <f t="shared" si="16"/>
        <v>2056891430.2325718</v>
      </c>
      <c r="AT60" s="43">
        <f t="shared" si="17"/>
        <v>2056891430.2325718</v>
      </c>
      <c r="AU60" s="43">
        <f t="shared" si="18"/>
        <v>1898648599.679317</v>
      </c>
      <c r="AV60" s="43">
        <f t="shared" si="19"/>
        <v>1898648599.679317</v>
      </c>
      <c r="AW60" s="43">
        <f t="shared" si="20"/>
        <v>704183.53297492792</v>
      </c>
      <c r="AX60" s="43">
        <f t="shared" si="21"/>
        <v>2483093481.1952863</v>
      </c>
      <c r="AY60" s="1">
        <v>54</v>
      </c>
      <c r="AZ60" s="1">
        <f t="shared" si="26"/>
        <v>0.69918838447482135</v>
      </c>
      <c r="BA60" s="1">
        <f t="shared" si="22"/>
        <v>0.33294798630544215</v>
      </c>
      <c r="BD60" s="1">
        <v>54</v>
      </c>
      <c r="BE60" s="43">
        <f>求节点(节奏总纲!$F$4:$F$163,M$7:M$166,$BD60)</f>
        <v>212.11342316037909</v>
      </c>
      <c r="BF60" s="43">
        <f>求节点(节奏总纲!$F$4:$F$163,N$7:N$166,$BD60)</f>
        <v>11190.232107480279</v>
      </c>
      <c r="BG60" s="43">
        <f>求节点(节奏总纲!$F$4:$F$163,O$7:O$166,$BD60)</f>
        <v>11190.232107480279</v>
      </c>
      <c r="BH60" s="43">
        <f>求节点(节奏总纲!$F$4:$F$163,P$7:P$166,$BD60)</f>
        <v>2.2924324324324324E-2</v>
      </c>
      <c r="BI60" s="43">
        <f>求节点(节奏总纲!$F$4:$F$163,Q$7:Q$166,$BD60)</f>
        <v>2.2924324324324324E-2</v>
      </c>
      <c r="BJ60" s="43">
        <f>求节点(节奏总纲!$F$4:$F$163,T$7:T$166,$BD60)</f>
        <v>1.3839022886535446</v>
      </c>
      <c r="BK60" s="43">
        <f>求节点(节奏总纲!$F$4:$F$163,U$7:U$166,$BD60)</f>
        <v>4796038973.7947178</v>
      </c>
      <c r="BM60" s="1">
        <v>54</v>
      </c>
      <c r="BN60" s="43">
        <f>求节点(节奏总纲!$F$4:$F$163,AF$7:AF$166,$BD60)</f>
        <v>212.11342316037909</v>
      </c>
      <c r="BO60" s="43">
        <f>求节点(节奏总纲!$F$4:$F$163,AG$7:AG$166,$BD60)</f>
        <v>645.80514818816039</v>
      </c>
      <c r="BP60" s="43">
        <f>求节点(节奏总纲!$F$4:$F$163,AH$7:AH$166,$BD60)</f>
        <v>645.80514818816039</v>
      </c>
      <c r="BQ60" s="43">
        <f>求节点(节奏总纲!$F$4:$F$163,AI$7:AI$166,$BD60)</f>
        <v>2.2924324324324324E-2</v>
      </c>
      <c r="BR60" s="43">
        <f>求节点(节奏总纲!$F$4:$F$163,AJ$7:AJ$166,$BD60)</f>
        <v>2.2924324324324324E-2</v>
      </c>
      <c r="BS60" s="43">
        <f>求节点(节奏总纲!$F$4:$F$163,AM$7:AM$166,$BD60)</f>
        <v>5874.9582594117092</v>
      </c>
      <c r="BT60" s="43">
        <f>求节点(节奏总纲!$F$4:$F$163,AN$7:AN$166,$BD60)</f>
        <v>0.94542924418180319</v>
      </c>
      <c r="BU60" s="43">
        <f>求节点(节奏总纲!$F$4:$F$163,AO$7:AO$166,$BD60)</f>
        <v>2944590322.909965</v>
      </c>
    </row>
    <row r="61" spans="12:73" x14ac:dyDescent="0.15">
      <c r="L61" s="1">
        <v>55</v>
      </c>
      <c r="M61" s="42">
        <f>武将属性!$E59</f>
        <v>180.85503682117113</v>
      </c>
      <c r="N61" s="42">
        <f>武将属性!$T59</f>
        <v>9819.1866805254849</v>
      </c>
      <c r="O61" s="42">
        <f>武将属性!$T59</f>
        <v>9819.1866805254849</v>
      </c>
      <c r="P61" s="47">
        <f>武将属性!$AF59</f>
        <v>1.6939888116989113E-2</v>
      </c>
      <c r="Q61" s="47">
        <f>武将属性!$AF59</f>
        <v>1.6939888116989113E-2</v>
      </c>
      <c r="R61" s="47">
        <f>武将属性!BI59</f>
        <v>0.10089583641979144</v>
      </c>
      <c r="S61" s="77">
        <f t="shared" si="3"/>
        <v>0.10089583641979144</v>
      </c>
      <c r="T61" s="42">
        <f>战法技能效用!AM59</f>
        <v>1.2034179384713171</v>
      </c>
      <c r="U61" s="42">
        <f t="shared" si="4"/>
        <v>2652762901.3418283</v>
      </c>
      <c r="V61" s="43">
        <f t="shared" si="5"/>
        <v>20800825.100159004</v>
      </c>
      <c r="W61" s="43">
        <f t="shared" si="5"/>
        <v>383120.73207255418</v>
      </c>
      <c r="X61" s="43">
        <f t="shared" si="5"/>
        <v>383120.73207255418</v>
      </c>
      <c r="Y61" s="43">
        <f t="shared" si="6"/>
        <v>3699268789.9830151</v>
      </c>
      <c r="Z61" s="43">
        <f t="shared" si="7"/>
        <v>3699268789.9830151</v>
      </c>
      <c r="AA61" s="43">
        <f t="shared" si="8"/>
        <v>3417157068.7687697</v>
      </c>
      <c r="AB61" s="43">
        <f t="shared" si="9"/>
        <v>3417157068.7687697</v>
      </c>
      <c r="AC61" s="43">
        <f t="shared" si="10"/>
        <v>3414634984.7818203</v>
      </c>
      <c r="AD61" s="42"/>
      <c r="AE61" s="1">
        <v>55</v>
      </c>
      <c r="AF61" s="42">
        <f>武将属性!$E59</f>
        <v>180.85503682117113</v>
      </c>
      <c r="AG61" s="42">
        <f>士兵属性!$F59</f>
        <v>552.6252009574506</v>
      </c>
      <c r="AH61" s="42">
        <f>士兵属性!$F59</f>
        <v>552.6252009574506</v>
      </c>
      <c r="AI61" s="47">
        <f>士兵属性!$Q59</f>
        <v>1.6939888116989113E-2</v>
      </c>
      <c r="AJ61" s="47">
        <f>士兵属性!$Q59</f>
        <v>1.6939888116989113E-2</v>
      </c>
      <c r="AK61" s="47">
        <f>士兵属性!AX59</f>
        <v>0.10089583641979144</v>
      </c>
      <c r="AL61" s="77">
        <f t="shared" si="12"/>
        <v>0.10089583641979144</v>
      </c>
      <c r="AM61" s="42">
        <f>带兵数!$F58</f>
        <v>5372.8861415776682</v>
      </c>
      <c r="AN61" s="42">
        <f>战法技能效用!AS59</f>
        <v>0.52336573917567686</v>
      </c>
      <c r="AO61" s="42">
        <f t="shared" si="13"/>
        <v>927531444.26277065</v>
      </c>
      <c r="AP61" s="43">
        <f t="shared" si="14"/>
        <v>12590761.618430253</v>
      </c>
      <c r="AQ61" s="43">
        <f t="shared" si="15"/>
        <v>3685504.2600161033</v>
      </c>
      <c r="AR61" s="43">
        <f t="shared" si="15"/>
        <v>3685504.2600161033</v>
      </c>
      <c r="AS61" s="43">
        <f t="shared" si="16"/>
        <v>2239171344.0645695</v>
      </c>
      <c r="AT61" s="43">
        <f t="shared" si="17"/>
        <v>2239171344.0645695</v>
      </c>
      <c r="AU61" s="43">
        <f t="shared" si="18"/>
        <v>2068408818.3248351</v>
      </c>
      <c r="AV61" s="43">
        <f t="shared" si="19"/>
        <v>2068408818.3248351</v>
      </c>
      <c r="AW61" s="43">
        <f t="shared" si="20"/>
        <v>758140.9613578344</v>
      </c>
      <c r="AX61" s="43">
        <f t="shared" si="21"/>
        <v>2673950818.1706114</v>
      </c>
      <c r="AY61" s="1">
        <v>55</v>
      </c>
      <c r="AZ61" s="1">
        <f t="shared" si="26"/>
        <v>0.73150213803471109</v>
      </c>
      <c r="BA61" s="1">
        <f t="shared" si="22"/>
        <v>0.34964732196518727</v>
      </c>
      <c r="BD61" s="1">
        <v>55</v>
      </c>
      <c r="BE61" s="43">
        <f>求节点(节奏总纲!$F$4:$F$163,M$7:M$166,$BD61)</f>
        <v>213.19222678189371</v>
      </c>
      <c r="BF61" s="43">
        <f>求节点(节奏总纲!$F$4:$F$163,N$7:N$166,$BD61)</f>
        <v>11284.866563658094</v>
      </c>
      <c r="BG61" s="43">
        <f>求节点(节奏总纲!$F$4:$F$163,O$7:O$166,$BD61)</f>
        <v>11284.866563658094</v>
      </c>
      <c r="BH61" s="43">
        <f>求节点(节奏总纲!$F$4:$F$163,P$7:P$166,$BD61)</f>
        <v>2.3068468468468471E-2</v>
      </c>
      <c r="BI61" s="43">
        <f>求节点(节奏总纲!$F$4:$F$163,Q$7:Q$166,$BD61)</f>
        <v>2.3068468468468471E-2</v>
      </c>
      <c r="BJ61" s="43">
        <f>求节点(节奏总纲!$F$4:$F$163,T$7:T$166,$BD61)</f>
        <v>1.3910828986867714</v>
      </c>
      <c r="BK61" s="43">
        <f>求节点(节奏总纲!$F$4:$F$163,U$7:U$166,$BD61)</f>
        <v>4930161118.0493879</v>
      </c>
      <c r="BM61" s="1">
        <v>55</v>
      </c>
      <c r="BN61" s="43">
        <f>求节点(节奏总纲!$F$4:$F$163,AF$7:AF$166,$BD61)</f>
        <v>213.19222678189371</v>
      </c>
      <c r="BO61" s="43">
        <f>求节点(节奏总纲!$F$4:$F$163,AG$7:AG$166,$BD61)</f>
        <v>649.34681363578068</v>
      </c>
      <c r="BP61" s="43">
        <f>求节点(节奏总纲!$F$4:$F$163,AH$7:AH$166,$BD61)</f>
        <v>649.34681363578068</v>
      </c>
      <c r="BQ61" s="43">
        <f>求节点(节奏总纲!$F$4:$F$163,AI$7:AI$166,$BD61)</f>
        <v>2.3068468468468471E-2</v>
      </c>
      <c r="BR61" s="43">
        <f>求节点(节奏总纲!$F$4:$F$163,AJ$7:AJ$166,$BD61)</f>
        <v>2.3068468468468471E-2</v>
      </c>
      <c r="BS61" s="43">
        <f>求节点(节奏总纲!$F$4:$F$163,AM$7:AM$166,$BD61)</f>
        <v>5892.3619917433525</v>
      </c>
      <c r="BT61" s="43">
        <f>求节点(节奏总纲!$F$4:$F$163,AN$7:AN$166,$BD61)</f>
        <v>0.97458225530863363</v>
      </c>
      <c r="BU61" s="43">
        <f>求节点(节奏总纲!$F$4:$F$163,AO$7:AO$166,$BD61)</f>
        <v>3094302553.1300879</v>
      </c>
    </row>
    <row r="62" spans="12:73" x14ac:dyDescent="0.15">
      <c r="L62" s="1">
        <v>56</v>
      </c>
      <c r="M62" s="42">
        <f>武将属性!$E60</f>
        <v>184.78592725783406</v>
      </c>
      <c r="N62" s="42">
        <f>武将属性!$T60</f>
        <v>9854.8725569739254</v>
      </c>
      <c r="O62" s="42">
        <f>武将属性!$T60</f>
        <v>9854.8725569739254</v>
      </c>
      <c r="P62" s="47">
        <f>武将属性!$AF60</f>
        <v>1.7742609903485355E-2</v>
      </c>
      <c r="Q62" s="47">
        <f>武将属性!$AF60</f>
        <v>1.7742609903485355E-2</v>
      </c>
      <c r="R62" s="47">
        <f>武将属性!BI60</f>
        <v>0.10096151030180521</v>
      </c>
      <c r="S62" s="77">
        <f t="shared" si="3"/>
        <v>0.10096151030180521</v>
      </c>
      <c r="T62" s="42">
        <f>战法技能效用!AM60</f>
        <v>1.2240804123995708</v>
      </c>
      <c r="U62" s="42">
        <f t="shared" si="4"/>
        <v>2786327011.2437472</v>
      </c>
      <c r="V62" s="43">
        <f t="shared" si="5"/>
        <v>21538670.264815543</v>
      </c>
      <c r="W62" s="43">
        <f t="shared" si="5"/>
        <v>403865.51259540638</v>
      </c>
      <c r="X62" s="43">
        <f t="shared" si="5"/>
        <v>403865.51259540638</v>
      </c>
      <c r="Y62" s="43">
        <f t="shared" si="6"/>
        <v>3910657879.5616245</v>
      </c>
      <c r="Z62" s="43">
        <f t="shared" si="7"/>
        <v>3910657879.5616245</v>
      </c>
      <c r="AA62" s="43">
        <f t="shared" si="8"/>
        <v>3615061125.7006016</v>
      </c>
      <c r="AB62" s="43">
        <f t="shared" si="9"/>
        <v>3615061125.7006016</v>
      </c>
      <c r="AC62" s="43">
        <f t="shared" si="10"/>
        <v>3579046094.372632</v>
      </c>
      <c r="AD62" s="42"/>
      <c r="AE62" s="1">
        <v>56</v>
      </c>
      <c r="AF62" s="42">
        <f>武将属性!$E60</f>
        <v>184.78592725783406</v>
      </c>
      <c r="AG62" s="42">
        <f>士兵属性!$F60</f>
        <v>560.56801195294076</v>
      </c>
      <c r="AH62" s="42">
        <f>士兵属性!$F60</f>
        <v>560.56801195294076</v>
      </c>
      <c r="AI62" s="47">
        <f>士兵属性!$Q60</f>
        <v>1.7742609903485355E-2</v>
      </c>
      <c r="AJ62" s="47">
        <f>士兵属性!$Q60</f>
        <v>1.7742609903485355E-2</v>
      </c>
      <c r="AK62" s="47">
        <f>士兵属性!AX60</f>
        <v>0.10096151030180521</v>
      </c>
      <c r="AL62" s="77">
        <f t="shared" si="12"/>
        <v>0.10096151030180521</v>
      </c>
      <c r="AM62" s="42">
        <f>带兵数!$F59</f>
        <v>5435.242680354555</v>
      </c>
      <c r="AN62" s="42">
        <f>战法技能效用!AS60</f>
        <v>0.54096662700254705</v>
      </c>
      <c r="AO62" s="42">
        <f t="shared" si="13"/>
        <v>1022821966.2479825</v>
      </c>
      <c r="AP62" s="43">
        <f t="shared" si="14"/>
        <v>13411004.739996815</v>
      </c>
      <c r="AQ62" s="43">
        <f t="shared" si="15"/>
        <v>3954093.1065024631</v>
      </c>
      <c r="AR62" s="43">
        <f t="shared" si="15"/>
        <v>3954093.1065024631</v>
      </c>
      <c r="AS62" s="43">
        <f t="shared" si="16"/>
        <v>2434962359.0728197</v>
      </c>
      <c r="AT62" s="43">
        <f t="shared" si="17"/>
        <v>2434962359.0728197</v>
      </c>
      <c r="AU62" s="43">
        <f t="shared" si="18"/>
        <v>2250909703.1559105</v>
      </c>
      <c r="AV62" s="43">
        <f t="shared" si="19"/>
        <v>2250909703.1559105</v>
      </c>
      <c r="AW62" s="43">
        <f t="shared" si="20"/>
        <v>815616.98056298122</v>
      </c>
      <c r="AX62" s="43">
        <f t="shared" si="21"/>
        <v>2876815205.4019136</v>
      </c>
      <c r="AY62" s="1">
        <v>56</v>
      </c>
      <c r="AZ62" s="1">
        <f t="shared" si="26"/>
        <v>0.76468481369561492</v>
      </c>
      <c r="BA62" s="1">
        <f t="shared" si="22"/>
        <v>0.36708611807607611</v>
      </c>
      <c r="BD62" s="1">
        <v>56</v>
      </c>
      <c r="BE62" s="43">
        <f>求节点(节奏总纲!$F$4:$F$163,M$7:M$166,$BD62)</f>
        <v>214.21129802392213</v>
      </c>
      <c r="BF62" s="43">
        <f>求节点(节奏总纲!$F$4:$F$163,N$7:N$166,$BD62)</f>
        <v>11374.261195704663</v>
      </c>
      <c r="BG62" s="43">
        <f>求节点(节奏总纲!$F$4:$F$163,O$7:O$166,$BD62)</f>
        <v>11374.261195704663</v>
      </c>
      <c r="BH62" s="43">
        <f>求节点(节奏总纲!$F$4:$F$163,P$7:P$166,$BD62)</f>
        <v>2.3207493177966786E-2</v>
      </c>
      <c r="BI62" s="43">
        <f>求节点(节奏总纲!$F$4:$F$163,Q$7:Q$166,$BD62)</f>
        <v>2.3207493177966786E-2</v>
      </c>
      <c r="BJ62" s="43">
        <f>求节点(节奏总纲!$F$4:$F$163,T$7:T$166,$BD62)</f>
        <v>1.3978745432248498</v>
      </c>
      <c r="BK62" s="43">
        <f>求节点(节奏总纲!$F$4:$F$163,U$7:U$166,$BD62)</f>
        <v>5064507498.8576384</v>
      </c>
      <c r="BM62" s="1">
        <v>56</v>
      </c>
      <c r="BN62" s="43">
        <f>求节点(节奏总纲!$F$4:$F$163,AF$7:AF$166,$BD62)</f>
        <v>214.21129802392213</v>
      </c>
      <c r="BO62" s="43">
        <f>求节点(节奏总纲!$F$4:$F$163,AG$7:AG$166,$BD62)</f>
        <v>652.77148210708253</v>
      </c>
      <c r="BP62" s="43">
        <f>求节点(节奏总纲!$F$4:$F$163,AH$7:AH$166,$BD62)</f>
        <v>652.77148210708253</v>
      </c>
      <c r="BQ62" s="43">
        <f>求节点(节奏总纲!$F$4:$F$163,AI$7:AI$166,$BD62)</f>
        <v>2.3207493177966786E-2</v>
      </c>
      <c r="BR62" s="43">
        <f>求节点(节奏总纲!$F$4:$F$163,AJ$7:AJ$166,$BD62)</f>
        <v>2.3207493177966786E-2</v>
      </c>
      <c r="BS62" s="43">
        <f>求节点(节奏总纲!$F$4:$F$163,AM$7:AM$166,$BD62)</f>
        <v>5909.4720877304626</v>
      </c>
      <c r="BT62" s="43">
        <f>求节点(节奏总纲!$F$4:$F$163,AN$7:AN$166,$BD62)</f>
        <v>1.0022695726489446</v>
      </c>
      <c r="BU62" s="43">
        <f>求节点(节奏总纲!$F$4:$F$163,AO$7:AO$166,$BD62)</f>
        <v>3254793953.6019974</v>
      </c>
    </row>
    <row r="63" spans="12:73" x14ac:dyDescent="0.15">
      <c r="L63" s="1">
        <v>57</v>
      </c>
      <c r="M63" s="42">
        <f>武将属性!$E61</f>
        <v>188.71681769449691</v>
      </c>
      <c r="N63" s="42">
        <f>武将属性!$T61</f>
        <v>9890.558433422364</v>
      </c>
      <c r="O63" s="42">
        <f>武将属性!$T61</f>
        <v>9890.558433422364</v>
      </c>
      <c r="P63" s="47">
        <f>武将属性!$AF61</f>
        <v>1.8605337481056992E-2</v>
      </c>
      <c r="Q63" s="47">
        <f>武将属性!$AF61</f>
        <v>1.8605337481056992E-2</v>
      </c>
      <c r="R63" s="47">
        <f>武将属性!BI61</f>
        <v>0.10103247689906301</v>
      </c>
      <c r="S63" s="77">
        <f t="shared" si="3"/>
        <v>0.10103247689906301</v>
      </c>
      <c r="T63" s="42">
        <f>战法技能效用!AM61</f>
        <v>1.2445345929496943</v>
      </c>
      <c r="U63" s="42">
        <f t="shared" si="4"/>
        <v>2924536188.2088022</v>
      </c>
      <c r="V63" s="43">
        <f t="shared" si="5"/>
        <v>22300210.028775051</v>
      </c>
      <c r="W63" s="43">
        <f t="shared" si="5"/>
        <v>425499.19692382024</v>
      </c>
      <c r="X63" s="43">
        <f t="shared" si="5"/>
        <v>425499.19692382024</v>
      </c>
      <c r="Y63" s="43">
        <f t="shared" si="6"/>
        <v>4131555682.7499905</v>
      </c>
      <c r="Z63" s="43">
        <f t="shared" si="7"/>
        <v>4131555682.7499905</v>
      </c>
      <c r="AA63" s="43">
        <f t="shared" si="8"/>
        <v>3822252984.2188663</v>
      </c>
      <c r="AB63" s="43">
        <f t="shared" si="9"/>
        <v>3822252984.2188663</v>
      </c>
      <c r="AC63" s="43">
        <f t="shared" si="10"/>
        <v>3749930772.9704075</v>
      </c>
      <c r="AD63" s="42"/>
      <c r="AE63" s="1">
        <v>57</v>
      </c>
      <c r="AF63" s="42">
        <f>武将属性!$E61</f>
        <v>188.71681769449691</v>
      </c>
      <c r="AG63" s="42">
        <f>士兵属性!$F61</f>
        <v>568.64752882037897</v>
      </c>
      <c r="AH63" s="42">
        <f>士兵属性!$F61</f>
        <v>568.64752882037897</v>
      </c>
      <c r="AI63" s="47">
        <f>士兵属性!$Q61</f>
        <v>1.8605337481056992E-2</v>
      </c>
      <c r="AJ63" s="47">
        <f>士兵属性!$Q61</f>
        <v>1.8605337481056992E-2</v>
      </c>
      <c r="AK63" s="47">
        <f>士兵属性!AX61</f>
        <v>0.10103247689906301</v>
      </c>
      <c r="AL63" s="77">
        <f t="shared" si="12"/>
        <v>0.10103247689906301</v>
      </c>
      <c r="AM63" s="42">
        <f>带兵数!$F60</f>
        <v>5498.332188215918</v>
      </c>
      <c r="AN63" s="42">
        <f>战法技能效用!AS61</f>
        <v>0.55852327670824553</v>
      </c>
      <c r="AO63" s="42">
        <f t="shared" si="13"/>
        <v>1127269097.7342658</v>
      </c>
      <c r="AP63" s="43">
        <f t="shared" si="14"/>
        <v>14284662.912870742</v>
      </c>
      <c r="AQ63" s="43">
        <f t="shared" si="15"/>
        <v>4240161.8891698718</v>
      </c>
      <c r="AR63" s="43">
        <f t="shared" si="15"/>
        <v>4240161.8891698718</v>
      </c>
      <c r="AS63" s="43">
        <f t="shared" si="16"/>
        <v>2646516788.7515631</v>
      </c>
      <c r="AT63" s="43">
        <f t="shared" si="17"/>
        <v>2646516788.7515631</v>
      </c>
      <c r="AU63" s="43">
        <f t="shared" si="18"/>
        <v>2448389292.1559138</v>
      </c>
      <c r="AV63" s="43">
        <f t="shared" si="19"/>
        <v>2448389292.1559138</v>
      </c>
      <c r="AW63" s="43">
        <f t="shared" si="20"/>
        <v>877050.53006524942</v>
      </c>
      <c r="AX63" s="43">
        <f t="shared" si="21"/>
        <v>3094156649.5784383</v>
      </c>
      <c r="AY63" s="1">
        <v>57</v>
      </c>
      <c r="AZ63" s="1">
        <f t="shared" si="26"/>
        <v>0.79945978518916128</v>
      </c>
      <c r="BA63" s="1">
        <f t="shared" si="22"/>
        <v>0.38545226497083868</v>
      </c>
      <c r="BD63" s="1">
        <v>57</v>
      </c>
      <c r="BE63" s="43">
        <f>求节点(节奏总纲!$F$4:$F$163,M$7:M$166,$BD63)</f>
        <v>215.20715405214776</v>
      </c>
      <c r="BF63" s="43">
        <f>求节点(节奏总纲!$F$4:$F$163,N$7:N$166,$BD63)</f>
        <v>11461.619350407756</v>
      </c>
      <c r="BG63" s="43">
        <f>求节点(节奏总纲!$F$4:$F$163,O$7:O$166,$BD63)</f>
        <v>11461.619350407756</v>
      </c>
      <c r="BH63" s="43">
        <f>求节点(节奏总纲!$F$4:$F$163,P$7:P$166,$BD63)</f>
        <v>2.3344528199947638E-2</v>
      </c>
      <c r="BI63" s="43">
        <f>求节点(节奏总纲!$F$4:$F$163,Q$7:Q$166,$BD63)</f>
        <v>2.3344528199947638E-2</v>
      </c>
      <c r="BJ63" s="43">
        <f>求节点(节奏总纲!$F$4:$F$163,T$7:T$166,$BD63)</f>
        <v>1.4045150148612386</v>
      </c>
      <c r="BK63" s="43">
        <f>求节点(节奏总纲!$F$4:$F$163,U$7:U$166,$BD63)</f>
        <v>5198941030.0452738</v>
      </c>
      <c r="BM63" s="1">
        <v>57</v>
      </c>
      <c r="BN63" s="43">
        <f>求节点(节奏总纲!$F$4:$F$163,AF$7:AF$166,$BD63)</f>
        <v>215.20715405214776</v>
      </c>
      <c r="BO63" s="43">
        <f>求节点(节奏总纲!$F$4:$F$163,AG$7:AG$166,$BD63)</f>
        <v>656.15067926378276</v>
      </c>
      <c r="BP63" s="43">
        <f>求节点(节奏总纲!$F$4:$F$163,AH$7:AH$166,$BD63)</f>
        <v>656.15067926378276</v>
      </c>
      <c r="BQ63" s="43">
        <f>求节点(节奏总纲!$F$4:$F$163,AI$7:AI$166,$BD63)</f>
        <v>2.3344528199947638E-2</v>
      </c>
      <c r="BR63" s="43">
        <f>求节点(节奏总纲!$F$4:$F$163,AJ$7:AJ$166,$BD63)</f>
        <v>2.3344528199947638E-2</v>
      </c>
      <c r="BS63" s="43">
        <f>求节点(节奏总纲!$F$4:$F$163,AM$7:AM$166,$BD63)</f>
        <v>5926.4680608485824</v>
      </c>
      <c r="BT63" s="43">
        <f>求节点(节奏总纲!$F$4:$F$163,AN$7:AN$166,$BD63)</f>
        <v>1.0293872425900377</v>
      </c>
      <c r="BU63" s="43">
        <f>求节点(节奏总纲!$F$4:$F$163,AO$7:AO$166,$BD63)</f>
        <v>3419474719.1078124</v>
      </c>
    </row>
    <row r="64" spans="12:73" x14ac:dyDescent="0.15">
      <c r="L64" s="1">
        <v>58</v>
      </c>
      <c r="M64" s="42">
        <f>武将属性!$E62</f>
        <v>192.64770813115982</v>
      </c>
      <c r="N64" s="42">
        <f>武将属性!$T62</f>
        <v>9926.2443098708063</v>
      </c>
      <c r="O64" s="42">
        <f>武将属性!$T62</f>
        <v>9926.2443098708063</v>
      </c>
      <c r="P64" s="47">
        <f>武将属性!$AF62</f>
        <v>1.9471158626479003E-2</v>
      </c>
      <c r="Q64" s="47">
        <f>武将属性!$AF62</f>
        <v>1.9471158626479003E-2</v>
      </c>
      <c r="R64" s="47">
        <f>武将属性!BI62</f>
        <v>0.1011084147190086</v>
      </c>
      <c r="S64" s="77">
        <f t="shared" si="3"/>
        <v>0.1011084147190086</v>
      </c>
      <c r="T64" s="42">
        <f>战法技能效用!AM62</f>
        <v>1.2650347785028644</v>
      </c>
      <c r="U64" s="42">
        <f t="shared" si="4"/>
        <v>3067846147.3340521</v>
      </c>
      <c r="V64" s="43">
        <f t="shared" si="5"/>
        <v>23090079.088909987</v>
      </c>
      <c r="W64" s="43">
        <f t="shared" si="5"/>
        <v>448130.29764160857</v>
      </c>
      <c r="X64" s="43">
        <f t="shared" si="5"/>
        <v>448130.29764160857</v>
      </c>
      <c r="Y64" s="43">
        <f t="shared" si="6"/>
        <v>4363292457.4725599</v>
      </c>
      <c r="Z64" s="43">
        <f t="shared" si="7"/>
        <v>4363292457.4725599</v>
      </c>
      <c r="AA64" s="43">
        <f t="shared" si="8"/>
        <v>4039793682.0607033</v>
      </c>
      <c r="AB64" s="43">
        <f t="shared" si="9"/>
        <v>4039793682.0607033</v>
      </c>
      <c r="AC64" s="43">
        <f t="shared" si="10"/>
        <v>3927754981.3040128</v>
      </c>
      <c r="AD64" s="42"/>
      <c r="AE64" s="1">
        <v>58</v>
      </c>
      <c r="AF64" s="42">
        <f>武将属性!$E62</f>
        <v>192.64770813115982</v>
      </c>
      <c r="AG64" s="42">
        <f>士兵属性!$F62</f>
        <v>576.89292537559754</v>
      </c>
      <c r="AH64" s="42">
        <f>士兵属性!$F62</f>
        <v>576.89292537559754</v>
      </c>
      <c r="AI64" s="47">
        <f>士兵属性!$Q62</f>
        <v>1.9471158626479003E-2</v>
      </c>
      <c r="AJ64" s="47">
        <f>士兵属性!$Q62</f>
        <v>1.9471158626479003E-2</v>
      </c>
      <c r="AK64" s="47">
        <f>士兵属性!AX62</f>
        <v>0.1011084147190086</v>
      </c>
      <c r="AL64" s="77">
        <f t="shared" si="12"/>
        <v>0.1011084147190086</v>
      </c>
      <c r="AM64" s="42">
        <f>带兵数!$F61</f>
        <v>5563.2313012164523</v>
      </c>
      <c r="AN64" s="42">
        <f>战法技能效用!AS62</f>
        <v>0.57608760312030638</v>
      </c>
      <c r="AO64" s="42">
        <f t="shared" si="13"/>
        <v>1242250726.1765325</v>
      </c>
      <c r="AP64" s="43">
        <f t="shared" si="14"/>
        <v>15220621.63015713</v>
      </c>
      <c r="AQ64" s="43">
        <f t="shared" si="15"/>
        <v>4546173.6147668604</v>
      </c>
      <c r="AR64" s="43">
        <f t="shared" si="15"/>
        <v>4546173.6147668604</v>
      </c>
      <c r="AS64" s="43">
        <f t="shared" si="16"/>
        <v>2876214641.8461409</v>
      </c>
      <c r="AT64" s="43">
        <f t="shared" si="17"/>
        <v>2876214641.8461409</v>
      </c>
      <c r="AU64" s="43">
        <f t="shared" si="18"/>
        <v>2662969271.8583031</v>
      </c>
      <c r="AV64" s="43">
        <f t="shared" si="19"/>
        <v>2662969271.8583031</v>
      </c>
      <c r="AW64" s="43">
        <f t="shared" si="20"/>
        <v>942853.26418649568</v>
      </c>
      <c r="AX64" s="43">
        <f t="shared" si="21"/>
        <v>3328057895.6346445</v>
      </c>
      <c r="AY64" s="1">
        <v>58</v>
      </c>
      <c r="AZ64" s="1">
        <f t="shared" si="26"/>
        <v>0.83630506450754438</v>
      </c>
      <c r="BA64" s="1">
        <f t="shared" si="22"/>
        <v>0.40492601861929883</v>
      </c>
      <c r="BD64" s="1">
        <v>58</v>
      </c>
      <c r="BE64" s="43">
        <f>求节点(节奏总纲!$F$4:$F$163,M$7:M$166,$BD64)</f>
        <v>216.20301008037339</v>
      </c>
      <c r="BF64" s="43">
        <f>求节点(节奏总纲!$F$4:$F$163,N$7:N$166,$BD64)</f>
        <v>11548.977505110848</v>
      </c>
      <c r="BG64" s="43">
        <f>求节点(节奏总纲!$F$4:$F$163,O$7:O$166,$BD64)</f>
        <v>11548.977505110848</v>
      </c>
      <c r="BH64" s="43">
        <f>求节点(节奏总纲!$F$4:$F$163,P$7:P$166,$BD64)</f>
        <v>2.348156322192849E-2</v>
      </c>
      <c r="BI64" s="43">
        <f>求节点(节奏总纲!$F$4:$F$163,Q$7:Q$166,$BD64)</f>
        <v>2.348156322192849E-2</v>
      </c>
      <c r="BJ64" s="43">
        <f>求节点(节奏总纲!$F$4:$F$163,T$7:T$166,$BD64)</f>
        <v>1.4111554864976275</v>
      </c>
      <c r="BK64" s="43">
        <f>求节点(节奏总纲!$F$4:$F$163,U$7:U$166,$BD64)</f>
        <v>5333374561.2329082</v>
      </c>
      <c r="BM64" s="1">
        <v>58</v>
      </c>
      <c r="BN64" s="43">
        <f>求节点(节奏总纲!$F$4:$F$163,AF$7:AF$166,$BD64)</f>
        <v>216.20301008037339</v>
      </c>
      <c r="BO64" s="43">
        <f>求节点(节奏总纲!$F$4:$F$163,AG$7:AG$166,$BD64)</f>
        <v>659.52987642048311</v>
      </c>
      <c r="BP64" s="43">
        <f>求节点(节奏总纲!$F$4:$F$163,AH$7:AH$166,$BD64)</f>
        <v>659.52987642048311</v>
      </c>
      <c r="BQ64" s="43">
        <f>求节点(节奏总纲!$F$4:$F$163,AI$7:AI$166,$BD64)</f>
        <v>2.348156322192849E-2</v>
      </c>
      <c r="BR64" s="43">
        <f>求节点(节奏总纲!$F$4:$F$163,AJ$7:AJ$166,$BD64)</f>
        <v>2.348156322192849E-2</v>
      </c>
      <c r="BS64" s="43">
        <f>求节点(节奏总纲!$F$4:$F$163,AM$7:AM$166,$BD64)</f>
        <v>5943.4640339667021</v>
      </c>
      <c r="BT64" s="43">
        <f>求节点(节奏总纲!$F$4:$F$163,AN$7:AN$166,$BD64)</f>
        <v>1.0565049125311308</v>
      </c>
      <c r="BU64" s="43">
        <f>求节点(节奏总纲!$F$4:$F$163,AO$7:AO$166,$BD64)</f>
        <v>3584155484.6136274</v>
      </c>
    </row>
    <row r="65" spans="12:73" x14ac:dyDescent="0.15">
      <c r="L65" s="1">
        <v>59</v>
      </c>
      <c r="M65" s="42">
        <f>武将属性!$E63</f>
        <v>196.60980349332431</v>
      </c>
      <c r="N65" s="42">
        <f>武将属性!$T63</f>
        <v>9961.930186319245</v>
      </c>
      <c r="O65" s="42">
        <f>武将属性!$T63</f>
        <v>9961.930186319245</v>
      </c>
      <c r="P65" s="47">
        <f>武将属性!$AF63</f>
        <v>2.0397056945397143E-2</v>
      </c>
      <c r="Q65" s="47">
        <f>武将属性!$AF63</f>
        <v>2.0397056945397143E-2</v>
      </c>
      <c r="R65" s="47">
        <f>武将属性!BI63</f>
        <v>0.10119070186905575</v>
      </c>
      <c r="S65" s="77">
        <f t="shared" si="3"/>
        <v>0.10119070186905575</v>
      </c>
      <c r="T65" s="42">
        <f>战法技能效用!AM63</f>
        <v>1.2855769120013527</v>
      </c>
      <c r="U65" s="42">
        <f t="shared" si="4"/>
        <v>3217268539.5576625</v>
      </c>
      <c r="V65" s="43">
        <f t="shared" si="5"/>
        <v>23909517.500522826</v>
      </c>
      <c r="W65" s="43">
        <f t="shared" si="5"/>
        <v>471880.99589913606</v>
      </c>
      <c r="X65" s="43">
        <f t="shared" si="5"/>
        <v>471880.99589913606</v>
      </c>
      <c r="Y65" s="43">
        <f t="shared" si="6"/>
        <v>4606878768.8100319</v>
      </c>
      <c r="Z65" s="43">
        <f t="shared" si="7"/>
        <v>4606878768.8100319</v>
      </c>
      <c r="AA65" s="43">
        <f t="shared" si="8"/>
        <v>4268875072.6093364</v>
      </c>
      <c r="AB65" s="43">
        <f t="shared" si="9"/>
        <v>4268875072.6093364</v>
      </c>
      <c r="AC65" s="43">
        <f t="shared" si="10"/>
        <v>4113487069.907197</v>
      </c>
      <c r="AD65" s="42"/>
      <c r="AE65" s="1">
        <v>59</v>
      </c>
      <c r="AF65" s="42">
        <f>武将属性!$E63</f>
        <v>196.60980349332431</v>
      </c>
      <c r="AG65" s="42">
        <f>士兵属性!$F63</f>
        <v>585.20034347744786</v>
      </c>
      <c r="AH65" s="42">
        <f>士兵属性!$F63</f>
        <v>585.20034347744786</v>
      </c>
      <c r="AI65" s="47">
        <f>士兵属性!$Q63</f>
        <v>2.0397056945397143E-2</v>
      </c>
      <c r="AJ65" s="47">
        <f>士兵属性!$Q63</f>
        <v>2.0397056945397143E-2</v>
      </c>
      <c r="AK65" s="47">
        <f>士兵属性!AX63</f>
        <v>0.10119070186905575</v>
      </c>
      <c r="AL65" s="77">
        <f t="shared" si="12"/>
        <v>0.10119070186905575</v>
      </c>
      <c r="AM65" s="42">
        <f>带兵数!$F62</f>
        <v>5629.0118732830306</v>
      </c>
      <c r="AN65" s="42">
        <f>战法技能效用!AS63</f>
        <v>0.5936589292506016</v>
      </c>
      <c r="AO65" s="42">
        <f t="shared" si="13"/>
        <v>1368241837.1103926</v>
      </c>
      <c r="AP65" s="43">
        <f t="shared" si="14"/>
        <v>16217046.81343773</v>
      </c>
      <c r="AQ65" s="43">
        <f t="shared" si="15"/>
        <v>4873235.0668222448</v>
      </c>
      <c r="AR65" s="43">
        <f t="shared" si="15"/>
        <v>4873235.0668222448</v>
      </c>
      <c r="AS65" s="43">
        <f t="shared" si="16"/>
        <v>3124695789.2810254</v>
      </c>
      <c r="AT65" s="43">
        <f t="shared" si="17"/>
        <v>3124695789.2810254</v>
      </c>
      <c r="AU65" s="43">
        <f t="shared" si="18"/>
        <v>2895438893.3908505</v>
      </c>
      <c r="AV65" s="43">
        <f t="shared" si="19"/>
        <v>2895438893.3908505</v>
      </c>
      <c r="AW65" s="43">
        <f t="shared" si="20"/>
        <v>1013257.3528531017</v>
      </c>
      <c r="AX65" s="43">
        <f t="shared" si="21"/>
        <v>3578957558.1165962</v>
      </c>
      <c r="AY65" s="1">
        <v>59</v>
      </c>
      <c r="AZ65" s="1">
        <f t="shared" si="26"/>
        <v>0.87473493862912743</v>
      </c>
      <c r="BA65" s="1">
        <f t="shared" si="22"/>
        <v>0.42528058204880531</v>
      </c>
      <c r="BD65" s="1">
        <v>59</v>
      </c>
      <c r="BE65" s="43">
        <f>求节点(节奏总纲!$F$4:$F$163,M$7:M$166,$BD65)</f>
        <v>217.19886610859905</v>
      </c>
      <c r="BF65" s="43">
        <f>求节点(节奏总纲!$F$4:$F$163,N$7:N$166,$BD65)</f>
        <v>11636.335659813942</v>
      </c>
      <c r="BG65" s="43">
        <f>求节点(节奏总纲!$F$4:$F$163,O$7:O$166,$BD65)</f>
        <v>11636.335659813942</v>
      </c>
      <c r="BH65" s="43">
        <f>求节点(节奏总纲!$F$4:$F$163,P$7:P$166,$BD65)</f>
        <v>2.3618598243909342E-2</v>
      </c>
      <c r="BI65" s="43">
        <f>求节点(节奏总纲!$F$4:$F$163,Q$7:Q$166,$BD65)</f>
        <v>2.3618598243909342E-2</v>
      </c>
      <c r="BJ65" s="43">
        <f>求节点(节奏总纲!$F$4:$F$163,T$7:T$166,$BD65)</f>
        <v>1.4177959581340163</v>
      </c>
      <c r="BK65" s="43">
        <f>求节点(节奏总纲!$F$4:$F$163,U$7:U$166,$BD65)</f>
        <v>5467808092.4205437</v>
      </c>
      <c r="BM65" s="1">
        <v>59</v>
      </c>
      <c r="BN65" s="43">
        <f>求节点(节奏总纲!$F$4:$F$163,AF$7:AF$166,$BD65)</f>
        <v>217.19886610859905</v>
      </c>
      <c r="BO65" s="43">
        <f>求节点(节奏总纲!$F$4:$F$163,AG$7:AG$166,$BD65)</f>
        <v>662.90907357718345</v>
      </c>
      <c r="BP65" s="43">
        <f>求节点(节奏总纲!$F$4:$F$163,AH$7:AH$166,$BD65)</f>
        <v>662.90907357718345</v>
      </c>
      <c r="BQ65" s="43">
        <f>求节点(节奏总纲!$F$4:$F$163,AI$7:AI$166,$BD65)</f>
        <v>2.3618598243909342E-2</v>
      </c>
      <c r="BR65" s="43">
        <f>求节点(节奏总纲!$F$4:$F$163,AJ$7:AJ$166,$BD65)</f>
        <v>2.3618598243909342E-2</v>
      </c>
      <c r="BS65" s="43">
        <f>求节点(节奏总纲!$F$4:$F$163,AM$7:AM$166,$BD65)</f>
        <v>5960.4600070848219</v>
      </c>
      <c r="BT65" s="43">
        <f>求节点(节奏总纲!$F$4:$F$163,AN$7:AN$166,$BD65)</f>
        <v>1.0836225824722236</v>
      </c>
      <c r="BU65" s="43">
        <f>求节点(节奏总纲!$F$4:$F$163,AO$7:AO$166,$BD65)</f>
        <v>3748836250.1194429</v>
      </c>
    </row>
    <row r="66" spans="12:73" x14ac:dyDescent="0.15">
      <c r="L66" s="1">
        <v>60</v>
      </c>
      <c r="M66" s="42">
        <f>武将属性!$E64</f>
        <v>201.27328442069475</v>
      </c>
      <c r="N66" s="42">
        <f>武将属性!$T64</f>
        <v>10240.676466372492</v>
      </c>
      <c r="O66" s="42">
        <f>武将属性!$T64</f>
        <v>10240.676466372492</v>
      </c>
      <c r="P66" s="47">
        <f>武将属性!$AF64</f>
        <v>2.1334870588235296E-2</v>
      </c>
      <c r="Q66" s="47">
        <f>武将属性!$AF64</f>
        <v>2.1334870588235296E-2</v>
      </c>
      <c r="R66" s="47">
        <f>武将属性!BI64</f>
        <v>0.10127809462236798</v>
      </c>
      <c r="S66" s="77">
        <f t="shared" si="3"/>
        <v>0.10127809462236798</v>
      </c>
      <c r="T66" s="42">
        <f>战法技能效用!AM64</f>
        <v>1.3118994951774734</v>
      </c>
      <c r="U66" s="42">
        <f t="shared" si="4"/>
        <v>3568220265.0104671</v>
      </c>
      <c r="V66" s="43">
        <f t="shared" si="5"/>
        <v>26361754.481422193</v>
      </c>
      <c r="W66" s="43">
        <f t="shared" si="5"/>
        <v>518121.72027804574</v>
      </c>
      <c r="X66" s="43">
        <f t="shared" si="5"/>
        <v>518121.72027804574</v>
      </c>
      <c r="Y66" s="43">
        <f t="shared" si="6"/>
        <v>5195080536.6234913</v>
      </c>
      <c r="Z66" s="43">
        <f t="shared" si="7"/>
        <v>5195080536.6234913</v>
      </c>
      <c r="AA66" s="43">
        <f t="shared" si="8"/>
        <v>4817962813.8224525</v>
      </c>
      <c r="AB66" s="43">
        <f t="shared" si="9"/>
        <v>4817962813.8224525</v>
      </c>
      <c r="AC66" s="43">
        <f t="shared" si="10"/>
        <v>4590093054.3353949</v>
      </c>
      <c r="AD66" s="42"/>
      <c r="AE66" s="1">
        <v>60</v>
      </c>
      <c r="AF66" s="42">
        <f>武将属性!$E64</f>
        <v>201.27328442069475</v>
      </c>
      <c r="AG66" s="42">
        <f>士兵属性!$F64</f>
        <v>611.55771645926325</v>
      </c>
      <c r="AH66" s="42">
        <f>士兵属性!$F64</f>
        <v>611.55771645926325</v>
      </c>
      <c r="AI66" s="47">
        <f>士兵属性!$Q64</f>
        <v>2.1334870588235296E-2</v>
      </c>
      <c r="AJ66" s="47">
        <f>士兵属性!$Q64</f>
        <v>2.1334870588235296E-2</v>
      </c>
      <c r="AK66" s="47">
        <f>士兵属性!AX64</f>
        <v>0.10127809462236798</v>
      </c>
      <c r="AL66" s="77">
        <f t="shared" si="12"/>
        <v>0.10127809462236798</v>
      </c>
      <c r="AM66" s="42">
        <f>带兵数!$F63</f>
        <v>5696.5833153381827</v>
      </c>
      <c r="AN66" s="42">
        <f>战法技能效用!AS64</f>
        <v>0.65477138743498664</v>
      </c>
      <c r="AO66" s="42">
        <f t="shared" si="13"/>
        <v>1692490596.0345571</v>
      </c>
      <c r="AP66" s="43">
        <f t="shared" si="14"/>
        <v>19054023.645313829</v>
      </c>
      <c r="AQ66" s="43">
        <f t="shared" si="15"/>
        <v>5608934.6046545934</v>
      </c>
      <c r="AR66" s="43">
        <f t="shared" si="15"/>
        <v>5608934.6046545934</v>
      </c>
      <c r="AS66" s="43">
        <f t="shared" si="16"/>
        <v>3754954453.1981926</v>
      </c>
      <c r="AT66" s="43">
        <f t="shared" si="17"/>
        <v>3754954453.1981926</v>
      </c>
      <c r="AU66" s="43">
        <f t="shared" si="18"/>
        <v>3482377375.20508</v>
      </c>
      <c r="AV66" s="43">
        <f t="shared" si="19"/>
        <v>3482377375.20508</v>
      </c>
      <c r="AW66" s="43">
        <f t="shared" si="20"/>
        <v>1204296.3470247316</v>
      </c>
      <c r="AX66" s="43">
        <f t="shared" si="21"/>
        <v>4145814055.812191</v>
      </c>
      <c r="AY66" s="1">
        <v>60</v>
      </c>
      <c r="AZ66" s="1">
        <f t="shared" si="26"/>
        <v>0.92584120074357112</v>
      </c>
      <c r="BA66" s="1">
        <f t="shared" si="22"/>
        <v>0.47432346389344671</v>
      </c>
      <c r="BD66" s="1">
        <v>60</v>
      </c>
      <c r="BE66" s="43">
        <f>求节点(节奏总纲!$F$4:$F$163,M$7:M$166,$BD66)</f>
        <v>218.21802798845681</v>
      </c>
      <c r="BF66" s="43">
        <f>求节点(节奏总纲!$F$4:$F$163,N$7:N$166,$BD66)</f>
        <v>11720.517658559862</v>
      </c>
      <c r="BG66" s="43">
        <f>求节点(节奏总纲!$F$4:$F$163,O$7:O$166,$BD66)</f>
        <v>11720.517658559862</v>
      </c>
      <c r="BH66" s="43">
        <f>求节点(节奏总纲!$F$4:$F$163,P$7:P$166,$BD66)</f>
        <v>2.375121951219512E-2</v>
      </c>
      <c r="BI66" s="43">
        <f>求节点(节奏总纲!$F$4:$F$163,Q$7:Q$166,$BD66)</f>
        <v>2.375121951219512E-2</v>
      </c>
      <c r="BJ66" s="43">
        <f>求节点(节奏总纲!$F$4:$F$163,T$7:T$166,$BD66)</f>
        <v>1.4241759464861787</v>
      </c>
      <c r="BK66" s="43">
        <f>求节点(节奏总纲!$F$4:$F$163,U$7:U$166,$BD66)</f>
        <v>5605680677.8472147</v>
      </c>
      <c r="BM66" s="1">
        <v>60</v>
      </c>
      <c r="BN66" s="43">
        <f>求节点(节奏总纲!$F$4:$F$163,AF$7:AF$166,$BD66)</f>
        <v>218.21802798845681</v>
      </c>
      <c r="BO66" s="43">
        <f>求节点(节奏总纲!$F$4:$F$163,AG$7:AG$166,$BD66)</f>
        <v>666.22927854934949</v>
      </c>
      <c r="BP66" s="43">
        <f>求节点(节奏总纲!$F$4:$F$163,AH$7:AH$166,$BD66)</f>
        <v>666.22927854934949</v>
      </c>
      <c r="BQ66" s="43">
        <f>求节点(节奏总纲!$F$4:$F$163,AI$7:AI$166,$BD66)</f>
        <v>2.375121951219512E-2</v>
      </c>
      <c r="BR66" s="43">
        <f>求节点(节奏总纲!$F$4:$F$163,AJ$7:AJ$166,$BD66)</f>
        <v>2.375121951219512E-2</v>
      </c>
      <c r="BS66" s="43">
        <f>求节点(节奏总纲!$F$4:$F$163,AM$7:AM$166,$BD66)</f>
        <v>5976.2200989188523</v>
      </c>
      <c r="BT66" s="43">
        <f>求节点(节奏总纲!$F$4:$F$163,AN$7:AN$166,$BD66)</f>
        <v>1.1089163828956168</v>
      </c>
      <c r="BU66" s="43">
        <f>求节点(节奏总纲!$F$4:$F$163,AO$7:AO$166,$BD66)</f>
        <v>3921761781.9426198</v>
      </c>
    </row>
    <row r="67" spans="12:73" x14ac:dyDescent="0.15">
      <c r="L67" s="1">
        <v>61</v>
      </c>
      <c r="M67" s="42">
        <f>武将属性!$E65</f>
        <v>205.357241179526</v>
      </c>
      <c r="N67" s="42">
        <f>武将属性!$T65</f>
        <v>10597.568535681436</v>
      </c>
      <c r="O67" s="42">
        <f>武将属性!$T65</f>
        <v>10597.568535681436</v>
      </c>
      <c r="P67" s="47">
        <f>武将属性!$AF65</f>
        <v>2.2056269180155484E-2</v>
      </c>
      <c r="Q67" s="47">
        <f>武将属性!$AF65</f>
        <v>2.2056269180155484E-2</v>
      </c>
      <c r="R67" s="47">
        <f>武将属性!BI65</f>
        <v>0.10137341561350779</v>
      </c>
      <c r="S67" s="77">
        <f t="shared" si="3"/>
        <v>0.10137341561350779</v>
      </c>
      <c r="T67" s="42">
        <f>战法技能效用!AM65</f>
        <v>1.3389868092217503</v>
      </c>
      <c r="U67" s="42">
        <f t="shared" si="4"/>
        <v>3997024726.1772823</v>
      </c>
      <c r="V67" s="43">
        <f t="shared" si="5"/>
        <v>29421696.820180073</v>
      </c>
      <c r="W67" s="43">
        <f t="shared" si="5"/>
        <v>570126.86159751343</v>
      </c>
      <c r="X67" s="43">
        <f t="shared" si="5"/>
        <v>570126.86159751343</v>
      </c>
      <c r="Y67" s="43">
        <f t="shared" si="6"/>
        <v>5911571282.3318243</v>
      </c>
      <c r="Z67" s="43">
        <f t="shared" si="7"/>
        <v>5911571282.3318243</v>
      </c>
      <c r="AA67" s="43">
        <f t="shared" si="8"/>
        <v>5485840137.5586205</v>
      </c>
      <c r="AB67" s="43">
        <f t="shared" si="9"/>
        <v>5485840137.5586205</v>
      </c>
      <c r="AC67" s="43">
        <f t="shared" si="10"/>
        <v>5166304030.4386759</v>
      </c>
      <c r="AD67" s="42"/>
      <c r="AE67" s="1">
        <v>61</v>
      </c>
      <c r="AF67" s="42">
        <f>武将属性!$E65</f>
        <v>205.357241179526</v>
      </c>
      <c r="AG67" s="42">
        <f>士兵属性!$F65</f>
        <v>623.98371202982867</v>
      </c>
      <c r="AH67" s="42">
        <f>士兵属性!$F65</f>
        <v>623.98371202982867</v>
      </c>
      <c r="AI67" s="47">
        <f>士兵属性!$Q65</f>
        <v>2.2056269180155484E-2</v>
      </c>
      <c r="AJ67" s="47">
        <f>士兵属性!$Q65</f>
        <v>2.2056269180155484E-2</v>
      </c>
      <c r="AK67" s="47">
        <f>士兵属性!AX65</f>
        <v>0.10137341561350779</v>
      </c>
      <c r="AL67" s="77">
        <f t="shared" si="12"/>
        <v>0.10137341561350779</v>
      </c>
      <c r="AM67" s="42">
        <f>带兵数!$F64</f>
        <v>5762.3226353203409</v>
      </c>
      <c r="AN67" s="42">
        <f>战法技能效用!AS65</f>
        <v>0.76350054071272955</v>
      </c>
      <c r="AO67" s="42">
        <f t="shared" si="13"/>
        <v>2092433439.4374137</v>
      </c>
      <c r="AP67" s="43">
        <f t="shared" si="14"/>
        <v>22525220.588304233</v>
      </c>
      <c r="AQ67" s="43">
        <f t="shared" si="15"/>
        <v>6630569.2333119158</v>
      </c>
      <c r="AR67" s="43">
        <f t="shared" si="15"/>
        <v>6630569.2333119158</v>
      </c>
      <c r="AS67" s="43">
        <f t="shared" si="16"/>
        <v>4525892846.0807199</v>
      </c>
      <c r="AT67" s="43">
        <f t="shared" si="17"/>
        <v>4525892846.0807199</v>
      </c>
      <c r="AU67" s="43">
        <f t="shared" si="18"/>
        <v>4199953522.9363718</v>
      </c>
      <c r="AV67" s="43">
        <f t="shared" si="19"/>
        <v>4199953522.9363718</v>
      </c>
      <c r="AW67" s="43">
        <f t="shared" si="20"/>
        <v>1436006.7857751041</v>
      </c>
      <c r="AX67" s="43">
        <f t="shared" si="21"/>
        <v>4692221076.8368711</v>
      </c>
      <c r="AY67" s="1">
        <v>61</v>
      </c>
      <c r="AZ67" s="1">
        <f t="shared" si="26"/>
        <v>0.92091419642251737</v>
      </c>
      <c r="BA67" s="1">
        <f t="shared" si="22"/>
        <v>0.5234977471451866</v>
      </c>
      <c r="BD67" s="1">
        <v>61</v>
      </c>
      <c r="BE67" s="43">
        <f>求节点(节奏总纲!$F$4:$F$163,M$7:M$166,$BD67)</f>
        <v>219.25060160561583</v>
      </c>
      <c r="BF67" s="43">
        <f>求节点(节奏总纲!$F$4:$F$163,N$7:N$166,$BD67)</f>
        <v>11802.871885894645</v>
      </c>
      <c r="BG67" s="43">
        <f>求节点(节奏总纲!$F$4:$F$163,O$7:O$166,$BD67)</f>
        <v>11802.871885894645</v>
      </c>
      <c r="BH67" s="43">
        <f>求节点(节奏总纲!$F$4:$F$163,P$7:P$166,$BD67)</f>
        <v>2.3881300813008131E-2</v>
      </c>
      <c r="BI67" s="43">
        <f>求节点(节奏总纲!$F$4:$F$163,Q$7:Q$166,$BD67)</f>
        <v>2.3881300813008131E-2</v>
      </c>
      <c r="BJ67" s="43">
        <f>求节点(节奏总纲!$F$4:$F$163,T$7:T$166,$BD67)</f>
        <v>1.4304060354296195</v>
      </c>
      <c r="BK67" s="43">
        <f>求节点(节奏总纲!$F$4:$F$163,U$7:U$166,$BD67)</f>
        <v>5745532323.8440304</v>
      </c>
      <c r="BM67" s="1">
        <v>61</v>
      </c>
      <c r="BN67" s="43">
        <f>求节点(节奏总纲!$F$4:$F$163,AF$7:AF$166,$BD67)</f>
        <v>219.25060160561583</v>
      </c>
      <c r="BO67" s="43">
        <f>求节点(节奏总纲!$F$4:$F$163,AG$7:AG$166,$BD67)</f>
        <v>669.51553549445805</v>
      </c>
      <c r="BP67" s="43">
        <f>求节点(节奏总纲!$F$4:$F$163,AH$7:AH$166,$BD67)</f>
        <v>669.51553549445805</v>
      </c>
      <c r="BQ67" s="43">
        <f>求节点(节奏总纲!$F$4:$F$163,AI$7:AI$166,$BD67)</f>
        <v>2.3881300813008131E-2</v>
      </c>
      <c r="BR67" s="43">
        <f>求节点(节奏总纲!$F$4:$F$163,AJ$7:AJ$166,$BD67)</f>
        <v>2.3881300813008131E-2</v>
      </c>
      <c r="BS67" s="43">
        <f>求节点(节奏总纲!$F$4:$F$163,AM$7:AM$166,$BD67)</f>
        <v>5991.2689824529507</v>
      </c>
      <c r="BT67" s="43">
        <f>求节点(节奏总纲!$F$4:$F$163,AN$7:AN$166,$BD67)</f>
        <v>1.1331606074773162</v>
      </c>
      <c r="BU67" s="43">
        <f>求节点(节奏总纲!$F$4:$F$163,AO$7:AO$166,$BD67)</f>
        <v>4099431900.7349486</v>
      </c>
    </row>
    <row r="68" spans="12:73" x14ac:dyDescent="0.15">
      <c r="L68" s="1">
        <v>62</v>
      </c>
      <c r="M68" s="42">
        <f>武将属性!$E66</f>
        <v>209.42570072809576</v>
      </c>
      <c r="N68" s="42">
        <f>武将属性!$T66</f>
        <v>10954.460604990381</v>
      </c>
      <c r="O68" s="42">
        <f>武将属性!$T66</f>
        <v>10954.460604990381</v>
      </c>
      <c r="P68" s="47">
        <f>武将属性!$AF66</f>
        <v>2.2565204794159452E-2</v>
      </c>
      <c r="Q68" s="47">
        <f>武将属性!$AF66</f>
        <v>2.2565204794159452E-2</v>
      </c>
      <c r="R68" s="47">
        <f>武将属性!BI66</f>
        <v>0.10147663814864867</v>
      </c>
      <c r="S68" s="77">
        <f t="shared" si="3"/>
        <v>0.10147663814864867</v>
      </c>
      <c r="T68" s="42">
        <f>战法技能效用!AM66</f>
        <v>1.3660125761248771</v>
      </c>
      <c r="U68" s="42">
        <f t="shared" si="4"/>
        <v>4461888171.3779621</v>
      </c>
      <c r="V68" s="43">
        <f t="shared" si="5"/>
        <v>32742452.306870617</v>
      </c>
      <c r="W68" s="43">
        <f t="shared" si="5"/>
        <v>625965.19036262087</v>
      </c>
      <c r="X68" s="43">
        <f t="shared" si="5"/>
        <v>625965.19036262087</v>
      </c>
      <c r="Y68" s="43">
        <f t="shared" si="6"/>
        <v>6705793416.179224</v>
      </c>
      <c r="Z68" s="43">
        <f t="shared" si="7"/>
        <v>6705793416.179224</v>
      </c>
      <c r="AA68" s="43">
        <f t="shared" si="8"/>
        <v>6225380348.9177952</v>
      </c>
      <c r="AB68" s="43">
        <f t="shared" si="9"/>
        <v>6225380348.9177952</v>
      </c>
      <c r="AC68" s="43">
        <f t="shared" si="10"/>
        <v>5796343677.2203522</v>
      </c>
      <c r="AD68" s="42"/>
      <c r="AE68" s="1">
        <v>62</v>
      </c>
      <c r="AF68" s="42">
        <f>武将属性!$E66</f>
        <v>209.42570072809576</v>
      </c>
      <c r="AG68" s="42">
        <f>士兵属性!$F66</f>
        <v>636.98147214427843</v>
      </c>
      <c r="AH68" s="42">
        <f>士兵属性!$F66</f>
        <v>636.98147214427843</v>
      </c>
      <c r="AI68" s="47">
        <f>士兵属性!$Q66</f>
        <v>2.2565204794159452E-2</v>
      </c>
      <c r="AJ68" s="47">
        <f>士兵属性!$Q66</f>
        <v>2.2565204794159452E-2</v>
      </c>
      <c r="AK68" s="47">
        <f>士兵属性!AX66</f>
        <v>0.10147663814864867</v>
      </c>
      <c r="AL68" s="77">
        <f t="shared" si="12"/>
        <v>0.10147663814864867</v>
      </c>
      <c r="AM68" s="42">
        <f>带兵数!$F65</f>
        <v>5831.598744426452</v>
      </c>
      <c r="AN68" s="42">
        <f>战法技能效用!AS66</f>
        <v>0.87279767304916511</v>
      </c>
      <c r="AO68" s="42">
        <f t="shared" si="13"/>
        <v>2571598509.0849018</v>
      </c>
      <c r="AP68" s="43">
        <f t="shared" si="14"/>
        <v>26515728.835270472</v>
      </c>
      <c r="AQ68" s="43">
        <f t="shared" si="15"/>
        <v>7797434.5767227802</v>
      </c>
      <c r="AR68" s="43">
        <f t="shared" si="15"/>
        <v>7797434.5767227802</v>
      </c>
      <c r="AS68" s="43">
        <f t="shared" si="16"/>
        <v>5430533980.2370052</v>
      </c>
      <c r="AT68" s="43">
        <f t="shared" si="17"/>
        <v>5430533980.2370052</v>
      </c>
      <c r="AU68" s="43">
        <f t="shared" si="18"/>
        <v>5041482405.8150234</v>
      </c>
      <c r="AV68" s="43">
        <f t="shared" si="19"/>
        <v>5041482405.8150234</v>
      </c>
      <c r="AW68" s="43">
        <f t="shared" si="20"/>
        <v>1703416.7038246971</v>
      </c>
      <c r="AX68" s="43">
        <f t="shared" si="21"/>
        <v>5304172924.9299259</v>
      </c>
      <c r="AY68" s="1">
        <v>62</v>
      </c>
      <c r="AZ68" s="1">
        <f t="shared" si="26"/>
        <v>0.91989203661519359</v>
      </c>
      <c r="BA68" s="1">
        <f t="shared" si="22"/>
        <v>0.57634759328598695</v>
      </c>
      <c r="BD68" s="1">
        <v>62</v>
      </c>
      <c r="BE68" s="43">
        <f>求节点(节奏总纲!$F$4:$F$163,M$7:M$166,$BD68)</f>
        <v>220.28317522277487</v>
      </c>
      <c r="BF68" s="43">
        <f>求节点(节奏总纲!$F$4:$F$163,N$7:N$166,$BD68)</f>
        <v>11885.226113229426</v>
      </c>
      <c r="BG68" s="43">
        <f>求节点(节奏总纲!$F$4:$F$163,O$7:O$166,$BD68)</f>
        <v>11885.226113229426</v>
      </c>
      <c r="BH68" s="43">
        <f>求节点(节奏总纲!$F$4:$F$163,P$7:P$166,$BD68)</f>
        <v>2.4011382113821138E-2</v>
      </c>
      <c r="BI68" s="43">
        <f>求节点(节奏总纲!$F$4:$F$163,Q$7:Q$166,$BD68)</f>
        <v>2.4011382113821138E-2</v>
      </c>
      <c r="BJ68" s="43">
        <f>求节点(节奏总纲!$F$4:$F$163,T$7:T$166,$BD68)</f>
        <v>1.4366361243730603</v>
      </c>
      <c r="BK68" s="43">
        <f>求节点(节奏总纲!$F$4:$F$163,U$7:U$166,$BD68)</f>
        <v>5885383969.8408451</v>
      </c>
      <c r="BM68" s="1">
        <v>62</v>
      </c>
      <c r="BN68" s="43">
        <f>求节点(节奏总纲!$F$4:$F$163,AF$7:AF$166,$BD68)</f>
        <v>220.28317522277487</v>
      </c>
      <c r="BO68" s="43">
        <f>求节点(节奏总纲!$F$4:$F$163,AG$7:AG$166,$BD68)</f>
        <v>672.80179243956661</v>
      </c>
      <c r="BP68" s="43">
        <f>求节点(节奏总纲!$F$4:$F$163,AH$7:AH$166,$BD68)</f>
        <v>672.80179243956661</v>
      </c>
      <c r="BQ68" s="43">
        <f>求节点(节奏总纲!$F$4:$F$163,AI$7:AI$166,$BD68)</f>
        <v>2.4011382113821138E-2</v>
      </c>
      <c r="BR68" s="43">
        <f>求节点(节奏总纲!$F$4:$F$163,AJ$7:AJ$166,$BD68)</f>
        <v>2.4011382113821138E-2</v>
      </c>
      <c r="BS68" s="43">
        <f>求节点(节奏总纲!$F$4:$F$163,AM$7:AM$166,$BD68)</f>
        <v>6006.31786598705</v>
      </c>
      <c r="BT68" s="43">
        <f>求节点(节奏总纲!$F$4:$F$163,AN$7:AN$166,$BD68)</f>
        <v>1.1574048320590156</v>
      </c>
      <c r="BU68" s="43">
        <f>求节点(节奏总纲!$F$4:$F$163,AO$7:AO$166,$BD68)</f>
        <v>4277102019.5272775</v>
      </c>
    </row>
    <row r="69" spans="12:73" x14ac:dyDescent="0.15">
      <c r="L69" s="1">
        <v>63</v>
      </c>
      <c r="M69" s="42">
        <f>武将属性!$E67</f>
        <v>213.49416027666553</v>
      </c>
      <c r="N69" s="42">
        <f>武将属性!$T67</f>
        <v>11311.352674299324</v>
      </c>
      <c r="O69" s="42">
        <f>武将属性!$T67</f>
        <v>11311.352674299324</v>
      </c>
      <c r="P69" s="47">
        <f>武将属性!$AF67</f>
        <v>2.310881125590853E-2</v>
      </c>
      <c r="Q69" s="47">
        <f>武将属性!$AF67</f>
        <v>2.310881125590853E-2</v>
      </c>
      <c r="R69" s="47">
        <f>武将属性!BI67</f>
        <v>0.10158689263970158</v>
      </c>
      <c r="S69" s="77">
        <f t="shared" si="3"/>
        <v>0.10158689263970158</v>
      </c>
      <c r="T69" s="42">
        <f>战法技能效用!AM67</f>
        <v>1.393092594092578</v>
      </c>
      <c r="U69" s="42">
        <f t="shared" si="4"/>
        <v>4967698967.3237953</v>
      </c>
      <c r="V69" s="43">
        <f t="shared" si="5"/>
        <v>36341652.938288853</v>
      </c>
      <c r="W69" s="43">
        <f t="shared" si="5"/>
        <v>685924.21265006694</v>
      </c>
      <c r="X69" s="43">
        <f t="shared" si="5"/>
        <v>685924.21265006694</v>
      </c>
      <c r="Y69" s="43">
        <f t="shared" si="6"/>
        <v>7583485345.6122894</v>
      </c>
      <c r="Z69" s="43">
        <f t="shared" si="7"/>
        <v>7583485345.6122894</v>
      </c>
      <c r="AA69" s="43">
        <f t="shared" si="8"/>
        <v>7043230750.9886627</v>
      </c>
      <c r="AB69" s="43">
        <f t="shared" si="9"/>
        <v>7043230750.9886627</v>
      </c>
      <c r="AC69" s="43">
        <f t="shared" si="10"/>
        <v>6484271186.3959274</v>
      </c>
      <c r="AD69" s="42"/>
      <c r="AE69" s="1">
        <v>63</v>
      </c>
      <c r="AF69" s="42">
        <f>武将属性!$E67</f>
        <v>213.49416027666553</v>
      </c>
      <c r="AG69" s="42">
        <f>士兵属性!$F67</f>
        <v>650.33804818911972</v>
      </c>
      <c r="AH69" s="42">
        <f>士兵属性!$F67</f>
        <v>650.33804818911972</v>
      </c>
      <c r="AI69" s="47">
        <f>士兵属性!$Q67</f>
        <v>2.310881125590853E-2</v>
      </c>
      <c r="AJ69" s="47">
        <f>士兵属性!$Q67</f>
        <v>2.310881125590853E-2</v>
      </c>
      <c r="AK69" s="47">
        <f>士兵属性!AX67</f>
        <v>0.10158689263970158</v>
      </c>
      <c r="AL69" s="77">
        <f t="shared" si="12"/>
        <v>0.10158689263970158</v>
      </c>
      <c r="AM69" s="42">
        <f>带兵数!$F66</f>
        <v>5897.2329150700543</v>
      </c>
      <c r="AN69" s="42">
        <f>战法技能效用!AS67</f>
        <v>0.98274154431833027</v>
      </c>
      <c r="AO69" s="42">
        <f t="shared" si="13"/>
        <v>3136203725.8541632</v>
      </c>
      <c r="AP69" s="43">
        <f t="shared" si="14"/>
        <v>31039962.253763359</v>
      </c>
      <c r="AQ69" s="43">
        <f t="shared" si="15"/>
        <v>9114083.7479229085</v>
      </c>
      <c r="AR69" s="43">
        <f t="shared" si="15"/>
        <v>9114083.7479229085</v>
      </c>
      <c r="AS69" s="43">
        <f t="shared" si="16"/>
        <v>6477170955.3081331</v>
      </c>
      <c r="AT69" s="43">
        <f t="shared" si="17"/>
        <v>6477170955.3081331</v>
      </c>
      <c r="AU69" s="43">
        <f t="shared" si="18"/>
        <v>6015731233.4271402</v>
      </c>
      <c r="AV69" s="43">
        <f t="shared" si="19"/>
        <v>6015731233.4271402</v>
      </c>
      <c r="AW69" s="43">
        <f t="shared" si="20"/>
        <v>2010175.1180658431</v>
      </c>
      <c r="AX69" s="43">
        <f t="shared" si="21"/>
        <v>5978828105.6007776</v>
      </c>
      <c r="AY69" s="1">
        <v>63</v>
      </c>
      <c r="AZ69" s="1">
        <f t="shared" si="26"/>
        <v>0.91967798054074068</v>
      </c>
      <c r="BA69" s="1">
        <f t="shared" si="22"/>
        <v>0.63131919757684163</v>
      </c>
      <c r="BD69" s="1">
        <v>63</v>
      </c>
      <c r="BE69" s="43">
        <f>求节点(节奏总纲!$F$4:$F$163,M$7:M$166,$BD69)</f>
        <v>221.31574883993389</v>
      </c>
      <c r="BF69" s="43">
        <f>求节点(节奏总纲!$F$4:$F$163,N$7:N$166,$BD69)</f>
        <v>11967.580340564207</v>
      </c>
      <c r="BG69" s="43">
        <f>求节点(节奏总纲!$F$4:$F$163,O$7:O$166,$BD69)</f>
        <v>11967.580340564207</v>
      </c>
      <c r="BH69" s="43">
        <f>求节点(节奏总纲!$F$4:$F$163,P$7:P$166,$BD69)</f>
        <v>2.4141463414634145E-2</v>
      </c>
      <c r="BI69" s="43">
        <f>求节点(节奏总纲!$F$4:$F$163,Q$7:Q$166,$BD69)</f>
        <v>2.4141463414634145E-2</v>
      </c>
      <c r="BJ69" s="43">
        <f>求节点(节奏总纲!$F$4:$F$163,T$7:T$166,$BD69)</f>
        <v>1.4428662133165011</v>
      </c>
      <c r="BK69" s="43">
        <f>求节点(节奏总纲!$F$4:$F$163,U$7:U$166,$BD69)</f>
        <v>6025235615.8376598</v>
      </c>
      <c r="BM69" s="1">
        <v>63</v>
      </c>
      <c r="BN69" s="43">
        <f>求节点(节奏总纲!$F$4:$F$163,AF$7:AF$166,$BD69)</f>
        <v>221.31574883993389</v>
      </c>
      <c r="BO69" s="43">
        <f>求节点(节奏总纲!$F$4:$F$163,AG$7:AG$166,$BD69)</f>
        <v>676.08804938467517</v>
      </c>
      <c r="BP69" s="43">
        <f>求节点(节奏总纲!$F$4:$F$163,AH$7:AH$166,$BD69)</f>
        <v>676.08804938467517</v>
      </c>
      <c r="BQ69" s="43">
        <f>求节点(节奏总纲!$F$4:$F$163,AI$7:AI$166,$BD69)</f>
        <v>2.4141463414634145E-2</v>
      </c>
      <c r="BR69" s="43">
        <f>求节点(节奏总纲!$F$4:$F$163,AJ$7:AJ$166,$BD69)</f>
        <v>2.4141463414634145E-2</v>
      </c>
      <c r="BS69" s="43">
        <f>求节点(节奏总纲!$F$4:$F$163,AM$7:AM$166,$BD69)</f>
        <v>6021.3667495211484</v>
      </c>
      <c r="BT69" s="43">
        <f>求节点(节奏总纲!$F$4:$F$163,AN$7:AN$166,$BD69)</f>
        <v>1.181649056640715</v>
      </c>
      <c r="BU69" s="43">
        <f>求节点(节奏总纲!$F$4:$F$163,AO$7:AO$166,$BD69)</f>
        <v>4454772138.3196058</v>
      </c>
    </row>
    <row r="70" spans="12:73" x14ac:dyDescent="0.15">
      <c r="L70" s="1">
        <v>64</v>
      </c>
      <c r="M70" s="42">
        <f>武将属性!$E68</f>
        <v>217.56261982523529</v>
      </c>
      <c r="N70" s="42">
        <f>武将属性!$T68</f>
        <v>11668.244743608266</v>
      </c>
      <c r="O70" s="42">
        <f>武将属性!$T68</f>
        <v>11668.244743608266</v>
      </c>
      <c r="P70" s="47">
        <f>武将属性!$AF68</f>
        <v>2.3668652666578933E-2</v>
      </c>
      <c r="Q70" s="47">
        <f>武将属性!$AF68</f>
        <v>2.3668652666578933E-2</v>
      </c>
      <c r="R70" s="47">
        <f>武将属性!BI68</f>
        <v>0.10170633053118883</v>
      </c>
      <c r="S70" s="77">
        <f t="shared" si="3"/>
        <v>0.10170633053118883</v>
      </c>
      <c r="T70" s="42">
        <f>战法技能效用!AM68</f>
        <v>1.4202215057729233</v>
      </c>
      <c r="U70" s="42">
        <f t="shared" si="4"/>
        <v>5516912275.3787622</v>
      </c>
      <c r="V70" s="43">
        <f t="shared" si="5"/>
        <v>40256692.692245536</v>
      </c>
      <c r="W70" s="43">
        <f t="shared" si="5"/>
        <v>750614.3143271032</v>
      </c>
      <c r="X70" s="43">
        <f t="shared" si="5"/>
        <v>750614.3143271032</v>
      </c>
      <c r="Y70" s="43">
        <f t="shared" si="6"/>
        <v>8555846176.2109289</v>
      </c>
      <c r="Z70" s="43">
        <f t="shared" si="7"/>
        <v>8555846176.2109289</v>
      </c>
      <c r="AA70" s="43">
        <f t="shared" si="8"/>
        <v>7949805937.3059044</v>
      </c>
      <c r="AB70" s="43">
        <f t="shared" si="9"/>
        <v>7949805937.3059044</v>
      </c>
      <c r="AC70" s="43">
        <f t="shared" si="10"/>
        <v>7237644576.525877</v>
      </c>
      <c r="AD70" s="42"/>
      <c r="AE70" s="1">
        <v>64</v>
      </c>
      <c r="AF70" s="42">
        <f>武将属性!$E68</f>
        <v>217.56261982523529</v>
      </c>
      <c r="AG70" s="42">
        <f>士兵属性!$F68</f>
        <v>664.14338404993975</v>
      </c>
      <c r="AH70" s="42">
        <f>士兵属性!$F68</f>
        <v>664.14338404993975</v>
      </c>
      <c r="AI70" s="47">
        <f>士兵属性!$Q68</f>
        <v>2.3668652666578933E-2</v>
      </c>
      <c r="AJ70" s="47">
        <f>士兵属性!$Q68</f>
        <v>2.3668652666578933E-2</v>
      </c>
      <c r="AK70" s="47">
        <f>士兵属性!AX68</f>
        <v>0.10170633053118883</v>
      </c>
      <c r="AL70" s="77">
        <f t="shared" si="12"/>
        <v>0.10170633053118883</v>
      </c>
      <c r="AM70" s="42">
        <f>带兵数!$F67</f>
        <v>5966.6680815597847</v>
      </c>
      <c r="AN70" s="42">
        <f>战法技能效用!AS68</f>
        <v>1.0935277825694336</v>
      </c>
      <c r="AO70" s="42">
        <f t="shared" si="13"/>
        <v>3808988760.9376731</v>
      </c>
      <c r="AP70" s="43">
        <f t="shared" si="14"/>
        <v>36231491.238270879</v>
      </c>
      <c r="AQ70" s="43">
        <f t="shared" si="15"/>
        <v>10615822.098821213</v>
      </c>
      <c r="AR70" s="43">
        <f t="shared" si="15"/>
        <v>10615822.098821213</v>
      </c>
      <c r="AS70" s="43">
        <f t="shared" si="16"/>
        <v>7700360984.4256239</v>
      </c>
      <c r="AT70" s="43">
        <f t="shared" si="17"/>
        <v>7700360984.4256239</v>
      </c>
      <c r="AU70" s="43">
        <f t="shared" si="18"/>
        <v>7154917726.7345467</v>
      </c>
      <c r="AV70" s="43">
        <f t="shared" si="19"/>
        <v>7154917726.7345467</v>
      </c>
      <c r="AW70" s="43">
        <f t="shared" si="20"/>
        <v>2363271.3993167719</v>
      </c>
      <c r="AX70" s="43">
        <f t="shared" si="21"/>
        <v>6735452065.0593967</v>
      </c>
      <c r="AY70" s="1">
        <v>64</v>
      </c>
      <c r="AZ70" s="1">
        <f t="shared" si="26"/>
        <v>0.92271246383325434</v>
      </c>
      <c r="BA70" s="1">
        <f t="shared" si="22"/>
        <v>0.6904203965570882</v>
      </c>
      <c r="BD70" s="1">
        <v>64</v>
      </c>
      <c r="BE70" s="43">
        <f>求节点(节奏总纲!$F$4:$F$163,M$7:M$166,$BD70)</f>
        <v>222.33125731635531</v>
      </c>
      <c r="BF70" s="43">
        <f>求节点(节奏总纲!$F$4:$F$163,N$7:N$166,$BD70)</f>
        <v>12050.69225808099</v>
      </c>
      <c r="BG70" s="43">
        <f>求节点(节奏总纲!$F$4:$F$163,O$7:O$166,$BD70)</f>
        <v>12050.69225808099</v>
      </c>
      <c r="BH70" s="43">
        <f>求节点(节奏总纲!$F$4:$F$163,P$7:P$166,$BD70)</f>
        <v>2.4271544715447155E-2</v>
      </c>
      <c r="BI70" s="43">
        <f>求节点(节奏总纲!$F$4:$F$163,Q$7:Q$166,$BD70)</f>
        <v>2.4271544715447155E-2</v>
      </c>
      <c r="BJ70" s="43">
        <f>求节点(节奏总纲!$F$4:$F$163,T$7:T$166,$BD70)</f>
        <v>1.4487124080180531</v>
      </c>
      <c r="BK70" s="43">
        <f>求节点(节奏总纲!$F$4:$F$163,U$7:U$166,$BD70)</f>
        <v>6165694420.5067701</v>
      </c>
      <c r="BM70" s="1">
        <v>64</v>
      </c>
      <c r="BN70" s="43">
        <f>求节点(节奏总纲!$F$4:$F$163,AF$7:AF$166,$BD70)</f>
        <v>222.33125731635531</v>
      </c>
      <c r="BO70" s="43">
        <f>求节点(节奏总纲!$F$4:$F$163,AG$7:AG$166,$BD70)</f>
        <v>679.3526020781394</v>
      </c>
      <c r="BP70" s="43">
        <f>求节点(节奏总纲!$F$4:$F$163,AH$7:AH$166,$BD70)</f>
        <v>679.3526020781394</v>
      </c>
      <c r="BQ70" s="43">
        <f>求节点(节奏总纲!$F$4:$F$163,AI$7:AI$166,$BD70)</f>
        <v>2.4271544715447155E-2</v>
      </c>
      <c r="BR70" s="43">
        <f>求节点(节奏总纲!$F$4:$F$163,AJ$7:AJ$166,$BD70)</f>
        <v>2.4271544715447155E-2</v>
      </c>
      <c r="BS70" s="43">
        <f>求节点(节奏总纲!$F$4:$F$163,AM$7:AM$166,$BD70)</f>
        <v>6036.3476244632102</v>
      </c>
      <c r="BT70" s="43">
        <f>求节点(节奏总纲!$F$4:$F$163,AN$7:AN$166,$BD70)</f>
        <v>1.2053071846483967</v>
      </c>
      <c r="BU70" s="43">
        <f>求节点(节奏总纲!$F$4:$F$163,AO$7:AO$166,$BD70)</f>
        <v>4634618226.6537294</v>
      </c>
    </row>
    <row r="71" spans="12:73" x14ac:dyDescent="0.15">
      <c r="L71" s="1">
        <v>65</v>
      </c>
      <c r="M71" s="42">
        <f>武将属性!$E69</f>
        <v>222.14438023037735</v>
      </c>
      <c r="N71" s="42">
        <f>武将属性!$T69</f>
        <v>12033.66889519247</v>
      </c>
      <c r="O71" s="42">
        <f>武将属性!$T69</f>
        <v>12033.66889519247</v>
      </c>
      <c r="P71" s="47">
        <f>武将属性!$AF69</f>
        <v>2.4245852532632284E-2</v>
      </c>
      <c r="Q71" s="47">
        <f>武将属性!$AF69</f>
        <v>2.4245852532632284E-2</v>
      </c>
      <c r="R71" s="47">
        <f>武将属性!BI69</f>
        <v>0.10183605444191234</v>
      </c>
      <c r="S71" s="77">
        <f t="shared" si="3"/>
        <v>0.10183605444191234</v>
      </c>
      <c r="T71" s="42">
        <f>战法技能效用!AM69</f>
        <v>1.4478658057697671</v>
      </c>
      <c r="U71" s="42">
        <f t="shared" si="4"/>
        <v>6137465351.2796612</v>
      </c>
      <c r="V71" s="43">
        <f t="shared" si="5"/>
        <v>44536497.140843108</v>
      </c>
      <c r="W71" s="43">
        <f t="shared" si="5"/>
        <v>822154.29401893355</v>
      </c>
      <c r="X71" s="43">
        <f t="shared" si="5"/>
        <v>822154.29401893355</v>
      </c>
      <c r="Y71" s="43">
        <f t="shared" si="6"/>
        <v>9659333772.766592</v>
      </c>
      <c r="Z71" s="43">
        <f t="shared" si="7"/>
        <v>9659333772.766592</v>
      </c>
      <c r="AA71" s="43">
        <f t="shared" si="8"/>
        <v>8979133070.7504482</v>
      </c>
      <c r="AB71" s="43">
        <f t="shared" si="9"/>
        <v>8979133070.7504482</v>
      </c>
      <c r="AC71" s="43">
        <f t="shared" si="10"/>
        <v>8083394548.5613747</v>
      </c>
      <c r="AD71" s="42"/>
      <c r="AE71" s="1">
        <v>65</v>
      </c>
      <c r="AF71" s="42">
        <f>武将属性!$E69</f>
        <v>222.14438023037735</v>
      </c>
      <c r="AG71" s="42">
        <f>士兵属性!$F69</f>
        <v>678.72524213929159</v>
      </c>
      <c r="AH71" s="42">
        <f>士兵属性!$F69</f>
        <v>678.72524213929159</v>
      </c>
      <c r="AI71" s="47">
        <f>士兵属性!$Q69</f>
        <v>2.4245852532632284E-2</v>
      </c>
      <c r="AJ71" s="47">
        <f>士兵属性!$Q69</f>
        <v>2.4245852532632284E-2</v>
      </c>
      <c r="AK71" s="47">
        <f>士兵属性!AX69</f>
        <v>0.10183605444191234</v>
      </c>
      <c r="AL71" s="77">
        <f t="shared" si="12"/>
        <v>0.10183605444191234</v>
      </c>
      <c r="AM71" s="42">
        <f>带兵数!$F68</f>
        <v>6033.4433483033172</v>
      </c>
      <c r="AN71" s="42">
        <f>战法技能效用!AS69</f>
        <v>1.2011048370243262</v>
      </c>
      <c r="AO71" s="42">
        <f t="shared" si="13"/>
        <v>4597350870.8464012</v>
      </c>
      <c r="AP71" s="43">
        <f t="shared" si="14"/>
        <v>42042050.849544458</v>
      </c>
      <c r="AQ71" s="43">
        <f t="shared" si="15"/>
        <v>12307510.544652727</v>
      </c>
      <c r="AR71" s="43">
        <f t="shared" si="15"/>
        <v>12307510.544652727</v>
      </c>
      <c r="AS71" s="43">
        <f t="shared" si="16"/>
        <v>9118323795.4956818</v>
      </c>
      <c r="AT71" s="43">
        <f t="shared" si="17"/>
        <v>9118323795.4956818</v>
      </c>
      <c r="AU71" s="43">
        <f t="shared" si="18"/>
        <v>8476220479.3856897</v>
      </c>
      <c r="AV71" s="43">
        <f t="shared" si="19"/>
        <v>8476220479.3856897</v>
      </c>
      <c r="AW71" s="43">
        <f t="shared" si="20"/>
        <v>2769038.3723915783</v>
      </c>
      <c r="AX71" s="43">
        <f t="shared" si="21"/>
        <v>7590204640.9059668</v>
      </c>
      <c r="AY71" s="1">
        <v>65</v>
      </c>
      <c r="AZ71" s="1">
        <f t="shared" ref="AZ71:AZ106" si="27">AO71/(1+AN71)^2/(U71/(1+T71)^2)</f>
        <v>0.92642944981003905</v>
      </c>
      <c r="BA71" s="1">
        <f t="shared" si="22"/>
        <v>0.74906343379809937</v>
      </c>
      <c r="BD71" s="1">
        <v>65</v>
      </c>
      <c r="BE71" s="43">
        <f>求节点(节奏总纲!$F$4:$F$163,M$7:M$166,$BD71)</f>
        <v>223.27742894417381</v>
      </c>
      <c r="BF71" s="43">
        <f>求节点(节奏总纲!$F$4:$F$163,N$7:N$166,$BD71)</f>
        <v>12136.882723278393</v>
      </c>
      <c r="BG71" s="43">
        <f>求节点(节奏总纲!$F$4:$F$163,O$7:O$166,$BD71)</f>
        <v>12136.882723278393</v>
      </c>
      <c r="BH71" s="43">
        <f>求节点(节奏总纲!$F$4:$F$163,P$7:P$166,$BD71)</f>
        <v>2.4401626016260163E-2</v>
      </c>
      <c r="BI71" s="43">
        <f>求节点(节奏总纲!$F$4:$F$163,Q$7:Q$166,$BD71)</f>
        <v>2.4401626016260163E-2</v>
      </c>
      <c r="BJ71" s="43">
        <f>求节点(节奏总纲!$F$4:$F$163,T$7:T$166,$BD71)</f>
        <v>1.4529988138295724</v>
      </c>
      <c r="BK71" s="43">
        <f>求节点(节奏总纲!$F$4:$F$163,U$7:U$166,$BD71)</f>
        <v>6308620152.9080429</v>
      </c>
      <c r="BM71" s="1">
        <v>65</v>
      </c>
      <c r="BN71" s="43">
        <f>求节点(节奏总纲!$F$4:$F$163,AF$7:AF$166,$BD71)</f>
        <v>223.27742894417381</v>
      </c>
      <c r="BO71" s="43">
        <f>求节点(节奏总纲!$F$4:$F$163,AG$7:AG$166,$BD71)</f>
        <v>682.52896889412091</v>
      </c>
      <c r="BP71" s="43">
        <f>求节点(节奏总纲!$F$4:$F$163,AH$7:AH$166,$BD71)</f>
        <v>682.52896889412091</v>
      </c>
      <c r="BQ71" s="43">
        <f>求节点(节奏总纲!$F$4:$F$163,AI$7:AI$166,$BD71)</f>
        <v>2.4401626016260163E-2</v>
      </c>
      <c r="BR71" s="43">
        <f>求节点(节奏总纲!$F$4:$F$163,AJ$7:AJ$166,$BD71)</f>
        <v>2.4401626016260163E-2</v>
      </c>
      <c r="BS71" s="43">
        <f>求节点(节奏总纲!$F$4:$F$163,AM$7:AM$166,$BD71)</f>
        <v>6051.0521757861306</v>
      </c>
      <c r="BT71" s="43">
        <f>求节点(节奏总纲!$F$4:$F$163,AN$7:AN$166,$BD71)</f>
        <v>1.2265839616877976</v>
      </c>
      <c r="BU71" s="43">
        <f>求节点(节奏总纲!$F$4:$F$163,AO$7:AO$166,$BD71)</f>
        <v>4823305429.9252453</v>
      </c>
    </row>
    <row r="72" spans="12:73" x14ac:dyDescent="0.15">
      <c r="L72" s="1">
        <v>66</v>
      </c>
      <c r="M72" s="42">
        <f>武将属性!$E70</f>
        <v>226.58011737384734</v>
      </c>
      <c r="N72" s="42">
        <f>武将属性!$T70</f>
        <v>12437.737498232866</v>
      </c>
      <c r="O72" s="42">
        <f>武将属性!$T70</f>
        <v>12437.737498232866</v>
      </c>
      <c r="P72" s="47">
        <f>武将属性!$AF70</f>
        <v>2.4855685295233187E-2</v>
      </c>
      <c r="Q72" s="47">
        <f>武将属性!$AF70</f>
        <v>2.4855685295233187E-2</v>
      </c>
      <c r="R72" s="47">
        <f>武将属性!BI70</f>
        <v>0.10197311249667736</v>
      </c>
      <c r="S72" s="77">
        <f t="shared" ref="S72:S106" si="28">R72</f>
        <v>0.10197311249667736</v>
      </c>
      <c r="T72" s="42">
        <f>战法技能效用!AM70</f>
        <v>1.4679608592580842</v>
      </c>
      <c r="U72" s="42">
        <f t="shared" ref="U72:U106" si="29">M72*N72*50*(1+P72)*O72*50*(1+Q72)*(1+T72)^2/100000*(1+R72)*(1+S72)</f>
        <v>6807513956.9767933</v>
      </c>
      <c r="V72" s="43">
        <f t="shared" ref="V72:X106" si="30">$U72/M72+0.5*($U72/((1+$T72)^2))^(-0.5)*$U72/M72/(1+$T72)*(2*$AO72/((1+$AN72)^2))^0.5*(1+$AN72)</f>
        <v>49109074.952988267</v>
      </c>
      <c r="W72" s="43">
        <f t="shared" si="30"/>
        <v>894627.33624584647</v>
      </c>
      <c r="X72" s="43">
        <f t="shared" si="30"/>
        <v>894627.33624584647</v>
      </c>
      <c r="Y72" s="43">
        <f t="shared" ref="Y72:Y106" si="31">$U72/(1+P72)+0.5*($U72/((1+$T72)^2))^(-0.5)*$U72/(1+P72)/(1+$T72)*(2*$AO72/((1+$AN72)^2))^0.5*(1+$AN72)</f>
        <v>10857274957.462643</v>
      </c>
      <c r="Z72" s="43">
        <f t="shared" ref="Z72:Z106" si="32">Y72</f>
        <v>10857274957.462643</v>
      </c>
      <c r="AA72" s="43">
        <f t="shared" ref="AA72:AA106" si="33">$U72/(1+R72)+0.5*($U72/((1+$T72)^2))^(-0.5)*$U72/(1+R72)/(1+$T72)*(2*$AO72/((1+$AN72)^2))^0.5*(1+$AN72)</f>
        <v>10097469566.89263</v>
      </c>
      <c r="AB72" s="43">
        <f t="shared" ref="AB72:AB106" si="34">AA72</f>
        <v>10097469566.89263</v>
      </c>
      <c r="AC72" s="43">
        <f t="shared" ref="AC72:AC106" si="35">$U72/(1+T72)*2+2^0.5*(U72/((1+T72)^2))^0.5*AO72^0.5</f>
        <v>9017274261.2410622</v>
      </c>
      <c r="AD72" s="42"/>
      <c r="AE72" s="1">
        <v>66</v>
      </c>
      <c r="AF72" s="42">
        <f>武将属性!$E70</f>
        <v>226.58011737384734</v>
      </c>
      <c r="AG72" s="42">
        <f>士兵属性!$F70</f>
        <v>693.61633362067505</v>
      </c>
      <c r="AH72" s="42">
        <f>士兵属性!$F70</f>
        <v>693.61633362067505</v>
      </c>
      <c r="AI72" s="47">
        <f>士兵属性!$Q70</f>
        <v>2.4855685295233187E-2</v>
      </c>
      <c r="AJ72" s="47">
        <f>士兵属性!$Q70</f>
        <v>2.4855685295233187E-2</v>
      </c>
      <c r="AK72" s="47">
        <f>士兵属性!AX70</f>
        <v>0.10197311249667736</v>
      </c>
      <c r="AL72" s="77">
        <f t="shared" ref="AL72:AL106" si="36">AK72</f>
        <v>0.10197311249667736</v>
      </c>
      <c r="AM72" s="42">
        <f>带兵数!$F69</f>
        <v>6102.3795989405535</v>
      </c>
      <c r="AN72" s="42">
        <f>战法技能效用!AS70</f>
        <v>1.3008522691309075</v>
      </c>
      <c r="AO72" s="42">
        <f t="shared" ref="AO72:AO106" si="37">AF72*AG72*0.2*(1+AI72)*AH72*0.2*(1+AJ72)*(AM72^2)/2*(1+AN72)^2/100000*(1+AK72)*(1+AL72)</f>
        <v>5481933341.3424206</v>
      </c>
      <c r="AP72" s="43">
        <f t="shared" ref="AP72:AP106" si="38">($AO72/AF72+2^0.5*0.5*($U72)^0.5*($AO72/((1+$AN72)^2))^(-0.5)*$AO72/AF72/(1+$AN72))/0.8^0.5</f>
        <v>48364687.178004429</v>
      </c>
      <c r="AQ72" s="43">
        <f t="shared" ref="AQ72:AR106" si="39">($AO72/AG72+2^0.5*0.5*($U72)^0.5*($AO72/((1+$AN72)^2))^(-0.5)*$AO72/AG72/(1+$AN72))</f>
        <v>14131096.510041319</v>
      </c>
      <c r="AR72" s="43">
        <f t="shared" si="39"/>
        <v>14131096.510041319</v>
      </c>
      <c r="AS72" s="43">
        <f t="shared" ref="AS72:AS106" si="40">($AO72/(1+AI72)+2^0.5*0.5*($U72)^0.5*($AO72/((1+$AN72)^2))^(-0.5)*$AO72/(1+AI72)/(1+$AN72))/0.8^0.5</f>
        <v>10692702060.178173</v>
      </c>
      <c r="AT72" s="43">
        <f t="shared" ref="AT72:AT106" si="41">AS72</f>
        <v>10692702060.178173</v>
      </c>
      <c r="AU72" s="43">
        <f t="shared" ref="AU72:AU106" si="42">($AO72/(1+AK72)+2^0.5*0.5*($U72)^0.5*($AO72/((1+$AN72)^2))^(-0.5)*$AO72/(1+AK72)/(1+$AN72))/0.8^0.5</f>
        <v>9944413682.3934479</v>
      </c>
      <c r="AV72" s="43">
        <f t="shared" ref="AV72:AV106" si="43">AU72</f>
        <v>9944413682.3934479</v>
      </c>
      <c r="AW72" s="43">
        <f t="shared" ref="AW72:AW106" si="44">$AO72/AM72*2+2^0.5*0.5*($U72)^0.5*($AO72/((1+$AN72)^2))^(-0.5)*$AO72/AM72*2/(1+$AN72)</f>
        <v>3212372.8759962572</v>
      </c>
      <c r="AX72" s="43">
        <f t="shared" ref="AX72:AX106" si="45">$AO72/(1+AN72)*2+2^0.5*U72^0.5*(AO72/((1+AN72)^2))^0.5</f>
        <v>8519938009.7854633</v>
      </c>
      <c r="AY72" s="1">
        <v>66</v>
      </c>
      <c r="AZ72" s="1">
        <f t="shared" si="27"/>
        <v>0.92649755104997211</v>
      </c>
      <c r="BA72" s="1">
        <f t="shared" ref="BA72:BA106" si="46">AO72/U72</f>
        <v>0.80527684202897165</v>
      </c>
      <c r="BD72" s="1">
        <v>66</v>
      </c>
      <c r="BE72" s="43">
        <f>求节点(节奏总纲!$F$4:$F$163,M$7:M$166,$BD72)</f>
        <v>224.22360057199234</v>
      </c>
      <c r="BF72" s="43">
        <f>求节点(节奏总纲!$F$4:$F$163,N$7:N$166,$BD72)</f>
        <v>12223.073188475797</v>
      </c>
      <c r="BG72" s="43">
        <f>求节点(节奏总纲!$F$4:$F$163,O$7:O$166,$BD72)</f>
        <v>12223.073188475797</v>
      </c>
      <c r="BH72" s="43">
        <f>求节点(节奏总纲!$F$4:$F$163,P$7:P$166,$BD72)</f>
        <v>2.453170731707317E-2</v>
      </c>
      <c r="BI72" s="43">
        <f>求节点(节奏总纲!$F$4:$F$163,Q$7:Q$166,$BD72)</f>
        <v>2.453170731707317E-2</v>
      </c>
      <c r="BJ72" s="43">
        <f>求节点(节奏总纲!$F$4:$F$163,T$7:T$166,$BD72)</f>
        <v>1.4572852196410915</v>
      </c>
      <c r="BK72" s="43">
        <f>求节点(节奏总纲!$F$4:$F$163,U$7:U$166,$BD72)</f>
        <v>6451545885.3093147</v>
      </c>
      <c r="BM72" s="1">
        <v>66</v>
      </c>
      <c r="BN72" s="43">
        <f>求节点(节奏总纲!$F$4:$F$163,AF$7:AF$166,$BD72)</f>
        <v>224.22360057199234</v>
      </c>
      <c r="BO72" s="43">
        <f>求节点(节奏总纲!$F$4:$F$163,AG$7:AG$166,$BD72)</f>
        <v>685.70533571010242</v>
      </c>
      <c r="BP72" s="43">
        <f>求节点(节奏总纲!$F$4:$F$163,AH$7:AH$166,$BD72)</f>
        <v>685.70533571010242</v>
      </c>
      <c r="BQ72" s="43">
        <f>求节点(节奏总纲!$F$4:$F$163,AI$7:AI$166,$BD72)</f>
        <v>2.453170731707317E-2</v>
      </c>
      <c r="BR72" s="43">
        <f>求节点(节奏总纲!$F$4:$F$163,AJ$7:AJ$166,$BD72)</f>
        <v>2.453170731707317E-2</v>
      </c>
      <c r="BS72" s="43">
        <f>求节点(节奏总纲!$F$4:$F$163,AM$7:AM$166,$BD72)</f>
        <v>6065.7567271090511</v>
      </c>
      <c r="BT72" s="43">
        <f>求节点(节奏总纲!$F$4:$F$163,AN$7:AN$166,$BD72)</f>
        <v>1.2478607387271985</v>
      </c>
      <c r="BU72" s="43">
        <f>求节点(节奏总纲!$F$4:$F$163,AO$7:AO$166,$BD72)</f>
        <v>5011992633.1967611</v>
      </c>
    </row>
    <row r="73" spans="12:73" x14ac:dyDescent="0.15">
      <c r="L73" s="1">
        <v>67</v>
      </c>
      <c r="M73" s="42">
        <f>武将属性!$E71</f>
        <v>231.01585451731736</v>
      </c>
      <c r="N73" s="42">
        <f>武将属性!$T71</f>
        <v>12841.80610127326</v>
      </c>
      <c r="O73" s="42">
        <f>武将属性!$T71</f>
        <v>12841.80610127326</v>
      </c>
      <c r="P73" s="47">
        <f>武将属性!$AF71</f>
        <v>2.5000000000000001E-2</v>
      </c>
      <c r="Q73" s="47">
        <f>武将属性!$AF71</f>
        <v>2.5000000000000001E-2</v>
      </c>
      <c r="R73" s="47">
        <f>武将属性!BI71</f>
        <v>0.10211350837370292</v>
      </c>
      <c r="S73" s="77">
        <f t="shared" si="28"/>
        <v>0.10211350837370292</v>
      </c>
      <c r="T73" s="42">
        <f>战法技能效用!AM71</f>
        <v>1.4876995052653477</v>
      </c>
      <c r="U73" s="42">
        <f t="shared" si="29"/>
        <v>7521946371.9113741</v>
      </c>
      <c r="V73" s="43">
        <f t="shared" si="30"/>
        <v>53947299.629156202</v>
      </c>
      <c r="W73" s="43">
        <f t="shared" si="30"/>
        <v>970477.31638742064</v>
      </c>
      <c r="X73" s="43">
        <f t="shared" si="30"/>
        <v>970477.31638742064</v>
      </c>
      <c r="Y73" s="43">
        <f t="shared" si="31"/>
        <v>12158713680.713444</v>
      </c>
      <c r="Z73" s="43">
        <f t="shared" si="32"/>
        <v>12158713680.713444</v>
      </c>
      <c r="AA73" s="43">
        <f t="shared" si="33"/>
        <v>11307983640.561144</v>
      </c>
      <c r="AB73" s="43">
        <f t="shared" si="34"/>
        <v>11307983640.561144</v>
      </c>
      <c r="AC73" s="43">
        <f t="shared" si="35"/>
        <v>10019442859.841675</v>
      </c>
      <c r="AD73" s="42"/>
      <c r="AE73" s="1">
        <v>67</v>
      </c>
      <c r="AF73" s="42">
        <f>武将属性!$E71</f>
        <v>231.01585451731736</v>
      </c>
      <c r="AG73" s="42">
        <f>士兵属性!$F71</f>
        <v>708.69849268680332</v>
      </c>
      <c r="AH73" s="42">
        <f>士兵属性!$F71</f>
        <v>708.69849268680332</v>
      </c>
      <c r="AI73" s="47">
        <f>士兵属性!$Q71</f>
        <v>2.5000000000000001E-2</v>
      </c>
      <c r="AJ73" s="47">
        <f>士兵属性!$Q71</f>
        <v>2.5000000000000001E-2</v>
      </c>
      <c r="AK73" s="47">
        <f>士兵属性!AX71</f>
        <v>0.10211350837370292</v>
      </c>
      <c r="AL73" s="77">
        <f t="shared" si="36"/>
        <v>0.10211350837370292</v>
      </c>
      <c r="AM73" s="42">
        <f>带兵数!$F70</f>
        <v>6166.6722334610458</v>
      </c>
      <c r="AN73" s="42">
        <f>战法技能效用!AS71</f>
        <v>1.4007282271734334</v>
      </c>
      <c r="AO73" s="42">
        <f t="shared" si="37"/>
        <v>6490571089.8718958</v>
      </c>
      <c r="AP73" s="43">
        <f t="shared" si="38"/>
        <v>55323427.647881038</v>
      </c>
      <c r="AQ73" s="43">
        <f t="shared" si="39"/>
        <v>16129999.370188672</v>
      </c>
      <c r="AR73" s="43">
        <f t="shared" si="39"/>
        <v>16129999.370188672</v>
      </c>
      <c r="AS73" s="43">
        <f t="shared" si="40"/>
        <v>12468867232.099728</v>
      </c>
      <c r="AT73" s="43">
        <f t="shared" si="41"/>
        <v>12468867232.099728</v>
      </c>
      <c r="AU73" s="43">
        <f t="shared" si="42"/>
        <v>11596436134.569725</v>
      </c>
      <c r="AV73" s="43">
        <f t="shared" si="43"/>
        <v>11596436134.569725</v>
      </c>
      <c r="AW73" s="43">
        <f t="shared" si="44"/>
        <v>3707447.3258572975</v>
      </c>
      <c r="AX73" s="43">
        <f t="shared" si="45"/>
        <v>9523198928.8106785</v>
      </c>
      <c r="AY73" s="1">
        <v>67</v>
      </c>
      <c r="AZ73" s="1">
        <f t="shared" si="27"/>
        <v>0.9265364735131375</v>
      </c>
      <c r="BA73" s="1">
        <f t="shared" si="46"/>
        <v>0.86288452070186727</v>
      </c>
      <c r="BD73" s="1">
        <v>67</v>
      </c>
      <c r="BE73" s="43">
        <f>求节点(节奏总纲!$F$4:$F$163,M$7:M$166,$BD73)</f>
        <v>225.16977219981084</v>
      </c>
      <c r="BF73" s="43">
        <f>求节点(节奏总纲!$F$4:$F$163,N$7:N$166,$BD73)</f>
        <v>12309.263653673201</v>
      </c>
      <c r="BG73" s="43">
        <f>求节点(节奏总纲!$F$4:$F$163,O$7:O$166,$BD73)</f>
        <v>12309.263653673201</v>
      </c>
      <c r="BH73" s="43">
        <f>求节点(节奏总纲!$F$4:$F$163,P$7:P$166,$BD73)</f>
        <v>2.466178861788618E-2</v>
      </c>
      <c r="BI73" s="43">
        <f>求节点(节奏总纲!$F$4:$F$163,Q$7:Q$166,$BD73)</f>
        <v>2.466178861788618E-2</v>
      </c>
      <c r="BJ73" s="43">
        <f>求节点(节奏总纲!$F$4:$F$163,T$7:T$166,$BD73)</f>
        <v>1.4615716254526105</v>
      </c>
      <c r="BK73" s="43">
        <f>求节点(节奏总纲!$F$4:$F$163,U$7:U$166,$BD73)</f>
        <v>6594471617.7105875</v>
      </c>
      <c r="BM73" s="1">
        <v>67</v>
      </c>
      <c r="BN73" s="43">
        <f>求节点(节奏总纲!$F$4:$F$163,AF$7:AF$166,$BD73)</f>
        <v>225.16977219981084</v>
      </c>
      <c r="BO73" s="43">
        <f>求节点(节奏总纲!$F$4:$F$163,AG$7:AG$166,$BD73)</f>
        <v>688.88170252608404</v>
      </c>
      <c r="BP73" s="43">
        <f>求节点(节奏总纲!$F$4:$F$163,AH$7:AH$166,$BD73)</f>
        <v>688.88170252608404</v>
      </c>
      <c r="BQ73" s="43">
        <f>求节点(节奏总纲!$F$4:$F$163,AI$7:AI$166,$BD73)</f>
        <v>2.466178861788618E-2</v>
      </c>
      <c r="BR73" s="43">
        <f>求节点(节奏总纲!$F$4:$F$163,AJ$7:AJ$166,$BD73)</f>
        <v>2.466178861788618E-2</v>
      </c>
      <c r="BS73" s="43">
        <f>求节点(节奏总纲!$F$4:$F$163,AM$7:AM$166,$BD73)</f>
        <v>6080.4612784319716</v>
      </c>
      <c r="BT73" s="43">
        <f>求节点(节奏总纲!$F$4:$F$163,AN$7:AN$166,$BD73)</f>
        <v>1.2691375157665992</v>
      </c>
      <c r="BU73" s="43">
        <f>求节点(节奏总纲!$F$4:$F$163,AO$7:AO$166,$BD73)</f>
        <v>5200679836.468277</v>
      </c>
    </row>
    <row r="74" spans="12:73" x14ac:dyDescent="0.15">
      <c r="L74" s="1">
        <v>68</v>
      </c>
      <c r="M74" s="42">
        <f>武将属性!$E72</f>
        <v>235.28587943834845</v>
      </c>
      <c r="N74" s="42">
        <f>武将属性!$T72</f>
        <v>13245.874704313655</v>
      </c>
      <c r="O74" s="42">
        <f>武将属性!$T72</f>
        <v>13245.874704313655</v>
      </c>
      <c r="P74" s="47">
        <f>武将属性!$AF72</f>
        <v>2.5000000000000001E-2</v>
      </c>
      <c r="Q74" s="47">
        <f>武将属性!$AF72</f>
        <v>2.5000000000000001E-2</v>
      </c>
      <c r="R74" s="47">
        <f>武将属性!BI72</f>
        <v>0.10225846297471412</v>
      </c>
      <c r="S74" s="77">
        <f t="shared" si="28"/>
        <v>0.10225846297471412</v>
      </c>
      <c r="T74" s="42">
        <f>战法技能效用!AM72</f>
        <v>1.5077582060167791</v>
      </c>
      <c r="U74" s="42">
        <f t="shared" si="29"/>
        <v>8284820303.3483419</v>
      </c>
      <c r="V74" s="43">
        <f t="shared" si="30"/>
        <v>59138208.043726929</v>
      </c>
      <c r="W74" s="43">
        <f t="shared" si="30"/>
        <v>1050469.3422356576</v>
      </c>
      <c r="X74" s="43">
        <f t="shared" si="30"/>
        <v>1050469.3422356576</v>
      </c>
      <c r="Y74" s="43">
        <f t="shared" si="31"/>
        <v>13575010037.050053</v>
      </c>
      <c r="Z74" s="43">
        <f t="shared" si="32"/>
        <v>13575010037.050053</v>
      </c>
      <c r="AA74" s="43">
        <f t="shared" si="33"/>
        <v>12623523207.4562</v>
      </c>
      <c r="AB74" s="43">
        <f t="shared" si="34"/>
        <v>12623523207.4562</v>
      </c>
      <c r="AC74" s="43">
        <f t="shared" si="35"/>
        <v>11097070885.535927</v>
      </c>
      <c r="AD74" s="42"/>
      <c r="AE74" s="1">
        <v>68</v>
      </c>
      <c r="AF74" s="42">
        <f>武将属性!$E72</f>
        <v>235.28587943834845</v>
      </c>
      <c r="AG74" s="42">
        <f>士兵属性!$F72</f>
        <v>724.04548571277621</v>
      </c>
      <c r="AH74" s="42">
        <f>士兵属性!$F72</f>
        <v>724.04548571277621</v>
      </c>
      <c r="AI74" s="47">
        <f>士兵属性!$Q72</f>
        <v>2.5000000000000001E-2</v>
      </c>
      <c r="AJ74" s="47">
        <f>士兵属性!$Q72</f>
        <v>2.5000000000000001E-2</v>
      </c>
      <c r="AK74" s="47">
        <f>士兵属性!AX72</f>
        <v>0.10225846297471412</v>
      </c>
      <c r="AL74" s="77">
        <f t="shared" si="36"/>
        <v>0.10225846297471412</v>
      </c>
      <c r="AM74" s="42">
        <f>带兵数!$F71</f>
        <v>6231.3229873395803</v>
      </c>
      <c r="AN74" s="42">
        <f>战法技能效用!AS72</f>
        <v>1.5013930460995808</v>
      </c>
      <c r="AO74" s="42">
        <f t="shared" si="37"/>
        <v>7650619025.0959988</v>
      </c>
      <c r="AP74" s="43">
        <f t="shared" si="38"/>
        <v>63104922.127784424</v>
      </c>
      <c r="AQ74" s="43">
        <f t="shared" si="39"/>
        <v>18341643.269345812</v>
      </c>
      <c r="AR74" s="43">
        <f t="shared" si="39"/>
        <v>18341643.269345812</v>
      </c>
      <c r="AS74" s="43">
        <f t="shared" si="40"/>
        <v>14485558146.072441</v>
      </c>
      <c r="AT74" s="43">
        <f t="shared" si="41"/>
        <v>14485558146.072441</v>
      </c>
      <c r="AU74" s="43">
        <f t="shared" si="42"/>
        <v>13470250035.235935</v>
      </c>
      <c r="AV74" s="43">
        <f t="shared" si="43"/>
        <v>13470250035.235935</v>
      </c>
      <c r="AW74" s="43">
        <f t="shared" si="44"/>
        <v>4262396.2958446611</v>
      </c>
      <c r="AX74" s="43">
        <f t="shared" si="45"/>
        <v>10618230533.927273</v>
      </c>
      <c r="AY74" s="1">
        <v>68</v>
      </c>
      <c r="AZ74" s="1">
        <f t="shared" si="27"/>
        <v>0.92815589449977542</v>
      </c>
      <c r="BA74" s="1">
        <f t="shared" si="46"/>
        <v>0.92345020712205084</v>
      </c>
      <c r="BD74" s="1">
        <v>68</v>
      </c>
      <c r="BE74" s="43">
        <f>求节点(节奏总纲!$F$4:$F$163,M$7:M$166,$BD74)</f>
        <v>226.11594382762934</v>
      </c>
      <c r="BF74" s="43">
        <f>求节点(节奏总纲!$F$4:$F$163,N$7:N$166,$BD74)</f>
        <v>12395.454118870604</v>
      </c>
      <c r="BG74" s="43">
        <f>求节点(节奏总纲!$F$4:$F$163,O$7:O$166,$BD74)</f>
        <v>12395.454118870604</v>
      </c>
      <c r="BH74" s="43">
        <f>求节点(节奏总纲!$F$4:$F$163,P$7:P$166,$BD74)</f>
        <v>2.4791869918699187E-2</v>
      </c>
      <c r="BI74" s="43">
        <f>求节点(节奏总纲!$F$4:$F$163,Q$7:Q$166,$BD74)</f>
        <v>2.4791869918699187E-2</v>
      </c>
      <c r="BJ74" s="43">
        <f>求节点(节奏总纲!$F$4:$F$163,T$7:T$166,$BD74)</f>
        <v>1.4658580312641296</v>
      </c>
      <c r="BK74" s="43">
        <f>求节点(节奏总纲!$F$4:$F$163,U$7:U$166,$BD74)</f>
        <v>6737397350.1118593</v>
      </c>
      <c r="BM74" s="1">
        <v>68</v>
      </c>
      <c r="BN74" s="43">
        <f>求节点(节奏总纲!$F$4:$F$163,AF$7:AF$166,$BD74)</f>
        <v>226.11594382762934</v>
      </c>
      <c r="BO74" s="43">
        <f>求节点(节奏总纲!$F$4:$F$163,AG$7:AG$166,$BD74)</f>
        <v>692.05806934206555</v>
      </c>
      <c r="BP74" s="43">
        <f>求节点(节奏总纲!$F$4:$F$163,AH$7:AH$166,$BD74)</f>
        <v>692.05806934206555</v>
      </c>
      <c r="BQ74" s="43">
        <f>求节点(节奏总纲!$F$4:$F$163,AI$7:AI$166,$BD74)</f>
        <v>2.4791869918699187E-2</v>
      </c>
      <c r="BR74" s="43">
        <f>求节点(节奏总纲!$F$4:$F$163,AJ$7:AJ$166,$BD74)</f>
        <v>2.4791869918699187E-2</v>
      </c>
      <c r="BS74" s="43">
        <f>求节点(节奏总纲!$F$4:$F$163,AM$7:AM$166,$BD74)</f>
        <v>6095.165829754892</v>
      </c>
      <c r="BT74" s="43">
        <f>求节点(节奏总纲!$F$4:$F$163,AN$7:AN$166,$BD74)</f>
        <v>1.2904142928060001</v>
      </c>
      <c r="BU74" s="43">
        <f>求节点(节奏总纲!$F$4:$F$163,AO$7:AO$166,$BD74)</f>
        <v>5389367039.7397919</v>
      </c>
    </row>
    <row r="75" spans="12:73" x14ac:dyDescent="0.15">
      <c r="L75" s="1">
        <v>69</v>
      </c>
      <c r="M75" s="42">
        <f>武将属性!$E73</f>
        <v>239.47276602830058</v>
      </c>
      <c r="N75" s="42">
        <f>武将属性!$T73</f>
        <v>13649.943307354053</v>
      </c>
      <c r="O75" s="42">
        <f>武将属性!$T73</f>
        <v>13649.943307354053</v>
      </c>
      <c r="P75" s="47">
        <f>武将属性!$AF73</f>
        <v>2.5000000000000001E-2</v>
      </c>
      <c r="Q75" s="47">
        <f>武将属性!$AF73</f>
        <v>2.5000000000000001E-2</v>
      </c>
      <c r="R75" s="47">
        <f>武将属性!BI73</f>
        <v>0.10391193159347806</v>
      </c>
      <c r="S75" s="77">
        <f t="shared" si="28"/>
        <v>0.10391193159347806</v>
      </c>
      <c r="T75" s="42">
        <f>战法技能效用!AM73</f>
        <v>1.5279724337615579</v>
      </c>
      <c r="U75" s="42">
        <f t="shared" si="29"/>
        <v>9126811644.6861439</v>
      </c>
      <c r="V75" s="43">
        <f t="shared" si="30"/>
        <v>64933124.850379139</v>
      </c>
      <c r="W75" s="43">
        <f t="shared" si="30"/>
        <v>1139177.9925125183</v>
      </c>
      <c r="X75" s="43">
        <f t="shared" si="30"/>
        <v>1139177.9925125183</v>
      </c>
      <c r="Y75" s="43">
        <f t="shared" si="31"/>
        <v>15170453672.957342</v>
      </c>
      <c r="Z75" s="43">
        <f t="shared" si="32"/>
        <v>15170453672.957342</v>
      </c>
      <c r="AA75" s="43">
        <f t="shared" si="33"/>
        <v>14086010459.489759</v>
      </c>
      <c r="AB75" s="43">
        <f t="shared" si="34"/>
        <v>14086010459.489759</v>
      </c>
      <c r="AC75" s="43">
        <f t="shared" si="35"/>
        <v>12302123873.751026</v>
      </c>
      <c r="AD75" s="42"/>
      <c r="AE75" s="1">
        <v>69</v>
      </c>
      <c r="AF75" s="42">
        <f>武将属性!$E73</f>
        <v>239.47276602830058</v>
      </c>
      <c r="AG75" s="42">
        <f>士兵属性!$F73</f>
        <v>740.52737098634896</v>
      </c>
      <c r="AH75" s="42">
        <f>士兵属性!$F73</f>
        <v>740.52737098634896</v>
      </c>
      <c r="AI75" s="47">
        <f>士兵属性!$Q73</f>
        <v>2.5000000000000001E-2</v>
      </c>
      <c r="AJ75" s="47">
        <f>士兵属性!$Q73</f>
        <v>2.5000000000000001E-2</v>
      </c>
      <c r="AK75" s="47">
        <f>士兵属性!AX73</f>
        <v>0.10391193159347806</v>
      </c>
      <c r="AL75" s="77">
        <f t="shared" si="36"/>
        <v>0.10391193159347806</v>
      </c>
      <c r="AM75" s="42">
        <f>带兵数!$F72</f>
        <v>6297.7349475328356</v>
      </c>
      <c r="AN75" s="42">
        <f>战法技能效用!AS73</f>
        <v>1.6035144498083427</v>
      </c>
      <c r="AO75" s="42">
        <f t="shared" si="37"/>
        <v>9040109362.966486</v>
      </c>
      <c r="AP75" s="43">
        <f t="shared" si="38"/>
        <v>72192650.925459296</v>
      </c>
      <c r="AQ75" s="43">
        <f t="shared" si="39"/>
        <v>20881081.967929937</v>
      </c>
      <c r="AR75" s="43">
        <f t="shared" si="39"/>
        <v>20881081.967929937</v>
      </c>
      <c r="AS75" s="43">
        <f t="shared" si="40"/>
        <v>16866511028.327114</v>
      </c>
      <c r="AT75" s="43">
        <f t="shared" si="41"/>
        <v>16866511028.327114</v>
      </c>
      <c r="AU75" s="43">
        <f t="shared" si="42"/>
        <v>15660827018.220655</v>
      </c>
      <c r="AV75" s="43">
        <f t="shared" si="43"/>
        <v>15660827018.220655</v>
      </c>
      <c r="AW75" s="43">
        <f t="shared" si="44"/>
        <v>4910658.4706678763</v>
      </c>
      <c r="AX75" s="43">
        <f t="shared" si="45"/>
        <v>11878568781.671194</v>
      </c>
      <c r="AY75" s="1">
        <v>69</v>
      </c>
      <c r="AZ75" s="1">
        <f t="shared" si="27"/>
        <v>0.9338546368307693</v>
      </c>
      <c r="BA75" s="1">
        <f t="shared" si="46"/>
        <v>0.99050026612851838</v>
      </c>
      <c r="BD75" s="1">
        <v>69</v>
      </c>
      <c r="BE75" s="43">
        <f>求节点(节奏总纲!$F$4:$F$163,M$7:M$166,$BD75)</f>
        <v>227.05065625906414</v>
      </c>
      <c r="BF75" s="43">
        <f>求节点(节奏总纲!$F$4:$F$163,N$7:N$166,$BD75)</f>
        <v>12480.600721159777</v>
      </c>
      <c r="BG75" s="43">
        <f>求节点(节奏总纲!$F$4:$F$163,O$7:O$166,$BD75)</f>
        <v>12480.600721159777</v>
      </c>
      <c r="BH75" s="43">
        <f>求节点(节奏总纲!$F$4:$F$163,P$7:P$166,$BD75)</f>
        <v>2.4870994065366542E-2</v>
      </c>
      <c r="BI75" s="43">
        <f>求节点(节奏总纲!$F$4:$F$163,Q$7:Q$166,$BD75)</f>
        <v>2.4870994065366542E-2</v>
      </c>
      <c r="BJ75" s="43">
        <f>求节点(节奏总纲!$F$4:$F$163,T$7:T$166,$BD75)</f>
        <v>1.4700547165331077</v>
      </c>
      <c r="BK75" s="43">
        <f>求节点(节奏总纲!$F$4:$F$163,U$7:U$166,$BD75)</f>
        <v>6883300285.4297628</v>
      </c>
      <c r="BM75" s="1">
        <v>69</v>
      </c>
      <c r="BN75" s="43">
        <f>求节点(节奏总纲!$F$4:$F$163,AF$7:AF$166,$BD75)</f>
        <v>227.05065625906414</v>
      </c>
      <c r="BO75" s="43">
        <f>求节点(节奏总纲!$F$4:$F$163,AG$7:AG$166,$BD75)</f>
        <v>695.21623507653237</v>
      </c>
      <c r="BP75" s="43">
        <f>求节点(节奏总纲!$F$4:$F$163,AH$7:AH$166,$BD75)</f>
        <v>695.21623507653237</v>
      </c>
      <c r="BQ75" s="43">
        <f>求节点(节奏总纲!$F$4:$F$163,AI$7:AI$166,$BD75)</f>
        <v>2.4870994065366542E-2</v>
      </c>
      <c r="BR75" s="43">
        <f>求节点(节奏总纲!$F$4:$F$163,AJ$7:AJ$166,$BD75)</f>
        <v>2.4870994065366542E-2</v>
      </c>
      <c r="BS75" s="43">
        <f>求节点(节奏总纲!$F$4:$F$163,AM$7:AM$166,$BD75)</f>
        <v>6109.1997020252138</v>
      </c>
      <c r="BT75" s="43">
        <f>求节点(节奏总纲!$F$4:$F$163,AN$7:AN$166,$BD75)</f>
        <v>1.3114470181967921</v>
      </c>
      <c r="BU75" s="43">
        <f>求节点(节奏总纲!$F$4:$F$163,AO$7:AO$166,$BD75)</f>
        <v>5588928698.9188519</v>
      </c>
    </row>
    <row r="76" spans="12:73" x14ac:dyDescent="0.15">
      <c r="L76" s="1">
        <v>70</v>
      </c>
      <c r="M76" s="42">
        <f>武将属性!$E74</f>
        <v>243.58678570777238</v>
      </c>
      <c r="N76" s="42">
        <f>武将属性!$T74</f>
        <v>14011.499241432937</v>
      </c>
      <c r="O76" s="42">
        <f>武将属性!$T74</f>
        <v>14011.499241432937</v>
      </c>
      <c r="P76" s="47">
        <f>武将属性!$AF74</f>
        <v>2.5000000000000001E-2</v>
      </c>
      <c r="Q76" s="47">
        <f>武将属性!$AF74</f>
        <v>2.5000000000000001E-2</v>
      </c>
      <c r="R76" s="47">
        <f>武将属性!BI74</f>
        <v>0.10644684800161498</v>
      </c>
      <c r="S76" s="77">
        <f t="shared" si="28"/>
        <v>0.10644684800161498</v>
      </c>
      <c r="T76" s="42">
        <f>战法技能效用!AM74</f>
        <v>1.5355197964241327</v>
      </c>
      <c r="U76" s="42">
        <f t="shared" si="29"/>
        <v>9885663028.3839951</v>
      </c>
      <c r="V76" s="43">
        <f t="shared" si="30"/>
        <v>70392025.346134588</v>
      </c>
      <c r="W76" s="43">
        <f t="shared" si="30"/>
        <v>1223749.6429233942</v>
      </c>
      <c r="X76" s="43">
        <f t="shared" si="30"/>
        <v>1223749.6429233942</v>
      </c>
      <c r="Y76" s="43">
        <f t="shared" si="31"/>
        <v>16728358237.585335</v>
      </c>
      <c r="Z76" s="43">
        <f t="shared" si="32"/>
        <v>16728358237.585335</v>
      </c>
      <c r="AA76" s="43">
        <f t="shared" si="33"/>
        <v>15496964200.760178</v>
      </c>
      <c r="AB76" s="43">
        <f t="shared" si="34"/>
        <v>15496964200.760178</v>
      </c>
      <c r="AC76" s="43">
        <f t="shared" si="35"/>
        <v>13525090372.165054</v>
      </c>
      <c r="AD76" s="42"/>
      <c r="AE76" s="1">
        <v>70</v>
      </c>
      <c r="AF76" s="42">
        <f>武将属性!$E74</f>
        <v>243.58678570777238</v>
      </c>
      <c r="AG76" s="42">
        <f>士兵属性!$F74</f>
        <v>757.85669898037008</v>
      </c>
      <c r="AH76" s="42">
        <f>士兵属性!$F74</f>
        <v>757.85669898037008</v>
      </c>
      <c r="AI76" s="47">
        <f>士兵属性!$Q74</f>
        <v>2.5000000000000001E-2</v>
      </c>
      <c r="AJ76" s="47">
        <f>士兵属性!$Q74</f>
        <v>2.5000000000000001E-2</v>
      </c>
      <c r="AK76" s="47">
        <f>士兵属性!AX74</f>
        <v>0.10644684800161498</v>
      </c>
      <c r="AL76" s="77">
        <f t="shared" si="36"/>
        <v>0.10644684800161498</v>
      </c>
      <c r="AM76" s="42">
        <f>带兵数!$F73</f>
        <v>6366.000939224954</v>
      </c>
      <c r="AN76" s="42">
        <f>战法技能效用!AS74</f>
        <v>1.7042866703023005</v>
      </c>
      <c r="AO76" s="42">
        <f t="shared" si="37"/>
        <v>10666098802.67783</v>
      </c>
      <c r="AP76" s="43">
        <f t="shared" si="38"/>
        <v>82282783.01798752</v>
      </c>
      <c r="AQ76" s="43">
        <f t="shared" si="39"/>
        <v>23654871.682124097</v>
      </c>
      <c r="AR76" s="43">
        <f t="shared" si="39"/>
        <v>23654871.682124097</v>
      </c>
      <c r="AS76" s="43">
        <f t="shared" si="40"/>
        <v>19554145009.21138</v>
      </c>
      <c r="AT76" s="43">
        <f t="shared" si="41"/>
        <v>19554145009.21138</v>
      </c>
      <c r="AU76" s="43">
        <f t="shared" si="42"/>
        <v>18114741499.460087</v>
      </c>
      <c r="AV76" s="43">
        <f t="shared" si="43"/>
        <v>18114741499.460087</v>
      </c>
      <c r="AW76" s="43">
        <f t="shared" si="44"/>
        <v>5632108.1755923759</v>
      </c>
      <c r="AX76" s="43">
        <f t="shared" si="45"/>
        <v>13258211982.248775</v>
      </c>
      <c r="AY76" s="1">
        <v>70</v>
      </c>
      <c r="AZ76" s="1">
        <f t="shared" si="27"/>
        <v>0.94848038994950967</v>
      </c>
      <c r="BA76" s="1">
        <f t="shared" si="46"/>
        <v>1.0789462246541304</v>
      </c>
      <c r="BD76" s="1">
        <v>70</v>
      </c>
      <c r="BE76" s="43">
        <f>求节点(节奏总纲!$F$4:$F$163,M$7:M$166,$BD76)</f>
        <v>227.97433326105372</v>
      </c>
      <c r="BF76" s="43">
        <f>求节点(节奏总纲!$F$4:$F$163,N$7:N$166,$BD76)</f>
        <v>12564.74206312453</v>
      </c>
      <c r="BG76" s="43">
        <f>求节点(节奏总纲!$F$4:$F$163,O$7:O$166,$BD76)</f>
        <v>12564.74206312453</v>
      </c>
      <c r="BH76" s="43">
        <f>求节点(节奏总纲!$F$4:$F$163,P$7:P$166,$BD76)</f>
        <v>2.490104547949018E-2</v>
      </c>
      <c r="BI76" s="43">
        <f>求节点(节奏总纲!$F$4:$F$163,Q$7:Q$166,$BD76)</f>
        <v>2.490104547949018E-2</v>
      </c>
      <c r="BJ76" s="43">
        <f>求节点(节奏总纲!$F$4:$F$163,T$7:T$166,$BD76)</f>
        <v>1.4741649991710595</v>
      </c>
      <c r="BK76" s="43">
        <f>求节点(节奏总纲!$F$4:$F$163,U$7:U$166,$BD76)</f>
        <v>7032070325.1789436</v>
      </c>
      <c r="BM76" s="1">
        <v>70</v>
      </c>
      <c r="BN76" s="43">
        <f>求节点(节奏总纲!$F$4:$F$163,AF$7:AF$166,$BD76)</f>
        <v>227.97433326105372</v>
      </c>
      <c r="BO76" s="43">
        <f>求节点(节奏总纲!$F$4:$F$163,AG$7:AG$166,$BD76)</f>
        <v>698.35687281478067</v>
      </c>
      <c r="BP76" s="43">
        <f>求节点(节奏总纲!$F$4:$F$163,AH$7:AH$166,$BD76)</f>
        <v>698.35687281478067</v>
      </c>
      <c r="BQ76" s="43">
        <f>求节点(节奏总纲!$F$4:$F$163,AI$7:AI$166,$BD76)</f>
        <v>2.490104547949018E-2</v>
      </c>
      <c r="BR76" s="43">
        <f>求节点(节奏总纲!$F$4:$F$163,AJ$7:AJ$166,$BD76)</f>
        <v>2.490104547949018E-2</v>
      </c>
      <c r="BS76" s="43">
        <f>求节点(节奏总纲!$F$4:$F$163,AM$7:AM$166,$BD76)</f>
        <v>6122.5876972970536</v>
      </c>
      <c r="BT76" s="43">
        <f>求节点(节奏总纲!$F$4:$F$163,AN$7:AN$166,$BD76)</f>
        <v>1.3322447170936635</v>
      </c>
      <c r="BU76" s="43">
        <f>求节点(节奏总纲!$F$4:$F$163,AO$7:AO$166,$BD76)</f>
        <v>5798962671.0686092</v>
      </c>
    </row>
    <row r="77" spans="12:73" x14ac:dyDescent="0.15">
      <c r="L77" s="1">
        <v>71</v>
      </c>
      <c r="M77" s="42">
        <f>武将属性!$E75</f>
        <v>247.31096376627735</v>
      </c>
      <c r="N77" s="42">
        <f>武将属性!$T75</f>
        <v>14397.515686704697</v>
      </c>
      <c r="O77" s="42">
        <f>武将属性!$T75</f>
        <v>14397.515686704697</v>
      </c>
      <c r="P77" s="47">
        <f>武将属性!$AF75</f>
        <v>2.5000000000000001E-2</v>
      </c>
      <c r="Q77" s="47">
        <f>武将属性!$AF75</f>
        <v>2.5000000000000001E-2</v>
      </c>
      <c r="R77" s="47">
        <f>武将属性!BI75</f>
        <v>0.10898952277063767</v>
      </c>
      <c r="S77" s="77">
        <f t="shared" si="28"/>
        <v>0.10898952277063767</v>
      </c>
      <c r="T77" s="42">
        <f>战法技能效用!AM75</f>
        <v>1.5425725772573315</v>
      </c>
      <c r="U77" s="42">
        <f t="shared" si="29"/>
        <v>10705521639.49342</v>
      </c>
      <c r="V77" s="43">
        <f t="shared" si="30"/>
        <v>75715683.77519761</v>
      </c>
      <c r="W77" s="43">
        <f t="shared" si="30"/>
        <v>1300593.7367346366</v>
      </c>
      <c r="X77" s="43">
        <f t="shared" si="30"/>
        <v>1300593.7367346366</v>
      </c>
      <c r="Y77" s="43">
        <f t="shared" si="31"/>
        <v>18268603635.772499</v>
      </c>
      <c r="Z77" s="43">
        <f t="shared" si="32"/>
        <v>18268603635.772499</v>
      </c>
      <c r="AA77" s="43">
        <f t="shared" si="33"/>
        <v>16885027623.962141</v>
      </c>
      <c r="AB77" s="43">
        <f t="shared" si="34"/>
        <v>16885027623.962141</v>
      </c>
      <c r="AC77" s="43">
        <f t="shared" si="35"/>
        <v>14729427111.863037</v>
      </c>
      <c r="AD77" s="42"/>
      <c r="AE77" s="1">
        <v>71</v>
      </c>
      <c r="AF77" s="42">
        <f>武将属性!$E75</f>
        <v>247.31096376627735</v>
      </c>
      <c r="AG77" s="42">
        <f>士兵属性!$F75</f>
        <v>776.63196452409932</v>
      </c>
      <c r="AH77" s="42">
        <f>士兵属性!$F75</f>
        <v>776.63196452409932</v>
      </c>
      <c r="AI77" s="47">
        <f>士兵属性!$Q75</f>
        <v>2.5000000000000001E-2</v>
      </c>
      <c r="AJ77" s="47">
        <f>士兵属性!$Q75</f>
        <v>2.5000000000000001E-2</v>
      </c>
      <c r="AK77" s="47">
        <f>士兵属性!AX75</f>
        <v>0.10898952277063767</v>
      </c>
      <c r="AL77" s="77">
        <f t="shared" si="36"/>
        <v>0.10898952277063767</v>
      </c>
      <c r="AM77" s="42">
        <f>带兵数!$F74</f>
        <v>6432.7183381803452</v>
      </c>
      <c r="AN77" s="42">
        <f>战法技能效用!AS75</f>
        <v>1.7445849194103114</v>
      </c>
      <c r="AO77" s="42">
        <f t="shared" si="37"/>
        <v>12015695728.859083</v>
      </c>
      <c r="AP77" s="43">
        <f t="shared" si="38"/>
        <v>90575693.081072792</v>
      </c>
      <c r="AQ77" s="43">
        <f t="shared" si="39"/>
        <v>25797924.539855532</v>
      </c>
      <c r="AR77" s="43">
        <f t="shared" si="39"/>
        <v>25797924.539855532</v>
      </c>
      <c r="AS77" s="43">
        <f t="shared" si="40"/>
        <v>21854011658.223072</v>
      </c>
      <c r="AT77" s="43">
        <f t="shared" si="41"/>
        <v>21854011658.223072</v>
      </c>
      <c r="AU77" s="43">
        <f t="shared" si="42"/>
        <v>20198894119.139046</v>
      </c>
      <c r="AV77" s="43">
        <f t="shared" si="43"/>
        <v>20198894119.139046</v>
      </c>
      <c r="AW77" s="43">
        <f t="shared" si="44"/>
        <v>6229246.1017965265</v>
      </c>
      <c r="AX77" s="43">
        <f t="shared" si="45"/>
        <v>14600016690.565514</v>
      </c>
      <c r="AY77" s="1">
        <v>71</v>
      </c>
      <c r="AZ77" s="1">
        <f t="shared" si="27"/>
        <v>0.96323989218695083</v>
      </c>
      <c r="BA77" s="1">
        <f t="shared" si="46"/>
        <v>1.1223830219101458</v>
      </c>
      <c r="BD77" s="1">
        <v>71</v>
      </c>
      <c r="BE77" s="43">
        <f>求节点(节奏总纲!$F$4:$F$163,M$7:M$166,$BD77)</f>
        <v>228.89801026304329</v>
      </c>
      <c r="BF77" s="43">
        <f>求节点(节奏总纲!$F$4:$F$163,N$7:N$166,$BD77)</f>
        <v>12648.883405089284</v>
      </c>
      <c r="BG77" s="43">
        <f>求节点(节奏总纲!$F$4:$F$163,O$7:O$166,$BD77)</f>
        <v>12648.883405089284</v>
      </c>
      <c r="BH77" s="43">
        <f>求节点(节奏总纲!$F$4:$F$163,P$7:P$166,$BD77)</f>
        <v>2.4931096893613818E-2</v>
      </c>
      <c r="BI77" s="43">
        <f>求节点(节奏总纲!$F$4:$F$163,Q$7:Q$166,$BD77)</f>
        <v>2.4931096893613818E-2</v>
      </c>
      <c r="BJ77" s="43">
        <f>求节点(节奏总纲!$F$4:$F$163,T$7:T$166,$BD77)</f>
        <v>1.4782752818090112</v>
      </c>
      <c r="BK77" s="43">
        <f>求节点(节奏总纲!$F$4:$F$163,U$7:U$166,$BD77)</f>
        <v>7180840364.9281235</v>
      </c>
      <c r="BM77" s="1">
        <v>71</v>
      </c>
      <c r="BN77" s="43">
        <f>求节点(节奏总纲!$F$4:$F$163,AF$7:AF$166,$BD77)</f>
        <v>228.89801026304329</v>
      </c>
      <c r="BO77" s="43">
        <f>求节点(节奏总纲!$F$4:$F$163,AG$7:AG$166,$BD77)</f>
        <v>701.49751055302886</v>
      </c>
      <c r="BP77" s="43">
        <f>求节点(节奏总纲!$F$4:$F$163,AH$7:AH$166,$BD77)</f>
        <v>701.49751055302886</v>
      </c>
      <c r="BQ77" s="43">
        <f>求节点(节奏总纲!$F$4:$F$163,AI$7:AI$166,$BD77)</f>
        <v>2.4931096893613818E-2</v>
      </c>
      <c r="BR77" s="43">
        <f>求节点(节奏总纲!$F$4:$F$163,AJ$7:AJ$166,$BD77)</f>
        <v>2.4931096893613818E-2</v>
      </c>
      <c r="BS77" s="43">
        <f>求节点(节奏总纲!$F$4:$F$163,AM$7:AM$166,$BD77)</f>
        <v>6135.9756925688935</v>
      </c>
      <c r="BT77" s="43">
        <f>求节点(节奏总纲!$F$4:$F$163,AN$7:AN$166,$BD77)</f>
        <v>1.3530424159905348</v>
      </c>
      <c r="BU77" s="43">
        <f>求节点(节奏总纲!$F$4:$F$163,AO$7:AO$166,$BD77)</f>
        <v>6008996643.2183666</v>
      </c>
    </row>
    <row r="78" spans="12:73" x14ac:dyDescent="0.15">
      <c r="L78" s="1">
        <v>72</v>
      </c>
      <c r="M78" s="42">
        <f>武将属性!$E76</f>
        <v>251.03514182478227</v>
      </c>
      <c r="N78" s="42">
        <f>武将属性!$T76</f>
        <v>14783.532131976453</v>
      </c>
      <c r="O78" s="42">
        <f>武将属性!$T76</f>
        <v>14783.532131976453</v>
      </c>
      <c r="P78" s="47">
        <f>武将属性!$AF76</f>
        <v>2.5000000000000001E-2</v>
      </c>
      <c r="Q78" s="47">
        <f>武将属性!$AF76</f>
        <v>2.5000000000000001E-2</v>
      </c>
      <c r="R78" s="47">
        <f>武将属性!BI76</f>
        <v>0.11153972499651049</v>
      </c>
      <c r="S78" s="77">
        <f t="shared" si="28"/>
        <v>0.11153972499651049</v>
      </c>
      <c r="T78" s="42">
        <f>战法技能效用!AM76</f>
        <v>1.5496488735813407</v>
      </c>
      <c r="U78" s="42">
        <f t="shared" si="29"/>
        <v>11574158034.201456</v>
      </c>
      <c r="V78" s="43">
        <f t="shared" si="30"/>
        <v>81342839.355637699</v>
      </c>
      <c r="W78" s="43">
        <f t="shared" si="30"/>
        <v>1381260.6508227608</v>
      </c>
      <c r="X78" s="43">
        <f t="shared" si="30"/>
        <v>1381260.6508227608</v>
      </c>
      <c r="Y78" s="43">
        <f t="shared" si="31"/>
        <v>19921864599.095604</v>
      </c>
      <c r="Z78" s="43">
        <f t="shared" si="32"/>
        <v>19921864599.095604</v>
      </c>
      <c r="AA78" s="43">
        <f t="shared" si="33"/>
        <v>18370833497.774536</v>
      </c>
      <c r="AB78" s="43">
        <f t="shared" si="34"/>
        <v>18370833497.774536</v>
      </c>
      <c r="AC78" s="43">
        <f t="shared" si="35"/>
        <v>16017822238.707207</v>
      </c>
      <c r="AD78" s="42"/>
      <c r="AE78" s="1">
        <v>72</v>
      </c>
      <c r="AF78" s="42">
        <f>武将属性!$E76</f>
        <v>251.03514182478227</v>
      </c>
      <c r="AG78" s="42">
        <f>士兵属性!$F76</f>
        <v>795.84813636061972</v>
      </c>
      <c r="AH78" s="42">
        <f>士兵属性!$F76</f>
        <v>795.84813636061972</v>
      </c>
      <c r="AI78" s="47">
        <f>士兵属性!$Q76</f>
        <v>2.5000000000000001E-2</v>
      </c>
      <c r="AJ78" s="47">
        <f>士兵属性!$Q76</f>
        <v>2.5000000000000001E-2</v>
      </c>
      <c r="AK78" s="47">
        <f>士兵属性!AX76</f>
        <v>0.11153972499651049</v>
      </c>
      <c r="AL78" s="77">
        <f t="shared" si="36"/>
        <v>0.11153972499651049</v>
      </c>
      <c r="AM78" s="42">
        <f>带兵数!$F75</f>
        <v>6497.8709261323856</v>
      </c>
      <c r="AN78" s="42">
        <f>战法技能效用!AS76</f>
        <v>1.7853047175251187</v>
      </c>
      <c r="AO78" s="42">
        <f t="shared" si="37"/>
        <v>13521043878.610899</v>
      </c>
      <c r="AP78" s="43">
        <f t="shared" si="38"/>
        <v>99614895.146070138</v>
      </c>
      <c r="AQ78" s="43">
        <f t="shared" si="39"/>
        <v>28104353.125415187</v>
      </c>
      <c r="AR78" s="43">
        <f t="shared" si="39"/>
        <v>28104353.125415187</v>
      </c>
      <c r="AS78" s="43">
        <f t="shared" si="40"/>
        <v>24396916420.345886</v>
      </c>
      <c r="AT78" s="43">
        <f t="shared" si="41"/>
        <v>24396916420.345886</v>
      </c>
      <c r="AU78" s="43">
        <f t="shared" si="42"/>
        <v>22497476939.866486</v>
      </c>
      <c r="AV78" s="43">
        <f t="shared" si="43"/>
        <v>22497476939.866486</v>
      </c>
      <c r="AW78" s="43">
        <f t="shared" si="44"/>
        <v>6884346.3690638226</v>
      </c>
      <c r="AX78" s="43">
        <f t="shared" si="45"/>
        <v>16060574570.351818</v>
      </c>
      <c r="AY78" s="1">
        <v>72</v>
      </c>
      <c r="AZ78" s="1">
        <f t="shared" si="27"/>
        <v>0.97889505721309844</v>
      </c>
      <c r="BA78" s="1">
        <f t="shared" si="46"/>
        <v>1.1682097167376171</v>
      </c>
      <c r="BD78" s="1">
        <v>72</v>
      </c>
      <c r="BE78" s="43">
        <f>求节点(节奏总纲!$F$4:$F$163,M$7:M$166,$BD78)</f>
        <v>229.82168726503289</v>
      </c>
      <c r="BF78" s="43">
        <f>求节点(节奏总纲!$F$4:$F$163,N$7:N$166,$BD78)</f>
        <v>12733.024747054036</v>
      </c>
      <c r="BG78" s="43">
        <f>求节点(节奏总纲!$F$4:$F$163,O$7:O$166,$BD78)</f>
        <v>12733.024747054036</v>
      </c>
      <c r="BH78" s="43">
        <f>求节点(节奏总纲!$F$4:$F$163,P$7:P$166,$BD78)</f>
        <v>2.4961148307737456E-2</v>
      </c>
      <c r="BI78" s="43">
        <f>求节点(节奏总纲!$F$4:$F$163,Q$7:Q$166,$BD78)</f>
        <v>2.4961148307737456E-2</v>
      </c>
      <c r="BJ78" s="43">
        <f>求节点(节奏总纲!$F$4:$F$163,T$7:T$166,$BD78)</f>
        <v>1.482385564446963</v>
      </c>
      <c r="BK78" s="43">
        <f>求节点(节奏总纲!$F$4:$F$163,U$7:U$166,$BD78)</f>
        <v>7329610404.6773033</v>
      </c>
      <c r="BM78" s="1">
        <v>72</v>
      </c>
      <c r="BN78" s="43">
        <f>求节点(节奏总纲!$F$4:$F$163,AF$7:AF$166,$BD78)</f>
        <v>229.82168726503289</v>
      </c>
      <c r="BO78" s="43">
        <f>求节点(节奏总纲!$F$4:$F$163,AG$7:AG$166,$BD78)</f>
        <v>704.63814829127716</v>
      </c>
      <c r="BP78" s="43">
        <f>求节点(节奏总纲!$F$4:$F$163,AH$7:AH$166,$BD78)</f>
        <v>704.63814829127716</v>
      </c>
      <c r="BQ78" s="43">
        <f>求节点(节奏总纲!$F$4:$F$163,AI$7:AI$166,$BD78)</f>
        <v>2.4961148307737456E-2</v>
      </c>
      <c r="BR78" s="43">
        <f>求节点(节奏总纲!$F$4:$F$163,AJ$7:AJ$166,$BD78)</f>
        <v>2.4961148307737456E-2</v>
      </c>
      <c r="BS78" s="43">
        <f>求节点(节奏总纲!$F$4:$F$163,AM$7:AM$166,$BD78)</f>
        <v>6149.3636878407333</v>
      </c>
      <c r="BT78" s="43">
        <f>求节点(节奏总纲!$F$4:$F$163,AN$7:AN$166,$BD78)</f>
        <v>1.373840114887406</v>
      </c>
      <c r="BU78" s="43">
        <f>求节点(节奏总纲!$F$4:$F$163,AO$7:AO$166,$BD78)</f>
        <v>6219030615.368124</v>
      </c>
    </row>
    <row r="79" spans="12:73" x14ac:dyDescent="0.15">
      <c r="L79" s="1">
        <v>73</v>
      </c>
      <c r="M79" s="42">
        <f>武将属性!$E77</f>
        <v>254.87438914170096</v>
      </c>
      <c r="N79" s="42">
        <f>武将属性!$T77</f>
        <v>15206.032479335967</v>
      </c>
      <c r="O79" s="42">
        <f>武将属性!$T77</f>
        <v>15206.032479335967</v>
      </c>
      <c r="P79" s="47">
        <f>武将属性!$AF77</f>
        <v>2.5000000000000001E-2</v>
      </c>
      <c r="Q79" s="47">
        <f>武将属性!$AF77</f>
        <v>2.5000000000000001E-2</v>
      </c>
      <c r="R79" s="47">
        <f>武将属性!BI77</f>
        <v>0.11410536210509753</v>
      </c>
      <c r="S79" s="77">
        <f t="shared" si="28"/>
        <v>0.11410536210509753</v>
      </c>
      <c r="T79" s="42">
        <f>战法技能效用!AM77</f>
        <v>1.5537944061593922</v>
      </c>
      <c r="U79" s="42">
        <f t="shared" si="29"/>
        <v>12530550657.262831</v>
      </c>
      <c r="V79" s="43">
        <f t="shared" si="30"/>
        <v>87560034.413682386</v>
      </c>
      <c r="W79" s="43">
        <f t="shared" si="30"/>
        <v>1467628.7397610615</v>
      </c>
      <c r="X79" s="43">
        <f t="shared" si="30"/>
        <v>1467628.7397610615</v>
      </c>
      <c r="Y79" s="43">
        <f t="shared" si="31"/>
        <v>21772497838.452309</v>
      </c>
      <c r="Z79" s="43">
        <f t="shared" si="32"/>
        <v>21772497838.452309</v>
      </c>
      <c r="AA79" s="43">
        <f t="shared" si="33"/>
        <v>20031148797.494423</v>
      </c>
      <c r="AB79" s="43">
        <f t="shared" si="34"/>
        <v>20031148797.494423</v>
      </c>
      <c r="AC79" s="43">
        <f t="shared" si="35"/>
        <v>17477374240.141342</v>
      </c>
      <c r="AD79" s="42"/>
      <c r="AE79" s="1">
        <v>73</v>
      </c>
      <c r="AF79" s="42">
        <f>武将属性!$E77</f>
        <v>254.87438914170096</v>
      </c>
      <c r="AG79" s="42">
        <f>士兵属性!$F77</f>
        <v>815.89923917906492</v>
      </c>
      <c r="AH79" s="42">
        <f>士兵属性!$F77</f>
        <v>815.89923917906492</v>
      </c>
      <c r="AI79" s="47">
        <f>士兵属性!$Q77</f>
        <v>2.5000000000000001E-2</v>
      </c>
      <c r="AJ79" s="47">
        <f>士兵属性!$Q77</f>
        <v>2.5000000000000001E-2</v>
      </c>
      <c r="AK79" s="47">
        <f>士兵属性!AX77</f>
        <v>0.11410536210509753</v>
      </c>
      <c r="AL79" s="77">
        <f t="shared" si="36"/>
        <v>0.11410536210509753</v>
      </c>
      <c r="AM79" s="42">
        <f>带兵数!$F76</f>
        <v>6564.2929396202453</v>
      </c>
      <c r="AN79" s="42">
        <f>战法技能效用!AS77</f>
        <v>1.8313525159827897</v>
      </c>
      <c r="AO79" s="42">
        <f t="shared" si="37"/>
        <v>15285980657.919704</v>
      </c>
      <c r="AP79" s="43">
        <f t="shared" si="38"/>
        <v>109982085.32136428</v>
      </c>
      <c r="AQ79" s="43">
        <f t="shared" si="39"/>
        <v>30729579.194481753</v>
      </c>
      <c r="AR79" s="43">
        <f t="shared" si="39"/>
        <v>30729579.194481753</v>
      </c>
      <c r="AS79" s="43">
        <f t="shared" si="40"/>
        <v>27347918841.768936</v>
      </c>
      <c r="AT79" s="43">
        <f t="shared" si="41"/>
        <v>27347918841.768936</v>
      </c>
      <c r="AU79" s="43">
        <f t="shared" si="42"/>
        <v>25160651556.193512</v>
      </c>
      <c r="AV79" s="43">
        <f t="shared" si="43"/>
        <v>25160651556.193512</v>
      </c>
      <c r="AW79" s="43">
        <f t="shared" si="44"/>
        <v>7638976.6622819109</v>
      </c>
      <c r="AX79" s="43">
        <f t="shared" si="45"/>
        <v>17710433542.654556</v>
      </c>
      <c r="AY79" s="1">
        <v>73</v>
      </c>
      <c r="AZ79" s="1">
        <f t="shared" si="27"/>
        <v>0.99244654280919242</v>
      </c>
      <c r="BA79" s="1">
        <f t="shared" si="46"/>
        <v>1.2198969603191221</v>
      </c>
      <c r="BD79" s="1">
        <v>73</v>
      </c>
      <c r="BE79" s="43">
        <f>求节点(节奏总纲!$F$4:$F$163,M$7:M$166,$BD79)</f>
        <v>230.74536426702247</v>
      </c>
      <c r="BF79" s="43">
        <f>求节点(节奏总纲!$F$4:$F$163,N$7:N$166,$BD79)</f>
        <v>12817.16608901879</v>
      </c>
      <c r="BG79" s="43">
        <f>求节点(节奏总纲!$F$4:$F$163,O$7:O$166,$BD79)</f>
        <v>12817.16608901879</v>
      </c>
      <c r="BH79" s="43">
        <f>求节点(节奏总纲!$F$4:$F$163,P$7:P$166,$BD79)</f>
        <v>2.4991199721861097E-2</v>
      </c>
      <c r="BI79" s="43">
        <f>求节点(节奏总纲!$F$4:$F$163,Q$7:Q$166,$BD79)</f>
        <v>2.4991199721861097E-2</v>
      </c>
      <c r="BJ79" s="43">
        <f>求节点(节奏总纲!$F$4:$F$163,T$7:T$166,$BD79)</f>
        <v>1.4864958470849148</v>
      </c>
      <c r="BK79" s="43">
        <f>求节点(节奏总纲!$F$4:$F$163,U$7:U$166,$BD79)</f>
        <v>7478380444.4264841</v>
      </c>
      <c r="BM79" s="1">
        <v>73</v>
      </c>
      <c r="BN79" s="43">
        <f>求节点(节奏总纲!$F$4:$F$163,AF$7:AF$166,$BD79)</f>
        <v>230.74536426702247</v>
      </c>
      <c r="BO79" s="43">
        <f>求节点(节奏总纲!$F$4:$F$163,AG$7:AG$166,$BD79)</f>
        <v>707.77878602952535</v>
      </c>
      <c r="BP79" s="43">
        <f>求节点(节奏总纲!$F$4:$F$163,AH$7:AH$166,$BD79)</f>
        <v>707.77878602952535</v>
      </c>
      <c r="BQ79" s="43">
        <f>求节点(节奏总纲!$F$4:$F$163,AI$7:AI$166,$BD79)</f>
        <v>2.4991199721861097E-2</v>
      </c>
      <c r="BR79" s="43">
        <f>求节点(节奏总纲!$F$4:$F$163,AJ$7:AJ$166,$BD79)</f>
        <v>2.4991199721861097E-2</v>
      </c>
      <c r="BS79" s="43">
        <f>求节点(节奏总纲!$F$4:$F$163,AM$7:AM$166,$BD79)</f>
        <v>6162.7516831125722</v>
      </c>
      <c r="BT79" s="43">
        <f>求节点(节奏总纲!$F$4:$F$163,AN$7:AN$166,$BD79)</f>
        <v>1.3946378137842774</v>
      </c>
      <c r="BU79" s="43">
        <f>求节点(节奏总纲!$F$4:$F$163,AO$7:AO$166,$BD79)</f>
        <v>6429064587.5178814</v>
      </c>
    </row>
    <row r="80" spans="12:73" x14ac:dyDescent="0.15">
      <c r="L80" s="1">
        <v>74</v>
      </c>
      <c r="M80" s="42">
        <f>武将属性!$E78</f>
        <v>258.74830081623082</v>
      </c>
      <c r="N80" s="42">
        <f>武将属性!$T78</f>
        <v>15639.523520877856</v>
      </c>
      <c r="O80" s="42">
        <f>武将属性!$T78</f>
        <v>15639.523520877856</v>
      </c>
      <c r="P80" s="47">
        <f>武将属性!$AF78</f>
        <v>2.5000000000000001E-2</v>
      </c>
      <c r="Q80" s="47">
        <f>武将属性!$AF78</f>
        <v>2.5000000000000001E-2</v>
      </c>
      <c r="R80" s="47">
        <f>武将属性!BI78</f>
        <v>0.11669611414510925</v>
      </c>
      <c r="S80" s="77">
        <f t="shared" si="28"/>
        <v>0.11669611414510925</v>
      </c>
      <c r="T80" s="42">
        <f>战法技能效用!AM78</f>
        <v>1.5571024489513796</v>
      </c>
      <c r="U80" s="42">
        <f t="shared" si="29"/>
        <v>13554345361.171619</v>
      </c>
      <c r="V80" s="43">
        <f t="shared" si="30"/>
        <v>94279522.945306346</v>
      </c>
      <c r="W80" s="43">
        <f t="shared" si="30"/>
        <v>1559808.7966872775</v>
      </c>
      <c r="X80" s="43">
        <f t="shared" si="30"/>
        <v>1559808.7966872775</v>
      </c>
      <c r="Y80" s="43">
        <f t="shared" si="31"/>
        <v>23799674501.32962</v>
      </c>
      <c r="Z80" s="43">
        <f t="shared" si="32"/>
        <v>23799674501.32962</v>
      </c>
      <c r="AA80" s="43">
        <f t="shared" si="33"/>
        <v>21845393795.910435</v>
      </c>
      <c r="AB80" s="43">
        <f t="shared" si="34"/>
        <v>21845393795.910435</v>
      </c>
      <c r="AC80" s="43">
        <f t="shared" si="35"/>
        <v>19079928826.36882</v>
      </c>
      <c r="AD80" s="42"/>
      <c r="AE80" s="1">
        <v>74</v>
      </c>
      <c r="AF80" s="42">
        <f>武将属性!$E78</f>
        <v>258.74830081623082</v>
      </c>
      <c r="AG80" s="42">
        <f>士兵属性!$F78</f>
        <v>837.28807057297502</v>
      </c>
      <c r="AH80" s="42">
        <f>士兵属性!$F78</f>
        <v>837.28807057297502</v>
      </c>
      <c r="AI80" s="47">
        <f>士兵属性!$Q78</f>
        <v>2.5000000000000001E-2</v>
      </c>
      <c r="AJ80" s="47">
        <f>士兵属性!$Q78</f>
        <v>2.5000000000000001E-2</v>
      </c>
      <c r="AK80" s="47">
        <f>士兵属性!AX78</f>
        <v>0.11669611414510925</v>
      </c>
      <c r="AL80" s="77">
        <f t="shared" si="36"/>
        <v>0.11669611414510925</v>
      </c>
      <c r="AM80" s="42">
        <f>带兵数!$F77</f>
        <v>6631.2813526599875</v>
      </c>
      <c r="AN80" s="42">
        <f>战法技能效用!AS78</f>
        <v>1.8802679206639534</v>
      </c>
      <c r="AO80" s="42">
        <f t="shared" si="37"/>
        <v>17339466615.336597</v>
      </c>
      <c r="AP80" s="43">
        <f t="shared" si="38"/>
        <v>121762965.21879326</v>
      </c>
      <c r="AQ80" s="43">
        <f t="shared" si="39"/>
        <v>33656024.262645684</v>
      </c>
      <c r="AR80" s="43">
        <f t="shared" si="39"/>
        <v>33656024.262645684</v>
      </c>
      <c r="AS80" s="43">
        <f t="shared" si="40"/>
        <v>30737522295.325432</v>
      </c>
      <c r="AT80" s="43">
        <f t="shared" si="41"/>
        <v>30737522295.325432</v>
      </c>
      <c r="AU80" s="43">
        <f t="shared" si="42"/>
        <v>28213548837.167816</v>
      </c>
      <c r="AV80" s="43">
        <f t="shared" si="43"/>
        <v>28213548837.167816</v>
      </c>
      <c r="AW80" s="43">
        <f t="shared" si="44"/>
        <v>8499047.5051172916</v>
      </c>
      <c r="AX80" s="43">
        <f t="shared" si="45"/>
        <v>19567476633.584763</v>
      </c>
      <c r="AY80" s="1">
        <v>74</v>
      </c>
      <c r="AZ80" s="1">
        <f t="shared" si="27"/>
        <v>1.0082951267230276</v>
      </c>
      <c r="BA80" s="1">
        <f t="shared" si="46"/>
        <v>1.279255187418199</v>
      </c>
      <c r="BD80" s="1">
        <v>74</v>
      </c>
      <c r="BE80" s="43">
        <f>求节点(节奏总纲!$F$4:$F$163,M$7:M$166,$BD80)</f>
        <v>231.62486437738127</v>
      </c>
      <c r="BF80" s="43">
        <f>求节点(节奏总纲!$F$4:$F$163,N$7:N$166,$BD80)</f>
        <v>12899.436154480169</v>
      </c>
      <c r="BG80" s="43">
        <f>求节点(节奏总纲!$F$4:$F$163,O$7:O$166,$BD80)</f>
        <v>12899.436154480169</v>
      </c>
      <c r="BH80" s="43">
        <f>求节点(节奏总纲!$F$4:$F$163,P$7:P$166,$BD80)</f>
        <v>2.5000000000000001E-2</v>
      </c>
      <c r="BI80" s="43">
        <f>求节点(节奏总纲!$F$4:$F$163,Q$7:Q$166,$BD80)</f>
        <v>2.5000000000000001E-2</v>
      </c>
      <c r="BJ80" s="43">
        <f>求节点(节奏总纲!$F$4:$F$163,T$7:T$166,$BD80)</f>
        <v>1.490560365977782</v>
      </c>
      <c r="BK80" s="43">
        <f>求节点(节奏总纲!$F$4:$F$163,U$7:U$166,$BD80)</f>
        <v>7630750829.6892548</v>
      </c>
      <c r="BM80" s="1">
        <v>74</v>
      </c>
      <c r="BN80" s="43">
        <f>求节点(节奏总纲!$F$4:$F$163,AF$7:AF$166,$BD80)</f>
        <v>231.62486437738127</v>
      </c>
      <c r="BO80" s="43">
        <f>求节点(节奏总纲!$F$4:$F$163,AG$7:AG$166,$BD80)</f>
        <v>710.88734878202547</v>
      </c>
      <c r="BP80" s="43">
        <f>求节点(节奏总纲!$F$4:$F$163,AH$7:AH$166,$BD80)</f>
        <v>710.88734878202547</v>
      </c>
      <c r="BQ80" s="43">
        <f>求节点(节奏总纲!$F$4:$F$163,AI$7:AI$166,$BD80)</f>
        <v>2.5000000000000001E-2</v>
      </c>
      <c r="BR80" s="43">
        <f>求节点(节奏总纲!$F$4:$F$163,AJ$7:AJ$166,$BD80)</f>
        <v>2.5000000000000001E-2</v>
      </c>
      <c r="BS80" s="43">
        <f>求节点(节奏总纲!$F$4:$F$163,AM$7:AM$166,$BD80)</f>
        <v>6175.8930102248232</v>
      </c>
      <c r="BT80" s="43">
        <f>求节点(节奏总纲!$F$4:$F$163,AN$7:AN$166,$BD80)</f>
        <v>1.4150854893490292</v>
      </c>
      <c r="BU80" s="43">
        <f>求节点(节奏总纲!$F$4:$F$163,AO$7:AO$166,$BD80)</f>
        <v>6656022262.584877</v>
      </c>
    </row>
    <row r="81" spans="12:73" x14ac:dyDescent="0.15">
      <c r="L81" s="1">
        <v>75</v>
      </c>
      <c r="M81" s="42">
        <f>武将属性!$E79</f>
        <v>264.10139804095945</v>
      </c>
      <c r="N81" s="42">
        <f>武将属性!$T79</f>
        <v>16059.579947725684</v>
      </c>
      <c r="O81" s="42">
        <f>武将属性!$T79</f>
        <v>16059.579947725684</v>
      </c>
      <c r="P81" s="47">
        <f>武将属性!$AF79</f>
        <v>2.5000000000000001E-2</v>
      </c>
      <c r="Q81" s="47">
        <f>武将属性!$AF79</f>
        <v>2.5000000000000001E-2</v>
      </c>
      <c r="R81" s="47">
        <f>武将属性!BI79</f>
        <v>0.11908733474038018</v>
      </c>
      <c r="S81" s="77">
        <f t="shared" si="28"/>
        <v>0.11908733474038018</v>
      </c>
      <c r="T81" s="42">
        <f>战法技能效用!AM79</f>
        <v>1.568693327277241</v>
      </c>
      <c r="U81" s="42">
        <f t="shared" si="29"/>
        <v>14783568552.760651</v>
      </c>
      <c r="V81" s="43">
        <f t="shared" si="30"/>
        <v>101546106.81769893</v>
      </c>
      <c r="W81" s="43">
        <f t="shared" si="30"/>
        <v>1669935.880232587</v>
      </c>
      <c r="X81" s="43">
        <f t="shared" si="30"/>
        <v>1669935.880232587</v>
      </c>
      <c r="Y81" s="43">
        <f t="shared" si="31"/>
        <v>26164359781.630142</v>
      </c>
      <c r="Z81" s="43">
        <f t="shared" si="32"/>
        <v>26164359781.630142</v>
      </c>
      <c r="AA81" s="43">
        <f t="shared" si="33"/>
        <v>23964589664.838425</v>
      </c>
      <c r="AB81" s="43">
        <f t="shared" si="34"/>
        <v>23964589664.838425</v>
      </c>
      <c r="AC81" s="43">
        <f t="shared" si="35"/>
        <v>20881020315.957985</v>
      </c>
      <c r="AD81" s="42"/>
      <c r="AE81" s="1">
        <v>75</v>
      </c>
      <c r="AF81" s="42">
        <f>武将属性!$E79</f>
        <v>264.10139804095945</v>
      </c>
      <c r="AG81" s="42">
        <f>士兵属性!$F79</f>
        <v>852.73868809414341</v>
      </c>
      <c r="AH81" s="42">
        <f>士兵属性!$F79</f>
        <v>852.73868809414341</v>
      </c>
      <c r="AI81" s="47">
        <f>士兵属性!$Q79</f>
        <v>2.5000000000000001E-2</v>
      </c>
      <c r="AJ81" s="47">
        <f>士兵属性!$Q79</f>
        <v>2.5000000000000001E-2</v>
      </c>
      <c r="AK81" s="47">
        <f>士兵属性!AX79</f>
        <v>0.11908733474038018</v>
      </c>
      <c r="AL81" s="77">
        <f t="shared" si="36"/>
        <v>0.11908733474038018</v>
      </c>
      <c r="AM81" s="42">
        <f>带兵数!$F78</f>
        <v>6699.9163240208773</v>
      </c>
      <c r="AN81" s="42">
        <f>战法技能效用!AS79</f>
        <v>1.9389643114526305</v>
      </c>
      <c r="AO81" s="42">
        <f t="shared" si="37"/>
        <v>19594568506.315483</v>
      </c>
      <c r="AP81" s="43">
        <f t="shared" si="38"/>
        <v>133898651.60975373</v>
      </c>
      <c r="AQ81" s="43">
        <f t="shared" si="39"/>
        <v>37091630.966594294</v>
      </c>
      <c r="AR81" s="43">
        <f t="shared" si="39"/>
        <v>37091630.966594294</v>
      </c>
      <c r="AS81" s="43">
        <f t="shared" si="40"/>
        <v>34500313254.571053</v>
      </c>
      <c r="AT81" s="43">
        <f t="shared" si="41"/>
        <v>34500313254.571053</v>
      </c>
      <c r="AU81" s="43">
        <f t="shared" si="42"/>
        <v>31599697349.929562</v>
      </c>
      <c r="AV81" s="43">
        <f t="shared" si="43"/>
        <v>31599697349.929562</v>
      </c>
      <c r="AW81" s="43">
        <f t="shared" si="44"/>
        <v>9441750.3742027842</v>
      </c>
      <c r="AX81" s="43">
        <f t="shared" si="45"/>
        <v>21524227842.081112</v>
      </c>
      <c r="AY81" s="1">
        <v>75</v>
      </c>
      <c r="AZ81" s="1">
        <f t="shared" si="27"/>
        <v>1.0124936662998312</v>
      </c>
      <c r="BA81" s="1">
        <f t="shared" si="46"/>
        <v>1.3254288662703455</v>
      </c>
      <c r="BD81" s="1">
        <v>75</v>
      </c>
      <c r="BE81" s="43">
        <f>求节点(节奏总纲!$F$4:$F$163,M$7:M$166,$BD81)</f>
        <v>232.48607045706132</v>
      </c>
      <c r="BF81" s="43">
        <f>求节点(节奏总纲!$F$4:$F$163,N$7:N$166,$BD81)</f>
        <v>12980.931308251353</v>
      </c>
      <c r="BG81" s="43">
        <f>求节点(节奏总纲!$F$4:$F$163,O$7:O$166,$BD81)</f>
        <v>12980.931308251353</v>
      </c>
      <c r="BH81" s="43">
        <f>求节点(节奏总纲!$F$4:$F$163,P$7:P$166,$BD81)</f>
        <v>2.5000000000000001E-2</v>
      </c>
      <c r="BI81" s="43">
        <f>求节点(节奏总纲!$F$4:$F$163,Q$7:Q$166,$BD81)</f>
        <v>2.5000000000000001E-2</v>
      </c>
      <c r="BJ81" s="43">
        <f>求节点(节奏总纲!$F$4:$F$163,T$7:T$166,$BD81)</f>
        <v>1.4946059337103104</v>
      </c>
      <c r="BK81" s="43">
        <f>求节点(节奏总纲!$F$4:$F$163,U$7:U$166,$BD81)</f>
        <v>7784612148.9867306</v>
      </c>
      <c r="BM81" s="1">
        <v>75</v>
      </c>
      <c r="BN81" s="43">
        <f>求节点(节奏总纲!$F$4:$F$163,AF$7:AF$166,$BD81)</f>
        <v>232.48607045706132</v>
      </c>
      <c r="BO81" s="43">
        <f>求节点(节奏总纲!$F$4:$F$163,AG$7:AG$166,$BD81)</f>
        <v>713.98262900713098</v>
      </c>
      <c r="BP81" s="43">
        <f>求节点(节奏总纲!$F$4:$F$163,AH$7:AH$166,$BD81)</f>
        <v>713.98262900713098</v>
      </c>
      <c r="BQ81" s="43">
        <f>求节点(节奏总纲!$F$4:$F$163,AI$7:AI$166,$BD81)</f>
        <v>2.5000000000000001E-2</v>
      </c>
      <c r="BR81" s="43">
        <f>求节点(节奏总纲!$F$4:$F$163,AJ$7:AJ$166,$BD81)</f>
        <v>2.5000000000000001E-2</v>
      </c>
      <c r="BS81" s="43">
        <f>求节点(节奏总纲!$F$4:$F$163,AM$7:AM$166,$BD81)</f>
        <v>6188.9321899312135</v>
      </c>
      <c r="BT81" s="43">
        <f>求节点(节奏总纲!$F$4:$F$163,AN$7:AN$166,$BD81)</f>
        <v>1.4353882172422789</v>
      </c>
      <c r="BU81" s="43">
        <f>求节点(节奏总纲!$F$4:$F$163,AO$7:AO$166,$BD81)</f>
        <v>6889988188.5481501</v>
      </c>
    </row>
    <row r="82" spans="12:73" x14ac:dyDescent="0.15">
      <c r="L82" s="1">
        <v>76</v>
      </c>
      <c r="M82" s="42">
        <f>武将属性!$E80</f>
        <v>270.47873194001994</v>
      </c>
      <c r="N82" s="42">
        <f>武将属性!$T80</f>
        <v>16408.686728369794</v>
      </c>
      <c r="O82" s="42">
        <f>武将属性!$T80</f>
        <v>16408.686728369794</v>
      </c>
      <c r="P82" s="47">
        <f>武将属性!$AF80</f>
        <v>2.5000000000000001E-2</v>
      </c>
      <c r="Q82" s="47">
        <f>武将属性!$AF80</f>
        <v>2.5000000000000001E-2</v>
      </c>
      <c r="R82" s="47">
        <f>武将属性!BI80</f>
        <v>0.12144064254624026</v>
      </c>
      <c r="S82" s="77">
        <f t="shared" si="28"/>
        <v>0.12144064254624026</v>
      </c>
      <c r="T82" s="42">
        <f>战法技能效用!AM80</f>
        <v>1.5996908799269773</v>
      </c>
      <c r="U82" s="42">
        <f t="shared" si="29"/>
        <v>16257902419.779436</v>
      </c>
      <c r="V82" s="43">
        <f t="shared" si="30"/>
        <v>109884749.1474162</v>
      </c>
      <c r="W82" s="43">
        <f t="shared" si="30"/>
        <v>1811326.4090509673</v>
      </c>
      <c r="X82" s="43">
        <f t="shared" si="30"/>
        <v>1811326.4090509673</v>
      </c>
      <c r="Y82" s="43">
        <f t="shared" si="31"/>
        <v>28996573277.014954</v>
      </c>
      <c r="Z82" s="43">
        <f t="shared" si="32"/>
        <v>28996573277.014954</v>
      </c>
      <c r="AA82" s="43">
        <f t="shared" si="33"/>
        <v>26502952079.084133</v>
      </c>
      <c r="AB82" s="43">
        <f t="shared" si="34"/>
        <v>26502952079.084133</v>
      </c>
      <c r="AC82" s="43">
        <f t="shared" si="35"/>
        <v>22865401297.076653</v>
      </c>
      <c r="AD82" s="42"/>
      <c r="AE82" s="1">
        <v>76</v>
      </c>
      <c r="AF82" s="42">
        <f>武将属性!$E80</f>
        <v>270.47873194001994</v>
      </c>
      <c r="AG82" s="42">
        <f>士兵属性!$F80</f>
        <v>867.28736753509702</v>
      </c>
      <c r="AH82" s="42">
        <f>士兵属性!$F80</f>
        <v>867.28736753509702</v>
      </c>
      <c r="AI82" s="47">
        <f>士兵属性!$Q80</f>
        <v>2.5000000000000001E-2</v>
      </c>
      <c r="AJ82" s="47">
        <f>士兵属性!$Q80</f>
        <v>2.5000000000000001E-2</v>
      </c>
      <c r="AK82" s="47">
        <f>士兵属性!AX80</f>
        <v>0.12144064254624026</v>
      </c>
      <c r="AL82" s="77">
        <f t="shared" si="36"/>
        <v>0.12144064254624026</v>
      </c>
      <c r="AM82" s="42">
        <f>带兵数!$F79</f>
        <v>6765.5289501711122</v>
      </c>
      <c r="AN82" s="42">
        <f>战法技能效用!AS80</f>
        <v>2.0102112267555521</v>
      </c>
      <c r="AO82" s="42">
        <f t="shared" si="37"/>
        <v>22299079114.32177</v>
      </c>
      <c r="AP82" s="43">
        <f t="shared" si="38"/>
        <v>147826314.96665263</v>
      </c>
      <c r="AQ82" s="43">
        <f t="shared" si="39"/>
        <v>41235080.369178131</v>
      </c>
      <c r="AR82" s="43">
        <f t="shared" si="39"/>
        <v>41235080.369178131</v>
      </c>
      <c r="AS82" s="43">
        <f t="shared" si="40"/>
        <v>39008657775.167023</v>
      </c>
      <c r="AT82" s="43">
        <f t="shared" si="41"/>
        <v>39008657775.167023</v>
      </c>
      <c r="AU82" s="43">
        <f t="shared" si="42"/>
        <v>35654026350.215454</v>
      </c>
      <c r="AV82" s="43">
        <f t="shared" si="43"/>
        <v>35654026350.215454</v>
      </c>
      <c r="AW82" s="43">
        <f t="shared" si="44"/>
        <v>10572023.138731277</v>
      </c>
      <c r="AX82" s="43">
        <f t="shared" si="45"/>
        <v>23760900222.293148</v>
      </c>
      <c r="AY82" s="1">
        <v>76</v>
      </c>
      <c r="AZ82" s="1">
        <f t="shared" si="27"/>
        <v>1.0229911926660351</v>
      </c>
      <c r="BA82" s="1">
        <f t="shared" si="46"/>
        <v>1.3715840173325564</v>
      </c>
      <c r="BD82" s="1">
        <v>76</v>
      </c>
      <c r="BE82" s="43">
        <f>求节点(节奏总纲!$F$4:$F$163,M$7:M$166,$BD82)</f>
        <v>233.34727653674136</v>
      </c>
      <c r="BF82" s="43">
        <f>求节点(节奏总纲!$F$4:$F$163,N$7:N$166,$BD82)</f>
        <v>13062.426462022535</v>
      </c>
      <c r="BG82" s="43">
        <f>求节点(节奏总纲!$F$4:$F$163,O$7:O$166,$BD82)</f>
        <v>13062.426462022535</v>
      </c>
      <c r="BH82" s="43">
        <f>求节点(节奏总纲!$F$4:$F$163,P$7:P$166,$BD82)</f>
        <v>2.5000000000000001E-2</v>
      </c>
      <c r="BI82" s="43">
        <f>求节点(节奏总纲!$F$4:$F$163,Q$7:Q$166,$BD82)</f>
        <v>2.5000000000000001E-2</v>
      </c>
      <c r="BJ82" s="43">
        <f>求节点(节奏总纲!$F$4:$F$163,T$7:T$166,$BD82)</f>
        <v>1.4986515014428388</v>
      </c>
      <c r="BK82" s="43">
        <f>求节点(节奏总纲!$F$4:$F$163,U$7:U$166,$BD82)</f>
        <v>7938473468.2842054</v>
      </c>
      <c r="BM82" s="1">
        <v>76</v>
      </c>
      <c r="BN82" s="43">
        <f>求节点(节奏总纲!$F$4:$F$163,AF$7:AF$166,$BD82)</f>
        <v>233.34727653674136</v>
      </c>
      <c r="BO82" s="43">
        <f>求节点(节奏总纲!$F$4:$F$163,AG$7:AG$166,$BD82)</f>
        <v>717.07790923223649</v>
      </c>
      <c r="BP82" s="43">
        <f>求节点(节奏总纲!$F$4:$F$163,AH$7:AH$166,$BD82)</f>
        <v>717.07790923223649</v>
      </c>
      <c r="BQ82" s="43">
        <f>求节点(节奏总纲!$F$4:$F$163,AI$7:AI$166,$BD82)</f>
        <v>2.5000000000000001E-2</v>
      </c>
      <c r="BR82" s="43">
        <f>求节点(节奏总纲!$F$4:$F$163,AJ$7:AJ$166,$BD82)</f>
        <v>2.5000000000000001E-2</v>
      </c>
      <c r="BS82" s="43">
        <f>求节点(节奏总纲!$F$4:$F$163,AM$7:AM$166,$BD82)</f>
        <v>6201.9713696376048</v>
      </c>
      <c r="BT82" s="43">
        <f>求节点(节奏总纲!$F$4:$F$163,AN$7:AN$166,$BD82)</f>
        <v>1.4556909451355289</v>
      </c>
      <c r="BU82" s="43">
        <f>求节点(节奏总纲!$F$4:$F$163,AO$7:AO$166,$BD82)</f>
        <v>7123954114.5114231</v>
      </c>
    </row>
    <row r="83" spans="12:73" x14ac:dyDescent="0.15">
      <c r="L83" s="1">
        <v>77</v>
      </c>
      <c r="M83" s="42">
        <f>武将属性!$E81</f>
        <v>277.20129609278655</v>
      </c>
      <c r="N83" s="42">
        <f>武将属性!$T81</f>
        <v>16757.793509013904</v>
      </c>
      <c r="O83" s="42">
        <f>武将属性!$T81</f>
        <v>16757.793509013904</v>
      </c>
      <c r="P83" s="47">
        <f>武将属性!$AF81</f>
        <v>2.5000000000000001E-2</v>
      </c>
      <c r="Q83" s="47">
        <f>武将属性!$AF81</f>
        <v>2.5000000000000001E-2</v>
      </c>
      <c r="R83" s="47">
        <f>武将属性!BI81</f>
        <v>0.12379395035210033</v>
      </c>
      <c r="S83" s="77">
        <f t="shared" si="28"/>
        <v>0.12379395035210033</v>
      </c>
      <c r="T83" s="42">
        <f>战法技能效用!AM81</f>
        <v>1.6304997305462476</v>
      </c>
      <c r="U83" s="42">
        <f t="shared" si="29"/>
        <v>17867614276.519455</v>
      </c>
      <c r="V83" s="43">
        <f t="shared" si="30"/>
        <v>118829748.8968533</v>
      </c>
      <c r="W83" s="43">
        <f t="shared" si="30"/>
        <v>1965638.2799364384</v>
      </c>
      <c r="X83" s="43">
        <f t="shared" si="30"/>
        <v>1965638.2799364384</v>
      </c>
      <c r="Y83" s="43">
        <f t="shared" si="31"/>
        <v>32136351618.134743</v>
      </c>
      <c r="Z83" s="43">
        <f t="shared" si="32"/>
        <v>32136351618.134743</v>
      </c>
      <c r="AA83" s="43">
        <f t="shared" si="33"/>
        <v>29311209940.458939</v>
      </c>
      <c r="AB83" s="43">
        <f t="shared" si="34"/>
        <v>29311209940.458939</v>
      </c>
      <c r="AC83" s="43">
        <f t="shared" si="35"/>
        <v>25044488715.266174</v>
      </c>
      <c r="AD83" s="42"/>
      <c r="AE83" s="1">
        <v>77</v>
      </c>
      <c r="AF83" s="42">
        <f>武将属性!$E81</f>
        <v>277.20129609278655</v>
      </c>
      <c r="AG83" s="42">
        <f>士兵属性!$F81</f>
        <v>882.36434058548082</v>
      </c>
      <c r="AH83" s="42">
        <f>士兵属性!$F81</f>
        <v>882.36434058548082</v>
      </c>
      <c r="AI83" s="47">
        <f>士兵属性!$Q81</f>
        <v>2.5000000000000001E-2</v>
      </c>
      <c r="AJ83" s="47">
        <f>士兵属性!$Q81</f>
        <v>2.5000000000000001E-2</v>
      </c>
      <c r="AK83" s="47">
        <f>士兵属性!AX81</f>
        <v>0.12379395035210033</v>
      </c>
      <c r="AL83" s="77">
        <f t="shared" si="36"/>
        <v>0.12379395035210033</v>
      </c>
      <c r="AM83" s="42">
        <f>带兵数!$F80</f>
        <v>6834.7735983456605</v>
      </c>
      <c r="AN83" s="42">
        <f>战法技能效用!AS81</f>
        <v>2.0829149718471829</v>
      </c>
      <c r="AO83" s="42">
        <f t="shared" si="37"/>
        <v>25428082956.208046</v>
      </c>
      <c r="AP83" s="43">
        <f t="shared" si="38"/>
        <v>163349281.95174778</v>
      </c>
      <c r="AQ83" s="43">
        <f t="shared" si="39"/>
        <v>45899666.640430331</v>
      </c>
      <c r="AR83" s="43">
        <f t="shared" si="39"/>
        <v>45899666.640430331</v>
      </c>
      <c r="AS83" s="43">
        <f t="shared" si="40"/>
        <v>44176226997.902946</v>
      </c>
      <c r="AT83" s="43">
        <f t="shared" si="41"/>
        <v>44176226997.902946</v>
      </c>
      <c r="AU83" s="43">
        <f t="shared" si="42"/>
        <v>40292646760.256592</v>
      </c>
      <c r="AV83" s="43">
        <f t="shared" si="43"/>
        <v>40292646760.256592</v>
      </c>
      <c r="AW83" s="43">
        <f t="shared" si="44"/>
        <v>11851227.69774837</v>
      </c>
      <c r="AX83" s="43">
        <f t="shared" si="45"/>
        <v>26273983848.481083</v>
      </c>
      <c r="AY83" s="1">
        <v>77</v>
      </c>
      <c r="AZ83" s="1">
        <f t="shared" si="27"/>
        <v>1.0360971539854766</v>
      </c>
      <c r="BA83" s="1">
        <f t="shared" si="46"/>
        <v>1.4231381180879925</v>
      </c>
      <c r="BD83" s="1">
        <v>77</v>
      </c>
      <c r="BE83" s="43">
        <f>求节点(节奏总纲!$F$4:$F$163,M$7:M$166,$BD83)</f>
        <v>234.20848261642141</v>
      </c>
      <c r="BF83" s="43">
        <f>求节点(节奏总纲!$F$4:$F$163,N$7:N$166,$BD83)</f>
        <v>13143.921615793719</v>
      </c>
      <c r="BG83" s="43">
        <f>求节点(节奏总纲!$F$4:$F$163,O$7:O$166,$BD83)</f>
        <v>13143.921615793719</v>
      </c>
      <c r="BH83" s="43">
        <f>求节点(节奏总纲!$F$4:$F$163,P$7:P$166,$BD83)</f>
        <v>2.5000000000000001E-2</v>
      </c>
      <c r="BI83" s="43">
        <f>求节点(节奏总纲!$F$4:$F$163,Q$7:Q$166,$BD83)</f>
        <v>2.5000000000000001E-2</v>
      </c>
      <c r="BJ83" s="43">
        <f>求节点(节奏总纲!$F$4:$F$163,T$7:T$166,$BD83)</f>
        <v>1.5026970691753672</v>
      </c>
      <c r="BK83" s="43">
        <f>求节点(节奏总纲!$F$4:$F$163,U$7:U$166,$BD83)</f>
        <v>8092334787.5816803</v>
      </c>
      <c r="BM83" s="1">
        <v>77</v>
      </c>
      <c r="BN83" s="43">
        <f>求节点(节奏总纲!$F$4:$F$163,AF$7:AF$166,$BD83)</f>
        <v>234.20848261642141</v>
      </c>
      <c r="BO83" s="43">
        <f>求节点(节奏总纲!$F$4:$F$163,AG$7:AG$166,$BD83)</f>
        <v>720.173189457342</v>
      </c>
      <c r="BP83" s="43">
        <f>求节点(节奏总纲!$F$4:$F$163,AH$7:AH$166,$BD83)</f>
        <v>720.173189457342</v>
      </c>
      <c r="BQ83" s="43">
        <f>求节点(节奏总纲!$F$4:$F$163,AI$7:AI$166,$BD83)</f>
        <v>2.5000000000000001E-2</v>
      </c>
      <c r="BR83" s="43">
        <f>求节点(节奏总纲!$F$4:$F$163,AJ$7:AJ$166,$BD83)</f>
        <v>2.5000000000000001E-2</v>
      </c>
      <c r="BS83" s="43">
        <f>求节点(节奏总纲!$F$4:$F$163,AM$7:AM$166,$BD83)</f>
        <v>6215.010549343996</v>
      </c>
      <c r="BT83" s="43">
        <f>求节点(节奏总纲!$F$4:$F$163,AN$7:AN$166,$BD83)</f>
        <v>1.4759936730287788</v>
      </c>
      <c r="BU83" s="43">
        <f>求节点(节奏总纲!$F$4:$F$163,AO$7:AO$166,$BD83)</f>
        <v>7357920040.4746962</v>
      </c>
    </row>
    <row r="84" spans="12:73" x14ac:dyDescent="0.15">
      <c r="L84" s="1">
        <v>78</v>
      </c>
      <c r="M84" s="42">
        <f>武将属性!$E82</f>
        <v>282.79980906327091</v>
      </c>
      <c r="N84" s="42">
        <f>武将属性!$T82</f>
        <v>17100.562926424511</v>
      </c>
      <c r="O84" s="42">
        <f>武将属性!$T82</f>
        <v>17100.562926424511</v>
      </c>
      <c r="P84" s="47">
        <f>武将属性!$AF82</f>
        <v>2.5000000000000001E-2</v>
      </c>
      <c r="Q84" s="47">
        <f>武将属性!$AF82</f>
        <v>2.5000000000000001E-2</v>
      </c>
      <c r="R84" s="47">
        <f>武将属性!BI82</f>
        <v>0.12614725815796041</v>
      </c>
      <c r="S84" s="77">
        <f t="shared" si="28"/>
        <v>0.12614725815796041</v>
      </c>
      <c r="T84" s="42">
        <f>战法技能效用!AM82</f>
        <v>1.6646588311352497</v>
      </c>
      <c r="U84" s="42">
        <f t="shared" si="29"/>
        <v>19559658014.126202</v>
      </c>
      <c r="V84" s="43">
        <f t="shared" si="30"/>
        <v>128466787.27142276</v>
      </c>
      <c r="W84" s="43">
        <f t="shared" si="30"/>
        <v>2124513.8576807291</v>
      </c>
      <c r="X84" s="43">
        <f t="shared" si="30"/>
        <v>2124513.8576807291</v>
      </c>
      <c r="Y84" s="43">
        <f t="shared" si="31"/>
        <v>35444276011.053856</v>
      </c>
      <c r="Z84" s="43">
        <f t="shared" si="32"/>
        <v>35444276011.053856</v>
      </c>
      <c r="AA84" s="43">
        <f t="shared" si="33"/>
        <v>32260774643.944721</v>
      </c>
      <c r="AB84" s="43">
        <f t="shared" si="34"/>
        <v>32260774643.944721</v>
      </c>
      <c r="AC84" s="43">
        <f t="shared" si="35"/>
        <v>27268318545.569321</v>
      </c>
      <c r="AD84" s="42"/>
      <c r="AE84" s="1">
        <v>78</v>
      </c>
      <c r="AF84" s="42">
        <f>武将属性!$E82</f>
        <v>282.79980906327091</v>
      </c>
      <c r="AG84" s="42">
        <f>士兵属性!$F82</f>
        <v>896.08026581749425</v>
      </c>
      <c r="AH84" s="42">
        <f>士兵属性!$F82</f>
        <v>896.08026581749425</v>
      </c>
      <c r="AI84" s="47">
        <f>士兵属性!$Q82</f>
        <v>2.5000000000000001E-2</v>
      </c>
      <c r="AJ84" s="47">
        <f>士兵属性!$Q82</f>
        <v>2.5000000000000001E-2</v>
      </c>
      <c r="AK84" s="47">
        <f>士兵属性!AX82</f>
        <v>0.12614725815796041</v>
      </c>
      <c r="AL84" s="77">
        <f t="shared" si="36"/>
        <v>0.12614725815796041</v>
      </c>
      <c r="AM84" s="42">
        <f>带兵数!$F81</f>
        <v>6900.8869383463989</v>
      </c>
      <c r="AN84" s="42">
        <f>战法技能效用!AS82</f>
        <v>2.1590811054267105</v>
      </c>
      <c r="AO84" s="42">
        <f t="shared" si="37"/>
        <v>28758909115.340446</v>
      </c>
      <c r="AP84" s="43">
        <f t="shared" si="38"/>
        <v>179998984.05157429</v>
      </c>
      <c r="AQ84" s="43">
        <f t="shared" si="39"/>
        <v>50809772.014126159</v>
      </c>
      <c r="AR84" s="43">
        <f t="shared" si="39"/>
        <v>50809772.014126159</v>
      </c>
      <c r="AS84" s="43">
        <f t="shared" si="40"/>
        <v>49662125191.578499</v>
      </c>
      <c r="AT84" s="43">
        <f t="shared" si="41"/>
        <v>49662125191.578499</v>
      </c>
      <c r="AU84" s="43">
        <f t="shared" si="42"/>
        <v>45201618129.969185</v>
      </c>
      <c r="AV84" s="43">
        <f t="shared" si="43"/>
        <v>45201618129.969185</v>
      </c>
      <c r="AW84" s="43">
        <f t="shared" si="44"/>
        <v>13195299.218582569</v>
      </c>
      <c r="AX84" s="43">
        <f t="shared" si="45"/>
        <v>28824605949.073639</v>
      </c>
      <c r="AY84" s="1">
        <v>78</v>
      </c>
      <c r="AZ84" s="1">
        <f t="shared" si="27"/>
        <v>1.0460990878290108</v>
      </c>
      <c r="BA84" s="1">
        <f t="shared" si="46"/>
        <v>1.4703175840073708</v>
      </c>
      <c r="BD84" s="1">
        <v>78</v>
      </c>
      <c r="BE84" s="43">
        <f>求节点(节奏总纲!$F$4:$F$163,M$7:M$166,$BD84)</f>
        <v>235.06968869610148</v>
      </c>
      <c r="BF84" s="43">
        <f>求节点(节奏总纲!$F$4:$F$163,N$7:N$166,$BD84)</f>
        <v>13225.416769564903</v>
      </c>
      <c r="BG84" s="43">
        <f>求节点(节奏总纲!$F$4:$F$163,O$7:O$166,$BD84)</f>
        <v>13225.416769564903</v>
      </c>
      <c r="BH84" s="43">
        <f>求节点(节奏总纲!$F$4:$F$163,P$7:P$166,$BD84)</f>
        <v>2.5000000000000001E-2</v>
      </c>
      <c r="BI84" s="43">
        <f>求节点(节奏总纲!$F$4:$F$163,Q$7:Q$166,$BD84)</f>
        <v>2.5000000000000001E-2</v>
      </c>
      <c r="BJ84" s="43">
        <f>求节点(节奏总纲!$F$4:$F$163,T$7:T$166,$BD84)</f>
        <v>1.5067426369078956</v>
      </c>
      <c r="BK84" s="43">
        <f>求节点(节奏总纲!$F$4:$F$163,U$7:U$166,$BD84)</f>
        <v>8246196106.8791561</v>
      </c>
      <c r="BM84" s="1">
        <v>78</v>
      </c>
      <c r="BN84" s="43">
        <f>求节点(节奏总纲!$F$4:$F$163,AF$7:AF$166,$BD84)</f>
        <v>235.06968869610148</v>
      </c>
      <c r="BO84" s="43">
        <f>求节点(节奏总纲!$F$4:$F$163,AG$7:AG$166,$BD84)</f>
        <v>723.26846968244752</v>
      </c>
      <c r="BP84" s="43">
        <f>求节点(节奏总纲!$F$4:$F$163,AH$7:AH$166,$BD84)</f>
        <v>723.26846968244752</v>
      </c>
      <c r="BQ84" s="43">
        <f>求节点(节奏总纲!$F$4:$F$163,AI$7:AI$166,$BD84)</f>
        <v>2.5000000000000001E-2</v>
      </c>
      <c r="BR84" s="43">
        <f>求节点(节奏总纲!$F$4:$F$163,AJ$7:AJ$166,$BD84)</f>
        <v>2.5000000000000001E-2</v>
      </c>
      <c r="BS84" s="43">
        <f>求节点(节奏总纲!$F$4:$F$163,AM$7:AM$166,$BD84)</f>
        <v>6228.0497290503872</v>
      </c>
      <c r="BT84" s="43">
        <f>求节点(节奏总纲!$F$4:$F$163,AN$7:AN$166,$BD84)</f>
        <v>1.4962964009220285</v>
      </c>
      <c r="BU84" s="43">
        <f>求节点(节奏总纲!$F$4:$F$163,AO$7:AO$166,$BD84)</f>
        <v>7591885966.4379692</v>
      </c>
    </row>
    <row r="85" spans="12:73" x14ac:dyDescent="0.15">
      <c r="L85" s="1">
        <v>79</v>
      </c>
      <c r="M85" s="42">
        <f>武将属性!$E83</f>
        <v>287.91385936314549</v>
      </c>
      <c r="N85" s="42">
        <f>武将属性!$T83</f>
        <v>17428.692450927832</v>
      </c>
      <c r="O85" s="42">
        <f>武将属性!$T83</f>
        <v>17428.692450927832</v>
      </c>
      <c r="P85" s="47">
        <f>武将属性!$AF83</f>
        <v>2.5000000000000001E-2</v>
      </c>
      <c r="Q85" s="47">
        <f>武将属性!$AF83</f>
        <v>2.5000000000000001E-2</v>
      </c>
      <c r="R85" s="47">
        <f>武将属性!BI83</f>
        <v>0.12849991535449723</v>
      </c>
      <c r="S85" s="77">
        <f t="shared" si="28"/>
        <v>0.12849991535449723</v>
      </c>
      <c r="T85" s="42">
        <f>战法技能效用!AM83</f>
        <v>1.700787030022239</v>
      </c>
      <c r="U85" s="42">
        <f t="shared" si="29"/>
        <v>21338489012.928818</v>
      </c>
      <c r="V85" s="43">
        <f t="shared" si="30"/>
        <v>138712844.1461795</v>
      </c>
      <c r="W85" s="43">
        <f t="shared" si="30"/>
        <v>2291471.4006120944</v>
      </c>
      <c r="X85" s="43">
        <f t="shared" si="30"/>
        <v>2291471.4006120944</v>
      </c>
      <c r="Y85" s="43">
        <f t="shared" si="31"/>
        <v>38963268586.697601</v>
      </c>
      <c r="Z85" s="43">
        <f t="shared" si="32"/>
        <v>38963268586.697601</v>
      </c>
      <c r="AA85" s="43">
        <f t="shared" si="33"/>
        <v>35389768096.543869</v>
      </c>
      <c r="AB85" s="43">
        <f t="shared" si="34"/>
        <v>35389768096.543869</v>
      </c>
      <c r="AC85" s="43">
        <f t="shared" si="35"/>
        <v>29574601667.896927</v>
      </c>
      <c r="AD85" s="42"/>
      <c r="AE85" s="1">
        <v>79</v>
      </c>
      <c r="AF85" s="42">
        <f>武将属性!$E83</f>
        <v>287.91385936314549</v>
      </c>
      <c r="AG85" s="42">
        <f>士兵属性!$F83</f>
        <v>909.10936192492443</v>
      </c>
      <c r="AH85" s="42">
        <f>士兵属性!$F83</f>
        <v>909.10936192492443</v>
      </c>
      <c r="AI85" s="47">
        <f>士兵属性!$Q83</f>
        <v>2.5000000000000001E-2</v>
      </c>
      <c r="AJ85" s="47">
        <f>士兵属性!$Q83</f>
        <v>2.5000000000000001E-2</v>
      </c>
      <c r="AK85" s="47">
        <f>士兵属性!AX83</f>
        <v>0.12849991535449723</v>
      </c>
      <c r="AL85" s="77">
        <f t="shared" si="36"/>
        <v>0.12849991535449723</v>
      </c>
      <c r="AM85" s="42">
        <f>带兵数!$F82</f>
        <v>6970.3918944161269</v>
      </c>
      <c r="AN85" s="42">
        <f>战法技能效用!AS83</f>
        <v>2.2372371507436237</v>
      </c>
      <c r="AO85" s="42">
        <f t="shared" si="37"/>
        <v>32421943373.488434</v>
      </c>
      <c r="AP85" s="43">
        <f t="shared" si="38"/>
        <v>198125209.64283481</v>
      </c>
      <c r="AQ85" s="43">
        <f t="shared" si="39"/>
        <v>56121745.962327942</v>
      </c>
      <c r="AR85" s="43">
        <f t="shared" si="39"/>
        <v>56121745.962327942</v>
      </c>
      <c r="AS85" s="43">
        <f t="shared" si="40"/>
        <v>55651701215.025238</v>
      </c>
      <c r="AT85" s="43">
        <f t="shared" si="41"/>
        <v>55651701215.025238</v>
      </c>
      <c r="AU85" s="43">
        <f t="shared" si="42"/>
        <v>50547627845.839813</v>
      </c>
      <c r="AV85" s="43">
        <f t="shared" si="43"/>
        <v>50547627845.839813</v>
      </c>
      <c r="AW85" s="43">
        <f t="shared" si="44"/>
        <v>14639293.008129612</v>
      </c>
      <c r="AX85" s="43">
        <f t="shared" si="45"/>
        <v>31521202980.266495</v>
      </c>
      <c r="AY85" s="1">
        <v>79</v>
      </c>
      <c r="AZ85" s="1">
        <f t="shared" si="27"/>
        <v>1.0575648954676609</v>
      </c>
      <c r="BA85" s="1">
        <f t="shared" si="46"/>
        <v>1.5194113957105511</v>
      </c>
      <c r="BD85" s="1">
        <v>79</v>
      </c>
      <c r="BE85" s="43">
        <f>求节点(节奏总纲!$F$4:$F$163,M$7:M$166,$BD85)</f>
        <v>235.84153291822003</v>
      </c>
      <c r="BF85" s="43">
        <f>求节点(节奏总纲!$F$4:$F$163,N$7:N$166,$BD85)</f>
        <v>13299.499783608868</v>
      </c>
      <c r="BG85" s="43">
        <f>求节点(节奏总纲!$F$4:$F$163,O$7:O$166,$BD85)</f>
        <v>13299.499783608868</v>
      </c>
      <c r="BH85" s="43">
        <f>求节点(节奏总纲!$F$4:$F$163,P$7:P$166,$BD85)</f>
        <v>2.5000000000000001E-2</v>
      </c>
      <c r="BI85" s="43">
        <f>求节点(节奏总纲!$F$4:$F$163,Q$7:Q$166,$BD85)</f>
        <v>2.5000000000000001E-2</v>
      </c>
      <c r="BJ85" s="43">
        <f>求节点(节奏总纲!$F$4:$F$163,T$7:T$166,$BD85)</f>
        <v>1.5104408929604041</v>
      </c>
      <c r="BK85" s="43">
        <f>求节点(节奏总纲!$F$4:$F$163,U$7:U$166,$BD85)</f>
        <v>8396563339.3213892</v>
      </c>
      <c r="BM85" s="1">
        <v>79</v>
      </c>
      <c r="BN85" s="43">
        <f>求节点(节奏总纲!$F$4:$F$163,AF$7:AF$166,$BD85)</f>
        <v>235.84153291822003</v>
      </c>
      <c r="BO85" s="43">
        <f>求节点(节奏总纲!$F$4:$F$163,AG$7:AG$166,$BD85)</f>
        <v>726.23284300329442</v>
      </c>
      <c r="BP85" s="43">
        <f>求节点(节奏总纲!$F$4:$F$163,AH$7:AH$166,$BD85)</f>
        <v>726.23284300329442</v>
      </c>
      <c r="BQ85" s="43">
        <f>求节点(节奏总纲!$F$4:$F$163,AI$7:AI$166,$BD85)</f>
        <v>2.5000000000000001E-2</v>
      </c>
      <c r="BR85" s="43">
        <f>求节点(节奏总纲!$F$4:$F$163,AJ$7:AJ$166,$BD85)</f>
        <v>2.5000000000000001E-2</v>
      </c>
      <c r="BS85" s="43">
        <f>求节点(节奏总纲!$F$4:$F$163,AM$7:AM$166,$BD85)</f>
        <v>6240.1367051209581</v>
      </c>
      <c r="BT85" s="43">
        <f>求节点(节奏总纲!$F$4:$F$163,AN$7:AN$166,$BD85)</f>
        <v>1.51494586443393</v>
      </c>
      <c r="BU85" s="43">
        <f>求节点(节奏总纲!$F$4:$F$163,AO$7:AO$166,$BD85)</f>
        <v>7835022190.765337</v>
      </c>
    </row>
    <row r="86" spans="12:73" x14ac:dyDescent="0.15">
      <c r="L86" s="1">
        <v>80</v>
      </c>
      <c r="M86" s="42">
        <f>武将属性!$E84</f>
        <v>293.02758095154581</v>
      </c>
      <c r="N86" s="42">
        <f>武将属性!$T84</f>
        <v>17756.821975431147</v>
      </c>
      <c r="O86" s="42">
        <f>武将属性!$T84</f>
        <v>17756.821975431147</v>
      </c>
      <c r="P86" s="47">
        <f>武将属性!$AF84</f>
        <v>2.5000000000000001E-2</v>
      </c>
      <c r="Q86" s="47">
        <f>武将属性!$AF84</f>
        <v>2.5000000000000001E-2</v>
      </c>
      <c r="R86" s="47">
        <f>武将属性!BI84</f>
        <v>0.13078219571835087</v>
      </c>
      <c r="S86" s="77">
        <f t="shared" si="28"/>
        <v>0.13078219571835087</v>
      </c>
      <c r="T86" s="42">
        <f>战法技能效用!AM84</f>
        <v>1.7369673196208493</v>
      </c>
      <c r="U86" s="42">
        <f t="shared" si="29"/>
        <v>23244695845.291153</v>
      </c>
      <c r="V86" s="43">
        <f t="shared" si="30"/>
        <v>149521252.02205169</v>
      </c>
      <c r="W86" s="43">
        <f t="shared" si="30"/>
        <v>2467437.632786449</v>
      </c>
      <c r="X86" s="43">
        <f t="shared" si="30"/>
        <v>2467437.632786449</v>
      </c>
      <c r="Y86" s="43">
        <f t="shared" si="31"/>
        <v>42745220274.017792</v>
      </c>
      <c r="Z86" s="43">
        <f t="shared" si="32"/>
        <v>42745220274.017792</v>
      </c>
      <c r="AA86" s="43">
        <f t="shared" si="33"/>
        <v>38746498615.531036</v>
      </c>
      <c r="AB86" s="43">
        <f t="shared" si="34"/>
        <v>38746498615.531036</v>
      </c>
      <c r="AC86" s="43">
        <f t="shared" si="35"/>
        <v>32016349239.374733</v>
      </c>
      <c r="AD86" s="42"/>
      <c r="AE86" s="1">
        <v>80</v>
      </c>
      <c r="AF86" s="42">
        <f>武将属性!$E84</f>
        <v>293.02758095154581</v>
      </c>
      <c r="AG86" s="42">
        <f>士兵属性!$F84</f>
        <v>922.30183685822601</v>
      </c>
      <c r="AH86" s="42">
        <f>士兵属性!$F84</f>
        <v>922.30183685822601</v>
      </c>
      <c r="AI86" s="47">
        <f>士兵属性!$Q84</f>
        <v>2.5000000000000001E-2</v>
      </c>
      <c r="AJ86" s="47">
        <f>士兵属性!$Q84</f>
        <v>2.5000000000000001E-2</v>
      </c>
      <c r="AK86" s="47">
        <f>士兵属性!AX84</f>
        <v>0.13078219571835087</v>
      </c>
      <c r="AL86" s="77">
        <f t="shared" si="36"/>
        <v>0.13078219571835087</v>
      </c>
      <c r="AM86" s="42">
        <f>带兵数!$F83</f>
        <v>7033.5402391663247</v>
      </c>
      <c r="AN86" s="42">
        <f>战法技能效用!AS84</f>
        <v>2.3147470164426407</v>
      </c>
      <c r="AO86" s="42">
        <f t="shared" si="37"/>
        <v>36403155161.050095</v>
      </c>
      <c r="AP86" s="43">
        <f t="shared" si="38"/>
        <v>217375370.94216651</v>
      </c>
      <c r="AQ86" s="43">
        <f t="shared" si="39"/>
        <v>61771871.007760793</v>
      </c>
      <c r="AR86" s="43">
        <f t="shared" si="39"/>
        <v>61771871.007760793</v>
      </c>
      <c r="AS86" s="43">
        <f t="shared" si="40"/>
        <v>62143394249.393173</v>
      </c>
      <c r="AT86" s="43">
        <f t="shared" si="41"/>
        <v>62143394249.393173</v>
      </c>
      <c r="AU86" s="43">
        <f t="shared" si="42"/>
        <v>56330015936.590935</v>
      </c>
      <c r="AV86" s="43">
        <f t="shared" si="43"/>
        <v>56330015936.590935</v>
      </c>
      <c r="AW86" s="43">
        <f t="shared" si="44"/>
        <v>16200180.32437674</v>
      </c>
      <c r="AX86" s="43">
        <f t="shared" si="45"/>
        <v>34375057773.048027</v>
      </c>
      <c r="AY86" s="1">
        <v>80</v>
      </c>
      <c r="AZ86" s="1">
        <f t="shared" si="27"/>
        <v>1.0677107264831815</v>
      </c>
      <c r="BA86" s="1">
        <f t="shared" si="46"/>
        <v>1.5660843834368583</v>
      </c>
      <c r="BD86" s="1">
        <v>80</v>
      </c>
      <c r="BE86" s="43">
        <f>求节点(节奏总纲!$F$4:$F$163,M$7:M$166,$BD86)</f>
        <v>236.58342559470299</v>
      </c>
      <c r="BF86" s="43">
        <f>求节点(节奏总纲!$F$4:$F$163,N$7:N$166,$BD86)</f>
        <v>13371.098459845234</v>
      </c>
      <c r="BG86" s="43">
        <f>求节点(节奏总纲!$F$4:$F$163,O$7:O$166,$BD86)</f>
        <v>13371.098459845234</v>
      </c>
      <c r="BH86" s="43">
        <f>求节点(节奏总纲!$F$4:$F$163,P$7:P$166,$BD86)</f>
        <v>2.5000000000000001E-2</v>
      </c>
      <c r="BI86" s="43">
        <f>求节点(节奏总纲!$F$4:$F$163,Q$7:Q$166,$BD86)</f>
        <v>2.5000000000000001E-2</v>
      </c>
      <c r="BJ86" s="43">
        <f>求节点(节奏总纲!$F$4:$F$163,T$7:T$166,$BD86)</f>
        <v>1.5140227400447268</v>
      </c>
      <c r="BK86" s="43">
        <f>求节点(节奏总纲!$F$4:$F$163,U$7:U$166,$BD86)</f>
        <v>8545759453.517478</v>
      </c>
      <c r="BM86" s="1">
        <v>80</v>
      </c>
      <c r="BN86" s="43">
        <f>求节点(节奏总纲!$F$4:$F$163,AF$7:AF$166,$BD86)</f>
        <v>236.58342559470299</v>
      </c>
      <c r="BO86" s="43">
        <f>求节点(节奏总纲!$F$4:$F$163,AG$7:AG$166,$BD86)</f>
        <v>729.15334006391242</v>
      </c>
      <c r="BP86" s="43">
        <f>求节点(节奏总纲!$F$4:$F$163,AH$7:AH$166,$BD86)</f>
        <v>729.15334006391242</v>
      </c>
      <c r="BQ86" s="43">
        <f>求节点(节奏总纲!$F$4:$F$163,AI$7:AI$166,$BD86)</f>
        <v>2.5000000000000001E-2</v>
      </c>
      <c r="BR86" s="43">
        <f>求节点(节奏总纲!$F$4:$F$163,AJ$7:AJ$166,$BD86)</f>
        <v>2.5000000000000001E-2</v>
      </c>
      <c r="BS86" s="43">
        <f>求节点(节奏总纲!$F$4:$F$163,AM$7:AM$166,$BD86)</f>
        <v>6251.904529694114</v>
      </c>
      <c r="BT86" s="43">
        <f>求节点(节奏总纲!$F$4:$F$163,AN$7:AN$166,$BD86)</f>
        <v>1.5330412008840524</v>
      </c>
      <c r="BU86" s="43">
        <f>求节点(节奏总纲!$F$4:$F$163,AO$7:AO$166,$BD86)</f>
        <v>8081232037.5244589</v>
      </c>
    </row>
    <row r="87" spans="12:73" x14ac:dyDescent="0.15">
      <c r="L87" s="1">
        <v>81</v>
      </c>
      <c r="M87" s="42">
        <f>武将属性!$E85</f>
        <v>298.16224590467465</v>
      </c>
      <c r="N87" s="42">
        <f>武将属性!$T85</f>
        <v>18026.849777888037</v>
      </c>
      <c r="O87" s="42">
        <f>武将属性!$T85</f>
        <v>18026.849777888037</v>
      </c>
      <c r="P87" s="47">
        <f>武将属性!$AF85</f>
        <v>2.5000000000000001E-2</v>
      </c>
      <c r="Q87" s="47">
        <f>武将属性!$AF85</f>
        <v>2.5000000000000001E-2</v>
      </c>
      <c r="R87" s="47">
        <f>武将属性!BI85</f>
        <v>0.13306447608220451</v>
      </c>
      <c r="S87" s="77">
        <f t="shared" si="28"/>
        <v>0.13306447608220451</v>
      </c>
      <c r="T87" s="42">
        <f>战法技能效用!AM85</f>
        <v>1.7759797483593793</v>
      </c>
      <c r="U87" s="42">
        <f t="shared" si="29"/>
        <v>25178039137.279858</v>
      </c>
      <c r="V87" s="43">
        <f t="shared" si="30"/>
        <v>160406119.91714031</v>
      </c>
      <c r="W87" s="43">
        <f t="shared" si="30"/>
        <v>2653100.7669467782</v>
      </c>
      <c r="X87" s="43">
        <f t="shared" si="30"/>
        <v>2653100.7669467782</v>
      </c>
      <c r="Y87" s="43">
        <f t="shared" si="31"/>
        <v>46660535581.804016</v>
      </c>
      <c r="Z87" s="43">
        <f t="shared" si="32"/>
        <v>46660535581.804016</v>
      </c>
      <c r="AA87" s="43">
        <f t="shared" si="33"/>
        <v>42210350761.962494</v>
      </c>
      <c r="AB87" s="43">
        <f t="shared" si="34"/>
        <v>42210350761.962494</v>
      </c>
      <c r="AC87" s="43">
        <f t="shared" si="35"/>
        <v>34457779455.786873</v>
      </c>
      <c r="AD87" s="42"/>
      <c r="AE87" s="1">
        <v>81</v>
      </c>
      <c r="AF87" s="42">
        <f>武将属性!$E85</f>
        <v>298.16224590467465</v>
      </c>
      <c r="AG87" s="42">
        <f>士兵属性!$F85</f>
        <v>938.2926775715606</v>
      </c>
      <c r="AH87" s="42">
        <f>士兵属性!$F85</f>
        <v>938.2926775715606</v>
      </c>
      <c r="AI87" s="47">
        <f>士兵属性!$Q85</f>
        <v>2.5000000000000001E-2</v>
      </c>
      <c r="AJ87" s="47">
        <f>士兵属性!$Q85</f>
        <v>2.5000000000000001E-2</v>
      </c>
      <c r="AK87" s="47">
        <f>士兵属性!AX85</f>
        <v>0.13306447608220451</v>
      </c>
      <c r="AL87" s="77">
        <f t="shared" si="36"/>
        <v>0.13306447608220451</v>
      </c>
      <c r="AM87" s="42">
        <f>带兵数!$F84</f>
        <v>7099.4311889804285</v>
      </c>
      <c r="AN87" s="42">
        <f>战法技能效用!AS85</f>
        <v>2.3788706955367473</v>
      </c>
      <c r="AO87" s="42">
        <f t="shared" si="37"/>
        <v>40748022009.722404</v>
      </c>
      <c r="AP87" s="43">
        <f t="shared" si="38"/>
        <v>237723042.94313484</v>
      </c>
      <c r="AQ87" s="43">
        <f t="shared" si="39"/>
        <v>67566371.729418695</v>
      </c>
      <c r="AR87" s="43">
        <f t="shared" si="39"/>
        <v>67566371.729418695</v>
      </c>
      <c r="AS87" s="43">
        <f t="shared" si="40"/>
        <v>69151255011.920486</v>
      </c>
      <c r="AT87" s="43">
        <f t="shared" si="41"/>
        <v>69151255011.920486</v>
      </c>
      <c r="AU87" s="43">
        <f t="shared" si="42"/>
        <v>62556048559.831573</v>
      </c>
      <c r="AV87" s="43">
        <f t="shared" si="43"/>
        <v>62556048559.831573</v>
      </c>
      <c r="AW87" s="43">
        <f t="shared" si="44"/>
        <v>17859749.649294455</v>
      </c>
      <c r="AX87" s="43">
        <f t="shared" si="45"/>
        <v>37525574404.214233</v>
      </c>
      <c r="AY87" s="1">
        <v>81</v>
      </c>
      <c r="AZ87" s="1">
        <f t="shared" si="27"/>
        <v>1.0923808300370124</v>
      </c>
      <c r="BA87" s="1">
        <f t="shared" si="46"/>
        <v>1.618395371758274</v>
      </c>
      <c r="BD87" s="1">
        <v>81</v>
      </c>
      <c r="BE87" s="43">
        <f>求节点(节奏总纲!$F$4:$F$163,M$7:M$166,$BD87)</f>
        <v>237.32531827118592</v>
      </c>
      <c r="BF87" s="43">
        <f>求节点(节奏总纲!$F$4:$F$163,N$7:N$166,$BD87)</f>
        <v>13442.697136081602</v>
      </c>
      <c r="BG87" s="43">
        <f>求节点(节奏总纲!$F$4:$F$163,O$7:O$166,$BD87)</f>
        <v>13442.697136081602</v>
      </c>
      <c r="BH87" s="43">
        <f>求节点(节奏总纲!$F$4:$F$163,P$7:P$166,$BD87)</f>
        <v>2.5000000000000001E-2</v>
      </c>
      <c r="BI87" s="43">
        <f>求节点(节奏总纲!$F$4:$F$163,Q$7:Q$166,$BD87)</f>
        <v>2.5000000000000001E-2</v>
      </c>
      <c r="BJ87" s="43">
        <f>求节点(节奏总纲!$F$4:$F$163,T$7:T$166,$BD87)</f>
        <v>1.5176045871290496</v>
      </c>
      <c r="BK87" s="43">
        <f>求节点(节奏总纲!$F$4:$F$163,U$7:U$166,$BD87)</f>
        <v>8694955567.7135677</v>
      </c>
      <c r="BM87" s="1">
        <v>81</v>
      </c>
      <c r="BN87" s="43">
        <f>求节点(节奏总纲!$F$4:$F$163,AF$7:AF$166,$BD87)</f>
        <v>237.32531827118592</v>
      </c>
      <c r="BO87" s="43">
        <f>求节点(节奏总纲!$F$4:$F$163,AG$7:AG$166,$BD87)</f>
        <v>732.07383712453031</v>
      </c>
      <c r="BP87" s="43">
        <f>求节点(节奏总纲!$F$4:$F$163,AH$7:AH$166,$BD87)</f>
        <v>732.07383712453031</v>
      </c>
      <c r="BQ87" s="43">
        <f>求节点(节奏总纲!$F$4:$F$163,AI$7:AI$166,$BD87)</f>
        <v>2.5000000000000001E-2</v>
      </c>
      <c r="BR87" s="43">
        <f>求节点(节奏总纲!$F$4:$F$163,AJ$7:AJ$166,$BD87)</f>
        <v>2.5000000000000001E-2</v>
      </c>
      <c r="BS87" s="43">
        <f>求节点(节奏总纲!$F$4:$F$163,AM$7:AM$166,$BD87)</f>
        <v>6263.6723542672689</v>
      </c>
      <c r="BT87" s="43">
        <f>求节点(节奏总纲!$F$4:$F$163,AN$7:AN$166,$BD87)</f>
        <v>1.5511365373341748</v>
      </c>
      <c r="BU87" s="43">
        <f>求节点(节奏总纲!$F$4:$F$163,AO$7:AO$166,$BD87)</f>
        <v>8327441884.2835817</v>
      </c>
    </row>
    <row r="88" spans="12:73" x14ac:dyDescent="0.15">
      <c r="L88" s="1">
        <v>82</v>
      </c>
      <c r="M88" s="42">
        <f>武将属性!$E86</f>
        <v>303.27684907239029</v>
      </c>
      <c r="N88" s="42">
        <f>武将属性!$T86</f>
        <v>18296.877580344921</v>
      </c>
      <c r="O88" s="42">
        <f>武将属性!$T86</f>
        <v>18296.877580344921</v>
      </c>
      <c r="P88" s="47">
        <f>武将属性!$AF86</f>
        <v>2.5000000000000001E-2</v>
      </c>
      <c r="Q88" s="47">
        <f>武将属性!$AF86</f>
        <v>2.5000000000000001E-2</v>
      </c>
      <c r="R88" s="47">
        <f>武将属性!BI86</f>
        <v>0.13534675644605815</v>
      </c>
      <c r="S88" s="77">
        <f t="shared" si="28"/>
        <v>0.13534675644605815</v>
      </c>
      <c r="T88" s="42">
        <f>战法技能效用!AM86</f>
        <v>1.8161290303174975</v>
      </c>
      <c r="U88" s="42">
        <f t="shared" si="29"/>
        <v>27261083292.067535</v>
      </c>
      <c r="V88" s="43">
        <f t="shared" si="30"/>
        <v>172036602.4899607</v>
      </c>
      <c r="W88" s="43">
        <f t="shared" si="30"/>
        <v>2851564.0714742681</v>
      </c>
      <c r="X88" s="43">
        <f t="shared" si="30"/>
        <v>2851564.0714742681</v>
      </c>
      <c r="Y88" s="43">
        <f t="shared" si="31"/>
        <v>50902164612.950851</v>
      </c>
      <c r="Z88" s="43">
        <f t="shared" si="32"/>
        <v>50902164612.950851</v>
      </c>
      <c r="AA88" s="43">
        <f t="shared" si="33"/>
        <v>45954875400.001648</v>
      </c>
      <c r="AB88" s="43">
        <f t="shared" si="34"/>
        <v>45954875400.001648</v>
      </c>
      <c r="AC88" s="43">
        <f t="shared" si="35"/>
        <v>37054210348.019676</v>
      </c>
      <c r="AD88" s="42"/>
      <c r="AE88" s="1">
        <v>82</v>
      </c>
      <c r="AF88" s="42">
        <f>武将属性!$E86</f>
        <v>303.27684907239029</v>
      </c>
      <c r="AG88" s="42">
        <f>士兵属性!$F86</f>
        <v>955.01586943059533</v>
      </c>
      <c r="AH88" s="42">
        <f>士兵属性!$F86</f>
        <v>955.01586943059533</v>
      </c>
      <c r="AI88" s="47">
        <f>士兵属性!$Q86</f>
        <v>2.5000000000000001E-2</v>
      </c>
      <c r="AJ88" s="47">
        <f>士兵属性!$Q86</f>
        <v>2.5000000000000001E-2</v>
      </c>
      <c r="AK88" s="47">
        <f>士兵属性!AX86</f>
        <v>0.13534675644605815</v>
      </c>
      <c r="AL88" s="77">
        <f t="shared" si="36"/>
        <v>0.13534675644605815</v>
      </c>
      <c r="AM88" s="42">
        <f>带兵数!$F85</f>
        <v>7164.874823510946</v>
      </c>
      <c r="AN88" s="42">
        <f>战法技能效用!AS86</f>
        <v>2.4409181022585678</v>
      </c>
      <c r="AO88" s="42">
        <f t="shared" si="37"/>
        <v>45536651937.000763</v>
      </c>
      <c r="AP88" s="43">
        <f t="shared" si="38"/>
        <v>259715886.79241064</v>
      </c>
      <c r="AQ88" s="43">
        <f t="shared" si="39"/>
        <v>73768708.592467785</v>
      </c>
      <c r="AR88" s="43">
        <f t="shared" si="39"/>
        <v>73768708.592467785</v>
      </c>
      <c r="AS88" s="43">
        <f t="shared" si="40"/>
        <v>76844698341.896515</v>
      </c>
      <c r="AT88" s="43">
        <f t="shared" si="41"/>
        <v>76844698341.896515</v>
      </c>
      <c r="AU88" s="43">
        <f t="shared" si="42"/>
        <v>69375999317.602478</v>
      </c>
      <c r="AV88" s="43">
        <f t="shared" si="43"/>
        <v>69375999317.602478</v>
      </c>
      <c r="AW88" s="43">
        <f t="shared" si="44"/>
        <v>19665462.163283311</v>
      </c>
      <c r="AX88" s="43">
        <f t="shared" si="45"/>
        <v>40948540639.177269</v>
      </c>
      <c r="AY88" s="1">
        <v>82</v>
      </c>
      <c r="AZ88" s="1">
        <f t="shared" si="27"/>
        <v>1.1188565624658107</v>
      </c>
      <c r="BA88" s="1">
        <f t="shared" si="46"/>
        <v>1.6703904041205537</v>
      </c>
      <c r="BD88" s="1">
        <v>82</v>
      </c>
      <c r="BE88" s="43">
        <f>求节点(节奏总纲!$F$4:$F$163,M$7:M$166,$BD88)</f>
        <v>238.06721094766888</v>
      </c>
      <c r="BF88" s="43">
        <f>求节点(节奏总纲!$F$4:$F$163,N$7:N$166,$BD88)</f>
        <v>13514.295812317969</v>
      </c>
      <c r="BG88" s="43">
        <f>求节点(节奏总纲!$F$4:$F$163,O$7:O$166,$BD88)</f>
        <v>13514.295812317969</v>
      </c>
      <c r="BH88" s="43">
        <f>求节点(节奏总纲!$F$4:$F$163,P$7:P$166,$BD88)</f>
        <v>2.5000000000000001E-2</v>
      </c>
      <c r="BI88" s="43">
        <f>求节点(节奏总纲!$F$4:$F$163,Q$7:Q$166,$BD88)</f>
        <v>2.5000000000000001E-2</v>
      </c>
      <c r="BJ88" s="43">
        <f>求节点(节奏总纲!$F$4:$F$163,T$7:T$166,$BD88)</f>
        <v>1.5211864342133723</v>
      </c>
      <c r="BK88" s="43">
        <f>求节点(节奏总纲!$F$4:$F$163,U$7:U$166,$BD88)</f>
        <v>8844151681.9096565</v>
      </c>
      <c r="BM88" s="1">
        <v>82</v>
      </c>
      <c r="BN88" s="43">
        <f>求节点(节奏总纲!$F$4:$F$163,AF$7:AF$166,$BD88)</f>
        <v>238.06721094766888</v>
      </c>
      <c r="BO88" s="43">
        <f>求节点(节奏总纲!$F$4:$F$163,AG$7:AG$166,$BD88)</f>
        <v>734.9943341851482</v>
      </c>
      <c r="BP88" s="43">
        <f>求节点(节奏总纲!$F$4:$F$163,AH$7:AH$166,$BD88)</f>
        <v>734.9943341851482</v>
      </c>
      <c r="BQ88" s="43">
        <f>求节点(节奏总纲!$F$4:$F$163,AI$7:AI$166,$BD88)</f>
        <v>2.5000000000000001E-2</v>
      </c>
      <c r="BR88" s="43">
        <f>求节点(节奏总纲!$F$4:$F$163,AJ$7:AJ$166,$BD88)</f>
        <v>2.5000000000000001E-2</v>
      </c>
      <c r="BS88" s="43">
        <f>求节点(节奏总纲!$F$4:$F$163,AM$7:AM$166,$BD88)</f>
        <v>6275.4401788404248</v>
      </c>
      <c r="BT88" s="43">
        <f>求节点(节奏总纲!$F$4:$F$163,AN$7:AN$166,$BD88)</f>
        <v>1.5692318737842972</v>
      </c>
      <c r="BU88" s="43">
        <f>求节点(节奏总纲!$F$4:$F$163,AO$7:AO$166,$BD88)</f>
        <v>8573651731.0427036</v>
      </c>
    </row>
    <row r="89" spans="12:73" x14ac:dyDescent="0.15">
      <c r="L89" s="1">
        <v>83</v>
      </c>
      <c r="M89" s="42">
        <f>武将属性!$E87</f>
        <v>308.49312017128062</v>
      </c>
      <c r="N89" s="42">
        <f>武将属性!$T87</f>
        <v>18566.905382801804</v>
      </c>
      <c r="O89" s="42">
        <f>武将属性!$T87</f>
        <v>18566.905382801804</v>
      </c>
      <c r="P89" s="47">
        <f>武将属性!$AF87</f>
        <v>2.5000000000000001E-2</v>
      </c>
      <c r="Q89" s="47">
        <f>武将属性!$AF87</f>
        <v>2.5000000000000001E-2</v>
      </c>
      <c r="R89" s="47">
        <f>武将属性!BI87</f>
        <v>0.13762903680991179</v>
      </c>
      <c r="S89" s="77">
        <f t="shared" si="28"/>
        <v>0.13762903680991179</v>
      </c>
      <c r="T89" s="42">
        <f>战法技能效用!AM87</f>
        <v>1.8557532131945003</v>
      </c>
      <c r="U89" s="42">
        <f t="shared" si="29"/>
        <v>29481865203.43259</v>
      </c>
      <c r="V89" s="43">
        <f t="shared" si="30"/>
        <v>184668815.54557794</v>
      </c>
      <c r="W89" s="43">
        <f t="shared" si="30"/>
        <v>3068312.0278492644</v>
      </c>
      <c r="X89" s="43">
        <f t="shared" si="30"/>
        <v>3068312.0278492644</v>
      </c>
      <c r="Y89" s="43">
        <f t="shared" si="31"/>
        <v>55579569859.502472</v>
      </c>
      <c r="Z89" s="43">
        <f t="shared" si="32"/>
        <v>55579569859.502472</v>
      </c>
      <c r="AA89" s="43">
        <f t="shared" si="33"/>
        <v>50077008640.47924</v>
      </c>
      <c r="AB89" s="43">
        <f t="shared" si="34"/>
        <v>50077008640.47924</v>
      </c>
      <c r="AC89" s="43">
        <f t="shared" si="35"/>
        <v>39897746655.960754</v>
      </c>
      <c r="AD89" s="42"/>
      <c r="AE89" s="1">
        <v>83</v>
      </c>
      <c r="AF89" s="42">
        <f>武将属性!$E87</f>
        <v>308.49312017128062</v>
      </c>
      <c r="AG89" s="42">
        <f>士兵属性!$F87</f>
        <v>972.18487081049443</v>
      </c>
      <c r="AH89" s="42">
        <f>士兵属性!$F87</f>
        <v>972.18487081049443</v>
      </c>
      <c r="AI89" s="47">
        <f>士兵属性!$Q87</f>
        <v>2.5000000000000001E-2</v>
      </c>
      <c r="AJ89" s="47">
        <f>士兵属性!$Q87</f>
        <v>2.5000000000000001E-2</v>
      </c>
      <c r="AK89" s="47">
        <f>士兵属性!AX87</f>
        <v>0.13762903680991179</v>
      </c>
      <c r="AL89" s="77">
        <f t="shared" si="36"/>
        <v>0.13762903680991179</v>
      </c>
      <c r="AM89" s="42">
        <f>带兵数!$F86</f>
        <v>7233.6037098586512</v>
      </c>
      <c r="AN89" s="42">
        <f>战法技能效用!AS87</f>
        <v>2.5148118497866556</v>
      </c>
      <c r="AO89" s="42">
        <f t="shared" si="37"/>
        <v>51254954421.867599</v>
      </c>
      <c r="AP89" s="43">
        <f t="shared" si="38"/>
        <v>285375564.04827917</v>
      </c>
      <c r="AQ89" s="43">
        <f t="shared" si="39"/>
        <v>80995035.70630452</v>
      </c>
      <c r="AR89" s="43">
        <f t="shared" si="39"/>
        <v>80995035.70630452</v>
      </c>
      <c r="AS89" s="43">
        <f t="shared" si="40"/>
        <v>85889168950.139297</v>
      </c>
      <c r="AT89" s="43">
        <f t="shared" si="41"/>
        <v>85889168950.139297</v>
      </c>
      <c r="AU89" s="43">
        <f t="shared" si="42"/>
        <v>77385857186.592651</v>
      </c>
      <c r="AV89" s="43">
        <f t="shared" si="43"/>
        <v>77385857186.592651</v>
      </c>
      <c r="AW89" s="43">
        <f t="shared" si="44"/>
        <v>21771208.786875527</v>
      </c>
      <c r="AX89" s="43">
        <f t="shared" si="45"/>
        <v>44805896696.407562</v>
      </c>
      <c r="AY89" s="1">
        <v>83</v>
      </c>
      <c r="AZ89" s="1">
        <f t="shared" si="27"/>
        <v>1.147672776158021</v>
      </c>
      <c r="BA89" s="1">
        <f t="shared" si="46"/>
        <v>1.7385248208753072</v>
      </c>
      <c r="BD89" s="1">
        <v>83</v>
      </c>
      <c r="BE89" s="43">
        <f>求节点(节奏总纲!$F$4:$F$163,M$7:M$166,$BD89)</f>
        <v>238.80910362415185</v>
      </c>
      <c r="BF89" s="43">
        <f>求节点(节奏总纲!$F$4:$F$163,N$7:N$166,$BD89)</f>
        <v>13585.894488554335</v>
      </c>
      <c r="BG89" s="43">
        <f>求节点(节奏总纲!$F$4:$F$163,O$7:O$166,$BD89)</f>
        <v>13585.894488554335</v>
      </c>
      <c r="BH89" s="43">
        <f>求节点(节奏总纲!$F$4:$F$163,P$7:P$166,$BD89)</f>
        <v>2.5000000000000001E-2</v>
      </c>
      <c r="BI89" s="43">
        <f>求节点(节奏总纲!$F$4:$F$163,Q$7:Q$166,$BD89)</f>
        <v>2.5000000000000001E-2</v>
      </c>
      <c r="BJ89" s="43">
        <f>求节点(节奏总纲!$F$4:$F$163,T$7:T$166,$BD89)</f>
        <v>1.5247682812976948</v>
      </c>
      <c r="BK89" s="43">
        <f>求节点(节奏总纲!$F$4:$F$163,U$7:U$166,$BD89)</f>
        <v>8993347796.1057472</v>
      </c>
      <c r="BM89" s="1">
        <v>83</v>
      </c>
      <c r="BN89" s="43">
        <f>求节点(节奏总纲!$F$4:$F$163,AF$7:AF$166,$BD89)</f>
        <v>238.80910362415185</v>
      </c>
      <c r="BO89" s="43">
        <f>求节点(节奏总纲!$F$4:$F$163,AG$7:AG$166,$BD89)</f>
        <v>737.91483124576621</v>
      </c>
      <c r="BP89" s="43">
        <f>求节点(节奏总纲!$F$4:$F$163,AH$7:AH$166,$BD89)</f>
        <v>737.91483124576621</v>
      </c>
      <c r="BQ89" s="43">
        <f>求节点(节奏总纲!$F$4:$F$163,AI$7:AI$166,$BD89)</f>
        <v>2.5000000000000001E-2</v>
      </c>
      <c r="BR89" s="43">
        <f>求节点(节奏总纲!$F$4:$F$163,AJ$7:AJ$166,$BD89)</f>
        <v>2.5000000000000001E-2</v>
      </c>
      <c r="BS89" s="43">
        <f>求节点(节奏总纲!$F$4:$F$163,AM$7:AM$166,$BD89)</f>
        <v>6287.2080034135797</v>
      </c>
      <c r="BT89" s="43">
        <f>求节点(节奏总纲!$F$4:$F$163,AN$7:AN$166,$BD89)</f>
        <v>1.5873272102344196</v>
      </c>
      <c r="BU89" s="43">
        <f>求节点(节奏总纲!$F$4:$F$163,AO$7:AO$166,$BD89)</f>
        <v>8819861577.8018265</v>
      </c>
    </row>
    <row r="90" spans="12:73" x14ac:dyDescent="0.15">
      <c r="L90" s="1">
        <v>84</v>
      </c>
      <c r="M90" s="42">
        <f>武将属性!$E88</f>
        <v>313.74126373819632</v>
      </c>
      <c r="N90" s="42">
        <f>武将属性!$T88</f>
        <v>18836.933185258691</v>
      </c>
      <c r="O90" s="42">
        <f>武将属性!$T88</f>
        <v>18836.933185258691</v>
      </c>
      <c r="P90" s="47">
        <f>武将属性!$AF88</f>
        <v>2.5000000000000001E-2</v>
      </c>
      <c r="Q90" s="47">
        <f>武将属性!$AF88</f>
        <v>2.5000000000000001E-2</v>
      </c>
      <c r="R90" s="47">
        <f>武将属性!BI88</f>
        <v>0.13991131717376543</v>
      </c>
      <c r="S90" s="77">
        <f t="shared" si="28"/>
        <v>0.13991131717376543</v>
      </c>
      <c r="T90" s="42">
        <f>战法技能效用!AM88</f>
        <v>1.895310823831772</v>
      </c>
      <c r="U90" s="42">
        <f t="shared" si="29"/>
        <v>31850209571.530361</v>
      </c>
      <c r="V90" s="43">
        <f t="shared" si="30"/>
        <v>198127505.24394149</v>
      </c>
      <c r="W90" s="43">
        <f t="shared" si="30"/>
        <v>3299941.3049453176</v>
      </c>
      <c r="X90" s="43">
        <f t="shared" si="30"/>
        <v>3299941.3049453176</v>
      </c>
      <c r="Y90" s="43">
        <f t="shared" si="31"/>
        <v>60644657440.517395</v>
      </c>
      <c r="Z90" s="43">
        <f t="shared" si="32"/>
        <v>60644657440.517395</v>
      </c>
      <c r="AA90" s="43">
        <f t="shared" si="33"/>
        <v>54531236719.93045</v>
      </c>
      <c r="AB90" s="43">
        <f t="shared" si="34"/>
        <v>54531236719.93045</v>
      </c>
      <c r="AC90" s="43">
        <f t="shared" si="35"/>
        <v>42938929640.904129</v>
      </c>
      <c r="AD90" s="42"/>
      <c r="AE90" s="1">
        <v>84</v>
      </c>
      <c r="AF90" s="42">
        <f>武将属性!$E88</f>
        <v>313.74126373819632</v>
      </c>
      <c r="AG90" s="42">
        <f>士兵属性!$F88</f>
        <v>989.49600986416795</v>
      </c>
      <c r="AH90" s="42">
        <f>士兵属性!$F88</f>
        <v>989.49600986416795</v>
      </c>
      <c r="AI90" s="47">
        <f>士兵属性!$Q88</f>
        <v>2.5000000000000001E-2</v>
      </c>
      <c r="AJ90" s="47">
        <f>士兵属性!$Q88</f>
        <v>2.5000000000000001E-2</v>
      </c>
      <c r="AK90" s="47">
        <f>士兵属性!AX88</f>
        <v>0.13991131717376543</v>
      </c>
      <c r="AL90" s="77">
        <f t="shared" si="36"/>
        <v>0.13991131717376543</v>
      </c>
      <c r="AM90" s="42">
        <f>带兵数!$F87</f>
        <v>7299.4068993376604</v>
      </c>
      <c r="AN90" s="42">
        <f>战法技能效用!AS88</f>
        <v>2.592985811559001</v>
      </c>
      <c r="AO90" s="42">
        <f t="shared" si="37"/>
        <v>57690691574.522896</v>
      </c>
      <c r="AP90" s="43">
        <f t="shared" si="38"/>
        <v>313597242.37001854</v>
      </c>
      <c r="AQ90" s="43">
        <f t="shared" si="39"/>
        <v>88935432.78825666</v>
      </c>
      <c r="AR90" s="43">
        <f t="shared" si="39"/>
        <v>88935432.78825666</v>
      </c>
      <c r="AS90" s="43">
        <f t="shared" si="40"/>
        <v>95988678171.690826</v>
      </c>
      <c r="AT90" s="43">
        <f t="shared" si="41"/>
        <v>95988678171.690826</v>
      </c>
      <c r="AU90" s="43">
        <f t="shared" si="42"/>
        <v>86312324163.884918</v>
      </c>
      <c r="AV90" s="43">
        <f t="shared" si="43"/>
        <v>86312324163.884918</v>
      </c>
      <c r="AW90" s="43">
        <f t="shared" si="44"/>
        <v>24111892.128525671</v>
      </c>
      <c r="AX90" s="43">
        <f t="shared" si="45"/>
        <v>48985028327.367096</v>
      </c>
      <c r="AY90" s="1">
        <v>84</v>
      </c>
      <c r="AZ90" s="1">
        <f t="shared" si="27"/>
        <v>1.176177410783513</v>
      </c>
      <c r="BA90" s="1">
        <f t="shared" si="46"/>
        <v>1.8113127778628595</v>
      </c>
      <c r="BD90" s="1">
        <v>84</v>
      </c>
      <c r="BE90" s="43">
        <f>求节点(节奏总纲!$F$4:$F$163,M$7:M$166,$BD90)</f>
        <v>239.54260090797715</v>
      </c>
      <c r="BF90" s="43">
        <f>求节点(节奏总纲!$F$4:$F$163,N$7:N$166,$BD90)</f>
        <v>13656.080666219577</v>
      </c>
      <c r="BG90" s="43">
        <f>求节点(节奏总纲!$F$4:$F$163,O$7:O$166,$BD90)</f>
        <v>13656.080666219577</v>
      </c>
      <c r="BH90" s="43">
        <f>求节点(节奏总纲!$F$4:$F$163,P$7:P$166,$BD90)</f>
        <v>2.5000000000000001E-2</v>
      </c>
      <c r="BI90" s="43">
        <f>求节点(节奏总纲!$F$4:$F$163,Q$7:Q$166,$BD90)</f>
        <v>2.5000000000000001E-2</v>
      </c>
      <c r="BJ90" s="43">
        <f>求节点(节奏总纲!$F$4:$F$163,T$7:T$166,$BD90)</f>
        <v>1.528100549133987</v>
      </c>
      <c r="BK90" s="43">
        <f>求节点(节奏总纲!$F$4:$F$163,U$7:U$166,$BD90)</f>
        <v>9139693035.4430637</v>
      </c>
      <c r="BM90" s="1">
        <v>84</v>
      </c>
      <c r="BN90" s="43">
        <f>求节点(节奏总纲!$F$4:$F$163,AF$7:AF$166,$BD90)</f>
        <v>239.54260090797715</v>
      </c>
      <c r="BO90" s="43">
        <f>求节点(节奏总纲!$F$4:$F$163,AG$7:AG$166,$BD90)</f>
        <v>740.82153378323028</v>
      </c>
      <c r="BP90" s="43">
        <f>求节点(节奏总纲!$F$4:$F$163,AH$7:AH$166,$BD90)</f>
        <v>740.82153378323028</v>
      </c>
      <c r="BQ90" s="43">
        <f>求节点(节奏总纲!$F$4:$F$163,AI$7:AI$166,$BD90)</f>
        <v>2.5000000000000001E-2</v>
      </c>
      <c r="BR90" s="43">
        <f>求节点(节奏总纲!$F$4:$F$163,AJ$7:AJ$166,$BD90)</f>
        <v>2.5000000000000001E-2</v>
      </c>
      <c r="BS90" s="43">
        <f>求节点(节奏总纲!$F$4:$F$163,AM$7:AM$166,$BD90)</f>
        <v>6298.8937527129883</v>
      </c>
      <c r="BT90" s="43">
        <f>求节点(节奏总纲!$F$4:$F$163,AN$7:AN$166,$BD90)</f>
        <v>1.6052250434469808</v>
      </c>
      <c r="BU90" s="43">
        <f>求节点(节奏总纲!$F$4:$F$163,AO$7:AO$166,$BD90)</f>
        <v>9067710294.8347054</v>
      </c>
    </row>
    <row r="91" spans="12:73" x14ac:dyDescent="0.15">
      <c r="L91" s="1">
        <v>85</v>
      </c>
      <c r="M91" s="42">
        <f>武将属性!$E89</f>
        <v>320.8154644462727</v>
      </c>
      <c r="N91" s="42">
        <f>武将属性!$T89</f>
        <v>19106.960987715574</v>
      </c>
      <c r="O91" s="42">
        <f>武将属性!$T89</f>
        <v>19106.960987715574</v>
      </c>
      <c r="P91" s="47">
        <f>武将属性!$AF89</f>
        <v>2.5000000000000001E-2</v>
      </c>
      <c r="Q91" s="47">
        <f>武将属性!$AF89</f>
        <v>2.5000000000000001E-2</v>
      </c>
      <c r="R91" s="47">
        <f>武将属性!BI89</f>
        <v>0.14219359753761907</v>
      </c>
      <c r="S91" s="77">
        <f t="shared" si="28"/>
        <v>0.14219359753761907</v>
      </c>
      <c r="T91" s="42">
        <f>战法技能效用!AM89</f>
        <v>1.9392042835506045</v>
      </c>
      <c r="U91" s="42">
        <f t="shared" si="29"/>
        <v>34670911107.959923</v>
      </c>
      <c r="V91" s="43">
        <f t="shared" si="30"/>
        <v>212444028.43926013</v>
      </c>
      <c r="W91" s="43">
        <f t="shared" si="30"/>
        <v>3567041.8595818277</v>
      </c>
      <c r="X91" s="43">
        <f t="shared" si="30"/>
        <v>3567041.8595818277</v>
      </c>
      <c r="Y91" s="43">
        <f t="shared" si="31"/>
        <v>66493004539.100876</v>
      </c>
      <c r="Z91" s="43">
        <f t="shared" si="32"/>
        <v>66493004539.100876</v>
      </c>
      <c r="AA91" s="43">
        <f t="shared" si="33"/>
        <v>59670558300.720673</v>
      </c>
      <c r="AB91" s="43">
        <f t="shared" si="34"/>
        <v>59670558300.720673</v>
      </c>
      <c r="AC91" s="43">
        <f t="shared" si="35"/>
        <v>46376721777.39595</v>
      </c>
      <c r="AD91" s="42"/>
      <c r="AE91" s="1">
        <v>85</v>
      </c>
      <c r="AF91" s="42">
        <f>武将属性!$E89</f>
        <v>320.8154644462727</v>
      </c>
      <c r="AG91" s="42">
        <f>士兵属性!$F89</f>
        <v>1005.9191116902599</v>
      </c>
      <c r="AH91" s="42">
        <f>士兵属性!$F89</f>
        <v>1005.9191116902599</v>
      </c>
      <c r="AI91" s="47">
        <f>士兵属性!$Q89</f>
        <v>2.5000000000000001E-2</v>
      </c>
      <c r="AJ91" s="47">
        <f>士兵属性!$Q89</f>
        <v>2.5000000000000001E-2</v>
      </c>
      <c r="AK91" s="47">
        <f>士兵属性!AX89</f>
        <v>0.14219359753761907</v>
      </c>
      <c r="AL91" s="77">
        <f t="shared" si="36"/>
        <v>0.14219359753761907</v>
      </c>
      <c r="AM91" s="42">
        <f>带兵数!$F88</f>
        <v>7365.5472167192656</v>
      </c>
      <c r="AN91" s="42">
        <f>战法技能效用!AS89</f>
        <v>2.6601663419707129</v>
      </c>
      <c r="AO91" s="42">
        <f t="shared" si="37"/>
        <v>64677059208.506195</v>
      </c>
      <c r="AP91" s="43">
        <f t="shared" si="38"/>
        <v>342090331.28541607</v>
      </c>
      <c r="AQ91" s="43">
        <f t="shared" si="39"/>
        <v>97583867.939622477</v>
      </c>
      <c r="AR91" s="43">
        <f t="shared" si="39"/>
        <v>97583867.939622477</v>
      </c>
      <c r="AS91" s="43">
        <f t="shared" si="40"/>
        <v>107071091233.08298</v>
      </c>
      <c r="AT91" s="43">
        <f t="shared" si="41"/>
        <v>107071091233.08298</v>
      </c>
      <c r="AU91" s="43">
        <f t="shared" si="42"/>
        <v>96085172207.678558</v>
      </c>
      <c r="AV91" s="43">
        <f t="shared" si="43"/>
        <v>96085172207.678558</v>
      </c>
      <c r="AW91" s="43">
        <f t="shared" si="44"/>
        <v>26654225.372503251</v>
      </c>
      <c r="AX91" s="43">
        <f t="shared" si="45"/>
        <v>53637714017.266449</v>
      </c>
      <c r="AY91" s="1">
        <v>85</v>
      </c>
      <c r="AZ91" s="1">
        <f t="shared" si="27"/>
        <v>1.20293706890343</v>
      </c>
      <c r="BA91" s="1">
        <f t="shared" si="46"/>
        <v>1.865456001635253</v>
      </c>
      <c r="BD91" s="1">
        <v>85</v>
      </c>
      <c r="BE91" s="43">
        <f>求节点(节奏总纲!$F$4:$F$163,M$7:M$166,$BD91)</f>
        <v>240.20487631939045</v>
      </c>
      <c r="BF91" s="43">
        <f>求节点(节奏总纲!$F$4:$F$163,N$7:N$166,$BD91)</f>
        <v>13714.283986487057</v>
      </c>
      <c r="BG91" s="43">
        <f>求节点(节奏总纲!$F$4:$F$163,O$7:O$166,$BD91)</f>
        <v>13714.283986487057</v>
      </c>
      <c r="BH91" s="43">
        <f>求节点(节奏总纲!$F$4:$F$163,P$7:P$166,$BD91)</f>
        <v>2.5000000000000001E-2</v>
      </c>
      <c r="BI91" s="43">
        <f>求节点(节奏总纲!$F$4:$F$163,Q$7:Q$166,$BD91)</f>
        <v>2.5000000000000001E-2</v>
      </c>
      <c r="BJ91" s="43">
        <f>求节点(节奏总纲!$F$4:$F$163,T$7:T$166,$BD91)</f>
        <v>1.529315524535632</v>
      </c>
      <c r="BK91" s="43">
        <f>求节点(节奏总纲!$F$4:$F$163,U$7:U$166,$BD91)</f>
        <v>9261853027.7366753</v>
      </c>
      <c r="BM91" s="1">
        <v>85</v>
      </c>
      <c r="BN91" s="43">
        <f>求节点(节奏总纲!$F$4:$F$163,AF$7:AF$166,$BD91)</f>
        <v>240.20487631939045</v>
      </c>
      <c r="BO91" s="43">
        <f>求节点(节奏总纲!$F$4:$F$163,AG$7:AG$166,$BD91)</f>
        <v>743.61121120845587</v>
      </c>
      <c r="BP91" s="43">
        <f>求节点(节奏总纲!$F$4:$F$163,AH$7:AH$166,$BD91)</f>
        <v>743.61121120845587</v>
      </c>
      <c r="BQ91" s="43">
        <f>求节点(节奏总纲!$F$4:$F$163,AI$7:AI$166,$BD91)</f>
        <v>2.5000000000000001E-2</v>
      </c>
      <c r="BR91" s="43">
        <f>求节点(节奏总纲!$F$4:$F$163,AJ$7:AJ$166,$BD91)</f>
        <v>2.5000000000000001E-2</v>
      </c>
      <c r="BS91" s="43">
        <f>求节点(节奏总纲!$F$4:$F$163,AM$7:AM$166,$BD91)</f>
        <v>6309.8832207408213</v>
      </c>
      <c r="BT91" s="43">
        <f>求节点(节奏总纲!$F$4:$F$163,AN$7:AN$166,$BD91)</f>
        <v>1.6214473683229849</v>
      </c>
      <c r="BU91" s="43">
        <f>求节点(节奏总纲!$F$4:$F$163,AO$7:AO$166,$BD91)</f>
        <v>9329462281.7082214</v>
      </c>
    </row>
    <row r="92" spans="12:73" x14ac:dyDescent="0.15">
      <c r="L92" s="1">
        <v>86</v>
      </c>
      <c r="M92" s="42">
        <f>武将属性!$E90</f>
        <v>328.7115646493321</v>
      </c>
      <c r="N92" s="42">
        <f>武将属性!$T90</f>
        <v>19376.988790172461</v>
      </c>
      <c r="O92" s="42">
        <f>武将属性!$T90</f>
        <v>19376.988790172461</v>
      </c>
      <c r="P92" s="47">
        <f>武将属性!$AF90</f>
        <v>2.5000000000000001E-2</v>
      </c>
      <c r="Q92" s="47">
        <f>武将属性!$AF90</f>
        <v>2.5000000000000001E-2</v>
      </c>
      <c r="R92" s="47">
        <f>武将属性!BI90</f>
        <v>0.1444758779014727</v>
      </c>
      <c r="S92" s="77">
        <f t="shared" si="28"/>
        <v>0.1444758779014727</v>
      </c>
      <c r="T92" s="42">
        <f>战法技能效用!AM90</f>
        <v>1.9804789747613569</v>
      </c>
      <c r="U92" s="42">
        <f t="shared" si="29"/>
        <v>37719046972.817963</v>
      </c>
      <c r="V92" s="43">
        <f t="shared" si="30"/>
        <v>227260633.12683338</v>
      </c>
      <c r="W92" s="43">
        <f t="shared" si="30"/>
        <v>3855253.2133479314</v>
      </c>
      <c r="X92" s="43">
        <f t="shared" si="30"/>
        <v>3855253.2133479314</v>
      </c>
      <c r="Y92" s="43">
        <f t="shared" si="31"/>
        <v>72881169071.530975</v>
      </c>
      <c r="Z92" s="43">
        <f t="shared" si="32"/>
        <v>72881169071.530975</v>
      </c>
      <c r="AA92" s="43">
        <f t="shared" si="33"/>
        <v>65272846497.469284</v>
      </c>
      <c r="AB92" s="43">
        <f t="shared" si="34"/>
        <v>65272846497.469284</v>
      </c>
      <c r="AC92" s="43">
        <f t="shared" si="35"/>
        <v>50128317583.116402</v>
      </c>
      <c r="AD92" s="42"/>
      <c r="AE92" s="1">
        <v>86</v>
      </c>
      <c r="AF92" s="42">
        <f>武将属性!$E90</f>
        <v>328.7115646493321</v>
      </c>
      <c r="AG92" s="42">
        <f>士兵属性!$F90</f>
        <v>1022.8317512601516</v>
      </c>
      <c r="AH92" s="42">
        <f>士兵属性!$F90</f>
        <v>1022.8317512601516</v>
      </c>
      <c r="AI92" s="47">
        <f>士兵属性!$Q90</f>
        <v>2.5000000000000001E-2</v>
      </c>
      <c r="AJ92" s="47">
        <f>士兵属性!$Q90</f>
        <v>2.5000000000000001E-2</v>
      </c>
      <c r="AK92" s="47">
        <f>士兵属性!AX90</f>
        <v>0.1444758779014727</v>
      </c>
      <c r="AL92" s="77">
        <f t="shared" si="36"/>
        <v>0.1444758779014727</v>
      </c>
      <c r="AM92" s="42">
        <f>带兵数!$F89</f>
        <v>7432.7116435634034</v>
      </c>
      <c r="AN92" s="42">
        <f>战法技能效用!AS90</f>
        <v>2.7243099353587046</v>
      </c>
      <c r="AO92" s="42">
        <f t="shared" si="37"/>
        <v>72527147902.400345</v>
      </c>
      <c r="AP92" s="43">
        <f t="shared" si="38"/>
        <v>372476565.64675385</v>
      </c>
      <c r="AQ92" s="43">
        <f t="shared" si="39"/>
        <v>107066777.20258611</v>
      </c>
      <c r="AR92" s="43">
        <f t="shared" si="39"/>
        <v>107066777.20258611</v>
      </c>
      <c r="AS92" s="43">
        <f t="shared" si="40"/>
        <v>119451077745.32111</v>
      </c>
      <c r="AT92" s="43">
        <f t="shared" si="41"/>
        <v>119451077745.32111</v>
      </c>
      <c r="AU92" s="43">
        <f t="shared" si="42"/>
        <v>106981157972.02908</v>
      </c>
      <c r="AV92" s="43">
        <f t="shared" si="43"/>
        <v>106981157972.02908</v>
      </c>
      <c r="AW92" s="43">
        <f t="shared" si="44"/>
        <v>29467388.075719699</v>
      </c>
      <c r="AX92" s="43">
        <f t="shared" si="45"/>
        <v>58808907490.860641</v>
      </c>
      <c r="AY92" s="1">
        <v>86</v>
      </c>
      <c r="AZ92" s="1">
        <f t="shared" si="27"/>
        <v>1.2314602051436812</v>
      </c>
      <c r="BA92" s="1">
        <f t="shared" si="46"/>
        <v>1.9228255675353267</v>
      </c>
      <c r="BD92" s="1">
        <v>86</v>
      </c>
      <c r="BE92" s="43">
        <f>求节点(节奏总纲!$F$4:$F$163,M$7:M$166,$BD92)</f>
        <v>240.86715173080373</v>
      </c>
      <c r="BF92" s="43">
        <f>求节点(节奏总纲!$F$4:$F$163,N$7:N$166,$BD92)</f>
        <v>13772.487306754536</v>
      </c>
      <c r="BG92" s="43">
        <f>求节点(节奏总纲!$F$4:$F$163,O$7:O$166,$BD92)</f>
        <v>13772.487306754536</v>
      </c>
      <c r="BH92" s="43">
        <f>求节点(节奏总纲!$F$4:$F$163,P$7:P$166,$BD92)</f>
        <v>2.5000000000000001E-2</v>
      </c>
      <c r="BI92" s="43">
        <f>求节点(节奏总纲!$F$4:$F$163,Q$7:Q$166,$BD92)</f>
        <v>2.5000000000000001E-2</v>
      </c>
      <c r="BJ92" s="43">
        <f>求节点(节奏总纲!$F$4:$F$163,T$7:T$166,$BD92)</f>
        <v>1.5305304999372773</v>
      </c>
      <c r="BK92" s="43">
        <f>求节点(节奏总纲!$F$4:$F$163,U$7:U$166,$BD92)</f>
        <v>9384013020.0302849</v>
      </c>
      <c r="BM92" s="1">
        <v>86</v>
      </c>
      <c r="BN92" s="43">
        <f>求节点(节奏总纲!$F$4:$F$163,AF$7:AF$166,$BD92)</f>
        <v>240.86715173080373</v>
      </c>
      <c r="BO92" s="43">
        <f>求节点(节奏总纲!$F$4:$F$163,AG$7:AG$166,$BD92)</f>
        <v>746.40088863368135</v>
      </c>
      <c r="BP92" s="43">
        <f>求节点(节奏总纲!$F$4:$F$163,AH$7:AH$166,$BD92)</f>
        <v>746.40088863368135</v>
      </c>
      <c r="BQ92" s="43">
        <f>求节点(节奏总纲!$F$4:$F$163,AI$7:AI$166,$BD92)</f>
        <v>2.5000000000000001E-2</v>
      </c>
      <c r="BR92" s="43">
        <f>求节点(节奏总纲!$F$4:$F$163,AJ$7:AJ$166,$BD92)</f>
        <v>2.5000000000000001E-2</v>
      </c>
      <c r="BS92" s="43">
        <f>求节点(节奏总纲!$F$4:$F$163,AM$7:AM$166,$BD92)</f>
        <v>6320.8726887686553</v>
      </c>
      <c r="BT92" s="43">
        <f>求节点(节奏总纲!$F$4:$F$163,AN$7:AN$166,$BD92)</f>
        <v>1.6376696931989891</v>
      </c>
      <c r="BU92" s="43">
        <f>求节点(节奏总纲!$F$4:$F$163,AO$7:AO$166,$BD92)</f>
        <v>9591214268.5817375</v>
      </c>
    </row>
    <row r="93" spans="12:73" x14ac:dyDescent="0.15">
      <c r="L93" s="1">
        <v>87</v>
      </c>
      <c r="M93" s="42">
        <f>武将属性!$E91</f>
        <v>335.84027710183398</v>
      </c>
      <c r="N93" s="42">
        <f>武将属性!$T91</f>
        <v>19647.016592629341</v>
      </c>
      <c r="O93" s="42">
        <f>武将属性!$T91</f>
        <v>19647.016592629341</v>
      </c>
      <c r="P93" s="47">
        <f>武将属性!$AF91</f>
        <v>2.5000000000000001E-2</v>
      </c>
      <c r="Q93" s="47">
        <f>武将属性!$AF91</f>
        <v>2.5000000000000001E-2</v>
      </c>
      <c r="R93" s="47">
        <f>武将属性!BI91</f>
        <v>0.14675815826532634</v>
      </c>
      <c r="S93" s="77">
        <f t="shared" si="28"/>
        <v>0.14675815826532634</v>
      </c>
      <c r="T93" s="42">
        <f>战法技能效用!AM91</f>
        <v>2.018358046292716</v>
      </c>
      <c r="U93" s="42">
        <f t="shared" si="29"/>
        <v>40794247959.271004</v>
      </c>
      <c r="V93" s="43">
        <f t="shared" si="30"/>
        <v>243521972.39268059</v>
      </c>
      <c r="W93" s="43">
        <f t="shared" si="30"/>
        <v>4162692.4018288245</v>
      </c>
      <c r="X93" s="43">
        <f t="shared" si="30"/>
        <v>4162692.4018288245</v>
      </c>
      <c r="Y93" s="43">
        <f t="shared" si="31"/>
        <v>79789743110.968796</v>
      </c>
      <c r="Z93" s="43">
        <f t="shared" si="32"/>
        <v>79789743110.968796</v>
      </c>
      <c r="AA93" s="43">
        <f t="shared" si="33"/>
        <v>71317989847.533722</v>
      </c>
      <c r="AB93" s="43">
        <f t="shared" si="34"/>
        <v>71317989847.533722</v>
      </c>
      <c r="AC93" s="43">
        <f t="shared" si="35"/>
        <v>54191375200.960281</v>
      </c>
      <c r="AD93" s="42"/>
      <c r="AE93" s="1">
        <v>87</v>
      </c>
      <c r="AF93" s="42">
        <f>武将属性!$E91</f>
        <v>335.84027710183398</v>
      </c>
      <c r="AG93" s="42">
        <f>士兵属性!$F91</f>
        <v>1040.8077798621314</v>
      </c>
      <c r="AH93" s="42">
        <f>士兵属性!$F91</f>
        <v>1040.8077798621314</v>
      </c>
      <c r="AI93" s="47">
        <f>士兵属性!$Q91</f>
        <v>2.5000000000000001E-2</v>
      </c>
      <c r="AJ93" s="47">
        <f>士兵属性!$Q91</f>
        <v>2.5000000000000001E-2</v>
      </c>
      <c r="AK93" s="47">
        <f>士兵属性!AX91</f>
        <v>0.14675815826532634</v>
      </c>
      <c r="AL93" s="77">
        <f t="shared" si="36"/>
        <v>0.14675815826532634</v>
      </c>
      <c r="AM93" s="42">
        <f>带兵数!$F90</f>
        <v>7500.9766300257579</v>
      </c>
      <c r="AN93" s="42">
        <f>战法技能效用!AS91</f>
        <v>2.8161948941228259</v>
      </c>
      <c r="AO93" s="42">
        <f t="shared" si="37"/>
        <v>82374342224.747879</v>
      </c>
      <c r="AP93" s="43">
        <f t="shared" si="38"/>
        <v>410688663.38769633</v>
      </c>
      <c r="AQ93" s="43">
        <f t="shared" si="39"/>
        <v>118527727.54116148</v>
      </c>
      <c r="AR93" s="43">
        <f t="shared" si="39"/>
        <v>118527727.54116148</v>
      </c>
      <c r="AS93" s="43">
        <f t="shared" si="40"/>
        <v>134561750746.05441</v>
      </c>
      <c r="AT93" s="43">
        <f t="shared" si="41"/>
        <v>134561750746.05441</v>
      </c>
      <c r="AU93" s="43">
        <f t="shared" si="42"/>
        <v>120274526516.85757</v>
      </c>
      <c r="AV93" s="43">
        <f t="shared" si="43"/>
        <v>120274526516.85757</v>
      </c>
      <c r="AW93" s="43">
        <f t="shared" si="44"/>
        <v>32892938.356960662</v>
      </c>
      <c r="AX93" s="43">
        <f t="shared" si="45"/>
        <v>64653186945.042511</v>
      </c>
      <c r="AY93" s="1">
        <v>87</v>
      </c>
      <c r="AZ93" s="1">
        <f t="shared" si="27"/>
        <v>1.2632038701867467</v>
      </c>
      <c r="BA93" s="1">
        <f t="shared" si="46"/>
        <v>2.0192636546944183</v>
      </c>
      <c r="BD93" s="1">
        <v>87</v>
      </c>
      <c r="BE93" s="43">
        <f>求节点(节奏总纲!$F$4:$F$163,M$7:M$166,$BD93)</f>
        <v>241.529427142217</v>
      </c>
      <c r="BF93" s="43">
        <f>求节点(节奏总纲!$F$4:$F$163,N$7:N$166,$BD93)</f>
        <v>13830.690627022013</v>
      </c>
      <c r="BG93" s="43">
        <f>求节点(节奏总纲!$F$4:$F$163,O$7:O$166,$BD93)</f>
        <v>13830.690627022013</v>
      </c>
      <c r="BH93" s="43">
        <f>求节点(节奏总纲!$F$4:$F$163,P$7:P$166,$BD93)</f>
        <v>2.5000000000000001E-2</v>
      </c>
      <c r="BI93" s="43">
        <f>求节点(节奏总纲!$F$4:$F$163,Q$7:Q$166,$BD93)</f>
        <v>2.5000000000000001E-2</v>
      </c>
      <c r="BJ93" s="43">
        <f>求节点(节奏总纲!$F$4:$F$163,T$7:T$166,$BD93)</f>
        <v>1.5317454753389224</v>
      </c>
      <c r="BK93" s="43">
        <f>求节点(节奏总纲!$F$4:$F$163,U$7:U$166,$BD93)</f>
        <v>9506173012.3238945</v>
      </c>
      <c r="BM93" s="1">
        <v>87</v>
      </c>
      <c r="BN93" s="43">
        <f>求节点(节奏总纲!$F$4:$F$163,AF$7:AF$166,$BD93)</f>
        <v>241.529427142217</v>
      </c>
      <c r="BO93" s="43">
        <f>求节点(节奏总纲!$F$4:$F$163,AG$7:AG$166,$BD93)</f>
        <v>749.19056605890694</v>
      </c>
      <c r="BP93" s="43">
        <f>求节点(节奏总纲!$F$4:$F$163,AH$7:AH$166,$BD93)</f>
        <v>749.19056605890694</v>
      </c>
      <c r="BQ93" s="43">
        <f>求节点(节奏总纲!$F$4:$F$163,AI$7:AI$166,$BD93)</f>
        <v>2.5000000000000001E-2</v>
      </c>
      <c r="BR93" s="43">
        <f>求节点(节奏总纲!$F$4:$F$163,AJ$7:AJ$166,$BD93)</f>
        <v>2.5000000000000001E-2</v>
      </c>
      <c r="BS93" s="43">
        <f>求节点(节奏总纲!$F$4:$F$163,AM$7:AM$166,$BD93)</f>
        <v>6331.8621567964892</v>
      </c>
      <c r="BT93" s="43">
        <f>求节点(节奏总纲!$F$4:$F$163,AN$7:AN$166,$BD93)</f>
        <v>1.6538920180749934</v>
      </c>
      <c r="BU93" s="43">
        <f>求节点(节奏总纲!$F$4:$F$163,AO$7:AO$166,$BD93)</f>
        <v>9852966255.4552536</v>
      </c>
    </row>
    <row r="94" spans="12:73" x14ac:dyDescent="0.15">
      <c r="L94" s="1">
        <v>88</v>
      </c>
      <c r="M94" s="42">
        <f>武将属性!$E92</f>
        <v>342.16119182360427</v>
      </c>
      <c r="N94" s="42">
        <f>武将属性!$T92</f>
        <v>19917.044395086232</v>
      </c>
      <c r="O94" s="42">
        <f>武将属性!$T92</f>
        <v>19917.044395086232</v>
      </c>
      <c r="P94" s="47">
        <f>武将属性!$AF92</f>
        <v>2.5000000000000001E-2</v>
      </c>
      <c r="Q94" s="47">
        <f>武将属性!$AF92</f>
        <v>2.5000000000000001E-2</v>
      </c>
      <c r="R94" s="47">
        <f>武将属性!BI92</f>
        <v>0.14904043862917998</v>
      </c>
      <c r="S94" s="77">
        <f t="shared" si="28"/>
        <v>0.14904043862917998</v>
      </c>
      <c r="T94" s="42">
        <f>战法技能效用!AM92</f>
        <v>2.0530608884131651</v>
      </c>
      <c r="U94" s="42">
        <f t="shared" si="29"/>
        <v>43874262586.628197</v>
      </c>
      <c r="V94" s="43">
        <f t="shared" si="30"/>
        <v>260918618.99905962</v>
      </c>
      <c r="W94" s="43">
        <f t="shared" si="30"/>
        <v>4482403.3061709013</v>
      </c>
      <c r="X94" s="43">
        <f t="shared" si="30"/>
        <v>4482403.3061709013</v>
      </c>
      <c r="Y94" s="43">
        <f t="shared" si="31"/>
        <v>87098756727.499664</v>
      </c>
      <c r="Z94" s="43">
        <f t="shared" si="32"/>
        <v>87098756727.499664</v>
      </c>
      <c r="AA94" s="43">
        <f t="shared" si="33"/>
        <v>77696330472.228485</v>
      </c>
      <c r="AB94" s="43">
        <f t="shared" si="34"/>
        <v>77696330472.228485</v>
      </c>
      <c r="AC94" s="43">
        <f t="shared" si="35"/>
        <v>58483095430.231445</v>
      </c>
      <c r="AD94" s="42"/>
      <c r="AE94" s="1">
        <v>88</v>
      </c>
      <c r="AF94" s="42">
        <f>武将属性!$E92</f>
        <v>342.16119182360427</v>
      </c>
      <c r="AG94" s="42">
        <f>士兵属性!$F92</f>
        <v>1059.4319680980557</v>
      </c>
      <c r="AH94" s="42">
        <f>士兵属性!$F92</f>
        <v>1059.4319680980557</v>
      </c>
      <c r="AI94" s="47">
        <f>士兵属性!$Q92</f>
        <v>2.5000000000000001E-2</v>
      </c>
      <c r="AJ94" s="47">
        <f>士兵属性!$Q92</f>
        <v>2.5000000000000001E-2</v>
      </c>
      <c r="AK94" s="47">
        <f>士兵属性!AX92</f>
        <v>0.14904043862917998</v>
      </c>
      <c r="AL94" s="77">
        <f t="shared" si="36"/>
        <v>0.14904043862917998</v>
      </c>
      <c r="AM94" s="42">
        <f>带兵数!$F91</f>
        <v>7567.301633179989</v>
      </c>
      <c r="AN94" s="42">
        <f>战法技能效用!AS92</f>
        <v>2.9244702700464966</v>
      </c>
      <c r="AO94" s="42">
        <f t="shared" si="37"/>
        <v>93965716029.807419</v>
      </c>
      <c r="AP94" s="43">
        <f t="shared" si="38"/>
        <v>455392972.31250578</v>
      </c>
      <c r="AQ94" s="43">
        <f t="shared" si="39"/>
        <v>131549437.13758808</v>
      </c>
      <c r="AR94" s="43">
        <f t="shared" si="39"/>
        <v>131549437.13758808</v>
      </c>
      <c r="AS94" s="43">
        <f t="shared" si="40"/>
        <v>152017367955.64938</v>
      </c>
      <c r="AT94" s="43">
        <f t="shared" si="41"/>
        <v>152017367955.64938</v>
      </c>
      <c r="AU94" s="43">
        <f t="shared" si="42"/>
        <v>135606891555.90839</v>
      </c>
      <c r="AV94" s="43">
        <f t="shared" si="43"/>
        <v>135606891555.90839</v>
      </c>
      <c r="AW94" s="43">
        <f t="shared" si="44"/>
        <v>36834181.018445864</v>
      </c>
      <c r="AX94" s="43">
        <f t="shared" si="45"/>
        <v>71024963625.072983</v>
      </c>
      <c r="AY94" s="1">
        <v>88</v>
      </c>
      <c r="AZ94" s="1">
        <f t="shared" si="27"/>
        <v>1.296189329314019</v>
      </c>
      <c r="BA94" s="1">
        <f t="shared" si="46"/>
        <v>2.1417047373565627</v>
      </c>
      <c r="BD94" s="1">
        <v>88</v>
      </c>
      <c r="BE94" s="43">
        <f>求节点(节奏总纲!$F$4:$F$163,M$7:M$166,$BD94)</f>
        <v>242.19170255363031</v>
      </c>
      <c r="BF94" s="43">
        <f>求节点(节奏总纲!$F$4:$F$163,N$7:N$166,$BD94)</f>
        <v>13888.893947289493</v>
      </c>
      <c r="BG94" s="43">
        <f>求节点(节奏总纲!$F$4:$F$163,O$7:O$166,$BD94)</f>
        <v>13888.893947289493</v>
      </c>
      <c r="BH94" s="43">
        <f>求节点(节奏总纲!$F$4:$F$163,P$7:P$166,$BD94)</f>
        <v>2.5000000000000001E-2</v>
      </c>
      <c r="BI94" s="43">
        <f>求节点(节奏总纲!$F$4:$F$163,Q$7:Q$166,$BD94)</f>
        <v>2.5000000000000001E-2</v>
      </c>
      <c r="BJ94" s="43">
        <f>求节点(节奏总纲!$F$4:$F$163,T$7:T$166,$BD94)</f>
        <v>1.5329604507405674</v>
      </c>
      <c r="BK94" s="43">
        <f>求节点(节奏总纲!$F$4:$F$163,U$7:U$166,$BD94)</f>
        <v>9628333004.617506</v>
      </c>
      <c r="BM94" s="1">
        <v>88</v>
      </c>
      <c r="BN94" s="43">
        <f>求节点(节奏总纲!$F$4:$F$163,AF$7:AF$166,$BD94)</f>
        <v>242.19170255363031</v>
      </c>
      <c r="BO94" s="43">
        <f>求节点(节奏总纲!$F$4:$F$163,AG$7:AG$166,$BD94)</f>
        <v>751.98024348413253</v>
      </c>
      <c r="BP94" s="43">
        <f>求节点(节奏总纲!$F$4:$F$163,AH$7:AH$166,$BD94)</f>
        <v>751.98024348413253</v>
      </c>
      <c r="BQ94" s="43">
        <f>求节点(节奏总纲!$F$4:$F$163,AI$7:AI$166,$BD94)</f>
        <v>2.5000000000000001E-2</v>
      </c>
      <c r="BR94" s="43">
        <f>求节点(节奏总纲!$F$4:$F$163,AJ$7:AJ$166,$BD94)</f>
        <v>2.5000000000000001E-2</v>
      </c>
      <c r="BS94" s="43">
        <f>求节点(节奏总纲!$F$4:$F$163,AM$7:AM$166,$BD94)</f>
        <v>6342.8516248243222</v>
      </c>
      <c r="BT94" s="43">
        <f>求节点(节奏总纲!$F$4:$F$163,AN$7:AN$166,$BD94)</f>
        <v>1.6701143429509977</v>
      </c>
      <c r="BU94" s="43">
        <f>求节点(节奏总纲!$F$4:$F$163,AO$7:AO$166,$BD94)</f>
        <v>10114718242.32877</v>
      </c>
    </row>
    <row r="95" spans="12:73" x14ac:dyDescent="0.15">
      <c r="L95" s="1">
        <v>89</v>
      </c>
      <c r="M95" s="42">
        <f>武将属性!$E93</f>
        <v>348.04263133878624</v>
      </c>
      <c r="N95" s="42">
        <f>武将属性!$T93</f>
        <v>20187.072197543115</v>
      </c>
      <c r="O95" s="42">
        <f>武将属性!$T93</f>
        <v>20187.072197543115</v>
      </c>
      <c r="P95" s="47">
        <f>武将属性!$AF93</f>
        <v>2.5000000000000001E-2</v>
      </c>
      <c r="Q95" s="47">
        <f>武将属性!$AF93</f>
        <v>2.5000000000000001E-2</v>
      </c>
      <c r="R95" s="47">
        <f>武将属性!BI93</f>
        <v>0.15132271899303362</v>
      </c>
      <c r="S95" s="77">
        <f t="shared" si="28"/>
        <v>0.15132271899303362</v>
      </c>
      <c r="T95" s="42">
        <f>战法技能效用!AM93</f>
        <v>2.0876848201664702</v>
      </c>
      <c r="U95" s="42">
        <f t="shared" si="29"/>
        <v>47078967546.710396</v>
      </c>
      <c r="V95" s="43">
        <f t="shared" si="30"/>
        <v>279344597.75540602</v>
      </c>
      <c r="W95" s="43">
        <f t="shared" si="30"/>
        <v>4816143.1188074425</v>
      </c>
      <c r="X95" s="43">
        <f t="shared" si="30"/>
        <v>4816143.1188074425</v>
      </c>
      <c r="Y95" s="43">
        <f t="shared" si="31"/>
        <v>94852515954.211029</v>
      </c>
      <c r="Z95" s="43">
        <f t="shared" si="32"/>
        <v>94852515954.211029</v>
      </c>
      <c r="AA95" s="43">
        <f t="shared" si="33"/>
        <v>84445331660.005737</v>
      </c>
      <c r="AB95" s="43">
        <f t="shared" si="34"/>
        <v>84445331660.005737</v>
      </c>
      <c r="AC95" s="43">
        <f t="shared" si="35"/>
        <v>62975228700.852028</v>
      </c>
      <c r="AD95" s="42"/>
      <c r="AE95" s="1">
        <v>89</v>
      </c>
      <c r="AF95" s="42">
        <f>武将属性!$E93</f>
        <v>348.04263133878624</v>
      </c>
      <c r="AG95" s="42">
        <f>士兵属性!$F93</f>
        <v>1078.3013203747182</v>
      </c>
      <c r="AH95" s="42">
        <f>士兵属性!$F93</f>
        <v>1078.3013203747182</v>
      </c>
      <c r="AI95" s="47">
        <f>士兵属性!$Q93</f>
        <v>2.5000000000000001E-2</v>
      </c>
      <c r="AJ95" s="47">
        <f>士兵属性!$Q93</f>
        <v>2.5000000000000001E-2</v>
      </c>
      <c r="AK95" s="47">
        <f>士兵属性!AX93</f>
        <v>0.15132271899303362</v>
      </c>
      <c r="AL95" s="77">
        <f t="shared" si="36"/>
        <v>0.15132271899303362</v>
      </c>
      <c r="AM95" s="42">
        <f>带兵数!$F92</f>
        <v>7627.993678963393</v>
      </c>
      <c r="AN95" s="42">
        <f>战法技能效用!AS93</f>
        <v>3.0357601356160018</v>
      </c>
      <c r="AO95" s="42">
        <f t="shared" si="37"/>
        <v>106820826643.61104</v>
      </c>
      <c r="AP95" s="43">
        <f t="shared" si="38"/>
        <v>504228385.81733173</v>
      </c>
      <c r="AQ95" s="43">
        <f t="shared" si="39"/>
        <v>145567556.1033535</v>
      </c>
      <c r="AR95" s="43">
        <f t="shared" si="39"/>
        <v>145567556.1033535</v>
      </c>
      <c r="AS95" s="43">
        <f t="shared" si="40"/>
        <v>171212657751.77844</v>
      </c>
      <c r="AT95" s="43">
        <f t="shared" si="41"/>
        <v>171212657751.77844</v>
      </c>
      <c r="AU95" s="43">
        <f t="shared" si="42"/>
        <v>152427265874.73407</v>
      </c>
      <c r="AV95" s="43">
        <f t="shared" si="43"/>
        <v>152427265874.73407</v>
      </c>
      <c r="AW95" s="43">
        <f t="shared" si="44"/>
        <v>41155169.906039521</v>
      </c>
      <c r="AX95" s="43">
        <f t="shared" si="45"/>
        <v>77787421786.903778</v>
      </c>
      <c r="AY95" s="1">
        <v>89</v>
      </c>
      <c r="AZ95" s="1">
        <f t="shared" si="27"/>
        <v>1.3281411645655277</v>
      </c>
      <c r="BA95" s="1">
        <f t="shared" si="46"/>
        <v>2.2689713094839323</v>
      </c>
      <c r="BD95" s="1">
        <v>89</v>
      </c>
      <c r="BE95" s="43">
        <f>求节点(节奏总纲!$F$4:$F$163,M$7:M$166,$BD95)</f>
        <v>242.85397796504358</v>
      </c>
      <c r="BF95" s="43">
        <f>求节点(节奏总纲!$F$4:$F$163,N$7:N$166,$BD95)</f>
        <v>13947.097267556972</v>
      </c>
      <c r="BG95" s="43">
        <f>求节点(节奏总纲!$F$4:$F$163,O$7:O$166,$BD95)</f>
        <v>13947.097267556972</v>
      </c>
      <c r="BH95" s="43">
        <f>求节点(节奏总纲!$F$4:$F$163,P$7:P$166,$BD95)</f>
        <v>2.5000000000000001E-2</v>
      </c>
      <c r="BI95" s="43">
        <f>求节点(节奏总纲!$F$4:$F$163,Q$7:Q$166,$BD95)</f>
        <v>2.5000000000000001E-2</v>
      </c>
      <c r="BJ95" s="43">
        <f>求节点(节奏总纲!$F$4:$F$163,T$7:T$166,$BD95)</f>
        <v>1.5341754261422125</v>
      </c>
      <c r="BK95" s="43">
        <f>求节点(节奏总纲!$F$4:$F$163,U$7:U$166,$BD95)</f>
        <v>9750492996.9111156</v>
      </c>
      <c r="BM95" s="1">
        <v>89</v>
      </c>
      <c r="BN95" s="43">
        <f>求节点(节奏总纲!$F$4:$F$163,AF$7:AF$166,$BD95)</f>
        <v>242.85397796504358</v>
      </c>
      <c r="BO95" s="43">
        <f>求节点(节奏总纲!$F$4:$F$163,AG$7:AG$166,$BD95)</f>
        <v>754.76992090935801</v>
      </c>
      <c r="BP95" s="43">
        <f>求节点(节奏总纲!$F$4:$F$163,AH$7:AH$166,$BD95)</f>
        <v>754.76992090935801</v>
      </c>
      <c r="BQ95" s="43">
        <f>求节点(节奏总纲!$F$4:$F$163,AI$7:AI$166,$BD95)</f>
        <v>2.5000000000000001E-2</v>
      </c>
      <c r="BR95" s="43">
        <f>求节点(节奏总纲!$F$4:$F$163,AJ$7:AJ$166,$BD95)</f>
        <v>2.5000000000000001E-2</v>
      </c>
      <c r="BS95" s="43">
        <f>求节点(节奏总纲!$F$4:$F$163,AM$7:AM$166,$BD95)</f>
        <v>6353.8410928521562</v>
      </c>
      <c r="BT95" s="43">
        <f>求节点(节奏总纲!$F$4:$F$163,AN$7:AN$166,$BD95)</f>
        <v>1.686336667827002</v>
      </c>
      <c r="BU95" s="43">
        <f>求节点(节奏总纲!$F$4:$F$163,AO$7:AO$166,$BD95)</f>
        <v>10376470229.202286</v>
      </c>
    </row>
    <row r="96" spans="12:73" x14ac:dyDescent="0.15">
      <c r="L96" s="1">
        <v>90</v>
      </c>
      <c r="M96" s="42">
        <f>武将属性!$E94</f>
        <v>353.92407085396815</v>
      </c>
      <c r="N96" s="42">
        <f>武将属性!$T94</f>
        <v>20457.099999999999</v>
      </c>
      <c r="O96" s="42">
        <f>武将属性!$T94</f>
        <v>20457.099999999999</v>
      </c>
      <c r="P96" s="47">
        <f>武将属性!$AF94</f>
        <v>2.5000000000000001E-2</v>
      </c>
      <c r="Q96" s="47">
        <f>武将属性!$AF94</f>
        <v>2.5000000000000001E-2</v>
      </c>
      <c r="R96" s="47">
        <f>武将属性!BI94</f>
        <v>0.15347900973209266</v>
      </c>
      <c r="S96" s="77">
        <f t="shared" si="28"/>
        <v>0.15347900973209266</v>
      </c>
      <c r="T96" s="42">
        <f>战法技能效用!AM94</f>
        <v>2.1223342776599088</v>
      </c>
      <c r="U96" s="42">
        <f t="shared" si="29"/>
        <v>50461965443.474693</v>
      </c>
      <c r="V96" s="43">
        <f t="shared" si="30"/>
        <v>299817410.13824493</v>
      </c>
      <c r="W96" s="43">
        <f t="shared" si="30"/>
        <v>5187079.2198806982</v>
      </c>
      <c r="X96" s="43">
        <f t="shared" si="30"/>
        <v>5187079.2198806982</v>
      </c>
      <c r="Y96" s="43">
        <f t="shared" si="31"/>
        <v>103524486155.14285</v>
      </c>
      <c r="Z96" s="43">
        <f t="shared" si="32"/>
        <v>103524486155.14285</v>
      </c>
      <c r="AA96" s="43">
        <f t="shared" si="33"/>
        <v>91993523431.056778</v>
      </c>
      <c r="AB96" s="43">
        <f t="shared" si="34"/>
        <v>91993523431.056778</v>
      </c>
      <c r="AC96" s="43">
        <f t="shared" si="35"/>
        <v>67970043482.051178</v>
      </c>
      <c r="AD96" s="42"/>
      <c r="AE96" s="1">
        <v>90</v>
      </c>
      <c r="AF96" s="42">
        <f>武将属性!$E94</f>
        <v>353.92407085396815</v>
      </c>
      <c r="AG96" s="42">
        <f>士兵属性!$F94</f>
        <v>1098.2937481798745</v>
      </c>
      <c r="AH96" s="42">
        <f>士兵属性!$F94</f>
        <v>1098.2937481798745</v>
      </c>
      <c r="AI96" s="47">
        <f>士兵属性!$Q94</f>
        <v>2.5000000000000001E-2</v>
      </c>
      <c r="AJ96" s="47">
        <f>士兵属性!$Q94</f>
        <v>2.5000000000000001E-2</v>
      </c>
      <c r="AK96" s="47">
        <f>士兵属性!AX94</f>
        <v>0.15347900973209266</v>
      </c>
      <c r="AL96" s="77">
        <f t="shared" si="36"/>
        <v>0.15347900973209266</v>
      </c>
      <c r="AM96" s="42">
        <f>带兵数!$F93</f>
        <v>7692.1192353066954</v>
      </c>
      <c r="AN96" s="42">
        <f>战法技能效用!AS94</f>
        <v>3.1690288063152678</v>
      </c>
      <c r="AO96" s="42">
        <f t="shared" si="37"/>
        <v>122745632720.35002</v>
      </c>
      <c r="AP96" s="43">
        <f t="shared" si="38"/>
        <v>563547678.20632815</v>
      </c>
      <c r="AQ96" s="43">
        <f t="shared" si="39"/>
        <v>162430375.19018972</v>
      </c>
      <c r="AR96" s="43">
        <f t="shared" si="39"/>
        <v>162430375.19018972</v>
      </c>
      <c r="AS96" s="43">
        <f t="shared" si="40"/>
        <v>194588378918.13245</v>
      </c>
      <c r="AT96" s="43">
        <f t="shared" si="41"/>
        <v>194588378918.13245</v>
      </c>
      <c r="AU96" s="43">
        <f t="shared" si="42"/>
        <v>172914363164.19037</v>
      </c>
      <c r="AV96" s="43">
        <f t="shared" si="43"/>
        <v>172914363164.19037</v>
      </c>
      <c r="AW96" s="43">
        <f t="shared" si="44"/>
        <v>46384165.437025711</v>
      </c>
      <c r="AX96" s="43">
        <f t="shared" si="45"/>
        <v>85581690064.439514</v>
      </c>
      <c r="AY96" s="1">
        <v>90</v>
      </c>
      <c r="AZ96" s="1">
        <f t="shared" si="27"/>
        <v>1.3643660020425752</v>
      </c>
      <c r="BA96" s="1">
        <f t="shared" si="46"/>
        <v>2.4324386028491967</v>
      </c>
      <c r="BD96" s="1">
        <v>90</v>
      </c>
      <c r="BE96" s="43">
        <f>求节点(节奏总纲!$F$4:$F$163,M$7:M$166,$BD96)</f>
        <v>243.51625337645686</v>
      </c>
      <c r="BF96" s="43">
        <f>求节点(节奏总纲!$F$4:$F$163,N$7:N$166,$BD96)</f>
        <v>14005.300587824451</v>
      </c>
      <c r="BG96" s="43">
        <f>求节点(节奏总纲!$F$4:$F$163,O$7:O$166,$BD96)</f>
        <v>14005.300587824451</v>
      </c>
      <c r="BH96" s="43">
        <f>求节点(节奏总纲!$F$4:$F$163,P$7:P$166,$BD96)</f>
        <v>2.5000000000000001E-2</v>
      </c>
      <c r="BI96" s="43">
        <f>求节点(节奏总纲!$F$4:$F$163,Q$7:Q$166,$BD96)</f>
        <v>2.5000000000000001E-2</v>
      </c>
      <c r="BJ96" s="43">
        <f>求节点(节奏总纲!$F$4:$F$163,T$7:T$166,$BD96)</f>
        <v>1.5353904015438575</v>
      </c>
      <c r="BK96" s="43">
        <f>求节点(节奏总纲!$F$4:$F$163,U$7:U$166,$BD96)</f>
        <v>9872652989.2047253</v>
      </c>
      <c r="BM96" s="1">
        <v>90</v>
      </c>
      <c r="BN96" s="43">
        <f>求节点(节奏总纲!$F$4:$F$163,AF$7:AF$166,$BD96)</f>
        <v>243.51625337645686</v>
      </c>
      <c r="BO96" s="43">
        <f>求节点(节奏总纲!$F$4:$F$163,AG$7:AG$166,$BD96)</f>
        <v>757.5595983345836</v>
      </c>
      <c r="BP96" s="43">
        <f>求节点(节奏总纲!$F$4:$F$163,AH$7:AH$166,$BD96)</f>
        <v>757.5595983345836</v>
      </c>
      <c r="BQ96" s="43">
        <f>求节点(节奏总纲!$F$4:$F$163,AI$7:AI$166,$BD96)</f>
        <v>2.5000000000000001E-2</v>
      </c>
      <c r="BR96" s="43">
        <f>求节点(节奏总纲!$F$4:$F$163,AJ$7:AJ$166,$BD96)</f>
        <v>2.5000000000000001E-2</v>
      </c>
      <c r="BS96" s="43">
        <f>求节点(节奏总纲!$F$4:$F$163,AM$7:AM$166,$BD96)</f>
        <v>6364.8305608799901</v>
      </c>
      <c r="BT96" s="43">
        <f>求节点(节奏总纲!$F$4:$F$163,AN$7:AN$166,$BD96)</f>
        <v>1.702558992703006</v>
      </c>
      <c r="BU96" s="43">
        <f>求节点(节奏总纲!$F$4:$F$163,AO$7:AO$166,$BD96)</f>
        <v>10638222216.075802</v>
      </c>
    </row>
    <row r="97" spans="12:73" x14ac:dyDescent="0.15">
      <c r="L97" s="1">
        <v>91</v>
      </c>
      <c r="M97" s="42">
        <f>武将属性!$E95</f>
        <v>359.65510522232881</v>
      </c>
      <c r="N97" s="42">
        <f>武将属性!$T95</f>
        <v>20746.900000000001</v>
      </c>
      <c r="O97" s="42">
        <f>武将属性!$T95</f>
        <v>20746.900000000001</v>
      </c>
      <c r="P97" s="47">
        <f>武将属性!$AF95</f>
        <v>2.5000000000000001E-2</v>
      </c>
      <c r="Q97" s="47">
        <f>武将属性!$AF95</f>
        <v>2.5000000000000001E-2</v>
      </c>
      <c r="R97" s="47">
        <f>武将属性!BI95</f>
        <v>0.15347900973209266</v>
      </c>
      <c r="S97" s="77">
        <f t="shared" si="28"/>
        <v>0.15347900973209266</v>
      </c>
      <c r="T97" s="42">
        <f>战法技能效用!AM95</f>
        <v>2.1535675488915964</v>
      </c>
      <c r="U97" s="42">
        <f t="shared" si="29"/>
        <v>53802699170.986671</v>
      </c>
      <c r="V97" s="43">
        <f t="shared" si="30"/>
        <v>320906548.06243151</v>
      </c>
      <c r="W97" s="43">
        <f t="shared" si="30"/>
        <v>5563032.4679797031</v>
      </c>
      <c r="X97" s="43">
        <f t="shared" si="30"/>
        <v>5563032.4679797031</v>
      </c>
      <c r="Y97" s="43">
        <f t="shared" si="31"/>
        <v>112600661765.78354</v>
      </c>
      <c r="Z97" s="43">
        <f t="shared" si="32"/>
        <v>112600661765.78354</v>
      </c>
      <c r="AA97" s="43">
        <f t="shared" si="33"/>
        <v>100058759055.12541</v>
      </c>
      <c r="AB97" s="43">
        <f t="shared" si="34"/>
        <v>100058759055.12541</v>
      </c>
      <c r="AC97" s="43">
        <f t="shared" si="35"/>
        <v>73196896226.620529</v>
      </c>
      <c r="AD97" s="42"/>
      <c r="AE97" s="1">
        <v>91</v>
      </c>
      <c r="AF97" s="42">
        <f>武将属性!$E95</f>
        <v>359.65510522232881</v>
      </c>
      <c r="AG97" s="42">
        <f>士兵属性!$F95</f>
        <v>1120.8947835382396</v>
      </c>
      <c r="AH97" s="42">
        <f>士兵属性!$F95</f>
        <v>1120.8947835382396</v>
      </c>
      <c r="AI97" s="47">
        <f>士兵属性!$Q95</f>
        <v>2.5000000000000001E-2</v>
      </c>
      <c r="AJ97" s="47">
        <f>士兵属性!$Q95</f>
        <v>2.5000000000000001E-2</v>
      </c>
      <c r="AK97" s="47">
        <f>士兵属性!AX95</f>
        <v>0.15347900973209266</v>
      </c>
      <c r="AL97" s="77">
        <f t="shared" si="36"/>
        <v>0.15347900973209266</v>
      </c>
      <c r="AM97" s="42">
        <f>带兵数!$F94</f>
        <v>7755.4959541611015</v>
      </c>
      <c r="AN97" s="42">
        <f>战法技能效用!AS95</f>
        <v>3.3094225206097634</v>
      </c>
      <c r="AO97" s="42">
        <f t="shared" si="37"/>
        <v>141114080031.98209</v>
      </c>
      <c r="AP97" s="43">
        <f t="shared" si="38"/>
        <v>630203045.36561859</v>
      </c>
      <c r="AQ97" s="43">
        <f t="shared" si="39"/>
        <v>180861809.8221415</v>
      </c>
      <c r="AR97" s="43">
        <f t="shared" si="39"/>
        <v>180861809.8221415</v>
      </c>
      <c r="AS97" s="43">
        <f t="shared" si="40"/>
        <v>221127553748.68646</v>
      </c>
      <c r="AT97" s="43">
        <f t="shared" si="41"/>
        <v>221127553748.68646</v>
      </c>
      <c r="AU97" s="43">
        <f t="shared" si="42"/>
        <v>196497500760.80426</v>
      </c>
      <c r="AV97" s="43">
        <f t="shared" si="43"/>
        <v>196497500760.80426</v>
      </c>
      <c r="AW97" s="43">
        <f t="shared" si="44"/>
        <v>52279586.081700735</v>
      </c>
      <c r="AX97" s="43">
        <f t="shared" si="45"/>
        <v>94085487418.039764</v>
      </c>
      <c r="AY97" s="1">
        <v>91</v>
      </c>
      <c r="AZ97" s="1">
        <f t="shared" si="27"/>
        <v>1.4045344858451903</v>
      </c>
      <c r="BA97" s="1">
        <f t="shared" si="46"/>
        <v>2.6228067031268654</v>
      </c>
      <c r="BD97" s="1">
        <v>91</v>
      </c>
      <c r="BE97" s="43">
        <f>求节点(节奏总纲!$F$4:$F$163,M$7:M$166,$BD97)</f>
        <v>244.10050924192348</v>
      </c>
      <c r="BF97" s="43">
        <f>求节点(节奏总纲!$F$4:$F$163,N$7:N$166,$BD97)</f>
        <v>14064.747429191462</v>
      </c>
      <c r="BG97" s="43">
        <f>求节点(节奏总纲!$F$4:$F$163,O$7:O$166,$BD97)</f>
        <v>14064.747429191462</v>
      </c>
      <c r="BH97" s="43">
        <f>求节点(节奏总纲!$F$4:$F$163,P$7:P$166,$BD97)</f>
        <v>2.5000000000000001E-2</v>
      </c>
      <c r="BI97" s="43">
        <f>求节点(节奏总纲!$F$4:$F$163,Q$7:Q$166,$BD97)</f>
        <v>2.5000000000000001E-2</v>
      </c>
      <c r="BJ97" s="43">
        <f>求节点(节奏总纲!$F$4:$F$163,T$7:T$166,$BD97)</f>
        <v>1.5364926767317619</v>
      </c>
      <c r="BK97" s="43">
        <f>求节点(节奏总纲!$F$4:$F$163,U$7:U$166,$BD97)</f>
        <v>9998756617.5160942</v>
      </c>
      <c r="BM97" s="1">
        <v>91</v>
      </c>
      <c r="BN97" s="43">
        <f>求节点(节奏总纲!$F$4:$F$163,AF$7:AF$166,$BD97)</f>
        <v>244.10050924192348</v>
      </c>
      <c r="BO97" s="43">
        <f>求节点(节奏总纲!$F$4:$F$163,AG$7:AG$166,$BD97)</f>
        <v>760.44661160490818</v>
      </c>
      <c r="BP97" s="43">
        <f>求节点(节奏总纲!$F$4:$F$163,AH$7:AH$166,$BD97)</f>
        <v>760.44661160490818</v>
      </c>
      <c r="BQ97" s="43">
        <f>求节点(节奏总纲!$F$4:$F$163,AI$7:AI$166,$BD97)</f>
        <v>2.5000000000000001E-2</v>
      </c>
      <c r="BR97" s="43">
        <f>求节点(节奏总纲!$F$4:$F$163,AJ$7:AJ$166,$BD97)</f>
        <v>2.5000000000000001E-2</v>
      </c>
      <c r="BS97" s="43">
        <f>求节点(节奏总纲!$F$4:$F$163,AM$7:AM$166,$BD97)</f>
        <v>6375.2041237779749</v>
      </c>
      <c r="BT97" s="43">
        <f>求节点(节奏总纲!$F$4:$F$163,AN$7:AN$166,$BD97)</f>
        <v>1.709845523457721</v>
      </c>
      <c r="BU97" s="43">
        <f>求节点(节奏总纲!$F$4:$F$163,AO$7:AO$166,$BD97)</f>
        <v>10852265976.133442</v>
      </c>
    </row>
    <row r="98" spans="12:73" x14ac:dyDescent="0.15">
      <c r="L98" s="1">
        <v>92</v>
      </c>
      <c r="M98" s="42">
        <f>武将属性!$E96</f>
        <v>365.08207343950181</v>
      </c>
      <c r="N98" s="42">
        <f>武将属性!$T96</f>
        <v>21036.699999999997</v>
      </c>
      <c r="O98" s="42">
        <f>武将属性!$T96</f>
        <v>21036.699999999997</v>
      </c>
      <c r="P98" s="47">
        <f>武将属性!$AF96</f>
        <v>2.5000000000000001E-2</v>
      </c>
      <c r="Q98" s="47">
        <f>武将属性!$AF96</f>
        <v>2.5000000000000001E-2</v>
      </c>
      <c r="R98" s="47">
        <f>武将属性!BI96</f>
        <v>0.15347900973209266</v>
      </c>
      <c r="S98" s="77">
        <f t="shared" si="28"/>
        <v>0.15347900973209266</v>
      </c>
      <c r="T98" s="42">
        <f>战法技能效用!AM96</f>
        <v>2.181341300505947</v>
      </c>
      <c r="U98" s="42">
        <f t="shared" si="29"/>
        <v>57144362753.054916</v>
      </c>
      <c r="V98" s="43">
        <f t="shared" si="30"/>
        <v>342615932.47478902</v>
      </c>
      <c r="W98" s="43">
        <f t="shared" si="30"/>
        <v>5945939.0028523654</v>
      </c>
      <c r="X98" s="43">
        <f t="shared" si="30"/>
        <v>5945939.0028523654</v>
      </c>
      <c r="Y98" s="43">
        <f t="shared" si="31"/>
        <v>122032131728.10181</v>
      </c>
      <c r="Z98" s="43">
        <f t="shared" si="32"/>
        <v>122032131728.10181</v>
      </c>
      <c r="AA98" s="43">
        <f t="shared" si="33"/>
        <v>108439714954.46297</v>
      </c>
      <c r="AB98" s="43">
        <f t="shared" si="34"/>
        <v>108439714954.46297</v>
      </c>
      <c r="AC98" s="43">
        <f t="shared" si="35"/>
        <v>78635344784.54837</v>
      </c>
      <c r="AD98" s="42"/>
      <c r="AE98" s="1">
        <v>92</v>
      </c>
      <c r="AF98" s="42">
        <f>武将属性!$E96</f>
        <v>365.08207343950181</v>
      </c>
      <c r="AG98" s="42">
        <f>士兵属性!$F96</f>
        <v>1145.923994685676</v>
      </c>
      <c r="AH98" s="42">
        <f>士兵属性!$F96</f>
        <v>1145.923994685676</v>
      </c>
      <c r="AI98" s="47">
        <f>士兵属性!$Q96</f>
        <v>2.5000000000000001E-2</v>
      </c>
      <c r="AJ98" s="47">
        <f>士兵属性!$Q96</f>
        <v>2.5000000000000001E-2</v>
      </c>
      <c r="AK98" s="47">
        <f>士兵属性!AX96</f>
        <v>0.15347900973209266</v>
      </c>
      <c r="AL98" s="77">
        <f t="shared" si="36"/>
        <v>0.15347900973209266</v>
      </c>
      <c r="AM98" s="42">
        <f>带兵数!$F95</f>
        <v>7823.0950009437602</v>
      </c>
      <c r="AN98" s="42">
        <f>战法技能效用!AS96</f>
        <v>3.4377873300911492</v>
      </c>
      <c r="AO98" s="42">
        <f t="shared" si="37"/>
        <v>161543479688.25311</v>
      </c>
      <c r="AP98" s="43">
        <f t="shared" si="38"/>
        <v>702770014.09096968</v>
      </c>
      <c r="AQ98" s="43">
        <f t="shared" si="39"/>
        <v>200259400.29246777</v>
      </c>
      <c r="AR98" s="43">
        <f t="shared" si="39"/>
        <v>200259400.29246777</v>
      </c>
      <c r="AS98" s="43">
        <f t="shared" si="40"/>
        <v>250310959897.98941</v>
      </c>
      <c r="AT98" s="43">
        <f t="shared" si="41"/>
        <v>250310959897.98941</v>
      </c>
      <c r="AU98" s="43">
        <f t="shared" si="42"/>
        <v>222430344835.68961</v>
      </c>
      <c r="AV98" s="43">
        <f t="shared" si="43"/>
        <v>222430344835.68961</v>
      </c>
      <c r="AW98" s="43">
        <f t="shared" si="44"/>
        <v>58667842.312746637</v>
      </c>
      <c r="AX98" s="43">
        <f t="shared" si="45"/>
        <v>103421833849.70325</v>
      </c>
      <c r="AY98" s="1">
        <v>92</v>
      </c>
      <c r="AZ98" s="1">
        <f t="shared" si="27"/>
        <v>1.4527925186914661</v>
      </c>
      <c r="BA98" s="1">
        <f t="shared" si="46"/>
        <v>2.8269364099194028</v>
      </c>
      <c r="BD98" s="1">
        <v>92</v>
      </c>
      <c r="BE98" s="43">
        <f>求节点(节奏总纲!$F$4:$F$163,M$7:M$166,$BD98)</f>
        <v>244.67546563157214</v>
      </c>
      <c r="BF98" s="43">
        <f>求节点(节奏总纲!$F$4:$F$163,N$7:N$166,$BD98)</f>
        <v>14124.342491036481</v>
      </c>
      <c r="BG98" s="43">
        <f>求节点(节奏总纲!$F$4:$F$163,O$7:O$166,$BD98)</f>
        <v>14124.342491036481</v>
      </c>
      <c r="BH98" s="43">
        <f>求节点(节奏总纲!$F$4:$F$163,P$7:P$166,$BD98)</f>
        <v>2.5000000000000001E-2</v>
      </c>
      <c r="BI98" s="43">
        <f>求节点(节奏总纲!$F$4:$F$163,Q$7:Q$166,$BD98)</f>
        <v>2.5000000000000001E-2</v>
      </c>
      <c r="BJ98" s="43">
        <f>求节点(节奏总纲!$F$4:$F$163,T$7:T$166,$BD98)</f>
        <v>1.5375815187100821</v>
      </c>
      <c r="BK98" s="43">
        <f>求节点(节奏总纲!$F$4:$F$163,U$7:U$166,$BD98)</f>
        <v>10125330304.289568</v>
      </c>
      <c r="BM98" s="1">
        <v>92</v>
      </c>
      <c r="BN98" s="43">
        <f>求节点(节奏总纲!$F$4:$F$163,AF$7:AF$166,$BD98)</f>
        <v>244.67546563157214</v>
      </c>
      <c r="BO98" s="43">
        <f>求节点(节奏总纲!$F$4:$F$163,AG$7:AG$166,$BD98)</f>
        <v>763.34522674149252</v>
      </c>
      <c r="BP98" s="43">
        <f>求节点(节奏总纲!$F$4:$F$163,AH$7:AH$166,$BD98)</f>
        <v>763.34522674149252</v>
      </c>
      <c r="BQ98" s="43">
        <f>求节点(节奏总纲!$F$4:$F$163,AI$7:AI$166,$BD98)</f>
        <v>2.5000000000000001E-2</v>
      </c>
      <c r="BR98" s="43">
        <f>求节点(节奏总纲!$F$4:$F$163,AJ$7:AJ$166,$BD98)</f>
        <v>2.5000000000000001E-2</v>
      </c>
      <c r="BS98" s="43">
        <f>求节点(节奏总纲!$F$4:$F$163,AM$7:AM$166,$BD98)</f>
        <v>6385.5042743689328</v>
      </c>
      <c r="BT98" s="43">
        <f>求节点(节奏总纲!$F$4:$F$163,AN$7:AN$166,$BD98)</f>
        <v>1.7160669595578</v>
      </c>
      <c r="BU98" s="43">
        <f>求节点(节奏总纲!$F$4:$F$163,AO$7:AO$166,$BD98)</f>
        <v>11060623193.207436</v>
      </c>
    </row>
    <row r="99" spans="12:73" x14ac:dyDescent="0.15">
      <c r="L99" s="1">
        <v>93</v>
      </c>
      <c r="M99" s="42">
        <f>武将属性!$E97</f>
        <v>370.50904165667481</v>
      </c>
      <c r="N99" s="42">
        <f>武将属性!$T97</f>
        <v>21326.5</v>
      </c>
      <c r="O99" s="42">
        <f>武将属性!$T97</f>
        <v>21326.5</v>
      </c>
      <c r="P99" s="47">
        <f>武将属性!$AF97</f>
        <v>2.5000000000000001E-2</v>
      </c>
      <c r="Q99" s="47">
        <f>武将属性!$AF97</f>
        <v>2.5000000000000001E-2</v>
      </c>
      <c r="R99" s="47">
        <f>武将属性!BI97</f>
        <v>0.15347900973209266</v>
      </c>
      <c r="S99" s="77">
        <f t="shared" si="28"/>
        <v>0.15347900973209266</v>
      </c>
      <c r="T99" s="42">
        <f>战法技能效用!AM97</f>
        <v>2.2091236874839244</v>
      </c>
      <c r="U99" s="42">
        <f t="shared" si="29"/>
        <v>60648215724.253174</v>
      </c>
      <c r="V99" s="43">
        <f t="shared" si="30"/>
        <v>365934840.70219171</v>
      </c>
      <c r="W99" s="43">
        <f t="shared" si="30"/>
        <v>6357450.4554126095</v>
      </c>
      <c r="X99" s="43">
        <f t="shared" si="30"/>
        <v>6357450.4554126095</v>
      </c>
      <c r="Y99" s="43">
        <f t="shared" si="31"/>
        <v>132275285012.05563</v>
      </c>
      <c r="Z99" s="43">
        <f t="shared" si="32"/>
        <v>132275285012.05563</v>
      </c>
      <c r="AA99" s="43">
        <f t="shared" si="33"/>
        <v>117541945708.09518</v>
      </c>
      <c r="AB99" s="43">
        <f t="shared" si="34"/>
        <v>117541945708.09518</v>
      </c>
      <c r="AC99" s="43">
        <f t="shared" si="35"/>
        <v>84497937967.394836</v>
      </c>
      <c r="AD99" s="42"/>
      <c r="AE99" s="1">
        <v>93</v>
      </c>
      <c r="AF99" s="42">
        <f>武将属性!$E97</f>
        <v>370.50904165667481</v>
      </c>
      <c r="AG99" s="42">
        <f>士兵属性!$F97</f>
        <v>1173.876855720689</v>
      </c>
      <c r="AH99" s="42">
        <f>士兵属性!$F97</f>
        <v>1173.876855720689</v>
      </c>
      <c r="AI99" s="47">
        <f>士兵属性!$Q97</f>
        <v>2.5000000000000001E-2</v>
      </c>
      <c r="AJ99" s="47">
        <f>士兵属性!$Q97</f>
        <v>2.5000000000000001E-2</v>
      </c>
      <c r="AK99" s="47">
        <f>士兵属性!AX97</f>
        <v>0.15347900973209266</v>
      </c>
      <c r="AL99" s="77">
        <f t="shared" si="36"/>
        <v>0.15347900973209266</v>
      </c>
      <c r="AM99" s="42">
        <f>带兵数!$F96</f>
        <v>7888.0310631705115</v>
      </c>
      <c r="AN99" s="42">
        <f>战法技能效用!AS97</f>
        <v>3.5661008695119949</v>
      </c>
      <c r="AO99" s="42">
        <f t="shared" si="37"/>
        <v>185169407123.57788</v>
      </c>
      <c r="AP99" s="43">
        <f t="shared" si="38"/>
        <v>784877999.55359435</v>
      </c>
      <c r="AQ99" s="43">
        <f t="shared" si="39"/>
        <v>221576358.08995831</v>
      </c>
      <c r="AR99" s="43">
        <f t="shared" si="39"/>
        <v>221576358.08995831</v>
      </c>
      <c r="AS99" s="43">
        <f t="shared" si="40"/>
        <v>283711605299.52228</v>
      </c>
      <c r="AT99" s="43">
        <f t="shared" si="41"/>
        <v>283711605299.52228</v>
      </c>
      <c r="AU99" s="43">
        <f t="shared" si="42"/>
        <v>252110695537.97305</v>
      </c>
      <c r="AV99" s="43">
        <f t="shared" si="43"/>
        <v>252110695537.97305</v>
      </c>
      <c r="AW99" s="43">
        <f t="shared" si="44"/>
        <v>65948867.709487922</v>
      </c>
      <c r="AX99" s="43">
        <f t="shared" si="45"/>
        <v>113927995009.22125</v>
      </c>
      <c r="AY99" s="1">
        <v>93</v>
      </c>
      <c r="AZ99" s="1">
        <f t="shared" si="27"/>
        <v>1.5081103398107489</v>
      </c>
      <c r="BA99" s="1">
        <f t="shared" si="46"/>
        <v>3.0531715552107954</v>
      </c>
      <c r="BD99" s="1">
        <v>93</v>
      </c>
      <c r="BE99" s="43">
        <f>求节点(节奏总纲!$F$4:$F$163,M$7:M$166,$BD99)</f>
        <v>245.25042202122083</v>
      </c>
      <c r="BF99" s="43">
        <f>求节点(节奏总纲!$F$4:$F$163,N$7:N$166,$BD99)</f>
        <v>14183.9375528815</v>
      </c>
      <c r="BG99" s="43">
        <f>求节点(节奏总纲!$F$4:$F$163,O$7:O$166,$BD99)</f>
        <v>14183.9375528815</v>
      </c>
      <c r="BH99" s="43">
        <f>求节点(节奏总纲!$F$4:$F$163,P$7:P$166,$BD99)</f>
        <v>2.5000000000000001E-2</v>
      </c>
      <c r="BI99" s="43">
        <f>求节点(节奏总纲!$F$4:$F$163,Q$7:Q$166,$BD99)</f>
        <v>2.5000000000000001E-2</v>
      </c>
      <c r="BJ99" s="43">
        <f>求节点(节奏总纲!$F$4:$F$163,T$7:T$166,$BD99)</f>
        <v>1.5386703606884022</v>
      </c>
      <c r="BK99" s="43">
        <f>求节点(节奏总纲!$F$4:$F$163,U$7:U$166,$BD99)</f>
        <v>10251903991.06304</v>
      </c>
      <c r="BM99" s="1">
        <v>93</v>
      </c>
      <c r="BN99" s="43">
        <f>求节点(节奏总纲!$F$4:$F$163,AF$7:AF$166,$BD99)</f>
        <v>245.25042202122083</v>
      </c>
      <c r="BO99" s="43">
        <f>求节点(节奏总纲!$F$4:$F$163,AG$7:AG$166,$BD99)</f>
        <v>766.24384187807675</v>
      </c>
      <c r="BP99" s="43">
        <f>求节点(节奏总纲!$F$4:$F$163,AH$7:AH$166,$BD99)</f>
        <v>766.24384187807675</v>
      </c>
      <c r="BQ99" s="43">
        <f>求节点(节奏总纲!$F$4:$F$163,AI$7:AI$166,$BD99)</f>
        <v>2.5000000000000001E-2</v>
      </c>
      <c r="BR99" s="43">
        <f>求节点(节奏总纲!$F$4:$F$163,AJ$7:AJ$166,$BD99)</f>
        <v>2.5000000000000001E-2</v>
      </c>
      <c r="BS99" s="43">
        <f>求节点(节奏总纲!$F$4:$F$163,AM$7:AM$166,$BD99)</f>
        <v>6395.8044249598906</v>
      </c>
      <c r="BT99" s="43">
        <f>求节点(节奏总纲!$F$4:$F$163,AN$7:AN$166,$BD99)</f>
        <v>1.7222883956578789</v>
      </c>
      <c r="BU99" s="43">
        <f>求节点(节奏总纲!$F$4:$F$163,AO$7:AO$166,$BD99)</f>
        <v>11268980410.281427</v>
      </c>
    </row>
    <row r="100" spans="12:73" x14ac:dyDescent="0.15">
      <c r="L100" s="1">
        <v>94</v>
      </c>
      <c r="M100" s="42">
        <f>武将属性!$E98</f>
        <v>375.57621909825997</v>
      </c>
      <c r="N100" s="42">
        <f>武将属性!$T98</f>
        <v>21616.3</v>
      </c>
      <c r="O100" s="42">
        <f>武将属性!$T98</f>
        <v>21616.3</v>
      </c>
      <c r="P100" s="47">
        <f>武将属性!$AF98</f>
        <v>2.5000000000000001E-2</v>
      </c>
      <c r="Q100" s="47">
        <f>武将属性!$AF98</f>
        <v>2.5000000000000001E-2</v>
      </c>
      <c r="R100" s="47">
        <f>武将属性!BI98</f>
        <v>0.15347900973209266</v>
      </c>
      <c r="S100" s="77">
        <f t="shared" si="28"/>
        <v>0.15347900973209266</v>
      </c>
      <c r="T100" s="42">
        <f>战法技能效用!AM98</f>
        <v>2.2330426529783995</v>
      </c>
      <c r="U100" s="42">
        <f t="shared" si="29"/>
        <v>64104837470.699783</v>
      </c>
      <c r="V100" s="43">
        <f t="shared" si="30"/>
        <v>390265439.13264179</v>
      </c>
      <c r="W100" s="43">
        <f t="shared" si="30"/>
        <v>6780735.7445150055</v>
      </c>
      <c r="X100" s="43">
        <f t="shared" si="30"/>
        <v>6780735.7445150055</v>
      </c>
      <c r="Y100" s="43">
        <f t="shared" si="31"/>
        <v>142999432267.4729</v>
      </c>
      <c r="Z100" s="43">
        <f t="shared" si="32"/>
        <v>142999432267.4729</v>
      </c>
      <c r="AA100" s="43">
        <f t="shared" si="33"/>
        <v>127071595440.82481</v>
      </c>
      <c r="AB100" s="43">
        <f t="shared" si="34"/>
        <v>127071595440.82481</v>
      </c>
      <c r="AC100" s="43">
        <f t="shared" si="35"/>
        <v>90672740082.24411</v>
      </c>
      <c r="AD100" s="42"/>
      <c r="AE100" s="1">
        <v>94</v>
      </c>
      <c r="AF100" s="42">
        <f>武将属性!$E98</f>
        <v>375.57621909825997</v>
      </c>
      <c r="AG100" s="42">
        <f>士兵属性!$F98</f>
        <v>1203.4853350475082</v>
      </c>
      <c r="AH100" s="42">
        <f>士兵属性!$F98</f>
        <v>1203.4853350475082</v>
      </c>
      <c r="AI100" s="47">
        <f>士兵属性!$Q98</f>
        <v>2.5000000000000001E-2</v>
      </c>
      <c r="AJ100" s="47">
        <f>士兵属性!$Q98</f>
        <v>2.5000000000000001E-2</v>
      </c>
      <c r="AK100" s="47">
        <f>士兵属性!AX98</f>
        <v>0.15347900973209266</v>
      </c>
      <c r="AL100" s="77">
        <f t="shared" si="36"/>
        <v>0.15347900973209266</v>
      </c>
      <c r="AM100" s="42">
        <f>带兵数!$F97</f>
        <v>7954.8076625951617</v>
      </c>
      <c r="AN100" s="42">
        <f>战法技能效用!AS98</f>
        <v>3.6956454128791583</v>
      </c>
      <c r="AO100" s="42">
        <f t="shared" si="37"/>
        <v>212190904563.76843</v>
      </c>
      <c r="AP100" s="43">
        <f t="shared" si="38"/>
        <v>877160003.23307443</v>
      </c>
      <c r="AQ100" s="43">
        <f t="shared" si="39"/>
        <v>244839281.86428335</v>
      </c>
      <c r="AR100" s="43">
        <f t="shared" si="39"/>
        <v>244839281.86428335</v>
      </c>
      <c r="AS100" s="43">
        <f t="shared" si="40"/>
        <v>321405304935.11768</v>
      </c>
      <c r="AT100" s="43">
        <f t="shared" si="41"/>
        <v>321405304935.11768</v>
      </c>
      <c r="AU100" s="43">
        <f t="shared" si="42"/>
        <v>285605923279.87964</v>
      </c>
      <c r="AV100" s="43">
        <f t="shared" si="43"/>
        <v>285605923279.87964</v>
      </c>
      <c r="AW100" s="43">
        <f t="shared" si="44"/>
        <v>74083622.801534563</v>
      </c>
      <c r="AX100" s="43">
        <f t="shared" si="45"/>
        <v>125503720685.14255</v>
      </c>
      <c r="AY100" s="1">
        <v>94</v>
      </c>
      <c r="AZ100" s="1">
        <f t="shared" si="27"/>
        <v>1.569163656701396</v>
      </c>
      <c r="BA100" s="1">
        <f t="shared" si="46"/>
        <v>3.3100607214042768</v>
      </c>
      <c r="BD100" s="1">
        <v>94</v>
      </c>
      <c r="BE100" s="43">
        <f>求节点(节奏总纲!$F$4:$F$163,M$7:M$166,$BD100)</f>
        <v>245.82537841086949</v>
      </c>
      <c r="BF100" s="43">
        <f>求节点(节奏总纲!$F$4:$F$163,N$7:N$166,$BD100)</f>
        <v>14243.532614726519</v>
      </c>
      <c r="BG100" s="43">
        <f>求节点(节奏总纲!$F$4:$F$163,O$7:O$166,$BD100)</f>
        <v>14243.532614726519</v>
      </c>
      <c r="BH100" s="43">
        <f>求节点(节奏总纲!$F$4:$F$163,P$7:P$166,$BD100)</f>
        <v>2.5000000000000001E-2</v>
      </c>
      <c r="BI100" s="43">
        <f>求节点(节奏总纲!$F$4:$F$163,Q$7:Q$166,$BD100)</f>
        <v>2.5000000000000001E-2</v>
      </c>
      <c r="BJ100" s="43">
        <f>求节点(节奏总纲!$F$4:$F$163,T$7:T$166,$BD100)</f>
        <v>1.5397592026667226</v>
      </c>
      <c r="BK100" s="43">
        <f>求节点(节奏总纲!$F$4:$F$163,U$7:U$166,$BD100)</f>
        <v>10378477677.836514</v>
      </c>
      <c r="BM100" s="1">
        <v>94</v>
      </c>
      <c r="BN100" s="43">
        <f>求节点(节奏总纲!$F$4:$F$163,AF$7:AF$166,$BD100)</f>
        <v>245.82537841086949</v>
      </c>
      <c r="BO100" s="43">
        <f>求节点(节奏总纲!$F$4:$F$163,AG$7:AG$166,$BD100)</f>
        <v>769.14245701466109</v>
      </c>
      <c r="BP100" s="43">
        <f>求节点(节奏总纲!$F$4:$F$163,AH$7:AH$166,$BD100)</f>
        <v>769.14245701466109</v>
      </c>
      <c r="BQ100" s="43">
        <f>求节点(节奏总纲!$F$4:$F$163,AI$7:AI$166,$BD100)</f>
        <v>2.5000000000000001E-2</v>
      </c>
      <c r="BR100" s="43">
        <f>求节点(节奏总纲!$F$4:$F$163,AJ$7:AJ$166,$BD100)</f>
        <v>2.5000000000000001E-2</v>
      </c>
      <c r="BS100" s="43">
        <f>求节点(节奏总纲!$F$4:$F$163,AM$7:AM$166,$BD100)</f>
        <v>6406.1045755508476</v>
      </c>
      <c r="BT100" s="43">
        <f>求节点(节奏总纲!$F$4:$F$163,AN$7:AN$166,$BD100)</f>
        <v>1.7285098317579579</v>
      </c>
      <c r="BU100" s="43">
        <f>求节点(节奏总纲!$F$4:$F$163,AO$7:AO$166,$BD100)</f>
        <v>11477337627.355419</v>
      </c>
    </row>
    <row r="101" spans="12:73" x14ac:dyDescent="0.15">
      <c r="L101" s="1">
        <v>95</v>
      </c>
      <c r="M101" s="42">
        <f>武将属性!$E99</f>
        <v>380.05350056963709</v>
      </c>
      <c r="N101" s="42">
        <f>武将属性!$T99</f>
        <v>21906.1</v>
      </c>
      <c r="O101" s="42">
        <f>武将属性!$T99</f>
        <v>21906.1</v>
      </c>
      <c r="P101" s="47">
        <f>武将属性!$AF99</f>
        <v>2.5000000000000001E-2</v>
      </c>
      <c r="Q101" s="47">
        <f>武将属性!$AF99</f>
        <v>2.5000000000000001E-2</v>
      </c>
      <c r="R101" s="47">
        <f>武将属性!BI99</f>
        <v>0.15347900973209266</v>
      </c>
      <c r="S101" s="77">
        <f t="shared" si="28"/>
        <v>0.15347900973209266</v>
      </c>
      <c r="T101" s="42">
        <f>战法技能效用!AM99</f>
        <v>2.2542400207751569</v>
      </c>
      <c r="U101" s="42">
        <f t="shared" si="29"/>
        <v>67496486058.434067</v>
      </c>
      <c r="V101" s="43">
        <f t="shared" si="30"/>
        <v>414304873.46712941</v>
      </c>
      <c r="W101" s="43">
        <f t="shared" si="30"/>
        <v>7187861.7126847375</v>
      </c>
      <c r="X101" s="43">
        <f t="shared" si="30"/>
        <v>7187861.7126847375</v>
      </c>
      <c r="Y101" s="43">
        <f t="shared" si="31"/>
        <v>153617578013.89575</v>
      </c>
      <c r="Z101" s="43">
        <f t="shared" si="32"/>
        <v>153617578013.89575</v>
      </c>
      <c r="AA101" s="43">
        <f t="shared" si="33"/>
        <v>136507050527.78929</v>
      </c>
      <c r="AB101" s="43">
        <f t="shared" si="34"/>
        <v>136507050527.78929</v>
      </c>
      <c r="AC101" s="43">
        <f t="shared" si="35"/>
        <v>96770991972.950272</v>
      </c>
      <c r="AD101" s="42"/>
      <c r="AE101" s="1">
        <v>95</v>
      </c>
      <c r="AF101" s="42">
        <f>武将属性!$E99</f>
        <v>380.05350056963709</v>
      </c>
      <c r="AG101" s="42">
        <f>士兵属性!$F99</f>
        <v>1230.5614280625409</v>
      </c>
      <c r="AH101" s="42">
        <f>士兵属性!$F99</f>
        <v>1230.5614280625409</v>
      </c>
      <c r="AI101" s="47">
        <f>士兵属性!$Q99</f>
        <v>2.5000000000000001E-2</v>
      </c>
      <c r="AJ101" s="47">
        <f>士兵属性!$Q99</f>
        <v>2.5000000000000001E-2</v>
      </c>
      <c r="AK101" s="47">
        <f>士兵属性!AX99</f>
        <v>0.15347900973209266</v>
      </c>
      <c r="AL101" s="77">
        <f t="shared" si="36"/>
        <v>0.15347900973209266</v>
      </c>
      <c r="AM101" s="42">
        <f>带兵数!$F98</f>
        <v>8019.3273390033364</v>
      </c>
      <c r="AN101" s="42">
        <f>战法技能效用!AS99</f>
        <v>3.8141441358615289</v>
      </c>
      <c r="AO101" s="42">
        <f t="shared" si="37"/>
        <v>239807361997.24258</v>
      </c>
      <c r="AP101" s="43">
        <f t="shared" si="38"/>
        <v>970107710.37352204</v>
      </c>
      <c r="AQ101" s="43">
        <f t="shared" si="39"/>
        <v>267982471.96993387</v>
      </c>
      <c r="AR101" s="43">
        <f t="shared" si="39"/>
        <v>267982471.96993387</v>
      </c>
      <c r="AS101" s="43">
        <f t="shared" si="40"/>
        <v>359700323177.61243</v>
      </c>
      <c r="AT101" s="43">
        <f t="shared" si="41"/>
        <v>359700323177.61243</v>
      </c>
      <c r="AU101" s="43">
        <f t="shared" si="42"/>
        <v>319635492407.17041</v>
      </c>
      <c r="AV101" s="43">
        <f t="shared" si="43"/>
        <v>319635492407.17041</v>
      </c>
      <c r="AW101" s="43">
        <f t="shared" si="44"/>
        <v>82243529.778156236</v>
      </c>
      <c r="AX101" s="43">
        <f t="shared" si="45"/>
        <v>137000008348.95523</v>
      </c>
      <c r="AY101" s="1">
        <v>95</v>
      </c>
      <c r="AZ101" s="1">
        <f t="shared" si="27"/>
        <v>1.6234627701681323</v>
      </c>
      <c r="BA101" s="1">
        <f t="shared" si="46"/>
        <v>3.5528866167882129</v>
      </c>
      <c r="BD101" s="1">
        <v>95</v>
      </c>
      <c r="BE101" s="43">
        <f>求节点(节奏总纲!$F$4:$F$163,M$7:M$166,$BD101)</f>
        <v>246.40033480051815</v>
      </c>
      <c r="BF101" s="43">
        <f>求节点(节奏总纲!$F$4:$F$163,N$7:N$166,$BD101)</f>
        <v>14303.127676571537</v>
      </c>
      <c r="BG101" s="43">
        <f>求节点(节奏总纲!$F$4:$F$163,O$7:O$166,$BD101)</f>
        <v>14303.127676571537</v>
      </c>
      <c r="BH101" s="43">
        <f>求节点(节奏总纲!$F$4:$F$163,P$7:P$166,$BD101)</f>
        <v>2.5000000000000001E-2</v>
      </c>
      <c r="BI101" s="43">
        <f>求节点(节奏总纲!$F$4:$F$163,Q$7:Q$166,$BD101)</f>
        <v>2.5000000000000001E-2</v>
      </c>
      <c r="BJ101" s="43">
        <f>求节点(节奏总纲!$F$4:$F$163,T$7:T$166,$BD101)</f>
        <v>1.5408480446450428</v>
      </c>
      <c r="BK101" s="43">
        <f>求节点(节奏总纲!$F$4:$F$163,U$7:U$166,$BD101)</f>
        <v>10505051364.609987</v>
      </c>
      <c r="BM101" s="1">
        <v>95</v>
      </c>
      <c r="BN101" s="43">
        <f>求节点(节奏总纲!$F$4:$F$163,AF$7:AF$166,$BD101)</f>
        <v>246.40033480051815</v>
      </c>
      <c r="BO101" s="43">
        <f>求节点(节奏总纲!$F$4:$F$163,AG$7:AG$166,$BD101)</f>
        <v>772.04107215124543</v>
      </c>
      <c r="BP101" s="43">
        <f>求节点(节奏总纲!$F$4:$F$163,AH$7:AH$166,$BD101)</f>
        <v>772.04107215124543</v>
      </c>
      <c r="BQ101" s="43">
        <f>求节点(节奏总纲!$F$4:$F$163,AI$7:AI$166,$BD101)</f>
        <v>2.5000000000000001E-2</v>
      </c>
      <c r="BR101" s="43">
        <f>求节点(节奏总纲!$F$4:$F$163,AJ$7:AJ$166,$BD101)</f>
        <v>2.5000000000000001E-2</v>
      </c>
      <c r="BS101" s="43">
        <f>求节点(节奏总纲!$F$4:$F$163,AM$7:AM$166,$BD101)</f>
        <v>6416.4047261418054</v>
      </c>
      <c r="BT101" s="43">
        <f>求节点(节奏总纲!$F$4:$F$163,AN$7:AN$166,$BD101)</f>
        <v>1.7347312678580369</v>
      </c>
      <c r="BU101" s="43">
        <f>求节点(节奏总纲!$F$4:$F$163,AO$7:AO$166,$BD101)</f>
        <v>11685694844.429413</v>
      </c>
    </row>
    <row r="102" spans="12:73" x14ac:dyDescent="0.15">
      <c r="L102" s="1">
        <v>96</v>
      </c>
      <c r="M102" s="42">
        <f>武将属性!$E100</f>
        <v>385.75022504291178</v>
      </c>
      <c r="N102" s="42">
        <f>武将属性!$T100</f>
        <v>22195.9</v>
      </c>
      <c r="O102" s="42">
        <f>武将属性!$T100</f>
        <v>22195.9</v>
      </c>
      <c r="P102" s="47">
        <f>武将属性!$AF100</f>
        <v>2.5000000000000001E-2</v>
      </c>
      <c r="Q102" s="47">
        <f>武将属性!$AF100</f>
        <v>2.5000000000000001E-2</v>
      </c>
      <c r="R102" s="47">
        <f>武将属性!BI100</f>
        <v>0.15347900973209266</v>
      </c>
      <c r="S102" s="77">
        <f t="shared" si="28"/>
        <v>0.15347900973209266</v>
      </c>
      <c r="T102" s="42">
        <f>战法技能效用!AM100</f>
        <v>2.2799070973089335</v>
      </c>
      <c r="U102" s="42">
        <f t="shared" si="29"/>
        <v>71446658755.127502</v>
      </c>
      <c r="V102" s="43">
        <f t="shared" si="30"/>
        <v>438734750.26074004</v>
      </c>
      <c r="W102" s="43">
        <f t="shared" si="30"/>
        <v>7624923.0104310326</v>
      </c>
      <c r="X102" s="43">
        <f t="shared" si="30"/>
        <v>7624923.0104310326</v>
      </c>
      <c r="Y102" s="43">
        <f t="shared" si="31"/>
        <v>165114174289.97675</v>
      </c>
      <c r="Z102" s="43">
        <f t="shared" si="32"/>
        <v>165114174289.97675</v>
      </c>
      <c r="AA102" s="43">
        <f t="shared" si="33"/>
        <v>146723110883.94608</v>
      </c>
      <c r="AB102" s="43">
        <f t="shared" si="34"/>
        <v>146723110883.94608</v>
      </c>
      <c r="AC102" s="43">
        <f t="shared" si="35"/>
        <v>103199281946.78699</v>
      </c>
      <c r="AD102" s="42"/>
      <c r="AE102" s="1">
        <v>96</v>
      </c>
      <c r="AF102" s="42">
        <f>武将属性!$E100</f>
        <v>385.75022504291178</v>
      </c>
      <c r="AG102" s="42">
        <f>士兵属性!$F100</f>
        <v>1253.9438050135691</v>
      </c>
      <c r="AH102" s="42">
        <f>士兵属性!$F100</f>
        <v>1253.9438050135691</v>
      </c>
      <c r="AI102" s="47">
        <f>士兵属性!$Q100</f>
        <v>2.5000000000000001E-2</v>
      </c>
      <c r="AJ102" s="47">
        <f>士兵属性!$Q100</f>
        <v>2.5000000000000001E-2</v>
      </c>
      <c r="AK102" s="47">
        <f>士兵属性!AX100</f>
        <v>0.15347900973209266</v>
      </c>
      <c r="AL102" s="77">
        <f t="shared" si="36"/>
        <v>0.15347900973209266</v>
      </c>
      <c r="AM102" s="42">
        <f>带兵数!$F99</f>
        <v>8084.5792648501019</v>
      </c>
      <c r="AN102" s="42">
        <f>战法技能效用!AS100</f>
        <v>3.9147924099663762</v>
      </c>
      <c r="AO102" s="42">
        <f t="shared" si="37"/>
        <v>267722369078.48471</v>
      </c>
      <c r="AP102" s="43">
        <f t="shared" si="38"/>
        <v>1059393434.2220118</v>
      </c>
      <c r="AQ102" s="43">
        <f t="shared" si="39"/>
        <v>291494513.15852869</v>
      </c>
      <c r="AR102" s="43">
        <f t="shared" si="39"/>
        <v>291494513.15852869</v>
      </c>
      <c r="AS102" s="43">
        <f t="shared" si="40"/>
        <v>398693907961.09686</v>
      </c>
      <c r="AT102" s="43">
        <f t="shared" si="41"/>
        <v>398693907961.09686</v>
      </c>
      <c r="AU102" s="43">
        <f t="shared" si="42"/>
        <v>354285818998.16278</v>
      </c>
      <c r="AV102" s="43">
        <f t="shared" si="43"/>
        <v>354285818998.16278</v>
      </c>
      <c r="AW102" s="43">
        <f t="shared" si="44"/>
        <v>90423441.219698519</v>
      </c>
      <c r="AX102" s="43">
        <f t="shared" si="45"/>
        <v>148741883066.87161</v>
      </c>
      <c r="AY102" s="1">
        <v>96</v>
      </c>
      <c r="AZ102" s="1">
        <f t="shared" si="27"/>
        <v>1.6688429300439196</v>
      </c>
      <c r="BA102" s="1">
        <f t="shared" si="46"/>
        <v>3.7471643005177078</v>
      </c>
      <c r="BD102" s="1">
        <v>96</v>
      </c>
      <c r="BE102" s="43">
        <f>求节点(节奏总纲!$F$4:$F$163,M$7:M$166,$BD102)</f>
        <v>246.97529119016684</v>
      </c>
      <c r="BF102" s="43">
        <f>求节点(节奏总纲!$F$4:$F$163,N$7:N$166,$BD102)</f>
        <v>14362.722738416556</v>
      </c>
      <c r="BG102" s="43">
        <f>求节点(节奏总纲!$F$4:$F$163,O$7:O$166,$BD102)</f>
        <v>14362.722738416556</v>
      </c>
      <c r="BH102" s="43">
        <f>求节点(节奏总纲!$F$4:$F$163,P$7:P$166,$BD102)</f>
        <v>2.5000000000000001E-2</v>
      </c>
      <c r="BI102" s="43">
        <f>求节点(节奏总纲!$F$4:$F$163,Q$7:Q$166,$BD102)</f>
        <v>2.5000000000000001E-2</v>
      </c>
      <c r="BJ102" s="43">
        <f>求节点(节奏总纲!$F$4:$F$163,T$7:T$166,$BD102)</f>
        <v>1.5419368866233629</v>
      </c>
      <c r="BK102" s="43">
        <f>求节点(节奏总纲!$F$4:$F$163,U$7:U$166,$BD102)</f>
        <v>10631625051.383461</v>
      </c>
      <c r="BM102" s="1">
        <v>96</v>
      </c>
      <c r="BN102" s="43">
        <f>求节点(节奏总纲!$F$4:$F$163,AF$7:AF$166,$BD102)</f>
        <v>246.97529119016684</v>
      </c>
      <c r="BO102" s="43">
        <f>求节点(节奏总纲!$F$4:$F$163,AG$7:AG$166,$BD102)</f>
        <v>774.93968728782977</v>
      </c>
      <c r="BP102" s="43">
        <f>求节点(节奏总纲!$F$4:$F$163,AH$7:AH$166,$BD102)</f>
        <v>774.93968728782977</v>
      </c>
      <c r="BQ102" s="43">
        <f>求节点(节奏总纲!$F$4:$F$163,AI$7:AI$166,$BD102)</f>
        <v>2.5000000000000001E-2</v>
      </c>
      <c r="BR102" s="43">
        <f>求节点(节奏总纲!$F$4:$F$163,AJ$7:AJ$166,$BD102)</f>
        <v>2.5000000000000001E-2</v>
      </c>
      <c r="BS102" s="43">
        <f>求节点(节奏总纲!$F$4:$F$163,AM$7:AM$166,$BD102)</f>
        <v>6426.7048767327633</v>
      </c>
      <c r="BT102" s="43">
        <f>求节点(节奏总纲!$F$4:$F$163,AN$7:AN$166,$BD102)</f>
        <v>1.7409527039581159</v>
      </c>
      <c r="BU102" s="43">
        <f>求节点(节奏总纲!$F$4:$F$163,AO$7:AO$166,$BD102)</f>
        <v>11894052061.503405</v>
      </c>
    </row>
    <row r="103" spans="12:73" x14ac:dyDescent="0.15">
      <c r="L103" s="1">
        <v>97</v>
      </c>
      <c r="M103" s="42">
        <f>武将属性!$E101</f>
        <v>391.48942179426274</v>
      </c>
      <c r="N103" s="42">
        <f>武将属性!$T101</f>
        <v>22485.699999999997</v>
      </c>
      <c r="O103" s="42">
        <f>武将属性!$T101</f>
        <v>22485.699999999997</v>
      </c>
      <c r="P103" s="47">
        <f>武将属性!$AF101</f>
        <v>2.5000000000000001E-2</v>
      </c>
      <c r="Q103" s="47">
        <f>武将属性!$AF101</f>
        <v>2.5000000000000001E-2</v>
      </c>
      <c r="R103" s="47">
        <f>武将属性!BI101</f>
        <v>0.15347900973209266</v>
      </c>
      <c r="S103" s="77">
        <f t="shared" si="28"/>
        <v>0.15347900973209266</v>
      </c>
      <c r="T103" s="42">
        <f>战法技能效用!AM101</f>
        <v>2.3057133381803254</v>
      </c>
      <c r="U103" s="42">
        <f t="shared" si="29"/>
        <v>75591048168.770035</v>
      </c>
      <c r="V103" s="43">
        <f t="shared" si="30"/>
        <v>463555379.13030922</v>
      </c>
      <c r="W103" s="43">
        <f t="shared" si="30"/>
        <v>8070775.0857364917</v>
      </c>
      <c r="X103" s="43">
        <f t="shared" si="30"/>
        <v>8070775.0857364917</v>
      </c>
      <c r="Y103" s="43">
        <f t="shared" si="31"/>
        <v>177050758385.70248</v>
      </c>
      <c r="Z103" s="43">
        <f t="shared" si="32"/>
        <v>177050758385.70248</v>
      </c>
      <c r="AA103" s="43">
        <f t="shared" si="33"/>
        <v>157330151493.17276</v>
      </c>
      <c r="AB103" s="43">
        <f t="shared" si="34"/>
        <v>157330151493.17276</v>
      </c>
      <c r="AC103" s="43">
        <f t="shared" si="35"/>
        <v>109795985785.77388</v>
      </c>
      <c r="AD103" s="42"/>
      <c r="AE103" s="1">
        <v>97</v>
      </c>
      <c r="AF103" s="42">
        <f>武将属性!$E101</f>
        <v>391.48942179426274</v>
      </c>
      <c r="AG103" s="42">
        <f>士兵属性!$F101</f>
        <v>1270.1369644880688</v>
      </c>
      <c r="AH103" s="42">
        <f>士兵属性!$F101</f>
        <v>1270.1369644880688</v>
      </c>
      <c r="AI103" s="47">
        <f>士兵属性!$Q101</f>
        <v>2.5000000000000001E-2</v>
      </c>
      <c r="AJ103" s="47">
        <f>士兵属性!$Q101</f>
        <v>2.5000000000000001E-2</v>
      </c>
      <c r="AK103" s="47">
        <f>士兵属性!AX101</f>
        <v>0.15347900973209266</v>
      </c>
      <c r="AL103" s="77">
        <f t="shared" si="36"/>
        <v>0.15347900973209266</v>
      </c>
      <c r="AM103" s="42">
        <f>带兵数!$F100</f>
        <v>8153.232771226174</v>
      </c>
      <c r="AN103" s="42">
        <f>战法技能效用!AS101</f>
        <v>4.0272363015018993</v>
      </c>
      <c r="AO103" s="42">
        <f t="shared" si="37"/>
        <v>296644665150.02441</v>
      </c>
      <c r="AP103" s="43">
        <f t="shared" si="38"/>
        <v>1149566033.7587404</v>
      </c>
      <c r="AQ103" s="43">
        <f t="shared" si="39"/>
        <v>316919084.77668804</v>
      </c>
      <c r="AR103" s="43">
        <f t="shared" si="39"/>
        <v>316919084.77668804</v>
      </c>
      <c r="AS103" s="43">
        <f t="shared" si="40"/>
        <v>439066284751.73981</v>
      </c>
      <c r="AT103" s="43">
        <f t="shared" si="41"/>
        <v>439066284751.73981</v>
      </c>
      <c r="AU103" s="43">
        <f t="shared" si="42"/>
        <v>390161362342.4845</v>
      </c>
      <c r="AV103" s="43">
        <f t="shared" si="43"/>
        <v>390161362342.4845</v>
      </c>
      <c r="AW103" s="43">
        <f t="shared" si="44"/>
        <v>98741359.56161654</v>
      </c>
      <c r="AX103" s="43">
        <f t="shared" si="45"/>
        <v>160139933826.60065</v>
      </c>
      <c r="AY103" s="1">
        <v>97</v>
      </c>
      <c r="AZ103" s="1">
        <f t="shared" si="27"/>
        <v>1.6968285250143624</v>
      </c>
      <c r="BA103" s="1">
        <f t="shared" si="46"/>
        <v>3.9243359145875858</v>
      </c>
      <c r="BD103" s="1">
        <v>97</v>
      </c>
      <c r="BE103" s="43">
        <f>求节点(节奏总纲!$F$4:$F$163,M$7:M$166,$BD103)</f>
        <v>247.54109953701553</v>
      </c>
      <c r="BF103" s="43">
        <f>求节点(节奏总纲!$F$4:$F$163,N$7:N$166,$BD103)</f>
        <v>14421.369592386611</v>
      </c>
      <c r="BG103" s="43">
        <f>求节点(节奏总纲!$F$4:$F$163,O$7:O$166,$BD103)</f>
        <v>14421.369592386611</v>
      </c>
      <c r="BH103" s="43">
        <f>求节点(节奏总纲!$F$4:$F$163,P$7:P$166,$BD103)</f>
        <v>2.5000000000000001E-2</v>
      </c>
      <c r="BI103" s="43">
        <f>求节点(节奏总纲!$F$4:$F$163,Q$7:Q$166,$BD103)</f>
        <v>2.5000000000000001E-2</v>
      </c>
      <c r="BJ103" s="43">
        <f>求节点(节奏总纲!$F$4:$F$163,T$7:T$166,$BD103)</f>
        <v>1.5430098573451563</v>
      </c>
      <c r="BK103" s="43">
        <f>求节点(节奏总纲!$F$4:$F$163,U$7:U$166,$BD103)</f>
        <v>10759199069.263687</v>
      </c>
      <c r="BM103" s="1">
        <v>97</v>
      </c>
      <c r="BN103" s="43">
        <f>求节点(节奏总纲!$F$4:$F$163,AF$7:AF$166,$BD103)</f>
        <v>247.54109953701553</v>
      </c>
      <c r="BO103" s="43">
        <f>求节点(节奏总纲!$F$4:$F$163,AG$7:AG$166,$BD103)</f>
        <v>777.81942883078989</v>
      </c>
      <c r="BP103" s="43">
        <f>求节点(节奏总纲!$F$4:$F$163,AH$7:AH$166,$BD103)</f>
        <v>777.81942883078989</v>
      </c>
      <c r="BQ103" s="43">
        <f>求节点(节奏总纲!$F$4:$F$163,AI$7:AI$166,$BD103)</f>
        <v>2.5000000000000001E-2</v>
      </c>
      <c r="BR103" s="43">
        <f>求节点(节奏总纲!$F$4:$F$163,AJ$7:AJ$166,$BD103)</f>
        <v>2.5000000000000001E-2</v>
      </c>
      <c r="BS103" s="43">
        <f>求节点(节奏总纲!$F$4:$F$163,AM$7:AM$166,$BD103)</f>
        <v>6436.7444456350322</v>
      </c>
      <c r="BT103" s="43">
        <f>求节点(节奏总纲!$F$4:$F$163,AN$7:AN$166,$BD103)</f>
        <v>1.7471012013861567</v>
      </c>
      <c r="BU103" s="43">
        <f>求节点(节奏总纲!$F$4:$F$163,AO$7:AO$166,$BD103)</f>
        <v>12108718793.607901</v>
      </c>
    </row>
    <row r="104" spans="12:73" x14ac:dyDescent="0.15">
      <c r="L104" s="1">
        <v>98</v>
      </c>
      <c r="M104" s="42">
        <f>武将属性!$E102</f>
        <v>397.24288743058617</v>
      </c>
      <c r="N104" s="42">
        <f>武将属性!$T102</f>
        <v>22775.5</v>
      </c>
      <c r="O104" s="42">
        <f>武将属性!$T102</f>
        <v>22775.5</v>
      </c>
      <c r="P104" s="47">
        <f>武将属性!$AF102</f>
        <v>2.5000000000000001E-2</v>
      </c>
      <c r="Q104" s="47">
        <f>武将属性!$AF102</f>
        <v>2.5000000000000001E-2</v>
      </c>
      <c r="R104" s="47">
        <f>武将属性!BI102</f>
        <v>0.15347900973209266</v>
      </c>
      <c r="S104" s="77">
        <f t="shared" si="28"/>
        <v>0.15347900973209266</v>
      </c>
      <c r="T104" s="42">
        <f>战法技能效用!AM102</f>
        <v>2.3269874746180603</v>
      </c>
      <c r="U104" s="42">
        <f t="shared" si="29"/>
        <v>79707912055.316177</v>
      </c>
      <c r="V104" s="43">
        <f t="shared" si="30"/>
        <v>488251106.52469933</v>
      </c>
      <c r="W104" s="43">
        <f t="shared" si="30"/>
        <v>8515917.5143048577</v>
      </c>
      <c r="X104" s="43">
        <f t="shared" si="30"/>
        <v>8515917.5143048577</v>
      </c>
      <c r="Y104" s="43">
        <f t="shared" si="31"/>
        <v>189223687167.85391</v>
      </c>
      <c r="Z104" s="43">
        <f t="shared" si="32"/>
        <v>189223687167.85391</v>
      </c>
      <c r="AA104" s="43">
        <f t="shared" si="33"/>
        <v>168147211792.00143</v>
      </c>
      <c r="AB104" s="43">
        <f t="shared" si="34"/>
        <v>168147211792.00143</v>
      </c>
      <c r="AC104" s="43">
        <f t="shared" si="35"/>
        <v>116594535342.70747</v>
      </c>
      <c r="AD104" s="42"/>
      <c r="AE104" s="1">
        <v>98</v>
      </c>
      <c r="AF104" s="42">
        <f>武将属性!$E102</f>
        <v>397.24288743058617</v>
      </c>
      <c r="AG104" s="42">
        <f>士兵属性!$F102</f>
        <v>1283.6394711720391</v>
      </c>
      <c r="AH104" s="42">
        <f>士兵属性!$F102</f>
        <v>1283.6394711720391</v>
      </c>
      <c r="AI104" s="47">
        <f>士兵属性!$Q102</f>
        <v>2.5000000000000001E-2</v>
      </c>
      <c r="AJ104" s="47">
        <f>士兵属性!$Q102</f>
        <v>2.5000000000000001E-2</v>
      </c>
      <c r="AK104" s="47">
        <f>士兵属性!AX102</f>
        <v>0.15347900973209266</v>
      </c>
      <c r="AL104" s="77">
        <f t="shared" si="36"/>
        <v>0.15347900973209266</v>
      </c>
      <c r="AM104" s="42">
        <f>带兵数!$F101</f>
        <v>8223.4023573310569</v>
      </c>
      <c r="AN104" s="42">
        <f>战法技能效用!AS102</f>
        <v>4.1444085794886796</v>
      </c>
      <c r="AO104" s="42">
        <f t="shared" si="37"/>
        <v>327501551672.80603</v>
      </c>
      <c r="AP104" s="43">
        <f t="shared" si="38"/>
        <v>1243292714.5818105</v>
      </c>
      <c r="AQ104" s="43">
        <f t="shared" si="39"/>
        <v>344137064.09417129</v>
      </c>
      <c r="AR104" s="43">
        <f t="shared" si="39"/>
        <v>344137064.09417129</v>
      </c>
      <c r="AS104" s="43">
        <f t="shared" si="40"/>
        <v>481843110109.16113</v>
      </c>
      <c r="AT104" s="43">
        <f t="shared" si="41"/>
        <v>481843110109.16113</v>
      </c>
      <c r="AU104" s="43">
        <f t="shared" si="42"/>
        <v>428173537355.1366</v>
      </c>
      <c r="AV104" s="43">
        <f t="shared" si="43"/>
        <v>428173537355.1366</v>
      </c>
      <c r="AW104" s="43">
        <f t="shared" si="44"/>
        <v>107436776.11025016</v>
      </c>
      <c r="AX104" s="43">
        <f t="shared" si="45"/>
        <v>171739049159.44562</v>
      </c>
      <c r="AY104" s="1">
        <v>98</v>
      </c>
      <c r="AZ104" s="1">
        <f t="shared" si="27"/>
        <v>1.7184755323323708</v>
      </c>
      <c r="BA104" s="1">
        <f t="shared" si="46"/>
        <v>4.1087709265991625</v>
      </c>
      <c r="BD104" s="1">
        <v>98</v>
      </c>
      <c r="BE104" s="43">
        <f>求节点(节奏总纲!$F$4:$F$163,M$7:M$166,$BD104)</f>
        <v>248.09407480899955</v>
      </c>
      <c r="BF104" s="43">
        <f>求节点(节奏总纲!$F$4:$F$163,N$7:N$166,$BD104)</f>
        <v>14478.68627957534</v>
      </c>
      <c r="BG104" s="43">
        <f>求节点(节奏总纲!$F$4:$F$163,O$7:O$166,$BD104)</f>
        <v>14478.68627957534</v>
      </c>
      <c r="BH104" s="43">
        <f>求节点(节奏总纲!$F$4:$F$163,P$7:P$166,$BD104)</f>
        <v>2.5000000000000001E-2</v>
      </c>
      <c r="BI104" s="43">
        <f>求节点(节奏总纲!$F$4:$F$163,Q$7:Q$166,$BD104)</f>
        <v>2.5000000000000001E-2</v>
      </c>
      <c r="BJ104" s="43">
        <f>求节点(节奏总纲!$F$4:$F$163,T$7:T$166,$BD104)</f>
        <v>1.5440605635205691</v>
      </c>
      <c r="BK104" s="43">
        <f>求节点(节奏总纲!$F$4:$F$163,U$7:U$166,$BD104)</f>
        <v>10888176373.536762</v>
      </c>
      <c r="BM104" s="1">
        <v>98</v>
      </c>
      <c r="BN104" s="43">
        <f>求节点(节奏总纲!$F$4:$F$163,AF$7:AF$166,$BD104)</f>
        <v>248.09407480899955</v>
      </c>
      <c r="BO104" s="43">
        <f>求节点(节奏总纲!$F$4:$F$163,AG$7:AG$166,$BD104)</f>
        <v>780.67269408311188</v>
      </c>
      <c r="BP104" s="43">
        <f>求节点(节奏总纲!$F$4:$F$163,AH$7:AH$166,$BD104)</f>
        <v>780.67269408311188</v>
      </c>
      <c r="BQ104" s="43">
        <f>求节点(节奏总纲!$F$4:$F$163,AI$7:AI$166,$BD104)</f>
        <v>2.5000000000000001E-2</v>
      </c>
      <c r="BR104" s="43">
        <f>求节点(节奏总纲!$F$4:$F$163,AJ$7:AJ$166,$BD104)</f>
        <v>2.5000000000000001E-2</v>
      </c>
      <c r="BS104" s="43">
        <f>求节点(节奏总纲!$F$4:$F$163,AM$7:AM$166,$BD104)</f>
        <v>6446.4184648353139</v>
      </c>
      <c r="BT104" s="43">
        <f>求节点(节奏总纲!$F$4:$F$163,AN$7:AN$166,$BD104)</f>
        <v>1.7531473788470457</v>
      </c>
      <c r="BU104" s="43">
        <f>求节点(节奏总纲!$F$4:$F$163,AO$7:AO$166,$BD104)</f>
        <v>12332236651.632616</v>
      </c>
    </row>
    <row r="105" spans="12:73" x14ac:dyDescent="0.15">
      <c r="L105" s="1">
        <v>99</v>
      </c>
      <c r="M105" s="42">
        <f>武将属性!$E103</f>
        <v>402.99575069114849</v>
      </c>
      <c r="N105" s="42">
        <f>武将属性!$T103</f>
        <v>23065.3</v>
      </c>
      <c r="O105" s="42">
        <f>武将属性!$T103</f>
        <v>23065.3</v>
      </c>
      <c r="P105" s="47">
        <f>武将属性!$AF103</f>
        <v>2.5000000000000001E-2</v>
      </c>
      <c r="Q105" s="47">
        <f>武将属性!$AF103</f>
        <v>2.5000000000000001E-2</v>
      </c>
      <c r="R105" s="47">
        <f>武将属性!BI103</f>
        <v>0.15347900973209266</v>
      </c>
      <c r="S105" s="77">
        <f t="shared" si="28"/>
        <v>0.15347900973209266</v>
      </c>
      <c r="T105" s="42">
        <f>战法技能效用!AM103</f>
        <v>2.3478326153345135</v>
      </c>
      <c r="U105" s="42">
        <f t="shared" si="29"/>
        <v>83975632869.522949</v>
      </c>
      <c r="V105" s="43">
        <f t="shared" si="30"/>
        <v>513888741.27291113</v>
      </c>
      <c r="W105" s="43">
        <f t="shared" si="30"/>
        <v>8978637.999982927</v>
      </c>
      <c r="X105" s="43">
        <f t="shared" si="30"/>
        <v>8978637.999982927</v>
      </c>
      <c r="Y105" s="43">
        <f t="shared" si="31"/>
        <v>202043882010.73779</v>
      </c>
      <c r="Z105" s="43">
        <f t="shared" si="32"/>
        <v>202043882010.73779</v>
      </c>
      <c r="AA105" s="43">
        <f t="shared" si="33"/>
        <v>179539443122.68512</v>
      </c>
      <c r="AB105" s="43">
        <f t="shared" si="34"/>
        <v>179539443122.68512</v>
      </c>
      <c r="AC105" s="43">
        <f t="shared" si="35"/>
        <v>123718837144.02095</v>
      </c>
      <c r="AD105" s="42"/>
      <c r="AE105" s="1">
        <v>99</v>
      </c>
      <c r="AF105" s="42">
        <f>武将属性!$E103</f>
        <v>402.99575069114849</v>
      </c>
      <c r="AG105" s="42">
        <f>士兵属性!$F103</f>
        <v>1297.2354756354625</v>
      </c>
      <c r="AH105" s="42">
        <f>士兵属性!$F103</f>
        <v>1297.2354756354625</v>
      </c>
      <c r="AI105" s="47">
        <f>士兵属性!$Q103</f>
        <v>2.5000000000000001E-2</v>
      </c>
      <c r="AJ105" s="47">
        <f>士兵属性!$Q103</f>
        <v>2.5000000000000001E-2</v>
      </c>
      <c r="AK105" s="47">
        <f>士兵属性!AX103</f>
        <v>0.15347900973209266</v>
      </c>
      <c r="AL105" s="77">
        <f t="shared" si="36"/>
        <v>0.15347900973209266</v>
      </c>
      <c r="AM105" s="42">
        <f>带兵数!$F102</f>
        <v>8292.339753941611</v>
      </c>
      <c r="AN105" s="42">
        <f>战法技能效用!AS103</f>
        <v>4.2622316034219967</v>
      </c>
      <c r="AO105" s="42">
        <f t="shared" si="37"/>
        <v>361018378513.93414</v>
      </c>
      <c r="AP105" s="43">
        <f t="shared" si="38"/>
        <v>1343146746.6552253</v>
      </c>
      <c r="AQ105" s="43">
        <f t="shared" si="39"/>
        <v>373207281.02063209</v>
      </c>
      <c r="AR105" s="43">
        <f t="shared" si="39"/>
        <v>373207281.02063209</v>
      </c>
      <c r="AS105" s="43">
        <f t="shared" si="40"/>
        <v>528080420933.3623</v>
      </c>
      <c r="AT105" s="43">
        <f t="shared" si="41"/>
        <v>528080420933.3623</v>
      </c>
      <c r="AU105" s="43">
        <f t="shared" si="42"/>
        <v>469260755410.20447</v>
      </c>
      <c r="AV105" s="43">
        <f t="shared" si="43"/>
        <v>469260755410.20447</v>
      </c>
      <c r="AW105" s="43">
        <f t="shared" si="44"/>
        <v>116767459.86566493</v>
      </c>
      <c r="AX105" s="43">
        <f t="shared" si="45"/>
        <v>184004719363.01154</v>
      </c>
      <c r="AY105" s="1">
        <v>99</v>
      </c>
      <c r="AZ105" s="1">
        <f t="shared" si="27"/>
        <v>1.7400574242485378</v>
      </c>
      <c r="BA105" s="1">
        <f t="shared" si="46"/>
        <v>4.2990849390187513</v>
      </c>
      <c r="BD105" s="1">
        <v>99</v>
      </c>
      <c r="BE105" s="43">
        <f>求节点(节奏总纲!$F$4:$F$163,M$7:M$166,$BD105)</f>
        <v>248.6470500809836</v>
      </c>
      <c r="BF105" s="43">
        <f>求节点(节奏总纲!$F$4:$F$163,N$7:N$166,$BD105)</f>
        <v>14536.00296676407</v>
      </c>
      <c r="BG105" s="43">
        <f>求节点(节奏总纲!$F$4:$F$163,O$7:O$166,$BD105)</f>
        <v>14536.00296676407</v>
      </c>
      <c r="BH105" s="43">
        <f>求节点(节奏总纲!$F$4:$F$163,P$7:P$166,$BD105)</f>
        <v>2.5000000000000001E-2</v>
      </c>
      <c r="BI105" s="43">
        <f>求节点(节奏总纲!$F$4:$F$163,Q$7:Q$166,$BD105)</f>
        <v>2.5000000000000001E-2</v>
      </c>
      <c r="BJ105" s="43">
        <f>求节点(节奏总纲!$F$4:$F$163,T$7:T$166,$BD105)</f>
        <v>1.5451112696959821</v>
      </c>
      <c r="BK105" s="43">
        <f>求节点(节奏总纲!$F$4:$F$163,U$7:U$166,$BD105)</f>
        <v>11017153677.809839</v>
      </c>
      <c r="BM105" s="1">
        <v>99</v>
      </c>
      <c r="BN105" s="43">
        <f>求节点(节奏总纲!$F$4:$F$163,AF$7:AF$166,$BD105)</f>
        <v>248.6470500809836</v>
      </c>
      <c r="BO105" s="43">
        <f>求节点(节奏总纲!$F$4:$F$163,AG$7:AG$166,$BD105)</f>
        <v>783.52595933543375</v>
      </c>
      <c r="BP105" s="43">
        <f>求节点(节奏总纲!$F$4:$F$163,AH$7:AH$166,$BD105)</f>
        <v>783.52595933543375</v>
      </c>
      <c r="BQ105" s="43">
        <f>求节点(节奏总纲!$F$4:$F$163,AI$7:AI$166,$BD105)</f>
        <v>2.5000000000000001E-2</v>
      </c>
      <c r="BR105" s="43">
        <f>求节点(节奏总纲!$F$4:$F$163,AJ$7:AJ$166,$BD105)</f>
        <v>2.5000000000000001E-2</v>
      </c>
      <c r="BS105" s="43">
        <f>求节点(节奏总纲!$F$4:$F$163,AM$7:AM$166,$BD105)</f>
        <v>6456.0924840355956</v>
      </c>
      <c r="BT105" s="43">
        <f>求节点(节奏总纲!$F$4:$F$163,AN$7:AN$166,$BD105)</f>
        <v>1.7591935563079348</v>
      </c>
      <c r="BU105" s="43">
        <f>求节点(节奏总纲!$F$4:$F$163,AO$7:AO$166,$BD105)</f>
        <v>12555754509.657333</v>
      </c>
    </row>
    <row r="106" spans="12:73" x14ac:dyDescent="0.15">
      <c r="L106" s="1">
        <v>100</v>
      </c>
      <c r="M106" s="42">
        <f>武将属性!$E104</f>
        <v>408.71017906921543</v>
      </c>
      <c r="N106" s="42">
        <f>武将属性!$T104</f>
        <v>23355.1</v>
      </c>
      <c r="O106" s="42">
        <f>武将属性!$T104</f>
        <v>23355.1</v>
      </c>
      <c r="P106" s="47">
        <f>武将属性!$AF104</f>
        <v>2.5000000000000001E-2</v>
      </c>
      <c r="Q106" s="47">
        <f>武将属性!$AF104</f>
        <v>2.5000000000000001E-2</v>
      </c>
      <c r="R106" s="47">
        <f>武将属性!BI104</f>
        <v>0.15347900973209266</v>
      </c>
      <c r="S106" s="77">
        <f t="shared" si="28"/>
        <v>0.15347900973209266</v>
      </c>
      <c r="T106" s="42">
        <f>战法技能效用!AM104</f>
        <v>2.3686247068399044</v>
      </c>
      <c r="U106" s="42">
        <f t="shared" si="29"/>
        <v>88407947281.745834</v>
      </c>
      <c r="V106" s="43">
        <f t="shared" si="30"/>
        <v>540544171.97887087</v>
      </c>
      <c r="W106" s="43">
        <f t="shared" si="30"/>
        <v>9459428.7896136232</v>
      </c>
      <c r="X106" s="43">
        <f t="shared" si="30"/>
        <v>9459428.7896136232</v>
      </c>
      <c r="Y106" s="43">
        <f t="shared" si="31"/>
        <v>215537468609.07813</v>
      </c>
      <c r="Z106" s="43">
        <f t="shared" si="32"/>
        <v>215537468609.07813</v>
      </c>
      <c r="AA106" s="43">
        <f t="shared" si="33"/>
        <v>191530061197.74768</v>
      </c>
      <c r="AB106" s="43">
        <f t="shared" si="34"/>
        <v>191530061197.74768</v>
      </c>
      <c r="AC106" s="43">
        <f t="shared" si="35"/>
        <v>131166825960.58911</v>
      </c>
      <c r="AD106" s="42"/>
      <c r="AE106" s="1">
        <v>100</v>
      </c>
      <c r="AF106" s="42">
        <f>武将属性!$E104</f>
        <v>408.71017906921543</v>
      </c>
      <c r="AG106" s="42">
        <f>士兵属性!$F104</f>
        <v>1310.7959747077305</v>
      </c>
      <c r="AH106" s="42">
        <f>士兵属性!$F104</f>
        <v>1310.7959747077305</v>
      </c>
      <c r="AI106" s="47">
        <f>士兵属性!$Q104</f>
        <v>2.5000000000000001E-2</v>
      </c>
      <c r="AJ106" s="47">
        <f>士兵属性!$Q104</f>
        <v>2.5000000000000001E-2</v>
      </c>
      <c r="AK106" s="47">
        <f>士兵属性!AX104</f>
        <v>0.15347900973209266</v>
      </c>
      <c r="AL106" s="77">
        <f t="shared" si="36"/>
        <v>0.15347900973209266</v>
      </c>
      <c r="AM106" s="42">
        <f>带兵数!$F103</f>
        <v>8360.0042099102466</v>
      </c>
      <c r="AN106" s="42">
        <f>战法技能效用!AS104</f>
        <v>4.3807919252671139</v>
      </c>
      <c r="AO106" s="42">
        <f t="shared" si="37"/>
        <v>397272185221.19067</v>
      </c>
      <c r="AP106" s="43">
        <f t="shared" si="38"/>
        <v>1449250391.6161041</v>
      </c>
      <c r="AQ106" s="43">
        <f t="shared" si="39"/>
        <v>404174374.56800079</v>
      </c>
      <c r="AR106" s="43">
        <f t="shared" si="39"/>
        <v>404174374.56800079</v>
      </c>
      <c r="AS106" s="43">
        <f t="shared" si="40"/>
        <v>577876475193.70593</v>
      </c>
      <c r="AT106" s="43">
        <f t="shared" si="41"/>
        <v>577876475193.70593</v>
      </c>
      <c r="AU106" s="43">
        <f t="shared" si="42"/>
        <v>513510330119.59344</v>
      </c>
      <c r="AV106" s="43">
        <f t="shared" si="43"/>
        <v>513510330119.59344</v>
      </c>
      <c r="AW106" s="43">
        <f t="shared" si="44"/>
        <v>126743989.58692336</v>
      </c>
      <c r="AX106" s="43">
        <f t="shared" si="45"/>
        <v>196919022560.95883</v>
      </c>
      <c r="AY106" s="1">
        <v>100</v>
      </c>
      <c r="AZ106" s="1">
        <f t="shared" si="27"/>
        <v>1.7612042105133274</v>
      </c>
      <c r="BA106" s="1">
        <f t="shared" si="46"/>
        <v>4.4936252614839081</v>
      </c>
      <c r="BD106" s="1">
        <v>100</v>
      </c>
      <c r="BE106" s="43">
        <f>求节点(节奏总纲!$F$4:$F$163,M$7:M$166,$BD106)</f>
        <v>249.20002535296763</v>
      </c>
      <c r="BF106" s="43">
        <f>求节点(节奏总纲!$F$4:$F$163,N$7:N$166,$BD106)</f>
        <v>14593.3196539528</v>
      </c>
      <c r="BG106" s="43">
        <f>求节点(节奏总纲!$F$4:$F$163,O$7:O$166,$BD106)</f>
        <v>14593.3196539528</v>
      </c>
      <c r="BH106" s="43">
        <f>求节点(节奏总纲!$F$4:$F$163,P$7:P$166,$BD106)</f>
        <v>2.5000000000000001E-2</v>
      </c>
      <c r="BI106" s="43">
        <f>求节点(节奏总纲!$F$4:$F$163,Q$7:Q$166,$BD106)</f>
        <v>2.5000000000000001E-2</v>
      </c>
      <c r="BJ106" s="43">
        <f>求节点(节奏总纲!$F$4:$F$163,T$7:T$166,$BD106)</f>
        <v>1.5461619758713951</v>
      </c>
      <c r="BK106" s="43">
        <f>求节点(节奏总纲!$F$4:$F$163,U$7:U$166,$BD106)</f>
        <v>11146130982.082916</v>
      </c>
      <c r="BM106" s="1">
        <v>100</v>
      </c>
      <c r="BN106" s="43">
        <f>求节点(节奏总纲!$F$4:$F$163,AF$7:AF$166,$BD106)</f>
        <v>249.20002535296763</v>
      </c>
      <c r="BO106" s="43">
        <f>求节点(节奏总纲!$F$4:$F$163,AG$7:AG$166,$BD106)</f>
        <v>786.37922458775563</v>
      </c>
      <c r="BP106" s="43">
        <f>求节点(节奏总纲!$F$4:$F$163,AH$7:AH$166,$BD106)</f>
        <v>786.37922458775563</v>
      </c>
      <c r="BQ106" s="43">
        <f>求节点(节奏总纲!$F$4:$F$163,AI$7:AI$166,$BD106)</f>
        <v>2.5000000000000001E-2</v>
      </c>
      <c r="BR106" s="43">
        <f>求节点(节奏总纲!$F$4:$F$163,AJ$7:AJ$166,$BD106)</f>
        <v>2.5000000000000001E-2</v>
      </c>
      <c r="BS106" s="43">
        <f>求节点(节奏总纲!$F$4:$F$163,AM$7:AM$166,$BD106)</f>
        <v>6465.7665032358764</v>
      </c>
      <c r="BT106" s="43">
        <f>求节点(节奏总纲!$F$4:$F$163,AN$7:AN$166,$BD106)</f>
        <v>1.7652397337688241</v>
      </c>
      <c r="BU106" s="43">
        <f>求节点(节奏总纲!$F$4:$F$163,AO$7:AO$166,$BD106)</f>
        <v>12779272367.682049</v>
      </c>
    </row>
    <row r="107" spans="12:73" x14ac:dyDescent="0.15">
      <c r="L107" s="1">
        <v>101</v>
      </c>
      <c r="M107" s="42">
        <f>武将属性!$E105</f>
        <v>410.39106298020863</v>
      </c>
      <c r="N107" s="42">
        <f>武将属性!$T105</f>
        <v>23524.9</v>
      </c>
      <c r="O107" s="42">
        <f>武将属性!$T105</f>
        <v>23524.9</v>
      </c>
      <c r="P107" s="47">
        <f>武将属性!$AF105</f>
        <v>2.5000000000000001E-2</v>
      </c>
      <c r="Q107" s="47">
        <f>武将属性!$AF105</f>
        <v>2.5000000000000001E-2</v>
      </c>
      <c r="R107" s="47">
        <f>武将属性!BI105</f>
        <v>0.15347900973209266</v>
      </c>
      <c r="S107" s="77">
        <f t="shared" ref="S107:S138" si="47">R107</f>
        <v>0.15347900973209266</v>
      </c>
      <c r="T107" s="42">
        <f>战法技能效用!AM105</f>
        <v>2.3627791831724285</v>
      </c>
      <c r="U107" s="42">
        <f t="shared" ref="U107:U138" si="48">M107*N107*50*(1+P107)*O107*50*(1+Q107)*(1+T107)^2/100000*(1+R107)*(1+S107)</f>
        <v>89754720440.438202</v>
      </c>
      <c r="V107" s="43">
        <f t="shared" ref="V107:V138" si="49">$U107/M107+0.5*($U107/((1+$T107)^2))^(-0.5)*$U107/M107/(1+$T107)*(2*$AO107/((1+$AN107)^2))^0.5*(1+$AN107)</f>
        <v>555384203.90130806</v>
      </c>
      <c r="W107" s="43">
        <f t="shared" ref="W107:W138" si="50">$U107/N107+0.5*($U107/((1+$T107)^2))^(-0.5)*$U107/N107/(1+$T107)*(2*$AO107/((1+$AN107)^2))^0.5*(1+$AN107)</f>
        <v>9688658.1367604006</v>
      </c>
      <c r="X107" s="43">
        <f t="shared" ref="X107:X138" si="51">$U107/O107+0.5*($U107/((1+$T107)^2))^(-0.5)*$U107/O107/(1+$T107)*(2*$AO107/((1+$AN107)^2))^0.5*(1+$AN107)</f>
        <v>9688658.1367604006</v>
      </c>
      <c r="Y107" s="43">
        <f t="shared" ref="Y107:Y138" si="52">$U107/(1+P107)+0.5*($U107/((1+$T107)^2))^(-0.5)*$U107/(1+P107)/(1+$T107)*(2*$AO107/((1+$AN107)^2))^0.5*(1+$AN107)</f>
        <v>222365574440.4632</v>
      </c>
      <c r="Z107" s="43">
        <f t="shared" ref="Z107:Z138" si="53">Y107</f>
        <v>222365574440.4632</v>
      </c>
      <c r="AA107" s="43">
        <f t="shared" ref="AA107:AA138" si="54">$U107/(1+R107)+0.5*($U107/((1+$T107)^2))^(-0.5)*$U107/(1+R107)/(1+$T107)*(2*$AO107/((1+$AN107)^2))^0.5*(1+$AN107)</f>
        <v>197597625859.19324</v>
      </c>
      <c r="AB107" s="43">
        <f t="shared" ref="AB107:AB138" si="55">AA107</f>
        <v>197597625859.19324</v>
      </c>
      <c r="AC107" s="43">
        <f t="shared" ref="AC107:AC138" si="56">$U107/(1+T107)*2+2^0.5*(U107/((1+T107)^2))^0.5*AO107^0.5</f>
        <v>135557347887.73836</v>
      </c>
      <c r="AD107" s="42"/>
      <c r="AE107" s="1">
        <v>101</v>
      </c>
      <c r="AF107" s="42">
        <f>武将属性!$E105</f>
        <v>410.39106298020863</v>
      </c>
      <c r="AG107" s="42">
        <f>士兵属性!$F105</f>
        <v>1324.2680961942365</v>
      </c>
      <c r="AH107" s="42">
        <f>士兵属性!$F105</f>
        <v>1324.2680961942365</v>
      </c>
      <c r="AI107" s="47">
        <f>士兵属性!$Q105</f>
        <v>2.5000000000000001E-2</v>
      </c>
      <c r="AJ107" s="47">
        <f>士兵属性!$Q105</f>
        <v>2.5000000000000001E-2</v>
      </c>
      <c r="AK107" s="47">
        <f>士兵属性!AX105</f>
        <v>0.15347900973209266</v>
      </c>
      <c r="AL107" s="77">
        <f t="shared" ref="AL107:AL138" si="57">AK107</f>
        <v>0.15347900973209266</v>
      </c>
      <c r="AM107" s="42">
        <f>带兵数!$F104</f>
        <v>8426.5685304832405</v>
      </c>
      <c r="AN107" s="42">
        <f>战法技能效用!AS105</f>
        <v>4.4566475776311369</v>
      </c>
      <c r="AO107" s="42">
        <f t="shared" ref="AO107:AO138" si="58">AF107*AG107*0.2*(1+AI107)*AH107*0.2*(1+AJ107)*(AM107^2)/2*(1+AN107)^2/100000*(1+AK107)*(1+AL107)</f>
        <v>425402630005.57739</v>
      </c>
      <c r="AP107" s="43">
        <f t="shared" ref="AP107:AP138" si="59">($AO107/AF107+2^0.5*0.5*($U107)^0.5*($AO107/((1+$AN107)^2))^(-0.5)*$AO107/AF107/(1+$AN107))/0.8^0.5</f>
        <v>1535348609.8775115</v>
      </c>
      <c r="AQ107" s="43">
        <f t="shared" ref="AQ107:AQ138" si="60">($AO107/AG107+2^0.5*0.5*($U107)^0.5*($AO107/((1+$AN107)^2))^(-0.5)*$AO107/AG107/(1+$AN107))</f>
        <v>425572907.01652014</v>
      </c>
      <c r="AR107" s="43">
        <f t="shared" ref="AR107:AR138" si="61">($AO107/AH107+2^0.5*0.5*($U107)^0.5*($AO107/((1+$AN107)^2))^(-0.5)*$AO107/AH107/(1+$AN107))</f>
        <v>425572907.01652014</v>
      </c>
      <c r="AS107" s="43">
        <f t="shared" ref="AS107:AS138" si="62">($AO107/(1+AI107)+2^0.5*0.5*($U107)^0.5*($AO107/((1+$AN107)^2))^(-0.5)*$AO107/(1+AI107)/(1+$AN107))/0.8^0.5</f>
        <v>614725217612.505</v>
      </c>
      <c r="AT107" s="43">
        <f t="shared" ref="AT107:AT138" si="63">AS107</f>
        <v>614725217612.505</v>
      </c>
      <c r="AU107" s="43">
        <f t="shared" ref="AU107:AU138" si="64">($AO107/(1+AK107)+2^0.5*0.5*($U107)^0.5*($AO107/((1+$AN107)^2))^(-0.5)*$AO107/(1+AK107)/(1+$AN107))/0.8^0.5</f>
        <v>546254715288.80548</v>
      </c>
      <c r="AV107" s="43">
        <f t="shared" ref="AV107:AV138" si="65">AU107</f>
        <v>546254715288.80548</v>
      </c>
      <c r="AW107" s="43">
        <f t="shared" ref="AW107:AW138" si="66">$AO107/AM107*2+2^0.5*0.5*($U107)^0.5*($AO107/((1+$AN107)^2))^(-0.5)*$AO107/AM107*2/(1+$AN107)</f>
        <v>133760882.93304241</v>
      </c>
      <c r="AX107" s="43">
        <f t="shared" ref="AX107:AX138" si="67">$AO107/(1+AN107)*2+2^0.5*U107^0.5*(AO107/((1+AN107)^2))^0.5</f>
        <v>206563687813.34216</v>
      </c>
      <c r="AY107" s="1">
        <v>101</v>
      </c>
      <c r="AZ107" s="1">
        <f t="shared" ref="AZ107:AZ138" si="68">AO107/(1+AN107)^2/(U107/(1+T107)^2)</f>
        <v>1.8000632349221433</v>
      </c>
      <c r="BA107" s="1">
        <f t="shared" ref="BA107:BA138" si="69">AO107/U107</f>
        <v>4.7396128907546125</v>
      </c>
      <c r="BD107" s="1">
        <v>101</v>
      </c>
      <c r="BE107" s="43">
        <f>求节点(节奏总纲!$F$4:$F$163,M$7:M$166,$BD107)</f>
        <v>249.75300062495165</v>
      </c>
      <c r="BF107" s="43">
        <f>求节点(节奏总纲!$F$4:$F$163,N$7:N$166,$BD107)</f>
        <v>14650.63634114153</v>
      </c>
      <c r="BG107" s="43">
        <f>求节点(节奏总纲!$F$4:$F$163,O$7:O$166,$BD107)</f>
        <v>14650.63634114153</v>
      </c>
      <c r="BH107" s="43">
        <f>求节点(节奏总纲!$F$4:$F$163,P$7:P$166,$BD107)</f>
        <v>2.5000000000000001E-2</v>
      </c>
      <c r="BI107" s="43">
        <f>求节点(节奏总纲!$F$4:$F$163,Q$7:Q$166,$BD107)</f>
        <v>2.5000000000000001E-2</v>
      </c>
      <c r="BJ107" s="43">
        <f>求节点(节奏总纲!$F$4:$F$163,T$7:T$166,$BD107)</f>
        <v>1.547212682046808</v>
      </c>
      <c r="BK107" s="43">
        <f>求节点(节奏总纲!$F$4:$F$163,U$7:U$166,$BD107)</f>
        <v>11275108286.355991</v>
      </c>
      <c r="BM107" s="1">
        <v>101</v>
      </c>
      <c r="BN107" s="43">
        <f>求节点(节奏总纲!$F$4:$F$163,AF$7:AF$166,$BD107)</f>
        <v>249.75300062495165</v>
      </c>
      <c r="BO107" s="43">
        <f>求节点(节奏总纲!$F$4:$F$163,AG$7:AG$166,$BD107)</f>
        <v>789.23248984007751</v>
      </c>
      <c r="BP107" s="43">
        <f>求节点(节奏总纲!$F$4:$F$163,AH$7:AH$166,$BD107)</f>
        <v>789.23248984007751</v>
      </c>
      <c r="BQ107" s="43">
        <f>求节点(节奏总纲!$F$4:$F$163,AI$7:AI$166,$BD107)</f>
        <v>2.5000000000000001E-2</v>
      </c>
      <c r="BR107" s="43">
        <f>求节点(节奏总纲!$F$4:$F$163,AJ$7:AJ$166,$BD107)</f>
        <v>2.5000000000000001E-2</v>
      </c>
      <c r="BS107" s="43">
        <f>求节点(节奏总纲!$F$4:$F$163,AM$7:AM$166,$BD107)</f>
        <v>6475.4405224361581</v>
      </c>
      <c r="BT107" s="43">
        <f>求节点(节奏总纲!$F$4:$F$163,AN$7:AN$166,$BD107)</f>
        <v>1.7712859112297132</v>
      </c>
      <c r="BU107" s="43">
        <f>求节点(节奏总纲!$F$4:$F$163,AO$7:AO$166,$BD107)</f>
        <v>13002790225.706766</v>
      </c>
    </row>
    <row r="108" spans="12:73" x14ac:dyDescent="0.15">
      <c r="L108" s="1">
        <v>102</v>
      </c>
      <c r="M108" s="42">
        <f>武将属性!$E106</f>
        <v>412.07194689120172</v>
      </c>
      <c r="N108" s="42">
        <f>武将属性!$T106</f>
        <v>23694.7</v>
      </c>
      <c r="O108" s="42">
        <f>武将属性!$T106</f>
        <v>23694.7</v>
      </c>
      <c r="P108" s="47">
        <f>武将属性!$AF106</f>
        <v>2.5000000000000001E-2</v>
      </c>
      <c r="Q108" s="47">
        <f>武将属性!$AF106</f>
        <v>2.5000000000000001E-2</v>
      </c>
      <c r="R108" s="47">
        <f>武将属性!BI106</f>
        <v>0.15347900973209266</v>
      </c>
      <c r="S108" s="77">
        <f t="shared" si="47"/>
        <v>0.15347900973209266</v>
      </c>
      <c r="T108" s="42">
        <f>战法技能效用!AM106</f>
        <v>2.3551877173027962</v>
      </c>
      <c r="U108" s="42">
        <f t="shared" si="48"/>
        <v>91015687981.355576</v>
      </c>
      <c r="V108" s="43">
        <f t="shared" si="49"/>
        <v>569960009.09256506</v>
      </c>
      <c r="W108" s="43">
        <f t="shared" si="50"/>
        <v>9912112.4385157991</v>
      </c>
      <c r="X108" s="43">
        <f t="shared" si="51"/>
        <v>9912112.4385157991</v>
      </c>
      <c r="Y108" s="43">
        <f t="shared" si="52"/>
        <v>229136127411.61011</v>
      </c>
      <c r="Z108" s="43">
        <f t="shared" si="53"/>
        <v>229136127411.61011</v>
      </c>
      <c r="AA108" s="43">
        <f t="shared" si="54"/>
        <v>203614048123.38116</v>
      </c>
      <c r="AB108" s="43">
        <f t="shared" si="55"/>
        <v>203614048123.38116</v>
      </c>
      <c r="AC108" s="43">
        <f t="shared" si="56"/>
        <v>140000828797.5647</v>
      </c>
      <c r="AD108" s="42"/>
      <c r="AE108" s="1">
        <v>102</v>
      </c>
      <c r="AF108" s="42">
        <f>武将属性!$E106</f>
        <v>412.07194689120172</v>
      </c>
      <c r="AG108" s="42">
        <f>士兵属性!$F106</f>
        <v>1337.8287848840805</v>
      </c>
      <c r="AH108" s="42">
        <f>士兵属性!$F106</f>
        <v>1337.8287848840805</v>
      </c>
      <c r="AI108" s="47">
        <f>士兵属性!$Q106</f>
        <v>2.5000000000000001E-2</v>
      </c>
      <c r="AJ108" s="47">
        <f>士兵属性!$Q106</f>
        <v>2.5000000000000001E-2</v>
      </c>
      <c r="AK108" s="47">
        <f>士兵属性!AX106</f>
        <v>0.15347900973209266</v>
      </c>
      <c r="AL108" s="77">
        <f t="shared" si="57"/>
        <v>0.15347900973209266</v>
      </c>
      <c r="AM108" s="42">
        <f>带兵数!$F105</f>
        <v>8489.4010346323121</v>
      </c>
      <c r="AN108" s="42">
        <f>战法技能效用!AS106</f>
        <v>4.531597501909685</v>
      </c>
      <c r="AO108" s="42">
        <f t="shared" si="58"/>
        <v>454701601026.64026</v>
      </c>
      <c r="AP108" s="43">
        <f t="shared" si="59"/>
        <v>1623987619.205678</v>
      </c>
      <c r="AQ108" s="43">
        <f t="shared" si="60"/>
        <v>447404369.23253071</v>
      </c>
      <c r="AR108" s="43">
        <f t="shared" si="61"/>
        <v>447404369.23253071</v>
      </c>
      <c r="AS108" s="43">
        <f t="shared" si="62"/>
        <v>652877795095.89404</v>
      </c>
      <c r="AT108" s="43">
        <f t="shared" si="63"/>
        <v>652877795095.89404</v>
      </c>
      <c r="AU108" s="43">
        <f t="shared" si="64"/>
        <v>580157709266.6123</v>
      </c>
      <c r="AV108" s="43">
        <f t="shared" si="65"/>
        <v>580157709266.6123</v>
      </c>
      <c r="AW108" s="43">
        <f t="shared" si="66"/>
        <v>141011230.63933781</v>
      </c>
      <c r="AX108" s="43">
        <f t="shared" si="67"/>
        <v>216411423078.25043</v>
      </c>
      <c r="AY108" s="1">
        <v>102</v>
      </c>
      <c r="AZ108" s="1">
        <f t="shared" si="68"/>
        <v>1.8379882471566318</v>
      </c>
      <c r="BA108" s="1">
        <f t="shared" si="69"/>
        <v>4.9958596271863067</v>
      </c>
      <c r="BD108" s="1">
        <v>102</v>
      </c>
      <c r="BE108" s="43">
        <f>求节点(节奏总纲!$F$4:$F$163,M$7:M$166,$BD108)</f>
        <v>250.30597589693568</v>
      </c>
      <c r="BF108" s="43">
        <f>求节点(节奏总纲!$F$4:$F$163,N$7:N$166,$BD108)</f>
        <v>14707.953028330259</v>
      </c>
      <c r="BG108" s="43">
        <f>求节点(节奏总纲!$F$4:$F$163,O$7:O$166,$BD108)</f>
        <v>14707.953028330259</v>
      </c>
      <c r="BH108" s="43">
        <f>求节点(节奏总纲!$F$4:$F$163,P$7:P$166,$BD108)</f>
        <v>2.5000000000000001E-2</v>
      </c>
      <c r="BI108" s="43">
        <f>求节点(节奏总纲!$F$4:$F$163,Q$7:Q$166,$BD108)</f>
        <v>2.5000000000000001E-2</v>
      </c>
      <c r="BJ108" s="43">
        <f>求节点(节奏总纲!$F$4:$F$163,T$7:T$166,$BD108)</f>
        <v>1.548263388222221</v>
      </c>
      <c r="BK108" s="43">
        <f>求节点(节奏总纲!$F$4:$F$163,U$7:U$166,$BD108)</f>
        <v>11404085590.629068</v>
      </c>
      <c r="BM108" s="1">
        <v>102</v>
      </c>
      <c r="BN108" s="43">
        <f>求节点(节奏总纲!$F$4:$F$163,AF$7:AF$166,$BD108)</f>
        <v>250.30597589693568</v>
      </c>
      <c r="BO108" s="43">
        <f>求节点(节奏总纲!$F$4:$F$163,AG$7:AG$166,$BD108)</f>
        <v>792.08575509239938</v>
      </c>
      <c r="BP108" s="43">
        <f>求节点(节奏总纲!$F$4:$F$163,AH$7:AH$166,$BD108)</f>
        <v>792.08575509239938</v>
      </c>
      <c r="BQ108" s="43">
        <f>求节点(节奏总纲!$F$4:$F$163,AI$7:AI$166,$BD108)</f>
        <v>2.5000000000000001E-2</v>
      </c>
      <c r="BR108" s="43">
        <f>求节点(节奏总纲!$F$4:$F$163,AJ$7:AJ$166,$BD108)</f>
        <v>2.5000000000000001E-2</v>
      </c>
      <c r="BS108" s="43">
        <f>求节点(节奏总纲!$F$4:$F$163,AM$7:AM$166,$BD108)</f>
        <v>6485.1145416364388</v>
      </c>
      <c r="BT108" s="43">
        <f>求节点(节奏总纲!$F$4:$F$163,AN$7:AN$166,$BD108)</f>
        <v>1.7773320886906023</v>
      </c>
      <c r="BU108" s="43">
        <f>求节点(节奏总纲!$F$4:$F$163,AO$7:AO$166,$BD108)</f>
        <v>13226308083.731482</v>
      </c>
    </row>
    <row r="109" spans="12:73" x14ac:dyDescent="0.15">
      <c r="L109" s="1">
        <v>103</v>
      </c>
      <c r="M109" s="42">
        <f>武将属性!$E107</f>
        <v>413.75283080219492</v>
      </c>
      <c r="N109" s="42">
        <f>武将属性!$T107</f>
        <v>23864.5</v>
      </c>
      <c r="O109" s="42">
        <f>武将属性!$T107</f>
        <v>23864.5</v>
      </c>
      <c r="P109" s="47">
        <f>武将属性!$AF107</f>
        <v>2.5000000000000001E-2</v>
      </c>
      <c r="Q109" s="47">
        <f>武将属性!$AF107</f>
        <v>2.5000000000000001E-2</v>
      </c>
      <c r="R109" s="47">
        <f>武将属性!BI107</f>
        <v>0.15347900973209266</v>
      </c>
      <c r="S109" s="77">
        <f t="shared" si="47"/>
        <v>0.15347900973209266</v>
      </c>
      <c r="T109" s="42">
        <f>战法技能效用!AM107</f>
        <v>2.3479130115037399</v>
      </c>
      <c r="U109" s="42">
        <f t="shared" si="48"/>
        <v>92299876334.619934</v>
      </c>
      <c r="V109" s="43">
        <f t="shared" si="49"/>
        <v>585232549.924914</v>
      </c>
      <c r="W109" s="43">
        <f t="shared" si="50"/>
        <v>10146519.902324375</v>
      </c>
      <c r="X109" s="43">
        <f t="shared" si="51"/>
        <v>10146519.902324375</v>
      </c>
      <c r="Y109" s="43">
        <f t="shared" si="52"/>
        <v>236235730935.6293</v>
      </c>
      <c r="Z109" s="43">
        <f t="shared" si="53"/>
        <v>236235730935.6293</v>
      </c>
      <c r="AA109" s="43">
        <f t="shared" si="54"/>
        <v>209922870001.12808</v>
      </c>
      <c r="AB109" s="43">
        <f t="shared" si="55"/>
        <v>209922870001.12808</v>
      </c>
      <c r="AC109" s="43">
        <f t="shared" si="56"/>
        <v>144652279421.2388</v>
      </c>
      <c r="AD109" s="42"/>
      <c r="AE109" s="1">
        <v>103</v>
      </c>
      <c r="AF109" s="42">
        <f>武将属性!$E107</f>
        <v>413.75283080219492</v>
      </c>
      <c r="AG109" s="42">
        <f>士兵属性!$F107</f>
        <v>1351.4780407772628</v>
      </c>
      <c r="AH109" s="42">
        <f>士兵属性!$F107</f>
        <v>1351.4780407772628</v>
      </c>
      <c r="AI109" s="47">
        <f>士兵属性!$Q107</f>
        <v>2.5000000000000001E-2</v>
      </c>
      <c r="AJ109" s="47">
        <f>士兵属性!$Q107</f>
        <v>2.5000000000000001E-2</v>
      </c>
      <c r="AK109" s="47">
        <f>士兵属性!AX107</f>
        <v>0.15347900973209266</v>
      </c>
      <c r="AL109" s="77">
        <f t="shared" si="57"/>
        <v>0.15347900973209266</v>
      </c>
      <c r="AM109" s="42">
        <f>带兵数!$F106</f>
        <v>8555.8453389976094</v>
      </c>
      <c r="AN109" s="42">
        <f>战法技能效用!AS107</f>
        <v>4.6086236826528024</v>
      </c>
      <c r="AO109" s="42">
        <f t="shared" si="58"/>
        <v>486513098341.68781</v>
      </c>
      <c r="AP109" s="43">
        <f t="shared" si="59"/>
        <v>1719544360.8105085</v>
      </c>
      <c r="AQ109" s="43">
        <f t="shared" si="60"/>
        <v>470858443.13837844</v>
      </c>
      <c r="AR109" s="43">
        <f t="shared" si="61"/>
        <v>470858443.13837844</v>
      </c>
      <c r="AS109" s="43">
        <f t="shared" si="62"/>
        <v>694113509244.19397</v>
      </c>
      <c r="AT109" s="43">
        <f t="shared" si="63"/>
        <v>694113509244.19397</v>
      </c>
      <c r="AU109" s="43">
        <f t="shared" si="64"/>
        <v>616800428072.41382</v>
      </c>
      <c r="AV109" s="43">
        <f t="shared" si="65"/>
        <v>616800428072.41382</v>
      </c>
      <c r="AW109" s="43">
        <f t="shared" si="66"/>
        <v>148753237.34887484</v>
      </c>
      <c r="AX109" s="43">
        <f t="shared" si="67"/>
        <v>226920143772.27777</v>
      </c>
      <c r="AY109" s="1">
        <v>103</v>
      </c>
      <c r="AZ109" s="1">
        <f t="shared" si="68"/>
        <v>1.8781451175128701</v>
      </c>
      <c r="BA109" s="1">
        <f t="shared" si="69"/>
        <v>5.2710048773836329</v>
      </c>
      <c r="BD109" s="1">
        <v>103</v>
      </c>
      <c r="BE109" s="43">
        <f>求节点(节奏总纲!$F$4:$F$163,M$7:M$166,$BD109)</f>
        <v>250.8589511689197</v>
      </c>
      <c r="BF109" s="43">
        <f>求节点(节奏总纲!$F$4:$F$163,N$7:N$166,$BD109)</f>
        <v>14765.269715518989</v>
      </c>
      <c r="BG109" s="43">
        <f>求节点(节奏总纲!$F$4:$F$163,O$7:O$166,$BD109)</f>
        <v>14765.269715518989</v>
      </c>
      <c r="BH109" s="43">
        <f>求节点(节奏总纲!$F$4:$F$163,P$7:P$166,$BD109)</f>
        <v>2.5000000000000001E-2</v>
      </c>
      <c r="BI109" s="43">
        <f>求节点(节奏总纲!$F$4:$F$163,Q$7:Q$166,$BD109)</f>
        <v>2.5000000000000001E-2</v>
      </c>
      <c r="BJ109" s="43">
        <f>求节点(节奏总纲!$F$4:$F$163,T$7:T$166,$BD109)</f>
        <v>1.549314094397634</v>
      </c>
      <c r="BK109" s="43">
        <f>求节点(节奏总纲!$F$4:$F$163,U$7:U$166,$BD109)</f>
        <v>11533062894.902145</v>
      </c>
      <c r="BM109" s="1">
        <v>103</v>
      </c>
      <c r="BN109" s="43">
        <f>求节点(节奏总纲!$F$4:$F$163,AF$7:AF$166,$BD109)</f>
        <v>250.8589511689197</v>
      </c>
      <c r="BO109" s="43">
        <f>求节点(节奏总纲!$F$4:$F$163,AG$7:AG$166,$BD109)</f>
        <v>794.93902034472137</v>
      </c>
      <c r="BP109" s="43">
        <f>求节点(节奏总纲!$F$4:$F$163,AH$7:AH$166,$BD109)</f>
        <v>794.93902034472137</v>
      </c>
      <c r="BQ109" s="43">
        <f>求节点(节奏总纲!$F$4:$F$163,AI$7:AI$166,$BD109)</f>
        <v>2.5000000000000001E-2</v>
      </c>
      <c r="BR109" s="43">
        <f>求节点(节奏总纲!$F$4:$F$163,AJ$7:AJ$166,$BD109)</f>
        <v>2.5000000000000001E-2</v>
      </c>
      <c r="BS109" s="43">
        <f>求节点(节奏总纲!$F$4:$F$163,AM$7:AM$166,$BD109)</f>
        <v>6494.7885608367205</v>
      </c>
      <c r="BT109" s="43">
        <f>求节点(节奏总纲!$F$4:$F$163,AN$7:AN$166,$BD109)</f>
        <v>1.7833782661514914</v>
      </c>
      <c r="BU109" s="43">
        <f>求节点(节奏总纲!$F$4:$F$163,AO$7:AO$166,$BD109)</f>
        <v>13449825941.756199</v>
      </c>
    </row>
    <row r="110" spans="12:73" x14ac:dyDescent="0.15">
      <c r="L110" s="1">
        <v>104</v>
      </c>
      <c r="M110" s="42">
        <f>武将属性!$E108</f>
        <v>415.45207257573878</v>
      </c>
      <c r="N110" s="42">
        <f>武将属性!$T108</f>
        <v>24034.300000000003</v>
      </c>
      <c r="O110" s="42">
        <f>武将属性!$T108</f>
        <v>24034.300000000003</v>
      </c>
      <c r="P110" s="47">
        <f>武将属性!$AF108</f>
        <v>2.5000000000000001E-2</v>
      </c>
      <c r="Q110" s="47">
        <f>武将属性!$AF108</f>
        <v>2.5000000000000001E-2</v>
      </c>
      <c r="R110" s="47">
        <f>武将属性!BI108</f>
        <v>0.15347900973209266</v>
      </c>
      <c r="S110" s="77">
        <f t="shared" si="47"/>
        <v>0.15347900973209266</v>
      </c>
      <c r="T110" s="42">
        <f>战法技能效用!AM108</f>
        <v>2.3410762967173029</v>
      </c>
      <c r="U110" s="42">
        <f t="shared" si="48"/>
        <v>93618958072.238129</v>
      </c>
      <c r="V110" s="43">
        <f t="shared" si="49"/>
        <v>601251838.72340441</v>
      </c>
      <c r="W110" s="43">
        <f t="shared" si="50"/>
        <v>10393118.274200298</v>
      </c>
      <c r="X110" s="43">
        <f t="shared" si="51"/>
        <v>10393118.274200298</v>
      </c>
      <c r="Y110" s="43">
        <f t="shared" si="52"/>
        <v>243698851256.20703</v>
      </c>
      <c r="Z110" s="43">
        <f t="shared" si="53"/>
        <v>243698851256.20703</v>
      </c>
      <c r="AA110" s="43">
        <f t="shared" si="54"/>
        <v>216554718750.91064</v>
      </c>
      <c r="AB110" s="43">
        <f t="shared" si="55"/>
        <v>216554718750.91064</v>
      </c>
      <c r="AC110" s="43">
        <f t="shared" si="56"/>
        <v>149527457833.29697</v>
      </c>
      <c r="AD110" s="42"/>
      <c r="AE110" s="1">
        <v>104</v>
      </c>
      <c r="AF110" s="42">
        <f>武将属性!$E108</f>
        <v>415.45207257573878</v>
      </c>
      <c r="AG110" s="42">
        <f>士兵属性!$F108</f>
        <v>1365.2226905759353</v>
      </c>
      <c r="AH110" s="42">
        <f>士兵属性!$F108</f>
        <v>1365.2226905759353</v>
      </c>
      <c r="AI110" s="47">
        <f>士兵属性!$Q108</f>
        <v>2.5000000000000001E-2</v>
      </c>
      <c r="AJ110" s="47">
        <f>士兵属性!$Q108</f>
        <v>2.5000000000000001E-2</v>
      </c>
      <c r="AK110" s="47">
        <f>士兵属性!AX108</f>
        <v>0.15347900973209266</v>
      </c>
      <c r="AL110" s="77">
        <f t="shared" si="57"/>
        <v>0.15347900973209266</v>
      </c>
      <c r="AM110" s="42">
        <f>带兵数!$F107</f>
        <v>8623.1533402271834</v>
      </c>
      <c r="AN110" s="42">
        <f>战法技能效用!AS108</f>
        <v>4.6892975886580786</v>
      </c>
      <c r="AO110" s="42">
        <f t="shared" si="58"/>
        <v>521044197135.49933</v>
      </c>
      <c r="AP110" s="43">
        <f t="shared" si="59"/>
        <v>1822475283.1774147</v>
      </c>
      <c r="AQ110" s="43">
        <f t="shared" si="60"/>
        <v>496048422.19197345</v>
      </c>
      <c r="AR110" s="43">
        <f t="shared" si="61"/>
        <v>496048422.19197345</v>
      </c>
      <c r="AS110" s="43">
        <f t="shared" si="62"/>
        <v>738684032794.25708</v>
      </c>
      <c r="AT110" s="43">
        <f t="shared" si="63"/>
        <v>738684032794.25708</v>
      </c>
      <c r="AU110" s="43">
        <f t="shared" si="64"/>
        <v>656406512147.94934</v>
      </c>
      <c r="AV110" s="43">
        <f t="shared" si="65"/>
        <v>656406512147.94934</v>
      </c>
      <c r="AW110" s="43">
        <f t="shared" si="66"/>
        <v>157069353.83872733</v>
      </c>
      <c r="AX110" s="43">
        <f t="shared" si="67"/>
        <v>238066844297.59525</v>
      </c>
      <c r="AY110" s="1">
        <v>104</v>
      </c>
      <c r="AZ110" s="1">
        <f t="shared" si="68"/>
        <v>1.919403334513353</v>
      </c>
      <c r="BA110" s="1">
        <f t="shared" si="69"/>
        <v>5.5655842349094717</v>
      </c>
      <c r="BD110" s="1">
        <v>104</v>
      </c>
      <c r="BE110" s="43">
        <f>求节点(节奏总纲!$F$4:$F$163,M$7:M$166,$BD110)</f>
        <v>251.39533235428217</v>
      </c>
      <c r="BF110" s="43">
        <f>求节点(节奏总纲!$F$4:$F$163,N$7:N$166,$BD110)</f>
        <v>14823.170272285544</v>
      </c>
      <c r="BG110" s="43">
        <f>求节点(节奏总纲!$F$4:$F$163,O$7:O$166,$BD110)</f>
        <v>14823.170272285544</v>
      </c>
      <c r="BH110" s="43">
        <f>求节点(节奏总纲!$F$4:$F$163,P$7:P$166,$BD110)</f>
        <v>2.5000000000000001E-2</v>
      </c>
      <c r="BI110" s="43">
        <f>求节点(节奏总纲!$F$4:$F$163,Q$7:Q$166,$BD110)</f>
        <v>2.5000000000000001E-2</v>
      </c>
      <c r="BJ110" s="43">
        <f>求节点(节奏总纲!$F$4:$F$163,T$7:T$166,$BD110)</f>
        <v>1.5500377991834418</v>
      </c>
      <c r="BK110" s="43">
        <f>求节点(节奏总纲!$F$4:$F$163,U$7:U$166,$BD110)</f>
        <v>11663884883.470121</v>
      </c>
      <c r="BM110" s="1">
        <v>104</v>
      </c>
      <c r="BN110" s="43">
        <f>求节点(节奏总纲!$F$4:$F$163,AF$7:AF$166,$BD110)</f>
        <v>251.39533235428217</v>
      </c>
      <c r="BO110" s="43">
        <f>求节点(节奏总纲!$F$4:$F$163,AG$7:AG$166,$BD110)</f>
        <v>797.7292908539514</v>
      </c>
      <c r="BP110" s="43">
        <f>求节点(节奏总纲!$F$4:$F$163,AH$7:AH$166,$BD110)</f>
        <v>797.7292908539514</v>
      </c>
      <c r="BQ110" s="43">
        <f>求节点(节奏总纲!$F$4:$F$163,AI$7:AI$166,$BD110)</f>
        <v>2.5000000000000001E-2</v>
      </c>
      <c r="BR110" s="43">
        <f>求节点(节奏总纲!$F$4:$F$163,AJ$7:AJ$166,$BD110)</f>
        <v>2.5000000000000001E-2</v>
      </c>
      <c r="BS110" s="43">
        <f>求节点(节奏总纲!$F$4:$F$163,AM$7:AM$166,$BD110)</f>
        <v>6504.1025070214864</v>
      </c>
      <c r="BT110" s="43">
        <f>求节点(节奏总纲!$F$4:$F$163,AN$7:AN$166,$BD110)</f>
        <v>1.7896248301773261</v>
      </c>
      <c r="BU110" s="43">
        <f>求节点(节奏总纲!$F$4:$F$163,AO$7:AO$166,$BD110)</f>
        <v>13686626728.73667</v>
      </c>
    </row>
    <row r="111" spans="12:73" x14ac:dyDescent="0.15">
      <c r="L111" s="1">
        <v>105</v>
      </c>
      <c r="M111" s="42">
        <f>武将属性!$E109</f>
        <v>417.16939183536022</v>
      </c>
      <c r="N111" s="42">
        <f>武将属性!$T109</f>
        <v>24204.100000000002</v>
      </c>
      <c r="O111" s="42">
        <f>武将属性!$T109</f>
        <v>24204.100000000002</v>
      </c>
      <c r="P111" s="47">
        <f>武将属性!$AF109</f>
        <v>2.5000000000000001E-2</v>
      </c>
      <c r="Q111" s="47">
        <f>武将属性!$AF109</f>
        <v>2.5000000000000001E-2</v>
      </c>
      <c r="R111" s="47">
        <f>武将属性!BI109</f>
        <v>0.15347900973209266</v>
      </c>
      <c r="S111" s="77">
        <f t="shared" si="47"/>
        <v>0.15347900973209266</v>
      </c>
      <c r="T111" s="42">
        <f>战法技能效用!AM109</f>
        <v>2.3335685040393948</v>
      </c>
      <c r="U111" s="42">
        <f t="shared" si="48"/>
        <v>94910926541.734146</v>
      </c>
      <c r="V111" s="43">
        <f t="shared" si="49"/>
        <v>617677173.92111003</v>
      </c>
      <c r="W111" s="43">
        <f t="shared" si="50"/>
        <v>10645965.394096598</v>
      </c>
      <c r="X111" s="43">
        <f t="shared" si="51"/>
        <v>10645965.394096598</v>
      </c>
      <c r="Y111" s="43">
        <f t="shared" si="52"/>
        <v>251391230239.27173</v>
      </c>
      <c r="Z111" s="43">
        <f t="shared" si="53"/>
        <v>251391230239.27173</v>
      </c>
      <c r="AA111" s="43">
        <f t="shared" si="54"/>
        <v>223390290435.45526</v>
      </c>
      <c r="AB111" s="43">
        <f t="shared" si="55"/>
        <v>223390290435.45526</v>
      </c>
      <c r="AC111" s="43">
        <f t="shared" si="56"/>
        <v>154594699753.74374</v>
      </c>
      <c r="AD111" s="42"/>
      <c r="AE111" s="1">
        <v>105</v>
      </c>
      <c r="AF111" s="42">
        <f>武将属性!$E109</f>
        <v>417.16939183536022</v>
      </c>
      <c r="AG111" s="42">
        <f>士兵属性!$F109</f>
        <v>1379.1523474500648</v>
      </c>
      <c r="AH111" s="42">
        <f>士兵属性!$F109</f>
        <v>1379.1523474500648</v>
      </c>
      <c r="AI111" s="47">
        <f>士兵属性!$Q109</f>
        <v>2.5000000000000001E-2</v>
      </c>
      <c r="AJ111" s="47">
        <f>士兵属性!$Q109</f>
        <v>2.5000000000000001E-2</v>
      </c>
      <c r="AK111" s="47">
        <f>士兵属性!AX109</f>
        <v>0.15347900973209266</v>
      </c>
      <c r="AL111" s="77">
        <f t="shared" si="57"/>
        <v>0.15347900973209266</v>
      </c>
      <c r="AM111" s="42">
        <f>带兵数!$F108</f>
        <v>8692.869497085283</v>
      </c>
      <c r="AN111" s="42">
        <f>战法技能效用!AS109</f>
        <v>4.7708257254508801</v>
      </c>
      <c r="AO111" s="42">
        <f t="shared" si="58"/>
        <v>558259700594.36804</v>
      </c>
      <c r="AP111" s="43">
        <f t="shared" si="59"/>
        <v>1932381023.6125183</v>
      </c>
      <c r="AQ111" s="43">
        <f t="shared" si="60"/>
        <v>522802855.23278177</v>
      </c>
      <c r="AR111" s="43">
        <f t="shared" si="61"/>
        <v>522802855.23278177</v>
      </c>
      <c r="AS111" s="43">
        <f t="shared" si="62"/>
        <v>786468503819.14661</v>
      </c>
      <c r="AT111" s="43">
        <f t="shared" si="63"/>
        <v>786468503819.14661</v>
      </c>
      <c r="AU111" s="43">
        <f t="shared" si="64"/>
        <v>698868561641.06274</v>
      </c>
      <c r="AV111" s="43">
        <f t="shared" si="65"/>
        <v>698868561641.06274</v>
      </c>
      <c r="AW111" s="43">
        <f t="shared" si="66"/>
        <v>165888786.27239183</v>
      </c>
      <c r="AX111" s="43">
        <f t="shared" si="67"/>
        <v>249886175514.87506</v>
      </c>
      <c r="AY111" s="1">
        <v>105</v>
      </c>
      <c r="AZ111" s="1">
        <f t="shared" si="68"/>
        <v>1.9627406417466826</v>
      </c>
      <c r="BA111" s="1">
        <f t="shared" si="69"/>
        <v>5.8819328915611271</v>
      </c>
      <c r="BD111" s="1">
        <v>105</v>
      </c>
      <c r="BE111" s="43">
        <f>求节点(节奏总纲!$F$4:$F$163,M$7:M$166,$BD111)</f>
        <v>251.92395387303358</v>
      </c>
      <c r="BF111" s="43">
        <f>求节点(节奏总纲!$F$4:$F$163,N$7:N$166,$BD111)</f>
        <v>14881.343856026802</v>
      </c>
      <c r="BG111" s="43">
        <f>求节点(节奏总纲!$F$4:$F$163,O$7:O$166,$BD111)</f>
        <v>14881.343856026802</v>
      </c>
      <c r="BH111" s="43">
        <f>求节点(节奏总纲!$F$4:$F$163,P$7:P$166,$BD111)</f>
        <v>2.5000000000000001E-2</v>
      </c>
      <c r="BI111" s="43">
        <f>求节点(节奏总纲!$F$4:$F$163,Q$7:Q$166,$BD111)</f>
        <v>2.5000000000000001E-2</v>
      </c>
      <c r="BJ111" s="43">
        <f>求节点(节奏总纲!$F$4:$F$163,T$7:T$166,$BD111)</f>
        <v>1.5506085927652427</v>
      </c>
      <c r="BK111" s="43">
        <f>求节点(节奏总纲!$F$4:$F$163,U$7:U$166,$BD111)</f>
        <v>11795569476.618729</v>
      </c>
      <c r="BM111" s="1">
        <v>105</v>
      </c>
      <c r="BN111" s="43">
        <f>求节点(节奏总纲!$F$4:$F$163,AF$7:AF$166,$BD111)</f>
        <v>251.92395387303358</v>
      </c>
      <c r="BO111" s="43">
        <f>求节点(节奏总纲!$F$4:$F$163,AG$7:AG$166,$BD111)</f>
        <v>800.49010398985365</v>
      </c>
      <c r="BP111" s="43">
        <f>求节点(节奏总纲!$F$4:$F$163,AH$7:AH$166,$BD111)</f>
        <v>800.49010398985365</v>
      </c>
      <c r="BQ111" s="43">
        <f>求节点(节奏总纲!$F$4:$F$163,AI$7:AI$166,$BD111)</f>
        <v>2.5000000000000001E-2</v>
      </c>
      <c r="BR111" s="43">
        <f>求节点(节奏总纲!$F$4:$F$163,AJ$7:AJ$166,$BD111)</f>
        <v>2.5000000000000001E-2</v>
      </c>
      <c r="BS111" s="43">
        <f>求节点(节奏总纲!$F$4:$F$163,AM$7:AM$166,$BD111)</f>
        <v>6513.248077168465</v>
      </c>
      <c r="BT111" s="43">
        <f>求节点(节奏总纲!$F$4:$F$163,AN$7:AN$166,$BD111)</f>
        <v>1.7959650982420019</v>
      </c>
      <c r="BU111" s="43">
        <f>求节点(节奏总纲!$F$4:$F$163,AO$7:AO$166,$BD111)</f>
        <v>13929638830.787754</v>
      </c>
    </row>
    <row r="112" spans="12:73" x14ac:dyDescent="0.15">
      <c r="L112" s="1">
        <v>106</v>
      </c>
      <c r="M112" s="42">
        <f>武将属性!$E110</f>
        <v>418.85691465703655</v>
      </c>
      <c r="N112" s="42">
        <f>武将属性!$T110</f>
        <v>24373.9</v>
      </c>
      <c r="O112" s="42">
        <f>武将属性!$T110</f>
        <v>24373.9</v>
      </c>
      <c r="P112" s="47">
        <f>武将属性!$AF110</f>
        <v>2.5000000000000001E-2</v>
      </c>
      <c r="Q112" s="47">
        <f>武将属性!$AF110</f>
        <v>2.5000000000000001E-2</v>
      </c>
      <c r="R112" s="47">
        <f>武将属性!BI110</f>
        <v>0.15347900973209266</v>
      </c>
      <c r="S112" s="77">
        <f t="shared" si="47"/>
        <v>0.15347900973209266</v>
      </c>
      <c r="T112" s="42">
        <f>战法技能效用!AM110</f>
        <v>2.3201642153249091</v>
      </c>
      <c r="U112" s="42">
        <f t="shared" si="48"/>
        <v>95861009794.266418</v>
      </c>
      <c r="V112" s="43">
        <f t="shared" si="49"/>
        <v>632887548.54243219</v>
      </c>
      <c r="W112" s="43">
        <f t="shared" si="50"/>
        <v>10875950.336521385</v>
      </c>
      <c r="X112" s="43">
        <f t="shared" si="51"/>
        <v>10875950.336521385</v>
      </c>
      <c r="Y112" s="43">
        <f t="shared" si="52"/>
        <v>258623732592.52554</v>
      </c>
      <c r="Z112" s="43">
        <f t="shared" si="53"/>
        <v>258623732592.52554</v>
      </c>
      <c r="AA112" s="43">
        <f t="shared" si="54"/>
        <v>229817208350.33514</v>
      </c>
      <c r="AB112" s="43">
        <f t="shared" si="55"/>
        <v>229817208350.33514</v>
      </c>
      <c r="AC112" s="43">
        <f t="shared" si="56"/>
        <v>159684466619.91214</v>
      </c>
      <c r="AD112" s="42"/>
      <c r="AE112" s="1">
        <v>106</v>
      </c>
      <c r="AF112" s="42">
        <f>武将属性!$E110</f>
        <v>418.85691465703655</v>
      </c>
      <c r="AG112" s="42">
        <f>士兵属性!$F110</f>
        <v>1393.1721633139521</v>
      </c>
      <c r="AH112" s="42">
        <f>士兵属性!$F110</f>
        <v>1393.1721633139521</v>
      </c>
      <c r="AI112" s="47">
        <f>士兵属性!$Q110</f>
        <v>2.5000000000000001E-2</v>
      </c>
      <c r="AJ112" s="47">
        <f>士兵属性!$Q110</f>
        <v>2.5000000000000001E-2</v>
      </c>
      <c r="AK112" s="47">
        <f>士兵属性!AX110</f>
        <v>0.15347900973209266</v>
      </c>
      <c r="AL112" s="77">
        <f t="shared" si="57"/>
        <v>0.15347900973209266</v>
      </c>
      <c r="AM112" s="42">
        <f>带兵数!$F109</f>
        <v>8758.5837231091937</v>
      </c>
      <c r="AN112" s="42">
        <f>战法技能效用!AS110</f>
        <v>4.8539222944647324</v>
      </c>
      <c r="AO112" s="42">
        <f t="shared" si="58"/>
        <v>597494706887.15369</v>
      </c>
      <c r="AP112" s="43">
        <f t="shared" si="59"/>
        <v>2046575739.0521307</v>
      </c>
      <c r="AQ112" s="43">
        <f t="shared" si="60"/>
        <v>550343341.03863692</v>
      </c>
      <c r="AR112" s="43">
        <f t="shared" si="61"/>
        <v>550343341.03863692</v>
      </c>
      <c r="AS112" s="43">
        <f t="shared" si="62"/>
        <v>836314536264.70239</v>
      </c>
      <c r="AT112" s="43">
        <f t="shared" si="63"/>
        <v>836314536264.70239</v>
      </c>
      <c r="AU112" s="43">
        <f t="shared" si="64"/>
        <v>743162547769.65442</v>
      </c>
      <c r="AV112" s="43">
        <f t="shared" si="65"/>
        <v>743162547769.65442</v>
      </c>
      <c r="AW112" s="43">
        <f t="shared" si="66"/>
        <v>175079224.50458652</v>
      </c>
      <c r="AX112" s="43">
        <f t="shared" si="67"/>
        <v>261951896329.47903</v>
      </c>
      <c r="AY112" s="1">
        <v>106</v>
      </c>
      <c r="AZ112" s="1">
        <f t="shared" si="68"/>
        <v>2.0050134261213479</v>
      </c>
      <c r="BA112" s="1">
        <f t="shared" si="69"/>
        <v>6.2329273201844648</v>
      </c>
      <c r="BD112" s="1">
        <v>106</v>
      </c>
      <c r="BE112" s="43">
        <f>求节点(节奏总纲!$F$4:$F$163,M$7:M$166,$BD112)</f>
        <v>252.45257539178496</v>
      </c>
      <c r="BF112" s="43">
        <f>求节点(节奏总纲!$F$4:$F$163,N$7:N$166,$BD112)</f>
        <v>14939.517439768062</v>
      </c>
      <c r="BG112" s="43">
        <f>求节点(节奏总纲!$F$4:$F$163,O$7:O$166,$BD112)</f>
        <v>14939.517439768062</v>
      </c>
      <c r="BH112" s="43">
        <f>求节点(节奏总纲!$F$4:$F$163,P$7:P$166,$BD112)</f>
        <v>2.5000000000000001E-2</v>
      </c>
      <c r="BI112" s="43">
        <f>求节点(节奏总纲!$F$4:$F$163,Q$7:Q$166,$BD112)</f>
        <v>2.5000000000000001E-2</v>
      </c>
      <c r="BJ112" s="43">
        <f>求节点(节奏总纲!$F$4:$F$163,T$7:T$166,$BD112)</f>
        <v>1.5511793863470433</v>
      </c>
      <c r="BK112" s="43">
        <f>求节点(节奏总纲!$F$4:$F$163,U$7:U$166,$BD112)</f>
        <v>11927254069.767338</v>
      </c>
      <c r="BM112" s="1">
        <v>106</v>
      </c>
      <c r="BN112" s="43">
        <f>求节点(节奏总纲!$F$4:$F$163,AF$7:AF$166,$BD112)</f>
        <v>252.45257539178496</v>
      </c>
      <c r="BO112" s="43">
        <f>求节点(节奏总纲!$F$4:$F$163,AG$7:AG$166,$BD112)</f>
        <v>803.2509171257559</v>
      </c>
      <c r="BP112" s="43">
        <f>求节点(节奏总纲!$F$4:$F$163,AH$7:AH$166,$BD112)</f>
        <v>803.2509171257559</v>
      </c>
      <c r="BQ112" s="43">
        <f>求节点(节奏总纲!$F$4:$F$163,AI$7:AI$166,$BD112)</f>
        <v>2.5000000000000001E-2</v>
      </c>
      <c r="BR112" s="43">
        <f>求节点(节奏总纲!$F$4:$F$163,AJ$7:AJ$166,$BD112)</f>
        <v>2.5000000000000001E-2</v>
      </c>
      <c r="BS112" s="43">
        <f>求节点(节奏总纲!$F$4:$F$163,AM$7:AM$166,$BD112)</f>
        <v>6522.3936473154426</v>
      </c>
      <c r="BT112" s="43">
        <f>求节点(节奏总纲!$F$4:$F$163,AN$7:AN$166,$BD112)</f>
        <v>1.8023053663066777</v>
      </c>
      <c r="BU112" s="43">
        <f>求节点(节奏总纲!$F$4:$F$163,AO$7:AO$166,$BD112)</f>
        <v>14172650932.838839</v>
      </c>
    </row>
    <row r="113" spans="12:73" x14ac:dyDescent="0.15">
      <c r="L113" s="1">
        <v>107</v>
      </c>
      <c r="M113" s="42">
        <f>武将属性!$E111</f>
        <v>420.6089650146294</v>
      </c>
      <c r="N113" s="42">
        <f>武将属性!$T111</f>
        <v>24543.7</v>
      </c>
      <c r="O113" s="42">
        <f>武将属性!$T111</f>
        <v>24543.7</v>
      </c>
      <c r="P113" s="47">
        <f>武将属性!$AF111</f>
        <v>2.5000000000000001E-2</v>
      </c>
      <c r="Q113" s="47">
        <f>武将属性!$AF111</f>
        <v>2.5000000000000001E-2</v>
      </c>
      <c r="R113" s="47">
        <f>武将属性!BI111</f>
        <v>0.15347900973209266</v>
      </c>
      <c r="S113" s="77">
        <f t="shared" si="47"/>
        <v>0.15347900973209266</v>
      </c>
      <c r="T113" s="42">
        <f>战法技能效用!AM111</f>
        <v>2.3071225947074416</v>
      </c>
      <c r="U113" s="42">
        <f t="shared" si="48"/>
        <v>96842571549.19104</v>
      </c>
      <c r="V113" s="43">
        <f t="shared" si="49"/>
        <v>647248819.18063688</v>
      </c>
      <c r="W113" s="43">
        <f t="shared" si="50"/>
        <v>11091997.373766329</v>
      </c>
      <c r="X113" s="43">
        <f t="shared" si="51"/>
        <v>11091997.373766329</v>
      </c>
      <c r="Y113" s="43">
        <f t="shared" si="52"/>
        <v>265598688724.39874</v>
      </c>
      <c r="Z113" s="43">
        <f t="shared" si="53"/>
        <v>265598688724.39874</v>
      </c>
      <c r="AA113" s="43">
        <f t="shared" si="54"/>
        <v>236015266550.65784</v>
      </c>
      <c r="AB113" s="43">
        <f t="shared" si="55"/>
        <v>236015266550.65784</v>
      </c>
      <c r="AC113" s="43">
        <f t="shared" si="56"/>
        <v>164637776886.88422</v>
      </c>
      <c r="AD113" s="42"/>
      <c r="AE113" s="1">
        <v>107</v>
      </c>
      <c r="AF113" s="42">
        <f>武将属性!$E111</f>
        <v>420.6089650146294</v>
      </c>
      <c r="AG113" s="42">
        <f>士兵属性!$F111</f>
        <v>1407.261154992435</v>
      </c>
      <c r="AH113" s="42">
        <f>士兵属性!$F111</f>
        <v>1407.261154992435</v>
      </c>
      <c r="AI113" s="47">
        <f>士兵属性!$Q111</f>
        <v>2.5000000000000001E-2</v>
      </c>
      <c r="AJ113" s="47">
        <f>士兵属性!$Q111</f>
        <v>2.5000000000000001E-2</v>
      </c>
      <c r="AK113" s="47">
        <f>士兵属性!AX111</f>
        <v>0.15347900973209266</v>
      </c>
      <c r="AL113" s="77">
        <f t="shared" si="57"/>
        <v>0.15347900973209266</v>
      </c>
      <c r="AM113" s="42">
        <f>带兵数!$F110</f>
        <v>8827.7987660046656</v>
      </c>
      <c r="AN113" s="42">
        <f>战法技能效用!AS111</f>
        <v>4.9167986282953517</v>
      </c>
      <c r="AO113" s="42">
        <f t="shared" si="58"/>
        <v>635336008294.27332</v>
      </c>
      <c r="AP113" s="43">
        <f t="shared" si="59"/>
        <v>2155032609.3585043</v>
      </c>
      <c r="AQ113" s="43">
        <f t="shared" si="60"/>
        <v>576106353.68667531</v>
      </c>
      <c r="AR113" s="43">
        <f t="shared" si="61"/>
        <v>576106353.68667531</v>
      </c>
      <c r="AS113" s="43">
        <f t="shared" si="62"/>
        <v>884318083312.25049</v>
      </c>
      <c r="AT113" s="43">
        <f t="shared" si="63"/>
        <v>884318083312.25049</v>
      </c>
      <c r="AU113" s="43">
        <f t="shared" si="64"/>
        <v>785819271740.00647</v>
      </c>
      <c r="AV113" s="43">
        <f t="shared" si="65"/>
        <v>785819271740.00647</v>
      </c>
      <c r="AW113" s="43">
        <f t="shared" si="66"/>
        <v>183677066.99651393</v>
      </c>
      <c r="AX113" s="43">
        <f t="shared" si="67"/>
        <v>274044172742.50397</v>
      </c>
      <c r="AY113" s="1">
        <v>107</v>
      </c>
      <c r="AZ113" s="1">
        <f t="shared" si="68"/>
        <v>2.0495766670503506</v>
      </c>
      <c r="BA113" s="1">
        <f t="shared" si="69"/>
        <v>6.5605032800224157</v>
      </c>
      <c r="BD113" s="1">
        <v>107</v>
      </c>
      <c r="BE113" s="43">
        <f>求节点(节奏总纲!$F$4:$F$163,M$7:M$166,$BD113)</f>
        <v>252.98119691053634</v>
      </c>
      <c r="BF113" s="43">
        <f>求节点(节奏总纲!$F$4:$F$163,N$7:N$166,$BD113)</f>
        <v>14997.69102350932</v>
      </c>
      <c r="BG113" s="43">
        <f>求节点(节奏总纲!$F$4:$F$163,O$7:O$166,$BD113)</f>
        <v>14997.69102350932</v>
      </c>
      <c r="BH113" s="43">
        <f>求节点(节奏总纲!$F$4:$F$163,P$7:P$166,$BD113)</f>
        <v>2.5000000000000001E-2</v>
      </c>
      <c r="BI113" s="43">
        <f>求节点(节奏总纲!$F$4:$F$163,Q$7:Q$166,$BD113)</f>
        <v>2.5000000000000001E-2</v>
      </c>
      <c r="BJ113" s="43">
        <f>求节点(节奏总纲!$F$4:$F$163,T$7:T$166,$BD113)</f>
        <v>1.551750179928844</v>
      </c>
      <c r="BK113" s="43">
        <f>求节点(节奏总纲!$F$4:$F$163,U$7:U$166,$BD113)</f>
        <v>12058938662.915945</v>
      </c>
      <c r="BM113" s="1">
        <v>107</v>
      </c>
      <c r="BN113" s="43">
        <f>求节点(节奏总纲!$F$4:$F$163,AF$7:AF$166,$BD113)</f>
        <v>252.98119691053634</v>
      </c>
      <c r="BO113" s="43">
        <f>求节点(节奏总纲!$F$4:$F$163,AG$7:AG$166,$BD113)</f>
        <v>806.01173026165816</v>
      </c>
      <c r="BP113" s="43">
        <f>求节点(节奏总纲!$F$4:$F$163,AH$7:AH$166,$BD113)</f>
        <v>806.01173026165816</v>
      </c>
      <c r="BQ113" s="43">
        <f>求节点(节奏总纲!$F$4:$F$163,AI$7:AI$166,$BD113)</f>
        <v>2.5000000000000001E-2</v>
      </c>
      <c r="BR113" s="43">
        <f>求节点(节奏总纲!$F$4:$F$163,AJ$7:AJ$166,$BD113)</f>
        <v>2.5000000000000001E-2</v>
      </c>
      <c r="BS113" s="43">
        <f>求节点(节奏总纲!$F$4:$F$163,AM$7:AM$166,$BD113)</f>
        <v>6531.5392174624212</v>
      </c>
      <c r="BT113" s="43">
        <f>求节点(节奏总纲!$F$4:$F$163,AN$7:AN$166,$BD113)</f>
        <v>1.8086456343713535</v>
      </c>
      <c r="BU113" s="43">
        <f>求节点(节奏总纲!$F$4:$F$163,AO$7:AO$166,$BD113)</f>
        <v>14415663034.889923</v>
      </c>
    </row>
    <row r="114" spans="12:73" x14ac:dyDescent="0.15">
      <c r="L114" s="1">
        <v>108</v>
      </c>
      <c r="M114" s="42">
        <f>武将属性!$E112</f>
        <v>422.36101537222208</v>
      </c>
      <c r="N114" s="42">
        <f>武将属性!$T112</f>
        <v>24713.5</v>
      </c>
      <c r="O114" s="42">
        <f>武将属性!$T112</f>
        <v>24713.5</v>
      </c>
      <c r="P114" s="47">
        <f>武将属性!$AF112</f>
        <v>2.5000000000000001E-2</v>
      </c>
      <c r="Q114" s="47">
        <f>武将属性!$AF112</f>
        <v>2.5000000000000001E-2</v>
      </c>
      <c r="R114" s="47">
        <f>武将属性!BI112</f>
        <v>0.15347900973209266</v>
      </c>
      <c r="S114" s="77">
        <f t="shared" si="47"/>
        <v>0.15347900973209266</v>
      </c>
      <c r="T114" s="42">
        <f>战法技能效用!AM112</f>
        <v>2.294488054853582</v>
      </c>
      <c r="U114" s="42">
        <f t="shared" si="48"/>
        <v>97844257677.477966</v>
      </c>
      <c r="V114" s="43">
        <f t="shared" si="49"/>
        <v>661160075.23663747</v>
      </c>
      <c r="W114" s="43">
        <f t="shared" si="50"/>
        <v>11299420.992595989</v>
      </c>
      <c r="X114" s="43">
        <f t="shared" si="51"/>
        <v>11299420.992595989</v>
      </c>
      <c r="Y114" s="43">
        <f t="shared" si="52"/>
        <v>272437308000.5083</v>
      </c>
      <c r="Z114" s="43">
        <f t="shared" si="53"/>
        <v>272437308000.5083</v>
      </c>
      <c r="AA114" s="43">
        <f t="shared" si="54"/>
        <v>242092173628.17834</v>
      </c>
      <c r="AB114" s="43">
        <f t="shared" si="55"/>
        <v>242092173628.17834</v>
      </c>
      <c r="AC114" s="43">
        <f t="shared" si="56"/>
        <v>169524512489.35046</v>
      </c>
      <c r="AD114" s="42"/>
      <c r="AE114" s="1">
        <v>108</v>
      </c>
      <c r="AF114" s="42">
        <f>武将属性!$E112</f>
        <v>422.36101537222208</v>
      </c>
      <c r="AG114" s="42">
        <f>士兵属性!$F112</f>
        <v>1421.1425312715728</v>
      </c>
      <c r="AH114" s="42">
        <f>士兵属性!$F112</f>
        <v>1421.1425312715728</v>
      </c>
      <c r="AI114" s="47">
        <f>士兵属性!$Q112</f>
        <v>2.5000000000000001E-2</v>
      </c>
      <c r="AJ114" s="47">
        <f>士兵属性!$Q112</f>
        <v>2.5000000000000001E-2</v>
      </c>
      <c r="AK114" s="47">
        <f>士兵属性!AX112</f>
        <v>0.15347900973209266</v>
      </c>
      <c r="AL114" s="77">
        <f t="shared" si="57"/>
        <v>0.15347900973209266</v>
      </c>
      <c r="AM114" s="42">
        <f>带兵数!$F111</f>
        <v>8890.3392312856377</v>
      </c>
      <c r="AN114" s="42">
        <f>战法技能效用!AS112</f>
        <v>4.9737590765756146</v>
      </c>
      <c r="AO114" s="42">
        <f t="shared" si="58"/>
        <v>672648673263.92273</v>
      </c>
      <c r="AP114" s="43">
        <f t="shared" si="59"/>
        <v>2260767123.7589288</v>
      </c>
      <c r="AQ114" s="43">
        <f t="shared" si="60"/>
        <v>600961998.88043523</v>
      </c>
      <c r="AR114" s="43">
        <f t="shared" si="61"/>
        <v>600961998.88043523</v>
      </c>
      <c r="AS114" s="43">
        <f t="shared" si="62"/>
        <v>931570632108.25305</v>
      </c>
      <c r="AT114" s="43">
        <f t="shared" si="63"/>
        <v>931570632108.25305</v>
      </c>
      <c r="AU114" s="43">
        <f t="shared" si="64"/>
        <v>827808646585.37256</v>
      </c>
      <c r="AV114" s="43">
        <f t="shared" si="65"/>
        <v>827808646585.37256</v>
      </c>
      <c r="AW114" s="43">
        <f t="shared" si="66"/>
        <v>192130498.97612527</v>
      </c>
      <c r="AX114" s="43">
        <f t="shared" si="67"/>
        <v>285934750745.43555</v>
      </c>
      <c r="AY114" s="1">
        <v>108</v>
      </c>
      <c r="AZ114" s="1">
        <f t="shared" si="68"/>
        <v>2.0909007330439286</v>
      </c>
      <c r="BA114" s="1">
        <f t="shared" si="69"/>
        <v>6.8746872757843471</v>
      </c>
      <c r="BD114" s="1">
        <v>108</v>
      </c>
      <c r="BE114" s="43">
        <f>求节点(节奏总纲!$F$4:$F$163,M$7:M$166,$BD114)</f>
        <v>253.50981842928772</v>
      </c>
      <c r="BF114" s="43">
        <f>求节点(节奏总纲!$F$4:$F$163,N$7:N$166,$BD114)</f>
        <v>15055.86460725058</v>
      </c>
      <c r="BG114" s="43">
        <f>求节点(节奏总纲!$F$4:$F$163,O$7:O$166,$BD114)</f>
        <v>15055.86460725058</v>
      </c>
      <c r="BH114" s="43">
        <f>求节点(节奏总纲!$F$4:$F$163,P$7:P$166,$BD114)</f>
        <v>2.5000000000000001E-2</v>
      </c>
      <c r="BI114" s="43">
        <f>求节点(节奏总纲!$F$4:$F$163,Q$7:Q$166,$BD114)</f>
        <v>2.5000000000000001E-2</v>
      </c>
      <c r="BJ114" s="43">
        <f>求节点(节奏总纲!$F$4:$F$163,T$7:T$166,$BD114)</f>
        <v>1.5523209735106447</v>
      </c>
      <c r="BK114" s="43">
        <f>求节点(节奏总纲!$F$4:$F$163,U$7:U$166,$BD114)</f>
        <v>12190623256.064554</v>
      </c>
      <c r="BM114" s="1">
        <v>108</v>
      </c>
      <c r="BN114" s="43">
        <f>求节点(节奏总纲!$F$4:$F$163,AF$7:AF$166,$BD114)</f>
        <v>253.50981842928772</v>
      </c>
      <c r="BO114" s="43">
        <f>求节点(节奏总纲!$F$4:$F$163,AG$7:AG$166,$BD114)</f>
        <v>808.77254339756041</v>
      </c>
      <c r="BP114" s="43">
        <f>求节点(节奏总纲!$F$4:$F$163,AH$7:AH$166,$BD114)</f>
        <v>808.77254339756041</v>
      </c>
      <c r="BQ114" s="43">
        <f>求节点(节奏总纲!$F$4:$F$163,AI$7:AI$166,$BD114)</f>
        <v>2.5000000000000001E-2</v>
      </c>
      <c r="BR114" s="43">
        <f>求节点(节奏总纲!$F$4:$F$163,AJ$7:AJ$166,$BD114)</f>
        <v>2.5000000000000001E-2</v>
      </c>
      <c r="BS114" s="43">
        <f>求节点(节奏总纲!$F$4:$F$163,AM$7:AM$166,$BD114)</f>
        <v>6540.6847876093989</v>
      </c>
      <c r="BT114" s="43">
        <f>求节点(节奏总纲!$F$4:$F$163,AN$7:AN$166,$BD114)</f>
        <v>1.8149859024360291</v>
      </c>
      <c r="BU114" s="43">
        <f>求节点(节奏总纲!$F$4:$F$163,AO$7:AO$166,$BD114)</f>
        <v>14658675136.941008</v>
      </c>
    </row>
    <row r="115" spans="12:73" x14ac:dyDescent="0.15">
      <c r="L115" s="1">
        <v>109</v>
      </c>
      <c r="M115" s="42">
        <f>武将属性!$E113</f>
        <v>424.11306572981488</v>
      </c>
      <c r="N115" s="42">
        <f>武将属性!$T113</f>
        <v>24883.300000000003</v>
      </c>
      <c r="O115" s="42">
        <f>武将属性!$T113</f>
        <v>24883.300000000003</v>
      </c>
      <c r="P115" s="47">
        <f>武将属性!$AF113</f>
        <v>2.5000000000000001E-2</v>
      </c>
      <c r="Q115" s="47">
        <f>武将属性!$AF113</f>
        <v>2.5000000000000001E-2</v>
      </c>
      <c r="R115" s="47">
        <f>武将属性!BI113</f>
        <v>0.15347900973209266</v>
      </c>
      <c r="S115" s="77">
        <f t="shared" si="47"/>
        <v>0.15347900973209266</v>
      </c>
      <c r="T115" s="42">
        <f>战法技能效用!AM113</f>
        <v>2.2822448118234107</v>
      </c>
      <c r="U115" s="42">
        <f t="shared" si="48"/>
        <v>98865934447.344177</v>
      </c>
      <c r="V115" s="43">
        <f t="shared" si="49"/>
        <v>675641205.53317118</v>
      </c>
      <c r="W115" s="43">
        <f t="shared" si="50"/>
        <v>11515685.741523881</v>
      </c>
      <c r="X115" s="43">
        <f t="shared" si="51"/>
        <v>11515685.741523881</v>
      </c>
      <c r="Y115" s="43">
        <f t="shared" si="52"/>
        <v>279559280987.37677</v>
      </c>
      <c r="Z115" s="43">
        <f t="shared" si="53"/>
        <v>279559280987.37677</v>
      </c>
      <c r="AA115" s="43">
        <f t="shared" si="54"/>
        <v>248420873370.39185</v>
      </c>
      <c r="AB115" s="43">
        <f t="shared" si="55"/>
        <v>248420873370.39185</v>
      </c>
      <c r="AC115" s="43">
        <f t="shared" si="56"/>
        <v>174605051993.59143</v>
      </c>
      <c r="AD115" s="42"/>
      <c r="AE115" s="1">
        <v>109</v>
      </c>
      <c r="AF115" s="42">
        <f>武将属性!$E113</f>
        <v>424.11306572981488</v>
      </c>
      <c r="AG115" s="42">
        <f>士兵属性!$F113</f>
        <v>1435.202414765469</v>
      </c>
      <c r="AH115" s="42">
        <f>士兵属性!$F113</f>
        <v>1435.202414765469</v>
      </c>
      <c r="AI115" s="47">
        <f>士兵属性!$Q113</f>
        <v>2.5000000000000001E-2</v>
      </c>
      <c r="AJ115" s="47">
        <f>士兵属性!$Q113</f>
        <v>2.5000000000000001E-2</v>
      </c>
      <c r="AK115" s="47">
        <f>士兵属性!AX113</f>
        <v>0.15347900973209266</v>
      </c>
      <c r="AL115" s="77">
        <f t="shared" si="57"/>
        <v>0.15347900973209266</v>
      </c>
      <c r="AM115" s="42">
        <f>带兵数!$F112</f>
        <v>8956.4476422637272</v>
      </c>
      <c r="AN115" s="42">
        <f>战法技能效用!AS113</f>
        <v>5.0308247729380806</v>
      </c>
      <c r="AO115" s="42">
        <f t="shared" si="58"/>
        <v>712574187507.12305</v>
      </c>
      <c r="AP115" s="43">
        <f t="shared" si="59"/>
        <v>2373228897.888032</v>
      </c>
      <c r="AQ115" s="43">
        <f t="shared" si="60"/>
        <v>627267977.5409615</v>
      </c>
      <c r="AR115" s="43">
        <f t="shared" si="61"/>
        <v>627267977.5409615</v>
      </c>
      <c r="AS115" s="43">
        <f t="shared" si="62"/>
        <v>981968179084.76416</v>
      </c>
      <c r="AT115" s="43">
        <f t="shared" si="63"/>
        <v>981968179084.76416</v>
      </c>
      <c r="AU115" s="43">
        <f t="shared" si="64"/>
        <v>872592717396.44165</v>
      </c>
      <c r="AV115" s="43">
        <f t="shared" si="65"/>
        <v>872592717396.44165</v>
      </c>
      <c r="AW115" s="43">
        <f t="shared" si="66"/>
        <v>201029817.18414906</v>
      </c>
      <c r="AX115" s="43">
        <f t="shared" si="67"/>
        <v>298551707259.52148</v>
      </c>
      <c r="AY115" s="1">
        <v>109</v>
      </c>
      <c r="AZ115" s="1">
        <f t="shared" si="68"/>
        <v>2.1348724439361511</v>
      </c>
      <c r="BA115" s="1">
        <f t="shared" si="69"/>
        <v>7.2074794163467786</v>
      </c>
      <c r="BD115" s="1">
        <v>109</v>
      </c>
      <c r="BE115" s="43">
        <f>求节点(节奏总纲!$F$4:$F$163,M$7:M$166,$BD115)</f>
        <v>254.0384399480391</v>
      </c>
      <c r="BF115" s="43">
        <f>求节点(节奏总纲!$F$4:$F$163,N$7:N$166,$BD115)</f>
        <v>15114.038190991838</v>
      </c>
      <c r="BG115" s="43">
        <f>求节点(节奏总纲!$F$4:$F$163,O$7:O$166,$BD115)</f>
        <v>15114.038190991838</v>
      </c>
      <c r="BH115" s="43">
        <f>求节点(节奏总纲!$F$4:$F$163,P$7:P$166,$BD115)</f>
        <v>2.5000000000000001E-2</v>
      </c>
      <c r="BI115" s="43">
        <f>求节点(节奏总纲!$F$4:$F$163,Q$7:Q$166,$BD115)</f>
        <v>2.5000000000000001E-2</v>
      </c>
      <c r="BJ115" s="43">
        <f>求节点(节奏总纲!$F$4:$F$163,T$7:T$166,$BD115)</f>
        <v>1.5528917670924456</v>
      </c>
      <c r="BK115" s="43">
        <f>求节点(节奏总纲!$F$4:$F$163,U$7:U$166,$BD115)</f>
        <v>12322307849.213161</v>
      </c>
      <c r="BM115" s="1">
        <v>109</v>
      </c>
      <c r="BN115" s="43">
        <f>求节点(节奏总纲!$F$4:$F$163,AF$7:AF$166,$BD115)</f>
        <v>254.0384399480391</v>
      </c>
      <c r="BO115" s="43">
        <f>求节点(节奏总纲!$F$4:$F$163,AG$7:AG$166,$BD115)</f>
        <v>811.53335653346267</v>
      </c>
      <c r="BP115" s="43">
        <f>求节点(节奏总纲!$F$4:$F$163,AH$7:AH$166,$BD115)</f>
        <v>811.53335653346267</v>
      </c>
      <c r="BQ115" s="43">
        <f>求节点(节奏总纲!$F$4:$F$163,AI$7:AI$166,$BD115)</f>
        <v>2.5000000000000001E-2</v>
      </c>
      <c r="BR115" s="43">
        <f>求节点(节奏总纲!$F$4:$F$163,AJ$7:AJ$166,$BD115)</f>
        <v>2.5000000000000001E-2</v>
      </c>
      <c r="BS115" s="43">
        <f>求节点(节奏总纲!$F$4:$F$163,AM$7:AM$166,$BD115)</f>
        <v>6549.8303577563775</v>
      </c>
      <c r="BT115" s="43">
        <f>求节点(节奏总纲!$F$4:$F$163,AN$7:AN$166,$BD115)</f>
        <v>1.8213261705007049</v>
      </c>
      <c r="BU115" s="43">
        <f>求节点(节奏总纲!$F$4:$F$163,AO$7:AO$166,$BD115)</f>
        <v>14901687238.992092</v>
      </c>
    </row>
    <row r="116" spans="12:73" x14ac:dyDescent="0.15">
      <c r="L116" s="1">
        <v>110</v>
      </c>
      <c r="M116" s="42">
        <f>武将属性!$E114</f>
        <v>425.86511608740767</v>
      </c>
      <c r="N116" s="42">
        <f>武将属性!$T114</f>
        <v>25053.1</v>
      </c>
      <c r="O116" s="42">
        <f>武将属性!$T114</f>
        <v>25053.1</v>
      </c>
      <c r="P116" s="47">
        <f>武将属性!$AF114</f>
        <v>2.5000000000000001E-2</v>
      </c>
      <c r="Q116" s="47">
        <f>武将属性!$AF114</f>
        <v>2.5000000000000001E-2</v>
      </c>
      <c r="R116" s="47">
        <f>武将属性!BI114</f>
        <v>0.15347900973209266</v>
      </c>
      <c r="S116" s="77">
        <f t="shared" si="47"/>
        <v>0.15347900973209266</v>
      </c>
      <c r="T116" s="42">
        <f>战法技能效用!AM114</f>
        <v>2.2703778872630282</v>
      </c>
      <c r="U116" s="42">
        <f t="shared" si="48"/>
        <v>99907482935.453217</v>
      </c>
      <c r="V116" s="43">
        <f t="shared" si="49"/>
        <v>690582409.15141606</v>
      </c>
      <c r="W116" s="43">
        <f t="shared" si="50"/>
        <v>11738864.964463059</v>
      </c>
      <c r="X116" s="43">
        <f t="shared" si="51"/>
        <v>11738864.964463059</v>
      </c>
      <c r="Y116" s="43">
        <f t="shared" si="52"/>
        <v>286921910088.96533</v>
      </c>
      <c r="Z116" s="43">
        <f t="shared" si="53"/>
        <v>286921910088.96533</v>
      </c>
      <c r="AA116" s="43">
        <f t="shared" si="54"/>
        <v>254963424006.73251</v>
      </c>
      <c r="AB116" s="43">
        <f t="shared" si="55"/>
        <v>254963424006.73251</v>
      </c>
      <c r="AC116" s="43">
        <f t="shared" si="56"/>
        <v>179853807712.30502</v>
      </c>
      <c r="AD116" s="42"/>
      <c r="AE116" s="1">
        <v>110</v>
      </c>
      <c r="AF116" s="42">
        <f>武将属性!$E114</f>
        <v>425.86511608740767</v>
      </c>
      <c r="AG116" s="42">
        <f>士兵属性!$F114</f>
        <v>1449.374816538749</v>
      </c>
      <c r="AH116" s="42">
        <f>士兵属性!$F114</f>
        <v>1449.374816538749</v>
      </c>
      <c r="AI116" s="47">
        <f>士兵属性!$Q114</f>
        <v>2.5000000000000001E-2</v>
      </c>
      <c r="AJ116" s="47">
        <f>士兵属性!$Q114</f>
        <v>2.5000000000000001E-2</v>
      </c>
      <c r="AK116" s="47">
        <f>士兵属性!AX114</f>
        <v>0.15347900973209266</v>
      </c>
      <c r="AL116" s="77">
        <f t="shared" si="57"/>
        <v>0.15347900973209266</v>
      </c>
      <c r="AM116" s="42">
        <f>带兵数!$F113</f>
        <v>9023.9742830719788</v>
      </c>
      <c r="AN116" s="42">
        <f>战法技能效用!AS114</f>
        <v>5.0879916886175582</v>
      </c>
      <c r="AO116" s="42">
        <f t="shared" si="58"/>
        <v>754873895374.34937</v>
      </c>
      <c r="AP116" s="43">
        <f t="shared" si="59"/>
        <v>2491593768.3069129</v>
      </c>
      <c r="AQ116" s="43">
        <f t="shared" si="60"/>
        <v>654807410.37472868</v>
      </c>
      <c r="AR116" s="43">
        <f t="shared" si="61"/>
        <v>654807410.37472868</v>
      </c>
      <c r="AS116" s="43">
        <f t="shared" si="62"/>
        <v>1035202799397.7417</v>
      </c>
      <c r="AT116" s="43">
        <f t="shared" si="63"/>
        <v>1035202799397.7417</v>
      </c>
      <c r="AU116" s="43">
        <f t="shared" si="64"/>
        <v>919897857204.29578</v>
      </c>
      <c r="AV116" s="43">
        <f t="shared" si="65"/>
        <v>919897857204.29578</v>
      </c>
      <c r="AW116" s="43">
        <f t="shared" si="66"/>
        <v>210342215.19456774</v>
      </c>
      <c r="AX116" s="43">
        <f t="shared" si="67"/>
        <v>311781427709.4046</v>
      </c>
      <c r="AY116" s="1">
        <v>110</v>
      </c>
      <c r="AZ116" s="1">
        <f t="shared" si="68"/>
        <v>2.1803397028729825</v>
      </c>
      <c r="BA116" s="1">
        <f t="shared" si="69"/>
        <v>7.5557292926901924</v>
      </c>
      <c r="BD116" s="1">
        <v>110</v>
      </c>
      <c r="BE116" s="43">
        <f>求节点(节奏总纲!$F$4:$F$163,M$7:M$166,$BD116)</f>
        <v>254.56706146679048</v>
      </c>
      <c r="BF116" s="43">
        <f>求节点(节奏总纲!$F$4:$F$163,N$7:N$166,$BD116)</f>
        <v>15172.211774733098</v>
      </c>
      <c r="BG116" s="43">
        <f>求节点(节奏总纲!$F$4:$F$163,O$7:O$166,$BD116)</f>
        <v>15172.211774733098</v>
      </c>
      <c r="BH116" s="43">
        <f>求节点(节奏总纲!$F$4:$F$163,P$7:P$166,$BD116)</f>
        <v>2.5000000000000001E-2</v>
      </c>
      <c r="BI116" s="43">
        <f>求节点(节奏总纲!$F$4:$F$163,Q$7:Q$166,$BD116)</f>
        <v>2.5000000000000001E-2</v>
      </c>
      <c r="BJ116" s="43">
        <f>求节点(节奏总纲!$F$4:$F$163,T$7:T$166,$BD116)</f>
        <v>1.5534625606742463</v>
      </c>
      <c r="BK116" s="43">
        <f>求节点(节奏总纲!$F$4:$F$163,U$7:U$166,$BD116)</f>
        <v>12453992442.361771</v>
      </c>
      <c r="BM116" s="1">
        <v>110</v>
      </c>
      <c r="BN116" s="43">
        <f>求节点(节奏总纲!$F$4:$F$163,AF$7:AF$166,$BD116)</f>
        <v>254.56706146679048</v>
      </c>
      <c r="BO116" s="43">
        <f>求节点(节奏总纲!$F$4:$F$163,AG$7:AG$166,$BD116)</f>
        <v>814.29416966936492</v>
      </c>
      <c r="BP116" s="43">
        <f>求节点(节奏总纲!$F$4:$F$163,AH$7:AH$166,$BD116)</f>
        <v>814.29416966936492</v>
      </c>
      <c r="BQ116" s="43">
        <f>求节点(节奏总纲!$F$4:$F$163,AI$7:AI$166,$BD116)</f>
        <v>2.5000000000000001E-2</v>
      </c>
      <c r="BR116" s="43">
        <f>求节点(节奏总纲!$F$4:$F$163,AJ$7:AJ$166,$BD116)</f>
        <v>2.5000000000000001E-2</v>
      </c>
      <c r="BS116" s="43">
        <f>求节点(节奏总纲!$F$4:$F$163,AM$7:AM$166,$BD116)</f>
        <v>6558.9759279033551</v>
      </c>
      <c r="BT116" s="43">
        <f>求节点(节奏总纲!$F$4:$F$163,AN$7:AN$166,$BD116)</f>
        <v>1.8276664385653807</v>
      </c>
      <c r="BU116" s="43">
        <f>求节点(节奏总纲!$F$4:$F$163,AO$7:AO$166,$BD116)</f>
        <v>15144699341.043175</v>
      </c>
    </row>
    <row r="117" spans="12:73" x14ac:dyDescent="0.15">
      <c r="L117" s="1">
        <v>111</v>
      </c>
      <c r="M117" s="42">
        <f>武将属性!$E115</f>
        <v>427.61701061378477</v>
      </c>
      <c r="N117" s="42">
        <f>武将属性!$T115</f>
        <v>25216.9</v>
      </c>
      <c r="O117" s="42">
        <f>武将属性!$T115</f>
        <v>25216.9</v>
      </c>
      <c r="P117" s="47">
        <f>武将属性!$AF115</f>
        <v>2.5000000000000001E-2</v>
      </c>
      <c r="Q117" s="47">
        <f>武将属性!$AF115</f>
        <v>2.5000000000000001E-2</v>
      </c>
      <c r="R117" s="47">
        <f>武将属性!BI115</f>
        <v>0.15347900973209266</v>
      </c>
      <c r="S117" s="77">
        <f t="shared" si="47"/>
        <v>0.15347900973209266</v>
      </c>
      <c r="T117" s="42">
        <f>战法技能效用!AM115</f>
        <v>2.2687441943251176</v>
      </c>
      <c r="U117" s="42">
        <f t="shared" si="48"/>
        <v>101533034611.89926</v>
      </c>
      <c r="V117" s="43">
        <f t="shared" si="49"/>
        <v>706184220.5638535</v>
      </c>
      <c r="W117" s="43">
        <f t="shared" si="50"/>
        <v>11975158.93468827</v>
      </c>
      <c r="X117" s="43">
        <f t="shared" si="51"/>
        <v>11975158.93468827</v>
      </c>
      <c r="Y117" s="43">
        <f t="shared" si="52"/>
        <v>294611107648.91772</v>
      </c>
      <c r="Z117" s="43">
        <f t="shared" si="53"/>
        <v>294611107648.91772</v>
      </c>
      <c r="AA117" s="43">
        <f t="shared" si="54"/>
        <v>261796168627.53122</v>
      </c>
      <c r="AB117" s="43">
        <f t="shared" si="55"/>
        <v>261796168627.53122</v>
      </c>
      <c r="AC117" s="43">
        <f t="shared" si="56"/>
        <v>184765994148.09106</v>
      </c>
      <c r="AD117" s="42"/>
      <c r="AE117" s="1">
        <v>111</v>
      </c>
      <c r="AF117" s="42">
        <f>武将属性!$E115</f>
        <v>427.61701061378477</v>
      </c>
      <c r="AG117" s="42">
        <f>士兵属性!$F115</f>
        <v>1463.6355728244496</v>
      </c>
      <c r="AH117" s="42">
        <f>士兵属性!$F115</f>
        <v>1463.6355728244496</v>
      </c>
      <c r="AI117" s="47">
        <f>士兵属性!$Q115</f>
        <v>2.5000000000000001E-2</v>
      </c>
      <c r="AJ117" s="47">
        <f>士兵属性!$Q115</f>
        <v>2.5000000000000001E-2</v>
      </c>
      <c r="AK117" s="47">
        <f>士兵属性!AX115</f>
        <v>0.15347900973209266</v>
      </c>
      <c r="AL117" s="77">
        <f t="shared" si="57"/>
        <v>0.15347900973209266</v>
      </c>
      <c r="AM117" s="42">
        <f>带兵数!$F114</f>
        <v>9093.2224211633438</v>
      </c>
      <c r="AN117" s="42">
        <f>战法技能效用!AS115</f>
        <v>5.1133062498271933</v>
      </c>
      <c r="AO117" s="42">
        <f t="shared" si="58"/>
        <v>791418024778.62976</v>
      </c>
      <c r="AP117" s="43">
        <f t="shared" si="59"/>
        <v>2593289561.5007987</v>
      </c>
      <c r="AQ117" s="43">
        <f t="shared" si="60"/>
        <v>677669628.91782367</v>
      </c>
      <c r="AR117" s="43">
        <f t="shared" si="61"/>
        <v>677669628.91782367</v>
      </c>
      <c r="AS117" s="43">
        <f t="shared" si="62"/>
        <v>1081887541409.663</v>
      </c>
      <c r="AT117" s="43">
        <f t="shared" si="63"/>
        <v>1081887541409.663</v>
      </c>
      <c r="AU117" s="43">
        <f t="shared" si="64"/>
        <v>961382669809.02063</v>
      </c>
      <c r="AV117" s="43">
        <f t="shared" si="65"/>
        <v>961382669809.02063</v>
      </c>
      <c r="AW117" s="43">
        <f t="shared" si="66"/>
        <v>218153989.76680416</v>
      </c>
      <c r="AX117" s="43">
        <f t="shared" si="67"/>
        <v>324492618224.35559</v>
      </c>
      <c r="AY117" s="1">
        <v>111</v>
      </c>
      <c r="AZ117" s="1">
        <f t="shared" si="68"/>
        <v>2.2284768928346144</v>
      </c>
      <c r="BA117" s="1">
        <f t="shared" si="69"/>
        <v>7.7946850284122089</v>
      </c>
      <c r="BD117" s="1">
        <v>111</v>
      </c>
      <c r="BE117" s="43">
        <f>求节点(节奏总纲!$F$4:$F$163,M$7:M$166,$BD117)</f>
        <v>255.07406302445321</v>
      </c>
      <c r="BF117" s="43">
        <f>求节点(节奏总纲!$F$4:$F$163,N$7:N$166,$BD117)</f>
        <v>15228.376003575841</v>
      </c>
      <c r="BG117" s="43">
        <f>求节点(节奏总纲!$F$4:$F$163,O$7:O$166,$BD117)</f>
        <v>15228.376003575841</v>
      </c>
      <c r="BH117" s="43">
        <f>求节点(节奏总纲!$F$4:$F$163,P$7:P$166,$BD117)</f>
        <v>2.5000000000000001E-2</v>
      </c>
      <c r="BI117" s="43">
        <f>求节点(节奏总纲!$F$4:$F$163,Q$7:Q$166,$BD117)</f>
        <v>2.5000000000000001E-2</v>
      </c>
      <c r="BJ117" s="43">
        <f>求节点(节奏总纲!$F$4:$F$163,T$7:T$166,$BD117)</f>
        <v>1.5539649133376869</v>
      </c>
      <c r="BK117" s="43">
        <f>求节点(节奏总纲!$F$4:$F$163,U$7:U$166,$BD117)</f>
        <v>12583320333.199099</v>
      </c>
      <c r="BM117" s="1">
        <v>111</v>
      </c>
      <c r="BN117" s="43">
        <f>求节点(节奏总纲!$F$4:$F$163,AF$7:AF$166,$BD117)</f>
        <v>255.07406302445321</v>
      </c>
      <c r="BO117" s="43">
        <f>求节点(节奏总纲!$F$4:$F$163,AG$7:AG$166,$BD117)</f>
        <v>817.00168842694916</v>
      </c>
      <c r="BP117" s="43">
        <f>求节点(节奏总纲!$F$4:$F$163,AH$7:AH$166,$BD117)</f>
        <v>817.00168842694916</v>
      </c>
      <c r="BQ117" s="43">
        <f>求节点(节奏总纲!$F$4:$F$163,AI$7:AI$166,$BD117)</f>
        <v>2.5000000000000001E-2</v>
      </c>
      <c r="BR117" s="43">
        <f>求节点(节奏总纲!$F$4:$F$163,AJ$7:AJ$166,$BD117)</f>
        <v>2.5000000000000001E-2</v>
      </c>
      <c r="BS117" s="43">
        <f>求节点(节奏总纲!$F$4:$F$163,AM$7:AM$166,$BD117)</f>
        <v>6567.7457381491849</v>
      </c>
      <c r="BT117" s="43">
        <f>求节点(节奏总纲!$F$4:$F$163,AN$7:AN$166,$BD117)</f>
        <v>1.8338737734609358</v>
      </c>
      <c r="BU117" s="43">
        <f>求节点(节奏总纲!$F$4:$F$163,AO$7:AO$166,$BD117)</f>
        <v>15391823936.947079</v>
      </c>
    </row>
    <row r="118" spans="12:73" x14ac:dyDescent="0.15">
      <c r="L118" s="1">
        <v>112</v>
      </c>
      <c r="M118" s="42">
        <f>武将属性!$E116</f>
        <v>429.33493258669318</v>
      </c>
      <c r="N118" s="42">
        <f>武将属性!$T116</f>
        <v>25380.699999999997</v>
      </c>
      <c r="O118" s="42">
        <f>武将属性!$T116</f>
        <v>25380.699999999997</v>
      </c>
      <c r="P118" s="47">
        <f>武将属性!$AF116</f>
        <v>2.5000000000000001E-2</v>
      </c>
      <c r="Q118" s="47">
        <f>武将属性!$AF116</f>
        <v>2.5000000000000001E-2</v>
      </c>
      <c r="R118" s="47">
        <f>武将属性!BI116</f>
        <v>0.15505798619077479</v>
      </c>
      <c r="S118" s="77">
        <f t="shared" si="47"/>
        <v>0.15505798619077479</v>
      </c>
      <c r="T118" s="42">
        <f>战法技能效用!AM116</f>
        <v>2.2671261920220265</v>
      </c>
      <c r="U118" s="42">
        <f t="shared" si="48"/>
        <v>103450013128.61383</v>
      </c>
      <c r="V118" s="43">
        <f t="shared" si="49"/>
        <v>723948953.18527985</v>
      </c>
      <c r="W118" s="43">
        <f t="shared" si="50"/>
        <v>12246178.198868008</v>
      </c>
      <c r="X118" s="43">
        <f t="shared" si="51"/>
        <v>12246178.198868008</v>
      </c>
      <c r="Y118" s="43">
        <f t="shared" si="52"/>
        <v>303235682938.54559</v>
      </c>
      <c r="Z118" s="43">
        <f t="shared" si="53"/>
        <v>303235682938.54559</v>
      </c>
      <c r="AA118" s="43">
        <f t="shared" si="54"/>
        <v>269091750135.45447</v>
      </c>
      <c r="AB118" s="43">
        <f t="shared" si="55"/>
        <v>269091750135.45447</v>
      </c>
      <c r="AC118" s="43">
        <f t="shared" si="56"/>
        <v>190269096902.9541</v>
      </c>
      <c r="AD118" s="42"/>
      <c r="AE118" s="1">
        <v>112</v>
      </c>
      <c r="AF118" s="42">
        <f>武将属性!$E116</f>
        <v>429.33493258669318</v>
      </c>
      <c r="AG118" s="42">
        <f>士兵属性!$F116</f>
        <v>1477.9846836225704</v>
      </c>
      <c r="AH118" s="42">
        <f>士兵属性!$F116</f>
        <v>1477.9846836225704</v>
      </c>
      <c r="AI118" s="47">
        <f>士兵属性!$Q116</f>
        <v>2.5000000000000001E-2</v>
      </c>
      <c r="AJ118" s="47">
        <f>士兵属性!$Q116</f>
        <v>2.5000000000000001E-2</v>
      </c>
      <c r="AK118" s="47">
        <f>士兵属性!AX116</f>
        <v>0.15505798619077479</v>
      </c>
      <c r="AL118" s="77">
        <f t="shared" si="57"/>
        <v>0.15505798619077479</v>
      </c>
      <c r="AM118" s="42">
        <f>带兵数!$F115</f>
        <v>9160.4169527518316</v>
      </c>
      <c r="AN118" s="42">
        <f>战法技能效用!AS116</f>
        <v>5.138503548033583</v>
      </c>
      <c r="AO118" s="42">
        <f t="shared" si="58"/>
        <v>831336597973.73535</v>
      </c>
      <c r="AP118" s="43">
        <f t="shared" si="59"/>
        <v>2704893892.3871322</v>
      </c>
      <c r="AQ118" s="43">
        <f t="shared" si="60"/>
        <v>702783439.75206029</v>
      </c>
      <c r="AR118" s="43">
        <f t="shared" si="61"/>
        <v>702783439.75206029</v>
      </c>
      <c r="AS118" s="43">
        <f t="shared" si="62"/>
        <v>1132980914089.939</v>
      </c>
      <c r="AT118" s="43">
        <f t="shared" si="63"/>
        <v>1132980914089.939</v>
      </c>
      <c r="AU118" s="43">
        <f t="shared" si="64"/>
        <v>1005408776724.7219</v>
      </c>
      <c r="AV118" s="43">
        <f t="shared" si="65"/>
        <v>1005408776724.7219</v>
      </c>
      <c r="AW118" s="43">
        <f t="shared" si="66"/>
        <v>226780760.1367096</v>
      </c>
      <c r="AX118" s="43">
        <f t="shared" si="67"/>
        <v>338422272376.09741</v>
      </c>
      <c r="AY118" s="1">
        <v>112</v>
      </c>
      <c r="AZ118" s="1">
        <f t="shared" si="68"/>
        <v>2.2764239495044447</v>
      </c>
      <c r="BA118" s="1">
        <f t="shared" si="69"/>
        <v>8.0361188252357145</v>
      </c>
      <c r="BD118" s="1">
        <v>112</v>
      </c>
      <c r="BE118" s="43">
        <f>求节点(节奏总纲!$F$4:$F$163,M$7:M$166,$BD118)</f>
        <v>255.5510392896916</v>
      </c>
      <c r="BF118" s="43">
        <f>求节点(节奏总纲!$F$4:$F$163,N$7:N$166,$BD118)</f>
        <v>15281.749687691663</v>
      </c>
      <c r="BG118" s="43">
        <f>求节点(节奏总纲!$F$4:$F$163,O$7:O$166,$BD118)</f>
        <v>15281.749687691663</v>
      </c>
      <c r="BH118" s="43">
        <f>求节点(节奏总纲!$F$4:$F$163,P$7:P$166,$BD118)</f>
        <v>2.5000000000000001E-2</v>
      </c>
      <c r="BI118" s="43">
        <f>求节点(节奏总纲!$F$4:$F$163,Q$7:Q$166,$BD118)</f>
        <v>2.5000000000000001E-2</v>
      </c>
      <c r="BJ118" s="43">
        <f>求节点(节奏总纲!$F$4:$F$163,T$7:T$166,$BD118)</f>
        <v>1.5543722168667129</v>
      </c>
      <c r="BK118" s="43">
        <f>求节点(节奏总纲!$F$4:$F$163,U$7:U$166,$BD118)</f>
        <v>12709375291.408882</v>
      </c>
      <c r="BM118" s="1">
        <v>112</v>
      </c>
      <c r="BN118" s="43">
        <f>求节点(节奏总纲!$F$4:$F$163,AF$7:AF$166,$BD118)</f>
        <v>255.5510392896916</v>
      </c>
      <c r="BO118" s="43">
        <f>求节点(节奏总纲!$F$4:$F$163,AG$7:AG$166,$BD118)</f>
        <v>819.63519320795808</v>
      </c>
      <c r="BP118" s="43">
        <f>求节点(节奏总纲!$F$4:$F$163,AH$7:AH$166,$BD118)</f>
        <v>819.63519320795808</v>
      </c>
      <c r="BQ118" s="43">
        <f>求节点(节奏总纲!$F$4:$F$163,AI$7:AI$166,$BD118)</f>
        <v>2.5000000000000001E-2</v>
      </c>
      <c r="BR118" s="43">
        <f>求节点(节奏总纲!$F$4:$F$163,AJ$7:AJ$166,$BD118)</f>
        <v>2.5000000000000001E-2</v>
      </c>
      <c r="BS118" s="43">
        <f>求节点(节奏总纲!$F$4:$F$163,AM$7:AM$166,$BD118)</f>
        <v>6575.9937019001445</v>
      </c>
      <c r="BT118" s="43">
        <f>求节点(节奏总纲!$F$4:$F$163,AN$7:AN$166,$BD118)</f>
        <v>1.8398964939041627</v>
      </c>
      <c r="BU118" s="43">
        <f>求节点(节奏总纲!$F$4:$F$163,AO$7:AO$166,$BD118)</f>
        <v>15644659867.391222</v>
      </c>
    </row>
    <row r="119" spans="12:73" x14ac:dyDescent="0.15">
      <c r="L119" s="1">
        <v>113</v>
      </c>
      <c r="M119" s="42">
        <f>武将属性!$E117</f>
        <v>431.05285455960166</v>
      </c>
      <c r="N119" s="42">
        <f>武将属性!$T117</f>
        <v>25544.5</v>
      </c>
      <c r="O119" s="42">
        <f>武将属性!$T117</f>
        <v>25544.5</v>
      </c>
      <c r="P119" s="47">
        <f>武将属性!$AF117</f>
        <v>2.5000000000000001E-2</v>
      </c>
      <c r="Q119" s="47">
        <f>武将属性!$AF117</f>
        <v>2.5000000000000001E-2</v>
      </c>
      <c r="R119" s="47">
        <f>武将属性!BI117</f>
        <v>0.15738944768746341</v>
      </c>
      <c r="S119" s="77">
        <f t="shared" si="47"/>
        <v>0.15738944768746341</v>
      </c>
      <c r="T119" s="42">
        <f>战法技能效用!AM117</f>
        <v>2.2656287682330483</v>
      </c>
      <c r="U119" s="42">
        <f t="shared" si="48"/>
        <v>105537242107.5007</v>
      </c>
      <c r="V119" s="43">
        <f t="shared" si="49"/>
        <v>743133450.67859459</v>
      </c>
      <c r="W119" s="43">
        <f t="shared" si="50"/>
        <v>12540069.104258655</v>
      </c>
      <c r="X119" s="43">
        <f t="shared" si="51"/>
        <v>12540069.104258655</v>
      </c>
      <c r="Y119" s="43">
        <f t="shared" si="52"/>
        <v>312516873398.76605</v>
      </c>
      <c r="Z119" s="43">
        <f t="shared" si="53"/>
        <v>312516873398.76605</v>
      </c>
      <c r="AA119" s="43">
        <f t="shared" si="54"/>
        <v>276769237765.01868</v>
      </c>
      <c r="AB119" s="43">
        <f t="shared" si="55"/>
        <v>276769237765.01868</v>
      </c>
      <c r="AC119" s="43">
        <f t="shared" si="56"/>
        <v>196182614723.26367</v>
      </c>
      <c r="AD119" s="42"/>
      <c r="AE119" s="1">
        <v>113</v>
      </c>
      <c r="AF119" s="42">
        <f>武将属性!$E117</f>
        <v>431.05285455960166</v>
      </c>
      <c r="AG119" s="42">
        <f>士兵属性!$F117</f>
        <v>1492.3088542999328</v>
      </c>
      <c r="AH119" s="42">
        <f>士兵属性!$F117</f>
        <v>1492.3088542999328</v>
      </c>
      <c r="AI119" s="47">
        <f>士兵属性!$Q117</f>
        <v>2.5000000000000001E-2</v>
      </c>
      <c r="AJ119" s="47">
        <f>士兵属性!$Q117</f>
        <v>2.5000000000000001E-2</v>
      </c>
      <c r="AK119" s="47">
        <f>士兵属性!AX117</f>
        <v>0.15738944768746341</v>
      </c>
      <c r="AL119" s="77">
        <f t="shared" si="57"/>
        <v>0.15738944768746341</v>
      </c>
      <c r="AM119" s="42">
        <f>带兵数!$F116</f>
        <v>9228.7957794339563</v>
      </c>
      <c r="AN119" s="42">
        <f>战法技能效用!AS117</f>
        <v>5.1637349006822015</v>
      </c>
      <c r="AO119" s="42">
        <f t="shared" si="58"/>
        <v>874304462712.6427</v>
      </c>
      <c r="AP119" s="43">
        <f t="shared" si="59"/>
        <v>2824821754.1628256</v>
      </c>
      <c r="AQ119" s="43">
        <f t="shared" si="60"/>
        <v>729806710.38756979</v>
      </c>
      <c r="AR119" s="43">
        <f t="shared" si="61"/>
        <v>729806710.38756979</v>
      </c>
      <c r="AS119" s="43">
        <f t="shared" si="62"/>
        <v>1187948761711.168</v>
      </c>
      <c r="AT119" s="43">
        <f t="shared" si="63"/>
        <v>1187948761711.168</v>
      </c>
      <c r="AU119" s="43">
        <f t="shared" si="64"/>
        <v>1052063748452.937</v>
      </c>
      <c r="AV119" s="43">
        <f t="shared" si="65"/>
        <v>1052063748452.937</v>
      </c>
      <c r="AW119" s="43">
        <f t="shared" si="66"/>
        <v>236021479.26295888</v>
      </c>
      <c r="AX119" s="43">
        <f t="shared" si="67"/>
        <v>353388662357.40802</v>
      </c>
      <c r="AY119" s="1">
        <v>113</v>
      </c>
      <c r="AZ119" s="1">
        <f t="shared" si="68"/>
        <v>2.3254268217336551</v>
      </c>
      <c r="BA119" s="1">
        <f t="shared" si="69"/>
        <v>8.284321678806732</v>
      </c>
      <c r="BD119" s="1">
        <v>113</v>
      </c>
      <c r="BE119" s="43">
        <f>求节点(节奏总纲!$F$4:$F$163,M$7:M$166,$BD119)</f>
        <v>256.02801555492999</v>
      </c>
      <c r="BF119" s="43">
        <f>求节点(节奏总纲!$F$4:$F$163,N$7:N$166,$BD119)</f>
        <v>15335.123371807484</v>
      </c>
      <c r="BG119" s="43">
        <f>求节点(节奏总纲!$F$4:$F$163,O$7:O$166,$BD119)</f>
        <v>15335.123371807484</v>
      </c>
      <c r="BH119" s="43">
        <f>求节点(节奏总纲!$F$4:$F$163,P$7:P$166,$BD119)</f>
        <v>2.5000000000000001E-2</v>
      </c>
      <c r="BI119" s="43">
        <f>求节点(节奏总纲!$F$4:$F$163,Q$7:Q$166,$BD119)</f>
        <v>2.5000000000000001E-2</v>
      </c>
      <c r="BJ119" s="43">
        <f>求节点(节奏总纲!$F$4:$F$163,T$7:T$166,$BD119)</f>
        <v>1.5547795203957389</v>
      </c>
      <c r="BK119" s="43">
        <f>求节点(节奏总纲!$F$4:$F$163,U$7:U$166,$BD119)</f>
        <v>12835430249.618666</v>
      </c>
      <c r="BM119" s="1">
        <v>113</v>
      </c>
      <c r="BN119" s="43">
        <f>求节点(节奏总纲!$F$4:$F$163,AF$7:AF$166,$BD119)</f>
        <v>256.02801555492999</v>
      </c>
      <c r="BO119" s="43">
        <f>求节点(节奏总纲!$F$4:$F$163,AG$7:AG$166,$BD119)</f>
        <v>822.26869798896712</v>
      </c>
      <c r="BP119" s="43">
        <f>求节点(节奏总纲!$F$4:$F$163,AH$7:AH$166,$BD119)</f>
        <v>822.26869798896712</v>
      </c>
      <c r="BQ119" s="43">
        <f>求节点(节奏总纲!$F$4:$F$163,AI$7:AI$166,$BD119)</f>
        <v>2.5000000000000001E-2</v>
      </c>
      <c r="BR119" s="43">
        <f>求节点(节奏总纲!$F$4:$F$163,AJ$7:AJ$166,$BD119)</f>
        <v>2.5000000000000001E-2</v>
      </c>
      <c r="BS119" s="43">
        <f>求节点(节奏总纲!$F$4:$F$163,AM$7:AM$166,$BD119)</f>
        <v>6584.2416656511041</v>
      </c>
      <c r="BT119" s="43">
        <f>求节点(节奏总纲!$F$4:$F$163,AN$7:AN$166,$BD119)</f>
        <v>1.8459192143473893</v>
      </c>
      <c r="BU119" s="43">
        <f>求节点(节奏总纲!$F$4:$F$163,AO$7:AO$166,$BD119)</f>
        <v>15897495797.835363</v>
      </c>
    </row>
    <row r="120" spans="12:73" x14ac:dyDescent="0.15">
      <c r="L120" s="1">
        <v>114</v>
      </c>
      <c r="M120" s="42">
        <f>武将属性!$E118</f>
        <v>432.7283740514992</v>
      </c>
      <c r="N120" s="42">
        <f>武将属性!$T118</f>
        <v>25708.300000000003</v>
      </c>
      <c r="O120" s="42">
        <f>武将属性!$T118</f>
        <v>25708.300000000003</v>
      </c>
      <c r="P120" s="47">
        <f>武将属性!$AF118</f>
        <v>2.5000000000000001E-2</v>
      </c>
      <c r="Q120" s="47">
        <f>武将属性!$AF118</f>
        <v>2.5000000000000001E-2</v>
      </c>
      <c r="R120" s="47">
        <f>武将属性!BI118</f>
        <v>0.15972090918415202</v>
      </c>
      <c r="S120" s="77">
        <f t="shared" si="47"/>
        <v>0.15972090918415202</v>
      </c>
      <c r="T120" s="42">
        <f>战法技能效用!AM118</f>
        <v>2.2638750560111607</v>
      </c>
      <c r="U120" s="42">
        <f t="shared" si="48"/>
        <v>107627649540.43784</v>
      </c>
      <c r="V120" s="43">
        <f t="shared" si="49"/>
        <v>762441461.96380353</v>
      </c>
      <c r="W120" s="43">
        <f t="shared" si="50"/>
        <v>12833600.593778843</v>
      </c>
      <c r="X120" s="43">
        <f t="shared" si="51"/>
        <v>12833600.593778843</v>
      </c>
      <c r="Y120" s="43">
        <f t="shared" si="52"/>
        <v>321882979653.70215</v>
      </c>
      <c r="Z120" s="43">
        <f t="shared" si="53"/>
        <v>321882979653.70215</v>
      </c>
      <c r="AA120" s="43">
        <f t="shared" si="54"/>
        <v>284490907710.84399</v>
      </c>
      <c r="AB120" s="43">
        <f t="shared" si="55"/>
        <v>284490907710.84399</v>
      </c>
      <c r="AC120" s="43">
        <f t="shared" si="56"/>
        <v>202170762350.35666</v>
      </c>
      <c r="AD120" s="42"/>
      <c r="AE120" s="1">
        <v>114</v>
      </c>
      <c r="AF120" s="42">
        <f>武将属性!$E118</f>
        <v>432.7283740514992</v>
      </c>
      <c r="AG120" s="42">
        <f>士兵属性!$F118</f>
        <v>1506.6422076805038</v>
      </c>
      <c r="AH120" s="42">
        <f>士兵属性!$F118</f>
        <v>1506.6422076805038</v>
      </c>
      <c r="AI120" s="47">
        <f>士兵属性!$Q118</f>
        <v>2.5000000000000001E-2</v>
      </c>
      <c r="AJ120" s="47">
        <f>士兵属性!$Q118</f>
        <v>2.5000000000000001E-2</v>
      </c>
      <c r="AK120" s="47">
        <f>士兵属性!AX118</f>
        <v>0.15972090918415202</v>
      </c>
      <c r="AL120" s="77">
        <f t="shared" si="57"/>
        <v>0.15972090918415202</v>
      </c>
      <c r="AM120" s="42">
        <f>带兵数!$F117</f>
        <v>9294.3116472404508</v>
      </c>
      <c r="AN120" s="42">
        <f>战法技能效用!AS118</f>
        <v>5.1882782459371288</v>
      </c>
      <c r="AO120" s="42">
        <f t="shared" si="58"/>
        <v>918320883230.34241</v>
      </c>
      <c r="AP120" s="43">
        <f t="shared" si="59"/>
        <v>2947011752.9370952</v>
      </c>
      <c r="AQ120" s="43">
        <f t="shared" si="60"/>
        <v>757063144.79995501</v>
      </c>
      <c r="AR120" s="43">
        <f t="shared" si="61"/>
        <v>757063144.79995501</v>
      </c>
      <c r="AS120" s="43">
        <f t="shared" si="62"/>
        <v>1244151808935.7346</v>
      </c>
      <c r="AT120" s="43">
        <f t="shared" si="63"/>
        <v>1244151808935.7346</v>
      </c>
      <c r="AU120" s="43">
        <f t="shared" si="64"/>
        <v>1099622843789.4189</v>
      </c>
      <c r="AV120" s="43">
        <f t="shared" si="65"/>
        <v>1099622843789.4189</v>
      </c>
      <c r="AW120" s="43">
        <f t="shared" si="66"/>
        <v>245445457.63614643</v>
      </c>
      <c r="AX120" s="43">
        <f t="shared" si="67"/>
        <v>368639948788.28131</v>
      </c>
      <c r="AY120" s="1">
        <v>114</v>
      </c>
      <c r="AZ120" s="1">
        <f t="shared" si="68"/>
        <v>2.373547839652443</v>
      </c>
      <c r="BA120" s="1">
        <f t="shared" si="69"/>
        <v>8.5323881656015459</v>
      </c>
      <c r="BD120" s="1">
        <v>114</v>
      </c>
      <c r="BE120" s="43">
        <f>求节点(节奏总纲!$F$4:$F$163,M$7:M$166,$BD120)</f>
        <v>256.50499182016836</v>
      </c>
      <c r="BF120" s="43">
        <f>求节点(节奏总纲!$F$4:$F$163,N$7:N$166,$BD120)</f>
        <v>15388.497055923304</v>
      </c>
      <c r="BG120" s="43">
        <f>求节点(节奏总纲!$F$4:$F$163,O$7:O$166,$BD120)</f>
        <v>15388.497055923304</v>
      </c>
      <c r="BH120" s="43">
        <f>求节点(节奏总纲!$F$4:$F$163,P$7:P$166,$BD120)</f>
        <v>2.5000000000000001E-2</v>
      </c>
      <c r="BI120" s="43">
        <f>求节点(节奏总纲!$F$4:$F$163,Q$7:Q$166,$BD120)</f>
        <v>2.5000000000000001E-2</v>
      </c>
      <c r="BJ120" s="43">
        <f>求节点(节奏总纲!$F$4:$F$163,T$7:T$166,$BD120)</f>
        <v>1.5551868239247648</v>
      </c>
      <c r="BK120" s="43">
        <f>求节点(节奏总纲!$F$4:$F$163,U$7:U$166,$BD120)</f>
        <v>12961485207.828449</v>
      </c>
      <c r="BM120" s="1">
        <v>114</v>
      </c>
      <c r="BN120" s="43">
        <f>求节点(节奏总纲!$F$4:$F$163,AF$7:AF$166,$BD120)</f>
        <v>256.50499182016836</v>
      </c>
      <c r="BO120" s="43">
        <f>求节点(节奏总纲!$F$4:$F$163,AG$7:AG$166,$BD120)</f>
        <v>824.90220276997604</v>
      </c>
      <c r="BP120" s="43">
        <f>求节点(节奏总纲!$F$4:$F$163,AH$7:AH$166,$BD120)</f>
        <v>824.90220276997604</v>
      </c>
      <c r="BQ120" s="43">
        <f>求节点(节奏总纲!$F$4:$F$163,AI$7:AI$166,$BD120)</f>
        <v>2.5000000000000001E-2</v>
      </c>
      <c r="BR120" s="43">
        <f>求节点(节奏总纲!$F$4:$F$163,AJ$7:AJ$166,$BD120)</f>
        <v>2.5000000000000001E-2</v>
      </c>
      <c r="BS120" s="43">
        <f>求节点(节奏总纲!$F$4:$F$163,AM$7:AM$166,$BD120)</f>
        <v>6592.4896294020646</v>
      </c>
      <c r="BT120" s="43">
        <f>求节点(节奏总纲!$F$4:$F$163,AN$7:AN$166,$BD120)</f>
        <v>1.8519419347906161</v>
      </c>
      <c r="BU120" s="43">
        <f>求节点(节奏总纲!$F$4:$F$163,AO$7:AO$166,$BD120)</f>
        <v>16150331728.279505</v>
      </c>
    </row>
    <row r="121" spans="12:73" x14ac:dyDescent="0.15">
      <c r="L121" s="1">
        <v>115</v>
      </c>
      <c r="M121" s="42">
        <f>武将属性!$E119</f>
        <v>434.33688500135759</v>
      </c>
      <c r="N121" s="42">
        <f>武将属性!$T119</f>
        <v>25872.100000000002</v>
      </c>
      <c r="O121" s="42">
        <f>武将属性!$T119</f>
        <v>25872.100000000002</v>
      </c>
      <c r="P121" s="47">
        <f>武将属性!$AF119</f>
        <v>2.5000000000000001E-2</v>
      </c>
      <c r="Q121" s="47">
        <f>武将属性!$AF119</f>
        <v>2.5000000000000001E-2</v>
      </c>
      <c r="R121" s="47">
        <f>武将属性!BI119</f>
        <v>0.16205237068084064</v>
      </c>
      <c r="S121" s="77">
        <f t="shared" si="47"/>
        <v>0.16205237068084064</v>
      </c>
      <c r="T121" s="42">
        <f>战法技能效用!AM119</f>
        <v>2.2630570704844479</v>
      </c>
      <c r="U121" s="42">
        <f t="shared" si="48"/>
        <v>109793986827.67644</v>
      </c>
      <c r="V121" s="43">
        <f t="shared" si="49"/>
        <v>782333313.09915125</v>
      </c>
      <c r="W121" s="43">
        <f t="shared" si="50"/>
        <v>13133692.829120059</v>
      </c>
      <c r="X121" s="43">
        <f t="shared" si="51"/>
        <v>13133692.829120059</v>
      </c>
      <c r="Y121" s="43">
        <f t="shared" si="52"/>
        <v>331508501701.73383</v>
      </c>
      <c r="Z121" s="43">
        <f t="shared" si="53"/>
        <v>331508501701.73383</v>
      </c>
      <c r="AA121" s="43">
        <f t="shared" si="54"/>
        <v>292410413521.37366</v>
      </c>
      <c r="AB121" s="43">
        <f t="shared" si="55"/>
        <v>292410413521.37366</v>
      </c>
      <c r="AC121" s="43">
        <f t="shared" si="56"/>
        <v>208268630860.21936</v>
      </c>
      <c r="AD121" s="42"/>
      <c r="AE121" s="1">
        <v>115</v>
      </c>
      <c r="AF121" s="42">
        <f>武将属性!$E119</f>
        <v>434.33688500135759</v>
      </c>
      <c r="AG121" s="42">
        <f>士兵属性!$F119</f>
        <v>1521.0612527147446</v>
      </c>
      <c r="AH121" s="42">
        <f>士兵属性!$F119</f>
        <v>1521.0612527147446</v>
      </c>
      <c r="AI121" s="47">
        <f>士兵属性!$Q119</f>
        <v>2.5000000000000001E-2</v>
      </c>
      <c r="AJ121" s="47">
        <f>士兵属性!$Q119</f>
        <v>2.5000000000000001E-2</v>
      </c>
      <c r="AK121" s="47">
        <f>士兵属性!AX119</f>
        <v>0.16205237068084064</v>
      </c>
      <c r="AL121" s="77">
        <f t="shared" si="57"/>
        <v>0.16205237068084064</v>
      </c>
      <c r="AM121" s="42">
        <f>带兵数!$F118</f>
        <v>9358.3465384084921</v>
      </c>
      <c r="AN121" s="42">
        <f>战法技能效用!AS119</f>
        <v>5.2120367347068601</v>
      </c>
      <c r="AO121" s="42">
        <f t="shared" si="58"/>
        <v>963641564444.26709</v>
      </c>
      <c r="AP121" s="43">
        <f t="shared" si="59"/>
        <v>3072578857.2080035</v>
      </c>
      <c r="AQ121" s="43">
        <f t="shared" si="60"/>
        <v>784744065.84908271</v>
      </c>
      <c r="AR121" s="43">
        <f t="shared" si="61"/>
        <v>784744065.84908271</v>
      </c>
      <c r="AS121" s="43">
        <f t="shared" si="62"/>
        <v>1301984711961.7126</v>
      </c>
      <c r="AT121" s="43">
        <f t="shared" si="63"/>
        <v>1301984711961.7126</v>
      </c>
      <c r="AU121" s="43">
        <f t="shared" si="64"/>
        <v>1148428731296.2139</v>
      </c>
      <c r="AV121" s="43">
        <f t="shared" si="65"/>
        <v>1148428731296.2139</v>
      </c>
      <c r="AW121" s="43">
        <f t="shared" si="66"/>
        <v>255097155.66995072</v>
      </c>
      <c r="AX121" s="43">
        <f t="shared" si="67"/>
        <v>384300300476.95605</v>
      </c>
      <c r="AY121" s="1">
        <v>115</v>
      </c>
      <c r="AZ121" s="1">
        <f t="shared" si="68"/>
        <v>2.421688488253396</v>
      </c>
      <c r="BA121" s="1">
        <f t="shared" si="69"/>
        <v>8.7768154913321368</v>
      </c>
      <c r="BD121" s="1">
        <v>115</v>
      </c>
      <c r="BE121" s="43">
        <f>求节点(节奏总纲!$F$4:$F$163,M$7:M$166,$BD121)</f>
        <v>256.98196808540678</v>
      </c>
      <c r="BF121" s="43">
        <f>求节点(节奏总纲!$F$4:$F$163,N$7:N$166,$BD121)</f>
        <v>15441.870740039125</v>
      </c>
      <c r="BG121" s="43">
        <f>求节点(节奏总纲!$F$4:$F$163,O$7:O$166,$BD121)</f>
        <v>15441.870740039125</v>
      </c>
      <c r="BH121" s="43">
        <f>求节点(节奏总纲!$F$4:$F$163,P$7:P$166,$BD121)</f>
        <v>2.5000000000000001E-2</v>
      </c>
      <c r="BI121" s="43">
        <f>求节点(节奏总纲!$F$4:$F$163,Q$7:Q$166,$BD121)</f>
        <v>2.5000000000000001E-2</v>
      </c>
      <c r="BJ121" s="43">
        <f>求节点(节奏总纲!$F$4:$F$163,T$7:T$166,$BD121)</f>
        <v>1.5555941274537908</v>
      </c>
      <c r="BK121" s="43">
        <f>求节点(节奏总纲!$F$4:$F$163,U$7:U$166,$BD121)</f>
        <v>13087540166.038233</v>
      </c>
      <c r="BM121" s="1">
        <v>115</v>
      </c>
      <c r="BN121" s="43">
        <f>求节点(节奏总纲!$F$4:$F$163,AF$7:AF$166,$BD121)</f>
        <v>256.98196808540678</v>
      </c>
      <c r="BO121" s="43">
        <f>求节点(节奏总纲!$F$4:$F$163,AG$7:AG$166,$BD121)</f>
        <v>827.53570755098497</v>
      </c>
      <c r="BP121" s="43">
        <f>求节点(节奏总纲!$F$4:$F$163,AH$7:AH$166,$BD121)</f>
        <v>827.53570755098497</v>
      </c>
      <c r="BQ121" s="43">
        <f>求节点(节奏总纲!$F$4:$F$163,AI$7:AI$166,$BD121)</f>
        <v>2.5000000000000001E-2</v>
      </c>
      <c r="BR121" s="43">
        <f>求节点(节奏总纲!$F$4:$F$163,AJ$7:AJ$166,$BD121)</f>
        <v>2.5000000000000001E-2</v>
      </c>
      <c r="BS121" s="43">
        <f>求节点(节奏总纲!$F$4:$F$163,AM$7:AM$166,$BD121)</f>
        <v>6600.7375931530241</v>
      </c>
      <c r="BT121" s="43">
        <f>求节点(节奏总纲!$F$4:$F$163,AN$7:AN$166,$BD121)</f>
        <v>1.8579646552338429</v>
      </c>
      <c r="BU121" s="43">
        <f>求节点(节奏总纲!$F$4:$F$163,AO$7:AO$166,$BD121)</f>
        <v>16403167658.723648</v>
      </c>
    </row>
    <row r="122" spans="12:73" x14ac:dyDescent="0.15">
      <c r="L122" s="1">
        <v>116</v>
      </c>
      <c r="M122" s="42">
        <f>武将属性!$E120</f>
        <v>435.85366617320528</v>
      </c>
      <c r="N122" s="42">
        <f>武将属性!$T120</f>
        <v>26035.9</v>
      </c>
      <c r="O122" s="42">
        <f>武将属性!$T120</f>
        <v>26035.9</v>
      </c>
      <c r="P122" s="47">
        <f>武将属性!$AF120</f>
        <v>2.5000000000000001E-2</v>
      </c>
      <c r="Q122" s="47">
        <f>武将属性!$AF120</f>
        <v>2.5000000000000001E-2</v>
      </c>
      <c r="R122" s="47">
        <f>武将属性!BI120</f>
        <v>0.16438383217752928</v>
      </c>
      <c r="S122" s="77">
        <f t="shared" si="47"/>
        <v>0.16438383217752928</v>
      </c>
      <c r="T122" s="42">
        <f>战法技能效用!AM120</f>
        <v>2.2707894012803518</v>
      </c>
      <c r="U122" s="42">
        <f t="shared" si="48"/>
        <v>112556642288.14439</v>
      </c>
      <c r="V122" s="43">
        <f t="shared" si="49"/>
        <v>805770930.67481279</v>
      </c>
      <c r="W122" s="43">
        <f t="shared" si="50"/>
        <v>13488998.430260248</v>
      </c>
      <c r="X122" s="43">
        <f t="shared" si="51"/>
        <v>13488998.430260248</v>
      </c>
      <c r="Y122" s="43">
        <f t="shared" si="52"/>
        <v>342632404127.23206</v>
      </c>
      <c r="Z122" s="43">
        <f t="shared" si="53"/>
        <v>342632404127.23206</v>
      </c>
      <c r="AA122" s="43">
        <f t="shared" si="54"/>
        <v>301617219790.51575</v>
      </c>
      <c r="AB122" s="43">
        <f t="shared" si="55"/>
        <v>301617219790.51575</v>
      </c>
      <c r="AC122" s="43">
        <f t="shared" si="56"/>
        <v>214748289261.87424</v>
      </c>
      <c r="AD122" s="42"/>
      <c r="AE122" s="1">
        <v>116</v>
      </c>
      <c r="AF122" s="42">
        <f>武将属性!$E120</f>
        <v>435.85366617320528</v>
      </c>
      <c r="AG122" s="42">
        <f>士兵属性!$F120</f>
        <v>1535.5659894026548</v>
      </c>
      <c r="AH122" s="42">
        <f>士兵属性!$F120</f>
        <v>1535.5659894026548</v>
      </c>
      <c r="AI122" s="47">
        <f>士兵属性!$Q120</f>
        <v>2.5000000000000001E-2</v>
      </c>
      <c r="AJ122" s="47">
        <f>士兵属性!$Q120</f>
        <v>2.5000000000000001E-2</v>
      </c>
      <c r="AK122" s="47">
        <f>士兵属性!AX120</f>
        <v>0.16438383217752928</v>
      </c>
      <c r="AL122" s="77">
        <f t="shared" si="57"/>
        <v>0.16438383217752928</v>
      </c>
      <c r="AM122" s="42">
        <f>带兵数!$F119</f>
        <v>9425.4284734329576</v>
      </c>
      <c r="AN122" s="42">
        <f>战法技能效用!AS120</f>
        <v>5.2373564890227167</v>
      </c>
      <c r="AO122" s="42">
        <f t="shared" si="58"/>
        <v>1011931392076.9896</v>
      </c>
      <c r="AP122" s="43">
        <f t="shared" si="59"/>
        <v>3207918592.1763048</v>
      </c>
      <c r="AQ122" s="43">
        <f t="shared" si="60"/>
        <v>814405224.29500997</v>
      </c>
      <c r="AR122" s="43">
        <f t="shared" si="61"/>
        <v>814405224.29500997</v>
      </c>
      <c r="AS122" s="43">
        <f t="shared" si="62"/>
        <v>1364081052863.6389</v>
      </c>
      <c r="AT122" s="43">
        <f t="shared" si="63"/>
        <v>1364081052863.6389</v>
      </c>
      <c r="AU122" s="43">
        <f t="shared" si="64"/>
        <v>1200792247836.7546</v>
      </c>
      <c r="AV122" s="43">
        <f t="shared" si="65"/>
        <v>1200792247836.7546</v>
      </c>
      <c r="AW122" s="43">
        <f t="shared" si="66"/>
        <v>265361509.56833279</v>
      </c>
      <c r="AX122" s="43">
        <f t="shared" si="67"/>
        <v>400994545115.44226</v>
      </c>
      <c r="AY122" s="1">
        <v>116</v>
      </c>
      <c r="AZ122" s="1">
        <f t="shared" si="68"/>
        <v>2.4722020975418668</v>
      </c>
      <c r="BA122" s="1">
        <f t="shared" si="69"/>
        <v>8.9904191481338849</v>
      </c>
      <c r="BD122" s="1">
        <v>116</v>
      </c>
      <c r="BE122" s="43">
        <f>求节点(节奏总纲!$F$4:$F$163,M$7:M$166,$BD122)</f>
        <v>257.45894435064514</v>
      </c>
      <c r="BF122" s="43">
        <f>求节点(节奏总纲!$F$4:$F$163,N$7:N$166,$BD122)</f>
        <v>15495.244424154947</v>
      </c>
      <c r="BG122" s="43">
        <f>求节点(节奏总纲!$F$4:$F$163,O$7:O$166,$BD122)</f>
        <v>15495.244424154947</v>
      </c>
      <c r="BH122" s="43">
        <f>求节点(节奏总纲!$F$4:$F$163,P$7:P$166,$BD122)</f>
        <v>2.5000000000000001E-2</v>
      </c>
      <c r="BI122" s="43">
        <f>求节点(节奏总纲!$F$4:$F$163,Q$7:Q$166,$BD122)</f>
        <v>2.5000000000000001E-2</v>
      </c>
      <c r="BJ122" s="43">
        <f>求节点(节奏总纲!$F$4:$F$163,T$7:T$166,$BD122)</f>
        <v>1.5560014309828167</v>
      </c>
      <c r="BK122" s="43">
        <f>求节点(节奏总纲!$F$4:$F$163,U$7:U$166,$BD122)</f>
        <v>13213595124.248016</v>
      </c>
      <c r="BM122" s="1">
        <v>116</v>
      </c>
      <c r="BN122" s="43">
        <f>求节点(节奏总纲!$F$4:$F$163,AF$7:AF$166,$BD122)</f>
        <v>257.45894435064514</v>
      </c>
      <c r="BO122" s="43">
        <f>求节点(节奏总纲!$F$4:$F$163,AG$7:AG$166,$BD122)</f>
        <v>830.16921233199389</v>
      </c>
      <c r="BP122" s="43">
        <f>求节点(节奏总纲!$F$4:$F$163,AH$7:AH$166,$BD122)</f>
        <v>830.16921233199389</v>
      </c>
      <c r="BQ122" s="43">
        <f>求节点(节奏总纲!$F$4:$F$163,AI$7:AI$166,$BD122)</f>
        <v>2.5000000000000001E-2</v>
      </c>
      <c r="BR122" s="43">
        <f>求节点(节奏总纲!$F$4:$F$163,AJ$7:AJ$166,$BD122)</f>
        <v>2.5000000000000001E-2</v>
      </c>
      <c r="BS122" s="43">
        <f>求节点(节奏总纲!$F$4:$F$163,AM$7:AM$166,$BD122)</f>
        <v>6608.9855569039837</v>
      </c>
      <c r="BT122" s="43">
        <f>求节点(节奏总纲!$F$4:$F$163,AN$7:AN$166,$BD122)</f>
        <v>1.8639873756770695</v>
      </c>
      <c r="BU122" s="43">
        <f>求节点(节奏总纲!$F$4:$F$163,AO$7:AO$166,$BD122)</f>
        <v>16656003589.167789</v>
      </c>
    </row>
    <row r="123" spans="12:73" x14ac:dyDescent="0.15">
      <c r="L123" s="1">
        <v>117</v>
      </c>
      <c r="M123" s="42">
        <f>武将属性!$E121</f>
        <v>436.87392625013808</v>
      </c>
      <c r="N123" s="42">
        <f>武将属性!$T121</f>
        <v>26199.7</v>
      </c>
      <c r="O123" s="42">
        <f>武将属性!$T121</f>
        <v>26199.7</v>
      </c>
      <c r="P123" s="47">
        <f>武将属性!$AF121</f>
        <v>2.5000000000000001E-2</v>
      </c>
      <c r="Q123" s="47">
        <f>武将属性!$AF121</f>
        <v>2.5000000000000001E-2</v>
      </c>
      <c r="R123" s="47">
        <f>武将属性!BI121</f>
        <v>0.16671529367421789</v>
      </c>
      <c r="S123" s="77">
        <f t="shared" si="47"/>
        <v>0.16671529367421789</v>
      </c>
      <c r="T123" s="42">
        <f>战法技能效用!AM121</f>
        <v>2.2768807955378492</v>
      </c>
      <c r="U123" s="42">
        <f t="shared" si="48"/>
        <v>115129752200.18239</v>
      </c>
      <c r="V123" s="43">
        <f t="shared" si="49"/>
        <v>828751752.15058851</v>
      </c>
      <c r="W123" s="43">
        <f t="shared" si="50"/>
        <v>13819243.420676913</v>
      </c>
      <c r="X123" s="43">
        <f t="shared" si="51"/>
        <v>13819243.420676913</v>
      </c>
      <c r="Y123" s="43">
        <f t="shared" si="52"/>
        <v>353229299364.59406</v>
      </c>
      <c r="Z123" s="43">
        <f t="shared" si="53"/>
        <v>353229299364.59406</v>
      </c>
      <c r="AA123" s="43">
        <f t="shared" si="54"/>
        <v>310324235751.21747</v>
      </c>
      <c r="AB123" s="43">
        <f t="shared" si="55"/>
        <v>310324235751.21747</v>
      </c>
      <c r="AC123" s="43">
        <f t="shared" si="56"/>
        <v>220978457526.88263</v>
      </c>
      <c r="AD123" s="42"/>
      <c r="AE123" s="1">
        <v>117</v>
      </c>
      <c r="AF123" s="42">
        <f>武将属性!$E121</f>
        <v>436.87392625013808</v>
      </c>
      <c r="AG123" s="42">
        <f>士兵属性!$F121</f>
        <v>1550.1825830327575</v>
      </c>
      <c r="AH123" s="42">
        <f>士兵属性!$F121</f>
        <v>1550.1825830327575</v>
      </c>
      <c r="AI123" s="47">
        <f>士兵属性!$Q121</f>
        <v>2.5000000000000001E-2</v>
      </c>
      <c r="AJ123" s="47">
        <f>士兵属性!$Q121</f>
        <v>2.5000000000000001E-2</v>
      </c>
      <c r="AK123" s="47">
        <f>士兵属性!AX121</f>
        <v>0.16671529367421789</v>
      </c>
      <c r="AL123" s="77">
        <f t="shared" si="57"/>
        <v>0.16671529367421789</v>
      </c>
      <c r="AM123" s="42">
        <f>带兵数!$F120</f>
        <v>9492.7597957455237</v>
      </c>
      <c r="AN123" s="42">
        <f>战法技能效用!AS121</f>
        <v>5.2566001325788037</v>
      </c>
      <c r="AO123" s="42">
        <f t="shared" si="58"/>
        <v>1059232072371.3485</v>
      </c>
      <c r="AP123" s="43">
        <f t="shared" si="59"/>
        <v>3342689541.8510084</v>
      </c>
      <c r="AQ123" s="43">
        <f t="shared" si="60"/>
        <v>842586135.54057324</v>
      </c>
      <c r="AR123" s="43">
        <f t="shared" si="61"/>
        <v>842586135.54057324</v>
      </c>
      <c r="AS123" s="43">
        <f t="shared" si="62"/>
        <v>1424716004276.8052</v>
      </c>
      <c r="AT123" s="43">
        <f t="shared" si="63"/>
        <v>1424716004276.8052</v>
      </c>
      <c r="AU123" s="43">
        <f t="shared" si="64"/>
        <v>1251662605522.9329</v>
      </c>
      <c r="AV123" s="43">
        <f t="shared" si="65"/>
        <v>1251662605522.9329</v>
      </c>
      <c r="AW123" s="43">
        <f t="shared" si="66"/>
        <v>275191278.43206829</v>
      </c>
      <c r="AX123" s="43">
        <f t="shared" si="67"/>
        <v>417531031020.67981</v>
      </c>
      <c r="AY123" s="1">
        <v>117</v>
      </c>
      <c r="AZ123" s="1">
        <f t="shared" si="68"/>
        <v>2.5237599232686523</v>
      </c>
      <c r="BA123" s="1">
        <f t="shared" si="69"/>
        <v>9.2003331209260644</v>
      </c>
      <c r="BD123" s="1">
        <v>117</v>
      </c>
      <c r="BE123" s="43">
        <f>求节点(节奏总纲!$F$4:$F$163,M$7:M$166,$BD123)</f>
        <v>257.93592061588356</v>
      </c>
      <c r="BF123" s="43">
        <f>求节点(节奏总纲!$F$4:$F$163,N$7:N$166,$BD123)</f>
        <v>15548.618108270768</v>
      </c>
      <c r="BG123" s="43">
        <f>求节点(节奏总纲!$F$4:$F$163,O$7:O$166,$BD123)</f>
        <v>15548.618108270768</v>
      </c>
      <c r="BH123" s="43">
        <f>求节点(节奏总纲!$F$4:$F$163,P$7:P$166,$BD123)</f>
        <v>2.5000000000000001E-2</v>
      </c>
      <c r="BI123" s="43">
        <f>求节点(节奏总纲!$F$4:$F$163,Q$7:Q$166,$BD123)</f>
        <v>2.5000000000000001E-2</v>
      </c>
      <c r="BJ123" s="43">
        <f>求节点(节奏总纲!$F$4:$F$163,T$7:T$166,$BD123)</f>
        <v>1.5564087345118427</v>
      </c>
      <c r="BK123" s="43">
        <f>求节点(节奏总纲!$F$4:$F$163,U$7:U$166,$BD123)</f>
        <v>13339650082.4578</v>
      </c>
      <c r="BM123" s="1">
        <v>117</v>
      </c>
      <c r="BN123" s="43">
        <f>求节点(节奏总纲!$F$4:$F$163,AF$7:AF$166,$BD123)</f>
        <v>257.93592061588356</v>
      </c>
      <c r="BO123" s="43">
        <f>求节点(节奏总纲!$F$4:$F$163,AG$7:AG$166,$BD123)</f>
        <v>832.80271711300293</v>
      </c>
      <c r="BP123" s="43">
        <f>求节点(节奏总纲!$F$4:$F$163,AH$7:AH$166,$BD123)</f>
        <v>832.80271711300293</v>
      </c>
      <c r="BQ123" s="43">
        <f>求节点(节奏总纲!$F$4:$F$163,AI$7:AI$166,$BD123)</f>
        <v>2.5000000000000001E-2</v>
      </c>
      <c r="BR123" s="43">
        <f>求节点(节奏总纲!$F$4:$F$163,AJ$7:AJ$166,$BD123)</f>
        <v>2.5000000000000001E-2</v>
      </c>
      <c r="BS123" s="43">
        <f>求节点(节奏总纲!$F$4:$F$163,AM$7:AM$166,$BD123)</f>
        <v>6617.2335206549442</v>
      </c>
      <c r="BT123" s="43">
        <f>求节点(节奏总纲!$F$4:$F$163,AN$7:AN$166,$BD123)</f>
        <v>1.8700100961202963</v>
      </c>
      <c r="BU123" s="43">
        <f>求节点(节奏总纲!$F$4:$F$163,AO$7:AO$166,$BD123)</f>
        <v>16908839519.611931</v>
      </c>
    </row>
    <row r="124" spans="12:73" x14ac:dyDescent="0.15">
      <c r="L124" s="1">
        <v>118</v>
      </c>
      <c r="M124" s="42">
        <f>武将属性!$E122</f>
        <v>437.89418632707083</v>
      </c>
      <c r="N124" s="42">
        <f>武将属性!$T122</f>
        <v>26363.5</v>
      </c>
      <c r="O124" s="42">
        <f>武将属性!$T122</f>
        <v>26363.5</v>
      </c>
      <c r="P124" s="47">
        <f>武将属性!$AF122</f>
        <v>2.5000000000000001E-2</v>
      </c>
      <c r="Q124" s="47">
        <f>武将属性!$AF122</f>
        <v>2.5000000000000001E-2</v>
      </c>
      <c r="R124" s="47">
        <f>武将属性!BI122</f>
        <v>0.1690467551709065</v>
      </c>
      <c r="S124" s="77">
        <f t="shared" si="47"/>
        <v>0.1690467551709065</v>
      </c>
      <c r="T124" s="42">
        <f>战法技能效用!AM122</f>
        <v>2.2829715959496832</v>
      </c>
      <c r="U124" s="42">
        <f t="shared" si="48"/>
        <v>117750040096.99184</v>
      </c>
      <c r="V124" s="43">
        <f t="shared" si="49"/>
        <v>852404939.73692751</v>
      </c>
      <c r="W124" s="43">
        <f t="shared" si="50"/>
        <v>14158331.310610414</v>
      </c>
      <c r="X124" s="43">
        <f t="shared" si="51"/>
        <v>14158331.310610414</v>
      </c>
      <c r="Y124" s="43">
        <f t="shared" si="52"/>
        <v>364159187811.97827</v>
      </c>
      <c r="Z124" s="43">
        <f t="shared" si="53"/>
        <v>364159187811.97827</v>
      </c>
      <c r="AA124" s="43">
        <f t="shared" si="54"/>
        <v>319288485132.23853</v>
      </c>
      <c r="AB124" s="43">
        <f t="shared" si="55"/>
        <v>319288485132.23853</v>
      </c>
      <c r="AC124" s="43">
        <f t="shared" si="56"/>
        <v>227393479716.84283</v>
      </c>
      <c r="AD124" s="42"/>
      <c r="AE124" s="1">
        <v>118</v>
      </c>
      <c r="AF124" s="42">
        <f>武将属性!$E122</f>
        <v>437.89418632707083</v>
      </c>
      <c r="AG124" s="42">
        <f>士兵属性!$F122</f>
        <v>1564.9565993026133</v>
      </c>
      <c r="AH124" s="42">
        <f>士兵属性!$F122</f>
        <v>1564.9565993026133</v>
      </c>
      <c r="AI124" s="47">
        <f>士兵属性!$Q122</f>
        <v>2.5000000000000001E-2</v>
      </c>
      <c r="AJ124" s="47">
        <f>士兵属性!$Q122</f>
        <v>2.5000000000000001E-2</v>
      </c>
      <c r="AK124" s="47">
        <f>士兵属性!AX122</f>
        <v>0.1690467551709065</v>
      </c>
      <c r="AL124" s="77">
        <f t="shared" si="57"/>
        <v>0.1690467551709065</v>
      </c>
      <c r="AM124" s="42">
        <f>带兵数!$F121</f>
        <v>9561.3208154410822</v>
      </c>
      <c r="AN124" s="42">
        <f>战法技能效用!AS122</f>
        <v>5.2758443162247675</v>
      </c>
      <c r="AO124" s="42">
        <f t="shared" si="58"/>
        <v>1108907618633.6323</v>
      </c>
      <c r="AP124" s="43">
        <f t="shared" si="59"/>
        <v>3483647001.1803026</v>
      </c>
      <c r="AQ124" s="43">
        <f t="shared" si="60"/>
        <v>871858520.96597481</v>
      </c>
      <c r="AR124" s="43">
        <f t="shared" si="61"/>
        <v>871858520.96597481</v>
      </c>
      <c r="AS124" s="43">
        <f t="shared" si="62"/>
        <v>1488262213690.3311</v>
      </c>
      <c r="AT124" s="43">
        <f t="shared" si="63"/>
        <v>1488262213690.3311</v>
      </c>
      <c r="AU124" s="43">
        <f t="shared" si="64"/>
        <v>1304882599678.0398</v>
      </c>
      <c r="AV124" s="43">
        <f t="shared" si="65"/>
        <v>1304882599678.0398</v>
      </c>
      <c r="AW124" s="43">
        <f t="shared" si="66"/>
        <v>285404239.09643173</v>
      </c>
      <c r="AX124" s="43">
        <f t="shared" si="67"/>
        <v>434816632565.76294</v>
      </c>
      <c r="AY124" s="1">
        <v>118</v>
      </c>
      <c r="AZ124" s="1">
        <f t="shared" si="68"/>
        <v>2.5770582249494045</v>
      </c>
      <c r="BA124" s="1">
        <f t="shared" si="69"/>
        <v>9.4174712613279326</v>
      </c>
      <c r="BD124" s="1">
        <v>118</v>
      </c>
      <c r="BE124" s="43">
        <f>求节点(节奏总纲!$F$4:$F$163,M$7:M$166,$BD124)</f>
        <v>258.41289688112192</v>
      </c>
      <c r="BF124" s="43">
        <f>求节点(节奏总纲!$F$4:$F$163,N$7:N$166,$BD124)</f>
        <v>15601.991792386589</v>
      </c>
      <c r="BG124" s="43">
        <f>求节点(节奏总纲!$F$4:$F$163,O$7:O$166,$BD124)</f>
        <v>15601.991792386589</v>
      </c>
      <c r="BH124" s="43">
        <f>求节点(节奏总纲!$F$4:$F$163,P$7:P$166,$BD124)</f>
        <v>2.5000000000000001E-2</v>
      </c>
      <c r="BI124" s="43">
        <f>求节点(节奏总纲!$F$4:$F$163,Q$7:Q$166,$BD124)</f>
        <v>2.5000000000000001E-2</v>
      </c>
      <c r="BJ124" s="43">
        <f>求节点(节奏总纲!$F$4:$F$163,T$7:T$166,$BD124)</f>
        <v>1.5568160380408687</v>
      </c>
      <c r="BK124" s="43">
        <f>求节点(节奏总纲!$F$4:$F$163,U$7:U$166,$BD124)</f>
        <v>13465705040.667583</v>
      </c>
      <c r="BM124" s="1">
        <v>118</v>
      </c>
      <c r="BN124" s="43">
        <f>求节点(节奏总纲!$F$4:$F$163,AF$7:AF$166,$BD124)</f>
        <v>258.41289688112192</v>
      </c>
      <c r="BO124" s="43">
        <f>求节点(节奏总纲!$F$4:$F$163,AG$7:AG$166,$BD124)</f>
        <v>835.43622189401185</v>
      </c>
      <c r="BP124" s="43">
        <f>求节点(节奏总纲!$F$4:$F$163,AH$7:AH$166,$BD124)</f>
        <v>835.43622189401185</v>
      </c>
      <c r="BQ124" s="43">
        <f>求节点(节奏总纲!$F$4:$F$163,AI$7:AI$166,$BD124)</f>
        <v>2.5000000000000001E-2</v>
      </c>
      <c r="BR124" s="43">
        <f>求节点(节奏总纲!$F$4:$F$163,AJ$7:AJ$166,$BD124)</f>
        <v>2.5000000000000001E-2</v>
      </c>
      <c r="BS124" s="43">
        <f>求节点(节奏总纲!$F$4:$F$163,AM$7:AM$166,$BD124)</f>
        <v>6625.4814844059038</v>
      </c>
      <c r="BT124" s="43">
        <f>求节点(节奏总纲!$F$4:$F$163,AN$7:AN$166,$BD124)</f>
        <v>1.8760328165635229</v>
      </c>
      <c r="BU124" s="43">
        <f>求节点(节奏总纲!$F$4:$F$163,AO$7:AO$166,$BD124)</f>
        <v>17161675450.056074</v>
      </c>
    </row>
    <row r="125" spans="12:73" x14ac:dyDescent="0.15">
      <c r="L125" s="1">
        <v>119</v>
      </c>
      <c r="M125" s="42">
        <f>武将属性!$E123</f>
        <v>438.91444640400357</v>
      </c>
      <c r="N125" s="42">
        <f>武将属性!$T123</f>
        <v>26527.3</v>
      </c>
      <c r="O125" s="42">
        <f>武将属性!$T123</f>
        <v>26527.3</v>
      </c>
      <c r="P125" s="47">
        <f>武将属性!$AF123</f>
        <v>2.5000000000000001E-2</v>
      </c>
      <c r="Q125" s="47">
        <f>武将属性!$AF123</f>
        <v>2.5000000000000001E-2</v>
      </c>
      <c r="R125" s="47">
        <f>武将属性!BI123</f>
        <v>0.17137821666759512</v>
      </c>
      <c r="S125" s="77">
        <f t="shared" si="47"/>
        <v>0.17137821666759512</v>
      </c>
      <c r="T125" s="42">
        <f>战法技能效用!AM123</f>
        <v>2.2881267557464784</v>
      </c>
      <c r="U125" s="42">
        <f t="shared" si="48"/>
        <v>120349724855.0127</v>
      </c>
      <c r="V125" s="43">
        <f t="shared" si="49"/>
        <v>876229810.46033978</v>
      </c>
      <c r="W125" s="43">
        <f t="shared" si="50"/>
        <v>14497891.688218743</v>
      </c>
      <c r="X125" s="43">
        <f t="shared" si="51"/>
        <v>14497891.688218743</v>
      </c>
      <c r="Y125" s="43">
        <f t="shared" si="52"/>
        <v>375209680176.47327</v>
      </c>
      <c r="Z125" s="43">
        <f t="shared" si="53"/>
        <v>375209680176.47327</v>
      </c>
      <c r="AA125" s="43">
        <f t="shared" si="54"/>
        <v>328322583353.98175</v>
      </c>
      <c r="AB125" s="43">
        <f t="shared" si="55"/>
        <v>328322583353.98175</v>
      </c>
      <c r="AC125" s="43">
        <f t="shared" si="56"/>
        <v>233926457676.09686</v>
      </c>
      <c r="AD125" s="42"/>
      <c r="AE125" s="1">
        <v>119</v>
      </c>
      <c r="AF125" s="42">
        <f>武将属性!$E123</f>
        <v>438.91444640400357</v>
      </c>
      <c r="AG125" s="42">
        <f>士兵属性!$F123</f>
        <v>1579.8176280905084</v>
      </c>
      <c r="AH125" s="42">
        <f>士兵属性!$F123</f>
        <v>1579.8176280905084</v>
      </c>
      <c r="AI125" s="47">
        <f>士兵属性!$Q123</f>
        <v>2.5000000000000001E-2</v>
      </c>
      <c r="AJ125" s="47">
        <f>士兵属性!$Q123</f>
        <v>2.5000000000000001E-2</v>
      </c>
      <c r="AK125" s="47">
        <f>士兵属性!AX123</f>
        <v>0.17137821666759512</v>
      </c>
      <c r="AL125" s="77">
        <f t="shared" si="57"/>
        <v>0.17137821666759512</v>
      </c>
      <c r="AM125" s="42">
        <f>带兵数!$F122</f>
        <v>9628.7780384292182</v>
      </c>
      <c r="AN125" s="42">
        <f>战法技能效用!AS123</f>
        <v>5.2948771157885464</v>
      </c>
      <c r="AO125" s="42">
        <f t="shared" si="58"/>
        <v>1160333053805.1958</v>
      </c>
      <c r="AP125" s="43">
        <f t="shared" si="59"/>
        <v>3628773961.0248237</v>
      </c>
      <c r="AQ125" s="43">
        <f t="shared" si="60"/>
        <v>901732722.68959248</v>
      </c>
      <c r="AR125" s="43">
        <f t="shared" si="61"/>
        <v>901732722.68959248</v>
      </c>
      <c r="AS125" s="43">
        <f t="shared" si="62"/>
        <v>1553874452905.8284</v>
      </c>
      <c r="AT125" s="43">
        <f t="shared" si="63"/>
        <v>1553874452905.8284</v>
      </c>
      <c r="AU125" s="43">
        <f t="shared" si="64"/>
        <v>1359698593985.7583</v>
      </c>
      <c r="AV125" s="43">
        <f t="shared" si="65"/>
        <v>1359698593985.7583</v>
      </c>
      <c r="AW125" s="43">
        <f t="shared" si="66"/>
        <v>295899073.68213975</v>
      </c>
      <c r="AX125" s="43">
        <f t="shared" si="67"/>
        <v>452613522052.08691</v>
      </c>
      <c r="AY125" s="1">
        <v>119</v>
      </c>
      <c r="AZ125" s="1">
        <f t="shared" si="68"/>
        <v>2.6306323180136379</v>
      </c>
      <c r="BA125" s="1">
        <f t="shared" si="69"/>
        <v>9.641343635833552</v>
      </c>
      <c r="BD125" s="1">
        <v>119</v>
      </c>
      <c r="BE125" s="43">
        <f>求节点(节奏总纲!$F$4:$F$163,M$7:M$166,$BD125)</f>
        <v>258.93138143126271</v>
      </c>
      <c r="BF125" s="43">
        <f>求节点(节奏总纲!$F$4:$F$163,N$7:N$166,$BD125)</f>
        <v>15653.889818695152</v>
      </c>
      <c r="BG125" s="43">
        <f>求节点(节奏总纲!$F$4:$F$163,O$7:O$166,$BD125)</f>
        <v>15653.889818695152</v>
      </c>
      <c r="BH125" s="43">
        <f>求节点(节奏总纲!$F$4:$F$163,P$7:P$166,$BD125)</f>
        <v>2.5000000000000001E-2</v>
      </c>
      <c r="BI125" s="43">
        <f>求节点(节奏总纲!$F$4:$F$163,Q$7:Q$166,$BD125)</f>
        <v>2.5000000000000001E-2</v>
      </c>
      <c r="BJ125" s="43">
        <f>求节点(节奏总纲!$F$4:$F$163,T$7:T$166,$BD125)</f>
        <v>1.557498867145104</v>
      </c>
      <c r="BK125" s="43">
        <f>求节点(节奏总纲!$F$4:$F$163,U$7:U$166,$BD125)</f>
        <v>13596385871.268831</v>
      </c>
      <c r="BM125" s="1">
        <v>119</v>
      </c>
      <c r="BN125" s="43">
        <f>求节点(节奏总纲!$F$4:$F$163,AF$7:AF$166,$BD125)</f>
        <v>258.93138143126271</v>
      </c>
      <c r="BO125" s="43">
        <f>求节点(节奏总纲!$F$4:$F$163,AG$7:AG$166,$BD125)</f>
        <v>837.81649522876694</v>
      </c>
      <c r="BP125" s="43">
        <f>求节点(节奏总纲!$F$4:$F$163,AH$7:AH$166,$BD125)</f>
        <v>837.81649522876694</v>
      </c>
      <c r="BQ125" s="43">
        <f>求节点(节奏总纲!$F$4:$F$163,AI$7:AI$166,$BD125)</f>
        <v>2.5000000000000001E-2</v>
      </c>
      <c r="BR125" s="43">
        <f>求节点(节奏总纲!$F$4:$F$163,AJ$7:AJ$166,$BD125)</f>
        <v>2.5000000000000001E-2</v>
      </c>
      <c r="BS125" s="43">
        <f>求节点(节奏总纲!$F$4:$F$163,AM$7:AM$166,$BD125)</f>
        <v>6633.6287288128806</v>
      </c>
      <c r="BT125" s="43">
        <f>求节点(节奏总纲!$F$4:$F$163,AN$7:AN$166,$BD125)</f>
        <v>1.8822753886539052</v>
      </c>
      <c r="BU125" s="43">
        <f>求节点(节奏总纲!$F$4:$F$163,AO$7:AO$166,$BD125)</f>
        <v>17416593075.743992</v>
      </c>
    </row>
    <row r="126" spans="12:73" x14ac:dyDescent="0.15">
      <c r="L126" s="1">
        <v>120</v>
      </c>
      <c r="M126" s="42">
        <f>武将属性!$E124</f>
        <v>439.93470648093637</v>
      </c>
      <c r="N126" s="42">
        <f>武将属性!$T124</f>
        <v>26691.1</v>
      </c>
      <c r="O126" s="42">
        <f>武将属性!$T124</f>
        <v>26691.1</v>
      </c>
      <c r="P126" s="47">
        <f>武将属性!$AF124</f>
        <v>2.5000000000000001E-2</v>
      </c>
      <c r="Q126" s="47">
        <f>武将属性!$AF124</f>
        <v>2.5000000000000001E-2</v>
      </c>
      <c r="R126" s="47">
        <f>武将属性!BI124</f>
        <v>0.17370967816428373</v>
      </c>
      <c r="S126" s="77">
        <f t="shared" si="47"/>
        <v>0.17370967816428373</v>
      </c>
      <c r="T126" s="42">
        <f>战法技能效用!AM124</f>
        <v>2.2925234096347253</v>
      </c>
      <c r="U126" s="42">
        <f t="shared" si="48"/>
        <v>122938532135.62157</v>
      </c>
      <c r="V126" s="43">
        <f t="shared" si="49"/>
        <v>900424897.66253829</v>
      </c>
      <c r="W126" s="43">
        <f t="shared" si="50"/>
        <v>14841207.858098615</v>
      </c>
      <c r="X126" s="43">
        <f t="shared" si="51"/>
        <v>14841207.858098615</v>
      </c>
      <c r="Y126" s="43">
        <f t="shared" si="52"/>
        <v>386466500547.60583</v>
      </c>
      <c r="Z126" s="43">
        <f t="shared" si="53"/>
        <v>386466500547.60583</v>
      </c>
      <c r="AA126" s="43">
        <f t="shared" si="54"/>
        <v>337500976971.45349</v>
      </c>
      <c r="AB126" s="43">
        <f t="shared" si="55"/>
        <v>337500976971.45349</v>
      </c>
      <c r="AC126" s="43">
        <f t="shared" si="56"/>
        <v>240622837731.16302</v>
      </c>
      <c r="AD126" s="42"/>
      <c r="AE126" s="1">
        <v>120</v>
      </c>
      <c r="AF126" s="42">
        <f>武将属性!$E124</f>
        <v>439.93470648093637</v>
      </c>
      <c r="AG126" s="42">
        <f>士兵属性!$F124</f>
        <v>1594.7656693964423</v>
      </c>
      <c r="AH126" s="42">
        <f>士兵属性!$F124</f>
        <v>1594.7656693964423</v>
      </c>
      <c r="AI126" s="47">
        <f>士兵属性!$Q124</f>
        <v>2.5000000000000001E-2</v>
      </c>
      <c r="AJ126" s="47">
        <f>士兵属性!$Q124</f>
        <v>2.5000000000000001E-2</v>
      </c>
      <c r="AK126" s="47">
        <f>士兵属性!AX124</f>
        <v>0.17370967816428373</v>
      </c>
      <c r="AL126" s="77">
        <f t="shared" si="57"/>
        <v>0.17370967816428373</v>
      </c>
      <c r="AM126" s="42">
        <f>带兵数!$F123</f>
        <v>9697.4598905166167</v>
      </c>
      <c r="AN126" s="42">
        <f>战法技能效用!AS124</f>
        <v>5.3137396004829309</v>
      </c>
      <c r="AO126" s="42">
        <f t="shared" si="58"/>
        <v>1214144550920.3591</v>
      </c>
      <c r="AP126" s="43">
        <f t="shared" si="59"/>
        <v>3779856745.640595</v>
      </c>
      <c r="AQ126" s="43">
        <f t="shared" si="60"/>
        <v>932634938.40379238</v>
      </c>
      <c r="AR126" s="43">
        <f t="shared" si="61"/>
        <v>932634938.40379238</v>
      </c>
      <c r="AS126" s="43">
        <f t="shared" si="62"/>
        <v>1622331871154.5198</v>
      </c>
      <c r="AT126" s="43">
        <f t="shared" si="63"/>
        <v>1622331871154.5198</v>
      </c>
      <c r="AU126" s="43">
        <f t="shared" si="64"/>
        <v>1416781508127.4539</v>
      </c>
      <c r="AV126" s="43">
        <f t="shared" si="65"/>
        <v>1416781508127.4539</v>
      </c>
      <c r="AW126" s="43">
        <f t="shared" si="66"/>
        <v>306747168.56535476</v>
      </c>
      <c r="AX126" s="43">
        <f t="shared" si="67"/>
        <v>471142072990.23517</v>
      </c>
      <c r="AY126" s="1">
        <v>120</v>
      </c>
      <c r="AZ126" s="1">
        <f t="shared" si="68"/>
        <v>2.6857574073977157</v>
      </c>
      <c r="BA126" s="1">
        <f t="shared" si="69"/>
        <v>9.8760293443308438</v>
      </c>
      <c r="BD126" s="1">
        <v>120</v>
      </c>
      <c r="BE126" s="43">
        <f>求节点(节奏总纲!$F$4:$F$163,M$7:M$166,$BD126)</f>
        <v>259.54820470397129</v>
      </c>
      <c r="BF126" s="43">
        <f>求节点(节奏总纲!$F$4:$F$163,N$7:N$166,$BD126)</f>
        <v>15702.29181272837</v>
      </c>
      <c r="BG126" s="43">
        <f>求节点(节奏总纲!$F$4:$F$163,O$7:O$166,$BD126)</f>
        <v>15702.29181272837</v>
      </c>
      <c r="BH126" s="43">
        <f>求节点(节奏总纲!$F$4:$F$163,P$7:P$166,$BD126)</f>
        <v>2.5000000000000001E-2</v>
      </c>
      <c r="BI126" s="43">
        <f>求节点(节奏总纲!$F$4:$F$163,Q$7:Q$166,$BD126)</f>
        <v>2.5000000000000001E-2</v>
      </c>
      <c r="BJ126" s="43">
        <f>求节点(节奏总纲!$F$4:$F$163,T$7:T$166,$BD126)</f>
        <v>1.5588344534799641</v>
      </c>
      <c r="BK126" s="43">
        <f>求节点(节奏总纲!$F$4:$F$163,U$7:U$166,$BD126)</f>
        <v>13738026017.168417</v>
      </c>
      <c r="BM126" s="1">
        <v>120</v>
      </c>
      <c r="BN126" s="43">
        <f>求节点(节奏总纲!$F$4:$F$163,AF$7:AF$166,$BD126)</f>
        <v>259.54820470397129</v>
      </c>
      <c r="BO126" s="43">
        <f>求节点(节奏总纲!$F$4:$F$163,AG$7:AG$166,$BD126)</f>
        <v>839.59682912981214</v>
      </c>
      <c r="BP126" s="43">
        <f>求节点(节奏总纲!$F$4:$F$163,AH$7:AH$166,$BD126)</f>
        <v>839.59682912981214</v>
      </c>
      <c r="BQ126" s="43">
        <f>求节点(节奏总纲!$F$4:$F$163,AI$7:AI$166,$BD126)</f>
        <v>2.5000000000000001E-2</v>
      </c>
      <c r="BR126" s="43">
        <f>求节点(节奏总纲!$F$4:$F$163,AJ$7:AJ$166,$BD126)</f>
        <v>2.5000000000000001E-2</v>
      </c>
      <c r="BS126" s="43">
        <f>求节点(节奏总纲!$F$4:$F$163,AM$7:AM$166,$BD126)</f>
        <v>6641.5373555162241</v>
      </c>
      <c r="BT126" s="43">
        <f>求节点(节奏总纲!$F$4:$F$163,AN$7:AN$166,$BD126)</f>
        <v>1.8890388189340808</v>
      </c>
      <c r="BU126" s="43">
        <f>求节点(节奏总纲!$F$4:$F$163,AO$7:AO$166,$BD126)</f>
        <v>17676442518.092838</v>
      </c>
    </row>
    <row r="127" spans="12:73" x14ac:dyDescent="0.15">
      <c r="L127" s="1">
        <v>121</v>
      </c>
      <c r="M127" s="42">
        <f>武将属性!$E125</f>
        <v>440.95496655786911</v>
      </c>
      <c r="N127" s="42">
        <f>武将属性!$T125</f>
        <v>26854.9</v>
      </c>
      <c r="O127" s="42">
        <f>武将属性!$T125</f>
        <v>26854.9</v>
      </c>
      <c r="P127" s="47">
        <f>武将属性!$AF125</f>
        <v>2.5000000000000001E-2</v>
      </c>
      <c r="Q127" s="47">
        <f>武将属性!$AF125</f>
        <v>2.5000000000000001E-2</v>
      </c>
      <c r="R127" s="47">
        <f>武将属性!BI125</f>
        <v>0.17604113966097235</v>
      </c>
      <c r="S127" s="77">
        <f t="shared" si="47"/>
        <v>0.17604113966097235</v>
      </c>
      <c r="T127" s="42">
        <f>战法技能效用!AM125</f>
        <v>2.2969184382857861</v>
      </c>
      <c r="U127" s="42">
        <f t="shared" si="48"/>
        <v>125571329460.76906</v>
      </c>
      <c r="V127" s="43">
        <f t="shared" si="49"/>
        <v>924532718.67504382</v>
      </c>
      <c r="W127" s="43">
        <f t="shared" si="50"/>
        <v>15180741.467851665</v>
      </c>
      <c r="X127" s="43">
        <f t="shared" si="51"/>
        <v>15180741.467851665</v>
      </c>
      <c r="Y127" s="43">
        <f t="shared" si="52"/>
        <v>397733945409.76563</v>
      </c>
      <c r="Z127" s="43">
        <f t="shared" si="53"/>
        <v>397733945409.76563</v>
      </c>
      <c r="AA127" s="43">
        <f t="shared" si="54"/>
        <v>346652238851.5545</v>
      </c>
      <c r="AB127" s="43">
        <f t="shared" si="55"/>
        <v>346652238851.5545</v>
      </c>
      <c r="AC127" s="43">
        <f t="shared" si="56"/>
        <v>247308085823.91217</v>
      </c>
      <c r="AD127" s="42"/>
      <c r="AE127" s="1">
        <v>121</v>
      </c>
      <c r="AF127" s="42">
        <f>武将属性!$E125</f>
        <v>440.95496655786911</v>
      </c>
      <c r="AG127" s="42">
        <f>士兵属性!$F125</f>
        <v>1609.8019208175429</v>
      </c>
      <c r="AH127" s="42">
        <f>士兵属性!$F125</f>
        <v>1609.8019208175429</v>
      </c>
      <c r="AI127" s="47">
        <f>士兵属性!$Q125</f>
        <v>2.5000000000000001E-2</v>
      </c>
      <c r="AJ127" s="47">
        <f>士兵属性!$Q125</f>
        <v>2.5000000000000001E-2</v>
      </c>
      <c r="AK127" s="47">
        <f>士兵属性!AX125</f>
        <v>0.17604113966097235</v>
      </c>
      <c r="AL127" s="77">
        <f t="shared" si="57"/>
        <v>0.17604113966097235</v>
      </c>
      <c r="AM127" s="42">
        <f>带兵数!$F124</f>
        <v>9760.4131448162898</v>
      </c>
      <c r="AN127" s="42">
        <f>战法技能效用!AS125</f>
        <v>5.3296964184467006</v>
      </c>
      <c r="AO127" s="42">
        <f t="shared" si="58"/>
        <v>1267546908928.2583</v>
      </c>
      <c r="AP127" s="43">
        <f t="shared" si="59"/>
        <v>3929119104.5549569</v>
      </c>
      <c r="AQ127" s="43">
        <f t="shared" si="60"/>
        <v>962635746.34418571</v>
      </c>
      <c r="AR127" s="43">
        <f t="shared" si="61"/>
        <v>962635746.34418571</v>
      </c>
      <c r="AS127" s="43">
        <f t="shared" si="62"/>
        <v>1690306910586.2593</v>
      </c>
      <c r="AT127" s="43">
        <f t="shared" si="63"/>
        <v>1690306910586.2593</v>
      </c>
      <c r="AU127" s="43">
        <f t="shared" si="64"/>
        <v>1473217666390.801</v>
      </c>
      <c r="AV127" s="43">
        <f t="shared" si="65"/>
        <v>1473217666390.801</v>
      </c>
      <c r="AW127" s="43">
        <f t="shared" si="66"/>
        <v>317538376.81256604</v>
      </c>
      <c r="AX127" s="43">
        <f t="shared" si="67"/>
        <v>489645243963.46381</v>
      </c>
      <c r="AY127" s="1">
        <v>121</v>
      </c>
      <c r="AZ127" s="1">
        <f t="shared" si="68"/>
        <v>2.7385721844701014</v>
      </c>
      <c r="BA127" s="1">
        <f t="shared" si="69"/>
        <v>10.094238186147935</v>
      </c>
      <c r="BD127" s="1">
        <v>121</v>
      </c>
      <c r="BE127" s="43">
        <f>求节点(节奏总纲!$F$4:$F$163,M$7:M$166,$BD127)</f>
        <v>260.16502797667982</v>
      </c>
      <c r="BF127" s="43">
        <f>求节点(节奏总纲!$F$4:$F$163,N$7:N$166,$BD127)</f>
        <v>15750.693806761587</v>
      </c>
      <c r="BG127" s="43">
        <f>求节点(节奏总纲!$F$4:$F$163,O$7:O$166,$BD127)</f>
        <v>15750.693806761587</v>
      </c>
      <c r="BH127" s="43">
        <f>求节点(节奏总纲!$F$4:$F$163,P$7:P$166,$BD127)</f>
        <v>2.5000000000000001E-2</v>
      </c>
      <c r="BI127" s="43">
        <f>求节点(节奏总纲!$F$4:$F$163,Q$7:Q$166,$BD127)</f>
        <v>2.5000000000000001E-2</v>
      </c>
      <c r="BJ127" s="43">
        <f>求节点(节奏总纲!$F$4:$F$163,T$7:T$166,$BD127)</f>
        <v>1.5601700398148242</v>
      </c>
      <c r="BK127" s="43">
        <f>求节点(节奏总纲!$F$4:$F$163,U$7:U$166,$BD127)</f>
        <v>13879666163.068003</v>
      </c>
      <c r="BM127" s="1">
        <v>121</v>
      </c>
      <c r="BN127" s="43">
        <f>求节点(节奏总纲!$F$4:$F$163,AF$7:AF$166,$BD127)</f>
        <v>260.16502797667982</v>
      </c>
      <c r="BO127" s="43">
        <f>求节点(节奏总纲!$F$4:$F$163,AG$7:AG$166,$BD127)</f>
        <v>841.37716303085745</v>
      </c>
      <c r="BP127" s="43">
        <f>求节点(节奏总纲!$F$4:$F$163,AH$7:AH$166,$BD127)</f>
        <v>841.37716303085745</v>
      </c>
      <c r="BQ127" s="43">
        <f>求节点(节奏总纲!$F$4:$F$163,AI$7:AI$166,$BD127)</f>
        <v>2.5000000000000001E-2</v>
      </c>
      <c r="BR127" s="43">
        <f>求节点(节奏总纲!$F$4:$F$163,AJ$7:AJ$166,$BD127)</f>
        <v>2.5000000000000001E-2</v>
      </c>
      <c r="BS127" s="43">
        <f>求节点(节奏总纲!$F$4:$F$163,AM$7:AM$166,$BD127)</f>
        <v>6649.4459822195677</v>
      </c>
      <c r="BT127" s="43">
        <f>求节点(节奏总纲!$F$4:$F$163,AN$7:AN$166,$BD127)</f>
        <v>1.8958022492142563</v>
      </c>
      <c r="BU127" s="43">
        <f>求节点(节奏总纲!$F$4:$F$163,AO$7:AO$166,$BD127)</f>
        <v>17936291960.441685</v>
      </c>
    </row>
    <row r="128" spans="12:73" x14ac:dyDescent="0.15">
      <c r="L128" s="1">
        <v>122</v>
      </c>
      <c r="M128" s="42">
        <f>武将属性!$E126</f>
        <v>441.97522663480186</v>
      </c>
      <c r="N128" s="42">
        <f>武将属性!$T126</f>
        <v>27018.7</v>
      </c>
      <c r="O128" s="42">
        <f>武将属性!$T126</f>
        <v>27018.7</v>
      </c>
      <c r="P128" s="47">
        <f>武将属性!$AF126</f>
        <v>2.5000000000000001E-2</v>
      </c>
      <c r="Q128" s="47">
        <f>武将属性!$AF126</f>
        <v>2.5000000000000001E-2</v>
      </c>
      <c r="R128" s="47">
        <f>武将属性!BI126</f>
        <v>0.17837260115766096</v>
      </c>
      <c r="S128" s="77">
        <f t="shared" si="47"/>
        <v>0.17837260115766096</v>
      </c>
      <c r="T128" s="42">
        <f>战法技能效用!AM126</f>
        <v>2.3008614132062197</v>
      </c>
      <c r="U128" s="42">
        <f t="shared" si="48"/>
        <v>128213695689.9333</v>
      </c>
      <c r="V128" s="43">
        <f t="shared" si="49"/>
        <v>949362607.88281178</v>
      </c>
      <c r="W128" s="43">
        <f t="shared" si="50"/>
        <v>15529790.618261142</v>
      </c>
      <c r="X128" s="43">
        <f t="shared" si="51"/>
        <v>15529790.618261142</v>
      </c>
      <c r="Y128" s="43">
        <f t="shared" si="52"/>
        <v>409360735392.79248</v>
      </c>
      <c r="Z128" s="43">
        <f t="shared" si="53"/>
        <v>409360735392.79248</v>
      </c>
      <c r="AA128" s="43">
        <f t="shared" si="54"/>
        <v>356079862486.10376</v>
      </c>
      <c r="AB128" s="43">
        <f t="shared" si="55"/>
        <v>356079862486.10376</v>
      </c>
      <c r="AC128" s="43">
        <f t="shared" si="56"/>
        <v>254233487112.71594</v>
      </c>
      <c r="AD128" s="42"/>
      <c r="AE128" s="1">
        <v>122</v>
      </c>
      <c r="AF128" s="42">
        <f>武将属性!$E126</f>
        <v>441.97522663480186</v>
      </c>
      <c r="AG128" s="42">
        <f>士兵属性!$F126</f>
        <v>1625.0493299552534</v>
      </c>
      <c r="AH128" s="42">
        <f>士兵属性!$F126</f>
        <v>1625.0493299552534</v>
      </c>
      <c r="AI128" s="47">
        <f>士兵属性!$Q126</f>
        <v>2.5000000000000001E-2</v>
      </c>
      <c r="AJ128" s="47">
        <f>士兵属性!$Q126</f>
        <v>2.5000000000000001E-2</v>
      </c>
      <c r="AK128" s="47">
        <f>士兵属性!AX126</f>
        <v>0.17837260115766096</v>
      </c>
      <c r="AL128" s="77">
        <f t="shared" si="57"/>
        <v>0.17837260115766096</v>
      </c>
      <c r="AM128" s="42">
        <f>带兵数!$F125</f>
        <v>9827.522464183945</v>
      </c>
      <c r="AN128" s="42">
        <f>战法技能效用!AS126</f>
        <v>5.3456782441484147</v>
      </c>
      <c r="AO128" s="42">
        <f t="shared" si="58"/>
        <v>1324397063128.4365</v>
      </c>
      <c r="AP128" s="43">
        <f t="shared" si="59"/>
        <v>4087321526.0337367</v>
      </c>
      <c r="AQ128" s="43">
        <f t="shared" si="60"/>
        <v>994294813.96765161</v>
      </c>
      <c r="AR128" s="43">
        <f t="shared" si="61"/>
        <v>994294813.96765161</v>
      </c>
      <c r="AS128" s="43">
        <f t="shared" si="62"/>
        <v>1762434007607.8682</v>
      </c>
      <c r="AT128" s="43">
        <f t="shared" si="63"/>
        <v>1762434007607.8682</v>
      </c>
      <c r="AU128" s="43">
        <f t="shared" si="64"/>
        <v>1533042143056.7224</v>
      </c>
      <c r="AV128" s="43">
        <f t="shared" si="65"/>
        <v>1533042143056.7224</v>
      </c>
      <c r="AW128" s="43">
        <f t="shared" si="66"/>
        <v>328827153.9657653</v>
      </c>
      <c r="AX128" s="43">
        <f t="shared" si="67"/>
        <v>509253088180.47443</v>
      </c>
      <c r="AY128" s="1">
        <v>122</v>
      </c>
      <c r="AZ128" s="1">
        <f t="shared" si="68"/>
        <v>2.7950029909203167</v>
      </c>
      <c r="BA128" s="1">
        <f t="shared" si="69"/>
        <v>10.329606802157107</v>
      </c>
      <c r="BD128" s="1">
        <v>122</v>
      </c>
      <c r="BE128" s="43">
        <f>求节点(节奏总纲!$F$4:$F$163,M$7:M$166,$BD128)</f>
        <v>260.78185124938841</v>
      </c>
      <c r="BF128" s="43">
        <f>求节点(节奏总纲!$F$4:$F$163,N$7:N$166,$BD128)</f>
        <v>15799.095800794805</v>
      </c>
      <c r="BG128" s="43">
        <f>求节点(节奏总纲!$F$4:$F$163,O$7:O$166,$BD128)</f>
        <v>15799.095800794805</v>
      </c>
      <c r="BH128" s="43">
        <f>求节点(节奏总纲!$F$4:$F$163,P$7:P$166,$BD128)</f>
        <v>2.5000000000000001E-2</v>
      </c>
      <c r="BI128" s="43">
        <f>求节点(节奏总纲!$F$4:$F$163,Q$7:Q$166,$BD128)</f>
        <v>2.5000000000000001E-2</v>
      </c>
      <c r="BJ128" s="43">
        <f>求节点(节奏总纲!$F$4:$F$163,T$7:T$166,$BD128)</f>
        <v>1.5615056261496842</v>
      </c>
      <c r="BK128" s="43">
        <f>求节点(节奏总纲!$F$4:$F$163,U$7:U$166,$BD128)</f>
        <v>14021306308.967588</v>
      </c>
      <c r="BM128" s="1">
        <v>122</v>
      </c>
      <c r="BN128" s="43">
        <f>求节点(节奏总纲!$F$4:$F$163,AF$7:AF$166,$BD128)</f>
        <v>260.78185124938841</v>
      </c>
      <c r="BO128" s="43">
        <f>求节点(节奏总纲!$F$4:$F$163,AG$7:AG$166,$BD128)</f>
        <v>843.15749693190264</v>
      </c>
      <c r="BP128" s="43">
        <f>求节点(节奏总纲!$F$4:$F$163,AH$7:AH$166,$BD128)</f>
        <v>843.15749693190264</v>
      </c>
      <c r="BQ128" s="43">
        <f>求节点(节奏总纲!$F$4:$F$163,AI$7:AI$166,$BD128)</f>
        <v>2.5000000000000001E-2</v>
      </c>
      <c r="BR128" s="43">
        <f>求节点(节奏总纲!$F$4:$F$163,AJ$7:AJ$166,$BD128)</f>
        <v>2.5000000000000001E-2</v>
      </c>
      <c r="BS128" s="43">
        <f>求节点(节奏总纲!$F$4:$F$163,AM$7:AM$166,$BD128)</f>
        <v>6657.3546089229112</v>
      </c>
      <c r="BT128" s="43">
        <f>求节点(节奏总纲!$F$4:$F$163,AN$7:AN$166,$BD128)</f>
        <v>1.9025656794944319</v>
      </c>
      <c r="BU128" s="43">
        <f>求节点(节奏总纲!$F$4:$F$163,AO$7:AO$166,$BD128)</f>
        <v>18196141402.790531</v>
      </c>
    </row>
    <row r="129" spans="12:73" x14ac:dyDescent="0.15">
      <c r="L129" s="1">
        <v>123</v>
      </c>
      <c r="M129" s="42">
        <f>武将属性!$E127</f>
        <v>442.99548671173466</v>
      </c>
      <c r="N129" s="42">
        <f>武将属性!$T127</f>
        <v>27182.5</v>
      </c>
      <c r="O129" s="42">
        <f>武将属性!$T127</f>
        <v>27182.5</v>
      </c>
      <c r="P129" s="47">
        <f>武将属性!$AF127</f>
        <v>2.5000000000000001E-2</v>
      </c>
      <c r="Q129" s="47">
        <f>武将属性!$AF127</f>
        <v>2.5000000000000001E-2</v>
      </c>
      <c r="R129" s="47">
        <f>武将属性!BI127</f>
        <v>0.18074719687706564</v>
      </c>
      <c r="S129" s="77">
        <f t="shared" si="47"/>
        <v>0.18074719687706564</v>
      </c>
      <c r="T129" s="42">
        <f>战法技能效用!AM127</f>
        <v>2.3037531049876927</v>
      </c>
      <c r="U129" s="42">
        <f t="shared" si="48"/>
        <v>130826236914.44389</v>
      </c>
      <c r="V129" s="43">
        <f t="shared" si="49"/>
        <v>974435513.69632864</v>
      </c>
      <c r="W129" s="43">
        <f t="shared" si="50"/>
        <v>15880457.450900555</v>
      </c>
      <c r="X129" s="43">
        <f t="shared" si="51"/>
        <v>15880457.450900555</v>
      </c>
      <c r="Y129" s="43">
        <f t="shared" si="52"/>
        <v>421141985033.27252</v>
      </c>
      <c r="Z129" s="43">
        <f t="shared" si="53"/>
        <v>421141985033.27252</v>
      </c>
      <c r="AA129" s="43">
        <f t="shared" si="54"/>
        <v>365590988317.24603</v>
      </c>
      <c r="AB129" s="43">
        <f t="shared" si="55"/>
        <v>365590988317.24603</v>
      </c>
      <c r="AC129" s="43">
        <f t="shared" si="56"/>
        <v>261321303948.17291</v>
      </c>
      <c r="AD129" s="42"/>
      <c r="AE129" s="1">
        <v>123</v>
      </c>
      <c r="AF129" s="42">
        <f>武将属性!$E127</f>
        <v>442.99548671173466</v>
      </c>
      <c r="AG129" s="42">
        <f>士兵属性!$F127</f>
        <v>1640.3854011767507</v>
      </c>
      <c r="AH129" s="42">
        <f>士兵属性!$F127</f>
        <v>1640.3854011767507</v>
      </c>
      <c r="AI129" s="47">
        <f>士兵属性!$Q127</f>
        <v>2.5000000000000001E-2</v>
      </c>
      <c r="AJ129" s="47">
        <f>士兵属性!$Q127</f>
        <v>2.5000000000000001E-2</v>
      </c>
      <c r="AK129" s="47">
        <f>士兵属性!AX127</f>
        <v>0.18074719687706564</v>
      </c>
      <c r="AL129" s="77">
        <f t="shared" si="57"/>
        <v>0.18074719687706564</v>
      </c>
      <c r="AM129" s="42">
        <f>带兵数!$F126</f>
        <v>9894.7726095039707</v>
      </c>
      <c r="AN129" s="42">
        <f>战法技能效用!AS127</f>
        <v>5.3615391795966509</v>
      </c>
      <c r="AO129" s="42">
        <f t="shared" si="58"/>
        <v>1383626000718.2922</v>
      </c>
      <c r="AP129" s="43">
        <f t="shared" si="59"/>
        <v>4251273665.7896376</v>
      </c>
      <c r="AQ129" s="43">
        <f t="shared" si="60"/>
        <v>1026874719.3522797</v>
      </c>
      <c r="AR129" s="43">
        <f t="shared" si="61"/>
        <v>1026874719.3522797</v>
      </c>
      <c r="AS129" s="43">
        <f t="shared" si="62"/>
        <v>1837361021191.4741</v>
      </c>
      <c r="AT129" s="43">
        <f t="shared" si="63"/>
        <v>1837361021191.4741</v>
      </c>
      <c r="AU129" s="43">
        <f t="shared" si="64"/>
        <v>1595002767486.8508</v>
      </c>
      <c r="AV129" s="43">
        <f t="shared" si="65"/>
        <v>1595002767486.8508</v>
      </c>
      <c r="AW129" s="43">
        <f t="shared" si="66"/>
        <v>340476808.29876006</v>
      </c>
      <c r="AX129" s="43">
        <f t="shared" si="67"/>
        <v>529579477830.00385</v>
      </c>
      <c r="AY129" s="1">
        <v>123</v>
      </c>
      <c r="AZ129" s="1">
        <f t="shared" si="68"/>
        <v>2.8524275415194396</v>
      </c>
      <c r="BA129" s="1">
        <f t="shared" si="69"/>
        <v>10.576059002775862</v>
      </c>
      <c r="BD129" s="1">
        <v>123</v>
      </c>
      <c r="BE129" s="43">
        <f>求节点(节奏总纲!$F$4:$F$163,M$7:M$166,$BD129)</f>
        <v>261.398674522097</v>
      </c>
      <c r="BF129" s="43">
        <f>求节点(节奏总纲!$F$4:$F$163,N$7:N$166,$BD129)</f>
        <v>15847.497794828021</v>
      </c>
      <c r="BG129" s="43">
        <f>求节点(节奏总纲!$F$4:$F$163,O$7:O$166,$BD129)</f>
        <v>15847.497794828021</v>
      </c>
      <c r="BH129" s="43">
        <f>求节点(节奏总纲!$F$4:$F$163,P$7:P$166,$BD129)</f>
        <v>2.5000000000000001E-2</v>
      </c>
      <c r="BI129" s="43">
        <f>求节点(节奏总纲!$F$4:$F$163,Q$7:Q$166,$BD129)</f>
        <v>2.5000000000000001E-2</v>
      </c>
      <c r="BJ129" s="43">
        <f>求节点(节奏总纲!$F$4:$F$163,T$7:T$166,$BD129)</f>
        <v>1.5628412124845441</v>
      </c>
      <c r="BK129" s="43">
        <f>求节点(节奏总纲!$F$4:$F$163,U$7:U$166,$BD129)</f>
        <v>14162946454.867172</v>
      </c>
      <c r="BM129" s="1">
        <v>123</v>
      </c>
      <c r="BN129" s="43">
        <f>求节点(节奏总纲!$F$4:$F$163,AF$7:AF$166,$BD129)</f>
        <v>261.398674522097</v>
      </c>
      <c r="BO129" s="43">
        <f>求节点(节奏总纲!$F$4:$F$163,AG$7:AG$166,$BD129)</f>
        <v>844.93783083294784</v>
      </c>
      <c r="BP129" s="43">
        <f>求节点(节奏总纲!$F$4:$F$163,AH$7:AH$166,$BD129)</f>
        <v>844.93783083294784</v>
      </c>
      <c r="BQ129" s="43">
        <f>求节点(节奏总纲!$F$4:$F$163,AI$7:AI$166,$BD129)</f>
        <v>2.5000000000000001E-2</v>
      </c>
      <c r="BR129" s="43">
        <f>求节点(节奏总纲!$F$4:$F$163,AJ$7:AJ$166,$BD129)</f>
        <v>2.5000000000000001E-2</v>
      </c>
      <c r="BS129" s="43">
        <f>求节点(节奏总纲!$F$4:$F$163,AM$7:AM$166,$BD129)</f>
        <v>6665.2632356262548</v>
      </c>
      <c r="BT129" s="43">
        <f>求节点(节奏总纲!$F$4:$F$163,AN$7:AN$166,$BD129)</f>
        <v>1.9093291097746075</v>
      </c>
      <c r="BU129" s="43">
        <f>求节点(节奏总纲!$F$4:$F$163,AO$7:AO$166,$BD129)</f>
        <v>18455990845.139381</v>
      </c>
    </row>
    <row r="130" spans="12:73" x14ac:dyDescent="0.15">
      <c r="L130" s="1">
        <v>124</v>
      </c>
      <c r="M130" s="42">
        <f>武将属性!$E128</f>
        <v>443.90670077973249</v>
      </c>
      <c r="N130" s="42">
        <f>武将属性!$T128</f>
        <v>27346.3</v>
      </c>
      <c r="O130" s="42">
        <f>武将属性!$T128</f>
        <v>27346.3</v>
      </c>
      <c r="P130" s="47">
        <f>武将属性!$AF128</f>
        <v>2.5000000000000001E-2</v>
      </c>
      <c r="Q130" s="47">
        <f>武将属性!$AF128</f>
        <v>2.5000000000000001E-2</v>
      </c>
      <c r="R130" s="47">
        <f>武将属性!BI128</f>
        <v>0.18312385540185466</v>
      </c>
      <c r="S130" s="77">
        <f t="shared" si="47"/>
        <v>0.18312385540185466</v>
      </c>
      <c r="T130" s="42">
        <f>战法技能效用!AM128</f>
        <v>2.3067369122386707</v>
      </c>
      <c r="U130" s="42">
        <f t="shared" si="48"/>
        <v>133455444744.0031</v>
      </c>
      <c r="V130" s="43">
        <f t="shared" si="49"/>
        <v>1000243845.3236772</v>
      </c>
      <c r="W130" s="43">
        <f t="shared" si="50"/>
        <v>16236746.666015755</v>
      </c>
      <c r="X130" s="43">
        <f t="shared" si="51"/>
        <v>16236746.666015755</v>
      </c>
      <c r="Y130" s="43">
        <f t="shared" si="52"/>
        <v>433185312539.38202</v>
      </c>
      <c r="Z130" s="43">
        <f t="shared" si="53"/>
        <v>433185312539.38202</v>
      </c>
      <c r="AA130" s="43">
        <f t="shared" si="54"/>
        <v>375290332728.56665</v>
      </c>
      <c r="AB130" s="43">
        <f t="shared" si="55"/>
        <v>375290332728.56665</v>
      </c>
      <c r="AC130" s="43">
        <f t="shared" si="56"/>
        <v>268551721613.84149</v>
      </c>
      <c r="AD130" s="42"/>
      <c r="AE130" s="1">
        <v>124</v>
      </c>
      <c r="AF130" s="42">
        <f>武将属性!$E128</f>
        <v>443.90670077973249</v>
      </c>
      <c r="AG130" s="42">
        <f>士兵属性!$F128</f>
        <v>1655.8101344820352</v>
      </c>
      <c r="AH130" s="42">
        <f>士兵属性!$F128</f>
        <v>1655.8101344820352</v>
      </c>
      <c r="AI130" s="47">
        <f>士兵属性!$Q128</f>
        <v>2.5000000000000001E-2</v>
      </c>
      <c r="AJ130" s="47">
        <f>士兵属性!$Q128</f>
        <v>2.5000000000000001E-2</v>
      </c>
      <c r="AK130" s="47">
        <f>士兵属性!AX128</f>
        <v>0.18312385540185466</v>
      </c>
      <c r="AL130" s="77">
        <f t="shared" si="57"/>
        <v>0.18312385540185466</v>
      </c>
      <c r="AM130" s="42">
        <f>带兵数!$F127</f>
        <v>9964.7319695259612</v>
      </c>
      <c r="AN130" s="42">
        <f>战法技能效用!AS128</f>
        <v>5.3767675533717973</v>
      </c>
      <c r="AO130" s="42">
        <f t="shared" si="58"/>
        <v>1445384316892.1831</v>
      </c>
      <c r="AP130" s="43">
        <f t="shared" si="59"/>
        <v>4422561918.6486654</v>
      </c>
      <c r="AQ130" s="43">
        <f t="shared" si="60"/>
        <v>1060474133.4370048</v>
      </c>
      <c r="AR130" s="43">
        <f t="shared" si="61"/>
        <v>1060474133.4370048</v>
      </c>
      <c r="AS130" s="43">
        <f t="shared" si="62"/>
        <v>1915321824684.3052</v>
      </c>
      <c r="AT130" s="43">
        <f t="shared" si="63"/>
        <v>1915321824684.3052</v>
      </c>
      <c r="AU130" s="43">
        <f t="shared" si="64"/>
        <v>1659340111635.7332</v>
      </c>
      <c r="AV130" s="43">
        <f t="shared" si="65"/>
        <v>1659340111635.7332</v>
      </c>
      <c r="AW130" s="43">
        <f t="shared" si="66"/>
        <v>352431720.76701224</v>
      </c>
      <c r="AX130" s="43">
        <f t="shared" si="67"/>
        <v>550731637245.44702</v>
      </c>
      <c r="AY130" s="1">
        <v>124</v>
      </c>
      <c r="AZ130" s="1">
        <f t="shared" si="68"/>
        <v>2.9123606545161445</v>
      </c>
      <c r="BA130" s="1">
        <f t="shared" si="69"/>
        <v>10.830463452913055</v>
      </c>
      <c r="BD130" s="1">
        <v>124</v>
      </c>
      <c r="BE130" s="43">
        <f>求节点(节奏总纲!$F$4:$F$163,M$7:M$166,$BD130)</f>
        <v>262.01549779480558</v>
      </c>
      <c r="BF130" s="43">
        <f>求节点(节奏总纲!$F$4:$F$163,N$7:N$166,$BD130)</f>
        <v>15895.899788861239</v>
      </c>
      <c r="BG130" s="43">
        <f>求节点(节奏总纲!$F$4:$F$163,O$7:O$166,$BD130)</f>
        <v>15895.899788861239</v>
      </c>
      <c r="BH130" s="43">
        <f>求节点(节奏总纲!$F$4:$F$163,P$7:P$166,$BD130)</f>
        <v>2.5000000000000001E-2</v>
      </c>
      <c r="BI130" s="43">
        <f>求节点(节奏总纲!$F$4:$F$163,Q$7:Q$166,$BD130)</f>
        <v>2.5000000000000001E-2</v>
      </c>
      <c r="BJ130" s="43">
        <f>求节点(节奏总纲!$F$4:$F$163,T$7:T$166,$BD130)</f>
        <v>1.5641767988194042</v>
      </c>
      <c r="BK130" s="43">
        <f>求节点(节奏总纲!$F$4:$F$163,U$7:U$166,$BD130)</f>
        <v>14304586600.766758</v>
      </c>
      <c r="BM130" s="1">
        <v>124</v>
      </c>
      <c r="BN130" s="43">
        <f>求节点(节奏总纲!$F$4:$F$163,AF$7:AF$166,$BD130)</f>
        <v>262.01549779480558</v>
      </c>
      <c r="BO130" s="43">
        <f>求节点(节奏总纲!$F$4:$F$163,AG$7:AG$166,$BD130)</f>
        <v>846.71816473399315</v>
      </c>
      <c r="BP130" s="43">
        <f>求节点(节奏总纲!$F$4:$F$163,AH$7:AH$166,$BD130)</f>
        <v>846.71816473399315</v>
      </c>
      <c r="BQ130" s="43">
        <f>求节点(节奏总纲!$F$4:$F$163,AI$7:AI$166,$BD130)</f>
        <v>2.5000000000000001E-2</v>
      </c>
      <c r="BR130" s="43">
        <f>求节点(节奏总纲!$F$4:$F$163,AJ$7:AJ$166,$BD130)</f>
        <v>2.5000000000000001E-2</v>
      </c>
      <c r="BS130" s="43">
        <f>求节点(节奏总纲!$F$4:$F$163,AM$7:AM$166,$BD130)</f>
        <v>6673.1718623295992</v>
      </c>
      <c r="BT130" s="43">
        <f>求节点(节奏总纲!$F$4:$F$163,AN$7:AN$166,$BD130)</f>
        <v>1.916092540054783</v>
      </c>
      <c r="BU130" s="43">
        <f>求节点(节奏总纲!$F$4:$F$163,AO$7:AO$166,$BD130)</f>
        <v>18715840287.488228</v>
      </c>
    </row>
    <row r="131" spans="12:73" x14ac:dyDescent="0.15">
      <c r="L131" s="1">
        <v>125</v>
      </c>
      <c r="M131" s="42">
        <f>武将属性!$E129</f>
        <v>444.52318635277965</v>
      </c>
      <c r="N131" s="42">
        <f>武将属性!$T129</f>
        <v>27510.1</v>
      </c>
      <c r="O131" s="42">
        <f>武将属性!$T129</f>
        <v>27510.1</v>
      </c>
      <c r="P131" s="47">
        <f>武将属性!$AF129</f>
        <v>2.5000000000000001E-2</v>
      </c>
      <c r="Q131" s="47">
        <f>武将属性!$AF129</f>
        <v>2.5000000000000001E-2</v>
      </c>
      <c r="R131" s="47">
        <f>武将属性!BI129</f>
        <v>0.18550051392664366</v>
      </c>
      <c r="S131" s="77">
        <f t="shared" si="47"/>
        <v>0.18550051392664366</v>
      </c>
      <c r="T131" s="42">
        <f>战法技能效用!AM129</f>
        <v>2.3087024997956922</v>
      </c>
      <c r="U131" s="42">
        <f t="shared" si="48"/>
        <v>135951946059.79767</v>
      </c>
      <c r="V131" s="43">
        <f t="shared" si="49"/>
        <v>1025849553.2832754</v>
      </c>
      <c r="W131" s="43">
        <f t="shared" si="50"/>
        <v>16576236.078533236</v>
      </c>
      <c r="X131" s="43">
        <f t="shared" si="51"/>
        <v>16576236.078533236</v>
      </c>
      <c r="Y131" s="43">
        <f t="shared" si="52"/>
        <v>444891621603.95819</v>
      </c>
      <c r="Z131" s="43">
        <f t="shared" si="53"/>
        <v>444891621603.95819</v>
      </c>
      <c r="AA131" s="43">
        <f t="shared" si="54"/>
        <v>384659396421.21008</v>
      </c>
      <c r="AB131" s="43">
        <f t="shared" si="55"/>
        <v>384659396421.21008</v>
      </c>
      <c r="AC131" s="43">
        <f t="shared" si="56"/>
        <v>275645158289.21783</v>
      </c>
      <c r="AD131" s="42"/>
      <c r="AE131" s="1">
        <v>125</v>
      </c>
      <c r="AF131" s="42">
        <f>武将属性!$E129</f>
        <v>444.52318635277965</v>
      </c>
      <c r="AG131" s="42">
        <f>士兵属性!$F129</f>
        <v>1671.4446814446724</v>
      </c>
      <c r="AH131" s="42">
        <f>士兵属性!$F129</f>
        <v>1671.4446814446724</v>
      </c>
      <c r="AI131" s="47">
        <f>士兵属性!$Q129</f>
        <v>2.5000000000000001E-2</v>
      </c>
      <c r="AJ131" s="47">
        <f>士兵属性!$Q129</f>
        <v>2.5000000000000001E-2</v>
      </c>
      <c r="AK131" s="47">
        <f>士兵属性!AX129</f>
        <v>0.18550051392664366</v>
      </c>
      <c r="AL131" s="77">
        <f t="shared" si="57"/>
        <v>0.18550051392664366</v>
      </c>
      <c r="AM131" s="42">
        <f>带兵数!$F128</f>
        <v>10031.59903320772</v>
      </c>
      <c r="AN131" s="42">
        <f>战法技能效用!AS129</f>
        <v>5.3900809593519439</v>
      </c>
      <c r="AO131" s="42">
        <f t="shared" si="58"/>
        <v>1506998098999.8359</v>
      </c>
      <c r="AP131" s="43">
        <f t="shared" si="59"/>
        <v>4595295172.3658504</v>
      </c>
      <c r="AQ131" s="43">
        <f t="shared" si="60"/>
        <v>1093102323.6167893</v>
      </c>
      <c r="AR131" s="43">
        <f t="shared" si="61"/>
        <v>1093102323.6167893</v>
      </c>
      <c r="AS131" s="43">
        <f t="shared" si="62"/>
        <v>1992892929025.9648</v>
      </c>
      <c r="AT131" s="43">
        <f t="shared" si="63"/>
        <v>1992892929025.9648</v>
      </c>
      <c r="AU131" s="43">
        <f t="shared" si="64"/>
        <v>1723082553111.4133</v>
      </c>
      <c r="AV131" s="43">
        <f t="shared" si="65"/>
        <v>1723082553111.4133</v>
      </c>
      <c r="AW131" s="43">
        <f t="shared" si="66"/>
        <v>364260983.52534968</v>
      </c>
      <c r="AX131" s="43">
        <f t="shared" si="67"/>
        <v>571842540558.16797</v>
      </c>
      <c r="AY131" s="1">
        <v>125</v>
      </c>
      <c r="AZ131" s="1">
        <f t="shared" si="68"/>
        <v>2.9718712731415478</v>
      </c>
      <c r="BA131" s="1">
        <f t="shared" si="69"/>
        <v>11.084785048512595</v>
      </c>
      <c r="BD131" s="1">
        <v>125</v>
      </c>
      <c r="BE131" s="43">
        <f>求节点(节奏总纲!$F$4:$F$163,M$7:M$166,$BD131)</f>
        <v>262.63232106751417</v>
      </c>
      <c r="BF131" s="43">
        <f>求节点(节奏总纲!$F$4:$F$163,N$7:N$166,$BD131)</f>
        <v>15944.301782894458</v>
      </c>
      <c r="BG131" s="43">
        <f>求节点(节奏总纲!$F$4:$F$163,O$7:O$166,$BD131)</f>
        <v>15944.301782894458</v>
      </c>
      <c r="BH131" s="43">
        <f>求节点(节奏总纲!$F$4:$F$163,P$7:P$166,$BD131)</f>
        <v>2.5000000000000001E-2</v>
      </c>
      <c r="BI131" s="43">
        <f>求节点(节奏总纲!$F$4:$F$163,Q$7:Q$166,$BD131)</f>
        <v>2.5000000000000001E-2</v>
      </c>
      <c r="BJ131" s="43">
        <f>求节点(节奏总纲!$F$4:$F$163,T$7:T$166,$BD131)</f>
        <v>1.5655123851542643</v>
      </c>
      <c r="BK131" s="43">
        <f>求节点(节奏总纲!$F$4:$F$163,U$7:U$166,$BD131)</f>
        <v>14446226746.666344</v>
      </c>
      <c r="BM131" s="1">
        <v>125</v>
      </c>
      <c r="BN131" s="43">
        <f>求节点(节奏总纲!$F$4:$F$163,AF$7:AF$166,$BD131)</f>
        <v>262.63232106751417</v>
      </c>
      <c r="BO131" s="43">
        <f>求节点(节奏总纲!$F$4:$F$163,AG$7:AG$166,$BD131)</f>
        <v>848.49849863503835</v>
      </c>
      <c r="BP131" s="43">
        <f>求节点(节奏总纲!$F$4:$F$163,AH$7:AH$166,$BD131)</f>
        <v>848.49849863503835</v>
      </c>
      <c r="BQ131" s="43">
        <f>求节点(节奏总纲!$F$4:$F$163,AI$7:AI$166,$BD131)</f>
        <v>2.5000000000000001E-2</v>
      </c>
      <c r="BR131" s="43">
        <f>求节点(节奏总纲!$F$4:$F$163,AJ$7:AJ$166,$BD131)</f>
        <v>2.5000000000000001E-2</v>
      </c>
      <c r="BS131" s="43">
        <f>求节点(节奏总纲!$F$4:$F$163,AM$7:AM$166,$BD131)</f>
        <v>6681.0804890329428</v>
      </c>
      <c r="BT131" s="43">
        <f>求节点(节奏总纲!$F$4:$F$163,AN$7:AN$166,$BD131)</f>
        <v>1.9228559703349586</v>
      </c>
      <c r="BU131" s="43">
        <f>求节点(节奏总纲!$F$4:$F$163,AO$7:AO$166,$BD131)</f>
        <v>18975689729.837074</v>
      </c>
    </row>
    <row r="132" spans="12:73" x14ac:dyDescent="0.15">
      <c r="L132" s="1">
        <v>126</v>
      </c>
      <c r="M132" s="42">
        <f>武将属性!$E130</f>
        <v>445.03062591689189</v>
      </c>
      <c r="N132" s="42">
        <f>武将属性!$T130</f>
        <v>27673.9</v>
      </c>
      <c r="O132" s="42">
        <f>武将属性!$T130</f>
        <v>27673.9</v>
      </c>
      <c r="P132" s="47">
        <f>武将属性!$AF130</f>
        <v>2.5000000000000001E-2</v>
      </c>
      <c r="Q132" s="47">
        <f>武将属性!$AF130</f>
        <v>2.5000000000000001E-2</v>
      </c>
      <c r="R132" s="47">
        <f>武将属性!BI130</f>
        <v>0.18787717245143268</v>
      </c>
      <c r="S132" s="77">
        <f t="shared" si="47"/>
        <v>0.18787717245143268</v>
      </c>
      <c r="T132" s="42">
        <f>战法技能效用!AM130</f>
        <v>2.3094650428565124</v>
      </c>
      <c r="U132" s="42">
        <f t="shared" si="48"/>
        <v>138349324290.83853</v>
      </c>
      <c r="V132" s="43">
        <f t="shared" si="49"/>
        <v>1051540705.5814641</v>
      </c>
      <c r="W132" s="43">
        <f t="shared" si="50"/>
        <v>16910078.390902944</v>
      </c>
      <c r="X132" s="43">
        <f t="shared" si="51"/>
        <v>16910078.390902944</v>
      </c>
      <c r="Y132" s="43">
        <f t="shared" si="52"/>
        <v>456553969153.17957</v>
      </c>
      <c r="Z132" s="43">
        <f t="shared" si="53"/>
        <v>456553969153.17957</v>
      </c>
      <c r="AA132" s="43">
        <f t="shared" si="54"/>
        <v>393953035915.53979</v>
      </c>
      <c r="AB132" s="43">
        <f t="shared" si="55"/>
        <v>393953035915.53979</v>
      </c>
      <c r="AC132" s="43">
        <f t="shared" si="56"/>
        <v>282805717735.0271</v>
      </c>
      <c r="AD132" s="42"/>
      <c r="AE132" s="1">
        <v>126</v>
      </c>
      <c r="AF132" s="42">
        <f>武将属性!$E130</f>
        <v>445.03062591689189</v>
      </c>
      <c r="AG132" s="42">
        <f>士兵属性!$F130</f>
        <v>1687.0024937857743</v>
      </c>
      <c r="AH132" s="42">
        <f>士兵属性!$F130</f>
        <v>1687.0024937857743</v>
      </c>
      <c r="AI132" s="47">
        <f>士兵属性!$Q130</f>
        <v>2.5000000000000001E-2</v>
      </c>
      <c r="AJ132" s="47">
        <f>士兵属性!$Q130</f>
        <v>2.5000000000000001E-2</v>
      </c>
      <c r="AK132" s="47">
        <f>士兵属性!AX130</f>
        <v>0.18787717245143268</v>
      </c>
      <c r="AL132" s="77">
        <f t="shared" si="57"/>
        <v>0.18787717245143268</v>
      </c>
      <c r="AM132" s="42">
        <f>带兵数!$F129</f>
        <v>10100.701474338126</v>
      </c>
      <c r="AN132" s="42">
        <f>战法技能效用!AS130</f>
        <v>5.4027336815179048</v>
      </c>
      <c r="AO132" s="42">
        <f t="shared" si="58"/>
        <v>1570637980399.9617</v>
      </c>
      <c r="AP132" s="43">
        <f t="shared" si="59"/>
        <v>4773944088.5578213</v>
      </c>
      <c r="AQ132" s="43">
        <f t="shared" si="60"/>
        <v>1126409997.3123324</v>
      </c>
      <c r="AR132" s="43">
        <f t="shared" si="61"/>
        <v>1126409997.3123324</v>
      </c>
      <c r="AS132" s="43">
        <f t="shared" si="62"/>
        <v>2072733000803.0571</v>
      </c>
      <c r="AT132" s="43">
        <f t="shared" si="63"/>
        <v>2072733000803.0571</v>
      </c>
      <c r="AU132" s="43">
        <f t="shared" si="64"/>
        <v>1788527783086.0894</v>
      </c>
      <c r="AV132" s="43">
        <f t="shared" si="65"/>
        <v>1788527783086.0894</v>
      </c>
      <c r="AW132" s="43">
        <f t="shared" si="66"/>
        <v>376262278.282143</v>
      </c>
      <c r="AX132" s="43">
        <f t="shared" si="67"/>
        <v>593576609308.74011</v>
      </c>
      <c r="AY132" s="1">
        <v>126</v>
      </c>
      <c r="AZ132" s="1">
        <f t="shared" si="68"/>
        <v>3.0330793557586997</v>
      </c>
      <c r="BA132" s="1">
        <f t="shared" si="69"/>
        <v>11.352697155919316</v>
      </c>
      <c r="BD132" s="1">
        <v>126</v>
      </c>
      <c r="BE132" s="43">
        <f>求节点(节奏总纲!$F$4:$F$163,M$7:M$166,$BD132)</f>
        <v>263.24914434022276</v>
      </c>
      <c r="BF132" s="43">
        <f>求节点(节奏总纲!$F$4:$F$163,N$7:N$166,$BD132)</f>
        <v>15992.703776927674</v>
      </c>
      <c r="BG132" s="43">
        <f>求节点(节奏总纲!$F$4:$F$163,O$7:O$166,$BD132)</f>
        <v>15992.703776927674</v>
      </c>
      <c r="BH132" s="43">
        <f>求节点(节奏总纲!$F$4:$F$163,P$7:P$166,$BD132)</f>
        <v>2.5000000000000001E-2</v>
      </c>
      <c r="BI132" s="43">
        <f>求节点(节奏总纲!$F$4:$F$163,Q$7:Q$166,$BD132)</f>
        <v>2.5000000000000001E-2</v>
      </c>
      <c r="BJ132" s="43">
        <f>求节点(节奏总纲!$F$4:$F$163,T$7:T$166,$BD132)</f>
        <v>1.5668479714891244</v>
      </c>
      <c r="BK132" s="43">
        <f>求节点(节奏总纲!$F$4:$F$163,U$7:U$166,$BD132)</f>
        <v>14587866892.565929</v>
      </c>
      <c r="BM132" s="1">
        <v>126</v>
      </c>
      <c r="BN132" s="43">
        <f>求节点(节奏总纲!$F$4:$F$163,AF$7:AF$166,$BD132)</f>
        <v>263.24914434022276</v>
      </c>
      <c r="BO132" s="43">
        <f>求节点(节奏总纲!$F$4:$F$163,AG$7:AG$166,$BD132)</f>
        <v>850.27883253608354</v>
      </c>
      <c r="BP132" s="43">
        <f>求节点(节奏总纲!$F$4:$F$163,AH$7:AH$166,$BD132)</f>
        <v>850.27883253608354</v>
      </c>
      <c r="BQ132" s="43">
        <f>求节点(节奏总纲!$F$4:$F$163,AI$7:AI$166,$BD132)</f>
        <v>2.5000000000000001E-2</v>
      </c>
      <c r="BR132" s="43">
        <f>求节点(节奏总纲!$F$4:$F$163,AJ$7:AJ$166,$BD132)</f>
        <v>2.5000000000000001E-2</v>
      </c>
      <c r="BS132" s="43">
        <f>求节点(节奏总纲!$F$4:$F$163,AM$7:AM$166,$BD132)</f>
        <v>6688.9891157362863</v>
      </c>
      <c r="BT132" s="43">
        <f>求节点(节奏总纲!$F$4:$F$163,AN$7:AN$166,$BD132)</f>
        <v>1.9296194006151342</v>
      </c>
      <c r="BU132" s="43">
        <f>求节点(节奏总纲!$F$4:$F$163,AO$7:AO$166,$BD132)</f>
        <v>19235539172.185921</v>
      </c>
    </row>
    <row r="133" spans="12:73" x14ac:dyDescent="0.15">
      <c r="L133" s="1">
        <v>127</v>
      </c>
      <c r="M133" s="42">
        <f>武将属性!$E131</f>
        <v>446.71071710082464</v>
      </c>
      <c r="N133" s="42">
        <f>武将属性!$T131</f>
        <v>27837.7</v>
      </c>
      <c r="O133" s="42">
        <f>武将属性!$T131</f>
        <v>27837.7</v>
      </c>
      <c r="P133" s="47">
        <f>武将属性!$AF131</f>
        <v>2.5000000000000001E-2</v>
      </c>
      <c r="Q133" s="47">
        <f>武将属性!$AF131</f>
        <v>2.5000000000000001E-2</v>
      </c>
      <c r="R133" s="47">
        <f>武将属性!BI131</f>
        <v>0.19025383097622167</v>
      </c>
      <c r="S133" s="77">
        <f t="shared" si="47"/>
        <v>0.19025383097622167</v>
      </c>
      <c r="T133" s="42">
        <f>战法技能效用!AM131</f>
        <v>2.3102094493438572</v>
      </c>
      <c r="U133" s="42">
        <f t="shared" si="48"/>
        <v>141146767293.06207</v>
      </c>
      <c r="V133" s="43">
        <f t="shared" si="49"/>
        <v>1077321908.6947205</v>
      </c>
      <c r="W133" s="43">
        <f t="shared" si="50"/>
        <v>17287751.588006467</v>
      </c>
      <c r="X133" s="43">
        <f t="shared" si="51"/>
        <v>17287751.588006467</v>
      </c>
      <c r="Y133" s="43">
        <f t="shared" si="52"/>
        <v>469513407201.41235</v>
      </c>
      <c r="Z133" s="43">
        <f t="shared" si="53"/>
        <v>469513407201.41235</v>
      </c>
      <c r="AA133" s="43">
        <f t="shared" si="54"/>
        <v>404326564516.6925</v>
      </c>
      <c r="AB133" s="43">
        <f t="shared" si="55"/>
        <v>404326564516.6925</v>
      </c>
      <c r="AC133" s="43">
        <f t="shared" si="56"/>
        <v>290767850038.5166</v>
      </c>
      <c r="AD133" s="42"/>
      <c r="AE133" s="1">
        <v>127</v>
      </c>
      <c r="AF133" s="42">
        <f>武将属性!$E131</f>
        <v>446.71071710082464</v>
      </c>
      <c r="AG133" s="42">
        <f>士兵属性!$F131</f>
        <v>1702.6121929377832</v>
      </c>
      <c r="AH133" s="42">
        <f>士兵属性!$F131</f>
        <v>1702.6121929377832</v>
      </c>
      <c r="AI133" s="47">
        <f>士兵属性!$Q131</f>
        <v>2.5000000000000001E-2</v>
      </c>
      <c r="AJ133" s="47">
        <f>士兵属性!$Q131</f>
        <v>2.5000000000000001E-2</v>
      </c>
      <c r="AK133" s="47">
        <f>士兵属性!AX131</f>
        <v>0.19025383097622167</v>
      </c>
      <c r="AL133" s="77">
        <f t="shared" si="57"/>
        <v>0.19025383097622167</v>
      </c>
      <c r="AM133" s="42">
        <f>带兵数!$F130</f>
        <v>10163.927642580593</v>
      </c>
      <c r="AN133" s="42">
        <f>战法技能效用!AS131</f>
        <v>5.4153881169877165</v>
      </c>
      <c r="AO133" s="42">
        <f t="shared" si="58"/>
        <v>1639018111339.0891</v>
      </c>
      <c r="AP133" s="43">
        <f t="shared" si="59"/>
        <v>4953376390.6297684</v>
      </c>
      <c r="AQ133" s="43">
        <f t="shared" si="60"/>
        <v>1162403625.8148632</v>
      </c>
      <c r="AR133" s="43">
        <f t="shared" si="61"/>
        <v>1162403625.8148632</v>
      </c>
      <c r="AS133" s="43">
        <f t="shared" si="62"/>
        <v>2158757384905.8716</v>
      </c>
      <c r="AT133" s="43">
        <f t="shared" si="63"/>
        <v>2158757384905.8716</v>
      </c>
      <c r="AU133" s="43">
        <f t="shared" si="64"/>
        <v>1859037343079.741</v>
      </c>
      <c r="AV133" s="43">
        <f t="shared" si="65"/>
        <v>1859037343079.741</v>
      </c>
      <c r="AW133" s="43">
        <f t="shared" si="66"/>
        <v>389440510.79942185</v>
      </c>
      <c r="AX133" s="43">
        <f t="shared" si="67"/>
        <v>616992316080.40344</v>
      </c>
      <c r="AY133" s="1">
        <v>127</v>
      </c>
      <c r="AZ133" s="1">
        <f t="shared" si="68"/>
        <v>3.0915615274518182</v>
      </c>
      <c r="BA133" s="1">
        <f t="shared" si="69"/>
        <v>11.612154800088385</v>
      </c>
      <c r="BD133" s="1">
        <v>127</v>
      </c>
      <c r="BE133" s="43">
        <f>求节点(节奏总纲!$F$4:$F$163,M$7:M$166,$BD133)</f>
        <v>263.86596761293129</v>
      </c>
      <c r="BF133" s="43">
        <f>求节点(节奏总纲!$F$4:$F$163,N$7:N$166,$BD133)</f>
        <v>16041.105770960892</v>
      </c>
      <c r="BG133" s="43">
        <f>求节点(节奏总纲!$F$4:$F$163,O$7:O$166,$BD133)</f>
        <v>16041.105770960892</v>
      </c>
      <c r="BH133" s="43">
        <f>求节点(节奏总纲!$F$4:$F$163,P$7:P$166,$BD133)</f>
        <v>2.5000000000000001E-2</v>
      </c>
      <c r="BI133" s="43">
        <f>求节点(节奏总纲!$F$4:$F$163,Q$7:Q$166,$BD133)</f>
        <v>2.5000000000000001E-2</v>
      </c>
      <c r="BJ133" s="43">
        <f>求节点(节奏总纲!$F$4:$F$163,T$7:T$166,$BD133)</f>
        <v>1.5681835578239842</v>
      </c>
      <c r="BK133" s="43">
        <f>求节点(节奏总纲!$F$4:$F$163,U$7:U$166,$BD133)</f>
        <v>14729507038.465515</v>
      </c>
      <c r="BM133" s="1">
        <v>127</v>
      </c>
      <c r="BN133" s="43">
        <f>求节点(节奏总纲!$F$4:$F$163,AF$7:AF$166,$BD133)</f>
        <v>263.86596761293129</v>
      </c>
      <c r="BO133" s="43">
        <f>求节点(节奏总纲!$F$4:$F$163,AG$7:AG$166,$BD133)</f>
        <v>852.05916643712885</v>
      </c>
      <c r="BP133" s="43">
        <f>求节点(节奏总纲!$F$4:$F$163,AH$7:AH$166,$BD133)</f>
        <v>852.05916643712885</v>
      </c>
      <c r="BQ133" s="43">
        <f>求节点(节奏总纲!$F$4:$F$163,AI$7:AI$166,$BD133)</f>
        <v>2.5000000000000001E-2</v>
      </c>
      <c r="BR133" s="43">
        <f>求节点(节奏总纲!$F$4:$F$163,AJ$7:AJ$166,$BD133)</f>
        <v>2.5000000000000001E-2</v>
      </c>
      <c r="BS133" s="43">
        <f>求节点(节奏总纲!$F$4:$F$163,AM$7:AM$166,$BD133)</f>
        <v>6696.8977424396298</v>
      </c>
      <c r="BT133" s="43">
        <f>求节点(节奏总纲!$F$4:$F$163,AN$7:AN$166,$BD133)</f>
        <v>1.9363828308953097</v>
      </c>
      <c r="BU133" s="43">
        <f>求节点(节奏总纲!$F$4:$F$163,AO$7:AO$166,$BD133)</f>
        <v>19495388614.534771</v>
      </c>
    </row>
    <row r="134" spans="12:73" x14ac:dyDescent="0.15">
      <c r="L134" s="1">
        <v>128</v>
      </c>
      <c r="M134" s="42">
        <f>武将属性!$E132</f>
        <v>448.66859004813733</v>
      </c>
      <c r="N134" s="42">
        <f>武将属性!$T132</f>
        <v>28001.5</v>
      </c>
      <c r="O134" s="42">
        <f>武将属性!$T132</f>
        <v>28001.5</v>
      </c>
      <c r="P134" s="47">
        <f>武将属性!$AF132</f>
        <v>2.5000000000000001E-2</v>
      </c>
      <c r="Q134" s="47">
        <f>武将属性!$AF132</f>
        <v>2.5000000000000001E-2</v>
      </c>
      <c r="R134" s="47">
        <f>武将属性!BI132</f>
        <v>0.19263048950101069</v>
      </c>
      <c r="S134" s="77">
        <f t="shared" si="47"/>
        <v>0.19263048950101069</v>
      </c>
      <c r="T134" s="42">
        <f>战法技能效用!AM132</f>
        <v>2.3109526883490243</v>
      </c>
      <c r="U134" s="42">
        <f t="shared" si="48"/>
        <v>144076704110.96732</v>
      </c>
      <c r="V134" s="43">
        <f t="shared" si="49"/>
        <v>1103714874.4818103</v>
      </c>
      <c r="W134" s="43">
        <f t="shared" si="50"/>
        <v>17684845.331461195</v>
      </c>
      <c r="X134" s="43">
        <f t="shared" si="51"/>
        <v>17684845.331461195</v>
      </c>
      <c r="Y134" s="43">
        <f t="shared" si="52"/>
        <v>483124094194.05933</v>
      </c>
      <c r="Z134" s="43">
        <f t="shared" si="53"/>
        <v>483124094194.05933</v>
      </c>
      <c r="AA134" s="43">
        <f t="shared" si="54"/>
        <v>415218461131.32684</v>
      </c>
      <c r="AB134" s="43">
        <f t="shared" si="55"/>
        <v>415218461131.32684</v>
      </c>
      <c r="AC134" s="43">
        <f t="shared" si="56"/>
        <v>299129732835.80127</v>
      </c>
      <c r="AD134" s="42"/>
      <c r="AE134" s="1">
        <v>128</v>
      </c>
      <c r="AF134" s="42">
        <f>武将属性!$E132</f>
        <v>448.66859004813733</v>
      </c>
      <c r="AG134" s="42">
        <f>士兵属性!$F132</f>
        <v>1718.3091431553826</v>
      </c>
      <c r="AH134" s="42">
        <f>士兵属性!$F132</f>
        <v>1718.3091431553826</v>
      </c>
      <c r="AI134" s="47">
        <f>士兵属性!$Q132</f>
        <v>2.5000000000000001E-2</v>
      </c>
      <c r="AJ134" s="47">
        <f>士兵属性!$Q132</f>
        <v>2.5000000000000001E-2</v>
      </c>
      <c r="AK134" s="47">
        <f>士兵属性!AX132</f>
        <v>0.19263048950101069</v>
      </c>
      <c r="AL134" s="77">
        <f t="shared" si="57"/>
        <v>0.19263048950101069</v>
      </c>
      <c r="AM134" s="42">
        <f>带兵数!$F131</f>
        <v>10228.049353201317</v>
      </c>
      <c r="AN134" s="42">
        <f>战法技能效用!AS132</f>
        <v>5.428042745854647</v>
      </c>
      <c r="AO134" s="42">
        <f t="shared" si="58"/>
        <v>1711437143159.958</v>
      </c>
      <c r="AP134" s="43">
        <f t="shared" si="59"/>
        <v>5139684795.5784178</v>
      </c>
      <c r="AQ134" s="43">
        <f t="shared" si="60"/>
        <v>1200344329.0829239</v>
      </c>
      <c r="AR134" s="43">
        <f t="shared" si="61"/>
        <v>1200344329.0829239</v>
      </c>
      <c r="AS134" s="43">
        <f t="shared" si="62"/>
        <v>2249770859047.8223</v>
      </c>
      <c r="AT134" s="43">
        <f t="shared" si="63"/>
        <v>2249770859047.8223</v>
      </c>
      <c r="AU134" s="43">
        <f t="shared" si="64"/>
        <v>1933553729193.0549</v>
      </c>
      <c r="AV134" s="43">
        <f t="shared" si="65"/>
        <v>1933553729193.0549</v>
      </c>
      <c r="AW134" s="43">
        <f t="shared" si="66"/>
        <v>403314955.64251107</v>
      </c>
      <c r="AX134" s="43">
        <f t="shared" si="67"/>
        <v>641738929607.4668</v>
      </c>
      <c r="AY134" s="1">
        <v>128</v>
      </c>
      <c r="AZ134" s="1">
        <f t="shared" si="68"/>
        <v>3.1514877684826743</v>
      </c>
      <c r="BA134" s="1">
        <f t="shared" si="69"/>
        <v>11.878652789293513</v>
      </c>
      <c r="BD134" s="1">
        <v>128</v>
      </c>
      <c r="BE134" s="43">
        <f>求节点(节奏总纲!$F$4:$F$163,M$7:M$166,$BD134)</f>
        <v>264.53303463213854</v>
      </c>
      <c r="BF134" s="43">
        <f>求节点(节奏总纲!$F$4:$F$163,N$7:N$166,$BD134)</f>
        <v>16083.208514637781</v>
      </c>
      <c r="BG134" s="43">
        <f>求节点(节奏总纲!$F$4:$F$163,O$7:O$166,$BD134)</f>
        <v>16083.208514637781</v>
      </c>
      <c r="BH134" s="43">
        <f>求节点(节奏总纲!$F$4:$F$163,P$7:P$166,$BD134)</f>
        <v>2.5000000000000001E-2</v>
      </c>
      <c r="BI134" s="43">
        <f>求节点(节奏总纲!$F$4:$F$163,Q$7:Q$166,$BD134)</f>
        <v>2.5000000000000001E-2</v>
      </c>
      <c r="BJ134" s="43">
        <f>求节点(节奏总纲!$F$4:$F$163,T$7:T$166,$BD134)</f>
        <v>1.5707913322072633</v>
      </c>
      <c r="BK134" s="43">
        <f>求节点(节奏总纲!$F$4:$F$163,U$7:U$166,$BD134)</f>
        <v>14883355776.495895</v>
      </c>
      <c r="BM134" s="1">
        <v>128</v>
      </c>
      <c r="BN134" s="43">
        <f>求节点(节奏总纲!$F$4:$F$163,AF$7:AF$166,$BD134)</f>
        <v>264.53303463213854</v>
      </c>
      <c r="BO134" s="43">
        <f>求节点(节奏总纲!$F$4:$F$163,AG$7:AG$166,$BD134)</f>
        <v>853.72338522611824</v>
      </c>
      <c r="BP134" s="43">
        <f>求节点(节奏总纲!$F$4:$F$163,AH$7:AH$166,$BD134)</f>
        <v>853.72338522611824</v>
      </c>
      <c r="BQ134" s="43">
        <f>求节点(节奏总纲!$F$4:$F$163,AI$7:AI$166,$BD134)</f>
        <v>2.5000000000000001E-2</v>
      </c>
      <c r="BR134" s="43">
        <f>求节点(节奏总纲!$F$4:$F$163,AJ$7:AJ$166,$BD134)</f>
        <v>2.5000000000000001E-2</v>
      </c>
      <c r="BS134" s="43">
        <f>求节点(节奏总纲!$F$4:$F$163,AM$7:AM$166,$BD134)</f>
        <v>6704.3571782615454</v>
      </c>
      <c r="BT134" s="43">
        <f>求节点(节奏总纲!$F$4:$F$163,AN$7:AN$166,$BD134)</f>
        <v>1.9437865108450616</v>
      </c>
      <c r="BU134" s="43">
        <f>求节点(节奏总纲!$F$4:$F$163,AO$7:AO$166,$BD134)</f>
        <v>19777617686.133331</v>
      </c>
    </row>
    <row r="135" spans="12:73" x14ac:dyDescent="0.15">
      <c r="L135" s="1">
        <v>129</v>
      </c>
      <c r="M135" s="42">
        <f>武将属性!$E133</f>
        <v>450.62646299545003</v>
      </c>
      <c r="N135" s="42">
        <f>武将属性!$T133</f>
        <v>28165.3</v>
      </c>
      <c r="O135" s="42">
        <f>武将属性!$T133</f>
        <v>28165.3</v>
      </c>
      <c r="P135" s="47">
        <f>武将属性!$AF133</f>
        <v>2.5000000000000001E-2</v>
      </c>
      <c r="Q135" s="47">
        <f>武将属性!$AF133</f>
        <v>2.5000000000000001E-2</v>
      </c>
      <c r="R135" s="47">
        <f>武将属性!BI133</f>
        <v>0.19500714802579969</v>
      </c>
      <c r="S135" s="77">
        <f t="shared" si="47"/>
        <v>0.19500714802579969</v>
      </c>
      <c r="T135" s="42">
        <f>战法技能效用!AM133</f>
        <v>2.3116947626163746</v>
      </c>
      <c r="U135" s="42">
        <f t="shared" si="48"/>
        <v>147053309506.39456</v>
      </c>
      <c r="V135" s="43">
        <f t="shared" si="49"/>
        <v>1130991367.0119891</v>
      </c>
      <c r="W135" s="43">
        <f t="shared" si="50"/>
        <v>18095125.540825117</v>
      </c>
      <c r="X135" s="43">
        <f t="shared" si="51"/>
        <v>18095125.540825117</v>
      </c>
      <c r="Y135" s="43">
        <f t="shared" si="52"/>
        <v>497224038434.14795</v>
      </c>
      <c r="Z135" s="43">
        <f t="shared" si="53"/>
        <v>497224038434.14795</v>
      </c>
      <c r="AA135" s="43">
        <f t="shared" si="54"/>
        <v>426486686909.75757</v>
      </c>
      <c r="AB135" s="43">
        <f t="shared" si="55"/>
        <v>426486686909.75757</v>
      </c>
      <c r="AC135" s="43">
        <f t="shared" si="56"/>
        <v>307790829727.52814</v>
      </c>
      <c r="AD135" s="42"/>
      <c r="AE135" s="1">
        <v>129</v>
      </c>
      <c r="AF135" s="42">
        <f>武将属性!$E133</f>
        <v>450.62646299545003</v>
      </c>
      <c r="AG135" s="42">
        <f>士兵属性!$F133</f>
        <v>1734.0933444385723</v>
      </c>
      <c r="AH135" s="42">
        <f>士兵属性!$F133</f>
        <v>1734.0933444385723</v>
      </c>
      <c r="AI135" s="47">
        <f>士兵属性!$Q133</f>
        <v>2.5000000000000001E-2</v>
      </c>
      <c r="AJ135" s="47">
        <f>士兵属性!$Q133</f>
        <v>2.5000000000000001E-2</v>
      </c>
      <c r="AK135" s="47">
        <f>士兵属性!AX133</f>
        <v>0.19500714802579969</v>
      </c>
      <c r="AL135" s="77">
        <f t="shared" si="57"/>
        <v>0.19500714802579969</v>
      </c>
      <c r="AM135" s="42">
        <f>带兵数!$F132</f>
        <v>10296.36426273693</v>
      </c>
      <c r="AN135" s="42">
        <f>战法技能效用!AS133</f>
        <v>5.4406975676640874</v>
      </c>
      <c r="AO135" s="42">
        <f t="shared" si="58"/>
        <v>1788191301213.375</v>
      </c>
      <c r="AP135" s="43">
        <f t="shared" si="59"/>
        <v>5336258435.291028</v>
      </c>
      <c r="AQ135" s="43">
        <f t="shared" si="60"/>
        <v>1240298071.6117792</v>
      </c>
      <c r="AR135" s="43">
        <f t="shared" si="61"/>
        <v>1240298071.6117792</v>
      </c>
      <c r="AS135" s="43">
        <f t="shared" si="62"/>
        <v>2346009038365.688</v>
      </c>
      <c r="AT135" s="43">
        <f t="shared" si="63"/>
        <v>2346009038365.688</v>
      </c>
      <c r="AU135" s="43">
        <f t="shared" si="64"/>
        <v>2012255130270.4963</v>
      </c>
      <c r="AV135" s="43">
        <f t="shared" si="65"/>
        <v>2012255130270.4963</v>
      </c>
      <c r="AW135" s="43">
        <f t="shared" si="66"/>
        <v>417777105.82478338</v>
      </c>
      <c r="AX135" s="43">
        <f t="shared" si="67"/>
        <v>667875679150.08679</v>
      </c>
      <c r="AY135" s="1">
        <v>129</v>
      </c>
      <c r="AZ135" s="1">
        <f t="shared" si="68"/>
        <v>3.2149480825072785</v>
      </c>
      <c r="BA135" s="1">
        <f t="shared" si="69"/>
        <v>12.160156797665381</v>
      </c>
      <c r="BD135" s="1">
        <v>129</v>
      </c>
      <c r="BE135" s="43">
        <f>求节点(节奏总纲!$F$4:$F$163,M$7:M$166,$BD135)</f>
        <v>265.23111667144622</v>
      </c>
      <c r="BF135" s="43">
        <f>求节点(节奏总纲!$F$4:$F$163,N$7:N$166,$BD135)</f>
        <v>16121.422786812565</v>
      </c>
      <c r="BG135" s="43">
        <f>求节点(节奏总纲!$F$4:$F$163,O$7:O$166,$BD135)</f>
        <v>16121.422786812565</v>
      </c>
      <c r="BH135" s="43">
        <f>求节点(节奏总纲!$F$4:$F$163,P$7:P$166,$BD135)</f>
        <v>2.5000000000000001E-2</v>
      </c>
      <c r="BI135" s="43">
        <f>求节点(节奏总纲!$F$4:$F$163,Q$7:Q$166,$BD135)</f>
        <v>2.5000000000000001E-2</v>
      </c>
      <c r="BJ135" s="43">
        <f>求节点(节奏总纲!$F$4:$F$163,T$7:T$166,$BD135)</f>
        <v>1.5741844170150796</v>
      </c>
      <c r="BK135" s="43">
        <f>求节点(节奏总纲!$F$4:$F$163,U$7:U$166,$BD135)</f>
        <v>15044740770.413254</v>
      </c>
      <c r="BM135" s="1">
        <v>129</v>
      </c>
      <c r="BN135" s="43">
        <f>求节点(节奏总纲!$F$4:$F$163,AF$7:AF$166,$BD135)</f>
        <v>265.23111667144622</v>
      </c>
      <c r="BO135" s="43">
        <f>求节点(节奏总纲!$F$4:$F$163,AG$7:AG$166,$BD135)</f>
        <v>855.31592718395279</v>
      </c>
      <c r="BP135" s="43">
        <f>求节点(节奏总纲!$F$4:$F$163,AH$7:AH$166,$BD135)</f>
        <v>855.31592718395279</v>
      </c>
      <c r="BQ135" s="43">
        <f>求节点(节奏总纲!$F$4:$F$163,AI$7:AI$166,$BD135)</f>
        <v>2.5000000000000001E-2</v>
      </c>
      <c r="BR135" s="43">
        <f>求节点(节奏总纲!$F$4:$F$163,AJ$7:AJ$166,$BD135)</f>
        <v>2.5000000000000001E-2</v>
      </c>
      <c r="BS135" s="43">
        <f>求节点(节奏总纲!$F$4:$F$163,AM$7:AM$166,$BD135)</f>
        <v>6711.5393325273008</v>
      </c>
      <c r="BT135" s="43">
        <f>求节点(节奏总纲!$F$4:$F$163,AN$7:AN$166,$BD135)</f>
        <v>1.9515854112501936</v>
      </c>
      <c r="BU135" s="43">
        <f>求节点(节奏总纲!$F$4:$F$163,AO$7:AO$166,$BD135)</f>
        <v>20073661504.827599</v>
      </c>
    </row>
    <row r="136" spans="12:73" x14ac:dyDescent="0.15">
      <c r="L136" s="1">
        <v>130</v>
      </c>
      <c r="M136" s="42">
        <f>武将属性!$E134</f>
        <v>452.58433594276261</v>
      </c>
      <c r="N136" s="42">
        <f>武将属性!$T134</f>
        <v>28329.1</v>
      </c>
      <c r="O136" s="42">
        <f>武将属性!$T134</f>
        <v>28329.1</v>
      </c>
      <c r="P136" s="47">
        <f>武将属性!$AF134</f>
        <v>2.5000000000000001E-2</v>
      </c>
      <c r="Q136" s="47">
        <f>武将属性!$AF134</f>
        <v>2.5000000000000001E-2</v>
      </c>
      <c r="R136" s="47">
        <f>武将属性!BI134</f>
        <v>0.19738380655058871</v>
      </c>
      <c r="S136" s="77">
        <f t="shared" si="47"/>
        <v>0.19738380655058871</v>
      </c>
      <c r="T136" s="42">
        <f>战法技能效用!AM134</f>
        <v>2.3124356748816739</v>
      </c>
      <c r="U136" s="42">
        <f t="shared" si="48"/>
        <v>150077117854.35602</v>
      </c>
      <c r="V136" s="43">
        <f t="shared" si="49"/>
        <v>1158937285.2286005</v>
      </c>
      <c r="W136" s="43">
        <f t="shared" si="50"/>
        <v>18515126.200073216</v>
      </c>
      <c r="X136" s="43">
        <f t="shared" si="51"/>
        <v>18515126.200073216</v>
      </c>
      <c r="Y136" s="43">
        <f t="shared" si="52"/>
        <v>511723767448.28699</v>
      </c>
      <c r="Z136" s="43">
        <f t="shared" si="53"/>
        <v>511723767448.28699</v>
      </c>
      <c r="AA136" s="43">
        <f t="shared" si="54"/>
        <v>438052409565.74908</v>
      </c>
      <c r="AB136" s="43">
        <f t="shared" si="55"/>
        <v>438052409565.74908</v>
      </c>
      <c r="AC136" s="43">
        <f t="shared" si="56"/>
        <v>316695575773.39575</v>
      </c>
      <c r="AD136" s="42"/>
      <c r="AE136" s="1">
        <v>130</v>
      </c>
      <c r="AF136" s="42">
        <f>武将属性!$E134</f>
        <v>452.58433594276261</v>
      </c>
      <c r="AG136" s="42">
        <f>士兵属性!$F134</f>
        <v>1750.0239223561075</v>
      </c>
      <c r="AH136" s="42">
        <f>士兵属性!$F134</f>
        <v>1750.0239223561075</v>
      </c>
      <c r="AI136" s="47">
        <f>士兵属性!$Q134</f>
        <v>2.5000000000000001E-2</v>
      </c>
      <c r="AJ136" s="47">
        <f>士兵属性!$Q134</f>
        <v>2.5000000000000001E-2</v>
      </c>
      <c r="AK136" s="47">
        <f>士兵属性!AX134</f>
        <v>0.19738380655058871</v>
      </c>
      <c r="AL136" s="77">
        <f t="shared" si="57"/>
        <v>0.19738380655058871</v>
      </c>
      <c r="AM136" s="42">
        <f>带兵数!$F133</f>
        <v>10365.453667385293</v>
      </c>
      <c r="AN136" s="42">
        <f>战法技能效用!AS134</f>
        <v>5.4533525819628474</v>
      </c>
      <c r="AO136" s="42">
        <f t="shared" si="58"/>
        <v>1868441021877.8196</v>
      </c>
      <c r="AP136" s="43">
        <f t="shared" si="59"/>
        <v>5540662213.8069706</v>
      </c>
      <c r="AQ136" s="43">
        <f t="shared" si="60"/>
        <v>1281628632.0465281</v>
      </c>
      <c r="AR136" s="43">
        <f t="shared" si="61"/>
        <v>1281628632.0465281</v>
      </c>
      <c r="AS136" s="43">
        <f t="shared" si="62"/>
        <v>2446455540213.6436</v>
      </c>
      <c r="AT136" s="43">
        <f t="shared" si="63"/>
        <v>2446455540213.6436</v>
      </c>
      <c r="AU136" s="43">
        <f t="shared" si="64"/>
        <v>2094246569062.0139</v>
      </c>
      <c r="AV136" s="43">
        <f t="shared" si="65"/>
        <v>2094246569062.0139</v>
      </c>
      <c r="AW136" s="43">
        <f t="shared" si="66"/>
        <v>432760752.71362996</v>
      </c>
      <c r="AX136" s="43">
        <f t="shared" si="67"/>
        <v>695105601986.422</v>
      </c>
      <c r="AY136" s="1">
        <v>130</v>
      </c>
      <c r="AZ136" s="1">
        <f t="shared" si="68"/>
        <v>3.2801147141094877</v>
      </c>
      <c r="BA136" s="1">
        <f t="shared" si="69"/>
        <v>12.449872762689036</v>
      </c>
      <c r="BD136" s="1">
        <v>130</v>
      </c>
      <c r="BE136" s="43">
        <f>求节点(节奏总纲!$F$4:$F$163,M$7:M$166,$BD136)</f>
        <v>265.92919871075389</v>
      </c>
      <c r="BF136" s="43">
        <f>求节点(节奏总纲!$F$4:$F$163,N$7:N$166,$BD136)</f>
        <v>16159.63705898735</v>
      </c>
      <c r="BG136" s="43">
        <f>求节点(节奏总纲!$F$4:$F$163,O$7:O$166,$BD136)</f>
        <v>16159.63705898735</v>
      </c>
      <c r="BH136" s="43">
        <f>求节点(节奏总纲!$F$4:$F$163,P$7:P$166,$BD136)</f>
        <v>2.5000000000000001E-2</v>
      </c>
      <c r="BI136" s="43">
        <f>求节点(节奏总纲!$F$4:$F$163,Q$7:Q$166,$BD136)</f>
        <v>2.5000000000000001E-2</v>
      </c>
      <c r="BJ136" s="43">
        <f>求节点(节奏总纲!$F$4:$F$163,T$7:T$166,$BD136)</f>
        <v>1.5775775018228961</v>
      </c>
      <c r="BK136" s="43">
        <f>求节点(节奏总纲!$F$4:$F$163,U$7:U$166,$BD136)</f>
        <v>15206125764.33061</v>
      </c>
      <c r="BM136" s="1">
        <v>130</v>
      </c>
      <c r="BN136" s="43">
        <f>求节点(节奏总纲!$F$4:$F$163,AF$7:AF$166,$BD136)</f>
        <v>265.92919871075389</v>
      </c>
      <c r="BO136" s="43">
        <f>求节点(节奏总纲!$F$4:$F$163,AG$7:AG$166,$BD136)</f>
        <v>856.90846914178735</v>
      </c>
      <c r="BP136" s="43">
        <f>求节点(节奏总纲!$F$4:$F$163,AH$7:AH$166,$BD136)</f>
        <v>856.90846914178735</v>
      </c>
      <c r="BQ136" s="43">
        <f>求节点(节奏总纲!$F$4:$F$163,AI$7:AI$166,$BD136)</f>
        <v>2.5000000000000001E-2</v>
      </c>
      <c r="BR136" s="43">
        <f>求节点(节奏总纲!$F$4:$F$163,AJ$7:AJ$166,$BD136)</f>
        <v>2.5000000000000001E-2</v>
      </c>
      <c r="BS136" s="43">
        <f>求节点(节奏总纲!$F$4:$F$163,AM$7:AM$166,$BD136)</f>
        <v>6718.721486793057</v>
      </c>
      <c r="BT136" s="43">
        <f>求节点(节奏总纲!$F$4:$F$163,AN$7:AN$166,$BD136)</f>
        <v>1.9593843116553256</v>
      </c>
      <c r="BU136" s="43">
        <f>求节点(节奏总纲!$F$4:$F$163,AO$7:AO$166,$BD136)</f>
        <v>20369705323.521862</v>
      </c>
    </row>
    <row r="137" spans="12:73" x14ac:dyDescent="0.15">
      <c r="L137" s="1">
        <v>131</v>
      </c>
      <c r="M137" s="42">
        <f>武将属性!$E135</f>
        <v>454.54220889007536</v>
      </c>
      <c r="N137" s="42">
        <f>武将属性!$T135</f>
        <v>28492.9</v>
      </c>
      <c r="O137" s="42">
        <f>武将属性!$T135</f>
        <v>28492.9</v>
      </c>
      <c r="P137" s="47">
        <f>武将属性!$AF135</f>
        <v>2.5000000000000001E-2</v>
      </c>
      <c r="Q137" s="47">
        <f>武将属性!$AF135</f>
        <v>2.5000000000000001E-2</v>
      </c>
      <c r="R137" s="47">
        <f>武将属性!BI135</f>
        <v>0.1997604650753777</v>
      </c>
      <c r="S137" s="77">
        <f t="shared" si="47"/>
        <v>0.1997604650753777</v>
      </c>
      <c r="T137" s="42">
        <f>战法技能效用!AM135</f>
        <v>2.3131754278721277</v>
      </c>
      <c r="U137" s="42">
        <f t="shared" si="48"/>
        <v>153148667485.00424</v>
      </c>
      <c r="V137" s="43">
        <f t="shared" si="49"/>
        <v>1187383232.4583278</v>
      </c>
      <c r="W137" s="43">
        <f t="shared" si="50"/>
        <v>18942115.308748711</v>
      </c>
      <c r="X137" s="43">
        <f t="shared" si="51"/>
        <v>18942115.308748711</v>
      </c>
      <c r="Y137" s="43">
        <f t="shared" si="52"/>
        <v>526551997346.9718</v>
      </c>
      <c r="Z137" s="43">
        <f t="shared" si="53"/>
        <v>526551997346.9718</v>
      </c>
      <c r="AA137" s="43">
        <f t="shared" si="54"/>
        <v>449852960646.38806</v>
      </c>
      <c r="AB137" s="43">
        <f t="shared" si="55"/>
        <v>449852960646.38806</v>
      </c>
      <c r="AC137" s="43">
        <f t="shared" si="56"/>
        <v>325799710296.21954</v>
      </c>
      <c r="AD137" s="42"/>
      <c r="AE137" s="1">
        <v>131</v>
      </c>
      <c r="AF137" s="42">
        <f>武将属性!$E135</f>
        <v>454.54220889007536</v>
      </c>
      <c r="AG137" s="42">
        <f>士兵属性!$F135</f>
        <v>1766.0977517868405</v>
      </c>
      <c r="AH137" s="42">
        <f>士兵属性!$F135</f>
        <v>1766.0977517868405</v>
      </c>
      <c r="AI137" s="47">
        <f>士兵属性!$Q135</f>
        <v>2.5000000000000001E-2</v>
      </c>
      <c r="AJ137" s="47">
        <f>士兵属性!$Q135</f>
        <v>2.5000000000000001E-2</v>
      </c>
      <c r="AK137" s="47">
        <f>士兵属性!AX135</f>
        <v>0.1997604650753777</v>
      </c>
      <c r="AL137" s="77">
        <f t="shared" si="57"/>
        <v>0.1997604650753777</v>
      </c>
      <c r="AM137" s="42">
        <f>带兵数!$F134</f>
        <v>10433.482422917481</v>
      </c>
      <c r="AN137" s="42">
        <f>战法技能效用!AS135</f>
        <v>5.4657478466119214</v>
      </c>
      <c r="AO137" s="42">
        <f t="shared" si="58"/>
        <v>1951491296560.8755</v>
      </c>
      <c r="AP137" s="43">
        <f t="shared" si="59"/>
        <v>5750904398.3676462</v>
      </c>
      <c r="AQ137" s="43">
        <f t="shared" si="60"/>
        <v>1323855615.5745053</v>
      </c>
      <c r="AR137" s="43">
        <f t="shared" si="61"/>
        <v>1323855615.5745053</v>
      </c>
      <c r="AS137" s="43">
        <f t="shared" si="62"/>
        <v>2550271988633.834</v>
      </c>
      <c r="AT137" s="43">
        <f t="shared" si="63"/>
        <v>2550271988633.834</v>
      </c>
      <c r="AU137" s="43">
        <f t="shared" si="64"/>
        <v>2178792237653.4111</v>
      </c>
      <c r="AV137" s="43">
        <f t="shared" si="65"/>
        <v>2178792237653.4111</v>
      </c>
      <c r="AW137" s="43">
        <f t="shared" si="66"/>
        <v>448183709.25145698</v>
      </c>
      <c r="AX137" s="43">
        <f t="shared" si="67"/>
        <v>723213611734.54041</v>
      </c>
      <c r="AY137" s="1">
        <v>131</v>
      </c>
      <c r="AZ137" s="1">
        <f t="shared" si="68"/>
        <v>3.3458366347099573</v>
      </c>
      <c r="BA137" s="1">
        <f t="shared" si="69"/>
        <v>12.742463441622556</v>
      </c>
      <c r="BD137" s="1">
        <v>131</v>
      </c>
      <c r="BE137" s="43">
        <f>求节点(节奏总纲!$F$4:$F$163,M$7:M$166,$BD137)</f>
        <v>266.62728075006157</v>
      </c>
      <c r="BF137" s="43">
        <f>求节点(节奏总纲!$F$4:$F$163,N$7:N$166,$BD137)</f>
        <v>16197.851331162134</v>
      </c>
      <c r="BG137" s="43">
        <f>求节点(节奏总纲!$F$4:$F$163,O$7:O$166,$BD137)</f>
        <v>16197.851331162134</v>
      </c>
      <c r="BH137" s="43">
        <f>求节点(节奏总纲!$F$4:$F$163,P$7:P$166,$BD137)</f>
        <v>2.5000000000000001E-2</v>
      </c>
      <c r="BI137" s="43">
        <f>求节点(节奏总纲!$F$4:$F$163,Q$7:Q$166,$BD137)</f>
        <v>2.5000000000000001E-2</v>
      </c>
      <c r="BJ137" s="43">
        <f>求节点(节奏总纲!$F$4:$F$163,T$7:T$166,$BD137)</f>
        <v>1.5809705866307127</v>
      </c>
      <c r="BK137" s="43">
        <f>求节点(节奏总纲!$F$4:$F$163,U$7:U$166,$BD137)</f>
        <v>15367510758.247969</v>
      </c>
      <c r="BM137" s="1">
        <v>131</v>
      </c>
      <c r="BN137" s="43">
        <f>求节点(节奏总纲!$F$4:$F$163,AF$7:AF$166,$BD137)</f>
        <v>266.62728075006157</v>
      </c>
      <c r="BO137" s="43">
        <f>求节点(节奏总纲!$F$4:$F$163,AG$7:AG$166,$BD137)</f>
        <v>858.50101109962191</v>
      </c>
      <c r="BP137" s="43">
        <f>求节点(节奏总纲!$F$4:$F$163,AH$7:AH$166,$BD137)</f>
        <v>858.50101109962191</v>
      </c>
      <c r="BQ137" s="43">
        <f>求节点(节奏总纲!$F$4:$F$163,AI$7:AI$166,$BD137)</f>
        <v>2.5000000000000001E-2</v>
      </c>
      <c r="BR137" s="43">
        <f>求节点(节奏总纲!$F$4:$F$163,AJ$7:AJ$166,$BD137)</f>
        <v>2.5000000000000001E-2</v>
      </c>
      <c r="BS137" s="43">
        <f>求节点(节奏总纲!$F$4:$F$163,AM$7:AM$166,$BD137)</f>
        <v>6725.9036410588133</v>
      </c>
      <c r="BT137" s="43">
        <f>求节点(节奏总纲!$F$4:$F$163,AN$7:AN$166,$BD137)</f>
        <v>1.9671832120604573</v>
      </c>
      <c r="BU137" s="43">
        <f>求节点(节奏总纲!$F$4:$F$163,AO$7:AO$166,$BD137)</f>
        <v>20665749142.216129</v>
      </c>
    </row>
    <row r="138" spans="12:73" x14ac:dyDescent="0.15">
      <c r="L138" s="1">
        <v>132</v>
      </c>
      <c r="M138" s="42">
        <f>武将属性!$E136</f>
        <v>456.500081837388</v>
      </c>
      <c r="N138" s="42">
        <f>武将属性!$T136</f>
        <v>28656.7</v>
      </c>
      <c r="O138" s="42">
        <f>武将属性!$T136</f>
        <v>28656.7</v>
      </c>
      <c r="P138" s="47">
        <f>武将属性!$AF136</f>
        <v>2.5000000000000001E-2</v>
      </c>
      <c r="Q138" s="47">
        <f>武将属性!$AF136</f>
        <v>2.5000000000000001E-2</v>
      </c>
      <c r="R138" s="47">
        <f>武将属性!BI136</f>
        <v>0.2021371236001667</v>
      </c>
      <c r="S138" s="77">
        <f t="shared" si="47"/>
        <v>0.2021371236001667</v>
      </c>
      <c r="T138" s="42">
        <f>战法技能效用!AM136</f>
        <v>2.3139140243064125</v>
      </c>
      <c r="U138" s="42">
        <f t="shared" si="48"/>
        <v>156268500698.73541</v>
      </c>
      <c r="V138" s="43">
        <f t="shared" si="49"/>
        <v>1216501458.4968567</v>
      </c>
      <c r="W138" s="43">
        <f t="shared" si="50"/>
        <v>19378819.450917825</v>
      </c>
      <c r="X138" s="43">
        <f t="shared" si="51"/>
        <v>19378819.450917825</v>
      </c>
      <c r="Y138" s="43">
        <f t="shared" si="52"/>
        <v>541788307667.43115</v>
      </c>
      <c r="Z138" s="43">
        <f t="shared" si="53"/>
        <v>541788307667.43115</v>
      </c>
      <c r="AA138" s="43">
        <f t="shared" si="54"/>
        <v>461954800710.2572</v>
      </c>
      <c r="AB138" s="43">
        <f t="shared" si="55"/>
        <v>461954800710.2572</v>
      </c>
      <c r="AC138" s="43">
        <f t="shared" si="56"/>
        <v>335152337257.96228</v>
      </c>
      <c r="AD138" s="42"/>
      <c r="AE138" s="1">
        <v>132</v>
      </c>
      <c r="AF138" s="42">
        <f>武将属性!$E136</f>
        <v>456.500081837388</v>
      </c>
      <c r="AG138" s="42">
        <f>士兵属性!$F136</f>
        <v>1782.2602780294285</v>
      </c>
      <c r="AH138" s="42">
        <f>士兵属性!$F136</f>
        <v>1782.2602780294285</v>
      </c>
      <c r="AI138" s="47">
        <f>士兵属性!$Q136</f>
        <v>2.5000000000000001E-2</v>
      </c>
      <c r="AJ138" s="47">
        <f>士兵属性!$Q136</f>
        <v>2.5000000000000001E-2</v>
      </c>
      <c r="AK138" s="47">
        <f>士兵属性!AX136</f>
        <v>0.2021371236001667</v>
      </c>
      <c r="AL138" s="77">
        <f t="shared" si="57"/>
        <v>0.2021371236001667</v>
      </c>
      <c r="AM138" s="42">
        <f>带兵数!$F135</f>
        <v>10502.372210011868</v>
      </c>
      <c r="AN138" s="42">
        <f>战法技能效用!AS136</f>
        <v>5.4781433028481876</v>
      </c>
      <c r="AO138" s="42">
        <f t="shared" si="58"/>
        <v>2038190500952.5</v>
      </c>
      <c r="AP138" s="43">
        <f t="shared" si="59"/>
        <v>5969186107.7847929</v>
      </c>
      <c r="AQ138" s="43">
        <f t="shared" si="60"/>
        <v>1367507903.1148322</v>
      </c>
      <c r="AR138" s="43">
        <f t="shared" si="61"/>
        <v>1367507903.1148322</v>
      </c>
      <c r="AS138" s="43">
        <f t="shared" si="62"/>
        <v>2658472143128.1533</v>
      </c>
      <c r="AT138" s="43">
        <f t="shared" si="63"/>
        <v>2658472143128.1533</v>
      </c>
      <c r="AU138" s="43">
        <f t="shared" si="64"/>
        <v>2266741366863.1328</v>
      </c>
      <c r="AV138" s="43">
        <f t="shared" si="65"/>
        <v>2266741366863.1328</v>
      </c>
      <c r="AW138" s="43">
        <f t="shared" si="66"/>
        <v>464134191.18576968</v>
      </c>
      <c r="AX138" s="43">
        <f t="shared" si="67"/>
        <v>752454801220.99658</v>
      </c>
      <c r="AY138" s="1">
        <v>132</v>
      </c>
      <c r="AZ138" s="1">
        <f t="shared" si="68"/>
        <v>3.4131446969029806</v>
      </c>
      <c r="BA138" s="1">
        <f t="shared" si="69"/>
        <v>13.04287487138471</v>
      </c>
      <c r="BD138" s="1">
        <v>132</v>
      </c>
      <c r="BE138" s="43">
        <f>求节点(节奏总纲!$F$4:$F$163,M$7:M$166,$BD138)</f>
        <v>267.32536278936925</v>
      </c>
      <c r="BF138" s="43">
        <f>求节点(节奏总纲!$F$4:$F$163,N$7:N$166,$BD138)</f>
        <v>16236.06560333692</v>
      </c>
      <c r="BG138" s="43">
        <f>求节点(节奏总纲!$F$4:$F$163,O$7:O$166,$BD138)</f>
        <v>16236.06560333692</v>
      </c>
      <c r="BH138" s="43">
        <f>求节点(节奏总纲!$F$4:$F$163,P$7:P$166,$BD138)</f>
        <v>2.5000000000000001E-2</v>
      </c>
      <c r="BI138" s="43">
        <f>求节点(节奏总纲!$F$4:$F$163,Q$7:Q$166,$BD138)</f>
        <v>2.5000000000000001E-2</v>
      </c>
      <c r="BJ138" s="43">
        <f>求节点(节奏总纲!$F$4:$F$163,T$7:T$166,$BD138)</f>
        <v>1.584363671438529</v>
      </c>
      <c r="BK138" s="43">
        <f>求节点(节奏总纲!$F$4:$F$163,U$7:U$166,$BD138)</f>
        <v>15528895752.165327</v>
      </c>
      <c r="BM138" s="1">
        <v>132</v>
      </c>
      <c r="BN138" s="43">
        <f>求节点(节奏总纲!$F$4:$F$163,AF$7:AF$166,$BD138)</f>
        <v>267.32536278936925</v>
      </c>
      <c r="BO138" s="43">
        <f>求节点(节奏总纲!$F$4:$F$163,AG$7:AG$166,$BD138)</f>
        <v>860.09355305745646</v>
      </c>
      <c r="BP138" s="43">
        <f>求节点(节奏总纲!$F$4:$F$163,AH$7:AH$166,$BD138)</f>
        <v>860.09355305745646</v>
      </c>
      <c r="BQ138" s="43">
        <f>求节点(节奏总纲!$F$4:$F$163,AI$7:AI$166,$BD138)</f>
        <v>2.5000000000000001E-2</v>
      </c>
      <c r="BR138" s="43">
        <f>求节点(节奏总纲!$F$4:$F$163,AJ$7:AJ$166,$BD138)</f>
        <v>2.5000000000000001E-2</v>
      </c>
      <c r="BS138" s="43">
        <f>求节点(节奏总纲!$F$4:$F$163,AM$7:AM$166,$BD138)</f>
        <v>6733.0857953245695</v>
      </c>
      <c r="BT138" s="43">
        <f>求节点(节奏总纲!$F$4:$F$163,AN$7:AN$166,$BD138)</f>
        <v>1.9749821124655893</v>
      </c>
      <c r="BU138" s="43">
        <f>求节点(节奏总纲!$F$4:$F$163,AO$7:AO$166,$BD138)</f>
        <v>20961792960.910393</v>
      </c>
    </row>
    <row r="139" spans="12:73" x14ac:dyDescent="0.15">
      <c r="L139" s="1">
        <v>133</v>
      </c>
      <c r="M139" s="42">
        <f>武将属性!$E137</f>
        <v>458.45795478470069</v>
      </c>
      <c r="N139" s="42">
        <f>武将属性!$T137</f>
        <v>28820.5</v>
      </c>
      <c r="O139" s="42">
        <f>武将属性!$T137</f>
        <v>28820.5</v>
      </c>
      <c r="P139" s="47">
        <f>武将属性!$AF137</f>
        <v>2.5000000000000001E-2</v>
      </c>
      <c r="Q139" s="47">
        <f>武将属性!$AF137</f>
        <v>2.5000000000000001E-2</v>
      </c>
      <c r="R139" s="47">
        <f>武将属性!BI137</f>
        <v>0.20347900973209265</v>
      </c>
      <c r="S139" s="77">
        <f t="shared" ref="S139:S166" si="70">R139</f>
        <v>0.20347900973209265</v>
      </c>
      <c r="T139" s="42">
        <f>战法技能效用!AM137</f>
        <v>2.3146514668947118</v>
      </c>
      <c r="U139" s="42">
        <f t="shared" ref="U139:U166" si="71">M139*N139*50*(1+P139)*O139*50*(1+Q139)*(1+T139)^2/100000*(1+R139)*(1+S139)</f>
        <v>159163343237.2789</v>
      </c>
      <c r="V139" s="43">
        <f t="shared" ref="V139:V166" si="72">$U139/M139+0.5*($U139/((1+$T139)^2))^(-0.5)*$U139/M139/(1+$T139)*(2*$AO139/((1+$AN139)^2))^0.5*(1+$AN139)</f>
        <v>1243852292.7089291</v>
      </c>
      <c r="W139" s="43">
        <f t="shared" ref="W139:W166" si="73">$U139/N139+0.5*($U139/((1+$T139)^2))^(-0.5)*$U139/N139/(1+$T139)*(2*$AO139/((1+$AN139)^2))^0.5*(1+$AN139)</f>
        <v>19786401.282753475</v>
      </c>
      <c r="X139" s="43">
        <f t="shared" ref="X139:X166" si="74">$U139/O139+0.5*($U139/((1+$T139)^2))^(-0.5)*$U139/O139/(1+$T139)*(2*$AO139/((1+$AN139)^2))^0.5*(1+$AN139)</f>
        <v>19786401.282753475</v>
      </c>
      <c r="Y139" s="43">
        <f t="shared" ref="Y139:Y166" si="75">$U139/(1+P139)+0.5*($U139/((1+$T139)^2))^(-0.5)*$U139/(1+P139)/(1+$T139)*(2*$AO139/((1+$AN139)^2))^0.5*(1+$AN139)</f>
        <v>556345344555.70398</v>
      </c>
      <c r="Z139" s="43">
        <f t="shared" ref="Z139:Z166" si="76">Y139</f>
        <v>556345344555.70398</v>
      </c>
      <c r="AA139" s="43">
        <f t="shared" ref="AA139:AA166" si="77">$U139/(1+R139)+0.5*($U139/((1+$T139)^2))^(-0.5)*$U139/(1+R139)/(1+$T139)*(2*$AO139/((1+$AN139)^2))^0.5*(1+$AN139)</f>
        <v>473837909559.00525</v>
      </c>
      <c r="AB139" s="43">
        <f t="shared" ref="AB139:AB166" si="78">AA139</f>
        <v>473837909559.00525</v>
      </c>
      <c r="AC139" s="43">
        <f t="shared" ref="AC139:AC166" si="79">$U139/(1+T139)*2+2^0.5*(U139/((1+T139)^2))^0.5*AO139^0.5</f>
        <v>344080808413.82196</v>
      </c>
      <c r="AD139" s="42"/>
      <c r="AE139" s="1">
        <v>133</v>
      </c>
      <c r="AF139" s="42">
        <f>武将属性!$E137</f>
        <v>458.45795478470069</v>
      </c>
      <c r="AG139" s="42">
        <f>士兵属性!$F137</f>
        <v>1798.5115010838708</v>
      </c>
      <c r="AH139" s="42">
        <f>士兵属性!$F137</f>
        <v>1798.5115010838708</v>
      </c>
      <c r="AI139" s="47">
        <f>士兵属性!$Q137</f>
        <v>2.5000000000000001E-2</v>
      </c>
      <c r="AJ139" s="47">
        <f>士兵属性!$Q137</f>
        <v>2.5000000000000001E-2</v>
      </c>
      <c r="AK139" s="47">
        <f>士兵属性!AX137</f>
        <v>0.20347900973209265</v>
      </c>
      <c r="AL139" s="77">
        <f t="shared" ref="AL139:AL166" si="80">AK139</f>
        <v>0.20347900973209265</v>
      </c>
      <c r="AM139" s="42">
        <f>带兵数!$F136</f>
        <v>10568.416857784301</v>
      </c>
      <c r="AN139" s="42">
        <f>战法技能效用!AS137</f>
        <v>5.4905389502226951</v>
      </c>
      <c r="AO139" s="42">
        <f t="shared" ref="AO139:AO166" si="81">AF139*AG139*0.2*(1+AI139)*AH139*0.2*(1+AJ139)*(AM139^2)/2*(1+AN139)^2/100000*(1+AK139)*(1+AL139)</f>
        <v>2123548132274.6475</v>
      </c>
      <c r="AP139" s="43">
        <f t="shared" ref="AP139:AP166" si="82">($AO139/AF139+2^0.5*0.5*($U139)^0.5*($AO139/((1+$AN139)^2))^(-0.5)*$AO139/AF139/(1+$AN139))/0.8^0.5</f>
        <v>6181182508.3748941</v>
      </c>
      <c r="AQ139" s="43">
        <f t="shared" ref="AQ139:AQ166" si="83">($AO139/AG139+2^0.5*0.5*($U139)^0.5*($AO139/((1+$AN139)^2))^(-0.5)*$AO139/AG139/(1+$AN139))</f>
        <v>1409298058.7999957</v>
      </c>
      <c r="AR139" s="43">
        <f t="shared" ref="AR139:AR166" si="84">($AO139/AH139+2^0.5*0.5*($U139)^0.5*($AO139/((1+$AN139)^2))^(-0.5)*$AO139/AH139/(1+$AN139))</f>
        <v>1409298058.7999957</v>
      </c>
      <c r="AS139" s="43">
        <f t="shared" ref="AS139:AS166" si="85">($AO139/(1+AI139)+2^0.5*0.5*($U139)^0.5*($AO139/((1+$AN139)^2))^(-0.5)*$AO139/(1+AI139)/(1+$AN139))/0.8^0.5</f>
        <v>2764694917990.751</v>
      </c>
      <c r="AT139" s="43">
        <f t="shared" ref="AT139:AT166" si="86">AS139</f>
        <v>2764694917990.751</v>
      </c>
      <c r="AU139" s="43">
        <f t="shared" ref="AU139:AU166" si="87">($AO139/(1+AK139)+2^0.5*0.5*($U139)^0.5*($AO139/((1+$AN139)^2))^(-0.5)*$AO139/(1+AK139)/(1+$AN139))/0.8^0.5</f>
        <v>2354683603140.9941</v>
      </c>
      <c r="AV139" s="43">
        <f t="shared" ref="AV139:AV166" si="88">AU139</f>
        <v>2354683603140.9941</v>
      </c>
      <c r="AW139" s="43">
        <f t="shared" ref="AW139:AW166" si="89">$AO139/AM139*2+2^0.5*0.5*($U139)^0.5*($AO139/((1+$AN139)^2))^(-0.5)*$AO139/AM139*2/(1+$AN139)</f>
        <v>479662905.29882818</v>
      </c>
      <c r="AX139" s="43">
        <f t="shared" ref="AX139:AX166" si="90">$AO139/(1+AN139)*2+2^0.5*U139^0.5*(AO139/((1+AN139)^2))^0.5</f>
        <v>781025670332.04529</v>
      </c>
      <c r="AY139" s="1">
        <v>133</v>
      </c>
      <c r="AZ139" s="1">
        <f t="shared" ref="AZ139:AZ166" si="91">AO139/(1+AN139)^2/(U139/(1+T139)^2)</f>
        <v>3.4796316624974808</v>
      </c>
      <c r="BA139" s="1">
        <f t="shared" ref="BA139:BA166" si="92">AO139/U139</f>
        <v>13.341942240487409</v>
      </c>
      <c r="BD139" s="1">
        <v>133</v>
      </c>
      <c r="BE139" s="43">
        <f>求节点(节奏总纲!$F$4:$F$163,M$7:M$166,$BD139)</f>
        <v>268.02344482867693</v>
      </c>
      <c r="BF139" s="43">
        <f>求节点(节奏总纲!$F$4:$F$163,N$7:N$166,$BD139)</f>
        <v>16274.279875511704</v>
      </c>
      <c r="BG139" s="43">
        <f>求节点(节奏总纲!$F$4:$F$163,O$7:O$166,$BD139)</f>
        <v>16274.279875511704</v>
      </c>
      <c r="BH139" s="43">
        <f>求节点(节奏总纲!$F$4:$F$163,P$7:P$166,$BD139)</f>
        <v>2.5000000000000001E-2</v>
      </c>
      <c r="BI139" s="43">
        <f>求节点(节奏总纲!$F$4:$F$163,Q$7:Q$166,$BD139)</f>
        <v>2.5000000000000001E-2</v>
      </c>
      <c r="BJ139" s="43">
        <f>求节点(节奏总纲!$F$4:$F$163,T$7:T$166,$BD139)</f>
        <v>1.5877567562463455</v>
      </c>
      <c r="BK139" s="43">
        <f>求节点(节奏总纲!$F$4:$F$163,U$7:U$166,$BD139)</f>
        <v>15690280746.082685</v>
      </c>
      <c r="BM139" s="1">
        <v>133</v>
      </c>
      <c r="BN139" s="43">
        <f>求节点(节奏总纲!$F$4:$F$163,AF$7:AF$166,$BD139)</f>
        <v>268.02344482867693</v>
      </c>
      <c r="BO139" s="43">
        <f>求节点(节奏总纲!$F$4:$F$163,AG$7:AG$166,$BD139)</f>
        <v>861.68609501529102</v>
      </c>
      <c r="BP139" s="43">
        <f>求节点(节奏总纲!$F$4:$F$163,AH$7:AH$166,$BD139)</f>
        <v>861.68609501529102</v>
      </c>
      <c r="BQ139" s="43">
        <f>求节点(节奏总纲!$F$4:$F$163,AI$7:AI$166,$BD139)</f>
        <v>2.5000000000000001E-2</v>
      </c>
      <c r="BR139" s="43">
        <f>求节点(节奏总纲!$F$4:$F$163,AJ$7:AJ$166,$BD139)</f>
        <v>2.5000000000000001E-2</v>
      </c>
      <c r="BS139" s="43">
        <f>求节点(节奏总纲!$F$4:$F$163,AM$7:AM$166,$BD139)</f>
        <v>6740.2679495903249</v>
      </c>
      <c r="BT139" s="43">
        <f>求节点(节奏总纲!$F$4:$F$163,AN$7:AN$166,$BD139)</f>
        <v>1.9827810128707213</v>
      </c>
      <c r="BU139" s="43">
        <f>求节点(节奏总纲!$F$4:$F$163,AO$7:AO$166,$BD139)</f>
        <v>21257836779.60466</v>
      </c>
    </row>
    <row r="140" spans="12:73" x14ac:dyDescent="0.15">
      <c r="L140" s="1">
        <v>134</v>
      </c>
      <c r="M140" s="42">
        <f>武将属性!$E138</f>
        <v>460.41582773201333</v>
      </c>
      <c r="N140" s="42">
        <f>武将属性!$T138</f>
        <v>28984.300000000003</v>
      </c>
      <c r="O140" s="42">
        <f>武将属性!$T138</f>
        <v>28984.300000000003</v>
      </c>
      <c r="P140" s="47">
        <f>武将属性!$AF138</f>
        <v>2.5000000000000001E-2</v>
      </c>
      <c r="Q140" s="47">
        <f>武将属性!$AF138</f>
        <v>2.5000000000000001E-2</v>
      </c>
      <c r="R140" s="47">
        <f>武将属性!BI138</f>
        <v>0.20347900973209265</v>
      </c>
      <c r="S140" s="77">
        <f t="shared" si="70"/>
        <v>0.20347900973209265</v>
      </c>
      <c r="T140" s="42">
        <f>战法技能效用!AM138</f>
        <v>2.3153877583387481</v>
      </c>
      <c r="U140" s="42">
        <f t="shared" si="71"/>
        <v>161736974918.0405</v>
      </c>
      <c r="V140" s="43">
        <f t="shared" si="72"/>
        <v>1268712554.3277335</v>
      </c>
      <c r="W140" s="43">
        <f t="shared" si="73"/>
        <v>20153508.653126013</v>
      </c>
      <c r="X140" s="43">
        <f t="shared" si="74"/>
        <v>20153508.653126013</v>
      </c>
      <c r="Y140" s="43">
        <f t="shared" si="75"/>
        <v>569888137419.31738</v>
      </c>
      <c r="Z140" s="43">
        <f t="shared" si="76"/>
        <v>569888137419.31738</v>
      </c>
      <c r="AA140" s="43">
        <f t="shared" si="77"/>
        <v>485372271664.99164</v>
      </c>
      <c r="AB140" s="43">
        <f t="shared" si="78"/>
        <v>485372271664.99164</v>
      </c>
      <c r="AC140" s="43">
        <f t="shared" si="79"/>
        <v>352378293842.46436</v>
      </c>
      <c r="AD140" s="42"/>
      <c r="AE140" s="1">
        <v>134</v>
      </c>
      <c r="AF140" s="42">
        <f>武将属性!$E138</f>
        <v>460.41582773201333</v>
      </c>
      <c r="AG140" s="42">
        <f>士兵属性!$F138</f>
        <v>1814.8811104764163</v>
      </c>
      <c r="AH140" s="42">
        <f>士兵属性!$F138</f>
        <v>1814.8811104764163</v>
      </c>
      <c r="AI140" s="47">
        <f>士兵属性!$Q138</f>
        <v>2.5000000000000001E-2</v>
      </c>
      <c r="AJ140" s="47">
        <f>士兵属性!$Q138</f>
        <v>2.5000000000000001E-2</v>
      </c>
      <c r="AK140" s="47">
        <f>士兵属性!AX138</f>
        <v>0.20347900973209265</v>
      </c>
      <c r="AL140" s="77">
        <f t="shared" si="80"/>
        <v>0.20347900973209265</v>
      </c>
      <c r="AM140" s="42">
        <f>带兵数!$F137</f>
        <v>10632.184008378683</v>
      </c>
      <c r="AN140" s="42">
        <f>战法技能效用!AS138</f>
        <v>5.5029347882878961</v>
      </c>
      <c r="AO140" s="42">
        <f t="shared" si="81"/>
        <v>2206302914178.5122</v>
      </c>
      <c r="AP140" s="43">
        <f t="shared" si="82"/>
        <v>6383310912.4777412</v>
      </c>
      <c r="AQ140" s="43">
        <f t="shared" si="83"/>
        <v>1448415141.323072</v>
      </c>
      <c r="AR140" s="43">
        <f t="shared" si="84"/>
        <v>1448415141.323072</v>
      </c>
      <c r="AS140" s="43">
        <f t="shared" si="85"/>
        <v>2867295002379.7388</v>
      </c>
      <c r="AT140" s="43">
        <f t="shared" si="86"/>
        <v>2867295002379.7388</v>
      </c>
      <c r="AU140" s="43">
        <f t="shared" si="87"/>
        <v>2442067833067.9653</v>
      </c>
      <c r="AV140" s="43">
        <f t="shared" si="88"/>
        <v>2442067833067.9653</v>
      </c>
      <c r="AW140" s="43">
        <f t="shared" si="89"/>
        <v>494480019.91758722</v>
      </c>
      <c r="AX140" s="43">
        <f t="shared" si="90"/>
        <v>808466135889.81152</v>
      </c>
      <c r="AY140" s="1">
        <v>134</v>
      </c>
      <c r="AZ140" s="1">
        <f t="shared" si="91"/>
        <v>3.5457301804640435</v>
      </c>
      <c r="BA140" s="1">
        <f t="shared" si="92"/>
        <v>13.641301967571401</v>
      </c>
      <c r="BD140" s="1">
        <v>134</v>
      </c>
      <c r="BE140" s="43">
        <f>求节点(节奏总纲!$F$4:$F$163,M$7:M$166,$BD140)</f>
        <v>268.72152686798461</v>
      </c>
      <c r="BF140" s="43">
        <f>求节点(节奏总纲!$F$4:$F$163,N$7:N$166,$BD140)</f>
        <v>16312.494147686488</v>
      </c>
      <c r="BG140" s="43">
        <f>求节点(节奏总纲!$F$4:$F$163,O$7:O$166,$BD140)</f>
        <v>16312.494147686488</v>
      </c>
      <c r="BH140" s="43">
        <f>求节点(节奏总纲!$F$4:$F$163,P$7:P$166,$BD140)</f>
        <v>2.5000000000000001E-2</v>
      </c>
      <c r="BI140" s="43">
        <f>求节点(节奏总纲!$F$4:$F$163,Q$7:Q$166,$BD140)</f>
        <v>2.5000000000000001E-2</v>
      </c>
      <c r="BJ140" s="43">
        <f>求节点(节奏总纲!$F$4:$F$163,T$7:T$166,$BD140)</f>
        <v>1.5911498410541618</v>
      </c>
      <c r="BK140" s="43">
        <f>求节点(节奏总纲!$F$4:$F$163,U$7:U$166,$BD140)</f>
        <v>15851665740.000044</v>
      </c>
      <c r="BM140" s="1">
        <v>134</v>
      </c>
      <c r="BN140" s="43">
        <f>求节点(节奏总纲!$F$4:$F$163,AF$7:AF$166,$BD140)</f>
        <v>268.72152686798461</v>
      </c>
      <c r="BO140" s="43">
        <f>求节点(节奏总纲!$F$4:$F$163,AG$7:AG$166,$BD140)</f>
        <v>863.27863697312557</v>
      </c>
      <c r="BP140" s="43">
        <f>求节点(节奏总纲!$F$4:$F$163,AH$7:AH$166,$BD140)</f>
        <v>863.27863697312557</v>
      </c>
      <c r="BQ140" s="43">
        <f>求节点(节奏总纲!$F$4:$F$163,AI$7:AI$166,$BD140)</f>
        <v>2.5000000000000001E-2</v>
      </c>
      <c r="BR140" s="43">
        <f>求节点(节奏总纲!$F$4:$F$163,AJ$7:AJ$166,$BD140)</f>
        <v>2.5000000000000001E-2</v>
      </c>
      <c r="BS140" s="43">
        <f>求节点(节奏总纲!$F$4:$F$163,AM$7:AM$166,$BD140)</f>
        <v>6747.4501038560811</v>
      </c>
      <c r="BT140" s="43">
        <f>求节点(节奏总纲!$F$4:$F$163,AN$7:AN$166,$BD140)</f>
        <v>1.9905799132758533</v>
      </c>
      <c r="BU140" s="43">
        <f>求节点(节奏总纲!$F$4:$F$163,AO$7:AO$166,$BD140)</f>
        <v>21553880598.298923</v>
      </c>
    </row>
    <row r="141" spans="12:73" x14ac:dyDescent="0.15">
      <c r="L141" s="1">
        <v>135</v>
      </c>
      <c r="M141" s="42">
        <f>武将属性!$E139</f>
        <v>462.37370067932602</v>
      </c>
      <c r="N141" s="42">
        <f>武将属性!$T139</f>
        <v>29148.1</v>
      </c>
      <c r="O141" s="42">
        <f>武将属性!$T139</f>
        <v>29148.1</v>
      </c>
      <c r="P141" s="47">
        <f>武将属性!$AF139</f>
        <v>2.5000000000000001E-2</v>
      </c>
      <c r="Q141" s="47">
        <f>武将属性!$AF139</f>
        <v>2.5000000000000001E-2</v>
      </c>
      <c r="R141" s="47">
        <f>武将属性!BI139</f>
        <v>0.20347900973209265</v>
      </c>
      <c r="S141" s="77">
        <f t="shared" si="70"/>
        <v>0.20347900973209265</v>
      </c>
      <c r="T141" s="42">
        <f>战法技能效用!AM139</f>
        <v>2.3161229013318141</v>
      </c>
      <c r="U141" s="42">
        <f t="shared" si="71"/>
        <v>164338621905.20621</v>
      </c>
      <c r="V141" s="43">
        <f t="shared" si="72"/>
        <v>1294355456.6099315</v>
      </c>
      <c r="W141" s="43">
        <f t="shared" si="73"/>
        <v>20532244.724946491</v>
      </c>
      <c r="X141" s="43">
        <f t="shared" si="74"/>
        <v>20532244.724946491</v>
      </c>
      <c r="Y141" s="43">
        <f t="shared" si="75"/>
        <v>583878948748.50049</v>
      </c>
      <c r="Z141" s="43">
        <f t="shared" si="76"/>
        <v>583878948748.50049</v>
      </c>
      <c r="AA141" s="43">
        <f t="shared" si="77"/>
        <v>497288209954.27246</v>
      </c>
      <c r="AB141" s="43">
        <f t="shared" si="78"/>
        <v>497288209954.27246</v>
      </c>
      <c r="AC141" s="43">
        <f t="shared" si="79"/>
        <v>360949180880.39154</v>
      </c>
      <c r="AD141" s="42"/>
      <c r="AE141" s="1">
        <v>135</v>
      </c>
      <c r="AF141" s="42">
        <f>武将属性!$E139</f>
        <v>462.37370067932602</v>
      </c>
      <c r="AG141" s="42">
        <f>士兵属性!$F139</f>
        <v>1831.4172202144168</v>
      </c>
      <c r="AH141" s="42">
        <f>士兵属性!$F139</f>
        <v>1831.4172202144168</v>
      </c>
      <c r="AI141" s="47">
        <f>士兵属性!$Q139</f>
        <v>2.5000000000000001E-2</v>
      </c>
      <c r="AJ141" s="47">
        <f>士兵属性!$Q139</f>
        <v>2.5000000000000001E-2</v>
      </c>
      <c r="AK141" s="47">
        <f>士兵属性!AX139</f>
        <v>0.20347900973209265</v>
      </c>
      <c r="AL141" s="77">
        <f t="shared" si="80"/>
        <v>0.20347900973209265</v>
      </c>
      <c r="AM141" s="42">
        <f>带兵数!$F138</f>
        <v>10699.773107342662</v>
      </c>
      <c r="AN141" s="42">
        <f>战法技能效用!AS139</f>
        <v>5.5153308165976371</v>
      </c>
      <c r="AO141" s="42">
        <f t="shared" si="81"/>
        <v>2293741952491.0259</v>
      </c>
      <c r="AP141" s="43">
        <f t="shared" si="82"/>
        <v>6596096874.9694576</v>
      </c>
      <c r="AQ141" s="43">
        <f t="shared" si="83"/>
        <v>1489490883.3136673</v>
      </c>
      <c r="AR141" s="43">
        <f t="shared" si="84"/>
        <v>1489490883.3136673</v>
      </c>
      <c r="AS141" s="43">
        <f t="shared" si="85"/>
        <v>2975474850847.7715</v>
      </c>
      <c r="AT141" s="43">
        <f t="shared" si="86"/>
        <v>2975474850847.7715</v>
      </c>
      <c r="AU141" s="43">
        <f t="shared" si="87"/>
        <v>2534204333815.4253</v>
      </c>
      <c r="AV141" s="43">
        <f t="shared" si="88"/>
        <v>2534204333815.4253</v>
      </c>
      <c r="AW141" s="43">
        <f t="shared" si="89"/>
        <v>509894784.81203306</v>
      </c>
      <c r="AX141" s="43">
        <f t="shared" si="90"/>
        <v>837372446569.8136</v>
      </c>
      <c r="AY141" s="1">
        <v>135</v>
      </c>
      <c r="AZ141" s="1">
        <f t="shared" si="91"/>
        <v>3.6157068246863622</v>
      </c>
      <c r="BA141" s="1">
        <f t="shared" si="92"/>
        <v>13.957412602705784</v>
      </c>
      <c r="BD141" s="1">
        <v>135</v>
      </c>
      <c r="BE141" s="43">
        <f>求节点(节奏总纲!$F$4:$F$163,M$7:M$166,$BD141)</f>
        <v>269.41960890729229</v>
      </c>
      <c r="BF141" s="43">
        <f>求节点(节奏总纲!$F$4:$F$163,N$7:N$166,$BD141)</f>
        <v>16350.708419861272</v>
      </c>
      <c r="BG141" s="43">
        <f>求节点(节奏总纲!$F$4:$F$163,O$7:O$166,$BD141)</f>
        <v>16350.708419861272</v>
      </c>
      <c r="BH141" s="43">
        <f>求节点(节奏总纲!$F$4:$F$163,P$7:P$166,$BD141)</f>
        <v>2.5000000000000001E-2</v>
      </c>
      <c r="BI141" s="43">
        <f>求节点(节奏总纲!$F$4:$F$163,Q$7:Q$166,$BD141)</f>
        <v>2.5000000000000001E-2</v>
      </c>
      <c r="BJ141" s="43">
        <f>求节点(节奏总纲!$F$4:$F$163,T$7:T$166,$BD141)</f>
        <v>1.5945429258619783</v>
      </c>
      <c r="BK141" s="43">
        <f>求节点(节奏总纲!$F$4:$F$163,U$7:U$166,$BD141)</f>
        <v>16013050733.9174</v>
      </c>
      <c r="BM141" s="1">
        <v>135</v>
      </c>
      <c r="BN141" s="43">
        <f>求节点(节奏总纲!$F$4:$F$163,AF$7:AF$166,$BD141)</f>
        <v>269.41960890729229</v>
      </c>
      <c r="BO141" s="43">
        <f>求节点(节奏总纲!$F$4:$F$163,AG$7:AG$166,$BD141)</f>
        <v>864.87117893096013</v>
      </c>
      <c r="BP141" s="43">
        <f>求节点(节奏总纲!$F$4:$F$163,AH$7:AH$166,$BD141)</f>
        <v>864.87117893096013</v>
      </c>
      <c r="BQ141" s="43">
        <f>求节点(节奏总纲!$F$4:$F$163,AI$7:AI$166,$BD141)</f>
        <v>2.5000000000000001E-2</v>
      </c>
      <c r="BR141" s="43">
        <f>求节点(节奏总纲!$F$4:$F$163,AJ$7:AJ$166,$BD141)</f>
        <v>2.5000000000000001E-2</v>
      </c>
      <c r="BS141" s="43">
        <f>求节点(节奏总纲!$F$4:$F$163,AM$7:AM$166,$BD141)</f>
        <v>6754.6322581218374</v>
      </c>
      <c r="BT141" s="43">
        <f>求节点(节奏总纲!$F$4:$F$163,AN$7:AN$166,$BD141)</f>
        <v>1.998378813680985</v>
      </c>
      <c r="BU141" s="43">
        <f>求节点(节奏总纲!$F$4:$F$163,AO$7:AO$166,$BD141)</f>
        <v>21849924416.993191</v>
      </c>
    </row>
    <row r="142" spans="12:73" x14ac:dyDescent="0.15">
      <c r="L142" s="1">
        <v>136</v>
      </c>
      <c r="M142" s="42">
        <f>武将属性!$E140</f>
        <v>464.33157362663866</v>
      </c>
      <c r="N142" s="42">
        <f>武将属性!$T140</f>
        <v>29311.9</v>
      </c>
      <c r="O142" s="42">
        <f>武将属性!$T140</f>
        <v>29311.9</v>
      </c>
      <c r="P142" s="47">
        <f>武将属性!$AF140</f>
        <v>2.5000000000000001E-2</v>
      </c>
      <c r="Q142" s="47">
        <f>武将属性!$AF140</f>
        <v>2.5000000000000001E-2</v>
      </c>
      <c r="R142" s="47">
        <f>武将属性!BI140</f>
        <v>0.20347900973209265</v>
      </c>
      <c r="S142" s="77">
        <f t="shared" si="70"/>
        <v>0.20347900973209265</v>
      </c>
      <c r="T142" s="42">
        <f>战法技能效用!AM140</f>
        <v>2.3168568985588083</v>
      </c>
      <c r="U142" s="42">
        <f t="shared" si="71"/>
        <v>166968446227.55017</v>
      </c>
      <c r="V142" s="43">
        <f t="shared" si="72"/>
        <v>1320527095.4324985</v>
      </c>
      <c r="W142" s="43">
        <f t="shared" si="73"/>
        <v>20918549.266297527</v>
      </c>
      <c r="X142" s="43">
        <f t="shared" si="74"/>
        <v>20918549.266297527</v>
      </c>
      <c r="Y142" s="43">
        <f t="shared" si="75"/>
        <v>598207243159.79163</v>
      </c>
      <c r="Z142" s="43">
        <f t="shared" si="76"/>
        <v>598207243159.79163</v>
      </c>
      <c r="AA142" s="43">
        <f t="shared" si="77"/>
        <v>509491581722.96075</v>
      </c>
      <c r="AB142" s="43">
        <f t="shared" si="78"/>
        <v>509491581722.96075</v>
      </c>
      <c r="AC142" s="43">
        <f t="shared" si="79"/>
        <v>369724979395.52887</v>
      </c>
      <c r="AD142" s="42"/>
      <c r="AE142" s="1">
        <v>136</v>
      </c>
      <c r="AF142" s="42">
        <f>武将属性!$E140</f>
        <v>464.33157362663866</v>
      </c>
      <c r="AG142" s="42">
        <f>士兵属性!$F140</f>
        <v>1848.0433455229022</v>
      </c>
      <c r="AH142" s="42">
        <f>士兵属性!$F140</f>
        <v>1848.0433455229022</v>
      </c>
      <c r="AI142" s="47">
        <f>士兵属性!$Q140</f>
        <v>2.5000000000000001E-2</v>
      </c>
      <c r="AJ142" s="47">
        <f>士兵属性!$Q140</f>
        <v>2.5000000000000001E-2</v>
      </c>
      <c r="AK142" s="47">
        <f>士兵属性!AX140</f>
        <v>0.20347900973209265</v>
      </c>
      <c r="AL142" s="77">
        <f t="shared" si="80"/>
        <v>0.20347900973209265</v>
      </c>
      <c r="AM142" s="42">
        <f>带兵数!$F139</f>
        <v>10768.516295082965</v>
      </c>
      <c r="AN142" s="42">
        <f>战法技能效用!AS140</f>
        <v>5.5277270347071568</v>
      </c>
      <c r="AO142" s="42">
        <f t="shared" si="81"/>
        <v>2384750777906.4604</v>
      </c>
      <c r="AP142" s="43">
        <f t="shared" si="82"/>
        <v>6816448928.227006</v>
      </c>
      <c r="AQ142" s="43">
        <f t="shared" si="83"/>
        <v>1531860582.5864346</v>
      </c>
      <c r="AR142" s="43">
        <f t="shared" si="84"/>
        <v>1531860582.5864346</v>
      </c>
      <c r="AS142" s="43">
        <f t="shared" si="85"/>
        <v>3087895080379.7661</v>
      </c>
      <c r="AT142" s="43">
        <f t="shared" si="86"/>
        <v>3087895080379.7661</v>
      </c>
      <c r="AU142" s="43">
        <f t="shared" si="87"/>
        <v>2629952356288.9922</v>
      </c>
      <c r="AV142" s="43">
        <f t="shared" si="88"/>
        <v>2629952356288.9922</v>
      </c>
      <c r="AW142" s="43">
        <f t="shared" si="89"/>
        <v>525781765.72205037</v>
      </c>
      <c r="AX142" s="43">
        <f t="shared" si="90"/>
        <v>867360029261.60864</v>
      </c>
      <c r="AY142" s="1">
        <v>136</v>
      </c>
      <c r="AZ142" s="1">
        <f t="shared" si="91"/>
        <v>3.6875514802632381</v>
      </c>
      <c r="BA142" s="1">
        <f t="shared" si="92"/>
        <v>14.282643408302683</v>
      </c>
      <c r="BD142" s="1">
        <v>136</v>
      </c>
      <c r="BE142" s="43">
        <f>求节点(节奏总纲!$F$4:$F$163,M$7:M$166,$BD142)</f>
        <v>270.11769094659991</v>
      </c>
      <c r="BF142" s="43">
        <f>求节点(节奏总纲!$F$4:$F$163,N$7:N$166,$BD142)</f>
        <v>16388.922692036056</v>
      </c>
      <c r="BG142" s="43">
        <f>求节点(节奏总纲!$F$4:$F$163,O$7:O$166,$BD142)</f>
        <v>16388.922692036056</v>
      </c>
      <c r="BH142" s="43">
        <f>求节点(节奏总纲!$F$4:$F$163,P$7:P$166,$BD142)</f>
        <v>2.5000000000000001E-2</v>
      </c>
      <c r="BI142" s="43">
        <f>求节点(节奏总纲!$F$4:$F$163,Q$7:Q$166,$BD142)</f>
        <v>2.5000000000000001E-2</v>
      </c>
      <c r="BJ142" s="43">
        <f>求节点(节奏总纲!$F$4:$F$163,T$7:T$166,$BD142)</f>
        <v>1.5979360106697946</v>
      </c>
      <c r="BK142" s="43">
        <f>求节点(节奏总纲!$F$4:$F$163,U$7:U$166,$BD142)</f>
        <v>16174435727.834759</v>
      </c>
      <c r="BM142" s="1">
        <v>136</v>
      </c>
      <c r="BN142" s="43">
        <f>求节点(节奏总纲!$F$4:$F$163,AF$7:AF$166,$BD142)</f>
        <v>270.11769094659991</v>
      </c>
      <c r="BO142" s="43">
        <f>求节点(节奏总纲!$F$4:$F$163,AG$7:AG$166,$BD142)</f>
        <v>866.46372088879468</v>
      </c>
      <c r="BP142" s="43">
        <f>求节点(节奏总纲!$F$4:$F$163,AH$7:AH$166,$BD142)</f>
        <v>866.46372088879468</v>
      </c>
      <c r="BQ142" s="43">
        <f>求节点(节奏总纲!$F$4:$F$163,AI$7:AI$166,$BD142)</f>
        <v>2.5000000000000001E-2</v>
      </c>
      <c r="BR142" s="43">
        <f>求节点(节奏总纲!$F$4:$F$163,AJ$7:AJ$166,$BD142)</f>
        <v>2.5000000000000001E-2</v>
      </c>
      <c r="BS142" s="43">
        <f>求节点(节奏总纲!$F$4:$F$163,AM$7:AM$166,$BD142)</f>
        <v>6761.8144123875936</v>
      </c>
      <c r="BT142" s="43">
        <f>求节点(节奏总纲!$F$4:$F$163,AN$7:AN$166,$BD142)</f>
        <v>2.006177714086117</v>
      </c>
      <c r="BU142" s="43">
        <f>求节点(节奏总纲!$F$4:$F$163,AO$7:AO$166,$BD142)</f>
        <v>22145968235.687458</v>
      </c>
    </row>
    <row r="143" spans="12:73" x14ac:dyDescent="0.15">
      <c r="L143" s="1">
        <v>137</v>
      </c>
      <c r="M143" s="42">
        <f>武将属性!$E141</f>
        <v>466.32337541076691</v>
      </c>
      <c r="N143" s="42">
        <f>武将属性!$T141</f>
        <v>29475.7</v>
      </c>
      <c r="O143" s="42">
        <f>武将属性!$T141</f>
        <v>29475.7</v>
      </c>
      <c r="P143" s="47">
        <f>武将属性!$AF141</f>
        <v>2.5000000000000001E-2</v>
      </c>
      <c r="Q143" s="47">
        <f>武将属性!$AF141</f>
        <v>2.5000000000000001E-2</v>
      </c>
      <c r="R143" s="47">
        <f>武将属性!BI141</f>
        <v>0.20347900973209265</v>
      </c>
      <c r="S143" s="77">
        <f t="shared" si="70"/>
        <v>0.20347900973209265</v>
      </c>
      <c r="T143" s="42">
        <f>战法技能效用!AM141</f>
        <v>2.3175897526962674</v>
      </c>
      <c r="U143" s="42">
        <f t="shared" si="71"/>
        <v>169638952686.50098</v>
      </c>
      <c r="V143" s="43">
        <f t="shared" si="72"/>
        <v>1347193625.9644279</v>
      </c>
      <c r="W143" s="43">
        <f t="shared" si="73"/>
        <v>21313416.780317426</v>
      </c>
      <c r="X143" s="43">
        <f t="shared" si="74"/>
        <v>21313416.780317426</v>
      </c>
      <c r="Y143" s="43">
        <f t="shared" si="75"/>
        <v>612905247796.68518</v>
      </c>
      <c r="Z143" s="43">
        <f t="shared" si="76"/>
        <v>612905247796.68518</v>
      </c>
      <c r="AA143" s="43">
        <f t="shared" si="77"/>
        <v>522009834746.89142</v>
      </c>
      <c r="AB143" s="43">
        <f t="shared" si="78"/>
        <v>522009834746.89142</v>
      </c>
      <c r="AC143" s="43">
        <f t="shared" si="79"/>
        <v>378725475915.77881</v>
      </c>
      <c r="AD143" s="42"/>
      <c r="AE143" s="1">
        <v>137</v>
      </c>
      <c r="AF143" s="42">
        <f>武将属性!$E141</f>
        <v>466.32337541076691</v>
      </c>
      <c r="AG143" s="42">
        <f>士兵属性!$F141</f>
        <v>1864.7594864018724</v>
      </c>
      <c r="AH143" s="42">
        <f>士兵属性!$F141</f>
        <v>1864.7594864018724</v>
      </c>
      <c r="AI143" s="47">
        <f>士兵属性!$Q141</f>
        <v>2.5000000000000001E-2</v>
      </c>
      <c r="AJ143" s="47">
        <f>士兵属性!$Q141</f>
        <v>2.5000000000000001E-2</v>
      </c>
      <c r="AK143" s="47">
        <f>士兵属性!AX141</f>
        <v>0.20347900973209265</v>
      </c>
      <c r="AL143" s="77">
        <f t="shared" si="80"/>
        <v>0.20347900973209265</v>
      </c>
      <c r="AM143" s="42">
        <f>带兵数!$F140</f>
        <v>10837.922051144531</v>
      </c>
      <c r="AN143" s="42">
        <f>战法技能效用!AS141</f>
        <v>5.5401234421730789</v>
      </c>
      <c r="AO143" s="42">
        <f t="shared" si="81"/>
        <v>2479428220926.5332</v>
      </c>
      <c r="AP143" s="43">
        <f t="shared" si="82"/>
        <v>7044045405.7048092</v>
      </c>
      <c r="AQ143" s="43">
        <f t="shared" si="83"/>
        <v>1575547500.1769025</v>
      </c>
      <c r="AR143" s="43">
        <f t="shared" si="84"/>
        <v>1575547500.1769025</v>
      </c>
      <c r="AS143" s="43">
        <f t="shared" si="85"/>
        <v>3204685883058.5093</v>
      </c>
      <c r="AT143" s="43">
        <f t="shared" si="86"/>
        <v>3204685883058.5093</v>
      </c>
      <c r="AU143" s="43">
        <f t="shared" si="87"/>
        <v>2729422784753.1831</v>
      </c>
      <c r="AV143" s="43">
        <f t="shared" si="88"/>
        <v>2729422784753.1831</v>
      </c>
      <c r="AW143" s="43">
        <f t="shared" si="89"/>
        <v>542173515.06442463</v>
      </c>
      <c r="AX143" s="43">
        <f t="shared" si="90"/>
        <v>898459233440.83655</v>
      </c>
      <c r="AY143" s="1">
        <v>137</v>
      </c>
      <c r="AZ143" s="1">
        <f t="shared" si="91"/>
        <v>3.7609661813645867</v>
      </c>
      <c r="BA143" s="1">
        <f t="shared" si="92"/>
        <v>14.615913277350915</v>
      </c>
      <c r="BD143" s="1">
        <v>137</v>
      </c>
      <c r="BE143" s="43">
        <f>求节点(节奏总纲!$F$4:$F$163,M$7:M$166,$BD143)</f>
        <v>270.80283008583433</v>
      </c>
      <c r="BF143" s="43">
        <f>求节点(节奏总纲!$F$4:$F$163,N$7:N$166,$BD143)</f>
        <v>16425.517339090173</v>
      </c>
      <c r="BG143" s="43">
        <f>求节点(节奏总纲!$F$4:$F$163,O$7:O$166,$BD143)</f>
        <v>16425.517339090173</v>
      </c>
      <c r="BH143" s="43">
        <f>求节点(节奏总纲!$F$4:$F$163,P$7:P$166,$BD143)</f>
        <v>2.5000000000000001E-2</v>
      </c>
      <c r="BI143" s="43">
        <f>求节点(节奏总纲!$F$4:$F$163,Q$7:Q$166,$BD143)</f>
        <v>2.5000000000000001E-2</v>
      </c>
      <c r="BJ143" s="43">
        <f>求节点(节奏总纲!$F$4:$F$163,T$7:T$166,$BD143)</f>
        <v>1.6011761898672729</v>
      </c>
      <c r="BK143" s="43">
        <f>求节点(节奏总纲!$F$4:$F$163,U$7:U$166,$BD143)</f>
        <v>16335507425.281719</v>
      </c>
      <c r="BM143" s="1">
        <v>137</v>
      </c>
      <c r="BN143" s="43">
        <f>求节点(节奏总纲!$F$4:$F$163,AF$7:AF$166,$BD143)</f>
        <v>270.80283008583433</v>
      </c>
      <c r="BO143" s="43">
        <f>求节点(节奏总纲!$F$4:$F$163,AG$7:AG$166,$BD143)</f>
        <v>868.01423586972078</v>
      </c>
      <c r="BP143" s="43">
        <f>求节点(节奏总纲!$F$4:$F$163,AH$7:AH$166,$BD143)</f>
        <v>868.01423586972078</v>
      </c>
      <c r="BQ143" s="43">
        <f>求节点(节奏总纲!$F$4:$F$163,AI$7:AI$166,$BD143)</f>
        <v>2.5000000000000001E-2</v>
      </c>
      <c r="BR143" s="43">
        <f>求节点(节奏总纲!$F$4:$F$163,AJ$7:AJ$166,$BD143)</f>
        <v>2.5000000000000001E-2</v>
      </c>
      <c r="BS143" s="43">
        <f>求节点(节奏总纲!$F$4:$F$163,AM$7:AM$166,$BD143)</f>
        <v>6768.8672689392133</v>
      </c>
      <c r="BT143" s="43">
        <f>求节点(节奏总纲!$F$4:$F$163,AN$7:AN$166,$BD143)</f>
        <v>2.0137163102984532</v>
      </c>
      <c r="BU143" s="43">
        <f>求节点(节奏总纲!$F$4:$F$163,AO$7:AO$166,$BD143)</f>
        <v>22449929938.554386</v>
      </c>
    </row>
    <row r="144" spans="12:73" x14ac:dyDescent="0.15">
      <c r="L144" s="1">
        <v>138</v>
      </c>
      <c r="M144" s="42">
        <f>武将属性!$E142</f>
        <v>468.4687772882433</v>
      </c>
      <c r="N144" s="42">
        <f>武将属性!$T142</f>
        <v>29639.5</v>
      </c>
      <c r="O144" s="42">
        <f>武将属性!$T142</f>
        <v>29639.5</v>
      </c>
      <c r="P144" s="47">
        <f>武将属性!$AF142</f>
        <v>2.5000000000000001E-2</v>
      </c>
      <c r="Q144" s="47">
        <f>武将属性!$AF142</f>
        <v>2.5000000000000001E-2</v>
      </c>
      <c r="R144" s="47">
        <f>武将属性!BI142</f>
        <v>0.20347900973209265</v>
      </c>
      <c r="S144" s="77">
        <f t="shared" si="70"/>
        <v>0.20347900973209265</v>
      </c>
      <c r="T144" s="42">
        <f>战法技能效用!AM142</f>
        <v>2.3183214664123959</v>
      </c>
      <c r="U144" s="42">
        <f t="shared" si="71"/>
        <v>172394771390.64447</v>
      </c>
      <c r="V144" s="43">
        <f t="shared" si="72"/>
        <v>1374050640.235045</v>
      </c>
      <c r="W144" s="43">
        <f t="shared" si="73"/>
        <v>21717634.351559214</v>
      </c>
      <c r="X144" s="43">
        <f t="shared" si="74"/>
        <v>21717634.351559214</v>
      </c>
      <c r="Y144" s="43">
        <f t="shared" si="75"/>
        <v>627999827671.25793</v>
      </c>
      <c r="Z144" s="43">
        <f t="shared" si="76"/>
        <v>627999827671.25793</v>
      </c>
      <c r="AA144" s="43">
        <f t="shared" si="77"/>
        <v>534865849888.26172</v>
      </c>
      <c r="AB144" s="43">
        <f t="shared" si="78"/>
        <v>534865849888.26172</v>
      </c>
      <c r="AC144" s="43">
        <f t="shared" si="79"/>
        <v>387967127283.16565</v>
      </c>
      <c r="AD144" s="42"/>
      <c r="AE144" s="1">
        <v>138</v>
      </c>
      <c r="AF144" s="42">
        <f>武将属性!$E142</f>
        <v>468.4687772882433</v>
      </c>
      <c r="AG144" s="42">
        <f>士兵属性!$F142</f>
        <v>1881.5487729250149</v>
      </c>
      <c r="AH144" s="42">
        <f>士兵属性!$F142</f>
        <v>1881.5487729250149</v>
      </c>
      <c r="AI144" s="47">
        <f>士兵属性!$Q142</f>
        <v>2.5000000000000001E-2</v>
      </c>
      <c r="AJ144" s="47">
        <f>士兵属性!$Q142</f>
        <v>2.5000000000000001E-2</v>
      </c>
      <c r="AK144" s="47">
        <f>士兵属性!AX142</f>
        <v>0.20347900973209265</v>
      </c>
      <c r="AL144" s="77">
        <f t="shared" si="80"/>
        <v>0.20347900973209265</v>
      </c>
      <c r="AM144" s="42">
        <f>带兵数!$F141</f>
        <v>10904.694445067988</v>
      </c>
      <c r="AN144" s="42">
        <f>战法技能效用!AS142</f>
        <v>5.5525200385534053</v>
      </c>
      <c r="AO144" s="42">
        <f t="shared" si="81"/>
        <v>2576974350473.3276</v>
      </c>
      <c r="AP144" s="43">
        <f t="shared" si="82"/>
        <v>7274935159.7525702</v>
      </c>
      <c r="AQ144" s="43">
        <f t="shared" si="83"/>
        <v>1620090558.5386095</v>
      </c>
      <c r="AR144" s="43">
        <f t="shared" si="84"/>
        <v>1620090558.5386095</v>
      </c>
      <c r="AS144" s="43">
        <f t="shared" si="85"/>
        <v>3324956077210.2803</v>
      </c>
      <c r="AT144" s="43">
        <f t="shared" si="86"/>
        <v>3324956077210.2803</v>
      </c>
      <c r="AU144" s="43">
        <f t="shared" si="87"/>
        <v>2831856602051.7573</v>
      </c>
      <c r="AV144" s="43">
        <f t="shared" si="88"/>
        <v>2831856602051.7573</v>
      </c>
      <c r="AW144" s="43">
        <f t="shared" si="89"/>
        <v>559076536.77071333</v>
      </c>
      <c r="AX144" s="43">
        <f t="shared" si="90"/>
        <v>930414370199.67932</v>
      </c>
      <c r="AY144" s="1">
        <v>138</v>
      </c>
      <c r="AZ144" s="1">
        <f t="shared" si="91"/>
        <v>3.8335947673700894</v>
      </c>
      <c r="BA144" s="1">
        <f t="shared" si="92"/>
        <v>14.94810039588692</v>
      </c>
      <c r="BD144" s="1">
        <v>138</v>
      </c>
      <c r="BE144" s="43">
        <f>求节点(节奏总纲!$F$4:$F$163,M$7:M$166,$BD144)</f>
        <v>271.47410468970372</v>
      </c>
      <c r="BF144" s="43">
        <f>求节点(节奏总纲!$F$4:$F$163,N$7:N$166,$BD144)</f>
        <v>16460.377031100481</v>
      </c>
      <c r="BG144" s="43">
        <f>求节点(节奏总纲!$F$4:$F$163,O$7:O$166,$BD144)</f>
        <v>16460.377031100481</v>
      </c>
      <c r="BH144" s="43">
        <f>求节点(节奏总纲!$F$4:$F$163,P$7:P$166,$BD144)</f>
        <v>2.5000000000000001E-2</v>
      </c>
      <c r="BI144" s="43">
        <f>求节点(节奏总纲!$F$4:$F$163,Q$7:Q$166,$BD144)</f>
        <v>2.5000000000000001E-2</v>
      </c>
      <c r="BJ144" s="43">
        <f>求节点(节奏总纲!$F$4:$F$163,T$7:T$166,$BD144)</f>
        <v>1.6042525753840418</v>
      </c>
      <c r="BK144" s="43">
        <f>求节点(节奏总纲!$F$4:$F$163,U$7:U$166,$BD144)</f>
        <v>16496243517.109461</v>
      </c>
      <c r="BM144" s="1">
        <v>138</v>
      </c>
      <c r="BN144" s="43">
        <f>求节点(节奏总纲!$F$4:$F$163,AF$7:AF$166,$BD144)</f>
        <v>271.47410468970372</v>
      </c>
      <c r="BO144" s="43">
        <f>求节点(节奏总纲!$F$4:$F$163,AG$7:AG$166,$BD144)</f>
        <v>869.51973122565289</v>
      </c>
      <c r="BP144" s="43">
        <f>求节点(节奏总纲!$F$4:$F$163,AH$7:AH$166,$BD144)</f>
        <v>869.51973122565289</v>
      </c>
      <c r="BQ144" s="43">
        <f>求节点(节奏总纲!$F$4:$F$163,AI$7:AI$166,$BD144)</f>
        <v>2.5000000000000001E-2</v>
      </c>
      <c r="BR144" s="43">
        <f>求节点(节奏总纲!$F$4:$F$163,AJ$7:AJ$166,$BD144)</f>
        <v>2.5000000000000001E-2</v>
      </c>
      <c r="BS144" s="43">
        <f>求节点(节奏总纲!$F$4:$F$163,AM$7:AM$166,$BD144)</f>
        <v>6775.7816207724063</v>
      </c>
      <c r="BT144" s="43">
        <f>求节点(节奏总纲!$F$4:$F$163,AN$7:AN$166,$BD144)</f>
        <v>2.020976066632072</v>
      </c>
      <c r="BU144" s="43">
        <f>求节点(节奏总纲!$F$4:$F$163,AO$7:AO$166,$BD144)</f>
        <v>22762373340.616013</v>
      </c>
    </row>
    <row r="145" spans="12:73" x14ac:dyDescent="0.15">
      <c r="L145" s="1">
        <v>139</v>
      </c>
      <c r="M145" s="42">
        <f>武将属性!$E143</f>
        <v>470.61417916571969</v>
      </c>
      <c r="N145" s="42">
        <f>武将属性!$T143</f>
        <v>29803.3</v>
      </c>
      <c r="O145" s="42">
        <f>武将属性!$T143</f>
        <v>29803.3</v>
      </c>
      <c r="P145" s="47">
        <f>武将属性!$AF143</f>
        <v>2.5000000000000001E-2</v>
      </c>
      <c r="Q145" s="47">
        <f>武将属性!$AF143</f>
        <v>2.5000000000000001E-2</v>
      </c>
      <c r="R145" s="47">
        <f>武将属性!BI143</f>
        <v>0.20347900973209265</v>
      </c>
      <c r="S145" s="77">
        <f t="shared" si="70"/>
        <v>0.20347900973209265</v>
      </c>
      <c r="T145" s="42">
        <f>战法技能效用!AM143</f>
        <v>2.3190520423671024</v>
      </c>
      <c r="U145" s="42">
        <f t="shared" si="71"/>
        <v>175180846484.09943</v>
      </c>
      <c r="V145" s="43">
        <f t="shared" si="72"/>
        <v>1401485971.7392583</v>
      </c>
      <c r="W145" s="43">
        <f t="shared" si="73"/>
        <v>22130407.377785079</v>
      </c>
      <c r="X145" s="43">
        <f t="shared" si="74"/>
        <v>22130407.377785079</v>
      </c>
      <c r="Y145" s="43">
        <f t="shared" si="75"/>
        <v>643472361173.01672</v>
      </c>
      <c r="Z145" s="43">
        <f t="shared" si="76"/>
        <v>643472361173.01672</v>
      </c>
      <c r="AA145" s="43">
        <f t="shared" si="77"/>
        <v>548043767168.95715</v>
      </c>
      <c r="AB145" s="43">
        <f t="shared" si="78"/>
        <v>548043767168.95715</v>
      </c>
      <c r="AC145" s="43">
        <f t="shared" si="79"/>
        <v>397438281643.78748</v>
      </c>
      <c r="AD145" s="42"/>
      <c r="AE145" s="1">
        <v>139</v>
      </c>
      <c r="AF145" s="42">
        <f>武将属性!$E143</f>
        <v>470.61417916571969</v>
      </c>
      <c r="AG145" s="42">
        <f>士兵属性!$F143</f>
        <v>1898.2757480956052</v>
      </c>
      <c r="AH145" s="42">
        <f>士兵属性!$F143</f>
        <v>1898.2757480956052</v>
      </c>
      <c r="AI145" s="47">
        <f>士兵属性!$Q143</f>
        <v>2.5000000000000001E-2</v>
      </c>
      <c r="AJ145" s="47">
        <f>士兵属性!$Q143</f>
        <v>2.5000000000000001E-2</v>
      </c>
      <c r="AK145" s="47">
        <f>士兵属性!AX143</f>
        <v>0.20347900973209265</v>
      </c>
      <c r="AL145" s="77">
        <f t="shared" si="80"/>
        <v>0.20347900973209265</v>
      </c>
      <c r="AM145" s="42">
        <f>带兵数!$F142</f>
        <v>10973.823552916361</v>
      </c>
      <c r="AN145" s="42">
        <f>战法技能效用!AS143</f>
        <v>5.5649168234075166</v>
      </c>
      <c r="AO145" s="42">
        <f t="shared" si="81"/>
        <v>2678630286324.0317</v>
      </c>
      <c r="AP145" s="43">
        <f t="shared" si="82"/>
        <v>7514331886.4826469</v>
      </c>
      <c r="AQ145" s="43">
        <f t="shared" si="83"/>
        <v>1666253500.4282064</v>
      </c>
      <c r="AR145" s="43">
        <f t="shared" si="84"/>
        <v>1666253500.4282064</v>
      </c>
      <c r="AS145" s="43">
        <f t="shared" si="85"/>
        <v>3450098666083.7319</v>
      </c>
      <c r="AT145" s="43">
        <f t="shared" si="86"/>
        <v>3450098666083.7319</v>
      </c>
      <c r="AU145" s="43">
        <f t="shared" si="87"/>
        <v>2938440225495.1289</v>
      </c>
      <c r="AV145" s="43">
        <f t="shared" si="88"/>
        <v>2938440225495.1289</v>
      </c>
      <c r="AW145" s="43">
        <f t="shared" si="89"/>
        <v>576464273.33008933</v>
      </c>
      <c r="AX145" s="43">
        <f t="shared" si="90"/>
        <v>963609652681.17944</v>
      </c>
      <c r="AY145" s="1">
        <v>139</v>
      </c>
      <c r="AZ145" s="1">
        <f t="shared" si="91"/>
        <v>3.9083713645225115</v>
      </c>
      <c r="BA145" s="1">
        <f t="shared" si="92"/>
        <v>15.290657284083634</v>
      </c>
      <c r="BD145" s="1">
        <v>139</v>
      </c>
      <c r="BE145" s="43">
        <f>求节点(节奏总纲!$F$4:$F$163,M$7:M$166,$BD145)</f>
        <v>272.14537929357306</v>
      </c>
      <c r="BF145" s="43">
        <f>求节点(节奏总纲!$F$4:$F$163,N$7:N$166,$BD145)</f>
        <v>16495.236723110789</v>
      </c>
      <c r="BG145" s="43">
        <f>求节点(节奏总纲!$F$4:$F$163,O$7:O$166,$BD145)</f>
        <v>16495.236723110789</v>
      </c>
      <c r="BH145" s="43">
        <f>求节点(节奏总纲!$F$4:$F$163,P$7:P$166,$BD145)</f>
        <v>2.5000000000000001E-2</v>
      </c>
      <c r="BI145" s="43">
        <f>求节点(节奏总纲!$F$4:$F$163,Q$7:Q$166,$BD145)</f>
        <v>2.5000000000000001E-2</v>
      </c>
      <c r="BJ145" s="43">
        <f>求节点(节奏总纲!$F$4:$F$163,T$7:T$166,$BD145)</f>
        <v>1.6073289609008106</v>
      </c>
      <c r="BK145" s="43">
        <f>求节点(节奏总纲!$F$4:$F$163,U$7:U$166,$BD145)</f>
        <v>16656979608.937201</v>
      </c>
      <c r="BM145" s="1">
        <v>139</v>
      </c>
      <c r="BN145" s="43">
        <f>求节点(节奏总纲!$F$4:$F$163,AF$7:AF$166,$BD145)</f>
        <v>272.14537929357306</v>
      </c>
      <c r="BO145" s="43">
        <f>求节点(节奏总纲!$F$4:$F$163,AG$7:AG$166,$BD145)</f>
        <v>871.02522658158489</v>
      </c>
      <c r="BP145" s="43">
        <f>求节点(节奏总纲!$F$4:$F$163,AH$7:AH$166,$BD145)</f>
        <v>871.02522658158489</v>
      </c>
      <c r="BQ145" s="43">
        <f>求节点(节奏总纲!$F$4:$F$163,AI$7:AI$166,$BD145)</f>
        <v>2.5000000000000001E-2</v>
      </c>
      <c r="BR145" s="43">
        <f>求节点(节奏总纲!$F$4:$F$163,AJ$7:AJ$166,$BD145)</f>
        <v>2.5000000000000001E-2</v>
      </c>
      <c r="BS145" s="43">
        <f>求节点(节奏总纲!$F$4:$F$163,AM$7:AM$166,$BD145)</f>
        <v>6782.6959726056002</v>
      </c>
      <c r="BT145" s="43">
        <f>求节点(节奏总纲!$F$4:$F$163,AN$7:AN$166,$BD145)</f>
        <v>2.0282358229656903</v>
      </c>
      <c r="BU145" s="43">
        <f>求节点(节奏总纲!$F$4:$F$163,AO$7:AO$166,$BD145)</f>
        <v>23074816742.677635</v>
      </c>
    </row>
    <row r="146" spans="12:73" x14ac:dyDescent="0.15">
      <c r="L146" s="1">
        <v>140</v>
      </c>
      <c r="M146" s="42">
        <f>武将属性!$E144</f>
        <v>472.75958104319602</v>
      </c>
      <c r="N146" s="42">
        <f>武将属性!$T144</f>
        <v>29967.1</v>
      </c>
      <c r="O146" s="42">
        <f>武将属性!$T144</f>
        <v>29967.1</v>
      </c>
      <c r="P146" s="47">
        <f>武将属性!$AF144</f>
        <v>2.5000000000000001E-2</v>
      </c>
      <c r="Q146" s="47">
        <f>武将属性!$AF144</f>
        <v>2.5000000000000001E-2</v>
      </c>
      <c r="R146" s="47">
        <f>武将属性!BI144</f>
        <v>0.20347900973209265</v>
      </c>
      <c r="S146" s="77">
        <f t="shared" si="70"/>
        <v>0.20347900973209265</v>
      </c>
      <c r="T146" s="42">
        <f>战法技能效用!AM144</f>
        <v>2.3197814832120289</v>
      </c>
      <c r="U146" s="42">
        <f t="shared" si="71"/>
        <v>177997355156.54456</v>
      </c>
      <c r="V146" s="43">
        <f t="shared" si="72"/>
        <v>1428790354.7569902</v>
      </c>
      <c r="W146" s="43">
        <f t="shared" si="73"/>
        <v>22540530.432156399</v>
      </c>
      <c r="X146" s="43">
        <f t="shared" si="74"/>
        <v>22540530.432156399</v>
      </c>
      <c r="Y146" s="43">
        <f t="shared" si="75"/>
        <v>658999345866.80396</v>
      </c>
      <c r="Z146" s="43">
        <f t="shared" si="76"/>
        <v>658999345866.80396</v>
      </c>
      <c r="AA146" s="43">
        <f t="shared" si="77"/>
        <v>561268060390.88452</v>
      </c>
      <c r="AB146" s="43">
        <f t="shared" si="78"/>
        <v>561268060390.88452</v>
      </c>
      <c r="AC146" s="43">
        <f t="shared" si="79"/>
        <v>406939030733.98914</v>
      </c>
      <c r="AD146" s="42"/>
      <c r="AE146" s="1">
        <v>140</v>
      </c>
      <c r="AF146" s="42">
        <f>武将属性!$E144</f>
        <v>472.75958104319602</v>
      </c>
      <c r="AG146" s="42">
        <f>士兵属性!$F144</f>
        <v>1915.0907106272523</v>
      </c>
      <c r="AH146" s="42">
        <f>士兵属性!$F144</f>
        <v>1915.0907106272523</v>
      </c>
      <c r="AI146" s="47">
        <f>士兵属性!$Q144</f>
        <v>2.5000000000000001E-2</v>
      </c>
      <c r="AJ146" s="47">
        <f>士兵属性!$Q144</f>
        <v>2.5000000000000001E-2</v>
      </c>
      <c r="AK146" s="47">
        <f>士兵属性!AX144</f>
        <v>0.20347900973209265</v>
      </c>
      <c r="AL146" s="77">
        <f t="shared" si="80"/>
        <v>0.20347900973209265</v>
      </c>
      <c r="AM146" s="42">
        <f>带兵数!$F143</f>
        <v>11036.865319740711</v>
      </c>
      <c r="AN146" s="42">
        <f>战法技能效用!AS144</f>
        <v>5.5773137962961563</v>
      </c>
      <c r="AO146" s="42">
        <f t="shared" si="81"/>
        <v>2780753003859.7393</v>
      </c>
      <c r="AP146" s="43">
        <f t="shared" si="82"/>
        <v>7752719744.9863558</v>
      </c>
      <c r="AQ146" s="43">
        <f t="shared" si="83"/>
        <v>1711788355.5202174</v>
      </c>
      <c r="AR146" s="43">
        <f t="shared" si="84"/>
        <v>1711788355.5202174</v>
      </c>
      <c r="AS146" s="43">
        <f t="shared" si="85"/>
        <v>3575778086424.4521</v>
      </c>
      <c r="AT146" s="43">
        <f t="shared" si="86"/>
        <v>3575778086424.4521</v>
      </c>
      <c r="AU146" s="43">
        <f t="shared" si="87"/>
        <v>3045481066928.5952</v>
      </c>
      <c r="AV146" s="43">
        <f t="shared" si="88"/>
        <v>3045481066928.5952</v>
      </c>
      <c r="AW146" s="43">
        <f t="shared" si="89"/>
        <v>594050916.31464875</v>
      </c>
      <c r="AX146" s="43">
        <f t="shared" si="90"/>
        <v>996829429078.69751</v>
      </c>
      <c r="AY146" s="1">
        <v>140</v>
      </c>
      <c r="AZ146" s="1">
        <f t="shared" si="91"/>
        <v>3.9798869700920982</v>
      </c>
      <c r="BA146" s="1">
        <f t="shared" si="92"/>
        <v>15.622440015550406</v>
      </c>
      <c r="BD146" s="1">
        <v>140</v>
      </c>
      <c r="BE146" s="43">
        <f>求节点(节奏总纲!$F$4:$F$163,M$7:M$166,$BD146)</f>
        <v>272.81665389744245</v>
      </c>
      <c r="BF146" s="43">
        <f>求节点(节奏总纲!$F$4:$F$163,N$7:N$166,$BD146)</f>
        <v>16530.096415121097</v>
      </c>
      <c r="BG146" s="43">
        <f>求节点(节奏总纲!$F$4:$F$163,O$7:O$166,$BD146)</f>
        <v>16530.096415121097</v>
      </c>
      <c r="BH146" s="43">
        <f>求节点(节奏总纲!$F$4:$F$163,P$7:P$166,$BD146)</f>
        <v>2.5000000000000001E-2</v>
      </c>
      <c r="BI146" s="43">
        <f>求节点(节奏总纲!$F$4:$F$163,Q$7:Q$166,$BD146)</f>
        <v>2.5000000000000001E-2</v>
      </c>
      <c r="BJ146" s="43">
        <f>求节点(节奏总纲!$F$4:$F$163,T$7:T$166,$BD146)</f>
        <v>1.6104053464175796</v>
      </c>
      <c r="BK146" s="43">
        <f>求节点(节奏总纲!$F$4:$F$163,U$7:U$166,$BD146)</f>
        <v>16817715700.76494</v>
      </c>
      <c r="BM146" s="1">
        <v>140</v>
      </c>
      <c r="BN146" s="43">
        <f>求节点(节奏总纲!$F$4:$F$163,AF$7:AF$166,$BD146)</f>
        <v>272.81665389744245</v>
      </c>
      <c r="BO146" s="43">
        <f>求节点(节奏总纲!$F$4:$F$163,AG$7:AG$166,$BD146)</f>
        <v>872.530721937517</v>
      </c>
      <c r="BP146" s="43">
        <f>求节点(节奏总纲!$F$4:$F$163,AH$7:AH$166,$BD146)</f>
        <v>872.530721937517</v>
      </c>
      <c r="BQ146" s="43">
        <f>求节点(节奏总纲!$F$4:$F$163,AI$7:AI$166,$BD146)</f>
        <v>2.5000000000000001E-2</v>
      </c>
      <c r="BR146" s="43">
        <f>求节点(节奏总纲!$F$4:$F$163,AJ$7:AJ$166,$BD146)</f>
        <v>2.5000000000000001E-2</v>
      </c>
      <c r="BS146" s="43">
        <f>求节点(节奏总纲!$F$4:$F$163,AM$7:AM$166,$BD146)</f>
        <v>6789.6103244387941</v>
      </c>
      <c r="BT146" s="43">
        <f>求节点(节奏总纲!$F$4:$F$163,AN$7:AN$166,$BD146)</f>
        <v>2.0354955792993086</v>
      </c>
      <c r="BU146" s="43">
        <f>求节点(节奏总纲!$F$4:$F$163,AO$7:AO$166,$BD146)</f>
        <v>23387260144.739262</v>
      </c>
    </row>
    <row r="147" spans="12:73" x14ac:dyDescent="0.15">
      <c r="L147" s="1">
        <v>141</v>
      </c>
      <c r="M147" s="42">
        <f>武将属性!$E145</f>
        <v>474.90498292067241</v>
      </c>
      <c r="N147" s="42">
        <f>武将属性!$T145</f>
        <v>30130.899999999998</v>
      </c>
      <c r="O147" s="42">
        <f>武将属性!$T145</f>
        <v>30130.899999999998</v>
      </c>
      <c r="P147" s="47">
        <f>武将属性!$AF145</f>
        <v>2.5000000000000001E-2</v>
      </c>
      <c r="Q147" s="47">
        <f>武将属性!$AF145</f>
        <v>2.5000000000000001E-2</v>
      </c>
      <c r="R147" s="47">
        <f>武将属性!BI145</f>
        <v>0.20347900973209265</v>
      </c>
      <c r="S147" s="77">
        <f t="shared" si="70"/>
        <v>0.20347900973209265</v>
      </c>
      <c r="T147" s="42">
        <f>战法技能效用!AM145</f>
        <v>2.3205097915905846</v>
      </c>
      <c r="U147" s="42">
        <f t="shared" si="71"/>
        <v>180844474765.14917</v>
      </c>
      <c r="V147" s="43">
        <f t="shared" si="72"/>
        <v>1457477767.8600609</v>
      </c>
      <c r="W147" s="43">
        <f t="shared" si="73"/>
        <v>22971881.173574038</v>
      </c>
      <c r="X147" s="43">
        <f t="shared" si="74"/>
        <v>22971881.173574038</v>
      </c>
      <c r="Y147" s="43">
        <f t="shared" si="75"/>
        <v>675281418978.38245</v>
      </c>
      <c r="Z147" s="43">
        <f t="shared" si="76"/>
        <v>675281418978.38245</v>
      </c>
      <c r="AA147" s="43">
        <f t="shared" si="77"/>
        <v>575135460490.43677</v>
      </c>
      <c r="AB147" s="43">
        <f t="shared" si="78"/>
        <v>575135460490.43677</v>
      </c>
      <c r="AC147" s="43">
        <f t="shared" si="79"/>
        <v>416901920425.46765</v>
      </c>
      <c r="AD147" s="42"/>
      <c r="AE147" s="1">
        <v>141</v>
      </c>
      <c r="AF147" s="42">
        <f>武将属性!$E145</f>
        <v>474.90498292067241</v>
      </c>
      <c r="AG147" s="42">
        <f>士兵属性!$F145</f>
        <v>1932.1499230474146</v>
      </c>
      <c r="AH147" s="42">
        <f>士兵属性!$F145</f>
        <v>1932.1499230474146</v>
      </c>
      <c r="AI147" s="47">
        <f>士兵属性!$Q145</f>
        <v>2.5000000000000001E-2</v>
      </c>
      <c r="AJ147" s="47">
        <f>士兵属性!$Q145</f>
        <v>2.5000000000000001E-2</v>
      </c>
      <c r="AK147" s="47">
        <f>士兵属性!AX145</f>
        <v>0.20347900973209265</v>
      </c>
      <c r="AL147" s="77">
        <f t="shared" si="80"/>
        <v>0.20347900973209265</v>
      </c>
      <c r="AM147" s="42">
        <f>带兵数!$F144</f>
        <v>11103.437692473757</v>
      </c>
      <c r="AN147" s="42">
        <f>战法技能效用!AS145</f>
        <v>5.5928813645920119</v>
      </c>
      <c r="AO147" s="42">
        <f t="shared" si="81"/>
        <v>2891402674351.9521</v>
      </c>
      <c r="AP147" s="43">
        <f t="shared" si="82"/>
        <v>8010778156.242382</v>
      </c>
      <c r="AQ147" s="43">
        <f t="shared" si="83"/>
        <v>1761106430.4331124</v>
      </c>
      <c r="AR147" s="43">
        <f t="shared" si="84"/>
        <v>1761106430.4331124</v>
      </c>
      <c r="AS147" s="43">
        <f t="shared" si="85"/>
        <v>3711569232655.2041</v>
      </c>
      <c r="AT147" s="43">
        <f t="shared" si="86"/>
        <v>3711569232655.2041</v>
      </c>
      <c r="AU147" s="43">
        <f t="shared" si="87"/>
        <v>3161134039486.4678</v>
      </c>
      <c r="AV147" s="43">
        <f t="shared" si="88"/>
        <v>3161134039486.4678</v>
      </c>
      <c r="AW147" s="43">
        <f t="shared" si="89"/>
        <v>612913180.27499032</v>
      </c>
      <c r="AX147" s="43">
        <f t="shared" si="90"/>
        <v>1032241129747.7416</v>
      </c>
      <c r="AY147" s="1">
        <v>141</v>
      </c>
      <c r="AZ147" s="1">
        <f t="shared" si="91"/>
        <v>4.0556674989717161</v>
      </c>
      <c r="BA147" s="1">
        <f t="shared" si="92"/>
        <v>15.988338477616342</v>
      </c>
      <c r="BD147" s="1">
        <v>141</v>
      </c>
      <c r="BE147" s="43">
        <f>求节点(节奏总纲!$F$4:$F$163,M$7:M$166,$BD147)</f>
        <v>273.48792850131179</v>
      </c>
      <c r="BF147" s="43">
        <f>求节点(节奏总纲!$F$4:$F$163,N$7:N$166,$BD147)</f>
        <v>16564.956107131406</v>
      </c>
      <c r="BG147" s="43">
        <f>求节点(节奏总纲!$F$4:$F$163,O$7:O$166,$BD147)</f>
        <v>16564.956107131406</v>
      </c>
      <c r="BH147" s="43">
        <f>求节点(节奏总纲!$F$4:$F$163,P$7:P$166,$BD147)</f>
        <v>2.5000000000000001E-2</v>
      </c>
      <c r="BI147" s="43">
        <f>求节点(节奏总纲!$F$4:$F$163,Q$7:Q$166,$BD147)</f>
        <v>2.5000000000000001E-2</v>
      </c>
      <c r="BJ147" s="43">
        <f>求节点(节奏总纲!$F$4:$F$163,T$7:T$166,$BD147)</f>
        <v>1.6134817319343484</v>
      </c>
      <c r="BK147" s="43">
        <f>求节点(节奏总纲!$F$4:$F$163,U$7:U$166,$BD147)</f>
        <v>16978451792.592682</v>
      </c>
      <c r="BM147" s="1">
        <v>141</v>
      </c>
      <c r="BN147" s="43">
        <f>求节点(节奏总纲!$F$4:$F$163,AF$7:AF$166,$BD147)</f>
        <v>273.48792850131179</v>
      </c>
      <c r="BO147" s="43">
        <f>求节点(节奏总纲!$F$4:$F$163,AG$7:AG$166,$BD147)</f>
        <v>874.036217293449</v>
      </c>
      <c r="BP147" s="43">
        <f>求节点(节奏总纲!$F$4:$F$163,AH$7:AH$166,$BD147)</f>
        <v>874.036217293449</v>
      </c>
      <c r="BQ147" s="43">
        <f>求节点(节奏总纲!$F$4:$F$163,AI$7:AI$166,$BD147)</f>
        <v>2.5000000000000001E-2</v>
      </c>
      <c r="BR147" s="43">
        <f>求节点(节奏总纲!$F$4:$F$163,AJ$7:AJ$166,$BD147)</f>
        <v>2.5000000000000001E-2</v>
      </c>
      <c r="BS147" s="43">
        <f>求节点(节奏总纲!$F$4:$F$163,AM$7:AM$166,$BD147)</f>
        <v>6796.5246762719871</v>
      </c>
      <c r="BT147" s="43">
        <f>求节点(节奏总纲!$F$4:$F$163,AN$7:AN$166,$BD147)</f>
        <v>2.0427553356329269</v>
      </c>
      <c r="BU147" s="43">
        <f>求节点(节奏总纲!$F$4:$F$163,AO$7:AO$166,$BD147)</f>
        <v>23699703546.800884</v>
      </c>
    </row>
    <row r="148" spans="12:73" x14ac:dyDescent="0.15">
      <c r="L148" s="1">
        <v>142</v>
      </c>
      <c r="M148" s="42">
        <f>武将属性!$E146</f>
        <v>477.0503847981488</v>
      </c>
      <c r="N148" s="42">
        <f>武将属性!$T146</f>
        <v>30294.699999999997</v>
      </c>
      <c r="O148" s="42">
        <f>武将属性!$T146</f>
        <v>30294.699999999997</v>
      </c>
      <c r="P148" s="47">
        <f>武将属性!$AF146</f>
        <v>2.5000000000000001E-2</v>
      </c>
      <c r="Q148" s="47">
        <f>武将属性!$AF146</f>
        <v>2.5000000000000001E-2</v>
      </c>
      <c r="R148" s="47">
        <f>武将属性!BI146</f>
        <v>0.20347900973209265</v>
      </c>
      <c r="S148" s="77">
        <f t="shared" si="70"/>
        <v>0.20347900973209265</v>
      </c>
      <c r="T148" s="42">
        <f>战法技能效用!AM146</f>
        <v>2.3212369701379769</v>
      </c>
      <c r="U148" s="42">
        <f t="shared" si="71"/>
        <v>183722382834.00851</v>
      </c>
      <c r="V148" s="43">
        <f t="shared" si="72"/>
        <v>1487850823.4863596</v>
      </c>
      <c r="W148" s="43">
        <f t="shared" si="73"/>
        <v>23429174.339617506</v>
      </c>
      <c r="X148" s="43">
        <f t="shared" si="74"/>
        <v>23429174.339617506</v>
      </c>
      <c r="Y148" s="43">
        <f t="shared" si="75"/>
        <v>692468105235.52246</v>
      </c>
      <c r="Z148" s="43">
        <f t="shared" si="76"/>
        <v>692468105235.52246</v>
      </c>
      <c r="AA148" s="43">
        <f t="shared" si="77"/>
        <v>589773317296.5061</v>
      </c>
      <c r="AB148" s="43">
        <f t="shared" si="78"/>
        <v>589773317296.5061</v>
      </c>
      <c r="AC148" s="43">
        <f t="shared" si="79"/>
        <v>427418949173.58069</v>
      </c>
      <c r="AD148" s="42"/>
      <c r="AE148" s="1">
        <v>142</v>
      </c>
      <c r="AF148" s="42">
        <f>武将属性!$E146</f>
        <v>477.0503847981488</v>
      </c>
      <c r="AG148" s="42">
        <f>士兵属性!$F146</f>
        <v>1950.9067819050097</v>
      </c>
      <c r="AH148" s="42">
        <f>士兵属性!$F146</f>
        <v>1950.9067819050097</v>
      </c>
      <c r="AI148" s="47">
        <f>士兵属性!$Q146</f>
        <v>2.5000000000000001E-2</v>
      </c>
      <c r="AJ148" s="47">
        <f>士兵属性!$Q146</f>
        <v>2.5000000000000001E-2</v>
      </c>
      <c r="AK148" s="47">
        <f>士兵属性!AX146</f>
        <v>0.20347900973209265</v>
      </c>
      <c r="AL148" s="77">
        <f t="shared" si="80"/>
        <v>0.20347900973209265</v>
      </c>
      <c r="AM148" s="42">
        <f>带兵数!$F145</f>
        <v>11171.3599457823</v>
      </c>
      <c r="AN148" s="42">
        <f>战法技能效用!AS146</f>
        <v>5.6094458037268362</v>
      </c>
      <c r="AO148" s="42">
        <f t="shared" si="81"/>
        <v>3012549806538.8145</v>
      </c>
      <c r="AP148" s="43">
        <f t="shared" si="82"/>
        <v>8293218669.9876289</v>
      </c>
      <c r="AQ148" s="43">
        <f t="shared" si="83"/>
        <v>1813826915.9717917</v>
      </c>
      <c r="AR148" s="43">
        <f t="shared" si="84"/>
        <v>1813826915.9717917</v>
      </c>
      <c r="AS148" s="43">
        <f t="shared" si="85"/>
        <v>3859788446568.5762</v>
      </c>
      <c r="AT148" s="43">
        <f t="shared" si="86"/>
        <v>3859788446568.5762</v>
      </c>
      <c r="AU148" s="43">
        <f t="shared" si="87"/>
        <v>3287371965559.666</v>
      </c>
      <c r="AV148" s="43">
        <f t="shared" si="88"/>
        <v>3287371965559.666</v>
      </c>
      <c r="AW148" s="43">
        <f t="shared" si="89"/>
        <v>633514137.71377099</v>
      </c>
      <c r="AX148" s="43">
        <f t="shared" si="90"/>
        <v>1070772750591.5607</v>
      </c>
      <c r="AY148" s="1">
        <v>142</v>
      </c>
      <c r="AZ148" s="1">
        <f t="shared" si="91"/>
        <v>4.140395252781401</v>
      </c>
      <c r="BA148" s="1">
        <f t="shared" si="92"/>
        <v>16.397293351352978</v>
      </c>
      <c r="BD148" s="1">
        <v>142</v>
      </c>
      <c r="BE148" s="43">
        <f>求节点(节奏总纲!$F$4:$F$163,M$7:M$166,$BD148)</f>
        <v>274.15920310518118</v>
      </c>
      <c r="BF148" s="43">
        <f>求节点(节奏总纲!$F$4:$F$163,N$7:N$166,$BD148)</f>
        <v>16599.815799141714</v>
      </c>
      <c r="BG148" s="43">
        <f>求节点(节奏总纲!$F$4:$F$163,O$7:O$166,$BD148)</f>
        <v>16599.815799141714</v>
      </c>
      <c r="BH148" s="43">
        <f>求节点(节奏总纲!$F$4:$F$163,P$7:P$166,$BD148)</f>
        <v>2.5000000000000001E-2</v>
      </c>
      <c r="BI148" s="43">
        <f>求节点(节奏总纲!$F$4:$F$163,Q$7:Q$166,$BD148)</f>
        <v>2.5000000000000001E-2</v>
      </c>
      <c r="BJ148" s="43">
        <f>求节点(节奏总纲!$F$4:$F$163,T$7:T$166,$BD148)</f>
        <v>1.6165581174511174</v>
      </c>
      <c r="BK148" s="43">
        <f>求节点(节奏总纲!$F$4:$F$163,U$7:U$166,$BD148)</f>
        <v>17139187884.420422</v>
      </c>
      <c r="BM148" s="1">
        <v>142</v>
      </c>
      <c r="BN148" s="43">
        <f>求节点(节奏总纲!$F$4:$F$163,AF$7:AF$166,$BD148)</f>
        <v>274.15920310518118</v>
      </c>
      <c r="BO148" s="43">
        <f>求节点(节奏总纲!$F$4:$F$163,AG$7:AG$166,$BD148)</f>
        <v>875.54171264938111</v>
      </c>
      <c r="BP148" s="43">
        <f>求节点(节奏总纲!$F$4:$F$163,AH$7:AH$166,$BD148)</f>
        <v>875.54171264938111</v>
      </c>
      <c r="BQ148" s="43">
        <f>求节点(节奏总纲!$F$4:$F$163,AI$7:AI$166,$BD148)</f>
        <v>2.5000000000000001E-2</v>
      </c>
      <c r="BR148" s="43">
        <f>求节点(节奏总纲!$F$4:$F$163,AJ$7:AJ$166,$BD148)</f>
        <v>2.5000000000000001E-2</v>
      </c>
      <c r="BS148" s="43">
        <f>求节点(节奏总纲!$F$4:$F$163,AM$7:AM$166,$BD148)</f>
        <v>6803.439028105181</v>
      </c>
      <c r="BT148" s="43">
        <f>求节点(节奏总纲!$F$4:$F$163,AN$7:AN$166,$BD148)</f>
        <v>2.0500150919665456</v>
      </c>
      <c r="BU148" s="43">
        <f>求节点(节奏总纲!$F$4:$F$163,AO$7:AO$166,$BD148)</f>
        <v>24012146948.862511</v>
      </c>
    </row>
    <row r="149" spans="12:73" x14ac:dyDescent="0.15">
      <c r="L149" s="1">
        <v>143</v>
      </c>
      <c r="M149" s="42">
        <f>武将属性!$E147</f>
        <v>479.19578667562519</v>
      </c>
      <c r="N149" s="42">
        <f>武将属性!$T147</f>
        <v>30458.5</v>
      </c>
      <c r="O149" s="42">
        <f>武将属性!$T147</f>
        <v>30458.5</v>
      </c>
      <c r="P149" s="47">
        <f>武将属性!$AF147</f>
        <v>2.5000000000000001E-2</v>
      </c>
      <c r="Q149" s="47">
        <f>武将属性!$AF147</f>
        <v>2.5000000000000001E-2</v>
      </c>
      <c r="R149" s="47">
        <f>武将属性!BI147</f>
        <v>0.20347900973209265</v>
      </c>
      <c r="S149" s="77">
        <f t="shared" si="70"/>
        <v>0.20347900973209265</v>
      </c>
      <c r="T149" s="42">
        <f>战法技能效用!AM147</f>
        <v>2.3219630214812446</v>
      </c>
      <c r="U149" s="42">
        <f t="shared" si="71"/>
        <v>186631257053.58215</v>
      </c>
      <c r="V149" s="43">
        <f t="shared" si="72"/>
        <v>1518966900.5643778</v>
      </c>
      <c r="W149" s="43">
        <f t="shared" si="73"/>
        <v>23897517.568172537</v>
      </c>
      <c r="X149" s="43">
        <f t="shared" si="74"/>
        <v>23897517.568172537</v>
      </c>
      <c r="Y149" s="43">
        <f t="shared" si="75"/>
        <v>710129306195.30066</v>
      </c>
      <c r="Z149" s="43">
        <f t="shared" si="76"/>
        <v>710129306195.30066</v>
      </c>
      <c r="AA149" s="43">
        <f t="shared" si="77"/>
        <v>604815317063.33423</v>
      </c>
      <c r="AB149" s="43">
        <f t="shared" si="78"/>
        <v>604815317063.33423</v>
      </c>
      <c r="AC149" s="43">
        <f t="shared" si="79"/>
        <v>438224347557.98358</v>
      </c>
      <c r="AD149" s="42"/>
      <c r="AE149" s="1">
        <v>143</v>
      </c>
      <c r="AF149" s="42">
        <f>武将属性!$E147</f>
        <v>479.19578667562519</v>
      </c>
      <c r="AG149" s="42">
        <f>士兵属性!$F147</f>
        <v>1969.8343606338331</v>
      </c>
      <c r="AH149" s="42">
        <f>士兵属性!$F147</f>
        <v>1969.8343606338331</v>
      </c>
      <c r="AI149" s="47">
        <f>士兵属性!$Q147</f>
        <v>2.5000000000000001E-2</v>
      </c>
      <c r="AJ149" s="47">
        <f>士兵属性!$Q147</f>
        <v>2.5000000000000001E-2</v>
      </c>
      <c r="AK149" s="47">
        <f>士兵属性!AX147</f>
        <v>0.20347900973209265</v>
      </c>
      <c r="AL149" s="77">
        <f t="shared" si="80"/>
        <v>0.20347900973209265</v>
      </c>
      <c r="AM149" s="42">
        <f>带兵数!$F146</f>
        <v>11241.028334258455</v>
      </c>
      <c r="AN149" s="42">
        <f>战法技能效用!AS147</f>
        <v>5.6260104295865938</v>
      </c>
      <c r="AO149" s="42">
        <f t="shared" si="81"/>
        <v>3139377129762.9561</v>
      </c>
      <c r="AP149" s="43">
        <f t="shared" si="82"/>
        <v>8587445421.066843</v>
      </c>
      <c r="AQ149" s="43">
        <f t="shared" si="83"/>
        <v>1868496400.06038</v>
      </c>
      <c r="AR149" s="43">
        <f t="shared" si="84"/>
        <v>1868496400.06038</v>
      </c>
      <c r="AS149" s="43">
        <f t="shared" si="85"/>
        <v>4014700160080.1187</v>
      </c>
      <c r="AT149" s="43">
        <f t="shared" si="86"/>
        <v>4014700160080.1187</v>
      </c>
      <c r="AU149" s="43">
        <f t="shared" si="87"/>
        <v>3419309876454.0806</v>
      </c>
      <c r="AV149" s="43">
        <f t="shared" si="88"/>
        <v>3419309876454.0806</v>
      </c>
      <c r="AW149" s="43">
        <f t="shared" si="89"/>
        <v>654856175.4519161</v>
      </c>
      <c r="AX149" s="43">
        <f t="shared" si="90"/>
        <v>1110963663783.1846</v>
      </c>
      <c r="AY149" s="1">
        <v>143</v>
      </c>
      <c r="AZ149" s="1">
        <f t="shared" si="91"/>
        <v>4.2280923650930129</v>
      </c>
      <c r="BA149" s="1">
        <f t="shared" si="92"/>
        <v>16.821282668967051</v>
      </c>
      <c r="BD149" s="1">
        <v>143</v>
      </c>
      <c r="BE149" s="43">
        <f>求节点(节奏总纲!$F$4:$F$163,M$7:M$166,$BD149)</f>
        <v>274.83047770905051</v>
      </c>
      <c r="BF149" s="43">
        <f>求节点(节奏总纲!$F$4:$F$163,N$7:N$166,$BD149)</f>
        <v>16634.675491152022</v>
      </c>
      <c r="BG149" s="43">
        <f>求节点(节奏总纲!$F$4:$F$163,O$7:O$166,$BD149)</f>
        <v>16634.675491152022</v>
      </c>
      <c r="BH149" s="43">
        <f>求节点(节奏总纲!$F$4:$F$163,P$7:P$166,$BD149)</f>
        <v>2.5000000000000001E-2</v>
      </c>
      <c r="BI149" s="43">
        <f>求节点(节奏总纲!$F$4:$F$163,Q$7:Q$166,$BD149)</f>
        <v>2.5000000000000001E-2</v>
      </c>
      <c r="BJ149" s="43">
        <f>求节点(节奏总纲!$F$4:$F$163,T$7:T$166,$BD149)</f>
        <v>1.6196345029678862</v>
      </c>
      <c r="BK149" s="43">
        <f>求节点(节奏总纲!$F$4:$F$163,U$7:U$166,$BD149)</f>
        <v>17299923976.248161</v>
      </c>
      <c r="BM149" s="1">
        <v>143</v>
      </c>
      <c r="BN149" s="43">
        <f>求节点(节奏总纲!$F$4:$F$163,AF$7:AF$166,$BD149)</f>
        <v>274.83047770905051</v>
      </c>
      <c r="BO149" s="43">
        <f>求节点(节奏总纲!$F$4:$F$163,AG$7:AG$166,$BD149)</f>
        <v>877.04720800531311</v>
      </c>
      <c r="BP149" s="43">
        <f>求节点(节奏总纲!$F$4:$F$163,AH$7:AH$166,$BD149)</f>
        <v>877.04720800531311</v>
      </c>
      <c r="BQ149" s="43">
        <f>求节点(节奏总纲!$F$4:$F$163,AI$7:AI$166,$BD149)</f>
        <v>2.5000000000000001E-2</v>
      </c>
      <c r="BR149" s="43">
        <f>求节点(节奏总纲!$F$4:$F$163,AJ$7:AJ$166,$BD149)</f>
        <v>2.5000000000000001E-2</v>
      </c>
      <c r="BS149" s="43">
        <f>求节点(节奏总纲!$F$4:$F$163,AM$7:AM$166,$BD149)</f>
        <v>6810.353379938374</v>
      </c>
      <c r="BT149" s="43">
        <f>求节点(节奏总纲!$F$4:$F$163,AN$7:AN$166,$BD149)</f>
        <v>2.0572748483001639</v>
      </c>
      <c r="BU149" s="43">
        <f>求节点(节奏总纲!$F$4:$F$163,AO$7:AO$166,$BD149)</f>
        <v>24324590350.924133</v>
      </c>
    </row>
    <row r="150" spans="12:73" x14ac:dyDescent="0.15">
      <c r="L150" s="1">
        <v>144</v>
      </c>
      <c r="M150" s="42">
        <f>武将属性!$E148</f>
        <v>481.34118855310157</v>
      </c>
      <c r="N150" s="42">
        <f>武将属性!$T148</f>
        <v>30622.3</v>
      </c>
      <c r="O150" s="42">
        <f>武将属性!$T148</f>
        <v>30622.3</v>
      </c>
      <c r="P150" s="47">
        <f>武将属性!$AF148</f>
        <v>2.5000000000000001E-2</v>
      </c>
      <c r="Q150" s="47">
        <f>武将属性!$AF148</f>
        <v>2.5000000000000001E-2</v>
      </c>
      <c r="R150" s="47">
        <f>武将属性!BI148</f>
        <v>0.20347900973209265</v>
      </c>
      <c r="S150" s="77">
        <f t="shared" si="70"/>
        <v>0.20347900973209265</v>
      </c>
      <c r="T150" s="42">
        <f>战法技能效用!AM148</f>
        <v>2.3226879482392846</v>
      </c>
      <c r="U150" s="42">
        <f t="shared" si="71"/>
        <v>189571275280.133</v>
      </c>
      <c r="V150" s="43">
        <f t="shared" si="72"/>
        <v>1550373431.4774797</v>
      </c>
      <c r="W150" s="43">
        <f t="shared" si="73"/>
        <v>24369775.954403188</v>
      </c>
      <c r="X150" s="43">
        <f t="shared" si="74"/>
        <v>24369775.954403188</v>
      </c>
      <c r="Y150" s="43">
        <f t="shared" si="75"/>
        <v>728057161179.04456</v>
      </c>
      <c r="Z150" s="43">
        <f t="shared" si="76"/>
        <v>728057161179.04456</v>
      </c>
      <c r="AA150" s="43">
        <f t="shared" si="77"/>
        <v>620084425381.58264</v>
      </c>
      <c r="AB150" s="43">
        <f t="shared" si="78"/>
        <v>620084425381.58264</v>
      </c>
      <c r="AC150" s="43">
        <f t="shared" si="79"/>
        <v>449189693304.76453</v>
      </c>
      <c r="AD150" s="42"/>
      <c r="AE150" s="1">
        <v>144</v>
      </c>
      <c r="AF150" s="42">
        <f>武将属性!$E148</f>
        <v>481.34118855310157</v>
      </c>
      <c r="AG150" s="42">
        <f>士兵属性!$F148</f>
        <v>1988.8811819494358</v>
      </c>
      <c r="AH150" s="42">
        <f>士兵属性!$F148</f>
        <v>1988.8811819494358</v>
      </c>
      <c r="AI150" s="47">
        <f>士兵属性!$Q148</f>
        <v>2.5000000000000001E-2</v>
      </c>
      <c r="AJ150" s="47">
        <f>士兵属性!$Q148</f>
        <v>2.5000000000000001E-2</v>
      </c>
      <c r="AK150" s="47">
        <f>士兵属性!AX148</f>
        <v>0.20347900973209265</v>
      </c>
      <c r="AL150" s="77">
        <f t="shared" si="80"/>
        <v>0.20347900973209265</v>
      </c>
      <c r="AM150" s="42">
        <f>带兵数!$F147</f>
        <v>11308.131233660075</v>
      </c>
      <c r="AN150" s="42">
        <f>战法技能效用!AS148</f>
        <v>5.6425752417374557</v>
      </c>
      <c r="AO150" s="42">
        <f t="shared" si="81"/>
        <v>3269490761659.2417</v>
      </c>
      <c r="AP150" s="43">
        <f t="shared" si="82"/>
        <v>8887245135.8123112</v>
      </c>
      <c r="AQ150" s="43">
        <f t="shared" si="83"/>
        <v>1923784141.2111585</v>
      </c>
      <c r="AR150" s="43">
        <f t="shared" si="84"/>
        <v>1923784141.2111585</v>
      </c>
      <c r="AS150" s="43">
        <f t="shared" si="85"/>
        <v>4173460621106.9937</v>
      </c>
      <c r="AT150" s="43">
        <f t="shared" si="86"/>
        <v>4173460621106.9937</v>
      </c>
      <c r="AU150" s="43">
        <f t="shared" si="87"/>
        <v>3554525755781.1099</v>
      </c>
      <c r="AV150" s="43">
        <f t="shared" si="88"/>
        <v>3554525755781.1099</v>
      </c>
      <c r="AW150" s="43">
        <f t="shared" si="89"/>
        <v>676712711.85791147</v>
      </c>
      <c r="AX150" s="43">
        <f t="shared" si="90"/>
        <v>1152016480760.8081</v>
      </c>
      <c r="AY150" s="1">
        <v>144</v>
      </c>
      <c r="AZ150" s="1">
        <f t="shared" si="91"/>
        <v>4.3153271973727252</v>
      </c>
      <c r="BA150" s="1">
        <f t="shared" si="92"/>
        <v>17.246762500425522</v>
      </c>
      <c r="BD150" s="1">
        <v>144</v>
      </c>
      <c r="BE150" s="43">
        <f>求节点(节奏总纲!$F$4:$F$163,M$7:M$166,$BD150)</f>
        <v>275.50175231291985</v>
      </c>
      <c r="BF150" s="43">
        <f>求节点(节奏总纲!$F$4:$F$163,N$7:N$166,$BD150)</f>
        <v>16669.53518316233</v>
      </c>
      <c r="BG150" s="43">
        <f>求节点(节奏总纲!$F$4:$F$163,O$7:O$166,$BD150)</f>
        <v>16669.53518316233</v>
      </c>
      <c r="BH150" s="43">
        <f>求节点(节奏总纲!$F$4:$F$163,P$7:P$166,$BD150)</f>
        <v>2.5000000000000001E-2</v>
      </c>
      <c r="BI150" s="43">
        <f>求节点(节奏总纲!$F$4:$F$163,Q$7:Q$166,$BD150)</f>
        <v>2.5000000000000001E-2</v>
      </c>
      <c r="BJ150" s="43">
        <f>求节点(节奏总纲!$F$4:$F$163,T$7:T$166,$BD150)</f>
        <v>1.6227108884846551</v>
      </c>
      <c r="BK150" s="43">
        <f>求节点(节奏总纲!$F$4:$F$163,U$7:U$166,$BD150)</f>
        <v>17460660068.075905</v>
      </c>
      <c r="BM150" s="1">
        <v>144</v>
      </c>
      <c r="BN150" s="43">
        <f>求节点(节奏总纲!$F$4:$F$163,AF$7:AF$166,$BD150)</f>
        <v>275.50175231291985</v>
      </c>
      <c r="BO150" s="43">
        <f>求节点(节奏总纲!$F$4:$F$163,AG$7:AG$166,$BD150)</f>
        <v>878.55270336124522</v>
      </c>
      <c r="BP150" s="43">
        <f>求节点(节奏总纲!$F$4:$F$163,AH$7:AH$166,$BD150)</f>
        <v>878.55270336124522</v>
      </c>
      <c r="BQ150" s="43">
        <f>求节点(节奏总纲!$F$4:$F$163,AI$7:AI$166,$BD150)</f>
        <v>2.5000000000000001E-2</v>
      </c>
      <c r="BR150" s="43">
        <f>求节点(节奏总纲!$F$4:$F$163,AJ$7:AJ$166,$BD150)</f>
        <v>2.5000000000000001E-2</v>
      </c>
      <c r="BS150" s="43">
        <f>求节点(节奏总纲!$F$4:$F$163,AM$7:AM$166,$BD150)</f>
        <v>6817.2677317715679</v>
      </c>
      <c r="BT150" s="43">
        <f>求节点(节奏总纲!$F$4:$F$163,AN$7:AN$166,$BD150)</f>
        <v>2.0645346046337822</v>
      </c>
      <c r="BU150" s="43">
        <f>求节点(节奏总纲!$F$4:$F$163,AO$7:AO$166,$BD150)</f>
        <v>24637033752.985756</v>
      </c>
    </row>
    <row r="151" spans="12:73" x14ac:dyDescent="0.15">
      <c r="L151" s="1">
        <v>145</v>
      </c>
      <c r="M151" s="42">
        <f>武将属性!$E149</f>
        <v>483.48659043057796</v>
      </c>
      <c r="N151" s="42">
        <f>武将属性!$T149</f>
        <v>30786.1</v>
      </c>
      <c r="O151" s="42">
        <f>武将属性!$T149</f>
        <v>30786.1</v>
      </c>
      <c r="P151" s="47">
        <f>武将属性!$AF149</f>
        <v>2.5000000000000001E-2</v>
      </c>
      <c r="Q151" s="47">
        <f>武将属性!$AF149</f>
        <v>2.5000000000000001E-2</v>
      </c>
      <c r="R151" s="47">
        <f>武将属性!BI149</f>
        <v>0.20347900973209265</v>
      </c>
      <c r="S151" s="77">
        <f t="shared" si="70"/>
        <v>0.20347900973209265</v>
      </c>
      <c r="T151" s="42">
        <f>战法技能效用!AM149</f>
        <v>2.3234117530228935</v>
      </c>
      <c r="U151" s="42">
        <f t="shared" si="71"/>
        <v>192542615535.17136</v>
      </c>
      <c r="V151" s="43">
        <f t="shared" si="72"/>
        <v>1582556009.0408244</v>
      </c>
      <c r="W151" s="43">
        <f t="shared" si="73"/>
        <v>24853573.81989181</v>
      </c>
      <c r="X151" s="43">
        <f t="shared" si="74"/>
        <v>24853573.81989181</v>
      </c>
      <c r="Y151" s="43">
        <f t="shared" si="75"/>
        <v>746482545342.99646</v>
      </c>
      <c r="Z151" s="43">
        <f t="shared" si="76"/>
        <v>746482545342.99646</v>
      </c>
      <c r="AA151" s="43">
        <f t="shared" si="77"/>
        <v>635777278032.37769</v>
      </c>
      <c r="AB151" s="43">
        <f t="shared" si="78"/>
        <v>635777278032.37769</v>
      </c>
      <c r="AC151" s="43">
        <f t="shared" si="79"/>
        <v>460457304624.1499</v>
      </c>
      <c r="AD151" s="42"/>
      <c r="AE151" s="1">
        <v>145</v>
      </c>
      <c r="AF151" s="42">
        <f>武将属性!$E149</f>
        <v>483.48659043057796</v>
      </c>
      <c r="AG151" s="42">
        <f>士兵属性!$F149</f>
        <v>2008.0333390198493</v>
      </c>
      <c r="AH151" s="42">
        <f>士兵属性!$F149</f>
        <v>2008.0333390198493</v>
      </c>
      <c r="AI151" s="47">
        <f>士兵属性!$Q149</f>
        <v>2.5000000000000001E-2</v>
      </c>
      <c r="AJ151" s="47">
        <f>士兵属性!$Q149</f>
        <v>2.5000000000000001E-2</v>
      </c>
      <c r="AK151" s="47">
        <f>士兵属性!AX149</f>
        <v>0.20347900973209265</v>
      </c>
      <c r="AL151" s="77">
        <f t="shared" si="80"/>
        <v>0.20347900973209265</v>
      </c>
      <c r="AM151" s="42">
        <f>带兵数!$F148</f>
        <v>11377.47106937299</v>
      </c>
      <c r="AN151" s="42">
        <f>战法技能效用!AS149</f>
        <v>5.6591402397469359</v>
      </c>
      <c r="AO151" s="42">
        <f t="shared" si="81"/>
        <v>3405719216826.2925</v>
      </c>
      <c r="AP151" s="43">
        <f t="shared" si="82"/>
        <v>9199631218.8984165</v>
      </c>
      <c r="AQ151" s="43">
        <f t="shared" si="83"/>
        <v>1981202768.3811114</v>
      </c>
      <c r="AR151" s="43">
        <f t="shared" si="84"/>
        <v>1981202768.3811114</v>
      </c>
      <c r="AS151" s="43">
        <f t="shared" si="85"/>
        <v>4339413006091.6074</v>
      </c>
      <c r="AT151" s="43">
        <f t="shared" si="86"/>
        <v>4339413006091.6074</v>
      </c>
      <c r="AU151" s="43">
        <f t="shared" si="87"/>
        <v>3695866978381.3242</v>
      </c>
      <c r="AV151" s="43">
        <f t="shared" si="88"/>
        <v>3695866978381.3242</v>
      </c>
      <c r="AW151" s="43">
        <f t="shared" si="89"/>
        <v>699333127.02098334</v>
      </c>
      <c r="AX151" s="43">
        <f t="shared" si="90"/>
        <v>1194845300455.447</v>
      </c>
      <c r="AY151" s="1">
        <v>145</v>
      </c>
      <c r="AZ151" s="1">
        <f t="shared" si="91"/>
        <v>4.4056901821996037</v>
      </c>
      <c r="BA151" s="1">
        <f t="shared" si="92"/>
        <v>17.68813209148588</v>
      </c>
      <c r="BD151" s="1">
        <v>145</v>
      </c>
      <c r="BE151" s="43">
        <f>求节点(节奏总纲!$F$4:$F$163,M$7:M$166,$BD151)</f>
        <v>276.17302691678924</v>
      </c>
      <c r="BF151" s="43">
        <f>求节点(节奏总纲!$F$4:$F$163,N$7:N$166,$BD151)</f>
        <v>16704.394875172638</v>
      </c>
      <c r="BG151" s="43">
        <f>求节点(节奏总纲!$F$4:$F$163,O$7:O$166,$BD151)</f>
        <v>16704.394875172638</v>
      </c>
      <c r="BH151" s="43">
        <f>求节点(节奏总纲!$F$4:$F$163,P$7:P$166,$BD151)</f>
        <v>2.5000000000000001E-2</v>
      </c>
      <c r="BI151" s="43">
        <f>求节点(节奏总纲!$F$4:$F$163,Q$7:Q$166,$BD151)</f>
        <v>2.5000000000000001E-2</v>
      </c>
      <c r="BJ151" s="43">
        <f>求节点(节奏总纲!$F$4:$F$163,T$7:T$166,$BD151)</f>
        <v>1.6257872740014241</v>
      </c>
      <c r="BK151" s="43">
        <f>求节点(节奏总纲!$F$4:$F$163,U$7:U$166,$BD151)</f>
        <v>17621396159.903645</v>
      </c>
      <c r="BM151" s="1">
        <v>145</v>
      </c>
      <c r="BN151" s="43">
        <f>求节点(节奏总纲!$F$4:$F$163,AF$7:AF$166,$BD151)</f>
        <v>276.17302691678924</v>
      </c>
      <c r="BO151" s="43">
        <f>求节点(节奏总纲!$F$4:$F$163,AG$7:AG$166,$BD151)</f>
        <v>880.05819871717722</v>
      </c>
      <c r="BP151" s="43">
        <f>求节点(节奏总纲!$F$4:$F$163,AH$7:AH$166,$BD151)</f>
        <v>880.05819871717722</v>
      </c>
      <c r="BQ151" s="43">
        <f>求节点(节奏总纲!$F$4:$F$163,AI$7:AI$166,$BD151)</f>
        <v>2.5000000000000001E-2</v>
      </c>
      <c r="BR151" s="43">
        <f>求节点(节奏总纲!$F$4:$F$163,AJ$7:AJ$166,$BD151)</f>
        <v>2.5000000000000001E-2</v>
      </c>
      <c r="BS151" s="43">
        <f>求节点(节奏总纲!$F$4:$F$163,AM$7:AM$166,$BD151)</f>
        <v>6824.1820836047618</v>
      </c>
      <c r="BT151" s="43">
        <f>求节点(节奏总纲!$F$4:$F$163,AN$7:AN$166,$BD151)</f>
        <v>2.0717943609674006</v>
      </c>
      <c r="BU151" s="43">
        <f>求节点(节奏总纲!$F$4:$F$163,AO$7:AO$166,$BD151)</f>
        <v>24949477155.047382</v>
      </c>
    </row>
    <row r="152" spans="12:73" x14ac:dyDescent="0.15">
      <c r="L152" s="1">
        <v>146</v>
      </c>
      <c r="M152" s="42">
        <f>武将属性!$E150</f>
        <v>485.63199230805429</v>
      </c>
      <c r="N152" s="42">
        <f>武将属性!$T150</f>
        <v>30949.9</v>
      </c>
      <c r="O152" s="42">
        <f>武将属性!$T150</f>
        <v>30949.9</v>
      </c>
      <c r="P152" s="47">
        <f>武将属性!$AF150</f>
        <v>2.5000000000000001E-2</v>
      </c>
      <c r="Q152" s="47">
        <f>武将属性!$AF150</f>
        <v>2.5000000000000001E-2</v>
      </c>
      <c r="R152" s="47">
        <f>武将属性!BI150</f>
        <v>0.20347900973209265</v>
      </c>
      <c r="S152" s="77">
        <f t="shared" si="70"/>
        <v>0.20347900973209265</v>
      </c>
      <c r="T152" s="42">
        <f>战法技能效用!AM150</f>
        <v>2.3241344384347871</v>
      </c>
      <c r="U152" s="42">
        <f t="shared" si="71"/>
        <v>195545456004.89774</v>
      </c>
      <c r="V152" s="43">
        <f t="shared" si="72"/>
        <v>1614783847.0529153</v>
      </c>
      <c r="W152" s="43">
        <f t="shared" si="73"/>
        <v>25337422.634359777</v>
      </c>
      <c r="X152" s="43">
        <f t="shared" si="74"/>
        <v>25337422.634359777</v>
      </c>
      <c r="Y152" s="43">
        <f t="shared" si="75"/>
        <v>765064094430.41162</v>
      </c>
      <c r="Z152" s="43">
        <f t="shared" si="76"/>
        <v>765064094430.41162</v>
      </c>
      <c r="AA152" s="43">
        <f t="shared" si="77"/>
        <v>651603135949.78369</v>
      </c>
      <c r="AB152" s="43">
        <f t="shared" si="78"/>
        <v>651603135949.78369</v>
      </c>
      <c r="AC152" s="43">
        <f t="shared" si="79"/>
        <v>471816475124.52509</v>
      </c>
      <c r="AD152" s="42"/>
      <c r="AE152" s="1">
        <v>146</v>
      </c>
      <c r="AF152" s="42">
        <f>武将属性!$E150</f>
        <v>485.63199230805429</v>
      </c>
      <c r="AG152" s="42">
        <f>士兵属性!$F150</f>
        <v>2027.2908318450741</v>
      </c>
      <c r="AH152" s="42">
        <f>士兵属性!$F150</f>
        <v>2027.2908318450741</v>
      </c>
      <c r="AI152" s="47">
        <f>士兵属性!$Q150</f>
        <v>2.5000000000000001E-2</v>
      </c>
      <c r="AJ152" s="47">
        <f>士兵属性!$Q150</f>
        <v>2.5000000000000001E-2</v>
      </c>
      <c r="AK152" s="47">
        <f>士兵属性!AX150</f>
        <v>0.20347900973209265</v>
      </c>
      <c r="AL152" s="77">
        <f t="shared" si="80"/>
        <v>0.20347900973209265</v>
      </c>
      <c r="AM152" s="42">
        <f>带兵数!$F149</f>
        <v>11441.962550796872</v>
      </c>
      <c r="AN152" s="42">
        <f>战法技能效用!AS150</f>
        <v>5.6757054231838859</v>
      </c>
      <c r="AO152" s="42">
        <f t="shared" si="81"/>
        <v>3543965956351.8765</v>
      </c>
      <c r="AP152" s="43">
        <f t="shared" si="82"/>
        <v>9514199751.8111515</v>
      </c>
      <c r="AQ152" s="43">
        <f t="shared" si="83"/>
        <v>2038489560.6601183</v>
      </c>
      <c r="AR152" s="43">
        <f t="shared" si="84"/>
        <v>2038489560.6601183</v>
      </c>
      <c r="AS152" s="43">
        <f t="shared" si="85"/>
        <v>4507707103111.0684</v>
      </c>
      <c r="AT152" s="43">
        <f t="shared" si="86"/>
        <v>4507707103111.0684</v>
      </c>
      <c r="AU152" s="43">
        <f t="shared" si="87"/>
        <v>3839202631143.0186</v>
      </c>
      <c r="AV152" s="43">
        <f t="shared" si="88"/>
        <v>3839202631143.0186</v>
      </c>
      <c r="AW152" s="43">
        <f t="shared" si="89"/>
        <v>722360552.88440645</v>
      </c>
      <c r="AX152" s="43">
        <f t="shared" si="90"/>
        <v>1238104720075.3081</v>
      </c>
      <c r="AY152" s="1">
        <v>146</v>
      </c>
      <c r="AZ152" s="1">
        <f t="shared" si="91"/>
        <v>4.4937058761257545</v>
      </c>
      <c r="BA152" s="1">
        <f t="shared" si="92"/>
        <v>18.123489181273087</v>
      </c>
      <c r="BD152" s="1">
        <v>146</v>
      </c>
      <c r="BE152" s="43">
        <f>求节点(节奏总纲!$F$4:$F$163,M$7:M$166,$BD152)</f>
        <v>276.84430152065858</v>
      </c>
      <c r="BF152" s="43">
        <f>求节点(节奏总纲!$F$4:$F$163,N$7:N$166,$BD152)</f>
        <v>16739.254567182947</v>
      </c>
      <c r="BG152" s="43">
        <f>求节点(节奏总纲!$F$4:$F$163,O$7:O$166,$BD152)</f>
        <v>16739.254567182947</v>
      </c>
      <c r="BH152" s="43">
        <f>求节点(节奏总纲!$F$4:$F$163,P$7:P$166,$BD152)</f>
        <v>2.5000000000000001E-2</v>
      </c>
      <c r="BI152" s="43">
        <f>求节点(节奏总纲!$F$4:$F$163,Q$7:Q$166,$BD152)</f>
        <v>2.5000000000000001E-2</v>
      </c>
      <c r="BJ152" s="43">
        <f>求节点(节奏总纲!$F$4:$F$163,T$7:T$166,$BD152)</f>
        <v>1.6288636595181929</v>
      </c>
      <c r="BK152" s="43">
        <f>求节点(节奏总纲!$F$4:$F$163,U$7:U$166,$BD152)</f>
        <v>17782132251.731384</v>
      </c>
      <c r="BM152" s="1">
        <v>146</v>
      </c>
      <c r="BN152" s="43">
        <f>求节点(节奏总纲!$F$4:$F$163,AF$7:AF$166,$BD152)</f>
        <v>276.84430152065858</v>
      </c>
      <c r="BO152" s="43">
        <f>求节点(节奏总纲!$F$4:$F$163,AG$7:AG$166,$BD152)</f>
        <v>881.56369407310933</v>
      </c>
      <c r="BP152" s="43">
        <f>求节点(节奏总纲!$F$4:$F$163,AH$7:AH$166,$BD152)</f>
        <v>881.56369407310933</v>
      </c>
      <c r="BQ152" s="43">
        <f>求节点(节奏总纲!$F$4:$F$163,AI$7:AI$166,$BD152)</f>
        <v>2.5000000000000001E-2</v>
      </c>
      <c r="BR152" s="43">
        <f>求节点(节奏总纲!$F$4:$F$163,AJ$7:AJ$166,$BD152)</f>
        <v>2.5000000000000001E-2</v>
      </c>
      <c r="BS152" s="43">
        <f>求节点(节奏总纲!$F$4:$F$163,AM$7:AM$166,$BD152)</f>
        <v>6831.0964354379548</v>
      </c>
      <c r="BT152" s="43">
        <f>求节点(节奏总纲!$F$4:$F$163,AN$7:AN$166,$BD152)</f>
        <v>2.0790541173010193</v>
      </c>
      <c r="BU152" s="43">
        <f>求节点(节奏总纲!$F$4:$F$163,AO$7:AO$166,$BD152)</f>
        <v>25261920557.109005</v>
      </c>
    </row>
    <row r="153" spans="12:73" x14ac:dyDescent="0.15">
      <c r="L153" s="1">
        <v>147</v>
      </c>
      <c r="M153" s="42">
        <f>武将属性!$E151</f>
        <v>487.77739418553068</v>
      </c>
      <c r="N153" s="42">
        <f>武将属性!$T151</f>
        <v>31112.333434785174</v>
      </c>
      <c r="O153" s="42">
        <f>武将属性!$T151</f>
        <v>31112.333434785174</v>
      </c>
      <c r="P153" s="47">
        <f>武将属性!$AF151</f>
        <v>2.5000000000000001E-2</v>
      </c>
      <c r="Q153" s="47">
        <f>武将属性!$AF151</f>
        <v>2.5000000000000001E-2</v>
      </c>
      <c r="R153" s="47">
        <f>武将属性!BI151</f>
        <v>0.20347900973209265</v>
      </c>
      <c r="S153" s="77">
        <f t="shared" si="70"/>
        <v>0.20347900973209265</v>
      </c>
      <c r="T153" s="42">
        <f>战法技能效用!AM151</f>
        <v>2.3248560070696391</v>
      </c>
      <c r="U153" s="42">
        <f t="shared" si="71"/>
        <v>198562531500.20087</v>
      </c>
      <c r="V153" s="43">
        <f t="shared" si="72"/>
        <v>1647480087.5941348</v>
      </c>
      <c r="W153" s="43">
        <f t="shared" si="73"/>
        <v>25829099.118639145</v>
      </c>
      <c r="X153" s="43">
        <f t="shared" si="74"/>
        <v>25829099.118639145</v>
      </c>
      <c r="Y153" s="43">
        <f t="shared" si="75"/>
        <v>784003457657.77271</v>
      </c>
      <c r="Z153" s="43">
        <f t="shared" si="76"/>
        <v>784003457657.77271</v>
      </c>
      <c r="AA153" s="43">
        <f t="shared" si="77"/>
        <v>667733743256.65015</v>
      </c>
      <c r="AB153" s="43">
        <f t="shared" si="78"/>
        <v>667733743256.65015</v>
      </c>
      <c r="AC153" s="43">
        <f t="shared" si="79"/>
        <v>483391486663.19104</v>
      </c>
      <c r="AD153" s="42"/>
      <c r="AE153" s="1">
        <v>147</v>
      </c>
      <c r="AF153" s="42">
        <f>武将属性!$E151</f>
        <v>487.77739418553068</v>
      </c>
      <c r="AG153" s="42">
        <f>士兵属性!$F151</f>
        <v>2046.6739275230127</v>
      </c>
      <c r="AH153" s="42">
        <f>士兵属性!$F151</f>
        <v>2046.6739275230127</v>
      </c>
      <c r="AI153" s="47">
        <f>士兵属性!$Q151</f>
        <v>2.5000000000000001E-2</v>
      </c>
      <c r="AJ153" s="47">
        <f>士兵属性!$Q151</f>
        <v>2.5000000000000001E-2</v>
      </c>
      <c r="AK153" s="47">
        <f>士兵属性!AX151</f>
        <v>0.20347900973209265</v>
      </c>
      <c r="AL153" s="77">
        <f t="shared" si="80"/>
        <v>0.20347900973209265</v>
      </c>
      <c r="AM153" s="42">
        <f>带兵数!$F150</f>
        <v>11506.434798405422</v>
      </c>
      <c r="AN153" s="42">
        <f>战法技能效用!AS151</f>
        <v>5.6922707916184896</v>
      </c>
      <c r="AO153" s="42">
        <f t="shared" si="81"/>
        <v>3687247781956.0068</v>
      </c>
      <c r="AP153" s="43">
        <f t="shared" si="82"/>
        <v>9838350073.3072414</v>
      </c>
      <c r="AQ153" s="43">
        <f t="shared" si="83"/>
        <v>2097202068.6019907</v>
      </c>
      <c r="AR153" s="43">
        <f t="shared" si="84"/>
        <v>2097202068.6019907</v>
      </c>
      <c r="AS153" s="43">
        <f t="shared" si="85"/>
        <v>4681877816432.0303</v>
      </c>
      <c r="AT153" s="43">
        <f t="shared" si="86"/>
        <v>4681877816432.0303</v>
      </c>
      <c r="AU153" s="43">
        <f t="shared" si="87"/>
        <v>3987543383005.1782</v>
      </c>
      <c r="AV153" s="43">
        <f t="shared" si="88"/>
        <v>3987543383005.1782</v>
      </c>
      <c r="AW153" s="43">
        <f t="shared" si="89"/>
        <v>746067547.37789917</v>
      </c>
      <c r="AX153" s="43">
        <f t="shared" si="90"/>
        <v>1282760046091.0088</v>
      </c>
      <c r="AY153" s="1">
        <v>147</v>
      </c>
      <c r="AZ153" s="1">
        <f t="shared" si="91"/>
        <v>4.583568159866334</v>
      </c>
      <c r="BA153" s="1">
        <f t="shared" si="92"/>
        <v>18.56970574507546</v>
      </c>
      <c r="BD153" s="1">
        <v>147</v>
      </c>
      <c r="BE153" s="43">
        <f>求节点(节奏总纲!$F$4:$F$163,M$7:M$166,$BD153)</f>
        <v>277.44623821089215</v>
      </c>
      <c r="BF153" s="43">
        <f>求节点(节奏总纲!$F$4:$F$163,N$7:N$166,$BD153)</f>
        <v>16772.790110355189</v>
      </c>
      <c r="BG153" s="43">
        <f>求节点(节奏总纲!$F$4:$F$163,O$7:O$166,$BD153)</f>
        <v>16772.790110355189</v>
      </c>
      <c r="BH153" s="43">
        <f>求节点(节奏总纲!$F$4:$F$163,P$7:P$166,$BD153)</f>
        <v>2.5000000000000001E-2</v>
      </c>
      <c r="BI153" s="43">
        <f>求节点(节奏总纲!$F$4:$F$163,Q$7:Q$166,$BD153)</f>
        <v>2.5000000000000001E-2</v>
      </c>
      <c r="BJ153" s="43">
        <f>求节点(节奏总纲!$F$4:$F$163,T$7:T$166,$BD153)</f>
        <v>1.6319942349789358</v>
      </c>
      <c r="BK153" s="43">
        <f>求节点(节奏总纲!$F$4:$F$163,U$7:U$166,$BD153)</f>
        <v>17941643358.742126</v>
      </c>
      <c r="BM153" s="1">
        <v>147</v>
      </c>
      <c r="BN153" s="43">
        <f>求节点(节奏总纲!$F$4:$F$163,AF$7:AF$166,$BD153)</f>
        <v>277.44623821089215</v>
      </c>
      <c r="BO153" s="43">
        <f>求节点(节奏总纲!$F$4:$F$163,AG$7:AG$166,$BD153)</f>
        <v>882.96442989416312</v>
      </c>
      <c r="BP153" s="43">
        <f>求节点(节奏总纲!$F$4:$F$163,AH$7:AH$166,$BD153)</f>
        <v>882.96442989416312</v>
      </c>
      <c r="BQ153" s="43">
        <f>求节点(节奏总纲!$F$4:$F$163,AI$7:AI$166,$BD153)</f>
        <v>2.5000000000000001E-2</v>
      </c>
      <c r="BR153" s="43">
        <f>求节点(节奏总纲!$F$4:$F$163,AJ$7:AJ$166,$BD153)</f>
        <v>2.5000000000000001E-2</v>
      </c>
      <c r="BS153" s="43">
        <f>求节点(节奏总纲!$F$4:$F$163,AM$7:AM$166,$BD153)</f>
        <v>6837.6661417085479</v>
      </c>
      <c r="BT153" s="43">
        <f>求节点(节奏总纲!$F$4:$F$163,AN$7:AN$166,$BD153)</f>
        <v>2.0862473378138668</v>
      </c>
      <c r="BU153" s="43">
        <f>求节点(节奏总纲!$F$4:$F$163,AO$7:AO$166,$BD153)</f>
        <v>25573810869.809498</v>
      </c>
    </row>
    <row r="154" spans="12:73" x14ac:dyDescent="0.15">
      <c r="L154" s="1">
        <v>148</v>
      </c>
      <c r="M154" s="42">
        <f>武将属性!$E152</f>
        <v>491.05555538221495</v>
      </c>
      <c r="N154" s="42">
        <f>武将属性!$T152</f>
        <v>31272.508346812749</v>
      </c>
      <c r="O154" s="42">
        <f>武将属性!$T152</f>
        <v>31272.508346812749</v>
      </c>
      <c r="P154" s="47">
        <f>武将属性!$AF152</f>
        <v>2.5000000000000001E-2</v>
      </c>
      <c r="Q154" s="47">
        <f>武将属性!$AF152</f>
        <v>2.5000000000000001E-2</v>
      </c>
      <c r="R154" s="47">
        <f>武将属性!BI152</f>
        <v>0.20347900973209265</v>
      </c>
      <c r="S154" s="77">
        <f t="shared" si="70"/>
        <v>0.20347900973209265</v>
      </c>
      <c r="T154" s="42">
        <f>战法技能效用!AM152</f>
        <v>2.3255764615141121</v>
      </c>
      <c r="U154" s="42">
        <f t="shared" si="71"/>
        <v>202048075172.46951</v>
      </c>
      <c r="V154" s="43">
        <f t="shared" si="72"/>
        <v>1680879799.0298133</v>
      </c>
      <c r="W154" s="43">
        <f t="shared" si="73"/>
        <v>26393960.922148254</v>
      </c>
      <c r="X154" s="43">
        <f t="shared" si="74"/>
        <v>26393960.922148254</v>
      </c>
      <c r="Y154" s="43">
        <f t="shared" si="75"/>
        <v>805273525115.4447</v>
      </c>
      <c r="Z154" s="43">
        <f t="shared" si="76"/>
        <v>805273525115.4447</v>
      </c>
      <c r="AA154" s="43">
        <f t="shared" si="77"/>
        <v>685849405405.97791</v>
      </c>
      <c r="AB154" s="43">
        <f t="shared" si="78"/>
        <v>685849405405.97791</v>
      </c>
      <c r="AC154" s="43">
        <f t="shared" si="79"/>
        <v>496398367498.38513</v>
      </c>
      <c r="AD154" s="42"/>
      <c r="AE154" s="1">
        <v>148</v>
      </c>
      <c r="AF154" s="42">
        <f>武将属性!$E152</f>
        <v>491.05555538221495</v>
      </c>
      <c r="AG154" s="42">
        <f>士兵属性!$F152</f>
        <v>2066.1764084605538</v>
      </c>
      <c r="AH154" s="42">
        <f>士兵属性!$F152</f>
        <v>2066.1764084605538</v>
      </c>
      <c r="AI154" s="47">
        <f>士兵属性!$Q152</f>
        <v>2.5000000000000001E-2</v>
      </c>
      <c r="AJ154" s="47">
        <f>士兵属性!$Q152</f>
        <v>2.5000000000000001E-2</v>
      </c>
      <c r="AK154" s="47">
        <f>士兵属性!AX152</f>
        <v>0.20347900973209265</v>
      </c>
      <c r="AL154" s="77">
        <f t="shared" si="80"/>
        <v>0.20347900973209265</v>
      </c>
      <c r="AM154" s="42">
        <f>带兵数!$F151</f>
        <v>11573.571172452823</v>
      </c>
      <c r="AN154" s="42">
        <f>战法技能效用!AS152</f>
        <v>5.7088363446222594</v>
      </c>
      <c r="AO154" s="42">
        <f t="shared" si="81"/>
        <v>3846354965365.2407</v>
      </c>
      <c r="AP154" s="43">
        <f t="shared" si="82"/>
        <v>10176629028.020641</v>
      </c>
      <c r="AQ154" s="43">
        <f t="shared" si="83"/>
        <v>2163277169.9132652</v>
      </c>
      <c r="AR154" s="43">
        <f t="shared" si="84"/>
        <v>2163277169.9132652</v>
      </c>
      <c r="AS154" s="43">
        <f t="shared" si="85"/>
        <v>4875405091974.0947</v>
      </c>
      <c r="AT154" s="43">
        <f t="shared" si="86"/>
        <v>4875405091974.0947</v>
      </c>
      <c r="AU154" s="43">
        <f t="shared" si="87"/>
        <v>4152370069492.0278</v>
      </c>
      <c r="AV154" s="43">
        <f t="shared" si="88"/>
        <v>4152370069492.0278</v>
      </c>
      <c r="AW154" s="43">
        <f t="shared" si="89"/>
        <v>772399838.70748889</v>
      </c>
      <c r="AX154" s="43">
        <f t="shared" si="90"/>
        <v>1332485105861.6094</v>
      </c>
      <c r="AY154" s="1">
        <v>148</v>
      </c>
      <c r="AZ154" s="1">
        <f t="shared" si="91"/>
        <v>4.6777189336505511</v>
      </c>
      <c r="BA154" s="1">
        <f t="shared" si="92"/>
        <v>19.036830527001893</v>
      </c>
      <c r="BD154" s="1">
        <v>148</v>
      </c>
      <c r="BE154" s="43">
        <f>求节点(节奏总纲!$F$4:$F$163,M$7:M$166,$BD154)</f>
        <v>277.96941310810462</v>
      </c>
      <c r="BF154" s="43">
        <f>求节点(节奏总纲!$F$4:$F$163,N$7:N$166,$BD154)</f>
        <v>16804.821536497595</v>
      </c>
      <c r="BG154" s="43">
        <f>求节点(节奏总纲!$F$4:$F$163,O$7:O$166,$BD154)</f>
        <v>16804.821536497595</v>
      </c>
      <c r="BH154" s="43">
        <f>求节点(节奏总纲!$F$4:$F$163,P$7:P$166,$BD154)</f>
        <v>2.5000000000000001E-2</v>
      </c>
      <c r="BI154" s="43">
        <f>求节点(节奏总纲!$F$4:$F$163,Q$7:Q$166,$BD154)</f>
        <v>2.5000000000000001E-2</v>
      </c>
      <c r="BJ154" s="43">
        <f>求节点(节奏总纲!$F$4:$F$163,T$7:T$166,$BD154)</f>
        <v>1.6351863654667529</v>
      </c>
      <c r="BK154" s="43">
        <f>求节点(节奏总纲!$F$4:$F$163,U$7:U$166,$BD154)</f>
        <v>18099762990.360096</v>
      </c>
      <c r="BM154" s="1">
        <v>148</v>
      </c>
      <c r="BN154" s="43">
        <f>求节点(节奏总纲!$F$4:$F$163,AF$7:AF$166,$BD154)</f>
        <v>277.96941310810462</v>
      </c>
      <c r="BO154" s="43">
        <f>求节点(节奏总纲!$F$4:$F$163,AG$7:AG$166,$BD154)</f>
        <v>884.24616806486381</v>
      </c>
      <c r="BP154" s="43">
        <f>求节点(节奏总纲!$F$4:$F$163,AH$7:AH$166,$BD154)</f>
        <v>884.24616806486381</v>
      </c>
      <c r="BQ154" s="43">
        <f>求节点(节奏总纲!$F$4:$F$163,AI$7:AI$166,$BD154)</f>
        <v>2.5000000000000001E-2</v>
      </c>
      <c r="BR154" s="43">
        <f>求节点(节奏总纲!$F$4:$F$163,AJ$7:AJ$166,$BD154)</f>
        <v>2.5000000000000001E-2</v>
      </c>
      <c r="BS154" s="43">
        <f>求节点(节奏总纲!$F$4:$F$163,AM$7:AM$166,$BD154)</f>
        <v>6843.8443608252337</v>
      </c>
      <c r="BT154" s="43">
        <f>求节点(节奏总纲!$F$4:$F$163,AN$7:AN$166,$BD154)</f>
        <v>2.0933649794656097</v>
      </c>
      <c r="BU154" s="43">
        <f>求节点(节奏总纲!$F$4:$F$163,AO$7:AO$166,$BD154)</f>
        <v>25885072921.469254</v>
      </c>
    </row>
    <row r="155" spans="12:73" x14ac:dyDescent="0.15">
      <c r="L155" s="1">
        <v>149</v>
      </c>
      <c r="M155" s="42">
        <f>武将属性!$E153</f>
        <v>495.26122557512599</v>
      </c>
      <c r="N155" s="42">
        <f>武将属性!$T153</f>
        <v>31432.683258840319</v>
      </c>
      <c r="O155" s="42">
        <f>武将属性!$T153</f>
        <v>31432.683258840319</v>
      </c>
      <c r="P155" s="47">
        <f>武将属性!$AF153</f>
        <v>2.5000000000000001E-2</v>
      </c>
      <c r="Q155" s="47">
        <f>武将属性!$AF153</f>
        <v>2.5000000000000001E-2</v>
      </c>
      <c r="R155" s="47">
        <f>武将属性!BI153</f>
        <v>0.20347900973209265</v>
      </c>
      <c r="S155" s="77">
        <f t="shared" si="70"/>
        <v>0.20347900973209265</v>
      </c>
      <c r="T155" s="42">
        <f>战法技能效用!AM153</f>
        <v>2.3262958043468829</v>
      </c>
      <c r="U155" s="42">
        <f t="shared" si="71"/>
        <v>205960413942.02637</v>
      </c>
      <c r="V155" s="43">
        <f t="shared" si="72"/>
        <v>1714880939.3710666</v>
      </c>
      <c r="W155" s="43">
        <f t="shared" si="73"/>
        <v>27020093.345338933</v>
      </c>
      <c r="X155" s="43">
        <f t="shared" si="74"/>
        <v>27020093.345338933</v>
      </c>
      <c r="Y155" s="43">
        <f t="shared" si="75"/>
        <v>828599059266.67102</v>
      </c>
      <c r="Z155" s="43">
        <f t="shared" si="76"/>
        <v>828599059266.67102</v>
      </c>
      <c r="AA155" s="43">
        <f t="shared" si="77"/>
        <v>705715703290.4165</v>
      </c>
      <c r="AB155" s="43">
        <f t="shared" si="78"/>
        <v>705715703290.4165</v>
      </c>
      <c r="AC155" s="43">
        <f t="shared" si="79"/>
        <v>510666570687.08923</v>
      </c>
      <c r="AD155" s="42"/>
      <c r="AE155" s="1">
        <v>149</v>
      </c>
      <c r="AF155" s="42">
        <f>武将属性!$E153</f>
        <v>495.26122557512599</v>
      </c>
      <c r="AG155" s="42">
        <f>士兵属性!$F153</f>
        <v>2085.7846824947183</v>
      </c>
      <c r="AH155" s="42">
        <f>士兵属性!$F153</f>
        <v>2085.7846824947183</v>
      </c>
      <c r="AI155" s="47">
        <f>士兵属性!$Q153</f>
        <v>2.5000000000000001E-2</v>
      </c>
      <c r="AJ155" s="47">
        <f>士兵属性!$Q153</f>
        <v>2.5000000000000001E-2</v>
      </c>
      <c r="AK155" s="47">
        <f>士兵属性!AX153</f>
        <v>0.20347900973209265</v>
      </c>
      <c r="AL155" s="77">
        <f t="shared" si="80"/>
        <v>0.20347900973209265</v>
      </c>
      <c r="AM155" s="42">
        <f>带兵数!$F152</f>
        <v>11641.008196465773</v>
      </c>
      <c r="AN155" s="42">
        <f>战法技能效用!AS153</f>
        <v>5.7254020817680269</v>
      </c>
      <c r="AO155" s="42">
        <f t="shared" si="81"/>
        <v>4019256659756.0239</v>
      </c>
      <c r="AP155" s="43">
        <f t="shared" si="82"/>
        <v>10525671104.229534</v>
      </c>
      <c r="AQ155" s="43">
        <f t="shared" si="83"/>
        <v>2235422630.4824452</v>
      </c>
      <c r="AR155" s="43">
        <f t="shared" si="84"/>
        <v>2235422630.4824452</v>
      </c>
      <c r="AS155" s="43">
        <f t="shared" si="85"/>
        <v>5085811483981.8623</v>
      </c>
      <c r="AT155" s="43">
        <f t="shared" si="86"/>
        <v>5085811483981.8623</v>
      </c>
      <c r="AU155" s="43">
        <f t="shared" si="87"/>
        <v>4331572656378.8335</v>
      </c>
      <c r="AV155" s="43">
        <f t="shared" si="88"/>
        <v>4331572656378.8335</v>
      </c>
      <c r="AW155" s="43">
        <f t="shared" si="89"/>
        <v>801066402.99040604</v>
      </c>
      <c r="AX155" s="43">
        <f t="shared" si="90"/>
        <v>1386566996255.0676</v>
      </c>
      <c r="AY155" s="1">
        <v>149</v>
      </c>
      <c r="AZ155" s="1">
        <f t="shared" si="91"/>
        <v>4.7736130497422211</v>
      </c>
      <c r="BA155" s="1">
        <f t="shared" si="92"/>
        <v>19.514704708679417</v>
      </c>
      <c r="BD155" s="1">
        <v>149</v>
      </c>
      <c r="BE155" s="43">
        <f>求节点(节奏总纲!$F$4:$F$163,M$7:M$166,$BD155)</f>
        <v>278.49258800531709</v>
      </c>
      <c r="BF155" s="43">
        <f>求节点(节奏总纲!$F$4:$F$163,N$7:N$166,$BD155)</f>
        <v>16836.852962640001</v>
      </c>
      <c r="BG155" s="43">
        <f>求节点(节奏总纲!$F$4:$F$163,O$7:O$166,$BD155)</f>
        <v>16836.852962640001</v>
      </c>
      <c r="BH155" s="43">
        <f>求节点(节奏总纲!$F$4:$F$163,P$7:P$166,$BD155)</f>
        <v>2.5000000000000001E-2</v>
      </c>
      <c r="BI155" s="43">
        <f>求节点(节奏总纲!$F$4:$F$163,Q$7:Q$166,$BD155)</f>
        <v>2.5000000000000001E-2</v>
      </c>
      <c r="BJ155" s="43">
        <f>求节点(节奏总纲!$F$4:$F$163,T$7:T$166,$BD155)</f>
        <v>1.6383784959545697</v>
      </c>
      <c r="BK155" s="43">
        <f>求节点(节奏总纲!$F$4:$F$163,U$7:U$166,$BD155)</f>
        <v>18257882621.978065</v>
      </c>
      <c r="BM155" s="1">
        <v>149</v>
      </c>
      <c r="BN155" s="43">
        <f>求节点(节奏总纲!$F$4:$F$163,AF$7:AF$166,$BD155)</f>
        <v>278.49258800531709</v>
      </c>
      <c r="BO155" s="43">
        <f>求节点(节奏总纲!$F$4:$F$163,AG$7:AG$166,$BD155)</f>
        <v>885.5279062355645</v>
      </c>
      <c r="BP155" s="43">
        <f>求节点(节奏总纲!$F$4:$F$163,AH$7:AH$166,$BD155)</f>
        <v>885.5279062355645</v>
      </c>
      <c r="BQ155" s="43">
        <f>求节点(节奏总纲!$F$4:$F$163,AI$7:AI$166,$BD155)</f>
        <v>2.5000000000000001E-2</v>
      </c>
      <c r="BR155" s="43">
        <f>求节点(节奏总纲!$F$4:$F$163,AJ$7:AJ$166,$BD155)</f>
        <v>2.5000000000000001E-2</v>
      </c>
      <c r="BS155" s="43">
        <f>求节点(节奏总纲!$F$4:$F$163,AM$7:AM$166,$BD155)</f>
        <v>6850.0225799419195</v>
      </c>
      <c r="BT155" s="43">
        <f>求节点(节奏总纲!$F$4:$F$163,AN$7:AN$166,$BD155)</f>
        <v>2.1004826211173522</v>
      </c>
      <c r="BU155" s="43">
        <f>求节点(节奏总纲!$F$4:$F$163,AO$7:AO$166,$BD155)</f>
        <v>26196334973.129005</v>
      </c>
    </row>
    <row r="156" spans="12:73" x14ac:dyDescent="0.15">
      <c r="L156" s="1">
        <v>150</v>
      </c>
      <c r="M156" s="42">
        <f>武将属性!$E154</f>
        <v>499.46689576803703</v>
      </c>
      <c r="N156" s="42">
        <f>武将属性!$T154</f>
        <v>31592.858170867898</v>
      </c>
      <c r="O156" s="42">
        <f>武将属性!$T154</f>
        <v>31592.858170867898</v>
      </c>
      <c r="P156" s="47">
        <f>武将属性!$AF154</f>
        <v>2.5000000000000001E-2</v>
      </c>
      <c r="Q156" s="47">
        <f>武将属性!$AF154</f>
        <v>2.5000000000000001E-2</v>
      </c>
      <c r="R156" s="47">
        <f>武将属性!BI154</f>
        <v>0.20347900973209265</v>
      </c>
      <c r="S156" s="77">
        <f t="shared" si="70"/>
        <v>0.20347900973209265</v>
      </c>
      <c r="T156" s="42">
        <f>战法技能效用!AM154</f>
        <v>2.3270140381386804</v>
      </c>
      <c r="U156" s="42">
        <f t="shared" si="71"/>
        <v>209922307073.06836</v>
      </c>
      <c r="V156" s="43">
        <f t="shared" si="72"/>
        <v>1749425418.502219</v>
      </c>
      <c r="W156" s="43">
        <f t="shared" si="73"/>
        <v>27657519.254232086</v>
      </c>
      <c r="X156" s="43">
        <f t="shared" si="74"/>
        <v>27657519.254232086</v>
      </c>
      <c r="Y156" s="43">
        <f t="shared" si="75"/>
        <v>852468373811.70972</v>
      </c>
      <c r="Z156" s="43">
        <f t="shared" si="76"/>
        <v>852468373811.70972</v>
      </c>
      <c r="AA156" s="43">
        <f t="shared" si="77"/>
        <v>726045137547.94543</v>
      </c>
      <c r="AB156" s="43">
        <f t="shared" si="78"/>
        <v>726045137547.94543</v>
      </c>
      <c r="AC156" s="43">
        <f t="shared" si="79"/>
        <v>525263839070.45013</v>
      </c>
      <c r="AD156" s="42"/>
      <c r="AE156" s="1">
        <v>150</v>
      </c>
      <c r="AF156" s="42">
        <f>武将属性!$E154</f>
        <v>499.46689576803703</v>
      </c>
      <c r="AG156" s="42">
        <f>士兵属性!$F154</f>
        <v>2105.4987496255044</v>
      </c>
      <c r="AH156" s="42">
        <f>士兵属性!$F154</f>
        <v>2105.4987496255044</v>
      </c>
      <c r="AI156" s="47">
        <f>士兵属性!$Q154</f>
        <v>2.5000000000000001E-2</v>
      </c>
      <c r="AJ156" s="47">
        <f>士兵属性!$Q154</f>
        <v>2.5000000000000001E-2</v>
      </c>
      <c r="AK156" s="47">
        <f>士兵属性!AX154</f>
        <v>0.20347900973209265</v>
      </c>
      <c r="AL156" s="77">
        <f t="shared" si="80"/>
        <v>0.20347900973209265</v>
      </c>
      <c r="AM156" s="42">
        <f>带兵数!$F153</f>
        <v>11708.151587460217</v>
      </c>
      <c r="AN156" s="42">
        <f>战法技能效用!AS154</f>
        <v>5.7419680026299451</v>
      </c>
      <c r="AO156" s="42">
        <f t="shared" si="81"/>
        <v>4198764323923.9746</v>
      </c>
      <c r="AP156" s="43">
        <f t="shared" si="82"/>
        <v>10884758986.669846</v>
      </c>
      <c r="AQ156" s="43">
        <f t="shared" si="83"/>
        <v>2309487051.8791814</v>
      </c>
      <c r="AR156" s="43">
        <f t="shared" si="84"/>
        <v>2309487051.8791814</v>
      </c>
      <c r="AS156" s="43">
        <f t="shared" si="85"/>
        <v>5303977348541.6904</v>
      </c>
      <c r="AT156" s="43">
        <f t="shared" si="86"/>
        <v>5303977348541.6904</v>
      </c>
      <c r="AU156" s="43">
        <f t="shared" si="87"/>
        <v>4517383966227.6064</v>
      </c>
      <c r="AV156" s="43">
        <f t="shared" si="88"/>
        <v>4517383966227.6064</v>
      </c>
      <c r="AW156" s="43">
        <f t="shared" si="89"/>
        <v>830638732.9689039</v>
      </c>
      <c r="AX156" s="43">
        <f t="shared" si="90"/>
        <v>1442493378227.5647</v>
      </c>
      <c r="AY156" s="1">
        <v>150</v>
      </c>
      <c r="AZ156" s="1">
        <f t="shared" si="91"/>
        <v>4.8707832109747224</v>
      </c>
      <c r="BA156" s="1">
        <f t="shared" si="92"/>
        <v>20.001515715347473</v>
      </c>
      <c r="BD156" s="1">
        <v>150</v>
      </c>
      <c r="BE156" s="43">
        <f>求节点(节奏总纲!$F$4:$F$163,M$7:M$166,$BD156)</f>
        <v>279.01576290252956</v>
      </c>
      <c r="BF156" s="43">
        <f>求节点(节奏总纲!$F$4:$F$163,N$7:N$166,$BD156)</f>
        <v>16868.884388782408</v>
      </c>
      <c r="BG156" s="43">
        <f>求节点(节奏总纲!$F$4:$F$163,O$7:O$166,$BD156)</f>
        <v>16868.884388782408</v>
      </c>
      <c r="BH156" s="43">
        <f>求节点(节奏总纲!$F$4:$F$163,P$7:P$166,$BD156)</f>
        <v>2.5000000000000001E-2</v>
      </c>
      <c r="BI156" s="43">
        <f>求节点(节奏总纲!$F$4:$F$163,Q$7:Q$166,$BD156)</f>
        <v>2.5000000000000001E-2</v>
      </c>
      <c r="BJ156" s="43">
        <f>求节点(节奏总纲!$F$4:$F$163,T$7:T$166,$BD156)</f>
        <v>1.6415706264423866</v>
      </c>
      <c r="BK156" s="43">
        <f>求节点(节奏总纲!$F$4:$F$163,U$7:U$166,$BD156)</f>
        <v>18416002253.596035</v>
      </c>
      <c r="BM156" s="1">
        <v>150</v>
      </c>
      <c r="BN156" s="43">
        <f>求节点(节奏总纲!$F$4:$F$163,AF$7:AF$166,$BD156)</f>
        <v>279.01576290252956</v>
      </c>
      <c r="BO156" s="43">
        <f>求节点(节奏总纲!$F$4:$F$163,AG$7:AG$166,$BD156)</f>
        <v>886.80964440626519</v>
      </c>
      <c r="BP156" s="43">
        <f>求节点(节奏总纲!$F$4:$F$163,AH$7:AH$166,$BD156)</f>
        <v>886.80964440626519</v>
      </c>
      <c r="BQ156" s="43">
        <f>求节点(节奏总纲!$F$4:$F$163,AI$7:AI$166,$BD156)</f>
        <v>2.5000000000000001E-2</v>
      </c>
      <c r="BR156" s="43">
        <f>求节点(节奏总纲!$F$4:$F$163,AJ$7:AJ$166,$BD156)</f>
        <v>2.5000000000000001E-2</v>
      </c>
      <c r="BS156" s="43">
        <f>求节点(节奏总纲!$F$4:$F$163,AM$7:AM$166,$BD156)</f>
        <v>6856.2007990586053</v>
      </c>
      <c r="BT156" s="43">
        <f>求节点(节奏总纲!$F$4:$F$163,AN$7:AN$166,$BD156)</f>
        <v>2.1076002627690946</v>
      </c>
      <c r="BU156" s="43">
        <f>求节点(节奏总纲!$F$4:$F$163,AO$7:AO$166,$BD156)</f>
        <v>26507597024.788757</v>
      </c>
    </row>
    <row r="157" spans="12:73" x14ac:dyDescent="0.15">
      <c r="L157" s="1">
        <v>151</v>
      </c>
      <c r="M157" s="42">
        <f>武将属性!$E155</f>
        <v>503.67256596094813</v>
      </c>
      <c r="N157" s="42">
        <f>武将属性!$T155</f>
        <v>31671.100000000002</v>
      </c>
      <c r="O157" s="42">
        <f>武将属性!$T155</f>
        <v>31671.100000000002</v>
      </c>
      <c r="P157" s="47">
        <f>武将属性!$AF155</f>
        <v>2.5000000000000001E-2</v>
      </c>
      <c r="Q157" s="47">
        <f>武将属性!$AF155</f>
        <v>2.5000000000000001E-2</v>
      </c>
      <c r="R157" s="47">
        <f>武将属性!BI155</f>
        <v>0.20347900973209265</v>
      </c>
      <c r="S157" s="77">
        <f t="shared" si="70"/>
        <v>0.20347900973209265</v>
      </c>
      <c r="T157" s="42">
        <f>战法技能效用!AM155</f>
        <v>2.327731165452311</v>
      </c>
      <c r="U157" s="42">
        <f t="shared" si="71"/>
        <v>212831467236.82321</v>
      </c>
      <c r="V157" s="43">
        <f t="shared" si="72"/>
        <v>1778143387.1199231</v>
      </c>
      <c r="W157" s="43">
        <f t="shared" si="73"/>
        <v>28278210.811660577</v>
      </c>
      <c r="X157" s="43">
        <f t="shared" si="74"/>
        <v>28278210.811660577</v>
      </c>
      <c r="Y157" s="43">
        <f t="shared" si="75"/>
        <v>873758090182.61792</v>
      </c>
      <c r="Z157" s="43">
        <f t="shared" si="76"/>
        <v>873758090182.61792</v>
      </c>
      <c r="AA157" s="43">
        <f t="shared" si="77"/>
        <v>744177534626.51074</v>
      </c>
      <c r="AB157" s="43">
        <f t="shared" si="78"/>
        <v>744177534626.51074</v>
      </c>
      <c r="AC157" s="43">
        <f t="shared" si="79"/>
        <v>538265862179.67609</v>
      </c>
      <c r="AD157" s="42"/>
      <c r="AE157" s="1">
        <v>151</v>
      </c>
      <c r="AF157" s="42">
        <f>武将属性!$E155</f>
        <v>503.67256596094813</v>
      </c>
      <c r="AG157" s="42">
        <f>士兵属性!$F155</f>
        <v>2127.376131060887</v>
      </c>
      <c r="AH157" s="42">
        <f>士兵属性!$F155</f>
        <v>2127.376131060887</v>
      </c>
      <c r="AI157" s="47">
        <f>士兵属性!$Q155</f>
        <v>2.5000000000000001E-2</v>
      </c>
      <c r="AJ157" s="47">
        <f>士兵属性!$Q155</f>
        <v>2.5000000000000001E-2</v>
      </c>
      <c r="AK157" s="47">
        <f>士兵属性!AX155</f>
        <v>0.20347900973209265</v>
      </c>
      <c r="AL157" s="77">
        <f t="shared" si="80"/>
        <v>0.20347900973209265</v>
      </c>
      <c r="AM157" s="42">
        <f>带兵数!$F154</f>
        <v>11758.457867652043</v>
      </c>
      <c r="AN157" s="42">
        <f>战法技能效用!AS155</f>
        <v>5.7581168061500563</v>
      </c>
      <c r="AO157" s="42">
        <f t="shared" si="81"/>
        <v>4380702387779.0073</v>
      </c>
      <c r="AP157" s="43">
        <f t="shared" si="82"/>
        <v>11239712575.820545</v>
      </c>
      <c r="AQ157" s="43">
        <f t="shared" si="83"/>
        <v>2380149372.294733</v>
      </c>
      <c r="AR157" s="43">
        <f t="shared" si="84"/>
        <v>2380149372.294733</v>
      </c>
      <c r="AS157" s="43">
        <f t="shared" si="85"/>
        <v>5523058413392.2646</v>
      </c>
      <c r="AT157" s="43">
        <f t="shared" si="86"/>
        <v>5523058413392.2646</v>
      </c>
      <c r="AU157" s="43">
        <f t="shared" si="87"/>
        <v>4703974749827.4199</v>
      </c>
      <c r="AV157" s="43">
        <f t="shared" si="88"/>
        <v>4703974749827.4199</v>
      </c>
      <c r="AW157" s="43">
        <f t="shared" si="89"/>
        <v>861247796.26232636</v>
      </c>
      <c r="AX157" s="43">
        <f t="shared" si="90"/>
        <v>1498486370750.9404</v>
      </c>
      <c r="AY157" s="1">
        <v>151</v>
      </c>
      <c r="AZ157" s="1">
        <f t="shared" si="91"/>
        <v>4.9906026287440364</v>
      </c>
      <c r="BA157" s="1">
        <f t="shared" si="92"/>
        <v>20.582963810067071</v>
      </c>
      <c r="BD157" s="1">
        <v>151</v>
      </c>
      <c r="BE157" s="43">
        <f>求节点(节奏总纲!$F$4:$F$163,M$7:M$166,$BD157)</f>
        <v>279.53893779974203</v>
      </c>
      <c r="BF157" s="43">
        <f>求节点(节奏总纲!$F$4:$F$163,N$7:N$166,$BD157)</f>
        <v>16900.915814924814</v>
      </c>
      <c r="BG157" s="43">
        <f>求节点(节奏总纲!$F$4:$F$163,O$7:O$166,$BD157)</f>
        <v>16900.915814924814</v>
      </c>
      <c r="BH157" s="43">
        <f>求节点(节奏总纲!$F$4:$F$163,P$7:P$166,$BD157)</f>
        <v>2.5000000000000001E-2</v>
      </c>
      <c r="BI157" s="43">
        <f>求节点(节奏总纲!$F$4:$F$163,Q$7:Q$166,$BD157)</f>
        <v>2.5000000000000001E-2</v>
      </c>
      <c r="BJ157" s="43">
        <f>求节点(节奏总纲!$F$4:$F$163,T$7:T$166,$BD157)</f>
        <v>1.6447627569302037</v>
      </c>
      <c r="BK157" s="43">
        <f>求节点(节奏总纲!$F$4:$F$163,U$7:U$166,$BD157)</f>
        <v>18574121885.214005</v>
      </c>
      <c r="BM157" s="1">
        <v>151</v>
      </c>
      <c r="BN157" s="43">
        <f>求节点(节奏总纲!$F$4:$F$163,AF$7:AF$166,$BD157)</f>
        <v>279.53893779974203</v>
      </c>
      <c r="BO157" s="43">
        <f>求节点(节奏总纲!$F$4:$F$163,AG$7:AG$166,$BD157)</f>
        <v>888.09138257696577</v>
      </c>
      <c r="BP157" s="43">
        <f>求节点(节奏总纲!$F$4:$F$163,AH$7:AH$166,$BD157)</f>
        <v>888.09138257696577</v>
      </c>
      <c r="BQ157" s="43">
        <f>求节点(节奏总纲!$F$4:$F$163,AI$7:AI$166,$BD157)</f>
        <v>2.5000000000000001E-2</v>
      </c>
      <c r="BR157" s="43">
        <f>求节点(节奏总纲!$F$4:$F$163,AJ$7:AJ$166,$BD157)</f>
        <v>2.5000000000000001E-2</v>
      </c>
      <c r="BS157" s="43">
        <f>求节点(节奏总纲!$F$4:$F$163,AM$7:AM$166,$BD157)</f>
        <v>6862.3790181752911</v>
      </c>
      <c r="BT157" s="43">
        <f>求节点(节奏总纲!$F$4:$F$163,AN$7:AN$166,$BD157)</f>
        <v>2.1147179044208375</v>
      </c>
      <c r="BU157" s="43">
        <f>求节点(节奏总纲!$F$4:$F$163,AO$7:AO$166,$BD157)</f>
        <v>26818859076.448513</v>
      </c>
    </row>
    <row r="158" spans="12:73" x14ac:dyDescent="0.15">
      <c r="L158" s="1">
        <v>152</v>
      </c>
      <c r="M158" s="42">
        <f>武将属性!$E156</f>
        <v>507.87823615385912</v>
      </c>
      <c r="N158" s="42">
        <f>武将属性!$T156</f>
        <v>31737.100000000002</v>
      </c>
      <c r="O158" s="42">
        <f>武将属性!$T156</f>
        <v>31737.100000000002</v>
      </c>
      <c r="P158" s="47">
        <f>武将属性!$AF156</f>
        <v>2.5000000000000001E-2</v>
      </c>
      <c r="Q158" s="47">
        <f>武将属性!$AF156</f>
        <v>2.5000000000000001E-2</v>
      </c>
      <c r="R158" s="47">
        <f>武将属性!BI156</f>
        <v>0.20347900973209265</v>
      </c>
      <c r="S158" s="77">
        <f t="shared" si="70"/>
        <v>0.20347900973209265</v>
      </c>
      <c r="T158" s="42">
        <f>战法技能效用!AM156</f>
        <v>2.328447188842691</v>
      </c>
      <c r="U158" s="42">
        <f t="shared" si="71"/>
        <v>215596746989.49139</v>
      </c>
      <c r="V158" s="43">
        <f t="shared" si="72"/>
        <v>1808714005.669168</v>
      </c>
      <c r="W158" s="43">
        <f t="shared" si="73"/>
        <v>28944247.549588278</v>
      </c>
      <c r="X158" s="43">
        <f t="shared" si="74"/>
        <v>28944247.549588278</v>
      </c>
      <c r="Y158" s="43">
        <f t="shared" si="75"/>
        <v>896201442835.15942</v>
      </c>
      <c r="Z158" s="43">
        <f t="shared" si="76"/>
        <v>896201442835.15942</v>
      </c>
      <c r="AA158" s="43">
        <f t="shared" si="77"/>
        <v>763292480780.80737</v>
      </c>
      <c r="AB158" s="43">
        <f t="shared" si="78"/>
        <v>763292480780.80737</v>
      </c>
      <c r="AC158" s="43">
        <f t="shared" si="79"/>
        <v>551972993283.65771</v>
      </c>
      <c r="AD158" s="42"/>
      <c r="AE158" s="1">
        <v>152</v>
      </c>
      <c r="AF158" s="42">
        <f>武将属性!$E156</f>
        <v>507.87823615385912</v>
      </c>
      <c r="AG158" s="42">
        <f>士兵属性!$F156</f>
        <v>2152.6788680673289</v>
      </c>
      <c r="AH158" s="42">
        <f>士兵属性!$F156</f>
        <v>2152.6788680673289</v>
      </c>
      <c r="AI158" s="47">
        <f>士兵属性!$Q156</f>
        <v>2.5000000000000001E-2</v>
      </c>
      <c r="AJ158" s="47">
        <f>士兵属性!$Q156</f>
        <v>2.5000000000000001E-2</v>
      </c>
      <c r="AK158" s="47">
        <f>士兵属性!AX156</f>
        <v>0.20347900973209265</v>
      </c>
      <c r="AL158" s="77">
        <f t="shared" si="80"/>
        <v>0.20347900973209265</v>
      </c>
      <c r="AM158" s="42">
        <f>带兵数!$F155</f>
        <v>11810.181406204985</v>
      </c>
      <c r="AN158" s="42">
        <f>战法技能效用!AS156</f>
        <v>5.7742657925385501</v>
      </c>
      <c r="AO158" s="42">
        <f t="shared" si="81"/>
        <v>4584695178109.1973</v>
      </c>
      <c r="AP158" s="43">
        <f t="shared" si="82"/>
        <v>11640258217.517962</v>
      </c>
      <c r="AQ158" s="43">
        <f t="shared" si="83"/>
        <v>2456337073.0595946</v>
      </c>
      <c r="AR158" s="43">
        <f t="shared" si="84"/>
        <v>2456337073.0595946</v>
      </c>
      <c r="AS158" s="43">
        <f t="shared" si="85"/>
        <v>5767642743305.8418</v>
      </c>
      <c r="AT158" s="43">
        <f t="shared" si="86"/>
        <v>5767642743305.8418</v>
      </c>
      <c r="AU158" s="43">
        <f t="shared" si="87"/>
        <v>4912286599169.29</v>
      </c>
      <c r="AV158" s="43">
        <f t="shared" si="88"/>
        <v>4912286599169.29</v>
      </c>
      <c r="AW158" s="43">
        <f t="shared" si="89"/>
        <v>895448550.39188838</v>
      </c>
      <c r="AX158" s="43">
        <f t="shared" si="90"/>
        <v>1561115277127.1055</v>
      </c>
      <c r="AY158" s="1">
        <v>152</v>
      </c>
      <c r="AZ158" s="1">
        <f t="shared" si="91"/>
        <v>5.1336604302375486</v>
      </c>
      <c r="BA158" s="1">
        <f t="shared" si="92"/>
        <v>21.265140787734911</v>
      </c>
      <c r="BD158" s="1">
        <v>152</v>
      </c>
      <c r="BE158" s="43">
        <f>求节点(节奏总纲!$F$4:$F$163,M$7:M$166,$BD158)</f>
        <v>280.0621126969545</v>
      </c>
      <c r="BF158" s="43">
        <f>求节点(节奏总纲!$F$4:$F$163,N$7:N$166,$BD158)</f>
        <v>16932.947241067221</v>
      </c>
      <c r="BG158" s="43">
        <f>求节点(节奏总纲!$F$4:$F$163,O$7:O$166,$BD158)</f>
        <v>16932.947241067221</v>
      </c>
      <c r="BH158" s="43">
        <f>求节点(节奏总纲!$F$4:$F$163,P$7:P$166,$BD158)</f>
        <v>2.5000000000000001E-2</v>
      </c>
      <c r="BI158" s="43">
        <f>求节点(节奏总纲!$F$4:$F$163,Q$7:Q$166,$BD158)</f>
        <v>2.5000000000000001E-2</v>
      </c>
      <c r="BJ158" s="43">
        <f>求节点(节奏总纲!$F$4:$F$163,T$7:T$166,$BD158)</f>
        <v>1.6479548874180205</v>
      </c>
      <c r="BK158" s="43">
        <f>求节点(节奏总纲!$F$4:$F$163,U$7:U$166,$BD158)</f>
        <v>18732241516.831974</v>
      </c>
      <c r="BM158" s="1">
        <v>152</v>
      </c>
      <c r="BN158" s="43">
        <f>求节点(节奏总纲!$F$4:$F$163,AF$7:AF$166,$BD158)</f>
        <v>280.0621126969545</v>
      </c>
      <c r="BO158" s="43">
        <f>求节点(节奏总纲!$F$4:$F$163,AG$7:AG$166,$BD158)</f>
        <v>889.37312074766646</v>
      </c>
      <c r="BP158" s="43">
        <f>求节点(节奏总纲!$F$4:$F$163,AH$7:AH$166,$BD158)</f>
        <v>889.37312074766646</v>
      </c>
      <c r="BQ158" s="43">
        <f>求节点(节奏总纲!$F$4:$F$163,AI$7:AI$166,$BD158)</f>
        <v>2.5000000000000001E-2</v>
      </c>
      <c r="BR158" s="43">
        <f>求节点(节奏总纲!$F$4:$F$163,AJ$7:AJ$166,$BD158)</f>
        <v>2.5000000000000001E-2</v>
      </c>
      <c r="BS158" s="43">
        <f>求节点(节奏总纲!$F$4:$F$163,AM$7:AM$166,$BD158)</f>
        <v>6868.5572372919769</v>
      </c>
      <c r="BT158" s="43">
        <f>求节点(节奏总纲!$F$4:$F$163,AN$7:AN$166,$BD158)</f>
        <v>2.12183554607258</v>
      </c>
      <c r="BU158" s="43">
        <f>求节点(节奏总纲!$F$4:$F$163,AO$7:AO$166,$BD158)</f>
        <v>27130121128.108265</v>
      </c>
    </row>
    <row r="159" spans="12:73" x14ac:dyDescent="0.15">
      <c r="L159" s="1">
        <v>153</v>
      </c>
      <c r="M159" s="42">
        <f>武将属性!$E157</f>
        <v>512.08861592290839</v>
      </c>
      <c r="N159" s="42">
        <f>武将属性!$T157</f>
        <v>31803.100000000002</v>
      </c>
      <c r="O159" s="42">
        <f>武将属性!$T157</f>
        <v>31803.100000000002</v>
      </c>
      <c r="P159" s="47">
        <f>武将属性!$AF157</f>
        <v>2.5000000000000001E-2</v>
      </c>
      <c r="Q159" s="47">
        <f>武将属性!$AF157</f>
        <v>2.5000000000000001E-2</v>
      </c>
      <c r="R159" s="47">
        <f>武将属性!BI157</f>
        <v>0.20347900973209265</v>
      </c>
      <c r="S159" s="77">
        <f t="shared" si="70"/>
        <v>0.20347900973209265</v>
      </c>
      <c r="T159" s="42">
        <f>战法技能效用!AM157</f>
        <v>2.3291621108568776</v>
      </c>
      <c r="U159" s="42">
        <f t="shared" si="71"/>
        <v>218382934225.03726</v>
      </c>
      <c r="V159" s="43">
        <f t="shared" si="72"/>
        <v>1840172642.5968256</v>
      </c>
      <c r="W159" s="43">
        <f t="shared" si="73"/>
        <v>29630176.354085267</v>
      </c>
      <c r="X159" s="43">
        <f t="shared" si="74"/>
        <v>29630176.354085267</v>
      </c>
      <c r="Y159" s="43">
        <f t="shared" si="75"/>
        <v>919347767421.08228</v>
      </c>
      <c r="Z159" s="43">
        <f t="shared" si="76"/>
        <v>919347767421.08228</v>
      </c>
      <c r="AA159" s="43">
        <f t="shared" si="77"/>
        <v>783006146336.01489</v>
      </c>
      <c r="AB159" s="43">
        <f t="shared" si="78"/>
        <v>783006146336.01489</v>
      </c>
      <c r="AC159" s="43">
        <f t="shared" si="79"/>
        <v>566107284793.08984</v>
      </c>
      <c r="AD159" s="42"/>
      <c r="AE159" s="1">
        <v>153</v>
      </c>
      <c r="AF159" s="42">
        <f>武将属性!$E157</f>
        <v>512.08861592290839</v>
      </c>
      <c r="AG159" s="42">
        <f>士兵属性!$F157</f>
        <v>2178.1572944194218</v>
      </c>
      <c r="AH159" s="42">
        <f>士兵属性!$F157</f>
        <v>2178.1572944194218</v>
      </c>
      <c r="AI159" s="47">
        <f>士兵属性!$Q157</f>
        <v>2.5000000000000001E-2</v>
      </c>
      <c r="AJ159" s="47">
        <f>士兵属性!$Q157</f>
        <v>2.5000000000000001E-2</v>
      </c>
      <c r="AK159" s="47">
        <f>士兵属性!AX157</f>
        <v>0.20347900973209265</v>
      </c>
      <c r="AL159" s="77">
        <f t="shared" si="80"/>
        <v>0.20347900973209265</v>
      </c>
      <c r="AM159" s="42">
        <f>带兵数!$F156</f>
        <v>11865.275890824516</v>
      </c>
      <c r="AN159" s="42">
        <f>战法技能效用!AS157</f>
        <v>5.7904149613734992</v>
      </c>
      <c r="AO159" s="42">
        <f t="shared" si="81"/>
        <v>4799839073119.8379</v>
      </c>
      <c r="AP159" s="43">
        <f t="shared" si="82"/>
        <v>12059987455.228895</v>
      </c>
      <c r="AQ159" s="43">
        <f t="shared" si="83"/>
        <v>2535991140.1503038</v>
      </c>
      <c r="AR159" s="43">
        <f t="shared" si="84"/>
        <v>2535991140.1503038</v>
      </c>
      <c r="AS159" s="43">
        <f t="shared" si="85"/>
        <v>6025153447800.7822</v>
      </c>
      <c r="AT159" s="43">
        <f t="shared" si="86"/>
        <v>6025153447800.7822</v>
      </c>
      <c r="AU159" s="43">
        <f t="shared" si="87"/>
        <v>5131607808739.9277</v>
      </c>
      <c r="AV159" s="43">
        <f t="shared" si="88"/>
        <v>5131607808739.9277</v>
      </c>
      <c r="AW159" s="43">
        <f t="shared" si="89"/>
        <v>931084561.59422064</v>
      </c>
      <c r="AX159" s="43">
        <f t="shared" si="90"/>
        <v>1626936684112.1921</v>
      </c>
      <c r="AY159" s="1">
        <v>153</v>
      </c>
      <c r="AZ159" s="1">
        <f t="shared" si="91"/>
        <v>5.2830562759806909</v>
      </c>
      <c r="BA159" s="1">
        <f t="shared" si="92"/>
        <v>21.979002572489218</v>
      </c>
      <c r="BD159" s="1">
        <v>153</v>
      </c>
      <c r="BE159" s="43">
        <f>求节点(节奏总纲!$F$4:$F$163,M$7:M$166,$BD159)</f>
        <v>280.58528759416697</v>
      </c>
      <c r="BF159" s="43">
        <f>求节点(节奏总纲!$F$4:$F$163,N$7:N$166,$BD159)</f>
        <v>16964.978667209627</v>
      </c>
      <c r="BG159" s="43">
        <f>求节点(节奏总纲!$F$4:$F$163,O$7:O$166,$BD159)</f>
        <v>16964.978667209627</v>
      </c>
      <c r="BH159" s="43">
        <f>求节点(节奏总纲!$F$4:$F$163,P$7:P$166,$BD159)</f>
        <v>2.5000000000000001E-2</v>
      </c>
      <c r="BI159" s="43">
        <f>求节点(节奏总纲!$F$4:$F$163,Q$7:Q$166,$BD159)</f>
        <v>2.5000000000000001E-2</v>
      </c>
      <c r="BJ159" s="43">
        <f>求节点(节奏总纲!$F$4:$F$163,T$7:T$166,$BD159)</f>
        <v>1.6511470179058374</v>
      </c>
      <c r="BK159" s="43">
        <f>求节点(节奏总纲!$F$4:$F$163,U$7:U$166,$BD159)</f>
        <v>18890361148.449944</v>
      </c>
      <c r="BM159" s="1">
        <v>153</v>
      </c>
      <c r="BN159" s="43">
        <f>求节点(节奏总纲!$F$4:$F$163,AF$7:AF$166,$BD159)</f>
        <v>280.58528759416697</v>
      </c>
      <c r="BO159" s="43">
        <f>求节点(节奏总纲!$F$4:$F$163,AG$7:AG$166,$BD159)</f>
        <v>890.65485891836715</v>
      </c>
      <c r="BP159" s="43">
        <f>求节点(节奏总纲!$F$4:$F$163,AH$7:AH$166,$BD159)</f>
        <v>890.65485891836715</v>
      </c>
      <c r="BQ159" s="43">
        <f>求节点(节奏总纲!$F$4:$F$163,AI$7:AI$166,$BD159)</f>
        <v>2.5000000000000001E-2</v>
      </c>
      <c r="BR159" s="43">
        <f>求节点(节奏总纲!$F$4:$F$163,AJ$7:AJ$166,$BD159)</f>
        <v>2.5000000000000001E-2</v>
      </c>
      <c r="BS159" s="43">
        <f>求节点(节奏总纲!$F$4:$F$163,AM$7:AM$166,$BD159)</f>
        <v>6874.7354564086627</v>
      </c>
      <c r="BT159" s="43">
        <f>求节点(节奏总纲!$F$4:$F$163,AN$7:AN$166,$BD159)</f>
        <v>2.1289531877243224</v>
      </c>
      <c r="BU159" s="43">
        <f>求节点(节奏总纲!$F$4:$F$163,AO$7:AO$166,$BD159)</f>
        <v>27441383179.768017</v>
      </c>
    </row>
    <row r="160" spans="12:73" x14ac:dyDescent="0.15">
      <c r="L160" s="1">
        <v>154</v>
      </c>
      <c r="M160" s="42">
        <f>武将属性!$E158</f>
        <v>513.61196581837407</v>
      </c>
      <c r="N160" s="42">
        <f>武将属性!$T158</f>
        <v>31869.100000000002</v>
      </c>
      <c r="O160" s="42">
        <f>武将属性!$T158</f>
        <v>31869.100000000002</v>
      </c>
      <c r="P160" s="47">
        <f>武将属性!$AF158</f>
        <v>2.5000000000000001E-2</v>
      </c>
      <c r="Q160" s="47">
        <f>武将属性!$AF158</f>
        <v>2.5000000000000001E-2</v>
      </c>
      <c r="R160" s="47">
        <f>武将属性!BI158</f>
        <v>0.20347900973209265</v>
      </c>
      <c r="S160" s="77">
        <f t="shared" si="70"/>
        <v>0.20347900973209265</v>
      </c>
      <c r="T160" s="42">
        <f>战法技能效用!AM158</f>
        <v>2.3298759340340971</v>
      </c>
      <c r="U160" s="42">
        <f t="shared" si="71"/>
        <v>220036949687.63098</v>
      </c>
      <c r="V160" s="43">
        <f t="shared" si="72"/>
        <v>1860868086.1944089</v>
      </c>
      <c r="W160" s="43">
        <f t="shared" si="73"/>
        <v>29990307.72375077</v>
      </c>
      <c r="X160" s="43">
        <f t="shared" si="74"/>
        <v>29990307.72375077</v>
      </c>
      <c r="Y160" s="43">
        <f t="shared" si="75"/>
        <v>932452795979.49854</v>
      </c>
      <c r="Z160" s="43">
        <f t="shared" si="76"/>
        <v>932452795979.49854</v>
      </c>
      <c r="AA160" s="43">
        <f t="shared" si="77"/>
        <v>794167665700.91589</v>
      </c>
      <c r="AB160" s="43">
        <f t="shared" si="78"/>
        <v>794167665700.91589</v>
      </c>
      <c r="AC160" s="43">
        <f t="shared" si="79"/>
        <v>574053889582.06104</v>
      </c>
      <c r="AD160" s="42"/>
      <c r="AE160" s="1">
        <v>154</v>
      </c>
      <c r="AF160" s="42">
        <f>武将属性!$E158</f>
        <v>513.61196581837407</v>
      </c>
      <c r="AG160" s="42">
        <f>士兵属性!$F158</f>
        <v>2192.1952153947122</v>
      </c>
      <c r="AH160" s="42">
        <f>士兵属性!$F158</f>
        <v>2192.1952153947122</v>
      </c>
      <c r="AI160" s="47">
        <f>士兵属性!$Q158</f>
        <v>2.5000000000000001E-2</v>
      </c>
      <c r="AJ160" s="47">
        <f>士兵属性!$Q158</f>
        <v>2.5000000000000001E-2</v>
      </c>
      <c r="AK160" s="47">
        <f>士兵属性!AX158</f>
        <v>0.20347900973209265</v>
      </c>
      <c r="AL160" s="77">
        <f t="shared" si="80"/>
        <v>0.20347900973209265</v>
      </c>
      <c r="AM160" s="42">
        <f>带兵数!$F157</f>
        <v>11890</v>
      </c>
      <c r="AN160" s="42">
        <f>战法技能效用!AS158</f>
        <v>5.8065643122342721</v>
      </c>
      <c r="AO160" s="42">
        <f t="shared" si="81"/>
        <v>4920032420376.6172</v>
      </c>
      <c r="AP160" s="43">
        <f t="shared" si="82"/>
        <v>12311495585.78846</v>
      </c>
      <c r="AQ160" s="43">
        <f t="shared" si="83"/>
        <v>2579952527.4256349</v>
      </c>
      <c r="AR160" s="43">
        <f t="shared" si="84"/>
        <v>2579952527.4256349</v>
      </c>
      <c r="AS160" s="43">
        <f t="shared" si="85"/>
        <v>6169103853640.0459</v>
      </c>
      <c r="AT160" s="43">
        <f t="shared" si="86"/>
        <v>6169103853640.0459</v>
      </c>
      <c r="AU160" s="43">
        <f t="shared" si="87"/>
        <v>5254210001875.0537</v>
      </c>
      <c r="AV160" s="43">
        <f t="shared" si="88"/>
        <v>5254210001875.0537</v>
      </c>
      <c r="AW160" s="43">
        <f t="shared" si="89"/>
        <v>951347281.17207265</v>
      </c>
      <c r="AX160" s="43">
        <f t="shared" si="90"/>
        <v>1661854447302.344</v>
      </c>
      <c r="AY160" s="1">
        <v>154</v>
      </c>
      <c r="AZ160" s="1">
        <f t="shared" si="91"/>
        <v>5.351463275491505</v>
      </c>
      <c r="BA160" s="1">
        <f t="shared" si="92"/>
        <v>22.360028292344523</v>
      </c>
      <c r="BD160" s="1">
        <v>154</v>
      </c>
      <c r="BE160" s="43">
        <f>求节点(节奏总纲!$F$4:$F$163,M$7:M$166,$BD160)</f>
        <v>281.10846249137944</v>
      </c>
      <c r="BF160" s="43">
        <f>求节点(节奏总纲!$F$4:$F$163,N$7:N$166,$BD160)</f>
        <v>16997.010093352033</v>
      </c>
      <c r="BG160" s="43">
        <f>求节点(节奏总纲!$F$4:$F$163,O$7:O$166,$BD160)</f>
        <v>16997.010093352033</v>
      </c>
      <c r="BH160" s="43">
        <f>求节点(节奏总纲!$F$4:$F$163,P$7:P$166,$BD160)</f>
        <v>2.5000000000000001E-2</v>
      </c>
      <c r="BI160" s="43">
        <f>求节点(节奏总纲!$F$4:$F$163,Q$7:Q$166,$BD160)</f>
        <v>2.5000000000000001E-2</v>
      </c>
      <c r="BJ160" s="43">
        <f>求节点(节奏总纲!$F$4:$F$163,T$7:T$166,$BD160)</f>
        <v>1.6543391483936543</v>
      </c>
      <c r="BK160" s="43">
        <f>求节点(节奏总纲!$F$4:$F$163,U$7:U$166,$BD160)</f>
        <v>19048480780.067917</v>
      </c>
      <c r="BM160" s="1">
        <v>154</v>
      </c>
      <c r="BN160" s="43">
        <f>求节点(节奏总纲!$F$4:$F$163,AF$7:AF$166,$BD160)</f>
        <v>281.10846249137944</v>
      </c>
      <c r="BO160" s="43">
        <f>求节点(节奏总纲!$F$4:$F$163,AG$7:AG$166,$BD160)</f>
        <v>891.93659708906785</v>
      </c>
      <c r="BP160" s="43">
        <f>求节点(节奏总纲!$F$4:$F$163,AH$7:AH$166,$BD160)</f>
        <v>891.93659708906785</v>
      </c>
      <c r="BQ160" s="43">
        <f>求节点(节奏总纲!$F$4:$F$163,AI$7:AI$166,$BD160)</f>
        <v>2.5000000000000001E-2</v>
      </c>
      <c r="BR160" s="43">
        <f>求节点(节奏总纲!$F$4:$F$163,AJ$7:AJ$166,$BD160)</f>
        <v>2.5000000000000001E-2</v>
      </c>
      <c r="BS160" s="43">
        <f>求节点(节奏总纲!$F$4:$F$163,AM$7:AM$166,$BD160)</f>
        <v>6880.9136755253485</v>
      </c>
      <c r="BT160" s="43">
        <f>求节点(节奏总纲!$F$4:$F$163,AN$7:AN$166,$BD160)</f>
        <v>2.1360708293760653</v>
      </c>
      <c r="BU160" s="43">
        <f>求节点(节奏总纲!$F$4:$F$163,AO$7:AO$166,$BD160)</f>
        <v>27752645231.427773</v>
      </c>
    </row>
    <row r="161" spans="12:73" x14ac:dyDescent="0.15">
      <c r="L161" s="1">
        <v>155</v>
      </c>
      <c r="M161" s="42">
        <f>武将属性!$E159</f>
        <v>514.65706516351509</v>
      </c>
      <c r="N161" s="42">
        <f>武将属性!$T159</f>
        <v>31935.100000000002</v>
      </c>
      <c r="O161" s="42">
        <f>武将属性!$T159</f>
        <v>31935.100000000002</v>
      </c>
      <c r="P161" s="47">
        <f>武将属性!$AF159</f>
        <v>2.5000000000000001E-2</v>
      </c>
      <c r="Q161" s="47">
        <f>武将属性!$AF159</f>
        <v>2.5000000000000001E-2</v>
      </c>
      <c r="R161" s="47">
        <f>武将属性!BI159</f>
        <v>0.20347900973209265</v>
      </c>
      <c r="S161" s="77">
        <f t="shared" si="70"/>
        <v>0.20347900973209265</v>
      </c>
      <c r="T161" s="42">
        <f>战法技能效用!AM159</f>
        <v>2.3305886609057769</v>
      </c>
      <c r="U161" s="42">
        <f t="shared" si="71"/>
        <v>221493648862.05484</v>
      </c>
      <c r="V161" s="43">
        <f t="shared" si="72"/>
        <v>1877393051.1539068</v>
      </c>
      <c r="W161" s="43">
        <f t="shared" si="73"/>
        <v>30255536.944153823</v>
      </c>
      <c r="X161" s="43">
        <f t="shared" si="74"/>
        <v>30255536.944153823</v>
      </c>
      <c r="Y161" s="43">
        <f t="shared" si="75"/>
        <v>942647412551.46033</v>
      </c>
      <c r="Z161" s="43">
        <f t="shared" si="76"/>
        <v>942647412551.46033</v>
      </c>
      <c r="AA161" s="43">
        <f t="shared" si="77"/>
        <v>802850394607.49402</v>
      </c>
      <c r="AB161" s="43">
        <f t="shared" si="78"/>
        <v>802850394607.49402</v>
      </c>
      <c r="AC161" s="43">
        <f t="shared" si="79"/>
        <v>580205901260.99707</v>
      </c>
      <c r="AD161" s="42"/>
      <c r="AE161" s="1">
        <v>155</v>
      </c>
      <c r="AF161" s="42">
        <f>武将属性!$E159</f>
        <v>514.65706516351509</v>
      </c>
      <c r="AG161" s="42">
        <f>士兵属性!$F159</f>
        <v>2204.2049961895</v>
      </c>
      <c r="AH161" s="42">
        <f>士兵属性!$F159</f>
        <v>2204.2049961895</v>
      </c>
      <c r="AI161" s="47">
        <f>士兵属性!$Q159</f>
        <v>2.5000000000000001E-2</v>
      </c>
      <c r="AJ161" s="47">
        <f>士兵属性!$Q159</f>
        <v>2.5000000000000001E-2</v>
      </c>
      <c r="AK161" s="47">
        <f>士兵属性!AX159</f>
        <v>0.20347900973209265</v>
      </c>
      <c r="AL161" s="77">
        <f t="shared" si="80"/>
        <v>0.20347900973209265</v>
      </c>
      <c r="AM161" s="42">
        <f>带兵数!$F158</f>
        <v>11890</v>
      </c>
      <c r="AN161" s="42">
        <f>战法技能效用!AS159</f>
        <v>5.8227138447015285</v>
      </c>
      <c r="AO161" s="42">
        <f t="shared" si="81"/>
        <v>5007888987270.4531</v>
      </c>
      <c r="AP161" s="43">
        <f t="shared" si="82"/>
        <v>12496889191.051682</v>
      </c>
      <c r="AQ161" s="43">
        <f t="shared" si="83"/>
        <v>2609833906.6549697</v>
      </c>
      <c r="AR161" s="43">
        <f t="shared" si="84"/>
        <v>2609833906.6549697</v>
      </c>
      <c r="AS161" s="43">
        <f t="shared" si="85"/>
        <v>6274743721697.8672</v>
      </c>
      <c r="AT161" s="43">
        <f t="shared" si="86"/>
        <v>6274743721697.8672</v>
      </c>
      <c r="AU161" s="43">
        <f t="shared" si="87"/>
        <v>5344183207791.9326</v>
      </c>
      <c r="AV161" s="43">
        <f t="shared" si="88"/>
        <v>5344183207791.9326</v>
      </c>
      <c r="AW161" s="43">
        <f t="shared" si="89"/>
        <v>967638172.62803113</v>
      </c>
      <c r="AX161" s="43">
        <f t="shared" si="90"/>
        <v>1686311068356.2026</v>
      </c>
      <c r="AY161" s="1">
        <v>155</v>
      </c>
      <c r="AZ161" s="1">
        <f t="shared" si="91"/>
        <v>5.3879195237089732</v>
      </c>
      <c r="BA161" s="1">
        <f t="shared" si="92"/>
        <v>22.609627919351052</v>
      </c>
      <c r="BD161" s="1">
        <v>155</v>
      </c>
      <c r="BE161" s="43">
        <f>求节点(节奏总纲!$F$4:$F$163,M$7:M$166,$BD161)</f>
        <v>281.63163738859191</v>
      </c>
      <c r="BF161" s="43">
        <f>求节点(节奏总纲!$F$4:$F$163,N$7:N$166,$BD161)</f>
        <v>17029.04151949444</v>
      </c>
      <c r="BG161" s="43">
        <f>求节点(节奏总纲!$F$4:$F$163,O$7:O$166,$BD161)</f>
        <v>17029.04151949444</v>
      </c>
      <c r="BH161" s="43">
        <f>求节点(节奏总纲!$F$4:$F$163,P$7:P$166,$BD161)</f>
        <v>2.5000000000000001E-2</v>
      </c>
      <c r="BI161" s="43">
        <f>求节点(节奏总纲!$F$4:$F$163,Q$7:Q$166,$BD161)</f>
        <v>2.5000000000000001E-2</v>
      </c>
      <c r="BJ161" s="43">
        <f>求节点(节奏总纲!$F$4:$F$163,T$7:T$166,$BD161)</f>
        <v>1.6575312788814713</v>
      </c>
      <c r="BK161" s="43">
        <f>求节点(节奏总纲!$F$4:$F$163,U$7:U$166,$BD161)</f>
        <v>19206600411.685886</v>
      </c>
      <c r="BM161" s="1">
        <v>155</v>
      </c>
      <c r="BN161" s="43">
        <f>求节点(节奏总纲!$F$4:$F$163,AF$7:AF$166,$BD161)</f>
        <v>281.63163738859191</v>
      </c>
      <c r="BO161" s="43">
        <f>求节点(节奏总纲!$F$4:$F$163,AG$7:AG$166,$BD161)</f>
        <v>893.21833525976842</v>
      </c>
      <c r="BP161" s="43">
        <f>求节点(节奏总纲!$F$4:$F$163,AH$7:AH$166,$BD161)</f>
        <v>893.21833525976842</v>
      </c>
      <c r="BQ161" s="43">
        <f>求节点(节奏总纲!$F$4:$F$163,AI$7:AI$166,$BD161)</f>
        <v>2.5000000000000001E-2</v>
      </c>
      <c r="BR161" s="43">
        <f>求节点(节奏总纲!$F$4:$F$163,AJ$7:AJ$166,$BD161)</f>
        <v>2.5000000000000001E-2</v>
      </c>
      <c r="BS161" s="43">
        <f>求节点(节奏总纲!$F$4:$F$163,AM$7:AM$166,$BD161)</f>
        <v>6887.0918946420343</v>
      </c>
      <c r="BT161" s="43">
        <f>求节点(节奏总纲!$F$4:$F$163,AN$7:AN$166,$BD161)</f>
        <v>2.1431884710278077</v>
      </c>
      <c r="BU161" s="43">
        <f>求节点(节奏总纲!$F$4:$F$163,AO$7:AO$166,$BD161)</f>
        <v>28063907283.087524</v>
      </c>
    </row>
    <row r="162" spans="12:73" x14ac:dyDescent="0.15">
      <c r="L162" s="1">
        <v>156</v>
      </c>
      <c r="M162" s="42">
        <f>武将属性!$E160</f>
        <v>515.70216450865598</v>
      </c>
      <c r="N162" s="42">
        <f>武将属性!$T160</f>
        <v>32001.100000000002</v>
      </c>
      <c r="O162" s="42">
        <f>武将属性!$T160</f>
        <v>32001.100000000002</v>
      </c>
      <c r="P162" s="47">
        <f>武将属性!$AF160</f>
        <v>2.5000000000000001E-2</v>
      </c>
      <c r="Q162" s="47">
        <f>武将属性!$AF160</f>
        <v>2.5000000000000001E-2</v>
      </c>
      <c r="R162" s="47">
        <f>武将属性!BI160</f>
        <v>0.20347900973209265</v>
      </c>
      <c r="S162" s="77">
        <f t="shared" si="70"/>
        <v>0.20347900973209265</v>
      </c>
      <c r="T162" s="42">
        <f>战法技能效用!AM160</f>
        <v>2.331300293995576</v>
      </c>
      <c r="U162" s="42">
        <f t="shared" si="71"/>
        <v>222957000905.85928</v>
      </c>
      <c r="V162" s="43">
        <f t="shared" si="72"/>
        <v>1886004847.012532</v>
      </c>
      <c r="W162" s="43">
        <f t="shared" si="73"/>
        <v>30393229.666423321</v>
      </c>
      <c r="X162" s="43">
        <f t="shared" si="74"/>
        <v>30393229.666423321</v>
      </c>
      <c r="Y162" s="43">
        <f t="shared" si="75"/>
        <v>948894421344.56531</v>
      </c>
      <c r="Z162" s="43">
        <f t="shared" si="76"/>
        <v>948894421344.56531</v>
      </c>
      <c r="AA162" s="43">
        <f t="shared" si="77"/>
        <v>808170956047.41309</v>
      </c>
      <c r="AB162" s="43">
        <f t="shared" si="78"/>
        <v>808170956047.41309</v>
      </c>
      <c r="AC162" s="43">
        <f t="shared" si="79"/>
        <v>583926212615.08594</v>
      </c>
      <c r="AD162" s="42"/>
      <c r="AE162" s="1">
        <v>156</v>
      </c>
      <c r="AF162" s="42">
        <f>武将属性!$E160</f>
        <v>515.70216450865598</v>
      </c>
      <c r="AG162" s="42">
        <f>士兵属性!$F160</f>
        <v>2206.0000000000009</v>
      </c>
      <c r="AH162" s="42">
        <f>士兵属性!$F160</f>
        <v>2206.0000000000009</v>
      </c>
      <c r="AI162" s="47">
        <f>士兵属性!$Q160</f>
        <v>2.5000000000000001E-2</v>
      </c>
      <c r="AJ162" s="47">
        <f>士兵属性!$Q160</f>
        <v>2.5000000000000001E-2</v>
      </c>
      <c r="AK162" s="47">
        <f>士兵属性!AX160</f>
        <v>0.20347900973209265</v>
      </c>
      <c r="AL162" s="77">
        <f t="shared" si="80"/>
        <v>0.20347900973209265</v>
      </c>
      <c r="AM162" s="42">
        <f>带兵数!$F159</f>
        <v>11890</v>
      </c>
      <c r="AN162" s="42">
        <f>战法技能效用!AS160</f>
        <v>5.8328900045652379</v>
      </c>
      <c r="AO162" s="42">
        <f t="shared" si="81"/>
        <v>5041239206879.7158</v>
      </c>
      <c r="AP162" s="43">
        <f t="shared" si="82"/>
        <v>12554575759.837187</v>
      </c>
      <c r="AQ162" s="43">
        <f t="shared" si="83"/>
        <v>2625067537.5575852</v>
      </c>
      <c r="AR162" s="43">
        <f t="shared" si="84"/>
        <v>2625067537.5575852</v>
      </c>
      <c r="AS162" s="43">
        <f t="shared" si="85"/>
        <v>6316509164717.9922</v>
      </c>
      <c r="AT162" s="43">
        <f t="shared" si="86"/>
        <v>6316509164717.9922</v>
      </c>
      <c r="AU162" s="43">
        <f t="shared" si="87"/>
        <v>5379754728981.2871</v>
      </c>
      <c r="AV162" s="43">
        <f t="shared" si="88"/>
        <v>5379754728981.2871</v>
      </c>
      <c r="AW162" s="43">
        <f t="shared" si="89"/>
        <v>974078887.77998924</v>
      </c>
      <c r="AX162" s="43">
        <f t="shared" si="90"/>
        <v>1695007232366.6797</v>
      </c>
      <c r="AY162" s="1">
        <v>156</v>
      </c>
      <c r="AZ162" s="1">
        <f t="shared" si="91"/>
        <v>5.3744607872483243</v>
      </c>
      <c r="BA162" s="1">
        <f t="shared" si="92"/>
        <v>22.610813683344773</v>
      </c>
      <c r="BD162" s="1">
        <v>156</v>
      </c>
      <c r="BE162" s="43">
        <f>求节点(节奏总纲!$F$4:$F$163,M$7:M$166,$BD162)</f>
        <v>282.15481228580438</v>
      </c>
      <c r="BF162" s="43">
        <f>求节点(节奏总纲!$F$4:$F$163,N$7:N$166,$BD162)</f>
        <v>17061.072945636843</v>
      </c>
      <c r="BG162" s="43">
        <f>求节点(节奏总纲!$F$4:$F$163,O$7:O$166,$BD162)</f>
        <v>17061.072945636843</v>
      </c>
      <c r="BH162" s="43">
        <f>求节点(节奏总纲!$F$4:$F$163,P$7:P$166,$BD162)</f>
        <v>2.5000000000000001E-2</v>
      </c>
      <c r="BI162" s="43">
        <f>求节点(节奏总纲!$F$4:$F$163,Q$7:Q$166,$BD162)</f>
        <v>2.5000000000000001E-2</v>
      </c>
      <c r="BJ162" s="43">
        <f>求节点(节奏总纲!$F$4:$F$163,T$7:T$166,$BD162)</f>
        <v>1.6607234093692882</v>
      </c>
      <c r="BK162" s="43">
        <f>求节点(节奏总纲!$F$4:$F$163,U$7:U$166,$BD162)</f>
        <v>19364720043.303856</v>
      </c>
      <c r="BM162" s="1">
        <v>156</v>
      </c>
      <c r="BN162" s="43">
        <f>求节点(节奏总纲!$F$4:$F$163,AF$7:AF$166,$BD162)</f>
        <v>282.15481228580438</v>
      </c>
      <c r="BO162" s="43">
        <f>求节点(节奏总纲!$F$4:$F$163,AG$7:AG$166,$BD162)</f>
        <v>894.50007343046912</v>
      </c>
      <c r="BP162" s="43">
        <f>求节点(节奏总纲!$F$4:$F$163,AH$7:AH$166,$BD162)</f>
        <v>894.50007343046912</v>
      </c>
      <c r="BQ162" s="43">
        <f>求节点(节奏总纲!$F$4:$F$163,AI$7:AI$166,$BD162)</f>
        <v>2.5000000000000001E-2</v>
      </c>
      <c r="BR162" s="43">
        <f>求节点(节奏总纲!$F$4:$F$163,AJ$7:AJ$166,$BD162)</f>
        <v>2.5000000000000001E-2</v>
      </c>
      <c r="BS162" s="43">
        <f>求节点(节奏总纲!$F$4:$F$163,AM$7:AM$166,$BD162)</f>
        <v>6893.2701137587192</v>
      </c>
      <c r="BT162" s="43">
        <f>求节点(节奏总纲!$F$4:$F$163,AN$7:AN$166,$BD162)</f>
        <v>2.1503061126795502</v>
      </c>
      <c r="BU162" s="43">
        <f>求节点(节奏总纲!$F$4:$F$163,AO$7:AO$166,$BD162)</f>
        <v>28375169334.747276</v>
      </c>
    </row>
    <row r="163" spans="12:73" x14ac:dyDescent="0.15">
      <c r="L163" s="1">
        <v>157</v>
      </c>
      <c r="M163" s="42">
        <f>武将属性!$E161</f>
        <v>516.74726385379688</v>
      </c>
      <c r="N163" s="42">
        <f>武将属性!$T161</f>
        <v>32067.100000000002</v>
      </c>
      <c r="O163" s="42">
        <f>武将属性!$T161</f>
        <v>32067.100000000002</v>
      </c>
      <c r="P163" s="47">
        <f>武将属性!$AF161</f>
        <v>2.5000000000000001E-2</v>
      </c>
      <c r="Q163" s="47">
        <f>武将属性!$AF161</f>
        <v>2.5000000000000001E-2</v>
      </c>
      <c r="R163" s="47">
        <f>武将属性!BI161</f>
        <v>0.20347900973209265</v>
      </c>
      <c r="S163" s="77">
        <f t="shared" si="70"/>
        <v>0.20347900973209265</v>
      </c>
      <c r="T163" s="42">
        <f>战法技能效用!AM161</f>
        <v>2.3320108358194109</v>
      </c>
      <c r="U163" s="42">
        <f t="shared" si="71"/>
        <v>224427022472.81076</v>
      </c>
      <c r="V163" s="43">
        <f t="shared" si="72"/>
        <v>1893230078.2782683</v>
      </c>
      <c r="W163" s="43">
        <f t="shared" si="73"/>
        <v>30508573.048264567</v>
      </c>
      <c r="X163" s="43">
        <f t="shared" si="74"/>
        <v>30508573.048264567</v>
      </c>
      <c r="Y163" s="43">
        <f t="shared" si="75"/>
        <v>954459963703.41931</v>
      </c>
      <c r="Z163" s="43">
        <f t="shared" si="76"/>
        <v>954459963703.41931</v>
      </c>
      <c r="AA163" s="43">
        <f t="shared" si="77"/>
        <v>812911114265.12512</v>
      </c>
      <c r="AB163" s="43">
        <f t="shared" si="78"/>
        <v>812911114265.12512</v>
      </c>
      <c r="AC163" s="43">
        <f t="shared" si="79"/>
        <v>587225859099.23364</v>
      </c>
      <c r="AD163" s="42"/>
      <c r="AE163" s="1">
        <v>157</v>
      </c>
      <c r="AF163" s="42">
        <f>武将属性!$E161</f>
        <v>516.74726385379688</v>
      </c>
      <c r="AG163" s="42">
        <f>士兵属性!$F161</f>
        <v>2206.0000000000009</v>
      </c>
      <c r="AH163" s="42">
        <f>士兵属性!$F161</f>
        <v>2206.0000000000009</v>
      </c>
      <c r="AI163" s="47">
        <f>士兵属性!$Q161</f>
        <v>2.5000000000000001E-2</v>
      </c>
      <c r="AJ163" s="47">
        <f>士兵属性!$Q161</f>
        <v>2.5000000000000001E-2</v>
      </c>
      <c r="AK163" s="47">
        <f>士兵属性!AX161</f>
        <v>0.20347900973209265</v>
      </c>
      <c r="AL163" s="77">
        <f t="shared" si="80"/>
        <v>0.20347900973209265</v>
      </c>
      <c r="AM163" s="42">
        <f>带兵数!$F160</f>
        <v>11890</v>
      </c>
      <c r="AN163" s="42">
        <f>战法技能效用!AS161</f>
        <v>5.8420166353699079</v>
      </c>
      <c r="AO163" s="42">
        <f t="shared" si="81"/>
        <v>5064958942001.54</v>
      </c>
      <c r="AP163" s="43">
        <f t="shared" si="82"/>
        <v>12589666771.476101</v>
      </c>
      <c r="AQ163" s="43">
        <f t="shared" si="83"/>
        <v>2637739520.5461159</v>
      </c>
      <c r="AR163" s="43">
        <f t="shared" si="84"/>
        <v>2637739520.5461159</v>
      </c>
      <c r="AS163" s="43">
        <f t="shared" si="85"/>
        <v>6347000836089.1123</v>
      </c>
      <c r="AT163" s="43">
        <f t="shared" si="86"/>
        <v>6347000836089.1123</v>
      </c>
      <c r="AU163" s="43">
        <f t="shared" si="87"/>
        <v>5405724407640.124</v>
      </c>
      <c r="AV163" s="43">
        <f t="shared" si="88"/>
        <v>5405724407640.124</v>
      </c>
      <c r="AW163" s="43">
        <f t="shared" si="89"/>
        <v>978781056.74091411</v>
      </c>
      <c r="AX163" s="43">
        <f t="shared" si="90"/>
        <v>1700917636547.1208</v>
      </c>
      <c r="AY163" s="1">
        <v>157</v>
      </c>
      <c r="AZ163" s="1">
        <f t="shared" si="91"/>
        <v>5.3523602930875596</v>
      </c>
      <c r="BA163" s="1">
        <f t="shared" si="92"/>
        <v>22.568400570457854</v>
      </c>
      <c r="BD163" s="1">
        <v>157</v>
      </c>
      <c r="BE163" s="43">
        <f>求节点(节奏总纲!$F$4:$F$163,M$7:M$166,$BD163)</f>
        <v>282.67798718301685</v>
      </c>
      <c r="BF163" s="43">
        <f>求节点(节奏总纲!$F$4:$F$163,N$7:N$166,$BD163)</f>
        <v>17093.104371779249</v>
      </c>
      <c r="BG163" s="43">
        <f>求节点(节奏总纲!$F$4:$F$163,O$7:O$166,$BD163)</f>
        <v>17093.104371779249</v>
      </c>
      <c r="BH163" s="43">
        <f>求节点(节奏总纲!$F$4:$F$163,P$7:P$166,$BD163)</f>
        <v>2.5000000000000001E-2</v>
      </c>
      <c r="BI163" s="43">
        <f>求节点(节奏总纲!$F$4:$F$163,Q$7:Q$166,$BD163)</f>
        <v>2.5000000000000001E-2</v>
      </c>
      <c r="BJ163" s="43">
        <f>求节点(节奏总纲!$F$4:$F$163,T$7:T$166,$BD163)</f>
        <v>1.6639155398571051</v>
      </c>
      <c r="BK163" s="43">
        <f>求节点(节奏总纲!$F$4:$F$163,U$7:U$166,$BD163)</f>
        <v>19522839674.921825</v>
      </c>
      <c r="BM163" s="1">
        <v>157</v>
      </c>
      <c r="BN163" s="43">
        <f>求节点(节奏总纲!$F$4:$F$163,AF$7:AF$166,$BD163)</f>
        <v>282.67798718301685</v>
      </c>
      <c r="BO163" s="43">
        <f>求节点(节奏总纲!$F$4:$F$163,AG$7:AG$166,$BD163)</f>
        <v>895.78181160116981</v>
      </c>
      <c r="BP163" s="43">
        <f>求节点(节奏总纲!$F$4:$F$163,AH$7:AH$166,$BD163)</f>
        <v>895.78181160116981</v>
      </c>
      <c r="BQ163" s="43">
        <f>求节点(节奏总纲!$F$4:$F$163,AI$7:AI$166,$BD163)</f>
        <v>2.5000000000000001E-2</v>
      </c>
      <c r="BR163" s="43">
        <f>求节点(节奏总纲!$F$4:$F$163,AJ$7:AJ$166,$BD163)</f>
        <v>2.5000000000000001E-2</v>
      </c>
      <c r="BS163" s="43">
        <f>求节点(节奏总纲!$F$4:$F$163,AM$7:AM$166,$BD163)</f>
        <v>6899.448332875405</v>
      </c>
      <c r="BT163" s="43">
        <f>求节点(节奏总纲!$F$4:$F$163,AN$7:AN$166,$BD163)</f>
        <v>2.1574237543312931</v>
      </c>
      <c r="BU163" s="43">
        <f>求节点(节奏总纲!$F$4:$F$163,AO$7:AO$166,$BD163)</f>
        <v>28686431386.407028</v>
      </c>
    </row>
    <row r="164" spans="12:73" x14ac:dyDescent="0.15">
      <c r="L164" s="1">
        <v>158</v>
      </c>
      <c r="M164" s="42">
        <f>武将属性!$E162</f>
        <v>517.79236319893789</v>
      </c>
      <c r="N164" s="42">
        <f>武将属性!$T162</f>
        <v>32133.100000000002</v>
      </c>
      <c r="O164" s="42">
        <f>武将属性!$T162</f>
        <v>32133.100000000002</v>
      </c>
      <c r="P164" s="47">
        <f>武将属性!$AF162</f>
        <v>2.5000000000000001E-2</v>
      </c>
      <c r="Q164" s="47">
        <f>武将属性!$AF162</f>
        <v>2.5000000000000001E-2</v>
      </c>
      <c r="R164" s="47">
        <f>武将属性!BI162</f>
        <v>0.20347900973209265</v>
      </c>
      <c r="S164" s="77">
        <f t="shared" si="70"/>
        <v>0.20347900973209265</v>
      </c>
      <c r="T164" s="42">
        <f>战法技能效用!AM162</f>
        <v>2.3327202888854903</v>
      </c>
      <c r="U164" s="42">
        <f t="shared" si="71"/>
        <v>225903730222.70511</v>
      </c>
      <c r="V164" s="43">
        <f t="shared" si="72"/>
        <v>1900469950.0855157</v>
      </c>
      <c r="W164" s="43">
        <f t="shared" si="73"/>
        <v>30624148.514875524</v>
      </c>
      <c r="X164" s="43">
        <f t="shared" si="74"/>
        <v>30624148.514875524</v>
      </c>
      <c r="Y164" s="43">
        <f t="shared" si="75"/>
        <v>960047635749.60657</v>
      </c>
      <c r="Z164" s="43">
        <f t="shared" si="76"/>
        <v>960047635749.60657</v>
      </c>
      <c r="AA164" s="43">
        <f t="shared" si="77"/>
        <v>817670120281.03967</v>
      </c>
      <c r="AB164" s="43">
        <f t="shared" si="78"/>
        <v>817670120281.03967</v>
      </c>
      <c r="AC164" s="43">
        <f t="shared" si="79"/>
        <v>590537903780.95435</v>
      </c>
      <c r="AD164" s="42"/>
      <c r="AE164" s="1">
        <v>158</v>
      </c>
      <c r="AF164" s="42">
        <f>武将属性!$E162</f>
        <v>517.79236319893789</v>
      </c>
      <c r="AG164" s="42">
        <f>士兵属性!$F162</f>
        <v>2206.0000000000009</v>
      </c>
      <c r="AH164" s="42">
        <f>士兵属性!$F162</f>
        <v>2206.0000000000009</v>
      </c>
      <c r="AI164" s="47">
        <f>士兵属性!$Q162</f>
        <v>2.5000000000000001E-2</v>
      </c>
      <c r="AJ164" s="47">
        <f>士兵属性!$Q162</f>
        <v>2.5000000000000001E-2</v>
      </c>
      <c r="AK164" s="47">
        <f>士兵属性!AX162</f>
        <v>0.20347900973209265</v>
      </c>
      <c r="AL164" s="77">
        <f t="shared" si="80"/>
        <v>0.20347900973209265</v>
      </c>
      <c r="AM164" s="42">
        <f>带兵数!$F161</f>
        <v>11890</v>
      </c>
      <c r="AN164" s="42">
        <f>战法技能效用!AS162</f>
        <v>5.8511434465307497</v>
      </c>
      <c r="AO164" s="42">
        <f t="shared" si="81"/>
        <v>5088751625836.5332</v>
      </c>
      <c r="AP164" s="43">
        <f t="shared" si="82"/>
        <v>12624808183.357319</v>
      </c>
      <c r="AQ164" s="43">
        <f t="shared" si="83"/>
        <v>2650451823.3260074</v>
      </c>
      <c r="AR164" s="43">
        <f t="shared" si="84"/>
        <v>2650451823.3260074</v>
      </c>
      <c r="AS164" s="43">
        <f t="shared" si="85"/>
        <v>6377589526042.8057</v>
      </c>
      <c r="AT164" s="43">
        <f t="shared" si="86"/>
        <v>6377589526042.8057</v>
      </c>
      <c r="AU164" s="43">
        <f t="shared" si="87"/>
        <v>5431776716778.042</v>
      </c>
      <c r="AV164" s="43">
        <f t="shared" si="88"/>
        <v>5431776716778.042</v>
      </c>
      <c r="AW164" s="43">
        <f t="shared" si="89"/>
        <v>983498187.09119844</v>
      </c>
      <c r="AX164" s="43">
        <f t="shared" si="90"/>
        <v>1706838214055.4653</v>
      </c>
      <c r="AY164" s="1">
        <v>158</v>
      </c>
      <c r="AZ164" s="1">
        <f t="shared" si="91"/>
        <v>5.3303958394068021</v>
      </c>
      <c r="BA164" s="1">
        <f t="shared" si="92"/>
        <v>22.526195653430928</v>
      </c>
      <c r="BD164" s="1">
        <v>158</v>
      </c>
      <c r="BE164" s="43">
        <f>求节点(节奏总纲!$F$4:$F$163,M$7:M$166,$BD164)</f>
        <v>283.14088568497891</v>
      </c>
      <c r="BF164" s="43">
        <f>求节点(节奏总纲!$F$4:$F$163,N$7:N$166,$BD164)</f>
        <v>17122.447206620775</v>
      </c>
      <c r="BG164" s="43">
        <f>求节点(节奏总纲!$F$4:$F$163,O$7:O$166,$BD164)</f>
        <v>17122.447206620775</v>
      </c>
      <c r="BH164" s="43">
        <f>求节点(节奏总纲!$F$4:$F$163,P$7:P$166,$BD164)</f>
        <v>2.5000000000000001E-2</v>
      </c>
      <c r="BI164" s="43">
        <f>求节点(节奏总纲!$F$4:$F$163,Q$7:Q$166,$BD164)</f>
        <v>2.5000000000000001E-2</v>
      </c>
      <c r="BJ164" s="43">
        <f>求节点(节奏总纲!$F$4:$F$163,T$7:T$166,$BD164)</f>
        <v>1.6670683662986154</v>
      </c>
      <c r="BK164" s="43">
        <f>求节点(节奏总纲!$F$4:$F$163,U$7:U$166,$BD164)</f>
        <v>19678295421.285831</v>
      </c>
      <c r="BM164" s="1">
        <v>158</v>
      </c>
      <c r="BN164" s="43">
        <f>求节点(节奏总纲!$F$4:$F$163,AF$7:AF$166,$BD164)</f>
        <v>283.14088568497891</v>
      </c>
      <c r="BO164" s="43">
        <f>求节点(节奏总纲!$F$4:$F$163,AG$7:AG$166,$BD164)</f>
        <v>896.9492287380076</v>
      </c>
      <c r="BP164" s="43">
        <f>求节点(节奏总纲!$F$4:$F$163,AH$7:AH$166,$BD164)</f>
        <v>896.9492287380076</v>
      </c>
      <c r="BQ164" s="43">
        <f>求节点(节奏总纲!$F$4:$F$163,AI$7:AI$166,$BD164)</f>
        <v>2.5000000000000001E-2</v>
      </c>
      <c r="BR164" s="43">
        <f>求节点(节奏总纲!$F$4:$F$163,AJ$7:AJ$166,$BD164)</f>
        <v>2.5000000000000001E-2</v>
      </c>
      <c r="BS164" s="43">
        <f>求节点(节奏总纲!$F$4:$F$163,AM$7:AM$166,$BD164)</f>
        <v>6905.5225039388624</v>
      </c>
      <c r="BT164" s="43">
        <f>求节点(节奏总纲!$F$4:$F$163,AN$7:AN$166,$BD164)</f>
        <v>2.1642936470208758</v>
      </c>
      <c r="BU164" s="43">
        <f>求节点(节奏总纲!$F$4:$F$163,AO$7:AO$166,$BD164)</f>
        <v>29003211630.315784</v>
      </c>
    </row>
    <row r="165" spans="12:73" x14ac:dyDescent="0.15">
      <c r="L165" s="1">
        <v>159</v>
      </c>
      <c r="M165" s="42">
        <f>武将属性!$E163</f>
        <v>518.83746254407879</v>
      </c>
      <c r="N165" s="42">
        <f>武将属性!$T163</f>
        <v>32199.100000000002</v>
      </c>
      <c r="O165" s="42">
        <f>武将属性!$T163</f>
        <v>32199.100000000002</v>
      </c>
      <c r="P165" s="47">
        <f>武将属性!$AF163</f>
        <v>2.5000000000000001E-2</v>
      </c>
      <c r="Q165" s="47">
        <f>武将属性!$AF163</f>
        <v>2.5000000000000001E-2</v>
      </c>
      <c r="R165" s="47">
        <f>武将属性!BI163</f>
        <v>0.20347900973209265</v>
      </c>
      <c r="S165" s="77">
        <f t="shared" si="70"/>
        <v>0.20347900973209265</v>
      </c>
      <c r="T165" s="42">
        <f>战法技能效用!AM163</f>
        <v>2.3334286556943402</v>
      </c>
      <c r="U165" s="42">
        <f t="shared" si="71"/>
        <v>227387140821.34634</v>
      </c>
      <c r="V165" s="43">
        <f t="shared" si="72"/>
        <v>1907724466.1267169</v>
      </c>
      <c r="W165" s="43">
        <f t="shared" si="73"/>
        <v>30739956.124191143</v>
      </c>
      <c r="X165" s="43">
        <f t="shared" si="74"/>
        <v>30739956.124191143</v>
      </c>
      <c r="Y165" s="43">
        <f t="shared" si="75"/>
        <v>965657484135.06641</v>
      </c>
      <c r="Z165" s="43">
        <f t="shared" si="76"/>
        <v>965657484135.06641</v>
      </c>
      <c r="AA165" s="43">
        <f t="shared" si="77"/>
        <v>822448013828.49451</v>
      </c>
      <c r="AB165" s="43">
        <f t="shared" si="78"/>
        <v>822448013828.49451</v>
      </c>
      <c r="AC165" s="43">
        <f t="shared" si="79"/>
        <v>593862370234.09277</v>
      </c>
      <c r="AD165" s="42"/>
      <c r="AE165" s="1">
        <v>159</v>
      </c>
      <c r="AF165" s="42">
        <f>武将属性!$E163</f>
        <v>518.83746254407879</v>
      </c>
      <c r="AG165" s="42">
        <f>士兵属性!$F163</f>
        <v>2206.0000000000009</v>
      </c>
      <c r="AH165" s="42">
        <f>士兵属性!$F163</f>
        <v>2206.0000000000009</v>
      </c>
      <c r="AI165" s="47">
        <f>士兵属性!$Q163</f>
        <v>2.5000000000000001E-2</v>
      </c>
      <c r="AJ165" s="47">
        <f>士兵属性!$Q163</f>
        <v>2.5000000000000001E-2</v>
      </c>
      <c r="AK165" s="47">
        <f>士兵属性!AX163</f>
        <v>0.20347900973209265</v>
      </c>
      <c r="AL165" s="77">
        <f t="shared" si="80"/>
        <v>0.20347900973209265</v>
      </c>
      <c r="AM165" s="42">
        <f>带兵数!$F162</f>
        <v>11890</v>
      </c>
      <c r="AN165" s="42">
        <f>战法技能效用!AS163</f>
        <v>5.8602704376335399</v>
      </c>
      <c r="AO165" s="42">
        <f t="shared" si="81"/>
        <v>5112617369822.6963</v>
      </c>
      <c r="AP165" s="43">
        <f t="shared" si="82"/>
        <v>12659999998.18144</v>
      </c>
      <c r="AQ165" s="43">
        <f t="shared" si="83"/>
        <v>2663204510.5348096</v>
      </c>
      <c r="AR165" s="43">
        <f t="shared" si="84"/>
        <v>2663204510.5348096</v>
      </c>
      <c r="AS165" s="43">
        <f t="shared" si="85"/>
        <v>6408275390111.709</v>
      </c>
      <c r="AT165" s="43">
        <f t="shared" si="86"/>
        <v>6408275390111.709</v>
      </c>
      <c r="AU165" s="43">
        <f t="shared" si="87"/>
        <v>5457911788861.79</v>
      </c>
      <c r="AV165" s="43">
        <f t="shared" si="88"/>
        <v>5457911788861.79</v>
      </c>
      <c r="AW165" s="43">
        <f t="shared" si="89"/>
        <v>988230302.81577671</v>
      </c>
      <c r="AX165" s="43">
        <f t="shared" si="90"/>
        <v>1712768965494.7168</v>
      </c>
      <c r="AY165" s="1">
        <v>159</v>
      </c>
      <c r="AZ165" s="1">
        <f t="shared" si="91"/>
        <v>5.3085663119558522</v>
      </c>
      <c r="BA165" s="1">
        <f t="shared" si="92"/>
        <v>22.484197441224612</v>
      </c>
      <c r="BD165" s="1">
        <v>159</v>
      </c>
      <c r="BE165" s="43">
        <f>求节点(节奏总纲!$F$4:$F$163,M$7:M$166,$BD165)</f>
        <v>283.5854886129847</v>
      </c>
      <c r="BF165" s="43">
        <f>求节点(节奏总纲!$F$4:$F$163,N$7:N$166,$BD165)</f>
        <v>17150.973978710383</v>
      </c>
      <c r="BG165" s="43">
        <f>求节点(节奏总纲!$F$4:$F$163,O$7:O$166,$BD165)</f>
        <v>17150.973978710383</v>
      </c>
      <c r="BH165" s="43">
        <f>求节点(节奏总纲!$F$4:$F$163,P$7:P$166,$BD165)</f>
        <v>2.5000000000000001E-2</v>
      </c>
      <c r="BI165" s="43">
        <f>求节点(节奏总纲!$F$4:$F$163,Q$7:Q$166,$BD165)</f>
        <v>2.5000000000000001E-2</v>
      </c>
      <c r="BJ165" s="43">
        <f>求节点(节奏总纲!$F$4:$F$163,T$7:T$166,$BD165)</f>
        <v>1.6702092628613896</v>
      </c>
      <c r="BK165" s="43">
        <f>求节点(节奏总纲!$F$4:$F$163,U$7:U$166,$BD165)</f>
        <v>19832942603.875034</v>
      </c>
      <c r="BM165" s="1">
        <v>159</v>
      </c>
      <c r="BN165" s="43">
        <f>求节点(节奏总纲!$F$4:$F$163,AF$7:AF$166,$BD165)</f>
        <v>283.5854886129847</v>
      </c>
      <c r="BO165" s="43">
        <f>求节点(节奏总纲!$F$4:$F$163,AG$7:AG$166,$BD165)</f>
        <v>898.08194623958832</v>
      </c>
      <c r="BP165" s="43">
        <f>求节点(节奏总纲!$F$4:$F$163,AH$7:AH$166,$BD165)</f>
        <v>898.08194623958832</v>
      </c>
      <c r="BQ165" s="43">
        <f>求节点(节奏总纲!$F$4:$F$163,AI$7:AI$166,$BD165)</f>
        <v>2.5000000000000001E-2</v>
      </c>
      <c r="BR165" s="43">
        <f>求节点(节奏总纲!$F$4:$F$163,AJ$7:AJ$166,$BD165)</f>
        <v>2.5000000000000001E-2</v>
      </c>
      <c r="BS165" s="43">
        <f>求节点(节奏总纲!$F$4:$F$163,AM$7:AM$166,$BD165)</f>
        <v>6911.5650935043723</v>
      </c>
      <c r="BT165" s="43">
        <f>求节点(节奏总纲!$F$4:$F$163,AN$7:AN$166,$BD165)</f>
        <v>2.1710883409624087</v>
      </c>
      <c r="BU165" s="43">
        <f>求节点(节奏总纲!$F$4:$F$163,AO$7:AO$166,$BD165)</f>
        <v>29321666800.105179</v>
      </c>
    </row>
    <row r="166" spans="12:73" x14ac:dyDescent="0.15">
      <c r="L166" s="1">
        <v>160</v>
      </c>
      <c r="M166" s="42">
        <f>武将属性!$E164</f>
        <v>519.8825618892198</v>
      </c>
      <c r="N166" s="42">
        <f>武将属性!$T164</f>
        <v>32265.100000000002</v>
      </c>
      <c r="O166" s="42">
        <f>武将属性!$T164</f>
        <v>32265.100000000002</v>
      </c>
      <c r="P166" s="47">
        <f>武将属性!$AF164</f>
        <v>2.5000000000000001E-2</v>
      </c>
      <c r="Q166" s="47">
        <f>武将属性!$AF164</f>
        <v>2.5000000000000001E-2</v>
      </c>
      <c r="R166" s="47">
        <f>武将属性!BI164</f>
        <v>0.20347900973209265</v>
      </c>
      <c r="S166" s="77">
        <f t="shared" si="70"/>
        <v>0.20347900973209265</v>
      </c>
      <c r="T166" s="42">
        <f>战法技能效用!AM164</f>
        <v>2.3341288856464919</v>
      </c>
      <c r="U166" s="42">
        <f t="shared" si="71"/>
        <v>228876302599.19366</v>
      </c>
      <c r="V166" s="43">
        <f t="shared" si="72"/>
        <v>1914988781.0883851</v>
      </c>
      <c r="W166" s="43">
        <f t="shared" si="73"/>
        <v>30855917.802868858</v>
      </c>
      <c r="X166" s="43">
        <f t="shared" si="74"/>
        <v>30855917.802868858</v>
      </c>
      <c r="Y166" s="43">
        <f t="shared" si="75"/>
        <v>971287096098.87231</v>
      </c>
      <c r="Z166" s="43">
        <f t="shared" si="76"/>
        <v>971287096098.87231</v>
      </c>
      <c r="AA166" s="43">
        <f t="shared" si="77"/>
        <v>827242739965.16846</v>
      </c>
      <c r="AB166" s="43">
        <f t="shared" si="78"/>
        <v>827242739965.16846</v>
      </c>
      <c r="AC166" s="43">
        <f t="shared" si="79"/>
        <v>597199033179.12793</v>
      </c>
      <c r="AD166" s="42"/>
      <c r="AE166" s="1">
        <v>160</v>
      </c>
      <c r="AF166" s="42">
        <f>武将属性!$E164</f>
        <v>519.8825618892198</v>
      </c>
      <c r="AG166" s="42">
        <f>士兵属性!$F164</f>
        <v>2206.0000000000009</v>
      </c>
      <c r="AH166" s="42">
        <f>士兵属性!$F164</f>
        <v>2206.0000000000009</v>
      </c>
      <c r="AI166" s="47">
        <f>士兵属性!$Q164</f>
        <v>2.5000000000000001E-2</v>
      </c>
      <c r="AJ166" s="47">
        <f>士兵属性!$Q164</f>
        <v>2.5000000000000001E-2</v>
      </c>
      <c r="AK166" s="47">
        <f>士兵属性!AX164</f>
        <v>0.20347900973209265</v>
      </c>
      <c r="AL166" s="77">
        <f t="shared" si="80"/>
        <v>0.20347900973209265</v>
      </c>
      <c r="AM166" s="42">
        <f>带兵数!$F163</f>
        <v>11890</v>
      </c>
      <c r="AN166" s="42">
        <f>战法技能效用!AS164</f>
        <v>5.8693982292923277</v>
      </c>
      <c r="AO166" s="42">
        <f t="shared" si="81"/>
        <v>5136557214139.7959</v>
      </c>
      <c r="AP166" s="43">
        <f t="shared" si="82"/>
        <v>12695240877.068279</v>
      </c>
      <c r="AQ166" s="43">
        <f t="shared" si="83"/>
        <v>2675997364.0262666</v>
      </c>
      <c r="AR166" s="43">
        <f t="shared" si="84"/>
        <v>2675997364.0262666</v>
      </c>
      <c r="AS166" s="43">
        <f t="shared" si="85"/>
        <v>6439057903386.3438</v>
      </c>
      <c r="AT166" s="43">
        <f t="shared" si="86"/>
        <v>6439057903386.3438</v>
      </c>
      <c r="AU166" s="43">
        <f t="shared" si="87"/>
        <v>5484129176827.3057</v>
      </c>
      <c r="AV166" s="43">
        <f t="shared" si="88"/>
        <v>5484129176827.3057</v>
      </c>
      <c r="AW166" s="43">
        <f t="shared" si="89"/>
        <v>992977322.96752667</v>
      </c>
      <c r="AX166" s="43">
        <f t="shared" si="90"/>
        <v>1718709554461.2466</v>
      </c>
      <c r="AY166" s="1">
        <v>160</v>
      </c>
      <c r="AZ166" s="1">
        <f t="shared" si="91"/>
        <v>5.2868706078691439</v>
      </c>
      <c r="BA166" s="1">
        <f t="shared" si="92"/>
        <v>22.442503465004386</v>
      </c>
      <c r="BD166" s="1">
        <v>160</v>
      </c>
      <c r="BE166" s="43">
        <f>求节点(节奏总纲!$F$4:$F$163,M$7:M$166,$BD166)</f>
        <v>284.03009154099044</v>
      </c>
      <c r="BF166" s="43">
        <f>求节点(节奏总纲!$F$4:$F$163,N$7:N$166,$BD166)</f>
        <v>17179.500750799994</v>
      </c>
      <c r="BG166" s="43">
        <f>求节点(节奏总纲!$F$4:$F$163,O$7:O$166,$BD166)</f>
        <v>17179.500750799994</v>
      </c>
      <c r="BH166" s="43">
        <f>求节点(节奏总纲!$F$4:$F$163,P$7:P$166,$BD166)</f>
        <v>2.5000000000000001E-2</v>
      </c>
      <c r="BI166" s="43">
        <f>求节点(节奏总纲!$F$4:$F$163,Q$7:Q$166,$BD166)</f>
        <v>2.5000000000000001E-2</v>
      </c>
      <c r="BJ166" s="43">
        <f>求节点(节奏总纲!$F$4:$F$163,T$7:T$166,$BD166)</f>
        <v>1.6733501594241638</v>
      </c>
      <c r="BK166" s="43">
        <f>求节点(节奏总纲!$F$4:$F$163,U$7:U$166,$BD166)</f>
        <v>19987589786.464241</v>
      </c>
      <c r="BM166" s="1">
        <v>160</v>
      </c>
      <c r="BN166" s="43">
        <f>求节点(节奏总纲!$F$4:$F$163,AF$7:AF$166,$BD166)</f>
        <v>284.03009154099044</v>
      </c>
      <c r="BO166" s="43">
        <f>求节点(节奏总纲!$F$4:$F$163,AG$7:AG$166,$BD166)</f>
        <v>899.21466374116903</v>
      </c>
      <c r="BP166" s="43">
        <f>求节点(节奏总纲!$F$4:$F$163,AH$7:AH$166,$BD166)</f>
        <v>899.21466374116903</v>
      </c>
      <c r="BQ166" s="43">
        <f>求节点(节奏总纲!$F$4:$F$163,AI$7:AI$166,$BD166)</f>
        <v>2.5000000000000001E-2</v>
      </c>
      <c r="BR166" s="43">
        <f>求节点(节奏总纲!$F$4:$F$163,AJ$7:AJ$166,$BD166)</f>
        <v>2.5000000000000001E-2</v>
      </c>
      <c r="BS166" s="43">
        <f>求节点(节奏总纲!$F$4:$F$163,AM$7:AM$166,$BD166)</f>
        <v>6917.6076830698812</v>
      </c>
      <c r="BT166" s="43">
        <f>求节点(节奏总纲!$F$4:$F$163,AN$7:AN$166,$BD166)</f>
        <v>2.1778830349039411</v>
      </c>
      <c r="BU166" s="43">
        <f>求节点(节奏总纲!$F$4:$F$163,AO$7:AO$166,$BD166)</f>
        <v>29640121969.894573</v>
      </c>
    </row>
    <row r="167" spans="12:73" x14ac:dyDescent="0.15">
      <c r="BD167" s="1">
        <v>161</v>
      </c>
      <c r="BE167" s="43">
        <f>求节点(节奏总纲!$F$4:$F$163,M$7:M$166,$BD167)</f>
        <v>284.47469446899623</v>
      </c>
      <c r="BF167" s="43">
        <f>求节点(节奏总纲!$F$4:$F$163,N$7:N$166,$BD167)</f>
        <v>17208.027522889603</v>
      </c>
      <c r="BG167" s="43">
        <f>求节点(节奏总纲!$F$4:$F$163,O$7:O$166,$BD167)</f>
        <v>17208.027522889603</v>
      </c>
      <c r="BH167" s="43">
        <f>求节点(节奏总纲!$F$4:$F$163,P$7:P$166,$BD167)</f>
        <v>2.5000000000000001E-2</v>
      </c>
      <c r="BI167" s="43">
        <f>求节点(节奏总纲!$F$4:$F$163,Q$7:Q$166,$BD167)</f>
        <v>2.5000000000000001E-2</v>
      </c>
      <c r="BJ167" s="43">
        <f>求节点(节奏总纲!$F$4:$F$163,T$7:T$166,$BD167)</f>
        <v>1.6764910559869379</v>
      </c>
      <c r="BK167" s="43">
        <f>求节点(节奏总纲!$F$4:$F$163,U$7:U$166,$BD167)</f>
        <v>20142236969.053444</v>
      </c>
      <c r="BM167" s="1">
        <v>161</v>
      </c>
      <c r="BN167" s="43">
        <f>求节点(节奏总纲!$F$4:$F$163,AF$7:AF$166,$BD167)</f>
        <v>284.47469446899623</v>
      </c>
      <c r="BO167" s="43">
        <f>求节点(节奏总纲!$F$4:$F$163,AG$7:AG$166,$BD167)</f>
        <v>900.34738124274975</v>
      </c>
      <c r="BP167" s="43">
        <f>求节点(节奏总纲!$F$4:$F$163,AH$7:AH$166,$BD167)</f>
        <v>900.34738124274975</v>
      </c>
      <c r="BQ167" s="43">
        <f>求节点(节奏总纲!$F$4:$F$163,AI$7:AI$166,$BD167)</f>
        <v>2.5000000000000001E-2</v>
      </c>
      <c r="BR167" s="43">
        <f>求节点(节奏总纲!$F$4:$F$163,AJ$7:AJ$166,$BD167)</f>
        <v>2.5000000000000001E-2</v>
      </c>
      <c r="BS167" s="43">
        <f>求节点(节奏总纲!$F$4:$F$163,AM$7:AM$166,$BD167)</f>
        <v>6923.650272635391</v>
      </c>
      <c r="BT167" s="43">
        <f>求节点(节奏总纲!$F$4:$F$163,AN$7:AN$166,$BD167)</f>
        <v>2.184677728845474</v>
      </c>
      <c r="BU167" s="43">
        <f>求节点(节奏总纲!$F$4:$F$163,AO$7:AO$166,$BD167)</f>
        <v>29958577139.683968</v>
      </c>
    </row>
    <row r="168" spans="12:73" x14ac:dyDescent="0.15">
      <c r="BD168" s="1">
        <v>162</v>
      </c>
      <c r="BE168" s="43">
        <f>求节点(节奏总纲!$F$4:$F$163,M$7:M$166,$BD168)</f>
        <v>284.91929739700203</v>
      </c>
      <c r="BF168" s="43">
        <f>求节点(节奏总纲!$F$4:$F$163,N$7:N$166,$BD168)</f>
        <v>17236.554294979211</v>
      </c>
      <c r="BG168" s="43">
        <f>求节点(节奏总纲!$F$4:$F$163,O$7:O$166,$BD168)</f>
        <v>17236.554294979211</v>
      </c>
      <c r="BH168" s="43">
        <f>求节点(节奏总纲!$F$4:$F$163,P$7:P$166,$BD168)</f>
        <v>2.5000000000000001E-2</v>
      </c>
      <c r="BI168" s="43">
        <f>求节点(节奏总纲!$F$4:$F$163,Q$7:Q$166,$BD168)</f>
        <v>2.5000000000000001E-2</v>
      </c>
      <c r="BJ168" s="43">
        <f>求节点(节奏总纲!$F$4:$F$163,T$7:T$166,$BD168)</f>
        <v>1.6796319525497121</v>
      </c>
      <c r="BK168" s="43">
        <f>求节点(节奏总纲!$F$4:$F$163,U$7:U$166,$BD168)</f>
        <v>20296884151.642651</v>
      </c>
      <c r="BM168" s="1">
        <v>162</v>
      </c>
      <c r="BN168" s="43">
        <f>求节点(节奏总纲!$F$4:$F$163,AF$7:AF$166,$BD168)</f>
        <v>284.91929739700203</v>
      </c>
      <c r="BO168" s="43">
        <f>求节点(节奏总纲!$F$4:$F$163,AG$7:AG$166,$BD168)</f>
        <v>901.48009874433046</v>
      </c>
      <c r="BP168" s="43">
        <f>求节点(节奏总纲!$F$4:$F$163,AH$7:AH$166,$BD168)</f>
        <v>901.48009874433046</v>
      </c>
      <c r="BQ168" s="43">
        <f>求节点(节奏总纲!$F$4:$F$163,AI$7:AI$166,$BD168)</f>
        <v>2.5000000000000001E-2</v>
      </c>
      <c r="BR168" s="43">
        <f>求节点(节奏总纲!$F$4:$F$163,AJ$7:AJ$166,$BD168)</f>
        <v>2.5000000000000001E-2</v>
      </c>
      <c r="BS168" s="43">
        <f>求节点(节奏总纲!$F$4:$F$163,AM$7:AM$166,$BD168)</f>
        <v>6929.6928622009009</v>
      </c>
      <c r="BT168" s="43">
        <f>求节点(节奏总纲!$F$4:$F$163,AN$7:AN$166,$BD168)</f>
        <v>2.1914724227870068</v>
      </c>
      <c r="BU168" s="43">
        <f>求节点(节奏总纲!$F$4:$F$163,AO$7:AO$166,$BD168)</f>
        <v>30277032309.473362</v>
      </c>
    </row>
    <row r="169" spans="12:73" x14ac:dyDescent="0.15">
      <c r="BD169" s="1">
        <v>163</v>
      </c>
      <c r="BE169" s="43">
        <f>求节点(节奏总纲!$F$4:$F$163,M$7:M$166,$BD169)</f>
        <v>285.36390032500776</v>
      </c>
      <c r="BF169" s="43">
        <f>求节点(节奏总纲!$F$4:$F$163,N$7:N$166,$BD169)</f>
        <v>17265.081067068819</v>
      </c>
      <c r="BG169" s="43">
        <f>求节点(节奏总纲!$F$4:$F$163,O$7:O$166,$BD169)</f>
        <v>17265.081067068819</v>
      </c>
      <c r="BH169" s="43">
        <f>求节点(节奏总纲!$F$4:$F$163,P$7:P$166,$BD169)</f>
        <v>2.5000000000000001E-2</v>
      </c>
      <c r="BI169" s="43">
        <f>求节点(节奏总纲!$F$4:$F$163,Q$7:Q$166,$BD169)</f>
        <v>2.5000000000000001E-2</v>
      </c>
      <c r="BJ169" s="43">
        <f>求节点(节奏总纲!$F$4:$F$163,T$7:T$166,$BD169)</f>
        <v>1.6827728491124865</v>
      </c>
      <c r="BK169" s="43">
        <f>求节点(节奏总纲!$F$4:$F$163,U$7:U$166,$BD169)</f>
        <v>20451531334.231853</v>
      </c>
      <c r="BM169" s="1">
        <v>163</v>
      </c>
      <c r="BN169" s="43">
        <f>求节点(节奏总纲!$F$4:$F$163,AF$7:AF$166,$BD169)</f>
        <v>285.36390032500776</v>
      </c>
      <c r="BO169" s="43">
        <f>求节点(节奏总纲!$F$4:$F$163,AG$7:AG$166,$BD169)</f>
        <v>902.61281624591118</v>
      </c>
      <c r="BP169" s="43">
        <f>求节点(节奏总纲!$F$4:$F$163,AH$7:AH$166,$BD169)</f>
        <v>902.61281624591118</v>
      </c>
      <c r="BQ169" s="43">
        <f>求节点(节奏总纲!$F$4:$F$163,AI$7:AI$166,$BD169)</f>
        <v>2.5000000000000001E-2</v>
      </c>
      <c r="BR169" s="43">
        <f>求节点(节奏总纲!$F$4:$F$163,AJ$7:AJ$166,$BD169)</f>
        <v>2.5000000000000001E-2</v>
      </c>
      <c r="BS169" s="43">
        <f>求节点(节奏总纲!$F$4:$F$163,AM$7:AM$166,$BD169)</f>
        <v>6935.7354517664107</v>
      </c>
      <c r="BT169" s="43">
        <f>求节点(节奏总纲!$F$4:$F$163,AN$7:AN$166,$BD169)</f>
        <v>2.1982671167285397</v>
      </c>
      <c r="BU169" s="43">
        <f>求节点(节奏总纲!$F$4:$F$163,AO$7:AO$166,$BD169)</f>
        <v>30595487479.262756</v>
      </c>
    </row>
    <row r="170" spans="12:73" x14ac:dyDescent="0.15">
      <c r="BD170" s="1">
        <v>164</v>
      </c>
      <c r="BE170" s="43">
        <f>求节点(节奏总纲!$F$4:$F$163,M$7:M$166,$BD170)</f>
        <v>285.80850325301355</v>
      </c>
      <c r="BF170" s="43">
        <f>求节点(节奏总纲!$F$4:$F$163,N$7:N$166,$BD170)</f>
        <v>17293.607839158431</v>
      </c>
      <c r="BG170" s="43">
        <f>求节点(节奏总纲!$F$4:$F$163,O$7:O$166,$BD170)</f>
        <v>17293.607839158431</v>
      </c>
      <c r="BH170" s="43">
        <f>求节点(节奏总纲!$F$4:$F$163,P$7:P$166,$BD170)</f>
        <v>2.5000000000000001E-2</v>
      </c>
      <c r="BI170" s="43">
        <f>求节点(节奏总纲!$F$4:$F$163,Q$7:Q$166,$BD170)</f>
        <v>2.5000000000000001E-2</v>
      </c>
      <c r="BJ170" s="43">
        <f>求节点(节奏总纲!$F$4:$F$163,T$7:T$166,$BD170)</f>
        <v>1.6859137456752606</v>
      </c>
      <c r="BK170" s="43">
        <f>求节点(节奏总纲!$F$4:$F$163,U$7:U$166,$BD170)</f>
        <v>20606178516.82106</v>
      </c>
      <c r="BM170" s="1">
        <v>164</v>
      </c>
      <c r="BN170" s="43">
        <f>求节点(节奏总纲!$F$4:$F$163,AF$7:AF$166,$BD170)</f>
        <v>285.80850325301355</v>
      </c>
      <c r="BO170" s="43">
        <f>求节点(节奏总纲!$F$4:$F$163,AG$7:AG$166,$BD170)</f>
        <v>903.74553374749189</v>
      </c>
      <c r="BP170" s="43">
        <f>求节点(节奏总纲!$F$4:$F$163,AH$7:AH$166,$BD170)</f>
        <v>903.74553374749189</v>
      </c>
      <c r="BQ170" s="43">
        <f>求节点(节奏总纲!$F$4:$F$163,AI$7:AI$166,$BD170)</f>
        <v>2.5000000000000001E-2</v>
      </c>
      <c r="BR170" s="43">
        <f>求节点(节奏总纲!$F$4:$F$163,AJ$7:AJ$166,$BD170)</f>
        <v>2.5000000000000001E-2</v>
      </c>
      <c r="BS170" s="43">
        <f>求节点(节奏总纲!$F$4:$F$163,AM$7:AM$166,$BD170)</f>
        <v>6941.7780413319206</v>
      </c>
      <c r="BT170" s="43">
        <f>求节点(节奏总纲!$F$4:$F$163,AN$7:AN$166,$BD170)</f>
        <v>2.2050618106700726</v>
      </c>
      <c r="BU170" s="43">
        <f>求节点(节奏总纲!$F$4:$F$163,AO$7:AO$166,$BD170)</f>
        <v>30913942649.052147</v>
      </c>
    </row>
    <row r="171" spans="12:73" x14ac:dyDescent="0.15">
      <c r="BD171" s="1">
        <v>165</v>
      </c>
      <c r="BE171" s="43">
        <f>求节点(节奏总纲!$F$4:$F$163,M$7:M$166,$BD171)</f>
        <v>286.25310618101935</v>
      </c>
      <c r="BF171" s="43">
        <f>求节点(节奏总纲!$F$4:$F$163,N$7:N$166,$BD171)</f>
        <v>17322.134611248039</v>
      </c>
      <c r="BG171" s="43">
        <f>求节点(节奏总纲!$F$4:$F$163,O$7:O$166,$BD171)</f>
        <v>17322.134611248039</v>
      </c>
      <c r="BH171" s="43">
        <f>求节点(节奏总纲!$F$4:$F$163,P$7:P$166,$BD171)</f>
        <v>2.5000000000000001E-2</v>
      </c>
      <c r="BI171" s="43">
        <f>求节点(节奏总纲!$F$4:$F$163,Q$7:Q$166,$BD171)</f>
        <v>2.5000000000000001E-2</v>
      </c>
      <c r="BJ171" s="43">
        <f>求节点(节奏总纲!$F$4:$F$163,T$7:T$166,$BD171)</f>
        <v>1.6890546422380348</v>
      </c>
      <c r="BK171" s="43">
        <f>求节点(节奏总纲!$F$4:$F$163,U$7:U$166,$BD171)</f>
        <v>20760825699.410263</v>
      </c>
      <c r="BM171" s="1">
        <v>165</v>
      </c>
      <c r="BN171" s="43">
        <f>求节点(节奏总纲!$F$4:$F$163,AF$7:AF$166,$BD171)</f>
        <v>286.25310618101935</v>
      </c>
      <c r="BO171" s="43">
        <f>求节点(节奏总纲!$F$4:$F$163,AG$7:AG$166,$BD171)</f>
        <v>904.87825124907272</v>
      </c>
      <c r="BP171" s="43">
        <f>求节点(节奏总纲!$F$4:$F$163,AH$7:AH$166,$BD171)</f>
        <v>904.87825124907272</v>
      </c>
      <c r="BQ171" s="43">
        <f>求节点(节奏总纲!$F$4:$F$163,AI$7:AI$166,$BD171)</f>
        <v>2.5000000000000001E-2</v>
      </c>
      <c r="BR171" s="43">
        <f>求节点(节奏总纲!$F$4:$F$163,AJ$7:AJ$166,$BD171)</f>
        <v>2.5000000000000001E-2</v>
      </c>
      <c r="BS171" s="43">
        <f>求节点(节奏总纲!$F$4:$F$163,AM$7:AM$166,$BD171)</f>
        <v>6947.8206308974304</v>
      </c>
      <c r="BT171" s="43">
        <f>求节点(节奏总纲!$F$4:$F$163,AN$7:AN$166,$BD171)</f>
        <v>2.211856504611605</v>
      </c>
      <c r="BU171" s="43">
        <f>求节点(节奏总纲!$F$4:$F$163,AO$7:AO$166,$BD171)</f>
        <v>31232397818.841545</v>
      </c>
    </row>
    <row r="172" spans="12:73" x14ac:dyDescent="0.15">
      <c r="BD172" s="1">
        <v>166</v>
      </c>
      <c r="BE172" s="43">
        <f>求节点(节奏总纲!$F$4:$F$163,M$7:M$166,$BD172)</f>
        <v>286.69770910902508</v>
      </c>
      <c r="BF172" s="43">
        <f>求节点(节奏总纲!$F$4:$F$163,N$7:N$166,$BD172)</f>
        <v>17350.661383337647</v>
      </c>
      <c r="BG172" s="43">
        <f>求节点(节奏总纲!$F$4:$F$163,O$7:O$166,$BD172)</f>
        <v>17350.661383337647</v>
      </c>
      <c r="BH172" s="43">
        <f>求节点(节奏总纲!$F$4:$F$163,P$7:P$166,$BD172)</f>
        <v>2.5000000000000001E-2</v>
      </c>
      <c r="BI172" s="43">
        <f>求节点(节奏总纲!$F$4:$F$163,Q$7:Q$166,$BD172)</f>
        <v>2.5000000000000001E-2</v>
      </c>
      <c r="BJ172" s="43">
        <f>求节点(节奏总纲!$F$4:$F$163,T$7:T$166,$BD172)</f>
        <v>1.692195538800809</v>
      </c>
      <c r="BK172" s="43">
        <f>求节点(节奏总纲!$F$4:$F$163,U$7:U$166,$BD172)</f>
        <v>20915472881.99947</v>
      </c>
      <c r="BM172" s="1">
        <v>166</v>
      </c>
      <c r="BN172" s="43">
        <f>求节点(节奏总纲!$F$4:$F$163,AF$7:AF$166,$BD172)</f>
        <v>286.69770910902508</v>
      </c>
      <c r="BO172" s="43">
        <f>求节点(节奏总纲!$F$4:$F$163,AG$7:AG$166,$BD172)</f>
        <v>906.01096875065343</v>
      </c>
      <c r="BP172" s="43">
        <f>求节点(节奏总纲!$F$4:$F$163,AH$7:AH$166,$BD172)</f>
        <v>906.01096875065343</v>
      </c>
      <c r="BQ172" s="43">
        <f>求节点(节奏总纲!$F$4:$F$163,AI$7:AI$166,$BD172)</f>
        <v>2.5000000000000001E-2</v>
      </c>
      <c r="BR172" s="43">
        <f>求节点(节奏总纲!$F$4:$F$163,AJ$7:AJ$166,$BD172)</f>
        <v>2.5000000000000001E-2</v>
      </c>
      <c r="BS172" s="43">
        <f>求节点(节奏总纲!$F$4:$F$163,AM$7:AM$166,$BD172)</f>
        <v>6953.8632204629394</v>
      </c>
      <c r="BT172" s="43">
        <f>求节点(节奏总纲!$F$4:$F$163,AN$7:AN$166,$BD172)</f>
        <v>2.2186511985531379</v>
      </c>
      <c r="BU172" s="43">
        <f>求节点(节奏总纲!$F$4:$F$163,AO$7:AO$166,$BD172)</f>
        <v>31550852988.630936</v>
      </c>
    </row>
    <row r="173" spans="12:73" x14ac:dyDescent="0.15">
      <c r="BD173" s="1">
        <v>167</v>
      </c>
      <c r="BE173" s="43">
        <f>求节点(节奏总纲!$F$4:$F$163,M$7:M$166,$BD173)</f>
        <v>287.14231203703088</v>
      </c>
      <c r="BF173" s="43">
        <f>求节点(节奏总纲!$F$4:$F$163,N$7:N$166,$BD173)</f>
        <v>17379.188155427259</v>
      </c>
      <c r="BG173" s="43">
        <f>求节点(节奏总纲!$F$4:$F$163,O$7:O$166,$BD173)</f>
        <v>17379.188155427259</v>
      </c>
      <c r="BH173" s="43">
        <f>求节点(节奏总纲!$F$4:$F$163,P$7:P$166,$BD173)</f>
        <v>2.5000000000000001E-2</v>
      </c>
      <c r="BI173" s="43">
        <f>求节点(节奏总纲!$F$4:$F$163,Q$7:Q$166,$BD173)</f>
        <v>2.5000000000000001E-2</v>
      </c>
      <c r="BJ173" s="43">
        <f>求节点(节奏总纲!$F$4:$F$163,T$7:T$166,$BD173)</f>
        <v>1.6953364353635831</v>
      </c>
      <c r="BK173" s="43">
        <f>求节点(节奏总纲!$F$4:$F$163,U$7:U$166,$BD173)</f>
        <v>21070120064.588676</v>
      </c>
      <c r="BM173" s="1">
        <v>167</v>
      </c>
      <c r="BN173" s="43">
        <f>求节点(节奏总纲!$F$4:$F$163,AF$7:AF$166,$BD173)</f>
        <v>287.14231203703088</v>
      </c>
      <c r="BO173" s="43">
        <f>求节点(节奏总纲!$F$4:$F$163,AG$7:AG$166,$BD173)</f>
        <v>907.14368625223415</v>
      </c>
      <c r="BP173" s="43">
        <f>求节点(节奏总纲!$F$4:$F$163,AH$7:AH$166,$BD173)</f>
        <v>907.14368625223415</v>
      </c>
      <c r="BQ173" s="43">
        <f>求节点(节奏总纲!$F$4:$F$163,AI$7:AI$166,$BD173)</f>
        <v>2.5000000000000001E-2</v>
      </c>
      <c r="BR173" s="43">
        <f>求节点(节奏总纲!$F$4:$F$163,AJ$7:AJ$166,$BD173)</f>
        <v>2.5000000000000001E-2</v>
      </c>
      <c r="BS173" s="43">
        <f>求节点(节奏总纲!$F$4:$F$163,AM$7:AM$166,$BD173)</f>
        <v>6959.9058100284492</v>
      </c>
      <c r="BT173" s="43">
        <f>求节点(节奏总纲!$F$4:$F$163,AN$7:AN$166,$BD173)</f>
        <v>2.2254458924946707</v>
      </c>
      <c r="BU173" s="43">
        <f>求节点(节奏总纲!$F$4:$F$163,AO$7:AO$166,$BD173)</f>
        <v>31869308158.42033</v>
      </c>
    </row>
    <row r="174" spans="12:73" x14ac:dyDescent="0.15">
      <c r="BD174" s="1">
        <v>168</v>
      </c>
      <c r="BE174" s="43">
        <f>求节点(节奏总纲!$F$4:$F$163,M$7:M$166,$BD174)</f>
        <v>287.58691496503667</v>
      </c>
      <c r="BF174" s="43">
        <f>求节点(节奏总纲!$F$4:$F$163,N$7:N$166,$BD174)</f>
        <v>17407.714927516867</v>
      </c>
      <c r="BG174" s="43">
        <f>求节点(节奏总纲!$F$4:$F$163,O$7:O$166,$BD174)</f>
        <v>17407.714927516867</v>
      </c>
      <c r="BH174" s="43">
        <f>求节点(节奏总纲!$F$4:$F$163,P$7:P$166,$BD174)</f>
        <v>2.5000000000000001E-2</v>
      </c>
      <c r="BI174" s="43">
        <f>求节点(节奏总纲!$F$4:$F$163,Q$7:Q$166,$BD174)</f>
        <v>2.5000000000000001E-2</v>
      </c>
      <c r="BJ174" s="43">
        <f>求节点(节奏总纲!$F$4:$F$163,T$7:T$166,$BD174)</f>
        <v>1.6984773319263575</v>
      </c>
      <c r="BK174" s="43">
        <f>求节点(节奏总纲!$F$4:$F$163,U$7:U$166,$BD174)</f>
        <v>21224767247.177879</v>
      </c>
      <c r="BM174" s="1">
        <v>168</v>
      </c>
      <c r="BN174" s="43">
        <f>求节点(节奏总纲!$F$4:$F$163,AF$7:AF$166,$BD174)</f>
        <v>287.58691496503667</v>
      </c>
      <c r="BO174" s="43">
        <f>求节点(节奏总纲!$F$4:$F$163,AG$7:AG$166,$BD174)</f>
        <v>908.27640375381486</v>
      </c>
      <c r="BP174" s="43">
        <f>求节点(节奏总纲!$F$4:$F$163,AH$7:AH$166,$BD174)</f>
        <v>908.27640375381486</v>
      </c>
      <c r="BQ174" s="43">
        <f>求节点(节奏总纲!$F$4:$F$163,AI$7:AI$166,$BD174)</f>
        <v>2.5000000000000001E-2</v>
      </c>
      <c r="BR174" s="43">
        <f>求节点(节奏总纲!$F$4:$F$163,AJ$7:AJ$166,$BD174)</f>
        <v>2.5000000000000001E-2</v>
      </c>
      <c r="BS174" s="43">
        <f>求节点(节奏总纲!$F$4:$F$163,AM$7:AM$166,$BD174)</f>
        <v>6965.948399593959</v>
      </c>
      <c r="BT174" s="43">
        <f>求节点(节奏总纲!$F$4:$F$163,AN$7:AN$166,$BD174)</f>
        <v>2.2322405864362036</v>
      </c>
      <c r="BU174" s="43">
        <f>求节点(节奏总纲!$F$4:$F$163,AO$7:AO$166,$BD174)</f>
        <v>32187763328.209724</v>
      </c>
    </row>
    <row r="175" spans="12:73" x14ac:dyDescent="0.15">
      <c r="BD175" s="1">
        <v>169</v>
      </c>
      <c r="BE175" s="43">
        <f>求节点(节奏总纲!$F$4:$F$163,M$7:M$166,$BD175)</f>
        <v>288.03051516126101</v>
      </c>
      <c r="BF175" s="43">
        <f>求节点(节奏总纲!$F$4:$F$163,N$7:N$166,$BD175)</f>
        <v>17436.177843103469</v>
      </c>
      <c r="BG175" s="43">
        <f>求节点(节奏总纲!$F$4:$F$163,O$7:O$166,$BD175)</f>
        <v>17436.177843103469</v>
      </c>
      <c r="BH175" s="43">
        <f>求节点(节奏总纲!$F$4:$F$163,P$7:P$166,$BD175)</f>
        <v>2.5000000000000001E-2</v>
      </c>
      <c r="BI175" s="43">
        <f>求节点(节奏总纲!$F$4:$F$163,Q$7:Q$166,$BD175)</f>
        <v>2.5000000000000001E-2</v>
      </c>
      <c r="BJ175" s="43">
        <f>求节点(节奏总纲!$F$4:$F$163,T$7:T$166,$BD175)</f>
        <v>1.7016123859760615</v>
      </c>
      <c r="BK175" s="43">
        <f>求节点(节奏总纲!$F$4:$F$163,U$7:U$166,$BD175)</f>
        <v>21381973992.616978</v>
      </c>
      <c r="BM175" s="1">
        <v>169</v>
      </c>
      <c r="BN175" s="43">
        <f>求节点(节奏总纲!$F$4:$F$163,AF$7:AF$166,$BD175)</f>
        <v>288.03051516126101</v>
      </c>
      <c r="BO175" s="43">
        <f>求节点(节奏总纲!$F$4:$F$163,AG$7:AG$166,$BD175)</f>
        <v>909.410312742418</v>
      </c>
      <c r="BP175" s="43">
        <f>求节点(节奏总纲!$F$4:$F$163,AH$7:AH$166,$BD175)</f>
        <v>909.410312742418</v>
      </c>
      <c r="BQ175" s="43">
        <f>求节点(节奏总纲!$F$4:$F$163,AI$7:AI$166,$BD175)</f>
        <v>2.5000000000000001E-2</v>
      </c>
      <c r="BR175" s="43">
        <f>求节点(节奏总纲!$F$4:$F$163,AJ$7:AJ$166,$BD175)</f>
        <v>2.5000000000000001E-2</v>
      </c>
      <c r="BS175" s="43">
        <f>求节点(节奏总纲!$F$4:$F$163,AM$7:AM$166,$BD175)</f>
        <v>6971.8324539830028</v>
      </c>
      <c r="BT175" s="43">
        <f>求节点(节奏总纲!$F$4:$F$163,AN$7:AN$166,$BD175)</f>
        <v>2.2390053297671857</v>
      </c>
      <c r="BU175" s="43">
        <f>求节点(节奏总纲!$F$4:$F$163,AO$7:AO$166,$BD175)</f>
        <v>32512764007.837872</v>
      </c>
    </row>
    <row r="176" spans="12:73" x14ac:dyDescent="0.15">
      <c r="BD176" s="1">
        <v>170</v>
      </c>
      <c r="BE176" s="43">
        <f>求节点(节奏总纲!$F$4:$F$163,M$7:M$166,$BD176)</f>
        <v>288.47132901008644</v>
      </c>
      <c r="BF176" s="43">
        <f>求节点(节奏总纲!$F$4:$F$163,N$7:N$166,$BD176)</f>
        <v>17464.463317020873</v>
      </c>
      <c r="BG176" s="43">
        <f>求节点(节奏总纲!$F$4:$F$163,O$7:O$166,$BD176)</f>
        <v>17464.463317020873</v>
      </c>
      <c r="BH176" s="43">
        <f>求节点(节奏总纲!$F$4:$F$163,P$7:P$166,$BD176)</f>
        <v>2.5000000000000001E-2</v>
      </c>
      <c r="BI176" s="43">
        <f>求节点(节奏总纲!$F$4:$F$163,Q$7:Q$166,$BD176)</f>
        <v>2.5000000000000001E-2</v>
      </c>
      <c r="BJ176" s="43">
        <f>求节点(节奏总纲!$F$4:$F$163,T$7:T$166,$BD176)</f>
        <v>1.7047312051049242</v>
      </c>
      <c r="BK176" s="43">
        <f>求节点(节奏总纲!$F$4:$F$163,U$7:U$166,$BD176)</f>
        <v>21546293139.818298</v>
      </c>
      <c r="BM176" s="1">
        <v>170</v>
      </c>
      <c r="BN176" s="43">
        <f>求节点(节奏总纲!$F$4:$F$163,AF$7:AF$166,$BD176)</f>
        <v>288.47132901008644</v>
      </c>
      <c r="BO176" s="43">
        <f>求节点(节奏总纲!$F$4:$F$163,AG$7:AG$166,$BD176)</f>
        <v>910.54753258326195</v>
      </c>
      <c r="BP176" s="43">
        <f>求节点(节奏总纲!$F$4:$F$163,AH$7:AH$166,$BD176)</f>
        <v>910.54753258326195</v>
      </c>
      <c r="BQ176" s="43">
        <f>求节点(节奏总纲!$F$4:$F$163,AI$7:AI$166,$BD176)</f>
        <v>2.5000000000000001E-2</v>
      </c>
      <c r="BR176" s="43">
        <f>求节点(节奏总纲!$F$4:$F$163,AJ$7:AJ$166,$BD176)</f>
        <v>2.5000000000000001E-2</v>
      </c>
      <c r="BS176" s="43">
        <f>求节点(节奏总纲!$F$4:$F$163,AM$7:AM$166,$BD176)</f>
        <v>6977.2759777288848</v>
      </c>
      <c r="BT176" s="43">
        <f>求节点(节奏总纲!$F$4:$F$163,AN$7:AN$166,$BD176)</f>
        <v>2.2456868476461072</v>
      </c>
      <c r="BU176" s="43">
        <f>求节点(节奏总纲!$F$4:$F$163,AO$7:AO$166,$BD176)</f>
        <v>32855953065.107826</v>
      </c>
    </row>
    <row r="177" spans="56:73" x14ac:dyDescent="0.15">
      <c r="BD177" s="1">
        <v>171</v>
      </c>
      <c r="BE177" s="43">
        <f>求节点(节奏总纲!$F$4:$F$163,M$7:M$166,$BD177)</f>
        <v>288.91214285891181</v>
      </c>
      <c r="BF177" s="43">
        <f>求节点(节奏总纲!$F$4:$F$163,N$7:N$166,$BD177)</f>
        <v>17492.748790938276</v>
      </c>
      <c r="BG177" s="43">
        <f>求节点(节奏总纲!$F$4:$F$163,O$7:O$166,$BD177)</f>
        <v>17492.748790938276</v>
      </c>
      <c r="BH177" s="43">
        <f>求节点(节奏总纲!$F$4:$F$163,P$7:P$166,$BD177)</f>
        <v>2.5000000000000001E-2</v>
      </c>
      <c r="BI177" s="43">
        <f>求节点(节奏总纲!$F$4:$F$163,Q$7:Q$166,$BD177)</f>
        <v>2.5000000000000001E-2</v>
      </c>
      <c r="BJ177" s="43">
        <f>求节点(节奏总纲!$F$4:$F$163,T$7:T$166,$BD177)</f>
        <v>1.7078500242337868</v>
      </c>
      <c r="BK177" s="43">
        <f>求节点(节奏总纲!$F$4:$F$163,U$7:U$166,$BD177)</f>
        <v>21710612287.019619</v>
      </c>
      <c r="BM177" s="1">
        <v>171</v>
      </c>
      <c r="BN177" s="43">
        <f>求节点(节奏总纲!$F$4:$F$163,AF$7:AF$166,$BD177)</f>
        <v>288.91214285891181</v>
      </c>
      <c r="BO177" s="43">
        <f>求节点(节奏总纲!$F$4:$F$163,AG$7:AG$166,$BD177)</f>
        <v>911.68475242410602</v>
      </c>
      <c r="BP177" s="43">
        <f>求节点(节奏总纲!$F$4:$F$163,AH$7:AH$166,$BD177)</f>
        <v>911.68475242410602</v>
      </c>
      <c r="BQ177" s="43">
        <f>求节点(节奏总纲!$F$4:$F$163,AI$7:AI$166,$BD177)</f>
        <v>2.5000000000000001E-2</v>
      </c>
      <c r="BR177" s="43">
        <f>求节点(节奏总纲!$F$4:$F$163,AJ$7:AJ$166,$BD177)</f>
        <v>2.5000000000000001E-2</v>
      </c>
      <c r="BS177" s="43">
        <f>求节点(节奏总纲!$F$4:$F$163,AM$7:AM$166,$BD177)</f>
        <v>6982.7195014747667</v>
      </c>
      <c r="BT177" s="43">
        <f>求节点(节奏总纲!$F$4:$F$163,AN$7:AN$166,$BD177)</f>
        <v>2.2523683655250291</v>
      </c>
      <c r="BU177" s="43">
        <f>求节点(节奏总纲!$F$4:$F$163,AO$7:AO$166,$BD177)</f>
        <v>33199142122.377785</v>
      </c>
    </row>
    <row r="178" spans="56:73" x14ac:dyDescent="0.15">
      <c r="BD178" s="1">
        <v>172</v>
      </c>
      <c r="BE178" s="43">
        <f>求节点(节奏总纲!$F$4:$F$163,M$7:M$166,$BD178)</f>
        <v>289.35295670773723</v>
      </c>
      <c r="BF178" s="43">
        <f>求节点(节奏总纲!$F$4:$F$163,N$7:N$166,$BD178)</f>
        <v>17521.034264855676</v>
      </c>
      <c r="BG178" s="43">
        <f>求节点(节奏总纲!$F$4:$F$163,O$7:O$166,$BD178)</f>
        <v>17521.034264855676</v>
      </c>
      <c r="BH178" s="43">
        <f>求节点(节奏总纲!$F$4:$F$163,P$7:P$166,$BD178)</f>
        <v>2.5000000000000001E-2</v>
      </c>
      <c r="BI178" s="43">
        <f>求节点(节奏总纲!$F$4:$F$163,Q$7:Q$166,$BD178)</f>
        <v>2.5000000000000001E-2</v>
      </c>
      <c r="BJ178" s="43">
        <f>求节点(节奏总纲!$F$4:$F$163,T$7:T$166,$BD178)</f>
        <v>1.7109688433626495</v>
      </c>
      <c r="BK178" s="43">
        <f>求节点(节奏总纲!$F$4:$F$163,U$7:U$166,$BD178)</f>
        <v>21874931434.22094</v>
      </c>
      <c r="BM178" s="1">
        <v>172</v>
      </c>
      <c r="BN178" s="43">
        <f>求节点(节奏总纲!$F$4:$F$163,AF$7:AF$166,$BD178)</f>
        <v>289.35295670773723</v>
      </c>
      <c r="BO178" s="43">
        <f>求节点(节奏总纲!$F$4:$F$163,AG$7:AG$166,$BD178)</f>
        <v>912.82197226495009</v>
      </c>
      <c r="BP178" s="43">
        <f>求节点(节奏总纲!$F$4:$F$163,AH$7:AH$166,$BD178)</f>
        <v>912.82197226495009</v>
      </c>
      <c r="BQ178" s="43">
        <f>求节点(节奏总纲!$F$4:$F$163,AI$7:AI$166,$BD178)</f>
        <v>2.5000000000000001E-2</v>
      </c>
      <c r="BR178" s="43">
        <f>求节点(节奏总纲!$F$4:$F$163,AJ$7:AJ$166,$BD178)</f>
        <v>2.5000000000000001E-2</v>
      </c>
      <c r="BS178" s="43">
        <f>求节点(节奏总纲!$F$4:$F$163,AM$7:AM$166,$BD178)</f>
        <v>6988.1630252206496</v>
      </c>
      <c r="BT178" s="43">
        <f>求节点(节奏总纲!$F$4:$F$163,AN$7:AN$166,$BD178)</f>
        <v>2.2590498834039505</v>
      </c>
      <c r="BU178" s="43">
        <f>求节点(节奏总纲!$F$4:$F$163,AO$7:AO$166,$BD178)</f>
        <v>33542331179.647739</v>
      </c>
    </row>
    <row r="179" spans="56:73" x14ac:dyDescent="0.15">
      <c r="BD179" s="1">
        <v>173</v>
      </c>
      <c r="BE179" s="43">
        <f>求节点(节奏总纲!$F$4:$F$163,M$7:M$166,$BD179)</f>
        <v>289.79377055656266</v>
      </c>
      <c r="BF179" s="43">
        <f>求节点(节奏总纲!$F$4:$F$163,N$7:N$166,$BD179)</f>
        <v>17549.31973877308</v>
      </c>
      <c r="BG179" s="43">
        <f>求节点(节奏总纲!$F$4:$F$163,O$7:O$166,$BD179)</f>
        <v>17549.31973877308</v>
      </c>
      <c r="BH179" s="43">
        <f>求节点(节奏总纲!$F$4:$F$163,P$7:P$166,$BD179)</f>
        <v>2.5000000000000001E-2</v>
      </c>
      <c r="BI179" s="43">
        <f>求节点(节奏总纲!$F$4:$F$163,Q$7:Q$166,$BD179)</f>
        <v>2.5000000000000001E-2</v>
      </c>
      <c r="BJ179" s="43">
        <f>求节点(节奏总纲!$F$4:$F$163,T$7:T$166,$BD179)</f>
        <v>1.7140876624915122</v>
      </c>
      <c r="BK179" s="43">
        <f>求节点(节奏总纲!$F$4:$F$163,U$7:U$166,$BD179)</f>
        <v>22039250581.42226</v>
      </c>
      <c r="BM179" s="1">
        <v>173</v>
      </c>
      <c r="BN179" s="43">
        <f>求节点(节奏总纲!$F$4:$F$163,AF$7:AF$166,$BD179)</f>
        <v>289.79377055656266</v>
      </c>
      <c r="BO179" s="43">
        <f>求节点(节奏总纲!$F$4:$F$163,AG$7:AG$166,$BD179)</f>
        <v>913.95919210579416</v>
      </c>
      <c r="BP179" s="43">
        <f>求节点(节奏总纲!$F$4:$F$163,AH$7:AH$166,$BD179)</f>
        <v>913.95919210579416</v>
      </c>
      <c r="BQ179" s="43">
        <f>求节点(节奏总纲!$F$4:$F$163,AI$7:AI$166,$BD179)</f>
        <v>2.5000000000000001E-2</v>
      </c>
      <c r="BR179" s="43">
        <f>求节点(节奏总纲!$F$4:$F$163,AJ$7:AJ$166,$BD179)</f>
        <v>2.5000000000000001E-2</v>
      </c>
      <c r="BS179" s="43">
        <f>求节点(节奏总纲!$F$4:$F$163,AM$7:AM$166,$BD179)</f>
        <v>6993.6065489665316</v>
      </c>
      <c r="BT179" s="43">
        <f>求节点(节奏总纲!$F$4:$F$163,AN$7:AN$166,$BD179)</f>
        <v>2.265731401282872</v>
      </c>
      <c r="BU179" s="43">
        <f>求节点(节奏总纲!$F$4:$F$163,AO$7:AO$166,$BD179)</f>
        <v>33885520236.917694</v>
      </c>
    </row>
    <row r="180" spans="56:73" x14ac:dyDescent="0.15">
      <c r="BD180" s="1">
        <v>174</v>
      </c>
      <c r="BE180" s="43">
        <f>求节点(节奏总纲!$F$4:$F$163,M$7:M$166,$BD180)</f>
        <v>290.23458440538803</v>
      </c>
      <c r="BF180" s="43">
        <f>求节点(节奏总纲!$F$4:$F$163,N$7:N$166,$BD180)</f>
        <v>17577.605212690483</v>
      </c>
      <c r="BG180" s="43">
        <f>求节点(节奏总纲!$F$4:$F$163,O$7:O$166,$BD180)</f>
        <v>17577.605212690483</v>
      </c>
      <c r="BH180" s="43">
        <f>求节点(节奏总纲!$F$4:$F$163,P$7:P$166,$BD180)</f>
        <v>2.5000000000000001E-2</v>
      </c>
      <c r="BI180" s="43">
        <f>求节点(节奏总纲!$F$4:$F$163,Q$7:Q$166,$BD180)</f>
        <v>2.5000000000000001E-2</v>
      </c>
      <c r="BJ180" s="43">
        <f>求节点(节奏总纲!$F$4:$F$163,T$7:T$166,$BD180)</f>
        <v>1.7172064816203749</v>
      </c>
      <c r="BK180" s="43">
        <f>求节点(节奏总纲!$F$4:$F$163,U$7:U$166,$BD180)</f>
        <v>22203569728.623581</v>
      </c>
      <c r="BM180" s="1">
        <v>174</v>
      </c>
      <c r="BN180" s="43">
        <f>求节点(节奏总纲!$F$4:$F$163,AF$7:AF$166,$BD180)</f>
        <v>290.23458440538803</v>
      </c>
      <c r="BO180" s="43">
        <f>求节点(节奏总纲!$F$4:$F$163,AG$7:AG$166,$BD180)</f>
        <v>915.09641194663811</v>
      </c>
      <c r="BP180" s="43">
        <f>求节点(节奏总纲!$F$4:$F$163,AH$7:AH$166,$BD180)</f>
        <v>915.09641194663811</v>
      </c>
      <c r="BQ180" s="43">
        <f>求节点(节奏总纲!$F$4:$F$163,AI$7:AI$166,$BD180)</f>
        <v>2.5000000000000001E-2</v>
      </c>
      <c r="BR180" s="43">
        <f>求节点(节奏总纲!$F$4:$F$163,AJ$7:AJ$166,$BD180)</f>
        <v>2.5000000000000001E-2</v>
      </c>
      <c r="BS180" s="43">
        <f>求节点(节奏总纲!$F$4:$F$163,AM$7:AM$166,$BD180)</f>
        <v>6999.0500727124145</v>
      </c>
      <c r="BT180" s="43">
        <f>求节点(节奏总纲!$F$4:$F$163,AN$7:AN$166,$BD180)</f>
        <v>2.2724129191617934</v>
      </c>
      <c r="BU180" s="43">
        <f>求节点(节奏总纲!$F$4:$F$163,AO$7:AO$166,$BD180)</f>
        <v>34228709294.187649</v>
      </c>
    </row>
    <row r="181" spans="56:73" x14ac:dyDescent="0.15">
      <c r="BD181" s="1">
        <v>175</v>
      </c>
      <c r="BE181" s="43">
        <f>求节点(节奏总纲!$F$4:$F$163,M$7:M$166,$BD181)</f>
        <v>290.67539825421346</v>
      </c>
      <c r="BF181" s="43">
        <f>求节点(节奏总纲!$F$4:$F$163,N$7:N$166,$BD181)</f>
        <v>17605.890686607887</v>
      </c>
      <c r="BG181" s="43">
        <f>求节点(节奏总纲!$F$4:$F$163,O$7:O$166,$BD181)</f>
        <v>17605.890686607887</v>
      </c>
      <c r="BH181" s="43">
        <f>求节点(节奏总纲!$F$4:$F$163,P$7:P$166,$BD181)</f>
        <v>2.5000000000000001E-2</v>
      </c>
      <c r="BI181" s="43">
        <f>求节点(节奏总纲!$F$4:$F$163,Q$7:Q$166,$BD181)</f>
        <v>2.5000000000000001E-2</v>
      </c>
      <c r="BJ181" s="43">
        <f>求节点(节奏总纲!$F$4:$F$163,T$7:T$166,$BD181)</f>
        <v>1.7203253007492378</v>
      </c>
      <c r="BK181" s="43">
        <f>求节点(节奏总纲!$F$4:$F$163,U$7:U$166,$BD181)</f>
        <v>22367888875.824902</v>
      </c>
      <c r="BM181" s="1">
        <v>175</v>
      </c>
      <c r="BN181" s="43">
        <f>求节点(节奏总纲!$F$4:$F$163,AF$7:AF$166,$BD181)</f>
        <v>290.67539825421346</v>
      </c>
      <c r="BO181" s="43">
        <f>求节点(节奏总纲!$F$4:$F$163,AG$7:AG$166,$BD181)</f>
        <v>916.23363178748218</v>
      </c>
      <c r="BP181" s="43">
        <f>求节点(节奏总纲!$F$4:$F$163,AH$7:AH$166,$BD181)</f>
        <v>916.23363178748218</v>
      </c>
      <c r="BQ181" s="43">
        <f>求节点(节奏总纲!$F$4:$F$163,AI$7:AI$166,$BD181)</f>
        <v>2.5000000000000001E-2</v>
      </c>
      <c r="BR181" s="43">
        <f>求节点(节奏总纲!$F$4:$F$163,AJ$7:AJ$166,$BD181)</f>
        <v>2.5000000000000001E-2</v>
      </c>
      <c r="BS181" s="43">
        <f>求节点(节奏总纲!$F$4:$F$163,AM$7:AM$166,$BD181)</f>
        <v>7004.4935964582965</v>
      </c>
      <c r="BT181" s="43">
        <f>求节点(节奏总纲!$F$4:$F$163,AN$7:AN$166,$BD181)</f>
        <v>2.2790944370407153</v>
      </c>
      <c r="BU181" s="43">
        <f>求节点(节奏总纲!$F$4:$F$163,AO$7:AO$166,$BD181)</f>
        <v>34571898351.457603</v>
      </c>
    </row>
    <row r="182" spans="56:73" x14ac:dyDescent="0.15">
      <c r="BD182" s="1">
        <v>176</v>
      </c>
      <c r="BE182" s="43">
        <f>求节点(节奏总纲!$F$4:$F$163,M$7:M$166,$BD182)</f>
        <v>291.11621210303883</v>
      </c>
      <c r="BF182" s="43">
        <f>求节点(节奏总纲!$F$4:$F$163,N$7:N$166,$BD182)</f>
        <v>17634.176160525287</v>
      </c>
      <c r="BG182" s="43">
        <f>求节点(节奏总纲!$F$4:$F$163,O$7:O$166,$BD182)</f>
        <v>17634.176160525287</v>
      </c>
      <c r="BH182" s="43">
        <f>求节点(节奏总纲!$F$4:$F$163,P$7:P$166,$BD182)</f>
        <v>2.5000000000000001E-2</v>
      </c>
      <c r="BI182" s="43">
        <f>求节点(节奏总纲!$F$4:$F$163,Q$7:Q$166,$BD182)</f>
        <v>2.5000000000000001E-2</v>
      </c>
      <c r="BJ182" s="43">
        <f>求节点(节奏总纲!$F$4:$F$163,T$7:T$166,$BD182)</f>
        <v>1.7234441198781005</v>
      </c>
      <c r="BK182" s="43">
        <f>求节点(节奏总纲!$F$4:$F$163,U$7:U$166,$BD182)</f>
        <v>22532208023.026222</v>
      </c>
      <c r="BM182" s="1">
        <v>176</v>
      </c>
      <c r="BN182" s="43">
        <f>求节点(节奏总纲!$F$4:$F$163,AF$7:AF$166,$BD182)</f>
        <v>291.11621210303883</v>
      </c>
      <c r="BO182" s="43">
        <f>求节点(节奏总纲!$F$4:$F$163,AG$7:AG$166,$BD182)</f>
        <v>917.37085162832625</v>
      </c>
      <c r="BP182" s="43">
        <f>求节点(节奏总纲!$F$4:$F$163,AH$7:AH$166,$BD182)</f>
        <v>917.37085162832625</v>
      </c>
      <c r="BQ182" s="43">
        <f>求节点(节奏总纲!$F$4:$F$163,AI$7:AI$166,$BD182)</f>
        <v>2.5000000000000001E-2</v>
      </c>
      <c r="BR182" s="43">
        <f>求节点(节奏总纲!$F$4:$F$163,AJ$7:AJ$166,$BD182)</f>
        <v>2.5000000000000001E-2</v>
      </c>
      <c r="BS182" s="43">
        <f>求节点(节奏总纲!$F$4:$F$163,AM$7:AM$166,$BD182)</f>
        <v>7009.9371202041784</v>
      </c>
      <c r="BT182" s="43">
        <f>求节点(节奏总纲!$F$4:$F$163,AN$7:AN$166,$BD182)</f>
        <v>2.2857759549196368</v>
      </c>
      <c r="BU182" s="43">
        <f>求节点(节奏总纲!$F$4:$F$163,AO$7:AO$166,$BD182)</f>
        <v>34915087408.727562</v>
      </c>
    </row>
    <row r="183" spans="56:73" x14ac:dyDescent="0.15">
      <c r="BD183" s="1">
        <v>177</v>
      </c>
      <c r="BE183" s="43">
        <f>求节点(节奏总纲!$F$4:$F$163,M$7:M$166,$BD183)</f>
        <v>291.55702595186426</v>
      </c>
      <c r="BF183" s="43">
        <f>求节点(节奏总纲!$F$4:$F$163,N$7:N$166,$BD183)</f>
        <v>17662.46163444269</v>
      </c>
      <c r="BG183" s="43">
        <f>求节点(节奏总纲!$F$4:$F$163,O$7:O$166,$BD183)</f>
        <v>17662.46163444269</v>
      </c>
      <c r="BH183" s="43">
        <f>求节点(节奏总纲!$F$4:$F$163,P$7:P$166,$BD183)</f>
        <v>2.5000000000000001E-2</v>
      </c>
      <c r="BI183" s="43">
        <f>求节点(节奏总纲!$F$4:$F$163,Q$7:Q$166,$BD183)</f>
        <v>2.5000000000000001E-2</v>
      </c>
      <c r="BJ183" s="43">
        <f>求节点(节奏总纲!$F$4:$F$163,T$7:T$166,$BD183)</f>
        <v>1.7265629390069632</v>
      </c>
      <c r="BK183" s="43">
        <f>求节点(节奏总纲!$F$4:$F$163,U$7:U$166,$BD183)</f>
        <v>22696527170.227543</v>
      </c>
      <c r="BM183" s="1">
        <v>177</v>
      </c>
      <c r="BN183" s="43">
        <f>求节点(节奏总纲!$F$4:$F$163,AF$7:AF$166,$BD183)</f>
        <v>291.55702595186426</v>
      </c>
      <c r="BO183" s="43">
        <f>求节点(节奏总纲!$F$4:$F$163,AG$7:AG$166,$BD183)</f>
        <v>918.50807146917032</v>
      </c>
      <c r="BP183" s="43">
        <f>求节点(节奏总纲!$F$4:$F$163,AH$7:AH$166,$BD183)</f>
        <v>918.50807146917032</v>
      </c>
      <c r="BQ183" s="43">
        <f>求节点(节奏总纲!$F$4:$F$163,AI$7:AI$166,$BD183)</f>
        <v>2.5000000000000001E-2</v>
      </c>
      <c r="BR183" s="43">
        <f>求节点(节奏总纲!$F$4:$F$163,AJ$7:AJ$166,$BD183)</f>
        <v>2.5000000000000001E-2</v>
      </c>
      <c r="BS183" s="43">
        <f>求节点(节奏总纲!$F$4:$F$163,AM$7:AM$166,$BD183)</f>
        <v>7015.3806439500613</v>
      </c>
      <c r="BT183" s="43">
        <f>求节点(节奏总纲!$F$4:$F$163,AN$7:AN$166,$BD183)</f>
        <v>2.2924574727985583</v>
      </c>
      <c r="BU183" s="43">
        <f>求节点(节奏总纲!$F$4:$F$163,AO$7:AO$166,$BD183)</f>
        <v>35258276465.99752</v>
      </c>
    </row>
    <row r="184" spans="56:73" x14ac:dyDescent="0.15">
      <c r="BD184" s="1">
        <v>178</v>
      </c>
      <c r="BE184" s="43">
        <f>求节点(节奏总纲!$F$4:$F$163,M$7:M$166,$BD184)</f>
        <v>291.99783980068969</v>
      </c>
      <c r="BF184" s="43">
        <f>求节点(节奏总纲!$F$4:$F$163,N$7:N$166,$BD184)</f>
        <v>17690.747108360094</v>
      </c>
      <c r="BG184" s="43">
        <f>求节点(节奏总纲!$F$4:$F$163,O$7:O$166,$BD184)</f>
        <v>17690.747108360094</v>
      </c>
      <c r="BH184" s="43">
        <f>求节点(节奏总纲!$F$4:$F$163,P$7:P$166,$BD184)</f>
        <v>2.5000000000000001E-2</v>
      </c>
      <c r="BI184" s="43">
        <f>求节点(节奏总纲!$F$4:$F$163,Q$7:Q$166,$BD184)</f>
        <v>2.5000000000000001E-2</v>
      </c>
      <c r="BJ184" s="43">
        <f>求节点(节奏总纲!$F$4:$F$163,T$7:T$166,$BD184)</f>
        <v>1.7296817581358259</v>
      </c>
      <c r="BK184" s="43">
        <f>求节点(节奏总纲!$F$4:$F$163,U$7:U$166,$BD184)</f>
        <v>22860846317.428864</v>
      </c>
      <c r="BM184" s="1">
        <v>178</v>
      </c>
      <c r="BN184" s="43">
        <f>求节点(节奏总纲!$F$4:$F$163,AF$7:AF$166,$BD184)</f>
        <v>291.99783980068969</v>
      </c>
      <c r="BO184" s="43">
        <f>求节点(节奏总纲!$F$4:$F$163,AG$7:AG$166,$BD184)</f>
        <v>919.64529131001427</v>
      </c>
      <c r="BP184" s="43">
        <f>求节点(节奏总纲!$F$4:$F$163,AH$7:AH$166,$BD184)</f>
        <v>919.64529131001427</v>
      </c>
      <c r="BQ184" s="43">
        <f>求节点(节奏总纲!$F$4:$F$163,AI$7:AI$166,$BD184)</f>
        <v>2.5000000000000001E-2</v>
      </c>
      <c r="BR184" s="43">
        <f>求节点(节奏总纲!$F$4:$F$163,AJ$7:AJ$166,$BD184)</f>
        <v>2.5000000000000001E-2</v>
      </c>
      <c r="BS184" s="43">
        <f>求节点(节奏总纲!$F$4:$F$163,AM$7:AM$166,$BD184)</f>
        <v>7020.8241676959433</v>
      </c>
      <c r="BT184" s="43">
        <f>求节点(节奏总纲!$F$4:$F$163,AN$7:AN$166,$BD184)</f>
        <v>2.2991389906774797</v>
      </c>
      <c r="BU184" s="43">
        <f>求节点(节奏总纲!$F$4:$F$163,AO$7:AO$166,$BD184)</f>
        <v>35601465523.267471</v>
      </c>
    </row>
    <row r="185" spans="56:73" x14ac:dyDescent="0.15">
      <c r="BD185" s="1">
        <v>179</v>
      </c>
      <c r="BE185" s="43">
        <f>求节点(节奏总纲!$F$4:$F$163,M$7:M$166,$BD185)</f>
        <v>292.43865364951506</v>
      </c>
      <c r="BF185" s="43">
        <f>求节点(节奏总纲!$F$4:$F$163,N$7:N$166,$BD185)</f>
        <v>17719.032582277498</v>
      </c>
      <c r="BG185" s="43">
        <f>求节点(节奏总纲!$F$4:$F$163,O$7:O$166,$BD185)</f>
        <v>17719.032582277498</v>
      </c>
      <c r="BH185" s="43">
        <f>求节点(节奏总纲!$F$4:$F$163,P$7:P$166,$BD185)</f>
        <v>2.5000000000000001E-2</v>
      </c>
      <c r="BI185" s="43">
        <f>求节点(节奏总纲!$F$4:$F$163,Q$7:Q$166,$BD185)</f>
        <v>2.5000000000000001E-2</v>
      </c>
      <c r="BJ185" s="43">
        <f>求节点(节奏总纲!$F$4:$F$163,T$7:T$166,$BD185)</f>
        <v>1.7328005772646886</v>
      </c>
      <c r="BK185" s="43">
        <f>求节点(节奏总纲!$F$4:$F$163,U$7:U$166,$BD185)</f>
        <v>23025165464.630188</v>
      </c>
      <c r="BM185" s="1">
        <v>179</v>
      </c>
      <c r="BN185" s="43">
        <f>求节点(节奏总纲!$F$4:$F$163,AF$7:AF$166,$BD185)</f>
        <v>292.43865364951506</v>
      </c>
      <c r="BO185" s="43">
        <f>求节点(节奏总纲!$F$4:$F$163,AG$7:AG$166,$BD185)</f>
        <v>920.78251115085834</v>
      </c>
      <c r="BP185" s="43">
        <f>求节点(节奏总纲!$F$4:$F$163,AH$7:AH$166,$BD185)</f>
        <v>920.78251115085834</v>
      </c>
      <c r="BQ185" s="43">
        <f>求节点(节奏总纲!$F$4:$F$163,AI$7:AI$166,$BD185)</f>
        <v>2.5000000000000001E-2</v>
      </c>
      <c r="BR185" s="43">
        <f>求节点(节奏总纲!$F$4:$F$163,AJ$7:AJ$166,$BD185)</f>
        <v>2.5000000000000001E-2</v>
      </c>
      <c r="BS185" s="43">
        <f>求节点(节奏总纲!$F$4:$F$163,AM$7:AM$166,$BD185)</f>
        <v>7026.2676914418262</v>
      </c>
      <c r="BT185" s="43">
        <f>求节点(节奏总纲!$F$4:$F$163,AN$7:AN$166,$BD185)</f>
        <v>2.3058205085564012</v>
      </c>
      <c r="BU185" s="43">
        <f>求节点(节奏总纲!$F$4:$F$163,AO$7:AO$166,$BD185)</f>
        <v>35944654580.53743</v>
      </c>
    </row>
    <row r="186" spans="56:73" x14ac:dyDescent="0.15">
      <c r="BD186" s="1">
        <v>180</v>
      </c>
      <c r="BE186" s="43">
        <f>求节点(节奏总纲!$F$4:$F$163,M$7:M$166,$BD186)</f>
        <v>292.87946749834049</v>
      </c>
      <c r="BF186" s="43">
        <f>求节点(节奏总纲!$F$4:$F$163,N$7:N$166,$BD186)</f>
        <v>17747.318056194898</v>
      </c>
      <c r="BG186" s="43">
        <f>求节点(节奏总纲!$F$4:$F$163,O$7:O$166,$BD186)</f>
        <v>17747.318056194898</v>
      </c>
      <c r="BH186" s="43">
        <f>求节点(节奏总纲!$F$4:$F$163,P$7:P$166,$BD186)</f>
        <v>2.5000000000000001E-2</v>
      </c>
      <c r="BI186" s="43">
        <f>求节点(节奏总纲!$F$4:$F$163,Q$7:Q$166,$BD186)</f>
        <v>2.5000000000000001E-2</v>
      </c>
      <c r="BJ186" s="43">
        <f>求节点(节奏总纲!$F$4:$F$163,T$7:T$166,$BD186)</f>
        <v>1.7359193963935513</v>
      </c>
      <c r="BK186" s="43">
        <f>求节点(节奏总纲!$F$4:$F$163,U$7:U$166,$BD186)</f>
        <v>23189484611.831509</v>
      </c>
      <c r="BM186" s="1">
        <v>180</v>
      </c>
      <c r="BN186" s="43">
        <f>求节点(节奏总纲!$F$4:$F$163,AF$7:AF$166,$BD186)</f>
        <v>292.87946749834049</v>
      </c>
      <c r="BO186" s="43">
        <f>求节点(节奏总纲!$F$4:$F$163,AG$7:AG$166,$BD186)</f>
        <v>921.91973099170241</v>
      </c>
      <c r="BP186" s="43">
        <f>求节点(节奏总纲!$F$4:$F$163,AH$7:AH$166,$BD186)</f>
        <v>921.91973099170241</v>
      </c>
      <c r="BQ186" s="43">
        <f>求节点(节奏总纲!$F$4:$F$163,AI$7:AI$166,$BD186)</f>
        <v>2.5000000000000001E-2</v>
      </c>
      <c r="BR186" s="43">
        <f>求节点(节奏总纲!$F$4:$F$163,AJ$7:AJ$166,$BD186)</f>
        <v>2.5000000000000001E-2</v>
      </c>
      <c r="BS186" s="43">
        <f>求节点(节奏总纲!$F$4:$F$163,AM$7:AM$166,$BD186)</f>
        <v>7031.7112151877081</v>
      </c>
      <c r="BT186" s="43">
        <f>求节点(节奏总纲!$F$4:$F$163,AN$7:AN$166,$BD186)</f>
        <v>2.3125020264353231</v>
      </c>
      <c r="BU186" s="43">
        <f>求节点(节奏总纲!$F$4:$F$163,AO$7:AO$166,$BD186)</f>
        <v>36287843637.807388</v>
      </c>
    </row>
    <row r="187" spans="56:73" x14ac:dyDescent="0.15">
      <c r="BD187" s="1">
        <v>181</v>
      </c>
      <c r="BE187" s="43">
        <f>求节点(节奏总纲!$F$4:$F$163,M$7:M$166,$BD187)</f>
        <v>293.30391565790063</v>
      </c>
      <c r="BF187" s="43">
        <f>求节点(节奏总纲!$F$4:$F$163,N$7:N$166,$BD187)</f>
        <v>17771.354190128837</v>
      </c>
      <c r="BG187" s="43">
        <f>求节点(节奏总纲!$F$4:$F$163,O$7:O$166,$BD187)</f>
        <v>17771.354190128837</v>
      </c>
      <c r="BH187" s="43">
        <f>求节点(节奏总纲!$F$4:$F$163,P$7:P$166,$BD187)</f>
        <v>2.5000000000000001E-2</v>
      </c>
      <c r="BI187" s="43">
        <f>求节点(节奏总纲!$F$4:$F$163,Q$7:Q$166,$BD187)</f>
        <v>2.5000000000000001E-2</v>
      </c>
      <c r="BJ187" s="43">
        <f>求节点(节奏总纲!$F$4:$F$163,T$7:T$166,$BD187)</f>
        <v>1.7390668700565757</v>
      </c>
      <c r="BK187" s="43">
        <f>求节点(节奏总纲!$F$4:$F$163,U$7:U$166,$BD187)</f>
        <v>23348743500.932102</v>
      </c>
      <c r="BM187" s="1">
        <v>181</v>
      </c>
      <c r="BN187" s="43">
        <f>求节点(节奏总纲!$F$4:$F$163,AF$7:AF$166,$BD187)</f>
        <v>293.30391565790063</v>
      </c>
      <c r="BO187" s="43">
        <f>求节点(节奏总纲!$F$4:$F$163,AG$7:AG$166,$BD187)</f>
        <v>923.16242353977646</v>
      </c>
      <c r="BP187" s="43">
        <f>求节点(节奏总纲!$F$4:$F$163,AH$7:AH$166,$BD187)</f>
        <v>923.16242353977646</v>
      </c>
      <c r="BQ187" s="43">
        <f>求节点(节奏总纲!$F$4:$F$163,AI$7:AI$166,$BD187)</f>
        <v>2.5000000000000001E-2</v>
      </c>
      <c r="BR187" s="43">
        <f>求节点(节奏总纲!$F$4:$F$163,AJ$7:AJ$166,$BD187)</f>
        <v>2.5000000000000001E-2</v>
      </c>
      <c r="BS187" s="43">
        <f>求节点(节奏总纲!$F$4:$F$163,AM$7:AM$166,$BD187)</f>
        <v>7037.086323756952</v>
      </c>
      <c r="BT187" s="43">
        <f>求节点(节奏总纲!$F$4:$F$163,AN$7:AN$166,$BD187)</f>
        <v>2.3181979909842347</v>
      </c>
      <c r="BU187" s="43">
        <f>求节点(节奏总纲!$F$4:$F$163,AO$7:AO$166,$BD187)</f>
        <v>36636984927.108566</v>
      </c>
    </row>
    <row r="188" spans="56:73" x14ac:dyDescent="0.15">
      <c r="BD188" s="1">
        <v>182</v>
      </c>
      <c r="BE188" s="43">
        <f>求节点(节奏总纲!$F$4:$F$163,M$7:M$166,$BD188)</f>
        <v>293.7200823843387</v>
      </c>
      <c r="BF188" s="43">
        <f>求节点(节奏总纲!$F$4:$F$163,N$7:N$166,$BD188)</f>
        <v>17793.240055637405</v>
      </c>
      <c r="BG188" s="43">
        <f>求节点(节奏总纲!$F$4:$F$163,O$7:O$166,$BD188)</f>
        <v>17793.240055637405</v>
      </c>
      <c r="BH188" s="43">
        <f>求节点(节奏总纲!$F$4:$F$163,P$7:P$166,$BD188)</f>
        <v>2.5000000000000001E-2</v>
      </c>
      <c r="BI188" s="43">
        <f>求节点(节奏总纲!$F$4:$F$163,Q$7:Q$166,$BD188)</f>
        <v>2.5000000000000001E-2</v>
      </c>
      <c r="BJ188" s="43">
        <f>求节点(节奏总纲!$F$4:$F$163,T$7:T$166,$BD188)</f>
        <v>1.7422288436043565</v>
      </c>
      <c r="BK188" s="43">
        <f>求节点(节奏总纲!$F$4:$F$163,U$7:U$166,$BD188)</f>
        <v>23505441777.499802</v>
      </c>
      <c r="BM188" s="1">
        <v>182</v>
      </c>
      <c r="BN188" s="43">
        <f>求节点(节奏总纲!$F$4:$F$163,AF$7:AF$166,$BD188)</f>
        <v>293.7200823843387</v>
      </c>
      <c r="BO188" s="43">
        <f>求节点(节奏总纲!$F$4:$F$163,AG$7:AG$166,$BD188)</f>
        <v>924.45848781921984</v>
      </c>
      <c r="BP188" s="43">
        <f>求节点(节奏总纲!$F$4:$F$163,AH$7:AH$166,$BD188)</f>
        <v>924.45848781921984</v>
      </c>
      <c r="BQ188" s="43">
        <f>求节点(节奏总纲!$F$4:$F$163,AI$7:AI$166,$BD188)</f>
        <v>2.5000000000000001E-2</v>
      </c>
      <c r="BR188" s="43">
        <f>求节点(节奏总纲!$F$4:$F$163,AJ$7:AJ$166,$BD188)</f>
        <v>2.5000000000000001E-2</v>
      </c>
      <c r="BS188" s="43">
        <f>求节点(节奏总纲!$F$4:$F$163,AM$7:AM$166,$BD188)</f>
        <v>7042.4268125982571</v>
      </c>
      <c r="BT188" s="43">
        <f>求节点(节奏总纲!$F$4:$F$163,AN$7:AN$166,$BD188)</f>
        <v>2.3233952417998882</v>
      </c>
      <c r="BU188" s="43">
        <f>求节点(节奏总纲!$F$4:$F$163,AO$7:AO$166,$BD188)</f>
        <v>36989138189.244835</v>
      </c>
    </row>
    <row r="189" spans="56:73" x14ac:dyDescent="0.15">
      <c r="BD189" s="1">
        <v>183</v>
      </c>
      <c r="BE189" s="43">
        <f>求节点(节奏总纲!$F$4:$F$163,M$7:M$166,$BD189)</f>
        <v>294.1362491107767</v>
      </c>
      <c r="BF189" s="43">
        <f>求节点(节奏总纲!$F$4:$F$163,N$7:N$166,$BD189)</f>
        <v>17815.125921145973</v>
      </c>
      <c r="BG189" s="43">
        <f>求节点(节奏总纲!$F$4:$F$163,O$7:O$166,$BD189)</f>
        <v>17815.125921145973</v>
      </c>
      <c r="BH189" s="43">
        <f>求节点(节奏总纲!$F$4:$F$163,P$7:P$166,$BD189)</f>
        <v>2.5000000000000001E-2</v>
      </c>
      <c r="BI189" s="43">
        <f>求节点(节奏总纲!$F$4:$F$163,Q$7:Q$166,$BD189)</f>
        <v>2.5000000000000001E-2</v>
      </c>
      <c r="BJ189" s="43">
        <f>求节点(节奏总纲!$F$4:$F$163,T$7:T$166,$BD189)</f>
        <v>1.7453908171521375</v>
      </c>
      <c r="BK189" s="43">
        <f>求节点(节奏总纲!$F$4:$F$163,U$7:U$166,$BD189)</f>
        <v>23662140054.067505</v>
      </c>
      <c r="BM189" s="1">
        <v>183</v>
      </c>
      <c r="BN189" s="43">
        <f>求节点(节奏总纲!$F$4:$F$163,AF$7:AF$166,$BD189)</f>
        <v>294.1362491107767</v>
      </c>
      <c r="BO189" s="43">
        <f>求节点(节奏总纲!$F$4:$F$163,AG$7:AG$166,$BD189)</f>
        <v>925.75455209866334</v>
      </c>
      <c r="BP189" s="43">
        <f>求节点(节奏总纲!$F$4:$F$163,AH$7:AH$166,$BD189)</f>
        <v>925.75455209866334</v>
      </c>
      <c r="BQ189" s="43">
        <f>求节点(节奏总纲!$F$4:$F$163,AI$7:AI$166,$BD189)</f>
        <v>2.5000000000000001E-2</v>
      </c>
      <c r="BR189" s="43">
        <f>求节点(节奏总纲!$F$4:$F$163,AJ$7:AJ$166,$BD189)</f>
        <v>2.5000000000000001E-2</v>
      </c>
      <c r="BS189" s="43">
        <f>求节点(节奏总纲!$F$4:$F$163,AM$7:AM$166,$BD189)</f>
        <v>7047.7673014395632</v>
      </c>
      <c r="BT189" s="43">
        <f>求节点(节奏总纲!$F$4:$F$163,AN$7:AN$166,$BD189)</f>
        <v>2.3285924926155417</v>
      </c>
      <c r="BU189" s="43">
        <f>求节点(节奏总纲!$F$4:$F$163,AO$7:AO$166,$BD189)</f>
        <v>37341291451.381096</v>
      </c>
    </row>
    <row r="190" spans="56:73" x14ac:dyDescent="0.15">
      <c r="BD190" s="1">
        <v>184</v>
      </c>
      <c r="BE190" s="43">
        <f>求节点(节奏总纲!$F$4:$F$163,M$7:M$166,$BD190)</f>
        <v>294.55241583721477</v>
      </c>
      <c r="BF190" s="43">
        <f>求节点(节奏总纲!$F$4:$F$163,N$7:N$166,$BD190)</f>
        <v>17837.011786654541</v>
      </c>
      <c r="BG190" s="43">
        <f>求节点(节奏总纲!$F$4:$F$163,O$7:O$166,$BD190)</f>
        <v>17837.011786654541</v>
      </c>
      <c r="BH190" s="43">
        <f>求节点(节奏总纲!$F$4:$F$163,P$7:P$166,$BD190)</f>
        <v>2.5000000000000001E-2</v>
      </c>
      <c r="BI190" s="43">
        <f>求节点(节奏总纲!$F$4:$F$163,Q$7:Q$166,$BD190)</f>
        <v>2.5000000000000001E-2</v>
      </c>
      <c r="BJ190" s="43">
        <f>求节点(节奏总纲!$F$4:$F$163,T$7:T$166,$BD190)</f>
        <v>1.7485527906999183</v>
      </c>
      <c r="BK190" s="43">
        <f>求节点(节奏总纲!$F$4:$F$163,U$7:U$166,$BD190)</f>
        <v>23818838330.635204</v>
      </c>
      <c r="BM190" s="1">
        <v>184</v>
      </c>
      <c r="BN190" s="43">
        <f>求节点(节奏总纲!$F$4:$F$163,AF$7:AF$166,$BD190)</f>
        <v>294.55241583721477</v>
      </c>
      <c r="BO190" s="43">
        <f>求节点(节奏总纲!$F$4:$F$163,AG$7:AG$166,$BD190)</f>
        <v>927.05061637810672</v>
      </c>
      <c r="BP190" s="43">
        <f>求节点(节奏总纲!$F$4:$F$163,AH$7:AH$166,$BD190)</f>
        <v>927.05061637810672</v>
      </c>
      <c r="BQ190" s="43">
        <f>求节点(节奏总纲!$F$4:$F$163,AI$7:AI$166,$BD190)</f>
        <v>2.5000000000000001E-2</v>
      </c>
      <c r="BR190" s="43">
        <f>求节点(节奏总纲!$F$4:$F$163,AJ$7:AJ$166,$BD190)</f>
        <v>2.5000000000000001E-2</v>
      </c>
      <c r="BS190" s="43">
        <f>求节点(节奏总纲!$F$4:$F$163,AM$7:AM$166,$BD190)</f>
        <v>7053.1077902808684</v>
      </c>
      <c r="BT190" s="43">
        <f>求节点(节奏总纲!$F$4:$F$163,AN$7:AN$166,$BD190)</f>
        <v>2.3337897434311956</v>
      </c>
      <c r="BU190" s="43">
        <f>求节点(节奏总纲!$F$4:$F$163,AO$7:AO$166,$BD190)</f>
        <v>37693444713.517357</v>
      </c>
    </row>
    <row r="191" spans="56:73" x14ac:dyDescent="0.15">
      <c r="BD191" s="1">
        <v>185</v>
      </c>
      <c r="BE191" s="43">
        <f>求节点(节奏总纲!$F$4:$F$163,M$7:M$166,$BD191)</f>
        <v>294.96858256365277</v>
      </c>
      <c r="BF191" s="43">
        <f>求节点(节奏总纲!$F$4:$F$163,N$7:N$166,$BD191)</f>
        <v>17858.897652163112</v>
      </c>
      <c r="BG191" s="43">
        <f>求节点(节奏总纲!$F$4:$F$163,O$7:O$166,$BD191)</f>
        <v>17858.897652163112</v>
      </c>
      <c r="BH191" s="43">
        <f>求节点(节奏总纲!$F$4:$F$163,P$7:P$166,$BD191)</f>
        <v>2.5000000000000001E-2</v>
      </c>
      <c r="BI191" s="43">
        <f>求节点(节奏总纲!$F$4:$F$163,Q$7:Q$166,$BD191)</f>
        <v>2.5000000000000001E-2</v>
      </c>
      <c r="BJ191" s="43">
        <f>求节点(节奏总纲!$F$4:$F$163,T$7:T$166,$BD191)</f>
        <v>1.7517147642476991</v>
      </c>
      <c r="BK191" s="43">
        <f>求节点(节奏总纲!$F$4:$F$163,U$7:U$166,$BD191)</f>
        <v>23975536607.202904</v>
      </c>
      <c r="BM191" s="1">
        <v>185</v>
      </c>
      <c r="BN191" s="43">
        <f>求节点(节奏总纲!$F$4:$F$163,AF$7:AF$166,$BD191)</f>
        <v>294.96858256365277</v>
      </c>
      <c r="BO191" s="43">
        <f>求节点(节奏总纲!$F$4:$F$163,AG$7:AG$166,$BD191)</f>
        <v>928.34668065755022</v>
      </c>
      <c r="BP191" s="43">
        <f>求节点(节奏总纲!$F$4:$F$163,AH$7:AH$166,$BD191)</f>
        <v>928.34668065755022</v>
      </c>
      <c r="BQ191" s="43">
        <f>求节点(节奏总纲!$F$4:$F$163,AI$7:AI$166,$BD191)</f>
        <v>2.5000000000000001E-2</v>
      </c>
      <c r="BR191" s="43">
        <f>求节点(节奏总纲!$F$4:$F$163,AJ$7:AJ$166,$BD191)</f>
        <v>2.5000000000000001E-2</v>
      </c>
      <c r="BS191" s="43">
        <f>求节点(节奏总纲!$F$4:$F$163,AM$7:AM$166,$BD191)</f>
        <v>7058.4482791221744</v>
      </c>
      <c r="BT191" s="43">
        <f>求节点(节奏总纲!$F$4:$F$163,AN$7:AN$166,$BD191)</f>
        <v>2.3389869942468491</v>
      </c>
      <c r="BU191" s="43">
        <f>求节点(节奏总纲!$F$4:$F$163,AO$7:AO$166,$BD191)</f>
        <v>38045597975.653618</v>
      </c>
    </row>
    <row r="192" spans="56:73" x14ac:dyDescent="0.15">
      <c r="BD192" s="1">
        <v>186</v>
      </c>
      <c r="BE192" s="43">
        <f>求节点(节奏总纲!$F$4:$F$163,M$7:M$166,$BD192)</f>
        <v>295.38474929009078</v>
      </c>
      <c r="BF192" s="43">
        <f>求节点(节奏总纲!$F$4:$F$163,N$7:N$166,$BD192)</f>
        <v>17880.78351767168</v>
      </c>
      <c r="BG192" s="43">
        <f>求节点(节奏总纲!$F$4:$F$163,O$7:O$166,$BD192)</f>
        <v>17880.78351767168</v>
      </c>
      <c r="BH192" s="43">
        <f>求节点(节奏总纲!$F$4:$F$163,P$7:P$166,$BD192)</f>
        <v>2.5000000000000001E-2</v>
      </c>
      <c r="BI192" s="43">
        <f>求节点(节奏总纲!$F$4:$F$163,Q$7:Q$166,$BD192)</f>
        <v>2.5000000000000001E-2</v>
      </c>
      <c r="BJ192" s="43">
        <f>求节点(节奏总纲!$F$4:$F$163,T$7:T$166,$BD192)</f>
        <v>1.7548767377954801</v>
      </c>
      <c r="BK192" s="43">
        <f>求节点(节奏总纲!$F$4:$F$163,U$7:U$166,$BD192)</f>
        <v>24132234883.770603</v>
      </c>
      <c r="BM192" s="1">
        <v>186</v>
      </c>
      <c r="BN192" s="43">
        <f>求节点(节奏总纲!$F$4:$F$163,AF$7:AF$166,$BD192)</f>
        <v>295.38474929009078</v>
      </c>
      <c r="BO192" s="43">
        <f>求节点(节奏总纲!$F$4:$F$163,AG$7:AG$166,$BD192)</f>
        <v>929.64274493699361</v>
      </c>
      <c r="BP192" s="43">
        <f>求节点(节奏总纲!$F$4:$F$163,AH$7:AH$166,$BD192)</f>
        <v>929.64274493699361</v>
      </c>
      <c r="BQ192" s="43">
        <f>求节点(节奏总纲!$F$4:$F$163,AI$7:AI$166,$BD192)</f>
        <v>2.5000000000000001E-2</v>
      </c>
      <c r="BR192" s="43">
        <f>求节点(节奏总纲!$F$4:$F$163,AJ$7:AJ$166,$BD192)</f>
        <v>2.5000000000000001E-2</v>
      </c>
      <c r="BS192" s="43">
        <f>求节点(节奏总纲!$F$4:$F$163,AM$7:AM$166,$BD192)</f>
        <v>7063.7887679634796</v>
      </c>
      <c r="BT192" s="43">
        <f>求节点(节奏总纲!$F$4:$F$163,AN$7:AN$166,$BD192)</f>
        <v>2.3441842450625026</v>
      </c>
      <c r="BU192" s="43">
        <f>求节点(节奏总纲!$F$4:$F$163,AO$7:AO$166,$BD192)</f>
        <v>38397751237.789879</v>
      </c>
    </row>
    <row r="193" spans="56:73" x14ac:dyDescent="0.15">
      <c r="BD193" s="1">
        <v>187</v>
      </c>
      <c r="BE193" s="43">
        <f>求节点(节奏总纲!$F$4:$F$163,M$7:M$166,$BD193)</f>
        <v>295.80091601652884</v>
      </c>
      <c r="BF193" s="43">
        <f>求节点(节奏总纲!$F$4:$F$163,N$7:N$166,$BD193)</f>
        <v>17902.669383180248</v>
      </c>
      <c r="BG193" s="43">
        <f>求节点(节奏总纲!$F$4:$F$163,O$7:O$166,$BD193)</f>
        <v>17902.669383180248</v>
      </c>
      <c r="BH193" s="43">
        <f>求节点(节奏总纲!$F$4:$F$163,P$7:P$166,$BD193)</f>
        <v>2.5000000000000001E-2</v>
      </c>
      <c r="BI193" s="43">
        <f>求节点(节奏总纲!$F$4:$F$163,Q$7:Q$166,$BD193)</f>
        <v>2.5000000000000001E-2</v>
      </c>
      <c r="BJ193" s="43">
        <f>求节点(节奏总纲!$F$4:$F$163,T$7:T$166,$BD193)</f>
        <v>1.758038711343261</v>
      </c>
      <c r="BK193" s="43">
        <f>求节点(节奏总纲!$F$4:$F$163,U$7:U$166,$BD193)</f>
        <v>24288933160.338303</v>
      </c>
      <c r="BM193" s="1">
        <v>187</v>
      </c>
      <c r="BN193" s="43">
        <f>求节点(节奏总纲!$F$4:$F$163,AF$7:AF$166,$BD193)</f>
        <v>295.80091601652884</v>
      </c>
      <c r="BO193" s="43">
        <f>求节点(节奏总纲!$F$4:$F$163,AG$7:AG$166,$BD193)</f>
        <v>930.93880921643699</v>
      </c>
      <c r="BP193" s="43">
        <f>求节点(节奏总纲!$F$4:$F$163,AH$7:AH$166,$BD193)</f>
        <v>930.93880921643699</v>
      </c>
      <c r="BQ193" s="43">
        <f>求节点(节奏总纲!$F$4:$F$163,AI$7:AI$166,$BD193)</f>
        <v>2.5000000000000001E-2</v>
      </c>
      <c r="BR193" s="43">
        <f>求节点(节奏总纲!$F$4:$F$163,AJ$7:AJ$166,$BD193)</f>
        <v>2.5000000000000001E-2</v>
      </c>
      <c r="BS193" s="43">
        <f>求节点(节奏总纲!$F$4:$F$163,AM$7:AM$166,$BD193)</f>
        <v>7069.1292568047857</v>
      </c>
      <c r="BT193" s="43">
        <f>求节点(节奏总纲!$F$4:$F$163,AN$7:AN$166,$BD193)</f>
        <v>2.3493814958781565</v>
      </c>
      <c r="BU193" s="43">
        <f>求节点(节奏总纲!$F$4:$F$163,AO$7:AO$166,$BD193)</f>
        <v>38749904499.926147</v>
      </c>
    </row>
    <row r="194" spans="56:73" x14ac:dyDescent="0.15">
      <c r="BD194" s="1">
        <v>188</v>
      </c>
      <c r="BE194" s="43">
        <f>求节点(节奏总纲!$F$4:$F$163,M$7:M$166,$BD194)</f>
        <v>296.21708274296685</v>
      </c>
      <c r="BF194" s="43">
        <f>求节点(节奏总纲!$F$4:$F$163,N$7:N$166,$BD194)</f>
        <v>17924.555248688815</v>
      </c>
      <c r="BG194" s="43">
        <f>求节点(节奏总纲!$F$4:$F$163,O$7:O$166,$BD194)</f>
        <v>17924.555248688815</v>
      </c>
      <c r="BH194" s="43">
        <f>求节点(节奏总纲!$F$4:$F$163,P$7:P$166,$BD194)</f>
        <v>2.5000000000000001E-2</v>
      </c>
      <c r="BI194" s="43">
        <f>求节点(节奏总纲!$F$4:$F$163,Q$7:Q$166,$BD194)</f>
        <v>2.5000000000000001E-2</v>
      </c>
      <c r="BJ194" s="43">
        <f>求节点(节奏总纲!$F$4:$F$163,T$7:T$166,$BD194)</f>
        <v>1.7612006848910418</v>
      </c>
      <c r="BK194" s="43">
        <f>求节点(节奏总纲!$F$4:$F$163,U$7:U$166,$BD194)</f>
        <v>24445631436.906002</v>
      </c>
      <c r="BM194" s="1">
        <v>188</v>
      </c>
      <c r="BN194" s="43">
        <f>求节点(节奏总纲!$F$4:$F$163,AF$7:AF$166,$BD194)</f>
        <v>296.21708274296685</v>
      </c>
      <c r="BO194" s="43">
        <f>求节点(节奏总纲!$F$4:$F$163,AG$7:AG$166,$BD194)</f>
        <v>932.23487349588049</v>
      </c>
      <c r="BP194" s="43">
        <f>求节点(节奏总纲!$F$4:$F$163,AH$7:AH$166,$BD194)</f>
        <v>932.23487349588049</v>
      </c>
      <c r="BQ194" s="43">
        <f>求节点(节奏总纲!$F$4:$F$163,AI$7:AI$166,$BD194)</f>
        <v>2.5000000000000001E-2</v>
      </c>
      <c r="BR194" s="43">
        <f>求节点(节奏总纲!$F$4:$F$163,AJ$7:AJ$166,$BD194)</f>
        <v>2.5000000000000001E-2</v>
      </c>
      <c r="BS194" s="43">
        <f>求节点(节奏总纲!$F$4:$F$163,AM$7:AM$166,$BD194)</f>
        <v>7074.4697456460917</v>
      </c>
      <c r="BT194" s="43">
        <f>求节点(节奏总纲!$F$4:$F$163,AN$7:AN$166,$BD194)</f>
        <v>2.35457874669381</v>
      </c>
      <c r="BU194" s="43">
        <f>求节点(节奏总纲!$F$4:$F$163,AO$7:AO$166,$BD194)</f>
        <v>39102057762.062408</v>
      </c>
    </row>
    <row r="195" spans="56:73" x14ac:dyDescent="0.15">
      <c r="BD195" s="1">
        <v>189</v>
      </c>
      <c r="BE195" s="43">
        <f>求节点(节奏总纲!$F$4:$F$163,M$7:M$166,$BD195)</f>
        <v>296.63324946940486</v>
      </c>
      <c r="BF195" s="43">
        <f>求节点(节奏总纲!$F$4:$F$163,N$7:N$166,$BD195)</f>
        <v>17946.441114197383</v>
      </c>
      <c r="BG195" s="43">
        <f>求节点(节奏总纲!$F$4:$F$163,O$7:O$166,$BD195)</f>
        <v>17946.441114197383</v>
      </c>
      <c r="BH195" s="43">
        <f>求节点(节奏总纲!$F$4:$F$163,P$7:P$166,$BD195)</f>
        <v>2.5000000000000001E-2</v>
      </c>
      <c r="BI195" s="43">
        <f>求节点(节奏总纲!$F$4:$F$163,Q$7:Q$166,$BD195)</f>
        <v>2.5000000000000001E-2</v>
      </c>
      <c r="BJ195" s="43">
        <f>求节点(节奏总纲!$F$4:$F$163,T$7:T$166,$BD195)</f>
        <v>1.7643626584388226</v>
      </c>
      <c r="BK195" s="43">
        <f>求节点(节奏总纲!$F$4:$F$163,U$7:U$166,$BD195)</f>
        <v>24602329713.473701</v>
      </c>
      <c r="BM195" s="1">
        <v>189</v>
      </c>
      <c r="BN195" s="43">
        <f>求节点(节奏总纲!$F$4:$F$163,AF$7:AF$166,$BD195)</f>
        <v>296.63324946940486</v>
      </c>
      <c r="BO195" s="43">
        <f>求节点(节奏总纲!$F$4:$F$163,AG$7:AG$166,$BD195)</f>
        <v>933.53093777532388</v>
      </c>
      <c r="BP195" s="43">
        <f>求节点(节奏总纲!$F$4:$F$163,AH$7:AH$166,$BD195)</f>
        <v>933.53093777532388</v>
      </c>
      <c r="BQ195" s="43">
        <f>求节点(节奏总纲!$F$4:$F$163,AI$7:AI$166,$BD195)</f>
        <v>2.5000000000000001E-2</v>
      </c>
      <c r="BR195" s="43">
        <f>求节点(节奏总纲!$F$4:$F$163,AJ$7:AJ$166,$BD195)</f>
        <v>2.5000000000000001E-2</v>
      </c>
      <c r="BS195" s="43">
        <f>求节点(节奏总纲!$F$4:$F$163,AM$7:AM$166,$BD195)</f>
        <v>7079.8102344873969</v>
      </c>
      <c r="BT195" s="43">
        <f>求节点(节奏总纲!$F$4:$F$163,AN$7:AN$166,$BD195)</f>
        <v>2.3597759975094634</v>
      </c>
      <c r="BU195" s="43">
        <f>求节点(节奏总纲!$F$4:$F$163,AO$7:AO$166,$BD195)</f>
        <v>39454211024.198669</v>
      </c>
    </row>
    <row r="196" spans="56:73" x14ac:dyDescent="0.15">
      <c r="BD196" s="1">
        <v>190</v>
      </c>
      <c r="BE196" s="43">
        <f>求节点(节奏总纲!$F$4:$F$163,M$7:M$166,$BD196)</f>
        <v>297.04941619584292</v>
      </c>
      <c r="BF196" s="43">
        <f>求节点(节奏总纲!$F$4:$F$163,N$7:N$166,$BD196)</f>
        <v>17968.326979705955</v>
      </c>
      <c r="BG196" s="43">
        <f>求节点(节奏总纲!$F$4:$F$163,O$7:O$166,$BD196)</f>
        <v>17968.326979705955</v>
      </c>
      <c r="BH196" s="43">
        <f>求节点(节奏总纲!$F$4:$F$163,P$7:P$166,$BD196)</f>
        <v>2.5000000000000001E-2</v>
      </c>
      <c r="BI196" s="43">
        <f>求节点(节奏总纲!$F$4:$F$163,Q$7:Q$166,$BD196)</f>
        <v>2.5000000000000001E-2</v>
      </c>
      <c r="BJ196" s="43">
        <f>求节点(节奏总纲!$F$4:$F$163,T$7:T$166,$BD196)</f>
        <v>1.7675246319866036</v>
      </c>
      <c r="BK196" s="43">
        <f>求节点(节奏总纲!$F$4:$F$163,U$7:U$166,$BD196)</f>
        <v>24759027990.041401</v>
      </c>
      <c r="BM196" s="1">
        <v>190</v>
      </c>
      <c r="BN196" s="43">
        <f>求节点(节奏总纲!$F$4:$F$163,AF$7:AF$166,$BD196)</f>
        <v>297.04941619584292</v>
      </c>
      <c r="BO196" s="43">
        <f>求节点(节奏总纲!$F$4:$F$163,AG$7:AG$166,$BD196)</f>
        <v>934.82700205476738</v>
      </c>
      <c r="BP196" s="43">
        <f>求节点(节奏总纲!$F$4:$F$163,AH$7:AH$166,$BD196)</f>
        <v>934.82700205476738</v>
      </c>
      <c r="BQ196" s="43">
        <f>求节点(节奏总纲!$F$4:$F$163,AI$7:AI$166,$BD196)</f>
        <v>2.5000000000000001E-2</v>
      </c>
      <c r="BR196" s="43">
        <f>求节点(节奏总纲!$F$4:$F$163,AJ$7:AJ$166,$BD196)</f>
        <v>2.5000000000000001E-2</v>
      </c>
      <c r="BS196" s="43">
        <f>求节点(节奏总纲!$F$4:$F$163,AM$7:AM$166,$BD196)</f>
        <v>7085.150723328703</v>
      </c>
      <c r="BT196" s="43">
        <f>求节点(节奏总纲!$F$4:$F$163,AN$7:AN$166,$BD196)</f>
        <v>2.3649732483251173</v>
      </c>
      <c r="BU196" s="43">
        <f>求节点(节奏总纲!$F$4:$F$163,AO$7:AO$166,$BD196)</f>
        <v>39806364286.33493</v>
      </c>
    </row>
    <row r="197" spans="56:73" x14ac:dyDescent="0.15">
      <c r="BD197" s="1">
        <v>191</v>
      </c>
      <c r="BE197" s="43">
        <f>求节点(节奏总纲!$F$4:$F$163,M$7:M$166,$BD197)</f>
        <v>297.46558292228093</v>
      </c>
      <c r="BF197" s="43">
        <f>求节点(节奏总纲!$F$4:$F$163,N$7:N$166,$BD197)</f>
        <v>17990.212845214523</v>
      </c>
      <c r="BG197" s="43">
        <f>求节点(节奏总纲!$F$4:$F$163,O$7:O$166,$BD197)</f>
        <v>17990.212845214523</v>
      </c>
      <c r="BH197" s="43">
        <f>求节点(节奏总纲!$F$4:$F$163,P$7:P$166,$BD197)</f>
        <v>2.5000000000000001E-2</v>
      </c>
      <c r="BI197" s="43">
        <f>求节点(节奏总纲!$F$4:$F$163,Q$7:Q$166,$BD197)</f>
        <v>2.5000000000000001E-2</v>
      </c>
      <c r="BJ197" s="43">
        <f>求节点(节奏总纲!$F$4:$F$163,T$7:T$166,$BD197)</f>
        <v>1.7706866055343844</v>
      </c>
      <c r="BK197" s="43">
        <f>求节点(节奏总纲!$F$4:$F$163,U$7:U$166,$BD197)</f>
        <v>24915726266.6091</v>
      </c>
      <c r="BM197" s="1">
        <v>191</v>
      </c>
      <c r="BN197" s="43">
        <f>求节点(节奏总纲!$F$4:$F$163,AF$7:AF$166,$BD197)</f>
        <v>297.46558292228093</v>
      </c>
      <c r="BO197" s="43">
        <f>求节点(节奏总纲!$F$4:$F$163,AG$7:AG$166,$BD197)</f>
        <v>936.12306633421076</v>
      </c>
      <c r="BP197" s="43">
        <f>求节点(节奏总纲!$F$4:$F$163,AH$7:AH$166,$BD197)</f>
        <v>936.12306633421076</v>
      </c>
      <c r="BQ197" s="43">
        <f>求节点(节奏总纲!$F$4:$F$163,AI$7:AI$166,$BD197)</f>
        <v>2.5000000000000001E-2</v>
      </c>
      <c r="BR197" s="43">
        <f>求节点(节奏总纲!$F$4:$F$163,AJ$7:AJ$166,$BD197)</f>
        <v>2.5000000000000001E-2</v>
      </c>
      <c r="BS197" s="43">
        <f>求节点(节奏总纲!$F$4:$F$163,AM$7:AM$166,$BD197)</f>
        <v>7090.4912121700081</v>
      </c>
      <c r="BT197" s="43">
        <f>求节点(节奏总纲!$F$4:$F$163,AN$7:AN$166,$BD197)</f>
        <v>2.3701704991407708</v>
      </c>
      <c r="BU197" s="43">
        <f>求节点(节奏总纲!$F$4:$F$163,AO$7:AO$166,$BD197)</f>
        <v>40158517548.471199</v>
      </c>
    </row>
    <row r="198" spans="56:73" x14ac:dyDescent="0.15">
      <c r="BD198" s="1">
        <v>192</v>
      </c>
      <c r="BE198" s="43">
        <f>求节点(节奏总纲!$F$4:$F$163,M$7:M$166,$BD198)</f>
        <v>297.88174964871894</v>
      </c>
      <c r="BF198" s="43">
        <f>求节点(节奏总纲!$F$4:$F$163,N$7:N$166,$BD198)</f>
        <v>18012.09871072309</v>
      </c>
      <c r="BG198" s="43">
        <f>求节点(节奏总纲!$F$4:$F$163,O$7:O$166,$BD198)</f>
        <v>18012.09871072309</v>
      </c>
      <c r="BH198" s="43">
        <f>求节点(节奏总纲!$F$4:$F$163,P$7:P$166,$BD198)</f>
        <v>2.5000000000000001E-2</v>
      </c>
      <c r="BI198" s="43">
        <f>求节点(节奏总纲!$F$4:$F$163,Q$7:Q$166,$BD198)</f>
        <v>2.5000000000000001E-2</v>
      </c>
      <c r="BJ198" s="43">
        <f>求节点(节奏总纲!$F$4:$F$163,T$7:T$166,$BD198)</f>
        <v>1.7738485790821652</v>
      </c>
      <c r="BK198" s="43">
        <f>求节点(节奏总纲!$F$4:$F$163,U$7:U$166,$BD198)</f>
        <v>25072424543.1768</v>
      </c>
      <c r="BM198" s="1">
        <v>192</v>
      </c>
      <c r="BN198" s="43">
        <f>求节点(节奏总纲!$F$4:$F$163,AF$7:AF$166,$BD198)</f>
        <v>297.88174964871894</v>
      </c>
      <c r="BO198" s="43">
        <f>求节点(节奏总纲!$F$4:$F$163,AG$7:AG$166,$BD198)</f>
        <v>937.41913061365415</v>
      </c>
      <c r="BP198" s="43">
        <f>求节点(节奏总纲!$F$4:$F$163,AH$7:AH$166,$BD198)</f>
        <v>937.41913061365415</v>
      </c>
      <c r="BQ198" s="43">
        <f>求节点(节奏总纲!$F$4:$F$163,AI$7:AI$166,$BD198)</f>
        <v>2.5000000000000001E-2</v>
      </c>
      <c r="BR198" s="43">
        <f>求节点(节奏总纲!$F$4:$F$163,AJ$7:AJ$166,$BD198)</f>
        <v>2.5000000000000001E-2</v>
      </c>
      <c r="BS198" s="43">
        <f>求节点(节奏总纲!$F$4:$F$163,AM$7:AM$166,$BD198)</f>
        <v>7095.8317010113142</v>
      </c>
      <c r="BT198" s="43">
        <f>求节点(节奏总纲!$F$4:$F$163,AN$7:AN$166,$BD198)</f>
        <v>2.3753677499564243</v>
      </c>
      <c r="BU198" s="43">
        <f>求节点(节奏总纲!$F$4:$F$163,AO$7:AO$166,$BD198)</f>
        <v>40510670810.60746</v>
      </c>
    </row>
    <row r="199" spans="56:73" x14ac:dyDescent="0.15">
      <c r="BD199" s="1">
        <v>193</v>
      </c>
      <c r="BE199" s="43">
        <f>求节点(节奏总纲!$F$4:$F$163,M$7:M$166,$BD199)</f>
        <v>298.28391896277236</v>
      </c>
      <c r="BF199" s="43">
        <f>求节点(节奏总纲!$F$4:$F$163,N$7:N$166,$BD199)</f>
        <v>18033.273562377071</v>
      </c>
      <c r="BG199" s="43">
        <f>求节点(节奏总纲!$F$4:$F$163,O$7:O$166,$BD199)</f>
        <v>18033.273562377071</v>
      </c>
      <c r="BH199" s="43">
        <f>求节点(节奏总纲!$F$4:$F$163,P$7:P$166,$BD199)</f>
        <v>2.5000000000000001E-2</v>
      </c>
      <c r="BI199" s="43">
        <f>求节点(节奏总纲!$F$4:$F$163,Q$7:Q$166,$BD199)</f>
        <v>2.5000000000000001E-2</v>
      </c>
      <c r="BJ199" s="43">
        <f>求节点(节奏总纲!$F$4:$F$163,T$7:T$166,$BD199)</f>
        <v>1.7769348734699859</v>
      </c>
      <c r="BK199" s="43">
        <f>求节点(节奏总纲!$F$4:$F$163,U$7:U$166,$BD199)</f>
        <v>25227593392.840771</v>
      </c>
      <c r="BM199" s="1">
        <v>193</v>
      </c>
      <c r="BN199" s="43">
        <f>求节点(节奏总纲!$F$4:$F$163,AF$7:AF$166,$BD199)</f>
        <v>298.28391896277236</v>
      </c>
      <c r="BO199" s="43">
        <f>求节点(节奏总纲!$F$4:$F$163,AG$7:AG$166,$BD199)</f>
        <v>938.69051134828203</v>
      </c>
      <c r="BP199" s="43">
        <f>求节点(节奏总纲!$F$4:$F$163,AH$7:AH$166,$BD199)</f>
        <v>938.69051134828203</v>
      </c>
      <c r="BQ199" s="43">
        <f>求节点(节奏总纲!$F$4:$F$163,AI$7:AI$166,$BD199)</f>
        <v>2.5000000000000001E-2</v>
      </c>
      <c r="BR199" s="43">
        <f>求节点(节奏总纲!$F$4:$F$163,AJ$7:AJ$166,$BD199)</f>
        <v>2.5000000000000001E-2</v>
      </c>
      <c r="BS199" s="43">
        <f>求节点(节奏总纲!$F$4:$F$163,AM$7:AM$166,$BD199)</f>
        <v>7100.9880501650114</v>
      </c>
      <c r="BT199" s="43">
        <f>求节点(节奏总纲!$F$4:$F$163,AN$7:AN$166,$BD199)</f>
        <v>2.3803467626870849</v>
      </c>
      <c r="BU199" s="43">
        <f>求节点(节奏总纲!$F$4:$F$163,AO$7:AO$166,$BD199)</f>
        <v>40861940378.018913</v>
      </c>
    </row>
    <row r="200" spans="56:73" x14ac:dyDescent="0.15">
      <c r="BD200" s="1">
        <v>194</v>
      </c>
      <c r="BE200" s="43">
        <f>求节点(节奏总纲!$F$4:$F$163,M$7:M$166,$BD200)</f>
        <v>298.65714887864294</v>
      </c>
      <c r="BF200" s="43">
        <f>求节点(节奏总纲!$F$4:$F$163,N$7:N$166,$BD200)</f>
        <v>18052.978405683363</v>
      </c>
      <c r="BG200" s="43">
        <f>求节点(节奏总纲!$F$4:$F$163,O$7:O$166,$BD200)</f>
        <v>18052.978405683363</v>
      </c>
      <c r="BH200" s="43">
        <f>求节点(节奏总纲!$F$4:$F$163,P$7:P$166,$BD200)</f>
        <v>2.5000000000000001E-2</v>
      </c>
      <c r="BI200" s="43">
        <f>求节点(节奏总纲!$F$4:$F$163,Q$7:Q$166,$BD200)</f>
        <v>2.5000000000000001E-2</v>
      </c>
      <c r="BJ200" s="43">
        <f>求节点(节奏总纲!$F$4:$F$163,T$7:T$166,$BD200)</f>
        <v>1.779864702556645</v>
      </c>
      <c r="BK200" s="43">
        <f>求节点(节奏总纲!$F$4:$F$163,U$7:U$166,$BD200)</f>
        <v>25379600179.907562</v>
      </c>
      <c r="BM200" s="1">
        <v>194</v>
      </c>
      <c r="BN200" s="43">
        <f>求节点(节奏总纲!$F$4:$F$163,AF$7:AF$166,$BD200)</f>
        <v>298.65714887864294</v>
      </c>
      <c r="BO200" s="43">
        <f>求节点(节奏总纲!$F$4:$F$163,AG$7:AG$166,$BD200)</f>
        <v>939.91085929825272</v>
      </c>
      <c r="BP200" s="43">
        <f>求节点(节奏总纲!$F$4:$F$163,AH$7:AH$166,$BD200)</f>
        <v>939.91085929825272</v>
      </c>
      <c r="BQ200" s="43">
        <f>求节点(节奏总纲!$F$4:$F$163,AI$7:AI$166,$BD200)</f>
        <v>2.5000000000000001E-2</v>
      </c>
      <c r="BR200" s="43">
        <f>求节点(节奏总纲!$F$4:$F$163,AJ$7:AJ$166,$BD200)</f>
        <v>2.5000000000000001E-2</v>
      </c>
      <c r="BS200" s="43">
        <f>求节点(节奏总纲!$F$4:$F$163,AM$7:AM$166,$BD200)</f>
        <v>7105.7636938286814</v>
      </c>
      <c r="BT200" s="43">
        <f>求节点(节奏总纲!$F$4:$F$163,AN$7:AN$166,$BD200)</f>
        <v>2.3848745721048226</v>
      </c>
      <c r="BU200" s="43">
        <f>求节点(节奏总纲!$F$4:$F$163,AO$7:AO$166,$BD200)</f>
        <v>41211382922.491364</v>
      </c>
    </row>
    <row r="201" spans="56:73" x14ac:dyDescent="0.15">
      <c r="BD201" s="1">
        <v>195</v>
      </c>
      <c r="BE201" s="43">
        <f>求节点(节奏总纲!$F$4:$F$163,M$7:M$166,$BD201)</f>
        <v>299.03037879451352</v>
      </c>
      <c r="BF201" s="43">
        <f>求节点(节奏总纲!$F$4:$F$163,N$7:N$166,$BD201)</f>
        <v>18072.683248989655</v>
      </c>
      <c r="BG201" s="43">
        <f>求节点(节奏总纲!$F$4:$F$163,O$7:O$166,$BD201)</f>
        <v>18072.683248989655</v>
      </c>
      <c r="BH201" s="43">
        <f>求节点(节奏总纲!$F$4:$F$163,P$7:P$166,$BD201)</f>
        <v>2.5000000000000001E-2</v>
      </c>
      <c r="BI201" s="43">
        <f>求节点(节奏总纲!$F$4:$F$163,Q$7:Q$166,$BD201)</f>
        <v>2.5000000000000001E-2</v>
      </c>
      <c r="BJ201" s="43">
        <f>求节点(节奏总纲!$F$4:$F$163,T$7:T$166,$BD201)</f>
        <v>1.782794531643304</v>
      </c>
      <c r="BK201" s="43">
        <f>求节点(节奏总纲!$F$4:$F$163,U$7:U$166,$BD201)</f>
        <v>25531606966.974354</v>
      </c>
      <c r="BM201" s="1">
        <v>195</v>
      </c>
      <c r="BN201" s="43">
        <f>求节点(节奏总纲!$F$4:$F$163,AF$7:AF$166,$BD201)</f>
        <v>299.03037879451352</v>
      </c>
      <c r="BO201" s="43">
        <f>求节点(节奏总纲!$F$4:$F$163,AG$7:AG$166,$BD201)</f>
        <v>941.13120724822329</v>
      </c>
      <c r="BP201" s="43">
        <f>求节点(节奏总纲!$F$4:$F$163,AH$7:AH$166,$BD201)</f>
        <v>941.13120724822329</v>
      </c>
      <c r="BQ201" s="43">
        <f>求节点(节奏总纲!$F$4:$F$163,AI$7:AI$166,$BD201)</f>
        <v>2.5000000000000001E-2</v>
      </c>
      <c r="BR201" s="43">
        <f>求节点(节奏总纲!$F$4:$F$163,AJ$7:AJ$166,$BD201)</f>
        <v>2.5000000000000001E-2</v>
      </c>
      <c r="BS201" s="43">
        <f>求节点(节奏总纲!$F$4:$F$163,AM$7:AM$166,$BD201)</f>
        <v>7110.5393374923515</v>
      </c>
      <c r="BT201" s="43">
        <f>求节点(节奏总纲!$F$4:$F$163,AN$7:AN$166,$BD201)</f>
        <v>2.3894023815225598</v>
      </c>
      <c r="BU201" s="43">
        <f>求节点(节奏总纲!$F$4:$F$163,AO$7:AO$166,$BD201)</f>
        <v>41560825466.963814</v>
      </c>
    </row>
    <row r="202" spans="56:73" x14ac:dyDescent="0.15">
      <c r="BD202" s="1">
        <v>196</v>
      </c>
      <c r="BE202" s="43">
        <f>求节点(节奏总纲!$F$4:$F$163,M$7:M$166,$BD202)</f>
        <v>299.40360871038411</v>
      </c>
      <c r="BF202" s="43">
        <f>求节点(节奏总纲!$F$4:$F$163,N$7:N$166,$BD202)</f>
        <v>18092.388092295947</v>
      </c>
      <c r="BG202" s="43">
        <f>求节点(节奏总纲!$F$4:$F$163,O$7:O$166,$BD202)</f>
        <v>18092.388092295947</v>
      </c>
      <c r="BH202" s="43">
        <f>求节点(节奏总纲!$F$4:$F$163,P$7:P$166,$BD202)</f>
        <v>2.5000000000000001E-2</v>
      </c>
      <c r="BI202" s="43">
        <f>求节点(节奏总纲!$F$4:$F$163,Q$7:Q$166,$BD202)</f>
        <v>2.5000000000000001E-2</v>
      </c>
      <c r="BJ202" s="43">
        <f>求节点(节奏总纲!$F$4:$F$163,T$7:T$166,$BD202)</f>
        <v>1.7857243607299633</v>
      </c>
      <c r="BK202" s="43">
        <f>求节点(节奏总纲!$F$4:$F$163,U$7:U$166,$BD202)</f>
        <v>25683613754.041145</v>
      </c>
      <c r="BM202" s="1">
        <v>196</v>
      </c>
      <c r="BN202" s="43">
        <f>求节点(节奏总纲!$F$4:$F$163,AF$7:AF$166,$BD202)</f>
        <v>299.40360871038411</v>
      </c>
      <c r="BO202" s="43">
        <f>求节点(节奏总纲!$F$4:$F$163,AG$7:AG$166,$BD202)</f>
        <v>942.35155519819386</v>
      </c>
      <c r="BP202" s="43">
        <f>求节点(节奏总纲!$F$4:$F$163,AH$7:AH$166,$BD202)</f>
        <v>942.35155519819386</v>
      </c>
      <c r="BQ202" s="43">
        <f>求节点(节奏总纲!$F$4:$F$163,AI$7:AI$166,$BD202)</f>
        <v>2.5000000000000001E-2</v>
      </c>
      <c r="BR202" s="43">
        <f>求节点(节奏总纲!$F$4:$F$163,AJ$7:AJ$166,$BD202)</f>
        <v>2.5000000000000001E-2</v>
      </c>
      <c r="BS202" s="43">
        <f>求节点(节奏总纲!$F$4:$F$163,AM$7:AM$166,$BD202)</f>
        <v>7115.3149811560215</v>
      </c>
      <c r="BT202" s="43">
        <f>求节点(节奏总纲!$F$4:$F$163,AN$7:AN$166,$BD202)</f>
        <v>2.393930190940297</v>
      </c>
      <c r="BU202" s="43">
        <f>求节点(节奏总纲!$F$4:$F$163,AO$7:AO$166,$BD202)</f>
        <v>41910268011.436256</v>
      </c>
    </row>
    <row r="203" spans="56:73" x14ac:dyDescent="0.15">
      <c r="BD203" s="1">
        <v>197</v>
      </c>
      <c r="BE203" s="43">
        <f>求节点(节奏总纲!$F$4:$F$163,M$7:M$166,$BD203)</f>
        <v>299.77683862625469</v>
      </c>
      <c r="BF203" s="43">
        <f>求节点(节奏总纲!$F$4:$F$163,N$7:N$166,$BD203)</f>
        <v>18112.092935602239</v>
      </c>
      <c r="BG203" s="43">
        <f>求节点(节奏总纲!$F$4:$F$163,O$7:O$166,$BD203)</f>
        <v>18112.092935602239</v>
      </c>
      <c r="BH203" s="43">
        <f>求节点(节奏总纲!$F$4:$F$163,P$7:P$166,$BD203)</f>
        <v>2.5000000000000001E-2</v>
      </c>
      <c r="BI203" s="43">
        <f>求节点(节奏总纲!$F$4:$F$163,Q$7:Q$166,$BD203)</f>
        <v>2.5000000000000001E-2</v>
      </c>
      <c r="BJ203" s="43">
        <f>求节点(节奏总纲!$F$4:$F$163,T$7:T$166,$BD203)</f>
        <v>1.7886541898166224</v>
      </c>
      <c r="BK203" s="43">
        <f>求节点(节奏总纲!$F$4:$F$163,U$7:U$166,$BD203)</f>
        <v>25835620541.107937</v>
      </c>
      <c r="BM203" s="1">
        <v>197</v>
      </c>
      <c r="BN203" s="43">
        <f>求节点(节奏总纲!$F$4:$F$163,AF$7:AF$166,$BD203)</f>
        <v>299.77683862625469</v>
      </c>
      <c r="BO203" s="43">
        <f>求节点(节奏总纲!$F$4:$F$163,AG$7:AG$166,$BD203)</f>
        <v>943.57190314816455</v>
      </c>
      <c r="BP203" s="43">
        <f>求节点(节奏总纲!$F$4:$F$163,AH$7:AH$166,$BD203)</f>
        <v>943.57190314816455</v>
      </c>
      <c r="BQ203" s="43">
        <f>求节点(节奏总纲!$F$4:$F$163,AI$7:AI$166,$BD203)</f>
        <v>2.5000000000000001E-2</v>
      </c>
      <c r="BR203" s="43">
        <f>求节点(节奏总纲!$F$4:$F$163,AJ$7:AJ$166,$BD203)</f>
        <v>2.5000000000000001E-2</v>
      </c>
      <c r="BS203" s="43">
        <f>求节点(节奏总纲!$F$4:$F$163,AM$7:AM$166,$BD203)</f>
        <v>7120.0906248196925</v>
      </c>
      <c r="BT203" s="43">
        <f>求节点(节奏总纲!$F$4:$F$163,AN$7:AN$166,$BD203)</f>
        <v>2.3984580003580342</v>
      </c>
      <c r="BU203" s="43">
        <f>求节点(节奏总纲!$F$4:$F$163,AO$7:AO$166,$BD203)</f>
        <v>42259710555.908707</v>
      </c>
    </row>
    <row r="204" spans="56:73" x14ac:dyDescent="0.15">
      <c r="BD204" s="1">
        <v>198</v>
      </c>
      <c r="BE204" s="43">
        <f>求节点(节奏总纲!$F$4:$F$163,M$7:M$166,$BD204)</f>
        <v>300.15006854212527</v>
      </c>
      <c r="BF204" s="43">
        <f>求节点(节奏总纲!$F$4:$F$163,N$7:N$166,$BD204)</f>
        <v>18131.797778908531</v>
      </c>
      <c r="BG204" s="43">
        <f>求节点(节奏总纲!$F$4:$F$163,O$7:O$166,$BD204)</f>
        <v>18131.797778908531</v>
      </c>
      <c r="BH204" s="43">
        <f>求节点(节奏总纲!$F$4:$F$163,P$7:P$166,$BD204)</f>
        <v>2.5000000000000001E-2</v>
      </c>
      <c r="BI204" s="43">
        <f>求节点(节奏总纲!$F$4:$F$163,Q$7:Q$166,$BD204)</f>
        <v>2.5000000000000001E-2</v>
      </c>
      <c r="BJ204" s="43">
        <f>求节点(节奏总纲!$F$4:$F$163,T$7:T$166,$BD204)</f>
        <v>1.7915840189032815</v>
      </c>
      <c r="BK204" s="43">
        <f>求节点(节奏总纲!$F$4:$F$163,U$7:U$166,$BD204)</f>
        <v>25987627328.174728</v>
      </c>
      <c r="BM204" s="1">
        <v>198</v>
      </c>
      <c r="BN204" s="43">
        <f>求节点(节奏总纲!$F$4:$F$163,AF$7:AF$166,$BD204)</f>
        <v>300.15006854212527</v>
      </c>
      <c r="BO204" s="43">
        <f>求节点(节奏总纲!$F$4:$F$163,AG$7:AG$166,$BD204)</f>
        <v>944.79225109813513</v>
      </c>
      <c r="BP204" s="43">
        <f>求节点(节奏总纲!$F$4:$F$163,AH$7:AH$166,$BD204)</f>
        <v>944.79225109813513</v>
      </c>
      <c r="BQ204" s="43">
        <f>求节点(节奏总纲!$F$4:$F$163,AI$7:AI$166,$BD204)</f>
        <v>2.5000000000000001E-2</v>
      </c>
      <c r="BR204" s="43">
        <f>求节点(节奏总纲!$F$4:$F$163,AJ$7:AJ$166,$BD204)</f>
        <v>2.5000000000000001E-2</v>
      </c>
      <c r="BS204" s="43">
        <f>求节点(节奏总纲!$F$4:$F$163,AM$7:AM$166,$BD204)</f>
        <v>7124.8662684833625</v>
      </c>
      <c r="BT204" s="43">
        <f>求节点(节奏总纲!$F$4:$F$163,AN$7:AN$166,$BD204)</f>
        <v>2.4029858097757719</v>
      </c>
      <c r="BU204" s="43">
        <f>求节点(节奏总纲!$F$4:$F$163,AO$7:AO$166,$BD204)</f>
        <v>42609153100.381157</v>
      </c>
    </row>
    <row r="205" spans="56:73" x14ac:dyDescent="0.15">
      <c r="BD205" s="1">
        <v>199</v>
      </c>
      <c r="BE205" s="43">
        <f>求节点(节奏总纲!$F$4:$F$163,M$7:M$166,$BD205)</f>
        <v>300.52329845799579</v>
      </c>
      <c r="BF205" s="43">
        <f>求节点(节奏总纲!$F$4:$F$163,N$7:N$166,$BD205)</f>
        <v>18151.502622214819</v>
      </c>
      <c r="BG205" s="43">
        <f>求节点(节奏总纲!$F$4:$F$163,O$7:O$166,$BD205)</f>
        <v>18151.502622214819</v>
      </c>
      <c r="BH205" s="43">
        <f>求节点(节奏总纲!$F$4:$F$163,P$7:P$166,$BD205)</f>
        <v>2.5000000000000001E-2</v>
      </c>
      <c r="BI205" s="43">
        <f>求节点(节奏总纲!$F$4:$F$163,Q$7:Q$166,$BD205)</f>
        <v>2.5000000000000001E-2</v>
      </c>
      <c r="BJ205" s="43">
        <f>求节点(节奏总纲!$F$4:$F$163,T$7:T$166,$BD205)</f>
        <v>1.7945138479899407</v>
      </c>
      <c r="BK205" s="43">
        <f>求节点(节奏总纲!$F$4:$F$163,U$7:U$166,$BD205)</f>
        <v>26139634115.241524</v>
      </c>
      <c r="BM205" s="1">
        <v>199</v>
      </c>
      <c r="BN205" s="43">
        <f>求节点(节奏总纲!$F$4:$F$163,AF$7:AF$166,$BD205)</f>
        <v>300.52329845799579</v>
      </c>
      <c r="BO205" s="43">
        <f>求节点(节奏总纲!$F$4:$F$163,AG$7:AG$166,$BD205)</f>
        <v>946.0125990481057</v>
      </c>
      <c r="BP205" s="43">
        <f>求节点(节奏总纲!$F$4:$F$163,AH$7:AH$166,$BD205)</f>
        <v>946.0125990481057</v>
      </c>
      <c r="BQ205" s="43">
        <f>求节点(节奏总纲!$F$4:$F$163,AI$7:AI$166,$BD205)</f>
        <v>2.5000000000000001E-2</v>
      </c>
      <c r="BR205" s="43">
        <f>求节点(节奏总纲!$F$4:$F$163,AJ$7:AJ$166,$BD205)</f>
        <v>2.5000000000000001E-2</v>
      </c>
      <c r="BS205" s="43">
        <f>求节点(节奏总纲!$F$4:$F$163,AM$7:AM$166,$BD205)</f>
        <v>7129.6419121470326</v>
      </c>
      <c r="BT205" s="43">
        <f>求节点(节奏总纲!$F$4:$F$163,AN$7:AN$166,$BD205)</f>
        <v>2.4075136191935091</v>
      </c>
      <c r="BU205" s="43">
        <f>求节点(节奏总纲!$F$4:$F$163,AO$7:AO$166,$BD205)</f>
        <v>42958595644.853607</v>
      </c>
    </row>
    <row r="206" spans="56:73" x14ac:dyDescent="0.15">
      <c r="BD206" s="1">
        <v>200</v>
      </c>
      <c r="BE206" s="43">
        <f>求节点(节奏总纲!$F$4:$F$163,M$7:M$166,$BD206)</f>
        <v>300.89652837386637</v>
      </c>
      <c r="BF206" s="43">
        <f>求节点(节奏总纲!$F$4:$F$163,N$7:N$166,$BD206)</f>
        <v>18171.207465521111</v>
      </c>
      <c r="BG206" s="43">
        <f>求节点(节奏总纲!$F$4:$F$163,O$7:O$166,$BD206)</f>
        <v>18171.207465521111</v>
      </c>
      <c r="BH206" s="43">
        <f>求节点(节奏总纲!$F$4:$F$163,P$7:P$166,$BD206)</f>
        <v>2.5000000000000001E-2</v>
      </c>
      <c r="BI206" s="43">
        <f>求节点(节奏总纲!$F$4:$F$163,Q$7:Q$166,$BD206)</f>
        <v>2.5000000000000001E-2</v>
      </c>
      <c r="BJ206" s="43">
        <f>求节点(节奏总纲!$F$4:$F$163,T$7:T$166,$BD206)</f>
        <v>1.7974436770765998</v>
      </c>
      <c r="BK206" s="43">
        <f>求节点(节奏总纲!$F$4:$F$163,U$7:U$166,$BD206)</f>
        <v>26291640902.308315</v>
      </c>
      <c r="BM206" s="1">
        <v>200</v>
      </c>
      <c r="BN206" s="43">
        <f>求节点(节奏总纲!$F$4:$F$163,AF$7:AF$166,$BD206)</f>
        <v>300.89652837386637</v>
      </c>
      <c r="BO206" s="43">
        <f>求节点(节奏总纲!$F$4:$F$163,AG$7:AG$166,$BD206)</f>
        <v>947.23294699807639</v>
      </c>
      <c r="BP206" s="43">
        <f>求节点(节奏总纲!$F$4:$F$163,AH$7:AH$166,$BD206)</f>
        <v>947.23294699807639</v>
      </c>
      <c r="BQ206" s="43">
        <f>求节点(节奏总纲!$F$4:$F$163,AI$7:AI$166,$BD206)</f>
        <v>2.5000000000000001E-2</v>
      </c>
      <c r="BR206" s="43">
        <f>求节点(节奏总纲!$F$4:$F$163,AJ$7:AJ$166,$BD206)</f>
        <v>2.5000000000000001E-2</v>
      </c>
      <c r="BS206" s="43">
        <f>求节点(节奏总纲!$F$4:$F$163,AM$7:AM$166,$BD206)</f>
        <v>7134.4175558107036</v>
      </c>
      <c r="BT206" s="43">
        <f>求节点(节奏总纲!$F$4:$F$163,AN$7:AN$166,$BD206)</f>
        <v>2.4120414286112464</v>
      </c>
      <c r="BU206" s="43">
        <f>求节点(节奏总纲!$F$4:$F$163,AO$7:AO$166,$BD206)</f>
        <v>43308038189.326057</v>
      </c>
    </row>
    <row r="207" spans="56:73" x14ac:dyDescent="0.15">
      <c r="BD207" s="1">
        <v>201</v>
      </c>
      <c r="BE207" s="43">
        <f>求节点(节奏总纲!$F$4:$F$163,M$7:M$166,$BD207)</f>
        <v>301.26975828973696</v>
      </c>
      <c r="BF207" s="43">
        <f>求节点(节奏总纲!$F$4:$F$163,N$7:N$166,$BD207)</f>
        <v>18190.912308827403</v>
      </c>
      <c r="BG207" s="43">
        <f>求节点(节奏总纲!$F$4:$F$163,O$7:O$166,$BD207)</f>
        <v>18190.912308827403</v>
      </c>
      <c r="BH207" s="43">
        <f>求节点(节奏总纲!$F$4:$F$163,P$7:P$166,$BD207)</f>
        <v>2.5000000000000001E-2</v>
      </c>
      <c r="BI207" s="43">
        <f>求节点(节奏总纲!$F$4:$F$163,Q$7:Q$166,$BD207)</f>
        <v>2.5000000000000001E-2</v>
      </c>
      <c r="BJ207" s="43">
        <f>求节点(节奏总纲!$F$4:$F$163,T$7:T$166,$BD207)</f>
        <v>1.8003735061632591</v>
      </c>
      <c r="BK207" s="43">
        <f>求节点(节奏总纲!$F$4:$F$163,U$7:U$166,$BD207)</f>
        <v>26443647689.375107</v>
      </c>
      <c r="BM207" s="1">
        <v>201</v>
      </c>
      <c r="BN207" s="43">
        <f>求节点(节奏总纲!$F$4:$F$163,AF$7:AF$166,$BD207)</f>
        <v>301.26975828973696</v>
      </c>
      <c r="BO207" s="43">
        <f>求节点(节奏总纲!$F$4:$F$163,AG$7:AG$166,$BD207)</f>
        <v>948.45329494804696</v>
      </c>
      <c r="BP207" s="43">
        <f>求节点(节奏总纲!$F$4:$F$163,AH$7:AH$166,$BD207)</f>
        <v>948.45329494804696</v>
      </c>
      <c r="BQ207" s="43">
        <f>求节点(节奏总纲!$F$4:$F$163,AI$7:AI$166,$BD207)</f>
        <v>2.5000000000000001E-2</v>
      </c>
      <c r="BR207" s="43">
        <f>求节点(节奏总纲!$F$4:$F$163,AJ$7:AJ$166,$BD207)</f>
        <v>2.5000000000000001E-2</v>
      </c>
      <c r="BS207" s="43">
        <f>求节点(节奏总纲!$F$4:$F$163,AM$7:AM$166,$BD207)</f>
        <v>7139.1931994743736</v>
      </c>
      <c r="BT207" s="43">
        <f>求节点(节奏总纲!$F$4:$F$163,AN$7:AN$166,$BD207)</f>
        <v>2.416569238028984</v>
      </c>
      <c r="BU207" s="43">
        <f>求节点(节奏总纲!$F$4:$F$163,AO$7:AO$166,$BD207)</f>
        <v>43657480733.798508</v>
      </c>
    </row>
    <row r="208" spans="56:73" x14ac:dyDescent="0.15">
      <c r="BD208" s="1">
        <v>202</v>
      </c>
      <c r="BE208" s="43">
        <f>求节点(节奏总纲!$F$4:$F$163,M$7:M$166,$BD208)</f>
        <v>301.64298820560754</v>
      </c>
      <c r="BF208" s="43">
        <f>求节点(节奏总纲!$F$4:$F$163,N$7:N$166,$BD208)</f>
        <v>18210.617152133695</v>
      </c>
      <c r="BG208" s="43">
        <f>求节点(节奏总纲!$F$4:$F$163,O$7:O$166,$BD208)</f>
        <v>18210.617152133695</v>
      </c>
      <c r="BH208" s="43">
        <f>求节点(节奏总纲!$F$4:$F$163,P$7:P$166,$BD208)</f>
        <v>2.5000000000000001E-2</v>
      </c>
      <c r="BI208" s="43">
        <f>求节点(节奏总纲!$F$4:$F$163,Q$7:Q$166,$BD208)</f>
        <v>2.5000000000000001E-2</v>
      </c>
      <c r="BJ208" s="43">
        <f>求节点(节奏总纲!$F$4:$F$163,T$7:T$166,$BD208)</f>
        <v>1.8033033352499181</v>
      </c>
      <c r="BK208" s="43">
        <f>求节点(节奏总纲!$F$4:$F$163,U$7:U$166,$BD208)</f>
        <v>26595654476.441898</v>
      </c>
      <c r="BM208" s="1">
        <v>202</v>
      </c>
      <c r="BN208" s="43">
        <f>求节点(节奏总纲!$F$4:$F$163,AF$7:AF$166,$BD208)</f>
        <v>301.64298820560754</v>
      </c>
      <c r="BO208" s="43">
        <f>求节点(节奏总纲!$F$4:$F$163,AG$7:AG$166,$BD208)</f>
        <v>949.67364289801753</v>
      </c>
      <c r="BP208" s="43">
        <f>求节点(节奏总纲!$F$4:$F$163,AH$7:AH$166,$BD208)</f>
        <v>949.67364289801753</v>
      </c>
      <c r="BQ208" s="43">
        <f>求节点(节奏总纲!$F$4:$F$163,AI$7:AI$166,$BD208)</f>
        <v>2.5000000000000001E-2</v>
      </c>
      <c r="BR208" s="43">
        <f>求节点(节奏总纲!$F$4:$F$163,AJ$7:AJ$166,$BD208)</f>
        <v>2.5000000000000001E-2</v>
      </c>
      <c r="BS208" s="43">
        <f>求节点(节奏总纲!$F$4:$F$163,AM$7:AM$166,$BD208)</f>
        <v>7143.9688431380437</v>
      </c>
      <c r="BT208" s="43">
        <f>求节点(节奏总纲!$F$4:$F$163,AN$7:AN$166,$BD208)</f>
        <v>2.4210970474467213</v>
      </c>
      <c r="BU208" s="43">
        <f>求节点(节奏总纲!$F$4:$F$163,AO$7:AO$166,$BD208)</f>
        <v>44006923278.270958</v>
      </c>
    </row>
    <row r="209" spans="56:73" x14ac:dyDescent="0.15">
      <c r="BD209" s="1">
        <v>203</v>
      </c>
      <c r="BE209" s="43">
        <f>求节点(节奏总纲!$F$4:$F$163,M$7:M$166,$BD209)</f>
        <v>302.01621812147812</v>
      </c>
      <c r="BF209" s="43">
        <f>求节点(节奏总纲!$F$4:$F$163,N$7:N$166,$BD209)</f>
        <v>18230.321995439986</v>
      </c>
      <c r="BG209" s="43">
        <f>求节点(节奏总纲!$F$4:$F$163,O$7:O$166,$BD209)</f>
        <v>18230.321995439986</v>
      </c>
      <c r="BH209" s="43">
        <f>求节点(节奏总纲!$F$4:$F$163,P$7:P$166,$BD209)</f>
        <v>2.5000000000000001E-2</v>
      </c>
      <c r="BI209" s="43">
        <f>求节点(节奏总纲!$F$4:$F$163,Q$7:Q$166,$BD209)</f>
        <v>2.5000000000000001E-2</v>
      </c>
      <c r="BJ209" s="43">
        <f>求节点(节奏总纲!$F$4:$F$163,T$7:T$166,$BD209)</f>
        <v>1.8062331643365772</v>
      </c>
      <c r="BK209" s="43">
        <f>求节点(节奏总纲!$F$4:$F$163,U$7:U$166,$BD209)</f>
        <v>26747661263.50869</v>
      </c>
      <c r="BM209" s="1">
        <v>203</v>
      </c>
      <c r="BN209" s="43">
        <f>求节点(节奏总纲!$F$4:$F$163,AF$7:AF$166,$BD209)</f>
        <v>302.01621812147812</v>
      </c>
      <c r="BO209" s="43">
        <f>求节点(节奏总纲!$F$4:$F$163,AG$7:AG$166,$BD209)</f>
        <v>950.89399084798811</v>
      </c>
      <c r="BP209" s="43">
        <f>求节点(节奏总纲!$F$4:$F$163,AH$7:AH$166,$BD209)</f>
        <v>950.89399084798811</v>
      </c>
      <c r="BQ209" s="43">
        <f>求节点(节奏总纲!$F$4:$F$163,AI$7:AI$166,$BD209)</f>
        <v>2.5000000000000001E-2</v>
      </c>
      <c r="BR209" s="43">
        <f>求节点(节奏总纲!$F$4:$F$163,AJ$7:AJ$166,$BD209)</f>
        <v>2.5000000000000001E-2</v>
      </c>
      <c r="BS209" s="43">
        <f>求节点(节奏总纲!$F$4:$F$163,AM$7:AM$166,$BD209)</f>
        <v>7148.7444868017146</v>
      </c>
      <c r="BT209" s="43">
        <f>求节点(节奏总纲!$F$4:$F$163,AN$7:AN$166,$BD209)</f>
        <v>2.4256248568644585</v>
      </c>
      <c r="BU209" s="43">
        <f>求节点(节奏总纲!$F$4:$F$163,AO$7:AO$166,$BD209)</f>
        <v>44356365822.743401</v>
      </c>
    </row>
    <row r="210" spans="56:73" x14ac:dyDescent="0.15">
      <c r="BD210" s="1">
        <v>204</v>
      </c>
      <c r="BE210" s="43">
        <f>求节点(节奏总纲!$F$4:$F$163,M$7:M$166,$BD210)</f>
        <v>302.3894480373487</v>
      </c>
      <c r="BF210" s="43">
        <f>求节点(节奏总纲!$F$4:$F$163,N$7:N$166,$BD210)</f>
        <v>18250.026838746278</v>
      </c>
      <c r="BG210" s="43">
        <f>求节点(节奏总纲!$F$4:$F$163,O$7:O$166,$BD210)</f>
        <v>18250.026838746278</v>
      </c>
      <c r="BH210" s="43">
        <f>求节点(节奏总纲!$F$4:$F$163,P$7:P$166,$BD210)</f>
        <v>2.5000000000000001E-2</v>
      </c>
      <c r="BI210" s="43">
        <f>求节点(节奏总纲!$F$4:$F$163,Q$7:Q$166,$BD210)</f>
        <v>2.5000000000000001E-2</v>
      </c>
      <c r="BJ210" s="43">
        <f>求节点(节奏总纲!$F$4:$F$163,T$7:T$166,$BD210)</f>
        <v>1.8091629934232365</v>
      </c>
      <c r="BK210" s="43">
        <f>求节点(节奏总纲!$F$4:$F$163,U$7:U$166,$BD210)</f>
        <v>26899668050.575481</v>
      </c>
      <c r="BM210" s="1">
        <v>204</v>
      </c>
      <c r="BN210" s="43">
        <f>求节点(节奏总纲!$F$4:$F$163,AF$7:AF$166,$BD210)</f>
        <v>302.3894480373487</v>
      </c>
      <c r="BO210" s="43">
        <f>求节点(节奏总纲!$F$4:$F$163,AG$7:AG$166,$BD210)</f>
        <v>952.11433879795879</v>
      </c>
      <c r="BP210" s="43">
        <f>求节点(节奏总纲!$F$4:$F$163,AH$7:AH$166,$BD210)</f>
        <v>952.11433879795879</v>
      </c>
      <c r="BQ210" s="43">
        <f>求节点(节奏总纲!$F$4:$F$163,AI$7:AI$166,$BD210)</f>
        <v>2.5000000000000001E-2</v>
      </c>
      <c r="BR210" s="43">
        <f>求节点(节奏总纲!$F$4:$F$163,AJ$7:AJ$166,$BD210)</f>
        <v>2.5000000000000001E-2</v>
      </c>
      <c r="BS210" s="43">
        <f>求节点(节奏总纲!$F$4:$F$163,AM$7:AM$166,$BD210)</f>
        <v>7153.5201304653847</v>
      </c>
      <c r="BT210" s="43">
        <f>求节点(节奏总纲!$F$4:$F$163,AN$7:AN$166,$BD210)</f>
        <v>2.4301526662821957</v>
      </c>
      <c r="BU210" s="43">
        <f>求节点(节奏总纲!$F$4:$F$163,AO$7:AO$166,$BD210)</f>
        <v>44705808367.215851</v>
      </c>
    </row>
    <row r="211" spans="56:73" x14ac:dyDescent="0.15">
      <c r="BD211" s="1">
        <v>205</v>
      </c>
      <c r="BE211" s="43">
        <f>求节点(节奏总纲!$F$4:$F$163,M$7:M$166,$BD211)</f>
        <v>302.76267795321922</v>
      </c>
      <c r="BF211" s="43">
        <f>求节点(节奏总纲!$F$4:$F$163,N$7:N$166,$BD211)</f>
        <v>18269.731682052567</v>
      </c>
      <c r="BG211" s="43">
        <f>求节点(节奏总纲!$F$4:$F$163,O$7:O$166,$BD211)</f>
        <v>18269.731682052567</v>
      </c>
      <c r="BH211" s="43">
        <f>求节点(节奏总纲!$F$4:$F$163,P$7:P$166,$BD211)</f>
        <v>2.5000000000000001E-2</v>
      </c>
      <c r="BI211" s="43">
        <f>求节点(节奏总纲!$F$4:$F$163,Q$7:Q$166,$BD211)</f>
        <v>2.5000000000000001E-2</v>
      </c>
      <c r="BJ211" s="43">
        <f>求节点(节奏总纲!$F$4:$F$163,T$7:T$166,$BD211)</f>
        <v>1.8120928225098956</v>
      </c>
      <c r="BK211" s="43">
        <f>求节点(节奏总纲!$F$4:$F$163,U$7:U$166,$BD211)</f>
        <v>27051674837.642273</v>
      </c>
      <c r="BM211" s="1">
        <v>205</v>
      </c>
      <c r="BN211" s="43">
        <f>求节点(节奏总纲!$F$4:$F$163,AF$7:AF$166,$BD211)</f>
        <v>302.76267795321922</v>
      </c>
      <c r="BO211" s="43">
        <f>求节点(节奏总纲!$F$4:$F$163,AG$7:AG$166,$BD211)</f>
        <v>953.33468674792937</v>
      </c>
      <c r="BP211" s="43">
        <f>求节点(节奏总纲!$F$4:$F$163,AH$7:AH$166,$BD211)</f>
        <v>953.33468674792937</v>
      </c>
      <c r="BQ211" s="43">
        <f>求节点(节奏总纲!$F$4:$F$163,AI$7:AI$166,$BD211)</f>
        <v>2.5000000000000001E-2</v>
      </c>
      <c r="BR211" s="43">
        <f>求节点(节奏总纲!$F$4:$F$163,AJ$7:AJ$166,$BD211)</f>
        <v>2.5000000000000001E-2</v>
      </c>
      <c r="BS211" s="43">
        <f>求节点(节奏总纲!$F$4:$F$163,AM$7:AM$166,$BD211)</f>
        <v>7158.2957741290547</v>
      </c>
      <c r="BT211" s="43">
        <f>求节点(节奏总纲!$F$4:$F$163,AN$7:AN$166,$BD211)</f>
        <v>2.4346804756999334</v>
      </c>
      <c r="BU211" s="43">
        <f>求节点(节奏总纲!$F$4:$F$163,AO$7:AO$166,$BD211)</f>
        <v>45055250911.688301</v>
      </c>
    </row>
    <row r="212" spans="56:73" x14ac:dyDescent="0.15">
      <c r="BD212" s="1">
        <v>206</v>
      </c>
      <c r="BE212" s="43">
        <f>求节点(节奏总纲!$F$4:$F$163,M$7:M$166,$BD212)</f>
        <v>303.13590786908981</v>
      </c>
      <c r="BF212" s="43">
        <f>求节点(节奏总纲!$F$4:$F$163,N$7:N$166,$BD212)</f>
        <v>18289.436525358858</v>
      </c>
      <c r="BG212" s="43">
        <f>求节点(节奏总纲!$F$4:$F$163,O$7:O$166,$BD212)</f>
        <v>18289.436525358858</v>
      </c>
      <c r="BH212" s="43">
        <f>求节点(节奏总纲!$F$4:$F$163,P$7:P$166,$BD212)</f>
        <v>2.5000000000000001E-2</v>
      </c>
      <c r="BI212" s="43">
        <f>求节点(节奏总纲!$F$4:$F$163,Q$7:Q$166,$BD212)</f>
        <v>2.5000000000000001E-2</v>
      </c>
      <c r="BJ212" s="43">
        <f>求节点(节奏总纲!$F$4:$F$163,T$7:T$166,$BD212)</f>
        <v>1.8150226515965546</v>
      </c>
      <c r="BK212" s="43">
        <f>求节点(节奏总纲!$F$4:$F$163,U$7:U$166,$BD212)</f>
        <v>27203681624.709064</v>
      </c>
      <c r="BM212" s="1">
        <v>206</v>
      </c>
      <c r="BN212" s="43">
        <f>求节点(节奏总纲!$F$4:$F$163,AF$7:AF$166,$BD212)</f>
        <v>303.13590786908981</v>
      </c>
      <c r="BO212" s="43">
        <f>求节点(节奏总纲!$F$4:$F$163,AG$7:AG$166,$BD212)</f>
        <v>954.55503469789994</v>
      </c>
      <c r="BP212" s="43">
        <f>求节点(节奏总纲!$F$4:$F$163,AH$7:AH$166,$BD212)</f>
        <v>954.55503469789994</v>
      </c>
      <c r="BQ212" s="43">
        <f>求节点(节奏总纲!$F$4:$F$163,AI$7:AI$166,$BD212)</f>
        <v>2.5000000000000001E-2</v>
      </c>
      <c r="BR212" s="43">
        <f>求节点(节奏总纲!$F$4:$F$163,AJ$7:AJ$166,$BD212)</f>
        <v>2.5000000000000001E-2</v>
      </c>
      <c r="BS212" s="43">
        <f>求节点(节奏总纲!$F$4:$F$163,AM$7:AM$166,$BD212)</f>
        <v>7163.0714177927257</v>
      </c>
      <c r="BT212" s="43">
        <f>求节点(节奏总纲!$F$4:$F$163,AN$7:AN$166,$BD212)</f>
        <v>2.4392082851176706</v>
      </c>
      <c r="BU212" s="43">
        <f>求节点(节奏总纲!$F$4:$F$163,AO$7:AO$166,$BD212)</f>
        <v>45404693456.160751</v>
      </c>
    </row>
    <row r="213" spans="56:73" x14ac:dyDescent="0.15">
      <c r="BD213" s="1">
        <v>207</v>
      </c>
      <c r="BE213" s="43">
        <f>求节点(节奏总纲!$F$4:$F$163,M$7:M$166,$BD213)</f>
        <v>303.49075435637059</v>
      </c>
      <c r="BF213" s="43">
        <f>求节点(节奏总纲!$F$4:$F$163,N$7:N$166,$BD213)</f>
        <v>18307.950696115189</v>
      </c>
      <c r="BG213" s="43">
        <f>求节点(节奏总纲!$F$4:$F$163,O$7:O$166,$BD213)</f>
        <v>18307.950696115189</v>
      </c>
      <c r="BH213" s="43">
        <f>求节点(节奏总纲!$F$4:$F$163,P$7:P$166,$BD213)</f>
        <v>2.5000000000000001E-2</v>
      </c>
      <c r="BI213" s="43">
        <f>求节点(节奏总纲!$F$4:$F$163,Q$7:Q$166,$BD213)</f>
        <v>2.5000000000000001E-2</v>
      </c>
      <c r="BJ213" s="43">
        <f>求节点(节奏总纲!$F$4:$F$163,T$7:T$166,$BD213)</f>
        <v>1.8177539117567685</v>
      </c>
      <c r="BK213" s="43">
        <f>求节点(节奏总纲!$F$4:$F$163,U$7:U$166,$BD213)</f>
        <v>27352151600.520657</v>
      </c>
      <c r="BM213" s="1">
        <v>207</v>
      </c>
      <c r="BN213" s="43">
        <f>求节点(节奏总纲!$F$4:$F$163,AF$7:AF$166,$BD213)</f>
        <v>303.49075435637059</v>
      </c>
      <c r="BO213" s="43">
        <f>求节点(节奏总纲!$F$4:$F$163,AG$7:AG$166,$BD213)</f>
        <v>955.71992411759322</v>
      </c>
      <c r="BP213" s="43">
        <f>求节点(节奏总纲!$F$4:$F$163,AH$7:AH$166,$BD213)</f>
        <v>955.71992411759322</v>
      </c>
      <c r="BQ213" s="43">
        <f>求节点(节奏总纲!$F$4:$F$163,AI$7:AI$166,$BD213)</f>
        <v>2.5000000000000001E-2</v>
      </c>
      <c r="BR213" s="43">
        <f>求节点(节奏总纲!$F$4:$F$163,AJ$7:AJ$166,$BD213)</f>
        <v>2.5000000000000001E-2</v>
      </c>
      <c r="BS213" s="43">
        <f>求节点(节奏总纲!$F$4:$F$163,AM$7:AM$166,$BD213)</f>
        <v>7167.6932107598341</v>
      </c>
      <c r="BT213" s="43">
        <f>求节点(节奏总纲!$F$4:$F$163,AN$7:AN$166,$BD213)</f>
        <v>2.4439482866085962</v>
      </c>
      <c r="BU213" s="43">
        <f>求节点(节奏总纲!$F$4:$F$163,AO$7:AO$166,$BD213)</f>
        <v>45771144181.311241</v>
      </c>
    </row>
    <row r="214" spans="56:73" x14ac:dyDescent="0.15">
      <c r="BD214" s="1">
        <v>208</v>
      </c>
      <c r="BE214" s="43">
        <f>求节点(节奏总纲!$F$4:$F$163,M$7:M$166,$BD214)</f>
        <v>303.83444669622179</v>
      </c>
      <c r="BF214" s="43">
        <f>求节点(节奏总纲!$F$4:$F$163,N$7:N$166,$BD214)</f>
        <v>18325.742426163695</v>
      </c>
      <c r="BG214" s="43">
        <f>求节点(节奏总纲!$F$4:$F$163,O$7:O$166,$BD214)</f>
        <v>18325.742426163695</v>
      </c>
      <c r="BH214" s="43">
        <f>求节点(节奏总纲!$F$4:$F$163,P$7:P$166,$BD214)</f>
        <v>2.5000000000000001E-2</v>
      </c>
      <c r="BI214" s="43">
        <f>求节点(节奏总纲!$F$4:$F$163,Q$7:Q$166,$BD214)</f>
        <v>2.5000000000000001E-2</v>
      </c>
      <c r="BJ214" s="43">
        <f>求节点(节奏总纲!$F$4:$F$163,T$7:T$166,$BD214)</f>
        <v>1.820364690197825</v>
      </c>
      <c r="BK214" s="43">
        <f>求节点(节奏总纲!$F$4:$F$163,U$7:U$166,$BD214)</f>
        <v>27498475615.692841</v>
      </c>
      <c r="BM214" s="1">
        <v>208</v>
      </c>
      <c r="BN214" s="43">
        <f>求节点(节奏总纲!$F$4:$F$163,AF$7:AF$166,$BD214)</f>
        <v>303.83444669622179</v>
      </c>
      <c r="BO214" s="43">
        <f>求节点(节奏总纲!$F$4:$F$163,AG$7:AG$166,$BD214)</f>
        <v>956.85116406760676</v>
      </c>
      <c r="BP214" s="43">
        <f>求节点(节奏总纲!$F$4:$F$163,AH$7:AH$166,$BD214)</f>
        <v>956.85116406760676</v>
      </c>
      <c r="BQ214" s="43">
        <f>求节点(节奏总纲!$F$4:$F$163,AI$7:AI$166,$BD214)</f>
        <v>2.5000000000000001E-2</v>
      </c>
      <c r="BR214" s="43">
        <f>求节点(节奏总纲!$F$4:$F$163,AJ$7:AJ$166,$BD214)</f>
        <v>2.5000000000000001E-2</v>
      </c>
      <c r="BS214" s="43">
        <f>求节点(节奏总纲!$F$4:$F$163,AM$7:AM$166,$BD214)</f>
        <v>7172.2216547989547</v>
      </c>
      <c r="BT214" s="43">
        <f>求节点(节奏总纲!$F$4:$F$163,AN$7:AN$166,$BD214)</f>
        <v>2.4488170356645464</v>
      </c>
      <c r="BU214" s="43">
        <f>求节点(节奏总纲!$F$4:$F$163,AO$7:AO$166,$BD214)</f>
        <v>46147914622.06131</v>
      </c>
    </row>
    <row r="215" spans="56:73" x14ac:dyDescent="0.15">
      <c r="BD215" s="1">
        <v>209</v>
      </c>
      <c r="BE215" s="43">
        <f>求节点(节奏总纲!$F$4:$F$163,M$7:M$166,$BD215)</f>
        <v>304.17813903607299</v>
      </c>
      <c r="BF215" s="43">
        <f>求节点(节奏总纲!$F$4:$F$163,N$7:N$166,$BD215)</f>
        <v>18343.534156212201</v>
      </c>
      <c r="BG215" s="43">
        <f>求节点(节奏总纲!$F$4:$F$163,O$7:O$166,$BD215)</f>
        <v>18343.534156212201</v>
      </c>
      <c r="BH215" s="43">
        <f>求节点(节奏总纲!$F$4:$F$163,P$7:P$166,$BD215)</f>
        <v>2.5000000000000001E-2</v>
      </c>
      <c r="BI215" s="43">
        <f>求节点(节奏总纲!$F$4:$F$163,Q$7:Q$166,$BD215)</f>
        <v>2.5000000000000001E-2</v>
      </c>
      <c r="BJ215" s="43">
        <f>求节点(节奏总纲!$F$4:$F$163,T$7:T$166,$BD215)</f>
        <v>1.8229754686388813</v>
      </c>
      <c r="BK215" s="43">
        <f>求节点(节奏总纲!$F$4:$F$163,U$7:U$166,$BD215)</f>
        <v>27644799630.865025</v>
      </c>
      <c r="BM215" s="1">
        <v>209</v>
      </c>
      <c r="BN215" s="43">
        <f>求节点(节奏总纲!$F$4:$F$163,AF$7:AF$166,$BD215)</f>
        <v>304.17813903607299</v>
      </c>
      <c r="BO215" s="43">
        <f>求节点(节奏总纲!$F$4:$F$163,AG$7:AG$166,$BD215)</f>
        <v>957.9824040176203</v>
      </c>
      <c r="BP215" s="43">
        <f>求节点(节奏总纲!$F$4:$F$163,AH$7:AH$166,$BD215)</f>
        <v>957.9824040176203</v>
      </c>
      <c r="BQ215" s="43">
        <f>求节点(节奏总纲!$F$4:$F$163,AI$7:AI$166,$BD215)</f>
        <v>2.5000000000000001E-2</v>
      </c>
      <c r="BR215" s="43">
        <f>求节点(节奏总纲!$F$4:$F$163,AJ$7:AJ$166,$BD215)</f>
        <v>2.5000000000000001E-2</v>
      </c>
      <c r="BS215" s="43">
        <f>求节点(节奏总纲!$F$4:$F$163,AM$7:AM$166,$BD215)</f>
        <v>7176.7500988380762</v>
      </c>
      <c r="BT215" s="43">
        <f>求节点(节奏总纲!$F$4:$F$163,AN$7:AN$166,$BD215)</f>
        <v>2.4536857847204963</v>
      </c>
      <c r="BU215" s="43">
        <f>求节点(节奏总纲!$F$4:$F$163,AO$7:AO$166,$BD215)</f>
        <v>46524685062.811378</v>
      </c>
    </row>
    <row r="216" spans="56:73" x14ac:dyDescent="0.15">
      <c r="BD216" s="1">
        <v>210</v>
      </c>
      <c r="BE216" s="43">
        <f>求节点(节奏总纲!$F$4:$F$163,M$7:M$166,$BD216)</f>
        <v>304.52183137592414</v>
      </c>
      <c r="BF216" s="43">
        <f>求节点(节奏总纲!$F$4:$F$163,N$7:N$166,$BD216)</f>
        <v>18361.325886260707</v>
      </c>
      <c r="BG216" s="43">
        <f>求节点(节奏总纲!$F$4:$F$163,O$7:O$166,$BD216)</f>
        <v>18361.325886260707</v>
      </c>
      <c r="BH216" s="43">
        <f>求节点(节奏总纲!$F$4:$F$163,P$7:P$166,$BD216)</f>
        <v>2.5000000000000001E-2</v>
      </c>
      <c r="BI216" s="43">
        <f>求节点(节奏总纲!$F$4:$F$163,Q$7:Q$166,$BD216)</f>
        <v>2.5000000000000001E-2</v>
      </c>
      <c r="BJ216" s="43">
        <f>求节点(节奏总纲!$F$4:$F$163,T$7:T$166,$BD216)</f>
        <v>1.8255862470799378</v>
      </c>
      <c r="BK216" s="43">
        <f>求节点(节奏总纲!$F$4:$F$163,U$7:U$166,$BD216)</f>
        <v>27791123646.037209</v>
      </c>
      <c r="BM216" s="1">
        <v>210</v>
      </c>
      <c r="BN216" s="43">
        <f>求节点(节奏总纲!$F$4:$F$163,AF$7:AF$166,$BD216)</f>
        <v>304.52183137592414</v>
      </c>
      <c r="BO216" s="43">
        <f>求节点(节奏总纲!$F$4:$F$163,AG$7:AG$166,$BD216)</f>
        <v>959.11364396763395</v>
      </c>
      <c r="BP216" s="43">
        <f>求节点(节奏总纲!$F$4:$F$163,AH$7:AH$166,$BD216)</f>
        <v>959.11364396763395</v>
      </c>
      <c r="BQ216" s="43">
        <f>求节点(节奏总纲!$F$4:$F$163,AI$7:AI$166,$BD216)</f>
        <v>2.5000000000000001E-2</v>
      </c>
      <c r="BR216" s="43">
        <f>求节点(节奏总纲!$F$4:$F$163,AJ$7:AJ$166,$BD216)</f>
        <v>2.5000000000000001E-2</v>
      </c>
      <c r="BS216" s="43">
        <f>求节点(节奏总纲!$F$4:$F$163,AM$7:AM$166,$BD216)</f>
        <v>7181.2785428771967</v>
      </c>
      <c r="BT216" s="43">
        <f>求节点(节奏总纲!$F$4:$F$163,AN$7:AN$166,$BD216)</f>
        <v>2.4585545337764465</v>
      </c>
      <c r="BU216" s="43">
        <f>求节点(节奏总纲!$F$4:$F$163,AO$7:AO$166,$BD216)</f>
        <v>46901455503.561455</v>
      </c>
    </row>
    <row r="217" spans="56:73" x14ac:dyDescent="0.15">
      <c r="BD217" s="1">
        <v>211</v>
      </c>
      <c r="BE217" s="43">
        <f>求节点(节奏总纲!$F$4:$F$163,M$7:M$166,$BD217)</f>
        <v>304.86552371577534</v>
      </c>
      <c r="BF217" s="43">
        <f>求节点(节奏总纲!$F$4:$F$163,N$7:N$166,$BD217)</f>
        <v>18379.117616309213</v>
      </c>
      <c r="BG217" s="43">
        <f>求节点(节奏总纲!$F$4:$F$163,O$7:O$166,$BD217)</f>
        <v>18379.117616309213</v>
      </c>
      <c r="BH217" s="43">
        <f>求节点(节奏总纲!$F$4:$F$163,P$7:P$166,$BD217)</f>
        <v>2.5000000000000001E-2</v>
      </c>
      <c r="BI217" s="43">
        <f>求节点(节奏总纲!$F$4:$F$163,Q$7:Q$166,$BD217)</f>
        <v>2.5000000000000001E-2</v>
      </c>
      <c r="BJ217" s="43">
        <f>求节点(节奏总纲!$F$4:$F$163,T$7:T$166,$BD217)</f>
        <v>1.8281970255209941</v>
      </c>
      <c r="BK217" s="43">
        <f>求节点(节奏总纲!$F$4:$F$163,U$7:U$166,$BD217)</f>
        <v>27937447661.209396</v>
      </c>
      <c r="BM217" s="1">
        <v>211</v>
      </c>
      <c r="BN217" s="43">
        <f>求节点(节奏总纲!$F$4:$F$163,AF$7:AF$166,$BD217)</f>
        <v>304.86552371577534</v>
      </c>
      <c r="BO217" s="43">
        <f>求节点(节奏总纲!$F$4:$F$163,AG$7:AG$166,$BD217)</f>
        <v>960.24488391764748</v>
      </c>
      <c r="BP217" s="43">
        <f>求节点(节奏总纲!$F$4:$F$163,AH$7:AH$166,$BD217)</f>
        <v>960.24488391764748</v>
      </c>
      <c r="BQ217" s="43">
        <f>求节点(节奏总纲!$F$4:$F$163,AI$7:AI$166,$BD217)</f>
        <v>2.5000000000000001E-2</v>
      </c>
      <c r="BR217" s="43">
        <f>求节点(节奏总纲!$F$4:$F$163,AJ$7:AJ$166,$BD217)</f>
        <v>2.5000000000000001E-2</v>
      </c>
      <c r="BS217" s="43">
        <f>求节点(节奏总纲!$F$4:$F$163,AM$7:AM$166,$BD217)</f>
        <v>7185.8069869163182</v>
      </c>
      <c r="BT217" s="43">
        <f>求节点(节奏总纲!$F$4:$F$163,AN$7:AN$166,$BD217)</f>
        <v>2.4634232828323963</v>
      </c>
      <c r="BU217" s="43">
        <f>求节点(节奏总纲!$F$4:$F$163,AO$7:AO$166,$BD217)</f>
        <v>47278225944.311523</v>
      </c>
    </row>
    <row r="218" spans="56:73" x14ac:dyDescent="0.15">
      <c r="BD218" s="1">
        <v>212</v>
      </c>
      <c r="BE218" s="43">
        <f>求节点(节奏总纲!$F$4:$F$163,M$7:M$166,$BD218)</f>
        <v>305.20921605562654</v>
      </c>
      <c r="BF218" s="43">
        <f>求节点(节奏总纲!$F$4:$F$163,N$7:N$166,$BD218)</f>
        <v>18396.909346357719</v>
      </c>
      <c r="BG218" s="43">
        <f>求节点(节奏总纲!$F$4:$F$163,O$7:O$166,$BD218)</f>
        <v>18396.909346357719</v>
      </c>
      <c r="BH218" s="43">
        <f>求节点(节奏总纲!$F$4:$F$163,P$7:P$166,$BD218)</f>
        <v>2.5000000000000001E-2</v>
      </c>
      <c r="BI218" s="43">
        <f>求节点(节奏总纲!$F$4:$F$163,Q$7:Q$166,$BD218)</f>
        <v>2.5000000000000001E-2</v>
      </c>
      <c r="BJ218" s="43">
        <f>求节点(节奏总纲!$F$4:$F$163,T$7:T$166,$BD218)</f>
        <v>1.8308078039620506</v>
      </c>
      <c r="BK218" s="43">
        <f>求节点(节奏总纲!$F$4:$F$163,U$7:U$166,$BD218)</f>
        <v>28083771676.38158</v>
      </c>
      <c r="BM218" s="1">
        <v>212</v>
      </c>
      <c r="BN218" s="43">
        <f>求节点(节奏总纲!$F$4:$F$163,AF$7:AF$166,$BD218)</f>
        <v>305.20921605562654</v>
      </c>
      <c r="BO218" s="43">
        <f>求节点(节奏总纲!$F$4:$F$163,AG$7:AG$166,$BD218)</f>
        <v>961.37612386766102</v>
      </c>
      <c r="BP218" s="43">
        <f>求节点(节奏总纲!$F$4:$F$163,AH$7:AH$166,$BD218)</f>
        <v>961.37612386766102</v>
      </c>
      <c r="BQ218" s="43">
        <f>求节点(节奏总纲!$F$4:$F$163,AI$7:AI$166,$BD218)</f>
        <v>2.5000000000000001E-2</v>
      </c>
      <c r="BR218" s="43">
        <f>求节点(节奏总纲!$F$4:$F$163,AJ$7:AJ$166,$BD218)</f>
        <v>2.5000000000000001E-2</v>
      </c>
      <c r="BS218" s="43">
        <f>求节点(节奏总纲!$F$4:$F$163,AM$7:AM$166,$BD218)</f>
        <v>7190.3354309554397</v>
      </c>
      <c r="BT218" s="43">
        <f>求节点(节奏总纲!$F$4:$F$163,AN$7:AN$166,$BD218)</f>
        <v>2.4682920318883466</v>
      </c>
      <c r="BU218" s="43">
        <f>求节点(节奏总纲!$F$4:$F$163,AO$7:AO$166,$BD218)</f>
        <v>47654996385.061592</v>
      </c>
    </row>
    <row r="219" spans="56:73" x14ac:dyDescent="0.15">
      <c r="BD219" s="1">
        <v>213</v>
      </c>
      <c r="BE219" s="43">
        <f>求节点(节奏总纲!$F$4:$F$163,M$7:M$166,$BD219)</f>
        <v>305.55290839547774</v>
      </c>
      <c r="BF219" s="43">
        <f>求节点(节奏总纲!$F$4:$F$163,N$7:N$166,$BD219)</f>
        <v>18414.701076406225</v>
      </c>
      <c r="BG219" s="43">
        <f>求节点(节奏总纲!$F$4:$F$163,O$7:O$166,$BD219)</f>
        <v>18414.701076406225</v>
      </c>
      <c r="BH219" s="43">
        <f>求节点(节奏总纲!$F$4:$F$163,P$7:P$166,$BD219)</f>
        <v>2.5000000000000001E-2</v>
      </c>
      <c r="BI219" s="43">
        <f>求节点(节奏总纲!$F$4:$F$163,Q$7:Q$166,$BD219)</f>
        <v>2.5000000000000001E-2</v>
      </c>
      <c r="BJ219" s="43">
        <f>求节点(节奏总纲!$F$4:$F$163,T$7:T$166,$BD219)</f>
        <v>1.8334185824031071</v>
      </c>
      <c r="BK219" s="43">
        <f>求节点(节奏总纲!$F$4:$F$163,U$7:U$166,$BD219)</f>
        <v>28230095691.553764</v>
      </c>
      <c r="BM219" s="1">
        <v>213</v>
      </c>
      <c r="BN219" s="43">
        <f>求节点(节奏总纲!$F$4:$F$163,AF$7:AF$166,$BD219)</f>
        <v>305.55290839547774</v>
      </c>
      <c r="BO219" s="43">
        <f>求节点(节奏总纲!$F$4:$F$163,AG$7:AG$166,$BD219)</f>
        <v>962.50736381767456</v>
      </c>
      <c r="BP219" s="43">
        <f>求节点(节奏总纲!$F$4:$F$163,AH$7:AH$166,$BD219)</f>
        <v>962.50736381767456</v>
      </c>
      <c r="BQ219" s="43">
        <f>求节点(节奏总纲!$F$4:$F$163,AI$7:AI$166,$BD219)</f>
        <v>2.5000000000000001E-2</v>
      </c>
      <c r="BR219" s="43">
        <f>求节点(节奏总纲!$F$4:$F$163,AJ$7:AJ$166,$BD219)</f>
        <v>2.5000000000000001E-2</v>
      </c>
      <c r="BS219" s="43">
        <f>求节点(节奏总纲!$F$4:$F$163,AM$7:AM$166,$BD219)</f>
        <v>7194.8638749945603</v>
      </c>
      <c r="BT219" s="43">
        <f>求节点(节奏总纲!$F$4:$F$163,AN$7:AN$166,$BD219)</f>
        <v>2.4731607809442964</v>
      </c>
      <c r="BU219" s="43">
        <f>求节点(节奏总纲!$F$4:$F$163,AO$7:AO$166,$BD219)</f>
        <v>48031766825.811661</v>
      </c>
    </row>
    <row r="220" spans="56:73" x14ac:dyDescent="0.15">
      <c r="BD220" s="1">
        <v>214</v>
      </c>
      <c r="BE220" s="43">
        <f>求节点(节奏总纲!$F$4:$F$163,M$7:M$166,$BD220)</f>
        <v>305.89660073532895</v>
      </c>
      <c r="BF220" s="43">
        <f>求节点(节奏总纲!$F$4:$F$163,N$7:N$166,$BD220)</f>
        <v>18432.492806454731</v>
      </c>
      <c r="BG220" s="43">
        <f>求节点(节奏总纲!$F$4:$F$163,O$7:O$166,$BD220)</f>
        <v>18432.492806454731</v>
      </c>
      <c r="BH220" s="43">
        <f>求节点(节奏总纲!$F$4:$F$163,P$7:P$166,$BD220)</f>
        <v>2.5000000000000001E-2</v>
      </c>
      <c r="BI220" s="43">
        <f>求节点(节奏总纲!$F$4:$F$163,Q$7:Q$166,$BD220)</f>
        <v>2.5000000000000001E-2</v>
      </c>
      <c r="BJ220" s="43">
        <f>求节点(节奏总纲!$F$4:$F$163,T$7:T$166,$BD220)</f>
        <v>1.8360293608441633</v>
      </c>
      <c r="BK220" s="43">
        <f>求节点(节奏总纲!$F$4:$F$163,U$7:U$166,$BD220)</f>
        <v>28376419706.725948</v>
      </c>
      <c r="BM220" s="1">
        <v>214</v>
      </c>
      <c r="BN220" s="43">
        <f>求节点(节奏总纲!$F$4:$F$163,AF$7:AF$166,$BD220)</f>
        <v>305.89660073532895</v>
      </c>
      <c r="BO220" s="43">
        <f>求节点(节奏总纲!$F$4:$F$163,AG$7:AG$166,$BD220)</f>
        <v>963.6386037676881</v>
      </c>
      <c r="BP220" s="43">
        <f>求节点(节奏总纲!$F$4:$F$163,AH$7:AH$166,$BD220)</f>
        <v>963.6386037676881</v>
      </c>
      <c r="BQ220" s="43">
        <f>求节点(节奏总纲!$F$4:$F$163,AI$7:AI$166,$BD220)</f>
        <v>2.5000000000000001E-2</v>
      </c>
      <c r="BR220" s="43">
        <f>求节点(节奏总纲!$F$4:$F$163,AJ$7:AJ$166,$BD220)</f>
        <v>2.5000000000000001E-2</v>
      </c>
      <c r="BS220" s="43">
        <f>求节点(节奏总纲!$F$4:$F$163,AM$7:AM$166,$BD220)</f>
        <v>7199.3923190336818</v>
      </c>
      <c r="BT220" s="43">
        <f>求节点(节奏总纲!$F$4:$F$163,AN$7:AN$166,$BD220)</f>
        <v>2.4780295300002466</v>
      </c>
      <c r="BU220" s="43">
        <f>求节点(节奏总纲!$F$4:$F$163,AO$7:AO$166,$BD220)</f>
        <v>48408537266.561729</v>
      </c>
    </row>
    <row r="221" spans="56:73" x14ac:dyDescent="0.15">
      <c r="BD221" s="1">
        <v>215</v>
      </c>
      <c r="BE221" s="43">
        <f>求节点(节奏总纲!$F$4:$F$163,M$7:M$166,$BD221)</f>
        <v>306.24029307518009</v>
      </c>
      <c r="BF221" s="43">
        <f>求节点(节奏总纲!$F$4:$F$163,N$7:N$166,$BD221)</f>
        <v>18450.284536503237</v>
      </c>
      <c r="BG221" s="43">
        <f>求节点(节奏总纲!$F$4:$F$163,O$7:O$166,$BD221)</f>
        <v>18450.284536503237</v>
      </c>
      <c r="BH221" s="43">
        <f>求节点(节奏总纲!$F$4:$F$163,P$7:P$166,$BD221)</f>
        <v>2.5000000000000001E-2</v>
      </c>
      <c r="BI221" s="43">
        <f>求节点(节奏总纲!$F$4:$F$163,Q$7:Q$166,$BD221)</f>
        <v>2.5000000000000001E-2</v>
      </c>
      <c r="BJ221" s="43">
        <f>求节点(节奏总纲!$F$4:$F$163,T$7:T$166,$BD221)</f>
        <v>1.8386401392852199</v>
      </c>
      <c r="BK221" s="43">
        <f>求节点(节奏总纲!$F$4:$F$163,U$7:U$166,$BD221)</f>
        <v>28522743721.898132</v>
      </c>
      <c r="BM221" s="1">
        <v>215</v>
      </c>
      <c r="BN221" s="43">
        <f>求节点(节奏总纲!$F$4:$F$163,AF$7:AF$166,$BD221)</f>
        <v>306.24029307518009</v>
      </c>
      <c r="BO221" s="43">
        <f>求节点(节奏总纲!$F$4:$F$163,AG$7:AG$166,$BD221)</f>
        <v>964.76984371770163</v>
      </c>
      <c r="BP221" s="43">
        <f>求节点(节奏总纲!$F$4:$F$163,AH$7:AH$166,$BD221)</f>
        <v>964.76984371770163</v>
      </c>
      <c r="BQ221" s="43">
        <f>求节点(节奏总纲!$F$4:$F$163,AI$7:AI$166,$BD221)</f>
        <v>2.5000000000000001E-2</v>
      </c>
      <c r="BR221" s="43">
        <f>求节点(节奏总纲!$F$4:$F$163,AJ$7:AJ$166,$BD221)</f>
        <v>2.5000000000000001E-2</v>
      </c>
      <c r="BS221" s="43">
        <f>求节点(节奏总纲!$F$4:$F$163,AM$7:AM$166,$BD221)</f>
        <v>7203.9207630728024</v>
      </c>
      <c r="BT221" s="43">
        <f>求节点(节奏总纲!$F$4:$F$163,AN$7:AN$166,$BD221)</f>
        <v>2.4828982790561964</v>
      </c>
      <c r="BU221" s="43">
        <f>求节点(节奏总纲!$F$4:$F$163,AO$7:AO$166,$BD221)</f>
        <v>48785307707.311798</v>
      </c>
    </row>
    <row r="222" spans="56:73" x14ac:dyDescent="0.15">
      <c r="BD222" s="1">
        <v>216</v>
      </c>
      <c r="BE222" s="43">
        <f>求节点(节奏总纲!$F$4:$F$163,M$7:M$166,$BD222)</f>
        <v>306.58398541503129</v>
      </c>
      <c r="BF222" s="43">
        <f>求节点(节奏总纲!$F$4:$F$163,N$7:N$166,$BD222)</f>
        <v>18468.076266551743</v>
      </c>
      <c r="BG222" s="43">
        <f>求节点(节奏总纲!$F$4:$F$163,O$7:O$166,$BD222)</f>
        <v>18468.076266551743</v>
      </c>
      <c r="BH222" s="43">
        <f>求节点(节奏总纲!$F$4:$F$163,P$7:P$166,$BD222)</f>
        <v>2.5000000000000001E-2</v>
      </c>
      <c r="BI222" s="43">
        <f>求节点(节奏总纲!$F$4:$F$163,Q$7:Q$166,$BD222)</f>
        <v>2.5000000000000001E-2</v>
      </c>
      <c r="BJ222" s="43">
        <f>求节点(节奏总纲!$F$4:$F$163,T$7:T$166,$BD222)</f>
        <v>1.8412509177262761</v>
      </c>
      <c r="BK222" s="43">
        <f>求节点(节奏总纲!$F$4:$F$163,U$7:U$166,$BD222)</f>
        <v>28669067737.070316</v>
      </c>
      <c r="BM222" s="1">
        <v>216</v>
      </c>
      <c r="BN222" s="43">
        <f>求节点(节奏总纲!$F$4:$F$163,AF$7:AF$166,$BD222)</f>
        <v>306.58398541503129</v>
      </c>
      <c r="BO222" s="43">
        <f>求节点(节奏总纲!$F$4:$F$163,AG$7:AG$166,$BD222)</f>
        <v>965.90108366771517</v>
      </c>
      <c r="BP222" s="43">
        <f>求节点(节奏总纲!$F$4:$F$163,AH$7:AH$166,$BD222)</f>
        <v>965.90108366771517</v>
      </c>
      <c r="BQ222" s="43">
        <f>求节点(节奏总纲!$F$4:$F$163,AI$7:AI$166,$BD222)</f>
        <v>2.5000000000000001E-2</v>
      </c>
      <c r="BR222" s="43">
        <f>求节点(节奏总纲!$F$4:$F$163,AJ$7:AJ$166,$BD222)</f>
        <v>2.5000000000000001E-2</v>
      </c>
      <c r="BS222" s="43">
        <f>求节点(节奏总纲!$F$4:$F$163,AM$7:AM$166,$BD222)</f>
        <v>7208.4492071119239</v>
      </c>
      <c r="BT222" s="43">
        <f>求节点(节奏总纲!$F$4:$F$163,AN$7:AN$166,$BD222)</f>
        <v>2.4877670281121467</v>
      </c>
      <c r="BU222" s="43">
        <f>求节点(节奏总纲!$F$4:$F$163,AO$7:AO$166,$BD222)</f>
        <v>49162078148.061867</v>
      </c>
    </row>
    <row r="223" spans="56:73" x14ac:dyDescent="0.15">
      <c r="BD223" s="1">
        <v>217</v>
      </c>
      <c r="BE223" s="43">
        <f>求节点(节奏总纲!$F$4:$F$163,M$7:M$166,$BD223)</f>
        <v>306.9276777548825</v>
      </c>
      <c r="BF223" s="43">
        <f>求节点(节奏总纲!$F$4:$F$163,N$7:N$166,$BD223)</f>
        <v>18485.867996600249</v>
      </c>
      <c r="BG223" s="43">
        <f>求节点(节奏总纲!$F$4:$F$163,O$7:O$166,$BD223)</f>
        <v>18485.867996600249</v>
      </c>
      <c r="BH223" s="43">
        <f>求节点(节奏总纲!$F$4:$F$163,P$7:P$166,$BD223)</f>
        <v>2.5000000000000001E-2</v>
      </c>
      <c r="BI223" s="43">
        <f>求节点(节奏总纲!$F$4:$F$163,Q$7:Q$166,$BD223)</f>
        <v>2.5000000000000001E-2</v>
      </c>
      <c r="BJ223" s="43">
        <f>求节点(节奏总纲!$F$4:$F$163,T$7:T$166,$BD223)</f>
        <v>1.8438616961673326</v>
      </c>
      <c r="BK223" s="43">
        <f>求节点(节奏总纲!$F$4:$F$163,U$7:U$166,$BD223)</f>
        <v>28815391752.2425</v>
      </c>
      <c r="BM223" s="1">
        <v>217</v>
      </c>
      <c r="BN223" s="43">
        <f>求节点(节奏总纲!$F$4:$F$163,AF$7:AF$166,$BD223)</f>
        <v>306.9276777548825</v>
      </c>
      <c r="BO223" s="43">
        <f>求节点(节奏总纲!$F$4:$F$163,AG$7:AG$166,$BD223)</f>
        <v>967.03232361772871</v>
      </c>
      <c r="BP223" s="43">
        <f>求节点(节奏总纲!$F$4:$F$163,AH$7:AH$166,$BD223)</f>
        <v>967.03232361772871</v>
      </c>
      <c r="BQ223" s="43">
        <f>求节点(节奏总纲!$F$4:$F$163,AI$7:AI$166,$BD223)</f>
        <v>2.5000000000000001E-2</v>
      </c>
      <c r="BR223" s="43">
        <f>求节点(节奏总纲!$F$4:$F$163,AJ$7:AJ$166,$BD223)</f>
        <v>2.5000000000000001E-2</v>
      </c>
      <c r="BS223" s="43">
        <f>求节点(节奏总纲!$F$4:$F$163,AM$7:AM$166,$BD223)</f>
        <v>7212.9776511510445</v>
      </c>
      <c r="BT223" s="43">
        <f>求节点(节奏总纲!$F$4:$F$163,AN$7:AN$166,$BD223)</f>
        <v>2.4926357771680965</v>
      </c>
      <c r="BU223" s="43">
        <f>求节点(节奏总纲!$F$4:$F$163,AO$7:AO$166,$BD223)</f>
        <v>49538848588.811935</v>
      </c>
    </row>
    <row r="224" spans="56:73" x14ac:dyDescent="0.15">
      <c r="BD224" s="1">
        <v>218</v>
      </c>
      <c r="BE224" s="43">
        <f>求节点(节奏总纲!$F$4:$F$163,M$7:M$166,$BD224)</f>
        <v>307.2713700947337</v>
      </c>
      <c r="BF224" s="43">
        <f>求节点(节奏总纲!$F$4:$F$163,N$7:N$166,$BD224)</f>
        <v>18503.659726648755</v>
      </c>
      <c r="BG224" s="43">
        <f>求节点(节奏总纲!$F$4:$F$163,O$7:O$166,$BD224)</f>
        <v>18503.659726648755</v>
      </c>
      <c r="BH224" s="43">
        <f>求节点(节奏总纲!$F$4:$F$163,P$7:P$166,$BD224)</f>
        <v>2.5000000000000001E-2</v>
      </c>
      <c r="BI224" s="43">
        <f>求节点(节奏总纲!$F$4:$F$163,Q$7:Q$166,$BD224)</f>
        <v>2.5000000000000001E-2</v>
      </c>
      <c r="BJ224" s="43">
        <f>求节点(节奏总纲!$F$4:$F$163,T$7:T$166,$BD224)</f>
        <v>1.8464724746083891</v>
      </c>
      <c r="BK224" s="43">
        <f>求节点(节奏总纲!$F$4:$F$163,U$7:U$166,$BD224)</f>
        <v>28961715767.414684</v>
      </c>
      <c r="BM224" s="1">
        <v>218</v>
      </c>
      <c r="BN224" s="43">
        <f>求节点(节奏总纲!$F$4:$F$163,AF$7:AF$166,$BD224)</f>
        <v>307.2713700947337</v>
      </c>
      <c r="BO224" s="43">
        <f>求节点(节奏总纲!$F$4:$F$163,AG$7:AG$166,$BD224)</f>
        <v>968.16356356774236</v>
      </c>
      <c r="BP224" s="43">
        <f>求节点(节奏总纲!$F$4:$F$163,AH$7:AH$166,$BD224)</f>
        <v>968.16356356774236</v>
      </c>
      <c r="BQ224" s="43">
        <f>求节点(节奏总纲!$F$4:$F$163,AI$7:AI$166,$BD224)</f>
        <v>2.5000000000000001E-2</v>
      </c>
      <c r="BR224" s="43">
        <f>求节点(节奏总纲!$F$4:$F$163,AJ$7:AJ$166,$BD224)</f>
        <v>2.5000000000000001E-2</v>
      </c>
      <c r="BS224" s="43">
        <f>求节点(节奏总纲!$F$4:$F$163,AM$7:AM$166,$BD224)</f>
        <v>7217.506095190166</v>
      </c>
      <c r="BT224" s="43">
        <f>求节点(节奏总纲!$F$4:$F$163,AN$7:AN$166,$BD224)</f>
        <v>2.4975045262240463</v>
      </c>
      <c r="BU224" s="43">
        <f>求节点(节奏总纲!$F$4:$F$163,AO$7:AO$166,$BD224)</f>
        <v>49915619029.562004</v>
      </c>
    </row>
    <row r="225" spans="56:73" x14ac:dyDescent="0.15">
      <c r="BD225" s="1">
        <v>219</v>
      </c>
      <c r="BE225" s="43">
        <f>求节点(节奏总纲!$F$4:$F$163,M$7:M$166,$BD225)</f>
        <v>307.6150624345849</v>
      </c>
      <c r="BF225" s="43">
        <f>求节点(节奏总纲!$F$4:$F$163,N$7:N$166,$BD225)</f>
        <v>18521.451456697261</v>
      </c>
      <c r="BG225" s="43">
        <f>求节点(节奏总纲!$F$4:$F$163,O$7:O$166,$BD225)</f>
        <v>18521.451456697261</v>
      </c>
      <c r="BH225" s="43">
        <f>求节点(节奏总纲!$F$4:$F$163,P$7:P$166,$BD225)</f>
        <v>2.5000000000000001E-2</v>
      </c>
      <c r="BI225" s="43">
        <f>求节点(节奏总纲!$F$4:$F$163,Q$7:Q$166,$BD225)</f>
        <v>2.5000000000000001E-2</v>
      </c>
      <c r="BJ225" s="43">
        <f>求节点(节奏总纲!$F$4:$F$163,T$7:T$166,$BD225)</f>
        <v>1.8490832530494454</v>
      </c>
      <c r="BK225" s="43">
        <f>求节点(节奏总纲!$F$4:$F$163,U$7:U$166,$BD225)</f>
        <v>29108039782.586868</v>
      </c>
      <c r="BM225" s="1">
        <v>219</v>
      </c>
      <c r="BN225" s="43">
        <f>求节点(节奏总纲!$F$4:$F$163,AF$7:AF$166,$BD225)</f>
        <v>307.6150624345849</v>
      </c>
      <c r="BO225" s="43">
        <f>求节点(节奏总纲!$F$4:$F$163,AG$7:AG$166,$BD225)</f>
        <v>969.29480351775589</v>
      </c>
      <c r="BP225" s="43">
        <f>求节点(节奏总纲!$F$4:$F$163,AH$7:AH$166,$BD225)</f>
        <v>969.29480351775589</v>
      </c>
      <c r="BQ225" s="43">
        <f>求节点(节奏总纲!$F$4:$F$163,AI$7:AI$166,$BD225)</f>
        <v>2.5000000000000001E-2</v>
      </c>
      <c r="BR225" s="43">
        <f>求节点(节奏总纲!$F$4:$F$163,AJ$7:AJ$166,$BD225)</f>
        <v>2.5000000000000001E-2</v>
      </c>
      <c r="BS225" s="43">
        <f>求节点(节奏总纲!$F$4:$F$163,AM$7:AM$166,$BD225)</f>
        <v>7222.0345392292866</v>
      </c>
      <c r="BT225" s="43">
        <f>求节点(节奏总纲!$F$4:$F$163,AN$7:AN$166,$BD225)</f>
        <v>2.5023732752799965</v>
      </c>
      <c r="BU225" s="43">
        <f>求节点(节奏总纲!$F$4:$F$163,AO$7:AO$166,$BD225)</f>
        <v>50292389470.312073</v>
      </c>
    </row>
    <row r="226" spans="56:73" x14ac:dyDescent="0.15">
      <c r="BD226" s="1">
        <v>220</v>
      </c>
      <c r="BE226" s="43">
        <f>求节点(节奏总纲!$F$4:$F$163,M$7:M$166,$BD226)</f>
        <v>307.95875477443604</v>
      </c>
      <c r="BF226" s="43">
        <f>求节点(节奏总纲!$F$4:$F$163,N$7:N$166,$BD226)</f>
        <v>18539.243186745767</v>
      </c>
      <c r="BG226" s="43">
        <f>求节点(节奏总纲!$F$4:$F$163,O$7:O$166,$BD226)</f>
        <v>18539.243186745767</v>
      </c>
      <c r="BH226" s="43">
        <f>求节点(节奏总纲!$F$4:$F$163,P$7:P$166,$BD226)</f>
        <v>2.5000000000000001E-2</v>
      </c>
      <c r="BI226" s="43">
        <f>求节点(节奏总纲!$F$4:$F$163,Q$7:Q$166,$BD226)</f>
        <v>2.5000000000000001E-2</v>
      </c>
      <c r="BJ226" s="43">
        <f>求节点(节奏总纲!$F$4:$F$163,T$7:T$166,$BD226)</f>
        <v>1.8516940314905019</v>
      </c>
      <c r="BK226" s="43">
        <f>求节点(节奏总纲!$F$4:$F$163,U$7:U$166,$BD226)</f>
        <v>29254363797.759052</v>
      </c>
      <c r="BM226" s="1">
        <v>220</v>
      </c>
      <c r="BN226" s="43">
        <f>求节点(节奏总纲!$F$4:$F$163,AF$7:AF$166,$BD226)</f>
        <v>307.95875477443604</v>
      </c>
      <c r="BO226" s="43">
        <f>求节点(节奏总纲!$F$4:$F$163,AG$7:AG$166,$BD226)</f>
        <v>970.42604346776943</v>
      </c>
      <c r="BP226" s="43">
        <f>求节点(节奏总纲!$F$4:$F$163,AH$7:AH$166,$BD226)</f>
        <v>970.42604346776943</v>
      </c>
      <c r="BQ226" s="43">
        <f>求节点(节奏总纲!$F$4:$F$163,AI$7:AI$166,$BD226)</f>
        <v>2.5000000000000001E-2</v>
      </c>
      <c r="BR226" s="43">
        <f>求节点(节奏总纲!$F$4:$F$163,AJ$7:AJ$166,$BD226)</f>
        <v>2.5000000000000001E-2</v>
      </c>
      <c r="BS226" s="43">
        <f>求节点(节奏总纲!$F$4:$F$163,AM$7:AM$166,$BD226)</f>
        <v>7226.5629832684081</v>
      </c>
      <c r="BT226" s="43">
        <f>求节点(节奏总纲!$F$4:$F$163,AN$7:AN$166,$BD226)</f>
        <v>2.5072420243359463</v>
      </c>
      <c r="BU226" s="43">
        <f>求节点(节奏总纲!$F$4:$F$163,AO$7:AO$166,$BD226)</f>
        <v>50669159911.062141</v>
      </c>
    </row>
    <row r="227" spans="56:73" x14ac:dyDescent="0.15">
      <c r="BD227" s="1">
        <v>221</v>
      </c>
      <c r="BE227" s="43">
        <f>求节点(节奏总纲!$F$4:$F$163,M$7:M$166,$BD227)</f>
        <v>308.30244711428725</v>
      </c>
      <c r="BF227" s="43">
        <f>求节点(节奏总纲!$F$4:$F$163,N$7:N$166,$BD227)</f>
        <v>18557.034916794273</v>
      </c>
      <c r="BG227" s="43">
        <f>求节点(节奏总纲!$F$4:$F$163,O$7:O$166,$BD227)</f>
        <v>18557.034916794273</v>
      </c>
      <c r="BH227" s="43">
        <f>求节点(节奏总纲!$F$4:$F$163,P$7:P$166,$BD227)</f>
        <v>2.5000000000000001E-2</v>
      </c>
      <c r="BI227" s="43">
        <f>求节点(节奏总纲!$F$4:$F$163,Q$7:Q$166,$BD227)</f>
        <v>2.5000000000000001E-2</v>
      </c>
      <c r="BJ227" s="43">
        <f>求节点(节奏总纲!$F$4:$F$163,T$7:T$166,$BD227)</f>
        <v>1.8543048099315582</v>
      </c>
      <c r="BK227" s="43">
        <f>求节点(节奏总纲!$F$4:$F$163,U$7:U$166,$BD227)</f>
        <v>29400687812.931236</v>
      </c>
      <c r="BM227" s="1">
        <v>221</v>
      </c>
      <c r="BN227" s="43">
        <f>求节点(节奏总纲!$F$4:$F$163,AF$7:AF$166,$BD227)</f>
        <v>308.30244711428725</v>
      </c>
      <c r="BO227" s="43">
        <f>求节点(节奏总纲!$F$4:$F$163,AG$7:AG$166,$BD227)</f>
        <v>971.55728341778297</v>
      </c>
      <c r="BP227" s="43">
        <f>求节点(节奏总纲!$F$4:$F$163,AH$7:AH$166,$BD227)</f>
        <v>971.55728341778297</v>
      </c>
      <c r="BQ227" s="43">
        <f>求节点(节奏总纲!$F$4:$F$163,AI$7:AI$166,$BD227)</f>
        <v>2.5000000000000001E-2</v>
      </c>
      <c r="BR227" s="43">
        <f>求节点(节奏总纲!$F$4:$F$163,AJ$7:AJ$166,$BD227)</f>
        <v>2.5000000000000001E-2</v>
      </c>
      <c r="BS227" s="43">
        <f>求节点(节奏总纲!$F$4:$F$163,AM$7:AM$166,$BD227)</f>
        <v>7231.0914273075286</v>
      </c>
      <c r="BT227" s="43">
        <f>求节点(节奏总纲!$F$4:$F$163,AN$7:AN$166,$BD227)</f>
        <v>2.5121107733918966</v>
      </c>
      <c r="BU227" s="43">
        <f>求节点(节奏总纲!$F$4:$F$163,AO$7:AO$166,$BD227)</f>
        <v>51045930351.81221</v>
      </c>
    </row>
    <row r="228" spans="56:73" x14ac:dyDescent="0.15">
      <c r="BD228" s="1">
        <v>222</v>
      </c>
      <c r="BE228" s="43">
        <f>求节点(节奏总纲!$F$4:$F$163,M$7:M$166,$BD228)</f>
        <v>308.64179007952839</v>
      </c>
      <c r="BF228" s="43">
        <f>求节点(节奏总纲!$F$4:$F$163,N$7:N$166,$BD228)</f>
        <v>18574.554755976096</v>
      </c>
      <c r="BG228" s="43">
        <f>求节点(节奏总纲!$F$4:$F$163,O$7:O$166,$BD228)</f>
        <v>18574.554755976096</v>
      </c>
      <c r="BH228" s="43">
        <f>求节点(节奏总纲!$F$4:$F$163,P$7:P$166,$BD228)</f>
        <v>2.5000000000000001E-2</v>
      </c>
      <c r="BI228" s="43">
        <f>求节点(节奏总纲!$F$4:$F$163,Q$7:Q$166,$BD228)</f>
        <v>2.5000000000000001E-2</v>
      </c>
      <c r="BJ228" s="43">
        <f>求节点(节奏总纲!$F$4:$F$163,T$7:T$166,$BD228)</f>
        <v>1.8568738049368865</v>
      </c>
      <c r="BK228" s="43">
        <f>求节点(节奏总纲!$F$4:$F$163,U$7:U$166,$BD228)</f>
        <v>29548955887.102875</v>
      </c>
      <c r="BM228" s="1">
        <v>222</v>
      </c>
      <c r="BN228" s="43">
        <f>求节点(节奏总纲!$F$4:$F$163,AF$7:AF$166,$BD228)</f>
        <v>308.64179007952839</v>
      </c>
      <c r="BO228" s="43">
        <f>求节点(节奏总纲!$F$4:$F$163,AG$7:AG$166,$BD228)</f>
        <v>972.67526239791175</v>
      </c>
      <c r="BP228" s="43">
        <f>求节点(节奏总纲!$F$4:$F$163,AH$7:AH$166,$BD228)</f>
        <v>972.67526239791175</v>
      </c>
      <c r="BQ228" s="43">
        <f>求节点(节奏总纲!$F$4:$F$163,AI$7:AI$166,$BD228)</f>
        <v>2.5000000000000001E-2</v>
      </c>
      <c r="BR228" s="43">
        <f>求节点(节奏总纲!$F$4:$F$163,AJ$7:AJ$166,$BD228)</f>
        <v>2.5000000000000001E-2</v>
      </c>
      <c r="BS228" s="43">
        <f>求节点(节奏总纲!$F$4:$F$163,AM$7:AM$166,$BD228)</f>
        <v>7235.467788845348</v>
      </c>
      <c r="BT228" s="43">
        <f>求节点(节奏总纲!$F$4:$F$163,AN$7:AN$166,$BD228)</f>
        <v>2.5170263691830614</v>
      </c>
      <c r="BU228" s="43">
        <f>求节点(节奏总纲!$F$4:$F$163,AO$7:AO$166,$BD228)</f>
        <v>51437266593.741776</v>
      </c>
    </row>
    <row r="229" spans="56:73" x14ac:dyDescent="0.15">
      <c r="BD229" s="1">
        <v>223</v>
      </c>
      <c r="BE229" s="43">
        <f>求节点(节奏总纲!$F$4:$F$163,M$7:M$166,$BD229)</f>
        <v>308.9757134104762</v>
      </c>
      <c r="BF229" s="43">
        <f>求节点(节奏总纲!$F$4:$F$163,N$7:N$166,$BD229)</f>
        <v>18591.735799538503</v>
      </c>
      <c r="BG229" s="43">
        <f>求节点(节奏总纲!$F$4:$F$163,O$7:O$166,$BD229)</f>
        <v>18591.735799538503</v>
      </c>
      <c r="BH229" s="43">
        <f>求节点(节奏总纲!$F$4:$F$163,P$7:P$166,$BD229)</f>
        <v>2.5000000000000001E-2</v>
      </c>
      <c r="BI229" s="43">
        <f>求节点(节奏总纲!$F$4:$F$163,Q$7:Q$166,$BD229)</f>
        <v>2.5000000000000001E-2</v>
      </c>
      <c r="BJ229" s="43">
        <f>求节点(节奏总纲!$F$4:$F$163,T$7:T$166,$BD229)</f>
        <v>1.8593907347692955</v>
      </c>
      <c r="BK229" s="43">
        <f>求节点(节奏总纲!$F$4:$F$163,U$7:U$166,$BD229)</f>
        <v>29699646398.927326</v>
      </c>
      <c r="BM229" s="1">
        <v>223</v>
      </c>
      <c r="BN229" s="43">
        <f>求节点(节奏总纲!$F$4:$F$163,AF$7:AF$166,$BD229)</f>
        <v>308.9757134104762</v>
      </c>
      <c r="BO229" s="43">
        <f>求节点(节奏总纲!$F$4:$F$163,AG$7:AG$166,$BD229)</f>
        <v>973.77671725363336</v>
      </c>
      <c r="BP229" s="43">
        <f>求节点(节奏总纲!$F$4:$F$163,AH$7:AH$166,$BD229)</f>
        <v>973.77671725363336</v>
      </c>
      <c r="BQ229" s="43">
        <f>求节点(节奏总纲!$F$4:$F$163,AI$7:AI$166,$BD229)</f>
        <v>2.5000000000000001E-2</v>
      </c>
      <c r="BR229" s="43">
        <f>求节点(节奏总纲!$F$4:$F$163,AJ$7:AJ$166,$BD229)</f>
        <v>2.5000000000000001E-2</v>
      </c>
      <c r="BS229" s="43">
        <f>求节点(节奏总纲!$F$4:$F$163,AM$7:AM$166,$BD229)</f>
        <v>7239.6546446235207</v>
      </c>
      <c r="BT229" s="43">
        <f>求节点(节奏总纲!$F$4:$F$163,AN$7:AN$166,$BD229)</f>
        <v>2.5220003393832995</v>
      </c>
      <c r="BU229" s="43">
        <f>求节点(节奏总纲!$F$4:$F$163,AO$7:AO$166,$BD229)</f>
        <v>51846752873.931763</v>
      </c>
    </row>
    <row r="230" spans="56:73" x14ac:dyDescent="0.15">
      <c r="BD230" s="1">
        <v>224</v>
      </c>
      <c r="BE230" s="43">
        <f>求节点(节奏总纲!$F$4:$F$163,M$7:M$166,$BD230)</f>
        <v>309.30963674142401</v>
      </c>
      <c r="BF230" s="43">
        <f>求节点(节奏总纲!$F$4:$F$163,N$7:N$166,$BD230)</f>
        <v>18608.916843100906</v>
      </c>
      <c r="BG230" s="43">
        <f>求节点(节奏总纲!$F$4:$F$163,O$7:O$166,$BD230)</f>
        <v>18608.916843100906</v>
      </c>
      <c r="BH230" s="43">
        <f>求节点(节奏总纲!$F$4:$F$163,P$7:P$166,$BD230)</f>
        <v>2.5000000000000001E-2</v>
      </c>
      <c r="BI230" s="43">
        <f>求节点(节奏总纲!$F$4:$F$163,Q$7:Q$166,$BD230)</f>
        <v>2.5000000000000001E-2</v>
      </c>
      <c r="BJ230" s="43">
        <f>求节点(节奏总纲!$F$4:$F$163,T$7:T$166,$BD230)</f>
        <v>1.8619076646017043</v>
      </c>
      <c r="BK230" s="43">
        <f>求节点(节奏总纲!$F$4:$F$163,U$7:U$166,$BD230)</f>
        <v>29850336910.751778</v>
      </c>
      <c r="BM230" s="1">
        <v>224</v>
      </c>
      <c r="BN230" s="43">
        <f>求节点(节奏总纲!$F$4:$F$163,AF$7:AF$166,$BD230)</f>
        <v>309.30963674142401</v>
      </c>
      <c r="BO230" s="43">
        <f>求节点(节奏总纲!$F$4:$F$163,AG$7:AG$166,$BD230)</f>
        <v>974.87817210935498</v>
      </c>
      <c r="BP230" s="43">
        <f>求节点(节奏总纲!$F$4:$F$163,AH$7:AH$166,$BD230)</f>
        <v>974.87817210935498</v>
      </c>
      <c r="BQ230" s="43">
        <f>求节点(节奏总纲!$F$4:$F$163,AI$7:AI$166,$BD230)</f>
        <v>2.5000000000000001E-2</v>
      </c>
      <c r="BR230" s="43">
        <f>求节点(节奏总纲!$F$4:$F$163,AJ$7:AJ$166,$BD230)</f>
        <v>2.5000000000000001E-2</v>
      </c>
      <c r="BS230" s="43">
        <f>求节点(节奏总纲!$F$4:$F$163,AM$7:AM$166,$BD230)</f>
        <v>7243.8415004016933</v>
      </c>
      <c r="BT230" s="43">
        <f>求节点(节奏总纲!$F$4:$F$163,AN$7:AN$166,$BD230)</f>
        <v>2.5269743095835375</v>
      </c>
      <c r="BU230" s="43">
        <f>求节点(节奏总纲!$F$4:$F$163,AO$7:AO$166,$BD230)</f>
        <v>52256239154.12175</v>
      </c>
    </row>
    <row r="231" spans="56:73" x14ac:dyDescent="0.15">
      <c r="BD231" s="1">
        <v>225</v>
      </c>
      <c r="BE231" s="43">
        <f>求节点(节奏总纲!$F$4:$F$163,M$7:M$166,$BD231)</f>
        <v>309.64356007237183</v>
      </c>
      <c r="BF231" s="43">
        <f>求节点(节奏总纲!$F$4:$F$163,N$7:N$166,$BD231)</f>
        <v>18626.097886663309</v>
      </c>
      <c r="BG231" s="43">
        <f>求节点(节奏总纲!$F$4:$F$163,O$7:O$166,$BD231)</f>
        <v>18626.097886663309</v>
      </c>
      <c r="BH231" s="43">
        <f>求节点(节奏总纲!$F$4:$F$163,P$7:P$166,$BD231)</f>
        <v>2.5000000000000001E-2</v>
      </c>
      <c r="BI231" s="43">
        <f>求节点(节奏总纲!$F$4:$F$163,Q$7:Q$166,$BD231)</f>
        <v>2.5000000000000001E-2</v>
      </c>
      <c r="BJ231" s="43">
        <f>求节点(节奏总纲!$F$4:$F$163,T$7:T$166,$BD231)</f>
        <v>1.8644245944341131</v>
      </c>
      <c r="BK231" s="43">
        <f>求节点(节奏总纲!$F$4:$F$163,U$7:U$166,$BD231)</f>
        <v>30001027422.576229</v>
      </c>
      <c r="BM231" s="1">
        <v>225</v>
      </c>
      <c r="BN231" s="43">
        <f>求节点(节奏总纲!$F$4:$F$163,AF$7:AF$166,$BD231)</f>
        <v>309.64356007237183</v>
      </c>
      <c r="BO231" s="43">
        <f>求节点(节奏总纲!$F$4:$F$163,AG$7:AG$166,$BD231)</f>
        <v>975.9796269650767</v>
      </c>
      <c r="BP231" s="43">
        <f>求节点(节奏总纲!$F$4:$F$163,AH$7:AH$166,$BD231)</f>
        <v>975.9796269650767</v>
      </c>
      <c r="BQ231" s="43">
        <f>求节点(节奏总纲!$F$4:$F$163,AI$7:AI$166,$BD231)</f>
        <v>2.5000000000000001E-2</v>
      </c>
      <c r="BR231" s="43">
        <f>求节点(节奏总纲!$F$4:$F$163,AJ$7:AJ$166,$BD231)</f>
        <v>2.5000000000000001E-2</v>
      </c>
      <c r="BS231" s="43">
        <f>求节点(节奏总纲!$F$4:$F$163,AM$7:AM$166,$BD231)</f>
        <v>7248.028356179866</v>
      </c>
      <c r="BT231" s="43">
        <f>求节点(节奏总纲!$F$4:$F$163,AN$7:AN$166,$BD231)</f>
        <v>2.5319482797837756</v>
      </c>
      <c r="BU231" s="43">
        <f>求节点(节奏总纲!$F$4:$F$163,AO$7:AO$166,$BD231)</f>
        <v>52665725434.311745</v>
      </c>
    </row>
    <row r="232" spans="56:73" x14ac:dyDescent="0.15">
      <c r="BD232" s="1">
        <v>226</v>
      </c>
      <c r="BE232" s="43">
        <f>求节点(节奏总纲!$F$4:$F$163,M$7:M$166,$BD232)</f>
        <v>309.9774834033197</v>
      </c>
      <c r="BF232" s="43">
        <f>求节点(节奏总纲!$F$4:$F$163,N$7:N$166,$BD232)</f>
        <v>18643.278930225712</v>
      </c>
      <c r="BG232" s="43">
        <f>求节点(节奏总纲!$F$4:$F$163,O$7:O$166,$BD232)</f>
        <v>18643.278930225712</v>
      </c>
      <c r="BH232" s="43">
        <f>求节点(节奏总纲!$F$4:$F$163,P$7:P$166,$BD232)</f>
        <v>2.5000000000000001E-2</v>
      </c>
      <c r="BI232" s="43">
        <f>求节点(节奏总纲!$F$4:$F$163,Q$7:Q$166,$BD232)</f>
        <v>2.5000000000000001E-2</v>
      </c>
      <c r="BJ232" s="43">
        <f>求节点(节奏总纲!$F$4:$F$163,T$7:T$166,$BD232)</f>
        <v>1.8669415242665222</v>
      </c>
      <c r="BK232" s="43">
        <f>求节点(节奏总纲!$F$4:$F$163,U$7:U$166,$BD232)</f>
        <v>30151717934.400681</v>
      </c>
      <c r="BM232" s="1">
        <v>226</v>
      </c>
      <c r="BN232" s="43">
        <f>求节点(节奏总纲!$F$4:$F$163,AF$7:AF$166,$BD232)</f>
        <v>309.9774834033197</v>
      </c>
      <c r="BO232" s="43">
        <f>求节点(节奏总纲!$F$4:$F$163,AG$7:AG$166,$BD232)</f>
        <v>977.08108182079832</v>
      </c>
      <c r="BP232" s="43">
        <f>求节点(节奏总纲!$F$4:$F$163,AH$7:AH$166,$BD232)</f>
        <v>977.08108182079832</v>
      </c>
      <c r="BQ232" s="43">
        <f>求节点(节奏总纲!$F$4:$F$163,AI$7:AI$166,$BD232)</f>
        <v>2.5000000000000001E-2</v>
      </c>
      <c r="BR232" s="43">
        <f>求节点(节奏总纲!$F$4:$F$163,AJ$7:AJ$166,$BD232)</f>
        <v>2.5000000000000001E-2</v>
      </c>
      <c r="BS232" s="43">
        <f>求节点(节奏总纲!$F$4:$F$163,AM$7:AM$166,$BD232)</f>
        <v>7252.2152119580387</v>
      </c>
      <c r="BT232" s="43">
        <f>求节点(节奏总纲!$F$4:$F$163,AN$7:AN$166,$BD232)</f>
        <v>2.5369222499840136</v>
      </c>
      <c r="BU232" s="43">
        <f>求节点(节奏总纲!$F$4:$F$163,AO$7:AO$166,$BD232)</f>
        <v>53075211714.501732</v>
      </c>
    </row>
    <row r="233" spans="56:73" x14ac:dyDescent="0.15">
      <c r="BD233" s="1">
        <v>227</v>
      </c>
      <c r="BE233" s="43">
        <f>求节点(节奏总纲!$F$4:$F$163,M$7:M$166,$BD233)</f>
        <v>310.31140673426751</v>
      </c>
      <c r="BF233" s="43">
        <f>求节点(节奏总纲!$F$4:$F$163,N$7:N$166,$BD233)</f>
        <v>18660.459973788114</v>
      </c>
      <c r="BG233" s="43">
        <f>求节点(节奏总纲!$F$4:$F$163,O$7:O$166,$BD233)</f>
        <v>18660.459973788114</v>
      </c>
      <c r="BH233" s="43">
        <f>求节点(节奏总纲!$F$4:$F$163,P$7:P$166,$BD233)</f>
        <v>2.5000000000000001E-2</v>
      </c>
      <c r="BI233" s="43">
        <f>求节点(节奏总纲!$F$4:$F$163,Q$7:Q$166,$BD233)</f>
        <v>2.5000000000000001E-2</v>
      </c>
      <c r="BJ233" s="43">
        <f>求节点(节奏总纲!$F$4:$F$163,T$7:T$166,$BD233)</f>
        <v>1.869458454098931</v>
      </c>
      <c r="BK233" s="43">
        <f>求节点(节奏总纲!$F$4:$F$163,U$7:U$166,$BD233)</f>
        <v>30302408446.225128</v>
      </c>
      <c r="BM233" s="1">
        <v>227</v>
      </c>
      <c r="BN233" s="43">
        <f>求节点(节奏总纲!$F$4:$F$163,AF$7:AF$166,$BD233)</f>
        <v>310.31140673426751</v>
      </c>
      <c r="BO233" s="43">
        <f>求节点(节奏总纲!$F$4:$F$163,AG$7:AG$166,$BD233)</f>
        <v>978.18253667651993</v>
      </c>
      <c r="BP233" s="43">
        <f>求节点(节奏总纲!$F$4:$F$163,AH$7:AH$166,$BD233)</f>
        <v>978.18253667651993</v>
      </c>
      <c r="BQ233" s="43">
        <f>求节点(节奏总纲!$F$4:$F$163,AI$7:AI$166,$BD233)</f>
        <v>2.5000000000000001E-2</v>
      </c>
      <c r="BR233" s="43">
        <f>求节点(节奏总纲!$F$4:$F$163,AJ$7:AJ$166,$BD233)</f>
        <v>2.5000000000000001E-2</v>
      </c>
      <c r="BS233" s="43">
        <f>求节点(节奏总纲!$F$4:$F$163,AM$7:AM$166,$BD233)</f>
        <v>7256.4020677362114</v>
      </c>
      <c r="BT233" s="43">
        <f>求节点(节奏总纲!$F$4:$F$163,AN$7:AN$166,$BD233)</f>
        <v>2.5418962201842517</v>
      </c>
      <c r="BU233" s="43">
        <f>求节点(节奏总纲!$F$4:$F$163,AO$7:AO$166,$BD233)</f>
        <v>53484697994.691719</v>
      </c>
    </row>
    <row r="234" spans="56:73" x14ac:dyDescent="0.15">
      <c r="BD234" s="1">
        <v>228</v>
      </c>
      <c r="BE234" s="43">
        <f>求节点(节奏总纲!$F$4:$F$163,M$7:M$166,$BD234)</f>
        <v>310.64533006521532</v>
      </c>
      <c r="BF234" s="43">
        <f>求节点(节奏总纲!$F$4:$F$163,N$7:N$166,$BD234)</f>
        <v>18677.641017350517</v>
      </c>
      <c r="BG234" s="43">
        <f>求节点(节奏总纲!$F$4:$F$163,O$7:O$166,$BD234)</f>
        <v>18677.641017350517</v>
      </c>
      <c r="BH234" s="43">
        <f>求节点(节奏总纲!$F$4:$F$163,P$7:P$166,$BD234)</f>
        <v>2.5000000000000001E-2</v>
      </c>
      <c r="BI234" s="43">
        <f>求节点(节奏总纲!$F$4:$F$163,Q$7:Q$166,$BD234)</f>
        <v>2.5000000000000001E-2</v>
      </c>
      <c r="BJ234" s="43">
        <f>求节点(节奏总纲!$F$4:$F$163,T$7:T$166,$BD234)</f>
        <v>1.8719753839313398</v>
      </c>
      <c r="BK234" s="43">
        <f>求节点(节奏总纲!$F$4:$F$163,U$7:U$166,$BD234)</f>
        <v>30453098958.04958</v>
      </c>
      <c r="BM234" s="1">
        <v>228</v>
      </c>
      <c r="BN234" s="43">
        <f>求节点(节奏总纲!$F$4:$F$163,AF$7:AF$166,$BD234)</f>
        <v>310.64533006521532</v>
      </c>
      <c r="BO234" s="43">
        <f>求节点(节奏总纲!$F$4:$F$163,AG$7:AG$166,$BD234)</f>
        <v>979.28399153224166</v>
      </c>
      <c r="BP234" s="43">
        <f>求节点(节奏总纲!$F$4:$F$163,AH$7:AH$166,$BD234)</f>
        <v>979.28399153224166</v>
      </c>
      <c r="BQ234" s="43">
        <f>求节点(节奏总纲!$F$4:$F$163,AI$7:AI$166,$BD234)</f>
        <v>2.5000000000000001E-2</v>
      </c>
      <c r="BR234" s="43">
        <f>求节点(节奏总纲!$F$4:$F$163,AJ$7:AJ$166,$BD234)</f>
        <v>2.5000000000000001E-2</v>
      </c>
      <c r="BS234" s="43">
        <f>求节点(节奏总纲!$F$4:$F$163,AM$7:AM$166,$BD234)</f>
        <v>7260.588923514385</v>
      </c>
      <c r="BT234" s="43">
        <f>求节点(节奏总纲!$F$4:$F$163,AN$7:AN$166,$BD234)</f>
        <v>2.5468701903844897</v>
      </c>
      <c r="BU234" s="43">
        <f>求节点(节奏总纲!$F$4:$F$163,AO$7:AO$166,$BD234)</f>
        <v>53894184274.881706</v>
      </c>
    </row>
    <row r="235" spans="56:73" x14ac:dyDescent="0.15">
      <c r="BD235" s="1">
        <v>229</v>
      </c>
      <c r="BE235" s="43">
        <f>求节点(节奏总纲!$F$4:$F$163,M$7:M$166,$BD235)</f>
        <v>310.97925339616313</v>
      </c>
      <c r="BF235" s="43">
        <f>求节点(节奏总纲!$F$4:$F$163,N$7:N$166,$BD235)</f>
        <v>18694.82206091292</v>
      </c>
      <c r="BG235" s="43">
        <f>求节点(节奏总纲!$F$4:$F$163,O$7:O$166,$BD235)</f>
        <v>18694.82206091292</v>
      </c>
      <c r="BH235" s="43">
        <f>求节点(节奏总纲!$F$4:$F$163,P$7:P$166,$BD235)</f>
        <v>2.5000000000000001E-2</v>
      </c>
      <c r="BI235" s="43">
        <f>求节点(节奏总纲!$F$4:$F$163,Q$7:Q$166,$BD235)</f>
        <v>2.5000000000000001E-2</v>
      </c>
      <c r="BJ235" s="43">
        <f>求节点(节奏总纲!$F$4:$F$163,T$7:T$166,$BD235)</f>
        <v>1.8744923137637486</v>
      </c>
      <c r="BK235" s="43">
        <f>求节点(节奏总纲!$F$4:$F$163,U$7:U$166,$BD235)</f>
        <v>30603789469.874031</v>
      </c>
      <c r="BM235" s="1">
        <v>229</v>
      </c>
      <c r="BN235" s="43">
        <f>求节点(节奏总纲!$F$4:$F$163,AF$7:AF$166,$BD235)</f>
        <v>310.97925339616313</v>
      </c>
      <c r="BO235" s="43">
        <f>求节点(节奏总纲!$F$4:$F$163,AG$7:AG$166,$BD235)</f>
        <v>980.38544638796327</v>
      </c>
      <c r="BP235" s="43">
        <f>求节点(节奏总纲!$F$4:$F$163,AH$7:AH$166,$BD235)</f>
        <v>980.38544638796327</v>
      </c>
      <c r="BQ235" s="43">
        <f>求节点(节奏总纲!$F$4:$F$163,AI$7:AI$166,$BD235)</f>
        <v>2.5000000000000001E-2</v>
      </c>
      <c r="BR235" s="43">
        <f>求节点(节奏总纲!$F$4:$F$163,AJ$7:AJ$166,$BD235)</f>
        <v>2.5000000000000001E-2</v>
      </c>
      <c r="BS235" s="43">
        <f>求节点(节奏总纲!$F$4:$F$163,AM$7:AM$166,$BD235)</f>
        <v>7264.7757792925577</v>
      </c>
      <c r="BT235" s="43">
        <f>求节点(节奏总纲!$F$4:$F$163,AN$7:AN$166,$BD235)</f>
        <v>2.5518441605847277</v>
      </c>
      <c r="BU235" s="43">
        <f>求节点(节奏总纲!$F$4:$F$163,AO$7:AO$166,$BD235)</f>
        <v>54303670555.071693</v>
      </c>
    </row>
    <row r="236" spans="56:73" x14ac:dyDescent="0.15">
      <c r="BD236" s="1">
        <v>230</v>
      </c>
      <c r="BE236" s="43">
        <f>求节点(节奏总纲!$F$4:$F$163,M$7:M$166,$BD236)</f>
        <v>311.31317672711094</v>
      </c>
      <c r="BF236" s="43">
        <f>求节点(节奏总纲!$F$4:$F$163,N$7:N$166,$BD236)</f>
        <v>18712.003104475323</v>
      </c>
      <c r="BG236" s="43">
        <f>求节点(节奏总纲!$F$4:$F$163,O$7:O$166,$BD236)</f>
        <v>18712.003104475323</v>
      </c>
      <c r="BH236" s="43">
        <f>求节点(节奏总纲!$F$4:$F$163,P$7:P$166,$BD236)</f>
        <v>2.5000000000000001E-2</v>
      </c>
      <c r="BI236" s="43">
        <f>求节点(节奏总纲!$F$4:$F$163,Q$7:Q$166,$BD236)</f>
        <v>2.5000000000000001E-2</v>
      </c>
      <c r="BJ236" s="43">
        <f>求节点(节奏总纲!$F$4:$F$163,T$7:T$166,$BD236)</f>
        <v>1.8770092435961576</v>
      </c>
      <c r="BK236" s="43">
        <f>求节点(节奏总纲!$F$4:$F$163,U$7:U$166,$BD236)</f>
        <v>30754479981.698483</v>
      </c>
      <c r="BM236" s="1">
        <v>230</v>
      </c>
      <c r="BN236" s="43">
        <f>求节点(节奏总纲!$F$4:$F$163,AF$7:AF$166,$BD236)</f>
        <v>311.31317672711094</v>
      </c>
      <c r="BO236" s="43">
        <f>求节点(节奏总纲!$F$4:$F$163,AG$7:AG$166,$BD236)</f>
        <v>981.48690124368488</v>
      </c>
      <c r="BP236" s="43">
        <f>求节点(节奏总纲!$F$4:$F$163,AH$7:AH$166,$BD236)</f>
        <v>981.48690124368488</v>
      </c>
      <c r="BQ236" s="43">
        <f>求节点(节奏总纲!$F$4:$F$163,AI$7:AI$166,$BD236)</f>
        <v>2.5000000000000001E-2</v>
      </c>
      <c r="BR236" s="43">
        <f>求节点(节奏总纲!$F$4:$F$163,AJ$7:AJ$166,$BD236)</f>
        <v>2.5000000000000001E-2</v>
      </c>
      <c r="BS236" s="43">
        <f>求节点(节奏总纲!$F$4:$F$163,AM$7:AM$166,$BD236)</f>
        <v>7268.9626350707304</v>
      </c>
      <c r="BT236" s="43">
        <f>求节点(节奏总纲!$F$4:$F$163,AN$7:AN$166,$BD236)</f>
        <v>2.5568181307849658</v>
      </c>
      <c r="BU236" s="43">
        <f>求节点(节奏总纲!$F$4:$F$163,AO$7:AO$166,$BD236)</f>
        <v>54713156835.261681</v>
      </c>
    </row>
    <row r="237" spans="56:73" x14ac:dyDescent="0.15">
      <c r="BD237" s="1">
        <v>231</v>
      </c>
      <c r="BE237" s="43">
        <f>求节点(节奏总纲!$F$4:$F$163,M$7:M$166,$BD237)</f>
        <v>311.64710005805881</v>
      </c>
      <c r="BF237" s="43">
        <f>求节点(节奏总纲!$F$4:$F$163,N$7:N$166,$BD237)</f>
        <v>18729.184148037726</v>
      </c>
      <c r="BG237" s="43">
        <f>求节点(节奏总纲!$F$4:$F$163,O$7:O$166,$BD237)</f>
        <v>18729.184148037726</v>
      </c>
      <c r="BH237" s="43">
        <f>求节点(节奏总纲!$F$4:$F$163,P$7:P$166,$BD237)</f>
        <v>2.5000000000000001E-2</v>
      </c>
      <c r="BI237" s="43">
        <f>求节点(节奏总纲!$F$4:$F$163,Q$7:Q$166,$BD237)</f>
        <v>2.5000000000000001E-2</v>
      </c>
      <c r="BJ237" s="43">
        <f>求节点(节奏总纲!$F$4:$F$163,T$7:T$166,$BD237)</f>
        <v>1.8795261734285664</v>
      </c>
      <c r="BK237" s="43">
        <f>求节点(节奏总纲!$F$4:$F$163,U$7:U$166,$BD237)</f>
        <v>30905170493.522934</v>
      </c>
      <c r="BM237" s="1">
        <v>231</v>
      </c>
      <c r="BN237" s="43">
        <f>求节点(节奏总纲!$F$4:$F$163,AF$7:AF$166,$BD237)</f>
        <v>311.64710005805881</v>
      </c>
      <c r="BO237" s="43">
        <f>求节点(节奏总纲!$F$4:$F$163,AG$7:AG$166,$BD237)</f>
        <v>982.58835609940661</v>
      </c>
      <c r="BP237" s="43">
        <f>求节点(节奏总纲!$F$4:$F$163,AH$7:AH$166,$BD237)</f>
        <v>982.58835609940661</v>
      </c>
      <c r="BQ237" s="43">
        <f>求节点(节奏总纲!$F$4:$F$163,AI$7:AI$166,$BD237)</f>
        <v>2.5000000000000001E-2</v>
      </c>
      <c r="BR237" s="43">
        <f>求节点(节奏总纲!$F$4:$F$163,AJ$7:AJ$166,$BD237)</f>
        <v>2.5000000000000001E-2</v>
      </c>
      <c r="BS237" s="43">
        <f>求节点(节奏总纲!$F$4:$F$163,AM$7:AM$166,$BD237)</f>
        <v>7273.149490848903</v>
      </c>
      <c r="BT237" s="43">
        <f>求节点(节奏总纲!$F$4:$F$163,AN$7:AN$166,$BD237)</f>
        <v>2.5617921009852034</v>
      </c>
      <c r="BU237" s="43">
        <f>求节点(节奏总纲!$F$4:$F$163,AO$7:AO$166,$BD237)</f>
        <v>55122643115.451668</v>
      </c>
    </row>
    <row r="238" spans="56:73" x14ac:dyDescent="0.15">
      <c r="BD238" s="1">
        <v>232</v>
      </c>
      <c r="BE238" s="43">
        <f>求节点(节奏总纲!$F$4:$F$163,M$7:M$166,$BD238)</f>
        <v>311.98102338900662</v>
      </c>
      <c r="BF238" s="43">
        <f>求节点(节奏总纲!$F$4:$F$163,N$7:N$166,$BD238)</f>
        <v>18746.365191600129</v>
      </c>
      <c r="BG238" s="43">
        <f>求节点(节奏总纲!$F$4:$F$163,O$7:O$166,$BD238)</f>
        <v>18746.365191600129</v>
      </c>
      <c r="BH238" s="43">
        <f>求节点(节奏总纲!$F$4:$F$163,P$7:P$166,$BD238)</f>
        <v>2.5000000000000001E-2</v>
      </c>
      <c r="BI238" s="43">
        <f>求节点(节奏总纲!$F$4:$F$163,Q$7:Q$166,$BD238)</f>
        <v>2.5000000000000001E-2</v>
      </c>
      <c r="BJ238" s="43">
        <f>求节点(节奏总纲!$F$4:$F$163,T$7:T$166,$BD238)</f>
        <v>1.8820431032609752</v>
      </c>
      <c r="BK238" s="43">
        <f>求节点(节奏总纲!$F$4:$F$163,U$7:U$166,$BD238)</f>
        <v>31055861005.347385</v>
      </c>
      <c r="BM238" s="1">
        <v>232</v>
      </c>
      <c r="BN238" s="43">
        <f>求节点(节奏总纲!$F$4:$F$163,AF$7:AF$166,$BD238)</f>
        <v>311.98102338900662</v>
      </c>
      <c r="BO238" s="43">
        <f>求节点(节奏总纲!$F$4:$F$163,AG$7:AG$166,$BD238)</f>
        <v>983.68981095512822</v>
      </c>
      <c r="BP238" s="43">
        <f>求节点(节奏总纲!$F$4:$F$163,AH$7:AH$166,$BD238)</f>
        <v>983.68981095512822</v>
      </c>
      <c r="BQ238" s="43">
        <f>求节点(节奏总纲!$F$4:$F$163,AI$7:AI$166,$BD238)</f>
        <v>2.5000000000000001E-2</v>
      </c>
      <c r="BR238" s="43">
        <f>求节点(节奏总纲!$F$4:$F$163,AJ$7:AJ$166,$BD238)</f>
        <v>2.5000000000000001E-2</v>
      </c>
      <c r="BS238" s="43">
        <f>求节点(节奏总纲!$F$4:$F$163,AM$7:AM$166,$BD238)</f>
        <v>7277.3363466270757</v>
      </c>
      <c r="BT238" s="43">
        <f>求节点(节奏总纲!$F$4:$F$163,AN$7:AN$166,$BD238)</f>
        <v>2.5667660711854414</v>
      </c>
      <c r="BU238" s="43">
        <f>求节点(节奏总纲!$F$4:$F$163,AO$7:AO$166,$BD238)</f>
        <v>55532129395.641655</v>
      </c>
    </row>
    <row r="239" spans="56:73" x14ac:dyDescent="0.15">
      <c r="BD239" s="1">
        <v>233</v>
      </c>
      <c r="BE239" s="43">
        <f>求节点(节奏总纲!$F$4:$F$163,M$7:M$166,$BD239)</f>
        <v>312.31494671995443</v>
      </c>
      <c r="BF239" s="43">
        <f>求节点(节奏总纲!$F$4:$F$163,N$7:N$166,$BD239)</f>
        <v>18763.546235162532</v>
      </c>
      <c r="BG239" s="43">
        <f>求节点(节奏总纲!$F$4:$F$163,O$7:O$166,$BD239)</f>
        <v>18763.546235162532</v>
      </c>
      <c r="BH239" s="43">
        <f>求节点(节奏总纲!$F$4:$F$163,P$7:P$166,$BD239)</f>
        <v>2.5000000000000001E-2</v>
      </c>
      <c r="BI239" s="43">
        <f>求节点(节奏总纲!$F$4:$F$163,Q$7:Q$166,$BD239)</f>
        <v>2.5000000000000001E-2</v>
      </c>
      <c r="BJ239" s="43">
        <f>求节点(节奏总纲!$F$4:$F$163,T$7:T$166,$BD239)</f>
        <v>1.8845600330933843</v>
      </c>
      <c r="BK239" s="43">
        <f>求节点(节奏总纲!$F$4:$F$163,U$7:U$166,$BD239)</f>
        <v>31206551517.171837</v>
      </c>
      <c r="BM239" s="1">
        <v>233</v>
      </c>
      <c r="BN239" s="43">
        <f>求节点(节奏总纲!$F$4:$F$163,AF$7:AF$166,$BD239)</f>
        <v>312.31494671995443</v>
      </c>
      <c r="BO239" s="43">
        <f>求节点(节奏总纲!$F$4:$F$163,AG$7:AG$166,$BD239)</f>
        <v>984.79126581084984</v>
      </c>
      <c r="BP239" s="43">
        <f>求节点(节奏总纲!$F$4:$F$163,AH$7:AH$166,$BD239)</f>
        <v>984.79126581084984</v>
      </c>
      <c r="BQ239" s="43">
        <f>求节点(节奏总纲!$F$4:$F$163,AI$7:AI$166,$BD239)</f>
        <v>2.5000000000000001E-2</v>
      </c>
      <c r="BR239" s="43">
        <f>求节点(节奏总纲!$F$4:$F$163,AJ$7:AJ$166,$BD239)</f>
        <v>2.5000000000000001E-2</v>
      </c>
      <c r="BS239" s="43">
        <f>求节点(节奏总纲!$F$4:$F$163,AM$7:AM$166,$BD239)</f>
        <v>7281.5232024052484</v>
      </c>
      <c r="BT239" s="43">
        <f>求节点(节奏总纲!$F$4:$F$163,AN$7:AN$166,$BD239)</f>
        <v>2.5717400413856795</v>
      </c>
      <c r="BU239" s="43">
        <f>求节点(节奏总纲!$F$4:$F$163,AO$7:AO$166,$BD239)</f>
        <v>55941615675.83165</v>
      </c>
    </row>
    <row r="240" spans="56:73" x14ac:dyDescent="0.15">
      <c r="BD240" s="1">
        <v>234</v>
      </c>
      <c r="BE240" s="43">
        <f>求节点(节奏总纲!$F$4:$F$163,M$7:M$166,$BD240)</f>
        <v>312.64887005090225</v>
      </c>
      <c r="BF240" s="43">
        <f>求节点(节奏总纲!$F$4:$F$163,N$7:N$166,$BD240)</f>
        <v>18780.727278724935</v>
      </c>
      <c r="BG240" s="43">
        <f>求节点(节奏总纲!$F$4:$F$163,O$7:O$166,$BD240)</f>
        <v>18780.727278724935</v>
      </c>
      <c r="BH240" s="43">
        <f>求节点(节奏总纲!$F$4:$F$163,P$7:P$166,$BD240)</f>
        <v>2.5000000000000001E-2</v>
      </c>
      <c r="BI240" s="43">
        <f>求节点(节奏总纲!$F$4:$F$163,Q$7:Q$166,$BD240)</f>
        <v>2.5000000000000001E-2</v>
      </c>
      <c r="BJ240" s="43">
        <f>求节点(节奏总纲!$F$4:$F$163,T$7:T$166,$BD240)</f>
        <v>1.8870769629257931</v>
      </c>
      <c r="BK240" s="43">
        <f>求节点(节奏总纲!$F$4:$F$163,U$7:U$166,$BD240)</f>
        <v>31357242028.996288</v>
      </c>
      <c r="BM240" s="1">
        <v>234</v>
      </c>
      <c r="BN240" s="43">
        <f>求节点(节奏总纲!$F$4:$F$163,AF$7:AF$166,$BD240)</f>
        <v>312.64887005090225</v>
      </c>
      <c r="BO240" s="43">
        <f>求节点(节奏总纲!$F$4:$F$163,AG$7:AG$166,$BD240)</f>
        <v>985.89272066657156</v>
      </c>
      <c r="BP240" s="43">
        <f>求节点(节奏总纲!$F$4:$F$163,AH$7:AH$166,$BD240)</f>
        <v>985.89272066657156</v>
      </c>
      <c r="BQ240" s="43">
        <f>求节点(节奏总纲!$F$4:$F$163,AI$7:AI$166,$BD240)</f>
        <v>2.5000000000000001E-2</v>
      </c>
      <c r="BR240" s="43">
        <f>求节点(节奏总纲!$F$4:$F$163,AJ$7:AJ$166,$BD240)</f>
        <v>2.5000000000000001E-2</v>
      </c>
      <c r="BS240" s="43">
        <f>求节点(节奏总纲!$F$4:$F$163,AM$7:AM$166,$BD240)</f>
        <v>7285.710058183422</v>
      </c>
      <c r="BT240" s="43">
        <f>求节点(节奏总纲!$F$4:$F$163,AN$7:AN$166,$BD240)</f>
        <v>2.5767140115859175</v>
      </c>
      <c r="BU240" s="43">
        <f>求节点(节奏总纲!$F$4:$F$163,AO$7:AO$166,$BD240)</f>
        <v>56351101956.021637</v>
      </c>
    </row>
    <row r="241" spans="56:73" x14ac:dyDescent="0.15">
      <c r="BD241" s="1">
        <v>235</v>
      </c>
      <c r="BE241" s="43">
        <f>求节点(节奏总纲!$F$4:$F$163,M$7:M$166,$BD241)</f>
        <v>312.98279338185012</v>
      </c>
      <c r="BF241" s="43">
        <f>求节点(节奏总纲!$F$4:$F$163,N$7:N$166,$BD241)</f>
        <v>18797.908322287341</v>
      </c>
      <c r="BG241" s="43">
        <f>求节点(节奏总纲!$F$4:$F$163,O$7:O$166,$BD241)</f>
        <v>18797.908322287341</v>
      </c>
      <c r="BH241" s="43">
        <f>求节点(节奏总纲!$F$4:$F$163,P$7:P$166,$BD241)</f>
        <v>2.5000000000000001E-2</v>
      </c>
      <c r="BI241" s="43">
        <f>求节点(节奏总纲!$F$4:$F$163,Q$7:Q$166,$BD241)</f>
        <v>2.5000000000000001E-2</v>
      </c>
      <c r="BJ241" s="43">
        <f>求节点(节奏总纲!$F$4:$F$163,T$7:T$166,$BD241)</f>
        <v>1.8895938927582019</v>
      </c>
      <c r="BK241" s="43">
        <f>求节点(节奏总纲!$F$4:$F$163,U$7:U$166,$BD241)</f>
        <v>31507932540.82074</v>
      </c>
      <c r="BM241" s="1">
        <v>235</v>
      </c>
      <c r="BN241" s="43">
        <f>求节点(节奏总纲!$F$4:$F$163,AF$7:AF$166,$BD241)</f>
        <v>312.98279338185012</v>
      </c>
      <c r="BO241" s="43">
        <f>求节点(节奏总纲!$F$4:$F$163,AG$7:AG$166,$BD241)</f>
        <v>986.99417552229318</v>
      </c>
      <c r="BP241" s="43">
        <f>求节点(节奏总纲!$F$4:$F$163,AH$7:AH$166,$BD241)</f>
        <v>986.99417552229318</v>
      </c>
      <c r="BQ241" s="43">
        <f>求节点(节奏总纲!$F$4:$F$163,AI$7:AI$166,$BD241)</f>
        <v>2.5000000000000001E-2</v>
      </c>
      <c r="BR241" s="43">
        <f>求节点(节奏总纲!$F$4:$F$163,AJ$7:AJ$166,$BD241)</f>
        <v>2.5000000000000001E-2</v>
      </c>
      <c r="BS241" s="43">
        <f>求节点(节奏总纲!$F$4:$F$163,AM$7:AM$166,$BD241)</f>
        <v>7289.8969139615947</v>
      </c>
      <c r="BT241" s="43">
        <f>求节点(节奏总纲!$F$4:$F$163,AN$7:AN$166,$BD241)</f>
        <v>2.5816879817861556</v>
      </c>
      <c r="BU241" s="43">
        <f>求节点(节奏总纲!$F$4:$F$163,AO$7:AO$166,$BD241)</f>
        <v>56760588236.211624</v>
      </c>
    </row>
    <row r="242" spans="56:73" x14ac:dyDescent="0.15">
      <c r="BD242" s="1">
        <v>236</v>
      </c>
      <c r="BE242" s="43">
        <f>求节点(节奏总纲!$F$4:$F$163,M$7:M$166,$BD242)</f>
        <v>313.31671671279793</v>
      </c>
      <c r="BF242" s="43">
        <f>求节点(节奏总纲!$F$4:$F$163,N$7:N$166,$BD242)</f>
        <v>18815.089365849744</v>
      </c>
      <c r="BG242" s="43">
        <f>求节点(节奏总纲!$F$4:$F$163,O$7:O$166,$BD242)</f>
        <v>18815.089365849744</v>
      </c>
      <c r="BH242" s="43">
        <f>求节点(节奏总纲!$F$4:$F$163,P$7:P$166,$BD242)</f>
        <v>2.5000000000000001E-2</v>
      </c>
      <c r="BI242" s="43">
        <f>求节点(节奏总纲!$F$4:$F$163,Q$7:Q$166,$BD242)</f>
        <v>2.5000000000000001E-2</v>
      </c>
      <c r="BJ242" s="43">
        <f>求节点(节奏总纲!$F$4:$F$163,T$7:T$166,$BD242)</f>
        <v>1.8921108225906109</v>
      </c>
      <c r="BK242" s="43">
        <f>求节点(节奏总纲!$F$4:$F$163,U$7:U$166,$BD242)</f>
        <v>31658623052.645191</v>
      </c>
      <c r="BM242" s="1">
        <v>236</v>
      </c>
      <c r="BN242" s="43">
        <f>求节点(节奏总纲!$F$4:$F$163,AF$7:AF$166,$BD242)</f>
        <v>313.31671671279793</v>
      </c>
      <c r="BO242" s="43">
        <f>求节点(节奏总纲!$F$4:$F$163,AG$7:AG$166,$BD242)</f>
        <v>988.09563037801479</v>
      </c>
      <c r="BP242" s="43">
        <f>求节点(节奏总纲!$F$4:$F$163,AH$7:AH$166,$BD242)</f>
        <v>988.09563037801479</v>
      </c>
      <c r="BQ242" s="43">
        <f>求节点(节奏总纲!$F$4:$F$163,AI$7:AI$166,$BD242)</f>
        <v>2.5000000000000001E-2</v>
      </c>
      <c r="BR242" s="43">
        <f>求节点(节奏总纲!$F$4:$F$163,AJ$7:AJ$166,$BD242)</f>
        <v>2.5000000000000001E-2</v>
      </c>
      <c r="BS242" s="43">
        <f>求节点(节奏总纲!$F$4:$F$163,AM$7:AM$166,$BD242)</f>
        <v>7294.0837697397674</v>
      </c>
      <c r="BT242" s="43">
        <f>求节点(节奏总纲!$F$4:$F$163,AN$7:AN$166,$BD242)</f>
        <v>2.5866619519863936</v>
      </c>
      <c r="BU242" s="43">
        <f>求节点(节奏总纲!$F$4:$F$163,AO$7:AO$166,$BD242)</f>
        <v>57170074516.401611</v>
      </c>
    </row>
    <row r="243" spans="56:73" x14ac:dyDescent="0.15">
      <c r="BD243" s="1">
        <v>237</v>
      </c>
      <c r="BE243" s="43">
        <f>求节点(节奏总纲!$F$4:$F$163,M$7:M$166,$BD243)</f>
        <v>313.65064004374574</v>
      </c>
      <c r="BF243" s="43">
        <f>求节点(节奏总纲!$F$4:$F$163,N$7:N$166,$BD243)</f>
        <v>18832.270409412147</v>
      </c>
      <c r="BG243" s="43">
        <f>求节点(节奏总纲!$F$4:$F$163,O$7:O$166,$BD243)</f>
        <v>18832.270409412147</v>
      </c>
      <c r="BH243" s="43">
        <f>求节点(节奏总纲!$F$4:$F$163,P$7:P$166,$BD243)</f>
        <v>2.5000000000000001E-2</v>
      </c>
      <c r="BI243" s="43">
        <f>求节点(节奏总纲!$F$4:$F$163,Q$7:Q$166,$BD243)</f>
        <v>2.5000000000000001E-2</v>
      </c>
      <c r="BJ243" s="43">
        <f>求节点(节奏总纲!$F$4:$F$163,T$7:T$166,$BD243)</f>
        <v>1.8946277524230197</v>
      </c>
      <c r="BK243" s="43">
        <f>求节点(节奏总纲!$F$4:$F$163,U$7:U$166,$BD243)</f>
        <v>31809313564.469643</v>
      </c>
      <c r="BM243" s="1">
        <v>237</v>
      </c>
      <c r="BN243" s="43">
        <f>求节点(节奏总纲!$F$4:$F$163,AF$7:AF$166,$BD243)</f>
        <v>313.65064004374574</v>
      </c>
      <c r="BO243" s="43">
        <f>求节点(节奏总纲!$F$4:$F$163,AG$7:AG$166,$BD243)</f>
        <v>989.19708523373652</v>
      </c>
      <c r="BP243" s="43">
        <f>求节点(节奏总纲!$F$4:$F$163,AH$7:AH$166,$BD243)</f>
        <v>989.19708523373652</v>
      </c>
      <c r="BQ243" s="43">
        <f>求节点(节奏总纲!$F$4:$F$163,AI$7:AI$166,$BD243)</f>
        <v>2.5000000000000001E-2</v>
      </c>
      <c r="BR243" s="43">
        <f>求节点(节奏总纲!$F$4:$F$163,AJ$7:AJ$166,$BD243)</f>
        <v>2.5000000000000001E-2</v>
      </c>
      <c r="BS243" s="43">
        <f>求节点(节奏总纲!$F$4:$F$163,AM$7:AM$166,$BD243)</f>
        <v>7298.2706255179401</v>
      </c>
      <c r="BT243" s="43">
        <f>求节点(节奏总纲!$F$4:$F$163,AN$7:AN$166,$BD243)</f>
        <v>2.5916359221866316</v>
      </c>
      <c r="BU243" s="43">
        <f>求节点(节奏总纲!$F$4:$F$163,AO$7:AO$166,$BD243)</f>
        <v>57579560796.591599</v>
      </c>
    </row>
    <row r="244" spans="56:73" x14ac:dyDescent="0.15">
      <c r="BD244" s="1">
        <v>238</v>
      </c>
      <c r="BE244" s="43">
        <f>求节点(节奏总纲!$F$4:$F$163,M$7:M$166,$BD244)</f>
        <v>314.05088679608264</v>
      </c>
      <c r="BF244" s="43">
        <f>求节点(节奏总纲!$F$4:$F$163,N$7:N$166,$BD244)</f>
        <v>18848.751740790423</v>
      </c>
      <c r="BG244" s="43">
        <f>求节点(节奏总纲!$F$4:$F$163,O$7:O$166,$BD244)</f>
        <v>18848.751740790423</v>
      </c>
      <c r="BH244" s="43">
        <f>求节点(节奏总纲!$F$4:$F$163,P$7:P$166,$BD244)</f>
        <v>2.5000000000000001E-2</v>
      </c>
      <c r="BI244" s="43">
        <f>求节点(节奏总纲!$F$4:$F$163,Q$7:Q$166,$BD244)</f>
        <v>2.5000000000000001E-2</v>
      </c>
      <c r="BJ244" s="43">
        <f>求节点(节奏总纲!$F$4:$F$163,T$7:T$166,$BD244)</f>
        <v>1.8972319493101373</v>
      </c>
      <c r="BK244" s="43">
        <f>求节点(节奏总纲!$F$4:$F$163,U$7:U$166,$BD244)</f>
        <v>31973665813.604027</v>
      </c>
      <c r="BM244" s="1">
        <v>238</v>
      </c>
      <c r="BN244" s="43">
        <f>求节点(节奏总纲!$F$4:$F$163,AF$7:AF$166,$BD244)</f>
        <v>314.05088679608264</v>
      </c>
      <c r="BO244" s="43">
        <f>求节点(节奏总纲!$F$4:$F$163,AG$7:AG$166,$BD244)</f>
        <v>990.21481488783195</v>
      </c>
      <c r="BP244" s="43">
        <f>求节点(节奏总纲!$F$4:$F$163,AH$7:AH$166,$BD244)</f>
        <v>990.21481488783195</v>
      </c>
      <c r="BQ244" s="43">
        <f>求节点(节奏总纲!$F$4:$F$163,AI$7:AI$166,$BD244)</f>
        <v>2.5000000000000001E-2</v>
      </c>
      <c r="BR244" s="43">
        <f>求节点(节奏总纲!$F$4:$F$163,AJ$7:AJ$166,$BD244)</f>
        <v>2.5000000000000001E-2</v>
      </c>
      <c r="BS244" s="43">
        <f>求节点(节奏总纲!$F$4:$F$163,AM$7:AM$166,$BD244)</f>
        <v>7302.3017235252019</v>
      </c>
      <c r="BT244" s="43">
        <f>求节点(节奏总纲!$F$4:$F$163,AN$7:AN$166,$BD244)</f>
        <v>2.5959261637082909</v>
      </c>
      <c r="BU244" s="43">
        <f>求节点(节奏总纲!$F$4:$F$163,AO$7:AO$166,$BD244)</f>
        <v>57996470361.359177</v>
      </c>
    </row>
    <row r="245" spans="56:73" x14ac:dyDescent="0.15">
      <c r="BD245" s="1">
        <v>239</v>
      </c>
      <c r="BE245" s="43">
        <f>求节点(节奏总纲!$F$4:$F$163,M$7:M$166,$BD245)</f>
        <v>314.47583754535691</v>
      </c>
      <c r="BF245" s="43">
        <f>求节点(节奏总纲!$F$4:$F$163,N$7:N$166,$BD245)</f>
        <v>18864.972444968058</v>
      </c>
      <c r="BG245" s="43">
        <f>求节点(节奏总纲!$F$4:$F$163,O$7:O$166,$BD245)</f>
        <v>18864.972444968058</v>
      </c>
      <c r="BH245" s="43">
        <f>求节点(节奏总纲!$F$4:$F$163,P$7:P$166,$BD245)</f>
        <v>2.5000000000000001E-2</v>
      </c>
      <c r="BI245" s="43">
        <f>求节点(节奏总纲!$F$4:$F$163,Q$7:Q$166,$BD245)</f>
        <v>2.5000000000000001E-2</v>
      </c>
      <c r="BJ245" s="43">
        <f>求节点(节奏总纲!$F$4:$F$163,T$7:T$166,$BD245)</f>
        <v>1.8998686512310288</v>
      </c>
      <c r="BK245" s="43">
        <f>求节点(节奏总纲!$F$4:$F$163,U$7:U$166,$BD245)</f>
        <v>32143106755.534931</v>
      </c>
      <c r="BM245" s="1">
        <v>239</v>
      </c>
      <c r="BN245" s="43">
        <f>求节点(节奏总纲!$F$4:$F$163,AF$7:AF$166,$BD245)</f>
        <v>314.47583754535691</v>
      </c>
      <c r="BO245" s="43">
        <f>求节点(节奏总纲!$F$4:$F$163,AG$7:AG$166,$BD245)</f>
        <v>991.2013587695227</v>
      </c>
      <c r="BP245" s="43">
        <f>求节点(节奏总纲!$F$4:$F$163,AH$7:AH$166,$BD245)</f>
        <v>991.2013587695227</v>
      </c>
      <c r="BQ245" s="43">
        <f>求节点(节奏总纲!$F$4:$F$163,AI$7:AI$166,$BD245)</f>
        <v>2.5000000000000001E-2</v>
      </c>
      <c r="BR245" s="43">
        <f>求节点(节奏总纲!$F$4:$F$163,AJ$7:AJ$166,$BD245)</f>
        <v>2.5000000000000001E-2</v>
      </c>
      <c r="BS245" s="43">
        <f>求节点(节奏总纲!$F$4:$F$163,AM$7:AM$166,$BD245)</f>
        <v>7306.274805232717</v>
      </c>
      <c r="BT245" s="43">
        <f>求节点(节奏总纲!$F$4:$F$163,AN$7:AN$166,$BD245)</f>
        <v>2.5999617315290489</v>
      </c>
      <c r="BU245" s="43">
        <f>求节点(节奏总纲!$F$4:$F$163,AO$7:AO$166,$BD245)</f>
        <v>58416144934.258568</v>
      </c>
    </row>
    <row r="246" spans="56:73" x14ac:dyDescent="0.15">
      <c r="BD246" s="1">
        <v>240</v>
      </c>
      <c r="BE246" s="43">
        <f>求节点(节奏总纲!$F$4:$F$163,M$7:M$166,$BD246)</f>
        <v>314.90078829463113</v>
      </c>
      <c r="BF246" s="43">
        <f>求节点(节奏总纲!$F$4:$F$163,N$7:N$166,$BD246)</f>
        <v>18881.193149145696</v>
      </c>
      <c r="BG246" s="43">
        <f>求节点(节奏总纲!$F$4:$F$163,O$7:O$166,$BD246)</f>
        <v>18881.193149145696</v>
      </c>
      <c r="BH246" s="43">
        <f>求节点(节奏总纲!$F$4:$F$163,P$7:P$166,$BD246)</f>
        <v>2.5000000000000001E-2</v>
      </c>
      <c r="BI246" s="43">
        <f>求节点(节奏总纲!$F$4:$F$163,Q$7:Q$166,$BD246)</f>
        <v>2.5000000000000001E-2</v>
      </c>
      <c r="BJ246" s="43">
        <f>求节点(节奏总纲!$F$4:$F$163,T$7:T$166,$BD246)</f>
        <v>1.90250535315192</v>
      </c>
      <c r="BK246" s="43">
        <f>求节点(节奏总纲!$F$4:$F$163,U$7:U$166,$BD246)</f>
        <v>32312547697.465836</v>
      </c>
      <c r="BM246" s="1">
        <v>240</v>
      </c>
      <c r="BN246" s="43">
        <f>求节点(节奏总纲!$F$4:$F$163,AF$7:AF$166,$BD246)</f>
        <v>314.90078829463113</v>
      </c>
      <c r="BO246" s="43">
        <f>求节点(节奏总纲!$F$4:$F$163,AG$7:AG$166,$BD246)</f>
        <v>992.18790265121345</v>
      </c>
      <c r="BP246" s="43">
        <f>求节点(节奏总纲!$F$4:$F$163,AH$7:AH$166,$BD246)</f>
        <v>992.18790265121345</v>
      </c>
      <c r="BQ246" s="43">
        <f>求节点(节奏总纲!$F$4:$F$163,AI$7:AI$166,$BD246)</f>
        <v>2.5000000000000001E-2</v>
      </c>
      <c r="BR246" s="43">
        <f>求节点(节奏总纲!$F$4:$F$163,AJ$7:AJ$166,$BD246)</f>
        <v>2.5000000000000001E-2</v>
      </c>
      <c r="BS246" s="43">
        <f>求节点(节奏总纲!$F$4:$F$163,AM$7:AM$166,$BD246)</f>
        <v>7310.2478869402321</v>
      </c>
      <c r="BT246" s="43">
        <f>求节点(节奏总纲!$F$4:$F$163,AN$7:AN$166,$BD246)</f>
        <v>2.6039972993498073</v>
      </c>
      <c r="BU246" s="43">
        <f>求节点(节奏总纲!$F$4:$F$163,AO$7:AO$166,$BD246)</f>
        <v>58835819507.157951</v>
      </c>
    </row>
    <row r="247" spans="56:73" x14ac:dyDescent="0.15">
      <c r="BD247" s="1">
        <v>241</v>
      </c>
      <c r="BE247" s="43">
        <f>求节点(节奏总纲!$F$4:$F$163,M$7:M$166,$BD247)</f>
        <v>315.32573904390534</v>
      </c>
      <c r="BF247" s="43">
        <f>求节点(节奏总纲!$F$4:$F$163,N$7:N$166,$BD247)</f>
        <v>18897.413853323331</v>
      </c>
      <c r="BG247" s="43">
        <f>求节点(节奏总纲!$F$4:$F$163,O$7:O$166,$BD247)</f>
        <v>18897.413853323331</v>
      </c>
      <c r="BH247" s="43">
        <f>求节点(节奏总纲!$F$4:$F$163,P$7:P$166,$BD247)</f>
        <v>2.5000000000000001E-2</v>
      </c>
      <c r="BI247" s="43">
        <f>求节点(节奏总纲!$F$4:$F$163,Q$7:Q$166,$BD247)</f>
        <v>2.5000000000000001E-2</v>
      </c>
      <c r="BJ247" s="43">
        <f>求节点(节奏总纲!$F$4:$F$163,T$7:T$166,$BD247)</f>
        <v>1.9051420550728115</v>
      </c>
      <c r="BK247" s="43">
        <f>求节点(节奏总纲!$F$4:$F$163,U$7:U$166,$BD247)</f>
        <v>32481988639.39674</v>
      </c>
      <c r="BM247" s="1">
        <v>241</v>
      </c>
      <c r="BN247" s="43">
        <f>求节点(节奏总纲!$F$4:$F$163,AF$7:AF$166,$BD247)</f>
        <v>315.32573904390534</v>
      </c>
      <c r="BO247" s="43">
        <f>求节点(节奏总纲!$F$4:$F$163,AG$7:AG$166,$BD247)</f>
        <v>993.1744465329042</v>
      </c>
      <c r="BP247" s="43">
        <f>求节点(节奏总纲!$F$4:$F$163,AH$7:AH$166,$BD247)</f>
        <v>993.1744465329042</v>
      </c>
      <c r="BQ247" s="43">
        <f>求节点(节奏总纲!$F$4:$F$163,AI$7:AI$166,$BD247)</f>
        <v>2.5000000000000001E-2</v>
      </c>
      <c r="BR247" s="43">
        <f>求节点(节奏总纲!$F$4:$F$163,AJ$7:AJ$166,$BD247)</f>
        <v>2.5000000000000001E-2</v>
      </c>
      <c r="BS247" s="43">
        <f>求节点(节奏总纲!$F$4:$F$163,AM$7:AM$166,$BD247)</f>
        <v>7314.2209686477481</v>
      </c>
      <c r="BT247" s="43">
        <f>求节点(节奏总纲!$F$4:$F$163,AN$7:AN$166,$BD247)</f>
        <v>2.6080328671705653</v>
      </c>
      <c r="BU247" s="43">
        <f>求节点(节奏总纲!$F$4:$F$163,AO$7:AO$166,$BD247)</f>
        <v>59255494080.057335</v>
      </c>
    </row>
    <row r="248" spans="56:73" x14ac:dyDescent="0.15">
      <c r="BD248" s="1">
        <v>242</v>
      </c>
      <c r="BE248" s="43">
        <f>求节点(节奏总纲!$F$4:$F$163,M$7:M$166,$BD248)</f>
        <v>315.75068979317962</v>
      </c>
      <c r="BF248" s="43">
        <f>求节点(节奏总纲!$F$4:$F$163,N$7:N$166,$BD248)</f>
        <v>18913.634557500965</v>
      </c>
      <c r="BG248" s="43">
        <f>求节点(节奏总纲!$F$4:$F$163,O$7:O$166,$BD248)</f>
        <v>18913.634557500965</v>
      </c>
      <c r="BH248" s="43">
        <f>求节点(节奏总纲!$F$4:$F$163,P$7:P$166,$BD248)</f>
        <v>2.5000000000000001E-2</v>
      </c>
      <c r="BI248" s="43">
        <f>求节点(节奏总纲!$F$4:$F$163,Q$7:Q$166,$BD248)</f>
        <v>2.5000000000000001E-2</v>
      </c>
      <c r="BJ248" s="43">
        <f>求节点(节奏总纲!$F$4:$F$163,T$7:T$166,$BD248)</f>
        <v>1.9077787569937028</v>
      </c>
      <c r="BK248" s="43">
        <f>求节点(节奏总纲!$F$4:$F$163,U$7:U$166,$BD248)</f>
        <v>32651429581.327644</v>
      </c>
      <c r="BM248" s="1">
        <v>242</v>
      </c>
      <c r="BN248" s="43">
        <f>求节点(节奏总纲!$F$4:$F$163,AF$7:AF$166,$BD248)</f>
        <v>315.75068979317962</v>
      </c>
      <c r="BO248" s="43">
        <f>求节点(节奏总纲!$F$4:$F$163,AG$7:AG$166,$BD248)</f>
        <v>994.16099041459483</v>
      </c>
      <c r="BP248" s="43">
        <f>求节点(节奏总纲!$F$4:$F$163,AH$7:AH$166,$BD248)</f>
        <v>994.16099041459483</v>
      </c>
      <c r="BQ248" s="43">
        <f>求节点(节奏总纲!$F$4:$F$163,AI$7:AI$166,$BD248)</f>
        <v>2.5000000000000001E-2</v>
      </c>
      <c r="BR248" s="43">
        <f>求节点(节奏总纲!$F$4:$F$163,AJ$7:AJ$166,$BD248)</f>
        <v>2.5000000000000001E-2</v>
      </c>
      <c r="BS248" s="43">
        <f>求节点(节奏总纲!$F$4:$F$163,AM$7:AM$166,$BD248)</f>
        <v>7318.1940503552632</v>
      </c>
      <c r="BT248" s="43">
        <f>求节点(节奏总纲!$F$4:$F$163,AN$7:AN$166,$BD248)</f>
        <v>2.6120684349913232</v>
      </c>
      <c r="BU248" s="43">
        <f>求节点(节奏总纲!$F$4:$F$163,AO$7:AO$166,$BD248)</f>
        <v>59675168652.956718</v>
      </c>
    </row>
    <row r="249" spans="56:73" x14ac:dyDescent="0.15">
      <c r="BD249" s="1">
        <v>243</v>
      </c>
      <c r="BE249" s="43">
        <f>求节点(节奏总纲!$F$4:$F$163,M$7:M$166,$BD249)</f>
        <v>316.17564054245383</v>
      </c>
      <c r="BF249" s="43">
        <f>求节点(节奏总纲!$F$4:$F$163,N$7:N$166,$BD249)</f>
        <v>18929.855261678604</v>
      </c>
      <c r="BG249" s="43">
        <f>求节点(节奏总纲!$F$4:$F$163,O$7:O$166,$BD249)</f>
        <v>18929.855261678604</v>
      </c>
      <c r="BH249" s="43">
        <f>求节点(节奏总纲!$F$4:$F$163,P$7:P$166,$BD249)</f>
        <v>2.5000000000000001E-2</v>
      </c>
      <c r="BI249" s="43">
        <f>求节点(节奏总纲!$F$4:$F$163,Q$7:Q$166,$BD249)</f>
        <v>2.5000000000000001E-2</v>
      </c>
      <c r="BJ249" s="43">
        <f>求节点(节奏总纲!$F$4:$F$163,T$7:T$166,$BD249)</f>
        <v>1.9104154589145943</v>
      </c>
      <c r="BK249" s="43">
        <f>求节点(节奏总纲!$F$4:$F$163,U$7:U$166,$BD249)</f>
        <v>32820870523.258549</v>
      </c>
      <c r="BM249" s="1">
        <v>243</v>
      </c>
      <c r="BN249" s="43">
        <f>求节点(节奏总纲!$F$4:$F$163,AF$7:AF$166,$BD249)</f>
        <v>316.17564054245383</v>
      </c>
      <c r="BO249" s="43">
        <f>求节点(节奏总纲!$F$4:$F$163,AG$7:AG$166,$BD249)</f>
        <v>995.14753429628558</v>
      </c>
      <c r="BP249" s="43">
        <f>求节点(节奏总纲!$F$4:$F$163,AH$7:AH$166,$BD249)</f>
        <v>995.14753429628558</v>
      </c>
      <c r="BQ249" s="43">
        <f>求节点(节奏总纲!$F$4:$F$163,AI$7:AI$166,$BD249)</f>
        <v>2.5000000000000001E-2</v>
      </c>
      <c r="BR249" s="43">
        <f>求节点(节奏总纲!$F$4:$F$163,AJ$7:AJ$166,$BD249)</f>
        <v>2.5000000000000001E-2</v>
      </c>
      <c r="BS249" s="43">
        <f>求节点(节奏总纲!$F$4:$F$163,AM$7:AM$166,$BD249)</f>
        <v>7322.1671320627784</v>
      </c>
      <c r="BT249" s="43">
        <f>求节点(节奏总纲!$F$4:$F$163,AN$7:AN$166,$BD249)</f>
        <v>2.6161040028120817</v>
      </c>
      <c r="BU249" s="43">
        <f>求节点(节奏总纲!$F$4:$F$163,AO$7:AO$166,$BD249)</f>
        <v>60094843225.856102</v>
      </c>
    </row>
    <row r="250" spans="56:73" x14ac:dyDescent="0.15">
      <c r="BD250" s="1">
        <v>244</v>
      </c>
      <c r="BE250" s="43">
        <f>求节点(节奏总纲!$F$4:$F$163,M$7:M$166,$BD250)</f>
        <v>316.60059129172805</v>
      </c>
      <c r="BF250" s="43">
        <f>求节点(节奏总纲!$F$4:$F$163,N$7:N$166,$BD250)</f>
        <v>18946.075965856238</v>
      </c>
      <c r="BG250" s="43">
        <f>求节点(节奏总纲!$F$4:$F$163,O$7:O$166,$BD250)</f>
        <v>18946.075965856238</v>
      </c>
      <c r="BH250" s="43">
        <f>求节点(节奏总纲!$F$4:$F$163,P$7:P$166,$BD250)</f>
        <v>2.5000000000000001E-2</v>
      </c>
      <c r="BI250" s="43">
        <f>求节点(节奏总纲!$F$4:$F$163,Q$7:Q$166,$BD250)</f>
        <v>2.5000000000000001E-2</v>
      </c>
      <c r="BJ250" s="43">
        <f>求节点(节奏总纲!$F$4:$F$163,T$7:T$166,$BD250)</f>
        <v>1.9130521608354858</v>
      </c>
      <c r="BK250" s="43">
        <f>求节点(节奏总纲!$F$4:$F$163,U$7:U$166,$BD250)</f>
        <v>32990311465.189453</v>
      </c>
      <c r="BM250" s="1">
        <v>244</v>
      </c>
      <c r="BN250" s="43">
        <f>求节点(节奏总纲!$F$4:$F$163,AF$7:AF$166,$BD250)</f>
        <v>316.60059129172805</v>
      </c>
      <c r="BO250" s="43">
        <f>求节点(节奏总纲!$F$4:$F$163,AG$7:AG$166,$BD250)</f>
        <v>996.13407817797633</v>
      </c>
      <c r="BP250" s="43">
        <f>求节点(节奏总纲!$F$4:$F$163,AH$7:AH$166,$BD250)</f>
        <v>996.13407817797633</v>
      </c>
      <c r="BQ250" s="43">
        <f>求节点(节奏总纲!$F$4:$F$163,AI$7:AI$166,$BD250)</f>
        <v>2.5000000000000001E-2</v>
      </c>
      <c r="BR250" s="43">
        <f>求节点(节奏总纲!$F$4:$F$163,AJ$7:AJ$166,$BD250)</f>
        <v>2.5000000000000001E-2</v>
      </c>
      <c r="BS250" s="43">
        <f>求节点(节奏总纲!$F$4:$F$163,AM$7:AM$166,$BD250)</f>
        <v>7326.1402137702935</v>
      </c>
      <c r="BT250" s="43">
        <f>求节点(节奏总纲!$F$4:$F$163,AN$7:AN$166,$BD250)</f>
        <v>2.6201395706328396</v>
      </c>
      <c r="BU250" s="43">
        <f>求节点(节奏总纲!$F$4:$F$163,AO$7:AO$166,$BD250)</f>
        <v>60514517798.755486</v>
      </c>
    </row>
    <row r="251" spans="56:73" x14ac:dyDescent="0.15">
      <c r="BD251" s="1">
        <v>245</v>
      </c>
      <c r="BE251" s="43">
        <f>求节点(节奏总纲!$F$4:$F$163,M$7:M$166,$BD251)</f>
        <v>317.02554204100232</v>
      </c>
      <c r="BF251" s="43">
        <f>求节点(节奏总纲!$F$4:$F$163,N$7:N$166,$BD251)</f>
        <v>18962.296670033873</v>
      </c>
      <c r="BG251" s="43">
        <f>求节点(节奏总纲!$F$4:$F$163,O$7:O$166,$BD251)</f>
        <v>18962.296670033873</v>
      </c>
      <c r="BH251" s="43">
        <f>求节点(节奏总纲!$F$4:$F$163,P$7:P$166,$BD251)</f>
        <v>2.5000000000000001E-2</v>
      </c>
      <c r="BI251" s="43">
        <f>求节点(节奏总纲!$F$4:$F$163,Q$7:Q$166,$BD251)</f>
        <v>2.5000000000000001E-2</v>
      </c>
      <c r="BJ251" s="43">
        <f>求节点(节奏总纲!$F$4:$F$163,T$7:T$166,$BD251)</f>
        <v>1.9156888627563771</v>
      </c>
      <c r="BK251" s="43">
        <f>求节点(节奏总纲!$F$4:$F$163,U$7:U$166,$BD251)</f>
        <v>33159752407.120358</v>
      </c>
      <c r="BM251" s="1">
        <v>245</v>
      </c>
      <c r="BN251" s="43">
        <f>求节点(节奏总纲!$F$4:$F$163,AF$7:AF$166,$BD251)</f>
        <v>317.02554204100232</v>
      </c>
      <c r="BO251" s="43">
        <f>求节点(节奏总纲!$F$4:$F$163,AG$7:AG$166,$BD251)</f>
        <v>997.12062205966697</v>
      </c>
      <c r="BP251" s="43">
        <f>求节点(节奏总纲!$F$4:$F$163,AH$7:AH$166,$BD251)</f>
        <v>997.12062205966697</v>
      </c>
      <c r="BQ251" s="43">
        <f>求节点(节奏总纲!$F$4:$F$163,AI$7:AI$166,$BD251)</f>
        <v>2.5000000000000001E-2</v>
      </c>
      <c r="BR251" s="43">
        <f>求节点(节奏总纲!$F$4:$F$163,AJ$7:AJ$166,$BD251)</f>
        <v>2.5000000000000001E-2</v>
      </c>
      <c r="BS251" s="43">
        <f>求节点(节奏总纲!$F$4:$F$163,AM$7:AM$166,$BD251)</f>
        <v>7330.1132954778086</v>
      </c>
      <c r="BT251" s="43">
        <f>求节点(节奏总纲!$F$4:$F$163,AN$7:AN$166,$BD251)</f>
        <v>2.6241751384535981</v>
      </c>
      <c r="BU251" s="43">
        <f>求节点(节奏总纲!$F$4:$F$163,AO$7:AO$166,$BD251)</f>
        <v>60934192371.654877</v>
      </c>
    </row>
    <row r="252" spans="56:73" x14ac:dyDescent="0.15">
      <c r="BD252" s="1">
        <v>246</v>
      </c>
      <c r="BE252" s="43">
        <f>求节点(节奏总纲!$F$4:$F$163,M$7:M$166,$BD252)</f>
        <v>317.45049279027654</v>
      </c>
      <c r="BF252" s="43">
        <f>求节点(节奏总纲!$F$4:$F$163,N$7:N$166,$BD252)</f>
        <v>18978.517374211511</v>
      </c>
      <c r="BG252" s="43">
        <f>求节点(节奏总纲!$F$4:$F$163,O$7:O$166,$BD252)</f>
        <v>18978.517374211511</v>
      </c>
      <c r="BH252" s="43">
        <f>求节点(节奏总纲!$F$4:$F$163,P$7:P$166,$BD252)</f>
        <v>2.5000000000000001E-2</v>
      </c>
      <c r="BI252" s="43">
        <f>求节点(节奏总纲!$F$4:$F$163,Q$7:Q$166,$BD252)</f>
        <v>2.5000000000000001E-2</v>
      </c>
      <c r="BJ252" s="43">
        <f>求节点(节奏总纲!$F$4:$F$163,T$7:T$166,$BD252)</f>
        <v>1.9183255646772686</v>
      </c>
      <c r="BK252" s="43">
        <f>求节点(节奏总纲!$F$4:$F$163,U$7:U$166,$BD252)</f>
        <v>33329193349.051262</v>
      </c>
      <c r="BM252" s="1">
        <v>246</v>
      </c>
      <c r="BN252" s="43">
        <f>求节点(节奏总纲!$F$4:$F$163,AF$7:AF$166,$BD252)</f>
        <v>317.45049279027654</v>
      </c>
      <c r="BO252" s="43">
        <f>求节点(节奏总纲!$F$4:$F$163,AG$7:AG$166,$BD252)</f>
        <v>998.10716594135772</v>
      </c>
      <c r="BP252" s="43">
        <f>求节点(节奏总纲!$F$4:$F$163,AH$7:AH$166,$BD252)</f>
        <v>998.10716594135772</v>
      </c>
      <c r="BQ252" s="43">
        <f>求节点(节奏总纲!$F$4:$F$163,AI$7:AI$166,$BD252)</f>
        <v>2.5000000000000001E-2</v>
      </c>
      <c r="BR252" s="43">
        <f>求节点(节奏总纲!$F$4:$F$163,AJ$7:AJ$166,$BD252)</f>
        <v>2.5000000000000001E-2</v>
      </c>
      <c r="BS252" s="43">
        <f>求节点(节奏总纲!$F$4:$F$163,AM$7:AM$166,$BD252)</f>
        <v>7334.0863771853237</v>
      </c>
      <c r="BT252" s="43">
        <f>求节点(节奏总纲!$F$4:$F$163,AN$7:AN$166,$BD252)</f>
        <v>2.628210706274356</v>
      </c>
      <c r="BU252" s="43">
        <f>求节点(节奏总纲!$F$4:$F$163,AO$7:AO$166,$BD252)</f>
        <v>61353866944.55426</v>
      </c>
    </row>
    <row r="253" spans="56:73" x14ac:dyDescent="0.15">
      <c r="BD253" s="1">
        <v>247</v>
      </c>
      <c r="BE253" s="43">
        <f>求节点(节奏总纲!$F$4:$F$163,M$7:M$166,$BD253)</f>
        <v>317.87544353955076</v>
      </c>
      <c r="BF253" s="43">
        <f>求节点(节奏总纲!$F$4:$F$163,N$7:N$166,$BD253)</f>
        <v>18994.738078389146</v>
      </c>
      <c r="BG253" s="43">
        <f>求节点(节奏总纲!$F$4:$F$163,O$7:O$166,$BD253)</f>
        <v>18994.738078389146</v>
      </c>
      <c r="BH253" s="43">
        <f>求节点(节奏总纲!$F$4:$F$163,P$7:P$166,$BD253)</f>
        <v>2.5000000000000001E-2</v>
      </c>
      <c r="BI253" s="43">
        <f>求节点(节奏总纲!$F$4:$F$163,Q$7:Q$166,$BD253)</f>
        <v>2.5000000000000001E-2</v>
      </c>
      <c r="BJ253" s="43">
        <f>求节点(节奏总纲!$F$4:$F$163,T$7:T$166,$BD253)</f>
        <v>1.9209622665981601</v>
      </c>
      <c r="BK253" s="43">
        <f>求节点(节奏总纲!$F$4:$F$163,U$7:U$166,$BD253)</f>
        <v>33498634290.98217</v>
      </c>
      <c r="BM253" s="1">
        <v>247</v>
      </c>
      <c r="BN253" s="43">
        <f>求节点(节奏总纲!$F$4:$F$163,AF$7:AF$166,$BD253)</f>
        <v>317.87544353955076</v>
      </c>
      <c r="BO253" s="43">
        <f>求节点(节奏总纲!$F$4:$F$163,AG$7:AG$166,$BD253)</f>
        <v>999.09370982304847</v>
      </c>
      <c r="BP253" s="43">
        <f>求节点(节奏总纲!$F$4:$F$163,AH$7:AH$166,$BD253)</f>
        <v>999.09370982304847</v>
      </c>
      <c r="BQ253" s="43">
        <f>求节点(节奏总纲!$F$4:$F$163,AI$7:AI$166,$BD253)</f>
        <v>2.5000000000000001E-2</v>
      </c>
      <c r="BR253" s="43">
        <f>求节点(节奏总纲!$F$4:$F$163,AJ$7:AJ$166,$BD253)</f>
        <v>2.5000000000000001E-2</v>
      </c>
      <c r="BS253" s="43">
        <f>求节点(节奏总纲!$F$4:$F$163,AM$7:AM$166,$BD253)</f>
        <v>7338.0594588928388</v>
      </c>
      <c r="BT253" s="43">
        <f>求节点(节奏总纲!$F$4:$F$163,AN$7:AN$166,$BD253)</f>
        <v>2.632246274095114</v>
      </c>
      <c r="BU253" s="43">
        <f>求节点(节奏总纲!$F$4:$F$163,AO$7:AO$166,$BD253)</f>
        <v>61773541517.453644</v>
      </c>
    </row>
    <row r="254" spans="56:73" x14ac:dyDescent="0.15">
      <c r="BD254" s="1">
        <v>248</v>
      </c>
      <c r="BE254" s="43">
        <f>求节点(节奏总纲!$F$4:$F$163,M$7:M$166,$BD254)</f>
        <v>318.30039428882503</v>
      </c>
      <c r="BF254" s="43">
        <f>求节点(节奏总纲!$F$4:$F$163,N$7:N$166,$BD254)</f>
        <v>19010.95878256678</v>
      </c>
      <c r="BG254" s="43">
        <f>求节点(节奏总纲!$F$4:$F$163,O$7:O$166,$BD254)</f>
        <v>19010.95878256678</v>
      </c>
      <c r="BH254" s="43">
        <f>求节点(节奏总纲!$F$4:$F$163,P$7:P$166,$BD254)</f>
        <v>2.5000000000000001E-2</v>
      </c>
      <c r="BI254" s="43">
        <f>求节点(节奏总纲!$F$4:$F$163,Q$7:Q$166,$BD254)</f>
        <v>2.5000000000000001E-2</v>
      </c>
      <c r="BJ254" s="43">
        <f>求节点(节奏总纲!$F$4:$F$163,T$7:T$166,$BD254)</f>
        <v>1.9235989685190513</v>
      </c>
      <c r="BK254" s="43">
        <f>求节点(节奏总纲!$F$4:$F$163,U$7:U$166,$BD254)</f>
        <v>33668075232.913074</v>
      </c>
      <c r="BM254" s="1">
        <v>248</v>
      </c>
      <c r="BN254" s="43">
        <f>求节点(节奏总纲!$F$4:$F$163,AF$7:AF$166,$BD254)</f>
        <v>318.30039428882503</v>
      </c>
      <c r="BO254" s="43">
        <f>求节点(节奏总纲!$F$4:$F$163,AG$7:AG$166,$BD254)</f>
        <v>1000.0802537047391</v>
      </c>
      <c r="BP254" s="43">
        <f>求节点(节奏总纲!$F$4:$F$163,AH$7:AH$166,$BD254)</f>
        <v>1000.0802537047391</v>
      </c>
      <c r="BQ254" s="43">
        <f>求节点(节奏总纲!$F$4:$F$163,AI$7:AI$166,$BD254)</f>
        <v>2.5000000000000001E-2</v>
      </c>
      <c r="BR254" s="43">
        <f>求节点(节奏总纲!$F$4:$F$163,AJ$7:AJ$166,$BD254)</f>
        <v>2.5000000000000001E-2</v>
      </c>
      <c r="BS254" s="43">
        <f>求节点(节奏总纲!$F$4:$F$163,AM$7:AM$166,$BD254)</f>
        <v>7342.032540600354</v>
      </c>
      <c r="BT254" s="43">
        <f>求节点(节奏总纲!$F$4:$F$163,AN$7:AN$166,$BD254)</f>
        <v>2.6362818419158724</v>
      </c>
      <c r="BU254" s="43">
        <f>求节点(节奏总纲!$F$4:$F$163,AO$7:AO$166,$BD254)</f>
        <v>62193216090.353027</v>
      </c>
    </row>
    <row r="255" spans="56:73" x14ac:dyDescent="0.15">
      <c r="BD255" s="1">
        <v>249</v>
      </c>
      <c r="BE255" s="43">
        <f>求节点(节奏总纲!$F$4:$F$163,M$7:M$166,$BD255)</f>
        <v>318.72534503809925</v>
      </c>
      <c r="BF255" s="43">
        <f>求节点(节奏总纲!$F$4:$F$163,N$7:N$166,$BD255)</f>
        <v>19027.179486744419</v>
      </c>
      <c r="BG255" s="43">
        <f>求节点(节奏总纲!$F$4:$F$163,O$7:O$166,$BD255)</f>
        <v>19027.179486744419</v>
      </c>
      <c r="BH255" s="43">
        <f>求节点(节奏总纲!$F$4:$F$163,P$7:P$166,$BD255)</f>
        <v>2.5000000000000001E-2</v>
      </c>
      <c r="BI255" s="43">
        <f>求节点(节奏总纲!$F$4:$F$163,Q$7:Q$166,$BD255)</f>
        <v>2.5000000000000001E-2</v>
      </c>
      <c r="BJ255" s="43">
        <f>求节点(节奏总纲!$F$4:$F$163,T$7:T$166,$BD255)</f>
        <v>1.9262356704399428</v>
      </c>
      <c r="BK255" s="43">
        <f>求节点(节奏总纲!$F$4:$F$163,U$7:U$166,$BD255)</f>
        <v>33837516174.843979</v>
      </c>
      <c r="BM255" s="1">
        <v>249</v>
      </c>
      <c r="BN255" s="43">
        <f>求节点(节奏总纲!$F$4:$F$163,AF$7:AF$166,$BD255)</f>
        <v>318.72534503809925</v>
      </c>
      <c r="BO255" s="43">
        <f>求节点(节奏总纲!$F$4:$F$163,AG$7:AG$166,$BD255)</f>
        <v>1001.0667975864299</v>
      </c>
      <c r="BP255" s="43">
        <f>求节点(节奏总纲!$F$4:$F$163,AH$7:AH$166,$BD255)</f>
        <v>1001.0667975864299</v>
      </c>
      <c r="BQ255" s="43">
        <f>求节点(节奏总纲!$F$4:$F$163,AI$7:AI$166,$BD255)</f>
        <v>2.5000000000000001E-2</v>
      </c>
      <c r="BR255" s="43">
        <f>求节点(节奏总纲!$F$4:$F$163,AJ$7:AJ$166,$BD255)</f>
        <v>2.5000000000000001E-2</v>
      </c>
      <c r="BS255" s="43">
        <f>求节点(节奏总纲!$F$4:$F$163,AM$7:AM$166,$BD255)</f>
        <v>7346.0056223078691</v>
      </c>
      <c r="BT255" s="43">
        <f>求节点(节奏总纲!$F$4:$F$163,AN$7:AN$166,$BD255)</f>
        <v>2.6403174097366304</v>
      </c>
      <c r="BU255" s="43">
        <f>求节点(节奏总纲!$F$4:$F$163,AO$7:AO$166,$BD255)</f>
        <v>62612890663.252411</v>
      </c>
    </row>
    <row r="256" spans="56:73" x14ac:dyDescent="0.15">
      <c r="BD256" s="1">
        <v>250</v>
      </c>
      <c r="BE256" s="43">
        <f>求节点(节奏总纲!$F$4:$F$163,M$7:M$166,$BD256)</f>
        <v>319.15029578737347</v>
      </c>
      <c r="BF256" s="43">
        <f>求节点(节奏总纲!$F$4:$F$163,N$7:N$166,$BD256)</f>
        <v>19043.400190922053</v>
      </c>
      <c r="BG256" s="43">
        <f>求节点(节奏总纲!$F$4:$F$163,O$7:O$166,$BD256)</f>
        <v>19043.400190922053</v>
      </c>
      <c r="BH256" s="43">
        <f>求节点(节奏总纲!$F$4:$F$163,P$7:P$166,$BD256)</f>
        <v>2.5000000000000001E-2</v>
      </c>
      <c r="BI256" s="43">
        <f>求节点(节奏总纲!$F$4:$F$163,Q$7:Q$166,$BD256)</f>
        <v>2.5000000000000001E-2</v>
      </c>
      <c r="BJ256" s="43">
        <f>求节点(节奏总纲!$F$4:$F$163,T$7:T$166,$BD256)</f>
        <v>1.9288723723608343</v>
      </c>
      <c r="BK256" s="43">
        <f>求节点(节奏总纲!$F$4:$F$163,U$7:U$166,$BD256)</f>
        <v>34006957116.774883</v>
      </c>
      <c r="BM256" s="1">
        <v>250</v>
      </c>
      <c r="BN256" s="43">
        <f>求节点(节奏总纲!$F$4:$F$163,AF$7:AF$166,$BD256)</f>
        <v>319.15029578737347</v>
      </c>
      <c r="BO256" s="43">
        <f>求节点(节奏总纲!$F$4:$F$163,AG$7:AG$166,$BD256)</f>
        <v>1002.0533414681206</v>
      </c>
      <c r="BP256" s="43">
        <f>求节点(节奏总纲!$F$4:$F$163,AH$7:AH$166,$BD256)</f>
        <v>1002.0533414681206</v>
      </c>
      <c r="BQ256" s="43">
        <f>求节点(节奏总纲!$F$4:$F$163,AI$7:AI$166,$BD256)</f>
        <v>2.5000000000000001E-2</v>
      </c>
      <c r="BR256" s="43">
        <f>求节点(节奏总纲!$F$4:$F$163,AJ$7:AJ$166,$BD256)</f>
        <v>2.5000000000000001E-2</v>
      </c>
      <c r="BS256" s="43">
        <f>求节点(节奏总纲!$F$4:$F$163,AM$7:AM$166,$BD256)</f>
        <v>7349.9787040153842</v>
      </c>
      <c r="BT256" s="43">
        <f>求节点(节奏总纲!$F$4:$F$163,AN$7:AN$166,$BD256)</f>
        <v>2.6443529775573889</v>
      </c>
      <c r="BU256" s="43">
        <f>求节点(节奏总纲!$F$4:$F$163,AO$7:AO$166,$BD256)</f>
        <v>63032565236.151794</v>
      </c>
    </row>
    <row r="257" spans="56:73" x14ac:dyDescent="0.15">
      <c r="BD257" s="1">
        <v>251</v>
      </c>
      <c r="BE257" s="43">
        <f>求节点(节奏总纲!$F$4:$F$163,M$7:M$166,$BD257)</f>
        <v>319.57524653664774</v>
      </c>
      <c r="BF257" s="43">
        <f>求节点(节奏总纲!$F$4:$F$163,N$7:N$166,$BD257)</f>
        <v>19059.620895099688</v>
      </c>
      <c r="BG257" s="43">
        <f>求节点(节奏总纲!$F$4:$F$163,O$7:O$166,$BD257)</f>
        <v>19059.620895099688</v>
      </c>
      <c r="BH257" s="43">
        <f>求节点(节奏总纲!$F$4:$F$163,P$7:P$166,$BD257)</f>
        <v>2.5000000000000001E-2</v>
      </c>
      <c r="BI257" s="43">
        <f>求节点(节奏总纲!$F$4:$F$163,Q$7:Q$166,$BD257)</f>
        <v>2.5000000000000001E-2</v>
      </c>
      <c r="BJ257" s="43">
        <f>求节点(节奏总纲!$F$4:$F$163,T$7:T$166,$BD257)</f>
        <v>1.9315090742817256</v>
      </c>
      <c r="BK257" s="43">
        <f>求节点(节奏总纲!$F$4:$F$163,U$7:U$166,$BD257)</f>
        <v>34176398058.705788</v>
      </c>
      <c r="BM257" s="1">
        <v>251</v>
      </c>
      <c r="BN257" s="43">
        <f>求节点(节奏总纲!$F$4:$F$163,AF$7:AF$166,$BD257)</f>
        <v>319.57524653664774</v>
      </c>
      <c r="BO257" s="43">
        <f>求节点(节奏总纲!$F$4:$F$163,AG$7:AG$166,$BD257)</f>
        <v>1003.0398853498112</v>
      </c>
      <c r="BP257" s="43">
        <f>求节点(节奏总纲!$F$4:$F$163,AH$7:AH$166,$BD257)</f>
        <v>1003.0398853498112</v>
      </c>
      <c r="BQ257" s="43">
        <f>求节点(节奏总纲!$F$4:$F$163,AI$7:AI$166,$BD257)</f>
        <v>2.5000000000000001E-2</v>
      </c>
      <c r="BR257" s="43">
        <f>求节点(节奏总纲!$F$4:$F$163,AJ$7:AJ$166,$BD257)</f>
        <v>2.5000000000000001E-2</v>
      </c>
      <c r="BS257" s="43">
        <f>求节点(节奏总纲!$F$4:$F$163,AM$7:AM$166,$BD257)</f>
        <v>7353.9517857228993</v>
      </c>
      <c r="BT257" s="43">
        <f>求节点(节奏总纲!$F$4:$F$163,AN$7:AN$166,$BD257)</f>
        <v>2.6483885453781468</v>
      </c>
      <c r="BU257" s="43">
        <f>求节点(节奏总纲!$F$4:$F$163,AO$7:AO$166,$BD257)</f>
        <v>63452239809.051178</v>
      </c>
    </row>
    <row r="258" spans="56:73" x14ac:dyDescent="0.15">
      <c r="BD258" s="1">
        <v>252</v>
      </c>
      <c r="BE258" s="43">
        <f>求节点(节奏总纲!$F$4:$F$163,M$7:M$166,$BD258)</f>
        <v>320.00019728592196</v>
      </c>
      <c r="BF258" s="43">
        <f>求节点(节奏总纲!$F$4:$F$163,N$7:N$166,$BD258)</f>
        <v>19075.841599277323</v>
      </c>
      <c r="BG258" s="43">
        <f>求节点(节奏总纲!$F$4:$F$163,O$7:O$166,$BD258)</f>
        <v>19075.841599277323</v>
      </c>
      <c r="BH258" s="43">
        <f>求节点(节奏总纲!$F$4:$F$163,P$7:P$166,$BD258)</f>
        <v>2.5000000000000001E-2</v>
      </c>
      <c r="BI258" s="43">
        <f>求节点(节奏总纲!$F$4:$F$163,Q$7:Q$166,$BD258)</f>
        <v>2.5000000000000001E-2</v>
      </c>
      <c r="BJ258" s="43">
        <f>求节点(节奏总纲!$F$4:$F$163,T$7:T$166,$BD258)</f>
        <v>1.9341457762026171</v>
      </c>
      <c r="BK258" s="43">
        <f>求节点(节奏总纲!$F$4:$F$163,U$7:U$166,$BD258)</f>
        <v>34345839000.636692</v>
      </c>
      <c r="BM258" s="1">
        <v>252</v>
      </c>
      <c r="BN258" s="43">
        <f>求节点(节奏总纲!$F$4:$F$163,AF$7:AF$166,$BD258)</f>
        <v>320.00019728592196</v>
      </c>
      <c r="BO258" s="43">
        <f>求节点(节奏总纲!$F$4:$F$163,AG$7:AG$166,$BD258)</f>
        <v>1004.026429231502</v>
      </c>
      <c r="BP258" s="43">
        <f>求节点(节奏总纲!$F$4:$F$163,AH$7:AH$166,$BD258)</f>
        <v>1004.026429231502</v>
      </c>
      <c r="BQ258" s="43">
        <f>求节点(节奏总纲!$F$4:$F$163,AI$7:AI$166,$BD258)</f>
        <v>2.5000000000000001E-2</v>
      </c>
      <c r="BR258" s="43">
        <f>求节点(节奏总纲!$F$4:$F$163,AJ$7:AJ$166,$BD258)</f>
        <v>2.5000000000000001E-2</v>
      </c>
      <c r="BS258" s="43">
        <f>求节点(节奏总纲!$F$4:$F$163,AM$7:AM$166,$BD258)</f>
        <v>7357.9248674304145</v>
      </c>
      <c r="BT258" s="43">
        <f>求节点(节奏总纲!$F$4:$F$163,AN$7:AN$166,$BD258)</f>
        <v>2.6524241131989048</v>
      </c>
      <c r="BU258" s="43">
        <f>求节点(节奏总纲!$F$4:$F$163,AO$7:AO$166,$BD258)</f>
        <v>63871914381.950569</v>
      </c>
    </row>
    <row r="259" spans="56:73" x14ac:dyDescent="0.15">
      <c r="BD259" s="1">
        <v>253</v>
      </c>
      <c r="BE259" s="43">
        <f>求节点(节奏总纲!$F$4:$F$163,M$7:M$166,$BD259)</f>
        <v>320.42514803519617</v>
      </c>
      <c r="BF259" s="43">
        <f>求节点(节奏总纲!$F$4:$F$163,N$7:N$166,$BD259)</f>
        <v>19092.062303454961</v>
      </c>
      <c r="BG259" s="43">
        <f>求节点(节奏总纲!$F$4:$F$163,O$7:O$166,$BD259)</f>
        <v>19092.062303454961</v>
      </c>
      <c r="BH259" s="43">
        <f>求节点(节奏总纲!$F$4:$F$163,P$7:P$166,$BD259)</f>
        <v>2.5000000000000001E-2</v>
      </c>
      <c r="BI259" s="43">
        <f>求节点(节奏总纲!$F$4:$F$163,Q$7:Q$166,$BD259)</f>
        <v>2.5000000000000001E-2</v>
      </c>
      <c r="BJ259" s="43">
        <f>求节点(节奏总纲!$F$4:$F$163,T$7:T$166,$BD259)</f>
        <v>1.9367824781235086</v>
      </c>
      <c r="BK259" s="43">
        <f>求节点(节奏总纲!$F$4:$F$163,U$7:U$166,$BD259)</f>
        <v>34515279942.567596</v>
      </c>
      <c r="BM259" s="1">
        <v>253</v>
      </c>
      <c r="BN259" s="43">
        <f>求节点(节奏总纲!$F$4:$F$163,AF$7:AF$166,$BD259)</f>
        <v>320.42514803519617</v>
      </c>
      <c r="BO259" s="43">
        <f>求节点(节奏总纲!$F$4:$F$163,AG$7:AG$166,$BD259)</f>
        <v>1005.0129731131927</v>
      </c>
      <c r="BP259" s="43">
        <f>求节点(节奏总纲!$F$4:$F$163,AH$7:AH$166,$BD259)</f>
        <v>1005.0129731131927</v>
      </c>
      <c r="BQ259" s="43">
        <f>求节点(节奏总纲!$F$4:$F$163,AI$7:AI$166,$BD259)</f>
        <v>2.5000000000000001E-2</v>
      </c>
      <c r="BR259" s="43">
        <f>求节点(节奏总纲!$F$4:$F$163,AJ$7:AJ$166,$BD259)</f>
        <v>2.5000000000000001E-2</v>
      </c>
      <c r="BS259" s="43">
        <f>求节点(节奏总纲!$F$4:$F$163,AM$7:AM$166,$BD259)</f>
        <v>7361.8979491379296</v>
      </c>
      <c r="BT259" s="43">
        <f>求节点(节奏总纲!$F$4:$F$163,AN$7:AN$166,$BD259)</f>
        <v>2.6564596810196632</v>
      </c>
      <c r="BU259" s="43">
        <f>求节点(节奏总纲!$F$4:$F$163,AO$7:AO$166,$BD259)</f>
        <v>64291588954.849953</v>
      </c>
    </row>
    <row r="260" spans="56:73" x14ac:dyDescent="0.15">
      <c r="BD260" s="1">
        <v>254</v>
      </c>
      <c r="BE260" s="43">
        <f>求节点(节奏总纲!$F$4:$F$163,M$7:M$166,$BD260)</f>
        <v>320.85060452297529</v>
      </c>
      <c r="BF260" s="43">
        <f>求节点(节奏总纲!$F$4:$F$163,N$7:N$166,$BD260)</f>
        <v>19108.162694564038</v>
      </c>
      <c r="BG260" s="43">
        <f>求节点(节奏总纲!$F$4:$F$163,O$7:O$166,$BD260)</f>
        <v>19108.162694564038</v>
      </c>
      <c r="BH260" s="43">
        <f>求节点(节奏总纲!$F$4:$F$163,P$7:P$166,$BD260)</f>
        <v>2.5000000000000001E-2</v>
      </c>
      <c r="BI260" s="43">
        <f>求节点(节奏总纲!$F$4:$F$163,Q$7:Q$166,$BD260)</f>
        <v>2.5000000000000001E-2</v>
      </c>
      <c r="BJ260" s="43">
        <f>求节点(节奏总纲!$F$4:$F$163,T$7:T$166,$BD260)</f>
        <v>1.939387968632825</v>
      </c>
      <c r="BK260" s="43">
        <f>求节点(节奏总纲!$F$4:$F$163,U$7:U$166,$BD260)</f>
        <v>34684476250.921188</v>
      </c>
      <c r="BM260" s="1">
        <v>254</v>
      </c>
      <c r="BN260" s="43">
        <f>求节点(节奏总纲!$F$4:$F$163,AF$7:AF$166,$BD260)</f>
        <v>320.85060452297529</v>
      </c>
      <c r="BO260" s="43">
        <f>求节点(节奏总纲!$F$4:$F$163,AG$7:AG$166,$BD260)</f>
        <v>1005.9943781428689</v>
      </c>
      <c r="BP260" s="43">
        <f>求节点(节奏总纲!$F$4:$F$163,AH$7:AH$166,$BD260)</f>
        <v>1005.9943781428689</v>
      </c>
      <c r="BQ260" s="43">
        <f>求节点(节奏总纲!$F$4:$F$163,AI$7:AI$166,$BD260)</f>
        <v>2.5000000000000001E-2</v>
      </c>
      <c r="BR260" s="43">
        <f>求节点(节奏总纲!$F$4:$F$163,AJ$7:AJ$166,$BD260)</f>
        <v>2.5000000000000001E-2</v>
      </c>
      <c r="BS260" s="43">
        <f>求节点(节奏总纲!$F$4:$F$163,AM$7:AM$166,$BD260)</f>
        <v>7365.8461190951593</v>
      </c>
      <c r="BT260" s="43">
        <f>求节点(节奏总纲!$F$4:$F$163,AN$7:AN$166,$BD260)</f>
        <v>2.6604518007077687</v>
      </c>
      <c r="BU260" s="43">
        <f>求节点(节奏总纲!$F$4:$F$163,AO$7:AO$166,$BD260)</f>
        <v>64711994519.828423</v>
      </c>
    </row>
    <row r="261" spans="56:73" x14ac:dyDescent="0.15">
      <c r="BD261" s="1">
        <v>255</v>
      </c>
      <c r="BE261" s="43">
        <f>求节点(节奏总纲!$F$4:$F$163,M$7:M$166,$BD261)</f>
        <v>321.28176050000167</v>
      </c>
      <c r="BF261" s="43">
        <f>求节点(节奏总纲!$F$4:$F$163,N$7:N$166,$BD261)</f>
        <v>19122.907201092396</v>
      </c>
      <c r="BG261" s="43">
        <f>求节点(节奏总纲!$F$4:$F$163,O$7:O$166,$BD261)</f>
        <v>19122.907201092396</v>
      </c>
      <c r="BH261" s="43">
        <f>求节点(节奏总纲!$F$4:$F$163,P$7:P$166,$BD261)</f>
        <v>2.5000000000000001E-2</v>
      </c>
      <c r="BI261" s="43">
        <f>求节点(节奏总纲!$F$4:$F$163,Q$7:Q$166,$BD261)</f>
        <v>2.5000000000000001E-2</v>
      </c>
      <c r="BJ261" s="43">
        <f>求节点(节奏总纲!$F$4:$F$163,T$7:T$166,$BD261)</f>
        <v>1.9416417178707768</v>
      </c>
      <c r="BK261" s="43">
        <f>求节点(节奏总纲!$F$4:$F$163,U$7:U$166,$BD261)</f>
        <v>34850915627.717972</v>
      </c>
      <c r="BM261" s="1">
        <v>255</v>
      </c>
      <c r="BN261" s="43">
        <f>求节点(节奏总纲!$F$4:$F$163,AF$7:AF$166,$BD261)</f>
        <v>321.28176050000167</v>
      </c>
      <c r="BO261" s="43">
        <f>求节点(节奏总纲!$F$4:$F$163,AG$7:AG$166,$BD261)</f>
        <v>1006.9178701769525</v>
      </c>
      <c r="BP261" s="43">
        <f>求节点(节奏总纲!$F$4:$F$163,AH$7:AH$166,$BD261)</f>
        <v>1006.9178701769525</v>
      </c>
      <c r="BQ261" s="43">
        <f>求节点(节奏总纲!$F$4:$F$163,AI$7:AI$166,$BD261)</f>
        <v>2.5000000000000001E-2</v>
      </c>
      <c r="BR261" s="43">
        <f>求节点(节奏总纲!$F$4:$F$163,AJ$7:AJ$166,$BD261)</f>
        <v>2.5000000000000001E-2</v>
      </c>
      <c r="BS261" s="43">
        <f>求节点(节奏总纲!$F$4:$F$163,AM$7:AM$166,$BD261)</f>
        <v>7369.513542675496</v>
      </c>
      <c r="BT261" s="43">
        <f>求节点(节奏总纲!$F$4:$F$163,AN$7:AN$166,$BD261)</f>
        <v>2.663954275722773</v>
      </c>
      <c r="BU261" s="43">
        <f>求节点(节奏总纲!$F$4:$F$163,AO$7:AO$166,$BD261)</f>
        <v>65140638100.016106</v>
      </c>
    </row>
    <row r="262" spans="56:73" x14ac:dyDescent="0.15">
      <c r="BD262" s="1">
        <v>256</v>
      </c>
      <c r="BE262" s="43">
        <f>求节点(节奏总纲!$F$4:$F$163,M$7:M$166,$BD262)</f>
        <v>321.7129164770281</v>
      </c>
      <c r="BF262" s="43">
        <f>求节点(节奏总纲!$F$4:$F$163,N$7:N$166,$BD262)</f>
        <v>19137.651707620756</v>
      </c>
      <c r="BG262" s="43">
        <f>求节点(节奏总纲!$F$4:$F$163,O$7:O$166,$BD262)</f>
        <v>19137.651707620756</v>
      </c>
      <c r="BH262" s="43">
        <f>求节点(节奏总纲!$F$4:$F$163,P$7:P$166,$BD262)</f>
        <v>2.5000000000000001E-2</v>
      </c>
      <c r="BI262" s="43">
        <f>求节点(节奏总纲!$F$4:$F$163,Q$7:Q$166,$BD262)</f>
        <v>2.5000000000000001E-2</v>
      </c>
      <c r="BJ262" s="43">
        <f>求节点(节奏总纲!$F$4:$F$163,T$7:T$166,$BD262)</f>
        <v>1.9438954671087285</v>
      </c>
      <c r="BK262" s="43">
        <f>求节点(节奏总纲!$F$4:$F$163,U$7:U$166,$BD262)</f>
        <v>35017355004.514755</v>
      </c>
      <c r="BM262" s="1">
        <v>256</v>
      </c>
      <c r="BN262" s="43">
        <f>求节点(节奏总纲!$F$4:$F$163,AF$7:AF$166,$BD262)</f>
        <v>321.7129164770281</v>
      </c>
      <c r="BO262" s="43">
        <f>求节点(节奏总纲!$F$4:$F$163,AG$7:AG$166,$BD262)</f>
        <v>1007.8413622110363</v>
      </c>
      <c r="BP262" s="43">
        <f>求节点(节奏总纲!$F$4:$F$163,AH$7:AH$166,$BD262)</f>
        <v>1007.8413622110363</v>
      </c>
      <c r="BQ262" s="43">
        <f>求节点(节奏总纲!$F$4:$F$163,AI$7:AI$166,$BD262)</f>
        <v>2.5000000000000001E-2</v>
      </c>
      <c r="BR262" s="43">
        <f>求节点(节奏总纲!$F$4:$F$163,AJ$7:AJ$166,$BD262)</f>
        <v>2.5000000000000001E-2</v>
      </c>
      <c r="BS262" s="43">
        <f>求节点(节奏总纲!$F$4:$F$163,AM$7:AM$166,$BD262)</f>
        <v>7373.1809662558335</v>
      </c>
      <c r="BT262" s="43">
        <f>求节点(节奏总纲!$F$4:$F$163,AN$7:AN$166,$BD262)</f>
        <v>2.6674567507377773</v>
      </c>
      <c r="BU262" s="43">
        <f>求节点(节奏总纲!$F$4:$F$163,AO$7:AO$166,$BD262)</f>
        <v>65569281680.203781</v>
      </c>
    </row>
    <row r="263" spans="56:73" x14ac:dyDescent="0.15">
      <c r="BD263" s="1">
        <v>257</v>
      </c>
      <c r="BE263" s="43">
        <f>求节点(节奏总纲!$F$4:$F$163,M$7:M$166,$BD263)</f>
        <v>322.14407245405454</v>
      </c>
      <c r="BF263" s="43">
        <f>求节点(节奏总纲!$F$4:$F$163,N$7:N$166,$BD263)</f>
        <v>19152.396214149117</v>
      </c>
      <c r="BG263" s="43">
        <f>求节点(节奏总纲!$F$4:$F$163,O$7:O$166,$BD263)</f>
        <v>19152.396214149117</v>
      </c>
      <c r="BH263" s="43">
        <f>求节点(节奏总纲!$F$4:$F$163,P$7:P$166,$BD263)</f>
        <v>2.5000000000000001E-2</v>
      </c>
      <c r="BI263" s="43">
        <f>求节点(节奏总纲!$F$4:$F$163,Q$7:Q$166,$BD263)</f>
        <v>2.5000000000000001E-2</v>
      </c>
      <c r="BJ263" s="43">
        <f>求节点(节奏总纲!$F$4:$F$163,T$7:T$166,$BD263)</f>
        <v>1.9461492163466805</v>
      </c>
      <c r="BK263" s="43">
        <f>求节点(节奏总纲!$F$4:$F$163,U$7:U$166,$BD263)</f>
        <v>35183794381.311539</v>
      </c>
      <c r="BM263" s="1">
        <v>257</v>
      </c>
      <c r="BN263" s="43">
        <f>求节点(节奏总纲!$F$4:$F$163,AF$7:AF$166,$BD263)</f>
        <v>322.14407245405454</v>
      </c>
      <c r="BO263" s="43">
        <f>求节点(节奏总纲!$F$4:$F$163,AG$7:AG$166,$BD263)</f>
        <v>1008.7648542451201</v>
      </c>
      <c r="BP263" s="43">
        <f>求节点(节奏总纲!$F$4:$F$163,AH$7:AH$166,$BD263)</f>
        <v>1008.7648542451201</v>
      </c>
      <c r="BQ263" s="43">
        <f>求节点(节奏总纲!$F$4:$F$163,AI$7:AI$166,$BD263)</f>
        <v>2.5000000000000001E-2</v>
      </c>
      <c r="BR263" s="43">
        <f>求节点(节奏总纲!$F$4:$F$163,AJ$7:AJ$166,$BD263)</f>
        <v>2.5000000000000001E-2</v>
      </c>
      <c r="BS263" s="43">
        <f>求节点(节奏总纲!$F$4:$F$163,AM$7:AM$166,$BD263)</f>
        <v>7376.8483898361701</v>
      </c>
      <c r="BT263" s="43">
        <f>求节点(节奏总纲!$F$4:$F$163,AN$7:AN$166,$BD263)</f>
        <v>2.6709592257527817</v>
      </c>
      <c r="BU263" s="43">
        <f>求节点(节奏总纲!$F$4:$F$163,AO$7:AO$166,$BD263)</f>
        <v>65997925260.391464</v>
      </c>
    </row>
    <row r="264" spans="56:73" x14ac:dyDescent="0.15">
      <c r="BD264" s="1">
        <v>258</v>
      </c>
      <c r="BE264" s="43">
        <f>求节点(节奏总纲!$F$4:$F$163,M$7:M$166,$BD264)</f>
        <v>322.57522843108097</v>
      </c>
      <c r="BF264" s="43">
        <f>求节点(节奏总纲!$F$4:$F$163,N$7:N$166,$BD264)</f>
        <v>19167.140720677478</v>
      </c>
      <c r="BG264" s="43">
        <f>求节点(节奏总纲!$F$4:$F$163,O$7:O$166,$BD264)</f>
        <v>19167.140720677478</v>
      </c>
      <c r="BH264" s="43">
        <f>求节点(节奏总纲!$F$4:$F$163,P$7:P$166,$BD264)</f>
        <v>2.5000000000000001E-2</v>
      </c>
      <c r="BI264" s="43">
        <f>求节点(节奏总纲!$F$4:$F$163,Q$7:Q$166,$BD264)</f>
        <v>2.5000000000000001E-2</v>
      </c>
      <c r="BJ264" s="43">
        <f>求节点(节奏总纲!$F$4:$F$163,T$7:T$166,$BD264)</f>
        <v>1.9484029655846322</v>
      </c>
      <c r="BK264" s="43">
        <f>求节点(节奏总纲!$F$4:$F$163,U$7:U$166,$BD264)</f>
        <v>35350233758.108322</v>
      </c>
      <c r="BM264" s="1">
        <v>258</v>
      </c>
      <c r="BN264" s="43">
        <f>求节点(节奏总纲!$F$4:$F$163,AF$7:AF$166,$BD264)</f>
        <v>322.57522843108097</v>
      </c>
      <c r="BO264" s="43">
        <f>求节点(节奏总纲!$F$4:$F$163,AG$7:AG$166,$BD264)</f>
        <v>1009.6883462792039</v>
      </c>
      <c r="BP264" s="43">
        <f>求节点(节奏总纲!$F$4:$F$163,AH$7:AH$166,$BD264)</f>
        <v>1009.6883462792039</v>
      </c>
      <c r="BQ264" s="43">
        <f>求节点(节奏总纲!$F$4:$F$163,AI$7:AI$166,$BD264)</f>
        <v>2.5000000000000001E-2</v>
      </c>
      <c r="BR264" s="43">
        <f>求节点(节奏总纲!$F$4:$F$163,AJ$7:AJ$166,$BD264)</f>
        <v>2.5000000000000001E-2</v>
      </c>
      <c r="BS264" s="43">
        <f>求节点(节奏总纲!$F$4:$F$163,AM$7:AM$166,$BD264)</f>
        <v>7380.5158134165076</v>
      </c>
      <c r="BT264" s="43">
        <f>求节点(节奏总纲!$F$4:$F$163,AN$7:AN$166,$BD264)</f>
        <v>2.674461700767786</v>
      </c>
      <c r="BU264" s="43">
        <f>求节点(节奏总纲!$F$4:$F$163,AO$7:AO$166,$BD264)</f>
        <v>66426568840.579147</v>
      </c>
    </row>
    <row r="265" spans="56:73" x14ac:dyDescent="0.15">
      <c r="BD265" s="1">
        <v>259</v>
      </c>
      <c r="BE265" s="43">
        <f>求节点(节奏总纲!$F$4:$F$163,M$7:M$166,$BD265)</f>
        <v>323.00638440810741</v>
      </c>
      <c r="BF265" s="43">
        <f>求节点(节奏总纲!$F$4:$F$163,N$7:N$166,$BD265)</f>
        <v>19181.885227205839</v>
      </c>
      <c r="BG265" s="43">
        <f>求节点(节奏总纲!$F$4:$F$163,O$7:O$166,$BD265)</f>
        <v>19181.885227205839</v>
      </c>
      <c r="BH265" s="43">
        <f>求节点(节奏总纲!$F$4:$F$163,P$7:P$166,$BD265)</f>
        <v>2.5000000000000001E-2</v>
      </c>
      <c r="BI265" s="43">
        <f>求节点(节奏总纲!$F$4:$F$163,Q$7:Q$166,$BD265)</f>
        <v>2.5000000000000001E-2</v>
      </c>
      <c r="BJ265" s="43">
        <f>求节点(节奏总纲!$F$4:$F$163,T$7:T$166,$BD265)</f>
        <v>1.950656714822584</v>
      </c>
      <c r="BK265" s="43">
        <f>求节点(节奏总纲!$F$4:$F$163,U$7:U$166,$BD265)</f>
        <v>35516673134.905106</v>
      </c>
      <c r="BM265" s="1">
        <v>259</v>
      </c>
      <c r="BN265" s="43">
        <f>求节点(节奏总纲!$F$4:$F$163,AF$7:AF$166,$BD265)</f>
        <v>323.00638440810741</v>
      </c>
      <c r="BO265" s="43">
        <f>求节点(节奏总纲!$F$4:$F$163,AG$7:AG$166,$BD265)</f>
        <v>1010.6118383132876</v>
      </c>
      <c r="BP265" s="43">
        <f>求节点(节奏总纲!$F$4:$F$163,AH$7:AH$166,$BD265)</f>
        <v>1010.6118383132876</v>
      </c>
      <c r="BQ265" s="43">
        <f>求节点(节奏总纲!$F$4:$F$163,AI$7:AI$166,$BD265)</f>
        <v>2.5000000000000001E-2</v>
      </c>
      <c r="BR265" s="43">
        <f>求节点(节奏总纲!$F$4:$F$163,AJ$7:AJ$166,$BD265)</f>
        <v>2.5000000000000001E-2</v>
      </c>
      <c r="BS265" s="43">
        <f>求节点(节奏总纲!$F$4:$F$163,AM$7:AM$166,$BD265)</f>
        <v>7384.1832369968442</v>
      </c>
      <c r="BT265" s="43">
        <f>求节点(节奏总纲!$F$4:$F$163,AN$7:AN$166,$BD265)</f>
        <v>2.6779641757827899</v>
      </c>
      <c r="BU265" s="43">
        <f>求节点(节奏总纲!$F$4:$F$163,AO$7:AO$166,$BD265)</f>
        <v>66855212420.76683</v>
      </c>
    </row>
    <row r="266" spans="56:73" x14ac:dyDescent="0.15">
      <c r="BD266" s="1">
        <v>260</v>
      </c>
      <c r="BE266" s="43">
        <f>求节点(节奏总纲!$F$4:$F$163,M$7:M$166,$BD266)</f>
        <v>323.43754038513384</v>
      </c>
      <c r="BF266" s="43">
        <f>求节点(节奏总纲!$F$4:$F$163,N$7:N$166,$BD266)</f>
        <v>19196.6297337342</v>
      </c>
      <c r="BG266" s="43">
        <f>求节点(节奏总纲!$F$4:$F$163,O$7:O$166,$BD266)</f>
        <v>19196.6297337342</v>
      </c>
      <c r="BH266" s="43">
        <f>求节点(节奏总纲!$F$4:$F$163,P$7:P$166,$BD266)</f>
        <v>2.5000000000000001E-2</v>
      </c>
      <c r="BI266" s="43">
        <f>求节点(节奏总纲!$F$4:$F$163,Q$7:Q$166,$BD266)</f>
        <v>2.5000000000000001E-2</v>
      </c>
      <c r="BJ266" s="43">
        <f>求节点(节奏总纲!$F$4:$F$163,T$7:T$166,$BD266)</f>
        <v>1.9529104640605357</v>
      </c>
      <c r="BK266" s="43">
        <f>求节点(节奏总纲!$F$4:$F$163,U$7:U$166,$BD266)</f>
        <v>35683112511.701889</v>
      </c>
      <c r="BM266" s="1">
        <v>260</v>
      </c>
      <c r="BN266" s="43">
        <f>求节点(节奏总纲!$F$4:$F$163,AF$7:AF$166,$BD266)</f>
        <v>323.43754038513384</v>
      </c>
      <c r="BO266" s="43">
        <f>求节点(节奏总纲!$F$4:$F$163,AG$7:AG$166,$BD266)</f>
        <v>1011.5353303473713</v>
      </c>
      <c r="BP266" s="43">
        <f>求节点(节奏总纲!$F$4:$F$163,AH$7:AH$166,$BD266)</f>
        <v>1011.5353303473713</v>
      </c>
      <c r="BQ266" s="43">
        <f>求节点(节奏总纲!$F$4:$F$163,AI$7:AI$166,$BD266)</f>
        <v>2.5000000000000001E-2</v>
      </c>
      <c r="BR266" s="43">
        <f>求节点(节奏总纲!$F$4:$F$163,AJ$7:AJ$166,$BD266)</f>
        <v>2.5000000000000001E-2</v>
      </c>
      <c r="BS266" s="43">
        <f>求节点(节奏总纲!$F$4:$F$163,AM$7:AM$166,$BD266)</f>
        <v>7387.8506605771818</v>
      </c>
      <c r="BT266" s="43">
        <f>求节点(节奏总纲!$F$4:$F$163,AN$7:AN$166,$BD266)</f>
        <v>2.6814666507977942</v>
      </c>
      <c r="BU266" s="43">
        <f>求节点(节奏总纲!$F$4:$F$163,AO$7:AO$166,$BD266)</f>
        <v>67283856000.954514</v>
      </c>
    </row>
    <row r="267" spans="56:73" x14ac:dyDescent="0.15">
      <c r="BD267" s="1">
        <v>261</v>
      </c>
      <c r="BE267" s="43">
        <f>求节点(节奏总纲!$F$4:$F$163,M$7:M$166,$BD267)</f>
        <v>323.86869636216028</v>
      </c>
      <c r="BF267" s="43">
        <f>求节点(节奏总纲!$F$4:$F$163,N$7:N$166,$BD267)</f>
        <v>19211.374240262561</v>
      </c>
      <c r="BG267" s="43">
        <f>求节点(节奏总纲!$F$4:$F$163,O$7:O$166,$BD267)</f>
        <v>19211.374240262561</v>
      </c>
      <c r="BH267" s="43">
        <f>求节点(节奏总纲!$F$4:$F$163,P$7:P$166,$BD267)</f>
        <v>2.5000000000000001E-2</v>
      </c>
      <c r="BI267" s="43">
        <f>求节点(节奏总纲!$F$4:$F$163,Q$7:Q$166,$BD267)</f>
        <v>2.5000000000000001E-2</v>
      </c>
      <c r="BJ267" s="43">
        <f>求节点(节奏总纲!$F$4:$F$163,T$7:T$166,$BD267)</f>
        <v>1.9551642132984877</v>
      </c>
      <c r="BK267" s="43">
        <f>求节点(节奏总纲!$F$4:$F$163,U$7:U$166,$BD267)</f>
        <v>35849551888.498672</v>
      </c>
      <c r="BM267" s="1">
        <v>261</v>
      </c>
      <c r="BN267" s="43">
        <f>求节点(节奏总纲!$F$4:$F$163,AF$7:AF$166,$BD267)</f>
        <v>323.86869636216028</v>
      </c>
      <c r="BO267" s="43">
        <f>求节点(节奏总纲!$F$4:$F$163,AG$7:AG$166,$BD267)</f>
        <v>1012.4588223814551</v>
      </c>
      <c r="BP267" s="43">
        <f>求节点(节奏总纲!$F$4:$F$163,AH$7:AH$166,$BD267)</f>
        <v>1012.4588223814551</v>
      </c>
      <c r="BQ267" s="43">
        <f>求节点(节奏总纲!$F$4:$F$163,AI$7:AI$166,$BD267)</f>
        <v>2.5000000000000001E-2</v>
      </c>
      <c r="BR267" s="43">
        <f>求节点(节奏总纲!$F$4:$F$163,AJ$7:AJ$166,$BD267)</f>
        <v>2.5000000000000001E-2</v>
      </c>
      <c r="BS267" s="43">
        <f>求节点(节奏总纲!$F$4:$F$163,AM$7:AM$166,$BD267)</f>
        <v>7391.5180841575184</v>
      </c>
      <c r="BT267" s="43">
        <f>求节点(节奏总纲!$F$4:$F$163,AN$7:AN$166,$BD267)</f>
        <v>2.6849691258127986</v>
      </c>
      <c r="BU267" s="43">
        <f>求节点(节奏总纲!$F$4:$F$163,AO$7:AO$166,$BD267)</f>
        <v>67712499581.142189</v>
      </c>
    </row>
    <row r="268" spans="56:73" x14ac:dyDescent="0.15">
      <c r="BD268" s="1">
        <v>262</v>
      </c>
      <c r="BE268" s="43">
        <f>求节点(节奏总纲!$F$4:$F$163,M$7:M$166,$BD268)</f>
        <v>324.29985233918671</v>
      </c>
      <c r="BF268" s="43">
        <f>求节点(节奏总纲!$F$4:$F$163,N$7:N$166,$BD268)</f>
        <v>19226.118746790922</v>
      </c>
      <c r="BG268" s="43">
        <f>求节点(节奏总纲!$F$4:$F$163,O$7:O$166,$BD268)</f>
        <v>19226.118746790922</v>
      </c>
      <c r="BH268" s="43">
        <f>求节点(节奏总纲!$F$4:$F$163,P$7:P$166,$BD268)</f>
        <v>2.5000000000000001E-2</v>
      </c>
      <c r="BI268" s="43">
        <f>求节点(节奏总纲!$F$4:$F$163,Q$7:Q$166,$BD268)</f>
        <v>2.5000000000000001E-2</v>
      </c>
      <c r="BJ268" s="43">
        <f>求节点(节奏总纲!$F$4:$F$163,T$7:T$166,$BD268)</f>
        <v>1.9574179625364394</v>
      </c>
      <c r="BK268" s="43">
        <f>求节点(节奏总纲!$F$4:$F$163,U$7:U$166,$BD268)</f>
        <v>36015991265.295456</v>
      </c>
      <c r="BM268" s="1">
        <v>262</v>
      </c>
      <c r="BN268" s="43">
        <f>求节点(节奏总纲!$F$4:$F$163,AF$7:AF$166,$BD268)</f>
        <v>324.29985233918671</v>
      </c>
      <c r="BO268" s="43">
        <f>求节点(节奏总纲!$F$4:$F$163,AG$7:AG$166,$BD268)</f>
        <v>1013.3823144155389</v>
      </c>
      <c r="BP268" s="43">
        <f>求节点(节奏总纲!$F$4:$F$163,AH$7:AH$166,$BD268)</f>
        <v>1013.3823144155389</v>
      </c>
      <c r="BQ268" s="43">
        <f>求节点(节奏总纲!$F$4:$F$163,AI$7:AI$166,$BD268)</f>
        <v>2.5000000000000001E-2</v>
      </c>
      <c r="BR268" s="43">
        <f>求节点(节奏总纲!$F$4:$F$163,AJ$7:AJ$166,$BD268)</f>
        <v>2.5000000000000001E-2</v>
      </c>
      <c r="BS268" s="43">
        <f>求节点(节奏总纲!$F$4:$F$163,AM$7:AM$166,$BD268)</f>
        <v>7395.1855077378559</v>
      </c>
      <c r="BT268" s="43">
        <f>求节点(节奏总纲!$F$4:$F$163,AN$7:AN$166,$BD268)</f>
        <v>2.6884716008278029</v>
      </c>
      <c r="BU268" s="43">
        <f>求节点(节奏总纲!$F$4:$F$163,AO$7:AO$166,$BD268)</f>
        <v>68141143161.329872</v>
      </c>
    </row>
    <row r="269" spans="56:73" x14ac:dyDescent="0.15">
      <c r="BD269" s="1">
        <v>263</v>
      </c>
      <c r="BE269" s="43">
        <f>求节点(节奏总纲!$F$4:$F$163,M$7:M$166,$BD269)</f>
        <v>324.73100831621315</v>
      </c>
      <c r="BF269" s="43">
        <f>求节点(节奏总纲!$F$4:$F$163,N$7:N$166,$BD269)</f>
        <v>19240.863253319283</v>
      </c>
      <c r="BG269" s="43">
        <f>求节点(节奏总纲!$F$4:$F$163,O$7:O$166,$BD269)</f>
        <v>19240.863253319283</v>
      </c>
      <c r="BH269" s="43">
        <f>求节点(节奏总纲!$F$4:$F$163,P$7:P$166,$BD269)</f>
        <v>2.5000000000000001E-2</v>
      </c>
      <c r="BI269" s="43">
        <f>求节点(节奏总纲!$F$4:$F$163,Q$7:Q$166,$BD269)</f>
        <v>2.5000000000000001E-2</v>
      </c>
      <c r="BJ269" s="43">
        <f>求节点(节奏总纲!$F$4:$F$163,T$7:T$166,$BD269)</f>
        <v>1.9596717117743911</v>
      </c>
      <c r="BK269" s="43">
        <f>求节点(节奏总纲!$F$4:$F$163,U$7:U$166,$BD269)</f>
        <v>36182430642.092247</v>
      </c>
      <c r="BM269" s="1">
        <v>263</v>
      </c>
      <c r="BN269" s="43">
        <f>求节点(节奏总纲!$F$4:$F$163,AF$7:AF$166,$BD269)</f>
        <v>324.73100831621315</v>
      </c>
      <c r="BO269" s="43">
        <f>求节点(节奏总纲!$F$4:$F$163,AG$7:AG$166,$BD269)</f>
        <v>1014.3058064496227</v>
      </c>
      <c r="BP269" s="43">
        <f>求节点(节奏总纲!$F$4:$F$163,AH$7:AH$166,$BD269)</f>
        <v>1014.3058064496227</v>
      </c>
      <c r="BQ269" s="43">
        <f>求节点(节奏总纲!$F$4:$F$163,AI$7:AI$166,$BD269)</f>
        <v>2.5000000000000001E-2</v>
      </c>
      <c r="BR269" s="43">
        <f>求节点(节奏总纲!$F$4:$F$163,AJ$7:AJ$166,$BD269)</f>
        <v>2.5000000000000001E-2</v>
      </c>
      <c r="BS269" s="43">
        <f>求节点(节奏总纲!$F$4:$F$163,AM$7:AM$166,$BD269)</f>
        <v>7398.8529313181925</v>
      </c>
      <c r="BT269" s="43">
        <f>求节点(节奏总纲!$F$4:$F$163,AN$7:AN$166,$BD269)</f>
        <v>2.6919740758428072</v>
      </c>
      <c r="BU269" s="43">
        <f>求节点(节奏总纲!$F$4:$F$163,AO$7:AO$166,$BD269)</f>
        <v>68569786741.517555</v>
      </c>
    </row>
    <row r="270" spans="56:73" x14ac:dyDescent="0.15">
      <c r="BD270" s="1">
        <v>264</v>
      </c>
      <c r="BE270" s="43">
        <f>求节点(节奏总纲!$F$4:$F$163,M$7:M$166,$BD270)</f>
        <v>325.16216429323958</v>
      </c>
      <c r="BF270" s="43">
        <f>求节点(节奏总纲!$F$4:$F$163,N$7:N$166,$BD270)</f>
        <v>19255.607759847644</v>
      </c>
      <c r="BG270" s="43">
        <f>求节点(节奏总纲!$F$4:$F$163,O$7:O$166,$BD270)</f>
        <v>19255.607759847644</v>
      </c>
      <c r="BH270" s="43">
        <f>求节点(节奏总纲!$F$4:$F$163,P$7:P$166,$BD270)</f>
        <v>2.5000000000000001E-2</v>
      </c>
      <c r="BI270" s="43">
        <f>求节点(节奏总纲!$F$4:$F$163,Q$7:Q$166,$BD270)</f>
        <v>2.5000000000000001E-2</v>
      </c>
      <c r="BJ270" s="43">
        <f>求节点(节奏总纲!$F$4:$F$163,T$7:T$166,$BD270)</f>
        <v>1.9619254610123429</v>
      </c>
      <c r="BK270" s="43">
        <f>求节点(节奏总纲!$F$4:$F$163,U$7:U$166,$BD270)</f>
        <v>36348870018.88903</v>
      </c>
      <c r="BM270" s="1">
        <v>264</v>
      </c>
      <c r="BN270" s="43">
        <f>求节点(节奏总纲!$F$4:$F$163,AF$7:AF$166,$BD270)</f>
        <v>325.16216429323958</v>
      </c>
      <c r="BO270" s="43">
        <f>求节点(节奏总纲!$F$4:$F$163,AG$7:AG$166,$BD270)</f>
        <v>1015.2292984837064</v>
      </c>
      <c r="BP270" s="43">
        <f>求节点(节奏总纲!$F$4:$F$163,AH$7:AH$166,$BD270)</f>
        <v>1015.2292984837064</v>
      </c>
      <c r="BQ270" s="43">
        <f>求节点(节奏总纲!$F$4:$F$163,AI$7:AI$166,$BD270)</f>
        <v>2.5000000000000001E-2</v>
      </c>
      <c r="BR270" s="43">
        <f>求节点(节奏总纲!$F$4:$F$163,AJ$7:AJ$166,$BD270)</f>
        <v>2.5000000000000001E-2</v>
      </c>
      <c r="BS270" s="43">
        <f>求节点(节奏总纲!$F$4:$F$163,AM$7:AM$166,$BD270)</f>
        <v>7402.5203548985301</v>
      </c>
      <c r="BT270" s="43">
        <f>求节点(节奏总纲!$F$4:$F$163,AN$7:AN$166,$BD270)</f>
        <v>2.6954765508578111</v>
      </c>
      <c r="BU270" s="43">
        <f>求节点(节奏总纲!$F$4:$F$163,AO$7:AO$166,$BD270)</f>
        <v>68998430321.705231</v>
      </c>
    </row>
    <row r="271" spans="56:73" x14ac:dyDescent="0.15">
      <c r="BD271" s="1">
        <v>265</v>
      </c>
      <c r="BE271" s="43">
        <f>求节点(节奏总纲!$F$4:$F$163,M$7:M$166,$BD271)</f>
        <v>325.59332027026596</v>
      </c>
      <c r="BF271" s="43">
        <f>求节点(节奏总纲!$F$4:$F$163,N$7:N$166,$BD271)</f>
        <v>19270.352266376005</v>
      </c>
      <c r="BG271" s="43">
        <f>求节点(节奏总纲!$F$4:$F$163,O$7:O$166,$BD271)</f>
        <v>19270.352266376005</v>
      </c>
      <c r="BH271" s="43">
        <f>求节点(节奏总纲!$F$4:$F$163,P$7:P$166,$BD271)</f>
        <v>2.5000000000000001E-2</v>
      </c>
      <c r="BI271" s="43">
        <f>求节点(节奏总纲!$F$4:$F$163,Q$7:Q$166,$BD271)</f>
        <v>2.5000000000000001E-2</v>
      </c>
      <c r="BJ271" s="43">
        <f>求节点(节奏总纲!$F$4:$F$163,T$7:T$166,$BD271)</f>
        <v>1.9641792102502948</v>
      </c>
      <c r="BK271" s="43">
        <f>求节点(节奏总纲!$F$4:$F$163,U$7:U$166,$BD271)</f>
        <v>36515309395.685814</v>
      </c>
      <c r="BM271" s="1">
        <v>265</v>
      </c>
      <c r="BN271" s="43">
        <f>求节点(节奏总纲!$F$4:$F$163,AF$7:AF$166,$BD271)</f>
        <v>325.59332027026596</v>
      </c>
      <c r="BO271" s="43">
        <f>求节点(节奏总纲!$F$4:$F$163,AG$7:AG$166,$BD271)</f>
        <v>1016.1527905177902</v>
      </c>
      <c r="BP271" s="43">
        <f>求节点(节奏总纲!$F$4:$F$163,AH$7:AH$166,$BD271)</f>
        <v>1016.1527905177902</v>
      </c>
      <c r="BQ271" s="43">
        <f>求节点(节奏总纲!$F$4:$F$163,AI$7:AI$166,$BD271)</f>
        <v>2.5000000000000001E-2</v>
      </c>
      <c r="BR271" s="43">
        <f>求节点(节奏总纲!$F$4:$F$163,AJ$7:AJ$166,$BD271)</f>
        <v>2.5000000000000001E-2</v>
      </c>
      <c r="BS271" s="43">
        <f>求节点(节奏总纲!$F$4:$F$163,AM$7:AM$166,$BD271)</f>
        <v>7406.1877784788667</v>
      </c>
      <c r="BT271" s="43">
        <f>求节点(节奏总纲!$F$4:$F$163,AN$7:AN$166,$BD271)</f>
        <v>2.6989790258728155</v>
      </c>
      <c r="BU271" s="43">
        <f>求节点(节奏总纲!$F$4:$F$163,AO$7:AO$166,$BD271)</f>
        <v>69427073901.892914</v>
      </c>
    </row>
    <row r="272" spans="56:73" x14ac:dyDescent="0.15">
      <c r="BD272" s="1">
        <v>266</v>
      </c>
      <c r="BE272" s="43">
        <f>求节点(节奏总纲!$F$4:$F$163,M$7:M$166,$BD272)</f>
        <v>326.0244762472924</v>
      </c>
      <c r="BF272" s="43">
        <f>求节点(节奏总纲!$F$4:$F$163,N$7:N$166,$BD272)</f>
        <v>19285.096772904362</v>
      </c>
      <c r="BG272" s="43">
        <f>求节点(节奏总纲!$F$4:$F$163,O$7:O$166,$BD272)</f>
        <v>19285.096772904362</v>
      </c>
      <c r="BH272" s="43">
        <f>求节点(节奏总纲!$F$4:$F$163,P$7:P$166,$BD272)</f>
        <v>2.5000000000000001E-2</v>
      </c>
      <c r="BI272" s="43">
        <f>求节点(节奏总纲!$F$4:$F$163,Q$7:Q$166,$BD272)</f>
        <v>2.5000000000000001E-2</v>
      </c>
      <c r="BJ272" s="43">
        <f>求节点(节奏总纲!$F$4:$F$163,T$7:T$166,$BD272)</f>
        <v>1.9664329594882466</v>
      </c>
      <c r="BK272" s="43">
        <f>求节点(节奏总纲!$F$4:$F$163,U$7:U$166,$BD272)</f>
        <v>36681748772.482597</v>
      </c>
      <c r="BM272" s="1">
        <v>266</v>
      </c>
      <c r="BN272" s="43">
        <f>求节点(节奏总纲!$F$4:$F$163,AF$7:AF$166,$BD272)</f>
        <v>326.0244762472924</v>
      </c>
      <c r="BO272" s="43">
        <f>求节点(节奏总纲!$F$4:$F$163,AG$7:AG$166,$BD272)</f>
        <v>1017.0762825518739</v>
      </c>
      <c r="BP272" s="43">
        <f>求节点(节奏总纲!$F$4:$F$163,AH$7:AH$166,$BD272)</f>
        <v>1017.0762825518739</v>
      </c>
      <c r="BQ272" s="43">
        <f>求节点(节奏总纲!$F$4:$F$163,AI$7:AI$166,$BD272)</f>
        <v>2.5000000000000001E-2</v>
      </c>
      <c r="BR272" s="43">
        <f>求节点(节奏总纲!$F$4:$F$163,AJ$7:AJ$166,$BD272)</f>
        <v>2.5000000000000001E-2</v>
      </c>
      <c r="BS272" s="43">
        <f>求节点(节奏总纲!$F$4:$F$163,AM$7:AM$166,$BD272)</f>
        <v>7409.8552020592042</v>
      </c>
      <c r="BT272" s="43">
        <f>求节点(节奏总纲!$F$4:$F$163,AN$7:AN$166,$BD272)</f>
        <v>2.7024815008878198</v>
      </c>
      <c r="BU272" s="43">
        <f>求节点(节奏总纲!$F$4:$F$163,AO$7:AO$166,$BD272)</f>
        <v>69855717482.080597</v>
      </c>
    </row>
    <row r="273" spans="56:73" x14ac:dyDescent="0.15">
      <c r="BD273" s="1">
        <v>267</v>
      </c>
      <c r="BE273" s="43">
        <f>求节点(节奏总纲!$F$4:$F$163,M$7:M$166,$BD273)</f>
        <v>326.45563222431883</v>
      </c>
      <c r="BF273" s="43">
        <f>求节点(节奏总纲!$F$4:$F$163,N$7:N$166,$BD273)</f>
        <v>19299.841279432723</v>
      </c>
      <c r="BG273" s="43">
        <f>求节点(节奏总纲!$F$4:$F$163,O$7:O$166,$BD273)</f>
        <v>19299.841279432723</v>
      </c>
      <c r="BH273" s="43">
        <f>求节点(节奏总纲!$F$4:$F$163,P$7:P$166,$BD273)</f>
        <v>2.5000000000000001E-2</v>
      </c>
      <c r="BI273" s="43">
        <f>求节点(节奏总纲!$F$4:$F$163,Q$7:Q$166,$BD273)</f>
        <v>2.5000000000000001E-2</v>
      </c>
      <c r="BJ273" s="43">
        <f>求节点(节奏总纲!$F$4:$F$163,T$7:T$166,$BD273)</f>
        <v>1.9686867087261983</v>
      </c>
      <c r="BK273" s="43">
        <f>求节点(节奏总纲!$F$4:$F$163,U$7:U$166,$BD273)</f>
        <v>36848188149.279381</v>
      </c>
      <c r="BM273" s="1">
        <v>267</v>
      </c>
      <c r="BN273" s="43">
        <f>求节点(节奏总纲!$F$4:$F$163,AF$7:AF$166,$BD273)</f>
        <v>326.45563222431883</v>
      </c>
      <c r="BO273" s="43">
        <f>求节点(节奏总纲!$F$4:$F$163,AG$7:AG$166,$BD273)</f>
        <v>1017.9997745859577</v>
      </c>
      <c r="BP273" s="43">
        <f>求节点(节奏总纲!$F$4:$F$163,AH$7:AH$166,$BD273)</f>
        <v>1017.9997745859577</v>
      </c>
      <c r="BQ273" s="43">
        <f>求节点(节奏总纲!$F$4:$F$163,AI$7:AI$166,$BD273)</f>
        <v>2.5000000000000001E-2</v>
      </c>
      <c r="BR273" s="43">
        <f>求节点(节奏总纲!$F$4:$F$163,AJ$7:AJ$166,$BD273)</f>
        <v>2.5000000000000001E-2</v>
      </c>
      <c r="BS273" s="43">
        <f>求节点(节奏总纲!$F$4:$F$163,AM$7:AM$166,$BD273)</f>
        <v>7413.5226256395408</v>
      </c>
      <c r="BT273" s="43">
        <f>求节点(节奏总纲!$F$4:$F$163,AN$7:AN$166,$BD273)</f>
        <v>2.7059839759028241</v>
      </c>
      <c r="BU273" s="43">
        <f>求节点(节奏总纲!$F$4:$F$163,AO$7:AO$166,$BD273)</f>
        <v>70284361062.26828</v>
      </c>
    </row>
    <row r="274" spans="56:73" x14ac:dyDescent="0.15">
      <c r="BD274" s="1">
        <v>268</v>
      </c>
      <c r="BE274" s="43">
        <f>求节点(节奏总纲!$F$4:$F$163,M$7:M$166,$BD274)</f>
        <v>326.88678820134527</v>
      </c>
      <c r="BF274" s="43">
        <f>求节点(节奏总纲!$F$4:$F$163,N$7:N$166,$BD274)</f>
        <v>19314.585785961084</v>
      </c>
      <c r="BG274" s="43">
        <f>求节点(节奏总纲!$F$4:$F$163,O$7:O$166,$BD274)</f>
        <v>19314.585785961084</v>
      </c>
      <c r="BH274" s="43">
        <f>求节点(节奏总纲!$F$4:$F$163,P$7:P$166,$BD274)</f>
        <v>2.5000000000000001E-2</v>
      </c>
      <c r="BI274" s="43">
        <f>求节点(节奏总纲!$F$4:$F$163,Q$7:Q$166,$BD274)</f>
        <v>2.5000000000000001E-2</v>
      </c>
      <c r="BJ274" s="43">
        <f>求节点(节奏总纲!$F$4:$F$163,T$7:T$166,$BD274)</f>
        <v>1.9709404579641501</v>
      </c>
      <c r="BK274" s="43">
        <f>求节点(节奏总纲!$F$4:$F$163,U$7:U$166,$BD274)</f>
        <v>37014627526.076164</v>
      </c>
      <c r="BM274" s="1">
        <v>268</v>
      </c>
      <c r="BN274" s="43">
        <f>求节点(节奏总纲!$F$4:$F$163,AF$7:AF$166,$BD274)</f>
        <v>326.88678820134527</v>
      </c>
      <c r="BO274" s="43">
        <f>求节点(节奏总纲!$F$4:$F$163,AG$7:AG$166,$BD274)</f>
        <v>1018.9232666200414</v>
      </c>
      <c r="BP274" s="43">
        <f>求节点(节奏总纲!$F$4:$F$163,AH$7:AH$166,$BD274)</f>
        <v>1018.9232666200414</v>
      </c>
      <c r="BQ274" s="43">
        <f>求节点(节奏总纲!$F$4:$F$163,AI$7:AI$166,$BD274)</f>
        <v>2.5000000000000001E-2</v>
      </c>
      <c r="BR274" s="43">
        <f>求节点(节奏总纲!$F$4:$F$163,AJ$7:AJ$166,$BD274)</f>
        <v>2.5000000000000001E-2</v>
      </c>
      <c r="BS274" s="43">
        <f>求节点(节奏总纲!$F$4:$F$163,AM$7:AM$166,$BD274)</f>
        <v>7417.1900492198783</v>
      </c>
      <c r="BT274" s="43">
        <f>求节点(节奏总纲!$F$4:$F$163,AN$7:AN$166,$BD274)</f>
        <v>2.7094864509178285</v>
      </c>
      <c r="BU274" s="43">
        <f>求节点(节奏总纲!$F$4:$F$163,AO$7:AO$166,$BD274)</f>
        <v>70713004642.455963</v>
      </c>
    </row>
    <row r="275" spans="56:73" x14ac:dyDescent="0.15">
      <c r="BD275" s="1">
        <v>269</v>
      </c>
      <c r="BE275" s="43">
        <f>求节点(节奏总纲!$F$4:$F$163,M$7:M$166,$BD275)</f>
        <v>327.3179441783717</v>
      </c>
      <c r="BF275" s="43">
        <f>求节点(节奏总纲!$F$4:$F$163,N$7:N$166,$BD275)</f>
        <v>19329.330292489445</v>
      </c>
      <c r="BG275" s="43">
        <f>求节点(节奏总纲!$F$4:$F$163,O$7:O$166,$BD275)</f>
        <v>19329.330292489445</v>
      </c>
      <c r="BH275" s="43">
        <f>求节点(节奏总纲!$F$4:$F$163,P$7:P$166,$BD275)</f>
        <v>2.5000000000000001E-2</v>
      </c>
      <c r="BI275" s="43">
        <f>求节点(节奏总纲!$F$4:$F$163,Q$7:Q$166,$BD275)</f>
        <v>2.5000000000000001E-2</v>
      </c>
      <c r="BJ275" s="43">
        <f>求节点(节奏总纲!$F$4:$F$163,T$7:T$166,$BD275)</f>
        <v>1.973194207202102</v>
      </c>
      <c r="BK275" s="43">
        <f>求节点(节奏总纲!$F$4:$F$163,U$7:U$166,$BD275)</f>
        <v>37181066902.872948</v>
      </c>
      <c r="BM275" s="1">
        <v>269</v>
      </c>
      <c r="BN275" s="43">
        <f>求节点(节奏总纲!$F$4:$F$163,AF$7:AF$166,$BD275)</f>
        <v>327.3179441783717</v>
      </c>
      <c r="BO275" s="43">
        <f>求节点(节奏总纲!$F$4:$F$163,AG$7:AG$166,$BD275)</f>
        <v>1019.8467586541252</v>
      </c>
      <c r="BP275" s="43">
        <f>求节点(节奏总纲!$F$4:$F$163,AH$7:AH$166,$BD275)</f>
        <v>1019.8467586541252</v>
      </c>
      <c r="BQ275" s="43">
        <f>求节点(节奏总纲!$F$4:$F$163,AI$7:AI$166,$BD275)</f>
        <v>2.5000000000000001E-2</v>
      </c>
      <c r="BR275" s="43">
        <f>求节点(节奏总纲!$F$4:$F$163,AJ$7:AJ$166,$BD275)</f>
        <v>2.5000000000000001E-2</v>
      </c>
      <c r="BS275" s="43">
        <f>求节点(节奏总纲!$F$4:$F$163,AM$7:AM$166,$BD275)</f>
        <v>7420.857472800215</v>
      </c>
      <c r="BT275" s="43">
        <f>求节点(节奏总纲!$F$4:$F$163,AN$7:AN$166,$BD275)</f>
        <v>2.7129889259328328</v>
      </c>
      <c r="BU275" s="43">
        <f>求节点(节奏总纲!$F$4:$F$163,AO$7:AO$166,$BD275)</f>
        <v>71141648222.643646</v>
      </c>
    </row>
    <row r="276" spans="56:73" x14ac:dyDescent="0.15">
      <c r="BD276" s="1">
        <v>270</v>
      </c>
      <c r="BE276" s="43">
        <f>求节点(节奏总纲!$F$4:$F$163,M$7:M$166,$BD276)</f>
        <v>327.74910015539814</v>
      </c>
      <c r="BF276" s="43">
        <f>求节点(节奏总纲!$F$4:$F$163,N$7:N$166,$BD276)</f>
        <v>19344.074799017806</v>
      </c>
      <c r="BG276" s="43">
        <f>求节点(节奏总纲!$F$4:$F$163,O$7:O$166,$BD276)</f>
        <v>19344.074799017806</v>
      </c>
      <c r="BH276" s="43">
        <f>求节点(节奏总纲!$F$4:$F$163,P$7:P$166,$BD276)</f>
        <v>2.5000000000000001E-2</v>
      </c>
      <c r="BI276" s="43">
        <f>求节点(节奏总纲!$F$4:$F$163,Q$7:Q$166,$BD276)</f>
        <v>2.5000000000000001E-2</v>
      </c>
      <c r="BJ276" s="43">
        <f>求节点(节奏总纲!$F$4:$F$163,T$7:T$166,$BD276)</f>
        <v>1.9754479564400538</v>
      </c>
      <c r="BK276" s="43">
        <f>求节点(节奏总纲!$F$4:$F$163,U$7:U$166,$BD276)</f>
        <v>37347506279.669731</v>
      </c>
      <c r="BM276" s="1">
        <v>270</v>
      </c>
      <c r="BN276" s="43">
        <f>求节点(节奏总纲!$F$4:$F$163,AF$7:AF$166,$BD276)</f>
        <v>327.74910015539814</v>
      </c>
      <c r="BO276" s="43">
        <f>求节点(节奏总纲!$F$4:$F$163,AG$7:AG$166,$BD276)</f>
        <v>1020.770250688209</v>
      </c>
      <c r="BP276" s="43">
        <f>求节点(节奏总纲!$F$4:$F$163,AH$7:AH$166,$BD276)</f>
        <v>1020.770250688209</v>
      </c>
      <c r="BQ276" s="43">
        <f>求节点(节奏总纲!$F$4:$F$163,AI$7:AI$166,$BD276)</f>
        <v>2.5000000000000001E-2</v>
      </c>
      <c r="BR276" s="43">
        <f>求节点(节奏总纲!$F$4:$F$163,AJ$7:AJ$166,$BD276)</f>
        <v>2.5000000000000001E-2</v>
      </c>
      <c r="BS276" s="43">
        <f>求节点(节奏总纲!$F$4:$F$163,AM$7:AM$166,$BD276)</f>
        <v>7424.5248963805525</v>
      </c>
      <c r="BT276" s="43">
        <f>求节点(节奏总纲!$F$4:$F$163,AN$7:AN$166,$BD276)</f>
        <v>2.7164914009478367</v>
      </c>
      <c r="BU276" s="43">
        <f>求节点(节奏总纲!$F$4:$F$163,AO$7:AO$166,$BD276)</f>
        <v>71570291802.831329</v>
      </c>
    </row>
    <row r="277" spans="56:73" x14ac:dyDescent="0.15">
      <c r="BD277" s="1">
        <v>271</v>
      </c>
      <c r="BE277" s="43">
        <f>求节点(节奏总纲!$F$4:$F$163,M$7:M$166,$BD277)</f>
        <v>328.18025613242457</v>
      </c>
      <c r="BF277" s="43">
        <f>求节点(节奏总纲!$F$4:$F$163,N$7:N$166,$BD277)</f>
        <v>19358.819305546167</v>
      </c>
      <c r="BG277" s="43">
        <f>求节点(节奏总纲!$F$4:$F$163,O$7:O$166,$BD277)</f>
        <v>19358.819305546167</v>
      </c>
      <c r="BH277" s="43">
        <f>求节点(节奏总纲!$F$4:$F$163,P$7:P$166,$BD277)</f>
        <v>2.5000000000000001E-2</v>
      </c>
      <c r="BI277" s="43">
        <f>求节点(节奏总纲!$F$4:$F$163,Q$7:Q$166,$BD277)</f>
        <v>2.5000000000000001E-2</v>
      </c>
      <c r="BJ277" s="43">
        <f>求节点(节奏总纲!$F$4:$F$163,T$7:T$166,$BD277)</f>
        <v>1.9777017056780055</v>
      </c>
      <c r="BK277" s="43">
        <f>求节点(节奏总纲!$F$4:$F$163,U$7:U$166,$BD277)</f>
        <v>37513945656.466515</v>
      </c>
      <c r="BM277" s="1">
        <v>271</v>
      </c>
      <c r="BN277" s="43">
        <f>求节点(节奏总纲!$F$4:$F$163,AF$7:AF$166,$BD277)</f>
        <v>328.18025613242457</v>
      </c>
      <c r="BO277" s="43">
        <f>求节点(节奏总纲!$F$4:$F$163,AG$7:AG$166,$BD277)</f>
        <v>1021.6937427222927</v>
      </c>
      <c r="BP277" s="43">
        <f>求节点(节奏总纲!$F$4:$F$163,AH$7:AH$166,$BD277)</f>
        <v>1021.6937427222927</v>
      </c>
      <c r="BQ277" s="43">
        <f>求节点(节奏总纲!$F$4:$F$163,AI$7:AI$166,$BD277)</f>
        <v>2.5000000000000001E-2</v>
      </c>
      <c r="BR277" s="43">
        <f>求节点(节奏总纲!$F$4:$F$163,AJ$7:AJ$166,$BD277)</f>
        <v>2.5000000000000001E-2</v>
      </c>
      <c r="BS277" s="43">
        <f>求节点(节奏总纲!$F$4:$F$163,AM$7:AM$166,$BD277)</f>
        <v>7428.1923199608891</v>
      </c>
      <c r="BT277" s="43">
        <f>求节点(节奏总纲!$F$4:$F$163,AN$7:AN$166,$BD277)</f>
        <v>2.719993875962841</v>
      </c>
      <c r="BU277" s="43">
        <f>求节点(节奏总纲!$F$4:$F$163,AO$7:AO$166,$BD277)</f>
        <v>71998935383.019012</v>
      </c>
    </row>
    <row r="278" spans="56:73" x14ac:dyDescent="0.15">
      <c r="BD278" s="1">
        <v>272</v>
      </c>
      <c r="BE278" s="43">
        <f>求节点(节奏总纲!$F$4:$F$163,M$7:M$166,$BD278)</f>
        <v>328.61141210945101</v>
      </c>
      <c r="BF278" s="43">
        <f>求节点(节奏总纲!$F$4:$F$163,N$7:N$166,$BD278)</f>
        <v>19373.563812074528</v>
      </c>
      <c r="BG278" s="43">
        <f>求节点(节奏总纲!$F$4:$F$163,O$7:O$166,$BD278)</f>
        <v>19373.563812074528</v>
      </c>
      <c r="BH278" s="43">
        <f>求节点(节奏总纲!$F$4:$F$163,P$7:P$166,$BD278)</f>
        <v>2.5000000000000001E-2</v>
      </c>
      <c r="BI278" s="43">
        <f>求节点(节奏总纲!$F$4:$F$163,Q$7:Q$166,$BD278)</f>
        <v>2.5000000000000001E-2</v>
      </c>
      <c r="BJ278" s="43">
        <f>求节点(节奏总纲!$F$4:$F$163,T$7:T$166,$BD278)</f>
        <v>1.9799554549159573</v>
      </c>
      <c r="BK278" s="43">
        <f>求节点(节奏总纲!$F$4:$F$163,U$7:U$166,$BD278)</f>
        <v>37680385033.263306</v>
      </c>
      <c r="BM278" s="1">
        <v>272</v>
      </c>
      <c r="BN278" s="43">
        <f>求节点(节奏总纲!$F$4:$F$163,AF$7:AF$166,$BD278)</f>
        <v>328.61141210945101</v>
      </c>
      <c r="BO278" s="43">
        <f>求节点(节奏总纲!$F$4:$F$163,AG$7:AG$166,$BD278)</f>
        <v>1022.6172347563764</v>
      </c>
      <c r="BP278" s="43">
        <f>求节点(节奏总纲!$F$4:$F$163,AH$7:AH$166,$BD278)</f>
        <v>1022.6172347563764</v>
      </c>
      <c r="BQ278" s="43">
        <f>求节点(节奏总纲!$F$4:$F$163,AI$7:AI$166,$BD278)</f>
        <v>2.5000000000000001E-2</v>
      </c>
      <c r="BR278" s="43">
        <f>求节点(节奏总纲!$F$4:$F$163,AJ$7:AJ$166,$BD278)</f>
        <v>2.5000000000000001E-2</v>
      </c>
      <c r="BS278" s="43">
        <f>求节点(节奏总纲!$F$4:$F$163,AM$7:AM$166,$BD278)</f>
        <v>7431.8597435412266</v>
      </c>
      <c r="BT278" s="43">
        <f>求节点(节奏总纲!$F$4:$F$163,AN$7:AN$166,$BD278)</f>
        <v>2.7234963509778454</v>
      </c>
      <c r="BU278" s="43">
        <f>求节点(节奏总纲!$F$4:$F$163,AO$7:AO$166,$BD278)</f>
        <v>72427578963.206696</v>
      </c>
    </row>
    <row r="279" spans="56:73" x14ac:dyDescent="0.15">
      <c r="BD279" s="1">
        <v>273</v>
      </c>
      <c r="BE279" s="43">
        <f>求节点(节奏总纲!$F$4:$F$163,M$7:M$166,$BD279)</f>
        <v>328.98289320227178</v>
      </c>
      <c r="BF279" s="43">
        <f>求节点(节奏总纲!$F$4:$F$163,N$7:N$166,$BD279)</f>
        <v>19387.266417918323</v>
      </c>
      <c r="BG279" s="43">
        <f>求节点(节奏总纲!$F$4:$F$163,O$7:O$166,$BD279)</f>
        <v>19387.266417918323</v>
      </c>
      <c r="BH279" s="43">
        <f>求节点(节奏总纲!$F$4:$F$163,P$7:P$166,$BD279)</f>
        <v>2.5000000000000001E-2</v>
      </c>
      <c r="BI279" s="43">
        <f>求节点(节奏总纲!$F$4:$F$163,Q$7:Q$166,$BD279)</f>
        <v>2.5000000000000001E-2</v>
      </c>
      <c r="BJ279" s="43">
        <f>求节点(节奏总纲!$F$4:$F$163,T$7:T$166,$BD279)</f>
        <v>1.9819207040685469</v>
      </c>
      <c r="BK279" s="43">
        <f>求节点(节奏总纲!$F$4:$F$163,U$7:U$166,$BD279)</f>
        <v>37836093331.359207</v>
      </c>
      <c r="BM279" s="1">
        <v>273</v>
      </c>
      <c r="BN279" s="43">
        <f>求节点(节奏总纲!$F$4:$F$163,AF$7:AF$166,$BD279)</f>
        <v>328.98289320227178</v>
      </c>
      <c r="BO279" s="43">
        <f>求节点(节奏总纲!$F$4:$F$163,AG$7:AG$166,$BD279)</f>
        <v>1023.5159435123535</v>
      </c>
      <c r="BP279" s="43">
        <f>求节点(节奏总纲!$F$4:$F$163,AH$7:AH$166,$BD279)</f>
        <v>1023.5159435123535</v>
      </c>
      <c r="BQ279" s="43">
        <f>求节点(节奏总纲!$F$4:$F$163,AI$7:AI$166,$BD279)</f>
        <v>2.5000000000000001E-2</v>
      </c>
      <c r="BR279" s="43">
        <f>求节点(节奏总纲!$F$4:$F$163,AJ$7:AJ$166,$BD279)</f>
        <v>2.5000000000000001E-2</v>
      </c>
      <c r="BS279" s="43">
        <f>求节点(节奏总纲!$F$4:$F$163,AM$7:AM$166,$BD279)</f>
        <v>7435.3099023817649</v>
      </c>
      <c r="BT279" s="43">
        <f>求节点(节奏总纲!$F$4:$F$163,AN$7:AN$166,$BD279)</f>
        <v>2.7278072026512912</v>
      </c>
      <c r="BU279" s="43">
        <f>求节点(节奏总纲!$F$4:$F$163,AO$7:AO$166,$BD279)</f>
        <v>72901945596.065308</v>
      </c>
    </row>
    <row r="280" spans="56:73" x14ac:dyDescent="0.15">
      <c r="BD280" s="1">
        <v>274</v>
      </c>
      <c r="BE280" s="43">
        <f>求节点(节奏总纲!$F$4:$F$163,M$7:M$166,$BD280)</f>
        <v>329.3363183157594</v>
      </c>
      <c r="BF280" s="43">
        <f>求节点(节奏总纲!$F$4:$F$163,N$7:N$166,$BD280)</f>
        <v>19400.653773259699</v>
      </c>
      <c r="BG280" s="43">
        <f>求节点(节奏总纲!$F$4:$F$163,O$7:O$166,$BD280)</f>
        <v>19400.653773259699</v>
      </c>
      <c r="BH280" s="43">
        <f>求节点(节奏总纲!$F$4:$F$163,P$7:P$166,$BD280)</f>
        <v>2.5000000000000001E-2</v>
      </c>
      <c r="BI280" s="43">
        <f>求节点(节奏总纲!$F$4:$F$163,Q$7:Q$166,$BD280)</f>
        <v>2.5000000000000001E-2</v>
      </c>
      <c r="BJ280" s="43">
        <f>求节点(节奏总纲!$F$4:$F$163,T$7:T$166,$BD280)</f>
        <v>1.9837986610269704</v>
      </c>
      <c r="BK280" s="43">
        <f>求节点(节奏总纲!$F$4:$F$163,U$7:U$166,$BD280)</f>
        <v>37988554700.06723</v>
      </c>
      <c r="BM280" s="1">
        <v>274</v>
      </c>
      <c r="BN280" s="43">
        <f>求节点(节奏总纲!$F$4:$F$163,AF$7:AF$166,$BD280)</f>
        <v>329.3363183157594</v>
      </c>
      <c r="BO280" s="43">
        <f>求节点(节奏总纲!$F$4:$F$163,AG$7:AG$166,$BD280)</f>
        <v>1024.4071535297364</v>
      </c>
      <c r="BP280" s="43">
        <f>求节点(节奏总纲!$F$4:$F$163,AH$7:AH$166,$BD280)</f>
        <v>1024.4071535297364</v>
      </c>
      <c r="BQ280" s="43">
        <f>求节点(节奏总纲!$F$4:$F$163,AI$7:AI$166,$BD280)</f>
        <v>2.5000000000000001E-2</v>
      </c>
      <c r="BR280" s="43">
        <f>求节点(节奏总纲!$F$4:$F$163,AJ$7:AJ$166,$BD280)</f>
        <v>2.5000000000000001E-2</v>
      </c>
      <c r="BS280" s="43">
        <f>求节点(节奏总纲!$F$4:$F$163,AM$7:AM$166,$BD280)</f>
        <v>7438.6943228852488</v>
      </c>
      <c r="BT280" s="43">
        <f>求节点(节奏总纲!$F$4:$F$163,AN$7:AN$166,$BD280)</f>
        <v>2.7323626468770739</v>
      </c>
      <c r="BU280" s="43">
        <f>求节点(节奏总纲!$F$4:$F$163,AO$7:AO$166,$BD280)</f>
        <v>73390146767.609085</v>
      </c>
    </row>
    <row r="281" spans="56:73" x14ac:dyDescent="0.15">
      <c r="BD281" s="1">
        <v>275</v>
      </c>
      <c r="BE281" s="43">
        <f>求节点(节奏总纲!$F$4:$F$163,M$7:M$166,$BD281)</f>
        <v>329.68974342924702</v>
      </c>
      <c r="BF281" s="43">
        <f>求节点(节奏总纲!$F$4:$F$163,N$7:N$166,$BD281)</f>
        <v>19414.041128601075</v>
      </c>
      <c r="BG281" s="43">
        <f>求节点(节奏总纲!$F$4:$F$163,O$7:O$166,$BD281)</f>
        <v>19414.041128601075</v>
      </c>
      <c r="BH281" s="43">
        <f>求节点(节奏总纲!$F$4:$F$163,P$7:P$166,$BD281)</f>
        <v>2.5000000000000001E-2</v>
      </c>
      <c r="BI281" s="43">
        <f>求节点(节奏总纲!$F$4:$F$163,Q$7:Q$166,$BD281)</f>
        <v>2.5000000000000001E-2</v>
      </c>
      <c r="BJ281" s="43">
        <f>求节点(节奏总纲!$F$4:$F$163,T$7:T$166,$BD281)</f>
        <v>1.9856766179853937</v>
      </c>
      <c r="BK281" s="43">
        <f>求节点(节奏总纲!$F$4:$F$163,U$7:U$166,$BD281)</f>
        <v>38141016068.775253</v>
      </c>
      <c r="BM281" s="1">
        <v>275</v>
      </c>
      <c r="BN281" s="43">
        <f>求节点(节奏总纲!$F$4:$F$163,AF$7:AF$166,$BD281)</f>
        <v>329.68974342924702</v>
      </c>
      <c r="BO281" s="43">
        <f>求节点(节奏总纲!$F$4:$F$163,AG$7:AG$166,$BD281)</f>
        <v>1025.2983635471192</v>
      </c>
      <c r="BP281" s="43">
        <f>求节点(节奏总纲!$F$4:$F$163,AH$7:AH$166,$BD281)</f>
        <v>1025.2983635471192</v>
      </c>
      <c r="BQ281" s="43">
        <f>求节点(节奏总纲!$F$4:$F$163,AI$7:AI$166,$BD281)</f>
        <v>2.5000000000000001E-2</v>
      </c>
      <c r="BR281" s="43">
        <f>求节点(节奏总纲!$F$4:$F$163,AJ$7:AJ$166,$BD281)</f>
        <v>2.5000000000000001E-2</v>
      </c>
      <c r="BS281" s="43">
        <f>求节点(节奏总纲!$F$4:$F$163,AM$7:AM$166,$BD281)</f>
        <v>7442.0787433887326</v>
      </c>
      <c r="BT281" s="43">
        <f>求节点(节奏总纲!$F$4:$F$163,AN$7:AN$166,$BD281)</f>
        <v>2.7369180911028566</v>
      </c>
      <c r="BU281" s="43">
        <f>求节点(节奏总纲!$F$4:$F$163,AO$7:AO$166,$BD281)</f>
        <v>73878347939.152878</v>
      </c>
    </row>
    <row r="282" spans="56:73" x14ac:dyDescent="0.15">
      <c r="BD282" s="1">
        <v>276</v>
      </c>
      <c r="BE282" s="43">
        <f>求节点(节奏总纲!$F$4:$F$163,M$7:M$166,$BD282)</f>
        <v>330.04316854273458</v>
      </c>
      <c r="BF282" s="43">
        <f>求节点(节奏总纲!$F$4:$F$163,N$7:N$166,$BD282)</f>
        <v>19427.428483942451</v>
      </c>
      <c r="BG282" s="43">
        <f>求节点(节奏总纲!$F$4:$F$163,O$7:O$166,$BD282)</f>
        <v>19427.428483942451</v>
      </c>
      <c r="BH282" s="43">
        <f>求节点(节奏总纲!$F$4:$F$163,P$7:P$166,$BD282)</f>
        <v>2.5000000000000001E-2</v>
      </c>
      <c r="BI282" s="43">
        <f>求节点(节奏总纲!$F$4:$F$163,Q$7:Q$166,$BD282)</f>
        <v>2.5000000000000001E-2</v>
      </c>
      <c r="BJ282" s="43">
        <f>求节点(节奏总纲!$F$4:$F$163,T$7:T$166,$BD282)</f>
        <v>1.9875545749438173</v>
      </c>
      <c r="BK282" s="43">
        <f>求节点(节奏总纲!$F$4:$F$163,U$7:U$166,$BD282)</f>
        <v>38293477437.483276</v>
      </c>
      <c r="BM282" s="1">
        <v>276</v>
      </c>
      <c r="BN282" s="43">
        <f>求节点(节奏总纲!$F$4:$F$163,AF$7:AF$166,$BD282)</f>
        <v>330.04316854273458</v>
      </c>
      <c r="BO282" s="43">
        <f>求节点(节奏总纲!$F$4:$F$163,AG$7:AG$166,$BD282)</f>
        <v>1026.1895735645019</v>
      </c>
      <c r="BP282" s="43">
        <f>求节点(节奏总纲!$F$4:$F$163,AH$7:AH$166,$BD282)</f>
        <v>1026.1895735645019</v>
      </c>
      <c r="BQ282" s="43">
        <f>求节点(节奏总纲!$F$4:$F$163,AI$7:AI$166,$BD282)</f>
        <v>2.5000000000000001E-2</v>
      </c>
      <c r="BR282" s="43">
        <f>求节点(节奏总纲!$F$4:$F$163,AJ$7:AJ$166,$BD282)</f>
        <v>2.5000000000000001E-2</v>
      </c>
      <c r="BS282" s="43">
        <f>求节点(节奏总纲!$F$4:$F$163,AM$7:AM$166,$BD282)</f>
        <v>7445.4631638922165</v>
      </c>
      <c r="BT282" s="43">
        <f>求节点(节奏总纲!$F$4:$F$163,AN$7:AN$166,$BD282)</f>
        <v>2.7414735353286388</v>
      </c>
      <c r="BU282" s="43">
        <f>求节点(节奏总纲!$F$4:$F$163,AO$7:AO$166,$BD282)</f>
        <v>74366549110.696655</v>
      </c>
    </row>
    <row r="283" spans="56:73" x14ac:dyDescent="0.15">
      <c r="BD283" s="1">
        <v>277</v>
      </c>
      <c r="BE283" s="43">
        <f>求节点(节奏总纲!$F$4:$F$163,M$7:M$166,$BD283)</f>
        <v>330.39659365622219</v>
      </c>
      <c r="BF283" s="43">
        <f>求节点(节奏总纲!$F$4:$F$163,N$7:N$166,$BD283)</f>
        <v>19440.815839283827</v>
      </c>
      <c r="BG283" s="43">
        <f>求节点(节奏总纲!$F$4:$F$163,O$7:O$166,$BD283)</f>
        <v>19440.815839283827</v>
      </c>
      <c r="BH283" s="43">
        <f>求节点(节奏总纲!$F$4:$F$163,P$7:P$166,$BD283)</f>
        <v>2.5000000000000001E-2</v>
      </c>
      <c r="BI283" s="43">
        <f>求节点(节奏总纲!$F$4:$F$163,Q$7:Q$166,$BD283)</f>
        <v>2.5000000000000001E-2</v>
      </c>
      <c r="BJ283" s="43">
        <f>求节点(节奏总纲!$F$4:$F$163,T$7:T$166,$BD283)</f>
        <v>1.9894325319022406</v>
      </c>
      <c r="BK283" s="43">
        <f>求节点(节奏总纲!$F$4:$F$163,U$7:U$166,$BD283)</f>
        <v>38445938806.191299</v>
      </c>
      <c r="BM283" s="1">
        <v>277</v>
      </c>
      <c r="BN283" s="43">
        <f>求节点(节奏总纲!$F$4:$F$163,AF$7:AF$166,$BD283)</f>
        <v>330.39659365622219</v>
      </c>
      <c r="BO283" s="43">
        <f>求节点(节奏总纲!$F$4:$F$163,AG$7:AG$166,$BD283)</f>
        <v>1027.0807835818848</v>
      </c>
      <c r="BP283" s="43">
        <f>求节点(节奏总纲!$F$4:$F$163,AH$7:AH$166,$BD283)</f>
        <v>1027.0807835818848</v>
      </c>
      <c r="BQ283" s="43">
        <f>求节点(节奏总纲!$F$4:$F$163,AI$7:AI$166,$BD283)</f>
        <v>2.5000000000000001E-2</v>
      </c>
      <c r="BR283" s="43">
        <f>求节点(节奏总纲!$F$4:$F$163,AJ$7:AJ$166,$BD283)</f>
        <v>2.5000000000000001E-2</v>
      </c>
      <c r="BS283" s="43">
        <f>求节点(节奏总纲!$F$4:$F$163,AM$7:AM$166,$BD283)</f>
        <v>7448.8475843957003</v>
      </c>
      <c r="BT283" s="43">
        <f>求节点(节奏总纲!$F$4:$F$163,AN$7:AN$166,$BD283)</f>
        <v>2.7460289795544215</v>
      </c>
      <c r="BU283" s="43">
        <f>求节点(节奏总纲!$F$4:$F$163,AO$7:AO$166,$BD283)</f>
        <v>74854750282.240448</v>
      </c>
    </row>
    <row r="284" spans="56:73" x14ac:dyDescent="0.15">
      <c r="BD284" s="1">
        <v>278</v>
      </c>
      <c r="BE284" s="43">
        <f>求节点(节奏总纲!$F$4:$F$163,M$7:M$166,$BD284)</f>
        <v>330.75001876970981</v>
      </c>
      <c r="BF284" s="43">
        <f>求节点(节奏总纲!$F$4:$F$163,N$7:N$166,$BD284)</f>
        <v>19454.203194625203</v>
      </c>
      <c r="BG284" s="43">
        <f>求节点(节奏总纲!$F$4:$F$163,O$7:O$166,$BD284)</f>
        <v>19454.203194625203</v>
      </c>
      <c r="BH284" s="43">
        <f>求节点(节奏总纲!$F$4:$F$163,P$7:P$166,$BD284)</f>
        <v>2.5000000000000001E-2</v>
      </c>
      <c r="BI284" s="43">
        <f>求节点(节奏总纲!$F$4:$F$163,Q$7:Q$166,$BD284)</f>
        <v>2.5000000000000001E-2</v>
      </c>
      <c r="BJ284" s="43">
        <f>求节点(节奏总纲!$F$4:$F$163,T$7:T$166,$BD284)</f>
        <v>1.9913104888606641</v>
      </c>
      <c r="BK284" s="43">
        <f>求节点(节奏总纲!$F$4:$F$163,U$7:U$166,$BD284)</f>
        <v>38598400174.899323</v>
      </c>
      <c r="BM284" s="1">
        <v>278</v>
      </c>
      <c r="BN284" s="43">
        <f>求节点(节奏总纲!$F$4:$F$163,AF$7:AF$166,$BD284)</f>
        <v>330.75001876970981</v>
      </c>
      <c r="BO284" s="43">
        <f>求节点(节奏总纲!$F$4:$F$163,AG$7:AG$166,$BD284)</f>
        <v>1027.9719935992675</v>
      </c>
      <c r="BP284" s="43">
        <f>求节点(节奏总纲!$F$4:$F$163,AH$7:AH$166,$BD284)</f>
        <v>1027.9719935992675</v>
      </c>
      <c r="BQ284" s="43">
        <f>求节点(节奏总纲!$F$4:$F$163,AI$7:AI$166,$BD284)</f>
        <v>2.5000000000000001E-2</v>
      </c>
      <c r="BR284" s="43">
        <f>求节点(节奏总纲!$F$4:$F$163,AJ$7:AJ$166,$BD284)</f>
        <v>2.5000000000000001E-2</v>
      </c>
      <c r="BS284" s="43">
        <f>求节点(节奏总纲!$F$4:$F$163,AM$7:AM$166,$BD284)</f>
        <v>7452.2320048991842</v>
      </c>
      <c r="BT284" s="43">
        <f>求节点(节奏总纲!$F$4:$F$163,AN$7:AN$166,$BD284)</f>
        <v>2.7505844237802037</v>
      </c>
      <c r="BU284" s="43">
        <f>求节点(节奏总纲!$F$4:$F$163,AO$7:AO$166,$BD284)</f>
        <v>75342951453.784225</v>
      </c>
    </row>
    <row r="285" spans="56:73" x14ac:dyDescent="0.15">
      <c r="BD285" s="1">
        <v>279</v>
      </c>
      <c r="BE285" s="43">
        <f>求节点(节奏总纲!$F$4:$F$163,M$7:M$166,$BD285)</f>
        <v>331.10344388319743</v>
      </c>
      <c r="BF285" s="43">
        <f>求节点(节奏总纲!$F$4:$F$163,N$7:N$166,$BD285)</f>
        <v>19467.590549966579</v>
      </c>
      <c r="BG285" s="43">
        <f>求节点(节奏总纲!$F$4:$F$163,O$7:O$166,$BD285)</f>
        <v>19467.590549966579</v>
      </c>
      <c r="BH285" s="43">
        <f>求节点(节奏总纲!$F$4:$F$163,P$7:P$166,$BD285)</f>
        <v>2.5000000000000001E-2</v>
      </c>
      <c r="BI285" s="43">
        <f>求节点(节奏总纲!$F$4:$F$163,Q$7:Q$166,$BD285)</f>
        <v>2.5000000000000001E-2</v>
      </c>
      <c r="BJ285" s="43">
        <f>求节点(节奏总纲!$F$4:$F$163,T$7:T$166,$BD285)</f>
        <v>1.9931884458190876</v>
      </c>
      <c r="BK285" s="43">
        <f>求节点(节奏总纲!$F$4:$F$163,U$7:U$166,$BD285)</f>
        <v>38750861543.607346</v>
      </c>
      <c r="BM285" s="1">
        <v>279</v>
      </c>
      <c r="BN285" s="43">
        <f>求节点(节奏总纲!$F$4:$F$163,AF$7:AF$166,$BD285)</f>
        <v>331.10344388319743</v>
      </c>
      <c r="BO285" s="43">
        <f>求节点(节奏总纲!$F$4:$F$163,AG$7:AG$166,$BD285)</f>
        <v>1028.8632036166503</v>
      </c>
      <c r="BP285" s="43">
        <f>求节点(节奏总纲!$F$4:$F$163,AH$7:AH$166,$BD285)</f>
        <v>1028.8632036166503</v>
      </c>
      <c r="BQ285" s="43">
        <f>求节点(节奏总纲!$F$4:$F$163,AI$7:AI$166,$BD285)</f>
        <v>2.5000000000000001E-2</v>
      </c>
      <c r="BR285" s="43">
        <f>求节点(节奏总纲!$F$4:$F$163,AJ$7:AJ$166,$BD285)</f>
        <v>2.5000000000000001E-2</v>
      </c>
      <c r="BS285" s="43">
        <f>求节点(节奏总纲!$F$4:$F$163,AM$7:AM$166,$BD285)</f>
        <v>7455.616425402668</v>
      </c>
      <c r="BT285" s="43">
        <f>求节点(节奏总纲!$F$4:$F$163,AN$7:AN$166,$BD285)</f>
        <v>2.7551398680059864</v>
      </c>
      <c r="BU285" s="43">
        <f>求节点(节奏总纲!$F$4:$F$163,AO$7:AO$166,$BD285)</f>
        <v>75831152625.328018</v>
      </c>
    </row>
    <row r="286" spans="56:73" x14ac:dyDescent="0.15">
      <c r="BD286" s="1">
        <v>280</v>
      </c>
      <c r="BE286" s="43">
        <f>求节点(节奏总纲!$F$4:$F$163,M$7:M$166,$BD286)</f>
        <v>331.45686899668505</v>
      </c>
      <c r="BF286" s="43">
        <f>求节点(节奏总纲!$F$4:$F$163,N$7:N$166,$BD286)</f>
        <v>19480.977905307951</v>
      </c>
      <c r="BG286" s="43">
        <f>求节点(节奏总纲!$F$4:$F$163,O$7:O$166,$BD286)</f>
        <v>19480.977905307951</v>
      </c>
      <c r="BH286" s="43">
        <f>求节点(节奏总纲!$F$4:$F$163,P$7:P$166,$BD286)</f>
        <v>2.5000000000000001E-2</v>
      </c>
      <c r="BI286" s="43">
        <f>求节点(节奏总纲!$F$4:$F$163,Q$7:Q$166,$BD286)</f>
        <v>2.5000000000000001E-2</v>
      </c>
      <c r="BJ286" s="43">
        <f>求节点(节奏总纲!$F$4:$F$163,T$7:T$166,$BD286)</f>
        <v>1.9950664027775109</v>
      </c>
      <c r="BK286" s="43">
        <f>求节点(节奏总纲!$F$4:$F$163,U$7:U$166,$BD286)</f>
        <v>38903322912.315369</v>
      </c>
      <c r="BM286" s="1">
        <v>280</v>
      </c>
      <c r="BN286" s="43">
        <f>求节点(节奏总纲!$F$4:$F$163,AF$7:AF$166,$BD286)</f>
        <v>331.45686899668505</v>
      </c>
      <c r="BO286" s="43">
        <f>求节点(节奏总纲!$F$4:$F$163,AG$7:AG$166,$BD286)</f>
        <v>1029.7544136340332</v>
      </c>
      <c r="BP286" s="43">
        <f>求节点(节奏总纲!$F$4:$F$163,AH$7:AH$166,$BD286)</f>
        <v>1029.7544136340332</v>
      </c>
      <c r="BQ286" s="43">
        <f>求节点(节奏总纲!$F$4:$F$163,AI$7:AI$166,$BD286)</f>
        <v>2.5000000000000001E-2</v>
      </c>
      <c r="BR286" s="43">
        <f>求节点(节奏总纲!$F$4:$F$163,AJ$7:AJ$166,$BD286)</f>
        <v>2.5000000000000001E-2</v>
      </c>
      <c r="BS286" s="43">
        <f>求节点(节奏总纲!$F$4:$F$163,AM$7:AM$166,$BD286)</f>
        <v>7459.0008459061519</v>
      </c>
      <c r="BT286" s="43">
        <f>求节点(节奏总纲!$F$4:$F$163,AN$7:AN$166,$BD286)</f>
        <v>2.7596953122317691</v>
      </c>
      <c r="BU286" s="43">
        <f>求节点(节奏总纲!$F$4:$F$163,AO$7:AO$166,$BD286)</f>
        <v>76319353796.871796</v>
      </c>
    </row>
    <row r="287" spans="56:73" x14ac:dyDescent="0.15">
      <c r="BD287" s="1">
        <v>281</v>
      </c>
      <c r="BE287" s="43">
        <f>求节点(节奏总纲!$F$4:$F$163,M$7:M$166,$BD287)</f>
        <v>331.81029411017261</v>
      </c>
      <c r="BF287" s="43">
        <f>求节点(节奏总纲!$F$4:$F$163,N$7:N$166,$BD287)</f>
        <v>19494.365260649327</v>
      </c>
      <c r="BG287" s="43">
        <f>求节点(节奏总纲!$F$4:$F$163,O$7:O$166,$BD287)</f>
        <v>19494.365260649327</v>
      </c>
      <c r="BH287" s="43">
        <f>求节点(节奏总纲!$F$4:$F$163,P$7:P$166,$BD287)</f>
        <v>2.5000000000000001E-2</v>
      </c>
      <c r="BI287" s="43">
        <f>求节点(节奏总纲!$F$4:$F$163,Q$7:Q$166,$BD287)</f>
        <v>2.5000000000000001E-2</v>
      </c>
      <c r="BJ287" s="43">
        <f>求节点(节奏总纲!$F$4:$F$163,T$7:T$166,$BD287)</f>
        <v>1.9969443597359344</v>
      </c>
      <c r="BK287" s="43">
        <f>求节点(节奏总纲!$F$4:$F$163,U$7:U$166,$BD287)</f>
        <v>39055784281.023392</v>
      </c>
      <c r="BM287" s="1">
        <v>281</v>
      </c>
      <c r="BN287" s="43">
        <f>求节点(节奏总纲!$F$4:$F$163,AF$7:AF$166,$BD287)</f>
        <v>331.81029411017261</v>
      </c>
      <c r="BO287" s="43">
        <f>求节点(节奏总纲!$F$4:$F$163,AG$7:AG$166,$BD287)</f>
        <v>1030.6456236514159</v>
      </c>
      <c r="BP287" s="43">
        <f>求节点(节奏总纲!$F$4:$F$163,AH$7:AH$166,$BD287)</f>
        <v>1030.6456236514159</v>
      </c>
      <c r="BQ287" s="43">
        <f>求节点(节奏总纲!$F$4:$F$163,AI$7:AI$166,$BD287)</f>
        <v>2.5000000000000001E-2</v>
      </c>
      <c r="BR287" s="43">
        <f>求节点(节奏总纲!$F$4:$F$163,AJ$7:AJ$166,$BD287)</f>
        <v>2.5000000000000001E-2</v>
      </c>
      <c r="BS287" s="43">
        <f>求节点(节奏总纲!$F$4:$F$163,AM$7:AM$166,$BD287)</f>
        <v>7462.3852664096357</v>
      </c>
      <c r="BT287" s="43">
        <f>求节点(节奏总纲!$F$4:$F$163,AN$7:AN$166,$BD287)</f>
        <v>2.7642507564575514</v>
      </c>
      <c r="BU287" s="43">
        <f>求节点(节奏总纲!$F$4:$F$163,AO$7:AO$166,$BD287)</f>
        <v>76807554968.415588</v>
      </c>
    </row>
    <row r="288" spans="56:73" x14ac:dyDescent="0.15">
      <c r="BD288" s="1">
        <v>282</v>
      </c>
      <c r="BE288" s="43">
        <f>求节点(节奏总纲!$F$4:$F$163,M$7:M$166,$BD288)</f>
        <v>332.16371922366022</v>
      </c>
      <c r="BF288" s="43">
        <f>求节点(节奏总纲!$F$4:$F$163,N$7:N$166,$BD288)</f>
        <v>19507.752615990703</v>
      </c>
      <c r="BG288" s="43">
        <f>求节点(节奏总纲!$F$4:$F$163,O$7:O$166,$BD288)</f>
        <v>19507.752615990703</v>
      </c>
      <c r="BH288" s="43">
        <f>求节点(节奏总纲!$F$4:$F$163,P$7:P$166,$BD288)</f>
        <v>2.5000000000000001E-2</v>
      </c>
      <c r="BI288" s="43">
        <f>求节点(节奏总纲!$F$4:$F$163,Q$7:Q$166,$BD288)</f>
        <v>2.5000000000000001E-2</v>
      </c>
      <c r="BJ288" s="43">
        <f>求节点(节奏总纲!$F$4:$F$163,T$7:T$166,$BD288)</f>
        <v>1.9988223166943579</v>
      </c>
      <c r="BK288" s="43">
        <f>求节点(节奏总纲!$F$4:$F$163,U$7:U$166,$BD288)</f>
        <v>39208245649.731415</v>
      </c>
      <c r="BM288" s="1">
        <v>282</v>
      </c>
      <c r="BN288" s="43">
        <f>求节点(节奏总纲!$F$4:$F$163,AF$7:AF$166,$BD288)</f>
        <v>332.16371922366022</v>
      </c>
      <c r="BO288" s="43">
        <f>求节点(节奏总纲!$F$4:$F$163,AG$7:AG$166,$BD288)</f>
        <v>1031.5368336687986</v>
      </c>
      <c r="BP288" s="43">
        <f>求节点(节奏总纲!$F$4:$F$163,AH$7:AH$166,$BD288)</f>
        <v>1031.5368336687986</v>
      </c>
      <c r="BQ288" s="43">
        <f>求节点(节奏总纲!$F$4:$F$163,AI$7:AI$166,$BD288)</f>
        <v>2.5000000000000001E-2</v>
      </c>
      <c r="BR288" s="43">
        <f>求节点(节奏总纲!$F$4:$F$163,AJ$7:AJ$166,$BD288)</f>
        <v>2.5000000000000001E-2</v>
      </c>
      <c r="BS288" s="43">
        <f>求节点(节奏总纲!$F$4:$F$163,AM$7:AM$166,$BD288)</f>
        <v>7465.7696869131187</v>
      </c>
      <c r="BT288" s="43">
        <f>求节点(节奏总纲!$F$4:$F$163,AN$7:AN$166,$BD288)</f>
        <v>2.7688062006833341</v>
      </c>
      <c r="BU288" s="43">
        <f>求节点(节奏总纲!$F$4:$F$163,AO$7:AO$166,$BD288)</f>
        <v>77295756139.959366</v>
      </c>
    </row>
    <row r="289" spans="56:73" x14ac:dyDescent="0.15">
      <c r="BD289" s="1">
        <v>283</v>
      </c>
      <c r="BE289" s="43">
        <f>求节点(节奏总纲!$F$4:$F$163,M$7:M$166,$BD289)</f>
        <v>332.51714433714784</v>
      </c>
      <c r="BF289" s="43">
        <f>求节点(节奏总纲!$F$4:$F$163,N$7:N$166,$BD289)</f>
        <v>19521.139971332079</v>
      </c>
      <c r="BG289" s="43">
        <f>求节点(节奏总纲!$F$4:$F$163,O$7:O$166,$BD289)</f>
        <v>19521.139971332079</v>
      </c>
      <c r="BH289" s="43">
        <f>求节点(节奏总纲!$F$4:$F$163,P$7:P$166,$BD289)</f>
        <v>2.5000000000000001E-2</v>
      </c>
      <c r="BI289" s="43">
        <f>求节点(节奏总纲!$F$4:$F$163,Q$7:Q$166,$BD289)</f>
        <v>2.5000000000000001E-2</v>
      </c>
      <c r="BJ289" s="43">
        <f>求节点(节奏总纲!$F$4:$F$163,T$7:T$166,$BD289)</f>
        <v>2.0007002736527815</v>
      </c>
      <c r="BK289" s="43">
        <f>求节点(节奏总纲!$F$4:$F$163,U$7:U$166,$BD289)</f>
        <v>39360707018.439438</v>
      </c>
      <c r="BM289" s="1">
        <v>283</v>
      </c>
      <c r="BN289" s="43">
        <f>求节点(节奏总纲!$F$4:$F$163,AF$7:AF$166,$BD289)</f>
        <v>332.51714433714784</v>
      </c>
      <c r="BO289" s="43">
        <f>求节点(节奏总纲!$F$4:$F$163,AG$7:AG$166,$BD289)</f>
        <v>1032.4280436861816</v>
      </c>
      <c r="BP289" s="43">
        <f>求节点(节奏总纲!$F$4:$F$163,AH$7:AH$166,$BD289)</f>
        <v>1032.4280436861816</v>
      </c>
      <c r="BQ289" s="43">
        <f>求节点(节奏总纲!$F$4:$F$163,AI$7:AI$166,$BD289)</f>
        <v>2.5000000000000001E-2</v>
      </c>
      <c r="BR289" s="43">
        <f>求节点(节奏总纲!$F$4:$F$163,AJ$7:AJ$166,$BD289)</f>
        <v>2.5000000000000001E-2</v>
      </c>
      <c r="BS289" s="43">
        <f>求节点(节奏总纲!$F$4:$F$163,AM$7:AM$166,$BD289)</f>
        <v>7469.1541074166025</v>
      </c>
      <c r="BT289" s="43">
        <f>求节点(节奏总纲!$F$4:$F$163,AN$7:AN$166,$BD289)</f>
        <v>2.7733616449091163</v>
      </c>
      <c r="BU289" s="43">
        <f>求节点(节奏总纲!$F$4:$F$163,AO$7:AO$166,$BD289)</f>
        <v>77783957311.503159</v>
      </c>
    </row>
    <row r="290" spans="56:73" x14ac:dyDescent="0.15">
      <c r="BD290" s="1">
        <v>284</v>
      </c>
      <c r="BE290" s="43">
        <f>求节点(节奏总纲!$F$4:$F$163,M$7:M$166,$BD290)</f>
        <v>332.87056945063546</v>
      </c>
      <c r="BF290" s="43">
        <f>求节点(节奏总纲!$F$4:$F$163,N$7:N$166,$BD290)</f>
        <v>19534.527326673455</v>
      </c>
      <c r="BG290" s="43">
        <f>求节点(节奏总纲!$F$4:$F$163,O$7:O$166,$BD290)</f>
        <v>19534.527326673455</v>
      </c>
      <c r="BH290" s="43">
        <f>求节点(节奏总纲!$F$4:$F$163,P$7:P$166,$BD290)</f>
        <v>2.5000000000000001E-2</v>
      </c>
      <c r="BI290" s="43">
        <f>求节点(节奏总纲!$F$4:$F$163,Q$7:Q$166,$BD290)</f>
        <v>2.5000000000000001E-2</v>
      </c>
      <c r="BJ290" s="43">
        <f>求节点(节奏总纲!$F$4:$F$163,T$7:T$166,$BD290)</f>
        <v>2.0025782306112045</v>
      </c>
      <c r="BK290" s="43">
        <f>求节点(节奏总纲!$F$4:$F$163,U$7:U$166,$BD290)</f>
        <v>39513168387.147461</v>
      </c>
      <c r="BM290" s="1">
        <v>284</v>
      </c>
      <c r="BN290" s="43">
        <f>求节点(节奏总纲!$F$4:$F$163,AF$7:AF$166,$BD290)</f>
        <v>332.87056945063546</v>
      </c>
      <c r="BO290" s="43">
        <f>求节点(节奏总纲!$F$4:$F$163,AG$7:AG$166,$BD290)</f>
        <v>1033.3192537035643</v>
      </c>
      <c r="BP290" s="43">
        <f>求节点(节奏总纲!$F$4:$F$163,AH$7:AH$166,$BD290)</f>
        <v>1033.3192537035643</v>
      </c>
      <c r="BQ290" s="43">
        <f>求节点(节奏总纲!$F$4:$F$163,AI$7:AI$166,$BD290)</f>
        <v>2.5000000000000001E-2</v>
      </c>
      <c r="BR290" s="43">
        <f>求节点(节奏总纲!$F$4:$F$163,AJ$7:AJ$166,$BD290)</f>
        <v>2.5000000000000001E-2</v>
      </c>
      <c r="BS290" s="43">
        <f>求节点(节奏总纲!$F$4:$F$163,AM$7:AM$166,$BD290)</f>
        <v>7472.5385279200864</v>
      </c>
      <c r="BT290" s="43">
        <f>求节点(节奏总纲!$F$4:$F$163,AN$7:AN$166,$BD290)</f>
        <v>2.777917089134899</v>
      </c>
      <c r="BU290" s="43">
        <f>求节点(节奏总纲!$F$4:$F$163,AO$7:AO$166,$BD290)</f>
        <v>78272158483.046936</v>
      </c>
    </row>
    <row r="291" spans="56:73" x14ac:dyDescent="0.15">
      <c r="BD291" s="1">
        <v>285</v>
      </c>
      <c r="BE291" s="43">
        <f>求节点(节奏总纲!$F$4:$F$163,M$7:M$166,$BD291)</f>
        <v>333.22399456412307</v>
      </c>
      <c r="BF291" s="43">
        <f>求节点(节奏总纲!$F$4:$F$163,N$7:N$166,$BD291)</f>
        <v>19547.914682014831</v>
      </c>
      <c r="BG291" s="43">
        <f>求节点(节奏总纲!$F$4:$F$163,O$7:O$166,$BD291)</f>
        <v>19547.914682014831</v>
      </c>
      <c r="BH291" s="43">
        <f>求节点(节奏总纲!$F$4:$F$163,P$7:P$166,$BD291)</f>
        <v>2.5000000000000001E-2</v>
      </c>
      <c r="BI291" s="43">
        <f>求节点(节奏总纲!$F$4:$F$163,Q$7:Q$166,$BD291)</f>
        <v>2.5000000000000001E-2</v>
      </c>
      <c r="BJ291" s="43">
        <f>求节点(节奏总纲!$F$4:$F$163,T$7:T$166,$BD291)</f>
        <v>2.0044561875696281</v>
      </c>
      <c r="BK291" s="43">
        <f>求节点(节奏总纲!$F$4:$F$163,U$7:U$166,$BD291)</f>
        <v>39665629755.855484</v>
      </c>
      <c r="BM291" s="1">
        <v>285</v>
      </c>
      <c r="BN291" s="43">
        <f>求节点(节奏总纲!$F$4:$F$163,AF$7:AF$166,$BD291)</f>
        <v>333.22399456412307</v>
      </c>
      <c r="BO291" s="43">
        <f>求节点(节奏总纲!$F$4:$F$163,AG$7:AG$166,$BD291)</f>
        <v>1034.210463720947</v>
      </c>
      <c r="BP291" s="43">
        <f>求节点(节奏总纲!$F$4:$F$163,AH$7:AH$166,$BD291)</f>
        <v>1034.210463720947</v>
      </c>
      <c r="BQ291" s="43">
        <f>求节点(节奏总纲!$F$4:$F$163,AI$7:AI$166,$BD291)</f>
        <v>2.5000000000000001E-2</v>
      </c>
      <c r="BR291" s="43">
        <f>求节点(节奏总纲!$F$4:$F$163,AJ$7:AJ$166,$BD291)</f>
        <v>2.5000000000000001E-2</v>
      </c>
      <c r="BS291" s="43">
        <f>求节点(节奏总纲!$F$4:$F$163,AM$7:AM$166,$BD291)</f>
        <v>7475.9229484235702</v>
      </c>
      <c r="BT291" s="43">
        <f>求节点(节奏总纲!$F$4:$F$163,AN$7:AN$166,$BD291)</f>
        <v>2.7824725333606817</v>
      </c>
      <c r="BU291" s="43">
        <f>求节点(节奏总纲!$F$4:$F$163,AO$7:AO$166,$BD291)</f>
        <v>78760359654.590729</v>
      </c>
    </row>
    <row r="292" spans="56:73" x14ac:dyDescent="0.15">
      <c r="BD292" s="1">
        <v>286</v>
      </c>
      <c r="BE292" s="43">
        <f>求节点(节奏总纲!$F$4:$F$163,M$7:M$166,$BD292)</f>
        <v>333.57741967761064</v>
      </c>
      <c r="BF292" s="43">
        <f>求节点(节奏总纲!$F$4:$F$163,N$7:N$166,$BD292)</f>
        <v>19561.302037356207</v>
      </c>
      <c r="BG292" s="43">
        <f>求节点(节奏总纲!$F$4:$F$163,O$7:O$166,$BD292)</f>
        <v>19561.302037356207</v>
      </c>
      <c r="BH292" s="43">
        <f>求节点(节奏总纲!$F$4:$F$163,P$7:P$166,$BD292)</f>
        <v>2.5000000000000001E-2</v>
      </c>
      <c r="BI292" s="43">
        <f>求节点(节奏总纲!$F$4:$F$163,Q$7:Q$166,$BD292)</f>
        <v>2.5000000000000001E-2</v>
      </c>
      <c r="BJ292" s="43">
        <f>求节点(节奏总纲!$F$4:$F$163,T$7:T$166,$BD292)</f>
        <v>2.0063341445280516</v>
      </c>
      <c r="BK292" s="43">
        <f>求节点(节奏总纲!$F$4:$F$163,U$7:U$166,$BD292)</f>
        <v>39818091124.563507</v>
      </c>
      <c r="BM292" s="1">
        <v>286</v>
      </c>
      <c r="BN292" s="43">
        <f>求节点(节奏总纲!$F$4:$F$163,AF$7:AF$166,$BD292)</f>
        <v>333.57741967761064</v>
      </c>
      <c r="BO292" s="43">
        <f>求节点(节奏总纲!$F$4:$F$163,AG$7:AG$166,$BD292)</f>
        <v>1035.10167373833</v>
      </c>
      <c r="BP292" s="43">
        <f>求节点(节奏总纲!$F$4:$F$163,AH$7:AH$166,$BD292)</f>
        <v>1035.10167373833</v>
      </c>
      <c r="BQ292" s="43">
        <f>求节点(节奏总纲!$F$4:$F$163,AI$7:AI$166,$BD292)</f>
        <v>2.5000000000000001E-2</v>
      </c>
      <c r="BR292" s="43">
        <f>求节点(节奏总纲!$F$4:$F$163,AJ$7:AJ$166,$BD292)</f>
        <v>2.5000000000000001E-2</v>
      </c>
      <c r="BS292" s="43">
        <f>求节点(节奏总纲!$F$4:$F$163,AM$7:AM$166,$BD292)</f>
        <v>7479.3073689270541</v>
      </c>
      <c r="BT292" s="43">
        <f>求节点(节奏总纲!$F$4:$F$163,AN$7:AN$166,$BD292)</f>
        <v>2.7870279775864639</v>
      </c>
      <c r="BU292" s="43">
        <f>求节点(节奏总纲!$F$4:$F$163,AO$7:AO$166,$BD292)</f>
        <v>79248560826.134506</v>
      </c>
    </row>
    <row r="293" spans="56:73" x14ac:dyDescent="0.15">
      <c r="BD293" s="1">
        <v>287</v>
      </c>
      <c r="BE293" s="43">
        <f>求节点(节奏总纲!$F$4:$F$163,M$7:M$166,$BD293)</f>
        <v>333.93084479109825</v>
      </c>
      <c r="BF293" s="43">
        <f>求节点(节奏总纲!$F$4:$F$163,N$7:N$166,$BD293)</f>
        <v>19574.689392697583</v>
      </c>
      <c r="BG293" s="43">
        <f>求节点(节奏总纲!$F$4:$F$163,O$7:O$166,$BD293)</f>
        <v>19574.689392697583</v>
      </c>
      <c r="BH293" s="43">
        <f>求节点(节奏总纲!$F$4:$F$163,P$7:P$166,$BD293)</f>
        <v>2.5000000000000001E-2</v>
      </c>
      <c r="BI293" s="43">
        <f>求节点(节奏总纲!$F$4:$F$163,Q$7:Q$166,$BD293)</f>
        <v>2.5000000000000001E-2</v>
      </c>
      <c r="BJ293" s="43">
        <f>求节点(节奏总纲!$F$4:$F$163,T$7:T$166,$BD293)</f>
        <v>2.0082121014864751</v>
      </c>
      <c r="BK293" s="43">
        <f>求节点(节奏总纲!$F$4:$F$163,U$7:U$166,$BD293)</f>
        <v>39970552493.27153</v>
      </c>
      <c r="BM293" s="1">
        <v>287</v>
      </c>
      <c r="BN293" s="43">
        <f>求节点(节奏总纲!$F$4:$F$163,AF$7:AF$166,$BD293)</f>
        <v>333.93084479109825</v>
      </c>
      <c r="BO293" s="43">
        <f>求节点(节奏总纲!$F$4:$F$163,AG$7:AG$166,$BD293)</f>
        <v>1035.9928837557127</v>
      </c>
      <c r="BP293" s="43">
        <f>求节点(节奏总纲!$F$4:$F$163,AH$7:AH$166,$BD293)</f>
        <v>1035.9928837557127</v>
      </c>
      <c r="BQ293" s="43">
        <f>求节点(节奏总纲!$F$4:$F$163,AI$7:AI$166,$BD293)</f>
        <v>2.5000000000000001E-2</v>
      </c>
      <c r="BR293" s="43">
        <f>求节点(节奏总纲!$F$4:$F$163,AJ$7:AJ$166,$BD293)</f>
        <v>2.5000000000000001E-2</v>
      </c>
      <c r="BS293" s="43">
        <f>求节点(节奏总纲!$F$4:$F$163,AM$7:AM$166,$BD293)</f>
        <v>7482.6917894305379</v>
      </c>
      <c r="BT293" s="43">
        <f>求节点(节奏总纲!$F$4:$F$163,AN$7:AN$166,$BD293)</f>
        <v>2.7915834218122466</v>
      </c>
      <c r="BU293" s="43">
        <f>求节点(节奏总纲!$F$4:$F$163,AO$7:AO$166,$BD293)</f>
        <v>79736761997.678284</v>
      </c>
    </row>
    <row r="294" spans="56:73" x14ac:dyDescent="0.15">
      <c r="BD294" s="1">
        <v>288</v>
      </c>
      <c r="BE294" s="43">
        <f>求节点(节奏总纲!$F$4:$F$163,M$7:M$166,$BD294)</f>
        <v>334.28426990458587</v>
      </c>
      <c r="BF294" s="43">
        <f>求节点(节奏总纲!$F$4:$F$163,N$7:N$166,$BD294)</f>
        <v>19588.076748038959</v>
      </c>
      <c r="BG294" s="43">
        <f>求节点(节奏总纲!$F$4:$F$163,O$7:O$166,$BD294)</f>
        <v>19588.076748038959</v>
      </c>
      <c r="BH294" s="43">
        <f>求节点(节奏总纲!$F$4:$F$163,P$7:P$166,$BD294)</f>
        <v>2.5000000000000001E-2</v>
      </c>
      <c r="BI294" s="43">
        <f>求节点(节奏总纲!$F$4:$F$163,Q$7:Q$166,$BD294)</f>
        <v>2.5000000000000001E-2</v>
      </c>
      <c r="BJ294" s="43">
        <f>求节点(节奏总纲!$F$4:$F$163,T$7:T$166,$BD294)</f>
        <v>2.0100900584448986</v>
      </c>
      <c r="BK294" s="43">
        <f>求节点(节奏总纲!$F$4:$F$163,U$7:U$166,$BD294)</f>
        <v>40123013861.979553</v>
      </c>
      <c r="BM294" s="1">
        <v>288</v>
      </c>
      <c r="BN294" s="43">
        <f>求节点(节奏总纲!$F$4:$F$163,AF$7:AF$166,$BD294)</f>
        <v>334.28426990458587</v>
      </c>
      <c r="BO294" s="43">
        <f>求节点(节奏总纲!$F$4:$F$163,AG$7:AG$166,$BD294)</f>
        <v>1036.8840937730954</v>
      </c>
      <c r="BP294" s="43">
        <f>求节点(节奏总纲!$F$4:$F$163,AH$7:AH$166,$BD294)</f>
        <v>1036.8840937730954</v>
      </c>
      <c r="BQ294" s="43">
        <f>求节点(节奏总纲!$F$4:$F$163,AI$7:AI$166,$BD294)</f>
        <v>2.5000000000000001E-2</v>
      </c>
      <c r="BR294" s="43">
        <f>求节点(节奏总纲!$F$4:$F$163,AJ$7:AJ$166,$BD294)</f>
        <v>2.5000000000000001E-2</v>
      </c>
      <c r="BS294" s="43">
        <f>求节点(节奏总纲!$F$4:$F$163,AM$7:AM$166,$BD294)</f>
        <v>7486.0762099340218</v>
      </c>
      <c r="BT294" s="43">
        <f>求节点(节奏总纲!$F$4:$F$163,AN$7:AN$166,$BD294)</f>
        <v>2.7961388660380289</v>
      </c>
      <c r="BU294" s="43">
        <f>求节点(节奏总纲!$F$4:$F$163,AO$7:AO$166,$BD294)</f>
        <v>80224963169.222076</v>
      </c>
    </row>
    <row r="295" spans="56:73" x14ac:dyDescent="0.15">
      <c r="BD295" s="1">
        <v>289</v>
      </c>
      <c r="BE295" s="43">
        <f>求节点(节奏总纲!$F$4:$F$163,M$7:M$166,$BD295)</f>
        <v>334.63769501807349</v>
      </c>
      <c r="BF295" s="43">
        <f>求节点(节奏总纲!$F$4:$F$163,N$7:N$166,$BD295)</f>
        <v>19601.464103380331</v>
      </c>
      <c r="BG295" s="43">
        <f>求节点(节奏总纲!$F$4:$F$163,O$7:O$166,$BD295)</f>
        <v>19601.464103380331</v>
      </c>
      <c r="BH295" s="43">
        <f>求节点(节奏总纲!$F$4:$F$163,P$7:P$166,$BD295)</f>
        <v>2.5000000000000001E-2</v>
      </c>
      <c r="BI295" s="43">
        <f>求节点(节奏总纲!$F$4:$F$163,Q$7:Q$166,$BD295)</f>
        <v>2.5000000000000001E-2</v>
      </c>
      <c r="BJ295" s="43">
        <f>求节点(节奏总纲!$F$4:$F$163,T$7:T$166,$BD295)</f>
        <v>2.0119680154033217</v>
      </c>
      <c r="BK295" s="43">
        <f>求节点(节奏总纲!$F$4:$F$163,U$7:U$166,$BD295)</f>
        <v>40275475230.687576</v>
      </c>
      <c r="BM295" s="1">
        <v>289</v>
      </c>
      <c r="BN295" s="43">
        <f>求节点(节奏总纲!$F$4:$F$163,AF$7:AF$166,$BD295)</f>
        <v>334.63769501807349</v>
      </c>
      <c r="BO295" s="43">
        <f>求节点(节奏总纲!$F$4:$F$163,AG$7:AG$166,$BD295)</f>
        <v>1037.7753037904783</v>
      </c>
      <c r="BP295" s="43">
        <f>求节点(节奏总纲!$F$4:$F$163,AH$7:AH$166,$BD295)</f>
        <v>1037.7753037904783</v>
      </c>
      <c r="BQ295" s="43">
        <f>求节点(节奏总纲!$F$4:$F$163,AI$7:AI$166,$BD295)</f>
        <v>2.5000000000000001E-2</v>
      </c>
      <c r="BR295" s="43">
        <f>求节点(节奏总纲!$F$4:$F$163,AJ$7:AJ$166,$BD295)</f>
        <v>2.5000000000000001E-2</v>
      </c>
      <c r="BS295" s="43">
        <f>求节点(节奏总纲!$F$4:$F$163,AM$7:AM$166,$BD295)</f>
        <v>7489.4606304375056</v>
      </c>
      <c r="BT295" s="43">
        <f>求节点(节奏总纲!$F$4:$F$163,AN$7:AN$166,$BD295)</f>
        <v>2.8006943102638115</v>
      </c>
      <c r="BU295" s="43">
        <f>求节点(节奏总纲!$F$4:$F$163,AO$7:AO$166,$BD295)</f>
        <v>80713164340.765869</v>
      </c>
    </row>
    <row r="296" spans="56:73" x14ac:dyDescent="0.15">
      <c r="BD296" s="1">
        <v>290</v>
      </c>
      <c r="BE296" s="43">
        <f>求节点(节奏总纲!$F$4:$F$163,M$7:M$166,$BD296)</f>
        <v>334.9911201315611</v>
      </c>
      <c r="BF296" s="43">
        <f>求节点(节奏总纲!$F$4:$F$163,N$7:N$166,$BD296)</f>
        <v>19614.851458721707</v>
      </c>
      <c r="BG296" s="43">
        <f>求节点(节奏总纲!$F$4:$F$163,O$7:O$166,$BD296)</f>
        <v>19614.851458721707</v>
      </c>
      <c r="BH296" s="43">
        <f>求节点(节奏总纲!$F$4:$F$163,P$7:P$166,$BD296)</f>
        <v>2.5000000000000001E-2</v>
      </c>
      <c r="BI296" s="43">
        <f>求节点(节奏总纲!$F$4:$F$163,Q$7:Q$166,$BD296)</f>
        <v>2.5000000000000001E-2</v>
      </c>
      <c r="BJ296" s="43">
        <f>求节点(节奏总纲!$F$4:$F$163,T$7:T$166,$BD296)</f>
        <v>2.0138459723617452</v>
      </c>
      <c r="BK296" s="43">
        <f>求节点(节奏总纲!$F$4:$F$163,U$7:U$166,$BD296)</f>
        <v>40427936599.395599</v>
      </c>
      <c r="BM296" s="1">
        <v>290</v>
      </c>
      <c r="BN296" s="43">
        <f>求节点(节奏总纲!$F$4:$F$163,AF$7:AF$166,$BD296)</f>
        <v>334.9911201315611</v>
      </c>
      <c r="BO296" s="43">
        <f>求节点(节奏总纲!$F$4:$F$163,AG$7:AG$166,$BD296)</f>
        <v>1038.6665138078611</v>
      </c>
      <c r="BP296" s="43">
        <f>求节点(节奏总纲!$F$4:$F$163,AH$7:AH$166,$BD296)</f>
        <v>1038.6665138078611</v>
      </c>
      <c r="BQ296" s="43">
        <f>求节点(节奏总纲!$F$4:$F$163,AI$7:AI$166,$BD296)</f>
        <v>2.5000000000000001E-2</v>
      </c>
      <c r="BR296" s="43">
        <f>求节点(节奏总纲!$F$4:$F$163,AJ$7:AJ$166,$BD296)</f>
        <v>2.5000000000000001E-2</v>
      </c>
      <c r="BS296" s="43">
        <f>求节点(节奏总纲!$F$4:$F$163,AM$7:AM$166,$BD296)</f>
        <v>7492.8450509409895</v>
      </c>
      <c r="BT296" s="43">
        <f>求节点(节奏总纲!$F$4:$F$163,AN$7:AN$166,$BD296)</f>
        <v>2.8052497544895942</v>
      </c>
      <c r="BU296" s="43">
        <f>求节点(节奏总纲!$F$4:$F$163,AO$7:AO$166,$BD296)</f>
        <v>81201365512.309647</v>
      </c>
    </row>
    <row r="297" spans="56:73" x14ac:dyDescent="0.15">
      <c r="BD297" s="1">
        <v>291</v>
      </c>
      <c r="BE297" s="43">
        <f>求节点(节奏总纲!$F$4:$F$163,M$7:M$166,$BD297)</f>
        <v>335.34454524504866</v>
      </c>
      <c r="BF297" s="43">
        <f>求节点(节奏总纲!$F$4:$F$163,N$7:N$166,$BD297)</f>
        <v>19628.238814063083</v>
      </c>
      <c r="BG297" s="43">
        <f>求节点(节奏总纲!$F$4:$F$163,O$7:O$166,$BD297)</f>
        <v>19628.238814063083</v>
      </c>
      <c r="BH297" s="43">
        <f>求节点(节奏总纲!$F$4:$F$163,P$7:P$166,$BD297)</f>
        <v>2.5000000000000001E-2</v>
      </c>
      <c r="BI297" s="43">
        <f>求节点(节奏总纲!$F$4:$F$163,Q$7:Q$166,$BD297)</f>
        <v>2.5000000000000001E-2</v>
      </c>
      <c r="BJ297" s="43">
        <f>求节点(节奏总纲!$F$4:$F$163,T$7:T$166,$BD297)</f>
        <v>2.0157239293201688</v>
      </c>
      <c r="BK297" s="43">
        <f>求节点(节奏总纲!$F$4:$F$163,U$7:U$166,$BD297)</f>
        <v>40580397968.103622</v>
      </c>
      <c r="BM297" s="1">
        <v>291</v>
      </c>
      <c r="BN297" s="43">
        <f>求节点(节奏总纲!$F$4:$F$163,AF$7:AF$166,$BD297)</f>
        <v>335.34454524504866</v>
      </c>
      <c r="BO297" s="43">
        <f>求节点(节奏总纲!$F$4:$F$163,AG$7:AG$166,$BD297)</f>
        <v>1039.5577238252438</v>
      </c>
      <c r="BP297" s="43">
        <f>求节点(节奏总纲!$F$4:$F$163,AH$7:AH$166,$BD297)</f>
        <v>1039.5577238252438</v>
      </c>
      <c r="BQ297" s="43">
        <f>求节点(节奏总纲!$F$4:$F$163,AI$7:AI$166,$BD297)</f>
        <v>2.5000000000000001E-2</v>
      </c>
      <c r="BR297" s="43">
        <f>求节点(节奏总纲!$F$4:$F$163,AJ$7:AJ$166,$BD297)</f>
        <v>2.5000000000000001E-2</v>
      </c>
      <c r="BS297" s="43">
        <f>求节点(节奏总纲!$F$4:$F$163,AM$7:AM$166,$BD297)</f>
        <v>7496.2294714444733</v>
      </c>
      <c r="BT297" s="43">
        <f>求节点(节奏总纲!$F$4:$F$163,AN$7:AN$166,$BD297)</f>
        <v>2.8098051987153765</v>
      </c>
      <c r="BU297" s="43">
        <f>求节点(节奏总纲!$F$4:$F$163,AO$7:AO$166,$BD297)</f>
        <v>81689566683.853424</v>
      </c>
    </row>
    <row r="298" spans="56:73" x14ac:dyDescent="0.15">
      <c r="BD298" s="1">
        <v>292</v>
      </c>
      <c r="BE298" s="43">
        <f>求节点(节奏总纲!$F$4:$F$163,M$7:M$166,$BD298)</f>
        <v>335.69797035853628</v>
      </c>
      <c r="BF298" s="43">
        <f>求节点(节奏总纲!$F$4:$F$163,N$7:N$166,$BD298)</f>
        <v>19641.626169404459</v>
      </c>
      <c r="BG298" s="43">
        <f>求节点(节奏总纲!$F$4:$F$163,O$7:O$166,$BD298)</f>
        <v>19641.626169404459</v>
      </c>
      <c r="BH298" s="43">
        <f>求节点(节奏总纲!$F$4:$F$163,P$7:P$166,$BD298)</f>
        <v>2.5000000000000001E-2</v>
      </c>
      <c r="BI298" s="43">
        <f>求节点(节奏总纲!$F$4:$F$163,Q$7:Q$166,$BD298)</f>
        <v>2.5000000000000001E-2</v>
      </c>
      <c r="BJ298" s="43">
        <f>求节点(节奏总纲!$F$4:$F$163,T$7:T$166,$BD298)</f>
        <v>2.0176018862785923</v>
      </c>
      <c r="BK298" s="43">
        <f>求节点(节奏总纲!$F$4:$F$163,U$7:U$166,$BD298)</f>
        <v>40732859336.811646</v>
      </c>
      <c r="BM298" s="1">
        <v>292</v>
      </c>
      <c r="BN298" s="43">
        <f>求节点(节奏总纲!$F$4:$F$163,AF$7:AF$166,$BD298)</f>
        <v>335.69797035853628</v>
      </c>
      <c r="BO298" s="43">
        <f>求节点(节奏总纲!$F$4:$F$163,AG$7:AG$166,$BD298)</f>
        <v>1040.4489338426267</v>
      </c>
      <c r="BP298" s="43">
        <f>求节点(节奏总纲!$F$4:$F$163,AH$7:AH$166,$BD298)</f>
        <v>1040.4489338426267</v>
      </c>
      <c r="BQ298" s="43">
        <f>求节点(节奏总纲!$F$4:$F$163,AI$7:AI$166,$BD298)</f>
        <v>2.5000000000000001E-2</v>
      </c>
      <c r="BR298" s="43">
        <f>求节点(节奏总纲!$F$4:$F$163,AJ$7:AJ$166,$BD298)</f>
        <v>2.5000000000000001E-2</v>
      </c>
      <c r="BS298" s="43">
        <f>求节点(节奏总纲!$F$4:$F$163,AM$7:AM$166,$BD298)</f>
        <v>7499.6138919479572</v>
      </c>
      <c r="BT298" s="43">
        <f>求节点(节奏总纲!$F$4:$F$163,AN$7:AN$166,$BD298)</f>
        <v>2.8143606429411592</v>
      </c>
      <c r="BU298" s="43">
        <f>求节点(节奏总纲!$F$4:$F$163,AO$7:AO$166,$BD298)</f>
        <v>82177767855.397217</v>
      </c>
    </row>
    <row r="299" spans="56:73" x14ac:dyDescent="0.15">
      <c r="BD299" s="1">
        <v>293</v>
      </c>
      <c r="BE299" s="43">
        <f>求节点(节奏总纲!$F$4:$F$163,M$7:M$166,$BD299)</f>
        <v>336.02442931341596</v>
      </c>
      <c r="BF299" s="43">
        <f>求节点(节奏总纲!$F$4:$F$163,N$7:N$166,$BD299)</f>
        <v>19654.883526324837</v>
      </c>
      <c r="BG299" s="43">
        <f>求节点(节奏总纲!$F$4:$F$163,O$7:O$166,$BD299)</f>
        <v>19654.883526324837</v>
      </c>
      <c r="BH299" s="43">
        <f>求节点(节奏总纲!$F$4:$F$163,P$7:P$166,$BD299)</f>
        <v>2.5000000000000001E-2</v>
      </c>
      <c r="BI299" s="43">
        <f>求节点(节奏总纲!$F$4:$F$163,Q$7:Q$166,$BD299)</f>
        <v>2.5000000000000001E-2</v>
      </c>
      <c r="BJ299" s="43">
        <f>求节点(节奏总纲!$F$4:$F$163,T$7:T$166,$BD299)</f>
        <v>2.0193690716594483</v>
      </c>
      <c r="BK299" s="43">
        <f>求节点(节奏总纲!$F$4:$F$163,U$7:U$166,$BD299)</f>
        <v>40883980463.235847</v>
      </c>
      <c r="BM299" s="1">
        <v>293</v>
      </c>
      <c r="BN299" s="43">
        <f>求节点(节奏总纲!$F$4:$F$163,AF$7:AF$166,$BD299)</f>
        <v>336.02442931341596</v>
      </c>
      <c r="BO299" s="43">
        <f>求节点(节奏总纲!$F$4:$F$163,AG$7:AG$166,$BD299)</f>
        <v>1041.3503730790201</v>
      </c>
      <c r="BP299" s="43">
        <f>求节点(节奏总纲!$F$4:$F$163,AH$7:AH$166,$BD299)</f>
        <v>1041.3503730790201</v>
      </c>
      <c r="BQ299" s="43">
        <f>求节点(节奏总纲!$F$4:$F$163,AI$7:AI$166,$BD299)</f>
        <v>2.5000000000000001E-2</v>
      </c>
      <c r="BR299" s="43">
        <f>求节点(节奏总纲!$F$4:$F$163,AJ$7:AJ$166,$BD299)</f>
        <v>2.5000000000000001E-2</v>
      </c>
      <c r="BS299" s="43">
        <f>求节点(节奏总纲!$F$4:$F$163,AM$7:AM$166,$BD299)</f>
        <v>7502.9089288387713</v>
      </c>
      <c r="BT299" s="43">
        <f>求节点(节奏总纲!$F$4:$F$163,AN$7:AN$166,$BD299)</f>
        <v>2.8193493663493756</v>
      </c>
      <c r="BU299" s="43">
        <f>求节点(节奏总纲!$F$4:$F$163,AO$7:AO$166,$BD299)</f>
        <v>82712042892.362213</v>
      </c>
    </row>
    <row r="300" spans="56:73" x14ac:dyDescent="0.15">
      <c r="BD300" s="1">
        <v>294</v>
      </c>
      <c r="BE300" s="43">
        <f>求节点(节奏总纲!$F$4:$F$163,M$7:M$166,$BD300)</f>
        <v>336.33271142178393</v>
      </c>
      <c r="BF300" s="43">
        <f>求节点(节奏总纲!$F$4:$F$163,N$7:N$166,$BD300)</f>
        <v>19668.053256328101</v>
      </c>
      <c r="BG300" s="43">
        <f>求节点(节奏总纲!$F$4:$F$163,O$7:O$166,$BD300)</f>
        <v>19668.053256328101</v>
      </c>
      <c r="BH300" s="43">
        <f>求节点(节奏总纲!$F$4:$F$163,P$7:P$166,$BD300)</f>
        <v>2.5000000000000001E-2</v>
      </c>
      <c r="BI300" s="43">
        <f>求节点(节奏总纲!$F$4:$F$163,Q$7:Q$166,$BD300)</f>
        <v>2.5000000000000001E-2</v>
      </c>
      <c r="BJ300" s="43">
        <f>求节点(节奏总纲!$F$4:$F$163,T$7:T$166,$BD300)</f>
        <v>2.0210615901961098</v>
      </c>
      <c r="BK300" s="43">
        <f>求节点(节奏总纲!$F$4:$F$163,U$7:U$166,$BD300)</f>
        <v>41034198184.075447</v>
      </c>
      <c r="BM300" s="1">
        <v>294</v>
      </c>
      <c r="BN300" s="43">
        <f>求节点(节奏总纲!$F$4:$F$163,AF$7:AF$166,$BD300)</f>
        <v>336.33271142178393</v>
      </c>
      <c r="BO300" s="43">
        <f>求节点(节奏总纲!$F$4:$F$163,AG$7:AG$166,$BD300)</f>
        <v>1042.2587074370581</v>
      </c>
      <c r="BP300" s="43">
        <f>求节点(节奏总纲!$F$4:$F$163,AH$7:AH$166,$BD300)</f>
        <v>1042.2587074370581</v>
      </c>
      <c r="BQ300" s="43">
        <f>求节点(节奏总纲!$F$4:$F$163,AI$7:AI$166,$BD300)</f>
        <v>2.5000000000000001E-2</v>
      </c>
      <c r="BR300" s="43">
        <f>求节点(节奏总纲!$F$4:$F$163,AJ$7:AJ$166,$BD300)</f>
        <v>2.5000000000000001E-2</v>
      </c>
      <c r="BS300" s="43">
        <f>求节点(节奏总纲!$F$4:$F$163,AM$7:AM$166,$BD300)</f>
        <v>7506.1437156868633</v>
      </c>
      <c r="BT300" s="43">
        <f>求节点(节奏总纲!$F$4:$F$163,AN$7:AN$166,$BD300)</f>
        <v>2.8246301465280923</v>
      </c>
      <c r="BU300" s="43">
        <f>求节点(节奏总纲!$F$4:$F$163,AO$7:AO$166,$BD300)</f>
        <v>83277374543.364792</v>
      </c>
    </row>
    <row r="301" spans="56:73" x14ac:dyDescent="0.15">
      <c r="BD301" s="1">
        <v>295</v>
      </c>
      <c r="BE301" s="43">
        <f>求节点(节奏总纲!$F$4:$F$163,M$7:M$166,$BD301)</f>
        <v>336.64099353015189</v>
      </c>
      <c r="BF301" s="43">
        <f>求节点(节奏总纲!$F$4:$F$163,N$7:N$166,$BD301)</f>
        <v>19681.222986331366</v>
      </c>
      <c r="BG301" s="43">
        <f>求节点(节奏总纲!$F$4:$F$163,O$7:O$166,$BD301)</f>
        <v>19681.222986331366</v>
      </c>
      <c r="BH301" s="43">
        <f>求节点(节奏总纲!$F$4:$F$163,P$7:P$166,$BD301)</f>
        <v>2.5000000000000001E-2</v>
      </c>
      <c r="BI301" s="43">
        <f>求节点(节奏总纲!$F$4:$F$163,Q$7:Q$166,$BD301)</f>
        <v>2.5000000000000001E-2</v>
      </c>
      <c r="BJ301" s="43">
        <f>求节点(节奏总纲!$F$4:$F$163,T$7:T$166,$BD301)</f>
        <v>2.0227541087327712</v>
      </c>
      <c r="BK301" s="43">
        <f>求节点(节奏总纲!$F$4:$F$163,U$7:U$166,$BD301)</f>
        <v>41184415904.915047</v>
      </c>
      <c r="BM301" s="1">
        <v>295</v>
      </c>
      <c r="BN301" s="43">
        <f>求节点(节奏总纲!$F$4:$F$163,AF$7:AF$166,$BD301)</f>
        <v>336.64099353015189</v>
      </c>
      <c r="BO301" s="43">
        <f>求节点(节奏总纲!$F$4:$F$163,AG$7:AG$166,$BD301)</f>
        <v>1043.1670417950961</v>
      </c>
      <c r="BP301" s="43">
        <f>求节点(节奏总纲!$F$4:$F$163,AH$7:AH$166,$BD301)</f>
        <v>1043.1670417950961</v>
      </c>
      <c r="BQ301" s="43">
        <f>求节点(节奏总纲!$F$4:$F$163,AI$7:AI$166,$BD301)</f>
        <v>2.5000000000000001E-2</v>
      </c>
      <c r="BR301" s="43">
        <f>求节点(节奏总纲!$F$4:$F$163,AJ$7:AJ$166,$BD301)</f>
        <v>2.5000000000000001E-2</v>
      </c>
      <c r="BS301" s="43">
        <f>求节点(节奏总纲!$F$4:$F$163,AM$7:AM$166,$BD301)</f>
        <v>7509.3785025349562</v>
      </c>
      <c r="BT301" s="43">
        <f>求节点(节奏总纲!$F$4:$F$163,AN$7:AN$166,$BD301)</f>
        <v>2.8299109267068085</v>
      </c>
      <c r="BU301" s="43">
        <f>求节点(节奏总纲!$F$4:$F$163,AO$7:AO$166,$BD301)</f>
        <v>83842706194.367355</v>
      </c>
    </row>
    <row r="302" spans="56:73" x14ac:dyDescent="0.15">
      <c r="BD302" s="1">
        <v>296</v>
      </c>
      <c r="BE302" s="43">
        <f>求节点(节奏总纲!$F$4:$F$163,M$7:M$166,$BD302)</f>
        <v>336.94927563851979</v>
      </c>
      <c r="BF302" s="43">
        <f>求节点(节奏总纲!$F$4:$F$163,N$7:N$166,$BD302)</f>
        <v>19694.392716334631</v>
      </c>
      <c r="BG302" s="43">
        <f>求节点(节奏总纲!$F$4:$F$163,O$7:O$166,$BD302)</f>
        <v>19694.392716334631</v>
      </c>
      <c r="BH302" s="43">
        <f>求节点(节奏总纲!$F$4:$F$163,P$7:P$166,$BD302)</f>
        <v>2.5000000000000001E-2</v>
      </c>
      <c r="BI302" s="43">
        <f>求节点(节奏总纲!$F$4:$F$163,Q$7:Q$166,$BD302)</f>
        <v>2.5000000000000001E-2</v>
      </c>
      <c r="BJ302" s="43">
        <f>求节点(节奏总纲!$F$4:$F$163,T$7:T$166,$BD302)</f>
        <v>2.0244466272694326</v>
      </c>
      <c r="BK302" s="43">
        <f>求节点(节奏总纲!$F$4:$F$163,U$7:U$166,$BD302)</f>
        <v>41334633625.754646</v>
      </c>
      <c r="BM302" s="1">
        <v>296</v>
      </c>
      <c r="BN302" s="43">
        <f>求节点(节奏总纲!$F$4:$F$163,AF$7:AF$166,$BD302)</f>
        <v>336.94927563851979</v>
      </c>
      <c r="BO302" s="43">
        <f>求节点(节奏总纲!$F$4:$F$163,AG$7:AG$166,$BD302)</f>
        <v>1044.0753761531341</v>
      </c>
      <c r="BP302" s="43">
        <f>求节点(节奏总纲!$F$4:$F$163,AH$7:AH$166,$BD302)</f>
        <v>1044.0753761531341</v>
      </c>
      <c r="BQ302" s="43">
        <f>求节点(节奏总纲!$F$4:$F$163,AI$7:AI$166,$BD302)</f>
        <v>2.5000000000000001E-2</v>
      </c>
      <c r="BR302" s="43">
        <f>求节点(节奏总纲!$F$4:$F$163,AJ$7:AJ$166,$BD302)</f>
        <v>2.5000000000000001E-2</v>
      </c>
      <c r="BS302" s="43">
        <f>求节点(节奏总纲!$F$4:$F$163,AM$7:AM$166,$BD302)</f>
        <v>7512.6132893830491</v>
      </c>
      <c r="BT302" s="43">
        <f>求节点(节奏总纲!$F$4:$F$163,AN$7:AN$166,$BD302)</f>
        <v>2.8351917068855252</v>
      </c>
      <c r="BU302" s="43">
        <f>求节点(节奏总纲!$F$4:$F$163,AO$7:AO$166,$BD302)</f>
        <v>84408037845.369919</v>
      </c>
    </row>
    <row r="303" spans="56:73" x14ac:dyDescent="0.15">
      <c r="BD303" s="1">
        <v>297</v>
      </c>
      <c r="BE303" s="43">
        <f>求节点(节奏总纲!$F$4:$F$163,M$7:M$166,$BD303)</f>
        <v>337.25755774688776</v>
      </c>
      <c r="BF303" s="43">
        <f>求节点(节奏总纲!$F$4:$F$163,N$7:N$166,$BD303)</f>
        <v>19707.562446337895</v>
      </c>
      <c r="BG303" s="43">
        <f>求节点(节奏总纲!$F$4:$F$163,O$7:O$166,$BD303)</f>
        <v>19707.562446337895</v>
      </c>
      <c r="BH303" s="43">
        <f>求节点(节奏总纲!$F$4:$F$163,P$7:P$166,$BD303)</f>
        <v>2.5000000000000001E-2</v>
      </c>
      <c r="BI303" s="43">
        <f>求节点(节奏总纲!$F$4:$F$163,Q$7:Q$166,$BD303)</f>
        <v>2.5000000000000001E-2</v>
      </c>
      <c r="BJ303" s="43">
        <f>求节点(节奏总纲!$F$4:$F$163,T$7:T$166,$BD303)</f>
        <v>2.026139145806094</v>
      </c>
      <c r="BK303" s="43">
        <f>求节点(节奏总纲!$F$4:$F$163,U$7:U$166,$BD303)</f>
        <v>41484851346.594254</v>
      </c>
      <c r="BM303" s="1">
        <v>297</v>
      </c>
      <c r="BN303" s="43">
        <f>求节点(节奏总纲!$F$4:$F$163,AF$7:AF$166,$BD303)</f>
        <v>337.25755774688776</v>
      </c>
      <c r="BO303" s="43">
        <f>求节点(节奏总纲!$F$4:$F$163,AG$7:AG$166,$BD303)</f>
        <v>1044.9837105111721</v>
      </c>
      <c r="BP303" s="43">
        <f>求节点(节奏总纲!$F$4:$F$163,AH$7:AH$166,$BD303)</f>
        <v>1044.9837105111721</v>
      </c>
      <c r="BQ303" s="43">
        <f>求节点(节奏总纲!$F$4:$F$163,AI$7:AI$166,$BD303)</f>
        <v>2.5000000000000001E-2</v>
      </c>
      <c r="BR303" s="43">
        <f>求节点(节奏总纲!$F$4:$F$163,AJ$7:AJ$166,$BD303)</f>
        <v>2.5000000000000001E-2</v>
      </c>
      <c r="BS303" s="43">
        <f>求节点(节奏总纲!$F$4:$F$163,AM$7:AM$166,$BD303)</f>
        <v>7515.8480762311419</v>
      </c>
      <c r="BT303" s="43">
        <f>求节点(节奏总纲!$F$4:$F$163,AN$7:AN$166,$BD303)</f>
        <v>2.8404724870642419</v>
      </c>
      <c r="BU303" s="43">
        <f>求节点(节奏总纲!$F$4:$F$163,AO$7:AO$166,$BD303)</f>
        <v>84973369496.372498</v>
      </c>
    </row>
    <row r="304" spans="56:73" x14ac:dyDescent="0.15">
      <c r="BD304" s="1">
        <v>298</v>
      </c>
      <c r="BE304" s="43">
        <f>求节点(节奏总纲!$F$4:$F$163,M$7:M$166,$BD304)</f>
        <v>337.56583985525572</v>
      </c>
      <c r="BF304" s="43">
        <f>求节点(节奏总纲!$F$4:$F$163,N$7:N$166,$BD304)</f>
        <v>19720.73217634116</v>
      </c>
      <c r="BG304" s="43">
        <f>求节点(节奏总纲!$F$4:$F$163,O$7:O$166,$BD304)</f>
        <v>19720.73217634116</v>
      </c>
      <c r="BH304" s="43">
        <f>求节点(节奏总纲!$F$4:$F$163,P$7:P$166,$BD304)</f>
        <v>2.5000000000000001E-2</v>
      </c>
      <c r="BI304" s="43">
        <f>求节点(节奏总纲!$F$4:$F$163,Q$7:Q$166,$BD304)</f>
        <v>2.5000000000000001E-2</v>
      </c>
      <c r="BJ304" s="43">
        <f>求节点(节奏总纲!$F$4:$F$163,T$7:T$166,$BD304)</f>
        <v>2.0278316643427554</v>
      </c>
      <c r="BK304" s="43">
        <f>求节点(节奏总纲!$F$4:$F$163,U$7:U$166,$BD304)</f>
        <v>41635069067.433853</v>
      </c>
      <c r="BM304" s="1">
        <v>298</v>
      </c>
      <c r="BN304" s="43">
        <f>求节点(节奏总纲!$F$4:$F$163,AF$7:AF$166,$BD304)</f>
        <v>337.56583985525572</v>
      </c>
      <c r="BO304" s="43">
        <f>求节点(节奏总纲!$F$4:$F$163,AG$7:AG$166,$BD304)</f>
        <v>1045.8920448692104</v>
      </c>
      <c r="BP304" s="43">
        <f>求节点(节奏总纲!$F$4:$F$163,AH$7:AH$166,$BD304)</f>
        <v>1045.8920448692104</v>
      </c>
      <c r="BQ304" s="43">
        <f>求节点(节奏总纲!$F$4:$F$163,AI$7:AI$166,$BD304)</f>
        <v>2.5000000000000001E-2</v>
      </c>
      <c r="BR304" s="43">
        <f>求节点(节奏总纲!$F$4:$F$163,AJ$7:AJ$166,$BD304)</f>
        <v>2.5000000000000001E-2</v>
      </c>
      <c r="BS304" s="43">
        <f>求节点(节奏总纲!$F$4:$F$163,AM$7:AM$166,$BD304)</f>
        <v>7519.0828630792339</v>
      </c>
      <c r="BT304" s="43">
        <f>求节点(节奏总纲!$F$4:$F$163,AN$7:AN$166,$BD304)</f>
        <v>2.8457532672429582</v>
      </c>
      <c r="BU304" s="43">
        <f>求节点(节奏总纲!$F$4:$F$163,AO$7:AO$166,$BD304)</f>
        <v>85538701147.375061</v>
      </c>
    </row>
    <row r="305" spans="56:73" x14ac:dyDescent="0.15">
      <c r="BD305" s="1">
        <v>299</v>
      </c>
      <c r="BE305" s="43">
        <f>求节点(节奏总纲!$F$4:$F$163,M$7:M$166,$BD305)</f>
        <v>337.87412196362368</v>
      </c>
      <c r="BF305" s="43">
        <f>求节点(节奏总纲!$F$4:$F$163,N$7:N$166,$BD305)</f>
        <v>19733.901906344428</v>
      </c>
      <c r="BG305" s="43">
        <f>求节点(节奏总纲!$F$4:$F$163,O$7:O$166,$BD305)</f>
        <v>19733.901906344428</v>
      </c>
      <c r="BH305" s="43">
        <f>求节点(节奏总纲!$F$4:$F$163,P$7:P$166,$BD305)</f>
        <v>2.5000000000000001E-2</v>
      </c>
      <c r="BI305" s="43">
        <f>求节点(节奏总纲!$F$4:$F$163,Q$7:Q$166,$BD305)</f>
        <v>2.5000000000000001E-2</v>
      </c>
      <c r="BJ305" s="43">
        <f>求节点(节奏总纲!$F$4:$F$163,T$7:T$166,$BD305)</f>
        <v>2.0295241828794168</v>
      </c>
      <c r="BK305" s="43">
        <f>求节点(节奏总纲!$F$4:$F$163,U$7:U$166,$BD305)</f>
        <v>41785286788.273453</v>
      </c>
      <c r="BM305" s="1">
        <v>299</v>
      </c>
      <c r="BN305" s="43">
        <f>求节点(节奏总纲!$F$4:$F$163,AF$7:AF$166,$BD305)</f>
        <v>337.87412196362368</v>
      </c>
      <c r="BO305" s="43">
        <f>求节点(节奏总纲!$F$4:$F$163,AG$7:AG$166,$BD305)</f>
        <v>1046.8003792272484</v>
      </c>
      <c r="BP305" s="43">
        <f>求节点(节奏总纲!$F$4:$F$163,AH$7:AH$166,$BD305)</f>
        <v>1046.8003792272484</v>
      </c>
      <c r="BQ305" s="43">
        <f>求节点(节奏总纲!$F$4:$F$163,AI$7:AI$166,$BD305)</f>
        <v>2.5000000000000001E-2</v>
      </c>
      <c r="BR305" s="43">
        <f>求节点(节奏总纲!$F$4:$F$163,AJ$7:AJ$166,$BD305)</f>
        <v>2.5000000000000001E-2</v>
      </c>
      <c r="BS305" s="43">
        <f>求节点(节奏总纲!$F$4:$F$163,AM$7:AM$166,$BD305)</f>
        <v>7522.3176499273268</v>
      </c>
      <c r="BT305" s="43">
        <f>求节点(节奏总纲!$F$4:$F$163,AN$7:AN$166,$BD305)</f>
        <v>2.8510340474216749</v>
      </c>
      <c r="BU305" s="43">
        <f>求节点(节奏总纲!$F$4:$F$163,AO$7:AO$166,$BD305)</f>
        <v>86104032798.377625</v>
      </c>
    </row>
    <row r="306" spans="56:73" x14ac:dyDescent="0.15">
      <c r="BD306" s="1">
        <v>300</v>
      </c>
      <c r="BE306" s="43">
        <f>求节点(节奏总纲!$F$4:$F$163,M$7:M$166,$BD306)</f>
        <v>338.18240407199164</v>
      </c>
      <c r="BF306" s="43">
        <f>求节点(节奏总纲!$F$4:$F$163,N$7:N$166,$BD306)</f>
        <v>19747.071636347693</v>
      </c>
      <c r="BG306" s="43">
        <f>求节点(节奏总纲!$F$4:$F$163,O$7:O$166,$BD306)</f>
        <v>19747.071636347693</v>
      </c>
      <c r="BH306" s="43">
        <f>求节点(节奏总纲!$F$4:$F$163,P$7:P$166,$BD306)</f>
        <v>2.5000000000000001E-2</v>
      </c>
      <c r="BI306" s="43">
        <f>求节点(节奏总纲!$F$4:$F$163,Q$7:Q$166,$BD306)</f>
        <v>2.5000000000000001E-2</v>
      </c>
      <c r="BJ306" s="43">
        <f>求节点(节奏总纲!$F$4:$F$163,T$7:T$166,$BD306)</f>
        <v>2.0312167014160782</v>
      </c>
      <c r="BK306" s="43">
        <f>求节点(节奏总纲!$F$4:$F$163,U$7:U$166,$BD306)</f>
        <v>41935504509.113052</v>
      </c>
      <c r="BM306" s="1">
        <v>300</v>
      </c>
      <c r="BN306" s="43">
        <f>求节点(节奏总纲!$F$4:$F$163,AF$7:AF$166,$BD306)</f>
        <v>338.18240407199164</v>
      </c>
      <c r="BO306" s="43">
        <f>求节点(节奏总纲!$F$4:$F$163,AG$7:AG$166,$BD306)</f>
        <v>1047.7087135852864</v>
      </c>
      <c r="BP306" s="43">
        <f>求节点(节奏总纲!$F$4:$F$163,AH$7:AH$166,$BD306)</f>
        <v>1047.7087135852864</v>
      </c>
      <c r="BQ306" s="43">
        <f>求节点(节奏总纲!$F$4:$F$163,AI$7:AI$166,$BD306)</f>
        <v>2.5000000000000001E-2</v>
      </c>
      <c r="BR306" s="43">
        <f>求节点(节奏总纲!$F$4:$F$163,AJ$7:AJ$166,$BD306)</f>
        <v>2.5000000000000001E-2</v>
      </c>
      <c r="BS306" s="43">
        <f>求节点(节奏总纲!$F$4:$F$163,AM$7:AM$166,$BD306)</f>
        <v>7525.5524367754197</v>
      </c>
      <c r="BT306" s="43">
        <f>求节点(节奏总纲!$F$4:$F$163,AN$7:AN$166,$BD306)</f>
        <v>2.8563148276003916</v>
      </c>
      <c r="BU306" s="43">
        <f>求节点(节奏总纲!$F$4:$F$163,AO$7:AO$166,$BD306)</f>
        <v>86669364449.380203</v>
      </c>
    </row>
    <row r="307" spans="56:73" x14ac:dyDescent="0.15">
      <c r="BD307" s="1">
        <v>301</v>
      </c>
      <c r="BE307" s="43">
        <f>求节点(节奏总纲!$F$4:$F$163,M$7:M$166,$BD307)</f>
        <v>338.4906861803596</v>
      </c>
      <c r="BF307" s="43">
        <f>求节点(节奏总纲!$F$4:$F$163,N$7:N$166,$BD307)</f>
        <v>19760.241366350958</v>
      </c>
      <c r="BG307" s="43">
        <f>求节点(节奏总纲!$F$4:$F$163,O$7:O$166,$BD307)</f>
        <v>19760.241366350958</v>
      </c>
      <c r="BH307" s="43">
        <f>求节点(节奏总纲!$F$4:$F$163,P$7:P$166,$BD307)</f>
        <v>2.5000000000000001E-2</v>
      </c>
      <c r="BI307" s="43">
        <f>求节点(节奏总纲!$F$4:$F$163,Q$7:Q$166,$BD307)</f>
        <v>2.5000000000000001E-2</v>
      </c>
      <c r="BJ307" s="43">
        <f>求节点(节奏总纲!$F$4:$F$163,T$7:T$166,$BD307)</f>
        <v>2.0329092199527397</v>
      </c>
      <c r="BK307" s="43">
        <f>求节点(节奏总纲!$F$4:$F$163,U$7:U$166,$BD307)</f>
        <v>42085722229.95266</v>
      </c>
      <c r="BM307" s="1">
        <v>301</v>
      </c>
      <c r="BN307" s="43">
        <f>求节点(节奏总纲!$F$4:$F$163,AF$7:AF$166,$BD307)</f>
        <v>338.4906861803596</v>
      </c>
      <c r="BO307" s="43">
        <f>求节点(节奏总纲!$F$4:$F$163,AG$7:AG$166,$BD307)</f>
        <v>1048.6170479433245</v>
      </c>
      <c r="BP307" s="43">
        <f>求节点(节奏总纲!$F$4:$F$163,AH$7:AH$166,$BD307)</f>
        <v>1048.6170479433245</v>
      </c>
      <c r="BQ307" s="43">
        <f>求节点(节奏总纲!$F$4:$F$163,AI$7:AI$166,$BD307)</f>
        <v>2.5000000000000001E-2</v>
      </c>
      <c r="BR307" s="43">
        <f>求节点(节奏总纲!$F$4:$F$163,AJ$7:AJ$166,$BD307)</f>
        <v>2.5000000000000001E-2</v>
      </c>
      <c r="BS307" s="43">
        <f>求节点(节奏总纲!$F$4:$F$163,AM$7:AM$166,$BD307)</f>
        <v>7528.7872236235116</v>
      </c>
      <c r="BT307" s="43">
        <f>求节点(节奏总纲!$F$4:$F$163,AN$7:AN$166,$BD307)</f>
        <v>2.8615956077791078</v>
      </c>
      <c r="BU307" s="43">
        <f>求节点(节奏总纲!$F$4:$F$163,AO$7:AO$166,$BD307)</f>
        <v>87234696100.382767</v>
      </c>
    </row>
    <row r="308" spans="56:73" x14ac:dyDescent="0.15">
      <c r="BD308" s="1">
        <v>302</v>
      </c>
      <c r="BE308" s="43">
        <f>求节点(节奏总纲!$F$4:$F$163,M$7:M$166,$BD308)</f>
        <v>338.79896828872756</v>
      </c>
      <c r="BF308" s="43">
        <f>求节点(节奏总纲!$F$4:$F$163,N$7:N$166,$BD308)</f>
        <v>19773.411096354223</v>
      </c>
      <c r="BG308" s="43">
        <f>求节点(节奏总纲!$F$4:$F$163,O$7:O$166,$BD308)</f>
        <v>19773.411096354223</v>
      </c>
      <c r="BH308" s="43">
        <f>求节点(节奏总纲!$F$4:$F$163,P$7:P$166,$BD308)</f>
        <v>2.5000000000000001E-2</v>
      </c>
      <c r="BI308" s="43">
        <f>求节点(节奏总纲!$F$4:$F$163,Q$7:Q$166,$BD308)</f>
        <v>2.5000000000000001E-2</v>
      </c>
      <c r="BJ308" s="43">
        <f>求节点(节奏总纲!$F$4:$F$163,T$7:T$166,$BD308)</f>
        <v>2.0346017384894011</v>
      </c>
      <c r="BK308" s="43">
        <f>求节点(节奏总纲!$F$4:$F$163,U$7:U$166,$BD308)</f>
        <v>42235939950.792259</v>
      </c>
      <c r="BM308" s="1">
        <v>302</v>
      </c>
      <c r="BN308" s="43">
        <f>求节点(节奏总纲!$F$4:$F$163,AF$7:AF$166,$BD308)</f>
        <v>338.79896828872756</v>
      </c>
      <c r="BO308" s="43">
        <f>求节点(节奏总纲!$F$4:$F$163,AG$7:AG$166,$BD308)</f>
        <v>1049.5253823013625</v>
      </c>
      <c r="BP308" s="43">
        <f>求节点(节奏总纲!$F$4:$F$163,AH$7:AH$166,$BD308)</f>
        <v>1049.5253823013625</v>
      </c>
      <c r="BQ308" s="43">
        <f>求节点(节奏总纲!$F$4:$F$163,AI$7:AI$166,$BD308)</f>
        <v>2.5000000000000001E-2</v>
      </c>
      <c r="BR308" s="43">
        <f>求节点(节奏总纲!$F$4:$F$163,AJ$7:AJ$166,$BD308)</f>
        <v>2.5000000000000001E-2</v>
      </c>
      <c r="BS308" s="43">
        <f>求节点(节奏总纲!$F$4:$F$163,AM$7:AM$166,$BD308)</f>
        <v>7532.0220104716045</v>
      </c>
      <c r="BT308" s="43">
        <f>求节点(节奏总纲!$F$4:$F$163,AN$7:AN$166,$BD308)</f>
        <v>2.8668763879578245</v>
      </c>
      <c r="BU308" s="43">
        <f>求节点(节奏总纲!$F$4:$F$163,AO$7:AO$166,$BD308)</f>
        <v>87800027751.385345</v>
      </c>
    </row>
    <row r="309" spans="56:73" x14ac:dyDescent="0.15">
      <c r="BD309" s="1">
        <v>303</v>
      </c>
      <c r="BE309" s="43">
        <f>求节点(节奏总纲!$F$4:$F$163,M$7:M$166,$BD309)</f>
        <v>339.10725039709553</v>
      </c>
      <c r="BF309" s="43">
        <f>求节点(节奏总纲!$F$4:$F$163,N$7:N$166,$BD309)</f>
        <v>19786.580826357487</v>
      </c>
      <c r="BG309" s="43">
        <f>求节点(节奏总纲!$F$4:$F$163,O$7:O$166,$BD309)</f>
        <v>19786.580826357487</v>
      </c>
      <c r="BH309" s="43">
        <f>求节点(节奏总纲!$F$4:$F$163,P$7:P$166,$BD309)</f>
        <v>2.5000000000000001E-2</v>
      </c>
      <c r="BI309" s="43">
        <f>求节点(节奏总纲!$F$4:$F$163,Q$7:Q$166,$BD309)</f>
        <v>2.5000000000000001E-2</v>
      </c>
      <c r="BJ309" s="43">
        <f>求节点(节奏总纲!$F$4:$F$163,T$7:T$166,$BD309)</f>
        <v>2.0362942570260625</v>
      </c>
      <c r="BK309" s="43">
        <f>求节点(节奏总纲!$F$4:$F$163,U$7:U$166,$BD309)</f>
        <v>42386157671.631859</v>
      </c>
      <c r="BM309" s="1">
        <v>303</v>
      </c>
      <c r="BN309" s="43">
        <f>求节点(节奏总纲!$F$4:$F$163,AF$7:AF$166,$BD309)</f>
        <v>339.10725039709553</v>
      </c>
      <c r="BO309" s="43">
        <f>求节点(节奏总纲!$F$4:$F$163,AG$7:AG$166,$BD309)</f>
        <v>1050.4337166594005</v>
      </c>
      <c r="BP309" s="43">
        <f>求节点(节奏总纲!$F$4:$F$163,AH$7:AH$166,$BD309)</f>
        <v>1050.4337166594005</v>
      </c>
      <c r="BQ309" s="43">
        <f>求节点(节奏总纲!$F$4:$F$163,AI$7:AI$166,$BD309)</f>
        <v>2.5000000000000001E-2</v>
      </c>
      <c r="BR309" s="43">
        <f>求节点(节奏总纲!$F$4:$F$163,AJ$7:AJ$166,$BD309)</f>
        <v>2.5000000000000001E-2</v>
      </c>
      <c r="BS309" s="43">
        <f>求节点(节奏总纲!$F$4:$F$163,AM$7:AM$166,$BD309)</f>
        <v>7535.2567973196974</v>
      </c>
      <c r="BT309" s="43">
        <f>求节点(节奏总纲!$F$4:$F$163,AN$7:AN$166,$BD309)</f>
        <v>2.8721571681365412</v>
      </c>
      <c r="BU309" s="43">
        <f>求节点(节奏总纲!$F$4:$F$163,AO$7:AO$166,$BD309)</f>
        <v>88365359402.387909</v>
      </c>
    </row>
    <row r="310" spans="56:73" x14ac:dyDescent="0.15">
      <c r="BD310" s="1">
        <v>304</v>
      </c>
      <c r="BE310" s="43">
        <f>求节点(节奏总纲!$F$4:$F$163,M$7:M$166,$BD310)</f>
        <v>339.41553250546349</v>
      </c>
      <c r="BF310" s="43">
        <f>求节点(节奏总纲!$F$4:$F$163,N$7:N$166,$BD310)</f>
        <v>19799.750556360752</v>
      </c>
      <c r="BG310" s="43">
        <f>求节点(节奏总纲!$F$4:$F$163,O$7:O$166,$BD310)</f>
        <v>19799.750556360752</v>
      </c>
      <c r="BH310" s="43">
        <f>求节点(节奏总纲!$F$4:$F$163,P$7:P$166,$BD310)</f>
        <v>2.5000000000000001E-2</v>
      </c>
      <c r="BI310" s="43">
        <f>求节点(节奏总纲!$F$4:$F$163,Q$7:Q$166,$BD310)</f>
        <v>2.5000000000000001E-2</v>
      </c>
      <c r="BJ310" s="43">
        <f>求节点(节奏总纲!$F$4:$F$163,T$7:T$166,$BD310)</f>
        <v>2.0379867755627239</v>
      </c>
      <c r="BK310" s="43">
        <f>求节点(节奏总纲!$F$4:$F$163,U$7:U$166,$BD310)</f>
        <v>42536375392.471458</v>
      </c>
      <c r="BM310" s="1">
        <v>304</v>
      </c>
      <c r="BN310" s="43">
        <f>求节点(节奏总纲!$F$4:$F$163,AF$7:AF$166,$BD310)</f>
        <v>339.41553250546349</v>
      </c>
      <c r="BO310" s="43">
        <f>求节点(节奏总纲!$F$4:$F$163,AG$7:AG$166,$BD310)</f>
        <v>1051.3420510174385</v>
      </c>
      <c r="BP310" s="43">
        <f>求节点(节奏总纲!$F$4:$F$163,AH$7:AH$166,$BD310)</f>
        <v>1051.3420510174385</v>
      </c>
      <c r="BQ310" s="43">
        <f>求节点(节奏总纲!$F$4:$F$163,AI$7:AI$166,$BD310)</f>
        <v>2.5000000000000001E-2</v>
      </c>
      <c r="BR310" s="43">
        <f>求节点(节奏总纲!$F$4:$F$163,AJ$7:AJ$166,$BD310)</f>
        <v>2.5000000000000001E-2</v>
      </c>
      <c r="BS310" s="43">
        <f>求节点(节奏总纲!$F$4:$F$163,AM$7:AM$166,$BD310)</f>
        <v>7538.4915841677903</v>
      </c>
      <c r="BT310" s="43">
        <f>求节点(节奏总纲!$F$4:$F$163,AN$7:AN$166,$BD310)</f>
        <v>2.8774379483152579</v>
      </c>
      <c r="BU310" s="43">
        <f>求节点(节奏总纲!$F$4:$F$163,AO$7:AO$166,$BD310)</f>
        <v>88930691053.390472</v>
      </c>
    </row>
    <row r="311" spans="56:73" x14ac:dyDescent="0.15">
      <c r="BD311" s="1">
        <v>305</v>
      </c>
      <c r="BE311" s="43">
        <f>求节点(节奏总纲!$F$4:$F$163,M$7:M$166,$BD311)</f>
        <v>339.72381461383139</v>
      </c>
      <c r="BF311" s="43">
        <f>求节点(节奏总纲!$F$4:$F$163,N$7:N$166,$BD311)</f>
        <v>19812.920286364017</v>
      </c>
      <c r="BG311" s="43">
        <f>求节点(节奏总纲!$F$4:$F$163,O$7:O$166,$BD311)</f>
        <v>19812.920286364017</v>
      </c>
      <c r="BH311" s="43">
        <f>求节点(节奏总纲!$F$4:$F$163,P$7:P$166,$BD311)</f>
        <v>2.5000000000000001E-2</v>
      </c>
      <c r="BI311" s="43">
        <f>求节点(节奏总纲!$F$4:$F$163,Q$7:Q$166,$BD311)</f>
        <v>2.5000000000000001E-2</v>
      </c>
      <c r="BJ311" s="43">
        <f>求节点(节奏总纲!$F$4:$F$163,T$7:T$166,$BD311)</f>
        <v>2.0396792940993853</v>
      </c>
      <c r="BK311" s="43">
        <f>求节点(节奏总纲!$F$4:$F$163,U$7:U$166,$BD311)</f>
        <v>42686593113.311066</v>
      </c>
      <c r="BM311" s="1">
        <v>305</v>
      </c>
      <c r="BN311" s="43">
        <f>求节点(节奏总纲!$F$4:$F$163,AF$7:AF$166,$BD311)</f>
        <v>339.72381461383139</v>
      </c>
      <c r="BO311" s="43">
        <f>求节点(节奏总纲!$F$4:$F$163,AG$7:AG$166,$BD311)</f>
        <v>1052.2503853754765</v>
      </c>
      <c r="BP311" s="43">
        <f>求节点(节奏总纲!$F$4:$F$163,AH$7:AH$166,$BD311)</f>
        <v>1052.2503853754765</v>
      </c>
      <c r="BQ311" s="43">
        <f>求节点(节奏总纲!$F$4:$F$163,AI$7:AI$166,$BD311)</f>
        <v>2.5000000000000001E-2</v>
      </c>
      <c r="BR311" s="43">
        <f>求节点(节奏总纲!$F$4:$F$163,AJ$7:AJ$166,$BD311)</f>
        <v>2.5000000000000001E-2</v>
      </c>
      <c r="BS311" s="43">
        <f>求节点(节奏总纲!$F$4:$F$163,AM$7:AM$166,$BD311)</f>
        <v>7541.7263710158823</v>
      </c>
      <c r="BT311" s="43">
        <f>求节点(节奏总纲!$F$4:$F$163,AN$7:AN$166,$BD311)</f>
        <v>2.8827187284939741</v>
      </c>
      <c r="BU311" s="43">
        <f>求节点(节奏总纲!$F$4:$F$163,AO$7:AO$166,$BD311)</f>
        <v>89496022704.393051</v>
      </c>
    </row>
    <row r="312" spans="56:73" x14ac:dyDescent="0.15">
      <c r="BD312" s="1">
        <v>306</v>
      </c>
      <c r="BE312" s="43">
        <f>求节点(节奏总纲!$F$4:$F$163,M$7:M$166,$BD312)</f>
        <v>340.03209672219936</v>
      </c>
      <c r="BF312" s="43">
        <f>求节点(节奏总纲!$F$4:$F$163,N$7:N$166,$BD312)</f>
        <v>19826.090016367281</v>
      </c>
      <c r="BG312" s="43">
        <f>求节点(节奏总纲!$F$4:$F$163,O$7:O$166,$BD312)</f>
        <v>19826.090016367281</v>
      </c>
      <c r="BH312" s="43">
        <f>求节点(节奏总纲!$F$4:$F$163,P$7:P$166,$BD312)</f>
        <v>2.5000000000000001E-2</v>
      </c>
      <c r="BI312" s="43">
        <f>求节点(节奏总纲!$F$4:$F$163,Q$7:Q$166,$BD312)</f>
        <v>2.5000000000000001E-2</v>
      </c>
      <c r="BJ312" s="43">
        <f>求节点(节奏总纲!$F$4:$F$163,T$7:T$166,$BD312)</f>
        <v>2.0413718126360467</v>
      </c>
      <c r="BK312" s="43">
        <f>求节点(节奏总纲!$F$4:$F$163,U$7:U$166,$BD312)</f>
        <v>42836810834.150665</v>
      </c>
      <c r="BM312" s="1">
        <v>306</v>
      </c>
      <c r="BN312" s="43">
        <f>求节点(节奏总纲!$F$4:$F$163,AF$7:AF$166,$BD312)</f>
        <v>340.03209672219936</v>
      </c>
      <c r="BO312" s="43">
        <f>求节点(节奏总纲!$F$4:$F$163,AG$7:AG$166,$BD312)</f>
        <v>1053.1587197335145</v>
      </c>
      <c r="BP312" s="43">
        <f>求节点(节奏总纲!$F$4:$F$163,AH$7:AH$166,$BD312)</f>
        <v>1053.1587197335145</v>
      </c>
      <c r="BQ312" s="43">
        <f>求节点(节奏总纲!$F$4:$F$163,AI$7:AI$166,$BD312)</f>
        <v>2.5000000000000001E-2</v>
      </c>
      <c r="BR312" s="43">
        <f>求节点(节奏总纲!$F$4:$F$163,AJ$7:AJ$166,$BD312)</f>
        <v>2.5000000000000001E-2</v>
      </c>
      <c r="BS312" s="43">
        <f>求节点(节奏总纲!$F$4:$F$163,AM$7:AM$166,$BD312)</f>
        <v>7544.9611578639751</v>
      </c>
      <c r="BT312" s="43">
        <f>求节点(节奏总纲!$F$4:$F$163,AN$7:AN$166,$BD312)</f>
        <v>2.8879995086726908</v>
      </c>
      <c r="BU312" s="43">
        <f>求节点(节奏总纲!$F$4:$F$163,AO$7:AO$166,$BD312)</f>
        <v>90061354355.395615</v>
      </c>
    </row>
    <row r="313" spans="56:73" x14ac:dyDescent="0.15">
      <c r="BD313" s="1">
        <v>307</v>
      </c>
      <c r="BE313" s="43">
        <f>求节点(节奏总纲!$F$4:$F$163,M$7:M$166,$BD313)</f>
        <v>340.34037883056732</v>
      </c>
      <c r="BF313" s="43">
        <f>求节点(节奏总纲!$F$4:$F$163,N$7:N$166,$BD313)</f>
        <v>19839.259746370546</v>
      </c>
      <c r="BG313" s="43">
        <f>求节点(节奏总纲!$F$4:$F$163,O$7:O$166,$BD313)</f>
        <v>19839.259746370546</v>
      </c>
      <c r="BH313" s="43">
        <f>求节点(节奏总纲!$F$4:$F$163,P$7:P$166,$BD313)</f>
        <v>2.5000000000000001E-2</v>
      </c>
      <c r="BI313" s="43">
        <f>求节点(节奏总纲!$F$4:$F$163,Q$7:Q$166,$BD313)</f>
        <v>2.5000000000000001E-2</v>
      </c>
      <c r="BJ313" s="43">
        <f>求节点(节奏总纲!$F$4:$F$163,T$7:T$166,$BD313)</f>
        <v>2.0430643311727081</v>
      </c>
      <c r="BK313" s="43">
        <f>求节点(节奏总纲!$F$4:$F$163,U$7:U$166,$BD313)</f>
        <v>42987028554.990265</v>
      </c>
      <c r="BM313" s="1">
        <v>307</v>
      </c>
      <c r="BN313" s="43">
        <f>求节点(节奏总纲!$F$4:$F$163,AF$7:AF$166,$BD313)</f>
        <v>340.34037883056732</v>
      </c>
      <c r="BO313" s="43">
        <f>求节点(节奏总纲!$F$4:$F$163,AG$7:AG$166,$BD313)</f>
        <v>1054.0670540915526</v>
      </c>
      <c r="BP313" s="43">
        <f>求节点(节奏总纲!$F$4:$F$163,AH$7:AH$166,$BD313)</f>
        <v>1054.0670540915526</v>
      </c>
      <c r="BQ313" s="43">
        <f>求节点(节奏总纲!$F$4:$F$163,AI$7:AI$166,$BD313)</f>
        <v>2.5000000000000001E-2</v>
      </c>
      <c r="BR313" s="43">
        <f>求节点(节奏总纲!$F$4:$F$163,AJ$7:AJ$166,$BD313)</f>
        <v>2.5000000000000001E-2</v>
      </c>
      <c r="BS313" s="43">
        <f>求节点(节奏总纲!$F$4:$F$163,AM$7:AM$166,$BD313)</f>
        <v>7548.195944712068</v>
      </c>
      <c r="BT313" s="43">
        <f>求节点(节奏总纲!$F$4:$F$163,AN$7:AN$166,$BD313)</f>
        <v>2.8932802888514075</v>
      </c>
      <c r="BU313" s="43">
        <f>求节点(节奏总纲!$F$4:$F$163,AO$7:AO$166,$BD313)</f>
        <v>90626686006.398193</v>
      </c>
    </row>
    <row r="314" spans="56:73" x14ac:dyDescent="0.15">
      <c r="BD314" s="1">
        <v>308</v>
      </c>
      <c r="BE314" s="43">
        <f>求节点(节奏总纲!$F$4:$F$163,M$7:M$166,$BD314)</f>
        <v>340.64866093893528</v>
      </c>
      <c r="BF314" s="43">
        <f>求节点(节奏总纲!$F$4:$F$163,N$7:N$166,$BD314)</f>
        <v>19852.429476373811</v>
      </c>
      <c r="BG314" s="43">
        <f>求节点(节奏总纲!$F$4:$F$163,O$7:O$166,$BD314)</f>
        <v>19852.429476373811</v>
      </c>
      <c r="BH314" s="43">
        <f>求节点(节奏总纲!$F$4:$F$163,P$7:P$166,$BD314)</f>
        <v>2.5000000000000001E-2</v>
      </c>
      <c r="BI314" s="43">
        <f>求节点(节奏总纲!$F$4:$F$163,Q$7:Q$166,$BD314)</f>
        <v>2.5000000000000001E-2</v>
      </c>
      <c r="BJ314" s="43">
        <f>求节点(节奏总纲!$F$4:$F$163,T$7:T$166,$BD314)</f>
        <v>2.0447568497093696</v>
      </c>
      <c r="BK314" s="43">
        <f>求节点(节奏总纲!$F$4:$F$163,U$7:U$166,$BD314)</f>
        <v>43137246275.829872</v>
      </c>
      <c r="BM314" s="1">
        <v>308</v>
      </c>
      <c r="BN314" s="43">
        <f>求节点(节奏总纲!$F$4:$F$163,AF$7:AF$166,$BD314)</f>
        <v>340.64866093893528</v>
      </c>
      <c r="BO314" s="43">
        <f>求节点(节奏总纲!$F$4:$F$163,AG$7:AG$166,$BD314)</f>
        <v>1054.9753884495906</v>
      </c>
      <c r="BP314" s="43">
        <f>求节点(节奏总纲!$F$4:$F$163,AH$7:AH$166,$BD314)</f>
        <v>1054.9753884495906</v>
      </c>
      <c r="BQ314" s="43">
        <f>求节点(节奏总纲!$F$4:$F$163,AI$7:AI$166,$BD314)</f>
        <v>2.5000000000000001E-2</v>
      </c>
      <c r="BR314" s="43">
        <f>求节点(节奏总纲!$F$4:$F$163,AJ$7:AJ$166,$BD314)</f>
        <v>2.5000000000000001E-2</v>
      </c>
      <c r="BS314" s="43">
        <f>求节点(节奏总纲!$F$4:$F$163,AM$7:AM$166,$BD314)</f>
        <v>7551.4307315601609</v>
      </c>
      <c r="BT314" s="43">
        <f>求节点(节奏总纲!$F$4:$F$163,AN$7:AN$166,$BD314)</f>
        <v>2.8985610690301238</v>
      </c>
      <c r="BU314" s="43">
        <f>求节点(节奏总纲!$F$4:$F$163,AO$7:AO$166,$BD314)</f>
        <v>91192017657.400757</v>
      </c>
    </row>
    <row r="315" spans="56:73" x14ac:dyDescent="0.15">
      <c r="BD315" s="1">
        <v>309</v>
      </c>
      <c r="BE315" s="43">
        <f>求节点(节奏总纲!$F$4:$F$163,M$7:M$166,$BD315)</f>
        <v>340.95694304730324</v>
      </c>
      <c r="BF315" s="43">
        <f>求节点(节奏总纲!$F$4:$F$163,N$7:N$166,$BD315)</f>
        <v>19865.599206377075</v>
      </c>
      <c r="BG315" s="43">
        <f>求节点(节奏总纲!$F$4:$F$163,O$7:O$166,$BD315)</f>
        <v>19865.599206377075</v>
      </c>
      <c r="BH315" s="43">
        <f>求节点(节奏总纲!$F$4:$F$163,P$7:P$166,$BD315)</f>
        <v>2.5000000000000001E-2</v>
      </c>
      <c r="BI315" s="43">
        <f>求节点(节奏总纲!$F$4:$F$163,Q$7:Q$166,$BD315)</f>
        <v>2.5000000000000001E-2</v>
      </c>
      <c r="BJ315" s="43">
        <f>求节点(节奏总纲!$F$4:$F$163,T$7:T$166,$BD315)</f>
        <v>2.046449368246031</v>
      </c>
      <c r="BK315" s="43">
        <f>求节点(节奏总纲!$F$4:$F$163,U$7:U$166,$BD315)</f>
        <v>43287463996.669472</v>
      </c>
      <c r="BM315" s="1">
        <v>309</v>
      </c>
      <c r="BN315" s="43">
        <f>求节点(节奏总纲!$F$4:$F$163,AF$7:AF$166,$BD315)</f>
        <v>340.95694304730324</v>
      </c>
      <c r="BO315" s="43">
        <f>求节点(节奏总纲!$F$4:$F$163,AG$7:AG$166,$BD315)</f>
        <v>1055.8837228076288</v>
      </c>
      <c r="BP315" s="43">
        <f>求节点(节奏总纲!$F$4:$F$163,AH$7:AH$166,$BD315)</f>
        <v>1055.8837228076288</v>
      </c>
      <c r="BQ315" s="43">
        <f>求节点(节奏总纲!$F$4:$F$163,AI$7:AI$166,$BD315)</f>
        <v>2.5000000000000001E-2</v>
      </c>
      <c r="BR315" s="43">
        <f>求节点(节奏总纲!$F$4:$F$163,AJ$7:AJ$166,$BD315)</f>
        <v>2.5000000000000001E-2</v>
      </c>
      <c r="BS315" s="43">
        <f>求节点(节奏总纲!$F$4:$F$163,AM$7:AM$166,$BD315)</f>
        <v>7554.6655184082529</v>
      </c>
      <c r="BT315" s="43">
        <f>求节点(节奏总纲!$F$4:$F$163,AN$7:AN$166,$BD315)</f>
        <v>2.9038418492088405</v>
      </c>
      <c r="BU315" s="43">
        <f>求节点(节奏总纲!$F$4:$F$163,AO$7:AO$166,$BD315)</f>
        <v>91757349308.40332</v>
      </c>
    </row>
    <row r="316" spans="56:73" x14ac:dyDescent="0.15">
      <c r="BD316" s="1">
        <v>310</v>
      </c>
      <c r="BE316" s="43">
        <f>求节点(节奏总纲!$F$4:$F$163,M$7:M$166,$BD316)</f>
        <v>341.2652251556712</v>
      </c>
      <c r="BF316" s="43">
        <f>求节点(节奏总纲!$F$4:$F$163,N$7:N$166,$BD316)</f>
        <v>19878.76893638034</v>
      </c>
      <c r="BG316" s="43">
        <f>求节点(节奏总纲!$F$4:$F$163,O$7:O$166,$BD316)</f>
        <v>19878.76893638034</v>
      </c>
      <c r="BH316" s="43">
        <f>求节点(节奏总纲!$F$4:$F$163,P$7:P$166,$BD316)</f>
        <v>2.5000000000000001E-2</v>
      </c>
      <c r="BI316" s="43">
        <f>求节点(节奏总纲!$F$4:$F$163,Q$7:Q$166,$BD316)</f>
        <v>2.5000000000000001E-2</v>
      </c>
      <c r="BJ316" s="43">
        <f>求节点(节奏总纲!$F$4:$F$163,T$7:T$166,$BD316)</f>
        <v>2.0481418867826924</v>
      </c>
      <c r="BK316" s="43">
        <f>求节点(节奏总纲!$F$4:$F$163,U$7:U$166,$BD316)</f>
        <v>43437681717.509071</v>
      </c>
      <c r="BM316" s="1">
        <v>310</v>
      </c>
      <c r="BN316" s="43">
        <f>求节点(节奏总纲!$F$4:$F$163,AF$7:AF$166,$BD316)</f>
        <v>341.2652251556712</v>
      </c>
      <c r="BO316" s="43">
        <f>求节点(节奏总纲!$F$4:$F$163,AG$7:AG$166,$BD316)</f>
        <v>1056.7920571656668</v>
      </c>
      <c r="BP316" s="43">
        <f>求节点(节奏总纲!$F$4:$F$163,AH$7:AH$166,$BD316)</f>
        <v>1056.7920571656668</v>
      </c>
      <c r="BQ316" s="43">
        <f>求节点(节奏总纲!$F$4:$F$163,AI$7:AI$166,$BD316)</f>
        <v>2.5000000000000001E-2</v>
      </c>
      <c r="BR316" s="43">
        <f>求节点(节奏总纲!$F$4:$F$163,AJ$7:AJ$166,$BD316)</f>
        <v>2.5000000000000001E-2</v>
      </c>
      <c r="BS316" s="43">
        <f>求节点(节奏总纲!$F$4:$F$163,AM$7:AM$166,$BD316)</f>
        <v>7557.9003052563457</v>
      </c>
      <c r="BT316" s="43">
        <f>求节点(节奏总纲!$F$4:$F$163,AN$7:AN$166,$BD316)</f>
        <v>2.9091226293875572</v>
      </c>
      <c r="BU316" s="43">
        <f>求节点(节奏总纲!$F$4:$F$163,AO$7:AO$166,$BD316)</f>
        <v>92322680959.405899</v>
      </c>
    </row>
    <row r="317" spans="56:73" x14ac:dyDescent="0.15">
      <c r="BD317" s="1">
        <v>311</v>
      </c>
      <c r="BE317" s="43">
        <f>求节点(节奏总纲!$F$4:$F$163,M$7:M$166,$BD317)</f>
        <v>341.57350726403916</v>
      </c>
      <c r="BF317" s="43">
        <f>求节点(节奏总纲!$F$4:$F$163,N$7:N$166,$BD317)</f>
        <v>19891.938666383605</v>
      </c>
      <c r="BG317" s="43">
        <f>求节点(节奏总纲!$F$4:$F$163,O$7:O$166,$BD317)</f>
        <v>19891.938666383605</v>
      </c>
      <c r="BH317" s="43">
        <f>求节点(节奏总纲!$F$4:$F$163,P$7:P$166,$BD317)</f>
        <v>2.5000000000000001E-2</v>
      </c>
      <c r="BI317" s="43">
        <f>求节点(节奏总纲!$F$4:$F$163,Q$7:Q$166,$BD317)</f>
        <v>2.5000000000000001E-2</v>
      </c>
      <c r="BJ317" s="43">
        <f>求节点(节奏总纲!$F$4:$F$163,T$7:T$166,$BD317)</f>
        <v>2.0498344053193538</v>
      </c>
      <c r="BK317" s="43">
        <f>求节点(节奏总纲!$F$4:$F$163,U$7:U$166,$BD317)</f>
        <v>43587899438.348671</v>
      </c>
      <c r="BM317" s="1">
        <v>311</v>
      </c>
      <c r="BN317" s="43">
        <f>求节点(节奏总纲!$F$4:$F$163,AF$7:AF$166,$BD317)</f>
        <v>341.57350726403916</v>
      </c>
      <c r="BO317" s="43">
        <f>求节点(节奏总纲!$F$4:$F$163,AG$7:AG$166,$BD317)</f>
        <v>1057.7003915237049</v>
      </c>
      <c r="BP317" s="43">
        <f>求节点(节奏总纲!$F$4:$F$163,AH$7:AH$166,$BD317)</f>
        <v>1057.7003915237049</v>
      </c>
      <c r="BQ317" s="43">
        <f>求节点(节奏总纲!$F$4:$F$163,AI$7:AI$166,$BD317)</f>
        <v>2.5000000000000001E-2</v>
      </c>
      <c r="BR317" s="43">
        <f>求节点(节奏总纲!$F$4:$F$163,AJ$7:AJ$166,$BD317)</f>
        <v>2.5000000000000001E-2</v>
      </c>
      <c r="BS317" s="43">
        <f>求节点(节奏总纲!$F$4:$F$163,AM$7:AM$166,$BD317)</f>
        <v>7561.1350921044386</v>
      </c>
      <c r="BT317" s="43">
        <f>求节点(节奏总纲!$F$4:$F$163,AN$7:AN$166,$BD317)</f>
        <v>2.9144034095662734</v>
      </c>
      <c r="BU317" s="43">
        <f>求节点(节奏总纲!$F$4:$F$163,AO$7:AO$166,$BD317)</f>
        <v>92888012610.408463</v>
      </c>
    </row>
    <row r="318" spans="56:73" x14ac:dyDescent="0.15">
      <c r="BD318" s="1">
        <v>312</v>
      </c>
      <c r="BE318" s="43">
        <f>求节点(节奏总纲!$F$4:$F$163,M$7:M$166,$BD318)</f>
        <v>341.88178937240713</v>
      </c>
      <c r="BF318" s="43">
        <f>求节点(节奏总纲!$F$4:$F$163,N$7:N$166,$BD318)</f>
        <v>19905.10839638687</v>
      </c>
      <c r="BG318" s="43">
        <f>求节点(节奏总纲!$F$4:$F$163,O$7:O$166,$BD318)</f>
        <v>19905.10839638687</v>
      </c>
      <c r="BH318" s="43">
        <f>求节点(节奏总纲!$F$4:$F$163,P$7:P$166,$BD318)</f>
        <v>2.5000000000000001E-2</v>
      </c>
      <c r="BI318" s="43">
        <f>求节点(节奏总纲!$F$4:$F$163,Q$7:Q$166,$BD318)</f>
        <v>2.5000000000000001E-2</v>
      </c>
      <c r="BJ318" s="43">
        <f>求节点(节奏总纲!$F$4:$F$163,T$7:T$166,$BD318)</f>
        <v>2.0515269238560152</v>
      </c>
      <c r="BK318" s="43">
        <f>求节点(节奏总纲!$F$4:$F$163,U$7:U$166,$BD318)</f>
        <v>43738117159.188278</v>
      </c>
      <c r="BM318" s="1">
        <v>312</v>
      </c>
      <c r="BN318" s="43">
        <f>求节点(节奏总纲!$F$4:$F$163,AF$7:AF$166,$BD318)</f>
        <v>341.88178937240713</v>
      </c>
      <c r="BO318" s="43">
        <f>求节点(节奏总纲!$F$4:$F$163,AG$7:AG$166,$BD318)</f>
        <v>1058.6087258817429</v>
      </c>
      <c r="BP318" s="43">
        <f>求节点(节奏总纲!$F$4:$F$163,AH$7:AH$166,$BD318)</f>
        <v>1058.6087258817429</v>
      </c>
      <c r="BQ318" s="43">
        <f>求节点(节奏总纲!$F$4:$F$163,AI$7:AI$166,$BD318)</f>
        <v>2.5000000000000001E-2</v>
      </c>
      <c r="BR318" s="43">
        <f>求节点(节奏总纲!$F$4:$F$163,AJ$7:AJ$166,$BD318)</f>
        <v>2.5000000000000001E-2</v>
      </c>
      <c r="BS318" s="43">
        <f>求节点(节奏总纲!$F$4:$F$163,AM$7:AM$166,$BD318)</f>
        <v>7564.3698789525306</v>
      </c>
      <c r="BT318" s="43">
        <f>求节点(节奏总纲!$F$4:$F$163,AN$7:AN$166,$BD318)</f>
        <v>2.9196841897449901</v>
      </c>
      <c r="BU318" s="43">
        <f>求节点(节奏总纲!$F$4:$F$163,AO$7:AO$166,$BD318)</f>
        <v>93453344261.411041</v>
      </c>
    </row>
    <row r="319" spans="56:73" x14ac:dyDescent="0.15">
      <c r="BD319" s="1">
        <v>313</v>
      </c>
      <c r="BE319" s="43">
        <f>求节点(节奏总纲!$F$4:$F$163,M$7:M$166,$BD319)</f>
        <v>342.18916511020979</v>
      </c>
      <c r="BF319" s="43">
        <f>求节点(节奏总纲!$F$4:$F$163,N$7:N$166,$BD319)</f>
        <v>19918.328700584927</v>
      </c>
      <c r="BG319" s="43">
        <f>求节点(节奏总纲!$F$4:$F$163,O$7:O$166,$BD319)</f>
        <v>19918.328700584927</v>
      </c>
      <c r="BH319" s="43">
        <f>求节点(节奏总纲!$F$4:$F$163,P$7:P$166,$BD319)</f>
        <v>2.5000000000000001E-2</v>
      </c>
      <c r="BI319" s="43">
        <f>求节点(节奏总纲!$F$4:$F$163,Q$7:Q$166,$BD319)</f>
        <v>2.5000000000000001E-2</v>
      </c>
      <c r="BJ319" s="43">
        <f>求节点(节奏总纲!$F$4:$F$163,T$7:T$166,$BD319)</f>
        <v>2.0532255666630808</v>
      </c>
      <c r="BK319" s="43">
        <f>求节点(节奏总纲!$F$4:$F$163,U$7:U$166,$BD319)</f>
        <v>43889504795.632149</v>
      </c>
      <c r="BM319" s="1">
        <v>313</v>
      </c>
      <c r="BN319" s="43">
        <f>求节点(节奏总纲!$F$4:$F$163,AF$7:AF$166,$BD319)</f>
        <v>342.18916511020979</v>
      </c>
      <c r="BO319" s="43">
        <f>求节点(节奏总纲!$F$4:$F$163,AG$7:AG$166,$BD319)</f>
        <v>1059.5217144599681</v>
      </c>
      <c r="BP319" s="43">
        <f>求节点(节奏总纲!$F$4:$F$163,AH$7:AH$166,$BD319)</f>
        <v>1059.5217144599681</v>
      </c>
      <c r="BQ319" s="43">
        <f>求节点(节奏总纲!$F$4:$F$163,AI$7:AI$166,$BD319)</f>
        <v>2.5000000000000001E-2</v>
      </c>
      <c r="BR319" s="43">
        <f>求节点(节奏总纲!$F$4:$F$163,AJ$7:AJ$166,$BD319)</f>
        <v>2.5000000000000001E-2</v>
      </c>
      <c r="BS319" s="43">
        <f>求节点(节奏总纲!$F$4:$F$163,AM$7:AM$166,$BD319)</f>
        <v>7567.5902965228652</v>
      </c>
      <c r="BT319" s="43">
        <f>求节点(节奏总纲!$F$4:$F$163,AN$7:AN$166,$BD319)</f>
        <v>2.9249995866020488</v>
      </c>
      <c r="BU319" s="43">
        <f>求节点(节奏总纲!$F$4:$F$163,AO$7:AO$166,$BD319)</f>
        <v>94026857471.901184</v>
      </c>
    </row>
    <row r="320" spans="56:73" x14ac:dyDescent="0.15">
      <c r="BD320" s="1">
        <v>314</v>
      </c>
      <c r="BE320" s="43">
        <f>求节点(节奏总纲!$F$4:$F$163,M$7:M$166,$BD320)</f>
        <v>342.48777197114748</v>
      </c>
      <c r="BF320" s="43">
        <f>求节点(节奏总纲!$F$4:$F$163,N$7:N$166,$BD320)</f>
        <v>19932.038295701805</v>
      </c>
      <c r="BG320" s="43">
        <f>求节点(节奏总纲!$F$4:$F$163,O$7:O$166,$BD320)</f>
        <v>19932.038295701805</v>
      </c>
      <c r="BH320" s="43">
        <f>求节点(节奏总纲!$F$4:$F$163,P$7:P$166,$BD320)</f>
        <v>2.5000000000000001E-2</v>
      </c>
      <c r="BI320" s="43">
        <f>求节点(节奏总纲!$F$4:$F$163,Q$7:Q$166,$BD320)</f>
        <v>2.5000000000000001E-2</v>
      </c>
      <c r="BJ320" s="43">
        <f>求节点(节奏总纲!$F$4:$F$163,T$7:T$166,$BD320)</f>
        <v>2.0549834600406269</v>
      </c>
      <c r="BK320" s="43">
        <f>求节点(节奏总纲!$F$4:$F$163,U$7:U$166,$BD320)</f>
        <v>44052211032.071617</v>
      </c>
      <c r="BM320" s="1">
        <v>314</v>
      </c>
      <c r="BN320" s="43">
        <f>求节点(节奏总纲!$F$4:$F$163,AF$7:AF$166,$BD320)</f>
        <v>342.48777197114748</v>
      </c>
      <c r="BO320" s="43">
        <f>求节点(节奏总纲!$F$4:$F$163,AG$7:AG$166,$BD320)</f>
        <v>1060.4797312918538</v>
      </c>
      <c r="BP320" s="43">
        <f>求节点(节奏总纲!$F$4:$F$163,AH$7:AH$166,$BD320)</f>
        <v>1060.4797312918538</v>
      </c>
      <c r="BQ320" s="43">
        <f>求节点(节奏总纲!$F$4:$F$163,AI$7:AI$166,$BD320)</f>
        <v>2.5000000000000001E-2</v>
      </c>
      <c r="BR320" s="43">
        <f>求节点(节奏总纲!$F$4:$F$163,AJ$7:AJ$166,$BD320)</f>
        <v>2.5000000000000001E-2</v>
      </c>
      <c r="BS320" s="43">
        <f>求节点(节奏总纲!$F$4:$F$163,AM$7:AM$166,$BD320)</f>
        <v>7570.6716954267367</v>
      </c>
      <c r="BT320" s="43">
        <f>求节点(节奏总纲!$F$4:$F$163,AN$7:AN$166,$BD320)</f>
        <v>2.9306498899548434</v>
      </c>
      <c r="BU320" s="43">
        <f>求节点(节奏总纲!$F$4:$F$163,AO$7:AO$166,$BD320)</f>
        <v>94679524938.34137</v>
      </c>
    </row>
    <row r="321" spans="56:73" x14ac:dyDescent="0.15">
      <c r="BD321" s="1">
        <v>315</v>
      </c>
      <c r="BE321" s="43">
        <f>求节点(节奏总纲!$F$4:$F$163,M$7:M$166,$BD321)</f>
        <v>342.78637883208523</v>
      </c>
      <c r="BF321" s="43">
        <f>求节点(节奏总纲!$F$4:$F$163,N$7:N$166,$BD321)</f>
        <v>19945.747890818686</v>
      </c>
      <c r="BG321" s="43">
        <f>求节点(节奏总纲!$F$4:$F$163,O$7:O$166,$BD321)</f>
        <v>19945.747890818686</v>
      </c>
      <c r="BH321" s="43">
        <f>求节点(节奏总纲!$F$4:$F$163,P$7:P$166,$BD321)</f>
        <v>2.5000000000000001E-2</v>
      </c>
      <c r="BI321" s="43">
        <f>求节点(节奏总纲!$F$4:$F$163,Q$7:Q$166,$BD321)</f>
        <v>2.5000000000000001E-2</v>
      </c>
      <c r="BJ321" s="43">
        <f>求节点(节奏总纲!$F$4:$F$163,T$7:T$166,$BD321)</f>
        <v>2.0567413534181731</v>
      </c>
      <c r="BK321" s="43">
        <f>求节点(节奏总纲!$F$4:$F$163,U$7:U$166,$BD321)</f>
        <v>44214917268.511093</v>
      </c>
      <c r="BM321" s="1">
        <v>315</v>
      </c>
      <c r="BN321" s="43">
        <f>求节点(节奏总纲!$F$4:$F$163,AF$7:AF$166,$BD321)</f>
        <v>342.78637883208523</v>
      </c>
      <c r="BO321" s="43">
        <f>求节点(节奏总纲!$F$4:$F$163,AG$7:AG$166,$BD321)</f>
        <v>1061.4377481237395</v>
      </c>
      <c r="BP321" s="43">
        <f>求节点(节奏总纲!$F$4:$F$163,AH$7:AH$166,$BD321)</f>
        <v>1061.4377481237395</v>
      </c>
      <c r="BQ321" s="43">
        <f>求节点(节奏总纲!$F$4:$F$163,AI$7:AI$166,$BD321)</f>
        <v>2.5000000000000001E-2</v>
      </c>
      <c r="BR321" s="43">
        <f>求节点(节奏总纲!$F$4:$F$163,AJ$7:AJ$166,$BD321)</f>
        <v>2.5000000000000001E-2</v>
      </c>
      <c r="BS321" s="43">
        <f>求节点(节奏总纲!$F$4:$F$163,AM$7:AM$166,$BD321)</f>
        <v>7573.7530943306083</v>
      </c>
      <c r="BT321" s="43">
        <f>求节点(节奏总纲!$F$4:$F$163,AN$7:AN$166,$BD321)</f>
        <v>2.9363001933076376</v>
      </c>
      <c r="BU321" s="43">
        <f>求节点(节奏总纲!$F$4:$F$163,AO$7:AO$166,$BD321)</f>
        <v>95332192404.781555</v>
      </c>
    </row>
    <row r="322" spans="56:73" x14ac:dyDescent="0.15">
      <c r="BD322" s="1">
        <v>316</v>
      </c>
      <c r="BE322" s="43">
        <f>求节点(节奏总纲!$F$4:$F$163,M$7:M$166,$BD322)</f>
        <v>343.08498569302293</v>
      </c>
      <c r="BF322" s="43">
        <f>求节点(节奏总纲!$F$4:$F$163,N$7:N$166,$BD322)</f>
        <v>19959.457485935563</v>
      </c>
      <c r="BG322" s="43">
        <f>求节点(节奏总纲!$F$4:$F$163,O$7:O$166,$BD322)</f>
        <v>19959.457485935563</v>
      </c>
      <c r="BH322" s="43">
        <f>求节点(节奏总纲!$F$4:$F$163,P$7:P$166,$BD322)</f>
        <v>2.5000000000000001E-2</v>
      </c>
      <c r="BI322" s="43">
        <f>求节点(节奏总纲!$F$4:$F$163,Q$7:Q$166,$BD322)</f>
        <v>2.5000000000000001E-2</v>
      </c>
      <c r="BJ322" s="43">
        <f>求节点(节奏总纲!$F$4:$F$163,T$7:T$166,$BD322)</f>
        <v>2.0584992467957188</v>
      </c>
      <c r="BK322" s="43">
        <f>求节点(节奏总纲!$F$4:$F$163,U$7:U$166,$BD322)</f>
        <v>44377623504.950569</v>
      </c>
      <c r="BM322" s="1">
        <v>316</v>
      </c>
      <c r="BN322" s="43">
        <f>求节点(节奏总纲!$F$4:$F$163,AF$7:AF$166,$BD322)</f>
        <v>343.08498569302293</v>
      </c>
      <c r="BO322" s="43">
        <f>求节点(节奏总纲!$F$4:$F$163,AG$7:AG$166,$BD322)</f>
        <v>1062.3957649556253</v>
      </c>
      <c r="BP322" s="43">
        <f>求节点(节奏总纲!$F$4:$F$163,AH$7:AH$166,$BD322)</f>
        <v>1062.3957649556253</v>
      </c>
      <c r="BQ322" s="43">
        <f>求节点(节奏总纲!$F$4:$F$163,AI$7:AI$166,$BD322)</f>
        <v>2.5000000000000001E-2</v>
      </c>
      <c r="BR322" s="43">
        <f>求节点(节奏总纲!$F$4:$F$163,AJ$7:AJ$166,$BD322)</f>
        <v>2.5000000000000001E-2</v>
      </c>
      <c r="BS322" s="43">
        <f>求节点(节奏总纲!$F$4:$F$163,AM$7:AM$166,$BD322)</f>
        <v>7576.8344932344808</v>
      </c>
      <c r="BT322" s="43">
        <f>求节点(节奏总纲!$F$4:$F$163,AN$7:AN$166,$BD322)</f>
        <v>2.9419504966604322</v>
      </c>
      <c r="BU322" s="43">
        <f>求节点(节奏总纲!$F$4:$F$163,AO$7:AO$166,$BD322)</f>
        <v>95984859871.221741</v>
      </c>
    </row>
    <row r="323" spans="56:73" x14ac:dyDescent="0.15">
      <c r="BD323" s="1">
        <v>317</v>
      </c>
      <c r="BE323" s="43">
        <f>求节点(节奏总纲!$F$4:$F$163,M$7:M$166,$BD323)</f>
        <v>343.38359255396063</v>
      </c>
      <c r="BF323" s="43">
        <f>求节点(节奏总纲!$F$4:$F$163,N$7:N$166,$BD323)</f>
        <v>19973.167081052441</v>
      </c>
      <c r="BG323" s="43">
        <f>求节点(节奏总纲!$F$4:$F$163,O$7:O$166,$BD323)</f>
        <v>19973.167081052441</v>
      </c>
      <c r="BH323" s="43">
        <f>求节点(节奏总纲!$F$4:$F$163,P$7:P$166,$BD323)</f>
        <v>2.5000000000000001E-2</v>
      </c>
      <c r="BI323" s="43">
        <f>求节点(节奏总纲!$F$4:$F$163,Q$7:Q$166,$BD323)</f>
        <v>2.5000000000000001E-2</v>
      </c>
      <c r="BJ323" s="43">
        <f>求节点(节奏总纲!$F$4:$F$163,T$7:T$166,$BD323)</f>
        <v>2.060257140173265</v>
      </c>
      <c r="BK323" s="43">
        <f>求节点(节奏总纲!$F$4:$F$163,U$7:U$166,$BD323)</f>
        <v>44540329741.390045</v>
      </c>
      <c r="BM323" s="1">
        <v>317</v>
      </c>
      <c r="BN323" s="43">
        <f>求节点(节奏总纲!$F$4:$F$163,AF$7:AF$166,$BD323)</f>
        <v>343.38359255396063</v>
      </c>
      <c r="BO323" s="43">
        <f>求节点(节奏总纲!$F$4:$F$163,AG$7:AG$166,$BD323)</f>
        <v>1063.353781787511</v>
      </c>
      <c r="BP323" s="43">
        <f>求节点(节奏总纲!$F$4:$F$163,AH$7:AH$166,$BD323)</f>
        <v>1063.353781787511</v>
      </c>
      <c r="BQ323" s="43">
        <f>求节点(节奏总纲!$F$4:$F$163,AI$7:AI$166,$BD323)</f>
        <v>2.5000000000000001E-2</v>
      </c>
      <c r="BR323" s="43">
        <f>求节点(节奏总纲!$F$4:$F$163,AJ$7:AJ$166,$BD323)</f>
        <v>2.5000000000000001E-2</v>
      </c>
      <c r="BS323" s="43">
        <f>求节点(节奏总纲!$F$4:$F$163,AM$7:AM$166,$BD323)</f>
        <v>7579.9158921383523</v>
      </c>
      <c r="BT323" s="43">
        <f>求节点(节奏总纲!$F$4:$F$163,AN$7:AN$166,$BD323)</f>
        <v>2.9476008000132263</v>
      </c>
      <c r="BU323" s="43">
        <f>求节点(节奏总纲!$F$4:$F$163,AO$7:AO$166,$BD323)</f>
        <v>96637527337.661926</v>
      </c>
    </row>
    <row r="324" spans="56:73" x14ac:dyDescent="0.15">
      <c r="BD324" s="1">
        <v>318</v>
      </c>
      <c r="BE324" s="43">
        <f>求节点(节奏总纲!$F$4:$F$163,M$7:M$166,$BD324)</f>
        <v>343.68219941489838</v>
      </c>
      <c r="BF324" s="43">
        <f>求节点(节奏总纲!$F$4:$F$163,N$7:N$166,$BD324)</f>
        <v>19986.876676169322</v>
      </c>
      <c r="BG324" s="43">
        <f>求节点(节奏总纲!$F$4:$F$163,O$7:O$166,$BD324)</f>
        <v>19986.876676169322</v>
      </c>
      <c r="BH324" s="43">
        <f>求节点(节奏总纲!$F$4:$F$163,P$7:P$166,$BD324)</f>
        <v>2.5000000000000001E-2</v>
      </c>
      <c r="BI324" s="43">
        <f>求节点(节奏总纲!$F$4:$F$163,Q$7:Q$166,$BD324)</f>
        <v>2.5000000000000001E-2</v>
      </c>
      <c r="BJ324" s="43">
        <f>求节点(节奏总纲!$F$4:$F$163,T$7:T$166,$BD324)</f>
        <v>2.0620150335508112</v>
      </c>
      <c r="BK324" s="43">
        <f>求节点(节奏总纲!$F$4:$F$163,U$7:U$166,$BD324)</f>
        <v>44703035977.829521</v>
      </c>
      <c r="BM324" s="1">
        <v>318</v>
      </c>
      <c r="BN324" s="43">
        <f>求节点(节奏总纲!$F$4:$F$163,AF$7:AF$166,$BD324)</f>
        <v>343.68219941489838</v>
      </c>
      <c r="BO324" s="43">
        <f>求节点(节奏总纲!$F$4:$F$163,AG$7:AG$166,$BD324)</f>
        <v>1064.3117986193968</v>
      </c>
      <c r="BP324" s="43">
        <f>求节点(节奏总纲!$F$4:$F$163,AH$7:AH$166,$BD324)</f>
        <v>1064.3117986193968</v>
      </c>
      <c r="BQ324" s="43">
        <f>求节点(节奏总纲!$F$4:$F$163,AI$7:AI$166,$BD324)</f>
        <v>2.5000000000000001E-2</v>
      </c>
      <c r="BR324" s="43">
        <f>求节点(节奏总纲!$F$4:$F$163,AJ$7:AJ$166,$BD324)</f>
        <v>2.5000000000000001E-2</v>
      </c>
      <c r="BS324" s="43">
        <f>求节点(节奏总纲!$F$4:$F$163,AM$7:AM$166,$BD324)</f>
        <v>7582.9972910422239</v>
      </c>
      <c r="BT324" s="43">
        <f>求节点(节奏总纲!$F$4:$F$163,AN$7:AN$166,$BD324)</f>
        <v>2.9532511033660209</v>
      </c>
      <c r="BU324" s="43">
        <f>求节点(节奏总纲!$F$4:$F$163,AO$7:AO$166,$BD324)</f>
        <v>97290194804.102097</v>
      </c>
    </row>
    <row r="325" spans="56:73" x14ac:dyDescent="0.15">
      <c r="BD325" s="1">
        <v>319</v>
      </c>
      <c r="BE325" s="43">
        <f>求节点(节奏总纲!$F$4:$F$163,M$7:M$166,$BD325)</f>
        <v>343.98080627583607</v>
      </c>
      <c r="BF325" s="43">
        <f>求节点(节奏总纲!$F$4:$F$163,N$7:N$166,$BD325)</f>
        <v>20000.5862712862</v>
      </c>
      <c r="BG325" s="43">
        <f>求节点(节奏总纲!$F$4:$F$163,O$7:O$166,$BD325)</f>
        <v>20000.5862712862</v>
      </c>
      <c r="BH325" s="43">
        <f>求节点(节奏总纲!$F$4:$F$163,P$7:P$166,$BD325)</f>
        <v>2.5000000000000001E-2</v>
      </c>
      <c r="BI325" s="43">
        <f>求节点(节奏总纲!$F$4:$F$163,Q$7:Q$166,$BD325)</f>
        <v>2.5000000000000001E-2</v>
      </c>
      <c r="BJ325" s="43">
        <f>求节点(节奏总纲!$F$4:$F$163,T$7:T$166,$BD325)</f>
        <v>2.0637729269283573</v>
      </c>
      <c r="BK325" s="43">
        <f>求节点(节奏总纲!$F$4:$F$163,U$7:U$166,$BD325)</f>
        <v>44865742214.268997</v>
      </c>
      <c r="BM325" s="1">
        <v>319</v>
      </c>
      <c r="BN325" s="43">
        <f>求节点(节奏总纲!$F$4:$F$163,AF$7:AF$166,$BD325)</f>
        <v>343.98080627583607</v>
      </c>
      <c r="BO325" s="43">
        <f>求节点(节奏总纲!$F$4:$F$163,AG$7:AG$166,$BD325)</f>
        <v>1065.2698154512825</v>
      </c>
      <c r="BP325" s="43">
        <f>求节点(节奏总纲!$F$4:$F$163,AH$7:AH$166,$BD325)</f>
        <v>1065.2698154512825</v>
      </c>
      <c r="BQ325" s="43">
        <f>求节点(节奏总纲!$F$4:$F$163,AI$7:AI$166,$BD325)</f>
        <v>2.5000000000000001E-2</v>
      </c>
      <c r="BR325" s="43">
        <f>求节点(节奏总纲!$F$4:$F$163,AJ$7:AJ$166,$BD325)</f>
        <v>2.5000000000000001E-2</v>
      </c>
      <c r="BS325" s="43">
        <f>求节点(节奏总纲!$F$4:$F$163,AM$7:AM$166,$BD325)</f>
        <v>7586.0786899460963</v>
      </c>
      <c r="BT325" s="43">
        <f>求节点(节奏总纲!$F$4:$F$163,AN$7:AN$166,$BD325)</f>
        <v>2.9589014067188151</v>
      </c>
      <c r="BU325" s="43">
        <f>求节点(节奏总纲!$F$4:$F$163,AO$7:AO$166,$BD325)</f>
        <v>97942862270.542282</v>
      </c>
    </row>
    <row r="326" spans="56:73" x14ac:dyDescent="0.15">
      <c r="BD326" s="1">
        <v>320</v>
      </c>
      <c r="BE326" s="43">
        <f>求节点(节奏总纲!$F$4:$F$163,M$7:M$166,$BD326)</f>
        <v>344.27941313677377</v>
      </c>
      <c r="BF326" s="43">
        <f>求节点(节奏总纲!$F$4:$F$163,N$7:N$166,$BD326)</f>
        <v>20014.295866403081</v>
      </c>
      <c r="BG326" s="43">
        <f>求节点(节奏总纲!$F$4:$F$163,O$7:O$166,$BD326)</f>
        <v>20014.295866403081</v>
      </c>
      <c r="BH326" s="43">
        <f>求节点(节奏总纲!$F$4:$F$163,P$7:P$166,$BD326)</f>
        <v>2.5000000000000001E-2</v>
      </c>
      <c r="BI326" s="43">
        <f>求节点(节奏总纲!$F$4:$F$163,Q$7:Q$166,$BD326)</f>
        <v>2.5000000000000001E-2</v>
      </c>
      <c r="BJ326" s="43">
        <f>求节点(节奏总纲!$F$4:$F$163,T$7:T$166,$BD326)</f>
        <v>2.0655308203059031</v>
      </c>
      <c r="BK326" s="43">
        <f>求节点(节奏总纲!$F$4:$F$163,U$7:U$166,$BD326)</f>
        <v>45028448450.708473</v>
      </c>
      <c r="BM326" s="1">
        <v>320</v>
      </c>
      <c r="BN326" s="43">
        <f>求节点(节奏总纲!$F$4:$F$163,AF$7:AF$166,$BD326)</f>
        <v>344.27941313677377</v>
      </c>
      <c r="BO326" s="43">
        <f>求节点(节奏总纲!$F$4:$F$163,AG$7:AG$166,$BD326)</f>
        <v>1066.227832283168</v>
      </c>
      <c r="BP326" s="43">
        <f>求节点(节奏总纲!$F$4:$F$163,AH$7:AH$166,$BD326)</f>
        <v>1066.227832283168</v>
      </c>
      <c r="BQ326" s="43">
        <f>求节点(节奏总纲!$F$4:$F$163,AI$7:AI$166,$BD326)</f>
        <v>2.5000000000000001E-2</v>
      </c>
      <c r="BR326" s="43">
        <f>求节点(节奏总纲!$F$4:$F$163,AJ$7:AJ$166,$BD326)</f>
        <v>2.5000000000000001E-2</v>
      </c>
      <c r="BS326" s="43">
        <f>求节点(节奏总纲!$F$4:$F$163,AM$7:AM$166,$BD326)</f>
        <v>7589.1600888499679</v>
      </c>
      <c r="BT326" s="43">
        <f>求节点(节奏总纲!$F$4:$F$163,AN$7:AN$166,$BD326)</f>
        <v>2.9645517100716097</v>
      </c>
      <c r="BU326" s="43">
        <f>求节点(节奏总纲!$F$4:$F$163,AO$7:AO$166,$BD326)</f>
        <v>98595529736.982468</v>
      </c>
    </row>
    <row r="327" spans="56:73" x14ac:dyDescent="0.15">
      <c r="BD327" s="1">
        <v>321</v>
      </c>
      <c r="BE327" s="43">
        <f>求节点(节奏总纲!$F$4:$F$163,M$7:M$166,$BD327)</f>
        <v>344.57801999771152</v>
      </c>
      <c r="BF327" s="43">
        <f>求节点(节奏总纲!$F$4:$F$163,N$7:N$166,$BD327)</f>
        <v>20028.005461519959</v>
      </c>
      <c r="BG327" s="43">
        <f>求节点(节奏总纲!$F$4:$F$163,O$7:O$166,$BD327)</f>
        <v>20028.005461519959</v>
      </c>
      <c r="BH327" s="43">
        <f>求节点(节奏总纲!$F$4:$F$163,P$7:P$166,$BD327)</f>
        <v>2.5000000000000001E-2</v>
      </c>
      <c r="BI327" s="43">
        <f>求节点(节奏总纲!$F$4:$F$163,Q$7:Q$166,$BD327)</f>
        <v>2.5000000000000001E-2</v>
      </c>
      <c r="BJ327" s="43">
        <f>求节点(节奏总纲!$F$4:$F$163,T$7:T$166,$BD327)</f>
        <v>2.0672887136834492</v>
      </c>
      <c r="BK327" s="43">
        <f>求节点(节奏总纲!$F$4:$F$163,U$7:U$166,$BD327)</f>
        <v>45191154687.147949</v>
      </c>
      <c r="BM327" s="1">
        <v>321</v>
      </c>
      <c r="BN327" s="43">
        <f>求节点(节奏总纲!$F$4:$F$163,AF$7:AF$166,$BD327)</f>
        <v>344.57801999771152</v>
      </c>
      <c r="BO327" s="43">
        <f>求节点(节奏总纲!$F$4:$F$163,AG$7:AG$166,$BD327)</f>
        <v>1067.1858491150538</v>
      </c>
      <c r="BP327" s="43">
        <f>求节点(节奏总纲!$F$4:$F$163,AH$7:AH$166,$BD327)</f>
        <v>1067.1858491150538</v>
      </c>
      <c r="BQ327" s="43">
        <f>求节点(节奏总纲!$F$4:$F$163,AI$7:AI$166,$BD327)</f>
        <v>2.5000000000000001E-2</v>
      </c>
      <c r="BR327" s="43">
        <f>求节点(节奏总纲!$F$4:$F$163,AJ$7:AJ$166,$BD327)</f>
        <v>2.5000000000000001E-2</v>
      </c>
      <c r="BS327" s="43">
        <f>求节点(节奏总纲!$F$4:$F$163,AM$7:AM$166,$BD327)</f>
        <v>7592.2414877538395</v>
      </c>
      <c r="BT327" s="43">
        <f>求节点(节奏总纲!$F$4:$F$163,AN$7:AN$166,$BD327)</f>
        <v>2.9702020134244043</v>
      </c>
      <c r="BU327" s="43">
        <f>求节点(节奏总纲!$F$4:$F$163,AO$7:AO$166,$BD327)</f>
        <v>99248197203.422653</v>
      </c>
    </row>
    <row r="328" spans="56:73" x14ac:dyDescent="0.15">
      <c r="BD328" s="1">
        <v>322</v>
      </c>
      <c r="BE328" s="43">
        <f>求节点(节奏总纲!$F$4:$F$163,M$7:M$166,$BD328)</f>
        <v>344.87662685864922</v>
      </c>
      <c r="BF328" s="43">
        <f>求节点(节奏总纲!$F$4:$F$163,N$7:N$166,$BD328)</f>
        <v>20041.71505663684</v>
      </c>
      <c r="BG328" s="43">
        <f>求节点(节奏总纲!$F$4:$F$163,O$7:O$166,$BD328)</f>
        <v>20041.71505663684</v>
      </c>
      <c r="BH328" s="43">
        <f>求节点(节奏总纲!$F$4:$F$163,P$7:P$166,$BD328)</f>
        <v>2.5000000000000001E-2</v>
      </c>
      <c r="BI328" s="43">
        <f>求节点(节奏总纲!$F$4:$F$163,Q$7:Q$166,$BD328)</f>
        <v>2.5000000000000001E-2</v>
      </c>
      <c r="BJ328" s="43">
        <f>求节点(节奏总纲!$F$4:$F$163,T$7:T$166,$BD328)</f>
        <v>2.0690466070609954</v>
      </c>
      <c r="BK328" s="43">
        <f>求节点(节奏总纲!$F$4:$F$163,U$7:U$166,$BD328)</f>
        <v>45353860923.587418</v>
      </c>
      <c r="BM328" s="1">
        <v>322</v>
      </c>
      <c r="BN328" s="43">
        <f>求节点(节奏总纲!$F$4:$F$163,AF$7:AF$166,$BD328)</f>
        <v>344.87662685864922</v>
      </c>
      <c r="BO328" s="43">
        <f>求节点(节奏总纲!$F$4:$F$163,AG$7:AG$166,$BD328)</f>
        <v>1068.1438659469395</v>
      </c>
      <c r="BP328" s="43">
        <f>求节点(节奏总纲!$F$4:$F$163,AH$7:AH$166,$BD328)</f>
        <v>1068.1438659469395</v>
      </c>
      <c r="BQ328" s="43">
        <f>求节点(节奏总纲!$F$4:$F$163,AI$7:AI$166,$BD328)</f>
        <v>2.5000000000000001E-2</v>
      </c>
      <c r="BR328" s="43">
        <f>求节点(节奏总纲!$F$4:$F$163,AJ$7:AJ$166,$BD328)</f>
        <v>2.5000000000000001E-2</v>
      </c>
      <c r="BS328" s="43">
        <f>求节点(节奏总纲!$F$4:$F$163,AM$7:AM$166,$BD328)</f>
        <v>7595.322886657711</v>
      </c>
      <c r="BT328" s="43">
        <f>求节点(节奏总纲!$F$4:$F$163,AN$7:AN$166,$BD328)</f>
        <v>2.9758523167771984</v>
      </c>
      <c r="BU328" s="43">
        <f>求节点(节奏总纲!$F$4:$F$163,AO$7:AO$166,$BD328)</f>
        <v>99900864669.862839</v>
      </c>
    </row>
    <row r="329" spans="56:73" x14ac:dyDescent="0.15">
      <c r="BD329" s="1">
        <v>323</v>
      </c>
      <c r="BE329" s="43">
        <f>求节点(节奏总纲!$F$4:$F$163,M$7:M$166,$BD329)</f>
        <v>345.17523371958691</v>
      </c>
      <c r="BF329" s="43">
        <f>求节点(节奏总纲!$F$4:$F$163,N$7:N$166,$BD329)</f>
        <v>20055.424651753718</v>
      </c>
      <c r="BG329" s="43">
        <f>求节点(节奏总纲!$F$4:$F$163,O$7:O$166,$BD329)</f>
        <v>20055.424651753718</v>
      </c>
      <c r="BH329" s="43">
        <f>求节点(节奏总纲!$F$4:$F$163,P$7:P$166,$BD329)</f>
        <v>2.5000000000000001E-2</v>
      </c>
      <c r="BI329" s="43">
        <f>求节点(节奏总纲!$F$4:$F$163,Q$7:Q$166,$BD329)</f>
        <v>2.5000000000000001E-2</v>
      </c>
      <c r="BJ329" s="43">
        <f>求节点(节奏总纲!$F$4:$F$163,T$7:T$166,$BD329)</f>
        <v>2.0708045004385411</v>
      </c>
      <c r="BK329" s="43">
        <f>求节点(节奏总纲!$F$4:$F$163,U$7:U$166,$BD329)</f>
        <v>45516567160.026894</v>
      </c>
      <c r="BM329" s="1">
        <v>323</v>
      </c>
      <c r="BN329" s="43">
        <f>求节点(节奏总纲!$F$4:$F$163,AF$7:AF$166,$BD329)</f>
        <v>345.17523371958691</v>
      </c>
      <c r="BO329" s="43">
        <f>求节点(节奏总纲!$F$4:$F$163,AG$7:AG$166,$BD329)</f>
        <v>1069.1018827788253</v>
      </c>
      <c r="BP329" s="43">
        <f>求节点(节奏总纲!$F$4:$F$163,AH$7:AH$166,$BD329)</f>
        <v>1069.1018827788253</v>
      </c>
      <c r="BQ329" s="43">
        <f>求节点(节奏总纲!$F$4:$F$163,AI$7:AI$166,$BD329)</f>
        <v>2.5000000000000001E-2</v>
      </c>
      <c r="BR329" s="43">
        <f>求节点(节奏总纲!$F$4:$F$163,AJ$7:AJ$166,$BD329)</f>
        <v>2.5000000000000001E-2</v>
      </c>
      <c r="BS329" s="43">
        <f>求节点(节奏总纲!$F$4:$F$163,AM$7:AM$166,$BD329)</f>
        <v>7598.4042855615835</v>
      </c>
      <c r="BT329" s="43">
        <f>求节点(节奏总纲!$F$4:$F$163,AN$7:AN$166,$BD329)</f>
        <v>2.981502620129993</v>
      </c>
      <c r="BU329" s="43">
        <f>求节点(节奏总纲!$F$4:$F$163,AO$7:AO$166,$BD329)</f>
        <v>100553532136.30301</v>
      </c>
    </row>
    <row r="330" spans="56:73" x14ac:dyDescent="0.15">
      <c r="BD330" s="1">
        <v>324</v>
      </c>
      <c r="BE330" s="43">
        <f>求节点(节奏总纲!$F$4:$F$163,M$7:M$166,$BD330)</f>
        <v>345.47384058052467</v>
      </c>
      <c r="BF330" s="43">
        <f>求节点(节奏总纲!$F$4:$F$163,N$7:N$166,$BD330)</f>
        <v>20069.134246870595</v>
      </c>
      <c r="BG330" s="43">
        <f>求节点(节奏总纲!$F$4:$F$163,O$7:O$166,$BD330)</f>
        <v>20069.134246870595</v>
      </c>
      <c r="BH330" s="43">
        <f>求节点(节奏总纲!$F$4:$F$163,P$7:P$166,$BD330)</f>
        <v>2.5000000000000001E-2</v>
      </c>
      <c r="BI330" s="43">
        <f>求节点(节奏总纲!$F$4:$F$163,Q$7:Q$166,$BD330)</f>
        <v>2.5000000000000001E-2</v>
      </c>
      <c r="BJ330" s="43">
        <f>求节点(节奏总纲!$F$4:$F$163,T$7:T$166,$BD330)</f>
        <v>2.0725623938160873</v>
      </c>
      <c r="BK330" s="43">
        <f>求节点(节奏总纲!$F$4:$F$163,U$7:U$166,$BD330)</f>
        <v>45679273396.46637</v>
      </c>
      <c r="BM330" s="1">
        <v>324</v>
      </c>
      <c r="BN330" s="43">
        <f>求节点(节奏总纲!$F$4:$F$163,AF$7:AF$166,$BD330)</f>
        <v>345.47384058052467</v>
      </c>
      <c r="BO330" s="43">
        <f>求节点(节奏总纲!$F$4:$F$163,AG$7:AG$166,$BD330)</f>
        <v>1070.059899610711</v>
      </c>
      <c r="BP330" s="43">
        <f>求节点(节奏总纲!$F$4:$F$163,AH$7:AH$166,$BD330)</f>
        <v>1070.059899610711</v>
      </c>
      <c r="BQ330" s="43">
        <f>求节点(节奏总纲!$F$4:$F$163,AI$7:AI$166,$BD330)</f>
        <v>2.5000000000000001E-2</v>
      </c>
      <c r="BR330" s="43">
        <f>求节点(节奏总纲!$F$4:$F$163,AJ$7:AJ$166,$BD330)</f>
        <v>2.5000000000000001E-2</v>
      </c>
      <c r="BS330" s="43">
        <f>求节点(节奏总纲!$F$4:$F$163,AM$7:AM$166,$BD330)</f>
        <v>7601.4856844654551</v>
      </c>
      <c r="BT330" s="43">
        <f>求节点(节奏总纲!$F$4:$F$163,AN$7:AN$166,$BD330)</f>
        <v>2.9871529234827872</v>
      </c>
      <c r="BU330" s="43">
        <f>求节点(节奏总纲!$F$4:$F$163,AO$7:AO$166,$BD330)</f>
        <v>101206199602.74319</v>
      </c>
    </row>
    <row r="331" spans="56:73" x14ac:dyDescent="0.15">
      <c r="BD331" s="1">
        <v>325</v>
      </c>
      <c r="BE331" s="43">
        <f>求节点(节奏总纲!$F$4:$F$163,M$7:M$166,$BD331)</f>
        <v>345.77244744146236</v>
      </c>
      <c r="BF331" s="43">
        <f>求节点(节奏总纲!$F$4:$F$163,N$7:N$166,$BD331)</f>
        <v>20082.843841987476</v>
      </c>
      <c r="BG331" s="43">
        <f>求节点(节奏总纲!$F$4:$F$163,O$7:O$166,$BD331)</f>
        <v>20082.843841987476</v>
      </c>
      <c r="BH331" s="43">
        <f>求节点(节奏总纲!$F$4:$F$163,P$7:P$166,$BD331)</f>
        <v>2.5000000000000001E-2</v>
      </c>
      <c r="BI331" s="43">
        <f>求节点(节奏总纲!$F$4:$F$163,Q$7:Q$166,$BD331)</f>
        <v>2.5000000000000001E-2</v>
      </c>
      <c r="BJ331" s="43">
        <f>求节点(节奏总纲!$F$4:$F$163,T$7:T$166,$BD331)</f>
        <v>2.0743202871936335</v>
      </c>
      <c r="BK331" s="43">
        <f>求节点(节奏总纲!$F$4:$F$163,U$7:U$166,$BD331)</f>
        <v>45841979632.905846</v>
      </c>
      <c r="BM331" s="1">
        <v>325</v>
      </c>
      <c r="BN331" s="43">
        <f>求节点(节奏总纲!$F$4:$F$163,AF$7:AF$166,$BD331)</f>
        <v>345.77244744146236</v>
      </c>
      <c r="BO331" s="43">
        <f>求节点(节奏总纲!$F$4:$F$163,AG$7:AG$166,$BD331)</f>
        <v>1071.0179164425967</v>
      </c>
      <c r="BP331" s="43">
        <f>求节点(节奏总纲!$F$4:$F$163,AH$7:AH$166,$BD331)</f>
        <v>1071.0179164425967</v>
      </c>
      <c r="BQ331" s="43">
        <f>求节点(节奏总纲!$F$4:$F$163,AI$7:AI$166,$BD331)</f>
        <v>2.5000000000000001E-2</v>
      </c>
      <c r="BR331" s="43">
        <f>求节点(节奏总纲!$F$4:$F$163,AJ$7:AJ$166,$BD331)</f>
        <v>2.5000000000000001E-2</v>
      </c>
      <c r="BS331" s="43">
        <f>求节点(节奏总纲!$F$4:$F$163,AM$7:AM$166,$BD331)</f>
        <v>7604.5670833693266</v>
      </c>
      <c r="BT331" s="43">
        <f>求节点(节奏总纲!$F$4:$F$163,AN$7:AN$166,$BD331)</f>
        <v>2.9928032268355818</v>
      </c>
      <c r="BU331" s="43">
        <f>求节点(节奏总纲!$F$4:$F$163,AO$7:AO$166,$BD331)</f>
        <v>101858867069.18338</v>
      </c>
    </row>
    <row r="332" spans="56:73" x14ac:dyDescent="0.15">
      <c r="BD332" s="1">
        <v>326</v>
      </c>
      <c r="BE332" s="43">
        <f>求节点(节奏总纲!$F$4:$F$163,M$7:M$166,$BD332)</f>
        <v>346.07105430240006</v>
      </c>
      <c r="BF332" s="43">
        <f>求节点(节奏总纲!$F$4:$F$163,N$7:N$166,$BD332)</f>
        <v>20096.553437104354</v>
      </c>
      <c r="BG332" s="43">
        <f>求节点(节奏总纲!$F$4:$F$163,O$7:O$166,$BD332)</f>
        <v>20096.553437104354</v>
      </c>
      <c r="BH332" s="43">
        <f>求节点(节奏总纲!$F$4:$F$163,P$7:P$166,$BD332)</f>
        <v>2.5000000000000001E-2</v>
      </c>
      <c r="BI332" s="43">
        <f>求节点(节奏总纲!$F$4:$F$163,Q$7:Q$166,$BD332)</f>
        <v>2.5000000000000001E-2</v>
      </c>
      <c r="BJ332" s="43">
        <f>求节点(节奏总纲!$F$4:$F$163,T$7:T$166,$BD332)</f>
        <v>2.0760781805711797</v>
      </c>
      <c r="BK332" s="43">
        <f>求节点(节奏总纲!$F$4:$F$163,U$7:U$166,$BD332)</f>
        <v>46004685869.345322</v>
      </c>
      <c r="BM332" s="1">
        <v>326</v>
      </c>
      <c r="BN332" s="43">
        <f>求节点(节奏总纲!$F$4:$F$163,AF$7:AF$166,$BD332)</f>
        <v>346.07105430240006</v>
      </c>
      <c r="BO332" s="43">
        <f>求节点(节奏总纲!$F$4:$F$163,AG$7:AG$166,$BD332)</f>
        <v>1071.9759332744825</v>
      </c>
      <c r="BP332" s="43">
        <f>求节点(节奏总纲!$F$4:$F$163,AH$7:AH$166,$BD332)</f>
        <v>1071.9759332744825</v>
      </c>
      <c r="BQ332" s="43">
        <f>求节点(节奏总纲!$F$4:$F$163,AI$7:AI$166,$BD332)</f>
        <v>2.5000000000000001E-2</v>
      </c>
      <c r="BR332" s="43">
        <f>求节点(节奏总纲!$F$4:$F$163,AJ$7:AJ$166,$BD332)</f>
        <v>2.5000000000000001E-2</v>
      </c>
      <c r="BS332" s="43">
        <f>求节点(节奏总纲!$F$4:$F$163,AM$7:AM$166,$BD332)</f>
        <v>7607.6484822731991</v>
      </c>
      <c r="BT332" s="43">
        <f>求节点(节奏总纲!$F$4:$F$163,AN$7:AN$166,$BD332)</f>
        <v>2.9984535301883759</v>
      </c>
      <c r="BU332" s="43">
        <f>求节点(节奏总纲!$F$4:$F$163,AO$7:AO$166,$BD332)</f>
        <v>102511534535.62357</v>
      </c>
    </row>
    <row r="333" spans="56:73" x14ac:dyDescent="0.15">
      <c r="BD333" s="1">
        <v>327</v>
      </c>
      <c r="BE333" s="43">
        <f>求节点(节奏总纲!$F$4:$F$163,M$7:M$166,$BD333)</f>
        <v>346.36966116333781</v>
      </c>
      <c r="BF333" s="43">
        <f>求节点(节奏总纲!$F$4:$F$163,N$7:N$166,$BD333)</f>
        <v>20110.263032221235</v>
      </c>
      <c r="BG333" s="43">
        <f>求节点(节奏总纲!$F$4:$F$163,O$7:O$166,$BD333)</f>
        <v>20110.263032221235</v>
      </c>
      <c r="BH333" s="43">
        <f>求节点(节奏总纲!$F$4:$F$163,P$7:P$166,$BD333)</f>
        <v>2.5000000000000001E-2</v>
      </c>
      <c r="BI333" s="43">
        <f>求节点(节奏总纲!$F$4:$F$163,Q$7:Q$166,$BD333)</f>
        <v>2.5000000000000001E-2</v>
      </c>
      <c r="BJ333" s="43">
        <f>求节点(节奏总纲!$F$4:$F$163,T$7:T$166,$BD333)</f>
        <v>2.0778360739487254</v>
      </c>
      <c r="BK333" s="43">
        <f>求节点(节奏总纲!$F$4:$F$163,U$7:U$166,$BD333)</f>
        <v>46167392105.784798</v>
      </c>
      <c r="BM333" s="1">
        <v>327</v>
      </c>
      <c r="BN333" s="43">
        <f>求节点(节奏总纲!$F$4:$F$163,AF$7:AF$166,$BD333)</f>
        <v>346.36966116333781</v>
      </c>
      <c r="BO333" s="43">
        <f>求节点(节奏总纲!$F$4:$F$163,AG$7:AG$166,$BD333)</f>
        <v>1072.9339501063682</v>
      </c>
      <c r="BP333" s="43">
        <f>求节点(节奏总纲!$F$4:$F$163,AH$7:AH$166,$BD333)</f>
        <v>1072.9339501063682</v>
      </c>
      <c r="BQ333" s="43">
        <f>求节点(节奏总纲!$F$4:$F$163,AI$7:AI$166,$BD333)</f>
        <v>2.5000000000000001E-2</v>
      </c>
      <c r="BR333" s="43">
        <f>求节点(节奏总纲!$F$4:$F$163,AJ$7:AJ$166,$BD333)</f>
        <v>2.5000000000000001E-2</v>
      </c>
      <c r="BS333" s="43">
        <f>求节点(节奏总纲!$F$4:$F$163,AM$7:AM$166,$BD333)</f>
        <v>7610.7298811770706</v>
      </c>
      <c r="BT333" s="43">
        <f>求节点(节奏总纲!$F$4:$F$163,AN$7:AN$166,$BD333)</f>
        <v>3.0041038335411705</v>
      </c>
      <c r="BU333" s="43">
        <f>求节点(节奏总纲!$F$4:$F$163,AO$7:AO$166,$BD333)</f>
        <v>103164202002.06375</v>
      </c>
    </row>
    <row r="334" spans="56:73" x14ac:dyDescent="0.15">
      <c r="BD334" s="1">
        <v>328</v>
      </c>
      <c r="BE334" s="43">
        <f>求节点(节奏总纲!$F$4:$F$163,M$7:M$166,$BD334)</f>
        <v>346.66826802427551</v>
      </c>
      <c r="BF334" s="43">
        <f>求节点(节奏总纲!$F$4:$F$163,N$7:N$166,$BD334)</f>
        <v>20123.972627338113</v>
      </c>
      <c r="BG334" s="43">
        <f>求节点(节奏总纲!$F$4:$F$163,O$7:O$166,$BD334)</f>
        <v>20123.972627338113</v>
      </c>
      <c r="BH334" s="43">
        <f>求节点(节奏总纲!$F$4:$F$163,P$7:P$166,$BD334)</f>
        <v>2.5000000000000001E-2</v>
      </c>
      <c r="BI334" s="43">
        <f>求节点(节奏总纲!$F$4:$F$163,Q$7:Q$166,$BD334)</f>
        <v>2.5000000000000001E-2</v>
      </c>
      <c r="BJ334" s="43">
        <f>求节点(节奏总纲!$F$4:$F$163,T$7:T$166,$BD334)</f>
        <v>2.0795939673262716</v>
      </c>
      <c r="BK334" s="43">
        <f>求节点(节奏总纲!$F$4:$F$163,U$7:U$166,$BD334)</f>
        <v>46330098342.224274</v>
      </c>
      <c r="BM334" s="1">
        <v>328</v>
      </c>
      <c r="BN334" s="43">
        <f>求节点(节奏总纲!$F$4:$F$163,AF$7:AF$166,$BD334)</f>
        <v>346.66826802427551</v>
      </c>
      <c r="BO334" s="43">
        <f>求节点(节奏总纲!$F$4:$F$163,AG$7:AG$166,$BD334)</f>
        <v>1073.891966938254</v>
      </c>
      <c r="BP334" s="43">
        <f>求节点(节奏总纲!$F$4:$F$163,AH$7:AH$166,$BD334)</f>
        <v>1073.891966938254</v>
      </c>
      <c r="BQ334" s="43">
        <f>求节点(节奏总纲!$F$4:$F$163,AI$7:AI$166,$BD334)</f>
        <v>2.5000000000000001E-2</v>
      </c>
      <c r="BR334" s="43">
        <f>求节点(节奏总纲!$F$4:$F$163,AJ$7:AJ$166,$BD334)</f>
        <v>2.5000000000000001E-2</v>
      </c>
      <c r="BS334" s="43">
        <f>求节点(节奏总纲!$F$4:$F$163,AM$7:AM$166,$BD334)</f>
        <v>7613.8112800809422</v>
      </c>
      <c r="BT334" s="43">
        <f>求节点(节奏总纲!$F$4:$F$163,AN$7:AN$166,$BD334)</f>
        <v>3.0097541368939646</v>
      </c>
      <c r="BU334" s="43">
        <f>求节点(节奏总纲!$F$4:$F$163,AO$7:AO$166,$BD334)</f>
        <v>103816869468.50394</v>
      </c>
    </row>
    <row r="335" spans="56:73" x14ac:dyDescent="0.15">
      <c r="BD335" s="1">
        <v>329</v>
      </c>
      <c r="BE335" s="43">
        <f>求节点(节奏总纲!$F$4:$F$163,M$7:M$166,$BD335)</f>
        <v>346.9668748852132</v>
      </c>
      <c r="BF335" s="43">
        <f>求节点(节奏总纲!$F$4:$F$163,N$7:N$166,$BD335)</f>
        <v>20137.682222454994</v>
      </c>
      <c r="BG335" s="43">
        <f>求节点(节奏总纲!$F$4:$F$163,O$7:O$166,$BD335)</f>
        <v>20137.682222454994</v>
      </c>
      <c r="BH335" s="43">
        <f>求节点(节奏总纲!$F$4:$F$163,P$7:P$166,$BD335)</f>
        <v>2.5000000000000001E-2</v>
      </c>
      <c r="BI335" s="43">
        <f>求节点(节奏总纲!$F$4:$F$163,Q$7:Q$166,$BD335)</f>
        <v>2.5000000000000001E-2</v>
      </c>
      <c r="BJ335" s="43">
        <f>求节点(节奏总纲!$F$4:$F$163,T$7:T$166,$BD335)</f>
        <v>2.0813518607038177</v>
      </c>
      <c r="BK335" s="43">
        <f>求节点(节奏总纲!$F$4:$F$163,U$7:U$166,$BD335)</f>
        <v>46492804578.66375</v>
      </c>
      <c r="BM335" s="1">
        <v>329</v>
      </c>
      <c r="BN335" s="43">
        <f>求节点(节奏总纲!$F$4:$F$163,AF$7:AF$166,$BD335)</f>
        <v>346.9668748852132</v>
      </c>
      <c r="BO335" s="43">
        <f>求节点(节奏总纲!$F$4:$F$163,AG$7:AG$166,$BD335)</f>
        <v>1074.8499837701397</v>
      </c>
      <c r="BP335" s="43">
        <f>求节点(节奏总纲!$F$4:$F$163,AH$7:AH$166,$BD335)</f>
        <v>1074.8499837701397</v>
      </c>
      <c r="BQ335" s="43">
        <f>求节点(节奏总纲!$F$4:$F$163,AI$7:AI$166,$BD335)</f>
        <v>2.5000000000000001E-2</v>
      </c>
      <c r="BR335" s="43">
        <f>求节点(节奏总纲!$F$4:$F$163,AJ$7:AJ$166,$BD335)</f>
        <v>2.5000000000000001E-2</v>
      </c>
      <c r="BS335" s="43">
        <f>求节点(节奏总纲!$F$4:$F$163,AM$7:AM$166,$BD335)</f>
        <v>7616.8926789848147</v>
      </c>
      <c r="BT335" s="43">
        <f>求节点(节奏总纲!$F$4:$F$163,AN$7:AN$166,$BD335)</f>
        <v>3.0154044402467592</v>
      </c>
      <c r="BU335" s="43">
        <f>求节点(节奏总纲!$F$4:$F$163,AO$7:AO$166,$BD335)</f>
        <v>104469536934.94412</v>
      </c>
    </row>
    <row r="336" spans="56:73" x14ac:dyDescent="0.15">
      <c r="BD336" s="1">
        <v>330</v>
      </c>
      <c r="BE336" s="43">
        <f>求节点(节奏总纲!$F$4:$F$163,M$7:M$166,$BD336)</f>
        <v>347.26548174615095</v>
      </c>
      <c r="BF336" s="43">
        <f>求节点(节奏总纲!$F$4:$F$163,N$7:N$166,$BD336)</f>
        <v>20151.391817571872</v>
      </c>
      <c r="BG336" s="43">
        <f>求节点(节奏总纲!$F$4:$F$163,O$7:O$166,$BD336)</f>
        <v>20151.391817571872</v>
      </c>
      <c r="BH336" s="43">
        <f>求节点(节奏总纲!$F$4:$F$163,P$7:P$166,$BD336)</f>
        <v>2.5000000000000001E-2</v>
      </c>
      <c r="BI336" s="43">
        <f>求节点(节奏总纲!$F$4:$F$163,Q$7:Q$166,$BD336)</f>
        <v>2.5000000000000001E-2</v>
      </c>
      <c r="BJ336" s="43">
        <f>求节点(节奏总纲!$F$4:$F$163,T$7:T$166,$BD336)</f>
        <v>2.0831097540813639</v>
      </c>
      <c r="BK336" s="43">
        <f>求节点(节奏总纲!$F$4:$F$163,U$7:U$166,$BD336)</f>
        <v>46655510815.103218</v>
      </c>
      <c r="BM336" s="1">
        <v>330</v>
      </c>
      <c r="BN336" s="43">
        <f>求节点(节奏总纲!$F$4:$F$163,AF$7:AF$166,$BD336)</f>
        <v>347.26548174615095</v>
      </c>
      <c r="BO336" s="43">
        <f>求节点(节奏总纲!$F$4:$F$163,AG$7:AG$166,$BD336)</f>
        <v>1075.8080006020252</v>
      </c>
      <c r="BP336" s="43">
        <f>求节点(节奏总纲!$F$4:$F$163,AH$7:AH$166,$BD336)</f>
        <v>1075.8080006020252</v>
      </c>
      <c r="BQ336" s="43">
        <f>求节点(节奏总纲!$F$4:$F$163,AI$7:AI$166,$BD336)</f>
        <v>2.5000000000000001E-2</v>
      </c>
      <c r="BR336" s="43">
        <f>求节点(节奏总纲!$F$4:$F$163,AJ$7:AJ$166,$BD336)</f>
        <v>2.5000000000000001E-2</v>
      </c>
      <c r="BS336" s="43">
        <f>求节点(节奏总纲!$F$4:$F$163,AM$7:AM$166,$BD336)</f>
        <v>7619.9740778886862</v>
      </c>
      <c r="BT336" s="43">
        <f>求节点(节奏总纲!$F$4:$F$163,AN$7:AN$166,$BD336)</f>
        <v>3.0210547435995538</v>
      </c>
      <c r="BU336" s="43">
        <f>求节点(节奏总纲!$F$4:$F$163,AO$7:AO$166,$BD336)</f>
        <v>105122204401.38429</v>
      </c>
    </row>
    <row r="337" spans="56:73" x14ac:dyDescent="0.15">
      <c r="BD337" s="1">
        <v>331</v>
      </c>
      <c r="BE337" s="43">
        <f>求节点(节奏总纲!$F$4:$F$163,M$7:M$166,$BD337)</f>
        <v>347.56408860708865</v>
      </c>
      <c r="BF337" s="43">
        <f>求节点(节奏总纲!$F$4:$F$163,N$7:N$166,$BD337)</f>
        <v>20165.101412688753</v>
      </c>
      <c r="BG337" s="43">
        <f>求节点(节奏总纲!$F$4:$F$163,O$7:O$166,$BD337)</f>
        <v>20165.101412688753</v>
      </c>
      <c r="BH337" s="43">
        <f>求节点(节奏总纲!$F$4:$F$163,P$7:P$166,$BD337)</f>
        <v>2.5000000000000001E-2</v>
      </c>
      <c r="BI337" s="43">
        <f>求节点(节奏总纲!$F$4:$F$163,Q$7:Q$166,$BD337)</f>
        <v>2.5000000000000001E-2</v>
      </c>
      <c r="BJ337" s="43">
        <f>求节点(节奏总纲!$F$4:$F$163,T$7:T$166,$BD337)</f>
        <v>2.0848676474589096</v>
      </c>
      <c r="BK337" s="43">
        <f>求节点(节奏总纲!$F$4:$F$163,U$7:U$166,$BD337)</f>
        <v>46818217051.542694</v>
      </c>
      <c r="BM337" s="1">
        <v>331</v>
      </c>
      <c r="BN337" s="43">
        <f>求节点(节奏总纲!$F$4:$F$163,AF$7:AF$166,$BD337)</f>
        <v>347.56408860708865</v>
      </c>
      <c r="BO337" s="43">
        <f>求节点(节奏总纲!$F$4:$F$163,AG$7:AG$166,$BD337)</f>
        <v>1076.766017433911</v>
      </c>
      <c r="BP337" s="43">
        <f>求节点(节奏总纲!$F$4:$F$163,AH$7:AH$166,$BD337)</f>
        <v>1076.766017433911</v>
      </c>
      <c r="BQ337" s="43">
        <f>求节点(节奏总纲!$F$4:$F$163,AI$7:AI$166,$BD337)</f>
        <v>2.5000000000000001E-2</v>
      </c>
      <c r="BR337" s="43">
        <f>求节点(节奏总纲!$F$4:$F$163,AJ$7:AJ$166,$BD337)</f>
        <v>2.5000000000000001E-2</v>
      </c>
      <c r="BS337" s="43">
        <f>求节点(节奏总纲!$F$4:$F$163,AM$7:AM$166,$BD337)</f>
        <v>7623.0554767925578</v>
      </c>
      <c r="BT337" s="43">
        <f>求节点(节奏总纲!$F$4:$F$163,AN$7:AN$166,$BD337)</f>
        <v>3.026705046952348</v>
      </c>
      <c r="BU337" s="43">
        <f>求节点(节奏总纲!$F$4:$F$163,AO$7:AO$166,$BD337)</f>
        <v>105774871867.82448</v>
      </c>
    </row>
    <row r="338" spans="56:73" x14ac:dyDescent="0.15">
      <c r="BD338" s="1">
        <v>332</v>
      </c>
      <c r="BE338" s="43">
        <f>求节点(节奏总纲!$F$4:$F$163,M$7:M$166,$BD338)</f>
        <v>347.86269546802635</v>
      </c>
      <c r="BF338" s="43">
        <f>求节点(节奏总纲!$F$4:$F$163,N$7:N$166,$BD338)</f>
        <v>20178.811007805631</v>
      </c>
      <c r="BG338" s="43">
        <f>求节点(节奏总纲!$F$4:$F$163,O$7:O$166,$BD338)</f>
        <v>20178.811007805631</v>
      </c>
      <c r="BH338" s="43">
        <f>求节点(节奏总纲!$F$4:$F$163,P$7:P$166,$BD338)</f>
        <v>2.5000000000000001E-2</v>
      </c>
      <c r="BI338" s="43">
        <f>求节点(节奏总纲!$F$4:$F$163,Q$7:Q$166,$BD338)</f>
        <v>2.5000000000000001E-2</v>
      </c>
      <c r="BJ338" s="43">
        <f>求节点(节奏总纲!$F$4:$F$163,T$7:T$166,$BD338)</f>
        <v>2.0866255408364558</v>
      </c>
      <c r="BK338" s="43">
        <f>求节点(节奏总纲!$F$4:$F$163,U$7:U$166,$BD338)</f>
        <v>46980923287.98217</v>
      </c>
      <c r="BM338" s="1">
        <v>332</v>
      </c>
      <c r="BN338" s="43">
        <f>求节点(节奏总纲!$F$4:$F$163,AF$7:AF$166,$BD338)</f>
        <v>347.86269546802635</v>
      </c>
      <c r="BO338" s="43">
        <f>求节点(节奏总纲!$F$4:$F$163,AG$7:AG$166,$BD338)</f>
        <v>1077.7240342657967</v>
      </c>
      <c r="BP338" s="43">
        <f>求节点(节奏总纲!$F$4:$F$163,AH$7:AH$166,$BD338)</f>
        <v>1077.7240342657967</v>
      </c>
      <c r="BQ338" s="43">
        <f>求节点(节奏总纲!$F$4:$F$163,AI$7:AI$166,$BD338)</f>
        <v>2.5000000000000001E-2</v>
      </c>
      <c r="BR338" s="43">
        <f>求节点(节奏总纲!$F$4:$F$163,AJ$7:AJ$166,$BD338)</f>
        <v>2.5000000000000001E-2</v>
      </c>
      <c r="BS338" s="43">
        <f>求节点(节奏总纲!$F$4:$F$163,AM$7:AM$166,$BD338)</f>
        <v>7626.1368756964303</v>
      </c>
      <c r="BT338" s="43">
        <f>求节点(节奏总纲!$F$4:$F$163,AN$7:AN$166,$BD338)</f>
        <v>3.0323553503051426</v>
      </c>
      <c r="BU338" s="43">
        <f>求节点(节奏总纲!$F$4:$F$163,AO$7:AO$166,$BD338)</f>
        <v>106427539334.26466</v>
      </c>
    </row>
    <row r="339" spans="56:73" x14ac:dyDescent="0.15">
      <c r="BD339" s="1">
        <v>333</v>
      </c>
      <c r="BE339" s="43">
        <f>求节点(节奏总纲!$F$4:$F$163,M$7:M$166,$BD339)</f>
        <v>348.15124332787741</v>
      </c>
      <c r="BF339" s="43">
        <f>求节点(节奏总纲!$F$4:$F$163,N$7:N$166,$BD339)</f>
        <v>20192.058775515914</v>
      </c>
      <c r="BG339" s="43">
        <f>求节点(节奏总纲!$F$4:$F$163,O$7:O$166,$BD339)</f>
        <v>20192.058775515914</v>
      </c>
      <c r="BH339" s="43">
        <f>求节点(节奏总纲!$F$4:$F$163,P$7:P$166,$BD339)</f>
        <v>2.5000000000000001E-2</v>
      </c>
      <c r="BI339" s="43">
        <f>求节点(节奏总纲!$F$4:$F$163,Q$7:Q$166,$BD339)</f>
        <v>2.5000000000000001E-2</v>
      </c>
      <c r="BJ339" s="43">
        <f>求节点(节奏总纲!$F$4:$F$163,T$7:T$166,$BD339)</f>
        <v>2.088324688431642</v>
      </c>
      <c r="BK339" s="43">
        <f>求节点(节奏总纲!$F$4:$F$163,U$7:U$166,$BD339)</f>
        <v>47141441049.959099</v>
      </c>
      <c r="BM339" s="1">
        <v>333</v>
      </c>
      <c r="BN339" s="43">
        <f>求节点(节奏总纲!$F$4:$F$163,AF$7:AF$166,$BD339)</f>
        <v>348.15124332787741</v>
      </c>
      <c r="BO339" s="43">
        <f>求节点(节奏总纲!$F$4:$F$163,AG$7:AG$166,$BD339)</f>
        <v>1078.6705186543356</v>
      </c>
      <c r="BP339" s="43">
        <f>求节点(节奏总纲!$F$4:$F$163,AH$7:AH$166,$BD339)</f>
        <v>1078.6705186543356</v>
      </c>
      <c r="BQ339" s="43">
        <f>求节点(节奏总纲!$F$4:$F$163,AI$7:AI$166,$BD339)</f>
        <v>2.5000000000000001E-2</v>
      </c>
      <c r="BR339" s="43">
        <f>求节点(节奏总纲!$F$4:$F$163,AJ$7:AJ$166,$BD339)</f>
        <v>2.5000000000000001E-2</v>
      </c>
      <c r="BS339" s="43">
        <f>求节点(节奏总纲!$F$4:$F$163,AM$7:AM$166,$BD339)</f>
        <v>7629.1778795673517</v>
      </c>
      <c r="BT339" s="43">
        <f>求节点(节奏总纲!$F$4:$F$163,AN$7:AN$166,$BD339)</f>
        <v>3.0382211955947396</v>
      </c>
      <c r="BU339" s="43">
        <f>求节点(节奏总纲!$F$4:$F$163,AO$7:AO$166,$BD339)</f>
        <v>107114908536.21927</v>
      </c>
    </row>
    <row r="340" spans="56:73" x14ac:dyDescent="0.15">
      <c r="BD340" s="1">
        <v>334</v>
      </c>
      <c r="BE340" s="43">
        <f>求节点(节奏总纲!$F$4:$F$163,M$7:M$166,$BD340)</f>
        <v>348.424539144101</v>
      </c>
      <c r="BF340" s="43">
        <f>求节点(节奏总纲!$F$4:$F$163,N$7:N$166,$BD340)</f>
        <v>20204.606293599714</v>
      </c>
      <c r="BG340" s="43">
        <f>求节点(节奏总纲!$F$4:$F$163,O$7:O$166,$BD340)</f>
        <v>20204.606293599714</v>
      </c>
      <c r="BH340" s="43">
        <f>求节点(节奏总纲!$F$4:$F$163,P$7:P$166,$BD340)</f>
        <v>2.5000000000000001E-2</v>
      </c>
      <c r="BI340" s="43">
        <f>求节点(节奏总纲!$F$4:$F$163,Q$7:Q$166,$BD340)</f>
        <v>2.5000000000000001E-2</v>
      </c>
      <c r="BJ340" s="43">
        <f>求节点(节奏总纲!$F$4:$F$163,T$7:T$166,$BD340)</f>
        <v>2.0899347622482525</v>
      </c>
      <c r="BK340" s="43">
        <f>求节点(节奏总纲!$F$4:$F$163,U$7:U$166,$BD340)</f>
        <v>47298640519.4244</v>
      </c>
      <c r="BM340" s="1">
        <v>334</v>
      </c>
      <c r="BN340" s="43">
        <f>求节点(节奏总纲!$F$4:$F$163,AF$7:AF$166,$BD340)</f>
        <v>348.424539144101</v>
      </c>
      <c r="BO340" s="43">
        <f>求节点(节奏总纲!$F$4:$F$163,AG$7:AG$166,$BD340)</f>
        <v>1079.5995168802287</v>
      </c>
      <c r="BP340" s="43">
        <f>求节点(节奏总纲!$F$4:$F$163,AH$7:AH$166,$BD340)</f>
        <v>1079.5995168802287</v>
      </c>
      <c r="BQ340" s="43">
        <f>求节点(节奏总纲!$F$4:$F$163,AI$7:AI$166,$BD340)</f>
        <v>2.5000000000000001E-2</v>
      </c>
      <c r="BR340" s="43">
        <f>求节点(节奏总纲!$F$4:$F$163,AJ$7:AJ$166,$BD340)</f>
        <v>2.5000000000000001E-2</v>
      </c>
      <c r="BS340" s="43">
        <f>求节点(节奏总纲!$F$4:$F$163,AM$7:AM$166,$BD340)</f>
        <v>7632.1576341353266</v>
      </c>
      <c r="BT340" s="43">
        <f>求节点(节奏总纲!$F$4:$F$163,AN$7:AN$166,$BD340)</f>
        <v>3.0444138581294427</v>
      </c>
      <c r="BU340" s="43">
        <f>求节点(节奏总纲!$F$4:$F$163,AO$7:AO$166,$BD340)</f>
        <v>107854894531.77534</v>
      </c>
    </row>
    <row r="341" spans="56:73" x14ac:dyDescent="0.15">
      <c r="BD341" s="1">
        <v>335</v>
      </c>
      <c r="BE341" s="43">
        <f>求节点(节奏总纲!$F$4:$F$163,M$7:M$166,$BD341)</f>
        <v>348.69783496032454</v>
      </c>
      <c r="BF341" s="43">
        <f>求节点(节奏总纲!$F$4:$F$163,N$7:N$166,$BD341)</f>
        <v>20217.153811683511</v>
      </c>
      <c r="BG341" s="43">
        <f>求节点(节奏总纲!$F$4:$F$163,O$7:O$166,$BD341)</f>
        <v>20217.153811683511</v>
      </c>
      <c r="BH341" s="43">
        <f>求节点(节奏总纲!$F$4:$F$163,P$7:P$166,$BD341)</f>
        <v>2.5000000000000001E-2</v>
      </c>
      <c r="BI341" s="43">
        <f>求节点(节奏总纲!$F$4:$F$163,Q$7:Q$166,$BD341)</f>
        <v>2.5000000000000001E-2</v>
      </c>
      <c r="BJ341" s="43">
        <f>求节点(节奏总纲!$F$4:$F$163,T$7:T$166,$BD341)</f>
        <v>2.0915448360648634</v>
      </c>
      <c r="BK341" s="43">
        <f>求节点(节奏总纲!$F$4:$F$163,U$7:U$166,$BD341)</f>
        <v>47455839988.889702</v>
      </c>
      <c r="BM341" s="1">
        <v>335</v>
      </c>
      <c r="BN341" s="43">
        <f>求节点(节奏总纲!$F$4:$F$163,AF$7:AF$166,$BD341)</f>
        <v>348.69783496032454</v>
      </c>
      <c r="BO341" s="43">
        <f>求节点(节奏总纲!$F$4:$F$163,AG$7:AG$166,$BD341)</f>
        <v>1080.5285151061219</v>
      </c>
      <c r="BP341" s="43">
        <f>求节点(节奏总纲!$F$4:$F$163,AH$7:AH$166,$BD341)</f>
        <v>1080.5285151061219</v>
      </c>
      <c r="BQ341" s="43">
        <f>求节点(节奏总纲!$F$4:$F$163,AI$7:AI$166,$BD341)</f>
        <v>2.5000000000000001E-2</v>
      </c>
      <c r="BR341" s="43">
        <f>求节点(节奏总纲!$F$4:$F$163,AJ$7:AJ$166,$BD341)</f>
        <v>2.5000000000000001E-2</v>
      </c>
      <c r="BS341" s="43">
        <f>求节点(节奏总纲!$F$4:$F$163,AM$7:AM$166,$BD341)</f>
        <v>7635.1373887033023</v>
      </c>
      <c r="BT341" s="43">
        <f>求节点(节奏总纲!$F$4:$F$163,AN$7:AN$166,$BD341)</f>
        <v>3.0506065206641453</v>
      </c>
      <c r="BU341" s="43">
        <f>求节点(节奏总纲!$F$4:$F$163,AO$7:AO$166,$BD341)</f>
        <v>108594880527.33141</v>
      </c>
    </row>
    <row r="342" spans="56:73" x14ac:dyDescent="0.15">
      <c r="BD342" s="1">
        <v>336</v>
      </c>
      <c r="BE342" s="43">
        <f>求节点(节奏总纲!$F$4:$F$163,M$7:M$166,$BD342)</f>
        <v>348.97113077654814</v>
      </c>
      <c r="BF342" s="43">
        <f>求节点(节奏总纲!$F$4:$F$163,N$7:N$166,$BD342)</f>
        <v>20229.701329767311</v>
      </c>
      <c r="BG342" s="43">
        <f>求节点(节奏总纲!$F$4:$F$163,O$7:O$166,$BD342)</f>
        <v>20229.701329767311</v>
      </c>
      <c r="BH342" s="43">
        <f>求节点(节奏总纲!$F$4:$F$163,P$7:P$166,$BD342)</f>
        <v>2.5000000000000001E-2</v>
      </c>
      <c r="BI342" s="43">
        <f>求节点(节奏总纲!$F$4:$F$163,Q$7:Q$166,$BD342)</f>
        <v>2.5000000000000001E-2</v>
      </c>
      <c r="BJ342" s="43">
        <f>求节点(节奏总纲!$F$4:$F$163,T$7:T$166,$BD342)</f>
        <v>2.0931549098814739</v>
      </c>
      <c r="BK342" s="43">
        <f>求节点(节奏总纲!$F$4:$F$163,U$7:U$166,$BD342)</f>
        <v>47613039458.355011</v>
      </c>
      <c r="BM342" s="1">
        <v>336</v>
      </c>
      <c r="BN342" s="43">
        <f>求节点(节奏总纲!$F$4:$F$163,AF$7:AF$166,$BD342)</f>
        <v>348.97113077654814</v>
      </c>
      <c r="BO342" s="43">
        <f>求节点(节奏总纲!$F$4:$F$163,AG$7:AG$166,$BD342)</f>
        <v>1081.4575133320147</v>
      </c>
      <c r="BP342" s="43">
        <f>求节点(节奏总纲!$F$4:$F$163,AH$7:AH$166,$BD342)</f>
        <v>1081.4575133320147</v>
      </c>
      <c r="BQ342" s="43">
        <f>求节点(节奏总纲!$F$4:$F$163,AI$7:AI$166,$BD342)</f>
        <v>2.5000000000000001E-2</v>
      </c>
      <c r="BR342" s="43">
        <f>求节点(节奏总纲!$F$4:$F$163,AJ$7:AJ$166,$BD342)</f>
        <v>2.5000000000000001E-2</v>
      </c>
      <c r="BS342" s="43">
        <f>求节点(节奏总纲!$F$4:$F$163,AM$7:AM$166,$BD342)</f>
        <v>7638.1171432712772</v>
      </c>
      <c r="BT342" s="43">
        <f>求节点(节奏总纲!$F$4:$F$163,AN$7:AN$166,$BD342)</f>
        <v>3.0567991831988484</v>
      </c>
      <c r="BU342" s="43">
        <f>求节点(节奏总纲!$F$4:$F$163,AO$7:AO$166,$BD342)</f>
        <v>109334866522.88747</v>
      </c>
    </row>
    <row r="343" spans="56:73" x14ac:dyDescent="0.15">
      <c r="BD343" s="1">
        <v>337</v>
      </c>
      <c r="BE343" s="43">
        <f>求节点(节奏总纲!$F$4:$F$163,M$7:M$166,$BD343)</f>
        <v>349.24442659277173</v>
      </c>
      <c r="BF343" s="43">
        <f>求节点(节奏总纲!$F$4:$F$163,N$7:N$166,$BD343)</f>
        <v>20242.248847851111</v>
      </c>
      <c r="BG343" s="43">
        <f>求节点(节奏总纲!$F$4:$F$163,O$7:O$166,$BD343)</f>
        <v>20242.248847851111</v>
      </c>
      <c r="BH343" s="43">
        <f>求节点(节奏总纲!$F$4:$F$163,P$7:P$166,$BD343)</f>
        <v>2.5000000000000001E-2</v>
      </c>
      <c r="BI343" s="43">
        <f>求节点(节奏总纲!$F$4:$F$163,Q$7:Q$166,$BD343)</f>
        <v>2.5000000000000001E-2</v>
      </c>
      <c r="BJ343" s="43">
        <f>求节点(节奏总纲!$F$4:$F$163,T$7:T$166,$BD343)</f>
        <v>2.0947649836980844</v>
      </c>
      <c r="BK343" s="43">
        <f>求节点(节奏总纲!$F$4:$F$163,U$7:U$166,$BD343)</f>
        <v>47770238927.820313</v>
      </c>
      <c r="BM343" s="1">
        <v>337</v>
      </c>
      <c r="BN343" s="43">
        <f>求节点(节奏总纲!$F$4:$F$163,AF$7:AF$166,$BD343)</f>
        <v>349.24442659277173</v>
      </c>
      <c r="BO343" s="43">
        <f>求节点(节奏总纲!$F$4:$F$163,AG$7:AG$166,$BD343)</f>
        <v>1082.3865115579079</v>
      </c>
      <c r="BP343" s="43">
        <f>求节点(节奏总纲!$F$4:$F$163,AH$7:AH$166,$BD343)</f>
        <v>1082.3865115579079</v>
      </c>
      <c r="BQ343" s="43">
        <f>求节点(节奏总纲!$F$4:$F$163,AI$7:AI$166,$BD343)</f>
        <v>2.5000000000000001E-2</v>
      </c>
      <c r="BR343" s="43">
        <f>求节点(节奏总纲!$F$4:$F$163,AJ$7:AJ$166,$BD343)</f>
        <v>2.5000000000000001E-2</v>
      </c>
      <c r="BS343" s="43">
        <f>求节点(节奏总纲!$F$4:$F$163,AM$7:AM$166,$BD343)</f>
        <v>7641.096897839253</v>
      </c>
      <c r="BT343" s="43">
        <f>求节点(节奏总纲!$F$4:$F$163,AN$7:AN$166,$BD343)</f>
        <v>3.062991845733551</v>
      </c>
      <c r="BU343" s="43">
        <f>求节点(节奏总纲!$F$4:$F$163,AO$7:AO$166,$BD343)</f>
        <v>110074852518.44353</v>
      </c>
    </row>
    <row r="344" spans="56:73" x14ac:dyDescent="0.15">
      <c r="BD344" s="1">
        <v>338</v>
      </c>
      <c r="BE344" s="43">
        <f>求节点(节奏总纲!$F$4:$F$163,M$7:M$166,$BD344)</f>
        <v>349.51772240899533</v>
      </c>
      <c r="BF344" s="43">
        <f>求节点(节奏总纲!$F$4:$F$163,N$7:N$166,$BD344)</f>
        <v>20254.796365934908</v>
      </c>
      <c r="BG344" s="43">
        <f>求节点(节奏总纲!$F$4:$F$163,O$7:O$166,$BD344)</f>
        <v>20254.796365934908</v>
      </c>
      <c r="BH344" s="43">
        <f>求节点(节奏总纲!$F$4:$F$163,P$7:P$166,$BD344)</f>
        <v>2.5000000000000001E-2</v>
      </c>
      <c r="BI344" s="43">
        <f>求节点(节奏总纲!$F$4:$F$163,Q$7:Q$166,$BD344)</f>
        <v>2.5000000000000001E-2</v>
      </c>
      <c r="BJ344" s="43">
        <f>求节点(节奏总纲!$F$4:$F$163,T$7:T$166,$BD344)</f>
        <v>2.0963750575146953</v>
      </c>
      <c r="BK344" s="43">
        <f>求节点(节奏总纲!$F$4:$F$163,U$7:U$166,$BD344)</f>
        <v>47927438397.285614</v>
      </c>
      <c r="BM344" s="1">
        <v>338</v>
      </c>
      <c r="BN344" s="43">
        <f>求节点(节奏总纲!$F$4:$F$163,AF$7:AF$166,$BD344)</f>
        <v>349.51772240899533</v>
      </c>
      <c r="BO344" s="43">
        <f>求节点(节奏总纲!$F$4:$F$163,AG$7:AG$166,$BD344)</f>
        <v>1083.315509783801</v>
      </c>
      <c r="BP344" s="43">
        <f>求节点(节奏总纲!$F$4:$F$163,AH$7:AH$166,$BD344)</f>
        <v>1083.315509783801</v>
      </c>
      <c r="BQ344" s="43">
        <f>求节点(节奏总纲!$F$4:$F$163,AI$7:AI$166,$BD344)</f>
        <v>2.5000000000000001E-2</v>
      </c>
      <c r="BR344" s="43">
        <f>求节点(节奏总纲!$F$4:$F$163,AJ$7:AJ$166,$BD344)</f>
        <v>2.5000000000000001E-2</v>
      </c>
      <c r="BS344" s="43">
        <f>求节点(节奏总纲!$F$4:$F$163,AM$7:AM$166,$BD344)</f>
        <v>7644.0766524072287</v>
      </c>
      <c r="BT344" s="43">
        <f>求节点(节奏总纲!$F$4:$F$163,AN$7:AN$166,$BD344)</f>
        <v>3.0691845082682541</v>
      </c>
      <c r="BU344" s="43">
        <f>求节点(节奏总纲!$F$4:$F$163,AO$7:AO$166,$BD344)</f>
        <v>110814838513.9996</v>
      </c>
    </row>
    <row r="345" spans="56:73" x14ac:dyDescent="0.15">
      <c r="BD345" s="1">
        <v>339</v>
      </c>
      <c r="BE345" s="43">
        <f>求节点(节奏总纲!$F$4:$F$163,M$7:M$166,$BD345)</f>
        <v>349.79101822521892</v>
      </c>
      <c r="BF345" s="43">
        <f>求节点(节奏总纲!$F$4:$F$163,N$7:N$166,$BD345)</f>
        <v>20267.343884018708</v>
      </c>
      <c r="BG345" s="43">
        <f>求节点(节奏总纲!$F$4:$F$163,O$7:O$166,$BD345)</f>
        <v>20267.343884018708</v>
      </c>
      <c r="BH345" s="43">
        <f>求节点(节奏总纲!$F$4:$F$163,P$7:P$166,$BD345)</f>
        <v>2.5000000000000001E-2</v>
      </c>
      <c r="BI345" s="43">
        <f>求节点(节奏总纲!$F$4:$F$163,Q$7:Q$166,$BD345)</f>
        <v>2.5000000000000001E-2</v>
      </c>
      <c r="BJ345" s="43">
        <f>求节点(节奏总纲!$F$4:$F$163,T$7:T$166,$BD345)</f>
        <v>2.0979851313313058</v>
      </c>
      <c r="BK345" s="43">
        <f>求节点(节奏总纲!$F$4:$F$163,U$7:U$166,$BD345)</f>
        <v>48084637866.750916</v>
      </c>
      <c r="BM345" s="1">
        <v>339</v>
      </c>
      <c r="BN345" s="43">
        <f>求节点(节奏总纲!$F$4:$F$163,AF$7:AF$166,$BD345)</f>
        <v>349.79101822521892</v>
      </c>
      <c r="BO345" s="43">
        <f>求节点(节奏总纲!$F$4:$F$163,AG$7:AG$166,$BD345)</f>
        <v>1084.2445080096938</v>
      </c>
      <c r="BP345" s="43">
        <f>求节点(节奏总纲!$F$4:$F$163,AH$7:AH$166,$BD345)</f>
        <v>1084.2445080096938</v>
      </c>
      <c r="BQ345" s="43">
        <f>求节点(节奏总纲!$F$4:$F$163,AI$7:AI$166,$BD345)</f>
        <v>2.5000000000000001E-2</v>
      </c>
      <c r="BR345" s="43">
        <f>求节点(节奏总纲!$F$4:$F$163,AJ$7:AJ$166,$BD345)</f>
        <v>2.5000000000000001E-2</v>
      </c>
      <c r="BS345" s="43">
        <f>求节点(节奏总纲!$F$4:$F$163,AM$7:AM$166,$BD345)</f>
        <v>7647.0564069752036</v>
      </c>
      <c r="BT345" s="43">
        <f>求节点(节奏总纲!$F$4:$F$163,AN$7:AN$166,$BD345)</f>
        <v>3.0753771708029567</v>
      </c>
      <c r="BU345" s="43">
        <f>求节点(节奏总纲!$F$4:$F$163,AO$7:AO$166,$BD345)</f>
        <v>111554824509.55566</v>
      </c>
    </row>
    <row r="346" spans="56:73" x14ac:dyDescent="0.15">
      <c r="BD346" s="1">
        <v>340</v>
      </c>
      <c r="BE346" s="43">
        <f>求节点(节奏总纲!$F$4:$F$163,M$7:M$166,$BD346)</f>
        <v>350.06431404144246</v>
      </c>
      <c r="BF346" s="43">
        <f>求节点(节奏总纲!$F$4:$F$163,N$7:N$166,$BD346)</f>
        <v>20279.891402102505</v>
      </c>
      <c r="BG346" s="43">
        <f>求节点(节奏总纲!$F$4:$F$163,O$7:O$166,$BD346)</f>
        <v>20279.891402102505</v>
      </c>
      <c r="BH346" s="43">
        <f>求节点(节奏总纲!$F$4:$F$163,P$7:P$166,$BD346)</f>
        <v>2.5000000000000001E-2</v>
      </c>
      <c r="BI346" s="43">
        <f>求节点(节奏总纲!$F$4:$F$163,Q$7:Q$166,$BD346)</f>
        <v>2.5000000000000001E-2</v>
      </c>
      <c r="BJ346" s="43">
        <f>求节点(节奏总纲!$F$4:$F$163,T$7:T$166,$BD346)</f>
        <v>2.0995952051479163</v>
      </c>
      <c r="BK346" s="43">
        <f>求节点(节奏总纲!$F$4:$F$163,U$7:U$166,$BD346)</f>
        <v>48241837336.216217</v>
      </c>
      <c r="BM346" s="1">
        <v>340</v>
      </c>
      <c r="BN346" s="43">
        <f>求节点(节奏总纲!$F$4:$F$163,AF$7:AF$166,$BD346)</f>
        <v>350.06431404144246</v>
      </c>
      <c r="BO346" s="43">
        <f>求节点(节奏总纲!$F$4:$F$163,AG$7:AG$166,$BD346)</f>
        <v>1085.173506235587</v>
      </c>
      <c r="BP346" s="43">
        <f>求节点(节奏总纲!$F$4:$F$163,AH$7:AH$166,$BD346)</f>
        <v>1085.173506235587</v>
      </c>
      <c r="BQ346" s="43">
        <f>求节点(节奏总纲!$F$4:$F$163,AI$7:AI$166,$BD346)</f>
        <v>2.5000000000000001E-2</v>
      </c>
      <c r="BR346" s="43">
        <f>求节点(节奏总纲!$F$4:$F$163,AJ$7:AJ$166,$BD346)</f>
        <v>2.5000000000000001E-2</v>
      </c>
      <c r="BS346" s="43">
        <f>求节点(节奏总纲!$F$4:$F$163,AM$7:AM$166,$BD346)</f>
        <v>7650.0361615431793</v>
      </c>
      <c r="BT346" s="43">
        <f>求节点(节奏总纲!$F$4:$F$163,AN$7:AN$166,$BD346)</f>
        <v>3.0815698333376598</v>
      </c>
      <c r="BU346" s="43">
        <f>求节点(节奏总纲!$F$4:$F$163,AO$7:AO$166,$BD346)</f>
        <v>112294810505.11172</v>
      </c>
    </row>
    <row r="347" spans="56:73" x14ac:dyDescent="0.15">
      <c r="BD347" s="1">
        <v>341</v>
      </c>
      <c r="BE347" s="43">
        <f>求节点(节奏总纲!$F$4:$F$163,M$7:M$166,$BD347)</f>
        <v>350.33760985766605</v>
      </c>
      <c r="BF347" s="43">
        <f>求节点(节奏总纲!$F$4:$F$163,N$7:N$166,$BD347)</f>
        <v>20292.438920186305</v>
      </c>
      <c r="BG347" s="43">
        <f>求节点(节奏总纲!$F$4:$F$163,O$7:O$166,$BD347)</f>
        <v>20292.438920186305</v>
      </c>
      <c r="BH347" s="43">
        <f>求节点(节奏总纲!$F$4:$F$163,P$7:P$166,$BD347)</f>
        <v>2.5000000000000001E-2</v>
      </c>
      <c r="BI347" s="43">
        <f>求节点(节奏总纲!$F$4:$F$163,Q$7:Q$166,$BD347)</f>
        <v>2.5000000000000001E-2</v>
      </c>
      <c r="BJ347" s="43">
        <f>求节点(节奏总纲!$F$4:$F$163,T$7:T$166,$BD347)</f>
        <v>2.1012052789645272</v>
      </c>
      <c r="BK347" s="43">
        <f>求节点(节奏总纲!$F$4:$F$163,U$7:U$166,$BD347)</f>
        <v>48399036805.681526</v>
      </c>
      <c r="BM347" s="1">
        <v>341</v>
      </c>
      <c r="BN347" s="43">
        <f>求节点(节奏总纲!$F$4:$F$163,AF$7:AF$166,$BD347)</f>
        <v>350.33760985766605</v>
      </c>
      <c r="BO347" s="43">
        <f>求节点(节奏总纲!$F$4:$F$163,AG$7:AG$166,$BD347)</f>
        <v>1086.1025044614801</v>
      </c>
      <c r="BP347" s="43">
        <f>求节点(节奏总纲!$F$4:$F$163,AH$7:AH$166,$BD347)</f>
        <v>1086.1025044614801</v>
      </c>
      <c r="BQ347" s="43">
        <f>求节点(节奏总纲!$F$4:$F$163,AI$7:AI$166,$BD347)</f>
        <v>2.5000000000000001E-2</v>
      </c>
      <c r="BR347" s="43">
        <f>求节点(节奏总纲!$F$4:$F$163,AJ$7:AJ$166,$BD347)</f>
        <v>2.5000000000000001E-2</v>
      </c>
      <c r="BS347" s="43">
        <f>求节点(节奏总纲!$F$4:$F$163,AM$7:AM$166,$BD347)</f>
        <v>7653.0159161111542</v>
      </c>
      <c r="BT347" s="43">
        <f>求节点(节奏总纲!$F$4:$F$163,AN$7:AN$166,$BD347)</f>
        <v>3.0877624958723624</v>
      </c>
      <c r="BU347" s="43">
        <f>求节点(节奏总纲!$F$4:$F$163,AO$7:AO$166,$BD347)</f>
        <v>113034796500.66779</v>
      </c>
    </row>
    <row r="348" spans="56:73" x14ac:dyDescent="0.15">
      <c r="BD348" s="1">
        <v>342</v>
      </c>
      <c r="BE348" s="43">
        <f>求节点(节奏总纲!$F$4:$F$163,M$7:M$166,$BD348)</f>
        <v>350.61090567388965</v>
      </c>
      <c r="BF348" s="43">
        <f>求节点(节奏总纲!$F$4:$F$163,N$7:N$166,$BD348)</f>
        <v>20304.986438270105</v>
      </c>
      <c r="BG348" s="43">
        <f>求节点(节奏总纲!$F$4:$F$163,O$7:O$166,$BD348)</f>
        <v>20304.986438270105</v>
      </c>
      <c r="BH348" s="43">
        <f>求节点(节奏总纲!$F$4:$F$163,P$7:P$166,$BD348)</f>
        <v>2.5000000000000001E-2</v>
      </c>
      <c r="BI348" s="43">
        <f>求节点(节奏总纲!$F$4:$F$163,Q$7:Q$166,$BD348)</f>
        <v>2.5000000000000001E-2</v>
      </c>
      <c r="BJ348" s="43">
        <f>求节点(节奏总纲!$F$4:$F$163,T$7:T$166,$BD348)</f>
        <v>2.1028153527811377</v>
      </c>
      <c r="BK348" s="43">
        <f>求节点(节奏总纲!$F$4:$F$163,U$7:U$166,$BD348)</f>
        <v>48556236275.146828</v>
      </c>
      <c r="BM348" s="1">
        <v>342</v>
      </c>
      <c r="BN348" s="43">
        <f>求节点(节奏总纲!$F$4:$F$163,AF$7:AF$166,$BD348)</f>
        <v>350.61090567388965</v>
      </c>
      <c r="BO348" s="43">
        <f>求节点(节奏总纲!$F$4:$F$163,AG$7:AG$166,$BD348)</f>
        <v>1087.0315026873732</v>
      </c>
      <c r="BP348" s="43">
        <f>求节点(节奏总纲!$F$4:$F$163,AH$7:AH$166,$BD348)</f>
        <v>1087.0315026873732</v>
      </c>
      <c r="BQ348" s="43">
        <f>求节点(节奏总纲!$F$4:$F$163,AI$7:AI$166,$BD348)</f>
        <v>2.5000000000000001E-2</v>
      </c>
      <c r="BR348" s="43">
        <f>求节点(节奏总纲!$F$4:$F$163,AJ$7:AJ$166,$BD348)</f>
        <v>2.5000000000000001E-2</v>
      </c>
      <c r="BS348" s="43">
        <f>求节点(节奏总纲!$F$4:$F$163,AM$7:AM$166,$BD348)</f>
        <v>7655.9956706791299</v>
      </c>
      <c r="BT348" s="43">
        <f>求节点(节奏总纲!$F$4:$F$163,AN$7:AN$166,$BD348)</f>
        <v>3.0939551584070655</v>
      </c>
      <c r="BU348" s="43">
        <f>求节点(节奏总纲!$F$4:$F$163,AO$7:AO$166,$BD348)</f>
        <v>113774782496.22386</v>
      </c>
    </row>
    <row r="349" spans="56:73" x14ac:dyDescent="0.15">
      <c r="BD349" s="1">
        <v>343</v>
      </c>
      <c r="BE349" s="43">
        <f>求节点(节奏总纲!$F$4:$F$163,M$7:M$166,$BD349)</f>
        <v>350.88420149011324</v>
      </c>
      <c r="BF349" s="43">
        <f>求节点(节奏总纲!$F$4:$F$163,N$7:N$166,$BD349)</f>
        <v>20317.533956353902</v>
      </c>
      <c r="BG349" s="43">
        <f>求节点(节奏总纲!$F$4:$F$163,O$7:O$166,$BD349)</f>
        <v>20317.533956353902</v>
      </c>
      <c r="BH349" s="43">
        <f>求节点(节奏总纲!$F$4:$F$163,P$7:P$166,$BD349)</f>
        <v>2.5000000000000001E-2</v>
      </c>
      <c r="BI349" s="43">
        <f>求节点(节奏总纲!$F$4:$F$163,Q$7:Q$166,$BD349)</f>
        <v>2.5000000000000001E-2</v>
      </c>
      <c r="BJ349" s="43">
        <f>求节点(节奏总纲!$F$4:$F$163,T$7:T$166,$BD349)</f>
        <v>2.1044254265977487</v>
      </c>
      <c r="BK349" s="43">
        <f>求节点(节奏总纲!$F$4:$F$163,U$7:U$166,$BD349)</f>
        <v>48713435744.612129</v>
      </c>
      <c r="BM349" s="1">
        <v>343</v>
      </c>
      <c r="BN349" s="43">
        <f>求节点(节奏总纲!$F$4:$F$163,AF$7:AF$166,$BD349)</f>
        <v>350.88420149011324</v>
      </c>
      <c r="BO349" s="43">
        <f>求节点(节奏总纲!$F$4:$F$163,AG$7:AG$166,$BD349)</f>
        <v>1087.9605009132661</v>
      </c>
      <c r="BP349" s="43">
        <f>求节点(节奏总纲!$F$4:$F$163,AH$7:AH$166,$BD349)</f>
        <v>1087.9605009132661</v>
      </c>
      <c r="BQ349" s="43">
        <f>求节点(节奏总纲!$F$4:$F$163,AI$7:AI$166,$BD349)</f>
        <v>2.5000000000000001E-2</v>
      </c>
      <c r="BR349" s="43">
        <f>求节点(节奏总纲!$F$4:$F$163,AJ$7:AJ$166,$BD349)</f>
        <v>2.5000000000000001E-2</v>
      </c>
      <c r="BS349" s="43">
        <f>求节点(节奏总纲!$F$4:$F$163,AM$7:AM$166,$BD349)</f>
        <v>7658.9754252471048</v>
      </c>
      <c r="BT349" s="43">
        <f>求节点(节奏总纲!$F$4:$F$163,AN$7:AN$166,$BD349)</f>
        <v>3.1001478209417681</v>
      </c>
      <c r="BU349" s="43">
        <f>求节点(节奏总纲!$F$4:$F$163,AO$7:AO$166,$BD349)</f>
        <v>114514768491.77992</v>
      </c>
    </row>
    <row r="350" spans="56:73" x14ac:dyDescent="0.15">
      <c r="BD350" s="1">
        <v>344</v>
      </c>
      <c r="BE350" s="43">
        <f>求节点(节奏总纲!$F$4:$F$163,M$7:M$166,$BD350)</f>
        <v>351.15749730633684</v>
      </c>
      <c r="BF350" s="43">
        <f>求节点(节奏总纲!$F$4:$F$163,N$7:N$166,$BD350)</f>
        <v>20330.081474437702</v>
      </c>
      <c r="BG350" s="43">
        <f>求节点(节奏总纲!$F$4:$F$163,O$7:O$166,$BD350)</f>
        <v>20330.081474437702</v>
      </c>
      <c r="BH350" s="43">
        <f>求节点(节奏总纲!$F$4:$F$163,P$7:P$166,$BD350)</f>
        <v>2.5000000000000001E-2</v>
      </c>
      <c r="BI350" s="43">
        <f>求节点(节奏总纲!$F$4:$F$163,Q$7:Q$166,$BD350)</f>
        <v>2.5000000000000001E-2</v>
      </c>
      <c r="BJ350" s="43">
        <f>求节点(节奏总纲!$F$4:$F$163,T$7:T$166,$BD350)</f>
        <v>2.1060355004143592</v>
      </c>
      <c r="BK350" s="43">
        <f>求节点(节奏总纲!$F$4:$F$163,U$7:U$166,$BD350)</f>
        <v>48870635214.077431</v>
      </c>
      <c r="BM350" s="1">
        <v>344</v>
      </c>
      <c r="BN350" s="43">
        <f>求节点(节奏总纲!$F$4:$F$163,AF$7:AF$166,$BD350)</f>
        <v>351.15749730633684</v>
      </c>
      <c r="BO350" s="43">
        <f>求节点(节奏总纲!$F$4:$F$163,AG$7:AG$166,$BD350)</f>
        <v>1088.8894991391592</v>
      </c>
      <c r="BP350" s="43">
        <f>求节点(节奏总纲!$F$4:$F$163,AH$7:AH$166,$BD350)</f>
        <v>1088.8894991391592</v>
      </c>
      <c r="BQ350" s="43">
        <f>求节点(节奏总纲!$F$4:$F$163,AI$7:AI$166,$BD350)</f>
        <v>2.5000000000000001E-2</v>
      </c>
      <c r="BR350" s="43">
        <f>求节点(节奏总纲!$F$4:$F$163,AJ$7:AJ$166,$BD350)</f>
        <v>2.5000000000000001E-2</v>
      </c>
      <c r="BS350" s="43">
        <f>求节点(节奏总纲!$F$4:$F$163,AM$7:AM$166,$BD350)</f>
        <v>7661.9551798150806</v>
      </c>
      <c r="BT350" s="43">
        <f>求节点(节奏总纲!$F$4:$F$163,AN$7:AN$166,$BD350)</f>
        <v>3.1063404834764712</v>
      </c>
      <c r="BU350" s="43">
        <f>求节点(节奏总纲!$F$4:$F$163,AO$7:AO$166,$BD350)</f>
        <v>115254754487.33598</v>
      </c>
    </row>
    <row r="351" spans="56:73" x14ac:dyDescent="0.15">
      <c r="BD351" s="1">
        <v>345</v>
      </c>
      <c r="BE351" s="43">
        <f>求节点(节奏总纲!$F$4:$F$163,M$7:M$166,$BD351)</f>
        <v>351.43079312256037</v>
      </c>
      <c r="BF351" s="43">
        <f>求节点(节奏总纲!$F$4:$F$163,N$7:N$166,$BD351)</f>
        <v>20342.628992521502</v>
      </c>
      <c r="BG351" s="43">
        <f>求节点(节奏总纲!$F$4:$F$163,O$7:O$166,$BD351)</f>
        <v>20342.628992521502</v>
      </c>
      <c r="BH351" s="43">
        <f>求节点(节奏总纲!$F$4:$F$163,P$7:P$166,$BD351)</f>
        <v>2.5000000000000001E-2</v>
      </c>
      <c r="BI351" s="43">
        <f>求节点(节奏总纲!$F$4:$F$163,Q$7:Q$166,$BD351)</f>
        <v>2.5000000000000001E-2</v>
      </c>
      <c r="BJ351" s="43">
        <f>求节点(节奏总纲!$F$4:$F$163,T$7:T$166,$BD351)</f>
        <v>2.1076455742309697</v>
      </c>
      <c r="BK351" s="43">
        <f>求节点(节奏总纲!$F$4:$F$163,U$7:U$166,$BD351)</f>
        <v>49027834683.542732</v>
      </c>
      <c r="BM351" s="1">
        <v>345</v>
      </c>
      <c r="BN351" s="43">
        <f>求节点(节奏总纲!$F$4:$F$163,AF$7:AF$166,$BD351)</f>
        <v>351.43079312256037</v>
      </c>
      <c r="BO351" s="43">
        <f>求节点(节奏总纲!$F$4:$F$163,AG$7:AG$166,$BD351)</f>
        <v>1089.8184973650523</v>
      </c>
      <c r="BP351" s="43">
        <f>求节点(节奏总纲!$F$4:$F$163,AH$7:AH$166,$BD351)</f>
        <v>1089.8184973650523</v>
      </c>
      <c r="BQ351" s="43">
        <f>求节点(节奏总纲!$F$4:$F$163,AI$7:AI$166,$BD351)</f>
        <v>2.5000000000000001E-2</v>
      </c>
      <c r="BR351" s="43">
        <f>求节点(节奏总纲!$F$4:$F$163,AJ$7:AJ$166,$BD351)</f>
        <v>2.5000000000000001E-2</v>
      </c>
      <c r="BS351" s="43">
        <f>求节点(节奏总纲!$F$4:$F$163,AM$7:AM$166,$BD351)</f>
        <v>7664.9349343830563</v>
      </c>
      <c r="BT351" s="43">
        <f>求节点(节奏总纲!$F$4:$F$163,AN$7:AN$166,$BD351)</f>
        <v>3.1125331460111738</v>
      </c>
      <c r="BU351" s="43">
        <f>求节点(节奏总纲!$F$4:$F$163,AO$7:AO$166,$BD351)</f>
        <v>115994740482.89204</v>
      </c>
    </row>
    <row r="352" spans="56:73" x14ac:dyDescent="0.15">
      <c r="BD352" s="1">
        <v>346</v>
      </c>
      <c r="BE352" s="43">
        <f>求节点(节奏总纲!$F$4:$F$163,M$7:M$166,$BD352)</f>
        <v>351.70408893878397</v>
      </c>
      <c r="BF352" s="43">
        <f>求节点(节奏总纲!$F$4:$F$163,N$7:N$166,$BD352)</f>
        <v>20355.176510605299</v>
      </c>
      <c r="BG352" s="43">
        <f>求节点(节奏总纲!$F$4:$F$163,O$7:O$166,$BD352)</f>
        <v>20355.176510605299</v>
      </c>
      <c r="BH352" s="43">
        <f>求节点(节奏总纲!$F$4:$F$163,P$7:P$166,$BD352)</f>
        <v>2.5000000000000001E-2</v>
      </c>
      <c r="BI352" s="43">
        <f>求节点(节奏总纲!$F$4:$F$163,Q$7:Q$166,$BD352)</f>
        <v>2.5000000000000001E-2</v>
      </c>
      <c r="BJ352" s="43">
        <f>求节点(节奏总纲!$F$4:$F$163,T$7:T$166,$BD352)</f>
        <v>2.1092556480475806</v>
      </c>
      <c r="BK352" s="43">
        <f>求节点(节奏总纲!$F$4:$F$163,U$7:U$166,$BD352)</f>
        <v>49185034153.008041</v>
      </c>
      <c r="BM352" s="1">
        <v>346</v>
      </c>
      <c r="BN352" s="43">
        <f>求节点(节奏总纲!$F$4:$F$163,AF$7:AF$166,$BD352)</f>
        <v>351.70408893878397</v>
      </c>
      <c r="BO352" s="43">
        <f>求节点(节奏总纲!$F$4:$F$163,AG$7:AG$166,$BD352)</f>
        <v>1090.7474955909452</v>
      </c>
      <c r="BP352" s="43">
        <f>求节点(节奏总纲!$F$4:$F$163,AH$7:AH$166,$BD352)</f>
        <v>1090.7474955909452</v>
      </c>
      <c r="BQ352" s="43">
        <f>求节点(节奏总纲!$F$4:$F$163,AI$7:AI$166,$BD352)</f>
        <v>2.5000000000000001E-2</v>
      </c>
      <c r="BR352" s="43">
        <f>求节点(节奏总纲!$F$4:$F$163,AJ$7:AJ$166,$BD352)</f>
        <v>2.5000000000000001E-2</v>
      </c>
      <c r="BS352" s="43">
        <f>求节点(节奏总纲!$F$4:$F$163,AM$7:AM$166,$BD352)</f>
        <v>7667.9146889510312</v>
      </c>
      <c r="BT352" s="43">
        <f>求节点(节奏总纲!$F$4:$F$163,AN$7:AN$166,$BD352)</f>
        <v>3.1187258085458769</v>
      </c>
      <c r="BU352" s="43">
        <f>求节点(节奏总纲!$F$4:$F$163,AO$7:AO$166,$BD352)</f>
        <v>116734726478.44812</v>
      </c>
    </row>
    <row r="353" spans="56:73" x14ac:dyDescent="0.15">
      <c r="BD353" s="1">
        <v>347</v>
      </c>
      <c r="BE353" s="43">
        <f>求节点(节奏总纲!$F$4:$F$163,M$7:M$166,$BD353)</f>
        <v>351.97738475500756</v>
      </c>
      <c r="BF353" s="43">
        <f>求节点(节奏总纲!$F$4:$F$163,N$7:N$166,$BD353)</f>
        <v>20367.724028689099</v>
      </c>
      <c r="BG353" s="43">
        <f>求节点(节奏总纲!$F$4:$F$163,O$7:O$166,$BD353)</f>
        <v>20367.724028689099</v>
      </c>
      <c r="BH353" s="43">
        <f>求节点(节奏总纲!$F$4:$F$163,P$7:P$166,$BD353)</f>
        <v>2.5000000000000001E-2</v>
      </c>
      <c r="BI353" s="43">
        <f>求节点(节奏总纲!$F$4:$F$163,Q$7:Q$166,$BD353)</f>
        <v>2.5000000000000001E-2</v>
      </c>
      <c r="BJ353" s="43">
        <f>求节点(节奏总纲!$F$4:$F$163,T$7:T$166,$BD353)</f>
        <v>2.1108657218641911</v>
      </c>
      <c r="BK353" s="43">
        <f>求节点(节奏总纲!$F$4:$F$163,U$7:U$166,$BD353)</f>
        <v>49342233622.473343</v>
      </c>
      <c r="BM353" s="1">
        <v>347</v>
      </c>
      <c r="BN353" s="43">
        <f>求节点(节奏总纲!$F$4:$F$163,AF$7:AF$166,$BD353)</f>
        <v>351.97738475500756</v>
      </c>
      <c r="BO353" s="43">
        <f>求节点(节奏总纲!$F$4:$F$163,AG$7:AG$166,$BD353)</f>
        <v>1091.6764938168383</v>
      </c>
      <c r="BP353" s="43">
        <f>求节点(节奏总纲!$F$4:$F$163,AH$7:AH$166,$BD353)</f>
        <v>1091.6764938168383</v>
      </c>
      <c r="BQ353" s="43">
        <f>求节点(节奏总纲!$F$4:$F$163,AI$7:AI$166,$BD353)</f>
        <v>2.5000000000000001E-2</v>
      </c>
      <c r="BR353" s="43">
        <f>求节点(节奏总纲!$F$4:$F$163,AJ$7:AJ$166,$BD353)</f>
        <v>2.5000000000000001E-2</v>
      </c>
      <c r="BS353" s="43">
        <f>求节点(节奏总纲!$F$4:$F$163,AM$7:AM$166,$BD353)</f>
        <v>7670.8944435190069</v>
      </c>
      <c r="BT353" s="43">
        <f>求节点(节奏总纲!$F$4:$F$163,AN$7:AN$166,$BD353)</f>
        <v>3.1249184710805795</v>
      </c>
      <c r="BU353" s="43">
        <f>求节点(节奏总纲!$F$4:$F$163,AO$7:AO$166,$BD353)</f>
        <v>117474712474.00418</v>
      </c>
    </row>
    <row r="354" spans="56:73" x14ac:dyDescent="0.15">
      <c r="BD354" s="1">
        <v>348</v>
      </c>
      <c r="BE354" s="43">
        <f>求节点(节奏总纲!$F$4:$F$163,M$7:M$166,$BD354)</f>
        <v>352.25068057123116</v>
      </c>
      <c r="BF354" s="43">
        <f>求节点(节奏总纲!$F$4:$F$163,N$7:N$166,$BD354)</f>
        <v>20380.271546772899</v>
      </c>
      <c r="BG354" s="43">
        <f>求节点(节奏总纲!$F$4:$F$163,O$7:O$166,$BD354)</f>
        <v>20380.271546772899</v>
      </c>
      <c r="BH354" s="43">
        <f>求节点(节奏总纲!$F$4:$F$163,P$7:P$166,$BD354)</f>
        <v>2.5000000000000001E-2</v>
      </c>
      <c r="BI354" s="43">
        <f>求节点(节奏总纲!$F$4:$F$163,Q$7:Q$166,$BD354)</f>
        <v>2.5000000000000001E-2</v>
      </c>
      <c r="BJ354" s="43">
        <f>求节点(节奏总纲!$F$4:$F$163,T$7:T$166,$BD354)</f>
        <v>2.1124757956808016</v>
      </c>
      <c r="BK354" s="43">
        <f>求节点(节奏总纲!$F$4:$F$163,U$7:U$166,$BD354)</f>
        <v>49499433091.938644</v>
      </c>
      <c r="BM354" s="1">
        <v>348</v>
      </c>
      <c r="BN354" s="43">
        <f>求节点(节奏总纲!$F$4:$F$163,AF$7:AF$166,$BD354)</f>
        <v>352.25068057123116</v>
      </c>
      <c r="BO354" s="43">
        <f>求节点(节奏总纲!$F$4:$F$163,AG$7:AG$166,$BD354)</f>
        <v>1092.6054920427314</v>
      </c>
      <c r="BP354" s="43">
        <f>求节点(节奏总纲!$F$4:$F$163,AH$7:AH$166,$BD354)</f>
        <v>1092.6054920427314</v>
      </c>
      <c r="BQ354" s="43">
        <f>求节点(节奏总纲!$F$4:$F$163,AI$7:AI$166,$BD354)</f>
        <v>2.5000000000000001E-2</v>
      </c>
      <c r="BR354" s="43">
        <f>求节点(节奏总纲!$F$4:$F$163,AJ$7:AJ$166,$BD354)</f>
        <v>2.5000000000000001E-2</v>
      </c>
      <c r="BS354" s="43">
        <f>求节点(节奏总纲!$F$4:$F$163,AM$7:AM$166,$BD354)</f>
        <v>7673.8741980869818</v>
      </c>
      <c r="BT354" s="43">
        <f>求节点(节奏总纲!$F$4:$F$163,AN$7:AN$166,$BD354)</f>
        <v>3.1311111336152821</v>
      </c>
      <c r="BU354" s="43">
        <f>求节点(节奏总纲!$F$4:$F$163,AO$7:AO$166,$BD354)</f>
        <v>118214698469.56024</v>
      </c>
    </row>
    <row r="355" spans="56:73" x14ac:dyDescent="0.15">
      <c r="BD355" s="1">
        <v>349</v>
      </c>
      <c r="BE355" s="43">
        <f>求节点(节奏总纲!$F$4:$F$163,M$7:M$166,$BD355)</f>
        <v>352.52397638745475</v>
      </c>
      <c r="BF355" s="43">
        <f>求节点(节奏总纲!$F$4:$F$163,N$7:N$166,$BD355)</f>
        <v>20392.819064856696</v>
      </c>
      <c r="BG355" s="43">
        <f>求节点(节奏总纲!$F$4:$F$163,O$7:O$166,$BD355)</f>
        <v>20392.819064856696</v>
      </c>
      <c r="BH355" s="43">
        <f>求节点(节奏总纲!$F$4:$F$163,P$7:P$166,$BD355)</f>
        <v>2.5000000000000001E-2</v>
      </c>
      <c r="BI355" s="43">
        <f>求节点(节奏总纲!$F$4:$F$163,Q$7:Q$166,$BD355)</f>
        <v>2.5000000000000001E-2</v>
      </c>
      <c r="BJ355" s="43">
        <f>求节点(节奏总纲!$F$4:$F$163,T$7:T$166,$BD355)</f>
        <v>2.1140858694974125</v>
      </c>
      <c r="BK355" s="43">
        <f>求节点(节奏总纲!$F$4:$F$163,U$7:U$166,$BD355)</f>
        <v>49656632561.403946</v>
      </c>
      <c r="BM355" s="1">
        <v>349</v>
      </c>
      <c r="BN355" s="43">
        <f>求节点(节奏总纲!$F$4:$F$163,AF$7:AF$166,$BD355)</f>
        <v>352.52397638745475</v>
      </c>
      <c r="BO355" s="43">
        <f>求节点(节奏总纲!$F$4:$F$163,AG$7:AG$166,$BD355)</f>
        <v>1093.5344902686245</v>
      </c>
      <c r="BP355" s="43">
        <f>求节点(节奏总纲!$F$4:$F$163,AH$7:AH$166,$BD355)</f>
        <v>1093.5344902686245</v>
      </c>
      <c r="BQ355" s="43">
        <f>求节点(节奏总纲!$F$4:$F$163,AI$7:AI$166,$BD355)</f>
        <v>2.5000000000000001E-2</v>
      </c>
      <c r="BR355" s="43">
        <f>求节点(节奏总纲!$F$4:$F$163,AJ$7:AJ$166,$BD355)</f>
        <v>2.5000000000000001E-2</v>
      </c>
      <c r="BS355" s="43">
        <f>求节点(节奏总纲!$F$4:$F$163,AM$7:AM$166,$BD355)</f>
        <v>7676.8539526549575</v>
      </c>
      <c r="BT355" s="43">
        <f>求节点(节奏总纲!$F$4:$F$163,AN$7:AN$166,$BD355)</f>
        <v>3.1373037961499852</v>
      </c>
      <c r="BU355" s="43">
        <f>求节点(节奏总纲!$F$4:$F$163,AO$7:AO$166,$BD355)</f>
        <v>118954684465.1163</v>
      </c>
    </row>
    <row r="356" spans="56:73" x14ac:dyDescent="0.15">
      <c r="BD356" s="1">
        <v>350</v>
      </c>
      <c r="BE356" s="43">
        <f>求节点(节奏总纲!$F$4:$F$163,M$7:M$166,$BD356)</f>
        <v>352.79727220367829</v>
      </c>
      <c r="BF356" s="43">
        <f>求节点(节奏总纲!$F$4:$F$163,N$7:N$166,$BD356)</f>
        <v>20405.366582940496</v>
      </c>
      <c r="BG356" s="43">
        <f>求节点(节奏总纲!$F$4:$F$163,O$7:O$166,$BD356)</f>
        <v>20405.366582940496</v>
      </c>
      <c r="BH356" s="43">
        <f>求节点(节奏总纲!$F$4:$F$163,P$7:P$166,$BD356)</f>
        <v>2.5000000000000001E-2</v>
      </c>
      <c r="BI356" s="43">
        <f>求节点(节奏总纲!$F$4:$F$163,Q$7:Q$166,$BD356)</f>
        <v>2.5000000000000001E-2</v>
      </c>
      <c r="BJ356" s="43">
        <f>求节点(节奏总纲!$F$4:$F$163,T$7:T$166,$BD356)</f>
        <v>2.115695943314023</v>
      </c>
      <c r="BK356" s="43">
        <f>求节点(节奏总纲!$F$4:$F$163,U$7:U$166,$BD356)</f>
        <v>49813832030.869247</v>
      </c>
      <c r="BM356" s="1">
        <v>350</v>
      </c>
      <c r="BN356" s="43">
        <f>求节点(节奏总纲!$F$4:$F$163,AF$7:AF$166,$BD356)</f>
        <v>352.79727220367829</v>
      </c>
      <c r="BO356" s="43">
        <f>求节点(节奏总纲!$F$4:$F$163,AG$7:AG$166,$BD356)</f>
        <v>1094.4634884945174</v>
      </c>
      <c r="BP356" s="43">
        <f>求节点(节奏总纲!$F$4:$F$163,AH$7:AH$166,$BD356)</f>
        <v>1094.4634884945174</v>
      </c>
      <c r="BQ356" s="43">
        <f>求节点(节奏总纲!$F$4:$F$163,AI$7:AI$166,$BD356)</f>
        <v>2.5000000000000001E-2</v>
      </c>
      <c r="BR356" s="43">
        <f>求节点(节奏总纲!$F$4:$F$163,AJ$7:AJ$166,$BD356)</f>
        <v>2.5000000000000001E-2</v>
      </c>
      <c r="BS356" s="43">
        <f>求节点(节奏总纲!$F$4:$F$163,AM$7:AM$166,$BD356)</f>
        <v>7679.8337072229333</v>
      </c>
      <c r="BT356" s="43">
        <f>求节点(节奏总纲!$F$4:$F$163,AN$7:AN$166,$BD356)</f>
        <v>3.1434964586846879</v>
      </c>
      <c r="BU356" s="43">
        <f>求节点(节奏总纲!$F$4:$F$163,AO$7:AO$166,$BD356)</f>
        <v>119694670460.67238</v>
      </c>
    </row>
    <row r="357" spans="56:73" x14ac:dyDescent="0.15">
      <c r="BD357" s="1">
        <v>351</v>
      </c>
      <c r="BE357" s="43">
        <f>求节点(节奏总纲!$F$4:$F$163,M$7:M$166,$BD357)</f>
        <v>353.07056801990188</v>
      </c>
      <c r="BF357" s="43">
        <f>求节点(节奏总纲!$F$4:$F$163,N$7:N$166,$BD357)</f>
        <v>20417.914101024293</v>
      </c>
      <c r="BG357" s="43">
        <f>求节点(节奏总纲!$F$4:$F$163,O$7:O$166,$BD357)</f>
        <v>20417.914101024293</v>
      </c>
      <c r="BH357" s="43">
        <f>求节点(节奏总纲!$F$4:$F$163,P$7:P$166,$BD357)</f>
        <v>2.5000000000000001E-2</v>
      </c>
      <c r="BI357" s="43">
        <f>求节点(节奏总纲!$F$4:$F$163,Q$7:Q$166,$BD357)</f>
        <v>2.5000000000000001E-2</v>
      </c>
      <c r="BJ357" s="43">
        <f>求节点(节奏总纲!$F$4:$F$163,T$7:T$166,$BD357)</f>
        <v>2.1173060171306339</v>
      </c>
      <c r="BK357" s="43">
        <f>求节点(节奏总纲!$F$4:$F$163,U$7:U$166,$BD357)</f>
        <v>49971031500.334557</v>
      </c>
      <c r="BM357" s="1">
        <v>351</v>
      </c>
      <c r="BN357" s="43">
        <f>求节点(节奏总纲!$F$4:$F$163,AF$7:AF$166,$BD357)</f>
        <v>353.07056801990188</v>
      </c>
      <c r="BO357" s="43">
        <f>求节点(节奏总纲!$F$4:$F$163,AG$7:AG$166,$BD357)</f>
        <v>1095.3924867204105</v>
      </c>
      <c r="BP357" s="43">
        <f>求节点(节奏总纲!$F$4:$F$163,AH$7:AH$166,$BD357)</f>
        <v>1095.3924867204105</v>
      </c>
      <c r="BQ357" s="43">
        <f>求节点(节奏总纲!$F$4:$F$163,AI$7:AI$166,$BD357)</f>
        <v>2.5000000000000001E-2</v>
      </c>
      <c r="BR357" s="43">
        <f>求节点(节奏总纲!$F$4:$F$163,AJ$7:AJ$166,$BD357)</f>
        <v>2.5000000000000001E-2</v>
      </c>
      <c r="BS357" s="43">
        <f>求节点(节奏总纲!$F$4:$F$163,AM$7:AM$166,$BD357)</f>
        <v>7682.8134617909081</v>
      </c>
      <c r="BT357" s="43">
        <f>求节点(节奏总纲!$F$4:$F$163,AN$7:AN$166,$BD357)</f>
        <v>3.1496891212193909</v>
      </c>
      <c r="BU357" s="43">
        <f>求节点(节奏总纲!$F$4:$F$163,AO$7:AO$166,$BD357)</f>
        <v>120434656456.22844</v>
      </c>
    </row>
    <row r="358" spans="56:73" x14ac:dyDescent="0.15">
      <c r="BD358" s="1">
        <v>352</v>
      </c>
      <c r="BE358" s="43">
        <f>求节点(节奏总纲!$F$4:$F$163,M$7:M$166,$BD358)</f>
        <v>353.34386383612548</v>
      </c>
      <c r="BF358" s="43">
        <f>求节点(节奏总纲!$F$4:$F$163,N$7:N$166,$BD358)</f>
        <v>20430.461619108093</v>
      </c>
      <c r="BG358" s="43">
        <f>求节点(节奏总纲!$F$4:$F$163,O$7:O$166,$BD358)</f>
        <v>20430.461619108093</v>
      </c>
      <c r="BH358" s="43">
        <f>求节点(节奏总纲!$F$4:$F$163,P$7:P$166,$BD358)</f>
        <v>2.5000000000000001E-2</v>
      </c>
      <c r="BI358" s="43">
        <f>求节点(节奏总纲!$F$4:$F$163,Q$7:Q$166,$BD358)</f>
        <v>2.5000000000000001E-2</v>
      </c>
      <c r="BJ358" s="43">
        <f>求节点(节奏总纲!$F$4:$F$163,T$7:T$166,$BD358)</f>
        <v>2.1189160909472444</v>
      </c>
      <c r="BK358" s="43">
        <f>求节点(节奏总纲!$F$4:$F$163,U$7:U$166,$BD358)</f>
        <v>50128230969.799858</v>
      </c>
      <c r="BM358" s="1">
        <v>352</v>
      </c>
      <c r="BN358" s="43">
        <f>求节点(节奏总纲!$F$4:$F$163,AF$7:AF$166,$BD358)</f>
        <v>353.34386383612548</v>
      </c>
      <c r="BO358" s="43">
        <f>求节点(节奏总纲!$F$4:$F$163,AG$7:AG$166,$BD358)</f>
        <v>1096.3214849463036</v>
      </c>
      <c r="BP358" s="43">
        <f>求节点(节奏总纲!$F$4:$F$163,AH$7:AH$166,$BD358)</f>
        <v>1096.3214849463036</v>
      </c>
      <c r="BQ358" s="43">
        <f>求节点(节奏总纲!$F$4:$F$163,AI$7:AI$166,$BD358)</f>
        <v>2.5000000000000001E-2</v>
      </c>
      <c r="BR358" s="43">
        <f>求节点(节奏总纲!$F$4:$F$163,AJ$7:AJ$166,$BD358)</f>
        <v>2.5000000000000001E-2</v>
      </c>
      <c r="BS358" s="43">
        <f>求节点(节奏总纲!$F$4:$F$163,AM$7:AM$166,$BD358)</f>
        <v>7685.7932163588839</v>
      </c>
      <c r="BT358" s="43">
        <f>求节点(节奏总纲!$F$4:$F$163,AN$7:AN$166,$BD358)</f>
        <v>3.1558817837540936</v>
      </c>
      <c r="BU358" s="43">
        <f>求节点(节奏总纲!$F$4:$F$163,AO$7:AO$166,$BD358)</f>
        <v>121174642451.7845</v>
      </c>
    </row>
    <row r="359" spans="56:73" x14ac:dyDescent="0.15">
      <c r="BD359" s="1">
        <v>353</v>
      </c>
      <c r="BE359" s="43">
        <f>求节点(节奏总纲!$F$4:$F$163,M$7:M$166,$BD359)</f>
        <v>353.61715965234907</v>
      </c>
      <c r="BF359" s="43">
        <f>求节点(节奏总纲!$F$4:$F$163,N$7:N$166,$BD359)</f>
        <v>20443.009137191893</v>
      </c>
      <c r="BG359" s="43">
        <f>求节点(节奏总纲!$F$4:$F$163,O$7:O$166,$BD359)</f>
        <v>20443.009137191893</v>
      </c>
      <c r="BH359" s="43">
        <f>求节点(节奏总纲!$F$4:$F$163,P$7:P$166,$BD359)</f>
        <v>2.5000000000000001E-2</v>
      </c>
      <c r="BI359" s="43">
        <f>求节点(节奏总纲!$F$4:$F$163,Q$7:Q$166,$BD359)</f>
        <v>2.5000000000000001E-2</v>
      </c>
      <c r="BJ359" s="43">
        <f>求节点(节奏总纲!$F$4:$F$163,T$7:T$166,$BD359)</f>
        <v>2.1205261647638549</v>
      </c>
      <c r="BK359" s="43">
        <f>求节点(节奏总纲!$F$4:$F$163,U$7:U$166,$BD359)</f>
        <v>50285430439.26516</v>
      </c>
      <c r="BM359" s="1">
        <v>353</v>
      </c>
      <c r="BN359" s="43">
        <f>求节点(节奏总纲!$F$4:$F$163,AF$7:AF$166,$BD359)</f>
        <v>353.61715965234907</v>
      </c>
      <c r="BO359" s="43">
        <f>求节点(节奏总纲!$F$4:$F$163,AG$7:AG$166,$BD359)</f>
        <v>1097.2504831721965</v>
      </c>
      <c r="BP359" s="43">
        <f>求节点(节奏总纲!$F$4:$F$163,AH$7:AH$166,$BD359)</f>
        <v>1097.2504831721965</v>
      </c>
      <c r="BQ359" s="43">
        <f>求节点(节奏总纲!$F$4:$F$163,AI$7:AI$166,$BD359)</f>
        <v>2.5000000000000001E-2</v>
      </c>
      <c r="BR359" s="43">
        <f>求节点(节奏总纲!$F$4:$F$163,AJ$7:AJ$166,$BD359)</f>
        <v>2.5000000000000001E-2</v>
      </c>
      <c r="BS359" s="43">
        <f>求节点(节奏总纲!$F$4:$F$163,AM$7:AM$166,$BD359)</f>
        <v>7688.7729709268588</v>
      </c>
      <c r="BT359" s="43">
        <f>求节点(节奏总纲!$F$4:$F$163,AN$7:AN$166,$BD359)</f>
        <v>3.1620744462887966</v>
      </c>
      <c r="BU359" s="43">
        <f>求节点(节奏总纲!$F$4:$F$163,AO$7:AO$166,$BD359)</f>
        <v>121914628447.34058</v>
      </c>
    </row>
    <row r="360" spans="56:73" x14ac:dyDescent="0.15">
      <c r="BD360" s="1">
        <v>354</v>
      </c>
      <c r="BE360" s="43">
        <f>求节点(节奏总纲!$F$4:$F$163,M$7:M$166,$BD360)</f>
        <v>353.89045546857267</v>
      </c>
      <c r="BF360" s="43">
        <f>求节点(节奏总纲!$F$4:$F$163,N$7:N$166,$BD360)</f>
        <v>20455.55665527569</v>
      </c>
      <c r="BG360" s="43">
        <f>求节点(节奏总纲!$F$4:$F$163,O$7:O$166,$BD360)</f>
        <v>20455.55665527569</v>
      </c>
      <c r="BH360" s="43">
        <f>求节点(节奏总纲!$F$4:$F$163,P$7:P$166,$BD360)</f>
        <v>2.5000000000000001E-2</v>
      </c>
      <c r="BI360" s="43">
        <f>求节点(节奏总纲!$F$4:$F$163,Q$7:Q$166,$BD360)</f>
        <v>2.5000000000000001E-2</v>
      </c>
      <c r="BJ360" s="43">
        <f>求节点(节奏总纲!$F$4:$F$163,T$7:T$166,$BD360)</f>
        <v>2.1221362385804659</v>
      </c>
      <c r="BK360" s="43">
        <f>求节点(节奏总纲!$F$4:$F$163,U$7:U$166,$BD360)</f>
        <v>50442629908.730461</v>
      </c>
      <c r="BM360" s="1">
        <v>354</v>
      </c>
      <c r="BN360" s="43">
        <f>求节点(节奏总纲!$F$4:$F$163,AF$7:AF$166,$BD360)</f>
        <v>353.89045546857267</v>
      </c>
      <c r="BO360" s="43">
        <f>求节点(节奏总纲!$F$4:$F$163,AG$7:AG$166,$BD360)</f>
        <v>1098.1794813980896</v>
      </c>
      <c r="BP360" s="43">
        <f>求节点(节奏总纲!$F$4:$F$163,AH$7:AH$166,$BD360)</f>
        <v>1098.1794813980896</v>
      </c>
      <c r="BQ360" s="43">
        <f>求节点(节奏总纲!$F$4:$F$163,AI$7:AI$166,$BD360)</f>
        <v>2.5000000000000001E-2</v>
      </c>
      <c r="BR360" s="43">
        <f>求节点(节奏总纲!$F$4:$F$163,AJ$7:AJ$166,$BD360)</f>
        <v>2.5000000000000001E-2</v>
      </c>
      <c r="BS360" s="43">
        <f>求节点(节奏总纲!$F$4:$F$163,AM$7:AM$166,$BD360)</f>
        <v>7691.7527254948345</v>
      </c>
      <c r="BT360" s="43">
        <f>求节点(节奏总纲!$F$4:$F$163,AN$7:AN$166,$BD360)</f>
        <v>3.1682671088234993</v>
      </c>
      <c r="BU360" s="43">
        <f>求节点(节奏总纲!$F$4:$F$163,AO$7:AO$166,$BD360)</f>
        <v>122654614442.89664</v>
      </c>
    </row>
    <row r="361" spans="56:73" x14ac:dyDescent="0.15">
      <c r="BD361" s="1">
        <v>355</v>
      </c>
      <c r="BE361" s="43">
        <f>求节点(节奏总纲!$F$4:$F$163,M$7:M$166,$BD361)</f>
        <v>354.13076998400976</v>
      </c>
      <c r="BF361" s="43">
        <f>求节点(节奏总纲!$F$4:$F$163,N$7:N$166,$BD361)</f>
        <v>20467.552111091281</v>
      </c>
      <c r="BG361" s="43">
        <f>求节点(节奏总纲!$F$4:$F$163,O$7:O$166,$BD361)</f>
        <v>20467.552111091281</v>
      </c>
      <c r="BH361" s="43">
        <f>求节点(节奏总纲!$F$4:$F$163,P$7:P$166,$BD361)</f>
        <v>2.5000000000000001E-2</v>
      </c>
      <c r="BI361" s="43">
        <f>求节点(节奏总纲!$F$4:$F$163,Q$7:Q$166,$BD361)</f>
        <v>2.5000000000000001E-2</v>
      </c>
      <c r="BJ361" s="43">
        <f>求节点(节奏总纲!$F$4:$F$163,T$7:T$166,$BD361)</f>
        <v>2.1234607566821921</v>
      </c>
      <c r="BK361" s="43">
        <f>求节点(节奏总纲!$F$4:$F$163,U$7:U$166,$BD361)</f>
        <v>50582454470.549736</v>
      </c>
      <c r="BM361" s="1">
        <v>355</v>
      </c>
      <c r="BN361" s="43">
        <f>求节点(节奏总纲!$F$4:$F$163,AF$7:AF$166,$BD361)</f>
        <v>354.13076998400976</v>
      </c>
      <c r="BO361" s="43">
        <f>求节点(节奏总纲!$F$4:$F$163,AG$7:AG$166,$BD361)</f>
        <v>1099.1088914936895</v>
      </c>
      <c r="BP361" s="43">
        <f>求节点(节奏总纲!$F$4:$F$163,AH$7:AH$166,$BD361)</f>
        <v>1099.1088914936895</v>
      </c>
      <c r="BQ361" s="43">
        <f>求节点(节奏总纲!$F$4:$F$163,AI$7:AI$166,$BD361)</f>
        <v>2.5000000000000001E-2</v>
      </c>
      <c r="BR361" s="43">
        <f>求节点(节奏总纲!$F$4:$F$163,AJ$7:AJ$166,$BD361)</f>
        <v>2.5000000000000001E-2</v>
      </c>
      <c r="BS361" s="43">
        <f>求节点(节奏总纲!$F$4:$F$163,AM$7:AM$166,$BD361)</f>
        <v>7694.4050203517854</v>
      </c>
      <c r="BT361" s="43">
        <f>求节点(节奏总纲!$F$4:$F$163,AN$7:AN$166,$BD361)</f>
        <v>3.1740923352949908</v>
      </c>
      <c r="BU361" s="43">
        <f>求节点(节奏总纲!$F$4:$F$163,AO$7:AO$166,$BD361)</f>
        <v>123408120822.05994</v>
      </c>
    </row>
    <row r="362" spans="56:73" x14ac:dyDescent="0.15">
      <c r="BD362" s="1">
        <v>356</v>
      </c>
      <c r="BE362" s="43">
        <f>求节点(节奏总纲!$F$4:$F$163,M$7:M$166,$BD362)</f>
        <v>354.36645884380636</v>
      </c>
      <c r="BF362" s="43">
        <f>求节点(节奏总纲!$F$4:$F$163,N$7:N$166,$BD362)</f>
        <v>20479.470139701636</v>
      </c>
      <c r="BG362" s="43">
        <f>求节点(节奏总纲!$F$4:$F$163,O$7:O$166,$BD362)</f>
        <v>20479.470139701636</v>
      </c>
      <c r="BH362" s="43">
        <f>求节点(节奏总纲!$F$4:$F$163,P$7:P$166,$BD362)</f>
        <v>2.5000000000000001E-2</v>
      </c>
      <c r="BI362" s="43">
        <f>求节点(节奏总纲!$F$4:$F$163,Q$7:Q$166,$BD362)</f>
        <v>2.5000000000000001E-2</v>
      </c>
      <c r="BJ362" s="43">
        <f>求节点(节奏总纲!$F$4:$F$163,T$7:T$166,$BD362)</f>
        <v>2.1247452253507024</v>
      </c>
      <c r="BK362" s="43">
        <f>求节点(节奏总纲!$F$4:$F$163,U$7:U$166,$BD362)</f>
        <v>50719842186.712837</v>
      </c>
      <c r="BM362" s="1">
        <v>356</v>
      </c>
      <c r="BN362" s="43">
        <f>求节点(节奏总纲!$F$4:$F$163,AF$7:AF$166,$BD362)</f>
        <v>354.36645884380636</v>
      </c>
      <c r="BO362" s="43">
        <f>求节点(节奏总纲!$F$4:$F$163,AG$7:AG$166,$BD362)</f>
        <v>1100.0383593543681</v>
      </c>
      <c r="BP362" s="43">
        <f>求节点(节奏总纲!$F$4:$F$163,AH$7:AH$166,$BD362)</f>
        <v>1100.0383593543681</v>
      </c>
      <c r="BQ362" s="43">
        <f>求节点(节奏总纲!$F$4:$F$163,AI$7:AI$166,$BD362)</f>
        <v>2.5000000000000001E-2</v>
      </c>
      <c r="BR362" s="43">
        <f>求节点(节奏总纲!$F$4:$F$163,AJ$7:AJ$166,$BD362)</f>
        <v>2.5000000000000001E-2</v>
      </c>
      <c r="BS362" s="43">
        <f>求节点(节奏总纲!$F$4:$F$163,AM$7:AM$166,$BD362)</f>
        <v>7697.0113887042262</v>
      </c>
      <c r="BT362" s="43">
        <f>求节点(节奏总纲!$F$4:$F$163,AN$7:AN$166,$BD362)</f>
        <v>3.17986602854439</v>
      </c>
      <c r="BU362" s="43">
        <f>求节点(节奏总纲!$F$4:$F$163,AO$7:AO$166,$BD362)</f>
        <v>124163523446.58664</v>
      </c>
    </row>
    <row r="363" spans="56:73" x14ac:dyDescent="0.15">
      <c r="BD363" s="1">
        <v>357</v>
      </c>
      <c r="BE363" s="43">
        <f>求节点(节奏总纲!$F$4:$F$163,M$7:M$166,$BD363)</f>
        <v>354.60214770360295</v>
      </c>
      <c r="BF363" s="43">
        <f>求节点(节奏总纲!$F$4:$F$163,N$7:N$166,$BD363)</f>
        <v>20491.388168311991</v>
      </c>
      <c r="BG363" s="43">
        <f>求节点(节奏总纲!$F$4:$F$163,O$7:O$166,$BD363)</f>
        <v>20491.388168311991</v>
      </c>
      <c r="BH363" s="43">
        <f>求节点(节奏总纲!$F$4:$F$163,P$7:P$166,$BD363)</f>
        <v>2.5000000000000001E-2</v>
      </c>
      <c r="BI363" s="43">
        <f>求节点(节奏总纲!$F$4:$F$163,Q$7:Q$166,$BD363)</f>
        <v>2.5000000000000001E-2</v>
      </c>
      <c r="BJ363" s="43">
        <f>求节点(节奏总纲!$F$4:$F$163,T$7:T$166,$BD363)</f>
        <v>2.1260296940192127</v>
      </c>
      <c r="BK363" s="43">
        <f>求节点(节奏总纲!$F$4:$F$163,U$7:U$166,$BD363)</f>
        <v>50857229902.875938</v>
      </c>
      <c r="BM363" s="1">
        <v>357</v>
      </c>
      <c r="BN363" s="43">
        <f>求节点(节奏总纲!$F$4:$F$163,AF$7:AF$166,$BD363)</f>
        <v>354.60214770360295</v>
      </c>
      <c r="BO363" s="43">
        <f>求节点(节奏总纲!$F$4:$F$163,AG$7:AG$166,$BD363)</f>
        <v>1100.9678272150468</v>
      </c>
      <c r="BP363" s="43">
        <f>求节点(节奏总纲!$F$4:$F$163,AH$7:AH$166,$BD363)</f>
        <v>1100.9678272150468</v>
      </c>
      <c r="BQ363" s="43">
        <f>求节点(节奏总纲!$F$4:$F$163,AI$7:AI$166,$BD363)</f>
        <v>2.5000000000000001E-2</v>
      </c>
      <c r="BR363" s="43">
        <f>求节点(节奏总纲!$F$4:$F$163,AJ$7:AJ$166,$BD363)</f>
        <v>2.5000000000000001E-2</v>
      </c>
      <c r="BS363" s="43">
        <f>求节点(节奏总纲!$F$4:$F$163,AM$7:AM$166,$BD363)</f>
        <v>7699.617757056667</v>
      </c>
      <c r="BT363" s="43">
        <f>求节点(节奏总纲!$F$4:$F$163,AN$7:AN$166,$BD363)</f>
        <v>3.1856397217937888</v>
      </c>
      <c r="BU363" s="43">
        <f>求节点(节奏总纲!$F$4:$F$163,AO$7:AO$166,$BD363)</f>
        <v>124918926071.11333</v>
      </c>
    </row>
    <row r="364" spans="56:73" x14ac:dyDescent="0.15">
      <c r="BD364" s="1">
        <v>358</v>
      </c>
      <c r="BE364" s="43">
        <f>求节点(节奏总纲!$F$4:$F$163,M$7:M$166,$BD364)</f>
        <v>354.83783656339955</v>
      </c>
      <c r="BF364" s="43">
        <f>求节点(节奏总纲!$F$4:$F$163,N$7:N$166,$BD364)</f>
        <v>20503.306196922345</v>
      </c>
      <c r="BG364" s="43">
        <f>求节点(节奏总纲!$F$4:$F$163,O$7:O$166,$BD364)</f>
        <v>20503.306196922345</v>
      </c>
      <c r="BH364" s="43">
        <f>求节点(节奏总纲!$F$4:$F$163,P$7:P$166,$BD364)</f>
        <v>2.5000000000000001E-2</v>
      </c>
      <c r="BI364" s="43">
        <f>求节点(节奏总纲!$F$4:$F$163,Q$7:Q$166,$BD364)</f>
        <v>2.5000000000000001E-2</v>
      </c>
      <c r="BJ364" s="43">
        <f>求节点(节奏总纲!$F$4:$F$163,T$7:T$166,$BD364)</f>
        <v>2.1273141626877226</v>
      </c>
      <c r="BK364" s="43">
        <f>求节点(节奏总纲!$F$4:$F$163,U$7:U$166,$BD364)</f>
        <v>50994617619.03904</v>
      </c>
      <c r="BM364" s="1">
        <v>358</v>
      </c>
      <c r="BN364" s="43">
        <f>求节点(节奏总纲!$F$4:$F$163,AF$7:AF$166,$BD364)</f>
        <v>354.83783656339955</v>
      </c>
      <c r="BO364" s="43">
        <f>求节点(节奏总纲!$F$4:$F$163,AG$7:AG$166,$BD364)</f>
        <v>1101.8972950757252</v>
      </c>
      <c r="BP364" s="43">
        <f>求节点(节奏总纲!$F$4:$F$163,AH$7:AH$166,$BD364)</f>
        <v>1101.8972950757252</v>
      </c>
      <c r="BQ364" s="43">
        <f>求节点(节奏总纲!$F$4:$F$163,AI$7:AI$166,$BD364)</f>
        <v>2.5000000000000001E-2</v>
      </c>
      <c r="BR364" s="43">
        <f>求节点(节奏总纲!$F$4:$F$163,AJ$7:AJ$166,$BD364)</f>
        <v>2.5000000000000001E-2</v>
      </c>
      <c r="BS364" s="43">
        <f>求节点(节奏总纲!$F$4:$F$163,AM$7:AM$166,$BD364)</f>
        <v>7702.2241254091068</v>
      </c>
      <c r="BT364" s="43">
        <f>求节点(节奏总纲!$F$4:$F$163,AN$7:AN$166,$BD364)</f>
        <v>3.1914134150431881</v>
      </c>
      <c r="BU364" s="43">
        <f>求节点(节奏总纲!$F$4:$F$163,AO$7:AO$166,$BD364)</f>
        <v>125674328695.64001</v>
      </c>
    </row>
    <row r="365" spans="56:73" x14ac:dyDescent="0.15">
      <c r="BD365" s="1">
        <v>359</v>
      </c>
      <c r="BE365" s="43">
        <f>求节点(节奏总纲!$F$4:$F$163,M$7:M$166,$BD365)</f>
        <v>355.07352542319614</v>
      </c>
      <c r="BF365" s="43">
        <f>求节点(节奏总纲!$F$4:$F$163,N$7:N$166,$BD365)</f>
        <v>20515.224225532704</v>
      </c>
      <c r="BG365" s="43">
        <f>求节点(节奏总纲!$F$4:$F$163,O$7:O$166,$BD365)</f>
        <v>20515.224225532704</v>
      </c>
      <c r="BH365" s="43">
        <f>求节点(节奏总纲!$F$4:$F$163,P$7:P$166,$BD365)</f>
        <v>2.5000000000000001E-2</v>
      </c>
      <c r="BI365" s="43">
        <f>求节点(节奏总纲!$F$4:$F$163,Q$7:Q$166,$BD365)</f>
        <v>2.5000000000000001E-2</v>
      </c>
      <c r="BJ365" s="43">
        <f>求节点(节奏总纲!$F$4:$F$163,T$7:T$166,$BD365)</f>
        <v>2.1285986313562328</v>
      </c>
      <c r="BK365" s="43">
        <f>求节点(节奏总纲!$F$4:$F$163,U$7:U$166,$BD365)</f>
        <v>51132005335.202141</v>
      </c>
      <c r="BM365" s="1">
        <v>359</v>
      </c>
      <c r="BN365" s="43">
        <f>求节点(节奏总纲!$F$4:$F$163,AF$7:AF$166,$BD365)</f>
        <v>355.07352542319614</v>
      </c>
      <c r="BO365" s="43">
        <f>求节点(节奏总纲!$F$4:$F$163,AG$7:AG$166,$BD365)</f>
        <v>1102.8267629364038</v>
      </c>
      <c r="BP365" s="43">
        <f>求节点(节奏总纲!$F$4:$F$163,AH$7:AH$166,$BD365)</f>
        <v>1102.8267629364038</v>
      </c>
      <c r="BQ365" s="43">
        <f>求节点(节奏总纲!$F$4:$F$163,AI$7:AI$166,$BD365)</f>
        <v>2.5000000000000001E-2</v>
      </c>
      <c r="BR365" s="43">
        <f>求节点(节奏总纲!$F$4:$F$163,AJ$7:AJ$166,$BD365)</f>
        <v>2.5000000000000001E-2</v>
      </c>
      <c r="BS365" s="43">
        <f>求节点(节奏总纲!$F$4:$F$163,AM$7:AM$166,$BD365)</f>
        <v>7704.8304937615476</v>
      </c>
      <c r="BT365" s="43">
        <f>求节点(节奏总纲!$F$4:$F$163,AN$7:AN$166,$BD365)</f>
        <v>3.1971871082925873</v>
      </c>
      <c r="BU365" s="43">
        <f>求节点(节奏总纲!$F$4:$F$163,AO$7:AO$166,$BD365)</f>
        <v>126429731320.16672</v>
      </c>
    </row>
    <row r="366" spans="56:73" x14ac:dyDescent="0.15">
      <c r="BD366" s="1">
        <v>360</v>
      </c>
      <c r="BE366" s="43">
        <f>求节点(节奏总纲!$F$4:$F$163,M$7:M$166,$BD366)</f>
        <v>355.30921428299274</v>
      </c>
      <c r="BF366" s="43">
        <f>求节点(节奏总纲!$F$4:$F$163,N$7:N$166,$BD366)</f>
        <v>20527.142254143058</v>
      </c>
      <c r="BG366" s="43">
        <f>求节点(节奏总纲!$F$4:$F$163,O$7:O$166,$BD366)</f>
        <v>20527.142254143058</v>
      </c>
      <c r="BH366" s="43">
        <f>求节点(节奏总纲!$F$4:$F$163,P$7:P$166,$BD366)</f>
        <v>2.5000000000000001E-2</v>
      </c>
      <c r="BI366" s="43">
        <f>求节点(节奏总纲!$F$4:$F$163,Q$7:Q$166,$BD366)</f>
        <v>2.5000000000000001E-2</v>
      </c>
      <c r="BJ366" s="43">
        <f>求节点(节奏总纲!$F$4:$F$163,T$7:T$166,$BD366)</f>
        <v>2.1298831000247431</v>
      </c>
      <c r="BK366" s="43">
        <f>求节点(节奏总纲!$F$4:$F$163,U$7:U$166,$BD366)</f>
        <v>51269393051.365242</v>
      </c>
      <c r="BM366" s="1">
        <v>360</v>
      </c>
      <c r="BN366" s="43">
        <f>求节点(节奏总纲!$F$4:$F$163,AF$7:AF$166,$BD366)</f>
        <v>355.30921428299274</v>
      </c>
      <c r="BO366" s="43">
        <f>求节点(节奏总纲!$F$4:$F$163,AG$7:AG$166,$BD366)</f>
        <v>1103.7562307970825</v>
      </c>
      <c r="BP366" s="43">
        <f>求节点(节奏总纲!$F$4:$F$163,AH$7:AH$166,$BD366)</f>
        <v>1103.7562307970825</v>
      </c>
      <c r="BQ366" s="43">
        <f>求节点(节奏总纲!$F$4:$F$163,AI$7:AI$166,$BD366)</f>
        <v>2.5000000000000001E-2</v>
      </c>
      <c r="BR366" s="43">
        <f>求节点(节奏总纲!$F$4:$F$163,AJ$7:AJ$166,$BD366)</f>
        <v>2.5000000000000001E-2</v>
      </c>
      <c r="BS366" s="43">
        <f>求节点(节奏总纲!$F$4:$F$163,AM$7:AM$166,$BD366)</f>
        <v>7707.4368621139884</v>
      </c>
      <c r="BT366" s="43">
        <f>求节点(节奏总纲!$F$4:$F$163,AN$7:AN$166,$BD366)</f>
        <v>3.2029608015419861</v>
      </c>
      <c r="BU366" s="43">
        <f>求节点(节奏总纲!$F$4:$F$163,AO$7:AO$166,$BD366)</f>
        <v>127185133944.69341</v>
      </c>
    </row>
    <row r="367" spans="56:73" x14ac:dyDescent="0.15">
      <c r="BF367" s="43"/>
      <c r="BG367" s="43"/>
      <c r="BH367" s="43"/>
      <c r="BI367" s="43"/>
      <c r="BJ367" s="43"/>
      <c r="BN367" s="43"/>
      <c r="BO367" s="43"/>
      <c r="BP367" s="43"/>
      <c r="BQ367" s="43"/>
      <c r="BR367" s="43"/>
      <c r="BS367" s="43"/>
      <c r="BT367" s="43"/>
    </row>
    <row r="368" spans="56:73" x14ac:dyDescent="0.15">
      <c r="BF368" s="43"/>
      <c r="BG368" s="43"/>
      <c r="BH368" s="43"/>
      <c r="BI368" s="43"/>
      <c r="BJ368" s="43"/>
      <c r="BN368" s="43"/>
      <c r="BO368" s="43"/>
      <c r="BP368" s="43"/>
      <c r="BQ368" s="43"/>
      <c r="BR368" s="43"/>
      <c r="BS368" s="43"/>
      <c r="BT368" s="43"/>
    </row>
    <row r="369" spans="58:72" x14ac:dyDescent="0.15">
      <c r="BF369" s="43"/>
      <c r="BG369" s="43"/>
      <c r="BH369" s="43"/>
      <c r="BI369" s="43"/>
      <c r="BJ369" s="43"/>
      <c r="BN369" s="43"/>
      <c r="BO369" s="43"/>
      <c r="BP369" s="43"/>
      <c r="BQ369" s="43"/>
      <c r="BR369" s="43"/>
      <c r="BS369" s="43"/>
      <c r="BT369" s="43"/>
    </row>
    <row r="370" spans="58:72" x14ac:dyDescent="0.15">
      <c r="BF370" s="43"/>
      <c r="BG370" s="43"/>
      <c r="BH370" s="43"/>
      <c r="BI370" s="43"/>
      <c r="BJ370" s="43"/>
      <c r="BN370" s="43"/>
      <c r="BO370" s="43"/>
      <c r="BP370" s="43"/>
      <c r="BQ370" s="43"/>
      <c r="BR370" s="43"/>
      <c r="BS370" s="43"/>
      <c r="BT370" s="43"/>
    </row>
    <row r="371" spans="58:72" x14ac:dyDescent="0.15">
      <c r="BF371" s="43"/>
      <c r="BG371" s="43"/>
      <c r="BH371" s="43"/>
      <c r="BI371" s="43"/>
      <c r="BJ371" s="43"/>
      <c r="BN371" s="43"/>
      <c r="BO371" s="43"/>
      <c r="BP371" s="43"/>
      <c r="BQ371" s="43"/>
      <c r="BR371" s="43"/>
      <c r="BS371" s="43"/>
      <c r="BT371" s="43"/>
    </row>
    <row r="372" spans="58:72" x14ac:dyDescent="0.15">
      <c r="BF372" s="43"/>
      <c r="BG372" s="43"/>
      <c r="BH372" s="43"/>
      <c r="BI372" s="43"/>
      <c r="BJ372" s="43"/>
      <c r="BN372" s="43"/>
      <c r="BO372" s="43"/>
      <c r="BP372" s="43"/>
      <c r="BQ372" s="43"/>
      <c r="BR372" s="43"/>
      <c r="BS372" s="43"/>
      <c r="BT372" s="43"/>
    </row>
    <row r="373" spans="58:72" x14ac:dyDescent="0.15">
      <c r="BF373" s="43"/>
      <c r="BG373" s="43"/>
      <c r="BH373" s="43"/>
      <c r="BI373" s="43"/>
      <c r="BJ373" s="43"/>
      <c r="BN373" s="43"/>
      <c r="BO373" s="43"/>
      <c r="BP373" s="43"/>
      <c r="BQ373" s="43"/>
      <c r="BR373" s="43"/>
      <c r="BS373" s="43"/>
      <c r="BT373" s="43"/>
    </row>
    <row r="374" spans="58:72" x14ac:dyDescent="0.15">
      <c r="BF374" s="43"/>
      <c r="BG374" s="43"/>
      <c r="BH374" s="43"/>
      <c r="BI374" s="43"/>
      <c r="BJ374" s="43"/>
      <c r="BN374" s="43"/>
      <c r="BO374" s="43"/>
      <c r="BP374" s="43"/>
      <c r="BQ374" s="43"/>
      <c r="BR374" s="43"/>
      <c r="BS374" s="43"/>
      <c r="BT374" s="43"/>
    </row>
    <row r="375" spans="58:72" x14ac:dyDescent="0.15">
      <c r="BF375" s="43"/>
      <c r="BG375" s="43"/>
      <c r="BH375" s="43"/>
      <c r="BI375" s="43"/>
      <c r="BJ375" s="43"/>
      <c r="BN375" s="43"/>
      <c r="BO375" s="43"/>
      <c r="BP375" s="43"/>
      <c r="BQ375" s="43"/>
      <c r="BR375" s="43"/>
      <c r="BS375" s="43"/>
      <c r="BT375" s="43"/>
    </row>
    <row r="376" spans="58:72" x14ac:dyDescent="0.15">
      <c r="BF376" s="43"/>
      <c r="BG376" s="43"/>
      <c r="BH376" s="43"/>
      <c r="BI376" s="43"/>
      <c r="BJ376" s="43"/>
      <c r="BN376" s="43"/>
      <c r="BO376" s="43"/>
      <c r="BP376" s="43"/>
      <c r="BQ376" s="43"/>
      <c r="BR376" s="43"/>
      <c r="BS376" s="43"/>
      <c r="BT376" s="43"/>
    </row>
    <row r="377" spans="58:72" x14ac:dyDescent="0.15">
      <c r="BF377" s="43"/>
      <c r="BG377" s="43"/>
      <c r="BH377" s="43"/>
      <c r="BI377" s="43"/>
      <c r="BJ377" s="43"/>
      <c r="BN377" s="43"/>
      <c r="BO377" s="43"/>
      <c r="BP377" s="43"/>
      <c r="BQ377" s="43"/>
      <c r="BR377" s="43"/>
      <c r="BS377" s="43"/>
      <c r="BT377" s="43"/>
    </row>
    <row r="378" spans="58:72" x14ac:dyDescent="0.15">
      <c r="BF378" s="43"/>
      <c r="BG378" s="43"/>
      <c r="BH378" s="43"/>
      <c r="BI378" s="43"/>
      <c r="BJ378" s="43"/>
      <c r="BN378" s="43"/>
      <c r="BO378" s="43"/>
      <c r="BP378" s="43"/>
      <c r="BQ378" s="43"/>
      <c r="BR378" s="43"/>
      <c r="BS378" s="43"/>
      <c r="BT378" s="43"/>
    </row>
    <row r="379" spans="58:72" x14ac:dyDescent="0.15">
      <c r="BF379" s="43"/>
      <c r="BG379" s="43"/>
      <c r="BH379" s="43"/>
      <c r="BI379" s="43"/>
      <c r="BJ379" s="43"/>
      <c r="BN379" s="43"/>
      <c r="BO379" s="43"/>
      <c r="BP379" s="43"/>
      <c r="BQ379" s="43"/>
      <c r="BR379" s="43"/>
      <c r="BS379" s="43"/>
      <c r="BT379" s="43"/>
    </row>
    <row r="380" spans="58:72" x14ac:dyDescent="0.15">
      <c r="BF380" s="43"/>
      <c r="BG380" s="43"/>
      <c r="BH380" s="43"/>
      <c r="BI380" s="43"/>
      <c r="BJ380" s="43"/>
      <c r="BN380" s="43"/>
      <c r="BO380" s="43"/>
      <c r="BP380" s="43"/>
      <c r="BQ380" s="43"/>
      <c r="BR380" s="43"/>
      <c r="BS380" s="43"/>
      <c r="BT380" s="43"/>
    </row>
    <row r="381" spans="58:72" x14ac:dyDescent="0.15">
      <c r="BF381" s="43"/>
      <c r="BG381" s="43"/>
      <c r="BH381" s="43"/>
      <c r="BI381" s="43"/>
      <c r="BJ381" s="43"/>
      <c r="BN381" s="43"/>
      <c r="BO381" s="43"/>
      <c r="BP381" s="43"/>
      <c r="BQ381" s="43"/>
      <c r="BR381" s="43"/>
      <c r="BS381" s="43"/>
      <c r="BT381" s="43"/>
    </row>
    <row r="382" spans="58:72" x14ac:dyDescent="0.15">
      <c r="BF382" s="43"/>
      <c r="BG382" s="43"/>
      <c r="BH382" s="43"/>
      <c r="BI382" s="43"/>
      <c r="BJ382" s="43"/>
      <c r="BN382" s="43"/>
      <c r="BO382" s="43"/>
      <c r="BP382" s="43"/>
      <c r="BQ382" s="43"/>
      <c r="BR382" s="43"/>
      <c r="BS382" s="43"/>
      <c r="BT382" s="43"/>
    </row>
    <row r="383" spans="58:72" x14ac:dyDescent="0.15">
      <c r="BF383" s="43"/>
      <c r="BG383" s="43"/>
      <c r="BH383" s="43"/>
      <c r="BI383" s="43"/>
      <c r="BJ383" s="43"/>
      <c r="BN383" s="43"/>
      <c r="BO383" s="43"/>
      <c r="BP383" s="43"/>
      <c r="BQ383" s="43"/>
      <c r="BR383" s="43"/>
      <c r="BS383" s="43"/>
      <c r="BT383" s="43"/>
    </row>
    <row r="384" spans="58:72" x14ac:dyDescent="0.15">
      <c r="BF384" s="43"/>
      <c r="BG384" s="43"/>
      <c r="BH384" s="43"/>
      <c r="BI384" s="43"/>
      <c r="BJ384" s="43"/>
      <c r="BN384" s="43"/>
      <c r="BO384" s="43"/>
      <c r="BP384" s="43"/>
      <c r="BQ384" s="43"/>
      <c r="BR384" s="43"/>
      <c r="BS384" s="43"/>
      <c r="BT384" s="43"/>
    </row>
    <row r="385" spans="58:72" x14ac:dyDescent="0.15">
      <c r="BF385" s="43"/>
      <c r="BG385" s="43"/>
      <c r="BH385" s="43"/>
      <c r="BI385" s="43"/>
      <c r="BJ385" s="43"/>
      <c r="BN385" s="43"/>
      <c r="BO385" s="43"/>
      <c r="BP385" s="43"/>
      <c r="BQ385" s="43"/>
      <c r="BR385" s="43"/>
      <c r="BS385" s="43"/>
      <c r="BT385" s="43"/>
    </row>
    <row r="386" spans="58:72" x14ac:dyDescent="0.15">
      <c r="BF386" s="43"/>
      <c r="BG386" s="43"/>
      <c r="BH386" s="43"/>
      <c r="BI386" s="43"/>
      <c r="BJ386" s="43"/>
      <c r="BN386" s="43"/>
      <c r="BO386" s="43"/>
      <c r="BP386" s="43"/>
      <c r="BQ386" s="43"/>
      <c r="BR386" s="43"/>
      <c r="BS386" s="43"/>
      <c r="BT386" s="43"/>
    </row>
    <row r="387" spans="58:72" x14ac:dyDescent="0.15">
      <c r="BF387" s="43"/>
      <c r="BG387" s="43"/>
      <c r="BH387" s="43"/>
      <c r="BI387" s="43"/>
      <c r="BJ387" s="43"/>
      <c r="BN387" s="43"/>
      <c r="BO387" s="43"/>
      <c r="BP387" s="43"/>
      <c r="BQ387" s="43"/>
      <c r="BR387" s="43"/>
      <c r="BS387" s="43"/>
      <c r="BT387" s="43"/>
    </row>
    <row r="388" spans="58:72" x14ac:dyDescent="0.15">
      <c r="BF388" s="43"/>
      <c r="BG388" s="43"/>
      <c r="BH388" s="43"/>
      <c r="BI388" s="43"/>
      <c r="BJ388" s="43"/>
      <c r="BN388" s="43"/>
      <c r="BO388" s="43"/>
      <c r="BP388" s="43"/>
      <c r="BQ388" s="43"/>
      <c r="BR388" s="43"/>
      <c r="BS388" s="43"/>
      <c r="BT388" s="43"/>
    </row>
    <row r="389" spans="58:72" x14ac:dyDescent="0.15">
      <c r="BF389" s="43"/>
      <c r="BG389" s="43"/>
      <c r="BH389" s="43"/>
      <c r="BI389" s="43"/>
      <c r="BJ389" s="43"/>
      <c r="BN389" s="43"/>
      <c r="BO389" s="43"/>
      <c r="BP389" s="43"/>
      <c r="BQ389" s="43"/>
      <c r="BR389" s="43"/>
      <c r="BS389" s="43"/>
      <c r="BT389" s="43"/>
    </row>
    <row r="390" spans="58:72" x14ac:dyDescent="0.15">
      <c r="BF390" s="43"/>
      <c r="BG390" s="43"/>
      <c r="BH390" s="43"/>
      <c r="BI390" s="43"/>
      <c r="BJ390" s="43"/>
      <c r="BN390" s="43"/>
      <c r="BO390" s="43"/>
      <c r="BP390" s="43"/>
      <c r="BQ390" s="43"/>
      <c r="BR390" s="43"/>
      <c r="BS390" s="43"/>
      <c r="BT390" s="43"/>
    </row>
    <row r="391" spans="58:72" x14ac:dyDescent="0.15">
      <c r="BF391" s="43"/>
      <c r="BG391" s="43"/>
      <c r="BH391" s="43"/>
      <c r="BI391" s="43"/>
      <c r="BJ391" s="43"/>
      <c r="BN391" s="43"/>
      <c r="BO391" s="43"/>
      <c r="BP391" s="43"/>
      <c r="BQ391" s="43"/>
      <c r="BR391" s="43"/>
      <c r="BS391" s="43"/>
      <c r="BT391" s="43"/>
    </row>
    <row r="392" spans="58:72" x14ac:dyDescent="0.15">
      <c r="BF392" s="43"/>
      <c r="BG392" s="43"/>
      <c r="BH392" s="43"/>
      <c r="BI392" s="43"/>
      <c r="BJ392" s="43"/>
      <c r="BN392" s="43"/>
      <c r="BO392" s="43"/>
      <c r="BP392" s="43"/>
      <c r="BQ392" s="43"/>
      <c r="BR392" s="43"/>
      <c r="BS392" s="43"/>
      <c r="BT392" s="43"/>
    </row>
    <row r="393" spans="58:72" x14ac:dyDescent="0.15">
      <c r="BF393" s="43"/>
      <c r="BG393" s="43"/>
      <c r="BH393" s="43"/>
      <c r="BI393" s="43"/>
      <c r="BJ393" s="43"/>
      <c r="BN393" s="43"/>
      <c r="BO393" s="43"/>
      <c r="BP393" s="43"/>
      <c r="BQ393" s="43"/>
      <c r="BR393" s="43"/>
      <c r="BS393" s="43"/>
      <c r="BT393" s="43"/>
    </row>
    <row r="394" spans="58:72" x14ac:dyDescent="0.15">
      <c r="BF394" s="43"/>
      <c r="BG394" s="43"/>
      <c r="BH394" s="43"/>
      <c r="BI394" s="43"/>
      <c r="BJ394" s="43"/>
      <c r="BN394" s="43"/>
      <c r="BO394" s="43"/>
      <c r="BP394" s="43"/>
      <c r="BQ394" s="43"/>
      <c r="BR394" s="43"/>
      <c r="BS394" s="43"/>
      <c r="BT394" s="43"/>
    </row>
    <row r="395" spans="58:72" x14ac:dyDescent="0.15">
      <c r="BF395" s="43"/>
      <c r="BG395" s="43"/>
      <c r="BH395" s="43"/>
      <c r="BI395" s="43"/>
      <c r="BJ395" s="43"/>
      <c r="BN395" s="43"/>
      <c r="BO395" s="43"/>
      <c r="BP395" s="43"/>
      <c r="BQ395" s="43"/>
      <c r="BR395" s="43"/>
      <c r="BS395" s="43"/>
      <c r="BT395" s="43"/>
    </row>
    <row r="396" spans="58:72" x14ac:dyDescent="0.15">
      <c r="BF396" s="43"/>
      <c r="BG396" s="43"/>
      <c r="BH396" s="43"/>
      <c r="BI396" s="43"/>
      <c r="BJ396" s="43"/>
      <c r="BN396" s="43"/>
      <c r="BO396" s="43"/>
      <c r="BP396" s="43"/>
      <c r="BQ396" s="43"/>
      <c r="BR396" s="43"/>
      <c r="BS396" s="43"/>
      <c r="BT396" s="43"/>
    </row>
    <row r="397" spans="58:72" x14ac:dyDescent="0.15">
      <c r="BF397" s="43"/>
      <c r="BG397" s="43"/>
      <c r="BH397" s="43"/>
      <c r="BI397" s="43"/>
      <c r="BJ397" s="43"/>
      <c r="BN397" s="43"/>
      <c r="BO397" s="43"/>
      <c r="BP397" s="43"/>
      <c r="BQ397" s="43"/>
      <c r="BR397" s="43"/>
      <c r="BS397" s="43"/>
      <c r="BT397" s="43"/>
    </row>
    <row r="398" spans="58:72" x14ac:dyDescent="0.15">
      <c r="BF398" s="43"/>
      <c r="BG398" s="43"/>
      <c r="BH398" s="43"/>
      <c r="BI398" s="43"/>
      <c r="BJ398" s="43"/>
      <c r="BN398" s="43"/>
      <c r="BO398" s="43"/>
      <c r="BP398" s="43"/>
      <c r="BQ398" s="43"/>
      <c r="BR398" s="43"/>
      <c r="BS398" s="43"/>
      <c r="BT398" s="43"/>
    </row>
    <row r="399" spans="58:72" x14ac:dyDescent="0.15">
      <c r="BF399" s="43"/>
      <c r="BG399" s="43"/>
      <c r="BH399" s="43"/>
      <c r="BI399" s="43"/>
      <c r="BJ399" s="43"/>
      <c r="BN399" s="43"/>
      <c r="BO399" s="43"/>
      <c r="BP399" s="43"/>
      <c r="BQ399" s="43"/>
      <c r="BR399" s="43"/>
      <c r="BS399" s="43"/>
      <c r="BT399" s="43"/>
    </row>
    <row r="400" spans="58:72" x14ac:dyDescent="0.15">
      <c r="BF400" s="43"/>
      <c r="BG400" s="43"/>
      <c r="BH400" s="43"/>
      <c r="BI400" s="43"/>
      <c r="BJ400" s="43"/>
      <c r="BN400" s="43"/>
      <c r="BO400" s="43"/>
      <c r="BP400" s="43"/>
      <c r="BQ400" s="43"/>
      <c r="BR400" s="43"/>
      <c r="BS400" s="43"/>
      <c r="BT400" s="43"/>
    </row>
    <row r="401" spans="58:72" x14ac:dyDescent="0.15">
      <c r="BF401" s="43"/>
      <c r="BG401" s="43"/>
      <c r="BH401" s="43"/>
      <c r="BI401" s="43"/>
      <c r="BJ401" s="43"/>
      <c r="BN401" s="43"/>
      <c r="BO401" s="43"/>
      <c r="BP401" s="43"/>
      <c r="BQ401" s="43"/>
      <c r="BR401" s="43"/>
      <c r="BS401" s="43"/>
      <c r="BT401" s="43"/>
    </row>
    <row r="402" spans="58:72" x14ac:dyDescent="0.15">
      <c r="BF402" s="43"/>
      <c r="BG402" s="43"/>
      <c r="BH402" s="43"/>
      <c r="BI402" s="43"/>
      <c r="BJ402" s="43"/>
      <c r="BN402" s="43"/>
      <c r="BO402" s="43"/>
      <c r="BP402" s="43"/>
      <c r="BQ402" s="43"/>
      <c r="BR402" s="43"/>
      <c r="BS402" s="43"/>
      <c r="BT402" s="43"/>
    </row>
    <row r="403" spans="58:72" x14ac:dyDescent="0.15">
      <c r="BF403" s="43"/>
      <c r="BG403" s="43"/>
      <c r="BH403" s="43"/>
      <c r="BI403" s="43"/>
      <c r="BJ403" s="43"/>
      <c r="BN403" s="43"/>
      <c r="BO403" s="43"/>
      <c r="BP403" s="43"/>
      <c r="BQ403" s="43"/>
      <c r="BR403" s="43"/>
      <c r="BS403" s="43"/>
      <c r="BT403" s="43"/>
    </row>
    <row r="404" spans="58:72" x14ac:dyDescent="0.15">
      <c r="BF404" s="43"/>
      <c r="BG404" s="43"/>
      <c r="BH404" s="43"/>
      <c r="BI404" s="43"/>
      <c r="BJ404" s="43"/>
      <c r="BN404" s="43"/>
      <c r="BO404" s="43"/>
      <c r="BP404" s="43"/>
      <c r="BQ404" s="43"/>
      <c r="BR404" s="43"/>
      <c r="BS404" s="43"/>
      <c r="BT404" s="43"/>
    </row>
    <row r="405" spans="58:72" x14ac:dyDescent="0.15">
      <c r="BF405" s="43"/>
      <c r="BG405" s="43"/>
      <c r="BH405" s="43"/>
      <c r="BI405" s="43"/>
      <c r="BJ405" s="43"/>
      <c r="BN405" s="43"/>
      <c r="BO405" s="43"/>
      <c r="BP405" s="43"/>
      <c r="BQ405" s="43"/>
      <c r="BR405" s="43"/>
      <c r="BS405" s="43"/>
      <c r="BT405" s="43"/>
    </row>
    <row r="406" spans="58:72" x14ac:dyDescent="0.15">
      <c r="BF406" s="43"/>
      <c r="BG406" s="43"/>
      <c r="BH406" s="43"/>
      <c r="BI406" s="43"/>
      <c r="BJ406" s="43"/>
      <c r="BN406" s="43"/>
      <c r="BO406" s="43"/>
      <c r="BP406" s="43"/>
      <c r="BQ406" s="43"/>
      <c r="BR406" s="43"/>
      <c r="BS406" s="43"/>
      <c r="BT406" s="43"/>
    </row>
    <row r="407" spans="58:72" x14ac:dyDescent="0.15">
      <c r="BF407" s="43"/>
      <c r="BG407" s="43"/>
      <c r="BH407" s="43"/>
      <c r="BI407" s="43"/>
      <c r="BJ407" s="43"/>
      <c r="BN407" s="43"/>
      <c r="BO407" s="43"/>
      <c r="BP407" s="43"/>
      <c r="BQ407" s="43"/>
      <c r="BR407" s="43"/>
      <c r="BS407" s="43"/>
      <c r="BT407" s="43"/>
    </row>
    <row r="408" spans="58:72" x14ac:dyDescent="0.15">
      <c r="BF408" s="43"/>
      <c r="BG408" s="43"/>
      <c r="BH408" s="43"/>
      <c r="BI408" s="43"/>
      <c r="BJ408" s="43"/>
      <c r="BN408" s="43"/>
      <c r="BO408" s="43"/>
      <c r="BP408" s="43"/>
      <c r="BQ408" s="43"/>
      <c r="BR408" s="43"/>
      <c r="BS408" s="43"/>
      <c r="BT408" s="43"/>
    </row>
  </sheetData>
  <mergeCells count="12">
    <mergeCell ref="C3:H3"/>
    <mergeCell ref="B4:B6"/>
    <mergeCell ref="C4:H6"/>
    <mergeCell ref="M5:T5"/>
    <mergeCell ref="V5:AC5"/>
    <mergeCell ref="AP5:AW5"/>
    <mergeCell ref="B7:B9"/>
    <mergeCell ref="C7:H9"/>
    <mergeCell ref="BE5:BJ5"/>
    <mergeCell ref="BN5:BS5"/>
    <mergeCell ref="AF5:AM5"/>
    <mergeCell ref="AZ5:BA5"/>
  </mergeCells>
  <phoneticPr fontId="1" type="noConversion"/>
  <pageMargins left="0.7" right="0.7" top="0.75" bottom="0.75" header="0.3" footer="0.3"/>
  <pageSetup paperSize="9" orientation="portrait" horizontalDpi="300" verticalDpi="300" r:id="rId1"/>
  <ignoredErrors>
    <ignoredError sqref="Z7" formula="1"/>
  </ignoredError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B1:BU408"/>
  <sheetViews>
    <sheetView topLeftCell="AG94" workbookViewId="0">
      <selection activeCell="AW141" sqref="AW141"/>
    </sheetView>
  </sheetViews>
  <sheetFormatPr defaultColWidth="6.625" defaultRowHeight="11.25" x14ac:dyDescent="0.15"/>
  <cols>
    <col min="1" max="1" width="6.875" style="14" customWidth="1"/>
    <col min="2" max="4" width="6.625" style="14"/>
    <col min="5" max="5" width="8.25" style="14" bestFit="1" customWidth="1"/>
    <col min="6" max="9" width="6.625" style="14"/>
    <col min="10" max="10" width="1.625" style="26" customWidth="1"/>
    <col min="11" max="24" width="6.625" style="14"/>
    <col min="25" max="29" width="6.625" style="14" customWidth="1"/>
    <col min="30" max="31" width="6.625" style="14"/>
    <col min="32" max="36" width="6.625" style="14" customWidth="1"/>
    <col min="37" max="38" width="6.625" style="14"/>
    <col min="39" max="46" width="6.625" style="14" customWidth="1"/>
    <col min="47" max="53" width="6.625" style="14"/>
    <col min="54" max="54" width="6.625" style="26"/>
    <col min="55" max="65" width="6.625" style="14"/>
    <col min="66" max="72" width="6.625" style="14" customWidth="1"/>
    <col min="73" max="16384" width="6.625" style="14"/>
  </cols>
  <sheetData>
    <row r="1" spans="2:73" x14ac:dyDescent="0.15">
      <c r="L1" s="14" t="s">
        <v>86</v>
      </c>
      <c r="AE1" s="14" t="s">
        <v>3</v>
      </c>
      <c r="BD1" s="14" t="s">
        <v>86</v>
      </c>
      <c r="BM1" s="14" t="s">
        <v>3</v>
      </c>
    </row>
    <row r="2" spans="2:73" x14ac:dyDescent="0.15">
      <c r="L2" s="94" t="s">
        <v>217</v>
      </c>
      <c r="AE2" s="94" t="s">
        <v>218</v>
      </c>
      <c r="BD2" s="94" t="s">
        <v>217</v>
      </c>
      <c r="BM2" s="94" t="s">
        <v>218</v>
      </c>
    </row>
    <row r="3" spans="2:73" ht="11.25" customHeight="1" x14ac:dyDescent="0.15">
      <c r="B3" s="18"/>
      <c r="C3" s="127" t="s">
        <v>158</v>
      </c>
      <c r="D3" s="127"/>
      <c r="E3" s="127"/>
      <c r="F3" s="127"/>
      <c r="G3" s="127"/>
      <c r="H3" s="127"/>
    </row>
    <row r="4" spans="2:73" x14ac:dyDescent="0.15">
      <c r="B4" s="126" t="s">
        <v>159</v>
      </c>
      <c r="C4" s="126" t="s">
        <v>233</v>
      </c>
      <c r="D4" s="126"/>
      <c r="E4" s="126"/>
      <c r="F4" s="126"/>
      <c r="G4" s="126"/>
      <c r="H4" s="126"/>
    </row>
    <row r="5" spans="2:73" ht="11.25" customHeight="1" x14ac:dyDescent="0.15">
      <c r="B5" s="126"/>
      <c r="C5" s="126"/>
      <c r="D5" s="126"/>
      <c r="E5" s="126"/>
      <c r="F5" s="126"/>
      <c r="G5" s="126"/>
      <c r="H5" s="126"/>
      <c r="M5" s="125" t="s">
        <v>164</v>
      </c>
      <c r="N5" s="125"/>
      <c r="O5" s="125"/>
      <c r="P5" s="125"/>
      <c r="Q5" s="125"/>
      <c r="R5" s="125"/>
      <c r="S5" s="125"/>
      <c r="T5" s="125"/>
      <c r="V5" s="125" t="s">
        <v>154</v>
      </c>
      <c r="W5" s="125"/>
      <c r="X5" s="125"/>
      <c r="Y5" s="125"/>
      <c r="Z5" s="125"/>
      <c r="AA5" s="125"/>
      <c r="AB5" s="125"/>
      <c r="AC5" s="125"/>
      <c r="AF5" s="125" t="s">
        <v>165</v>
      </c>
      <c r="AG5" s="125"/>
      <c r="AH5" s="125"/>
      <c r="AI5" s="125"/>
      <c r="AJ5" s="125"/>
      <c r="AK5" s="125"/>
      <c r="AL5" s="125"/>
      <c r="AM5" s="125"/>
      <c r="AP5" s="125" t="s">
        <v>155</v>
      </c>
      <c r="AQ5" s="125"/>
      <c r="AR5" s="125"/>
      <c r="AS5" s="125"/>
      <c r="AT5" s="125"/>
      <c r="AU5" s="125"/>
      <c r="AV5" s="125"/>
      <c r="AW5" s="125"/>
      <c r="AZ5" s="125" t="s">
        <v>308</v>
      </c>
      <c r="BA5" s="125"/>
      <c r="BE5" s="125" t="s">
        <v>164</v>
      </c>
      <c r="BF5" s="125"/>
      <c r="BG5" s="125"/>
      <c r="BH5" s="125"/>
      <c r="BI5" s="125"/>
      <c r="BJ5" s="125"/>
      <c r="BN5" s="125" t="s">
        <v>165</v>
      </c>
      <c r="BO5" s="125"/>
      <c r="BP5" s="125"/>
      <c r="BQ5" s="125"/>
      <c r="BR5" s="125"/>
      <c r="BS5" s="125"/>
    </row>
    <row r="6" spans="2:73" x14ac:dyDescent="0.15">
      <c r="B6" s="126"/>
      <c r="C6" s="126"/>
      <c r="D6" s="126"/>
      <c r="E6" s="126"/>
      <c r="F6" s="126"/>
      <c r="G6" s="126"/>
      <c r="H6" s="126"/>
      <c r="L6" s="14" t="s">
        <v>379</v>
      </c>
      <c r="M6" s="14" t="s">
        <v>98</v>
      </c>
      <c r="N6" s="14" t="s">
        <v>109</v>
      </c>
      <c r="O6" s="14" t="s">
        <v>108</v>
      </c>
      <c r="P6" s="14" t="s">
        <v>66</v>
      </c>
      <c r="Q6" s="14" t="s">
        <v>228</v>
      </c>
      <c r="R6" s="14" t="s">
        <v>368</v>
      </c>
      <c r="S6" s="14" t="s">
        <v>367</v>
      </c>
      <c r="T6" s="14" t="s">
        <v>224</v>
      </c>
      <c r="U6" s="89" t="s">
        <v>226</v>
      </c>
      <c r="V6" s="14" t="s">
        <v>98</v>
      </c>
      <c r="W6" s="14" t="s">
        <v>109</v>
      </c>
      <c r="X6" s="14" t="s">
        <v>153</v>
      </c>
      <c r="Y6" s="14" t="s">
        <v>220</v>
      </c>
      <c r="Z6" s="14" t="s">
        <v>221</v>
      </c>
      <c r="AA6" s="14" t="s">
        <v>368</v>
      </c>
      <c r="AB6" s="14" t="s">
        <v>367</v>
      </c>
      <c r="AC6" s="14" t="s">
        <v>224</v>
      </c>
      <c r="AE6" s="14" t="s">
        <v>379</v>
      </c>
      <c r="AF6" s="14" t="s">
        <v>98</v>
      </c>
      <c r="AG6" s="14" t="s">
        <v>109</v>
      </c>
      <c r="AH6" s="14" t="s">
        <v>108</v>
      </c>
      <c r="AI6" s="14" t="s">
        <v>220</v>
      </c>
      <c r="AJ6" s="14" t="s">
        <v>221</v>
      </c>
      <c r="AK6" s="14" t="s">
        <v>368</v>
      </c>
      <c r="AL6" s="14" t="s">
        <v>367</v>
      </c>
      <c r="AM6" s="14" t="s">
        <v>102</v>
      </c>
      <c r="AN6" s="14" t="s">
        <v>224</v>
      </c>
      <c r="AO6" s="89" t="s">
        <v>222</v>
      </c>
      <c r="AP6" s="14" t="s">
        <v>98</v>
      </c>
      <c r="AQ6" s="14" t="s">
        <v>109</v>
      </c>
      <c r="AR6" s="14" t="s">
        <v>108</v>
      </c>
      <c r="AS6" s="14" t="s">
        <v>220</v>
      </c>
      <c r="AT6" s="14" t="s">
        <v>221</v>
      </c>
      <c r="AU6" s="14" t="s">
        <v>368</v>
      </c>
      <c r="AV6" s="14" t="s">
        <v>367</v>
      </c>
      <c r="AW6" s="14" t="s">
        <v>102</v>
      </c>
      <c r="AX6" s="14" t="s">
        <v>224</v>
      </c>
      <c r="AZ6" s="14" t="s">
        <v>327</v>
      </c>
      <c r="BA6" s="14" t="s">
        <v>326</v>
      </c>
      <c r="BD6" s="14" t="s">
        <v>97</v>
      </c>
      <c r="BE6" s="14" t="s">
        <v>98</v>
      </c>
      <c r="BF6" s="14" t="s">
        <v>109</v>
      </c>
      <c r="BG6" s="14" t="s">
        <v>108</v>
      </c>
      <c r="BH6" s="14" t="s">
        <v>66</v>
      </c>
      <c r="BI6" s="14" t="s">
        <v>228</v>
      </c>
      <c r="BJ6" s="14" t="s">
        <v>224</v>
      </c>
      <c r="BK6" s="14" t="s">
        <v>243</v>
      </c>
      <c r="BM6" s="14" t="s">
        <v>97</v>
      </c>
      <c r="BN6" s="14" t="s">
        <v>98</v>
      </c>
      <c r="BO6" s="14" t="s">
        <v>109</v>
      </c>
      <c r="BP6" s="14" t="s">
        <v>108</v>
      </c>
      <c r="BQ6" s="14" t="s">
        <v>220</v>
      </c>
      <c r="BR6" s="14" t="s">
        <v>221</v>
      </c>
      <c r="BS6" s="14" t="s">
        <v>102</v>
      </c>
      <c r="BT6" s="14" t="s">
        <v>224</v>
      </c>
      <c r="BU6" s="14" t="s">
        <v>243</v>
      </c>
    </row>
    <row r="7" spans="2:73" x14ac:dyDescent="0.15">
      <c r="B7" s="126" t="s">
        <v>3</v>
      </c>
      <c r="C7" s="126" t="s">
        <v>234</v>
      </c>
      <c r="D7" s="126"/>
      <c r="E7" s="126"/>
      <c r="F7" s="126"/>
      <c r="G7" s="126"/>
      <c r="H7" s="126"/>
      <c r="L7" s="91">
        <v>1</v>
      </c>
      <c r="M7" s="72">
        <v>60</v>
      </c>
      <c r="N7" s="72">
        <f>[6]武将升级!$H$8</f>
        <v>800</v>
      </c>
      <c r="O7" s="72">
        <f>N7</f>
        <v>800</v>
      </c>
      <c r="P7" s="92">
        <f>武将属性!$AG5</f>
        <v>0</v>
      </c>
      <c r="Q7" s="92">
        <f>武将属性!$AG5</f>
        <v>0</v>
      </c>
      <c r="R7" s="92">
        <f>武将属性!BJ5</f>
        <v>1.4400128384433681E-2</v>
      </c>
      <c r="S7" s="92">
        <f>R7</f>
        <v>1.4400128384433681E-2</v>
      </c>
      <c r="T7" s="91">
        <f>战法技能效用!AN5</f>
        <v>1.9682273943578844E-2</v>
      </c>
      <c r="U7" s="91">
        <f>M7*N7*50*(1+P7)*O7*50*(1+Q7)*(1+T7)^2/100000*(1+R7)*(1+S7)</f>
        <v>1027116.1626657321</v>
      </c>
      <c r="V7" s="95">
        <f>$U7/M7+0.5*($U7/((1+$T7)^2))^(-0.5)*$U7/M7/(1+$T7)*(2*$AO7/((1+$AN7)^2))^0.5*(1+$AN7)</f>
        <v>25583.495659324144</v>
      </c>
      <c r="W7" s="95">
        <f t="shared" ref="W7:X22" si="0">$U7/N7+0.5*($U7/((1+$T7)^2))^(-0.5)*$U7/N7/(1+$T7)*(2*$AO7/((1+$AN7)^2))^0.5*(1+$AN7)</f>
        <v>1918.7621744493104</v>
      </c>
      <c r="X7" s="95">
        <f t="shared" si="0"/>
        <v>1918.7621744493104</v>
      </c>
      <c r="Y7" s="95">
        <f>$U7/(1+P7)+0.5*($U7/((1+$T7)^2))^(-0.5)*$U7/(1+P7)/(1+$T7)*(2*$AO7/((1+$AN7)^2))^0.5*(1+$AN7)</f>
        <v>1535009.7395594483</v>
      </c>
      <c r="Z7" s="95">
        <f>Y7</f>
        <v>1535009.7395594483</v>
      </c>
      <c r="AA7" s="95">
        <f>$U7/(1+R7)+0.5*($U7/((1+$T7)^2))^(-0.5)*$U7/(1+R7)/(1+$T7)*(2*$AO7/((1+$AN7)^2))^0.5*(1+$AN7)</f>
        <v>1513219.1889645699</v>
      </c>
      <c r="AB7" s="95">
        <f>AA7</f>
        <v>1513219.1889645699</v>
      </c>
      <c r="AC7" s="95">
        <f>$U7/(1+T7)*2+2^0.5*(U7/((1+T7)^2))^0.5*AO7^0.5</f>
        <v>3010760.8591112643</v>
      </c>
      <c r="AD7" s="91"/>
      <c r="AE7" s="91">
        <v>1</v>
      </c>
      <c r="AF7" s="72">
        <f>M7</f>
        <v>60</v>
      </c>
      <c r="AG7" s="72">
        <f>[7]士兵阶位属性!$D$20</f>
        <v>200</v>
      </c>
      <c r="AH7" s="72">
        <f>[7]士兵阶位属性!$D$20</f>
        <v>200</v>
      </c>
      <c r="AI7" s="92">
        <f>士兵属性!$R5</f>
        <v>0</v>
      </c>
      <c r="AJ7" s="92">
        <f>士兵属性!$R5</f>
        <v>0</v>
      </c>
      <c r="AK7" s="92">
        <f>士兵属性!AY5</f>
        <v>1.4400128384433681E-2</v>
      </c>
      <c r="AL7" s="92">
        <f>AK7</f>
        <v>1.4400128384433681E-2</v>
      </c>
      <c r="AM7" s="72">
        <v>1000</v>
      </c>
      <c r="AN7" s="91">
        <f>战法技能效用!AT5</f>
        <v>8.4352602615337911E-3</v>
      </c>
      <c r="AO7" s="91">
        <f>AF7*AG7*0.2*(1+AI7)*AH7*0.2*(1+AJ7)*(AM7^2)/2*(1+AN7)^2/100000*(1+AK7)*(1+AL7)</f>
        <v>502291.5514841206</v>
      </c>
      <c r="AP7" s="95">
        <f>($AO7/AF7+2^0.5*0.5*($U7)^0.5*($AO7/((1+$AN7)^2))^(-0.5)*$AO7/AF7/(1+$AN7))/0.8^0.5</f>
        <v>18823.688474268303</v>
      </c>
      <c r="AQ7" s="95">
        <f>($AO7/AG7+2^0.5*0.5*($U7)^0.5*($AO7/((1+$AN7)^2))^(-0.5)*$AO7/AG7/(1+$AN7))</f>
        <v>5050.9256418891864</v>
      </c>
      <c r="AR7" s="95">
        <f>($AO7/AH7+2^0.5*0.5*($U7)^0.5*($AO7/((1+$AN7)^2))^(-0.5)*$AO7/AH7/(1+$AN7))</f>
        <v>5050.9256418891864</v>
      </c>
      <c r="AS7" s="95">
        <f>($AO7/(1+AI7)+2^0.5*0.5*($U7)^0.5*($AO7/((1+$AN7)^2))^(-0.5)*$AO7/(1+AI7)/(1+$AN7))/0.8^0.5</f>
        <v>1129421.308456098</v>
      </c>
      <c r="AT7" s="95">
        <f>AS7</f>
        <v>1129421.308456098</v>
      </c>
      <c r="AU7" s="95">
        <f>($AO7/(1+AK7)+2^0.5*0.5*($U7)^0.5*($AO7/((1+$AN7)^2))^(-0.5)*$AO7/(1+AK7)/(1+$AN7))/0.8^0.5</f>
        <v>1113388.372943969</v>
      </c>
      <c r="AV7" s="95">
        <f>AU7</f>
        <v>1113388.372943969</v>
      </c>
      <c r="AW7" s="95">
        <f>$AO7/AM7*2+2^0.5*0.5*($U7)^0.5*($AO7/((1+$AN7)^2))^(-0.5)*$AO7/AM7*2/(1+$AN7)</f>
        <v>2020.3702567556745</v>
      </c>
      <c r="AX7" s="95">
        <f>$AO7/(1+AN7)*2+2^0.5*U7^0.5*(AO7/((1+AN7)^2))^0.5</f>
        <v>2003470.4619825557</v>
      </c>
      <c r="AZ7" s="14">
        <f>AO7/(1+AN7)^2/(U7/(1+T7)^2)</f>
        <v>0.49999999999999994</v>
      </c>
      <c r="BA7" s="14">
        <f>AO7/U7</f>
        <v>0.48903090978579794</v>
      </c>
      <c r="BD7" s="95">
        <v>1</v>
      </c>
      <c r="BE7" s="95">
        <f>求节点(节奏总纲!$G$4:$G$163,M$7:M$166,$BD7)</f>
        <v>98.750776132660008</v>
      </c>
      <c r="BF7" s="95">
        <f>求节点(节奏总纲!$G$4:$G$163,N$7:N$166,$BD7)</f>
        <v>2160.7519908071404</v>
      </c>
      <c r="BG7" s="95">
        <f>求节点(节奏总纲!$G$4:$G$163,O$7:O$166,$BD7)</f>
        <v>2160.7519908071404</v>
      </c>
      <c r="BH7" s="95">
        <f>求节点(节奏总纲!$G$4:$G$163,P$7:P$166,$BD7)</f>
        <v>1.2164743699465963E-3</v>
      </c>
      <c r="BI7" s="95">
        <f>求节点(节奏总纲!$G$4:$G$163,Q$7:Q$166,$BD7)</f>
        <v>1.2164743699465963E-3</v>
      </c>
      <c r="BJ7" s="95">
        <f>求节点(节奏总纲!$G$4:$G$163,T$7:T$166,$BD7)</f>
        <v>0.38194279641213552</v>
      </c>
      <c r="BK7" s="95">
        <f>求节点(节奏总纲!$G$4:$G$163,U$7:U$166,$BD7)</f>
        <v>24399771.133785889</v>
      </c>
      <c r="BL7" s="91"/>
      <c r="BM7" s="95">
        <v>1</v>
      </c>
      <c r="BN7" s="95">
        <f>求节点(节奏总纲!$G$4:$G$163,AF$7:AF$166,$BD7)</f>
        <v>98.750776132660008</v>
      </c>
      <c r="BO7" s="95">
        <f>求节点(节奏总纲!$G$4:$G$163,AG$7:AG$166,$BD7)</f>
        <v>306.37112078042401</v>
      </c>
      <c r="BP7" s="95">
        <f>求节点(节奏总纲!$G$4:$G$163,AH$7:AH$166,$BD7)</f>
        <v>306.37112078042401</v>
      </c>
      <c r="BQ7" s="95">
        <f>求节点(节奏总纲!$G$4:$G$163,AI$7:AI$166,$BD7)</f>
        <v>1.2164743699465963E-3</v>
      </c>
      <c r="BR7" s="95">
        <f>求节点(节奏总纲!$G$4:$G$163,AJ$7:AJ$166,$BD7)</f>
        <v>1.2164743699465963E-3</v>
      </c>
      <c r="BS7" s="95">
        <f>求节点(节奏总纲!$G$4:$G$163,AM$7:AM$166,$BD7)</f>
        <v>2788.3598776390741</v>
      </c>
      <c r="BT7" s="95">
        <f>求节点(节奏总纲!$G$4:$G$163,AN$7:AN$166,$BD7)</f>
        <v>0.18275566983353181</v>
      </c>
      <c r="BU7" s="95">
        <f>求节点(节奏总纲!$G$4:$G$163,AO$7:AO$166,$BD7)</f>
        <v>22331631.894823965</v>
      </c>
    </row>
    <row r="8" spans="2:73" ht="11.25" customHeight="1" x14ac:dyDescent="0.15">
      <c r="B8" s="126"/>
      <c r="C8" s="126"/>
      <c r="D8" s="126"/>
      <c r="E8" s="126"/>
      <c r="F8" s="126"/>
      <c r="G8" s="126"/>
      <c r="H8" s="126"/>
      <c r="L8" s="91">
        <v>2</v>
      </c>
      <c r="M8" s="96">
        <f>(M$17-M$7)/($L$17-$L$7)+M7</f>
        <v>63.394692156031979</v>
      </c>
      <c r="N8" s="96">
        <f t="shared" ref="N8:O16" si="1">(N$17-N$7)/($L$17-$L$7)+N7</f>
        <v>890.47226403634204</v>
      </c>
      <c r="O8" s="96">
        <f t="shared" si="1"/>
        <v>890.47226403634204</v>
      </c>
      <c r="P8" s="92">
        <f>武将属性!$AG6</f>
        <v>0</v>
      </c>
      <c r="Q8" s="92">
        <f>武将属性!$AG6</f>
        <v>0</v>
      </c>
      <c r="R8" s="92">
        <f>武将属性!BJ6</f>
        <v>2.6295830802776411E-2</v>
      </c>
      <c r="S8" s="92">
        <f t="shared" ref="S8:S71" si="2">R8</f>
        <v>2.6295830802776411E-2</v>
      </c>
      <c r="T8" s="91">
        <f>战法技能效用!AN6</f>
        <v>3.9364547887157667E-2</v>
      </c>
      <c r="U8" s="91">
        <f t="shared" ref="U8:U71" si="3">M8*N8*50*(1+P8)*O8*50*(1+Q8)*(1+T8)^2/100000*(1+R8)*(1+S8)</f>
        <v>1429929.5045431477</v>
      </c>
      <c r="V8" s="95">
        <f t="shared" ref="V8:X71" si="4">$U8/M8+0.5*($U8/((1+$T8)^2))^(-0.5)*$U8/M8/(1+$T8)*(2*$AO8/((1+$AN8)^2))^0.5*(1+$AN8)</f>
        <v>34396.790650129849</v>
      </c>
      <c r="W8" s="95">
        <f t="shared" si="0"/>
        <v>2448.7836875865537</v>
      </c>
      <c r="X8" s="95">
        <f t="shared" si="0"/>
        <v>2448.7836875865537</v>
      </c>
      <c r="Y8" s="95">
        <f t="shared" ref="Y8:Y71" si="5">$U8/(1+P8)+0.5*($U8/((1+$T8)^2))^(-0.5)*$U8/(1+P8)/(1+$T8)*(2*$AO8/((1+$AN8)^2))^0.5*(1+$AN8)</f>
        <v>2180573.9544204609</v>
      </c>
      <c r="Z8" s="95">
        <f t="shared" ref="Z8:Z71" si="6">Y8</f>
        <v>2180573.9544204609</v>
      </c>
      <c r="AA8" s="95">
        <f t="shared" ref="AA8:AA71" si="7">$U8/(1+R8)+0.5*($U8/((1+$T8)^2))^(-0.5)*$U8/(1+R8)/(1+$T8)*(2*$AO8/((1+$AN8)^2))^0.5*(1+$AN8)</f>
        <v>2124703.1206536228</v>
      </c>
      <c r="AB8" s="95">
        <f t="shared" ref="AB8:AB71" si="8">AA8</f>
        <v>2124703.1206536228</v>
      </c>
      <c r="AC8" s="95">
        <f t="shared" ref="AC8:AC71" si="9">$U8/(1+T8)*2+2^0.5*(U8/((1+T8)^2))^0.5*AO8^0.5</f>
        <v>4195975.2405509278</v>
      </c>
      <c r="AD8" s="91"/>
      <c r="AE8" s="91">
        <v>2</v>
      </c>
      <c r="AF8" s="96">
        <f>(AF$17-AF$7)/($L$17-$L$7)+AF7</f>
        <v>63.394692156031979</v>
      </c>
      <c r="AG8" s="96">
        <f t="shared" ref="AG8:AH16" si="10">(AG$17-AG$7)/($L$17-$L$7)+AG7</f>
        <v>208.01447467675777</v>
      </c>
      <c r="AH8" s="96">
        <f t="shared" si="10"/>
        <v>208.01447467675777</v>
      </c>
      <c r="AI8" s="92">
        <f>士兵属性!$R6</f>
        <v>0</v>
      </c>
      <c r="AJ8" s="92">
        <f>士兵属性!$R6</f>
        <v>0</v>
      </c>
      <c r="AK8" s="92">
        <f>士兵属性!AY6</f>
        <v>2.6295830802776411E-2</v>
      </c>
      <c r="AL8" s="92">
        <f t="shared" ref="AL8:AL71" si="11">AK8</f>
        <v>2.6295830802776411E-2</v>
      </c>
      <c r="AM8" s="96">
        <f>(AM$17-AM$7)/($L$17-$L$7)+AM7</f>
        <v>1141.6997405999255</v>
      </c>
      <c r="AN8" s="91">
        <f>战法技能效用!AT6</f>
        <v>2.2898383258799372E-2</v>
      </c>
      <c r="AO8" s="91">
        <f t="shared" ref="AO8:AO71" si="12">AF8*AG8*0.2*(1+AI8)*AH8*0.2*(1+AJ8)*(AM8^2)/2*(1+AN8)^2/100000*(1+AK8)*(1+AL8)</f>
        <v>788104.71193352726</v>
      </c>
      <c r="AP8" s="95">
        <f t="shared" ref="AP8:AP71" si="13">($AO8/AF8+2^0.5*0.5*($U8)^0.5*($AO8/((1+$AN8)^2))^(-0.5)*$AO8/AF8/(1+$AN8))/0.8^0.5</f>
        <v>27137.506383509408</v>
      </c>
      <c r="AQ8" s="95">
        <f t="shared" ref="AQ8:AR71" si="14">($AO8/AG8+2^0.5*0.5*($U8)^0.5*($AO8/((1+$AN8)^2))^(-0.5)*$AO8/AG8/(1+$AN8))</f>
        <v>7397.3177309029397</v>
      </c>
      <c r="AR8" s="95">
        <f t="shared" si="14"/>
        <v>7397.3177309029397</v>
      </c>
      <c r="AS8" s="95">
        <f t="shared" ref="AS8:AS71" si="15">($AO8/(1+AI8)+2^0.5*0.5*($U8)^0.5*($AO8/((1+$AN8)^2))^(-0.5)*$AO8/(1+AI8)/(1+$AN8))/0.8^0.5</f>
        <v>1720373.8630649319</v>
      </c>
      <c r="AT8" s="95">
        <f t="shared" ref="AT8:AT71" si="16">AS8</f>
        <v>1720373.8630649319</v>
      </c>
      <c r="AU8" s="95">
        <f t="shared" ref="AU8:AU71" si="17">($AO8/(1+AK8)+2^0.5*0.5*($U8)^0.5*($AO8/((1+$AN8)^2))^(-0.5)*$AO8/(1+AK8)/(1+$AN8))/0.8^0.5</f>
        <v>1676294.3114747356</v>
      </c>
      <c r="AV8" s="95">
        <f t="shared" ref="AV8:AV71" si="18">AU8</f>
        <v>1676294.3114747356</v>
      </c>
      <c r="AW8" s="95">
        <f t="shared" ref="AW8:AW71" si="19">$AO8/AM8*2+2^0.5*0.5*($U8)^0.5*($AO8/((1+$AN8)^2))^(-0.5)*$AO8/AM8*2/(1+$AN8)</f>
        <v>2695.5408801306708</v>
      </c>
      <c r="AX8" s="95">
        <f t="shared" ref="AX8:AX71" si="20">$AO8/(1+AN8)*2+2^0.5*U8^0.5*(AO8/((1+AN8)^2))^0.5</f>
        <v>3008606.1078884862</v>
      </c>
      <c r="AZ8" s="14">
        <f t="shared" ref="AZ8:AZ71" si="21">AO8/(1+AN8)^2/(U8/(1+T8)^2)</f>
        <v>0.56903648214521829</v>
      </c>
      <c r="BA8" s="14">
        <f t="shared" ref="BA8:BA71" si="22">AO8/U8</f>
        <v>0.55114934647447611</v>
      </c>
      <c r="BD8" s="95">
        <v>2</v>
      </c>
      <c r="BE8" s="95">
        <f>求节点(节奏总纲!$G$4:$G$163,M$7:M$166,$BD8)</f>
        <v>110.06103553807462</v>
      </c>
      <c r="BF8" s="95">
        <f>求节点(节奏总纲!$G$4:$G$163,N$7:N$166,$BD8)</f>
        <v>3003.9417491644476</v>
      </c>
      <c r="BG8" s="95">
        <f>求节点(节奏总纲!$G$4:$G$163,O$7:O$166,$BD8)</f>
        <v>3003.9417491644476</v>
      </c>
      <c r="BH8" s="95">
        <f>求节点(节奏总纲!$G$4:$G$163,P$7:P$166,$BD8)</f>
        <v>4.0545454545454539E-3</v>
      </c>
      <c r="BI8" s="95">
        <f>求节点(节奏总纲!$G$4:$G$163,Q$7:Q$166,$BD8)</f>
        <v>4.0545454545454539E-3</v>
      </c>
      <c r="BJ8" s="95">
        <f>求节点(节奏总纲!$G$4:$G$163,T$7:T$166,$BD8)</f>
        <v>0.53734702022513015</v>
      </c>
      <c r="BK8" s="95">
        <f>求节点(节奏总纲!$G$4:$G$163,U$7:U$166,$BD8)</f>
        <v>65315212.244366869</v>
      </c>
      <c r="BL8" s="91"/>
      <c r="BM8" s="95">
        <v>2</v>
      </c>
      <c r="BN8" s="95">
        <f>求节点(节奏总纲!$G$4:$G$163,AF$7:AF$166,$BD8)</f>
        <v>110.06103553807462</v>
      </c>
      <c r="BO8" s="95">
        <f>求节点(节奏总纲!$G$4:$G$163,AG$7:AG$166,$BD8)</f>
        <v>349.35252714031094</v>
      </c>
      <c r="BP8" s="95">
        <f>求节点(节奏总纲!$G$4:$G$163,AH$7:AH$166,$BD8)</f>
        <v>349.35252714031094</v>
      </c>
      <c r="BQ8" s="95">
        <f>求节点(节奏总纲!$G$4:$G$163,AI$7:AI$166,$BD8)</f>
        <v>4.0545454545454539E-3</v>
      </c>
      <c r="BR8" s="95">
        <f>求节点(节奏总纲!$G$4:$G$163,AJ$7:AJ$166,$BD8)</f>
        <v>4.0545454545454539E-3</v>
      </c>
      <c r="BS8" s="95">
        <f>求节点(节奏总纲!$G$4:$G$163,AM$7:AM$166,$BD8)</f>
        <v>3311.4666505108789</v>
      </c>
      <c r="BT8" s="95">
        <f>求节点(节奏总纲!$G$4:$G$163,AN$7:AN$166,$BD8)</f>
        <v>0.23298592348240219</v>
      </c>
      <c r="BU8" s="95">
        <f>求节点(节奏总纲!$G$4:$G$163,AO$7:AO$166,$BD8)</f>
        <v>49834959.233720236</v>
      </c>
    </row>
    <row r="9" spans="2:73" x14ac:dyDescent="0.15">
      <c r="B9" s="126"/>
      <c r="C9" s="126"/>
      <c r="D9" s="126"/>
      <c r="E9" s="126"/>
      <c r="F9" s="126"/>
      <c r="G9" s="126"/>
      <c r="H9" s="126"/>
      <c r="L9" s="91">
        <v>3</v>
      </c>
      <c r="M9" s="96">
        <f t="shared" ref="M9:M16" si="23">(M$17-M$7)/($L$17-$L$7)+M8</f>
        <v>66.789384312063959</v>
      </c>
      <c r="N9" s="96">
        <f t="shared" si="1"/>
        <v>980.94452807268408</v>
      </c>
      <c r="O9" s="96">
        <f t="shared" si="1"/>
        <v>980.94452807268408</v>
      </c>
      <c r="P9" s="92">
        <f>武将属性!$AG7</f>
        <v>0</v>
      </c>
      <c r="Q9" s="92">
        <f>武将属性!$AG7</f>
        <v>0</v>
      </c>
      <c r="R9" s="92">
        <f>武将属性!BJ7</f>
        <v>3.1206059521359967E-2</v>
      </c>
      <c r="S9" s="92">
        <f t="shared" si="2"/>
        <v>3.1206059521359967E-2</v>
      </c>
      <c r="T9" s="91">
        <f>战法技能效用!AN7</f>
        <v>5.9046821830736507E-2</v>
      </c>
      <c r="U9" s="91">
        <f t="shared" si="3"/>
        <v>1916273.8878691394</v>
      </c>
      <c r="V9" s="95">
        <f t="shared" si="4"/>
        <v>44577.65690777509</v>
      </c>
      <c r="W9" s="95">
        <f t="shared" si="0"/>
        <v>3035.1504837836419</v>
      </c>
      <c r="X9" s="95">
        <f t="shared" si="0"/>
        <v>3035.1504837836419</v>
      </c>
      <c r="Y9" s="95">
        <f t="shared" si="5"/>
        <v>2977314.2589447233</v>
      </c>
      <c r="Z9" s="95">
        <f t="shared" si="6"/>
        <v>2977314.2589447233</v>
      </c>
      <c r="AA9" s="95">
        <f t="shared" si="7"/>
        <v>2887215.6359580164</v>
      </c>
      <c r="AB9" s="95">
        <f t="shared" si="8"/>
        <v>2887215.6359580164</v>
      </c>
      <c r="AC9" s="95">
        <f t="shared" si="9"/>
        <v>5622630.0812610835</v>
      </c>
      <c r="AD9" s="91"/>
      <c r="AE9" s="91">
        <v>3</v>
      </c>
      <c r="AF9" s="96">
        <f t="shared" ref="AF9:AF16" si="24">(AF$17-AF$7)/($L$17-$L$7)+AF8</f>
        <v>66.789384312063959</v>
      </c>
      <c r="AG9" s="96">
        <f t="shared" si="10"/>
        <v>216.02894935351554</v>
      </c>
      <c r="AH9" s="96">
        <f t="shared" si="10"/>
        <v>216.02894935351554</v>
      </c>
      <c r="AI9" s="92">
        <f>士兵属性!$R7</f>
        <v>0</v>
      </c>
      <c r="AJ9" s="92">
        <f>士兵属性!$R7</f>
        <v>0</v>
      </c>
      <c r="AK9" s="92">
        <f>士兵属性!AY7</f>
        <v>3.1206059521359967E-2</v>
      </c>
      <c r="AL9" s="92">
        <f t="shared" si="11"/>
        <v>3.1206059521359967E-2</v>
      </c>
      <c r="AM9" s="96">
        <f t="shared" ref="AM9:AM16" si="25">(AM$17-AM$7)/($L$17-$L$7)+AM8</f>
        <v>1283.3994811998509</v>
      </c>
      <c r="AN9" s="91">
        <f>战法技能效用!AT7</f>
        <v>3.7361506256064957E-2</v>
      </c>
      <c r="AO9" s="91">
        <f t="shared" si="12"/>
        <v>1174995.5746713101</v>
      </c>
      <c r="AP9" s="95">
        <f t="shared" si="13"/>
        <v>37430.561954738412</v>
      </c>
      <c r="AQ9" s="95">
        <f t="shared" si="14"/>
        <v>10350.631026250954</v>
      </c>
      <c r="AR9" s="95">
        <f t="shared" si="14"/>
        <v>10350.631026250954</v>
      </c>
      <c r="AS9" s="95">
        <f t="shared" si="15"/>
        <v>2499964.1874115434</v>
      </c>
      <c r="AT9" s="95">
        <f t="shared" si="16"/>
        <v>2499964.1874115434</v>
      </c>
      <c r="AU9" s="95">
        <f t="shared" si="17"/>
        <v>2424310.9942273959</v>
      </c>
      <c r="AV9" s="95">
        <f t="shared" si="18"/>
        <v>2424310.9942273959</v>
      </c>
      <c r="AW9" s="95">
        <f t="shared" si="19"/>
        <v>3484.5517370108682</v>
      </c>
      <c r="AX9" s="95">
        <f t="shared" si="20"/>
        <v>4311006.2061526794</v>
      </c>
      <c r="AZ9" s="14">
        <f t="shared" si="21"/>
        <v>0.63907041793085184</v>
      </c>
      <c r="BA9" s="14">
        <f t="shared" si="22"/>
        <v>0.61316682448659943</v>
      </c>
      <c r="BD9" s="95">
        <v>3</v>
      </c>
      <c r="BE9" s="95">
        <f>求节点(节奏总纲!$G$4:$G$163,M$7:M$166,$BD9)</f>
        <v>119.7041135143723</v>
      </c>
      <c r="BF9" s="95">
        <f>求节点(节奏总纲!$G$4:$G$163,N$7:N$166,$BD9)</f>
        <v>3713.0555997717879</v>
      </c>
      <c r="BG9" s="95">
        <f>求节点(节奏总纲!$G$4:$G$163,O$7:O$166,$BD9)</f>
        <v>3713.0555997717879</v>
      </c>
      <c r="BH9" s="95">
        <f>求节点(节奏总纲!$G$4:$G$163,P$7:P$166,$BD9)</f>
        <v>5.4000000000000003E-3</v>
      </c>
      <c r="BI9" s="95">
        <f>求节点(节奏总纲!$G$4:$G$163,Q$7:Q$166,$BD9)</f>
        <v>5.4000000000000003E-3</v>
      </c>
      <c r="BJ9" s="95">
        <f>求节点(节奏总纲!$G$4:$G$163,T$7:T$166,$BD9)</f>
        <v>0.58925449029234667</v>
      </c>
      <c r="BK9" s="95">
        <f>求节点(节奏总纲!$G$4:$G$163,U$7:U$166,$BD9)</f>
        <v>118672694.0596499</v>
      </c>
      <c r="BL9" s="91"/>
      <c r="BM9" s="95">
        <v>3</v>
      </c>
      <c r="BN9" s="95">
        <f>求节点(节奏总纲!$G$4:$G$163,AF$7:AF$166,$BD9)</f>
        <v>119.7041135143723</v>
      </c>
      <c r="BO9" s="95">
        <f>求节点(节奏总纲!$G$4:$G$163,AG$7:AG$166,$BD9)</f>
        <v>376.9030733126404</v>
      </c>
      <c r="BP9" s="95">
        <f>求节点(节奏总纲!$G$4:$G$163,AH$7:AH$166,$BD9)</f>
        <v>376.9030733126404</v>
      </c>
      <c r="BQ9" s="95">
        <f>求节点(节奏总纲!$G$4:$G$163,AI$7:AI$166,$BD9)</f>
        <v>5.4000000000000003E-3</v>
      </c>
      <c r="BR9" s="95">
        <f>求节点(节奏总纲!$G$4:$G$163,AJ$7:AJ$166,$BD9)</f>
        <v>5.4000000000000003E-3</v>
      </c>
      <c r="BS9" s="95">
        <f>求节点(节奏总纲!$G$4:$G$163,AM$7:AM$166,$BD9)</f>
        <v>3639.4917316233264</v>
      </c>
      <c r="BT9" s="95">
        <f>求节点(节奏总纲!$G$4:$G$163,AN$7:AN$166,$BD9)</f>
        <v>0.2610922353316526</v>
      </c>
      <c r="BU9" s="95">
        <f>求节点(节奏总纲!$G$4:$G$163,AO$7:AO$166,$BD9)</f>
        <v>81487713.46082148</v>
      </c>
    </row>
    <row r="10" spans="2:73" x14ac:dyDescent="0.15">
      <c r="L10" s="91">
        <v>4</v>
      </c>
      <c r="M10" s="96">
        <f t="shared" si="23"/>
        <v>70.184076468095938</v>
      </c>
      <c r="N10" s="96">
        <f t="shared" si="1"/>
        <v>1071.4167921090261</v>
      </c>
      <c r="O10" s="96">
        <f t="shared" si="1"/>
        <v>1071.4167921090261</v>
      </c>
      <c r="P10" s="92">
        <f>武将属性!$AG8</f>
        <v>0</v>
      </c>
      <c r="Q10" s="92">
        <f>武将属性!$AG8</f>
        <v>0</v>
      </c>
      <c r="R10" s="92">
        <f>武将属性!BJ8</f>
        <v>3.611628823994352E-2</v>
      </c>
      <c r="S10" s="92">
        <f t="shared" si="2"/>
        <v>3.611628823994352E-2</v>
      </c>
      <c r="T10" s="91">
        <f>战法技能效用!AN8</f>
        <v>7.8729095774315347E-2</v>
      </c>
      <c r="U10" s="91">
        <f t="shared" si="3"/>
        <v>2516154.3764771009</v>
      </c>
      <c r="V10" s="95">
        <f t="shared" si="4"/>
        <v>56685.0666020801</v>
      </c>
      <c r="W10" s="95">
        <f t="shared" si="0"/>
        <v>3713.2039354808485</v>
      </c>
      <c r="X10" s="95">
        <f t="shared" si="0"/>
        <v>3713.2039354808485</v>
      </c>
      <c r="Y10" s="95">
        <f t="shared" si="5"/>
        <v>3978389.0489995014</v>
      </c>
      <c r="Z10" s="95">
        <f t="shared" si="6"/>
        <v>3978389.0489995014</v>
      </c>
      <c r="AA10" s="95">
        <f t="shared" si="7"/>
        <v>3839712.8721502996</v>
      </c>
      <c r="AB10" s="95">
        <f t="shared" si="8"/>
        <v>3839712.8721502996</v>
      </c>
      <c r="AC10" s="95">
        <f t="shared" si="9"/>
        <v>7376067.0117900185</v>
      </c>
      <c r="AD10" s="91"/>
      <c r="AE10" s="91">
        <v>4</v>
      </c>
      <c r="AF10" s="96">
        <f t="shared" si="24"/>
        <v>70.184076468095938</v>
      </c>
      <c r="AG10" s="96">
        <f t="shared" si="10"/>
        <v>224.04342403027331</v>
      </c>
      <c r="AH10" s="96">
        <f t="shared" si="10"/>
        <v>224.04342403027331</v>
      </c>
      <c r="AI10" s="92">
        <f>士兵属性!$R8</f>
        <v>0</v>
      </c>
      <c r="AJ10" s="92">
        <f>士兵属性!$R8</f>
        <v>0</v>
      </c>
      <c r="AK10" s="92">
        <f>士兵属性!AY8</f>
        <v>3.611628823994352E-2</v>
      </c>
      <c r="AL10" s="92">
        <f t="shared" si="11"/>
        <v>3.611628823994352E-2</v>
      </c>
      <c r="AM10" s="96">
        <f t="shared" si="25"/>
        <v>1425.0992217997764</v>
      </c>
      <c r="AN10" s="91">
        <f>战法技能效用!AT8</f>
        <v>5.1824629253330541E-2</v>
      </c>
      <c r="AO10" s="91">
        <f t="shared" si="12"/>
        <v>1699522.3007900775</v>
      </c>
      <c r="AP10" s="95">
        <f t="shared" si="13"/>
        <v>50366.862944150198</v>
      </c>
      <c r="AQ10" s="95">
        <f t="shared" si="14"/>
        <v>14112.250725489957</v>
      </c>
      <c r="AR10" s="95">
        <f t="shared" si="14"/>
        <v>14112.250725489957</v>
      </c>
      <c r="AS10" s="95">
        <f t="shared" si="15"/>
        <v>3534951.7603303455</v>
      </c>
      <c r="AT10" s="95">
        <f t="shared" si="16"/>
        <v>3534951.7603303455</v>
      </c>
      <c r="AU10" s="95">
        <f t="shared" si="17"/>
        <v>3411732.6408748841</v>
      </c>
      <c r="AV10" s="95">
        <f t="shared" si="18"/>
        <v>3411732.6408748841</v>
      </c>
      <c r="AW10" s="95">
        <f t="shared" si="19"/>
        <v>4437.2446843658436</v>
      </c>
      <c r="AX10" s="95">
        <f t="shared" si="20"/>
        <v>6011947.0211625425</v>
      </c>
      <c r="AZ10" s="14">
        <f t="shared" si="21"/>
        <v>0.71044047845205716</v>
      </c>
      <c r="BA10" s="14">
        <f t="shared" si="22"/>
        <v>0.67544436727670099</v>
      </c>
      <c r="BD10" s="95">
        <v>4</v>
      </c>
      <c r="BE10" s="95">
        <f>求节点(节奏总纲!$G$4:$G$163,M$7:M$166,$BD10)</f>
        <v>127.93474094176489</v>
      </c>
      <c r="BF10" s="95">
        <f>求节点(节奏总纲!$G$4:$G$163,N$7:N$166,$BD10)</f>
        <v>4303.989719198592</v>
      </c>
      <c r="BG10" s="95">
        <f>求节点(节奏总纲!$G$4:$G$163,O$7:O$166,$BD10)</f>
        <v>4303.989719198592</v>
      </c>
      <c r="BH10" s="95">
        <f>求节点(节奏总纲!$G$4:$G$163,P$7:P$166,$BD10)</f>
        <v>6.5466666666666668E-3</v>
      </c>
      <c r="BI10" s="95">
        <f>求节点(节奏总纲!$G$4:$G$163,Q$7:Q$166,$BD10)</f>
        <v>6.5466666666666668E-3</v>
      </c>
      <c r="BJ10" s="95">
        <f>求节点(节奏总纲!$G$4:$G$163,T$7:T$166,$BD10)</f>
        <v>0.80547469504915337</v>
      </c>
      <c r="BK10" s="95">
        <f>求节点(节奏总纲!$G$4:$G$163,U$7:U$166,$BD10)</f>
        <v>223867464.86762083</v>
      </c>
      <c r="BL10" s="91"/>
      <c r="BM10" s="95">
        <v>4</v>
      </c>
      <c r="BN10" s="95">
        <f>求节点(节奏总纲!$G$4:$G$163,AF$7:AF$166,$BD10)</f>
        <v>127.93474094176489</v>
      </c>
      <c r="BO10" s="95">
        <f>求节点(节奏总纲!$G$4:$G$163,AG$7:AG$166,$BD10)</f>
        <v>397.37577525180336</v>
      </c>
      <c r="BP10" s="95">
        <f>求节点(节奏总纲!$G$4:$G$163,AH$7:AH$166,$BD10)</f>
        <v>397.37577525180336</v>
      </c>
      <c r="BQ10" s="95">
        <f>求节点(节奏总纲!$G$4:$G$163,AI$7:AI$166,$BD10)</f>
        <v>6.5466666666666668E-3</v>
      </c>
      <c r="BR10" s="95">
        <f>求节点(节奏总纲!$G$4:$G$163,AJ$7:AJ$166,$BD10)</f>
        <v>6.5466666666666668E-3</v>
      </c>
      <c r="BS10" s="95">
        <f>求节点(节奏总纲!$G$4:$G$163,AM$7:AM$166,$BD10)</f>
        <v>3877.6748254949407</v>
      </c>
      <c r="BT10" s="95">
        <f>求节点(节奏总纲!$G$4:$G$163,AN$7:AN$166,$BD10)</f>
        <v>0.31541562038142062</v>
      </c>
      <c r="BU10" s="95">
        <f>求节点(节奏总纲!$G$4:$G$163,AO$7:AO$166,$BD10)</f>
        <v>121697712.52703696</v>
      </c>
    </row>
    <row r="11" spans="2:73" x14ac:dyDescent="0.15">
      <c r="L11" s="91">
        <v>5</v>
      </c>
      <c r="M11" s="96">
        <f t="shared" si="23"/>
        <v>73.578768624127918</v>
      </c>
      <c r="N11" s="96">
        <f t="shared" si="1"/>
        <v>1161.8890561453682</v>
      </c>
      <c r="O11" s="96">
        <f t="shared" si="1"/>
        <v>1161.8890561453682</v>
      </c>
      <c r="P11" s="92">
        <f>武将属性!$AG9</f>
        <v>0</v>
      </c>
      <c r="Q11" s="92">
        <f>武将属性!$AG9</f>
        <v>0</v>
      </c>
      <c r="R11" s="92">
        <f>武将属性!BJ9</f>
        <v>4.1026516958527076E-2</v>
      </c>
      <c r="S11" s="92">
        <f t="shared" si="2"/>
        <v>4.1026516958527076E-2</v>
      </c>
      <c r="T11" s="91">
        <f>战法技能效用!AN9</f>
        <v>9.8411369717894201E-2</v>
      </c>
      <c r="U11" s="91">
        <f t="shared" si="3"/>
        <v>3246949.0176745886</v>
      </c>
      <c r="V11" s="95">
        <f t="shared" si="4"/>
        <v>70939.533577861323</v>
      </c>
      <c r="W11" s="95">
        <f t="shared" si="0"/>
        <v>4492.3768752461356</v>
      </c>
      <c r="X11" s="95">
        <f t="shared" si="0"/>
        <v>4492.3768752461356</v>
      </c>
      <c r="Y11" s="95">
        <f t="shared" si="5"/>
        <v>5219643.5274290107</v>
      </c>
      <c r="Z11" s="95">
        <f t="shared" si="6"/>
        <v>5219643.5274290107</v>
      </c>
      <c r="AA11" s="95">
        <f t="shared" si="7"/>
        <v>5013939.0710995253</v>
      </c>
      <c r="AB11" s="95">
        <f t="shared" si="8"/>
        <v>5013939.0710995253</v>
      </c>
      <c r="AC11" s="95">
        <f t="shared" si="9"/>
        <v>9503986.7053990457</v>
      </c>
      <c r="AD11" s="91"/>
      <c r="AE11" s="91">
        <v>5</v>
      </c>
      <c r="AF11" s="96">
        <f t="shared" si="24"/>
        <v>73.578768624127918</v>
      </c>
      <c r="AG11" s="96">
        <f t="shared" si="10"/>
        <v>232.05789870703109</v>
      </c>
      <c r="AH11" s="96">
        <f t="shared" si="10"/>
        <v>232.05789870703109</v>
      </c>
      <c r="AI11" s="92">
        <f>士兵属性!$R9</f>
        <v>0</v>
      </c>
      <c r="AJ11" s="92">
        <f>士兵属性!$R9</f>
        <v>0</v>
      </c>
      <c r="AK11" s="92">
        <f>士兵属性!AY9</f>
        <v>4.1026516958527076E-2</v>
      </c>
      <c r="AL11" s="92">
        <f t="shared" si="11"/>
        <v>4.1026516958527076E-2</v>
      </c>
      <c r="AM11" s="96">
        <f t="shared" si="25"/>
        <v>1566.7989623997018</v>
      </c>
      <c r="AN11" s="91">
        <f>战法技能效用!AT9</f>
        <v>6.6287752250596133E-2</v>
      </c>
      <c r="AO11" s="91">
        <f t="shared" si="12"/>
        <v>2397034.0203261245</v>
      </c>
      <c r="AP11" s="95">
        <f t="shared" si="13"/>
        <v>66398.298172091396</v>
      </c>
      <c r="AQ11" s="95">
        <f t="shared" si="14"/>
        <v>18830.337404706272</v>
      </c>
      <c r="AR11" s="95">
        <f t="shared" si="14"/>
        <v>18830.337404706272</v>
      </c>
      <c r="AS11" s="95">
        <f t="shared" si="15"/>
        <v>4885505.0182401687</v>
      </c>
      <c r="AT11" s="95">
        <f t="shared" si="16"/>
        <v>4885505.0182401687</v>
      </c>
      <c r="AU11" s="95">
        <f t="shared" si="17"/>
        <v>4692968.8520458695</v>
      </c>
      <c r="AV11" s="95">
        <f t="shared" si="18"/>
        <v>4692968.8520458695</v>
      </c>
      <c r="AW11" s="95">
        <f t="shared" si="19"/>
        <v>5577.9058257581328</v>
      </c>
      <c r="AX11" s="95">
        <f t="shared" si="20"/>
        <v>8196152.5317297</v>
      </c>
      <c r="AZ11" s="14">
        <f t="shared" si="21"/>
        <v>0.78339343198796862</v>
      </c>
      <c r="BA11" s="14">
        <f t="shared" si="22"/>
        <v>0.73824196415712151</v>
      </c>
      <c r="BD11" s="95">
        <v>5</v>
      </c>
      <c r="BE11" s="95">
        <f>求节点(节奏总纲!$G$4:$G$163,M$7:M$166,$BD11)</f>
        <v>135.68169855076448</v>
      </c>
      <c r="BF11" s="95">
        <f>求节点(节奏总纲!$G$4:$G$163,N$7:N$166,$BD11)</f>
        <v>4884.5546776964884</v>
      </c>
      <c r="BG11" s="95">
        <f>求节点(节奏总纲!$G$4:$G$163,O$7:O$166,$BD11)</f>
        <v>4884.5546776964884</v>
      </c>
      <c r="BH11" s="95">
        <f>求节点(节奏总纲!$G$4:$G$163,P$7:P$166,$BD11)</f>
        <v>7.4682926333602909E-3</v>
      </c>
      <c r="BI11" s="95">
        <f>求节点(节奏总纲!$G$4:$G$163,Q$7:Q$166,$BD11)</f>
        <v>7.4682926333602909E-3</v>
      </c>
      <c r="BJ11" s="95">
        <f>求节点(节奏总纲!$G$4:$G$163,T$7:T$166,$BD11)</f>
        <v>0.98241181271913514</v>
      </c>
      <c r="BK11" s="95">
        <f>求节点(节奏总纲!$G$4:$G$163,U$7:U$166,$BD11)</f>
        <v>374126819.44666046</v>
      </c>
      <c r="BL11" s="91"/>
      <c r="BM11" s="95">
        <v>5</v>
      </c>
      <c r="BN11" s="95">
        <f>求节点(节奏总纲!$G$4:$G$163,AF$7:AF$166,$BD11)</f>
        <v>135.68169855076448</v>
      </c>
      <c r="BO11" s="95">
        <f>求节点(节奏总纲!$G$4:$G$163,AG$7:AG$166,$BD11)</f>
        <v>414.26699279029742</v>
      </c>
      <c r="BP11" s="95">
        <f>求节点(节奏总纲!$G$4:$G$163,AH$7:AH$166,$BD11)</f>
        <v>414.26699279029742</v>
      </c>
      <c r="BQ11" s="95">
        <f>求节点(节奏总纲!$G$4:$G$163,AI$7:AI$166,$BD11)</f>
        <v>7.4682926333602909E-3</v>
      </c>
      <c r="BR11" s="95">
        <f>求节点(节奏总纲!$G$4:$G$163,AJ$7:AJ$166,$BD11)</f>
        <v>7.4682926333602909E-3</v>
      </c>
      <c r="BS11" s="95">
        <f>求节点(节奏总纲!$G$4:$G$163,AM$7:AM$166,$BD11)</f>
        <v>4066.4518529007532</v>
      </c>
      <c r="BT11" s="95">
        <f>求节点(节奏总纲!$G$4:$G$163,AN$7:AN$166,$BD11)</f>
        <v>0.35822262856611164</v>
      </c>
      <c r="BU11" s="95">
        <f>求节点(节奏总纲!$G$4:$G$163,AO$7:AO$166,$BD11)</f>
        <v>166909750.50634813</v>
      </c>
    </row>
    <row r="12" spans="2:73" ht="11.25" customHeight="1" x14ac:dyDescent="0.15">
      <c r="L12" s="91">
        <v>6</v>
      </c>
      <c r="M12" s="96">
        <f t="shared" si="23"/>
        <v>76.973460780159897</v>
      </c>
      <c r="N12" s="96">
        <f t="shared" si="1"/>
        <v>1252.3613201817102</v>
      </c>
      <c r="O12" s="96">
        <f t="shared" si="1"/>
        <v>1252.3613201817102</v>
      </c>
      <c r="P12" s="92">
        <f>武将属性!$AG10</f>
        <v>0</v>
      </c>
      <c r="Q12" s="92">
        <f>武将属性!$AG10</f>
        <v>0</v>
      </c>
      <c r="R12" s="92">
        <f>武将属性!BJ10</f>
        <v>4.5936745677110633E-2</v>
      </c>
      <c r="S12" s="92">
        <f t="shared" si="2"/>
        <v>4.5936745677110633E-2</v>
      </c>
      <c r="T12" s="91">
        <f>战法技能效用!AN10</f>
        <v>0.11809364366147304</v>
      </c>
      <c r="U12" s="91">
        <f t="shared" si="3"/>
        <v>4127694.1707341806</v>
      </c>
      <c r="V12" s="95">
        <f t="shared" si="4"/>
        <v>87577.349443454877</v>
      </c>
      <c r="W12" s="95">
        <f t="shared" si="0"/>
        <v>5382.7370455980181</v>
      </c>
      <c r="X12" s="95">
        <f t="shared" si="0"/>
        <v>5382.7370455980181</v>
      </c>
      <c r="Y12" s="95">
        <f t="shared" si="5"/>
        <v>6741131.6726161325</v>
      </c>
      <c r="Z12" s="95">
        <f t="shared" si="6"/>
        <v>6741131.6726161325</v>
      </c>
      <c r="AA12" s="95">
        <f t="shared" si="7"/>
        <v>6445066.3010716857</v>
      </c>
      <c r="AB12" s="95">
        <f t="shared" si="8"/>
        <v>6445066.3010716857</v>
      </c>
      <c r="AC12" s="95">
        <f t="shared" si="9"/>
        <v>12058259.539944502</v>
      </c>
      <c r="AD12" s="91"/>
      <c r="AE12" s="91">
        <v>6</v>
      </c>
      <c r="AF12" s="96">
        <f t="shared" si="24"/>
        <v>76.973460780159897</v>
      </c>
      <c r="AG12" s="96">
        <f t="shared" si="10"/>
        <v>240.07237338378886</v>
      </c>
      <c r="AH12" s="96">
        <f t="shared" si="10"/>
        <v>240.07237338378886</v>
      </c>
      <c r="AI12" s="92">
        <f>士兵属性!$R10</f>
        <v>0</v>
      </c>
      <c r="AJ12" s="92">
        <f>士兵属性!$R10</f>
        <v>0</v>
      </c>
      <c r="AK12" s="92">
        <f>士兵属性!AY10</f>
        <v>4.5936745677110633E-2</v>
      </c>
      <c r="AL12" s="92">
        <f t="shared" si="11"/>
        <v>4.5936745677110633E-2</v>
      </c>
      <c r="AM12" s="96">
        <f t="shared" si="25"/>
        <v>1708.4987029996273</v>
      </c>
      <c r="AN12" s="91">
        <f>战法技能效用!AT10</f>
        <v>8.0750875247861717E-2</v>
      </c>
      <c r="AO12" s="91">
        <f t="shared" si="12"/>
        <v>3309380.6341898316</v>
      </c>
      <c r="AP12" s="95">
        <f t="shared" si="13"/>
        <v>86028.507984395692</v>
      </c>
      <c r="AQ12" s="95">
        <f t="shared" si="14"/>
        <v>24670.969227281061</v>
      </c>
      <c r="AR12" s="95">
        <f t="shared" si="14"/>
        <v>24670.969227281061</v>
      </c>
      <c r="AS12" s="95">
        <f t="shared" si="15"/>
        <v>6621911.9853125541</v>
      </c>
      <c r="AT12" s="95">
        <f t="shared" si="16"/>
        <v>6621911.9853125541</v>
      </c>
      <c r="AU12" s="95">
        <f t="shared" si="17"/>
        <v>6331082.651681493</v>
      </c>
      <c r="AV12" s="95">
        <f t="shared" si="18"/>
        <v>6331082.651681493</v>
      </c>
      <c r="AW12" s="95">
        <f t="shared" si="19"/>
        <v>6933.3598271664305</v>
      </c>
      <c r="AX12" s="95">
        <f t="shared" si="20"/>
        <v>10960561.349928923</v>
      </c>
      <c r="AZ12" s="14">
        <f t="shared" si="21"/>
        <v>0.85811278849972328</v>
      </c>
      <c r="BA12" s="14">
        <f t="shared" si="22"/>
        <v>0.80175044402604123</v>
      </c>
      <c r="BD12" s="95">
        <v>6</v>
      </c>
      <c r="BE12" s="95">
        <f>求节点(节奏总纲!$G$4:$G$163,M$7:M$166,$BD12)</f>
        <v>142.33845917904114</v>
      </c>
      <c r="BF12" s="95">
        <f>求节点(节奏总纲!$G$4:$G$163,N$7:N$166,$BD12)</f>
        <v>5395.1519704952743</v>
      </c>
      <c r="BG12" s="95">
        <f>求节点(节奏总纲!$G$4:$G$163,O$7:O$166,$BD12)</f>
        <v>5395.1519704952743</v>
      </c>
      <c r="BH12" s="95">
        <f>求节点(节奏总纲!$G$4:$G$163,P$7:P$166,$BD12)</f>
        <v>7.8923076923076915E-3</v>
      </c>
      <c r="BI12" s="95">
        <f>求节点(节奏总纲!$G$4:$G$163,Q$7:Q$166,$BD12)</f>
        <v>7.8923076923076915E-3</v>
      </c>
      <c r="BJ12" s="95">
        <f>求节点(节奏总纲!$G$4:$G$163,T$7:T$166,$BD12)</f>
        <v>1.0495471569935952</v>
      </c>
      <c r="BK12" s="95">
        <f>求节点(节奏总纲!$G$4:$G$163,U$7:U$166,$BD12)</f>
        <v>516457935.23546916</v>
      </c>
      <c r="BL12" s="91"/>
      <c r="BM12" s="95">
        <v>6</v>
      </c>
      <c r="BN12" s="95">
        <f>求节点(节奏总纲!$G$4:$G$163,AF$7:AF$166,$BD12)</f>
        <v>142.33845917904114</v>
      </c>
      <c r="BO12" s="95">
        <f>求节点(节奏总纲!$G$4:$G$163,AG$7:AG$166,$BD12)</f>
        <v>428.74534656852751</v>
      </c>
      <c r="BP12" s="95">
        <f>求节点(节奏总纲!$G$4:$G$163,AH$7:AH$166,$BD12)</f>
        <v>428.74534656852751</v>
      </c>
      <c r="BQ12" s="95">
        <f>求节点(节奏总纲!$G$4:$G$163,AI$7:AI$166,$BD12)</f>
        <v>7.8923076923076915E-3</v>
      </c>
      <c r="BR12" s="95">
        <f>求节点(节奏总纲!$G$4:$G$163,AJ$7:AJ$166,$BD12)</f>
        <v>7.8923076923076915E-3</v>
      </c>
      <c r="BS12" s="95">
        <f>求节点(节奏总纲!$G$4:$G$163,AM$7:AM$166,$BD12)</f>
        <v>4224.12003719926</v>
      </c>
      <c r="BT12" s="95">
        <f>求节点(节奏总纲!$G$4:$G$163,AN$7:AN$166,$BD12)</f>
        <v>0.37278232994550231</v>
      </c>
      <c r="BU12" s="95">
        <f>求节点(节奏总纲!$G$4:$G$163,AO$7:AO$166,$BD12)</f>
        <v>208830930.73808619</v>
      </c>
    </row>
    <row r="13" spans="2:73" x14ac:dyDescent="0.15">
      <c r="L13" s="91">
        <v>7</v>
      </c>
      <c r="M13" s="96">
        <f t="shared" si="23"/>
        <v>80.368152936191876</v>
      </c>
      <c r="N13" s="96">
        <f t="shared" si="1"/>
        <v>1342.8335842180522</v>
      </c>
      <c r="O13" s="96">
        <f t="shared" si="1"/>
        <v>1342.8335842180522</v>
      </c>
      <c r="P13" s="92">
        <f>武将属性!$AG11</f>
        <v>0</v>
      </c>
      <c r="Q13" s="92">
        <f>武将属性!$AG11</f>
        <v>0</v>
      </c>
      <c r="R13" s="92">
        <f>武将属性!BJ11</f>
        <v>0.05</v>
      </c>
      <c r="S13" s="92">
        <f t="shared" si="2"/>
        <v>0.05</v>
      </c>
      <c r="T13" s="91">
        <f>战法技能效用!AN11</f>
        <v>0.1377759176050519</v>
      </c>
      <c r="U13" s="91">
        <f t="shared" si="3"/>
        <v>5170832.3499880685</v>
      </c>
      <c r="V13" s="95">
        <f t="shared" si="4"/>
        <v>106679.09813369749</v>
      </c>
      <c r="W13" s="95">
        <f t="shared" si="0"/>
        <v>6384.7093002939228</v>
      </c>
      <c r="X13" s="95">
        <f t="shared" si="0"/>
        <v>6384.7093002939228</v>
      </c>
      <c r="Y13" s="95">
        <f t="shared" si="5"/>
        <v>8573602.0739040207</v>
      </c>
      <c r="Z13" s="95">
        <f t="shared" si="6"/>
        <v>8573602.0739040207</v>
      </c>
      <c r="AA13" s="95">
        <f t="shared" si="7"/>
        <v>8165335.3084800206</v>
      </c>
      <c r="AB13" s="95">
        <f t="shared" si="8"/>
        <v>8165335.3084800206</v>
      </c>
      <c r="AC13" s="95">
        <f t="shared" si="9"/>
        <v>15070809.535063678</v>
      </c>
      <c r="AD13" s="91"/>
      <c r="AE13" s="91">
        <v>7</v>
      </c>
      <c r="AF13" s="96">
        <f t="shared" si="24"/>
        <v>80.368152936191876</v>
      </c>
      <c r="AG13" s="96">
        <f t="shared" si="10"/>
        <v>248.08684806054663</v>
      </c>
      <c r="AH13" s="96">
        <f t="shared" si="10"/>
        <v>248.08684806054663</v>
      </c>
      <c r="AI13" s="92">
        <f>士兵属性!$R11</f>
        <v>0</v>
      </c>
      <c r="AJ13" s="92">
        <f>士兵属性!$R11</f>
        <v>0</v>
      </c>
      <c r="AK13" s="92">
        <f>士兵属性!AY11</f>
        <v>0.05</v>
      </c>
      <c r="AL13" s="92">
        <f t="shared" si="11"/>
        <v>0.05</v>
      </c>
      <c r="AM13" s="96">
        <f t="shared" si="25"/>
        <v>1850.1984435995528</v>
      </c>
      <c r="AN13" s="91">
        <f>战法技能效用!AT11</f>
        <v>9.5213998245127301E-2</v>
      </c>
      <c r="AO13" s="91">
        <f t="shared" si="12"/>
        <v>4478521.4488826981</v>
      </c>
      <c r="AP13" s="95">
        <f t="shared" si="13"/>
        <v>109639.83971884142</v>
      </c>
      <c r="AQ13" s="95">
        <f t="shared" si="14"/>
        <v>31768.274837669705</v>
      </c>
      <c r="AR13" s="95">
        <f t="shared" si="14"/>
        <v>31768.274837669705</v>
      </c>
      <c r="AS13" s="95">
        <f t="shared" si="15"/>
        <v>8811551.4064234123</v>
      </c>
      <c r="AT13" s="95">
        <f t="shared" si="16"/>
        <v>8811551.4064234123</v>
      </c>
      <c r="AU13" s="95">
        <f t="shared" si="17"/>
        <v>8391953.7204032503</v>
      </c>
      <c r="AV13" s="95">
        <f t="shared" si="18"/>
        <v>8391953.7204032503</v>
      </c>
      <c r="AW13" s="95">
        <f t="shared" si="19"/>
        <v>8519.400932437964</v>
      </c>
      <c r="AX13" s="95">
        <f t="shared" si="20"/>
        <v>14392239.663530461</v>
      </c>
      <c r="AZ13" s="14">
        <f t="shared" si="21"/>
        <v>0.93473758066309709</v>
      </c>
      <c r="BA13" s="14">
        <f t="shared" si="22"/>
        <v>0.86611229019889457</v>
      </c>
      <c r="BD13" s="95">
        <v>7</v>
      </c>
      <c r="BE13" s="95">
        <f>求节点(节奏总纲!$G$4:$G$163,M$7:M$166,$BD13)</f>
        <v>148.17342452991815</v>
      </c>
      <c r="BF13" s="95">
        <f>求节点(节奏总纲!$G$4:$G$163,N$7:N$166,$BD13)</f>
        <v>5851.6233053375981</v>
      </c>
      <c r="BG13" s="95">
        <f>求节点(节奏总纲!$G$4:$G$163,O$7:O$166,$BD13)</f>
        <v>5851.6233053375981</v>
      </c>
      <c r="BH13" s="95">
        <f>求节点(节奏总纲!$G$4:$G$163,P$7:P$166,$BD13)</f>
        <v>8.3025641025641032E-3</v>
      </c>
      <c r="BI13" s="95">
        <f>求节点(节奏总纲!$G$4:$G$163,Q$7:Q$166,$BD13)</f>
        <v>8.3025641025641032E-3</v>
      </c>
      <c r="BJ13" s="95">
        <f>求节点(节奏总纲!$G$4:$G$163,T$7:T$166,$BD13)</f>
        <v>1.1018067324553114</v>
      </c>
      <c r="BK13" s="95">
        <f>求节点(节奏总纲!$G$4:$G$163,U$7:U$166,$BD13)</f>
        <v>671925526.0969137</v>
      </c>
      <c r="BL13" s="91"/>
      <c r="BM13" s="95">
        <v>7</v>
      </c>
      <c r="BN13" s="95">
        <f>求节点(节奏总纲!$G$4:$G$163,AF$7:AF$166,$BD13)</f>
        <v>148.17342452991815</v>
      </c>
      <c r="BO13" s="95">
        <f>求节点(节奏总纲!$G$4:$G$163,AG$7:AG$166,$BD13)</f>
        <v>441.60586439192787</v>
      </c>
      <c r="BP13" s="95">
        <f>求节点(节奏总纲!$G$4:$G$163,AH$7:AH$166,$BD13)</f>
        <v>441.60586439192787</v>
      </c>
      <c r="BQ13" s="95">
        <f>求节点(节奏总纲!$G$4:$G$163,AI$7:AI$166,$BD13)</f>
        <v>8.3025641025641032E-3</v>
      </c>
      <c r="BR13" s="95">
        <f>求节点(节奏总纲!$G$4:$G$163,AJ$7:AJ$166,$BD13)</f>
        <v>8.3025641025641032E-3</v>
      </c>
      <c r="BS13" s="95">
        <f>求节点(节奏总纲!$G$4:$G$163,AM$7:AM$166,$BD13)</f>
        <v>4359.6073514263799</v>
      </c>
      <c r="BT13" s="95">
        <f>求节点(节奏总纲!$G$4:$G$163,AN$7:AN$166,$BD13)</f>
        <v>0.38301275991724515</v>
      </c>
      <c r="BU13" s="95">
        <f>求节点(节奏总纲!$G$4:$G$163,AO$7:AO$166,$BD13)</f>
        <v>251842578.53438324</v>
      </c>
    </row>
    <row r="14" spans="2:73" x14ac:dyDescent="0.15">
      <c r="L14" s="91">
        <v>8</v>
      </c>
      <c r="M14" s="96">
        <f t="shared" si="23"/>
        <v>83.762845092223856</v>
      </c>
      <c r="N14" s="96">
        <f t="shared" si="1"/>
        <v>1433.3058482543943</v>
      </c>
      <c r="O14" s="96">
        <f t="shared" si="1"/>
        <v>1433.3058482543943</v>
      </c>
      <c r="P14" s="92">
        <f>武将属性!$AG12</f>
        <v>0</v>
      </c>
      <c r="Q14" s="92">
        <f>武将属性!$AG12</f>
        <v>0</v>
      </c>
      <c r="R14" s="92">
        <f>武将属性!BJ12</f>
        <v>0.05</v>
      </c>
      <c r="S14" s="92">
        <f t="shared" si="2"/>
        <v>0.05</v>
      </c>
      <c r="T14" s="91">
        <f>战法技能效用!AN12</f>
        <v>0.15745819154863075</v>
      </c>
      <c r="U14" s="91">
        <f t="shared" si="3"/>
        <v>6354163.690087541</v>
      </c>
      <c r="V14" s="95">
        <f t="shared" si="4"/>
        <v>127627.80971952865</v>
      </c>
      <c r="W14" s="95">
        <f t="shared" si="0"/>
        <v>7458.6093875333681</v>
      </c>
      <c r="X14" s="95">
        <f t="shared" si="0"/>
        <v>7458.6093875333681</v>
      </c>
      <c r="Y14" s="95">
        <f t="shared" si="5"/>
        <v>10690468.454996701</v>
      </c>
      <c r="Z14" s="95">
        <f t="shared" si="6"/>
        <v>10690468.454996701</v>
      </c>
      <c r="AA14" s="95">
        <f t="shared" si="7"/>
        <v>10181398.528568286</v>
      </c>
      <c r="AB14" s="95">
        <f t="shared" si="8"/>
        <v>10181398.528568286</v>
      </c>
      <c r="AC14" s="95">
        <f t="shared" si="9"/>
        <v>18472318.971095279</v>
      </c>
      <c r="AD14" s="91"/>
      <c r="AE14" s="91">
        <v>8</v>
      </c>
      <c r="AF14" s="96">
        <f t="shared" si="24"/>
        <v>83.762845092223856</v>
      </c>
      <c r="AG14" s="96">
        <f t="shared" si="10"/>
        <v>256.10132273730443</v>
      </c>
      <c r="AH14" s="96">
        <f t="shared" si="10"/>
        <v>256.10132273730443</v>
      </c>
      <c r="AI14" s="92">
        <f>士兵属性!$R12</f>
        <v>0</v>
      </c>
      <c r="AJ14" s="92">
        <f>士兵属性!$R12</f>
        <v>0</v>
      </c>
      <c r="AK14" s="92">
        <f>士兵属性!AY12</f>
        <v>0.05</v>
      </c>
      <c r="AL14" s="92">
        <f t="shared" si="11"/>
        <v>0.05</v>
      </c>
      <c r="AM14" s="96">
        <f t="shared" si="25"/>
        <v>1991.8981841994782</v>
      </c>
      <c r="AN14" s="91">
        <f>战法技能效用!AT12</f>
        <v>0.1096771212423929</v>
      </c>
      <c r="AO14" s="91">
        <f t="shared" si="12"/>
        <v>5918493.7408859357</v>
      </c>
      <c r="AP14" s="95">
        <f t="shared" si="13"/>
        <v>136877.07556539204</v>
      </c>
      <c r="AQ14" s="95">
        <f t="shared" si="14"/>
        <v>40041.958378770039</v>
      </c>
      <c r="AR14" s="95">
        <f t="shared" si="14"/>
        <v>40041.958378770039</v>
      </c>
      <c r="AS14" s="95">
        <f t="shared" si="15"/>
        <v>11465213.277260553</v>
      </c>
      <c r="AT14" s="95">
        <f t="shared" si="16"/>
        <v>11465213.277260553</v>
      </c>
      <c r="AU14" s="95">
        <f t="shared" si="17"/>
        <v>10919250.740248147</v>
      </c>
      <c r="AV14" s="95">
        <f t="shared" si="18"/>
        <v>10919250.740248147</v>
      </c>
      <c r="AW14" s="95">
        <f t="shared" si="19"/>
        <v>10296.508714290921</v>
      </c>
      <c r="AX14" s="95">
        <f t="shared" si="20"/>
        <v>18482490.644330561</v>
      </c>
      <c r="AZ14" s="14">
        <f t="shared" si="21"/>
        <v>1.0133749292815977</v>
      </c>
      <c r="BA14" s="14">
        <f t="shared" si="22"/>
        <v>0.93143551685940229</v>
      </c>
      <c r="BD14" s="95">
        <v>8</v>
      </c>
      <c r="BE14" s="95">
        <f>求节点(节奏总纲!$G$4:$G$163,M$7:M$166,$BD14)</f>
        <v>152.96823454773138</v>
      </c>
      <c r="BF14" s="95">
        <f>求节点(节奏总纲!$G$4:$G$163,N$7:N$166,$BD14)</f>
        <v>6244.6174106333592</v>
      </c>
      <c r="BG14" s="95">
        <f>求节点(节奏总纲!$G$4:$G$163,O$7:O$166,$BD14)</f>
        <v>6244.6174106333592</v>
      </c>
      <c r="BH14" s="95">
        <f>求节点(节奏总纲!$G$4:$G$163,P$7:P$166,$BD14)</f>
        <v>8.7128205128205113E-3</v>
      </c>
      <c r="BI14" s="95">
        <f>求节点(节奏总纲!$G$4:$G$163,Q$7:Q$166,$BD14)</f>
        <v>8.7128205128205113E-3</v>
      </c>
      <c r="BJ14" s="95">
        <f>求节点(节奏总纲!$G$4:$G$163,T$7:T$166,$BD14)</f>
        <v>1.1465255640791381</v>
      </c>
      <c r="BK14" s="95">
        <f>求节点(节奏总纲!$G$4:$G$163,U$7:U$166,$BD14)</f>
        <v>830083410.63643682</v>
      </c>
      <c r="BL14" s="91"/>
      <c r="BM14" s="95">
        <v>8</v>
      </c>
      <c r="BN14" s="95">
        <f>求节点(节奏总纲!$G$4:$G$163,AF$7:AF$166,$BD14)</f>
        <v>152.96823454773138</v>
      </c>
      <c r="BO14" s="95">
        <f>求节点(节奏总纲!$G$4:$G$163,AG$7:AG$166,$BD14)</f>
        <v>452.61785356079673</v>
      </c>
      <c r="BP14" s="95">
        <f>求节点(节奏总纲!$G$4:$G$163,AH$7:AH$166,$BD14)</f>
        <v>452.61785356079673</v>
      </c>
      <c r="BQ14" s="95">
        <f>求节点(节奏总纲!$G$4:$G$163,AI$7:AI$166,$BD14)</f>
        <v>8.7128205128205113E-3</v>
      </c>
      <c r="BR14" s="95">
        <f>求节点(节奏总纲!$G$4:$G$163,AJ$7:AJ$166,$BD14)</f>
        <v>8.7128205128205113E-3</v>
      </c>
      <c r="BS14" s="95">
        <f>求节点(节奏总纲!$G$4:$G$163,AM$7:AM$166,$BD14)</f>
        <v>4476.2686175306217</v>
      </c>
      <c r="BT14" s="95">
        <f>求节点(节奏总纲!$G$4:$G$163,AN$7:AN$166,$BD14)</f>
        <v>0.39268076621220899</v>
      </c>
      <c r="BU14" s="95">
        <f>求节点(节奏总纲!$G$4:$G$163,AO$7:AO$166,$BD14)</f>
        <v>294255938.68051159</v>
      </c>
    </row>
    <row r="15" spans="2:73" x14ac:dyDescent="0.15">
      <c r="L15" s="91">
        <v>9</v>
      </c>
      <c r="M15" s="96">
        <f t="shared" si="23"/>
        <v>87.157537248255835</v>
      </c>
      <c r="N15" s="96">
        <f t="shared" si="1"/>
        <v>1523.7781122907363</v>
      </c>
      <c r="O15" s="96">
        <f t="shared" si="1"/>
        <v>1523.7781122907363</v>
      </c>
      <c r="P15" s="92">
        <f>武将属性!$AG13</f>
        <v>0</v>
      </c>
      <c r="Q15" s="92">
        <f>武将属性!$AG13</f>
        <v>0</v>
      </c>
      <c r="R15" s="92">
        <f>武将属性!BJ13</f>
        <v>0.05</v>
      </c>
      <c r="S15" s="92">
        <f t="shared" si="2"/>
        <v>0.05</v>
      </c>
      <c r="T15" s="91">
        <f>战法技能效用!AN13</f>
        <v>0.1771404654922096</v>
      </c>
      <c r="U15" s="91">
        <f t="shared" si="3"/>
        <v>7729005.1676378176</v>
      </c>
      <c r="V15" s="95">
        <f t="shared" si="4"/>
        <v>151314.86046078306</v>
      </c>
      <c r="W15" s="95">
        <f t="shared" si="0"/>
        <v>8654.9547341896887</v>
      </c>
      <c r="X15" s="95">
        <f t="shared" si="0"/>
        <v>8654.9547341896887</v>
      </c>
      <c r="Y15" s="95">
        <f t="shared" si="5"/>
        <v>13188230.586825334</v>
      </c>
      <c r="Z15" s="95">
        <f t="shared" si="6"/>
        <v>13188230.586825334</v>
      </c>
      <c r="AA15" s="95">
        <f t="shared" si="7"/>
        <v>12560219.606500318</v>
      </c>
      <c r="AB15" s="95">
        <f t="shared" si="8"/>
        <v>12560219.606500318</v>
      </c>
      <c r="AC15" s="95">
        <f t="shared" si="9"/>
        <v>22407233.415955685</v>
      </c>
      <c r="AD15" s="91"/>
      <c r="AE15" s="91">
        <v>9</v>
      </c>
      <c r="AF15" s="96">
        <f t="shared" si="24"/>
        <v>87.157537248255835</v>
      </c>
      <c r="AG15" s="96">
        <f t="shared" si="10"/>
        <v>264.11579741406223</v>
      </c>
      <c r="AH15" s="96">
        <f t="shared" si="10"/>
        <v>264.11579741406223</v>
      </c>
      <c r="AI15" s="92">
        <f>士兵属性!$R13</f>
        <v>0</v>
      </c>
      <c r="AJ15" s="92">
        <f>士兵属性!$R13</f>
        <v>0</v>
      </c>
      <c r="AK15" s="92">
        <f>士兵属性!AY13</f>
        <v>0.05</v>
      </c>
      <c r="AL15" s="92">
        <f t="shared" si="11"/>
        <v>0.05</v>
      </c>
      <c r="AM15" s="96">
        <f t="shared" si="25"/>
        <v>2133.5979247994037</v>
      </c>
      <c r="AN15" s="91">
        <f>战法技能效用!AT13</f>
        <v>0.12414024423965848</v>
      </c>
      <c r="AO15" s="91">
        <f t="shared" si="12"/>
        <v>7712025.4239943074</v>
      </c>
      <c r="AP15" s="95">
        <f t="shared" si="13"/>
        <v>168957.34530776544</v>
      </c>
      <c r="AQ15" s="95">
        <f t="shared" si="14"/>
        <v>49869.227710498744</v>
      </c>
      <c r="AR15" s="95">
        <f t="shared" si="14"/>
        <v>49869.227710498744</v>
      </c>
      <c r="AS15" s="95">
        <f t="shared" si="15"/>
        <v>14725906.117027991</v>
      </c>
      <c r="AT15" s="95">
        <f t="shared" si="16"/>
        <v>14725906.117027991</v>
      </c>
      <c r="AU15" s="95">
        <f t="shared" si="17"/>
        <v>14024672.492407611</v>
      </c>
      <c r="AV15" s="95">
        <f t="shared" si="18"/>
        <v>14024672.492407611</v>
      </c>
      <c r="AW15" s="95">
        <f t="shared" si="19"/>
        <v>12346.516361015074</v>
      </c>
      <c r="AX15" s="95">
        <f t="shared" si="20"/>
        <v>23433465.549648643</v>
      </c>
      <c r="AZ15" s="14">
        <f t="shared" si="21"/>
        <v>1.0941086256023369</v>
      </c>
      <c r="BA15" s="14">
        <f t="shared" si="22"/>
        <v>0.99780311394866106</v>
      </c>
      <c r="BD15" s="95">
        <v>9</v>
      </c>
      <c r="BE15" s="95">
        <f>求节点(节奏总纲!$G$4:$G$163,M$7:M$166,$BD15)</f>
        <v>156.01030228954772</v>
      </c>
      <c r="BF15" s="95">
        <f>求节点(节奏总纲!$G$4:$G$163,N$7:N$166,$BD15)</f>
        <v>6512.829373719761</v>
      </c>
      <c r="BG15" s="95">
        <f>求节点(节奏总纲!$G$4:$G$163,O$7:O$166,$BD15)</f>
        <v>6512.829373719761</v>
      </c>
      <c r="BH15" s="95">
        <f>求节点(节奏总纲!$G$4:$G$163,P$7:P$166,$BD15)</f>
        <v>9.20838752465712E-3</v>
      </c>
      <c r="BI15" s="95">
        <f>求节点(节奏总纲!$G$4:$G$163,Q$7:Q$166,$BD15)</f>
        <v>9.20838752465712E-3</v>
      </c>
      <c r="BJ15" s="95">
        <f>求节点(节奏总纲!$G$4:$G$163,T$7:T$166,$BD15)</f>
        <v>1.1781482805240464</v>
      </c>
      <c r="BK15" s="95">
        <f>求节点(节奏总纲!$G$4:$G$163,U$7:U$166,$BD15)</f>
        <v>955951607.87225389</v>
      </c>
      <c r="BL15" s="91"/>
      <c r="BM15" s="95">
        <v>9</v>
      </c>
      <c r="BN15" s="95">
        <f>求节点(节奏总纲!$G$4:$G$163,AF$7:AF$166,$BD15)</f>
        <v>156.01030228954772</v>
      </c>
      <c r="BO15" s="95">
        <f>求节点(节奏总纲!$G$4:$G$163,AG$7:AG$166,$BD15)</f>
        <v>462.3645433766232</v>
      </c>
      <c r="BP15" s="95">
        <f>求节点(节奏总纲!$G$4:$G$163,AH$7:AH$166,$BD15)</f>
        <v>462.3645433766232</v>
      </c>
      <c r="BQ15" s="95">
        <f>求节点(节奏总纲!$G$4:$G$163,AI$7:AI$166,$BD15)</f>
        <v>9.20838752465712E-3</v>
      </c>
      <c r="BR15" s="95">
        <f>求节点(节奏总纲!$G$4:$G$163,AJ$7:AJ$166,$BD15)</f>
        <v>9.20838752465712E-3</v>
      </c>
      <c r="BS15" s="95">
        <f>求节点(节奏总纲!$G$4:$G$163,AM$7:AM$166,$BD15)</f>
        <v>4577.5338961395028</v>
      </c>
      <c r="BT15" s="95">
        <f>求节点(节奏总纲!$G$4:$G$163,AN$7:AN$166,$BD15)</f>
        <v>0.40631198104154032</v>
      </c>
      <c r="BU15" s="95">
        <f>求节点(节奏总纲!$G$4:$G$163,AO$7:AO$166,$BD15)</f>
        <v>336688807.07300073</v>
      </c>
    </row>
    <row r="16" spans="2:73" x14ac:dyDescent="0.15">
      <c r="L16" s="91">
        <v>10</v>
      </c>
      <c r="M16" s="96">
        <f t="shared" si="23"/>
        <v>90.552229404287814</v>
      </c>
      <c r="N16" s="96">
        <f t="shared" si="1"/>
        <v>1614.2503763270784</v>
      </c>
      <c r="O16" s="96">
        <f t="shared" si="1"/>
        <v>1614.2503763270784</v>
      </c>
      <c r="P16" s="92">
        <f>武将属性!$AG14</f>
        <v>0</v>
      </c>
      <c r="Q16" s="92">
        <f>武将属性!$AG14</f>
        <v>0</v>
      </c>
      <c r="R16" s="92">
        <f>武将属性!BJ14</f>
        <v>0.05</v>
      </c>
      <c r="S16" s="92">
        <f t="shared" si="2"/>
        <v>0.05</v>
      </c>
      <c r="T16" s="91">
        <f>战法技能效用!AN14</f>
        <v>0.1968227394357884</v>
      </c>
      <c r="U16" s="91">
        <f t="shared" si="3"/>
        <v>9315779.7233840432</v>
      </c>
      <c r="V16" s="95">
        <f t="shared" si="4"/>
        <v>177959.59951934218</v>
      </c>
      <c r="W16" s="95">
        <f t="shared" si="0"/>
        <v>9982.7379424476094</v>
      </c>
      <c r="X16" s="95">
        <f t="shared" si="0"/>
        <v>9982.7379424476094</v>
      </c>
      <c r="Y16" s="95">
        <f t="shared" si="5"/>
        <v>16114638.480370658</v>
      </c>
      <c r="Z16" s="95">
        <f t="shared" si="6"/>
        <v>16114638.480370658</v>
      </c>
      <c r="AA16" s="95">
        <f t="shared" si="7"/>
        <v>15347274.743210148</v>
      </c>
      <c r="AB16" s="95">
        <f t="shared" si="8"/>
        <v>15347274.743210148</v>
      </c>
      <c r="AC16" s="95">
        <f t="shared" si="9"/>
        <v>26929031.258158572</v>
      </c>
      <c r="AD16" s="91"/>
      <c r="AE16" s="91">
        <v>10</v>
      </c>
      <c r="AF16" s="96">
        <f t="shared" si="24"/>
        <v>90.552229404287814</v>
      </c>
      <c r="AG16" s="96">
        <f t="shared" si="10"/>
        <v>272.13027209082003</v>
      </c>
      <c r="AH16" s="96">
        <f t="shared" si="10"/>
        <v>272.13027209082003</v>
      </c>
      <c r="AI16" s="92">
        <f>士兵属性!$R14</f>
        <v>0</v>
      </c>
      <c r="AJ16" s="92">
        <f>士兵属性!$R14</f>
        <v>0</v>
      </c>
      <c r="AK16" s="92">
        <f>士兵属性!AY14</f>
        <v>0.05</v>
      </c>
      <c r="AL16" s="92">
        <f t="shared" si="11"/>
        <v>0.05</v>
      </c>
      <c r="AM16" s="96">
        <f t="shared" si="25"/>
        <v>2275.2976653993292</v>
      </c>
      <c r="AN16" s="91">
        <f>战法技能效用!AT14</f>
        <v>0.13860336723692407</v>
      </c>
      <c r="AO16" s="91">
        <f t="shared" si="12"/>
        <v>9923910.1331309974</v>
      </c>
      <c r="AP16" s="95">
        <f t="shared" si="13"/>
        <v>206473.37043118157</v>
      </c>
      <c r="AQ16" s="95">
        <f t="shared" si="14"/>
        <v>61451.336382512425</v>
      </c>
      <c r="AR16" s="95">
        <f t="shared" si="14"/>
        <v>61451.336382512425</v>
      </c>
      <c r="AS16" s="95">
        <f t="shared" si="15"/>
        <v>18696624.00516085</v>
      </c>
      <c r="AT16" s="95">
        <f t="shared" si="16"/>
        <v>18696624.00516085</v>
      </c>
      <c r="AU16" s="95">
        <f t="shared" si="17"/>
        <v>17806308.576343667</v>
      </c>
      <c r="AV16" s="95">
        <f t="shared" si="18"/>
        <v>17806308.576343667</v>
      </c>
      <c r="AW16" s="95">
        <f t="shared" si="19"/>
        <v>14699.411988525611</v>
      </c>
      <c r="AX16" s="95">
        <f t="shared" si="20"/>
        <v>29374177.824011106</v>
      </c>
      <c r="AZ16" s="14">
        <f t="shared" si="21"/>
        <v>1.1770051105316426</v>
      </c>
      <c r="BA16" s="14">
        <f t="shared" si="22"/>
        <v>1.0652796038339607</v>
      </c>
      <c r="BD16" s="95">
        <v>10</v>
      </c>
      <c r="BE16" s="95">
        <f>求节点(节奏总纲!$G$4:$G$163,M$7:M$166,$BD16)</f>
        <v>158.83190162099748</v>
      </c>
      <c r="BF16" s="95">
        <f>求节点(节奏总纲!$G$4:$G$163,N$7:N$166,$BD16)</f>
        <v>6763.778634798301</v>
      </c>
      <c r="BG16" s="95">
        <f>求节点(节奏总纲!$G$4:$G$163,O$7:O$166,$BD16)</f>
        <v>6763.778634798301</v>
      </c>
      <c r="BH16" s="95">
        <f>求节点(节奏总纲!$G$4:$G$163,P$7:P$166,$BD16)</f>
        <v>9.8666666666666677E-3</v>
      </c>
      <c r="BI16" s="95">
        <f>求节点(节奏总纲!$G$4:$G$163,Q$7:Q$166,$BD16)</f>
        <v>9.8666666666666677E-3</v>
      </c>
      <c r="BJ16" s="95">
        <f>求节点(节奏总纲!$G$4:$G$163,T$7:T$166,$BD16)</f>
        <v>1.2076243420142381</v>
      </c>
      <c r="BK16" s="95">
        <f>求节点(节奏总纲!$G$4:$G$163,U$7:U$166,$BD16)</f>
        <v>1085367179.9260681</v>
      </c>
      <c r="BL16" s="91"/>
      <c r="BM16" s="95">
        <v>10</v>
      </c>
      <c r="BN16" s="95">
        <f>求节点(节奏总纲!$G$4:$G$163,AF$7:AF$166,$BD16)</f>
        <v>158.83190162099748</v>
      </c>
      <c r="BO16" s="95">
        <f>求节点(节奏总纲!$G$4:$G$163,AG$7:AG$166,$BD16)</f>
        <v>472.2263872634324</v>
      </c>
      <c r="BP16" s="95">
        <f>求节点(节奏总纲!$G$4:$G$163,AH$7:AH$166,$BD16)</f>
        <v>472.2263872634324</v>
      </c>
      <c r="BQ16" s="95">
        <f>求节点(节奏总纲!$G$4:$G$163,AI$7:AI$166,$BD16)</f>
        <v>9.8666666666666677E-3</v>
      </c>
      <c r="BR16" s="95">
        <f>求节点(节奏总纲!$G$4:$G$163,AJ$7:AJ$166,$BD16)</f>
        <v>9.8666666666666677E-3</v>
      </c>
      <c r="BS16" s="95">
        <f>求节点(节奏总纲!$G$4:$G$163,AM$7:AM$166,$BD16)</f>
        <v>4670.9673911759728</v>
      </c>
      <c r="BT16" s="95">
        <f>求节点(节奏总纲!$G$4:$G$163,AN$7:AN$166,$BD16)</f>
        <v>0.41907879143708748</v>
      </c>
      <c r="BU16" s="95">
        <f>求节点(节奏总纲!$G$4:$G$163,AO$7:AO$166,$BD16)</f>
        <v>381564059.79718244</v>
      </c>
    </row>
    <row r="17" spans="12:73" x14ac:dyDescent="0.15">
      <c r="L17" s="14">
        <v>11</v>
      </c>
      <c r="M17" s="91">
        <f>武将属性!$F15</f>
        <v>93.946921560319808</v>
      </c>
      <c r="N17" s="91">
        <f>武将属性!$U15</f>
        <v>1704.7226403634199</v>
      </c>
      <c r="O17" s="91">
        <f>武将属性!$U15</f>
        <v>1704.7226403634199</v>
      </c>
      <c r="P17" s="92">
        <f>武将属性!$AG15</f>
        <v>0</v>
      </c>
      <c r="Q17" s="92">
        <f>武将属性!$AG15</f>
        <v>0</v>
      </c>
      <c r="R17" s="92">
        <f>武将属性!BJ15</f>
        <v>0.05</v>
      </c>
      <c r="S17" s="92">
        <f t="shared" si="2"/>
        <v>0.05</v>
      </c>
      <c r="T17" s="91">
        <f>战法技能效用!AN15</f>
        <v>0.23283522286119435</v>
      </c>
      <c r="U17" s="91">
        <f t="shared" si="3"/>
        <v>11437172.900312724</v>
      </c>
      <c r="V17" s="95">
        <f t="shared" si="4"/>
        <v>211531.05987665328</v>
      </c>
      <c r="W17" s="95">
        <f t="shared" si="0"/>
        <v>11657.434129910256</v>
      </c>
      <c r="X17" s="95">
        <f t="shared" si="0"/>
        <v>11657.434129910256</v>
      </c>
      <c r="Y17" s="95">
        <f t="shared" si="5"/>
        <v>19872691.889803261</v>
      </c>
      <c r="Z17" s="95">
        <f t="shared" si="6"/>
        <v>19872691.889803261</v>
      </c>
      <c r="AA17" s="95">
        <f t="shared" si="7"/>
        <v>18926373.228384055</v>
      </c>
      <c r="AB17" s="95">
        <f t="shared" si="8"/>
        <v>18926373.228384055</v>
      </c>
      <c r="AC17" s="95">
        <f t="shared" si="9"/>
        <v>32239007.324405</v>
      </c>
      <c r="AE17" s="14">
        <v>11</v>
      </c>
      <c r="AF17" s="91">
        <f>武将属性!$F15</f>
        <v>93.946921560319808</v>
      </c>
      <c r="AG17" s="91">
        <f>士兵属性!$G15</f>
        <v>280.14474676757777</v>
      </c>
      <c r="AH17" s="91">
        <f>士兵属性!$G15</f>
        <v>280.14474676757777</v>
      </c>
      <c r="AI17" s="92">
        <f>士兵属性!$R15</f>
        <v>0</v>
      </c>
      <c r="AJ17" s="92">
        <f>士兵属性!$R15</f>
        <v>0</v>
      </c>
      <c r="AK17" s="92">
        <f>士兵属性!AY15</f>
        <v>0.05</v>
      </c>
      <c r="AL17" s="92">
        <f t="shared" si="11"/>
        <v>0.05</v>
      </c>
      <c r="AM17" s="91">
        <f>带兵数!$G14</f>
        <v>2416.9974059992542</v>
      </c>
      <c r="AN17" s="91">
        <f>战法技能效用!AT15</f>
        <v>0.14462498319165684</v>
      </c>
      <c r="AO17" s="91">
        <f t="shared" si="12"/>
        <v>12443281.437165253</v>
      </c>
      <c r="AP17" s="95">
        <f t="shared" si="13"/>
        <v>248472.30897650192</v>
      </c>
      <c r="AQ17" s="95">
        <f t="shared" si="14"/>
        <v>74528.616608248922</v>
      </c>
      <c r="AR17" s="95">
        <f t="shared" si="14"/>
        <v>74528.616608248922</v>
      </c>
      <c r="AS17" s="95">
        <f t="shared" si="15"/>
        <v>23343208.521326974</v>
      </c>
      <c r="AT17" s="95">
        <f t="shared" si="16"/>
        <v>23343208.521326974</v>
      </c>
      <c r="AU17" s="95">
        <f t="shared" si="17"/>
        <v>22231627.163168546</v>
      </c>
      <c r="AV17" s="95">
        <f t="shared" si="18"/>
        <v>22231627.163168546</v>
      </c>
      <c r="AW17" s="95">
        <f t="shared" si="19"/>
        <v>17276.642808827433</v>
      </c>
      <c r="AX17" s="95">
        <f t="shared" si="20"/>
        <v>36481469.010815442</v>
      </c>
      <c r="AZ17" s="14">
        <f t="shared" si="21"/>
        <v>1.2621177182751822</v>
      </c>
      <c r="BA17" s="14">
        <f t="shared" si="22"/>
        <v>1.0879682895084168</v>
      </c>
      <c r="BD17" s="95">
        <v>11</v>
      </c>
      <c r="BE17" s="95">
        <f>求节点(节奏总纲!$G$4:$G$163,M$7:M$166,$BD17)</f>
        <v>161.56429423381582</v>
      </c>
      <c r="BF17" s="95">
        <f>求节点(节奏总纲!$G$4:$G$163,N$7:N$166,$BD17)</f>
        <v>7009.5680380392714</v>
      </c>
      <c r="BG17" s="95">
        <f>求节点(节奏总纲!$G$4:$G$163,O$7:O$166,$BD17)</f>
        <v>7009.5680380392714</v>
      </c>
      <c r="BH17" s="95">
        <f>求节点(节奏总纲!$G$4:$G$163,P$7:P$166,$BD17)</f>
        <v>1.0480732381887266E-2</v>
      </c>
      <c r="BI17" s="95">
        <f>求节点(节奏总纲!$G$4:$G$163,Q$7:Q$166,$BD17)</f>
        <v>1.0480732381887266E-2</v>
      </c>
      <c r="BJ17" s="95">
        <f>求节点(节奏总纲!$G$4:$G$163,T$7:T$166,$BD17)</f>
        <v>1.2341935350077171</v>
      </c>
      <c r="BK17" s="95">
        <f>求节点(节奏总纲!$G$4:$G$163,U$7:U$166,$BD17)</f>
        <v>1222782543.0787094</v>
      </c>
      <c r="BL17" s="91"/>
      <c r="BM17" s="14">
        <v>11</v>
      </c>
      <c r="BN17" s="95">
        <f>求节点(节奏总纲!$G$4:$G$163,AF$7:AF$166,$BD17)</f>
        <v>161.56429423381582</v>
      </c>
      <c r="BO17" s="95">
        <f>求节点(节奏总纲!$G$4:$G$163,AG$7:AG$166,$BD17)</f>
        <v>481.8485328420104</v>
      </c>
      <c r="BP17" s="95">
        <f>求节点(节奏总纲!$G$4:$G$163,AH$7:AH$166,$BD17)</f>
        <v>481.8485328420104</v>
      </c>
      <c r="BQ17" s="95">
        <f>求节点(节奏总纲!$G$4:$G$163,AI$7:AI$166,$BD17)</f>
        <v>1.0480732381887266E-2</v>
      </c>
      <c r="BR17" s="95">
        <f>求节点(节奏总纲!$G$4:$G$163,AJ$7:AJ$166,$BD17)</f>
        <v>1.0480732381887266E-2</v>
      </c>
      <c r="BS17" s="95">
        <f>求节点(节奏总纲!$G$4:$G$163,AM$7:AM$166,$BD17)</f>
        <v>4755.3090204606551</v>
      </c>
      <c r="BT17" s="95">
        <f>求节点(节奏总纲!$G$4:$G$163,AN$7:AN$166,$BD17)</f>
        <v>0.43142904373758545</v>
      </c>
      <c r="BU17" s="95">
        <f>求节点(节奏总纲!$G$4:$G$163,AO$7:AO$166,$BD17)</f>
        <v>429113437.55794024</v>
      </c>
    </row>
    <row r="18" spans="12:73" x14ac:dyDescent="0.15">
      <c r="L18" s="14">
        <v>12</v>
      </c>
      <c r="M18" s="91">
        <f>武将属性!$F16</f>
        <v>94.857819264768182</v>
      </c>
      <c r="N18" s="91">
        <f>武将属性!$U16</f>
        <v>1807.1497728849006</v>
      </c>
      <c r="O18" s="91">
        <f>武将属性!$U16</f>
        <v>1807.1497728849006</v>
      </c>
      <c r="P18" s="92">
        <f>武将属性!$AG16</f>
        <v>0</v>
      </c>
      <c r="Q18" s="92">
        <f>武将属性!$AG16</f>
        <v>0</v>
      </c>
      <c r="R18" s="92">
        <f>武将属性!BJ16</f>
        <v>0.05</v>
      </c>
      <c r="S18" s="92">
        <f t="shared" si="2"/>
        <v>0.05</v>
      </c>
      <c r="T18" s="91">
        <f>战法技能效用!AN16</f>
        <v>0.26741438902754505</v>
      </c>
      <c r="U18" s="91">
        <f t="shared" si="3"/>
        <v>13715678.759785946</v>
      </c>
      <c r="V18" s="95">
        <f t="shared" si="4"/>
        <v>248982.36322109844</v>
      </c>
      <c r="W18" s="95">
        <f t="shared" si="0"/>
        <v>13069.156948092135</v>
      </c>
      <c r="X18" s="95">
        <f t="shared" si="0"/>
        <v>13069.156948092135</v>
      </c>
      <c r="Y18" s="95">
        <f t="shared" si="5"/>
        <v>23617924.010541823</v>
      </c>
      <c r="Z18" s="95">
        <f t="shared" si="6"/>
        <v>23617924.010541823</v>
      </c>
      <c r="AA18" s="95">
        <f t="shared" si="7"/>
        <v>22493260.962420784</v>
      </c>
      <c r="AB18" s="95">
        <f t="shared" si="8"/>
        <v>22493260.962420784</v>
      </c>
      <c r="AC18" s="95">
        <f t="shared" si="9"/>
        <v>37269458.53701923</v>
      </c>
      <c r="AE18" s="14">
        <v>12</v>
      </c>
      <c r="AF18" s="91">
        <f>武将属性!$F16</f>
        <v>94.857819264768182</v>
      </c>
      <c r="AG18" s="91">
        <f>士兵属性!$G16</f>
        <v>286.344490518871</v>
      </c>
      <c r="AH18" s="91">
        <f>士兵属性!$G16</f>
        <v>286.344490518871</v>
      </c>
      <c r="AI18" s="92">
        <f>士兵属性!$R16</f>
        <v>0</v>
      </c>
      <c r="AJ18" s="92">
        <f>士兵属性!$R16</f>
        <v>0</v>
      </c>
      <c r="AK18" s="92">
        <f>士兵属性!AY16</f>
        <v>0.05</v>
      </c>
      <c r="AL18" s="92">
        <f t="shared" si="11"/>
        <v>0.05</v>
      </c>
      <c r="AM18" s="91">
        <f>带兵数!$G15</f>
        <v>2506.223932139796</v>
      </c>
      <c r="AN18" s="91">
        <f>战法技能效用!AT16</f>
        <v>0.15210073755004955</v>
      </c>
      <c r="AO18" s="91">
        <f t="shared" si="12"/>
        <v>14298156.543824974</v>
      </c>
      <c r="AP18" s="95">
        <f t="shared" si="13"/>
        <v>285236.07181210764</v>
      </c>
      <c r="AQ18" s="95">
        <f t="shared" si="14"/>
        <v>84514.990146059645</v>
      </c>
      <c r="AR18" s="95">
        <f t="shared" si="14"/>
        <v>84514.990146059645</v>
      </c>
      <c r="AS18" s="95">
        <f t="shared" si="15"/>
        <v>27056871.747745343</v>
      </c>
      <c r="AT18" s="95">
        <f t="shared" si="16"/>
        <v>27056871.747745343</v>
      </c>
      <c r="AU18" s="95">
        <f t="shared" si="17"/>
        <v>25768449.283566989</v>
      </c>
      <c r="AV18" s="95">
        <f t="shared" si="18"/>
        <v>25768449.283566989</v>
      </c>
      <c r="AW18" s="95">
        <f t="shared" si="19"/>
        <v>19312.242201692425</v>
      </c>
      <c r="AX18" s="95">
        <f t="shared" si="20"/>
        <v>42010912.771470279</v>
      </c>
      <c r="AZ18" s="14">
        <f t="shared" si="21"/>
        <v>1.2615925053077637</v>
      </c>
      <c r="BA18" s="14">
        <f t="shared" si="22"/>
        <v>1.0424680246774836</v>
      </c>
      <c r="BD18" s="14">
        <v>12</v>
      </c>
      <c r="BE18" s="95">
        <f>求节点(节奏总纲!$G$4:$G$163,M$7:M$166,$BD18)</f>
        <v>164.08234587126773</v>
      </c>
      <c r="BF18" s="95">
        <f>求节点(节奏总纲!$G$4:$G$163,N$7:N$166,$BD18)</f>
        <v>7236.1310211362052</v>
      </c>
      <c r="BG18" s="95">
        <f>求节点(节奏总纲!$G$4:$G$163,O$7:O$166,$BD18)</f>
        <v>7236.1310211362052</v>
      </c>
      <c r="BH18" s="95">
        <f>求节点(节奏总纲!$G$4:$G$163,P$7:P$166,$BD18)</f>
        <v>1.0852631578947369E-2</v>
      </c>
      <c r="BI18" s="95">
        <f>求节点(节奏总纲!$G$4:$G$163,Q$7:Q$166,$BD18)</f>
        <v>1.0852631578947369E-2</v>
      </c>
      <c r="BJ18" s="95">
        <f>求节点(节奏总纲!$G$4:$G$163,T$7:T$166,$BD18)</f>
        <v>1.257955074935508</v>
      </c>
      <c r="BK18" s="95">
        <f>求节点(节奏总纲!$G$4:$G$163,U$7:U$166,$BD18)</f>
        <v>1355617579.3945343</v>
      </c>
      <c r="BL18" s="91"/>
      <c r="BM18" s="14">
        <v>12</v>
      </c>
      <c r="BN18" s="95">
        <f>求节点(节奏总纲!$G$4:$G$163,AF$7:AF$166,$BD18)</f>
        <v>164.08234587126773</v>
      </c>
      <c r="BO18" s="95">
        <f>求节点(节奏总纲!$G$4:$G$163,AG$7:AG$166,$BD18)</f>
        <v>490.88156998534532</v>
      </c>
      <c r="BP18" s="95">
        <f>求节点(节奏总纲!$G$4:$G$163,AH$7:AH$166,$BD18)</f>
        <v>490.88156998534532</v>
      </c>
      <c r="BQ18" s="95">
        <f>求节点(节奏总纲!$G$4:$G$163,AI$7:AI$166,$BD18)</f>
        <v>1.0852631578947369E-2</v>
      </c>
      <c r="BR18" s="95">
        <f>求节点(节奏总纲!$G$4:$G$163,AJ$7:AJ$166,$BD18)</f>
        <v>1.0852631578947369E-2</v>
      </c>
      <c r="BS18" s="95">
        <f>求节点(节奏总纲!$G$4:$G$163,AM$7:AM$166,$BD18)</f>
        <v>4832.9679939102625</v>
      </c>
      <c r="BT18" s="95">
        <f>求节点(节奏总纲!$G$4:$G$163,AN$7:AN$166,$BD18)</f>
        <v>0.44353518073898429</v>
      </c>
      <c r="BU18" s="95">
        <f>求节点(节奏总纲!$G$4:$G$163,AO$7:AO$166,$BD18)</f>
        <v>476499988.77379292</v>
      </c>
    </row>
    <row r="19" spans="12:73" x14ac:dyDescent="0.15">
      <c r="L19" s="14">
        <v>13</v>
      </c>
      <c r="M19" s="91">
        <f>武将属性!$F17</f>
        <v>95.76871696921657</v>
      </c>
      <c r="N19" s="91">
        <f>武将属性!$U17</f>
        <v>1909.5769054063808</v>
      </c>
      <c r="O19" s="91">
        <f>武将属性!$U17</f>
        <v>1909.5769054063808</v>
      </c>
      <c r="P19" s="92">
        <f>武将属性!$AG17</f>
        <v>0</v>
      </c>
      <c r="Q19" s="92">
        <f>武将属性!$AG17</f>
        <v>0</v>
      </c>
      <c r="R19" s="92">
        <f>武将属性!BJ17</f>
        <v>0.05</v>
      </c>
      <c r="S19" s="92">
        <f t="shared" si="2"/>
        <v>0.05</v>
      </c>
      <c r="T19" s="91">
        <f>战法技能效用!AN17</f>
        <v>0.30115171506099847</v>
      </c>
      <c r="U19" s="91">
        <f t="shared" si="3"/>
        <v>16295678.966071198</v>
      </c>
      <c r="V19" s="95">
        <f t="shared" si="4"/>
        <v>290581.73886661208</v>
      </c>
      <c r="W19" s="95">
        <f t="shared" si="0"/>
        <v>14573.196935484044</v>
      </c>
      <c r="X19" s="95">
        <f t="shared" si="0"/>
        <v>14573.196935484044</v>
      </c>
      <c r="Y19" s="95">
        <f t="shared" si="5"/>
        <v>27828640.305939376</v>
      </c>
      <c r="Z19" s="95">
        <f t="shared" si="6"/>
        <v>27828640.305939376</v>
      </c>
      <c r="AA19" s="95">
        <f t="shared" si="7"/>
        <v>26503466.958037499</v>
      </c>
      <c r="AB19" s="95">
        <f t="shared" si="8"/>
        <v>26503466.958037499</v>
      </c>
      <c r="AC19" s="95">
        <f t="shared" si="9"/>
        <v>42775396.571851365</v>
      </c>
      <c r="AE19" s="14">
        <v>13</v>
      </c>
      <c r="AF19" s="91">
        <f>武将属性!$F17</f>
        <v>95.76871696921657</v>
      </c>
      <c r="AG19" s="91">
        <f>士兵属性!$G17</f>
        <v>292.20428271457155</v>
      </c>
      <c r="AH19" s="91">
        <f>士兵属性!$G17</f>
        <v>292.20428271457155</v>
      </c>
      <c r="AI19" s="92">
        <f>士兵属性!$R17</f>
        <v>0</v>
      </c>
      <c r="AJ19" s="92">
        <f>士兵属性!$R17</f>
        <v>0</v>
      </c>
      <c r="AK19" s="92">
        <f>士兵属性!AY17</f>
        <v>0.05</v>
      </c>
      <c r="AL19" s="92">
        <f t="shared" si="11"/>
        <v>0.05</v>
      </c>
      <c r="AM19" s="91">
        <f>带兵数!$G16</f>
        <v>2592.9987921274378</v>
      </c>
      <c r="AN19" s="91">
        <f>战法技能效用!AT17</f>
        <v>0.16041833204133946</v>
      </c>
      <c r="AO19" s="91">
        <f t="shared" si="12"/>
        <v>16324474.425868222</v>
      </c>
      <c r="AP19" s="95">
        <f t="shared" si="13"/>
        <v>325216.42777694861</v>
      </c>
      <c r="AQ19" s="95">
        <f t="shared" si="14"/>
        <v>95335.480736084428</v>
      </c>
      <c r="AR19" s="95">
        <f t="shared" si="14"/>
        <v>95335.480736084428</v>
      </c>
      <c r="AS19" s="95">
        <f t="shared" si="15"/>
        <v>31145560.025510252</v>
      </c>
      <c r="AT19" s="95">
        <f t="shared" si="16"/>
        <v>31145560.025510252</v>
      </c>
      <c r="AU19" s="95">
        <f t="shared" si="17"/>
        <v>29662438.119533572</v>
      </c>
      <c r="AV19" s="95">
        <f t="shared" si="18"/>
        <v>29662438.119533572</v>
      </c>
      <c r="AW19" s="95">
        <f t="shared" si="19"/>
        <v>21486.655412500702</v>
      </c>
      <c r="AX19" s="95">
        <f t="shared" si="20"/>
        <v>48012746.776813224</v>
      </c>
      <c r="AZ19" s="14">
        <f t="shared" si="21"/>
        <v>1.2594863424669811</v>
      </c>
      <c r="BA19" s="14">
        <f t="shared" si="22"/>
        <v>1.0017670610630571</v>
      </c>
      <c r="BD19" s="14">
        <v>13</v>
      </c>
      <c r="BE19" s="95">
        <f>求节点(节奏总纲!$G$4:$G$163,M$7:M$166,$BD19)</f>
        <v>166.42902529340978</v>
      </c>
      <c r="BF19" s="95">
        <f>求节点(节奏总纲!$G$4:$G$163,N$7:N$166,$BD19)</f>
        <v>7447.2747015695031</v>
      </c>
      <c r="BG19" s="95">
        <f>求节点(节奏总纲!$G$4:$G$163,O$7:O$166,$BD19)</f>
        <v>7447.2747015695031</v>
      </c>
      <c r="BH19" s="95">
        <f>求节点(节奏总纲!$G$4:$G$163,P$7:P$166,$BD19)</f>
        <v>1.1133333333333334E-2</v>
      </c>
      <c r="BI19" s="95">
        <f>求节点(节奏总纲!$G$4:$G$163,Q$7:Q$166,$BD19)</f>
        <v>1.1133333333333334E-2</v>
      </c>
      <c r="BJ19" s="95">
        <f>求节点(节奏总纲!$G$4:$G$163,T$7:T$166,$BD19)</f>
        <v>1.2800274957045021</v>
      </c>
      <c r="BK19" s="95">
        <f>求节点(节奏总纲!$G$4:$G$163,U$7:U$166,$BD19)</f>
        <v>1485830882.2756906</v>
      </c>
      <c r="BL19" s="91"/>
      <c r="BM19" s="14">
        <v>13</v>
      </c>
      <c r="BN19" s="95">
        <f>求节点(节奏总纲!$G$4:$G$163,AF$7:AF$166,$BD19)</f>
        <v>166.42902529340978</v>
      </c>
      <c r="BO19" s="95">
        <f>求节点(节奏总纲!$G$4:$G$163,AG$7:AG$166,$BD19)</f>
        <v>499.30390475551258</v>
      </c>
      <c r="BP19" s="95">
        <f>求节点(节奏总纲!$G$4:$G$163,AH$7:AH$166,$BD19)</f>
        <v>499.30390475551258</v>
      </c>
      <c r="BQ19" s="95">
        <f>求节点(节奏总纲!$G$4:$G$163,AI$7:AI$166,$BD19)</f>
        <v>1.1133333333333334E-2</v>
      </c>
      <c r="BR19" s="95">
        <f>求节点(节奏总纲!$G$4:$G$163,AJ$7:AJ$166,$BD19)</f>
        <v>1.1133333333333334E-2</v>
      </c>
      <c r="BS19" s="95">
        <f>求节点(节奏总纲!$G$4:$G$163,AM$7:AM$166,$BD19)</f>
        <v>4905.4946415172453</v>
      </c>
      <c r="BT19" s="95">
        <f>求节点(节奏总纲!$G$4:$G$163,AN$7:AN$166,$BD19)</f>
        <v>0.45485110584107408</v>
      </c>
      <c r="BU19" s="95">
        <f>求节点(节奏总纲!$G$4:$G$163,AO$7:AO$166,$BD19)</f>
        <v>523560294.29940856</v>
      </c>
    </row>
    <row r="20" spans="12:73" x14ac:dyDescent="0.15">
      <c r="L20" s="14">
        <v>14</v>
      </c>
      <c r="M20" s="91">
        <f>武将属性!$F18</f>
        <v>96.679614673664958</v>
      </c>
      <c r="N20" s="91">
        <f>武将属性!$U18</f>
        <v>2012.0040379278612</v>
      </c>
      <c r="O20" s="91">
        <f>武将属性!$U18</f>
        <v>2012.0040379278612</v>
      </c>
      <c r="P20" s="92">
        <f>武将属性!$AG18</f>
        <v>0</v>
      </c>
      <c r="Q20" s="92">
        <f>武将属性!$AG18</f>
        <v>0</v>
      </c>
      <c r="R20" s="92">
        <f>武将属性!BJ18</f>
        <v>0.05</v>
      </c>
      <c r="S20" s="92">
        <f t="shared" si="2"/>
        <v>0.05</v>
      </c>
      <c r="T20" s="91">
        <f>战法技能效用!AN18</f>
        <v>0.33435642936194432</v>
      </c>
      <c r="U20" s="91">
        <f t="shared" si="3"/>
        <v>19206795.779296014</v>
      </c>
      <c r="V20" s="95">
        <f t="shared" si="4"/>
        <v>336498.4093993259</v>
      </c>
      <c r="W20" s="95">
        <f t="shared" si="0"/>
        <v>16169.220312566002</v>
      </c>
      <c r="X20" s="95">
        <f t="shared" si="0"/>
        <v>16169.220312566002</v>
      </c>
      <c r="Y20" s="95">
        <f t="shared" si="5"/>
        <v>32532536.559027985</v>
      </c>
      <c r="Z20" s="95">
        <f t="shared" si="6"/>
        <v>32532536.559027985</v>
      </c>
      <c r="AA20" s="95">
        <f t="shared" si="7"/>
        <v>30983368.151455224</v>
      </c>
      <c r="AB20" s="95">
        <f t="shared" si="8"/>
        <v>30983368.151455224</v>
      </c>
      <c r="AC20" s="95">
        <f t="shared" si="9"/>
        <v>48761389.15084964</v>
      </c>
      <c r="AE20" s="14">
        <v>14</v>
      </c>
      <c r="AF20" s="91">
        <f>武将属性!$F18</f>
        <v>96.679614673664958</v>
      </c>
      <c r="AG20" s="91">
        <f>士兵属性!$G18</f>
        <v>297.93420198026308</v>
      </c>
      <c r="AH20" s="91">
        <f>士兵属性!$G18</f>
        <v>297.93420198026308</v>
      </c>
      <c r="AI20" s="92">
        <f>士兵属性!$R18</f>
        <v>0</v>
      </c>
      <c r="AJ20" s="92">
        <f>士兵属性!$R18</f>
        <v>0</v>
      </c>
      <c r="AK20" s="92">
        <f>士兵属性!AY18</f>
        <v>0.05</v>
      </c>
      <c r="AL20" s="92">
        <f t="shared" si="11"/>
        <v>0.05</v>
      </c>
      <c r="AM20" s="91">
        <f>带兵数!$G17</f>
        <v>2673.4528001908789</v>
      </c>
      <c r="AN20" s="91">
        <f>战法技能效用!AT18</f>
        <v>0.16926853826513696</v>
      </c>
      <c r="AO20" s="91">
        <f t="shared" si="12"/>
        <v>18490889.304922923</v>
      </c>
      <c r="AP20" s="95">
        <f t="shared" si="13"/>
        <v>367937.68740388117</v>
      </c>
      <c r="AQ20" s="95">
        <f t="shared" si="14"/>
        <v>106790.79432029296</v>
      </c>
      <c r="AR20" s="95">
        <f t="shared" si="14"/>
        <v>106790.79432029296</v>
      </c>
      <c r="AS20" s="95">
        <f t="shared" si="15"/>
        <v>35572073.842126623</v>
      </c>
      <c r="AT20" s="95">
        <f t="shared" si="16"/>
        <v>35572073.842126623</v>
      </c>
      <c r="AU20" s="95">
        <f t="shared" si="17"/>
        <v>33878165.563930109</v>
      </c>
      <c r="AV20" s="95">
        <f t="shared" si="18"/>
        <v>33878165.563930109</v>
      </c>
      <c r="AW20" s="95">
        <f t="shared" si="19"/>
        <v>23801.901482893772</v>
      </c>
      <c r="AX20" s="95">
        <f t="shared" si="20"/>
        <v>54421425.093437925</v>
      </c>
      <c r="AZ20" s="14">
        <f t="shared" si="21"/>
        <v>1.2537705278600593</v>
      </c>
      <c r="BA20" s="14">
        <f t="shared" si="22"/>
        <v>0.96272639733355192</v>
      </c>
      <c r="BD20" s="14">
        <v>14</v>
      </c>
      <c r="BE20" s="95">
        <f>求节点(节奏总纲!$G$4:$G$163,M$7:M$166,$BD20)</f>
        <v>168.67218697023091</v>
      </c>
      <c r="BF20" s="95">
        <f>求节点(节奏总纲!$G$4:$G$163,N$7:N$166,$BD20)</f>
        <v>7649.1043199579499</v>
      </c>
      <c r="BG20" s="95">
        <f>求节点(节奏总纲!$G$4:$G$163,O$7:O$166,$BD20)</f>
        <v>7649.1043199579499</v>
      </c>
      <c r="BH20" s="95">
        <f>求节点(节奏总纲!$G$4:$G$163,P$7:P$166,$BD20)</f>
        <v>1.1414035087719298E-2</v>
      </c>
      <c r="BI20" s="95">
        <f>求节点(节奏总纲!$G$4:$G$163,Q$7:Q$166,$BD20)</f>
        <v>1.1414035087719298E-2</v>
      </c>
      <c r="BJ20" s="95">
        <f>求节点(节奏总纲!$G$4:$G$163,T$7:T$166,$BD20)</f>
        <v>1.3010621944899139</v>
      </c>
      <c r="BK20" s="95">
        <f>求节点(节奏总纲!$G$4:$G$163,U$7:U$166,$BD20)</f>
        <v>1618873030.7700377</v>
      </c>
      <c r="BL20" s="91"/>
      <c r="BM20" s="14">
        <v>14</v>
      </c>
      <c r="BN20" s="95">
        <f>求节点(节奏总纲!$G$4:$G$163,AF$7:AF$166,$BD20)</f>
        <v>168.67218697023091</v>
      </c>
      <c r="BO20" s="95">
        <f>求节点(节奏总纲!$G$4:$G$163,AG$7:AG$166,$BD20)</f>
        <v>507.3747189090667</v>
      </c>
      <c r="BP20" s="95">
        <f>求节点(节奏总纲!$G$4:$G$163,AH$7:AH$166,$BD20)</f>
        <v>507.3747189090667</v>
      </c>
      <c r="BQ20" s="95">
        <f>求节点(节奏总纲!$G$4:$G$163,AI$7:AI$166,$BD20)</f>
        <v>1.1414035087719298E-2</v>
      </c>
      <c r="BR20" s="95">
        <f>求节点(节奏总纲!$G$4:$G$163,AJ$7:AJ$166,$BD20)</f>
        <v>1.1414035087719298E-2</v>
      </c>
      <c r="BS20" s="95">
        <f>求节点(节奏总纲!$G$4:$G$163,AM$7:AM$166,$BD20)</f>
        <v>4972.2238600563423</v>
      </c>
      <c r="BT20" s="95">
        <f>求节点(节奏总纲!$G$4:$G$163,AN$7:AN$166,$BD20)</f>
        <v>0.46569785256119067</v>
      </c>
      <c r="BU20" s="95">
        <f>求节点(节奏总纲!$G$4:$G$163,AO$7:AO$166,$BD20)</f>
        <v>571618382.38939643</v>
      </c>
    </row>
    <row r="21" spans="12:73" x14ac:dyDescent="0.15">
      <c r="L21" s="14">
        <v>15</v>
      </c>
      <c r="M21" s="91">
        <f>武将属性!$F19</f>
        <v>97.590512378113331</v>
      </c>
      <c r="N21" s="91">
        <f>武将属性!$U19</f>
        <v>2114.4311704493416</v>
      </c>
      <c r="O21" s="91">
        <f>武将属性!$U19</f>
        <v>2114.4311704493416</v>
      </c>
      <c r="P21" s="92">
        <f>武将属性!$AG19</f>
        <v>0</v>
      </c>
      <c r="Q21" s="92">
        <f>武将属性!$AG19</f>
        <v>0</v>
      </c>
      <c r="R21" s="92">
        <f>武将属性!BJ19</f>
        <v>0.05</v>
      </c>
      <c r="S21" s="92">
        <f t="shared" si="2"/>
        <v>0.05</v>
      </c>
      <c r="T21" s="91">
        <f>战法技能效用!AN19</f>
        <v>0.36720283168575296</v>
      </c>
      <c r="U21" s="91">
        <f t="shared" si="3"/>
        <v>22479114.956573714</v>
      </c>
      <c r="V21" s="95">
        <f t="shared" si="4"/>
        <v>387318.72168412653</v>
      </c>
      <c r="W21" s="95">
        <f t="shared" si="0"/>
        <v>17876.50174243181</v>
      </c>
      <c r="X21" s="95">
        <f t="shared" si="0"/>
        <v>17876.50174243181</v>
      </c>
      <c r="Y21" s="95">
        <f t="shared" si="5"/>
        <v>37798632.502789788</v>
      </c>
      <c r="Z21" s="95">
        <f t="shared" si="6"/>
        <v>37798632.502789788</v>
      </c>
      <c r="AA21" s="95">
        <f t="shared" si="7"/>
        <v>35998697.621704556</v>
      </c>
      <c r="AB21" s="95">
        <f t="shared" si="8"/>
        <v>35998697.621704556</v>
      </c>
      <c r="AC21" s="95">
        <f t="shared" si="9"/>
        <v>55293379.485155545</v>
      </c>
      <c r="AE21" s="14">
        <v>15</v>
      </c>
      <c r="AF21" s="91">
        <f>武将属性!$F19</f>
        <v>97.590512378113331</v>
      </c>
      <c r="AG21" s="91">
        <f>士兵属性!$G19</f>
        <v>303.72489796016237</v>
      </c>
      <c r="AH21" s="91">
        <f>士兵属性!$G19</f>
        <v>303.72489796016237</v>
      </c>
      <c r="AI21" s="92">
        <f>士兵属性!$R19</f>
        <v>0</v>
      </c>
      <c r="AJ21" s="92">
        <f>士兵属性!$R19</f>
        <v>0</v>
      </c>
      <c r="AK21" s="92">
        <f>士兵属性!AY19</f>
        <v>0.05</v>
      </c>
      <c r="AL21" s="92">
        <f t="shared" si="11"/>
        <v>0.05</v>
      </c>
      <c r="AM21" s="91">
        <f>带兵数!$G18</f>
        <v>2752.0787661421978</v>
      </c>
      <c r="AN21" s="91">
        <f>战法技能效用!AT19</f>
        <v>0.17847705646607165</v>
      </c>
      <c r="AO21" s="91">
        <f t="shared" si="12"/>
        <v>20880503.374105573</v>
      </c>
      <c r="AP21" s="95">
        <f t="shared" si="13"/>
        <v>414721.19365010859</v>
      </c>
      <c r="AQ21" s="95">
        <f t="shared" si="14"/>
        <v>119186.87326407392</v>
      </c>
      <c r="AR21" s="95">
        <f t="shared" si="14"/>
        <v>119186.87326407392</v>
      </c>
      <c r="AS21" s="95">
        <f t="shared" si="15"/>
        <v>40472853.782376856</v>
      </c>
      <c r="AT21" s="95">
        <f t="shared" si="16"/>
        <v>40472853.782376856</v>
      </c>
      <c r="AU21" s="95">
        <f t="shared" si="17"/>
        <v>38545575.030835107</v>
      </c>
      <c r="AV21" s="95">
        <f t="shared" si="18"/>
        <v>38545575.030835107</v>
      </c>
      <c r="AW21" s="95">
        <f t="shared" si="19"/>
        <v>26307.401783464236</v>
      </c>
      <c r="AX21" s="95">
        <f t="shared" si="20"/>
        <v>61435257.855380818</v>
      </c>
      <c r="AZ21" s="14">
        <f t="shared" si="21"/>
        <v>1.2502169735215851</v>
      </c>
      <c r="BA21" s="14">
        <f t="shared" si="22"/>
        <v>0.92888458528921536</v>
      </c>
      <c r="BD21" s="14">
        <v>15</v>
      </c>
      <c r="BE21" s="95">
        <f>求节点(节奏总纲!$G$4:$G$163,M$7:M$166,$BD21)</f>
        <v>172.16368897135376</v>
      </c>
      <c r="BF21" s="95">
        <f>求节点(节奏总纲!$G$4:$G$163,N$7:N$166,$BD21)</f>
        <v>7842.4725930001114</v>
      </c>
      <c r="BG21" s="95">
        <f>求节点(节奏总纲!$G$4:$G$163,O$7:O$166,$BD21)</f>
        <v>7842.4725930001114</v>
      </c>
      <c r="BH21" s="95">
        <f>求节点(节奏总纲!$G$4:$G$163,P$7:P$166,$BD21)</f>
        <v>1.1694736842105263E-2</v>
      </c>
      <c r="BI21" s="95">
        <f>求节点(节奏总纲!$G$4:$G$163,Q$7:Q$166,$BD21)</f>
        <v>1.1694736842105263E-2</v>
      </c>
      <c r="BJ21" s="95">
        <f>求节点(节奏总纲!$G$4:$G$163,T$7:T$166,$BD21)</f>
        <v>1.3287485585763472</v>
      </c>
      <c r="BK21" s="95">
        <f>求节点(节奏总纲!$G$4:$G$163,U$7:U$166,$BD21)</f>
        <v>1780576844.4896359</v>
      </c>
      <c r="BL21" s="91"/>
      <c r="BM21" s="14">
        <v>15</v>
      </c>
      <c r="BN21" s="95">
        <f>求节点(节奏总纲!$G$4:$G$163,AF$7:AF$166,$BD21)</f>
        <v>172.16368897135376</v>
      </c>
      <c r="BO21" s="95">
        <f>求节点(节奏总纲!$G$4:$G$163,AG$7:AG$166,$BD21)</f>
        <v>515.05778355329608</v>
      </c>
      <c r="BP21" s="95">
        <f>求节点(节奏总纲!$G$4:$G$163,AH$7:AH$166,$BD21)</f>
        <v>515.05778355329608</v>
      </c>
      <c r="BQ21" s="95">
        <f>求节点(节奏总纲!$G$4:$G$163,AI$7:AI$166,$BD21)</f>
        <v>1.1694736842105263E-2</v>
      </c>
      <c r="BR21" s="95">
        <f>求节点(节奏总纲!$G$4:$G$163,AJ$7:AJ$166,$BD21)</f>
        <v>1.1694736842105263E-2</v>
      </c>
      <c r="BS21" s="95">
        <f>求节点(节奏总纲!$G$4:$G$163,AM$7:AM$166,$BD21)</f>
        <v>5035.2787401481228</v>
      </c>
      <c r="BT21" s="95">
        <f>求节点(节奏总纲!$G$4:$G$163,AN$7:AN$166,$BD21)</f>
        <v>0.48817766974079424</v>
      </c>
      <c r="BU21" s="95">
        <f>求节点(节奏总纲!$G$4:$G$163,AO$7:AO$166,$BD21)</f>
        <v>636372848.02339756</v>
      </c>
    </row>
    <row r="22" spans="12:73" x14ac:dyDescent="0.15">
      <c r="L22" s="14">
        <v>16</v>
      </c>
      <c r="M22" s="91">
        <f>武将属性!$F20</f>
        <v>100.156151078569</v>
      </c>
      <c r="N22" s="91">
        <f>武将属性!$U20</f>
        <v>2216.858302970822</v>
      </c>
      <c r="O22" s="91">
        <f>武将属性!$U20</f>
        <v>2216.858302970822</v>
      </c>
      <c r="P22" s="92">
        <f>武将属性!$AG20</f>
        <v>2.6899346889163204E-3</v>
      </c>
      <c r="Q22" s="92">
        <f>武将属性!$AG20</f>
        <v>2.6899346889163204E-3</v>
      </c>
      <c r="R22" s="92">
        <f>武将属性!BJ20</f>
        <v>5.0001807626175378E-2</v>
      </c>
      <c r="S22" s="92">
        <f t="shared" si="2"/>
        <v>5.0001807626175378E-2</v>
      </c>
      <c r="T22" s="91">
        <f>战法技能效用!AN20</f>
        <v>0.39979664821855831</v>
      </c>
      <c r="U22" s="91">
        <f t="shared" si="3"/>
        <v>26726174.988583472</v>
      </c>
      <c r="V22" s="95">
        <f t="shared" si="4"/>
        <v>445983.19712740352</v>
      </c>
      <c r="W22" s="95">
        <f t="shared" si="0"/>
        <v>20149.2176609284</v>
      </c>
      <c r="X22" s="95">
        <f t="shared" si="0"/>
        <v>20149.2176609284</v>
      </c>
      <c r="Y22" s="95">
        <f t="shared" si="5"/>
        <v>44548128.912706837</v>
      </c>
      <c r="Z22" s="95">
        <f t="shared" si="6"/>
        <v>44548128.912706837</v>
      </c>
      <c r="AA22" s="95">
        <f t="shared" si="7"/>
        <v>42540841.497196987</v>
      </c>
      <c r="AB22" s="95">
        <f t="shared" si="8"/>
        <v>42540841.497196987</v>
      </c>
      <c r="AC22" s="95">
        <f t="shared" si="9"/>
        <v>63820642.129471913</v>
      </c>
      <c r="AE22" s="14">
        <v>16</v>
      </c>
      <c r="AF22" s="91">
        <f>武将属性!$F20</f>
        <v>100.156151078569</v>
      </c>
      <c r="AG22" s="91">
        <f>士兵属性!$G20</f>
        <v>309.57637065426951</v>
      </c>
      <c r="AH22" s="91">
        <f>士兵属性!$G20</f>
        <v>309.57637065426951</v>
      </c>
      <c r="AI22" s="92">
        <f>士兵属性!$R20</f>
        <v>2.6899346889163204E-3</v>
      </c>
      <c r="AJ22" s="92">
        <f>士兵属性!$R20</f>
        <v>2.6899346889163204E-3</v>
      </c>
      <c r="AK22" s="92">
        <f>士兵属性!AY20</f>
        <v>5.0001807626175378E-2</v>
      </c>
      <c r="AL22" s="92">
        <f t="shared" si="11"/>
        <v>5.0001807626175378E-2</v>
      </c>
      <c r="AM22" s="91">
        <f>带兵数!$G19</f>
        <v>2832.3055450854918</v>
      </c>
      <c r="AN22" s="91">
        <f>战法技能效用!AT20</f>
        <v>0.18793816045800976</v>
      </c>
      <c r="AO22" s="91">
        <f t="shared" si="12"/>
        <v>24089318.160830256</v>
      </c>
      <c r="AP22" s="95">
        <f t="shared" si="13"/>
        <v>469189.38028911065</v>
      </c>
      <c r="AQ22" s="95">
        <f t="shared" si="14"/>
        <v>135769.7409314937</v>
      </c>
      <c r="AR22" s="95">
        <f t="shared" si="14"/>
        <v>135769.7409314937</v>
      </c>
      <c r="AS22" s="95">
        <f t="shared" si="15"/>
        <v>46866135.612776048</v>
      </c>
      <c r="AT22" s="95">
        <f t="shared" si="16"/>
        <v>46866135.612776048</v>
      </c>
      <c r="AU22" s="95">
        <f t="shared" si="17"/>
        <v>44754401.483303562</v>
      </c>
      <c r="AV22" s="95">
        <f t="shared" si="18"/>
        <v>44754401.483303562</v>
      </c>
      <c r="AW22" s="95">
        <f t="shared" si="19"/>
        <v>29679.780640314741</v>
      </c>
      <c r="AX22" s="95">
        <f t="shared" si="20"/>
        <v>70763117.208116516</v>
      </c>
      <c r="AZ22" s="14">
        <f t="shared" si="21"/>
        <v>1.2514973419027815</v>
      </c>
      <c r="BA22" s="14">
        <f t="shared" si="22"/>
        <v>0.90133803924880407</v>
      </c>
      <c r="BD22" s="14">
        <v>16</v>
      </c>
      <c r="BE22" s="95">
        <f>求节点(节奏总纲!$G$4:$G$163,M$7:M$166,$BD22)</f>
        <v>174.51756143328328</v>
      </c>
      <c r="BF22" s="95">
        <f>求节点(节奏总纲!$G$4:$G$163,N$7:N$166,$BD22)</f>
        <v>8025.2665024458311</v>
      </c>
      <c r="BG22" s="95">
        <f>求节点(节奏总纲!$G$4:$G$163,O$7:O$166,$BD22)</f>
        <v>8025.2665024458311</v>
      </c>
      <c r="BH22" s="95">
        <f>求节点(节奏总纲!$G$4:$G$163,P$7:P$166,$BD22)</f>
        <v>1.1975438596491229E-2</v>
      </c>
      <c r="BI22" s="95">
        <f>求节点(节奏总纲!$G$4:$G$163,Q$7:Q$166,$BD22)</f>
        <v>1.1975438596491229E-2</v>
      </c>
      <c r="BJ22" s="95">
        <f>求节点(节奏总纲!$G$4:$G$163,T$7:T$166,$BD22)</f>
        <v>1.3469963240793423</v>
      </c>
      <c r="BK22" s="95">
        <f>求节点(节奏总纲!$G$4:$G$163,U$7:U$166,$BD22)</f>
        <v>1920436387.1667957</v>
      </c>
      <c r="BL22" s="91"/>
      <c r="BM22" s="14">
        <v>16</v>
      </c>
      <c r="BN22" s="95">
        <f>求节点(节奏总纲!$G$4:$G$163,AF$7:AF$166,$BD22)</f>
        <v>174.51756143328328</v>
      </c>
      <c r="BO22" s="95">
        <f>求节点(节奏总纲!$G$4:$G$163,AG$7:AG$166,$BD22)</f>
        <v>522.06259288443709</v>
      </c>
      <c r="BP22" s="95">
        <f>求节点(节奏总纲!$G$4:$G$163,AH$7:AH$166,$BD22)</f>
        <v>522.06259288443709</v>
      </c>
      <c r="BQ22" s="95">
        <f>求节点(节奏总纲!$G$4:$G$163,AI$7:AI$166,$BD22)</f>
        <v>1.1975438596491229E-2</v>
      </c>
      <c r="BR22" s="95">
        <f>求节点(节奏总纲!$G$4:$G$163,AJ$7:AJ$166,$BD22)</f>
        <v>1.1975438596491229E-2</v>
      </c>
      <c r="BS22" s="95">
        <f>求节点(节奏总纲!$G$4:$G$163,AM$7:AM$166,$BD22)</f>
        <v>5093.5401173537766</v>
      </c>
      <c r="BT22" s="95">
        <f>求节点(节奏总纲!$G$4:$G$163,AN$7:AN$166,$BD22)</f>
        <v>0.50349006739406099</v>
      </c>
      <c r="BU22" s="95">
        <f>求节点(节奏总纲!$G$4:$G$163,AO$7:AO$166,$BD22)</f>
        <v>692325046.14519584</v>
      </c>
    </row>
    <row r="23" spans="12:73" x14ac:dyDescent="0.15">
      <c r="L23" s="14">
        <v>17</v>
      </c>
      <c r="M23" s="91">
        <f>武将属性!$F21</f>
        <v>101.36289655532757</v>
      </c>
      <c r="N23" s="91">
        <f>武将属性!$U21</f>
        <v>2319.2854354923024</v>
      </c>
      <c r="O23" s="91">
        <f>武将属性!$U21</f>
        <v>2319.2854354923024</v>
      </c>
      <c r="P23" s="92">
        <f>武将属性!$AG21</f>
        <v>2.8533933157096174E-3</v>
      </c>
      <c r="Q23" s="92">
        <f>武将属性!$AG21</f>
        <v>2.8533933157096174E-3</v>
      </c>
      <c r="R23" s="92">
        <f>武将属性!BJ21</f>
        <v>5.0005093033574276E-2</v>
      </c>
      <c r="S23" s="92">
        <f t="shared" si="2"/>
        <v>5.0005093033574276E-2</v>
      </c>
      <c r="T23" s="91">
        <f>战法技能效用!AN21</f>
        <v>0.43220573478115154</v>
      </c>
      <c r="U23" s="91">
        <f t="shared" si="3"/>
        <v>31002445.115433186</v>
      </c>
      <c r="V23" s="95">
        <f t="shared" si="4"/>
        <v>508206.39876055869</v>
      </c>
      <c r="W23" s="95">
        <f t="shared" si="4"/>
        <v>22210.837802888895</v>
      </c>
      <c r="X23" s="95">
        <f t="shared" si="4"/>
        <v>22210.837802888895</v>
      </c>
      <c r="Y23" s="95">
        <f t="shared" si="5"/>
        <v>51366703.21870777</v>
      </c>
      <c r="Z23" s="95">
        <f t="shared" si="6"/>
        <v>51366703.21870777</v>
      </c>
      <c r="AA23" s="95">
        <f t="shared" si="7"/>
        <v>49060021.678080477</v>
      </c>
      <c r="AB23" s="95">
        <f t="shared" si="8"/>
        <v>49060021.678080477</v>
      </c>
      <c r="AC23" s="95">
        <f t="shared" si="9"/>
        <v>71935576.538092211</v>
      </c>
      <c r="AE23" s="14">
        <v>17</v>
      </c>
      <c r="AF23" s="91">
        <f>武将属性!$F21</f>
        <v>101.36289655532757</v>
      </c>
      <c r="AG23" s="91">
        <f>士兵属性!$G21</f>
        <v>315.68395522096574</v>
      </c>
      <c r="AH23" s="91">
        <f>士兵属性!$G21</f>
        <v>315.68395522096574</v>
      </c>
      <c r="AI23" s="92">
        <f>士兵属性!$R21</f>
        <v>2.8533933157096174E-3</v>
      </c>
      <c r="AJ23" s="92">
        <f>士兵属性!$R21</f>
        <v>2.8533933157096174E-3</v>
      </c>
      <c r="AK23" s="92">
        <f>士兵属性!AY21</f>
        <v>5.0005093033574276E-2</v>
      </c>
      <c r="AL23" s="92">
        <f t="shared" si="11"/>
        <v>5.0005093033574276E-2</v>
      </c>
      <c r="AM23" s="91">
        <f>带兵数!$G20</f>
        <v>2906.4198848718197</v>
      </c>
      <c r="AN23" s="91">
        <f>战法技能效用!AT21</f>
        <v>0.19758399442015998</v>
      </c>
      <c r="AO23" s="91">
        <f t="shared" si="12"/>
        <v>27139410.689385418</v>
      </c>
      <c r="AP23" s="95">
        <f t="shared" si="13"/>
        <v>525582.71014735731</v>
      </c>
      <c r="AQ23" s="95">
        <f t="shared" si="14"/>
        <v>150942.85728560737</v>
      </c>
      <c r="AR23" s="95">
        <f t="shared" si="14"/>
        <v>150942.85728560737</v>
      </c>
      <c r="AS23" s="95">
        <f t="shared" si="15"/>
        <v>53123005.052408345</v>
      </c>
      <c r="AT23" s="95">
        <f t="shared" si="16"/>
        <v>53123005.052408345</v>
      </c>
      <c r="AU23" s="95">
        <f t="shared" si="17"/>
        <v>50737454.735595092</v>
      </c>
      <c r="AV23" s="95">
        <f t="shared" si="18"/>
        <v>50737454.735595092</v>
      </c>
      <c r="AW23" s="95">
        <f t="shared" si="19"/>
        <v>32789.645053213499</v>
      </c>
      <c r="AX23" s="95">
        <f t="shared" si="20"/>
        <v>79577279.626796186</v>
      </c>
      <c r="AZ23" s="14">
        <f t="shared" si="21"/>
        <v>1.25199708105642</v>
      </c>
      <c r="BA23" s="14">
        <f t="shared" si="22"/>
        <v>0.87539581437321123</v>
      </c>
      <c r="BD23" s="14">
        <v>17</v>
      </c>
      <c r="BE23" s="95">
        <f>求节点(节奏总纲!$G$4:$G$163,M$7:M$166,$BD23)</f>
        <v>177.56688682034005</v>
      </c>
      <c r="BF23" s="95">
        <f>求节点(节奏总纲!$G$4:$G$163,N$7:N$166,$BD23)</f>
        <v>8242.6346082937471</v>
      </c>
      <c r="BG23" s="95">
        <f>求节点(节奏总纲!$G$4:$G$163,O$7:O$166,$BD23)</f>
        <v>8242.6346082937471</v>
      </c>
      <c r="BH23" s="95">
        <f>求节点(节奏总纲!$G$4:$G$163,P$7:P$166,$BD23)</f>
        <v>1.2338251145397357E-2</v>
      </c>
      <c r="BI23" s="95">
        <f>求节点(节奏总纲!$G$4:$G$163,Q$7:Q$166,$BD23)</f>
        <v>1.2338251145397357E-2</v>
      </c>
      <c r="BJ23" s="95">
        <f>求节点(节奏总纲!$G$4:$G$163,T$7:T$166,$BD23)</f>
        <v>1.3606813771739472</v>
      </c>
      <c r="BK23" s="95">
        <f>求节点(节奏总纲!$G$4:$G$163,U$7:U$166,$BD23)</f>
        <v>2088377539.758703</v>
      </c>
      <c r="BL23" s="91"/>
      <c r="BM23" s="14">
        <v>17</v>
      </c>
      <c r="BN23" s="95">
        <f>求节点(节奏总纲!$G$4:$G$163,AF$7:AF$166,$BD23)</f>
        <v>177.56688682034005</v>
      </c>
      <c r="BO23" s="95">
        <f>求节点(节奏总纲!$G$4:$G$163,AG$7:AG$166,$BD23)</f>
        <v>528.62115406090822</v>
      </c>
      <c r="BP23" s="95">
        <f>求节点(节奏总纲!$G$4:$G$163,AH$7:AH$166,$BD23)</f>
        <v>528.62115406090822</v>
      </c>
      <c r="BQ23" s="95">
        <f>求节点(节奏总纲!$G$4:$G$163,AI$7:AI$166,$BD23)</f>
        <v>1.2338251145397357E-2</v>
      </c>
      <c r="BR23" s="95">
        <f>求节点(节奏总纲!$G$4:$G$163,AJ$7:AJ$166,$BD23)</f>
        <v>1.2338251145397357E-2</v>
      </c>
      <c r="BS23" s="95">
        <f>求节点(节奏总纲!$G$4:$G$163,AM$7:AM$166,$BD23)</f>
        <v>5148.0047432407055</v>
      </c>
      <c r="BT23" s="95">
        <f>求节点(节奏总纲!$G$4:$G$163,AN$7:AN$166,$BD23)</f>
        <v>0.51459512344395031</v>
      </c>
      <c r="BU23" s="95">
        <f>求节点(节奏总纲!$G$4:$G$163,AO$7:AO$166,$BD23)</f>
        <v>749549414.85156083</v>
      </c>
    </row>
    <row r="24" spans="12:73" x14ac:dyDescent="0.15">
      <c r="L24" s="14">
        <v>18</v>
      </c>
      <c r="M24" s="91">
        <f>武将属性!$F22</f>
        <v>102.56964203208614</v>
      </c>
      <c r="N24" s="91">
        <f>武将属性!$U22</f>
        <v>2421.7125680137829</v>
      </c>
      <c r="O24" s="91">
        <f>武将属性!$U22</f>
        <v>2421.7125680137829</v>
      </c>
      <c r="P24" s="92">
        <f>武将属性!$AG22</f>
        <v>3.0460091142928271E-3</v>
      </c>
      <c r="Q24" s="92">
        <f>武将属性!$AG22</f>
        <v>3.0460091142928271E-3</v>
      </c>
      <c r="R24" s="92">
        <f>武将属性!BJ22</f>
        <v>5.000896448032642E-2</v>
      </c>
      <c r="S24" s="92">
        <f t="shared" si="2"/>
        <v>5.000896448032642E-2</v>
      </c>
      <c r="T24" s="91">
        <f>战法技能效用!AN22</f>
        <v>0.464475639351136</v>
      </c>
      <c r="U24" s="91">
        <f t="shared" si="3"/>
        <v>35776352.907729633</v>
      </c>
      <c r="V24" s="95">
        <f t="shared" si="4"/>
        <v>576843.71297337546</v>
      </c>
      <c r="W24" s="95">
        <f t="shared" si="4"/>
        <v>24431.740549897426</v>
      </c>
      <c r="X24" s="95">
        <f t="shared" si="4"/>
        <v>24431.740549897426</v>
      </c>
      <c r="Y24" s="95">
        <f t="shared" si="5"/>
        <v>58986978.274689272</v>
      </c>
      <c r="Z24" s="95">
        <f t="shared" si="6"/>
        <v>58986978.274689272</v>
      </c>
      <c r="AA24" s="95">
        <f t="shared" si="7"/>
        <v>56348712.391633257</v>
      </c>
      <c r="AB24" s="95">
        <f t="shared" si="8"/>
        <v>56348712.391633257</v>
      </c>
      <c r="AC24" s="95">
        <f t="shared" si="9"/>
        <v>80802509.182540566</v>
      </c>
      <c r="AE24" s="14">
        <v>18</v>
      </c>
      <c r="AF24" s="91">
        <f>武将属性!$F22</f>
        <v>102.56964203208614</v>
      </c>
      <c r="AG24" s="91">
        <f>士兵属性!$G22</f>
        <v>322.02530761509297</v>
      </c>
      <c r="AH24" s="91">
        <f>士兵属性!$G22</f>
        <v>322.02530761509297</v>
      </c>
      <c r="AI24" s="92">
        <f>士兵属性!$R22</f>
        <v>3.0460091142928271E-3</v>
      </c>
      <c r="AJ24" s="92">
        <f>士兵属性!$R22</f>
        <v>3.0460091142928271E-3</v>
      </c>
      <c r="AK24" s="92">
        <f>士兵属性!AY22</f>
        <v>5.000896448032642E-2</v>
      </c>
      <c r="AL24" s="92">
        <f t="shared" si="11"/>
        <v>5.000896448032642E-2</v>
      </c>
      <c r="AM24" s="91">
        <f>带兵数!$G21</f>
        <v>2984.0049562343138</v>
      </c>
      <c r="AN24" s="91">
        <f>战法技能效用!AT22</f>
        <v>0.2064933668261934</v>
      </c>
      <c r="AO24" s="91">
        <f t="shared" si="12"/>
        <v>30584791.398246158</v>
      </c>
      <c r="AP24" s="95">
        <f t="shared" si="13"/>
        <v>588341.59701004939</v>
      </c>
      <c r="AQ24" s="95">
        <f t="shared" si="14"/>
        <v>167611.33476866316</v>
      </c>
      <c r="AR24" s="95">
        <f t="shared" si="14"/>
        <v>167611.33476866316</v>
      </c>
      <c r="AS24" s="95">
        <f t="shared" si="15"/>
        <v>60162730.771635503</v>
      </c>
      <c r="AT24" s="95">
        <f t="shared" si="16"/>
        <v>60162730.771635503</v>
      </c>
      <c r="AU24" s="95">
        <f t="shared" si="17"/>
        <v>57471877.897512302</v>
      </c>
      <c r="AV24" s="95">
        <f t="shared" si="18"/>
        <v>57471877.897512302</v>
      </c>
      <c r="AW24" s="95">
        <f t="shared" si="19"/>
        <v>36176.274791962365</v>
      </c>
      <c r="AX24" s="95">
        <f t="shared" si="20"/>
        <v>89474328.036534816</v>
      </c>
      <c r="AZ24" s="14">
        <f t="shared" si="21"/>
        <v>1.2595745687478248</v>
      </c>
      <c r="BA24" s="14">
        <f t="shared" si="22"/>
        <v>0.85488846437553401</v>
      </c>
      <c r="BD24" s="14">
        <v>18</v>
      </c>
      <c r="BE24" s="95">
        <f>求节点(节奏总纲!$G$4:$G$163,M$7:M$166,$BD24)</f>
        <v>181.2566358015697</v>
      </c>
      <c r="BF24" s="95">
        <f>求节点(节奏总纲!$G$4:$G$163,N$7:N$166,$BD24)</f>
        <v>8473.1196614712317</v>
      </c>
      <c r="BG24" s="95">
        <f>求节点(节奏总纲!$G$4:$G$163,O$7:O$166,$BD24)</f>
        <v>8473.1196614712317</v>
      </c>
      <c r="BH24" s="95">
        <f>求节点(节奏总纲!$G$4:$G$163,P$7:P$166,$BD24)</f>
        <v>1.2781818181818182E-2</v>
      </c>
      <c r="BI24" s="95">
        <f>求节点(节奏总纲!$G$4:$G$163,Q$7:Q$166,$BD24)</f>
        <v>1.2781818181818182E-2</v>
      </c>
      <c r="BJ24" s="95">
        <f>求节点(节奏总纲!$G$4:$G$163,T$7:T$166,$BD24)</f>
        <v>1.3736586657968184</v>
      </c>
      <c r="BK24" s="95">
        <f>求节点(节奏总纲!$G$4:$G$163,U$7:U$166,$BD24)</f>
        <v>2279164046.7379189</v>
      </c>
      <c r="BL24" s="91"/>
      <c r="BM24" s="14">
        <v>18</v>
      </c>
      <c r="BN24" s="95">
        <f>求节点(节奏总纲!$G$4:$G$163,AF$7:AF$166,$BD24)</f>
        <v>181.2566358015697</v>
      </c>
      <c r="BO24" s="95">
        <f>求节点(节奏总纲!$G$4:$G$163,AG$7:AG$166,$BD24)</f>
        <v>534.77424103834232</v>
      </c>
      <c r="BP24" s="95">
        <f>求节点(节奏总纲!$G$4:$G$163,AH$7:AH$166,$BD24)</f>
        <v>534.77424103834232</v>
      </c>
      <c r="BQ24" s="95">
        <f>求节点(节奏总纲!$G$4:$G$163,AI$7:AI$166,$BD24)</f>
        <v>1.2781818181818182E-2</v>
      </c>
      <c r="BR24" s="95">
        <f>求节点(节奏总纲!$G$4:$G$163,AJ$7:AJ$166,$BD24)</f>
        <v>1.2781818181818182E-2</v>
      </c>
      <c r="BS24" s="95">
        <f>求节点(节奏总纲!$G$4:$G$163,AM$7:AM$166,$BD24)</f>
        <v>5199.556294390939</v>
      </c>
      <c r="BT24" s="95">
        <f>求节点(节奏总纲!$G$4:$G$163,AN$7:AN$166,$BD24)</f>
        <v>0.52521710095308749</v>
      </c>
      <c r="BU24" s="95">
        <f>求节点(节奏总纲!$G$4:$G$163,AO$7:AO$166,$BD24)</f>
        <v>810689866.73007202</v>
      </c>
    </row>
    <row r="25" spans="12:73" x14ac:dyDescent="0.15">
      <c r="L25" s="14">
        <v>19</v>
      </c>
      <c r="M25" s="91">
        <f>武将属性!$F23</f>
        <v>103.77638750884472</v>
      </c>
      <c r="N25" s="91">
        <f>武将属性!$U23</f>
        <v>2524.1397005352633</v>
      </c>
      <c r="O25" s="91">
        <f>武将属性!$U23</f>
        <v>2524.1397005352633</v>
      </c>
      <c r="P25" s="92">
        <f>武将属性!$AG23</f>
        <v>3.2393604843097821E-3</v>
      </c>
      <c r="Q25" s="92">
        <f>武将属性!$AG23</f>
        <v>3.2393604843097821E-3</v>
      </c>
      <c r="R25" s="92">
        <f>武将属性!BJ23</f>
        <v>5.0012850711564874E-2</v>
      </c>
      <c r="S25" s="92">
        <f t="shared" si="2"/>
        <v>5.0012850711564874E-2</v>
      </c>
      <c r="T25" s="91">
        <f>战法技能效用!AN23</f>
        <v>0.49663807307302915</v>
      </c>
      <c r="U25" s="91">
        <f t="shared" si="3"/>
        <v>41086321.918546222</v>
      </c>
      <c r="V25" s="95">
        <f t="shared" si="4"/>
        <v>651502.82006671408</v>
      </c>
      <c r="W25" s="95">
        <f t="shared" si="4"/>
        <v>26785.605053480635</v>
      </c>
      <c r="X25" s="95">
        <f t="shared" si="4"/>
        <v>26785.605053480635</v>
      </c>
      <c r="Y25" s="95">
        <f t="shared" si="5"/>
        <v>67392301.161020756</v>
      </c>
      <c r="Z25" s="95">
        <f t="shared" si="6"/>
        <v>67392301.161020756</v>
      </c>
      <c r="AA25" s="95">
        <f t="shared" si="7"/>
        <v>64390268.245317757</v>
      </c>
      <c r="AB25" s="95">
        <f t="shared" si="8"/>
        <v>64390268.245317757</v>
      </c>
      <c r="AC25" s="95">
        <f t="shared" si="9"/>
        <v>90349978.842278674</v>
      </c>
      <c r="AE25" s="14">
        <v>19</v>
      </c>
      <c r="AF25" s="91">
        <f>武将属性!$F23</f>
        <v>103.77638750884472</v>
      </c>
      <c r="AG25" s="91">
        <f>士兵属性!$G23</f>
        <v>328.3797290648136</v>
      </c>
      <c r="AH25" s="91">
        <f>士兵属性!$G23</f>
        <v>328.3797290648136</v>
      </c>
      <c r="AI25" s="92">
        <f>士兵属性!$R23</f>
        <v>3.2393604843097821E-3</v>
      </c>
      <c r="AJ25" s="92">
        <f>士兵属性!$R23</f>
        <v>3.2393604843097821E-3</v>
      </c>
      <c r="AK25" s="92">
        <f>士兵属性!AY23</f>
        <v>5.0012850711564874E-2</v>
      </c>
      <c r="AL25" s="92">
        <f t="shared" si="11"/>
        <v>5.0012850711564874E-2</v>
      </c>
      <c r="AM25" s="91">
        <f>带兵数!$G22</f>
        <v>3058.1687348051519</v>
      </c>
      <c r="AN25" s="91">
        <f>战法技能效用!AT23</f>
        <v>0.21425207403455532</v>
      </c>
      <c r="AO25" s="91">
        <f t="shared" si="12"/>
        <v>34246813.956837445</v>
      </c>
      <c r="AP25" s="95">
        <f t="shared" si="13"/>
        <v>654716.91834609699</v>
      </c>
      <c r="AQ25" s="95">
        <f t="shared" si="14"/>
        <v>185063.49746285661</v>
      </c>
      <c r="AR25" s="95">
        <f t="shared" si="14"/>
        <v>185063.49746285661</v>
      </c>
      <c r="AS25" s="95">
        <f t="shared" si="15"/>
        <v>67724771.677699566</v>
      </c>
      <c r="AT25" s="95">
        <f t="shared" si="16"/>
        <v>67724771.677699566</v>
      </c>
      <c r="AU25" s="95">
        <f t="shared" si="17"/>
        <v>64707928.65138489</v>
      </c>
      <c r="AV25" s="95">
        <f t="shared" si="18"/>
        <v>64707928.65138489</v>
      </c>
      <c r="AW25" s="95">
        <f t="shared" si="19"/>
        <v>39743.458537785133</v>
      </c>
      <c r="AX25" s="95">
        <f t="shared" si="20"/>
        <v>100096351.41856097</v>
      </c>
      <c r="AZ25" s="14">
        <f t="shared" si="21"/>
        <v>1.2663063367526313</v>
      </c>
      <c r="BA25" s="14">
        <f t="shared" si="22"/>
        <v>0.8335332139180498</v>
      </c>
      <c r="BD25" s="14">
        <v>19</v>
      </c>
      <c r="BE25" s="95">
        <f>求节点(节奏总纲!$G$4:$G$163,M$7:M$166,$BD25)</f>
        <v>184.70243349999785</v>
      </c>
      <c r="BF25" s="95">
        <f>求节点(节奏总纲!$G$4:$G$163,N$7:N$166,$BD25)</f>
        <v>8688.3512581690302</v>
      </c>
      <c r="BG25" s="95">
        <f>求节点(节奏总纲!$G$4:$G$163,O$7:O$166,$BD25)</f>
        <v>8688.3512581690302</v>
      </c>
      <c r="BH25" s="95">
        <f>求节点(节奏总纲!$G$4:$G$163,P$7:P$166,$BD25)</f>
        <v>1.3263683474853811E-2</v>
      </c>
      <c r="BI25" s="95">
        <f>求节点(节奏总纲!$G$4:$G$163,Q$7:Q$166,$BD25)</f>
        <v>1.3263683474853811E-2</v>
      </c>
      <c r="BJ25" s="95">
        <f>求节点(节奏总纲!$G$4:$G$163,T$7:T$166,$BD25)</f>
        <v>1.3858083690303664</v>
      </c>
      <c r="BK25" s="95">
        <f>求节点(节奏总纲!$G$4:$G$163,U$7:U$166,$BD25)</f>
        <v>2467726840.4042392</v>
      </c>
      <c r="BL25" s="91"/>
      <c r="BM25" s="14">
        <v>19</v>
      </c>
      <c r="BN25" s="95">
        <f>求节点(节奏总纲!$G$4:$G$163,AF$7:AF$166,$BD25)</f>
        <v>184.70243349999785</v>
      </c>
      <c r="BO25" s="95">
        <f>求节点(节奏总纲!$G$4:$G$163,AG$7:AG$166,$BD25)</f>
        <v>540.55830223938665</v>
      </c>
      <c r="BP25" s="95">
        <f>求节点(节奏总纲!$G$4:$G$163,AH$7:AH$166,$BD25)</f>
        <v>540.55830223938665</v>
      </c>
      <c r="BQ25" s="95">
        <f>求节点(节奏总纲!$G$4:$G$163,AI$7:AI$166,$BD25)</f>
        <v>1.3263683474853811E-2</v>
      </c>
      <c r="BR25" s="95">
        <f>求节点(节奏总纲!$G$4:$G$163,AJ$7:AJ$166,$BD25)</f>
        <v>1.3263683474853811E-2</v>
      </c>
      <c r="BS25" s="95">
        <f>求节点(节奏总纲!$G$4:$G$163,AM$7:AM$166,$BD25)</f>
        <v>5248.6539409100642</v>
      </c>
      <c r="BT25" s="95">
        <f>求节点(节奏总纲!$G$4:$G$163,AN$7:AN$166,$BD25)</f>
        <v>0.53520912418818212</v>
      </c>
      <c r="BU25" s="95">
        <f>求节点(节奏总纲!$G$4:$G$163,AO$7:AO$166,$BD25)</f>
        <v>871670660.44774175</v>
      </c>
    </row>
    <row r="26" spans="12:73" x14ac:dyDescent="0.15">
      <c r="L26" s="14">
        <v>20</v>
      </c>
      <c r="M26" s="91">
        <f>武将属性!$F24</f>
        <v>105.20940727295805</v>
      </c>
      <c r="N26" s="91">
        <f>武将属性!$U24</f>
        <v>2629.5173729591756</v>
      </c>
      <c r="O26" s="91">
        <f>武将属性!$U24</f>
        <v>2629.5173729591756</v>
      </c>
      <c r="P26" s="92">
        <f>武将属性!$AG24</f>
        <v>3.4437818181818178E-3</v>
      </c>
      <c r="Q26" s="92">
        <f>武将属性!$AG24</f>
        <v>3.4437818181818178E-3</v>
      </c>
      <c r="R26" s="92">
        <f>武将属性!BJ24</f>
        <v>5.0016959441559559E-2</v>
      </c>
      <c r="S26" s="92">
        <f t="shared" si="2"/>
        <v>5.0016959441559559E-2</v>
      </c>
      <c r="T26" s="91">
        <f>战法技能效用!AN24</f>
        <v>0.5163539009635536</v>
      </c>
      <c r="U26" s="91">
        <f t="shared" si="3"/>
        <v>46422287.482429445</v>
      </c>
      <c r="V26" s="95">
        <f t="shared" si="4"/>
        <v>723929.25571833213</v>
      </c>
      <c r="W26" s="95">
        <f t="shared" si="4"/>
        <v>28965.074992437359</v>
      </c>
      <c r="X26" s="95">
        <f t="shared" si="4"/>
        <v>28965.074992437359</v>
      </c>
      <c r="Y26" s="95">
        <f t="shared" si="5"/>
        <v>75902775.304137468</v>
      </c>
      <c r="Z26" s="95">
        <f t="shared" si="6"/>
        <v>75902775.304137468</v>
      </c>
      <c r="AA26" s="95">
        <f t="shared" si="7"/>
        <v>72536131.170858905</v>
      </c>
      <c r="AB26" s="95">
        <f t="shared" si="8"/>
        <v>72536131.170858905</v>
      </c>
      <c r="AC26" s="95">
        <f t="shared" si="9"/>
        <v>100456981.51768076</v>
      </c>
      <c r="AE26" s="14">
        <v>20</v>
      </c>
      <c r="AF26" s="91">
        <f>武将属性!$F24</f>
        <v>105.20940727295805</v>
      </c>
      <c r="AG26" s="91">
        <f>士兵属性!$G24</f>
        <v>334.80088083179589</v>
      </c>
      <c r="AH26" s="91">
        <f>士兵属性!$G24</f>
        <v>334.80088083179589</v>
      </c>
      <c r="AI26" s="92">
        <f>士兵属性!$R24</f>
        <v>3.4437818181818178E-3</v>
      </c>
      <c r="AJ26" s="92">
        <f>士兵属性!$R24</f>
        <v>3.4437818181818178E-3</v>
      </c>
      <c r="AK26" s="92">
        <f>士兵属性!AY24</f>
        <v>5.0016959441559559E-2</v>
      </c>
      <c r="AL26" s="92">
        <f t="shared" si="11"/>
        <v>5.0016959441559559E-2</v>
      </c>
      <c r="AM26" s="91">
        <f>带兵数!$G23</f>
        <v>3128.4863983569076</v>
      </c>
      <c r="AN26" s="91">
        <f>战法技能效用!AT24</f>
        <v>0.21946024050204793</v>
      </c>
      <c r="AO26" s="91">
        <f t="shared" si="12"/>
        <v>38110119.033137791</v>
      </c>
      <c r="AP26" s="95">
        <f t="shared" si="13"/>
        <v>721046.18359452789</v>
      </c>
      <c r="AQ26" s="95">
        <f t="shared" si="14"/>
        <v>202663.7423528065</v>
      </c>
      <c r="AR26" s="95">
        <f t="shared" si="14"/>
        <v>202663.7423528065</v>
      </c>
      <c r="AS26" s="95">
        <f t="shared" si="15"/>
        <v>75600489.999502838</v>
      </c>
      <c r="AT26" s="95">
        <f t="shared" si="16"/>
        <v>75600489.999502838</v>
      </c>
      <c r="AU26" s="95">
        <f t="shared" si="17"/>
        <v>72247253.637459859</v>
      </c>
      <c r="AV26" s="95">
        <f t="shared" si="18"/>
        <v>72247253.637459859</v>
      </c>
      <c r="AW26" s="95">
        <f t="shared" si="19"/>
        <v>43376.88633584846</v>
      </c>
      <c r="AX26" s="95">
        <f t="shared" si="20"/>
        <v>111282020.02625901</v>
      </c>
      <c r="AZ26" s="14">
        <f t="shared" si="21"/>
        <v>1.2693448464406667</v>
      </c>
      <c r="BA26" s="14">
        <f t="shared" si="22"/>
        <v>0.82094444500526265</v>
      </c>
      <c r="BD26" s="14">
        <v>20</v>
      </c>
      <c r="BE26" s="95">
        <f>求节点(节奏总纲!$G$4:$G$163,M$7:M$166,$BD26)</f>
        <v>188.09861969115065</v>
      </c>
      <c r="BF26" s="95">
        <f>求节点(节奏总纲!$G$4:$G$163,N$7:N$166,$BD26)</f>
        <v>8900.286865473945</v>
      </c>
      <c r="BG26" s="95">
        <f>求节点(节奏总纲!$G$4:$G$163,O$7:O$166,$BD26)</f>
        <v>8900.286865473945</v>
      </c>
      <c r="BH26" s="95">
        <f>求节点(节奏总纲!$G$4:$G$163,P$7:P$166,$BD26)</f>
        <v>1.3705627416773352E-2</v>
      </c>
      <c r="BI26" s="95">
        <f>求节点(节奏总纲!$G$4:$G$163,Q$7:Q$166,$BD26)</f>
        <v>1.3705627416773352E-2</v>
      </c>
      <c r="BJ26" s="95">
        <f>求节点(节奏总纲!$G$4:$G$163,T$7:T$166,$BD26)</f>
        <v>1.3982537668048554</v>
      </c>
      <c r="BK26" s="95">
        <f>求节点(节奏总纲!$G$4:$G$163,U$7:U$166,$BD26)</f>
        <v>2668674276.2047634</v>
      </c>
      <c r="BL26" s="91"/>
      <c r="BM26" s="14">
        <v>20</v>
      </c>
      <c r="BN26" s="95">
        <f>求节点(节奏总纲!$G$4:$G$163,AF$7:AF$166,$BD26)</f>
        <v>188.09861969115065</v>
      </c>
      <c r="BO26" s="95">
        <f>求节点(节奏总纲!$G$4:$G$163,AG$7:AG$166,$BD26)</f>
        <v>546.20379577133906</v>
      </c>
      <c r="BP26" s="95">
        <f>求节点(节奏总纲!$G$4:$G$163,AH$7:AH$166,$BD26)</f>
        <v>546.20379577133906</v>
      </c>
      <c r="BQ26" s="95">
        <f>求节点(节奏总纲!$G$4:$G$163,AI$7:AI$166,$BD26)</f>
        <v>1.3705627416773352E-2</v>
      </c>
      <c r="BR26" s="95">
        <f>求节点(节奏总纲!$G$4:$G$163,AJ$7:AJ$166,$BD26)</f>
        <v>1.3705627416773352E-2</v>
      </c>
      <c r="BS26" s="95">
        <f>求节点(节奏总纲!$G$4:$G$163,AM$7:AM$166,$BD26)</f>
        <v>5294.193099199606</v>
      </c>
      <c r="BT26" s="95">
        <f>求节点(节奏总纲!$G$4:$G$163,AN$7:AN$166,$BD26)</f>
        <v>0.54603002739574458</v>
      </c>
      <c r="BU26" s="95">
        <f>求节点(节奏总纲!$G$4:$G$163,AO$7:AO$166,$BD26)</f>
        <v>936522628.37374675</v>
      </c>
    </row>
    <row r="27" spans="12:73" x14ac:dyDescent="0.15">
      <c r="L27" s="14">
        <v>21</v>
      </c>
      <c r="M27" s="91">
        <f>武将属性!$F25</f>
        <v>107.10205178846667</v>
      </c>
      <c r="N27" s="91">
        <f>武将属性!$U25</f>
        <v>2777.1213830770007</v>
      </c>
      <c r="O27" s="91">
        <f>武将属性!$U25</f>
        <v>2777.1213830770007</v>
      </c>
      <c r="P27" s="92">
        <f>武将属性!$AG25</f>
        <v>3.6713769905915555E-3</v>
      </c>
      <c r="Q27" s="92">
        <f>武将属性!$AG25</f>
        <v>3.6713769905915555E-3</v>
      </c>
      <c r="R27" s="92">
        <f>武将属性!BJ25</f>
        <v>5.0021533949972212E-2</v>
      </c>
      <c r="S27" s="92">
        <f t="shared" si="2"/>
        <v>5.0021533949972212E-2</v>
      </c>
      <c r="T27" s="91">
        <f>战法技能效用!AN25</f>
        <v>0.52463028382913579</v>
      </c>
      <c r="U27" s="91">
        <f t="shared" si="3"/>
        <v>53313365.329163618</v>
      </c>
      <c r="V27" s="95">
        <f t="shared" si="4"/>
        <v>811913.62725563336</v>
      </c>
      <c r="W27" s="95">
        <f t="shared" si="4"/>
        <v>31312.140651823858</v>
      </c>
      <c r="X27" s="95">
        <f t="shared" si="4"/>
        <v>31312.140651823858</v>
      </c>
      <c r="Y27" s="95">
        <f t="shared" si="5"/>
        <v>86639528.980918422</v>
      </c>
      <c r="Z27" s="95">
        <f t="shared" si="6"/>
        <v>86639528.980918422</v>
      </c>
      <c r="AA27" s="95">
        <f t="shared" si="7"/>
        <v>82815078.112710133</v>
      </c>
      <c r="AB27" s="95">
        <f t="shared" si="8"/>
        <v>82815078.112710133</v>
      </c>
      <c r="AC27" s="95">
        <f t="shared" si="9"/>
        <v>114070429.10849059</v>
      </c>
      <c r="AE27" s="14">
        <v>21</v>
      </c>
      <c r="AF27" s="91">
        <f>武将属性!$F25</f>
        <v>107.10205178846667</v>
      </c>
      <c r="AG27" s="91">
        <f>士兵属性!$G25</f>
        <v>340.60701755444956</v>
      </c>
      <c r="AH27" s="91">
        <f>士兵属性!$G25</f>
        <v>340.60701755444956</v>
      </c>
      <c r="AI27" s="92">
        <f>士兵属性!$R25</f>
        <v>3.6713769905915555E-3</v>
      </c>
      <c r="AJ27" s="92">
        <f>士兵属性!$R25</f>
        <v>3.6713769905915555E-3</v>
      </c>
      <c r="AK27" s="92">
        <f>士兵属性!AY25</f>
        <v>5.0021533949972212E-2</v>
      </c>
      <c r="AL27" s="92">
        <f t="shared" si="11"/>
        <v>5.0021533949972212E-2</v>
      </c>
      <c r="AM27" s="91">
        <f>带兵数!$G24</f>
        <v>3202.4940477843729</v>
      </c>
      <c r="AN27" s="91">
        <f>战法技能效用!AT25</f>
        <v>0.22479171534864603</v>
      </c>
      <c r="AO27" s="91">
        <f t="shared" si="12"/>
        <v>42463481.821166448</v>
      </c>
      <c r="AP27" s="95">
        <f t="shared" si="13"/>
        <v>794485.53589486738</v>
      </c>
      <c r="AQ27" s="95">
        <f t="shared" si="14"/>
        <v>223447.33937823487</v>
      </c>
      <c r="AR27" s="95">
        <f t="shared" si="14"/>
        <v>223447.33937823487</v>
      </c>
      <c r="AS27" s="95">
        <f t="shared" si="15"/>
        <v>84779772.504558951</v>
      </c>
      <c r="AT27" s="95">
        <f t="shared" si="16"/>
        <v>84779772.504558951</v>
      </c>
      <c r="AU27" s="95">
        <f t="shared" si="17"/>
        <v>81037415.195195347</v>
      </c>
      <c r="AV27" s="95">
        <f t="shared" si="18"/>
        <v>81037415.195195347</v>
      </c>
      <c r="AW27" s="95">
        <f t="shared" si="19"/>
        <v>47530.287776023935</v>
      </c>
      <c r="AX27" s="95">
        <f t="shared" si="20"/>
        <v>124278652.267717</v>
      </c>
      <c r="AZ27" s="14">
        <f t="shared" si="21"/>
        <v>1.2341959236522786</v>
      </c>
      <c r="BA27" s="14">
        <f t="shared" si="22"/>
        <v>0.79648848949961071</v>
      </c>
      <c r="BD27" s="14">
        <v>21</v>
      </c>
      <c r="BE27" s="95">
        <f>求节点(节奏总纲!$G$4:$G$163,M$7:M$166,$BD27)</f>
        <v>191.54172213086446</v>
      </c>
      <c r="BF27" s="95">
        <f>求节点(节奏总纲!$G$4:$G$163,N$7:N$166,$BD27)</f>
        <v>9114.694324498445</v>
      </c>
      <c r="BG27" s="95">
        <f>求节点(节奏总纲!$G$4:$G$163,O$7:O$166,$BD27)</f>
        <v>9114.694324498445</v>
      </c>
      <c r="BH27" s="95">
        <f>求节点(节奏总纲!$G$4:$G$163,P$7:P$166,$BD27)</f>
        <v>1.3991999999999999E-2</v>
      </c>
      <c r="BI27" s="95">
        <f>求节点(节奏总纲!$G$4:$G$163,Q$7:Q$166,$BD27)</f>
        <v>1.3991999999999999E-2</v>
      </c>
      <c r="BJ27" s="95">
        <f>求节点(节奏总纲!$G$4:$G$163,T$7:T$166,$BD27)</f>
        <v>1.4124959471909218</v>
      </c>
      <c r="BK27" s="95">
        <f>求节点(节奏总纲!$G$4:$G$163,U$7:U$166,$BD27)</f>
        <v>2887069716.3810019</v>
      </c>
      <c r="BL27" s="91"/>
      <c r="BM27" s="14">
        <v>21</v>
      </c>
      <c r="BN27" s="95">
        <f>求节点(节奏总纲!$G$4:$G$163,AF$7:AF$166,$BD27)</f>
        <v>191.54172213086446</v>
      </c>
      <c r="BO27" s="95">
        <f>求节点(节奏总纲!$G$4:$G$163,AG$7:AG$166,$BD27)</f>
        <v>551.73398880420189</v>
      </c>
      <c r="BP27" s="95">
        <f>求节点(节奏总纲!$G$4:$G$163,AH$7:AH$166,$BD27)</f>
        <v>551.73398880420189</v>
      </c>
      <c r="BQ27" s="95">
        <f>求节点(节奏总纲!$G$4:$G$163,AI$7:AI$166,$BD27)</f>
        <v>1.3991999999999999E-2</v>
      </c>
      <c r="BR27" s="95">
        <f>求节点(节奏总纲!$G$4:$G$163,AJ$7:AJ$166,$BD27)</f>
        <v>1.3991999999999999E-2</v>
      </c>
      <c r="BS27" s="95">
        <f>求节点(节奏总纲!$G$4:$G$163,AM$7:AM$166,$BD27)</f>
        <v>5339.1160702354618</v>
      </c>
      <c r="BT27" s="95">
        <f>求节点(节奏总纲!$G$4:$G$163,AN$7:AN$166,$BD27)</f>
        <v>0.55883329255567327</v>
      </c>
      <c r="BU27" s="95">
        <f>求节点(节奏总纲!$G$4:$G$163,AO$7:AO$166,$BD27)</f>
        <v>1007189856.6936342</v>
      </c>
    </row>
    <row r="28" spans="12:73" x14ac:dyDescent="0.15">
      <c r="L28" s="14">
        <v>22</v>
      </c>
      <c r="M28" s="91">
        <f>武将属性!$F26</f>
        <v>108.99469630397527</v>
      </c>
      <c r="N28" s="91">
        <f>武将属性!$U26</f>
        <v>2924.7253931948262</v>
      </c>
      <c r="O28" s="91">
        <f>武将属性!$U26</f>
        <v>2924.7253931948262</v>
      </c>
      <c r="P28" s="92">
        <f>武将属性!$AG26</f>
        <v>3.9203736261639345E-3</v>
      </c>
      <c r="Q28" s="92">
        <f>武将属性!$AG26</f>
        <v>3.9203736261639345E-3</v>
      </c>
      <c r="R28" s="92">
        <f>武将属性!BJ26</f>
        <v>5.0026538613261375E-2</v>
      </c>
      <c r="S28" s="92">
        <f t="shared" si="2"/>
        <v>5.0026538613261375E-2</v>
      </c>
      <c r="T28" s="91">
        <f>战法技能效用!AN26</f>
        <v>0.53290596884987818</v>
      </c>
      <c r="U28" s="91">
        <f t="shared" si="3"/>
        <v>60861924.871134326</v>
      </c>
      <c r="V28" s="95">
        <f t="shared" si="4"/>
        <v>905761.90874946956</v>
      </c>
      <c r="W28" s="95">
        <f t="shared" si="4"/>
        <v>33754.705449463407</v>
      </c>
      <c r="X28" s="95">
        <f t="shared" si="4"/>
        <v>33754.705449463407</v>
      </c>
      <c r="Y28" s="95">
        <f t="shared" si="5"/>
        <v>98337723.549995005</v>
      </c>
      <c r="Z28" s="95">
        <f t="shared" si="6"/>
        <v>98337723.549995005</v>
      </c>
      <c r="AA28" s="95">
        <f t="shared" si="7"/>
        <v>94019760.965506867</v>
      </c>
      <c r="AB28" s="95">
        <f t="shared" si="8"/>
        <v>94019760.965506867</v>
      </c>
      <c r="AC28" s="95">
        <f t="shared" si="9"/>
        <v>128805349.02206472</v>
      </c>
      <c r="AE28" s="14">
        <v>22</v>
      </c>
      <c r="AF28" s="91">
        <f>武将属性!$F26</f>
        <v>108.99469630397527</v>
      </c>
      <c r="AG28" s="91">
        <f>士兵属性!$G26</f>
        <v>346.28058047246469</v>
      </c>
      <c r="AH28" s="91">
        <f>士兵属性!$G26</f>
        <v>346.28058047246469</v>
      </c>
      <c r="AI28" s="92">
        <f>士兵属性!$R26</f>
        <v>3.9203736261639345E-3</v>
      </c>
      <c r="AJ28" s="92">
        <f>士兵属性!$R26</f>
        <v>3.9203736261639345E-3</v>
      </c>
      <c r="AK28" s="92">
        <f>士兵属性!AY26</f>
        <v>5.0026538613261375E-2</v>
      </c>
      <c r="AL28" s="92">
        <f t="shared" si="11"/>
        <v>5.0026538613261375E-2</v>
      </c>
      <c r="AM28" s="91">
        <f>带兵数!$G25</f>
        <v>3273.736238230199</v>
      </c>
      <c r="AN28" s="91">
        <f>战法技能效用!AT26</f>
        <v>0.23012388804008369</v>
      </c>
      <c r="AO28" s="91">
        <f t="shared" si="12"/>
        <v>47105953.415820658</v>
      </c>
      <c r="AP28" s="95">
        <f t="shared" si="13"/>
        <v>871568.08583667444</v>
      </c>
      <c r="AQ28" s="95">
        <f t="shared" si="14"/>
        <v>245371.17442917105</v>
      </c>
      <c r="AR28" s="95">
        <f t="shared" si="14"/>
        <v>245371.17442917105</v>
      </c>
      <c r="AS28" s="95">
        <f t="shared" si="15"/>
        <v>94625332.167409271</v>
      </c>
      <c r="AT28" s="95">
        <f t="shared" si="16"/>
        <v>94625332.167409271</v>
      </c>
      <c r="AU28" s="95">
        <f t="shared" si="17"/>
        <v>90470378.919626296</v>
      </c>
      <c r="AV28" s="95">
        <f t="shared" si="18"/>
        <v>90470378.919626296</v>
      </c>
      <c r="AW28" s="95">
        <f t="shared" si="19"/>
        <v>51908.441321758743</v>
      </c>
      <c r="AX28" s="95">
        <f t="shared" si="20"/>
        <v>138144252.8490676</v>
      </c>
      <c r="AZ28" s="14">
        <f t="shared" si="21"/>
        <v>1.2018864548470403</v>
      </c>
      <c r="BA28" s="14">
        <f t="shared" si="22"/>
        <v>0.77398067043656926</v>
      </c>
      <c r="BD28" s="14">
        <v>22</v>
      </c>
      <c r="BE28" s="95">
        <f>求节点(节奏总纲!$G$4:$G$163,M$7:M$166,$BD28)</f>
        <v>194.96491518662995</v>
      </c>
      <c r="BF28" s="95">
        <f>求节点(节奏总纲!$G$4:$G$163,N$7:N$166,$BD28)</f>
        <v>9327.6534210160335</v>
      </c>
      <c r="BG28" s="95">
        <f>求节点(节奏总纲!$G$4:$G$163,O$7:O$166,$BD28)</f>
        <v>9327.6534210160335</v>
      </c>
      <c r="BH28" s="95">
        <f>求节点(节奏总纲!$G$4:$G$163,P$7:P$166,$BD28)</f>
        <v>1.4205333333333334E-2</v>
      </c>
      <c r="BI28" s="95">
        <f>求节点(节奏总纲!$G$4:$G$163,Q$7:Q$166,$BD28)</f>
        <v>1.4205333333333334E-2</v>
      </c>
      <c r="BJ28" s="95">
        <f>求节点(节奏总纲!$G$4:$G$163,T$7:T$166,$BD28)</f>
        <v>1.4276504591825587</v>
      </c>
      <c r="BK28" s="95">
        <f>求节点(节奏总纲!$G$4:$G$163,U$7:U$166,$BD28)</f>
        <v>3116108121.4488311</v>
      </c>
      <c r="BL28" s="91"/>
      <c r="BM28" s="14">
        <v>22</v>
      </c>
      <c r="BN28" s="95">
        <f>求节点(节奏总纲!$G$4:$G$163,AF$7:AF$166,$BD28)</f>
        <v>194.96491518662995</v>
      </c>
      <c r="BO28" s="95">
        <f>求节点(节奏总纲!$G$4:$G$163,AG$7:AG$166,$BD28)</f>
        <v>557.15301688007958</v>
      </c>
      <c r="BP28" s="95">
        <f>求节点(节奏总纲!$G$4:$G$163,AH$7:AH$166,$BD28)</f>
        <v>557.15301688007958</v>
      </c>
      <c r="BQ28" s="95">
        <f>求节点(节奏总纲!$G$4:$G$163,AI$7:AI$166,$BD28)</f>
        <v>1.4205333333333334E-2</v>
      </c>
      <c r="BR28" s="95">
        <f>求节点(节奏总纲!$G$4:$G$163,AJ$7:AJ$166,$BD28)</f>
        <v>1.4205333333333334E-2</v>
      </c>
      <c r="BS28" s="95">
        <f>求节点(节奏总纲!$G$4:$G$163,AM$7:AM$166,$BD28)</f>
        <v>5382.5966607987866</v>
      </c>
      <c r="BT28" s="95">
        <f>求节点(节奏总纲!$G$4:$G$163,AN$7:AN$166,$BD28)</f>
        <v>0.57222245028593</v>
      </c>
      <c r="BU28" s="95">
        <f>求节点(节奏总纲!$G$4:$G$163,AO$7:AO$166,$BD28)</f>
        <v>1080737362.3040204</v>
      </c>
    </row>
    <row r="29" spans="12:73" x14ac:dyDescent="0.15">
      <c r="L29" s="14">
        <v>23</v>
      </c>
      <c r="M29" s="91">
        <f>武将属性!$F27</f>
        <v>110.98160854163733</v>
      </c>
      <c r="N29" s="91">
        <f>武将属性!$U27</f>
        <v>3072.3294033126517</v>
      </c>
      <c r="O29" s="91">
        <f>武将属性!$U27</f>
        <v>3072.3294033126517</v>
      </c>
      <c r="P29" s="92">
        <f>武将属性!$AG27</f>
        <v>4.1703762887649216E-3</v>
      </c>
      <c r="Q29" s="92">
        <f>武将属性!$AG27</f>
        <v>4.1703762887649216E-3</v>
      </c>
      <c r="R29" s="92">
        <f>武将属性!BJ27</f>
        <v>5.0031563497010649E-2</v>
      </c>
      <c r="S29" s="92">
        <f t="shared" si="2"/>
        <v>5.0031563497010649E-2</v>
      </c>
      <c r="T29" s="91">
        <f>战法技能效用!AN27</f>
        <v>0.54118098963444772</v>
      </c>
      <c r="U29" s="91">
        <f t="shared" si="3"/>
        <v>69159745.017623752</v>
      </c>
      <c r="V29" s="95">
        <f t="shared" si="4"/>
        <v>1005951.8617068205</v>
      </c>
      <c r="W29" s="95">
        <f t="shared" si="4"/>
        <v>36337.951134830349</v>
      </c>
      <c r="X29" s="95">
        <f t="shared" si="4"/>
        <v>36337.951134830349</v>
      </c>
      <c r="Y29" s="95">
        <f t="shared" si="5"/>
        <v>111178499.54933663</v>
      </c>
      <c r="Z29" s="95">
        <f t="shared" si="6"/>
        <v>111178499.54933663</v>
      </c>
      <c r="AA29" s="95">
        <f t="shared" si="7"/>
        <v>106322666.48810646</v>
      </c>
      <c r="AB29" s="95">
        <f t="shared" si="8"/>
        <v>106322666.48810646</v>
      </c>
      <c r="AC29" s="95">
        <f t="shared" si="9"/>
        <v>144878708.5729081</v>
      </c>
      <c r="AE29" s="14">
        <v>23</v>
      </c>
      <c r="AF29" s="91">
        <f>武将属性!$F27</f>
        <v>110.98160854163733</v>
      </c>
      <c r="AG29" s="91">
        <f>士兵属性!$G27</f>
        <v>352.00454544777972</v>
      </c>
      <c r="AH29" s="91">
        <f>士兵属性!$G27</f>
        <v>352.00454544777972</v>
      </c>
      <c r="AI29" s="92">
        <f>士兵属性!$R27</f>
        <v>4.1703762887649216E-3</v>
      </c>
      <c r="AJ29" s="92">
        <f>士兵属性!$R27</f>
        <v>4.1703762887649216E-3</v>
      </c>
      <c r="AK29" s="92">
        <f>士兵属性!AY27</f>
        <v>5.0031563497010649E-2</v>
      </c>
      <c r="AL29" s="92">
        <f t="shared" si="11"/>
        <v>5.0031563497010649E-2</v>
      </c>
      <c r="AM29" s="91">
        <f>带兵数!$G26</f>
        <v>3344.0393983271229</v>
      </c>
      <c r="AN29" s="91">
        <f>战法技能效用!AT27</f>
        <v>0.23545672496769443</v>
      </c>
      <c r="AO29" s="91">
        <f t="shared" si="12"/>
        <v>52190915.95198337</v>
      </c>
      <c r="AP29" s="95">
        <f t="shared" si="13"/>
        <v>953743.58352778736</v>
      </c>
      <c r="AQ29" s="95">
        <f t="shared" si="14"/>
        <v>268954.84131207661</v>
      </c>
      <c r="AR29" s="95">
        <f t="shared" si="14"/>
        <v>268954.84131207661</v>
      </c>
      <c r="AS29" s="95">
        <f t="shared" si="15"/>
        <v>105408404.32614101</v>
      </c>
      <c r="AT29" s="95">
        <f t="shared" si="16"/>
        <v>105408404.32614101</v>
      </c>
      <c r="AU29" s="95">
        <f t="shared" si="17"/>
        <v>100804585.99136257</v>
      </c>
      <c r="AV29" s="95">
        <f t="shared" si="18"/>
        <v>100804585.99136257</v>
      </c>
      <c r="AW29" s="95">
        <f t="shared" si="19"/>
        <v>56622.135917057793</v>
      </c>
      <c r="AX29" s="95">
        <f t="shared" si="20"/>
        <v>153260449.75717437</v>
      </c>
      <c r="AZ29" s="14">
        <f t="shared" si="21"/>
        <v>1.1743397099866963</v>
      </c>
      <c r="BA29" s="14">
        <f t="shared" si="22"/>
        <v>0.75464297820478843</v>
      </c>
      <c r="BD29" s="14">
        <v>23</v>
      </c>
      <c r="BE29" s="95">
        <f>求节点(节奏总纲!$G$4:$G$163,M$7:M$166,$BD29)</f>
        <v>198.25363226995552</v>
      </c>
      <c r="BF29" s="95">
        <f>求节点(节奏总纲!$G$4:$G$163,N$7:N$166,$BD29)</f>
        <v>9532.246678643558</v>
      </c>
      <c r="BG29" s="95">
        <f>求节点(节奏总纲!$G$4:$G$163,O$7:O$166,$BD29)</f>
        <v>9532.246678643558</v>
      </c>
      <c r="BH29" s="95">
        <f>求节点(节奏总纲!$G$4:$G$163,P$7:P$166,$BD29)</f>
        <v>1.4418666666666666E-2</v>
      </c>
      <c r="BI29" s="95">
        <f>求节点(节奏总纲!$G$4:$G$163,Q$7:Q$166,$BD29)</f>
        <v>1.4418666666666666E-2</v>
      </c>
      <c r="BJ29" s="95">
        <f>求节点(节奏总纲!$G$4:$G$163,T$7:T$166,$BD29)</f>
        <v>1.4430254614535516</v>
      </c>
      <c r="BK29" s="95">
        <f>求节点(节奏总纲!$G$4:$G$163,U$7:U$166,$BD29)</f>
        <v>3353007063.3769312</v>
      </c>
      <c r="BL29" s="91"/>
      <c r="BM29" s="14">
        <v>23</v>
      </c>
      <c r="BN29" s="95">
        <f>求节点(节奏总纲!$G$4:$G$163,AF$7:AF$166,$BD29)</f>
        <v>198.25363226995552</v>
      </c>
      <c r="BO29" s="95">
        <f>求节点(节奏总纲!$G$4:$G$163,AG$7:AG$166,$BD29)</f>
        <v>562.38915962846556</v>
      </c>
      <c r="BP29" s="95">
        <f>求节点(节奏总纲!$G$4:$G$163,AH$7:AH$166,$BD29)</f>
        <v>562.38915962846556</v>
      </c>
      <c r="BQ29" s="95">
        <f>求节点(节奏总纲!$G$4:$G$163,AI$7:AI$166,$BD29)</f>
        <v>1.4418666666666666E-2</v>
      </c>
      <c r="BR29" s="95">
        <f>求节点(节奏总纲!$G$4:$G$163,AJ$7:AJ$166,$BD29)</f>
        <v>1.4418666666666666E-2</v>
      </c>
      <c r="BS29" s="95">
        <f>求节点(节奏总纲!$G$4:$G$163,AM$7:AM$166,$BD29)</f>
        <v>5422.3796639595885</v>
      </c>
      <c r="BT29" s="95">
        <f>求节点(节奏总纲!$G$4:$G$163,AN$7:AN$166,$BD29)</f>
        <v>0.5845059192404668</v>
      </c>
      <c r="BU29" s="95">
        <f>求节点(节奏总纲!$G$4:$G$163,AO$7:AO$166,$BD29)</f>
        <v>1154766091.3067381</v>
      </c>
    </row>
    <row r="30" spans="12:73" x14ac:dyDescent="0.15">
      <c r="L30" s="14">
        <v>24</v>
      </c>
      <c r="M30" s="91">
        <f>武将属性!$F28</f>
        <v>112.98192855907344</v>
      </c>
      <c r="N30" s="91">
        <f>武将属性!$U28</f>
        <v>3219.9334134304772</v>
      </c>
      <c r="O30" s="91">
        <f>武将属性!$U28</f>
        <v>3219.9334134304772</v>
      </c>
      <c r="P30" s="92">
        <f>武将属性!$AG28</f>
        <v>4.4322688286233093E-3</v>
      </c>
      <c r="Q30" s="92">
        <f>武将属性!$AG28</f>
        <v>4.4322688286233093E-3</v>
      </c>
      <c r="R30" s="92">
        <f>武将属性!BJ28</f>
        <v>5.2175985154056241E-2</v>
      </c>
      <c r="S30" s="92">
        <f t="shared" si="2"/>
        <v>5.2175985154056241E-2</v>
      </c>
      <c r="T30" s="91">
        <f>战法技能效用!AN28</f>
        <v>0.54945537766745534</v>
      </c>
      <c r="U30" s="91">
        <f t="shared" si="3"/>
        <v>78526999.764066055</v>
      </c>
      <c r="V30" s="95">
        <f t="shared" si="4"/>
        <v>1117220.3666983976</v>
      </c>
      <c r="W30" s="95">
        <f t="shared" si="4"/>
        <v>39201.342216757483</v>
      </c>
      <c r="X30" s="95">
        <f t="shared" si="4"/>
        <v>39201.342216757483</v>
      </c>
      <c r="Y30" s="95">
        <f t="shared" si="5"/>
        <v>125668714.13068557</v>
      </c>
      <c r="Z30" s="95">
        <f t="shared" si="6"/>
        <v>125668714.13068557</v>
      </c>
      <c r="AA30" s="95">
        <f t="shared" si="7"/>
        <v>119966349.20020401</v>
      </c>
      <c r="AB30" s="95">
        <f t="shared" si="8"/>
        <v>119966349.20020401</v>
      </c>
      <c r="AC30" s="95">
        <f t="shared" si="9"/>
        <v>162929134.29372835</v>
      </c>
      <c r="AE30" s="14">
        <v>24</v>
      </c>
      <c r="AF30" s="91">
        <f>武将属性!$F28</f>
        <v>112.98192855907344</v>
      </c>
      <c r="AG30" s="91">
        <f>士兵属性!$G28</f>
        <v>357.77891248039469</v>
      </c>
      <c r="AH30" s="91">
        <f>士兵属性!$G28</f>
        <v>357.77891248039469</v>
      </c>
      <c r="AI30" s="92">
        <f>士兵属性!$R28</f>
        <v>4.4322688286233093E-3</v>
      </c>
      <c r="AJ30" s="92">
        <f>士兵属性!$R28</f>
        <v>4.4322688286233093E-3</v>
      </c>
      <c r="AK30" s="92">
        <f>士兵属性!AY28</f>
        <v>5.2175985154056241E-2</v>
      </c>
      <c r="AL30" s="92">
        <f t="shared" si="11"/>
        <v>5.2175985154056241E-2</v>
      </c>
      <c r="AM30" s="91">
        <f>带兵数!$G27</f>
        <v>3413.2690473143757</v>
      </c>
      <c r="AN30" s="91">
        <f>战法技能效用!AT28</f>
        <v>0.24079019464686685</v>
      </c>
      <c r="AO30" s="91">
        <f t="shared" si="12"/>
        <v>57946110.838203244</v>
      </c>
      <c r="AP30" s="95">
        <f t="shared" si="13"/>
        <v>1045428.273822951</v>
      </c>
      <c r="AQ30" s="95">
        <f t="shared" si="14"/>
        <v>295279.62393531628</v>
      </c>
      <c r="AR30" s="95">
        <f t="shared" si="14"/>
        <v>295279.62393531628</v>
      </c>
      <c r="AS30" s="95">
        <f t="shared" si="15"/>
        <v>117593297.44000174</v>
      </c>
      <c r="AT30" s="95">
        <f t="shared" si="16"/>
        <v>117593297.44000174</v>
      </c>
      <c r="AU30" s="95">
        <f t="shared" si="17"/>
        <v>112257363.98973805</v>
      </c>
      <c r="AV30" s="95">
        <f t="shared" si="18"/>
        <v>112257363.98973805</v>
      </c>
      <c r="AW30" s="95">
        <f t="shared" si="19"/>
        <v>61902.429175526442</v>
      </c>
      <c r="AX30" s="95">
        <f t="shared" si="20"/>
        <v>170286359.74877971</v>
      </c>
      <c r="AZ30" s="14">
        <f t="shared" si="21"/>
        <v>1.1507122316562772</v>
      </c>
      <c r="BA30" s="14">
        <f t="shared" si="22"/>
        <v>0.73791321471980365</v>
      </c>
      <c r="BD30" s="14">
        <v>24</v>
      </c>
      <c r="BE30" s="95">
        <f>求节点(节奏总纲!$G$4:$G$163,M$7:M$166,$BD30)</f>
        <v>201.38598061740123</v>
      </c>
      <c r="BF30" s="95">
        <f>求节点(节奏总纲!$G$4:$G$163,N$7:N$166,$BD30)</f>
        <v>9727.1121341360304</v>
      </c>
      <c r="BG30" s="95">
        <f>求节点(节奏总纲!$G$4:$G$163,O$7:O$166,$BD30)</f>
        <v>9727.1121341360304</v>
      </c>
      <c r="BH30" s="95">
        <f>求节点(节奏总纲!$G$4:$G$163,P$7:P$166,$BD30)</f>
        <v>1.4631999999999999E-2</v>
      </c>
      <c r="BI30" s="95">
        <f>求节点(节奏总纲!$G$4:$G$163,Q$7:Q$166,$BD30)</f>
        <v>1.4631999999999999E-2</v>
      </c>
      <c r="BJ30" s="95">
        <f>求节点(节奏总纲!$G$4:$G$163,T$7:T$166,$BD30)</f>
        <v>1.4572570473388415</v>
      </c>
      <c r="BK30" s="95">
        <f>求节点(节奏总纲!$G$4:$G$163,U$7:U$166,$BD30)</f>
        <v>3591228829.2941494</v>
      </c>
      <c r="BL30" s="91"/>
      <c r="BM30" s="14">
        <v>24</v>
      </c>
      <c r="BN30" s="95">
        <f>求节点(节奏总纲!$G$4:$G$163,AF$7:AF$166,$BD30)</f>
        <v>201.38598061740123</v>
      </c>
      <c r="BO30" s="95">
        <f>求节点(节奏总纲!$G$4:$G$163,AG$7:AG$166,$BD30)</f>
        <v>567.45372526743245</v>
      </c>
      <c r="BP30" s="95">
        <f>求节点(节奏总纲!$G$4:$G$163,AH$7:AH$166,$BD30)</f>
        <v>567.45372526743245</v>
      </c>
      <c r="BQ30" s="95">
        <f>求节点(节奏总纲!$G$4:$G$163,AI$7:AI$166,$BD30)</f>
        <v>1.4631999999999999E-2</v>
      </c>
      <c r="BR30" s="95">
        <f>求节点(节奏总纲!$G$4:$G$163,AJ$7:AJ$166,$BD30)</f>
        <v>1.4631999999999999E-2</v>
      </c>
      <c r="BS30" s="95">
        <f>求节点(节奏总纲!$G$4:$G$163,AM$7:AM$166,$BD30)</f>
        <v>5461.5371243867585</v>
      </c>
      <c r="BT30" s="95">
        <f>求节点(节奏总纲!$G$4:$G$163,AN$7:AN$166,$BD30)</f>
        <v>0.59611958866630577</v>
      </c>
      <c r="BU30" s="95">
        <f>求节点(节奏总纲!$G$4:$G$163,AO$7:AO$166,$BD30)</f>
        <v>1230476394.1436951</v>
      </c>
    </row>
    <row r="31" spans="12:73" x14ac:dyDescent="0.15">
      <c r="L31" s="14">
        <v>25</v>
      </c>
      <c r="M31" s="91">
        <f>武将属性!$F29</f>
        <v>114.98224857650953</v>
      </c>
      <c r="N31" s="91">
        <f>武将属性!$U29</f>
        <v>3367.5374235483023</v>
      </c>
      <c r="O31" s="91">
        <f>武将属性!$U29</f>
        <v>3367.5374235483023</v>
      </c>
      <c r="P31" s="92">
        <f>武将属性!$AG29</f>
        <v>4.7045037754397927E-3</v>
      </c>
      <c r="Q31" s="92">
        <f>武将属性!$AG29</f>
        <v>4.7045037754397927E-3</v>
      </c>
      <c r="R31" s="92">
        <f>武将属性!BJ29</f>
        <v>5.4570731820732805E-2</v>
      </c>
      <c r="S31" s="92">
        <f t="shared" si="2"/>
        <v>5.4570731820732805E-2</v>
      </c>
      <c r="T31" s="91">
        <f>战法技能效用!AN29</f>
        <v>0.55772916247464677</v>
      </c>
      <c r="U31" s="91">
        <f t="shared" si="3"/>
        <v>88798922.182731062</v>
      </c>
      <c r="V31" s="95">
        <f t="shared" si="4"/>
        <v>1237085.9831154642</v>
      </c>
      <c r="W31" s="95">
        <f t="shared" si="4"/>
        <v>42239.449820640642</v>
      </c>
      <c r="X31" s="95">
        <f t="shared" si="4"/>
        <v>42239.449820640642</v>
      </c>
      <c r="Y31" s="95">
        <f t="shared" si="5"/>
        <v>141576879.0590497</v>
      </c>
      <c r="Z31" s="95">
        <f t="shared" si="6"/>
        <v>141576879.0590497</v>
      </c>
      <c r="AA31" s="95">
        <f t="shared" si="7"/>
        <v>134882302.08656874</v>
      </c>
      <c r="AB31" s="95">
        <f t="shared" si="8"/>
        <v>134882302.08656874</v>
      </c>
      <c r="AC31" s="95">
        <f t="shared" si="9"/>
        <v>182628574.27041733</v>
      </c>
      <c r="AE31" s="14">
        <v>25</v>
      </c>
      <c r="AF31" s="91">
        <f>武将属性!$F29</f>
        <v>114.98224857650953</v>
      </c>
      <c r="AG31" s="91">
        <f>士兵属性!$G29</f>
        <v>363.6036815703095</v>
      </c>
      <c r="AH31" s="91">
        <f>士兵属性!$G29</f>
        <v>363.6036815703095</v>
      </c>
      <c r="AI31" s="92">
        <f>士兵属性!$R29</f>
        <v>4.7045037754397927E-3</v>
      </c>
      <c r="AJ31" s="92">
        <f>士兵属性!$R29</f>
        <v>4.7045037754397927E-3</v>
      </c>
      <c r="AK31" s="92">
        <f>士兵属性!AY29</f>
        <v>5.4570731820732805E-2</v>
      </c>
      <c r="AL31" s="92">
        <f t="shared" si="11"/>
        <v>5.4570731820732805E-2</v>
      </c>
      <c r="AM31" s="91">
        <f>带兵数!$G28</f>
        <v>3483.9833289691578</v>
      </c>
      <c r="AN31" s="91">
        <f>战法技能效用!AT29</f>
        <v>0.24612426755185568</v>
      </c>
      <c r="AO31" s="91">
        <f t="shared" si="12"/>
        <v>64331000.643763728</v>
      </c>
      <c r="AP31" s="95">
        <f t="shared" si="13"/>
        <v>1145189.4697001281</v>
      </c>
      <c r="AQ31" s="95">
        <f t="shared" si="14"/>
        <v>323910.37949200929</v>
      </c>
      <c r="AR31" s="95">
        <f t="shared" si="14"/>
        <v>323910.37949200929</v>
      </c>
      <c r="AS31" s="95">
        <f t="shared" si="15"/>
        <v>131059888.53185442</v>
      </c>
      <c r="AT31" s="95">
        <f t="shared" si="16"/>
        <v>131059888.53185442</v>
      </c>
      <c r="AU31" s="95">
        <f t="shared" si="17"/>
        <v>124862615.94319025</v>
      </c>
      <c r="AV31" s="95">
        <f t="shared" si="18"/>
        <v>124862615.94319025</v>
      </c>
      <c r="AW31" s="95">
        <f t="shared" si="19"/>
        <v>67609.397268257293</v>
      </c>
      <c r="AX31" s="95">
        <f t="shared" si="20"/>
        <v>189026102.04921573</v>
      </c>
      <c r="AZ31" s="14">
        <f t="shared" si="21"/>
        <v>1.1320713660372994</v>
      </c>
      <c r="BA31" s="14">
        <f t="shared" si="22"/>
        <v>0.72445699860391244</v>
      </c>
      <c r="BD31" s="14">
        <v>25</v>
      </c>
      <c r="BE31" s="95">
        <f>求节点(节奏总纲!$G$4:$G$163,M$7:M$166,$BD31)</f>
        <v>204.43702204087936</v>
      </c>
      <c r="BF31" s="95">
        <f>求节点(节奏总纲!$G$4:$G$163,N$7:N$166,$BD31)</f>
        <v>9916.9194322921521</v>
      </c>
      <c r="BG31" s="95">
        <f>求节点(节奏总纲!$G$4:$G$163,O$7:O$166,$BD31)</f>
        <v>9916.9194322921521</v>
      </c>
      <c r="BH31" s="95">
        <f>求节点(节奏总纲!$G$4:$G$163,P$7:P$166,$BD31)</f>
        <v>1.4845333333333332E-2</v>
      </c>
      <c r="BI31" s="95">
        <f>求节点(节奏总纲!$G$4:$G$163,Q$7:Q$166,$BD31)</f>
        <v>1.4845333333333332E-2</v>
      </c>
      <c r="BJ31" s="95">
        <f>求节点(节奏总纲!$G$4:$G$163,T$7:T$166,$BD31)</f>
        <v>1.4709404557875101</v>
      </c>
      <c r="BK31" s="95">
        <f>求节点(节奏总纲!$G$4:$G$163,U$7:U$166,$BD31)</f>
        <v>3830077992.8900766</v>
      </c>
      <c r="BL31" s="91"/>
      <c r="BM31" s="14">
        <v>25</v>
      </c>
      <c r="BN31" s="95">
        <f>求节点(节奏总纲!$G$4:$G$163,AF$7:AF$166,$BD31)</f>
        <v>204.43702204087936</v>
      </c>
      <c r="BO31" s="95">
        <f>求节点(节奏总纲!$G$4:$G$163,AG$7:AG$166,$BD31)</f>
        <v>572.42274746821295</v>
      </c>
      <c r="BP31" s="95">
        <f>求节点(节奏总纲!$G$4:$G$163,AH$7:AH$166,$BD31)</f>
        <v>572.42274746821295</v>
      </c>
      <c r="BQ31" s="95">
        <f>求节点(节奏总纲!$G$4:$G$163,AI$7:AI$166,$BD31)</f>
        <v>1.4845333333333332E-2</v>
      </c>
      <c r="BR31" s="95">
        <f>求节点(节奏总纲!$G$4:$G$163,AJ$7:AJ$166,$BD31)</f>
        <v>1.4845333333333332E-2</v>
      </c>
      <c r="BS31" s="95">
        <f>求节点(节奏总纲!$G$4:$G$163,AM$7:AM$166,$BD31)</f>
        <v>5500.225550189728</v>
      </c>
      <c r="BT31" s="95">
        <f>求节点(节奏总纲!$G$4:$G$163,AN$7:AN$166,$BD31)</f>
        <v>0.60739443002342597</v>
      </c>
      <c r="BU31" s="95">
        <f>求节点(节奏总纲!$G$4:$G$163,AO$7:AO$166,$BD31)</f>
        <v>1306950946.6006358</v>
      </c>
    </row>
    <row r="32" spans="12:73" x14ac:dyDescent="0.15">
      <c r="L32" s="14">
        <v>26</v>
      </c>
      <c r="M32" s="91">
        <f>武将属性!$F30</f>
        <v>116.98256859394564</v>
      </c>
      <c r="N32" s="91">
        <f>武将属性!$U30</f>
        <v>3515.1414336661278</v>
      </c>
      <c r="O32" s="91">
        <f>武将属性!$U30</f>
        <v>3515.1414336661278</v>
      </c>
      <c r="P32" s="92">
        <f>武将属性!$AG30</f>
        <v>4.98855960937028E-3</v>
      </c>
      <c r="Q32" s="92">
        <f>武将属性!$AG30</f>
        <v>4.98855960937028E-3</v>
      </c>
      <c r="R32" s="92">
        <f>武将属性!BJ30</f>
        <v>5.6965737678468034E-2</v>
      </c>
      <c r="S32" s="92">
        <f t="shared" si="2"/>
        <v>5.6965737678468034E-2</v>
      </c>
      <c r="T32" s="91">
        <f>战法技能效用!AN30</f>
        <v>0.56600237177291046</v>
      </c>
      <c r="U32" s="91">
        <f t="shared" si="3"/>
        <v>99994394.556623638</v>
      </c>
      <c r="V32" s="95">
        <f t="shared" si="4"/>
        <v>1364296.9620818435</v>
      </c>
      <c r="W32" s="95">
        <f t="shared" si="4"/>
        <v>45403.283469819507</v>
      </c>
      <c r="X32" s="95">
        <f t="shared" si="4"/>
        <v>45403.283469819507</v>
      </c>
      <c r="Y32" s="95">
        <f t="shared" si="5"/>
        <v>158806746.03030857</v>
      </c>
      <c r="Z32" s="95">
        <f t="shared" si="6"/>
        <v>158806746.03030857</v>
      </c>
      <c r="AA32" s="95">
        <f t="shared" si="7"/>
        <v>150997290.88645387</v>
      </c>
      <c r="AB32" s="95">
        <f t="shared" si="8"/>
        <v>150997290.88645387</v>
      </c>
      <c r="AC32" s="95">
        <f t="shared" si="9"/>
        <v>203829784.45756119</v>
      </c>
      <c r="AE32" s="14">
        <v>26</v>
      </c>
      <c r="AF32" s="91">
        <f>武将属性!$F30</f>
        <v>116.98256859394564</v>
      </c>
      <c r="AG32" s="91">
        <f>士兵属性!$G30</f>
        <v>369.30421717093697</v>
      </c>
      <c r="AH32" s="91">
        <f>士兵属性!$G30</f>
        <v>369.30421717093697</v>
      </c>
      <c r="AI32" s="92">
        <f>士兵属性!$R30</f>
        <v>4.98855960937028E-3</v>
      </c>
      <c r="AJ32" s="92">
        <f>士兵属性!$R30</f>
        <v>4.98855960937028E-3</v>
      </c>
      <c r="AK32" s="92">
        <f>士兵属性!AY30</f>
        <v>5.6965737678468034E-2</v>
      </c>
      <c r="AL32" s="92">
        <f t="shared" si="11"/>
        <v>5.6965737678468034E-2</v>
      </c>
      <c r="AM32" s="91">
        <f>带兵数!$G29</f>
        <v>3549.8356957135043</v>
      </c>
      <c r="AN32" s="91">
        <f>战法技能效用!AT30</f>
        <v>0.25145891596577225</v>
      </c>
      <c r="AO32" s="91">
        <f t="shared" si="12"/>
        <v>71058074.58556293</v>
      </c>
      <c r="AP32" s="95">
        <f t="shared" si="13"/>
        <v>1248778.1527227468</v>
      </c>
      <c r="AQ32" s="95">
        <f t="shared" si="14"/>
        <v>353807.61145684787</v>
      </c>
      <c r="AR32" s="95">
        <f t="shared" si="14"/>
        <v>353807.61145684787</v>
      </c>
      <c r="AS32" s="95">
        <f t="shared" si="15"/>
        <v>145360138.19529593</v>
      </c>
      <c r="AT32" s="95">
        <f t="shared" si="16"/>
        <v>145360138.19529593</v>
      </c>
      <c r="AU32" s="95">
        <f t="shared" si="17"/>
        <v>138211931.28773773</v>
      </c>
      <c r="AV32" s="95">
        <f t="shared" si="18"/>
        <v>138211931.28773773</v>
      </c>
      <c r="AW32" s="95">
        <f t="shared" si="19"/>
        <v>73616.16377680123</v>
      </c>
      <c r="AX32" s="95">
        <f t="shared" si="20"/>
        <v>208816512.17028666</v>
      </c>
      <c r="AZ32" s="14">
        <f t="shared" si="21"/>
        <v>1.1127290280855724</v>
      </c>
      <c r="BA32" s="14">
        <f t="shared" si="22"/>
        <v>0.71062057928982214</v>
      </c>
      <c r="BD32" s="14">
        <v>26</v>
      </c>
      <c r="BE32" s="95">
        <f>求节点(节奏总纲!$G$4:$G$163,M$7:M$166,$BD32)</f>
        <v>207.28705484417625</v>
      </c>
      <c r="BF32" s="95">
        <f>求节点(节奏总纲!$G$4:$G$163,N$7:N$166,$BD32)</f>
        <v>10094.221851684875</v>
      </c>
      <c r="BG32" s="95">
        <f>求节点(节奏总纲!$G$4:$G$163,O$7:O$166,$BD32)</f>
        <v>10094.221851684875</v>
      </c>
      <c r="BH32" s="95">
        <f>求节点(节奏总纲!$G$4:$G$163,P$7:P$166,$BD32)</f>
        <v>1.5058666666666666E-2</v>
      </c>
      <c r="BI32" s="95">
        <f>求节点(节奏总纲!$G$4:$G$163,Q$7:Q$166,$BD32)</f>
        <v>1.5058666666666666E-2</v>
      </c>
      <c r="BJ32" s="95">
        <f>求节点(节奏总纲!$G$4:$G$163,T$7:T$166,$BD32)</f>
        <v>1.4836259069288786</v>
      </c>
      <c r="BK32" s="95">
        <f>求节点(节奏总纲!$G$4:$G$163,U$7:U$166,$BD32)</f>
        <v>4070012576.2799158</v>
      </c>
      <c r="BL32" s="91"/>
      <c r="BM32" s="14">
        <v>26</v>
      </c>
      <c r="BN32" s="95">
        <f>求节点(节奏总纲!$G$4:$G$163,AF$7:AF$166,$BD32)</f>
        <v>207.28705484417625</v>
      </c>
      <c r="BO32" s="95">
        <f>求节点(节奏总纲!$G$4:$G$163,AG$7:AG$166,$BD32)</f>
        <v>577.10679981233272</v>
      </c>
      <c r="BP32" s="95">
        <f>求节点(节奏总纲!$G$4:$G$163,AH$7:AH$166,$BD32)</f>
        <v>577.10679981233272</v>
      </c>
      <c r="BQ32" s="95">
        <f>求节点(节奏总纲!$G$4:$G$163,AI$7:AI$166,$BD32)</f>
        <v>1.5058666666666666E-2</v>
      </c>
      <c r="BR32" s="95">
        <f>求节点(节奏总纲!$G$4:$G$163,AJ$7:AJ$166,$BD32)</f>
        <v>1.5058666666666666E-2</v>
      </c>
      <c r="BS32" s="95">
        <f>求节点(节奏总纲!$G$4:$G$163,AM$7:AM$166,$BD32)</f>
        <v>5536.6465821163247</v>
      </c>
      <c r="BT32" s="95">
        <f>求节点(节奏总纲!$G$4:$G$163,AN$7:AN$166,$BD32)</f>
        <v>0.61790440827679793</v>
      </c>
      <c r="BU32" s="95">
        <f>求节点(节奏总纲!$G$4:$G$163,AO$7:AO$166,$BD32)</f>
        <v>1384466382.906713</v>
      </c>
    </row>
    <row r="33" spans="12:73" x14ac:dyDescent="0.15">
      <c r="L33" s="14">
        <v>27</v>
      </c>
      <c r="M33" s="91">
        <f>武将属性!$F31</f>
        <v>118.98288861138172</v>
      </c>
      <c r="N33" s="91">
        <f>武将属性!$U31</f>
        <v>3662.7454437839533</v>
      </c>
      <c r="O33" s="91">
        <f>武将属性!$U31</f>
        <v>3662.7454437839533</v>
      </c>
      <c r="P33" s="92">
        <f>武将属性!$AG31</f>
        <v>5.2940637114072785E-3</v>
      </c>
      <c r="Q33" s="92">
        <f>武将属性!$AG31</f>
        <v>5.2940637114072785E-3</v>
      </c>
      <c r="R33" s="92">
        <f>武将属性!BJ31</f>
        <v>5.9361213822338658E-2</v>
      </c>
      <c r="S33" s="92">
        <f t="shared" si="2"/>
        <v>5.9361213822338658E-2</v>
      </c>
      <c r="T33" s="91">
        <f>战法技能效用!AN31</f>
        <v>0.57427503160671012</v>
      </c>
      <c r="U33" s="91">
        <f t="shared" si="3"/>
        <v>112169188.50042674</v>
      </c>
      <c r="V33" s="95">
        <f t="shared" si="4"/>
        <v>1500369.8047763382</v>
      </c>
      <c r="W33" s="95">
        <f t="shared" si="4"/>
        <v>48738.940802055222</v>
      </c>
      <c r="X33" s="95">
        <f t="shared" si="4"/>
        <v>48738.940802055222</v>
      </c>
      <c r="Y33" s="95">
        <f t="shared" si="5"/>
        <v>177578222.9316251</v>
      </c>
      <c r="Z33" s="95">
        <f t="shared" si="6"/>
        <v>177578222.9316251</v>
      </c>
      <c r="AA33" s="95">
        <f t="shared" si="7"/>
        <v>168515074.01659715</v>
      </c>
      <c r="AB33" s="95">
        <f t="shared" si="8"/>
        <v>168515074.01659715</v>
      </c>
      <c r="AC33" s="95">
        <f t="shared" si="9"/>
        <v>226794339.96407503</v>
      </c>
      <c r="AE33" s="14">
        <v>27</v>
      </c>
      <c r="AF33" s="91">
        <f>武将属性!$F31</f>
        <v>118.98288861138172</v>
      </c>
      <c r="AG33" s="91">
        <f>士兵属性!$G31</f>
        <v>375.02940668431842</v>
      </c>
      <c r="AH33" s="91">
        <f>士兵属性!$G31</f>
        <v>375.02940668431842</v>
      </c>
      <c r="AI33" s="92">
        <f>士兵属性!$R31</f>
        <v>5.2940637114072785E-3</v>
      </c>
      <c r="AJ33" s="92">
        <f>士兵属性!$R31</f>
        <v>5.2940637114072785E-3</v>
      </c>
      <c r="AK33" s="92">
        <f>士兵属性!AY31</f>
        <v>5.9361213822338658E-2</v>
      </c>
      <c r="AL33" s="92">
        <f t="shared" si="11"/>
        <v>5.9361213822338658E-2</v>
      </c>
      <c r="AM33" s="91">
        <f>带兵数!$G30</f>
        <v>3618.1755925323187</v>
      </c>
      <c r="AN33" s="91">
        <f>战法技能效用!AT31</f>
        <v>0.25679411384415257</v>
      </c>
      <c r="AO33" s="91">
        <f t="shared" si="12"/>
        <v>78492304.029804677</v>
      </c>
      <c r="AP33" s="95">
        <f t="shared" si="13"/>
        <v>1361016.400974425</v>
      </c>
      <c r="AQ33" s="95">
        <f t="shared" si="14"/>
        <v>386213.57766987605</v>
      </c>
      <c r="AR33" s="95">
        <f t="shared" si="14"/>
        <v>386213.57766987605</v>
      </c>
      <c r="AS33" s="95">
        <f t="shared" si="15"/>
        <v>161084869.27452061</v>
      </c>
      <c r="AT33" s="95">
        <f t="shared" si="16"/>
        <v>161084869.27452061</v>
      </c>
      <c r="AU33" s="95">
        <f t="shared" si="17"/>
        <v>152863499.93040386</v>
      </c>
      <c r="AV33" s="95">
        <f t="shared" si="18"/>
        <v>152863499.93040386</v>
      </c>
      <c r="AW33" s="95">
        <f t="shared" si="19"/>
        <v>80063.250211462902</v>
      </c>
      <c r="AX33" s="95">
        <f t="shared" si="20"/>
        <v>230493518.85319611</v>
      </c>
      <c r="AZ33" s="14">
        <f t="shared" si="21"/>
        <v>1.0979597972532504</v>
      </c>
      <c r="BA33" s="14">
        <f t="shared" si="22"/>
        <v>0.69976706686708412</v>
      </c>
      <c r="BD33" s="14">
        <v>27</v>
      </c>
      <c r="BE33" s="95">
        <f>求节点(节奏总纲!$G$4:$G$163,M$7:M$166,$BD33)</f>
        <v>210.07577022944852</v>
      </c>
      <c r="BF33" s="95">
        <f>求节点(节奏总纲!$G$4:$G$163,N$7:N$166,$BD33)</f>
        <v>10266.743500912951</v>
      </c>
      <c r="BG33" s="95">
        <f>求节点(节奏总纲!$G$4:$G$163,O$7:O$166,$BD33)</f>
        <v>10266.743500912951</v>
      </c>
      <c r="BH33" s="95">
        <f>求节点(节奏总纲!$G$4:$G$163,P$7:P$166,$BD33)</f>
        <v>1.5300645475789363E-2</v>
      </c>
      <c r="BI33" s="95">
        <f>求节点(节奏总纲!$G$4:$G$163,Q$7:Q$166,$BD33)</f>
        <v>1.5300645475789363E-2</v>
      </c>
      <c r="BJ33" s="95">
        <f>求节点(节奏总纲!$G$4:$G$163,T$7:T$166,$BD33)</f>
        <v>1.4959895587497967</v>
      </c>
      <c r="BK33" s="95">
        <f>求节点(节奏总纲!$G$4:$G$163,U$7:U$166,$BD33)</f>
        <v>4310259189.4893484</v>
      </c>
      <c r="BL33" s="91"/>
      <c r="BM33" s="14">
        <v>27</v>
      </c>
      <c r="BN33" s="95">
        <f>求节点(节奏总纲!$G$4:$G$163,AF$7:AF$166,$BD33)</f>
        <v>210.07577022944852</v>
      </c>
      <c r="BO33" s="95">
        <f>求节点(节奏总纲!$G$4:$G$163,AG$7:AG$166,$BD33)</f>
        <v>581.67530826992652</v>
      </c>
      <c r="BP33" s="95">
        <f>求节点(节奏总纲!$G$4:$G$163,AH$7:AH$166,$BD33)</f>
        <v>581.67530826992652</v>
      </c>
      <c r="BQ33" s="95">
        <f>求节点(节奏总纲!$G$4:$G$163,AI$7:AI$166,$BD33)</f>
        <v>1.5300645475789363E-2</v>
      </c>
      <c r="BR33" s="95">
        <f>求节点(节奏总纲!$G$4:$G$163,AJ$7:AJ$166,$BD33)</f>
        <v>1.5300645475789363E-2</v>
      </c>
      <c r="BS33" s="95">
        <f>求节点(节奏总纲!$G$4:$G$163,AM$7:AM$166,$BD33)</f>
        <v>5572.5516557419123</v>
      </c>
      <c r="BT33" s="95">
        <f>求节点(节奏总纲!$G$4:$G$163,AN$7:AN$166,$BD33)</f>
        <v>0.62813437530720262</v>
      </c>
      <c r="BU33" s="95">
        <f>求节点(节奏总纲!$G$4:$G$163,AO$7:AO$166,$BD33)</f>
        <v>1462526978.2086382</v>
      </c>
    </row>
    <row r="34" spans="12:73" x14ac:dyDescent="0.15">
      <c r="L34" s="14">
        <v>28</v>
      </c>
      <c r="M34" s="91">
        <f>武将属性!$F32</f>
        <v>121.2047048496799</v>
      </c>
      <c r="N34" s="91">
        <f>武将属性!$U32</f>
        <v>3817.7316638403995</v>
      </c>
      <c r="O34" s="91">
        <f>武将属性!$U32</f>
        <v>3817.7316638403995</v>
      </c>
      <c r="P34" s="92">
        <f>武将属性!$AG32</f>
        <v>5.6204126287066978E-3</v>
      </c>
      <c r="Q34" s="92">
        <f>武将属性!$AG32</f>
        <v>5.6204126287066978E-3</v>
      </c>
      <c r="R34" s="92">
        <f>武将属性!BJ32</f>
        <v>6.1757147020716587E-2</v>
      </c>
      <c r="S34" s="92">
        <f t="shared" si="2"/>
        <v>6.1757147020716587E-2</v>
      </c>
      <c r="T34" s="91">
        <f>战法技能效用!AN32</f>
        <v>0.62042097638851312</v>
      </c>
      <c r="U34" s="91">
        <f t="shared" si="3"/>
        <v>132203985.13241917</v>
      </c>
      <c r="V34" s="95">
        <f t="shared" si="4"/>
        <v>1719006.3114540614</v>
      </c>
      <c r="W34" s="95">
        <f t="shared" si="4"/>
        <v>54574.724197597927</v>
      </c>
      <c r="X34" s="95">
        <f t="shared" si="4"/>
        <v>54574.724197597927</v>
      </c>
      <c r="Y34" s="95">
        <f t="shared" si="5"/>
        <v>207187175.19853449</v>
      </c>
      <c r="Z34" s="95">
        <f t="shared" si="6"/>
        <v>207187175.19853449</v>
      </c>
      <c r="AA34" s="95">
        <f t="shared" si="7"/>
        <v>196232870.38769624</v>
      </c>
      <c r="AB34" s="95">
        <f t="shared" si="8"/>
        <v>196232870.38769624</v>
      </c>
      <c r="AC34" s="95">
        <f t="shared" si="9"/>
        <v>257157437.04933614</v>
      </c>
      <c r="AE34" s="14">
        <v>28</v>
      </c>
      <c r="AF34" s="91">
        <f>武将属性!$F32</f>
        <v>121.2047048496799</v>
      </c>
      <c r="AG34" s="91">
        <f>士兵属性!$G32</f>
        <v>380.8014521623677</v>
      </c>
      <c r="AH34" s="91">
        <f>士兵属性!$G32</f>
        <v>380.8014521623677</v>
      </c>
      <c r="AI34" s="92">
        <f>士兵属性!$R32</f>
        <v>5.6204126287066978E-3</v>
      </c>
      <c r="AJ34" s="92">
        <f>士兵属性!$R32</f>
        <v>5.6204126287066978E-3</v>
      </c>
      <c r="AK34" s="92">
        <f>士兵属性!AY32</f>
        <v>6.1757147020716587E-2</v>
      </c>
      <c r="AL34" s="92">
        <f t="shared" si="11"/>
        <v>6.1757147020716587E-2</v>
      </c>
      <c r="AM34" s="91">
        <f>带兵数!$G31</f>
        <v>3683.8424098785335</v>
      </c>
      <c r="AN34" s="91">
        <f>战法技能效用!AT32</f>
        <v>0.27003497127365644</v>
      </c>
      <c r="AO34" s="91">
        <f t="shared" si="12"/>
        <v>87720007.186737508</v>
      </c>
      <c r="AP34" s="95">
        <f t="shared" si="13"/>
        <v>1511571.9324955107</v>
      </c>
      <c r="AQ34" s="95">
        <f t="shared" si="14"/>
        <v>430323.13489963842</v>
      </c>
      <c r="AR34" s="95">
        <f t="shared" si="14"/>
        <v>430323.13489963842</v>
      </c>
      <c r="AS34" s="95">
        <f t="shared" si="15"/>
        <v>182185671.28949371</v>
      </c>
      <c r="AT34" s="95">
        <f t="shared" si="16"/>
        <v>182185671.28949371</v>
      </c>
      <c r="AU34" s="95">
        <f t="shared" si="17"/>
        <v>172553234.4672825</v>
      </c>
      <c r="AV34" s="95">
        <f t="shared" si="18"/>
        <v>172553234.4672825</v>
      </c>
      <c r="AW34" s="95">
        <f t="shared" si="19"/>
        <v>88965.626884266167</v>
      </c>
      <c r="AX34" s="95">
        <f t="shared" si="20"/>
        <v>258052224.34860957</v>
      </c>
      <c r="AZ34" s="14">
        <f t="shared" si="21"/>
        <v>1.0801360610396407</v>
      </c>
      <c r="BA34" s="14">
        <f t="shared" si="22"/>
        <v>0.66352014350304733</v>
      </c>
      <c r="BD34" s="14">
        <v>28</v>
      </c>
      <c r="BE34" s="95">
        <f>求节点(节奏总纲!$G$4:$G$163,M$7:M$166,$BD34)</f>
        <v>212.7429230710938</v>
      </c>
      <c r="BF34" s="95">
        <f>求节点(节奏总纲!$G$4:$G$163,N$7:N$166,$BD34)</f>
        <v>10429.787213847656</v>
      </c>
      <c r="BG34" s="95">
        <f>求节点(节奏总纲!$G$4:$G$163,O$7:O$166,$BD34)</f>
        <v>10429.787213847656</v>
      </c>
      <c r="BH34" s="95">
        <f>求节点(节奏总纲!$G$4:$G$163,P$7:P$166,$BD34)</f>
        <v>1.5599414296829477E-2</v>
      </c>
      <c r="BI34" s="95">
        <f>求节点(节奏总纲!$G$4:$G$163,Q$7:Q$166,$BD34)</f>
        <v>1.5599414296829477E-2</v>
      </c>
      <c r="BJ34" s="95">
        <f>求节点(节奏总纲!$G$4:$G$163,T$7:T$166,$BD34)</f>
        <v>1.5077152394168136</v>
      </c>
      <c r="BK34" s="95">
        <f>求节点(节奏总纲!$G$4:$G$163,U$7:U$166,$BD34)</f>
        <v>4551124405.6957645</v>
      </c>
      <c r="BL34" s="91"/>
      <c r="BM34" s="14">
        <v>28</v>
      </c>
      <c r="BN34" s="95">
        <f>求节点(节奏总纲!$G$4:$G$163,AF$7:AF$166,$BD34)</f>
        <v>212.7429230710938</v>
      </c>
      <c r="BO34" s="95">
        <f>求节点(节奏总纲!$G$4:$G$163,AG$7:AG$166,$BD34)</f>
        <v>586.01474953586194</v>
      </c>
      <c r="BP34" s="95">
        <f>求节点(节奏总纲!$G$4:$G$163,AH$7:AH$166,$BD34)</f>
        <v>586.01474953586194</v>
      </c>
      <c r="BQ34" s="95">
        <f>求节点(节奏总纲!$G$4:$G$163,AI$7:AI$166,$BD34)</f>
        <v>1.5599414296829477E-2</v>
      </c>
      <c r="BR34" s="95">
        <f>求节点(节奏总纲!$G$4:$G$163,AJ$7:AJ$166,$BD34)</f>
        <v>1.5599414296829477E-2</v>
      </c>
      <c r="BS34" s="95">
        <f>求节点(节奏总纲!$G$4:$G$163,AM$7:AM$166,$BD34)</f>
        <v>5607.4338356205535</v>
      </c>
      <c r="BT34" s="95">
        <f>求节点(节奏总纲!$G$4:$G$163,AN$7:AN$166,$BD34)</f>
        <v>0.63780921660654089</v>
      </c>
      <c r="BU34" s="95">
        <f>求节点(节奏总纲!$G$4:$G$163,AO$7:AO$166,$BD34)</f>
        <v>1541668357.9980946</v>
      </c>
    </row>
    <row r="35" spans="12:73" x14ac:dyDescent="0.15">
      <c r="L35" s="14">
        <v>29</v>
      </c>
      <c r="M35" s="91">
        <f>武将属性!$F33</f>
        <v>123.45823591231452</v>
      </c>
      <c r="N35" s="91">
        <f>武将属性!$U33</f>
        <v>3976.2659742540031</v>
      </c>
      <c r="O35" s="91">
        <f>武将属性!$U33</f>
        <v>3976.2659742540031</v>
      </c>
      <c r="P35" s="92">
        <f>武将属性!$AG33</f>
        <v>5.9634237788071453E-3</v>
      </c>
      <c r="Q35" s="92">
        <f>武将属性!$AG33</f>
        <v>5.9634237788071453E-3</v>
      </c>
      <c r="R35" s="92">
        <f>武将属性!BJ33</f>
        <v>6.4154341393249811E-2</v>
      </c>
      <c r="S35" s="92">
        <f t="shared" si="2"/>
        <v>6.4154341393249811E-2</v>
      </c>
      <c r="T35" s="91">
        <f>战法技能效用!AN33</f>
        <v>0.68563584131456556</v>
      </c>
      <c r="U35" s="91">
        <f t="shared" si="3"/>
        <v>158895671.39674774</v>
      </c>
      <c r="V35" s="95">
        <f t="shared" si="4"/>
        <v>2004245.6035343274</v>
      </c>
      <c r="W35" s="95">
        <f t="shared" si="4"/>
        <v>62229.395153522921</v>
      </c>
      <c r="X35" s="95">
        <f t="shared" si="4"/>
        <v>62229.395153522921</v>
      </c>
      <c r="Y35" s="95">
        <f t="shared" si="5"/>
        <v>245973780.65484005</v>
      </c>
      <c r="Z35" s="95">
        <f t="shared" si="6"/>
        <v>245973780.65484005</v>
      </c>
      <c r="AA35" s="95">
        <f t="shared" si="7"/>
        <v>232523250.54972497</v>
      </c>
      <c r="AB35" s="95">
        <f t="shared" si="8"/>
        <v>232523250.54972497</v>
      </c>
      <c r="AC35" s="95">
        <f t="shared" si="9"/>
        <v>293587286.74681038</v>
      </c>
      <c r="AE35" s="14">
        <v>29</v>
      </c>
      <c r="AF35" s="91">
        <f>武将属性!$F33</f>
        <v>123.45823591231452</v>
      </c>
      <c r="AG35" s="91">
        <f>士兵属性!$G33</f>
        <v>386.62035360508469</v>
      </c>
      <c r="AH35" s="91">
        <f>士兵属性!$G33</f>
        <v>386.62035360508469</v>
      </c>
      <c r="AI35" s="92">
        <f>士兵属性!$R33</f>
        <v>5.9634237788071453E-3</v>
      </c>
      <c r="AJ35" s="92">
        <f>士兵属性!$R33</f>
        <v>5.9634237788071453E-3</v>
      </c>
      <c r="AK35" s="92">
        <f>士兵属性!AY33</f>
        <v>6.4154341393249811E-2</v>
      </c>
      <c r="AL35" s="92">
        <f t="shared" si="11"/>
        <v>6.4154341393249811E-2</v>
      </c>
      <c r="AM35" s="91">
        <f>带兵数!$G32</f>
        <v>3755.4718731192797</v>
      </c>
      <c r="AN35" s="91">
        <f>战法技能效用!AT33</f>
        <v>0.28620951115199122</v>
      </c>
      <c r="AO35" s="91">
        <f t="shared" si="12"/>
        <v>98683733.970923498</v>
      </c>
      <c r="AP35" s="95">
        <f t="shared" si="13"/>
        <v>1695537.2524165893</v>
      </c>
      <c r="AQ35" s="95">
        <f t="shared" si="14"/>
        <v>484270.1305704707</v>
      </c>
      <c r="AR35" s="95">
        <f t="shared" si="14"/>
        <v>484270.1305704707</v>
      </c>
      <c r="AS35" s="95">
        <f t="shared" si="15"/>
        <v>208087126.38939074</v>
      </c>
      <c r="AT35" s="95">
        <f t="shared" si="16"/>
        <v>208087126.38939074</v>
      </c>
      <c r="AU35" s="95">
        <f t="shared" si="17"/>
        <v>196708343.86006549</v>
      </c>
      <c r="AV35" s="95">
        <f t="shared" si="18"/>
        <v>196708343.86006549</v>
      </c>
      <c r="AW35" s="95">
        <f t="shared" si="19"/>
        <v>99709.807687109394</v>
      </c>
      <c r="AX35" s="95">
        <f t="shared" si="20"/>
        <v>291132490.46626139</v>
      </c>
      <c r="AZ35" s="14">
        <f t="shared" si="21"/>
        <v>1.066688438616511</v>
      </c>
      <c r="BA35" s="14">
        <f t="shared" si="22"/>
        <v>0.62105992632435769</v>
      </c>
      <c r="BD35" s="14">
        <v>29</v>
      </c>
      <c r="BE35" s="95">
        <f>求节点(节奏总纲!$G$4:$G$163,M$7:M$166,$BD35)</f>
        <v>215.38890202314127</v>
      </c>
      <c r="BF35" s="95">
        <f>求节点(节奏总纲!$G$4:$G$163,N$7:N$166,$BD35)</f>
        <v>10588.768735742005</v>
      </c>
      <c r="BG35" s="95">
        <f>求节点(节奏总纲!$G$4:$G$163,O$7:O$166,$BD35)</f>
        <v>10588.768735742005</v>
      </c>
      <c r="BH35" s="95">
        <f>求节点(节奏总纲!$G$4:$G$163,P$7:P$166,$BD35)</f>
        <v>1.5933333333333334E-2</v>
      </c>
      <c r="BI35" s="95">
        <f>求节点(节奏总纲!$G$4:$G$163,Q$7:Q$166,$BD35)</f>
        <v>1.5933333333333334E-2</v>
      </c>
      <c r="BJ35" s="95">
        <f>求节点(节奏总纲!$G$4:$G$163,T$7:T$166,$BD35)</f>
        <v>1.5192464665741789</v>
      </c>
      <c r="BK35" s="95">
        <f>求节点(节奏总纲!$G$4:$G$163,U$7:U$166,$BD35)</f>
        <v>4795752089.3971634</v>
      </c>
      <c r="BL35" s="91"/>
      <c r="BM35" s="14">
        <v>29</v>
      </c>
      <c r="BN35" s="95">
        <f>求节点(节奏总纲!$G$4:$G$163,AF$7:AF$166,$BD35)</f>
        <v>215.38890202314127</v>
      </c>
      <c r="BO35" s="95">
        <f>求节点(节奏总纲!$G$4:$G$163,AG$7:AG$166,$BD35)</f>
        <v>590.25052641205161</v>
      </c>
      <c r="BP35" s="95">
        <f>求节点(节奏总纲!$G$4:$G$163,AH$7:AH$166,$BD35)</f>
        <v>590.25052641205161</v>
      </c>
      <c r="BQ35" s="95">
        <f>求节点(节奏总纲!$G$4:$G$163,AI$7:AI$166,$BD35)</f>
        <v>1.5933333333333334E-2</v>
      </c>
      <c r="BR35" s="95">
        <f>求节点(节奏总纲!$G$4:$G$163,AJ$7:AJ$166,$BD35)</f>
        <v>1.5933333333333334E-2</v>
      </c>
      <c r="BS35" s="95">
        <f>求节点(节奏总纲!$G$4:$G$163,AM$7:AM$166,$BD35)</f>
        <v>5641.2526798771587</v>
      </c>
      <c r="BT35" s="95">
        <f>求节点(节奏总纲!$G$4:$G$163,AN$7:AN$166,$BD35)</f>
        <v>0.64726369118744786</v>
      </c>
      <c r="BU35" s="95">
        <f>求节点(节奏总纲!$G$4:$G$163,AO$7:AO$166,$BD35)</f>
        <v>1622105202.8951914</v>
      </c>
    </row>
    <row r="36" spans="12:73" x14ac:dyDescent="0.15">
      <c r="L36" s="14">
        <v>30</v>
      </c>
      <c r="M36" s="91">
        <f>武将属性!$F34</f>
        <v>125.70059859006943</v>
      </c>
      <c r="N36" s="91">
        <f>武将属性!$U34</f>
        <v>4134.8002846676063</v>
      </c>
      <c r="O36" s="91">
        <f>武将属性!$U34</f>
        <v>4134.8002846676063</v>
      </c>
      <c r="P36" s="92">
        <f>武将属性!$AG34</f>
        <v>6.2724266666666665E-3</v>
      </c>
      <c r="Q36" s="92">
        <f>武将属性!$AG34</f>
        <v>6.2724266666666665E-3</v>
      </c>
      <c r="R36" s="92">
        <f>武将属性!BJ34</f>
        <v>6.6551588093780839E-2</v>
      </c>
      <c r="S36" s="92">
        <f t="shared" si="2"/>
        <v>6.6551588093780839E-2</v>
      </c>
      <c r="T36" s="91">
        <f>战法技能效用!AN34</f>
        <v>0.75102916566283628</v>
      </c>
      <c r="U36" s="91">
        <f t="shared" si="3"/>
        <v>189744007.01216716</v>
      </c>
      <c r="V36" s="95">
        <f t="shared" si="4"/>
        <v>2323986.2572749704</v>
      </c>
      <c r="W36" s="95">
        <f t="shared" si="4"/>
        <v>70650.682872834994</v>
      </c>
      <c r="X36" s="95">
        <f t="shared" si="4"/>
        <v>70650.682872834994</v>
      </c>
      <c r="Y36" s="95">
        <f t="shared" si="5"/>
        <v>290305543.42251432</v>
      </c>
      <c r="Z36" s="95">
        <f t="shared" si="6"/>
        <v>290305543.42251432</v>
      </c>
      <c r="AA36" s="95">
        <f t="shared" si="7"/>
        <v>273898109.49198318</v>
      </c>
      <c r="AB36" s="95">
        <f t="shared" si="8"/>
        <v>273898109.49198318</v>
      </c>
      <c r="AC36" s="95">
        <f t="shared" si="9"/>
        <v>333662590.41605061</v>
      </c>
      <c r="AE36" s="14">
        <v>30</v>
      </c>
      <c r="AF36" s="91">
        <f>武将属性!$F34</f>
        <v>125.70059859006943</v>
      </c>
      <c r="AG36" s="91">
        <f>士兵属性!$G34</f>
        <v>392.48611101246956</v>
      </c>
      <c r="AH36" s="91">
        <f>士兵属性!$G34</f>
        <v>392.48611101246956</v>
      </c>
      <c r="AI36" s="92">
        <f>士兵属性!$R34</f>
        <v>6.2724266666666665E-3</v>
      </c>
      <c r="AJ36" s="92">
        <f>士兵属性!$R34</f>
        <v>6.2724266666666665E-3</v>
      </c>
      <c r="AK36" s="92">
        <f>士兵属性!AY34</f>
        <v>6.6551588093780839E-2</v>
      </c>
      <c r="AL36" s="92">
        <f t="shared" si="11"/>
        <v>6.6551588093780839E-2</v>
      </c>
      <c r="AM36" s="91">
        <f>带兵数!$G33</f>
        <v>3821.8316384114387</v>
      </c>
      <c r="AN36" s="91">
        <f>战法技能效用!AT34</f>
        <v>0.30220559160810745</v>
      </c>
      <c r="AO36" s="91">
        <f t="shared" si="12"/>
        <v>110487467.75395194</v>
      </c>
      <c r="AP36" s="95">
        <f t="shared" si="13"/>
        <v>1893354.6325732039</v>
      </c>
      <c r="AQ36" s="95">
        <f t="shared" si="14"/>
        <v>542362.94845495978</v>
      </c>
      <c r="AR36" s="95">
        <f t="shared" si="14"/>
        <v>542362.94845495978</v>
      </c>
      <c r="AS36" s="95">
        <f t="shared" si="15"/>
        <v>236512304.57154337</v>
      </c>
      <c r="AT36" s="95">
        <f t="shared" si="16"/>
        <v>236512304.57154337</v>
      </c>
      <c r="AU36" s="95">
        <f t="shared" si="17"/>
        <v>223145146.7650958</v>
      </c>
      <c r="AV36" s="95">
        <f t="shared" si="18"/>
        <v>223145146.7650958</v>
      </c>
      <c r="AW36" s="95">
        <f t="shared" si="19"/>
        <v>111396.8089315541</v>
      </c>
      <c r="AX36" s="95">
        <f t="shared" si="20"/>
        <v>326937506.28649712</v>
      </c>
      <c r="AZ36" s="14">
        <f t="shared" si="21"/>
        <v>1.0528647857084714</v>
      </c>
      <c r="BA36" s="14">
        <f t="shared" si="22"/>
        <v>0.58229753600000145</v>
      </c>
      <c r="BD36" s="14">
        <v>30</v>
      </c>
      <c r="BE36" s="95">
        <f>求节点(节奏总纲!$G$4:$G$163,M$7:M$166,$BD36)</f>
        <v>218.00654889159753</v>
      </c>
      <c r="BF36" s="95">
        <f>求节点(节奏总纲!$G$4:$G$163,N$7:N$166,$BD36)</f>
        <v>10742.314773731177</v>
      </c>
      <c r="BG36" s="95">
        <f>求节点(节奏总纲!$G$4:$G$163,O$7:O$166,$BD36)</f>
        <v>10742.314773731177</v>
      </c>
      <c r="BH36" s="95">
        <f>求节点(节奏总纲!$G$4:$G$163,P$7:P$166,$BD36)</f>
        <v>1.6314285714285715E-2</v>
      </c>
      <c r="BI36" s="95">
        <f>求节点(节奏总纲!$G$4:$G$163,Q$7:Q$166,$BD36)</f>
        <v>1.6314285714285715E-2</v>
      </c>
      <c r="BJ36" s="95">
        <f>求节点(节奏总纲!$G$4:$G$163,T$7:T$166,$BD36)</f>
        <v>1.5305175019011952</v>
      </c>
      <c r="BK36" s="95">
        <f>求节点(节奏总纲!$G$4:$G$163,U$7:U$166,$BD36)</f>
        <v>5045414206.8092327</v>
      </c>
      <c r="BL36" s="91"/>
      <c r="BM36" s="14">
        <v>30</v>
      </c>
      <c r="BN36" s="95">
        <f>求节点(节奏总纲!$G$4:$G$163,AF$7:AF$166,$BD36)</f>
        <v>218.00654889159753</v>
      </c>
      <c r="BO36" s="95">
        <f>求节点(节奏总纲!$G$4:$G$163,AG$7:AG$166,$BD36)</f>
        <v>594.34759338602214</v>
      </c>
      <c r="BP36" s="95">
        <f>求节点(节奏总纲!$G$4:$G$163,AH$7:AH$166,$BD36)</f>
        <v>594.34759338602214</v>
      </c>
      <c r="BQ36" s="95">
        <f>求节点(节奏总纲!$G$4:$G$163,AI$7:AI$166,$BD36)</f>
        <v>1.6314285714285715E-2</v>
      </c>
      <c r="BR36" s="95">
        <f>求节点(节奏总纲!$G$4:$G$163,AJ$7:AJ$166,$BD36)</f>
        <v>1.6314285714285715E-2</v>
      </c>
      <c r="BS36" s="95">
        <f>求节点(节奏总纲!$G$4:$G$163,AM$7:AM$166,$BD36)</f>
        <v>5673.6487097949102</v>
      </c>
      <c r="BT36" s="95">
        <f>求节点(节奏总纲!$G$4:$G$163,AN$7:AN$166,$BD36)</f>
        <v>0.65642330032766782</v>
      </c>
      <c r="BU36" s="95">
        <f>求节点(节奏总纲!$G$4:$G$163,AO$7:AO$166,$BD36)</f>
        <v>1704275466.9427779</v>
      </c>
    </row>
    <row r="37" spans="12:73" x14ac:dyDescent="0.15">
      <c r="L37" s="14">
        <v>31</v>
      </c>
      <c r="M37" s="91">
        <f>武将属性!$F35</f>
        <v>128.38826418915789</v>
      </c>
      <c r="N37" s="91">
        <f>武将属性!$U35</f>
        <v>4338.334595081209</v>
      </c>
      <c r="O37" s="91">
        <f>武将属性!$U35</f>
        <v>4338.334595081209</v>
      </c>
      <c r="P37" s="92">
        <f>武将属性!$AG35</f>
        <v>6.6023364476323568E-3</v>
      </c>
      <c r="Q37" s="92">
        <f>武将属性!$AG35</f>
        <v>6.6023364476323568E-3</v>
      </c>
      <c r="R37" s="92">
        <f>武将属性!BJ35</f>
        <v>6.894940781388581E-2</v>
      </c>
      <c r="S37" s="92">
        <f t="shared" si="2"/>
        <v>6.894940781388581E-2</v>
      </c>
      <c r="T37" s="91">
        <f>战法技能效用!AN35</f>
        <v>0.81652695108582662</v>
      </c>
      <c r="U37" s="91">
        <f t="shared" si="3"/>
        <v>230794409.96901029</v>
      </c>
      <c r="V37" s="95">
        <f t="shared" si="4"/>
        <v>2729243.5997350169</v>
      </c>
      <c r="W37" s="95">
        <f t="shared" si="4"/>
        <v>80768.977274512989</v>
      </c>
      <c r="X37" s="95">
        <f t="shared" si="4"/>
        <v>80768.977274512989</v>
      </c>
      <c r="Y37" s="95">
        <f t="shared" si="5"/>
        <v>348104544.99434501</v>
      </c>
      <c r="Z37" s="95">
        <f t="shared" si="6"/>
        <v>348104544.99434501</v>
      </c>
      <c r="AA37" s="95">
        <f t="shared" si="7"/>
        <v>327801152.94320476</v>
      </c>
      <c r="AB37" s="95">
        <f t="shared" si="8"/>
        <v>327801152.94320476</v>
      </c>
      <c r="AC37" s="95">
        <f t="shared" si="9"/>
        <v>385794274.18887985</v>
      </c>
      <c r="AE37" s="14">
        <v>31</v>
      </c>
      <c r="AF37" s="91">
        <f>武将属性!$F35</f>
        <v>128.38826418915789</v>
      </c>
      <c r="AG37" s="91">
        <f>士兵属性!$G35</f>
        <v>398.36836034952609</v>
      </c>
      <c r="AH37" s="91">
        <f>士兵属性!$G35</f>
        <v>398.36836034952609</v>
      </c>
      <c r="AI37" s="92">
        <f>士兵属性!$R35</f>
        <v>6.6023364476323568E-3</v>
      </c>
      <c r="AJ37" s="92">
        <f>士兵属性!$R35</f>
        <v>6.6023364476323568E-3</v>
      </c>
      <c r="AK37" s="92">
        <f>士兵属性!AY35</f>
        <v>6.894940781388581E-2</v>
      </c>
      <c r="AL37" s="92">
        <f t="shared" si="11"/>
        <v>6.894940781388581E-2</v>
      </c>
      <c r="AM37" s="91">
        <f>带兵数!$G34</f>
        <v>3889.0108012583764</v>
      </c>
      <c r="AN37" s="91">
        <f>战法技能效用!AT35</f>
        <v>0.31809721098950405</v>
      </c>
      <c r="AO37" s="91">
        <f t="shared" si="12"/>
        <v>123973353.83060102</v>
      </c>
      <c r="AP37" s="95">
        <f t="shared" si="13"/>
        <v>2121165.2359258267</v>
      </c>
      <c r="AQ37" s="95">
        <f t="shared" si="14"/>
        <v>611448.64006574498</v>
      </c>
      <c r="AR37" s="95">
        <f t="shared" si="14"/>
        <v>611448.64006574498</v>
      </c>
      <c r="AS37" s="95">
        <f t="shared" si="15"/>
        <v>270546483.78820884</v>
      </c>
      <c r="AT37" s="95">
        <f t="shared" si="16"/>
        <v>270546483.78820884</v>
      </c>
      <c r="AU37" s="95">
        <f t="shared" si="17"/>
        <v>254766708.98377842</v>
      </c>
      <c r="AV37" s="95">
        <f t="shared" si="18"/>
        <v>254766708.98377842</v>
      </c>
      <c r="AW37" s="95">
        <f t="shared" si="19"/>
        <v>125266.7090058593</v>
      </c>
      <c r="AX37" s="95">
        <f t="shared" si="20"/>
        <v>369596096.78269482</v>
      </c>
      <c r="AZ37" s="14">
        <f t="shared" si="21"/>
        <v>1.0202153976056858</v>
      </c>
      <c r="BA37" s="14">
        <f t="shared" si="22"/>
        <v>0.5371592572248497</v>
      </c>
      <c r="BD37" s="14">
        <v>31</v>
      </c>
      <c r="BE37" s="95">
        <f>求节点(节奏总纲!$G$4:$G$163,M$7:M$166,$BD37)</f>
        <v>220.62078646115336</v>
      </c>
      <c r="BF37" s="95">
        <f>求节点(节奏总纲!$G$4:$G$163,N$7:N$166,$BD37)</f>
        <v>10891.912818762679</v>
      </c>
      <c r="BG37" s="95">
        <f>求节点(节奏总纲!$G$4:$G$163,O$7:O$166,$BD37)</f>
        <v>10891.912818762679</v>
      </c>
      <c r="BH37" s="95">
        <f>求节点(节奏总纲!$G$4:$G$163,P$7:P$166,$BD37)</f>
        <v>1.6690667567114431E-2</v>
      </c>
      <c r="BI37" s="95">
        <f>求节点(节奏总纲!$G$4:$G$163,Q$7:Q$166,$BD37)</f>
        <v>1.6690667567114431E-2</v>
      </c>
      <c r="BJ37" s="95">
        <f>求节点(节奏总纲!$G$4:$G$163,T$7:T$166,$BD37)</f>
        <v>1.5419751559178487</v>
      </c>
      <c r="BK37" s="95">
        <f>求节点(节奏总纲!$G$4:$G$163,U$7:U$166,$BD37)</f>
        <v>5299960505.4658051</v>
      </c>
      <c r="BL37" s="91"/>
      <c r="BM37" s="14">
        <v>31</v>
      </c>
      <c r="BN37" s="95">
        <f>求节点(节奏总纲!$G$4:$G$163,AF$7:AF$166,$BD37)</f>
        <v>220.62078646115336</v>
      </c>
      <c r="BO37" s="95">
        <f>求节点(节奏总纲!$G$4:$G$163,AG$7:AG$166,$BD37)</f>
        <v>603.51417076657754</v>
      </c>
      <c r="BP37" s="95">
        <f>求节点(节奏总纲!$G$4:$G$163,AH$7:AH$166,$BD37)</f>
        <v>603.51417076657754</v>
      </c>
      <c r="BQ37" s="95">
        <f>求节点(节奏总纲!$G$4:$G$163,AI$7:AI$166,$BD37)</f>
        <v>1.6690667567114431E-2</v>
      </c>
      <c r="BR37" s="95">
        <f>求节点(节奏总纲!$G$4:$G$163,AJ$7:AJ$166,$BD37)</f>
        <v>1.6690667567114431E-2</v>
      </c>
      <c r="BS37" s="95">
        <f>求节点(节奏总纲!$G$4:$G$163,AM$7:AM$166,$BD37)</f>
        <v>5705.1526823801669</v>
      </c>
      <c r="BT37" s="95">
        <f>求节点(节奏总纲!$G$4:$G$163,AN$7:AN$166,$BD37)</f>
        <v>0.676467219441095</v>
      </c>
      <c r="BU37" s="95">
        <f>求节点(节奏总纲!$G$4:$G$163,AO$7:AO$166,$BD37)</f>
        <v>1850259891.7898352</v>
      </c>
    </row>
    <row r="38" spans="12:73" x14ac:dyDescent="0.15">
      <c r="L38" s="14">
        <v>32</v>
      </c>
      <c r="M38" s="91">
        <f>武将属性!$F36</f>
        <v>131.11230352137332</v>
      </c>
      <c r="N38" s="91">
        <f>武将属性!$U36</f>
        <v>4541.8689054948118</v>
      </c>
      <c r="O38" s="91">
        <f>武将属性!$U36</f>
        <v>4541.8689054948118</v>
      </c>
      <c r="P38" s="92">
        <f>武将属性!$AG36</f>
        <v>6.9578920029944504E-3</v>
      </c>
      <c r="Q38" s="92">
        <f>武将属性!$AG36</f>
        <v>6.9578920029944504E-3</v>
      </c>
      <c r="R38" s="92">
        <f>武将属性!BJ36</f>
        <v>7.1347930437604581E-2</v>
      </c>
      <c r="S38" s="92">
        <f t="shared" si="2"/>
        <v>7.1347930437604581E-2</v>
      </c>
      <c r="T38" s="91">
        <f>战法技能效用!AN36</f>
        <v>0.88211772493328522</v>
      </c>
      <c r="U38" s="91">
        <f t="shared" si="3"/>
        <v>278759646.62968314</v>
      </c>
      <c r="V38" s="95">
        <f t="shared" si="4"/>
        <v>3187146.1044547511</v>
      </c>
      <c r="W38" s="95">
        <f t="shared" si="4"/>
        <v>92004.872027170233</v>
      </c>
      <c r="X38" s="95">
        <f t="shared" si="4"/>
        <v>92004.872027170233</v>
      </c>
      <c r="Y38" s="95">
        <f t="shared" si="5"/>
        <v>414986635.2236616</v>
      </c>
      <c r="Z38" s="95">
        <f t="shared" si="6"/>
        <v>414986635.2236616</v>
      </c>
      <c r="AA38" s="95">
        <f t="shared" si="7"/>
        <v>390045152.97243196</v>
      </c>
      <c r="AB38" s="95">
        <f t="shared" si="8"/>
        <v>390045152.97243196</v>
      </c>
      <c r="AC38" s="95">
        <f t="shared" si="9"/>
        <v>444046684.09256512</v>
      </c>
      <c r="AE38" s="14">
        <v>32</v>
      </c>
      <c r="AF38" s="91">
        <f>武将属性!$F36</f>
        <v>131.11230352137332</v>
      </c>
      <c r="AG38" s="91">
        <f>士兵属性!$G36</f>
        <v>404.27776313474851</v>
      </c>
      <c r="AH38" s="91">
        <f>士兵属性!$G36</f>
        <v>404.27776313474851</v>
      </c>
      <c r="AI38" s="92">
        <f>士兵属性!$R36</f>
        <v>6.9578920029944504E-3</v>
      </c>
      <c r="AJ38" s="92">
        <f>士兵属性!$R36</f>
        <v>6.9578920029944504E-3</v>
      </c>
      <c r="AK38" s="92">
        <f>士兵属性!AY36</f>
        <v>7.1347930437604581E-2</v>
      </c>
      <c r="AL38" s="92">
        <f t="shared" si="11"/>
        <v>7.1347930437604581E-2</v>
      </c>
      <c r="AM38" s="91">
        <f>带兵数!$G35</f>
        <v>3955.4131908524987</v>
      </c>
      <c r="AN38" s="91">
        <f>战法技能效用!AT36</f>
        <v>0.33389584194643285</v>
      </c>
      <c r="AO38" s="91">
        <f t="shared" si="12"/>
        <v>138849523.62513363</v>
      </c>
      <c r="AP38" s="95">
        <f t="shared" si="13"/>
        <v>2370282.0341826477</v>
      </c>
      <c r="AQ38" s="95">
        <f t="shared" si="14"/>
        <v>687556.84768404427</v>
      </c>
      <c r="AR38" s="95">
        <f t="shared" si="14"/>
        <v>687556.84768404427</v>
      </c>
      <c r="AS38" s="95">
        <f t="shared" si="15"/>
        <v>308625752.83941406</v>
      </c>
      <c r="AT38" s="95">
        <f t="shared" si="16"/>
        <v>308625752.83941406</v>
      </c>
      <c r="AU38" s="95">
        <f t="shared" si="17"/>
        <v>290076760.93617374</v>
      </c>
      <c r="AV38" s="95">
        <f t="shared" si="18"/>
        <v>290076760.93617374</v>
      </c>
      <c r="AW38" s="95">
        <f t="shared" si="19"/>
        <v>140548.62589451781</v>
      </c>
      <c r="AX38" s="95">
        <f t="shared" si="20"/>
        <v>416770089.04095078</v>
      </c>
      <c r="AZ38" s="14">
        <f t="shared" si="21"/>
        <v>0.99166325371521635</v>
      </c>
      <c r="BA38" s="14">
        <f t="shared" si="22"/>
        <v>0.49809764542278817</v>
      </c>
      <c r="BD38" s="14">
        <v>32</v>
      </c>
      <c r="BE38" s="95">
        <f>求节点(节奏总纲!$G$4:$G$163,M$7:M$166,$BD38)</f>
        <v>223.22974353587387</v>
      </c>
      <c r="BF38" s="95">
        <f>求节点(节奏总纲!$G$4:$G$163,N$7:N$166,$BD38)</f>
        <v>11035.39601231539</v>
      </c>
      <c r="BG38" s="95">
        <f>求节点(节奏总纲!$G$4:$G$163,O$7:O$166,$BD38)</f>
        <v>11035.39601231539</v>
      </c>
      <c r="BH38" s="95">
        <f>求节点(节奏总纲!$G$4:$G$163,P$7:P$166,$BD38)</f>
        <v>1.7059970354464687E-2</v>
      </c>
      <c r="BI38" s="95">
        <f>求节点(节奏总纲!$G$4:$G$163,Q$7:Q$166,$BD38)</f>
        <v>1.7059970354464687E-2</v>
      </c>
      <c r="BJ38" s="95">
        <f>求节点(节奏总纲!$G$4:$G$163,T$7:T$166,$BD38)</f>
        <v>1.5537218544142</v>
      </c>
      <c r="BK38" s="95">
        <f>求节点(节奏总纲!$G$4:$G$163,U$7:U$166,$BD38)</f>
        <v>5562071671.442522</v>
      </c>
      <c r="BL38" s="91"/>
      <c r="BM38" s="14">
        <v>32</v>
      </c>
      <c r="BN38" s="95">
        <f>求节点(节奏总纲!$G$4:$G$163,AF$7:AF$166,$BD38)</f>
        <v>223.22974353587387</v>
      </c>
      <c r="BO38" s="95">
        <f>求节点(节奏总纲!$G$4:$G$163,AG$7:AG$166,$BD38)</f>
        <v>620.53266266137678</v>
      </c>
      <c r="BP38" s="95">
        <f>求节点(节奏总纲!$G$4:$G$163,AH$7:AH$166,$BD38)</f>
        <v>620.53266266137678</v>
      </c>
      <c r="BQ38" s="95">
        <f>求节点(节奏总纲!$G$4:$G$163,AI$7:AI$166,$BD38)</f>
        <v>1.7059970354464687E-2</v>
      </c>
      <c r="BR38" s="95">
        <f>求节点(节奏总纲!$G$4:$G$163,AJ$7:AJ$166,$BD38)</f>
        <v>1.7059970354464687E-2</v>
      </c>
      <c r="BS38" s="95">
        <f>求节点(节奏总纲!$G$4:$G$163,AM$7:AM$166,$BD38)</f>
        <v>5735.2749913816051</v>
      </c>
      <c r="BT38" s="95">
        <f>求节点(节奏总纲!$G$4:$G$163,AN$7:AN$166,$BD38)</f>
        <v>0.71336930918676844</v>
      </c>
      <c r="BU38" s="95">
        <f>求节点(节奏总纲!$G$4:$G$163,AO$7:AO$166,$BD38)</f>
        <v>2095082921.3954155</v>
      </c>
    </row>
    <row r="39" spans="12:73" x14ac:dyDescent="0.15">
      <c r="L39" s="14">
        <v>33</v>
      </c>
      <c r="M39" s="91">
        <f>武将属性!$F37</f>
        <v>133.83634285358875</v>
      </c>
      <c r="N39" s="91">
        <f>武将属性!$U37</f>
        <v>4745.4032159084154</v>
      </c>
      <c r="O39" s="91">
        <f>武将属性!$U37</f>
        <v>4745.4032159084154</v>
      </c>
      <c r="P39" s="92">
        <f>武将属性!$AG37</f>
        <v>7.3318057815227669E-3</v>
      </c>
      <c r="Q39" s="92">
        <f>武将属性!$AG37</f>
        <v>7.3318057815227669E-3</v>
      </c>
      <c r="R39" s="92">
        <f>武将属性!BJ37</f>
        <v>7.3746956226531282E-2</v>
      </c>
      <c r="S39" s="92">
        <f t="shared" si="2"/>
        <v>7.3746956226531282E-2</v>
      </c>
      <c r="T39" s="91">
        <f>战法技能效用!AN37</f>
        <v>0.94779163523310195</v>
      </c>
      <c r="U39" s="91">
        <f t="shared" si="3"/>
        <v>334421574.83609504</v>
      </c>
      <c r="V39" s="95">
        <f t="shared" si="4"/>
        <v>3702385.0094173402</v>
      </c>
      <c r="W39" s="95">
        <f t="shared" si="4"/>
        <v>104419.71882077676</v>
      </c>
      <c r="X39" s="95">
        <f t="shared" si="4"/>
        <v>104419.71882077676</v>
      </c>
      <c r="Y39" s="95">
        <f t="shared" si="5"/>
        <v>491907102.16077209</v>
      </c>
      <c r="Z39" s="95">
        <f t="shared" si="6"/>
        <v>491907102.16077209</v>
      </c>
      <c r="AA39" s="95">
        <f t="shared" si="7"/>
        <v>461480860.66548681</v>
      </c>
      <c r="AB39" s="95">
        <f t="shared" si="8"/>
        <v>461480860.66548681</v>
      </c>
      <c r="AC39" s="95">
        <f t="shared" si="9"/>
        <v>508795356.27235198</v>
      </c>
      <c r="AE39" s="14">
        <v>33</v>
      </c>
      <c r="AF39" s="91">
        <f>武将属性!$F37</f>
        <v>133.83634285358875</v>
      </c>
      <c r="AG39" s="91">
        <f>士兵属性!$G37</f>
        <v>410.2331714628483</v>
      </c>
      <c r="AH39" s="91">
        <f>士兵属性!$G37</f>
        <v>410.2331714628483</v>
      </c>
      <c r="AI39" s="92">
        <f>士兵属性!$R37</f>
        <v>7.3318057815227669E-3</v>
      </c>
      <c r="AJ39" s="92">
        <f>士兵属性!$R37</f>
        <v>7.3318057815227669E-3</v>
      </c>
      <c r="AK39" s="92">
        <f>士兵属性!AY37</f>
        <v>7.3746956226531282E-2</v>
      </c>
      <c r="AL39" s="92">
        <f t="shared" si="11"/>
        <v>7.3746956226531282E-2</v>
      </c>
      <c r="AM39" s="91">
        <f>带兵数!$G36</f>
        <v>4020.925900972692</v>
      </c>
      <c r="AN39" s="91">
        <f>战法技能效用!AT37</f>
        <v>0.34961133645100279</v>
      </c>
      <c r="AO39" s="91">
        <f t="shared" si="12"/>
        <v>155197301.33890238</v>
      </c>
      <c r="AP39" s="95">
        <f t="shared" si="13"/>
        <v>2642199.3269429002</v>
      </c>
      <c r="AQ39" s="95">
        <f t="shared" si="14"/>
        <v>770999.07565085287</v>
      </c>
      <c r="AR39" s="95">
        <f t="shared" si="14"/>
        <v>770999.07565085287</v>
      </c>
      <c r="AS39" s="95">
        <f t="shared" si="15"/>
        <v>351048475.76404977</v>
      </c>
      <c r="AT39" s="95">
        <f t="shared" si="16"/>
        <v>351048475.76404977</v>
      </c>
      <c r="AU39" s="95">
        <f t="shared" si="17"/>
        <v>329334852.08748454</v>
      </c>
      <c r="AV39" s="95">
        <f t="shared" si="18"/>
        <v>329334852.08748454</v>
      </c>
      <c r="AW39" s="95">
        <f t="shared" si="19"/>
        <v>157321.67355914769</v>
      </c>
      <c r="AX39" s="95">
        <f t="shared" si="20"/>
        <v>468711824.59225988</v>
      </c>
      <c r="AZ39" s="14">
        <f t="shared" si="21"/>
        <v>0.96662369136021031</v>
      </c>
      <c r="BA39" s="14">
        <f t="shared" si="22"/>
        <v>0.4640768210453135</v>
      </c>
      <c r="BD39" s="14">
        <v>33</v>
      </c>
      <c r="BE39" s="95">
        <f>求节点(节奏总纲!$G$4:$G$163,M$7:M$166,$BD39)</f>
        <v>225.69870280689753</v>
      </c>
      <c r="BF39" s="95">
        <f>求节点(节奏总纲!$G$4:$G$163,N$7:N$166,$BD39)</f>
        <v>11181.602422286267</v>
      </c>
      <c r="BG39" s="95">
        <f>求节点(节奏总纲!$G$4:$G$163,O$7:O$166,$BD39)</f>
        <v>11181.602422286267</v>
      </c>
      <c r="BH39" s="95">
        <f>求节点(节奏总纲!$G$4:$G$163,P$7:P$166,$BD39)</f>
        <v>1.7426666666666667E-2</v>
      </c>
      <c r="BI39" s="95">
        <f>求节点(节奏总纲!$G$4:$G$163,Q$7:Q$166,$BD39)</f>
        <v>1.7426666666666667E-2</v>
      </c>
      <c r="BJ39" s="95">
        <f>求节点(节奏总纲!$G$4:$G$163,T$7:T$166,$BD39)</f>
        <v>1.5652463710010887</v>
      </c>
      <c r="BK39" s="95">
        <f>求节点(节奏总纲!$G$4:$G$163,U$7:U$166,$BD39)</f>
        <v>5826555681.4304876</v>
      </c>
      <c r="BL39" s="91"/>
      <c r="BM39" s="14">
        <v>33</v>
      </c>
      <c r="BN39" s="95">
        <f>求节点(节奏总纲!$G$4:$G$163,AF$7:AF$166,$BD39)</f>
        <v>225.69870280689753</v>
      </c>
      <c r="BO39" s="95">
        <f>求节点(节奏总纲!$G$4:$G$163,AG$7:AG$166,$BD39)</f>
        <v>635.33214020425692</v>
      </c>
      <c r="BP39" s="95">
        <f>求节点(节奏总纲!$G$4:$G$163,AH$7:AH$166,$BD39)</f>
        <v>635.33214020425692</v>
      </c>
      <c r="BQ39" s="95">
        <f>求节点(节奏总纲!$G$4:$G$163,AI$7:AI$166,$BD39)</f>
        <v>1.7426666666666667E-2</v>
      </c>
      <c r="BR39" s="95">
        <f>求节点(节奏总纲!$G$4:$G$163,AJ$7:AJ$166,$BD39)</f>
        <v>1.7426666666666667E-2</v>
      </c>
      <c r="BS39" s="95">
        <f>求节点(节奏总纲!$G$4:$G$163,AM$7:AM$166,$BD39)</f>
        <v>5765.0213555818082</v>
      </c>
      <c r="BT39" s="95">
        <f>求节点(节奏总纲!$G$4:$G$163,AN$7:AN$166,$BD39)</f>
        <v>0.75223396150270927</v>
      </c>
      <c r="BU39" s="95">
        <f>求节点(节奏总纲!$G$4:$G$163,AO$7:AO$166,$BD39)</f>
        <v>2336015640.9109554</v>
      </c>
    </row>
    <row r="40" spans="12:73" x14ac:dyDescent="0.15">
      <c r="L40" s="14">
        <v>34</v>
      </c>
      <c r="M40" s="91">
        <f>武将属性!$F38</f>
        <v>136.58181479667078</v>
      </c>
      <c r="N40" s="91">
        <f>武将属性!$U38</f>
        <v>4952.4291214087498</v>
      </c>
      <c r="O40" s="91">
        <f>武将属性!$U38</f>
        <v>4952.4291214087498</v>
      </c>
      <c r="P40" s="92">
        <f>武将属性!$AG38</f>
        <v>7.534867350028512E-3</v>
      </c>
      <c r="Q40" s="92">
        <f>武将属性!$AG38</f>
        <v>7.534867350028512E-3</v>
      </c>
      <c r="R40" s="92">
        <f>武将属性!BJ38</f>
        <v>7.6085034458354489E-2</v>
      </c>
      <c r="S40" s="92">
        <f t="shared" si="2"/>
        <v>7.6085034458354489E-2</v>
      </c>
      <c r="T40" s="91">
        <f>战法技能效用!AN38</f>
        <v>0.99929862984551965</v>
      </c>
      <c r="U40" s="91">
        <f t="shared" si="3"/>
        <v>393493999.32225418</v>
      </c>
      <c r="V40" s="95">
        <f t="shared" si="4"/>
        <v>4230318.42200136</v>
      </c>
      <c r="W40" s="95">
        <f t="shared" si="4"/>
        <v>116666.90286329224</v>
      </c>
      <c r="X40" s="95">
        <f t="shared" si="4"/>
        <v>116666.90286329224</v>
      </c>
      <c r="Y40" s="95">
        <f t="shared" si="5"/>
        <v>573463595.12539399</v>
      </c>
      <c r="Z40" s="95">
        <f t="shared" si="6"/>
        <v>573463595.12539399</v>
      </c>
      <c r="AA40" s="95">
        <f t="shared" si="7"/>
        <v>536932072.0416497</v>
      </c>
      <c r="AB40" s="95">
        <f t="shared" si="8"/>
        <v>536932072.0416497</v>
      </c>
      <c r="AC40" s="95">
        <f t="shared" si="9"/>
        <v>577987258.75121331</v>
      </c>
      <c r="AE40" s="14">
        <v>34</v>
      </c>
      <c r="AF40" s="91">
        <f>武将属性!$F38</f>
        <v>136.58181479667078</v>
      </c>
      <c r="AG40" s="91">
        <f>士兵属性!$G38</f>
        <v>416.23458533382563</v>
      </c>
      <c r="AH40" s="91">
        <f>士兵属性!$G38</f>
        <v>416.23458533382563</v>
      </c>
      <c r="AI40" s="92">
        <f>士兵属性!$R38</f>
        <v>7.534867350028512E-3</v>
      </c>
      <c r="AJ40" s="92">
        <f>士兵属性!$R38</f>
        <v>7.534867350028512E-3</v>
      </c>
      <c r="AK40" s="92">
        <f>士兵属性!AY38</f>
        <v>7.6085034458354489E-2</v>
      </c>
      <c r="AL40" s="92">
        <f t="shared" si="11"/>
        <v>7.6085034458354489E-2</v>
      </c>
      <c r="AM40" s="91">
        <f>带兵数!$G37</f>
        <v>4088.6582215718527</v>
      </c>
      <c r="AN40" s="91">
        <f>战法技能效用!AT38</f>
        <v>0.36242299164132652</v>
      </c>
      <c r="AO40" s="91">
        <f t="shared" si="12"/>
        <v>172622776.88446313</v>
      </c>
      <c r="AP40" s="95">
        <f t="shared" si="13"/>
        <v>2921627.9716785559</v>
      </c>
      <c r="AQ40" s="95">
        <f t="shared" si="14"/>
        <v>857481.23145676171</v>
      </c>
      <c r="AR40" s="95">
        <f t="shared" si="14"/>
        <v>857481.23145676171</v>
      </c>
      <c r="AS40" s="95">
        <f t="shared" si="15"/>
        <v>396057013.47300589</v>
      </c>
      <c r="AT40" s="95">
        <f t="shared" si="16"/>
        <v>396057013.47300589</v>
      </c>
      <c r="AU40" s="95">
        <f t="shared" si="17"/>
        <v>370826874.97222763</v>
      </c>
      <c r="AV40" s="95">
        <f t="shared" si="18"/>
        <v>370826874.97222763</v>
      </c>
      <c r="AW40" s="95">
        <f t="shared" si="19"/>
        <v>174587.02853853643</v>
      </c>
      <c r="AX40" s="95">
        <f t="shared" si="20"/>
        <v>523939109.94846874</v>
      </c>
      <c r="AZ40" s="14">
        <f t="shared" si="21"/>
        <v>0.94469451428490425</v>
      </c>
      <c r="BA40" s="14">
        <f t="shared" si="22"/>
        <v>0.43869227277108414</v>
      </c>
      <c r="BD40" s="14">
        <v>34</v>
      </c>
      <c r="BE40" s="95">
        <f>求节点(节奏总纲!$G$4:$G$163,M$7:M$166,$BD40)</f>
        <v>227.5692748410228</v>
      </c>
      <c r="BF40" s="95">
        <f>求节点(节奏总纲!$G$4:$G$163,N$7:N$166,$BD40)</f>
        <v>11339.448571631003</v>
      </c>
      <c r="BG40" s="95">
        <f>求节点(节奏总纲!$G$4:$G$163,O$7:O$166,$BD40)</f>
        <v>11339.448571631003</v>
      </c>
      <c r="BH40" s="95">
        <f>求节点(节奏总纲!$G$4:$G$163,P$7:P$166,$BD40)</f>
        <v>1.7782222222222224E-2</v>
      </c>
      <c r="BI40" s="95">
        <f>求节点(节奏总纲!$G$4:$G$163,Q$7:Q$166,$BD40)</f>
        <v>1.7782222222222224E-2</v>
      </c>
      <c r="BJ40" s="95">
        <f>求节点(节奏总纲!$G$4:$G$163,T$7:T$166,$BD40)</f>
        <v>1.5758212239833962</v>
      </c>
      <c r="BK40" s="95">
        <f>求节点(节奏总纲!$G$4:$G$163,U$7:U$166,$BD40)</f>
        <v>6101181847.466526</v>
      </c>
      <c r="BL40" s="91"/>
      <c r="BM40" s="14">
        <v>34</v>
      </c>
      <c r="BN40" s="95">
        <f>求节点(节奏总纲!$G$4:$G$163,AF$7:AF$166,$BD40)</f>
        <v>227.5692748410228</v>
      </c>
      <c r="BO40" s="95">
        <f>求节点(节奏总纲!$G$4:$G$163,AG$7:AG$166,$BD40)</f>
        <v>640.64696990539028</v>
      </c>
      <c r="BP40" s="95">
        <f>求节点(节奏总纲!$G$4:$G$163,AH$7:AH$166,$BD40)</f>
        <v>640.64696990539028</v>
      </c>
      <c r="BQ40" s="95">
        <f>求节点(节奏总纲!$G$4:$G$163,AI$7:AI$166,$BD40)</f>
        <v>1.7782222222222224E-2</v>
      </c>
      <c r="BR40" s="95">
        <f>求节点(节奏总纲!$G$4:$G$163,AJ$7:AJ$166,$BD40)</f>
        <v>1.7782222222222224E-2</v>
      </c>
      <c r="BS40" s="95">
        <f>求节点(节奏总纲!$G$4:$G$163,AM$7:AM$166,$BD40)</f>
        <v>5793.160833353104</v>
      </c>
      <c r="BT40" s="95">
        <f>求节点(节奏总纲!$G$4:$G$163,AN$7:AN$166,$BD40)</f>
        <v>0.79948711965696595</v>
      </c>
      <c r="BU40" s="95">
        <f>求节点(节奏总纲!$G$4:$G$163,AO$7:AO$166,$BD40)</f>
        <v>2560320157.3834119</v>
      </c>
    </row>
    <row r="41" spans="12:73" x14ac:dyDescent="0.15">
      <c r="L41" s="14">
        <v>35</v>
      </c>
      <c r="M41" s="91">
        <f>武将属性!$F39</f>
        <v>139.37122638726822</v>
      </c>
      <c r="N41" s="91">
        <f>武将属性!$U39</f>
        <v>5166.6132522103544</v>
      </c>
      <c r="O41" s="91">
        <f>武将属性!$U39</f>
        <v>5166.6132522103544</v>
      </c>
      <c r="P41" s="92">
        <f>武将属性!$AG39</f>
        <v>7.7038048023198415E-3</v>
      </c>
      <c r="Q41" s="92">
        <f>武将属性!$AG39</f>
        <v>7.7038048023198415E-3</v>
      </c>
      <c r="R41" s="92">
        <f>武将属性!BJ39</f>
        <v>7.8341154142736832E-2</v>
      </c>
      <c r="S41" s="92">
        <f t="shared" si="2"/>
        <v>7.8341154142736832E-2</v>
      </c>
      <c r="T41" s="91">
        <f>战法技能效用!AN39</f>
        <v>1.0228586264182444</v>
      </c>
      <c r="U41" s="91">
        <f t="shared" si="3"/>
        <v>449401231.23649591</v>
      </c>
      <c r="V41" s="95">
        <f t="shared" si="4"/>
        <v>4705484.8114586081</v>
      </c>
      <c r="W41" s="95">
        <f t="shared" si="4"/>
        <v>126932.12301870761</v>
      </c>
      <c r="X41" s="95">
        <f t="shared" si="4"/>
        <v>126932.12301870761</v>
      </c>
      <c r="Y41" s="95">
        <f t="shared" si="5"/>
        <v>650795586.75309277</v>
      </c>
      <c r="Z41" s="95">
        <f t="shared" si="6"/>
        <v>650795586.75309277</v>
      </c>
      <c r="AA41" s="95">
        <f t="shared" si="7"/>
        <v>608164852.46824062</v>
      </c>
      <c r="AB41" s="95">
        <f t="shared" si="8"/>
        <v>608164852.46824062</v>
      </c>
      <c r="AC41" s="95">
        <f t="shared" si="9"/>
        <v>648398440.06385374</v>
      </c>
      <c r="AE41" s="14">
        <v>35</v>
      </c>
      <c r="AF41" s="91">
        <f>武将属性!$F39</f>
        <v>139.37122638726822</v>
      </c>
      <c r="AG41" s="91">
        <f>士兵属性!$G39</f>
        <v>422.28200474768033</v>
      </c>
      <c r="AH41" s="91">
        <f>士兵属性!$G39</f>
        <v>422.28200474768033</v>
      </c>
      <c r="AI41" s="92">
        <f>士兵属性!$R39</f>
        <v>7.7038048023198415E-3</v>
      </c>
      <c r="AJ41" s="92">
        <f>士兵属性!$R39</f>
        <v>7.7038048023198415E-3</v>
      </c>
      <c r="AK41" s="92">
        <f>士兵属性!AY39</f>
        <v>7.8341154142736832E-2</v>
      </c>
      <c r="AL41" s="92">
        <f t="shared" si="11"/>
        <v>7.8341154142736832E-2</v>
      </c>
      <c r="AM41" s="91">
        <f>带兵数!$G38</f>
        <v>4154.191079838205</v>
      </c>
      <c r="AN41" s="91">
        <f>战法技能效用!AT39</f>
        <v>0.36818437075186605</v>
      </c>
      <c r="AO41" s="91">
        <f t="shared" si="12"/>
        <v>189604487.18713146</v>
      </c>
      <c r="AP41" s="95">
        <f t="shared" si="13"/>
        <v>3176806.1802272364</v>
      </c>
      <c r="AQ41" s="95">
        <f t="shared" si="14"/>
        <v>937791.42946645</v>
      </c>
      <c r="AR41" s="95">
        <f t="shared" si="14"/>
        <v>937791.42946645</v>
      </c>
      <c r="AS41" s="95">
        <f t="shared" si="15"/>
        <v>439370548.39222109</v>
      </c>
      <c r="AT41" s="95">
        <f t="shared" si="16"/>
        <v>439370548.39222109</v>
      </c>
      <c r="AU41" s="95">
        <f t="shared" si="17"/>
        <v>410589331.24453193</v>
      </c>
      <c r="AV41" s="95">
        <f t="shared" si="18"/>
        <v>410589331.24453193</v>
      </c>
      <c r="AW41" s="95">
        <f t="shared" si="19"/>
        <v>190656.82692944835</v>
      </c>
      <c r="AX41" s="95">
        <f t="shared" si="20"/>
        <v>578887543.71994829</v>
      </c>
      <c r="AZ41" s="14">
        <f t="shared" si="21"/>
        <v>0.92226593316838557</v>
      </c>
      <c r="BA41" s="14">
        <f t="shared" si="22"/>
        <v>0.42190469008161824</v>
      </c>
      <c r="BD41" s="14">
        <v>35</v>
      </c>
      <c r="BE41" s="95">
        <f>求节点(节奏总纲!$G$4:$G$163,M$7:M$166,$BD41)</f>
        <v>229.43984687514805</v>
      </c>
      <c r="BF41" s="95">
        <f>求节点(节奏总纲!$G$4:$G$163,N$7:N$166,$BD41)</f>
        <v>11497.294720975739</v>
      </c>
      <c r="BG41" s="95">
        <f>求节点(节奏总纲!$G$4:$G$163,O$7:O$166,$BD41)</f>
        <v>11497.294720975739</v>
      </c>
      <c r="BH41" s="95">
        <f>求节点(节奏总纲!$G$4:$G$163,P$7:P$166,$BD41)</f>
        <v>1.8137777777777777E-2</v>
      </c>
      <c r="BI41" s="95">
        <f>求节点(节奏总纲!$G$4:$G$163,Q$7:Q$166,$BD41)</f>
        <v>1.8137777777777777E-2</v>
      </c>
      <c r="BJ41" s="95">
        <f>求节点(节奏总纲!$G$4:$G$163,T$7:T$166,$BD41)</f>
        <v>1.5863960769657035</v>
      </c>
      <c r="BK41" s="95">
        <f>求节点(节奏总纲!$G$4:$G$163,U$7:U$166,$BD41)</f>
        <v>6375808013.5025654</v>
      </c>
      <c r="BL41" s="91"/>
      <c r="BM41" s="14">
        <v>35</v>
      </c>
      <c r="BN41" s="95">
        <f>求节点(节奏总纲!$G$4:$G$163,AF$7:AF$166,$BD41)</f>
        <v>229.43984687514805</v>
      </c>
      <c r="BO41" s="95">
        <f>求节点(节奏总纲!$G$4:$G$163,AG$7:AG$166,$BD41)</f>
        <v>645.96179960652353</v>
      </c>
      <c r="BP41" s="95">
        <f>求节点(节奏总纲!$G$4:$G$163,AH$7:AH$166,$BD41)</f>
        <v>645.96179960652353</v>
      </c>
      <c r="BQ41" s="95">
        <f>求节点(节奏总纲!$G$4:$G$163,AI$7:AI$166,$BD41)</f>
        <v>1.8137777777777777E-2</v>
      </c>
      <c r="BR41" s="95">
        <f>求节点(节奏总纲!$G$4:$G$163,AJ$7:AJ$166,$BD41)</f>
        <v>1.8137777777777777E-2</v>
      </c>
      <c r="BS41" s="95">
        <f>求节点(节奏总纲!$G$4:$G$163,AM$7:AM$166,$BD41)</f>
        <v>5821.3003111243997</v>
      </c>
      <c r="BT41" s="95">
        <f>求节点(节奏总纲!$G$4:$G$163,AN$7:AN$166,$BD41)</f>
        <v>0.84674027781122274</v>
      </c>
      <c r="BU41" s="95">
        <f>求节点(节奏总纲!$G$4:$G$163,AO$7:AO$166,$BD41)</f>
        <v>2784624673.8558683</v>
      </c>
    </row>
    <row r="42" spans="12:73" x14ac:dyDescent="0.15">
      <c r="L42" s="14">
        <v>36</v>
      </c>
      <c r="M42" s="91">
        <f>武将属性!$F40</f>
        <v>142.15496787477289</v>
      </c>
      <c r="N42" s="91">
        <f>武将属性!$U40</f>
        <v>5380.7973830119572</v>
      </c>
      <c r="O42" s="91">
        <f>武将属性!$U40</f>
        <v>5380.7973830119572</v>
      </c>
      <c r="P42" s="92">
        <f>武将属性!$AG40</f>
        <v>7.8800279289090603E-3</v>
      </c>
      <c r="Q42" s="92">
        <f>武将属性!$AG40</f>
        <v>7.8800279289090603E-3</v>
      </c>
      <c r="R42" s="92">
        <f>武将属性!BJ40</f>
        <v>8.0597793013221952E-2</v>
      </c>
      <c r="S42" s="92">
        <f t="shared" si="2"/>
        <v>8.0597793013221952E-2</v>
      </c>
      <c r="T42" s="91">
        <f>战法技能效用!AN40</f>
        <v>1.0478919427464206</v>
      </c>
      <c r="U42" s="91">
        <f t="shared" si="3"/>
        <v>511864762.85870707</v>
      </c>
      <c r="V42" s="95">
        <f t="shared" si="4"/>
        <v>5222087.4795204038</v>
      </c>
      <c r="W42" s="95">
        <f t="shared" si="4"/>
        <v>137962.02031954995</v>
      </c>
      <c r="X42" s="95">
        <f t="shared" si="4"/>
        <v>137962.02031954995</v>
      </c>
      <c r="Y42" s="95">
        <f t="shared" si="5"/>
        <v>736541708.65546525</v>
      </c>
      <c r="Z42" s="95">
        <f t="shared" si="6"/>
        <v>736541708.65546525</v>
      </c>
      <c r="AA42" s="95">
        <f t="shared" si="7"/>
        <v>686976859.18871164</v>
      </c>
      <c r="AB42" s="95">
        <f t="shared" si="8"/>
        <v>686976859.18871164</v>
      </c>
      <c r="AC42" s="95">
        <f t="shared" si="9"/>
        <v>724985202.97405899</v>
      </c>
      <c r="AE42" s="14">
        <v>36</v>
      </c>
      <c r="AF42" s="91">
        <f>武将属性!$F40</f>
        <v>142.15496787477289</v>
      </c>
      <c r="AG42" s="91">
        <f>士兵属性!$G40</f>
        <v>428.34284803501288</v>
      </c>
      <c r="AH42" s="91">
        <f>士兵属性!$G40</f>
        <v>428.34284803501288</v>
      </c>
      <c r="AI42" s="92">
        <f>士兵属性!$R40</f>
        <v>7.8800279289090603E-3</v>
      </c>
      <c r="AJ42" s="92">
        <f>士兵属性!$R40</f>
        <v>7.8800279289090603E-3</v>
      </c>
      <c r="AK42" s="92">
        <f>士兵属性!AY40</f>
        <v>8.0597793013221952E-2</v>
      </c>
      <c r="AL42" s="92">
        <f t="shared" si="11"/>
        <v>8.0597793013221952E-2</v>
      </c>
      <c r="AM42" s="91">
        <f>带兵数!$G39</f>
        <v>4219.9593475759102</v>
      </c>
      <c r="AN42" s="91">
        <f>战法技能效用!AT40</f>
        <v>0.37247243010695386</v>
      </c>
      <c r="AO42" s="91">
        <f t="shared" si="12"/>
        <v>207560496.63276097</v>
      </c>
      <c r="AP42" s="95">
        <f t="shared" si="13"/>
        <v>3445149.9940006048</v>
      </c>
      <c r="AQ42" s="95">
        <f t="shared" si="14"/>
        <v>1022642.0580476811</v>
      </c>
      <c r="AR42" s="95">
        <f t="shared" si="14"/>
        <v>1022642.0580476811</v>
      </c>
      <c r="AS42" s="95">
        <f t="shared" si="15"/>
        <v>485916153.85742533</v>
      </c>
      <c r="AT42" s="95">
        <f t="shared" si="16"/>
        <v>485916153.85742533</v>
      </c>
      <c r="AU42" s="95">
        <f t="shared" si="17"/>
        <v>453216904.46478403</v>
      </c>
      <c r="AV42" s="95">
        <f t="shared" si="18"/>
        <v>453216904.46478403</v>
      </c>
      <c r="AW42" s="95">
        <f t="shared" si="19"/>
        <v>207604.56468195919</v>
      </c>
      <c r="AX42" s="95">
        <f t="shared" si="20"/>
        <v>638324533.23728347</v>
      </c>
      <c r="AZ42" s="14">
        <f t="shared" si="21"/>
        <v>0.9028098399986767</v>
      </c>
      <c r="BA42" s="14">
        <f t="shared" si="22"/>
        <v>0.40549870140221994</v>
      </c>
      <c r="BD42" s="14">
        <v>36</v>
      </c>
      <c r="BE42" s="95">
        <f>求节点(节奏总纲!$G$4:$G$163,M$7:M$166,$BD42)</f>
        <v>231.20172701868751</v>
      </c>
      <c r="BF42" s="95">
        <f>求节点(节奏总纲!$G$4:$G$163,N$7:N$166,$BD42)</f>
        <v>11645.96902551526</v>
      </c>
      <c r="BG42" s="95">
        <f>求节点(节奏总纲!$G$4:$G$163,O$7:O$166,$BD42)</f>
        <v>11645.96902551526</v>
      </c>
      <c r="BH42" s="95">
        <f>求节点(节奏总纲!$G$4:$G$163,P$7:P$166,$BD42)</f>
        <v>1.8483217320267163E-2</v>
      </c>
      <c r="BI42" s="95">
        <f>求节点(节奏总纲!$G$4:$G$163,Q$7:Q$166,$BD42)</f>
        <v>1.8483217320267163E-2</v>
      </c>
      <c r="BJ42" s="95">
        <f>求节点(节奏总纲!$G$4:$G$163,T$7:T$166,$BD42)</f>
        <v>1.5963846873016485</v>
      </c>
      <c r="BK42" s="95">
        <f>求节点(节奏总纲!$G$4:$G$163,U$7:U$166,$BD42)</f>
        <v>6651441159.6775303</v>
      </c>
      <c r="BL42" s="91"/>
      <c r="BM42" s="14">
        <v>36</v>
      </c>
      <c r="BN42" s="95">
        <f>求节点(节奏总纲!$G$4:$G$163,AF$7:AF$166,$BD42)</f>
        <v>231.20172701868751</v>
      </c>
      <c r="BO42" s="95">
        <f>求节点(节奏总纲!$G$4:$G$163,AG$7:AG$166,$BD42)</f>
        <v>651.08645327286047</v>
      </c>
      <c r="BP42" s="95">
        <f>求节点(节奏总纲!$G$4:$G$163,AH$7:AH$166,$BD42)</f>
        <v>651.08645327286047</v>
      </c>
      <c r="BQ42" s="95">
        <f>求节点(节奏总纲!$G$4:$G$163,AI$7:AI$166,$BD42)</f>
        <v>1.8483217320267163E-2</v>
      </c>
      <c r="BR42" s="95">
        <f>求节点(节奏总纲!$G$4:$G$163,AJ$7:AJ$166,$BD42)</f>
        <v>1.8483217320267163E-2</v>
      </c>
      <c r="BS42" s="95">
        <f>求节点(节奏总纲!$G$4:$G$163,AM$7:AM$166,$BD42)</f>
        <v>5847.6330258462913</v>
      </c>
      <c r="BT42" s="95">
        <f>求节点(节奏总纲!$G$4:$G$163,AN$7:AN$166,$BD42)</f>
        <v>0.89138053522265337</v>
      </c>
      <c r="BU42" s="95">
        <f>求节点(节奏总纲!$G$4:$G$163,AO$7:AO$166,$BD42)</f>
        <v>3025999238.3052015</v>
      </c>
    </row>
    <row r="43" spans="12:73" x14ac:dyDescent="0.15">
      <c r="L43" s="14">
        <v>37</v>
      </c>
      <c r="M43" s="91">
        <f>武将属性!$F41</f>
        <v>144.89283307361777</v>
      </c>
      <c r="N43" s="91">
        <f>武将属性!$U41</f>
        <v>5594.9815138135618</v>
      </c>
      <c r="O43" s="91">
        <f>武将属性!$U41</f>
        <v>5594.9815138135618</v>
      </c>
      <c r="P43" s="92">
        <f>武将属性!$AG41</f>
        <v>8.063253706246238E-3</v>
      </c>
      <c r="Q43" s="92">
        <f>武将属性!$AG41</f>
        <v>8.063253706246238E-3</v>
      </c>
      <c r="R43" s="92">
        <f>武将属性!BJ41</f>
        <v>8.2854930901203924E-2</v>
      </c>
      <c r="S43" s="92">
        <f t="shared" si="2"/>
        <v>8.2854930901203924E-2</v>
      </c>
      <c r="T43" s="91">
        <f>战法技能效用!AN41</f>
        <v>1.0725893173824792</v>
      </c>
      <c r="U43" s="91">
        <f t="shared" si="3"/>
        <v>580399273.81432343</v>
      </c>
      <c r="V43" s="95">
        <f t="shared" si="4"/>
        <v>5775218.0910457615</v>
      </c>
      <c r="W43" s="95">
        <f t="shared" si="4"/>
        <v>149560.40672586119</v>
      </c>
      <c r="X43" s="95">
        <f t="shared" si="4"/>
        <v>149560.40672586119</v>
      </c>
      <c r="Y43" s="95">
        <f t="shared" si="5"/>
        <v>830094448.68969941</v>
      </c>
      <c r="Z43" s="95">
        <f t="shared" si="6"/>
        <v>830094448.68969941</v>
      </c>
      <c r="AA43" s="95">
        <f t="shared" si="7"/>
        <v>772760678.2315855</v>
      </c>
      <c r="AB43" s="95">
        <f t="shared" si="8"/>
        <v>772760678.2315855</v>
      </c>
      <c r="AC43" s="95">
        <f t="shared" si="9"/>
        <v>807480482.32384932</v>
      </c>
      <c r="AE43" s="14">
        <v>37</v>
      </c>
      <c r="AF43" s="91">
        <f>武将属性!$F41</f>
        <v>144.89283307361777</v>
      </c>
      <c r="AG43" s="91">
        <f>士兵属性!$G41</f>
        <v>434.34850989397938</v>
      </c>
      <c r="AH43" s="91">
        <f>士兵属性!$G41</f>
        <v>434.34850989397938</v>
      </c>
      <c r="AI43" s="92">
        <f>士兵属性!$R41</f>
        <v>8.063253706246238E-3</v>
      </c>
      <c r="AJ43" s="92">
        <f>士兵属性!$R41</f>
        <v>8.063253706246238E-3</v>
      </c>
      <c r="AK43" s="92">
        <f>士兵属性!AY41</f>
        <v>8.2854930901203924E-2</v>
      </c>
      <c r="AL43" s="92">
        <f t="shared" si="11"/>
        <v>8.2854930901203924E-2</v>
      </c>
      <c r="AM43" s="91">
        <f>带兵数!$G40</f>
        <v>4282.0408035249629</v>
      </c>
      <c r="AN43" s="91">
        <f>战法技能效用!AT41</f>
        <v>0.37709643115415947</v>
      </c>
      <c r="AO43" s="91">
        <f t="shared" si="12"/>
        <v>226516584.70607165</v>
      </c>
      <c r="AP43" s="95">
        <f t="shared" si="13"/>
        <v>3726231.4233871829</v>
      </c>
      <c r="AQ43" s="95">
        <f t="shared" si="14"/>
        <v>1111791.5929750791</v>
      </c>
      <c r="AR43" s="95">
        <f t="shared" si="14"/>
        <v>1111791.5929750791</v>
      </c>
      <c r="AS43" s="95">
        <f t="shared" si="15"/>
        <v>535585664.52799064</v>
      </c>
      <c r="AT43" s="95">
        <f t="shared" si="16"/>
        <v>535585664.52799064</v>
      </c>
      <c r="AU43" s="95">
        <f t="shared" si="17"/>
        <v>498593313.11644304</v>
      </c>
      <c r="AV43" s="95">
        <f t="shared" si="18"/>
        <v>498593313.11644304</v>
      </c>
      <c r="AW43" s="95">
        <f t="shared" si="19"/>
        <v>225549.00519577175</v>
      </c>
      <c r="AX43" s="95">
        <f t="shared" si="20"/>
        <v>701337990.2766161</v>
      </c>
      <c r="AZ43" s="14">
        <f t="shared" si="21"/>
        <v>0.88403803327776176</v>
      </c>
      <c r="BA43" s="14">
        <f t="shared" si="22"/>
        <v>0.39027716767705151</v>
      </c>
      <c r="BD43" s="14">
        <v>37</v>
      </c>
      <c r="BE43" s="95">
        <f>求节点(节奏总纲!$G$4:$G$163,M$7:M$166,$BD43)</f>
        <v>232.93118967704686</v>
      </c>
      <c r="BF43" s="95">
        <f>求节点(节奏总纲!$G$4:$G$163,N$7:N$166,$BD43)</f>
        <v>11791.907816471894</v>
      </c>
      <c r="BG43" s="95">
        <f>求节点(节奏总纲!$G$4:$G$163,O$7:O$166,$BD43)</f>
        <v>11791.907816471894</v>
      </c>
      <c r="BH43" s="95">
        <f>求节点(节奏总纲!$G$4:$G$163,P$7:P$166,$BD43)</f>
        <v>1.8825639749870886E-2</v>
      </c>
      <c r="BI43" s="95">
        <f>求节点(节奏总纲!$G$4:$G$163,Q$7:Q$166,$BD43)</f>
        <v>1.8825639749870886E-2</v>
      </c>
      <c r="BJ43" s="95">
        <f>求节点(节奏总纲!$G$4:$G$163,T$7:T$166,$BD43)</f>
        <v>1.6061984500735487</v>
      </c>
      <c r="BK43" s="95">
        <f>求节点(节奏总纲!$G$4:$G$163,U$7:U$166,$BD43)</f>
        <v>6927374638.8723221</v>
      </c>
      <c r="BL43" s="91"/>
      <c r="BM43" s="14">
        <v>37</v>
      </c>
      <c r="BN43" s="95">
        <f>求节点(节奏总纲!$G$4:$G$163,AF$7:AF$166,$BD43)</f>
        <v>232.93118967704686</v>
      </c>
      <c r="BO43" s="95">
        <f>求节点(节奏总纲!$G$4:$G$163,AG$7:AG$166,$BD43)</f>
        <v>656.15438671143829</v>
      </c>
      <c r="BP43" s="95">
        <f>求节点(节奏总纲!$G$4:$G$163,AH$7:AH$166,$BD43)</f>
        <v>656.15438671143829</v>
      </c>
      <c r="BQ43" s="95">
        <f>求节点(节奏总纲!$G$4:$G$163,AI$7:AI$166,$BD43)</f>
        <v>1.8825639749870886E-2</v>
      </c>
      <c r="BR43" s="95">
        <f>求节点(节奏总纲!$G$4:$G$163,AJ$7:AJ$166,$BD43)</f>
        <v>1.8825639749870886E-2</v>
      </c>
      <c r="BS43" s="95">
        <f>求节点(节奏总纲!$G$4:$G$163,AM$7:AM$166,$BD43)</f>
        <v>5873.4268713474685</v>
      </c>
      <c r="BT43" s="95">
        <f>求节点(节奏总纲!$G$4:$G$163,AN$7:AN$166,$BD43)</f>
        <v>0.93524149189093686</v>
      </c>
      <c r="BU43" s="95">
        <f>求节点(节奏总纲!$G$4:$G$163,AO$7:AO$166,$BD43)</f>
        <v>3272464964.793684</v>
      </c>
    </row>
    <row r="44" spans="12:73" x14ac:dyDescent="0.15">
      <c r="L44" s="14">
        <v>38</v>
      </c>
      <c r="M44" s="91">
        <f>武将属性!$F42</f>
        <v>147.63069827246264</v>
      </c>
      <c r="N44" s="91">
        <f>武将属性!$U42</f>
        <v>5809.1656446151646</v>
      </c>
      <c r="O44" s="91">
        <f>武将属性!$U42</f>
        <v>5809.1656446151646</v>
      </c>
      <c r="P44" s="92">
        <f>武将属性!$AG42</f>
        <v>8.2599904522643857E-3</v>
      </c>
      <c r="Q44" s="92">
        <f>武将属性!$AG42</f>
        <v>8.2599904522643857E-3</v>
      </c>
      <c r="R44" s="92">
        <f>武将属性!BJ42</f>
        <v>8.5113031597415789E-2</v>
      </c>
      <c r="S44" s="92">
        <f t="shared" si="2"/>
        <v>8.5113031597415789E-2</v>
      </c>
      <c r="T44" s="91">
        <f>战法技能效用!AN42</f>
        <v>1.0970110205840231</v>
      </c>
      <c r="U44" s="91">
        <f t="shared" si="3"/>
        <v>655602581.60258639</v>
      </c>
      <c r="V44" s="95">
        <f t="shared" si="4"/>
        <v>6369879.7038433049</v>
      </c>
      <c r="W44" s="95">
        <f t="shared" si="4"/>
        <v>161880.35358600484</v>
      </c>
      <c r="X44" s="95">
        <f t="shared" si="4"/>
        <v>161880.35358600484</v>
      </c>
      <c r="Y44" s="95">
        <f t="shared" si="5"/>
        <v>932685812.6822567</v>
      </c>
      <c r="Z44" s="95">
        <f t="shared" si="6"/>
        <v>932685812.6822567</v>
      </c>
      <c r="AA44" s="95">
        <f t="shared" si="7"/>
        <v>866628416.77019465</v>
      </c>
      <c r="AB44" s="95">
        <f t="shared" si="8"/>
        <v>866628416.77019465</v>
      </c>
      <c r="AC44" s="95">
        <f t="shared" si="9"/>
        <v>896885881.24641669</v>
      </c>
      <c r="AE44" s="14">
        <v>38</v>
      </c>
      <c r="AF44" s="91">
        <f>武将属性!$F42</f>
        <v>147.63069827246264</v>
      </c>
      <c r="AG44" s="91">
        <f>士兵属性!$G42</f>
        <v>440.39799111199522</v>
      </c>
      <c r="AH44" s="91">
        <f>士兵属性!$G42</f>
        <v>440.39799111199522</v>
      </c>
      <c r="AI44" s="92">
        <f>士兵属性!$R42</f>
        <v>8.2599904522643857E-3</v>
      </c>
      <c r="AJ44" s="92">
        <f>士兵属性!$R42</f>
        <v>8.2599904522643857E-3</v>
      </c>
      <c r="AK44" s="92">
        <f>士兵属性!AY42</f>
        <v>8.5113031597415789E-2</v>
      </c>
      <c r="AL44" s="92">
        <f t="shared" si="11"/>
        <v>8.5113031597415789E-2</v>
      </c>
      <c r="AM44" s="91">
        <f>带兵数!$G41</f>
        <v>4347.2253230365786</v>
      </c>
      <c r="AN44" s="91">
        <f>战法技能效用!AT42</f>
        <v>0.38199610363587977</v>
      </c>
      <c r="AO44" s="91">
        <f t="shared" si="12"/>
        <v>247417431.04617935</v>
      </c>
      <c r="AP44" s="95">
        <f t="shared" si="13"/>
        <v>4030482.0152899902</v>
      </c>
      <c r="AQ44" s="95">
        <f t="shared" si="14"/>
        <v>1208462.9103092924</v>
      </c>
      <c r="AR44" s="95">
        <f t="shared" si="14"/>
        <v>1208462.9103092924</v>
      </c>
      <c r="AS44" s="95">
        <f t="shared" si="15"/>
        <v>590148255.33735669</v>
      </c>
      <c r="AT44" s="95">
        <f t="shared" si="16"/>
        <v>590148255.33735669</v>
      </c>
      <c r="AU44" s="95">
        <f t="shared" si="17"/>
        <v>548351053.72932363</v>
      </c>
      <c r="AV44" s="95">
        <f t="shared" si="18"/>
        <v>548351053.72932363</v>
      </c>
      <c r="AW44" s="95">
        <f t="shared" si="19"/>
        <v>244847.96553486105</v>
      </c>
      <c r="AX44" s="95">
        <f t="shared" si="20"/>
        <v>770197016.66798592</v>
      </c>
      <c r="AZ44" s="14">
        <f t="shared" si="21"/>
        <v>0.8689152646118059</v>
      </c>
      <c r="BA44" s="14">
        <f t="shared" si="22"/>
        <v>0.37738934834786697</v>
      </c>
      <c r="BD44" s="14">
        <v>38</v>
      </c>
      <c r="BE44" s="95">
        <f>求节点(节奏总纲!$G$4:$G$163,M$7:M$166,$BD44)</f>
        <v>234.64050061094053</v>
      </c>
      <c r="BF44" s="95">
        <f>求节点(节奏总纲!$G$4:$G$163,N$7:N$166,$BD44)</f>
        <v>11936.146126478565</v>
      </c>
      <c r="BG44" s="95">
        <f>求节点(节奏总纲!$G$4:$G$163,O$7:O$166,$BD44)</f>
        <v>11936.146126478565</v>
      </c>
      <c r="BH44" s="95">
        <f>求节点(节奏总纲!$G$4:$G$163,P$7:P$166,$BD44)</f>
        <v>1.9166666666666665E-2</v>
      </c>
      <c r="BI44" s="95">
        <f>求节点(节奏总纲!$G$4:$G$163,Q$7:Q$166,$BD44)</f>
        <v>1.9166666666666665E-2</v>
      </c>
      <c r="BJ44" s="95">
        <f>求节点(节奏总纲!$G$4:$G$163,T$7:T$166,$BD44)</f>
        <v>1.6159041345595577</v>
      </c>
      <c r="BK44" s="95">
        <f>求节点(节奏总纲!$G$4:$G$163,U$7:U$166,$BD44)</f>
        <v>7203435211.561039</v>
      </c>
      <c r="BL44" s="91"/>
      <c r="BM44" s="14">
        <v>38</v>
      </c>
      <c r="BN44" s="95">
        <f>求节点(节奏总纲!$G$4:$G$163,AF$7:AF$166,$BD44)</f>
        <v>234.64050061094053</v>
      </c>
      <c r="BO44" s="95">
        <f>求节点(节奏总纲!$G$4:$G$163,AG$7:AG$166,$BD44)</f>
        <v>661.18674898824906</v>
      </c>
      <c r="BP44" s="95">
        <f>求节点(节奏总纲!$G$4:$G$163,AH$7:AH$166,$BD44)</f>
        <v>661.18674898824906</v>
      </c>
      <c r="BQ44" s="95">
        <f>求节点(节奏总纲!$G$4:$G$163,AI$7:AI$166,$BD44)</f>
        <v>1.9166666666666665E-2</v>
      </c>
      <c r="BR44" s="95">
        <f>求节点(节奏总纲!$G$4:$G$163,AJ$7:AJ$166,$BD44)</f>
        <v>1.9166666666666665E-2</v>
      </c>
      <c r="BS44" s="95">
        <f>求节点(节奏总纲!$G$4:$G$163,AM$7:AM$166,$BD44)</f>
        <v>5899.0076073809123</v>
      </c>
      <c r="BT44" s="95">
        <f>求节点(节奏总纲!$G$4:$G$163,AN$7:AN$166,$BD44)</f>
        <v>0.9786183056081923</v>
      </c>
      <c r="BU44" s="95">
        <f>求节点(节奏总纲!$G$4:$G$163,AO$7:AO$166,$BD44)</f>
        <v>3522666526.5158257</v>
      </c>
    </row>
    <row r="45" spans="12:73" x14ac:dyDescent="0.15">
      <c r="L45" s="14">
        <v>39</v>
      </c>
      <c r="M45" s="91">
        <f>武将属性!$F43</f>
        <v>150.36856347130751</v>
      </c>
      <c r="N45" s="91">
        <f>武将属性!$U43</f>
        <v>6023.3497754167693</v>
      </c>
      <c r="O45" s="91">
        <f>武将属性!$U43</f>
        <v>6023.3497754167693</v>
      </c>
      <c r="P45" s="92">
        <f>武将属性!$AG43</f>
        <v>8.4747597101401083E-3</v>
      </c>
      <c r="Q45" s="92">
        <f>武将属性!$AG43</f>
        <v>8.4747597101401083E-3</v>
      </c>
      <c r="R45" s="92">
        <f>武将属性!BJ43</f>
        <v>8.7372417312580178E-2</v>
      </c>
      <c r="S45" s="92">
        <f t="shared" si="2"/>
        <v>8.7372417312580178E-2</v>
      </c>
      <c r="T45" s="91">
        <f>战法技能效用!AN43</f>
        <v>1.1212037189392596</v>
      </c>
      <c r="U45" s="91">
        <f t="shared" si="3"/>
        <v>737946159.16085374</v>
      </c>
      <c r="V45" s="95">
        <f t="shared" si="4"/>
        <v>7005621.795916996</v>
      </c>
      <c r="W45" s="95">
        <f t="shared" si="4"/>
        <v>174890.27284696102</v>
      </c>
      <c r="X45" s="95">
        <f t="shared" si="4"/>
        <v>174890.27284696102</v>
      </c>
      <c r="Y45" s="95">
        <f t="shared" si="5"/>
        <v>1044572782.3451921</v>
      </c>
      <c r="Z45" s="95">
        <f t="shared" si="6"/>
        <v>1044572782.3451921</v>
      </c>
      <c r="AA45" s="95">
        <f t="shared" si="7"/>
        <v>968780584.18921471</v>
      </c>
      <c r="AB45" s="95">
        <f t="shared" si="8"/>
        <v>968780584.18921471</v>
      </c>
      <c r="AC45" s="95">
        <f t="shared" si="9"/>
        <v>993233489.33416116</v>
      </c>
      <c r="AE45" s="14">
        <v>39</v>
      </c>
      <c r="AF45" s="91">
        <f>武将属性!$F43</f>
        <v>150.36856347130751</v>
      </c>
      <c r="AG45" s="91">
        <f>士兵属性!$G43</f>
        <v>446.49129168906063</v>
      </c>
      <c r="AH45" s="91">
        <f>士兵属性!$G43</f>
        <v>446.49129168906063</v>
      </c>
      <c r="AI45" s="92">
        <f>士兵属性!$R43</f>
        <v>8.4747597101401083E-3</v>
      </c>
      <c r="AJ45" s="92">
        <f>士兵属性!$R43</f>
        <v>8.4747597101401083E-3</v>
      </c>
      <c r="AK45" s="92">
        <f>士兵属性!AY43</f>
        <v>8.7372417312580178E-2</v>
      </c>
      <c r="AL45" s="92">
        <f t="shared" si="11"/>
        <v>8.7372417312580178E-2</v>
      </c>
      <c r="AM45" s="91">
        <f>带兵数!$G42</f>
        <v>4409.6883495694838</v>
      </c>
      <c r="AN45" s="91">
        <f>战法技能效用!AT43</f>
        <v>0.38712478096390746</v>
      </c>
      <c r="AO45" s="91">
        <f t="shared" si="12"/>
        <v>269740760.97775656</v>
      </c>
      <c r="AP45" s="95">
        <f t="shared" si="13"/>
        <v>4351280.0149450377</v>
      </c>
      <c r="AQ45" s="95">
        <f t="shared" si="14"/>
        <v>1310708.4021243886</v>
      </c>
      <c r="AR45" s="95">
        <f t="shared" si="14"/>
        <v>1310708.4021243886</v>
      </c>
      <c r="AS45" s="95">
        <f t="shared" si="15"/>
        <v>648797323.68984151</v>
      </c>
      <c r="AT45" s="95">
        <f t="shared" si="16"/>
        <v>648797323.68984151</v>
      </c>
      <c r="AU45" s="95">
        <f t="shared" si="17"/>
        <v>601721833.92859447</v>
      </c>
      <c r="AV45" s="95">
        <f t="shared" si="18"/>
        <v>601721833.92859447</v>
      </c>
      <c r="AW45" s="95">
        <f t="shared" si="19"/>
        <v>265424.60196732846</v>
      </c>
      <c r="AX45" s="95">
        <f t="shared" si="20"/>
        <v>843788382.30480766</v>
      </c>
      <c r="AZ45" s="14">
        <f t="shared" si="21"/>
        <v>0.85478245715819534</v>
      </c>
      <c r="BA45" s="14">
        <f t="shared" si="22"/>
        <v>0.3655290533451504</v>
      </c>
      <c r="BD45" s="14">
        <v>39</v>
      </c>
      <c r="BE45" s="95">
        <f>求节点(节奏总纲!$G$4:$G$163,M$7:M$166,$BD45)</f>
        <v>236.2387133354828</v>
      </c>
      <c r="BF45" s="95">
        <f>求节点(节奏总纲!$G$4:$G$163,N$7:N$166,$BD45)</f>
        <v>12071.009537136109</v>
      </c>
      <c r="BG45" s="95">
        <f>求节点(节奏总纲!$G$4:$G$163,O$7:O$166,$BD45)</f>
        <v>12071.009537136109</v>
      </c>
      <c r="BH45" s="95">
        <f>求节点(节奏总纲!$G$4:$G$163,P$7:P$166,$BD45)</f>
        <v>1.95E-2</v>
      </c>
      <c r="BI45" s="95">
        <f>求节点(节奏总纲!$G$4:$G$163,Q$7:Q$166,$BD45)</f>
        <v>1.95E-2</v>
      </c>
      <c r="BJ45" s="95">
        <f>求节点(节奏总纲!$G$4:$G$163,T$7:T$166,$BD45)</f>
        <v>1.6250139740570799</v>
      </c>
      <c r="BK45" s="95">
        <f>求节点(节奏总纲!$G$4:$G$163,U$7:U$166,$BD45)</f>
        <v>7480196461.7336788</v>
      </c>
      <c r="BL45" s="91"/>
      <c r="BM45" s="14">
        <v>39</v>
      </c>
      <c r="BN45" s="95">
        <f>求节点(节奏总纲!$G$4:$G$163,AF$7:AF$166,$BD45)</f>
        <v>236.2387133354828</v>
      </c>
      <c r="BO45" s="95">
        <f>求节点(节奏总纲!$G$4:$G$163,AG$7:AG$166,$BD45)</f>
        <v>666.02300435700931</v>
      </c>
      <c r="BP45" s="95">
        <f>求节点(节奏总纲!$G$4:$G$163,AH$7:AH$166,$BD45)</f>
        <v>666.02300435700931</v>
      </c>
      <c r="BQ45" s="95">
        <f>求节点(节奏总纲!$G$4:$G$163,AI$7:AI$166,$BD45)</f>
        <v>1.95E-2</v>
      </c>
      <c r="BR45" s="95">
        <f>求节点(节奏总纲!$G$4:$G$163,AJ$7:AJ$166,$BD45)</f>
        <v>1.95E-2</v>
      </c>
      <c r="BS45" s="95">
        <f>求节点(节奏总纲!$G$4:$G$163,AM$7:AM$166,$BD45)</f>
        <v>5923.4134523869752</v>
      </c>
      <c r="BT45" s="95">
        <f>求节点(节奏总纲!$G$4:$G$163,AN$7:AN$166,$BD45)</f>
        <v>1.0193259971358826</v>
      </c>
      <c r="BU45" s="95">
        <f>求节点(节奏总纲!$G$4:$G$163,AO$7:AO$166,$BD45)</f>
        <v>3793464072.7453246</v>
      </c>
    </row>
    <row r="46" spans="12:73" x14ac:dyDescent="0.15">
      <c r="L46" s="14">
        <v>40</v>
      </c>
      <c r="M46" s="91">
        <f>武将属性!$F44</f>
        <v>152.97271462891928</v>
      </c>
      <c r="N46" s="91">
        <f>武将属性!$U44</f>
        <v>6244.998726938722</v>
      </c>
      <c r="O46" s="91">
        <f>武将属性!$U44</f>
        <v>6244.998726938722</v>
      </c>
      <c r="P46" s="92">
        <f>武将属性!$AG44</f>
        <v>8.7132307692307683E-3</v>
      </c>
      <c r="Q46" s="92">
        <f>武将属性!$AG44</f>
        <v>8.7132307692307683E-3</v>
      </c>
      <c r="R46" s="92">
        <f>武将属性!BJ44</f>
        <v>8.9633492047222874E-2</v>
      </c>
      <c r="S46" s="92">
        <f t="shared" si="2"/>
        <v>8.9633492047222874E-2</v>
      </c>
      <c r="T46" s="91">
        <f>战法技能效用!AN44</f>
        <v>1.1465692018774283</v>
      </c>
      <c r="U46" s="91">
        <f t="shared" si="3"/>
        <v>830242193.17272854</v>
      </c>
      <c r="V46" s="95">
        <f t="shared" si="4"/>
        <v>7712287.586538475</v>
      </c>
      <c r="W46" s="95">
        <f t="shared" si="4"/>
        <v>188914.30081844484</v>
      </c>
      <c r="X46" s="95">
        <f t="shared" si="4"/>
        <v>188914.30081844484</v>
      </c>
      <c r="Y46" s="95">
        <f t="shared" si="5"/>
        <v>1169578758.4862261</v>
      </c>
      <c r="Z46" s="95">
        <f t="shared" si="6"/>
        <v>1169578758.4862261</v>
      </c>
      <c r="AA46" s="95">
        <f t="shared" si="7"/>
        <v>1082721462.5122571</v>
      </c>
      <c r="AB46" s="95">
        <f t="shared" si="8"/>
        <v>1082721462.5122571</v>
      </c>
      <c r="AC46" s="95">
        <f t="shared" si="9"/>
        <v>1099214101.3481972</v>
      </c>
      <c r="AE46" s="14">
        <v>40</v>
      </c>
      <c r="AF46" s="91">
        <f>武将属性!$F44</f>
        <v>152.97271462891928</v>
      </c>
      <c r="AG46" s="91">
        <f>士兵属性!$G44</f>
        <v>452.62841162517532</v>
      </c>
      <c r="AH46" s="91">
        <f>士兵属性!$G44</f>
        <v>452.62841162517532</v>
      </c>
      <c r="AI46" s="92">
        <f>士兵属性!$R44</f>
        <v>8.7132307692307683E-3</v>
      </c>
      <c r="AJ46" s="92">
        <f>士兵属性!$R44</f>
        <v>8.7132307692307683E-3</v>
      </c>
      <c r="AK46" s="92">
        <f>士兵属性!AY44</f>
        <v>8.9633492047222874E-2</v>
      </c>
      <c r="AL46" s="92">
        <f t="shared" si="11"/>
        <v>8.9633492047222874E-2</v>
      </c>
      <c r="AM46" s="91">
        <f>带兵数!$G43</f>
        <v>4476.3833570485103</v>
      </c>
      <c r="AN46" s="91">
        <f>战法技能效用!AT44</f>
        <v>0.39269034098696293</v>
      </c>
      <c r="AO46" s="91">
        <f t="shared" si="12"/>
        <v>294298186.32770038</v>
      </c>
      <c r="AP46" s="95">
        <f t="shared" si="13"/>
        <v>4705537.5990957534</v>
      </c>
      <c r="AQ46" s="95">
        <f t="shared" si="14"/>
        <v>1422415.2632288472</v>
      </c>
      <c r="AR46" s="95">
        <f t="shared" si="14"/>
        <v>1422415.2632288472</v>
      </c>
      <c r="AS46" s="95">
        <f t="shared" si="15"/>
        <v>713601089.35341382</v>
      </c>
      <c r="AT46" s="95">
        <f t="shared" si="16"/>
        <v>713601089.35341382</v>
      </c>
      <c r="AU46" s="95">
        <f t="shared" si="17"/>
        <v>660606401.67155302</v>
      </c>
      <c r="AV46" s="95">
        <f t="shared" si="18"/>
        <v>660606401.67155302</v>
      </c>
      <c r="AW46" s="95">
        <f t="shared" si="19"/>
        <v>287654.34499836189</v>
      </c>
      <c r="AX46" s="95">
        <f t="shared" si="20"/>
        <v>924578195.62447262</v>
      </c>
      <c r="AZ46" s="14">
        <f t="shared" si="21"/>
        <v>0.84209957070982711</v>
      </c>
      <c r="BA46" s="14">
        <f t="shared" si="22"/>
        <v>0.35447269332705766</v>
      </c>
      <c r="BD46" s="14">
        <v>40</v>
      </c>
      <c r="BE46" s="95">
        <f>求节点(节奏总纲!$G$4:$G$163,M$7:M$166,$BD46)</f>
        <v>237.83692606002509</v>
      </c>
      <c r="BF46" s="95">
        <f>求节点(节奏总纲!$G$4:$G$163,N$7:N$166,$BD46)</f>
        <v>12205.872947793656</v>
      </c>
      <c r="BG46" s="95">
        <f>求节点(节奏总纲!$G$4:$G$163,O$7:O$166,$BD46)</f>
        <v>12205.872947793656</v>
      </c>
      <c r="BH46" s="95">
        <f>求节点(节奏总纲!$G$4:$G$163,P$7:P$166,$BD46)</f>
        <v>1.9833333333333335E-2</v>
      </c>
      <c r="BI46" s="95">
        <f>求节点(节奏总纲!$G$4:$G$163,Q$7:Q$166,$BD46)</f>
        <v>1.9833333333333335E-2</v>
      </c>
      <c r="BJ46" s="95">
        <f>求节点(节奏总纲!$G$4:$G$163,T$7:T$166,$BD46)</f>
        <v>1.6341238135546023</v>
      </c>
      <c r="BK46" s="95">
        <f>求节点(节奏总纲!$G$4:$G$163,U$7:U$166,$BD46)</f>
        <v>7756957711.9063187</v>
      </c>
      <c r="BL46" s="91"/>
      <c r="BM46" s="14">
        <v>40</v>
      </c>
      <c r="BN46" s="95">
        <f>求节点(节奏总纲!$G$4:$G$163,AF$7:AF$166,$BD46)</f>
        <v>237.83692606002509</v>
      </c>
      <c r="BO46" s="95">
        <f>求节点(节奏总纲!$G$4:$G$163,AG$7:AG$166,$BD46)</f>
        <v>670.85925972576945</v>
      </c>
      <c r="BP46" s="95">
        <f>求节点(节奏总纲!$G$4:$G$163,AH$7:AH$166,$BD46)</f>
        <v>670.85925972576945</v>
      </c>
      <c r="BQ46" s="95">
        <f>求节点(节奏总纲!$G$4:$G$163,AI$7:AI$166,$BD46)</f>
        <v>1.9833333333333335E-2</v>
      </c>
      <c r="BR46" s="95">
        <f>求节点(节奏总纲!$G$4:$G$163,AJ$7:AJ$166,$BD46)</f>
        <v>1.9833333333333335E-2</v>
      </c>
      <c r="BS46" s="95">
        <f>求节点(节奏总纲!$G$4:$G$163,AM$7:AM$166,$BD46)</f>
        <v>5947.8192973930381</v>
      </c>
      <c r="BT46" s="95">
        <f>求节点(节奏总纲!$G$4:$G$163,AN$7:AN$166,$BD46)</f>
        <v>1.0600336886635728</v>
      </c>
      <c r="BU46" s="95">
        <f>求节点(节奏总纲!$G$4:$G$163,AO$7:AO$166,$BD46)</f>
        <v>4064261618.974824</v>
      </c>
    </row>
    <row r="47" spans="12:73" x14ac:dyDescent="0.15">
      <c r="L47" s="14">
        <v>41</v>
      </c>
      <c r="M47" s="91">
        <f>武将属性!$F45</f>
        <v>154.96079023036344</v>
      </c>
      <c r="N47" s="91">
        <f>武将属性!$U45</f>
        <v>6419.5104032020308</v>
      </c>
      <c r="O47" s="91">
        <f>武将属性!$U45</f>
        <v>6419.5104032020308</v>
      </c>
      <c r="P47" s="92">
        <f>武将属性!$AG45</f>
        <v>8.9711556160288475E-3</v>
      </c>
      <c r="Q47" s="92">
        <f>武将属性!$AG45</f>
        <v>8.9711556160288475E-3</v>
      </c>
      <c r="R47" s="92">
        <f>武将属性!BJ45</f>
        <v>9.1895953082681558E-2</v>
      </c>
      <c r="S47" s="92">
        <f t="shared" si="2"/>
        <v>9.1895953082681558E-2</v>
      </c>
      <c r="T47" s="91">
        <f>战法技能效用!AN45</f>
        <v>1.1671580255504947</v>
      </c>
      <c r="U47" s="91">
        <f t="shared" si="3"/>
        <v>910053282.53492022</v>
      </c>
      <c r="V47" s="95">
        <f t="shared" si="4"/>
        <v>8338398.9101677975</v>
      </c>
      <c r="W47" s="95">
        <f t="shared" si="4"/>
        <v>201280.90823423161</v>
      </c>
      <c r="X47" s="95">
        <f t="shared" si="4"/>
        <v>201280.90823423161</v>
      </c>
      <c r="Y47" s="95">
        <f t="shared" si="5"/>
        <v>1280636098.6471357</v>
      </c>
      <c r="Z47" s="95">
        <f t="shared" si="6"/>
        <v>1280636098.6471357</v>
      </c>
      <c r="AA47" s="95">
        <f t="shared" si="7"/>
        <v>1183377299.57477</v>
      </c>
      <c r="AB47" s="95">
        <f t="shared" si="8"/>
        <v>1183377299.57477</v>
      </c>
      <c r="AC47" s="95">
        <f t="shared" si="9"/>
        <v>1192460235.1481791</v>
      </c>
      <c r="AE47" s="14">
        <v>41</v>
      </c>
      <c r="AF47" s="91">
        <f>武将属性!$F45</f>
        <v>154.96079023036344</v>
      </c>
      <c r="AG47" s="91">
        <f>士兵属性!$G45</f>
        <v>458.8093509203394</v>
      </c>
      <c r="AH47" s="91">
        <f>士兵属性!$G45</f>
        <v>458.8093509203394</v>
      </c>
      <c r="AI47" s="92">
        <f>士兵属性!$R45</f>
        <v>8.9711556160288475E-3</v>
      </c>
      <c r="AJ47" s="92">
        <f>士兵属性!$R45</f>
        <v>8.9711556160288475E-3</v>
      </c>
      <c r="AK47" s="92">
        <f>士兵属性!AY45</f>
        <v>9.1895953082681558E-2</v>
      </c>
      <c r="AL47" s="92">
        <f t="shared" si="11"/>
        <v>9.1895953082681558E-2</v>
      </c>
      <c r="AM47" s="91">
        <f>带兵数!$G44</f>
        <v>4541.4646355865862</v>
      </c>
      <c r="AN47" s="91">
        <f>战法技能效用!AT45</f>
        <v>0.40156173890687125</v>
      </c>
      <c r="AO47" s="91">
        <f t="shared" si="12"/>
        <v>320813542.97516972</v>
      </c>
      <c r="AP47" s="95">
        <f t="shared" si="13"/>
        <v>5071279.5212471364</v>
      </c>
      <c r="AQ47" s="95">
        <f t="shared" si="14"/>
        <v>1531976.5026713479</v>
      </c>
      <c r="AR47" s="95">
        <f t="shared" si="14"/>
        <v>1531976.5026713479</v>
      </c>
      <c r="AS47" s="95">
        <f t="shared" si="15"/>
        <v>778862188.19775271</v>
      </c>
      <c r="AT47" s="95">
        <f t="shared" si="16"/>
        <v>778862188.19775271</v>
      </c>
      <c r="AU47" s="95">
        <f t="shared" si="17"/>
        <v>719710957.69049752</v>
      </c>
      <c r="AV47" s="95">
        <f t="shared" si="18"/>
        <v>719710957.69049752</v>
      </c>
      <c r="AW47" s="95">
        <f t="shared" si="19"/>
        <v>309541.17282257183</v>
      </c>
      <c r="AX47" s="95">
        <f t="shared" si="20"/>
        <v>1003002758.0005977</v>
      </c>
      <c r="AZ47" s="14">
        <f t="shared" si="21"/>
        <v>0.84283501074267875</v>
      </c>
      <c r="BA47" s="14">
        <f t="shared" si="22"/>
        <v>0.3525217139831146</v>
      </c>
      <c r="BD47" s="14">
        <v>41</v>
      </c>
      <c r="BE47" s="95">
        <f>求节点(节奏总纲!$G$4:$G$163,M$7:M$166,$BD47)</f>
        <v>239.39978102082924</v>
      </c>
      <c r="BF47" s="95">
        <f>求节点(节奏总纲!$G$4:$G$163,N$7:N$166,$BD47)</f>
        <v>12337.752732718705</v>
      </c>
      <c r="BG47" s="95">
        <f>求节点(节奏总纲!$G$4:$G$163,O$7:O$166,$BD47)</f>
        <v>12337.752732718705</v>
      </c>
      <c r="BH47" s="95">
        <f>求节点(节奏总纲!$G$4:$G$163,P$7:P$166,$BD47)</f>
        <v>2.0161230497867316E-2</v>
      </c>
      <c r="BI47" s="95">
        <f>求节点(节奏总纲!$G$4:$G$163,Q$7:Q$166,$BD47)</f>
        <v>2.0161230497867316E-2</v>
      </c>
      <c r="BJ47" s="95">
        <f>求节点(节奏总纲!$G$4:$G$163,T$7:T$166,$BD47)</f>
        <v>1.6430432448379317</v>
      </c>
      <c r="BK47" s="95">
        <f>求节点(节奏总纲!$G$4:$G$163,U$7:U$166,$BD47)</f>
        <v>8034480941.6473341</v>
      </c>
      <c r="BL47" s="91"/>
      <c r="BM47" s="14">
        <v>41</v>
      </c>
      <c r="BN47" s="95">
        <f>求节点(节奏总纲!$G$4:$G$163,AF$7:AF$166,$BD47)</f>
        <v>239.39978102082924</v>
      </c>
      <c r="BO47" s="95">
        <f>求节点(节奏总纲!$G$4:$G$163,AG$7:AG$166,$BD47)</f>
        <v>675.62831197673142</v>
      </c>
      <c r="BP47" s="95">
        <f>求节点(节奏总纲!$G$4:$G$163,AH$7:AH$166,$BD47)</f>
        <v>675.62831197673142</v>
      </c>
      <c r="BQ47" s="95">
        <f>求节点(节奏总纲!$G$4:$G$163,AI$7:AI$166,$BD47)</f>
        <v>2.0161230497867316E-2</v>
      </c>
      <c r="BR47" s="95">
        <f>求节点(节奏总纲!$G$4:$G$163,AJ$7:AJ$166,$BD47)</f>
        <v>2.0161230497867316E-2</v>
      </c>
      <c r="BS47" s="95">
        <f>求节点(节奏总纲!$G$4:$G$163,AM$7:AM$166,$BD47)</f>
        <v>5971.526418177029</v>
      </c>
      <c r="BT47" s="95">
        <f>求节点(节奏总纲!$G$4:$G$163,AN$7:AN$166,$BD47)</f>
        <v>1.0998918452311379</v>
      </c>
      <c r="BU47" s="95">
        <f>求节点(节奏总纲!$G$4:$G$163,AO$7:AO$166,$BD47)</f>
        <v>4343405279.3646374</v>
      </c>
    </row>
    <row r="48" spans="12:73" x14ac:dyDescent="0.15">
      <c r="L48" s="14">
        <v>42</v>
      </c>
      <c r="M48" s="91">
        <f>武将属性!$F46</f>
        <v>156.92343627854299</v>
      </c>
      <c r="N48" s="91">
        <f>武将属性!$U46</f>
        <v>6594.0220794653405</v>
      </c>
      <c r="O48" s="91">
        <f>武将属性!$U46</f>
        <v>6594.0220794653405</v>
      </c>
      <c r="P48" s="92">
        <f>武将属性!$AG46</f>
        <v>9.4147925079510354E-3</v>
      </c>
      <c r="Q48" s="92">
        <f>武将属性!$AG46</f>
        <v>9.4147925079510354E-3</v>
      </c>
      <c r="R48" s="92">
        <f>武将属性!BJ46</f>
        <v>9.4160279485210843E-2</v>
      </c>
      <c r="S48" s="92">
        <f t="shared" si="2"/>
        <v>9.4160279485210843E-2</v>
      </c>
      <c r="T48" s="91">
        <f>战法技能效用!AN46</f>
        <v>1.1877104149237925</v>
      </c>
      <c r="U48" s="91">
        <f t="shared" si="3"/>
        <v>995885709.18792307</v>
      </c>
      <c r="V48" s="95">
        <f t="shared" si="4"/>
        <v>9008552.7504421268</v>
      </c>
      <c r="W48" s="95">
        <f t="shared" si="4"/>
        <v>214384.0339719519</v>
      </c>
      <c r="X48" s="95">
        <f t="shared" si="4"/>
        <v>214384.0339719519</v>
      </c>
      <c r="Y48" s="95">
        <f t="shared" si="5"/>
        <v>1400467938.4414344</v>
      </c>
      <c r="Z48" s="95">
        <f t="shared" si="6"/>
        <v>1400467938.4414344</v>
      </c>
      <c r="AA48" s="95">
        <f t="shared" si="7"/>
        <v>1291998146.8903306</v>
      </c>
      <c r="AB48" s="95">
        <f t="shared" si="8"/>
        <v>1291998146.8903306</v>
      </c>
      <c r="AC48" s="95">
        <f t="shared" si="9"/>
        <v>1292358480.2197347</v>
      </c>
      <c r="AE48" s="14">
        <v>42</v>
      </c>
      <c r="AF48" s="91">
        <f>武将属性!$F46</f>
        <v>156.92343627854299</v>
      </c>
      <c r="AG48" s="91">
        <f>士兵属性!$G46</f>
        <v>465.45775897223575</v>
      </c>
      <c r="AH48" s="91">
        <f>士兵属性!$G46</f>
        <v>465.45775897223575</v>
      </c>
      <c r="AI48" s="92">
        <f>士兵属性!$R46</f>
        <v>9.4147925079510354E-3</v>
      </c>
      <c r="AJ48" s="92">
        <f>士兵属性!$R46</f>
        <v>9.4147925079510354E-3</v>
      </c>
      <c r="AK48" s="92">
        <f>士兵属性!AY46</f>
        <v>9.4160279485210843E-2</v>
      </c>
      <c r="AL48" s="92">
        <f t="shared" si="11"/>
        <v>9.4160279485210843E-2</v>
      </c>
      <c r="AM48" s="91">
        <f>带兵数!$G45</f>
        <v>4608.9161632421728</v>
      </c>
      <c r="AN48" s="91">
        <f>战法技能效用!AT46</f>
        <v>0.41044495646680135</v>
      </c>
      <c r="AO48" s="91">
        <f t="shared" si="12"/>
        <v>350501171.69058561</v>
      </c>
      <c r="AP48" s="95">
        <f t="shared" si="13"/>
        <v>5473690.4425682817</v>
      </c>
      <c r="AQ48" s="95">
        <f t="shared" si="14"/>
        <v>1650565.4942673063</v>
      </c>
      <c r="AR48" s="95">
        <f t="shared" si="14"/>
        <v>1650565.4942673063</v>
      </c>
      <c r="AS48" s="95">
        <f t="shared" si="15"/>
        <v>850938900.19059515</v>
      </c>
      <c r="AT48" s="95">
        <f t="shared" si="16"/>
        <v>850938900.19059515</v>
      </c>
      <c r="AU48" s="95">
        <f t="shared" si="17"/>
        <v>785031525.52472425</v>
      </c>
      <c r="AV48" s="95">
        <f t="shared" si="18"/>
        <v>785031525.52472425</v>
      </c>
      <c r="AW48" s="95">
        <f t="shared" si="19"/>
        <v>333383.59336010029</v>
      </c>
      <c r="AX48" s="95">
        <f t="shared" si="20"/>
        <v>1089398792.1699433</v>
      </c>
      <c r="AZ48" s="14">
        <f t="shared" si="21"/>
        <v>0.84673470016372276</v>
      </c>
      <c r="BA48" s="14">
        <f t="shared" si="22"/>
        <v>0.35194919302175293</v>
      </c>
      <c r="BD48" s="14">
        <v>42</v>
      </c>
      <c r="BE48" s="95">
        <f>求节点(节奏总纲!$G$4:$G$163,M$7:M$166,$BD48)</f>
        <v>240.88815752707853</v>
      </c>
      <c r="BF48" s="95">
        <f>求节点(节奏总纲!$G$4:$G$163,N$7:N$166,$BD48)</f>
        <v>12463.34773574487</v>
      </c>
      <c r="BG48" s="95">
        <f>求节点(节奏总纲!$G$4:$G$163,O$7:O$166,$BD48)</f>
        <v>12463.34773574487</v>
      </c>
      <c r="BH48" s="95">
        <f>求节点(节奏总纲!$G$4:$G$163,P$7:P$166,$BD48)</f>
        <v>2.0477676784063127E-2</v>
      </c>
      <c r="BI48" s="95">
        <f>求节点(节奏总纲!$G$4:$G$163,Q$7:Q$166,$BD48)</f>
        <v>2.0477676784063127E-2</v>
      </c>
      <c r="BJ48" s="95">
        <f>求节点(节奏总纲!$G$4:$G$163,T$7:T$166,$BD48)</f>
        <v>1.6515615956221477</v>
      </c>
      <c r="BK48" s="95">
        <f>求节点(节奏总纲!$G$4:$G$163,U$7:U$166,$BD48)</f>
        <v>8313609223.7065697</v>
      </c>
      <c r="BL48" s="91"/>
      <c r="BM48" s="14">
        <v>42</v>
      </c>
      <c r="BN48" s="95">
        <f>求节点(节奏总纲!$G$4:$G$163,AF$7:AF$166,$BD48)</f>
        <v>240.88815752707853</v>
      </c>
      <c r="BO48" s="95">
        <f>求节点(节奏总纲!$G$4:$G$163,AG$7:AG$166,$BD48)</f>
        <v>680.25580594386224</v>
      </c>
      <c r="BP48" s="95">
        <f>求节点(节奏总纲!$G$4:$G$163,AH$7:AH$166,$BD48)</f>
        <v>680.25580594386224</v>
      </c>
      <c r="BQ48" s="95">
        <f>求节点(节奏总纲!$G$4:$G$163,AI$7:AI$166,$BD48)</f>
        <v>2.0477676784063127E-2</v>
      </c>
      <c r="BR48" s="95">
        <f>求节点(节奏总纲!$G$4:$G$163,AJ$7:AJ$166,$BD48)</f>
        <v>2.0477676784063127E-2</v>
      </c>
      <c r="BS48" s="95">
        <f>求节点(节奏总纲!$G$4:$G$163,AM$7:AM$166,$BD48)</f>
        <v>5993.761729244623</v>
      </c>
      <c r="BT48" s="95">
        <f>求节点(节奏总纲!$G$4:$G$163,AN$7:AN$166,$BD48)</f>
        <v>1.1379605206711909</v>
      </c>
      <c r="BU48" s="95">
        <f>求节点(节奏总纲!$G$4:$G$163,AO$7:AO$166,$BD48)</f>
        <v>4640129397.8626642</v>
      </c>
    </row>
    <row r="49" spans="12:73" x14ac:dyDescent="0.15">
      <c r="L49" s="14">
        <v>43</v>
      </c>
      <c r="M49" s="91">
        <f>武将属性!$F47</f>
        <v>158.88940989073981</v>
      </c>
      <c r="N49" s="91">
        <f>武将属性!$U47</f>
        <v>6768.8939520940603</v>
      </c>
      <c r="O49" s="91">
        <f>武将属性!$U47</f>
        <v>6768.8939520940603</v>
      </c>
      <c r="P49" s="92">
        <f>武将属性!$AG47</f>
        <v>9.8802831051897685E-3</v>
      </c>
      <c r="Q49" s="92">
        <f>武将属性!$AG47</f>
        <v>9.8802831051897685E-3</v>
      </c>
      <c r="R49" s="92">
        <f>武将属性!BJ47</f>
        <v>9.642477366804221E-2</v>
      </c>
      <c r="S49" s="92">
        <f t="shared" si="2"/>
        <v>9.642477366804221E-2</v>
      </c>
      <c r="T49" s="91">
        <f>战法技能效用!AN47</f>
        <v>1.2082244134251621</v>
      </c>
      <c r="U49" s="91">
        <f t="shared" si="3"/>
        <v>1088063547.7571602</v>
      </c>
      <c r="V49" s="95">
        <f t="shared" si="4"/>
        <v>9718928.3334017992</v>
      </c>
      <c r="W49" s="95">
        <f t="shared" si="4"/>
        <v>228136.945059816</v>
      </c>
      <c r="X49" s="95">
        <f t="shared" si="4"/>
        <v>228136.945059816</v>
      </c>
      <c r="Y49" s="95">
        <f t="shared" si="5"/>
        <v>1529126584.1099255</v>
      </c>
      <c r="Z49" s="95">
        <f t="shared" si="6"/>
        <v>1529126584.1099255</v>
      </c>
      <c r="AA49" s="95">
        <f t="shared" si="7"/>
        <v>1408427486.0904794</v>
      </c>
      <c r="AB49" s="95">
        <f t="shared" si="8"/>
        <v>1408427486.0904794</v>
      </c>
      <c r="AC49" s="95">
        <f t="shared" si="9"/>
        <v>1398621243.6347003</v>
      </c>
      <c r="AE49" s="14">
        <v>43</v>
      </c>
      <c r="AF49" s="91">
        <f>武将属性!$F47</f>
        <v>158.88940989073981</v>
      </c>
      <c r="AG49" s="91">
        <f>士兵属性!$G47</f>
        <v>472.43034805480573</v>
      </c>
      <c r="AH49" s="91">
        <f>士兵属性!$G47</f>
        <v>472.43034805480573</v>
      </c>
      <c r="AI49" s="92">
        <f>士兵属性!$R47</f>
        <v>9.8802831051897685E-3</v>
      </c>
      <c r="AJ49" s="92">
        <f>士兵属性!$R47</f>
        <v>9.8802831051897685E-3</v>
      </c>
      <c r="AK49" s="92">
        <f>士兵属性!AY47</f>
        <v>9.642477366804221E-2</v>
      </c>
      <c r="AL49" s="92">
        <f t="shared" si="11"/>
        <v>9.642477366804221E-2</v>
      </c>
      <c r="AM49" s="91">
        <f>带兵数!$G46</f>
        <v>4672.8371965502056</v>
      </c>
      <c r="AN49" s="91">
        <f>战法技能效用!AT47</f>
        <v>0.41933895697393886</v>
      </c>
      <c r="AO49" s="91">
        <f t="shared" si="12"/>
        <v>382500085.67539519</v>
      </c>
      <c r="AP49" s="95">
        <f t="shared" si="13"/>
        <v>5901356.4720035521</v>
      </c>
      <c r="AQ49" s="95">
        <f t="shared" si="14"/>
        <v>1775227.4574146236</v>
      </c>
      <c r="AR49" s="95">
        <f t="shared" si="14"/>
        <v>1775227.4574146236</v>
      </c>
      <c r="AS49" s="95">
        <f t="shared" si="15"/>
        <v>928489310.14714634</v>
      </c>
      <c r="AT49" s="95">
        <f t="shared" si="16"/>
        <v>928489310.14714634</v>
      </c>
      <c r="AU49" s="95">
        <f t="shared" si="17"/>
        <v>855200529.85908997</v>
      </c>
      <c r="AV49" s="95">
        <f t="shared" si="18"/>
        <v>855200529.85908997</v>
      </c>
      <c r="AW49" s="95">
        <f t="shared" si="19"/>
        <v>358955.93632151384</v>
      </c>
      <c r="AX49" s="95">
        <f t="shared" si="20"/>
        <v>1181777363.9792199</v>
      </c>
      <c r="AZ49" s="14">
        <f t="shared" si="21"/>
        <v>0.85092531414506423</v>
      </c>
      <c r="BA49" s="14">
        <f t="shared" si="22"/>
        <v>0.3515420459253944</v>
      </c>
      <c r="BD49" s="14">
        <v>43</v>
      </c>
      <c r="BE49" s="95">
        <f>求节点(节奏总纲!$G$4:$G$163,M$7:M$166,$BD49)</f>
        <v>242.37653403332786</v>
      </c>
      <c r="BF49" s="95">
        <f>求节点(节奏总纲!$G$4:$G$163,N$7:N$166,$BD49)</f>
        <v>12588.942738771037</v>
      </c>
      <c r="BG49" s="95">
        <f>求节点(节奏总纲!$G$4:$G$163,O$7:O$166,$BD49)</f>
        <v>12588.942738771037</v>
      </c>
      <c r="BH49" s="95">
        <f>求节点(节奏总纲!$G$4:$G$163,P$7:P$166,$BD49)</f>
        <v>2.0794123070258939E-2</v>
      </c>
      <c r="BI49" s="95">
        <f>求节点(节奏总纲!$G$4:$G$163,Q$7:Q$166,$BD49)</f>
        <v>2.0794123070258939E-2</v>
      </c>
      <c r="BJ49" s="95">
        <f>求节点(节奏总纲!$G$4:$G$163,T$7:T$166,$BD49)</f>
        <v>1.6600799464063638</v>
      </c>
      <c r="BK49" s="95">
        <f>求节点(节奏总纲!$G$4:$G$163,U$7:U$166,$BD49)</f>
        <v>8592737505.7658043</v>
      </c>
      <c r="BL49" s="91"/>
      <c r="BM49" s="14">
        <v>43</v>
      </c>
      <c r="BN49" s="95">
        <f>求节点(节奏总纲!$G$4:$G$163,AF$7:AF$166,$BD49)</f>
        <v>242.37653403332786</v>
      </c>
      <c r="BO49" s="95">
        <f>求节点(节奏总纲!$G$4:$G$163,AG$7:AG$166,$BD49)</f>
        <v>684.88329991099317</v>
      </c>
      <c r="BP49" s="95">
        <f>求节点(节奏总纲!$G$4:$G$163,AH$7:AH$166,$BD49)</f>
        <v>684.88329991099317</v>
      </c>
      <c r="BQ49" s="95">
        <f>求节点(节奏总纲!$G$4:$G$163,AI$7:AI$166,$BD49)</f>
        <v>2.0794123070258939E-2</v>
      </c>
      <c r="BR49" s="95">
        <f>求节点(节奏总纲!$G$4:$G$163,AJ$7:AJ$166,$BD49)</f>
        <v>2.0794123070258939E-2</v>
      </c>
      <c r="BS49" s="95">
        <f>求节点(节奏总纲!$G$4:$G$163,AM$7:AM$166,$BD49)</f>
        <v>6015.9970403122161</v>
      </c>
      <c r="BT49" s="95">
        <f>求节点(节奏总纲!$G$4:$G$163,AN$7:AN$166,$BD49)</f>
        <v>1.1760291961112437</v>
      </c>
      <c r="BU49" s="95">
        <f>求节点(节奏总纲!$G$4:$G$163,AO$7:AO$166,$BD49)</f>
        <v>4936853516.3606911</v>
      </c>
    </row>
    <row r="50" spans="12:73" x14ac:dyDescent="0.15">
      <c r="L50" s="14">
        <v>44</v>
      </c>
      <c r="M50" s="91">
        <f>武将属性!$F48</f>
        <v>160.96581180533772</v>
      </c>
      <c r="N50" s="91">
        <f>武将属性!$U48</f>
        <v>6955.7192756428403</v>
      </c>
      <c r="O50" s="91">
        <f>武将属性!$U48</f>
        <v>6955.7192756428403</v>
      </c>
      <c r="P50" s="92">
        <f>武将属性!$AG48</f>
        <v>1.0378688377896614E-2</v>
      </c>
      <c r="Q50" s="92">
        <f>武将属性!$AG48</f>
        <v>1.0378688377896614E-2</v>
      </c>
      <c r="R50" s="92">
        <f>武将属性!BJ48</f>
        <v>9.8690711260238484E-2</v>
      </c>
      <c r="S50" s="92">
        <f t="shared" si="2"/>
        <v>9.8690711260238484E-2</v>
      </c>
      <c r="T50" s="91">
        <f>战法技能效用!AN48</f>
        <v>1.2285392581196108</v>
      </c>
      <c r="U50" s="91">
        <f t="shared" si="3"/>
        <v>1191564575.0751412</v>
      </c>
      <c r="V50" s="95">
        <f t="shared" si="4"/>
        <v>10502777.722333079</v>
      </c>
      <c r="W50" s="95">
        <f t="shared" si="4"/>
        <v>243050.08228356336</v>
      </c>
      <c r="X50" s="95">
        <f t="shared" si="4"/>
        <v>243050.08228356336</v>
      </c>
      <c r="Y50" s="95">
        <f t="shared" si="5"/>
        <v>1673222289.5561066</v>
      </c>
      <c r="Z50" s="95">
        <f t="shared" si="6"/>
        <v>1673222289.5561066</v>
      </c>
      <c r="AA50" s="95">
        <f t="shared" si="7"/>
        <v>1538729803.5378797</v>
      </c>
      <c r="AB50" s="95">
        <f t="shared" si="8"/>
        <v>1538729803.5378797</v>
      </c>
      <c r="AC50" s="95">
        <f t="shared" si="9"/>
        <v>1517216388.382441</v>
      </c>
      <c r="AE50" s="14">
        <v>44</v>
      </c>
      <c r="AF50" s="91">
        <f>武将属性!$F48</f>
        <v>160.96581180533772</v>
      </c>
      <c r="AG50" s="91">
        <f>士兵属性!$G48</f>
        <v>479.70739095126197</v>
      </c>
      <c r="AH50" s="91">
        <f>士兵属性!$G48</f>
        <v>479.70739095126197</v>
      </c>
      <c r="AI50" s="92">
        <f>士兵属性!$R48</f>
        <v>1.0378688377896614E-2</v>
      </c>
      <c r="AJ50" s="92">
        <f>士兵属性!$R48</f>
        <v>1.0378688377896614E-2</v>
      </c>
      <c r="AK50" s="92">
        <f>士兵属性!AY48</f>
        <v>9.8690711260238484E-2</v>
      </c>
      <c r="AL50" s="92">
        <f t="shared" si="11"/>
        <v>9.8690711260238484E-2</v>
      </c>
      <c r="AM50" s="91">
        <f>带兵数!$G47</f>
        <v>4736.553928970714</v>
      </c>
      <c r="AN50" s="91">
        <f>战法技能效用!AT48</f>
        <v>0.42855483824909413</v>
      </c>
      <c r="AO50" s="91">
        <f t="shared" si="12"/>
        <v>417979060.20579064</v>
      </c>
      <c r="AP50" s="95">
        <f t="shared" si="13"/>
        <v>6369303.4795800988</v>
      </c>
      <c r="AQ50" s="95">
        <f t="shared" si="14"/>
        <v>1911587.4483371815</v>
      </c>
      <c r="AR50" s="95">
        <f t="shared" si="14"/>
        <v>1911587.4483371815</v>
      </c>
      <c r="AS50" s="95">
        <f t="shared" si="15"/>
        <v>1014708759.2189176</v>
      </c>
      <c r="AT50" s="95">
        <f t="shared" si="16"/>
        <v>1014708759.2189176</v>
      </c>
      <c r="AU50" s="95">
        <f t="shared" si="17"/>
        <v>933147149.34577453</v>
      </c>
      <c r="AV50" s="95">
        <f t="shared" si="18"/>
        <v>933147149.34577453</v>
      </c>
      <c r="AW50" s="95">
        <f t="shared" si="19"/>
        <v>387202.44345081516</v>
      </c>
      <c r="AX50" s="95">
        <f t="shared" si="20"/>
        <v>1283818587.6587453</v>
      </c>
      <c r="AZ50" s="14">
        <f t="shared" si="21"/>
        <v>0.85365755295049195</v>
      </c>
      <c r="BA50" s="14">
        <f t="shared" si="22"/>
        <v>0.3507817108270716</v>
      </c>
      <c r="BD50" s="14">
        <v>44</v>
      </c>
      <c r="BE50" s="95">
        <f>求节点(节奏总纲!$G$4:$G$163,M$7:M$166,$BD50)</f>
        <v>243.87031105036442</v>
      </c>
      <c r="BF50" s="95">
        <f>求节点(节奏总纲!$G$4:$G$163,N$7:N$166,$BD50)</f>
        <v>12709.135132799149</v>
      </c>
      <c r="BG50" s="95">
        <f>求节点(节奏总纲!$G$4:$G$163,O$7:O$166,$BD50)</f>
        <v>12709.135132799149</v>
      </c>
      <c r="BH50" s="95">
        <f>求节点(节奏总纲!$G$4:$G$163,P$7:P$166,$BD50)</f>
        <v>2.1098959875995311E-2</v>
      </c>
      <c r="BI50" s="95">
        <f>求节点(节奏总纲!$G$4:$G$163,Q$7:Q$166,$BD50)</f>
        <v>2.1098959875995311E-2</v>
      </c>
      <c r="BJ50" s="95">
        <f>求节点(节奏总纲!$G$4:$G$163,T$7:T$166,$BD50)</f>
        <v>1.6680262265180572</v>
      </c>
      <c r="BK50" s="95">
        <f>求节点(节奏总纲!$G$4:$G$163,U$7:U$166,$BD50)</f>
        <v>8866165274.3739929</v>
      </c>
      <c r="BL50" s="91"/>
      <c r="BM50" s="14">
        <v>44</v>
      </c>
      <c r="BN50" s="95">
        <f>求节点(节奏总纲!$G$4:$G$163,AF$7:AF$166,$BD50)</f>
        <v>243.87031105036442</v>
      </c>
      <c r="BO50" s="95">
        <f>求节点(节奏总纲!$G$4:$G$163,AG$7:AG$166,$BD50)</f>
        <v>689.46049788074936</v>
      </c>
      <c r="BP50" s="95">
        <f>求节点(节奏总纲!$G$4:$G$163,AH$7:AH$166,$BD50)</f>
        <v>689.46049788074936</v>
      </c>
      <c r="BQ50" s="95">
        <f>求节点(节奏总纲!$G$4:$G$163,AI$7:AI$166,$BD50)</f>
        <v>2.1098959875995311E-2</v>
      </c>
      <c r="BR50" s="95">
        <f>求节点(节奏总纲!$G$4:$G$163,AJ$7:AJ$166,$BD50)</f>
        <v>2.1098959875995311E-2</v>
      </c>
      <c r="BS50" s="95">
        <f>求节点(节奏总纲!$G$4:$G$163,AM$7:AM$166,$BD50)</f>
        <v>6037.9865932676285</v>
      </c>
      <c r="BT50" s="95">
        <f>求节点(节奏总纲!$G$4:$G$163,AN$7:AN$166,$BD50)</f>
        <v>1.2139670674691516</v>
      </c>
      <c r="BU50" s="95">
        <f>求节点(节奏总纲!$G$4:$G$163,AO$7:AO$166,$BD50)</f>
        <v>5245608605.2313261</v>
      </c>
    </row>
    <row r="51" spans="12:73" x14ac:dyDescent="0.15">
      <c r="L51" s="14">
        <v>45</v>
      </c>
      <c r="M51" s="91">
        <f>武将属性!$F49</f>
        <v>163.04221371993563</v>
      </c>
      <c r="N51" s="91">
        <f>武将属性!$U49</f>
        <v>7142.5445991916204</v>
      </c>
      <c r="O51" s="91">
        <f>武将属性!$U49</f>
        <v>7142.5445991916204</v>
      </c>
      <c r="P51" s="92">
        <f>武将属性!$AG49</f>
        <v>1.0732724445084489E-2</v>
      </c>
      <c r="Q51" s="92">
        <f>武将属性!$AG49</f>
        <v>1.0732724445084489E-2</v>
      </c>
      <c r="R51" s="92">
        <f>武将属性!BJ49</f>
        <v>0.10030910068380562</v>
      </c>
      <c r="S51" s="92">
        <f t="shared" si="2"/>
        <v>0.10030910068380562</v>
      </c>
      <c r="T51" s="91">
        <f>战法技能效用!AN49</f>
        <v>1.2481564612277896</v>
      </c>
      <c r="U51" s="91">
        <f t="shared" si="3"/>
        <v>1299873600.450043</v>
      </c>
      <c r="V51" s="95">
        <f t="shared" si="4"/>
        <v>11313861.022058593</v>
      </c>
      <c r="W51" s="95">
        <f t="shared" si="4"/>
        <v>258260.47302034334</v>
      </c>
      <c r="X51" s="95">
        <f t="shared" si="4"/>
        <v>258260.47302034334</v>
      </c>
      <c r="Y51" s="95">
        <f t="shared" si="5"/>
        <v>1825049196.6299739</v>
      </c>
      <c r="Z51" s="95">
        <f t="shared" si="6"/>
        <v>1825049196.6299739</v>
      </c>
      <c r="AA51" s="95">
        <f t="shared" si="7"/>
        <v>1676471589.3104453</v>
      </c>
      <c r="AB51" s="95">
        <f t="shared" si="8"/>
        <v>1676471589.3104453</v>
      </c>
      <c r="AC51" s="95">
        <f t="shared" si="9"/>
        <v>1641021858.1928339</v>
      </c>
      <c r="AE51" s="14">
        <v>45</v>
      </c>
      <c r="AF51" s="91">
        <f>武将属性!$F49</f>
        <v>163.04221371993563</v>
      </c>
      <c r="AG51" s="91">
        <f>士兵属性!$G49</f>
        <v>487.13596514128699</v>
      </c>
      <c r="AH51" s="91">
        <f>士兵属性!$G49</f>
        <v>487.13596514128699</v>
      </c>
      <c r="AI51" s="92">
        <f>士兵属性!$R49</f>
        <v>1.0732724445084489E-2</v>
      </c>
      <c r="AJ51" s="92">
        <f>士兵属性!$R49</f>
        <v>1.0732724445084489E-2</v>
      </c>
      <c r="AK51" s="92">
        <f>士兵属性!AY49</f>
        <v>0.10030910068380562</v>
      </c>
      <c r="AL51" s="92">
        <f t="shared" si="11"/>
        <v>0.10030910068380562</v>
      </c>
      <c r="AM51" s="91">
        <f>带兵数!$G48</f>
        <v>4801.6236887917403</v>
      </c>
      <c r="AN51" s="91">
        <f>战法技能效用!AT49</f>
        <v>0.43852673632875483</v>
      </c>
      <c r="AO51" s="91">
        <f t="shared" si="12"/>
        <v>456609170.88531536</v>
      </c>
      <c r="AP51" s="95">
        <f t="shared" si="13"/>
        <v>6866740.1164164254</v>
      </c>
      <c r="AQ51" s="95">
        <f t="shared" si="14"/>
        <v>2055632.4904094588</v>
      </c>
      <c r="AR51" s="95">
        <f t="shared" si="14"/>
        <v>2055632.4904094588</v>
      </c>
      <c r="AS51" s="95">
        <f t="shared" si="15"/>
        <v>1107680084.4997785</v>
      </c>
      <c r="AT51" s="95">
        <f t="shared" si="16"/>
        <v>1107680084.4997785</v>
      </c>
      <c r="AU51" s="95">
        <f t="shared" si="17"/>
        <v>1017503635.0460501</v>
      </c>
      <c r="AV51" s="95">
        <f t="shared" si="18"/>
        <v>1017503635.0460501</v>
      </c>
      <c r="AW51" s="95">
        <f t="shared" si="19"/>
        <v>417097.45789902995</v>
      </c>
      <c r="AX51" s="95">
        <f t="shared" si="20"/>
        <v>1392219542.2616735</v>
      </c>
      <c r="AZ51" s="14">
        <f t="shared" si="21"/>
        <v>0.85794746598200267</v>
      </c>
      <c r="BA51" s="14">
        <f t="shared" si="22"/>
        <v>0.35127197808096716</v>
      </c>
      <c r="BD51" s="14">
        <v>45</v>
      </c>
      <c r="BE51" s="95">
        <f>求节点(节奏总纲!$G$4:$G$163,M$7:M$166,$BD51)</f>
        <v>245.37788407928721</v>
      </c>
      <c r="BF51" s="95">
        <f>求节点(节奏总纲!$G$4:$G$163,N$7:N$166,$BD51)</f>
        <v>12815.526154903393</v>
      </c>
      <c r="BG51" s="95">
        <f>求节点(节奏总纲!$G$4:$G$163,O$7:O$166,$BD51)</f>
        <v>12815.526154903393</v>
      </c>
      <c r="BH51" s="95">
        <f>求节点(节奏总纲!$G$4:$G$163,P$7:P$166,$BD51)</f>
        <v>2.1374139388797619E-2</v>
      </c>
      <c r="BI51" s="95">
        <f>求节点(节奏总纲!$G$4:$G$163,Q$7:Q$166,$BD51)</f>
        <v>2.1374139388797619E-2</v>
      </c>
      <c r="BJ51" s="95">
        <f>求节点(节奏总纲!$G$4:$G$163,T$7:T$166,$BD51)</f>
        <v>1.6745111089751983</v>
      </c>
      <c r="BK51" s="95">
        <f>求节点(节奏总纲!$G$4:$G$163,U$7:U$166,$BD51)</f>
        <v>9125030651.6776829</v>
      </c>
      <c r="BL51" s="91"/>
      <c r="BM51" s="14">
        <v>45</v>
      </c>
      <c r="BN51" s="95">
        <f>求节点(节奏总纲!$G$4:$G$163,AF$7:AF$166,$BD51)</f>
        <v>245.37788407928721</v>
      </c>
      <c r="BO51" s="95">
        <f>求节点(节奏总纲!$G$4:$G$163,AG$7:AG$166,$BD51)</f>
        <v>693.90921093399584</v>
      </c>
      <c r="BP51" s="95">
        <f>求节点(节奏总纲!$G$4:$G$163,AH$7:AH$166,$BD51)</f>
        <v>693.90921093399584</v>
      </c>
      <c r="BQ51" s="95">
        <f>求节点(节奏总纲!$G$4:$G$163,AI$7:AI$166,$BD51)</f>
        <v>2.1374139388797619E-2</v>
      </c>
      <c r="BR51" s="95">
        <f>求节点(节奏总纲!$G$4:$G$163,AJ$7:AJ$166,$BD51)</f>
        <v>2.1374139388797619E-2</v>
      </c>
      <c r="BS51" s="95">
        <f>求节点(节奏总纲!$G$4:$G$163,AM$7:AM$166,$BD51)</f>
        <v>6059.3483386006956</v>
      </c>
      <c r="BT51" s="95">
        <f>求节点(节奏总纲!$G$4:$G$163,AN$7:AN$166,$BD51)</f>
        <v>1.2515707899394588</v>
      </c>
      <c r="BU51" s="95">
        <f>求节点(节奏总纲!$G$4:$G$163,AO$7:AO$166,$BD51)</f>
        <v>5585097714.7903309</v>
      </c>
    </row>
    <row r="52" spans="12:73" x14ac:dyDescent="0.15">
      <c r="L52" s="14">
        <v>46</v>
      </c>
      <c r="M52" s="91">
        <f>武将属性!$F50</f>
        <v>165.11861563453357</v>
      </c>
      <c r="N52" s="91">
        <f>武将属性!$U50</f>
        <v>7329.3699227403995</v>
      </c>
      <c r="O52" s="91">
        <f>武将属性!$U50</f>
        <v>7329.3699227403995</v>
      </c>
      <c r="P52" s="92">
        <f>武将属性!$AG50</f>
        <v>1.0972093454116632E-2</v>
      </c>
      <c r="Q52" s="92">
        <f>武将属性!$AG50</f>
        <v>1.0972093454116632E-2</v>
      </c>
      <c r="R52" s="92">
        <f>武将属性!BJ50</f>
        <v>0.10033403121184296</v>
      </c>
      <c r="S52" s="92">
        <f t="shared" si="2"/>
        <v>0.10033403121184296</v>
      </c>
      <c r="T52" s="91">
        <f>战法技能效用!AN50</f>
        <v>1.2677173028353248</v>
      </c>
      <c r="U52" s="91">
        <f t="shared" si="3"/>
        <v>1411154560.7197666</v>
      </c>
      <c r="V52" s="95">
        <f t="shared" si="4"/>
        <v>12130207.45826724</v>
      </c>
      <c r="W52" s="95">
        <f t="shared" si="4"/>
        <v>273273.56702987949</v>
      </c>
      <c r="X52" s="95">
        <f t="shared" si="4"/>
        <v>273273.56702987949</v>
      </c>
      <c r="Y52" s="95">
        <f t="shared" si="5"/>
        <v>1981185312.4704323</v>
      </c>
      <c r="Z52" s="95">
        <f t="shared" si="6"/>
        <v>1981185312.4704323</v>
      </c>
      <c r="AA52" s="95">
        <f t="shared" si="7"/>
        <v>1820286391.2723665</v>
      </c>
      <c r="AB52" s="95">
        <f t="shared" si="8"/>
        <v>1820286391.2723665</v>
      </c>
      <c r="AC52" s="95">
        <f t="shared" si="9"/>
        <v>1766466270.1691504</v>
      </c>
      <c r="AE52" s="14">
        <v>46</v>
      </c>
      <c r="AF52" s="91">
        <f>武将属性!$F50</f>
        <v>165.11861563453357</v>
      </c>
      <c r="AG52" s="91">
        <f>士兵属性!$G50</f>
        <v>494.61326603960993</v>
      </c>
      <c r="AH52" s="91">
        <f>士兵属性!$G50</f>
        <v>494.61326603960993</v>
      </c>
      <c r="AI52" s="92">
        <f>士兵属性!$R50</f>
        <v>1.0972093454116632E-2</v>
      </c>
      <c r="AJ52" s="92">
        <f>士兵属性!$R50</f>
        <v>1.0972093454116632E-2</v>
      </c>
      <c r="AK52" s="92">
        <f>士兵属性!AY50</f>
        <v>0.10033403121184296</v>
      </c>
      <c r="AL52" s="92">
        <f t="shared" si="11"/>
        <v>0.10033403121184296</v>
      </c>
      <c r="AM52" s="91">
        <f>带兵数!$G49</f>
        <v>4864.1959062513097</v>
      </c>
      <c r="AN52" s="91">
        <f>战法技能效用!AT50</f>
        <v>0.44852502697791807</v>
      </c>
      <c r="AO52" s="91">
        <f t="shared" si="12"/>
        <v>496316944.8385185</v>
      </c>
      <c r="AP52" s="95">
        <f t="shared" si="13"/>
        <v>7367530.9577980535</v>
      </c>
      <c r="AQ52" s="95">
        <f t="shared" si="14"/>
        <v>2199871.1350786863</v>
      </c>
      <c r="AR52" s="95">
        <f t="shared" si="14"/>
        <v>2199871.1350786863</v>
      </c>
      <c r="AS52" s="95">
        <f t="shared" si="15"/>
        <v>1203313642.6543665</v>
      </c>
      <c r="AT52" s="95">
        <f t="shared" si="16"/>
        <v>1203313642.6543665</v>
      </c>
      <c r="AU52" s="95">
        <f t="shared" si="17"/>
        <v>1105588373.9743869</v>
      </c>
      <c r="AV52" s="95">
        <f t="shared" si="18"/>
        <v>1105588373.9743869</v>
      </c>
      <c r="AW52" s="95">
        <f t="shared" si="19"/>
        <v>447385.5362565312</v>
      </c>
      <c r="AX52" s="95">
        <f t="shared" si="20"/>
        <v>1502335723.1978569</v>
      </c>
      <c r="AZ52" s="14">
        <f t="shared" si="21"/>
        <v>0.86200610233467112</v>
      </c>
      <c r="BA52" s="14">
        <f t="shared" si="22"/>
        <v>0.35170984005137573</v>
      </c>
      <c r="BD52" s="14">
        <v>46</v>
      </c>
      <c r="BE52" s="95">
        <f>求节点(节奏总纲!$G$4:$G$163,M$7:M$166,$BD52)</f>
        <v>246.88545710821001</v>
      </c>
      <c r="BF52" s="95">
        <f>求节点(节奏总纲!$G$4:$G$163,N$7:N$166,$BD52)</f>
        <v>12921.917177007639</v>
      </c>
      <c r="BG52" s="95">
        <f>求节点(节奏总纲!$G$4:$G$163,O$7:O$166,$BD52)</f>
        <v>12921.917177007639</v>
      </c>
      <c r="BH52" s="95">
        <f>求节点(节奏总纲!$G$4:$G$163,P$7:P$166,$BD52)</f>
        <v>2.1649318901599927E-2</v>
      </c>
      <c r="BI52" s="95">
        <f>求节点(节奏总纲!$G$4:$G$163,Q$7:Q$166,$BD52)</f>
        <v>2.1649318901599927E-2</v>
      </c>
      <c r="BJ52" s="95">
        <f>求节点(节奏总纲!$G$4:$G$163,T$7:T$166,$BD52)</f>
        <v>1.6809959914323394</v>
      </c>
      <c r="BK52" s="95">
        <f>求节点(节奏总纲!$G$4:$G$163,U$7:U$166,$BD52)</f>
        <v>9383896028.9813709</v>
      </c>
      <c r="BL52" s="91"/>
      <c r="BM52" s="14">
        <v>46</v>
      </c>
      <c r="BN52" s="95">
        <f>求节点(节奏总纲!$G$4:$G$163,AF$7:AF$166,$BD52)</f>
        <v>246.88545710821001</v>
      </c>
      <c r="BO52" s="95">
        <f>求节点(节奏总纲!$G$4:$G$163,AG$7:AG$166,$BD52)</f>
        <v>698.35792398724243</v>
      </c>
      <c r="BP52" s="95">
        <f>求节点(节奏总纲!$G$4:$G$163,AH$7:AH$166,$BD52)</f>
        <v>698.35792398724243</v>
      </c>
      <c r="BQ52" s="95">
        <f>求节点(节奏总纲!$G$4:$G$163,AI$7:AI$166,$BD52)</f>
        <v>2.1649318901599927E-2</v>
      </c>
      <c r="BR52" s="95">
        <f>求节点(节奏总纲!$G$4:$G$163,AJ$7:AJ$166,$BD52)</f>
        <v>2.1649318901599927E-2</v>
      </c>
      <c r="BS52" s="95">
        <f>求节点(节奏总纲!$G$4:$G$163,AM$7:AM$166,$BD52)</f>
        <v>6080.7100839337627</v>
      </c>
      <c r="BT52" s="95">
        <f>求节点(节奏总纲!$G$4:$G$163,AN$7:AN$166,$BD52)</f>
        <v>1.289174512409766</v>
      </c>
      <c r="BU52" s="95">
        <f>求节点(节奏总纲!$G$4:$G$163,AO$7:AO$166,$BD52)</f>
        <v>5924586824.3493347</v>
      </c>
    </row>
    <row r="53" spans="12:73" x14ac:dyDescent="0.15">
      <c r="L53" s="14">
        <v>47</v>
      </c>
      <c r="M53" s="91">
        <f>武将属性!$F51</f>
        <v>167.19501754913148</v>
      </c>
      <c r="N53" s="91">
        <f>武将属性!$U51</f>
        <v>7516.1952462891804</v>
      </c>
      <c r="O53" s="91">
        <f>武将属性!$U51</f>
        <v>7516.1952462891804</v>
      </c>
      <c r="P53" s="92">
        <f>武将属性!$AG51</f>
        <v>1.1227585156003366E-2</v>
      </c>
      <c r="Q53" s="92">
        <f>武将属性!$AG51</f>
        <v>1.1227585156003366E-2</v>
      </c>
      <c r="R53" s="92">
        <f>武将属性!BJ51</f>
        <v>0.10036064093489337</v>
      </c>
      <c r="S53" s="92">
        <f t="shared" si="2"/>
        <v>0.10036064093489337</v>
      </c>
      <c r="T53" s="91">
        <f>战法技能效用!AN51</f>
        <v>1.2872233465137193</v>
      </c>
      <c r="U53" s="91">
        <f t="shared" si="3"/>
        <v>1529482486.6500642</v>
      </c>
      <c r="V53" s="95">
        <f t="shared" si="4"/>
        <v>12989597.417505573</v>
      </c>
      <c r="W53" s="95">
        <f t="shared" si="4"/>
        <v>288948.84938602871</v>
      </c>
      <c r="X53" s="95">
        <f t="shared" si="4"/>
        <v>288948.84938602871</v>
      </c>
      <c r="Y53" s="95">
        <f t="shared" si="5"/>
        <v>2147682678.0204496</v>
      </c>
      <c r="Z53" s="95">
        <f t="shared" si="6"/>
        <v>2147682678.0204496</v>
      </c>
      <c r="AA53" s="95">
        <f t="shared" si="7"/>
        <v>1973712878.6529355</v>
      </c>
      <c r="AB53" s="95">
        <f t="shared" si="8"/>
        <v>1973712878.6529355</v>
      </c>
      <c r="AC53" s="95">
        <f t="shared" si="9"/>
        <v>1899067680.8946877</v>
      </c>
      <c r="AE53" s="14">
        <v>47</v>
      </c>
      <c r="AF53" s="91">
        <f>武将属性!$F51</f>
        <v>167.19501754913148</v>
      </c>
      <c r="AG53" s="91">
        <f>士兵属性!$G51</f>
        <v>502.04579001744753</v>
      </c>
      <c r="AH53" s="91">
        <f>士兵属性!$G51</f>
        <v>502.04579001744753</v>
      </c>
      <c r="AI53" s="92">
        <f>士兵属性!$R51</f>
        <v>1.1227585156003366E-2</v>
      </c>
      <c r="AJ53" s="92">
        <f>士兵属性!$R51</f>
        <v>1.1227585156003366E-2</v>
      </c>
      <c r="AK53" s="92">
        <f>士兵属性!AY51</f>
        <v>0.10036064093489337</v>
      </c>
      <c r="AL53" s="92">
        <f t="shared" si="11"/>
        <v>0.10036064093489337</v>
      </c>
      <c r="AM53" s="91">
        <f>带兵数!$G50</f>
        <v>4929.6355742175874</v>
      </c>
      <c r="AN53" s="91">
        <f>战法技能效用!AT51</f>
        <v>0.45854897801825106</v>
      </c>
      <c r="AO53" s="91">
        <f t="shared" si="12"/>
        <v>539485233.92848492</v>
      </c>
      <c r="AP53" s="95">
        <f t="shared" si="13"/>
        <v>7902694.4170195386</v>
      </c>
      <c r="AQ53" s="95">
        <f t="shared" si="14"/>
        <v>2353965.9906586353</v>
      </c>
      <c r="AR53" s="95">
        <f t="shared" si="14"/>
        <v>2353965.9906586353</v>
      </c>
      <c r="AS53" s="95">
        <f t="shared" si="15"/>
        <v>1306620933.9366152</v>
      </c>
      <c r="AT53" s="95">
        <f t="shared" si="16"/>
        <v>1306620933.9366152</v>
      </c>
      <c r="AU53" s="95">
        <f t="shared" si="17"/>
        <v>1200780073.9005022</v>
      </c>
      <c r="AV53" s="95">
        <f t="shared" si="18"/>
        <v>1200780073.9005022</v>
      </c>
      <c r="AW53" s="95">
        <f t="shared" si="19"/>
        <v>479466.96978386224</v>
      </c>
      <c r="AX53" s="95">
        <f t="shared" si="20"/>
        <v>1620512897.7706914</v>
      </c>
      <c r="AZ53" s="14">
        <f t="shared" si="21"/>
        <v>0.86738152979111116</v>
      </c>
      <c r="BA53" s="14">
        <f t="shared" si="22"/>
        <v>0.35272403485317949</v>
      </c>
      <c r="BD53" s="14">
        <v>47</v>
      </c>
      <c r="BE53" s="95">
        <f>求节点(节奏总纲!$G$4:$G$163,M$7:M$166,$BD53)</f>
        <v>248.39717061788716</v>
      </c>
      <c r="BF53" s="95">
        <f>求节点(节奏总纲!$G$4:$G$163,N$7:N$166,$BD53)</f>
        <v>13027.678678950691</v>
      </c>
      <c r="BG53" s="95">
        <f>求节点(节奏总纲!$G$4:$G$163,O$7:O$166,$BD53)</f>
        <v>13027.678678950691</v>
      </c>
      <c r="BH53" s="95">
        <f>求节点(节奏总纲!$G$4:$G$163,P$7:P$166,$BD53)</f>
        <v>2.1915315315315317E-2</v>
      </c>
      <c r="BI53" s="95">
        <f>求节点(节奏总纲!$G$4:$G$163,Q$7:Q$166,$BD53)</f>
        <v>2.1915315315315317E-2</v>
      </c>
      <c r="BJ53" s="95">
        <f>求节点(节奏总纲!$G$4:$G$163,T$7:T$166,$BD53)</f>
        <v>1.6873016645015892</v>
      </c>
      <c r="BK53" s="95">
        <f>求节点(节奏总纲!$G$4:$G$163,U$7:U$166,$BD53)</f>
        <v>9641658109.8946972</v>
      </c>
      <c r="BL53" s="91"/>
      <c r="BM53" s="14">
        <v>47</v>
      </c>
      <c r="BN53" s="95">
        <f>求节点(节奏总纲!$G$4:$G$163,AF$7:AF$166,$BD53)</f>
        <v>248.39717061788716</v>
      </c>
      <c r="BO53" s="95">
        <f>求节点(节奏总纲!$G$4:$G$163,AG$7:AG$166,$BD53)</f>
        <v>702.80668728942703</v>
      </c>
      <c r="BP53" s="95">
        <f>求节点(节奏总纲!$G$4:$G$163,AH$7:AH$166,$BD53)</f>
        <v>702.80668728942703</v>
      </c>
      <c r="BQ53" s="95">
        <f>求节点(节奏总纲!$G$4:$G$163,AI$7:AI$166,$BD53)</f>
        <v>2.1915315315315317E-2</v>
      </c>
      <c r="BR53" s="95">
        <f>求节点(节奏总纲!$G$4:$G$163,AJ$7:AJ$166,$BD53)</f>
        <v>2.1915315315315317E-2</v>
      </c>
      <c r="BS53" s="95">
        <f>求节点(节奏总纲!$G$4:$G$163,AM$7:AM$166,$BD53)</f>
        <v>6101.9549594356004</v>
      </c>
      <c r="BT53" s="95">
        <f>求节点(节奏总纲!$G$4:$G$163,AN$7:AN$166,$BD53)</f>
        <v>1.3268170234724532</v>
      </c>
      <c r="BU53" s="95">
        <f>求节点(节奏总纲!$G$4:$G$163,AO$7:AO$166,$BD53)</f>
        <v>6267939534.4304972</v>
      </c>
    </row>
    <row r="54" spans="12:73" x14ac:dyDescent="0.15">
      <c r="L54" s="14">
        <v>48</v>
      </c>
      <c r="M54" s="91">
        <f>武将属性!$F52</f>
        <v>169.27141946372936</v>
      </c>
      <c r="N54" s="91">
        <f>武将属性!$U52</f>
        <v>7703.0205698379596</v>
      </c>
      <c r="O54" s="91">
        <f>武将属性!$U52</f>
        <v>7703.0205698379596</v>
      </c>
      <c r="P54" s="92">
        <f>武将属性!$AG52</f>
        <v>1.1489670865104669E-2</v>
      </c>
      <c r="Q54" s="92">
        <f>武将属性!$AG52</f>
        <v>1.1489670865104669E-2</v>
      </c>
      <c r="R54" s="92">
        <f>武将属性!BJ52</f>
        <v>0.10038793743056487</v>
      </c>
      <c r="S54" s="92">
        <f t="shared" si="2"/>
        <v>0.10038793743056487</v>
      </c>
      <c r="T54" s="91">
        <f>战法技能效用!AN52</f>
        <v>1.3066760985292682</v>
      </c>
      <c r="U54" s="91">
        <f t="shared" si="3"/>
        <v>1655135437.69715</v>
      </c>
      <c r="V54" s="95">
        <f t="shared" si="4"/>
        <v>13887293.261547077</v>
      </c>
      <c r="W54" s="95">
        <f t="shared" si="4"/>
        <v>305168.83884429344</v>
      </c>
      <c r="X54" s="95">
        <f t="shared" si="4"/>
        <v>305168.83884429344</v>
      </c>
      <c r="Y54" s="95">
        <f t="shared" si="5"/>
        <v>2324019622.3463531</v>
      </c>
      <c r="Z54" s="95">
        <f t="shared" si="6"/>
        <v>2324019622.3463531</v>
      </c>
      <c r="AA54" s="95">
        <f t="shared" si="7"/>
        <v>2136266459.2454143</v>
      </c>
      <c r="AB54" s="95">
        <f t="shared" si="8"/>
        <v>2136266459.2454143</v>
      </c>
      <c r="AC54" s="95">
        <f t="shared" si="9"/>
        <v>2038189795.6024022</v>
      </c>
      <c r="AE54" s="14">
        <v>48</v>
      </c>
      <c r="AF54" s="91">
        <f>武将属性!$F52</f>
        <v>169.27141946372936</v>
      </c>
      <c r="AG54" s="91">
        <f>士兵属性!$G52</f>
        <v>509.5364664390313</v>
      </c>
      <c r="AH54" s="91">
        <f>士兵属性!$G52</f>
        <v>509.5364664390313</v>
      </c>
      <c r="AI54" s="92">
        <f>士兵属性!$R52</f>
        <v>1.1489670865104669E-2</v>
      </c>
      <c r="AJ54" s="92">
        <f>士兵属性!$R52</f>
        <v>1.1489670865104669E-2</v>
      </c>
      <c r="AK54" s="92">
        <f>士兵属性!AY52</f>
        <v>0.10038793743056487</v>
      </c>
      <c r="AL54" s="92">
        <f t="shared" si="11"/>
        <v>0.10038793743056487</v>
      </c>
      <c r="AM54" s="91">
        <f>带兵数!$G51</f>
        <v>4989.5003378607553</v>
      </c>
      <c r="AN54" s="91">
        <f>战法技能效用!AT52</f>
        <v>0.46859788410590331</v>
      </c>
      <c r="AO54" s="91">
        <f t="shared" si="12"/>
        <v>584653601.23508334</v>
      </c>
      <c r="AP54" s="95">
        <f t="shared" si="13"/>
        <v>8455956.9800961632</v>
      </c>
      <c r="AQ54" s="95">
        <f t="shared" si="14"/>
        <v>2512558.1597255091</v>
      </c>
      <c r="AR54" s="95">
        <f t="shared" si="14"/>
        <v>2512558.1597255091</v>
      </c>
      <c r="AS54" s="95">
        <f t="shared" si="15"/>
        <v>1415092889.4023252</v>
      </c>
      <c r="AT54" s="95">
        <f t="shared" si="16"/>
        <v>1415092889.4023252</v>
      </c>
      <c r="AU54" s="95">
        <f t="shared" si="17"/>
        <v>1300770203.1770289</v>
      </c>
      <c r="AV54" s="95">
        <f t="shared" si="18"/>
        <v>1300770203.1770289</v>
      </c>
      <c r="AW54" s="95">
        <f t="shared" si="19"/>
        <v>513173.63252369</v>
      </c>
      <c r="AX54" s="95">
        <f t="shared" si="20"/>
        <v>1743486110.5067079</v>
      </c>
      <c r="AZ54" s="14">
        <f t="shared" si="21"/>
        <v>0.87143003928288265</v>
      </c>
      <c r="BA54" s="14">
        <f t="shared" si="22"/>
        <v>0.35323610861026161</v>
      </c>
      <c r="BD54" s="14">
        <v>48</v>
      </c>
      <c r="BE54" s="95">
        <f>求节点(节奏总纲!$G$4:$G$163,M$7:M$166,$BD54)</f>
        <v>249.96382494571913</v>
      </c>
      <c r="BF54" s="95">
        <f>求节点(节奏总纲!$G$4:$G$163,N$7:N$166,$BD54)</f>
        <v>13125.086959431543</v>
      </c>
      <c r="BG54" s="95">
        <f>求节点(节奏总纲!$G$4:$G$163,O$7:O$166,$BD54)</f>
        <v>13125.086959431543</v>
      </c>
      <c r="BH54" s="95">
        <f>求节点(节奏总纲!$G$4:$G$163,P$7:P$166,$BD54)</f>
        <v>2.205945945945946E-2</v>
      </c>
      <c r="BI54" s="95">
        <f>求节点(节奏总纲!$G$4:$G$163,Q$7:Q$166,$BD54)</f>
        <v>2.205945945945946E-2</v>
      </c>
      <c r="BJ54" s="95">
        <f>求节点(节奏总纲!$G$4:$G$163,T$7:T$166,$BD54)</f>
        <v>1.6912293744849185</v>
      </c>
      <c r="BK54" s="95">
        <f>求节点(节奏总纲!$G$4:$G$163,U$7:U$166,$BD54)</f>
        <v>9884780343.4206753</v>
      </c>
      <c r="BL54" s="91"/>
      <c r="BM54" s="14">
        <v>48</v>
      </c>
      <c r="BN54" s="95">
        <f>求节点(节奏总纲!$G$4:$G$163,AF$7:AF$166,$BD54)</f>
        <v>249.96382494571913</v>
      </c>
      <c r="BO54" s="95">
        <f>求节点(节奏总纲!$G$4:$G$163,AG$7:AG$166,$BD54)</f>
        <v>707.25611735422569</v>
      </c>
      <c r="BP54" s="95">
        <f>求节点(节奏总纲!$G$4:$G$163,AH$7:AH$166,$BD54)</f>
        <v>707.25611735422569</v>
      </c>
      <c r="BQ54" s="95">
        <f>求节点(节奏总纲!$G$4:$G$163,AI$7:AI$166,$BD54)</f>
        <v>2.205945945945946E-2</v>
      </c>
      <c r="BR54" s="95">
        <f>求节点(节奏总纲!$G$4:$G$163,AJ$7:AJ$166,$BD54)</f>
        <v>2.205945945945946E-2</v>
      </c>
      <c r="BS54" s="95">
        <f>求节点(节奏总纲!$G$4:$G$163,AM$7:AM$166,$BD54)</f>
        <v>6121.6490671579568</v>
      </c>
      <c r="BT54" s="95">
        <f>求节点(节奏总纲!$G$4:$G$163,AN$7:AN$166,$BD54)</f>
        <v>1.364974227665448</v>
      </c>
      <c r="BU54" s="95">
        <f>求节点(节奏总纲!$G$4:$G$163,AO$7:AO$166,$BD54)</f>
        <v>6662559086.7710981</v>
      </c>
    </row>
    <row r="55" spans="12:73" x14ac:dyDescent="0.15">
      <c r="L55" s="14">
        <v>49</v>
      </c>
      <c r="M55" s="91">
        <f>武将属性!$F53</f>
        <v>173.22577439274801</v>
      </c>
      <c r="N55" s="91">
        <f>武将属性!$U53</f>
        <v>7893.6815001901286</v>
      </c>
      <c r="O55" s="91">
        <f>武将属性!$U53</f>
        <v>7893.6815001901286</v>
      </c>
      <c r="P55" s="92">
        <f>武将属性!$AG53</f>
        <v>1.1770040192647858E-2</v>
      </c>
      <c r="Q55" s="92">
        <f>武将属性!$AG53</f>
        <v>1.1770040192647858E-2</v>
      </c>
      <c r="R55" s="92">
        <f>武将属性!BJ53</f>
        <v>0.10041713818386785</v>
      </c>
      <c r="S55" s="92">
        <f t="shared" si="2"/>
        <v>0.10041713818386785</v>
      </c>
      <c r="T55" s="91">
        <f>战法技能效用!AN53</f>
        <v>1.3368539021373504</v>
      </c>
      <c r="U55" s="91">
        <f t="shared" si="3"/>
        <v>1826640839.9237661</v>
      </c>
      <c r="V55" s="95">
        <f t="shared" si="4"/>
        <v>15011081.757671189</v>
      </c>
      <c r="W55" s="95">
        <f t="shared" si="4"/>
        <v>329416.16175960645</v>
      </c>
      <c r="X55" s="95">
        <f t="shared" si="4"/>
        <v>329416.16175960645</v>
      </c>
      <c r="Y55" s="95">
        <f t="shared" si="5"/>
        <v>2570056592.5537076</v>
      </c>
      <c r="Z55" s="95">
        <f t="shared" si="6"/>
        <v>2570056592.5537076</v>
      </c>
      <c r="AA55" s="95">
        <f t="shared" si="7"/>
        <v>2363018687.8377767</v>
      </c>
      <c r="AB55" s="95">
        <f t="shared" si="8"/>
        <v>2363018687.8377767</v>
      </c>
      <c r="AC55" s="95">
        <f t="shared" si="9"/>
        <v>2225476106.6296306</v>
      </c>
      <c r="AE55" s="14">
        <v>49</v>
      </c>
      <c r="AF55" s="91">
        <f>武将属性!$F53</f>
        <v>173.22577439274801</v>
      </c>
      <c r="AG55" s="91">
        <f>士兵属性!$G53</f>
        <v>517.08529530436101</v>
      </c>
      <c r="AH55" s="91">
        <f>士兵属性!$G53</f>
        <v>517.08529530436101</v>
      </c>
      <c r="AI55" s="92">
        <f>士兵属性!$R53</f>
        <v>1.1770040192647858E-2</v>
      </c>
      <c r="AJ55" s="92">
        <f>士兵属性!$R53</f>
        <v>1.1770040192647858E-2</v>
      </c>
      <c r="AK55" s="92">
        <f>士兵属性!AY53</f>
        <v>0.10041713818386785</v>
      </c>
      <c r="AL55" s="92">
        <f t="shared" si="11"/>
        <v>0.10041713818386785</v>
      </c>
      <c r="AM55" s="91">
        <f>带兵数!$G52</f>
        <v>5052.0892668144525</v>
      </c>
      <c r="AN55" s="91">
        <f>战法技能效用!AT53</f>
        <v>0.49536766528651455</v>
      </c>
      <c r="AO55" s="91">
        <f t="shared" si="12"/>
        <v>655364943.28787971</v>
      </c>
      <c r="AP55" s="95">
        <f t="shared" si="13"/>
        <v>9223249.3979178406</v>
      </c>
      <c r="AQ55" s="95">
        <f t="shared" si="14"/>
        <v>2763625.9980443232</v>
      </c>
      <c r="AR55" s="95">
        <f t="shared" si="14"/>
        <v>2763625.9980443232</v>
      </c>
      <c r="AS55" s="95">
        <f t="shared" si="15"/>
        <v>1579118234.2852838</v>
      </c>
      <c r="AT55" s="95">
        <f t="shared" si="16"/>
        <v>1579118234.2852838</v>
      </c>
      <c r="AU55" s="95">
        <f t="shared" si="17"/>
        <v>1451908066.4343538</v>
      </c>
      <c r="AV55" s="95">
        <f t="shared" si="18"/>
        <v>1451908066.4343538</v>
      </c>
      <c r="AW55" s="95">
        <f t="shared" si="19"/>
        <v>565718.5729857937</v>
      </c>
      <c r="AX55" s="95">
        <f t="shared" si="20"/>
        <v>1911276268.0150023</v>
      </c>
      <c r="AZ55" s="14">
        <f t="shared" si="21"/>
        <v>0.87618778653232876</v>
      </c>
      <c r="BA55" s="14">
        <f t="shared" si="22"/>
        <v>0.35878150152124649</v>
      </c>
      <c r="BD55" s="14">
        <v>49</v>
      </c>
      <c r="BE55" s="95">
        <f>求节点(节奏总纲!$G$4:$G$163,M$7:M$166,$BD55)</f>
        <v>251.53047927355109</v>
      </c>
      <c r="BF55" s="95">
        <f>求节点(节奏总纲!$G$4:$G$163,N$7:N$166,$BD55)</f>
        <v>13222.495239912392</v>
      </c>
      <c r="BG55" s="95">
        <f>求节点(节奏总纲!$G$4:$G$163,O$7:O$166,$BD55)</f>
        <v>13222.495239912392</v>
      </c>
      <c r="BH55" s="95">
        <f>求节点(节奏总纲!$G$4:$G$163,P$7:P$166,$BD55)</f>
        <v>2.2203603603603607E-2</v>
      </c>
      <c r="BI55" s="95">
        <f>求节点(节奏总纲!$G$4:$G$163,Q$7:Q$166,$BD55)</f>
        <v>2.2203603603603607E-2</v>
      </c>
      <c r="BJ55" s="95">
        <f>求节点(节奏总纲!$G$4:$G$163,T$7:T$166,$BD55)</f>
        <v>1.695157084468248</v>
      </c>
      <c r="BK55" s="95">
        <f>求节点(节奏总纲!$G$4:$G$163,U$7:U$166,$BD55)</f>
        <v>10127902576.946653</v>
      </c>
      <c r="BL55" s="91"/>
      <c r="BM55" s="14">
        <v>49</v>
      </c>
      <c r="BN55" s="95">
        <f>求节点(节奏总纲!$G$4:$G$163,AF$7:AF$166,$BD55)</f>
        <v>251.53047927355109</v>
      </c>
      <c r="BO55" s="95">
        <f>求节点(节奏总纲!$G$4:$G$163,AG$7:AG$166,$BD55)</f>
        <v>711.70554741902436</v>
      </c>
      <c r="BP55" s="95">
        <f>求节点(节奏总纲!$G$4:$G$163,AH$7:AH$166,$BD55)</f>
        <v>711.70554741902436</v>
      </c>
      <c r="BQ55" s="95">
        <f>求节点(节奏总纲!$G$4:$G$163,AI$7:AI$166,$BD55)</f>
        <v>2.2203603603603607E-2</v>
      </c>
      <c r="BR55" s="95">
        <f>求节点(节奏总纲!$G$4:$G$163,AJ$7:AJ$166,$BD55)</f>
        <v>2.2203603603603607E-2</v>
      </c>
      <c r="BS55" s="95">
        <f>求节点(节奏总纲!$G$4:$G$163,AM$7:AM$166,$BD55)</f>
        <v>6141.3431748803141</v>
      </c>
      <c r="BT55" s="95">
        <f>求节点(节奏总纲!$G$4:$G$163,AN$7:AN$166,$BD55)</f>
        <v>1.4031314318584429</v>
      </c>
      <c r="BU55" s="95">
        <f>求节点(节奏总纲!$G$4:$G$163,AO$7:AO$166,$BD55)</f>
        <v>7057178639.1116991</v>
      </c>
    </row>
    <row r="56" spans="12:73" x14ac:dyDescent="0.15">
      <c r="L56" s="14">
        <v>50</v>
      </c>
      <c r="M56" s="91">
        <f>武将属性!$F54</f>
        <v>175.20005857298142</v>
      </c>
      <c r="N56" s="91">
        <f>武将属性!$U54</f>
        <v>8094.7875495291637</v>
      </c>
      <c r="O56" s="91">
        <f>武将属性!$U54</f>
        <v>8094.7875495291637</v>
      </c>
      <c r="P56" s="92">
        <f>武将属性!$AG54</f>
        <v>1.2083957894736843E-2</v>
      </c>
      <c r="Q56" s="92">
        <f>武将属性!$AG54</f>
        <v>1.2083957894736843E-2</v>
      </c>
      <c r="R56" s="92">
        <f>武将属性!BJ54</f>
        <v>0.10044983303482199</v>
      </c>
      <c r="S56" s="92">
        <f t="shared" si="2"/>
        <v>0.10044983303482199</v>
      </c>
      <c r="T56" s="91">
        <f>战法技能效用!AN54</f>
        <v>1.3523549271213366</v>
      </c>
      <c r="U56" s="91">
        <f t="shared" si="3"/>
        <v>1969991918.1491041</v>
      </c>
      <c r="V56" s="95">
        <f t="shared" si="4"/>
        <v>16023692.649152063</v>
      </c>
      <c r="W56" s="95">
        <f t="shared" si="4"/>
        <v>346809.82959833008</v>
      </c>
      <c r="X56" s="95">
        <f t="shared" si="4"/>
        <v>346809.82959833008</v>
      </c>
      <c r="Y56" s="95">
        <f t="shared" si="5"/>
        <v>2773833009.3943405</v>
      </c>
      <c r="Z56" s="95">
        <f t="shared" si="6"/>
        <v>2773833009.3943405</v>
      </c>
      <c r="AA56" s="95">
        <f t="shared" si="7"/>
        <v>2551094839.9571967</v>
      </c>
      <c r="AB56" s="95">
        <f t="shared" si="8"/>
        <v>2551094839.9571967</v>
      </c>
      <c r="AC56" s="95">
        <f t="shared" si="9"/>
        <v>2386843803.4751439</v>
      </c>
      <c r="AE56" s="14">
        <v>50</v>
      </c>
      <c r="AF56" s="91">
        <f>武将属性!$F54</f>
        <v>175.20005857298142</v>
      </c>
      <c r="AG56" s="91">
        <f>士兵属性!$G54</f>
        <v>524.69227661343689</v>
      </c>
      <c r="AH56" s="91">
        <f>士兵属性!$G54</f>
        <v>524.69227661343689</v>
      </c>
      <c r="AI56" s="92">
        <f>士兵属性!$R54</f>
        <v>1.2083957894736843E-2</v>
      </c>
      <c r="AJ56" s="92">
        <f>士兵属性!$R54</f>
        <v>1.2083957894736843E-2</v>
      </c>
      <c r="AK56" s="92">
        <f>士兵属性!AY54</f>
        <v>0.10044983303482199</v>
      </c>
      <c r="AL56" s="92">
        <f t="shared" si="11"/>
        <v>0.10044983303482199</v>
      </c>
      <c r="AM56" s="91">
        <f>带兵数!$G53</f>
        <v>5115.4400792232045</v>
      </c>
      <c r="AN56" s="91">
        <f>战法技能效用!AT54</f>
        <v>0.50778142195323162</v>
      </c>
      <c r="AO56" s="91">
        <f t="shared" si="12"/>
        <v>711852385.9400084</v>
      </c>
      <c r="AP56" s="95">
        <f t="shared" si="13"/>
        <v>9886252.8167937305</v>
      </c>
      <c r="AQ56" s="95">
        <f t="shared" si="14"/>
        <v>2952611.3257793738</v>
      </c>
      <c r="AR56" s="95">
        <f t="shared" si="14"/>
        <v>2952611.3257793738</v>
      </c>
      <c r="AS56" s="95">
        <f t="shared" si="15"/>
        <v>1711391687.4766929</v>
      </c>
      <c r="AT56" s="95">
        <f t="shared" si="16"/>
        <v>1711391687.4766929</v>
      </c>
      <c r="AU56" s="95">
        <f t="shared" si="17"/>
        <v>1573967318.2491686</v>
      </c>
      <c r="AV56" s="95">
        <f t="shared" si="18"/>
        <v>1573967318.2491686</v>
      </c>
      <c r="AW56" s="95">
        <f t="shared" si="19"/>
        <v>605700.52018400352</v>
      </c>
      <c r="AX56" s="95">
        <f t="shared" si="20"/>
        <v>2054956157.3333287</v>
      </c>
      <c r="AZ56" s="14">
        <f t="shared" si="21"/>
        <v>0.87953762719648521</v>
      </c>
      <c r="BA56" s="14">
        <f t="shared" si="22"/>
        <v>0.36134787121808382</v>
      </c>
      <c r="BD56" s="14">
        <v>50</v>
      </c>
      <c r="BE56" s="95">
        <f>求节点(节奏总纲!$G$4:$G$163,M$7:M$166,$BD56)</f>
        <v>253.09713360138306</v>
      </c>
      <c r="BF56" s="95">
        <f>求节点(节奏总纲!$G$4:$G$163,N$7:N$166,$BD56)</f>
        <v>13319.903520393242</v>
      </c>
      <c r="BG56" s="95">
        <f>求节点(节奏总纲!$G$4:$G$163,O$7:O$166,$BD56)</f>
        <v>13319.903520393242</v>
      </c>
      <c r="BH56" s="95">
        <f>求节点(节奏总纲!$G$4:$G$163,P$7:P$166,$BD56)</f>
        <v>2.234774774774775E-2</v>
      </c>
      <c r="BI56" s="95">
        <f>求节点(节奏总纲!$G$4:$G$163,Q$7:Q$166,$BD56)</f>
        <v>2.234774774774775E-2</v>
      </c>
      <c r="BJ56" s="95">
        <f>求节点(节奏总纲!$G$4:$G$163,T$7:T$166,$BD56)</f>
        <v>1.6990847944515772</v>
      </c>
      <c r="BK56" s="95">
        <f>求节点(节奏总纲!$G$4:$G$163,U$7:U$166,$BD56)</f>
        <v>10371024810.472631</v>
      </c>
      <c r="BL56" s="91"/>
      <c r="BM56" s="14">
        <v>50</v>
      </c>
      <c r="BN56" s="95">
        <f>求节点(节奏总纲!$G$4:$G$163,AF$7:AF$166,$BD56)</f>
        <v>253.09713360138306</v>
      </c>
      <c r="BO56" s="95">
        <f>求节点(节奏总纲!$G$4:$G$163,AG$7:AG$166,$BD56)</f>
        <v>716.15497748382302</v>
      </c>
      <c r="BP56" s="95">
        <f>求节点(节奏总纲!$G$4:$G$163,AH$7:AH$166,$BD56)</f>
        <v>716.15497748382302</v>
      </c>
      <c r="BQ56" s="95">
        <f>求节点(节奏总纲!$G$4:$G$163,AI$7:AI$166,$BD56)</f>
        <v>2.234774774774775E-2</v>
      </c>
      <c r="BR56" s="95">
        <f>求节点(节奏总纲!$G$4:$G$163,AJ$7:AJ$166,$BD56)</f>
        <v>2.234774774774775E-2</v>
      </c>
      <c r="BS56" s="95">
        <f>求节点(节奏总纲!$G$4:$G$163,AM$7:AM$166,$BD56)</f>
        <v>6161.0372826026705</v>
      </c>
      <c r="BT56" s="95">
        <f>求节点(节奏总纲!$G$4:$G$163,AN$7:AN$166,$BD56)</f>
        <v>1.4412886360514376</v>
      </c>
      <c r="BU56" s="95">
        <f>求节点(节奏总纲!$G$4:$G$163,AO$7:AO$166,$BD56)</f>
        <v>7451798191.452301</v>
      </c>
    </row>
    <row r="57" spans="12:73" x14ac:dyDescent="0.15">
      <c r="L57" s="14">
        <v>51</v>
      </c>
      <c r="M57" s="91">
        <f>武将属性!$F55</f>
        <v>179.83317608225244</v>
      </c>
      <c r="N57" s="91">
        <f>武将属性!$U55</f>
        <v>8384.2013662777445</v>
      </c>
      <c r="O57" s="91">
        <f>武将属性!$U55</f>
        <v>8384.2013662777445</v>
      </c>
      <c r="P57" s="92">
        <f>武将属性!$AG55</f>
        <v>1.2581742435478029E-2</v>
      </c>
      <c r="Q57" s="92">
        <f>武将属性!$AG55</f>
        <v>1.2581742435478029E-2</v>
      </c>
      <c r="R57" s="92">
        <f>武将属性!BJ55</f>
        <v>0.10048493723039023</v>
      </c>
      <c r="S57" s="92">
        <f t="shared" si="2"/>
        <v>0.10048493723039023</v>
      </c>
      <c r="T57" s="91">
        <f>战法技能效用!AN55</f>
        <v>1.3686541332728066</v>
      </c>
      <c r="U57" s="91">
        <f t="shared" si="3"/>
        <v>2201734334.1598506</v>
      </c>
      <c r="V57" s="95">
        <f t="shared" si="4"/>
        <v>17414636.87999792</v>
      </c>
      <c r="W57" s="95">
        <f t="shared" si="4"/>
        <v>373527.46238244488</v>
      </c>
      <c r="X57" s="95">
        <f t="shared" si="4"/>
        <v>373527.46238244488</v>
      </c>
      <c r="Y57" s="95">
        <f t="shared" si="5"/>
        <v>3092816440.5933952</v>
      </c>
      <c r="Z57" s="95">
        <f t="shared" si="6"/>
        <v>3092816440.5933952</v>
      </c>
      <c r="AA57" s="95">
        <f t="shared" si="7"/>
        <v>2845772217.7741313</v>
      </c>
      <c r="AB57" s="95">
        <f t="shared" si="8"/>
        <v>2845772217.7741313</v>
      </c>
      <c r="AC57" s="95">
        <f t="shared" si="9"/>
        <v>2644311312.8736897</v>
      </c>
      <c r="AE57" s="14">
        <v>51</v>
      </c>
      <c r="AF57" s="91">
        <f>武将属性!$F55</f>
        <v>179.83317608225244</v>
      </c>
      <c r="AG57" s="91">
        <f>士兵属性!$G55</f>
        <v>532.38313923262956</v>
      </c>
      <c r="AH57" s="91">
        <f>士兵属性!$G55</f>
        <v>532.38313923262956</v>
      </c>
      <c r="AI57" s="92">
        <f>士兵属性!$R55</f>
        <v>1.2581742435478029E-2</v>
      </c>
      <c r="AJ57" s="92">
        <f>士兵属性!$R55</f>
        <v>1.2581742435478029E-2</v>
      </c>
      <c r="AK57" s="92">
        <f>士兵属性!AY55</f>
        <v>0.10048493723039023</v>
      </c>
      <c r="AL57" s="92">
        <f t="shared" si="11"/>
        <v>0.10048493723039023</v>
      </c>
      <c r="AM57" s="91">
        <f>带兵数!$G54</f>
        <v>5179.1861136941852</v>
      </c>
      <c r="AN57" s="91">
        <f>战法技能效用!AT55</f>
        <v>0.52111939006089869</v>
      </c>
      <c r="AO57" s="91">
        <f t="shared" si="12"/>
        <v>785645135.74875546</v>
      </c>
      <c r="AP57" s="95">
        <f t="shared" si="13"/>
        <v>10666241.720320839</v>
      </c>
      <c r="AQ57" s="95">
        <f t="shared" si="14"/>
        <v>3222566.8613603367</v>
      </c>
      <c r="AR57" s="95">
        <f t="shared" si="14"/>
        <v>3222566.8613603367</v>
      </c>
      <c r="AS57" s="95">
        <f t="shared" si="15"/>
        <v>1894310399.8821604</v>
      </c>
      <c r="AT57" s="95">
        <f t="shared" si="16"/>
        <v>1894310399.8821604</v>
      </c>
      <c r="AU57" s="95">
        <f t="shared" si="17"/>
        <v>1742998982.1157863</v>
      </c>
      <c r="AV57" s="95">
        <f t="shared" si="18"/>
        <v>1742998982.1157863</v>
      </c>
      <c r="AW57" s="95">
        <f t="shared" si="19"/>
        <v>662513.46229932434</v>
      </c>
      <c r="AX57" s="95">
        <f t="shared" si="20"/>
        <v>2255760163.5324254</v>
      </c>
      <c r="AZ57" s="14">
        <f t="shared" si="21"/>
        <v>0.8652432243471142</v>
      </c>
      <c r="BA57" s="14">
        <f t="shared" si="22"/>
        <v>0.35683012412510073</v>
      </c>
      <c r="BD57" s="14">
        <v>51</v>
      </c>
      <c r="BE57" s="95">
        <f>求节点(节奏总纲!$G$4:$G$163,M$7:M$166,$BD57)</f>
        <v>254.60924458447181</v>
      </c>
      <c r="BF57" s="95">
        <f>求节点(节奏总纲!$G$4:$G$163,N$7:N$166,$BD57)</f>
        <v>13411.904280949564</v>
      </c>
      <c r="BG57" s="95">
        <f>求节点(节奏总纲!$G$4:$G$163,O$7:O$166,$BD57)</f>
        <v>13411.904280949564</v>
      </c>
      <c r="BH57" s="95">
        <f>求节点(节奏总纲!$G$4:$G$163,P$7:P$166,$BD57)</f>
        <v>2.2491891891891894E-2</v>
      </c>
      <c r="BI57" s="95">
        <f>求节点(节奏总纲!$G$4:$G$163,Q$7:Q$166,$BD57)</f>
        <v>2.2491891891891894E-2</v>
      </c>
      <c r="BJ57" s="95">
        <f>求节点(节奏总纲!$G$4:$G$163,T$7:T$166,$BD57)</f>
        <v>1.70272685811908</v>
      </c>
      <c r="BK57" s="95">
        <f>求节点(节奏总纲!$G$4:$G$163,U$7:U$166,$BD57)</f>
        <v>10613236091.864761</v>
      </c>
      <c r="BL57" s="91"/>
      <c r="BM57" s="14">
        <v>51</v>
      </c>
      <c r="BN57" s="95">
        <f>求节点(节奏总纲!$G$4:$G$163,AF$7:AF$166,$BD57)</f>
        <v>254.60924458447181</v>
      </c>
      <c r="BO57" s="95">
        <f>求节点(节奏总纲!$G$4:$G$163,AG$7:AG$166,$BD57)</f>
        <v>720.48196864860711</v>
      </c>
      <c r="BP57" s="95">
        <f>求节点(节奏总纲!$G$4:$G$163,AH$7:AH$166,$BD57)</f>
        <v>720.48196864860711</v>
      </c>
      <c r="BQ57" s="95">
        <f>求节点(节奏总纲!$G$4:$G$163,AI$7:AI$166,$BD57)</f>
        <v>2.2491891891891894E-2</v>
      </c>
      <c r="BR57" s="95">
        <f>求节点(节奏总纲!$G$4:$G$163,AJ$7:AJ$166,$BD57)</f>
        <v>2.2491891891891894E-2</v>
      </c>
      <c r="BS57" s="95">
        <f>求节点(节奏总纲!$G$4:$G$163,AM$7:AM$166,$BD57)</f>
        <v>6180.3539882593541</v>
      </c>
      <c r="BT57" s="95">
        <f>求节点(节奏总纲!$G$4:$G$163,AN$7:AN$166,$BD57)</f>
        <v>1.477459150038807</v>
      </c>
      <c r="BU57" s="95">
        <f>求节点(节奏总纲!$G$4:$G$163,AO$7:AO$166,$BD57)</f>
        <v>7880928944.1842537</v>
      </c>
    </row>
    <row r="58" spans="12:73" x14ac:dyDescent="0.15">
      <c r="L58" s="14">
        <v>52</v>
      </c>
      <c r="M58" s="91">
        <f>武将属性!$F56</f>
        <v>184.46629359152348</v>
      </c>
      <c r="N58" s="91">
        <f>武将属性!$U56</f>
        <v>8673.6151830263261</v>
      </c>
      <c r="O58" s="91">
        <f>武将属性!$U56</f>
        <v>8673.6151830263261</v>
      </c>
      <c r="P58" s="92">
        <f>武将属性!$AG56</f>
        <v>1.3232954711434555E-2</v>
      </c>
      <c r="Q58" s="92">
        <f>武将属性!$AG56</f>
        <v>1.3232954711434555E-2</v>
      </c>
      <c r="R58" s="92">
        <f>武将属性!BJ56</f>
        <v>0.10052420400397662</v>
      </c>
      <c r="S58" s="92">
        <f t="shared" si="2"/>
        <v>0.10052420400397662</v>
      </c>
      <c r="T58" s="91">
        <f>战法技能效用!AN56</f>
        <v>1.384943029226839</v>
      </c>
      <c r="U58" s="91">
        <f t="shared" si="3"/>
        <v>2453754782.7998281</v>
      </c>
      <c r="V58" s="95">
        <f t="shared" si="4"/>
        <v>18893481.140186936</v>
      </c>
      <c r="W58" s="95">
        <f t="shared" si="4"/>
        <v>401817.50808958581</v>
      </c>
      <c r="X58" s="95">
        <f t="shared" si="4"/>
        <v>401817.50808958581</v>
      </c>
      <c r="Y58" s="95">
        <f t="shared" si="5"/>
        <v>3439693135.4884839</v>
      </c>
      <c r="Z58" s="95">
        <f t="shared" si="6"/>
        <v>3439693135.4884839</v>
      </c>
      <c r="AA58" s="95">
        <f t="shared" si="7"/>
        <v>3166863960.1851425</v>
      </c>
      <c r="AB58" s="95">
        <f t="shared" si="8"/>
        <v>3166863960.1851425</v>
      </c>
      <c r="AC58" s="95">
        <f t="shared" si="9"/>
        <v>2922678148.9212227</v>
      </c>
      <c r="AE58" s="14">
        <v>52</v>
      </c>
      <c r="AF58" s="91">
        <f>武将属性!$F56</f>
        <v>184.46629359152348</v>
      </c>
      <c r="AG58" s="91">
        <f>士兵属性!$G56</f>
        <v>540.16576594988624</v>
      </c>
      <c r="AH58" s="91">
        <f>士兵属性!$G56</f>
        <v>540.16576594988624</v>
      </c>
      <c r="AI58" s="92">
        <f>士兵属性!$R56</f>
        <v>1.3232954711434555E-2</v>
      </c>
      <c r="AJ58" s="92">
        <f>士兵属性!$R56</f>
        <v>1.3232954711434555E-2</v>
      </c>
      <c r="AK58" s="92">
        <f>士兵属性!AY56</f>
        <v>0.10052420400397662</v>
      </c>
      <c r="AL58" s="92">
        <f t="shared" si="11"/>
        <v>0.10052420400397662</v>
      </c>
      <c r="AM58" s="91">
        <f>带兵数!$G55</f>
        <v>5245.4875618998367</v>
      </c>
      <c r="AN58" s="91">
        <f>战法技能效用!AT56</f>
        <v>0.53445673696639195</v>
      </c>
      <c r="AO58" s="91">
        <f t="shared" si="12"/>
        <v>867161444.25390553</v>
      </c>
      <c r="AP58" s="95">
        <f t="shared" si="13"/>
        <v>11507351.335405493</v>
      </c>
      <c r="AQ58" s="95">
        <f t="shared" si="14"/>
        <v>3514878.6170981759</v>
      </c>
      <c r="AR58" s="95">
        <f t="shared" si="14"/>
        <v>3514878.6170981759</v>
      </c>
      <c r="AS58" s="95">
        <f t="shared" si="15"/>
        <v>2094995469.7261727</v>
      </c>
      <c r="AT58" s="95">
        <f t="shared" si="16"/>
        <v>2094995469.7261727</v>
      </c>
      <c r="AU58" s="95">
        <f t="shared" si="17"/>
        <v>1928824865.6183567</v>
      </c>
      <c r="AV58" s="95">
        <f t="shared" si="18"/>
        <v>1928824865.6183567</v>
      </c>
      <c r="AW58" s="95">
        <f t="shared" si="19"/>
        <v>723904.90989480587</v>
      </c>
      <c r="AX58" s="95">
        <f t="shared" si="20"/>
        <v>2474644028.3214016</v>
      </c>
      <c r="AZ58" s="14">
        <f t="shared" si="21"/>
        <v>0.85372013177411687</v>
      </c>
      <c r="BA58" s="14">
        <f t="shared" si="22"/>
        <v>0.3534018355593142</v>
      </c>
      <c r="BD58" s="14">
        <v>52</v>
      </c>
      <c r="BE58" s="95">
        <f>求节点(节奏总纲!$G$4:$G$163,M$7:M$166,$BD58)</f>
        <v>256.1107287996939</v>
      </c>
      <c r="BF58" s="95">
        <f>求节点(节奏总纲!$G$4:$G$163,N$7:N$166,$BD58)</f>
        <v>13502.851485673495</v>
      </c>
      <c r="BG58" s="95">
        <f>求节点(节奏总纲!$G$4:$G$163,O$7:O$166,$BD58)</f>
        <v>13502.851485673495</v>
      </c>
      <c r="BH58" s="95">
        <f>求节点(节奏总纲!$G$4:$G$163,P$7:P$166,$BD58)</f>
        <v>2.2636036036036037E-2</v>
      </c>
      <c r="BI58" s="95">
        <f>求节点(节奏总纲!$G$4:$G$163,Q$7:Q$166,$BD58)</f>
        <v>2.2636036036036037E-2</v>
      </c>
      <c r="BJ58" s="95">
        <f>求节点(节奏总纲!$G$4:$G$163,T$7:T$166,$BD58)</f>
        <v>1.7063132688539555</v>
      </c>
      <c r="BK58" s="95">
        <f>求节点(节奏总纲!$G$4:$G$163,U$7:U$166,$BD58)</f>
        <v>10855269890.982754</v>
      </c>
      <c r="BL58" s="91"/>
      <c r="BM58" s="14">
        <v>52</v>
      </c>
      <c r="BN58" s="95">
        <f>求节点(节奏总纲!$G$4:$G$163,AF$7:AF$166,$BD58)</f>
        <v>256.1107287996939</v>
      </c>
      <c r="BO58" s="95">
        <f>求节点(节奏总纲!$G$4:$G$163,AG$7:AG$166,$BD58)</f>
        <v>724.78510484493563</v>
      </c>
      <c r="BP58" s="95">
        <f>求节点(节奏总纲!$G$4:$G$163,AH$7:AH$166,$BD58)</f>
        <v>724.78510484493563</v>
      </c>
      <c r="BQ58" s="95">
        <f>求节点(节奏总纲!$G$4:$G$163,AI$7:AI$166,$BD58)</f>
        <v>2.2636036036036037E-2</v>
      </c>
      <c r="BR58" s="95">
        <f>求节点(节奏总纲!$G$4:$G$163,AJ$7:AJ$166,$BD58)</f>
        <v>2.2636036036036037E-2</v>
      </c>
      <c r="BS58" s="95">
        <f>求节点(节奏总纲!$G$4:$G$163,AM$7:AM$166,$BD58)</f>
        <v>6199.5971640626103</v>
      </c>
      <c r="BT58" s="95">
        <f>求节点(节奏总纲!$G$4:$G$163,AN$7:AN$166,$BD58)</f>
        <v>1.513242593967719</v>
      </c>
      <c r="BU58" s="95">
        <f>求节点(节奏总纲!$G$4:$G$163,AO$7:AO$166,$BD58)</f>
        <v>8316783569.7752399</v>
      </c>
    </row>
    <row r="59" spans="12:73" x14ac:dyDescent="0.15">
      <c r="L59" s="14">
        <v>53</v>
      </c>
      <c r="M59" s="91">
        <f>武将属性!$F57</f>
        <v>189.18367385129605</v>
      </c>
      <c r="N59" s="91">
        <f>武将属性!$U57</f>
        <v>8967.9985866358165</v>
      </c>
      <c r="O59" s="91">
        <f>武将属性!$U57</f>
        <v>8967.9985866358165</v>
      </c>
      <c r="P59" s="92">
        <f>武将属性!$AG57</f>
        <v>1.3846824950047604E-2</v>
      </c>
      <c r="Q59" s="92">
        <f>武将属性!$AG57</f>
        <v>1.3846824950047604E-2</v>
      </c>
      <c r="R59" s="92">
        <f>武将属性!BJ57</f>
        <v>0.10056481260945198</v>
      </c>
      <c r="S59" s="92">
        <f t="shared" si="2"/>
        <v>0.10056481260945198</v>
      </c>
      <c r="T59" s="91">
        <f>战法技能效用!AN57</f>
        <v>1.4022299712500215</v>
      </c>
      <c r="U59" s="91">
        <f t="shared" si="3"/>
        <v>2732875364.9889736</v>
      </c>
      <c r="V59" s="95">
        <f t="shared" si="4"/>
        <v>20490979.972078118</v>
      </c>
      <c r="W59" s="95">
        <f t="shared" si="4"/>
        <v>432265.77641391975</v>
      </c>
      <c r="X59" s="95">
        <f t="shared" si="4"/>
        <v>432265.77641391975</v>
      </c>
      <c r="Y59" s="95">
        <f t="shared" si="5"/>
        <v>3823613958.7674551</v>
      </c>
      <c r="Z59" s="95">
        <f t="shared" si="6"/>
        <v>3823613958.7674551</v>
      </c>
      <c r="AA59" s="95">
        <f t="shared" si="7"/>
        <v>3522335829.3090434</v>
      </c>
      <c r="AB59" s="95">
        <f t="shared" si="8"/>
        <v>3522335829.3090434</v>
      </c>
      <c r="AC59" s="95">
        <f t="shared" si="9"/>
        <v>3227466910.6004572</v>
      </c>
      <c r="AE59" s="14">
        <v>53</v>
      </c>
      <c r="AF59" s="91">
        <f>武将属性!$F57</f>
        <v>189.18367385129605</v>
      </c>
      <c r="AG59" s="91">
        <f>士兵属性!$G57</f>
        <v>548.00748552747677</v>
      </c>
      <c r="AH59" s="91">
        <f>士兵属性!$G57</f>
        <v>548.00748552747677</v>
      </c>
      <c r="AI59" s="92">
        <f>士兵属性!$R57</f>
        <v>1.3846824950047604E-2</v>
      </c>
      <c r="AJ59" s="92">
        <f>士兵属性!$R57</f>
        <v>1.3846824950047604E-2</v>
      </c>
      <c r="AK59" s="92">
        <f>士兵属性!AY57</f>
        <v>0.10056481260945198</v>
      </c>
      <c r="AL59" s="92">
        <f t="shared" si="11"/>
        <v>0.10056481260945198</v>
      </c>
      <c r="AM59" s="91">
        <f>带兵数!$G56</f>
        <v>5308.7424938353615</v>
      </c>
      <c r="AN59" s="91">
        <f>战法技能效用!AT57</f>
        <v>0.54948721889851992</v>
      </c>
      <c r="AO59" s="91">
        <f t="shared" si="12"/>
        <v>957242310.28489733</v>
      </c>
      <c r="AP59" s="95">
        <f t="shared" si="13"/>
        <v>12416010.449972726</v>
      </c>
      <c r="AQ59" s="95">
        <f t="shared" si="14"/>
        <v>3833753.8678048784</v>
      </c>
      <c r="AR59" s="95">
        <f t="shared" si="14"/>
        <v>3833753.8678048784</v>
      </c>
      <c r="AS59" s="95">
        <f t="shared" si="15"/>
        <v>2316825790.3432846</v>
      </c>
      <c r="AT59" s="95">
        <f t="shared" si="16"/>
        <v>2316825790.3432846</v>
      </c>
      <c r="AU59" s="95">
        <f t="shared" si="17"/>
        <v>2134273642.5787039</v>
      </c>
      <c r="AV59" s="95">
        <f t="shared" si="18"/>
        <v>2134273642.5787039</v>
      </c>
      <c r="AW59" s="95">
        <f t="shared" si="19"/>
        <v>791496.60005797422</v>
      </c>
      <c r="AX59" s="95">
        <f t="shared" si="20"/>
        <v>2711769147.3705344</v>
      </c>
      <c r="AZ59" s="14">
        <f t="shared" si="21"/>
        <v>0.84188975802144317</v>
      </c>
      <c r="BA59" s="14">
        <f t="shared" si="22"/>
        <v>0.35026928873090396</v>
      </c>
      <c r="BD59" s="14">
        <v>53</v>
      </c>
      <c r="BE59" s="95">
        <f>求节点(节奏总纲!$G$4:$G$163,M$7:M$166,$BD59)</f>
        <v>257.61221301491594</v>
      </c>
      <c r="BF59" s="95">
        <f>求节点(节奏总纲!$G$4:$G$163,N$7:N$166,$BD59)</f>
        <v>13593.798690397423</v>
      </c>
      <c r="BG59" s="95">
        <f>求节点(节奏总纲!$G$4:$G$163,O$7:O$166,$BD59)</f>
        <v>13593.798690397423</v>
      </c>
      <c r="BH59" s="95">
        <f>求节点(节奏总纲!$G$4:$G$163,P$7:P$166,$BD59)</f>
        <v>2.278018018018018E-2</v>
      </c>
      <c r="BI59" s="95">
        <f>求节点(节奏总纲!$G$4:$G$163,Q$7:Q$166,$BD59)</f>
        <v>2.278018018018018E-2</v>
      </c>
      <c r="BJ59" s="95">
        <f>求节点(节奏总纲!$G$4:$G$163,T$7:T$166,$BD59)</f>
        <v>1.7098996795888308</v>
      </c>
      <c r="BK59" s="95">
        <f>求节点(节奏总纲!$G$4:$G$163,U$7:U$166,$BD59)</f>
        <v>11097303690.100746</v>
      </c>
      <c r="BL59" s="91"/>
      <c r="BM59" s="14">
        <v>53</v>
      </c>
      <c r="BN59" s="95">
        <f>求节点(节奏总纲!$G$4:$G$163,AF$7:AF$166,$BD59)</f>
        <v>257.61221301491594</v>
      </c>
      <c r="BO59" s="95">
        <f>求节点(节奏总纲!$G$4:$G$163,AG$7:AG$166,$BD59)</f>
        <v>729.08824104126427</v>
      </c>
      <c r="BP59" s="95">
        <f>求节点(节奏总纲!$G$4:$G$163,AH$7:AH$166,$BD59)</f>
        <v>729.08824104126427</v>
      </c>
      <c r="BQ59" s="95">
        <f>求节点(节奏总纲!$G$4:$G$163,AI$7:AI$166,$BD59)</f>
        <v>2.278018018018018E-2</v>
      </c>
      <c r="BR59" s="95">
        <f>求节点(节奏总纲!$G$4:$G$163,AJ$7:AJ$166,$BD59)</f>
        <v>2.278018018018018E-2</v>
      </c>
      <c r="BS59" s="95">
        <f>求节点(节奏总纲!$G$4:$G$163,AM$7:AM$166,$BD59)</f>
        <v>6218.8403398658675</v>
      </c>
      <c r="BT59" s="95">
        <f>求节点(节奏总纲!$G$4:$G$163,AN$7:AN$166,$BD59)</f>
        <v>1.5490260378966312</v>
      </c>
      <c r="BU59" s="95">
        <f>求节点(节奏总纲!$G$4:$G$163,AO$7:AO$166,$BD59)</f>
        <v>8752638195.3662262</v>
      </c>
    </row>
    <row r="60" spans="12:73" x14ac:dyDescent="0.15">
      <c r="L60" s="14">
        <v>54</v>
      </c>
      <c r="M60" s="91">
        <f>武将属性!$F58</f>
        <v>194.18313200092473</v>
      </c>
      <c r="N60" s="91">
        <f>武将属性!$U58</f>
        <v>9279.0181736933555</v>
      </c>
      <c r="O60" s="91">
        <f>武将属性!$U58</f>
        <v>9279.0181736933555</v>
      </c>
      <c r="P60" s="92">
        <f>武将属性!$AG58</f>
        <v>1.4154620423488928E-2</v>
      </c>
      <c r="Q60" s="92">
        <f>武将属性!$AG58</f>
        <v>1.4154620423488928E-2</v>
      </c>
      <c r="R60" s="92">
        <f>武将属性!BJ58</f>
        <v>0.10060699315491928</v>
      </c>
      <c r="S60" s="92">
        <f t="shared" si="2"/>
        <v>0.10060699315491928</v>
      </c>
      <c r="T60" s="91">
        <f>战法技能效用!AN58</f>
        <v>1.423995563382435</v>
      </c>
      <c r="U60" s="91">
        <f t="shared" si="3"/>
        <v>3059793271.3664804</v>
      </c>
      <c r="V60" s="95">
        <f t="shared" si="4"/>
        <v>22324976.336661305</v>
      </c>
      <c r="W60" s="95">
        <f t="shared" si="4"/>
        <v>467197.47130033874</v>
      </c>
      <c r="X60" s="95">
        <f t="shared" si="4"/>
        <v>467197.47130033874</v>
      </c>
      <c r="Y60" s="95">
        <f t="shared" si="5"/>
        <v>4274628088.8501649</v>
      </c>
      <c r="Z60" s="95">
        <f t="shared" si="6"/>
        <v>4274628088.8501649</v>
      </c>
      <c r="AA60" s="95">
        <f t="shared" si="7"/>
        <v>3938857243.1950912</v>
      </c>
      <c r="AB60" s="95">
        <f t="shared" si="8"/>
        <v>3938857243.1950912</v>
      </c>
      <c r="AC60" s="95">
        <f t="shared" si="9"/>
        <v>3576849638.1653376</v>
      </c>
      <c r="AE60" s="14">
        <v>54</v>
      </c>
      <c r="AF60" s="91">
        <f>武将属性!$F58</f>
        <v>194.18313200092473</v>
      </c>
      <c r="AG60" s="91">
        <f>士兵属性!$G58</f>
        <v>555.90829796540152</v>
      </c>
      <c r="AH60" s="91">
        <f>士兵属性!$G58</f>
        <v>555.90829796540152</v>
      </c>
      <c r="AI60" s="92">
        <f>士兵属性!$R58</f>
        <v>1.4154620423488928E-2</v>
      </c>
      <c r="AJ60" s="92">
        <f>士兵属性!$R58</f>
        <v>1.4154620423488928E-2</v>
      </c>
      <c r="AK60" s="92">
        <f>士兵属性!AY58</f>
        <v>0.10060699315491928</v>
      </c>
      <c r="AL60" s="92">
        <f t="shared" si="11"/>
        <v>0.10060699315491928</v>
      </c>
      <c r="AM60" s="91">
        <f>带兵数!$G57</f>
        <v>5373.139573989567</v>
      </c>
      <c r="AN60" s="91">
        <f>战法技能效用!AT58</f>
        <v>0.56930246378436133</v>
      </c>
      <c r="AO60" s="91">
        <f t="shared" si="12"/>
        <v>1063139492.3361573</v>
      </c>
      <c r="AP60" s="95">
        <f t="shared" si="13"/>
        <v>13464095.200188061</v>
      </c>
      <c r="AQ60" s="95">
        <f t="shared" si="14"/>
        <v>4206593.1673044423</v>
      </c>
      <c r="AR60" s="95">
        <f t="shared" si="14"/>
        <v>4206593.1673044423</v>
      </c>
      <c r="AS60" s="95">
        <f t="shared" si="15"/>
        <v>2578009430.592917</v>
      </c>
      <c r="AT60" s="95">
        <f t="shared" si="16"/>
        <v>2578009430.592917</v>
      </c>
      <c r="AU60" s="95">
        <f t="shared" si="17"/>
        <v>2375507507.9403238</v>
      </c>
      <c r="AV60" s="95">
        <f t="shared" si="18"/>
        <v>2375507507.9403238</v>
      </c>
      <c r="AW60" s="95">
        <f t="shared" si="19"/>
        <v>870433.39026191505</v>
      </c>
      <c r="AX60" s="95">
        <f t="shared" si="20"/>
        <v>2980279585.1474962</v>
      </c>
      <c r="AZ60" s="14">
        <f t="shared" si="21"/>
        <v>0.82898847712737256</v>
      </c>
      <c r="BA60" s="14">
        <f t="shared" si="22"/>
        <v>0.34745468012006164</v>
      </c>
      <c r="BD60" s="14">
        <v>54</v>
      </c>
      <c r="BE60" s="95">
        <f>求节点(节奏总纲!$G$4:$G$163,M$7:M$166,$BD60)</f>
        <v>259.0656268520932</v>
      </c>
      <c r="BF60" s="95">
        <f>求节点(节奏总纲!$G$4:$G$163,N$7:N$166,$BD60)</f>
        <v>13681.834198502185</v>
      </c>
      <c r="BG60" s="95">
        <f>求节点(节奏总纲!$G$4:$G$163,O$7:O$166,$BD60)</f>
        <v>13681.834198502185</v>
      </c>
      <c r="BH60" s="95">
        <f>求节点(节奏总纲!$G$4:$G$163,P$7:P$166,$BD60)</f>
        <v>2.2924167612643393E-2</v>
      </c>
      <c r="BI60" s="95">
        <f>求节点(节奏总纲!$G$4:$G$163,Q$7:Q$166,$BD60)</f>
        <v>2.2924167612643393E-2</v>
      </c>
      <c r="BJ60" s="95">
        <f>求节点(节奏总纲!$G$4:$G$163,T$7:T$166,$BD60)</f>
        <v>1.7133818920818946</v>
      </c>
      <c r="BK60" s="95">
        <f>求节点(节奏总纲!$G$4:$G$163,U$7:U$166,$BD60)</f>
        <v>11341656523.420572</v>
      </c>
      <c r="BL60" s="91"/>
      <c r="BM60" s="14">
        <v>54</v>
      </c>
      <c r="BN60" s="95">
        <f>求节点(节奏总纲!$G$4:$G$163,AF$7:AF$166,$BD60)</f>
        <v>259.0656268520932</v>
      </c>
      <c r="BO60" s="95">
        <f>求节点(节奏总纲!$G$4:$G$163,AG$7:AG$166,$BD60)</f>
        <v>733.32706900873893</v>
      </c>
      <c r="BP60" s="95">
        <f>求节点(节奏总纲!$G$4:$G$163,AH$7:AH$166,$BD60)</f>
        <v>733.32706900873893</v>
      </c>
      <c r="BQ60" s="95">
        <f>求节点(节奏总纲!$G$4:$G$163,AI$7:AI$166,$BD60)</f>
        <v>2.2924167612643393E-2</v>
      </c>
      <c r="BR60" s="95">
        <f>求节点(节奏总纲!$G$4:$G$163,AJ$7:AJ$166,$BD60)</f>
        <v>2.2924167612643393E-2</v>
      </c>
      <c r="BS60" s="95">
        <f>求节点(节奏总纲!$G$4:$G$163,AM$7:AM$166,$BD60)</f>
        <v>6237.220444319918</v>
      </c>
      <c r="BT60" s="95">
        <f>求节点(节奏总纲!$G$4:$G$163,AN$7:AN$166,$BD60)</f>
        <v>1.5837489139432372</v>
      </c>
      <c r="BU60" s="95">
        <f>求节点(节奏总纲!$G$4:$G$163,AO$7:AO$166,$BD60)</f>
        <v>9204462972.4059563</v>
      </c>
    </row>
    <row r="61" spans="12:73" x14ac:dyDescent="0.15">
      <c r="L61" s="14">
        <v>55</v>
      </c>
      <c r="M61" s="91">
        <f>武将属性!$F59</f>
        <v>199.18259015055332</v>
      </c>
      <c r="N61" s="91">
        <f>武将属性!$U59</f>
        <v>9590.0377607508944</v>
      </c>
      <c r="O61" s="91">
        <f>武将属性!$U59</f>
        <v>9590.0377607508944</v>
      </c>
      <c r="P61" s="92">
        <f>武将属性!$AG59</f>
        <v>1.4478926541922886E-2</v>
      </c>
      <c r="Q61" s="92">
        <f>武将属性!$AG59</f>
        <v>1.4478926541922886E-2</v>
      </c>
      <c r="R61" s="92">
        <f>武将属性!BJ59</f>
        <v>0.1006514363327899</v>
      </c>
      <c r="S61" s="92">
        <f t="shared" si="2"/>
        <v>0.1006514363327899</v>
      </c>
      <c r="T61" s="91">
        <f>战法技能效用!AN59</f>
        <v>1.4473684101359616</v>
      </c>
      <c r="U61" s="91">
        <f t="shared" si="3"/>
        <v>3419923472.8562331</v>
      </c>
      <c r="V61" s="95">
        <f t="shared" si="4"/>
        <v>24288247.1310439</v>
      </c>
      <c r="W61" s="95">
        <f t="shared" si="4"/>
        <v>504460.57611761405</v>
      </c>
      <c r="X61" s="95">
        <f t="shared" si="4"/>
        <v>504460.57611761405</v>
      </c>
      <c r="Y61" s="95">
        <f t="shared" si="5"/>
        <v>4768749598.6424999</v>
      </c>
      <c r="Z61" s="95">
        <f t="shared" si="6"/>
        <v>4768749598.6424999</v>
      </c>
      <c r="AA61" s="95">
        <f t="shared" si="7"/>
        <v>4395393322.6098347</v>
      </c>
      <c r="AB61" s="95">
        <f t="shared" si="8"/>
        <v>4395393322.6098347</v>
      </c>
      <c r="AC61" s="95">
        <f t="shared" si="9"/>
        <v>3953467695.130795</v>
      </c>
      <c r="AE61" s="14">
        <v>55</v>
      </c>
      <c r="AF61" s="91">
        <f>武将属性!$F59</f>
        <v>199.18259015055332</v>
      </c>
      <c r="AG61" s="91">
        <f>士兵属性!$G59</f>
        <v>563.86820326366001</v>
      </c>
      <c r="AH61" s="91">
        <f>士兵属性!$G59</f>
        <v>563.86820326366001</v>
      </c>
      <c r="AI61" s="92">
        <f>士兵属性!$R59</f>
        <v>1.4478926541922886E-2</v>
      </c>
      <c r="AJ61" s="92">
        <f>士兵属性!$R59</f>
        <v>1.4478926541922886E-2</v>
      </c>
      <c r="AK61" s="92">
        <f>士兵属性!AY59</f>
        <v>0.1006514363327899</v>
      </c>
      <c r="AL61" s="92">
        <f t="shared" si="11"/>
        <v>0.1006514363327899</v>
      </c>
      <c r="AM61" s="91">
        <f>带兵数!$G58</f>
        <v>5433.6170958710936</v>
      </c>
      <c r="AN61" s="91">
        <f>战法技能效用!AT59</f>
        <v>0.58797560817912631</v>
      </c>
      <c r="AO61" s="91">
        <f t="shared" si="12"/>
        <v>1175676850.5649271</v>
      </c>
      <c r="AP61" s="95">
        <f t="shared" si="13"/>
        <v>14557880.406468816</v>
      </c>
      <c r="AQ61" s="95">
        <f t="shared" si="14"/>
        <v>4599566.5945966477</v>
      </c>
      <c r="AR61" s="95">
        <f t="shared" si="14"/>
        <v>4599566.5945966477</v>
      </c>
      <c r="AS61" s="95">
        <f t="shared" si="15"/>
        <v>2858291336.1706195</v>
      </c>
      <c r="AT61" s="95">
        <f t="shared" si="16"/>
        <v>2858291336.1706195</v>
      </c>
      <c r="AU61" s="95">
        <f t="shared" si="17"/>
        <v>2634509192.232327</v>
      </c>
      <c r="AV61" s="95">
        <f t="shared" si="18"/>
        <v>2634509192.232327</v>
      </c>
      <c r="AW61" s="95">
        <f t="shared" si="19"/>
        <v>954630.88610257569</v>
      </c>
      <c r="AX61" s="95">
        <f t="shared" si="20"/>
        <v>3266485124.9959583</v>
      </c>
      <c r="AZ61" s="14">
        <f t="shared" si="21"/>
        <v>0.81654970152662631</v>
      </c>
      <c r="BA61" s="14">
        <f t="shared" si="22"/>
        <v>0.34377285336827484</v>
      </c>
      <c r="BD61" s="14">
        <v>55</v>
      </c>
      <c r="BE61" s="95">
        <f>求节点(节奏总纲!$G$4:$G$163,M$7:M$166,$BD61)</f>
        <v>260.4386170123812</v>
      </c>
      <c r="BF61" s="95">
        <f>求节点(节奏总纲!$G$4:$G$163,N$7:N$166,$BD61)</f>
        <v>13764.998320992267</v>
      </c>
      <c r="BG61" s="95">
        <f>求节点(节奏总纲!$G$4:$G$163,O$7:O$166,$BD61)</f>
        <v>13764.998320992267</v>
      </c>
      <c r="BH61" s="95">
        <f>求节点(节奏总纲!$G$4:$G$163,P$7:P$166,$BD61)</f>
        <v>2.3067892860158111E-2</v>
      </c>
      <c r="BI61" s="95">
        <f>求节点(节奏总纲!$G$4:$G$163,Q$7:Q$166,$BD61)</f>
        <v>2.3067892860158111E-2</v>
      </c>
      <c r="BJ61" s="95">
        <f>求节点(节奏总纲!$G$4:$G$163,T$7:T$166,$BD61)</f>
        <v>1.716689776723322</v>
      </c>
      <c r="BK61" s="95">
        <f>求节点(节奏总纲!$G$4:$G$163,U$7:U$166,$BD61)</f>
        <v>11589889194.281296</v>
      </c>
      <c r="BL61" s="91"/>
      <c r="BM61" s="14">
        <v>55</v>
      </c>
      <c r="BN61" s="95">
        <f>求节点(节奏总纲!$G$4:$G$163,AF$7:AF$166,$BD61)</f>
        <v>260.4386170123812</v>
      </c>
      <c r="BO61" s="95">
        <f>求节点(节奏总纲!$G$4:$G$163,AG$7:AG$166,$BD61)</f>
        <v>737.45830672148622</v>
      </c>
      <c r="BP61" s="95">
        <f>求节点(节奏总纲!$G$4:$G$163,AH$7:AH$166,$BD61)</f>
        <v>737.45830672148622</v>
      </c>
      <c r="BQ61" s="95">
        <f>求节点(节奏总纲!$G$4:$G$163,AI$7:AI$166,$BD61)</f>
        <v>2.3067892860158111E-2</v>
      </c>
      <c r="BR61" s="95">
        <f>求节点(节奏总纲!$G$4:$G$163,AJ$7:AJ$166,$BD61)</f>
        <v>2.3067892860158111E-2</v>
      </c>
      <c r="BS61" s="95">
        <f>求节点(节奏总纲!$G$4:$G$163,AM$7:AM$166,$BD61)</f>
        <v>6254.1565956755276</v>
      </c>
      <c r="BT61" s="95">
        <f>求节点(节奏总纲!$G$4:$G$163,AN$7:AN$166,$BD61)</f>
        <v>1.616697417243987</v>
      </c>
      <c r="BU61" s="95">
        <f>求节点(节奏总纲!$G$4:$G$163,AO$7:AO$166,$BD61)</f>
        <v>9683006455.4810238</v>
      </c>
    </row>
    <row r="62" spans="12:73" x14ac:dyDescent="0.15">
      <c r="L62" s="14">
        <v>56</v>
      </c>
      <c r="M62" s="91">
        <f>武将属性!$F60</f>
        <v>204.18204830018195</v>
      </c>
      <c r="N62" s="91">
        <f>武将属性!$U60</f>
        <v>9901.0573478084334</v>
      </c>
      <c r="O62" s="91">
        <f>武将属性!$U60</f>
        <v>9901.0573478084334</v>
      </c>
      <c r="P62" s="92">
        <f>武将属性!$AG60</f>
        <v>1.4826247799316837E-2</v>
      </c>
      <c r="Q62" s="92">
        <f>武将属性!$AG60</f>
        <v>1.4826247799316837E-2</v>
      </c>
      <c r="R62" s="92">
        <f>武将属性!BJ60</f>
        <v>0.10069903352428029</v>
      </c>
      <c r="S62" s="92">
        <f t="shared" si="2"/>
        <v>0.10069903352428029</v>
      </c>
      <c r="T62" s="91">
        <f>战法技能效用!AN60</f>
        <v>1.4698055716815421</v>
      </c>
      <c r="U62" s="91">
        <f t="shared" si="3"/>
        <v>3808612619.5165439</v>
      </c>
      <c r="V62" s="95">
        <f t="shared" si="4"/>
        <v>26358956.720148008</v>
      </c>
      <c r="W62" s="95">
        <f t="shared" si="4"/>
        <v>543580.91112026141</v>
      </c>
      <c r="X62" s="95">
        <f t="shared" si="4"/>
        <v>543580.91112026141</v>
      </c>
      <c r="Y62" s="95">
        <f t="shared" si="5"/>
        <v>5303396306.3595982</v>
      </c>
      <c r="Z62" s="95">
        <f t="shared" si="6"/>
        <v>5303396306.3595982</v>
      </c>
      <c r="AA62" s="95">
        <f t="shared" si="7"/>
        <v>4889643408.6465874</v>
      </c>
      <c r="AB62" s="95">
        <f t="shared" si="8"/>
        <v>4889643408.6465874</v>
      </c>
      <c r="AC62" s="95">
        <f t="shared" si="9"/>
        <v>4358258670.9538994</v>
      </c>
      <c r="AE62" s="14">
        <v>56</v>
      </c>
      <c r="AF62" s="91">
        <f>武将属性!$F60</f>
        <v>204.18204830018195</v>
      </c>
      <c r="AG62" s="91">
        <f>士兵属性!$G60</f>
        <v>572.00369602907824</v>
      </c>
      <c r="AH62" s="91">
        <f>士兵属性!$G60</f>
        <v>572.00369602907824</v>
      </c>
      <c r="AI62" s="92">
        <f>士兵属性!$R60</f>
        <v>1.4826247799316837E-2</v>
      </c>
      <c r="AJ62" s="92">
        <f>士兵属性!$R60</f>
        <v>1.4826247799316837E-2</v>
      </c>
      <c r="AK62" s="92">
        <f>士兵属性!AY60</f>
        <v>0.10069903352428029</v>
      </c>
      <c r="AL62" s="92">
        <f t="shared" si="11"/>
        <v>0.10069903352428029</v>
      </c>
      <c r="AM62" s="91">
        <f>带兵数!$G59</f>
        <v>5496.9671993596457</v>
      </c>
      <c r="AN62" s="91">
        <f>战法技能效用!AT60</f>
        <v>0.60645417120717271</v>
      </c>
      <c r="AO62" s="91">
        <f t="shared" si="12"/>
        <v>1300016148.9611526</v>
      </c>
      <c r="AP62" s="95">
        <f t="shared" si="13"/>
        <v>15733957.282054294</v>
      </c>
      <c r="AQ62" s="95">
        <f t="shared" si="14"/>
        <v>5023445.3440912776</v>
      </c>
      <c r="AR62" s="95">
        <f t="shared" si="14"/>
        <v>5023445.3440912776</v>
      </c>
      <c r="AS62" s="95">
        <f t="shared" si="15"/>
        <v>3165656813.3550124</v>
      </c>
      <c r="AT62" s="95">
        <f t="shared" si="16"/>
        <v>3165656813.3550124</v>
      </c>
      <c r="AU62" s="95">
        <f t="shared" si="17"/>
        <v>2918683062.1910806</v>
      </c>
      <c r="AV62" s="95">
        <f t="shared" si="18"/>
        <v>2918683062.1910806</v>
      </c>
      <c r="AW62" s="95">
        <f t="shared" si="19"/>
        <v>1045459.8688364042</v>
      </c>
      <c r="AX62" s="95">
        <f t="shared" si="20"/>
        <v>3577356086.6178112</v>
      </c>
      <c r="AZ62" s="14">
        <f t="shared" si="21"/>
        <v>0.80680911505807784</v>
      </c>
      <c r="BA62" s="14">
        <f t="shared" si="22"/>
        <v>0.34133588233664297</v>
      </c>
      <c r="BD62" s="14">
        <v>56</v>
      </c>
      <c r="BE62" s="95">
        <f>求节点(节奏总纲!$G$4:$G$163,M$7:M$166,$BD62)</f>
        <v>261.8116071726692</v>
      </c>
      <c r="BF62" s="95">
        <f>求节点(节奏总纲!$G$4:$G$163,N$7:N$166,$BD62)</f>
        <v>13848.162443482348</v>
      </c>
      <c r="BG62" s="95">
        <f>求节点(节奏总纲!$G$4:$G$163,O$7:O$166,$BD62)</f>
        <v>13848.162443482348</v>
      </c>
      <c r="BH62" s="95">
        <f>求节点(节奏总纲!$G$4:$G$163,P$7:P$166,$BD62)</f>
        <v>2.3211618107672825E-2</v>
      </c>
      <c r="BI62" s="95">
        <f>求节点(节奏总纲!$G$4:$G$163,Q$7:Q$166,$BD62)</f>
        <v>2.3211618107672825E-2</v>
      </c>
      <c r="BJ62" s="95">
        <f>求节点(节奏总纲!$G$4:$G$163,T$7:T$166,$BD62)</f>
        <v>1.7199976613647496</v>
      </c>
      <c r="BK62" s="95">
        <f>求节点(节奏总纲!$G$4:$G$163,U$7:U$166,$BD62)</f>
        <v>11838121865.142017</v>
      </c>
      <c r="BL62" s="91"/>
      <c r="BM62" s="14">
        <v>56</v>
      </c>
      <c r="BN62" s="95">
        <f>求节点(节奏总纲!$G$4:$G$163,AF$7:AF$166,$BD62)</f>
        <v>261.8116071726692</v>
      </c>
      <c r="BO62" s="95">
        <f>求节点(节奏总纲!$G$4:$G$163,AG$7:AG$166,$BD62)</f>
        <v>741.58954443423363</v>
      </c>
      <c r="BP62" s="95">
        <f>求节点(节奏总纲!$G$4:$G$163,AH$7:AH$166,$BD62)</f>
        <v>741.58954443423363</v>
      </c>
      <c r="BQ62" s="95">
        <f>求节点(节奏总纲!$G$4:$G$163,AI$7:AI$166,$BD62)</f>
        <v>2.3211618107672825E-2</v>
      </c>
      <c r="BR62" s="95">
        <f>求节点(节奏总纲!$G$4:$G$163,AJ$7:AJ$166,$BD62)</f>
        <v>2.3211618107672825E-2</v>
      </c>
      <c r="BS62" s="95">
        <f>求节点(节奏总纲!$G$4:$G$163,AM$7:AM$166,$BD62)</f>
        <v>6271.0927470311372</v>
      </c>
      <c r="BT62" s="95">
        <f>求节点(节奏总纲!$G$4:$G$163,AN$7:AN$166,$BD62)</f>
        <v>1.6496459205447365</v>
      </c>
      <c r="BU62" s="95">
        <f>求节点(节奏总纲!$G$4:$G$163,AO$7:AO$166,$BD62)</f>
        <v>10161549938.556091</v>
      </c>
    </row>
    <row r="63" spans="12:73" x14ac:dyDescent="0.15">
      <c r="L63" s="14">
        <v>57</v>
      </c>
      <c r="M63" s="91">
        <f>武将属性!$F61</f>
        <v>209.1815064498106</v>
      </c>
      <c r="N63" s="91">
        <f>武将属性!$U61</f>
        <v>10212.076934865971</v>
      </c>
      <c r="O63" s="91">
        <f>武将属性!$U61</f>
        <v>10212.076934865971</v>
      </c>
      <c r="P63" s="92">
        <f>武将属性!$AG61</f>
        <v>1.5200471938311663E-2</v>
      </c>
      <c r="Q63" s="92">
        <f>武将属性!$AG61</f>
        <v>1.5200471938311663E-2</v>
      </c>
      <c r="R63" s="92">
        <f>武将属性!BJ61</f>
        <v>0.10075031750884754</v>
      </c>
      <c r="S63" s="92">
        <f t="shared" si="2"/>
        <v>0.10075031750884754</v>
      </c>
      <c r="T63" s="91">
        <f>战法技能效用!AN61</f>
        <v>1.4920580812025086</v>
      </c>
      <c r="U63" s="91">
        <f t="shared" si="3"/>
        <v>4229500023.6609707</v>
      </c>
      <c r="V63" s="95">
        <f t="shared" si="4"/>
        <v>28549996.603394505</v>
      </c>
      <c r="W63" s="95">
        <f t="shared" si="4"/>
        <v>584810.6449575451</v>
      </c>
      <c r="X63" s="95">
        <f t="shared" si="4"/>
        <v>584810.6449575451</v>
      </c>
      <c r="Y63" s="95">
        <f t="shared" si="5"/>
        <v>5882711310.4395142</v>
      </c>
      <c r="Z63" s="95">
        <f t="shared" si="6"/>
        <v>5882711310.4395142</v>
      </c>
      <c r="AA63" s="95">
        <f t="shared" si="7"/>
        <v>5425509494.4245033</v>
      </c>
      <c r="AB63" s="95">
        <f t="shared" si="8"/>
        <v>5425509494.4245033</v>
      </c>
      <c r="AC63" s="95">
        <f t="shared" si="9"/>
        <v>4792931066.641326</v>
      </c>
      <c r="AE63" s="14">
        <v>57</v>
      </c>
      <c r="AF63" s="91">
        <f>武将属性!$F61</f>
        <v>209.1815064498106</v>
      </c>
      <c r="AG63" s="91">
        <f>士兵属性!$G61</f>
        <v>580.22034660166366</v>
      </c>
      <c r="AH63" s="91">
        <f>士兵属性!$G61</f>
        <v>580.22034660166366</v>
      </c>
      <c r="AI63" s="92">
        <f>士兵属性!$R61</f>
        <v>1.5200471938311663E-2</v>
      </c>
      <c r="AJ63" s="92">
        <f>士兵属性!$R61</f>
        <v>1.5200471938311663E-2</v>
      </c>
      <c r="AK63" s="92">
        <f>士兵属性!AY61</f>
        <v>0.10075031750884754</v>
      </c>
      <c r="AL63" s="92">
        <f t="shared" si="11"/>
        <v>0.10075031750884754</v>
      </c>
      <c r="AM63" s="91">
        <f>带兵数!$G60</f>
        <v>5560.8560867691785</v>
      </c>
      <c r="AN63" s="91">
        <f>战法技能效用!AT61</f>
        <v>0.62489051915743421</v>
      </c>
      <c r="AO63" s="91">
        <f t="shared" si="12"/>
        <v>1435991839.9476364</v>
      </c>
      <c r="AP63" s="95">
        <f t="shared" si="13"/>
        <v>16989115.05239208</v>
      </c>
      <c r="AQ63" s="95">
        <f t="shared" si="14"/>
        <v>5478303.42996212</v>
      </c>
      <c r="AR63" s="95">
        <f t="shared" si="14"/>
        <v>5478303.42996212</v>
      </c>
      <c r="AS63" s="95">
        <f t="shared" si="15"/>
        <v>3500597939.1669097</v>
      </c>
      <c r="AT63" s="95">
        <f t="shared" si="16"/>
        <v>3500597939.1669097</v>
      </c>
      <c r="AU63" s="95">
        <f t="shared" si="17"/>
        <v>3228532959.1830564</v>
      </c>
      <c r="AV63" s="95">
        <f t="shared" si="18"/>
        <v>3228532959.1830564</v>
      </c>
      <c r="AW63" s="95">
        <f t="shared" si="19"/>
        <v>1143213.5862981714</v>
      </c>
      <c r="AX63" s="95">
        <f t="shared" si="20"/>
        <v>3912415116.5211277</v>
      </c>
      <c r="AZ63" s="14">
        <f t="shared" si="21"/>
        <v>0.79860320892634218</v>
      </c>
      <c r="BA63" s="14">
        <f t="shared" si="22"/>
        <v>0.33951810661172915</v>
      </c>
      <c r="BD63" s="14">
        <v>57</v>
      </c>
      <c r="BE63" s="95">
        <f>求节点(节奏总纲!$G$4:$G$163,M$7:M$166,$BD63)</f>
        <v>263.1845973329572</v>
      </c>
      <c r="BF63" s="95">
        <f>求节点(节奏总纲!$G$4:$G$163,N$7:N$166,$BD63)</f>
        <v>13931.326565972429</v>
      </c>
      <c r="BG63" s="95">
        <f>求节点(节奏总纲!$G$4:$G$163,O$7:O$166,$BD63)</f>
        <v>13931.326565972429</v>
      </c>
      <c r="BH63" s="95">
        <f>求节点(节奏总纲!$G$4:$G$163,P$7:P$166,$BD63)</f>
        <v>2.3355343355187543E-2</v>
      </c>
      <c r="BI63" s="95">
        <f>求节点(节奏总纲!$G$4:$G$163,Q$7:Q$166,$BD63)</f>
        <v>2.3355343355187543E-2</v>
      </c>
      <c r="BJ63" s="95">
        <f>求节点(节奏总纲!$G$4:$G$163,T$7:T$166,$BD63)</f>
        <v>1.7233055460061772</v>
      </c>
      <c r="BK63" s="95">
        <f>求节点(节奏总纲!$G$4:$G$163,U$7:U$166,$BD63)</f>
        <v>12086354536.002741</v>
      </c>
      <c r="BL63" s="91"/>
      <c r="BM63" s="14">
        <v>57</v>
      </c>
      <c r="BN63" s="95">
        <f>求节点(节奏总纲!$G$4:$G$163,AF$7:AF$166,$BD63)</f>
        <v>263.1845973329572</v>
      </c>
      <c r="BO63" s="95">
        <f>求节点(节奏总纲!$G$4:$G$163,AG$7:AG$166,$BD63)</f>
        <v>745.72078214698104</v>
      </c>
      <c r="BP63" s="95">
        <f>求节点(节奏总纲!$G$4:$G$163,AH$7:AH$166,$BD63)</f>
        <v>745.72078214698104</v>
      </c>
      <c r="BQ63" s="95">
        <f>求节点(节奏总纲!$G$4:$G$163,AI$7:AI$166,$BD63)</f>
        <v>2.3355343355187543E-2</v>
      </c>
      <c r="BR63" s="95">
        <f>求节点(节奏总纲!$G$4:$G$163,AJ$7:AJ$166,$BD63)</f>
        <v>2.3355343355187543E-2</v>
      </c>
      <c r="BS63" s="95">
        <f>求节点(节奏总纲!$G$4:$G$163,AM$7:AM$166,$BD63)</f>
        <v>6288.0288983867467</v>
      </c>
      <c r="BT63" s="95">
        <f>求节点(节奏总纲!$G$4:$G$163,AN$7:AN$166,$BD63)</f>
        <v>1.6825944238454862</v>
      </c>
      <c r="BU63" s="95">
        <f>求节点(节奏总纲!$G$4:$G$163,AO$7:AO$166,$BD63)</f>
        <v>10640093421.631159</v>
      </c>
    </row>
    <row r="64" spans="12:73" x14ac:dyDescent="0.15">
      <c r="L64" s="14">
        <v>58</v>
      </c>
      <c r="M64" s="91">
        <f>武将属性!$F62</f>
        <v>214.26932468270417</v>
      </c>
      <c r="N64" s="91">
        <f>武将属性!$U62</f>
        <v>10523.096521923511</v>
      </c>
      <c r="O64" s="91">
        <f>武将属性!$U62</f>
        <v>10523.096521923511</v>
      </c>
      <c r="P64" s="92">
        <f>武将属性!$AG62</f>
        <v>1.5770398577450322E-2</v>
      </c>
      <c r="Q64" s="92">
        <f>武将属性!$AG62</f>
        <v>1.5770398577450322E-2</v>
      </c>
      <c r="R64" s="92">
        <f>武将属性!BJ62</f>
        <v>0.10080608644575535</v>
      </c>
      <c r="S64" s="92">
        <f t="shared" si="2"/>
        <v>0.10080608644575535</v>
      </c>
      <c r="T64" s="91">
        <f>战法技能效用!AN62</f>
        <v>1.514425802676594</v>
      </c>
      <c r="U64" s="91">
        <f t="shared" si="3"/>
        <v>4688970669.4935141</v>
      </c>
      <c r="V64" s="95">
        <f t="shared" si="4"/>
        <v>30885699.249544512</v>
      </c>
      <c r="W64" s="95">
        <f t="shared" si="4"/>
        <v>628888.83578759874</v>
      </c>
      <c r="X64" s="95">
        <f t="shared" si="4"/>
        <v>628888.83578759874</v>
      </c>
      <c r="Y64" s="95">
        <f t="shared" si="5"/>
        <v>6515112007.4192734</v>
      </c>
      <c r="Z64" s="95">
        <f t="shared" si="6"/>
        <v>6515112007.4192734</v>
      </c>
      <c r="AA64" s="95">
        <f t="shared" si="7"/>
        <v>6011828969.7330046</v>
      </c>
      <c r="AB64" s="95">
        <f t="shared" si="8"/>
        <v>6011828969.7330046</v>
      </c>
      <c r="AC64" s="95">
        <f t="shared" si="9"/>
        <v>5263911874.8370533</v>
      </c>
      <c r="AE64" s="14">
        <v>58</v>
      </c>
      <c r="AF64" s="91">
        <f>武将属性!$F62</f>
        <v>214.26932468270417</v>
      </c>
      <c r="AG64" s="91">
        <f>士兵属性!$G62</f>
        <v>588.49819556804596</v>
      </c>
      <c r="AH64" s="91">
        <f>士兵属性!$G62</f>
        <v>588.49819556804596</v>
      </c>
      <c r="AI64" s="92">
        <f>士兵属性!$R62</f>
        <v>1.5770398577450322E-2</v>
      </c>
      <c r="AJ64" s="92">
        <f>士兵属性!$R62</f>
        <v>1.5770398577450322E-2</v>
      </c>
      <c r="AK64" s="92">
        <f>士兵属性!AY62</f>
        <v>0.10080608644575535</v>
      </c>
      <c r="AL64" s="92">
        <f t="shared" si="11"/>
        <v>0.10080608644575535</v>
      </c>
      <c r="AM64" s="91">
        <f>带兵数!$G61</f>
        <v>5627.396776908311</v>
      </c>
      <c r="AN64" s="91">
        <f>战法技能效用!AT62</f>
        <v>0.6433460921544284</v>
      </c>
      <c r="AO64" s="91">
        <f t="shared" si="12"/>
        <v>1586960674.1224215</v>
      </c>
      <c r="AP64" s="95">
        <f t="shared" si="13"/>
        <v>18345311.375998724</v>
      </c>
      <c r="AQ64" s="95">
        <f t="shared" si="14"/>
        <v>5974271.3769721128</v>
      </c>
      <c r="AR64" s="95">
        <f t="shared" si="14"/>
        <v>5974271.3769721128</v>
      </c>
      <c r="AS64" s="95">
        <f t="shared" si="15"/>
        <v>3869809048.5154643</v>
      </c>
      <c r="AT64" s="95">
        <f t="shared" si="16"/>
        <v>3869809048.5154643</v>
      </c>
      <c r="AU64" s="95">
        <f t="shared" si="17"/>
        <v>3570871862.0197034</v>
      </c>
      <c r="AV64" s="95">
        <f t="shared" si="18"/>
        <v>3570871862.0197034</v>
      </c>
      <c r="AW64" s="95">
        <f t="shared" si="19"/>
        <v>1249546.838285506</v>
      </c>
      <c r="AX64" s="95">
        <f t="shared" si="20"/>
        <v>4278889202.9099407</v>
      </c>
      <c r="AZ64" s="14">
        <f t="shared" si="21"/>
        <v>0.79233387745442385</v>
      </c>
      <c r="BA64" s="14">
        <f t="shared" si="22"/>
        <v>0.3384454256554007</v>
      </c>
      <c r="BD64" s="14">
        <v>58</v>
      </c>
      <c r="BE64" s="95">
        <f>求节点(节奏总纲!$G$4:$G$163,M$7:M$166,$BD64)</f>
        <v>264.47287293358818</v>
      </c>
      <c r="BF64" s="95">
        <f>求节点(节奏总纲!$G$4:$G$163,N$7:N$166,$BD64)</f>
        <v>14010.515356603823</v>
      </c>
      <c r="BG64" s="95">
        <f>求节点(节奏总纲!$G$4:$G$163,O$7:O$166,$BD64)</f>
        <v>14010.515356603823</v>
      </c>
      <c r="BH64" s="95">
        <f>求节点(节奏总纲!$G$4:$G$163,P$7:P$166,$BD64)</f>
        <v>2.3491056910569106E-2</v>
      </c>
      <c r="BI64" s="95">
        <f>求节点(节奏总纲!$G$4:$G$163,Q$7:Q$166,$BD64)</f>
        <v>2.3491056910569106E-2</v>
      </c>
      <c r="BJ64" s="95">
        <f>求节点(节奏总纲!$G$4:$G$163,T$7:T$166,$BD64)</f>
        <v>1.7258861385884181</v>
      </c>
      <c r="BK64" s="95">
        <f>求节点(节奏总纲!$G$4:$G$163,U$7:U$166,$BD64)</f>
        <v>12324758710.034349</v>
      </c>
      <c r="BL64" s="91"/>
      <c r="BM64" s="14">
        <v>58</v>
      </c>
      <c r="BN64" s="95">
        <f>求节点(节奏总纲!$G$4:$G$163,AF$7:AF$166,$BD64)</f>
        <v>264.47287293358818</v>
      </c>
      <c r="BO64" s="95">
        <f>求节点(节奏总纲!$G$4:$G$163,AG$7:AG$166,$BD64)</f>
        <v>749.77925184528181</v>
      </c>
      <c r="BP64" s="95">
        <f>求节点(节奏总纲!$G$4:$G$163,AH$7:AH$166,$BD64)</f>
        <v>749.77925184528181</v>
      </c>
      <c r="BQ64" s="95">
        <f>求节点(节奏总纲!$G$4:$G$163,AI$7:AI$166,$BD64)</f>
        <v>2.3491056910569106E-2</v>
      </c>
      <c r="BR64" s="95">
        <f>求节点(节奏总纲!$G$4:$G$163,AJ$7:AJ$166,$BD64)</f>
        <v>2.3491056910569106E-2</v>
      </c>
      <c r="BS64" s="95">
        <f>求节点(节奏总纲!$G$4:$G$163,AM$7:AM$166,$BD64)</f>
        <v>6304.7125955502288</v>
      </c>
      <c r="BT64" s="95">
        <f>求节点(节奏总纲!$G$4:$G$163,AN$7:AN$166,$BD64)</f>
        <v>1.713506712158305</v>
      </c>
      <c r="BU64" s="95">
        <f>求节点(节奏总纲!$G$4:$G$163,AO$7:AO$166,$BD64)</f>
        <v>11138269520.876062</v>
      </c>
    </row>
    <row r="65" spans="12:73" x14ac:dyDescent="0.15">
      <c r="L65" s="14">
        <v>59</v>
      </c>
      <c r="M65" s="91">
        <f>武将属性!$F63</f>
        <v>219.59720468734227</v>
      </c>
      <c r="N65" s="91">
        <f>武将属性!$U63</f>
        <v>10835.619527013332</v>
      </c>
      <c r="O65" s="91">
        <f>武将属性!$U63</f>
        <v>10835.619527013332</v>
      </c>
      <c r="P65" s="92">
        <f>武将属性!$AG63</f>
        <v>1.654577763932984E-2</v>
      </c>
      <c r="Q65" s="92">
        <f>武将属性!$AG63</f>
        <v>1.654577763932984E-2</v>
      </c>
      <c r="R65" s="92">
        <f>武将属性!BJ63</f>
        <v>0.10086559125389519</v>
      </c>
      <c r="S65" s="92">
        <f t="shared" si="2"/>
        <v>0.10086559125389519</v>
      </c>
      <c r="T65" s="91">
        <f>战法技能效用!AN63</f>
        <v>1.5373665302720598</v>
      </c>
      <c r="U65" s="91">
        <f t="shared" si="3"/>
        <v>5197125462.7563019</v>
      </c>
      <c r="V65" s="95">
        <f t="shared" si="4"/>
        <v>33389180.738208741</v>
      </c>
      <c r="W65" s="95">
        <f t="shared" si="4"/>
        <v>676672.96167347871</v>
      </c>
      <c r="X65" s="95">
        <f t="shared" si="4"/>
        <v>676672.96167347871</v>
      </c>
      <c r="Y65" s="95">
        <f t="shared" si="5"/>
        <v>7212828893.8823795</v>
      </c>
      <c r="Z65" s="95">
        <f t="shared" si="6"/>
        <v>7212828893.8823795</v>
      </c>
      <c r="AA65" s="95">
        <f t="shared" si="7"/>
        <v>6660368727.2664108</v>
      </c>
      <c r="AB65" s="95">
        <f t="shared" si="8"/>
        <v>6660368727.2664108</v>
      </c>
      <c r="AC65" s="95">
        <f t="shared" si="9"/>
        <v>5779354830.6360979</v>
      </c>
      <c r="AE65" s="14">
        <v>59</v>
      </c>
      <c r="AF65" s="91">
        <f>武将属性!$F63</f>
        <v>219.59720468734227</v>
      </c>
      <c r="AG65" s="91">
        <f>士兵属性!$G63</f>
        <v>596.8372429282249</v>
      </c>
      <c r="AH65" s="91">
        <f>士兵属性!$G63</f>
        <v>596.8372429282249</v>
      </c>
      <c r="AI65" s="92">
        <f>士兵属性!$R63</f>
        <v>1.654577763932984E-2</v>
      </c>
      <c r="AJ65" s="92">
        <f>士兵属性!$R63</f>
        <v>1.654577763932984E-2</v>
      </c>
      <c r="AK65" s="92">
        <f>士兵属性!AY63</f>
        <v>0.10086559125389519</v>
      </c>
      <c r="AL65" s="92">
        <f t="shared" si="11"/>
        <v>0.10086559125389519</v>
      </c>
      <c r="AM65" s="91">
        <f>带兵数!$G62</f>
        <v>5693.3346855347099</v>
      </c>
      <c r="AN65" s="91">
        <f>战法技能效用!AT63</f>
        <v>0.66198928615303609</v>
      </c>
      <c r="AO65" s="91">
        <f t="shared" si="12"/>
        <v>1754207567.5328972</v>
      </c>
      <c r="AP65" s="95">
        <f t="shared" si="13"/>
        <v>19801330.788343437</v>
      </c>
      <c r="AQ65" s="95">
        <f t="shared" si="14"/>
        <v>6516437.9531781394</v>
      </c>
      <c r="AR65" s="95">
        <f t="shared" si="14"/>
        <v>6516437.9531781394</v>
      </c>
      <c r="AS65" s="95">
        <f t="shared" si="15"/>
        <v>4277541637.4336739</v>
      </c>
      <c r="AT65" s="95">
        <f t="shared" si="16"/>
        <v>4277541637.4336739</v>
      </c>
      <c r="AU65" s="95">
        <f t="shared" si="17"/>
        <v>3949907168.2827849</v>
      </c>
      <c r="AV65" s="95">
        <f t="shared" si="18"/>
        <v>3949907168.2827849</v>
      </c>
      <c r="AW65" s="95">
        <f t="shared" si="19"/>
        <v>1366247.7533840653</v>
      </c>
      <c r="AX65" s="95">
        <f t="shared" si="20"/>
        <v>4680238186.9621315</v>
      </c>
      <c r="AZ65" s="14">
        <f t="shared" si="21"/>
        <v>0.78673369905793777</v>
      </c>
      <c r="BA65" s="14">
        <f t="shared" si="22"/>
        <v>0.33753419656768324</v>
      </c>
      <c r="BD65" s="14">
        <v>59</v>
      </c>
      <c r="BE65" s="95">
        <f>求节点(节奏总纲!$G$4:$G$163,M$7:M$166,$BD65)</f>
        <v>265.70159382870611</v>
      </c>
      <c r="BF65" s="95">
        <f>求节点(节奏总纲!$G$4:$G$163,N$7:N$166,$BD65)</f>
        <v>14086.909471572384</v>
      </c>
      <c r="BG65" s="95">
        <f>求节点(节奏总纲!$G$4:$G$163,O$7:O$166,$BD65)</f>
        <v>14086.909471572384</v>
      </c>
      <c r="BH65" s="95">
        <f>求节点(节奏总纲!$G$4:$G$163,P$7:P$166,$BD65)</f>
        <v>2.3621138211382113E-2</v>
      </c>
      <c r="BI65" s="95">
        <f>求节点(节奏总纲!$G$4:$G$163,Q$7:Q$166,$BD65)</f>
        <v>2.3621138211382113E-2</v>
      </c>
      <c r="BJ65" s="95">
        <f>求节点(节奏总纲!$G$4:$G$163,T$7:T$166,$BD65)</f>
        <v>1.7279554416758873</v>
      </c>
      <c r="BK65" s="95">
        <f>求节点(节奏总纲!$G$4:$G$163,U$7:U$166,$BD65)</f>
        <v>12556253407.859459</v>
      </c>
      <c r="BL65" s="91"/>
      <c r="BM65" s="14">
        <v>59</v>
      </c>
      <c r="BN65" s="95">
        <f>求节点(节奏总纲!$G$4:$G$163,AF$7:AF$166,$BD65)</f>
        <v>265.70159382870611</v>
      </c>
      <c r="BO65" s="95">
        <f>求节点(节奏总纲!$G$4:$G$163,AG$7:AG$166,$BD65)</f>
        <v>753.78656531154058</v>
      </c>
      <c r="BP65" s="95">
        <f>求节点(节奏总纲!$G$4:$G$163,AH$7:AH$166,$BD65)</f>
        <v>753.78656531154058</v>
      </c>
      <c r="BQ65" s="95">
        <f>求节点(节奏总纲!$G$4:$G$163,AI$7:AI$166,$BD65)</f>
        <v>2.3621138211382113E-2</v>
      </c>
      <c r="BR65" s="95">
        <f>求节点(节奏总纲!$G$4:$G$163,AJ$7:AJ$166,$BD65)</f>
        <v>2.3621138211382113E-2</v>
      </c>
      <c r="BS65" s="95">
        <f>求节点(节奏总纲!$G$4:$G$163,AM$7:AM$166,$BD65)</f>
        <v>6321.2188163138017</v>
      </c>
      <c r="BT65" s="95">
        <f>求节点(节奏总纲!$G$4:$G$163,AN$7:AN$166,$BD65)</f>
        <v>1.7429875324394359</v>
      </c>
      <c r="BU65" s="95">
        <f>求节点(节奏总纲!$G$4:$G$163,AO$7:AO$166,$BD65)</f>
        <v>11650247435.053129</v>
      </c>
    </row>
    <row r="66" spans="12:73" x14ac:dyDescent="0.15">
      <c r="L66" s="14">
        <v>60</v>
      </c>
      <c r="M66" s="91">
        <f>武将属性!$F64</f>
        <v>225.34404234922738</v>
      </c>
      <c r="N66" s="91">
        <f>武将属性!$U64</f>
        <v>11151.674792370506</v>
      </c>
      <c r="O66" s="91">
        <f>武将属性!$U64</f>
        <v>11151.674792370506</v>
      </c>
      <c r="P66" s="92">
        <f>武将属性!$AG64</f>
        <v>1.7359253333333335E-2</v>
      </c>
      <c r="Q66" s="92">
        <f>武将属性!$AG64</f>
        <v>1.7359253333333335E-2</v>
      </c>
      <c r="R66" s="92">
        <f>武将属性!BJ64</f>
        <v>0.10092998900152741</v>
      </c>
      <c r="S66" s="92">
        <f t="shared" si="2"/>
        <v>0.10092998900152741</v>
      </c>
      <c r="T66" s="91">
        <f>战法技能效用!AN64</f>
        <v>1.5632413788756432</v>
      </c>
      <c r="U66" s="91">
        <f t="shared" si="3"/>
        <v>5774486560.3500547</v>
      </c>
      <c r="V66" s="95">
        <f t="shared" si="4"/>
        <v>37044615.275838003</v>
      </c>
      <c r="W66" s="95">
        <f t="shared" si="4"/>
        <v>748567.68233955908</v>
      </c>
      <c r="X66" s="95">
        <f t="shared" si="4"/>
        <v>748567.68233955908</v>
      </c>
      <c r="Y66" s="95">
        <f t="shared" si="5"/>
        <v>8205344696.2595816</v>
      </c>
      <c r="Z66" s="95">
        <f t="shared" si="6"/>
        <v>8205344696.2595816</v>
      </c>
      <c r="AA66" s="95">
        <f t="shared" si="7"/>
        <v>7582483388.5215321</v>
      </c>
      <c r="AB66" s="95">
        <f t="shared" si="8"/>
        <v>7582483388.5215321</v>
      </c>
      <c r="AC66" s="95">
        <f t="shared" si="9"/>
        <v>6513458640.5522213</v>
      </c>
      <c r="AE66" s="14">
        <v>60</v>
      </c>
      <c r="AF66" s="91">
        <f>武将属性!$F64</f>
        <v>225.34404234922738</v>
      </c>
      <c r="AG66" s="91">
        <f>士兵属性!$G64</f>
        <v>634.3244484929221</v>
      </c>
      <c r="AH66" s="91">
        <f>士兵属性!$G64</f>
        <v>634.3244484929221</v>
      </c>
      <c r="AI66" s="92">
        <f>士兵属性!$R64</f>
        <v>1.7359253333333335E-2</v>
      </c>
      <c r="AJ66" s="92">
        <f>士兵属性!$R64</f>
        <v>1.7359253333333335E-2</v>
      </c>
      <c r="AK66" s="92">
        <f>士兵属性!AY64</f>
        <v>0.10092998900152741</v>
      </c>
      <c r="AL66" s="92">
        <f t="shared" si="11"/>
        <v>0.10092998900152741</v>
      </c>
      <c r="AM66" s="91">
        <f>带兵数!$G63</f>
        <v>5759.6861105963708</v>
      </c>
      <c r="AN66" s="91">
        <f>战法技能效用!AT64</f>
        <v>0.74327476271666226</v>
      </c>
      <c r="AO66" s="91">
        <f t="shared" si="12"/>
        <v>2293487504.5877781</v>
      </c>
      <c r="AP66" s="95">
        <f t="shared" si="13"/>
        <v>24146324.012352787</v>
      </c>
      <c r="AQ66" s="95">
        <f t="shared" si="14"/>
        <v>7672389.593889825</v>
      </c>
      <c r="AR66" s="95">
        <f t="shared" si="14"/>
        <v>7672389.593889825</v>
      </c>
      <c r="AS66" s="95">
        <f t="shared" si="15"/>
        <v>5348386268.6556778</v>
      </c>
      <c r="AT66" s="95">
        <f t="shared" si="16"/>
        <v>5348386268.6556778</v>
      </c>
      <c r="AU66" s="95">
        <f t="shared" si="17"/>
        <v>4942394443.9488277</v>
      </c>
      <c r="AV66" s="95">
        <f t="shared" si="18"/>
        <v>4942394443.9488277</v>
      </c>
      <c r="AW66" s="95">
        <f t="shared" si="19"/>
        <v>1689947.7521225824</v>
      </c>
      <c r="AX66" s="95">
        <f t="shared" si="20"/>
        <v>5583496534.0549765</v>
      </c>
      <c r="AZ66" s="14">
        <f t="shared" si="21"/>
        <v>0.85867798454427768</v>
      </c>
      <c r="BA66" s="14">
        <f t="shared" si="22"/>
        <v>0.39717600528084784</v>
      </c>
      <c r="BD66" s="14">
        <v>60</v>
      </c>
      <c r="BE66" s="95">
        <f>求节点(节奏总纲!$G$4:$G$163,M$7:M$166,$BD66)</f>
        <v>266.93031472382398</v>
      </c>
      <c r="BF66" s="95">
        <f>求节点(节奏总纲!$G$4:$G$163,N$7:N$166,$BD66)</f>
        <v>14163.303586540946</v>
      </c>
      <c r="BG66" s="95">
        <f>求节点(节奏总纲!$G$4:$G$163,O$7:O$166,$BD66)</f>
        <v>14163.303586540946</v>
      </c>
      <c r="BH66" s="95">
        <f>求节点(节奏总纲!$G$4:$G$163,P$7:P$166,$BD66)</f>
        <v>2.3751219512195124E-2</v>
      </c>
      <c r="BI66" s="95">
        <f>求节点(节奏总纲!$G$4:$G$163,Q$7:Q$166,$BD66)</f>
        <v>2.3751219512195124E-2</v>
      </c>
      <c r="BJ66" s="95">
        <f>求节点(节奏总纲!$G$4:$G$163,T$7:T$166,$BD66)</f>
        <v>1.7300247447633563</v>
      </c>
      <c r="BK66" s="95">
        <f>求节点(节奏总纲!$G$4:$G$163,U$7:U$166,$BD66)</f>
        <v>12787748105.68457</v>
      </c>
      <c r="BL66" s="91"/>
      <c r="BM66" s="14">
        <v>60</v>
      </c>
      <c r="BN66" s="95">
        <f>求节点(节奏总纲!$G$4:$G$163,AF$7:AF$166,$BD66)</f>
        <v>266.93031472382398</v>
      </c>
      <c r="BO66" s="95">
        <f>求节点(节奏总纲!$G$4:$G$163,AG$7:AG$166,$BD66)</f>
        <v>757.79387877779948</v>
      </c>
      <c r="BP66" s="95">
        <f>求节点(节奏总纲!$G$4:$G$163,AH$7:AH$166,$BD66)</f>
        <v>757.79387877779948</v>
      </c>
      <c r="BQ66" s="95">
        <f>求节点(节奏总纲!$G$4:$G$163,AI$7:AI$166,$BD66)</f>
        <v>2.3751219512195124E-2</v>
      </c>
      <c r="BR66" s="95">
        <f>求节点(节奏总纲!$G$4:$G$163,AJ$7:AJ$166,$BD66)</f>
        <v>2.3751219512195124E-2</v>
      </c>
      <c r="BS66" s="95">
        <f>求节点(节奏总纲!$G$4:$G$163,AM$7:AM$166,$BD66)</f>
        <v>6337.7250370773754</v>
      </c>
      <c r="BT66" s="95">
        <f>求节点(节奏总纲!$G$4:$G$163,AN$7:AN$166,$BD66)</f>
        <v>1.7724683527205671</v>
      </c>
      <c r="BU66" s="95">
        <f>求节点(节奏总纲!$G$4:$G$163,AO$7:AO$166,$BD66)</f>
        <v>12162225349.230198</v>
      </c>
    </row>
    <row r="67" spans="12:73" x14ac:dyDescent="0.15">
      <c r="L67" s="14">
        <v>61</v>
      </c>
      <c r="M67" s="91">
        <f>武将属性!$F65</f>
        <v>229.86957906597809</v>
      </c>
      <c r="N67" s="91">
        <f>武将属性!$U65</f>
        <v>11533.557195948384</v>
      </c>
      <c r="O67" s="91">
        <f>武将属性!$U65</f>
        <v>11533.557195948384</v>
      </c>
      <c r="P67" s="92">
        <f>武将属性!$AG65</f>
        <v>1.8219460634713105E-2</v>
      </c>
      <c r="Q67" s="92">
        <f>武将属性!$AG65</f>
        <v>1.8219460634713105E-2</v>
      </c>
      <c r="R67" s="92">
        <f>武将属性!BJ65</f>
        <v>0.1010007191122366</v>
      </c>
      <c r="S67" s="92">
        <f t="shared" si="2"/>
        <v>0.1010007191122366</v>
      </c>
      <c r="T67" s="91">
        <f>战法技能效用!AN65</f>
        <v>1.5888254700373889</v>
      </c>
      <c r="U67" s="91">
        <f t="shared" si="3"/>
        <v>6438898716.1523066</v>
      </c>
      <c r="V67" s="95">
        <f t="shared" si="4"/>
        <v>41156509.379459947</v>
      </c>
      <c r="W67" s="95">
        <f t="shared" si="4"/>
        <v>820269.87217827782</v>
      </c>
      <c r="X67" s="95">
        <f t="shared" si="4"/>
        <v>820269.87217827782</v>
      </c>
      <c r="Y67" s="95">
        <f t="shared" si="5"/>
        <v>9291346171.0740623</v>
      </c>
      <c r="Z67" s="95">
        <f t="shared" si="6"/>
        <v>9291346171.0740623</v>
      </c>
      <c r="AA67" s="95">
        <f t="shared" si="7"/>
        <v>8592755047.8893166</v>
      </c>
      <c r="AB67" s="95">
        <f t="shared" si="8"/>
        <v>8592755047.8893166</v>
      </c>
      <c r="AC67" s="95">
        <f t="shared" si="9"/>
        <v>7308819846.2021484</v>
      </c>
      <c r="AE67" s="14">
        <v>61</v>
      </c>
      <c r="AF67" s="91">
        <f>武将属性!$F65</f>
        <v>229.86957906597809</v>
      </c>
      <c r="AG67" s="91">
        <f>士兵属性!$G65</f>
        <v>647.18279156496715</v>
      </c>
      <c r="AH67" s="91">
        <f>士兵属性!$G65</f>
        <v>647.18279156496715</v>
      </c>
      <c r="AI67" s="92">
        <f>士兵属性!$R65</f>
        <v>1.8219460634713105E-2</v>
      </c>
      <c r="AJ67" s="92">
        <f>士兵属性!$R65</f>
        <v>1.8219460634713105E-2</v>
      </c>
      <c r="AK67" s="92">
        <f>士兵属性!AY65</f>
        <v>0.1010007191122366</v>
      </c>
      <c r="AL67" s="92">
        <f t="shared" si="11"/>
        <v>0.1010007191122366</v>
      </c>
      <c r="AM67" s="91">
        <f>带兵数!$G64</f>
        <v>5827.76487875979</v>
      </c>
      <c r="AN67" s="91">
        <f>战法技能效用!AT65</f>
        <v>0.85759588925350672</v>
      </c>
      <c r="AO67" s="91">
        <f t="shared" si="12"/>
        <v>2836154831.2185888</v>
      </c>
      <c r="AP67" s="95">
        <f t="shared" si="13"/>
        <v>28491439.501467817</v>
      </c>
      <c r="AQ67" s="95">
        <f t="shared" si="14"/>
        <v>9051361.8073537406</v>
      </c>
      <c r="AR67" s="95">
        <f t="shared" si="14"/>
        <v>9051361.8073537406</v>
      </c>
      <c r="AS67" s="95">
        <f t="shared" si="15"/>
        <v>6432125350.5640469</v>
      </c>
      <c r="AT67" s="95">
        <f t="shared" si="16"/>
        <v>6432125350.5640469</v>
      </c>
      <c r="AU67" s="95">
        <f t="shared" si="17"/>
        <v>5948511287.5012999</v>
      </c>
      <c r="AV67" s="95">
        <f t="shared" si="18"/>
        <v>5948511287.5012999</v>
      </c>
      <c r="AW67" s="95">
        <f t="shared" si="19"/>
        <v>2010336.972686633</v>
      </c>
      <c r="AX67" s="95">
        <f t="shared" si="20"/>
        <v>6306953666.1192436</v>
      </c>
      <c r="AZ67" s="14">
        <f t="shared" si="21"/>
        <v>0.85550274084765132</v>
      </c>
      <c r="BA67" s="14">
        <f t="shared" si="22"/>
        <v>0.44047203663942552</v>
      </c>
      <c r="BD67" s="14">
        <v>61</v>
      </c>
      <c r="BE67" s="95">
        <f>求节点(节奏总纲!$G$4:$G$163,M$7:M$166,$BD67)</f>
        <v>268.15903561894191</v>
      </c>
      <c r="BF67" s="95">
        <f>求节点(节奏总纲!$G$4:$G$163,N$7:N$166,$BD67)</f>
        <v>14239.697701509507</v>
      </c>
      <c r="BG67" s="95">
        <f>求节点(节奏总纲!$G$4:$G$163,O$7:O$166,$BD67)</f>
        <v>14239.697701509507</v>
      </c>
      <c r="BH67" s="95">
        <f>求节点(节奏总纲!$G$4:$G$163,P$7:P$166,$BD67)</f>
        <v>2.3881300813008131E-2</v>
      </c>
      <c r="BI67" s="95">
        <f>求节点(节奏总纲!$G$4:$G$163,Q$7:Q$166,$BD67)</f>
        <v>2.3881300813008131E-2</v>
      </c>
      <c r="BJ67" s="95">
        <f>求节点(节奏总纲!$G$4:$G$163,T$7:T$166,$BD67)</f>
        <v>1.7320940478508255</v>
      </c>
      <c r="BK67" s="95">
        <f>求节点(节奏总纲!$G$4:$G$163,U$7:U$166,$BD67)</f>
        <v>13019242803.50968</v>
      </c>
      <c r="BL67" s="91"/>
      <c r="BM67" s="14">
        <v>61</v>
      </c>
      <c r="BN67" s="95">
        <f>求节点(节奏总纲!$G$4:$G$163,AF$7:AF$166,$BD67)</f>
        <v>268.15903561894191</v>
      </c>
      <c r="BO67" s="95">
        <f>求节点(节奏总纲!$G$4:$G$163,AG$7:AG$166,$BD67)</f>
        <v>761.80119224405826</v>
      </c>
      <c r="BP67" s="95">
        <f>求节点(节奏总纲!$G$4:$G$163,AH$7:AH$166,$BD67)</f>
        <v>761.80119224405826</v>
      </c>
      <c r="BQ67" s="95">
        <f>求节点(节奏总纲!$G$4:$G$163,AI$7:AI$166,$BD67)</f>
        <v>2.3881300813008131E-2</v>
      </c>
      <c r="BR67" s="95">
        <f>求节点(节奏总纲!$G$4:$G$163,AJ$7:AJ$166,$BD67)</f>
        <v>2.3881300813008131E-2</v>
      </c>
      <c r="BS67" s="95">
        <f>求节点(节奏总纲!$G$4:$G$163,AM$7:AM$166,$BD67)</f>
        <v>6354.2312578409492</v>
      </c>
      <c r="BT67" s="95">
        <f>求节点(节奏总纲!$G$4:$G$163,AN$7:AN$166,$BD67)</f>
        <v>1.8019491730016981</v>
      </c>
      <c r="BU67" s="95">
        <f>求节点(节奏总纲!$G$4:$G$163,AO$7:AO$166,$BD67)</f>
        <v>12674203263.407265</v>
      </c>
    </row>
    <row r="68" spans="12:73" x14ac:dyDescent="0.15">
      <c r="L68" s="14">
        <v>62</v>
      </c>
      <c r="M68" s="91">
        <f>武将属性!$F66</f>
        <v>234.39511578272879</v>
      </c>
      <c r="N68" s="91">
        <f>武将属性!$U66</f>
        <v>11915.43959952626</v>
      </c>
      <c r="O68" s="91">
        <f>武将属性!$U66</f>
        <v>11915.43959952626</v>
      </c>
      <c r="P68" s="92">
        <f>武将属性!$AG66</f>
        <v>1.9115487658089649E-2</v>
      </c>
      <c r="Q68" s="92">
        <f>武将属性!$AG66</f>
        <v>1.9115487658089649E-2</v>
      </c>
      <c r="R68" s="92">
        <f>武将属性!BJ66</f>
        <v>0.10107722019563592</v>
      </c>
      <c r="S68" s="92">
        <f t="shared" si="2"/>
        <v>0.10107722019563592</v>
      </c>
      <c r="T68" s="91">
        <f>战法技能效用!AN66</f>
        <v>1.614505436898221</v>
      </c>
      <c r="U68" s="91">
        <f t="shared" si="3"/>
        <v>7160942112.3719254</v>
      </c>
      <c r="V68" s="95">
        <f t="shared" si="4"/>
        <v>45612607.83444535</v>
      </c>
      <c r="W68" s="95">
        <f t="shared" si="4"/>
        <v>897270.50397134258</v>
      </c>
      <c r="X68" s="95">
        <f t="shared" si="4"/>
        <v>897270.50397134258</v>
      </c>
      <c r="Y68" s="95">
        <f t="shared" si="5"/>
        <v>10490835066.274593</v>
      </c>
      <c r="Z68" s="95">
        <f t="shared" si="6"/>
        <v>10490835066.274593</v>
      </c>
      <c r="AA68" s="95">
        <f t="shared" si="7"/>
        <v>9709920701.6628761</v>
      </c>
      <c r="AB68" s="95">
        <f t="shared" si="8"/>
        <v>9709920701.6628761</v>
      </c>
      <c r="AC68" s="95">
        <f t="shared" si="9"/>
        <v>8178504694.3264179</v>
      </c>
      <c r="AE68" s="14">
        <v>62</v>
      </c>
      <c r="AF68" s="91">
        <f>武将属性!$F66</f>
        <v>234.39511578272879</v>
      </c>
      <c r="AG68" s="91">
        <f>士兵属性!$G66</f>
        <v>660.44420472325385</v>
      </c>
      <c r="AH68" s="91">
        <f>士兵属性!$G66</f>
        <v>660.44420472325385</v>
      </c>
      <c r="AI68" s="92">
        <f>士兵属性!$R66</f>
        <v>1.9115487658089649E-2</v>
      </c>
      <c r="AJ68" s="92">
        <f>士兵属性!$R66</f>
        <v>1.9115487658089649E-2</v>
      </c>
      <c r="AK68" s="92">
        <f>士兵属性!AY66</f>
        <v>0.10107722019563592</v>
      </c>
      <c r="AL68" s="92">
        <f t="shared" si="11"/>
        <v>0.10107722019563592</v>
      </c>
      <c r="AM68" s="91">
        <f>带兵数!$G65</f>
        <v>5895.2604065282285</v>
      </c>
      <c r="AN68" s="91">
        <f>战法技能效用!AT66</f>
        <v>0.9723681677266538</v>
      </c>
      <c r="AO68" s="91">
        <f t="shared" si="12"/>
        <v>3481089076.6924825</v>
      </c>
      <c r="AP68" s="95">
        <f t="shared" si="13"/>
        <v>33444029.077026185</v>
      </c>
      <c r="AQ68" s="95">
        <f t="shared" si="14"/>
        <v>10616369.117457269</v>
      </c>
      <c r="AR68" s="95">
        <f t="shared" si="14"/>
        <v>10616369.117457269</v>
      </c>
      <c r="AS68" s="95">
        <f t="shared" si="15"/>
        <v>7692079222.3113604</v>
      </c>
      <c r="AT68" s="95">
        <f t="shared" si="16"/>
        <v>7692079222.3113604</v>
      </c>
      <c r="AU68" s="95">
        <f t="shared" si="17"/>
        <v>7119498000.6558218</v>
      </c>
      <c r="AV68" s="95">
        <f t="shared" si="18"/>
        <v>7119498000.6558218</v>
      </c>
      <c r="AW68" s="95">
        <f t="shared" si="19"/>
        <v>2378697.1144016767</v>
      </c>
      <c r="AX68" s="95">
        <f t="shared" si="20"/>
        <v>7109747128.9136</v>
      </c>
      <c r="AZ68" s="14">
        <f t="shared" si="21"/>
        <v>0.85417745092978481</v>
      </c>
      <c r="BA68" s="14">
        <f t="shared" si="22"/>
        <v>0.48612166137723994</v>
      </c>
      <c r="BD68" s="14">
        <v>62</v>
      </c>
      <c r="BE68" s="95">
        <f>求节点(节奏总纲!$G$4:$G$163,M$7:M$166,$BD68)</f>
        <v>269.32901901442193</v>
      </c>
      <c r="BF68" s="95">
        <f>求节点(节奏总纲!$G$4:$G$163,N$7:N$166,$BD68)</f>
        <v>14313.925677612782</v>
      </c>
      <c r="BG68" s="95">
        <f>求节点(节奏总纲!$G$4:$G$163,O$7:O$166,$BD68)</f>
        <v>14313.925677612782</v>
      </c>
      <c r="BH68" s="95">
        <f>求节点(节奏总纲!$G$4:$G$163,P$7:P$166,$BD68)</f>
        <v>2.4011382113821138E-2</v>
      </c>
      <c r="BI68" s="95">
        <f>求节点(节奏总纲!$G$4:$G$163,Q$7:Q$166,$BD68)</f>
        <v>2.4011382113821138E-2</v>
      </c>
      <c r="BJ68" s="95">
        <f>求节点(节奏总纲!$G$4:$G$163,T$7:T$166,$BD68)</f>
        <v>1.7333472083541375</v>
      </c>
      <c r="BK68" s="95">
        <f>求节点(节奏总纲!$G$4:$G$163,U$7:U$166,$BD68)</f>
        <v>13241130419.162951</v>
      </c>
      <c r="BL68" s="91"/>
      <c r="BM68" s="14">
        <v>62</v>
      </c>
      <c r="BN68" s="95">
        <f>求节点(节奏总纲!$G$4:$G$163,AF$7:AF$166,$BD68)</f>
        <v>269.32901901442193</v>
      </c>
      <c r="BO68" s="95">
        <f>求节点(节奏总纲!$G$4:$G$163,AG$7:AG$166,$BD68)</f>
        <v>765.78998703466289</v>
      </c>
      <c r="BP68" s="95">
        <f>求节点(节奏总纲!$G$4:$G$163,AH$7:AH$166,$BD68)</f>
        <v>765.78998703466289</v>
      </c>
      <c r="BQ68" s="95">
        <f>求节点(节奏总纲!$G$4:$G$163,AI$7:AI$166,$BD68)</f>
        <v>2.4011382113821138E-2</v>
      </c>
      <c r="BR68" s="95">
        <f>求节点(节奏总纲!$G$4:$G$163,AJ$7:AJ$166,$BD68)</f>
        <v>2.4011382113821138E-2</v>
      </c>
      <c r="BS68" s="95">
        <f>求节点(节奏总纲!$G$4:$G$163,AM$7:AM$166,$BD68)</f>
        <v>6369.9578483721616</v>
      </c>
      <c r="BT68" s="95">
        <f>求节点(节奏总纲!$G$4:$G$163,AN$7:AN$166,$BD68)</f>
        <v>1.829979412371123</v>
      </c>
      <c r="BU68" s="95">
        <f>求节点(节奏总纲!$G$4:$G$163,AO$7:AO$166,$BD68)</f>
        <v>13201203962.580599</v>
      </c>
    </row>
    <row r="69" spans="12:73" x14ac:dyDescent="0.15">
      <c r="L69" s="14">
        <v>63</v>
      </c>
      <c r="M69" s="91">
        <f>武将属性!$F67</f>
        <v>238.92065249947953</v>
      </c>
      <c r="N69" s="91">
        <f>武将属性!$U67</f>
        <v>12297.322003104138</v>
      </c>
      <c r="O69" s="91">
        <f>武将属性!$U67</f>
        <v>12297.322003104138</v>
      </c>
      <c r="P69" s="92">
        <f>武将属性!$AG67</f>
        <v>2.0059362159745207E-2</v>
      </c>
      <c r="Q69" s="92">
        <f>武将属性!$AG67</f>
        <v>2.0059362159745207E-2</v>
      </c>
      <c r="R69" s="92">
        <f>武将属性!BJ67</f>
        <v>0.10116000377321073</v>
      </c>
      <c r="S69" s="92">
        <f t="shared" si="2"/>
        <v>0.10116000377321073</v>
      </c>
      <c r="T69" s="91">
        <f>战法技能效用!AN67</f>
        <v>1.6403010725458786</v>
      </c>
      <c r="U69" s="91">
        <f t="shared" si="3"/>
        <v>7944625773.624732</v>
      </c>
      <c r="V69" s="95">
        <f t="shared" si="4"/>
        <v>50445261.893349819</v>
      </c>
      <c r="W69" s="95">
        <f t="shared" si="4"/>
        <v>980084.51628931495</v>
      </c>
      <c r="X69" s="95">
        <f t="shared" si="4"/>
        <v>980084.51628931495</v>
      </c>
      <c r="Y69" s="95">
        <f t="shared" si="5"/>
        <v>11815405391.258802</v>
      </c>
      <c r="Z69" s="95">
        <f t="shared" si="6"/>
        <v>11815405391.258802</v>
      </c>
      <c r="AA69" s="95">
        <f t="shared" si="7"/>
        <v>10945198559.489744</v>
      </c>
      <c r="AB69" s="95">
        <f t="shared" si="8"/>
        <v>10945198559.489744</v>
      </c>
      <c r="AC69" s="95">
        <f t="shared" si="9"/>
        <v>9129576177.7992039</v>
      </c>
      <c r="AE69" s="14">
        <v>63</v>
      </c>
      <c r="AF69" s="91">
        <f>武将属性!$F67</f>
        <v>238.92065249947953</v>
      </c>
      <c r="AG69" s="91">
        <f>士兵属性!$G67</f>
        <v>674.13865910145637</v>
      </c>
      <c r="AH69" s="91">
        <f>士兵属性!$G67</f>
        <v>674.13865910145637</v>
      </c>
      <c r="AI69" s="92">
        <f>士兵属性!$R67</f>
        <v>2.0059362159745207E-2</v>
      </c>
      <c r="AJ69" s="92">
        <f>士兵属性!$R67</f>
        <v>2.0059362159745207E-2</v>
      </c>
      <c r="AK69" s="92">
        <f>士兵属性!AY67</f>
        <v>0.10116000377321073</v>
      </c>
      <c r="AL69" s="92">
        <f t="shared" si="11"/>
        <v>0.10116000377321073</v>
      </c>
      <c r="AM69" s="91">
        <f>带兵数!$G66</f>
        <v>5964.3685709059691</v>
      </c>
      <c r="AN69" s="91">
        <f>战法技能效用!AT67</f>
        <v>1.087637023889394</v>
      </c>
      <c r="AO69" s="91">
        <f t="shared" si="12"/>
        <v>4247885773.683229</v>
      </c>
      <c r="AP69" s="95">
        <f t="shared" si="13"/>
        <v>39100548.341126688</v>
      </c>
      <c r="AQ69" s="95">
        <f t="shared" si="14"/>
        <v>12394593.863318639</v>
      </c>
      <c r="AR69" s="95">
        <f t="shared" si="14"/>
        <v>12394593.863318639</v>
      </c>
      <c r="AS69" s="95">
        <f t="shared" si="15"/>
        <v>9158220461.7680359</v>
      </c>
      <c r="AT69" s="95">
        <f t="shared" si="16"/>
        <v>9158220461.7680359</v>
      </c>
      <c r="AU69" s="95">
        <f t="shared" si="17"/>
        <v>8483715800.3728638</v>
      </c>
      <c r="AV69" s="95">
        <f t="shared" si="18"/>
        <v>8483715800.3728638</v>
      </c>
      <c r="AW69" s="95">
        <f t="shared" si="19"/>
        <v>2801864.0323079717</v>
      </c>
      <c r="AX69" s="95">
        <f t="shared" si="20"/>
        <v>8004911573.715663</v>
      </c>
      <c r="AZ69" s="14">
        <f t="shared" si="21"/>
        <v>0.85525635242401987</v>
      </c>
      <c r="BA69" s="14">
        <f t="shared" si="22"/>
        <v>0.53468670453751688</v>
      </c>
      <c r="BD69" s="14">
        <v>63</v>
      </c>
      <c r="BE69" s="95">
        <f>求节点(节奏总纲!$G$4:$G$163,M$7:M$166,$BD69)</f>
        <v>270.43133989973381</v>
      </c>
      <c r="BF69" s="95">
        <f>求节点(节奏总纲!$G$4:$G$163,N$7:N$166,$BD69)</f>
        <v>14385.658375675595</v>
      </c>
      <c r="BG69" s="95">
        <f>求节点(节奏总纲!$G$4:$G$163,O$7:O$166,$BD69)</f>
        <v>14385.658375675595</v>
      </c>
      <c r="BH69" s="95">
        <f>求节点(节奏总纲!$G$4:$G$163,P$7:P$166,$BD69)</f>
        <v>2.4141463414634148E-2</v>
      </c>
      <c r="BI69" s="95">
        <f>求节点(节奏总纲!$G$4:$G$163,Q$7:Q$166,$BD69)</f>
        <v>2.4141463414634148E-2</v>
      </c>
      <c r="BJ69" s="95">
        <f>求节点(节奏总纲!$G$4:$G$163,T$7:T$166,$BD69)</f>
        <v>1.7336602155271301</v>
      </c>
      <c r="BK69" s="95">
        <f>求节点(节奏总纲!$G$4:$G$163,U$7:U$166,$BD69)</f>
        <v>13451951181.457706</v>
      </c>
      <c r="BL69" s="91"/>
      <c r="BM69" s="14">
        <v>63</v>
      </c>
      <c r="BN69" s="95">
        <f>求节点(节奏总纲!$G$4:$G$163,AF$7:AF$166,$BD69)</f>
        <v>270.43133989973381</v>
      </c>
      <c r="BO69" s="95">
        <f>求节点(节奏总纲!$G$4:$G$163,AG$7:AG$166,$BD69)</f>
        <v>769.75744928494009</v>
      </c>
      <c r="BP69" s="95">
        <f>求节点(节奏总纲!$G$4:$G$163,AH$7:AH$166,$BD69)</f>
        <v>769.75744928494009</v>
      </c>
      <c r="BQ69" s="95">
        <f>求节点(节奏总纲!$G$4:$G$163,AI$7:AI$166,$BD69)</f>
        <v>2.4141463414634148E-2</v>
      </c>
      <c r="BR69" s="95">
        <f>求节点(节奏总纲!$G$4:$G$163,AJ$7:AJ$166,$BD69)</f>
        <v>2.4141463414634148E-2</v>
      </c>
      <c r="BS69" s="95">
        <f>求节点(节奏总纲!$G$4:$G$163,AM$7:AM$166,$BD69)</f>
        <v>6384.7863458818838</v>
      </c>
      <c r="BT69" s="95">
        <f>求节点(节奏总纲!$G$4:$G$163,AN$7:AN$166,$BD69)</f>
        <v>1.8563386588264279</v>
      </c>
      <c r="BU69" s="95">
        <f>求节点(节奏总纲!$G$4:$G$163,AO$7:AO$166,$BD69)</f>
        <v>13745510119.916615</v>
      </c>
    </row>
    <row r="70" spans="12:73" x14ac:dyDescent="0.15">
      <c r="L70" s="14">
        <v>64</v>
      </c>
      <c r="M70" s="91">
        <f>武将属性!$F68</f>
        <v>243.44618921623024</v>
      </c>
      <c r="N70" s="91">
        <f>武将属性!$U68</f>
        <v>12679.204406682016</v>
      </c>
      <c r="O70" s="91">
        <f>武将属性!$U68</f>
        <v>12679.204406682016</v>
      </c>
      <c r="P70" s="92">
        <f>武将属性!$AG68</f>
        <v>2.1021544296486533E-2</v>
      </c>
      <c r="Q70" s="92">
        <f>武将属性!$AG68</f>
        <v>2.1021544296486533E-2</v>
      </c>
      <c r="R70" s="92">
        <f>武将属性!BJ68</f>
        <v>0.10124889644687741</v>
      </c>
      <c r="S70" s="92">
        <f t="shared" si="2"/>
        <v>0.10124889644687741</v>
      </c>
      <c r="T70" s="91">
        <f>战法技能效用!AN68</f>
        <v>1.6662018503922569</v>
      </c>
      <c r="U70" s="91">
        <f t="shared" si="3"/>
        <v>8793339310.7161503</v>
      </c>
      <c r="V70" s="95">
        <f t="shared" si="4"/>
        <v>55666659.81552799</v>
      </c>
      <c r="W70" s="95">
        <f t="shared" si="4"/>
        <v>1068823.8602214388</v>
      </c>
      <c r="X70" s="95">
        <f t="shared" si="4"/>
        <v>1068823.8602214388</v>
      </c>
      <c r="Y70" s="95">
        <f t="shared" si="5"/>
        <v>13272821003.815504</v>
      </c>
      <c r="Z70" s="95">
        <f t="shared" si="6"/>
        <v>13272821003.815504</v>
      </c>
      <c r="AA70" s="95">
        <f t="shared" si="7"/>
        <v>12305879481.206154</v>
      </c>
      <c r="AB70" s="95">
        <f t="shared" si="8"/>
        <v>12305879481.206154</v>
      </c>
      <c r="AC70" s="95">
        <f t="shared" si="9"/>
        <v>10165649083.54015</v>
      </c>
      <c r="AE70" s="14">
        <v>64</v>
      </c>
      <c r="AF70" s="91">
        <f>武将属性!$F68</f>
        <v>243.44618921623024</v>
      </c>
      <c r="AG70" s="91">
        <f>士兵属性!$G68</f>
        <v>688.20895231480904</v>
      </c>
      <c r="AH70" s="91">
        <f>士兵属性!$G68</f>
        <v>688.20895231480904</v>
      </c>
      <c r="AI70" s="92">
        <f>士兵属性!$R68</f>
        <v>2.1021544296486533E-2</v>
      </c>
      <c r="AJ70" s="92">
        <f>士兵属性!$R68</f>
        <v>2.1021544296486533E-2</v>
      </c>
      <c r="AK70" s="92">
        <f>士兵属性!AY68</f>
        <v>0.10124889644687741</v>
      </c>
      <c r="AL70" s="92">
        <f t="shared" si="11"/>
        <v>0.10124889644687741</v>
      </c>
      <c r="AM70" s="91">
        <f>带兵数!$G67</f>
        <v>6031.9769456836293</v>
      </c>
      <c r="AN70" s="91">
        <f>战法技能效用!AT68</f>
        <v>1.2033881041695926</v>
      </c>
      <c r="AO70" s="91">
        <f t="shared" si="12"/>
        <v>5150100964.1072178</v>
      </c>
      <c r="AP70" s="95">
        <f t="shared" si="13"/>
        <v>45505535.39128805</v>
      </c>
      <c r="AQ70" s="95">
        <f t="shared" si="14"/>
        <v>14397659.051876303</v>
      </c>
      <c r="AR70" s="95">
        <f t="shared" si="14"/>
        <v>14397659.051876303</v>
      </c>
      <c r="AS70" s="95">
        <f t="shared" si="15"/>
        <v>10850064076.646433</v>
      </c>
      <c r="AT70" s="95">
        <f t="shared" si="16"/>
        <v>10850064076.646433</v>
      </c>
      <c r="AU70" s="95">
        <f t="shared" si="17"/>
        <v>10059623410.290306</v>
      </c>
      <c r="AV70" s="95">
        <f t="shared" si="18"/>
        <v>10059623410.290306</v>
      </c>
      <c r="AW70" s="95">
        <f t="shared" si="19"/>
        <v>3285356.6719839755</v>
      </c>
      <c r="AX70" s="95">
        <f t="shared" si="20"/>
        <v>8993965096.8678932</v>
      </c>
      <c r="AZ70" s="14">
        <f t="shared" si="21"/>
        <v>0.85756285537250987</v>
      </c>
      <c r="BA70" s="14">
        <f t="shared" si="22"/>
        <v>0.58568204661805334</v>
      </c>
      <c r="BD70" s="14">
        <v>64</v>
      </c>
      <c r="BE70" s="95">
        <f>求节点(节奏总纲!$G$4:$G$163,M$7:M$166,$BD70)</f>
        <v>271.53366078504575</v>
      </c>
      <c r="BF70" s="95">
        <f>求节点(节奏总纲!$G$4:$G$163,N$7:N$166,$BD70)</f>
        <v>14457.391073738409</v>
      </c>
      <c r="BG70" s="95">
        <f>求节点(节奏总纲!$G$4:$G$163,O$7:O$166,$BD70)</f>
        <v>14457.391073738409</v>
      </c>
      <c r="BH70" s="95">
        <f>求节点(节奏总纲!$G$4:$G$163,P$7:P$166,$BD70)</f>
        <v>2.4271544715447155E-2</v>
      </c>
      <c r="BI70" s="95">
        <f>求节点(节奏总纲!$G$4:$G$163,Q$7:Q$166,$BD70)</f>
        <v>2.4271544715447155E-2</v>
      </c>
      <c r="BJ70" s="95">
        <f>求节点(节奏总纲!$G$4:$G$163,T$7:T$166,$BD70)</f>
        <v>1.7339732227001228</v>
      </c>
      <c r="BK70" s="95">
        <f>求节点(节奏总纲!$G$4:$G$163,U$7:U$166,$BD70)</f>
        <v>13662771943.75246</v>
      </c>
      <c r="BL70" s="91"/>
      <c r="BM70" s="14">
        <v>64</v>
      </c>
      <c r="BN70" s="95">
        <f>求节点(节奏总纲!$G$4:$G$163,AF$7:AF$166,$BD70)</f>
        <v>271.53366078504575</v>
      </c>
      <c r="BO70" s="95">
        <f>求节点(节奏总纲!$G$4:$G$163,AG$7:AG$166,$BD70)</f>
        <v>773.72491153521742</v>
      </c>
      <c r="BP70" s="95">
        <f>求节点(节奏总纲!$G$4:$G$163,AH$7:AH$166,$BD70)</f>
        <v>773.72491153521742</v>
      </c>
      <c r="BQ70" s="95">
        <f>求节点(节奏总纲!$G$4:$G$163,AI$7:AI$166,$BD70)</f>
        <v>2.4271544715447155E-2</v>
      </c>
      <c r="BR70" s="95">
        <f>求节点(节奏总纲!$G$4:$G$163,AJ$7:AJ$166,$BD70)</f>
        <v>2.4271544715447155E-2</v>
      </c>
      <c r="BS70" s="95">
        <f>求节点(节奏总纲!$G$4:$G$163,AM$7:AM$166,$BD70)</f>
        <v>6399.614843391606</v>
      </c>
      <c r="BT70" s="95">
        <f>求节点(节奏总纲!$G$4:$G$163,AN$7:AN$166,$BD70)</f>
        <v>1.8826979052817328</v>
      </c>
      <c r="BU70" s="95">
        <f>求节点(节奏总纲!$G$4:$G$163,AO$7:AO$166,$BD70)</f>
        <v>14289816277.252628</v>
      </c>
    </row>
    <row r="71" spans="12:73" x14ac:dyDescent="0.15">
      <c r="L71" s="14">
        <v>65</v>
      </c>
      <c r="M71" s="91">
        <f>武将属性!$F69</f>
        <v>248.28737780336118</v>
      </c>
      <c r="N71" s="91">
        <f>武将属性!$U69</f>
        <v>13020.852202246717</v>
      </c>
      <c r="O71" s="91">
        <f>武将属性!$U69</f>
        <v>13020.852202246717</v>
      </c>
      <c r="P71" s="92">
        <f>武将属性!$AG69</f>
        <v>2.1905213539191594E-2</v>
      </c>
      <c r="Q71" s="92">
        <f>武将属性!$AG69</f>
        <v>2.1905213539191594E-2</v>
      </c>
      <c r="R71" s="92">
        <f>武将属性!BJ69</f>
        <v>0.10134277844491793</v>
      </c>
      <c r="S71" s="92">
        <f t="shared" si="2"/>
        <v>0.10134277844491793</v>
      </c>
      <c r="T71" s="91">
        <f>战法技能效用!AN69</f>
        <v>1.6870264063760088</v>
      </c>
      <c r="U71" s="91">
        <f t="shared" si="3"/>
        <v>9624619843.1766052</v>
      </c>
      <c r="V71" s="95">
        <f t="shared" si="4"/>
        <v>60835150.119989961</v>
      </c>
      <c r="W71" s="95">
        <f t="shared" si="4"/>
        <v>1160031.5914007439</v>
      </c>
      <c r="X71" s="95">
        <f t="shared" si="4"/>
        <v>1160031.5914007439</v>
      </c>
      <c r="Y71" s="95">
        <f t="shared" si="5"/>
        <v>14780822821.37888</v>
      </c>
      <c r="Z71" s="95">
        <f t="shared" si="6"/>
        <v>14780822821.37888</v>
      </c>
      <c r="AA71" s="95">
        <f t="shared" si="7"/>
        <v>13714712800.76276</v>
      </c>
      <c r="AB71" s="95">
        <f t="shared" si="8"/>
        <v>13714712800.76276</v>
      </c>
      <c r="AC71" s="95">
        <f t="shared" si="9"/>
        <v>11242613668.198153</v>
      </c>
      <c r="AE71" s="14">
        <v>65</v>
      </c>
      <c r="AF71" s="91">
        <f>武将属性!$F69</f>
        <v>248.28737780336118</v>
      </c>
      <c r="AG71" s="91">
        <f>士兵属性!$G69</f>
        <v>702.49486646132721</v>
      </c>
      <c r="AH71" s="91">
        <f>士兵属性!$G69</f>
        <v>702.49486646132721</v>
      </c>
      <c r="AI71" s="92">
        <f>士兵属性!$R69</f>
        <v>2.1905213539191594E-2</v>
      </c>
      <c r="AJ71" s="92">
        <f>士兵属性!$R69</f>
        <v>2.1905213539191594E-2</v>
      </c>
      <c r="AK71" s="92">
        <f>士兵属性!AY69</f>
        <v>0.10134277844491793</v>
      </c>
      <c r="AL71" s="92">
        <f t="shared" si="11"/>
        <v>0.10134277844491793</v>
      </c>
      <c r="AM71" s="91">
        <f>带兵数!$G68</f>
        <v>6100.5747752571242</v>
      </c>
      <c r="AN71" s="91">
        <f>战法技能效用!AT69</f>
        <v>1.3241429257034909</v>
      </c>
      <c r="AO71" s="91">
        <f t="shared" si="12"/>
        <v>6240284173.2262125</v>
      </c>
      <c r="AP71" s="95">
        <f t="shared" si="13"/>
        <v>52776157.547782861</v>
      </c>
      <c r="AQ71" s="95">
        <f t="shared" si="14"/>
        <v>16683772.068903733</v>
      </c>
      <c r="AR71" s="95">
        <f t="shared" si="14"/>
        <v>16683772.068903733</v>
      </c>
      <c r="AS71" s="95">
        <f t="shared" si="15"/>
        <v>12822768290.508904</v>
      </c>
      <c r="AT71" s="95">
        <f t="shared" si="16"/>
        <v>12822768290.508904</v>
      </c>
      <c r="AU71" s="95">
        <f t="shared" si="17"/>
        <v>11897888672.387964</v>
      </c>
      <c r="AV71" s="95">
        <f t="shared" si="18"/>
        <v>11897888672.387964</v>
      </c>
      <c r="AW71" s="95">
        <f t="shared" si="19"/>
        <v>3842347.5372029245</v>
      </c>
      <c r="AX71" s="95">
        <f t="shared" si="20"/>
        <v>10085665646.460327</v>
      </c>
      <c r="AZ71" s="14">
        <f t="shared" si="21"/>
        <v>0.86664051377093299</v>
      </c>
      <c r="BA71" s="14">
        <f t="shared" si="22"/>
        <v>0.64836682122570022</v>
      </c>
      <c r="BD71" s="14">
        <v>65</v>
      </c>
      <c r="BE71" s="95">
        <f>求节点(节奏总纲!$G$4:$G$163,M$7:M$166,$BD71)</f>
        <v>272.63598167035764</v>
      </c>
      <c r="BF71" s="95">
        <f>求节点(节奏总纲!$G$4:$G$163,N$7:N$166,$BD71)</f>
        <v>14529.123771801222</v>
      </c>
      <c r="BG71" s="95">
        <f>求节点(节奏总纲!$G$4:$G$163,O$7:O$166,$BD71)</f>
        <v>14529.123771801222</v>
      </c>
      <c r="BH71" s="95">
        <f>求节点(节奏总纲!$G$4:$G$163,P$7:P$166,$BD71)</f>
        <v>2.4401626016260166E-2</v>
      </c>
      <c r="BI71" s="95">
        <f>求节点(节奏总纲!$G$4:$G$163,Q$7:Q$166,$BD71)</f>
        <v>2.4401626016260166E-2</v>
      </c>
      <c r="BJ71" s="95">
        <f>求节点(节奏总纲!$G$4:$G$163,T$7:T$166,$BD71)</f>
        <v>1.7342862298731154</v>
      </c>
      <c r="BK71" s="95">
        <f>求节点(节奏总纲!$G$4:$G$163,U$7:U$166,$BD71)</f>
        <v>13873592706.047215</v>
      </c>
      <c r="BL71" s="91"/>
      <c r="BM71" s="14">
        <v>65</v>
      </c>
      <c r="BN71" s="95">
        <f>求节点(节奏总纲!$G$4:$G$163,AF$7:AF$166,$BD71)</f>
        <v>272.63598167035764</v>
      </c>
      <c r="BO71" s="95">
        <f>求节点(节奏总纲!$G$4:$G$163,AG$7:AG$166,$BD71)</f>
        <v>777.69237378549462</v>
      </c>
      <c r="BP71" s="95">
        <f>求节点(节奏总纲!$G$4:$G$163,AH$7:AH$166,$BD71)</f>
        <v>777.69237378549462</v>
      </c>
      <c r="BQ71" s="95">
        <f>求节点(节奏总纲!$G$4:$G$163,AI$7:AI$166,$BD71)</f>
        <v>2.4401626016260166E-2</v>
      </c>
      <c r="BR71" s="95">
        <f>求节点(节奏总纲!$G$4:$G$163,AJ$7:AJ$166,$BD71)</f>
        <v>2.4401626016260166E-2</v>
      </c>
      <c r="BS71" s="95">
        <f>求节点(节奏总纲!$G$4:$G$163,AM$7:AM$166,$BD71)</f>
        <v>6414.4433409013291</v>
      </c>
      <c r="BT71" s="95">
        <f>求节点(节奏总纲!$G$4:$G$163,AN$7:AN$166,$BD71)</f>
        <v>1.9090571517370376</v>
      </c>
      <c r="BU71" s="95">
        <f>求节点(节奏总纲!$G$4:$G$163,AO$7:AO$166,$BD71)</f>
        <v>14834122434.588644</v>
      </c>
    </row>
    <row r="72" spans="12:73" x14ac:dyDescent="0.15">
      <c r="L72" s="14">
        <v>66</v>
      </c>
      <c r="M72" s="91">
        <f>武将属性!$F70</f>
        <v>253.35259536449024</v>
      </c>
      <c r="N72" s="91">
        <f>武将属性!$U70</f>
        <v>13335.787107876968</v>
      </c>
      <c r="O72" s="91">
        <f>武将属性!$U70</f>
        <v>13335.787107876968</v>
      </c>
      <c r="P72" s="92">
        <f>武将属性!$AG70</f>
        <v>2.2371252177889399E-2</v>
      </c>
      <c r="Q72" s="92">
        <f>武将属性!$AG70</f>
        <v>2.2371252177889399E-2</v>
      </c>
      <c r="R72" s="92">
        <f>武将属性!BJ70</f>
        <v>0.10143730059749737</v>
      </c>
      <c r="S72" s="92">
        <f t="shared" ref="S72:S106" si="26">R72</f>
        <v>0.10143730059749737</v>
      </c>
      <c r="T72" s="91">
        <f>战法技能效用!AN70</f>
        <v>1.6997252546344586</v>
      </c>
      <c r="U72" s="91">
        <f t="shared" ref="U72:U106" si="27">M72*N72*50*(1+P72)*O72*50*(1+Q72)*(1+T72)^2/100000*(1+R72)*(1+S72)</f>
        <v>10410668804.252071</v>
      </c>
      <c r="V72" s="95">
        <f t="shared" ref="V72:X106" si="28">$U72/M72+0.5*($U72/((1+$T72)^2))^(-0.5)*$U72/M72/(1+$T72)*(2*$AO72/((1+$AN72)^2))^0.5*(1+$AN72)</f>
        <v>65780226.00943955</v>
      </c>
      <c r="W72" s="95">
        <f t="shared" si="28"/>
        <v>1249689.3395449072</v>
      </c>
      <c r="X72" s="95">
        <f t="shared" si="28"/>
        <v>1249689.3395449072</v>
      </c>
      <c r="Y72" s="95">
        <f t="shared" ref="Y72:Y106" si="29">$U72/(1+P72)+0.5*($U72/((1+$T72)^2))^(-0.5)*$U72/(1+P72)/(1+$T72)*(2*$AO72/((1+$AN72)^2))^0.5*(1+$AN72)</f>
        <v>16300919013.179073</v>
      </c>
      <c r="Z72" s="95">
        <f t="shared" ref="Z72:Z106" si="30">Y72</f>
        <v>16300919013.179073</v>
      </c>
      <c r="AA72" s="95">
        <f t="shared" ref="AA72:AA106" si="31">$U72/(1+R72)+0.5*($U72/((1+$T72)^2))^(-0.5)*$U72/(1+R72)/(1+$T72)*(2*$AO72/((1+$AN72)^2))^0.5*(1+$AN72)</f>
        <v>15130766839.032658</v>
      </c>
      <c r="AB72" s="95">
        <f t="shared" ref="AB72:AB106" si="32">AA72</f>
        <v>15130766839.032658</v>
      </c>
      <c r="AC72" s="95">
        <f t="shared" ref="AC72:AC106" si="33">$U72/(1+T72)*2+2^0.5*(U72/((1+T72)^2))^0.5*AO72^0.5</f>
        <v>12346138522.462923</v>
      </c>
      <c r="AE72" s="14">
        <v>66</v>
      </c>
      <c r="AF72" s="91">
        <f>武将属性!$F70</f>
        <v>253.35259536449024</v>
      </c>
      <c r="AG72" s="91">
        <f>士兵属性!$G70</f>
        <v>716.88051037833748</v>
      </c>
      <c r="AH72" s="91">
        <f>士兵属性!$G70</f>
        <v>716.88051037833748</v>
      </c>
      <c r="AI72" s="92">
        <f>士兵属性!$R70</f>
        <v>2.2371252177889399E-2</v>
      </c>
      <c r="AJ72" s="92">
        <f>士兵属性!$R70</f>
        <v>2.2371252177889399E-2</v>
      </c>
      <c r="AK72" s="92">
        <f>士兵属性!AY70</f>
        <v>0.10143730059749737</v>
      </c>
      <c r="AL72" s="92">
        <f t="shared" ref="AL72:AL106" si="34">AK72</f>
        <v>0.10143730059749737</v>
      </c>
      <c r="AM72" s="91">
        <f>带兵数!$G69</f>
        <v>6164.2486428831089</v>
      </c>
      <c r="AN72" s="91">
        <f>战法技能效用!AT70</f>
        <v>1.4475106254751497</v>
      </c>
      <c r="AO72" s="91">
        <f t="shared" ref="AO72:AO106" si="35">AF72*AG72*0.2*(1+AI72)*AH72*0.2*(1+AJ72)*(AM72^2)/2*(1+AN72)^2/100000*(1+AK72)*(1+AL72)</f>
        <v>7516145638.6246481</v>
      </c>
      <c r="AP72" s="95">
        <f t="shared" ref="AP72:AP106" si="36">($AO72/AF72+2^0.5*0.5*($U72)^0.5*($AO72/((1+$AN72)^2))^(-0.5)*$AO72/AF72/(1+$AN72))/0.8^0.5</f>
        <v>60771123.576706812</v>
      </c>
      <c r="AQ72" s="95">
        <f t="shared" ref="AQ72:AR106" si="37">($AO72/AG72+2^0.5*0.5*($U72)^0.5*($AO72/((1+$AN72)^2))^(-0.5)*$AO72/AG72/(1+$AN72))</f>
        <v>19209711.546292529</v>
      </c>
      <c r="AR72" s="95">
        <f t="shared" si="37"/>
        <v>19209711.546292529</v>
      </c>
      <c r="AS72" s="95">
        <f t="shared" ref="AS72:AS106" si="38">($AO72/(1+AI72)+2^0.5*0.5*($U72)^0.5*($AO72/((1+$AN72)^2))^(-0.5)*$AO72/(1+AI72)/(1+$AN72))/0.8^0.5</f>
        <v>15059619339.429438</v>
      </c>
      <c r="AT72" s="95">
        <f t="shared" ref="AT72:AT106" si="39">AS72</f>
        <v>15059619339.429438</v>
      </c>
      <c r="AU72" s="95">
        <f t="shared" ref="AU72:AU106" si="40">($AO72/(1+AK72)+2^0.5*0.5*($U72)^0.5*($AO72/((1+$AN72)^2))^(-0.5)*$AO72/(1+AK72)/(1+$AN72))/0.8^0.5</f>
        <v>13978573154.388973</v>
      </c>
      <c r="AV72" s="95">
        <f t="shared" ref="AV72:AV106" si="41">AU72</f>
        <v>13978573154.388973</v>
      </c>
      <c r="AW72" s="95">
        <f t="shared" ref="AW72:AW106" si="42">$AO72/AM72*2+2^0.5*0.5*($U72)^0.5*($AO72/((1+$AN72)^2))^(-0.5)*$AO72/AM72*2/(1+$AN72)</f>
        <v>4468044.238749559</v>
      </c>
      <c r="AX72" s="95">
        <f t="shared" ref="AX72:AX106" si="43">$AO72/(1+AN72)*2+2^0.5*U72^0.5*(AO72/((1+AN72)^2))^0.5</f>
        <v>11253121987.859295</v>
      </c>
      <c r="AZ72" s="14">
        <f t="shared" ref="AZ72:AZ106" si="44">AO72/(1+AN72)^2/(U72/(1+T72)^2)</f>
        <v>0.87842871262729105</v>
      </c>
      <c r="BA72" s="14">
        <f t="shared" ref="BA72:BA106" si="45">AO72/U72</f>
        <v>0.72196568538947259</v>
      </c>
      <c r="BD72" s="14">
        <v>66</v>
      </c>
      <c r="BE72" s="95">
        <f>求节点(节奏总纲!$G$4:$G$163,M$7:M$166,$BD72)</f>
        <v>273.72548550763526</v>
      </c>
      <c r="BF72" s="95">
        <f>求节点(节奏总纲!$G$4:$G$163,N$7:N$166,$BD72)</f>
        <v>14600.918284825868</v>
      </c>
      <c r="BG72" s="95">
        <f>求节点(节奏总纲!$G$4:$G$163,O$7:O$166,$BD72)</f>
        <v>14600.918284825868</v>
      </c>
      <c r="BH72" s="95">
        <f>求节点(节奏总纲!$G$4:$G$163,P$7:P$166,$BD72)</f>
        <v>2.452961861101079E-2</v>
      </c>
      <c r="BI72" s="95">
        <f>求节点(节奏总纲!$G$4:$G$163,Q$7:Q$166,$BD72)</f>
        <v>2.452961861101079E-2</v>
      </c>
      <c r="BJ72" s="95">
        <f>求节点(节奏总纲!$G$4:$G$163,T$7:T$166,$BD72)</f>
        <v>1.73461432030723</v>
      </c>
      <c r="BK72" s="95">
        <f>求节点(节奏总纲!$G$4:$G$163,U$7:U$166,$BD72)</f>
        <v>14084690789.470961</v>
      </c>
      <c r="BL72" s="91"/>
      <c r="BM72" s="14">
        <v>66</v>
      </c>
      <c r="BN72" s="95">
        <f>求节点(节奏总纲!$G$4:$G$163,AF$7:AF$166,$BD72)</f>
        <v>273.72548550763526</v>
      </c>
      <c r="BO72" s="95">
        <f>求节点(节奏总纲!$G$4:$G$163,AG$7:AG$166,$BD72)</f>
        <v>781.65087257316168</v>
      </c>
      <c r="BP72" s="95">
        <f>求节点(节奏总纲!$G$4:$G$163,AH$7:AH$166,$BD72)</f>
        <v>781.65087257316168</v>
      </c>
      <c r="BQ72" s="95">
        <f>求节点(节奏总纲!$G$4:$G$163,AI$7:AI$166,$BD72)</f>
        <v>2.452961861101079E-2</v>
      </c>
      <c r="BR72" s="95">
        <f>求节点(节奏总纲!$G$4:$G$163,AJ$7:AJ$166,$BD72)</f>
        <v>2.452961861101079E-2</v>
      </c>
      <c r="BS72" s="95">
        <f>求节点(节奏总纲!$G$4:$G$163,AM$7:AM$166,$BD72)</f>
        <v>6429.2343124780882</v>
      </c>
      <c r="BT72" s="95">
        <f>求节点(节奏总纲!$G$4:$G$163,AN$7:AN$166,$BD72)</f>
        <v>1.9347261178697419</v>
      </c>
      <c r="BU72" s="95">
        <f>求节点(节奏总纲!$G$4:$G$163,AO$7:AO$166,$BD72)</f>
        <v>15374922138.007601</v>
      </c>
    </row>
    <row r="73" spans="12:73" x14ac:dyDescent="0.15">
      <c r="L73" s="14">
        <v>67</v>
      </c>
      <c r="M73" s="91">
        <f>武将属性!$F71</f>
        <v>258.55198319682296</v>
      </c>
      <c r="N73" s="91">
        <f>武将属性!$U71</f>
        <v>13650.722013507218</v>
      </c>
      <c r="O73" s="91">
        <f>武将属性!$U71</f>
        <v>13650.722013507218</v>
      </c>
      <c r="P73" s="92">
        <f>武将属性!$AG71</f>
        <v>2.2870399156303841E-2</v>
      </c>
      <c r="Q73" s="92">
        <f>武将属性!$AG71</f>
        <v>2.2870399156303841E-2</v>
      </c>
      <c r="R73" s="92">
        <f>武将属性!BJ71</f>
        <v>0.10158990266042203</v>
      </c>
      <c r="S73" s="92">
        <f t="shared" si="26"/>
        <v>0.10158990266042203</v>
      </c>
      <c r="T73" s="91">
        <f>战法技能效用!AN71</f>
        <v>1.7121443930760176</v>
      </c>
      <c r="U73" s="91">
        <f t="shared" si="27"/>
        <v>11248791228.31048</v>
      </c>
      <c r="V73" s="95">
        <f t="shared" si="28"/>
        <v>71063392.062468305</v>
      </c>
      <c r="W73" s="95">
        <f t="shared" si="28"/>
        <v>1345978.6912563392</v>
      </c>
      <c r="X73" s="95">
        <f t="shared" si="28"/>
        <v>1345978.6912563392</v>
      </c>
      <c r="Y73" s="95">
        <f t="shared" si="29"/>
        <v>17962765337.231056</v>
      </c>
      <c r="Z73" s="95">
        <f t="shared" si="30"/>
        <v>17962765337.231056</v>
      </c>
      <c r="AA73" s="95">
        <f t="shared" si="31"/>
        <v>16679147935.244299</v>
      </c>
      <c r="AB73" s="95">
        <f t="shared" si="32"/>
        <v>16679147935.244299</v>
      </c>
      <c r="AC73" s="95">
        <f t="shared" si="33"/>
        <v>13549117073.081709</v>
      </c>
      <c r="AE73" s="14">
        <v>67</v>
      </c>
      <c r="AF73" s="91">
        <f>武将属性!$F71</f>
        <v>258.55198319682296</v>
      </c>
      <c r="AG73" s="91">
        <f>士兵属性!$G71</f>
        <v>731.78154879967872</v>
      </c>
      <c r="AH73" s="91">
        <f>士兵属性!$G71</f>
        <v>731.78154879967872</v>
      </c>
      <c r="AI73" s="92">
        <f>士兵属性!$R71</f>
        <v>2.2870399156303841E-2</v>
      </c>
      <c r="AJ73" s="92">
        <f>士兵属性!$R71</f>
        <v>2.2870399156303841E-2</v>
      </c>
      <c r="AK73" s="92">
        <f>士兵属性!AY71</f>
        <v>0.10158990266042203</v>
      </c>
      <c r="AL73" s="92">
        <f t="shared" si="34"/>
        <v>0.10158990266042203</v>
      </c>
      <c r="AM73" s="91">
        <f>带兵数!$G70</f>
        <v>6230.8845309680837</v>
      </c>
      <c r="AN73" s="91">
        <f>战法技能效用!AT71</f>
        <v>1.5714226860061551</v>
      </c>
      <c r="AO73" s="91">
        <f t="shared" si="35"/>
        <v>9025437054.4045677</v>
      </c>
      <c r="AP73" s="95">
        <f t="shared" si="36"/>
        <v>69837029.439620733</v>
      </c>
      <c r="AQ73" s="95">
        <f t="shared" si="37"/>
        <v>22069737.619142503</v>
      </c>
      <c r="AR73" s="95">
        <f t="shared" si="37"/>
        <v>22069737.619142503</v>
      </c>
      <c r="AS73" s="95">
        <f t="shared" si="38"/>
        <v>17652776419.263306</v>
      </c>
      <c r="AT73" s="95">
        <f t="shared" si="39"/>
        <v>17652776419.263306</v>
      </c>
      <c r="AU73" s="95">
        <f t="shared" si="40"/>
        <v>16391310794.135859</v>
      </c>
      <c r="AV73" s="95">
        <f t="shared" si="41"/>
        <v>16391310794.135859</v>
      </c>
      <c r="AW73" s="95">
        <f t="shared" si="42"/>
        <v>5183927.4813296525</v>
      </c>
      <c r="AX73" s="95">
        <f t="shared" si="43"/>
        <v>12561316242.894791</v>
      </c>
      <c r="AZ73" s="14">
        <f t="shared" si="44"/>
        <v>0.8925674761892799</v>
      </c>
      <c r="BA73" s="14">
        <f t="shared" si="45"/>
        <v>0.8023472808073574</v>
      </c>
      <c r="BD73" s="14">
        <v>67</v>
      </c>
      <c r="BE73" s="95">
        <f>求节点(节奏总纲!$G$4:$G$163,M$7:M$166,$BD73)</f>
        <v>274.65530238171846</v>
      </c>
      <c r="BF73" s="95">
        <f>求节点(节奏总纲!$G$4:$G$163,N$7:N$166,$BD73)</f>
        <v>14673.482947381726</v>
      </c>
      <c r="BG73" s="95">
        <f>求节点(节奏总纲!$G$4:$G$163,O$7:O$166,$BD73)</f>
        <v>14673.482947381726</v>
      </c>
      <c r="BH73" s="95">
        <f>求节点(节奏总纲!$G$4:$G$163,P$7:P$166,$BD73)</f>
        <v>2.4631588120943793E-2</v>
      </c>
      <c r="BI73" s="95">
        <f>求节点(节奏总纲!$G$4:$G$163,Q$7:Q$166,$BD73)</f>
        <v>2.4631588120943793E-2</v>
      </c>
      <c r="BJ73" s="95">
        <f>求节点(节奏总纲!$G$4:$G$163,T$7:T$166,$BD73)</f>
        <v>1.7351303323405438</v>
      </c>
      <c r="BK73" s="95">
        <f>求节点(节奏总纲!$G$4:$G$163,U$7:U$166,$BD73)</f>
        <v>14299244003.030737</v>
      </c>
      <c r="BL73" s="91"/>
      <c r="BM73" s="14">
        <v>67</v>
      </c>
      <c r="BN73" s="95">
        <f>求节点(节奏总纲!$G$4:$G$163,AF$7:AF$166,$BD73)</f>
        <v>274.65530238171846</v>
      </c>
      <c r="BO73" s="95">
        <f>求节点(节奏总纲!$G$4:$G$163,AG$7:AG$166,$BD73)</f>
        <v>785.49769602653248</v>
      </c>
      <c r="BP73" s="95">
        <f>求节点(节奏总纲!$G$4:$G$163,AH$7:AH$166,$BD73)</f>
        <v>785.49769602653248</v>
      </c>
      <c r="BQ73" s="95">
        <f>求节点(节奏总纲!$G$4:$G$163,AI$7:AI$166,$BD73)</f>
        <v>2.4631588120943793E-2</v>
      </c>
      <c r="BR73" s="95">
        <f>求节点(节奏总纲!$G$4:$G$163,AJ$7:AJ$166,$BD73)</f>
        <v>2.4631588120943793E-2</v>
      </c>
      <c r="BS73" s="95">
        <f>求节点(节奏总纲!$G$4:$G$163,AM$7:AM$166,$BD73)</f>
        <v>6443.5577503247796</v>
      </c>
      <c r="BT73" s="95">
        <f>求节点(节奏总纲!$G$4:$G$163,AN$7:AN$166,$BD73)</f>
        <v>1.9517949158378234</v>
      </c>
      <c r="BU73" s="95">
        <f>求节点(节奏总纲!$G$4:$G$163,AO$7:AO$166,$BD73)</f>
        <v>15872035106.688715</v>
      </c>
    </row>
    <row r="74" spans="12:73" x14ac:dyDescent="0.15">
      <c r="L74" s="14">
        <v>68</v>
      </c>
      <c r="M74" s="91">
        <f>武将属性!$F72</f>
        <v>263.75137102915573</v>
      </c>
      <c r="N74" s="91">
        <f>武将属性!$U72</f>
        <v>13965.656919137467</v>
      </c>
      <c r="O74" s="91">
        <f>武将属性!$U72</f>
        <v>13965.656919137467</v>
      </c>
      <c r="P74" s="92">
        <f>武将属性!$AG72</f>
        <v>2.3414673488881928E-2</v>
      </c>
      <c r="Q74" s="92">
        <f>武将属性!$AG72</f>
        <v>2.3414673488881928E-2</v>
      </c>
      <c r="R74" s="92">
        <f>武将属性!BJ72</f>
        <v>0.10404424566726071</v>
      </c>
      <c r="S74" s="92">
        <f t="shared" si="26"/>
        <v>0.10404424566726071</v>
      </c>
      <c r="T74" s="91">
        <f>战法技能效用!AN72</f>
        <v>1.724671048876516</v>
      </c>
      <c r="U74" s="91">
        <f t="shared" si="27"/>
        <v>12188825589.656504</v>
      </c>
      <c r="V74" s="95">
        <f t="shared" si="28"/>
        <v>77026637.974513978</v>
      </c>
      <c r="W74" s="95">
        <f t="shared" si="28"/>
        <v>1454702.8821612508</v>
      </c>
      <c r="X74" s="95">
        <f t="shared" si="28"/>
        <v>1454702.8821612508</v>
      </c>
      <c r="Y74" s="95">
        <f t="shared" si="29"/>
        <v>19851074933.571587</v>
      </c>
      <c r="Z74" s="95">
        <f t="shared" si="30"/>
        <v>19851074933.571587</v>
      </c>
      <c r="AA74" s="95">
        <f t="shared" si="31"/>
        <v>18401328978.682377</v>
      </c>
      <c r="AB74" s="95">
        <f t="shared" si="32"/>
        <v>18401328978.682377</v>
      </c>
      <c r="AC74" s="95">
        <f t="shared" si="33"/>
        <v>14912538803.479771</v>
      </c>
      <c r="AE74" s="14">
        <v>68</v>
      </c>
      <c r="AF74" s="91">
        <f>武将属性!$F72</f>
        <v>263.75137102915573</v>
      </c>
      <c r="AG74" s="91">
        <f>士兵属性!$G72</f>
        <v>747.42616717890098</v>
      </c>
      <c r="AH74" s="91">
        <f>士兵属性!$G72</f>
        <v>747.42616717890098</v>
      </c>
      <c r="AI74" s="92">
        <f>士兵属性!$R72</f>
        <v>2.3414673488881928E-2</v>
      </c>
      <c r="AJ74" s="92">
        <f>士兵属性!$R72</f>
        <v>2.3414673488881928E-2</v>
      </c>
      <c r="AK74" s="92">
        <f>士兵属性!AY72</f>
        <v>0.10404424566726071</v>
      </c>
      <c r="AL74" s="92">
        <f t="shared" si="34"/>
        <v>0.10404424566726071</v>
      </c>
      <c r="AM74" s="91">
        <f>带兵数!$G71</f>
        <v>6295.0201830884398</v>
      </c>
      <c r="AN74" s="91">
        <f>战法技能效用!AT72</f>
        <v>1.6961956465928201</v>
      </c>
      <c r="AO74" s="91">
        <f t="shared" si="35"/>
        <v>10837637341.856539</v>
      </c>
      <c r="AP74" s="95">
        <f t="shared" si="36"/>
        <v>80390753.670106769</v>
      </c>
      <c r="AQ74" s="95">
        <f t="shared" si="37"/>
        <v>25373333.121751957</v>
      </c>
      <c r="AR74" s="95">
        <f t="shared" si="37"/>
        <v>25373333.121751957</v>
      </c>
      <c r="AS74" s="95">
        <f t="shared" si="38"/>
        <v>20718064776.494671</v>
      </c>
      <c r="AT74" s="95">
        <f t="shared" si="39"/>
        <v>20718064776.494671</v>
      </c>
      <c r="AU74" s="95">
        <f t="shared" si="40"/>
        <v>19205001594.608238</v>
      </c>
      <c r="AV74" s="95">
        <f t="shared" si="41"/>
        <v>19205001594.608238</v>
      </c>
      <c r="AW74" s="95">
        <f t="shared" si="42"/>
        <v>6025300.1808296461</v>
      </c>
      <c r="AX74" s="95">
        <f t="shared" si="43"/>
        <v>14067742559.936398</v>
      </c>
      <c r="AZ74" s="14">
        <f t="shared" si="44"/>
        <v>0.90802561403006332</v>
      </c>
      <c r="BA74" s="14">
        <f t="shared" si="45"/>
        <v>0.88914532923117795</v>
      </c>
      <c r="BD74" s="14">
        <v>68</v>
      </c>
      <c r="BE74" s="95">
        <f>求节点(节奏总纲!$G$4:$G$163,M$7:M$166,$BD74)</f>
        <v>275.58511925580166</v>
      </c>
      <c r="BF74" s="95">
        <f>求节点(节奏总纲!$G$4:$G$163,N$7:N$166,$BD74)</f>
        <v>14746.047609937585</v>
      </c>
      <c r="BG74" s="95">
        <f>求节点(节奏总纲!$G$4:$G$163,O$7:O$166,$BD74)</f>
        <v>14746.047609937585</v>
      </c>
      <c r="BH74" s="95">
        <f>求节点(节奏总纲!$G$4:$G$163,P$7:P$166,$BD74)</f>
        <v>2.4733557630876795E-2</v>
      </c>
      <c r="BI74" s="95">
        <f>求节点(节奏总纲!$G$4:$G$163,Q$7:Q$166,$BD74)</f>
        <v>2.4733557630876795E-2</v>
      </c>
      <c r="BJ74" s="95">
        <f>求节点(节奏总纲!$G$4:$G$163,T$7:T$166,$BD74)</f>
        <v>1.7356463443738577</v>
      </c>
      <c r="BK74" s="95">
        <f>求节点(节奏总纲!$G$4:$G$163,U$7:U$166,$BD74)</f>
        <v>14513797216.590513</v>
      </c>
      <c r="BL74" s="91"/>
      <c r="BM74" s="14">
        <v>68</v>
      </c>
      <c r="BN74" s="95">
        <f>求节点(节奏总纲!$G$4:$G$163,AF$7:AF$166,$BD74)</f>
        <v>275.58511925580166</v>
      </c>
      <c r="BO74" s="95">
        <f>求节点(节奏总纲!$G$4:$G$163,AG$7:AG$166,$BD74)</f>
        <v>789.3445194799034</v>
      </c>
      <c r="BP74" s="95">
        <f>求节点(节奏总纲!$G$4:$G$163,AH$7:AH$166,$BD74)</f>
        <v>789.3445194799034</v>
      </c>
      <c r="BQ74" s="95">
        <f>求节点(节奏总纲!$G$4:$G$163,AI$7:AI$166,$BD74)</f>
        <v>2.4733557630876795E-2</v>
      </c>
      <c r="BR74" s="95">
        <f>求节点(节奏总纲!$G$4:$G$163,AJ$7:AJ$166,$BD74)</f>
        <v>2.4733557630876795E-2</v>
      </c>
      <c r="BS74" s="95">
        <f>求节点(节奏总纲!$G$4:$G$163,AM$7:AM$166,$BD74)</f>
        <v>6457.8811881714701</v>
      </c>
      <c r="BT74" s="95">
        <f>求节点(节奏总纲!$G$4:$G$163,AN$7:AN$166,$BD74)</f>
        <v>1.9688637138059049</v>
      </c>
      <c r="BU74" s="95">
        <f>求节点(节奏总纲!$G$4:$G$163,AO$7:AO$166,$BD74)</f>
        <v>16369148075.369829</v>
      </c>
    </row>
    <row r="75" spans="12:73" x14ac:dyDescent="0.15">
      <c r="L75" s="14">
        <v>69</v>
      </c>
      <c r="M75" s="91">
        <f>武将属性!$F73</f>
        <v>268.81677560003294</v>
      </c>
      <c r="N75" s="91">
        <f>武将属性!$U73</f>
        <v>14280.591824767718</v>
      </c>
      <c r="O75" s="91">
        <f>武将属性!$U73</f>
        <v>14280.591824767718</v>
      </c>
      <c r="P75" s="92">
        <f>武将属性!$AG73</f>
        <v>2.395093393528757E-2</v>
      </c>
      <c r="Q75" s="92">
        <f>武将属性!$AG73</f>
        <v>2.395093393528757E-2</v>
      </c>
      <c r="R75" s="92">
        <f>武将属性!BJ73</f>
        <v>0.1065083998874134</v>
      </c>
      <c r="S75" s="92">
        <f t="shared" si="26"/>
        <v>0.1065083998874134</v>
      </c>
      <c r="T75" s="91">
        <f>战法技能效用!AN73</f>
        <v>1.7332017553692958</v>
      </c>
      <c r="U75" s="91">
        <f t="shared" si="27"/>
        <v>13143162986.502546</v>
      </c>
      <c r="V75" s="95">
        <f t="shared" si="28"/>
        <v>83207676.533654302</v>
      </c>
      <c r="W75" s="95">
        <f t="shared" si="28"/>
        <v>1566294.9817075455</v>
      </c>
      <c r="X75" s="95">
        <f t="shared" si="28"/>
        <v>1566294.9817075455</v>
      </c>
      <c r="Y75" s="95">
        <f t="shared" si="29"/>
        <v>21844424932.534008</v>
      </c>
      <c r="Z75" s="95">
        <f t="shared" si="30"/>
        <v>21844424932.534008</v>
      </c>
      <c r="AA75" s="95">
        <f t="shared" si="31"/>
        <v>20214595129.348648</v>
      </c>
      <c r="AB75" s="95">
        <f t="shared" si="32"/>
        <v>20214595129.348648</v>
      </c>
      <c r="AC75" s="95">
        <f t="shared" si="33"/>
        <v>16367338610.848568</v>
      </c>
      <c r="AE75" s="14">
        <v>69</v>
      </c>
      <c r="AF75" s="91">
        <f>武将属性!$F73</f>
        <v>268.81677560003294</v>
      </c>
      <c r="AG75" s="91">
        <f>士兵属性!$G73</f>
        <v>763.94632568648262</v>
      </c>
      <c r="AH75" s="91">
        <f>士兵属性!$G73</f>
        <v>763.94632568648262</v>
      </c>
      <c r="AI75" s="92">
        <f>士兵属性!$R73</f>
        <v>2.395093393528757E-2</v>
      </c>
      <c r="AJ75" s="92">
        <f>士兵属性!$R73</f>
        <v>2.395093393528757E-2</v>
      </c>
      <c r="AK75" s="92">
        <f>士兵属性!AY73</f>
        <v>0.1065083998874134</v>
      </c>
      <c r="AL75" s="92">
        <f t="shared" si="34"/>
        <v>0.1065083998874134</v>
      </c>
      <c r="AM75" s="91">
        <f>带兵数!$G72</f>
        <v>6363.0671141986095</v>
      </c>
      <c r="AN75" s="91">
        <f>战法技能效用!AT73</f>
        <v>1.8177303925213673</v>
      </c>
      <c r="AO75" s="91">
        <f t="shared" si="35"/>
        <v>12948267410.055922</v>
      </c>
      <c r="AP75" s="95">
        <f t="shared" si="36"/>
        <v>92218421.647976995</v>
      </c>
      <c r="AQ75" s="95">
        <f t="shared" si="37"/>
        <v>29023928.761718217</v>
      </c>
      <c r="AR75" s="95">
        <f t="shared" si="37"/>
        <v>29023928.761718217</v>
      </c>
      <c r="AS75" s="95">
        <f t="shared" si="38"/>
        <v>24210006492.264351</v>
      </c>
      <c r="AT75" s="95">
        <f t="shared" si="39"/>
        <v>24210006492.264351</v>
      </c>
      <c r="AU75" s="95">
        <f t="shared" si="40"/>
        <v>22403678779.895214</v>
      </c>
      <c r="AV75" s="95">
        <f t="shared" si="41"/>
        <v>22403678779.895214</v>
      </c>
      <c r="AW75" s="95">
        <f t="shared" si="42"/>
        <v>6969193.735211255</v>
      </c>
      <c r="AX75" s="95">
        <f t="shared" si="43"/>
        <v>15738002325.0984</v>
      </c>
      <c r="AZ75" s="14">
        <f t="shared" si="44"/>
        <v>0.92694992913217833</v>
      </c>
      <c r="BA75" s="14">
        <f t="shared" si="45"/>
        <v>0.98517133382224853</v>
      </c>
      <c r="BD75" s="14">
        <v>69</v>
      </c>
      <c r="BE75" s="95">
        <f>求节点(节奏总纲!$G$4:$G$163,M$7:M$166,$BD75)</f>
        <v>276.51493612988486</v>
      </c>
      <c r="BF75" s="95">
        <f>求节点(节奏总纲!$G$4:$G$163,N$7:N$166,$BD75)</f>
        <v>14818.612272493445</v>
      </c>
      <c r="BG75" s="95">
        <f>求节点(节奏总纲!$G$4:$G$163,O$7:O$166,$BD75)</f>
        <v>14818.612272493445</v>
      </c>
      <c r="BH75" s="95">
        <f>求节点(节奏总纲!$G$4:$G$163,P$7:P$166,$BD75)</f>
        <v>2.4835527140809797E-2</v>
      </c>
      <c r="BI75" s="95">
        <f>求节点(节奏总纲!$G$4:$G$163,Q$7:Q$166,$BD75)</f>
        <v>2.4835527140809797E-2</v>
      </c>
      <c r="BJ75" s="95">
        <f>求节点(节奏总纲!$G$4:$G$163,T$7:T$166,$BD75)</f>
        <v>1.7361623564071715</v>
      </c>
      <c r="BK75" s="95">
        <f>求节点(节奏总纲!$G$4:$G$163,U$7:U$166,$BD75)</f>
        <v>14728350430.15029</v>
      </c>
      <c r="BL75" s="91"/>
      <c r="BM75" s="14">
        <v>69</v>
      </c>
      <c r="BN75" s="95">
        <f>求节点(节奏总纲!$G$4:$G$163,AF$7:AF$166,$BD75)</f>
        <v>276.51493612988486</v>
      </c>
      <c r="BO75" s="95">
        <f>求节点(节奏总纲!$G$4:$G$163,AG$7:AG$166,$BD75)</f>
        <v>793.1913429332742</v>
      </c>
      <c r="BP75" s="95">
        <f>求节点(节奏总纲!$G$4:$G$163,AH$7:AH$166,$BD75)</f>
        <v>793.1913429332742</v>
      </c>
      <c r="BQ75" s="95">
        <f>求节点(节奏总纲!$G$4:$G$163,AI$7:AI$166,$BD75)</f>
        <v>2.4835527140809797E-2</v>
      </c>
      <c r="BR75" s="95">
        <f>求节点(节奏总纲!$G$4:$G$163,AJ$7:AJ$166,$BD75)</f>
        <v>2.4835527140809797E-2</v>
      </c>
      <c r="BS75" s="95">
        <f>求节点(节奏总纲!$G$4:$G$163,AM$7:AM$166,$BD75)</f>
        <v>6472.2046260181614</v>
      </c>
      <c r="BT75" s="95">
        <f>求节点(节奏总纲!$G$4:$G$163,AN$7:AN$166,$BD75)</f>
        <v>1.9859325117739866</v>
      </c>
      <c r="BU75" s="95">
        <f>求节点(节奏总纲!$G$4:$G$163,AO$7:AO$166,$BD75)</f>
        <v>16866261044.050943</v>
      </c>
    </row>
    <row r="76" spans="12:73" x14ac:dyDescent="0.15">
      <c r="L76" s="14">
        <v>70</v>
      </c>
      <c r="M76" s="91">
        <f>武将属性!$F74</f>
        <v>273.65640011389087</v>
      </c>
      <c r="N76" s="91">
        <f>武将属性!$U74</f>
        <v>14595.526730397967</v>
      </c>
      <c r="O76" s="91">
        <f>武将属性!$U74</f>
        <v>14595.526730397967</v>
      </c>
      <c r="P76" s="92">
        <f>武将属性!$AG74</f>
        <v>2.4522042276422767E-2</v>
      </c>
      <c r="Q76" s="92">
        <f>武将属性!$AG74</f>
        <v>2.4522042276422767E-2</v>
      </c>
      <c r="R76" s="92">
        <f>武将属性!BJ74</f>
        <v>0.10898038606569821</v>
      </c>
      <c r="S76" s="92">
        <f t="shared" si="26"/>
        <v>0.10898038606569821</v>
      </c>
      <c r="T76" s="91">
        <f>战法技能效用!AN74</f>
        <v>1.7345759806131547</v>
      </c>
      <c r="U76" s="91">
        <f t="shared" si="27"/>
        <v>14068749485.70347</v>
      </c>
      <c r="V76" s="95">
        <f t="shared" si="28"/>
        <v>89367221.180928618</v>
      </c>
      <c r="W76" s="95">
        <f t="shared" si="28"/>
        <v>1675575.8451403254</v>
      </c>
      <c r="X76" s="95">
        <f t="shared" si="28"/>
        <v>1675575.8451403254</v>
      </c>
      <c r="Y76" s="95">
        <f t="shared" si="29"/>
        <v>23870557223.166527</v>
      </c>
      <c r="Z76" s="95">
        <f t="shared" si="30"/>
        <v>23870557223.166527</v>
      </c>
      <c r="AA76" s="95">
        <f t="shared" si="31"/>
        <v>22052610076.645638</v>
      </c>
      <c r="AB76" s="95">
        <f t="shared" si="32"/>
        <v>22052610076.645638</v>
      </c>
      <c r="AC76" s="95">
        <f t="shared" si="33"/>
        <v>17886438124.18129</v>
      </c>
      <c r="AE76" s="14">
        <v>70</v>
      </c>
      <c r="AF76" s="91">
        <f>武将属性!$F74</f>
        <v>273.65640011389087</v>
      </c>
      <c r="AG76" s="91">
        <f>士兵属性!$G74</f>
        <v>781.36505359057628</v>
      </c>
      <c r="AH76" s="91">
        <f>士兵属性!$G74</f>
        <v>781.36505359057628</v>
      </c>
      <c r="AI76" s="92">
        <f>士兵属性!$R74</f>
        <v>2.4522042276422767E-2</v>
      </c>
      <c r="AJ76" s="92">
        <f>士兵属性!$R74</f>
        <v>2.4522042276422767E-2</v>
      </c>
      <c r="AK76" s="92">
        <f>士兵属性!AY74</f>
        <v>0.10898038606569821</v>
      </c>
      <c r="AL76" s="92">
        <f t="shared" si="34"/>
        <v>0.10898038606569821</v>
      </c>
      <c r="AM76" s="91">
        <f>带兵数!$G73</f>
        <v>6428.1700810460788</v>
      </c>
      <c r="AN76" s="91">
        <f>战法技能效用!AT74</f>
        <v>1.9334579061807136</v>
      </c>
      <c r="AO76" s="91">
        <f t="shared" si="35"/>
        <v>15337986644.434597</v>
      </c>
      <c r="AP76" s="95">
        <f t="shared" si="36"/>
        <v>105101109.10624272</v>
      </c>
      <c r="AQ76" s="95">
        <f t="shared" si="37"/>
        <v>32923342.395557798</v>
      </c>
      <c r="AR76" s="95">
        <f t="shared" si="37"/>
        <v>32923342.395557798</v>
      </c>
      <c r="AS76" s="95">
        <f t="shared" si="38"/>
        <v>28073179472.142181</v>
      </c>
      <c r="AT76" s="95">
        <f t="shared" si="39"/>
        <v>28073179472.142181</v>
      </c>
      <c r="AU76" s="95">
        <f t="shared" si="40"/>
        <v>25935166687.689068</v>
      </c>
      <c r="AV76" s="95">
        <f t="shared" si="41"/>
        <v>25935166687.689068</v>
      </c>
      <c r="AW76" s="95">
        <f t="shared" si="42"/>
        <v>8003879.4465436945</v>
      </c>
      <c r="AX76" s="95">
        <f t="shared" si="43"/>
        <v>17539129599.292183</v>
      </c>
      <c r="AZ76" s="14">
        <f t="shared" si="44"/>
        <v>0.94739944747175975</v>
      </c>
      <c r="BA76" s="14">
        <f t="shared" si="45"/>
        <v>1.0902167715773825</v>
      </c>
      <c r="BD76" s="14">
        <v>70</v>
      </c>
      <c r="BE76" s="95">
        <f>求节点(节奏总纲!$G$4:$G$163,M$7:M$166,$BD76)</f>
        <v>277.44475300396806</v>
      </c>
      <c r="BF76" s="95">
        <f>求节点(节奏总纲!$G$4:$G$163,N$7:N$166,$BD76)</f>
        <v>14891.176935049303</v>
      </c>
      <c r="BG76" s="95">
        <f>求节点(节奏总纲!$G$4:$G$163,O$7:O$166,$BD76)</f>
        <v>14891.176935049303</v>
      </c>
      <c r="BH76" s="95">
        <f>求节点(节奏总纲!$G$4:$G$163,P$7:P$166,$BD76)</f>
        <v>2.49374966507428E-2</v>
      </c>
      <c r="BI76" s="95">
        <f>求节点(节奏总纲!$G$4:$G$163,Q$7:Q$166,$BD76)</f>
        <v>2.49374966507428E-2</v>
      </c>
      <c r="BJ76" s="95">
        <f>求节点(节奏总纲!$G$4:$G$163,T$7:T$166,$BD76)</f>
        <v>1.7366783684404854</v>
      </c>
      <c r="BK76" s="95">
        <f>求节点(节奏总纲!$G$4:$G$163,U$7:U$166,$BD76)</f>
        <v>14942903643.710066</v>
      </c>
      <c r="BL76" s="91"/>
      <c r="BM76" s="14">
        <v>70</v>
      </c>
      <c r="BN76" s="95">
        <f>求节点(节奏总纲!$G$4:$G$163,AF$7:AF$166,$BD76)</f>
        <v>277.44475300396806</v>
      </c>
      <c r="BO76" s="95">
        <f>求节点(节奏总纲!$G$4:$G$163,AG$7:AG$166,$BD76)</f>
        <v>797.038166386645</v>
      </c>
      <c r="BP76" s="95">
        <f>求节点(节奏总纲!$G$4:$G$163,AH$7:AH$166,$BD76)</f>
        <v>797.038166386645</v>
      </c>
      <c r="BQ76" s="95">
        <f>求节点(节奏总纲!$G$4:$G$163,AI$7:AI$166,$BD76)</f>
        <v>2.49374966507428E-2</v>
      </c>
      <c r="BR76" s="95">
        <f>求节点(节奏总纲!$G$4:$G$163,AJ$7:AJ$166,$BD76)</f>
        <v>2.49374966507428E-2</v>
      </c>
      <c r="BS76" s="95">
        <f>求节点(节奏总纲!$G$4:$G$163,AM$7:AM$166,$BD76)</f>
        <v>6486.5280638648528</v>
      </c>
      <c r="BT76" s="95">
        <f>求节点(节奏总纲!$G$4:$G$163,AN$7:AN$166,$BD76)</f>
        <v>2.0030013097420678</v>
      </c>
      <c r="BU76" s="95">
        <f>求节点(节奏总纲!$G$4:$G$163,AO$7:AO$166,$BD76)</f>
        <v>17363374012.732056</v>
      </c>
    </row>
    <row r="77" spans="12:73" x14ac:dyDescent="0.15">
      <c r="L77" s="14">
        <v>71</v>
      </c>
      <c r="M77" s="91">
        <f>武将属性!$F75</f>
        <v>278.01469463518947</v>
      </c>
      <c r="N77" s="91">
        <f>武将属性!$U75</f>
        <v>14935.656254901285</v>
      </c>
      <c r="O77" s="91">
        <f>武将属性!$U75</f>
        <v>14935.656254901285</v>
      </c>
      <c r="P77" s="92">
        <f>武将属性!$AG75</f>
        <v>2.5000000000000001E-2</v>
      </c>
      <c r="Q77" s="92">
        <f>武将属性!$AG75</f>
        <v>2.5000000000000001E-2</v>
      </c>
      <c r="R77" s="92">
        <f>武将属性!BJ75</f>
        <v>0.11146105122692011</v>
      </c>
      <c r="S77" s="92">
        <f t="shared" si="26"/>
        <v>0.11146105122692011</v>
      </c>
      <c r="T77" s="91">
        <f>战法技能效用!AN75</f>
        <v>1.7369946637758296</v>
      </c>
      <c r="U77" s="91">
        <f t="shared" si="27"/>
        <v>15074416430.720541</v>
      </c>
      <c r="V77" s="95">
        <f t="shared" si="28"/>
        <v>95729695.170125514</v>
      </c>
      <c r="W77" s="95">
        <f t="shared" si="28"/>
        <v>1781927.8588115927</v>
      </c>
      <c r="X77" s="95">
        <f t="shared" si="28"/>
        <v>1781927.8588115927</v>
      </c>
      <c r="Y77" s="95">
        <f t="shared" si="29"/>
        <v>25965133629.504604</v>
      </c>
      <c r="Z77" s="95">
        <f t="shared" si="30"/>
        <v>25965133629.504604</v>
      </c>
      <c r="AA77" s="95">
        <f t="shared" si="31"/>
        <v>23945294296.064854</v>
      </c>
      <c r="AB77" s="95">
        <f t="shared" si="32"/>
        <v>23945294296.064854</v>
      </c>
      <c r="AC77" s="95">
        <f t="shared" si="33"/>
        <v>19447799677.860115</v>
      </c>
      <c r="AE77" s="14">
        <v>71</v>
      </c>
      <c r="AF77" s="91">
        <f>武将属性!$F75</f>
        <v>278.01469463518947</v>
      </c>
      <c r="AG77" s="91">
        <f>士兵属性!$G75</f>
        <v>799.39611975912669</v>
      </c>
      <c r="AH77" s="91">
        <f>士兵属性!$G75</f>
        <v>799.39611975912669</v>
      </c>
      <c r="AI77" s="92">
        <f>士兵属性!$R75</f>
        <v>2.5000000000000001E-2</v>
      </c>
      <c r="AJ77" s="92">
        <f>士兵属性!$R75</f>
        <v>2.5000000000000001E-2</v>
      </c>
      <c r="AK77" s="92">
        <f>士兵属性!AY75</f>
        <v>0.11146105122692011</v>
      </c>
      <c r="AL77" s="92">
        <f t="shared" si="34"/>
        <v>0.11146105122692011</v>
      </c>
      <c r="AM77" s="91">
        <f>带兵数!$G74</f>
        <v>6495.3077749655904</v>
      </c>
      <c r="AN77" s="91">
        <f>战法技能效用!AT75</f>
        <v>2.0134638199718471</v>
      </c>
      <c r="AO77" s="91">
        <f t="shared" si="35"/>
        <v>17668084955.465572</v>
      </c>
      <c r="AP77" s="95">
        <f t="shared" si="36"/>
        <v>117459471.26028982</v>
      </c>
      <c r="AQ77" s="95">
        <f t="shared" si="37"/>
        <v>36537493.45667097</v>
      </c>
      <c r="AR77" s="95">
        <f t="shared" si="37"/>
        <v>36537493.45667097</v>
      </c>
      <c r="AS77" s="95">
        <f t="shared" si="38"/>
        <v>31858984423.844185</v>
      </c>
      <c r="AT77" s="95">
        <f t="shared" si="39"/>
        <v>31858984423.844185</v>
      </c>
      <c r="AU77" s="95">
        <f t="shared" si="40"/>
        <v>29380659806.650501</v>
      </c>
      <c r="AV77" s="95">
        <f t="shared" si="41"/>
        <v>29380659806.650501</v>
      </c>
      <c r="AW77" s="95">
        <f t="shared" si="42"/>
        <v>8993547.8061751984</v>
      </c>
      <c r="AX77" s="95">
        <f t="shared" si="43"/>
        <v>19384955147.90028</v>
      </c>
      <c r="AZ77" s="14">
        <f t="shared" si="44"/>
        <v>0.96686292770397442</v>
      </c>
      <c r="BA77" s="14">
        <f t="shared" si="45"/>
        <v>1.1720576406168086</v>
      </c>
      <c r="BD77" s="14">
        <v>71</v>
      </c>
      <c r="BE77" s="95">
        <f>求节点(节奏总纲!$G$4:$G$163,M$7:M$166,$BD77)</f>
        <v>278.3562419716132</v>
      </c>
      <c r="BF77" s="95">
        <f>求节点(节奏总纲!$G$4:$G$163,N$7:N$166,$BD77)</f>
        <v>14962.12296606265</v>
      </c>
      <c r="BG77" s="95">
        <f>求节点(节奏总纲!$G$4:$G$163,O$7:O$166,$BD77)</f>
        <v>14962.12296606265</v>
      </c>
      <c r="BH77" s="95">
        <f>求节点(节奏总纲!$G$4:$G$163,P$7:P$166,$BD77)</f>
        <v>2.5000000000000001E-2</v>
      </c>
      <c r="BI77" s="95">
        <f>求节点(节奏总纲!$G$4:$G$163,Q$7:Q$166,$BD77)</f>
        <v>2.5000000000000001E-2</v>
      </c>
      <c r="BJ77" s="95">
        <f>求节点(节奏总纲!$G$4:$G$163,T$7:T$166,$BD77)</f>
        <v>1.7375595530221684</v>
      </c>
      <c r="BK77" s="95">
        <f>求节点(节奏总纲!$G$4:$G$163,U$7:U$166,$BD77)</f>
        <v>15160061303.140541</v>
      </c>
      <c r="BL77" s="91"/>
      <c r="BM77" s="14">
        <v>71</v>
      </c>
      <c r="BN77" s="95">
        <f>求节点(节奏总纲!$G$4:$G$163,AF$7:AF$166,$BD77)</f>
        <v>278.3562419716132</v>
      </c>
      <c r="BO77" s="95">
        <f>求节点(节奏总纲!$G$4:$G$163,AG$7:AG$166,$BD77)</f>
        <v>800.84536734777225</v>
      </c>
      <c r="BP77" s="95">
        <f>求节点(节奏总纲!$G$4:$G$163,AH$7:AH$166,$BD77)</f>
        <v>800.84536734777225</v>
      </c>
      <c r="BQ77" s="95">
        <f>求节点(节奏总纲!$G$4:$G$163,AI$7:AI$166,$BD77)</f>
        <v>2.5000000000000001E-2</v>
      </c>
      <c r="BR77" s="95">
        <f>求节点(节奏总纲!$G$4:$G$163,AJ$7:AJ$166,$BD77)</f>
        <v>2.5000000000000001E-2</v>
      </c>
      <c r="BS77" s="95">
        <f>求节点(节奏总纲!$G$4:$G$163,AM$7:AM$166,$BD77)</f>
        <v>6500.3795396811793</v>
      </c>
      <c r="BT77" s="95">
        <f>求节点(节奏总纲!$G$4:$G$163,AN$7:AN$166,$BD77)</f>
        <v>2.0198393141619424</v>
      </c>
      <c r="BU77" s="95">
        <f>求节点(节奏总纲!$G$4:$G$163,AO$7:AO$166,$BD77)</f>
        <v>17874402255.420357</v>
      </c>
    </row>
    <row r="78" spans="12:73" x14ac:dyDescent="0.15">
      <c r="L78" s="14">
        <v>72</v>
      </c>
      <c r="M78" s="91">
        <f>武将属性!$F76</f>
        <v>282.40399455329788</v>
      </c>
      <c r="N78" s="91">
        <f>武将属性!$U76</f>
        <v>15275.785779404603</v>
      </c>
      <c r="O78" s="91">
        <f>武将属性!$U76</f>
        <v>15275.785779404603</v>
      </c>
      <c r="P78" s="92">
        <f>武将属性!$AG76</f>
        <v>2.5000000000000001E-2</v>
      </c>
      <c r="Q78" s="92">
        <f>武将属性!$AG76</f>
        <v>2.5000000000000001E-2</v>
      </c>
      <c r="R78" s="92">
        <f>武将属性!BJ76</f>
        <v>0.11395009700248063</v>
      </c>
      <c r="S78" s="92">
        <f t="shared" si="26"/>
        <v>0.11395009700248063</v>
      </c>
      <c r="T78" s="91">
        <f>战法技能效用!AN76</f>
        <v>1.7442541796855635</v>
      </c>
      <c r="U78" s="91">
        <f t="shared" si="27"/>
        <v>16175057517.357929</v>
      </c>
      <c r="V78" s="95">
        <f t="shared" si="28"/>
        <v>102669813.14468491</v>
      </c>
      <c r="W78" s="95">
        <f t="shared" si="28"/>
        <v>1898060.4841415761</v>
      </c>
      <c r="X78" s="95">
        <f t="shared" si="28"/>
        <v>1898060.4841415761</v>
      </c>
      <c r="Y78" s="95">
        <f t="shared" si="29"/>
        <v>28287185709.36557</v>
      </c>
      <c r="Z78" s="95">
        <f t="shared" si="30"/>
        <v>28287185709.36557</v>
      </c>
      <c r="AA78" s="95">
        <f t="shared" si="31"/>
        <v>26028423921.430958</v>
      </c>
      <c r="AB78" s="95">
        <f t="shared" si="32"/>
        <v>26028423921.430958</v>
      </c>
      <c r="AC78" s="95">
        <f t="shared" si="33"/>
        <v>21130961968.997993</v>
      </c>
      <c r="AE78" s="14">
        <v>72</v>
      </c>
      <c r="AF78" s="91">
        <f>武将属性!$F76</f>
        <v>282.40399455329788</v>
      </c>
      <c r="AG78" s="91">
        <f>士兵属性!$G76</f>
        <v>818.02071917415265</v>
      </c>
      <c r="AH78" s="91">
        <f>士兵属性!$G76</f>
        <v>818.02071917415265</v>
      </c>
      <c r="AI78" s="92">
        <f>士兵属性!$R76</f>
        <v>2.5000000000000001E-2</v>
      </c>
      <c r="AJ78" s="92">
        <f>士兵属性!$R76</f>
        <v>2.5000000000000001E-2</v>
      </c>
      <c r="AK78" s="92">
        <f>士兵属性!AY76</f>
        <v>0.11395009700248063</v>
      </c>
      <c r="AL78" s="92">
        <f t="shared" si="34"/>
        <v>0.11395009700248063</v>
      </c>
      <c r="AM78" s="91">
        <f>带兵数!$G75</f>
        <v>6560.486138479986</v>
      </c>
      <c r="AN78" s="91">
        <f>战法技能效用!AT76</f>
        <v>2.0953966976206688</v>
      </c>
      <c r="AO78" s="91">
        <f t="shared" si="35"/>
        <v>20319513941.2048</v>
      </c>
      <c r="AP78" s="95">
        <f t="shared" si="36"/>
        <v>131196193.42226036</v>
      </c>
      <c r="AQ78" s="95">
        <f t="shared" si="37"/>
        <v>40510980.955839925</v>
      </c>
      <c r="AR78" s="95">
        <f t="shared" si="37"/>
        <v>40510980.955839925</v>
      </c>
      <c r="AS78" s="95">
        <f t="shared" si="38"/>
        <v>36146662529.398468</v>
      </c>
      <c r="AT78" s="95">
        <f t="shared" si="39"/>
        <v>36146662529.398468</v>
      </c>
      <c r="AU78" s="95">
        <f t="shared" si="40"/>
        <v>33260313179.496876</v>
      </c>
      <c r="AV78" s="95">
        <f t="shared" si="41"/>
        <v>33260313179.496876</v>
      </c>
      <c r="AW78" s="95">
        <f t="shared" si="42"/>
        <v>10102550.657511057</v>
      </c>
      <c r="AX78" s="95">
        <f t="shared" si="43"/>
        <v>21411679996.56995</v>
      </c>
      <c r="AZ78" s="14">
        <f t="shared" si="44"/>
        <v>0.9873781679320226</v>
      </c>
      <c r="BA78" s="14">
        <f t="shared" si="45"/>
        <v>1.256225142902851</v>
      </c>
      <c r="BD78" s="14">
        <v>72</v>
      </c>
      <c r="BE78" s="95">
        <f>求节点(节奏总纲!$G$4:$G$163,M$7:M$166,$BD78)</f>
        <v>279.23870466668359</v>
      </c>
      <c r="BF78" s="95">
        <f>求节点(节奏总纲!$G$4:$G$163,N$7:N$166,$BD78)</f>
        <v>15030.505537877329</v>
      </c>
      <c r="BG78" s="95">
        <f>求节点(节奏总纲!$G$4:$G$163,O$7:O$166,$BD78)</f>
        <v>15030.505537877329</v>
      </c>
      <c r="BH78" s="95">
        <f>求节点(节奏总纲!$G$4:$G$163,P$7:P$166,$BD78)</f>
        <v>2.5000000000000001E-2</v>
      </c>
      <c r="BI78" s="95">
        <f>求节点(节奏总纲!$G$4:$G$163,Q$7:Q$166,$BD78)</f>
        <v>2.5000000000000001E-2</v>
      </c>
      <c r="BJ78" s="95">
        <f>求节点(节奏总纲!$G$4:$G$163,T$7:T$166,$BD78)</f>
        <v>1.7390190686839213</v>
      </c>
      <c r="BK78" s="95">
        <f>求节点(节奏总纲!$G$4:$G$163,U$7:U$166,$BD78)</f>
        <v>15381343675.669285</v>
      </c>
      <c r="BL78" s="91"/>
      <c r="BM78" s="14">
        <v>72</v>
      </c>
      <c r="BN78" s="95">
        <f>求节点(节奏总纲!$G$4:$G$163,AF$7:AF$166,$BD78)</f>
        <v>279.23870466668359</v>
      </c>
      <c r="BO78" s="95">
        <f>求节点(节奏总纲!$G$4:$G$163,AG$7:AG$166,$BD78)</f>
        <v>804.58981737420697</v>
      </c>
      <c r="BP78" s="95">
        <f>求节点(节奏总纲!$G$4:$G$163,AH$7:AH$166,$BD78)</f>
        <v>804.58981737420697</v>
      </c>
      <c r="BQ78" s="95">
        <f>求节点(节奏总纲!$G$4:$G$163,AI$7:AI$166,$BD78)</f>
        <v>2.5000000000000001E-2</v>
      </c>
      <c r="BR78" s="95">
        <f>求节点(节奏总纲!$G$4:$G$163,AJ$7:AJ$166,$BD78)</f>
        <v>2.5000000000000001E-2</v>
      </c>
      <c r="BS78" s="95">
        <f>求节点(节奏总纲!$G$4:$G$163,AM$7:AM$166,$BD78)</f>
        <v>6513.4835597755682</v>
      </c>
      <c r="BT78" s="95">
        <f>求节点(节奏总纲!$G$4:$G$163,AN$7:AN$166,$BD78)</f>
        <v>2.0363118062162133</v>
      </c>
      <c r="BU78" s="95">
        <f>求节点(节奏总纲!$G$4:$G$163,AO$7:AO$166,$BD78)</f>
        <v>18407468396.307713</v>
      </c>
    </row>
    <row r="79" spans="12:73" x14ac:dyDescent="0.15">
      <c r="L79" s="14">
        <v>73</v>
      </c>
      <c r="M79" s="91">
        <f>武将属性!$F77</f>
        <v>287.02506473073248</v>
      </c>
      <c r="N79" s="91">
        <f>武将属性!$U77</f>
        <v>15615.915303907923</v>
      </c>
      <c r="O79" s="91">
        <f>武将属性!$U77</f>
        <v>15615.915303907923</v>
      </c>
      <c r="P79" s="92">
        <f>武将属性!$AG77</f>
        <v>2.5000000000000001E-2</v>
      </c>
      <c r="Q79" s="92">
        <f>武将属性!$AG77</f>
        <v>2.5000000000000001E-2</v>
      </c>
      <c r="R79" s="92">
        <f>武将属性!BJ77</f>
        <v>0.1164506734766662</v>
      </c>
      <c r="S79" s="92">
        <f t="shared" si="26"/>
        <v>0.1164506734766662</v>
      </c>
      <c r="T79" s="91">
        <f>战法技能效用!AN77</f>
        <v>1.7874647246664894</v>
      </c>
      <c r="U79" s="91">
        <f t="shared" si="27"/>
        <v>17804930917.131557</v>
      </c>
      <c r="V79" s="95">
        <f t="shared" si="28"/>
        <v>112464994.39126238</v>
      </c>
      <c r="W79" s="95">
        <f t="shared" si="28"/>
        <v>2067139.3041569153</v>
      </c>
      <c r="X79" s="95">
        <f t="shared" si="28"/>
        <v>2067139.3041569153</v>
      </c>
      <c r="Y79" s="95">
        <f t="shared" si="29"/>
        <v>31492948580.579071</v>
      </c>
      <c r="Z79" s="95">
        <f t="shared" si="30"/>
        <v>31492948580.579071</v>
      </c>
      <c r="AA79" s="95">
        <f t="shared" si="31"/>
        <v>28913299138.036846</v>
      </c>
      <c r="AB79" s="95">
        <f t="shared" si="32"/>
        <v>28913299138.036846</v>
      </c>
      <c r="AC79" s="95">
        <f t="shared" si="33"/>
        <v>23161026584.080467</v>
      </c>
      <c r="AE79" s="14">
        <v>73</v>
      </c>
      <c r="AF79" s="91">
        <f>武将属性!$F77</f>
        <v>287.02506473073248</v>
      </c>
      <c r="AG79" s="91">
        <f>士兵属性!$G77</f>
        <v>837.50409160318691</v>
      </c>
      <c r="AH79" s="91">
        <f>士兵属性!$G77</f>
        <v>837.50409160318691</v>
      </c>
      <c r="AI79" s="92">
        <f>士兵属性!$R77</f>
        <v>2.5000000000000001E-2</v>
      </c>
      <c r="AJ79" s="92">
        <f>士兵属性!$R77</f>
        <v>2.5000000000000001E-2</v>
      </c>
      <c r="AK79" s="92">
        <f>士兵属性!AY77</f>
        <v>0.1164506734766662</v>
      </c>
      <c r="AL79" s="92">
        <f t="shared" si="34"/>
        <v>0.1164506734766662</v>
      </c>
      <c r="AM79" s="91">
        <f>带兵数!$G76</f>
        <v>6627.0735222023523</v>
      </c>
      <c r="AN79" s="91">
        <f>战法技能效用!AT77</f>
        <v>2.1880610162995922</v>
      </c>
      <c r="AO79" s="91">
        <f t="shared" si="35"/>
        <v>23536795394.912483</v>
      </c>
      <c r="AP79" s="95">
        <f t="shared" si="36"/>
        <v>148066723.50009906</v>
      </c>
      <c r="AQ79" s="95">
        <f t="shared" si="37"/>
        <v>45387404.257464558</v>
      </c>
      <c r="AR79" s="95">
        <f t="shared" si="37"/>
        <v>45387404.257464558</v>
      </c>
      <c r="AS79" s="95">
        <f t="shared" si="38"/>
        <v>41462303314.227722</v>
      </c>
      <c r="AT79" s="95">
        <f t="shared" si="39"/>
        <v>41462303314.227722</v>
      </c>
      <c r="AU79" s="95">
        <f t="shared" si="40"/>
        <v>38066044391.14222</v>
      </c>
      <c r="AV79" s="95">
        <f t="shared" si="41"/>
        <v>38066044391.14222</v>
      </c>
      <c r="AW79" s="95">
        <f t="shared" si="42"/>
        <v>11471771.55814684</v>
      </c>
      <c r="AX79" s="95">
        <f t="shared" si="43"/>
        <v>23846555369.254169</v>
      </c>
      <c r="AZ79" s="14">
        <f t="shared" si="44"/>
        <v>1.0105843065300357</v>
      </c>
      <c r="BA79" s="14">
        <f t="shared" si="45"/>
        <v>1.3219256791536236</v>
      </c>
      <c r="BD79" s="14">
        <v>73</v>
      </c>
      <c r="BE79" s="95">
        <f>求节点(节奏总纲!$G$4:$G$163,M$7:M$166,$BD79)</f>
        <v>280.12116736175403</v>
      </c>
      <c r="BF79" s="95">
        <f>求节点(节奏总纲!$G$4:$G$163,N$7:N$166,$BD79)</f>
        <v>15098.888109692009</v>
      </c>
      <c r="BG79" s="95">
        <f>求节点(节奏总纲!$G$4:$G$163,O$7:O$166,$BD79)</f>
        <v>15098.888109692009</v>
      </c>
      <c r="BH79" s="95">
        <f>求节点(节奏总纲!$G$4:$G$163,P$7:P$166,$BD79)</f>
        <v>2.5000000000000001E-2</v>
      </c>
      <c r="BI79" s="95">
        <f>求节点(节奏总纲!$G$4:$G$163,Q$7:Q$166,$BD79)</f>
        <v>2.5000000000000001E-2</v>
      </c>
      <c r="BJ79" s="95">
        <f>求节点(节奏总纲!$G$4:$G$163,T$7:T$166,$BD79)</f>
        <v>1.7404785843456743</v>
      </c>
      <c r="BK79" s="95">
        <f>求节点(节奏总纲!$G$4:$G$163,U$7:U$166,$BD79)</f>
        <v>15602626048.198029</v>
      </c>
      <c r="BL79" s="91"/>
      <c r="BM79" s="14">
        <v>73</v>
      </c>
      <c r="BN79" s="95">
        <f>求节点(节奏总纲!$G$4:$G$163,AF$7:AF$166,$BD79)</f>
        <v>280.12116736175403</v>
      </c>
      <c r="BO79" s="95">
        <f>求节点(节奏总纲!$G$4:$G$163,AG$7:AG$166,$BD79)</f>
        <v>808.33426740064158</v>
      </c>
      <c r="BP79" s="95">
        <f>求节点(节奏总纲!$G$4:$G$163,AH$7:AH$166,$BD79)</f>
        <v>808.33426740064158</v>
      </c>
      <c r="BQ79" s="95">
        <f>求节点(节奏总纲!$G$4:$G$163,AI$7:AI$166,$BD79)</f>
        <v>2.5000000000000001E-2</v>
      </c>
      <c r="BR79" s="95">
        <f>求节点(节奏总纲!$G$4:$G$163,AJ$7:AJ$166,$BD79)</f>
        <v>2.5000000000000001E-2</v>
      </c>
      <c r="BS79" s="95">
        <f>求节点(节奏总纲!$G$4:$G$163,AM$7:AM$166,$BD79)</f>
        <v>6526.5875798699572</v>
      </c>
      <c r="BT79" s="95">
        <f>求节点(节奏总纲!$G$4:$G$163,AN$7:AN$166,$BD79)</f>
        <v>2.0527842982704843</v>
      </c>
      <c r="BU79" s="95">
        <f>求节点(节奏总纲!$G$4:$G$163,AO$7:AO$166,$BD79)</f>
        <v>18940534537.195068</v>
      </c>
    </row>
    <row r="80" spans="12:73" x14ac:dyDescent="0.15">
      <c r="L80" s="14">
        <v>74</v>
      </c>
      <c r="M80" s="91">
        <f>武将属性!$F78</f>
        <v>291.64613490816708</v>
      </c>
      <c r="N80" s="91">
        <f>武将属性!$U78</f>
        <v>15956.044828411241</v>
      </c>
      <c r="O80" s="91">
        <f>武将属性!$U78</f>
        <v>15956.044828411241</v>
      </c>
      <c r="P80" s="92">
        <f>武将属性!$AG78</f>
        <v>2.5000000000000001E-2</v>
      </c>
      <c r="Q80" s="92">
        <f>武将属性!$AG78</f>
        <v>2.5000000000000001E-2</v>
      </c>
      <c r="R80" s="92">
        <f>武将属性!BJ78</f>
        <v>0.11896722332081576</v>
      </c>
      <c r="S80" s="92">
        <f t="shared" si="26"/>
        <v>0.11896722332081576</v>
      </c>
      <c r="T80" s="91">
        <f>战法技能效用!AN78</f>
        <v>1.8306731583965168</v>
      </c>
      <c r="U80" s="91">
        <f t="shared" si="27"/>
        <v>19566297141.501766</v>
      </c>
      <c r="V80" s="95">
        <f t="shared" si="28"/>
        <v>123105108.77915505</v>
      </c>
      <c r="W80" s="95">
        <f t="shared" si="28"/>
        <v>2250127.1179033751</v>
      </c>
      <c r="X80" s="95">
        <f t="shared" si="28"/>
        <v>2250127.1179033751</v>
      </c>
      <c r="Y80" s="95">
        <f t="shared" si="29"/>
        <v>35027443085.746384</v>
      </c>
      <c r="Z80" s="95">
        <f t="shared" si="30"/>
        <v>35027443085.746384</v>
      </c>
      <c r="AA80" s="95">
        <f t="shared" si="31"/>
        <v>32085952487.811485</v>
      </c>
      <c r="AB80" s="95">
        <f t="shared" si="32"/>
        <v>32085952487.811485</v>
      </c>
      <c r="AC80" s="95">
        <f t="shared" si="33"/>
        <v>25367202183.969536</v>
      </c>
      <c r="AE80" s="14">
        <v>74</v>
      </c>
      <c r="AF80" s="91">
        <f>武将属性!$F78</f>
        <v>291.64613490816708</v>
      </c>
      <c r="AG80" s="91">
        <f>士兵属性!$G78</f>
        <v>858.10890067261016</v>
      </c>
      <c r="AH80" s="91">
        <f>士兵属性!$G78</f>
        <v>858.10890067261016</v>
      </c>
      <c r="AI80" s="92">
        <f>士兵属性!$R78</f>
        <v>2.5000000000000001E-2</v>
      </c>
      <c r="AJ80" s="92">
        <f>士兵属性!$R78</f>
        <v>2.5000000000000001E-2</v>
      </c>
      <c r="AK80" s="92">
        <f>士兵属性!AY78</f>
        <v>0.11896722332081576</v>
      </c>
      <c r="AL80" s="92">
        <f t="shared" si="34"/>
        <v>0.11896722332081576</v>
      </c>
      <c r="AM80" s="91">
        <f>带兵数!$G77</f>
        <v>6694.5114997782593</v>
      </c>
      <c r="AN80" s="91">
        <f>战法技能效用!AT78</f>
        <v>2.2823348149786589</v>
      </c>
      <c r="AO80" s="91">
        <f t="shared" si="35"/>
        <v>27280796010.089867</v>
      </c>
      <c r="AP80" s="95">
        <f t="shared" si="36"/>
        <v>167209452.86382094</v>
      </c>
      <c r="AQ80" s="95">
        <f t="shared" si="37"/>
        <v>50829944.774246484</v>
      </c>
      <c r="AR80" s="95">
        <f t="shared" si="37"/>
        <v>50829944.774246484</v>
      </c>
      <c r="AS80" s="95">
        <f t="shared" si="38"/>
        <v>47576576241.797791</v>
      </c>
      <c r="AT80" s="95">
        <f t="shared" si="39"/>
        <v>47576576241.797791</v>
      </c>
      <c r="AU80" s="95">
        <f t="shared" si="40"/>
        <v>43581250309.653778</v>
      </c>
      <c r="AV80" s="95">
        <f t="shared" si="41"/>
        <v>43581250309.653778</v>
      </c>
      <c r="AW80" s="95">
        <f t="shared" si="42"/>
        <v>13030862.082445558</v>
      </c>
      <c r="AX80" s="95">
        <f t="shared" si="43"/>
        <v>26577196105.913849</v>
      </c>
      <c r="AZ80" s="14">
        <f t="shared" si="44"/>
        <v>1.0369602018163457</v>
      </c>
      <c r="BA80" s="14">
        <f t="shared" si="45"/>
        <v>1.394274849901211</v>
      </c>
      <c r="BD80" s="14">
        <v>74</v>
      </c>
      <c r="BE80" s="95">
        <f>求节点(节奏总纲!$G$4:$G$163,M$7:M$166,$BD80)</f>
        <v>281.00363005682442</v>
      </c>
      <c r="BF80" s="95">
        <f>求节点(节奏总纲!$G$4:$G$163,N$7:N$166,$BD80)</f>
        <v>15167.270681506687</v>
      </c>
      <c r="BG80" s="95">
        <f>求节点(节奏总纲!$G$4:$G$163,O$7:O$166,$BD80)</f>
        <v>15167.270681506687</v>
      </c>
      <c r="BH80" s="95">
        <f>求节点(节奏总纲!$G$4:$G$163,P$7:P$166,$BD80)</f>
        <v>2.5000000000000001E-2</v>
      </c>
      <c r="BI80" s="95">
        <f>求节点(节奏总纲!$G$4:$G$163,Q$7:Q$166,$BD80)</f>
        <v>2.5000000000000001E-2</v>
      </c>
      <c r="BJ80" s="95">
        <f>求节点(节奏总纲!$G$4:$G$163,T$7:T$166,$BD80)</f>
        <v>1.7419381000074274</v>
      </c>
      <c r="BK80" s="95">
        <f>求节点(节奏总纲!$G$4:$G$163,U$7:U$166,$BD80)</f>
        <v>15823908420.726774</v>
      </c>
      <c r="BL80" s="91"/>
      <c r="BM80" s="14">
        <v>74</v>
      </c>
      <c r="BN80" s="95">
        <f>求节点(节奏总纲!$G$4:$G$163,AF$7:AF$166,$BD80)</f>
        <v>281.00363005682442</v>
      </c>
      <c r="BO80" s="95">
        <f>求节点(节奏总纲!$G$4:$G$163,AG$7:AG$166,$BD80)</f>
        <v>812.07871742707619</v>
      </c>
      <c r="BP80" s="95">
        <f>求节点(节奏总纲!$G$4:$G$163,AH$7:AH$166,$BD80)</f>
        <v>812.07871742707619</v>
      </c>
      <c r="BQ80" s="95">
        <f>求节点(节奏总纲!$G$4:$G$163,AI$7:AI$166,$BD80)</f>
        <v>2.5000000000000001E-2</v>
      </c>
      <c r="BR80" s="95">
        <f>求节点(节奏总纲!$G$4:$G$163,AJ$7:AJ$166,$BD80)</f>
        <v>2.5000000000000001E-2</v>
      </c>
      <c r="BS80" s="95">
        <f>求节点(节奏总纲!$G$4:$G$163,AM$7:AM$166,$BD80)</f>
        <v>6539.6915999643461</v>
      </c>
      <c r="BT80" s="95">
        <f>求节点(节奏总纲!$G$4:$G$163,AN$7:AN$166,$BD80)</f>
        <v>2.0692567903247552</v>
      </c>
      <c r="BU80" s="95">
        <f>求节点(节奏总纲!$G$4:$G$163,AO$7:AO$166,$BD80)</f>
        <v>19473600678.082424</v>
      </c>
    </row>
    <row r="81" spans="12:73" x14ac:dyDescent="0.15">
      <c r="L81" s="14">
        <v>75</v>
      </c>
      <c r="M81" s="91">
        <f>武将属性!$F79</f>
        <v>297.28009951729916</v>
      </c>
      <c r="N81" s="91">
        <f>武将属性!$U79</f>
        <v>16296.174352914557</v>
      </c>
      <c r="O81" s="91">
        <f>武将属性!$U79</f>
        <v>16296.174352914557</v>
      </c>
      <c r="P81" s="92">
        <f>武将属性!$AG79</f>
        <v>2.5000000000000001E-2</v>
      </c>
      <c r="Q81" s="92">
        <f>武将属性!$AG79</f>
        <v>2.5000000000000001E-2</v>
      </c>
      <c r="R81" s="92">
        <f>武将属性!BJ79</f>
        <v>0.12149632672583838</v>
      </c>
      <c r="S81" s="92">
        <f t="shared" si="26"/>
        <v>0.12149632672583838</v>
      </c>
      <c r="T81" s="91">
        <f>战法技能效用!AN79</f>
        <v>1.8724773630939899</v>
      </c>
      <c r="U81" s="91">
        <f t="shared" si="27"/>
        <v>21519582575.424099</v>
      </c>
      <c r="V81" s="95">
        <f t="shared" si="28"/>
        <v>134279145.13572866</v>
      </c>
      <c r="W81" s="95">
        <f t="shared" si="28"/>
        <v>2449563.7297785711</v>
      </c>
      <c r="X81" s="95">
        <f t="shared" si="28"/>
        <v>2449563.7297785711</v>
      </c>
      <c r="Y81" s="95">
        <f t="shared" si="29"/>
        <v>38944895247.850998</v>
      </c>
      <c r="Z81" s="95">
        <f t="shared" si="30"/>
        <v>38944895247.850998</v>
      </c>
      <c r="AA81" s="95">
        <f t="shared" si="31"/>
        <v>35593979826.565918</v>
      </c>
      <c r="AB81" s="95">
        <f t="shared" si="32"/>
        <v>35593979826.565918</v>
      </c>
      <c r="AC81" s="95">
        <f t="shared" si="33"/>
        <v>27793790922.028656</v>
      </c>
      <c r="AE81" s="14">
        <v>75</v>
      </c>
      <c r="AF81" s="91">
        <f>武将属性!$F79</f>
        <v>297.28009951729916</v>
      </c>
      <c r="AG81" s="91">
        <f>士兵属性!$G79</f>
        <v>874.98892889558408</v>
      </c>
      <c r="AH81" s="91">
        <f>士兵属性!$G79</f>
        <v>874.98892889558408</v>
      </c>
      <c r="AI81" s="92">
        <f>士兵属性!$R79</f>
        <v>2.5000000000000001E-2</v>
      </c>
      <c r="AJ81" s="92">
        <f>士兵属性!$R79</f>
        <v>2.5000000000000001E-2</v>
      </c>
      <c r="AK81" s="92">
        <f>士兵属性!AY79</f>
        <v>0.12149632672583838</v>
      </c>
      <c r="AL81" s="92">
        <f t="shared" si="34"/>
        <v>0.12149632672583838</v>
      </c>
      <c r="AM81" s="91">
        <f>带兵数!$G78</f>
        <v>6762.0246163774536</v>
      </c>
      <c r="AN81" s="91">
        <f>战法技能效用!AT79</f>
        <v>2.3821418616047261</v>
      </c>
      <c r="AO81" s="91">
        <f t="shared" si="35"/>
        <v>31461652187.811737</v>
      </c>
      <c r="AP81" s="95">
        <f t="shared" si="36"/>
        <v>187519552.52123985</v>
      </c>
      <c r="AQ81" s="95">
        <f t="shared" si="37"/>
        <v>56984249.28001</v>
      </c>
      <c r="AR81" s="95">
        <f t="shared" si="37"/>
        <v>56984249.28001</v>
      </c>
      <c r="AS81" s="95">
        <f t="shared" si="38"/>
        <v>54386176814.588882</v>
      </c>
      <c r="AT81" s="95">
        <f t="shared" si="39"/>
        <v>54386176814.588882</v>
      </c>
      <c r="AU81" s="95">
        <f t="shared" si="40"/>
        <v>49706655212.773827</v>
      </c>
      <c r="AV81" s="95">
        <f t="shared" si="41"/>
        <v>49706655212.773827</v>
      </c>
      <c r="AW81" s="95">
        <f t="shared" si="42"/>
        <v>14747236.240658995</v>
      </c>
      <c r="AX81" s="95">
        <f t="shared" si="43"/>
        <v>29484622042.304008</v>
      </c>
      <c r="AZ81" s="14">
        <f t="shared" si="44"/>
        <v>1.0545745171112666</v>
      </c>
      <c r="BA81" s="14">
        <f t="shared" si="45"/>
        <v>1.4620010438186533</v>
      </c>
      <c r="BD81" s="14">
        <v>75</v>
      </c>
      <c r="BE81" s="95">
        <f>求节点(节奏总纲!$G$4:$G$163,M$7:M$166,$BD81)</f>
        <v>281.88609275189481</v>
      </c>
      <c r="BF81" s="95">
        <f>求节点(节奏总纲!$G$4:$G$163,N$7:N$166,$BD81)</f>
        <v>15235.653253321367</v>
      </c>
      <c r="BG81" s="95">
        <f>求节点(节奏总纲!$G$4:$G$163,O$7:O$166,$BD81)</f>
        <v>15235.653253321367</v>
      </c>
      <c r="BH81" s="95">
        <f>求节点(节奏总纲!$G$4:$G$163,P$7:P$166,$BD81)</f>
        <v>2.5000000000000001E-2</v>
      </c>
      <c r="BI81" s="95">
        <f>求节点(节奏总纲!$G$4:$G$163,Q$7:Q$166,$BD81)</f>
        <v>2.5000000000000001E-2</v>
      </c>
      <c r="BJ81" s="95">
        <f>求节点(节奏总纲!$G$4:$G$163,T$7:T$166,$BD81)</f>
        <v>1.7433976156691804</v>
      </c>
      <c r="BK81" s="95">
        <f>求节点(节奏总纲!$G$4:$G$163,U$7:U$166,$BD81)</f>
        <v>16045190793.255518</v>
      </c>
      <c r="BL81" s="91"/>
      <c r="BM81" s="14">
        <v>75</v>
      </c>
      <c r="BN81" s="95">
        <f>求节点(节奏总纲!$G$4:$G$163,AF$7:AF$166,$BD81)</f>
        <v>281.88609275189481</v>
      </c>
      <c r="BO81" s="95">
        <f>求节点(节奏总纲!$G$4:$G$163,AG$7:AG$166,$BD81)</f>
        <v>815.82316745351079</v>
      </c>
      <c r="BP81" s="95">
        <f>求节点(节奏总纲!$G$4:$G$163,AH$7:AH$166,$BD81)</f>
        <v>815.82316745351079</v>
      </c>
      <c r="BQ81" s="95">
        <f>求节点(节奏总纲!$G$4:$G$163,AI$7:AI$166,$BD81)</f>
        <v>2.5000000000000001E-2</v>
      </c>
      <c r="BR81" s="95">
        <f>求节点(节奏总纲!$G$4:$G$163,AJ$7:AJ$166,$BD81)</f>
        <v>2.5000000000000001E-2</v>
      </c>
      <c r="BS81" s="95">
        <f>求节点(节奏总纲!$G$4:$G$163,AM$7:AM$166,$BD81)</f>
        <v>6552.795620058735</v>
      </c>
      <c r="BT81" s="95">
        <f>求节点(节奏总纲!$G$4:$G$163,AN$7:AN$166,$BD81)</f>
        <v>2.0857292823790266</v>
      </c>
      <c r="BU81" s="95">
        <f>求节点(节奏总纲!$G$4:$G$163,AO$7:AO$166,$BD81)</f>
        <v>20006666818.96978</v>
      </c>
    </row>
    <row r="82" spans="12:73" x14ac:dyDescent="0.15">
      <c r="L82" s="14">
        <v>76</v>
      </c>
      <c r="M82" s="91">
        <f>武将属性!$F80</f>
        <v>305.11952777035469</v>
      </c>
      <c r="N82" s="91">
        <f>武将属性!$U80</f>
        <v>16636.303877417879</v>
      </c>
      <c r="O82" s="91">
        <f>武将属性!$U80</f>
        <v>16636.303877417879</v>
      </c>
      <c r="P82" s="92">
        <f>武将属性!$AG80</f>
        <v>2.5000000000000001E-2</v>
      </c>
      <c r="Q82" s="92">
        <f>武将属性!$AG80</f>
        <v>2.5000000000000001E-2</v>
      </c>
      <c r="R82" s="92">
        <f>武将属性!BJ80</f>
        <v>0.1240394591559109</v>
      </c>
      <c r="S82" s="92">
        <f t="shared" si="26"/>
        <v>0.1240394591559109</v>
      </c>
      <c r="T82" s="91">
        <f>战法技能效用!AN80</f>
        <v>1.9103648205340602</v>
      </c>
      <c r="U82" s="91">
        <f t="shared" si="27"/>
        <v>23737195739.300591</v>
      </c>
      <c r="V82" s="95">
        <f t="shared" si="28"/>
        <v>145729985.60176808</v>
      </c>
      <c r="W82" s="95">
        <f t="shared" si="28"/>
        <v>2672773.0339879729</v>
      </c>
      <c r="X82" s="95">
        <f t="shared" si="28"/>
        <v>2672773.0339879729</v>
      </c>
      <c r="Y82" s="95">
        <f t="shared" si="29"/>
        <v>43380550623.211777</v>
      </c>
      <c r="Z82" s="95">
        <f t="shared" si="30"/>
        <v>43380550623.211777</v>
      </c>
      <c r="AA82" s="95">
        <f t="shared" si="31"/>
        <v>39558277093.032639</v>
      </c>
      <c r="AB82" s="95">
        <f t="shared" si="32"/>
        <v>39558277093.032639</v>
      </c>
      <c r="AC82" s="95">
        <f t="shared" si="33"/>
        <v>30556350925.539707</v>
      </c>
      <c r="AE82" s="14">
        <v>76</v>
      </c>
      <c r="AF82" s="91">
        <f>武将属性!$F80</f>
        <v>305.11952777035469</v>
      </c>
      <c r="AG82" s="91">
        <f>士兵属性!$G80</f>
        <v>887.67259048871256</v>
      </c>
      <c r="AH82" s="91">
        <f>士兵属性!$G80</f>
        <v>887.67259048871256</v>
      </c>
      <c r="AI82" s="92">
        <f>士兵属性!$R80</f>
        <v>2.5000000000000001E-2</v>
      </c>
      <c r="AJ82" s="92">
        <f>士兵属性!$R80</f>
        <v>2.5000000000000001E-2</v>
      </c>
      <c r="AK82" s="92">
        <f>士兵属性!AY80</f>
        <v>0.1240394591559109</v>
      </c>
      <c r="AL82" s="92">
        <f t="shared" si="34"/>
        <v>0.1240394591559109</v>
      </c>
      <c r="AM82" s="91">
        <f>带兵数!$G79</f>
        <v>6829.9643027024376</v>
      </c>
      <c r="AN82" s="91">
        <f>战法技能效用!AT80</f>
        <v>2.4868099299362143</v>
      </c>
      <c r="AO82" s="91">
        <f t="shared" si="35"/>
        <v>36200109184.694374</v>
      </c>
      <c r="AP82" s="95">
        <f t="shared" si="36"/>
        <v>208598297.83600098</v>
      </c>
      <c r="AQ82" s="95">
        <f t="shared" si="37"/>
        <v>64131728.797488138</v>
      </c>
      <c r="AR82" s="95">
        <f t="shared" si="37"/>
        <v>64131728.797488138</v>
      </c>
      <c r="AS82" s="95">
        <f t="shared" si="38"/>
        <v>62095038175.044312</v>
      </c>
      <c r="AT82" s="95">
        <f t="shared" si="39"/>
        <v>62095038175.044312</v>
      </c>
      <c r="AU82" s="95">
        <f t="shared" si="40"/>
        <v>56623825445.786362</v>
      </c>
      <c r="AV82" s="95">
        <f t="shared" si="41"/>
        <v>56623825445.786362</v>
      </c>
      <c r="AW82" s="95">
        <f t="shared" si="42"/>
        <v>16670065.994828392</v>
      </c>
      <c r="AX82" s="95">
        <f t="shared" si="43"/>
        <v>32653330108.663116</v>
      </c>
      <c r="AZ82" s="14">
        <f t="shared" si="44"/>
        <v>1.0624751603257094</v>
      </c>
      <c r="BA82" s="14">
        <f t="shared" si="45"/>
        <v>1.5250373120005707</v>
      </c>
      <c r="BD82" s="14">
        <v>76</v>
      </c>
      <c r="BE82" s="95">
        <f>求节点(节奏总纲!$G$4:$G$163,M$7:M$166,$BD82)</f>
        <v>282.75960708577253</v>
      </c>
      <c r="BF82" s="95">
        <f>求节点(节奏总纲!$G$4:$G$163,N$7:N$166,$BD82)</f>
        <v>15301.960305419954</v>
      </c>
      <c r="BG82" s="95">
        <f>求节点(节奏总纲!$G$4:$G$163,O$7:O$166,$BD82)</f>
        <v>15301.960305419954</v>
      </c>
      <c r="BH82" s="95">
        <f>求节点(节奏总纲!$G$4:$G$163,P$7:P$166,$BD82)</f>
        <v>2.5000000000000001E-2</v>
      </c>
      <c r="BI82" s="95">
        <f>求节点(节奏总纲!$G$4:$G$163,Q$7:Q$166,$BD82)</f>
        <v>2.5000000000000001E-2</v>
      </c>
      <c r="BJ82" s="95">
        <f>求节点(节奏总纲!$G$4:$G$163,T$7:T$166,$BD82)</f>
        <v>1.7475794291927691</v>
      </c>
      <c r="BK82" s="95">
        <f>求节点(节奏总纲!$G$4:$G$163,U$7:U$166,$BD82)</f>
        <v>16300483746.575754</v>
      </c>
      <c r="BL82" s="91"/>
      <c r="BM82" s="14">
        <v>76</v>
      </c>
      <c r="BN82" s="95">
        <f>求节点(节奏总纲!$G$4:$G$163,AF$7:AF$166,$BD82)</f>
        <v>282.75960708577253</v>
      </c>
      <c r="BO82" s="95">
        <f>求节点(节奏总纲!$G$4:$G$163,AG$7:AG$166,$BD82)</f>
        <v>819.52005399154382</v>
      </c>
      <c r="BP82" s="95">
        <f>求节点(节奏总纲!$G$4:$G$163,AH$7:AH$166,$BD82)</f>
        <v>819.52005399154382</v>
      </c>
      <c r="BQ82" s="95">
        <f>求节点(节奏总纲!$G$4:$G$163,AI$7:AI$166,$BD82)</f>
        <v>2.5000000000000001E-2</v>
      </c>
      <c r="BR82" s="95">
        <f>求节点(节奏总纲!$G$4:$G$163,AJ$7:AJ$166,$BD82)</f>
        <v>2.5000000000000001E-2</v>
      </c>
      <c r="BS82" s="95">
        <f>求节点(节奏总纲!$G$4:$G$163,AM$7:AM$166,$BD82)</f>
        <v>6565.6103428844117</v>
      </c>
      <c r="BT82" s="95">
        <f>求节点(节奏总纲!$G$4:$G$163,AN$7:AN$166,$BD82)</f>
        <v>2.1025276417029213</v>
      </c>
      <c r="BU82" s="95">
        <f>求节点(节奏总纲!$G$4:$G$163,AO$7:AO$166,$BD82)</f>
        <v>20567098496.623058</v>
      </c>
    </row>
    <row r="83" spans="12:73" x14ac:dyDescent="0.15">
      <c r="L83" s="14">
        <v>77</v>
      </c>
      <c r="M83" s="91">
        <f>武将属性!$F81</f>
        <v>312.56423972976233</v>
      </c>
      <c r="N83" s="91">
        <f>武将属性!$U81</f>
        <v>16976.433401921193</v>
      </c>
      <c r="O83" s="91">
        <f>武将属性!$U81</f>
        <v>16976.433401921193</v>
      </c>
      <c r="P83" s="92">
        <f>武将属性!$AG81</f>
        <v>2.5000000000000001E-2</v>
      </c>
      <c r="Q83" s="92">
        <f>武将属性!$AG81</f>
        <v>2.5000000000000001E-2</v>
      </c>
      <c r="R83" s="92">
        <f>武将属性!BJ81</f>
        <v>0.12659893003129574</v>
      </c>
      <c r="S83" s="92">
        <f t="shared" si="26"/>
        <v>0.12659893003129574</v>
      </c>
      <c r="T83" s="91">
        <f>战法技能效用!AN81</f>
        <v>1.9466006518439052</v>
      </c>
      <c r="U83" s="91">
        <f t="shared" si="27"/>
        <v>26073610096.989834</v>
      </c>
      <c r="V83" s="95">
        <f t="shared" si="28"/>
        <v>157820862.42470807</v>
      </c>
      <c r="W83" s="95">
        <f t="shared" si="28"/>
        <v>2905743.3154181726</v>
      </c>
      <c r="X83" s="95">
        <f t="shared" si="28"/>
        <v>2905743.3154181726</v>
      </c>
      <c r="Y83" s="95">
        <f t="shared" si="29"/>
        <v>48126007685.14566</v>
      </c>
      <c r="Z83" s="95">
        <f t="shared" si="30"/>
        <v>48126007685.14566</v>
      </c>
      <c r="AA83" s="95">
        <f t="shared" si="31"/>
        <v>43785908687.046219</v>
      </c>
      <c r="AB83" s="95">
        <f t="shared" si="32"/>
        <v>43785908687.046219</v>
      </c>
      <c r="AC83" s="95">
        <f t="shared" si="33"/>
        <v>33482078982.372726</v>
      </c>
      <c r="AE83" s="14">
        <v>77</v>
      </c>
      <c r="AF83" s="91">
        <f>武将属性!$F81</f>
        <v>312.56423972976233</v>
      </c>
      <c r="AG83" s="91">
        <f>士兵属性!$G81</f>
        <v>900.59153395897454</v>
      </c>
      <c r="AH83" s="91">
        <f>士兵属性!$G81</f>
        <v>900.59153395897454</v>
      </c>
      <c r="AI83" s="92">
        <f>士兵属性!$R81</f>
        <v>2.5000000000000001E-2</v>
      </c>
      <c r="AJ83" s="92">
        <f>士兵属性!$R81</f>
        <v>2.5000000000000001E-2</v>
      </c>
      <c r="AK83" s="92">
        <f>士兵属性!AY81</f>
        <v>0.12659893003129574</v>
      </c>
      <c r="AL83" s="92">
        <f t="shared" si="34"/>
        <v>0.12659893003129574</v>
      </c>
      <c r="AM83" s="91">
        <f>带兵数!$G80</f>
        <v>6897.6858376824393</v>
      </c>
      <c r="AN83" s="91">
        <f>战法技能效用!AT81</f>
        <v>2.5911361911834794</v>
      </c>
      <c r="AO83" s="91">
        <f t="shared" si="35"/>
        <v>41484129013.920517</v>
      </c>
      <c r="AP83" s="95">
        <f t="shared" si="36"/>
        <v>231572105.43081802</v>
      </c>
      <c r="AQ83" s="95">
        <f t="shared" si="37"/>
        <v>71885726.606390819</v>
      </c>
      <c r="AR83" s="95">
        <f t="shared" si="37"/>
        <v>71885726.606390819</v>
      </c>
      <c r="AS83" s="95">
        <f t="shared" si="38"/>
        <v>70615764952.784393</v>
      </c>
      <c r="AT83" s="95">
        <f t="shared" si="39"/>
        <v>70615764952.784393</v>
      </c>
      <c r="AU83" s="95">
        <f t="shared" si="40"/>
        <v>64247494957.760452</v>
      </c>
      <c r="AV83" s="95">
        <f t="shared" si="41"/>
        <v>64247494957.760452</v>
      </c>
      <c r="AW83" s="95">
        <f t="shared" si="42"/>
        <v>18771419.376779541</v>
      </c>
      <c r="AX83" s="95">
        <f t="shared" si="43"/>
        <v>36055261258.621132</v>
      </c>
      <c r="AZ83" s="14">
        <f t="shared" si="44"/>
        <v>1.0711730044396222</v>
      </c>
      <c r="BA83" s="14">
        <f t="shared" si="45"/>
        <v>1.5910389416580948</v>
      </c>
      <c r="BD83" s="14">
        <v>77</v>
      </c>
      <c r="BE83" s="95">
        <f>求节点(节奏总纲!$G$4:$G$163,M$7:M$166,$BD83)</f>
        <v>283.62040921584065</v>
      </c>
      <c r="BF83" s="95">
        <f>求节点(节奏总纲!$G$4:$G$163,N$7:N$166,$BD83)</f>
        <v>15365.318836658285</v>
      </c>
      <c r="BG83" s="95">
        <f>求节点(节奏总纲!$G$4:$G$163,O$7:O$166,$BD83)</f>
        <v>15365.318836658285</v>
      </c>
      <c r="BH83" s="95">
        <f>求节点(节奏总纲!$G$4:$G$163,P$7:P$166,$BD83)</f>
        <v>2.5000000000000001E-2</v>
      </c>
      <c r="BI83" s="95">
        <f>求节点(节奏总纲!$G$4:$G$163,Q$7:Q$166,$BD83)</f>
        <v>2.5000000000000001E-2</v>
      </c>
      <c r="BJ83" s="95">
        <f>求节点(节奏总纲!$G$4:$G$163,T$7:T$166,$BD83)</f>
        <v>1.7556285883123639</v>
      </c>
      <c r="BK83" s="95">
        <f>求节点(节奏总纲!$G$4:$G$163,U$7:U$166,$BD83)</f>
        <v>16604092746.308666</v>
      </c>
      <c r="BL83" s="91"/>
      <c r="BM83" s="14">
        <v>77</v>
      </c>
      <c r="BN83" s="95">
        <f>求节点(节奏总纲!$G$4:$G$163,AF$7:AF$166,$BD83)</f>
        <v>283.62040921584065</v>
      </c>
      <c r="BO83" s="95">
        <f>求节点(节奏总纲!$G$4:$G$163,AG$7:AG$166,$BD83)</f>
        <v>823.14937097740574</v>
      </c>
      <c r="BP83" s="95">
        <f>求节点(节奏总纲!$G$4:$G$163,AH$7:AH$166,$BD83)</f>
        <v>823.14937097740574</v>
      </c>
      <c r="BQ83" s="95">
        <f>求节点(节奏总纲!$G$4:$G$163,AI$7:AI$166,$BD83)</f>
        <v>2.5000000000000001E-2</v>
      </c>
      <c r="BR83" s="95">
        <f>求节点(节奏总纲!$G$4:$G$163,AJ$7:AJ$166,$BD83)</f>
        <v>2.5000000000000001E-2</v>
      </c>
      <c r="BS83" s="95">
        <f>求节点(节奏总纲!$G$4:$G$163,AM$7:AM$166,$BD83)</f>
        <v>6578.014084776014</v>
      </c>
      <c r="BT83" s="95">
        <f>求节点(节奏总纲!$G$4:$G$163,AN$7:AN$166,$BD83)</f>
        <v>2.1197889339658338</v>
      </c>
      <c r="BU83" s="95">
        <f>求节点(节奏总纲!$G$4:$G$163,AO$7:AO$166,$BD83)</f>
        <v>21166406150.920078</v>
      </c>
    </row>
    <row r="84" spans="12:73" x14ac:dyDescent="0.15">
      <c r="L84" s="14">
        <v>78</v>
      </c>
      <c r="M84" s="91">
        <f>武将属性!$F82</f>
        <v>319.44133392287915</v>
      </c>
      <c r="N84" s="91">
        <f>武将属性!$U82</f>
        <v>17316.562926424514</v>
      </c>
      <c r="O84" s="91">
        <f>武将属性!$U82</f>
        <v>17316.562926424514</v>
      </c>
      <c r="P84" s="92">
        <f>武将属性!$AG82</f>
        <v>2.5000000000000001E-2</v>
      </c>
      <c r="Q84" s="92">
        <f>武将属性!$AG82</f>
        <v>2.5000000000000001E-2</v>
      </c>
      <c r="R84" s="92">
        <f>武将属性!BJ82</f>
        <v>0.12914363467376141</v>
      </c>
      <c r="S84" s="92">
        <f t="shared" si="26"/>
        <v>0.12914363467376141</v>
      </c>
      <c r="T84" s="91">
        <f>战法技能效用!AN82</f>
        <v>1.9901649627761044</v>
      </c>
      <c r="U84" s="91">
        <f t="shared" si="27"/>
        <v>28680777405.652023</v>
      </c>
      <c r="V84" s="95">
        <f t="shared" si="28"/>
        <v>171454204.87684429</v>
      </c>
      <c r="W84" s="95">
        <f t="shared" si="28"/>
        <v>3162842.426944274</v>
      </c>
      <c r="X84" s="95">
        <f t="shared" si="28"/>
        <v>3162842.426944274</v>
      </c>
      <c r="Y84" s="95">
        <f t="shared" si="29"/>
        <v>53433716987.849518</v>
      </c>
      <c r="Z84" s="95">
        <f t="shared" si="30"/>
        <v>53433716987.849518</v>
      </c>
      <c r="AA84" s="95">
        <f t="shared" si="31"/>
        <v>48505396683.540695</v>
      </c>
      <c r="AB84" s="95">
        <f t="shared" si="32"/>
        <v>48505396683.540695</v>
      </c>
      <c r="AC84" s="95">
        <f t="shared" si="33"/>
        <v>36633136027.182297</v>
      </c>
      <c r="AE84" s="14">
        <v>78</v>
      </c>
      <c r="AF84" s="91">
        <f>武将属性!$F82</f>
        <v>319.44133392287915</v>
      </c>
      <c r="AG84" s="91">
        <f>士兵属性!$G82</f>
        <v>913.61802688577814</v>
      </c>
      <c r="AH84" s="91">
        <f>士兵属性!$G82</f>
        <v>913.61802688577814</v>
      </c>
      <c r="AI84" s="92">
        <f>士兵属性!$R82</f>
        <v>2.5000000000000001E-2</v>
      </c>
      <c r="AJ84" s="92">
        <f>士兵属性!$R82</f>
        <v>2.5000000000000001E-2</v>
      </c>
      <c r="AK84" s="92">
        <f>士兵属性!AY82</f>
        <v>0.12914363467376141</v>
      </c>
      <c r="AL84" s="92">
        <f t="shared" si="34"/>
        <v>0.12914363467376141</v>
      </c>
      <c r="AM84" s="91">
        <f>带兵数!$G81</f>
        <v>6965.3317888009888</v>
      </c>
      <c r="AN84" s="91">
        <f>战法技能效用!AT82</f>
        <v>2.7006948235519692</v>
      </c>
      <c r="AO84" s="91">
        <f t="shared" si="35"/>
        <v>47462072806.846268</v>
      </c>
      <c r="AP84" s="95">
        <f t="shared" si="36"/>
        <v>257425534.54976493</v>
      </c>
      <c r="AQ84" s="95">
        <f t="shared" si="37"/>
        <v>80505039.468683153</v>
      </c>
      <c r="AR84" s="95">
        <f t="shared" si="37"/>
        <v>80505039.468683153</v>
      </c>
      <c r="AS84" s="95">
        <f t="shared" si="38"/>
        <v>80226688919.402084</v>
      </c>
      <c r="AT84" s="95">
        <f t="shared" si="39"/>
        <v>80226688919.402084</v>
      </c>
      <c r="AU84" s="95">
        <f t="shared" si="40"/>
        <v>72827188337.421906</v>
      </c>
      <c r="AV84" s="95">
        <f t="shared" si="41"/>
        <v>72827188337.421906</v>
      </c>
      <c r="AW84" s="95">
        <f t="shared" si="42"/>
        <v>21119124.700418908</v>
      </c>
      <c r="AX84" s="95">
        <f t="shared" si="43"/>
        <v>39749754476.18512</v>
      </c>
      <c r="AZ84" s="14">
        <f t="shared" si="44"/>
        <v>1.0803874574870396</v>
      </c>
      <c r="BA84" s="14">
        <f t="shared" si="45"/>
        <v>1.654839132690074</v>
      </c>
      <c r="BD84" s="14">
        <v>78</v>
      </c>
      <c r="BE84" s="95">
        <f>求节点(节奏总纲!$G$4:$G$163,M$7:M$166,$BD84)</f>
        <v>284.48121134590878</v>
      </c>
      <c r="BF84" s="95">
        <f>求节点(节奏总纲!$G$4:$G$163,N$7:N$166,$BD84)</f>
        <v>15428.677367896618</v>
      </c>
      <c r="BG84" s="95">
        <f>求节点(节奏总纲!$G$4:$G$163,O$7:O$166,$BD84)</f>
        <v>15428.677367896618</v>
      </c>
      <c r="BH84" s="95">
        <f>求节点(节奏总纲!$G$4:$G$163,P$7:P$166,$BD84)</f>
        <v>2.5000000000000001E-2</v>
      </c>
      <c r="BI84" s="95">
        <f>求节点(节奏总纲!$G$4:$G$163,Q$7:Q$166,$BD84)</f>
        <v>2.5000000000000001E-2</v>
      </c>
      <c r="BJ84" s="95">
        <f>求节点(节奏总纲!$G$4:$G$163,T$7:T$166,$BD84)</f>
        <v>1.7636777474319587</v>
      </c>
      <c r="BK84" s="95">
        <f>求节点(节奏总纲!$G$4:$G$163,U$7:U$166,$BD84)</f>
        <v>16907701746.04158</v>
      </c>
      <c r="BL84" s="91"/>
      <c r="BM84" s="14">
        <v>78</v>
      </c>
      <c r="BN84" s="95">
        <f>求节点(节奏总纲!$G$4:$G$163,AF$7:AF$166,$BD84)</f>
        <v>284.48121134590878</v>
      </c>
      <c r="BO84" s="95">
        <f>求节点(节奏总纲!$G$4:$G$163,AG$7:AG$166,$BD84)</f>
        <v>826.77868796326754</v>
      </c>
      <c r="BP84" s="95">
        <f>求节点(节奏总纲!$G$4:$G$163,AH$7:AH$166,$BD84)</f>
        <v>826.77868796326754</v>
      </c>
      <c r="BQ84" s="95">
        <f>求节点(节奏总纲!$G$4:$G$163,AI$7:AI$166,$BD84)</f>
        <v>2.5000000000000001E-2</v>
      </c>
      <c r="BR84" s="95">
        <f>求节点(节奏总纲!$G$4:$G$163,AJ$7:AJ$166,$BD84)</f>
        <v>2.5000000000000001E-2</v>
      </c>
      <c r="BS84" s="95">
        <f>求节点(节奏总纲!$G$4:$G$163,AM$7:AM$166,$BD84)</f>
        <v>6590.4178266676154</v>
      </c>
      <c r="BT84" s="95">
        <f>求节点(节奏总纲!$G$4:$G$163,AN$7:AN$166,$BD84)</f>
        <v>2.1370502262287467</v>
      </c>
      <c r="BU84" s="95">
        <f>求节点(节奏总纲!$G$4:$G$163,AO$7:AO$166,$BD84)</f>
        <v>21765713805.217094</v>
      </c>
    </row>
    <row r="85" spans="12:73" x14ac:dyDescent="0.15">
      <c r="L85" s="14">
        <v>79</v>
      </c>
      <c r="M85" s="91">
        <f>武将属性!$F83</f>
        <v>326.15002911583582</v>
      </c>
      <c r="N85" s="91">
        <f>武将属性!$U83</f>
        <v>17656.692450927832</v>
      </c>
      <c r="O85" s="91">
        <f>武将属性!$U83</f>
        <v>17656.692450927832</v>
      </c>
      <c r="P85" s="92">
        <f>武将属性!$AG83</f>
        <v>2.5000000000000001E-2</v>
      </c>
      <c r="Q85" s="92">
        <f>武将属性!$AG83</f>
        <v>2.5000000000000001E-2</v>
      </c>
      <c r="R85" s="92">
        <f>武将属性!BJ83</f>
        <v>0.13155686789091015</v>
      </c>
      <c r="S85" s="92">
        <f t="shared" si="26"/>
        <v>0.13155686789091015</v>
      </c>
      <c r="T85" s="91">
        <f>战法技能效用!AN83</f>
        <v>2.0356486690903655</v>
      </c>
      <c r="U85" s="91">
        <f t="shared" si="27"/>
        <v>31512267162.332966</v>
      </c>
      <c r="V85" s="95">
        <f t="shared" si="28"/>
        <v>186003882.20528504</v>
      </c>
      <c r="W85" s="95">
        <f t="shared" si="28"/>
        <v>3435817.4253482195</v>
      </c>
      <c r="X85" s="95">
        <f t="shared" si="28"/>
        <v>3435817.4253482195</v>
      </c>
      <c r="Y85" s="95">
        <f t="shared" si="29"/>
        <v>59185533265.280212</v>
      </c>
      <c r="Z85" s="95">
        <f t="shared" si="30"/>
        <v>59185533265.280212</v>
      </c>
      <c r="AA85" s="95">
        <f t="shared" si="31"/>
        <v>53612127961.350281</v>
      </c>
      <c r="AB85" s="95">
        <f t="shared" si="32"/>
        <v>53612127961.350281</v>
      </c>
      <c r="AC85" s="95">
        <f t="shared" si="33"/>
        <v>39968506378.632133</v>
      </c>
      <c r="AE85" s="14">
        <v>79</v>
      </c>
      <c r="AF85" s="91">
        <f>武将属性!$F83</f>
        <v>326.15002911583582</v>
      </c>
      <c r="AG85" s="91">
        <f>士兵属性!$G83</f>
        <v>927.80323805834905</v>
      </c>
      <c r="AH85" s="91">
        <f>士兵属性!$G83</f>
        <v>927.80323805834905</v>
      </c>
      <c r="AI85" s="92">
        <f>士兵属性!$R83</f>
        <v>2.5000000000000001E-2</v>
      </c>
      <c r="AJ85" s="92">
        <f>士兵属性!$R83</f>
        <v>2.5000000000000001E-2</v>
      </c>
      <c r="AK85" s="92">
        <f>士兵属性!AY83</f>
        <v>0.13155686789091015</v>
      </c>
      <c r="AL85" s="92">
        <f t="shared" si="34"/>
        <v>0.13155686789091015</v>
      </c>
      <c r="AM85" s="91">
        <f>带兵数!$G82</f>
        <v>7029.6669566151886</v>
      </c>
      <c r="AN85" s="91">
        <f>战法技能效用!AT83</f>
        <v>2.8013898352941968</v>
      </c>
      <c r="AO85" s="91">
        <f t="shared" si="35"/>
        <v>53940380271.185127</v>
      </c>
      <c r="AP85" s="95">
        <f t="shared" si="36"/>
        <v>284841662.56174546</v>
      </c>
      <c r="AQ85" s="95">
        <f t="shared" si="37"/>
        <v>89559166.531534225</v>
      </c>
      <c r="AR85" s="95">
        <f t="shared" si="37"/>
        <v>89559166.531534225</v>
      </c>
      <c r="AS85" s="95">
        <f t="shared" si="38"/>
        <v>90635235646.747696</v>
      </c>
      <c r="AT85" s="95">
        <f t="shared" si="39"/>
        <v>90635235646.747696</v>
      </c>
      <c r="AU85" s="95">
        <f t="shared" si="40"/>
        <v>82100263074.778732</v>
      </c>
      <c r="AV85" s="95">
        <f t="shared" si="41"/>
        <v>82100263074.778732</v>
      </c>
      <c r="AW85" s="95">
        <f t="shared" si="42"/>
        <v>23640745.776034348</v>
      </c>
      <c r="AX85" s="95">
        <f t="shared" si="43"/>
        <v>43717318299.891556</v>
      </c>
      <c r="AZ85" s="14">
        <f t="shared" si="44"/>
        <v>1.0915724094820769</v>
      </c>
      <c r="BA85" s="14">
        <f t="shared" si="45"/>
        <v>1.711726420486203</v>
      </c>
      <c r="BD85" s="14">
        <v>79</v>
      </c>
      <c r="BE85" s="95">
        <f>求节点(节奏总纲!$G$4:$G$163,M$7:M$166,$BD85)</f>
        <v>285.3420134759769</v>
      </c>
      <c r="BF85" s="95">
        <f>求节点(节奏总纲!$G$4:$G$163,N$7:N$166,$BD85)</f>
        <v>15492.035899134951</v>
      </c>
      <c r="BG85" s="95">
        <f>求节点(节奏总纲!$G$4:$G$163,O$7:O$166,$BD85)</f>
        <v>15492.035899134951</v>
      </c>
      <c r="BH85" s="95">
        <f>求节点(节奏总纲!$G$4:$G$163,P$7:P$166,$BD85)</f>
        <v>2.5000000000000001E-2</v>
      </c>
      <c r="BI85" s="95">
        <f>求节点(节奏总纲!$G$4:$G$163,Q$7:Q$166,$BD85)</f>
        <v>2.5000000000000001E-2</v>
      </c>
      <c r="BJ85" s="95">
        <f>求节点(节奏总纲!$G$4:$G$163,T$7:T$166,$BD85)</f>
        <v>1.7717269065515535</v>
      </c>
      <c r="BK85" s="95">
        <f>求节点(节奏总纲!$G$4:$G$163,U$7:U$166,$BD85)</f>
        <v>17211310745.774494</v>
      </c>
      <c r="BL85" s="91"/>
      <c r="BM85" s="14">
        <v>79</v>
      </c>
      <c r="BN85" s="95">
        <f>求节点(节奏总纲!$G$4:$G$163,AF$7:AF$166,$BD85)</f>
        <v>285.3420134759769</v>
      </c>
      <c r="BO85" s="95">
        <f>求节点(节奏总纲!$G$4:$G$163,AG$7:AG$166,$BD85)</f>
        <v>830.40800494912946</v>
      </c>
      <c r="BP85" s="95">
        <f>求节点(节奏总纲!$G$4:$G$163,AH$7:AH$166,$BD85)</f>
        <v>830.40800494912946</v>
      </c>
      <c r="BQ85" s="95">
        <f>求节点(节奏总纲!$G$4:$G$163,AI$7:AI$166,$BD85)</f>
        <v>2.5000000000000001E-2</v>
      </c>
      <c r="BR85" s="95">
        <f>求节点(节奏总纲!$G$4:$G$163,AJ$7:AJ$166,$BD85)</f>
        <v>2.5000000000000001E-2</v>
      </c>
      <c r="BS85" s="95">
        <f>求节点(节奏总纲!$G$4:$G$163,AM$7:AM$166,$BD85)</f>
        <v>6602.8215685592168</v>
      </c>
      <c r="BT85" s="95">
        <f>求节点(节奏总纲!$G$4:$G$163,AN$7:AN$166,$BD85)</f>
        <v>2.1543115184916592</v>
      </c>
      <c r="BU85" s="95">
        <f>求节点(节奏总纲!$G$4:$G$163,AO$7:AO$166,$BD85)</f>
        <v>22365021459.514114</v>
      </c>
    </row>
    <row r="86" spans="12:73" x14ac:dyDescent="0.15">
      <c r="L86" s="14">
        <v>80</v>
      </c>
      <c r="M86" s="91">
        <f>武将属性!$F84</f>
        <v>332.38674328963174</v>
      </c>
      <c r="N86" s="91">
        <f>武将属性!$U84</f>
        <v>17996.821975431147</v>
      </c>
      <c r="O86" s="91">
        <f>武将属性!$U84</f>
        <v>17996.821975431147</v>
      </c>
      <c r="P86" s="92">
        <f>武将属性!$AG84</f>
        <v>2.5000000000000001E-2</v>
      </c>
      <c r="Q86" s="92">
        <f>武将属性!$AG84</f>
        <v>2.5000000000000001E-2</v>
      </c>
      <c r="R86" s="92">
        <f>武将属性!BJ84</f>
        <v>0.13382883624345815</v>
      </c>
      <c r="S86" s="92">
        <f t="shared" si="26"/>
        <v>0.13382883624345815</v>
      </c>
      <c r="T86" s="91">
        <f>战法技能效用!AN84</f>
        <v>2.0788590226816988</v>
      </c>
      <c r="U86" s="91">
        <f t="shared" si="27"/>
        <v>34458603922.807579</v>
      </c>
      <c r="V86" s="95">
        <f t="shared" si="28"/>
        <v>201244526.23220265</v>
      </c>
      <c r="W86" s="95">
        <f t="shared" si="28"/>
        <v>3716823.6019951077</v>
      </c>
      <c r="X86" s="95">
        <f t="shared" si="28"/>
        <v>3716823.6019951077</v>
      </c>
      <c r="Y86" s="95">
        <f t="shared" si="29"/>
        <v>65259524565.060211</v>
      </c>
      <c r="Z86" s="95">
        <f t="shared" si="30"/>
        <v>65259524565.060211</v>
      </c>
      <c r="AA86" s="95">
        <f t="shared" si="31"/>
        <v>58995688362.280922</v>
      </c>
      <c r="AB86" s="95">
        <f t="shared" si="32"/>
        <v>58995688362.280922</v>
      </c>
      <c r="AC86" s="95">
        <f t="shared" si="33"/>
        <v>43451819122.867386</v>
      </c>
      <c r="AE86" s="14">
        <v>80</v>
      </c>
      <c r="AF86" s="91">
        <f>武将属性!$F84</f>
        <v>332.38674328963174</v>
      </c>
      <c r="AG86" s="91">
        <f>士兵属性!$G84</f>
        <v>944.00649165094978</v>
      </c>
      <c r="AH86" s="91">
        <f>士兵属性!$G84</f>
        <v>944.00649165094978</v>
      </c>
      <c r="AI86" s="92">
        <f>士兵属性!$R84</f>
        <v>2.5000000000000001E-2</v>
      </c>
      <c r="AJ86" s="92">
        <f>士兵属性!$R84</f>
        <v>2.5000000000000001E-2</v>
      </c>
      <c r="AK86" s="92">
        <f>士兵属性!AY84</f>
        <v>0.13382883624345815</v>
      </c>
      <c r="AL86" s="92">
        <f t="shared" si="34"/>
        <v>0.13382883624345815</v>
      </c>
      <c r="AM86" s="91">
        <f>带兵数!$G83</f>
        <v>7095.9542756901392</v>
      </c>
      <c r="AN86" s="91">
        <f>战法技能效用!AT84</f>
        <v>2.8927038629207478</v>
      </c>
      <c r="AO86" s="91">
        <f t="shared" si="35"/>
        <v>61050711172.001251</v>
      </c>
      <c r="AP86" s="95">
        <f t="shared" si="36"/>
        <v>314444867.50555724</v>
      </c>
      <c r="AQ86" s="95">
        <f t="shared" si="37"/>
        <v>99028047.746673912</v>
      </c>
      <c r="AR86" s="95">
        <f t="shared" si="37"/>
        <v>99028047.746673912</v>
      </c>
      <c r="AS86" s="95">
        <f t="shared" si="38"/>
        <v>101968102882.25551</v>
      </c>
      <c r="AT86" s="95">
        <f t="shared" si="39"/>
        <v>101968102882.25551</v>
      </c>
      <c r="AU86" s="95">
        <f t="shared" si="40"/>
        <v>92180849625.057281</v>
      </c>
      <c r="AV86" s="95">
        <f t="shared" si="41"/>
        <v>92180849625.057281</v>
      </c>
      <c r="AW86" s="95">
        <f t="shared" si="42"/>
        <v>26348287.008737355</v>
      </c>
      <c r="AX86" s="95">
        <f t="shared" si="43"/>
        <v>48029916079.071449</v>
      </c>
      <c r="AZ86" s="14">
        <f t="shared" si="44"/>
        <v>1.1083321317535582</v>
      </c>
      <c r="BA86" s="14">
        <f t="shared" si="45"/>
        <v>1.7717116836411586</v>
      </c>
      <c r="BD86" s="14">
        <v>80</v>
      </c>
      <c r="BE86" s="95">
        <f>求节点(节奏总纲!$G$4:$G$163,M$7:M$166,$BD86)</f>
        <v>286.20281560604502</v>
      </c>
      <c r="BF86" s="95">
        <f>求节点(节奏总纲!$G$4:$G$163,N$7:N$166,$BD86)</f>
        <v>15555.394430373282</v>
      </c>
      <c r="BG86" s="95">
        <f>求节点(节奏总纲!$G$4:$G$163,O$7:O$166,$BD86)</f>
        <v>15555.394430373282</v>
      </c>
      <c r="BH86" s="95">
        <f>求节点(节奏总纲!$G$4:$G$163,P$7:P$166,$BD86)</f>
        <v>2.5000000000000001E-2</v>
      </c>
      <c r="BI86" s="95">
        <f>求节点(节奏总纲!$G$4:$G$163,Q$7:Q$166,$BD86)</f>
        <v>2.5000000000000001E-2</v>
      </c>
      <c r="BJ86" s="95">
        <f>求节点(节奏总纲!$G$4:$G$163,T$7:T$166,$BD86)</f>
        <v>1.7797760656711485</v>
      </c>
      <c r="BK86" s="95">
        <f>求节点(节奏总纲!$G$4:$G$163,U$7:U$166,$BD86)</f>
        <v>17514919745.507404</v>
      </c>
      <c r="BL86" s="91"/>
      <c r="BM86" s="14">
        <v>80</v>
      </c>
      <c r="BN86" s="95">
        <f>求节点(节奏总纲!$G$4:$G$163,AF$7:AF$166,$BD86)</f>
        <v>286.20281560604502</v>
      </c>
      <c r="BO86" s="95">
        <f>求节点(节奏总纲!$G$4:$G$163,AG$7:AG$166,$BD86)</f>
        <v>834.03732193499138</v>
      </c>
      <c r="BP86" s="95">
        <f>求节点(节奏总纲!$G$4:$G$163,AH$7:AH$166,$BD86)</f>
        <v>834.03732193499138</v>
      </c>
      <c r="BQ86" s="95">
        <f>求节点(节奏总纲!$G$4:$G$163,AI$7:AI$166,$BD86)</f>
        <v>2.5000000000000001E-2</v>
      </c>
      <c r="BR86" s="95">
        <f>求节点(节奏总纲!$G$4:$G$163,AJ$7:AJ$166,$BD86)</f>
        <v>2.5000000000000001E-2</v>
      </c>
      <c r="BS86" s="95">
        <f>求节点(节奏总纲!$G$4:$G$163,AM$7:AM$166,$BD86)</f>
        <v>6615.2253104508181</v>
      </c>
      <c r="BT86" s="95">
        <f>求节点(节奏总纲!$G$4:$G$163,AN$7:AN$166,$BD86)</f>
        <v>2.1715728107545722</v>
      </c>
      <c r="BU86" s="95">
        <f>求节点(节奏总纲!$G$4:$G$163,AO$7:AO$166,$BD86)</f>
        <v>22964329113.811134</v>
      </c>
    </row>
    <row r="87" spans="12:73" x14ac:dyDescent="0.15">
      <c r="L87" s="14">
        <v>81</v>
      </c>
      <c r="M87" s="91">
        <f>武将属性!$F85</f>
        <v>339.46826459677072</v>
      </c>
      <c r="N87" s="91">
        <f>武将属性!$U85</f>
        <v>18290.849777888037</v>
      </c>
      <c r="O87" s="91">
        <f>武将属性!$U85</f>
        <v>18290.849777888037</v>
      </c>
      <c r="P87" s="92">
        <f>武将属性!$AG85</f>
        <v>2.5000000000000001E-2</v>
      </c>
      <c r="Q87" s="92">
        <f>武将属性!$AG85</f>
        <v>2.5000000000000001E-2</v>
      </c>
      <c r="R87" s="92">
        <f>武将属性!BJ85</f>
        <v>0.13610080459600615</v>
      </c>
      <c r="S87" s="92">
        <f t="shared" si="26"/>
        <v>0.13610080459600615</v>
      </c>
      <c r="T87" s="91">
        <f>战法技能效用!AN85</f>
        <v>2.1297230635419155</v>
      </c>
      <c r="U87" s="91">
        <f t="shared" si="27"/>
        <v>37713795421.846298</v>
      </c>
      <c r="V87" s="95">
        <f t="shared" si="28"/>
        <v>219729766.59680167</v>
      </c>
      <c r="W87" s="95">
        <f t="shared" si="28"/>
        <v>4078065.4509034222</v>
      </c>
      <c r="X87" s="95">
        <f t="shared" si="28"/>
        <v>4078065.4509034222</v>
      </c>
      <c r="Y87" s="95">
        <f t="shared" si="29"/>
        <v>72771982972.555847</v>
      </c>
      <c r="Z87" s="95">
        <f t="shared" si="30"/>
        <v>72771982972.555847</v>
      </c>
      <c r="AA87" s="95">
        <f t="shared" si="31"/>
        <v>65655514233.522758</v>
      </c>
      <c r="AB87" s="95">
        <f t="shared" si="32"/>
        <v>65655514233.522758</v>
      </c>
      <c r="AC87" s="95">
        <f t="shared" si="33"/>
        <v>47666378802.509506</v>
      </c>
      <c r="AE87" s="14">
        <v>81</v>
      </c>
      <c r="AF87" s="91">
        <f>武将属性!$F85</f>
        <v>339.46826459677072</v>
      </c>
      <c r="AG87" s="91">
        <f>士兵属性!$G85</f>
        <v>960.80104572575658</v>
      </c>
      <c r="AH87" s="91">
        <f>士兵属性!$G85</f>
        <v>960.80104572575658</v>
      </c>
      <c r="AI87" s="92">
        <f>士兵属性!$R85</f>
        <v>2.5000000000000001E-2</v>
      </c>
      <c r="AJ87" s="92">
        <f>士兵属性!$R85</f>
        <v>2.5000000000000001E-2</v>
      </c>
      <c r="AK87" s="92">
        <f>士兵属性!AY85</f>
        <v>0.13610080459600615</v>
      </c>
      <c r="AL87" s="92">
        <f t="shared" si="34"/>
        <v>0.13610080459600615</v>
      </c>
      <c r="AM87" s="91">
        <f>带兵数!$G84</f>
        <v>7160.1665826971657</v>
      </c>
      <c r="AN87" s="91">
        <f>战法技能效用!AT85</f>
        <v>3.0683122954736111</v>
      </c>
      <c r="AO87" s="91">
        <f t="shared" si="35"/>
        <v>72119448145.94281</v>
      </c>
      <c r="AP87" s="95">
        <f t="shared" si="36"/>
        <v>358979884.1646176</v>
      </c>
      <c r="AQ87" s="95">
        <f t="shared" si="37"/>
        <v>113443814.1547126</v>
      </c>
      <c r="AR87" s="95">
        <f t="shared" si="37"/>
        <v>113443814.1547126</v>
      </c>
      <c r="AS87" s="95">
        <f t="shared" si="38"/>
        <v>118890027612.20734</v>
      </c>
      <c r="AT87" s="95">
        <f t="shared" si="39"/>
        <v>118890027612.20734</v>
      </c>
      <c r="AU87" s="95">
        <f t="shared" si="40"/>
        <v>107263614117.27574</v>
      </c>
      <c r="AV87" s="95">
        <f t="shared" si="41"/>
        <v>107263614117.27574</v>
      </c>
      <c r="AW87" s="95">
        <f t="shared" si="42"/>
        <v>30445362.970845342</v>
      </c>
      <c r="AX87" s="95">
        <f t="shared" si="43"/>
        <v>53583366936.81842</v>
      </c>
      <c r="AZ87" s="14">
        <f t="shared" si="44"/>
        <v>1.1317106636024425</v>
      </c>
      <c r="BA87" s="14">
        <f t="shared" si="45"/>
        <v>1.9122829547981932</v>
      </c>
      <c r="BD87" s="14">
        <v>81</v>
      </c>
      <c r="BE87" s="95">
        <f>求节点(节奏总纲!$G$4:$G$163,M$7:M$166,$BD87)</f>
        <v>287.06005639750919</v>
      </c>
      <c r="BF87" s="95">
        <f>求节点(节奏总纲!$G$4:$G$163,N$7:N$166,$BD87)</f>
        <v>15618.490832632948</v>
      </c>
      <c r="BG87" s="95">
        <f>求节点(节奏总纲!$G$4:$G$163,O$7:O$166,$BD87)</f>
        <v>15618.490832632948</v>
      </c>
      <c r="BH87" s="95">
        <f>求节点(节奏总纲!$G$4:$G$163,P$7:P$166,$BD87)</f>
        <v>2.5000000000000001E-2</v>
      </c>
      <c r="BI87" s="95">
        <f>求节点(节奏总纲!$G$4:$G$163,Q$7:Q$166,$BD87)</f>
        <v>2.5000000000000001E-2</v>
      </c>
      <c r="BJ87" s="95">
        <f>求节点(节奏总纲!$G$4:$G$163,T$7:T$166,$BD87)</f>
        <v>1.7877919075607045</v>
      </c>
      <c r="BK87" s="95">
        <f>求节点(节奏总纲!$G$4:$G$163,U$7:U$166,$BD87)</f>
        <v>17818268334.142849</v>
      </c>
      <c r="BL87" s="91"/>
      <c r="BM87" s="14">
        <v>81</v>
      </c>
      <c r="BN87" s="95">
        <f>求节点(节奏总纲!$G$4:$G$163,AF$7:AF$166,$BD87)</f>
        <v>287.06005639750919</v>
      </c>
      <c r="BO87" s="95">
        <f>求节点(节奏总纲!$G$4:$G$163,AG$7:AG$166,$BD87)</f>
        <v>837.66011533476228</v>
      </c>
      <c r="BP87" s="95">
        <f>求节点(节奏总纲!$G$4:$G$163,AH$7:AH$166,$BD87)</f>
        <v>837.66011533476228</v>
      </c>
      <c r="BQ87" s="95">
        <f>求节点(节奏总纲!$G$4:$G$163,AI$7:AI$166,$BD87)</f>
        <v>2.5000000000000001E-2</v>
      </c>
      <c r="BR87" s="95">
        <f>求节点(节奏总纲!$G$4:$G$163,AJ$7:AJ$166,$BD87)</f>
        <v>2.5000000000000001E-2</v>
      </c>
      <c r="BS87" s="95">
        <f>求节点(节奏总纲!$G$4:$G$163,AM$7:AM$166,$BD87)</f>
        <v>6627.5841760441726</v>
      </c>
      <c r="BT87" s="95">
        <f>求节点(节奏总纲!$G$4:$G$163,AN$7:AN$166,$BD87)</f>
        <v>2.1887748763412032</v>
      </c>
      <c r="BU87" s="95">
        <f>求节点(节奏总纲!$G$4:$G$163,AO$7:AO$166,$BD87)</f>
        <v>23565145715.705658</v>
      </c>
    </row>
    <row r="88" spans="12:73" x14ac:dyDescent="0.15">
      <c r="L88" s="14">
        <v>82</v>
      </c>
      <c r="M88" s="91">
        <f>武将属性!$F86</f>
        <v>346.49957187702717</v>
      </c>
      <c r="N88" s="91">
        <f>武将属性!$U86</f>
        <v>18584.877580344917</v>
      </c>
      <c r="O88" s="91">
        <f>武将属性!$U86</f>
        <v>18584.877580344917</v>
      </c>
      <c r="P88" s="92">
        <f>武将属性!$AG86</f>
        <v>2.5000000000000001E-2</v>
      </c>
      <c r="Q88" s="92">
        <f>武将属性!$AG86</f>
        <v>2.5000000000000001E-2</v>
      </c>
      <c r="R88" s="92">
        <f>武将属性!BJ86</f>
        <v>0.13837277294855416</v>
      </c>
      <c r="S88" s="92">
        <f t="shared" si="26"/>
        <v>0.13837277294855416</v>
      </c>
      <c r="T88" s="91">
        <f>战法技能效用!AN86</f>
        <v>2.1818834002087391</v>
      </c>
      <c r="U88" s="91">
        <f t="shared" si="27"/>
        <v>41242726958.534622</v>
      </c>
      <c r="V88" s="95">
        <f t="shared" si="28"/>
        <v>239679748.50985867</v>
      </c>
      <c r="W88" s="95">
        <f t="shared" si="28"/>
        <v>4468629.3943679696</v>
      </c>
      <c r="X88" s="95">
        <f t="shared" si="28"/>
        <v>4468629.3943679696</v>
      </c>
      <c r="Y88" s="95">
        <f t="shared" si="29"/>
        <v>81023346581.716644</v>
      </c>
      <c r="Z88" s="95">
        <f t="shared" si="30"/>
        <v>81023346581.716644</v>
      </c>
      <c r="AA88" s="95">
        <f t="shared" si="31"/>
        <v>72954072883.481323</v>
      </c>
      <c r="AB88" s="95">
        <f t="shared" si="32"/>
        <v>72954072883.481323</v>
      </c>
      <c r="AC88" s="95">
        <f t="shared" si="33"/>
        <v>52201114749.089401</v>
      </c>
      <c r="AE88" s="14">
        <v>82</v>
      </c>
      <c r="AF88" s="91">
        <f>武将属性!$F86</f>
        <v>346.49957187702717</v>
      </c>
      <c r="AG88" s="91">
        <f>士兵属性!$G86</f>
        <v>977.41193960274006</v>
      </c>
      <c r="AH88" s="91">
        <f>士兵属性!$G86</f>
        <v>977.41193960274006</v>
      </c>
      <c r="AI88" s="92">
        <f>士兵属性!$R86</f>
        <v>2.5000000000000001E-2</v>
      </c>
      <c r="AJ88" s="92">
        <f>士兵属性!$R86</f>
        <v>2.5000000000000001E-2</v>
      </c>
      <c r="AK88" s="92">
        <f>士兵属性!AY86</f>
        <v>0.13837277294855416</v>
      </c>
      <c r="AL88" s="92">
        <f t="shared" si="34"/>
        <v>0.13837277294855416</v>
      </c>
      <c r="AM88" s="91">
        <f>带兵数!$G85</f>
        <v>7228.5765853689554</v>
      </c>
      <c r="AN88" s="91">
        <f>战法技能效用!AT86</f>
        <v>3.2420608946415443</v>
      </c>
      <c r="AO88" s="91">
        <f t="shared" si="35"/>
        <v>84754756158.184128</v>
      </c>
      <c r="AP88" s="95">
        <f t="shared" si="36"/>
        <v>408368338.06981337</v>
      </c>
      <c r="AQ88" s="95">
        <f t="shared" si="37"/>
        <v>129485792.34396155</v>
      </c>
      <c r="AR88" s="95">
        <f t="shared" si="37"/>
        <v>129485792.34396155</v>
      </c>
      <c r="AS88" s="95">
        <f t="shared" si="38"/>
        <v>138048248106.65701</v>
      </c>
      <c r="AT88" s="95">
        <f t="shared" si="39"/>
        <v>138048248106.65701</v>
      </c>
      <c r="AU88" s="95">
        <f t="shared" si="40"/>
        <v>124299752833.00114</v>
      </c>
      <c r="AV88" s="95">
        <f t="shared" si="41"/>
        <v>124299752833.00114</v>
      </c>
      <c r="AW88" s="95">
        <f t="shared" si="42"/>
        <v>35016841.269158185</v>
      </c>
      <c r="AX88" s="95">
        <f t="shared" si="43"/>
        <v>59669562785.285538</v>
      </c>
      <c r="AZ88" s="14">
        <f t="shared" si="44"/>
        <v>1.1561959148715073</v>
      </c>
      <c r="BA88" s="14">
        <f t="shared" si="45"/>
        <v>2.0550230891229972</v>
      </c>
      <c r="BD88" s="14">
        <v>82</v>
      </c>
      <c r="BE88" s="95">
        <f>求节点(节奏总纲!$G$4:$G$163,M$7:M$166,$BD88)</f>
        <v>287.84134182515896</v>
      </c>
      <c r="BF88" s="95">
        <f>求节点(节奏总纲!$G$4:$G$163,N$7:N$166,$BD88)</f>
        <v>15675.996611771627</v>
      </c>
      <c r="BG88" s="95">
        <f>求节点(节奏总纲!$G$4:$G$163,O$7:O$166,$BD88)</f>
        <v>15675.996611771627</v>
      </c>
      <c r="BH88" s="95">
        <f>求节点(节奏总纲!$G$4:$G$163,P$7:P$166,$BD88)</f>
        <v>2.5000000000000001E-2</v>
      </c>
      <c r="BI88" s="95">
        <f>求节点(节奏总纲!$G$4:$G$163,Q$7:Q$166,$BD88)</f>
        <v>2.5000000000000001E-2</v>
      </c>
      <c r="BJ88" s="95">
        <f>求节点(节奏总纲!$G$4:$G$163,T$7:T$166,$BD88)</f>
        <v>1.7950971676689988</v>
      </c>
      <c r="BK88" s="95">
        <f>求节点(节奏总纲!$G$4:$G$163,U$7:U$166,$BD88)</f>
        <v>18116062938.20985</v>
      </c>
      <c r="BL88" s="91"/>
      <c r="BM88" s="14">
        <v>82</v>
      </c>
      <c r="BN88" s="95">
        <f>求节点(节奏总纲!$G$4:$G$163,AF$7:AF$166,$BD88)</f>
        <v>287.84134182515896</v>
      </c>
      <c r="BO88" s="95">
        <f>求节点(节奏总纲!$G$4:$G$163,AG$7:AG$166,$BD88)</f>
        <v>841.14377527657757</v>
      </c>
      <c r="BP88" s="95">
        <f>求节点(节奏总纲!$G$4:$G$163,AH$7:AH$166,$BD88)</f>
        <v>841.14377527657757</v>
      </c>
      <c r="BQ88" s="95">
        <f>求节点(节奏总纲!$G$4:$G$163,AI$7:AI$166,$BD88)</f>
        <v>2.5000000000000001E-2</v>
      </c>
      <c r="BR88" s="95">
        <f>求节点(节奏总纲!$G$4:$G$163,AJ$7:AJ$166,$BD88)</f>
        <v>2.5000000000000001E-2</v>
      </c>
      <c r="BS88" s="95">
        <f>求节点(节奏总纲!$G$4:$G$163,AM$7:AM$166,$BD88)</f>
        <v>6638.9859308600844</v>
      </c>
      <c r="BT88" s="95">
        <f>求节点(节奏总纲!$G$4:$G$163,AN$7:AN$166,$BD88)</f>
        <v>2.2047137697769297</v>
      </c>
      <c r="BU88" s="95">
        <f>求节点(节奏总纲!$G$4:$G$163,AO$7:AO$166,$BD88)</f>
        <v>24198144785.062748</v>
      </c>
    </row>
    <row r="89" spans="12:73" x14ac:dyDescent="0.15">
      <c r="L89" s="14">
        <v>83</v>
      </c>
      <c r="M89" s="91">
        <f>武将属性!$F87</f>
        <v>352.95961089200921</v>
      </c>
      <c r="N89" s="91">
        <f>武将属性!$U87</f>
        <v>18878.905382801804</v>
      </c>
      <c r="O89" s="91">
        <f>武将属性!$U87</f>
        <v>18878.905382801804</v>
      </c>
      <c r="P89" s="92">
        <f>武将属性!$AG87</f>
        <v>2.5000000000000001E-2</v>
      </c>
      <c r="Q89" s="92">
        <f>武将属性!$AG87</f>
        <v>2.5000000000000001E-2</v>
      </c>
      <c r="R89" s="92">
        <f>武将属性!BJ87</f>
        <v>0.14064474130110216</v>
      </c>
      <c r="S89" s="92">
        <f t="shared" si="26"/>
        <v>0.14064474130110216</v>
      </c>
      <c r="T89" s="91">
        <f>战法技能效用!AN87</f>
        <v>2.2274949694277097</v>
      </c>
      <c r="U89" s="91">
        <f t="shared" si="27"/>
        <v>44781467811.473671</v>
      </c>
      <c r="V89" s="95">
        <f t="shared" si="28"/>
        <v>259676406.82551974</v>
      </c>
      <c r="W89" s="95">
        <f t="shared" si="28"/>
        <v>4854904.543060326</v>
      </c>
      <c r="X89" s="95">
        <f t="shared" si="28"/>
        <v>4854904.543060326</v>
      </c>
      <c r="Y89" s="95">
        <f t="shared" si="29"/>
        <v>89419788791.190765</v>
      </c>
      <c r="Z89" s="95">
        <f t="shared" si="30"/>
        <v>89419788791.190765</v>
      </c>
      <c r="AA89" s="95">
        <f t="shared" si="31"/>
        <v>80353926329.789459</v>
      </c>
      <c r="AB89" s="95">
        <f t="shared" si="32"/>
        <v>80353926329.789459</v>
      </c>
      <c r="AC89" s="95">
        <f t="shared" si="33"/>
        <v>56796546162.996857</v>
      </c>
      <c r="AE89" s="14">
        <v>83</v>
      </c>
      <c r="AF89" s="91">
        <f>武将属性!$F87</f>
        <v>352.95961089200921</v>
      </c>
      <c r="AG89" s="91">
        <f>士兵属性!$G87</f>
        <v>993.88049145846469</v>
      </c>
      <c r="AH89" s="91">
        <f>士兵属性!$G87</f>
        <v>993.88049145846469</v>
      </c>
      <c r="AI89" s="92">
        <f>士兵属性!$R87</f>
        <v>2.5000000000000001E-2</v>
      </c>
      <c r="AJ89" s="92">
        <f>士兵属性!$R87</f>
        <v>2.5000000000000001E-2</v>
      </c>
      <c r="AK89" s="92">
        <f>士兵属性!AY87</f>
        <v>0.14064474130110216</v>
      </c>
      <c r="AL89" s="92">
        <f t="shared" si="34"/>
        <v>0.14064474130110216</v>
      </c>
      <c r="AM89" s="91">
        <f>带兵数!$G86</f>
        <v>7293.5350717115061</v>
      </c>
      <c r="AN89" s="91">
        <f>战法技能效用!AT87</f>
        <v>3.3991840310768087</v>
      </c>
      <c r="AO89" s="91">
        <f t="shared" si="35"/>
        <v>98127850899.405045</v>
      </c>
      <c r="AP89" s="95">
        <f t="shared" si="36"/>
        <v>459306919.77262408</v>
      </c>
      <c r="AQ89" s="95">
        <f t="shared" si="37"/>
        <v>145894469.04840636</v>
      </c>
      <c r="AR89" s="95">
        <f t="shared" si="37"/>
        <v>145894469.04840636</v>
      </c>
      <c r="AS89" s="95">
        <f t="shared" si="38"/>
        <v>158162723593.1246</v>
      </c>
      <c r="AT89" s="95">
        <f t="shared" si="39"/>
        <v>158162723593.1246</v>
      </c>
      <c r="AU89" s="95">
        <f t="shared" si="40"/>
        <v>142127330108.08475</v>
      </c>
      <c r="AV89" s="95">
        <f t="shared" si="41"/>
        <v>142127330108.08475</v>
      </c>
      <c r="AW89" s="95">
        <f t="shared" si="42"/>
        <v>39761697.221776903</v>
      </c>
      <c r="AX89" s="95">
        <f t="shared" si="43"/>
        <v>65922073536.627731</v>
      </c>
      <c r="AZ89" s="14">
        <f t="shared" si="44"/>
        <v>1.1794535738117125</v>
      </c>
      <c r="BA89" s="14">
        <f t="shared" si="45"/>
        <v>2.1912602622253314</v>
      </c>
      <c r="BD89" s="14">
        <v>83</v>
      </c>
      <c r="BE89" s="95">
        <f>求节点(节奏总纲!$G$4:$G$163,M$7:M$166,$BD89)</f>
        <v>288.62262725280874</v>
      </c>
      <c r="BF89" s="95">
        <f>求节点(节奏总纲!$G$4:$G$163,N$7:N$166,$BD89)</f>
        <v>15733.502390910306</v>
      </c>
      <c r="BG89" s="95">
        <f>求节点(节奏总纲!$G$4:$G$163,O$7:O$166,$BD89)</f>
        <v>15733.502390910306</v>
      </c>
      <c r="BH89" s="95">
        <f>求节点(节奏总纲!$G$4:$G$163,P$7:P$166,$BD89)</f>
        <v>2.5000000000000001E-2</v>
      </c>
      <c r="BI89" s="95">
        <f>求节点(节奏总纲!$G$4:$G$163,Q$7:Q$166,$BD89)</f>
        <v>2.5000000000000001E-2</v>
      </c>
      <c r="BJ89" s="95">
        <f>求节点(节奏总纲!$G$4:$G$163,T$7:T$166,$BD89)</f>
        <v>1.8024024277772932</v>
      </c>
      <c r="BK89" s="95">
        <f>求节点(节奏总纲!$G$4:$G$163,U$7:U$166,$BD89)</f>
        <v>18413857542.276852</v>
      </c>
      <c r="BL89" s="91"/>
      <c r="BM89" s="14">
        <v>83</v>
      </c>
      <c r="BN89" s="95">
        <f>求节点(节奏总纲!$G$4:$G$163,AF$7:AF$166,$BD89)</f>
        <v>288.62262725280874</v>
      </c>
      <c r="BO89" s="95">
        <f>求节点(节奏总纲!$G$4:$G$163,AG$7:AG$166,$BD89)</f>
        <v>844.62743521839298</v>
      </c>
      <c r="BP89" s="95">
        <f>求节点(节奏总纲!$G$4:$G$163,AH$7:AH$166,$BD89)</f>
        <v>844.62743521839298</v>
      </c>
      <c r="BQ89" s="95">
        <f>求节点(节奏总纲!$G$4:$G$163,AI$7:AI$166,$BD89)</f>
        <v>2.5000000000000001E-2</v>
      </c>
      <c r="BR89" s="95">
        <f>求节点(节奏总纲!$G$4:$G$163,AJ$7:AJ$166,$BD89)</f>
        <v>2.5000000000000001E-2</v>
      </c>
      <c r="BS89" s="95">
        <f>求节点(节奏总纲!$G$4:$G$163,AM$7:AM$166,$BD89)</f>
        <v>6650.3876856759953</v>
      </c>
      <c r="BT89" s="95">
        <f>求节点(节奏总纲!$G$4:$G$163,AN$7:AN$166,$BD89)</f>
        <v>2.2206526632126566</v>
      </c>
      <c r="BU89" s="95">
        <f>求节点(节奏总纲!$G$4:$G$163,AO$7:AO$166,$BD89)</f>
        <v>24831143854.419842</v>
      </c>
    </row>
    <row r="90" spans="12:73" x14ac:dyDescent="0.15">
      <c r="L90" s="14">
        <v>84</v>
      </c>
      <c r="M90" s="91">
        <f>武将属性!$F88</f>
        <v>359.35244842921361</v>
      </c>
      <c r="N90" s="91">
        <f>武将属性!$U88</f>
        <v>19172.933185258691</v>
      </c>
      <c r="O90" s="91">
        <f>武将属性!$U88</f>
        <v>19172.933185258691</v>
      </c>
      <c r="P90" s="92">
        <f>武将属性!$AG88</f>
        <v>2.5000000000000001E-2</v>
      </c>
      <c r="Q90" s="92">
        <f>武将属性!$AG88</f>
        <v>2.5000000000000001E-2</v>
      </c>
      <c r="R90" s="92">
        <f>武将属性!BJ88</f>
        <v>0.14291670965365019</v>
      </c>
      <c r="S90" s="92">
        <f t="shared" si="26"/>
        <v>0.14291670965365019</v>
      </c>
      <c r="T90" s="91">
        <f>战法技能效用!AN88</f>
        <v>2.2709728809355232</v>
      </c>
      <c r="U90" s="91">
        <f t="shared" si="27"/>
        <v>48491823612.298538</v>
      </c>
      <c r="V90" s="95">
        <f t="shared" si="28"/>
        <v>280441056.03056514</v>
      </c>
      <c r="W90" s="95">
        <f t="shared" si="28"/>
        <v>5256221.3173590694</v>
      </c>
      <c r="X90" s="95">
        <f t="shared" si="28"/>
        <v>5256221.3173590694</v>
      </c>
      <c r="Y90" s="95">
        <f t="shared" si="29"/>
        <v>98319200121.617447</v>
      </c>
      <c r="Z90" s="95">
        <f t="shared" si="30"/>
        <v>98319200121.617447</v>
      </c>
      <c r="AA90" s="95">
        <f t="shared" si="31"/>
        <v>88175436821.811295</v>
      </c>
      <c r="AB90" s="95">
        <f t="shared" si="32"/>
        <v>88175436821.811295</v>
      </c>
      <c r="AC90" s="95">
        <f t="shared" si="33"/>
        <v>61619086304.277046</v>
      </c>
      <c r="AE90" s="14">
        <v>84</v>
      </c>
      <c r="AF90" s="91">
        <f>武将属性!$F88</f>
        <v>359.35244842921361</v>
      </c>
      <c r="AG90" s="91">
        <f>士兵属性!$G88</f>
        <v>1010.8243879585067</v>
      </c>
      <c r="AH90" s="91">
        <f>士兵属性!$G88</f>
        <v>1010.8243879585067</v>
      </c>
      <c r="AI90" s="92">
        <f>士兵属性!$R88</f>
        <v>2.5000000000000001E-2</v>
      </c>
      <c r="AJ90" s="92">
        <f>士兵属性!$R88</f>
        <v>2.5000000000000001E-2</v>
      </c>
      <c r="AK90" s="92">
        <f>士兵属性!AY88</f>
        <v>0.14291670965365019</v>
      </c>
      <c r="AL90" s="92">
        <f t="shared" si="34"/>
        <v>0.14291670965365019</v>
      </c>
      <c r="AM90" s="91">
        <f>带兵数!$G87</f>
        <v>7360.9233956913004</v>
      </c>
      <c r="AN90" s="91">
        <f>战法技能效用!AT88</f>
        <v>3.5440076505613285</v>
      </c>
      <c r="AO90" s="91">
        <f t="shared" si="35"/>
        <v>112751317726.52815</v>
      </c>
      <c r="AP90" s="95">
        <f t="shared" si="36"/>
        <v>513469748.14244819</v>
      </c>
      <c r="AQ90" s="95">
        <f t="shared" si="37"/>
        <v>163269383.09452629</v>
      </c>
      <c r="AR90" s="95">
        <f t="shared" si="37"/>
        <v>163269383.09452629</v>
      </c>
      <c r="AS90" s="95">
        <f t="shared" si="38"/>
        <v>180016206038.36139</v>
      </c>
      <c r="AT90" s="95">
        <f t="shared" si="39"/>
        <v>180016206038.36139</v>
      </c>
      <c r="AU90" s="95">
        <f t="shared" si="40"/>
        <v>161443620196.29266</v>
      </c>
      <c r="AV90" s="95">
        <f t="shared" si="41"/>
        <v>161443620196.29266</v>
      </c>
      <c r="AW90" s="95">
        <f t="shared" si="42"/>
        <v>44841296.496983334</v>
      </c>
      <c r="AX90" s="95">
        <f t="shared" si="43"/>
        <v>72639258967.136749</v>
      </c>
      <c r="AZ90" s="14">
        <f t="shared" si="44"/>
        <v>1.2048386438059204</v>
      </c>
      <c r="BA90" s="14">
        <f t="shared" si="45"/>
        <v>2.325161425728111</v>
      </c>
      <c r="BD90" s="14">
        <v>84</v>
      </c>
      <c r="BE90" s="95">
        <f>求节点(节奏总纲!$G$4:$G$163,M$7:M$166,$BD90)</f>
        <v>289.40391268045852</v>
      </c>
      <c r="BF90" s="95">
        <f>求节点(节奏总纲!$G$4:$G$163,N$7:N$166,$BD90)</f>
        <v>15791.008170048986</v>
      </c>
      <c r="BG90" s="95">
        <f>求节点(节奏总纲!$G$4:$G$163,O$7:O$166,$BD90)</f>
        <v>15791.008170048986</v>
      </c>
      <c r="BH90" s="95">
        <f>求节点(节奏总纲!$G$4:$G$163,P$7:P$166,$BD90)</f>
        <v>2.5000000000000001E-2</v>
      </c>
      <c r="BI90" s="95">
        <f>求节点(节奏总纲!$G$4:$G$163,Q$7:Q$166,$BD90)</f>
        <v>2.5000000000000001E-2</v>
      </c>
      <c r="BJ90" s="95">
        <f>求节点(节奏总纲!$G$4:$G$163,T$7:T$166,$BD90)</f>
        <v>1.8097076878855876</v>
      </c>
      <c r="BK90" s="95">
        <f>求节点(节奏总纲!$G$4:$G$163,U$7:U$166,$BD90)</f>
        <v>18711652146.343853</v>
      </c>
      <c r="BL90" s="91"/>
      <c r="BM90" s="14">
        <v>84</v>
      </c>
      <c r="BN90" s="95">
        <f>求节点(节奏总纲!$G$4:$G$163,AF$7:AF$166,$BD90)</f>
        <v>289.40391268045852</v>
      </c>
      <c r="BO90" s="95">
        <f>求节点(节奏总纲!$G$4:$G$163,AG$7:AG$166,$BD90)</f>
        <v>848.11109516020827</v>
      </c>
      <c r="BP90" s="95">
        <f>求节点(节奏总纲!$G$4:$G$163,AH$7:AH$166,$BD90)</f>
        <v>848.11109516020827</v>
      </c>
      <c r="BQ90" s="95">
        <f>求节点(节奏总纲!$G$4:$G$163,AI$7:AI$166,$BD90)</f>
        <v>2.5000000000000001E-2</v>
      </c>
      <c r="BR90" s="95">
        <f>求节点(节奏总纲!$G$4:$G$163,AJ$7:AJ$166,$BD90)</f>
        <v>2.5000000000000001E-2</v>
      </c>
      <c r="BS90" s="95">
        <f>求节点(节奏总纲!$G$4:$G$163,AM$7:AM$166,$BD90)</f>
        <v>6661.789440491907</v>
      </c>
      <c r="BT90" s="95">
        <f>求节点(节奏总纲!$G$4:$G$163,AN$7:AN$166,$BD90)</f>
        <v>2.2365915566483832</v>
      </c>
      <c r="BU90" s="95">
        <f>求节点(节奏总纲!$G$4:$G$163,AO$7:AO$166,$BD90)</f>
        <v>25464142923.776936</v>
      </c>
    </row>
    <row r="91" spans="12:73" x14ac:dyDescent="0.15">
      <c r="L91" s="14">
        <v>85</v>
      </c>
      <c r="M91" s="91">
        <f>武将属性!$F89</f>
        <v>365.97543473613302</v>
      </c>
      <c r="N91" s="91">
        <f>武将属性!$U89</f>
        <v>19466.960987715574</v>
      </c>
      <c r="O91" s="91">
        <f>武将属性!$U89</f>
        <v>19466.960987715574</v>
      </c>
      <c r="P91" s="92">
        <f>武将属性!$AG89</f>
        <v>2.5000000000000001E-2</v>
      </c>
      <c r="Q91" s="92">
        <f>武将属性!$AG89</f>
        <v>2.5000000000000001E-2</v>
      </c>
      <c r="R91" s="92">
        <f>武将属性!BJ89</f>
        <v>0.1451886780061982</v>
      </c>
      <c r="S91" s="92">
        <f t="shared" si="26"/>
        <v>0.1451886780061982</v>
      </c>
      <c r="T91" s="91">
        <f>战法技能效用!AN89</f>
        <v>2.3081414257725417</v>
      </c>
      <c r="U91" s="91">
        <f t="shared" si="27"/>
        <v>52282725430.991661</v>
      </c>
      <c r="V91" s="95">
        <f t="shared" si="28"/>
        <v>300417341.38103944</v>
      </c>
      <c r="W91" s="95">
        <f t="shared" si="28"/>
        <v>5647793.0573538989</v>
      </c>
      <c r="X91" s="95">
        <f t="shared" si="28"/>
        <v>5647793.0573538989</v>
      </c>
      <c r="Y91" s="95">
        <f t="shared" si="29"/>
        <v>107263772794.3407</v>
      </c>
      <c r="Z91" s="95">
        <f t="shared" si="30"/>
        <v>107263772794.3407</v>
      </c>
      <c r="AA91" s="95">
        <f t="shared" si="31"/>
        <v>96006334349.739487</v>
      </c>
      <c r="AB91" s="95">
        <f t="shared" si="32"/>
        <v>96006334349.739487</v>
      </c>
      <c r="AC91" s="95">
        <f t="shared" si="33"/>
        <v>66469568838.656265</v>
      </c>
      <c r="AE91" s="14">
        <v>85</v>
      </c>
      <c r="AF91" s="91">
        <f>武将属性!$F89</f>
        <v>365.97543473613302</v>
      </c>
      <c r="AG91" s="91">
        <f>士兵属性!$G89</f>
        <v>1028.4677529016426</v>
      </c>
      <c r="AH91" s="91">
        <f>士兵属性!$G89</f>
        <v>1028.4677529016426</v>
      </c>
      <c r="AI91" s="92">
        <f>士兵属性!$R89</f>
        <v>2.5000000000000001E-2</v>
      </c>
      <c r="AJ91" s="92">
        <f>士兵属性!$R89</f>
        <v>2.5000000000000001E-2</v>
      </c>
      <c r="AK91" s="92">
        <f>士兵属性!AY89</f>
        <v>0.1451886780061982</v>
      </c>
      <c r="AL91" s="92">
        <f t="shared" si="34"/>
        <v>0.1451886780061982</v>
      </c>
      <c r="AM91" s="91">
        <f>带兵数!$G88</f>
        <v>7427.3763930639598</v>
      </c>
      <c r="AN91" s="91">
        <f>战法技能效用!AT89</f>
        <v>3.649030918586436</v>
      </c>
      <c r="AO91" s="91">
        <f t="shared" si="35"/>
        <v>127192307534.71909</v>
      </c>
      <c r="AP91" s="95">
        <f t="shared" si="36"/>
        <v>564721280.71461701</v>
      </c>
      <c r="AQ91" s="95">
        <f t="shared" si="37"/>
        <v>179738206.37194565</v>
      </c>
      <c r="AR91" s="95">
        <f t="shared" si="37"/>
        <v>179738206.37194565</v>
      </c>
      <c r="AS91" s="95">
        <f t="shared" si="38"/>
        <v>201633284111.49054</v>
      </c>
      <c r="AT91" s="95">
        <f t="shared" si="39"/>
        <v>201633284111.49054</v>
      </c>
      <c r="AU91" s="95">
        <f t="shared" si="40"/>
        <v>180471672645.33435</v>
      </c>
      <c r="AV91" s="95">
        <f t="shared" si="41"/>
        <v>180471672645.33435</v>
      </c>
      <c r="AW91" s="95">
        <f t="shared" si="42"/>
        <v>49776647.751567587</v>
      </c>
      <c r="AX91" s="95">
        <f t="shared" si="43"/>
        <v>79524078224.084091</v>
      </c>
      <c r="AZ91" s="14">
        <f t="shared" si="44"/>
        <v>1.2318161513142933</v>
      </c>
      <c r="BA91" s="14">
        <f t="shared" si="45"/>
        <v>2.4327788286898149</v>
      </c>
      <c r="BD91" s="14">
        <v>85</v>
      </c>
      <c r="BE91" s="95">
        <f>求节点(节奏总纲!$G$4:$G$163,M$7:M$166,$BD91)</f>
        <v>290.1851981081083</v>
      </c>
      <c r="BF91" s="95">
        <f>求节点(节奏总纲!$G$4:$G$163,N$7:N$166,$BD91)</f>
        <v>15848.513949187665</v>
      </c>
      <c r="BG91" s="95">
        <f>求节点(节奏总纲!$G$4:$G$163,O$7:O$166,$BD91)</f>
        <v>15848.513949187665</v>
      </c>
      <c r="BH91" s="95">
        <f>求节点(节奏总纲!$G$4:$G$163,P$7:P$166,$BD91)</f>
        <v>2.5000000000000001E-2</v>
      </c>
      <c r="BI91" s="95">
        <f>求节点(节奏总纲!$G$4:$G$163,Q$7:Q$166,$BD91)</f>
        <v>2.5000000000000001E-2</v>
      </c>
      <c r="BJ91" s="95">
        <f>求节点(节奏总纲!$G$4:$G$163,T$7:T$166,$BD91)</f>
        <v>1.8170129479938819</v>
      </c>
      <c r="BK91" s="95">
        <f>求节点(节奏总纲!$G$4:$G$163,U$7:U$166,$BD91)</f>
        <v>19009446750.410854</v>
      </c>
      <c r="BL91" s="91"/>
      <c r="BM91" s="14">
        <v>85</v>
      </c>
      <c r="BN91" s="95">
        <f>求节点(节奏总纲!$G$4:$G$163,AF$7:AF$166,$BD91)</f>
        <v>290.1851981081083</v>
      </c>
      <c r="BO91" s="95">
        <f>求节点(节奏总纲!$G$4:$G$163,AG$7:AG$166,$BD91)</f>
        <v>851.59475510202367</v>
      </c>
      <c r="BP91" s="95">
        <f>求节点(节奏总纲!$G$4:$G$163,AH$7:AH$166,$BD91)</f>
        <v>851.59475510202367</v>
      </c>
      <c r="BQ91" s="95">
        <f>求节点(节奏总纲!$G$4:$G$163,AI$7:AI$166,$BD91)</f>
        <v>2.5000000000000001E-2</v>
      </c>
      <c r="BR91" s="95">
        <f>求节点(节奏总纲!$G$4:$G$163,AJ$7:AJ$166,$BD91)</f>
        <v>2.5000000000000001E-2</v>
      </c>
      <c r="BS91" s="95">
        <f>求节点(节奏总纲!$G$4:$G$163,AM$7:AM$166,$BD91)</f>
        <v>6673.1911953078179</v>
      </c>
      <c r="BT91" s="95">
        <f>求节点(节奏总纲!$G$4:$G$163,AN$7:AN$166,$BD91)</f>
        <v>2.2525304500841097</v>
      </c>
      <c r="BU91" s="95">
        <f>求节点(节奏总纲!$G$4:$G$163,AO$7:AO$166,$BD91)</f>
        <v>26097141993.134026</v>
      </c>
    </row>
    <row r="92" spans="12:73" x14ac:dyDescent="0.15">
      <c r="L92" s="14">
        <v>86</v>
      </c>
      <c r="M92" s="91">
        <f>武将属性!$F90</f>
        <v>373.52082636955345</v>
      </c>
      <c r="N92" s="91">
        <f>武将属性!$U90</f>
        <v>19760.988790172461</v>
      </c>
      <c r="O92" s="91">
        <f>武将属性!$U90</f>
        <v>19760.988790172461</v>
      </c>
      <c r="P92" s="92">
        <f>武将属性!$AG90</f>
        <v>2.5000000000000001E-2</v>
      </c>
      <c r="Q92" s="92">
        <f>武将属性!$AG90</f>
        <v>2.5000000000000001E-2</v>
      </c>
      <c r="R92" s="92">
        <f>武将属性!BJ90</f>
        <v>0.1474606463587462</v>
      </c>
      <c r="S92" s="92">
        <f t="shared" si="26"/>
        <v>0.1474606463587462</v>
      </c>
      <c r="T92" s="91">
        <f>战法技能效用!AN90</f>
        <v>2.3383872698112542</v>
      </c>
      <c r="U92" s="91">
        <f t="shared" si="27"/>
        <v>56217164352.82756</v>
      </c>
      <c r="V92" s="95">
        <f t="shared" si="28"/>
        <v>320462800.07172513</v>
      </c>
      <c r="W92" s="95">
        <f t="shared" si="28"/>
        <v>6057365.4068879765</v>
      </c>
      <c r="X92" s="95">
        <f t="shared" si="28"/>
        <v>6057365.4068879765</v>
      </c>
      <c r="Y92" s="95">
        <f t="shared" si="29"/>
        <v>116780029174.13831</v>
      </c>
      <c r="Z92" s="95">
        <f t="shared" si="30"/>
        <v>116780029174.13831</v>
      </c>
      <c r="AA92" s="95">
        <f t="shared" si="31"/>
        <v>104316893379.59958</v>
      </c>
      <c r="AB92" s="95">
        <f t="shared" si="32"/>
        <v>104316893379.59958</v>
      </c>
      <c r="AC92" s="95">
        <f t="shared" si="33"/>
        <v>71710991103.952606</v>
      </c>
      <c r="AE92" s="14">
        <v>86</v>
      </c>
      <c r="AF92" s="91">
        <f>武将属性!$F90</f>
        <v>373.52082636955345</v>
      </c>
      <c r="AG92" s="91">
        <f>士兵属性!$G90</f>
        <v>1046.7536657569037</v>
      </c>
      <c r="AH92" s="91">
        <f>士兵属性!$G90</f>
        <v>1046.7536657569037</v>
      </c>
      <c r="AI92" s="92">
        <f>士兵属性!$R90</f>
        <v>2.5000000000000001E-2</v>
      </c>
      <c r="AJ92" s="92">
        <f>士兵属性!$R90</f>
        <v>2.5000000000000001E-2</v>
      </c>
      <c r="AK92" s="92">
        <f>士兵属性!AY90</f>
        <v>0.1474606463587462</v>
      </c>
      <c r="AL92" s="92">
        <f t="shared" si="34"/>
        <v>0.1474606463587462</v>
      </c>
      <c r="AM92" s="91">
        <f>带兵数!$G89</f>
        <v>7496.9826703325634</v>
      </c>
      <c r="AN92" s="91">
        <f>战法技能效用!AT90</f>
        <v>3.7464461746707083</v>
      </c>
      <c r="AO92" s="91">
        <f t="shared" si="35"/>
        <v>143372963837.70587</v>
      </c>
      <c r="AP92" s="95">
        <f t="shared" si="36"/>
        <v>619165713.61790121</v>
      </c>
      <c r="AQ92" s="95">
        <f t="shared" si="37"/>
        <v>197616054.4312914</v>
      </c>
      <c r="AR92" s="95">
        <f t="shared" si="37"/>
        <v>197616054.4312914</v>
      </c>
      <c r="AS92" s="95">
        <f t="shared" si="38"/>
        <v>225630525863.66122</v>
      </c>
      <c r="AT92" s="95">
        <f t="shared" si="39"/>
        <v>225630525863.66122</v>
      </c>
      <c r="AU92" s="95">
        <f t="shared" si="40"/>
        <v>201550519178.28235</v>
      </c>
      <c r="AV92" s="95">
        <f t="shared" si="41"/>
        <v>201550519178.28235</v>
      </c>
      <c r="AW92" s="95">
        <f t="shared" si="42"/>
        <v>55183622.12759231</v>
      </c>
      <c r="AX92" s="95">
        <f t="shared" si="43"/>
        <v>87162193260.401154</v>
      </c>
      <c r="AZ92" s="14">
        <f t="shared" si="44"/>
        <v>1.2616376425909959</v>
      </c>
      <c r="BA92" s="14">
        <f t="shared" si="45"/>
        <v>2.5503414390999004</v>
      </c>
      <c r="BD92" s="14">
        <v>86</v>
      </c>
      <c r="BE92" s="95">
        <f>求节点(节奏总纲!$G$4:$G$163,M$7:M$166,$BD92)</f>
        <v>290.96648353575807</v>
      </c>
      <c r="BF92" s="95">
        <f>求节点(节奏总纲!$G$4:$G$163,N$7:N$166,$BD92)</f>
        <v>15906.019728326344</v>
      </c>
      <c r="BG92" s="95">
        <f>求节点(节奏总纲!$G$4:$G$163,O$7:O$166,$BD92)</f>
        <v>15906.019728326344</v>
      </c>
      <c r="BH92" s="95">
        <f>求节点(节奏总纲!$G$4:$G$163,P$7:P$166,$BD92)</f>
        <v>2.5000000000000001E-2</v>
      </c>
      <c r="BI92" s="95">
        <f>求节点(节奏总纲!$G$4:$G$163,Q$7:Q$166,$BD92)</f>
        <v>2.5000000000000001E-2</v>
      </c>
      <c r="BJ92" s="95">
        <f>求节点(节奏总纲!$G$4:$G$163,T$7:T$166,$BD92)</f>
        <v>1.8243182081021763</v>
      </c>
      <c r="BK92" s="95">
        <f>求节点(节奏总纲!$G$4:$G$163,U$7:U$166,$BD92)</f>
        <v>19307241354.477856</v>
      </c>
      <c r="BL92" s="91"/>
      <c r="BM92" s="14">
        <v>86</v>
      </c>
      <c r="BN92" s="95">
        <f>求节点(节奏总纲!$G$4:$G$163,AF$7:AF$166,$BD92)</f>
        <v>290.96648353575807</v>
      </c>
      <c r="BO92" s="95">
        <f>求节点(节奏总纲!$G$4:$G$163,AG$7:AG$166,$BD92)</f>
        <v>855.07841504383896</v>
      </c>
      <c r="BP92" s="95">
        <f>求节点(节奏总纲!$G$4:$G$163,AH$7:AH$166,$BD92)</f>
        <v>855.07841504383896</v>
      </c>
      <c r="BQ92" s="95">
        <f>求节点(节奏总纲!$G$4:$G$163,AI$7:AI$166,$BD92)</f>
        <v>2.5000000000000001E-2</v>
      </c>
      <c r="BR92" s="95">
        <f>求节点(节奏总纲!$G$4:$G$163,AJ$7:AJ$166,$BD92)</f>
        <v>2.5000000000000001E-2</v>
      </c>
      <c r="BS92" s="95">
        <f>求节点(节奏总纲!$G$4:$G$163,AM$7:AM$166,$BD92)</f>
        <v>6684.5929501237297</v>
      </c>
      <c r="BT92" s="95">
        <f>求节点(节奏总纲!$G$4:$G$163,AN$7:AN$166,$BD92)</f>
        <v>2.2684693435198362</v>
      </c>
      <c r="BU92" s="95">
        <f>求节点(节奏总纲!$G$4:$G$163,AO$7:AO$166,$BD92)</f>
        <v>26730141062.491119</v>
      </c>
    </row>
    <row r="93" spans="12:73" x14ac:dyDescent="0.15">
      <c r="L93" s="14">
        <v>87</v>
      </c>
      <c r="M93" s="91">
        <f>武将属性!$F91</f>
        <v>380.6136163586977</v>
      </c>
      <c r="N93" s="91">
        <f>武将属性!$U91</f>
        <v>20055.016592629341</v>
      </c>
      <c r="O93" s="91">
        <f>武将属性!$U91</f>
        <v>20055.016592629341</v>
      </c>
      <c r="P93" s="92">
        <f>武将属性!$AG91</f>
        <v>2.5000000000000001E-2</v>
      </c>
      <c r="Q93" s="92">
        <f>武将属性!$AG91</f>
        <v>2.5000000000000001E-2</v>
      </c>
      <c r="R93" s="92">
        <f>武将属性!BJ91</f>
        <v>0.1497326147112942</v>
      </c>
      <c r="S93" s="92">
        <f t="shared" si="26"/>
        <v>0.1497326147112942</v>
      </c>
      <c r="T93" s="91">
        <f>战法技能效用!AN91</f>
        <v>2.363936386776095</v>
      </c>
      <c r="U93" s="91">
        <f t="shared" si="27"/>
        <v>60146084948.147392</v>
      </c>
      <c r="V93" s="95">
        <f t="shared" si="28"/>
        <v>340834547.7033931</v>
      </c>
      <c r="W93" s="95">
        <f t="shared" si="28"/>
        <v>6468519.6934240758</v>
      </c>
      <c r="X93" s="95">
        <f t="shared" si="28"/>
        <v>6468519.6934240758</v>
      </c>
      <c r="Y93" s="95">
        <f t="shared" si="29"/>
        <v>126562214420.8483</v>
      </c>
      <c r="Z93" s="95">
        <f t="shared" si="30"/>
        <v>126562214420.8483</v>
      </c>
      <c r="AA93" s="95">
        <f t="shared" si="31"/>
        <v>112831686360.34964</v>
      </c>
      <c r="AB93" s="95">
        <f t="shared" si="32"/>
        <v>112831686360.34964</v>
      </c>
      <c r="AC93" s="95">
        <f t="shared" si="33"/>
        <v>77127659304.934479</v>
      </c>
      <c r="AE93" s="14">
        <v>87</v>
      </c>
      <c r="AF93" s="91">
        <f>武将属性!$F91</f>
        <v>380.6136163586977</v>
      </c>
      <c r="AG93" s="91">
        <f>士兵属性!$G91</f>
        <v>1065.1181105884943</v>
      </c>
      <c r="AH93" s="91">
        <f>士兵属性!$G91</f>
        <v>1065.1181105884943</v>
      </c>
      <c r="AI93" s="92">
        <f>士兵属性!$R91</f>
        <v>2.5000000000000001E-2</v>
      </c>
      <c r="AJ93" s="92">
        <f>士兵属性!$R91</f>
        <v>2.5000000000000001E-2</v>
      </c>
      <c r="AK93" s="92">
        <f>士兵属性!AY91</f>
        <v>0.1497326147112942</v>
      </c>
      <c r="AL93" s="92">
        <f t="shared" si="34"/>
        <v>0.1497326147112942</v>
      </c>
      <c r="AM93" s="91">
        <f>带兵数!$G90</f>
        <v>7559.6256903639569</v>
      </c>
      <c r="AN93" s="91">
        <f>战法技能效用!AT91</f>
        <v>3.846418990928643</v>
      </c>
      <c r="AO93" s="91">
        <f t="shared" si="35"/>
        <v>160988105064.50009</v>
      </c>
      <c r="AP93" s="95">
        <f t="shared" si="36"/>
        <v>677283139.0000838</v>
      </c>
      <c r="AQ93" s="95">
        <f t="shared" si="37"/>
        <v>216472039.67861331</v>
      </c>
      <c r="AR93" s="95">
        <f t="shared" si="37"/>
        <v>216472039.67861331</v>
      </c>
      <c r="AS93" s="95">
        <f t="shared" si="38"/>
        <v>251495790081.55365</v>
      </c>
      <c r="AT93" s="95">
        <f t="shared" si="39"/>
        <v>251495790081.55365</v>
      </c>
      <c r="AU93" s="95">
        <f t="shared" si="40"/>
        <v>224211422321.28778</v>
      </c>
      <c r="AV93" s="95">
        <f t="shared" si="41"/>
        <v>224211422321.28778</v>
      </c>
      <c r="AW93" s="95">
        <f t="shared" si="42"/>
        <v>60999922.308751643</v>
      </c>
      <c r="AX93" s="95">
        <f t="shared" si="43"/>
        <v>95149961375.31311</v>
      </c>
      <c r="AZ93" s="14">
        <f t="shared" si="44"/>
        <v>1.2895555610444864</v>
      </c>
      <c r="BA93" s="14">
        <f t="shared" si="45"/>
        <v>2.6766181905819759</v>
      </c>
      <c r="BD93" s="14">
        <v>87</v>
      </c>
      <c r="BE93" s="95">
        <f>求节点(节奏总纲!$G$4:$G$163,M$7:M$166,$BD93)</f>
        <v>291.76165932135876</v>
      </c>
      <c r="BF93" s="95">
        <f>求节点(节奏总纲!$G$4:$G$163,N$7:N$166,$BD93)</f>
        <v>15963.019182432512</v>
      </c>
      <c r="BG93" s="95">
        <f>求节点(节奏总纲!$G$4:$G$163,O$7:O$166,$BD93)</f>
        <v>15963.019182432512</v>
      </c>
      <c r="BH93" s="95">
        <f>求节点(节奏总纲!$G$4:$G$163,P$7:P$166,$BD93)</f>
        <v>2.5000000000000001E-2</v>
      </c>
      <c r="BI93" s="95">
        <f>求节点(节奏总纲!$G$4:$G$163,Q$7:Q$166,$BD93)</f>
        <v>2.5000000000000001E-2</v>
      </c>
      <c r="BJ93" s="95">
        <f>求节点(节奏总纲!$G$4:$G$163,T$7:T$166,$BD93)</f>
        <v>1.8315303533829375</v>
      </c>
      <c r="BK93" s="95">
        <f>求节点(节奏总纲!$G$4:$G$163,U$7:U$166,$BD93)</f>
        <v>19606349248.53558</v>
      </c>
      <c r="BL93" s="91"/>
      <c r="BM93" s="14">
        <v>87</v>
      </c>
      <c r="BN93" s="95">
        <f>求节点(节奏总纲!$G$4:$G$163,AF$7:AF$166,$BD93)</f>
        <v>291.76165932135876</v>
      </c>
      <c r="BO93" s="95">
        <f>求节点(节奏总纲!$G$4:$G$163,AG$7:AG$166,$BD93)</f>
        <v>858.45502555808719</v>
      </c>
      <c r="BP93" s="95">
        <f>求节点(节奏总纲!$G$4:$G$163,AH$7:AH$166,$BD93)</f>
        <v>858.45502555808719</v>
      </c>
      <c r="BQ93" s="95">
        <f>求节点(节奏总纲!$G$4:$G$163,AI$7:AI$166,$BD93)</f>
        <v>2.5000000000000001E-2</v>
      </c>
      <c r="BR93" s="95">
        <f>求节点(节奏总纲!$G$4:$G$163,AJ$7:AJ$166,$BD93)</f>
        <v>2.5000000000000001E-2</v>
      </c>
      <c r="BS93" s="95">
        <f>求节点(节奏总纲!$G$4:$G$163,AM$7:AM$166,$BD93)</f>
        <v>6695.8958558612239</v>
      </c>
      <c r="BT93" s="95">
        <f>求节点(节奏总纲!$G$4:$G$163,AN$7:AN$166,$BD93)</f>
        <v>2.2843813579184529</v>
      </c>
      <c r="BU93" s="95">
        <f>求节点(节奏总纲!$G$4:$G$163,AO$7:AO$166,$BD93)</f>
        <v>27366524442.921543</v>
      </c>
    </row>
    <row r="94" spans="12:73" x14ac:dyDescent="0.15">
      <c r="L94" s="14">
        <v>88</v>
      </c>
      <c r="M94" s="91">
        <f>武将属性!$F92</f>
        <v>385.84666202910148</v>
      </c>
      <c r="N94" s="91">
        <f>武将属性!$U92</f>
        <v>20349.044395086232</v>
      </c>
      <c r="O94" s="91">
        <f>武将属性!$U92</f>
        <v>20349.044395086232</v>
      </c>
      <c r="P94" s="92">
        <f>武将属性!$AG92</f>
        <v>2.5000000000000001E-2</v>
      </c>
      <c r="Q94" s="92">
        <f>武将属性!$AG92</f>
        <v>2.5000000000000001E-2</v>
      </c>
      <c r="R94" s="92">
        <f>武将属性!BJ92</f>
        <v>0.15200458306384221</v>
      </c>
      <c r="S94" s="92">
        <f t="shared" si="26"/>
        <v>0.15200458306384221</v>
      </c>
      <c r="T94" s="91">
        <f>战法技能效用!AN92</f>
        <v>2.3879674651054641</v>
      </c>
      <c r="U94" s="91">
        <f t="shared" si="27"/>
        <v>63925981014.262093</v>
      </c>
      <c r="V94" s="95">
        <f t="shared" si="28"/>
        <v>362630172.73970652</v>
      </c>
      <c r="W94" s="95">
        <f t="shared" si="28"/>
        <v>6875980.9544884209</v>
      </c>
      <c r="X94" s="95">
        <f t="shared" si="28"/>
        <v>6875980.9544884209</v>
      </c>
      <c r="Y94" s="95">
        <f t="shared" si="29"/>
        <v>136506967514.78271</v>
      </c>
      <c r="Z94" s="95">
        <f t="shared" si="30"/>
        <v>136506967514.78271</v>
      </c>
      <c r="AA94" s="95">
        <f t="shared" si="31"/>
        <v>121457539110.23994</v>
      </c>
      <c r="AB94" s="95">
        <f t="shared" si="32"/>
        <v>121457539110.23994</v>
      </c>
      <c r="AC94" s="95">
        <f t="shared" si="33"/>
        <v>82597984274.501709</v>
      </c>
      <c r="AE94" s="14">
        <v>88</v>
      </c>
      <c r="AF94" s="91">
        <f>武将属性!$F92</f>
        <v>385.84666202910148</v>
      </c>
      <c r="AG94" s="91">
        <f>士兵属性!$G92</f>
        <v>1084.1670709416569</v>
      </c>
      <c r="AH94" s="91">
        <f>士兵属性!$G92</f>
        <v>1084.1670709416569</v>
      </c>
      <c r="AI94" s="92">
        <f>士兵属性!$R92</f>
        <v>2.5000000000000001E-2</v>
      </c>
      <c r="AJ94" s="92">
        <f>士兵属性!$R92</f>
        <v>2.5000000000000001E-2</v>
      </c>
      <c r="AK94" s="92">
        <f>士兵属性!AY92</f>
        <v>0.15200458306384221</v>
      </c>
      <c r="AL94" s="92">
        <f t="shared" si="34"/>
        <v>0.15200458306384221</v>
      </c>
      <c r="AM94" s="91">
        <f>带兵数!$G91</f>
        <v>7621.234347485708</v>
      </c>
      <c r="AN94" s="91">
        <f>战法技能效用!AT92</f>
        <v>3.9594291474511718</v>
      </c>
      <c r="AO94" s="91">
        <f t="shared" si="35"/>
        <v>180678853048.30121</v>
      </c>
      <c r="AP94" s="95">
        <f t="shared" si="36"/>
        <v>743737402.90087414</v>
      </c>
      <c r="AQ94" s="95">
        <f t="shared" si="37"/>
        <v>236746273.35227737</v>
      </c>
      <c r="AR94" s="95">
        <f t="shared" si="37"/>
        <v>236746273.35227737</v>
      </c>
      <c r="AS94" s="95">
        <f t="shared" si="38"/>
        <v>279969360327.3125</v>
      </c>
      <c r="AT94" s="95">
        <f t="shared" si="39"/>
        <v>279969360327.3125</v>
      </c>
      <c r="AU94" s="95">
        <f t="shared" si="40"/>
        <v>249103691560.22009</v>
      </c>
      <c r="AV94" s="95">
        <f t="shared" si="41"/>
        <v>249103691560.22009</v>
      </c>
      <c r="AW94" s="95">
        <f t="shared" si="42"/>
        <v>67357202.792581558</v>
      </c>
      <c r="AX94" s="95">
        <f t="shared" si="43"/>
        <v>103508894312.40472</v>
      </c>
      <c r="AZ94" s="14">
        <f t="shared" si="44"/>
        <v>1.3190006376683416</v>
      </c>
      <c r="BA94" s="14">
        <f t="shared" si="45"/>
        <v>2.8263759144813307</v>
      </c>
      <c r="BD94" s="14">
        <v>88</v>
      </c>
      <c r="BE94" s="95">
        <f>求节点(节奏总纲!$G$4:$G$163,M$7:M$166,$BD94)</f>
        <v>292.64972327148433</v>
      </c>
      <c r="BF94" s="95">
        <f>求节点(节奏总纲!$G$4:$G$163,N$7:N$166,$BD94)</f>
        <v>16016.632719265022</v>
      </c>
      <c r="BG94" s="95">
        <f>求节点(节奏总纲!$G$4:$G$163,O$7:O$166,$BD94)</f>
        <v>16016.632719265022</v>
      </c>
      <c r="BH94" s="95">
        <f>求节点(节奏总纲!$G$4:$G$163,P$7:P$166,$BD94)</f>
        <v>2.5000000000000001E-2</v>
      </c>
      <c r="BI94" s="95">
        <f>求节点(节奏总纲!$G$4:$G$163,Q$7:Q$166,$BD94)</f>
        <v>2.5000000000000001E-2</v>
      </c>
      <c r="BJ94" s="95">
        <f>求节点(节奏总纲!$G$4:$G$163,T$7:T$166,$BD94)</f>
        <v>1.8381198174160134</v>
      </c>
      <c r="BK94" s="95">
        <f>求节点(节奏总纲!$G$4:$G$163,U$7:U$166,$BD94)</f>
        <v>19914239428.633667</v>
      </c>
      <c r="BL94" s="91"/>
      <c r="BM94" s="14">
        <v>88</v>
      </c>
      <c r="BN94" s="95">
        <f>求节点(节奏总纲!$G$4:$G$163,AF$7:AF$166,$BD94)</f>
        <v>292.64972327148433</v>
      </c>
      <c r="BO94" s="95">
        <f>求节点(节奏总纲!$G$4:$G$163,AG$7:AG$166,$BD94)</f>
        <v>861.11577080267534</v>
      </c>
      <c r="BP94" s="95">
        <f>求节点(节奏总纲!$G$4:$G$163,AH$7:AH$166,$BD94)</f>
        <v>861.11577080267534</v>
      </c>
      <c r="BQ94" s="95">
        <f>求节点(节奏总纲!$G$4:$G$163,AI$7:AI$166,$BD94)</f>
        <v>2.5000000000000001E-2</v>
      </c>
      <c r="BR94" s="95">
        <f>求节点(节奏总纲!$G$4:$G$163,AJ$7:AJ$166,$BD94)</f>
        <v>2.5000000000000001E-2</v>
      </c>
      <c r="BS94" s="95">
        <f>求节点(节奏总纲!$G$4:$G$163,AM$7:AM$166,$BD94)</f>
        <v>6706.5377340361756</v>
      </c>
      <c r="BT94" s="95">
        <f>求节点(节奏总纲!$G$4:$G$163,AN$7:AN$166,$BD94)</f>
        <v>2.3001136257309716</v>
      </c>
      <c r="BU94" s="95">
        <f>求节点(节奏总纲!$G$4:$G$163,AO$7:AO$166,$BD94)</f>
        <v>28025539525.493523</v>
      </c>
    </row>
    <row r="95" spans="12:73" x14ac:dyDescent="0.15">
      <c r="L95" s="14">
        <v>89</v>
      </c>
      <c r="M95" s="91">
        <f>武将属性!$F93</f>
        <v>391.07961279392379</v>
      </c>
      <c r="N95" s="91">
        <f>武将属性!$U93</f>
        <v>20643.072197543115</v>
      </c>
      <c r="O95" s="91">
        <f>武将属性!$U93</f>
        <v>20643.072197543115</v>
      </c>
      <c r="P95" s="92">
        <f>武将属性!$AG93</f>
        <v>2.5000000000000001E-2</v>
      </c>
      <c r="Q95" s="92">
        <f>武将属性!$AG93</f>
        <v>2.5000000000000001E-2</v>
      </c>
      <c r="R95" s="92">
        <f>武将属性!BJ93</f>
        <v>0.15347900973209266</v>
      </c>
      <c r="S95" s="92">
        <f t="shared" si="26"/>
        <v>0.15347900973209266</v>
      </c>
      <c r="T95" s="91">
        <f>战法技能效用!AN93</f>
        <v>2.4120255063860849</v>
      </c>
      <c r="U95" s="91">
        <f t="shared" si="27"/>
        <v>67802469008.342834</v>
      </c>
      <c r="V95" s="95">
        <f t="shared" si="28"/>
        <v>385192668.30867958</v>
      </c>
      <c r="W95" s="95">
        <f t="shared" si="28"/>
        <v>7297411.8450811626</v>
      </c>
      <c r="X95" s="95">
        <f t="shared" si="28"/>
        <v>7297411.8450811626</v>
      </c>
      <c r="Y95" s="95">
        <f t="shared" si="29"/>
        <v>146966828851.91879</v>
      </c>
      <c r="Z95" s="95">
        <f t="shared" si="30"/>
        <v>146966828851.91879</v>
      </c>
      <c r="AA95" s="95">
        <f t="shared" si="31"/>
        <v>130597087855.29152</v>
      </c>
      <c r="AB95" s="95">
        <f t="shared" si="32"/>
        <v>130597087855.29152</v>
      </c>
      <c r="AC95" s="95">
        <f t="shared" si="33"/>
        <v>88300043063.142975</v>
      </c>
      <c r="AE95" s="14">
        <v>89</v>
      </c>
      <c r="AF95" s="91">
        <f>武将属性!$F93</f>
        <v>391.07961279392379</v>
      </c>
      <c r="AG95" s="91">
        <f>士兵属性!$G93</f>
        <v>1103.8744081695684</v>
      </c>
      <c r="AH95" s="91">
        <f>士兵属性!$G93</f>
        <v>1103.8744081695684</v>
      </c>
      <c r="AI95" s="92">
        <f>士兵属性!$R93</f>
        <v>2.5000000000000001E-2</v>
      </c>
      <c r="AJ95" s="92">
        <f>士兵属性!$R93</f>
        <v>2.5000000000000001E-2</v>
      </c>
      <c r="AK95" s="92">
        <f>士兵属性!AY93</f>
        <v>0.15347900973209266</v>
      </c>
      <c r="AL95" s="92">
        <f t="shared" si="34"/>
        <v>0.15347900973209266</v>
      </c>
      <c r="AM95" s="91">
        <f>带兵数!$G92</f>
        <v>7683.4351188384899</v>
      </c>
      <c r="AN95" s="91">
        <f>战法技能效用!AT93</f>
        <v>4.0730411987364912</v>
      </c>
      <c r="AO95" s="91">
        <f t="shared" si="35"/>
        <v>202418060773.07248</v>
      </c>
      <c r="AP95" s="95">
        <f t="shared" si="36"/>
        <v>815502916.02344072</v>
      </c>
      <c r="AQ95" s="95">
        <f t="shared" si="37"/>
        <v>258413990.9638412</v>
      </c>
      <c r="AR95" s="95">
        <f t="shared" si="37"/>
        <v>258413990.9638412</v>
      </c>
      <c r="AS95" s="95">
        <f t="shared" si="38"/>
        <v>311147867932.45166</v>
      </c>
      <c r="AT95" s="95">
        <f t="shared" si="39"/>
        <v>311147867932.45166</v>
      </c>
      <c r="AU95" s="95">
        <f t="shared" si="40"/>
        <v>276490999784.06793</v>
      </c>
      <c r="AV95" s="95">
        <f t="shared" si="41"/>
        <v>276490999784.06793</v>
      </c>
      <c r="AW95" s="95">
        <f t="shared" si="42"/>
        <v>74252358.98421143</v>
      </c>
      <c r="AX95" s="95">
        <f t="shared" si="43"/>
        <v>112459796860.70493</v>
      </c>
      <c r="AZ95" s="14">
        <f t="shared" si="44"/>
        <v>1.3504904285632706</v>
      </c>
      <c r="BA95" s="14">
        <f t="shared" si="45"/>
        <v>2.9854084037583601</v>
      </c>
      <c r="BD95" s="14">
        <v>89</v>
      </c>
      <c r="BE95" s="95">
        <f>求节点(节奏总纲!$G$4:$G$163,M$7:M$166,$BD95)</f>
        <v>293.53778722160996</v>
      </c>
      <c r="BF95" s="95">
        <f>求节点(节奏总纲!$G$4:$G$163,N$7:N$166,$BD95)</f>
        <v>16070.246256097535</v>
      </c>
      <c r="BG95" s="95">
        <f>求节点(节奏总纲!$G$4:$G$163,O$7:O$166,$BD95)</f>
        <v>16070.246256097535</v>
      </c>
      <c r="BH95" s="95">
        <f>求节点(节奏总纲!$G$4:$G$163,P$7:P$166,$BD95)</f>
        <v>2.5000000000000001E-2</v>
      </c>
      <c r="BI95" s="95">
        <f>求节点(节奏总纲!$G$4:$G$163,Q$7:Q$166,$BD95)</f>
        <v>2.5000000000000001E-2</v>
      </c>
      <c r="BJ95" s="95">
        <f>求节点(节奏总纲!$G$4:$G$163,T$7:T$166,$BD95)</f>
        <v>1.8447092814490891</v>
      </c>
      <c r="BK95" s="95">
        <f>求节点(节奏总纲!$G$4:$G$163,U$7:U$166,$BD95)</f>
        <v>20222129608.73175</v>
      </c>
      <c r="BL95" s="91"/>
      <c r="BM95" s="14">
        <v>89</v>
      </c>
      <c r="BN95" s="95">
        <f>求节点(节奏总纲!$G$4:$G$163,AF$7:AF$166,$BD95)</f>
        <v>293.53778722160996</v>
      </c>
      <c r="BO95" s="95">
        <f>求节点(节奏总纲!$G$4:$G$163,AG$7:AG$166,$BD95)</f>
        <v>863.7765160472635</v>
      </c>
      <c r="BP95" s="95">
        <f>求节点(节奏总纲!$G$4:$G$163,AH$7:AH$166,$BD95)</f>
        <v>863.7765160472635</v>
      </c>
      <c r="BQ95" s="95">
        <f>求节点(节奏总纲!$G$4:$G$163,AI$7:AI$166,$BD95)</f>
        <v>2.5000000000000001E-2</v>
      </c>
      <c r="BR95" s="95">
        <f>求节点(节奏总纲!$G$4:$G$163,AJ$7:AJ$166,$BD95)</f>
        <v>2.5000000000000001E-2</v>
      </c>
      <c r="BS95" s="95">
        <f>求节点(节奏总纲!$G$4:$G$163,AM$7:AM$166,$BD95)</f>
        <v>6717.1796122111273</v>
      </c>
      <c r="BT95" s="95">
        <f>求节点(节奏总纲!$G$4:$G$163,AN$7:AN$166,$BD95)</f>
        <v>2.3158458935434902</v>
      </c>
      <c r="BU95" s="95">
        <f>求节点(节奏总纲!$G$4:$G$163,AO$7:AO$166,$BD95)</f>
        <v>28684554608.065506</v>
      </c>
    </row>
    <row r="96" spans="12:73" x14ac:dyDescent="0.15">
      <c r="L96" s="14">
        <v>90</v>
      </c>
      <c r="M96" s="91">
        <f>武将属性!$F94</f>
        <v>396.30829319051026</v>
      </c>
      <c r="N96" s="91">
        <f>武将属性!$U94</f>
        <v>20937.099999999999</v>
      </c>
      <c r="O96" s="91">
        <f>武将属性!$U94</f>
        <v>20937.099999999999</v>
      </c>
      <c r="P96" s="92">
        <f>武将属性!$AG94</f>
        <v>2.5000000000000001E-2</v>
      </c>
      <c r="Q96" s="92">
        <f>武将属性!$AG94</f>
        <v>2.5000000000000001E-2</v>
      </c>
      <c r="R96" s="92">
        <f>武将属性!BJ94</f>
        <v>0.15347900973209266</v>
      </c>
      <c r="S96" s="92">
        <f t="shared" si="26"/>
        <v>0.15347900973209266</v>
      </c>
      <c r="T96" s="91">
        <f>战法技能效用!AN94</f>
        <v>2.4361762536802516</v>
      </c>
      <c r="U96" s="91">
        <f t="shared" si="27"/>
        <v>71684326782.099304</v>
      </c>
      <c r="V96" s="95">
        <f t="shared" si="28"/>
        <v>407582473.52604747</v>
      </c>
      <c r="W96" s="95">
        <f t="shared" si="28"/>
        <v>7714932.5559640173</v>
      </c>
      <c r="X96" s="95">
        <f t="shared" si="28"/>
        <v>7714932.5559640173</v>
      </c>
      <c r="Y96" s="95">
        <f t="shared" si="29"/>
        <v>157588599431.68219</v>
      </c>
      <c r="Z96" s="95">
        <f t="shared" si="30"/>
        <v>157588599431.68219</v>
      </c>
      <c r="AA96" s="95">
        <f t="shared" si="31"/>
        <v>140035764027.46231</v>
      </c>
      <c r="AB96" s="95">
        <f t="shared" si="32"/>
        <v>140035764027.46231</v>
      </c>
      <c r="AC96" s="95">
        <f t="shared" si="33"/>
        <v>94016314934.062164</v>
      </c>
      <c r="AE96" s="14">
        <v>90</v>
      </c>
      <c r="AF96" s="91">
        <f>武将属性!$F94</f>
        <v>396.30829319051026</v>
      </c>
      <c r="AG96" s="91">
        <f>士兵属性!$G94</f>
        <v>1125.8371878014175</v>
      </c>
      <c r="AH96" s="91">
        <f>士兵属性!$G94</f>
        <v>1125.8371878014175</v>
      </c>
      <c r="AI96" s="92">
        <f>士兵属性!$R94</f>
        <v>2.5000000000000001E-2</v>
      </c>
      <c r="AJ96" s="92">
        <f>士兵属性!$R94</f>
        <v>2.5000000000000001E-2</v>
      </c>
      <c r="AK96" s="92">
        <f>士兵属性!AY94</f>
        <v>0.15347900973209266</v>
      </c>
      <c r="AL96" s="92">
        <f t="shared" si="34"/>
        <v>0.15347900973209266</v>
      </c>
      <c r="AM96" s="91">
        <f>带兵数!$G93</f>
        <v>7742.4371596694982</v>
      </c>
      <c r="AN96" s="91">
        <f>战法技能效用!AT94</f>
        <v>4.1721783654662659</v>
      </c>
      <c r="AO96" s="91">
        <f t="shared" si="35"/>
        <v>225208005057.00195</v>
      </c>
      <c r="AP96" s="95">
        <f t="shared" si="36"/>
        <v>888800063.24807155</v>
      </c>
      <c r="AQ96" s="95">
        <f t="shared" si="37"/>
        <v>279837969.56256503</v>
      </c>
      <c r="AR96" s="95">
        <f t="shared" si="37"/>
        <v>279837969.56256503</v>
      </c>
      <c r="AS96" s="95">
        <f t="shared" si="38"/>
        <v>343647644930.20575</v>
      </c>
      <c r="AT96" s="95">
        <f t="shared" si="39"/>
        <v>343647644930.20575</v>
      </c>
      <c r="AU96" s="95">
        <f t="shared" si="40"/>
        <v>305370824333.6582</v>
      </c>
      <c r="AV96" s="95">
        <f t="shared" si="41"/>
        <v>305370824333.6582</v>
      </c>
      <c r="AW96" s="95">
        <f t="shared" si="42"/>
        <v>81383157.833941147</v>
      </c>
      <c r="AX96" s="95">
        <f t="shared" si="43"/>
        <v>121825648858.48645</v>
      </c>
      <c r="AZ96" s="14">
        <f t="shared" si="44"/>
        <v>1.386639253914133</v>
      </c>
      <c r="BA96" s="14">
        <f t="shared" si="45"/>
        <v>3.1416631105649153</v>
      </c>
      <c r="BD96" s="14">
        <v>90</v>
      </c>
      <c r="BE96" s="95">
        <f>求节点(节奏总纲!$G$4:$G$163,M$7:M$166,$BD96)</f>
        <v>294.42585117173559</v>
      </c>
      <c r="BF96" s="95">
        <f>求节点(节奏总纲!$G$4:$G$163,N$7:N$166,$BD96)</f>
        <v>16123.859792930045</v>
      </c>
      <c r="BG96" s="95">
        <f>求节点(节奏总纲!$G$4:$G$163,O$7:O$166,$BD96)</f>
        <v>16123.859792930045</v>
      </c>
      <c r="BH96" s="95">
        <f>求节点(节奏总纲!$G$4:$G$163,P$7:P$166,$BD96)</f>
        <v>2.5000000000000001E-2</v>
      </c>
      <c r="BI96" s="95">
        <f>求节点(节奏总纲!$G$4:$G$163,Q$7:Q$166,$BD96)</f>
        <v>2.5000000000000001E-2</v>
      </c>
      <c r="BJ96" s="95">
        <f>求节点(节奏总纲!$G$4:$G$163,T$7:T$166,$BD96)</f>
        <v>1.851298745482165</v>
      </c>
      <c r="BK96" s="95">
        <f>求节点(节奏总纲!$G$4:$G$163,U$7:U$166,$BD96)</f>
        <v>20530019788.829834</v>
      </c>
      <c r="BL96" s="91"/>
      <c r="BM96" s="14">
        <v>90</v>
      </c>
      <c r="BN96" s="95">
        <f>求节点(节奏总纲!$G$4:$G$163,AF$7:AF$166,$BD96)</f>
        <v>294.42585117173559</v>
      </c>
      <c r="BO96" s="95">
        <f>求节点(节奏总纲!$G$4:$G$163,AG$7:AG$166,$BD96)</f>
        <v>866.43726129185177</v>
      </c>
      <c r="BP96" s="95">
        <f>求节点(节奏总纲!$G$4:$G$163,AH$7:AH$166,$BD96)</f>
        <v>866.43726129185177</v>
      </c>
      <c r="BQ96" s="95">
        <f>求节点(节奏总纲!$G$4:$G$163,AI$7:AI$166,$BD96)</f>
        <v>2.5000000000000001E-2</v>
      </c>
      <c r="BR96" s="95">
        <f>求节点(节奏总纲!$G$4:$G$163,AJ$7:AJ$166,$BD96)</f>
        <v>2.5000000000000001E-2</v>
      </c>
      <c r="BS96" s="95">
        <f>求节点(节奏总纲!$G$4:$G$163,AM$7:AM$166,$BD96)</f>
        <v>6727.8214903860789</v>
      </c>
      <c r="BT96" s="95">
        <f>求节点(节奏总纲!$G$4:$G$163,AN$7:AN$166,$BD96)</f>
        <v>2.3315781613560085</v>
      </c>
      <c r="BU96" s="95">
        <f>求节点(节奏总纲!$G$4:$G$163,AO$7:AO$166,$BD96)</f>
        <v>29343569690.637489</v>
      </c>
    </row>
    <row r="97" spans="12:73" x14ac:dyDescent="0.15">
      <c r="L97" s="14">
        <v>91</v>
      </c>
      <c r="M97" s="91">
        <f>武将属性!$F95</f>
        <v>398.20705785934416</v>
      </c>
      <c r="N97" s="91">
        <f>武将属性!$U95</f>
        <v>21184.9</v>
      </c>
      <c r="O97" s="91">
        <f>武将属性!$U95</f>
        <v>21184.9</v>
      </c>
      <c r="P97" s="92">
        <f>武将属性!$AG95</f>
        <v>2.5000000000000001E-2</v>
      </c>
      <c r="Q97" s="92">
        <f>武将属性!$AG95</f>
        <v>2.5000000000000001E-2</v>
      </c>
      <c r="R97" s="92">
        <f>武将属性!BJ95</f>
        <v>0.15347900973209266</v>
      </c>
      <c r="S97" s="92">
        <f t="shared" si="26"/>
        <v>0.15347900973209266</v>
      </c>
      <c r="T97" s="91">
        <f>战法技能效用!AN95</f>
        <v>2.4416039861378493</v>
      </c>
      <c r="U97" s="91">
        <f t="shared" si="27"/>
        <v>73975977627.60498</v>
      </c>
      <c r="V97" s="95">
        <f t="shared" si="28"/>
        <v>425173951.83119583</v>
      </c>
      <c r="W97" s="95">
        <f t="shared" si="28"/>
        <v>7991884.2400545189</v>
      </c>
      <c r="X97" s="95">
        <f t="shared" si="28"/>
        <v>7991884.2400545189</v>
      </c>
      <c r="Y97" s="95">
        <f t="shared" si="29"/>
        <v>165177822865.49365</v>
      </c>
      <c r="Z97" s="95">
        <f t="shared" si="30"/>
        <v>165177822865.49365</v>
      </c>
      <c r="AA97" s="95">
        <f t="shared" si="31"/>
        <v>146779670031.84076</v>
      </c>
      <c r="AB97" s="95">
        <f t="shared" si="32"/>
        <v>146779670031.84076</v>
      </c>
      <c r="AC97" s="95">
        <f t="shared" si="33"/>
        <v>98388582253.547867</v>
      </c>
      <c r="AE97" s="14">
        <v>91</v>
      </c>
      <c r="AF97" s="91">
        <f>武将属性!$F95</f>
        <v>398.20705785934416</v>
      </c>
      <c r="AG97" s="91">
        <f>士兵属性!$G95</f>
        <v>1150.5046684348845</v>
      </c>
      <c r="AH97" s="91">
        <f>士兵属性!$G95</f>
        <v>1150.5046684348845</v>
      </c>
      <c r="AI97" s="92">
        <f>士兵属性!$R95</f>
        <v>2.5000000000000001E-2</v>
      </c>
      <c r="AJ97" s="92">
        <f>士兵属性!$R95</f>
        <v>2.5000000000000001E-2</v>
      </c>
      <c r="AK97" s="92">
        <f>士兵属性!AY95</f>
        <v>0.15347900973209266</v>
      </c>
      <c r="AL97" s="92">
        <f t="shared" si="34"/>
        <v>0.15347900973209266</v>
      </c>
      <c r="AM97" s="91">
        <f>带兵数!$G94</f>
        <v>7809.8721372753316</v>
      </c>
      <c r="AN97" s="91">
        <f>战法技能效用!AT95</f>
        <v>4.2284116056524947</v>
      </c>
      <c r="AO97" s="91">
        <f t="shared" si="35"/>
        <v>245702870008.95563</v>
      </c>
      <c r="AP97" s="95">
        <f t="shared" si="36"/>
        <v>957511363.98626995</v>
      </c>
      <c r="AQ97" s="95">
        <f t="shared" si="37"/>
        <v>296421362.01186848</v>
      </c>
      <c r="AR97" s="95">
        <f t="shared" si="37"/>
        <v>296421362.01186848</v>
      </c>
      <c r="AS97" s="95">
        <f t="shared" si="38"/>
        <v>371988081092.54651</v>
      </c>
      <c r="AT97" s="95">
        <f t="shared" si="39"/>
        <v>371988081092.54651</v>
      </c>
      <c r="AU97" s="95">
        <f t="shared" si="40"/>
        <v>330554591720.24133</v>
      </c>
      <c r="AV97" s="95">
        <f t="shared" si="41"/>
        <v>330554591720.24133</v>
      </c>
      <c r="AW97" s="95">
        <f t="shared" si="42"/>
        <v>87334121.436067417</v>
      </c>
      <c r="AX97" s="95">
        <f t="shared" si="43"/>
        <v>130454213072.96686</v>
      </c>
      <c r="AZ97" s="14">
        <f t="shared" si="44"/>
        <v>1.4391357715080366</v>
      </c>
      <c r="BA97" s="14">
        <f t="shared" si="45"/>
        <v>3.3213872650095104</v>
      </c>
      <c r="BD97" s="14">
        <v>91</v>
      </c>
      <c r="BE97" s="95">
        <f>求节点(节奏总纲!$G$4:$G$163,M$7:M$166,$BD97)</f>
        <v>295.31391512186121</v>
      </c>
      <c r="BF97" s="95">
        <f>求节点(节奏总纲!$G$4:$G$163,N$7:N$166,$BD97)</f>
        <v>16177.473329762555</v>
      </c>
      <c r="BG97" s="95">
        <f>求节点(节奏总纲!$G$4:$G$163,O$7:O$166,$BD97)</f>
        <v>16177.473329762555</v>
      </c>
      <c r="BH97" s="95">
        <f>求节点(节奏总纲!$G$4:$G$163,P$7:P$166,$BD97)</f>
        <v>2.5000000000000001E-2</v>
      </c>
      <c r="BI97" s="95">
        <f>求节点(节奏总纲!$G$4:$G$163,Q$7:Q$166,$BD97)</f>
        <v>2.5000000000000001E-2</v>
      </c>
      <c r="BJ97" s="95">
        <f>求节点(节奏总纲!$G$4:$G$163,T$7:T$166,$BD97)</f>
        <v>1.8578882095152409</v>
      </c>
      <c r="BK97" s="95">
        <f>求节点(节奏总纲!$G$4:$G$163,U$7:U$166,$BD97)</f>
        <v>20837909968.927917</v>
      </c>
      <c r="BL97" s="91"/>
      <c r="BM97" s="14">
        <v>91</v>
      </c>
      <c r="BN97" s="95">
        <f>求节点(节奏总纲!$G$4:$G$163,AF$7:AF$166,$BD97)</f>
        <v>295.31391512186121</v>
      </c>
      <c r="BO97" s="95">
        <f>求节点(节奏总纲!$G$4:$G$163,AG$7:AG$166,$BD97)</f>
        <v>869.09800653643993</v>
      </c>
      <c r="BP97" s="95">
        <f>求节点(节奏总纲!$G$4:$G$163,AH$7:AH$166,$BD97)</f>
        <v>869.09800653643993</v>
      </c>
      <c r="BQ97" s="95">
        <f>求节点(节奏总纲!$G$4:$G$163,AI$7:AI$166,$BD97)</f>
        <v>2.5000000000000001E-2</v>
      </c>
      <c r="BR97" s="95">
        <f>求节点(节奏总纲!$G$4:$G$163,AJ$7:AJ$166,$BD97)</f>
        <v>2.5000000000000001E-2</v>
      </c>
      <c r="BS97" s="95">
        <f>求节点(节奏总纲!$G$4:$G$163,AM$7:AM$166,$BD97)</f>
        <v>6738.4633685610306</v>
      </c>
      <c r="BT97" s="95">
        <f>求节点(节奏总纲!$G$4:$G$163,AN$7:AN$166,$BD97)</f>
        <v>2.3473104291685272</v>
      </c>
      <c r="BU97" s="95">
        <f>求节点(节奏总纲!$G$4:$G$163,AO$7:AO$166,$BD97)</f>
        <v>30002584773.209469</v>
      </c>
    </row>
    <row r="98" spans="12:73" x14ac:dyDescent="0.15">
      <c r="L98" s="14">
        <v>92</v>
      </c>
      <c r="M98" s="91">
        <f>武将属性!$F96</f>
        <v>400.10582252817801</v>
      </c>
      <c r="N98" s="91">
        <f>武将属性!$U96</f>
        <v>21432.699999999997</v>
      </c>
      <c r="O98" s="91">
        <f>武将属性!$U96</f>
        <v>21432.699999999997</v>
      </c>
      <c r="P98" s="92">
        <f>武将属性!$AG96</f>
        <v>2.5000000000000001E-2</v>
      </c>
      <c r="Q98" s="92">
        <f>武将属性!$AG96</f>
        <v>2.5000000000000001E-2</v>
      </c>
      <c r="R98" s="92">
        <f>武将属性!BJ96</f>
        <v>0.15347900973209266</v>
      </c>
      <c r="S98" s="92">
        <f t="shared" si="26"/>
        <v>0.15347900973209266</v>
      </c>
      <c r="T98" s="91">
        <f>战法技能效用!AN96</f>
        <v>2.4472188261811718</v>
      </c>
      <c r="U98" s="91">
        <f t="shared" si="27"/>
        <v>76326171467.062531</v>
      </c>
      <c r="V98" s="95">
        <f t="shared" si="28"/>
        <v>444009260.25020087</v>
      </c>
      <c r="W98" s="95">
        <f t="shared" si="28"/>
        <v>8288768.5771057531</v>
      </c>
      <c r="X98" s="95">
        <f t="shared" si="28"/>
        <v>8288768.5771057531</v>
      </c>
      <c r="Y98" s="95">
        <f t="shared" si="29"/>
        <v>173317746617.10681</v>
      </c>
      <c r="Z98" s="95">
        <f t="shared" si="30"/>
        <v>173317746617.10681</v>
      </c>
      <c r="AA98" s="95">
        <f t="shared" si="31"/>
        <v>154012937195.79312</v>
      </c>
      <c r="AB98" s="95">
        <f t="shared" si="32"/>
        <v>154012937195.79312</v>
      </c>
      <c r="AC98" s="95">
        <f t="shared" si="33"/>
        <v>103068995175.64764</v>
      </c>
      <c r="AE98" s="14">
        <v>92</v>
      </c>
      <c r="AF98" s="91">
        <f>武将属性!$F96</f>
        <v>400.10582252817801</v>
      </c>
      <c r="AG98" s="91">
        <f>士兵属性!$G96</f>
        <v>1178.5737081189977</v>
      </c>
      <c r="AH98" s="91">
        <f>士兵属性!$G96</f>
        <v>1178.5737081189977</v>
      </c>
      <c r="AI98" s="92">
        <f>士兵属性!$R96</f>
        <v>2.5000000000000001E-2</v>
      </c>
      <c r="AJ98" s="92">
        <f>士兵属性!$R96</f>
        <v>2.5000000000000001E-2</v>
      </c>
      <c r="AK98" s="92">
        <f>士兵属性!AY96</f>
        <v>0.15347900973209266</v>
      </c>
      <c r="AL98" s="92">
        <f t="shared" si="34"/>
        <v>0.15347900973209266</v>
      </c>
      <c r="AM98" s="91">
        <f>带兵数!$G95</f>
        <v>7873.689666001048</v>
      </c>
      <c r="AN98" s="91">
        <f>战法技能效用!AT96</f>
        <v>4.2847174389073688</v>
      </c>
      <c r="AO98" s="91">
        <f t="shared" si="35"/>
        <v>269020649558.38513</v>
      </c>
      <c r="AP98" s="95">
        <f t="shared" si="36"/>
        <v>1034872432.4853187</v>
      </c>
      <c r="AQ98" s="95">
        <f t="shared" si="37"/>
        <v>314231656.29999292</v>
      </c>
      <c r="AR98" s="95">
        <f t="shared" si="37"/>
        <v>314231656.29999292</v>
      </c>
      <c r="AS98" s="95">
        <f t="shared" si="38"/>
        <v>403959498352.46326</v>
      </c>
      <c r="AT98" s="95">
        <f t="shared" si="39"/>
        <v>403959498352.46326</v>
      </c>
      <c r="AU98" s="95">
        <f t="shared" si="40"/>
        <v>358964907308.9281</v>
      </c>
      <c r="AV98" s="95">
        <f t="shared" si="41"/>
        <v>358964907308.9281</v>
      </c>
      <c r="AW98" s="95">
        <f t="shared" si="42"/>
        <v>94071568.498063743</v>
      </c>
      <c r="AX98" s="95">
        <f t="shared" si="43"/>
        <v>140157036835.03918</v>
      </c>
      <c r="AZ98" s="14">
        <f t="shared" si="44"/>
        <v>1.4997065937051119</v>
      </c>
      <c r="BA98" s="14">
        <f t="shared" si="45"/>
        <v>3.5246186778080064</v>
      </c>
      <c r="BD98" s="14">
        <v>92</v>
      </c>
      <c r="BE98" s="95">
        <f>求节点(节奏总纲!$G$4:$G$163,M$7:M$166,$BD98)</f>
        <v>296.20197907198684</v>
      </c>
      <c r="BF98" s="95">
        <f>求节点(节奏总纲!$G$4:$G$163,N$7:N$166,$BD98)</f>
        <v>16231.086866595066</v>
      </c>
      <c r="BG98" s="95">
        <f>求节点(节奏总纲!$G$4:$G$163,O$7:O$166,$BD98)</f>
        <v>16231.086866595066</v>
      </c>
      <c r="BH98" s="95">
        <f>求节点(节奏总纲!$G$4:$G$163,P$7:P$166,$BD98)</f>
        <v>2.5000000000000001E-2</v>
      </c>
      <c r="BI98" s="95">
        <f>求节点(节奏总纲!$G$4:$G$163,Q$7:Q$166,$BD98)</f>
        <v>2.5000000000000001E-2</v>
      </c>
      <c r="BJ98" s="95">
        <f>求节点(节奏总纲!$G$4:$G$163,T$7:T$166,$BD98)</f>
        <v>1.8644776735483168</v>
      </c>
      <c r="BK98" s="95">
        <f>求节点(节奏总纲!$G$4:$G$163,U$7:U$166,$BD98)</f>
        <v>21145800149.026005</v>
      </c>
      <c r="BL98" s="91"/>
      <c r="BM98" s="14">
        <v>92</v>
      </c>
      <c r="BN98" s="95">
        <f>求节点(节奏总纲!$G$4:$G$163,AF$7:AF$166,$BD98)</f>
        <v>296.20197907198684</v>
      </c>
      <c r="BO98" s="95">
        <f>求节点(节奏总纲!$G$4:$G$163,AG$7:AG$166,$BD98)</f>
        <v>871.75875178102808</v>
      </c>
      <c r="BP98" s="95">
        <f>求节点(节奏总纲!$G$4:$G$163,AH$7:AH$166,$BD98)</f>
        <v>871.75875178102808</v>
      </c>
      <c r="BQ98" s="95">
        <f>求节点(节奏总纲!$G$4:$G$163,AI$7:AI$166,$BD98)</f>
        <v>2.5000000000000001E-2</v>
      </c>
      <c r="BR98" s="95">
        <f>求节点(节奏总纲!$G$4:$G$163,AJ$7:AJ$166,$BD98)</f>
        <v>2.5000000000000001E-2</v>
      </c>
      <c r="BS98" s="95">
        <f>求节点(节奏总纲!$G$4:$G$163,AM$7:AM$166,$BD98)</f>
        <v>6749.1052467359823</v>
      </c>
      <c r="BT98" s="95">
        <f>求节点(节奏总纲!$G$4:$G$163,AN$7:AN$166,$BD98)</f>
        <v>2.3630426969810459</v>
      </c>
      <c r="BU98" s="95">
        <f>求节点(节奏总纲!$G$4:$G$163,AO$7:AO$166,$BD98)</f>
        <v>30661599855.781452</v>
      </c>
    </row>
    <row r="99" spans="12:73" x14ac:dyDescent="0.15">
      <c r="L99" s="14">
        <v>93</v>
      </c>
      <c r="M99" s="91">
        <f>武将属性!$F97</f>
        <v>402.0122073311465</v>
      </c>
      <c r="N99" s="91">
        <f>武将属性!$U97</f>
        <v>21680.5</v>
      </c>
      <c r="O99" s="91">
        <f>武将属性!$U97</f>
        <v>21680.5</v>
      </c>
      <c r="P99" s="92">
        <f>武将属性!$AG97</f>
        <v>2.5000000000000001E-2</v>
      </c>
      <c r="Q99" s="92">
        <f>武将属性!$AG97</f>
        <v>2.5000000000000001E-2</v>
      </c>
      <c r="R99" s="92">
        <f>武将属性!BJ97</f>
        <v>0.15347900973209266</v>
      </c>
      <c r="S99" s="92">
        <f t="shared" si="26"/>
        <v>0.15347900973209266</v>
      </c>
      <c r="T99" s="91">
        <f>战法技能效用!AN97</f>
        <v>2.4530747678601306</v>
      </c>
      <c r="U99" s="91">
        <f t="shared" si="27"/>
        <v>78740274374.270386</v>
      </c>
      <c r="V99" s="95">
        <f t="shared" si="28"/>
        <v>464326792.26481086</v>
      </c>
      <c r="W99" s="95">
        <f t="shared" si="28"/>
        <v>8609812.4435030259</v>
      </c>
      <c r="X99" s="95">
        <f t="shared" si="28"/>
        <v>8609812.4435030259</v>
      </c>
      <c r="Y99" s="95">
        <f t="shared" si="29"/>
        <v>182112232859.87057</v>
      </c>
      <c r="Z99" s="95">
        <f t="shared" si="30"/>
        <v>182112232859.87057</v>
      </c>
      <c r="AA99" s="95">
        <f t="shared" si="31"/>
        <v>161827859117.02216</v>
      </c>
      <c r="AB99" s="95">
        <f t="shared" si="32"/>
        <v>161827859117.02216</v>
      </c>
      <c r="AC99" s="95">
        <f t="shared" si="33"/>
        <v>108115260300.05054</v>
      </c>
      <c r="AE99" s="14">
        <v>93</v>
      </c>
      <c r="AF99" s="91">
        <f>武将属性!$F97</f>
        <v>402.0122073311465</v>
      </c>
      <c r="AG99" s="91">
        <f>士兵属性!$G97</f>
        <v>1206.4739463797964</v>
      </c>
      <c r="AH99" s="91">
        <f>士兵属性!$G97</f>
        <v>1206.4739463797964</v>
      </c>
      <c r="AI99" s="92">
        <f>士兵属性!$R97</f>
        <v>2.5000000000000001E-2</v>
      </c>
      <c r="AJ99" s="92">
        <f>士兵属性!$R97</f>
        <v>2.5000000000000001E-2</v>
      </c>
      <c r="AK99" s="92">
        <f>士兵属性!AY97</f>
        <v>0.15347900973209266</v>
      </c>
      <c r="AL99" s="92">
        <f t="shared" si="34"/>
        <v>0.15347900973209266</v>
      </c>
      <c r="AM99" s="91">
        <f>带兵数!$G96</f>
        <v>7939.7988787201884</v>
      </c>
      <c r="AN99" s="91">
        <f>战法技能效用!AT97</f>
        <v>4.3560178519808233</v>
      </c>
      <c r="AO99" s="91">
        <f t="shared" si="35"/>
        <v>295852531460.02521</v>
      </c>
      <c r="AP99" s="95">
        <f t="shared" si="36"/>
        <v>1122942866.7107689</v>
      </c>
      <c r="AQ99" s="95">
        <f t="shared" si="37"/>
        <v>334675520.32823884</v>
      </c>
      <c r="AR99" s="95">
        <f t="shared" si="37"/>
        <v>334675520.32823884</v>
      </c>
      <c r="AS99" s="95">
        <f t="shared" si="38"/>
        <v>440426088344.54791</v>
      </c>
      <c r="AT99" s="95">
        <f t="shared" si="39"/>
        <v>440426088344.54791</v>
      </c>
      <c r="AU99" s="95">
        <f t="shared" si="40"/>
        <v>391369705685.42249</v>
      </c>
      <c r="AV99" s="95">
        <f t="shared" si="41"/>
        <v>391369705685.42249</v>
      </c>
      <c r="AW99" s="95">
        <f t="shared" si="42"/>
        <v>101709703.71788731</v>
      </c>
      <c r="AX99" s="95">
        <f t="shared" si="43"/>
        <v>150775186687.54721</v>
      </c>
      <c r="AZ99" s="14">
        <f t="shared" si="44"/>
        <v>1.5617312415568021</v>
      </c>
      <c r="BA99" s="14">
        <f t="shared" si="45"/>
        <v>3.7573215715984301</v>
      </c>
      <c r="BD99" s="14">
        <v>93</v>
      </c>
      <c r="BE99" s="95">
        <f>求节点(节奏总纲!$G$4:$G$163,M$7:M$166,$BD99)</f>
        <v>297.09004302211247</v>
      </c>
      <c r="BF99" s="95">
        <f>求节点(节奏总纲!$G$4:$G$163,N$7:N$166,$BD99)</f>
        <v>16284.700403427578</v>
      </c>
      <c r="BG99" s="95">
        <f>求节点(节奏总纲!$G$4:$G$163,O$7:O$166,$BD99)</f>
        <v>16284.700403427578</v>
      </c>
      <c r="BH99" s="95">
        <f>求节点(节奏总纲!$G$4:$G$163,P$7:P$166,$BD99)</f>
        <v>2.5000000000000001E-2</v>
      </c>
      <c r="BI99" s="95">
        <f>求节点(节奏总纲!$G$4:$G$163,Q$7:Q$166,$BD99)</f>
        <v>2.5000000000000001E-2</v>
      </c>
      <c r="BJ99" s="95">
        <f>求节点(节奏总纲!$G$4:$G$163,T$7:T$166,$BD99)</f>
        <v>1.8710671375813925</v>
      </c>
      <c r="BK99" s="95">
        <f>求节点(节奏总纲!$G$4:$G$163,U$7:U$166,$BD99)</f>
        <v>21453690329.124088</v>
      </c>
      <c r="BL99" s="91"/>
      <c r="BM99" s="14">
        <v>93</v>
      </c>
      <c r="BN99" s="95">
        <f>求节点(节奏总纲!$G$4:$G$163,AF$7:AF$166,$BD99)</f>
        <v>297.09004302211247</v>
      </c>
      <c r="BO99" s="95">
        <f>求节点(节奏总纲!$G$4:$G$163,AG$7:AG$166,$BD99)</f>
        <v>874.41949702561624</v>
      </c>
      <c r="BP99" s="95">
        <f>求节点(节奏总纲!$G$4:$G$163,AH$7:AH$166,$BD99)</f>
        <v>874.41949702561624</v>
      </c>
      <c r="BQ99" s="95">
        <f>求节点(节奏总纲!$G$4:$G$163,AI$7:AI$166,$BD99)</f>
        <v>2.5000000000000001E-2</v>
      </c>
      <c r="BR99" s="95">
        <f>求节点(节奏总纲!$G$4:$G$163,AJ$7:AJ$166,$BD99)</f>
        <v>2.5000000000000001E-2</v>
      </c>
      <c r="BS99" s="95">
        <f>求节点(节奏总纲!$G$4:$G$163,AM$7:AM$166,$BD99)</f>
        <v>6759.747124910934</v>
      </c>
      <c r="BT99" s="95">
        <f>求节点(节奏总纲!$G$4:$G$163,AN$7:AN$166,$BD99)</f>
        <v>2.3787749647935645</v>
      </c>
      <c r="BU99" s="95">
        <f>求节点(节奏总纲!$G$4:$G$163,AO$7:AO$166,$BD99)</f>
        <v>31320614938.353436</v>
      </c>
    </row>
    <row r="100" spans="12:73" x14ac:dyDescent="0.15">
      <c r="L100" s="14">
        <v>94</v>
      </c>
      <c r="M100" s="91">
        <f>武将属性!$F98</f>
        <v>403.39031052981522</v>
      </c>
      <c r="N100" s="91">
        <f>武将属性!$U98</f>
        <v>21928.3</v>
      </c>
      <c r="O100" s="91">
        <f>武将属性!$U98</f>
        <v>21928.3</v>
      </c>
      <c r="P100" s="92">
        <f>武将属性!$AG98</f>
        <v>2.5000000000000001E-2</v>
      </c>
      <c r="Q100" s="92">
        <f>武将属性!$AG98</f>
        <v>2.5000000000000001E-2</v>
      </c>
      <c r="R100" s="92">
        <f>武将属性!BJ98</f>
        <v>0.15347900973209266</v>
      </c>
      <c r="S100" s="92">
        <f t="shared" si="26"/>
        <v>0.15347900973209266</v>
      </c>
      <c r="T100" s="91">
        <f>战法技能效用!AN98</f>
        <v>2.4596060611328454</v>
      </c>
      <c r="U100" s="91">
        <f t="shared" si="27"/>
        <v>81132679704.908646</v>
      </c>
      <c r="V100" s="95">
        <f t="shared" si="28"/>
        <v>485829082.67020738</v>
      </c>
      <c r="W100" s="95">
        <f t="shared" si="28"/>
        <v>8937252.0680011772</v>
      </c>
      <c r="X100" s="95">
        <f t="shared" si="28"/>
        <v>8937252.0680011772</v>
      </c>
      <c r="Y100" s="95">
        <f t="shared" si="29"/>
        <v>191198775144.14658</v>
      </c>
      <c r="Z100" s="95">
        <f t="shared" si="30"/>
        <v>191198775144.14658</v>
      </c>
      <c r="AA100" s="95">
        <f t="shared" si="31"/>
        <v>169902306734.01529</v>
      </c>
      <c r="AB100" s="95">
        <f t="shared" si="32"/>
        <v>169902306734.01529</v>
      </c>
      <c r="AC100" s="95">
        <f t="shared" si="33"/>
        <v>113295410552.36627</v>
      </c>
      <c r="AE100" s="14">
        <v>94</v>
      </c>
      <c r="AF100" s="91">
        <f>武将属性!$F98</f>
        <v>403.39031052981522</v>
      </c>
      <c r="AG100" s="91">
        <f>士兵属性!$G98</f>
        <v>1233.9115291385906</v>
      </c>
      <c r="AH100" s="91">
        <f>士兵属性!$G98</f>
        <v>1233.9115291385906</v>
      </c>
      <c r="AI100" s="92">
        <f>士兵属性!$R98</f>
        <v>2.5000000000000001E-2</v>
      </c>
      <c r="AJ100" s="92">
        <f>士兵属性!$R98</f>
        <v>2.5000000000000001E-2</v>
      </c>
      <c r="AK100" s="92">
        <f>士兵属性!AY98</f>
        <v>0.15347900973209266</v>
      </c>
      <c r="AL100" s="92">
        <f t="shared" si="34"/>
        <v>0.15347900973209266</v>
      </c>
      <c r="AM100" s="91">
        <f>带兵数!$G97</f>
        <v>8003.4530106928969</v>
      </c>
      <c r="AN100" s="91">
        <f>战法技能效用!AT98</f>
        <v>4.4370145416583764</v>
      </c>
      <c r="AO100" s="91">
        <f t="shared" si="35"/>
        <v>325137013891.72467</v>
      </c>
      <c r="AP100" s="95">
        <f t="shared" si="36"/>
        <v>1219454269.5535495</v>
      </c>
      <c r="AQ100" s="95">
        <f t="shared" si="37"/>
        <v>356575871.38092804</v>
      </c>
      <c r="AR100" s="95">
        <f t="shared" si="37"/>
        <v>356575871.38092804</v>
      </c>
      <c r="AS100" s="95">
        <f t="shared" si="38"/>
        <v>479918084363.03937</v>
      </c>
      <c r="AT100" s="95">
        <f t="shared" si="39"/>
        <v>479918084363.03937</v>
      </c>
      <c r="AU100" s="95">
        <f t="shared" si="40"/>
        <v>426462928516.02728</v>
      </c>
      <c r="AV100" s="95">
        <f t="shared" si="41"/>
        <v>426462928516.02728</v>
      </c>
      <c r="AW100" s="95">
        <f t="shared" si="42"/>
        <v>109948313.08979595</v>
      </c>
      <c r="AX100" s="95">
        <f t="shared" si="43"/>
        <v>161847306214.9892</v>
      </c>
      <c r="AZ100" s="14">
        <f t="shared" si="44"/>
        <v>1.6225679823088486</v>
      </c>
      <c r="BA100" s="14">
        <f t="shared" si="45"/>
        <v>4.0074728836061535</v>
      </c>
      <c r="BD100" s="14">
        <v>94</v>
      </c>
      <c r="BE100" s="95">
        <f>求节点(节奏总纲!$G$4:$G$163,M$7:M$166,$BD100)</f>
        <v>298.18304925059897</v>
      </c>
      <c r="BF100" s="95">
        <f>求节点(节奏总纲!$G$4:$G$163,N$7:N$166,$BD100)</f>
        <v>16335.350661890658</v>
      </c>
      <c r="BG100" s="95">
        <f>求节点(节奏总纲!$G$4:$G$163,O$7:O$166,$BD100)</f>
        <v>16335.350661890658</v>
      </c>
      <c r="BH100" s="95">
        <f>求节点(节奏总纲!$G$4:$G$163,P$7:P$166,$BD100)</f>
        <v>2.5000000000000001E-2</v>
      </c>
      <c r="BI100" s="95">
        <f>求节点(节奏总纲!$G$4:$G$163,Q$7:Q$166,$BD100)</f>
        <v>2.5000000000000001E-2</v>
      </c>
      <c r="BJ100" s="95">
        <f>求节点(节奏总纲!$G$4:$G$163,T$7:T$166,$BD100)</f>
        <v>1.8768412616445744</v>
      </c>
      <c r="BK100" s="95">
        <f>求节点(节奏总纲!$G$4:$G$163,U$7:U$166,$BD100)</f>
        <v>21775008500.663479</v>
      </c>
      <c r="BL100" s="91"/>
      <c r="BM100" s="14">
        <v>94</v>
      </c>
      <c r="BN100" s="95">
        <f>求节点(节奏总纲!$G$4:$G$163,AF$7:AF$166,$BD100)</f>
        <v>298.18304925059897</v>
      </c>
      <c r="BO100" s="95">
        <f>求节点(节奏总纲!$G$4:$G$163,AG$7:AG$166,$BD100)</f>
        <v>876.4498401359308</v>
      </c>
      <c r="BP100" s="95">
        <f>求节点(节奏总纲!$G$4:$G$163,AH$7:AH$166,$BD100)</f>
        <v>876.4498401359308</v>
      </c>
      <c r="BQ100" s="95">
        <f>求节点(节奏总纲!$G$4:$G$163,AI$7:AI$166,$BD100)</f>
        <v>2.5000000000000001E-2</v>
      </c>
      <c r="BR100" s="95">
        <f>求节点(节奏总纲!$G$4:$G$163,AJ$7:AJ$166,$BD100)</f>
        <v>2.5000000000000001E-2</v>
      </c>
      <c r="BS100" s="95">
        <f>求节点(节奏总纲!$G$4:$G$163,AM$7:AM$166,$BD100)</f>
        <v>6769.849947468877</v>
      </c>
      <c r="BT100" s="95">
        <f>求节点(节奏总纲!$G$4:$G$163,AN$7:AN$166,$BD100)</f>
        <v>2.3941975882896522</v>
      </c>
      <c r="BU100" s="95">
        <f>求节点(节奏总纲!$G$4:$G$163,AO$7:AO$166,$BD100)</f>
        <v>32007430316.455265</v>
      </c>
    </row>
    <row r="101" spans="12:73" x14ac:dyDescent="0.15">
      <c r="L101" s="14">
        <v>95</v>
      </c>
      <c r="M101" s="91">
        <f>武将属性!$F99</f>
        <v>404.62783138905667</v>
      </c>
      <c r="N101" s="91">
        <f>武将属性!$U99</f>
        <v>22176.1</v>
      </c>
      <c r="O101" s="91">
        <f>武将属性!$U99</f>
        <v>22176.1</v>
      </c>
      <c r="P101" s="92">
        <f>武将属性!$AG99</f>
        <v>2.5000000000000001E-2</v>
      </c>
      <c r="Q101" s="92">
        <f>武将属性!$AG99</f>
        <v>2.5000000000000001E-2</v>
      </c>
      <c r="R101" s="92">
        <f>武将属性!BJ99</f>
        <v>0.15347900973209266</v>
      </c>
      <c r="S101" s="92">
        <f t="shared" si="26"/>
        <v>0.15347900973209266</v>
      </c>
      <c r="T101" s="91">
        <f>战法技能效用!AN99</f>
        <v>2.4665337568090191</v>
      </c>
      <c r="U101" s="91">
        <f t="shared" si="27"/>
        <v>83564937500.93309</v>
      </c>
      <c r="V101" s="95">
        <f t="shared" si="28"/>
        <v>505994437.99650806</v>
      </c>
      <c r="W101" s="95">
        <f t="shared" si="28"/>
        <v>9232436.368047202</v>
      </c>
      <c r="X101" s="95">
        <f t="shared" si="28"/>
        <v>9232436.368047202</v>
      </c>
      <c r="Y101" s="95">
        <f t="shared" si="29"/>
        <v>199745787455.07468</v>
      </c>
      <c r="Z101" s="95">
        <f t="shared" si="30"/>
        <v>199745787455.07468</v>
      </c>
      <c r="AA101" s="95">
        <f t="shared" si="31"/>
        <v>177497319339.1741</v>
      </c>
      <c r="AB101" s="95">
        <f t="shared" si="32"/>
        <v>177497319339.1741</v>
      </c>
      <c r="AC101" s="95">
        <f t="shared" si="33"/>
        <v>118123431937.91159</v>
      </c>
      <c r="AE101" s="14">
        <v>95</v>
      </c>
      <c r="AF101" s="91">
        <f>武将属性!$F99</f>
        <v>404.62783138905667</v>
      </c>
      <c r="AG101" s="91">
        <f>士兵属性!$G99</f>
        <v>1257.0607202999549</v>
      </c>
      <c r="AH101" s="91">
        <f>士兵属性!$G99</f>
        <v>1257.0607202999549</v>
      </c>
      <c r="AI101" s="92">
        <f>士兵属性!$R99</f>
        <v>2.5000000000000001E-2</v>
      </c>
      <c r="AJ101" s="92">
        <f>士兵属性!$R99</f>
        <v>2.5000000000000001E-2</v>
      </c>
      <c r="AK101" s="92">
        <f>士兵属性!AY99</f>
        <v>0.15347900973209266</v>
      </c>
      <c r="AL101" s="92">
        <f t="shared" si="34"/>
        <v>0.15347900973209266</v>
      </c>
      <c r="AM101" s="91">
        <f>带兵数!$G98</f>
        <v>8068.7185373346801</v>
      </c>
      <c r="AN101" s="91">
        <f>战法技能效用!AT99</f>
        <v>4.495116593439036</v>
      </c>
      <c r="AO101" s="91">
        <f t="shared" si="35"/>
        <v>351421507404.85101</v>
      </c>
      <c r="AP101" s="95">
        <f t="shared" si="36"/>
        <v>1305837988.0102537</v>
      </c>
      <c r="AQ101" s="95">
        <f t="shared" si="37"/>
        <v>375953201.31600356</v>
      </c>
      <c r="AR101" s="95">
        <f t="shared" si="37"/>
        <v>375953201.31600356</v>
      </c>
      <c r="AS101" s="95">
        <f t="shared" si="38"/>
        <v>515491115350.28094</v>
      </c>
      <c r="AT101" s="95">
        <f t="shared" si="39"/>
        <v>515491115350.28094</v>
      </c>
      <c r="AU101" s="95">
        <f t="shared" si="40"/>
        <v>458073695989.28314</v>
      </c>
      <c r="AV101" s="95">
        <f t="shared" si="41"/>
        <v>458073695989.28314</v>
      </c>
      <c r="AW101" s="95">
        <f t="shared" si="42"/>
        <v>117142765.57265584</v>
      </c>
      <c r="AX101" s="95">
        <f t="shared" si="43"/>
        <v>172005814256.83722</v>
      </c>
      <c r="AZ101" s="14">
        <f t="shared" si="44"/>
        <v>1.6735600063583258</v>
      </c>
      <c r="BA101" s="14">
        <f t="shared" si="45"/>
        <v>4.2053703133676974</v>
      </c>
      <c r="BD101" s="14">
        <v>95</v>
      </c>
      <c r="BE101" s="95">
        <f>求节点(节奏总纲!$G$4:$G$163,M$7:M$166,$BD101)</f>
        <v>299.3318580509137</v>
      </c>
      <c r="BF101" s="95">
        <f>求节点(节奏总纲!$G$4:$G$163,N$7:N$166,$BD101)</f>
        <v>16385.194066075645</v>
      </c>
      <c r="BG101" s="95">
        <f>求节点(节奏总纲!$G$4:$G$163,O$7:O$166,$BD101)</f>
        <v>16385.194066075645</v>
      </c>
      <c r="BH101" s="95">
        <f>求节点(节奏总纲!$G$4:$G$163,P$7:P$166,$BD101)</f>
        <v>2.5000000000000001E-2</v>
      </c>
      <c r="BI101" s="95">
        <f>求节点(节奏总纲!$G$4:$G$163,Q$7:Q$166,$BD101)</f>
        <v>2.5000000000000001E-2</v>
      </c>
      <c r="BJ101" s="95">
        <f>求节点(节奏总纲!$G$4:$G$163,T$7:T$166,$BD101)</f>
        <v>1.8823933814068461</v>
      </c>
      <c r="BK101" s="95">
        <f>求节点(节奏总纲!$G$4:$G$163,U$7:U$166,$BD101)</f>
        <v>22099982903.913113</v>
      </c>
      <c r="BL101" s="91"/>
      <c r="BM101" s="14">
        <v>95</v>
      </c>
      <c r="BN101" s="95">
        <f>求节点(节奏总纲!$G$4:$G$163,AF$7:AF$166,$BD101)</f>
        <v>299.3318580509137</v>
      </c>
      <c r="BO101" s="95">
        <f>求节点(节奏总纲!$G$4:$G$163,AG$7:AG$166,$BD101)</f>
        <v>878.30853462078949</v>
      </c>
      <c r="BP101" s="95">
        <f>求节点(节奏总纲!$G$4:$G$163,AH$7:AH$166,$BD101)</f>
        <v>878.30853462078949</v>
      </c>
      <c r="BQ101" s="95">
        <f>求节点(节奏总纲!$G$4:$G$163,AI$7:AI$166,$BD101)</f>
        <v>2.5000000000000001E-2</v>
      </c>
      <c r="BR101" s="95">
        <f>求节点(节奏总纲!$G$4:$G$163,AJ$7:AJ$166,$BD101)</f>
        <v>2.5000000000000001E-2</v>
      </c>
      <c r="BS101" s="95">
        <f>求节点(节奏总纲!$G$4:$G$163,AM$7:AM$166,$BD101)</f>
        <v>6779.8059936270056</v>
      </c>
      <c r="BT101" s="95">
        <f>求节点(节奏总纲!$G$4:$G$163,AN$7:AN$166,$BD101)</f>
        <v>2.4095359004891788</v>
      </c>
      <c r="BU101" s="95">
        <f>求节点(节奏总纲!$G$4:$G$163,AO$7:AO$166,$BD101)</f>
        <v>32701815279.518078</v>
      </c>
    </row>
    <row r="102" spans="12:73" x14ac:dyDescent="0.15">
      <c r="L102" s="14">
        <v>96</v>
      </c>
      <c r="M102" s="91">
        <f>武将属性!$F100</f>
        <v>406.01815323344061</v>
      </c>
      <c r="N102" s="91">
        <f>武将属性!$U100</f>
        <v>22423.899999999998</v>
      </c>
      <c r="O102" s="91">
        <f>武将属性!$U100</f>
        <v>22423.899999999998</v>
      </c>
      <c r="P102" s="92">
        <f>武将属性!$AG100</f>
        <v>2.5000000000000001E-2</v>
      </c>
      <c r="Q102" s="92">
        <f>武将属性!$AG100</f>
        <v>2.5000000000000001E-2</v>
      </c>
      <c r="R102" s="92">
        <f>武将属性!BJ100</f>
        <v>0.15347900973209266</v>
      </c>
      <c r="S102" s="92">
        <f t="shared" si="26"/>
        <v>0.15347900973209266</v>
      </c>
      <c r="T102" s="91">
        <f>战法技能效用!AN100</f>
        <v>2.4703256057174019</v>
      </c>
      <c r="U102" s="91">
        <f t="shared" si="27"/>
        <v>85924166534.62085</v>
      </c>
      <c r="V102" s="95">
        <f t="shared" si="28"/>
        <v>525003817.24066669</v>
      </c>
      <c r="W102" s="95">
        <f t="shared" si="28"/>
        <v>9505977.1189027</v>
      </c>
      <c r="X102" s="95">
        <f t="shared" si="28"/>
        <v>9505977.1189027</v>
      </c>
      <c r="Y102" s="95">
        <f t="shared" si="29"/>
        <v>207962029577.13391</v>
      </c>
      <c r="Z102" s="95">
        <f t="shared" si="30"/>
        <v>207962029577.13391</v>
      </c>
      <c r="AA102" s="95">
        <f t="shared" si="31"/>
        <v>184798404234.56955</v>
      </c>
      <c r="AB102" s="95">
        <f t="shared" si="32"/>
        <v>184798404234.56955</v>
      </c>
      <c r="AC102" s="95">
        <f t="shared" si="33"/>
        <v>122847884916.26083</v>
      </c>
      <c r="AE102" s="14">
        <v>96</v>
      </c>
      <c r="AF102" s="91">
        <f>武将属性!$F100</f>
        <v>406.01815323344061</v>
      </c>
      <c r="AG102" s="91">
        <f>士兵属性!$G100</f>
        <v>1272.3155886231771</v>
      </c>
      <c r="AH102" s="91">
        <f>士兵属性!$G100</f>
        <v>1272.3155886231771</v>
      </c>
      <c r="AI102" s="92">
        <f>士兵属性!$R100</f>
        <v>2.5000000000000001E-2</v>
      </c>
      <c r="AJ102" s="92">
        <f>士兵属性!$R100</f>
        <v>2.5000000000000001E-2</v>
      </c>
      <c r="AK102" s="92">
        <f>士兵属性!AY100</f>
        <v>0.15347900973209266</v>
      </c>
      <c r="AL102" s="92">
        <f t="shared" si="34"/>
        <v>0.15347900973209266</v>
      </c>
      <c r="AM102" s="91">
        <f>带兵数!$G99</f>
        <v>8135.2362918407725</v>
      </c>
      <c r="AN102" s="91">
        <f>战法技能效用!AT100</f>
        <v>4.566524890082734</v>
      </c>
      <c r="AO102" s="91">
        <f t="shared" si="35"/>
        <v>376826052126.56134</v>
      </c>
      <c r="AP102" s="95">
        <f t="shared" si="36"/>
        <v>1388015594.5435433</v>
      </c>
      <c r="AQ102" s="95">
        <f t="shared" si="37"/>
        <v>396177623.23730481</v>
      </c>
      <c r="AR102" s="95">
        <f t="shared" si="37"/>
        <v>396177623.23730481</v>
      </c>
      <c r="AS102" s="95">
        <f t="shared" si="38"/>
        <v>549814174005.64453</v>
      </c>
      <c r="AT102" s="95">
        <f t="shared" si="39"/>
        <v>549814174005.64453</v>
      </c>
      <c r="AU102" s="95">
        <f t="shared" si="40"/>
        <v>488573717944.53217</v>
      </c>
      <c r="AV102" s="95">
        <f t="shared" si="41"/>
        <v>488573717944.53217</v>
      </c>
      <c r="AW102" s="95">
        <f t="shared" si="42"/>
        <v>123920915.83475018</v>
      </c>
      <c r="AX102" s="95">
        <f t="shared" si="43"/>
        <v>181105079331.10526</v>
      </c>
      <c r="AZ102" s="14">
        <f t="shared" si="44"/>
        <v>1.7045028471253734</v>
      </c>
      <c r="BA102" s="14">
        <f t="shared" si="45"/>
        <v>4.3855654040557885</v>
      </c>
      <c r="BD102" s="14">
        <v>96</v>
      </c>
      <c r="BE102" s="95">
        <f>求节点(节奏总纲!$G$4:$G$163,M$7:M$166,$BD102)</f>
        <v>300.48066685122836</v>
      </c>
      <c r="BF102" s="95">
        <f>求节点(节奏总纲!$G$4:$G$163,N$7:N$166,$BD102)</f>
        <v>16435.037470260635</v>
      </c>
      <c r="BG102" s="95">
        <f>求节点(节奏总纲!$G$4:$G$163,O$7:O$166,$BD102)</f>
        <v>16435.037470260635</v>
      </c>
      <c r="BH102" s="95">
        <f>求节点(节奏总纲!$G$4:$G$163,P$7:P$166,$BD102)</f>
        <v>2.5000000000000001E-2</v>
      </c>
      <c r="BI102" s="95">
        <f>求节点(节奏总纲!$G$4:$G$163,Q$7:Q$166,$BD102)</f>
        <v>2.5000000000000001E-2</v>
      </c>
      <c r="BJ102" s="95">
        <f>求节点(节奏总纲!$G$4:$G$163,T$7:T$166,$BD102)</f>
        <v>1.887945501169118</v>
      </c>
      <c r="BK102" s="95">
        <f>求节点(节奏总纲!$G$4:$G$163,U$7:U$166,$BD102)</f>
        <v>22424957307.162746</v>
      </c>
      <c r="BL102" s="91"/>
      <c r="BM102" s="14">
        <v>96</v>
      </c>
      <c r="BN102" s="95">
        <f>求节点(节奏总纲!$G$4:$G$163,AF$7:AF$166,$BD102)</f>
        <v>300.48066685122836</v>
      </c>
      <c r="BO102" s="95">
        <f>求节点(节奏总纲!$G$4:$G$163,AG$7:AG$166,$BD102)</f>
        <v>880.16722910564818</v>
      </c>
      <c r="BP102" s="95">
        <f>求节点(节奏总纲!$G$4:$G$163,AH$7:AH$166,$BD102)</f>
        <v>880.16722910564818</v>
      </c>
      <c r="BQ102" s="95">
        <f>求节点(节奏总纲!$G$4:$G$163,AI$7:AI$166,$BD102)</f>
        <v>2.5000000000000001E-2</v>
      </c>
      <c r="BR102" s="95">
        <f>求节点(节奏总纲!$G$4:$G$163,AJ$7:AJ$166,$BD102)</f>
        <v>2.5000000000000001E-2</v>
      </c>
      <c r="BS102" s="95">
        <f>求节点(节奏总纲!$G$4:$G$163,AM$7:AM$166,$BD102)</f>
        <v>6789.7620397851351</v>
      </c>
      <c r="BT102" s="95">
        <f>求节点(节奏总纲!$G$4:$G$163,AN$7:AN$166,$BD102)</f>
        <v>2.4248742126887048</v>
      </c>
      <c r="BU102" s="95">
        <f>求节点(节奏总纲!$G$4:$G$163,AO$7:AO$166,$BD102)</f>
        <v>33396200242.580891</v>
      </c>
    </row>
    <row r="103" spans="12:73" x14ac:dyDescent="0.15">
      <c r="L103" s="14">
        <v>97</v>
      </c>
      <c r="M103" s="91">
        <f>武将属性!$F101</f>
        <v>407.44248113244106</v>
      </c>
      <c r="N103" s="91">
        <f>武将属性!$U101</f>
        <v>22671.699999999997</v>
      </c>
      <c r="O103" s="91">
        <f>武将属性!$U101</f>
        <v>22671.699999999997</v>
      </c>
      <c r="P103" s="92">
        <f>武将属性!$AG101</f>
        <v>2.5000000000000001E-2</v>
      </c>
      <c r="Q103" s="92">
        <f>武将属性!$AG101</f>
        <v>2.5000000000000001E-2</v>
      </c>
      <c r="R103" s="92">
        <f>武将属性!BJ101</f>
        <v>0.15347900973209266</v>
      </c>
      <c r="S103" s="92">
        <f t="shared" si="26"/>
        <v>0.15347900973209266</v>
      </c>
      <c r="T103" s="91">
        <f>战法技能效用!AN101</f>
        <v>2.4743844409663756</v>
      </c>
      <c r="U103" s="91">
        <f t="shared" si="27"/>
        <v>88348128568.573654</v>
      </c>
      <c r="V103" s="95">
        <f t="shared" si="28"/>
        <v>544616866.3333751</v>
      </c>
      <c r="W103" s="95">
        <f t="shared" si="28"/>
        <v>9787534.5600658692</v>
      </c>
      <c r="X103" s="95">
        <f t="shared" si="28"/>
        <v>9787534.5600658692</v>
      </c>
      <c r="Y103" s="95">
        <f t="shared" si="29"/>
        <v>216487851010.19061</v>
      </c>
      <c r="Z103" s="95">
        <f t="shared" si="30"/>
        <v>216487851010.19061</v>
      </c>
      <c r="AA103" s="95">
        <f t="shared" si="31"/>
        <v>192374586284.82886</v>
      </c>
      <c r="AB103" s="95">
        <f t="shared" si="32"/>
        <v>192374586284.82886</v>
      </c>
      <c r="AC103" s="95">
        <f t="shared" si="33"/>
        <v>127734884297.21693</v>
      </c>
      <c r="AE103" s="14">
        <v>97</v>
      </c>
      <c r="AF103" s="91">
        <f>武将属性!$F101</f>
        <v>407.44248113244106</v>
      </c>
      <c r="AG103" s="91">
        <f>士兵属性!$G101</f>
        <v>1285.7432063765841</v>
      </c>
      <c r="AH103" s="91">
        <f>士兵属性!$G101</f>
        <v>1285.7432063765841</v>
      </c>
      <c r="AI103" s="92">
        <f>士兵属性!$R101</f>
        <v>2.5000000000000001E-2</v>
      </c>
      <c r="AJ103" s="92">
        <f>士兵属性!$R101</f>
        <v>2.5000000000000001E-2</v>
      </c>
      <c r="AK103" s="92">
        <f>士兵属性!AY101</f>
        <v>0.15347900973209266</v>
      </c>
      <c r="AL103" s="92">
        <f t="shared" si="34"/>
        <v>0.15347900973209266</v>
      </c>
      <c r="AM103" s="91">
        <f>带兵数!$G100</f>
        <v>8205.3890418266001</v>
      </c>
      <c r="AN103" s="91">
        <f>战法技能效用!AT101</f>
        <v>4.643276426991453</v>
      </c>
      <c r="AO103" s="91">
        <f t="shared" si="35"/>
        <v>403768937315.15649</v>
      </c>
      <c r="AP103" s="95">
        <f t="shared" si="36"/>
        <v>1474424017.4424086</v>
      </c>
      <c r="AQ103" s="95">
        <f t="shared" si="37"/>
        <v>417906821.02554399</v>
      </c>
      <c r="AR103" s="95">
        <f t="shared" si="37"/>
        <v>417906821.02554399</v>
      </c>
      <c r="AS103" s="95">
        <f t="shared" si="38"/>
        <v>586090712105.36243</v>
      </c>
      <c r="AT103" s="95">
        <f t="shared" si="39"/>
        <v>586090712105.36243</v>
      </c>
      <c r="AU103" s="95">
        <f t="shared" si="40"/>
        <v>520809633152.77423</v>
      </c>
      <c r="AV103" s="95">
        <f t="shared" si="41"/>
        <v>520809633152.77423</v>
      </c>
      <c r="AW103" s="95">
        <f t="shared" si="42"/>
        <v>130967795.26066574</v>
      </c>
      <c r="AX103" s="95">
        <f t="shared" si="43"/>
        <v>190428685528.164</v>
      </c>
      <c r="AZ103" s="14">
        <f t="shared" si="44"/>
        <v>1.7323220974161055</v>
      </c>
      <c r="BA103" s="14">
        <f t="shared" si="45"/>
        <v>4.5702036235183066</v>
      </c>
      <c r="BD103" s="14">
        <v>97</v>
      </c>
      <c r="BE103" s="95">
        <f>求节点(节奏总纲!$G$4:$G$163,M$7:M$166,$BD103)</f>
        <v>301.62947565154309</v>
      </c>
      <c r="BF103" s="95">
        <f>求节点(节奏总纲!$G$4:$G$163,N$7:N$166,$BD103)</f>
        <v>16484.880874445626</v>
      </c>
      <c r="BG103" s="95">
        <f>求节点(节奏总纲!$G$4:$G$163,O$7:O$166,$BD103)</f>
        <v>16484.880874445626</v>
      </c>
      <c r="BH103" s="95">
        <f>求节点(节奏总纲!$G$4:$G$163,P$7:P$166,$BD103)</f>
        <v>2.5000000000000001E-2</v>
      </c>
      <c r="BI103" s="95">
        <f>求节点(节奏总纲!$G$4:$G$163,Q$7:Q$166,$BD103)</f>
        <v>2.5000000000000001E-2</v>
      </c>
      <c r="BJ103" s="95">
        <f>求节点(节奏总纲!$G$4:$G$163,T$7:T$166,$BD103)</f>
        <v>1.8934976209313896</v>
      </c>
      <c r="BK103" s="95">
        <f>求节点(节奏总纲!$G$4:$G$163,U$7:U$166,$BD103)</f>
        <v>22749931710.41238</v>
      </c>
      <c r="BL103" s="91"/>
      <c r="BM103" s="14">
        <v>97</v>
      </c>
      <c r="BN103" s="95">
        <f>求节点(节奏总纲!$G$4:$G$163,AF$7:AF$166,$BD103)</f>
        <v>301.62947565154309</v>
      </c>
      <c r="BO103" s="95">
        <f>求节点(节奏总纲!$G$4:$G$163,AG$7:AG$166,$BD103)</f>
        <v>882.02592359050686</v>
      </c>
      <c r="BP103" s="95">
        <f>求节点(节奏总纲!$G$4:$G$163,AH$7:AH$166,$BD103)</f>
        <v>882.02592359050686</v>
      </c>
      <c r="BQ103" s="95">
        <f>求节点(节奏总纲!$G$4:$G$163,AI$7:AI$166,$BD103)</f>
        <v>2.5000000000000001E-2</v>
      </c>
      <c r="BR103" s="95">
        <f>求节点(节奏总纲!$G$4:$G$163,AJ$7:AJ$166,$BD103)</f>
        <v>2.5000000000000001E-2</v>
      </c>
      <c r="BS103" s="95">
        <f>求节点(节奏总纲!$G$4:$G$163,AM$7:AM$166,$BD103)</f>
        <v>6799.7180859432638</v>
      </c>
      <c r="BT103" s="95">
        <f>求节点(节奏总纲!$G$4:$G$163,AN$7:AN$166,$BD103)</f>
        <v>2.4402125248882314</v>
      </c>
      <c r="BU103" s="95">
        <f>求节点(节奏总纲!$G$4:$G$163,AO$7:AO$166,$BD103)</f>
        <v>34090585205.6437</v>
      </c>
    </row>
    <row r="104" spans="12:73" x14ac:dyDescent="0.15">
      <c r="L104" s="14">
        <v>98</v>
      </c>
      <c r="M104" s="91">
        <f>武将属性!$F102</f>
        <v>408.84955655380713</v>
      </c>
      <c r="N104" s="91">
        <f>武将属性!$U102</f>
        <v>22919.5</v>
      </c>
      <c r="O104" s="91">
        <f>武将属性!$U102</f>
        <v>22919.5</v>
      </c>
      <c r="P104" s="92">
        <f>武将属性!$AG102</f>
        <v>2.5000000000000001E-2</v>
      </c>
      <c r="Q104" s="92">
        <f>武将属性!$AG102</f>
        <v>2.5000000000000001E-2</v>
      </c>
      <c r="R104" s="92">
        <f>武将属性!BJ102</f>
        <v>0.15347900973209266</v>
      </c>
      <c r="S104" s="92">
        <f t="shared" si="26"/>
        <v>0.15347900973209266</v>
      </c>
      <c r="T104" s="91">
        <f>战法技能效用!AN102</f>
        <v>2.4668980346166363</v>
      </c>
      <c r="U104" s="91">
        <f t="shared" si="27"/>
        <v>90211743821.421494</v>
      </c>
      <c r="V104" s="95">
        <f t="shared" si="28"/>
        <v>562200989.81031609</v>
      </c>
      <c r="W104" s="95">
        <f t="shared" si="28"/>
        <v>10028823.725563787</v>
      </c>
      <c r="X104" s="95">
        <f t="shared" si="28"/>
        <v>10028823.725563787</v>
      </c>
      <c r="Y104" s="95">
        <f t="shared" si="29"/>
        <v>224249390612.74069</v>
      </c>
      <c r="Z104" s="95">
        <f t="shared" si="30"/>
        <v>224249390612.74069</v>
      </c>
      <c r="AA104" s="95">
        <f t="shared" si="31"/>
        <v>199271615208.19141</v>
      </c>
      <c r="AB104" s="95">
        <f t="shared" si="32"/>
        <v>199271615208.19141</v>
      </c>
      <c r="AC104" s="95">
        <f t="shared" si="33"/>
        <v>132600164806.10239</v>
      </c>
      <c r="AE104" s="14">
        <v>98</v>
      </c>
      <c r="AF104" s="91">
        <f>武将属性!$F102</f>
        <v>408.84955655380713</v>
      </c>
      <c r="AG104" s="91">
        <f>士兵属性!$G102</f>
        <v>1299.2633591668159</v>
      </c>
      <c r="AH104" s="91">
        <f>士兵属性!$G102</f>
        <v>1299.2633591668159</v>
      </c>
      <c r="AI104" s="92">
        <f>士兵属性!$R102</f>
        <v>2.5000000000000001E-2</v>
      </c>
      <c r="AJ104" s="92">
        <f>士兵属性!$R102</f>
        <v>2.5000000000000001E-2</v>
      </c>
      <c r="AK104" s="92">
        <f>士兵属性!AY102</f>
        <v>0.15347900973209266</v>
      </c>
      <c r="AL104" s="92">
        <f t="shared" si="34"/>
        <v>0.15347900973209266</v>
      </c>
      <c r="AM104" s="91">
        <f>带兵数!$G101</f>
        <v>8276.5483052665913</v>
      </c>
      <c r="AN104" s="91">
        <f>战法技能效用!AT102</f>
        <v>4.7191119932470631</v>
      </c>
      <c r="AO104" s="91">
        <f t="shared" si="35"/>
        <v>432325389803.04547</v>
      </c>
      <c r="AP104" s="95">
        <f t="shared" si="36"/>
        <v>1564098763.5912428</v>
      </c>
      <c r="AQ104" s="95">
        <f t="shared" si="37"/>
        <v>440225815.13148522</v>
      </c>
      <c r="AR104" s="95">
        <f t="shared" si="37"/>
        <v>440225815.13148522</v>
      </c>
      <c r="AS104" s="95">
        <f t="shared" si="38"/>
        <v>623883986244.52454</v>
      </c>
      <c r="AT104" s="95">
        <f t="shared" si="39"/>
        <v>623883986244.52454</v>
      </c>
      <c r="AU104" s="95">
        <f t="shared" si="40"/>
        <v>554393344400.05432</v>
      </c>
      <c r="AV104" s="95">
        <f t="shared" si="41"/>
        <v>554393344400.05432</v>
      </c>
      <c r="AW104" s="95">
        <f t="shared" si="42"/>
        <v>138214446.47298771</v>
      </c>
      <c r="AX104" s="95">
        <f t="shared" si="43"/>
        <v>200020308060.07837</v>
      </c>
      <c r="AZ104" s="14">
        <f t="shared" si="44"/>
        <v>1.7610536996550217</v>
      </c>
      <c r="BA104" s="14">
        <f t="shared" si="45"/>
        <v>4.7923404591186536</v>
      </c>
      <c r="BD104" s="14">
        <v>98</v>
      </c>
      <c r="BE104" s="95">
        <f>求节点(节奏总纲!$G$4:$G$163,M$7:M$166,$BD104)</f>
        <v>302.77828445185776</v>
      </c>
      <c r="BF104" s="95">
        <f>求节点(节奏总纲!$G$4:$G$163,N$7:N$166,$BD104)</f>
        <v>16534.724278630612</v>
      </c>
      <c r="BG104" s="95">
        <f>求节点(节奏总纲!$G$4:$G$163,O$7:O$166,$BD104)</f>
        <v>16534.724278630612</v>
      </c>
      <c r="BH104" s="95">
        <f>求节点(节奏总纲!$G$4:$G$163,P$7:P$166,$BD104)</f>
        <v>2.5000000000000001E-2</v>
      </c>
      <c r="BI104" s="95">
        <f>求节点(节奏总纲!$G$4:$G$163,Q$7:Q$166,$BD104)</f>
        <v>2.5000000000000001E-2</v>
      </c>
      <c r="BJ104" s="95">
        <f>求节点(节奏总纲!$G$4:$G$163,T$7:T$166,$BD104)</f>
        <v>1.8990497406936615</v>
      </c>
      <c r="BK104" s="95">
        <f>求节点(节奏总纲!$G$4:$G$163,U$7:U$166,$BD104)</f>
        <v>23074906113.66201</v>
      </c>
      <c r="BL104" s="91"/>
      <c r="BM104" s="14">
        <v>98</v>
      </c>
      <c r="BN104" s="95">
        <f>求节点(节奏总纲!$G$4:$G$163,AF$7:AF$166,$BD104)</f>
        <v>302.77828445185776</v>
      </c>
      <c r="BO104" s="95">
        <f>求节点(节奏总纲!$G$4:$G$163,AG$7:AG$166,$BD104)</f>
        <v>883.88461807536544</v>
      </c>
      <c r="BP104" s="95">
        <f>求节点(节奏总纲!$G$4:$G$163,AH$7:AH$166,$BD104)</f>
        <v>883.88461807536544</v>
      </c>
      <c r="BQ104" s="95">
        <f>求节点(节奏总纲!$G$4:$G$163,AI$7:AI$166,$BD104)</f>
        <v>2.5000000000000001E-2</v>
      </c>
      <c r="BR104" s="95">
        <f>求节点(节奏总纲!$G$4:$G$163,AJ$7:AJ$166,$BD104)</f>
        <v>2.5000000000000001E-2</v>
      </c>
      <c r="BS104" s="95">
        <f>求节点(节奏总纲!$G$4:$G$163,AM$7:AM$166,$BD104)</f>
        <v>6809.6741321013933</v>
      </c>
      <c r="BT104" s="95">
        <f>求节点(节奏总纲!$G$4:$G$163,AN$7:AN$166,$BD104)</f>
        <v>2.4555508370877579</v>
      </c>
      <c r="BU104" s="95">
        <f>求节点(节奏总纲!$G$4:$G$163,AO$7:AO$166,$BD104)</f>
        <v>34784970168.706512</v>
      </c>
    </row>
    <row r="105" spans="12:73" x14ac:dyDescent="0.15">
      <c r="L105" s="14">
        <v>99</v>
      </c>
      <c r="M105" s="91">
        <f>武将属性!$F103</f>
        <v>410.24861224450206</v>
      </c>
      <c r="N105" s="91">
        <f>武将属性!$U103</f>
        <v>23167.3</v>
      </c>
      <c r="O105" s="91">
        <f>武将属性!$U103</f>
        <v>23167.3</v>
      </c>
      <c r="P105" s="92">
        <f>武将属性!$AG103</f>
        <v>2.5000000000000001E-2</v>
      </c>
      <c r="Q105" s="92">
        <f>武将属性!$AG103</f>
        <v>2.5000000000000001E-2</v>
      </c>
      <c r="R105" s="92">
        <f>武将属性!BJ103</f>
        <v>0.15347900973209266</v>
      </c>
      <c r="S105" s="92">
        <f t="shared" si="26"/>
        <v>0.15347900973209266</v>
      </c>
      <c r="T105" s="91">
        <f>战法技能效用!AN103</f>
        <v>2.4596634631600587</v>
      </c>
      <c r="U105" s="91">
        <f t="shared" si="27"/>
        <v>92102794447.917953</v>
      </c>
      <c r="V105" s="95">
        <f t="shared" si="28"/>
        <v>580220344.7954278</v>
      </c>
      <c r="W105" s="95">
        <f t="shared" si="28"/>
        <v>10274593.554205745</v>
      </c>
      <c r="X105" s="95">
        <f t="shared" si="28"/>
        <v>10274593.554205745</v>
      </c>
      <c r="Y105" s="95">
        <f t="shared" si="29"/>
        <v>232228869510.58612</v>
      </c>
      <c r="Z105" s="95">
        <f t="shared" si="30"/>
        <v>232228869510.58612</v>
      </c>
      <c r="AA105" s="95">
        <f t="shared" si="31"/>
        <v>206362308494.57483</v>
      </c>
      <c r="AB105" s="95">
        <f t="shared" si="32"/>
        <v>206362308494.57483</v>
      </c>
      <c r="AC105" s="95">
        <f t="shared" si="33"/>
        <v>137605633486.05579</v>
      </c>
      <c r="AE105" s="14">
        <v>99</v>
      </c>
      <c r="AF105" s="91">
        <f>武将属性!$F103</f>
        <v>410.24861224450206</v>
      </c>
      <c r="AG105" s="91">
        <f>士兵属性!$G103</f>
        <v>1312.661948751859</v>
      </c>
      <c r="AH105" s="91">
        <f>士兵属性!$G103</f>
        <v>1312.661948751859</v>
      </c>
      <c r="AI105" s="92">
        <f>士兵属性!$R103</f>
        <v>2.5000000000000001E-2</v>
      </c>
      <c r="AJ105" s="92">
        <f>士兵属性!$R103</f>
        <v>2.5000000000000001E-2</v>
      </c>
      <c r="AK105" s="92">
        <f>士兵属性!AY103</f>
        <v>0.15347900973209266</v>
      </c>
      <c r="AL105" s="92">
        <f t="shared" si="34"/>
        <v>0.15347900973209266</v>
      </c>
      <c r="AM105" s="91">
        <f>带兵数!$G102</f>
        <v>8346.3650287732671</v>
      </c>
      <c r="AN105" s="91">
        <f>战法技能效用!AT103</f>
        <v>4.7957031568748105</v>
      </c>
      <c r="AO105" s="91">
        <f t="shared" si="35"/>
        <v>462441762924.9082</v>
      </c>
      <c r="AP105" s="95">
        <f t="shared" si="36"/>
        <v>1657975913.4549294</v>
      </c>
      <c r="AQ105" s="95">
        <f t="shared" si="37"/>
        <v>463465525.38055313</v>
      </c>
      <c r="AR105" s="95">
        <f t="shared" si="37"/>
        <v>463465525.38055313</v>
      </c>
      <c r="AS105" s="95">
        <f t="shared" si="38"/>
        <v>663592505004.58093</v>
      </c>
      <c r="AT105" s="95">
        <f t="shared" si="39"/>
        <v>663592505004.58093</v>
      </c>
      <c r="AU105" s="95">
        <f t="shared" si="40"/>
        <v>589678972821.25208</v>
      </c>
      <c r="AV105" s="95">
        <f t="shared" si="41"/>
        <v>589678972821.25208</v>
      </c>
      <c r="AW105" s="95">
        <f t="shared" si="42"/>
        <v>145781680.43885773</v>
      </c>
      <c r="AX105" s="95">
        <f t="shared" si="43"/>
        <v>209939516658.54172</v>
      </c>
      <c r="AZ105" s="14">
        <f t="shared" si="44"/>
        <v>1.7891208778710193</v>
      </c>
      <c r="BA105" s="14">
        <f t="shared" si="45"/>
        <v>5.020930859881874</v>
      </c>
      <c r="BD105" s="14">
        <v>99</v>
      </c>
      <c r="BE105" s="95">
        <f>求节点(节奏总纲!$G$4:$G$163,M$7:M$166,$BD105)</f>
        <v>303.92709325217248</v>
      </c>
      <c r="BF105" s="95">
        <f>求节点(节奏总纲!$G$4:$G$163,N$7:N$166,$BD105)</f>
        <v>16584.567682815603</v>
      </c>
      <c r="BG105" s="95">
        <f>求节点(节奏总纲!$G$4:$G$163,O$7:O$166,$BD105)</f>
        <v>16584.567682815603</v>
      </c>
      <c r="BH105" s="95">
        <f>求节点(节奏总纲!$G$4:$G$163,P$7:P$166,$BD105)</f>
        <v>2.5000000000000001E-2</v>
      </c>
      <c r="BI105" s="95">
        <f>求节点(节奏总纲!$G$4:$G$163,Q$7:Q$166,$BD105)</f>
        <v>2.5000000000000001E-2</v>
      </c>
      <c r="BJ105" s="95">
        <f>求节点(节奏总纲!$G$4:$G$163,T$7:T$166,$BD105)</f>
        <v>1.9046018604559332</v>
      </c>
      <c r="BK105" s="95">
        <f>求节点(节奏总纲!$G$4:$G$163,U$7:U$166,$BD105)</f>
        <v>23399880516.911644</v>
      </c>
      <c r="BL105" s="91"/>
      <c r="BM105" s="14">
        <v>99</v>
      </c>
      <c r="BN105" s="95">
        <f>求节点(节奏总纲!$G$4:$G$163,AF$7:AF$166,$BD105)</f>
        <v>303.92709325217248</v>
      </c>
      <c r="BO105" s="95">
        <f>求节点(节奏总纲!$G$4:$G$163,AG$7:AG$166,$BD105)</f>
        <v>885.74331256022413</v>
      </c>
      <c r="BP105" s="95">
        <f>求节点(节奏总纲!$G$4:$G$163,AH$7:AH$166,$BD105)</f>
        <v>885.74331256022413</v>
      </c>
      <c r="BQ105" s="95">
        <f>求节点(节奏总纲!$G$4:$G$163,AI$7:AI$166,$BD105)</f>
        <v>2.5000000000000001E-2</v>
      </c>
      <c r="BR105" s="95">
        <f>求节点(节奏总纲!$G$4:$G$163,AJ$7:AJ$166,$BD105)</f>
        <v>2.5000000000000001E-2</v>
      </c>
      <c r="BS105" s="95">
        <f>求节点(节奏总纲!$G$4:$G$163,AM$7:AM$166,$BD105)</f>
        <v>6819.6301782595219</v>
      </c>
      <c r="BT105" s="95">
        <f>求节点(节奏总纲!$G$4:$G$163,AN$7:AN$166,$BD105)</f>
        <v>2.4708891492872844</v>
      </c>
      <c r="BU105" s="95">
        <f>求节点(节奏总纲!$G$4:$G$163,AO$7:AO$166,$BD105)</f>
        <v>35479355131.769325</v>
      </c>
    </row>
    <row r="106" spans="12:73" x14ac:dyDescent="0.15">
      <c r="L106" s="14">
        <v>100</v>
      </c>
      <c r="M106" s="91">
        <f>武将属性!$F104</f>
        <v>411.63465674863443</v>
      </c>
      <c r="N106" s="91">
        <f>武将属性!$U104</f>
        <v>23415.1</v>
      </c>
      <c r="O106" s="91">
        <f>武将属性!$U104</f>
        <v>23415.1</v>
      </c>
      <c r="P106" s="92">
        <f>武将属性!$AG104</f>
        <v>2.5000000000000001E-2</v>
      </c>
      <c r="Q106" s="92">
        <f>武将属性!$AG104</f>
        <v>2.5000000000000001E-2</v>
      </c>
      <c r="R106" s="92">
        <f>武将属性!BJ104</f>
        <v>0.15347900973209266</v>
      </c>
      <c r="S106" s="92">
        <f t="shared" si="26"/>
        <v>0.15347900973209266</v>
      </c>
      <c r="T106" s="91">
        <f>战法技能效用!AN104</f>
        <v>2.4527214202142233</v>
      </c>
      <c r="U106" s="91">
        <f t="shared" si="27"/>
        <v>94023015432.393723</v>
      </c>
      <c r="V106" s="95">
        <f t="shared" si="28"/>
        <v>598490414.56028926</v>
      </c>
      <c r="W106" s="95">
        <f t="shared" si="28"/>
        <v>10521389.887930121</v>
      </c>
      <c r="X106" s="95">
        <f t="shared" si="28"/>
        <v>10521389.887930121</v>
      </c>
      <c r="Y106" s="95">
        <f t="shared" si="29"/>
        <v>240350630599.87573</v>
      </c>
      <c r="Z106" s="95">
        <f t="shared" si="30"/>
        <v>240350630599.87573</v>
      </c>
      <c r="AA106" s="95">
        <f t="shared" si="31"/>
        <v>213579436024.66776</v>
      </c>
      <c r="AB106" s="95">
        <f t="shared" si="32"/>
        <v>213579436024.66776</v>
      </c>
      <c r="AC106" s="95">
        <f t="shared" si="33"/>
        <v>142704473591.49365</v>
      </c>
      <c r="AE106" s="14">
        <v>100</v>
      </c>
      <c r="AF106" s="91">
        <f>武将属性!$F104</f>
        <v>411.63465674863443</v>
      </c>
      <c r="AG106" s="91">
        <f>士兵属性!$G104</f>
        <v>1325.9577505583366</v>
      </c>
      <c r="AH106" s="91">
        <f>士兵属性!$G104</f>
        <v>1325.9577505583366</v>
      </c>
      <c r="AI106" s="92">
        <f>士兵属性!$R104</f>
        <v>2.5000000000000001E-2</v>
      </c>
      <c r="AJ106" s="92">
        <f>士兵属性!$R104</f>
        <v>2.5000000000000001E-2</v>
      </c>
      <c r="AK106" s="92">
        <f>士兵属性!AY104</f>
        <v>0.15347900973209266</v>
      </c>
      <c r="AL106" s="92">
        <f t="shared" si="34"/>
        <v>0.15347900973209266</v>
      </c>
      <c r="AM106" s="91">
        <f>带兵数!$G103</f>
        <v>8411.7844456964613</v>
      </c>
      <c r="AN106" s="91">
        <f>战法技能效用!AT104</f>
        <v>4.8719073879094097</v>
      </c>
      <c r="AO106" s="91">
        <f t="shared" si="35"/>
        <v>493631752797.62439</v>
      </c>
      <c r="AP106" s="95">
        <f t="shared" si="36"/>
        <v>1754503216.1871991</v>
      </c>
      <c r="AQ106" s="95">
        <f t="shared" si="37"/>
        <v>487170977.70128638</v>
      </c>
      <c r="AR106" s="95">
        <f t="shared" si="37"/>
        <v>487170977.70128638</v>
      </c>
      <c r="AS106" s="95">
        <f t="shared" si="38"/>
        <v>704599345521.55396</v>
      </c>
      <c r="AT106" s="95">
        <f t="shared" si="39"/>
        <v>704599345521.55396</v>
      </c>
      <c r="AU106" s="95">
        <f t="shared" si="40"/>
        <v>626118310837.17297</v>
      </c>
      <c r="AV106" s="95">
        <f t="shared" si="41"/>
        <v>626118310837.17297</v>
      </c>
      <c r="AW106" s="95">
        <f t="shared" si="42"/>
        <v>153586468.57875341</v>
      </c>
      <c r="AX106" s="95">
        <f t="shared" si="43"/>
        <v>220019864434.5748</v>
      </c>
      <c r="AZ106" s="14">
        <f t="shared" si="44"/>
        <v>1.8152380906629424</v>
      </c>
      <c r="BA106" s="14">
        <f t="shared" si="45"/>
        <v>5.2501161606815856</v>
      </c>
      <c r="BD106" s="14">
        <v>100</v>
      </c>
      <c r="BE106" s="95">
        <f>求节点(节奏总纲!$G$4:$G$163,M$7:M$166,$BD106)</f>
        <v>305.07590205248715</v>
      </c>
      <c r="BF106" s="95">
        <f>求节点(节奏总纲!$G$4:$G$163,N$7:N$166,$BD106)</f>
        <v>16634.41108700059</v>
      </c>
      <c r="BG106" s="95">
        <f>求节点(节奏总纲!$G$4:$G$163,O$7:O$166,$BD106)</f>
        <v>16634.41108700059</v>
      </c>
      <c r="BH106" s="95">
        <f>求节点(节奏总纲!$G$4:$G$163,P$7:P$166,$BD106)</f>
        <v>2.5000000000000001E-2</v>
      </c>
      <c r="BI106" s="95">
        <f>求节点(节奏总纲!$G$4:$G$163,Q$7:Q$166,$BD106)</f>
        <v>2.5000000000000001E-2</v>
      </c>
      <c r="BJ106" s="95">
        <f>求节点(节奏总纲!$G$4:$G$163,T$7:T$166,$BD106)</f>
        <v>1.910153980218205</v>
      </c>
      <c r="BK106" s="95">
        <f>求节点(节奏总纲!$G$4:$G$163,U$7:U$166,$BD106)</f>
        <v>23724854920.161278</v>
      </c>
      <c r="BL106" s="91"/>
      <c r="BM106" s="14">
        <v>100</v>
      </c>
      <c r="BN106" s="95">
        <f>求节点(节奏总纲!$G$4:$G$163,AF$7:AF$166,$BD106)</f>
        <v>305.07590205248715</v>
      </c>
      <c r="BO106" s="95">
        <f>求节点(节奏总纲!$G$4:$G$163,AG$7:AG$166,$BD106)</f>
        <v>887.60200704508281</v>
      </c>
      <c r="BP106" s="95">
        <f>求节点(节奏总纲!$G$4:$G$163,AH$7:AH$166,$BD106)</f>
        <v>887.60200704508281</v>
      </c>
      <c r="BQ106" s="95">
        <f>求节点(节奏总纲!$G$4:$G$163,AI$7:AI$166,$BD106)</f>
        <v>2.5000000000000001E-2</v>
      </c>
      <c r="BR106" s="95">
        <f>求节点(节奏总纲!$G$4:$G$163,AJ$7:AJ$166,$BD106)</f>
        <v>2.5000000000000001E-2</v>
      </c>
      <c r="BS106" s="95">
        <f>求节点(节奏总纲!$G$4:$G$163,AM$7:AM$166,$BD106)</f>
        <v>6829.5862244176515</v>
      </c>
      <c r="BT106" s="95">
        <f>求节点(节奏总纲!$G$4:$G$163,AN$7:AN$166,$BD106)</f>
        <v>2.4862274614868105</v>
      </c>
      <c r="BU106" s="95">
        <f>求节点(节奏总纲!$G$4:$G$163,AO$7:AO$166,$BD106)</f>
        <v>36173740094.832138</v>
      </c>
    </row>
    <row r="107" spans="12:73" x14ac:dyDescent="0.15">
      <c r="L107" s="14">
        <v>101</v>
      </c>
      <c r="M107" s="91">
        <f>武将属性!$F105</f>
        <v>413.01858060723083</v>
      </c>
      <c r="N107" s="91">
        <f>武将属性!$U105</f>
        <v>23578.9</v>
      </c>
      <c r="O107" s="91">
        <f>武将属性!$U105</f>
        <v>23578.9</v>
      </c>
      <c r="P107" s="92">
        <f>武将属性!$AG105</f>
        <v>2.5000000000000001E-2</v>
      </c>
      <c r="Q107" s="92">
        <f>武将属性!$AG105</f>
        <v>2.5000000000000001E-2</v>
      </c>
      <c r="R107" s="92">
        <f>武将属性!BJ105</f>
        <v>0.15347900973209266</v>
      </c>
      <c r="S107" s="92">
        <f t="shared" ref="S107:S166" si="46">R107</f>
        <v>0.15347900973209266</v>
      </c>
      <c r="T107" s="91">
        <f>战法技能效用!AN105</f>
        <v>2.4410894060224648</v>
      </c>
      <c r="U107" s="91">
        <f t="shared" ref="U107:U166" si="47">M107*N107*50*(1+P107)*O107*50*(1+Q107)*(1+T107)^2/100000*(1+R107)*(1+S107)</f>
        <v>95020150820.864868</v>
      </c>
      <c r="V107" s="95">
        <f t="shared" ref="V107:V166" si="48">$U107/M107+0.5*($U107/((1+$T107)^2))^(-0.5)*$U107/M107/(1+$T107)*(2*$AO107/((1+$AN107)^2))^0.5*(1+$AN107)</f>
        <v>610701257.45410204</v>
      </c>
      <c r="W107" s="95">
        <f t="shared" ref="W107:W166" si="49">$U107/N107+0.5*($U107/((1+$T107)^2))^(-0.5)*$U107/N107/(1+$T107)*(2*$AO107/((1+$AN107)^2))^0.5*(1+$AN107)</f>
        <v>10697316.945605787</v>
      </c>
      <c r="X107" s="95">
        <f t="shared" ref="X107:X166" si="50">$U107/O107+0.5*($U107/((1+$T107)^2))^(-0.5)*$U107/O107/(1+$T107)*(2*$AO107/((1+$AN107)^2))^0.5*(1+$AN107)</f>
        <v>10697316.945605787</v>
      </c>
      <c r="Y107" s="95">
        <f t="shared" ref="Y107:Y166" si="51">$U107/(1+P107)+0.5*($U107/((1+$T107)^2))^(-0.5)*$U107/(1+P107)/(1+$T107)*(2*$AO107/((1+$AN107)^2))^0.5*(1+$AN107)</f>
        <v>246078991735.36029</v>
      </c>
      <c r="Z107" s="95">
        <f t="shared" ref="Z107:Z166" si="52">Y107</f>
        <v>246078991735.36029</v>
      </c>
      <c r="AA107" s="95">
        <f t="shared" ref="AA107:AA166" si="53">$U107/(1+R107)+0.5*($U107/((1+$T107)^2))^(-0.5)*$U107/(1+R107)/(1+$T107)*(2*$AO107/((1+$AN107)^2))^0.5*(1+$AN107)</f>
        <v>218669749861.61865</v>
      </c>
      <c r="AB107" s="95">
        <f t="shared" ref="AB107:AB166" si="54">AA107</f>
        <v>218669749861.61865</v>
      </c>
      <c r="AC107" s="95">
        <f t="shared" ref="AC107:AC166" si="55">$U107/(1+T107)*2+2^0.5*(U107/((1+T107)^2))^0.5*AO107^0.5</f>
        <v>146599484504.70319</v>
      </c>
      <c r="AE107" s="14">
        <v>101</v>
      </c>
      <c r="AF107" s="91">
        <f>武将属性!$F105</f>
        <v>413.01858060723083</v>
      </c>
      <c r="AG107" s="91">
        <f>士兵属性!$G105</f>
        <v>1339.3397019890979</v>
      </c>
      <c r="AH107" s="91">
        <f>士兵属性!$G105</f>
        <v>1339.3397019890979</v>
      </c>
      <c r="AI107" s="92">
        <f>士兵属性!$R105</f>
        <v>2.5000000000000001E-2</v>
      </c>
      <c r="AJ107" s="92">
        <f>士兵属性!$R105</f>
        <v>2.5000000000000001E-2</v>
      </c>
      <c r="AK107" s="92">
        <f>士兵属性!AY105</f>
        <v>0.15347900973209266</v>
      </c>
      <c r="AL107" s="92">
        <f t="shared" ref="AL107:AL166" si="56">AK107</f>
        <v>0.15347900973209266</v>
      </c>
      <c r="AM107" s="91">
        <f>带兵数!$G104</f>
        <v>8475.197516897897</v>
      </c>
      <c r="AN107" s="91">
        <f>战法技能效用!AT105</f>
        <v>4.9131056140173817</v>
      </c>
      <c r="AO107" s="91">
        <f t="shared" ref="AO107:AO166" si="57">AF107*AG107*0.2*(1+AI107)*AH107*0.2*(1+AJ107)*(AM107^2)/2*(1+AN107)^2/100000*(1+AK107)*(1+AL107)</f>
        <v>520210510339.66071</v>
      </c>
      <c r="AP107" s="95">
        <f t="shared" ref="AP107:AP166" si="58">($AO107/AF107+2^0.5*0.5*($U107)^0.5*($AO107/((1+$AN107)^2))^(-0.5)*$AO107/AF107/(1+$AN107))/0.8^0.5</f>
        <v>1833767541.6724694</v>
      </c>
      <c r="AQ107" s="95">
        <f t="shared" ref="AQ107:AQ166" si="59">($AO107/AG107+2^0.5*0.5*($U107)^0.5*($AO107/((1+$AN107)^2))^(-0.5)*$AO107/AG107/(1+$AN107))</f>
        <v>505787534.73930418</v>
      </c>
      <c r="AR107" s="95">
        <f t="shared" ref="AR107:AR166" si="60">($AO107/AH107+2^0.5*0.5*($U107)^0.5*($AO107/((1+$AN107)^2))^(-0.5)*$AO107/AH107/(1+$AN107))</f>
        <v>505787534.73930418</v>
      </c>
      <c r="AS107" s="95">
        <f t="shared" ref="AS107:AS166" si="61">($AO107/(1+AI107)+2^0.5*0.5*($U107)^0.5*($AO107/((1+$AN107)^2))^(-0.5)*$AO107/(1+AI107)/(1+$AN107))/0.8^0.5</f>
        <v>738907382658.70667</v>
      </c>
      <c r="AT107" s="95">
        <f t="shared" ref="AT107:AT166" si="62">AS107</f>
        <v>738907382658.70667</v>
      </c>
      <c r="AU107" s="95">
        <f t="shared" ref="AU107:AU166" si="63">($AO107/(1+AK107)+2^0.5*0.5*($U107)^0.5*($AO107/((1+$AN107)^2))^(-0.5)*$AO107/(1+AK107)/(1+$AN107))/0.8^0.5</f>
        <v>656604984429.74158</v>
      </c>
      <c r="AV107" s="95">
        <f t="shared" ref="AV107:AV166" si="64">AU107</f>
        <v>656604984429.74158</v>
      </c>
      <c r="AW107" s="95">
        <f t="shared" ref="AW107:AW166" si="65">$AO107/AM107*2+2^0.5*0.5*($U107)^0.5*($AO107/((1+$AN107)^2))^(-0.5)*$AO107/AM107*2/(1+$AN107)</f>
        <v>159859714.11212391</v>
      </c>
      <c r="AX107" s="95">
        <f t="shared" ref="AX107:AX166" si="66">$AO107/(1+AN107)*2+2^0.5*U107^0.5*(AO107/((1+AN107)^2))^0.5</f>
        <v>229125393749.66382</v>
      </c>
      <c r="AZ107" s="14">
        <f t="shared" ref="AZ107:AZ166" si="67">AO107/(1+AN107)^2/(U107/(1+T107)^2)</f>
        <v>1.8540611258338175</v>
      </c>
      <c r="BA107" s="14">
        <f t="shared" ref="BA107:BA166" si="68">AO107/U107</f>
        <v>5.4747388406105433</v>
      </c>
      <c r="BD107" s="14">
        <v>101</v>
      </c>
      <c r="BE107" s="95">
        <f>求节点(节奏总纲!$G$4:$G$163,M$7:M$166,$BD107)</f>
        <v>306.08961774592302</v>
      </c>
      <c r="BF107" s="95">
        <f>求节点(节奏总纲!$G$4:$G$163,N$7:N$166,$BD107)</f>
        <v>16680.624765037788</v>
      </c>
      <c r="BG107" s="95">
        <f>求节点(节奏总纲!$G$4:$G$163,O$7:O$166,$BD107)</f>
        <v>16680.624765037788</v>
      </c>
      <c r="BH107" s="95">
        <f>求节点(节奏总纲!$G$4:$G$163,P$7:P$166,$BD107)</f>
        <v>2.5000000000000001E-2</v>
      </c>
      <c r="BI107" s="95">
        <f>求节点(节奏总纲!$G$4:$G$163,Q$7:Q$166,$BD107)</f>
        <v>2.5000000000000001E-2</v>
      </c>
      <c r="BJ107" s="95">
        <f>求节点(节奏总纲!$G$4:$G$163,T$7:T$166,$BD107)</f>
        <v>1.9150865635513499</v>
      </c>
      <c r="BK107" s="95">
        <f>求节点(节奏总纲!$G$4:$G$163,U$7:U$166,$BD107)</f>
        <v>24041644341.143963</v>
      </c>
      <c r="BL107" s="91"/>
      <c r="BM107" s="14">
        <v>101</v>
      </c>
      <c r="BN107" s="95">
        <f>求节点(节奏总纲!$G$4:$G$163,AF$7:AF$166,$BD107)</f>
        <v>306.08961774592302</v>
      </c>
      <c r="BO107" s="95">
        <f>求节点(节奏总纲!$G$4:$G$163,AG$7:AG$166,$BD107)</f>
        <v>889.35600518947854</v>
      </c>
      <c r="BP107" s="95">
        <f>求节点(节奏总纲!$G$4:$G$163,AH$7:AH$166,$BD107)</f>
        <v>889.35600518947854</v>
      </c>
      <c r="BQ107" s="95">
        <f>求节点(节奏总纲!$G$4:$G$163,AI$7:AI$166,$BD107)</f>
        <v>2.5000000000000001E-2</v>
      </c>
      <c r="BR107" s="95">
        <f>求节点(节奏总纲!$G$4:$G$163,AJ$7:AJ$166,$BD107)</f>
        <v>2.5000000000000001E-2</v>
      </c>
      <c r="BS107" s="95">
        <f>求节点(节奏总纲!$G$4:$G$163,AM$7:AM$166,$BD107)</f>
        <v>6838.7888190265621</v>
      </c>
      <c r="BT107" s="95">
        <f>求节点(节奏总纲!$G$4:$G$163,AN$7:AN$166,$BD107)</f>
        <v>2.5004042584711961</v>
      </c>
      <c r="BU107" s="95">
        <f>求节点(节奏总纲!$G$4:$G$163,AO$7:AO$166,$BD107)</f>
        <v>36888648203.394638</v>
      </c>
    </row>
    <row r="108" spans="12:73" x14ac:dyDescent="0.15">
      <c r="L108" s="14">
        <v>102</v>
      </c>
      <c r="M108" s="91">
        <f>武将属性!$F106</f>
        <v>414.40250446582735</v>
      </c>
      <c r="N108" s="91">
        <f>武将属性!$U106</f>
        <v>23742.7</v>
      </c>
      <c r="O108" s="91">
        <f>武将属性!$U106</f>
        <v>23742.7</v>
      </c>
      <c r="P108" s="92">
        <f>武将属性!$AG106</f>
        <v>2.5000000000000001E-2</v>
      </c>
      <c r="Q108" s="92">
        <f>武将属性!$AG106</f>
        <v>2.5000000000000001E-2</v>
      </c>
      <c r="R108" s="92">
        <f>武将属性!BJ106</f>
        <v>0.15347900973209266</v>
      </c>
      <c r="S108" s="92">
        <f t="shared" si="46"/>
        <v>0.15347900973209266</v>
      </c>
      <c r="T108" s="91">
        <f>战法技能效用!AN106</f>
        <v>2.428984151164479</v>
      </c>
      <c r="U108" s="91">
        <f t="shared" si="47"/>
        <v>95988823427.108704</v>
      </c>
      <c r="V108" s="95">
        <f t="shared" si="48"/>
        <v>623092126.47132683</v>
      </c>
      <c r="W108" s="95">
        <f t="shared" si="49"/>
        <v>10875382.232124224</v>
      </c>
      <c r="X108" s="95">
        <f t="shared" si="50"/>
        <v>10875382.232124224</v>
      </c>
      <c r="Y108" s="95">
        <f t="shared" si="51"/>
        <v>251913109973.32278</v>
      </c>
      <c r="Z108" s="95">
        <f t="shared" si="52"/>
        <v>251913109973.32278</v>
      </c>
      <c r="AA108" s="95">
        <f t="shared" si="53"/>
        <v>223854041160.77325</v>
      </c>
      <c r="AB108" s="95">
        <f t="shared" si="54"/>
        <v>223854041160.77325</v>
      </c>
      <c r="AC108" s="95">
        <f t="shared" si="55"/>
        <v>150604917573.01807</v>
      </c>
      <c r="AE108" s="14">
        <v>102</v>
      </c>
      <c r="AF108" s="91">
        <f>武将属性!$F106</f>
        <v>414.40250446582735</v>
      </c>
      <c r="AG108" s="91">
        <f>士兵属性!$G106</f>
        <v>1352.8078030441427</v>
      </c>
      <c r="AH108" s="91">
        <f>士兵属性!$G106</f>
        <v>1352.8078030441427</v>
      </c>
      <c r="AI108" s="92">
        <f>士兵属性!$R106</f>
        <v>2.5000000000000001E-2</v>
      </c>
      <c r="AJ108" s="92">
        <f>士兵属性!$R106</f>
        <v>2.5000000000000001E-2</v>
      </c>
      <c r="AK108" s="92">
        <f>士兵属性!AY106</f>
        <v>0.15347900973209266</v>
      </c>
      <c r="AL108" s="92">
        <f t="shared" si="56"/>
        <v>0.15347900973209266</v>
      </c>
      <c r="AM108" s="91">
        <f>带兵数!$G105</f>
        <v>8539.9103008807124</v>
      </c>
      <c r="AN108" s="91">
        <f>战法技能效用!AT106</f>
        <v>4.9547778941591085</v>
      </c>
      <c r="AO108" s="91">
        <f t="shared" si="57"/>
        <v>548314135478.51691</v>
      </c>
      <c r="AP108" s="95">
        <f t="shared" si="58"/>
        <v>1916985705.7458901</v>
      </c>
      <c r="AQ108" s="95">
        <f t="shared" si="59"/>
        <v>525230744.65950501</v>
      </c>
      <c r="AR108" s="95">
        <f t="shared" si="60"/>
        <v>525230744.65950501</v>
      </c>
      <c r="AS108" s="95">
        <f t="shared" si="61"/>
        <v>775027978035.40344</v>
      </c>
      <c r="AT108" s="95">
        <f t="shared" si="62"/>
        <v>775027978035.40344</v>
      </c>
      <c r="AU108" s="95">
        <f t="shared" si="63"/>
        <v>688702326426.20593</v>
      </c>
      <c r="AV108" s="95">
        <f t="shared" si="64"/>
        <v>688702326426.20593</v>
      </c>
      <c r="AW108" s="95">
        <f t="shared" si="65"/>
        <v>166403679.83743042</v>
      </c>
      <c r="AX108" s="95">
        <f t="shared" si="66"/>
        <v>238644081241.38809</v>
      </c>
      <c r="AZ108" s="14">
        <f t="shared" si="67"/>
        <v>1.89412481733453</v>
      </c>
      <c r="BA108" s="14">
        <f t="shared" si="68"/>
        <v>5.7122706154940186</v>
      </c>
      <c r="BD108" s="14">
        <v>102</v>
      </c>
      <c r="BE108" s="95">
        <f>求节点(节奏总纲!$G$4:$G$163,M$7:M$166,$BD108)</f>
        <v>307.09800080817757</v>
      </c>
      <c r="BF108" s="95">
        <f>求节点(节奏总纲!$G$4:$G$163,N$7:N$166,$BD108)</f>
        <v>16726.695164181761</v>
      </c>
      <c r="BG108" s="95">
        <f>求节点(节奏总纲!$G$4:$G$163,O$7:O$166,$BD108)</f>
        <v>16726.695164181761</v>
      </c>
      <c r="BH108" s="95">
        <f>求节点(节奏总纲!$G$4:$G$163,P$7:P$166,$BD108)</f>
        <v>2.5000000000000001E-2</v>
      </c>
      <c r="BI108" s="95">
        <f>求节点(节奏总纲!$G$4:$G$163,Q$7:Q$166,$BD108)</f>
        <v>2.5000000000000001E-2</v>
      </c>
      <c r="BJ108" s="95">
        <f>求节点(节奏总纲!$G$4:$G$163,T$7:T$166,$BD108)</f>
        <v>1.9199946914599637</v>
      </c>
      <c r="BK108" s="95">
        <f>求节点(节奏总纲!$G$4:$G$163,U$7:U$166,$BD108)</f>
        <v>24358110670.203873</v>
      </c>
      <c r="BL108" s="91"/>
      <c r="BM108" s="14">
        <v>102</v>
      </c>
      <c r="BN108" s="95">
        <f>求节点(节奏总纲!$G$4:$G$163,AF$7:AF$166,$BD108)</f>
        <v>307.09800080817757</v>
      </c>
      <c r="BO108" s="95">
        <f>求节点(节奏总纲!$G$4:$G$163,AG$7:AG$166,$BD108)</f>
        <v>891.10587057697342</v>
      </c>
      <c r="BP108" s="95">
        <f>求节点(节奏总纲!$G$4:$G$163,AH$7:AH$166,$BD108)</f>
        <v>891.10587057697342</v>
      </c>
      <c r="BQ108" s="95">
        <f>求节点(节奏总纲!$G$4:$G$163,AI$7:AI$166,$BD108)</f>
        <v>2.5000000000000001E-2</v>
      </c>
      <c r="BR108" s="95">
        <f>求节点(节奏总纲!$G$4:$G$163,AJ$7:AJ$166,$BD108)</f>
        <v>2.5000000000000001E-2</v>
      </c>
      <c r="BS108" s="95">
        <f>求节点(节奏总纲!$G$4:$G$163,AM$7:AM$166,$BD108)</f>
        <v>6847.9616720793147</v>
      </c>
      <c r="BT108" s="95">
        <f>求节点(节奏总纲!$G$4:$G$163,AN$7:AN$166,$BD108)</f>
        <v>2.5145352060973356</v>
      </c>
      <c r="BU108" s="95">
        <f>求节点(节奏总纲!$G$4:$G$163,AO$7:AO$166,$BD108)</f>
        <v>37604366437.419197</v>
      </c>
    </row>
    <row r="109" spans="12:73" x14ac:dyDescent="0.15">
      <c r="L109" s="14">
        <v>103</v>
      </c>
      <c r="M109" s="91">
        <f>武将属性!$F107</f>
        <v>415.78642832442375</v>
      </c>
      <c r="N109" s="91">
        <f>武将属性!$U107</f>
        <v>23906.5</v>
      </c>
      <c r="O109" s="91">
        <f>武将属性!$U107</f>
        <v>23906.5</v>
      </c>
      <c r="P109" s="92">
        <f>武将属性!$AG107</f>
        <v>2.5000000000000001E-2</v>
      </c>
      <c r="Q109" s="92">
        <f>武将属性!$AG107</f>
        <v>2.5000000000000001E-2</v>
      </c>
      <c r="R109" s="92">
        <f>武将属性!BJ107</f>
        <v>0.15347900973209266</v>
      </c>
      <c r="S109" s="92">
        <f t="shared" si="46"/>
        <v>0.15347900973209266</v>
      </c>
      <c r="T109" s="91">
        <f>战法技能效用!AN107</f>
        <v>2.4172641072505141</v>
      </c>
      <c r="U109" s="91">
        <f t="shared" si="47"/>
        <v>96976504886.663391</v>
      </c>
      <c r="V109" s="95">
        <f t="shared" si="48"/>
        <v>636033128.95678437</v>
      </c>
      <c r="W109" s="95">
        <f t="shared" si="49"/>
        <v>11062010.038481124</v>
      </c>
      <c r="X109" s="95">
        <f t="shared" si="50"/>
        <v>11062010.038481124</v>
      </c>
      <c r="Y109" s="95">
        <f t="shared" si="51"/>
        <v>258003846814.58441</v>
      </c>
      <c r="Z109" s="95">
        <f t="shared" si="52"/>
        <v>258003846814.58441</v>
      </c>
      <c r="AA109" s="95">
        <f t="shared" si="53"/>
        <v>229266367878.13861</v>
      </c>
      <c r="AB109" s="95">
        <f t="shared" si="54"/>
        <v>229266367878.13861</v>
      </c>
      <c r="AC109" s="95">
        <f t="shared" si="55"/>
        <v>154775243987.63852</v>
      </c>
      <c r="AE109" s="14">
        <v>103</v>
      </c>
      <c r="AF109" s="91">
        <f>武将属性!$F107</f>
        <v>415.78642832442375</v>
      </c>
      <c r="AG109" s="91">
        <f>士兵属性!$G107</f>
        <v>1366.3862694424579</v>
      </c>
      <c r="AH109" s="91">
        <f>士兵属性!$G107</f>
        <v>1366.3862694424579</v>
      </c>
      <c r="AI109" s="92">
        <f>士兵属性!$R107</f>
        <v>2.5000000000000001E-2</v>
      </c>
      <c r="AJ109" s="92">
        <f>士兵属性!$R107</f>
        <v>2.5000000000000001E-2</v>
      </c>
      <c r="AK109" s="92">
        <f>士兵属性!AY107</f>
        <v>0.15347900973209266</v>
      </c>
      <c r="AL109" s="92">
        <f t="shared" si="56"/>
        <v>0.15347900973209266</v>
      </c>
      <c r="AM109" s="91">
        <f>带兵数!$G106</f>
        <v>8605.4541998878703</v>
      </c>
      <c r="AN109" s="91">
        <f>战法技能效用!AT107</f>
        <v>4.9993892727588234</v>
      </c>
      <c r="AO109" s="91">
        <f t="shared" si="57"/>
        <v>578463666116.77014</v>
      </c>
      <c r="AP109" s="95">
        <f t="shared" si="58"/>
        <v>2005807432.1447747</v>
      </c>
      <c r="AQ109" s="95">
        <f t="shared" si="59"/>
        <v>545922570.28419244</v>
      </c>
      <c r="AR109" s="95">
        <f t="shared" si="60"/>
        <v>545922570.28419244</v>
      </c>
      <c r="AS109" s="95">
        <f t="shared" si="61"/>
        <v>813646349383.47314</v>
      </c>
      <c r="AT109" s="95">
        <f t="shared" si="62"/>
        <v>813646349383.47314</v>
      </c>
      <c r="AU109" s="95">
        <f t="shared" si="63"/>
        <v>723019232323.75244</v>
      </c>
      <c r="AV109" s="95">
        <f t="shared" si="64"/>
        <v>723019232323.75244</v>
      </c>
      <c r="AW109" s="95">
        <f t="shared" si="65"/>
        <v>173364725.8792628</v>
      </c>
      <c r="AX109" s="95">
        <f t="shared" si="66"/>
        <v>248672346567.71463</v>
      </c>
      <c r="AZ109" s="14">
        <f t="shared" si="67"/>
        <v>1.9353190146246411</v>
      </c>
      <c r="BA109" s="14">
        <f t="shared" si="68"/>
        <v>5.964987775057697</v>
      </c>
      <c r="BD109" s="14">
        <v>103</v>
      </c>
      <c r="BE109" s="95">
        <f>求节点(节奏总纲!$G$4:$G$163,M$7:M$166,$BD109)</f>
        <v>308.10638387043213</v>
      </c>
      <c r="BF109" s="95">
        <f>求节点(节奏总纲!$G$4:$G$163,N$7:N$166,$BD109)</f>
        <v>16772.765563325735</v>
      </c>
      <c r="BG109" s="95">
        <f>求节点(节奏总纲!$G$4:$G$163,O$7:O$166,$BD109)</f>
        <v>16772.765563325735</v>
      </c>
      <c r="BH109" s="95">
        <f>求节点(节奏总纲!$G$4:$G$163,P$7:P$166,$BD109)</f>
        <v>2.5000000000000001E-2</v>
      </c>
      <c r="BI109" s="95">
        <f>求节点(节奏总纲!$G$4:$G$163,Q$7:Q$166,$BD109)</f>
        <v>2.5000000000000001E-2</v>
      </c>
      <c r="BJ109" s="95">
        <f>求节点(节奏总纲!$G$4:$G$163,T$7:T$166,$BD109)</f>
        <v>1.9249028193685778</v>
      </c>
      <c r="BK109" s="95">
        <f>求节点(节奏总纲!$G$4:$G$163,U$7:U$166,$BD109)</f>
        <v>24674576999.263783</v>
      </c>
      <c r="BL109" s="91"/>
      <c r="BM109" s="14">
        <v>103</v>
      </c>
      <c r="BN109" s="95">
        <f>求节点(节奏总纲!$G$4:$G$163,AF$7:AF$166,$BD109)</f>
        <v>308.10638387043213</v>
      </c>
      <c r="BO109" s="95">
        <f>求节点(节奏总纲!$G$4:$G$163,AG$7:AG$166,$BD109)</f>
        <v>892.85573596446818</v>
      </c>
      <c r="BP109" s="95">
        <f>求节点(节奏总纲!$G$4:$G$163,AH$7:AH$166,$BD109)</f>
        <v>892.85573596446818</v>
      </c>
      <c r="BQ109" s="95">
        <f>求节点(节奏总纲!$G$4:$G$163,AI$7:AI$166,$BD109)</f>
        <v>2.5000000000000001E-2</v>
      </c>
      <c r="BR109" s="95">
        <f>求节点(节奏总纲!$G$4:$G$163,AJ$7:AJ$166,$BD109)</f>
        <v>2.5000000000000001E-2</v>
      </c>
      <c r="BS109" s="95">
        <f>求节点(节奏总纲!$G$4:$G$163,AM$7:AM$166,$BD109)</f>
        <v>6857.1345251320663</v>
      </c>
      <c r="BT109" s="95">
        <f>求节点(节奏总纲!$G$4:$G$163,AN$7:AN$166,$BD109)</f>
        <v>2.5286661537234751</v>
      </c>
      <c r="BU109" s="95">
        <f>求节点(节奏总纲!$G$4:$G$163,AO$7:AO$166,$BD109)</f>
        <v>38320084671.443756</v>
      </c>
    </row>
    <row r="110" spans="12:73" x14ac:dyDescent="0.15">
      <c r="L110" s="14">
        <v>104</v>
      </c>
      <c r="M110" s="91">
        <f>武将属性!$F108</f>
        <v>417.16959364509114</v>
      </c>
      <c r="N110" s="91">
        <f>武将属性!$U108</f>
        <v>24070.300000000003</v>
      </c>
      <c r="O110" s="91">
        <f>武将属性!$U108</f>
        <v>24070.300000000003</v>
      </c>
      <c r="P110" s="92">
        <f>武将属性!$AG108</f>
        <v>2.5000000000000001E-2</v>
      </c>
      <c r="Q110" s="92">
        <f>武将属性!$AG108</f>
        <v>2.5000000000000001E-2</v>
      </c>
      <c r="R110" s="92">
        <f>武将属性!BJ108</f>
        <v>0.15347900973209266</v>
      </c>
      <c r="S110" s="92">
        <f t="shared" si="46"/>
        <v>0.15347900973209266</v>
      </c>
      <c r="T110" s="91">
        <f>战法技能效用!AN108</f>
        <v>2.4058986921699099</v>
      </c>
      <c r="U110" s="91">
        <f t="shared" si="47"/>
        <v>97981985460.240356</v>
      </c>
      <c r="V110" s="95">
        <f t="shared" si="48"/>
        <v>649777185.02306509</v>
      </c>
      <c r="W110" s="95">
        <f t="shared" si="49"/>
        <v>11261483.414661355</v>
      </c>
      <c r="X110" s="95">
        <f t="shared" si="50"/>
        <v>11261483.414661355</v>
      </c>
      <c r="Y110" s="95">
        <f t="shared" si="51"/>
        <v>264455887059.43738</v>
      </c>
      <c r="Z110" s="95">
        <f t="shared" si="52"/>
        <v>264455887059.43738</v>
      </c>
      <c r="AA110" s="95">
        <f t="shared" si="53"/>
        <v>234999754610.94989</v>
      </c>
      <c r="AB110" s="95">
        <f t="shared" si="54"/>
        <v>234999754610.94989</v>
      </c>
      <c r="AC110" s="95">
        <f t="shared" si="55"/>
        <v>159175189126.50061</v>
      </c>
      <c r="AE110" s="14">
        <v>104</v>
      </c>
      <c r="AF110" s="91">
        <f>武将属性!$F108</f>
        <v>417.16959364509114</v>
      </c>
      <c r="AG110" s="91">
        <f>士兵属性!$G108</f>
        <v>1380.230609196065</v>
      </c>
      <c r="AH110" s="91">
        <f>士兵属性!$G108</f>
        <v>1380.230609196065</v>
      </c>
      <c r="AI110" s="92">
        <f>士兵属性!$R108</f>
        <v>2.5000000000000001E-2</v>
      </c>
      <c r="AJ110" s="92">
        <f>士兵属性!$R108</f>
        <v>2.5000000000000001E-2</v>
      </c>
      <c r="AK110" s="92">
        <f>士兵属性!AY108</f>
        <v>0.15347900973209266</v>
      </c>
      <c r="AL110" s="92">
        <f t="shared" si="56"/>
        <v>0.15347900973209266</v>
      </c>
      <c r="AM110" s="91">
        <f>带兵数!$G107</f>
        <v>8675.7233285169023</v>
      </c>
      <c r="AN110" s="91">
        <f>战法技能效用!AT108</f>
        <v>5.0469980918513553</v>
      </c>
      <c r="AO110" s="91">
        <f t="shared" si="57"/>
        <v>611510789693.56348</v>
      </c>
      <c r="AP110" s="95">
        <f t="shared" si="58"/>
        <v>2102754150.1385717</v>
      </c>
      <c r="AQ110" s="95">
        <f t="shared" si="59"/>
        <v>568452897.10409021</v>
      </c>
      <c r="AR110" s="95">
        <f t="shared" si="60"/>
        <v>568452897.10409021</v>
      </c>
      <c r="AS110" s="95">
        <f t="shared" si="61"/>
        <v>855809848145.20703</v>
      </c>
      <c r="AT110" s="95">
        <f t="shared" si="62"/>
        <v>855809848145.20703</v>
      </c>
      <c r="AU110" s="95">
        <f t="shared" si="63"/>
        <v>760486395459.05298</v>
      </c>
      <c r="AV110" s="95">
        <f t="shared" si="64"/>
        <v>760486395459.05298</v>
      </c>
      <c r="AW110" s="95">
        <f t="shared" si="65"/>
        <v>180871625.05293298</v>
      </c>
      <c r="AX110" s="95">
        <f t="shared" si="66"/>
        <v>259499366975.66696</v>
      </c>
      <c r="AZ110" s="14">
        <f t="shared" si="67"/>
        <v>1.9798928041522788</v>
      </c>
      <c r="BA110" s="14">
        <f t="shared" si="68"/>
        <v>6.2410532591392069</v>
      </c>
      <c r="BD110" s="14">
        <v>104</v>
      </c>
      <c r="BE110" s="95">
        <f>求节点(节奏总纲!$G$4:$G$163,M$7:M$166,$BD110)</f>
        <v>309.11476693268662</v>
      </c>
      <c r="BF110" s="95">
        <f>求节点(节奏总纲!$G$4:$G$163,N$7:N$166,$BD110)</f>
        <v>16818.835962469711</v>
      </c>
      <c r="BG110" s="95">
        <f>求节点(节奏总纲!$G$4:$G$163,O$7:O$166,$BD110)</f>
        <v>16818.835962469711</v>
      </c>
      <c r="BH110" s="95">
        <f>求节点(节奏总纲!$G$4:$G$163,P$7:P$166,$BD110)</f>
        <v>2.5000000000000001E-2</v>
      </c>
      <c r="BI110" s="95">
        <f>求节点(节奏总纲!$G$4:$G$163,Q$7:Q$166,$BD110)</f>
        <v>2.5000000000000001E-2</v>
      </c>
      <c r="BJ110" s="95">
        <f>求节点(节奏总纲!$G$4:$G$163,T$7:T$166,$BD110)</f>
        <v>1.9298109472771916</v>
      </c>
      <c r="BK110" s="95">
        <f>求节点(节奏总纲!$G$4:$G$163,U$7:U$166,$BD110)</f>
        <v>24991043328.323692</v>
      </c>
      <c r="BL110" s="91"/>
      <c r="BM110" s="14">
        <v>104</v>
      </c>
      <c r="BN110" s="95">
        <f>求节点(节奏总纲!$G$4:$G$163,AF$7:AF$166,$BD110)</f>
        <v>309.11476693268662</v>
      </c>
      <c r="BO110" s="95">
        <f>求节点(节奏总纲!$G$4:$G$163,AG$7:AG$166,$BD110)</f>
        <v>894.60560135196295</v>
      </c>
      <c r="BP110" s="95">
        <f>求节点(节奏总纲!$G$4:$G$163,AH$7:AH$166,$BD110)</f>
        <v>894.60560135196295</v>
      </c>
      <c r="BQ110" s="95">
        <f>求节点(节奏总纲!$G$4:$G$163,AI$7:AI$166,$BD110)</f>
        <v>2.5000000000000001E-2</v>
      </c>
      <c r="BR110" s="95">
        <f>求节点(节奏总纲!$G$4:$G$163,AJ$7:AJ$166,$BD110)</f>
        <v>2.5000000000000001E-2</v>
      </c>
      <c r="BS110" s="95">
        <f>求节点(节奏总纲!$G$4:$G$163,AM$7:AM$166,$BD110)</f>
        <v>6866.3073781848188</v>
      </c>
      <c r="BT110" s="95">
        <f>求节点(节奏总纲!$G$4:$G$163,AN$7:AN$166,$BD110)</f>
        <v>2.5427971013496147</v>
      </c>
      <c r="BU110" s="95">
        <f>求节点(节奏总纲!$G$4:$G$163,AO$7:AO$166,$BD110)</f>
        <v>39035802905.468315</v>
      </c>
    </row>
    <row r="111" spans="12:73" x14ac:dyDescent="0.15">
      <c r="L111" s="14">
        <v>105</v>
      </c>
      <c r="M111" s="91">
        <f>武将属性!$F109</f>
        <v>418.5509047041603</v>
      </c>
      <c r="N111" s="91">
        <f>武将属性!$U109</f>
        <v>24234.1</v>
      </c>
      <c r="O111" s="91">
        <f>武将属性!$U109</f>
        <v>24234.1</v>
      </c>
      <c r="P111" s="92">
        <f>武将属性!$AG109</f>
        <v>2.5000000000000001E-2</v>
      </c>
      <c r="Q111" s="92">
        <f>武将属性!$AG109</f>
        <v>2.5000000000000001E-2</v>
      </c>
      <c r="R111" s="92">
        <f>武将属性!BJ109</f>
        <v>0.15347900973209266</v>
      </c>
      <c r="S111" s="92">
        <f t="shared" si="46"/>
        <v>0.15347900973209266</v>
      </c>
      <c r="T111" s="91">
        <f>战法技能效用!AN109</f>
        <v>2.3938218277074377</v>
      </c>
      <c r="U111" s="91">
        <f t="shared" si="47"/>
        <v>98943503588.527481</v>
      </c>
      <c r="V111" s="95">
        <f t="shared" si="48"/>
        <v>663445389.52496409</v>
      </c>
      <c r="W111" s="95">
        <f t="shared" si="49"/>
        <v>11458468.356880501</v>
      </c>
      <c r="X111" s="95">
        <f t="shared" si="50"/>
        <v>11458468.356880501</v>
      </c>
      <c r="Y111" s="95">
        <f t="shared" si="51"/>
        <v>270912846836.56372</v>
      </c>
      <c r="Z111" s="95">
        <f t="shared" si="52"/>
        <v>270912846836.56372</v>
      </c>
      <c r="AA111" s="95">
        <f t="shared" si="53"/>
        <v>240737512919.26251</v>
      </c>
      <c r="AB111" s="95">
        <f t="shared" si="54"/>
        <v>240737512919.26251</v>
      </c>
      <c r="AC111" s="95">
        <f t="shared" si="55"/>
        <v>163641865781.18475</v>
      </c>
      <c r="AE111" s="14">
        <v>105</v>
      </c>
      <c r="AF111" s="91">
        <f>武将属性!$F109</f>
        <v>418.5509047041603</v>
      </c>
      <c r="AG111" s="91">
        <f>士兵属性!$G109</f>
        <v>1394.1641926234022</v>
      </c>
      <c r="AH111" s="91">
        <f>士兵属性!$G109</f>
        <v>1394.1641926234022</v>
      </c>
      <c r="AI111" s="92">
        <f>士兵属性!$R109</f>
        <v>2.5000000000000001E-2</v>
      </c>
      <c r="AJ111" s="92">
        <f>士兵属性!$R109</f>
        <v>2.5000000000000001E-2</v>
      </c>
      <c r="AK111" s="92">
        <f>士兵属性!AY109</f>
        <v>0.15347900973209266</v>
      </c>
      <c r="AL111" s="92">
        <f t="shared" si="56"/>
        <v>0.15347900973209266</v>
      </c>
      <c r="AM111" s="91">
        <f>带兵数!$G108</f>
        <v>8742.2396624597877</v>
      </c>
      <c r="AN111" s="91">
        <f>战法技能效用!AT109</f>
        <v>5.0952150654438721</v>
      </c>
      <c r="AO111" s="91">
        <f t="shared" si="57"/>
        <v>645798060154.31067</v>
      </c>
      <c r="AP111" s="95">
        <f t="shared" si="58"/>
        <v>2202513447.7154412</v>
      </c>
      <c r="AQ111" s="95">
        <f t="shared" si="59"/>
        <v>591422609.28515279</v>
      </c>
      <c r="AR111" s="95">
        <f t="shared" si="60"/>
        <v>591422609.28515279</v>
      </c>
      <c r="AS111" s="95">
        <f t="shared" si="61"/>
        <v>899379508453.0509</v>
      </c>
      <c r="AT111" s="95">
        <f t="shared" si="62"/>
        <v>899379508453.0509</v>
      </c>
      <c r="AU111" s="95">
        <f t="shared" si="63"/>
        <v>799203096360.1925</v>
      </c>
      <c r="AV111" s="95">
        <f t="shared" si="64"/>
        <v>799203096360.1925</v>
      </c>
      <c r="AW111" s="95">
        <f t="shared" si="65"/>
        <v>188633635.40899807</v>
      </c>
      <c r="AX111" s="95">
        <f t="shared" si="66"/>
        <v>270553283426.50214</v>
      </c>
      <c r="AZ111" s="14">
        <f t="shared" si="67"/>
        <v>2.0235291293241375</v>
      </c>
      <c r="BA111" s="14">
        <f t="shared" si="68"/>
        <v>6.5269374616040086</v>
      </c>
      <c r="BD111" s="14">
        <v>105</v>
      </c>
      <c r="BE111" s="95">
        <f>求节点(节奏总纲!$G$4:$G$163,M$7:M$166,$BD111)</f>
        <v>310.12314999494117</v>
      </c>
      <c r="BF111" s="95">
        <f>求节点(节奏总纲!$G$4:$G$163,N$7:N$166,$BD111)</f>
        <v>16864.906361613685</v>
      </c>
      <c r="BG111" s="95">
        <f>求节点(节奏总纲!$G$4:$G$163,O$7:O$166,$BD111)</f>
        <v>16864.906361613685</v>
      </c>
      <c r="BH111" s="95">
        <f>求节点(节奏总纲!$G$4:$G$163,P$7:P$166,$BD111)</f>
        <v>2.5000000000000001E-2</v>
      </c>
      <c r="BI111" s="95">
        <f>求节点(节奏总纲!$G$4:$G$163,Q$7:Q$166,$BD111)</f>
        <v>2.5000000000000001E-2</v>
      </c>
      <c r="BJ111" s="95">
        <f>求节点(节奏总纲!$G$4:$G$163,T$7:T$166,$BD111)</f>
        <v>1.9347190751858054</v>
      </c>
      <c r="BK111" s="95">
        <f>求节点(节奏总纲!$G$4:$G$163,U$7:U$166,$BD111)</f>
        <v>25307509657.383602</v>
      </c>
      <c r="BL111" s="91"/>
      <c r="BM111" s="14">
        <v>105</v>
      </c>
      <c r="BN111" s="95">
        <f>求节点(节奏总纲!$G$4:$G$163,AF$7:AF$166,$BD111)</f>
        <v>310.12314999494117</v>
      </c>
      <c r="BO111" s="95">
        <f>求节点(节奏总纲!$G$4:$G$163,AG$7:AG$166,$BD111)</f>
        <v>896.35546673945771</v>
      </c>
      <c r="BP111" s="95">
        <f>求节点(节奏总纲!$G$4:$G$163,AH$7:AH$166,$BD111)</f>
        <v>896.35546673945771</v>
      </c>
      <c r="BQ111" s="95">
        <f>求节点(节奏总纲!$G$4:$G$163,AI$7:AI$166,$BD111)</f>
        <v>2.5000000000000001E-2</v>
      </c>
      <c r="BR111" s="95">
        <f>求节点(节奏总纲!$G$4:$G$163,AJ$7:AJ$166,$BD111)</f>
        <v>2.5000000000000001E-2</v>
      </c>
      <c r="BS111" s="95">
        <f>求节点(节奏总纲!$G$4:$G$163,AM$7:AM$166,$BD111)</f>
        <v>6875.4802312375705</v>
      </c>
      <c r="BT111" s="95">
        <f>求节点(节奏总纲!$G$4:$G$163,AN$7:AN$166,$BD111)</f>
        <v>2.5569280489757542</v>
      </c>
      <c r="BU111" s="95">
        <f>求节点(节奏总纲!$G$4:$G$163,AO$7:AO$166,$BD111)</f>
        <v>39751521139.492874</v>
      </c>
    </row>
    <row r="112" spans="12:73" x14ac:dyDescent="0.15">
      <c r="L112" s="14">
        <v>106</v>
      </c>
      <c r="M112" s="91">
        <f>武将属性!$F110</f>
        <v>420.10341836397703</v>
      </c>
      <c r="N112" s="91">
        <f>武将属性!$U110</f>
        <v>24397.9</v>
      </c>
      <c r="O112" s="91">
        <f>武将属性!$U110</f>
        <v>24397.9</v>
      </c>
      <c r="P112" s="92">
        <f>武将属性!$AG110</f>
        <v>2.5000000000000001E-2</v>
      </c>
      <c r="Q112" s="92">
        <f>武将属性!$AG110</f>
        <v>2.5000000000000001E-2</v>
      </c>
      <c r="R112" s="92">
        <f>武将属性!BJ110</f>
        <v>0.15347900973209266</v>
      </c>
      <c r="S112" s="92">
        <f t="shared" si="46"/>
        <v>0.15347900973209266</v>
      </c>
      <c r="T112" s="91">
        <f>战法技能效用!AN110</f>
        <v>2.3763286649568229</v>
      </c>
      <c r="U112" s="91">
        <f t="shared" si="47"/>
        <v>99622554214.886414</v>
      </c>
      <c r="V112" s="95">
        <f t="shared" si="48"/>
        <v>676164371.28312731</v>
      </c>
      <c r="W112" s="95">
        <f t="shared" si="49"/>
        <v>11642762.850572022</v>
      </c>
      <c r="X112" s="95">
        <f t="shared" si="50"/>
        <v>11642762.850572022</v>
      </c>
      <c r="Y112" s="95">
        <f t="shared" si="51"/>
        <v>277130696343.38654</v>
      </c>
      <c r="Z112" s="95">
        <f t="shared" si="52"/>
        <v>277130696343.38654</v>
      </c>
      <c r="AA112" s="95">
        <f t="shared" si="53"/>
        <v>246262793995.65906</v>
      </c>
      <c r="AB112" s="95">
        <f t="shared" si="54"/>
        <v>246262793995.65906</v>
      </c>
      <c r="AC112" s="95">
        <f t="shared" si="55"/>
        <v>168264995466.96454</v>
      </c>
      <c r="AE112" s="14">
        <v>106</v>
      </c>
      <c r="AF112" s="91">
        <f>武将属性!$F110</f>
        <v>420.10341836397703</v>
      </c>
      <c r="AG112" s="91">
        <f>士兵属性!$G110</f>
        <v>1408.157520957041</v>
      </c>
      <c r="AH112" s="91">
        <f>士兵属性!$G110</f>
        <v>1408.157520957041</v>
      </c>
      <c r="AI112" s="92">
        <f>士兵属性!$R110</f>
        <v>2.5000000000000001E-2</v>
      </c>
      <c r="AJ112" s="92">
        <f>士兵属性!$R110</f>
        <v>2.5000000000000001E-2</v>
      </c>
      <c r="AK112" s="92">
        <f>士兵属性!AY110</f>
        <v>0.15347900973209266</v>
      </c>
      <c r="AL112" s="92">
        <f t="shared" si="56"/>
        <v>0.15347900973209266</v>
      </c>
      <c r="AM112" s="91">
        <f>带兵数!$G109</f>
        <v>8810.8243903139846</v>
      </c>
      <c r="AN112" s="91">
        <f>战法技能效用!AT110</f>
        <v>5.1459407554286205</v>
      </c>
      <c r="AO112" s="91">
        <f t="shared" si="57"/>
        <v>682913411144.9668</v>
      </c>
      <c r="AP112" s="95">
        <f t="shared" si="58"/>
        <v>2308304425.2177219</v>
      </c>
      <c r="AQ112" s="95">
        <f t="shared" si="59"/>
        <v>615946588.2002784</v>
      </c>
      <c r="AR112" s="95">
        <f t="shared" si="60"/>
        <v>615946588.2002784</v>
      </c>
      <c r="AS112" s="95">
        <f t="shared" si="61"/>
        <v>946074711862.10754</v>
      </c>
      <c r="AT112" s="95">
        <f t="shared" si="62"/>
        <v>946074711862.10754</v>
      </c>
      <c r="AU112" s="95">
        <f t="shared" si="63"/>
        <v>840697205130.66736</v>
      </c>
      <c r="AV112" s="95">
        <f t="shared" si="64"/>
        <v>840697205130.66736</v>
      </c>
      <c r="AW112" s="95">
        <f t="shared" si="65"/>
        <v>196882784.68824244</v>
      </c>
      <c r="AX112" s="95">
        <f t="shared" si="66"/>
        <v>282251279404.51886</v>
      </c>
      <c r="AZ112" s="14">
        <f t="shared" si="67"/>
        <v>2.068810262977566</v>
      </c>
      <c r="BA112" s="14">
        <f t="shared" si="68"/>
        <v>6.855008050405119</v>
      </c>
      <c r="BD112" s="14">
        <v>106</v>
      </c>
      <c r="BE112" s="95">
        <f>求节点(节奏总纲!$G$4:$G$163,M$7:M$166,$BD112)</f>
        <v>311.13153305719572</v>
      </c>
      <c r="BF112" s="95">
        <f>求节点(节奏总纲!$G$4:$G$163,N$7:N$166,$BD112)</f>
        <v>16910.976760757661</v>
      </c>
      <c r="BG112" s="95">
        <f>求节点(节奏总纲!$G$4:$G$163,O$7:O$166,$BD112)</f>
        <v>16910.976760757661</v>
      </c>
      <c r="BH112" s="95">
        <f>求节点(节奏总纲!$G$4:$G$163,P$7:P$166,$BD112)</f>
        <v>2.5000000000000001E-2</v>
      </c>
      <c r="BI112" s="95">
        <f>求节点(节奏总纲!$G$4:$G$163,Q$7:Q$166,$BD112)</f>
        <v>2.5000000000000001E-2</v>
      </c>
      <c r="BJ112" s="95">
        <f>求节点(节奏总纲!$G$4:$G$163,T$7:T$166,$BD112)</f>
        <v>1.9396272030944195</v>
      </c>
      <c r="BK112" s="95">
        <f>求节点(节奏总纲!$G$4:$G$163,U$7:U$166,$BD112)</f>
        <v>25623975986.443512</v>
      </c>
      <c r="BL112" s="91"/>
      <c r="BM112" s="14">
        <v>106</v>
      </c>
      <c r="BN112" s="95">
        <f>求节点(节奏总纲!$G$4:$G$163,AF$7:AF$166,$BD112)</f>
        <v>311.13153305719572</v>
      </c>
      <c r="BO112" s="95">
        <f>求节点(节奏总纲!$G$4:$G$163,AG$7:AG$166,$BD112)</f>
        <v>898.10533212695259</v>
      </c>
      <c r="BP112" s="95">
        <f>求节点(节奏总纲!$G$4:$G$163,AH$7:AH$166,$BD112)</f>
        <v>898.10533212695259</v>
      </c>
      <c r="BQ112" s="95">
        <f>求节点(节奏总纲!$G$4:$G$163,AI$7:AI$166,$BD112)</f>
        <v>2.5000000000000001E-2</v>
      </c>
      <c r="BR112" s="95">
        <f>求节点(节奏总纲!$G$4:$G$163,AJ$7:AJ$166,$BD112)</f>
        <v>2.5000000000000001E-2</v>
      </c>
      <c r="BS112" s="95">
        <f>求节点(节奏总纲!$G$4:$G$163,AM$7:AM$166,$BD112)</f>
        <v>6884.653084290323</v>
      </c>
      <c r="BT112" s="95">
        <f>求节点(节奏总纲!$G$4:$G$163,AN$7:AN$166,$BD112)</f>
        <v>2.5710589966018937</v>
      </c>
      <c r="BU112" s="95">
        <f>求节点(节奏总纲!$G$4:$G$163,AO$7:AO$166,$BD112)</f>
        <v>40467239373.517433</v>
      </c>
    </row>
    <row r="113" spans="12:73" x14ac:dyDescent="0.15">
      <c r="L113" s="14">
        <v>107</v>
      </c>
      <c r="M113" s="91">
        <f>武将属性!$F111</f>
        <v>421.68065250198879</v>
      </c>
      <c r="N113" s="91">
        <f>武将属性!$U111</f>
        <v>24561.699999999997</v>
      </c>
      <c r="O113" s="91">
        <f>武将属性!$U111</f>
        <v>24561.699999999997</v>
      </c>
      <c r="P113" s="92">
        <f>武将属性!$AG111</f>
        <v>2.5000000000000001E-2</v>
      </c>
      <c r="Q113" s="92">
        <f>武将属性!$AG111</f>
        <v>2.5000000000000001E-2</v>
      </c>
      <c r="R113" s="92">
        <f>武将属性!BJ111</f>
        <v>0.15347900973209266</v>
      </c>
      <c r="S113" s="92">
        <f t="shared" si="46"/>
        <v>0.15347900973209266</v>
      </c>
      <c r="T113" s="91">
        <f>战法技能效用!AN111</f>
        <v>2.358907303690545</v>
      </c>
      <c r="U113" s="91">
        <f t="shared" si="47"/>
        <v>100300636493.65912</v>
      </c>
      <c r="V113" s="95">
        <f t="shared" si="48"/>
        <v>688138661.41035521</v>
      </c>
      <c r="W113" s="95">
        <f t="shared" si="49"/>
        <v>11814115.462503154</v>
      </c>
      <c r="X113" s="95">
        <f t="shared" si="50"/>
        <v>11814115.462503154</v>
      </c>
      <c r="Y113" s="95">
        <f t="shared" si="51"/>
        <v>283097326590.59875</v>
      </c>
      <c r="Z113" s="95">
        <f t="shared" si="52"/>
        <v>283097326590.59875</v>
      </c>
      <c r="AA113" s="95">
        <f t="shared" si="53"/>
        <v>251564837597.48672</v>
      </c>
      <c r="AB113" s="95">
        <f t="shared" si="54"/>
        <v>251564837597.48672</v>
      </c>
      <c r="AC113" s="95">
        <f t="shared" si="55"/>
        <v>172779260348.4704</v>
      </c>
      <c r="AE113" s="14">
        <v>107</v>
      </c>
      <c r="AF113" s="91">
        <f>武将属性!$F111</f>
        <v>421.68065250198879</v>
      </c>
      <c r="AG113" s="91">
        <f>士兵属性!$G111</f>
        <v>1422.0403430837423</v>
      </c>
      <c r="AH113" s="91">
        <f>士兵属性!$G111</f>
        <v>1422.0403430837423</v>
      </c>
      <c r="AI113" s="92">
        <f>士兵属性!$R111</f>
        <v>2.5000000000000001E-2</v>
      </c>
      <c r="AJ113" s="92">
        <f>士兵属性!$R111</f>
        <v>2.5000000000000001E-2</v>
      </c>
      <c r="AK113" s="92">
        <f>士兵属性!AY111</f>
        <v>0.15347900973209266</v>
      </c>
      <c r="AL113" s="92">
        <f t="shared" si="56"/>
        <v>0.15347900973209266</v>
      </c>
      <c r="AM113" s="91">
        <f>带兵数!$G110</f>
        <v>8873.6970459928525</v>
      </c>
      <c r="AN113" s="91">
        <f>战法技能效用!AT111</f>
        <v>5.1883094560321723</v>
      </c>
      <c r="AO113" s="91">
        <f t="shared" si="57"/>
        <v>718882430754.66736</v>
      </c>
      <c r="AP113" s="95">
        <f t="shared" si="58"/>
        <v>2409455375.4389806</v>
      </c>
      <c r="AQ113" s="95">
        <f t="shared" si="59"/>
        <v>639051176.31592846</v>
      </c>
      <c r="AR113" s="95">
        <f t="shared" si="60"/>
        <v>639051176.31592846</v>
      </c>
      <c r="AS113" s="95">
        <f t="shared" si="61"/>
        <v>991239721843.44751</v>
      </c>
      <c r="AT113" s="95">
        <f t="shared" si="62"/>
        <v>991239721843.44751</v>
      </c>
      <c r="AU113" s="95">
        <f t="shared" si="63"/>
        <v>880831559410.44373</v>
      </c>
      <c r="AV113" s="95">
        <f t="shared" si="64"/>
        <v>880831559410.44373</v>
      </c>
      <c r="AW113" s="95">
        <f t="shared" si="65"/>
        <v>204820279.37312657</v>
      </c>
      <c r="AX113" s="95">
        <f t="shared" si="66"/>
        <v>293701069887.68774</v>
      </c>
      <c r="AZ113" s="14">
        <f t="shared" si="67"/>
        <v>2.1115733485602033</v>
      </c>
      <c r="BA113" s="14">
        <f t="shared" si="68"/>
        <v>7.1672768577108101</v>
      </c>
      <c r="BD113" s="14">
        <v>107</v>
      </c>
      <c r="BE113" s="95">
        <f>求节点(节奏总纲!$G$4:$G$163,M$7:M$166,$BD113)</f>
        <v>312.13991611945028</v>
      </c>
      <c r="BF113" s="95">
        <f>求节点(节奏总纲!$G$4:$G$163,N$7:N$166,$BD113)</f>
        <v>16957.047159901635</v>
      </c>
      <c r="BG113" s="95">
        <f>求节点(节奏总纲!$G$4:$G$163,O$7:O$166,$BD113)</f>
        <v>16957.047159901635</v>
      </c>
      <c r="BH113" s="95">
        <f>求节点(节奏总纲!$G$4:$G$163,P$7:P$166,$BD113)</f>
        <v>2.5000000000000001E-2</v>
      </c>
      <c r="BI113" s="95">
        <f>求节点(节奏总纲!$G$4:$G$163,Q$7:Q$166,$BD113)</f>
        <v>2.5000000000000001E-2</v>
      </c>
      <c r="BJ113" s="95">
        <f>求节点(节奏总纲!$G$4:$G$163,T$7:T$166,$BD113)</f>
        <v>1.9445353310030333</v>
      </c>
      <c r="BK113" s="95">
        <f>求节点(节奏总纲!$G$4:$G$163,U$7:U$166,$BD113)</f>
        <v>25940442315.503422</v>
      </c>
      <c r="BL113" s="91"/>
      <c r="BM113" s="14">
        <v>107</v>
      </c>
      <c r="BN113" s="95">
        <f>求节点(节奏总纲!$G$4:$G$163,AF$7:AF$166,$BD113)</f>
        <v>312.13991611945028</v>
      </c>
      <c r="BO113" s="95">
        <f>求节点(节奏总纲!$G$4:$G$163,AG$7:AG$166,$BD113)</f>
        <v>899.85519751444735</v>
      </c>
      <c r="BP113" s="95">
        <f>求节点(节奏总纲!$G$4:$G$163,AH$7:AH$166,$BD113)</f>
        <v>899.85519751444735</v>
      </c>
      <c r="BQ113" s="95">
        <f>求节点(节奏总纲!$G$4:$G$163,AI$7:AI$166,$BD113)</f>
        <v>2.5000000000000001E-2</v>
      </c>
      <c r="BR113" s="95">
        <f>求节点(节奏总纲!$G$4:$G$163,AJ$7:AJ$166,$BD113)</f>
        <v>2.5000000000000001E-2</v>
      </c>
      <c r="BS113" s="95">
        <f>求节点(节奏总纲!$G$4:$G$163,AM$7:AM$166,$BD113)</f>
        <v>6893.8259373430747</v>
      </c>
      <c r="BT113" s="95">
        <f>求节点(节奏总纲!$G$4:$G$163,AN$7:AN$166,$BD113)</f>
        <v>2.5851899442280333</v>
      </c>
      <c r="BU113" s="95">
        <f>求节点(节奏总纲!$G$4:$G$163,AO$7:AO$166,$BD113)</f>
        <v>41182957607.541992</v>
      </c>
    </row>
    <row r="114" spans="12:73" x14ac:dyDescent="0.15">
      <c r="L114" s="14">
        <v>108</v>
      </c>
      <c r="M114" s="91">
        <f>武将属性!$F112</f>
        <v>423.25788664000044</v>
      </c>
      <c r="N114" s="91">
        <f>武将属性!$U112</f>
        <v>24725.5</v>
      </c>
      <c r="O114" s="91">
        <f>武将属性!$U112</f>
        <v>24725.5</v>
      </c>
      <c r="P114" s="92">
        <f>武将属性!$AG112</f>
        <v>2.5000000000000001E-2</v>
      </c>
      <c r="Q114" s="92">
        <f>武将属性!$AG112</f>
        <v>2.5000000000000001E-2</v>
      </c>
      <c r="R114" s="92">
        <f>武将属性!BJ112</f>
        <v>0.15347900973209266</v>
      </c>
      <c r="S114" s="92">
        <f t="shared" si="46"/>
        <v>0.15347900973209266</v>
      </c>
      <c r="T114" s="91">
        <f>战法技能效用!AN112</f>
        <v>2.3419837426314096</v>
      </c>
      <c r="U114" s="91">
        <f t="shared" si="47"/>
        <v>100997592511.09003</v>
      </c>
      <c r="V114" s="95">
        <f t="shared" si="48"/>
        <v>699104388.73578429</v>
      </c>
      <c r="W114" s="95">
        <f t="shared" si="49"/>
        <v>11967460.561649203</v>
      </c>
      <c r="X114" s="95">
        <f t="shared" si="50"/>
        <v>11967460.561649203</v>
      </c>
      <c r="Y114" s="95">
        <f t="shared" si="51"/>
        <v>288684337675.17792</v>
      </c>
      <c r="Z114" s="95">
        <f t="shared" si="52"/>
        <v>288684337675.17792</v>
      </c>
      <c r="AA114" s="95">
        <f t="shared" si="53"/>
        <v>256529545505.80292</v>
      </c>
      <c r="AB114" s="95">
        <f t="shared" si="54"/>
        <v>256529545505.80292</v>
      </c>
      <c r="AC114" s="95">
        <f t="shared" si="55"/>
        <v>177081319901.37729</v>
      </c>
      <c r="AE114" s="14">
        <v>108</v>
      </c>
      <c r="AF114" s="91">
        <f>武将属性!$F112</f>
        <v>423.25788664000044</v>
      </c>
      <c r="AG114" s="91">
        <f>士兵属性!$G112</f>
        <v>1436.05672040333</v>
      </c>
      <c r="AH114" s="91">
        <f>士兵属性!$G112</f>
        <v>1436.05672040333</v>
      </c>
      <c r="AI114" s="92">
        <f>士兵属性!$R112</f>
        <v>2.5000000000000001E-2</v>
      </c>
      <c r="AJ114" s="92">
        <f>士兵属性!$R112</f>
        <v>2.5000000000000001E-2</v>
      </c>
      <c r="AK114" s="92">
        <f>士兵属性!AY112</f>
        <v>0.15347900973209266</v>
      </c>
      <c r="AL114" s="92">
        <f t="shared" si="56"/>
        <v>0.15347900973209266</v>
      </c>
      <c r="AM114" s="91">
        <f>带兵数!$G111</f>
        <v>8939.7540390571448</v>
      </c>
      <c r="AN114" s="91">
        <f>战法技能效用!AT112</f>
        <v>5.2105728506029028</v>
      </c>
      <c r="AO114" s="91">
        <f t="shared" si="57"/>
        <v>752245894302.58215</v>
      </c>
      <c r="AP114" s="95">
        <f t="shared" si="58"/>
        <v>2501892212.816186</v>
      </c>
      <c r="AQ114" s="95">
        <f t="shared" si="59"/>
        <v>659548981.91105819</v>
      </c>
      <c r="AR114" s="95">
        <f t="shared" si="60"/>
        <v>659548981.91105819</v>
      </c>
      <c r="AS114" s="95">
        <f t="shared" si="61"/>
        <v>1033117668875.759</v>
      </c>
      <c r="AT114" s="95">
        <f t="shared" si="62"/>
        <v>1033117668875.759</v>
      </c>
      <c r="AU114" s="95">
        <f t="shared" si="63"/>
        <v>918044976686.31531</v>
      </c>
      <c r="AV114" s="95">
        <f t="shared" si="64"/>
        <v>918044976686.31531</v>
      </c>
      <c r="AW114" s="95">
        <f t="shared" si="65"/>
        <v>211896153.69069889</v>
      </c>
      <c r="AX114" s="95">
        <f t="shared" si="66"/>
        <v>305012040174.87799</v>
      </c>
      <c r="AZ114" s="14">
        <f t="shared" si="67"/>
        <v>2.1567219052046651</v>
      </c>
      <c r="BA114" s="14">
        <f t="shared" si="68"/>
        <v>7.4481566896753693</v>
      </c>
      <c r="BD114" s="14">
        <v>108</v>
      </c>
      <c r="BE114" s="95">
        <f>求节点(节奏总纲!$G$4:$G$163,M$7:M$166,$BD114)</f>
        <v>313.07839062151828</v>
      </c>
      <c r="BF114" s="95">
        <f>求节点(节奏总纲!$G$4:$G$163,N$7:N$166,$BD114)</f>
        <v>17001.862441196379</v>
      </c>
      <c r="BG114" s="95">
        <f>求节点(节奏总纲!$G$4:$G$163,O$7:O$166,$BD114)</f>
        <v>17001.862441196379</v>
      </c>
      <c r="BH114" s="95">
        <f>求节点(节奏总纲!$G$4:$G$163,P$7:P$166,$BD114)</f>
        <v>2.5000000000000001E-2</v>
      </c>
      <c r="BI114" s="95">
        <f>求节点(节奏总纲!$G$4:$G$163,Q$7:Q$166,$BD114)</f>
        <v>2.5000000000000001E-2</v>
      </c>
      <c r="BJ114" s="95">
        <f>求节点(节奏总纲!$G$4:$G$163,T$7:T$166,$BD114)</f>
        <v>1.9498576421781284</v>
      </c>
      <c r="BK114" s="95">
        <f>求节点(节奏总纲!$G$4:$G$163,U$7:U$166,$BD114)</f>
        <v>26268529253.113552</v>
      </c>
      <c r="BL114" s="91"/>
      <c r="BM114" s="14">
        <v>108</v>
      </c>
      <c r="BN114" s="95">
        <f>求节点(节奏总纲!$G$4:$G$163,AF$7:AF$166,$BD114)</f>
        <v>313.07839062151828</v>
      </c>
      <c r="BO114" s="95">
        <f>求节点(节奏总纲!$G$4:$G$163,AG$7:AG$166,$BD114)</f>
        <v>901.56543118456034</v>
      </c>
      <c r="BP114" s="95">
        <f>求节点(节奏总纲!$G$4:$G$163,AH$7:AH$166,$BD114)</f>
        <v>901.56543118456034</v>
      </c>
      <c r="BQ114" s="95">
        <f>求节点(节奏总纲!$G$4:$G$163,AI$7:AI$166,$BD114)</f>
        <v>2.5000000000000001E-2</v>
      </c>
      <c r="BR114" s="95">
        <f>求节点(节奏总纲!$G$4:$G$163,AJ$7:AJ$166,$BD114)</f>
        <v>2.5000000000000001E-2</v>
      </c>
      <c r="BS114" s="95">
        <f>求节点(节奏总纲!$G$4:$G$163,AM$7:AM$166,$BD114)</f>
        <v>6902.7432391247658</v>
      </c>
      <c r="BT114" s="95">
        <f>求节点(节奏总纲!$G$4:$G$163,AN$7:AN$166,$BD114)</f>
        <v>2.5993271024826443</v>
      </c>
      <c r="BU114" s="95">
        <f>求节点(节奏总纲!$G$4:$G$163,AO$7:AO$166,$BD114)</f>
        <v>41931056894.459953</v>
      </c>
    </row>
    <row r="115" spans="12:73" x14ac:dyDescent="0.15">
      <c r="L115" s="14">
        <v>109</v>
      </c>
      <c r="M115" s="91">
        <f>武将属性!$F113</f>
        <v>424.83260081745823</v>
      </c>
      <c r="N115" s="91">
        <f>武将属性!$U113</f>
        <v>24889.3</v>
      </c>
      <c r="O115" s="91">
        <f>武将属性!$U113</f>
        <v>24889.3</v>
      </c>
      <c r="P115" s="92">
        <f>武将属性!$AG113</f>
        <v>2.5000000000000001E-2</v>
      </c>
      <c r="Q115" s="92">
        <f>武将属性!$AG113</f>
        <v>2.5000000000000001E-2</v>
      </c>
      <c r="R115" s="92">
        <f>武将属性!BJ113</f>
        <v>0.15347900973209266</v>
      </c>
      <c r="S115" s="92">
        <f t="shared" si="46"/>
        <v>0.15347900973209266</v>
      </c>
      <c r="T115" s="91">
        <f>战法技能效用!AN113</f>
        <v>2.3255330819556117</v>
      </c>
      <c r="U115" s="91">
        <f t="shared" si="47"/>
        <v>101712160040.98895</v>
      </c>
      <c r="V115" s="95">
        <f t="shared" si="48"/>
        <v>710250975.8090229</v>
      </c>
      <c r="W115" s="95">
        <f t="shared" si="49"/>
        <v>12123192.266800785</v>
      </c>
      <c r="X115" s="95">
        <f t="shared" si="50"/>
        <v>12123192.266800785</v>
      </c>
      <c r="Y115" s="95">
        <f t="shared" si="51"/>
        <v>294378311498.61938</v>
      </c>
      <c r="Z115" s="95">
        <f t="shared" si="52"/>
        <v>294378311498.61938</v>
      </c>
      <c r="AA115" s="95">
        <f t="shared" si="53"/>
        <v>261589302224.20477</v>
      </c>
      <c r="AB115" s="95">
        <f t="shared" si="54"/>
        <v>261589302224.20477</v>
      </c>
      <c r="AC115" s="95">
        <f t="shared" si="55"/>
        <v>181467308759.19897</v>
      </c>
      <c r="AE115" s="14">
        <v>109</v>
      </c>
      <c r="AF115" s="91">
        <f>武将属性!$F113</f>
        <v>424.83260081745823</v>
      </c>
      <c r="AG115" s="91">
        <f>士兵属性!$G113</f>
        <v>1450.1679791581528</v>
      </c>
      <c r="AH115" s="91">
        <f>士兵属性!$G113</f>
        <v>1450.1679791581528</v>
      </c>
      <c r="AI115" s="92">
        <f>士兵属性!$R113</f>
        <v>2.5000000000000001E-2</v>
      </c>
      <c r="AJ115" s="92">
        <f>士兵属性!$R113</f>
        <v>2.5000000000000001E-2</v>
      </c>
      <c r="AK115" s="92">
        <f>士兵属性!AY113</f>
        <v>0.15347900973209266</v>
      </c>
      <c r="AL115" s="92">
        <f t="shared" si="56"/>
        <v>0.15347900973209266</v>
      </c>
      <c r="AM115" s="91">
        <f>带兵数!$G112</f>
        <v>9004.1855520531826</v>
      </c>
      <c r="AN115" s="91">
        <f>战法技能效用!AT113</f>
        <v>5.2329542090328589</v>
      </c>
      <c r="AO115" s="91">
        <f t="shared" si="57"/>
        <v>786734729411.86292</v>
      </c>
      <c r="AP115" s="95">
        <f t="shared" si="58"/>
        <v>2596861905.7153583</v>
      </c>
      <c r="AQ115" s="95">
        <f t="shared" si="59"/>
        <v>680445543.43958831</v>
      </c>
      <c r="AR115" s="95">
        <f t="shared" si="60"/>
        <v>680445543.43958831</v>
      </c>
      <c r="AS115" s="95">
        <f t="shared" si="61"/>
        <v>1076323509628.1334</v>
      </c>
      <c r="AT115" s="95">
        <f t="shared" si="62"/>
        <v>1076323509628.1334</v>
      </c>
      <c r="AU115" s="95">
        <f t="shared" si="63"/>
        <v>956438381678.98145</v>
      </c>
      <c r="AV115" s="95">
        <f t="shared" si="64"/>
        <v>956438381678.98145</v>
      </c>
      <c r="AW115" s="95">
        <f t="shared" si="65"/>
        <v>219178143.97593182</v>
      </c>
      <c r="AX115" s="95">
        <f t="shared" si="66"/>
        <v>316626853194.88983</v>
      </c>
      <c r="AZ115" s="14">
        <f t="shared" si="67"/>
        <v>2.2018621037861501</v>
      </c>
      <c r="BA115" s="14">
        <f t="shared" si="68"/>
        <v>7.7349132010844812</v>
      </c>
      <c r="BD115" s="14">
        <v>109</v>
      </c>
      <c r="BE115" s="95">
        <f>求节点(节奏总纲!$G$4:$G$163,M$7:M$166,$BD115)</f>
        <v>313.96607602574466</v>
      </c>
      <c r="BF115" s="95">
        <f>求节点(节奏总纲!$G$4:$G$163,N$7:N$166,$BD115)</f>
        <v>17045.765869878545</v>
      </c>
      <c r="BG115" s="95">
        <f>求节点(节奏总纲!$G$4:$G$163,O$7:O$166,$BD115)</f>
        <v>17045.765869878545</v>
      </c>
      <c r="BH115" s="95">
        <f>求节点(节奏总纲!$G$4:$G$163,P$7:P$166,$BD115)</f>
        <v>2.5000000000000001E-2</v>
      </c>
      <c r="BI115" s="95">
        <f>求节点(节奏总纲!$G$4:$G$163,Q$7:Q$166,$BD115)</f>
        <v>2.5000000000000001E-2</v>
      </c>
      <c r="BJ115" s="95">
        <f>求节点(节奏总纲!$G$4:$G$163,T$7:T$166,$BD115)</f>
        <v>1.9554808606296654</v>
      </c>
      <c r="BK115" s="95">
        <f>求节点(节奏总纲!$G$4:$G$163,U$7:U$166,$BD115)</f>
        <v>26605058650.746635</v>
      </c>
      <c r="BL115" s="91"/>
      <c r="BM115" s="14">
        <v>109</v>
      </c>
      <c r="BN115" s="95">
        <f>求节点(节奏总纲!$G$4:$G$163,AF$7:AF$166,$BD115)</f>
        <v>313.96607602574466</v>
      </c>
      <c r="BO115" s="95">
        <f>求节点(节奏总纲!$G$4:$G$163,AG$7:AG$166,$BD115)</f>
        <v>903.24687211217702</v>
      </c>
      <c r="BP115" s="95">
        <f>求节点(节奏总纲!$G$4:$G$163,AH$7:AH$166,$BD115)</f>
        <v>903.24687211217702</v>
      </c>
      <c r="BQ115" s="95">
        <f>求节点(节奏总纲!$G$4:$G$163,AI$7:AI$166,$BD115)</f>
        <v>2.5000000000000001E-2</v>
      </c>
      <c r="BR115" s="95">
        <f>求节点(节奏总纲!$G$4:$G$163,AJ$7:AJ$166,$BD115)</f>
        <v>2.5000000000000001E-2</v>
      </c>
      <c r="BS115" s="95">
        <f>求节点(节奏总纲!$G$4:$G$163,AM$7:AM$166,$BD115)</f>
        <v>6911.4748809747562</v>
      </c>
      <c r="BT115" s="95">
        <f>求节点(节奏总纲!$G$4:$G$163,AN$7:AN$166,$BD115)</f>
        <v>2.6134687728058239</v>
      </c>
      <c r="BU115" s="95">
        <f>求节点(节奏总纲!$G$4:$G$163,AO$7:AO$166,$BD115)</f>
        <v>42702681261.271317</v>
      </c>
    </row>
    <row r="116" spans="12:73" x14ac:dyDescent="0.15">
      <c r="L116" s="14">
        <v>110</v>
      </c>
      <c r="M116" s="91">
        <f>武将属性!$F114</f>
        <v>426.4050735089005</v>
      </c>
      <c r="N116" s="91">
        <f>武将属性!$U114</f>
        <v>25053.1</v>
      </c>
      <c r="O116" s="91">
        <f>武将属性!$U114</f>
        <v>25053.1</v>
      </c>
      <c r="P116" s="92">
        <f>武将属性!$AG114</f>
        <v>2.5000000000000001E-2</v>
      </c>
      <c r="Q116" s="92">
        <f>武将属性!$AG114</f>
        <v>2.5000000000000001E-2</v>
      </c>
      <c r="R116" s="92">
        <f>武将属性!BJ114</f>
        <v>0.15347900973209266</v>
      </c>
      <c r="S116" s="92">
        <f t="shared" si="46"/>
        <v>0.15347900973209266</v>
      </c>
      <c r="T116" s="91">
        <f>战法技能效用!AN114</f>
        <v>2.309537779827767</v>
      </c>
      <c r="U116" s="91">
        <f t="shared" si="47"/>
        <v>102444140891.98122</v>
      </c>
      <c r="V116" s="95">
        <f t="shared" si="48"/>
        <v>721946546.09842849</v>
      </c>
      <c r="W116" s="95">
        <f t="shared" si="49"/>
        <v>12287568.007895123</v>
      </c>
      <c r="X116" s="95">
        <f t="shared" si="50"/>
        <v>12287568.007895123</v>
      </c>
      <c r="Y116" s="95">
        <f t="shared" si="51"/>
        <v>300333336642.53394</v>
      </c>
      <c r="Z116" s="95">
        <f t="shared" si="52"/>
        <v>300333336642.53394</v>
      </c>
      <c r="AA116" s="95">
        <f t="shared" si="53"/>
        <v>266881033344.59177</v>
      </c>
      <c r="AB116" s="95">
        <f t="shared" si="54"/>
        <v>266881033344.59177</v>
      </c>
      <c r="AC116" s="95">
        <f t="shared" si="55"/>
        <v>186033029708.83011</v>
      </c>
      <c r="AE116" s="14">
        <v>110</v>
      </c>
      <c r="AF116" s="91">
        <f>武将属性!$F114</f>
        <v>426.4050735089005</v>
      </c>
      <c r="AG116" s="91">
        <f>士兵属性!$G114</f>
        <v>1464.3667490702924</v>
      </c>
      <c r="AH116" s="91">
        <f>士兵属性!$G114</f>
        <v>1464.3667490702924</v>
      </c>
      <c r="AI116" s="92">
        <f>士兵属性!$R114</f>
        <v>2.5000000000000001E-2</v>
      </c>
      <c r="AJ116" s="92">
        <f>士兵属性!$R114</f>
        <v>2.5000000000000001E-2</v>
      </c>
      <c r="AK116" s="92">
        <f>士兵属性!AY114</f>
        <v>0.15347900973209266</v>
      </c>
      <c r="AL116" s="92">
        <f t="shared" si="56"/>
        <v>0.15347900973209266</v>
      </c>
      <c r="AM116" s="91">
        <f>带兵数!$G113</f>
        <v>9073.9943614471813</v>
      </c>
      <c r="AN116" s="91">
        <f>战法技能效用!AT114</f>
        <v>5.2554498334036985</v>
      </c>
      <c r="AO116" s="91">
        <f t="shared" si="57"/>
        <v>823632169110.28174</v>
      </c>
      <c r="AP116" s="95">
        <f t="shared" si="58"/>
        <v>2698115593.7925448</v>
      </c>
      <c r="AQ116" s="95">
        <f t="shared" si="59"/>
        <v>702713100.34198439</v>
      </c>
      <c r="AR116" s="95">
        <f t="shared" si="60"/>
        <v>702713100.34198439</v>
      </c>
      <c r="AS116" s="95">
        <f t="shared" si="61"/>
        <v>1122429442055.24</v>
      </c>
      <c r="AT116" s="95">
        <f t="shared" si="62"/>
        <v>1122429442055.24</v>
      </c>
      <c r="AU116" s="95">
        <f t="shared" si="63"/>
        <v>997408854777.36963</v>
      </c>
      <c r="AV116" s="95">
        <f t="shared" si="64"/>
        <v>997408854777.36963</v>
      </c>
      <c r="AW116" s="95">
        <f t="shared" si="65"/>
        <v>226808538.17783973</v>
      </c>
      <c r="AX116" s="95">
        <f t="shared" si="66"/>
        <v>329002621931.98181</v>
      </c>
      <c r="AZ116" s="14">
        <f t="shared" si="67"/>
        <v>2.2504209965338711</v>
      </c>
      <c r="BA116" s="14">
        <f t="shared" si="68"/>
        <v>8.0398172305308613</v>
      </c>
      <c r="BD116" s="14">
        <v>110</v>
      </c>
      <c r="BE116" s="95">
        <f>求节点(节奏总纲!$G$4:$G$163,M$7:M$166,$BD116)</f>
        <v>314.85376142997103</v>
      </c>
      <c r="BF116" s="95">
        <f>求节点(节奏总纲!$G$4:$G$163,N$7:N$166,$BD116)</f>
        <v>17089.669298560715</v>
      </c>
      <c r="BG116" s="95">
        <f>求节点(节奏总纲!$G$4:$G$163,O$7:O$166,$BD116)</f>
        <v>17089.669298560715</v>
      </c>
      <c r="BH116" s="95">
        <f>求节点(节奏总纲!$G$4:$G$163,P$7:P$166,$BD116)</f>
        <v>2.5000000000000001E-2</v>
      </c>
      <c r="BI116" s="95">
        <f>求节点(节奏总纲!$G$4:$G$163,Q$7:Q$166,$BD116)</f>
        <v>2.5000000000000001E-2</v>
      </c>
      <c r="BJ116" s="95">
        <f>求节点(节奏总纲!$G$4:$G$163,T$7:T$166,$BD116)</f>
        <v>1.9611040790812024</v>
      </c>
      <c r="BK116" s="95">
        <f>求节点(节奏总纲!$G$4:$G$163,U$7:U$166,$BD116)</f>
        <v>26941588048.379723</v>
      </c>
      <c r="BL116" s="91"/>
      <c r="BM116" s="14">
        <v>110</v>
      </c>
      <c r="BN116" s="95">
        <f>求节点(节奏总纲!$G$4:$G$163,AF$7:AF$166,$BD116)</f>
        <v>314.85376142997103</v>
      </c>
      <c r="BO116" s="95">
        <f>求节点(节奏总纲!$G$4:$G$163,AG$7:AG$166,$BD116)</f>
        <v>904.92831303979369</v>
      </c>
      <c r="BP116" s="95">
        <f>求节点(节奏总纲!$G$4:$G$163,AH$7:AH$166,$BD116)</f>
        <v>904.92831303979369</v>
      </c>
      <c r="BQ116" s="95">
        <f>求节点(节奏总纲!$G$4:$G$163,AI$7:AI$166,$BD116)</f>
        <v>2.5000000000000001E-2</v>
      </c>
      <c r="BR116" s="95">
        <f>求节点(节奏总纲!$G$4:$G$163,AJ$7:AJ$166,$BD116)</f>
        <v>2.5000000000000001E-2</v>
      </c>
      <c r="BS116" s="95">
        <f>求节点(节奏总纲!$G$4:$G$163,AM$7:AM$166,$BD116)</f>
        <v>6920.2065228247475</v>
      </c>
      <c r="BT116" s="95">
        <f>求节点(节奏总纲!$G$4:$G$163,AN$7:AN$166,$BD116)</f>
        <v>2.6276104431290039</v>
      </c>
      <c r="BU116" s="95">
        <f>求节点(节奏总纲!$G$4:$G$163,AO$7:AO$166,$BD116)</f>
        <v>43474305628.082672</v>
      </c>
    </row>
    <row r="117" spans="12:73" x14ac:dyDescent="0.15">
      <c r="L117" s="14">
        <v>111</v>
      </c>
      <c r="M117" s="91">
        <f>武将属性!$F115</f>
        <v>427.9554010198475</v>
      </c>
      <c r="N117" s="91">
        <f>武将属性!$U115</f>
        <v>25216.9</v>
      </c>
      <c r="O117" s="91">
        <f>武将属性!$U115</f>
        <v>25216.9</v>
      </c>
      <c r="P117" s="92">
        <f>武将属性!$AG115</f>
        <v>2.5000000000000001E-2</v>
      </c>
      <c r="Q117" s="92">
        <f>武将属性!$AG115</f>
        <v>2.5000000000000001E-2</v>
      </c>
      <c r="R117" s="92">
        <f>武将属性!BJ115</f>
        <v>0.15511262639790305</v>
      </c>
      <c r="S117" s="92">
        <f t="shared" si="46"/>
        <v>0.15511262639790305</v>
      </c>
      <c r="T117" s="91">
        <f>战法技能效用!AN115</f>
        <v>2.3039619133398945</v>
      </c>
      <c r="U117" s="91">
        <f t="shared" si="47"/>
        <v>104109022897.06401</v>
      </c>
      <c r="V117" s="95">
        <f t="shared" si="48"/>
        <v>738774443.71418357</v>
      </c>
      <c r="W117" s="95">
        <f t="shared" si="49"/>
        <v>12537723.246034136</v>
      </c>
      <c r="X117" s="95">
        <f t="shared" si="50"/>
        <v>12537723.246034136</v>
      </c>
      <c r="Y117" s="95">
        <f t="shared" si="51"/>
        <v>308451232510.16412</v>
      </c>
      <c r="Z117" s="95">
        <f t="shared" si="52"/>
        <v>308451232510.16412</v>
      </c>
      <c r="AA117" s="95">
        <f t="shared" si="53"/>
        <v>273707088034.20984</v>
      </c>
      <c r="AB117" s="95">
        <f t="shared" si="54"/>
        <v>273707088034.20984</v>
      </c>
      <c r="AC117" s="95">
        <f t="shared" si="55"/>
        <v>191383872826.37726</v>
      </c>
      <c r="AE117" s="14">
        <v>111</v>
      </c>
      <c r="AF117" s="91">
        <f>武将属性!$F115</f>
        <v>427.9554010198475</v>
      </c>
      <c r="AG117" s="91">
        <f>士兵属性!$G115</f>
        <v>1478.6530301397493</v>
      </c>
      <c r="AH117" s="91">
        <f>士兵属性!$G115</f>
        <v>1478.6530301397493</v>
      </c>
      <c r="AI117" s="92">
        <f>士兵属性!$R115</f>
        <v>2.5000000000000001E-2</v>
      </c>
      <c r="AJ117" s="92">
        <f>士兵属性!$R115</f>
        <v>2.5000000000000001E-2</v>
      </c>
      <c r="AK117" s="92">
        <f>士兵属性!AY115</f>
        <v>0.15511262639790305</v>
      </c>
      <c r="AL117" s="92">
        <f t="shared" si="56"/>
        <v>0.15511262639790305</v>
      </c>
      <c r="AM117" s="91">
        <f>带兵数!$G114</f>
        <v>9142.6839752914966</v>
      </c>
      <c r="AN117" s="91">
        <f>战法技能效用!AT115</f>
        <v>5.2764460755844214</v>
      </c>
      <c r="AO117" s="91">
        <f t="shared" si="57"/>
        <v>863838340817.9303</v>
      </c>
      <c r="AP117" s="95">
        <f t="shared" si="58"/>
        <v>2810768675.1525083</v>
      </c>
      <c r="AQ117" s="95">
        <f t="shared" si="59"/>
        <v>727616154.23876739</v>
      </c>
      <c r="AR117" s="95">
        <f t="shared" si="60"/>
        <v>727616154.23876739</v>
      </c>
      <c r="AS117" s="95">
        <f t="shared" si="61"/>
        <v>1173545010291.6267</v>
      </c>
      <c r="AT117" s="95">
        <f t="shared" si="62"/>
        <v>1173545010291.6267</v>
      </c>
      <c r="AU117" s="95">
        <f t="shared" si="63"/>
        <v>1041356148361.0331</v>
      </c>
      <c r="AV117" s="95">
        <f t="shared" si="64"/>
        <v>1041356148361.0331</v>
      </c>
      <c r="AW117" s="95">
        <f t="shared" si="65"/>
        <v>235355795.77100754</v>
      </c>
      <c r="AX117" s="95">
        <f t="shared" si="66"/>
        <v>342834724711.18286</v>
      </c>
      <c r="AZ117" s="14">
        <f t="shared" si="67"/>
        <v>2.2992519649346348</v>
      </c>
      <c r="BA117" s="14">
        <f t="shared" si="68"/>
        <v>8.2974397106006403</v>
      </c>
      <c r="BD117" s="14">
        <v>111</v>
      </c>
      <c r="BE117" s="95">
        <f>求节点(节奏总纲!$G$4:$G$163,M$7:M$166,$BD117)</f>
        <v>315.7414468341974</v>
      </c>
      <c r="BF117" s="95">
        <f>求节点(节奏总纲!$G$4:$G$163,N$7:N$166,$BD117)</f>
        <v>17133.572727242881</v>
      </c>
      <c r="BG117" s="95">
        <f>求节点(节奏总纲!$G$4:$G$163,O$7:O$166,$BD117)</f>
        <v>17133.572727242881</v>
      </c>
      <c r="BH117" s="95">
        <f>求节点(节奏总纲!$G$4:$G$163,P$7:P$166,$BD117)</f>
        <v>2.5000000000000001E-2</v>
      </c>
      <c r="BI117" s="95">
        <f>求节点(节奏总纲!$G$4:$G$163,Q$7:Q$166,$BD117)</f>
        <v>2.5000000000000001E-2</v>
      </c>
      <c r="BJ117" s="95">
        <f>求节点(节奏总纲!$G$4:$G$163,T$7:T$166,$BD117)</f>
        <v>1.9667272975327394</v>
      </c>
      <c r="BK117" s="95">
        <f>求节点(节奏总纲!$G$4:$G$163,U$7:U$166,$BD117)</f>
        <v>27278117446.012806</v>
      </c>
      <c r="BL117" s="91"/>
      <c r="BM117" s="14">
        <v>111</v>
      </c>
      <c r="BN117" s="95">
        <f>求节点(节奏总纲!$G$4:$G$163,AF$7:AF$166,$BD117)</f>
        <v>315.7414468341974</v>
      </c>
      <c r="BO117" s="95">
        <f>求节点(节奏总纲!$G$4:$G$163,AG$7:AG$166,$BD117)</f>
        <v>906.60975396741037</v>
      </c>
      <c r="BP117" s="95">
        <f>求节点(节奏总纲!$G$4:$G$163,AH$7:AH$166,$BD117)</f>
        <v>906.60975396741037</v>
      </c>
      <c r="BQ117" s="95">
        <f>求节点(节奏总纲!$G$4:$G$163,AI$7:AI$166,$BD117)</f>
        <v>2.5000000000000001E-2</v>
      </c>
      <c r="BR117" s="95">
        <f>求节点(节奏总纲!$G$4:$G$163,AJ$7:AJ$166,$BD117)</f>
        <v>2.5000000000000001E-2</v>
      </c>
      <c r="BS117" s="95">
        <f>求节点(节奏总纲!$G$4:$G$163,AM$7:AM$166,$BD117)</f>
        <v>6928.9381646747379</v>
      </c>
      <c r="BT117" s="95">
        <f>求节点(节奏总纲!$G$4:$G$163,AN$7:AN$166,$BD117)</f>
        <v>2.6417521134521835</v>
      </c>
      <c r="BU117" s="95">
        <f>求节点(节奏总纲!$G$4:$G$163,AO$7:AO$166,$BD117)</f>
        <v>44245929994.894035</v>
      </c>
    </row>
    <row r="118" spans="12:73" x14ac:dyDescent="0.15">
      <c r="L118" s="14">
        <v>112</v>
      </c>
      <c r="M118" s="91">
        <f>武将属性!$F116</f>
        <v>429.49844712367116</v>
      </c>
      <c r="N118" s="91">
        <f>武将属性!$U116</f>
        <v>25380.699999999997</v>
      </c>
      <c r="O118" s="91">
        <f>武将属性!$U116</f>
        <v>25380.699999999997</v>
      </c>
      <c r="P118" s="92">
        <f>武将属性!$AG116</f>
        <v>2.5000000000000001E-2</v>
      </c>
      <c r="Q118" s="92">
        <f>武将属性!$AG116</f>
        <v>2.5000000000000001E-2</v>
      </c>
      <c r="R118" s="92">
        <f>武将属性!BJ116</f>
        <v>0.15743743221988368</v>
      </c>
      <c r="S118" s="92">
        <f t="shared" si="46"/>
        <v>0.15743743221988368</v>
      </c>
      <c r="T118" s="91">
        <f>战法技能效用!AN116</f>
        <v>2.2985012944909187</v>
      </c>
      <c r="U118" s="91">
        <f t="shared" si="47"/>
        <v>105921688160.3718</v>
      </c>
      <c r="V118" s="95">
        <f t="shared" si="48"/>
        <v>756828120.73839891</v>
      </c>
      <c r="W118" s="95">
        <f t="shared" si="49"/>
        <v>12807231.581346009</v>
      </c>
      <c r="X118" s="95">
        <f t="shared" si="50"/>
        <v>12807231.581346009</v>
      </c>
      <c r="Y118" s="95">
        <f t="shared" si="51"/>
        <v>317128295216.26208</v>
      </c>
      <c r="Z118" s="95">
        <f t="shared" si="52"/>
        <v>317128295216.26208</v>
      </c>
      <c r="AA118" s="95">
        <f t="shared" si="53"/>
        <v>280841532810.31616</v>
      </c>
      <c r="AB118" s="95">
        <f t="shared" si="54"/>
        <v>280841532810.31616</v>
      </c>
      <c r="AC118" s="95">
        <f t="shared" si="55"/>
        <v>197093451586.37381</v>
      </c>
      <c r="AE118" s="14">
        <v>112</v>
      </c>
      <c r="AF118" s="91">
        <f>武将属性!$F116</f>
        <v>429.49844712367116</v>
      </c>
      <c r="AG118" s="91">
        <f>士兵属性!$G116</f>
        <v>1492.8893399612023</v>
      </c>
      <c r="AH118" s="91">
        <f>士兵属性!$G116</f>
        <v>1492.8893399612023</v>
      </c>
      <c r="AI118" s="92">
        <f>士兵属性!$R116</f>
        <v>2.5000000000000001E-2</v>
      </c>
      <c r="AJ118" s="92">
        <f>士兵属性!$R116</f>
        <v>2.5000000000000001E-2</v>
      </c>
      <c r="AK118" s="92">
        <f>士兵属性!AY116</f>
        <v>0.15743743221988368</v>
      </c>
      <c r="AL118" s="92">
        <f t="shared" si="56"/>
        <v>0.15743743221988368</v>
      </c>
      <c r="AM118" s="91">
        <f>带兵数!$G115</f>
        <v>9211.3722358373288</v>
      </c>
      <c r="AN118" s="91">
        <f>战法技能效用!AT116</f>
        <v>5.2974509834325074</v>
      </c>
      <c r="AO118" s="91">
        <f t="shared" si="57"/>
        <v>906708866371.63428</v>
      </c>
      <c r="AP118" s="95">
        <f t="shared" si="58"/>
        <v>2930700936.3880463</v>
      </c>
      <c r="AQ118" s="95">
        <f t="shared" si="59"/>
        <v>754137396.97356939</v>
      </c>
      <c r="AR118" s="95">
        <f t="shared" si="60"/>
        <v>754137396.97356939</v>
      </c>
      <c r="AS118" s="95">
        <f t="shared" si="61"/>
        <v>1228030732841.5168</v>
      </c>
      <c r="AT118" s="95">
        <f t="shared" si="62"/>
        <v>1228030732841.5168</v>
      </c>
      <c r="AU118" s="95">
        <f t="shared" si="63"/>
        <v>1087515805280.6328</v>
      </c>
      <c r="AV118" s="95">
        <f t="shared" si="64"/>
        <v>1087515805280.6328</v>
      </c>
      <c r="AW118" s="95">
        <f t="shared" si="65"/>
        <v>244446462.91195941</v>
      </c>
      <c r="AX118" s="95">
        <f t="shared" si="66"/>
        <v>357555361294.53931</v>
      </c>
      <c r="AZ118" s="14">
        <f t="shared" si="67"/>
        <v>2.3484790738694632</v>
      </c>
      <c r="BA118" s="14">
        <f t="shared" si="68"/>
        <v>8.5601814143938366</v>
      </c>
      <c r="BD118" s="14">
        <v>112</v>
      </c>
      <c r="BE118" s="95">
        <f>求节点(节奏总纲!$G$4:$G$163,M$7:M$166,$BD118)</f>
        <v>316.62913223842378</v>
      </c>
      <c r="BF118" s="95">
        <f>求节点(节奏总纲!$G$4:$G$163,N$7:N$166,$BD118)</f>
        <v>17177.476155925051</v>
      </c>
      <c r="BG118" s="95">
        <f>求节点(节奏总纲!$G$4:$G$163,O$7:O$166,$BD118)</f>
        <v>17177.476155925051</v>
      </c>
      <c r="BH118" s="95">
        <f>求节点(节奏总纲!$G$4:$G$163,P$7:P$166,$BD118)</f>
        <v>2.5000000000000001E-2</v>
      </c>
      <c r="BI118" s="95">
        <f>求节点(节奏总纲!$G$4:$G$163,Q$7:Q$166,$BD118)</f>
        <v>2.5000000000000001E-2</v>
      </c>
      <c r="BJ118" s="95">
        <f>求节点(节奏总纲!$G$4:$G$163,T$7:T$166,$BD118)</f>
        <v>1.9723505159842767</v>
      </c>
      <c r="BK118" s="95">
        <f>求节点(节奏总纲!$G$4:$G$163,U$7:U$166,$BD118)</f>
        <v>27614646843.645889</v>
      </c>
      <c r="BL118" s="91"/>
      <c r="BM118" s="14">
        <v>112</v>
      </c>
      <c r="BN118" s="95">
        <f>求节点(节奏总纲!$G$4:$G$163,AF$7:AF$166,$BD118)</f>
        <v>316.62913223842378</v>
      </c>
      <c r="BO118" s="95">
        <f>求节点(节奏总纲!$G$4:$G$163,AG$7:AG$166,$BD118)</f>
        <v>908.29119489502705</v>
      </c>
      <c r="BP118" s="95">
        <f>求节点(节奏总纲!$G$4:$G$163,AH$7:AH$166,$BD118)</f>
        <v>908.29119489502705</v>
      </c>
      <c r="BQ118" s="95">
        <f>求节点(节奏总纲!$G$4:$G$163,AI$7:AI$166,$BD118)</f>
        <v>2.5000000000000001E-2</v>
      </c>
      <c r="BR118" s="95">
        <f>求节点(节奏总纲!$G$4:$G$163,AJ$7:AJ$166,$BD118)</f>
        <v>2.5000000000000001E-2</v>
      </c>
      <c r="BS118" s="95">
        <f>求节点(节奏总纲!$G$4:$G$163,AM$7:AM$166,$BD118)</f>
        <v>6937.6698065247283</v>
      </c>
      <c r="BT118" s="95">
        <f>求节点(节奏总纲!$G$4:$G$163,AN$7:AN$166,$BD118)</f>
        <v>2.6558937837753631</v>
      </c>
      <c r="BU118" s="95">
        <f>求节点(节奏总纲!$G$4:$G$163,AO$7:AO$166,$BD118)</f>
        <v>45017554361.705399</v>
      </c>
    </row>
    <row r="119" spans="12:73" x14ac:dyDescent="0.15">
      <c r="L119" s="14">
        <v>113</v>
      </c>
      <c r="M119" s="91">
        <f>武将属性!$F117</f>
        <v>431.04149322749481</v>
      </c>
      <c r="N119" s="91">
        <f>武将属性!$U117</f>
        <v>25544.5</v>
      </c>
      <c r="O119" s="91">
        <f>武将属性!$U117</f>
        <v>25544.5</v>
      </c>
      <c r="P119" s="92">
        <f>武将属性!$AG117</f>
        <v>2.5000000000000001E-2</v>
      </c>
      <c r="Q119" s="92">
        <f>武将属性!$AG117</f>
        <v>2.5000000000000001E-2</v>
      </c>
      <c r="R119" s="92">
        <f>武将属性!BJ117</f>
        <v>0.15976223804186429</v>
      </c>
      <c r="S119" s="92">
        <f t="shared" si="46"/>
        <v>0.15976223804186429</v>
      </c>
      <c r="T119" s="91">
        <f>战法技能效用!AN117</f>
        <v>2.2932014805893695</v>
      </c>
      <c r="U119" s="91">
        <f t="shared" si="47"/>
        <v>107764610275.39192</v>
      </c>
      <c r="V119" s="95">
        <f t="shared" si="48"/>
        <v>775107516.95175767</v>
      </c>
      <c r="W119" s="95">
        <f t="shared" si="49"/>
        <v>13079273.484262418</v>
      </c>
      <c r="X119" s="95">
        <f t="shared" si="50"/>
        <v>13079273.484262418</v>
      </c>
      <c r="Y119" s="95">
        <f t="shared" si="51"/>
        <v>325954635628.04034</v>
      </c>
      <c r="Z119" s="95">
        <f t="shared" si="52"/>
        <v>325954635628.04034</v>
      </c>
      <c r="AA119" s="95">
        <f t="shared" si="53"/>
        <v>288079306740.35376</v>
      </c>
      <c r="AB119" s="95">
        <f t="shared" si="54"/>
        <v>288079306740.35376</v>
      </c>
      <c r="AC119" s="95">
        <f t="shared" si="55"/>
        <v>202904986826.95135</v>
      </c>
      <c r="AE119" s="14">
        <v>113</v>
      </c>
      <c r="AF119" s="91">
        <f>武将属性!$F117</f>
        <v>431.04149322749481</v>
      </c>
      <c r="AG119" s="91">
        <f>士兵属性!$G117</f>
        <v>1507.1348332992293</v>
      </c>
      <c r="AH119" s="91">
        <f>士兵属性!$G117</f>
        <v>1507.1348332992293</v>
      </c>
      <c r="AI119" s="92">
        <f>士兵属性!$R117</f>
        <v>2.5000000000000001E-2</v>
      </c>
      <c r="AJ119" s="92">
        <f>士兵属性!$R117</f>
        <v>2.5000000000000001E-2</v>
      </c>
      <c r="AK119" s="92">
        <f>士兵属性!AY117</f>
        <v>0.15976223804186429</v>
      </c>
      <c r="AL119" s="92">
        <f t="shared" si="56"/>
        <v>0.15976223804186429</v>
      </c>
      <c r="AM119" s="91">
        <f>带兵数!$G116</f>
        <v>9276.8918714801857</v>
      </c>
      <c r="AN119" s="91">
        <f>战法技能效用!AT117</f>
        <v>5.3185020687513163</v>
      </c>
      <c r="AO119" s="91">
        <f t="shared" si="57"/>
        <v>950762844283.52771</v>
      </c>
      <c r="AP119" s="95">
        <f t="shared" si="58"/>
        <v>3053162559.0879245</v>
      </c>
      <c r="AQ119" s="95">
        <f t="shared" si="59"/>
        <v>781019527.59602451</v>
      </c>
      <c r="AR119" s="95">
        <f t="shared" si="60"/>
        <v>781019527.59602451</v>
      </c>
      <c r="AS119" s="95">
        <f t="shared" si="61"/>
        <v>1283941218083.4521</v>
      </c>
      <c r="AT119" s="95">
        <f t="shared" si="62"/>
        <v>1283941218083.4521</v>
      </c>
      <c r="AU119" s="95">
        <f t="shared" si="63"/>
        <v>1134749611056.0835</v>
      </c>
      <c r="AV119" s="95">
        <f t="shared" si="64"/>
        <v>1134749611056.0835</v>
      </c>
      <c r="AW119" s="95">
        <f t="shared" si="65"/>
        <v>253770713.69035226</v>
      </c>
      <c r="AX119" s="95">
        <f t="shared" si="66"/>
        <v>372588858156.21802</v>
      </c>
      <c r="AZ119" s="14">
        <f t="shared" si="67"/>
        <v>2.3966486919675525</v>
      </c>
      <c r="BA119" s="14">
        <f t="shared" si="68"/>
        <v>8.8225888058599011</v>
      </c>
      <c r="BD119" s="14">
        <v>113</v>
      </c>
      <c r="BE119" s="95">
        <f>求节点(节奏总纲!$G$4:$G$163,M$7:M$166,$BD119)</f>
        <v>317.51681764265015</v>
      </c>
      <c r="BF119" s="95">
        <f>求节点(节奏总纲!$G$4:$G$163,N$7:N$166,$BD119)</f>
        <v>17221.379584607217</v>
      </c>
      <c r="BG119" s="95">
        <f>求节点(节奏总纲!$G$4:$G$163,O$7:O$166,$BD119)</f>
        <v>17221.379584607217</v>
      </c>
      <c r="BH119" s="95">
        <f>求节点(节奏总纲!$G$4:$G$163,P$7:P$166,$BD119)</f>
        <v>2.5000000000000001E-2</v>
      </c>
      <c r="BI119" s="95">
        <f>求节点(节奏总纲!$G$4:$G$163,Q$7:Q$166,$BD119)</f>
        <v>2.5000000000000001E-2</v>
      </c>
      <c r="BJ119" s="95">
        <f>求节点(节奏总纲!$G$4:$G$163,T$7:T$166,$BD119)</f>
        <v>1.9779737344358137</v>
      </c>
      <c r="BK119" s="95">
        <f>求节点(节奏总纲!$G$4:$G$163,U$7:U$166,$BD119)</f>
        <v>27951176241.278976</v>
      </c>
      <c r="BL119" s="91"/>
      <c r="BM119" s="14">
        <v>113</v>
      </c>
      <c r="BN119" s="95">
        <f>求节点(节奏总纲!$G$4:$G$163,AF$7:AF$166,$BD119)</f>
        <v>317.51681764265015</v>
      </c>
      <c r="BO119" s="95">
        <f>求节点(节奏总纲!$G$4:$G$163,AG$7:AG$166,$BD119)</f>
        <v>909.97263582264384</v>
      </c>
      <c r="BP119" s="95">
        <f>求节点(节奏总纲!$G$4:$G$163,AH$7:AH$166,$BD119)</f>
        <v>909.97263582264384</v>
      </c>
      <c r="BQ119" s="95">
        <f>求节点(节奏总纲!$G$4:$G$163,AI$7:AI$166,$BD119)</f>
        <v>2.5000000000000001E-2</v>
      </c>
      <c r="BR119" s="95">
        <f>求节点(节奏总纲!$G$4:$G$163,AJ$7:AJ$166,$BD119)</f>
        <v>2.5000000000000001E-2</v>
      </c>
      <c r="BS119" s="95">
        <f>求节点(节奏总纲!$G$4:$G$163,AM$7:AM$166,$BD119)</f>
        <v>6946.4014483747196</v>
      </c>
      <c r="BT119" s="95">
        <f>求节点(节奏总纲!$G$4:$G$163,AN$7:AN$166,$BD119)</f>
        <v>2.6700354540985431</v>
      </c>
      <c r="BU119" s="95">
        <f>求节点(节奏总纲!$G$4:$G$163,AO$7:AO$166,$BD119)</f>
        <v>45789178728.516754</v>
      </c>
    </row>
    <row r="120" spans="12:73" x14ac:dyDescent="0.15">
      <c r="L120" s="14">
        <v>114</v>
      </c>
      <c r="M120" s="91">
        <f>武将属性!$F118</f>
        <v>432.58453933131847</v>
      </c>
      <c r="N120" s="91">
        <f>武将属性!$U118</f>
        <v>25708.3</v>
      </c>
      <c r="O120" s="91">
        <f>武将属性!$U118</f>
        <v>25708.3</v>
      </c>
      <c r="P120" s="92">
        <f>武将属性!$AG118</f>
        <v>2.5000000000000001E-2</v>
      </c>
      <c r="Q120" s="92">
        <f>武将属性!$AG118</f>
        <v>2.5000000000000001E-2</v>
      </c>
      <c r="R120" s="92">
        <f>武将属性!BJ118</f>
        <v>0.1620870438638449</v>
      </c>
      <c r="S120" s="92">
        <f t="shared" si="46"/>
        <v>0.1620870438638449</v>
      </c>
      <c r="T120" s="91">
        <f>战法技能效用!AN118</f>
        <v>2.2880499174759374</v>
      </c>
      <c r="U120" s="91">
        <f t="shared" si="47"/>
        <v>109637613673.9623</v>
      </c>
      <c r="V120" s="95">
        <f t="shared" si="48"/>
        <v>793766688.63645315</v>
      </c>
      <c r="W120" s="95">
        <f t="shared" si="49"/>
        <v>13356433.421904448</v>
      </c>
      <c r="X120" s="95">
        <f t="shared" si="50"/>
        <v>13356433.421904448</v>
      </c>
      <c r="Y120" s="95">
        <f t="shared" si="51"/>
        <v>334996290088.14258</v>
      </c>
      <c r="Z120" s="95">
        <f t="shared" si="52"/>
        <v>334996290088.14258</v>
      </c>
      <c r="AA120" s="95">
        <f t="shared" si="53"/>
        <v>295478035964.21216</v>
      </c>
      <c r="AB120" s="95">
        <f t="shared" si="54"/>
        <v>295478035964.21216</v>
      </c>
      <c r="AC120" s="95">
        <f t="shared" si="55"/>
        <v>208860087868.69882</v>
      </c>
      <c r="AE120" s="14">
        <v>114</v>
      </c>
      <c r="AF120" s="91">
        <f>武将属性!$F118</f>
        <v>432.58453933131847</v>
      </c>
      <c r="AG120" s="91">
        <f>士兵属性!$G118</f>
        <v>1521.4648655485225</v>
      </c>
      <c r="AH120" s="91">
        <f>士兵属性!$G118</f>
        <v>1521.4648655485225</v>
      </c>
      <c r="AI120" s="92">
        <f>士兵属性!$R118</f>
        <v>2.5000000000000001E-2</v>
      </c>
      <c r="AJ120" s="92">
        <f>士兵属性!$R118</f>
        <v>2.5000000000000001E-2</v>
      </c>
      <c r="AK120" s="92">
        <f>士兵属性!AY118</f>
        <v>0.1620870438638449</v>
      </c>
      <c r="AL120" s="92">
        <f t="shared" si="56"/>
        <v>0.1620870438638449</v>
      </c>
      <c r="AM120" s="91">
        <f>带兵数!$G117</f>
        <v>9341.5681191539097</v>
      </c>
      <c r="AN120" s="91">
        <f>战法技能效用!AT118</f>
        <v>5.3395961989336467</v>
      </c>
      <c r="AO120" s="91">
        <f t="shared" si="57"/>
        <v>996581123992.57373</v>
      </c>
      <c r="AP120" s="95">
        <f t="shared" si="58"/>
        <v>3179803101.9506173</v>
      </c>
      <c r="AQ120" s="95">
        <f t="shared" si="59"/>
        <v>808638264.02944982</v>
      </c>
      <c r="AR120" s="95">
        <f t="shared" si="60"/>
        <v>808638264.02944982</v>
      </c>
      <c r="AS120" s="95">
        <f t="shared" si="61"/>
        <v>1341984058557.6636</v>
      </c>
      <c r="AT120" s="95">
        <f t="shared" si="62"/>
        <v>1341984058557.6636</v>
      </c>
      <c r="AU120" s="95">
        <f t="shared" si="63"/>
        <v>1183675239548.3799</v>
      </c>
      <c r="AV120" s="95">
        <f t="shared" si="64"/>
        <v>1183675239548.3799</v>
      </c>
      <c r="AW120" s="95">
        <f t="shared" si="65"/>
        <v>263406462.80496007</v>
      </c>
      <c r="AX120" s="95">
        <f t="shared" si="66"/>
        <v>388136615977.49805</v>
      </c>
      <c r="AZ120" s="14">
        <f t="shared" si="67"/>
        <v>2.4451566880209259</v>
      </c>
      <c r="BA120" s="14">
        <f t="shared" si="68"/>
        <v>9.089773943422216</v>
      </c>
      <c r="BD120" s="14">
        <v>114</v>
      </c>
      <c r="BE120" s="95">
        <f>求节点(节奏总纲!$G$4:$G$163,M$7:M$166,$BD120)</f>
        <v>318.40450304687653</v>
      </c>
      <c r="BF120" s="95">
        <f>求节点(节奏总纲!$G$4:$G$163,N$7:N$166,$BD120)</f>
        <v>17265.283013289387</v>
      </c>
      <c r="BG120" s="95">
        <f>求节点(节奏总纲!$G$4:$G$163,O$7:O$166,$BD120)</f>
        <v>17265.283013289387</v>
      </c>
      <c r="BH120" s="95">
        <f>求节点(节奏总纲!$G$4:$G$163,P$7:P$166,$BD120)</f>
        <v>2.5000000000000001E-2</v>
      </c>
      <c r="BI120" s="95">
        <f>求节点(节奏总纲!$G$4:$G$163,Q$7:Q$166,$BD120)</f>
        <v>2.5000000000000001E-2</v>
      </c>
      <c r="BJ120" s="95">
        <f>求节点(节奏总纲!$G$4:$G$163,T$7:T$166,$BD120)</f>
        <v>1.9835969528873507</v>
      </c>
      <c r="BK120" s="95">
        <f>求节点(节奏总纲!$G$4:$G$163,U$7:U$166,$BD120)</f>
        <v>28287705638.91206</v>
      </c>
      <c r="BL120" s="91"/>
      <c r="BM120" s="14">
        <v>114</v>
      </c>
      <c r="BN120" s="95">
        <f>求节点(节奏总纲!$G$4:$G$163,AF$7:AF$166,$BD120)</f>
        <v>318.40450304687653</v>
      </c>
      <c r="BO120" s="95">
        <f>求节点(节奏总纲!$G$4:$G$163,AG$7:AG$166,$BD120)</f>
        <v>911.65407675026051</v>
      </c>
      <c r="BP120" s="95">
        <f>求节点(节奏总纲!$G$4:$G$163,AH$7:AH$166,$BD120)</f>
        <v>911.65407675026051</v>
      </c>
      <c r="BQ120" s="95">
        <f>求节点(节奏总纲!$G$4:$G$163,AI$7:AI$166,$BD120)</f>
        <v>2.5000000000000001E-2</v>
      </c>
      <c r="BR120" s="95">
        <f>求节点(节奏总纲!$G$4:$G$163,AJ$7:AJ$166,$BD120)</f>
        <v>2.5000000000000001E-2</v>
      </c>
      <c r="BS120" s="95">
        <f>求节点(节奏总纲!$G$4:$G$163,AM$7:AM$166,$BD120)</f>
        <v>6955.13309022471</v>
      </c>
      <c r="BT120" s="95">
        <f>求节点(节奏总纲!$G$4:$G$163,AN$7:AN$166,$BD120)</f>
        <v>2.6841771244217227</v>
      </c>
      <c r="BU120" s="95">
        <f>求节点(节奏总纲!$G$4:$G$163,AO$7:AO$166,$BD120)</f>
        <v>46560803095.328117</v>
      </c>
    </row>
    <row r="121" spans="12:73" x14ac:dyDescent="0.15">
      <c r="L121" s="14">
        <v>115</v>
      </c>
      <c r="M121" s="91">
        <f>武将属性!$F119</f>
        <v>434.38528657457022</v>
      </c>
      <c r="N121" s="91">
        <f>武将属性!$U119</f>
        <v>25872.1</v>
      </c>
      <c r="O121" s="91">
        <f>武将属性!$U119</f>
        <v>25872.1</v>
      </c>
      <c r="P121" s="92">
        <f>武将属性!$AG119</f>
        <v>2.5000000000000001E-2</v>
      </c>
      <c r="Q121" s="92">
        <f>武将属性!$AG119</f>
        <v>2.5000000000000001E-2</v>
      </c>
      <c r="R121" s="92">
        <f>武将属性!BJ119</f>
        <v>0.16441184968582551</v>
      </c>
      <c r="S121" s="92">
        <f t="shared" si="46"/>
        <v>0.16441184968582551</v>
      </c>
      <c r="T121" s="91">
        <f>战法技能效用!AN119</f>
        <v>2.284154882098008</v>
      </c>
      <c r="U121" s="91">
        <f t="shared" si="47"/>
        <v>111682905018.42729</v>
      </c>
      <c r="V121" s="95">
        <f t="shared" si="48"/>
        <v>813183214.2525897</v>
      </c>
      <c r="W121" s="95">
        <f t="shared" si="49"/>
        <v>13653117.588473348</v>
      </c>
      <c r="X121" s="95">
        <f t="shared" si="50"/>
        <v>13653117.588473348</v>
      </c>
      <c r="Y121" s="95">
        <f t="shared" si="51"/>
        <v>344619340059.25989</v>
      </c>
      <c r="Z121" s="95">
        <f t="shared" si="52"/>
        <v>344619340059.25989</v>
      </c>
      <c r="AA121" s="95">
        <f t="shared" si="53"/>
        <v>303359007945.55548</v>
      </c>
      <c r="AB121" s="95">
        <f t="shared" si="54"/>
        <v>303359007945.55548</v>
      </c>
      <c r="AC121" s="95">
        <f t="shared" si="55"/>
        <v>215114594921.34869</v>
      </c>
      <c r="AE121" s="14">
        <v>115</v>
      </c>
      <c r="AF121" s="91">
        <f>武将属性!$F119</f>
        <v>434.38528657457022</v>
      </c>
      <c r="AG121" s="91">
        <f>士兵属性!$G119</f>
        <v>1535.8794367090823</v>
      </c>
      <c r="AH121" s="91">
        <f>士兵属性!$G119</f>
        <v>1535.8794367090823</v>
      </c>
      <c r="AI121" s="92">
        <f>士兵属性!$R119</f>
        <v>2.5000000000000001E-2</v>
      </c>
      <c r="AJ121" s="92">
        <f>士兵属性!$R119</f>
        <v>2.5000000000000001E-2</v>
      </c>
      <c r="AK121" s="92">
        <f>士兵属性!AY119</f>
        <v>0.16441184968582551</v>
      </c>
      <c r="AL121" s="92">
        <f t="shared" si="56"/>
        <v>0.16441184968582551</v>
      </c>
      <c r="AM121" s="91">
        <f>带兵数!$G118</f>
        <v>9405.9685532497842</v>
      </c>
      <c r="AN121" s="91">
        <f>战法技能效用!AT119</f>
        <v>5.3604589921926085</v>
      </c>
      <c r="AO121" s="91">
        <f t="shared" si="57"/>
        <v>1044874850664.8466</v>
      </c>
      <c r="AP121" s="95">
        <f t="shared" si="58"/>
        <v>3311044127.0998645</v>
      </c>
      <c r="AQ121" s="95">
        <f t="shared" si="59"/>
        <v>837583171.21790361</v>
      </c>
      <c r="AR121" s="95">
        <f t="shared" si="60"/>
        <v>837583171.21790361</v>
      </c>
      <c r="AS121" s="95">
        <f t="shared" si="61"/>
        <v>1403189123913.4854</v>
      </c>
      <c r="AT121" s="95">
        <f t="shared" si="62"/>
        <v>1403189123913.4854</v>
      </c>
      <c r="AU121" s="95">
        <f t="shared" si="63"/>
        <v>1235189123504.1855</v>
      </c>
      <c r="AV121" s="95">
        <f t="shared" si="64"/>
        <v>1235189123504.1855</v>
      </c>
      <c r="AW121" s="95">
        <f t="shared" si="65"/>
        <v>273534142.05551374</v>
      </c>
      <c r="AX121" s="95">
        <f t="shared" si="66"/>
        <v>404507527141.11829</v>
      </c>
      <c r="AZ121" s="14">
        <f t="shared" si="67"/>
        <v>2.4942956032673029</v>
      </c>
      <c r="BA121" s="14">
        <f t="shared" si="68"/>
        <v>9.3557277229889912</v>
      </c>
      <c r="BD121" s="14">
        <v>115</v>
      </c>
      <c r="BE121" s="95">
        <f>求节点(节奏总纲!$G$4:$G$163,M$7:M$166,$BD121)</f>
        <v>319.2921884511029</v>
      </c>
      <c r="BF121" s="95">
        <f>求节点(节奏总纲!$G$4:$G$163,N$7:N$166,$BD121)</f>
        <v>17309.186441971553</v>
      </c>
      <c r="BG121" s="95">
        <f>求节点(节奏总纲!$G$4:$G$163,O$7:O$166,$BD121)</f>
        <v>17309.186441971553</v>
      </c>
      <c r="BH121" s="95">
        <f>求节点(节奏总纲!$G$4:$G$163,P$7:P$166,$BD121)</f>
        <v>2.5000000000000001E-2</v>
      </c>
      <c r="BI121" s="95">
        <f>求节点(节奏总纲!$G$4:$G$163,Q$7:Q$166,$BD121)</f>
        <v>2.5000000000000001E-2</v>
      </c>
      <c r="BJ121" s="95">
        <f>求节点(节奏总纲!$G$4:$G$163,T$7:T$166,$BD121)</f>
        <v>1.9892201713388877</v>
      </c>
      <c r="BK121" s="95">
        <f>求节点(节奏总纲!$G$4:$G$163,U$7:U$166,$BD121)</f>
        <v>28624235036.545143</v>
      </c>
      <c r="BL121" s="91"/>
      <c r="BM121" s="14">
        <v>115</v>
      </c>
      <c r="BN121" s="95">
        <f>求节点(节奏总纲!$G$4:$G$163,AF$7:AF$166,$BD121)</f>
        <v>319.2921884511029</v>
      </c>
      <c r="BO121" s="95">
        <f>求节点(节奏总纲!$G$4:$G$163,AG$7:AG$166,$BD121)</f>
        <v>913.33551767787719</v>
      </c>
      <c r="BP121" s="95">
        <f>求节点(节奏总纲!$G$4:$G$163,AH$7:AH$166,$BD121)</f>
        <v>913.33551767787719</v>
      </c>
      <c r="BQ121" s="95">
        <f>求节点(节奏总纲!$G$4:$G$163,AI$7:AI$166,$BD121)</f>
        <v>2.5000000000000001E-2</v>
      </c>
      <c r="BR121" s="95">
        <f>求节点(节奏总纲!$G$4:$G$163,AJ$7:AJ$166,$BD121)</f>
        <v>2.5000000000000001E-2</v>
      </c>
      <c r="BS121" s="95">
        <f>求节点(节奏总纲!$G$4:$G$163,AM$7:AM$166,$BD121)</f>
        <v>6963.8647320747004</v>
      </c>
      <c r="BT121" s="95">
        <f>求节点(节奏总纲!$G$4:$G$163,AN$7:AN$166,$BD121)</f>
        <v>2.6983187947449023</v>
      </c>
      <c r="BU121" s="95">
        <f>求节点(节奏总纲!$G$4:$G$163,AO$7:AO$166,$BD121)</f>
        <v>47332427462.139473</v>
      </c>
    </row>
    <row r="122" spans="12:73" x14ac:dyDescent="0.15">
      <c r="L122" s="14">
        <v>116</v>
      </c>
      <c r="M122" s="91">
        <f>武将属性!$F120</f>
        <v>436.52218882124805</v>
      </c>
      <c r="N122" s="91">
        <f>武将属性!$U120</f>
        <v>26035.9</v>
      </c>
      <c r="O122" s="91">
        <f>武将属性!$U120</f>
        <v>26035.9</v>
      </c>
      <c r="P122" s="92">
        <f>武将属性!$AG120</f>
        <v>2.5000000000000001E-2</v>
      </c>
      <c r="Q122" s="92">
        <f>武将属性!$AG120</f>
        <v>2.5000000000000001E-2</v>
      </c>
      <c r="R122" s="92">
        <f>武将属性!BJ120</f>
        <v>0.16673665550780611</v>
      </c>
      <c r="S122" s="92">
        <f t="shared" si="46"/>
        <v>0.16673665550780611</v>
      </c>
      <c r="T122" s="91">
        <f>战法技能效用!AN120</f>
        <v>2.2881486584616986</v>
      </c>
      <c r="U122" s="91">
        <f t="shared" si="47"/>
        <v>114389938331.27733</v>
      </c>
      <c r="V122" s="95">
        <f t="shared" si="48"/>
        <v>835828706.9799943</v>
      </c>
      <c r="W122" s="95">
        <f t="shared" si="49"/>
        <v>14013641.804221891</v>
      </c>
      <c r="X122" s="95">
        <f t="shared" si="50"/>
        <v>14013641.804221891</v>
      </c>
      <c r="Y122" s="95">
        <f t="shared" si="51"/>
        <v>355958806488.3324</v>
      </c>
      <c r="Z122" s="95">
        <f t="shared" si="52"/>
        <v>355958806488.3324</v>
      </c>
      <c r="AA122" s="95">
        <f t="shared" si="53"/>
        <v>312716477131.45807</v>
      </c>
      <c r="AB122" s="95">
        <f t="shared" si="54"/>
        <v>312716477131.45807</v>
      </c>
      <c r="AC122" s="95">
        <f t="shared" si="55"/>
        <v>221922920493.03693</v>
      </c>
      <c r="AE122" s="14">
        <v>116</v>
      </c>
      <c r="AF122" s="91">
        <f>武将属性!$F120</f>
        <v>436.52218882124805</v>
      </c>
      <c r="AG122" s="91">
        <f>士兵属性!$G120</f>
        <v>1550.4277190496698</v>
      </c>
      <c r="AH122" s="91">
        <f>士兵属性!$G120</f>
        <v>1550.4277190496698</v>
      </c>
      <c r="AI122" s="92">
        <f>士兵属性!$R120</f>
        <v>2.5000000000000001E-2</v>
      </c>
      <c r="AJ122" s="92">
        <f>士兵属性!$R120</f>
        <v>2.5000000000000001E-2</v>
      </c>
      <c r="AK122" s="92">
        <f>士兵属性!AY120</f>
        <v>0.16673665550780611</v>
      </c>
      <c r="AL122" s="92">
        <f t="shared" si="56"/>
        <v>0.16673665550780611</v>
      </c>
      <c r="AM122" s="91">
        <f>带兵数!$G119</f>
        <v>9473.0528781601242</v>
      </c>
      <c r="AN122" s="91">
        <f>战法技能效用!AT120</f>
        <v>5.3814107417789261</v>
      </c>
      <c r="AO122" s="91">
        <f t="shared" si="57"/>
        <v>1096847134415.6931</v>
      </c>
      <c r="AP122" s="95">
        <f t="shared" si="58"/>
        <v>3450784339.5932245</v>
      </c>
      <c r="AQ122" s="95">
        <f t="shared" si="59"/>
        <v>868995668.86019659</v>
      </c>
      <c r="AR122" s="95">
        <f t="shared" si="60"/>
        <v>868995668.86019659</v>
      </c>
      <c r="AS122" s="95">
        <f t="shared" si="61"/>
        <v>1469603837140.7996</v>
      </c>
      <c r="AT122" s="95">
        <f t="shared" si="62"/>
        <v>1469603837140.7996</v>
      </c>
      <c r="AU122" s="95">
        <f t="shared" si="63"/>
        <v>1291074490510.2034</v>
      </c>
      <c r="AV122" s="95">
        <f t="shared" si="64"/>
        <v>1291074490510.2034</v>
      </c>
      <c r="AW122" s="95">
        <f t="shared" si="65"/>
        <v>284452116.98145503</v>
      </c>
      <c r="AX122" s="95">
        <f t="shared" si="66"/>
        <v>422262420412.50262</v>
      </c>
      <c r="AZ122" s="14">
        <f t="shared" si="67"/>
        <v>2.545820439031758</v>
      </c>
      <c r="BA122" s="14">
        <f t="shared" si="68"/>
        <v>9.5886679406993363</v>
      </c>
      <c r="BD122" s="14">
        <v>116</v>
      </c>
      <c r="BE122" s="95">
        <f>求节点(节奏总纲!$G$4:$G$163,M$7:M$166,$BD122)</f>
        <v>320.14372365873004</v>
      </c>
      <c r="BF122" s="95">
        <f>求节点(节奏总纲!$G$4:$G$163,N$7:N$166,$BD122)</f>
        <v>17352.173947643932</v>
      </c>
      <c r="BG122" s="95">
        <f>求节点(节奏总纲!$G$4:$G$163,O$7:O$166,$BD122)</f>
        <v>17352.173947643932</v>
      </c>
      <c r="BH122" s="95">
        <f>求节点(节奏总纲!$G$4:$G$163,P$7:P$166,$BD122)</f>
        <v>2.5000000000000001E-2</v>
      </c>
      <c r="BI122" s="95">
        <f>求节点(节奏总纲!$G$4:$G$163,Q$7:Q$166,$BD122)</f>
        <v>2.5000000000000001E-2</v>
      </c>
      <c r="BJ122" s="95">
        <f>求节点(节奏总纲!$G$4:$G$163,T$7:T$166,$BD122)</f>
        <v>1.9949270346164132</v>
      </c>
      <c r="BK122" s="95">
        <f>求节点(节奏总纲!$G$4:$G$163,U$7:U$166,$BD122)</f>
        <v>28977229887.849701</v>
      </c>
      <c r="BL122" s="91"/>
      <c r="BM122" s="14">
        <v>116</v>
      </c>
      <c r="BN122" s="95">
        <f>求节点(节奏总纲!$G$4:$G$163,AF$7:AF$166,$BD122)</f>
        <v>320.14372365873004</v>
      </c>
      <c r="BO122" s="95">
        <f>求节点(节奏总纲!$G$4:$G$163,AG$7:AG$166,$BD122)</f>
        <v>915.10319597483613</v>
      </c>
      <c r="BP122" s="95">
        <f>求节点(节奏总纲!$G$4:$G$163,AH$7:AH$166,$BD122)</f>
        <v>915.10319597483613</v>
      </c>
      <c r="BQ122" s="95">
        <f>求节点(节奏总纲!$G$4:$G$163,AI$7:AI$166,$BD122)</f>
        <v>2.5000000000000001E-2</v>
      </c>
      <c r="BR122" s="95">
        <f>求节点(节奏总纲!$G$4:$G$163,AJ$7:AJ$166,$BD122)</f>
        <v>2.5000000000000001E-2</v>
      </c>
      <c r="BS122" s="95">
        <f>求节点(节奏总纲!$G$4:$G$163,AM$7:AM$166,$BD122)</f>
        <v>6972.067578731403</v>
      </c>
      <c r="BT122" s="95">
        <f>求节点(节奏总纲!$G$4:$G$163,AN$7:AN$166,$BD122)</f>
        <v>2.711237431416071</v>
      </c>
      <c r="BU122" s="95">
        <f>求节点(节奏总纲!$G$4:$G$163,AO$7:AO$166,$BD122)</f>
        <v>48140341313.278801</v>
      </c>
    </row>
    <row r="123" spans="12:73" x14ac:dyDescent="0.15">
      <c r="L123" s="14">
        <v>117</v>
      </c>
      <c r="M123" s="91">
        <f>武将属性!$F121</f>
        <v>438.29296174246775</v>
      </c>
      <c r="N123" s="91">
        <f>武将属性!$U121</f>
        <v>26199.699999999997</v>
      </c>
      <c r="O123" s="91">
        <f>武将属性!$U121</f>
        <v>26199.699999999997</v>
      </c>
      <c r="P123" s="92">
        <f>武将属性!$AG121</f>
        <v>2.5000000000000001E-2</v>
      </c>
      <c r="Q123" s="92">
        <f>武将属性!$AG121</f>
        <v>2.5000000000000001E-2</v>
      </c>
      <c r="R123" s="92">
        <f>武将属性!BJ121</f>
        <v>0.16906146132978672</v>
      </c>
      <c r="S123" s="92">
        <f t="shared" si="46"/>
        <v>0.16906146132978672</v>
      </c>
      <c r="T123" s="91">
        <f>战法技能效用!AN121</f>
        <v>2.2906347713426696</v>
      </c>
      <c r="U123" s="91">
        <f t="shared" si="47"/>
        <v>116944264289.10583</v>
      </c>
      <c r="V123" s="95">
        <f t="shared" si="48"/>
        <v>858106895.6287539</v>
      </c>
      <c r="W123" s="95">
        <f t="shared" si="49"/>
        <v>14355210.661830526</v>
      </c>
      <c r="X123" s="95">
        <f t="shared" si="50"/>
        <v>14355210.661830526</v>
      </c>
      <c r="Y123" s="95">
        <f t="shared" si="51"/>
        <v>366928988074.88898</v>
      </c>
      <c r="Z123" s="95">
        <f t="shared" si="52"/>
        <v>366928988074.88898</v>
      </c>
      <c r="AA123" s="95">
        <f t="shared" si="53"/>
        <v>321712951130.00439</v>
      </c>
      <c r="AB123" s="95">
        <f t="shared" si="54"/>
        <v>321712951130.00439</v>
      </c>
      <c r="AC123" s="95">
        <f t="shared" si="55"/>
        <v>228589460034.97137</v>
      </c>
      <c r="AE123" s="14">
        <v>117</v>
      </c>
      <c r="AF123" s="91">
        <f>武将属性!$F121</f>
        <v>438.29296174246775</v>
      </c>
      <c r="AG123" s="91">
        <f>士兵属性!$G121</f>
        <v>1565.1902773295963</v>
      </c>
      <c r="AH123" s="91">
        <f>士兵属性!$G121</f>
        <v>1565.1902773295963</v>
      </c>
      <c r="AI123" s="92">
        <f>士兵属性!$R121</f>
        <v>2.5000000000000001E-2</v>
      </c>
      <c r="AJ123" s="92">
        <f>士兵属性!$R121</f>
        <v>2.5000000000000001E-2</v>
      </c>
      <c r="AK123" s="92">
        <f>士兵属性!AY121</f>
        <v>0.16906146132978672</v>
      </c>
      <c r="AL123" s="92">
        <f t="shared" si="56"/>
        <v>0.16906146132978672</v>
      </c>
      <c r="AM123" s="91">
        <f>带兵数!$G120</f>
        <v>9541.5741365011127</v>
      </c>
      <c r="AN123" s="91">
        <f>战法技能效用!AT121</f>
        <v>5.3965300148810398</v>
      </c>
      <c r="AO123" s="91">
        <f t="shared" si="57"/>
        <v>1148629950730.9294</v>
      </c>
      <c r="AP123" s="95">
        <f t="shared" si="58"/>
        <v>3591101974.3958697</v>
      </c>
      <c r="AQ123" s="95">
        <f t="shared" si="59"/>
        <v>899435627.48194492</v>
      </c>
      <c r="AR123" s="95">
        <f t="shared" si="60"/>
        <v>899435627.48194492</v>
      </c>
      <c r="AS123" s="95">
        <f t="shared" si="61"/>
        <v>1535565580758.2336</v>
      </c>
      <c r="AT123" s="95">
        <f t="shared" si="62"/>
        <v>1535565580758.2336</v>
      </c>
      <c r="AU123" s="95">
        <f t="shared" si="63"/>
        <v>1346340438326.3508</v>
      </c>
      <c r="AV123" s="95">
        <f t="shared" si="64"/>
        <v>1346340438326.3508</v>
      </c>
      <c r="AW123" s="95">
        <f t="shared" si="65"/>
        <v>295085041.33151758</v>
      </c>
      <c r="AX123" s="95">
        <f t="shared" si="66"/>
        <v>440172373441.06055</v>
      </c>
      <c r="AZ123" s="14">
        <f t="shared" si="67"/>
        <v>2.5993914800740039</v>
      </c>
      <c r="BA123" s="14">
        <f t="shared" si="68"/>
        <v>9.8220289615172884</v>
      </c>
      <c r="BD123" s="14">
        <v>117</v>
      </c>
      <c r="BE123" s="95">
        <f>求节点(节奏总纲!$G$4:$G$163,M$7:M$166,$BD123)</f>
        <v>320.98795846472728</v>
      </c>
      <c r="BF123" s="95">
        <f>求节点(节奏总纲!$G$4:$G$163,N$7:N$166,$BD123)</f>
        <v>17394.976485972766</v>
      </c>
      <c r="BG123" s="95">
        <f>求节点(节奏总纲!$G$4:$G$163,O$7:O$166,$BD123)</f>
        <v>17394.976485972766</v>
      </c>
      <c r="BH123" s="95">
        <f>求节点(节奏总纲!$G$4:$G$163,P$7:P$166,$BD123)</f>
        <v>2.5000000000000001E-2</v>
      </c>
      <c r="BI123" s="95">
        <f>求节点(节奏总纲!$G$4:$G$163,Q$7:Q$166,$BD123)</f>
        <v>2.5000000000000001E-2</v>
      </c>
      <c r="BJ123" s="95">
        <f>求节点(节奏总纲!$G$4:$G$163,T$7:T$166,$BD123)</f>
        <v>2.0006507896644243</v>
      </c>
      <c r="BK123" s="95">
        <f>求节点(节奏总纲!$G$4:$G$163,U$7:U$166,$BD123)</f>
        <v>29333549878.050537</v>
      </c>
      <c r="BL123" s="91"/>
      <c r="BM123" s="14">
        <v>117</v>
      </c>
      <c r="BN123" s="95">
        <f>求节点(节奏总纲!$G$4:$G$163,AF$7:AF$166,$BD123)</f>
        <v>320.98795846472728</v>
      </c>
      <c r="BO123" s="95">
        <f>求节点(节奏总纲!$G$4:$G$163,AG$7:AG$166,$BD123)</f>
        <v>916.88828959704722</v>
      </c>
      <c r="BP123" s="95">
        <f>求节点(节奏总纲!$G$4:$G$163,AH$7:AH$166,$BD123)</f>
        <v>916.88828959704722</v>
      </c>
      <c r="BQ123" s="95">
        <f>求节点(节奏总纲!$G$4:$G$163,AI$7:AI$166,$BD123)</f>
        <v>2.5000000000000001E-2</v>
      </c>
      <c r="BR123" s="95">
        <f>求节点(节奏总纲!$G$4:$G$163,AJ$7:AJ$166,$BD123)</f>
        <v>2.5000000000000001E-2</v>
      </c>
      <c r="BS123" s="95">
        <f>求节点(节奏总纲!$G$4:$G$163,AM$7:AM$166,$BD123)</f>
        <v>6980.1636371088125</v>
      </c>
      <c r="BT123" s="95">
        <f>求节点(节奏总纲!$G$4:$G$163,AN$7:AN$166,$BD123)</f>
        <v>2.7239090808587734</v>
      </c>
      <c r="BU123" s="95">
        <f>求节点(节奏总纲!$G$4:$G$163,AO$7:AO$166,$BD123)</f>
        <v>48955583694.701736</v>
      </c>
    </row>
    <row r="124" spans="12:73" x14ac:dyDescent="0.15">
      <c r="L124" s="14">
        <v>118</v>
      </c>
      <c r="M124" s="91">
        <f>武将属性!$F122</f>
        <v>440.06373466368751</v>
      </c>
      <c r="N124" s="91">
        <f>武将属性!$U122</f>
        <v>26363.5</v>
      </c>
      <c r="O124" s="91">
        <f>武将属性!$U122</f>
        <v>26363.5</v>
      </c>
      <c r="P124" s="92">
        <f>武将属性!$AG122</f>
        <v>2.5000000000000001E-2</v>
      </c>
      <c r="Q124" s="92">
        <f>武将属性!$AG122</f>
        <v>2.5000000000000001E-2</v>
      </c>
      <c r="R124" s="92">
        <f>武将属性!BJ122</f>
        <v>0.17138626715176736</v>
      </c>
      <c r="S124" s="92">
        <f t="shared" si="46"/>
        <v>0.17138626715176736</v>
      </c>
      <c r="T124" s="91">
        <f>战法技能效用!AN122</f>
        <v>2.293117985937307</v>
      </c>
      <c r="U124" s="91">
        <f t="shared" si="47"/>
        <v>119543038575.35295</v>
      </c>
      <c r="V124" s="95">
        <f t="shared" si="48"/>
        <v>880841264.17508876</v>
      </c>
      <c r="W124" s="95">
        <f t="shared" si="49"/>
        <v>14703142.46434553</v>
      </c>
      <c r="X124" s="95">
        <f t="shared" si="50"/>
        <v>14703142.46434553</v>
      </c>
      <c r="Y124" s="95">
        <f t="shared" si="51"/>
        <v>378171996447.5838</v>
      </c>
      <c r="Z124" s="95">
        <f t="shared" si="52"/>
        <v>378171996447.5838</v>
      </c>
      <c r="AA124" s="95">
        <f t="shared" si="53"/>
        <v>330912447267.53461</v>
      </c>
      <c r="AB124" s="95">
        <f t="shared" si="54"/>
        <v>330912447267.53461</v>
      </c>
      <c r="AC124" s="95">
        <f t="shared" si="55"/>
        <v>235415978421.70532</v>
      </c>
      <c r="AE124" s="14">
        <v>118</v>
      </c>
      <c r="AF124" s="91">
        <f>武将属性!$F122</f>
        <v>440.06373466368751</v>
      </c>
      <c r="AG124" s="91">
        <f>士兵属性!$G122</f>
        <v>1580.0397784129673</v>
      </c>
      <c r="AH124" s="91">
        <f>士兵属性!$G122</f>
        <v>1580.0397784129673</v>
      </c>
      <c r="AI124" s="92">
        <f>士兵属性!$R122</f>
        <v>2.5000000000000001E-2</v>
      </c>
      <c r="AJ124" s="92">
        <f>士兵属性!$R122</f>
        <v>2.5000000000000001E-2</v>
      </c>
      <c r="AK124" s="92">
        <f>士兵属性!AY122</f>
        <v>0.17138626715176736</v>
      </c>
      <c r="AL124" s="92">
        <f t="shared" si="56"/>
        <v>0.17138626715176736</v>
      </c>
      <c r="AM124" s="91">
        <f>带兵数!$G121</f>
        <v>9609.2126738180541</v>
      </c>
      <c r="AN124" s="91">
        <f>战法技能效用!AT122</f>
        <v>5.4116519239123226</v>
      </c>
      <c r="AO124" s="91">
        <f t="shared" si="57"/>
        <v>1202389264322.9082</v>
      </c>
      <c r="AP124" s="95">
        <f t="shared" si="58"/>
        <v>3735909437.05936</v>
      </c>
      <c r="AQ124" s="95">
        <f t="shared" si="59"/>
        <v>930655381.08370233</v>
      </c>
      <c r="AR124" s="95">
        <f t="shared" si="60"/>
        <v>930655381.08370233</v>
      </c>
      <c r="AS124" s="95">
        <f t="shared" si="61"/>
        <v>1603939765109.9089</v>
      </c>
      <c r="AT124" s="95">
        <f t="shared" si="62"/>
        <v>1603939765109.9089</v>
      </c>
      <c r="AU124" s="95">
        <f t="shared" si="63"/>
        <v>1403497979564.969</v>
      </c>
      <c r="AV124" s="95">
        <f t="shared" si="64"/>
        <v>1403497979564.969</v>
      </c>
      <c r="AW124" s="95">
        <f t="shared" si="65"/>
        <v>306054735.60032296</v>
      </c>
      <c r="AX124" s="95">
        <f t="shared" si="66"/>
        <v>458687570553.28784</v>
      </c>
      <c r="AZ124" s="14">
        <f t="shared" si="67"/>
        <v>2.6533558986866499</v>
      </c>
      <c r="BA124" s="14">
        <f t="shared" si="68"/>
        <v>10.058212327980874</v>
      </c>
      <c r="BD124" s="14">
        <v>118</v>
      </c>
      <c r="BE124" s="95">
        <f>求节点(节奏总纲!$G$4:$G$163,M$7:M$166,$BD124)</f>
        <v>321.83219327072453</v>
      </c>
      <c r="BF124" s="95">
        <f>求节点(节奏总纲!$G$4:$G$163,N$7:N$166,$BD124)</f>
        <v>17437.779024301599</v>
      </c>
      <c r="BG124" s="95">
        <f>求节点(节奏总纲!$G$4:$G$163,O$7:O$166,$BD124)</f>
        <v>17437.779024301599</v>
      </c>
      <c r="BH124" s="95">
        <f>求节点(节奏总纲!$G$4:$G$163,P$7:P$166,$BD124)</f>
        <v>2.5000000000000001E-2</v>
      </c>
      <c r="BI124" s="95">
        <f>求节点(节奏总纲!$G$4:$G$163,Q$7:Q$166,$BD124)</f>
        <v>2.5000000000000001E-2</v>
      </c>
      <c r="BJ124" s="95">
        <f>求节点(节奏总纲!$G$4:$G$163,T$7:T$166,$BD124)</f>
        <v>2.0063745447124361</v>
      </c>
      <c r="BK124" s="95">
        <f>求节点(节奏总纲!$G$4:$G$163,U$7:U$166,$BD124)</f>
        <v>29689869868.251369</v>
      </c>
      <c r="BL124" s="91"/>
      <c r="BM124" s="14">
        <v>118</v>
      </c>
      <c r="BN124" s="95">
        <f>求节点(节奏总纲!$G$4:$G$163,AF$7:AF$166,$BD124)</f>
        <v>321.83219327072453</v>
      </c>
      <c r="BO124" s="95">
        <f>求节点(节奏总纲!$G$4:$G$163,AG$7:AG$166,$BD124)</f>
        <v>918.67338321925831</v>
      </c>
      <c r="BP124" s="95">
        <f>求节点(节奏总纲!$G$4:$G$163,AH$7:AH$166,$BD124)</f>
        <v>918.67338321925831</v>
      </c>
      <c r="BQ124" s="95">
        <f>求节点(节奏总纲!$G$4:$G$163,AI$7:AI$166,$BD124)</f>
        <v>2.5000000000000001E-2</v>
      </c>
      <c r="BR124" s="95">
        <f>求节点(节奏总纲!$G$4:$G$163,AJ$7:AJ$166,$BD124)</f>
        <v>2.5000000000000001E-2</v>
      </c>
      <c r="BS124" s="95">
        <f>求节点(节奏总纲!$G$4:$G$163,AM$7:AM$166,$BD124)</f>
        <v>6988.259695486222</v>
      </c>
      <c r="BT124" s="95">
        <f>求节点(节奏总纲!$G$4:$G$163,AN$7:AN$166,$BD124)</f>
        <v>2.7365807303014753</v>
      </c>
      <c r="BU124" s="95">
        <f>求节点(节奏总纲!$G$4:$G$163,AO$7:AO$166,$BD124)</f>
        <v>49770826076.124664</v>
      </c>
    </row>
    <row r="125" spans="12:73" x14ac:dyDescent="0.15">
      <c r="L125" s="14">
        <v>119</v>
      </c>
      <c r="M125" s="91">
        <f>武将属性!$F123</f>
        <v>441.83450758490733</v>
      </c>
      <c r="N125" s="91">
        <f>武将属性!$U123</f>
        <v>26527.3</v>
      </c>
      <c r="O125" s="91">
        <f>武将属性!$U123</f>
        <v>26527.3</v>
      </c>
      <c r="P125" s="92">
        <f>武将属性!$AG123</f>
        <v>2.5000000000000001E-2</v>
      </c>
      <c r="Q125" s="92">
        <f>武将属性!$AG123</f>
        <v>2.5000000000000001E-2</v>
      </c>
      <c r="R125" s="92">
        <f>武将属性!BJ123</f>
        <v>0.17371107297374797</v>
      </c>
      <c r="S125" s="92">
        <f t="shared" si="46"/>
        <v>0.17371107297374797</v>
      </c>
      <c r="T125" s="91">
        <f>战法技能效用!AN123</f>
        <v>2.2955983262183719</v>
      </c>
      <c r="U125" s="91">
        <f t="shared" si="47"/>
        <v>122186836184.63277</v>
      </c>
      <c r="V125" s="95">
        <f t="shared" si="48"/>
        <v>904180373.01215482</v>
      </c>
      <c r="W125" s="95">
        <f t="shared" si="49"/>
        <v>15059885.09489331</v>
      </c>
      <c r="X125" s="95">
        <f t="shared" si="50"/>
        <v>15059885.09489331</v>
      </c>
      <c r="Y125" s="95">
        <f t="shared" si="51"/>
        <v>389754234027.08618</v>
      </c>
      <c r="Z125" s="95">
        <f t="shared" si="52"/>
        <v>389754234027.08618</v>
      </c>
      <c r="AA125" s="95">
        <f t="shared" si="53"/>
        <v>340371748274.96808</v>
      </c>
      <c r="AB125" s="95">
        <f t="shared" si="54"/>
        <v>340371748274.96808</v>
      </c>
      <c r="AC125" s="95">
        <f t="shared" si="55"/>
        <v>242443435354.07651</v>
      </c>
      <c r="AE125" s="14">
        <v>119</v>
      </c>
      <c r="AF125" s="91">
        <f>武将属性!$F123</f>
        <v>441.83450758490733</v>
      </c>
      <c r="AG125" s="91">
        <f>士兵属性!$G123</f>
        <v>1594.9762222997829</v>
      </c>
      <c r="AH125" s="91">
        <f>士兵属性!$G123</f>
        <v>1594.9762222997829</v>
      </c>
      <c r="AI125" s="92">
        <f>士兵属性!$R123</f>
        <v>2.5000000000000001E-2</v>
      </c>
      <c r="AJ125" s="92">
        <f>士兵属性!$R123</f>
        <v>2.5000000000000001E-2</v>
      </c>
      <c r="AK125" s="92">
        <f>士兵属性!AY123</f>
        <v>0.17371107297374797</v>
      </c>
      <c r="AL125" s="92">
        <f t="shared" si="56"/>
        <v>0.17371107297374797</v>
      </c>
      <c r="AM125" s="91">
        <f>带兵数!$G122</f>
        <v>9678.1643983802387</v>
      </c>
      <c r="AN125" s="91">
        <f>战法技能效用!AT123</f>
        <v>5.426776447070063</v>
      </c>
      <c r="AO125" s="91">
        <f t="shared" si="57"/>
        <v>1258753132925.9111</v>
      </c>
      <c r="AP125" s="95">
        <f t="shared" si="58"/>
        <v>3886912777.6723514</v>
      </c>
      <c r="AQ125" s="95">
        <f t="shared" si="59"/>
        <v>963064129.19698787</v>
      </c>
      <c r="AR125" s="95">
        <f t="shared" si="60"/>
        <v>963064129.19698787</v>
      </c>
      <c r="AS125" s="95">
        <f t="shared" si="61"/>
        <v>1675485066486.1929</v>
      </c>
      <c r="AT125" s="95">
        <f t="shared" si="62"/>
        <v>1675485066486.1929</v>
      </c>
      <c r="AU125" s="95">
        <f t="shared" si="63"/>
        <v>1463198424802.4211</v>
      </c>
      <c r="AV125" s="95">
        <f t="shared" si="64"/>
        <v>1463198424802.4211</v>
      </c>
      <c r="AW125" s="95">
        <f t="shared" si="65"/>
        <v>317428868.4073441</v>
      </c>
      <c r="AX125" s="95">
        <f t="shared" si="66"/>
        <v>478020170538.00781</v>
      </c>
      <c r="AZ125" s="14">
        <f t="shared" si="67"/>
        <v>2.7089332587239201</v>
      </c>
      <c r="BA125" s="14">
        <f t="shared" si="68"/>
        <v>10.301871889242209</v>
      </c>
      <c r="BD125" s="14">
        <v>119</v>
      </c>
      <c r="BE125" s="95">
        <f>求节点(节奏总纲!$G$4:$G$163,M$7:M$166,$BD125)</f>
        <v>322.67642807672178</v>
      </c>
      <c r="BF125" s="95">
        <f>求节点(节奏总纲!$G$4:$G$163,N$7:N$166,$BD125)</f>
        <v>17480.581562630432</v>
      </c>
      <c r="BG125" s="95">
        <f>求节点(节奏总纲!$G$4:$G$163,O$7:O$166,$BD125)</f>
        <v>17480.581562630432</v>
      </c>
      <c r="BH125" s="95">
        <f>求节点(节奏总纲!$G$4:$G$163,P$7:P$166,$BD125)</f>
        <v>2.5000000000000001E-2</v>
      </c>
      <c r="BI125" s="95">
        <f>求节点(节奏总纲!$G$4:$G$163,Q$7:Q$166,$BD125)</f>
        <v>2.5000000000000001E-2</v>
      </c>
      <c r="BJ125" s="95">
        <f>求节点(节奏总纲!$G$4:$G$163,T$7:T$166,$BD125)</f>
        <v>2.0120982997604475</v>
      </c>
      <c r="BK125" s="95">
        <f>求节点(节奏总纲!$G$4:$G$163,U$7:U$166,$BD125)</f>
        <v>30046189858.452202</v>
      </c>
      <c r="BL125" s="91"/>
      <c r="BM125" s="14">
        <v>119</v>
      </c>
      <c r="BN125" s="95">
        <f>求节点(节奏总纲!$G$4:$G$163,AF$7:AF$166,$BD125)</f>
        <v>322.67642807672178</v>
      </c>
      <c r="BO125" s="95">
        <f>求节点(节奏总纲!$G$4:$G$163,AG$7:AG$166,$BD125)</f>
        <v>920.45847684146941</v>
      </c>
      <c r="BP125" s="95">
        <f>求节点(节奏总纲!$G$4:$G$163,AH$7:AH$166,$BD125)</f>
        <v>920.45847684146941</v>
      </c>
      <c r="BQ125" s="95">
        <f>求节点(节奏总纲!$G$4:$G$163,AI$7:AI$166,$BD125)</f>
        <v>2.5000000000000001E-2</v>
      </c>
      <c r="BR125" s="95">
        <f>求节点(节奏总纲!$G$4:$G$163,AJ$7:AJ$166,$BD125)</f>
        <v>2.5000000000000001E-2</v>
      </c>
      <c r="BS125" s="95">
        <f>求节点(节奏总纲!$G$4:$G$163,AM$7:AM$166,$BD125)</f>
        <v>6996.3557538636305</v>
      </c>
      <c r="BT125" s="95">
        <f>求节点(节奏总纲!$G$4:$G$163,AN$7:AN$166,$BD125)</f>
        <v>2.7492523797441777</v>
      </c>
      <c r="BU125" s="95">
        <f>求节点(节奏总纲!$G$4:$G$163,AO$7:AO$166,$BD125)</f>
        <v>50586068457.5476</v>
      </c>
    </row>
    <row r="126" spans="12:73" x14ac:dyDescent="0.15">
      <c r="L126" s="14">
        <v>120</v>
      </c>
      <c r="M126" s="91">
        <f>武将属性!$F124</f>
        <v>443.60528050612703</v>
      </c>
      <c r="N126" s="91">
        <f>武将属性!$U124</f>
        <v>26691.1</v>
      </c>
      <c r="O126" s="91">
        <f>武将属性!$U124</f>
        <v>26691.1</v>
      </c>
      <c r="P126" s="92">
        <f>武将属性!$AG124</f>
        <v>2.5000000000000001E-2</v>
      </c>
      <c r="Q126" s="92">
        <f>武将属性!$AG124</f>
        <v>2.5000000000000001E-2</v>
      </c>
      <c r="R126" s="92">
        <f>武将属性!BJ124</f>
        <v>0.17603587879572857</v>
      </c>
      <c r="S126" s="92">
        <f t="shared" si="46"/>
        <v>0.17603587879572857</v>
      </c>
      <c r="T126" s="91">
        <f>战法技能效用!AN124</f>
        <v>2.2980758158949715</v>
      </c>
      <c r="U126" s="91">
        <f t="shared" si="47"/>
        <v>124876237306.05673</v>
      </c>
      <c r="V126" s="95">
        <f t="shared" si="48"/>
        <v>927669959.12461901</v>
      </c>
      <c r="W126" s="95">
        <f t="shared" si="49"/>
        <v>15417846.864107665</v>
      </c>
      <c r="X126" s="95">
        <f t="shared" si="50"/>
        <v>15417846.864107665</v>
      </c>
      <c r="Y126" s="95">
        <f t="shared" si="51"/>
        <v>401482236521.54541</v>
      </c>
      <c r="Z126" s="95">
        <f t="shared" si="52"/>
        <v>401482236521.54541</v>
      </c>
      <c r="AA126" s="95">
        <f t="shared" si="53"/>
        <v>349920695324.34967</v>
      </c>
      <c r="AB126" s="95">
        <f t="shared" si="54"/>
        <v>349920695324.34967</v>
      </c>
      <c r="AC126" s="95">
        <f t="shared" si="55"/>
        <v>249551141578.54099</v>
      </c>
      <c r="AE126" s="14">
        <v>120</v>
      </c>
      <c r="AF126" s="91">
        <f>武将属性!$F124</f>
        <v>443.60528050612703</v>
      </c>
      <c r="AG126" s="91">
        <f>士兵属性!$G124</f>
        <v>1610.0011644350116</v>
      </c>
      <c r="AH126" s="91">
        <f>士兵属性!$G124</f>
        <v>1610.0011644350116</v>
      </c>
      <c r="AI126" s="92">
        <f>士兵属性!$R124</f>
        <v>2.5000000000000001E-2</v>
      </c>
      <c r="AJ126" s="92">
        <f>士兵属性!$R124</f>
        <v>2.5000000000000001E-2</v>
      </c>
      <c r="AK126" s="92">
        <f>士兵属性!AY124</f>
        <v>0.17603587879572857</v>
      </c>
      <c r="AL126" s="92">
        <f t="shared" si="56"/>
        <v>0.17603587879572857</v>
      </c>
      <c r="AM126" s="91">
        <f>带兵数!$G123</f>
        <v>9741.3314878136025</v>
      </c>
      <c r="AN126" s="91">
        <f>战法技能效用!AT124</f>
        <v>5.4419035627913361</v>
      </c>
      <c r="AO126" s="91">
        <f t="shared" si="57"/>
        <v>1315930761943.7825</v>
      </c>
      <c r="AP126" s="95">
        <f t="shared" si="58"/>
        <v>4039023148.9653144</v>
      </c>
      <c r="AQ126" s="95">
        <f t="shared" si="59"/>
        <v>995386744.10505271</v>
      </c>
      <c r="AR126" s="95">
        <f t="shared" si="60"/>
        <v>995386744.10505271</v>
      </c>
      <c r="AS126" s="95">
        <f t="shared" si="61"/>
        <v>1748031216553.6575</v>
      </c>
      <c r="AT126" s="95">
        <f t="shared" si="62"/>
        <v>1748031216553.6575</v>
      </c>
      <c r="AU126" s="95">
        <f t="shared" si="63"/>
        <v>1523535148266.2661</v>
      </c>
      <c r="AV126" s="95">
        <f t="shared" si="64"/>
        <v>1523535148266.2661</v>
      </c>
      <c r="AW126" s="95">
        <f t="shared" si="65"/>
        <v>329025620.17874622</v>
      </c>
      <c r="AX126" s="95">
        <f t="shared" si="66"/>
        <v>497546665035.1095</v>
      </c>
      <c r="AZ126" s="14">
        <f t="shared" si="67"/>
        <v>2.7621424149405316</v>
      </c>
      <c r="BA126" s="14">
        <f t="shared" si="68"/>
        <v>10.537879666558126</v>
      </c>
      <c r="BD126" s="14">
        <v>120</v>
      </c>
      <c r="BE126" s="95">
        <f>求节点(节奏总纲!$G$4:$G$163,M$7:M$166,$BD126)</f>
        <v>323.52066288271897</v>
      </c>
      <c r="BF126" s="95">
        <f>求节点(节奏总纲!$G$4:$G$163,N$7:N$166,$BD126)</f>
        <v>17523.384100959265</v>
      </c>
      <c r="BG126" s="95">
        <f>求节点(节奏总纲!$G$4:$G$163,O$7:O$166,$BD126)</f>
        <v>17523.384100959265</v>
      </c>
      <c r="BH126" s="95">
        <f>求节点(节奏总纲!$G$4:$G$163,P$7:P$166,$BD126)</f>
        <v>2.5000000000000001E-2</v>
      </c>
      <c r="BI126" s="95">
        <f>求节点(节奏总纲!$G$4:$G$163,Q$7:Q$166,$BD126)</f>
        <v>2.5000000000000001E-2</v>
      </c>
      <c r="BJ126" s="95">
        <f>求节点(节奏总纲!$G$4:$G$163,T$7:T$166,$BD126)</f>
        <v>2.0178220548084589</v>
      </c>
      <c r="BK126" s="95">
        <f>求节点(节奏总纲!$G$4:$G$163,U$7:U$166,$BD126)</f>
        <v>30402509848.653034</v>
      </c>
      <c r="BL126" s="91"/>
      <c r="BM126" s="14">
        <v>120</v>
      </c>
      <c r="BN126" s="95">
        <f>求节点(节奏总纲!$G$4:$G$163,AF$7:AF$166,$BD126)</f>
        <v>323.52066288271897</v>
      </c>
      <c r="BO126" s="95">
        <f>求节点(节奏总纲!$G$4:$G$163,AG$7:AG$166,$BD126)</f>
        <v>922.2435704636805</v>
      </c>
      <c r="BP126" s="95">
        <f>求节点(节奏总纲!$G$4:$G$163,AH$7:AH$166,$BD126)</f>
        <v>922.2435704636805</v>
      </c>
      <c r="BQ126" s="95">
        <f>求节点(节奏总纲!$G$4:$G$163,AI$7:AI$166,$BD126)</f>
        <v>2.5000000000000001E-2</v>
      </c>
      <c r="BR126" s="95">
        <f>求节点(节奏总纲!$G$4:$G$163,AJ$7:AJ$166,$BD126)</f>
        <v>2.5000000000000001E-2</v>
      </c>
      <c r="BS126" s="95">
        <f>求节点(节奏总纲!$G$4:$G$163,AM$7:AM$166,$BD126)</f>
        <v>7004.45181224104</v>
      </c>
      <c r="BT126" s="95">
        <f>求节点(节奏总纲!$G$4:$G$163,AN$7:AN$166,$BD126)</f>
        <v>2.7619240291868801</v>
      </c>
      <c r="BU126" s="95">
        <f>求节点(节奏总纲!$G$4:$G$163,AO$7:AO$166,$BD126)</f>
        <v>51401310838.970528</v>
      </c>
    </row>
    <row r="127" spans="12:73" x14ac:dyDescent="0.15">
      <c r="L127" s="14">
        <v>121</v>
      </c>
      <c r="M127" s="91">
        <f>武将属性!$F125</f>
        <v>445.37605342734679</v>
      </c>
      <c r="N127" s="91">
        <f>武将属性!$U125</f>
        <v>26854.9</v>
      </c>
      <c r="O127" s="91">
        <f>武将属性!$U125</f>
        <v>26854.9</v>
      </c>
      <c r="P127" s="92">
        <f>武将属性!$AG125</f>
        <v>2.5000000000000001E-2</v>
      </c>
      <c r="Q127" s="92">
        <f>武将属性!$AG125</f>
        <v>2.5000000000000001E-2</v>
      </c>
      <c r="R127" s="92">
        <f>武将属性!BJ125</f>
        <v>0.17836068461770918</v>
      </c>
      <c r="S127" s="92">
        <f t="shared" si="46"/>
        <v>0.17836068461770918</v>
      </c>
      <c r="T127" s="91">
        <f>战法技能效用!AN125</f>
        <v>2.3005504784161692</v>
      </c>
      <c r="U127" s="91">
        <f t="shared" si="47"/>
        <v>127611827353.22086</v>
      </c>
      <c r="V127" s="95">
        <f t="shared" si="48"/>
        <v>951974231.28168643</v>
      </c>
      <c r="W127" s="95">
        <f t="shared" si="49"/>
        <v>15788050.824719876</v>
      </c>
      <c r="X127" s="95">
        <f t="shared" si="50"/>
        <v>15788050.824719876</v>
      </c>
      <c r="Y127" s="95">
        <f t="shared" si="51"/>
        <v>413645391310.01935</v>
      </c>
      <c r="Z127" s="95">
        <f t="shared" si="52"/>
        <v>413645391310.01935</v>
      </c>
      <c r="AA127" s="95">
        <f t="shared" si="53"/>
        <v>359810482161.76862</v>
      </c>
      <c r="AB127" s="95">
        <f t="shared" si="54"/>
        <v>359810482161.76862</v>
      </c>
      <c r="AC127" s="95">
        <f t="shared" si="55"/>
        <v>256918673939.64386</v>
      </c>
      <c r="AE127" s="14">
        <v>121</v>
      </c>
      <c r="AF127" s="91">
        <f>武将属性!$F125</f>
        <v>445.37605342734679</v>
      </c>
      <c r="AG127" s="91">
        <f>士兵属性!$G125</f>
        <v>1625.162264711782</v>
      </c>
      <c r="AH127" s="91">
        <f>士兵属性!$G125</f>
        <v>1625.162264711782</v>
      </c>
      <c r="AI127" s="92">
        <f>士兵属性!$R125</f>
        <v>2.5000000000000001E-2</v>
      </c>
      <c r="AJ127" s="92">
        <f>士兵属性!$R125</f>
        <v>2.5000000000000001E-2</v>
      </c>
      <c r="AK127" s="92">
        <f>士兵属性!AY125</f>
        <v>0.17836068461770918</v>
      </c>
      <c r="AL127" s="92">
        <f t="shared" si="56"/>
        <v>0.17836068461770918</v>
      </c>
      <c r="AM127" s="91">
        <f>带兵数!$G124</f>
        <v>9807.383875587273</v>
      </c>
      <c r="AN127" s="91">
        <f>战法技能效用!AT125</f>
        <v>5.457734960841834</v>
      </c>
      <c r="AO127" s="91">
        <f t="shared" si="57"/>
        <v>1376642962878.8066</v>
      </c>
      <c r="AP127" s="95">
        <f t="shared" si="58"/>
        <v>4199800584.4140449</v>
      </c>
      <c r="AQ127" s="95">
        <f t="shared" si="59"/>
        <v>1029446534.6296116</v>
      </c>
      <c r="AR127" s="95">
        <f t="shared" si="60"/>
        <v>1029446534.6296116</v>
      </c>
      <c r="AS127" s="95">
        <f t="shared" si="61"/>
        <v>1824868887286.041</v>
      </c>
      <c r="AT127" s="95">
        <f t="shared" si="62"/>
        <v>1824868887286.041</v>
      </c>
      <c r="AU127" s="95">
        <f t="shared" si="63"/>
        <v>1587366783265.5393</v>
      </c>
      <c r="AV127" s="95">
        <f t="shared" si="64"/>
        <v>1587366783265.5393</v>
      </c>
      <c r="AW127" s="95">
        <f t="shared" si="65"/>
        <v>341175115.16661704</v>
      </c>
      <c r="AX127" s="95">
        <f t="shared" si="66"/>
        <v>518143798642.44537</v>
      </c>
      <c r="AZ127" s="14">
        <f t="shared" si="67"/>
        <v>2.8180112106992619</v>
      </c>
      <c r="BA127" s="14">
        <f t="shared" si="68"/>
        <v>10.78773802892386</v>
      </c>
      <c r="BD127" s="14">
        <v>121</v>
      </c>
      <c r="BE127" s="95">
        <f>求节点(节奏总纲!$G$4:$G$163,M$7:M$166,$BD127)</f>
        <v>324.36489768871621</v>
      </c>
      <c r="BF127" s="95">
        <f>求节点(节奏总纲!$G$4:$G$163,N$7:N$166,$BD127)</f>
        <v>17566.186639288098</v>
      </c>
      <c r="BG127" s="95">
        <f>求节点(节奏总纲!$G$4:$G$163,O$7:O$166,$BD127)</f>
        <v>17566.186639288098</v>
      </c>
      <c r="BH127" s="95">
        <f>求节点(节奏总纲!$G$4:$G$163,P$7:P$166,$BD127)</f>
        <v>2.5000000000000001E-2</v>
      </c>
      <c r="BI127" s="95">
        <f>求节点(节奏总纲!$G$4:$G$163,Q$7:Q$166,$BD127)</f>
        <v>2.5000000000000001E-2</v>
      </c>
      <c r="BJ127" s="95">
        <f>求节点(节奏总纲!$G$4:$G$163,T$7:T$166,$BD127)</f>
        <v>2.0235458098564703</v>
      </c>
      <c r="BK127" s="95">
        <f>求节点(节奏总纲!$G$4:$G$163,U$7:U$166,$BD127)</f>
        <v>30758829838.85387</v>
      </c>
      <c r="BL127" s="91"/>
      <c r="BM127" s="14">
        <v>121</v>
      </c>
      <c r="BN127" s="95">
        <f>求节点(节奏总纲!$G$4:$G$163,AF$7:AF$166,$BD127)</f>
        <v>324.36489768871621</v>
      </c>
      <c r="BO127" s="95">
        <f>求节点(节奏总纲!$G$4:$G$163,AG$7:AG$166,$BD127)</f>
        <v>924.02866408589171</v>
      </c>
      <c r="BP127" s="95">
        <f>求节点(节奏总纲!$G$4:$G$163,AH$7:AH$166,$BD127)</f>
        <v>924.02866408589171</v>
      </c>
      <c r="BQ127" s="95">
        <f>求节点(节奏总纲!$G$4:$G$163,AI$7:AI$166,$BD127)</f>
        <v>2.5000000000000001E-2</v>
      </c>
      <c r="BR127" s="95">
        <f>求节点(节奏总纲!$G$4:$G$163,AJ$7:AJ$166,$BD127)</f>
        <v>2.5000000000000001E-2</v>
      </c>
      <c r="BS127" s="95">
        <f>求节点(节奏总纲!$G$4:$G$163,AM$7:AM$166,$BD127)</f>
        <v>7012.5478706184485</v>
      </c>
      <c r="BT127" s="95">
        <f>求节点(节奏总纲!$G$4:$G$163,AN$7:AN$166,$BD127)</f>
        <v>2.7745956786295825</v>
      </c>
      <c r="BU127" s="95">
        <f>求节点(节奏总纲!$G$4:$G$163,AO$7:AO$166,$BD127)</f>
        <v>52216553220.393463</v>
      </c>
    </row>
    <row r="128" spans="12:73" x14ac:dyDescent="0.15">
      <c r="L128" s="14">
        <v>122</v>
      </c>
      <c r="M128" s="91">
        <f>武将属性!$F126</f>
        <v>447.14682634856655</v>
      </c>
      <c r="N128" s="91">
        <f>武将属性!$U126</f>
        <v>27018.7</v>
      </c>
      <c r="O128" s="91">
        <f>武将属性!$U126</f>
        <v>27018.7</v>
      </c>
      <c r="P128" s="92">
        <f>武将属性!$AG126</f>
        <v>2.5000000000000001E-2</v>
      </c>
      <c r="Q128" s="92">
        <f>武将属性!$AG126</f>
        <v>2.5000000000000001E-2</v>
      </c>
      <c r="R128" s="92">
        <f>武将属性!BJ126</f>
        <v>0.18072912129541938</v>
      </c>
      <c r="S128" s="92">
        <f t="shared" si="46"/>
        <v>0.18072912129541938</v>
      </c>
      <c r="T128" s="91">
        <f>战法技能效用!AN126</f>
        <v>2.302625201181081</v>
      </c>
      <c r="U128" s="91">
        <f t="shared" si="47"/>
        <v>130372478223.06975</v>
      </c>
      <c r="V128" s="95">
        <f t="shared" si="48"/>
        <v>976663862.1331054</v>
      </c>
      <c r="W128" s="95">
        <f t="shared" si="49"/>
        <v>16163329.337168405</v>
      </c>
      <c r="X128" s="95">
        <f t="shared" si="50"/>
        <v>16163329.337168405</v>
      </c>
      <c r="Y128" s="95">
        <f t="shared" si="51"/>
        <v>426060630597.22156</v>
      </c>
      <c r="Z128" s="95">
        <f t="shared" si="52"/>
        <v>426060630597.22156</v>
      </c>
      <c r="AA128" s="95">
        <f t="shared" si="53"/>
        <v>369866499001.07465</v>
      </c>
      <c r="AB128" s="95">
        <f t="shared" si="54"/>
        <v>369866499001.07465</v>
      </c>
      <c r="AC128" s="95">
        <f t="shared" si="55"/>
        <v>264463643168.45612</v>
      </c>
      <c r="AE128" s="14">
        <v>122</v>
      </c>
      <c r="AF128" s="91">
        <f>武将属性!$F126</f>
        <v>447.14682634856655</v>
      </c>
      <c r="AG128" s="91">
        <f>士兵属性!$G126</f>
        <v>1640.4109731875792</v>
      </c>
      <c r="AH128" s="91">
        <f>士兵属性!$G126</f>
        <v>1640.4109731875792</v>
      </c>
      <c r="AI128" s="92">
        <f>士兵属性!$R126</f>
        <v>2.5000000000000001E-2</v>
      </c>
      <c r="AJ128" s="92">
        <f>士兵属性!$R126</f>
        <v>2.5000000000000001E-2</v>
      </c>
      <c r="AK128" s="92">
        <f>士兵属性!AY126</f>
        <v>0.18072912129541938</v>
      </c>
      <c r="AL128" s="92">
        <f t="shared" si="56"/>
        <v>0.18072912129541938</v>
      </c>
      <c r="AM128" s="91">
        <f>带兵数!$G125</f>
        <v>9872.1609454055506</v>
      </c>
      <c r="AN128" s="91">
        <f>战法技能效用!AT126</f>
        <v>5.4736045717917845</v>
      </c>
      <c r="AO128" s="91">
        <f t="shared" si="57"/>
        <v>1439628878036.5774</v>
      </c>
      <c r="AP128" s="95">
        <f t="shared" si="58"/>
        <v>4365573147.0873394</v>
      </c>
      <c r="AQ128" s="95">
        <f t="shared" si="59"/>
        <v>1064348248.5263832</v>
      </c>
      <c r="AR128" s="95">
        <f t="shared" si="60"/>
        <v>1064348248.5263832</v>
      </c>
      <c r="AS128" s="95">
        <f t="shared" si="61"/>
        <v>1904441149183.0515</v>
      </c>
      <c r="AT128" s="95">
        <f t="shared" si="62"/>
        <v>1904441149183.0515</v>
      </c>
      <c r="AU128" s="95">
        <f t="shared" si="63"/>
        <v>1653259958364.5083</v>
      </c>
      <c r="AV128" s="95">
        <f t="shared" si="64"/>
        <v>1653259958364.5083</v>
      </c>
      <c r="AW128" s="95">
        <f t="shared" si="65"/>
        <v>353715575.7146005</v>
      </c>
      <c r="AX128" s="95">
        <f t="shared" si="66"/>
        <v>539411552501.54706</v>
      </c>
      <c r="AZ128" s="14">
        <f t="shared" si="67"/>
        <v>2.8740272010899899</v>
      </c>
      <c r="BA128" s="14">
        <f t="shared" si="68"/>
        <v>11.0424293352263</v>
      </c>
      <c r="BD128" s="14">
        <v>122</v>
      </c>
      <c r="BE128" s="95">
        <f>求节点(节奏总纲!$G$4:$G$163,M$7:M$166,$BD128)</f>
        <v>325.20913249471346</v>
      </c>
      <c r="BF128" s="95">
        <f>求节点(节奏总纲!$G$4:$G$163,N$7:N$166,$BD128)</f>
        <v>17608.989177616935</v>
      </c>
      <c r="BG128" s="95">
        <f>求节点(节奏总纲!$G$4:$G$163,O$7:O$166,$BD128)</f>
        <v>17608.989177616935</v>
      </c>
      <c r="BH128" s="95">
        <f>求节点(节奏总纲!$G$4:$G$163,P$7:P$166,$BD128)</f>
        <v>2.5000000000000001E-2</v>
      </c>
      <c r="BI128" s="95">
        <f>求节点(节奏总纲!$G$4:$G$163,Q$7:Q$166,$BD128)</f>
        <v>2.5000000000000001E-2</v>
      </c>
      <c r="BJ128" s="95">
        <f>求节点(节奏总纲!$G$4:$G$163,T$7:T$166,$BD128)</f>
        <v>2.0292695649044816</v>
      </c>
      <c r="BK128" s="95">
        <f>求节点(节奏总纲!$G$4:$G$163,U$7:U$166,$BD128)</f>
        <v>31115149829.054703</v>
      </c>
      <c r="BL128" s="91"/>
      <c r="BM128" s="14">
        <v>122</v>
      </c>
      <c r="BN128" s="95">
        <f>求节点(节奏总纲!$G$4:$G$163,AF$7:AF$166,$BD128)</f>
        <v>325.20913249471346</v>
      </c>
      <c r="BO128" s="95">
        <f>求节点(节奏总纲!$G$4:$G$163,AG$7:AG$166,$BD128)</f>
        <v>925.8137577081028</v>
      </c>
      <c r="BP128" s="95">
        <f>求节点(节奏总纲!$G$4:$G$163,AH$7:AH$166,$BD128)</f>
        <v>925.8137577081028</v>
      </c>
      <c r="BQ128" s="95">
        <f>求节点(节奏总纲!$G$4:$G$163,AI$7:AI$166,$BD128)</f>
        <v>2.5000000000000001E-2</v>
      </c>
      <c r="BR128" s="95">
        <f>求节点(节奏总纲!$G$4:$G$163,AJ$7:AJ$166,$BD128)</f>
        <v>2.5000000000000001E-2</v>
      </c>
      <c r="BS128" s="95">
        <f>求节点(节奏总纲!$G$4:$G$163,AM$7:AM$166,$BD128)</f>
        <v>7020.643928995858</v>
      </c>
      <c r="BT128" s="95">
        <f>求节点(节奏总纲!$G$4:$G$163,AN$7:AN$166,$BD128)</f>
        <v>2.7872673280722848</v>
      </c>
      <c r="BU128" s="95">
        <f>求节点(节奏总纲!$G$4:$G$163,AO$7:AO$166,$BD128)</f>
        <v>53031795601.816391</v>
      </c>
    </row>
    <row r="129" spans="12:73" x14ac:dyDescent="0.15">
      <c r="L129" s="14">
        <v>123</v>
      </c>
      <c r="M129" s="91">
        <f>武将属性!$F127</f>
        <v>448.80923944288685</v>
      </c>
      <c r="N129" s="91">
        <f>武将属性!$U127</f>
        <v>27182.5</v>
      </c>
      <c r="O129" s="91">
        <f>武将属性!$U127</f>
        <v>27182.5</v>
      </c>
      <c r="P129" s="92">
        <f>武将属性!$AG127</f>
        <v>2.5000000000000001E-2</v>
      </c>
      <c r="Q129" s="92">
        <f>武将属性!$AG127</f>
        <v>2.5000000000000001E-2</v>
      </c>
      <c r="R129" s="92">
        <f>武将属性!BJ127</f>
        <v>0.18309989772891222</v>
      </c>
      <c r="S129" s="92">
        <f t="shared" si="46"/>
        <v>0.18309989772891222</v>
      </c>
      <c r="T129" s="91">
        <f>战法技能效用!AN127</f>
        <v>2.3051448830374981</v>
      </c>
      <c r="U129" s="91">
        <f t="shared" si="47"/>
        <v>133184032163.67702</v>
      </c>
      <c r="V129" s="95">
        <f t="shared" si="48"/>
        <v>1002491677.5310206</v>
      </c>
      <c r="W129" s="95">
        <f t="shared" si="49"/>
        <v>16552102.541727994</v>
      </c>
      <c r="X129" s="95">
        <f t="shared" si="50"/>
        <v>16552102.541727994</v>
      </c>
      <c r="Y129" s="95">
        <f t="shared" si="51"/>
        <v>438953685210.26459</v>
      </c>
      <c r="Z129" s="95">
        <f t="shared" si="52"/>
        <v>438953685210.26459</v>
      </c>
      <c r="AA129" s="95">
        <f t="shared" si="53"/>
        <v>380295466345.83063</v>
      </c>
      <c r="AB129" s="95">
        <f t="shared" si="54"/>
        <v>380295466345.83063</v>
      </c>
      <c r="AC129" s="95">
        <f t="shared" si="55"/>
        <v>272258883203.34583</v>
      </c>
      <c r="AE129" s="14">
        <v>123</v>
      </c>
      <c r="AF129" s="91">
        <f>武将属性!$F127</f>
        <v>448.80923944288685</v>
      </c>
      <c r="AG129" s="91">
        <f>士兵属性!$G127</f>
        <v>1655.7472898624037</v>
      </c>
      <c r="AH129" s="91">
        <f>士兵属性!$G127</f>
        <v>1655.7472898624037</v>
      </c>
      <c r="AI129" s="92">
        <f>士兵属性!$R127</f>
        <v>2.5000000000000001E-2</v>
      </c>
      <c r="AJ129" s="92">
        <f>士兵属性!$R127</f>
        <v>2.5000000000000001E-2</v>
      </c>
      <c r="AK129" s="92">
        <f>士兵属性!AY127</f>
        <v>0.18309989772891222</v>
      </c>
      <c r="AL129" s="92">
        <f t="shared" si="56"/>
        <v>0.18309989772891222</v>
      </c>
      <c r="AM129" s="91">
        <f>带兵数!$G126</f>
        <v>9943.3069314785971</v>
      </c>
      <c r="AN129" s="91">
        <f>战法技能效用!AT127</f>
        <v>5.4890414774393843</v>
      </c>
      <c r="AO129" s="91">
        <f t="shared" si="57"/>
        <v>1506583636295.7827</v>
      </c>
      <c r="AP129" s="95">
        <f t="shared" si="58"/>
        <v>4542111717.9466162</v>
      </c>
      <c r="AQ129" s="95">
        <f t="shared" si="59"/>
        <v>1101211001.604085</v>
      </c>
      <c r="AR129" s="95">
        <f t="shared" si="60"/>
        <v>1101211001.604085</v>
      </c>
      <c r="AS129" s="95">
        <f t="shared" si="61"/>
        <v>1988821176191.4587</v>
      </c>
      <c r="AT129" s="95">
        <f t="shared" si="62"/>
        <v>1988821176191.4587</v>
      </c>
      <c r="AU129" s="95">
        <f t="shared" si="63"/>
        <v>1723051205996.5906</v>
      </c>
      <c r="AV129" s="95">
        <f t="shared" si="64"/>
        <v>1723051205996.5906</v>
      </c>
      <c r="AW129" s="95">
        <f t="shared" si="65"/>
        <v>366744614.0479328</v>
      </c>
      <c r="AX129" s="95">
        <f t="shared" si="66"/>
        <v>561971174883.63562</v>
      </c>
      <c r="AZ129" s="14">
        <f t="shared" si="67"/>
        <v>2.9346816079926104</v>
      </c>
      <c r="BA129" s="14">
        <f t="shared" si="68"/>
        <v>11.312044032758079</v>
      </c>
      <c r="BD129" s="14">
        <v>123</v>
      </c>
      <c r="BE129" s="95">
        <f>求节点(节奏总纲!$G$4:$G$163,M$7:M$166,$BD129)</f>
        <v>326.0533673007107</v>
      </c>
      <c r="BF129" s="95">
        <f>求节点(节奏总纲!$G$4:$G$163,N$7:N$166,$BD129)</f>
        <v>17651.791715945768</v>
      </c>
      <c r="BG129" s="95">
        <f>求节点(节奏总纲!$G$4:$G$163,O$7:O$166,$BD129)</f>
        <v>17651.791715945768</v>
      </c>
      <c r="BH129" s="95">
        <f>求节点(节奏总纲!$G$4:$G$163,P$7:P$166,$BD129)</f>
        <v>2.5000000000000001E-2</v>
      </c>
      <c r="BI129" s="95">
        <f>求节点(节奏总纲!$G$4:$G$163,Q$7:Q$166,$BD129)</f>
        <v>2.5000000000000001E-2</v>
      </c>
      <c r="BJ129" s="95">
        <f>求节点(节奏总纲!$G$4:$G$163,T$7:T$166,$BD129)</f>
        <v>2.034993319952493</v>
      </c>
      <c r="BK129" s="95">
        <f>求节点(节奏总纲!$G$4:$G$163,U$7:U$166,$BD129)</f>
        <v>31471469819.255535</v>
      </c>
      <c r="BL129" s="91"/>
      <c r="BM129" s="14">
        <v>123</v>
      </c>
      <c r="BN129" s="95">
        <f>求节点(节奏总纲!$G$4:$G$163,AF$7:AF$166,$BD129)</f>
        <v>326.0533673007107</v>
      </c>
      <c r="BO129" s="95">
        <f>求节点(节奏总纲!$G$4:$G$163,AG$7:AG$166,$BD129)</f>
        <v>927.59885133031389</v>
      </c>
      <c r="BP129" s="95">
        <f>求节点(节奏总纲!$G$4:$G$163,AH$7:AH$166,$BD129)</f>
        <v>927.59885133031389</v>
      </c>
      <c r="BQ129" s="95">
        <f>求节点(节奏总纲!$G$4:$G$163,AI$7:AI$166,$BD129)</f>
        <v>2.5000000000000001E-2</v>
      </c>
      <c r="BR129" s="95">
        <f>求节点(节奏总纲!$G$4:$G$163,AJ$7:AJ$166,$BD129)</f>
        <v>2.5000000000000001E-2</v>
      </c>
      <c r="BS129" s="95">
        <f>求节点(节奏总纲!$G$4:$G$163,AM$7:AM$166,$BD129)</f>
        <v>7028.7399873732666</v>
      </c>
      <c r="BT129" s="95">
        <f>求节点(节奏总纲!$G$4:$G$163,AN$7:AN$166,$BD129)</f>
        <v>2.7999389775149872</v>
      </c>
      <c r="BU129" s="95">
        <f>求节点(节奏总纲!$G$4:$G$163,AO$7:AO$166,$BD129)</f>
        <v>53847037983.239319</v>
      </c>
    </row>
    <row r="130" spans="12:73" x14ac:dyDescent="0.15">
      <c r="L130" s="14">
        <v>124</v>
      </c>
      <c r="M130" s="91">
        <f>武将属性!$F128</f>
        <v>450.14488271111526</v>
      </c>
      <c r="N130" s="91">
        <f>武将属性!$U128</f>
        <v>27346.300000000003</v>
      </c>
      <c r="O130" s="91">
        <f>武将属性!$U128</f>
        <v>27346.300000000003</v>
      </c>
      <c r="P130" s="92">
        <f>武将属性!$AG128</f>
        <v>2.5000000000000001E-2</v>
      </c>
      <c r="Q130" s="92">
        <f>武将属性!$AG128</f>
        <v>2.5000000000000001E-2</v>
      </c>
      <c r="R130" s="92">
        <f>武将属性!BJ128</f>
        <v>0.18547067416240504</v>
      </c>
      <c r="S130" s="92">
        <f t="shared" si="46"/>
        <v>0.18547067416240504</v>
      </c>
      <c r="T130" s="91">
        <f>战法技能效用!AN128</f>
        <v>2.3070067997695656</v>
      </c>
      <c r="U130" s="91">
        <f t="shared" si="47"/>
        <v>135890473027.56087</v>
      </c>
      <c r="V130" s="95">
        <f t="shared" si="48"/>
        <v>1028220671.0827509</v>
      </c>
      <c r="W130" s="95">
        <f t="shared" si="49"/>
        <v>16925444.150970668</v>
      </c>
      <c r="X130" s="95">
        <f t="shared" si="50"/>
        <v>16925444.150970668</v>
      </c>
      <c r="Y130" s="95">
        <f t="shared" si="51"/>
        <v>451559291107.98944</v>
      </c>
      <c r="Z130" s="95">
        <f t="shared" si="52"/>
        <v>451559291107.98944</v>
      </c>
      <c r="AA130" s="95">
        <f t="shared" si="53"/>
        <v>390434182366.18536</v>
      </c>
      <c r="AB130" s="95">
        <f t="shared" si="54"/>
        <v>390434182366.18536</v>
      </c>
      <c r="AC130" s="95">
        <f t="shared" si="55"/>
        <v>279919759111.43622</v>
      </c>
      <c r="AE130" s="14">
        <v>124</v>
      </c>
      <c r="AF130" s="91">
        <f>武将属性!$F128</f>
        <v>450.14488271111526</v>
      </c>
      <c r="AG130" s="91">
        <f>士兵属性!$G128</f>
        <v>1671.3020566481221</v>
      </c>
      <c r="AH130" s="91">
        <f>士兵属性!$G128</f>
        <v>1671.3020566481221</v>
      </c>
      <c r="AI130" s="92">
        <f>士兵属性!$R128</f>
        <v>2.5000000000000001E-2</v>
      </c>
      <c r="AJ130" s="92">
        <f>士兵属性!$R128</f>
        <v>2.5000000000000001E-2</v>
      </c>
      <c r="AK130" s="92">
        <f>士兵属性!AY128</f>
        <v>0.18547067416240504</v>
      </c>
      <c r="AL130" s="92">
        <f t="shared" si="56"/>
        <v>0.18547067416240504</v>
      </c>
      <c r="AM130" s="91">
        <f>带兵数!$G127</f>
        <v>10010.915591206511</v>
      </c>
      <c r="AN130" s="91">
        <f>战法技能效用!AT128</f>
        <v>5.5024588350025008</v>
      </c>
      <c r="AO130" s="91">
        <f t="shared" si="57"/>
        <v>1573346546425.5801</v>
      </c>
      <c r="AP130" s="95">
        <f t="shared" si="58"/>
        <v>4719824506.0065212</v>
      </c>
      <c r="AQ130" s="95">
        <f t="shared" si="59"/>
        <v>1137020288.5975392</v>
      </c>
      <c r="AR130" s="95">
        <f t="shared" si="60"/>
        <v>1137020288.5975392</v>
      </c>
      <c r="AS130" s="95">
        <f t="shared" si="61"/>
        <v>2072785218217.9055</v>
      </c>
      <c r="AT130" s="95">
        <f t="shared" si="62"/>
        <v>2072785218217.9055</v>
      </c>
      <c r="AU130" s="95">
        <f t="shared" si="63"/>
        <v>1792203632683.2747</v>
      </c>
      <c r="AV130" s="95">
        <f t="shared" si="64"/>
        <v>1792203632683.2747</v>
      </c>
      <c r="AW130" s="95">
        <f t="shared" si="65"/>
        <v>379646462.79765201</v>
      </c>
      <c r="AX130" s="95">
        <f t="shared" si="66"/>
        <v>584487928337.02808</v>
      </c>
      <c r="AZ130" s="14">
        <f t="shared" si="67"/>
        <v>2.994679389118347</v>
      </c>
      <c r="BA130" s="14">
        <f t="shared" si="68"/>
        <v>11.578048934353765</v>
      </c>
      <c r="BD130" s="14">
        <v>124</v>
      </c>
      <c r="BE130" s="95">
        <f>求节点(节奏总纲!$G$4:$G$163,M$7:M$166,$BD130)</f>
        <v>326.8023982268204</v>
      </c>
      <c r="BF130" s="95">
        <f>求节点(节奏总纲!$G$4:$G$163,N$7:N$166,$BD130)</f>
        <v>17692.270479571845</v>
      </c>
      <c r="BG130" s="95">
        <f>求节点(节奏总纲!$G$4:$G$163,O$7:O$166,$BD130)</f>
        <v>17692.270479571845</v>
      </c>
      <c r="BH130" s="95">
        <f>求节点(节奏总纲!$G$4:$G$163,P$7:P$166,$BD130)</f>
        <v>2.5000000000000001E-2</v>
      </c>
      <c r="BI130" s="95">
        <f>求节点(节奏总纲!$G$4:$G$163,Q$7:Q$166,$BD130)</f>
        <v>2.5000000000000001E-2</v>
      </c>
      <c r="BJ130" s="95">
        <f>求节点(节奏总纲!$G$4:$G$163,T$7:T$166,$BD130)</f>
        <v>2.0401685331040387</v>
      </c>
      <c r="BK130" s="95">
        <f>求节点(节奏总纲!$G$4:$G$163,U$7:U$166,$BD130)</f>
        <v>31820458148.728943</v>
      </c>
      <c r="BL130" s="91"/>
      <c r="BM130" s="14">
        <v>124</v>
      </c>
      <c r="BN130" s="95">
        <f>求节点(节奏总纲!$G$4:$G$163,AF$7:AF$166,$BD130)</f>
        <v>326.8023982268204</v>
      </c>
      <c r="BO130" s="95">
        <f>求节点(节奏总纲!$G$4:$G$163,AG$7:AG$166,$BD130)</f>
        <v>929.49812126875418</v>
      </c>
      <c r="BP130" s="95">
        <f>求节点(节奏总纲!$G$4:$G$163,AH$7:AH$166,$BD130)</f>
        <v>929.49812126875418</v>
      </c>
      <c r="BQ130" s="95">
        <f>求节点(节奏总纲!$G$4:$G$163,AI$7:AI$166,$BD130)</f>
        <v>2.5000000000000001E-2</v>
      </c>
      <c r="BR130" s="95">
        <f>求节点(节奏总纲!$G$4:$G$163,AJ$7:AJ$166,$BD130)</f>
        <v>2.5000000000000001E-2</v>
      </c>
      <c r="BS130" s="95">
        <f>求节点(节奏总纲!$G$4:$G$163,AM$7:AM$166,$BD130)</f>
        <v>7036.6007038111347</v>
      </c>
      <c r="BT130" s="95">
        <f>求节点(节奏总纲!$G$4:$G$163,AN$7:AN$166,$BD130)</f>
        <v>2.8109414115510409</v>
      </c>
      <c r="BU130" s="95">
        <f>求节点(节奏总纲!$G$4:$G$163,AO$7:AO$166,$BD130)</f>
        <v>54684130925.666092</v>
      </c>
    </row>
    <row r="131" spans="12:73" x14ac:dyDescent="0.15">
      <c r="L131" s="14">
        <v>125</v>
      </c>
      <c r="M131" s="91">
        <f>武将属性!$F129</f>
        <v>451.43350408658483</v>
      </c>
      <c r="N131" s="91">
        <f>武将属性!$U129</f>
        <v>27510.1</v>
      </c>
      <c r="O131" s="91">
        <f>武将属性!$U129</f>
        <v>27510.1</v>
      </c>
      <c r="P131" s="92">
        <f>武将属性!$AG129</f>
        <v>2.5000000000000001E-2</v>
      </c>
      <c r="Q131" s="92">
        <f>武将属性!$AG129</f>
        <v>2.5000000000000001E-2</v>
      </c>
      <c r="R131" s="92">
        <f>武将属性!BJ129</f>
        <v>0.18784145059589788</v>
      </c>
      <c r="S131" s="92">
        <f t="shared" si="46"/>
        <v>0.18784145059589788</v>
      </c>
      <c r="T131" s="91">
        <f>战法技能效用!AN129</f>
        <v>2.3087024997956922</v>
      </c>
      <c r="U131" s="91">
        <f t="shared" si="47"/>
        <v>138611178877.75015</v>
      </c>
      <c r="V131" s="95">
        <f t="shared" si="48"/>
        <v>1054472919.0950615</v>
      </c>
      <c r="W131" s="95">
        <f t="shared" si="49"/>
        <v>17303623.208621323</v>
      </c>
      <c r="X131" s="95">
        <f t="shared" si="50"/>
        <v>17303623.208621323</v>
      </c>
      <c r="Y131" s="95">
        <f t="shared" si="51"/>
        <v>464414053494.14014</v>
      </c>
      <c r="Z131" s="95">
        <f t="shared" si="52"/>
        <v>464414053494.14014</v>
      </c>
      <c r="AA131" s="95">
        <f t="shared" si="53"/>
        <v>400747426849.50842</v>
      </c>
      <c r="AB131" s="95">
        <f t="shared" si="54"/>
        <v>400747426849.50842</v>
      </c>
      <c r="AC131" s="95">
        <f t="shared" si="55"/>
        <v>287740831858.34167</v>
      </c>
      <c r="AE131" s="14">
        <v>125</v>
      </c>
      <c r="AF131" s="91">
        <f>武将属性!$F129</f>
        <v>451.43350408658483</v>
      </c>
      <c r="AG131" s="91">
        <f>士兵属性!$G129</f>
        <v>1686.749338902443</v>
      </c>
      <c r="AH131" s="91">
        <f>士兵属性!$G129</f>
        <v>1686.749338902443</v>
      </c>
      <c r="AI131" s="92">
        <f>士兵属性!$R129</f>
        <v>2.5000000000000001E-2</v>
      </c>
      <c r="AJ131" s="92">
        <f>士兵属性!$R129</f>
        <v>2.5000000000000001E-2</v>
      </c>
      <c r="AK131" s="92">
        <f>士兵属性!AY129</f>
        <v>0.18784145059589788</v>
      </c>
      <c r="AL131" s="92">
        <f t="shared" si="56"/>
        <v>0.18784145059589788</v>
      </c>
      <c r="AM131" s="91">
        <f>带兵数!$G128</f>
        <v>10080.480874312852</v>
      </c>
      <c r="AN131" s="91">
        <f>战法技能效用!AT129</f>
        <v>5.5155628633536828</v>
      </c>
      <c r="AO131" s="91">
        <f t="shared" si="57"/>
        <v>1642691245688.3618</v>
      </c>
      <c r="AP131" s="95">
        <f t="shared" si="58"/>
        <v>4903987144.3545198</v>
      </c>
      <c r="AQ131" s="95">
        <f t="shared" si="59"/>
        <v>1173917443.4362288</v>
      </c>
      <c r="AR131" s="95">
        <f t="shared" si="60"/>
        <v>1173917443.4362288</v>
      </c>
      <c r="AS131" s="95">
        <f t="shared" si="61"/>
        <v>2159828390801.4888</v>
      </c>
      <c r="AT131" s="95">
        <f t="shared" si="62"/>
        <v>2159828390801.4888</v>
      </c>
      <c r="AU131" s="95">
        <f t="shared" si="63"/>
        <v>1863737032800.9087</v>
      </c>
      <c r="AV131" s="95">
        <f t="shared" si="64"/>
        <v>1863737032800.9087</v>
      </c>
      <c r="AW131" s="95">
        <f t="shared" si="65"/>
        <v>392859129.70438153</v>
      </c>
      <c r="AX131" s="95">
        <f t="shared" si="66"/>
        <v>607807648600.57178</v>
      </c>
      <c r="AZ131" s="14">
        <f t="shared" si="67"/>
        <v>3.0561118583462159</v>
      </c>
      <c r="BA131" s="14">
        <f t="shared" si="68"/>
        <v>11.85107333324936</v>
      </c>
      <c r="BD131" s="14">
        <v>125</v>
      </c>
      <c r="BE131" s="95">
        <f>求节点(节奏总纲!$G$4:$G$163,M$7:M$166,$BD131)</f>
        <v>327.53911921136012</v>
      </c>
      <c r="BF131" s="95">
        <f>求节点(节奏总纲!$G$4:$G$163,N$7:N$166,$BD131)</f>
        <v>17732.448777178612</v>
      </c>
      <c r="BG131" s="95">
        <f>求节点(节奏总纲!$G$4:$G$163,O$7:O$166,$BD131)</f>
        <v>17732.448777178612</v>
      </c>
      <c r="BH131" s="95">
        <f>求节点(节奏总纲!$G$4:$G$163,P$7:P$166,$BD131)</f>
        <v>2.5000000000000001E-2</v>
      </c>
      <c r="BI131" s="95">
        <f>求节点(节奏总纲!$G$4:$G$163,Q$7:Q$166,$BD131)</f>
        <v>2.5000000000000001E-2</v>
      </c>
      <c r="BJ131" s="95">
        <f>求节点(节奏总纲!$G$4:$G$163,T$7:T$166,$BD131)</f>
        <v>2.0452728193280043</v>
      </c>
      <c r="BK131" s="95">
        <f>求节点(节奏总纲!$G$4:$G$163,U$7:U$166,$BD131)</f>
        <v>32168498488.317154</v>
      </c>
      <c r="BL131" s="91"/>
      <c r="BM131" s="14">
        <v>125</v>
      </c>
      <c r="BN131" s="95">
        <f>求节点(节奏总纲!$G$4:$G$163,AF$7:AF$166,$BD131)</f>
        <v>327.53911921136012</v>
      </c>
      <c r="BO131" s="95">
        <f>求节点(节奏总纲!$G$4:$G$163,AG$7:AG$166,$BD131)</f>
        <v>931.41215430070611</v>
      </c>
      <c r="BP131" s="95">
        <f>求节点(节奏总纲!$G$4:$G$163,AH$7:AH$166,$BD131)</f>
        <v>931.41215430070611</v>
      </c>
      <c r="BQ131" s="95">
        <f>求节点(节奏总纲!$G$4:$G$163,AI$7:AI$166,$BD131)</f>
        <v>2.5000000000000001E-2</v>
      </c>
      <c r="BR131" s="95">
        <f>求节点(节奏总纲!$G$4:$G$163,AJ$7:AJ$166,$BD131)</f>
        <v>2.5000000000000001E-2</v>
      </c>
      <c r="BS131" s="95">
        <f>求节点(节奏总纲!$G$4:$G$163,AM$7:AM$166,$BD131)</f>
        <v>7044.4309903387075</v>
      </c>
      <c r="BT131" s="95">
        <f>求节点(节奏总纲!$G$4:$G$163,AN$7:AN$166,$BD131)</f>
        <v>2.8217280146341155</v>
      </c>
      <c r="BU131" s="95">
        <f>求节点(节奏总纲!$G$4:$G$163,AO$7:AO$166,$BD131)</f>
        <v>55524049163.968887</v>
      </c>
    </row>
    <row r="132" spans="12:73" x14ac:dyDescent="0.15">
      <c r="L132" s="14">
        <v>126</v>
      </c>
      <c r="M132" s="91">
        <f>武将属性!$F130</f>
        <v>453.81180756590823</v>
      </c>
      <c r="N132" s="91">
        <f>武将属性!$U130</f>
        <v>27673.9</v>
      </c>
      <c r="O132" s="91">
        <f>武将属性!$U130</f>
        <v>27673.9</v>
      </c>
      <c r="P132" s="92">
        <f>武将属性!$AG130</f>
        <v>2.5000000000000001E-2</v>
      </c>
      <c r="Q132" s="92">
        <f>武将属性!$AG130</f>
        <v>2.5000000000000001E-2</v>
      </c>
      <c r="R132" s="92">
        <f>武将属性!BJ130</f>
        <v>0.1902122270293907</v>
      </c>
      <c r="S132" s="92">
        <f t="shared" si="46"/>
        <v>0.1902122270293907</v>
      </c>
      <c r="T132" s="91">
        <f>战法技能效用!AN130</f>
        <v>2.3094650428565124</v>
      </c>
      <c r="U132" s="91">
        <f t="shared" si="47"/>
        <v>141634376987.16205</v>
      </c>
      <c r="V132" s="95">
        <f t="shared" si="48"/>
        <v>1080426956.4405782</v>
      </c>
      <c r="W132" s="95">
        <f t="shared" si="49"/>
        <v>17717434.479608275</v>
      </c>
      <c r="X132" s="95">
        <f t="shared" si="50"/>
        <v>17717434.479608275</v>
      </c>
      <c r="Y132" s="95">
        <f t="shared" si="51"/>
        <v>478351717117.29919</v>
      </c>
      <c r="Z132" s="95">
        <f t="shared" si="52"/>
        <v>478351717117.29919</v>
      </c>
      <c r="AA132" s="95">
        <f t="shared" si="53"/>
        <v>411952170302.41785</v>
      </c>
      <c r="AB132" s="95">
        <f t="shared" si="54"/>
        <v>411952170302.41785</v>
      </c>
      <c r="AC132" s="95">
        <f t="shared" si="55"/>
        <v>296308015764.40149</v>
      </c>
      <c r="AE132" s="14">
        <v>126</v>
      </c>
      <c r="AF132" s="91">
        <f>武将属性!$F130</f>
        <v>453.81180756590823</v>
      </c>
      <c r="AG132" s="91">
        <f>士兵属性!$G130</f>
        <v>1702.2370278920989</v>
      </c>
      <c r="AH132" s="91">
        <f>士兵属性!$G130</f>
        <v>1702.2370278920989</v>
      </c>
      <c r="AI132" s="92">
        <f>士兵属性!$R130</f>
        <v>2.5000000000000001E-2</v>
      </c>
      <c r="AJ132" s="92">
        <f>士兵属性!$R130</f>
        <v>2.5000000000000001E-2</v>
      </c>
      <c r="AK132" s="92">
        <f>士兵属性!AY130</f>
        <v>0.1902122270293907</v>
      </c>
      <c r="AL132" s="92">
        <f t="shared" si="56"/>
        <v>0.1902122270293907</v>
      </c>
      <c r="AM132" s="91">
        <f>带兵数!$G129</f>
        <v>10144.15915745983</v>
      </c>
      <c r="AN132" s="91">
        <f>战法技能效用!AT130</f>
        <v>5.5285333393183418</v>
      </c>
      <c r="AO132" s="91">
        <f t="shared" si="57"/>
        <v>1716744880027.938</v>
      </c>
      <c r="AP132" s="95">
        <f t="shared" si="58"/>
        <v>5088476886.6949883</v>
      </c>
      <c r="AQ132" s="95">
        <f t="shared" si="59"/>
        <v>1213356882.2924995</v>
      </c>
      <c r="AR132" s="95">
        <f t="shared" si="60"/>
        <v>1213356882.2924995</v>
      </c>
      <c r="AS132" s="95">
        <f t="shared" si="61"/>
        <v>2252888676788.6807</v>
      </c>
      <c r="AT132" s="95">
        <f t="shared" si="62"/>
        <v>2252888676788.6807</v>
      </c>
      <c r="AU132" s="95">
        <f t="shared" si="63"/>
        <v>1940167342652.7275</v>
      </c>
      <c r="AV132" s="95">
        <f t="shared" si="64"/>
        <v>1940167342652.7275</v>
      </c>
      <c r="AW132" s="95">
        <f t="shared" si="65"/>
        <v>407213842.17776877</v>
      </c>
      <c r="AX132" s="95">
        <f t="shared" si="66"/>
        <v>632736605830.57166</v>
      </c>
      <c r="AZ132" s="14">
        <f t="shared" si="67"/>
        <v>3.1147373302916117</v>
      </c>
      <c r="BA132" s="14">
        <f t="shared" si="68"/>
        <v>12.120961849421247</v>
      </c>
      <c r="BD132" s="14">
        <v>126</v>
      </c>
      <c r="BE132" s="95">
        <f>求节点(节奏总纲!$G$4:$G$163,M$7:M$166,$BD132)</f>
        <v>328.27584019589989</v>
      </c>
      <c r="BF132" s="95">
        <f>求节点(节奏总纲!$G$4:$G$163,N$7:N$166,$BD132)</f>
        <v>17772.627074785381</v>
      </c>
      <c r="BG132" s="95">
        <f>求节点(节奏总纲!$G$4:$G$163,O$7:O$166,$BD132)</f>
        <v>17772.627074785381</v>
      </c>
      <c r="BH132" s="95">
        <f>求节点(节奏总纲!$G$4:$G$163,P$7:P$166,$BD132)</f>
        <v>2.5000000000000001E-2</v>
      </c>
      <c r="BI132" s="95">
        <f>求节点(节奏总纲!$G$4:$G$163,Q$7:Q$166,$BD132)</f>
        <v>2.5000000000000001E-2</v>
      </c>
      <c r="BJ132" s="95">
        <f>求节点(节奏总纲!$G$4:$G$163,T$7:T$166,$BD132)</f>
        <v>2.0503771055519699</v>
      </c>
      <c r="BK132" s="95">
        <f>求节点(节奏总纲!$G$4:$G$163,U$7:U$166,$BD132)</f>
        <v>32516538827.905365</v>
      </c>
      <c r="BL132" s="91"/>
      <c r="BM132" s="14">
        <v>126</v>
      </c>
      <c r="BN132" s="95">
        <f>求节点(节奏总纲!$G$4:$G$163,AF$7:AF$166,$BD132)</f>
        <v>328.27584019589989</v>
      </c>
      <c r="BO132" s="95">
        <f>求节点(节奏总纲!$G$4:$G$163,AG$7:AG$166,$BD132)</f>
        <v>933.32618733265804</v>
      </c>
      <c r="BP132" s="95">
        <f>求节点(节奏总纲!$G$4:$G$163,AH$7:AH$166,$BD132)</f>
        <v>933.32618733265804</v>
      </c>
      <c r="BQ132" s="95">
        <f>求节点(节奏总纲!$G$4:$G$163,AI$7:AI$166,$BD132)</f>
        <v>2.5000000000000001E-2</v>
      </c>
      <c r="BR132" s="95">
        <f>求节点(节奏总纲!$G$4:$G$163,AJ$7:AJ$166,$BD132)</f>
        <v>2.5000000000000001E-2</v>
      </c>
      <c r="BS132" s="95">
        <f>求节点(节奏总纲!$G$4:$G$163,AM$7:AM$166,$BD132)</f>
        <v>7052.2612768662812</v>
      </c>
      <c r="BT132" s="95">
        <f>求节点(节奏总纲!$G$4:$G$163,AN$7:AN$166,$BD132)</f>
        <v>2.8325146177171905</v>
      </c>
      <c r="BU132" s="95">
        <f>求节点(节奏总纲!$G$4:$G$163,AO$7:AO$166,$BD132)</f>
        <v>56363967402.271675</v>
      </c>
    </row>
    <row r="133" spans="12:73" x14ac:dyDescent="0.15">
      <c r="L133" s="14">
        <v>127</v>
      </c>
      <c r="M133" s="91">
        <f>武将属性!$F131</f>
        <v>456.45995851955695</v>
      </c>
      <c r="N133" s="91">
        <f>武将属性!$U131</f>
        <v>27837.7</v>
      </c>
      <c r="O133" s="91">
        <f>武将属性!$U131</f>
        <v>27837.7</v>
      </c>
      <c r="P133" s="92">
        <f>武将属性!$AG131</f>
        <v>2.5000000000000001E-2</v>
      </c>
      <c r="Q133" s="92">
        <f>武将属性!$AG131</f>
        <v>2.5000000000000001E-2</v>
      </c>
      <c r="R133" s="92">
        <f>武将属性!BJ131</f>
        <v>0.19258300346288351</v>
      </c>
      <c r="S133" s="92">
        <f t="shared" si="46"/>
        <v>0.19258300346288351</v>
      </c>
      <c r="T133" s="91">
        <f>战法技能效用!AN131</f>
        <v>2.3102094493438572</v>
      </c>
      <c r="U133" s="91">
        <f t="shared" si="47"/>
        <v>144792246254.97464</v>
      </c>
      <c r="V133" s="95">
        <f t="shared" si="48"/>
        <v>1106928363.9354043</v>
      </c>
      <c r="W133" s="95">
        <f t="shared" si="49"/>
        <v>18150510.821155328</v>
      </c>
      <c r="X133" s="95">
        <f t="shared" si="50"/>
        <v>18150510.821155328</v>
      </c>
      <c r="Y133" s="95">
        <f t="shared" si="51"/>
        <v>492944853742.51294</v>
      </c>
      <c r="Z133" s="95">
        <f t="shared" si="52"/>
        <v>492944853742.51294</v>
      </c>
      <c r="AA133" s="95">
        <f t="shared" si="53"/>
        <v>423675730426.25623</v>
      </c>
      <c r="AB133" s="95">
        <f t="shared" si="54"/>
        <v>423675730426.25623</v>
      </c>
      <c r="AC133" s="95">
        <f t="shared" si="55"/>
        <v>305278854899.18414</v>
      </c>
      <c r="AE133" s="14">
        <v>127</v>
      </c>
      <c r="AF133" s="91">
        <f>武将属性!$F131</f>
        <v>456.45995851955695</v>
      </c>
      <c r="AG133" s="91">
        <f>士兵属性!$G131</f>
        <v>1717.8104884772943</v>
      </c>
      <c r="AH133" s="91">
        <f>士兵属性!$G131</f>
        <v>1717.8104884772943</v>
      </c>
      <c r="AI133" s="92">
        <f>士兵属性!$R131</f>
        <v>2.5000000000000001E-2</v>
      </c>
      <c r="AJ133" s="92">
        <f>士兵属性!$R131</f>
        <v>2.5000000000000001E-2</v>
      </c>
      <c r="AK133" s="92">
        <f>士兵属性!AY131</f>
        <v>0.19258300346288351</v>
      </c>
      <c r="AL133" s="92">
        <f t="shared" si="56"/>
        <v>0.19258300346288351</v>
      </c>
      <c r="AM133" s="91">
        <f>带兵数!$G130</f>
        <v>10207.918432479593</v>
      </c>
      <c r="AN133" s="91">
        <f>战法技能效用!AT131</f>
        <v>5.5415055285868515</v>
      </c>
      <c r="AO133" s="91">
        <f t="shared" si="57"/>
        <v>1794890471185.4055</v>
      </c>
      <c r="AP133" s="95">
        <f t="shared" si="58"/>
        <v>5279265319.6871958</v>
      </c>
      <c r="AQ133" s="95">
        <f t="shared" si="59"/>
        <v>1254717394.3076062</v>
      </c>
      <c r="AR133" s="95">
        <f t="shared" si="60"/>
        <v>1254717394.3076062</v>
      </c>
      <c r="AS133" s="95">
        <f t="shared" si="61"/>
        <v>2350998272037.2227</v>
      </c>
      <c r="AT133" s="95">
        <f t="shared" si="62"/>
        <v>2350998272037.2227</v>
      </c>
      <c r="AU133" s="95">
        <f t="shared" si="63"/>
        <v>2020633550738.9712</v>
      </c>
      <c r="AV133" s="95">
        <f t="shared" si="64"/>
        <v>2020633550738.9712</v>
      </c>
      <c r="AW133" s="95">
        <f t="shared" si="65"/>
        <v>422293088.30653518</v>
      </c>
      <c r="AX133" s="95">
        <f t="shared" si="66"/>
        <v>658981847709.94946</v>
      </c>
      <c r="AZ133" s="14">
        <f t="shared" si="67"/>
        <v>3.1743014604692523</v>
      </c>
      <c r="BA133" s="14">
        <f t="shared" si="68"/>
        <v>12.39631622279455</v>
      </c>
      <c r="BD133" s="14">
        <v>127</v>
      </c>
      <c r="BE133" s="95">
        <f>求节点(节奏总纲!$G$4:$G$163,M$7:M$166,$BD133)</f>
        <v>329.01256118043966</v>
      </c>
      <c r="BF133" s="95">
        <f>求节点(节奏总纲!$G$4:$G$163,N$7:N$166,$BD133)</f>
        <v>17812.805372392148</v>
      </c>
      <c r="BG133" s="95">
        <f>求节点(节奏总纲!$G$4:$G$163,O$7:O$166,$BD133)</f>
        <v>17812.805372392148</v>
      </c>
      <c r="BH133" s="95">
        <f>求节点(节奏总纲!$G$4:$G$163,P$7:P$166,$BD133)</f>
        <v>2.5000000000000001E-2</v>
      </c>
      <c r="BI133" s="95">
        <f>求节点(节奏总纲!$G$4:$G$163,Q$7:Q$166,$BD133)</f>
        <v>2.5000000000000001E-2</v>
      </c>
      <c r="BJ133" s="95">
        <f>求节点(节奏总纲!$G$4:$G$163,T$7:T$166,$BD133)</f>
        <v>2.055481391775936</v>
      </c>
      <c r="BK133" s="95">
        <f>求节点(节奏总纲!$G$4:$G$163,U$7:U$166,$BD133)</f>
        <v>32864579167.493572</v>
      </c>
      <c r="BL133" s="91"/>
      <c r="BM133" s="14">
        <v>127</v>
      </c>
      <c r="BN133" s="95">
        <f>求节点(节奏总纲!$G$4:$G$163,AF$7:AF$166,$BD133)</f>
        <v>329.01256118043966</v>
      </c>
      <c r="BO133" s="95">
        <f>求节点(节奏总纲!$G$4:$G$163,AG$7:AG$166,$BD133)</f>
        <v>935.24022036460997</v>
      </c>
      <c r="BP133" s="95">
        <f>求节点(节奏总纲!$G$4:$G$163,AH$7:AH$166,$BD133)</f>
        <v>935.24022036460997</v>
      </c>
      <c r="BQ133" s="95">
        <f>求节点(节奏总纲!$G$4:$G$163,AI$7:AI$166,$BD133)</f>
        <v>2.5000000000000001E-2</v>
      </c>
      <c r="BR133" s="95">
        <f>求节点(节奏总纲!$G$4:$G$163,AJ$7:AJ$166,$BD133)</f>
        <v>2.5000000000000001E-2</v>
      </c>
      <c r="BS133" s="95">
        <f>求节点(节奏总纲!$G$4:$G$163,AM$7:AM$166,$BD133)</f>
        <v>7060.0915633938539</v>
      </c>
      <c r="BT133" s="95">
        <f>求节点(节奏总纲!$G$4:$G$163,AN$7:AN$166,$BD133)</f>
        <v>2.843301220800265</v>
      </c>
      <c r="BU133" s="95">
        <f>求节点(节奏总纲!$G$4:$G$163,AO$7:AO$166,$BD133)</f>
        <v>57203885640.574463</v>
      </c>
    </row>
    <row r="134" spans="12:73" x14ac:dyDescent="0.15">
      <c r="L134" s="14">
        <v>128</v>
      </c>
      <c r="M134" s="91">
        <f>武将属性!$F132</f>
        <v>459.10810947320562</v>
      </c>
      <c r="N134" s="91">
        <f>武将属性!$U132</f>
        <v>28001.5</v>
      </c>
      <c r="O134" s="91">
        <f>武将属性!$U132</f>
        <v>28001.5</v>
      </c>
      <c r="P134" s="92">
        <f>武将属性!$AG132</f>
        <v>2.5000000000000001E-2</v>
      </c>
      <c r="Q134" s="92">
        <f>武将属性!$AG132</f>
        <v>2.5000000000000001E-2</v>
      </c>
      <c r="R134" s="92">
        <f>武将属性!BJ132</f>
        <v>0.19495377989637636</v>
      </c>
      <c r="S134" s="92">
        <f t="shared" si="46"/>
        <v>0.19495377989637636</v>
      </c>
      <c r="T134" s="91">
        <f>战法技能效用!AN132</f>
        <v>2.3109526883490243</v>
      </c>
      <c r="U134" s="91">
        <f t="shared" si="47"/>
        <v>148004002790.41562</v>
      </c>
      <c r="V134" s="95">
        <f t="shared" si="48"/>
        <v>1134046398.4243836</v>
      </c>
      <c r="W134" s="95">
        <f t="shared" si="49"/>
        <v>18593643.127529472</v>
      </c>
      <c r="X134" s="95">
        <f t="shared" si="50"/>
        <v>18593643.127529472</v>
      </c>
      <c r="Y134" s="95">
        <f t="shared" si="51"/>
        <v>507951120034.65027</v>
      </c>
      <c r="Z134" s="95">
        <f t="shared" si="52"/>
        <v>507951120034.65027</v>
      </c>
      <c r="AA134" s="95">
        <f t="shared" si="53"/>
        <v>435707143485.22003</v>
      </c>
      <c r="AB134" s="95">
        <f t="shared" si="54"/>
        <v>435707143485.22003</v>
      </c>
      <c r="AC134" s="95">
        <f t="shared" si="55"/>
        <v>314501563171.01208</v>
      </c>
      <c r="AE134" s="14">
        <v>128</v>
      </c>
      <c r="AF134" s="91">
        <f>武将属性!$F132</f>
        <v>459.10810947320562</v>
      </c>
      <c r="AG134" s="91">
        <f>士兵属性!$G132</f>
        <v>1733.4697206580281</v>
      </c>
      <c r="AH134" s="91">
        <f>士兵属性!$G132</f>
        <v>1733.4697206580281</v>
      </c>
      <c r="AI134" s="92">
        <f>士兵属性!$R132</f>
        <v>2.5000000000000001E-2</v>
      </c>
      <c r="AJ134" s="92">
        <f>士兵属性!$R132</f>
        <v>2.5000000000000001E-2</v>
      </c>
      <c r="AK134" s="92">
        <f>士兵属性!AY132</f>
        <v>0.19495377989637636</v>
      </c>
      <c r="AL134" s="92">
        <f t="shared" si="56"/>
        <v>0.19495377989637636</v>
      </c>
      <c r="AM134" s="91">
        <f>带兵数!$G131</f>
        <v>10272.420579027341</v>
      </c>
      <c r="AN134" s="91">
        <f>战法技能效用!AT132</f>
        <v>5.5544779112524818</v>
      </c>
      <c r="AO134" s="91">
        <f t="shared" si="57"/>
        <v>1876502805666.2153</v>
      </c>
      <c r="AP134" s="95">
        <f t="shared" si="58"/>
        <v>5477195112.6214666</v>
      </c>
      <c r="AQ134" s="95">
        <f t="shared" si="59"/>
        <v>1297483696.4891059</v>
      </c>
      <c r="AR134" s="95">
        <f t="shared" si="60"/>
        <v>1297483696.4891059</v>
      </c>
      <c r="AS134" s="95">
        <f t="shared" si="61"/>
        <v>2453292383777.0957</v>
      </c>
      <c r="AT134" s="95">
        <f t="shared" si="62"/>
        <v>2453292383777.0957</v>
      </c>
      <c r="AU134" s="95">
        <f t="shared" si="63"/>
        <v>2104369838965.3079</v>
      </c>
      <c r="AV134" s="95">
        <f t="shared" si="64"/>
        <v>2104369838965.3079</v>
      </c>
      <c r="AW134" s="95">
        <f t="shared" si="65"/>
        <v>437900431.27776217</v>
      </c>
      <c r="AX134" s="95">
        <f t="shared" si="66"/>
        <v>686293776976.51929</v>
      </c>
      <c r="AZ134" s="14">
        <f t="shared" si="67"/>
        <v>3.2352325132581172</v>
      </c>
      <c r="BA134" s="14">
        <f t="shared" si="68"/>
        <v>12.678730103830226</v>
      </c>
      <c r="BD134" s="14">
        <v>128</v>
      </c>
      <c r="BE134" s="95">
        <f>求节点(节奏总纲!$G$4:$G$163,M$7:M$166,$BD134)</f>
        <v>329.74928216497938</v>
      </c>
      <c r="BF134" s="95">
        <f>求节点(节奏总纲!$G$4:$G$163,N$7:N$166,$BD134)</f>
        <v>17852.983669998917</v>
      </c>
      <c r="BG134" s="95">
        <f>求节点(节奏总纲!$G$4:$G$163,O$7:O$166,$BD134)</f>
        <v>17852.983669998917</v>
      </c>
      <c r="BH134" s="95">
        <f>求节点(节奏总纲!$G$4:$G$163,P$7:P$166,$BD134)</f>
        <v>2.5000000000000001E-2</v>
      </c>
      <c r="BI134" s="95">
        <f>求节点(节奏总纲!$G$4:$G$163,Q$7:Q$166,$BD134)</f>
        <v>2.5000000000000001E-2</v>
      </c>
      <c r="BJ134" s="95">
        <f>求节点(节奏总纲!$G$4:$G$163,T$7:T$166,$BD134)</f>
        <v>2.0605856779999017</v>
      </c>
      <c r="BK134" s="95">
        <f>求节点(节奏总纲!$G$4:$G$163,U$7:U$166,$BD134)</f>
        <v>33212619507.081783</v>
      </c>
      <c r="BL134" s="91"/>
      <c r="BM134" s="14">
        <v>128</v>
      </c>
      <c r="BN134" s="95">
        <f>求节点(节奏总纲!$G$4:$G$163,AF$7:AF$166,$BD134)</f>
        <v>329.74928216497938</v>
      </c>
      <c r="BO134" s="95">
        <f>求节点(节奏总纲!$G$4:$G$163,AG$7:AG$166,$BD134)</f>
        <v>937.1542533965619</v>
      </c>
      <c r="BP134" s="95">
        <f>求节点(节奏总纲!$G$4:$G$163,AH$7:AH$166,$BD134)</f>
        <v>937.1542533965619</v>
      </c>
      <c r="BQ134" s="95">
        <f>求节点(节奏总纲!$G$4:$G$163,AI$7:AI$166,$BD134)</f>
        <v>2.5000000000000001E-2</v>
      </c>
      <c r="BR134" s="95">
        <f>求节点(节奏总纲!$G$4:$G$163,AJ$7:AJ$166,$BD134)</f>
        <v>2.5000000000000001E-2</v>
      </c>
      <c r="BS134" s="95">
        <f>求节点(节奏总纲!$G$4:$G$163,AM$7:AM$166,$BD134)</f>
        <v>7067.9218499214276</v>
      </c>
      <c r="BT134" s="95">
        <f>求节点(节奏总纲!$G$4:$G$163,AN$7:AN$166,$BD134)</f>
        <v>2.85408782388334</v>
      </c>
      <c r="BU134" s="95">
        <f>求节点(节奏总纲!$G$4:$G$163,AO$7:AO$166,$BD134)</f>
        <v>58043803878.877251</v>
      </c>
    </row>
    <row r="135" spans="12:73" x14ac:dyDescent="0.15">
      <c r="L135" s="14">
        <v>129</v>
      </c>
      <c r="M135" s="91">
        <f>武将属性!$F133</f>
        <v>461.7562604268544</v>
      </c>
      <c r="N135" s="91">
        <f>武将属性!$U133</f>
        <v>28165.3</v>
      </c>
      <c r="O135" s="91">
        <f>武将属性!$U133</f>
        <v>28165.3</v>
      </c>
      <c r="P135" s="92">
        <f>武将属性!$AG133</f>
        <v>2.5000000000000001E-2</v>
      </c>
      <c r="Q135" s="92">
        <f>武将属性!$AG133</f>
        <v>2.5000000000000001E-2</v>
      </c>
      <c r="R135" s="92">
        <f>武将属性!BJ133</f>
        <v>0.19732455632986917</v>
      </c>
      <c r="S135" s="92">
        <f t="shared" si="46"/>
        <v>0.19732455632986917</v>
      </c>
      <c r="T135" s="91">
        <f>战法技能效用!AN133</f>
        <v>2.3116947626163746</v>
      </c>
      <c r="U135" s="91">
        <f t="shared" si="47"/>
        <v>151270302871.42944</v>
      </c>
      <c r="V135" s="95">
        <f t="shared" si="48"/>
        <v>1162207036.8568184</v>
      </c>
      <c r="W135" s="95">
        <f t="shared" si="49"/>
        <v>19053813.564236127</v>
      </c>
      <c r="X135" s="95">
        <f t="shared" si="50"/>
        <v>19053813.564236127</v>
      </c>
      <c r="Y135" s="95">
        <f t="shared" si="51"/>
        <v>523567195298.32184</v>
      </c>
      <c r="Z135" s="95">
        <f t="shared" si="52"/>
        <v>523567195298.32184</v>
      </c>
      <c r="AA135" s="95">
        <f t="shared" si="53"/>
        <v>448212953074.1272</v>
      </c>
      <c r="AB135" s="95">
        <f t="shared" si="54"/>
        <v>448212953074.1272</v>
      </c>
      <c r="AC135" s="95">
        <f t="shared" si="55"/>
        <v>324097728594.28589</v>
      </c>
      <c r="AE135" s="14">
        <v>129</v>
      </c>
      <c r="AF135" s="91">
        <f>武将属性!$F133</f>
        <v>461.7562604268544</v>
      </c>
      <c r="AG135" s="91">
        <f>士兵属性!$G133</f>
        <v>1749.3451690810887</v>
      </c>
      <c r="AH135" s="91">
        <f>士兵属性!$G133</f>
        <v>1749.3451690810887</v>
      </c>
      <c r="AI135" s="92">
        <f>士兵属性!$R133</f>
        <v>2.5000000000000001E-2</v>
      </c>
      <c r="AJ135" s="92">
        <f>士兵属性!$R133</f>
        <v>2.5000000000000001E-2</v>
      </c>
      <c r="AK135" s="92">
        <f>士兵属性!AY133</f>
        <v>0.19732455632986917</v>
      </c>
      <c r="AL135" s="92">
        <f t="shared" si="56"/>
        <v>0.19732455632986917</v>
      </c>
      <c r="AM135" s="91">
        <f>带兵数!$G132</f>
        <v>10342.004173493671</v>
      </c>
      <c r="AN135" s="91">
        <f>战法技能效用!AT133</f>
        <v>5.5674504868606203</v>
      </c>
      <c r="AO135" s="91">
        <f t="shared" si="57"/>
        <v>1963669298081.1028</v>
      </c>
      <c r="AP135" s="95">
        <f t="shared" si="58"/>
        <v>5687684110.9294043</v>
      </c>
      <c r="AQ135" s="95">
        <f t="shared" si="59"/>
        <v>1342819823.0452058</v>
      </c>
      <c r="AR135" s="95">
        <f t="shared" si="60"/>
        <v>1342819823.0452058</v>
      </c>
      <c r="AS135" s="95">
        <f t="shared" si="61"/>
        <v>2562267068831.2197</v>
      </c>
      <c r="AT135" s="95">
        <f t="shared" si="62"/>
        <v>2562267068831.2197</v>
      </c>
      <c r="AU135" s="95">
        <f t="shared" si="63"/>
        <v>2193493595088.7104</v>
      </c>
      <c r="AV135" s="95">
        <f t="shared" si="64"/>
        <v>2193493595088.7104</v>
      </c>
      <c r="AW135" s="95">
        <f t="shared" si="65"/>
        <v>454274690.08589852</v>
      </c>
      <c r="AX135" s="95">
        <f t="shared" si="66"/>
        <v>715362947947.65967</v>
      </c>
      <c r="AZ135" s="14">
        <f t="shared" si="67"/>
        <v>3.3008186277831024</v>
      </c>
      <c r="BA135" s="14">
        <f t="shared" si="68"/>
        <v>12.981194992054073</v>
      </c>
      <c r="BD135" s="14">
        <v>129</v>
      </c>
      <c r="BE135" s="95">
        <f>求节点(节奏总纲!$G$4:$G$163,M$7:M$166,$BD135)</f>
        <v>330.48600314951915</v>
      </c>
      <c r="BF135" s="95">
        <f>求节点(节奏总纲!$G$4:$G$163,N$7:N$166,$BD135)</f>
        <v>17893.161967605683</v>
      </c>
      <c r="BG135" s="95">
        <f>求节点(节奏总纲!$G$4:$G$163,O$7:O$166,$BD135)</f>
        <v>17893.161967605683</v>
      </c>
      <c r="BH135" s="95">
        <f>求节点(节奏总纲!$G$4:$G$163,P$7:P$166,$BD135)</f>
        <v>2.5000000000000001E-2</v>
      </c>
      <c r="BI135" s="95">
        <f>求节点(节奏总纲!$G$4:$G$163,Q$7:Q$166,$BD135)</f>
        <v>2.5000000000000001E-2</v>
      </c>
      <c r="BJ135" s="95">
        <f>求节点(节奏总纲!$G$4:$G$163,T$7:T$166,$BD135)</f>
        <v>2.0656899642238673</v>
      </c>
      <c r="BK135" s="95">
        <f>求节点(节奏总纲!$G$4:$G$163,U$7:U$166,$BD135)</f>
        <v>33560659846.669994</v>
      </c>
      <c r="BL135" s="91"/>
      <c r="BM135" s="14">
        <v>129</v>
      </c>
      <c r="BN135" s="95">
        <f>求节点(节奏总纲!$G$4:$G$163,AF$7:AF$166,$BD135)</f>
        <v>330.48600314951915</v>
      </c>
      <c r="BO135" s="95">
        <f>求节点(节奏总纲!$G$4:$G$163,AG$7:AG$166,$BD135)</f>
        <v>939.06828642851383</v>
      </c>
      <c r="BP135" s="95">
        <f>求节点(节奏总纲!$G$4:$G$163,AH$7:AH$166,$BD135)</f>
        <v>939.06828642851383</v>
      </c>
      <c r="BQ135" s="95">
        <f>求节点(节奏总纲!$G$4:$G$163,AI$7:AI$166,$BD135)</f>
        <v>2.5000000000000001E-2</v>
      </c>
      <c r="BR135" s="95">
        <f>求节点(节奏总纲!$G$4:$G$163,AJ$7:AJ$166,$BD135)</f>
        <v>2.5000000000000001E-2</v>
      </c>
      <c r="BS135" s="95">
        <f>求节点(节奏总纲!$G$4:$G$163,AM$7:AM$166,$BD135)</f>
        <v>7075.7521364490003</v>
      </c>
      <c r="BT135" s="95">
        <f>求节点(节奏总纲!$G$4:$G$163,AN$7:AN$166,$BD135)</f>
        <v>2.8648744269664146</v>
      </c>
      <c r="BU135" s="95">
        <f>求节点(节奏总纲!$G$4:$G$163,AO$7:AO$166,$BD135)</f>
        <v>58883722117.180046</v>
      </c>
    </row>
    <row r="136" spans="12:73" x14ac:dyDescent="0.15">
      <c r="L136" s="14">
        <v>130</v>
      </c>
      <c r="M136" s="91">
        <f>武将属性!$F134</f>
        <v>464.40441138050312</v>
      </c>
      <c r="N136" s="91">
        <f>武将属性!$U134</f>
        <v>28329.1</v>
      </c>
      <c r="O136" s="91">
        <f>武将属性!$U134</f>
        <v>28329.1</v>
      </c>
      <c r="P136" s="92">
        <f>武将属性!$AG134</f>
        <v>2.5000000000000001E-2</v>
      </c>
      <c r="Q136" s="92">
        <f>武将属性!$AG134</f>
        <v>2.5000000000000001E-2</v>
      </c>
      <c r="R136" s="92">
        <f>武将属性!BJ134</f>
        <v>0.19969533276336202</v>
      </c>
      <c r="S136" s="92">
        <f t="shared" si="46"/>
        <v>0.19969533276336202</v>
      </c>
      <c r="T136" s="91">
        <f>战法技能效用!AN134</f>
        <v>2.3124356748816739</v>
      </c>
      <c r="U136" s="91">
        <f t="shared" si="47"/>
        <v>154591807874.20761</v>
      </c>
      <c r="V136" s="95">
        <f t="shared" si="48"/>
        <v>1191039228.3021708</v>
      </c>
      <c r="W136" s="95">
        <f t="shared" si="49"/>
        <v>19524936.258150037</v>
      </c>
      <c r="X136" s="95">
        <f t="shared" si="50"/>
        <v>19524936.258150037</v>
      </c>
      <c r="Y136" s="95">
        <f t="shared" si="51"/>
        <v>539633045610.49585</v>
      </c>
      <c r="Z136" s="95">
        <f t="shared" si="52"/>
        <v>539633045610.49585</v>
      </c>
      <c r="AA136" s="95">
        <f t="shared" si="53"/>
        <v>461053616401.67438</v>
      </c>
      <c r="AB136" s="95">
        <f t="shared" si="54"/>
        <v>461053616401.67438</v>
      </c>
      <c r="AC136" s="95">
        <f t="shared" si="55"/>
        <v>333968068237.59186</v>
      </c>
      <c r="AE136" s="14">
        <v>130</v>
      </c>
      <c r="AF136" s="91">
        <f>武将属性!$F134</f>
        <v>464.40441138050312</v>
      </c>
      <c r="AG136" s="91">
        <f>士兵属性!$G134</f>
        <v>1765.4725682764351</v>
      </c>
      <c r="AH136" s="91">
        <f>士兵属性!$G134</f>
        <v>1765.4725682764351</v>
      </c>
      <c r="AI136" s="92">
        <f>士兵属性!$R134</f>
        <v>2.5000000000000001E-2</v>
      </c>
      <c r="AJ136" s="92">
        <f>士兵属性!$R134</f>
        <v>2.5000000000000001E-2</v>
      </c>
      <c r="AK136" s="92">
        <f>士兵属性!AY134</f>
        <v>0.19969533276336202</v>
      </c>
      <c r="AL136" s="92">
        <f t="shared" si="56"/>
        <v>0.19969533276336202</v>
      </c>
      <c r="AM136" s="91">
        <f>带兵数!$G133</f>
        <v>10411.47414391671</v>
      </c>
      <c r="AN136" s="91">
        <f>战法技能效用!AT134</f>
        <v>5.5804232549580783</v>
      </c>
      <c r="AO136" s="91">
        <f t="shared" si="57"/>
        <v>2054802361415.4546</v>
      </c>
      <c r="AP136" s="95">
        <f t="shared" si="58"/>
        <v>5906298919.7130747</v>
      </c>
      <c r="AQ136" s="95">
        <f t="shared" si="59"/>
        <v>1389619113.5312309</v>
      </c>
      <c r="AR136" s="95">
        <f t="shared" si="60"/>
        <v>1389619113.5312309</v>
      </c>
      <c r="AS136" s="95">
        <f t="shared" si="61"/>
        <v>2676010998289.4165</v>
      </c>
      <c r="AT136" s="95">
        <f t="shared" si="62"/>
        <v>2676010998289.4165</v>
      </c>
      <c r="AU136" s="95">
        <f t="shared" si="63"/>
        <v>2286339871747.8271</v>
      </c>
      <c r="AV136" s="95">
        <f t="shared" si="64"/>
        <v>2286339871747.8271</v>
      </c>
      <c r="AW136" s="95">
        <f t="shared" si="65"/>
        <v>471275131.91308397</v>
      </c>
      <c r="AX136" s="95">
        <f t="shared" si="66"/>
        <v>745646390889.37598</v>
      </c>
      <c r="AZ136" s="14">
        <f t="shared" si="67"/>
        <v>3.3679902827706663</v>
      </c>
      <c r="BA136" s="14">
        <f t="shared" si="68"/>
        <v>13.291793334142653</v>
      </c>
      <c r="BD136" s="14">
        <v>130</v>
      </c>
      <c r="BE136" s="95">
        <f>求节点(节奏总纲!$G$4:$G$163,M$7:M$166,$BD136)</f>
        <v>331.22272413405892</v>
      </c>
      <c r="BF136" s="95">
        <f>求节点(节奏总纲!$G$4:$G$163,N$7:N$166,$BD136)</f>
        <v>17933.340265212453</v>
      </c>
      <c r="BG136" s="95">
        <f>求节点(节奏总纲!$G$4:$G$163,O$7:O$166,$BD136)</f>
        <v>17933.340265212453</v>
      </c>
      <c r="BH136" s="95">
        <f>求节点(节奏总纲!$G$4:$G$163,P$7:P$166,$BD136)</f>
        <v>2.5000000000000001E-2</v>
      </c>
      <c r="BI136" s="95">
        <f>求节点(节奏总纲!$G$4:$G$163,Q$7:Q$166,$BD136)</f>
        <v>2.5000000000000001E-2</v>
      </c>
      <c r="BJ136" s="95">
        <f>求节点(节奏总纲!$G$4:$G$163,T$7:T$166,$BD136)</f>
        <v>2.0707942504478329</v>
      </c>
      <c r="BK136" s="95">
        <f>求节点(节奏总纲!$G$4:$G$163,U$7:U$166,$BD136)</f>
        <v>33908700186.258202</v>
      </c>
      <c r="BL136" s="91"/>
      <c r="BM136" s="14">
        <v>130</v>
      </c>
      <c r="BN136" s="95">
        <f>求节点(节奏总纲!$G$4:$G$163,AF$7:AF$166,$BD136)</f>
        <v>331.22272413405892</v>
      </c>
      <c r="BO136" s="95">
        <f>求节点(节奏总纲!$G$4:$G$163,AG$7:AG$166,$BD136)</f>
        <v>940.98231946046576</v>
      </c>
      <c r="BP136" s="95">
        <f>求节点(节奏总纲!$G$4:$G$163,AH$7:AH$166,$BD136)</f>
        <v>940.98231946046576</v>
      </c>
      <c r="BQ136" s="95">
        <f>求节点(节奏总纲!$G$4:$G$163,AI$7:AI$166,$BD136)</f>
        <v>2.5000000000000001E-2</v>
      </c>
      <c r="BR136" s="95">
        <f>求节点(节奏总纲!$G$4:$G$163,AJ$7:AJ$166,$BD136)</f>
        <v>2.5000000000000001E-2</v>
      </c>
      <c r="BS136" s="95">
        <f>求节点(节奏总纲!$G$4:$G$163,AM$7:AM$166,$BD136)</f>
        <v>7083.582422976574</v>
      </c>
      <c r="BT136" s="95">
        <f>求节点(节奏总纲!$G$4:$G$163,AN$7:AN$166,$BD136)</f>
        <v>2.8756610300494896</v>
      </c>
      <c r="BU136" s="95">
        <f>求节点(节奏总纲!$G$4:$G$163,AO$7:AO$166,$BD136)</f>
        <v>59723640355.482834</v>
      </c>
    </row>
    <row r="137" spans="12:73" x14ac:dyDescent="0.15">
      <c r="L137" s="14">
        <v>131</v>
      </c>
      <c r="M137" s="91">
        <f>武将属性!$F135</f>
        <v>467.05256233415179</v>
      </c>
      <c r="N137" s="91">
        <f>武将属性!$U135</f>
        <v>28492.9</v>
      </c>
      <c r="O137" s="91">
        <f>武将属性!$U135</f>
        <v>28492.9</v>
      </c>
      <c r="P137" s="92">
        <f>武将属性!$AG135</f>
        <v>2.5000000000000001E-2</v>
      </c>
      <c r="Q137" s="92">
        <f>武将属性!$AG135</f>
        <v>2.5000000000000001E-2</v>
      </c>
      <c r="R137" s="92">
        <f>武将属性!BJ135</f>
        <v>0.20206610919685483</v>
      </c>
      <c r="S137" s="92">
        <f t="shared" si="46"/>
        <v>0.20206610919685483</v>
      </c>
      <c r="T137" s="91">
        <f>战法技能效用!AN135</f>
        <v>2.3131754278721277</v>
      </c>
      <c r="U137" s="91">
        <f t="shared" si="47"/>
        <v>157969184293.40295</v>
      </c>
      <c r="V137" s="95">
        <f t="shared" si="48"/>
        <v>1220676525.293355</v>
      </c>
      <c r="W137" s="95">
        <f t="shared" si="49"/>
        <v>20009198.744929805</v>
      </c>
      <c r="X137" s="95">
        <f t="shared" si="50"/>
        <v>20009198.744929805</v>
      </c>
      <c r="Y137" s="95">
        <f t="shared" si="51"/>
        <v>556214730653.0835</v>
      </c>
      <c r="Z137" s="95">
        <f t="shared" si="52"/>
        <v>556214730653.0835</v>
      </c>
      <c r="AA137" s="95">
        <f t="shared" si="53"/>
        <v>474283481214.13135</v>
      </c>
      <c r="AB137" s="95">
        <f t="shared" si="54"/>
        <v>474283481214.13135</v>
      </c>
      <c r="AC137" s="95">
        <f t="shared" si="55"/>
        <v>344153282149.36548</v>
      </c>
      <c r="AE137" s="14">
        <v>131</v>
      </c>
      <c r="AF137" s="91">
        <f>武将属性!$F135</f>
        <v>467.05256233415179</v>
      </c>
      <c r="AG137" s="91">
        <f>士兵属性!$G135</f>
        <v>1781.6894563572534</v>
      </c>
      <c r="AH137" s="91">
        <f>士兵属性!$G135</f>
        <v>1781.6894563572534</v>
      </c>
      <c r="AI137" s="92">
        <f>士兵属性!$R135</f>
        <v>2.5000000000000001E-2</v>
      </c>
      <c r="AJ137" s="92">
        <f>士兵属性!$R135</f>
        <v>2.5000000000000001E-2</v>
      </c>
      <c r="AK137" s="92">
        <f>士兵属性!AY135</f>
        <v>0.20206610919685483</v>
      </c>
      <c r="AL137" s="92">
        <f t="shared" si="56"/>
        <v>0.20206610919685483</v>
      </c>
      <c r="AM137" s="91">
        <f>带兵数!$G134</f>
        <v>10480.261367048963</v>
      </c>
      <c r="AN137" s="91">
        <f>战法技能效用!AT135</f>
        <v>5.5952438670159381</v>
      </c>
      <c r="AO137" s="91">
        <f t="shared" si="57"/>
        <v>2150652067830.53</v>
      </c>
      <c r="AP137" s="95">
        <f t="shared" si="58"/>
        <v>6134857341.4014072</v>
      </c>
      <c r="AQ137" s="95">
        <f t="shared" si="59"/>
        <v>1438411712.7214227</v>
      </c>
      <c r="AR137" s="95">
        <f t="shared" si="60"/>
        <v>1438411712.7214227</v>
      </c>
      <c r="AS137" s="95">
        <f t="shared" si="61"/>
        <v>2795415454493.668</v>
      </c>
      <c r="AT137" s="95">
        <f t="shared" si="62"/>
        <v>2795415454493.668</v>
      </c>
      <c r="AU137" s="95">
        <f t="shared" si="63"/>
        <v>2383646638844.5342</v>
      </c>
      <c r="AV137" s="95">
        <f t="shared" si="64"/>
        <v>2383646638844.5342</v>
      </c>
      <c r="AW137" s="95">
        <f t="shared" si="65"/>
        <v>489072341.3662675</v>
      </c>
      <c r="AX137" s="95">
        <f t="shared" si="66"/>
        <v>777167011298.42969</v>
      </c>
      <c r="AZ137" s="14">
        <f t="shared" si="67"/>
        <v>3.4357766705611259</v>
      </c>
      <c r="BA137" s="14">
        <f t="shared" si="68"/>
        <v>13.614377243577023</v>
      </c>
      <c r="BD137" s="14">
        <v>131</v>
      </c>
      <c r="BE137" s="95">
        <f>求节点(节奏总纲!$G$4:$G$163,M$7:M$166,$BD137)</f>
        <v>331.95944511859869</v>
      </c>
      <c r="BF137" s="95">
        <f>求节点(节奏总纲!$G$4:$G$163,N$7:N$166,$BD137)</f>
        <v>17973.518562819219</v>
      </c>
      <c r="BG137" s="95">
        <f>求节点(节奏总纲!$G$4:$G$163,O$7:O$166,$BD137)</f>
        <v>17973.518562819219</v>
      </c>
      <c r="BH137" s="95">
        <f>求节点(节奏总纲!$G$4:$G$163,P$7:P$166,$BD137)</f>
        <v>2.5000000000000001E-2</v>
      </c>
      <c r="BI137" s="95">
        <f>求节点(节奏总纲!$G$4:$G$163,Q$7:Q$166,$BD137)</f>
        <v>2.5000000000000001E-2</v>
      </c>
      <c r="BJ137" s="95">
        <f>求节点(节奏总纲!$G$4:$G$163,T$7:T$166,$BD137)</f>
        <v>2.0758985366717986</v>
      </c>
      <c r="BK137" s="95">
        <f>求节点(节奏总纲!$G$4:$G$163,U$7:U$166,$BD137)</f>
        <v>34256740525.846413</v>
      </c>
      <c r="BL137" s="91"/>
      <c r="BM137" s="14">
        <v>131</v>
      </c>
      <c r="BN137" s="95">
        <f>求节点(节奏总纲!$G$4:$G$163,AF$7:AF$166,$BD137)</f>
        <v>331.95944511859869</v>
      </c>
      <c r="BO137" s="95">
        <f>求节点(节奏总纲!$G$4:$G$163,AG$7:AG$166,$BD137)</f>
        <v>942.89635249241769</v>
      </c>
      <c r="BP137" s="95">
        <f>求节点(节奏总纲!$G$4:$G$163,AH$7:AH$166,$BD137)</f>
        <v>942.89635249241769</v>
      </c>
      <c r="BQ137" s="95">
        <f>求节点(节奏总纲!$G$4:$G$163,AI$7:AI$166,$BD137)</f>
        <v>2.5000000000000001E-2</v>
      </c>
      <c r="BR137" s="95">
        <f>求节点(节奏总纲!$G$4:$G$163,AJ$7:AJ$166,$BD137)</f>
        <v>2.5000000000000001E-2</v>
      </c>
      <c r="BS137" s="95">
        <f>求节点(节奏总纲!$G$4:$G$163,AM$7:AM$166,$BD137)</f>
        <v>7091.4127095041467</v>
      </c>
      <c r="BT137" s="95">
        <f>求节点(节奏总纲!$G$4:$G$163,AN$7:AN$166,$BD137)</f>
        <v>2.8864476331325641</v>
      </c>
      <c r="BU137" s="95">
        <f>求节点(节奏总纲!$G$4:$G$163,AO$7:AO$166,$BD137)</f>
        <v>60563558593.785622</v>
      </c>
    </row>
    <row r="138" spans="12:73" x14ac:dyDescent="0.15">
      <c r="L138" s="14">
        <v>132</v>
      </c>
      <c r="M138" s="91">
        <f>武将属性!$F136</f>
        <v>469.70071328780051</v>
      </c>
      <c r="N138" s="91">
        <f>武将属性!$U136</f>
        <v>28656.7</v>
      </c>
      <c r="O138" s="91">
        <f>武将属性!$U136</f>
        <v>28656.7</v>
      </c>
      <c r="P138" s="92">
        <f>武将属性!$AG136</f>
        <v>2.5000000000000001E-2</v>
      </c>
      <c r="Q138" s="92">
        <f>武将属性!$AG136</f>
        <v>2.5000000000000001E-2</v>
      </c>
      <c r="R138" s="92">
        <f>武将属性!BJ136</f>
        <v>0.20347900973209265</v>
      </c>
      <c r="S138" s="92">
        <f t="shared" si="46"/>
        <v>0.20347900973209265</v>
      </c>
      <c r="T138" s="91">
        <f>战法技能效用!AN136</f>
        <v>2.3139140243064125</v>
      </c>
      <c r="U138" s="91">
        <f t="shared" si="47"/>
        <v>161146481489.6185</v>
      </c>
      <c r="V138" s="95">
        <f t="shared" si="48"/>
        <v>1248822528.4669445</v>
      </c>
      <c r="W138" s="95">
        <f t="shared" si="49"/>
        <v>20468959.523978628</v>
      </c>
      <c r="X138" s="95">
        <f t="shared" si="50"/>
        <v>20468959.523978628</v>
      </c>
      <c r="Y138" s="95">
        <f t="shared" si="51"/>
        <v>572266177942.24243</v>
      </c>
      <c r="Z138" s="95">
        <f t="shared" si="52"/>
        <v>572266177942.24243</v>
      </c>
      <c r="AA138" s="95">
        <f t="shared" si="53"/>
        <v>487397642707.01807</v>
      </c>
      <c r="AB138" s="95">
        <f t="shared" si="54"/>
        <v>487397642707.01807</v>
      </c>
      <c r="AC138" s="95">
        <f t="shared" si="55"/>
        <v>354006065388.83606</v>
      </c>
      <c r="AE138" s="14">
        <v>132</v>
      </c>
      <c r="AF138" s="91">
        <f>武将属性!$F136</f>
        <v>469.70071328780051</v>
      </c>
      <c r="AG138" s="91">
        <f>士兵属性!$G136</f>
        <v>1797.9958333235429</v>
      </c>
      <c r="AH138" s="91">
        <f>士兵属性!$G136</f>
        <v>1797.9958333235429</v>
      </c>
      <c r="AI138" s="92">
        <f>士兵属性!$R136</f>
        <v>2.5000000000000001E-2</v>
      </c>
      <c r="AJ138" s="92">
        <f>士兵属性!$R136</f>
        <v>2.5000000000000001E-2</v>
      </c>
      <c r="AK138" s="92">
        <f>士兵属性!AY136</f>
        <v>0.20347900973209265</v>
      </c>
      <c r="AL138" s="92">
        <f t="shared" si="56"/>
        <v>0.20347900973209265</v>
      </c>
      <c r="AM138" s="91">
        <f>带兵数!$G135</f>
        <v>10547.428454475499</v>
      </c>
      <c r="AN138" s="91">
        <f>战法技能效用!AT136</f>
        <v>5.6100646706609893</v>
      </c>
      <c r="AO138" s="91">
        <f t="shared" si="57"/>
        <v>2246249230737.9795</v>
      </c>
      <c r="AP138" s="95">
        <f t="shared" si="58"/>
        <v>6359419993.8024817</v>
      </c>
      <c r="AQ138" s="95">
        <f t="shared" si="59"/>
        <v>1485918672.4035089</v>
      </c>
      <c r="AR138" s="95">
        <f t="shared" si="60"/>
        <v>1485918672.4035089</v>
      </c>
      <c r="AS138" s="95">
        <f t="shared" si="61"/>
        <v>2914169860669</v>
      </c>
      <c r="AT138" s="95">
        <f t="shared" si="62"/>
        <v>2914169860669</v>
      </c>
      <c r="AU138" s="95">
        <f t="shared" si="63"/>
        <v>2481991030197.2515</v>
      </c>
      <c r="AV138" s="95">
        <f t="shared" si="64"/>
        <v>2481991030197.2515</v>
      </c>
      <c r="AW138" s="95">
        <f t="shared" si="65"/>
        <v>506602266.73649734</v>
      </c>
      <c r="AX138" s="95">
        <f t="shared" si="66"/>
        <v>808365943376.46582</v>
      </c>
      <c r="AZ138" s="14">
        <f t="shared" si="67"/>
        <v>3.5035487983696174</v>
      </c>
      <c r="BA138" s="14">
        <f t="shared" si="68"/>
        <v>13.939176393886633</v>
      </c>
      <c r="BD138" s="14">
        <v>132</v>
      </c>
      <c r="BE138" s="95">
        <f>求节点(节奏总纲!$G$4:$G$163,M$7:M$166,$BD138)</f>
        <v>332.71072472345242</v>
      </c>
      <c r="BF138" s="95">
        <f>求节点(节奏总纲!$G$4:$G$163,N$7:N$166,$BD138)</f>
        <v>18010.273823542808</v>
      </c>
      <c r="BG138" s="95">
        <f>求节点(节奏总纲!$G$4:$G$163,O$7:O$166,$BD138)</f>
        <v>18010.273823542808</v>
      </c>
      <c r="BH138" s="95">
        <f>求节点(节奏总纲!$G$4:$G$163,P$7:P$166,$BD138)</f>
        <v>2.5000000000000001E-2</v>
      </c>
      <c r="BI138" s="95">
        <f>求节点(节奏总纲!$G$4:$G$163,Q$7:Q$166,$BD138)</f>
        <v>2.5000000000000001E-2</v>
      </c>
      <c r="BJ138" s="95">
        <f>求节点(节奏总纲!$G$4:$G$163,T$7:T$166,$BD138)</f>
        <v>2.0811860657241583</v>
      </c>
      <c r="BK138" s="95">
        <f>求节点(节奏总纲!$G$4:$G$163,U$7:U$166,$BD138)</f>
        <v>34607529776.939568</v>
      </c>
      <c r="BL138" s="91"/>
      <c r="BM138" s="14">
        <v>132</v>
      </c>
      <c r="BN138" s="95">
        <f>求节点(节奏总纲!$G$4:$G$163,AF$7:AF$166,$BD138)</f>
        <v>332.71072472345242</v>
      </c>
      <c r="BO138" s="95">
        <f>求节点(节奏总纲!$G$4:$G$163,AG$7:AG$166,$BD138)</f>
        <v>944.77484684943659</v>
      </c>
      <c r="BP138" s="95">
        <f>求节点(节奏总纲!$G$4:$G$163,AH$7:AH$166,$BD138)</f>
        <v>944.77484684943659</v>
      </c>
      <c r="BQ138" s="95">
        <f>求节点(节奏总纲!$G$4:$G$163,AI$7:AI$166,$BD138)</f>
        <v>2.5000000000000001E-2</v>
      </c>
      <c r="BR138" s="95">
        <f>求节点(节奏总纲!$G$4:$G$163,AJ$7:AJ$166,$BD138)</f>
        <v>2.5000000000000001E-2</v>
      </c>
      <c r="BS138" s="95">
        <f>求节点(节奏总纲!$G$4:$G$163,AM$7:AM$166,$BD138)</f>
        <v>7098.8920053658376</v>
      </c>
      <c r="BT138" s="95">
        <f>求节点(节奏总纲!$G$4:$G$163,AN$7:AN$166,$BD138)</f>
        <v>2.9007379941902713</v>
      </c>
      <c r="BU138" s="95">
        <f>求节点(节奏总纲!$G$4:$G$163,AO$7:AO$166,$BD138)</f>
        <v>61557108755.213585</v>
      </c>
    </row>
    <row r="139" spans="12:73" x14ac:dyDescent="0.15">
      <c r="L139" s="14">
        <v>133</v>
      </c>
      <c r="M139" s="91">
        <f>武将属性!$F137</f>
        <v>472.34886424144923</v>
      </c>
      <c r="N139" s="91">
        <f>武将属性!$U137</f>
        <v>28820.5</v>
      </c>
      <c r="O139" s="91">
        <f>武将属性!$U137</f>
        <v>28820.5</v>
      </c>
      <c r="P139" s="92">
        <f>武将属性!$AG137</f>
        <v>2.5000000000000001E-2</v>
      </c>
      <c r="Q139" s="92">
        <f>武将属性!$AG137</f>
        <v>2.5000000000000001E-2</v>
      </c>
      <c r="R139" s="92">
        <f>武将属性!BJ137</f>
        <v>0.20347900973209265</v>
      </c>
      <c r="S139" s="92">
        <f t="shared" si="46"/>
        <v>0.20347900973209265</v>
      </c>
      <c r="T139" s="91">
        <f>战法技能效用!AN137</f>
        <v>2.3146514668947118</v>
      </c>
      <c r="U139" s="91">
        <f t="shared" si="47"/>
        <v>163985865273.74503</v>
      </c>
      <c r="V139" s="95">
        <f t="shared" si="48"/>
        <v>1274210165.4447429</v>
      </c>
      <c r="W139" s="95">
        <f t="shared" si="49"/>
        <v>20883458.8037242</v>
      </c>
      <c r="X139" s="95">
        <f t="shared" si="50"/>
        <v>20883458.8037242</v>
      </c>
      <c r="Y139" s="95">
        <f t="shared" si="51"/>
        <v>587191926295.34961</v>
      </c>
      <c r="Z139" s="95">
        <f t="shared" si="52"/>
        <v>587191926295.34961</v>
      </c>
      <c r="AA139" s="95">
        <f t="shared" si="53"/>
        <v>500109864472.59796</v>
      </c>
      <c r="AB139" s="95">
        <f t="shared" si="54"/>
        <v>500109864472.59796</v>
      </c>
      <c r="AC139" s="95">
        <f t="shared" si="55"/>
        <v>363158377563.35156</v>
      </c>
      <c r="AE139" s="14">
        <v>133</v>
      </c>
      <c r="AF139" s="91">
        <f>武将属性!$F137</f>
        <v>472.34886424144923</v>
      </c>
      <c r="AG139" s="91">
        <f>士兵属性!$G137</f>
        <v>1814.3836177214075</v>
      </c>
      <c r="AH139" s="91">
        <f>士兵属性!$G137</f>
        <v>1814.3836177214075</v>
      </c>
      <c r="AI139" s="92">
        <f>士兵属性!$R137</f>
        <v>2.5000000000000001E-2</v>
      </c>
      <c r="AJ139" s="92">
        <f>士兵属性!$R137</f>
        <v>2.5000000000000001E-2</v>
      </c>
      <c r="AK139" s="92">
        <f>士兵属性!AY137</f>
        <v>0.20347900973209265</v>
      </c>
      <c r="AL139" s="92">
        <f t="shared" si="56"/>
        <v>0.20347900973209265</v>
      </c>
      <c r="AM139" s="91">
        <f>带兵数!$G136</f>
        <v>10611.001750564903</v>
      </c>
      <c r="AN139" s="91">
        <f>战法技能效用!AT137</f>
        <v>5.6248856654442827</v>
      </c>
      <c r="AO139" s="91">
        <f t="shared" si="57"/>
        <v>2338543329314.8599</v>
      </c>
      <c r="AP139" s="95">
        <f t="shared" si="58"/>
        <v>6571715177.252286</v>
      </c>
      <c r="AQ139" s="95">
        <f t="shared" si="59"/>
        <v>1530232725.5250602</v>
      </c>
      <c r="AR139" s="95">
        <f t="shared" si="60"/>
        <v>1530232725.5250602</v>
      </c>
      <c r="AS139" s="95">
        <f t="shared" si="61"/>
        <v>3028431414725.2793</v>
      </c>
      <c r="AT139" s="95">
        <f t="shared" si="62"/>
        <v>3028431414725.2793</v>
      </c>
      <c r="AU139" s="95">
        <f t="shared" si="63"/>
        <v>2579307304067.0864</v>
      </c>
      <c r="AV139" s="95">
        <f t="shared" si="64"/>
        <v>2579307304067.0864</v>
      </c>
      <c r="AW139" s="95">
        <f t="shared" si="65"/>
        <v>523311418.42400289</v>
      </c>
      <c r="AX139" s="95">
        <f t="shared" si="66"/>
        <v>838181767566.44556</v>
      </c>
      <c r="AZ139" s="14">
        <f t="shared" si="67"/>
        <v>3.5699157690206724</v>
      </c>
      <c r="BA139" s="14">
        <f t="shared" si="68"/>
        <v>14.260639631416286</v>
      </c>
      <c r="BD139" s="14">
        <v>133</v>
      </c>
      <c r="BE139" s="95">
        <f>求节点(节奏总纲!$G$4:$G$163,M$7:M$166,$BD139)</f>
        <v>333.48210908969224</v>
      </c>
      <c r="BF139" s="95">
        <f>求节点(节奏总纲!$G$4:$G$163,N$7:N$166,$BD139)</f>
        <v>18042.302033332482</v>
      </c>
      <c r="BG139" s="95">
        <f>求节点(节奏总纲!$G$4:$G$163,O$7:O$166,$BD139)</f>
        <v>18042.302033332482</v>
      </c>
      <c r="BH139" s="95">
        <f>求节点(节奏总纲!$G$4:$G$163,P$7:P$166,$BD139)</f>
        <v>2.5000000000000001E-2</v>
      </c>
      <c r="BI139" s="95">
        <f>求节点(节奏总纲!$G$4:$G$163,Q$7:Q$166,$BD139)</f>
        <v>2.5000000000000001E-2</v>
      </c>
      <c r="BJ139" s="95">
        <f>求节点(节奏总纲!$G$4:$G$163,T$7:T$166,$BD139)</f>
        <v>2.0867266443966819</v>
      </c>
      <c r="BK139" s="95">
        <f>求节点(节奏总纲!$G$4:$G$163,U$7:U$166,$BD139)</f>
        <v>34962115143.920494</v>
      </c>
      <c r="BL139" s="91"/>
      <c r="BM139" s="14">
        <v>133</v>
      </c>
      <c r="BN139" s="95">
        <f>求节点(节奏总纲!$G$4:$G$163,AF$7:AF$166,$BD139)</f>
        <v>333.48210908969224</v>
      </c>
      <c r="BO139" s="95">
        <f>求节点(节奏总纲!$G$4:$G$163,AG$7:AG$166,$BD139)</f>
        <v>946.60426398869095</v>
      </c>
      <c r="BP139" s="95">
        <f>求节点(节奏总纲!$G$4:$G$163,AH$7:AH$166,$BD139)</f>
        <v>946.60426398869095</v>
      </c>
      <c r="BQ139" s="95">
        <f>求节点(节奏总纲!$G$4:$G$163,AI$7:AI$166,$BD139)</f>
        <v>2.5000000000000001E-2</v>
      </c>
      <c r="BR139" s="95">
        <f>求节点(节奏总纲!$G$4:$G$163,AJ$7:AJ$166,$BD139)</f>
        <v>2.5000000000000001E-2</v>
      </c>
      <c r="BS139" s="95">
        <f>求节点(节奏总纲!$G$4:$G$163,AM$7:AM$166,$BD139)</f>
        <v>7105.886599831786</v>
      </c>
      <c r="BT139" s="95">
        <f>求节点(节奏总纲!$G$4:$G$163,AN$7:AN$166,$BD139)</f>
        <v>2.9198668781653283</v>
      </c>
      <c r="BU139" s="95">
        <f>求节点(节奏总纲!$G$4:$G$163,AO$7:AO$166,$BD139)</f>
        <v>62762817286.671555</v>
      </c>
    </row>
    <row r="140" spans="12:73" x14ac:dyDescent="0.15">
      <c r="L140" s="14">
        <v>134</v>
      </c>
      <c r="M140" s="91">
        <f>武将属性!$F138</f>
        <v>474.9970151950979</v>
      </c>
      <c r="N140" s="91">
        <f>武将属性!$U138</f>
        <v>28984.3</v>
      </c>
      <c r="O140" s="91">
        <f>武将属性!$U138</f>
        <v>28984.3</v>
      </c>
      <c r="P140" s="92">
        <f>武将属性!$AG138</f>
        <v>2.5000000000000001E-2</v>
      </c>
      <c r="Q140" s="92">
        <f>武将属性!$AG138</f>
        <v>2.5000000000000001E-2</v>
      </c>
      <c r="R140" s="92">
        <f>武将属性!BJ138</f>
        <v>0.20347900973209265</v>
      </c>
      <c r="S140" s="92">
        <f t="shared" si="46"/>
        <v>0.20347900973209265</v>
      </c>
      <c r="T140" s="91">
        <f>战法技能效用!AN138</f>
        <v>2.3153877583387481</v>
      </c>
      <c r="U140" s="91">
        <f t="shared" si="47"/>
        <v>166859121049.74298</v>
      </c>
      <c r="V140" s="95">
        <f t="shared" si="48"/>
        <v>1300225635.1289425</v>
      </c>
      <c r="W140" s="95">
        <f t="shared" si="49"/>
        <v>21308201.190520324</v>
      </c>
      <c r="X140" s="95">
        <f t="shared" si="50"/>
        <v>21308201.190520324</v>
      </c>
      <c r="Y140" s="95">
        <f t="shared" si="51"/>
        <v>602539800747.70557</v>
      </c>
      <c r="Z140" s="95">
        <f t="shared" si="52"/>
        <v>602539800747.70557</v>
      </c>
      <c r="AA140" s="95">
        <f t="shared" si="53"/>
        <v>513181609959.18262</v>
      </c>
      <c r="AB140" s="95">
        <f t="shared" si="54"/>
        <v>513181609959.18262</v>
      </c>
      <c r="AC140" s="95">
        <f t="shared" si="55"/>
        <v>372567760264.55652</v>
      </c>
      <c r="AE140" s="14">
        <v>134</v>
      </c>
      <c r="AF140" s="91">
        <f>武将属性!$F138</f>
        <v>474.9970151950979</v>
      </c>
      <c r="AG140" s="91">
        <f>士兵属性!$G138</f>
        <v>1830.836717990901</v>
      </c>
      <c r="AH140" s="91">
        <f>士兵属性!$G138</f>
        <v>1830.836717990901</v>
      </c>
      <c r="AI140" s="92">
        <f>士兵属性!$R138</f>
        <v>2.5000000000000001E-2</v>
      </c>
      <c r="AJ140" s="92">
        <f>士兵属性!$R138</f>
        <v>2.5000000000000001E-2</v>
      </c>
      <c r="AK140" s="92">
        <f>士兵属性!AY138</f>
        <v>0.20347900973209265</v>
      </c>
      <c r="AL140" s="92">
        <f t="shared" si="56"/>
        <v>0.20347900973209265</v>
      </c>
      <c r="AM140" s="91">
        <f>带兵数!$G137</f>
        <v>10676.989170278477</v>
      </c>
      <c r="AN140" s="91">
        <f>战法技能效用!AT138</f>
        <v>5.6397068509182704</v>
      </c>
      <c r="AO140" s="91">
        <f t="shared" si="57"/>
        <v>2435231706397.7666</v>
      </c>
      <c r="AP140" s="95">
        <f t="shared" si="58"/>
        <v>6792925055.482852</v>
      </c>
      <c r="AQ140" s="95">
        <f t="shared" si="59"/>
        <v>1576315273.0962243</v>
      </c>
      <c r="AR140" s="95">
        <f t="shared" si="60"/>
        <v>1576315273.0962243</v>
      </c>
      <c r="AS140" s="95">
        <f t="shared" si="61"/>
        <v>3147921098339.8535</v>
      </c>
      <c r="AT140" s="95">
        <f t="shared" si="62"/>
        <v>3147921098339.8535</v>
      </c>
      <c r="AU140" s="95">
        <f t="shared" si="63"/>
        <v>2681076362533.8423</v>
      </c>
      <c r="AV140" s="95">
        <f t="shared" si="64"/>
        <v>2681076362533.8423</v>
      </c>
      <c r="AW140" s="95">
        <f t="shared" si="65"/>
        <v>540597322.91348767</v>
      </c>
      <c r="AX140" s="95">
        <f t="shared" si="66"/>
        <v>869308222761.45874</v>
      </c>
      <c r="AZ140" s="14">
        <f t="shared" si="67"/>
        <v>3.6388251403819423</v>
      </c>
      <c r="BA140" s="14">
        <f t="shared" si="68"/>
        <v>14.594537542072937</v>
      </c>
      <c r="BD140" s="14">
        <v>134</v>
      </c>
      <c r="BE140" s="95">
        <f>求节点(节奏总纲!$G$4:$G$163,M$7:M$166,$BD140)</f>
        <v>334.25349345593202</v>
      </c>
      <c r="BF140" s="95">
        <f>求节点(节奏总纲!$G$4:$G$163,N$7:N$166,$BD140)</f>
        <v>18074.330243122156</v>
      </c>
      <c r="BG140" s="95">
        <f>求节点(节奏总纲!$G$4:$G$163,O$7:O$166,$BD140)</f>
        <v>18074.330243122156</v>
      </c>
      <c r="BH140" s="95">
        <f>求节点(节奏总纲!$G$4:$G$163,P$7:P$166,$BD140)</f>
        <v>2.5000000000000001E-2</v>
      </c>
      <c r="BI140" s="95">
        <f>求节点(节奏总纲!$G$4:$G$163,Q$7:Q$166,$BD140)</f>
        <v>2.5000000000000001E-2</v>
      </c>
      <c r="BJ140" s="95">
        <f>求节点(节奏总纲!$G$4:$G$163,T$7:T$166,$BD140)</f>
        <v>2.092267223069205</v>
      </c>
      <c r="BK140" s="95">
        <f>求节点(节奏总纲!$G$4:$G$163,U$7:U$166,$BD140)</f>
        <v>35316700510.901428</v>
      </c>
      <c r="BL140" s="91"/>
      <c r="BM140" s="14">
        <v>134</v>
      </c>
      <c r="BN140" s="95">
        <f>求节点(节奏总纲!$G$4:$G$163,AF$7:AF$166,$BD140)</f>
        <v>334.25349345593202</v>
      </c>
      <c r="BO140" s="95">
        <f>求节点(节奏总纲!$G$4:$G$163,AG$7:AG$166,$BD140)</f>
        <v>948.43368112794519</v>
      </c>
      <c r="BP140" s="95">
        <f>求节点(节奏总纲!$G$4:$G$163,AH$7:AH$166,$BD140)</f>
        <v>948.43368112794519</v>
      </c>
      <c r="BQ140" s="95">
        <f>求节点(节奏总纲!$G$4:$G$163,AI$7:AI$166,$BD140)</f>
        <v>2.5000000000000001E-2</v>
      </c>
      <c r="BR140" s="95">
        <f>求节点(节奏总纲!$G$4:$G$163,AJ$7:AJ$166,$BD140)</f>
        <v>2.5000000000000001E-2</v>
      </c>
      <c r="BS140" s="95">
        <f>求节点(节奏总纲!$G$4:$G$163,AM$7:AM$166,$BD140)</f>
        <v>7112.8811942977345</v>
      </c>
      <c r="BT140" s="95">
        <f>求节点(节奏总纲!$G$4:$G$163,AN$7:AN$166,$BD140)</f>
        <v>2.9389957621403848</v>
      </c>
      <c r="BU140" s="95">
        <f>求节点(节奏总纲!$G$4:$G$163,AO$7:AO$166,$BD140)</f>
        <v>63968525818.129532</v>
      </c>
    </row>
    <row r="141" spans="12:73" x14ac:dyDescent="0.15">
      <c r="L141" s="14">
        <v>135</v>
      </c>
      <c r="M141" s="91">
        <f>武将属性!$F139</f>
        <v>477.64516614874663</v>
      </c>
      <c r="N141" s="91">
        <f>武将属性!$U139</f>
        <v>29148.1</v>
      </c>
      <c r="O141" s="91">
        <f>武将属性!$U139</f>
        <v>29148.1</v>
      </c>
      <c r="P141" s="92">
        <f>武将属性!$AG139</f>
        <v>2.5000000000000001E-2</v>
      </c>
      <c r="Q141" s="92">
        <f>武将属性!$AG139</f>
        <v>2.5000000000000001E-2</v>
      </c>
      <c r="R141" s="92">
        <f>武将属性!BJ139</f>
        <v>0.20347900973209265</v>
      </c>
      <c r="S141" s="92">
        <f t="shared" si="46"/>
        <v>0.20347900973209265</v>
      </c>
      <c r="T141" s="91">
        <f>战法技能效用!AN139</f>
        <v>2.3161229013318141</v>
      </c>
      <c r="U141" s="91">
        <f t="shared" si="47"/>
        <v>169766464332.29544</v>
      </c>
      <c r="V141" s="95">
        <f t="shared" si="48"/>
        <v>1326722574.7209454</v>
      </c>
      <c r="W141" s="95">
        <f t="shared" si="49"/>
        <v>21740786.694017068</v>
      </c>
      <c r="X141" s="95">
        <f t="shared" si="50"/>
        <v>21740786.694017068</v>
      </c>
      <c r="Y141" s="95">
        <f t="shared" si="51"/>
        <v>618246463059.39404</v>
      </c>
      <c r="Z141" s="95">
        <f t="shared" si="52"/>
        <v>618246463059.39404</v>
      </c>
      <c r="AA141" s="95">
        <f t="shared" si="53"/>
        <v>526558934149.54346</v>
      </c>
      <c r="AB141" s="95">
        <f t="shared" si="54"/>
        <v>526558934149.54346</v>
      </c>
      <c r="AC141" s="95">
        <f t="shared" si="55"/>
        <v>382194896565.12585</v>
      </c>
      <c r="AE141" s="14">
        <v>135</v>
      </c>
      <c r="AF141" s="91">
        <f>武将属性!$F139</f>
        <v>477.64516614874663</v>
      </c>
      <c r="AG141" s="91">
        <f>士兵属性!$G139</f>
        <v>1847.3789123546949</v>
      </c>
      <c r="AH141" s="91">
        <f>士兵属性!$G139</f>
        <v>1847.3789123546949</v>
      </c>
      <c r="AI141" s="92">
        <f>士兵属性!$R139</f>
        <v>2.5000000000000001E-2</v>
      </c>
      <c r="AJ141" s="92">
        <f>士兵属性!$R139</f>
        <v>2.5000000000000001E-2</v>
      </c>
      <c r="AK141" s="92">
        <f>士兵属性!AY139</f>
        <v>0.20347900973209265</v>
      </c>
      <c r="AL141" s="92">
        <f t="shared" si="56"/>
        <v>0.20347900973209265</v>
      </c>
      <c r="AM141" s="91">
        <f>带兵数!$G138</f>
        <v>10743.454269294487</v>
      </c>
      <c r="AN141" s="91">
        <f>战法技能效用!AT139</f>
        <v>5.6545282266367973</v>
      </c>
      <c r="AO141" s="91">
        <f t="shared" si="57"/>
        <v>2535680550146.0479</v>
      </c>
      <c r="AP141" s="95">
        <f t="shared" si="58"/>
        <v>7021265309.8648758</v>
      </c>
      <c r="AQ141" s="95">
        <f t="shared" si="59"/>
        <v>1623714924.0955005</v>
      </c>
      <c r="AR141" s="95">
        <f t="shared" si="60"/>
        <v>1623714924.0955005</v>
      </c>
      <c r="AS141" s="95">
        <f t="shared" si="61"/>
        <v>3271876522443.7466</v>
      </c>
      <c r="AT141" s="95">
        <f t="shared" si="62"/>
        <v>3271876522443.7466</v>
      </c>
      <c r="AU141" s="95">
        <f t="shared" si="63"/>
        <v>2786648880773.9185</v>
      </c>
      <c r="AV141" s="95">
        <f t="shared" si="64"/>
        <v>2786648880773.9185</v>
      </c>
      <c r="AW141" s="95">
        <f t="shared" si="65"/>
        <v>558408242.8726368</v>
      </c>
      <c r="AX141" s="95">
        <f t="shared" si="66"/>
        <v>901526481905.28125</v>
      </c>
      <c r="AZ141" s="14">
        <f t="shared" si="67"/>
        <v>3.7091067116332721</v>
      </c>
      <c r="BA141" s="14">
        <f t="shared" si="68"/>
        <v>14.936286504634907</v>
      </c>
      <c r="BD141" s="14">
        <v>135</v>
      </c>
      <c r="BE141" s="95">
        <f>求节点(节奏总纲!$G$4:$G$163,M$7:M$166,$BD141)</f>
        <v>335.02487782217185</v>
      </c>
      <c r="BF141" s="95">
        <f>求节点(节奏总纲!$G$4:$G$163,N$7:N$166,$BD141)</f>
        <v>18106.358452911827</v>
      </c>
      <c r="BG141" s="95">
        <f>求节点(节奏总纲!$G$4:$G$163,O$7:O$166,$BD141)</f>
        <v>18106.358452911827</v>
      </c>
      <c r="BH141" s="95">
        <f>求节点(节奏总纲!$G$4:$G$163,P$7:P$166,$BD141)</f>
        <v>2.5000000000000001E-2</v>
      </c>
      <c r="BI141" s="95">
        <f>求节点(节奏总纲!$G$4:$G$163,Q$7:Q$166,$BD141)</f>
        <v>2.5000000000000001E-2</v>
      </c>
      <c r="BJ141" s="95">
        <f>求节点(节奏总纲!$G$4:$G$163,T$7:T$166,$BD141)</f>
        <v>2.0978078017417281</v>
      </c>
      <c r="BK141" s="95">
        <f>求节点(节奏总纲!$G$4:$G$163,U$7:U$166,$BD141)</f>
        <v>35671285877.882355</v>
      </c>
      <c r="BL141" s="91"/>
      <c r="BM141" s="14">
        <v>135</v>
      </c>
      <c r="BN141" s="95">
        <f>求节点(节奏总纲!$G$4:$G$163,AF$7:AF$166,$BD141)</f>
        <v>335.02487782217185</v>
      </c>
      <c r="BO141" s="95">
        <f>求节点(节奏总纲!$G$4:$G$163,AG$7:AG$166,$BD141)</f>
        <v>950.26309826719955</v>
      </c>
      <c r="BP141" s="95">
        <f>求节点(节奏总纲!$G$4:$G$163,AH$7:AH$166,$BD141)</f>
        <v>950.26309826719955</v>
      </c>
      <c r="BQ141" s="95">
        <f>求节点(节奏总纲!$G$4:$G$163,AI$7:AI$166,$BD141)</f>
        <v>2.5000000000000001E-2</v>
      </c>
      <c r="BR141" s="95">
        <f>求节点(节奏总纲!$G$4:$G$163,AJ$7:AJ$166,$BD141)</f>
        <v>2.5000000000000001E-2</v>
      </c>
      <c r="BS141" s="95">
        <f>求节点(节奏总纲!$G$4:$G$163,AM$7:AM$166,$BD141)</f>
        <v>7119.875788763683</v>
      </c>
      <c r="BT141" s="95">
        <f>求节点(节奏总纲!$G$4:$G$163,AN$7:AN$166,$BD141)</f>
        <v>2.9581246461154418</v>
      </c>
      <c r="BU141" s="95">
        <f>求节点(节奏总纲!$G$4:$G$163,AO$7:AO$166,$BD141)</f>
        <v>65174234349.587509</v>
      </c>
    </row>
    <row r="142" spans="12:73" x14ac:dyDescent="0.15">
      <c r="L142" s="14">
        <v>136</v>
      </c>
      <c r="M142" s="91">
        <f>武将属性!$F140</f>
        <v>480.25027416588324</v>
      </c>
      <c r="N142" s="91">
        <f>武将属性!$U140</f>
        <v>29311.899999999998</v>
      </c>
      <c r="O142" s="91">
        <f>武将属性!$U140</f>
        <v>29311.899999999998</v>
      </c>
      <c r="P142" s="92">
        <f>武将属性!$AG140</f>
        <v>2.5000000000000001E-2</v>
      </c>
      <c r="Q142" s="92">
        <f>武将属性!$AG140</f>
        <v>2.5000000000000001E-2</v>
      </c>
      <c r="R142" s="92">
        <f>武将属性!BJ140</f>
        <v>0.20347900973209265</v>
      </c>
      <c r="S142" s="92">
        <f t="shared" si="46"/>
        <v>0.20347900973209265</v>
      </c>
      <c r="T142" s="91">
        <f>战法技能效用!AN140</f>
        <v>2.3168568985588083</v>
      </c>
      <c r="U142" s="91">
        <f t="shared" si="47"/>
        <v>172692633093.06909</v>
      </c>
      <c r="V142" s="95">
        <f t="shared" si="48"/>
        <v>1354104688.7580037</v>
      </c>
      <c r="W142" s="95">
        <f t="shared" si="49"/>
        <v>22185840.836838946</v>
      </c>
      <c r="X142" s="95">
        <f t="shared" si="50"/>
        <v>22185840.836838946</v>
      </c>
      <c r="Y142" s="95">
        <f t="shared" si="51"/>
        <v>634447949293.01404</v>
      </c>
      <c r="Z142" s="95">
        <f t="shared" si="52"/>
        <v>634447949293.01404</v>
      </c>
      <c r="AA142" s="95">
        <f t="shared" si="53"/>
        <v>540357698610.88403</v>
      </c>
      <c r="AB142" s="95">
        <f t="shared" si="54"/>
        <v>540357698610.88403</v>
      </c>
      <c r="AC142" s="95">
        <f t="shared" si="55"/>
        <v>392123729129.16565</v>
      </c>
      <c r="AE142" s="14">
        <v>136</v>
      </c>
      <c r="AF142" s="91">
        <f>武将属性!$F140</f>
        <v>480.25027416588324</v>
      </c>
      <c r="AG142" s="91">
        <f>士兵属性!$G140</f>
        <v>1864.0102008127897</v>
      </c>
      <c r="AH142" s="91">
        <f>士兵属性!$G140</f>
        <v>1864.0102008127897</v>
      </c>
      <c r="AI142" s="92">
        <f>士兵属性!$R140</f>
        <v>2.5000000000000001E-2</v>
      </c>
      <c r="AJ142" s="92">
        <f>士兵属性!$R140</f>
        <v>2.5000000000000001E-2</v>
      </c>
      <c r="AK142" s="92">
        <f>士兵属性!AY140</f>
        <v>0.20347900973209265</v>
      </c>
      <c r="AL142" s="92">
        <f t="shared" si="56"/>
        <v>0.20347900973209265</v>
      </c>
      <c r="AM142" s="91">
        <f>带兵数!$G139</f>
        <v>10814.69941335345</v>
      </c>
      <c r="AN142" s="91">
        <f>战法技能效用!AT140</f>
        <v>5.6693497921551028</v>
      </c>
      <c r="AO142" s="91">
        <f t="shared" si="57"/>
        <v>2641890754113.5044</v>
      </c>
      <c r="AP142" s="95">
        <f t="shared" si="58"/>
        <v>7262286650.4410305</v>
      </c>
      <c r="AQ142" s="95">
        <f t="shared" si="59"/>
        <v>1673546243.3014226</v>
      </c>
      <c r="AR142" s="95">
        <f t="shared" si="60"/>
        <v>1673546243.3014226</v>
      </c>
      <c r="AS142" s="95">
        <f t="shared" si="61"/>
        <v>3402648931654.1846</v>
      </c>
      <c r="AT142" s="95">
        <f t="shared" si="62"/>
        <v>3402648931654.1846</v>
      </c>
      <c r="AU142" s="95">
        <f t="shared" si="63"/>
        <v>2898027407824.8711</v>
      </c>
      <c r="AV142" s="95">
        <f t="shared" si="64"/>
        <v>2898027407824.8711</v>
      </c>
      <c r="AW142" s="95">
        <f t="shared" si="65"/>
        <v>576901335.82334483</v>
      </c>
      <c r="AX142" s="95">
        <f t="shared" si="66"/>
        <v>935475680917.24023</v>
      </c>
      <c r="AZ142" s="14">
        <f t="shared" si="67"/>
        <v>3.7837943273494816</v>
      </c>
      <c r="BA142" s="14">
        <f t="shared" si="68"/>
        <v>15.298224983863165</v>
      </c>
      <c r="BD142" s="14">
        <v>136</v>
      </c>
      <c r="BE142" s="95">
        <f>求节点(节奏总纲!$G$4:$G$163,M$7:M$166,$BD142)</f>
        <v>335.79626218841162</v>
      </c>
      <c r="BF142" s="95">
        <f>求节点(节奏总纲!$G$4:$G$163,N$7:N$166,$BD142)</f>
        <v>18138.386662701501</v>
      </c>
      <c r="BG142" s="95">
        <f>求节点(节奏总纲!$G$4:$G$163,O$7:O$166,$BD142)</f>
        <v>18138.386662701501</v>
      </c>
      <c r="BH142" s="95">
        <f>求节点(节奏总纲!$G$4:$G$163,P$7:P$166,$BD142)</f>
        <v>2.5000000000000001E-2</v>
      </c>
      <c r="BI142" s="95">
        <f>求节点(节奏总纲!$G$4:$G$163,Q$7:Q$166,$BD142)</f>
        <v>2.5000000000000001E-2</v>
      </c>
      <c r="BJ142" s="95">
        <f>求节点(节奏总纲!$G$4:$G$163,T$7:T$166,$BD142)</f>
        <v>2.1033483804142517</v>
      </c>
      <c r="BK142" s="95">
        <f>求节点(节奏总纲!$G$4:$G$163,U$7:U$166,$BD142)</f>
        <v>36025871244.863281</v>
      </c>
      <c r="BL142" s="91"/>
      <c r="BM142" s="14">
        <v>136</v>
      </c>
      <c r="BN142" s="95">
        <f>求节点(节奏总纲!$G$4:$G$163,AF$7:AF$166,$BD142)</f>
        <v>335.79626218841162</v>
      </c>
      <c r="BO142" s="95">
        <f>求节点(节奏总纲!$G$4:$G$163,AG$7:AG$166,$BD142)</f>
        <v>952.09251540645391</v>
      </c>
      <c r="BP142" s="95">
        <f>求节点(节奏总纲!$G$4:$G$163,AH$7:AH$166,$BD142)</f>
        <v>952.09251540645391</v>
      </c>
      <c r="BQ142" s="95">
        <f>求节点(节奏总纲!$G$4:$G$163,AI$7:AI$166,$BD142)</f>
        <v>2.5000000000000001E-2</v>
      </c>
      <c r="BR142" s="95">
        <f>求节点(节奏总纲!$G$4:$G$163,AJ$7:AJ$166,$BD142)</f>
        <v>2.5000000000000001E-2</v>
      </c>
      <c r="BS142" s="95">
        <f>求节点(节奏总纲!$G$4:$G$163,AM$7:AM$166,$BD142)</f>
        <v>7126.8703832296314</v>
      </c>
      <c r="BT142" s="95">
        <f>求节点(节奏总纲!$G$4:$G$163,AN$7:AN$166,$BD142)</f>
        <v>2.9772535300904988</v>
      </c>
      <c r="BU142" s="95">
        <f>求节点(节奏总纲!$G$4:$G$163,AO$7:AO$166,$BD142)</f>
        <v>66379942881.045479</v>
      </c>
    </row>
    <row r="143" spans="12:73" x14ac:dyDescent="0.15">
      <c r="L143" s="14">
        <v>137</v>
      </c>
      <c r="M143" s="91">
        <f>武将属性!$F141</f>
        <v>482.48681156353211</v>
      </c>
      <c r="N143" s="91">
        <f>武将属性!$U141</f>
        <v>29475.699999999997</v>
      </c>
      <c r="O143" s="91">
        <f>武将属性!$U141</f>
        <v>29475.699999999997</v>
      </c>
      <c r="P143" s="92">
        <f>武将属性!$AG141</f>
        <v>2.5000000000000001E-2</v>
      </c>
      <c r="Q143" s="92">
        <f>武将属性!$AG141</f>
        <v>2.5000000000000001E-2</v>
      </c>
      <c r="R143" s="92">
        <f>武将属性!BJ141</f>
        <v>0.20347900973209265</v>
      </c>
      <c r="S143" s="92">
        <f t="shared" si="46"/>
        <v>0.20347900973209265</v>
      </c>
      <c r="T143" s="91">
        <f>战法技能效用!AN141</f>
        <v>2.3175897526962674</v>
      </c>
      <c r="U143" s="91">
        <f t="shared" si="47"/>
        <v>175518881777.24179</v>
      </c>
      <c r="V143" s="95">
        <f t="shared" si="48"/>
        <v>1381581708.1352949</v>
      </c>
      <c r="W143" s="95">
        <f t="shared" si="49"/>
        <v>22615067.776938189</v>
      </c>
      <c r="X143" s="95">
        <f t="shared" si="50"/>
        <v>22615067.776938189</v>
      </c>
      <c r="Y143" s="95">
        <f t="shared" si="51"/>
        <v>650336539778.24097</v>
      </c>
      <c r="Z143" s="95">
        <f t="shared" si="52"/>
        <v>650336539778.24097</v>
      </c>
      <c r="AA143" s="95">
        <f t="shared" si="53"/>
        <v>553889970562.16895</v>
      </c>
      <c r="AB143" s="95">
        <f t="shared" si="54"/>
        <v>553889970562.16895</v>
      </c>
      <c r="AC143" s="95">
        <f t="shared" si="55"/>
        <v>401854962766.83557</v>
      </c>
      <c r="AE143" s="14">
        <v>137</v>
      </c>
      <c r="AF143" s="91">
        <f>武将属性!$F141</f>
        <v>482.48681156353211</v>
      </c>
      <c r="AG143" s="91">
        <f>士兵属性!$G141</f>
        <v>1880.7226656907203</v>
      </c>
      <c r="AH143" s="91">
        <f>士兵属性!$G141</f>
        <v>1880.7226656907203</v>
      </c>
      <c r="AI143" s="92">
        <f>士兵属性!$R141</f>
        <v>2.5000000000000001E-2</v>
      </c>
      <c r="AJ143" s="92">
        <f>士兵属性!$R141</f>
        <v>2.5000000000000001E-2</v>
      </c>
      <c r="AK143" s="92">
        <f>士兵属性!AY141</f>
        <v>0.20347900973209265</v>
      </c>
      <c r="AL143" s="92">
        <f t="shared" si="56"/>
        <v>0.20347900973209265</v>
      </c>
      <c r="AM143" s="91">
        <f>带兵数!$G140</f>
        <v>10882.016913289015</v>
      </c>
      <c r="AN143" s="91">
        <f>战法技能效用!AT141</f>
        <v>5.6841715470298118</v>
      </c>
      <c r="AO143" s="91">
        <f t="shared" si="57"/>
        <v>2747917552271.897</v>
      </c>
      <c r="AP143" s="95">
        <f t="shared" si="58"/>
        <v>7505500407.318903</v>
      </c>
      <c r="AQ143" s="95">
        <f t="shared" si="59"/>
        <v>1722206938.2450862</v>
      </c>
      <c r="AR143" s="95">
        <f t="shared" si="60"/>
        <v>1722206938.2450862</v>
      </c>
      <c r="AS143" s="95">
        <f t="shared" si="61"/>
        <v>3532980449479.1118</v>
      </c>
      <c r="AT143" s="95">
        <f t="shared" si="62"/>
        <v>3532980449479.1118</v>
      </c>
      <c r="AU143" s="95">
        <f t="shared" si="63"/>
        <v>3009030428808.418</v>
      </c>
      <c r="AV143" s="95">
        <f t="shared" si="64"/>
        <v>3009030428808.418</v>
      </c>
      <c r="AW143" s="95">
        <f t="shared" si="65"/>
        <v>595292885.42309177</v>
      </c>
      <c r="AX143" s="95">
        <f t="shared" si="66"/>
        <v>969153350113.11499</v>
      </c>
      <c r="AZ143" s="14">
        <f t="shared" si="67"/>
        <v>3.8568259612535436</v>
      </c>
      <c r="BA143" s="14">
        <f t="shared" si="68"/>
        <v>15.65596546905644</v>
      </c>
      <c r="BD143" s="14">
        <v>137</v>
      </c>
      <c r="BE143" s="95">
        <f>求节点(节奏总纲!$G$4:$G$163,M$7:M$166,$BD143)</f>
        <v>336.56764655465139</v>
      </c>
      <c r="BF143" s="95">
        <f>求节点(节奏总纲!$G$4:$G$163,N$7:N$166,$BD143)</f>
        <v>18170.414872491176</v>
      </c>
      <c r="BG143" s="95">
        <f>求节点(节奏总纲!$G$4:$G$163,O$7:O$166,$BD143)</f>
        <v>18170.414872491176</v>
      </c>
      <c r="BH143" s="95">
        <f>求节点(节奏总纲!$G$4:$G$163,P$7:P$166,$BD143)</f>
        <v>2.5000000000000001E-2</v>
      </c>
      <c r="BI143" s="95">
        <f>求节点(节奏总纲!$G$4:$G$163,Q$7:Q$166,$BD143)</f>
        <v>2.5000000000000001E-2</v>
      </c>
      <c r="BJ143" s="95">
        <f>求节点(节奏总纲!$G$4:$G$163,T$7:T$166,$BD143)</f>
        <v>2.1088889590867748</v>
      </c>
      <c r="BK143" s="95">
        <f>求节点(节奏总纲!$G$4:$G$163,U$7:U$166,$BD143)</f>
        <v>36380456611.844215</v>
      </c>
      <c r="BL143" s="91"/>
      <c r="BM143" s="14">
        <v>137</v>
      </c>
      <c r="BN143" s="95">
        <f>求节点(节奏总纲!$G$4:$G$163,AF$7:AF$166,$BD143)</f>
        <v>336.56764655465139</v>
      </c>
      <c r="BO143" s="95">
        <f>求节点(节奏总纲!$G$4:$G$163,AG$7:AG$166,$BD143)</f>
        <v>953.92193254570827</v>
      </c>
      <c r="BP143" s="95">
        <f>求节点(节奏总纲!$G$4:$G$163,AH$7:AH$166,$BD143)</f>
        <v>953.92193254570827</v>
      </c>
      <c r="BQ143" s="95">
        <f>求节点(节奏总纲!$G$4:$G$163,AI$7:AI$166,$BD143)</f>
        <v>2.5000000000000001E-2</v>
      </c>
      <c r="BR143" s="95">
        <f>求节点(节奏总纲!$G$4:$G$163,AJ$7:AJ$166,$BD143)</f>
        <v>2.5000000000000001E-2</v>
      </c>
      <c r="BS143" s="95">
        <f>求节点(节奏总纲!$G$4:$G$163,AM$7:AM$166,$BD143)</f>
        <v>7133.8649776955799</v>
      </c>
      <c r="BT143" s="95">
        <f>求节点(节奏总纲!$G$4:$G$163,AN$7:AN$166,$BD143)</f>
        <v>2.9963824140655553</v>
      </c>
      <c r="BU143" s="95">
        <f>求节点(节奏总纲!$G$4:$G$163,AO$7:AO$166,$BD143)</f>
        <v>67585651412.503448</v>
      </c>
    </row>
    <row r="144" spans="12:73" x14ac:dyDescent="0.15">
      <c r="L144" s="14">
        <v>138</v>
      </c>
      <c r="M144" s="91">
        <f>武将属性!$F142</f>
        <v>484.72334896118105</v>
      </c>
      <c r="N144" s="91">
        <f>武将属性!$U142</f>
        <v>29639.5</v>
      </c>
      <c r="O144" s="91">
        <f>武将属性!$U142</f>
        <v>29639.5</v>
      </c>
      <c r="P144" s="92">
        <f>武将属性!$AG142</f>
        <v>2.5000000000000001E-2</v>
      </c>
      <c r="Q144" s="92">
        <f>武将属性!$AG142</f>
        <v>2.5000000000000001E-2</v>
      </c>
      <c r="R144" s="92">
        <f>武将属性!BJ142</f>
        <v>0.20347900973209265</v>
      </c>
      <c r="S144" s="92">
        <f t="shared" si="46"/>
        <v>0.20347900973209265</v>
      </c>
      <c r="T144" s="91">
        <f>战法技能效用!AN142</f>
        <v>2.3183214664123959</v>
      </c>
      <c r="U144" s="91">
        <f t="shared" si="47"/>
        <v>178376393439.88672</v>
      </c>
      <c r="V144" s="95">
        <f t="shared" si="48"/>
        <v>1409640484.841825</v>
      </c>
      <c r="W144" s="95">
        <f t="shared" si="49"/>
        <v>23053211.310710113</v>
      </c>
      <c r="X144" s="95">
        <f t="shared" si="50"/>
        <v>23053211.310710113</v>
      </c>
      <c r="Y144" s="95">
        <f t="shared" si="51"/>
        <v>666620152823.21216</v>
      </c>
      <c r="Z144" s="95">
        <f t="shared" si="52"/>
        <v>666620152823.21216</v>
      </c>
      <c r="AA144" s="95">
        <f t="shared" si="53"/>
        <v>567758682219.06018</v>
      </c>
      <c r="AB144" s="95">
        <f t="shared" si="54"/>
        <v>567758682219.06018</v>
      </c>
      <c r="AC144" s="95">
        <f t="shared" si="55"/>
        <v>411826077467.12793</v>
      </c>
      <c r="AE144" s="14">
        <v>138</v>
      </c>
      <c r="AF144" s="91">
        <f>武将属性!$F142</f>
        <v>484.72334896118105</v>
      </c>
      <c r="AG144" s="91">
        <f>士兵属性!$G142</f>
        <v>1897.3452252462794</v>
      </c>
      <c r="AH144" s="91">
        <f>士兵属性!$G142</f>
        <v>1897.3452252462794</v>
      </c>
      <c r="AI144" s="92">
        <f>士兵属性!$R142</f>
        <v>2.5000000000000001E-2</v>
      </c>
      <c r="AJ144" s="92">
        <f>士兵属性!$R142</f>
        <v>2.5000000000000001E-2</v>
      </c>
      <c r="AK144" s="92">
        <f>士兵属性!AY142</f>
        <v>0.20347900973209265</v>
      </c>
      <c r="AL144" s="92">
        <f t="shared" si="56"/>
        <v>0.20347900973209265</v>
      </c>
      <c r="AM144" s="91">
        <f>带兵数!$G141</f>
        <v>10951.645543180133</v>
      </c>
      <c r="AN144" s="91">
        <f>战法技能效用!AT142</f>
        <v>5.698993490818923</v>
      </c>
      <c r="AO144" s="91">
        <f t="shared" si="57"/>
        <v>2858375586061.2134</v>
      </c>
      <c r="AP144" s="95">
        <f t="shared" si="58"/>
        <v>7757552392.2762585</v>
      </c>
      <c r="AQ144" s="95">
        <f t="shared" si="59"/>
        <v>1772626723.1249692</v>
      </c>
      <c r="AR144" s="95">
        <f t="shared" si="60"/>
        <v>1772626723.1249692</v>
      </c>
      <c r="AS144" s="95">
        <f t="shared" si="61"/>
        <v>3668552951537.5317</v>
      </c>
      <c r="AT144" s="95">
        <f t="shared" si="62"/>
        <v>3668552951537.5317</v>
      </c>
      <c r="AU144" s="95">
        <f t="shared" si="63"/>
        <v>3124497182682.9336</v>
      </c>
      <c r="AV144" s="95">
        <f t="shared" si="64"/>
        <v>3124497182682.9336</v>
      </c>
      <c r="AW144" s="95">
        <f t="shared" si="65"/>
        <v>614206300.96260226</v>
      </c>
      <c r="AX144" s="95">
        <f t="shared" si="66"/>
        <v>1004116470294.9941</v>
      </c>
      <c r="AZ144" s="14">
        <f t="shared" si="67"/>
        <v>3.9318751266467808</v>
      </c>
      <c r="BA144" s="14">
        <f t="shared" si="68"/>
        <v>16.024405084883011</v>
      </c>
      <c r="BD144" s="14">
        <v>138</v>
      </c>
      <c r="BE144" s="95">
        <f>求节点(节奏总纲!$G$4:$G$163,M$7:M$166,$BD144)</f>
        <v>337.33903092089122</v>
      </c>
      <c r="BF144" s="95">
        <f>求节点(节奏总纲!$G$4:$G$163,N$7:N$166,$BD144)</f>
        <v>18202.44308228085</v>
      </c>
      <c r="BG144" s="95">
        <f>求节点(节奏总纲!$G$4:$G$163,O$7:O$166,$BD144)</f>
        <v>18202.44308228085</v>
      </c>
      <c r="BH144" s="95">
        <f>求节点(节奏总纲!$G$4:$G$163,P$7:P$166,$BD144)</f>
        <v>2.5000000000000001E-2</v>
      </c>
      <c r="BI144" s="95">
        <f>求节点(节奏总纲!$G$4:$G$163,Q$7:Q$166,$BD144)</f>
        <v>2.5000000000000001E-2</v>
      </c>
      <c r="BJ144" s="95">
        <f>求节点(节奏总纲!$G$4:$G$163,T$7:T$166,$BD144)</f>
        <v>2.1144295377592979</v>
      </c>
      <c r="BK144" s="95">
        <f>求节点(节奏总纲!$G$4:$G$163,U$7:U$166,$BD144)</f>
        <v>36735041978.825142</v>
      </c>
      <c r="BL144" s="91"/>
      <c r="BM144" s="14">
        <v>138</v>
      </c>
      <c r="BN144" s="95">
        <f>求节点(节奏总纲!$G$4:$G$163,AF$7:AF$166,$BD144)</f>
        <v>337.33903092089122</v>
      </c>
      <c r="BO144" s="95">
        <f>求节点(节奏总纲!$G$4:$G$163,AG$7:AG$166,$BD144)</f>
        <v>955.75134968496263</v>
      </c>
      <c r="BP144" s="95">
        <f>求节点(节奏总纲!$G$4:$G$163,AH$7:AH$166,$BD144)</f>
        <v>955.75134968496263</v>
      </c>
      <c r="BQ144" s="95">
        <f>求节点(节奏总纲!$G$4:$G$163,AI$7:AI$166,$BD144)</f>
        <v>2.5000000000000001E-2</v>
      </c>
      <c r="BR144" s="95">
        <f>求节点(节奏总纲!$G$4:$G$163,AJ$7:AJ$166,$BD144)</f>
        <v>2.5000000000000001E-2</v>
      </c>
      <c r="BS144" s="95">
        <f>求节点(节奏总纲!$G$4:$G$163,AM$7:AM$166,$BD144)</f>
        <v>7140.8595721615284</v>
      </c>
      <c r="BT144" s="95">
        <f>求节点(节奏总纲!$G$4:$G$163,AN$7:AN$166,$BD144)</f>
        <v>3.0155112980406122</v>
      </c>
      <c r="BU144" s="95">
        <f>求节点(节奏总纲!$G$4:$G$163,AO$7:AO$166,$BD144)</f>
        <v>68791359943.961426</v>
      </c>
    </row>
    <row r="145" spans="12:73" x14ac:dyDescent="0.15">
      <c r="L145" s="14">
        <v>139</v>
      </c>
      <c r="M145" s="91">
        <f>武将属性!$F143</f>
        <v>486.95988635882992</v>
      </c>
      <c r="N145" s="91">
        <f>武将属性!$U143</f>
        <v>29803.3</v>
      </c>
      <c r="O145" s="91">
        <f>武将属性!$U143</f>
        <v>29803.3</v>
      </c>
      <c r="P145" s="92">
        <f>武将属性!$AG143</f>
        <v>2.5000000000000001E-2</v>
      </c>
      <c r="Q145" s="92">
        <f>武将属性!$AG143</f>
        <v>2.5000000000000001E-2</v>
      </c>
      <c r="R145" s="92">
        <f>武将属性!BJ143</f>
        <v>0.20347900973209265</v>
      </c>
      <c r="S145" s="92">
        <f t="shared" si="46"/>
        <v>0.20347900973209265</v>
      </c>
      <c r="T145" s="91">
        <f>战法技能效用!AN143</f>
        <v>2.3190520423671024</v>
      </c>
      <c r="U145" s="91">
        <f t="shared" si="47"/>
        <v>181265352538.60559</v>
      </c>
      <c r="V145" s="95">
        <f t="shared" si="48"/>
        <v>1437540401.1319685</v>
      </c>
      <c r="W145" s="95">
        <f t="shared" si="49"/>
        <v>23488154.34436623</v>
      </c>
      <c r="X145" s="95">
        <f t="shared" si="50"/>
        <v>23488154.34436623</v>
      </c>
      <c r="Y145" s="95">
        <f t="shared" si="51"/>
        <v>682950741825.80493</v>
      </c>
      <c r="Z145" s="95">
        <f t="shared" si="52"/>
        <v>682950741825.80493</v>
      </c>
      <c r="AA145" s="95">
        <f t="shared" si="53"/>
        <v>581667403179.12402</v>
      </c>
      <c r="AB145" s="95">
        <f t="shared" si="54"/>
        <v>581667403179.12402</v>
      </c>
      <c r="AC145" s="95">
        <f t="shared" si="55"/>
        <v>421821954844.79492</v>
      </c>
      <c r="AE145" s="14">
        <v>139</v>
      </c>
      <c r="AF145" s="91">
        <f>武将属性!$F143</f>
        <v>486.95988635882992</v>
      </c>
      <c r="AG145" s="91">
        <f>士兵属性!$G143</f>
        <v>1914.054642915836</v>
      </c>
      <c r="AH145" s="91">
        <f>士兵属性!$G143</f>
        <v>1914.054642915836</v>
      </c>
      <c r="AI145" s="92">
        <f>士兵属性!$R143</f>
        <v>2.5000000000000001E-2</v>
      </c>
      <c r="AJ145" s="92">
        <f>士兵属性!$R143</f>
        <v>2.5000000000000001E-2</v>
      </c>
      <c r="AK145" s="92">
        <f>士兵属性!AY143</f>
        <v>0.20347900973209265</v>
      </c>
      <c r="AL145" s="92">
        <f t="shared" si="56"/>
        <v>0.20347900973209265</v>
      </c>
      <c r="AM145" s="91">
        <f>带兵数!$G142</f>
        <v>11014.775632169751</v>
      </c>
      <c r="AN145" s="91">
        <f>战法技能效用!AT143</f>
        <v>5.7138156230818193</v>
      </c>
      <c r="AO145" s="91">
        <f t="shared" si="57"/>
        <v>2969249887709.5352</v>
      </c>
      <c r="AP145" s="95">
        <f t="shared" si="58"/>
        <v>8008283177.3741808</v>
      </c>
      <c r="AQ145" s="95">
        <f t="shared" si="59"/>
        <v>1822314247.1151242</v>
      </c>
      <c r="AR145" s="95">
        <f t="shared" si="60"/>
        <v>1822314247.1151242</v>
      </c>
      <c r="AS145" s="95">
        <f t="shared" si="61"/>
        <v>3804597722910.6938</v>
      </c>
      <c r="AT145" s="95">
        <f t="shared" si="62"/>
        <v>3804597722910.6938</v>
      </c>
      <c r="AU145" s="95">
        <f t="shared" si="63"/>
        <v>3240366167127.0684</v>
      </c>
      <c r="AV145" s="95">
        <f t="shared" si="64"/>
        <v>3240366167127.0684</v>
      </c>
      <c r="AW145" s="95">
        <f t="shared" si="65"/>
        <v>633332745.3997885</v>
      </c>
      <c r="AX145" s="95">
        <f t="shared" si="66"/>
        <v>1039054165726.7887</v>
      </c>
      <c r="AZ145" s="14">
        <f t="shared" si="67"/>
        <v>4.0033287209469899</v>
      </c>
      <c r="BA145" s="14">
        <f t="shared" si="68"/>
        <v>16.380680842342166</v>
      </c>
      <c r="BD145" s="14">
        <v>139</v>
      </c>
      <c r="BE145" s="95">
        <f>求节点(节奏总纲!$G$4:$G$163,M$7:M$166,$BD145)</f>
        <v>338.11041528713099</v>
      </c>
      <c r="BF145" s="95">
        <f>求节点(节奏总纲!$G$4:$G$163,N$7:N$166,$BD145)</f>
        <v>18234.471292070521</v>
      </c>
      <c r="BG145" s="95">
        <f>求节点(节奏总纲!$G$4:$G$163,O$7:O$166,$BD145)</f>
        <v>18234.471292070521</v>
      </c>
      <c r="BH145" s="95">
        <f>求节点(节奏总纲!$G$4:$G$163,P$7:P$166,$BD145)</f>
        <v>2.5000000000000001E-2</v>
      </c>
      <c r="BI145" s="95">
        <f>求节点(节奏总纲!$G$4:$G$163,Q$7:Q$166,$BD145)</f>
        <v>2.5000000000000001E-2</v>
      </c>
      <c r="BJ145" s="95">
        <f>求节点(节奏总纲!$G$4:$G$163,T$7:T$166,$BD145)</f>
        <v>2.1199701164318214</v>
      </c>
      <c r="BK145" s="95">
        <f>求节点(节奏总纲!$G$4:$G$163,U$7:U$166,$BD145)</f>
        <v>37089627345.806076</v>
      </c>
      <c r="BL145" s="91"/>
      <c r="BM145" s="14">
        <v>139</v>
      </c>
      <c r="BN145" s="95">
        <f>求节点(节奏总纲!$G$4:$G$163,AF$7:AF$166,$BD145)</f>
        <v>338.11041528713099</v>
      </c>
      <c r="BO145" s="95">
        <f>求节点(节奏总纲!$G$4:$G$163,AG$7:AG$166,$BD145)</f>
        <v>957.58076682421688</v>
      </c>
      <c r="BP145" s="95">
        <f>求节点(节奏总纲!$G$4:$G$163,AH$7:AH$166,$BD145)</f>
        <v>957.58076682421688</v>
      </c>
      <c r="BQ145" s="95">
        <f>求节点(节奏总纲!$G$4:$G$163,AI$7:AI$166,$BD145)</f>
        <v>2.5000000000000001E-2</v>
      </c>
      <c r="BR145" s="95">
        <f>求节点(节奏总纲!$G$4:$G$163,AJ$7:AJ$166,$BD145)</f>
        <v>2.5000000000000001E-2</v>
      </c>
      <c r="BS145" s="95">
        <f>求节点(节奏总纲!$G$4:$G$163,AM$7:AM$166,$BD145)</f>
        <v>7147.8541666274768</v>
      </c>
      <c r="BT145" s="95">
        <f>求节点(节奏总纲!$G$4:$G$163,AN$7:AN$166,$BD145)</f>
        <v>3.0346401820156692</v>
      </c>
      <c r="BU145" s="95">
        <f>求节点(节奏总纲!$G$4:$G$163,AO$7:AO$166,$BD145)</f>
        <v>69997068475.419403</v>
      </c>
    </row>
    <row r="146" spans="12:73" x14ac:dyDescent="0.15">
      <c r="L146" s="14">
        <v>140</v>
      </c>
      <c r="M146" s="91">
        <f>武将属性!$F144</f>
        <v>489.19642375647891</v>
      </c>
      <c r="N146" s="91">
        <f>武将属性!$U144</f>
        <v>29967.1</v>
      </c>
      <c r="O146" s="91">
        <f>武将属性!$U144</f>
        <v>29967.1</v>
      </c>
      <c r="P146" s="92">
        <f>武将属性!$AG144</f>
        <v>2.5000000000000001E-2</v>
      </c>
      <c r="Q146" s="92">
        <f>武将属性!$AG144</f>
        <v>2.5000000000000001E-2</v>
      </c>
      <c r="R146" s="92">
        <f>武将属性!BJ144</f>
        <v>0.20347900973209265</v>
      </c>
      <c r="S146" s="92">
        <f t="shared" si="46"/>
        <v>0.20347900973209265</v>
      </c>
      <c r="T146" s="91">
        <f>战法技能效用!AN144</f>
        <v>2.3197814832120289</v>
      </c>
      <c r="U146" s="91">
        <f t="shared" si="47"/>
        <v>184185943706.42139</v>
      </c>
      <c r="V146" s="95">
        <f t="shared" si="48"/>
        <v>1466197216.1035805</v>
      </c>
      <c r="W146" s="95">
        <f t="shared" si="49"/>
        <v>23934863.054468963</v>
      </c>
      <c r="X146" s="95">
        <f t="shared" si="50"/>
        <v>23934863.054468963</v>
      </c>
      <c r="Y146" s="95">
        <f t="shared" si="51"/>
        <v>699764326477.63599</v>
      </c>
      <c r="Z146" s="95">
        <f t="shared" si="52"/>
        <v>699764326477.63599</v>
      </c>
      <c r="AA146" s="95">
        <f t="shared" si="53"/>
        <v>595987490300.51331</v>
      </c>
      <c r="AB146" s="95">
        <f t="shared" si="54"/>
        <v>595987490300.51331</v>
      </c>
      <c r="AC146" s="95">
        <f t="shared" si="55"/>
        <v>432111835231.7569</v>
      </c>
      <c r="AE146" s="14">
        <v>140</v>
      </c>
      <c r="AF146" s="91">
        <f>武将属性!$F144</f>
        <v>489.19642375647891</v>
      </c>
      <c r="AG146" s="91">
        <f>士兵属性!$G144</f>
        <v>1930.9211593867963</v>
      </c>
      <c r="AH146" s="91">
        <f>士兵属性!$G144</f>
        <v>1930.9211593867963</v>
      </c>
      <c r="AI146" s="92">
        <f>士兵属性!$R144</f>
        <v>2.5000000000000001E-2</v>
      </c>
      <c r="AJ146" s="92">
        <f>士兵属性!$R144</f>
        <v>2.5000000000000001E-2</v>
      </c>
      <c r="AK146" s="92">
        <f>士兵属性!AY144</f>
        <v>0.20347900973209265</v>
      </c>
      <c r="AL146" s="92">
        <f t="shared" si="56"/>
        <v>0.20347900973209265</v>
      </c>
      <c r="AM146" s="91">
        <f>带兵数!$G143</f>
        <v>11080.503155460588</v>
      </c>
      <c r="AN146" s="91">
        <f>战法技能效用!AT144</f>
        <v>5.7286816937258696</v>
      </c>
      <c r="AO146" s="91">
        <f t="shared" si="57"/>
        <v>3085645678180.729</v>
      </c>
      <c r="AP146" s="95">
        <f t="shared" si="58"/>
        <v>8270399602.900878</v>
      </c>
      <c r="AQ146" s="95">
        <f t="shared" si="59"/>
        <v>1874089033.3725913</v>
      </c>
      <c r="AR146" s="95">
        <f t="shared" si="60"/>
        <v>1874089033.3725913</v>
      </c>
      <c r="AS146" s="95">
        <f t="shared" si="61"/>
        <v>3947170642708.4033</v>
      </c>
      <c r="AT146" s="95">
        <f t="shared" si="62"/>
        <v>3947170642708.4033</v>
      </c>
      <c r="AU146" s="95">
        <f t="shared" si="63"/>
        <v>3361795158917.4478</v>
      </c>
      <c r="AV146" s="95">
        <f t="shared" si="64"/>
        <v>3361795158917.4478</v>
      </c>
      <c r="AW146" s="95">
        <f t="shared" si="65"/>
        <v>653168564.34096897</v>
      </c>
      <c r="AX146" s="95">
        <f t="shared" si="66"/>
        <v>1075609854598.4551</v>
      </c>
      <c r="AZ146" s="14">
        <f t="shared" si="67"/>
        <v>4.0780129410397219</v>
      </c>
      <c r="BA146" s="14">
        <f t="shared" si="68"/>
        <v>16.752883613632413</v>
      </c>
      <c r="BD146" s="14">
        <v>140</v>
      </c>
      <c r="BE146" s="95">
        <f>求节点(节奏总纲!$G$4:$G$163,M$7:M$166,$BD146)</f>
        <v>338.88179965337082</v>
      </c>
      <c r="BF146" s="95">
        <f>求节点(节奏总纲!$G$4:$G$163,N$7:N$166,$BD146)</f>
        <v>18266.499501860195</v>
      </c>
      <c r="BG146" s="95">
        <f>求节点(节奏总纲!$G$4:$G$163,O$7:O$166,$BD146)</f>
        <v>18266.499501860195</v>
      </c>
      <c r="BH146" s="95">
        <f>求节点(节奏总纲!$G$4:$G$163,P$7:P$166,$BD146)</f>
        <v>2.5000000000000001E-2</v>
      </c>
      <c r="BI146" s="95">
        <f>求节点(节奏总纲!$G$4:$G$163,Q$7:Q$166,$BD146)</f>
        <v>2.5000000000000001E-2</v>
      </c>
      <c r="BJ146" s="95">
        <f>求节点(节奏总纲!$G$4:$G$163,T$7:T$166,$BD146)</f>
        <v>2.1255106951043445</v>
      </c>
      <c r="BK146" s="95">
        <f>求节点(节奏总纲!$G$4:$G$163,U$7:U$166,$BD146)</f>
        <v>37444212712.787003</v>
      </c>
      <c r="BL146" s="91"/>
      <c r="BM146" s="14">
        <v>140</v>
      </c>
      <c r="BN146" s="95">
        <f>求节点(节奏总纲!$G$4:$G$163,AF$7:AF$166,$BD146)</f>
        <v>338.88179965337082</v>
      </c>
      <c r="BO146" s="95">
        <f>求节点(节奏总纲!$G$4:$G$163,AG$7:AG$166,$BD146)</f>
        <v>959.41018396347124</v>
      </c>
      <c r="BP146" s="95">
        <f>求节点(节奏总纲!$G$4:$G$163,AH$7:AH$166,$BD146)</f>
        <v>959.41018396347124</v>
      </c>
      <c r="BQ146" s="95">
        <f>求节点(节奏总纲!$G$4:$G$163,AI$7:AI$166,$BD146)</f>
        <v>2.5000000000000001E-2</v>
      </c>
      <c r="BR146" s="95">
        <f>求节点(节奏总纲!$G$4:$G$163,AJ$7:AJ$166,$BD146)</f>
        <v>2.5000000000000001E-2</v>
      </c>
      <c r="BS146" s="95">
        <f>求节点(节奏总纲!$G$4:$G$163,AM$7:AM$166,$BD146)</f>
        <v>7154.8487610934253</v>
      </c>
      <c r="BT146" s="95">
        <f>求节点(节奏总纲!$G$4:$G$163,AN$7:AN$166,$BD146)</f>
        <v>3.0537690659907257</v>
      </c>
      <c r="BU146" s="95">
        <f>求节点(节奏总纲!$G$4:$G$163,AO$7:AO$166,$BD146)</f>
        <v>71202777006.87738</v>
      </c>
    </row>
    <row r="147" spans="12:73" x14ac:dyDescent="0.15">
      <c r="L147" s="14">
        <v>141</v>
      </c>
      <c r="M147" s="91">
        <f>武将属性!$F145</f>
        <v>491.43296115412784</v>
      </c>
      <c r="N147" s="91">
        <f>武将属性!$U145</f>
        <v>30130.9</v>
      </c>
      <c r="O147" s="91">
        <f>武将属性!$U145</f>
        <v>30130.9</v>
      </c>
      <c r="P147" s="92">
        <f>武将属性!$AG145</f>
        <v>2.5000000000000001E-2</v>
      </c>
      <c r="Q147" s="92">
        <f>武将属性!$AG145</f>
        <v>2.5000000000000001E-2</v>
      </c>
      <c r="R147" s="92">
        <f>武将属性!BJ145</f>
        <v>0.20347900973209265</v>
      </c>
      <c r="S147" s="92">
        <f t="shared" si="46"/>
        <v>0.20347900973209265</v>
      </c>
      <c r="T147" s="91">
        <f>战法技能效用!AN145</f>
        <v>2.3205097915905846</v>
      </c>
      <c r="U147" s="91">
        <f t="shared" si="47"/>
        <v>187138351751.18695</v>
      </c>
      <c r="V147" s="95">
        <f t="shared" si="48"/>
        <v>1495865567.8419676</v>
      </c>
      <c r="W147" s="95">
        <f t="shared" si="49"/>
        <v>24397467.234403186</v>
      </c>
      <c r="X147" s="95">
        <f t="shared" si="50"/>
        <v>24397467.234403186</v>
      </c>
      <c r="Y147" s="95">
        <f t="shared" si="51"/>
        <v>717187946822.51611</v>
      </c>
      <c r="Z147" s="95">
        <f t="shared" si="52"/>
        <v>717187946822.51611</v>
      </c>
      <c r="AA147" s="95">
        <f t="shared" si="53"/>
        <v>610827143264.19702</v>
      </c>
      <c r="AB147" s="95">
        <f t="shared" si="54"/>
        <v>610827143264.19702</v>
      </c>
      <c r="AC147" s="95">
        <f t="shared" si="55"/>
        <v>442773966428.17566</v>
      </c>
      <c r="AE147" s="14">
        <v>141</v>
      </c>
      <c r="AF147" s="91">
        <f>武将属性!$F145</f>
        <v>491.43296115412784</v>
      </c>
      <c r="AG147" s="91">
        <f>士兵属性!$G145</f>
        <v>1949.6540832571998</v>
      </c>
      <c r="AH147" s="91">
        <f>士兵属性!$G145</f>
        <v>1949.6540832571998</v>
      </c>
      <c r="AI147" s="92">
        <f>士兵属性!$R145</f>
        <v>2.5000000000000001E-2</v>
      </c>
      <c r="AJ147" s="92">
        <f>士兵属性!$R145</f>
        <v>2.5000000000000001E-2</v>
      </c>
      <c r="AK147" s="92">
        <f>士兵属性!AY145</f>
        <v>0.20347900973209265</v>
      </c>
      <c r="AL147" s="92">
        <f t="shared" si="56"/>
        <v>0.20347900973209265</v>
      </c>
      <c r="AM147" s="91">
        <f>带兵数!$G144</f>
        <v>11146.22197249871</v>
      </c>
      <c r="AN147" s="91">
        <f>战法技能效用!AT145</f>
        <v>5.7406685189675359</v>
      </c>
      <c r="AO147" s="91">
        <f t="shared" si="57"/>
        <v>3209190457860.8984</v>
      </c>
      <c r="AP147" s="95">
        <f t="shared" si="58"/>
        <v>8547744689.1835051</v>
      </c>
      <c r="AQ147" s="95">
        <f t="shared" si="59"/>
        <v>1927095572.423727</v>
      </c>
      <c r="AR147" s="95">
        <f t="shared" si="60"/>
        <v>1927095572.423727</v>
      </c>
      <c r="AS147" s="95">
        <f t="shared" si="61"/>
        <v>4098188764677.9707</v>
      </c>
      <c r="AT147" s="95">
        <f t="shared" si="62"/>
        <v>4098188764677.9707</v>
      </c>
      <c r="AU147" s="95">
        <f t="shared" si="63"/>
        <v>3490416907836.2476</v>
      </c>
      <c r="AV147" s="95">
        <f t="shared" si="64"/>
        <v>3490416907836.2476</v>
      </c>
      <c r="AW147" s="95">
        <f t="shared" si="65"/>
        <v>674160224.13207424</v>
      </c>
      <c r="AX147" s="95">
        <f t="shared" si="66"/>
        <v>1114776595535.1484</v>
      </c>
      <c r="AZ147" s="14">
        <f t="shared" si="67"/>
        <v>4.1613695145507439</v>
      </c>
      <c r="BA147" s="14">
        <f t="shared" si="68"/>
        <v>17.148758807749537</v>
      </c>
      <c r="BD147" s="14">
        <v>141</v>
      </c>
      <c r="BE147" s="95">
        <f>求节点(节奏总纲!$G$4:$G$163,M$7:M$166,$BD147)</f>
        <v>339.63595187331657</v>
      </c>
      <c r="BF147" s="95">
        <f>求节点(节奏总纲!$G$4:$G$163,N$7:N$166,$BD147)</f>
        <v>18297.861947810008</v>
      </c>
      <c r="BG147" s="95">
        <f>求节点(节奏总纲!$G$4:$G$163,O$7:O$166,$BD147)</f>
        <v>18297.861947810008</v>
      </c>
      <c r="BH147" s="95">
        <f>求节点(节奏总纲!$G$4:$G$163,P$7:P$166,$BD147)</f>
        <v>2.5000000000000001E-2</v>
      </c>
      <c r="BI147" s="95">
        <f>求节点(节奏总纲!$G$4:$G$163,Q$7:Q$166,$BD147)</f>
        <v>2.5000000000000001E-2</v>
      </c>
      <c r="BJ147" s="95">
        <f>求节点(节奏总纲!$G$4:$G$163,T$7:T$166,$BD147)</f>
        <v>2.1309670178239211</v>
      </c>
      <c r="BK147" s="95">
        <f>求节点(节奏总纲!$G$4:$G$163,U$7:U$166,$BD147)</f>
        <v>37797955720.197296</v>
      </c>
      <c r="BL147" s="91"/>
      <c r="BM147" s="14">
        <v>141</v>
      </c>
      <c r="BN147" s="95">
        <f>求节点(节奏总纲!$G$4:$G$163,AF$7:AF$166,$BD147)</f>
        <v>339.63595187331657</v>
      </c>
      <c r="BO147" s="95">
        <f>求节点(节奏总纲!$G$4:$G$163,AG$7:AG$166,$BD147)</f>
        <v>961.19719333305068</v>
      </c>
      <c r="BP147" s="95">
        <f>求节点(节奏总纲!$G$4:$G$163,AH$7:AH$166,$BD147)</f>
        <v>961.19719333305068</v>
      </c>
      <c r="BQ147" s="95">
        <f>求节点(节奏总纲!$G$4:$G$163,AI$7:AI$166,$BD147)</f>
        <v>2.5000000000000001E-2</v>
      </c>
      <c r="BR147" s="95">
        <f>求节点(节奏总纲!$G$4:$G$163,AJ$7:AJ$166,$BD147)</f>
        <v>2.5000000000000001E-2</v>
      </c>
      <c r="BS147" s="95">
        <f>求节点(节奏总纲!$G$4:$G$163,AM$7:AM$166,$BD147)</f>
        <v>7161.7980697847424</v>
      </c>
      <c r="BT147" s="95">
        <f>求节点(节奏总纲!$G$4:$G$163,AN$7:AN$166,$BD147)</f>
        <v>3.0724559672314835</v>
      </c>
      <c r="BU147" s="95">
        <f>求节点(节奏总纲!$G$4:$G$163,AO$7:AO$166,$BD147)</f>
        <v>72420783346.416809</v>
      </c>
    </row>
    <row r="148" spans="12:73" x14ac:dyDescent="0.15">
      <c r="L148" s="14">
        <v>142</v>
      </c>
      <c r="M148" s="91">
        <f>武将属性!$F146</f>
        <v>493.66949855177671</v>
      </c>
      <c r="N148" s="91">
        <f>武将属性!$U146</f>
        <v>30294.699999999997</v>
      </c>
      <c r="O148" s="91">
        <f>武将属性!$U146</f>
        <v>30294.699999999997</v>
      </c>
      <c r="P148" s="92">
        <f>武将属性!$AG146</f>
        <v>2.5000000000000001E-2</v>
      </c>
      <c r="Q148" s="92">
        <f>武将属性!$AG146</f>
        <v>2.5000000000000001E-2</v>
      </c>
      <c r="R148" s="92">
        <f>武将属性!BJ146</f>
        <v>0.20347900973209265</v>
      </c>
      <c r="S148" s="92">
        <f t="shared" si="46"/>
        <v>0.20347900973209265</v>
      </c>
      <c r="T148" s="91">
        <f>战法技能效用!AN146</f>
        <v>2.3212369701379769</v>
      </c>
      <c r="U148" s="91">
        <f t="shared" si="47"/>
        <v>190122761654.99597</v>
      </c>
      <c r="V148" s="95">
        <f t="shared" si="48"/>
        <v>1526562708.4700682</v>
      </c>
      <c r="W148" s="95">
        <f t="shared" si="49"/>
        <v>24876214.215630479</v>
      </c>
      <c r="X148" s="95">
        <f t="shared" si="50"/>
        <v>24876214.215630479</v>
      </c>
      <c r="Y148" s="95">
        <f t="shared" si="51"/>
        <v>735236533461.71777</v>
      </c>
      <c r="Z148" s="95">
        <f t="shared" si="52"/>
        <v>735236533461.71777</v>
      </c>
      <c r="AA148" s="95">
        <f t="shared" si="53"/>
        <v>626199078425.16003</v>
      </c>
      <c r="AB148" s="95">
        <f t="shared" si="54"/>
        <v>626199078425.16003</v>
      </c>
      <c r="AC148" s="95">
        <f t="shared" si="55"/>
        <v>453817329852.83057</v>
      </c>
      <c r="AE148" s="14">
        <v>142</v>
      </c>
      <c r="AF148" s="91">
        <f>武将属性!$F146</f>
        <v>493.66949855177671</v>
      </c>
      <c r="AG148" s="91">
        <f>士兵属性!$G146</f>
        <v>1968.663122787322</v>
      </c>
      <c r="AH148" s="91">
        <f>士兵属性!$G146</f>
        <v>1968.663122787322</v>
      </c>
      <c r="AI148" s="92">
        <f>士兵属性!$R146</f>
        <v>2.5000000000000001E-2</v>
      </c>
      <c r="AJ148" s="92">
        <f>士兵属性!$R146</f>
        <v>2.5000000000000001E-2</v>
      </c>
      <c r="AK148" s="92">
        <f>士兵属性!AY146</f>
        <v>0.20347900973209265</v>
      </c>
      <c r="AL148" s="92">
        <f t="shared" si="56"/>
        <v>0.20347900973209265</v>
      </c>
      <c r="AM148" s="91">
        <f>带兵数!$G145</f>
        <v>11216.212587489019</v>
      </c>
      <c r="AN148" s="91">
        <f>战法技能效用!AT146</f>
        <v>5.7526555313693137</v>
      </c>
      <c r="AO148" s="91">
        <f t="shared" si="57"/>
        <v>3340223521062.6953</v>
      </c>
      <c r="AP148" s="95">
        <f t="shared" si="58"/>
        <v>8840914113.2754841</v>
      </c>
      <c r="AQ148" s="95">
        <f t="shared" si="59"/>
        <v>1982928496.511328</v>
      </c>
      <c r="AR148" s="95">
        <f t="shared" si="60"/>
        <v>1982928496.511328</v>
      </c>
      <c r="AS148" s="95">
        <f t="shared" si="61"/>
        <v>4258038670282.9609</v>
      </c>
      <c r="AT148" s="95">
        <f t="shared" si="62"/>
        <v>4258038670282.9609</v>
      </c>
      <c r="AU148" s="95">
        <f t="shared" si="63"/>
        <v>3626560664329.0078</v>
      </c>
      <c r="AV148" s="95">
        <f t="shared" si="64"/>
        <v>3626560664329.0078</v>
      </c>
      <c r="AW148" s="95">
        <f t="shared" si="65"/>
        <v>696084917.39186764</v>
      </c>
      <c r="AX148" s="95">
        <f t="shared" si="66"/>
        <v>1156202382328.3513</v>
      </c>
      <c r="AZ148" s="14">
        <f t="shared" si="67"/>
        <v>4.2500295649684245</v>
      </c>
      <c r="BA148" s="14">
        <f t="shared" si="68"/>
        <v>17.568772365741207</v>
      </c>
      <c r="BD148" s="14">
        <v>142</v>
      </c>
      <c r="BE148" s="95">
        <f>求节点(节奏总纲!$G$4:$G$163,M$7:M$166,$BD148)</f>
        <v>340.33545299417386</v>
      </c>
      <c r="BF148" s="95">
        <f>求节点(节奏总纲!$G$4:$G$163,N$7:N$166,$BD148)</f>
        <v>18327.112948965841</v>
      </c>
      <c r="BG148" s="95">
        <f>求节点(节奏总纲!$G$4:$G$163,O$7:O$166,$BD148)</f>
        <v>18327.112948965841</v>
      </c>
      <c r="BH148" s="95">
        <f>求节点(节奏总纲!$G$4:$G$163,P$7:P$166,$BD148)</f>
        <v>2.5000000000000001E-2</v>
      </c>
      <c r="BI148" s="95">
        <f>求节点(节奏总纲!$G$4:$G$163,Q$7:Q$166,$BD148)</f>
        <v>2.5000000000000001E-2</v>
      </c>
      <c r="BJ148" s="95">
        <f>求节点(节奏总纲!$G$4:$G$163,T$7:T$166,$BD148)</f>
        <v>2.136156125980976</v>
      </c>
      <c r="BK148" s="95">
        <f>求节点(节奏总纲!$G$4:$G$163,U$7:U$166,$BD148)</f>
        <v>38149027216.144234</v>
      </c>
      <c r="BL148" s="91"/>
      <c r="BM148" s="14">
        <v>142</v>
      </c>
      <c r="BN148" s="95">
        <f>求节点(节奏总纲!$G$4:$G$163,AF$7:AF$166,$BD148)</f>
        <v>340.33545299417386</v>
      </c>
      <c r="BO148" s="95">
        <f>求节点(节奏总纲!$G$4:$G$163,AG$7:AG$166,$BD148)</f>
        <v>962.84970806783099</v>
      </c>
      <c r="BP148" s="95">
        <f>求节点(节奏总纲!$G$4:$G$163,AH$7:AH$166,$BD148)</f>
        <v>962.84970806783099</v>
      </c>
      <c r="BQ148" s="95">
        <f>求节点(节奏总纲!$G$4:$G$163,AI$7:AI$166,$BD148)</f>
        <v>2.5000000000000001E-2</v>
      </c>
      <c r="BR148" s="95">
        <f>求节点(节奏总纲!$G$4:$G$163,AJ$7:AJ$166,$BD148)</f>
        <v>2.5000000000000001E-2</v>
      </c>
      <c r="BS148" s="95">
        <f>求节点(节奏总纲!$G$4:$G$163,AM$7:AM$166,$BD148)</f>
        <v>7168.6037563575846</v>
      </c>
      <c r="BT148" s="95">
        <f>求节点(节奏总纲!$G$4:$G$163,AN$7:AN$166,$BD148)</f>
        <v>3.0897411369760386</v>
      </c>
      <c r="BU148" s="95">
        <f>求节点(节奏总纲!$G$4:$G$163,AO$7:AO$166,$BD148)</f>
        <v>73677791718.353271</v>
      </c>
    </row>
    <row r="149" spans="12:73" x14ac:dyDescent="0.15">
      <c r="L149" s="14">
        <v>143</v>
      </c>
      <c r="M149" s="91">
        <f>武将属性!$F147</f>
        <v>495.90603594942564</v>
      </c>
      <c r="N149" s="91">
        <f>武将属性!$U147</f>
        <v>30458.5</v>
      </c>
      <c r="O149" s="91">
        <f>武将属性!$U147</f>
        <v>30458.5</v>
      </c>
      <c r="P149" s="92">
        <f>武将属性!$AG147</f>
        <v>2.5000000000000001E-2</v>
      </c>
      <c r="Q149" s="92">
        <f>武将属性!$AG147</f>
        <v>2.5000000000000001E-2</v>
      </c>
      <c r="R149" s="92">
        <f>武将属性!BJ147</f>
        <v>0.20347900973209265</v>
      </c>
      <c r="S149" s="92">
        <f t="shared" si="46"/>
        <v>0.20347900973209265</v>
      </c>
      <c r="T149" s="91">
        <f>战法技能效用!AN147</f>
        <v>2.3219630214812446</v>
      </c>
      <c r="U149" s="91">
        <f t="shared" si="47"/>
        <v>193139358573.59641</v>
      </c>
      <c r="V149" s="95">
        <f t="shared" si="48"/>
        <v>1557628342.3344274</v>
      </c>
      <c r="W149" s="95">
        <f t="shared" si="49"/>
        <v>25360319.671997663</v>
      </c>
      <c r="X149" s="95">
        <f t="shared" si="50"/>
        <v>25360319.671997663</v>
      </c>
      <c r="Y149" s="95">
        <f t="shared" si="51"/>
        <v>753597362662.9668</v>
      </c>
      <c r="Z149" s="95">
        <f t="shared" si="52"/>
        <v>753597362662.9668</v>
      </c>
      <c r="AA149" s="95">
        <f t="shared" si="53"/>
        <v>641836949779.03589</v>
      </c>
      <c r="AB149" s="95">
        <f t="shared" si="54"/>
        <v>641836949779.03589</v>
      </c>
      <c r="AC149" s="95">
        <f t="shared" si="55"/>
        <v>465048702670.45618</v>
      </c>
      <c r="AE149" s="14">
        <v>143</v>
      </c>
      <c r="AF149" s="91">
        <f>武将属性!$F147</f>
        <v>495.90603594942564</v>
      </c>
      <c r="AG149" s="91">
        <f>士兵属性!$G147</f>
        <v>1987.84431999145</v>
      </c>
      <c r="AH149" s="91">
        <f>士兵属性!$G147</f>
        <v>1987.84431999145</v>
      </c>
      <c r="AI149" s="92">
        <f>士兵属性!$R147</f>
        <v>2.5000000000000001E-2</v>
      </c>
      <c r="AJ149" s="92">
        <f>士兵属性!$R147</f>
        <v>2.5000000000000001E-2</v>
      </c>
      <c r="AK149" s="92">
        <f>士兵属性!AY147</f>
        <v>0.20347900973209265</v>
      </c>
      <c r="AL149" s="92">
        <f t="shared" si="56"/>
        <v>0.20347900973209265</v>
      </c>
      <c r="AM149" s="91">
        <f>带兵数!$G146</f>
        <v>11284.368865338911</v>
      </c>
      <c r="AN149" s="91">
        <f>战法技能效用!AT147</f>
        <v>5.7646427304960248</v>
      </c>
      <c r="AO149" s="91">
        <f t="shared" si="57"/>
        <v>3475066953003.8032</v>
      </c>
      <c r="AP149" s="95">
        <f t="shared" si="58"/>
        <v>9140678722.3964138</v>
      </c>
      <c r="AQ149" s="95">
        <f t="shared" si="59"/>
        <v>2039578678.463707</v>
      </c>
      <c r="AR149" s="95">
        <f t="shared" si="60"/>
        <v>2039578678.463707</v>
      </c>
      <c r="AS149" s="95">
        <f t="shared" si="61"/>
        <v>4422358781571.5771</v>
      </c>
      <c r="AT149" s="95">
        <f t="shared" si="62"/>
        <v>4422358781571.5771</v>
      </c>
      <c r="AU149" s="95">
        <f t="shared" si="63"/>
        <v>3766511683589.6807</v>
      </c>
      <c r="AV149" s="95">
        <f t="shared" si="64"/>
        <v>3766511683589.6807</v>
      </c>
      <c r="AW149" s="95">
        <f t="shared" si="65"/>
        <v>718580709.21682513</v>
      </c>
      <c r="AX149" s="95">
        <f t="shared" si="66"/>
        <v>1198692984296.7351</v>
      </c>
      <c r="AZ149" s="14">
        <f t="shared" si="67"/>
        <v>4.3390259753687612</v>
      </c>
      <c r="BA149" s="14">
        <f t="shared" si="68"/>
        <v>17.992536470393304</v>
      </c>
      <c r="BD149" s="14">
        <v>143</v>
      </c>
      <c r="BE149" s="95">
        <f>求节点(节奏总纲!$G$4:$G$163,M$7:M$166,$BD149)</f>
        <v>341.03495411503116</v>
      </c>
      <c r="BF149" s="95">
        <f>求节点(节奏总纲!$G$4:$G$163,N$7:N$166,$BD149)</f>
        <v>18356.363950121675</v>
      </c>
      <c r="BG149" s="95">
        <f>求节点(节奏总纲!$G$4:$G$163,O$7:O$166,$BD149)</f>
        <v>18356.363950121675</v>
      </c>
      <c r="BH149" s="95">
        <f>求节点(节奏总纲!$G$4:$G$163,P$7:P$166,$BD149)</f>
        <v>2.5000000000000001E-2</v>
      </c>
      <c r="BI149" s="95">
        <f>求节点(节奏总纲!$G$4:$G$163,Q$7:Q$166,$BD149)</f>
        <v>2.5000000000000001E-2</v>
      </c>
      <c r="BJ149" s="95">
        <f>求节点(节奏总纲!$G$4:$G$163,T$7:T$166,$BD149)</f>
        <v>2.141345234138031</v>
      </c>
      <c r="BK149" s="95">
        <f>求节点(节奏总纲!$G$4:$G$163,U$7:U$166,$BD149)</f>
        <v>38500098712.091164</v>
      </c>
      <c r="BL149" s="91"/>
      <c r="BM149" s="14">
        <v>143</v>
      </c>
      <c r="BN149" s="95">
        <f>求节点(节奏总纲!$G$4:$G$163,AF$7:AF$166,$BD149)</f>
        <v>341.03495411503116</v>
      </c>
      <c r="BO149" s="95">
        <f>求节点(节奏总纲!$G$4:$G$163,AG$7:AG$166,$BD149)</f>
        <v>964.5022228026113</v>
      </c>
      <c r="BP149" s="95">
        <f>求节点(节奏总纲!$G$4:$G$163,AH$7:AH$166,$BD149)</f>
        <v>964.5022228026113</v>
      </c>
      <c r="BQ149" s="95">
        <f>求节点(节奏总纲!$G$4:$G$163,AI$7:AI$166,$BD149)</f>
        <v>2.5000000000000001E-2</v>
      </c>
      <c r="BR149" s="95">
        <f>求节点(节奏总纲!$G$4:$G$163,AJ$7:AJ$166,$BD149)</f>
        <v>2.5000000000000001E-2</v>
      </c>
      <c r="BS149" s="95">
        <f>求节点(节奏总纲!$G$4:$G$163,AM$7:AM$166,$BD149)</f>
        <v>7175.4094429304268</v>
      </c>
      <c r="BT149" s="95">
        <f>求节点(节奏总纲!$G$4:$G$163,AN$7:AN$166,$BD149)</f>
        <v>3.1070263067205932</v>
      </c>
      <c r="BU149" s="95">
        <f>求节点(节奏总纲!$G$4:$G$163,AO$7:AO$166,$BD149)</f>
        <v>74934800090.289734</v>
      </c>
    </row>
    <row r="150" spans="12:73" x14ac:dyDescent="0.15">
      <c r="L150" s="14">
        <v>144</v>
      </c>
      <c r="M150" s="91">
        <f>武将属性!$F148</f>
        <v>498.14257334707457</v>
      </c>
      <c r="N150" s="91">
        <f>武将属性!$U148</f>
        <v>30622.3</v>
      </c>
      <c r="O150" s="91">
        <f>武将属性!$U148</f>
        <v>30622.3</v>
      </c>
      <c r="P150" s="92">
        <f>武将属性!$AG148</f>
        <v>2.5000000000000001E-2</v>
      </c>
      <c r="Q150" s="92">
        <f>武将属性!$AG148</f>
        <v>2.5000000000000001E-2</v>
      </c>
      <c r="R150" s="92">
        <f>武将属性!BJ148</f>
        <v>0.20347900973209265</v>
      </c>
      <c r="S150" s="92">
        <f t="shared" si="46"/>
        <v>0.20347900973209265</v>
      </c>
      <c r="T150" s="91">
        <f>战法技能效用!AN148</f>
        <v>2.3226879482392846</v>
      </c>
      <c r="U150" s="91">
        <f t="shared" si="47"/>
        <v>196188327835.80539</v>
      </c>
      <c r="V150" s="95">
        <f t="shared" si="48"/>
        <v>1589347782.8998351</v>
      </c>
      <c r="W150" s="95">
        <f t="shared" si="49"/>
        <v>25854419.639190763</v>
      </c>
      <c r="X150" s="95">
        <f t="shared" si="50"/>
        <v>25854419.639190763</v>
      </c>
      <c r="Y150" s="95">
        <f t="shared" si="51"/>
        <v>772411506846.04053</v>
      </c>
      <c r="Z150" s="95">
        <f t="shared" si="52"/>
        <v>772411506846.04053</v>
      </c>
      <c r="AA150" s="95">
        <f t="shared" si="53"/>
        <v>657860908345.57825</v>
      </c>
      <c r="AB150" s="95">
        <f t="shared" si="54"/>
        <v>657860908345.57825</v>
      </c>
      <c r="AC150" s="95">
        <f t="shared" si="55"/>
        <v>476555010190.90906</v>
      </c>
      <c r="AE150" s="14">
        <v>144</v>
      </c>
      <c r="AF150" s="91">
        <f>武将属性!$F148</f>
        <v>498.14257334707457</v>
      </c>
      <c r="AG150" s="91">
        <f>士兵属性!$G148</f>
        <v>2007.1325320486137</v>
      </c>
      <c r="AH150" s="91">
        <f>士兵属性!$G148</f>
        <v>2007.1325320486137</v>
      </c>
      <c r="AI150" s="92">
        <f>士兵属性!$R148</f>
        <v>2.5000000000000001E-2</v>
      </c>
      <c r="AJ150" s="92">
        <f>士兵属性!$R148</f>
        <v>2.5000000000000001E-2</v>
      </c>
      <c r="AK150" s="92">
        <f>士兵属性!AY148</f>
        <v>0.20347900973209265</v>
      </c>
      <c r="AL150" s="92">
        <f t="shared" si="56"/>
        <v>0.20347900973209265</v>
      </c>
      <c r="AM150" s="91">
        <f>带兵数!$G147</f>
        <v>11353.781768653716</v>
      </c>
      <c r="AN150" s="91">
        <f>战法技能效用!AT148</f>
        <v>5.7766301159138393</v>
      </c>
      <c r="AO150" s="91">
        <f t="shared" si="57"/>
        <v>3615506731209.5439</v>
      </c>
      <c r="AP150" s="95">
        <f t="shared" si="58"/>
        <v>9451282265.6373177</v>
      </c>
      <c r="AQ150" s="95">
        <f t="shared" si="59"/>
        <v>2098037937.531141</v>
      </c>
      <c r="AR150" s="95">
        <f t="shared" si="60"/>
        <v>2098037937.531141</v>
      </c>
      <c r="AS150" s="95">
        <f t="shared" si="61"/>
        <v>4593254701691.8477</v>
      </c>
      <c r="AT150" s="95">
        <f t="shared" si="62"/>
        <v>4593254701691.8477</v>
      </c>
      <c r="AU150" s="95">
        <f t="shared" si="63"/>
        <v>3912063302443.6489</v>
      </c>
      <c r="AV150" s="95">
        <f t="shared" si="64"/>
        <v>3912063302443.6489</v>
      </c>
      <c r="AW150" s="95">
        <f t="shared" si="65"/>
        <v>741786355.1890794</v>
      </c>
      <c r="AX150" s="95">
        <f t="shared" si="66"/>
        <v>1242812467513.011</v>
      </c>
      <c r="AZ150" s="14">
        <f t="shared" si="67"/>
        <v>4.4304471295347332</v>
      </c>
      <c r="BA150" s="14">
        <f t="shared" si="68"/>
        <v>18.428755528389264</v>
      </c>
      <c r="BD150" s="14">
        <v>144</v>
      </c>
      <c r="BE150" s="95">
        <f>求节点(节奏总纲!$G$4:$G$163,M$7:M$166,$BD150)</f>
        <v>341.73445523588845</v>
      </c>
      <c r="BF150" s="95">
        <f>求节点(节奏总纲!$G$4:$G$163,N$7:N$166,$BD150)</f>
        <v>18385.614951277508</v>
      </c>
      <c r="BG150" s="95">
        <f>求节点(节奏总纲!$G$4:$G$163,O$7:O$166,$BD150)</f>
        <v>18385.614951277508</v>
      </c>
      <c r="BH150" s="95">
        <f>求节点(节奏总纲!$G$4:$G$163,P$7:P$166,$BD150)</f>
        <v>2.5000000000000001E-2</v>
      </c>
      <c r="BI150" s="95">
        <f>求节点(节奏总纲!$G$4:$G$163,Q$7:Q$166,$BD150)</f>
        <v>2.5000000000000001E-2</v>
      </c>
      <c r="BJ150" s="95">
        <f>求节点(节奏总纲!$G$4:$G$163,T$7:T$166,$BD150)</f>
        <v>2.1465343422950856</v>
      </c>
      <c r="BK150" s="95">
        <f>求节点(节奏总纲!$G$4:$G$163,U$7:U$166,$BD150)</f>
        <v>38851170208.038094</v>
      </c>
      <c r="BL150" s="91"/>
      <c r="BM150" s="14">
        <v>144</v>
      </c>
      <c r="BN150" s="95">
        <f>求节点(节奏总纲!$G$4:$G$163,AF$7:AF$166,$BD150)</f>
        <v>341.73445523588845</v>
      </c>
      <c r="BO150" s="95">
        <f>求节点(节奏总纲!$G$4:$G$163,AG$7:AG$166,$BD150)</f>
        <v>966.15473753739161</v>
      </c>
      <c r="BP150" s="95">
        <f>求节点(节奏总纲!$G$4:$G$163,AH$7:AH$166,$BD150)</f>
        <v>966.15473753739161</v>
      </c>
      <c r="BQ150" s="95">
        <f>求节点(节奏总纲!$G$4:$G$163,AI$7:AI$166,$BD150)</f>
        <v>2.5000000000000001E-2</v>
      </c>
      <c r="BR150" s="95">
        <f>求节点(节奏总纲!$G$4:$G$163,AJ$7:AJ$166,$BD150)</f>
        <v>2.5000000000000001E-2</v>
      </c>
      <c r="BS150" s="95">
        <f>求节点(节奏总纲!$G$4:$G$163,AM$7:AM$166,$BD150)</f>
        <v>7182.2151295032691</v>
      </c>
      <c r="BT150" s="95">
        <f>求节点(节奏总纲!$G$4:$G$163,AN$7:AN$166,$BD150)</f>
        <v>3.1243114764651483</v>
      </c>
      <c r="BU150" s="95">
        <f>求节点(节奏总纲!$G$4:$G$163,AO$7:AO$166,$BD150)</f>
        <v>76191808462.226196</v>
      </c>
    </row>
    <row r="151" spans="12:73" x14ac:dyDescent="0.15">
      <c r="L151" s="14">
        <v>145</v>
      </c>
      <c r="M151" s="91">
        <f>武将属性!$F149</f>
        <v>500.37911074472345</v>
      </c>
      <c r="N151" s="91">
        <f>武将属性!$U149</f>
        <v>30786.1</v>
      </c>
      <c r="O151" s="91">
        <f>武将属性!$U149</f>
        <v>30786.1</v>
      </c>
      <c r="P151" s="92">
        <f>武将属性!$AG149</f>
        <v>2.5000000000000001E-2</v>
      </c>
      <c r="Q151" s="92">
        <f>武将属性!$AG149</f>
        <v>2.5000000000000001E-2</v>
      </c>
      <c r="R151" s="92">
        <f>武将属性!BJ149</f>
        <v>0.20347900973209265</v>
      </c>
      <c r="S151" s="92">
        <f t="shared" si="46"/>
        <v>0.20347900973209265</v>
      </c>
      <c r="T151" s="91">
        <f>战法技能效用!AN149</f>
        <v>2.3234117530228935</v>
      </c>
      <c r="U151" s="91">
        <f t="shared" si="47"/>
        <v>199269854942.92825</v>
      </c>
      <c r="V151" s="95">
        <f t="shared" si="48"/>
        <v>1621202086.3048906</v>
      </c>
      <c r="W151" s="95">
        <f t="shared" si="49"/>
        <v>26350062.472438261</v>
      </c>
      <c r="X151" s="95">
        <f t="shared" si="50"/>
        <v>26350062.472438261</v>
      </c>
      <c r="Y151" s="95">
        <f t="shared" si="51"/>
        <v>791429910519.73804</v>
      </c>
      <c r="Z151" s="95">
        <f t="shared" si="52"/>
        <v>791429910519.73804</v>
      </c>
      <c r="AA151" s="95">
        <f t="shared" si="53"/>
        <v>674058834198.79248</v>
      </c>
      <c r="AB151" s="95">
        <f t="shared" si="54"/>
        <v>674058834198.79248</v>
      </c>
      <c r="AC151" s="95">
        <f t="shared" si="55"/>
        <v>488182457406.83185</v>
      </c>
      <c r="AE151" s="14">
        <v>145</v>
      </c>
      <c r="AF151" s="91">
        <f>武将属性!$F149</f>
        <v>500.37911074472345</v>
      </c>
      <c r="AG151" s="91">
        <f>士兵属性!$G149</f>
        <v>2026.5277589588131</v>
      </c>
      <c r="AH151" s="91">
        <f>士兵属性!$G149</f>
        <v>2026.5277589588131</v>
      </c>
      <c r="AI151" s="92">
        <f>士兵属性!$R149</f>
        <v>2.5000000000000001E-2</v>
      </c>
      <c r="AJ151" s="92">
        <f>士兵属性!$R149</f>
        <v>2.5000000000000001E-2</v>
      </c>
      <c r="AK151" s="92">
        <f>士兵属性!AY149</f>
        <v>0.20347900973209265</v>
      </c>
      <c r="AL151" s="92">
        <f t="shared" si="56"/>
        <v>0.20347900973209265</v>
      </c>
      <c r="AM151" s="91">
        <f>带兵数!$G148</f>
        <v>11419.478712463875</v>
      </c>
      <c r="AN151" s="91">
        <f>战法技能效用!AT149</f>
        <v>5.7886176871902739</v>
      </c>
      <c r="AO151" s="91">
        <f t="shared" si="57"/>
        <v>3758497905590.8799</v>
      </c>
      <c r="AP151" s="95">
        <f t="shared" si="58"/>
        <v>9765205036.6976337</v>
      </c>
      <c r="AQ151" s="95">
        <f t="shared" si="59"/>
        <v>2156616749.8125582</v>
      </c>
      <c r="AR151" s="95">
        <f t="shared" si="60"/>
        <v>2156616749.8125582</v>
      </c>
      <c r="AS151" s="95">
        <f t="shared" si="61"/>
        <v>4767126451222.1045</v>
      </c>
      <c r="AT151" s="95">
        <f t="shared" si="62"/>
        <v>4767126451222.1045</v>
      </c>
      <c r="AU151" s="95">
        <f t="shared" si="63"/>
        <v>4060149427608.5469</v>
      </c>
      <c r="AV151" s="95">
        <f t="shared" si="64"/>
        <v>4060149427608.5469</v>
      </c>
      <c r="AW151" s="95">
        <f t="shared" si="65"/>
        <v>765436640.14374495</v>
      </c>
      <c r="AX151" s="95">
        <f t="shared" si="66"/>
        <v>1287579860971.5366</v>
      </c>
      <c r="AZ151" s="14">
        <f t="shared" si="67"/>
        <v>4.5204150072164619</v>
      </c>
      <c r="BA151" s="14">
        <f t="shared" si="68"/>
        <v>18.861347124818906</v>
      </c>
      <c r="BD151" s="14">
        <v>145</v>
      </c>
      <c r="BE151" s="95">
        <f>求节点(节奏总纲!$G$4:$G$163,M$7:M$166,$BD151)</f>
        <v>342.4339563567458</v>
      </c>
      <c r="BF151" s="95">
        <f>求节点(节奏总纲!$G$4:$G$163,N$7:N$166,$BD151)</f>
        <v>18414.865952433342</v>
      </c>
      <c r="BG151" s="95">
        <f>求节点(节奏总纲!$G$4:$G$163,O$7:O$166,$BD151)</f>
        <v>18414.865952433342</v>
      </c>
      <c r="BH151" s="95">
        <f>求节点(节奏总纲!$G$4:$G$163,P$7:P$166,$BD151)</f>
        <v>2.5000000000000001E-2</v>
      </c>
      <c r="BI151" s="95">
        <f>求节点(节奏总纲!$G$4:$G$163,Q$7:Q$166,$BD151)</f>
        <v>2.5000000000000001E-2</v>
      </c>
      <c r="BJ151" s="95">
        <f>求节点(节奏总纲!$G$4:$G$163,T$7:T$166,$BD151)</f>
        <v>2.1517234504521405</v>
      </c>
      <c r="BK151" s="95">
        <f>求节点(节奏总纲!$G$4:$G$163,U$7:U$166,$BD151)</f>
        <v>39202241703.985031</v>
      </c>
      <c r="BL151" s="91"/>
      <c r="BM151" s="14">
        <v>145</v>
      </c>
      <c r="BN151" s="95">
        <f>求节点(节奏总纲!$G$4:$G$163,AF$7:AF$166,$BD151)</f>
        <v>342.4339563567458</v>
      </c>
      <c r="BO151" s="95">
        <f>求节点(节奏总纲!$G$4:$G$163,AG$7:AG$166,$BD151)</f>
        <v>967.80725227217181</v>
      </c>
      <c r="BP151" s="95">
        <f>求节点(节奏总纲!$G$4:$G$163,AH$7:AH$166,$BD151)</f>
        <v>967.80725227217181</v>
      </c>
      <c r="BQ151" s="95">
        <f>求节点(节奏总纲!$G$4:$G$163,AI$7:AI$166,$BD151)</f>
        <v>2.5000000000000001E-2</v>
      </c>
      <c r="BR151" s="95">
        <f>求节点(节奏总纲!$G$4:$G$163,AJ$7:AJ$166,$BD151)</f>
        <v>2.5000000000000001E-2</v>
      </c>
      <c r="BS151" s="95">
        <f>求节点(节奏总纲!$G$4:$G$163,AM$7:AM$166,$BD151)</f>
        <v>7189.0208160761113</v>
      </c>
      <c r="BT151" s="95">
        <f>求节点(节奏总纲!$G$4:$G$163,AN$7:AN$166,$BD151)</f>
        <v>3.1415966462097029</v>
      </c>
      <c r="BU151" s="95">
        <f>求节点(节奏总纲!$G$4:$G$163,AO$7:AO$166,$BD151)</f>
        <v>77448816834.162659</v>
      </c>
    </row>
    <row r="152" spans="12:73" x14ac:dyDescent="0.15">
      <c r="L152" s="14">
        <v>146</v>
      </c>
      <c r="M152" s="91">
        <f>武将属性!$F150</f>
        <v>502.61564814237238</v>
      </c>
      <c r="N152" s="91">
        <f>武将属性!$U150</f>
        <v>30949.9</v>
      </c>
      <c r="O152" s="91">
        <f>武将属性!$U150</f>
        <v>30949.9</v>
      </c>
      <c r="P152" s="92">
        <f>武将属性!$AG150</f>
        <v>2.5000000000000001E-2</v>
      </c>
      <c r="Q152" s="92">
        <f>武将属性!$AG150</f>
        <v>2.5000000000000001E-2</v>
      </c>
      <c r="R152" s="92">
        <f>武将属性!BJ150</f>
        <v>0.20347900973209265</v>
      </c>
      <c r="S152" s="92">
        <f t="shared" si="46"/>
        <v>0.20347900973209265</v>
      </c>
      <c r="T152" s="91">
        <f>战法技能效用!AN150</f>
        <v>2.3241344384347871</v>
      </c>
      <c r="U152" s="91">
        <f t="shared" si="47"/>
        <v>202384125568.17746</v>
      </c>
      <c r="V152" s="95">
        <f t="shared" si="48"/>
        <v>1653411414.69945</v>
      </c>
      <c r="W152" s="95">
        <f t="shared" si="49"/>
        <v>26850828.269078761</v>
      </c>
      <c r="X152" s="95">
        <f t="shared" si="50"/>
        <v>26850828.269078761</v>
      </c>
      <c r="Y152" s="95">
        <f t="shared" si="51"/>
        <v>810761414483.08386</v>
      </c>
      <c r="Z152" s="95">
        <f t="shared" si="52"/>
        <v>810761414483.08386</v>
      </c>
      <c r="AA152" s="95">
        <f t="shared" si="53"/>
        <v>690523426769.32703</v>
      </c>
      <c r="AB152" s="95">
        <f t="shared" si="54"/>
        <v>690523426769.32703</v>
      </c>
      <c r="AC152" s="95">
        <f t="shared" si="55"/>
        <v>499998098895.46021</v>
      </c>
      <c r="AE152" s="14">
        <v>146</v>
      </c>
      <c r="AF152" s="91">
        <f>武将属性!$F150</f>
        <v>502.61564814237238</v>
      </c>
      <c r="AG152" s="91">
        <f>士兵属性!$G150</f>
        <v>2045.9460807770515</v>
      </c>
      <c r="AH152" s="91">
        <f>士兵属性!$G150</f>
        <v>2045.9460807770515</v>
      </c>
      <c r="AI152" s="92">
        <f>士兵属性!$R150</f>
        <v>2.5000000000000001E-2</v>
      </c>
      <c r="AJ152" s="92">
        <f>士兵属性!$R150</f>
        <v>2.5000000000000001E-2</v>
      </c>
      <c r="AK152" s="92">
        <f>士兵属性!AY150</f>
        <v>0.20347900973209265</v>
      </c>
      <c r="AL152" s="92">
        <f t="shared" si="56"/>
        <v>0.20347900973209265</v>
      </c>
      <c r="AM152" s="91">
        <f>带兵数!$G149</f>
        <v>11484.074659052649</v>
      </c>
      <c r="AN152" s="91">
        <f>战法技能效用!AT150</f>
        <v>5.8006054438941774</v>
      </c>
      <c r="AO152" s="91">
        <f t="shared" si="57"/>
        <v>3905407105596.647</v>
      </c>
      <c r="AP152" s="95">
        <f t="shared" si="58"/>
        <v>10085690447.844618</v>
      </c>
      <c r="AQ152" s="95">
        <f t="shared" si="59"/>
        <v>2216115797.2215939</v>
      </c>
      <c r="AR152" s="95">
        <f t="shared" si="60"/>
        <v>2216115797.2215939</v>
      </c>
      <c r="AS152" s="95">
        <f t="shared" si="61"/>
        <v>4945586186738.2988</v>
      </c>
      <c r="AT152" s="95">
        <f t="shared" si="62"/>
        <v>4945586186738.2988</v>
      </c>
      <c r="AU152" s="95">
        <f t="shared" si="63"/>
        <v>4212143128724.1318</v>
      </c>
      <c r="AV152" s="95">
        <f t="shared" si="64"/>
        <v>4212143128724.1318</v>
      </c>
      <c r="AW152" s="95">
        <f t="shared" si="65"/>
        <v>789624512.98582149</v>
      </c>
      <c r="AX152" s="95">
        <f t="shared" si="66"/>
        <v>1333426403657.7695</v>
      </c>
      <c r="AZ152" s="14">
        <f t="shared" si="67"/>
        <v>4.610540796732189</v>
      </c>
      <c r="BA152" s="14">
        <f t="shared" si="68"/>
        <v>19.297003135164502</v>
      </c>
      <c r="BD152" s="14">
        <v>146</v>
      </c>
      <c r="BE152" s="95">
        <f>求节点(节奏总纲!$G$4:$G$163,M$7:M$166,$BD152)</f>
        <v>343.13345747760309</v>
      </c>
      <c r="BF152" s="95">
        <f>求节点(节奏总纲!$G$4:$G$163,N$7:N$166,$BD152)</f>
        <v>18444.116953589175</v>
      </c>
      <c r="BG152" s="95">
        <f>求节点(节奏总纲!$G$4:$G$163,O$7:O$166,$BD152)</f>
        <v>18444.116953589175</v>
      </c>
      <c r="BH152" s="95">
        <f>求节点(节奏总纲!$G$4:$G$163,P$7:P$166,$BD152)</f>
        <v>2.5000000000000001E-2</v>
      </c>
      <c r="BI152" s="95">
        <f>求节点(节奏总纲!$G$4:$G$163,Q$7:Q$166,$BD152)</f>
        <v>2.5000000000000001E-2</v>
      </c>
      <c r="BJ152" s="95">
        <f>求节点(节奏总纲!$G$4:$G$163,T$7:T$166,$BD152)</f>
        <v>2.1569125586091955</v>
      </c>
      <c r="BK152" s="95">
        <f>求节点(节奏总纲!$G$4:$G$163,U$7:U$166,$BD152)</f>
        <v>39553313199.931961</v>
      </c>
      <c r="BL152" s="91"/>
      <c r="BM152" s="14">
        <v>146</v>
      </c>
      <c r="BN152" s="95">
        <f>求节点(节奏总纲!$G$4:$G$163,AF$7:AF$166,$BD152)</f>
        <v>343.13345747760309</v>
      </c>
      <c r="BO152" s="95">
        <f>求节点(节奏总纲!$G$4:$G$163,AG$7:AG$166,$BD152)</f>
        <v>969.45976700695212</v>
      </c>
      <c r="BP152" s="95">
        <f>求节点(节奏总纲!$G$4:$G$163,AH$7:AH$166,$BD152)</f>
        <v>969.45976700695212</v>
      </c>
      <c r="BQ152" s="95">
        <f>求节点(节奏总纲!$G$4:$G$163,AI$7:AI$166,$BD152)</f>
        <v>2.5000000000000001E-2</v>
      </c>
      <c r="BR152" s="95">
        <f>求节点(节奏总纲!$G$4:$G$163,AJ$7:AJ$166,$BD152)</f>
        <v>2.5000000000000001E-2</v>
      </c>
      <c r="BS152" s="95">
        <f>求节点(节奏总纲!$G$4:$G$163,AM$7:AM$166,$BD152)</f>
        <v>7195.8265026489535</v>
      </c>
      <c r="BT152" s="95">
        <f>求节点(节奏总纲!$G$4:$G$163,AN$7:AN$166,$BD152)</f>
        <v>3.1588818159542575</v>
      </c>
      <c r="BU152" s="95">
        <f>求节点(节奏总纲!$G$4:$G$163,AO$7:AO$166,$BD152)</f>
        <v>78705825206.099121</v>
      </c>
    </row>
    <row r="153" spans="12:73" x14ac:dyDescent="0.15">
      <c r="L153" s="14">
        <v>147</v>
      </c>
      <c r="M153" s="91">
        <f>武将属性!$F151</f>
        <v>505.85869227511017</v>
      </c>
      <c r="N153" s="91">
        <f>武将属性!$U151</f>
        <v>31112.225259020313</v>
      </c>
      <c r="O153" s="91">
        <f>武将属性!$U151</f>
        <v>31112.225259020313</v>
      </c>
      <c r="P153" s="92">
        <f>武将属性!$AG151</f>
        <v>2.5000000000000001E-2</v>
      </c>
      <c r="Q153" s="92">
        <f>武将属性!$AG151</f>
        <v>2.5000000000000001E-2</v>
      </c>
      <c r="R153" s="92">
        <f>武将属性!BJ151</f>
        <v>0.20347900973209265</v>
      </c>
      <c r="S153" s="92">
        <f t="shared" si="46"/>
        <v>0.20347900973209265</v>
      </c>
      <c r="T153" s="91">
        <f>战法技能效用!AN151</f>
        <v>2.3248560070696391</v>
      </c>
      <c r="U153" s="91">
        <f t="shared" si="47"/>
        <v>205921564299.98773</v>
      </c>
      <c r="V153" s="95">
        <f t="shared" si="48"/>
        <v>1685928806.7157397</v>
      </c>
      <c r="W153" s="95">
        <f t="shared" si="49"/>
        <v>27411788.592231866</v>
      </c>
      <c r="X153" s="95">
        <f t="shared" si="50"/>
        <v>27411788.592231866</v>
      </c>
      <c r="Y153" s="95">
        <f t="shared" si="51"/>
        <v>832040723350.40137</v>
      </c>
      <c r="Z153" s="95">
        <f t="shared" si="52"/>
        <v>832040723350.40137</v>
      </c>
      <c r="AA153" s="95">
        <f t="shared" si="53"/>
        <v>708646959803.65527</v>
      </c>
      <c r="AB153" s="95">
        <f t="shared" si="54"/>
        <v>708646959803.65527</v>
      </c>
      <c r="AC153" s="95">
        <f t="shared" si="55"/>
        <v>513009730118.09485</v>
      </c>
      <c r="AE153" s="14">
        <v>147</v>
      </c>
      <c r="AF153" s="91">
        <f>武将属性!$F151</f>
        <v>505.85869227511017</v>
      </c>
      <c r="AG153" s="91">
        <f>士兵属性!$G151</f>
        <v>2065.398263029329</v>
      </c>
      <c r="AH153" s="91">
        <f>士兵属性!$G151</f>
        <v>2065.398263029329</v>
      </c>
      <c r="AI153" s="92">
        <f>士兵属性!$R151</f>
        <v>2.5000000000000001E-2</v>
      </c>
      <c r="AJ153" s="92">
        <f>士兵属性!$R151</f>
        <v>2.5000000000000001E-2</v>
      </c>
      <c r="AK153" s="92">
        <f>士兵属性!AY151</f>
        <v>0.20347900973209265</v>
      </c>
      <c r="AL153" s="92">
        <f t="shared" si="56"/>
        <v>0.20347900973209265</v>
      </c>
      <c r="AM153" s="91">
        <f>带兵数!$G150</f>
        <v>11547.993015957931</v>
      </c>
      <c r="AN153" s="91">
        <f>战法技能效用!AT151</f>
        <v>5.8125933855957346</v>
      </c>
      <c r="AO153" s="91">
        <f t="shared" si="57"/>
        <v>4064709949207.9297</v>
      </c>
      <c r="AP153" s="95">
        <f t="shared" si="58"/>
        <v>10413506190.783356</v>
      </c>
      <c r="AQ153" s="95">
        <f t="shared" si="59"/>
        <v>2281221113.9519086</v>
      </c>
      <c r="AR153" s="95">
        <f t="shared" si="60"/>
        <v>2281221113.9519086</v>
      </c>
      <c r="AS153" s="95">
        <f t="shared" si="61"/>
        <v>5139280608457.0078</v>
      </c>
      <c r="AT153" s="95">
        <f t="shared" si="62"/>
        <v>5139280608457.0078</v>
      </c>
      <c r="AU153" s="95">
        <f t="shared" si="63"/>
        <v>4377112173182.8901</v>
      </c>
      <c r="AV153" s="95">
        <f t="shared" si="64"/>
        <v>4377112173182.8901</v>
      </c>
      <c r="AW153" s="95">
        <f t="shared" si="65"/>
        <v>816008482.13732028</v>
      </c>
      <c r="AX153" s="95">
        <f t="shared" si="66"/>
        <v>1383211901741.906</v>
      </c>
      <c r="AZ153" s="14">
        <f t="shared" si="67"/>
        <v>4.7016303148804175</v>
      </c>
      <c r="BA153" s="14">
        <f t="shared" si="68"/>
        <v>19.739117479150636</v>
      </c>
      <c r="BD153" s="14">
        <v>147</v>
      </c>
      <c r="BE153" s="95">
        <f>求节点(节奏总纲!$G$4:$G$163,M$7:M$166,$BD153)</f>
        <v>343.83295859846038</v>
      </c>
      <c r="BF153" s="95">
        <f>求节点(节奏总纲!$G$4:$G$163,N$7:N$166,$BD153)</f>
        <v>18473.367954745008</v>
      </c>
      <c r="BG153" s="95">
        <f>求节点(节奏总纲!$G$4:$G$163,O$7:O$166,$BD153)</f>
        <v>18473.367954745008</v>
      </c>
      <c r="BH153" s="95">
        <f>求节点(节奏总纲!$G$4:$G$163,P$7:P$166,$BD153)</f>
        <v>2.5000000000000001E-2</v>
      </c>
      <c r="BI153" s="95">
        <f>求节点(节奏总纲!$G$4:$G$163,Q$7:Q$166,$BD153)</f>
        <v>2.5000000000000001E-2</v>
      </c>
      <c r="BJ153" s="95">
        <f>求节点(节奏总纲!$G$4:$G$163,T$7:T$166,$BD153)</f>
        <v>2.16210166676625</v>
      </c>
      <c r="BK153" s="95">
        <f>求节点(节奏总纲!$G$4:$G$163,U$7:U$166,$BD153)</f>
        <v>39904384695.878891</v>
      </c>
      <c r="BL153" s="91"/>
      <c r="BM153" s="14">
        <v>147</v>
      </c>
      <c r="BN153" s="95">
        <f>求节点(节奏总纲!$G$4:$G$163,AF$7:AF$166,$BD153)</f>
        <v>343.83295859846038</v>
      </c>
      <c r="BO153" s="95">
        <f>求节点(节奏总纲!$G$4:$G$163,AG$7:AG$166,$BD153)</f>
        <v>971.11228174173243</v>
      </c>
      <c r="BP153" s="95">
        <f>求节点(节奏总纲!$G$4:$G$163,AH$7:AH$166,$BD153)</f>
        <v>971.11228174173243</v>
      </c>
      <c r="BQ153" s="95">
        <f>求节点(节奏总纲!$G$4:$G$163,AI$7:AI$166,$BD153)</f>
        <v>2.5000000000000001E-2</v>
      </c>
      <c r="BR153" s="95">
        <f>求节点(节奏总纲!$G$4:$G$163,AJ$7:AJ$166,$BD153)</f>
        <v>2.5000000000000001E-2</v>
      </c>
      <c r="BS153" s="95">
        <f>求节点(节奏总纲!$G$4:$G$163,AM$7:AM$166,$BD153)</f>
        <v>7202.6321892217957</v>
      </c>
      <c r="BT153" s="95">
        <f>求节点(节奏总纲!$G$4:$G$163,AN$7:AN$166,$BD153)</f>
        <v>3.1761669856988126</v>
      </c>
      <c r="BU153" s="95">
        <f>求节点(节奏总纲!$G$4:$G$163,AO$7:AO$166,$BD153)</f>
        <v>79962833578.035583</v>
      </c>
    </row>
    <row r="154" spans="12:73" x14ac:dyDescent="0.15">
      <c r="L154" s="14">
        <v>148</v>
      </c>
      <c r="M154" s="91">
        <f>武将属性!$F152</f>
        <v>510.3351304730034</v>
      </c>
      <c r="N154" s="91">
        <f>武将属性!$U152</f>
        <v>31269.986554323699</v>
      </c>
      <c r="O154" s="91">
        <f>武将属性!$U152</f>
        <v>31269.986554323699</v>
      </c>
      <c r="P154" s="92">
        <f>武将属性!$AG152</f>
        <v>2.5000000000000001E-2</v>
      </c>
      <c r="Q154" s="92">
        <f>武将属性!$AG152</f>
        <v>2.5000000000000001E-2</v>
      </c>
      <c r="R154" s="92">
        <f>武将属性!BJ152</f>
        <v>0.20347900973209265</v>
      </c>
      <c r="S154" s="92">
        <f t="shared" si="46"/>
        <v>0.20347900973209265</v>
      </c>
      <c r="T154" s="91">
        <f>战法技能效用!AN152</f>
        <v>2.3255764615141121</v>
      </c>
      <c r="U154" s="91">
        <f t="shared" si="47"/>
        <v>209946920575.1445</v>
      </c>
      <c r="V154" s="95">
        <f t="shared" si="48"/>
        <v>1719047116.0679946</v>
      </c>
      <c r="W154" s="95">
        <f t="shared" si="49"/>
        <v>28055340.949498981</v>
      </c>
      <c r="X154" s="95">
        <f t="shared" si="50"/>
        <v>28055340.949498981</v>
      </c>
      <c r="Y154" s="95">
        <f t="shared" si="51"/>
        <v>855892813919.80518</v>
      </c>
      <c r="Z154" s="95">
        <f t="shared" si="52"/>
        <v>855892813919.80518</v>
      </c>
      <c r="AA154" s="95">
        <f t="shared" si="53"/>
        <v>728961724445.11047</v>
      </c>
      <c r="AB154" s="95">
        <f t="shared" si="54"/>
        <v>728961724445.11047</v>
      </c>
      <c r="AC154" s="95">
        <f t="shared" si="55"/>
        <v>527601842519.88367</v>
      </c>
      <c r="AE154" s="14">
        <v>148</v>
      </c>
      <c r="AF154" s="91">
        <f>武将属性!$F152</f>
        <v>510.3351304730034</v>
      </c>
      <c r="AG154" s="91">
        <f>士兵属性!$G152</f>
        <v>2084.9553548634444</v>
      </c>
      <c r="AH154" s="91">
        <f>士兵属性!$G152</f>
        <v>2084.9553548634444</v>
      </c>
      <c r="AI154" s="92">
        <f>士兵属性!$R152</f>
        <v>2.5000000000000001E-2</v>
      </c>
      <c r="AJ154" s="92">
        <f>士兵属性!$R152</f>
        <v>2.5000000000000001E-2</v>
      </c>
      <c r="AK154" s="92">
        <f>士兵属性!AY152</f>
        <v>0.20347900973209265</v>
      </c>
      <c r="AL154" s="92">
        <f t="shared" si="56"/>
        <v>0.20347900973209265</v>
      </c>
      <c r="AM154" s="91">
        <f>带兵数!$G151</f>
        <v>11615.331010836411</v>
      </c>
      <c r="AN154" s="91">
        <f>战法技能效用!AT152</f>
        <v>5.8245815118664561</v>
      </c>
      <c r="AO154" s="91">
        <f t="shared" si="57"/>
        <v>4242471989030.6025</v>
      </c>
      <c r="AP154" s="95">
        <f t="shared" si="58"/>
        <v>10756344110.658758</v>
      </c>
      <c r="AQ154" s="95">
        <f t="shared" si="59"/>
        <v>2354877859.2646799</v>
      </c>
      <c r="AR154" s="95">
        <f t="shared" si="60"/>
        <v>2354877859.2646799</v>
      </c>
      <c r="AS154" s="95">
        <f t="shared" si="61"/>
        <v>5355453926951.7646</v>
      </c>
      <c r="AT154" s="95">
        <f t="shared" si="62"/>
        <v>5355453926951.7646</v>
      </c>
      <c r="AU154" s="95">
        <f t="shared" si="63"/>
        <v>4561226436635.1885</v>
      </c>
      <c r="AV154" s="95">
        <f t="shared" si="64"/>
        <v>4561226436635.1885</v>
      </c>
      <c r="AW154" s="95">
        <f t="shared" si="65"/>
        <v>845402545.67737997</v>
      </c>
      <c r="AX154" s="95">
        <f t="shared" si="66"/>
        <v>1438861912393.064</v>
      </c>
      <c r="AZ154" s="14">
        <f t="shared" si="67"/>
        <v>4.79834310780093</v>
      </c>
      <c r="BA154" s="14">
        <f t="shared" si="68"/>
        <v>20.207355161049534</v>
      </c>
      <c r="BD154" s="14">
        <v>148</v>
      </c>
      <c r="BE154" s="95">
        <f>求节点(节奏总纲!$G$4:$G$163,M$7:M$166,$BD154)</f>
        <v>344.53245971931773</v>
      </c>
      <c r="BF154" s="95">
        <f>求节点(节奏总纲!$G$4:$G$163,N$7:N$166,$BD154)</f>
        <v>18502.618955900838</v>
      </c>
      <c r="BG154" s="95">
        <f>求节点(节奏总纲!$G$4:$G$163,O$7:O$166,$BD154)</f>
        <v>18502.618955900838</v>
      </c>
      <c r="BH154" s="95">
        <f>求节点(节奏总纲!$G$4:$G$163,P$7:P$166,$BD154)</f>
        <v>2.5000000000000001E-2</v>
      </c>
      <c r="BI154" s="95">
        <f>求节点(节奏总纲!$G$4:$G$163,Q$7:Q$166,$BD154)</f>
        <v>2.5000000000000001E-2</v>
      </c>
      <c r="BJ154" s="95">
        <f>求节点(节奏总纲!$G$4:$G$163,T$7:T$166,$BD154)</f>
        <v>2.167290774923305</v>
      </c>
      <c r="BK154" s="95">
        <f>求节点(节奏总纲!$G$4:$G$163,U$7:U$166,$BD154)</f>
        <v>40255456191.825829</v>
      </c>
      <c r="BL154" s="91"/>
      <c r="BM154" s="14">
        <v>148</v>
      </c>
      <c r="BN154" s="95">
        <f>求节点(节奏总纲!$G$4:$G$163,AF$7:AF$166,$BD154)</f>
        <v>344.53245971931773</v>
      </c>
      <c r="BO154" s="95">
        <f>求节点(节奏总纲!$G$4:$G$163,AG$7:AG$166,$BD154)</f>
        <v>972.76479647651274</v>
      </c>
      <c r="BP154" s="95">
        <f>求节点(节奏总纲!$G$4:$G$163,AH$7:AH$166,$BD154)</f>
        <v>972.76479647651274</v>
      </c>
      <c r="BQ154" s="95">
        <f>求节点(节奏总纲!$G$4:$G$163,AI$7:AI$166,$BD154)</f>
        <v>2.5000000000000001E-2</v>
      </c>
      <c r="BR154" s="95">
        <f>求节点(节奏总纲!$G$4:$G$163,AJ$7:AJ$166,$BD154)</f>
        <v>2.5000000000000001E-2</v>
      </c>
      <c r="BS154" s="95">
        <f>求节点(节奏总纲!$G$4:$G$163,AM$7:AM$166,$BD154)</f>
        <v>7209.4378757946379</v>
      </c>
      <c r="BT154" s="95">
        <f>求节点(节奏总纲!$G$4:$G$163,AN$7:AN$166,$BD154)</f>
        <v>3.1934521554433672</v>
      </c>
      <c r="BU154" s="95">
        <f>求节点(节奏总纲!$G$4:$G$163,AO$7:AO$166,$BD154)</f>
        <v>81219841949.972046</v>
      </c>
    </row>
    <row r="155" spans="12:73" x14ac:dyDescent="0.15">
      <c r="L155" s="14">
        <v>149</v>
      </c>
      <c r="M155" s="91">
        <f>武将属性!$F153</f>
        <v>514.81156867089658</v>
      </c>
      <c r="N155" s="91">
        <f>武将属性!$U153</f>
        <v>31427.747849627085</v>
      </c>
      <c r="O155" s="91">
        <f>武将属性!$U153</f>
        <v>31427.747849627085</v>
      </c>
      <c r="P155" s="92">
        <f>武将属性!$AG153</f>
        <v>2.5000000000000001E-2</v>
      </c>
      <c r="Q155" s="92">
        <f>武将属性!$AG153</f>
        <v>2.5000000000000001E-2</v>
      </c>
      <c r="R155" s="92">
        <f>武将属性!BJ153</f>
        <v>0.20347900973209265</v>
      </c>
      <c r="S155" s="92">
        <f t="shared" si="46"/>
        <v>0.20347900973209265</v>
      </c>
      <c r="T155" s="91">
        <f>战法技能效用!AN153</f>
        <v>2.3262958043468829</v>
      </c>
      <c r="U155" s="91">
        <f t="shared" si="47"/>
        <v>214023436580.83438</v>
      </c>
      <c r="V155" s="95">
        <f t="shared" si="48"/>
        <v>1752710388.9955158</v>
      </c>
      <c r="W155" s="95">
        <f t="shared" si="49"/>
        <v>28710793.69421839</v>
      </c>
      <c r="X155" s="95">
        <f t="shared" si="50"/>
        <v>28710793.69421839</v>
      </c>
      <c r="Y155" s="95">
        <f t="shared" si="51"/>
        <v>880307887594.69165</v>
      </c>
      <c r="Z155" s="95">
        <f t="shared" si="52"/>
        <v>880307887594.69165</v>
      </c>
      <c r="AA155" s="95">
        <f t="shared" si="53"/>
        <v>749755980360.1593</v>
      </c>
      <c r="AB155" s="95">
        <f t="shared" si="54"/>
        <v>749755980360.1593</v>
      </c>
      <c r="AC155" s="95">
        <f t="shared" si="55"/>
        <v>542534782147.39124</v>
      </c>
      <c r="AE155" s="14">
        <v>149</v>
      </c>
      <c r="AF155" s="91">
        <f>武将属性!$F153</f>
        <v>514.81156867089658</v>
      </c>
      <c r="AG155" s="91">
        <f>士兵属性!$G153</f>
        <v>2104.6173562793979</v>
      </c>
      <c r="AH155" s="91">
        <f>士兵属性!$G153</f>
        <v>2104.6173562793979</v>
      </c>
      <c r="AI155" s="92">
        <f>士兵属性!$R153</f>
        <v>2.5000000000000001E-2</v>
      </c>
      <c r="AJ155" s="92">
        <f>士兵属性!$R153</f>
        <v>2.5000000000000001E-2</v>
      </c>
      <c r="AK155" s="92">
        <f>士兵属性!AY153</f>
        <v>0.20347900973209265</v>
      </c>
      <c r="AL155" s="92">
        <f t="shared" si="56"/>
        <v>0.20347900973209265</v>
      </c>
      <c r="AM155" s="91">
        <f>带兵数!$G152</f>
        <v>11682.726594348153</v>
      </c>
      <c r="AN155" s="91">
        <f>战法技能效用!AT153</f>
        <v>5.836569822279178</v>
      </c>
      <c r="AO155" s="91">
        <f t="shared" si="57"/>
        <v>4427048633993.584</v>
      </c>
      <c r="AP155" s="95">
        <f t="shared" si="58"/>
        <v>11109161500.197613</v>
      </c>
      <c r="AQ155" s="95">
        <f t="shared" si="59"/>
        <v>2430532451.3907614</v>
      </c>
      <c r="AR155" s="95">
        <f t="shared" si="60"/>
        <v>2430532451.3907614</v>
      </c>
      <c r="AS155" s="95">
        <f t="shared" si="61"/>
        <v>5579634008326.8916</v>
      </c>
      <c r="AT155" s="95">
        <f t="shared" si="62"/>
        <v>5579634008326.8916</v>
      </c>
      <c r="AU155" s="95">
        <f t="shared" si="63"/>
        <v>4752160039590.7217</v>
      </c>
      <c r="AV155" s="95">
        <f t="shared" si="64"/>
        <v>4752160039590.7217</v>
      </c>
      <c r="AW155" s="95">
        <f t="shared" si="65"/>
        <v>875710090.60025382</v>
      </c>
      <c r="AX155" s="95">
        <f t="shared" si="66"/>
        <v>1496464137769.0059</v>
      </c>
      <c r="AZ155" s="14">
        <f t="shared" si="67"/>
        <v>4.8966401413663299</v>
      </c>
      <c r="BA155" s="14">
        <f t="shared" si="68"/>
        <v>20.684877809265224</v>
      </c>
      <c r="BD155" s="14">
        <v>149</v>
      </c>
      <c r="BE155" s="95">
        <f>求节点(节奏总纲!$G$4:$G$163,M$7:M$166,$BD155)</f>
        <v>345.23196084017502</v>
      </c>
      <c r="BF155" s="95">
        <f>求节点(节奏总纲!$G$4:$G$163,N$7:N$166,$BD155)</f>
        <v>18531.869957056671</v>
      </c>
      <c r="BG155" s="95">
        <f>求节点(节奏总纲!$G$4:$G$163,O$7:O$166,$BD155)</f>
        <v>18531.869957056671</v>
      </c>
      <c r="BH155" s="95">
        <f>求节点(节奏总纲!$G$4:$G$163,P$7:P$166,$BD155)</f>
        <v>2.5000000000000001E-2</v>
      </c>
      <c r="BI155" s="95">
        <f>求节点(节奏总纲!$G$4:$G$163,Q$7:Q$166,$BD155)</f>
        <v>2.5000000000000001E-2</v>
      </c>
      <c r="BJ155" s="95">
        <f>求节点(节奏总纲!$G$4:$G$163,T$7:T$166,$BD155)</f>
        <v>2.17247988308036</v>
      </c>
      <c r="BK155" s="95">
        <f>求节点(节奏总纲!$G$4:$G$163,U$7:U$166,$BD155)</f>
        <v>40606527687.772758</v>
      </c>
      <c r="BL155" s="91"/>
      <c r="BM155" s="14">
        <v>149</v>
      </c>
      <c r="BN155" s="95">
        <f>求节点(节奏总纲!$G$4:$G$163,AF$7:AF$166,$BD155)</f>
        <v>345.23196084017502</v>
      </c>
      <c r="BO155" s="95">
        <f>求节点(节奏总纲!$G$4:$G$163,AG$7:AG$166,$BD155)</f>
        <v>974.41731121129305</v>
      </c>
      <c r="BP155" s="95">
        <f>求节点(节奏总纲!$G$4:$G$163,AH$7:AH$166,$BD155)</f>
        <v>974.41731121129305</v>
      </c>
      <c r="BQ155" s="95">
        <f>求节点(节奏总纲!$G$4:$G$163,AI$7:AI$166,$BD155)</f>
        <v>2.5000000000000001E-2</v>
      </c>
      <c r="BR155" s="95">
        <f>求节点(节奏总纲!$G$4:$G$163,AJ$7:AJ$166,$BD155)</f>
        <v>2.5000000000000001E-2</v>
      </c>
      <c r="BS155" s="95">
        <f>求节点(节奏总纲!$G$4:$G$163,AM$7:AM$166,$BD155)</f>
        <v>7216.2435623674801</v>
      </c>
      <c r="BT155" s="95">
        <f>求节点(节奏总纲!$G$4:$G$163,AN$7:AN$166,$BD155)</f>
        <v>3.2107373251879223</v>
      </c>
      <c r="BU155" s="95">
        <f>求节点(节奏总纲!$G$4:$G$163,AO$7:AO$166,$BD155)</f>
        <v>82476850321.908508</v>
      </c>
    </row>
    <row r="156" spans="12:73" x14ac:dyDescent="0.15">
      <c r="L156" s="14">
        <v>150</v>
      </c>
      <c r="M156" s="91">
        <f>武将属性!$F154</f>
        <v>519.28800686878969</v>
      </c>
      <c r="N156" s="91">
        <f>武将属性!$U154</f>
        <v>31585.509144930467</v>
      </c>
      <c r="O156" s="91">
        <f>武将属性!$U154</f>
        <v>31585.509144930467</v>
      </c>
      <c r="P156" s="92">
        <f>武将属性!$AG154</f>
        <v>2.5000000000000001E-2</v>
      </c>
      <c r="Q156" s="92">
        <f>武将属性!$AG154</f>
        <v>2.5000000000000001E-2</v>
      </c>
      <c r="R156" s="92">
        <f>武将属性!BJ154</f>
        <v>0.20347900973209265</v>
      </c>
      <c r="S156" s="92">
        <f t="shared" si="46"/>
        <v>0.20347900973209265</v>
      </c>
      <c r="T156" s="91">
        <f>战法技能效用!AN154</f>
        <v>2.3270140381386804</v>
      </c>
      <c r="U156" s="91">
        <f t="shared" si="47"/>
        <v>218151449287.10345</v>
      </c>
      <c r="V156" s="95">
        <f t="shared" si="48"/>
        <v>1787853850.0649765</v>
      </c>
      <c r="W156" s="95">
        <f t="shared" si="49"/>
        <v>29393575.962727368</v>
      </c>
      <c r="X156" s="95">
        <f t="shared" si="50"/>
        <v>29393575.962727368</v>
      </c>
      <c r="Y156" s="95">
        <f t="shared" si="51"/>
        <v>905766890119.9353</v>
      </c>
      <c r="Z156" s="95">
        <f t="shared" si="52"/>
        <v>905766890119.9353</v>
      </c>
      <c r="AA156" s="95">
        <f t="shared" si="53"/>
        <v>771439347811.81433</v>
      </c>
      <c r="AB156" s="95">
        <f t="shared" si="54"/>
        <v>771439347811.81433</v>
      </c>
      <c r="AC156" s="95">
        <f t="shared" si="55"/>
        <v>558104685901.67969</v>
      </c>
      <c r="AE156" s="14">
        <v>150</v>
      </c>
      <c r="AF156" s="91">
        <f>武将属性!$F154</f>
        <v>519.28800686878969</v>
      </c>
      <c r="AG156" s="91">
        <f>士兵属性!$G154</f>
        <v>2126.0691329757519</v>
      </c>
      <c r="AH156" s="91">
        <f>士兵属性!$G154</f>
        <v>2126.0691329757519</v>
      </c>
      <c r="AI156" s="92">
        <f>士兵属性!$R154</f>
        <v>2.5000000000000001E-2</v>
      </c>
      <c r="AJ156" s="92">
        <f>士兵属性!$R154</f>
        <v>2.5000000000000001E-2</v>
      </c>
      <c r="AK156" s="92">
        <f>士兵属性!AY154</f>
        <v>0.20347900973209265</v>
      </c>
      <c r="AL156" s="92">
        <f t="shared" si="56"/>
        <v>0.20347900973209265</v>
      </c>
      <c r="AM156" s="91">
        <f>带兵数!$G153</f>
        <v>11748.840204438227</v>
      </c>
      <c r="AN156" s="91">
        <f>战法技能效用!AT154</f>
        <v>5.8485583164080488</v>
      </c>
      <c r="AO156" s="91">
        <f t="shared" si="57"/>
        <v>4624940330484.9463</v>
      </c>
      <c r="AP156" s="95">
        <f t="shared" si="58"/>
        <v>11486756471.916424</v>
      </c>
      <c r="AQ156" s="95">
        <f t="shared" si="59"/>
        <v>2509419783.590652</v>
      </c>
      <c r="AR156" s="95">
        <f t="shared" si="60"/>
        <v>2509419783.590652</v>
      </c>
      <c r="AS156" s="95">
        <f t="shared" si="61"/>
        <v>5819448657257.2188</v>
      </c>
      <c r="AT156" s="95">
        <f t="shared" si="62"/>
        <v>5819448657257.2188</v>
      </c>
      <c r="AU156" s="95">
        <f t="shared" si="63"/>
        <v>4956409563816.5791</v>
      </c>
      <c r="AV156" s="95">
        <f t="shared" si="64"/>
        <v>4956409563816.5791</v>
      </c>
      <c r="AW156" s="95">
        <f t="shared" si="65"/>
        <v>908208784.99230218</v>
      </c>
      <c r="AX156" s="95">
        <f t="shared" si="66"/>
        <v>1558050525988.3652</v>
      </c>
      <c r="AZ156" s="14">
        <f t="shared" si="67"/>
        <v>5.0033280824791904</v>
      </c>
      <c r="BA156" s="14">
        <f t="shared" si="68"/>
        <v>21.200594108353517</v>
      </c>
      <c r="BD156" s="14">
        <v>150</v>
      </c>
      <c r="BE156" s="95">
        <f>求节点(节奏总纲!$G$4:$G$163,M$7:M$166,$BD156)</f>
        <v>345.93146196103231</v>
      </c>
      <c r="BF156" s="95">
        <f>求节点(节奏总纲!$G$4:$G$163,N$7:N$166,$BD156)</f>
        <v>18561.120958212505</v>
      </c>
      <c r="BG156" s="95">
        <f>求节点(节奏总纲!$G$4:$G$163,O$7:O$166,$BD156)</f>
        <v>18561.120958212505</v>
      </c>
      <c r="BH156" s="95">
        <f>求节点(节奏总纲!$G$4:$G$163,P$7:P$166,$BD156)</f>
        <v>2.5000000000000001E-2</v>
      </c>
      <c r="BI156" s="95">
        <f>求节点(节奏总纲!$G$4:$G$163,Q$7:Q$166,$BD156)</f>
        <v>2.5000000000000001E-2</v>
      </c>
      <c r="BJ156" s="95">
        <f>求节点(节奏总纲!$G$4:$G$163,T$7:T$166,$BD156)</f>
        <v>2.1776689912374145</v>
      </c>
      <c r="BK156" s="95">
        <f>求节点(节奏总纲!$G$4:$G$163,U$7:U$166,$BD156)</f>
        <v>40957599183.719696</v>
      </c>
      <c r="BL156" s="91"/>
      <c r="BM156" s="14">
        <v>150</v>
      </c>
      <c r="BN156" s="95">
        <f>求节点(节奏总纲!$G$4:$G$163,AF$7:AF$166,$BD156)</f>
        <v>345.93146196103231</v>
      </c>
      <c r="BO156" s="95">
        <f>求节点(节奏总纲!$G$4:$G$163,AG$7:AG$166,$BD156)</f>
        <v>976.06982594607337</v>
      </c>
      <c r="BP156" s="95">
        <f>求节点(节奏总纲!$G$4:$G$163,AH$7:AH$166,$BD156)</f>
        <v>976.06982594607337</v>
      </c>
      <c r="BQ156" s="95">
        <f>求节点(节奏总纲!$G$4:$G$163,AI$7:AI$166,$BD156)</f>
        <v>2.5000000000000001E-2</v>
      </c>
      <c r="BR156" s="95">
        <f>求节点(节奏总纲!$G$4:$G$163,AJ$7:AJ$166,$BD156)</f>
        <v>2.5000000000000001E-2</v>
      </c>
      <c r="BS156" s="95">
        <f>求节点(节奏总纲!$G$4:$G$163,AM$7:AM$166,$BD156)</f>
        <v>7223.0492489403223</v>
      </c>
      <c r="BT156" s="95">
        <f>求节点(节奏总纲!$G$4:$G$163,AN$7:AN$166,$BD156)</f>
        <v>3.2280224949324769</v>
      </c>
      <c r="BU156" s="95">
        <f>求节点(节奏总纲!$G$4:$G$163,AO$7:AO$166,$BD156)</f>
        <v>83733858693.844971</v>
      </c>
    </row>
    <row r="157" spans="12:73" x14ac:dyDescent="0.15">
      <c r="L157" s="14">
        <v>151</v>
      </c>
      <c r="M157" s="91">
        <f>武将属性!$F155</f>
        <v>523.76444506668292</v>
      </c>
      <c r="N157" s="91">
        <f>武将属性!$U155</f>
        <v>31671.100000000002</v>
      </c>
      <c r="O157" s="91">
        <f>武将属性!$U155</f>
        <v>31671.100000000002</v>
      </c>
      <c r="P157" s="92">
        <f>武将属性!$AG155</f>
        <v>2.5000000000000001E-2</v>
      </c>
      <c r="Q157" s="92">
        <f>武将属性!$AG155</f>
        <v>2.5000000000000001E-2</v>
      </c>
      <c r="R157" s="92">
        <f>武将属性!BJ155</f>
        <v>0.20347900973209265</v>
      </c>
      <c r="S157" s="92">
        <f t="shared" si="46"/>
        <v>0.20347900973209265</v>
      </c>
      <c r="T157" s="91">
        <f>战法技能效用!AN155</f>
        <v>2.327731165452311</v>
      </c>
      <c r="U157" s="91">
        <f t="shared" si="47"/>
        <v>221321475227.35165</v>
      </c>
      <c r="V157" s="95">
        <f t="shared" si="48"/>
        <v>1822320082.1528859</v>
      </c>
      <c r="W157" s="95">
        <f t="shared" si="49"/>
        <v>30136827.156703696</v>
      </c>
      <c r="X157" s="95">
        <f t="shared" si="50"/>
        <v>30136827.156703696</v>
      </c>
      <c r="Y157" s="95">
        <f t="shared" si="51"/>
        <v>931186796646.51563</v>
      </c>
      <c r="Z157" s="95">
        <f t="shared" si="52"/>
        <v>931186796646.51563</v>
      </c>
      <c r="AA157" s="95">
        <f t="shared" si="53"/>
        <v>793089417301.22314</v>
      </c>
      <c r="AB157" s="95">
        <f t="shared" si="54"/>
        <v>793089417301.22314</v>
      </c>
      <c r="AC157" s="95">
        <f t="shared" si="55"/>
        <v>573643974892.99316</v>
      </c>
      <c r="AE157" s="14">
        <v>151</v>
      </c>
      <c r="AF157" s="91">
        <f>武将属性!$F155</f>
        <v>523.76444506668292</v>
      </c>
      <c r="AG157" s="91">
        <f>士兵属性!$G155</f>
        <v>2152.2029278919299</v>
      </c>
      <c r="AH157" s="91">
        <f>士兵属性!$G155</f>
        <v>2152.2029278919299</v>
      </c>
      <c r="AI157" s="92">
        <f>士兵属性!$R155</f>
        <v>2.5000000000000001E-2</v>
      </c>
      <c r="AJ157" s="92">
        <f>士兵属性!$R155</f>
        <v>2.5000000000000001E-2</v>
      </c>
      <c r="AK157" s="92">
        <f>士兵属性!AY155</f>
        <v>0.20347900973209265</v>
      </c>
      <c r="AL157" s="92">
        <f t="shared" si="56"/>
        <v>0.20347900973209265</v>
      </c>
      <c r="AM157" s="91">
        <f>带兵数!$G154</f>
        <v>11804.511526652987</v>
      </c>
      <c r="AN157" s="91">
        <f>战法技能效用!AT155</f>
        <v>5.8709448559164672</v>
      </c>
      <c r="AO157" s="91">
        <f t="shared" si="57"/>
        <v>4857202201168.502</v>
      </c>
      <c r="AP157" s="95">
        <f t="shared" si="58"/>
        <v>11933223472.884056</v>
      </c>
      <c r="AQ157" s="95">
        <f t="shared" si="59"/>
        <v>2597500040.5651989</v>
      </c>
      <c r="AR157" s="95">
        <f t="shared" si="60"/>
        <v>2597500040.5651989</v>
      </c>
      <c r="AS157" s="95">
        <f t="shared" si="61"/>
        <v>6097754312323.7393</v>
      </c>
      <c r="AT157" s="95">
        <f t="shared" si="62"/>
        <v>6097754312323.7393</v>
      </c>
      <c r="AU157" s="95">
        <f t="shared" si="63"/>
        <v>5193441779697.6719</v>
      </c>
      <c r="AV157" s="95">
        <f t="shared" si="64"/>
        <v>5193441779697.6719</v>
      </c>
      <c r="AW157" s="95">
        <f t="shared" si="65"/>
        <v>947154345.16397953</v>
      </c>
      <c r="AX157" s="95">
        <f t="shared" si="66"/>
        <v>1627242631030.5969</v>
      </c>
      <c r="AZ157" s="14">
        <f t="shared" si="67"/>
        <v>5.1478533789067447</v>
      </c>
      <c r="BA157" s="14">
        <f t="shared" si="68"/>
        <v>21.946366461632152</v>
      </c>
      <c r="BD157" s="14">
        <v>151</v>
      </c>
      <c r="BE157" s="95">
        <f>求节点(节奏总纲!$G$4:$G$163,M$7:M$166,$BD157)</f>
        <v>346.61227048497614</v>
      </c>
      <c r="BF157" s="95">
        <f>求节点(节奏总纲!$G$4:$G$163,N$7:N$166,$BD157)</f>
        <v>18590.007042250385</v>
      </c>
      <c r="BG157" s="95">
        <f>求节点(节奏总纲!$G$4:$G$163,O$7:O$166,$BD157)</f>
        <v>18590.007042250385</v>
      </c>
      <c r="BH157" s="95">
        <f>求节点(节奏总纲!$G$4:$G$163,P$7:P$166,$BD157)</f>
        <v>2.5000000000000001E-2</v>
      </c>
      <c r="BI157" s="95">
        <f>求节点(节奏总纲!$G$4:$G$163,Q$7:Q$166,$BD157)</f>
        <v>2.5000000000000001E-2</v>
      </c>
      <c r="BJ157" s="95">
        <f>求节点(节奏总纲!$G$4:$G$163,T$7:T$166,$BD157)</f>
        <v>2.1826791168205775</v>
      </c>
      <c r="BK157" s="95">
        <f>求节点(节奏总纲!$G$4:$G$163,U$7:U$166,$BD157)</f>
        <v>41304462060.612724</v>
      </c>
      <c r="BL157" s="91"/>
      <c r="BM157" s="14">
        <v>151</v>
      </c>
      <c r="BN157" s="95">
        <f>求节点(节奏总纲!$G$4:$G$163,AF$7:AF$166,$BD157)</f>
        <v>346.61227048497614</v>
      </c>
      <c r="BO157" s="95">
        <f>求节点(节奏总纲!$G$4:$G$163,AG$7:AG$166,$BD157)</f>
        <v>977.6992417172894</v>
      </c>
      <c r="BP157" s="95">
        <f>求节点(节奏总纲!$G$4:$G$163,AH$7:AH$166,$BD157)</f>
        <v>977.6992417172894</v>
      </c>
      <c r="BQ157" s="95">
        <f>求节点(节奏总纲!$G$4:$G$163,AI$7:AI$166,$BD157)</f>
        <v>2.5000000000000001E-2</v>
      </c>
      <c r="BR157" s="95">
        <f>求节点(节奏总纲!$G$4:$G$163,AJ$7:AJ$166,$BD157)</f>
        <v>2.5000000000000001E-2</v>
      </c>
      <c r="BS157" s="95">
        <f>求节点(节奏总纲!$G$4:$G$163,AM$7:AM$166,$BD157)</f>
        <v>7229.7098186154262</v>
      </c>
      <c r="BT157" s="95">
        <f>求节点(节奏总纲!$G$4:$G$163,AN$7:AN$166,$BD157)</f>
        <v>3.2448019862528743</v>
      </c>
      <c r="BU157" s="95">
        <f>求节点(节奏总纲!$G$4:$G$163,AO$7:AO$166,$BD157)</f>
        <v>84988056476.929916</v>
      </c>
    </row>
    <row r="158" spans="12:73" x14ac:dyDescent="0.15">
      <c r="L158" s="14">
        <v>152</v>
      </c>
      <c r="M158" s="91">
        <f>武将属性!$F156</f>
        <v>528.26784599256973</v>
      </c>
      <c r="N158" s="91">
        <f>武将属性!$U156</f>
        <v>31737.100000000002</v>
      </c>
      <c r="O158" s="91">
        <f>武将属性!$U156</f>
        <v>31737.100000000002</v>
      </c>
      <c r="P158" s="92">
        <f>武将属性!$AG156</f>
        <v>2.5000000000000001E-2</v>
      </c>
      <c r="Q158" s="92">
        <f>武将属性!$AG156</f>
        <v>2.5000000000000001E-2</v>
      </c>
      <c r="R158" s="92">
        <f>武将属性!BJ156</f>
        <v>0.20347900973209265</v>
      </c>
      <c r="S158" s="92">
        <f t="shared" si="46"/>
        <v>0.20347900973209265</v>
      </c>
      <c r="T158" s="91">
        <f>战法技能效用!AN156</f>
        <v>2.328447188842691</v>
      </c>
      <c r="U158" s="91">
        <f t="shared" si="47"/>
        <v>224252234152.91302</v>
      </c>
      <c r="V158" s="95">
        <f t="shared" si="48"/>
        <v>1856071419.0657778</v>
      </c>
      <c r="W158" s="95">
        <f t="shared" si="49"/>
        <v>30894531.96915441</v>
      </c>
      <c r="X158" s="95">
        <f t="shared" si="50"/>
        <v>30894531.96915441</v>
      </c>
      <c r="Y158" s="95">
        <f t="shared" si="51"/>
        <v>956588146886.09814</v>
      </c>
      <c r="Z158" s="95">
        <f t="shared" si="52"/>
        <v>956588146886.09814</v>
      </c>
      <c r="AA158" s="95">
        <f t="shared" si="53"/>
        <v>814723682448.3717</v>
      </c>
      <c r="AB158" s="95">
        <f t="shared" si="54"/>
        <v>814723682448.3717</v>
      </c>
      <c r="AC158" s="95">
        <f t="shared" si="55"/>
        <v>589165334420.80762</v>
      </c>
      <c r="AE158" s="14">
        <v>152</v>
      </c>
      <c r="AF158" s="91">
        <f>武将属性!$F156</f>
        <v>528.26784599256973</v>
      </c>
      <c r="AG158" s="91">
        <f>士兵属性!$G156</f>
        <v>2178.5235141904623</v>
      </c>
      <c r="AH158" s="91">
        <f>士兵属性!$G156</f>
        <v>2178.5235141904623</v>
      </c>
      <c r="AI158" s="92">
        <f>士兵属性!$R156</f>
        <v>2.5000000000000001E-2</v>
      </c>
      <c r="AJ158" s="92">
        <f>士兵属性!$R156</f>
        <v>2.5000000000000001E-2</v>
      </c>
      <c r="AK158" s="92">
        <f>士兵属性!AY156</f>
        <v>0.20347900973209265</v>
      </c>
      <c r="AL158" s="92">
        <f t="shared" si="56"/>
        <v>0.20347900973209265</v>
      </c>
      <c r="AM158" s="91">
        <f>带兵数!$G155</f>
        <v>11860.867580422104</v>
      </c>
      <c r="AN158" s="91">
        <f>战法技能效用!AT156</f>
        <v>5.8933315782932683</v>
      </c>
      <c r="AO158" s="91">
        <f t="shared" si="57"/>
        <v>5100640330062.2256</v>
      </c>
      <c r="AP158" s="95">
        <f t="shared" si="58"/>
        <v>12395611802.283304</v>
      </c>
      <c r="AQ158" s="95">
        <f t="shared" si="59"/>
        <v>2688468087.8204703</v>
      </c>
      <c r="AR158" s="95">
        <f t="shared" si="60"/>
        <v>2688468087.8204703</v>
      </c>
      <c r="AS158" s="95">
        <f t="shared" si="61"/>
        <v>6388490874685.1494</v>
      </c>
      <c r="AT158" s="95">
        <f t="shared" si="62"/>
        <v>6388490874685.1494</v>
      </c>
      <c r="AU158" s="95">
        <f t="shared" si="63"/>
        <v>5441061367584.6143</v>
      </c>
      <c r="AV158" s="95">
        <f t="shared" si="64"/>
        <v>5441061367584.6143</v>
      </c>
      <c r="AW158" s="95">
        <f t="shared" si="65"/>
        <v>987599078.52527058</v>
      </c>
      <c r="AX158" s="95">
        <f t="shared" si="66"/>
        <v>1699291809757.3018</v>
      </c>
      <c r="AZ158" s="14">
        <f t="shared" si="67"/>
        <v>5.3028937413374351</v>
      </c>
      <c r="BA158" s="14">
        <f t="shared" si="68"/>
        <v>22.745103741460177</v>
      </c>
      <c r="BD158" s="14">
        <v>152</v>
      </c>
      <c r="BE158" s="95">
        <f>求节点(节奏总纲!$G$4:$G$163,M$7:M$166,$BD158)</f>
        <v>347.21225586955262</v>
      </c>
      <c r="BF158" s="95">
        <f>求节点(节奏总纲!$G$4:$G$163,N$7:N$166,$BD158)</f>
        <v>18617.315295919463</v>
      </c>
      <c r="BG158" s="95">
        <f>求节点(节奏总纲!$G$4:$G$163,O$7:O$166,$BD158)</f>
        <v>18617.315295919463</v>
      </c>
      <c r="BH158" s="95">
        <f>求节点(节奏总纲!$G$4:$G$163,P$7:P$166,$BD158)</f>
        <v>2.5000000000000001E-2</v>
      </c>
      <c r="BI158" s="95">
        <f>求节点(节奏总纲!$G$4:$G$163,Q$7:Q$166,$BD158)</f>
        <v>2.5000000000000001E-2</v>
      </c>
      <c r="BJ158" s="95">
        <f>求节点(节奏总纲!$G$4:$G$163,T$7:T$166,$BD158)</f>
        <v>2.1869153567001685</v>
      </c>
      <c r="BK158" s="95">
        <f>求节点(节奏总纲!$G$4:$G$163,U$7:U$166,$BD158)</f>
        <v>41633127690.439873</v>
      </c>
      <c r="BL158" s="91"/>
      <c r="BM158" s="14">
        <v>152</v>
      </c>
      <c r="BN158" s="95">
        <f>求节点(节奏总纲!$G$4:$G$163,AF$7:AF$166,$BD158)</f>
        <v>347.21225586955262</v>
      </c>
      <c r="BO158" s="95">
        <f>求节点(节奏总纲!$G$4:$G$163,AG$7:AG$166,$BD158)</f>
        <v>979.22878208007342</v>
      </c>
      <c r="BP158" s="95">
        <f>求节点(节奏总纲!$G$4:$G$163,AH$7:AH$166,$BD158)</f>
        <v>979.22878208007342</v>
      </c>
      <c r="BQ158" s="95">
        <f>求节点(节奏总纲!$G$4:$G$163,AI$7:AI$166,$BD158)</f>
        <v>2.5000000000000001E-2</v>
      </c>
      <c r="BR158" s="95">
        <f>求节点(节奏总纲!$G$4:$G$163,AJ$7:AJ$166,$BD158)</f>
        <v>2.5000000000000001E-2</v>
      </c>
      <c r="BS158" s="95">
        <f>求节点(节奏总纲!$G$4:$G$163,AM$7:AM$166,$BD158)</f>
        <v>7235.7429311584547</v>
      </c>
      <c r="BT158" s="95">
        <f>求节点(节奏总纲!$G$4:$G$163,AN$7:AN$166,$BD158)</f>
        <v>3.2593950227997648</v>
      </c>
      <c r="BU158" s="95">
        <f>求节点(节奏总纲!$G$4:$G$163,AO$7:AO$166,$BD158)</f>
        <v>86230101822.581909</v>
      </c>
    </row>
    <row r="159" spans="12:73" x14ac:dyDescent="0.15">
      <c r="L159" s="14">
        <v>153</v>
      </c>
      <c r="M159" s="91">
        <f>武将属性!$F157</f>
        <v>529.84920134426341</v>
      </c>
      <c r="N159" s="91">
        <f>武将属性!$U157</f>
        <v>31803.100000000002</v>
      </c>
      <c r="O159" s="91">
        <f>武将属性!$U157</f>
        <v>31803.100000000002</v>
      </c>
      <c r="P159" s="92">
        <f>武将属性!$AG157</f>
        <v>2.5000000000000001E-2</v>
      </c>
      <c r="Q159" s="92">
        <f>武将属性!$AG157</f>
        <v>2.5000000000000001E-2</v>
      </c>
      <c r="R159" s="92">
        <f>武将属性!BJ157</f>
        <v>0.20347900973209265</v>
      </c>
      <c r="S159" s="92">
        <f t="shared" si="46"/>
        <v>0.20347900973209265</v>
      </c>
      <c r="T159" s="91">
        <f>战法技能效用!AN157</f>
        <v>2.3291621108568776</v>
      </c>
      <c r="U159" s="91">
        <f t="shared" si="47"/>
        <v>225957031045.91605</v>
      </c>
      <c r="V159" s="95">
        <f t="shared" si="48"/>
        <v>1878698098.3230689</v>
      </c>
      <c r="W159" s="95">
        <f t="shared" si="49"/>
        <v>31299674.778982691</v>
      </c>
      <c r="X159" s="95">
        <f t="shared" si="50"/>
        <v>31299674.778982691</v>
      </c>
      <c r="Y159" s="95">
        <f t="shared" si="51"/>
        <v>971147987281.42896</v>
      </c>
      <c r="Z159" s="95">
        <f t="shared" si="52"/>
        <v>971147987281.42896</v>
      </c>
      <c r="AA159" s="95">
        <f t="shared" si="53"/>
        <v>827124261340.50916</v>
      </c>
      <c r="AB159" s="95">
        <f t="shared" si="54"/>
        <v>827124261340.50916</v>
      </c>
      <c r="AC159" s="95">
        <f t="shared" si="55"/>
        <v>598004334914.92334</v>
      </c>
      <c r="AE159" s="14">
        <v>153</v>
      </c>
      <c r="AF159" s="91">
        <f>武将属性!$F157</f>
        <v>529.84920134426341</v>
      </c>
      <c r="AG159" s="91">
        <f>士兵属性!$G157</f>
        <v>2192.4054851980127</v>
      </c>
      <c r="AH159" s="91">
        <f>士兵属性!$G157</f>
        <v>2192.4054851980127</v>
      </c>
      <c r="AI159" s="92">
        <f>士兵属性!$R157</f>
        <v>2.5000000000000001E-2</v>
      </c>
      <c r="AJ159" s="92">
        <f>士兵属性!$R157</f>
        <v>2.5000000000000001E-2</v>
      </c>
      <c r="AK159" s="92">
        <f>士兵属性!AY157</f>
        <v>0.20347900973209265</v>
      </c>
      <c r="AL159" s="92">
        <f t="shared" si="56"/>
        <v>0.20347900973209265</v>
      </c>
      <c r="AM159" s="91">
        <f>带兵数!$G156</f>
        <v>11890</v>
      </c>
      <c r="AN159" s="91">
        <f>战法技能效用!AT157</f>
        <v>5.9157184831165228</v>
      </c>
      <c r="AO159" s="91">
        <f t="shared" si="57"/>
        <v>5240673845263.5723</v>
      </c>
      <c r="AP159" s="95">
        <f t="shared" si="58"/>
        <v>12681994602.496042</v>
      </c>
      <c r="AQ159" s="95">
        <f t="shared" si="59"/>
        <v>2741346681.4229846</v>
      </c>
      <c r="AR159" s="95">
        <f t="shared" si="60"/>
        <v>2741346681.4229846</v>
      </c>
      <c r="AS159" s="95">
        <f t="shared" si="61"/>
        <v>6555653377155.8896</v>
      </c>
      <c r="AT159" s="95">
        <f t="shared" si="62"/>
        <v>6555653377155.8896</v>
      </c>
      <c r="AU159" s="95">
        <f t="shared" si="63"/>
        <v>5583433244158.2256</v>
      </c>
      <c r="AV159" s="95">
        <f t="shared" si="64"/>
        <v>5583433244158.2256</v>
      </c>
      <c r="AW159" s="95">
        <f t="shared" si="65"/>
        <v>1010957695.7411473</v>
      </c>
      <c r="AX159" s="95">
        <f t="shared" si="66"/>
        <v>1738111091668.5808</v>
      </c>
      <c r="AZ159" s="14">
        <f t="shared" si="67"/>
        <v>5.3747286910984302</v>
      </c>
      <c r="BA159" s="14">
        <f t="shared" si="68"/>
        <v>23.193232009667497</v>
      </c>
      <c r="BD159" s="14">
        <v>153</v>
      </c>
      <c r="BE159" s="95">
        <f>求节点(节奏总纲!$G$4:$G$163,M$7:M$166,$BD159)</f>
        <v>347.81224125412905</v>
      </c>
      <c r="BF159" s="95">
        <f>求节点(节奏总纲!$G$4:$G$163,N$7:N$166,$BD159)</f>
        <v>18644.623549588541</v>
      </c>
      <c r="BG159" s="95">
        <f>求节点(节奏总纲!$G$4:$G$163,O$7:O$166,$BD159)</f>
        <v>18644.623549588541</v>
      </c>
      <c r="BH159" s="95">
        <f>求节点(节奏总纲!$G$4:$G$163,P$7:P$166,$BD159)</f>
        <v>2.5000000000000001E-2</v>
      </c>
      <c r="BI159" s="95">
        <f>求节点(节奏总纲!$G$4:$G$163,Q$7:Q$166,$BD159)</f>
        <v>2.5000000000000001E-2</v>
      </c>
      <c r="BJ159" s="95">
        <f>求节点(节奏总纲!$G$4:$G$163,T$7:T$166,$BD159)</f>
        <v>2.1911515965797594</v>
      </c>
      <c r="BK159" s="95">
        <f>求节点(节奏总纲!$G$4:$G$163,U$7:U$166,$BD159)</f>
        <v>41961793320.267029</v>
      </c>
      <c r="BL159" s="91"/>
      <c r="BM159" s="14">
        <v>153</v>
      </c>
      <c r="BN159" s="95">
        <f>求节点(节奏总纲!$G$4:$G$163,AF$7:AF$166,$BD159)</f>
        <v>347.81224125412905</v>
      </c>
      <c r="BO159" s="95">
        <f>求节点(节奏总纲!$G$4:$G$163,AG$7:AG$166,$BD159)</f>
        <v>980.75832244285743</v>
      </c>
      <c r="BP159" s="95">
        <f>求节点(节奏总纲!$G$4:$G$163,AH$7:AH$166,$BD159)</f>
        <v>980.75832244285743</v>
      </c>
      <c r="BQ159" s="95">
        <f>求节点(节奏总纲!$G$4:$G$163,AI$7:AI$166,$BD159)</f>
        <v>2.5000000000000001E-2</v>
      </c>
      <c r="BR159" s="95">
        <f>求节点(节奏总纲!$G$4:$G$163,AJ$7:AJ$166,$BD159)</f>
        <v>2.5000000000000001E-2</v>
      </c>
      <c r="BS159" s="95">
        <f>求节点(节奏总纲!$G$4:$G$163,AM$7:AM$166,$BD159)</f>
        <v>7241.7760437014831</v>
      </c>
      <c r="BT159" s="95">
        <f>求节点(节奏总纲!$G$4:$G$163,AN$7:AN$166,$BD159)</f>
        <v>3.2739880593466553</v>
      </c>
      <c r="BU159" s="95">
        <f>求节点(节奏总纲!$G$4:$G$163,AO$7:AO$166,$BD159)</f>
        <v>87472147168.233917</v>
      </c>
    </row>
    <row r="160" spans="12:73" x14ac:dyDescent="0.15">
      <c r="L160" s="14">
        <v>154</v>
      </c>
      <c r="M160" s="91">
        <f>武将属性!$F158</f>
        <v>531.00725712646988</v>
      </c>
      <c r="N160" s="91">
        <f>武将属性!$U158</f>
        <v>31869.100000000002</v>
      </c>
      <c r="O160" s="91">
        <f>武将属性!$U158</f>
        <v>31869.100000000002</v>
      </c>
      <c r="P160" s="92">
        <f>武将属性!$AG158</f>
        <v>2.5000000000000001E-2</v>
      </c>
      <c r="Q160" s="92">
        <f>武将属性!$AG158</f>
        <v>2.5000000000000001E-2</v>
      </c>
      <c r="R160" s="92">
        <f>武将属性!BJ158</f>
        <v>0.20347900973209265</v>
      </c>
      <c r="S160" s="92">
        <f t="shared" si="46"/>
        <v>0.20347900973209265</v>
      </c>
      <c r="T160" s="91">
        <f>战法技能效用!AN158</f>
        <v>2.3298759340340971</v>
      </c>
      <c r="U160" s="91">
        <f t="shared" si="47"/>
        <v>227489281590.10596</v>
      </c>
      <c r="V160" s="95">
        <f t="shared" si="48"/>
        <v>1896732470.3072138</v>
      </c>
      <c r="W160" s="95">
        <f t="shared" si="49"/>
        <v>31603613.109894756</v>
      </c>
      <c r="X160" s="95">
        <f t="shared" si="50"/>
        <v>31603613.109894756</v>
      </c>
      <c r="Y160" s="95">
        <f t="shared" si="51"/>
        <v>982613372254.19226</v>
      </c>
      <c r="Z160" s="95">
        <f t="shared" si="52"/>
        <v>982613372254.19226</v>
      </c>
      <c r="AA160" s="95">
        <f t="shared" si="53"/>
        <v>836889300449.66528</v>
      </c>
      <c r="AB160" s="95">
        <f t="shared" si="54"/>
        <v>836889300449.66528</v>
      </c>
      <c r="AC160" s="95">
        <f t="shared" si="55"/>
        <v>604934674151.8772</v>
      </c>
      <c r="AE160" s="14">
        <v>154</v>
      </c>
      <c r="AF160" s="91">
        <f>武将属性!$F158</f>
        <v>531.00725712646988</v>
      </c>
      <c r="AG160" s="91">
        <f>士兵属性!$G158</f>
        <v>2204.4781683659653</v>
      </c>
      <c r="AH160" s="91">
        <f>士兵属性!$G158</f>
        <v>2204.4781683659653</v>
      </c>
      <c r="AI160" s="92">
        <f>士兵属性!$R158</f>
        <v>2.5000000000000001E-2</v>
      </c>
      <c r="AJ160" s="92">
        <f>士兵属性!$R158</f>
        <v>2.5000000000000001E-2</v>
      </c>
      <c r="AK160" s="92">
        <f>士兵属性!AY158</f>
        <v>0.20347900973209265</v>
      </c>
      <c r="AL160" s="92">
        <f t="shared" si="56"/>
        <v>0.20347900973209265</v>
      </c>
      <c r="AM160" s="91">
        <f>带兵数!$G157</f>
        <v>11890</v>
      </c>
      <c r="AN160" s="91">
        <f>战法技能效用!AT158</f>
        <v>5.938105569965602</v>
      </c>
      <c r="AO160" s="91">
        <f t="shared" si="57"/>
        <v>5344564765087.1719</v>
      </c>
      <c r="AP160" s="95">
        <f t="shared" si="58"/>
        <v>12894596539.567806</v>
      </c>
      <c r="AQ160" s="95">
        <f t="shared" si="59"/>
        <v>2778097001.7939076</v>
      </c>
      <c r="AR160" s="95">
        <f t="shared" si="60"/>
        <v>2778097001.7939076</v>
      </c>
      <c r="AS160" s="95">
        <f t="shared" si="61"/>
        <v>6680121307539.874</v>
      </c>
      <c r="AT160" s="95">
        <f t="shared" si="62"/>
        <v>6680121307539.874</v>
      </c>
      <c r="AU160" s="95">
        <f t="shared" si="63"/>
        <v>5689442262688.5811</v>
      </c>
      <c r="AV160" s="95">
        <f t="shared" si="64"/>
        <v>5689442262688.5811</v>
      </c>
      <c r="AW160" s="95">
        <f t="shared" si="65"/>
        <v>1030152092.5244092</v>
      </c>
      <c r="AX160" s="95">
        <f t="shared" si="66"/>
        <v>1765396657141.9512</v>
      </c>
      <c r="AZ160" s="14">
        <f t="shared" si="67"/>
        <v>5.411600183083431</v>
      </c>
      <c r="BA160" s="14">
        <f t="shared" si="68"/>
        <v>23.493699253563513</v>
      </c>
      <c r="BD160" s="14">
        <v>154</v>
      </c>
      <c r="BE160" s="95">
        <f>求节点(节奏总纲!$G$4:$G$163,M$7:M$166,$BD160)</f>
        <v>348.41222663870553</v>
      </c>
      <c r="BF160" s="95">
        <f>求节点(节奏总纲!$G$4:$G$163,N$7:N$166,$BD160)</f>
        <v>18671.931803257616</v>
      </c>
      <c r="BG160" s="95">
        <f>求节点(节奏总纲!$G$4:$G$163,O$7:O$166,$BD160)</f>
        <v>18671.931803257616</v>
      </c>
      <c r="BH160" s="95">
        <f>求节点(节奏总纲!$G$4:$G$163,P$7:P$166,$BD160)</f>
        <v>2.5000000000000001E-2</v>
      </c>
      <c r="BI160" s="95">
        <f>求节点(节奏总纲!$G$4:$G$163,Q$7:Q$166,$BD160)</f>
        <v>2.5000000000000001E-2</v>
      </c>
      <c r="BJ160" s="95">
        <f>求节点(节奏总纲!$G$4:$G$163,T$7:T$166,$BD160)</f>
        <v>2.1953878364593504</v>
      </c>
      <c r="BK160" s="95">
        <f>求节点(节奏总纲!$G$4:$G$163,U$7:U$166,$BD160)</f>
        <v>42290458950.094177</v>
      </c>
      <c r="BL160" s="91"/>
      <c r="BM160" s="14">
        <v>154</v>
      </c>
      <c r="BN160" s="95">
        <f>求节点(节奏总纲!$G$4:$G$163,AF$7:AF$166,$BD160)</f>
        <v>348.41222663870553</v>
      </c>
      <c r="BO160" s="95">
        <f>求节点(节奏总纲!$G$4:$G$163,AG$7:AG$166,$BD160)</f>
        <v>982.28786280564134</v>
      </c>
      <c r="BP160" s="95">
        <f>求节点(节奏总纲!$G$4:$G$163,AH$7:AH$166,$BD160)</f>
        <v>982.28786280564134</v>
      </c>
      <c r="BQ160" s="95">
        <f>求节点(节奏总纲!$G$4:$G$163,AI$7:AI$166,$BD160)</f>
        <v>2.5000000000000001E-2</v>
      </c>
      <c r="BR160" s="95">
        <f>求节点(节奏总纲!$G$4:$G$163,AJ$7:AJ$166,$BD160)</f>
        <v>2.5000000000000001E-2</v>
      </c>
      <c r="BS160" s="95">
        <f>求节点(节奏总纲!$G$4:$G$163,AM$7:AM$166,$BD160)</f>
        <v>7247.8091562445115</v>
      </c>
      <c r="BT160" s="95">
        <f>求节点(节奏总纲!$G$4:$G$163,AN$7:AN$166,$BD160)</f>
        <v>3.2885810958935457</v>
      </c>
      <c r="BU160" s="95">
        <f>求节点(节奏总纲!$G$4:$G$163,AO$7:AO$166,$BD160)</f>
        <v>88714192513.885925</v>
      </c>
    </row>
    <row r="161" spans="12:73" x14ac:dyDescent="0.15">
      <c r="L161" s="14">
        <v>155</v>
      </c>
      <c r="M161" s="91">
        <f>武将属性!$F159</f>
        <v>532.16531290867647</v>
      </c>
      <c r="N161" s="91">
        <f>武将属性!$U159</f>
        <v>31935.100000000002</v>
      </c>
      <c r="O161" s="91">
        <f>武将属性!$U159</f>
        <v>31935.100000000002</v>
      </c>
      <c r="P161" s="92">
        <f>武将属性!$AG159</f>
        <v>2.5000000000000001E-2</v>
      </c>
      <c r="Q161" s="92">
        <f>武将属性!$AG159</f>
        <v>2.5000000000000001E-2</v>
      </c>
      <c r="R161" s="92">
        <f>武将属性!BJ159</f>
        <v>0.20347900973209265</v>
      </c>
      <c r="S161" s="92">
        <f t="shared" si="46"/>
        <v>0.20347900973209265</v>
      </c>
      <c r="T161" s="91">
        <f>战法技能效用!AN159</f>
        <v>2.3305886609057769</v>
      </c>
      <c r="U161" s="91">
        <f t="shared" si="47"/>
        <v>229028696840.11871</v>
      </c>
      <c r="V161" s="95">
        <f t="shared" si="48"/>
        <v>1906506955.2392731</v>
      </c>
      <c r="W161" s="95">
        <f t="shared" si="49"/>
        <v>31769960.651367176</v>
      </c>
      <c r="X161" s="95">
        <f t="shared" si="50"/>
        <v>31769960.651367176</v>
      </c>
      <c r="Y161" s="95">
        <f t="shared" si="51"/>
        <v>989831093070.7085</v>
      </c>
      <c r="Z161" s="95">
        <f t="shared" si="52"/>
        <v>989831093070.7085</v>
      </c>
      <c r="AA161" s="95">
        <f t="shared" si="53"/>
        <v>843036614841.60962</v>
      </c>
      <c r="AB161" s="95">
        <f t="shared" si="54"/>
        <v>843036614841.60962</v>
      </c>
      <c r="AC161" s="95">
        <f t="shared" si="55"/>
        <v>609247777911.76099</v>
      </c>
      <c r="AE161" s="14">
        <v>155</v>
      </c>
      <c r="AF161" s="91">
        <f>武将属性!$F159</f>
        <v>532.16531290867647</v>
      </c>
      <c r="AG161" s="91">
        <f>士兵属性!$G159</f>
        <v>2206.0000000000009</v>
      </c>
      <c r="AH161" s="91">
        <f>士兵属性!$G159</f>
        <v>2206.0000000000009</v>
      </c>
      <c r="AI161" s="92">
        <f>士兵属性!$R159</f>
        <v>2.5000000000000001E-2</v>
      </c>
      <c r="AJ161" s="92">
        <f>士兵属性!$R159</f>
        <v>2.5000000000000001E-2</v>
      </c>
      <c r="AK161" s="92">
        <f>士兵属性!AY159</f>
        <v>0.20347900973209265</v>
      </c>
      <c r="AL161" s="92">
        <f t="shared" si="56"/>
        <v>0.20347900973209265</v>
      </c>
      <c r="AM161" s="91">
        <f>带兵数!$G158</f>
        <v>11890</v>
      </c>
      <c r="AN161" s="91">
        <f>战法技能效用!AT159</f>
        <v>5.9543227498048399</v>
      </c>
      <c r="AO161" s="91">
        <f t="shared" si="57"/>
        <v>5388721513881.5361</v>
      </c>
      <c r="AP161" s="95">
        <f t="shared" si="58"/>
        <v>12971614644.58223</v>
      </c>
      <c r="AQ161" s="95">
        <f t="shared" si="59"/>
        <v>2798852986.1463695</v>
      </c>
      <c r="AR161" s="95">
        <f t="shared" si="60"/>
        <v>2798852986.1463695</v>
      </c>
      <c r="AS161" s="95">
        <f t="shared" si="61"/>
        <v>6734676454892.5596</v>
      </c>
      <c r="AT161" s="95">
        <f t="shared" si="62"/>
        <v>6734676454892.5596</v>
      </c>
      <c r="AU161" s="95">
        <f t="shared" si="63"/>
        <v>5735906742404.7266</v>
      </c>
      <c r="AV161" s="95">
        <f t="shared" si="64"/>
        <v>5735906742404.7266</v>
      </c>
      <c r="AW161" s="95">
        <f t="shared" si="65"/>
        <v>1038565128.2487626</v>
      </c>
      <c r="AX161" s="95">
        <f t="shared" si="66"/>
        <v>1775663830848.8523</v>
      </c>
      <c r="AZ161" s="14">
        <f t="shared" si="67"/>
        <v>5.39669844766523</v>
      </c>
      <c r="BA161" s="14">
        <f t="shared" si="68"/>
        <v>23.5285865405911</v>
      </c>
      <c r="BD161" s="14">
        <v>155</v>
      </c>
      <c r="BE161" s="95">
        <f>求节点(节奏总纲!$G$4:$G$163,M$7:M$166,$BD161)</f>
        <v>349.01221202328196</v>
      </c>
      <c r="BF161" s="95">
        <f>求节点(节奏总纲!$G$4:$G$163,N$7:N$166,$BD161)</f>
        <v>18699.240056926694</v>
      </c>
      <c r="BG161" s="95">
        <f>求节点(节奏总纲!$G$4:$G$163,O$7:O$166,$BD161)</f>
        <v>18699.240056926694</v>
      </c>
      <c r="BH161" s="95">
        <f>求节点(节奏总纲!$G$4:$G$163,P$7:P$166,$BD161)</f>
        <v>2.5000000000000001E-2</v>
      </c>
      <c r="BI161" s="95">
        <f>求节点(节奏总纲!$G$4:$G$163,Q$7:Q$166,$BD161)</f>
        <v>2.5000000000000001E-2</v>
      </c>
      <c r="BJ161" s="95">
        <f>求节点(节奏总纲!$G$4:$G$163,T$7:T$166,$BD161)</f>
        <v>2.199624076338941</v>
      </c>
      <c r="BK161" s="95">
        <f>求节点(节奏总纲!$G$4:$G$163,U$7:U$166,$BD161)</f>
        <v>42619124579.921333</v>
      </c>
      <c r="BL161" s="91"/>
      <c r="BM161" s="14">
        <v>155</v>
      </c>
      <c r="BN161" s="95">
        <f>求节点(节奏总纲!$G$4:$G$163,AF$7:AF$166,$BD161)</f>
        <v>349.01221202328196</v>
      </c>
      <c r="BO161" s="95">
        <f>求节点(节奏总纲!$G$4:$G$163,AG$7:AG$166,$BD161)</f>
        <v>983.81740316842536</v>
      </c>
      <c r="BP161" s="95">
        <f>求节点(节奏总纲!$G$4:$G$163,AH$7:AH$166,$BD161)</f>
        <v>983.81740316842536</v>
      </c>
      <c r="BQ161" s="95">
        <f>求节点(节奏总纲!$G$4:$G$163,AI$7:AI$166,$BD161)</f>
        <v>2.5000000000000001E-2</v>
      </c>
      <c r="BR161" s="95">
        <f>求节点(节奏总纲!$G$4:$G$163,AJ$7:AJ$166,$BD161)</f>
        <v>2.5000000000000001E-2</v>
      </c>
      <c r="BS161" s="95">
        <f>求节点(节奏总纲!$G$4:$G$163,AM$7:AM$166,$BD161)</f>
        <v>7253.8422687875391</v>
      </c>
      <c r="BT161" s="95">
        <f>求节点(节奏总纲!$G$4:$G$163,AN$7:AN$166,$BD161)</f>
        <v>3.3031741324404362</v>
      </c>
      <c r="BU161" s="95">
        <f>求节点(节奏总纲!$G$4:$G$163,AO$7:AO$166,$BD161)</f>
        <v>89956237859.537933</v>
      </c>
    </row>
    <row r="162" spans="12:73" x14ac:dyDescent="0.15">
      <c r="L162" s="14">
        <v>156</v>
      </c>
      <c r="M162" s="91">
        <f>武将属性!$F160</f>
        <v>533.32336869088294</v>
      </c>
      <c r="N162" s="91">
        <f>武将属性!$U160</f>
        <v>32001.100000000002</v>
      </c>
      <c r="O162" s="91">
        <f>武将属性!$U160</f>
        <v>32001.100000000002</v>
      </c>
      <c r="P162" s="92">
        <f>武将属性!$AG160</f>
        <v>2.5000000000000001E-2</v>
      </c>
      <c r="Q162" s="92">
        <f>武将属性!$AG160</f>
        <v>2.5000000000000001E-2</v>
      </c>
      <c r="R162" s="92">
        <f>武将属性!BJ160</f>
        <v>0.20347900973209265</v>
      </c>
      <c r="S162" s="92">
        <f t="shared" si="46"/>
        <v>0.20347900973209265</v>
      </c>
      <c r="T162" s="91">
        <f>战法技能效用!AN160</f>
        <v>2.331300293995576</v>
      </c>
      <c r="U162" s="91">
        <f t="shared" si="47"/>
        <v>230575295160.18396</v>
      </c>
      <c r="V162" s="95">
        <f t="shared" si="48"/>
        <v>1915099982.5377007</v>
      </c>
      <c r="W162" s="95">
        <f t="shared" si="49"/>
        <v>31916639.555104595</v>
      </c>
      <c r="X162" s="95">
        <f t="shared" si="50"/>
        <v>31916639.555104595</v>
      </c>
      <c r="Y162" s="95">
        <f t="shared" si="51"/>
        <v>996456169821.32471</v>
      </c>
      <c r="Z162" s="95">
        <f t="shared" si="52"/>
        <v>996456169821.32471</v>
      </c>
      <c r="AA162" s="95">
        <f t="shared" si="53"/>
        <v>848679175795.70007</v>
      </c>
      <c r="AB162" s="95">
        <f t="shared" si="54"/>
        <v>848679175795.70007</v>
      </c>
      <c r="AC162" s="95">
        <f t="shared" si="55"/>
        <v>613194539025.97607</v>
      </c>
      <c r="AE162" s="14">
        <v>156</v>
      </c>
      <c r="AF162" s="91">
        <f>武将属性!$F160</f>
        <v>533.32336869088294</v>
      </c>
      <c r="AG162" s="91">
        <f>士兵属性!$G160</f>
        <v>2206.0000000000009</v>
      </c>
      <c r="AH162" s="91">
        <f>士兵属性!$G160</f>
        <v>2206.0000000000009</v>
      </c>
      <c r="AI162" s="92">
        <f>士兵属性!$R160</f>
        <v>2.5000000000000001E-2</v>
      </c>
      <c r="AJ162" s="92">
        <f>士兵属性!$R160</f>
        <v>2.5000000000000001E-2</v>
      </c>
      <c r="AK162" s="92">
        <f>士兵属性!AY160</f>
        <v>0.20347900973209265</v>
      </c>
      <c r="AL162" s="92">
        <f t="shared" si="56"/>
        <v>0.20347900973209265</v>
      </c>
      <c r="AM162" s="91">
        <f>带兵数!$G159</f>
        <v>11890</v>
      </c>
      <c r="AN162" s="91">
        <f>战法技能效用!AT160</f>
        <v>5.9696501508126065</v>
      </c>
      <c r="AO162" s="91">
        <f t="shared" si="57"/>
        <v>5424279543426.1006</v>
      </c>
      <c r="AP162" s="95">
        <f t="shared" si="58"/>
        <v>13028983816.978159</v>
      </c>
      <c r="AQ162" s="95">
        <f t="shared" si="59"/>
        <v>2817348967.5125895</v>
      </c>
      <c r="AR162" s="95">
        <f t="shared" si="60"/>
        <v>2817348967.5125895</v>
      </c>
      <c r="AS162" s="95">
        <f t="shared" si="61"/>
        <v>6779181990136.3809</v>
      </c>
      <c r="AT162" s="95">
        <f t="shared" si="62"/>
        <v>6779181990136.3809</v>
      </c>
      <c r="AU162" s="95">
        <f t="shared" si="63"/>
        <v>5773811993145.3037</v>
      </c>
      <c r="AV162" s="95">
        <f t="shared" si="64"/>
        <v>5773811993145.3037</v>
      </c>
      <c r="AW162" s="95">
        <f t="shared" si="65"/>
        <v>1045428397.3646382</v>
      </c>
      <c r="AX162" s="95">
        <f t="shared" si="66"/>
        <v>1783467372923.4878</v>
      </c>
      <c r="AZ162" s="14">
        <f t="shared" si="67"/>
        <v>5.3744607872483243</v>
      </c>
      <c r="BA162" s="14">
        <f t="shared" si="68"/>
        <v>23.524981458476617</v>
      </c>
      <c r="BD162" s="14">
        <v>156</v>
      </c>
      <c r="BE162" s="95">
        <f>求节点(节奏总纲!$G$4:$G$163,M$7:M$166,$BD162)</f>
        <v>349.61219740785845</v>
      </c>
      <c r="BF162" s="95">
        <f>求节点(节奏总纲!$G$4:$G$163,N$7:N$166,$BD162)</f>
        <v>18726.548310595772</v>
      </c>
      <c r="BG162" s="95">
        <f>求节点(节奏总纲!$G$4:$G$163,O$7:O$166,$BD162)</f>
        <v>18726.548310595772</v>
      </c>
      <c r="BH162" s="95">
        <f>求节点(节奏总纲!$G$4:$G$163,P$7:P$166,$BD162)</f>
        <v>2.5000000000000001E-2</v>
      </c>
      <c r="BI162" s="95">
        <f>求节点(节奏总纲!$G$4:$G$163,Q$7:Q$166,$BD162)</f>
        <v>2.5000000000000001E-2</v>
      </c>
      <c r="BJ162" s="95">
        <f>求节点(节奏总纲!$G$4:$G$163,T$7:T$166,$BD162)</f>
        <v>2.203860316218532</v>
      </c>
      <c r="BK162" s="95">
        <f>求节点(节奏总纲!$G$4:$G$163,U$7:U$166,$BD162)</f>
        <v>42947790209.748482</v>
      </c>
      <c r="BL162" s="91"/>
      <c r="BM162" s="14">
        <v>156</v>
      </c>
      <c r="BN162" s="95">
        <f>求节点(节奏总纲!$G$4:$G$163,AF$7:AF$166,$BD162)</f>
        <v>349.61219740785845</v>
      </c>
      <c r="BO162" s="95">
        <f>求节点(节奏总纲!$G$4:$G$163,AG$7:AG$166,$BD162)</f>
        <v>985.34694353120926</v>
      </c>
      <c r="BP162" s="95">
        <f>求节点(节奏总纲!$G$4:$G$163,AH$7:AH$166,$BD162)</f>
        <v>985.34694353120926</v>
      </c>
      <c r="BQ162" s="95">
        <f>求节点(节奏总纲!$G$4:$G$163,AI$7:AI$166,$BD162)</f>
        <v>2.5000000000000001E-2</v>
      </c>
      <c r="BR162" s="95">
        <f>求节点(节奏总纲!$G$4:$G$163,AJ$7:AJ$166,$BD162)</f>
        <v>2.5000000000000001E-2</v>
      </c>
      <c r="BS162" s="95">
        <f>求节点(节奏总纲!$G$4:$G$163,AM$7:AM$166,$BD162)</f>
        <v>7259.8753813305675</v>
      </c>
      <c r="BT162" s="95">
        <f>求节点(节奏总纲!$G$4:$G$163,AN$7:AN$166,$BD162)</f>
        <v>3.3177671689873267</v>
      </c>
      <c r="BU162" s="95">
        <f>求节点(节奏总纲!$G$4:$G$163,AO$7:AO$166,$BD162)</f>
        <v>91198283205.189926</v>
      </c>
    </row>
    <row r="163" spans="12:73" x14ac:dyDescent="0.15">
      <c r="L163" s="14">
        <v>157</v>
      </c>
      <c r="M163" s="91">
        <f>武将属性!$F161</f>
        <v>534.48142447308953</v>
      </c>
      <c r="N163" s="91">
        <f>武将属性!$U161</f>
        <v>32067.100000000002</v>
      </c>
      <c r="O163" s="91">
        <f>武将属性!$U161</f>
        <v>32067.100000000002</v>
      </c>
      <c r="P163" s="92">
        <f>武将属性!$AG161</f>
        <v>2.5000000000000001E-2</v>
      </c>
      <c r="Q163" s="92">
        <f>武将属性!$AG161</f>
        <v>2.5000000000000001E-2</v>
      </c>
      <c r="R163" s="92">
        <f>武将属性!BJ161</f>
        <v>0.20347900973209265</v>
      </c>
      <c r="S163" s="92">
        <f t="shared" si="46"/>
        <v>0.20347900973209265</v>
      </c>
      <c r="T163" s="91">
        <f>战法技能效用!AN161</f>
        <v>2.3320108358194109</v>
      </c>
      <c r="U163" s="91">
        <f t="shared" si="47"/>
        <v>232129094921.45853</v>
      </c>
      <c r="V163" s="95">
        <f t="shared" si="48"/>
        <v>1923713667.5741963</v>
      </c>
      <c r="W163" s="95">
        <f t="shared" si="49"/>
        <v>32063679.638115324</v>
      </c>
      <c r="X163" s="95">
        <f t="shared" si="50"/>
        <v>32063679.638115324</v>
      </c>
      <c r="Y163" s="95">
        <f t="shared" si="51"/>
        <v>1003111435437.4712</v>
      </c>
      <c r="Z163" s="95">
        <f t="shared" si="52"/>
        <v>1003111435437.4712</v>
      </c>
      <c r="AA163" s="95">
        <f t="shared" si="53"/>
        <v>854347448529.48767</v>
      </c>
      <c r="AB163" s="95">
        <f t="shared" si="54"/>
        <v>854347448529.48767</v>
      </c>
      <c r="AC163" s="95">
        <f t="shared" si="55"/>
        <v>617158389924.9563</v>
      </c>
      <c r="AE163" s="14">
        <v>157</v>
      </c>
      <c r="AF163" s="91">
        <f>武将属性!$F161</f>
        <v>534.48142447308953</v>
      </c>
      <c r="AG163" s="91">
        <f>士兵属性!$G161</f>
        <v>2206.0000000000009</v>
      </c>
      <c r="AH163" s="91">
        <f>士兵属性!$G161</f>
        <v>2206.0000000000009</v>
      </c>
      <c r="AI163" s="92">
        <f>士兵属性!$R161</f>
        <v>2.5000000000000001E-2</v>
      </c>
      <c r="AJ163" s="92">
        <f>士兵属性!$R161</f>
        <v>2.5000000000000001E-2</v>
      </c>
      <c r="AK163" s="92">
        <f>士兵属性!AY161</f>
        <v>0.20347900973209265</v>
      </c>
      <c r="AL163" s="92">
        <f t="shared" si="56"/>
        <v>0.20347900973209265</v>
      </c>
      <c r="AM163" s="91">
        <f>带兵数!$G160</f>
        <v>11890</v>
      </c>
      <c r="AN163" s="91">
        <f>战法技能效用!AT161</f>
        <v>5.9849777325920366</v>
      </c>
      <c r="AO163" s="91">
        <f t="shared" si="57"/>
        <v>5459993931924.0059</v>
      </c>
      <c r="AP163" s="95">
        <f t="shared" si="58"/>
        <v>13086481124.316975</v>
      </c>
      <c r="AQ163" s="95">
        <f t="shared" si="59"/>
        <v>2835926590.3562794</v>
      </c>
      <c r="AR163" s="95">
        <f t="shared" si="60"/>
        <v>2835926590.3562794</v>
      </c>
      <c r="AS163" s="95">
        <f t="shared" si="61"/>
        <v>6823883973331.8408</v>
      </c>
      <c r="AT163" s="95">
        <f t="shared" si="62"/>
        <v>6823883973331.8408</v>
      </c>
      <c r="AU163" s="95">
        <f t="shared" si="63"/>
        <v>5811884558104.7422</v>
      </c>
      <c r="AV163" s="95">
        <f t="shared" si="64"/>
        <v>5811884558104.7422</v>
      </c>
      <c r="AW163" s="95">
        <f t="shared" si="65"/>
        <v>1052321961.0304383</v>
      </c>
      <c r="AX163" s="95">
        <f t="shared" si="66"/>
        <v>1791288189548.5767</v>
      </c>
      <c r="AZ163" s="14">
        <f t="shared" si="67"/>
        <v>5.3523602930875596</v>
      </c>
      <c r="BA163" s="14">
        <f t="shared" si="68"/>
        <v>23.521368287639294</v>
      </c>
      <c r="BD163" s="14">
        <v>157</v>
      </c>
      <c r="BE163" s="95">
        <f>求节点(节奏总纲!$G$4:$G$163,M$7:M$166,$BD163)</f>
        <v>350.21218279243487</v>
      </c>
      <c r="BF163" s="95">
        <f>求节点(节奏总纲!$G$4:$G$163,N$7:N$166,$BD163)</f>
        <v>18753.85656426485</v>
      </c>
      <c r="BG163" s="95">
        <f>求节点(节奏总纲!$G$4:$G$163,O$7:O$166,$BD163)</f>
        <v>18753.85656426485</v>
      </c>
      <c r="BH163" s="95">
        <f>求节点(节奏总纲!$G$4:$G$163,P$7:P$166,$BD163)</f>
        <v>2.5000000000000001E-2</v>
      </c>
      <c r="BI163" s="95">
        <f>求节点(节奏总纲!$G$4:$G$163,Q$7:Q$166,$BD163)</f>
        <v>2.5000000000000001E-2</v>
      </c>
      <c r="BJ163" s="95">
        <f>求节点(节奏总纲!$G$4:$G$163,T$7:T$166,$BD163)</f>
        <v>2.2080965560981229</v>
      </c>
      <c r="BK163" s="95">
        <f>求节点(节奏总纲!$G$4:$G$163,U$7:U$166,$BD163)</f>
        <v>43276455839.575638</v>
      </c>
      <c r="BL163" s="91"/>
      <c r="BM163" s="14">
        <v>157</v>
      </c>
      <c r="BN163" s="95">
        <f>求节点(节奏总纲!$G$4:$G$163,AF$7:AF$166,$BD163)</f>
        <v>350.21218279243487</v>
      </c>
      <c r="BO163" s="95">
        <f>求节点(节奏总纲!$G$4:$G$163,AG$7:AG$166,$BD163)</f>
        <v>986.87648389399328</v>
      </c>
      <c r="BP163" s="95">
        <f>求节点(节奏总纲!$G$4:$G$163,AH$7:AH$166,$BD163)</f>
        <v>986.87648389399328</v>
      </c>
      <c r="BQ163" s="95">
        <f>求节点(节奏总纲!$G$4:$G$163,AI$7:AI$166,$BD163)</f>
        <v>2.5000000000000001E-2</v>
      </c>
      <c r="BR163" s="95">
        <f>求节点(节奏总纲!$G$4:$G$163,AJ$7:AJ$166,$BD163)</f>
        <v>2.5000000000000001E-2</v>
      </c>
      <c r="BS163" s="95">
        <f>求节点(节奏总纲!$G$4:$G$163,AM$7:AM$166,$BD163)</f>
        <v>7265.9084938735959</v>
      </c>
      <c r="BT163" s="95">
        <f>求节点(节奏总纲!$G$4:$G$163,AN$7:AN$166,$BD163)</f>
        <v>3.3323602055342172</v>
      </c>
      <c r="BU163" s="95">
        <f>求节点(节奏总纲!$G$4:$G$163,AO$7:AO$166,$BD163)</f>
        <v>92440328550.841934</v>
      </c>
    </row>
    <row r="164" spans="12:73" x14ac:dyDescent="0.15">
      <c r="L164" s="14">
        <v>158</v>
      </c>
      <c r="M164" s="91">
        <f>武将属性!$F162</f>
        <v>535.63948025529601</v>
      </c>
      <c r="N164" s="91">
        <f>武将属性!$U162</f>
        <v>32133.100000000002</v>
      </c>
      <c r="O164" s="91">
        <f>武将属性!$U162</f>
        <v>32133.100000000002</v>
      </c>
      <c r="P164" s="92">
        <f>武将属性!$AG162</f>
        <v>2.5000000000000001E-2</v>
      </c>
      <c r="Q164" s="92">
        <f>武将属性!$AG162</f>
        <v>2.5000000000000001E-2</v>
      </c>
      <c r="R164" s="92">
        <f>武将属性!BJ162</f>
        <v>0.20347900973209265</v>
      </c>
      <c r="S164" s="92">
        <f t="shared" si="46"/>
        <v>0.20347900973209265</v>
      </c>
      <c r="T164" s="91">
        <f>战法技能效用!AN162</f>
        <v>2.3327202888854903</v>
      </c>
      <c r="U164" s="91">
        <f t="shared" si="47"/>
        <v>233690114502.00269</v>
      </c>
      <c r="V164" s="95">
        <f t="shared" si="48"/>
        <v>1932348016.1994908</v>
      </c>
      <c r="W164" s="95">
        <f t="shared" si="49"/>
        <v>32211081.005861476</v>
      </c>
      <c r="X164" s="95">
        <f t="shared" si="50"/>
        <v>32211081.005861476</v>
      </c>
      <c r="Y164" s="95">
        <f t="shared" si="51"/>
        <v>1009796962994.583</v>
      </c>
      <c r="Z164" s="95">
        <f t="shared" si="52"/>
        <v>1009796962994.583</v>
      </c>
      <c r="AA164" s="95">
        <f t="shared" si="53"/>
        <v>860041495281.13403</v>
      </c>
      <c r="AB164" s="95">
        <f t="shared" si="54"/>
        <v>860041495281.13403</v>
      </c>
      <c r="AC164" s="95">
        <f t="shared" si="55"/>
        <v>621139368053.94519</v>
      </c>
      <c r="AE164" s="14">
        <v>158</v>
      </c>
      <c r="AF164" s="91">
        <f>武将属性!$F162</f>
        <v>535.63948025529601</v>
      </c>
      <c r="AG164" s="91">
        <f>士兵属性!$G162</f>
        <v>2206.0000000000009</v>
      </c>
      <c r="AH164" s="91">
        <f>士兵属性!$G162</f>
        <v>2206.0000000000009</v>
      </c>
      <c r="AI164" s="92">
        <f>士兵属性!$R162</f>
        <v>2.5000000000000001E-2</v>
      </c>
      <c r="AJ164" s="92">
        <f>士兵属性!$R162</f>
        <v>2.5000000000000001E-2</v>
      </c>
      <c r="AK164" s="92">
        <f>士兵属性!AY162</f>
        <v>0.20347900973209265</v>
      </c>
      <c r="AL164" s="92">
        <f t="shared" si="56"/>
        <v>0.20347900973209265</v>
      </c>
      <c r="AM164" s="91">
        <f>带兵数!$G161</f>
        <v>11890</v>
      </c>
      <c r="AN164" s="91">
        <f>战法技能效用!AT162</f>
        <v>6.0003054947276375</v>
      </c>
      <c r="AO164" s="91">
        <f t="shared" si="57"/>
        <v>5495865024204.7998</v>
      </c>
      <c r="AP164" s="95">
        <f t="shared" si="58"/>
        <v>13144106573.254217</v>
      </c>
      <c r="AQ164" s="95">
        <f t="shared" si="59"/>
        <v>2854586036.6147966</v>
      </c>
      <c r="AR164" s="95">
        <f t="shared" si="60"/>
        <v>2854586036.6147966</v>
      </c>
      <c r="AS164" s="95">
        <f t="shared" si="61"/>
        <v>6868782842261.5703</v>
      </c>
      <c r="AT164" s="95">
        <f t="shared" si="62"/>
        <v>6868782842261.5703</v>
      </c>
      <c r="AU164" s="95">
        <f t="shared" si="63"/>
        <v>5850124810141.3926</v>
      </c>
      <c r="AV164" s="95">
        <f t="shared" si="64"/>
        <v>5850124810141.3926</v>
      </c>
      <c r="AW164" s="95">
        <f t="shared" si="65"/>
        <v>1059245886.7573161</v>
      </c>
      <c r="AX164" s="95">
        <f t="shared" si="66"/>
        <v>1799126281421.5945</v>
      </c>
      <c r="AZ164" s="14">
        <f t="shared" si="67"/>
        <v>5.3303958394068012</v>
      </c>
      <c r="BA164" s="14">
        <f t="shared" si="68"/>
        <v>23.517747149538501</v>
      </c>
      <c r="BD164" s="14">
        <v>158</v>
      </c>
      <c r="BE164" s="95">
        <f>求节点(节奏总纲!$G$4:$G$163,M$7:M$166,$BD164)</f>
        <v>350.81216817701136</v>
      </c>
      <c r="BF164" s="95">
        <f>求节点(节奏总纲!$G$4:$G$163,N$7:N$166,$BD164)</f>
        <v>18781.164817933924</v>
      </c>
      <c r="BG164" s="95">
        <f>求节点(节奏总纲!$G$4:$G$163,O$7:O$166,$BD164)</f>
        <v>18781.164817933924</v>
      </c>
      <c r="BH164" s="95">
        <f>求节点(节奏总纲!$G$4:$G$163,P$7:P$166,$BD164)</f>
        <v>2.5000000000000001E-2</v>
      </c>
      <c r="BI164" s="95">
        <f>求节点(节奏总纲!$G$4:$G$163,Q$7:Q$166,$BD164)</f>
        <v>2.5000000000000001E-2</v>
      </c>
      <c r="BJ164" s="95">
        <f>求节点(节奏总纲!$G$4:$G$163,T$7:T$166,$BD164)</f>
        <v>2.2123327959777135</v>
      </c>
      <c r="BK164" s="95">
        <f>求节点(节奏总纲!$G$4:$G$163,U$7:U$166,$BD164)</f>
        <v>43605121469.402786</v>
      </c>
      <c r="BL164" s="91"/>
      <c r="BM164" s="14">
        <v>158</v>
      </c>
      <c r="BN164" s="95">
        <f>求节点(节奏总纲!$G$4:$G$163,AF$7:AF$166,$BD164)</f>
        <v>350.81216817701136</v>
      </c>
      <c r="BO164" s="95">
        <f>求节点(节奏总纲!$G$4:$G$163,AG$7:AG$166,$BD164)</f>
        <v>988.40602425677719</v>
      </c>
      <c r="BP164" s="95">
        <f>求节点(节奏总纲!$G$4:$G$163,AH$7:AH$166,$BD164)</f>
        <v>988.40602425677719</v>
      </c>
      <c r="BQ164" s="95">
        <f>求节点(节奏总纲!$G$4:$G$163,AI$7:AI$166,$BD164)</f>
        <v>2.5000000000000001E-2</v>
      </c>
      <c r="BR164" s="95">
        <f>求节点(节奏总纲!$G$4:$G$163,AJ$7:AJ$166,$BD164)</f>
        <v>2.5000000000000001E-2</v>
      </c>
      <c r="BS164" s="95">
        <f>求节点(节奏总纲!$G$4:$G$163,AM$7:AM$166,$BD164)</f>
        <v>7271.9416064166244</v>
      </c>
      <c r="BT164" s="95">
        <f>求节点(节奏总纲!$G$4:$G$163,AN$7:AN$166,$BD164)</f>
        <v>3.3469532420811072</v>
      </c>
      <c r="BU164" s="95">
        <f>求节点(节奏总纲!$G$4:$G$163,AO$7:AO$166,$BD164)</f>
        <v>93682373896.493942</v>
      </c>
    </row>
    <row r="165" spans="12:73" x14ac:dyDescent="0.15">
      <c r="L165" s="14">
        <v>159</v>
      </c>
      <c r="M165" s="91">
        <f>武将属性!$F163</f>
        <v>536.79753603750248</v>
      </c>
      <c r="N165" s="91">
        <f>武将属性!$U163</f>
        <v>32199.100000000002</v>
      </c>
      <c r="O165" s="91">
        <f>武将属性!$U163</f>
        <v>32199.100000000002</v>
      </c>
      <c r="P165" s="92">
        <f>武将属性!$AG163</f>
        <v>2.5000000000000001E-2</v>
      </c>
      <c r="Q165" s="92">
        <f>武将属性!$AG163</f>
        <v>2.5000000000000001E-2</v>
      </c>
      <c r="R165" s="92">
        <f>武将属性!BJ163</f>
        <v>0.20347900973209265</v>
      </c>
      <c r="S165" s="92">
        <f t="shared" si="46"/>
        <v>0.20347900973209265</v>
      </c>
      <c r="T165" s="91">
        <f>战法技能效用!AN163</f>
        <v>2.3334286556943402</v>
      </c>
      <c r="U165" s="91">
        <f t="shared" si="47"/>
        <v>235258372286.75711</v>
      </c>
      <c r="V165" s="95">
        <f t="shared" si="48"/>
        <v>1941003034.2473137</v>
      </c>
      <c r="W165" s="95">
        <f t="shared" si="49"/>
        <v>32358843.763498791</v>
      </c>
      <c r="X165" s="95">
        <f t="shared" si="50"/>
        <v>32358843.763498791</v>
      </c>
      <c r="Y165" s="95">
        <f t="shared" si="51"/>
        <v>1016512825585.6333</v>
      </c>
      <c r="Z165" s="95">
        <f t="shared" si="52"/>
        <v>1016512825585.6333</v>
      </c>
      <c r="AA165" s="95">
        <f t="shared" si="53"/>
        <v>865761378303.73767</v>
      </c>
      <c r="AB165" s="95">
        <f t="shared" si="54"/>
        <v>865761378303.73767</v>
      </c>
      <c r="AC165" s="95">
        <f t="shared" si="55"/>
        <v>625137510860.11768</v>
      </c>
      <c r="AE165" s="14">
        <v>159</v>
      </c>
      <c r="AF165" s="91">
        <f>武将属性!$F163</f>
        <v>536.79753603750248</v>
      </c>
      <c r="AG165" s="91">
        <f>士兵属性!$G163</f>
        <v>2206.0000000000009</v>
      </c>
      <c r="AH165" s="91">
        <f>士兵属性!$G163</f>
        <v>2206.0000000000009</v>
      </c>
      <c r="AI165" s="92">
        <f>士兵属性!$R163</f>
        <v>2.5000000000000001E-2</v>
      </c>
      <c r="AJ165" s="92">
        <f>士兵属性!$R163</f>
        <v>2.5000000000000001E-2</v>
      </c>
      <c r="AK165" s="92">
        <f>士兵属性!AY163</f>
        <v>0.20347900973209265</v>
      </c>
      <c r="AL165" s="92">
        <f t="shared" si="56"/>
        <v>0.20347900973209265</v>
      </c>
      <c r="AM165" s="91">
        <f>带兵数!$G162</f>
        <v>11890</v>
      </c>
      <c r="AN165" s="91">
        <f>战法技能效用!AT163</f>
        <v>6.0156334368051887</v>
      </c>
      <c r="AO165" s="91">
        <f t="shared" si="57"/>
        <v>5531893165104.8193</v>
      </c>
      <c r="AP165" s="95">
        <f t="shared" si="58"/>
        <v>13201860170.42523</v>
      </c>
      <c r="AQ165" s="95">
        <f t="shared" si="59"/>
        <v>2873327488.2336054</v>
      </c>
      <c r="AR165" s="95">
        <f t="shared" si="60"/>
        <v>2873327488.2336054</v>
      </c>
      <c r="AS165" s="95">
        <f t="shared" si="61"/>
        <v>6913879034727.7139</v>
      </c>
      <c r="AT165" s="95">
        <f t="shared" si="62"/>
        <v>6913879034727.7139</v>
      </c>
      <c r="AU165" s="95">
        <f t="shared" si="63"/>
        <v>5888533122130.2207</v>
      </c>
      <c r="AV165" s="95">
        <f t="shared" si="64"/>
        <v>5888533122130.2207</v>
      </c>
      <c r="AW165" s="95">
        <f t="shared" si="65"/>
        <v>1066200242.0594343</v>
      </c>
      <c r="AX165" s="95">
        <f t="shared" si="66"/>
        <v>1806981649237.8823</v>
      </c>
      <c r="AZ165" s="14">
        <f t="shared" si="67"/>
        <v>5.3085663119558539</v>
      </c>
      <c r="BA165" s="14">
        <f t="shared" si="68"/>
        <v>23.514118164355821</v>
      </c>
      <c r="BD165" s="14">
        <v>159</v>
      </c>
      <c r="BE165" s="95">
        <f>求节点(节奏总纲!$G$4:$G$163,M$7:M$166,$BD165)</f>
        <v>351.41215356158779</v>
      </c>
      <c r="BF165" s="95">
        <f>求节点(节奏总纲!$G$4:$G$163,N$7:N$166,$BD165)</f>
        <v>18808.473071603003</v>
      </c>
      <c r="BG165" s="95">
        <f>求节点(节奏总纲!$G$4:$G$163,O$7:O$166,$BD165)</f>
        <v>18808.473071603003</v>
      </c>
      <c r="BH165" s="95">
        <f>求节点(节奏总纲!$G$4:$G$163,P$7:P$166,$BD165)</f>
        <v>2.5000000000000001E-2</v>
      </c>
      <c r="BI165" s="95">
        <f>求节点(节奏总纲!$G$4:$G$163,Q$7:Q$166,$BD165)</f>
        <v>2.5000000000000001E-2</v>
      </c>
      <c r="BJ165" s="95">
        <f>求节点(节奏总纲!$G$4:$G$163,T$7:T$166,$BD165)</f>
        <v>2.2165690358573045</v>
      </c>
      <c r="BK165" s="95">
        <f>求节点(节奏总纲!$G$4:$G$163,U$7:U$166,$BD165)</f>
        <v>43933787099.229942</v>
      </c>
      <c r="BL165" s="91"/>
      <c r="BM165" s="14">
        <v>159</v>
      </c>
      <c r="BN165" s="95">
        <f>求节点(节奏总纲!$G$4:$G$163,AF$7:AF$166,$BD165)</f>
        <v>351.41215356158779</v>
      </c>
      <c r="BO165" s="95">
        <f>求节点(节奏总纲!$G$4:$G$163,AG$7:AG$166,$BD165)</f>
        <v>989.93556461956121</v>
      </c>
      <c r="BP165" s="95">
        <f>求节点(节奏总纲!$G$4:$G$163,AH$7:AH$166,$BD165)</f>
        <v>989.93556461956121</v>
      </c>
      <c r="BQ165" s="95">
        <f>求节点(节奏总纲!$G$4:$G$163,AI$7:AI$166,$BD165)</f>
        <v>2.5000000000000001E-2</v>
      </c>
      <c r="BR165" s="95">
        <f>求节点(节奏总纲!$G$4:$G$163,AJ$7:AJ$166,$BD165)</f>
        <v>2.5000000000000001E-2</v>
      </c>
      <c r="BS165" s="95">
        <f>求节点(节奏总纲!$G$4:$G$163,AM$7:AM$166,$BD165)</f>
        <v>7277.9747189596519</v>
      </c>
      <c r="BT165" s="95">
        <f>求节点(节奏总纲!$G$4:$G$163,AN$7:AN$166,$BD165)</f>
        <v>3.3615462786279977</v>
      </c>
      <c r="BU165" s="95">
        <f>求节点(节奏总纲!$G$4:$G$163,AO$7:AO$166,$BD165)</f>
        <v>94924419242.14595</v>
      </c>
    </row>
    <row r="166" spans="12:73" x14ac:dyDescent="0.15">
      <c r="L166" s="14">
        <v>160</v>
      </c>
      <c r="M166" s="91">
        <f>武将属性!$F164</f>
        <v>537.95559181970907</v>
      </c>
      <c r="N166" s="91">
        <f>武将属性!$U164</f>
        <v>32265.100000000002</v>
      </c>
      <c r="O166" s="91">
        <f>武将属性!$U164</f>
        <v>32265.100000000002</v>
      </c>
      <c r="P166" s="92">
        <f>武将属性!$AG164</f>
        <v>2.5000000000000001E-2</v>
      </c>
      <c r="Q166" s="92">
        <f>武将属性!$AG164</f>
        <v>2.5000000000000001E-2</v>
      </c>
      <c r="R166" s="92">
        <f>武将属性!BJ164</f>
        <v>0.20347900973209265</v>
      </c>
      <c r="S166" s="92">
        <f t="shared" si="46"/>
        <v>0.20347900973209265</v>
      </c>
      <c r="T166" s="91">
        <f>战法技能效用!AN164</f>
        <v>2.3341288856464919</v>
      </c>
      <c r="U166" s="91">
        <f t="shared" si="47"/>
        <v>236832884663.07983</v>
      </c>
      <c r="V166" s="95">
        <f t="shared" si="48"/>
        <v>1949673805.1654227</v>
      </c>
      <c r="W166" s="95">
        <f t="shared" si="49"/>
        <v>32506885.945282951</v>
      </c>
      <c r="X166" s="95">
        <f t="shared" si="50"/>
        <v>32506885.945282951</v>
      </c>
      <c r="Y166" s="95">
        <f t="shared" si="51"/>
        <v>1023256512890.8772</v>
      </c>
      <c r="Z166" s="95">
        <f t="shared" si="52"/>
        <v>1023256512890.8772</v>
      </c>
      <c r="AA166" s="95">
        <f t="shared" si="53"/>
        <v>871504959564.38135</v>
      </c>
      <c r="AB166" s="95">
        <f t="shared" si="54"/>
        <v>871504959564.38135</v>
      </c>
      <c r="AC166" s="95">
        <f t="shared" si="55"/>
        <v>629152598286.42041</v>
      </c>
      <c r="AE166" s="14">
        <v>160</v>
      </c>
      <c r="AF166" s="91">
        <f>武将属性!$F164</f>
        <v>537.95559181970907</v>
      </c>
      <c r="AG166" s="91">
        <f>士兵属性!$G164</f>
        <v>2206.0000000000009</v>
      </c>
      <c r="AH166" s="91">
        <f>士兵属性!$G164</f>
        <v>2206.0000000000009</v>
      </c>
      <c r="AI166" s="92">
        <f>士兵属性!$R164</f>
        <v>2.5000000000000001E-2</v>
      </c>
      <c r="AJ166" s="92">
        <f>士兵属性!$R164</f>
        <v>2.5000000000000001E-2</v>
      </c>
      <c r="AK166" s="92">
        <f>士兵属性!AY164</f>
        <v>0.20347900973209265</v>
      </c>
      <c r="AL166" s="92">
        <f t="shared" si="56"/>
        <v>0.20347900973209265</v>
      </c>
      <c r="AM166" s="91">
        <f>带兵数!$G163</f>
        <v>11890</v>
      </c>
      <c r="AN166" s="91">
        <f>战法技能效用!AT164</f>
        <v>6.0309621794387347</v>
      </c>
      <c r="AO166" s="91">
        <f t="shared" si="57"/>
        <v>5568079683095.7305</v>
      </c>
      <c r="AP166" s="95">
        <f t="shared" si="58"/>
        <v>13259740545.813702</v>
      </c>
      <c r="AQ166" s="95">
        <f t="shared" si="59"/>
        <v>2892150826.9019933</v>
      </c>
      <c r="AR166" s="95">
        <f t="shared" si="60"/>
        <v>2892150826.9019933</v>
      </c>
      <c r="AS166" s="95">
        <f t="shared" si="61"/>
        <v>6959172266047.8066</v>
      </c>
      <c r="AT166" s="95">
        <f t="shared" si="62"/>
        <v>6959172266047.8066</v>
      </c>
      <c r="AU166" s="95">
        <f t="shared" si="63"/>
        <v>5927109251607.9014</v>
      </c>
      <c r="AV166" s="95">
        <f t="shared" si="64"/>
        <v>5927109251607.9014</v>
      </c>
      <c r="AW166" s="95">
        <f t="shared" si="65"/>
        <v>1073184983.0354583</v>
      </c>
      <c r="AX166" s="95">
        <f t="shared" si="66"/>
        <v>1814853944970.333</v>
      </c>
      <c r="AZ166" s="14">
        <f t="shared" si="67"/>
        <v>5.2868706078691439</v>
      </c>
      <c r="BA166" s="14">
        <f t="shared" si="68"/>
        <v>23.510585073592804</v>
      </c>
      <c r="BD166" s="14">
        <v>160</v>
      </c>
      <c r="BE166" s="95">
        <f>求节点(节奏总纲!$G$4:$G$163,M$7:M$166,$BD166)</f>
        <v>352.01213894616427</v>
      </c>
      <c r="BF166" s="95">
        <f>求节点(节奏总纲!$G$4:$G$163,N$7:N$166,$BD166)</f>
        <v>18835.781325272081</v>
      </c>
      <c r="BG166" s="95">
        <f>求节点(节奏总纲!$G$4:$G$163,O$7:O$166,$BD166)</f>
        <v>18835.781325272081</v>
      </c>
      <c r="BH166" s="95">
        <f>求节点(节奏总纲!$G$4:$G$163,P$7:P$166,$BD166)</f>
        <v>2.5000000000000001E-2</v>
      </c>
      <c r="BI166" s="95">
        <f>求节点(节奏总纲!$G$4:$G$163,Q$7:Q$166,$BD166)</f>
        <v>2.5000000000000001E-2</v>
      </c>
      <c r="BJ166" s="95">
        <f>求节点(节奏总纲!$G$4:$G$163,T$7:T$166,$BD166)</f>
        <v>2.2208052757368955</v>
      </c>
      <c r="BK166" s="95">
        <f>求节点(节奏总纲!$G$4:$G$163,U$7:U$166,$BD166)</f>
        <v>44262452729.057091</v>
      </c>
      <c r="BL166" s="91"/>
      <c r="BM166" s="14">
        <v>160</v>
      </c>
      <c r="BN166" s="95">
        <f>求节点(节奏总纲!$G$4:$G$163,AF$7:AF$166,$BD166)</f>
        <v>352.01213894616427</v>
      </c>
      <c r="BO166" s="95">
        <f>求节点(节奏总纲!$G$4:$G$163,AG$7:AG$166,$BD166)</f>
        <v>991.46510498234522</v>
      </c>
      <c r="BP166" s="95">
        <f>求节点(节奏总纲!$G$4:$G$163,AH$7:AH$166,$BD166)</f>
        <v>991.46510498234522</v>
      </c>
      <c r="BQ166" s="95">
        <f>求节点(节奏总纲!$G$4:$G$163,AI$7:AI$166,$BD166)</f>
        <v>2.5000000000000001E-2</v>
      </c>
      <c r="BR166" s="95">
        <f>求节点(节奏总纲!$G$4:$G$163,AJ$7:AJ$166,$BD166)</f>
        <v>2.5000000000000001E-2</v>
      </c>
      <c r="BS166" s="95">
        <f>求节点(节奏总纲!$G$4:$G$163,AM$7:AM$166,$BD166)</f>
        <v>7284.0078315026803</v>
      </c>
      <c r="BT166" s="95">
        <f>求节点(节奏总纲!$G$4:$G$163,AN$7:AN$166,$BD166)</f>
        <v>3.3761393151748882</v>
      </c>
      <c r="BU166" s="95">
        <f>求节点(节奏总纲!$G$4:$G$163,AO$7:AO$166,$BD166)</f>
        <v>96166464587.797943</v>
      </c>
    </row>
    <row r="167" spans="12:73" x14ac:dyDescent="0.15">
      <c r="BD167" s="14">
        <v>161</v>
      </c>
      <c r="BE167" s="95">
        <f>求节点(节奏总纲!$G$4:$G$163,M$7:M$166,$BD167)</f>
        <v>352.6121243307407</v>
      </c>
      <c r="BF167" s="95">
        <f>求节点(节奏总纲!$G$4:$G$163,N$7:N$166,$BD167)</f>
        <v>18863.089578941159</v>
      </c>
      <c r="BG167" s="95">
        <f>求节点(节奏总纲!$G$4:$G$163,O$7:O$166,$BD167)</f>
        <v>18863.089578941159</v>
      </c>
      <c r="BH167" s="95">
        <f>求节点(节奏总纲!$G$4:$G$163,P$7:P$166,$BD167)</f>
        <v>2.5000000000000001E-2</v>
      </c>
      <c r="BI167" s="95">
        <f>求节点(节奏总纲!$G$4:$G$163,Q$7:Q$166,$BD167)</f>
        <v>2.5000000000000001E-2</v>
      </c>
      <c r="BJ167" s="95">
        <f>求节点(节奏总纲!$G$4:$G$163,T$7:T$166,$BD167)</f>
        <v>2.2250415156164864</v>
      </c>
      <c r="BK167" s="95">
        <f>求节点(节奏总纲!$G$4:$G$163,U$7:U$166,$BD167)</f>
        <v>44591118358.884247</v>
      </c>
      <c r="BL167" s="91"/>
      <c r="BM167" s="14">
        <v>161</v>
      </c>
      <c r="BN167" s="95">
        <f>求节点(节奏总纲!$G$4:$G$163,AF$7:AF$166,$BD167)</f>
        <v>352.6121243307407</v>
      </c>
      <c r="BO167" s="95">
        <f>求节点(节奏总纲!$G$4:$G$163,AG$7:AG$166,$BD167)</f>
        <v>992.99464534512913</v>
      </c>
      <c r="BP167" s="95">
        <f>求节点(节奏总纲!$G$4:$G$163,AH$7:AH$166,$BD167)</f>
        <v>992.99464534512913</v>
      </c>
      <c r="BQ167" s="95">
        <f>求节点(节奏总纲!$G$4:$G$163,AI$7:AI$166,$BD167)</f>
        <v>2.5000000000000001E-2</v>
      </c>
      <c r="BR167" s="95">
        <f>求节点(节奏总纲!$G$4:$G$163,AJ$7:AJ$166,$BD167)</f>
        <v>2.5000000000000001E-2</v>
      </c>
      <c r="BS167" s="95">
        <f>求节点(节奏总纲!$G$4:$G$163,AM$7:AM$166,$BD167)</f>
        <v>7290.0409440457088</v>
      </c>
      <c r="BT167" s="95">
        <f>求节点(节奏总纲!$G$4:$G$163,AN$7:AN$166,$BD167)</f>
        <v>3.3907323517217787</v>
      </c>
      <c r="BU167" s="95">
        <f>求节点(节奏总纲!$G$4:$G$163,AO$7:AO$166,$BD167)</f>
        <v>97408509933.449951</v>
      </c>
    </row>
    <row r="168" spans="12:73" x14ac:dyDescent="0.15">
      <c r="BD168" s="14">
        <v>162</v>
      </c>
      <c r="BE168" s="95">
        <f>求节点(节奏总纲!$G$4:$G$163,M$7:M$166,$BD168)</f>
        <v>353.19564461935954</v>
      </c>
      <c r="BF168" s="95">
        <f>求节点(节奏总纲!$G$4:$G$163,N$7:N$166,$BD168)</f>
        <v>18889.761356812505</v>
      </c>
      <c r="BG168" s="95">
        <f>求节点(节奏总纲!$G$4:$G$163,O$7:O$166,$BD168)</f>
        <v>18889.761356812505</v>
      </c>
      <c r="BH168" s="95">
        <f>求节点(节奏总纲!$G$4:$G$163,P$7:P$166,$BD168)</f>
        <v>2.5000000000000001E-2</v>
      </c>
      <c r="BI168" s="95">
        <f>求节点(节奏总纲!$G$4:$G$163,Q$7:Q$166,$BD168)</f>
        <v>2.5000000000000001E-2</v>
      </c>
      <c r="BJ168" s="95">
        <f>求节点(节奏总纲!$G$4:$G$163,T$7:T$166,$BD168)</f>
        <v>2.2291002430563407</v>
      </c>
      <c r="BK168" s="95">
        <f>求节点(节奏总纲!$G$4:$G$163,U$7:U$166,$BD168)</f>
        <v>44918460047.607925</v>
      </c>
      <c r="BL168" s="91"/>
      <c r="BM168" s="14">
        <v>162</v>
      </c>
      <c r="BN168" s="95">
        <f>求节点(节奏总纲!$G$4:$G$163,AF$7:AF$166,$BD168)</f>
        <v>353.19564461935954</v>
      </c>
      <c r="BO168" s="95">
        <f>求节点(节奏总纲!$G$4:$G$163,AG$7:AG$166,$BD168)</f>
        <v>994.50608706033449</v>
      </c>
      <c r="BP168" s="95">
        <f>求节点(节奏总纲!$G$4:$G$163,AH$7:AH$166,$BD168)</f>
        <v>994.50608706033449</v>
      </c>
      <c r="BQ168" s="95">
        <f>求节点(节奏总纲!$G$4:$G$163,AI$7:AI$166,$BD168)</f>
        <v>2.5000000000000001E-2</v>
      </c>
      <c r="BR168" s="95">
        <f>求节点(节奏总纲!$G$4:$G$163,AJ$7:AJ$166,$BD168)</f>
        <v>2.5000000000000001E-2</v>
      </c>
      <c r="BS168" s="95">
        <f>求节点(节奏总纲!$G$4:$G$163,AM$7:AM$166,$BD168)</f>
        <v>7296.023155789394</v>
      </c>
      <c r="BT168" s="95">
        <f>求节点(节奏总纲!$G$4:$G$163,AN$7:AN$166,$BD168)</f>
        <v>3.4045311493973296</v>
      </c>
      <c r="BU168" s="95">
        <f>求节点(节奏总纲!$G$4:$G$163,AO$7:AO$166,$BD168)</f>
        <v>98667772547.953506</v>
      </c>
    </row>
    <row r="169" spans="12:73" x14ac:dyDescent="0.15">
      <c r="BD169" s="14">
        <v>163</v>
      </c>
      <c r="BE169" s="95">
        <f>求节点(节奏总纲!$G$4:$G$163,M$7:M$166,$BD169)</f>
        <v>353.7565057941643</v>
      </c>
      <c r="BF169" s="95">
        <f>求节点(节奏总纲!$G$4:$G$163,N$7:N$166,$BD169)</f>
        <v>18915.557222537467</v>
      </c>
      <c r="BG169" s="95">
        <f>求节点(节奏总纲!$G$4:$G$163,O$7:O$166,$BD169)</f>
        <v>18915.557222537467</v>
      </c>
      <c r="BH169" s="95">
        <f>求节点(节奏总纲!$G$4:$G$163,P$7:P$166,$BD169)</f>
        <v>2.5000000000000001E-2</v>
      </c>
      <c r="BI169" s="95">
        <f>求节点(节奏总纲!$G$4:$G$163,Q$7:Q$166,$BD169)</f>
        <v>2.5000000000000001E-2</v>
      </c>
      <c r="BJ169" s="95">
        <f>求节点(节奏总纲!$G$4:$G$163,T$7:T$166,$BD169)</f>
        <v>2.232914679507199</v>
      </c>
      <c r="BK169" s="95">
        <f>求节点(节奏总纲!$G$4:$G$163,U$7:U$166,$BD169)</f>
        <v>45243979740.746284</v>
      </c>
      <c r="BL169" s="91"/>
      <c r="BM169" s="14">
        <v>163</v>
      </c>
      <c r="BN169" s="95">
        <f>求节点(节奏总纲!$G$4:$G$163,AF$7:AF$166,$BD169)</f>
        <v>353.7565057941643</v>
      </c>
      <c r="BO169" s="95">
        <f>求节点(节奏总纲!$G$4:$G$163,AG$7:AG$166,$BD169)</f>
        <v>995.99262158299018</v>
      </c>
      <c r="BP169" s="95">
        <f>求节点(节奏总纲!$G$4:$G$163,AH$7:AH$166,$BD169)</f>
        <v>995.99262158299018</v>
      </c>
      <c r="BQ169" s="95">
        <f>求节点(节奏总纲!$G$4:$G$163,AI$7:AI$166,$BD169)</f>
        <v>2.5000000000000001E-2</v>
      </c>
      <c r="BR169" s="95">
        <f>求节点(节奏总纲!$G$4:$G$163,AJ$7:AJ$166,$BD169)</f>
        <v>2.5000000000000001E-2</v>
      </c>
      <c r="BS169" s="95">
        <f>求节点(节奏总纲!$G$4:$G$163,AM$7:AM$166,$BD169)</f>
        <v>7301.9353183205812</v>
      </c>
      <c r="BT169" s="95">
        <f>求节点(节奏总纲!$G$4:$G$163,AN$7:AN$166,$BD169)</f>
        <v>3.4172369228337494</v>
      </c>
      <c r="BU169" s="95">
        <f>求节点(节奏总纲!$G$4:$G$163,AO$7:AO$166,$BD169)</f>
        <v>99950729409.698624</v>
      </c>
    </row>
    <row r="170" spans="12:73" x14ac:dyDescent="0.15">
      <c r="BD170" s="14">
        <v>164</v>
      </c>
      <c r="BE170" s="95">
        <f>求节点(节奏总纲!$G$4:$G$163,M$7:M$166,$BD170)</f>
        <v>354.317366968969</v>
      </c>
      <c r="BF170" s="95">
        <f>求节点(节奏总纲!$G$4:$G$163,N$7:N$166,$BD170)</f>
        <v>18941.353088262429</v>
      </c>
      <c r="BG170" s="95">
        <f>求节点(节奏总纲!$G$4:$G$163,O$7:O$166,$BD170)</f>
        <v>18941.353088262429</v>
      </c>
      <c r="BH170" s="95">
        <f>求节点(节奏总纲!$G$4:$G$163,P$7:P$166,$BD170)</f>
        <v>2.5000000000000001E-2</v>
      </c>
      <c r="BI170" s="95">
        <f>求节点(节奏总纲!$G$4:$G$163,Q$7:Q$166,$BD170)</f>
        <v>2.5000000000000001E-2</v>
      </c>
      <c r="BJ170" s="95">
        <f>求节点(节奏总纲!$G$4:$G$163,T$7:T$166,$BD170)</f>
        <v>2.2367291159580573</v>
      </c>
      <c r="BK170" s="95">
        <f>求节点(节奏总纲!$G$4:$G$163,U$7:U$166,$BD170)</f>
        <v>45569499433.884644</v>
      </c>
      <c r="BL170" s="91"/>
      <c r="BM170" s="14">
        <v>164</v>
      </c>
      <c r="BN170" s="95">
        <f>求节点(节奏总纲!$G$4:$G$163,AF$7:AF$166,$BD170)</f>
        <v>354.317366968969</v>
      </c>
      <c r="BO170" s="95">
        <f>求节点(节奏总纲!$G$4:$G$163,AG$7:AG$166,$BD170)</f>
        <v>997.47915610564576</v>
      </c>
      <c r="BP170" s="95">
        <f>求节点(节奏总纲!$G$4:$G$163,AH$7:AH$166,$BD170)</f>
        <v>997.47915610564576</v>
      </c>
      <c r="BQ170" s="95">
        <f>求节点(节奏总纲!$G$4:$G$163,AI$7:AI$166,$BD170)</f>
        <v>2.5000000000000001E-2</v>
      </c>
      <c r="BR170" s="95">
        <f>求节点(节奏总纲!$G$4:$G$163,AJ$7:AJ$166,$BD170)</f>
        <v>2.5000000000000001E-2</v>
      </c>
      <c r="BS170" s="95">
        <f>求节点(节奏总纲!$G$4:$G$163,AM$7:AM$166,$BD170)</f>
        <v>7307.8474808517694</v>
      </c>
      <c r="BT170" s="95">
        <f>求节点(节奏总纲!$G$4:$G$163,AN$7:AN$166,$BD170)</f>
        <v>3.4299426962701691</v>
      </c>
      <c r="BU170" s="95">
        <f>求节点(节奏总纲!$G$4:$G$163,AO$7:AO$166,$BD170)</f>
        <v>101233686271.44374</v>
      </c>
    </row>
    <row r="171" spans="12:73" x14ac:dyDescent="0.15">
      <c r="BD171" s="14">
        <v>165</v>
      </c>
      <c r="BE171" s="95">
        <f>求节点(节奏总纲!$G$4:$G$163,M$7:M$166,$BD171)</f>
        <v>354.8782281437737</v>
      </c>
      <c r="BF171" s="95">
        <f>求节点(节奏总纲!$G$4:$G$163,N$7:N$166,$BD171)</f>
        <v>18967.148953987391</v>
      </c>
      <c r="BG171" s="95">
        <f>求节点(节奏总纲!$G$4:$G$163,O$7:O$166,$BD171)</f>
        <v>18967.148953987391</v>
      </c>
      <c r="BH171" s="95">
        <f>求节点(节奏总纲!$G$4:$G$163,P$7:P$166,$BD171)</f>
        <v>2.5000000000000001E-2</v>
      </c>
      <c r="BI171" s="95">
        <f>求节点(节奏总纲!$G$4:$G$163,Q$7:Q$166,$BD171)</f>
        <v>2.5000000000000001E-2</v>
      </c>
      <c r="BJ171" s="95">
        <f>求节点(节奏总纲!$G$4:$G$163,T$7:T$166,$BD171)</f>
        <v>2.2405435524089161</v>
      </c>
      <c r="BK171" s="95">
        <f>求节点(节奏总纲!$G$4:$G$163,U$7:U$166,$BD171)</f>
        <v>45895019127.022995</v>
      </c>
      <c r="BL171" s="91"/>
      <c r="BM171" s="14">
        <v>165</v>
      </c>
      <c r="BN171" s="95">
        <f>求节点(节奏总纲!$G$4:$G$163,AF$7:AF$166,$BD171)</f>
        <v>354.8782281437737</v>
      </c>
      <c r="BO171" s="95">
        <f>求节点(节奏总纲!$G$4:$G$163,AG$7:AG$166,$BD171)</f>
        <v>998.96569062830145</v>
      </c>
      <c r="BP171" s="95">
        <f>求节点(节奏总纲!$G$4:$G$163,AH$7:AH$166,$BD171)</f>
        <v>998.96569062830145</v>
      </c>
      <c r="BQ171" s="95">
        <f>求节点(节奏总纲!$G$4:$G$163,AI$7:AI$166,$BD171)</f>
        <v>2.5000000000000001E-2</v>
      </c>
      <c r="BR171" s="95">
        <f>求节点(节奏总纲!$G$4:$G$163,AJ$7:AJ$166,$BD171)</f>
        <v>2.5000000000000001E-2</v>
      </c>
      <c r="BS171" s="95">
        <f>求节点(节奏总纲!$G$4:$G$163,AM$7:AM$166,$BD171)</f>
        <v>7313.7596433829567</v>
      </c>
      <c r="BT171" s="95">
        <f>求节点(节奏总纲!$G$4:$G$163,AN$7:AN$166,$BD171)</f>
        <v>3.4426484697065893</v>
      </c>
      <c r="BU171" s="95">
        <f>求节点(节奏总纲!$G$4:$G$163,AO$7:AO$166,$BD171)</f>
        <v>102516643133.18886</v>
      </c>
    </row>
    <row r="172" spans="12:73" x14ac:dyDescent="0.15">
      <c r="BD172" s="14">
        <v>166</v>
      </c>
      <c r="BE172" s="95">
        <f>求节点(节奏总纲!$G$4:$G$163,M$7:M$166,$BD172)</f>
        <v>355.43908931857845</v>
      </c>
      <c r="BF172" s="95">
        <f>求节点(节奏总纲!$G$4:$G$163,N$7:N$166,$BD172)</f>
        <v>18992.944819712353</v>
      </c>
      <c r="BG172" s="95">
        <f>求节点(节奏总纲!$G$4:$G$163,O$7:O$166,$BD172)</f>
        <v>18992.944819712353</v>
      </c>
      <c r="BH172" s="95">
        <f>求节点(节奏总纲!$G$4:$G$163,P$7:P$166,$BD172)</f>
        <v>2.5000000000000001E-2</v>
      </c>
      <c r="BI172" s="95">
        <f>求节点(节奏总纲!$G$4:$G$163,Q$7:Q$166,$BD172)</f>
        <v>2.5000000000000001E-2</v>
      </c>
      <c r="BJ172" s="95">
        <f>求节点(节奏总纲!$G$4:$G$163,T$7:T$166,$BD172)</f>
        <v>2.2443579888597744</v>
      </c>
      <c r="BK172" s="95">
        <f>求节点(节奏总纲!$G$4:$G$163,U$7:U$166,$BD172)</f>
        <v>46220538820.161354</v>
      </c>
      <c r="BL172" s="91"/>
      <c r="BM172" s="14">
        <v>166</v>
      </c>
      <c r="BN172" s="95">
        <f>求节点(节奏总纲!$G$4:$G$163,AF$7:AF$166,$BD172)</f>
        <v>355.43908931857845</v>
      </c>
      <c r="BO172" s="95">
        <f>求节点(节奏总纲!$G$4:$G$163,AG$7:AG$166,$BD172)</f>
        <v>1000.452225150957</v>
      </c>
      <c r="BP172" s="95">
        <f>求节点(节奏总纲!$G$4:$G$163,AH$7:AH$166,$BD172)</f>
        <v>1000.452225150957</v>
      </c>
      <c r="BQ172" s="95">
        <f>求节点(节奏总纲!$G$4:$G$163,AI$7:AI$166,$BD172)</f>
        <v>2.5000000000000001E-2</v>
      </c>
      <c r="BR172" s="95">
        <f>求节点(节奏总纲!$G$4:$G$163,AJ$7:AJ$166,$BD172)</f>
        <v>2.5000000000000001E-2</v>
      </c>
      <c r="BS172" s="95">
        <f>求节点(节奏总纲!$G$4:$G$163,AM$7:AM$166,$BD172)</f>
        <v>7319.671805914144</v>
      </c>
      <c r="BT172" s="95">
        <f>求节点(节奏总纲!$G$4:$G$163,AN$7:AN$166,$BD172)</f>
        <v>3.4553542431430091</v>
      </c>
      <c r="BU172" s="95">
        <f>求节点(节奏总纲!$G$4:$G$163,AO$7:AO$166,$BD172)</f>
        <v>103799599994.93398</v>
      </c>
    </row>
    <row r="173" spans="12:73" x14ac:dyDescent="0.15">
      <c r="BD173" s="14">
        <v>167</v>
      </c>
      <c r="BE173" s="95">
        <f>求节点(节奏总纲!$G$4:$G$163,M$7:M$166,$BD173)</f>
        <v>355.99995049338315</v>
      </c>
      <c r="BF173" s="95">
        <f>求节点(节奏总纲!$G$4:$G$163,N$7:N$166,$BD173)</f>
        <v>19018.740685437315</v>
      </c>
      <c r="BG173" s="95">
        <f>求节点(节奏总纲!$G$4:$G$163,O$7:O$166,$BD173)</f>
        <v>19018.740685437315</v>
      </c>
      <c r="BH173" s="95">
        <f>求节点(节奏总纲!$G$4:$G$163,P$7:P$166,$BD173)</f>
        <v>2.5000000000000001E-2</v>
      </c>
      <c r="BI173" s="95">
        <f>求节点(节奏总纲!$G$4:$G$163,Q$7:Q$166,$BD173)</f>
        <v>2.5000000000000001E-2</v>
      </c>
      <c r="BJ173" s="95">
        <f>求节点(节奏总纲!$G$4:$G$163,T$7:T$166,$BD173)</f>
        <v>2.2481724253106328</v>
      </c>
      <c r="BK173" s="95">
        <f>求节点(节奏总纲!$G$4:$G$163,U$7:U$166,$BD173)</f>
        <v>46546058513.299713</v>
      </c>
      <c r="BL173" s="91"/>
      <c r="BM173" s="14">
        <v>167</v>
      </c>
      <c r="BN173" s="95">
        <f>求节点(节奏总纲!$G$4:$G$163,AF$7:AF$166,$BD173)</f>
        <v>355.99995049338315</v>
      </c>
      <c r="BO173" s="95">
        <f>求节点(节奏总纲!$G$4:$G$163,AG$7:AG$166,$BD173)</f>
        <v>1001.9387596736127</v>
      </c>
      <c r="BP173" s="95">
        <f>求节点(节奏总纲!$G$4:$G$163,AH$7:AH$166,$BD173)</f>
        <v>1001.9387596736127</v>
      </c>
      <c r="BQ173" s="95">
        <f>求节点(节奏总纲!$G$4:$G$163,AI$7:AI$166,$BD173)</f>
        <v>2.5000000000000001E-2</v>
      </c>
      <c r="BR173" s="95">
        <f>求节点(节奏总纲!$G$4:$G$163,AJ$7:AJ$166,$BD173)</f>
        <v>2.5000000000000001E-2</v>
      </c>
      <c r="BS173" s="95">
        <f>求节点(节奏总纲!$G$4:$G$163,AM$7:AM$166,$BD173)</f>
        <v>7325.5839684453313</v>
      </c>
      <c r="BT173" s="95">
        <f>求节点(节奏总纲!$G$4:$G$163,AN$7:AN$166,$BD173)</f>
        <v>3.4680600165794289</v>
      </c>
      <c r="BU173" s="95">
        <f>求节点(节奏总纲!$G$4:$G$163,AO$7:AO$166,$BD173)</f>
        <v>105082556856.67908</v>
      </c>
    </row>
    <row r="174" spans="12:73" x14ac:dyDescent="0.15">
      <c r="BD174" s="14">
        <v>168</v>
      </c>
      <c r="BE174" s="95">
        <f>求节点(节奏总纲!$G$4:$G$163,M$7:M$166,$BD174)</f>
        <v>356.56081166818785</v>
      </c>
      <c r="BF174" s="95">
        <f>求节点(节奏总纲!$G$4:$G$163,N$7:N$166,$BD174)</f>
        <v>19044.536551162277</v>
      </c>
      <c r="BG174" s="95">
        <f>求节点(节奏总纲!$G$4:$G$163,O$7:O$166,$BD174)</f>
        <v>19044.536551162277</v>
      </c>
      <c r="BH174" s="95">
        <f>求节点(节奏总纲!$G$4:$G$163,P$7:P$166,$BD174)</f>
        <v>2.5000000000000001E-2</v>
      </c>
      <c r="BI174" s="95">
        <f>求节点(节奏总纲!$G$4:$G$163,Q$7:Q$166,$BD174)</f>
        <v>2.5000000000000001E-2</v>
      </c>
      <c r="BJ174" s="95">
        <f>求节点(节奏总纲!$G$4:$G$163,T$7:T$166,$BD174)</f>
        <v>2.2519868617614911</v>
      </c>
      <c r="BK174" s="95">
        <f>求节点(节奏总纲!$G$4:$G$163,U$7:U$166,$BD174)</f>
        <v>46871578206.438072</v>
      </c>
      <c r="BL174" s="91"/>
      <c r="BM174" s="14">
        <v>168</v>
      </c>
      <c r="BN174" s="95">
        <f>求节点(节奏总纲!$G$4:$G$163,AF$7:AF$166,$BD174)</f>
        <v>356.56081166818785</v>
      </c>
      <c r="BO174" s="95">
        <f>求节点(节奏总纲!$G$4:$G$163,AG$7:AG$166,$BD174)</f>
        <v>1003.4252941962683</v>
      </c>
      <c r="BP174" s="95">
        <f>求节点(节奏总纲!$G$4:$G$163,AH$7:AH$166,$BD174)</f>
        <v>1003.4252941962683</v>
      </c>
      <c r="BQ174" s="95">
        <f>求节点(节奏总纲!$G$4:$G$163,AI$7:AI$166,$BD174)</f>
        <v>2.5000000000000001E-2</v>
      </c>
      <c r="BR174" s="95">
        <f>求节点(节奏总纲!$G$4:$G$163,AJ$7:AJ$166,$BD174)</f>
        <v>2.5000000000000001E-2</v>
      </c>
      <c r="BS174" s="95">
        <f>求节点(节奏总纲!$G$4:$G$163,AM$7:AM$166,$BD174)</f>
        <v>7331.4961309765185</v>
      </c>
      <c r="BT174" s="95">
        <f>求节点(节奏总纲!$G$4:$G$163,AN$7:AN$166,$BD174)</f>
        <v>3.4807657900158486</v>
      </c>
      <c r="BU174" s="95">
        <f>求节点(节奏总纲!$G$4:$G$163,AO$7:AO$166,$BD174)</f>
        <v>106365513718.42419</v>
      </c>
    </row>
    <row r="175" spans="12:73" x14ac:dyDescent="0.15">
      <c r="BD175" s="14">
        <v>169</v>
      </c>
      <c r="BE175" s="95">
        <f>求节点(节奏总纲!$G$4:$G$163,M$7:M$166,$BD175)</f>
        <v>357.12167284299261</v>
      </c>
      <c r="BF175" s="95">
        <f>求节点(节奏总纲!$G$4:$G$163,N$7:N$166,$BD175)</f>
        <v>19070.332416887239</v>
      </c>
      <c r="BG175" s="95">
        <f>求节点(节奏总纲!$G$4:$G$163,O$7:O$166,$BD175)</f>
        <v>19070.332416887239</v>
      </c>
      <c r="BH175" s="95">
        <f>求节点(节奏总纲!$G$4:$G$163,P$7:P$166,$BD175)</f>
        <v>2.5000000000000001E-2</v>
      </c>
      <c r="BI175" s="95">
        <f>求节点(节奏总纲!$G$4:$G$163,Q$7:Q$166,$BD175)</f>
        <v>2.5000000000000001E-2</v>
      </c>
      <c r="BJ175" s="95">
        <f>求节点(节奏总纲!$G$4:$G$163,T$7:T$166,$BD175)</f>
        <v>2.2558012982123494</v>
      </c>
      <c r="BK175" s="95">
        <f>求节点(节奏总纲!$G$4:$G$163,U$7:U$166,$BD175)</f>
        <v>47197097899.576424</v>
      </c>
      <c r="BL175" s="91"/>
      <c r="BM175" s="14">
        <v>169</v>
      </c>
      <c r="BN175" s="95">
        <f>求节点(节奏总纲!$G$4:$G$163,AF$7:AF$166,$BD175)</f>
        <v>357.12167284299261</v>
      </c>
      <c r="BO175" s="95">
        <f>求节点(节奏总纲!$G$4:$G$163,AG$7:AG$166,$BD175)</f>
        <v>1004.911828718924</v>
      </c>
      <c r="BP175" s="95">
        <f>求节点(节奏总纲!$G$4:$G$163,AH$7:AH$166,$BD175)</f>
        <v>1004.911828718924</v>
      </c>
      <c r="BQ175" s="95">
        <f>求节点(节奏总纲!$G$4:$G$163,AI$7:AI$166,$BD175)</f>
        <v>2.5000000000000001E-2</v>
      </c>
      <c r="BR175" s="95">
        <f>求节点(节奏总纲!$G$4:$G$163,AJ$7:AJ$166,$BD175)</f>
        <v>2.5000000000000001E-2</v>
      </c>
      <c r="BS175" s="95">
        <f>求节点(节奏总纲!$G$4:$G$163,AM$7:AM$166,$BD175)</f>
        <v>7337.4082935077067</v>
      </c>
      <c r="BT175" s="95">
        <f>求节点(节奏总纲!$G$4:$G$163,AN$7:AN$166,$BD175)</f>
        <v>3.4934715634522688</v>
      </c>
      <c r="BU175" s="95">
        <f>求节点(节奏总纲!$G$4:$G$163,AO$7:AO$166,$BD175)</f>
        <v>107648470580.16931</v>
      </c>
    </row>
    <row r="176" spans="12:73" x14ac:dyDescent="0.15">
      <c r="BD176" s="14">
        <v>170</v>
      </c>
      <c r="BE176" s="95">
        <f>求节点(节奏总纲!$G$4:$G$163,M$7:M$166,$BD176)</f>
        <v>357.68253401779731</v>
      </c>
      <c r="BF176" s="95">
        <f>求节点(节奏总纲!$G$4:$G$163,N$7:N$166,$BD176)</f>
        <v>19096.128282612201</v>
      </c>
      <c r="BG176" s="95">
        <f>求节点(节奏总纲!$G$4:$G$163,O$7:O$166,$BD176)</f>
        <v>19096.128282612201</v>
      </c>
      <c r="BH176" s="95">
        <f>求节点(节奏总纲!$G$4:$G$163,P$7:P$166,$BD176)</f>
        <v>2.5000000000000001E-2</v>
      </c>
      <c r="BI176" s="95">
        <f>求节点(节奏总纲!$G$4:$G$163,Q$7:Q$166,$BD176)</f>
        <v>2.5000000000000001E-2</v>
      </c>
      <c r="BJ176" s="95">
        <f>求节点(节奏总纲!$G$4:$G$163,T$7:T$166,$BD176)</f>
        <v>2.2596157346632078</v>
      </c>
      <c r="BK176" s="95">
        <f>求节点(节奏总纲!$G$4:$G$163,U$7:U$166,$BD176)</f>
        <v>47522617592.714783</v>
      </c>
      <c r="BL176" s="91"/>
      <c r="BM176" s="14">
        <v>170</v>
      </c>
      <c r="BN176" s="95">
        <f>求节点(节奏总纲!$G$4:$G$163,AF$7:AF$166,$BD176)</f>
        <v>357.68253401779731</v>
      </c>
      <c r="BO176" s="95">
        <f>求节点(节奏总纲!$G$4:$G$163,AG$7:AG$166,$BD176)</f>
        <v>1006.3983632415795</v>
      </c>
      <c r="BP176" s="95">
        <f>求节点(节奏总纲!$G$4:$G$163,AH$7:AH$166,$BD176)</f>
        <v>1006.3983632415795</v>
      </c>
      <c r="BQ176" s="95">
        <f>求节点(节奏总纲!$G$4:$G$163,AI$7:AI$166,$BD176)</f>
        <v>2.5000000000000001E-2</v>
      </c>
      <c r="BR176" s="95">
        <f>求节点(节奏总纲!$G$4:$G$163,AJ$7:AJ$166,$BD176)</f>
        <v>2.5000000000000001E-2</v>
      </c>
      <c r="BS176" s="95">
        <f>求节点(节奏总纲!$G$4:$G$163,AM$7:AM$166,$BD176)</f>
        <v>7343.320456038894</v>
      </c>
      <c r="BT176" s="95">
        <f>求节点(节奏总纲!$G$4:$G$163,AN$7:AN$166,$BD176)</f>
        <v>3.5061773368886886</v>
      </c>
      <c r="BU176" s="95">
        <f>求节点(节奏总纲!$G$4:$G$163,AO$7:AO$166,$BD176)</f>
        <v>108931427441.91443</v>
      </c>
    </row>
    <row r="177" spans="56:73" x14ac:dyDescent="0.15">
      <c r="BD177" s="14">
        <v>171</v>
      </c>
      <c r="BE177" s="95">
        <f>求节点(节奏总纲!$G$4:$G$163,M$7:M$166,$BD177)</f>
        <v>358.24339519260201</v>
      </c>
      <c r="BF177" s="95">
        <f>求节点(节奏总纲!$G$4:$G$163,N$7:N$166,$BD177)</f>
        <v>19121.924148337162</v>
      </c>
      <c r="BG177" s="95">
        <f>求节点(节奏总纲!$G$4:$G$163,O$7:O$166,$BD177)</f>
        <v>19121.924148337162</v>
      </c>
      <c r="BH177" s="95">
        <f>求节点(节奏总纲!$G$4:$G$163,P$7:P$166,$BD177)</f>
        <v>2.5000000000000001E-2</v>
      </c>
      <c r="BI177" s="95">
        <f>求节点(节奏总纲!$G$4:$G$163,Q$7:Q$166,$BD177)</f>
        <v>2.5000000000000001E-2</v>
      </c>
      <c r="BJ177" s="95">
        <f>求节点(节奏总纲!$G$4:$G$163,T$7:T$166,$BD177)</f>
        <v>2.2634301711140661</v>
      </c>
      <c r="BK177" s="95">
        <f>求节点(节奏总纲!$G$4:$G$163,U$7:U$166,$BD177)</f>
        <v>47848137285.853142</v>
      </c>
      <c r="BL177" s="91"/>
      <c r="BM177" s="14">
        <v>171</v>
      </c>
      <c r="BN177" s="95">
        <f>求节点(节奏总纲!$G$4:$G$163,AF$7:AF$166,$BD177)</f>
        <v>358.24339519260201</v>
      </c>
      <c r="BO177" s="95">
        <f>求节点(节奏总纲!$G$4:$G$163,AG$7:AG$166,$BD177)</f>
        <v>1007.8848977642352</v>
      </c>
      <c r="BP177" s="95">
        <f>求节点(节奏总纲!$G$4:$G$163,AH$7:AH$166,$BD177)</f>
        <v>1007.8848977642352</v>
      </c>
      <c r="BQ177" s="95">
        <f>求节点(节奏总纲!$G$4:$G$163,AI$7:AI$166,$BD177)</f>
        <v>2.5000000000000001E-2</v>
      </c>
      <c r="BR177" s="95">
        <f>求节点(节奏总纲!$G$4:$G$163,AJ$7:AJ$166,$BD177)</f>
        <v>2.5000000000000001E-2</v>
      </c>
      <c r="BS177" s="95">
        <f>求节点(节奏总纲!$G$4:$G$163,AM$7:AM$166,$BD177)</f>
        <v>7349.2326185700813</v>
      </c>
      <c r="BT177" s="95">
        <f>求节点(节奏总纲!$G$4:$G$163,AN$7:AN$166,$BD177)</f>
        <v>3.5188831103251084</v>
      </c>
      <c r="BU177" s="95">
        <f>求节点(节奏总纲!$G$4:$G$163,AO$7:AO$166,$BD177)</f>
        <v>110214384303.65955</v>
      </c>
    </row>
    <row r="178" spans="56:73" x14ac:dyDescent="0.15">
      <c r="BD178" s="14">
        <v>172</v>
      </c>
      <c r="BE178" s="95">
        <f>求节点(节奏总纲!$G$4:$G$163,M$7:M$166,$BD178)</f>
        <v>358.80425636740677</v>
      </c>
      <c r="BF178" s="95">
        <f>求节点(节奏总纲!$G$4:$G$163,N$7:N$166,$BD178)</f>
        <v>19147.720014062124</v>
      </c>
      <c r="BG178" s="95">
        <f>求节点(节奏总纲!$G$4:$G$163,O$7:O$166,$BD178)</f>
        <v>19147.720014062124</v>
      </c>
      <c r="BH178" s="95">
        <f>求节点(节奏总纲!$G$4:$G$163,P$7:P$166,$BD178)</f>
        <v>2.5000000000000001E-2</v>
      </c>
      <c r="BI178" s="95">
        <f>求节点(节奏总纲!$G$4:$G$163,Q$7:Q$166,$BD178)</f>
        <v>2.5000000000000001E-2</v>
      </c>
      <c r="BJ178" s="95">
        <f>求节点(节奏总纲!$G$4:$G$163,T$7:T$166,$BD178)</f>
        <v>2.2672446075649244</v>
      </c>
      <c r="BK178" s="95">
        <f>求节点(节奏总纲!$G$4:$G$163,U$7:U$166,$BD178)</f>
        <v>48173656978.991493</v>
      </c>
      <c r="BL178" s="91"/>
      <c r="BM178" s="14">
        <v>172</v>
      </c>
      <c r="BN178" s="95">
        <f>求节点(节奏总纲!$G$4:$G$163,AF$7:AF$166,$BD178)</f>
        <v>358.80425636740677</v>
      </c>
      <c r="BO178" s="95">
        <f>求节点(节奏总纲!$G$4:$G$163,AG$7:AG$166,$BD178)</f>
        <v>1009.3714322868908</v>
      </c>
      <c r="BP178" s="95">
        <f>求节点(节奏总纲!$G$4:$G$163,AH$7:AH$166,$BD178)</f>
        <v>1009.3714322868908</v>
      </c>
      <c r="BQ178" s="95">
        <f>求节点(节奏总纲!$G$4:$G$163,AI$7:AI$166,$BD178)</f>
        <v>2.5000000000000001E-2</v>
      </c>
      <c r="BR178" s="95">
        <f>求节点(节奏总纲!$G$4:$G$163,AJ$7:AJ$166,$BD178)</f>
        <v>2.5000000000000001E-2</v>
      </c>
      <c r="BS178" s="95">
        <f>求节点(节奏总纲!$G$4:$G$163,AM$7:AM$166,$BD178)</f>
        <v>7355.1447811012686</v>
      </c>
      <c r="BT178" s="95">
        <f>求节点(节奏总纲!$G$4:$G$163,AN$7:AN$166,$BD178)</f>
        <v>3.5315888837615281</v>
      </c>
      <c r="BU178" s="95">
        <f>求节点(节奏总纲!$G$4:$G$163,AO$7:AO$166,$BD178)</f>
        <v>111497341165.40466</v>
      </c>
    </row>
    <row r="179" spans="56:73" x14ac:dyDescent="0.15">
      <c r="BD179" s="14">
        <v>173</v>
      </c>
      <c r="BE179" s="95">
        <f>求节点(节奏总纲!$G$4:$G$163,M$7:M$166,$BD179)</f>
        <v>359.36432513418487</v>
      </c>
      <c r="BF179" s="95">
        <f>求节点(节奏总纲!$G$4:$G$163,N$7:N$166,$BD179)</f>
        <v>19173.460452159346</v>
      </c>
      <c r="BG179" s="95">
        <f>求节点(节奏总纲!$G$4:$G$163,O$7:O$166,$BD179)</f>
        <v>19173.460452159346</v>
      </c>
      <c r="BH179" s="95">
        <f>求节点(节奏总纲!$G$4:$G$163,P$7:P$166,$BD179)</f>
        <v>2.5000000000000001E-2</v>
      </c>
      <c r="BI179" s="95">
        <f>求节点(节奏总纲!$G$4:$G$163,Q$7:Q$166,$BD179)</f>
        <v>2.5000000000000001E-2</v>
      </c>
      <c r="BJ179" s="95">
        <f>求节点(节奏总纲!$G$4:$G$163,T$7:T$166,$BD179)</f>
        <v>2.271039533623719</v>
      </c>
      <c r="BK179" s="95">
        <f>求节点(节奏总纲!$G$4:$G$163,U$7:U$166,$BD179)</f>
        <v>48498621666.890396</v>
      </c>
      <c r="BL179" s="91"/>
      <c r="BM179" s="14">
        <v>173</v>
      </c>
      <c r="BN179" s="95">
        <f>求节点(节奏总纲!$G$4:$G$163,AF$7:AF$166,$BD179)</f>
        <v>359.36432513418487</v>
      </c>
      <c r="BO179" s="95">
        <f>求节点(节奏总纲!$G$4:$G$163,AG$7:AG$166,$BD179)</f>
        <v>1010.8560270153338</v>
      </c>
      <c r="BP179" s="95">
        <f>求节点(节奏总纲!$G$4:$G$163,AH$7:AH$166,$BD179)</f>
        <v>1010.8560270153338</v>
      </c>
      <c r="BQ179" s="95">
        <f>求节点(节奏总纲!$G$4:$G$163,AI$7:AI$166,$BD179)</f>
        <v>2.5000000000000001E-2</v>
      </c>
      <c r="BR179" s="95">
        <f>求节点(节奏总纲!$G$4:$G$163,AJ$7:AJ$166,$BD179)</f>
        <v>2.5000000000000001E-2</v>
      </c>
      <c r="BS179" s="95">
        <f>求节点(节奏总纲!$G$4:$G$163,AM$7:AM$166,$BD179)</f>
        <v>7361.0425628777739</v>
      </c>
      <c r="BT179" s="95">
        <f>求节点(节奏总纲!$G$4:$G$163,AN$7:AN$166,$BD179)</f>
        <v>3.5441959840881769</v>
      </c>
      <c r="BU179" s="95">
        <f>求节点(节奏总纲!$G$4:$G$163,AO$7:AO$166,$BD179)</f>
        <v>112777214107.32928</v>
      </c>
    </row>
    <row r="180" spans="56:73" x14ac:dyDescent="0.15">
      <c r="BD180" s="14">
        <v>174</v>
      </c>
      <c r="BE180" s="95">
        <f>求节点(节奏总纲!$G$4:$G$163,M$7:M$166,$BD180)</f>
        <v>359.89010643427309</v>
      </c>
      <c r="BF180" s="95">
        <f>求节点(节奏总纲!$G$4:$G$163,N$7:N$166,$BD180)</f>
        <v>19196.802538806322</v>
      </c>
      <c r="BG180" s="95">
        <f>求节点(节奏总纲!$G$4:$G$163,O$7:O$166,$BD180)</f>
        <v>19196.802538806322</v>
      </c>
      <c r="BH180" s="95">
        <f>求节点(节奏总纲!$G$4:$G$163,P$7:P$166,$BD180)</f>
        <v>2.5000000000000001E-2</v>
      </c>
      <c r="BI180" s="95">
        <f>求节点(节奏总纲!$G$4:$G$163,Q$7:Q$166,$BD180)</f>
        <v>2.5000000000000001E-2</v>
      </c>
      <c r="BJ180" s="95">
        <f>求节点(节奏总纲!$G$4:$G$163,T$7:T$166,$BD180)</f>
        <v>2.2739902457226369</v>
      </c>
      <c r="BK180" s="95">
        <f>求节点(节奏总纲!$G$4:$G$163,U$7:U$166,$BD180)</f>
        <v>48799571298.125</v>
      </c>
      <c r="BL180" s="91"/>
      <c r="BM180" s="14">
        <v>174</v>
      </c>
      <c r="BN180" s="95">
        <f>求节点(节奏总纲!$G$4:$G$163,AF$7:AF$166,$BD180)</f>
        <v>359.89010643427309</v>
      </c>
      <c r="BO180" s="95">
        <f>求节点(节奏总纲!$G$4:$G$163,AG$7:AG$166,$BD180)</f>
        <v>1012.2566869182602</v>
      </c>
      <c r="BP180" s="95">
        <f>求节点(节奏总纲!$G$4:$G$163,AH$7:AH$166,$BD180)</f>
        <v>1012.2566869182602</v>
      </c>
      <c r="BQ180" s="95">
        <f>求节点(节奏总纲!$G$4:$G$163,AI$7:AI$166,$BD180)</f>
        <v>2.5000000000000001E-2</v>
      </c>
      <c r="BR180" s="95">
        <f>求节点(节奏总纲!$G$4:$G$163,AJ$7:AJ$166,$BD180)</f>
        <v>2.5000000000000001E-2</v>
      </c>
      <c r="BS180" s="95">
        <f>求节点(节奏总纲!$G$4:$G$163,AM$7:AM$166,$BD180)</f>
        <v>7366.3180899186273</v>
      </c>
      <c r="BT180" s="95">
        <f>求节点(节奏总纲!$G$4:$G$163,AN$7:AN$166,$BD180)</f>
        <v>3.5525335025191094</v>
      </c>
      <c r="BU180" s="95">
        <f>求节点(节奏总纲!$G$4:$G$163,AO$7:AO$166,$BD180)</f>
        <v>113923645950.01309</v>
      </c>
    </row>
    <row r="181" spans="56:73" x14ac:dyDescent="0.15">
      <c r="BD181" s="14">
        <v>175</v>
      </c>
      <c r="BE181" s="95">
        <f>求节点(节奏总纲!$G$4:$G$163,M$7:M$166,$BD181)</f>
        <v>360.41588773436126</v>
      </c>
      <c r="BF181" s="95">
        <f>求节点(节奏总纲!$G$4:$G$163,N$7:N$166,$BD181)</f>
        <v>19220.1446254533</v>
      </c>
      <c r="BG181" s="95">
        <f>求节点(节奏总纲!$G$4:$G$163,O$7:O$166,$BD181)</f>
        <v>19220.1446254533</v>
      </c>
      <c r="BH181" s="95">
        <f>求节点(节奏总纲!$G$4:$G$163,P$7:P$166,$BD181)</f>
        <v>2.5000000000000001E-2</v>
      </c>
      <c r="BI181" s="95">
        <f>求节点(节奏总纲!$G$4:$G$163,Q$7:Q$166,$BD181)</f>
        <v>2.5000000000000001E-2</v>
      </c>
      <c r="BJ181" s="95">
        <f>求节点(节奏总纲!$G$4:$G$163,T$7:T$166,$BD181)</f>
        <v>2.2769409578215547</v>
      </c>
      <c r="BK181" s="95">
        <f>求节点(节奏总纲!$G$4:$G$163,U$7:U$166,$BD181)</f>
        <v>49100520929.359604</v>
      </c>
      <c r="BL181" s="91"/>
      <c r="BM181" s="14">
        <v>175</v>
      </c>
      <c r="BN181" s="95">
        <f>求节点(节奏总纲!$G$4:$G$163,AF$7:AF$166,$BD181)</f>
        <v>360.41588773436126</v>
      </c>
      <c r="BO181" s="95">
        <f>求节点(节奏总纲!$G$4:$G$163,AG$7:AG$166,$BD181)</f>
        <v>1013.6573468211866</v>
      </c>
      <c r="BP181" s="95">
        <f>求节点(节奏总纲!$G$4:$G$163,AH$7:AH$166,$BD181)</f>
        <v>1013.6573468211866</v>
      </c>
      <c r="BQ181" s="95">
        <f>求节点(节奏总纲!$G$4:$G$163,AI$7:AI$166,$BD181)</f>
        <v>2.5000000000000001E-2</v>
      </c>
      <c r="BR181" s="95">
        <f>求节点(节奏总纲!$G$4:$G$163,AJ$7:AJ$166,$BD181)</f>
        <v>2.5000000000000001E-2</v>
      </c>
      <c r="BS181" s="95">
        <f>求节点(节奏总纲!$G$4:$G$163,AM$7:AM$166,$BD181)</f>
        <v>7371.5936169594806</v>
      </c>
      <c r="BT181" s="95">
        <f>求节点(节奏总纲!$G$4:$G$163,AN$7:AN$166,$BD181)</f>
        <v>3.5608710209500418</v>
      </c>
      <c r="BU181" s="95">
        <f>求节点(节奏总纲!$G$4:$G$163,AO$7:AO$166,$BD181)</f>
        <v>115070077792.69688</v>
      </c>
    </row>
    <row r="182" spans="56:73" x14ac:dyDescent="0.15">
      <c r="BD182" s="14">
        <v>176</v>
      </c>
      <c r="BE182" s="95">
        <f>求节点(节奏总纲!$G$4:$G$163,M$7:M$166,$BD182)</f>
        <v>360.94166903444949</v>
      </c>
      <c r="BF182" s="95">
        <f>求节点(节奏总纲!$G$4:$G$163,N$7:N$166,$BD182)</f>
        <v>19243.486712100279</v>
      </c>
      <c r="BG182" s="95">
        <f>求节点(节奏总纲!$G$4:$G$163,O$7:O$166,$BD182)</f>
        <v>19243.486712100279</v>
      </c>
      <c r="BH182" s="95">
        <f>求节点(节奏总纲!$G$4:$G$163,P$7:P$166,$BD182)</f>
        <v>2.5000000000000001E-2</v>
      </c>
      <c r="BI182" s="95">
        <f>求节点(节奏总纲!$G$4:$G$163,Q$7:Q$166,$BD182)</f>
        <v>2.5000000000000001E-2</v>
      </c>
      <c r="BJ182" s="95">
        <f>求节点(节奏总纲!$G$4:$G$163,T$7:T$166,$BD182)</f>
        <v>2.2798916699204725</v>
      </c>
      <c r="BK182" s="95">
        <f>求节点(节奏总纲!$G$4:$G$163,U$7:U$166,$BD182)</f>
        <v>49401470560.594208</v>
      </c>
      <c r="BL182" s="91"/>
      <c r="BM182" s="14">
        <v>176</v>
      </c>
      <c r="BN182" s="95">
        <f>求节点(节奏总纲!$G$4:$G$163,AF$7:AF$166,$BD182)</f>
        <v>360.94166903444949</v>
      </c>
      <c r="BO182" s="95">
        <f>求节点(节奏总纲!$G$4:$G$163,AG$7:AG$166,$BD182)</f>
        <v>1015.0580067241131</v>
      </c>
      <c r="BP182" s="95">
        <f>求节点(节奏总纲!$G$4:$G$163,AH$7:AH$166,$BD182)</f>
        <v>1015.0580067241131</v>
      </c>
      <c r="BQ182" s="95">
        <f>求节点(节奏总纲!$G$4:$G$163,AI$7:AI$166,$BD182)</f>
        <v>2.5000000000000001E-2</v>
      </c>
      <c r="BR182" s="95">
        <f>求节点(节奏总纲!$G$4:$G$163,AJ$7:AJ$166,$BD182)</f>
        <v>2.5000000000000001E-2</v>
      </c>
      <c r="BS182" s="95">
        <f>求节点(节奏总纲!$G$4:$G$163,AM$7:AM$166,$BD182)</f>
        <v>7376.869144000334</v>
      </c>
      <c r="BT182" s="95">
        <f>求节点(节奏总纲!$G$4:$G$163,AN$7:AN$166,$BD182)</f>
        <v>3.5692085393809743</v>
      </c>
      <c r="BU182" s="95">
        <f>求节点(节奏总纲!$G$4:$G$163,AO$7:AO$166,$BD182)</f>
        <v>116216509635.38069</v>
      </c>
    </row>
    <row r="183" spans="56:73" x14ac:dyDescent="0.15">
      <c r="BD183" s="14">
        <v>177</v>
      </c>
      <c r="BE183" s="95">
        <f>求节点(节奏总纲!$G$4:$G$163,M$7:M$166,$BD183)</f>
        <v>361.46745033453772</v>
      </c>
      <c r="BF183" s="95">
        <f>求节点(节奏总纲!$G$4:$G$163,N$7:N$166,$BD183)</f>
        <v>19266.828798747258</v>
      </c>
      <c r="BG183" s="95">
        <f>求节点(节奏总纲!$G$4:$G$163,O$7:O$166,$BD183)</f>
        <v>19266.828798747258</v>
      </c>
      <c r="BH183" s="95">
        <f>求节点(节奏总纲!$G$4:$G$163,P$7:P$166,$BD183)</f>
        <v>2.5000000000000001E-2</v>
      </c>
      <c r="BI183" s="95">
        <f>求节点(节奏总纲!$G$4:$G$163,Q$7:Q$166,$BD183)</f>
        <v>2.5000000000000001E-2</v>
      </c>
      <c r="BJ183" s="95">
        <f>求节点(节奏总纲!$G$4:$G$163,T$7:T$166,$BD183)</f>
        <v>2.2828423820193904</v>
      </c>
      <c r="BK183" s="95">
        <f>求节点(节奏总纲!$G$4:$G$163,U$7:U$166,$BD183)</f>
        <v>49702420191.828819</v>
      </c>
      <c r="BL183" s="91"/>
      <c r="BM183" s="14">
        <v>177</v>
      </c>
      <c r="BN183" s="95">
        <f>求节点(节奏总纲!$G$4:$G$163,AF$7:AF$166,$BD183)</f>
        <v>361.46745033453772</v>
      </c>
      <c r="BO183" s="95">
        <f>求节点(节奏总纲!$G$4:$G$163,AG$7:AG$166,$BD183)</f>
        <v>1016.4586666270394</v>
      </c>
      <c r="BP183" s="95">
        <f>求节点(节奏总纲!$G$4:$G$163,AH$7:AH$166,$BD183)</f>
        <v>1016.4586666270394</v>
      </c>
      <c r="BQ183" s="95">
        <f>求节点(节奏总纲!$G$4:$G$163,AI$7:AI$166,$BD183)</f>
        <v>2.5000000000000001E-2</v>
      </c>
      <c r="BR183" s="95">
        <f>求节点(节奏总纲!$G$4:$G$163,AJ$7:AJ$166,$BD183)</f>
        <v>2.5000000000000001E-2</v>
      </c>
      <c r="BS183" s="95">
        <f>求节点(节奏总纲!$G$4:$G$163,AM$7:AM$166,$BD183)</f>
        <v>7382.1446710411874</v>
      </c>
      <c r="BT183" s="95">
        <f>求节点(节奏总纲!$G$4:$G$163,AN$7:AN$166,$BD183)</f>
        <v>3.5775460578119063</v>
      </c>
      <c r="BU183" s="95">
        <f>求节点(节奏总纲!$G$4:$G$163,AO$7:AO$166,$BD183)</f>
        <v>117362941478.0645</v>
      </c>
    </row>
    <row r="184" spans="56:73" x14ac:dyDescent="0.15">
      <c r="BD184" s="14">
        <v>178</v>
      </c>
      <c r="BE184" s="95">
        <f>求节点(节奏总纲!$G$4:$G$163,M$7:M$166,$BD184)</f>
        <v>361.99323163462589</v>
      </c>
      <c r="BF184" s="95">
        <f>求节点(节奏总纲!$G$4:$G$163,N$7:N$166,$BD184)</f>
        <v>19290.170885394233</v>
      </c>
      <c r="BG184" s="95">
        <f>求节点(节奏总纲!$G$4:$G$163,O$7:O$166,$BD184)</f>
        <v>19290.170885394233</v>
      </c>
      <c r="BH184" s="95">
        <f>求节点(节奏总纲!$G$4:$G$163,P$7:P$166,$BD184)</f>
        <v>2.5000000000000001E-2</v>
      </c>
      <c r="BI184" s="95">
        <f>求节点(节奏总纲!$G$4:$G$163,Q$7:Q$166,$BD184)</f>
        <v>2.5000000000000001E-2</v>
      </c>
      <c r="BJ184" s="95">
        <f>求节点(节奏总纲!$G$4:$G$163,T$7:T$166,$BD184)</f>
        <v>2.2857930941183082</v>
      </c>
      <c r="BK184" s="95">
        <f>求节点(节奏总纲!$G$4:$G$163,U$7:U$166,$BD184)</f>
        <v>50003369823.063423</v>
      </c>
      <c r="BL184" s="91"/>
      <c r="BM184" s="14">
        <v>178</v>
      </c>
      <c r="BN184" s="95">
        <f>求节点(节奏总纲!$G$4:$G$163,AF$7:AF$166,$BD184)</f>
        <v>361.99323163462589</v>
      </c>
      <c r="BO184" s="95">
        <f>求节点(节奏总纲!$G$4:$G$163,AG$7:AG$166,$BD184)</f>
        <v>1017.8593265299659</v>
      </c>
      <c r="BP184" s="95">
        <f>求节点(节奏总纲!$G$4:$G$163,AH$7:AH$166,$BD184)</f>
        <v>1017.8593265299659</v>
      </c>
      <c r="BQ184" s="95">
        <f>求节点(节奏总纲!$G$4:$G$163,AI$7:AI$166,$BD184)</f>
        <v>2.5000000000000001E-2</v>
      </c>
      <c r="BR184" s="95">
        <f>求节点(节奏总纲!$G$4:$G$163,AJ$7:AJ$166,$BD184)</f>
        <v>2.5000000000000001E-2</v>
      </c>
      <c r="BS184" s="95">
        <f>求节点(节奏总纲!$G$4:$G$163,AM$7:AM$166,$BD184)</f>
        <v>7387.4201980820417</v>
      </c>
      <c r="BT184" s="95">
        <f>求节点(节奏总纲!$G$4:$G$163,AN$7:AN$166,$BD184)</f>
        <v>3.5858835762428387</v>
      </c>
      <c r="BU184" s="95">
        <f>求节点(节奏总纲!$G$4:$G$163,AO$7:AO$166,$BD184)</f>
        <v>118509373320.74831</v>
      </c>
    </row>
    <row r="185" spans="56:73" x14ac:dyDescent="0.15">
      <c r="BD185" s="14">
        <v>179</v>
      </c>
      <c r="BE185" s="95">
        <f>求节点(节奏总纲!$G$4:$G$163,M$7:M$166,$BD185)</f>
        <v>362.51901293471411</v>
      </c>
      <c r="BF185" s="95">
        <f>求节点(节奏总纲!$G$4:$G$163,N$7:N$166,$BD185)</f>
        <v>19313.512972041211</v>
      </c>
      <c r="BG185" s="95">
        <f>求节点(节奏总纲!$G$4:$G$163,O$7:O$166,$BD185)</f>
        <v>19313.512972041211</v>
      </c>
      <c r="BH185" s="95">
        <f>求节点(节奏总纲!$G$4:$G$163,P$7:P$166,$BD185)</f>
        <v>2.5000000000000001E-2</v>
      </c>
      <c r="BI185" s="95">
        <f>求节点(节奏总纲!$G$4:$G$163,Q$7:Q$166,$BD185)</f>
        <v>2.5000000000000001E-2</v>
      </c>
      <c r="BJ185" s="95">
        <f>求节点(节奏总纲!$G$4:$G$163,T$7:T$166,$BD185)</f>
        <v>2.2887438062172261</v>
      </c>
      <c r="BK185" s="95">
        <f>求节点(节奏总纲!$G$4:$G$163,U$7:U$166,$BD185)</f>
        <v>50304319454.298027</v>
      </c>
      <c r="BL185" s="91"/>
      <c r="BM185" s="14">
        <v>179</v>
      </c>
      <c r="BN185" s="95">
        <f>求节点(节奏总纲!$G$4:$G$163,AF$7:AF$166,$BD185)</f>
        <v>362.51901293471411</v>
      </c>
      <c r="BO185" s="95">
        <f>求节点(节奏总纲!$G$4:$G$163,AG$7:AG$166,$BD185)</f>
        <v>1019.2599864328923</v>
      </c>
      <c r="BP185" s="95">
        <f>求节点(节奏总纲!$G$4:$G$163,AH$7:AH$166,$BD185)</f>
        <v>1019.2599864328923</v>
      </c>
      <c r="BQ185" s="95">
        <f>求节点(节奏总纲!$G$4:$G$163,AI$7:AI$166,$BD185)</f>
        <v>2.5000000000000001E-2</v>
      </c>
      <c r="BR185" s="95">
        <f>求节点(节奏总纲!$G$4:$G$163,AJ$7:AJ$166,$BD185)</f>
        <v>2.5000000000000001E-2</v>
      </c>
      <c r="BS185" s="95">
        <f>求节点(节奏总纲!$G$4:$G$163,AM$7:AM$166,$BD185)</f>
        <v>7392.6957251228951</v>
      </c>
      <c r="BT185" s="95">
        <f>求节点(节奏总纲!$G$4:$G$163,AN$7:AN$166,$BD185)</f>
        <v>3.5942210946737712</v>
      </c>
      <c r="BU185" s="95">
        <f>求节点(节奏总纲!$G$4:$G$163,AO$7:AO$166,$BD185)</f>
        <v>119655805163.43211</v>
      </c>
    </row>
    <row r="186" spans="56:73" x14ac:dyDescent="0.15">
      <c r="BD186" s="14">
        <v>180</v>
      </c>
      <c r="BE186" s="95">
        <f>求节点(节奏总纲!$G$4:$G$163,M$7:M$166,$BD186)</f>
        <v>363.04479423480234</v>
      </c>
      <c r="BF186" s="95">
        <f>求节点(节奏总纲!$G$4:$G$163,N$7:N$166,$BD186)</f>
        <v>19336.85505868819</v>
      </c>
      <c r="BG186" s="95">
        <f>求节点(节奏总纲!$G$4:$G$163,O$7:O$166,$BD186)</f>
        <v>19336.85505868819</v>
      </c>
      <c r="BH186" s="95">
        <f>求节点(节奏总纲!$G$4:$G$163,P$7:P$166,$BD186)</f>
        <v>2.5000000000000001E-2</v>
      </c>
      <c r="BI186" s="95">
        <f>求节点(节奏总纲!$G$4:$G$163,Q$7:Q$166,$BD186)</f>
        <v>2.5000000000000001E-2</v>
      </c>
      <c r="BJ186" s="95">
        <f>求节点(节奏总纲!$G$4:$G$163,T$7:T$166,$BD186)</f>
        <v>2.2916945183161439</v>
      </c>
      <c r="BK186" s="95">
        <f>求节点(节奏总纲!$G$4:$G$163,U$7:U$166,$BD186)</f>
        <v>50605269085.532631</v>
      </c>
      <c r="BL186" s="91"/>
      <c r="BM186" s="14">
        <v>180</v>
      </c>
      <c r="BN186" s="95">
        <f>求节点(节奏总纲!$G$4:$G$163,AF$7:AF$166,$BD186)</f>
        <v>363.04479423480234</v>
      </c>
      <c r="BO186" s="95">
        <f>求节点(节奏总纲!$G$4:$G$163,AG$7:AG$166,$BD186)</f>
        <v>1020.6606463358187</v>
      </c>
      <c r="BP186" s="95">
        <f>求节点(节奏总纲!$G$4:$G$163,AH$7:AH$166,$BD186)</f>
        <v>1020.6606463358187</v>
      </c>
      <c r="BQ186" s="95">
        <f>求节点(节奏总纲!$G$4:$G$163,AI$7:AI$166,$BD186)</f>
        <v>2.5000000000000001E-2</v>
      </c>
      <c r="BR186" s="95">
        <f>求节点(节奏总纲!$G$4:$G$163,AJ$7:AJ$166,$BD186)</f>
        <v>2.5000000000000001E-2</v>
      </c>
      <c r="BS186" s="95">
        <f>求节点(节奏总纲!$G$4:$G$163,AM$7:AM$166,$BD186)</f>
        <v>7397.9712521637484</v>
      </c>
      <c r="BT186" s="95">
        <f>求节点(节奏总纲!$G$4:$G$163,AN$7:AN$166,$BD186)</f>
        <v>3.6025586131047036</v>
      </c>
      <c r="BU186" s="95">
        <f>求节点(节奏总纲!$G$4:$G$163,AO$7:AO$166,$BD186)</f>
        <v>120802237006.11591</v>
      </c>
    </row>
    <row r="187" spans="56:73" x14ac:dyDescent="0.15">
      <c r="BD187" s="14">
        <v>181</v>
      </c>
      <c r="BE187" s="95">
        <f>求节点(节奏总纲!$G$4:$G$163,M$7:M$166,$BD187)</f>
        <v>363.57057553489057</v>
      </c>
      <c r="BF187" s="95">
        <f>求节点(节奏总纲!$G$4:$G$163,N$7:N$166,$BD187)</f>
        <v>19360.197145335165</v>
      </c>
      <c r="BG187" s="95">
        <f>求节点(节奏总纲!$G$4:$G$163,O$7:O$166,$BD187)</f>
        <v>19360.197145335165</v>
      </c>
      <c r="BH187" s="95">
        <f>求节点(节奏总纲!$G$4:$G$163,P$7:P$166,$BD187)</f>
        <v>2.5000000000000001E-2</v>
      </c>
      <c r="BI187" s="95">
        <f>求节点(节奏总纲!$G$4:$G$163,Q$7:Q$166,$BD187)</f>
        <v>2.5000000000000001E-2</v>
      </c>
      <c r="BJ187" s="95">
        <f>求节点(节奏总纲!$G$4:$G$163,T$7:T$166,$BD187)</f>
        <v>2.2946452304150617</v>
      </c>
      <c r="BK187" s="95">
        <f>求节点(节奏总纲!$G$4:$G$163,U$7:U$166,$BD187)</f>
        <v>50906218716.767235</v>
      </c>
      <c r="BL187" s="91"/>
      <c r="BM187" s="14">
        <v>181</v>
      </c>
      <c r="BN187" s="95">
        <f>求节点(节奏总纲!$G$4:$G$163,AF$7:AF$166,$BD187)</f>
        <v>363.57057553489057</v>
      </c>
      <c r="BO187" s="95">
        <f>求节点(节奏总纲!$G$4:$G$163,AG$7:AG$166,$BD187)</f>
        <v>1022.0613062387451</v>
      </c>
      <c r="BP187" s="95">
        <f>求节点(节奏总纲!$G$4:$G$163,AH$7:AH$166,$BD187)</f>
        <v>1022.0613062387451</v>
      </c>
      <c r="BQ187" s="95">
        <f>求节点(节奏总纲!$G$4:$G$163,AI$7:AI$166,$BD187)</f>
        <v>2.5000000000000001E-2</v>
      </c>
      <c r="BR187" s="95">
        <f>求节点(节奏总纲!$G$4:$G$163,AJ$7:AJ$166,$BD187)</f>
        <v>2.5000000000000001E-2</v>
      </c>
      <c r="BS187" s="95">
        <f>求节点(节奏总纲!$G$4:$G$163,AM$7:AM$166,$BD187)</f>
        <v>7403.2467792046018</v>
      </c>
      <c r="BT187" s="95">
        <f>求节点(节奏总纲!$G$4:$G$163,AN$7:AN$166,$BD187)</f>
        <v>3.610896131535636</v>
      </c>
      <c r="BU187" s="95">
        <f>求节点(节奏总纲!$G$4:$G$163,AO$7:AO$166,$BD187)</f>
        <v>121948668848.79971</v>
      </c>
    </row>
    <row r="188" spans="56:73" x14ac:dyDescent="0.15">
      <c r="BD188" s="14">
        <v>182</v>
      </c>
      <c r="BE188" s="95">
        <f>求节点(节奏总纲!$G$4:$G$163,M$7:M$166,$BD188)</f>
        <v>364.09635683497874</v>
      </c>
      <c r="BF188" s="95">
        <f>求节点(节奏总纲!$G$4:$G$163,N$7:N$166,$BD188)</f>
        <v>19383.539231982144</v>
      </c>
      <c r="BG188" s="95">
        <f>求节点(节奏总纲!$G$4:$G$163,O$7:O$166,$BD188)</f>
        <v>19383.539231982144</v>
      </c>
      <c r="BH188" s="95">
        <f>求节点(节奏总纲!$G$4:$G$163,P$7:P$166,$BD188)</f>
        <v>2.5000000000000001E-2</v>
      </c>
      <c r="BI188" s="95">
        <f>求节点(节奏总纲!$G$4:$G$163,Q$7:Q$166,$BD188)</f>
        <v>2.5000000000000001E-2</v>
      </c>
      <c r="BJ188" s="95">
        <f>求节点(节奏总纲!$G$4:$G$163,T$7:T$166,$BD188)</f>
        <v>2.2975959425139796</v>
      </c>
      <c r="BK188" s="95">
        <f>求节点(节奏总纲!$G$4:$G$163,U$7:U$166,$BD188)</f>
        <v>51207168348.001839</v>
      </c>
      <c r="BL188" s="91"/>
      <c r="BM188" s="14">
        <v>182</v>
      </c>
      <c r="BN188" s="95">
        <f>求节点(节奏总纲!$G$4:$G$163,AF$7:AF$166,$BD188)</f>
        <v>364.09635683497874</v>
      </c>
      <c r="BO188" s="95">
        <f>求节点(节奏总纲!$G$4:$G$163,AG$7:AG$166,$BD188)</f>
        <v>1023.4619661416716</v>
      </c>
      <c r="BP188" s="95">
        <f>求节点(节奏总纲!$G$4:$G$163,AH$7:AH$166,$BD188)</f>
        <v>1023.4619661416716</v>
      </c>
      <c r="BQ188" s="95">
        <f>求节点(节奏总纲!$G$4:$G$163,AI$7:AI$166,$BD188)</f>
        <v>2.5000000000000001E-2</v>
      </c>
      <c r="BR188" s="95">
        <f>求节点(节奏总纲!$G$4:$G$163,AJ$7:AJ$166,$BD188)</f>
        <v>2.5000000000000001E-2</v>
      </c>
      <c r="BS188" s="95">
        <f>求节点(节奏总纲!$G$4:$G$163,AM$7:AM$166,$BD188)</f>
        <v>7408.5223062454552</v>
      </c>
      <c r="BT188" s="95">
        <f>求节点(节奏总纲!$G$4:$G$163,AN$7:AN$166,$BD188)</f>
        <v>3.6192336499665685</v>
      </c>
      <c r="BU188" s="95">
        <f>求节点(节奏总纲!$G$4:$G$163,AO$7:AO$166,$BD188)</f>
        <v>123095100691.48352</v>
      </c>
    </row>
    <row r="189" spans="56:73" x14ac:dyDescent="0.15">
      <c r="BD189" s="14">
        <v>183</v>
      </c>
      <c r="BE189" s="95">
        <f>求节点(节奏总纲!$G$4:$G$163,M$7:M$166,$BD189)</f>
        <v>364.62213813506696</v>
      </c>
      <c r="BF189" s="95">
        <f>求节点(节奏总纲!$G$4:$G$163,N$7:N$166,$BD189)</f>
        <v>19406.881318629123</v>
      </c>
      <c r="BG189" s="95">
        <f>求节点(节奏总纲!$G$4:$G$163,O$7:O$166,$BD189)</f>
        <v>19406.881318629123</v>
      </c>
      <c r="BH189" s="95">
        <f>求节点(节奏总纲!$G$4:$G$163,P$7:P$166,$BD189)</f>
        <v>2.5000000000000001E-2</v>
      </c>
      <c r="BI189" s="95">
        <f>求节点(节奏总纲!$G$4:$G$163,Q$7:Q$166,$BD189)</f>
        <v>2.5000000000000001E-2</v>
      </c>
      <c r="BJ189" s="95">
        <f>求节点(节奏总纲!$G$4:$G$163,T$7:T$166,$BD189)</f>
        <v>2.3005466546128979</v>
      </c>
      <c r="BK189" s="95">
        <f>求节点(节奏总纲!$G$4:$G$163,U$7:U$166,$BD189)</f>
        <v>51508117979.236443</v>
      </c>
      <c r="BL189" s="91"/>
      <c r="BM189" s="14">
        <v>183</v>
      </c>
      <c r="BN189" s="95">
        <f>求节点(节奏总纲!$G$4:$G$163,AF$7:AF$166,$BD189)</f>
        <v>364.62213813506696</v>
      </c>
      <c r="BO189" s="95">
        <f>求节点(节奏总纲!$G$4:$G$163,AG$7:AG$166,$BD189)</f>
        <v>1024.8626260445981</v>
      </c>
      <c r="BP189" s="95">
        <f>求节点(节奏总纲!$G$4:$G$163,AH$7:AH$166,$BD189)</f>
        <v>1024.8626260445981</v>
      </c>
      <c r="BQ189" s="95">
        <f>求节点(节奏总纲!$G$4:$G$163,AI$7:AI$166,$BD189)</f>
        <v>2.5000000000000001E-2</v>
      </c>
      <c r="BR189" s="95">
        <f>求节点(节奏总纲!$G$4:$G$163,AJ$7:AJ$166,$BD189)</f>
        <v>2.5000000000000001E-2</v>
      </c>
      <c r="BS189" s="95">
        <f>求节点(节奏总纲!$G$4:$G$163,AM$7:AM$166,$BD189)</f>
        <v>7413.7978332863086</v>
      </c>
      <c r="BT189" s="95">
        <f>求节点(节奏总纲!$G$4:$G$163,AN$7:AN$166,$BD189)</f>
        <v>3.6275711683975009</v>
      </c>
      <c r="BU189" s="95">
        <f>求节点(节奏总纲!$G$4:$G$163,AO$7:AO$166,$BD189)</f>
        <v>124241532534.16733</v>
      </c>
    </row>
    <row r="190" spans="56:73" x14ac:dyDescent="0.15">
      <c r="BD190" s="14">
        <v>184</v>
      </c>
      <c r="BE190" s="95">
        <f>求节点(节奏总纲!$G$4:$G$163,M$7:M$166,$BD190)</f>
        <v>365.14791943515519</v>
      </c>
      <c r="BF190" s="95">
        <f>求节点(节奏总纲!$G$4:$G$163,N$7:N$166,$BD190)</f>
        <v>19430.223405276101</v>
      </c>
      <c r="BG190" s="95">
        <f>求节点(节奏总纲!$G$4:$G$163,O$7:O$166,$BD190)</f>
        <v>19430.223405276101</v>
      </c>
      <c r="BH190" s="95">
        <f>求节点(节奏总纲!$G$4:$G$163,P$7:P$166,$BD190)</f>
        <v>2.5000000000000001E-2</v>
      </c>
      <c r="BI190" s="95">
        <f>求节点(节奏总纲!$G$4:$G$163,Q$7:Q$166,$BD190)</f>
        <v>2.5000000000000001E-2</v>
      </c>
      <c r="BJ190" s="95">
        <f>求节点(节奏总纲!$G$4:$G$163,T$7:T$166,$BD190)</f>
        <v>2.3034973667118157</v>
      </c>
      <c r="BK190" s="95">
        <f>求节点(节奏总纲!$G$4:$G$163,U$7:U$166,$BD190)</f>
        <v>51809067610.471046</v>
      </c>
      <c r="BL190" s="91"/>
      <c r="BM190" s="14">
        <v>184</v>
      </c>
      <c r="BN190" s="95">
        <f>求节点(节奏总纲!$G$4:$G$163,AF$7:AF$166,$BD190)</f>
        <v>365.14791943515519</v>
      </c>
      <c r="BO190" s="95">
        <f>求节点(节奏总纲!$G$4:$G$163,AG$7:AG$166,$BD190)</f>
        <v>1026.2632859475243</v>
      </c>
      <c r="BP190" s="95">
        <f>求节点(节奏总纲!$G$4:$G$163,AH$7:AH$166,$BD190)</f>
        <v>1026.2632859475243</v>
      </c>
      <c r="BQ190" s="95">
        <f>求节点(节奏总纲!$G$4:$G$163,AI$7:AI$166,$BD190)</f>
        <v>2.5000000000000001E-2</v>
      </c>
      <c r="BR190" s="95">
        <f>求节点(节奏总纲!$G$4:$G$163,AJ$7:AJ$166,$BD190)</f>
        <v>2.5000000000000001E-2</v>
      </c>
      <c r="BS190" s="95">
        <f>求节点(节奏总纲!$G$4:$G$163,AM$7:AM$166,$BD190)</f>
        <v>7419.0733603271619</v>
      </c>
      <c r="BT190" s="95">
        <f>求节点(节奏总纲!$G$4:$G$163,AN$7:AN$166,$BD190)</f>
        <v>3.6359086868284334</v>
      </c>
      <c r="BU190" s="95">
        <f>求节点(节奏总纲!$G$4:$G$163,AO$7:AO$166,$BD190)</f>
        <v>125387964376.85114</v>
      </c>
    </row>
    <row r="191" spans="56:73" x14ac:dyDescent="0.15">
      <c r="BD191" s="14">
        <v>185</v>
      </c>
      <c r="BE191" s="95">
        <f>求节点(节奏总纲!$G$4:$G$163,M$7:M$166,$BD191)</f>
        <v>365.67370073524336</v>
      </c>
      <c r="BF191" s="95">
        <f>求节点(节奏总纲!$G$4:$G$163,N$7:N$166,$BD191)</f>
        <v>19453.565491923076</v>
      </c>
      <c r="BG191" s="95">
        <f>求节点(节奏总纲!$G$4:$G$163,O$7:O$166,$BD191)</f>
        <v>19453.565491923076</v>
      </c>
      <c r="BH191" s="95">
        <f>求节点(节奏总纲!$G$4:$G$163,P$7:P$166,$BD191)</f>
        <v>2.5000000000000001E-2</v>
      </c>
      <c r="BI191" s="95">
        <f>求节点(节奏总纲!$G$4:$G$163,Q$7:Q$166,$BD191)</f>
        <v>2.5000000000000001E-2</v>
      </c>
      <c r="BJ191" s="95">
        <f>求节点(节奏总纲!$G$4:$G$163,T$7:T$166,$BD191)</f>
        <v>2.3064480788107335</v>
      </c>
      <c r="BK191" s="95">
        <f>求节点(节奏总纲!$G$4:$G$163,U$7:U$166,$BD191)</f>
        <v>52110017241.70565</v>
      </c>
      <c r="BL191" s="91"/>
      <c r="BM191" s="14">
        <v>185</v>
      </c>
      <c r="BN191" s="95">
        <f>求节点(节奏总纲!$G$4:$G$163,AF$7:AF$166,$BD191)</f>
        <v>365.67370073524336</v>
      </c>
      <c r="BO191" s="95">
        <f>求节点(节奏总纲!$G$4:$G$163,AG$7:AG$166,$BD191)</f>
        <v>1027.6639458504508</v>
      </c>
      <c r="BP191" s="95">
        <f>求节点(节奏总纲!$G$4:$G$163,AH$7:AH$166,$BD191)</f>
        <v>1027.6639458504508</v>
      </c>
      <c r="BQ191" s="95">
        <f>求节点(节奏总纲!$G$4:$G$163,AI$7:AI$166,$BD191)</f>
        <v>2.5000000000000001E-2</v>
      </c>
      <c r="BR191" s="95">
        <f>求节点(节奏总纲!$G$4:$G$163,AJ$7:AJ$166,$BD191)</f>
        <v>2.5000000000000001E-2</v>
      </c>
      <c r="BS191" s="95">
        <f>求节点(节奏总纲!$G$4:$G$163,AM$7:AM$166,$BD191)</f>
        <v>7424.3488873680153</v>
      </c>
      <c r="BT191" s="95">
        <f>求节点(节奏总纲!$G$4:$G$163,AN$7:AN$166,$BD191)</f>
        <v>3.6442462052593658</v>
      </c>
      <c r="BU191" s="95">
        <f>求节点(节奏总纲!$G$4:$G$163,AO$7:AO$166,$BD191)</f>
        <v>126534396219.53494</v>
      </c>
    </row>
    <row r="192" spans="56:73" x14ac:dyDescent="0.15">
      <c r="BD192" s="14">
        <v>186</v>
      </c>
      <c r="BE192" s="95">
        <f>求节点(节奏总纲!$G$4:$G$163,M$7:M$166,$BD192)</f>
        <v>366.20807746511065</v>
      </c>
      <c r="BF192" s="95">
        <f>求节点(节奏总纲!$G$4:$G$163,N$7:N$166,$BD192)</f>
        <v>19476.026578168941</v>
      </c>
      <c r="BG192" s="95">
        <f>求节点(节奏总纲!$G$4:$G$163,O$7:O$166,$BD192)</f>
        <v>19476.026578168941</v>
      </c>
      <c r="BH192" s="95">
        <f>求节点(节奏总纲!$G$4:$G$163,P$7:P$166,$BD192)</f>
        <v>2.5000000000000001E-2</v>
      </c>
      <c r="BI192" s="95">
        <f>求节点(节奏总纲!$G$4:$G$163,Q$7:Q$166,$BD192)</f>
        <v>2.5000000000000001E-2</v>
      </c>
      <c r="BJ192" s="95">
        <f>求节点(节奏总纲!$G$4:$G$163,T$7:T$166,$BD192)</f>
        <v>2.309073978519868</v>
      </c>
      <c r="BK192" s="95">
        <f>求节点(节奏总纲!$G$4:$G$163,U$7:U$166,$BD192)</f>
        <v>52404033727.795967</v>
      </c>
      <c r="BL192" s="91"/>
      <c r="BM192" s="14">
        <v>186</v>
      </c>
      <c r="BN192" s="95">
        <f>求节点(节奏总纲!$G$4:$G$163,AF$7:AF$166,$BD192)</f>
        <v>366.20807746511065</v>
      </c>
      <c r="BO192" s="95">
        <f>求节点(节奏总纲!$G$4:$G$163,AG$7:AG$166,$BD192)</f>
        <v>1029.0315519561082</v>
      </c>
      <c r="BP192" s="95">
        <f>求节点(节奏总纲!$G$4:$G$163,AH$7:AH$166,$BD192)</f>
        <v>1029.0315519561082</v>
      </c>
      <c r="BQ192" s="95">
        <f>求节点(节奏总纲!$G$4:$G$163,AI$7:AI$166,$BD192)</f>
        <v>2.5000000000000001E-2</v>
      </c>
      <c r="BR192" s="95">
        <f>求节点(节奏总纲!$G$4:$G$163,AJ$7:AJ$166,$BD192)</f>
        <v>2.5000000000000001E-2</v>
      </c>
      <c r="BS192" s="95">
        <f>求节点(节奏总纲!$G$4:$G$163,AM$7:AM$166,$BD192)</f>
        <v>7429.5225234551272</v>
      </c>
      <c r="BT192" s="95">
        <f>求节点(节奏总纲!$G$4:$G$163,AN$7:AN$166,$BD192)</f>
        <v>3.6520344672583325</v>
      </c>
      <c r="BU192" s="95">
        <f>求节点(节奏总纲!$G$4:$G$163,AO$7:AO$166,$BD192)</f>
        <v>127691196422.38168</v>
      </c>
    </row>
    <row r="193" spans="56:73" x14ac:dyDescent="0.15">
      <c r="BD193" s="14">
        <v>187</v>
      </c>
      <c r="BE193" s="95">
        <f>求节点(节奏总纲!$G$4:$G$163,M$7:M$166,$BD193)</f>
        <v>366.75403002484006</v>
      </c>
      <c r="BF193" s="95">
        <f>求节点(节奏总纲!$G$4:$G$163,N$7:N$166,$BD193)</f>
        <v>19497.301183806634</v>
      </c>
      <c r="BG193" s="95">
        <f>求节点(节奏总纲!$G$4:$G$163,O$7:O$166,$BD193)</f>
        <v>19497.301183806634</v>
      </c>
      <c r="BH193" s="95">
        <f>求节点(节奏总纲!$G$4:$G$163,P$7:P$166,$BD193)</f>
        <v>2.5000000000000001E-2</v>
      </c>
      <c r="BI193" s="95">
        <f>求节点(节奏总纲!$G$4:$G$163,Q$7:Q$166,$BD193)</f>
        <v>2.5000000000000001E-2</v>
      </c>
      <c r="BJ193" s="95">
        <f>求节点(节奏总纲!$G$4:$G$163,T$7:T$166,$BD193)</f>
        <v>2.3112624396066286</v>
      </c>
      <c r="BK193" s="95">
        <f>求节点(节奏总纲!$G$4:$G$163,U$7:U$166,$BD193)</f>
        <v>52688713053.248245</v>
      </c>
      <c r="BL193" s="91"/>
      <c r="BM193" s="14">
        <v>187</v>
      </c>
      <c r="BN193" s="95">
        <f>求节点(节奏总纲!$G$4:$G$163,AF$7:AF$166,$BD193)</f>
        <v>366.75403002484006</v>
      </c>
      <c r="BO193" s="95">
        <f>求节点(节奏总纲!$G$4:$G$163,AG$7:AG$166,$BD193)</f>
        <v>1030.3546431109928</v>
      </c>
      <c r="BP193" s="95">
        <f>求节点(节奏总纲!$G$4:$G$163,AH$7:AH$166,$BD193)</f>
        <v>1030.3546431109928</v>
      </c>
      <c r="BQ193" s="95">
        <f>求节点(节奏总纲!$G$4:$G$163,AI$7:AI$166,$BD193)</f>
        <v>2.5000000000000001E-2</v>
      </c>
      <c r="BR193" s="95">
        <f>求节点(节奏总纲!$G$4:$G$163,AJ$7:AJ$166,$BD193)</f>
        <v>2.5000000000000001E-2</v>
      </c>
      <c r="BS193" s="95">
        <f>求节点(节奏总纲!$G$4:$G$163,AM$7:AM$166,$BD193)</f>
        <v>7434.5589386730871</v>
      </c>
      <c r="BT193" s="95">
        <f>求节点(节奏总纲!$G$4:$G$163,AN$7:AN$166,$BD193)</f>
        <v>3.6590830223234323</v>
      </c>
      <c r="BU193" s="95">
        <f>求节点(节奏总纲!$G$4:$G$163,AO$7:AO$166,$BD193)</f>
        <v>128861960135.63818</v>
      </c>
    </row>
    <row r="194" spans="56:73" x14ac:dyDescent="0.15">
      <c r="BD194" s="14">
        <v>188</v>
      </c>
      <c r="BE194" s="95">
        <f>求节点(节奏总纲!$G$4:$G$163,M$7:M$166,$BD194)</f>
        <v>367.29998258456948</v>
      </c>
      <c r="BF194" s="95">
        <f>求节点(节奏总纲!$G$4:$G$163,N$7:N$166,$BD194)</f>
        <v>19518.575789444327</v>
      </c>
      <c r="BG194" s="95">
        <f>求节点(节奏总纲!$G$4:$G$163,O$7:O$166,$BD194)</f>
        <v>19518.575789444327</v>
      </c>
      <c r="BH194" s="95">
        <f>求节点(节奏总纲!$G$4:$G$163,P$7:P$166,$BD194)</f>
        <v>2.5000000000000001E-2</v>
      </c>
      <c r="BI194" s="95">
        <f>求节点(节奏总纲!$G$4:$G$163,Q$7:Q$166,$BD194)</f>
        <v>2.5000000000000001E-2</v>
      </c>
      <c r="BJ194" s="95">
        <f>求节点(节奏总纲!$G$4:$G$163,T$7:T$166,$BD194)</f>
        <v>2.3134509006933897</v>
      </c>
      <c r="BK194" s="95">
        <f>求节点(节奏总纲!$G$4:$G$163,U$7:U$166,$BD194)</f>
        <v>52973392378.700523</v>
      </c>
      <c r="BL194" s="91"/>
      <c r="BM194" s="14">
        <v>188</v>
      </c>
      <c r="BN194" s="95">
        <f>求节点(节奏总纲!$G$4:$G$163,AF$7:AF$166,$BD194)</f>
        <v>367.29998258456948</v>
      </c>
      <c r="BO194" s="95">
        <f>求节点(节奏总纲!$G$4:$G$163,AG$7:AG$166,$BD194)</f>
        <v>1031.6777342658775</v>
      </c>
      <c r="BP194" s="95">
        <f>求节点(节奏总纲!$G$4:$G$163,AH$7:AH$166,$BD194)</f>
        <v>1031.6777342658775</v>
      </c>
      <c r="BQ194" s="95">
        <f>求节点(节奏总纲!$G$4:$G$163,AI$7:AI$166,$BD194)</f>
        <v>2.5000000000000001E-2</v>
      </c>
      <c r="BR194" s="95">
        <f>求节点(节奏总纲!$G$4:$G$163,AJ$7:AJ$166,$BD194)</f>
        <v>2.5000000000000001E-2</v>
      </c>
      <c r="BS194" s="95">
        <f>求节点(节奏总纲!$G$4:$G$163,AM$7:AM$166,$BD194)</f>
        <v>7439.595353891048</v>
      </c>
      <c r="BT194" s="95">
        <f>求节点(节奏总纲!$G$4:$G$163,AN$7:AN$166,$BD194)</f>
        <v>3.6661315773885321</v>
      </c>
      <c r="BU194" s="95">
        <f>求节点(节奏总纲!$G$4:$G$163,AO$7:AO$166,$BD194)</f>
        <v>130032723848.89467</v>
      </c>
    </row>
    <row r="195" spans="56:73" x14ac:dyDescent="0.15">
      <c r="BD195" s="14">
        <v>189</v>
      </c>
      <c r="BE195" s="95">
        <f>求节点(节奏总纲!$G$4:$G$163,M$7:M$166,$BD195)</f>
        <v>367.84593514429895</v>
      </c>
      <c r="BF195" s="95">
        <f>求节点(节奏总纲!$G$4:$G$163,N$7:N$166,$BD195)</f>
        <v>19539.850395082016</v>
      </c>
      <c r="BG195" s="95">
        <f>求节点(节奏总纲!$G$4:$G$163,O$7:O$166,$BD195)</f>
        <v>19539.850395082016</v>
      </c>
      <c r="BH195" s="95">
        <f>求节点(节奏总纲!$G$4:$G$163,P$7:P$166,$BD195)</f>
        <v>2.5000000000000001E-2</v>
      </c>
      <c r="BI195" s="95">
        <f>求节点(节奏总纲!$G$4:$G$163,Q$7:Q$166,$BD195)</f>
        <v>2.5000000000000001E-2</v>
      </c>
      <c r="BJ195" s="95">
        <f>求节点(节奏总纲!$G$4:$G$163,T$7:T$166,$BD195)</f>
        <v>2.3156393617801507</v>
      </c>
      <c r="BK195" s="95">
        <f>求节点(节奏总纲!$G$4:$G$163,U$7:U$166,$BD195)</f>
        <v>53258071704.152802</v>
      </c>
      <c r="BL195" s="91"/>
      <c r="BM195" s="14">
        <v>189</v>
      </c>
      <c r="BN195" s="95">
        <f>求节点(节奏总纲!$G$4:$G$163,AF$7:AF$166,$BD195)</f>
        <v>367.84593514429895</v>
      </c>
      <c r="BO195" s="95">
        <f>求节点(节奏总纲!$G$4:$G$163,AG$7:AG$166,$BD195)</f>
        <v>1033.0008254207621</v>
      </c>
      <c r="BP195" s="95">
        <f>求节点(节奏总纲!$G$4:$G$163,AH$7:AH$166,$BD195)</f>
        <v>1033.0008254207621</v>
      </c>
      <c r="BQ195" s="95">
        <f>求节点(节奏总纲!$G$4:$G$163,AI$7:AI$166,$BD195)</f>
        <v>2.5000000000000001E-2</v>
      </c>
      <c r="BR195" s="95">
        <f>求节点(节奏总纲!$G$4:$G$163,AJ$7:AJ$166,$BD195)</f>
        <v>2.5000000000000001E-2</v>
      </c>
      <c r="BS195" s="95">
        <f>求节点(节奏总纲!$G$4:$G$163,AM$7:AM$166,$BD195)</f>
        <v>7444.631769109008</v>
      </c>
      <c r="BT195" s="95">
        <f>求节点(节奏总纲!$G$4:$G$163,AN$7:AN$166,$BD195)</f>
        <v>3.6731801324536315</v>
      </c>
      <c r="BU195" s="95">
        <f>求节点(节奏总纲!$G$4:$G$163,AO$7:AO$166,$BD195)</f>
        <v>131203487562.15115</v>
      </c>
    </row>
    <row r="196" spans="56:73" x14ac:dyDescent="0.15">
      <c r="BD196" s="14">
        <v>190</v>
      </c>
      <c r="BE196" s="95">
        <f>求节点(节奏总纲!$G$4:$G$163,M$7:M$166,$BD196)</f>
        <v>368.39188770402836</v>
      </c>
      <c r="BF196" s="95">
        <f>求节点(节奏总纲!$G$4:$G$163,N$7:N$166,$BD196)</f>
        <v>19561.125000719709</v>
      </c>
      <c r="BG196" s="95">
        <f>求节点(节奏总纲!$G$4:$G$163,O$7:O$166,$BD196)</f>
        <v>19561.125000719709</v>
      </c>
      <c r="BH196" s="95">
        <f>求节点(节奏总纲!$G$4:$G$163,P$7:P$166,$BD196)</f>
        <v>2.5000000000000001E-2</v>
      </c>
      <c r="BI196" s="95">
        <f>求节点(节奏总纲!$G$4:$G$163,Q$7:Q$166,$BD196)</f>
        <v>2.5000000000000001E-2</v>
      </c>
      <c r="BJ196" s="95">
        <f>求节点(节奏总纲!$G$4:$G$163,T$7:T$166,$BD196)</f>
        <v>2.3178278228669114</v>
      </c>
      <c r="BK196" s="95">
        <f>求节点(节奏总纲!$G$4:$G$163,U$7:U$166,$BD196)</f>
        <v>53542751029.605087</v>
      </c>
      <c r="BL196" s="91"/>
      <c r="BM196" s="14">
        <v>190</v>
      </c>
      <c r="BN196" s="95">
        <f>求节点(节奏总纲!$G$4:$G$163,AF$7:AF$166,$BD196)</f>
        <v>368.39188770402836</v>
      </c>
      <c r="BO196" s="95">
        <f>求节点(节奏总纲!$G$4:$G$163,AG$7:AG$166,$BD196)</f>
        <v>1034.3239165756468</v>
      </c>
      <c r="BP196" s="95">
        <f>求节点(节奏总纲!$G$4:$G$163,AH$7:AH$166,$BD196)</f>
        <v>1034.3239165756468</v>
      </c>
      <c r="BQ196" s="95">
        <f>求节点(节奏总纲!$G$4:$G$163,AI$7:AI$166,$BD196)</f>
        <v>2.5000000000000001E-2</v>
      </c>
      <c r="BR196" s="95">
        <f>求节点(节奏总纲!$G$4:$G$163,AJ$7:AJ$166,$BD196)</f>
        <v>2.5000000000000001E-2</v>
      </c>
      <c r="BS196" s="95">
        <f>求节点(节奏总纲!$G$4:$G$163,AM$7:AM$166,$BD196)</f>
        <v>7449.6681843269689</v>
      </c>
      <c r="BT196" s="95">
        <f>求节点(节奏总纲!$G$4:$G$163,AN$7:AN$166,$BD196)</f>
        <v>3.6802286875187313</v>
      </c>
      <c r="BU196" s="95">
        <f>求节点(节奏总纲!$G$4:$G$163,AO$7:AO$166,$BD196)</f>
        <v>132374251275.40765</v>
      </c>
    </row>
    <row r="197" spans="56:73" x14ac:dyDescent="0.15">
      <c r="BD197" s="14">
        <v>191</v>
      </c>
      <c r="BE197" s="95">
        <f>求节点(节奏总纲!$G$4:$G$163,M$7:M$166,$BD197)</f>
        <v>368.93784026375778</v>
      </c>
      <c r="BF197" s="95">
        <f>求节点(节奏总纲!$G$4:$G$163,N$7:N$166,$BD197)</f>
        <v>19582.399606357401</v>
      </c>
      <c r="BG197" s="95">
        <f>求节点(节奏总纲!$G$4:$G$163,O$7:O$166,$BD197)</f>
        <v>19582.399606357401</v>
      </c>
      <c r="BH197" s="95">
        <f>求节点(节奏总纲!$G$4:$G$163,P$7:P$166,$BD197)</f>
        <v>2.5000000000000001E-2</v>
      </c>
      <c r="BI197" s="95">
        <f>求节点(节奏总纲!$G$4:$G$163,Q$7:Q$166,$BD197)</f>
        <v>2.5000000000000001E-2</v>
      </c>
      <c r="BJ197" s="95">
        <f>求节点(节奏总纲!$G$4:$G$163,T$7:T$166,$BD197)</f>
        <v>2.3200162839536724</v>
      </c>
      <c r="BK197" s="95">
        <f>求节点(节奏总纲!$G$4:$G$163,U$7:U$166,$BD197)</f>
        <v>53827430355.057365</v>
      </c>
      <c r="BL197" s="91"/>
      <c r="BM197" s="14">
        <v>191</v>
      </c>
      <c r="BN197" s="95">
        <f>求节点(节奏总纲!$G$4:$G$163,AF$7:AF$166,$BD197)</f>
        <v>368.93784026375778</v>
      </c>
      <c r="BO197" s="95">
        <f>求节点(节奏总纲!$G$4:$G$163,AG$7:AG$166,$BD197)</f>
        <v>1035.6470077305314</v>
      </c>
      <c r="BP197" s="95">
        <f>求节点(节奏总纲!$G$4:$G$163,AH$7:AH$166,$BD197)</f>
        <v>1035.6470077305314</v>
      </c>
      <c r="BQ197" s="95">
        <f>求节点(节奏总纲!$G$4:$G$163,AI$7:AI$166,$BD197)</f>
        <v>2.5000000000000001E-2</v>
      </c>
      <c r="BR197" s="95">
        <f>求节点(节奏总纲!$G$4:$G$163,AJ$7:AJ$166,$BD197)</f>
        <v>2.5000000000000001E-2</v>
      </c>
      <c r="BS197" s="95">
        <f>求节点(节奏总纲!$G$4:$G$163,AM$7:AM$166,$BD197)</f>
        <v>7454.7045995449289</v>
      </c>
      <c r="BT197" s="95">
        <f>求节点(节奏总纲!$G$4:$G$163,AN$7:AN$166,$BD197)</f>
        <v>3.6872772425838307</v>
      </c>
      <c r="BU197" s="95">
        <f>求节点(节奏总纲!$G$4:$G$163,AO$7:AO$166,$BD197)</f>
        <v>133545014988.66414</v>
      </c>
    </row>
    <row r="198" spans="56:73" x14ac:dyDescent="0.15">
      <c r="BD198" s="14">
        <v>192</v>
      </c>
      <c r="BE198" s="95">
        <f>求节点(节奏总纲!$G$4:$G$163,M$7:M$166,$BD198)</f>
        <v>369.48379282348719</v>
      </c>
      <c r="BF198" s="95">
        <f>求节点(节奏总纲!$G$4:$G$163,N$7:N$166,$BD198)</f>
        <v>19603.67421199509</v>
      </c>
      <c r="BG198" s="95">
        <f>求节点(节奏总纲!$G$4:$G$163,O$7:O$166,$BD198)</f>
        <v>19603.67421199509</v>
      </c>
      <c r="BH198" s="95">
        <f>求节点(节奏总纲!$G$4:$G$163,P$7:P$166,$BD198)</f>
        <v>2.5000000000000001E-2</v>
      </c>
      <c r="BI198" s="95">
        <f>求节点(节奏总纲!$G$4:$G$163,Q$7:Q$166,$BD198)</f>
        <v>2.5000000000000001E-2</v>
      </c>
      <c r="BJ198" s="95">
        <f>求节点(节奏总纲!$G$4:$G$163,T$7:T$166,$BD198)</f>
        <v>2.3222047450404335</v>
      </c>
      <c r="BK198" s="95">
        <f>求节点(节奏总纲!$G$4:$G$163,U$7:U$166,$BD198)</f>
        <v>54112109680.509644</v>
      </c>
      <c r="BL198" s="91"/>
      <c r="BM198" s="14">
        <v>192</v>
      </c>
      <c r="BN198" s="95">
        <f>求节点(节奏总纲!$G$4:$G$163,AF$7:AF$166,$BD198)</f>
        <v>369.48379282348719</v>
      </c>
      <c r="BO198" s="95">
        <f>求节点(节奏总纲!$G$4:$G$163,AG$7:AG$166,$BD198)</f>
        <v>1036.9700988854161</v>
      </c>
      <c r="BP198" s="95">
        <f>求节点(节奏总纲!$G$4:$G$163,AH$7:AH$166,$BD198)</f>
        <v>1036.9700988854161</v>
      </c>
      <c r="BQ198" s="95">
        <f>求节点(节奏总纲!$G$4:$G$163,AI$7:AI$166,$BD198)</f>
        <v>2.5000000000000001E-2</v>
      </c>
      <c r="BR198" s="95">
        <f>求节点(节奏总纲!$G$4:$G$163,AJ$7:AJ$166,$BD198)</f>
        <v>2.5000000000000001E-2</v>
      </c>
      <c r="BS198" s="95">
        <f>求节点(节奏总纲!$G$4:$G$163,AM$7:AM$166,$BD198)</f>
        <v>7459.7410147628898</v>
      </c>
      <c r="BT198" s="95">
        <f>求节点(节奏总纲!$G$4:$G$163,AN$7:AN$166,$BD198)</f>
        <v>3.6943257976489305</v>
      </c>
      <c r="BU198" s="95">
        <f>求节点(节奏总纲!$G$4:$G$163,AO$7:AO$166,$BD198)</f>
        <v>134715778701.92062</v>
      </c>
    </row>
    <row r="199" spans="56:73" x14ac:dyDescent="0.15">
      <c r="BD199" s="14">
        <v>193</v>
      </c>
      <c r="BE199" s="95">
        <f>求节点(节奏总纲!$G$4:$G$163,M$7:M$166,$BD199)</f>
        <v>370.02974538321666</v>
      </c>
      <c r="BF199" s="95">
        <f>求节点(节奏总纲!$G$4:$G$163,N$7:N$166,$BD199)</f>
        <v>19624.948817632783</v>
      </c>
      <c r="BG199" s="95">
        <f>求节点(节奏总纲!$G$4:$G$163,O$7:O$166,$BD199)</f>
        <v>19624.948817632783</v>
      </c>
      <c r="BH199" s="95">
        <f>求节点(节奏总纲!$G$4:$G$163,P$7:P$166,$BD199)</f>
        <v>2.5000000000000001E-2</v>
      </c>
      <c r="BI199" s="95">
        <f>求节点(节奏总纲!$G$4:$G$163,Q$7:Q$166,$BD199)</f>
        <v>2.5000000000000001E-2</v>
      </c>
      <c r="BJ199" s="95">
        <f>求节点(节奏总纲!$G$4:$G$163,T$7:T$166,$BD199)</f>
        <v>2.3243932061271946</v>
      </c>
      <c r="BK199" s="95">
        <f>求节点(节奏总纲!$G$4:$G$163,U$7:U$166,$BD199)</f>
        <v>54396789005.961922</v>
      </c>
      <c r="BL199" s="91"/>
      <c r="BM199" s="14">
        <v>193</v>
      </c>
      <c r="BN199" s="95">
        <f>求节点(节奏总纲!$G$4:$G$163,AF$7:AF$166,$BD199)</f>
        <v>370.02974538321666</v>
      </c>
      <c r="BO199" s="95">
        <f>求节点(节奏总纲!$G$4:$G$163,AG$7:AG$166,$BD199)</f>
        <v>1038.2931900403007</v>
      </c>
      <c r="BP199" s="95">
        <f>求节点(节奏总纲!$G$4:$G$163,AH$7:AH$166,$BD199)</f>
        <v>1038.2931900403007</v>
      </c>
      <c r="BQ199" s="95">
        <f>求节点(节奏总纲!$G$4:$G$163,AI$7:AI$166,$BD199)</f>
        <v>2.5000000000000001E-2</v>
      </c>
      <c r="BR199" s="95">
        <f>求节点(节奏总纲!$G$4:$G$163,AJ$7:AJ$166,$BD199)</f>
        <v>2.5000000000000001E-2</v>
      </c>
      <c r="BS199" s="95">
        <f>求节点(节奏总纲!$G$4:$G$163,AM$7:AM$166,$BD199)</f>
        <v>7464.7774299808507</v>
      </c>
      <c r="BT199" s="95">
        <f>求节点(节奏总纲!$G$4:$G$163,AN$7:AN$166,$BD199)</f>
        <v>3.7013743527140304</v>
      </c>
      <c r="BU199" s="95">
        <f>求节点(节奏总纲!$G$4:$G$163,AO$7:AO$166,$BD199)</f>
        <v>135886542415.17712</v>
      </c>
    </row>
    <row r="200" spans="56:73" x14ac:dyDescent="0.15">
      <c r="BD200" s="14">
        <v>194</v>
      </c>
      <c r="BE200" s="95">
        <f>求节点(节奏总纲!$G$4:$G$163,M$7:M$166,$BD200)</f>
        <v>370.57569794294608</v>
      </c>
      <c r="BF200" s="95">
        <f>求节点(节奏总纲!$G$4:$G$163,N$7:N$166,$BD200)</f>
        <v>19646.223423270476</v>
      </c>
      <c r="BG200" s="95">
        <f>求节点(节奏总纲!$G$4:$G$163,O$7:O$166,$BD200)</f>
        <v>19646.223423270476</v>
      </c>
      <c r="BH200" s="95">
        <f>求节点(节奏总纲!$G$4:$G$163,P$7:P$166,$BD200)</f>
        <v>2.5000000000000001E-2</v>
      </c>
      <c r="BI200" s="95">
        <f>求节点(节奏总纲!$G$4:$G$163,Q$7:Q$166,$BD200)</f>
        <v>2.5000000000000001E-2</v>
      </c>
      <c r="BJ200" s="95">
        <f>求节点(节奏总纲!$G$4:$G$163,T$7:T$166,$BD200)</f>
        <v>2.3265816672139552</v>
      </c>
      <c r="BK200" s="95">
        <f>求节点(节奏总纲!$G$4:$G$163,U$7:U$166,$BD200)</f>
        <v>54681468331.414207</v>
      </c>
      <c r="BL200" s="91"/>
      <c r="BM200" s="14">
        <v>194</v>
      </c>
      <c r="BN200" s="95">
        <f>求节点(节奏总纲!$G$4:$G$163,AF$7:AF$166,$BD200)</f>
        <v>370.57569794294608</v>
      </c>
      <c r="BO200" s="95">
        <f>求节点(节奏总纲!$G$4:$G$163,AG$7:AG$166,$BD200)</f>
        <v>1039.6162811951851</v>
      </c>
      <c r="BP200" s="95">
        <f>求节点(节奏总纲!$G$4:$G$163,AH$7:AH$166,$BD200)</f>
        <v>1039.6162811951851</v>
      </c>
      <c r="BQ200" s="95">
        <f>求节点(节奏总纲!$G$4:$G$163,AI$7:AI$166,$BD200)</f>
        <v>2.5000000000000001E-2</v>
      </c>
      <c r="BR200" s="95">
        <f>求节点(节奏总纲!$G$4:$G$163,AJ$7:AJ$166,$BD200)</f>
        <v>2.5000000000000001E-2</v>
      </c>
      <c r="BS200" s="95">
        <f>求节点(节奏总纲!$G$4:$G$163,AM$7:AM$166,$BD200)</f>
        <v>7469.8138451988107</v>
      </c>
      <c r="BT200" s="95">
        <f>求节点(节奏总纲!$G$4:$G$163,AN$7:AN$166,$BD200)</f>
        <v>3.7084229077791298</v>
      </c>
      <c r="BU200" s="95">
        <f>求节点(节奏总纲!$G$4:$G$163,AO$7:AO$166,$BD200)</f>
        <v>137057306128.43361</v>
      </c>
    </row>
    <row r="201" spans="56:73" x14ac:dyDescent="0.15">
      <c r="BD201" s="14">
        <v>195</v>
      </c>
      <c r="BE201" s="95">
        <f>求节点(节奏总纲!$G$4:$G$163,M$7:M$166,$BD201)</f>
        <v>371.12165050267549</v>
      </c>
      <c r="BF201" s="95">
        <f>求节点(节奏总纲!$G$4:$G$163,N$7:N$166,$BD201)</f>
        <v>19667.498028908165</v>
      </c>
      <c r="BG201" s="95">
        <f>求节点(节奏总纲!$G$4:$G$163,O$7:O$166,$BD201)</f>
        <v>19667.498028908165</v>
      </c>
      <c r="BH201" s="95">
        <f>求节点(节奏总纲!$G$4:$G$163,P$7:P$166,$BD201)</f>
        <v>2.5000000000000001E-2</v>
      </c>
      <c r="BI201" s="95">
        <f>求节点(节奏总纲!$G$4:$G$163,Q$7:Q$166,$BD201)</f>
        <v>2.5000000000000001E-2</v>
      </c>
      <c r="BJ201" s="95">
        <f>求节点(节奏总纲!$G$4:$G$163,T$7:T$166,$BD201)</f>
        <v>2.3287701283007163</v>
      </c>
      <c r="BK201" s="95">
        <f>求节点(节奏总纲!$G$4:$G$163,U$7:U$166,$BD201)</f>
        <v>54966147656.866486</v>
      </c>
      <c r="BL201" s="91"/>
      <c r="BM201" s="14">
        <v>195</v>
      </c>
      <c r="BN201" s="95">
        <f>求节点(节奏总纲!$G$4:$G$163,AF$7:AF$166,$BD201)</f>
        <v>371.12165050267549</v>
      </c>
      <c r="BO201" s="95">
        <f>求节点(节奏总纲!$G$4:$G$163,AG$7:AG$166,$BD201)</f>
        <v>1040.9393723500698</v>
      </c>
      <c r="BP201" s="95">
        <f>求节点(节奏总纲!$G$4:$G$163,AH$7:AH$166,$BD201)</f>
        <v>1040.9393723500698</v>
      </c>
      <c r="BQ201" s="95">
        <f>求节点(节奏总纲!$G$4:$G$163,AI$7:AI$166,$BD201)</f>
        <v>2.5000000000000001E-2</v>
      </c>
      <c r="BR201" s="95">
        <f>求节点(节奏总纲!$G$4:$G$163,AJ$7:AJ$166,$BD201)</f>
        <v>2.5000000000000001E-2</v>
      </c>
      <c r="BS201" s="95">
        <f>求节点(节奏总纲!$G$4:$G$163,AM$7:AM$166,$BD201)</f>
        <v>7474.8502604167716</v>
      </c>
      <c r="BT201" s="95">
        <f>求节点(节奏总纲!$G$4:$G$163,AN$7:AN$166,$BD201)</f>
        <v>3.7154714628442296</v>
      </c>
      <c r="BU201" s="95">
        <f>求节点(节奏总纲!$G$4:$G$163,AO$7:AO$166,$BD201)</f>
        <v>138228069841.69009</v>
      </c>
    </row>
    <row r="202" spans="56:73" x14ac:dyDescent="0.15">
      <c r="BD202" s="14">
        <v>196</v>
      </c>
      <c r="BE202" s="95">
        <f>求节点(节奏总纲!$G$4:$G$163,M$7:M$166,$BD202)</f>
        <v>371.66760306240491</v>
      </c>
      <c r="BF202" s="95">
        <f>求节点(节奏总纲!$G$4:$G$163,N$7:N$166,$BD202)</f>
        <v>19688.772634545858</v>
      </c>
      <c r="BG202" s="95">
        <f>求节点(节奏总纲!$G$4:$G$163,O$7:O$166,$BD202)</f>
        <v>19688.772634545858</v>
      </c>
      <c r="BH202" s="95">
        <f>求节点(节奏总纲!$G$4:$G$163,P$7:P$166,$BD202)</f>
        <v>2.5000000000000001E-2</v>
      </c>
      <c r="BI202" s="95">
        <f>求节点(节奏总纲!$G$4:$G$163,Q$7:Q$166,$BD202)</f>
        <v>2.5000000000000001E-2</v>
      </c>
      <c r="BJ202" s="95">
        <f>求节点(节奏总纲!$G$4:$G$163,T$7:T$166,$BD202)</f>
        <v>2.3309585893874774</v>
      </c>
      <c r="BK202" s="95">
        <f>求节点(节奏总纲!$G$4:$G$163,U$7:U$166,$BD202)</f>
        <v>55250826982.318764</v>
      </c>
      <c r="BL202" s="91"/>
      <c r="BM202" s="14">
        <v>196</v>
      </c>
      <c r="BN202" s="95">
        <f>求节点(节奏总纲!$G$4:$G$163,AF$7:AF$166,$BD202)</f>
        <v>371.66760306240491</v>
      </c>
      <c r="BO202" s="95">
        <f>求节点(节奏总纲!$G$4:$G$163,AG$7:AG$166,$BD202)</f>
        <v>1042.2624635049544</v>
      </c>
      <c r="BP202" s="95">
        <f>求节点(节奏总纲!$G$4:$G$163,AH$7:AH$166,$BD202)</f>
        <v>1042.2624635049544</v>
      </c>
      <c r="BQ202" s="95">
        <f>求节点(节奏总纲!$G$4:$G$163,AI$7:AI$166,$BD202)</f>
        <v>2.5000000000000001E-2</v>
      </c>
      <c r="BR202" s="95">
        <f>求节点(节奏总纲!$G$4:$G$163,AJ$7:AJ$166,$BD202)</f>
        <v>2.5000000000000001E-2</v>
      </c>
      <c r="BS202" s="95">
        <f>求节点(节奏总纲!$G$4:$G$163,AM$7:AM$166,$BD202)</f>
        <v>7479.8866756347315</v>
      </c>
      <c r="BT202" s="95">
        <f>求节点(节奏总纲!$G$4:$G$163,AN$7:AN$166,$BD202)</f>
        <v>3.7225200179093294</v>
      </c>
      <c r="BU202" s="95">
        <f>求节点(节奏总纲!$G$4:$G$163,AO$7:AO$166,$BD202)</f>
        <v>139398833554.94659</v>
      </c>
    </row>
    <row r="203" spans="56:73" x14ac:dyDescent="0.15">
      <c r="BD203" s="14">
        <v>197</v>
      </c>
      <c r="BE203" s="95">
        <f>求节点(节奏总纲!$G$4:$G$163,M$7:M$166,$BD203)</f>
        <v>372.21355562213438</v>
      </c>
      <c r="BF203" s="95">
        <f>求节点(节奏总纲!$G$4:$G$163,N$7:N$166,$BD203)</f>
        <v>19710.04724018355</v>
      </c>
      <c r="BG203" s="95">
        <f>求节点(节奏总纲!$G$4:$G$163,O$7:O$166,$BD203)</f>
        <v>19710.04724018355</v>
      </c>
      <c r="BH203" s="95">
        <f>求节点(节奏总纲!$G$4:$G$163,P$7:P$166,$BD203)</f>
        <v>2.5000000000000001E-2</v>
      </c>
      <c r="BI203" s="95">
        <f>求节点(节奏总纲!$G$4:$G$163,Q$7:Q$166,$BD203)</f>
        <v>2.5000000000000001E-2</v>
      </c>
      <c r="BJ203" s="95">
        <f>求节点(节奏总纲!$G$4:$G$163,T$7:T$166,$BD203)</f>
        <v>2.333147050474238</v>
      </c>
      <c r="BK203" s="95">
        <f>求节点(节奏总纲!$G$4:$G$163,U$7:U$166,$BD203)</f>
        <v>55535506307.771042</v>
      </c>
      <c r="BL203" s="91"/>
      <c r="BM203" s="14">
        <v>197</v>
      </c>
      <c r="BN203" s="95">
        <f>求节点(节奏总纲!$G$4:$G$163,AF$7:AF$166,$BD203)</f>
        <v>372.21355562213438</v>
      </c>
      <c r="BO203" s="95">
        <f>求节点(节奏总纲!$G$4:$G$163,AG$7:AG$166,$BD203)</f>
        <v>1043.5855546598391</v>
      </c>
      <c r="BP203" s="95">
        <f>求节点(节奏总纲!$G$4:$G$163,AH$7:AH$166,$BD203)</f>
        <v>1043.5855546598391</v>
      </c>
      <c r="BQ203" s="95">
        <f>求节点(节奏总纲!$G$4:$G$163,AI$7:AI$166,$BD203)</f>
        <v>2.5000000000000001E-2</v>
      </c>
      <c r="BR203" s="95">
        <f>求节点(节奏总纲!$G$4:$G$163,AJ$7:AJ$166,$BD203)</f>
        <v>2.5000000000000001E-2</v>
      </c>
      <c r="BS203" s="95">
        <f>求节点(节奏总纲!$G$4:$G$163,AM$7:AM$166,$BD203)</f>
        <v>7484.9230908526924</v>
      </c>
      <c r="BT203" s="95">
        <f>求节点(节奏总纲!$G$4:$G$163,AN$7:AN$166,$BD203)</f>
        <v>3.7295685729744288</v>
      </c>
      <c r="BU203" s="95">
        <f>求节点(节奏总纲!$G$4:$G$163,AO$7:AO$166,$BD203)</f>
        <v>140569597268.20306</v>
      </c>
    </row>
    <row r="204" spans="56:73" x14ac:dyDescent="0.15">
      <c r="BD204" s="14">
        <v>198</v>
      </c>
      <c r="BE204" s="95">
        <f>求节点(节奏总纲!$G$4:$G$163,M$7:M$166,$BD204)</f>
        <v>372.75950818186379</v>
      </c>
      <c r="BF204" s="95">
        <f>求节点(节奏总纲!$G$4:$G$163,N$7:N$166,$BD204)</f>
        <v>19731.32184582124</v>
      </c>
      <c r="BG204" s="95">
        <f>求节点(节奏总纲!$G$4:$G$163,O$7:O$166,$BD204)</f>
        <v>19731.32184582124</v>
      </c>
      <c r="BH204" s="95">
        <f>求节点(节奏总纲!$G$4:$G$163,P$7:P$166,$BD204)</f>
        <v>2.5000000000000001E-2</v>
      </c>
      <c r="BI204" s="95">
        <f>求节点(节奏总纲!$G$4:$G$163,Q$7:Q$166,$BD204)</f>
        <v>2.5000000000000001E-2</v>
      </c>
      <c r="BJ204" s="95">
        <f>求节点(节奏总纲!$G$4:$G$163,T$7:T$166,$BD204)</f>
        <v>2.3353355115609991</v>
      </c>
      <c r="BK204" s="95">
        <f>求节点(节奏总纲!$G$4:$G$163,U$7:U$166,$BD204)</f>
        <v>55820185633.22332</v>
      </c>
      <c r="BL204" s="91"/>
      <c r="BM204" s="14">
        <v>198</v>
      </c>
      <c r="BN204" s="95">
        <f>求节点(节奏总纲!$G$4:$G$163,AF$7:AF$166,$BD204)</f>
        <v>372.75950818186379</v>
      </c>
      <c r="BO204" s="95">
        <f>求节点(节奏总纲!$G$4:$G$163,AG$7:AG$166,$BD204)</f>
        <v>1044.9086458147237</v>
      </c>
      <c r="BP204" s="95">
        <f>求节点(节奏总纲!$G$4:$G$163,AH$7:AH$166,$BD204)</f>
        <v>1044.9086458147237</v>
      </c>
      <c r="BQ204" s="95">
        <f>求节点(节奏总纲!$G$4:$G$163,AI$7:AI$166,$BD204)</f>
        <v>2.5000000000000001E-2</v>
      </c>
      <c r="BR204" s="95">
        <f>求节点(节奏总纲!$G$4:$G$163,AJ$7:AJ$166,$BD204)</f>
        <v>2.5000000000000001E-2</v>
      </c>
      <c r="BS204" s="95">
        <f>求节点(节奏总纲!$G$4:$G$163,AM$7:AM$166,$BD204)</f>
        <v>7489.9595060706524</v>
      </c>
      <c r="BT204" s="95">
        <f>求节点(节奏总纲!$G$4:$G$163,AN$7:AN$166,$BD204)</f>
        <v>3.7366171280395286</v>
      </c>
      <c r="BU204" s="95">
        <f>求节点(节奏总纲!$G$4:$G$163,AO$7:AO$166,$BD204)</f>
        <v>141740360981.45956</v>
      </c>
    </row>
    <row r="205" spans="56:73" x14ac:dyDescent="0.15">
      <c r="BD205" s="14">
        <v>199</v>
      </c>
      <c r="BE205" s="95">
        <f>求节点(节奏总纲!$G$4:$G$163,M$7:M$166,$BD205)</f>
        <v>373.30546074159321</v>
      </c>
      <c r="BF205" s="95">
        <f>求节点(节奏总纲!$G$4:$G$163,N$7:N$166,$BD205)</f>
        <v>19752.596451458932</v>
      </c>
      <c r="BG205" s="95">
        <f>求节点(节奏总纲!$G$4:$G$163,O$7:O$166,$BD205)</f>
        <v>19752.596451458932</v>
      </c>
      <c r="BH205" s="95">
        <f>求节点(节奏总纲!$G$4:$G$163,P$7:P$166,$BD205)</f>
        <v>2.5000000000000001E-2</v>
      </c>
      <c r="BI205" s="95">
        <f>求节点(节奏总纲!$G$4:$G$163,Q$7:Q$166,$BD205)</f>
        <v>2.5000000000000001E-2</v>
      </c>
      <c r="BJ205" s="95">
        <f>求节点(节奏总纲!$G$4:$G$163,T$7:T$166,$BD205)</f>
        <v>2.3375239726477601</v>
      </c>
      <c r="BK205" s="95">
        <f>求节点(节奏总纲!$G$4:$G$163,U$7:U$166,$BD205)</f>
        <v>56104864958.675606</v>
      </c>
      <c r="BL205" s="91"/>
      <c r="BM205" s="14">
        <v>199</v>
      </c>
      <c r="BN205" s="95">
        <f>求节点(节奏总纲!$G$4:$G$163,AF$7:AF$166,$BD205)</f>
        <v>373.30546074159321</v>
      </c>
      <c r="BO205" s="95">
        <f>求节点(节奏总纲!$G$4:$G$163,AG$7:AG$166,$BD205)</f>
        <v>1046.2317369696084</v>
      </c>
      <c r="BP205" s="95">
        <f>求节点(节奏总纲!$G$4:$G$163,AH$7:AH$166,$BD205)</f>
        <v>1046.2317369696084</v>
      </c>
      <c r="BQ205" s="95">
        <f>求节点(节奏总纲!$G$4:$G$163,AI$7:AI$166,$BD205)</f>
        <v>2.5000000000000001E-2</v>
      </c>
      <c r="BR205" s="95">
        <f>求节点(节奏总纲!$G$4:$G$163,AJ$7:AJ$166,$BD205)</f>
        <v>2.5000000000000001E-2</v>
      </c>
      <c r="BS205" s="95">
        <f>求节点(节奏总纲!$G$4:$G$163,AM$7:AM$166,$BD205)</f>
        <v>7494.9959212886133</v>
      </c>
      <c r="BT205" s="95">
        <f>求节点(节奏总纲!$G$4:$G$163,AN$7:AN$166,$BD205)</f>
        <v>3.7436656831046284</v>
      </c>
      <c r="BU205" s="95">
        <f>求节点(节奏总纲!$G$4:$G$163,AO$7:AO$166,$BD205)</f>
        <v>142911124694.71606</v>
      </c>
    </row>
    <row r="206" spans="56:73" x14ac:dyDescent="0.15">
      <c r="BD206" s="14">
        <v>200</v>
      </c>
      <c r="BE206" s="95">
        <f>求节点(节奏总纲!$G$4:$G$163,M$7:M$166,$BD206)</f>
        <v>373.84652520623945</v>
      </c>
      <c r="BF206" s="95">
        <f>求节点(节奏总纲!$G$4:$G$163,N$7:N$166,$BD206)</f>
        <v>19774.490460651938</v>
      </c>
      <c r="BG206" s="95">
        <f>求节点(节奏总纲!$G$4:$G$163,O$7:O$166,$BD206)</f>
        <v>19774.490460651938</v>
      </c>
      <c r="BH206" s="95">
        <f>求节点(节奏总纲!$G$4:$G$163,P$7:P$166,$BD206)</f>
        <v>2.5000000000000001E-2</v>
      </c>
      <c r="BI206" s="95">
        <f>求节点(节奏总纲!$G$4:$G$163,Q$7:Q$166,$BD206)</f>
        <v>2.5000000000000001E-2</v>
      </c>
      <c r="BJ206" s="95">
        <f>求节点(节奏总纲!$G$4:$G$163,T$7:T$166,$BD206)</f>
        <v>2.3395604777712444</v>
      </c>
      <c r="BK206" s="95">
        <f>求节点(节奏总纲!$G$4:$G$163,U$7:U$166,$BD206)</f>
        <v>56397579234.599876</v>
      </c>
      <c r="BL206" s="91"/>
      <c r="BM206" s="14">
        <v>200</v>
      </c>
      <c r="BN206" s="95">
        <f>求节点(节奏总纲!$G$4:$G$163,AF$7:AF$166,$BD206)</f>
        <v>373.84652520623945</v>
      </c>
      <c r="BO206" s="95">
        <f>求节点(节奏总纲!$G$4:$G$163,AG$7:AG$166,$BD206)</f>
        <v>1047.5969556790906</v>
      </c>
      <c r="BP206" s="95">
        <f>求节点(节奏总纲!$G$4:$G$163,AH$7:AH$166,$BD206)</f>
        <v>1047.5969556790906</v>
      </c>
      <c r="BQ206" s="95">
        <f>求节点(节奏总纲!$G$4:$G$163,AI$7:AI$166,$BD206)</f>
        <v>2.5000000000000001E-2</v>
      </c>
      <c r="BR206" s="95">
        <f>求节点(节奏总纲!$G$4:$G$163,AJ$7:AJ$166,$BD206)</f>
        <v>2.5000000000000001E-2</v>
      </c>
      <c r="BS206" s="95">
        <f>求节点(节奏总纲!$G$4:$G$163,AM$7:AM$166,$BD206)</f>
        <v>7499.8592194453877</v>
      </c>
      <c r="BT206" s="95">
        <f>求节点(节奏总纲!$G$4:$G$163,AN$7:AN$166,$BD206)</f>
        <v>3.7510368970811094</v>
      </c>
      <c r="BU206" s="95">
        <f>求节点(节奏总纲!$G$4:$G$163,AO$7:AO$166,$BD206)</f>
        <v>144181845958.05731</v>
      </c>
    </row>
    <row r="207" spans="56:73" x14ac:dyDescent="0.15">
      <c r="BD207" s="14">
        <v>201</v>
      </c>
      <c r="BE207" s="95">
        <f>求节点(节奏总纲!$G$4:$G$163,M$7:M$166,$BD207)</f>
        <v>374.38440525079534</v>
      </c>
      <c r="BF207" s="95">
        <f>求节点(节奏总纲!$G$4:$G$163,N$7:N$166,$BD207)</f>
        <v>19796.78798923071</v>
      </c>
      <c r="BG207" s="95">
        <f>求节点(节奏总纲!$G$4:$G$163,O$7:O$166,$BD207)</f>
        <v>19796.78798923071</v>
      </c>
      <c r="BH207" s="95">
        <f>求节点(节奏总纲!$G$4:$G$163,P$7:P$166,$BD207)</f>
        <v>2.5000000000000001E-2</v>
      </c>
      <c r="BI207" s="95">
        <f>求节点(节奏总纲!$G$4:$G$163,Q$7:Q$166,$BD207)</f>
        <v>2.5000000000000001E-2</v>
      </c>
      <c r="BJ207" s="95">
        <f>求节点(节奏总纲!$G$4:$G$163,T$7:T$166,$BD207)</f>
        <v>2.3414979889893188</v>
      </c>
      <c r="BK207" s="95">
        <f>求节点(节奏总纲!$G$4:$G$163,U$7:U$166,$BD207)</f>
        <v>56695527994.975098</v>
      </c>
      <c r="BL207" s="91"/>
      <c r="BM207" s="14">
        <v>201</v>
      </c>
      <c r="BN207" s="95">
        <f>求节点(节奏总纲!$G$4:$G$163,AF$7:AF$166,$BD207)</f>
        <v>374.38440525079534</v>
      </c>
      <c r="BO207" s="95">
        <f>求节点(节奏总纲!$G$4:$G$163,AG$7:AG$166,$BD207)</f>
        <v>1048.9896189920294</v>
      </c>
      <c r="BP207" s="95">
        <f>求节点(节奏总纲!$G$4:$G$163,AH$7:AH$166,$BD207)</f>
        <v>1048.9896189920294</v>
      </c>
      <c r="BQ207" s="95">
        <f>求节点(节奏总纲!$G$4:$G$163,AI$7:AI$166,$BD207)</f>
        <v>2.5000000000000001E-2</v>
      </c>
      <c r="BR207" s="95">
        <f>求节点(节奏总纲!$G$4:$G$163,AJ$7:AJ$166,$BD207)</f>
        <v>2.5000000000000001E-2</v>
      </c>
      <c r="BS207" s="95">
        <f>求节点(节奏总纲!$G$4:$G$163,AM$7:AM$166,$BD207)</f>
        <v>7504.6097379941075</v>
      </c>
      <c r="BT207" s="95">
        <f>求节点(节奏总纲!$G$4:$G$163,AN$7:AN$166,$BD207)</f>
        <v>3.758618311862246</v>
      </c>
      <c r="BU207" s="95">
        <f>求节点(节奏总纲!$G$4:$G$163,AO$7:AO$166,$BD207)</f>
        <v>145517686010.05777</v>
      </c>
    </row>
    <row r="208" spans="56:73" x14ac:dyDescent="0.15">
      <c r="BD208" s="14">
        <v>202</v>
      </c>
      <c r="BE208" s="95">
        <f>求节点(节奏总纲!$G$4:$G$163,M$7:M$166,$BD208)</f>
        <v>374.92228529535129</v>
      </c>
      <c r="BF208" s="95">
        <f>求节点(节奏总纲!$G$4:$G$163,N$7:N$166,$BD208)</f>
        <v>19819.085517809483</v>
      </c>
      <c r="BG208" s="95">
        <f>求节点(节奏总纲!$G$4:$G$163,O$7:O$166,$BD208)</f>
        <v>19819.085517809483</v>
      </c>
      <c r="BH208" s="95">
        <f>求节点(节奏总纲!$G$4:$G$163,P$7:P$166,$BD208)</f>
        <v>2.5000000000000001E-2</v>
      </c>
      <c r="BI208" s="95">
        <f>求节点(节奏总纲!$G$4:$G$163,Q$7:Q$166,$BD208)</f>
        <v>2.5000000000000001E-2</v>
      </c>
      <c r="BJ208" s="95">
        <f>求节点(节奏总纲!$G$4:$G$163,T$7:T$166,$BD208)</f>
        <v>2.3434355002073932</v>
      </c>
      <c r="BK208" s="95">
        <f>求节点(节奏总纲!$G$4:$G$163,U$7:U$166,$BD208)</f>
        <v>56993476755.350311</v>
      </c>
      <c r="BL208" s="91"/>
      <c r="BM208" s="14">
        <v>202</v>
      </c>
      <c r="BN208" s="95">
        <f>求节点(节奏总纲!$G$4:$G$163,AF$7:AF$166,$BD208)</f>
        <v>374.92228529535129</v>
      </c>
      <c r="BO208" s="95">
        <f>求节点(节奏总纲!$G$4:$G$163,AG$7:AG$166,$BD208)</f>
        <v>1050.3822823049682</v>
      </c>
      <c r="BP208" s="95">
        <f>求节点(节奏总纲!$G$4:$G$163,AH$7:AH$166,$BD208)</f>
        <v>1050.3822823049682</v>
      </c>
      <c r="BQ208" s="95">
        <f>求节点(节奏总纲!$G$4:$G$163,AI$7:AI$166,$BD208)</f>
        <v>2.5000000000000001E-2</v>
      </c>
      <c r="BR208" s="95">
        <f>求节点(节奏总纲!$G$4:$G$163,AJ$7:AJ$166,$BD208)</f>
        <v>2.5000000000000001E-2</v>
      </c>
      <c r="BS208" s="95">
        <f>求节点(节奏总纲!$G$4:$G$163,AM$7:AM$166,$BD208)</f>
        <v>7509.3602565428273</v>
      </c>
      <c r="BT208" s="95">
        <f>求节点(节奏总纲!$G$4:$G$163,AN$7:AN$166,$BD208)</f>
        <v>3.7661997266433831</v>
      </c>
      <c r="BU208" s="95">
        <f>求节点(节奏总纲!$G$4:$G$163,AO$7:AO$166,$BD208)</f>
        <v>146853526062.05823</v>
      </c>
    </row>
    <row r="209" spans="56:73" x14ac:dyDescent="0.15">
      <c r="BD209" s="14">
        <v>203</v>
      </c>
      <c r="BE209" s="95">
        <f>求节点(节奏总纲!$G$4:$G$163,M$7:M$166,$BD209)</f>
        <v>375.46016533990718</v>
      </c>
      <c r="BF209" s="95">
        <f>求节点(节奏总纲!$G$4:$G$163,N$7:N$166,$BD209)</f>
        <v>19841.383046388259</v>
      </c>
      <c r="BG209" s="95">
        <f>求节点(节奏总纲!$G$4:$G$163,O$7:O$166,$BD209)</f>
        <v>19841.383046388259</v>
      </c>
      <c r="BH209" s="95">
        <f>求节点(节奏总纲!$G$4:$G$163,P$7:P$166,$BD209)</f>
        <v>2.5000000000000001E-2</v>
      </c>
      <c r="BI209" s="95">
        <f>求节点(节奏总纲!$G$4:$G$163,Q$7:Q$166,$BD209)</f>
        <v>2.5000000000000001E-2</v>
      </c>
      <c r="BJ209" s="95">
        <f>求节点(节奏总纲!$G$4:$G$163,T$7:T$166,$BD209)</f>
        <v>2.3453730114254676</v>
      </c>
      <c r="BK209" s="95">
        <f>求节点(节奏总纲!$G$4:$G$163,U$7:U$166,$BD209)</f>
        <v>57291425515.725525</v>
      </c>
      <c r="BL209" s="91"/>
      <c r="BM209" s="14">
        <v>203</v>
      </c>
      <c r="BN209" s="95">
        <f>求节点(节奏总纲!$G$4:$G$163,AF$7:AF$166,$BD209)</f>
        <v>375.46016533990718</v>
      </c>
      <c r="BO209" s="95">
        <f>求节点(节奏总纲!$G$4:$G$163,AG$7:AG$166,$BD209)</f>
        <v>1051.774945617907</v>
      </c>
      <c r="BP209" s="95">
        <f>求节点(节奏总纲!$G$4:$G$163,AH$7:AH$166,$BD209)</f>
        <v>1051.774945617907</v>
      </c>
      <c r="BQ209" s="95">
        <f>求节点(节奏总纲!$G$4:$G$163,AI$7:AI$166,$BD209)</f>
        <v>2.5000000000000001E-2</v>
      </c>
      <c r="BR209" s="95">
        <f>求节点(节奏总纲!$G$4:$G$163,AJ$7:AJ$166,$BD209)</f>
        <v>2.5000000000000001E-2</v>
      </c>
      <c r="BS209" s="95">
        <f>求节点(节奏总纲!$G$4:$G$163,AM$7:AM$166,$BD209)</f>
        <v>7514.1107750915471</v>
      </c>
      <c r="BT209" s="95">
        <f>求节点(节奏总纲!$G$4:$G$163,AN$7:AN$166,$BD209)</f>
        <v>3.7737811414245201</v>
      </c>
      <c r="BU209" s="95">
        <f>求节点(节奏总纲!$G$4:$G$163,AO$7:AO$166,$BD209)</f>
        <v>148189366114.05869</v>
      </c>
    </row>
    <row r="210" spans="56:73" x14ac:dyDescent="0.15">
      <c r="BD210" s="14">
        <v>204</v>
      </c>
      <c r="BE210" s="95">
        <f>求节点(节奏总纲!$G$4:$G$163,M$7:M$166,$BD210)</f>
        <v>375.99804538446313</v>
      </c>
      <c r="BF210" s="95">
        <f>求节点(节奏总纲!$G$4:$G$163,N$7:N$166,$BD210)</f>
        <v>19863.680574967031</v>
      </c>
      <c r="BG210" s="95">
        <f>求节点(节奏总纲!$G$4:$G$163,O$7:O$166,$BD210)</f>
        <v>19863.680574967031</v>
      </c>
      <c r="BH210" s="95">
        <f>求节点(节奏总纲!$G$4:$G$163,P$7:P$166,$BD210)</f>
        <v>2.5000000000000001E-2</v>
      </c>
      <c r="BI210" s="95">
        <f>求节点(节奏总纲!$G$4:$G$163,Q$7:Q$166,$BD210)</f>
        <v>2.5000000000000001E-2</v>
      </c>
      <c r="BJ210" s="95">
        <f>求节点(节奏总纲!$G$4:$G$163,T$7:T$166,$BD210)</f>
        <v>2.347310522643542</v>
      </c>
      <c r="BK210" s="95">
        <f>求节点(节奏总纲!$G$4:$G$163,U$7:U$166,$BD210)</f>
        <v>57589374276.100746</v>
      </c>
      <c r="BL210" s="91"/>
      <c r="BM210" s="14">
        <v>204</v>
      </c>
      <c r="BN210" s="95">
        <f>求节点(节奏总纲!$G$4:$G$163,AF$7:AF$166,$BD210)</f>
        <v>375.99804538446313</v>
      </c>
      <c r="BO210" s="95">
        <f>求节点(节奏总纲!$G$4:$G$163,AG$7:AG$166,$BD210)</f>
        <v>1053.1676089308457</v>
      </c>
      <c r="BP210" s="95">
        <f>求节点(节奏总纲!$G$4:$G$163,AH$7:AH$166,$BD210)</f>
        <v>1053.1676089308457</v>
      </c>
      <c r="BQ210" s="95">
        <f>求节点(节奏总纲!$G$4:$G$163,AI$7:AI$166,$BD210)</f>
        <v>2.5000000000000001E-2</v>
      </c>
      <c r="BR210" s="95">
        <f>求节点(节奏总纲!$G$4:$G$163,AJ$7:AJ$166,$BD210)</f>
        <v>2.5000000000000001E-2</v>
      </c>
      <c r="BS210" s="95">
        <f>求节点(节奏总纲!$G$4:$G$163,AM$7:AM$166,$BD210)</f>
        <v>7518.8612936402669</v>
      </c>
      <c r="BT210" s="95">
        <f>求节点(节奏总纲!$G$4:$G$163,AN$7:AN$166,$BD210)</f>
        <v>3.7813625562056568</v>
      </c>
      <c r="BU210" s="95">
        <f>求节点(节奏总纲!$G$4:$G$163,AO$7:AO$166,$BD210)</f>
        <v>149525206166.05914</v>
      </c>
    </row>
    <row r="211" spans="56:73" x14ac:dyDescent="0.15">
      <c r="BD211" s="14">
        <v>205</v>
      </c>
      <c r="BE211" s="95">
        <f>求节点(节奏总纲!$G$4:$G$163,M$7:M$166,$BD211)</f>
        <v>376.53592542901902</v>
      </c>
      <c r="BF211" s="95">
        <f>求节点(节奏总纲!$G$4:$G$163,N$7:N$166,$BD211)</f>
        <v>19885.978103545804</v>
      </c>
      <c r="BG211" s="95">
        <f>求节点(节奏总纲!$G$4:$G$163,O$7:O$166,$BD211)</f>
        <v>19885.978103545804</v>
      </c>
      <c r="BH211" s="95">
        <f>求节点(节奏总纲!$G$4:$G$163,P$7:P$166,$BD211)</f>
        <v>2.5000000000000001E-2</v>
      </c>
      <c r="BI211" s="95">
        <f>求节点(节奏总纲!$G$4:$G$163,Q$7:Q$166,$BD211)</f>
        <v>2.5000000000000001E-2</v>
      </c>
      <c r="BJ211" s="95">
        <f>求节点(节奏总纲!$G$4:$G$163,T$7:T$166,$BD211)</f>
        <v>2.3492480338616164</v>
      </c>
      <c r="BK211" s="95">
        <f>求节点(节奏总纲!$G$4:$G$163,U$7:U$166,$BD211)</f>
        <v>57887323036.47596</v>
      </c>
      <c r="BL211" s="91"/>
      <c r="BM211" s="14">
        <v>205</v>
      </c>
      <c r="BN211" s="95">
        <f>求节点(节奏总纲!$G$4:$G$163,AF$7:AF$166,$BD211)</f>
        <v>376.53592542901902</v>
      </c>
      <c r="BO211" s="95">
        <f>求节点(节奏总纲!$G$4:$G$163,AG$7:AG$166,$BD211)</f>
        <v>1054.5602722437845</v>
      </c>
      <c r="BP211" s="95">
        <f>求节点(节奏总纲!$G$4:$G$163,AH$7:AH$166,$BD211)</f>
        <v>1054.5602722437845</v>
      </c>
      <c r="BQ211" s="95">
        <f>求节点(节奏总纲!$G$4:$G$163,AI$7:AI$166,$BD211)</f>
        <v>2.5000000000000001E-2</v>
      </c>
      <c r="BR211" s="95">
        <f>求节点(节奏总纲!$G$4:$G$163,AJ$7:AJ$166,$BD211)</f>
        <v>2.5000000000000001E-2</v>
      </c>
      <c r="BS211" s="95">
        <f>求节点(节奏总纲!$G$4:$G$163,AM$7:AM$166,$BD211)</f>
        <v>7523.6118121889858</v>
      </c>
      <c r="BT211" s="95">
        <f>求节点(节奏总纲!$G$4:$G$163,AN$7:AN$166,$BD211)</f>
        <v>3.7889439709867938</v>
      </c>
      <c r="BU211" s="95">
        <f>求节点(节奏总纲!$G$4:$G$163,AO$7:AO$166,$BD211)</f>
        <v>150861046218.0596</v>
      </c>
    </row>
    <row r="212" spans="56:73" x14ac:dyDescent="0.15">
      <c r="BD212" s="14">
        <v>206</v>
      </c>
      <c r="BE212" s="95">
        <f>求节点(节奏总纲!$G$4:$G$163,M$7:M$166,$BD212)</f>
        <v>377.07380547357491</v>
      </c>
      <c r="BF212" s="95">
        <f>求节点(节奏总纲!$G$4:$G$163,N$7:N$166,$BD212)</f>
        <v>19908.27563212458</v>
      </c>
      <c r="BG212" s="95">
        <f>求节点(节奏总纲!$G$4:$G$163,O$7:O$166,$BD212)</f>
        <v>19908.27563212458</v>
      </c>
      <c r="BH212" s="95">
        <f>求节点(节奏总纲!$G$4:$G$163,P$7:P$166,$BD212)</f>
        <v>2.5000000000000001E-2</v>
      </c>
      <c r="BI212" s="95">
        <f>求节点(节奏总纲!$G$4:$G$163,Q$7:Q$166,$BD212)</f>
        <v>2.5000000000000001E-2</v>
      </c>
      <c r="BJ212" s="95">
        <f>求节点(节奏总纲!$G$4:$G$163,T$7:T$166,$BD212)</f>
        <v>2.3511855450796908</v>
      </c>
      <c r="BK212" s="95">
        <f>求节点(节奏总纲!$G$4:$G$163,U$7:U$166,$BD212)</f>
        <v>58185271796.851181</v>
      </c>
      <c r="BL212" s="91"/>
      <c r="BM212" s="14">
        <v>206</v>
      </c>
      <c r="BN212" s="95">
        <f>求节点(节奏总纲!$G$4:$G$163,AF$7:AF$166,$BD212)</f>
        <v>377.07380547357491</v>
      </c>
      <c r="BO212" s="95">
        <f>求节点(节奏总纲!$G$4:$G$163,AG$7:AG$166,$BD212)</f>
        <v>1055.9529355567233</v>
      </c>
      <c r="BP212" s="95">
        <f>求节点(节奏总纲!$G$4:$G$163,AH$7:AH$166,$BD212)</f>
        <v>1055.9529355567233</v>
      </c>
      <c r="BQ212" s="95">
        <f>求节点(节奏总纲!$G$4:$G$163,AI$7:AI$166,$BD212)</f>
        <v>2.5000000000000001E-2</v>
      </c>
      <c r="BR212" s="95">
        <f>求节点(节奏总纲!$G$4:$G$163,AJ$7:AJ$166,$BD212)</f>
        <v>2.5000000000000001E-2</v>
      </c>
      <c r="BS212" s="95">
        <f>求节点(节奏总纲!$G$4:$G$163,AM$7:AM$166,$BD212)</f>
        <v>7528.3623307377056</v>
      </c>
      <c r="BT212" s="95">
        <f>求节点(节奏总纲!$G$4:$G$163,AN$7:AN$166,$BD212)</f>
        <v>3.7965253857679309</v>
      </c>
      <c r="BU212" s="95">
        <f>求节点(节奏总纲!$G$4:$G$163,AO$7:AO$166,$BD212)</f>
        <v>152196886270.06006</v>
      </c>
    </row>
    <row r="213" spans="56:73" x14ac:dyDescent="0.15">
      <c r="BD213" s="14">
        <v>207</v>
      </c>
      <c r="BE213" s="95">
        <f>求节点(节奏总纲!$G$4:$G$163,M$7:M$166,$BD213)</f>
        <v>377.61168551813086</v>
      </c>
      <c r="BF213" s="95">
        <f>求节点(节奏总纲!$G$4:$G$163,N$7:N$166,$BD213)</f>
        <v>19930.573160703352</v>
      </c>
      <c r="BG213" s="95">
        <f>求节点(节奏总纲!$G$4:$G$163,O$7:O$166,$BD213)</f>
        <v>19930.573160703352</v>
      </c>
      <c r="BH213" s="95">
        <f>求节点(节奏总纲!$G$4:$G$163,P$7:P$166,$BD213)</f>
        <v>2.5000000000000001E-2</v>
      </c>
      <c r="BI213" s="95">
        <f>求节点(节奏总纲!$G$4:$G$163,Q$7:Q$166,$BD213)</f>
        <v>2.5000000000000001E-2</v>
      </c>
      <c r="BJ213" s="95">
        <f>求节点(节奏总纲!$G$4:$G$163,T$7:T$166,$BD213)</f>
        <v>2.3531230562977652</v>
      </c>
      <c r="BK213" s="95">
        <f>求节点(节奏总纲!$G$4:$G$163,U$7:U$166,$BD213)</f>
        <v>58483220557.226395</v>
      </c>
      <c r="BL213" s="91"/>
      <c r="BM213" s="14">
        <v>207</v>
      </c>
      <c r="BN213" s="95">
        <f>求节点(节奏总纲!$G$4:$G$163,AF$7:AF$166,$BD213)</f>
        <v>377.61168551813086</v>
      </c>
      <c r="BO213" s="95">
        <f>求节点(节奏总纲!$G$4:$G$163,AG$7:AG$166,$BD213)</f>
        <v>1057.3455988696619</v>
      </c>
      <c r="BP213" s="95">
        <f>求节点(节奏总纲!$G$4:$G$163,AH$7:AH$166,$BD213)</f>
        <v>1057.3455988696619</v>
      </c>
      <c r="BQ213" s="95">
        <f>求节点(节奏总纲!$G$4:$G$163,AI$7:AI$166,$BD213)</f>
        <v>2.5000000000000001E-2</v>
      </c>
      <c r="BR213" s="95">
        <f>求节点(节奏总纲!$G$4:$G$163,AJ$7:AJ$166,$BD213)</f>
        <v>2.5000000000000001E-2</v>
      </c>
      <c r="BS213" s="95">
        <f>求节点(节奏总纲!$G$4:$G$163,AM$7:AM$166,$BD213)</f>
        <v>7533.1128492864254</v>
      </c>
      <c r="BT213" s="95">
        <f>求节点(节奏总纲!$G$4:$G$163,AN$7:AN$166,$BD213)</f>
        <v>3.8041068005490675</v>
      </c>
      <c r="BU213" s="95">
        <f>求节点(节奏总纲!$G$4:$G$163,AO$7:AO$166,$BD213)</f>
        <v>153532726322.06052</v>
      </c>
    </row>
    <row r="214" spans="56:73" x14ac:dyDescent="0.15">
      <c r="BD214" s="14">
        <v>208</v>
      </c>
      <c r="BE214" s="95">
        <f>求节点(节奏总纲!$G$4:$G$163,M$7:M$166,$BD214)</f>
        <v>378.14956556268675</v>
      </c>
      <c r="BF214" s="95">
        <f>求节点(节奏总纲!$G$4:$G$163,N$7:N$166,$BD214)</f>
        <v>19952.870689282125</v>
      </c>
      <c r="BG214" s="95">
        <f>求节点(节奏总纲!$G$4:$G$163,O$7:O$166,$BD214)</f>
        <v>19952.870689282125</v>
      </c>
      <c r="BH214" s="95">
        <f>求节点(节奏总纲!$G$4:$G$163,P$7:P$166,$BD214)</f>
        <v>2.5000000000000001E-2</v>
      </c>
      <c r="BI214" s="95">
        <f>求节点(节奏总纲!$G$4:$G$163,Q$7:Q$166,$BD214)</f>
        <v>2.5000000000000001E-2</v>
      </c>
      <c r="BJ214" s="95">
        <f>求节点(节奏总纲!$G$4:$G$163,T$7:T$166,$BD214)</f>
        <v>2.3550605675158396</v>
      </c>
      <c r="BK214" s="95">
        <f>求节点(节奏总纲!$G$4:$G$163,U$7:U$166,$BD214)</f>
        <v>58781169317.601608</v>
      </c>
      <c r="BL214" s="91"/>
      <c r="BM214" s="14">
        <v>208</v>
      </c>
      <c r="BN214" s="95">
        <f>求节点(节奏总纲!$G$4:$G$163,AF$7:AF$166,$BD214)</f>
        <v>378.14956556268675</v>
      </c>
      <c r="BO214" s="95">
        <f>求节点(节奏总纲!$G$4:$G$163,AG$7:AG$166,$BD214)</f>
        <v>1058.7382621826007</v>
      </c>
      <c r="BP214" s="95">
        <f>求节点(节奏总纲!$G$4:$G$163,AH$7:AH$166,$BD214)</f>
        <v>1058.7382621826007</v>
      </c>
      <c r="BQ214" s="95">
        <f>求节点(节奏总纲!$G$4:$G$163,AI$7:AI$166,$BD214)</f>
        <v>2.5000000000000001E-2</v>
      </c>
      <c r="BR214" s="95">
        <f>求节点(节奏总纲!$G$4:$G$163,AJ$7:AJ$166,$BD214)</f>
        <v>2.5000000000000001E-2</v>
      </c>
      <c r="BS214" s="95">
        <f>求节点(节奏总纲!$G$4:$G$163,AM$7:AM$166,$BD214)</f>
        <v>7537.8633678351453</v>
      </c>
      <c r="BT214" s="95">
        <f>求节点(节奏总纲!$G$4:$G$163,AN$7:AN$166,$BD214)</f>
        <v>3.8116882153302045</v>
      </c>
      <c r="BU214" s="95">
        <f>求节点(节奏总纲!$G$4:$G$163,AO$7:AO$166,$BD214)</f>
        <v>154868566374.06097</v>
      </c>
    </row>
    <row r="215" spans="56:73" x14ac:dyDescent="0.15">
      <c r="BD215" s="14">
        <v>209</v>
      </c>
      <c r="BE215" s="95">
        <f>求节点(节奏总纲!$G$4:$G$163,M$7:M$166,$BD215)</f>
        <v>378.68744560724269</v>
      </c>
      <c r="BF215" s="95">
        <f>求节点(节奏总纲!$G$4:$G$163,N$7:N$166,$BD215)</f>
        <v>19975.168217860901</v>
      </c>
      <c r="BG215" s="95">
        <f>求节点(节奏总纲!$G$4:$G$163,O$7:O$166,$BD215)</f>
        <v>19975.168217860901</v>
      </c>
      <c r="BH215" s="95">
        <f>求节点(节奏总纲!$G$4:$G$163,P$7:P$166,$BD215)</f>
        <v>2.5000000000000001E-2</v>
      </c>
      <c r="BI215" s="95">
        <f>求节点(节奏总纲!$G$4:$G$163,Q$7:Q$166,$BD215)</f>
        <v>2.5000000000000001E-2</v>
      </c>
      <c r="BJ215" s="95">
        <f>求节点(节奏总纲!$G$4:$G$163,T$7:T$166,$BD215)</f>
        <v>2.356998078733914</v>
      </c>
      <c r="BK215" s="95">
        <f>求节点(节奏总纲!$G$4:$G$163,U$7:U$166,$BD215)</f>
        <v>59079118077.97683</v>
      </c>
      <c r="BL215" s="91"/>
      <c r="BM215" s="14">
        <v>209</v>
      </c>
      <c r="BN215" s="95">
        <f>求节点(节奏总纲!$G$4:$G$163,AF$7:AF$166,$BD215)</f>
        <v>378.68744560724269</v>
      </c>
      <c r="BO215" s="95">
        <f>求节点(节奏总纲!$G$4:$G$163,AG$7:AG$166,$BD215)</f>
        <v>1060.1309254955395</v>
      </c>
      <c r="BP215" s="95">
        <f>求节点(节奏总纲!$G$4:$G$163,AH$7:AH$166,$BD215)</f>
        <v>1060.1309254955395</v>
      </c>
      <c r="BQ215" s="95">
        <f>求节点(节奏总纲!$G$4:$G$163,AI$7:AI$166,$BD215)</f>
        <v>2.5000000000000001E-2</v>
      </c>
      <c r="BR215" s="95">
        <f>求节点(节奏总纲!$G$4:$G$163,AJ$7:AJ$166,$BD215)</f>
        <v>2.5000000000000001E-2</v>
      </c>
      <c r="BS215" s="95">
        <f>求节点(节奏总纲!$G$4:$G$163,AM$7:AM$166,$BD215)</f>
        <v>7542.6138863838651</v>
      </c>
      <c r="BT215" s="95">
        <f>求节点(节奏总纲!$G$4:$G$163,AN$7:AN$166,$BD215)</f>
        <v>3.8192696301113416</v>
      </c>
      <c r="BU215" s="95">
        <f>求节点(节奏总纲!$G$4:$G$163,AO$7:AO$166,$BD215)</f>
        <v>156204406426.06143</v>
      </c>
    </row>
    <row r="216" spans="56:73" x14ac:dyDescent="0.15">
      <c r="BD216" s="14">
        <v>210</v>
      </c>
      <c r="BE216" s="95">
        <f>求节点(节奏总纲!$G$4:$G$163,M$7:M$166,$BD216)</f>
        <v>379.22532565179858</v>
      </c>
      <c r="BF216" s="95">
        <f>求节点(节奏总纲!$G$4:$G$163,N$7:N$166,$BD216)</f>
        <v>19997.465746439673</v>
      </c>
      <c r="BG216" s="95">
        <f>求节点(节奏总纲!$G$4:$G$163,O$7:O$166,$BD216)</f>
        <v>19997.465746439673</v>
      </c>
      <c r="BH216" s="95">
        <f>求节点(节奏总纲!$G$4:$G$163,P$7:P$166,$BD216)</f>
        <v>2.5000000000000001E-2</v>
      </c>
      <c r="BI216" s="95">
        <f>求节点(节奏总纲!$G$4:$G$163,Q$7:Q$166,$BD216)</f>
        <v>2.5000000000000001E-2</v>
      </c>
      <c r="BJ216" s="95">
        <f>求节点(节奏总纲!$G$4:$G$163,T$7:T$166,$BD216)</f>
        <v>2.3589355899519884</v>
      </c>
      <c r="BK216" s="95">
        <f>求节点(节奏总纲!$G$4:$G$163,U$7:U$166,$BD216)</f>
        <v>59377066838.352043</v>
      </c>
      <c r="BL216" s="91"/>
      <c r="BM216" s="14">
        <v>210</v>
      </c>
      <c r="BN216" s="95">
        <f>求节点(节奏总纲!$G$4:$G$163,AF$7:AF$166,$BD216)</f>
        <v>379.22532565179858</v>
      </c>
      <c r="BO216" s="95">
        <f>求节点(节奏总纲!$G$4:$G$163,AG$7:AG$166,$BD216)</f>
        <v>1061.5235888084783</v>
      </c>
      <c r="BP216" s="95">
        <f>求节点(节奏总纲!$G$4:$G$163,AH$7:AH$166,$BD216)</f>
        <v>1061.5235888084783</v>
      </c>
      <c r="BQ216" s="95">
        <f>求节点(节奏总纲!$G$4:$G$163,AI$7:AI$166,$BD216)</f>
        <v>2.5000000000000001E-2</v>
      </c>
      <c r="BR216" s="95">
        <f>求节点(节奏总纲!$G$4:$G$163,AJ$7:AJ$166,$BD216)</f>
        <v>2.5000000000000001E-2</v>
      </c>
      <c r="BS216" s="95">
        <f>求节点(节奏总纲!$G$4:$G$163,AM$7:AM$166,$BD216)</f>
        <v>7547.3644049325849</v>
      </c>
      <c r="BT216" s="95">
        <f>求节点(节奏总纲!$G$4:$G$163,AN$7:AN$166,$BD216)</f>
        <v>3.8268510448924782</v>
      </c>
      <c r="BU216" s="95">
        <f>求节点(节奏总纲!$G$4:$G$163,AO$7:AO$166,$BD216)</f>
        <v>157540246478.06189</v>
      </c>
    </row>
    <row r="217" spans="56:73" x14ac:dyDescent="0.15">
      <c r="BD217" s="14">
        <v>211</v>
      </c>
      <c r="BE217" s="95">
        <f>求节点(节奏总纲!$G$4:$G$163,M$7:M$166,$BD217)</f>
        <v>379.76320569635448</v>
      </c>
      <c r="BF217" s="95">
        <f>求节点(节奏总纲!$G$4:$G$163,N$7:N$166,$BD217)</f>
        <v>20019.763275018446</v>
      </c>
      <c r="BG217" s="95">
        <f>求节点(节奏总纲!$G$4:$G$163,O$7:O$166,$BD217)</f>
        <v>20019.763275018446</v>
      </c>
      <c r="BH217" s="95">
        <f>求节点(节奏总纲!$G$4:$G$163,P$7:P$166,$BD217)</f>
        <v>2.5000000000000001E-2</v>
      </c>
      <c r="BI217" s="95">
        <f>求节点(节奏总纲!$G$4:$G$163,Q$7:Q$166,$BD217)</f>
        <v>2.5000000000000001E-2</v>
      </c>
      <c r="BJ217" s="95">
        <f>求节点(节奏总纲!$G$4:$G$163,T$7:T$166,$BD217)</f>
        <v>2.3608731011700628</v>
      </c>
      <c r="BK217" s="95">
        <f>求节点(节奏总纲!$G$4:$G$163,U$7:U$166,$BD217)</f>
        <v>59675015598.727264</v>
      </c>
      <c r="BL217" s="91"/>
      <c r="BM217" s="14">
        <v>211</v>
      </c>
      <c r="BN217" s="95">
        <f>求节点(节奏总纲!$G$4:$G$163,AF$7:AF$166,$BD217)</f>
        <v>379.76320569635448</v>
      </c>
      <c r="BO217" s="95">
        <f>求节点(节奏总纲!$G$4:$G$163,AG$7:AG$166,$BD217)</f>
        <v>1062.9162521214171</v>
      </c>
      <c r="BP217" s="95">
        <f>求节点(节奏总纲!$G$4:$G$163,AH$7:AH$166,$BD217)</f>
        <v>1062.9162521214171</v>
      </c>
      <c r="BQ217" s="95">
        <f>求节点(节奏总纲!$G$4:$G$163,AI$7:AI$166,$BD217)</f>
        <v>2.5000000000000001E-2</v>
      </c>
      <c r="BR217" s="95">
        <f>求节点(节奏总纲!$G$4:$G$163,AJ$7:AJ$166,$BD217)</f>
        <v>2.5000000000000001E-2</v>
      </c>
      <c r="BS217" s="95">
        <f>求节点(节奏总纲!$G$4:$G$163,AM$7:AM$166,$BD217)</f>
        <v>7552.1149234813038</v>
      </c>
      <c r="BT217" s="95">
        <f>求节点(节奏总纲!$G$4:$G$163,AN$7:AN$166,$BD217)</f>
        <v>3.8344324596736152</v>
      </c>
      <c r="BU217" s="95">
        <f>求节点(节奏总纲!$G$4:$G$163,AO$7:AO$166,$BD217)</f>
        <v>158876086530.06235</v>
      </c>
    </row>
    <row r="218" spans="56:73" x14ac:dyDescent="0.15">
      <c r="BD218" s="14">
        <v>212</v>
      </c>
      <c r="BE218" s="95">
        <f>求节点(节奏总纲!$G$4:$G$163,M$7:M$166,$BD218)</f>
        <v>380.30108574091042</v>
      </c>
      <c r="BF218" s="95">
        <f>求节点(节奏总纲!$G$4:$G$163,N$7:N$166,$BD218)</f>
        <v>20042.060803597222</v>
      </c>
      <c r="BG218" s="95">
        <f>求节点(节奏总纲!$G$4:$G$163,O$7:O$166,$BD218)</f>
        <v>20042.060803597222</v>
      </c>
      <c r="BH218" s="95">
        <f>求节点(节奏总纲!$G$4:$G$163,P$7:P$166,$BD218)</f>
        <v>2.5000000000000001E-2</v>
      </c>
      <c r="BI218" s="95">
        <f>求节点(节奏总纲!$G$4:$G$163,Q$7:Q$166,$BD218)</f>
        <v>2.5000000000000001E-2</v>
      </c>
      <c r="BJ218" s="95">
        <f>求节点(节奏总纲!$G$4:$G$163,T$7:T$166,$BD218)</f>
        <v>2.3628106123881372</v>
      </c>
      <c r="BK218" s="95">
        <f>求节点(节奏总纲!$G$4:$G$163,U$7:U$166,$BD218)</f>
        <v>59972964359.102478</v>
      </c>
      <c r="BL218" s="91"/>
      <c r="BM218" s="14">
        <v>212</v>
      </c>
      <c r="BN218" s="95">
        <f>求节点(节奏总纲!$G$4:$G$163,AF$7:AF$166,$BD218)</f>
        <v>380.30108574091042</v>
      </c>
      <c r="BO218" s="95">
        <f>求节点(节奏总纲!$G$4:$G$163,AG$7:AG$166,$BD218)</f>
        <v>1064.3089154343559</v>
      </c>
      <c r="BP218" s="95">
        <f>求节点(节奏总纲!$G$4:$G$163,AH$7:AH$166,$BD218)</f>
        <v>1064.3089154343559</v>
      </c>
      <c r="BQ218" s="95">
        <f>求节点(节奏总纲!$G$4:$G$163,AI$7:AI$166,$BD218)</f>
        <v>2.5000000000000001E-2</v>
      </c>
      <c r="BR218" s="95">
        <f>求节点(节奏总纲!$G$4:$G$163,AJ$7:AJ$166,$BD218)</f>
        <v>2.5000000000000001E-2</v>
      </c>
      <c r="BS218" s="95">
        <f>求节点(节奏总纲!$G$4:$G$163,AM$7:AM$166,$BD218)</f>
        <v>7556.8654420300236</v>
      </c>
      <c r="BT218" s="95">
        <f>求节点(节奏总纲!$G$4:$G$163,AN$7:AN$166,$BD218)</f>
        <v>3.8420138744547523</v>
      </c>
      <c r="BU218" s="95">
        <f>求节点(节奏总纲!$G$4:$G$163,AO$7:AO$166,$BD218)</f>
        <v>160211926582.06281</v>
      </c>
    </row>
    <row r="219" spans="56:73" x14ac:dyDescent="0.15">
      <c r="BD219" s="14">
        <v>213</v>
      </c>
      <c r="BE219" s="95">
        <f>求节点(节奏总纲!$G$4:$G$163,M$7:M$166,$BD219)</f>
        <v>380.77690605502511</v>
      </c>
      <c r="BF219" s="95">
        <f>求节点(节奏总纲!$G$4:$G$163,N$7:N$166,$BD219)</f>
        <v>20064.191309151793</v>
      </c>
      <c r="BG219" s="95">
        <f>求节点(节奏总纲!$G$4:$G$163,O$7:O$166,$BD219)</f>
        <v>20064.191309151793</v>
      </c>
      <c r="BH219" s="95">
        <f>求节点(节奏总纲!$G$4:$G$163,P$7:P$166,$BD219)</f>
        <v>2.5000000000000001E-2</v>
      </c>
      <c r="BI219" s="95">
        <f>求节点(节奏总纲!$G$4:$G$163,Q$7:Q$166,$BD219)</f>
        <v>2.5000000000000001E-2</v>
      </c>
      <c r="BJ219" s="95">
        <f>求节点(节奏总纲!$G$4:$G$163,T$7:T$166,$BD219)</f>
        <v>2.3646862421624171</v>
      </c>
      <c r="BK219" s="95">
        <f>求节点(节奏总纲!$G$4:$G$163,U$7:U$166,$BD219)</f>
        <v>60264031192.009888</v>
      </c>
      <c r="BL219" s="91"/>
      <c r="BM219" s="14">
        <v>213</v>
      </c>
      <c r="BN219" s="95">
        <f>求节点(节奏总纲!$G$4:$G$163,AF$7:AF$166,$BD219)</f>
        <v>380.77690605502511</v>
      </c>
      <c r="BO219" s="95">
        <f>求节点(节奏总纲!$G$4:$G$163,AG$7:AG$166,$BD219)</f>
        <v>1065.7125061178535</v>
      </c>
      <c r="BP219" s="95">
        <f>求节点(节奏总纲!$G$4:$G$163,AH$7:AH$166,$BD219)</f>
        <v>1065.7125061178535</v>
      </c>
      <c r="BQ219" s="95">
        <f>求节点(节奏总纲!$G$4:$G$163,AI$7:AI$166,$BD219)</f>
        <v>2.5000000000000001E-2</v>
      </c>
      <c r="BR219" s="95">
        <f>求节点(节奏总纲!$G$4:$G$163,AJ$7:AJ$166,$BD219)</f>
        <v>2.5000000000000001E-2</v>
      </c>
      <c r="BS219" s="95">
        <f>求节点(节奏总纲!$G$4:$G$163,AM$7:AM$166,$BD219)</f>
        <v>7561.5481002847118</v>
      </c>
      <c r="BT219" s="95">
        <f>求节点(节奏总纲!$G$4:$G$163,AN$7:AN$166,$BD219)</f>
        <v>3.8499453110303081</v>
      </c>
      <c r="BU219" s="95">
        <f>求节点(节奏总纲!$G$4:$G$163,AO$7:AO$166,$BD219)</f>
        <v>161602526657.82175</v>
      </c>
    </row>
    <row r="220" spans="56:73" x14ac:dyDescent="0.15">
      <c r="BD220" s="14">
        <v>214</v>
      </c>
      <c r="BE220" s="95">
        <f>求节点(节奏总纲!$G$4:$G$163,M$7:M$166,$BD220)</f>
        <v>381.16665751965292</v>
      </c>
      <c r="BF220" s="95">
        <f>求节点(节奏总纲!$G$4:$G$163,N$7:N$166,$BD220)</f>
        <v>20086.090175293357</v>
      </c>
      <c r="BG220" s="95">
        <f>求节点(节奏总纲!$G$4:$G$163,O$7:O$166,$BD220)</f>
        <v>20086.090175293357</v>
      </c>
      <c r="BH220" s="95">
        <f>求节点(节奏总纲!$G$4:$G$163,P$7:P$166,$BD220)</f>
        <v>2.5000000000000001E-2</v>
      </c>
      <c r="BI220" s="95">
        <f>求节点(节奏总纲!$G$4:$G$163,Q$7:Q$166,$BD220)</f>
        <v>2.5000000000000001E-2</v>
      </c>
      <c r="BJ220" s="95">
        <f>求节点(节奏总纲!$G$4:$G$163,T$7:T$166,$BD220)</f>
        <v>2.3664760503478166</v>
      </c>
      <c r="BK220" s="95">
        <f>求节点(节奏总纲!$G$4:$G$163,U$7:U$166,$BD220)</f>
        <v>60545553678.282295</v>
      </c>
      <c r="BL220" s="91"/>
      <c r="BM220" s="14">
        <v>214</v>
      </c>
      <c r="BN220" s="95">
        <f>求节点(节奏总纲!$G$4:$G$163,AF$7:AF$166,$BD220)</f>
        <v>381.16665751965292</v>
      </c>
      <c r="BO220" s="95">
        <f>求节点(节奏总纲!$G$4:$G$163,AG$7:AG$166,$BD220)</f>
        <v>1067.131251656283</v>
      </c>
      <c r="BP220" s="95">
        <f>求节点(节奏总纲!$G$4:$G$163,AH$7:AH$166,$BD220)</f>
        <v>1067.131251656283</v>
      </c>
      <c r="BQ220" s="95">
        <f>求节点(节奏总纲!$G$4:$G$163,AI$7:AI$166,$BD220)</f>
        <v>2.5000000000000001E-2</v>
      </c>
      <c r="BR220" s="95">
        <f>求节点(节奏总纲!$G$4:$G$163,AJ$7:AJ$166,$BD220)</f>
        <v>2.5000000000000001E-2</v>
      </c>
      <c r="BS220" s="95">
        <f>求节点(节奏总纲!$G$4:$G$163,AM$7:AM$166,$BD220)</f>
        <v>7566.1366450556397</v>
      </c>
      <c r="BT220" s="95">
        <f>求节点(节奏总纲!$G$4:$G$163,AN$7:AN$166,$BD220)</f>
        <v>3.8583621827330683</v>
      </c>
      <c r="BU220" s="95">
        <f>求节点(节奏总纲!$G$4:$G$163,AO$7:AO$166,$BD220)</f>
        <v>163069071830.4939</v>
      </c>
    </row>
    <row r="221" spans="56:73" x14ac:dyDescent="0.15">
      <c r="BD221" s="14">
        <v>215</v>
      </c>
      <c r="BE221" s="95">
        <f>求节点(节奏总纲!$G$4:$G$163,M$7:M$166,$BD221)</f>
        <v>381.55640898428072</v>
      </c>
      <c r="BF221" s="95">
        <f>求节点(节奏总纲!$G$4:$G$163,N$7:N$166,$BD221)</f>
        <v>20107.989041434925</v>
      </c>
      <c r="BG221" s="95">
        <f>求节点(节奏总纲!$G$4:$G$163,O$7:O$166,$BD221)</f>
        <v>20107.989041434925</v>
      </c>
      <c r="BH221" s="95">
        <f>求节点(节奏总纲!$G$4:$G$163,P$7:P$166,$BD221)</f>
        <v>2.5000000000000001E-2</v>
      </c>
      <c r="BI221" s="95">
        <f>求节点(节奏总纲!$G$4:$G$163,Q$7:Q$166,$BD221)</f>
        <v>2.5000000000000001E-2</v>
      </c>
      <c r="BJ221" s="95">
        <f>求节点(节奏总纲!$G$4:$G$163,T$7:T$166,$BD221)</f>
        <v>2.3682658585332161</v>
      </c>
      <c r="BK221" s="95">
        <f>求节点(节奏总纲!$G$4:$G$163,U$7:U$166,$BD221)</f>
        <v>60827076164.554695</v>
      </c>
      <c r="BL221" s="91"/>
      <c r="BM221" s="14">
        <v>215</v>
      </c>
      <c r="BN221" s="95">
        <f>求节点(节奏总纲!$G$4:$G$163,AF$7:AF$166,$BD221)</f>
        <v>381.55640898428072</v>
      </c>
      <c r="BO221" s="95">
        <f>求节点(节奏总纲!$G$4:$G$163,AG$7:AG$166,$BD221)</f>
        <v>1068.5499971947122</v>
      </c>
      <c r="BP221" s="95">
        <f>求节点(节奏总纲!$G$4:$G$163,AH$7:AH$166,$BD221)</f>
        <v>1068.5499971947122</v>
      </c>
      <c r="BQ221" s="95">
        <f>求节点(节奏总纲!$G$4:$G$163,AI$7:AI$166,$BD221)</f>
        <v>2.5000000000000001E-2</v>
      </c>
      <c r="BR221" s="95">
        <f>求节点(节奏总纲!$G$4:$G$163,AJ$7:AJ$166,$BD221)</f>
        <v>2.5000000000000001E-2</v>
      </c>
      <c r="BS221" s="95">
        <f>求节点(节奏总纲!$G$4:$G$163,AM$7:AM$166,$BD221)</f>
        <v>7570.7251898265667</v>
      </c>
      <c r="BT221" s="95">
        <f>求节点(节奏总纲!$G$4:$G$163,AN$7:AN$166,$BD221)</f>
        <v>3.8667790544358289</v>
      </c>
      <c r="BU221" s="95">
        <f>求节点(节奏总纲!$G$4:$G$163,AO$7:AO$166,$BD221)</f>
        <v>164535617003.16605</v>
      </c>
    </row>
    <row r="222" spans="56:73" x14ac:dyDescent="0.15">
      <c r="BD222" s="14">
        <v>216</v>
      </c>
      <c r="BE222" s="95">
        <f>求节点(节奏总纲!$G$4:$G$163,M$7:M$166,$BD222)</f>
        <v>381.94616044890853</v>
      </c>
      <c r="BF222" s="95">
        <f>求节点(节奏总纲!$G$4:$G$163,N$7:N$166,$BD222)</f>
        <v>20129.887907576489</v>
      </c>
      <c r="BG222" s="95">
        <f>求节点(节奏总纲!$G$4:$G$163,O$7:O$166,$BD222)</f>
        <v>20129.887907576489</v>
      </c>
      <c r="BH222" s="95">
        <f>求节点(节奏总纲!$G$4:$G$163,P$7:P$166,$BD222)</f>
        <v>2.5000000000000001E-2</v>
      </c>
      <c r="BI222" s="95">
        <f>求节点(节奏总纲!$G$4:$G$163,Q$7:Q$166,$BD222)</f>
        <v>2.5000000000000001E-2</v>
      </c>
      <c r="BJ222" s="95">
        <f>求节点(节奏总纲!$G$4:$G$163,T$7:T$166,$BD222)</f>
        <v>2.3700556667186152</v>
      </c>
      <c r="BK222" s="95">
        <f>求节点(节奏总纲!$G$4:$G$163,U$7:U$166,$BD222)</f>
        <v>61108598650.827095</v>
      </c>
      <c r="BL222" s="91"/>
      <c r="BM222" s="14">
        <v>216</v>
      </c>
      <c r="BN222" s="95">
        <f>求节点(节奏总纲!$G$4:$G$163,AF$7:AF$166,$BD222)</f>
        <v>381.94616044890853</v>
      </c>
      <c r="BO222" s="95">
        <f>求节点(节奏总纲!$G$4:$G$163,AG$7:AG$166,$BD222)</f>
        <v>1069.9687427331414</v>
      </c>
      <c r="BP222" s="95">
        <f>求节点(节奏总纲!$G$4:$G$163,AH$7:AH$166,$BD222)</f>
        <v>1069.9687427331414</v>
      </c>
      <c r="BQ222" s="95">
        <f>求节点(节奏总纲!$G$4:$G$163,AI$7:AI$166,$BD222)</f>
        <v>2.5000000000000001E-2</v>
      </c>
      <c r="BR222" s="95">
        <f>求节点(节奏总纲!$G$4:$G$163,AJ$7:AJ$166,$BD222)</f>
        <v>2.5000000000000001E-2</v>
      </c>
      <c r="BS222" s="95">
        <f>求节点(节奏总纲!$G$4:$G$163,AM$7:AM$166,$BD222)</f>
        <v>7575.3137345974937</v>
      </c>
      <c r="BT222" s="95">
        <f>求节点(节奏总纲!$G$4:$G$163,AN$7:AN$166,$BD222)</f>
        <v>3.8751959261385891</v>
      </c>
      <c r="BU222" s="95">
        <f>求节点(节奏总纲!$G$4:$G$163,AO$7:AO$166,$BD222)</f>
        <v>166002162175.8382</v>
      </c>
    </row>
    <row r="223" spans="56:73" x14ac:dyDescent="0.15">
      <c r="BD223" s="14">
        <v>217</v>
      </c>
      <c r="BE223" s="95">
        <f>求节点(节奏总纲!$G$4:$G$163,M$7:M$166,$BD223)</f>
        <v>382.33591191353634</v>
      </c>
      <c r="BF223" s="95">
        <f>求节点(节奏总纲!$G$4:$G$163,N$7:N$166,$BD223)</f>
        <v>20151.786773718053</v>
      </c>
      <c r="BG223" s="95">
        <f>求节点(节奏总纲!$G$4:$G$163,O$7:O$166,$BD223)</f>
        <v>20151.786773718053</v>
      </c>
      <c r="BH223" s="95">
        <f>求节点(节奏总纲!$G$4:$G$163,P$7:P$166,$BD223)</f>
        <v>2.5000000000000001E-2</v>
      </c>
      <c r="BI223" s="95">
        <f>求节点(节奏总纲!$G$4:$G$163,Q$7:Q$166,$BD223)</f>
        <v>2.5000000000000001E-2</v>
      </c>
      <c r="BJ223" s="95">
        <f>求节点(节奏总纲!$G$4:$G$163,T$7:T$166,$BD223)</f>
        <v>2.3718454749040148</v>
      </c>
      <c r="BK223" s="95">
        <f>求节点(节奏总纲!$G$4:$G$163,U$7:U$166,$BD223)</f>
        <v>61390121137.099503</v>
      </c>
      <c r="BL223" s="91"/>
      <c r="BM223" s="14">
        <v>217</v>
      </c>
      <c r="BN223" s="95">
        <f>求节点(节奏总纲!$G$4:$G$163,AF$7:AF$166,$BD223)</f>
        <v>382.33591191353634</v>
      </c>
      <c r="BO223" s="95">
        <f>求节点(节奏总纲!$G$4:$G$163,AG$7:AG$166,$BD223)</f>
        <v>1071.3874882715709</v>
      </c>
      <c r="BP223" s="95">
        <f>求节点(节奏总纲!$G$4:$G$163,AH$7:AH$166,$BD223)</f>
        <v>1071.3874882715709</v>
      </c>
      <c r="BQ223" s="95">
        <f>求节点(节奏总纲!$G$4:$G$163,AI$7:AI$166,$BD223)</f>
        <v>2.5000000000000001E-2</v>
      </c>
      <c r="BR223" s="95">
        <f>求节点(节奏总纲!$G$4:$G$163,AJ$7:AJ$166,$BD223)</f>
        <v>2.5000000000000001E-2</v>
      </c>
      <c r="BS223" s="95">
        <f>求节点(节奏总纲!$G$4:$G$163,AM$7:AM$166,$BD223)</f>
        <v>7579.9022793684217</v>
      </c>
      <c r="BT223" s="95">
        <f>求节点(节奏总纲!$G$4:$G$163,AN$7:AN$166,$BD223)</f>
        <v>3.8836127978413493</v>
      </c>
      <c r="BU223" s="95">
        <f>求节点(节奏总纲!$G$4:$G$163,AO$7:AO$166,$BD223)</f>
        <v>167468707348.51035</v>
      </c>
    </row>
    <row r="224" spans="56:73" x14ac:dyDescent="0.15">
      <c r="BD224" s="14">
        <v>218</v>
      </c>
      <c r="BE224" s="95">
        <f>求节点(节奏总纲!$G$4:$G$163,M$7:M$166,$BD224)</f>
        <v>382.72566337816414</v>
      </c>
      <c r="BF224" s="95">
        <f>求节点(节奏总纲!$G$4:$G$163,N$7:N$166,$BD224)</f>
        <v>20173.685639859621</v>
      </c>
      <c r="BG224" s="95">
        <f>求节点(节奏总纲!$G$4:$G$163,O$7:O$166,$BD224)</f>
        <v>20173.685639859621</v>
      </c>
      <c r="BH224" s="95">
        <f>求节点(节奏总纲!$G$4:$G$163,P$7:P$166,$BD224)</f>
        <v>2.5000000000000001E-2</v>
      </c>
      <c r="BI224" s="95">
        <f>求节点(节奏总纲!$G$4:$G$163,Q$7:Q$166,$BD224)</f>
        <v>2.5000000000000001E-2</v>
      </c>
      <c r="BJ224" s="95">
        <f>求节点(节奏总纲!$G$4:$G$163,T$7:T$166,$BD224)</f>
        <v>2.3736352830894138</v>
      </c>
      <c r="BK224" s="95">
        <f>求节点(节奏总纲!$G$4:$G$163,U$7:U$166,$BD224)</f>
        <v>61671643623.371902</v>
      </c>
      <c r="BL224" s="91"/>
      <c r="BM224" s="14">
        <v>218</v>
      </c>
      <c r="BN224" s="95">
        <f>求节点(节奏总纲!$G$4:$G$163,AF$7:AF$166,$BD224)</f>
        <v>382.72566337816414</v>
      </c>
      <c r="BO224" s="95">
        <f>求节点(节奏总纲!$G$4:$G$163,AG$7:AG$166,$BD224)</f>
        <v>1072.8062338100001</v>
      </c>
      <c r="BP224" s="95">
        <f>求节点(节奏总纲!$G$4:$G$163,AH$7:AH$166,$BD224)</f>
        <v>1072.8062338100001</v>
      </c>
      <c r="BQ224" s="95">
        <f>求节点(节奏总纲!$G$4:$G$163,AI$7:AI$166,$BD224)</f>
        <v>2.5000000000000001E-2</v>
      </c>
      <c r="BR224" s="95">
        <f>求节点(节奏总纲!$G$4:$G$163,AJ$7:AJ$166,$BD224)</f>
        <v>2.5000000000000001E-2</v>
      </c>
      <c r="BS224" s="95">
        <f>求节点(节奏总纲!$G$4:$G$163,AM$7:AM$166,$BD224)</f>
        <v>7584.4908241393487</v>
      </c>
      <c r="BT224" s="95">
        <f>求节点(节奏总纲!$G$4:$G$163,AN$7:AN$166,$BD224)</f>
        <v>3.8920296695441094</v>
      </c>
      <c r="BU224" s="95">
        <f>求节点(节奏总纲!$G$4:$G$163,AO$7:AO$166,$BD224)</f>
        <v>168935252521.1825</v>
      </c>
    </row>
    <row r="225" spans="56:73" x14ac:dyDescent="0.15">
      <c r="BD225" s="14">
        <v>219</v>
      </c>
      <c r="BE225" s="95">
        <f>求节点(节奏总纲!$G$4:$G$163,M$7:M$166,$BD225)</f>
        <v>383.11541484279195</v>
      </c>
      <c r="BF225" s="95">
        <f>求节点(节奏总纲!$G$4:$G$163,N$7:N$166,$BD225)</f>
        <v>20195.584506001185</v>
      </c>
      <c r="BG225" s="95">
        <f>求节点(节奏总纲!$G$4:$G$163,O$7:O$166,$BD225)</f>
        <v>20195.584506001185</v>
      </c>
      <c r="BH225" s="95">
        <f>求节点(节奏总纲!$G$4:$G$163,P$7:P$166,$BD225)</f>
        <v>2.5000000000000001E-2</v>
      </c>
      <c r="BI225" s="95">
        <f>求节点(节奏总纲!$G$4:$G$163,Q$7:Q$166,$BD225)</f>
        <v>2.5000000000000001E-2</v>
      </c>
      <c r="BJ225" s="95">
        <f>求节点(节奏总纲!$G$4:$G$163,T$7:T$166,$BD225)</f>
        <v>2.3754250912748134</v>
      </c>
      <c r="BK225" s="95">
        <f>求节点(节奏总纲!$G$4:$G$163,U$7:U$166,$BD225)</f>
        <v>61953166109.644302</v>
      </c>
      <c r="BL225" s="91"/>
      <c r="BM225" s="14">
        <v>219</v>
      </c>
      <c r="BN225" s="95">
        <f>求节点(节奏总纲!$G$4:$G$163,AF$7:AF$166,$BD225)</f>
        <v>383.11541484279195</v>
      </c>
      <c r="BO225" s="95">
        <f>求节点(节奏总纲!$G$4:$G$163,AG$7:AG$166,$BD225)</f>
        <v>1074.2249793484295</v>
      </c>
      <c r="BP225" s="95">
        <f>求节点(节奏总纲!$G$4:$G$163,AH$7:AH$166,$BD225)</f>
        <v>1074.2249793484295</v>
      </c>
      <c r="BQ225" s="95">
        <f>求节点(节奏总纲!$G$4:$G$163,AI$7:AI$166,$BD225)</f>
        <v>2.5000000000000001E-2</v>
      </c>
      <c r="BR225" s="95">
        <f>求节点(节奏总纲!$G$4:$G$163,AJ$7:AJ$166,$BD225)</f>
        <v>2.5000000000000001E-2</v>
      </c>
      <c r="BS225" s="95">
        <f>求节点(节奏总纲!$G$4:$G$163,AM$7:AM$166,$BD225)</f>
        <v>7589.0793689102757</v>
      </c>
      <c r="BT225" s="95">
        <f>求节点(节奏总纲!$G$4:$G$163,AN$7:AN$166,$BD225)</f>
        <v>3.9004465412468696</v>
      </c>
      <c r="BU225" s="95">
        <f>求节点(节奏总纲!$G$4:$G$163,AO$7:AO$166,$BD225)</f>
        <v>170401797693.85468</v>
      </c>
    </row>
    <row r="226" spans="56:73" x14ac:dyDescent="0.15">
      <c r="BD226" s="14">
        <v>220</v>
      </c>
      <c r="BE226" s="95">
        <f>求节点(节奏总纲!$G$4:$G$163,M$7:M$166,$BD226)</f>
        <v>383.50516630741976</v>
      </c>
      <c r="BF226" s="95">
        <f>求节点(节奏总纲!$G$4:$G$163,N$7:N$166,$BD226)</f>
        <v>20217.483372142749</v>
      </c>
      <c r="BG226" s="95">
        <f>求节点(节奏总纲!$G$4:$G$163,O$7:O$166,$BD226)</f>
        <v>20217.483372142749</v>
      </c>
      <c r="BH226" s="95">
        <f>求节点(节奏总纲!$G$4:$G$163,P$7:P$166,$BD226)</f>
        <v>2.5000000000000001E-2</v>
      </c>
      <c r="BI226" s="95">
        <f>求节点(节奏总纲!$G$4:$G$163,Q$7:Q$166,$BD226)</f>
        <v>2.5000000000000001E-2</v>
      </c>
      <c r="BJ226" s="95">
        <f>求节点(节奏总纲!$G$4:$G$163,T$7:T$166,$BD226)</f>
        <v>2.3772148994602125</v>
      </c>
      <c r="BK226" s="95">
        <f>求节点(节奏总纲!$G$4:$G$163,U$7:U$166,$BD226)</f>
        <v>62234688595.916702</v>
      </c>
      <c r="BL226" s="91"/>
      <c r="BM226" s="14">
        <v>220</v>
      </c>
      <c r="BN226" s="95">
        <f>求节点(节奏总纲!$G$4:$G$163,AF$7:AF$166,$BD226)</f>
        <v>383.50516630741976</v>
      </c>
      <c r="BO226" s="95">
        <f>求节点(节奏总纲!$G$4:$G$163,AG$7:AG$166,$BD226)</f>
        <v>1075.6437248868588</v>
      </c>
      <c r="BP226" s="95">
        <f>求节点(节奏总纲!$G$4:$G$163,AH$7:AH$166,$BD226)</f>
        <v>1075.6437248868588</v>
      </c>
      <c r="BQ226" s="95">
        <f>求节点(节奏总纲!$G$4:$G$163,AI$7:AI$166,$BD226)</f>
        <v>2.5000000000000001E-2</v>
      </c>
      <c r="BR226" s="95">
        <f>求节点(节奏总纲!$G$4:$G$163,AJ$7:AJ$166,$BD226)</f>
        <v>2.5000000000000001E-2</v>
      </c>
      <c r="BS226" s="95">
        <f>求节点(节奏总纲!$G$4:$G$163,AM$7:AM$166,$BD226)</f>
        <v>7593.6679136812036</v>
      </c>
      <c r="BT226" s="95">
        <f>求节点(节奏总纲!$G$4:$G$163,AN$7:AN$166,$BD226)</f>
        <v>3.9088634129496298</v>
      </c>
      <c r="BU226" s="95">
        <f>求节点(节奏总纲!$G$4:$G$163,AO$7:AO$166,$BD226)</f>
        <v>171868342866.52682</v>
      </c>
    </row>
    <row r="227" spans="56:73" x14ac:dyDescent="0.15">
      <c r="BD227" s="14">
        <v>221</v>
      </c>
      <c r="BE227" s="95">
        <f>求节点(节奏总纲!$G$4:$G$163,M$7:M$166,$BD227)</f>
        <v>383.89491777204756</v>
      </c>
      <c r="BF227" s="95">
        <f>求节点(节奏总纲!$G$4:$G$163,N$7:N$166,$BD227)</f>
        <v>20239.382238284314</v>
      </c>
      <c r="BG227" s="95">
        <f>求节点(节奏总纲!$G$4:$G$163,O$7:O$166,$BD227)</f>
        <v>20239.382238284314</v>
      </c>
      <c r="BH227" s="95">
        <f>求节点(节奏总纲!$G$4:$G$163,P$7:P$166,$BD227)</f>
        <v>2.5000000000000001E-2</v>
      </c>
      <c r="BI227" s="95">
        <f>求节点(节奏总纲!$G$4:$G$163,Q$7:Q$166,$BD227)</f>
        <v>2.5000000000000001E-2</v>
      </c>
      <c r="BJ227" s="95">
        <f>求节点(节奏总纲!$G$4:$G$163,T$7:T$166,$BD227)</f>
        <v>2.379004707645612</v>
      </c>
      <c r="BK227" s="95">
        <f>求节点(节奏总纲!$G$4:$G$163,U$7:U$166,$BD227)</f>
        <v>62516211082.18911</v>
      </c>
      <c r="BL227" s="91"/>
      <c r="BM227" s="14">
        <v>221</v>
      </c>
      <c r="BN227" s="95">
        <f>求节点(节奏总纲!$G$4:$G$163,AF$7:AF$166,$BD227)</f>
        <v>383.89491777204756</v>
      </c>
      <c r="BO227" s="95">
        <f>求节点(节奏总纲!$G$4:$G$163,AG$7:AG$166,$BD227)</f>
        <v>1077.062470425288</v>
      </c>
      <c r="BP227" s="95">
        <f>求节点(节奏总纲!$G$4:$G$163,AH$7:AH$166,$BD227)</f>
        <v>1077.062470425288</v>
      </c>
      <c r="BQ227" s="95">
        <f>求节点(节奏总纲!$G$4:$G$163,AI$7:AI$166,$BD227)</f>
        <v>2.5000000000000001E-2</v>
      </c>
      <c r="BR227" s="95">
        <f>求节点(节奏总纲!$G$4:$G$163,AJ$7:AJ$166,$BD227)</f>
        <v>2.5000000000000001E-2</v>
      </c>
      <c r="BS227" s="95">
        <f>求节点(节奏总纲!$G$4:$G$163,AM$7:AM$166,$BD227)</f>
        <v>7598.2564584521306</v>
      </c>
      <c r="BT227" s="95">
        <f>求节点(节奏总纲!$G$4:$G$163,AN$7:AN$166,$BD227)</f>
        <v>3.9172802846523904</v>
      </c>
      <c r="BU227" s="95">
        <f>求节点(节奏总纲!$G$4:$G$163,AO$7:AO$166,$BD227)</f>
        <v>173334888039.19897</v>
      </c>
    </row>
    <row r="228" spans="56:73" x14ac:dyDescent="0.15">
      <c r="BD228" s="14">
        <v>222</v>
      </c>
      <c r="BE228" s="95">
        <f>求节点(节奏总纲!$G$4:$G$163,M$7:M$166,$BD228)</f>
        <v>384.28466923667537</v>
      </c>
      <c r="BF228" s="95">
        <f>求节点(节奏总纲!$G$4:$G$163,N$7:N$166,$BD228)</f>
        <v>20261.281104425881</v>
      </c>
      <c r="BG228" s="95">
        <f>求节点(节奏总纲!$G$4:$G$163,O$7:O$166,$BD228)</f>
        <v>20261.281104425881</v>
      </c>
      <c r="BH228" s="95">
        <f>求节点(节奏总纲!$G$4:$G$163,P$7:P$166,$BD228)</f>
        <v>2.5000000000000001E-2</v>
      </c>
      <c r="BI228" s="95">
        <f>求节点(节奏总纲!$G$4:$G$163,Q$7:Q$166,$BD228)</f>
        <v>2.5000000000000001E-2</v>
      </c>
      <c r="BJ228" s="95">
        <f>求节点(节奏总纲!$G$4:$G$163,T$7:T$166,$BD228)</f>
        <v>2.3807945158310111</v>
      </c>
      <c r="BK228" s="95">
        <f>求节点(节奏总纲!$G$4:$G$163,U$7:U$166,$BD228)</f>
        <v>62797733568.46151</v>
      </c>
      <c r="BL228" s="91"/>
      <c r="BM228" s="14">
        <v>222</v>
      </c>
      <c r="BN228" s="95">
        <f>求节点(节奏总纲!$G$4:$G$163,AF$7:AF$166,$BD228)</f>
        <v>384.28466923667537</v>
      </c>
      <c r="BO228" s="95">
        <f>求节点(节奏总纲!$G$4:$G$163,AG$7:AG$166,$BD228)</f>
        <v>1078.4812159637174</v>
      </c>
      <c r="BP228" s="95">
        <f>求节点(节奏总纲!$G$4:$G$163,AH$7:AH$166,$BD228)</f>
        <v>1078.4812159637174</v>
      </c>
      <c r="BQ228" s="95">
        <f>求节点(节奏总纲!$G$4:$G$163,AI$7:AI$166,$BD228)</f>
        <v>2.5000000000000001E-2</v>
      </c>
      <c r="BR228" s="95">
        <f>求节点(节奏总纲!$G$4:$G$163,AJ$7:AJ$166,$BD228)</f>
        <v>2.5000000000000001E-2</v>
      </c>
      <c r="BS228" s="95">
        <f>求节点(节奏总纲!$G$4:$G$163,AM$7:AM$166,$BD228)</f>
        <v>7602.8450032230576</v>
      </c>
      <c r="BT228" s="95">
        <f>求节点(节奏总纲!$G$4:$G$163,AN$7:AN$166,$BD228)</f>
        <v>3.9256971563551506</v>
      </c>
      <c r="BU228" s="95">
        <f>求节点(节奏总纲!$G$4:$G$163,AO$7:AO$166,$BD228)</f>
        <v>174801433211.87112</v>
      </c>
    </row>
    <row r="229" spans="56:73" x14ac:dyDescent="0.15">
      <c r="BD229" s="14">
        <v>223</v>
      </c>
      <c r="BE229" s="95">
        <f>求节点(节奏总纲!$G$4:$G$163,M$7:M$166,$BD229)</f>
        <v>384.67442070130323</v>
      </c>
      <c r="BF229" s="95">
        <f>求节点(节奏总纲!$G$4:$G$163,N$7:N$166,$BD229)</f>
        <v>20283.179970567446</v>
      </c>
      <c r="BG229" s="95">
        <f>求节点(节奏总纲!$G$4:$G$163,O$7:O$166,$BD229)</f>
        <v>20283.179970567446</v>
      </c>
      <c r="BH229" s="95">
        <f>求节点(节奏总纲!$G$4:$G$163,P$7:P$166,$BD229)</f>
        <v>2.5000000000000001E-2</v>
      </c>
      <c r="BI229" s="95">
        <f>求节点(节奏总纲!$G$4:$G$163,Q$7:Q$166,$BD229)</f>
        <v>2.5000000000000001E-2</v>
      </c>
      <c r="BJ229" s="95">
        <f>求节点(节奏总纲!$G$4:$G$163,T$7:T$166,$BD229)</f>
        <v>2.3825843240164106</v>
      </c>
      <c r="BK229" s="95">
        <f>求节点(节奏总纲!$G$4:$G$163,U$7:U$166,$BD229)</f>
        <v>63079256054.73391</v>
      </c>
      <c r="BL229" s="91"/>
      <c r="BM229" s="14">
        <v>223</v>
      </c>
      <c r="BN229" s="95">
        <f>求节点(节奏总纲!$G$4:$G$163,AF$7:AF$166,$BD229)</f>
        <v>384.67442070130323</v>
      </c>
      <c r="BO229" s="95">
        <f>求节点(节奏总纲!$G$4:$G$163,AG$7:AG$166,$BD229)</f>
        <v>1079.8999615021467</v>
      </c>
      <c r="BP229" s="95">
        <f>求节点(节奏总纲!$G$4:$G$163,AH$7:AH$166,$BD229)</f>
        <v>1079.8999615021467</v>
      </c>
      <c r="BQ229" s="95">
        <f>求节点(节奏总纲!$G$4:$G$163,AI$7:AI$166,$BD229)</f>
        <v>2.5000000000000001E-2</v>
      </c>
      <c r="BR229" s="95">
        <f>求节点(节奏总纲!$G$4:$G$163,AJ$7:AJ$166,$BD229)</f>
        <v>2.5000000000000001E-2</v>
      </c>
      <c r="BS229" s="95">
        <f>求节点(节奏总纲!$G$4:$G$163,AM$7:AM$166,$BD229)</f>
        <v>7607.4335479939855</v>
      </c>
      <c r="BT229" s="95">
        <f>求节点(节奏总纲!$G$4:$G$163,AN$7:AN$166,$BD229)</f>
        <v>3.9341140280579108</v>
      </c>
      <c r="BU229" s="95">
        <f>求节点(节奏总纲!$G$4:$G$163,AO$7:AO$166,$BD229)</f>
        <v>176267978384.54327</v>
      </c>
    </row>
    <row r="230" spans="56:73" x14ac:dyDescent="0.15">
      <c r="BD230" s="14">
        <v>224</v>
      </c>
      <c r="BE230" s="95">
        <f>求节点(节奏总纲!$G$4:$G$163,M$7:M$166,$BD230)</f>
        <v>385.06417216593104</v>
      </c>
      <c r="BF230" s="95">
        <f>求节点(节奏总纲!$G$4:$G$163,N$7:N$166,$BD230)</f>
        <v>20305.07883670901</v>
      </c>
      <c r="BG230" s="95">
        <f>求节点(节奏总纲!$G$4:$G$163,O$7:O$166,$BD230)</f>
        <v>20305.07883670901</v>
      </c>
      <c r="BH230" s="95">
        <f>求节点(节奏总纲!$G$4:$G$163,P$7:P$166,$BD230)</f>
        <v>2.5000000000000001E-2</v>
      </c>
      <c r="BI230" s="95">
        <f>求节点(节奏总纲!$G$4:$G$163,Q$7:Q$166,$BD230)</f>
        <v>2.5000000000000001E-2</v>
      </c>
      <c r="BJ230" s="95">
        <f>求节点(节奏总纲!$G$4:$G$163,T$7:T$166,$BD230)</f>
        <v>2.3843741322018102</v>
      </c>
      <c r="BK230" s="95">
        <f>求节点(节奏总纲!$G$4:$G$163,U$7:U$166,$BD230)</f>
        <v>63360778541.006317</v>
      </c>
      <c r="BL230" s="91"/>
      <c r="BM230" s="14">
        <v>224</v>
      </c>
      <c r="BN230" s="95">
        <f>求节点(节奏总纲!$G$4:$G$163,AF$7:AF$166,$BD230)</f>
        <v>385.06417216593104</v>
      </c>
      <c r="BO230" s="95">
        <f>求节点(节奏总纲!$G$4:$G$163,AG$7:AG$166,$BD230)</f>
        <v>1081.3187070405761</v>
      </c>
      <c r="BP230" s="95">
        <f>求节点(节奏总纲!$G$4:$G$163,AH$7:AH$166,$BD230)</f>
        <v>1081.3187070405761</v>
      </c>
      <c r="BQ230" s="95">
        <f>求节点(节奏总纲!$G$4:$G$163,AI$7:AI$166,$BD230)</f>
        <v>2.5000000000000001E-2</v>
      </c>
      <c r="BR230" s="95">
        <f>求节点(节奏总纲!$G$4:$G$163,AJ$7:AJ$166,$BD230)</f>
        <v>2.5000000000000001E-2</v>
      </c>
      <c r="BS230" s="95">
        <f>求节点(节奏总纲!$G$4:$G$163,AM$7:AM$166,$BD230)</f>
        <v>7612.0220927649125</v>
      </c>
      <c r="BT230" s="95">
        <f>求节点(节奏总纲!$G$4:$G$163,AN$7:AN$166,$BD230)</f>
        <v>3.9425308997606709</v>
      </c>
      <c r="BU230" s="95">
        <f>求节点(节奏总纲!$G$4:$G$163,AO$7:AO$166,$BD230)</f>
        <v>177734523557.21542</v>
      </c>
    </row>
    <row r="231" spans="56:73" x14ac:dyDescent="0.15">
      <c r="BD231" s="14">
        <v>225</v>
      </c>
      <c r="BE231" s="95">
        <f>求节点(节奏总纲!$G$4:$G$163,M$7:M$166,$BD231)</f>
        <v>385.45392363055885</v>
      </c>
      <c r="BF231" s="95">
        <f>求节点(节奏总纲!$G$4:$G$163,N$7:N$166,$BD231)</f>
        <v>20326.977702850574</v>
      </c>
      <c r="BG231" s="95">
        <f>求节点(节奏总纲!$G$4:$G$163,O$7:O$166,$BD231)</f>
        <v>20326.977702850574</v>
      </c>
      <c r="BH231" s="95">
        <f>求节点(节奏总纲!$G$4:$G$163,P$7:P$166,$BD231)</f>
        <v>2.5000000000000001E-2</v>
      </c>
      <c r="BI231" s="95">
        <f>求节点(节奏总纲!$G$4:$G$163,Q$7:Q$166,$BD231)</f>
        <v>2.5000000000000001E-2</v>
      </c>
      <c r="BJ231" s="95">
        <f>求节点(节奏总纲!$G$4:$G$163,T$7:T$166,$BD231)</f>
        <v>2.3861639403872092</v>
      </c>
      <c r="BK231" s="95">
        <f>求节点(节奏总纲!$G$4:$G$163,U$7:U$166,$BD231)</f>
        <v>63642301027.278717</v>
      </c>
      <c r="BL231" s="91"/>
      <c r="BM231" s="14">
        <v>225</v>
      </c>
      <c r="BN231" s="95">
        <f>求节点(节奏总纲!$G$4:$G$163,AF$7:AF$166,$BD231)</f>
        <v>385.45392363055885</v>
      </c>
      <c r="BO231" s="95">
        <f>求节点(节奏总纲!$G$4:$G$163,AG$7:AG$166,$BD231)</f>
        <v>1082.7374525790053</v>
      </c>
      <c r="BP231" s="95">
        <f>求节点(节奏总纲!$G$4:$G$163,AH$7:AH$166,$BD231)</f>
        <v>1082.7374525790053</v>
      </c>
      <c r="BQ231" s="95">
        <f>求节点(节奏总纲!$G$4:$G$163,AI$7:AI$166,$BD231)</f>
        <v>2.5000000000000001E-2</v>
      </c>
      <c r="BR231" s="95">
        <f>求节点(节奏总纲!$G$4:$G$163,AJ$7:AJ$166,$BD231)</f>
        <v>2.5000000000000001E-2</v>
      </c>
      <c r="BS231" s="95">
        <f>求节点(节奏总纲!$G$4:$G$163,AM$7:AM$166,$BD231)</f>
        <v>7616.6106375358395</v>
      </c>
      <c r="BT231" s="95">
        <f>求节点(节奏总纲!$G$4:$G$163,AN$7:AN$166,$BD231)</f>
        <v>3.9509477714634311</v>
      </c>
      <c r="BU231" s="95">
        <f>求节点(节奏总纲!$G$4:$G$163,AO$7:AO$166,$BD231)</f>
        <v>179201068729.88757</v>
      </c>
    </row>
    <row r="232" spans="56:73" x14ac:dyDescent="0.15">
      <c r="BD232" s="14">
        <v>226</v>
      </c>
      <c r="BE232" s="95">
        <f>求节点(节奏总纲!$G$4:$G$163,M$7:M$166,$BD232)</f>
        <v>385.84367509518665</v>
      </c>
      <c r="BF232" s="95">
        <f>求节点(节奏总纲!$G$4:$G$163,N$7:N$166,$BD232)</f>
        <v>20348.876568992142</v>
      </c>
      <c r="BG232" s="95">
        <f>求节点(节奏总纲!$G$4:$G$163,O$7:O$166,$BD232)</f>
        <v>20348.876568992142</v>
      </c>
      <c r="BH232" s="95">
        <f>求节点(节奏总纲!$G$4:$G$163,P$7:P$166,$BD232)</f>
        <v>2.5000000000000001E-2</v>
      </c>
      <c r="BI232" s="95">
        <f>求节点(节奏总纲!$G$4:$G$163,Q$7:Q$166,$BD232)</f>
        <v>2.5000000000000001E-2</v>
      </c>
      <c r="BJ232" s="95">
        <f>求节点(节奏总纲!$G$4:$G$163,T$7:T$166,$BD232)</f>
        <v>2.3879537485726088</v>
      </c>
      <c r="BK232" s="95">
        <f>求节点(节奏总纲!$G$4:$G$163,U$7:U$166,$BD232)</f>
        <v>63923823513.551117</v>
      </c>
      <c r="BL232" s="91"/>
      <c r="BM232" s="14">
        <v>226</v>
      </c>
      <c r="BN232" s="95">
        <f>求节点(节奏总纲!$G$4:$G$163,AF$7:AF$166,$BD232)</f>
        <v>385.84367509518665</v>
      </c>
      <c r="BO232" s="95">
        <f>求节点(节奏总纲!$G$4:$G$163,AG$7:AG$166,$BD232)</f>
        <v>1084.1561981174345</v>
      </c>
      <c r="BP232" s="95">
        <f>求节点(节奏总纲!$G$4:$G$163,AH$7:AH$166,$BD232)</f>
        <v>1084.1561981174345</v>
      </c>
      <c r="BQ232" s="95">
        <f>求节点(节奏总纲!$G$4:$G$163,AI$7:AI$166,$BD232)</f>
        <v>2.5000000000000001E-2</v>
      </c>
      <c r="BR232" s="95">
        <f>求节点(节奏总纲!$G$4:$G$163,AJ$7:AJ$166,$BD232)</f>
        <v>2.5000000000000001E-2</v>
      </c>
      <c r="BS232" s="95">
        <f>求节点(节奏总纲!$G$4:$G$163,AM$7:AM$166,$BD232)</f>
        <v>7621.1991823067674</v>
      </c>
      <c r="BT232" s="95">
        <f>求节点(节奏总纲!$G$4:$G$163,AN$7:AN$166,$BD232)</f>
        <v>3.9593646431661913</v>
      </c>
      <c r="BU232" s="95">
        <f>求节点(节奏总纲!$G$4:$G$163,AO$7:AO$166,$BD232)</f>
        <v>180667613902.55975</v>
      </c>
    </row>
    <row r="233" spans="56:73" x14ac:dyDescent="0.15">
      <c r="BD233" s="14">
        <v>227</v>
      </c>
      <c r="BE233" s="95">
        <f>求节点(节奏总纲!$G$4:$G$163,M$7:M$166,$BD233)</f>
        <v>386.209714278825</v>
      </c>
      <c r="BF233" s="95">
        <f>求节点(节奏总纲!$G$4:$G$163,N$7:N$166,$BD233)</f>
        <v>20369.443489203615</v>
      </c>
      <c r="BG233" s="95">
        <f>求节点(节奏总纲!$G$4:$G$163,O$7:O$166,$BD233)</f>
        <v>20369.443489203615</v>
      </c>
      <c r="BH233" s="95">
        <f>求节点(节奏总纲!$G$4:$G$163,P$7:P$166,$BD233)</f>
        <v>2.5000000000000001E-2</v>
      </c>
      <c r="BI233" s="95">
        <f>求节点(节奏总纲!$G$4:$G$163,Q$7:Q$166,$BD233)</f>
        <v>2.5000000000000001E-2</v>
      </c>
      <c r="BJ233" s="95">
        <f>求节点(节奏总纲!$G$4:$G$163,T$7:T$166,$BD233)</f>
        <v>2.3896365666130848</v>
      </c>
      <c r="BK233" s="95">
        <f>求节点(节奏总纲!$G$4:$G$163,U$7:U$166,$BD233)</f>
        <v>64194924436.535057</v>
      </c>
      <c r="BL233" s="91"/>
      <c r="BM233" s="14">
        <v>227</v>
      </c>
      <c r="BN233" s="95">
        <f>求节点(节奏总纲!$G$4:$G$163,AF$7:AF$166,$BD233)</f>
        <v>386.209714278825</v>
      </c>
      <c r="BO233" s="95">
        <f>求节点(节奏总纲!$G$4:$G$163,AG$7:AG$166,$BD233)</f>
        <v>1085.5343288116812</v>
      </c>
      <c r="BP233" s="95">
        <f>求节点(节奏总纲!$G$4:$G$163,AH$7:AH$166,$BD233)</f>
        <v>1085.5343288116812</v>
      </c>
      <c r="BQ233" s="95">
        <f>求节点(节奏总纲!$G$4:$G$163,AI$7:AI$166,$BD233)</f>
        <v>2.5000000000000001E-2</v>
      </c>
      <c r="BR233" s="95">
        <f>求节点(节奏总纲!$G$4:$G$163,AJ$7:AJ$166,$BD233)</f>
        <v>2.5000000000000001E-2</v>
      </c>
      <c r="BS233" s="95">
        <f>求节点(节奏总纲!$G$4:$G$163,AM$7:AM$166,$BD233)</f>
        <v>7625.5497196321403</v>
      </c>
      <c r="BT233" s="95">
        <f>求节点(节奏总纲!$G$4:$G$163,AN$7:AN$166,$BD233)</f>
        <v>3.9673113371885789</v>
      </c>
      <c r="BU233" s="95">
        <f>求节点(节奏总纲!$G$4:$G$163,AO$7:AO$166,$BD233)</f>
        <v>182187078259.35059</v>
      </c>
    </row>
    <row r="234" spans="56:73" x14ac:dyDescent="0.15">
      <c r="BD234" s="14">
        <v>228</v>
      </c>
      <c r="BE234" s="95">
        <f>求节点(节奏总纲!$G$4:$G$163,M$7:M$166,$BD234)</f>
        <v>386.57557033549421</v>
      </c>
      <c r="BF234" s="95">
        <f>求节点(节奏总纲!$G$4:$G$163,N$7:N$166,$BD234)</f>
        <v>20390.000122963887</v>
      </c>
      <c r="BG234" s="95">
        <f>求节点(节奏总纲!$G$4:$G$163,O$7:O$166,$BD234)</f>
        <v>20390.000122963887</v>
      </c>
      <c r="BH234" s="95">
        <f>求节点(节奏总纲!$G$4:$G$163,P$7:P$166,$BD234)</f>
        <v>2.5000000000000001E-2</v>
      </c>
      <c r="BI234" s="95">
        <f>求节点(节奏总纲!$G$4:$G$163,Q$7:Q$166,$BD234)</f>
        <v>2.5000000000000001E-2</v>
      </c>
      <c r="BJ234" s="95">
        <f>求节点(节奏总纲!$G$4:$G$163,T$7:T$166,$BD234)</f>
        <v>2.3913185583821042</v>
      </c>
      <c r="BK234" s="95">
        <f>求节点(节奏总纲!$G$4:$G$163,U$7:U$166,$BD234)</f>
        <v>64465944875.094078</v>
      </c>
      <c r="BL234" s="91"/>
      <c r="BM234" s="14">
        <v>228</v>
      </c>
      <c r="BN234" s="95">
        <f>求节点(节奏总纲!$G$4:$G$163,AF$7:AF$166,$BD234)</f>
        <v>386.57557033549421</v>
      </c>
      <c r="BO234" s="95">
        <f>求节点(节奏总纲!$G$4:$G$163,AG$7:AG$166,$BD234)</f>
        <v>1086.9121458425852</v>
      </c>
      <c r="BP234" s="95">
        <f>求节点(节奏总纲!$G$4:$G$163,AH$7:AH$166,$BD234)</f>
        <v>1086.9121458425852</v>
      </c>
      <c r="BQ234" s="95">
        <f>求节点(节奏总纲!$G$4:$G$163,AI$7:AI$166,$BD234)</f>
        <v>2.5000000000000001E-2</v>
      </c>
      <c r="BR234" s="95">
        <f>求节点(节奏总纲!$G$4:$G$163,AJ$7:AJ$166,$BD234)</f>
        <v>2.5000000000000001E-2</v>
      </c>
      <c r="BS234" s="95">
        <f>求节点(节奏总纲!$G$4:$G$163,AM$7:AM$166,$BD234)</f>
        <v>7629.8984188558916</v>
      </c>
      <c r="BT234" s="95">
        <f>求节点(节奏总纲!$G$4:$G$163,AN$7:AN$166,$BD234)</f>
        <v>3.9752544000877688</v>
      </c>
      <c r="BU234" s="95">
        <f>求节点(节奏总纲!$G$4:$G$163,AO$7:AO$166,$BD234)</f>
        <v>183706951304.35672</v>
      </c>
    </row>
    <row r="235" spans="56:73" x14ac:dyDescent="0.15">
      <c r="BD235" s="14">
        <v>229</v>
      </c>
      <c r="BE235" s="95">
        <f>求节点(节奏总纲!$G$4:$G$163,M$7:M$166,$BD235)</f>
        <v>386.94142639216341</v>
      </c>
      <c r="BF235" s="95">
        <f>求节点(节奏总纲!$G$4:$G$163,N$7:N$166,$BD235)</f>
        <v>20410.55675672416</v>
      </c>
      <c r="BG235" s="95">
        <f>求节点(节奏总纲!$G$4:$G$163,O$7:O$166,$BD235)</f>
        <v>20410.55675672416</v>
      </c>
      <c r="BH235" s="95">
        <f>求节点(节奏总纲!$G$4:$G$163,P$7:P$166,$BD235)</f>
        <v>2.5000000000000001E-2</v>
      </c>
      <c r="BI235" s="95">
        <f>求节点(节奏总纲!$G$4:$G$163,Q$7:Q$166,$BD235)</f>
        <v>2.5000000000000001E-2</v>
      </c>
      <c r="BJ235" s="95">
        <f>求节点(节奏总纲!$G$4:$G$163,T$7:T$166,$BD235)</f>
        <v>2.3930005501511231</v>
      </c>
      <c r="BK235" s="95">
        <f>求节点(节奏总纲!$G$4:$G$163,U$7:U$166,$BD235)</f>
        <v>64736965313.653099</v>
      </c>
      <c r="BL235" s="91"/>
      <c r="BM235" s="14">
        <v>229</v>
      </c>
      <c r="BN235" s="95">
        <f>求节点(节奏总纲!$G$4:$G$163,AF$7:AF$166,$BD235)</f>
        <v>386.94142639216341</v>
      </c>
      <c r="BO235" s="95">
        <f>求节点(节奏总纲!$G$4:$G$163,AG$7:AG$166,$BD235)</f>
        <v>1088.2899628734892</v>
      </c>
      <c r="BP235" s="95">
        <f>求节点(节奏总纲!$G$4:$G$163,AH$7:AH$166,$BD235)</f>
        <v>1088.2899628734892</v>
      </c>
      <c r="BQ235" s="95">
        <f>求节点(节奏总纲!$G$4:$G$163,AI$7:AI$166,$BD235)</f>
        <v>2.5000000000000001E-2</v>
      </c>
      <c r="BR235" s="95">
        <f>求节点(节奏总纲!$G$4:$G$163,AJ$7:AJ$166,$BD235)</f>
        <v>2.5000000000000001E-2</v>
      </c>
      <c r="BS235" s="95">
        <f>求节点(节奏总纲!$G$4:$G$163,AM$7:AM$166,$BD235)</f>
        <v>7634.2471180796429</v>
      </c>
      <c r="BT235" s="95">
        <f>求节点(节奏总纲!$G$4:$G$163,AN$7:AN$166,$BD235)</f>
        <v>3.9831974629869586</v>
      </c>
      <c r="BU235" s="95">
        <f>求节点(节奏总纲!$G$4:$G$163,AO$7:AO$166,$BD235)</f>
        <v>185226824349.36285</v>
      </c>
    </row>
    <row r="236" spans="56:73" x14ac:dyDescent="0.15">
      <c r="BD236" s="14">
        <v>230</v>
      </c>
      <c r="BE236" s="95">
        <f>求节点(节奏总纲!$G$4:$G$163,M$7:M$166,$BD236)</f>
        <v>387.30728244883261</v>
      </c>
      <c r="BF236" s="95">
        <f>求节点(节奏总纲!$G$4:$G$163,N$7:N$166,$BD236)</f>
        <v>20431.113390484432</v>
      </c>
      <c r="BG236" s="95">
        <f>求节点(节奏总纲!$G$4:$G$163,O$7:O$166,$BD236)</f>
        <v>20431.113390484432</v>
      </c>
      <c r="BH236" s="95">
        <f>求节点(节奏总纲!$G$4:$G$163,P$7:P$166,$BD236)</f>
        <v>2.5000000000000001E-2</v>
      </c>
      <c r="BI236" s="95">
        <f>求节点(节奏总纲!$G$4:$G$163,Q$7:Q$166,$BD236)</f>
        <v>2.5000000000000001E-2</v>
      </c>
      <c r="BJ236" s="95">
        <f>求节点(节奏总纲!$G$4:$G$163,T$7:T$166,$BD236)</f>
        <v>2.3946825419201421</v>
      </c>
      <c r="BK236" s="95">
        <f>求节点(节奏总纲!$G$4:$G$163,U$7:U$166,$BD236)</f>
        <v>65007985752.212128</v>
      </c>
      <c r="BL236" s="91"/>
      <c r="BM236" s="14">
        <v>230</v>
      </c>
      <c r="BN236" s="95">
        <f>求节点(节奏总纲!$G$4:$G$163,AF$7:AF$166,$BD236)</f>
        <v>387.30728244883261</v>
      </c>
      <c r="BO236" s="95">
        <f>求节点(节奏总纲!$G$4:$G$163,AG$7:AG$166,$BD236)</f>
        <v>1089.6677799043932</v>
      </c>
      <c r="BP236" s="95">
        <f>求节点(节奏总纲!$G$4:$G$163,AH$7:AH$166,$BD236)</f>
        <v>1089.6677799043932</v>
      </c>
      <c r="BQ236" s="95">
        <f>求节点(节奏总纲!$G$4:$G$163,AI$7:AI$166,$BD236)</f>
        <v>2.5000000000000001E-2</v>
      </c>
      <c r="BR236" s="95">
        <f>求节点(节奏总纲!$G$4:$G$163,AJ$7:AJ$166,$BD236)</f>
        <v>2.5000000000000001E-2</v>
      </c>
      <c r="BS236" s="95">
        <f>求节点(节奏总纲!$G$4:$G$163,AM$7:AM$166,$BD236)</f>
        <v>7638.5958173033941</v>
      </c>
      <c r="BT236" s="95">
        <f>求节点(节奏总纲!$G$4:$G$163,AN$7:AN$166,$BD236)</f>
        <v>3.9911405258861485</v>
      </c>
      <c r="BU236" s="95">
        <f>求节点(节奏总纲!$G$4:$G$163,AO$7:AO$166,$BD236)</f>
        <v>186746697394.36899</v>
      </c>
    </row>
    <row r="237" spans="56:73" x14ac:dyDescent="0.15">
      <c r="BD237" s="14">
        <v>231</v>
      </c>
      <c r="BE237" s="95">
        <f>求节点(节奏总纲!$G$4:$G$163,M$7:M$166,$BD237)</f>
        <v>387.67313850550187</v>
      </c>
      <c r="BF237" s="95">
        <f>求节点(节奏总纲!$G$4:$G$163,N$7:N$166,$BD237)</f>
        <v>20451.670024244704</v>
      </c>
      <c r="BG237" s="95">
        <f>求节点(节奏总纲!$G$4:$G$163,O$7:O$166,$BD237)</f>
        <v>20451.670024244704</v>
      </c>
      <c r="BH237" s="95">
        <f>求节点(节奏总纲!$G$4:$G$163,P$7:P$166,$BD237)</f>
        <v>2.5000000000000001E-2</v>
      </c>
      <c r="BI237" s="95">
        <f>求节点(节奏总纲!$G$4:$G$163,Q$7:Q$166,$BD237)</f>
        <v>2.5000000000000001E-2</v>
      </c>
      <c r="BJ237" s="95">
        <f>求节点(节奏总纲!$G$4:$G$163,T$7:T$166,$BD237)</f>
        <v>2.396364533689161</v>
      </c>
      <c r="BK237" s="95">
        <f>求节点(节奏总纲!$G$4:$G$163,U$7:U$166,$BD237)</f>
        <v>65279006190.771149</v>
      </c>
      <c r="BL237" s="91"/>
      <c r="BM237" s="14">
        <v>231</v>
      </c>
      <c r="BN237" s="95">
        <f>求节点(节奏总纲!$G$4:$G$163,AF$7:AF$166,$BD237)</f>
        <v>387.67313850550187</v>
      </c>
      <c r="BO237" s="95">
        <f>求节点(节奏总纲!$G$4:$G$163,AG$7:AG$166,$BD237)</f>
        <v>1091.045596935297</v>
      </c>
      <c r="BP237" s="95">
        <f>求节点(节奏总纲!$G$4:$G$163,AH$7:AH$166,$BD237)</f>
        <v>1091.045596935297</v>
      </c>
      <c r="BQ237" s="95">
        <f>求节点(节奏总纲!$G$4:$G$163,AI$7:AI$166,$BD237)</f>
        <v>2.5000000000000001E-2</v>
      </c>
      <c r="BR237" s="95">
        <f>求节点(节奏总纲!$G$4:$G$163,AJ$7:AJ$166,$BD237)</f>
        <v>2.5000000000000001E-2</v>
      </c>
      <c r="BS237" s="95">
        <f>求节点(节奏总纲!$G$4:$G$163,AM$7:AM$166,$BD237)</f>
        <v>7642.9445165271454</v>
      </c>
      <c r="BT237" s="95">
        <f>求节点(节奏总纲!$G$4:$G$163,AN$7:AN$166,$BD237)</f>
        <v>3.999083588785338</v>
      </c>
      <c r="BU237" s="95">
        <f>求节点(节奏总纲!$G$4:$G$163,AO$7:AO$166,$BD237)</f>
        <v>188266570439.37512</v>
      </c>
    </row>
    <row r="238" spans="56:73" x14ac:dyDescent="0.15">
      <c r="BD238" s="14">
        <v>232</v>
      </c>
      <c r="BE238" s="95">
        <f>求节点(节奏总纲!$G$4:$G$163,M$7:M$166,$BD238)</f>
        <v>388.03899456217107</v>
      </c>
      <c r="BF238" s="95">
        <f>求节点(节奏总纲!$G$4:$G$163,N$7:N$166,$BD238)</f>
        <v>20472.226658004976</v>
      </c>
      <c r="BG238" s="95">
        <f>求节点(节奏总纲!$G$4:$G$163,O$7:O$166,$BD238)</f>
        <v>20472.226658004976</v>
      </c>
      <c r="BH238" s="95">
        <f>求节点(节奏总纲!$G$4:$G$163,P$7:P$166,$BD238)</f>
        <v>2.5000000000000001E-2</v>
      </c>
      <c r="BI238" s="95">
        <f>求节点(节奏总纲!$G$4:$G$163,Q$7:Q$166,$BD238)</f>
        <v>2.5000000000000001E-2</v>
      </c>
      <c r="BJ238" s="95">
        <f>求节点(节奏总纲!$G$4:$G$163,T$7:T$166,$BD238)</f>
        <v>2.39804652545818</v>
      </c>
      <c r="BK238" s="95">
        <f>求节点(节奏总纲!$G$4:$G$163,U$7:U$166,$BD238)</f>
        <v>65550026629.33017</v>
      </c>
      <c r="BL238" s="91"/>
      <c r="BM238" s="14">
        <v>232</v>
      </c>
      <c r="BN238" s="95">
        <f>求节点(节奏总纲!$G$4:$G$163,AF$7:AF$166,$BD238)</f>
        <v>388.03899456217107</v>
      </c>
      <c r="BO238" s="95">
        <f>求节点(节奏总纲!$G$4:$G$163,AG$7:AG$166,$BD238)</f>
        <v>1092.423413966201</v>
      </c>
      <c r="BP238" s="95">
        <f>求节点(节奏总纲!$G$4:$G$163,AH$7:AH$166,$BD238)</f>
        <v>1092.423413966201</v>
      </c>
      <c r="BQ238" s="95">
        <f>求节点(节奏总纲!$G$4:$G$163,AI$7:AI$166,$BD238)</f>
        <v>2.5000000000000001E-2</v>
      </c>
      <c r="BR238" s="95">
        <f>求节点(节奏总纲!$G$4:$G$163,AJ$7:AJ$166,$BD238)</f>
        <v>2.5000000000000001E-2</v>
      </c>
      <c r="BS238" s="95">
        <f>求节点(节奏总纲!$G$4:$G$163,AM$7:AM$166,$BD238)</f>
        <v>7647.2932157508976</v>
      </c>
      <c r="BT238" s="95">
        <f>求节点(节奏总纲!$G$4:$G$163,AN$7:AN$166,$BD238)</f>
        <v>4.0070266516845283</v>
      </c>
      <c r="BU238" s="95">
        <f>求节点(节奏总纲!$G$4:$G$163,AO$7:AO$166,$BD238)</f>
        <v>189786443484.38126</v>
      </c>
    </row>
    <row r="239" spans="56:73" x14ac:dyDescent="0.15">
      <c r="BD239" s="14">
        <v>233</v>
      </c>
      <c r="BE239" s="95">
        <f>求节点(节奏总纲!$G$4:$G$163,M$7:M$166,$BD239)</f>
        <v>388.40485061884027</v>
      </c>
      <c r="BF239" s="95">
        <f>求节点(节奏总纲!$G$4:$G$163,N$7:N$166,$BD239)</f>
        <v>20492.783291765249</v>
      </c>
      <c r="BG239" s="95">
        <f>求节点(节奏总纲!$G$4:$G$163,O$7:O$166,$BD239)</f>
        <v>20492.783291765249</v>
      </c>
      <c r="BH239" s="95">
        <f>求节点(节奏总纲!$G$4:$G$163,P$7:P$166,$BD239)</f>
        <v>2.5000000000000001E-2</v>
      </c>
      <c r="BI239" s="95">
        <f>求节点(节奏总纲!$G$4:$G$163,Q$7:Q$166,$BD239)</f>
        <v>2.5000000000000001E-2</v>
      </c>
      <c r="BJ239" s="95">
        <f>求节点(节奏总纲!$G$4:$G$163,T$7:T$166,$BD239)</f>
        <v>2.3997285172271994</v>
      </c>
      <c r="BK239" s="95">
        <f>求节点(节奏总纲!$G$4:$G$163,U$7:U$166,$BD239)</f>
        <v>65821047067.889191</v>
      </c>
      <c r="BL239" s="91"/>
      <c r="BM239" s="14">
        <v>233</v>
      </c>
      <c r="BN239" s="95">
        <f>求节点(节奏总纲!$G$4:$G$163,AF$7:AF$166,$BD239)</f>
        <v>388.40485061884027</v>
      </c>
      <c r="BO239" s="95">
        <f>求节点(节奏总纲!$G$4:$G$163,AG$7:AG$166,$BD239)</f>
        <v>1093.801230997105</v>
      </c>
      <c r="BP239" s="95">
        <f>求节点(节奏总纲!$G$4:$G$163,AH$7:AH$166,$BD239)</f>
        <v>1093.801230997105</v>
      </c>
      <c r="BQ239" s="95">
        <f>求节点(节奏总纲!$G$4:$G$163,AI$7:AI$166,$BD239)</f>
        <v>2.5000000000000001E-2</v>
      </c>
      <c r="BR239" s="95">
        <f>求节点(节奏总纲!$G$4:$G$163,AJ$7:AJ$166,$BD239)</f>
        <v>2.5000000000000001E-2</v>
      </c>
      <c r="BS239" s="95">
        <f>求节点(节奏总纲!$G$4:$G$163,AM$7:AM$166,$BD239)</f>
        <v>7651.6419149746489</v>
      </c>
      <c r="BT239" s="95">
        <f>求节点(节奏总纲!$G$4:$G$163,AN$7:AN$166,$BD239)</f>
        <v>4.0149697145837182</v>
      </c>
      <c r="BU239" s="95">
        <f>求节点(节奏总纲!$G$4:$G$163,AO$7:AO$166,$BD239)</f>
        <v>191306316529.38739</v>
      </c>
    </row>
    <row r="240" spans="56:73" x14ac:dyDescent="0.15">
      <c r="BD240" s="14">
        <v>234</v>
      </c>
      <c r="BE240" s="95">
        <f>求节点(节奏总纲!$G$4:$G$163,M$7:M$166,$BD240)</f>
        <v>388.77070667550947</v>
      </c>
      <c r="BF240" s="95">
        <f>求节点(节奏总纲!$G$4:$G$163,N$7:N$166,$BD240)</f>
        <v>20513.339925525521</v>
      </c>
      <c r="BG240" s="95">
        <f>求节点(节奏总纲!$G$4:$G$163,O$7:O$166,$BD240)</f>
        <v>20513.339925525521</v>
      </c>
      <c r="BH240" s="95">
        <f>求节点(节奏总纲!$G$4:$G$163,P$7:P$166,$BD240)</f>
        <v>2.5000000000000001E-2</v>
      </c>
      <c r="BI240" s="95">
        <f>求节点(节奏总纲!$G$4:$G$163,Q$7:Q$166,$BD240)</f>
        <v>2.5000000000000001E-2</v>
      </c>
      <c r="BJ240" s="95">
        <f>求节点(节奏总纲!$G$4:$G$163,T$7:T$166,$BD240)</f>
        <v>2.4014105089962183</v>
      </c>
      <c r="BK240" s="95">
        <f>求节点(节奏总纲!$G$4:$G$163,U$7:U$166,$BD240)</f>
        <v>66092067506.448212</v>
      </c>
      <c r="BL240" s="91"/>
      <c r="BM240" s="14">
        <v>234</v>
      </c>
      <c r="BN240" s="95">
        <f>求节点(节奏总纲!$G$4:$G$163,AF$7:AF$166,$BD240)</f>
        <v>388.77070667550947</v>
      </c>
      <c r="BO240" s="95">
        <f>求节点(节奏总纲!$G$4:$G$163,AG$7:AG$166,$BD240)</f>
        <v>1095.179048028009</v>
      </c>
      <c r="BP240" s="95">
        <f>求节点(节奏总纲!$G$4:$G$163,AH$7:AH$166,$BD240)</f>
        <v>1095.179048028009</v>
      </c>
      <c r="BQ240" s="95">
        <f>求节点(节奏总纲!$G$4:$G$163,AI$7:AI$166,$BD240)</f>
        <v>2.5000000000000001E-2</v>
      </c>
      <c r="BR240" s="95">
        <f>求节点(节奏总纲!$G$4:$G$163,AJ$7:AJ$166,$BD240)</f>
        <v>2.5000000000000001E-2</v>
      </c>
      <c r="BS240" s="95">
        <f>求节点(节奏总纲!$G$4:$G$163,AM$7:AM$166,$BD240)</f>
        <v>7655.9906141984002</v>
      </c>
      <c r="BT240" s="95">
        <f>求节点(节奏总纲!$G$4:$G$163,AN$7:AN$166,$BD240)</f>
        <v>4.0229127774829072</v>
      </c>
      <c r="BU240" s="95">
        <f>求节点(节奏总纲!$G$4:$G$163,AO$7:AO$166,$BD240)</f>
        <v>192826189574.39349</v>
      </c>
    </row>
    <row r="241" spans="56:73" x14ac:dyDescent="0.15">
      <c r="BD241" s="14">
        <v>235</v>
      </c>
      <c r="BE241" s="95">
        <f>求节点(节奏总纲!$G$4:$G$163,M$7:M$166,$BD241)</f>
        <v>389.13656273217867</v>
      </c>
      <c r="BF241" s="95">
        <f>求节点(节奏总纲!$G$4:$G$163,N$7:N$166,$BD241)</f>
        <v>20533.896559285793</v>
      </c>
      <c r="BG241" s="95">
        <f>求节点(节奏总纲!$G$4:$G$163,O$7:O$166,$BD241)</f>
        <v>20533.896559285793</v>
      </c>
      <c r="BH241" s="95">
        <f>求节点(节奏总纲!$G$4:$G$163,P$7:P$166,$BD241)</f>
        <v>2.5000000000000001E-2</v>
      </c>
      <c r="BI241" s="95">
        <f>求节点(节奏总纲!$G$4:$G$163,Q$7:Q$166,$BD241)</f>
        <v>2.5000000000000001E-2</v>
      </c>
      <c r="BJ241" s="95">
        <f>求节点(节奏总纲!$G$4:$G$163,T$7:T$166,$BD241)</f>
        <v>2.4030925007652373</v>
      </c>
      <c r="BK241" s="95">
        <f>求节点(节奏总纲!$G$4:$G$163,U$7:U$166,$BD241)</f>
        <v>66363087945.00724</v>
      </c>
      <c r="BL241" s="91"/>
      <c r="BM241" s="14">
        <v>235</v>
      </c>
      <c r="BN241" s="95">
        <f>求节点(节奏总纲!$G$4:$G$163,AF$7:AF$166,$BD241)</f>
        <v>389.13656273217867</v>
      </c>
      <c r="BO241" s="95">
        <f>求节点(节奏总纲!$G$4:$G$163,AG$7:AG$166,$BD241)</f>
        <v>1096.5568650589128</v>
      </c>
      <c r="BP241" s="95">
        <f>求节点(节奏总纲!$G$4:$G$163,AH$7:AH$166,$BD241)</f>
        <v>1096.5568650589128</v>
      </c>
      <c r="BQ241" s="95">
        <f>求节点(节奏总纲!$G$4:$G$163,AI$7:AI$166,$BD241)</f>
        <v>2.5000000000000001E-2</v>
      </c>
      <c r="BR241" s="95">
        <f>求节点(节奏总纲!$G$4:$G$163,AJ$7:AJ$166,$BD241)</f>
        <v>2.5000000000000001E-2</v>
      </c>
      <c r="BS241" s="95">
        <f>求节点(节奏总纲!$G$4:$G$163,AM$7:AM$166,$BD241)</f>
        <v>7660.3393134221515</v>
      </c>
      <c r="BT241" s="95">
        <f>求节点(节奏总纲!$G$4:$G$163,AN$7:AN$166,$BD241)</f>
        <v>4.0308558403820971</v>
      </c>
      <c r="BU241" s="95">
        <f>求节点(节奏总纲!$G$4:$G$163,AO$7:AO$166,$BD241)</f>
        <v>194346062619.39963</v>
      </c>
    </row>
    <row r="242" spans="56:73" x14ac:dyDescent="0.15">
      <c r="BD242" s="14">
        <v>236</v>
      </c>
      <c r="BE242" s="95">
        <f>求节点(节奏总纲!$G$4:$G$163,M$7:M$166,$BD242)</f>
        <v>389.50241878884788</v>
      </c>
      <c r="BF242" s="95">
        <f>求节点(节奏总纲!$G$4:$G$163,N$7:N$166,$BD242)</f>
        <v>20554.453193046065</v>
      </c>
      <c r="BG242" s="95">
        <f>求节点(节奏总纲!$G$4:$G$163,O$7:O$166,$BD242)</f>
        <v>20554.453193046065</v>
      </c>
      <c r="BH242" s="95">
        <f>求节点(节奏总纲!$G$4:$G$163,P$7:P$166,$BD242)</f>
        <v>2.5000000000000001E-2</v>
      </c>
      <c r="BI242" s="95">
        <f>求节点(节奏总纲!$G$4:$G$163,Q$7:Q$166,$BD242)</f>
        <v>2.5000000000000001E-2</v>
      </c>
      <c r="BJ242" s="95">
        <f>求节点(节奏总纲!$G$4:$G$163,T$7:T$166,$BD242)</f>
        <v>2.4047744925342562</v>
      </c>
      <c r="BK242" s="95">
        <f>求节点(节奏总纲!$G$4:$G$163,U$7:U$166,$BD242)</f>
        <v>66634108383.566261</v>
      </c>
      <c r="BL242" s="91"/>
      <c r="BM242" s="14">
        <v>236</v>
      </c>
      <c r="BN242" s="95">
        <f>求节点(节奏总纲!$G$4:$G$163,AF$7:AF$166,$BD242)</f>
        <v>389.50241878884788</v>
      </c>
      <c r="BO242" s="95">
        <f>求节点(节奏总纲!$G$4:$G$163,AG$7:AG$166,$BD242)</f>
        <v>1097.9346820898168</v>
      </c>
      <c r="BP242" s="95">
        <f>求节点(节奏总纲!$G$4:$G$163,AH$7:AH$166,$BD242)</f>
        <v>1097.9346820898168</v>
      </c>
      <c r="BQ242" s="95">
        <f>求节点(节奏总纲!$G$4:$G$163,AI$7:AI$166,$BD242)</f>
        <v>2.5000000000000001E-2</v>
      </c>
      <c r="BR242" s="95">
        <f>求节点(节奏总纲!$G$4:$G$163,AJ$7:AJ$166,$BD242)</f>
        <v>2.5000000000000001E-2</v>
      </c>
      <c r="BS242" s="95">
        <f>求节点(节奏总纲!$G$4:$G$163,AM$7:AM$166,$BD242)</f>
        <v>7664.6880126459027</v>
      </c>
      <c r="BT242" s="95">
        <f>求节点(节奏总纲!$G$4:$G$163,AN$7:AN$166,$BD242)</f>
        <v>4.038798903281287</v>
      </c>
      <c r="BU242" s="95">
        <f>求节点(节奏总纲!$G$4:$G$163,AO$7:AO$166,$BD242)</f>
        <v>195865935664.40576</v>
      </c>
    </row>
    <row r="243" spans="56:73" x14ac:dyDescent="0.15">
      <c r="BD243" s="14">
        <v>237</v>
      </c>
      <c r="BE243" s="95">
        <f>求节点(节奏总纲!$G$4:$G$163,M$7:M$166,$BD243)</f>
        <v>389.86827484551708</v>
      </c>
      <c r="BF243" s="95">
        <f>求节点(节奏总纲!$G$4:$G$163,N$7:N$166,$BD243)</f>
        <v>20575.009826806338</v>
      </c>
      <c r="BG243" s="95">
        <f>求节点(节奏总纲!$G$4:$G$163,O$7:O$166,$BD243)</f>
        <v>20575.009826806338</v>
      </c>
      <c r="BH243" s="95">
        <f>求节点(节奏总纲!$G$4:$G$163,P$7:P$166,$BD243)</f>
        <v>2.5000000000000001E-2</v>
      </c>
      <c r="BI243" s="95">
        <f>求节点(节奏总纲!$G$4:$G$163,Q$7:Q$166,$BD243)</f>
        <v>2.5000000000000001E-2</v>
      </c>
      <c r="BJ243" s="95">
        <f>求节点(节奏总纲!$G$4:$G$163,T$7:T$166,$BD243)</f>
        <v>2.4064564843032752</v>
      </c>
      <c r="BK243" s="95">
        <f>求节点(节奏总纲!$G$4:$G$163,U$7:U$166,$BD243)</f>
        <v>66905128822.125282</v>
      </c>
      <c r="BL243" s="91"/>
      <c r="BM243" s="14">
        <v>237</v>
      </c>
      <c r="BN243" s="95">
        <f>求节点(节奏总纲!$G$4:$G$163,AF$7:AF$166,$BD243)</f>
        <v>389.86827484551708</v>
      </c>
      <c r="BO243" s="95">
        <f>求节点(节奏总纲!$G$4:$G$163,AG$7:AG$166,$BD243)</f>
        <v>1099.3124991207208</v>
      </c>
      <c r="BP243" s="95">
        <f>求节点(节奏总纲!$G$4:$G$163,AH$7:AH$166,$BD243)</f>
        <v>1099.3124991207208</v>
      </c>
      <c r="BQ243" s="95">
        <f>求节点(节奏总纲!$G$4:$G$163,AI$7:AI$166,$BD243)</f>
        <v>2.5000000000000001E-2</v>
      </c>
      <c r="BR243" s="95">
        <f>求节点(节奏总纲!$G$4:$G$163,AJ$7:AJ$166,$BD243)</f>
        <v>2.5000000000000001E-2</v>
      </c>
      <c r="BS243" s="95">
        <f>求节点(节奏总纲!$G$4:$G$163,AM$7:AM$166,$BD243)</f>
        <v>7669.036711869654</v>
      </c>
      <c r="BT243" s="95">
        <f>求节点(节奏总纲!$G$4:$G$163,AN$7:AN$166,$BD243)</f>
        <v>4.0467419661804769</v>
      </c>
      <c r="BU243" s="95">
        <f>求节点(节奏总纲!$G$4:$G$163,AO$7:AO$166,$BD243)</f>
        <v>197385808709.4119</v>
      </c>
    </row>
    <row r="244" spans="56:73" x14ac:dyDescent="0.15">
      <c r="BD244" s="14">
        <v>238</v>
      </c>
      <c r="BE244" s="95">
        <f>求节点(节奏总纲!$G$4:$G$163,M$7:M$166,$BD244)</f>
        <v>390.23413090218628</v>
      </c>
      <c r="BF244" s="95">
        <f>求节点(节奏总纲!$G$4:$G$163,N$7:N$166,$BD244)</f>
        <v>20595.56646056661</v>
      </c>
      <c r="BG244" s="95">
        <f>求节点(节奏总纲!$G$4:$G$163,O$7:O$166,$BD244)</f>
        <v>20595.56646056661</v>
      </c>
      <c r="BH244" s="95">
        <f>求节点(节奏总纲!$G$4:$G$163,P$7:P$166,$BD244)</f>
        <v>2.5000000000000001E-2</v>
      </c>
      <c r="BI244" s="95">
        <f>求节点(节奏总纲!$G$4:$G$163,Q$7:Q$166,$BD244)</f>
        <v>2.5000000000000001E-2</v>
      </c>
      <c r="BJ244" s="95">
        <f>求节点(节奏总纲!$G$4:$G$163,T$7:T$166,$BD244)</f>
        <v>2.4081384760722946</v>
      </c>
      <c r="BK244" s="95">
        <f>求节点(节奏总纲!$G$4:$G$163,U$7:U$166,$BD244)</f>
        <v>67176149260.684303</v>
      </c>
      <c r="BL244" s="91"/>
      <c r="BM244" s="14">
        <v>238</v>
      </c>
      <c r="BN244" s="95">
        <f>求节点(节奏总纲!$G$4:$G$163,AF$7:AF$166,$BD244)</f>
        <v>390.23413090218628</v>
      </c>
      <c r="BO244" s="95">
        <f>求节点(节奏总纲!$G$4:$G$163,AG$7:AG$166,$BD244)</f>
        <v>1100.6903161516248</v>
      </c>
      <c r="BP244" s="95">
        <f>求节点(节奏总纲!$G$4:$G$163,AH$7:AH$166,$BD244)</f>
        <v>1100.6903161516248</v>
      </c>
      <c r="BQ244" s="95">
        <f>求节点(节奏总纲!$G$4:$G$163,AI$7:AI$166,$BD244)</f>
        <v>2.5000000000000001E-2</v>
      </c>
      <c r="BR244" s="95">
        <f>求节点(节奏总纲!$G$4:$G$163,AJ$7:AJ$166,$BD244)</f>
        <v>2.5000000000000001E-2</v>
      </c>
      <c r="BS244" s="95">
        <f>求节点(节奏总纲!$G$4:$G$163,AM$7:AM$166,$BD244)</f>
        <v>7673.3854110934053</v>
      </c>
      <c r="BT244" s="95">
        <f>求节点(节奏总纲!$G$4:$G$163,AN$7:AN$166,$BD244)</f>
        <v>4.0546850290796668</v>
      </c>
      <c r="BU244" s="95">
        <f>求节点(节奏总纲!$G$4:$G$163,AO$7:AO$166,$BD244)</f>
        <v>198905681754.41803</v>
      </c>
    </row>
    <row r="245" spans="56:73" x14ac:dyDescent="0.15">
      <c r="BD245" s="14">
        <v>239</v>
      </c>
      <c r="BE245" s="95">
        <f>求节点(节奏总纲!$G$4:$G$163,M$7:M$166,$BD245)</f>
        <v>390.59998695885554</v>
      </c>
      <c r="BF245" s="95">
        <f>求节点(节奏总纲!$G$4:$G$163,N$7:N$166,$BD245)</f>
        <v>20616.123094326882</v>
      </c>
      <c r="BG245" s="95">
        <f>求节点(节奏总纲!$G$4:$G$163,O$7:O$166,$BD245)</f>
        <v>20616.123094326882</v>
      </c>
      <c r="BH245" s="95">
        <f>求节点(节奏总纲!$G$4:$G$163,P$7:P$166,$BD245)</f>
        <v>2.5000000000000001E-2</v>
      </c>
      <c r="BI245" s="95">
        <f>求节点(节奏总纲!$G$4:$G$163,Q$7:Q$166,$BD245)</f>
        <v>2.5000000000000001E-2</v>
      </c>
      <c r="BJ245" s="95">
        <f>求节点(节奏总纲!$G$4:$G$163,T$7:T$166,$BD245)</f>
        <v>2.4098204678413135</v>
      </c>
      <c r="BK245" s="95">
        <f>求节点(节奏总纲!$G$4:$G$163,U$7:U$166,$BD245)</f>
        <v>67447169699.243332</v>
      </c>
      <c r="BL245" s="91"/>
      <c r="BM245" s="14">
        <v>239</v>
      </c>
      <c r="BN245" s="95">
        <f>求节点(节奏总纲!$G$4:$G$163,AF$7:AF$166,$BD245)</f>
        <v>390.59998695885554</v>
      </c>
      <c r="BO245" s="95">
        <f>求节点(节奏总纲!$G$4:$G$163,AG$7:AG$166,$BD245)</f>
        <v>1102.0681331825285</v>
      </c>
      <c r="BP245" s="95">
        <f>求节点(节奏总纲!$G$4:$G$163,AH$7:AH$166,$BD245)</f>
        <v>1102.0681331825285</v>
      </c>
      <c r="BQ245" s="95">
        <f>求节点(节奏总纲!$G$4:$G$163,AI$7:AI$166,$BD245)</f>
        <v>2.5000000000000001E-2</v>
      </c>
      <c r="BR245" s="95">
        <f>求节点(节奏总纲!$G$4:$G$163,AJ$7:AJ$166,$BD245)</f>
        <v>2.5000000000000001E-2</v>
      </c>
      <c r="BS245" s="95">
        <f>求节点(节奏总纲!$G$4:$G$163,AM$7:AM$166,$BD245)</f>
        <v>7677.7341103171566</v>
      </c>
      <c r="BT245" s="95">
        <f>求节点(节奏总纲!$G$4:$G$163,AN$7:AN$166,$BD245)</f>
        <v>4.0626280919788567</v>
      </c>
      <c r="BU245" s="95">
        <f>求节点(节奏总纲!$G$4:$G$163,AO$7:AO$166,$BD245)</f>
        <v>200425554799.42416</v>
      </c>
    </row>
    <row r="246" spans="56:73" x14ac:dyDescent="0.15">
      <c r="BD246" s="14">
        <v>240</v>
      </c>
      <c r="BE246" s="95">
        <f>求节点(节奏总纲!$G$4:$G$163,M$7:M$166,$BD246)</f>
        <v>390.96584301552474</v>
      </c>
      <c r="BF246" s="95">
        <f>求节点(节奏总纲!$G$4:$G$163,N$7:N$166,$BD246)</f>
        <v>20636.679728087154</v>
      </c>
      <c r="BG246" s="95">
        <f>求节点(节奏总纲!$G$4:$G$163,O$7:O$166,$BD246)</f>
        <v>20636.679728087154</v>
      </c>
      <c r="BH246" s="95">
        <f>求节点(节奏总纲!$G$4:$G$163,P$7:P$166,$BD246)</f>
        <v>2.5000000000000001E-2</v>
      </c>
      <c r="BI246" s="95">
        <f>求节点(节奏总纲!$G$4:$G$163,Q$7:Q$166,$BD246)</f>
        <v>2.5000000000000001E-2</v>
      </c>
      <c r="BJ246" s="95">
        <f>求节点(节奏总纲!$G$4:$G$163,T$7:T$166,$BD246)</f>
        <v>2.4115024596103325</v>
      </c>
      <c r="BK246" s="95">
        <f>求节点(节奏总纲!$G$4:$G$163,U$7:U$166,$BD246)</f>
        <v>67718190137.802353</v>
      </c>
      <c r="BL246" s="91"/>
      <c r="BM246" s="14">
        <v>240</v>
      </c>
      <c r="BN246" s="95">
        <f>求节点(节奏总纲!$G$4:$G$163,AF$7:AF$166,$BD246)</f>
        <v>390.96584301552474</v>
      </c>
      <c r="BO246" s="95">
        <f>求节点(节奏总纲!$G$4:$G$163,AG$7:AG$166,$BD246)</f>
        <v>1103.4459502134325</v>
      </c>
      <c r="BP246" s="95">
        <f>求节点(节奏总纲!$G$4:$G$163,AH$7:AH$166,$BD246)</f>
        <v>1103.4459502134325</v>
      </c>
      <c r="BQ246" s="95">
        <f>求节点(节奏总纲!$G$4:$G$163,AI$7:AI$166,$BD246)</f>
        <v>2.5000000000000001E-2</v>
      </c>
      <c r="BR246" s="95">
        <f>求节点(节奏总纲!$G$4:$G$163,AJ$7:AJ$166,$BD246)</f>
        <v>2.5000000000000001E-2</v>
      </c>
      <c r="BS246" s="95">
        <f>求节点(节奏总纲!$G$4:$G$163,AM$7:AM$166,$BD246)</f>
        <v>7682.0828095409079</v>
      </c>
      <c r="BT246" s="95">
        <f>求节点(节奏总纲!$G$4:$G$163,AN$7:AN$166,$BD246)</f>
        <v>4.0705711548780465</v>
      </c>
      <c r="BU246" s="95">
        <f>求节点(节奏总纲!$G$4:$G$163,AO$7:AO$166,$BD246)</f>
        <v>201945427844.4303</v>
      </c>
    </row>
    <row r="247" spans="56:73" x14ac:dyDescent="0.15">
      <c r="BD247" s="14">
        <v>241</v>
      </c>
      <c r="BE247" s="95">
        <f>求节点(节奏总纲!$G$4:$G$163,M$7:M$166,$BD247)</f>
        <v>391.32678391098125</v>
      </c>
      <c r="BF247" s="95">
        <f>求节点(节奏总纲!$G$4:$G$163,N$7:N$166,$BD247)</f>
        <v>20656.971532531476</v>
      </c>
      <c r="BG247" s="95">
        <f>求节点(节奏总纲!$G$4:$G$163,O$7:O$166,$BD247)</f>
        <v>20656.971532531476</v>
      </c>
      <c r="BH247" s="95">
        <f>求节点(节奏总纲!$G$4:$G$163,P$7:P$166,$BD247)</f>
        <v>2.5000000000000001E-2</v>
      </c>
      <c r="BI247" s="95">
        <f>求节点(节奏总纲!$G$4:$G$163,Q$7:Q$166,$BD247)</f>
        <v>2.5000000000000001E-2</v>
      </c>
      <c r="BJ247" s="95">
        <f>求节点(节奏总纲!$G$4:$G$163,T$7:T$166,$BD247)</f>
        <v>2.4131671648416999</v>
      </c>
      <c r="BK247" s="95">
        <f>求节点(节奏总纲!$G$4:$G$163,U$7:U$166,$BD247)</f>
        <v>67985972884.927834</v>
      </c>
      <c r="BL247" s="91"/>
      <c r="BM247" s="14">
        <v>241</v>
      </c>
      <c r="BN247" s="95">
        <f>求节点(节奏总纲!$G$4:$G$163,AF$7:AF$166,$BD247)</f>
        <v>391.32678391098125</v>
      </c>
      <c r="BO247" s="95">
        <f>求节点(节奏总纲!$G$4:$G$163,AG$7:AG$166,$BD247)</f>
        <v>1104.9126366256116</v>
      </c>
      <c r="BP247" s="95">
        <f>求节点(节奏总纲!$G$4:$G$163,AH$7:AH$166,$BD247)</f>
        <v>1104.9126366256116</v>
      </c>
      <c r="BQ247" s="95">
        <f>求节点(节奏总纲!$G$4:$G$163,AI$7:AI$166,$BD247)</f>
        <v>2.5000000000000001E-2</v>
      </c>
      <c r="BR247" s="95">
        <f>求节点(节奏总纲!$G$4:$G$163,AJ$7:AJ$166,$BD247)</f>
        <v>2.5000000000000001E-2</v>
      </c>
      <c r="BS247" s="95">
        <f>求节点(节奏总纲!$G$4:$G$163,AM$7:AM$166,$BD247)</f>
        <v>7686.2242738899995</v>
      </c>
      <c r="BT247" s="95">
        <f>求节点(节奏总纲!$G$4:$G$163,AN$7:AN$166,$BD247)</f>
        <v>4.0777276286545465</v>
      </c>
      <c r="BU247" s="95">
        <f>求节点(节奏总纲!$G$4:$G$163,AO$7:AO$166,$BD247)</f>
        <v>203495391104.8353</v>
      </c>
    </row>
    <row r="248" spans="56:73" x14ac:dyDescent="0.15">
      <c r="BD248" s="14">
        <v>242</v>
      </c>
      <c r="BE248" s="95">
        <f>求节点(节奏总纲!$G$4:$G$163,M$7:M$166,$BD248)</f>
        <v>391.68550653098941</v>
      </c>
      <c r="BF248" s="95">
        <f>求节点(节奏总纲!$G$4:$G$163,N$7:N$166,$BD248)</f>
        <v>20677.143816100655</v>
      </c>
      <c r="BG248" s="95">
        <f>求节点(节奏总纲!$G$4:$G$163,O$7:O$166,$BD248)</f>
        <v>20677.143816100655</v>
      </c>
      <c r="BH248" s="95">
        <f>求节点(节奏总纲!$G$4:$G$163,P$7:P$166,$BD248)</f>
        <v>2.5000000000000001E-2</v>
      </c>
      <c r="BI248" s="95">
        <f>求节点(节奏总纲!$G$4:$G$163,Q$7:Q$166,$BD248)</f>
        <v>2.5000000000000001E-2</v>
      </c>
      <c r="BJ248" s="95">
        <f>求节点(节奏总纲!$G$4:$G$163,T$7:T$166,$BD248)</f>
        <v>2.4148240684363764</v>
      </c>
      <c r="BK248" s="95">
        <f>求节点(节奏总纲!$G$4:$G$163,U$7:U$166,$BD248)</f>
        <v>68252294420.283096</v>
      </c>
      <c r="BL248" s="91"/>
      <c r="BM248" s="14">
        <v>242</v>
      </c>
      <c r="BN248" s="95">
        <f>求节点(节奏总纲!$G$4:$G$163,AF$7:AF$166,$BD248)</f>
        <v>391.68550653098941</v>
      </c>
      <c r="BO248" s="95">
        <f>求节点(节奏总纲!$G$4:$G$163,AG$7:AG$166,$BD248)</f>
        <v>1106.4194309321333</v>
      </c>
      <c r="BP248" s="95">
        <f>求节点(节奏总纲!$G$4:$G$163,AH$7:AH$166,$BD248)</f>
        <v>1106.4194309321333</v>
      </c>
      <c r="BQ248" s="95">
        <f>求节点(节奏总纲!$G$4:$G$163,AI$7:AI$166,$BD248)</f>
        <v>2.5000000000000001E-2</v>
      </c>
      <c r="BR248" s="95">
        <f>求节点(节奏总纲!$G$4:$G$163,AJ$7:AJ$166,$BD248)</f>
        <v>2.5000000000000001E-2</v>
      </c>
      <c r="BS248" s="95">
        <f>求节点(节奏总纲!$G$4:$G$163,AM$7:AM$166,$BD248)</f>
        <v>7690.2722104757859</v>
      </c>
      <c r="BT248" s="95">
        <f>求节点(节奏总纲!$G$4:$G$163,AN$7:AN$166,$BD248)</f>
        <v>4.0845291046469789</v>
      </c>
      <c r="BU248" s="95">
        <f>求节点(节奏总纲!$G$4:$G$163,AO$7:AO$166,$BD248)</f>
        <v>205058934466.31287</v>
      </c>
    </row>
    <row r="249" spans="56:73" x14ac:dyDescent="0.15">
      <c r="BD249" s="14">
        <v>243</v>
      </c>
      <c r="BE249" s="95">
        <f>求节点(节奏总纲!$G$4:$G$163,M$7:M$166,$BD249)</f>
        <v>392.04422915099752</v>
      </c>
      <c r="BF249" s="95">
        <f>求节点(节奏总纲!$G$4:$G$163,N$7:N$166,$BD249)</f>
        <v>20697.316099669839</v>
      </c>
      <c r="BG249" s="95">
        <f>求节点(节奏总纲!$G$4:$G$163,O$7:O$166,$BD249)</f>
        <v>20697.316099669839</v>
      </c>
      <c r="BH249" s="95">
        <f>求节点(节奏总纲!$G$4:$G$163,P$7:P$166,$BD249)</f>
        <v>2.5000000000000001E-2</v>
      </c>
      <c r="BI249" s="95">
        <f>求节点(节奏总纲!$G$4:$G$163,Q$7:Q$166,$BD249)</f>
        <v>2.5000000000000001E-2</v>
      </c>
      <c r="BJ249" s="95">
        <f>求节点(节奏总纲!$G$4:$G$163,T$7:T$166,$BD249)</f>
        <v>2.4164809720310525</v>
      </c>
      <c r="BK249" s="95">
        <f>求节点(节奏总纲!$G$4:$G$163,U$7:U$166,$BD249)</f>
        <v>68518615955.638359</v>
      </c>
      <c r="BL249" s="91"/>
      <c r="BM249" s="14">
        <v>243</v>
      </c>
      <c r="BN249" s="95">
        <f>求节点(节奏总纲!$G$4:$G$163,AF$7:AF$166,$BD249)</f>
        <v>392.04422915099752</v>
      </c>
      <c r="BO249" s="95">
        <f>求节点(节奏总纲!$G$4:$G$163,AG$7:AG$166,$BD249)</f>
        <v>1107.926225238655</v>
      </c>
      <c r="BP249" s="95">
        <f>求节点(节奏总纲!$G$4:$G$163,AH$7:AH$166,$BD249)</f>
        <v>1107.926225238655</v>
      </c>
      <c r="BQ249" s="95">
        <f>求节点(节奏总纲!$G$4:$G$163,AI$7:AI$166,$BD249)</f>
        <v>2.5000000000000001E-2</v>
      </c>
      <c r="BR249" s="95">
        <f>求节点(节奏总纲!$G$4:$G$163,AJ$7:AJ$166,$BD249)</f>
        <v>2.5000000000000001E-2</v>
      </c>
      <c r="BS249" s="95">
        <f>求节点(节奏总纲!$G$4:$G$163,AM$7:AM$166,$BD249)</f>
        <v>7694.3201470615722</v>
      </c>
      <c r="BT249" s="95">
        <f>求节点(节奏总纲!$G$4:$G$163,AN$7:AN$166,$BD249)</f>
        <v>4.0913305806394122</v>
      </c>
      <c r="BU249" s="95">
        <f>求节点(节奏总纲!$G$4:$G$163,AO$7:AO$166,$BD249)</f>
        <v>206622477827.79044</v>
      </c>
    </row>
    <row r="250" spans="56:73" x14ac:dyDescent="0.15">
      <c r="BD250" s="14">
        <v>244</v>
      </c>
      <c r="BE250" s="95">
        <f>求节点(节奏总纲!$G$4:$G$163,M$7:M$166,$BD250)</f>
        <v>392.40295177100569</v>
      </c>
      <c r="BF250" s="95">
        <f>求节点(节奏总纲!$G$4:$G$163,N$7:N$166,$BD250)</f>
        <v>20717.488383239022</v>
      </c>
      <c r="BG250" s="95">
        <f>求节点(节奏总纲!$G$4:$G$163,O$7:O$166,$BD250)</f>
        <v>20717.488383239022</v>
      </c>
      <c r="BH250" s="95">
        <f>求节点(节奏总纲!$G$4:$G$163,P$7:P$166,$BD250)</f>
        <v>2.5000000000000001E-2</v>
      </c>
      <c r="BI250" s="95">
        <f>求节点(节奏总纲!$G$4:$G$163,Q$7:Q$166,$BD250)</f>
        <v>2.5000000000000001E-2</v>
      </c>
      <c r="BJ250" s="95">
        <f>求节点(节奏总纲!$G$4:$G$163,T$7:T$166,$BD250)</f>
        <v>2.418137875625729</v>
      </c>
      <c r="BK250" s="95">
        <f>求节点(节奏总纲!$G$4:$G$163,U$7:U$166,$BD250)</f>
        <v>68784937490.993622</v>
      </c>
      <c r="BL250" s="91"/>
      <c r="BM250" s="14">
        <v>244</v>
      </c>
      <c r="BN250" s="95">
        <f>求节点(节奏总纲!$G$4:$G$163,AF$7:AF$166,$BD250)</f>
        <v>392.40295177100569</v>
      </c>
      <c r="BO250" s="95">
        <f>求节点(节奏总纲!$G$4:$G$163,AG$7:AG$166,$BD250)</f>
        <v>1109.4330195451766</v>
      </c>
      <c r="BP250" s="95">
        <f>求节点(节奏总纲!$G$4:$G$163,AH$7:AH$166,$BD250)</f>
        <v>1109.4330195451766</v>
      </c>
      <c r="BQ250" s="95">
        <f>求节点(节奏总纲!$G$4:$G$163,AI$7:AI$166,$BD250)</f>
        <v>2.5000000000000001E-2</v>
      </c>
      <c r="BR250" s="95">
        <f>求节点(节奏总纲!$G$4:$G$163,AJ$7:AJ$166,$BD250)</f>
        <v>2.5000000000000001E-2</v>
      </c>
      <c r="BS250" s="95">
        <f>求节点(节奏总纲!$G$4:$G$163,AM$7:AM$166,$BD250)</f>
        <v>7698.3680836473586</v>
      </c>
      <c r="BT250" s="95">
        <f>求节点(节奏总纲!$G$4:$G$163,AN$7:AN$166,$BD250)</f>
        <v>4.0981320566318455</v>
      </c>
      <c r="BU250" s="95">
        <f>求节点(节奏总纲!$G$4:$G$163,AO$7:AO$166,$BD250)</f>
        <v>208186021189.26801</v>
      </c>
    </row>
    <row r="251" spans="56:73" x14ac:dyDescent="0.15">
      <c r="BD251" s="14">
        <v>245</v>
      </c>
      <c r="BE251" s="95">
        <f>求节点(节奏总纲!$G$4:$G$163,M$7:M$166,$BD251)</f>
        <v>392.7616743910138</v>
      </c>
      <c r="BF251" s="95">
        <f>求节点(节奏总纲!$G$4:$G$163,N$7:N$166,$BD251)</f>
        <v>20737.660666808206</v>
      </c>
      <c r="BG251" s="95">
        <f>求节点(节奏总纲!$G$4:$G$163,O$7:O$166,$BD251)</f>
        <v>20737.660666808206</v>
      </c>
      <c r="BH251" s="95">
        <f>求节点(节奏总纲!$G$4:$G$163,P$7:P$166,$BD251)</f>
        <v>2.5000000000000001E-2</v>
      </c>
      <c r="BI251" s="95">
        <f>求节点(节奏总纲!$G$4:$G$163,Q$7:Q$166,$BD251)</f>
        <v>2.5000000000000001E-2</v>
      </c>
      <c r="BJ251" s="95">
        <f>求节点(节奏总纲!$G$4:$G$163,T$7:T$166,$BD251)</f>
        <v>2.4197947792204055</v>
      </c>
      <c r="BK251" s="95">
        <f>求节点(节奏总纲!$G$4:$G$163,U$7:U$166,$BD251)</f>
        <v>69051259026.348877</v>
      </c>
      <c r="BL251" s="91"/>
      <c r="BM251" s="14">
        <v>245</v>
      </c>
      <c r="BN251" s="95">
        <f>求节点(节奏总纲!$G$4:$G$163,AF$7:AF$166,$BD251)</f>
        <v>392.7616743910138</v>
      </c>
      <c r="BO251" s="95">
        <f>求节点(节奏总纲!$G$4:$G$163,AG$7:AG$166,$BD251)</f>
        <v>1110.9398138516985</v>
      </c>
      <c r="BP251" s="95">
        <f>求节点(节奏总纲!$G$4:$G$163,AH$7:AH$166,$BD251)</f>
        <v>1110.9398138516985</v>
      </c>
      <c r="BQ251" s="95">
        <f>求节点(节奏总纲!$G$4:$G$163,AI$7:AI$166,$BD251)</f>
        <v>2.5000000000000001E-2</v>
      </c>
      <c r="BR251" s="95">
        <f>求节点(节奏总纲!$G$4:$G$163,AJ$7:AJ$166,$BD251)</f>
        <v>2.5000000000000001E-2</v>
      </c>
      <c r="BS251" s="95">
        <f>求节点(节奏总纲!$G$4:$G$163,AM$7:AM$166,$BD251)</f>
        <v>7702.416020233145</v>
      </c>
      <c r="BT251" s="95">
        <f>求节点(节奏总纲!$G$4:$G$163,AN$7:AN$166,$BD251)</f>
        <v>4.1049335326242788</v>
      </c>
      <c r="BU251" s="95">
        <f>求节点(节奏总纲!$G$4:$G$163,AO$7:AO$166,$BD251)</f>
        <v>209749564550.74554</v>
      </c>
    </row>
    <row r="252" spans="56:73" x14ac:dyDescent="0.15">
      <c r="BD252" s="14">
        <v>246</v>
      </c>
      <c r="BE252" s="95">
        <f>求节点(节奏总纲!$G$4:$G$163,M$7:M$166,$BD252)</f>
        <v>393.12039701102196</v>
      </c>
      <c r="BF252" s="95">
        <f>求节点(节奏总纲!$G$4:$G$163,N$7:N$166,$BD252)</f>
        <v>20757.832950377386</v>
      </c>
      <c r="BG252" s="95">
        <f>求节点(节奏总纲!$G$4:$G$163,O$7:O$166,$BD252)</f>
        <v>20757.832950377386</v>
      </c>
      <c r="BH252" s="95">
        <f>求节点(节奏总纲!$G$4:$G$163,P$7:P$166,$BD252)</f>
        <v>2.5000000000000001E-2</v>
      </c>
      <c r="BI252" s="95">
        <f>求节点(节奏总纲!$G$4:$G$163,Q$7:Q$166,$BD252)</f>
        <v>2.5000000000000001E-2</v>
      </c>
      <c r="BJ252" s="95">
        <f>求节点(节奏总纲!$G$4:$G$163,T$7:T$166,$BD252)</f>
        <v>2.4214516828150816</v>
      </c>
      <c r="BK252" s="95">
        <f>求节点(节奏总纲!$G$4:$G$163,U$7:U$166,$BD252)</f>
        <v>69317580561.704147</v>
      </c>
      <c r="BL252" s="91"/>
      <c r="BM252" s="14">
        <v>246</v>
      </c>
      <c r="BN252" s="95">
        <f>求节点(节奏总纲!$G$4:$G$163,AF$7:AF$166,$BD252)</f>
        <v>393.12039701102196</v>
      </c>
      <c r="BO252" s="95">
        <f>求节点(节奏总纲!$G$4:$G$163,AG$7:AG$166,$BD252)</f>
        <v>1112.4466081582202</v>
      </c>
      <c r="BP252" s="95">
        <f>求节点(节奏总纲!$G$4:$G$163,AH$7:AH$166,$BD252)</f>
        <v>1112.4466081582202</v>
      </c>
      <c r="BQ252" s="95">
        <f>求节点(节奏总纲!$G$4:$G$163,AI$7:AI$166,$BD252)</f>
        <v>2.5000000000000001E-2</v>
      </c>
      <c r="BR252" s="95">
        <f>求节点(节奏总纲!$G$4:$G$163,AJ$7:AJ$166,$BD252)</f>
        <v>2.5000000000000001E-2</v>
      </c>
      <c r="BS252" s="95">
        <f>求节点(节奏总纲!$G$4:$G$163,AM$7:AM$166,$BD252)</f>
        <v>7706.4639568189314</v>
      </c>
      <c r="BT252" s="95">
        <f>求节点(节奏总纲!$G$4:$G$163,AN$7:AN$166,$BD252)</f>
        <v>4.1117350086167113</v>
      </c>
      <c r="BU252" s="95">
        <f>求节点(节奏总纲!$G$4:$G$163,AO$7:AO$166,$BD252)</f>
        <v>211313107912.22311</v>
      </c>
    </row>
    <row r="253" spans="56:73" x14ac:dyDescent="0.15">
      <c r="BD253" s="14">
        <v>247</v>
      </c>
      <c r="BE253" s="95">
        <f>求节点(节奏总纲!$G$4:$G$163,M$7:M$166,$BD253)</f>
        <v>393.47911963103007</v>
      </c>
      <c r="BF253" s="95">
        <f>求节点(节奏总纲!$G$4:$G$163,N$7:N$166,$BD253)</f>
        <v>20778.005233946569</v>
      </c>
      <c r="BG253" s="95">
        <f>求节点(节奏总纲!$G$4:$G$163,O$7:O$166,$BD253)</f>
        <v>20778.005233946569</v>
      </c>
      <c r="BH253" s="95">
        <f>求节点(节奏总纲!$G$4:$G$163,P$7:P$166,$BD253)</f>
        <v>2.5000000000000001E-2</v>
      </c>
      <c r="BI253" s="95">
        <f>求节点(节奏总纲!$G$4:$G$163,Q$7:Q$166,$BD253)</f>
        <v>2.5000000000000001E-2</v>
      </c>
      <c r="BJ253" s="95">
        <f>求节点(节奏总纲!$G$4:$G$163,T$7:T$166,$BD253)</f>
        <v>2.4231085864097581</v>
      </c>
      <c r="BK253" s="95">
        <f>求节点(节奏总纲!$G$4:$G$163,U$7:U$166,$BD253)</f>
        <v>69583902097.059418</v>
      </c>
      <c r="BL253" s="91"/>
      <c r="BM253" s="14">
        <v>247</v>
      </c>
      <c r="BN253" s="95">
        <f>求节点(节奏总纲!$G$4:$G$163,AF$7:AF$166,$BD253)</f>
        <v>393.47911963103007</v>
      </c>
      <c r="BO253" s="95">
        <f>求节点(节奏总纲!$G$4:$G$163,AG$7:AG$166,$BD253)</f>
        <v>1113.9534024647419</v>
      </c>
      <c r="BP253" s="95">
        <f>求节点(节奏总纲!$G$4:$G$163,AH$7:AH$166,$BD253)</f>
        <v>1113.9534024647419</v>
      </c>
      <c r="BQ253" s="95">
        <f>求节点(节奏总纲!$G$4:$G$163,AI$7:AI$166,$BD253)</f>
        <v>2.5000000000000001E-2</v>
      </c>
      <c r="BR253" s="95">
        <f>求节点(节奏总纲!$G$4:$G$163,AJ$7:AJ$166,$BD253)</f>
        <v>2.5000000000000001E-2</v>
      </c>
      <c r="BS253" s="95">
        <f>求节点(节奏总纲!$G$4:$G$163,AM$7:AM$166,$BD253)</f>
        <v>7710.5118934047177</v>
      </c>
      <c r="BT253" s="95">
        <f>求节点(节奏总纲!$G$4:$G$163,AN$7:AN$166,$BD253)</f>
        <v>4.1185364846091446</v>
      </c>
      <c r="BU253" s="95">
        <f>求节点(节奏总纲!$G$4:$G$163,AO$7:AO$166,$BD253)</f>
        <v>212876651273.70068</v>
      </c>
    </row>
    <row r="254" spans="56:73" x14ac:dyDescent="0.15">
      <c r="BD254" s="14">
        <v>248</v>
      </c>
      <c r="BE254" s="95">
        <f>求节点(节奏总纲!$G$4:$G$163,M$7:M$166,$BD254)</f>
        <v>393.83784225103824</v>
      </c>
      <c r="BF254" s="95">
        <f>求节点(节奏总纲!$G$4:$G$163,N$7:N$166,$BD254)</f>
        <v>20798.177517515753</v>
      </c>
      <c r="BG254" s="95">
        <f>求节点(节奏总纲!$G$4:$G$163,O$7:O$166,$BD254)</f>
        <v>20798.177517515753</v>
      </c>
      <c r="BH254" s="95">
        <f>求节点(节奏总纲!$G$4:$G$163,P$7:P$166,$BD254)</f>
        <v>2.5000000000000001E-2</v>
      </c>
      <c r="BI254" s="95">
        <f>求节点(节奏总纲!$G$4:$G$163,Q$7:Q$166,$BD254)</f>
        <v>2.5000000000000001E-2</v>
      </c>
      <c r="BJ254" s="95">
        <f>求节点(节奏总纲!$G$4:$G$163,T$7:T$166,$BD254)</f>
        <v>2.4247654900044346</v>
      </c>
      <c r="BK254" s="95">
        <f>求节点(节奏总纲!$G$4:$G$163,U$7:U$166,$BD254)</f>
        <v>69850223632.414673</v>
      </c>
      <c r="BL254" s="91"/>
      <c r="BM254" s="14">
        <v>248</v>
      </c>
      <c r="BN254" s="95">
        <f>求节点(节奏总纲!$G$4:$G$163,AF$7:AF$166,$BD254)</f>
        <v>393.83784225103824</v>
      </c>
      <c r="BO254" s="95">
        <f>求节点(节奏总纲!$G$4:$G$163,AG$7:AG$166,$BD254)</f>
        <v>1115.4601967712636</v>
      </c>
      <c r="BP254" s="95">
        <f>求节点(节奏总纲!$G$4:$G$163,AH$7:AH$166,$BD254)</f>
        <v>1115.4601967712636</v>
      </c>
      <c r="BQ254" s="95">
        <f>求节点(节奏总纲!$G$4:$G$163,AI$7:AI$166,$BD254)</f>
        <v>2.5000000000000001E-2</v>
      </c>
      <c r="BR254" s="95">
        <f>求节点(节奏总纲!$G$4:$G$163,AJ$7:AJ$166,$BD254)</f>
        <v>2.5000000000000001E-2</v>
      </c>
      <c r="BS254" s="95">
        <f>求节点(节奏总纲!$G$4:$G$163,AM$7:AM$166,$BD254)</f>
        <v>7714.5598299905041</v>
      </c>
      <c r="BT254" s="95">
        <f>求节点(节奏总纲!$G$4:$G$163,AN$7:AN$166,$BD254)</f>
        <v>4.1253379606015779</v>
      </c>
      <c r="BU254" s="95">
        <f>求节点(节奏总纲!$G$4:$G$163,AO$7:AO$166,$BD254)</f>
        <v>214440194635.17825</v>
      </c>
    </row>
    <row r="255" spans="56:73" x14ac:dyDescent="0.15">
      <c r="BD255" s="14">
        <v>249</v>
      </c>
      <c r="BE255" s="95">
        <f>求节点(节奏总纲!$G$4:$G$163,M$7:M$166,$BD255)</f>
        <v>394.19656487104635</v>
      </c>
      <c r="BF255" s="95">
        <f>求节点(节奏总纲!$G$4:$G$163,N$7:N$166,$BD255)</f>
        <v>20818.349801084933</v>
      </c>
      <c r="BG255" s="95">
        <f>求节点(节奏总纲!$G$4:$G$163,O$7:O$166,$BD255)</f>
        <v>20818.349801084933</v>
      </c>
      <c r="BH255" s="95">
        <f>求节点(节奏总纲!$G$4:$G$163,P$7:P$166,$BD255)</f>
        <v>2.5000000000000001E-2</v>
      </c>
      <c r="BI255" s="95">
        <f>求节点(节奏总纲!$G$4:$G$163,Q$7:Q$166,$BD255)</f>
        <v>2.5000000000000001E-2</v>
      </c>
      <c r="BJ255" s="95">
        <f>求节点(节奏总纲!$G$4:$G$163,T$7:T$166,$BD255)</f>
        <v>2.4264223935991107</v>
      </c>
      <c r="BK255" s="95">
        <f>求节点(节奏总纲!$G$4:$G$163,U$7:U$166,$BD255)</f>
        <v>70116545167.769943</v>
      </c>
      <c r="BL255" s="91"/>
      <c r="BM255" s="14">
        <v>249</v>
      </c>
      <c r="BN255" s="95">
        <f>求节点(节奏总纲!$G$4:$G$163,AF$7:AF$166,$BD255)</f>
        <v>394.19656487104635</v>
      </c>
      <c r="BO255" s="95">
        <f>求节点(节奏总纲!$G$4:$G$163,AG$7:AG$166,$BD255)</f>
        <v>1116.9669910777855</v>
      </c>
      <c r="BP255" s="95">
        <f>求节点(节奏总纲!$G$4:$G$163,AH$7:AH$166,$BD255)</f>
        <v>1116.9669910777855</v>
      </c>
      <c r="BQ255" s="95">
        <f>求节点(节奏总纲!$G$4:$G$163,AI$7:AI$166,$BD255)</f>
        <v>2.5000000000000001E-2</v>
      </c>
      <c r="BR255" s="95">
        <f>求节点(节奏总纲!$G$4:$G$163,AJ$7:AJ$166,$BD255)</f>
        <v>2.5000000000000001E-2</v>
      </c>
      <c r="BS255" s="95">
        <f>求节点(节奏总纲!$G$4:$G$163,AM$7:AM$166,$BD255)</f>
        <v>7718.6077665762905</v>
      </c>
      <c r="BT255" s="95">
        <f>求节点(节奏总纲!$G$4:$G$163,AN$7:AN$166,$BD255)</f>
        <v>4.1321394365940112</v>
      </c>
      <c r="BU255" s="95">
        <f>求节点(节奏总纲!$G$4:$G$163,AO$7:AO$166,$BD255)</f>
        <v>216003737996.65579</v>
      </c>
    </row>
    <row r="256" spans="56:73" x14ac:dyDescent="0.15">
      <c r="BD256" s="14">
        <v>250</v>
      </c>
      <c r="BE256" s="95">
        <f>求节点(节奏总纲!$G$4:$G$163,M$7:M$166,$BD256)</f>
        <v>394.55528749105446</v>
      </c>
      <c r="BF256" s="95">
        <f>求节点(节奏总纲!$G$4:$G$163,N$7:N$166,$BD256)</f>
        <v>20838.522084654116</v>
      </c>
      <c r="BG256" s="95">
        <f>求节点(节奏总纲!$G$4:$G$163,O$7:O$166,$BD256)</f>
        <v>20838.522084654116</v>
      </c>
      <c r="BH256" s="95">
        <f>求节点(节奏总纲!$G$4:$G$163,P$7:P$166,$BD256)</f>
        <v>2.5000000000000001E-2</v>
      </c>
      <c r="BI256" s="95">
        <f>求节点(节奏总纲!$G$4:$G$163,Q$7:Q$166,$BD256)</f>
        <v>2.5000000000000001E-2</v>
      </c>
      <c r="BJ256" s="95">
        <f>求节点(节奏总纲!$G$4:$G$163,T$7:T$166,$BD256)</f>
        <v>2.4280792971937872</v>
      </c>
      <c r="BK256" s="95">
        <f>求节点(节奏总纲!$G$4:$G$163,U$7:U$166,$BD256)</f>
        <v>70382866703.125198</v>
      </c>
      <c r="BL256" s="91"/>
      <c r="BM256" s="14">
        <v>250</v>
      </c>
      <c r="BN256" s="95">
        <f>求节点(节奏总纲!$G$4:$G$163,AF$7:AF$166,$BD256)</f>
        <v>394.55528749105446</v>
      </c>
      <c r="BO256" s="95">
        <f>求节点(节奏总纲!$G$4:$G$163,AG$7:AG$166,$BD256)</f>
        <v>1118.4737853843071</v>
      </c>
      <c r="BP256" s="95">
        <f>求节点(节奏总纲!$G$4:$G$163,AH$7:AH$166,$BD256)</f>
        <v>1118.4737853843071</v>
      </c>
      <c r="BQ256" s="95">
        <f>求节点(节奏总纲!$G$4:$G$163,AI$7:AI$166,$BD256)</f>
        <v>2.5000000000000001E-2</v>
      </c>
      <c r="BR256" s="95">
        <f>求节点(节奏总纲!$G$4:$G$163,AJ$7:AJ$166,$BD256)</f>
        <v>2.5000000000000001E-2</v>
      </c>
      <c r="BS256" s="95">
        <f>求节点(节奏总纲!$G$4:$G$163,AM$7:AM$166,$BD256)</f>
        <v>7722.6557031620769</v>
      </c>
      <c r="BT256" s="95">
        <f>求节点(节奏总纲!$G$4:$G$163,AN$7:AN$166,$BD256)</f>
        <v>4.1389409125864436</v>
      </c>
      <c r="BU256" s="95">
        <f>求节点(节奏总纲!$G$4:$G$163,AO$7:AO$166,$BD256)</f>
        <v>217567281358.13336</v>
      </c>
    </row>
    <row r="257" spans="56:73" x14ac:dyDescent="0.15">
      <c r="BD257" s="14">
        <v>251</v>
      </c>
      <c r="BE257" s="95">
        <f>求节点(节奏总纲!$G$4:$G$163,M$7:M$166,$BD257)</f>
        <v>394.91401011106262</v>
      </c>
      <c r="BF257" s="95">
        <f>求节点(节奏总纲!$G$4:$G$163,N$7:N$166,$BD257)</f>
        <v>20858.6943682233</v>
      </c>
      <c r="BG257" s="95">
        <f>求节点(节奏总纲!$G$4:$G$163,O$7:O$166,$BD257)</f>
        <v>20858.6943682233</v>
      </c>
      <c r="BH257" s="95">
        <f>求节点(节奏总纲!$G$4:$G$163,P$7:P$166,$BD257)</f>
        <v>2.5000000000000001E-2</v>
      </c>
      <c r="BI257" s="95">
        <f>求节点(节奏总纲!$G$4:$G$163,Q$7:Q$166,$BD257)</f>
        <v>2.5000000000000001E-2</v>
      </c>
      <c r="BJ257" s="95">
        <f>求节点(节奏总纲!$G$4:$G$163,T$7:T$166,$BD257)</f>
        <v>2.4297362007884633</v>
      </c>
      <c r="BK257" s="95">
        <f>求节点(节奏总纲!$G$4:$G$163,U$7:U$166,$BD257)</f>
        <v>70649188238.480469</v>
      </c>
      <c r="BL257" s="91"/>
      <c r="BM257" s="14">
        <v>251</v>
      </c>
      <c r="BN257" s="95">
        <f>求节点(节奏总纲!$G$4:$G$163,AF$7:AF$166,$BD257)</f>
        <v>394.91401011106262</v>
      </c>
      <c r="BO257" s="95">
        <f>求节点(节奏总纲!$G$4:$G$163,AG$7:AG$166,$BD257)</f>
        <v>1119.9805796908288</v>
      </c>
      <c r="BP257" s="95">
        <f>求节点(节奏总纲!$G$4:$G$163,AH$7:AH$166,$BD257)</f>
        <v>1119.9805796908288</v>
      </c>
      <c r="BQ257" s="95">
        <f>求节点(节奏总纲!$G$4:$G$163,AI$7:AI$166,$BD257)</f>
        <v>2.5000000000000001E-2</v>
      </c>
      <c r="BR257" s="95">
        <f>求节点(节奏总纲!$G$4:$G$163,AJ$7:AJ$166,$BD257)</f>
        <v>2.5000000000000001E-2</v>
      </c>
      <c r="BS257" s="95">
        <f>求节点(节奏总纲!$G$4:$G$163,AM$7:AM$166,$BD257)</f>
        <v>7726.7036397478632</v>
      </c>
      <c r="BT257" s="95">
        <f>求节点(节奏总纲!$G$4:$G$163,AN$7:AN$166,$BD257)</f>
        <v>4.1457423885788769</v>
      </c>
      <c r="BU257" s="95">
        <f>求节点(节奏总纲!$G$4:$G$163,AO$7:AO$166,$BD257)</f>
        <v>219130824719.61093</v>
      </c>
    </row>
    <row r="258" spans="56:73" x14ac:dyDescent="0.15">
      <c r="BD258" s="14">
        <v>252</v>
      </c>
      <c r="BE258" s="95">
        <f>求节点(节奏总纲!$G$4:$G$163,M$7:M$166,$BD258)</f>
        <v>395.27273273107073</v>
      </c>
      <c r="BF258" s="95">
        <f>求节点(节奏总纲!$G$4:$G$163,N$7:N$166,$BD258)</f>
        <v>20878.866651792483</v>
      </c>
      <c r="BG258" s="95">
        <f>求节点(节奏总纲!$G$4:$G$163,O$7:O$166,$BD258)</f>
        <v>20878.866651792483</v>
      </c>
      <c r="BH258" s="95">
        <f>求节点(节奏总纲!$G$4:$G$163,P$7:P$166,$BD258)</f>
        <v>2.5000000000000001E-2</v>
      </c>
      <c r="BI258" s="95">
        <f>求节点(节奏总纲!$G$4:$G$163,Q$7:Q$166,$BD258)</f>
        <v>2.5000000000000001E-2</v>
      </c>
      <c r="BJ258" s="95">
        <f>求节点(节奏总纲!$G$4:$G$163,T$7:T$166,$BD258)</f>
        <v>2.4313931043831398</v>
      </c>
      <c r="BK258" s="95">
        <f>求节点(节奏总纲!$G$4:$G$163,U$7:U$166,$BD258)</f>
        <v>70915509773.835724</v>
      </c>
      <c r="BL258" s="91"/>
      <c r="BM258" s="14">
        <v>252</v>
      </c>
      <c r="BN258" s="95">
        <f>求节点(节奏总纲!$G$4:$G$163,AF$7:AF$166,$BD258)</f>
        <v>395.27273273107073</v>
      </c>
      <c r="BO258" s="95">
        <f>求节点(节奏总纲!$G$4:$G$163,AG$7:AG$166,$BD258)</f>
        <v>1121.4873739973505</v>
      </c>
      <c r="BP258" s="95">
        <f>求节点(节奏总纲!$G$4:$G$163,AH$7:AH$166,$BD258)</f>
        <v>1121.4873739973505</v>
      </c>
      <c r="BQ258" s="95">
        <f>求节点(节奏总纲!$G$4:$G$163,AI$7:AI$166,$BD258)</f>
        <v>2.5000000000000001E-2</v>
      </c>
      <c r="BR258" s="95">
        <f>求节点(节奏总纲!$G$4:$G$163,AJ$7:AJ$166,$BD258)</f>
        <v>2.5000000000000001E-2</v>
      </c>
      <c r="BS258" s="95">
        <f>求节点(节奏总纲!$G$4:$G$163,AM$7:AM$166,$BD258)</f>
        <v>7730.7515763336496</v>
      </c>
      <c r="BT258" s="95">
        <f>求节点(节奏总纲!$G$4:$G$163,AN$7:AN$166,$BD258)</f>
        <v>4.1525438645713102</v>
      </c>
      <c r="BU258" s="95">
        <f>求节点(节奏总纲!$G$4:$G$163,AO$7:AO$166,$BD258)</f>
        <v>220694368081.0885</v>
      </c>
    </row>
    <row r="259" spans="56:73" x14ac:dyDescent="0.15">
      <c r="BD259" s="14">
        <v>253</v>
      </c>
      <c r="BE259" s="95">
        <f>求节点(节奏总纲!$G$4:$G$163,M$7:M$166,$BD259)</f>
        <v>395.6314553510789</v>
      </c>
      <c r="BF259" s="95">
        <f>求节点(节奏总纲!$G$4:$G$163,N$7:N$166,$BD259)</f>
        <v>20899.038935361663</v>
      </c>
      <c r="BG259" s="95">
        <f>求节点(节奏总纲!$G$4:$G$163,O$7:O$166,$BD259)</f>
        <v>20899.038935361663</v>
      </c>
      <c r="BH259" s="95">
        <f>求节点(节奏总纲!$G$4:$G$163,P$7:P$166,$BD259)</f>
        <v>2.5000000000000001E-2</v>
      </c>
      <c r="BI259" s="95">
        <f>求节点(节奏总纲!$G$4:$G$163,Q$7:Q$166,$BD259)</f>
        <v>2.5000000000000001E-2</v>
      </c>
      <c r="BJ259" s="95">
        <f>求节点(节奏总纲!$G$4:$G$163,T$7:T$166,$BD259)</f>
        <v>2.4330500079778163</v>
      </c>
      <c r="BK259" s="95">
        <f>求节点(节奏总纲!$G$4:$G$163,U$7:U$166,$BD259)</f>
        <v>71181831309.190994</v>
      </c>
      <c r="BL259" s="91"/>
      <c r="BM259" s="14">
        <v>253</v>
      </c>
      <c r="BN259" s="95">
        <f>求节点(节奏总纲!$G$4:$G$163,AF$7:AF$166,$BD259)</f>
        <v>395.6314553510789</v>
      </c>
      <c r="BO259" s="95">
        <f>求节点(节奏总纲!$G$4:$G$163,AG$7:AG$166,$BD259)</f>
        <v>1122.9941683038724</v>
      </c>
      <c r="BP259" s="95">
        <f>求节点(节奏总纲!$G$4:$G$163,AH$7:AH$166,$BD259)</f>
        <v>1122.9941683038724</v>
      </c>
      <c r="BQ259" s="95">
        <f>求节点(节奏总纲!$G$4:$G$163,AI$7:AI$166,$BD259)</f>
        <v>2.5000000000000001E-2</v>
      </c>
      <c r="BR259" s="95">
        <f>求节点(节奏总纲!$G$4:$G$163,AJ$7:AJ$166,$BD259)</f>
        <v>2.5000000000000001E-2</v>
      </c>
      <c r="BS259" s="95">
        <f>求节点(节奏总纲!$G$4:$G$163,AM$7:AM$166,$BD259)</f>
        <v>7734.799512919436</v>
      </c>
      <c r="BT259" s="95">
        <f>求节点(节奏总纲!$G$4:$G$163,AN$7:AN$166,$BD259)</f>
        <v>4.1593453405637426</v>
      </c>
      <c r="BU259" s="95">
        <f>求节点(节奏总纲!$G$4:$G$163,AO$7:AO$166,$BD259)</f>
        <v>222257911442.56604</v>
      </c>
    </row>
    <row r="260" spans="56:73" x14ac:dyDescent="0.15">
      <c r="BD260" s="14">
        <v>254</v>
      </c>
      <c r="BE260" s="95">
        <f>求节点(节奏总纲!$G$4:$G$163,M$7:M$166,$BD260)</f>
        <v>395.99017797108701</v>
      </c>
      <c r="BF260" s="95">
        <f>求节点(节奏总纲!$G$4:$G$163,N$7:N$166,$BD260)</f>
        <v>20919.211218930846</v>
      </c>
      <c r="BG260" s="95">
        <f>求节点(节奏总纲!$G$4:$G$163,O$7:O$166,$BD260)</f>
        <v>20919.211218930846</v>
      </c>
      <c r="BH260" s="95">
        <f>求节点(节奏总纲!$G$4:$G$163,P$7:P$166,$BD260)</f>
        <v>2.5000000000000001E-2</v>
      </c>
      <c r="BI260" s="95">
        <f>求节点(节奏总纲!$G$4:$G$163,Q$7:Q$166,$BD260)</f>
        <v>2.5000000000000001E-2</v>
      </c>
      <c r="BJ260" s="95">
        <f>求节点(节奏总纲!$G$4:$G$163,T$7:T$166,$BD260)</f>
        <v>2.4347069115724924</v>
      </c>
      <c r="BK260" s="95">
        <f>求节点(节奏总纲!$G$4:$G$163,U$7:U$166,$BD260)</f>
        <v>71448152844.546249</v>
      </c>
      <c r="BL260" s="91"/>
      <c r="BM260" s="14">
        <v>254</v>
      </c>
      <c r="BN260" s="95">
        <f>求节点(节奏总纲!$G$4:$G$163,AF$7:AF$166,$BD260)</f>
        <v>395.99017797108701</v>
      </c>
      <c r="BO260" s="95">
        <f>求节点(节奏总纲!$G$4:$G$163,AG$7:AG$166,$BD260)</f>
        <v>1124.500962610394</v>
      </c>
      <c r="BP260" s="95">
        <f>求节点(节奏总纲!$G$4:$G$163,AH$7:AH$166,$BD260)</f>
        <v>1124.500962610394</v>
      </c>
      <c r="BQ260" s="95">
        <f>求节点(节奏总纲!$G$4:$G$163,AI$7:AI$166,$BD260)</f>
        <v>2.5000000000000001E-2</v>
      </c>
      <c r="BR260" s="95">
        <f>求节点(节奏总纲!$G$4:$G$163,AJ$7:AJ$166,$BD260)</f>
        <v>2.5000000000000001E-2</v>
      </c>
      <c r="BS260" s="95">
        <f>求节点(节奏总纲!$G$4:$G$163,AM$7:AM$166,$BD260)</f>
        <v>7738.8474495052224</v>
      </c>
      <c r="BT260" s="95">
        <f>求节点(节奏总纲!$G$4:$G$163,AN$7:AN$166,$BD260)</f>
        <v>4.1661468165561759</v>
      </c>
      <c r="BU260" s="95">
        <f>求节点(节奏总纲!$G$4:$G$163,AO$7:AO$166,$BD260)</f>
        <v>223821454804.04361</v>
      </c>
    </row>
    <row r="261" spans="56:73" x14ac:dyDescent="0.15">
      <c r="BD261" s="14">
        <v>255</v>
      </c>
      <c r="BE261" s="95">
        <f>求节点(节奏总纲!$G$4:$G$163,M$7:M$166,$BD261)</f>
        <v>396.32041794261733</v>
      </c>
      <c r="BF261" s="95">
        <f>求节点(节奏总纲!$G$4:$G$163,N$7:N$166,$BD261)</f>
        <v>20938.682351737134</v>
      </c>
      <c r="BG261" s="95">
        <f>求节点(节奏总纲!$G$4:$G$163,O$7:O$166,$BD261)</f>
        <v>20938.682351737134</v>
      </c>
      <c r="BH261" s="95">
        <f>求节点(节奏总纲!$G$4:$G$163,P$7:P$166,$BD261)</f>
        <v>2.5000000000000001E-2</v>
      </c>
      <c r="BI261" s="95">
        <f>求节点(节奏总纲!$G$4:$G$163,Q$7:Q$166,$BD261)</f>
        <v>2.5000000000000001E-2</v>
      </c>
      <c r="BJ261" s="95">
        <f>求节点(节奏总纲!$G$4:$G$163,T$7:T$166,$BD261)</f>
        <v>2.4362109130098841</v>
      </c>
      <c r="BK261" s="95">
        <f>求节点(节奏总纲!$G$4:$G$163,U$7:U$166,$BD261)</f>
        <v>71698960348.266739</v>
      </c>
      <c r="BL261" s="91"/>
      <c r="BM261" s="14">
        <v>255</v>
      </c>
      <c r="BN261" s="95">
        <f>求节点(节奏总纲!$G$4:$G$163,AF$7:AF$166,$BD261)</f>
        <v>396.32041794261733</v>
      </c>
      <c r="BO261" s="95">
        <f>求节点(节奏总纲!$G$4:$G$163,AG$7:AG$166,$BD261)</f>
        <v>1125.9947044714379</v>
      </c>
      <c r="BP261" s="95">
        <f>求节点(节奏总纲!$G$4:$G$163,AH$7:AH$166,$BD261)</f>
        <v>1125.9947044714379</v>
      </c>
      <c r="BQ261" s="95">
        <f>求节点(节奏总纲!$G$4:$G$163,AI$7:AI$166,$BD261)</f>
        <v>2.5000000000000001E-2</v>
      </c>
      <c r="BR261" s="95">
        <f>求节点(节奏总纲!$G$4:$G$163,AJ$7:AJ$166,$BD261)</f>
        <v>2.5000000000000001E-2</v>
      </c>
      <c r="BS261" s="95">
        <f>求节点(节奏总纲!$G$4:$G$163,AM$7:AM$166,$BD261)</f>
        <v>7742.8677724780464</v>
      </c>
      <c r="BT261" s="95">
        <f>求节点(节奏总纲!$G$4:$G$163,AN$7:AN$166,$BD261)</f>
        <v>4.1725374484577644</v>
      </c>
      <c r="BU261" s="95">
        <f>求节点(节奏总纲!$G$4:$G$163,AO$7:AO$166,$BD261)</f>
        <v>225338877071.36453</v>
      </c>
    </row>
    <row r="262" spans="56:73" x14ac:dyDescent="0.15">
      <c r="BD262" s="14">
        <v>256</v>
      </c>
      <c r="BE262" s="95">
        <f>求节点(节奏总纲!$G$4:$G$163,M$7:M$166,$BD262)</f>
        <v>396.4275270601712</v>
      </c>
      <c r="BF262" s="95">
        <f>求节点(节奏总纲!$G$4:$G$163,N$7:N$166,$BD262)</f>
        <v>20952.660723973302</v>
      </c>
      <c r="BG262" s="95">
        <f>求节点(节奏总纲!$G$4:$G$163,O$7:O$166,$BD262)</f>
        <v>20952.660723973302</v>
      </c>
      <c r="BH262" s="95">
        <f>求节点(节奏总纲!$G$4:$G$163,P$7:P$166,$BD262)</f>
        <v>2.5000000000000001E-2</v>
      </c>
      <c r="BI262" s="95">
        <f>求节点(节奏总纲!$G$4:$G$163,Q$7:Q$166,$BD262)</f>
        <v>2.5000000000000001E-2</v>
      </c>
      <c r="BJ262" s="95">
        <f>求节点(节奏总纲!$G$4:$G$163,T$7:T$166,$BD262)</f>
        <v>2.4365170908334948</v>
      </c>
      <c r="BK262" s="95">
        <f>求节点(节奏总纲!$G$4:$G$163,U$7:U$166,$BD262)</f>
        <v>71828232134.198181</v>
      </c>
      <c r="BL262" s="91"/>
      <c r="BM262" s="14">
        <v>256</v>
      </c>
      <c r="BN262" s="95">
        <f>求节点(节奏总纲!$G$4:$G$163,AF$7:AF$166,$BD262)</f>
        <v>396.4275270601712</v>
      </c>
      <c r="BO262" s="95">
        <f>求节点(节奏总纲!$G$4:$G$163,AG$7:AG$166,$BD262)</f>
        <v>1127.3861944892874</v>
      </c>
      <c r="BP262" s="95">
        <f>求节点(节奏总纲!$G$4:$G$163,AH$7:AH$166,$BD262)</f>
        <v>1127.3861944892874</v>
      </c>
      <c r="BQ262" s="95">
        <f>求节点(节奏总纲!$G$4:$G$163,AI$7:AI$166,$BD262)</f>
        <v>2.5000000000000001E-2</v>
      </c>
      <c r="BR262" s="95">
        <f>求节点(节奏总纲!$G$4:$G$163,AJ$7:AJ$166,$BD262)</f>
        <v>2.5000000000000001E-2</v>
      </c>
      <c r="BS262" s="95">
        <f>求节点(节奏总纲!$G$4:$G$163,AM$7:AM$166,$BD262)</f>
        <v>7746.6717725535591</v>
      </c>
      <c r="BT262" s="95">
        <f>求节点(节奏总纲!$G$4:$G$163,AN$7:AN$166,$BD262)</f>
        <v>4.1757095596900848</v>
      </c>
      <c r="BU262" s="95">
        <f>求节点(节奏总纲!$G$4:$G$163,AO$7:AO$166,$BD262)</f>
        <v>226494990272.44775</v>
      </c>
    </row>
    <row r="263" spans="56:73" x14ac:dyDescent="0.15">
      <c r="BD263" s="14">
        <v>257</v>
      </c>
      <c r="BE263" s="95">
        <f>求节点(节奏总纲!$G$4:$G$163,M$7:M$166,$BD263)</f>
        <v>396.53463617772508</v>
      </c>
      <c r="BF263" s="95">
        <f>求节点(节奏总纲!$G$4:$G$163,N$7:N$166,$BD263)</f>
        <v>20966.63909620947</v>
      </c>
      <c r="BG263" s="95">
        <f>求节点(节奏总纲!$G$4:$G$163,O$7:O$166,$BD263)</f>
        <v>20966.63909620947</v>
      </c>
      <c r="BH263" s="95">
        <f>求节点(节奏总纲!$G$4:$G$163,P$7:P$166,$BD263)</f>
        <v>2.5000000000000001E-2</v>
      </c>
      <c r="BI263" s="95">
        <f>求节点(节奏总纲!$G$4:$G$163,Q$7:Q$166,$BD263)</f>
        <v>2.5000000000000001E-2</v>
      </c>
      <c r="BJ263" s="95">
        <f>求节点(节奏总纲!$G$4:$G$163,T$7:T$166,$BD263)</f>
        <v>2.436823268657105</v>
      </c>
      <c r="BK263" s="95">
        <f>求节点(节奏总纲!$G$4:$G$163,U$7:U$166,$BD263)</f>
        <v>71957503920.129608</v>
      </c>
      <c r="BL263" s="91"/>
      <c r="BM263" s="14">
        <v>257</v>
      </c>
      <c r="BN263" s="95">
        <f>求节点(节奏总纲!$G$4:$G$163,AF$7:AF$166,$BD263)</f>
        <v>396.53463617772508</v>
      </c>
      <c r="BO263" s="95">
        <f>求节点(节奏总纲!$G$4:$G$163,AG$7:AG$166,$BD263)</f>
        <v>1128.7776845071369</v>
      </c>
      <c r="BP263" s="95">
        <f>求节点(节奏总纲!$G$4:$G$163,AH$7:AH$166,$BD263)</f>
        <v>1128.7776845071369</v>
      </c>
      <c r="BQ263" s="95">
        <f>求节点(节奏总纲!$G$4:$G$163,AI$7:AI$166,$BD263)</f>
        <v>2.5000000000000001E-2</v>
      </c>
      <c r="BR263" s="95">
        <f>求节点(节奏总纲!$G$4:$G$163,AJ$7:AJ$166,$BD263)</f>
        <v>2.5000000000000001E-2</v>
      </c>
      <c r="BS263" s="95">
        <f>求节点(节奏总纲!$G$4:$G$163,AM$7:AM$166,$BD263)</f>
        <v>7750.4757726290718</v>
      </c>
      <c r="BT263" s="95">
        <f>求节点(节奏总纲!$G$4:$G$163,AN$7:AN$166,$BD263)</f>
        <v>4.1788816709224053</v>
      </c>
      <c r="BU263" s="95">
        <f>求节点(节奏总纲!$G$4:$G$163,AO$7:AO$166,$BD263)</f>
        <v>227651103473.53094</v>
      </c>
    </row>
    <row r="264" spans="56:73" x14ac:dyDescent="0.15">
      <c r="BD264" s="14">
        <v>258</v>
      </c>
      <c r="BE264" s="95">
        <f>求节点(节奏总纲!$G$4:$G$163,M$7:M$166,$BD264)</f>
        <v>396.64174529527895</v>
      </c>
      <c r="BF264" s="95">
        <f>求节点(节奏总纲!$G$4:$G$163,N$7:N$166,$BD264)</f>
        <v>20980.617468445638</v>
      </c>
      <c r="BG264" s="95">
        <f>求节点(节奏总纲!$G$4:$G$163,O$7:O$166,$BD264)</f>
        <v>20980.617468445638</v>
      </c>
      <c r="BH264" s="95">
        <f>求节点(节奏总纲!$G$4:$G$163,P$7:P$166,$BD264)</f>
        <v>2.5000000000000001E-2</v>
      </c>
      <c r="BI264" s="95">
        <f>求节点(节奏总纲!$G$4:$G$163,Q$7:Q$166,$BD264)</f>
        <v>2.5000000000000001E-2</v>
      </c>
      <c r="BJ264" s="95">
        <f>求节点(节奏总纲!$G$4:$G$163,T$7:T$166,$BD264)</f>
        <v>2.4371294464807152</v>
      </c>
      <c r="BK264" s="95">
        <f>求节点(节奏总纲!$G$4:$G$163,U$7:U$166,$BD264)</f>
        <v>72086775706.061035</v>
      </c>
      <c r="BL264" s="91"/>
      <c r="BM264" s="14">
        <v>258</v>
      </c>
      <c r="BN264" s="95">
        <f>求节点(节奏总纲!$G$4:$G$163,AF$7:AF$166,$BD264)</f>
        <v>396.64174529527895</v>
      </c>
      <c r="BO264" s="95">
        <f>求节点(节奏总纲!$G$4:$G$163,AG$7:AG$166,$BD264)</f>
        <v>1130.1691745249864</v>
      </c>
      <c r="BP264" s="95">
        <f>求节点(节奏总纲!$G$4:$G$163,AH$7:AH$166,$BD264)</f>
        <v>1130.1691745249864</v>
      </c>
      <c r="BQ264" s="95">
        <f>求节点(节奏总纲!$G$4:$G$163,AI$7:AI$166,$BD264)</f>
        <v>2.5000000000000001E-2</v>
      </c>
      <c r="BR264" s="95">
        <f>求节点(节奏总纲!$G$4:$G$163,AJ$7:AJ$166,$BD264)</f>
        <v>2.5000000000000001E-2</v>
      </c>
      <c r="BS264" s="95">
        <f>求节点(节奏总纲!$G$4:$G$163,AM$7:AM$166,$BD264)</f>
        <v>7754.2797727045845</v>
      </c>
      <c r="BT264" s="95">
        <f>求节点(节奏总纲!$G$4:$G$163,AN$7:AN$166,$BD264)</f>
        <v>4.1820537821547257</v>
      </c>
      <c r="BU264" s="95">
        <f>求节点(节奏总纲!$G$4:$G$163,AO$7:AO$166,$BD264)</f>
        <v>228807216674.61417</v>
      </c>
    </row>
    <row r="265" spans="56:73" x14ac:dyDescent="0.15">
      <c r="BD265" s="14">
        <v>259</v>
      </c>
      <c r="BE265" s="95">
        <f>求节点(节奏总纲!$G$4:$G$163,M$7:M$166,$BD265)</f>
        <v>396.74885441283277</v>
      </c>
      <c r="BF265" s="95">
        <f>求节点(节奏总纲!$G$4:$G$163,N$7:N$166,$BD265)</f>
        <v>20994.59584068181</v>
      </c>
      <c r="BG265" s="95">
        <f>求节点(节奏总纲!$G$4:$G$163,O$7:O$166,$BD265)</f>
        <v>20994.59584068181</v>
      </c>
      <c r="BH265" s="95">
        <f>求节点(节奏总纲!$G$4:$G$163,P$7:P$166,$BD265)</f>
        <v>2.5000000000000001E-2</v>
      </c>
      <c r="BI265" s="95">
        <f>求节点(节奏总纲!$G$4:$G$163,Q$7:Q$166,$BD265)</f>
        <v>2.5000000000000001E-2</v>
      </c>
      <c r="BJ265" s="95">
        <f>求节点(节奏总纲!$G$4:$G$163,T$7:T$166,$BD265)</f>
        <v>2.4374356243043254</v>
      </c>
      <c r="BK265" s="95">
        <f>求节点(节奏总纲!$G$4:$G$163,U$7:U$166,$BD265)</f>
        <v>72216047491.992477</v>
      </c>
      <c r="BL265" s="91"/>
      <c r="BM265" s="14">
        <v>259</v>
      </c>
      <c r="BN265" s="95">
        <f>求节点(节奏总纲!$G$4:$G$163,AF$7:AF$166,$BD265)</f>
        <v>396.74885441283277</v>
      </c>
      <c r="BO265" s="95">
        <f>求节点(节奏总纲!$G$4:$G$163,AG$7:AG$166,$BD265)</f>
        <v>1131.5606645428356</v>
      </c>
      <c r="BP265" s="95">
        <f>求节点(节奏总纲!$G$4:$G$163,AH$7:AH$166,$BD265)</f>
        <v>1131.5606645428356</v>
      </c>
      <c r="BQ265" s="95">
        <f>求节点(节奏总纲!$G$4:$G$163,AI$7:AI$166,$BD265)</f>
        <v>2.5000000000000001E-2</v>
      </c>
      <c r="BR265" s="95">
        <f>求节点(节奏总纲!$G$4:$G$163,AJ$7:AJ$166,$BD265)</f>
        <v>2.5000000000000001E-2</v>
      </c>
      <c r="BS265" s="95">
        <f>求节点(节奏总纲!$G$4:$G$163,AM$7:AM$166,$BD265)</f>
        <v>7758.0837727800972</v>
      </c>
      <c r="BT265" s="95">
        <f>求节点(节奏总纲!$G$4:$G$163,AN$7:AN$166,$BD265)</f>
        <v>4.1852258933870461</v>
      </c>
      <c r="BU265" s="95">
        <f>求节点(节奏总纲!$G$4:$G$163,AO$7:AO$166,$BD265)</f>
        <v>229963329875.69739</v>
      </c>
    </row>
    <row r="266" spans="56:73" x14ac:dyDescent="0.15">
      <c r="BD266" s="14">
        <v>260</v>
      </c>
      <c r="BE266" s="95">
        <f>求节点(节奏总纲!$G$4:$G$163,M$7:M$166,$BD266)</f>
        <v>396.85596353038665</v>
      </c>
      <c r="BF266" s="95">
        <f>求节点(节奏总纲!$G$4:$G$163,N$7:N$166,$BD266)</f>
        <v>21008.574212917978</v>
      </c>
      <c r="BG266" s="95">
        <f>求节点(节奏总纲!$G$4:$G$163,O$7:O$166,$BD266)</f>
        <v>21008.574212917978</v>
      </c>
      <c r="BH266" s="95">
        <f>求节点(节奏总纲!$G$4:$G$163,P$7:P$166,$BD266)</f>
        <v>2.5000000000000001E-2</v>
      </c>
      <c r="BI266" s="95">
        <f>求节点(节奏总纲!$G$4:$G$163,Q$7:Q$166,$BD266)</f>
        <v>2.5000000000000001E-2</v>
      </c>
      <c r="BJ266" s="95">
        <f>求节点(节奏总纲!$G$4:$G$163,T$7:T$166,$BD266)</f>
        <v>2.437741802127936</v>
      </c>
      <c r="BK266" s="95">
        <f>求节点(节奏总纲!$G$4:$G$163,U$7:U$166,$BD266)</f>
        <v>72345319277.923904</v>
      </c>
      <c r="BL266" s="91"/>
      <c r="BM266" s="14">
        <v>260</v>
      </c>
      <c r="BN266" s="95">
        <f>求节点(节奏总纲!$G$4:$G$163,AF$7:AF$166,$BD266)</f>
        <v>396.85596353038665</v>
      </c>
      <c r="BO266" s="95">
        <f>求节点(节奏总纲!$G$4:$G$163,AG$7:AG$166,$BD266)</f>
        <v>1132.9521545606851</v>
      </c>
      <c r="BP266" s="95">
        <f>求节点(节奏总纲!$G$4:$G$163,AH$7:AH$166,$BD266)</f>
        <v>1132.9521545606851</v>
      </c>
      <c r="BQ266" s="95">
        <f>求节点(节奏总纲!$G$4:$G$163,AI$7:AI$166,$BD266)</f>
        <v>2.5000000000000001E-2</v>
      </c>
      <c r="BR266" s="95">
        <f>求节点(节奏总纲!$G$4:$G$163,AJ$7:AJ$166,$BD266)</f>
        <v>2.5000000000000001E-2</v>
      </c>
      <c r="BS266" s="95">
        <f>求节点(节奏总纲!$G$4:$G$163,AM$7:AM$166,$BD266)</f>
        <v>7761.8877728556099</v>
      </c>
      <c r="BT266" s="95">
        <f>求节点(节奏总纲!$G$4:$G$163,AN$7:AN$166,$BD266)</f>
        <v>4.1883980046193665</v>
      </c>
      <c r="BU266" s="95">
        <f>求节点(节奏总纲!$G$4:$G$163,AO$7:AO$166,$BD266)</f>
        <v>231119443076.78058</v>
      </c>
    </row>
    <row r="267" spans="56:73" x14ac:dyDescent="0.15">
      <c r="BD267" s="14">
        <v>261</v>
      </c>
      <c r="BE267" s="95">
        <f>求节点(节奏总纲!$G$4:$G$163,M$7:M$166,$BD267)</f>
        <v>396.96307264794052</v>
      </c>
      <c r="BF267" s="95">
        <f>求节点(节奏总纲!$G$4:$G$163,N$7:N$166,$BD267)</f>
        <v>21022.552585154146</v>
      </c>
      <c r="BG267" s="95">
        <f>求节点(节奏总纲!$G$4:$G$163,O$7:O$166,$BD267)</f>
        <v>21022.552585154146</v>
      </c>
      <c r="BH267" s="95">
        <f>求节点(节奏总纲!$G$4:$G$163,P$7:P$166,$BD267)</f>
        <v>2.5000000000000001E-2</v>
      </c>
      <c r="BI267" s="95">
        <f>求节点(节奏总纲!$G$4:$G$163,Q$7:Q$166,$BD267)</f>
        <v>2.5000000000000001E-2</v>
      </c>
      <c r="BJ267" s="95">
        <f>求节点(节奏总纲!$G$4:$G$163,T$7:T$166,$BD267)</f>
        <v>2.4380479799515462</v>
      </c>
      <c r="BK267" s="95">
        <f>求节点(节奏总纲!$G$4:$G$163,U$7:U$166,$BD267)</f>
        <v>72474591063.855347</v>
      </c>
      <c r="BL267" s="91"/>
      <c r="BM267" s="14">
        <v>261</v>
      </c>
      <c r="BN267" s="95">
        <f>求节点(节奏总纲!$G$4:$G$163,AF$7:AF$166,$BD267)</f>
        <v>396.96307264794052</v>
      </c>
      <c r="BO267" s="95">
        <f>求节点(节奏总纲!$G$4:$G$163,AG$7:AG$166,$BD267)</f>
        <v>1134.3436445785346</v>
      </c>
      <c r="BP267" s="95">
        <f>求节点(节奏总纲!$G$4:$G$163,AH$7:AH$166,$BD267)</f>
        <v>1134.3436445785346</v>
      </c>
      <c r="BQ267" s="95">
        <f>求节点(节奏总纲!$G$4:$G$163,AI$7:AI$166,$BD267)</f>
        <v>2.5000000000000001E-2</v>
      </c>
      <c r="BR267" s="95">
        <f>求节点(节奏总纲!$G$4:$G$163,AJ$7:AJ$166,$BD267)</f>
        <v>2.5000000000000001E-2</v>
      </c>
      <c r="BS267" s="95">
        <f>求节点(节奏总纲!$G$4:$G$163,AM$7:AM$166,$BD267)</f>
        <v>7765.6917729311226</v>
      </c>
      <c r="BT267" s="95">
        <f>求节点(节奏总纲!$G$4:$G$163,AN$7:AN$166,$BD267)</f>
        <v>4.1915701158516869</v>
      </c>
      <c r="BU267" s="95">
        <f>求节点(节奏总纲!$G$4:$G$163,AO$7:AO$166,$BD267)</f>
        <v>232275556277.8638</v>
      </c>
    </row>
    <row r="268" spans="56:73" x14ac:dyDescent="0.15">
      <c r="BD268" s="14">
        <v>262</v>
      </c>
      <c r="BE268" s="95">
        <f>求节点(节奏总纲!$G$4:$G$163,M$7:M$166,$BD268)</f>
        <v>397.07018176549434</v>
      </c>
      <c r="BF268" s="95">
        <f>求节点(节奏总纲!$G$4:$G$163,N$7:N$166,$BD268)</f>
        <v>21036.530957390314</v>
      </c>
      <c r="BG268" s="95">
        <f>求节点(节奏总纲!$G$4:$G$163,O$7:O$166,$BD268)</f>
        <v>21036.530957390314</v>
      </c>
      <c r="BH268" s="95">
        <f>求节点(节奏总纲!$G$4:$G$163,P$7:P$166,$BD268)</f>
        <v>2.5000000000000001E-2</v>
      </c>
      <c r="BI268" s="95">
        <f>求节点(节奏总纲!$G$4:$G$163,Q$7:Q$166,$BD268)</f>
        <v>2.5000000000000001E-2</v>
      </c>
      <c r="BJ268" s="95">
        <f>求节点(节奏总纲!$G$4:$G$163,T$7:T$166,$BD268)</f>
        <v>2.4383541577751564</v>
      </c>
      <c r="BK268" s="95">
        <f>求节点(节奏总纲!$G$4:$G$163,U$7:U$166,$BD268)</f>
        <v>72603862849.786774</v>
      </c>
      <c r="BL268" s="91"/>
      <c r="BM268" s="14">
        <v>262</v>
      </c>
      <c r="BN268" s="95">
        <f>求节点(节奏总纲!$G$4:$G$163,AF$7:AF$166,$BD268)</f>
        <v>397.07018176549434</v>
      </c>
      <c r="BO268" s="95">
        <f>求节点(节奏总纲!$G$4:$G$163,AG$7:AG$166,$BD268)</f>
        <v>1135.7351345963839</v>
      </c>
      <c r="BP268" s="95">
        <f>求节点(节奏总纲!$G$4:$G$163,AH$7:AH$166,$BD268)</f>
        <v>1135.7351345963839</v>
      </c>
      <c r="BQ268" s="95">
        <f>求节点(节奏总纲!$G$4:$G$163,AI$7:AI$166,$BD268)</f>
        <v>2.5000000000000001E-2</v>
      </c>
      <c r="BR268" s="95">
        <f>求节点(节奏总纲!$G$4:$G$163,AJ$7:AJ$166,$BD268)</f>
        <v>2.5000000000000001E-2</v>
      </c>
      <c r="BS268" s="95">
        <f>求节点(节奏总纲!$G$4:$G$163,AM$7:AM$166,$BD268)</f>
        <v>7769.4957730066353</v>
      </c>
      <c r="BT268" s="95">
        <f>求节点(节奏总纲!$G$4:$G$163,AN$7:AN$166,$BD268)</f>
        <v>4.1947422270840073</v>
      </c>
      <c r="BU268" s="95">
        <f>求节点(节奏总纲!$G$4:$G$163,AO$7:AO$166,$BD268)</f>
        <v>233431669478.94699</v>
      </c>
    </row>
    <row r="269" spans="56:73" x14ac:dyDescent="0.15">
      <c r="BD269" s="14">
        <v>263</v>
      </c>
      <c r="BE269" s="95">
        <f>求节点(节奏总纲!$G$4:$G$163,M$7:M$166,$BD269)</f>
        <v>397.17729088304822</v>
      </c>
      <c r="BF269" s="95">
        <f>求节点(节奏总纲!$G$4:$G$163,N$7:N$166,$BD269)</f>
        <v>21050.509329626486</v>
      </c>
      <c r="BG269" s="95">
        <f>求节点(节奏总纲!$G$4:$G$163,O$7:O$166,$BD269)</f>
        <v>21050.509329626486</v>
      </c>
      <c r="BH269" s="95">
        <f>求节点(节奏总纲!$G$4:$G$163,P$7:P$166,$BD269)</f>
        <v>2.5000000000000001E-2</v>
      </c>
      <c r="BI269" s="95">
        <f>求节点(节奏总纲!$G$4:$G$163,Q$7:Q$166,$BD269)</f>
        <v>2.5000000000000001E-2</v>
      </c>
      <c r="BJ269" s="95">
        <f>求节点(节奏总纲!$G$4:$G$163,T$7:T$166,$BD269)</f>
        <v>2.4386603355987666</v>
      </c>
      <c r="BK269" s="95">
        <f>求节点(节奏总纲!$G$4:$G$163,U$7:U$166,$BD269)</f>
        <v>72733134635.718216</v>
      </c>
      <c r="BL269" s="91"/>
      <c r="BM269" s="14">
        <v>263</v>
      </c>
      <c r="BN269" s="95">
        <f>求节点(节奏总纲!$G$4:$G$163,AF$7:AF$166,$BD269)</f>
        <v>397.17729088304822</v>
      </c>
      <c r="BO269" s="95">
        <f>求节点(节奏总纲!$G$4:$G$163,AG$7:AG$166,$BD269)</f>
        <v>1137.1266246142334</v>
      </c>
      <c r="BP269" s="95">
        <f>求节点(节奏总纲!$G$4:$G$163,AH$7:AH$166,$BD269)</f>
        <v>1137.1266246142334</v>
      </c>
      <c r="BQ269" s="95">
        <f>求节点(节奏总纲!$G$4:$G$163,AI$7:AI$166,$BD269)</f>
        <v>2.5000000000000001E-2</v>
      </c>
      <c r="BR269" s="95">
        <f>求节点(节奏总纲!$G$4:$G$163,AJ$7:AJ$166,$BD269)</f>
        <v>2.5000000000000001E-2</v>
      </c>
      <c r="BS269" s="95">
        <f>求节点(节奏总纲!$G$4:$G$163,AM$7:AM$166,$BD269)</f>
        <v>7773.299773082148</v>
      </c>
      <c r="BT269" s="95">
        <f>求节点(节奏总纲!$G$4:$G$163,AN$7:AN$166,$BD269)</f>
        <v>4.1979143383163278</v>
      </c>
      <c r="BU269" s="95">
        <f>求节点(节奏总纲!$G$4:$G$163,AO$7:AO$166,$BD269)</f>
        <v>234587782680.03021</v>
      </c>
    </row>
    <row r="270" spans="56:73" x14ac:dyDescent="0.15">
      <c r="BD270" s="14">
        <v>264</v>
      </c>
      <c r="BE270" s="95">
        <f>求节点(节奏总纲!$G$4:$G$163,M$7:M$166,$BD270)</f>
        <v>397.28440000060209</v>
      </c>
      <c r="BF270" s="95">
        <f>求节点(节奏总纲!$G$4:$G$163,N$7:N$166,$BD270)</f>
        <v>21064.487701862654</v>
      </c>
      <c r="BG270" s="95">
        <f>求节点(节奏总纲!$G$4:$G$163,O$7:O$166,$BD270)</f>
        <v>21064.487701862654</v>
      </c>
      <c r="BH270" s="95">
        <f>求节点(节奏总纲!$G$4:$G$163,P$7:P$166,$BD270)</f>
        <v>2.5000000000000001E-2</v>
      </c>
      <c r="BI270" s="95">
        <f>求节点(节奏总纲!$G$4:$G$163,Q$7:Q$166,$BD270)</f>
        <v>2.5000000000000001E-2</v>
      </c>
      <c r="BJ270" s="95">
        <f>求节点(节奏总纲!$G$4:$G$163,T$7:T$166,$BD270)</f>
        <v>2.4389665134223772</v>
      </c>
      <c r="BK270" s="95">
        <f>求节点(节奏总纲!$G$4:$G$163,U$7:U$166,$BD270)</f>
        <v>72862406421.649643</v>
      </c>
      <c r="BL270" s="91"/>
      <c r="BM270" s="14">
        <v>264</v>
      </c>
      <c r="BN270" s="95">
        <f>求节点(节奏总纲!$G$4:$G$163,AF$7:AF$166,$BD270)</f>
        <v>397.28440000060209</v>
      </c>
      <c r="BO270" s="95">
        <f>求节点(节奏总纲!$G$4:$G$163,AG$7:AG$166,$BD270)</f>
        <v>1138.5181146320829</v>
      </c>
      <c r="BP270" s="95">
        <f>求节点(节奏总纲!$G$4:$G$163,AH$7:AH$166,$BD270)</f>
        <v>1138.5181146320829</v>
      </c>
      <c r="BQ270" s="95">
        <f>求节点(节奏总纲!$G$4:$G$163,AI$7:AI$166,$BD270)</f>
        <v>2.5000000000000001E-2</v>
      </c>
      <c r="BR270" s="95">
        <f>求节点(节奏总纲!$G$4:$G$163,AJ$7:AJ$166,$BD270)</f>
        <v>2.5000000000000001E-2</v>
      </c>
      <c r="BS270" s="95">
        <f>求节点(节奏总纲!$G$4:$G$163,AM$7:AM$166,$BD270)</f>
        <v>7777.1037731576607</v>
      </c>
      <c r="BT270" s="95">
        <f>求节点(节奏总纲!$G$4:$G$163,AN$7:AN$166,$BD270)</f>
        <v>4.2010864495486482</v>
      </c>
      <c r="BU270" s="95">
        <f>求节点(节奏总纲!$G$4:$G$163,AO$7:AO$166,$BD270)</f>
        <v>235743895881.1134</v>
      </c>
    </row>
    <row r="271" spans="56:73" x14ac:dyDescent="0.15">
      <c r="BD271" s="14">
        <v>265</v>
      </c>
      <c r="BE271" s="95">
        <f>求节点(节奏总纲!$G$4:$G$163,M$7:M$166,$BD271)</f>
        <v>397.39150911815591</v>
      </c>
      <c r="BF271" s="95">
        <f>求节点(节奏总纲!$G$4:$G$163,N$7:N$166,$BD271)</f>
        <v>21078.466074098822</v>
      </c>
      <c r="BG271" s="95">
        <f>求节点(节奏总纲!$G$4:$G$163,O$7:O$166,$BD271)</f>
        <v>21078.466074098822</v>
      </c>
      <c r="BH271" s="95">
        <f>求节点(节奏总纲!$G$4:$G$163,P$7:P$166,$BD271)</f>
        <v>2.5000000000000001E-2</v>
      </c>
      <c r="BI271" s="95">
        <f>求节点(节奏总纲!$G$4:$G$163,Q$7:Q$166,$BD271)</f>
        <v>2.5000000000000001E-2</v>
      </c>
      <c r="BJ271" s="95">
        <f>求节点(节奏总纲!$G$4:$G$163,T$7:T$166,$BD271)</f>
        <v>2.4392726912459874</v>
      </c>
      <c r="BK271" s="95">
        <f>求节点(节奏总纲!$G$4:$G$163,U$7:U$166,$BD271)</f>
        <v>72991678207.581085</v>
      </c>
      <c r="BL271" s="91"/>
      <c r="BM271" s="14">
        <v>265</v>
      </c>
      <c r="BN271" s="95">
        <f>求节点(节奏总纲!$G$4:$G$163,AF$7:AF$166,$BD271)</f>
        <v>397.39150911815591</v>
      </c>
      <c r="BO271" s="95">
        <f>求节点(节奏总纲!$G$4:$G$163,AG$7:AG$166,$BD271)</f>
        <v>1139.9096046499321</v>
      </c>
      <c r="BP271" s="95">
        <f>求节点(节奏总纲!$G$4:$G$163,AH$7:AH$166,$BD271)</f>
        <v>1139.9096046499321</v>
      </c>
      <c r="BQ271" s="95">
        <f>求节点(节奏总纲!$G$4:$G$163,AI$7:AI$166,$BD271)</f>
        <v>2.5000000000000001E-2</v>
      </c>
      <c r="BR271" s="95">
        <f>求节点(节奏总纲!$G$4:$G$163,AJ$7:AJ$166,$BD271)</f>
        <v>2.5000000000000001E-2</v>
      </c>
      <c r="BS271" s="95">
        <f>求节点(节奏总纲!$G$4:$G$163,AM$7:AM$166,$BD271)</f>
        <v>7780.9077732331734</v>
      </c>
      <c r="BT271" s="95">
        <f>求节点(节奏总纲!$G$4:$G$163,AN$7:AN$166,$BD271)</f>
        <v>4.2042585607809686</v>
      </c>
      <c r="BU271" s="95">
        <f>求节点(节奏总纲!$G$4:$G$163,AO$7:AO$166,$BD271)</f>
        <v>236900009082.19662</v>
      </c>
    </row>
    <row r="272" spans="56:73" x14ac:dyDescent="0.15">
      <c r="BD272" s="14">
        <v>266</v>
      </c>
      <c r="BE272" s="95">
        <f>求节点(节奏总纲!$G$4:$G$163,M$7:M$166,$BD272)</f>
        <v>397.49861823570978</v>
      </c>
      <c r="BF272" s="95">
        <f>求节点(节奏总纲!$G$4:$G$163,N$7:N$166,$BD272)</f>
        <v>21092.44444633499</v>
      </c>
      <c r="BG272" s="95">
        <f>求节点(节奏总纲!$G$4:$G$163,O$7:O$166,$BD272)</f>
        <v>21092.44444633499</v>
      </c>
      <c r="BH272" s="95">
        <f>求节点(节奏总纲!$G$4:$G$163,P$7:P$166,$BD272)</f>
        <v>2.5000000000000001E-2</v>
      </c>
      <c r="BI272" s="95">
        <f>求节点(节奏总纲!$G$4:$G$163,Q$7:Q$166,$BD272)</f>
        <v>2.5000000000000001E-2</v>
      </c>
      <c r="BJ272" s="95">
        <f>求节点(节奏总纲!$G$4:$G$163,T$7:T$166,$BD272)</f>
        <v>2.4395788690695976</v>
      </c>
      <c r="BK272" s="95">
        <f>求节点(节奏总纲!$G$4:$G$163,U$7:U$166,$BD272)</f>
        <v>73120949993.512512</v>
      </c>
      <c r="BL272" s="91"/>
      <c r="BM272" s="14">
        <v>266</v>
      </c>
      <c r="BN272" s="95">
        <f>求节点(节奏总纲!$G$4:$G$163,AF$7:AF$166,$BD272)</f>
        <v>397.49861823570978</v>
      </c>
      <c r="BO272" s="95">
        <f>求节点(节奏总纲!$G$4:$G$163,AG$7:AG$166,$BD272)</f>
        <v>1141.3010946677816</v>
      </c>
      <c r="BP272" s="95">
        <f>求节点(节奏总纲!$G$4:$G$163,AH$7:AH$166,$BD272)</f>
        <v>1141.3010946677816</v>
      </c>
      <c r="BQ272" s="95">
        <f>求节点(节奏总纲!$G$4:$G$163,AI$7:AI$166,$BD272)</f>
        <v>2.5000000000000001E-2</v>
      </c>
      <c r="BR272" s="95">
        <f>求节点(节奏总纲!$G$4:$G$163,AJ$7:AJ$166,$BD272)</f>
        <v>2.5000000000000001E-2</v>
      </c>
      <c r="BS272" s="95">
        <f>求节点(节奏总纲!$G$4:$G$163,AM$7:AM$166,$BD272)</f>
        <v>7784.7117733086861</v>
      </c>
      <c r="BT272" s="95">
        <f>求节点(节奏总纲!$G$4:$G$163,AN$7:AN$166,$BD272)</f>
        <v>4.207430672013289</v>
      </c>
      <c r="BU272" s="95">
        <f>求节点(节奏总纲!$G$4:$G$163,AO$7:AO$166,$BD272)</f>
        <v>238056122283.27982</v>
      </c>
    </row>
    <row r="273" spans="56:73" x14ac:dyDescent="0.15">
      <c r="BD273" s="14">
        <v>267</v>
      </c>
      <c r="BE273" s="95">
        <f>求节点(节奏总纲!$G$4:$G$163,M$7:M$166,$BD273)</f>
        <v>397.60572735326366</v>
      </c>
      <c r="BF273" s="95">
        <f>求节点(节奏总纲!$G$4:$G$163,N$7:N$166,$BD273)</f>
        <v>21106.422818571162</v>
      </c>
      <c r="BG273" s="95">
        <f>求节点(节奏总纲!$G$4:$G$163,O$7:O$166,$BD273)</f>
        <v>21106.422818571162</v>
      </c>
      <c r="BH273" s="95">
        <f>求节点(节奏总纲!$G$4:$G$163,P$7:P$166,$BD273)</f>
        <v>2.5000000000000001E-2</v>
      </c>
      <c r="BI273" s="95">
        <f>求节点(节奏总纲!$G$4:$G$163,Q$7:Q$166,$BD273)</f>
        <v>2.5000000000000001E-2</v>
      </c>
      <c r="BJ273" s="95">
        <f>求节点(节奏总纲!$G$4:$G$163,T$7:T$166,$BD273)</f>
        <v>2.4398850468932083</v>
      </c>
      <c r="BK273" s="95">
        <f>求节点(节奏总纲!$G$4:$G$163,U$7:U$166,$BD273)</f>
        <v>73250221779.443954</v>
      </c>
      <c r="BL273" s="91"/>
      <c r="BM273" s="14">
        <v>267</v>
      </c>
      <c r="BN273" s="95">
        <f>求节点(节奏总纲!$G$4:$G$163,AF$7:AF$166,$BD273)</f>
        <v>397.60572735326366</v>
      </c>
      <c r="BO273" s="95">
        <f>求节点(节奏总纲!$G$4:$G$163,AG$7:AG$166,$BD273)</f>
        <v>1142.6925846856311</v>
      </c>
      <c r="BP273" s="95">
        <f>求节点(节奏总纲!$G$4:$G$163,AH$7:AH$166,$BD273)</f>
        <v>1142.6925846856311</v>
      </c>
      <c r="BQ273" s="95">
        <f>求节点(节奏总纲!$G$4:$G$163,AI$7:AI$166,$BD273)</f>
        <v>2.5000000000000001E-2</v>
      </c>
      <c r="BR273" s="95">
        <f>求节点(节奏总纲!$G$4:$G$163,AJ$7:AJ$166,$BD273)</f>
        <v>2.5000000000000001E-2</v>
      </c>
      <c r="BS273" s="95">
        <f>求节点(节奏总纲!$G$4:$G$163,AM$7:AM$166,$BD273)</f>
        <v>7788.5157733841988</v>
      </c>
      <c r="BT273" s="95">
        <f>求节点(节奏总纲!$G$4:$G$163,AN$7:AN$166,$BD273)</f>
        <v>4.2106027832456094</v>
      </c>
      <c r="BU273" s="95">
        <f>求节点(节奏总纲!$G$4:$G$163,AO$7:AO$166,$BD273)</f>
        <v>239212235484.36304</v>
      </c>
    </row>
    <row r="274" spans="56:73" x14ac:dyDescent="0.15">
      <c r="BD274" s="14">
        <v>268</v>
      </c>
      <c r="BE274" s="95">
        <f>求节点(节奏总纲!$G$4:$G$163,M$7:M$166,$BD274)</f>
        <v>397.71283647081754</v>
      </c>
      <c r="BF274" s="95">
        <f>求节点(节奏总纲!$G$4:$G$163,N$7:N$166,$BD274)</f>
        <v>21120.40119080733</v>
      </c>
      <c r="BG274" s="95">
        <f>求节点(节奏总纲!$G$4:$G$163,O$7:O$166,$BD274)</f>
        <v>21120.40119080733</v>
      </c>
      <c r="BH274" s="95">
        <f>求节点(节奏总纲!$G$4:$G$163,P$7:P$166,$BD274)</f>
        <v>2.5000000000000001E-2</v>
      </c>
      <c r="BI274" s="95">
        <f>求节点(节奏总纲!$G$4:$G$163,Q$7:Q$166,$BD274)</f>
        <v>2.5000000000000001E-2</v>
      </c>
      <c r="BJ274" s="95">
        <f>求节点(节奏总纲!$G$4:$G$163,T$7:T$166,$BD274)</f>
        <v>2.4401912247168185</v>
      </c>
      <c r="BK274" s="95">
        <f>求节点(节奏总纲!$G$4:$G$163,U$7:U$166,$BD274)</f>
        <v>73379493565.375381</v>
      </c>
      <c r="BL274" s="91"/>
      <c r="BM274" s="14">
        <v>268</v>
      </c>
      <c r="BN274" s="95">
        <f>求节点(节奏总纲!$G$4:$G$163,AF$7:AF$166,$BD274)</f>
        <v>397.71283647081754</v>
      </c>
      <c r="BO274" s="95">
        <f>求节点(节奏总纲!$G$4:$G$163,AG$7:AG$166,$BD274)</f>
        <v>1144.0840747034806</v>
      </c>
      <c r="BP274" s="95">
        <f>求节点(节奏总纲!$G$4:$G$163,AH$7:AH$166,$BD274)</f>
        <v>1144.0840747034806</v>
      </c>
      <c r="BQ274" s="95">
        <f>求节点(节奏总纲!$G$4:$G$163,AI$7:AI$166,$BD274)</f>
        <v>2.5000000000000001E-2</v>
      </c>
      <c r="BR274" s="95">
        <f>求节点(节奏总纲!$G$4:$G$163,AJ$7:AJ$166,$BD274)</f>
        <v>2.5000000000000001E-2</v>
      </c>
      <c r="BS274" s="95">
        <f>求节点(节奏总纲!$G$4:$G$163,AM$7:AM$166,$BD274)</f>
        <v>7792.3197734597115</v>
      </c>
      <c r="BT274" s="95">
        <f>求节点(节奏总纲!$G$4:$G$163,AN$7:AN$166,$BD274)</f>
        <v>4.2137748944779299</v>
      </c>
      <c r="BU274" s="95">
        <f>求节点(节奏总纲!$G$4:$G$163,AO$7:AO$166,$BD274)</f>
        <v>240368348685.44623</v>
      </c>
    </row>
    <row r="275" spans="56:73" x14ac:dyDescent="0.15">
      <c r="BD275" s="14">
        <v>269</v>
      </c>
      <c r="BE275" s="95">
        <f>求节点(节奏总纲!$G$4:$G$163,M$7:M$166,$BD275)</f>
        <v>397.81994558837135</v>
      </c>
      <c r="BF275" s="95">
        <f>求节点(节奏总纲!$G$4:$G$163,N$7:N$166,$BD275)</f>
        <v>21134.379563043498</v>
      </c>
      <c r="BG275" s="95">
        <f>求节点(节奏总纲!$G$4:$G$163,O$7:O$166,$BD275)</f>
        <v>21134.379563043498</v>
      </c>
      <c r="BH275" s="95">
        <f>求节点(节奏总纲!$G$4:$G$163,P$7:P$166,$BD275)</f>
        <v>2.5000000000000001E-2</v>
      </c>
      <c r="BI275" s="95">
        <f>求节点(节奏总纲!$G$4:$G$163,Q$7:Q$166,$BD275)</f>
        <v>2.5000000000000001E-2</v>
      </c>
      <c r="BJ275" s="95">
        <f>求节点(节奏总纲!$G$4:$G$163,T$7:T$166,$BD275)</f>
        <v>2.4404974025404287</v>
      </c>
      <c r="BK275" s="95">
        <f>求节点(节奏总纲!$G$4:$G$163,U$7:U$166,$BD275)</f>
        <v>73508765351.306808</v>
      </c>
      <c r="BL275" s="91"/>
      <c r="BM275" s="14">
        <v>269</v>
      </c>
      <c r="BN275" s="95">
        <f>求节点(节奏总纲!$G$4:$G$163,AF$7:AF$166,$BD275)</f>
        <v>397.81994558837135</v>
      </c>
      <c r="BO275" s="95">
        <f>求节点(节奏总纲!$G$4:$G$163,AG$7:AG$166,$BD275)</f>
        <v>1145.4755647213299</v>
      </c>
      <c r="BP275" s="95">
        <f>求节点(节奏总纲!$G$4:$G$163,AH$7:AH$166,$BD275)</f>
        <v>1145.4755647213299</v>
      </c>
      <c r="BQ275" s="95">
        <f>求节点(节奏总纲!$G$4:$G$163,AI$7:AI$166,$BD275)</f>
        <v>2.5000000000000001E-2</v>
      </c>
      <c r="BR275" s="95">
        <f>求节点(节奏总纲!$G$4:$G$163,AJ$7:AJ$166,$BD275)</f>
        <v>2.5000000000000001E-2</v>
      </c>
      <c r="BS275" s="95">
        <f>求节点(节奏总纲!$G$4:$G$163,AM$7:AM$166,$BD275)</f>
        <v>7796.1237735352242</v>
      </c>
      <c r="BT275" s="95">
        <f>求节点(节奏总纲!$G$4:$G$163,AN$7:AN$166,$BD275)</f>
        <v>4.2169470057102503</v>
      </c>
      <c r="BU275" s="95">
        <f>求节点(节奏总纲!$G$4:$G$163,AO$7:AO$166,$BD275)</f>
        <v>241524461886.52945</v>
      </c>
    </row>
    <row r="276" spans="56:73" x14ac:dyDescent="0.15">
      <c r="BD276" s="14">
        <v>270</v>
      </c>
      <c r="BE276" s="95">
        <f>求节点(节奏总纲!$G$4:$G$163,M$7:M$166,$BD276)</f>
        <v>397.92705470592523</v>
      </c>
      <c r="BF276" s="95">
        <f>求节点(节奏总纲!$G$4:$G$163,N$7:N$166,$BD276)</f>
        <v>21148.357935279666</v>
      </c>
      <c r="BG276" s="95">
        <f>求节点(节奏总纲!$G$4:$G$163,O$7:O$166,$BD276)</f>
        <v>21148.357935279666</v>
      </c>
      <c r="BH276" s="95">
        <f>求节点(节奏总纲!$G$4:$G$163,P$7:P$166,$BD276)</f>
        <v>2.5000000000000001E-2</v>
      </c>
      <c r="BI276" s="95">
        <f>求节点(节奏总纲!$G$4:$G$163,Q$7:Q$166,$BD276)</f>
        <v>2.5000000000000001E-2</v>
      </c>
      <c r="BJ276" s="95">
        <f>求节点(节奏总纲!$G$4:$G$163,T$7:T$166,$BD276)</f>
        <v>2.4408035803640389</v>
      </c>
      <c r="BK276" s="95">
        <f>求节点(节奏总纲!$G$4:$G$163,U$7:U$166,$BD276)</f>
        <v>73638037137.238251</v>
      </c>
      <c r="BL276" s="91"/>
      <c r="BM276" s="14">
        <v>270</v>
      </c>
      <c r="BN276" s="95">
        <f>求节点(节奏总纲!$G$4:$G$163,AF$7:AF$166,$BD276)</f>
        <v>397.92705470592523</v>
      </c>
      <c r="BO276" s="95">
        <f>求节点(节奏总纲!$G$4:$G$163,AG$7:AG$166,$BD276)</f>
        <v>1146.8670547391794</v>
      </c>
      <c r="BP276" s="95">
        <f>求节点(节奏总纲!$G$4:$G$163,AH$7:AH$166,$BD276)</f>
        <v>1146.8670547391794</v>
      </c>
      <c r="BQ276" s="95">
        <f>求节点(节奏总纲!$G$4:$G$163,AI$7:AI$166,$BD276)</f>
        <v>2.5000000000000001E-2</v>
      </c>
      <c r="BR276" s="95">
        <f>求节点(节奏总纲!$G$4:$G$163,AJ$7:AJ$166,$BD276)</f>
        <v>2.5000000000000001E-2</v>
      </c>
      <c r="BS276" s="95">
        <f>求节点(节奏总纲!$G$4:$G$163,AM$7:AM$166,$BD276)</f>
        <v>7799.9277736107369</v>
      </c>
      <c r="BT276" s="95">
        <f>求节点(节奏总纲!$G$4:$G$163,AN$7:AN$166,$BD276)</f>
        <v>4.2201191169425707</v>
      </c>
      <c r="BU276" s="95">
        <f>求节点(节奏总纲!$G$4:$G$163,AO$7:AO$166,$BD276)</f>
        <v>242680575087.61264</v>
      </c>
    </row>
    <row r="277" spans="56:73" x14ac:dyDescent="0.15">
      <c r="BD277" s="14">
        <v>271</v>
      </c>
      <c r="BE277" s="95">
        <f>求节点(节奏总纲!$G$4:$G$163,M$7:M$166,$BD277)</f>
        <v>398.0341638234791</v>
      </c>
      <c r="BF277" s="95">
        <f>求节点(节奏总纲!$G$4:$G$163,N$7:N$166,$BD277)</f>
        <v>21162.336307515838</v>
      </c>
      <c r="BG277" s="95">
        <f>求节点(节奏总纲!$G$4:$G$163,O$7:O$166,$BD277)</f>
        <v>21162.336307515838</v>
      </c>
      <c r="BH277" s="95">
        <f>求节点(节奏总纲!$G$4:$G$163,P$7:P$166,$BD277)</f>
        <v>2.5000000000000001E-2</v>
      </c>
      <c r="BI277" s="95">
        <f>求节点(节奏总纲!$G$4:$G$163,Q$7:Q$166,$BD277)</f>
        <v>2.5000000000000001E-2</v>
      </c>
      <c r="BJ277" s="95">
        <f>求节点(节奏总纲!$G$4:$G$163,T$7:T$166,$BD277)</f>
        <v>2.4411097581876495</v>
      </c>
      <c r="BK277" s="95">
        <f>求节点(节奏总纲!$G$4:$G$163,U$7:U$166,$BD277)</f>
        <v>73767308923.169678</v>
      </c>
      <c r="BL277" s="91"/>
      <c r="BM277" s="14">
        <v>271</v>
      </c>
      <c r="BN277" s="95">
        <f>求节点(节奏总纲!$G$4:$G$163,AF$7:AF$166,$BD277)</f>
        <v>398.0341638234791</v>
      </c>
      <c r="BO277" s="95">
        <f>求节点(节奏总纲!$G$4:$G$163,AG$7:AG$166,$BD277)</f>
        <v>1148.2585447570289</v>
      </c>
      <c r="BP277" s="95">
        <f>求节点(节奏总纲!$G$4:$G$163,AH$7:AH$166,$BD277)</f>
        <v>1148.2585447570289</v>
      </c>
      <c r="BQ277" s="95">
        <f>求节点(节奏总纲!$G$4:$G$163,AI$7:AI$166,$BD277)</f>
        <v>2.5000000000000001E-2</v>
      </c>
      <c r="BR277" s="95">
        <f>求节点(节奏总纲!$G$4:$G$163,AJ$7:AJ$166,$BD277)</f>
        <v>2.5000000000000001E-2</v>
      </c>
      <c r="BS277" s="95">
        <f>求节点(节奏总纲!$G$4:$G$163,AM$7:AM$166,$BD277)</f>
        <v>7803.7317736862497</v>
      </c>
      <c r="BT277" s="95">
        <f>求节点(节奏总纲!$G$4:$G$163,AN$7:AN$166,$BD277)</f>
        <v>4.2232912281748911</v>
      </c>
      <c r="BU277" s="95">
        <f>求节点(节奏总纲!$G$4:$G$163,AO$7:AO$166,$BD277)</f>
        <v>243836688288.69586</v>
      </c>
    </row>
    <row r="278" spans="56:73" x14ac:dyDescent="0.15">
      <c r="BD278" s="14">
        <v>272</v>
      </c>
      <c r="BE278" s="95">
        <f>求节点(节奏总纲!$G$4:$G$163,M$7:M$166,$BD278)</f>
        <v>398.14127294103292</v>
      </c>
      <c r="BF278" s="95">
        <f>求节点(节奏总纲!$G$4:$G$163,N$7:N$166,$BD278)</f>
        <v>21176.314679752006</v>
      </c>
      <c r="BG278" s="95">
        <f>求节点(节奏总纲!$G$4:$G$163,O$7:O$166,$BD278)</f>
        <v>21176.314679752006</v>
      </c>
      <c r="BH278" s="95">
        <f>求节点(节奏总纲!$G$4:$G$163,P$7:P$166,$BD278)</f>
        <v>2.5000000000000001E-2</v>
      </c>
      <c r="BI278" s="95">
        <f>求节点(节奏总纲!$G$4:$G$163,Q$7:Q$166,$BD278)</f>
        <v>2.5000000000000001E-2</v>
      </c>
      <c r="BJ278" s="95">
        <f>求节点(节奏总纲!$G$4:$G$163,T$7:T$166,$BD278)</f>
        <v>2.4414159360112597</v>
      </c>
      <c r="BK278" s="95">
        <f>求节点(节奏总纲!$G$4:$G$163,U$7:U$166,$BD278)</f>
        <v>73896580709.10112</v>
      </c>
      <c r="BL278" s="91"/>
      <c r="BM278" s="14">
        <v>272</v>
      </c>
      <c r="BN278" s="95">
        <f>求节点(节奏总纲!$G$4:$G$163,AF$7:AF$166,$BD278)</f>
        <v>398.14127294103292</v>
      </c>
      <c r="BO278" s="95">
        <f>求节点(节奏总纲!$G$4:$G$163,AG$7:AG$166,$BD278)</f>
        <v>1149.6500347748781</v>
      </c>
      <c r="BP278" s="95">
        <f>求节点(节奏总纲!$G$4:$G$163,AH$7:AH$166,$BD278)</f>
        <v>1149.6500347748781</v>
      </c>
      <c r="BQ278" s="95">
        <f>求节点(节奏总纲!$G$4:$G$163,AI$7:AI$166,$BD278)</f>
        <v>2.5000000000000001E-2</v>
      </c>
      <c r="BR278" s="95">
        <f>求节点(节奏总纲!$G$4:$G$163,AJ$7:AJ$166,$BD278)</f>
        <v>2.5000000000000001E-2</v>
      </c>
      <c r="BS278" s="95">
        <f>求节点(节奏总纲!$G$4:$G$163,AM$7:AM$166,$BD278)</f>
        <v>7807.5357737617624</v>
      </c>
      <c r="BT278" s="95">
        <f>求节点(节奏总纲!$G$4:$G$163,AN$7:AN$166,$BD278)</f>
        <v>4.2264633394072115</v>
      </c>
      <c r="BU278" s="95">
        <f>求节点(节奏总纲!$G$4:$G$163,AO$7:AO$166,$BD278)</f>
        <v>244992801489.77905</v>
      </c>
    </row>
    <row r="279" spans="56:73" x14ac:dyDescent="0.15">
      <c r="BD279" s="14">
        <v>273</v>
      </c>
      <c r="BE279" s="95">
        <f>求节点(节奏总纲!$G$4:$G$163,M$7:M$166,$BD279)</f>
        <v>398.24570298158488</v>
      </c>
      <c r="BF279" s="95">
        <f>求节点(节奏总纲!$G$4:$G$163,N$7:N$166,$BD279)</f>
        <v>21189.943416621576</v>
      </c>
      <c r="BG279" s="95">
        <f>求节点(节奏总纲!$G$4:$G$163,O$7:O$166,$BD279)</f>
        <v>21189.943416621576</v>
      </c>
      <c r="BH279" s="95">
        <f>求节点(节奏总纲!$G$4:$G$163,P$7:P$166,$BD279)</f>
        <v>2.5000000000000001E-2</v>
      </c>
      <c r="BI279" s="95">
        <f>求节点(节奏总纲!$G$4:$G$163,Q$7:Q$166,$BD279)</f>
        <v>2.5000000000000001E-2</v>
      </c>
      <c r="BJ279" s="95">
        <f>求节点(节奏总纲!$G$4:$G$163,T$7:T$166,$BD279)</f>
        <v>2.4417182636907224</v>
      </c>
      <c r="BK279" s="95">
        <f>求节点(节奏总纲!$G$4:$G$163,U$7:U$166,$BD279)</f>
        <v>74023810584.319427</v>
      </c>
      <c r="BL279" s="91"/>
      <c r="BM279" s="14">
        <v>273</v>
      </c>
      <c r="BN279" s="95">
        <f>求节点(节奏总纲!$G$4:$G$163,AF$7:AF$166,$BD279)</f>
        <v>398.24570298158488</v>
      </c>
      <c r="BO279" s="95">
        <f>求节点(节奏总纲!$G$4:$G$163,AG$7:AG$166,$BD279)</f>
        <v>1151.0759511681149</v>
      </c>
      <c r="BP279" s="95">
        <f>求节点(节奏总纲!$G$4:$G$163,AH$7:AH$166,$BD279)</f>
        <v>1151.0759511681149</v>
      </c>
      <c r="BQ279" s="95">
        <f>求节点(节奏总纲!$G$4:$G$163,AI$7:AI$166,$BD279)</f>
        <v>2.5000000000000001E-2</v>
      </c>
      <c r="BR279" s="95">
        <f>求节点(节奏总纲!$G$4:$G$163,AJ$7:AJ$166,$BD279)</f>
        <v>2.5000000000000001E-2</v>
      </c>
      <c r="BS279" s="95">
        <f>求节点(节奏总纲!$G$4:$G$163,AM$7:AM$166,$BD279)</f>
        <v>7811.171000814973</v>
      </c>
      <c r="BT279" s="95">
        <f>求节点(节奏总纲!$G$4:$G$163,AN$7:AN$166,$BD279)</f>
        <v>4.2295575853753729</v>
      </c>
      <c r="BU279" s="95">
        <f>求节点(节奏总纲!$G$4:$G$163,AO$7:AO$166,$BD279)</f>
        <v>246177451433.32123</v>
      </c>
    </row>
    <row r="280" spans="56:73" x14ac:dyDescent="0.15">
      <c r="BD280" s="14">
        <v>274</v>
      </c>
      <c r="BE280" s="95">
        <f>求节点(节奏总纲!$G$4:$G$163,M$7:M$166,$BD280)</f>
        <v>398.3458681394543</v>
      </c>
      <c r="BF280" s="95">
        <f>求节点(节奏总纲!$G$4:$G$163,N$7:N$166,$BD280)</f>
        <v>21203.015561120283</v>
      </c>
      <c r="BG280" s="95">
        <f>求节点(节奏总纲!$G$4:$G$163,O$7:O$166,$BD280)</f>
        <v>21203.015561120283</v>
      </c>
      <c r="BH280" s="95">
        <f>求节点(节奏总纲!$G$4:$G$163,P$7:P$166,$BD280)</f>
        <v>2.5000000000000001E-2</v>
      </c>
      <c r="BI280" s="95">
        <f>求节点(节奏总纲!$G$4:$G$163,Q$7:Q$166,$BD280)</f>
        <v>2.5000000000000001E-2</v>
      </c>
      <c r="BJ280" s="95">
        <f>求节点(节奏总纲!$G$4:$G$163,T$7:T$166,$BD280)</f>
        <v>2.4420144622394853</v>
      </c>
      <c r="BK280" s="95">
        <f>求节点(节奏总纲!$G$4:$G$163,U$7:U$166,$BD280)</f>
        <v>74147789896.140915</v>
      </c>
      <c r="BL280" s="91"/>
      <c r="BM280" s="14">
        <v>274</v>
      </c>
      <c r="BN280" s="95">
        <f>求节点(节奏总纲!$G$4:$G$163,AF$7:AF$166,$BD280)</f>
        <v>398.3458681394543</v>
      </c>
      <c r="BO280" s="95">
        <f>求节点(节奏总纲!$G$4:$G$163,AG$7:AG$166,$BD280)</f>
        <v>1152.5566716793769</v>
      </c>
      <c r="BP280" s="95">
        <f>求节点(节奏总纲!$G$4:$G$163,AH$7:AH$166,$BD280)</f>
        <v>1152.5566716793769</v>
      </c>
      <c r="BQ280" s="95">
        <f>求节点(节奏总纲!$G$4:$G$163,AI$7:AI$166,$BD280)</f>
        <v>2.5000000000000001E-2</v>
      </c>
      <c r="BR280" s="95">
        <f>求节点(节奏总纲!$G$4:$G$163,AJ$7:AJ$166,$BD280)</f>
        <v>2.5000000000000001E-2</v>
      </c>
      <c r="BS280" s="95">
        <f>求节点(节奏总纲!$G$4:$G$163,AM$7:AM$166,$BD280)</f>
        <v>7814.5375543139762</v>
      </c>
      <c r="BT280" s="95">
        <f>求节点(节奏总纲!$G$4:$G$163,AN$7:AN$166,$BD280)</f>
        <v>4.232527875885574</v>
      </c>
      <c r="BU280" s="95">
        <f>求节点(节奏总纲!$G$4:$G$163,AO$7:AO$166,$BD280)</f>
        <v>247407529656.32034</v>
      </c>
    </row>
    <row r="281" spans="56:73" x14ac:dyDescent="0.15">
      <c r="BD281" s="14">
        <v>275</v>
      </c>
      <c r="BE281" s="95">
        <f>求节点(节奏总纲!$G$4:$G$163,M$7:M$166,$BD281)</f>
        <v>398.44603329732371</v>
      </c>
      <c r="BF281" s="95">
        <f>求节点(节奏总纲!$G$4:$G$163,N$7:N$166,$BD281)</f>
        <v>21216.087705618993</v>
      </c>
      <c r="BG281" s="95">
        <f>求节点(节奏总纲!$G$4:$G$163,O$7:O$166,$BD281)</f>
        <v>21216.087705618993</v>
      </c>
      <c r="BH281" s="95">
        <f>求节点(节奏总纲!$G$4:$G$163,P$7:P$166,$BD281)</f>
        <v>2.5000000000000001E-2</v>
      </c>
      <c r="BI281" s="95">
        <f>求节点(节奏总纲!$G$4:$G$163,Q$7:Q$166,$BD281)</f>
        <v>2.5000000000000001E-2</v>
      </c>
      <c r="BJ281" s="95">
        <f>求节点(节奏总纲!$G$4:$G$163,T$7:T$166,$BD281)</f>
        <v>2.4423106607882485</v>
      </c>
      <c r="BK281" s="95">
        <f>求节点(节奏总纲!$G$4:$G$163,U$7:U$166,$BD281)</f>
        <v>74271769207.962402</v>
      </c>
      <c r="BL281" s="91"/>
      <c r="BM281" s="14">
        <v>275</v>
      </c>
      <c r="BN281" s="95">
        <f>求节点(节奏总纲!$G$4:$G$163,AF$7:AF$166,$BD281)</f>
        <v>398.44603329732371</v>
      </c>
      <c r="BO281" s="95">
        <f>求节点(节奏总纲!$G$4:$G$163,AG$7:AG$166,$BD281)</f>
        <v>1154.0373921906389</v>
      </c>
      <c r="BP281" s="95">
        <f>求节点(节奏总纲!$G$4:$G$163,AH$7:AH$166,$BD281)</f>
        <v>1154.0373921906389</v>
      </c>
      <c r="BQ281" s="95">
        <f>求节点(节奏总纲!$G$4:$G$163,AI$7:AI$166,$BD281)</f>
        <v>2.5000000000000001E-2</v>
      </c>
      <c r="BR281" s="95">
        <f>求节点(节奏总纲!$G$4:$G$163,AJ$7:AJ$166,$BD281)</f>
        <v>2.5000000000000001E-2</v>
      </c>
      <c r="BS281" s="95">
        <f>求节点(节奏总纲!$G$4:$G$163,AM$7:AM$166,$BD281)</f>
        <v>7817.9041078129794</v>
      </c>
      <c r="BT281" s="95">
        <f>求节点(节奏总纲!$G$4:$G$163,AN$7:AN$166,$BD281)</f>
        <v>4.235498166395776</v>
      </c>
      <c r="BU281" s="95">
        <f>求节点(节奏总纲!$G$4:$G$163,AO$7:AO$166,$BD281)</f>
        <v>248637607879.31946</v>
      </c>
    </row>
    <row r="282" spans="56:73" x14ac:dyDescent="0.15">
      <c r="BD282" s="14">
        <v>276</v>
      </c>
      <c r="BE282" s="95">
        <f>求节点(节奏总纲!$G$4:$G$163,M$7:M$166,$BD282)</f>
        <v>398.54619845519312</v>
      </c>
      <c r="BF282" s="95">
        <f>求节点(节奏总纲!$G$4:$G$163,N$7:N$166,$BD282)</f>
        <v>21229.159850117703</v>
      </c>
      <c r="BG282" s="95">
        <f>求节点(节奏总纲!$G$4:$G$163,O$7:O$166,$BD282)</f>
        <v>21229.159850117703</v>
      </c>
      <c r="BH282" s="95">
        <f>求节点(节奏总纲!$G$4:$G$163,P$7:P$166,$BD282)</f>
        <v>2.5000000000000001E-2</v>
      </c>
      <c r="BI282" s="95">
        <f>求节点(节奏总纲!$G$4:$G$163,Q$7:Q$166,$BD282)</f>
        <v>2.5000000000000001E-2</v>
      </c>
      <c r="BJ282" s="95">
        <f>求节点(节奏总纲!$G$4:$G$163,T$7:T$166,$BD282)</f>
        <v>2.4426068593370114</v>
      </c>
      <c r="BK282" s="95">
        <f>求节点(节奏总纲!$G$4:$G$163,U$7:U$166,$BD282)</f>
        <v>74395748519.78389</v>
      </c>
      <c r="BL282" s="91"/>
      <c r="BM282" s="14">
        <v>276</v>
      </c>
      <c r="BN282" s="95">
        <f>求节点(节奏总纲!$G$4:$G$163,AF$7:AF$166,$BD282)</f>
        <v>398.54619845519312</v>
      </c>
      <c r="BO282" s="95">
        <f>求节点(节奏总纲!$G$4:$G$163,AG$7:AG$166,$BD282)</f>
        <v>1155.5181127019009</v>
      </c>
      <c r="BP282" s="95">
        <f>求节点(节奏总纲!$G$4:$G$163,AH$7:AH$166,$BD282)</f>
        <v>1155.5181127019009</v>
      </c>
      <c r="BQ282" s="95">
        <f>求节点(节奏总纲!$G$4:$G$163,AI$7:AI$166,$BD282)</f>
        <v>2.5000000000000001E-2</v>
      </c>
      <c r="BR282" s="95">
        <f>求节点(节奏总纲!$G$4:$G$163,AJ$7:AJ$166,$BD282)</f>
        <v>2.5000000000000001E-2</v>
      </c>
      <c r="BS282" s="95">
        <f>求节点(节奏总纲!$G$4:$G$163,AM$7:AM$166,$BD282)</f>
        <v>7821.2706613119835</v>
      </c>
      <c r="BT282" s="95">
        <f>求节点(节奏总纲!$G$4:$G$163,AN$7:AN$166,$BD282)</f>
        <v>4.2384684569059772</v>
      </c>
      <c r="BU282" s="95">
        <f>求节点(节奏总纲!$G$4:$G$163,AO$7:AO$166,$BD282)</f>
        <v>249867686102.3186</v>
      </c>
    </row>
    <row r="283" spans="56:73" x14ac:dyDescent="0.15">
      <c r="BD283" s="14">
        <v>277</v>
      </c>
      <c r="BE283" s="95">
        <f>求节点(节奏总纲!$G$4:$G$163,M$7:M$166,$BD283)</f>
        <v>398.64636361306253</v>
      </c>
      <c r="BF283" s="95">
        <f>求节点(节奏总纲!$G$4:$G$163,N$7:N$166,$BD283)</f>
        <v>21242.23199461641</v>
      </c>
      <c r="BG283" s="95">
        <f>求节点(节奏总纲!$G$4:$G$163,O$7:O$166,$BD283)</f>
        <v>21242.23199461641</v>
      </c>
      <c r="BH283" s="95">
        <f>求节点(节奏总纲!$G$4:$G$163,P$7:P$166,$BD283)</f>
        <v>2.5000000000000001E-2</v>
      </c>
      <c r="BI283" s="95">
        <f>求节点(节奏总纲!$G$4:$G$163,Q$7:Q$166,$BD283)</f>
        <v>2.5000000000000001E-2</v>
      </c>
      <c r="BJ283" s="95">
        <f>求节点(节奏总纲!$G$4:$G$163,T$7:T$166,$BD283)</f>
        <v>2.4429030578857742</v>
      </c>
      <c r="BK283" s="95">
        <f>求节点(节奏总纲!$G$4:$G$163,U$7:U$166,$BD283)</f>
        <v>74519727831.605377</v>
      </c>
      <c r="BL283" s="91"/>
      <c r="BM283" s="14">
        <v>277</v>
      </c>
      <c r="BN283" s="95">
        <f>求节点(节奏总纲!$G$4:$G$163,AF$7:AF$166,$BD283)</f>
        <v>398.64636361306253</v>
      </c>
      <c r="BO283" s="95">
        <f>求节点(节奏总纲!$G$4:$G$163,AG$7:AG$166,$BD283)</f>
        <v>1156.9988332131629</v>
      </c>
      <c r="BP283" s="95">
        <f>求节点(节奏总纲!$G$4:$G$163,AH$7:AH$166,$BD283)</f>
        <v>1156.9988332131629</v>
      </c>
      <c r="BQ283" s="95">
        <f>求节点(节奏总纲!$G$4:$G$163,AI$7:AI$166,$BD283)</f>
        <v>2.5000000000000001E-2</v>
      </c>
      <c r="BR283" s="95">
        <f>求节点(节奏总纲!$G$4:$G$163,AJ$7:AJ$166,$BD283)</f>
        <v>2.5000000000000001E-2</v>
      </c>
      <c r="BS283" s="95">
        <f>求节点(节奏总纲!$G$4:$G$163,AM$7:AM$166,$BD283)</f>
        <v>7824.6372148109867</v>
      </c>
      <c r="BT283" s="95">
        <f>求节点(节奏总纲!$G$4:$G$163,AN$7:AN$166,$BD283)</f>
        <v>4.2414387474161792</v>
      </c>
      <c r="BU283" s="95">
        <f>求节点(节奏总纲!$G$4:$G$163,AO$7:AO$166,$BD283)</f>
        <v>251097764325.31772</v>
      </c>
    </row>
    <row r="284" spans="56:73" x14ac:dyDescent="0.15">
      <c r="BD284" s="14">
        <v>278</v>
      </c>
      <c r="BE284" s="95">
        <f>求节点(节奏总纲!$G$4:$G$163,M$7:M$166,$BD284)</f>
        <v>398.74652877093195</v>
      </c>
      <c r="BF284" s="95">
        <f>求节点(节奏总纲!$G$4:$G$163,N$7:N$166,$BD284)</f>
        <v>21255.30413911512</v>
      </c>
      <c r="BG284" s="95">
        <f>求节点(节奏总纲!$G$4:$G$163,O$7:O$166,$BD284)</f>
        <v>21255.30413911512</v>
      </c>
      <c r="BH284" s="95">
        <f>求节点(节奏总纲!$G$4:$G$163,P$7:P$166,$BD284)</f>
        <v>2.5000000000000001E-2</v>
      </c>
      <c r="BI284" s="95">
        <f>求节点(节奏总纲!$G$4:$G$163,Q$7:Q$166,$BD284)</f>
        <v>2.5000000000000001E-2</v>
      </c>
      <c r="BJ284" s="95">
        <f>求节点(节奏总纲!$G$4:$G$163,T$7:T$166,$BD284)</f>
        <v>2.4431992564345371</v>
      </c>
      <c r="BK284" s="95">
        <f>求节点(节奏总纲!$G$4:$G$163,U$7:U$166,$BD284)</f>
        <v>74643707143.426865</v>
      </c>
      <c r="BL284" s="91"/>
      <c r="BM284" s="14">
        <v>278</v>
      </c>
      <c r="BN284" s="95">
        <f>求节点(节奏总纲!$G$4:$G$163,AF$7:AF$166,$BD284)</f>
        <v>398.74652877093195</v>
      </c>
      <c r="BO284" s="95">
        <f>求节点(节奏总纲!$G$4:$G$163,AG$7:AG$166,$BD284)</f>
        <v>1158.4795537244249</v>
      </c>
      <c r="BP284" s="95">
        <f>求节点(节奏总纲!$G$4:$G$163,AH$7:AH$166,$BD284)</f>
        <v>1158.4795537244249</v>
      </c>
      <c r="BQ284" s="95">
        <f>求节点(节奏总纲!$G$4:$G$163,AI$7:AI$166,$BD284)</f>
        <v>2.5000000000000001E-2</v>
      </c>
      <c r="BR284" s="95">
        <f>求节点(节奏总纲!$G$4:$G$163,AJ$7:AJ$166,$BD284)</f>
        <v>2.5000000000000001E-2</v>
      </c>
      <c r="BS284" s="95">
        <f>求节点(节奏总纲!$G$4:$G$163,AM$7:AM$166,$BD284)</f>
        <v>7828.0037683099899</v>
      </c>
      <c r="BT284" s="95">
        <f>求节点(节奏总纲!$G$4:$G$163,AN$7:AN$166,$BD284)</f>
        <v>4.2444090379263804</v>
      </c>
      <c r="BU284" s="95">
        <f>求节点(节奏总纲!$G$4:$G$163,AO$7:AO$166,$BD284)</f>
        <v>252327842548.31683</v>
      </c>
    </row>
    <row r="285" spans="56:73" x14ac:dyDescent="0.15">
      <c r="BD285" s="14">
        <v>279</v>
      </c>
      <c r="BE285" s="95">
        <f>求节点(节奏总纲!$G$4:$G$163,M$7:M$166,$BD285)</f>
        <v>398.84669392880136</v>
      </c>
      <c r="BF285" s="95">
        <f>求节点(节奏总纲!$G$4:$G$163,N$7:N$166,$BD285)</f>
        <v>21268.376283613827</v>
      </c>
      <c r="BG285" s="95">
        <f>求节点(节奏总纲!$G$4:$G$163,O$7:O$166,$BD285)</f>
        <v>21268.376283613827</v>
      </c>
      <c r="BH285" s="95">
        <f>求节点(节奏总纲!$G$4:$G$163,P$7:P$166,$BD285)</f>
        <v>2.5000000000000001E-2</v>
      </c>
      <c r="BI285" s="95">
        <f>求节点(节奏总纲!$G$4:$G$163,Q$7:Q$166,$BD285)</f>
        <v>2.5000000000000001E-2</v>
      </c>
      <c r="BJ285" s="95">
        <f>求节点(节奏总纲!$G$4:$G$163,T$7:T$166,$BD285)</f>
        <v>2.4434954549832999</v>
      </c>
      <c r="BK285" s="95">
        <f>求节点(节奏总纲!$G$4:$G$163,U$7:U$166,$BD285)</f>
        <v>74767686455.248352</v>
      </c>
      <c r="BL285" s="91"/>
      <c r="BM285" s="14">
        <v>279</v>
      </c>
      <c r="BN285" s="95">
        <f>求节点(节奏总纲!$G$4:$G$163,AF$7:AF$166,$BD285)</f>
        <v>398.84669392880136</v>
      </c>
      <c r="BO285" s="95">
        <f>求节点(节奏总纲!$G$4:$G$163,AG$7:AG$166,$BD285)</f>
        <v>1159.9602742356869</v>
      </c>
      <c r="BP285" s="95">
        <f>求节点(节奏总纲!$G$4:$G$163,AH$7:AH$166,$BD285)</f>
        <v>1159.9602742356869</v>
      </c>
      <c r="BQ285" s="95">
        <f>求节点(节奏总纲!$G$4:$G$163,AI$7:AI$166,$BD285)</f>
        <v>2.5000000000000001E-2</v>
      </c>
      <c r="BR285" s="95">
        <f>求节点(节奏总纲!$G$4:$G$163,AJ$7:AJ$166,$BD285)</f>
        <v>2.5000000000000001E-2</v>
      </c>
      <c r="BS285" s="95">
        <f>求节点(节奏总纲!$G$4:$G$163,AM$7:AM$166,$BD285)</f>
        <v>7831.370321808994</v>
      </c>
      <c r="BT285" s="95">
        <f>求节点(节奏总纲!$G$4:$G$163,AN$7:AN$166,$BD285)</f>
        <v>4.2473793284365815</v>
      </c>
      <c r="BU285" s="95">
        <f>求节点(节奏总纲!$G$4:$G$163,AO$7:AO$166,$BD285)</f>
        <v>253557920771.31595</v>
      </c>
    </row>
    <row r="286" spans="56:73" x14ac:dyDescent="0.15">
      <c r="BD286" s="14">
        <v>280</v>
      </c>
      <c r="BE286" s="95">
        <f>求节点(节奏总纲!$G$4:$G$163,M$7:M$166,$BD286)</f>
        <v>398.94685908667077</v>
      </c>
      <c r="BF286" s="95">
        <f>求节点(节奏总纲!$G$4:$G$163,N$7:N$166,$BD286)</f>
        <v>21281.448428112537</v>
      </c>
      <c r="BG286" s="95">
        <f>求节点(节奏总纲!$G$4:$G$163,O$7:O$166,$BD286)</f>
        <v>21281.448428112537</v>
      </c>
      <c r="BH286" s="95">
        <f>求节点(节奏总纲!$G$4:$G$163,P$7:P$166,$BD286)</f>
        <v>2.5000000000000001E-2</v>
      </c>
      <c r="BI286" s="95">
        <f>求节点(节奏总纲!$G$4:$G$163,Q$7:Q$166,$BD286)</f>
        <v>2.5000000000000001E-2</v>
      </c>
      <c r="BJ286" s="95">
        <f>求节点(节奏总纲!$G$4:$G$163,T$7:T$166,$BD286)</f>
        <v>2.4437916535320627</v>
      </c>
      <c r="BK286" s="95">
        <f>求节点(节奏总纲!$G$4:$G$163,U$7:U$166,$BD286)</f>
        <v>74891665767.069855</v>
      </c>
      <c r="BL286" s="91"/>
      <c r="BM286" s="14">
        <v>280</v>
      </c>
      <c r="BN286" s="95">
        <f>求节点(节奏总纲!$G$4:$G$163,AF$7:AF$166,$BD286)</f>
        <v>398.94685908667077</v>
      </c>
      <c r="BO286" s="95">
        <f>求节点(节奏总纲!$G$4:$G$163,AG$7:AG$166,$BD286)</f>
        <v>1161.4409947469489</v>
      </c>
      <c r="BP286" s="95">
        <f>求节点(节奏总纲!$G$4:$G$163,AH$7:AH$166,$BD286)</f>
        <v>1161.4409947469489</v>
      </c>
      <c r="BQ286" s="95">
        <f>求节点(节奏总纲!$G$4:$G$163,AI$7:AI$166,$BD286)</f>
        <v>2.5000000000000001E-2</v>
      </c>
      <c r="BR286" s="95">
        <f>求节点(节奏总纲!$G$4:$G$163,AJ$7:AJ$166,$BD286)</f>
        <v>2.5000000000000001E-2</v>
      </c>
      <c r="BS286" s="95">
        <f>求节点(节奏总纲!$G$4:$G$163,AM$7:AM$166,$BD286)</f>
        <v>7834.7368753079973</v>
      </c>
      <c r="BT286" s="95">
        <f>求节点(节奏总纲!$G$4:$G$163,AN$7:AN$166,$BD286)</f>
        <v>4.2503496189467835</v>
      </c>
      <c r="BU286" s="95">
        <f>求节点(节奏总纲!$G$4:$G$163,AO$7:AO$166,$BD286)</f>
        <v>254787998994.31509</v>
      </c>
    </row>
    <row r="287" spans="56:73" x14ac:dyDescent="0.15">
      <c r="BD287" s="14">
        <v>281</v>
      </c>
      <c r="BE287" s="95">
        <f>求节点(节奏总纲!$G$4:$G$163,M$7:M$166,$BD287)</f>
        <v>399.04702424454018</v>
      </c>
      <c r="BF287" s="95">
        <f>求节点(节奏总纲!$G$4:$G$163,N$7:N$166,$BD287)</f>
        <v>21294.520572611244</v>
      </c>
      <c r="BG287" s="95">
        <f>求节点(节奏总纲!$G$4:$G$163,O$7:O$166,$BD287)</f>
        <v>21294.520572611244</v>
      </c>
      <c r="BH287" s="95">
        <f>求节点(节奏总纲!$G$4:$G$163,P$7:P$166,$BD287)</f>
        <v>2.5000000000000001E-2</v>
      </c>
      <c r="BI287" s="95">
        <f>求节点(节奏总纲!$G$4:$G$163,Q$7:Q$166,$BD287)</f>
        <v>2.5000000000000001E-2</v>
      </c>
      <c r="BJ287" s="95">
        <f>求节点(节奏总纲!$G$4:$G$163,T$7:T$166,$BD287)</f>
        <v>2.4440878520808256</v>
      </c>
      <c r="BK287" s="95">
        <f>求节点(节奏总纲!$G$4:$G$163,U$7:U$166,$BD287)</f>
        <v>75015645078.891342</v>
      </c>
      <c r="BL287" s="91"/>
      <c r="BM287" s="14">
        <v>281</v>
      </c>
      <c r="BN287" s="95">
        <f>求节点(节奏总纲!$G$4:$G$163,AF$7:AF$166,$BD287)</f>
        <v>399.04702424454018</v>
      </c>
      <c r="BO287" s="95">
        <f>求节点(节奏总纲!$G$4:$G$163,AG$7:AG$166,$BD287)</f>
        <v>1162.921715258211</v>
      </c>
      <c r="BP287" s="95">
        <f>求节点(节奏总纲!$G$4:$G$163,AH$7:AH$166,$BD287)</f>
        <v>1162.921715258211</v>
      </c>
      <c r="BQ287" s="95">
        <f>求节点(节奏总纲!$G$4:$G$163,AI$7:AI$166,$BD287)</f>
        <v>2.5000000000000001E-2</v>
      </c>
      <c r="BR287" s="95">
        <f>求节点(节奏总纲!$G$4:$G$163,AJ$7:AJ$166,$BD287)</f>
        <v>2.5000000000000001E-2</v>
      </c>
      <c r="BS287" s="95">
        <f>求节点(节奏总纲!$G$4:$G$163,AM$7:AM$166,$BD287)</f>
        <v>7838.1034288070005</v>
      </c>
      <c r="BT287" s="95">
        <f>求节点(节奏总纲!$G$4:$G$163,AN$7:AN$166,$BD287)</f>
        <v>4.2533199094569847</v>
      </c>
      <c r="BU287" s="95">
        <f>求节点(节奏总纲!$G$4:$G$163,AO$7:AO$166,$BD287)</f>
        <v>256018077217.31421</v>
      </c>
    </row>
    <row r="288" spans="56:73" x14ac:dyDescent="0.15">
      <c r="BD288" s="14">
        <v>282</v>
      </c>
      <c r="BE288" s="95">
        <f>求节点(节奏总纲!$G$4:$G$163,M$7:M$166,$BD288)</f>
        <v>399.14718940240959</v>
      </c>
      <c r="BF288" s="95">
        <f>求节点(节奏总纲!$G$4:$G$163,N$7:N$166,$BD288)</f>
        <v>21307.592717109954</v>
      </c>
      <c r="BG288" s="95">
        <f>求节点(节奏总纲!$G$4:$G$163,O$7:O$166,$BD288)</f>
        <v>21307.592717109954</v>
      </c>
      <c r="BH288" s="95">
        <f>求节点(节奏总纲!$G$4:$G$163,P$7:P$166,$BD288)</f>
        <v>2.5000000000000001E-2</v>
      </c>
      <c r="BI288" s="95">
        <f>求节点(节奏总纲!$G$4:$G$163,Q$7:Q$166,$BD288)</f>
        <v>2.5000000000000001E-2</v>
      </c>
      <c r="BJ288" s="95">
        <f>求节点(节奏总纲!$G$4:$G$163,T$7:T$166,$BD288)</f>
        <v>2.4443840506295889</v>
      </c>
      <c r="BK288" s="95">
        <f>求节点(节奏总纲!$G$4:$G$163,U$7:U$166,$BD288)</f>
        <v>75139624390.71283</v>
      </c>
      <c r="BL288" s="91"/>
      <c r="BM288" s="14">
        <v>282</v>
      </c>
      <c r="BN288" s="95">
        <f>求节点(节奏总纲!$G$4:$G$163,AF$7:AF$166,$BD288)</f>
        <v>399.14718940240959</v>
      </c>
      <c r="BO288" s="95">
        <f>求节点(节奏总纲!$G$4:$G$163,AG$7:AG$166,$BD288)</f>
        <v>1164.4024357694727</v>
      </c>
      <c r="BP288" s="95">
        <f>求节点(节奏总纲!$G$4:$G$163,AH$7:AH$166,$BD288)</f>
        <v>1164.4024357694727</v>
      </c>
      <c r="BQ288" s="95">
        <f>求节点(节奏总纲!$G$4:$G$163,AI$7:AI$166,$BD288)</f>
        <v>2.5000000000000001E-2</v>
      </c>
      <c r="BR288" s="95">
        <f>求节点(节奏总纲!$G$4:$G$163,AJ$7:AJ$166,$BD288)</f>
        <v>2.5000000000000001E-2</v>
      </c>
      <c r="BS288" s="95">
        <f>求节点(节奏总纲!$G$4:$G$163,AM$7:AM$166,$BD288)</f>
        <v>7841.4699823060046</v>
      </c>
      <c r="BT288" s="95">
        <f>求节点(节奏总纲!$G$4:$G$163,AN$7:AN$166,$BD288)</f>
        <v>4.2562901999671858</v>
      </c>
      <c r="BU288" s="95">
        <f>求节点(节奏总纲!$G$4:$G$163,AO$7:AO$166,$BD288)</f>
        <v>257248155440.31332</v>
      </c>
    </row>
    <row r="289" spans="56:73" x14ac:dyDescent="0.15">
      <c r="BD289" s="14">
        <v>283</v>
      </c>
      <c r="BE289" s="95">
        <f>求节点(节奏总纲!$G$4:$G$163,M$7:M$166,$BD289)</f>
        <v>399.24735456027895</v>
      </c>
      <c r="BF289" s="95">
        <f>求节点(节奏总纲!$G$4:$G$163,N$7:N$166,$BD289)</f>
        <v>21320.664861608664</v>
      </c>
      <c r="BG289" s="95">
        <f>求节点(节奏总纲!$G$4:$G$163,O$7:O$166,$BD289)</f>
        <v>21320.664861608664</v>
      </c>
      <c r="BH289" s="95">
        <f>求节点(节奏总纲!$G$4:$G$163,P$7:P$166,$BD289)</f>
        <v>2.5000000000000001E-2</v>
      </c>
      <c r="BI289" s="95">
        <f>求节点(节奏总纲!$G$4:$G$163,Q$7:Q$166,$BD289)</f>
        <v>2.5000000000000001E-2</v>
      </c>
      <c r="BJ289" s="95">
        <f>求节点(节奏总纲!$G$4:$G$163,T$7:T$166,$BD289)</f>
        <v>2.4446802491783517</v>
      </c>
      <c r="BK289" s="95">
        <f>求节点(节奏总纲!$G$4:$G$163,U$7:U$166,$BD289)</f>
        <v>75263603702.534317</v>
      </c>
      <c r="BL289" s="91"/>
      <c r="BM289" s="14">
        <v>283</v>
      </c>
      <c r="BN289" s="95">
        <f>求节点(节奏总纲!$G$4:$G$163,AF$7:AF$166,$BD289)</f>
        <v>399.24735456027895</v>
      </c>
      <c r="BO289" s="95">
        <f>求节点(节奏总纲!$G$4:$G$163,AG$7:AG$166,$BD289)</f>
        <v>1165.8831562807347</v>
      </c>
      <c r="BP289" s="95">
        <f>求节点(节奏总纲!$G$4:$G$163,AH$7:AH$166,$BD289)</f>
        <v>1165.8831562807347</v>
      </c>
      <c r="BQ289" s="95">
        <f>求节点(节奏总纲!$G$4:$G$163,AI$7:AI$166,$BD289)</f>
        <v>2.5000000000000001E-2</v>
      </c>
      <c r="BR289" s="95">
        <f>求节点(节奏总纲!$G$4:$G$163,AJ$7:AJ$166,$BD289)</f>
        <v>2.5000000000000001E-2</v>
      </c>
      <c r="BS289" s="95">
        <f>求节点(节奏总纲!$G$4:$G$163,AM$7:AM$166,$BD289)</f>
        <v>7844.8365358050078</v>
      </c>
      <c r="BT289" s="95">
        <f>求节点(节奏总纲!$G$4:$G$163,AN$7:AN$166,$BD289)</f>
        <v>4.2592604904773879</v>
      </c>
      <c r="BU289" s="95">
        <f>求节点(节奏总纲!$G$4:$G$163,AO$7:AO$166,$BD289)</f>
        <v>258478233663.31247</v>
      </c>
    </row>
    <row r="290" spans="56:73" x14ac:dyDescent="0.15">
      <c r="BD290" s="14">
        <v>284</v>
      </c>
      <c r="BE290" s="95">
        <f>求节点(节奏总纲!$G$4:$G$163,M$7:M$166,$BD290)</f>
        <v>399.34751971814836</v>
      </c>
      <c r="BF290" s="95">
        <f>求节点(节奏总纲!$G$4:$G$163,N$7:N$166,$BD290)</f>
        <v>21333.737006107371</v>
      </c>
      <c r="BG290" s="95">
        <f>求节点(节奏总纲!$G$4:$G$163,O$7:O$166,$BD290)</f>
        <v>21333.737006107371</v>
      </c>
      <c r="BH290" s="95">
        <f>求节点(节奏总纲!$G$4:$G$163,P$7:P$166,$BD290)</f>
        <v>2.5000000000000001E-2</v>
      </c>
      <c r="BI290" s="95">
        <f>求节点(节奏总纲!$G$4:$G$163,Q$7:Q$166,$BD290)</f>
        <v>2.5000000000000001E-2</v>
      </c>
      <c r="BJ290" s="95">
        <f>求节点(节奏总纲!$G$4:$G$163,T$7:T$166,$BD290)</f>
        <v>2.4449764477271145</v>
      </c>
      <c r="BK290" s="95">
        <f>求节点(节奏总纲!$G$4:$G$163,U$7:U$166,$BD290)</f>
        <v>75387583014.355804</v>
      </c>
      <c r="BL290" s="91"/>
      <c r="BM290" s="14">
        <v>284</v>
      </c>
      <c r="BN290" s="95">
        <f>求节点(节奏总纲!$G$4:$G$163,AF$7:AF$166,$BD290)</f>
        <v>399.34751971814836</v>
      </c>
      <c r="BO290" s="95">
        <f>求节点(节奏总纲!$G$4:$G$163,AG$7:AG$166,$BD290)</f>
        <v>1167.3638767919967</v>
      </c>
      <c r="BP290" s="95">
        <f>求节点(节奏总纲!$G$4:$G$163,AH$7:AH$166,$BD290)</f>
        <v>1167.3638767919967</v>
      </c>
      <c r="BQ290" s="95">
        <f>求节点(节奏总纲!$G$4:$G$163,AI$7:AI$166,$BD290)</f>
        <v>2.5000000000000001E-2</v>
      </c>
      <c r="BR290" s="95">
        <f>求节点(节奏总纲!$G$4:$G$163,AJ$7:AJ$166,$BD290)</f>
        <v>2.5000000000000001E-2</v>
      </c>
      <c r="BS290" s="95">
        <f>求节点(节奏总纲!$G$4:$G$163,AM$7:AM$166,$BD290)</f>
        <v>7848.2030893040119</v>
      </c>
      <c r="BT290" s="95">
        <f>求节点(节奏总纲!$G$4:$G$163,AN$7:AN$166,$BD290)</f>
        <v>4.262230780987589</v>
      </c>
      <c r="BU290" s="95">
        <f>求节点(节奏总纲!$G$4:$G$163,AO$7:AO$166,$BD290)</f>
        <v>259708311886.31158</v>
      </c>
    </row>
    <row r="291" spans="56:73" x14ac:dyDescent="0.15">
      <c r="BD291" s="14">
        <v>285</v>
      </c>
      <c r="BE291" s="95">
        <f>求节点(节奏总纲!$G$4:$G$163,M$7:M$166,$BD291)</f>
        <v>399.44768487601777</v>
      </c>
      <c r="BF291" s="95">
        <f>求节点(节奏总纲!$G$4:$G$163,N$7:N$166,$BD291)</f>
        <v>21346.809150606081</v>
      </c>
      <c r="BG291" s="95">
        <f>求节点(节奏总纲!$G$4:$G$163,O$7:O$166,$BD291)</f>
        <v>21346.809150606081</v>
      </c>
      <c r="BH291" s="95">
        <f>求节点(节奏总纲!$G$4:$G$163,P$7:P$166,$BD291)</f>
        <v>2.5000000000000001E-2</v>
      </c>
      <c r="BI291" s="95">
        <f>求节点(节奏总纲!$G$4:$G$163,Q$7:Q$166,$BD291)</f>
        <v>2.5000000000000001E-2</v>
      </c>
      <c r="BJ291" s="95">
        <f>求节点(节奏总纲!$G$4:$G$163,T$7:T$166,$BD291)</f>
        <v>2.4452726462758774</v>
      </c>
      <c r="BK291" s="95">
        <f>求节点(节奏总纲!$G$4:$G$163,U$7:U$166,$BD291)</f>
        <v>75511562326.177292</v>
      </c>
      <c r="BL291" s="91"/>
      <c r="BM291" s="14">
        <v>285</v>
      </c>
      <c r="BN291" s="95">
        <f>求节点(节奏总纲!$G$4:$G$163,AF$7:AF$166,$BD291)</f>
        <v>399.44768487601777</v>
      </c>
      <c r="BO291" s="95">
        <f>求节点(节奏总纲!$G$4:$G$163,AG$7:AG$166,$BD291)</f>
        <v>1168.8445973032588</v>
      </c>
      <c r="BP291" s="95">
        <f>求节点(节奏总纲!$G$4:$G$163,AH$7:AH$166,$BD291)</f>
        <v>1168.8445973032588</v>
      </c>
      <c r="BQ291" s="95">
        <f>求节点(节奏总纲!$G$4:$G$163,AI$7:AI$166,$BD291)</f>
        <v>2.5000000000000001E-2</v>
      </c>
      <c r="BR291" s="95">
        <f>求节点(节奏总纲!$G$4:$G$163,AJ$7:AJ$166,$BD291)</f>
        <v>2.5000000000000001E-2</v>
      </c>
      <c r="BS291" s="95">
        <f>求节点(节奏总纲!$G$4:$G$163,AM$7:AM$166,$BD291)</f>
        <v>7851.5696428030151</v>
      </c>
      <c r="BT291" s="95">
        <f>求节点(节奏总纲!$G$4:$G$163,AN$7:AN$166,$BD291)</f>
        <v>4.2652010714977902</v>
      </c>
      <c r="BU291" s="95">
        <f>求节点(节奏总纲!$G$4:$G$163,AO$7:AO$166,$BD291)</f>
        <v>260938390109.3107</v>
      </c>
    </row>
    <row r="292" spans="56:73" x14ac:dyDescent="0.15">
      <c r="BD292" s="14">
        <v>286</v>
      </c>
      <c r="BE292" s="95">
        <f>求节点(节奏总纲!$G$4:$G$163,M$7:M$166,$BD292)</f>
        <v>399.54785003388719</v>
      </c>
      <c r="BF292" s="95">
        <f>求节点(节奏总纲!$G$4:$G$163,N$7:N$166,$BD292)</f>
        <v>21359.881295104788</v>
      </c>
      <c r="BG292" s="95">
        <f>求节点(节奏总纲!$G$4:$G$163,O$7:O$166,$BD292)</f>
        <v>21359.881295104788</v>
      </c>
      <c r="BH292" s="95">
        <f>求节点(节奏总纲!$G$4:$G$163,P$7:P$166,$BD292)</f>
        <v>2.5000000000000001E-2</v>
      </c>
      <c r="BI292" s="95">
        <f>求节点(节奏总纲!$G$4:$G$163,Q$7:Q$166,$BD292)</f>
        <v>2.5000000000000001E-2</v>
      </c>
      <c r="BJ292" s="95">
        <f>求节点(节奏总纲!$G$4:$G$163,T$7:T$166,$BD292)</f>
        <v>2.4455688448246402</v>
      </c>
      <c r="BK292" s="95">
        <f>求节点(节奏总纲!$G$4:$G$163,U$7:U$166,$BD292)</f>
        <v>75635541637.998779</v>
      </c>
      <c r="BL292" s="91"/>
      <c r="BM292" s="14">
        <v>286</v>
      </c>
      <c r="BN292" s="95">
        <f>求节点(节奏总纲!$G$4:$G$163,AF$7:AF$166,$BD292)</f>
        <v>399.54785003388719</v>
      </c>
      <c r="BO292" s="95">
        <f>求节点(节奏总纲!$G$4:$G$163,AG$7:AG$166,$BD292)</f>
        <v>1170.3253178145208</v>
      </c>
      <c r="BP292" s="95">
        <f>求节点(节奏总纲!$G$4:$G$163,AH$7:AH$166,$BD292)</f>
        <v>1170.3253178145208</v>
      </c>
      <c r="BQ292" s="95">
        <f>求节点(节奏总纲!$G$4:$G$163,AI$7:AI$166,$BD292)</f>
        <v>2.5000000000000001E-2</v>
      </c>
      <c r="BR292" s="95">
        <f>求节点(节奏总纲!$G$4:$G$163,AJ$7:AJ$166,$BD292)</f>
        <v>2.5000000000000001E-2</v>
      </c>
      <c r="BS292" s="95">
        <f>求节点(节奏总纲!$G$4:$G$163,AM$7:AM$166,$BD292)</f>
        <v>7854.9361963020183</v>
      </c>
      <c r="BT292" s="95">
        <f>求节点(节奏总纲!$G$4:$G$163,AN$7:AN$166,$BD292)</f>
        <v>4.2681713620079922</v>
      </c>
      <c r="BU292" s="95">
        <f>求节点(节奏总纲!$G$4:$G$163,AO$7:AO$166,$BD292)</f>
        <v>262168468332.30981</v>
      </c>
    </row>
    <row r="293" spans="56:73" x14ac:dyDescent="0.15">
      <c r="BD293" s="14">
        <v>287</v>
      </c>
      <c r="BE293" s="95">
        <f>求节点(节奏总纲!$G$4:$G$163,M$7:M$166,$BD293)</f>
        <v>399.6480151917566</v>
      </c>
      <c r="BF293" s="95">
        <f>求节点(节奏总纲!$G$4:$G$163,N$7:N$166,$BD293)</f>
        <v>21372.953439603498</v>
      </c>
      <c r="BG293" s="95">
        <f>求节点(节奏总纲!$G$4:$G$163,O$7:O$166,$BD293)</f>
        <v>21372.953439603498</v>
      </c>
      <c r="BH293" s="95">
        <f>求节点(节奏总纲!$G$4:$G$163,P$7:P$166,$BD293)</f>
        <v>2.5000000000000001E-2</v>
      </c>
      <c r="BI293" s="95">
        <f>求节点(节奏总纲!$G$4:$G$163,Q$7:Q$166,$BD293)</f>
        <v>2.5000000000000001E-2</v>
      </c>
      <c r="BJ293" s="95">
        <f>求节点(节奏总纲!$G$4:$G$163,T$7:T$166,$BD293)</f>
        <v>2.445865043373403</v>
      </c>
      <c r="BK293" s="95">
        <f>求节点(节奏总纲!$G$4:$G$163,U$7:U$166,$BD293)</f>
        <v>75759520949.820267</v>
      </c>
      <c r="BL293" s="91"/>
      <c r="BM293" s="14">
        <v>287</v>
      </c>
      <c r="BN293" s="95">
        <f>求节点(节奏总纲!$G$4:$G$163,AF$7:AF$166,$BD293)</f>
        <v>399.6480151917566</v>
      </c>
      <c r="BO293" s="95">
        <f>求节点(节奏总纲!$G$4:$G$163,AG$7:AG$166,$BD293)</f>
        <v>1171.8060383257828</v>
      </c>
      <c r="BP293" s="95">
        <f>求节点(节奏总纲!$G$4:$G$163,AH$7:AH$166,$BD293)</f>
        <v>1171.8060383257828</v>
      </c>
      <c r="BQ293" s="95">
        <f>求节点(节奏总纲!$G$4:$G$163,AI$7:AI$166,$BD293)</f>
        <v>2.5000000000000001E-2</v>
      </c>
      <c r="BR293" s="95">
        <f>求节点(节奏总纲!$G$4:$G$163,AJ$7:AJ$166,$BD293)</f>
        <v>2.5000000000000001E-2</v>
      </c>
      <c r="BS293" s="95">
        <f>求节点(节奏总纲!$G$4:$G$163,AM$7:AM$166,$BD293)</f>
        <v>7858.3027498010224</v>
      </c>
      <c r="BT293" s="95">
        <f>求节点(节奏总纲!$G$4:$G$163,AN$7:AN$166,$BD293)</f>
        <v>4.2711416525181933</v>
      </c>
      <c r="BU293" s="95">
        <f>求节点(节奏总纲!$G$4:$G$163,AO$7:AO$166,$BD293)</f>
        <v>263398546555.30896</v>
      </c>
    </row>
    <row r="294" spans="56:73" x14ac:dyDescent="0.15">
      <c r="BD294" s="14">
        <v>288</v>
      </c>
      <c r="BE294" s="95">
        <f>求节点(节奏总纲!$G$4:$G$163,M$7:M$166,$BD294)</f>
        <v>399.74818034962601</v>
      </c>
      <c r="BF294" s="95">
        <f>求节点(节奏总纲!$G$4:$G$163,N$7:N$166,$BD294)</f>
        <v>21386.025584102204</v>
      </c>
      <c r="BG294" s="95">
        <f>求节点(节奏总纲!$G$4:$G$163,O$7:O$166,$BD294)</f>
        <v>21386.025584102204</v>
      </c>
      <c r="BH294" s="95">
        <f>求节点(节奏总纲!$G$4:$G$163,P$7:P$166,$BD294)</f>
        <v>2.5000000000000001E-2</v>
      </c>
      <c r="BI294" s="95">
        <f>求节点(节奏总纲!$G$4:$G$163,Q$7:Q$166,$BD294)</f>
        <v>2.5000000000000001E-2</v>
      </c>
      <c r="BJ294" s="95">
        <f>求节点(节奏总纲!$G$4:$G$163,T$7:T$166,$BD294)</f>
        <v>2.4461612419221663</v>
      </c>
      <c r="BK294" s="95">
        <f>求节点(节奏总纲!$G$4:$G$163,U$7:U$166,$BD294)</f>
        <v>75883500261.641754</v>
      </c>
      <c r="BL294" s="91"/>
      <c r="BM294" s="14">
        <v>288</v>
      </c>
      <c r="BN294" s="95">
        <f>求节点(节奏总纲!$G$4:$G$163,AF$7:AF$166,$BD294)</f>
        <v>399.74818034962601</v>
      </c>
      <c r="BO294" s="95">
        <f>求节点(节奏总纲!$G$4:$G$163,AG$7:AG$166,$BD294)</f>
        <v>1173.2867588370448</v>
      </c>
      <c r="BP294" s="95">
        <f>求节点(节奏总纲!$G$4:$G$163,AH$7:AH$166,$BD294)</f>
        <v>1173.2867588370448</v>
      </c>
      <c r="BQ294" s="95">
        <f>求节点(节奏总纲!$G$4:$G$163,AI$7:AI$166,$BD294)</f>
        <v>2.5000000000000001E-2</v>
      </c>
      <c r="BR294" s="95">
        <f>求节点(节奏总纲!$G$4:$G$163,AJ$7:AJ$166,$BD294)</f>
        <v>2.5000000000000001E-2</v>
      </c>
      <c r="BS294" s="95">
        <f>求节点(节奏总纲!$G$4:$G$163,AM$7:AM$166,$BD294)</f>
        <v>7861.6693033000256</v>
      </c>
      <c r="BT294" s="95">
        <f>求节点(节奏总纲!$G$4:$G$163,AN$7:AN$166,$BD294)</f>
        <v>4.2741119430283954</v>
      </c>
      <c r="BU294" s="95">
        <f>求节点(节奏总纲!$G$4:$G$163,AO$7:AO$166,$BD294)</f>
        <v>264628624778.30807</v>
      </c>
    </row>
    <row r="295" spans="56:73" x14ac:dyDescent="0.15">
      <c r="BD295" s="14">
        <v>289</v>
      </c>
      <c r="BE295" s="95">
        <f>求节点(节奏总纲!$G$4:$G$163,M$7:M$166,$BD295)</f>
        <v>399.84834550749542</v>
      </c>
      <c r="BF295" s="95">
        <f>求节点(节奏总纲!$G$4:$G$163,N$7:N$166,$BD295)</f>
        <v>21399.097728600915</v>
      </c>
      <c r="BG295" s="95">
        <f>求节点(节奏总纲!$G$4:$G$163,O$7:O$166,$BD295)</f>
        <v>21399.097728600915</v>
      </c>
      <c r="BH295" s="95">
        <f>求节点(节奏总纲!$G$4:$G$163,P$7:P$166,$BD295)</f>
        <v>2.5000000000000001E-2</v>
      </c>
      <c r="BI295" s="95">
        <f>求节点(节奏总纲!$G$4:$G$163,Q$7:Q$166,$BD295)</f>
        <v>2.5000000000000001E-2</v>
      </c>
      <c r="BJ295" s="95">
        <f>求节点(节奏总纲!$G$4:$G$163,T$7:T$166,$BD295)</f>
        <v>2.4464574404709292</v>
      </c>
      <c r="BK295" s="95">
        <f>求节点(节奏总纲!$G$4:$G$163,U$7:U$166,$BD295)</f>
        <v>76007479573.463242</v>
      </c>
      <c r="BL295" s="91"/>
      <c r="BM295" s="14">
        <v>289</v>
      </c>
      <c r="BN295" s="95">
        <f>求节点(节奏总纲!$G$4:$G$163,AF$7:AF$166,$BD295)</f>
        <v>399.84834550749542</v>
      </c>
      <c r="BO295" s="95">
        <f>求节点(节奏总纲!$G$4:$G$163,AG$7:AG$166,$BD295)</f>
        <v>1174.7674793483068</v>
      </c>
      <c r="BP295" s="95">
        <f>求节点(节奏总纲!$G$4:$G$163,AH$7:AH$166,$BD295)</f>
        <v>1174.7674793483068</v>
      </c>
      <c r="BQ295" s="95">
        <f>求节点(节奏总纲!$G$4:$G$163,AI$7:AI$166,$BD295)</f>
        <v>2.5000000000000001E-2</v>
      </c>
      <c r="BR295" s="95">
        <f>求节点(节奏总纲!$G$4:$G$163,AJ$7:AJ$166,$BD295)</f>
        <v>2.5000000000000001E-2</v>
      </c>
      <c r="BS295" s="95">
        <f>求节点(节奏总纲!$G$4:$G$163,AM$7:AM$166,$BD295)</f>
        <v>7865.0358567990288</v>
      </c>
      <c r="BT295" s="95">
        <f>求节点(节奏总纲!$G$4:$G$163,AN$7:AN$166,$BD295)</f>
        <v>4.2770822335385965</v>
      </c>
      <c r="BU295" s="95">
        <f>求节点(节奏总纲!$G$4:$G$163,AO$7:AO$166,$BD295)</f>
        <v>265858703001.30719</v>
      </c>
    </row>
    <row r="296" spans="56:73" x14ac:dyDescent="0.15">
      <c r="BD296" s="14">
        <v>290</v>
      </c>
      <c r="BE296" s="95">
        <f>求节点(节奏总纲!$G$4:$G$163,M$7:M$166,$BD296)</f>
        <v>399.94851066536484</v>
      </c>
      <c r="BF296" s="95">
        <f>求节点(节奏总纲!$G$4:$G$163,N$7:N$166,$BD296)</f>
        <v>21412.169873099625</v>
      </c>
      <c r="BG296" s="95">
        <f>求节点(节奏总纲!$G$4:$G$163,O$7:O$166,$BD296)</f>
        <v>21412.169873099625</v>
      </c>
      <c r="BH296" s="95">
        <f>求节点(节奏总纲!$G$4:$G$163,P$7:P$166,$BD296)</f>
        <v>2.5000000000000001E-2</v>
      </c>
      <c r="BI296" s="95">
        <f>求节点(节奏总纲!$G$4:$G$163,Q$7:Q$166,$BD296)</f>
        <v>2.5000000000000001E-2</v>
      </c>
      <c r="BJ296" s="95">
        <f>求节点(节奏总纲!$G$4:$G$163,T$7:T$166,$BD296)</f>
        <v>2.446753639019692</v>
      </c>
      <c r="BK296" s="95">
        <f>求节点(节奏总纲!$G$4:$G$163,U$7:U$166,$BD296)</f>
        <v>76131458885.284729</v>
      </c>
      <c r="BL296" s="91"/>
      <c r="BM296" s="14">
        <v>290</v>
      </c>
      <c r="BN296" s="95">
        <f>求节点(节奏总纲!$G$4:$G$163,AF$7:AF$166,$BD296)</f>
        <v>399.94851066536484</v>
      </c>
      <c r="BO296" s="95">
        <f>求节点(节奏总纲!$G$4:$G$163,AG$7:AG$166,$BD296)</f>
        <v>1176.2481998595688</v>
      </c>
      <c r="BP296" s="95">
        <f>求节点(节奏总纲!$G$4:$G$163,AH$7:AH$166,$BD296)</f>
        <v>1176.2481998595688</v>
      </c>
      <c r="BQ296" s="95">
        <f>求节点(节奏总纲!$G$4:$G$163,AI$7:AI$166,$BD296)</f>
        <v>2.5000000000000001E-2</v>
      </c>
      <c r="BR296" s="95">
        <f>求节点(节奏总纲!$G$4:$G$163,AJ$7:AJ$166,$BD296)</f>
        <v>2.5000000000000001E-2</v>
      </c>
      <c r="BS296" s="95">
        <f>求节点(节奏总纲!$G$4:$G$163,AM$7:AM$166,$BD296)</f>
        <v>7868.4024102980329</v>
      </c>
      <c r="BT296" s="95">
        <f>求节点(节奏总纲!$G$4:$G$163,AN$7:AN$166,$BD296)</f>
        <v>4.2800525240487977</v>
      </c>
      <c r="BU296" s="95">
        <f>求节点(节奏总纲!$G$4:$G$163,AO$7:AO$166,$BD296)</f>
        <v>267088781224.30634</v>
      </c>
    </row>
    <row r="297" spans="56:73" x14ac:dyDescent="0.15">
      <c r="BD297" s="14">
        <v>291</v>
      </c>
      <c r="BE297" s="95">
        <f>求节点(节奏总纲!$G$4:$G$163,M$7:M$166,$BD297)</f>
        <v>400.04867582323425</v>
      </c>
      <c r="BF297" s="95">
        <f>求节点(节奏总纲!$G$4:$G$163,N$7:N$166,$BD297)</f>
        <v>21425.242017598332</v>
      </c>
      <c r="BG297" s="95">
        <f>求节点(节奏总纲!$G$4:$G$163,O$7:O$166,$BD297)</f>
        <v>21425.242017598332</v>
      </c>
      <c r="BH297" s="95">
        <f>求节点(节奏总纲!$G$4:$G$163,P$7:P$166,$BD297)</f>
        <v>2.5000000000000001E-2</v>
      </c>
      <c r="BI297" s="95">
        <f>求节点(节奏总纲!$G$4:$G$163,Q$7:Q$166,$BD297)</f>
        <v>2.5000000000000001E-2</v>
      </c>
      <c r="BJ297" s="95">
        <f>求节点(节奏总纲!$G$4:$G$163,T$7:T$166,$BD297)</f>
        <v>2.4470498375684548</v>
      </c>
      <c r="BK297" s="95">
        <f>求节点(节奏总纲!$G$4:$G$163,U$7:U$166,$BD297)</f>
        <v>76255438197.106216</v>
      </c>
      <c r="BL297" s="91"/>
      <c r="BM297" s="14">
        <v>291</v>
      </c>
      <c r="BN297" s="95">
        <f>求节点(节奏总纲!$G$4:$G$163,AF$7:AF$166,$BD297)</f>
        <v>400.04867582323425</v>
      </c>
      <c r="BO297" s="95">
        <f>求节点(节奏总纲!$G$4:$G$163,AG$7:AG$166,$BD297)</f>
        <v>1177.7289203708308</v>
      </c>
      <c r="BP297" s="95">
        <f>求节点(节奏总纲!$G$4:$G$163,AH$7:AH$166,$BD297)</f>
        <v>1177.7289203708308</v>
      </c>
      <c r="BQ297" s="95">
        <f>求节点(节奏总纲!$G$4:$G$163,AI$7:AI$166,$BD297)</f>
        <v>2.5000000000000001E-2</v>
      </c>
      <c r="BR297" s="95">
        <f>求节点(节奏总纲!$G$4:$G$163,AJ$7:AJ$166,$BD297)</f>
        <v>2.5000000000000001E-2</v>
      </c>
      <c r="BS297" s="95">
        <f>求节点(节奏总纲!$G$4:$G$163,AM$7:AM$166,$BD297)</f>
        <v>7871.7689637970361</v>
      </c>
      <c r="BT297" s="95">
        <f>求节点(节奏总纲!$G$4:$G$163,AN$7:AN$166,$BD297)</f>
        <v>4.2830228145589997</v>
      </c>
      <c r="BU297" s="95">
        <f>求节点(节奏总纲!$G$4:$G$163,AO$7:AO$166,$BD297)</f>
        <v>268318859447.30545</v>
      </c>
    </row>
    <row r="298" spans="56:73" x14ac:dyDescent="0.15">
      <c r="BD298" s="14">
        <v>292</v>
      </c>
      <c r="BE298" s="95">
        <f>求节点(节奏总纲!$G$4:$G$163,M$7:M$166,$BD298)</f>
        <v>400.14685062531447</v>
      </c>
      <c r="BF298" s="95">
        <f>求节点(节奏总纲!$G$4:$G$163,N$7:N$166,$BD298)</f>
        <v>21438.033006460493</v>
      </c>
      <c r="BG298" s="95">
        <f>求节点(节奏总纲!$G$4:$G$163,O$7:O$166,$BD298)</f>
        <v>21438.033006460493</v>
      </c>
      <c r="BH298" s="95">
        <f>求节点(节奏总纲!$G$4:$G$163,P$7:P$166,$BD298)</f>
        <v>2.5000000000000001E-2</v>
      </c>
      <c r="BI298" s="95">
        <f>求节点(节奏总纲!$G$4:$G$163,Q$7:Q$166,$BD298)</f>
        <v>2.5000000000000001E-2</v>
      </c>
      <c r="BJ298" s="95">
        <f>求节点(节奏总纲!$G$4:$G$163,T$7:T$166,$BD298)</f>
        <v>2.4473448543280893</v>
      </c>
      <c r="BK298" s="95">
        <f>求节点(节奏总纲!$G$4:$G$163,U$7:U$166,$BD298)</f>
        <v>76378126375.861725</v>
      </c>
      <c r="BL298" s="91"/>
      <c r="BM298" s="14">
        <v>292</v>
      </c>
      <c r="BN298" s="95">
        <f>求节点(节奏总纲!$G$4:$G$163,AF$7:AF$166,$BD298)</f>
        <v>400.14685062531447</v>
      </c>
      <c r="BO298" s="95">
        <f>求节点(节奏总纲!$G$4:$G$163,AG$7:AG$166,$BD298)</f>
        <v>1179.1741607053343</v>
      </c>
      <c r="BP298" s="95">
        <f>求节点(节奏总纲!$G$4:$G$163,AH$7:AH$166,$BD298)</f>
        <v>1179.1741607053343</v>
      </c>
      <c r="BQ298" s="95">
        <f>求节点(节奏总纲!$G$4:$G$163,AI$7:AI$166,$BD298)</f>
        <v>2.5000000000000001E-2</v>
      </c>
      <c r="BR298" s="95">
        <f>求节点(节奏总纲!$G$4:$G$163,AJ$7:AJ$166,$BD298)</f>
        <v>2.5000000000000001E-2</v>
      </c>
      <c r="BS298" s="95">
        <f>求节点(节奏总纲!$G$4:$G$163,AM$7:AM$166,$BD298)</f>
        <v>7875.112429756211</v>
      </c>
      <c r="BT298" s="95">
        <f>求节点(节奏总纲!$G$4:$G$163,AN$7:AN$166,$BD298)</f>
        <v>4.2862519246360078</v>
      </c>
      <c r="BU298" s="95">
        <f>求节点(节奏总纲!$G$4:$G$163,AO$7:AO$166,$BD298)</f>
        <v>269598109604.90936</v>
      </c>
    </row>
    <row r="299" spans="56:73" x14ac:dyDescent="0.15">
      <c r="BD299" s="14">
        <v>293</v>
      </c>
      <c r="BE299" s="95">
        <f>求节点(节奏总纲!$G$4:$G$163,M$7:M$166,$BD299)</f>
        <v>400.24238139286354</v>
      </c>
      <c r="BF299" s="95">
        <f>求节点(节奏总纲!$G$4:$G$163,N$7:N$166,$BD299)</f>
        <v>21450.450501691146</v>
      </c>
      <c r="BG299" s="95">
        <f>求节点(节奏总纲!$G$4:$G$163,O$7:O$166,$BD299)</f>
        <v>21450.450501691146</v>
      </c>
      <c r="BH299" s="95">
        <f>求节点(节奏总纲!$G$4:$G$163,P$7:P$166,$BD299)</f>
        <v>2.5000000000000001E-2</v>
      </c>
      <c r="BI299" s="95">
        <f>求节点(节奏总纲!$G$4:$G$163,Q$7:Q$166,$BD299)</f>
        <v>2.5000000000000001E-2</v>
      </c>
      <c r="BJ299" s="95">
        <f>求节点(节奏总纲!$G$4:$G$163,T$7:T$166,$BD299)</f>
        <v>2.4476383011717919</v>
      </c>
      <c r="BK299" s="95">
        <f>求节点(节奏总纲!$G$4:$G$163,U$7:U$166,$BD299)</f>
        <v>76499099383.676727</v>
      </c>
      <c r="BL299" s="91"/>
      <c r="BM299" s="14">
        <v>293</v>
      </c>
      <c r="BN299" s="95">
        <f>求节点(节奏总纲!$G$4:$G$163,AF$7:AF$166,$BD299)</f>
        <v>400.24238139286354</v>
      </c>
      <c r="BO299" s="95">
        <f>求节点(节奏总纲!$G$4:$G$163,AG$7:AG$166,$BD299)</f>
        <v>1180.5722683547997</v>
      </c>
      <c r="BP299" s="95">
        <f>求节点(节奏总纲!$G$4:$G$163,AH$7:AH$166,$BD299)</f>
        <v>1180.5722683547997</v>
      </c>
      <c r="BQ299" s="95">
        <f>求节点(节奏总纲!$G$4:$G$163,AI$7:AI$166,$BD299)</f>
        <v>2.5000000000000001E-2</v>
      </c>
      <c r="BR299" s="95">
        <f>求节点(节奏总纲!$G$4:$G$163,AJ$7:AJ$166,$BD299)</f>
        <v>2.5000000000000001E-2</v>
      </c>
      <c r="BS299" s="95">
        <f>求节点(节奏总纲!$G$4:$G$163,AM$7:AM$166,$BD299)</f>
        <v>7878.4252256950413</v>
      </c>
      <c r="BT299" s="95">
        <f>求节点(节奏总纲!$G$4:$G$163,AN$7:AN$166,$BD299)</f>
        <v>4.2898248565943735</v>
      </c>
      <c r="BU299" s="95">
        <f>求节点(节奏总纲!$G$4:$G$163,AO$7:AO$166,$BD299)</f>
        <v>270942680894.42923</v>
      </c>
    </row>
    <row r="300" spans="56:73" x14ac:dyDescent="0.15">
      <c r="BD300" s="14">
        <v>294</v>
      </c>
      <c r="BE300" s="95">
        <f>求节点(节奏总纲!$G$4:$G$163,M$7:M$166,$BD300)</f>
        <v>400.33791216041254</v>
      </c>
      <c r="BF300" s="95">
        <f>求节点(节奏总纲!$G$4:$G$163,N$7:N$166,$BD300)</f>
        <v>21462.867996921796</v>
      </c>
      <c r="BG300" s="95">
        <f>求节点(节奏总纲!$G$4:$G$163,O$7:O$166,$BD300)</f>
        <v>21462.867996921796</v>
      </c>
      <c r="BH300" s="95">
        <f>求节点(节奏总纲!$G$4:$G$163,P$7:P$166,$BD300)</f>
        <v>2.5000000000000001E-2</v>
      </c>
      <c r="BI300" s="95">
        <f>求节点(节奏总纲!$G$4:$G$163,Q$7:Q$166,$BD300)</f>
        <v>2.5000000000000001E-2</v>
      </c>
      <c r="BJ300" s="95">
        <f>求节点(节奏总纲!$G$4:$G$163,T$7:T$166,$BD300)</f>
        <v>2.4479317480154941</v>
      </c>
      <c r="BK300" s="95">
        <f>求节点(节奏总纲!$G$4:$G$163,U$7:U$166,$BD300)</f>
        <v>76620072391.491714</v>
      </c>
      <c r="BL300" s="91"/>
      <c r="BM300" s="14">
        <v>294</v>
      </c>
      <c r="BN300" s="95">
        <f>求节点(节奏总纲!$G$4:$G$163,AF$7:AF$166,$BD300)</f>
        <v>400.33791216041254</v>
      </c>
      <c r="BO300" s="95">
        <f>求节点(节奏总纲!$G$4:$G$163,AG$7:AG$166,$BD300)</f>
        <v>1181.9703760042651</v>
      </c>
      <c r="BP300" s="95">
        <f>求节点(节奏总纲!$G$4:$G$163,AH$7:AH$166,$BD300)</f>
        <v>1181.9703760042651</v>
      </c>
      <c r="BQ300" s="95">
        <f>求节点(节奏总纲!$G$4:$G$163,AI$7:AI$166,$BD300)</f>
        <v>2.5000000000000001E-2</v>
      </c>
      <c r="BR300" s="95">
        <f>求节点(节奏总纲!$G$4:$G$163,AJ$7:AJ$166,$BD300)</f>
        <v>2.5000000000000001E-2</v>
      </c>
      <c r="BS300" s="95">
        <f>求节点(节奏总纲!$G$4:$G$163,AM$7:AM$166,$BD300)</f>
        <v>7881.7380216338715</v>
      </c>
      <c r="BT300" s="95">
        <f>求节点(节奏总纲!$G$4:$G$163,AN$7:AN$166,$BD300)</f>
        <v>4.2933977885527401</v>
      </c>
      <c r="BU300" s="95">
        <f>求节点(节奏总纲!$G$4:$G$163,AO$7:AO$166,$BD300)</f>
        <v>272287252183.94907</v>
      </c>
    </row>
    <row r="301" spans="56:73" x14ac:dyDescent="0.15">
      <c r="BD301" s="14">
        <v>295</v>
      </c>
      <c r="BE301" s="95">
        <f>求节点(节奏总纲!$G$4:$G$163,M$7:M$166,$BD301)</f>
        <v>400.43344292796155</v>
      </c>
      <c r="BF301" s="95">
        <f>求节点(节奏总纲!$G$4:$G$163,N$7:N$166,$BD301)</f>
        <v>21475.285492152449</v>
      </c>
      <c r="BG301" s="95">
        <f>求节点(节奏总纲!$G$4:$G$163,O$7:O$166,$BD301)</f>
        <v>21475.285492152449</v>
      </c>
      <c r="BH301" s="95">
        <f>求节点(节奏总纲!$G$4:$G$163,P$7:P$166,$BD301)</f>
        <v>2.5000000000000001E-2</v>
      </c>
      <c r="BI301" s="95">
        <f>求节点(节奏总纲!$G$4:$G$163,Q$7:Q$166,$BD301)</f>
        <v>2.5000000000000001E-2</v>
      </c>
      <c r="BJ301" s="95">
        <f>求节点(节奏总纲!$G$4:$G$163,T$7:T$166,$BD301)</f>
        <v>2.4482251948591967</v>
      </c>
      <c r="BK301" s="95">
        <f>求节点(节奏总纲!$G$4:$G$163,U$7:U$166,$BD301)</f>
        <v>76741045399.306717</v>
      </c>
      <c r="BL301" s="91"/>
      <c r="BM301" s="14">
        <v>295</v>
      </c>
      <c r="BN301" s="95">
        <f>求节点(节奏总纲!$G$4:$G$163,AF$7:AF$166,$BD301)</f>
        <v>400.43344292796155</v>
      </c>
      <c r="BO301" s="95">
        <f>求节点(节奏总纲!$G$4:$G$163,AG$7:AG$166,$BD301)</f>
        <v>1183.3684836537302</v>
      </c>
      <c r="BP301" s="95">
        <f>求节点(节奏总纲!$G$4:$G$163,AH$7:AH$166,$BD301)</f>
        <v>1183.3684836537302</v>
      </c>
      <c r="BQ301" s="95">
        <f>求节点(节奏总纲!$G$4:$G$163,AI$7:AI$166,$BD301)</f>
        <v>2.5000000000000001E-2</v>
      </c>
      <c r="BR301" s="95">
        <f>求节点(节奏总纲!$G$4:$G$163,AJ$7:AJ$166,$BD301)</f>
        <v>2.5000000000000001E-2</v>
      </c>
      <c r="BS301" s="95">
        <f>求节点(节奏总纲!$G$4:$G$163,AM$7:AM$166,$BD301)</f>
        <v>7885.0508175727009</v>
      </c>
      <c r="BT301" s="95">
        <f>求节点(节奏总纲!$G$4:$G$163,AN$7:AN$166,$BD301)</f>
        <v>4.2969707205111058</v>
      </c>
      <c r="BU301" s="95">
        <f>求节点(节奏总纲!$G$4:$G$163,AO$7:AO$166,$BD301)</f>
        <v>273631823473.46893</v>
      </c>
    </row>
    <row r="302" spans="56:73" x14ac:dyDescent="0.15">
      <c r="BD302" s="14">
        <v>296</v>
      </c>
      <c r="BE302" s="95">
        <f>求节点(节奏总纲!$G$4:$G$163,M$7:M$166,$BD302)</f>
        <v>400.52897369551062</v>
      </c>
      <c r="BF302" s="95">
        <f>求节点(节奏总纲!$G$4:$G$163,N$7:N$166,$BD302)</f>
        <v>21487.702987383098</v>
      </c>
      <c r="BG302" s="95">
        <f>求节点(节奏总纲!$G$4:$G$163,O$7:O$166,$BD302)</f>
        <v>21487.702987383098</v>
      </c>
      <c r="BH302" s="95">
        <f>求节点(节奏总纲!$G$4:$G$163,P$7:P$166,$BD302)</f>
        <v>2.5000000000000001E-2</v>
      </c>
      <c r="BI302" s="95">
        <f>求节点(节奏总纲!$G$4:$G$163,Q$7:Q$166,$BD302)</f>
        <v>2.5000000000000001E-2</v>
      </c>
      <c r="BJ302" s="95">
        <f>求节点(节奏总纲!$G$4:$G$163,T$7:T$166,$BD302)</f>
        <v>2.4485186417028988</v>
      </c>
      <c r="BK302" s="95">
        <f>求节点(节奏总纲!$G$4:$G$163,U$7:U$166,$BD302)</f>
        <v>76862018407.121704</v>
      </c>
      <c r="BL302" s="91"/>
      <c r="BM302" s="14">
        <v>296</v>
      </c>
      <c r="BN302" s="95">
        <f>求节点(节奏总纲!$G$4:$G$163,AF$7:AF$166,$BD302)</f>
        <v>400.52897369551062</v>
      </c>
      <c r="BO302" s="95">
        <f>求节点(节奏总纲!$G$4:$G$163,AG$7:AG$166,$BD302)</f>
        <v>1184.7665913031956</v>
      </c>
      <c r="BP302" s="95">
        <f>求节点(节奏总纲!$G$4:$G$163,AH$7:AH$166,$BD302)</f>
        <v>1184.7665913031956</v>
      </c>
      <c r="BQ302" s="95">
        <f>求节点(节奏总纲!$G$4:$G$163,AI$7:AI$166,$BD302)</f>
        <v>2.5000000000000001E-2</v>
      </c>
      <c r="BR302" s="95">
        <f>求节点(节奏总纲!$G$4:$G$163,AJ$7:AJ$166,$BD302)</f>
        <v>2.5000000000000001E-2</v>
      </c>
      <c r="BS302" s="95">
        <f>求节点(节奏总纲!$G$4:$G$163,AM$7:AM$166,$BD302)</f>
        <v>7888.3636135115312</v>
      </c>
      <c r="BT302" s="95">
        <f>求节点(节奏总纲!$G$4:$G$163,AN$7:AN$166,$BD302)</f>
        <v>4.3005436524694716</v>
      </c>
      <c r="BU302" s="95">
        <f>求节点(节奏总纲!$G$4:$G$163,AO$7:AO$166,$BD302)</f>
        <v>274976394762.98877</v>
      </c>
    </row>
    <row r="303" spans="56:73" x14ac:dyDescent="0.15">
      <c r="BD303" s="14">
        <v>297</v>
      </c>
      <c r="BE303" s="95">
        <f>求节点(节奏总纲!$G$4:$G$163,M$7:M$166,$BD303)</f>
        <v>400.62450446305962</v>
      </c>
      <c r="BF303" s="95">
        <f>求节点(节奏总纲!$G$4:$G$163,N$7:N$166,$BD303)</f>
        <v>21500.120482613751</v>
      </c>
      <c r="BG303" s="95">
        <f>求节点(节奏总纲!$G$4:$G$163,O$7:O$166,$BD303)</f>
        <v>21500.120482613751</v>
      </c>
      <c r="BH303" s="95">
        <f>求节点(节奏总纲!$G$4:$G$163,P$7:P$166,$BD303)</f>
        <v>2.5000000000000001E-2</v>
      </c>
      <c r="BI303" s="95">
        <f>求节点(节奏总纲!$G$4:$G$163,Q$7:Q$166,$BD303)</f>
        <v>2.5000000000000001E-2</v>
      </c>
      <c r="BJ303" s="95">
        <f>求节点(节奏总纲!$G$4:$G$163,T$7:T$166,$BD303)</f>
        <v>2.4488120885466014</v>
      </c>
      <c r="BK303" s="95">
        <f>求节点(节奏总纲!$G$4:$G$163,U$7:U$166,$BD303)</f>
        <v>76982991414.936691</v>
      </c>
      <c r="BL303" s="91"/>
      <c r="BM303" s="14">
        <v>297</v>
      </c>
      <c r="BN303" s="95">
        <f>求节点(节奏总纲!$G$4:$G$163,AF$7:AF$166,$BD303)</f>
        <v>400.62450446305962</v>
      </c>
      <c r="BO303" s="95">
        <f>求节点(节奏总纲!$G$4:$G$163,AG$7:AG$166,$BD303)</f>
        <v>1186.164698952661</v>
      </c>
      <c r="BP303" s="95">
        <f>求节点(节奏总纲!$G$4:$G$163,AH$7:AH$166,$BD303)</f>
        <v>1186.164698952661</v>
      </c>
      <c r="BQ303" s="95">
        <f>求节点(节奏总纲!$G$4:$G$163,AI$7:AI$166,$BD303)</f>
        <v>2.5000000000000001E-2</v>
      </c>
      <c r="BR303" s="95">
        <f>求节点(节奏总纲!$G$4:$G$163,AJ$7:AJ$166,$BD303)</f>
        <v>2.5000000000000001E-2</v>
      </c>
      <c r="BS303" s="95">
        <f>求节点(节奏总纲!$G$4:$G$163,AM$7:AM$166,$BD303)</f>
        <v>7891.6764094503606</v>
      </c>
      <c r="BT303" s="95">
        <f>求节点(节奏总纲!$G$4:$G$163,AN$7:AN$166,$BD303)</f>
        <v>4.3041165844278382</v>
      </c>
      <c r="BU303" s="95">
        <f>求节点(节奏总纲!$G$4:$G$163,AO$7:AO$166,$BD303)</f>
        <v>276320966052.50867</v>
      </c>
    </row>
    <row r="304" spans="56:73" x14ac:dyDescent="0.15">
      <c r="BD304" s="14">
        <v>298</v>
      </c>
      <c r="BE304" s="95">
        <f>求节点(节奏总纲!$G$4:$G$163,M$7:M$166,$BD304)</f>
        <v>400.72003523060863</v>
      </c>
      <c r="BF304" s="95">
        <f>求节点(节奏总纲!$G$4:$G$163,N$7:N$166,$BD304)</f>
        <v>21512.537977844404</v>
      </c>
      <c r="BG304" s="95">
        <f>求节点(节奏总纲!$G$4:$G$163,O$7:O$166,$BD304)</f>
        <v>21512.537977844404</v>
      </c>
      <c r="BH304" s="95">
        <f>求节点(节奏总纲!$G$4:$G$163,P$7:P$166,$BD304)</f>
        <v>2.5000000000000001E-2</v>
      </c>
      <c r="BI304" s="95">
        <f>求节点(节奏总纲!$G$4:$G$163,Q$7:Q$166,$BD304)</f>
        <v>2.5000000000000001E-2</v>
      </c>
      <c r="BJ304" s="95">
        <f>求节点(节奏总纲!$G$4:$G$163,T$7:T$166,$BD304)</f>
        <v>2.4491055353903035</v>
      </c>
      <c r="BK304" s="95">
        <f>求节点(节奏总纲!$G$4:$G$163,U$7:U$166,$BD304)</f>
        <v>77103964422.751694</v>
      </c>
      <c r="BL304" s="91"/>
      <c r="BM304" s="14">
        <v>298</v>
      </c>
      <c r="BN304" s="95">
        <f>求节点(节奏总纲!$G$4:$G$163,AF$7:AF$166,$BD304)</f>
        <v>400.72003523060863</v>
      </c>
      <c r="BO304" s="95">
        <f>求节点(节奏总纲!$G$4:$G$163,AG$7:AG$166,$BD304)</f>
        <v>1187.5628066021263</v>
      </c>
      <c r="BP304" s="95">
        <f>求节点(节奏总纲!$G$4:$G$163,AH$7:AH$166,$BD304)</f>
        <v>1187.5628066021263</v>
      </c>
      <c r="BQ304" s="95">
        <f>求节点(节奏总纲!$G$4:$G$163,AI$7:AI$166,$BD304)</f>
        <v>2.5000000000000001E-2</v>
      </c>
      <c r="BR304" s="95">
        <f>求节点(节奏总纲!$G$4:$G$163,AJ$7:AJ$166,$BD304)</f>
        <v>2.5000000000000001E-2</v>
      </c>
      <c r="BS304" s="95">
        <f>求节点(节奏总纲!$G$4:$G$163,AM$7:AM$166,$BD304)</f>
        <v>7894.9892053891908</v>
      </c>
      <c r="BT304" s="95">
        <f>求节点(节奏总纲!$G$4:$G$163,AN$7:AN$166,$BD304)</f>
        <v>4.3076895163862039</v>
      </c>
      <c r="BU304" s="95">
        <f>求节点(节奏总纲!$G$4:$G$163,AO$7:AO$166,$BD304)</f>
        <v>277665537342.0285</v>
      </c>
    </row>
    <row r="305" spans="56:73" x14ac:dyDescent="0.15">
      <c r="BD305" s="14">
        <v>299</v>
      </c>
      <c r="BE305" s="95">
        <f>求节点(节奏总纲!$G$4:$G$163,M$7:M$166,$BD305)</f>
        <v>400.81556599815764</v>
      </c>
      <c r="BF305" s="95">
        <f>求节点(节奏总纲!$G$4:$G$163,N$7:N$166,$BD305)</f>
        <v>21524.955473075053</v>
      </c>
      <c r="BG305" s="95">
        <f>求节点(节奏总纲!$G$4:$G$163,O$7:O$166,$BD305)</f>
        <v>21524.955473075053</v>
      </c>
      <c r="BH305" s="95">
        <f>求节点(节奏总纲!$G$4:$G$163,P$7:P$166,$BD305)</f>
        <v>2.5000000000000001E-2</v>
      </c>
      <c r="BI305" s="95">
        <f>求节点(节奏总纲!$G$4:$G$163,Q$7:Q$166,$BD305)</f>
        <v>2.5000000000000001E-2</v>
      </c>
      <c r="BJ305" s="95">
        <f>求节点(节奏总纲!$G$4:$G$163,T$7:T$166,$BD305)</f>
        <v>2.4493989822340057</v>
      </c>
      <c r="BK305" s="95">
        <f>求节点(节奏总纲!$G$4:$G$163,U$7:U$166,$BD305)</f>
        <v>77224937430.566681</v>
      </c>
      <c r="BL305" s="91"/>
      <c r="BM305" s="14">
        <v>299</v>
      </c>
      <c r="BN305" s="95">
        <f>求节点(节奏总纲!$G$4:$G$163,AF$7:AF$166,$BD305)</f>
        <v>400.81556599815764</v>
      </c>
      <c r="BO305" s="95">
        <f>求节点(节奏总纲!$G$4:$G$163,AG$7:AG$166,$BD305)</f>
        <v>1188.9609142515917</v>
      </c>
      <c r="BP305" s="95">
        <f>求节点(节奏总纲!$G$4:$G$163,AH$7:AH$166,$BD305)</f>
        <v>1188.9609142515917</v>
      </c>
      <c r="BQ305" s="95">
        <f>求节点(节奏总纲!$G$4:$G$163,AI$7:AI$166,$BD305)</f>
        <v>2.5000000000000001E-2</v>
      </c>
      <c r="BR305" s="95">
        <f>求节点(节奏总纲!$G$4:$G$163,AJ$7:AJ$166,$BD305)</f>
        <v>2.5000000000000001E-2</v>
      </c>
      <c r="BS305" s="95">
        <f>求节点(节奏总纲!$G$4:$G$163,AM$7:AM$166,$BD305)</f>
        <v>7898.3020013280211</v>
      </c>
      <c r="BT305" s="95">
        <f>求节点(节奏总纲!$G$4:$G$163,AN$7:AN$166,$BD305)</f>
        <v>4.3112624483445696</v>
      </c>
      <c r="BU305" s="95">
        <f>求节点(节奏总纲!$G$4:$G$163,AO$7:AO$166,$BD305)</f>
        <v>279010108631.54834</v>
      </c>
    </row>
    <row r="306" spans="56:73" x14ac:dyDescent="0.15">
      <c r="BD306" s="14">
        <v>300</v>
      </c>
      <c r="BE306" s="95">
        <f>求节点(节奏总纲!$G$4:$G$163,M$7:M$166,$BD306)</f>
        <v>400.9110967657067</v>
      </c>
      <c r="BF306" s="95">
        <f>求节点(节奏总纲!$G$4:$G$163,N$7:N$166,$BD306)</f>
        <v>21537.372968305706</v>
      </c>
      <c r="BG306" s="95">
        <f>求节点(节奏总纲!$G$4:$G$163,O$7:O$166,$BD306)</f>
        <v>21537.372968305706</v>
      </c>
      <c r="BH306" s="95">
        <f>求节点(节奏总纲!$G$4:$G$163,P$7:P$166,$BD306)</f>
        <v>2.5000000000000001E-2</v>
      </c>
      <c r="BI306" s="95">
        <f>求节点(节奏总纲!$G$4:$G$163,Q$7:Q$166,$BD306)</f>
        <v>2.5000000000000001E-2</v>
      </c>
      <c r="BJ306" s="95">
        <f>求节点(节奏总纲!$G$4:$G$163,T$7:T$166,$BD306)</f>
        <v>2.4496924290777082</v>
      </c>
      <c r="BK306" s="95">
        <f>求节点(节奏总纲!$G$4:$G$163,U$7:U$166,$BD306)</f>
        <v>77345910438.381683</v>
      </c>
      <c r="BL306" s="91"/>
      <c r="BM306" s="14">
        <v>300</v>
      </c>
      <c r="BN306" s="95">
        <f>求节点(节奏总纲!$G$4:$G$163,AF$7:AF$166,$BD306)</f>
        <v>400.9110967657067</v>
      </c>
      <c r="BO306" s="95">
        <f>求节点(节奏总纲!$G$4:$G$163,AG$7:AG$166,$BD306)</f>
        <v>1190.3590219010568</v>
      </c>
      <c r="BP306" s="95">
        <f>求节点(节奏总纲!$G$4:$G$163,AH$7:AH$166,$BD306)</f>
        <v>1190.3590219010568</v>
      </c>
      <c r="BQ306" s="95">
        <f>求节点(节奏总纲!$G$4:$G$163,AI$7:AI$166,$BD306)</f>
        <v>2.5000000000000001E-2</v>
      </c>
      <c r="BR306" s="95">
        <f>求节点(节奏总纲!$G$4:$G$163,AJ$7:AJ$166,$BD306)</f>
        <v>2.5000000000000001E-2</v>
      </c>
      <c r="BS306" s="95">
        <f>求节点(节奏总纲!$G$4:$G$163,AM$7:AM$166,$BD306)</f>
        <v>7901.6147972668505</v>
      </c>
      <c r="BT306" s="95">
        <f>求节点(节奏总纲!$G$4:$G$163,AN$7:AN$166,$BD306)</f>
        <v>4.3148353803029362</v>
      </c>
      <c r="BU306" s="95">
        <f>求节点(节奏总纲!$G$4:$G$163,AO$7:AO$166,$BD306)</f>
        <v>280354679921.06824</v>
      </c>
    </row>
    <row r="307" spans="56:73" x14ac:dyDescent="0.15">
      <c r="BD307" s="14">
        <v>301</v>
      </c>
      <c r="BE307" s="95">
        <f>求节点(节奏总纲!$G$4:$G$163,M$7:M$166,$BD307)</f>
        <v>401.00662753325571</v>
      </c>
      <c r="BF307" s="95">
        <f>求节点(节奏总纲!$G$4:$G$163,N$7:N$166,$BD307)</f>
        <v>21549.790463536359</v>
      </c>
      <c r="BG307" s="95">
        <f>求节点(节奏总纲!$G$4:$G$163,O$7:O$166,$BD307)</f>
        <v>21549.790463536359</v>
      </c>
      <c r="BH307" s="95">
        <f>求节点(节奏总纲!$G$4:$G$163,P$7:P$166,$BD307)</f>
        <v>2.5000000000000001E-2</v>
      </c>
      <c r="BI307" s="95">
        <f>求节点(节奏总纲!$G$4:$G$163,Q$7:Q$166,$BD307)</f>
        <v>2.5000000000000001E-2</v>
      </c>
      <c r="BJ307" s="95">
        <f>求节点(节奏总纲!$G$4:$G$163,T$7:T$166,$BD307)</f>
        <v>2.4499858759214104</v>
      </c>
      <c r="BK307" s="95">
        <f>求节点(节奏总纲!$G$4:$G$163,U$7:U$166,$BD307)</f>
        <v>77466883446.196671</v>
      </c>
      <c r="BL307" s="91"/>
      <c r="BM307" s="14">
        <v>301</v>
      </c>
      <c r="BN307" s="95">
        <f>求节点(节奏总纲!$G$4:$G$163,AF$7:AF$166,$BD307)</f>
        <v>401.00662753325571</v>
      </c>
      <c r="BO307" s="95">
        <f>求节点(节奏总纲!$G$4:$G$163,AG$7:AG$166,$BD307)</f>
        <v>1191.7571295505222</v>
      </c>
      <c r="BP307" s="95">
        <f>求节点(节奏总纲!$G$4:$G$163,AH$7:AH$166,$BD307)</f>
        <v>1191.7571295505222</v>
      </c>
      <c r="BQ307" s="95">
        <f>求节点(节奏总纲!$G$4:$G$163,AI$7:AI$166,$BD307)</f>
        <v>2.5000000000000001E-2</v>
      </c>
      <c r="BR307" s="95">
        <f>求节点(节奏总纲!$G$4:$G$163,AJ$7:AJ$166,$BD307)</f>
        <v>2.5000000000000001E-2</v>
      </c>
      <c r="BS307" s="95">
        <f>求节点(节奏总纲!$G$4:$G$163,AM$7:AM$166,$BD307)</f>
        <v>7904.9275932056808</v>
      </c>
      <c r="BT307" s="95">
        <f>求节点(节奏总纲!$G$4:$G$163,AN$7:AN$166,$BD307)</f>
        <v>4.318408312261302</v>
      </c>
      <c r="BU307" s="95">
        <f>求节点(节奏总纲!$G$4:$G$163,AO$7:AO$166,$BD307)</f>
        <v>281699251210.58807</v>
      </c>
    </row>
    <row r="308" spans="56:73" x14ac:dyDescent="0.15">
      <c r="BD308" s="14">
        <v>302</v>
      </c>
      <c r="BE308" s="95">
        <f>求节点(节奏总纲!$G$4:$G$163,M$7:M$166,$BD308)</f>
        <v>401.10215830080472</v>
      </c>
      <c r="BF308" s="95">
        <f>求节点(节奏总纲!$G$4:$G$163,N$7:N$166,$BD308)</f>
        <v>21562.207958767009</v>
      </c>
      <c r="BG308" s="95">
        <f>求节点(节奏总纲!$G$4:$G$163,O$7:O$166,$BD308)</f>
        <v>21562.207958767009</v>
      </c>
      <c r="BH308" s="95">
        <f>求节点(节奏总纲!$G$4:$G$163,P$7:P$166,$BD308)</f>
        <v>2.5000000000000001E-2</v>
      </c>
      <c r="BI308" s="95">
        <f>求节点(节奏总纲!$G$4:$G$163,Q$7:Q$166,$BD308)</f>
        <v>2.5000000000000001E-2</v>
      </c>
      <c r="BJ308" s="95">
        <f>求节点(节奏总纲!$G$4:$G$163,T$7:T$166,$BD308)</f>
        <v>2.450279322765113</v>
      </c>
      <c r="BK308" s="95">
        <f>求节点(节奏总纲!$G$4:$G$163,U$7:U$166,$BD308)</f>
        <v>77587856454.011673</v>
      </c>
      <c r="BL308" s="91"/>
      <c r="BM308" s="14">
        <v>302</v>
      </c>
      <c r="BN308" s="95">
        <f>求节点(节奏总纲!$G$4:$G$163,AF$7:AF$166,$BD308)</f>
        <v>401.10215830080472</v>
      </c>
      <c r="BO308" s="95">
        <f>求节点(节奏总纲!$G$4:$G$163,AG$7:AG$166,$BD308)</f>
        <v>1193.1552371999876</v>
      </c>
      <c r="BP308" s="95">
        <f>求节点(节奏总纲!$G$4:$G$163,AH$7:AH$166,$BD308)</f>
        <v>1193.1552371999876</v>
      </c>
      <c r="BQ308" s="95">
        <f>求节点(节奏总纲!$G$4:$G$163,AI$7:AI$166,$BD308)</f>
        <v>2.5000000000000001E-2</v>
      </c>
      <c r="BR308" s="95">
        <f>求节点(节奏总纲!$G$4:$G$163,AJ$7:AJ$166,$BD308)</f>
        <v>2.5000000000000001E-2</v>
      </c>
      <c r="BS308" s="95">
        <f>求节点(节奏总纲!$G$4:$G$163,AM$7:AM$166,$BD308)</f>
        <v>7908.2403891445101</v>
      </c>
      <c r="BT308" s="95">
        <f>求节点(节奏总纲!$G$4:$G$163,AN$7:AN$166,$BD308)</f>
        <v>4.3219812442196686</v>
      </c>
      <c r="BU308" s="95">
        <f>求节点(节奏总纲!$G$4:$G$163,AO$7:AO$166,$BD308)</f>
        <v>283043822500.10791</v>
      </c>
    </row>
    <row r="309" spans="56:73" x14ac:dyDescent="0.15">
      <c r="BD309" s="14">
        <v>303</v>
      </c>
      <c r="BE309" s="95">
        <f>求节点(节奏总纲!$G$4:$G$163,M$7:M$166,$BD309)</f>
        <v>401.19768906835372</v>
      </c>
      <c r="BF309" s="95">
        <f>求节点(节奏总纲!$G$4:$G$163,N$7:N$166,$BD309)</f>
        <v>21574.625453997662</v>
      </c>
      <c r="BG309" s="95">
        <f>求节点(节奏总纲!$G$4:$G$163,O$7:O$166,$BD309)</f>
        <v>21574.625453997662</v>
      </c>
      <c r="BH309" s="95">
        <f>求节点(节奏总纲!$G$4:$G$163,P$7:P$166,$BD309)</f>
        <v>2.5000000000000001E-2</v>
      </c>
      <c r="BI309" s="95">
        <f>求节点(节奏总纲!$G$4:$G$163,Q$7:Q$166,$BD309)</f>
        <v>2.5000000000000001E-2</v>
      </c>
      <c r="BJ309" s="95">
        <f>求节点(节奏总纲!$G$4:$G$163,T$7:T$166,$BD309)</f>
        <v>2.4505727696088151</v>
      </c>
      <c r="BK309" s="95">
        <f>求节点(节奏总纲!$G$4:$G$163,U$7:U$166,$BD309)</f>
        <v>77708829461.82666</v>
      </c>
      <c r="BL309" s="91"/>
      <c r="BM309" s="14">
        <v>303</v>
      </c>
      <c r="BN309" s="95">
        <f>求节点(节奏总纲!$G$4:$G$163,AF$7:AF$166,$BD309)</f>
        <v>401.19768906835372</v>
      </c>
      <c r="BO309" s="95">
        <f>求节点(节奏总纲!$G$4:$G$163,AG$7:AG$166,$BD309)</f>
        <v>1194.553344849453</v>
      </c>
      <c r="BP309" s="95">
        <f>求节点(节奏总纲!$G$4:$G$163,AH$7:AH$166,$BD309)</f>
        <v>1194.553344849453</v>
      </c>
      <c r="BQ309" s="95">
        <f>求节点(节奏总纲!$G$4:$G$163,AI$7:AI$166,$BD309)</f>
        <v>2.5000000000000001E-2</v>
      </c>
      <c r="BR309" s="95">
        <f>求节点(节奏总纲!$G$4:$G$163,AJ$7:AJ$166,$BD309)</f>
        <v>2.5000000000000001E-2</v>
      </c>
      <c r="BS309" s="95">
        <f>求节点(节奏总纲!$G$4:$G$163,AM$7:AM$166,$BD309)</f>
        <v>7911.5531850833404</v>
      </c>
      <c r="BT309" s="95">
        <f>求节点(节奏总纲!$G$4:$G$163,AN$7:AN$166,$BD309)</f>
        <v>4.3255541761780343</v>
      </c>
      <c r="BU309" s="95">
        <f>求节点(节奏总纲!$G$4:$G$163,AO$7:AO$166,$BD309)</f>
        <v>284388393789.62775</v>
      </c>
    </row>
    <row r="310" spans="56:73" x14ac:dyDescent="0.15">
      <c r="BD310" s="14">
        <v>304</v>
      </c>
      <c r="BE310" s="95">
        <f>求节点(节奏总纲!$G$4:$G$163,M$7:M$166,$BD310)</f>
        <v>401.29321983590279</v>
      </c>
      <c r="BF310" s="95">
        <f>求节点(节奏总纲!$G$4:$G$163,N$7:N$166,$BD310)</f>
        <v>21587.042949228311</v>
      </c>
      <c r="BG310" s="95">
        <f>求节点(节奏总纲!$G$4:$G$163,O$7:O$166,$BD310)</f>
        <v>21587.042949228311</v>
      </c>
      <c r="BH310" s="95">
        <f>求节点(节奏总纲!$G$4:$G$163,P$7:P$166,$BD310)</f>
        <v>2.5000000000000001E-2</v>
      </c>
      <c r="BI310" s="95">
        <f>求节点(节奏总纲!$G$4:$G$163,Q$7:Q$166,$BD310)</f>
        <v>2.5000000000000001E-2</v>
      </c>
      <c r="BJ310" s="95">
        <f>求节点(节奏总纲!$G$4:$G$163,T$7:T$166,$BD310)</f>
        <v>2.4508662164525177</v>
      </c>
      <c r="BK310" s="95">
        <f>求节点(节奏总纲!$G$4:$G$163,U$7:U$166,$BD310)</f>
        <v>77829802469.641647</v>
      </c>
      <c r="BL310" s="91"/>
      <c r="BM310" s="14">
        <v>304</v>
      </c>
      <c r="BN310" s="95">
        <f>求节点(节奏总纲!$G$4:$G$163,AF$7:AF$166,$BD310)</f>
        <v>401.29321983590279</v>
      </c>
      <c r="BO310" s="95">
        <f>求节点(节奏总纲!$G$4:$G$163,AG$7:AG$166,$BD310)</f>
        <v>1195.9514524989183</v>
      </c>
      <c r="BP310" s="95">
        <f>求节点(节奏总纲!$G$4:$G$163,AH$7:AH$166,$BD310)</f>
        <v>1195.9514524989183</v>
      </c>
      <c r="BQ310" s="95">
        <f>求节点(节奏总纲!$G$4:$G$163,AI$7:AI$166,$BD310)</f>
        <v>2.5000000000000001E-2</v>
      </c>
      <c r="BR310" s="95">
        <f>求节点(节奏总纲!$G$4:$G$163,AJ$7:AJ$166,$BD310)</f>
        <v>2.5000000000000001E-2</v>
      </c>
      <c r="BS310" s="95">
        <f>求节点(节奏总纲!$G$4:$G$163,AM$7:AM$166,$BD310)</f>
        <v>7914.8659810221707</v>
      </c>
      <c r="BT310" s="95">
        <f>求节点(节奏总纲!$G$4:$G$163,AN$7:AN$166,$BD310)</f>
        <v>4.3291271081364</v>
      </c>
      <c r="BU310" s="95">
        <f>求节点(节奏总纲!$G$4:$G$163,AO$7:AO$166,$BD310)</f>
        <v>285732965079.14764</v>
      </c>
    </row>
    <row r="311" spans="56:73" x14ac:dyDescent="0.15">
      <c r="BD311" s="14">
        <v>305</v>
      </c>
      <c r="BE311" s="95">
        <f>求节点(节奏总纲!$G$4:$G$163,M$7:M$166,$BD311)</f>
        <v>401.3887506034518</v>
      </c>
      <c r="BF311" s="95">
        <f>求节点(节奏总纲!$G$4:$G$163,N$7:N$166,$BD311)</f>
        <v>21599.460444458964</v>
      </c>
      <c r="BG311" s="95">
        <f>求节点(节奏总纲!$G$4:$G$163,O$7:O$166,$BD311)</f>
        <v>21599.460444458964</v>
      </c>
      <c r="BH311" s="95">
        <f>求节点(节奏总纲!$G$4:$G$163,P$7:P$166,$BD311)</f>
        <v>2.5000000000000001E-2</v>
      </c>
      <c r="BI311" s="95">
        <f>求节点(节奏总纲!$G$4:$G$163,Q$7:Q$166,$BD311)</f>
        <v>2.5000000000000001E-2</v>
      </c>
      <c r="BJ311" s="95">
        <f>求节点(节奏总纲!$G$4:$G$163,T$7:T$166,$BD311)</f>
        <v>2.4511596632962198</v>
      </c>
      <c r="BK311" s="95">
        <f>求节点(节奏总纲!$G$4:$G$163,U$7:U$166,$BD311)</f>
        <v>77950775477.45665</v>
      </c>
      <c r="BL311" s="91"/>
      <c r="BM311" s="14">
        <v>305</v>
      </c>
      <c r="BN311" s="95">
        <f>求节点(节奏总纲!$G$4:$G$163,AF$7:AF$166,$BD311)</f>
        <v>401.3887506034518</v>
      </c>
      <c r="BO311" s="95">
        <f>求节点(节奏总纲!$G$4:$G$163,AG$7:AG$166,$BD311)</f>
        <v>1197.3495601483837</v>
      </c>
      <c r="BP311" s="95">
        <f>求节点(节奏总纲!$G$4:$G$163,AH$7:AH$166,$BD311)</f>
        <v>1197.3495601483837</v>
      </c>
      <c r="BQ311" s="95">
        <f>求节点(节奏总纲!$G$4:$G$163,AI$7:AI$166,$BD311)</f>
        <v>2.5000000000000001E-2</v>
      </c>
      <c r="BR311" s="95">
        <f>求节点(节奏总纲!$G$4:$G$163,AJ$7:AJ$166,$BD311)</f>
        <v>2.5000000000000001E-2</v>
      </c>
      <c r="BS311" s="95">
        <f>求节点(节奏总纲!$G$4:$G$163,AM$7:AM$166,$BD311)</f>
        <v>7918.178776961</v>
      </c>
      <c r="BT311" s="95">
        <f>求节点(节奏总纲!$G$4:$G$163,AN$7:AN$166,$BD311)</f>
        <v>4.3327000400947666</v>
      </c>
      <c r="BU311" s="95">
        <f>求节点(节奏总纲!$G$4:$G$163,AO$7:AO$166,$BD311)</f>
        <v>287077536368.66748</v>
      </c>
    </row>
    <row r="312" spans="56:73" x14ac:dyDescent="0.15">
      <c r="BD312" s="14">
        <v>306</v>
      </c>
      <c r="BE312" s="95">
        <f>求节点(节奏总纲!$G$4:$G$163,M$7:M$166,$BD312)</f>
        <v>401.4842813710008</v>
      </c>
      <c r="BF312" s="95">
        <f>求节点(节奏总纲!$G$4:$G$163,N$7:N$166,$BD312)</f>
        <v>21611.877939689617</v>
      </c>
      <c r="BG312" s="95">
        <f>求节点(节奏总纲!$G$4:$G$163,O$7:O$166,$BD312)</f>
        <v>21611.877939689617</v>
      </c>
      <c r="BH312" s="95">
        <f>求节点(节奏总纲!$G$4:$G$163,P$7:P$166,$BD312)</f>
        <v>2.5000000000000001E-2</v>
      </c>
      <c r="BI312" s="95">
        <f>求节点(节奏总纲!$G$4:$G$163,Q$7:Q$166,$BD312)</f>
        <v>2.5000000000000001E-2</v>
      </c>
      <c r="BJ312" s="95">
        <f>求节点(节奏总纲!$G$4:$G$163,T$7:T$166,$BD312)</f>
        <v>2.4514531101399224</v>
      </c>
      <c r="BK312" s="95">
        <f>求节点(节奏总纲!$G$4:$G$163,U$7:U$166,$BD312)</f>
        <v>78071748485.271637</v>
      </c>
      <c r="BL312" s="91"/>
      <c r="BM312" s="14">
        <v>306</v>
      </c>
      <c r="BN312" s="95">
        <f>求节点(节奏总纲!$G$4:$G$163,AF$7:AF$166,$BD312)</f>
        <v>401.4842813710008</v>
      </c>
      <c r="BO312" s="95">
        <f>求节点(节奏总纲!$G$4:$G$163,AG$7:AG$166,$BD312)</f>
        <v>1198.7476677978489</v>
      </c>
      <c r="BP312" s="95">
        <f>求节点(节奏总纲!$G$4:$G$163,AH$7:AH$166,$BD312)</f>
        <v>1198.7476677978489</v>
      </c>
      <c r="BQ312" s="95">
        <f>求节点(节奏总纲!$G$4:$G$163,AI$7:AI$166,$BD312)</f>
        <v>2.5000000000000001E-2</v>
      </c>
      <c r="BR312" s="95">
        <f>求节点(节奏总纲!$G$4:$G$163,AJ$7:AJ$166,$BD312)</f>
        <v>2.5000000000000001E-2</v>
      </c>
      <c r="BS312" s="95">
        <f>求节点(节奏总纲!$G$4:$G$163,AM$7:AM$166,$BD312)</f>
        <v>7921.4915728998303</v>
      </c>
      <c r="BT312" s="95">
        <f>求节点(节奏总纲!$G$4:$G$163,AN$7:AN$166,$BD312)</f>
        <v>4.3362729720531323</v>
      </c>
      <c r="BU312" s="95">
        <f>求节点(节奏总纲!$G$4:$G$163,AO$7:AO$166,$BD312)</f>
        <v>288422107658.18732</v>
      </c>
    </row>
    <row r="313" spans="56:73" x14ac:dyDescent="0.15">
      <c r="BD313" s="14">
        <v>307</v>
      </c>
      <c r="BE313" s="95">
        <f>求节点(节奏总纲!$G$4:$G$163,M$7:M$166,$BD313)</f>
        <v>401.57981213854981</v>
      </c>
      <c r="BF313" s="95">
        <f>求节点(节奏总纲!$G$4:$G$163,N$7:N$166,$BD313)</f>
        <v>21624.295434920266</v>
      </c>
      <c r="BG313" s="95">
        <f>求节点(节奏总纲!$G$4:$G$163,O$7:O$166,$BD313)</f>
        <v>21624.295434920266</v>
      </c>
      <c r="BH313" s="95">
        <f>求节点(节奏总纲!$G$4:$G$163,P$7:P$166,$BD313)</f>
        <v>2.5000000000000001E-2</v>
      </c>
      <c r="BI313" s="95">
        <f>求节点(节奏总纲!$G$4:$G$163,Q$7:Q$166,$BD313)</f>
        <v>2.5000000000000001E-2</v>
      </c>
      <c r="BJ313" s="95">
        <f>求节点(节奏总纲!$G$4:$G$163,T$7:T$166,$BD313)</f>
        <v>2.4517465569836245</v>
      </c>
      <c r="BK313" s="95">
        <f>求节点(节奏总纲!$G$4:$G$163,U$7:U$166,$BD313)</f>
        <v>78192721493.086639</v>
      </c>
      <c r="BL313" s="91"/>
      <c r="BM313" s="14">
        <v>307</v>
      </c>
      <c r="BN313" s="95">
        <f>求节点(节奏总纲!$G$4:$G$163,AF$7:AF$166,$BD313)</f>
        <v>401.57981213854981</v>
      </c>
      <c r="BO313" s="95">
        <f>求节点(节奏总纲!$G$4:$G$163,AG$7:AG$166,$BD313)</f>
        <v>1200.1457754473142</v>
      </c>
      <c r="BP313" s="95">
        <f>求节点(节奏总纲!$G$4:$G$163,AH$7:AH$166,$BD313)</f>
        <v>1200.1457754473142</v>
      </c>
      <c r="BQ313" s="95">
        <f>求节点(节奏总纲!$G$4:$G$163,AI$7:AI$166,$BD313)</f>
        <v>2.5000000000000001E-2</v>
      </c>
      <c r="BR313" s="95">
        <f>求节点(节奏总纲!$G$4:$G$163,AJ$7:AJ$166,$BD313)</f>
        <v>2.5000000000000001E-2</v>
      </c>
      <c r="BS313" s="95">
        <f>求节点(节奏总纲!$G$4:$G$163,AM$7:AM$166,$BD313)</f>
        <v>7924.8043688386597</v>
      </c>
      <c r="BT313" s="95">
        <f>求节点(节奏总纲!$G$4:$G$163,AN$7:AN$166,$BD313)</f>
        <v>4.3398459040114981</v>
      </c>
      <c r="BU313" s="95">
        <f>求节点(节奏总纲!$G$4:$G$163,AO$7:AO$166,$BD313)</f>
        <v>289766678947.70721</v>
      </c>
    </row>
    <row r="314" spans="56:73" x14ac:dyDescent="0.15">
      <c r="BD314" s="14">
        <v>308</v>
      </c>
      <c r="BE314" s="95">
        <f>求节点(节奏总纲!$G$4:$G$163,M$7:M$166,$BD314)</f>
        <v>401.67534290609888</v>
      </c>
      <c r="BF314" s="95">
        <f>求节点(节奏总纲!$G$4:$G$163,N$7:N$166,$BD314)</f>
        <v>21636.712930150919</v>
      </c>
      <c r="BG314" s="95">
        <f>求节点(节奏总纲!$G$4:$G$163,O$7:O$166,$BD314)</f>
        <v>21636.712930150919</v>
      </c>
      <c r="BH314" s="95">
        <f>求节点(节奏总纲!$G$4:$G$163,P$7:P$166,$BD314)</f>
        <v>2.5000000000000001E-2</v>
      </c>
      <c r="BI314" s="95">
        <f>求节点(节奏总纲!$G$4:$G$163,Q$7:Q$166,$BD314)</f>
        <v>2.5000000000000001E-2</v>
      </c>
      <c r="BJ314" s="95">
        <f>求节点(节奏总纲!$G$4:$G$163,T$7:T$166,$BD314)</f>
        <v>2.4520400038273271</v>
      </c>
      <c r="BK314" s="95">
        <f>求节点(节奏总纲!$G$4:$G$163,U$7:U$166,$BD314)</f>
        <v>78313694500.901627</v>
      </c>
      <c r="BL314" s="91"/>
      <c r="BM314" s="14">
        <v>308</v>
      </c>
      <c r="BN314" s="95">
        <f>求节点(节奏总纲!$G$4:$G$163,AF$7:AF$166,$BD314)</f>
        <v>401.67534290609888</v>
      </c>
      <c r="BO314" s="95">
        <f>求节点(节奏总纲!$G$4:$G$163,AG$7:AG$166,$BD314)</f>
        <v>1201.5438830967796</v>
      </c>
      <c r="BP314" s="95">
        <f>求节点(节奏总纲!$G$4:$G$163,AH$7:AH$166,$BD314)</f>
        <v>1201.5438830967796</v>
      </c>
      <c r="BQ314" s="95">
        <f>求节点(节奏总纲!$G$4:$G$163,AI$7:AI$166,$BD314)</f>
        <v>2.5000000000000001E-2</v>
      </c>
      <c r="BR314" s="95">
        <f>求节点(节奏总纲!$G$4:$G$163,AJ$7:AJ$166,$BD314)</f>
        <v>2.5000000000000001E-2</v>
      </c>
      <c r="BS314" s="95">
        <f>求节点(节奏总纲!$G$4:$G$163,AM$7:AM$166,$BD314)</f>
        <v>7928.11716477749</v>
      </c>
      <c r="BT314" s="95">
        <f>求节点(节奏总纲!$G$4:$G$163,AN$7:AN$166,$BD314)</f>
        <v>4.3434188359698647</v>
      </c>
      <c r="BU314" s="95">
        <f>求节点(节奏总纲!$G$4:$G$163,AO$7:AO$166,$BD314)</f>
        <v>291111250237.22705</v>
      </c>
    </row>
    <row r="315" spans="56:73" x14ac:dyDescent="0.15">
      <c r="BD315" s="14">
        <v>309</v>
      </c>
      <c r="BE315" s="95">
        <f>求节点(节奏总纲!$G$4:$G$163,M$7:M$166,$BD315)</f>
        <v>401.77087367364788</v>
      </c>
      <c r="BF315" s="95">
        <f>求节点(节奏总纲!$G$4:$G$163,N$7:N$166,$BD315)</f>
        <v>21649.130425381572</v>
      </c>
      <c r="BG315" s="95">
        <f>求节点(节奏总纲!$G$4:$G$163,O$7:O$166,$BD315)</f>
        <v>21649.130425381572</v>
      </c>
      <c r="BH315" s="95">
        <f>求节点(节奏总纲!$G$4:$G$163,P$7:P$166,$BD315)</f>
        <v>2.5000000000000001E-2</v>
      </c>
      <c r="BI315" s="95">
        <f>求节点(节奏总纲!$G$4:$G$163,Q$7:Q$166,$BD315)</f>
        <v>2.5000000000000001E-2</v>
      </c>
      <c r="BJ315" s="95">
        <f>求节点(节奏总纲!$G$4:$G$163,T$7:T$166,$BD315)</f>
        <v>2.4523334506710293</v>
      </c>
      <c r="BK315" s="95">
        <f>求节点(节奏总纲!$G$4:$G$163,U$7:U$166,$BD315)</f>
        <v>78434667508.716629</v>
      </c>
      <c r="BL315" s="91"/>
      <c r="BM315" s="14">
        <v>309</v>
      </c>
      <c r="BN315" s="95">
        <f>求节点(节奏总纲!$G$4:$G$163,AF$7:AF$166,$BD315)</f>
        <v>401.77087367364788</v>
      </c>
      <c r="BO315" s="95">
        <f>求节点(节奏总纲!$G$4:$G$163,AG$7:AG$166,$BD315)</f>
        <v>1202.941990746245</v>
      </c>
      <c r="BP315" s="95">
        <f>求节点(节奏总纲!$G$4:$G$163,AH$7:AH$166,$BD315)</f>
        <v>1202.941990746245</v>
      </c>
      <c r="BQ315" s="95">
        <f>求节点(节奏总纲!$G$4:$G$163,AI$7:AI$166,$BD315)</f>
        <v>2.5000000000000001E-2</v>
      </c>
      <c r="BR315" s="95">
        <f>求节点(节奏总纲!$G$4:$G$163,AJ$7:AJ$166,$BD315)</f>
        <v>2.5000000000000001E-2</v>
      </c>
      <c r="BS315" s="95">
        <f>求节点(节奏总纲!$G$4:$G$163,AM$7:AM$166,$BD315)</f>
        <v>7931.4299607163202</v>
      </c>
      <c r="BT315" s="95">
        <f>求节点(节奏总纲!$G$4:$G$163,AN$7:AN$166,$BD315)</f>
        <v>4.3469917679282304</v>
      </c>
      <c r="BU315" s="95">
        <f>求节点(节奏总纲!$G$4:$G$163,AO$7:AO$166,$BD315)</f>
        <v>292455821526.74689</v>
      </c>
    </row>
    <row r="316" spans="56:73" x14ac:dyDescent="0.15">
      <c r="BD316" s="14">
        <v>310</v>
      </c>
      <c r="BE316" s="95">
        <f>求节点(节奏总纲!$G$4:$G$163,M$7:M$166,$BD316)</f>
        <v>401.86640444119689</v>
      </c>
      <c r="BF316" s="95">
        <f>求节点(节奏总纲!$G$4:$G$163,N$7:N$166,$BD316)</f>
        <v>21661.547920612222</v>
      </c>
      <c r="BG316" s="95">
        <f>求节点(节奏总纲!$G$4:$G$163,O$7:O$166,$BD316)</f>
        <v>21661.547920612222</v>
      </c>
      <c r="BH316" s="95">
        <f>求节点(节奏总纲!$G$4:$G$163,P$7:P$166,$BD316)</f>
        <v>2.5000000000000001E-2</v>
      </c>
      <c r="BI316" s="95">
        <f>求节点(节奏总纲!$G$4:$G$163,Q$7:Q$166,$BD316)</f>
        <v>2.5000000000000001E-2</v>
      </c>
      <c r="BJ316" s="95">
        <f>求节点(节奏总纲!$G$4:$G$163,T$7:T$166,$BD316)</f>
        <v>2.4526268975147318</v>
      </c>
      <c r="BK316" s="95">
        <f>求节点(节奏总纲!$G$4:$G$163,U$7:U$166,$BD316)</f>
        <v>78555640516.531616</v>
      </c>
      <c r="BL316" s="91"/>
      <c r="BM316" s="14">
        <v>310</v>
      </c>
      <c r="BN316" s="95">
        <f>求节点(节奏总纲!$G$4:$G$163,AF$7:AF$166,$BD316)</f>
        <v>401.86640444119689</v>
      </c>
      <c r="BO316" s="95">
        <f>求节点(节奏总纲!$G$4:$G$163,AG$7:AG$166,$BD316)</f>
        <v>1204.3400983957104</v>
      </c>
      <c r="BP316" s="95">
        <f>求节点(节奏总纲!$G$4:$G$163,AH$7:AH$166,$BD316)</f>
        <v>1204.3400983957104</v>
      </c>
      <c r="BQ316" s="95">
        <f>求节点(节奏总纲!$G$4:$G$163,AI$7:AI$166,$BD316)</f>
        <v>2.5000000000000001E-2</v>
      </c>
      <c r="BR316" s="95">
        <f>求节点(节奏总纲!$G$4:$G$163,AJ$7:AJ$166,$BD316)</f>
        <v>2.5000000000000001E-2</v>
      </c>
      <c r="BS316" s="95">
        <f>求节点(节奏总纲!$G$4:$G$163,AM$7:AM$166,$BD316)</f>
        <v>7934.7427566551496</v>
      </c>
      <c r="BT316" s="95">
        <f>求节点(节奏总纲!$G$4:$G$163,AN$7:AN$166,$BD316)</f>
        <v>4.3505646998865961</v>
      </c>
      <c r="BU316" s="95">
        <f>求节点(节奏总纲!$G$4:$G$163,AO$7:AO$166,$BD316)</f>
        <v>293800392816.26678</v>
      </c>
    </row>
    <row r="317" spans="56:73" x14ac:dyDescent="0.15">
      <c r="BD317" s="14">
        <v>311</v>
      </c>
      <c r="BE317" s="95">
        <f>求节点(节奏总纲!$G$4:$G$163,M$7:M$166,$BD317)</f>
        <v>401.9619352087459</v>
      </c>
      <c r="BF317" s="95">
        <f>求节点(节奏总纲!$G$4:$G$163,N$7:N$166,$BD317)</f>
        <v>21673.965415842875</v>
      </c>
      <c r="BG317" s="95">
        <f>求节点(节奏总纲!$G$4:$G$163,O$7:O$166,$BD317)</f>
        <v>21673.965415842875</v>
      </c>
      <c r="BH317" s="95">
        <f>求节点(节奏总纲!$G$4:$G$163,P$7:P$166,$BD317)</f>
        <v>2.5000000000000001E-2</v>
      </c>
      <c r="BI317" s="95">
        <f>求节点(节奏总纲!$G$4:$G$163,Q$7:Q$166,$BD317)</f>
        <v>2.5000000000000001E-2</v>
      </c>
      <c r="BJ317" s="95">
        <f>求节点(节奏总纲!$G$4:$G$163,T$7:T$166,$BD317)</f>
        <v>2.452920344358434</v>
      </c>
      <c r="BK317" s="95">
        <f>求节点(节奏总纲!$G$4:$G$163,U$7:U$166,$BD317)</f>
        <v>78676613524.346619</v>
      </c>
      <c r="BL317" s="91"/>
      <c r="BM317" s="14">
        <v>311</v>
      </c>
      <c r="BN317" s="95">
        <f>求节点(节奏总纲!$G$4:$G$163,AF$7:AF$166,$BD317)</f>
        <v>401.9619352087459</v>
      </c>
      <c r="BO317" s="95">
        <f>求节点(节奏总纲!$G$4:$G$163,AG$7:AG$166,$BD317)</f>
        <v>1205.7382060451755</v>
      </c>
      <c r="BP317" s="95">
        <f>求节点(节奏总纲!$G$4:$G$163,AH$7:AH$166,$BD317)</f>
        <v>1205.7382060451755</v>
      </c>
      <c r="BQ317" s="95">
        <f>求节点(节奏总纲!$G$4:$G$163,AI$7:AI$166,$BD317)</f>
        <v>2.5000000000000001E-2</v>
      </c>
      <c r="BR317" s="95">
        <f>求节点(节奏总纲!$G$4:$G$163,AJ$7:AJ$166,$BD317)</f>
        <v>2.5000000000000001E-2</v>
      </c>
      <c r="BS317" s="95">
        <f>求节点(节奏总纲!$G$4:$G$163,AM$7:AM$166,$BD317)</f>
        <v>7938.0555525939799</v>
      </c>
      <c r="BT317" s="95">
        <f>求节点(节奏总纲!$G$4:$G$163,AN$7:AN$166,$BD317)</f>
        <v>4.3541376318449627</v>
      </c>
      <c r="BU317" s="95">
        <f>求节点(节奏总纲!$G$4:$G$163,AO$7:AO$166,$BD317)</f>
        <v>295144964105.78662</v>
      </c>
    </row>
    <row r="318" spans="56:73" x14ac:dyDescent="0.15">
      <c r="BD318" s="14">
        <v>312</v>
      </c>
      <c r="BE318" s="95">
        <f>求节点(节奏总纲!$G$4:$G$163,M$7:M$166,$BD318)</f>
        <v>402.04303225730416</v>
      </c>
      <c r="BF318" s="95">
        <f>求节点(节奏总纲!$G$4:$G$163,N$7:N$166,$BD318)</f>
        <v>21686.042702976993</v>
      </c>
      <c r="BG318" s="95">
        <f>求节点(节奏总纲!$G$4:$G$163,O$7:O$166,$BD318)</f>
        <v>21686.042702976993</v>
      </c>
      <c r="BH318" s="95">
        <f>求节点(节奏总纲!$G$4:$G$163,P$7:P$166,$BD318)</f>
        <v>2.5000000000000001E-2</v>
      </c>
      <c r="BI318" s="95">
        <f>求节点(节奏总纲!$G$4:$G$163,Q$7:Q$166,$BD318)</f>
        <v>2.5000000000000001E-2</v>
      </c>
      <c r="BJ318" s="95">
        <f>求节点(节奏总纲!$G$4:$G$163,T$7:T$166,$BD318)</f>
        <v>2.4532208575238363</v>
      </c>
      <c r="BK318" s="95">
        <f>求节点(节奏总纲!$G$4:$G$163,U$7:U$166,$BD318)</f>
        <v>78793786852.673523</v>
      </c>
      <c r="BL318" s="91"/>
      <c r="BM318" s="14">
        <v>312</v>
      </c>
      <c r="BN318" s="95">
        <f>求节点(节奏总纲!$G$4:$G$163,AF$7:AF$166,$BD318)</f>
        <v>402.04303225730416</v>
      </c>
      <c r="BO318" s="95">
        <f>求节点(节奏总纲!$G$4:$G$163,AG$7:AG$166,$BD318)</f>
        <v>1207.087660551058</v>
      </c>
      <c r="BP318" s="95">
        <f>求节点(节奏总纲!$G$4:$G$163,AH$7:AH$166,$BD318)</f>
        <v>1207.087660551058</v>
      </c>
      <c r="BQ318" s="95">
        <f>求节点(节奏总纲!$G$4:$G$163,AI$7:AI$166,$BD318)</f>
        <v>2.5000000000000001E-2</v>
      </c>
      <c r="BR318" s="95">
        <f>求节点(节奏总纲!$G$4:$G$163,AJ$7:AJ$166,$BD318)</f>
        <v>2.5000000000000001E-2</v>
      </c>
      <c r="BS318" s="95">
        <f>求节点(节奏总纲!$G$4:$G$163,AM$7:AM$166,$BD318)</f>
        <v>7941.2226718871898</v>
      </c>
      <c r="BT318" s="95">
        <f>求节点(节奏总纲!$G$4:$G$163,AN$7:AN$166,$BD318)</f>
        <v>4.3578295573601702</v>
      </c>
      <c r="BU318" s="95">
        <f>求节点(节奏总纲!$G$4:$G$163,AO$7:AO$166,$BD318)</f>
        <v>296507556431.59033</v>
      </c>
    </row>
    <row r="319" spans="56:73" x14ac:dyDescent="0.15">
      <c r="BD319" s="14">
        <v>313</v>
      </c>
      <c r="BE319" s="95">
        <f>求节点(节奏总纲!$G$4:$G$163,M$7:M$166,$BD319)</f>
        <v>402.10809670732959</v>
      </c>
      <c r="BF319" s="95">
        <f>求节点(节奏总纲!$G$4:$G$163,N$7:N$166,$BD319)</f>
        <v>21697.742095832247</v>
      </c>
      <c r="BG319" s="95">
        <f>求节点(节奏总纲!$G$4:$G$163,O$7:O$166,$BD319)</f>
        <v>21697.742095832247</v>
      </c>
      <c r="BH319" s="95">
        <f>求节点(节奏总纲!$G$4:$G$163,P$7:P$166,$BD319)</f>
        <v>2.5000000000000001E-2</v>
      </c>
      <c r="BI319" s="95">
        <f>求节点(节奏总纲!$G$4:$G$163,Q$7:Q$166,$BD319)</f>
        <v>2.5000000000000001E-2</v>
      </c>
      <c r="BJ319" s="95">
        <f>求节点(节奏总纲!$G$4:$G$163,T$7:T$166,$BD319)</f>
        <v>2.4535292197750485</v>
      </c>
      <c r="BK319" s="95">
        <f>求节点(节奏总纲!$G$4:$G$163,U$7:U$166,$BD319)</f>
        <v>78906739596.144653</v>
      </c>
      <c r="BL319" s="91"/>
      <c r="BM319" s="14">
        <v>313</v>
      </c>
      <c r="BN319" s="95">
        <f>求节点(节奏总纲!$G$4:$G$163,AF$7:AF$166,$BD319)</f>
        <v>402.10809670732959</v>
      </c>
      <c r="BO319" s="95">
        <f>求节点(节奏总纲!$G$4:$G$163,AG$7:AG$166,$BD319)</f>
        <v>1208.3830724142288</v>
      </c>
      <c r="BP319" s="95">
        <f>求节点(节奏总纲!$G$4:$G$163,AH$7:AH$166,$BD319)</f>
        <v>1208.3830724142288</v>
      </c>
      <c r="BQ319" s="95">
        <f>求节点(节奏总纲!$G$4:$G$163,AI$7:AI$166,$BD319)</f>
        <v>2.5000000000000001E-2</v>
      </c>
      <c r="BR319" s="95">
        <f>求节点(节奏总纲!$G$4:$G$163,AJ$7:AJ$166,$BD319)</f>
        <v>2.5000000000000001E-2</v>
      </c>
      <c r="BS319" s="95">
        <f>求节点(节奏总纲!$G$4:$G$163,AM$7:AM$166,$BD319)</f>
        <v>7944.2279773626096</v>
      </c>
      <c r="BT319" s="95">
        <f>求节点(节奏总纲!$G$4:$G$163,AN$7:AN$166,$BD319)</f>
        <v>4.3616536578142178</v>
      </c>
      <c r="BU319" s="95">
        <f>求节点(节奏总纲!$G$4:$G$163,AO$7:AO$166,$BD319)</f>
        <v>297890166054.39606</v>
      </c>
    </row>
    <row r="320" spans="56:73" x14ac:dyDescent="0.15">
      <c r="BD320" s="14">
        <v>314</v>
      </c>
      <c r="BE320" s="95">
        <f>求节点(节奏总纲!$G$4:$G$163,M$7:M$166,$BD320)</f>
        <v>402.17316115735508</v>
      </c>
      <c r="BF320" s="95">
        <f>求节点(节奏总纲!$G$4:$G$163,N$7:N$166,$BD320)</f>
        <v>21709.441488687502</v>
      </c>
      <c r="BG320" s="95">
        <f>求节点(节奏总纲!$G$4:$G$163,O$7:O$166,$BD320)</f>
        <v>21709.441488687502</v>
      </c>
      <c r="BH320" s="95">
        <f>求节点(节奏总纲!$G$4:$G$163,P$7:P$166,$BD320)</f>
        <v>2.5000000000000001E-2</v>
      </c>
      <c r="BI320" s="95">
        <f>求节点(节奏总纲!$G$4:$G$163,Q$7:Q$166,$BD320)</f>
        <v>2.5000000000000001E-2</v>
      </c>
      <c r="BJ320" s="95">
        <f>求节点(节奏总纲!$G$4:$G$163,T$7:T$166,$BD320)</f>
        <v>2.4538375820262606</v>
      </c>
      <c r="BK320" s="95">
        <f>求节点(节奏总纲!$G$4:$G$163,U$7:U$166,$BD320)</f>
        <v>79019692339.615768</v>
      </c>
      <c r="BL320" s="91"/>
      <c r="BM320" s="14">
        <v>314</v>
      </c>
      <c r="BN320" s="95">
        <f>求节点(节奏总纲!$G$4:$G$163,AF$7:AF$166,$BD320)</f>
        <v>402.17316115735508</v>
      </c>
      <c r="BO320" s="95">
        <f>求节点(节奏总纲!$G$4:$G$163,AG$7:AG$166,$BD320)</f>
        <v>1209.6784842773993</v>
      </c>
      <c r="BP320" s="95">
        <f>求节点(节奏总纲!$G$4:$G$163,AH$7:AH$166,$BD320)</f>
        <v>1209.6784842773993</v>
      </c>
      <c r="BQ320" s="95">
        <f>求节点(节奏总纲!$G$4:$G$163,AI$7:AI$166,$BD320)</f>
        <v>2.5000000000000001E-2</v>
      </c>
      <c r="BR320" s="95">
        <f>求节点(节奏总纲!$G$4:$G$163,AJ$7:AJ$166,$BD320)</f>
        <v>2.5000000000000001E-2</v>
      </c>
      <c r="BS320" s="95">
        <f>求节点(节奏总纲!$G$4:$G$163,AM$7:AM$166,$BD320)</f>
        <v>7947.2332828380286</v>
      </c>
      <c r="BT320" s="95">
        <f>求节点(节奏总纲!$G$4:$G$163,AN$7:AN$166,$BD320)</f>
        <v>4.3654777582682645</v>
      </c>
      <c r="BU320" s="95">
        <f>求节点(节奏总纲!$G$4:$G$163,AO$7:AO$166,$BD320)</f>
        <v>299272775677.20178</v>
      </c>
    </row>
    <row r="321" spans="56:73" x14ac:dyDescent="0.15">
      <c r="BD321" s="14">
        <v>315</v>
      </c>
      <c r="BE321" s="95">
        <f>求节点(节奏总纲!$G$4:$G$163,M$7:M$166,$BD321)</f>
        <v>402.23822560738051</v>
      </c>
      <c r="BF321" s="95">
        <f>求节点(节奏总纲!$G$4:$G$163,N$7:N$166,$BD321)</f>
        <v>21721.140881542757</v>
      </c>
      <c r="BG321" s="95">
        <f>求节点(节奏总纲!$G$4:$G$163,O$7:O$166,$BD321)</f>
        <v>21721.140881542757</v>
      </c>
      <c r="BH321" s="95">
        <f>求节点(节奏总纲!$G$4:$G$163,P$7:P$166,$BD321)</f>
        <v>2.5000000000000001E-2</v>
      </c>
      <c r="BI321" s="95">
        <f>求节点(节奏总纲!$G$4:$G$163,Q$7:Q$166,$BD321)</f>
        <v>2.5000000000000001E-2</v>
      </c>
      <c r="BJ321" s="95">
        <f>求节点(节奏总纲!$G$4:$G$163,T$7:T$166,$BD321)</f>
        <v>2.4541459442774727</v>
      </c>
      <c r="BK321" s="95">
        <f>求节点(节奏总纲!$G$4:$G$163,U$7:U$166,$BD321)</f>
        <v>79132645083.086884</v>
      </c>
      <c r="BL321" s="91"/>
      <c r="BM321" s="14">
        <v>315</v>
      </c>
      <c r="BN321" s="95">
        <f>求节点(节奏总纲!$G$4:$G$163,AF$7:AF$166,$BD321)</f>
        <v>402.23822560738051</v>
      </c>
      <c r="BO321" s="95">
        <f>求节点(节奏总纲!$G$4:$G$163,AG$7:AG$166,$BD321)</f>
        <v>1210.9738961405701</v>
      </c>
      <c r="BP321" s="95">
        <f>求节点(节奏总纲!$G$4:$G$163,AH$7:AH$166,$BD321)</f>
        <v>1210.9738961405701</v>
      </c>
      <c r="BQ321" s="95">
        <f>求节点(节奏总纲!$G$4:$G$163,AI$7:AI$166,$BD321)</f>
        <v>2.5000000000000001E-2</v>
      </c>
      <c r="BR321" s="95">
        <f>求节点(节奏总纲!$G$4:$G$163,AJ$7:AJ$166,$BD321)</f>
        <v>2.5000000000000001E-2</v>
      </c>
      <c r="BS321" s="95">
        <f>求节点(节奏总纲!$G$4:$G$163,AM$7:AM$166,$BD321)</f>
        <v>7950.2385883134484</v>
      </c>
      <c r="BT321" s="95">
        <f>求节点(节奏总纲!$G$4:$G$163,AN$7:AN$166,$BD321)</f>
        <v>4.369301858722312</v>
      </c>
      <c r="BU321" s="95">
        <f>求节点(节奏总纲!$G$4:$G$163,AO$7:AO$166,$BD321)</f>
        <v>300655385300.00757</v>
      </c>
    </row>
    <row r="322" spans="56:73" x14ac:dyDescent="0.15">
      <c r="BD322" s="14">
        <v>316</v>
      </c>
      <c r="BE322" s="95">
        <f>求节点(节奏总纲!$G$4:$G$163,M$7:M$166,$BD322)</f>
        <v>402.30329005740595</v>
      </c>
      <c r="BF322" s="95">
        <f>求节点(节奏总纲!$G$4:$G$163,N$7:N$166,$BD322)</f>
        <v>21732.840274398011</v>
      </c>
      <c r="BG322" s="95">
        <f>求节点(节奏总纲!$G$4:$G$163,O$7:O$166,$BD322)</f>
        <v>21732.840274398011</v>
      </c>
      <c r="BH322" s="95">
        <f>求节点(节奏总纲!$G$4:$G$163,P$7:P$166,$BD322)</f>
        <v>2.5000000000000001E-2</v>
      </c>
      <c r="BI322" s="95">
        <f>求节点(节奏总纲!$G$4:$G$163,Q$7:Q$166,$BD322)</f>
        <v>2.5000000000000001E-2</v>
      </c>
      <c r="BJ322" s="95">
        <f>求节点(节奏总纲!$G$4:$G$163,T$7:T$166,$BD322)</f>
        <v>2.4544543065286848</v>
      </c>
      <c r="BK322" s="95">
        <f>求节点(节奏总纲!$G$4:$G$163,U$7:U$166,$BD322)</f>
        <v>79245597826.557999</v>
      </c>
      <c r="BL322" s="91"/>
      <c r="BM322" s="14">
        <v>316</v>
      </c>
      <c r="BN322" s="95">
        <f>求节点(节奏总纲!$G$4:$G$163,AF$7:AF$166,$BD322)</f>
        <v>402.30329005740595</v>
      </c>
      <c r="BO322" s="95">
        <f>求节点(节奏总纲!$G$4:$G$163,AG$7:AG$166,$BD322)</f>
        <v>1212.2693080037409</v>
      </c>
      <c r="BP322" s="95">
        <f>求节点(节奏总纲!$G$4:$G$163,AH$7:AH$166,$BD322)</f>
        <v>1212.2693080037409</v>
      </c>
      <c r="BQ322" s="95">
        <f>求节点(节奏总纲!$G$4:$G$163,AI$7:AI$166,$BD322)</f>
        <v>2.5000000000000001E-2</v>
      </c>
      <c r="BR322" s="95">
        <f>求节点(节奏总纲!$G$4:$G$163,AJ$7:AJ$166,$BD322)</f>
        <v>2.5000000000000001E-2</v>
      </c>
      <c r="BS322" s="95">
        <f>求节点(节奏总纲!$G$4:$G$163,AM$7:AM$166,$BD322)</f>
        <v>7953.2438937888683</v>
      </c>
      <c r="BT322" s="95">
        <f>求节点(节奏总纲!$G$4:$G$163,AN$7:AN$166,$BD322)</f>
        <v>4.3731259591763587</v>
      </c>
      <c r="BU322" s="95">
        <f>求节点(节奏总纲!$G$4:$G$163,AO$7:AO$166,$BD322)</f>
        <v>302037994922.81329</v>
      </c>
    </row>
    <row r="323" spans="56:73" x14ac:dyDescent="0.15">
      <c r="BD323" s="14">
        <v>317</v>
      </c>
      <c r="BE323" s="95">
        <f>求节点(节奏总纲!$G$4:$G$163,M$7:M$166,$BD323)</f>
        <v>402.36835450743143</v>
      </c>
      <c r="BF323" s="95">
        <f>求节点(节奏总纲!$G$4:$G$163,N$7:N$166,$BD323)</f>
        <v>21744.539667253266</v>
      </c>
      <c r="BG323" s="95">
        <f>求节点(节奏总纲!$G$4:$G$163,O$7:O$166,$BD323)</f>
        <v>21744.539667253266</v>
      </c>
      <c r="BH323" s="95">
        <f>求节点(节奏总纲!$G$4:$G$163,P$7:P$166,$BD323)</f>
        <v>2.5000000000000001E-2</v>
      </c>
      <c r="BI323" s="95">
        <f>求节点(节奏总纲!$G$4:$G$163,Q$7:Q$166,$BD323)</f>
        <v>2.5000000000000001E-2</v>
      </c>
      <c r="BJ323" s="95">
        <f>求节点(节奏总纲!$G$4:$G$163,T$7:T$166,$BD323)</f>
        <v>2.4547626687798969</v>
      </c>
      <c r="BK323" s="95">
        <f>求节点(节奏总纲!$G$4:$G$163,U$7:U$166,$BD323)</f>
        <v>79358550570.029114</v>
      </c>
      <c r="BL323" s="91"/>
      <c r="BM323" s="14">
        <v>317</v>
      </c>
      <c r="BN323" s="95">
        <f>求节点(节奏总纲!$G$4:$G$163,AF$7:AF$166,$BD323)</f>
        <v>402.36835450743143</v>
      </c>
      <c r="BO323" s="95">
        <f>求节点(节奏总纲!$G$4:$G$163,AG$7:AG$166,$BD323)</f>
        <v>1213.5647198669114</v>
      </c>
      <c r="BP323" s="95">
        <f>求节点(节奏总纲!$G$4:$G$163,AH$7:AH$166,$BD323)</f>
        <v>1213.5647198669114</v>
      </c>
      <c r="BQ323" s="95">
        <f>求节点(节奏总纲!$G$4:$G$163,AI$7:AI$166,$BD323)</f>
        <v>2.5000000000000001E-2</v>
      </c>
      <c r="BR323" s="95">
        <f>求节点(节奏总纲!$G$4:$G$163,AJ$7:AJ$166,$BD323)</f>
        <v>2.5000000000000001E-2</v>
      </c>
      <c r="BS323" s="95">
        <f>求节点(节奏总纲!$G$4:$G$163,AM$7:AM$166,$BD323)</f>
        <v>7956.2491992642872</v>
      </c>
      <c r="BT323" s="95">
        <f>求节点(节奏总纲!$G$4:$G$163,AN$7:AN$166,$BD323)</f>
        <v>4.3769500596304054</v>
      </c>
      <c r="BU323" s="95">
        <f>求节点(节奏总纲!$G$4:$G$163,AO$7:AO$166,$BD323)</f>
        <v>303420604545.61902</v>
      </c>
    </row>
    <row r="324" spans="56:73" x14ac:dyDescent="0.15">
      <c r="BD324" s="14">
        <v>318</v>
      </c>
      <c r="BE324" s="95">
        <f>求节点(节奏总纲!$G$4:$G$163,M$7:M$166,$BD324)</f>
        <v>402.43341895745687</v>
      </c>
      <c r="BF324" s="95">
        <f>求节点(节奏总纲!$G$4:$G$163,N$7:N$166,$BD324)</f>
        <v>21756.239060108521</v>
      </c>
      <c r="BG324" s="95">
        <f>求节点(节奏总纲!$G$4:$G$163,O$7:O$166,$BD324)</f>
        <v>21756.239060108521</v>
      </c>
      <c r="BH324" s="95">
        <f>求节点(节奏总纲!$G$4:$G$163,P$7:P$166,$BD324)</f>
        <v>2.5000000000000001E-2</v>
      </c>
      <c r="BI324" s="95">
        <f>求节点(节奏总纲!$G$4:$G$163,Q$7:Q$166,$BD324)</f>
        <v>2.5000000000000001E-2</v>
      </c>
      <c r="BJ324" s="95">
        <f>求节点(节奏总纲!$G$4:$G$163,T$7:T$166,$BD324)</f>
        <v>2.4550710310311095</v>
      </c>
      <c r="BK324" s="95">
        <f>求节点(节奏总纲!$G$4:$G$163,U$7:U$166,$BD324)</f>
        <v>79471503313.500244</v>
      </c>
      <c r="BL324" s="91"/>
      <c r="BM324" s="14">
        <v>318</v>
      </c>
      <c r="BN324" s="95">
        <f>求节点(节奏总纲!$G$4:$G$163,AF$7:AF$166,$BD324)</f>
        <v>402.43341895745687</v>
      </c>
      <c r="BO324" s="95">
        <f>求节点(节奏总纲!$G$4:$G$163,AG$7:AG$166,$BD324)</f>
        <v>1214.8601317300822</v>
      </c>
      <c r="BP324" s="95">
        <f>求节点(节奏总纲!$G$4:$G$163,AH$7:AH$166,$BD324)</f>
        <v>1214.8601317300822</v>
      </c>
      <c r="BQ324" s="95">
        <f>求节点(节奏总纲!$G$4:$G$163,AI$7:AI$166,$BD324)</f>
        <v>2.5000000000000001E-2</v>
      </c>
      <c r="BR324" s="95">
        <f>求节点(节奏总纲!$G$4:$G$163,AJ$7:AJ$166,$BD324)</f>
        <v>2.5000000000000001E-2</v>
      </c>
      <c r="BS324" s="95">
        <f>求节点(节奏总纲!$G$4:$G$163,AM$7:AM$166,$BD324)</f>
        <v>7959.254504739707</v>
      </c>
      <c r="BT324" s="95">
        <f>求节点(节奏总纲!$G$4:$G$163,AN$7:AN$166,$BD324)</f>
        <v>4.380774160084453</v>
      </c>
      <c r="BU324" s="95">
        <f>求节点(节奏总纲!$G$4:$G$163,AO$7:AO$166,$BD324)</f>
        <v>304803214168.42474</v>
      </c>
    </row>
    <row r="325" spans="56:73" x14ac:dyDescent="0.15">
      <c r="BD325" s="14">
        <v>319</v>
      </c>
      <c r="BE325" s="95">
        <f>求节点(节奏总纲!$G$4:$G$163,M$7:M$166,$BD325)</f>
        <v>402.49848340748235</v>
      </c>
      <c r="BF325" s="95">
        <f>求节点(节奏总纲!$G$4:$G$163,N$7:N$166,$BD325)</f>
        <v>21767.938452963775</v>
      </c>
      <c r="BG325" s="95">
        <f>求节点(节奏总纲!$G$4:$G$163,O$7:O$166,$BD325)</f>
        <v>21767.938452963775</v>
      </c>
      <c r="BH325" s="95">
        <f>求节点(节奏总纲!$G$4:$G$163,P$7:P$166,$BD325)</f>
        <v>2.5000000000000001E-2</v>
      </c>
      <c r="BI325" s="95">
        <f>求节点(节奏总纲!$G$4:$G$163,Q$7:Q$166,$BD325)</f>
        <v>2.5000000000000001E-2</v>
      </c>
      <c r="BJ325" s="95">
        <f>求节点(节奏总纲!$G$4:$G$163,T$7:T$166,$BD325)</f>
        <v>2.4553793932823216</v>
      </c>
      <c r="BK325" s="95">
        <f>求节点(节奏总纲!$G$4:$G$163,U$7:U$166,$BD325)</f>
        <v>79584456056.971359</v>
      </c>
      <c r="BL325" s="91"/>
      <c r="BM325" s="14">
        <v>319</v>
      </c>
      <c r="BN325" s="95">
        <f>求节点(节奏总纲!$G$4:$G$163,AF$7:AF$166,$BD325)</f>
        <v>402.49848340748235</v>
      </c>
      <c r="BO325" s="95">
        <f>求节点(节奏总纲!$G$4:$G$163,AG$7:AG$166,$BD325)</f>
        <v>1216.155543593253</v>
      </c>
      <c r="BP325" s="95">
        <f>求节点(节奏总纲!$G$4:$G$163,AH$7:AH$166,$BD325)</f>
        <v>1216.155543593253</v>
      </c>
      <c r="BQ325" s="95">
        <f>求节点(节奏总纲!$G$4:$G$163,AI$7:AI$166,$BD325)</f>
        <v>2.5000000000000001E-2</v>
      </c>
      <c r="BR325" s="95">
        <f>求节点(节奏总纲!$G$4:$G$163,AJ$7:AJ$166,$BD325)</f>
        <v>2.5000000000000001E-2</v>
      </c>
      <c r="BS325" s="95">
        <f>求节点(节奏总纲!$G$4:$G$163,AM$7:AM$166,$BD325)</f>
        <v>7962.2598102151269</v>
      </c>
      <c r="BT325" s="95">
        <f>求节点(节奏总纲!$G$4:$G$163,AN$7:AN$166,$BD325)</f>
        <v>4.3845982605384997</v>
      </c>
      <c r="BU325" s="95">
        <f>求节点(节奏总纲!$G$4:$G$163,AO$7:AO$166,$BD325)</f>
        <v>306185823791.23053</v>
      </c>
    </row>
    <row r="326" spans="56:73" x14ac:dyDescent="0.15">
      <c r="BD326" s="14">
        <v>320</v>
      </c>
      <c r="BE326" s="95">
        <f>求节点(节奏总纲!$G$4:$G$163,M$7:M$166,$BD326)</f>
        <v>402.56354785750779</v>
      </c>
      <c r="BF326" s="95">
        <f>求节点(节奏总纲!$G$4:$G$163,N$7:N$166,$BD326)</f>
        <v>21779.63784581903</v>
      </c>
      <c r="BG326" s="95">
        <f>求节点(节奏总纲!$G$4:$G$163,O$7:O$166,$BD326)</f>
        <v>21779.63784581903</v>
      </c>
      <c r="BH326" s="95">
        <f>求节点(节奏总纲!$G$4:$G$163,P$7:P$166,$BD326)</f>
        <v>2.5000000000000001E-2</v>
      </c>
      <c r="BI326" s="95">
        <f>求节点(节奏总纲!$G$4:$G$163,Q$7:Q$166,$BD326)</f>
        <v>2.5000000000000001E-2</v>
      </c>
      <c r="BJ326" s="95">
        <f>求节点(节奏总纲!$G$4:$G$163,T$7:T$166,$BD326)</f>
        <v>2.4556877555335337</v>
      </c>
      <c r="BK326" s="95">
        <f>求节点(节奏总纲!$G$4:$G$163,U$7:U$166,$BD326)</f>
        <v>79697408800.442474</v>
      </c>
      <c r="BL326" s="91"/>
      <c r="BM326" s="14">
        <v>320</v>
      </c>
      <c r="BN326" s="95">
        <f>求节点(节奏总纲!$G$4:$G$163,AF$7:AF$166,$BD326)</f>
        <v>402.56354785750779</v>
      </c>
      <c r="BO326" s="95">
        <f>求节点(节奏总纲!$G$4:$G$163,AG$7:AG$166,$BD326)</f>
        <v>1217.4509554564236</v>
      </c>
      <c r="BP326" s="95">
        <f>求节点(节奏总纲!$G$4:$G$163,AH$7:AH$166,$BD326)</f>
        <v>1217.4509554564236</v>
      </c>
      <c r="BQ326" s="95">
        <f>求节点(节奏总纲!$G$4:$G$163,AI$7:AI$166,$BD326)</f>
        <v>2.5000000000000001E-2</v>
      </c>
      <c r="BR326" s="95">
        <f>求节点(节奏总纲!$G$4:$G$163,AJ$7:AJ$166,$BD326)</f>
        <v>2.5000000000000001E-2</v>
      </c>
      <c r="BS326" s="95">
        <f>求节点(节奏总纲!$G$4:$G$163,AM$7:AM$166,$BD326)</f>
        <v>7965.2651156905458</v>
      </c>
      <c r="BT326" s="95">
        <f>求节点(节奏总纲!$G$4:$G$163,AN$7:AN$166,$BD326)</f>
        <v>4.3884223609925472</v>
      </c>
      <c r="BU326" s="95">
        <f>求节点(节奏总纲!$G$4:$G$163,AO$7:AO$166,$BD326)</f>
        <v>307568433414.03625</v>
      </c>
    </row>
    <row r="327" spans="56:73" x14ac:dyDescent="0.15">
      <c r="BD327" s="14">
        <v>321</v>
      </c>
      <c r="BE327" s="95">
        <f>求节点(节奏总纲!$G$4:$G$163,M$7:M$166,$BD327)</f>
        <v>402.62861230753327</v>
      </c>
      <c r="BF327" s="95">
        <f>求节点(节奏总纲!$G$4:$G$163,N$7:N$166,$BD327)</f>
        <v>21791.337238674285</v>
      </c>
      <c r="BG327" s="95">
        <f>求节点(节奏总纲!$G$4:$G$163,O$7:O$166,$BD327)</f>
        <v>21791.337238674285</v>
      </c>
      <c r="BH327" s="95">
        <f>求节点(节奏总纲!$G$4:$G$163,P$7:P$166,$BD327)</f>
        <v>2.5000000000000001E-2</v>
      </c>
      <c r="BI327" s="95">
        <f>求节点(节奏总纲!$G$4:$G$163,Q$7:Q$166,$BD327)</f>
        <v>2.5000000000000001E-2</v>
      </c>
      <c r="BJ327" s="95">
        <f>求节点(节奏总纲!$G$4:$G$163,T$7:T$166,$BD327)</f>
        <v>2.4559961177847458</v>
      </c>
      <c r="BK327" s="95">
        <f>求节点(节奏总纲!$G$4:$G$163,U$7:U$166,$BD327)</f>
        <v>79810361543.913589</v>
      </c>
      <c r="BL327" s="91"/>
      <c r="BM327" s="14">
        <v>321</v>
      </c>
      <c r="BN327" s="95">
        <f>求节点(节奏总纲!$G$4:$G$163,AF$7:AF$166,$BD327)</f>
        <v>402.62861230753327</v>
      </c>
      <c r="BO327" s="95">
        <f>求节点(节奏总纲!$G$4:$G$163,AG$7:AG$166,$BD327)</f>
        <v>1218.7463673195944</v>
      </c>
      <c r="BP327" s="95">
        <f>求节点(节奏总纲!$G$4:$G$163,AH$7:AH$166,$BD327)</f>
        <v>1218.7463673195944</v>
      </c>
      <c r="BQ327" s="95">
        <f>求节点(节奏总纲!$G$4:$G$163,AI$7:AI$166,$BD327)</f>
        <v>2.5000000000000001E-2</v>
      </c>
      <c r="BR327" s="95">
        <f>求节点(节奏总纲!$G$4:$G$163,AJ$7:AJ$166,$BD327)</f>
        <v>2.5000000000000001E-2</v>
      </c>
      <c r="BS327" s="95">
        <f>求节点(节奏总纲!$G$4:$G$163,AM$7:AM$166,$BD327)</f>
        <v>7968.2704211659657</v>
      </c>
      <c r="BT327" s="95">
        <f>求节点(节奏总纲!$G$4:$G$163,AN$7:AN$166,$BD327)</f>
        <v>4.3922464614465939</v>
      </c>
      <c r="BU327" s="95">
        <f>求节点(节奏总纲!$G$4:$G$163,AO$7:AO$166,$BD327)</f>
        <v>308951043036.84198</v>
      </c>
    </row>
    <row r="328" spans="56:73" x14ac:dyDescent="0.15">
      <c r="BD328" s="14">
        <v>322</v>
      </c>
      <c r="BE328" s="95">
        <f>求节点(节奏总纲!$G$4:$G$163,M$7:M$166,$BD328)</f>
        <v>402.69367675755871</v>
      </c>
      <c r="BF328" s="95">
        <f>求节点(节奏总纲!$G$4:$G$163,N$7:N$166,$BD328)</f>
        <v>21803.03663152954</v>
      </c>
      <c r="BG328" s="95">
        <f>求节点(节奏总纲!$G$4:$G$163,O$7:O$166,$BD328)</f>
        <v>21803.03663152954</v>
      </c>
      <c r="BH328" s="95">
        <f>求节点(节奏总纲!$G$4:$G$163,P$7:P$166,$BD328)</f>
        <v>2.5000000000000001E-2</v>
      </c>
      <c r="BI328" s="95">
        <f>求节点(节奏总纲!$G$4:$G$163,Q$7:Q$166,$BD328)</f>
        <v>2.5000000000000001E-2</v>
      </c>
      <c r="BJ328" s="95">
        <f>求节点(节奏总纲!$G$4:$G$163,T$7:T$166,$BD328)</f>
        <v>2.4563044800359579</v>
      </c>
      <c r="BK328" s="95">
        <f>求节点(节奏总纲!$G$4:$G$163,U$7:U$166,$BD328)</f>
        <v>79923314287.384705</v>
      </c>
      <c r="BL328" s="91"/>
      <c r="BM328" s="14">
        <v>322</v>
      </c>
      <c r="BN328" s="95">
        <f>求节点(节奏总纲!$G$4:$G$163,AF$7:AF$166,$BD328)</f>
        <v>402.69367675755871</v>
      </c>
      <c r="BO328" s="95">
        <f>求节点(节奏总纲!$G$4:$G$163,AG$7:AG$166,$BD328)</f>
        <v>1220.0417791827651</v>
      </c>
      <c r="BP328" s="95">
        <f>求节点(节奏总纲!$G$4:$G$163,AH$7:AH$166,$BD328)</f>
        <v>1220.0417791827651</v>
      </c>
      <c r="BQ328" s="95">
        <f>求节点(节奏总纲!$G$4:$G$163,AI$7:AI$166,$BD328)</f>
        <v>2.5000000000000001E-2</v>
      </c>
      <c r="BR328" s="95">
        <f>求节点(节奏总纲!$G$4:$G$163,AJ$7:AJ$166,$BD328)</f>
        <v>2.5000000000000001E-2</v>
      </c>
      <c r="BS328" s="95">
        <f>求节点(节奏总纲!$G$4:$G$163,AM$7:AM$166,$BD328)</f>
        <v>7971.2757266413855</v>
      </c>
      <c r="BT328" s="95">
        <f>求节点(节奏总纲!$G$4:$G$163,AN$7:AN$166,$BD328)</f>
        <v>4.3960705619006415</v>
      </c>
      <c r="BU328" s="95">
        <f>求节点(节奏总纲!$G$4:$G$163,AO$7:AO$166,$BD328)</f>
        <v>310333652659.64771</v>
      </c>
    </row>
    <row r="329" spans="56:73" x14ac:dyDescent="0.15">
      <c r="BD329" s="14">
        <v>323</v>
      </c>
      <c r="BE329" s="95">
        <f>求节点(节奏总纲!$G$4:$G$163,M$7:M$166,$BD329)</f>
        <v>402.75874120758419</v>
      </c>
      <c r="BF329" s="95">
        <f>求节点(节奏总纲!$G$4:$G$163,N$7:N$166,$BD329)</f>
        <v>21814.736024384794</v>
      </c>
      <c r="BG329" s="95">
        <f>求节点(节奏总纲!$G$4:$G$163,O$7:O$166,$BD329)</f>
        <v>21814.736024384794</v>
      </c>
      <c r="BH329" s="95">
        <f>求节点(节奏总纲!$G$4:$G$163,P$7:P$166,$BD329)</f>
        <v>2.5000000000000001E-2</v>
      </c>
      <c r="BI329" s="95">
        <f>求节点(节奏总纲!$G$4:$G$163,Q$7:Q$166,$BD329)</f>
        <v>2.5000000000000001E-2</v>
      </c>
      <c r="BJ329" s="95">
        <f>求节点(节奏总纲!$G$4:$G$163,T$7:T$166,$BD329)</f>
        <v>2.45661284228717</v>
      </c>
      <c r="BK329" s="95">
        <f>求节点(节奏总纲!$G$4:$G$163,U$7:U$166,$BD329)</f>
        <v>80036267030.85582</v>
      </c>
      <c r="BL329" s="91"/>
      <c r="BM329" s="14">
        <v>323</v>
      </c>
      <c r="BN329" s="95">
        <f>求节点(节奏总纲!$G$4:$G$163,AF$7:AF$166,$BD329)</f>
        <v>402.75874120758419</v>
      </c>
      <c r="BO329" s="95">
        <f>求节点(节奏总纲!$G$4:$G$163,AG$7:AG$166,$BD329)</f>
        <v>1221.3371910459357</v>
      </c>
      <c r="BP329" s="95">
        <f>求节点(节奏总纲!$G$4:$G$163,AH$7:AH$166,$BD329)</f>
        <v>1221.3371910459357</v>
      </c>
      <c r="BQ329" s="95">
        <f>求节点(节奏总纲!$G$4:$G$163,AI$7:AI$166,$BD329)</f>
        <v>2.5000000000000001E-2</v>
      </c>
      <c r="BR329" s="95">
        <f>求节点(节奏总纲!$G$4:$G$163,AJ$7:AJ$166,$BD329)</f>
        <v>2.5000000000000001E-2</v>
      </c>
      <c r="BS329" s="95">
        <f>求节点(节奏总纲!$G$4:$G$163,AM$7:AM$166,$BD329)</f>
        <v>7974.2810321168045</v>
      </c>
      <c r="BT329" s="95">
        <f>求节点(节奏总纲!$G$4:$G$163,AN$7:AN$166,$BD329)</f>
        <v>4.3998946623546882</v>
      </c>
      <c r="BU329" s="95">
        <f>求节点(节奏总纲!$G$4:$G$163,AO$7:AO$166,$BD329)</f>
        <v>311716262282.45349</v>
      </c>
    </row>
    <row r="330" spans="56:73" x14ac:dyDescent="0.15">
      <c r="BD330" s="14">
        <v>324</v>
      </c>
      <c r="BE330" s="95">
        <f>求节点(节奏总纲!$G$4:$G$163,M$7:M$166,$BD330)</f>
        <v>402.82380565760963</v>
      </c>
      <c r="BF330" s="95">
        <f>求节点(节奏总纲!$G$4:$G$163,N$7:N$166,$BD330)</f>
        <v>21826.435417240049</v>
      </c>
      <c r="BG330" s="95">
        <f>求节点(节奏总纲!$G$4:$G$163,O$7:O$166,$BD330)</f>
        <v>21826.435417240049</v>
      </c>
      <c r="BH330" s="95">
        <f>求节点(节奏总纲!$G$4:$G$163,P$7:P$166,$BD330)</f>
        <v>2.5000000000000001E-2</v>
      </c>
      <c r="BI330" s="95">
        <f>求节点(节奏总纲!$G$4:$G$163,Q$7:Q$166,$BD330)</f>
        <v>2.5000000000000001E-2</v>
      </c>
      <c r="BJ330" s="95">
        <f>求节点(节奏总纲!$G$4:$G$163,T$7:T$166,$BD330)</f>
        <v>2.4569212045383821</v>
      </c>
      <c r="BK330" s="95">
        <f>求节点(节奏总纲!$G$4:$G$163,U$7:U$166,$BD330)</f>
        <v>80149219774.32695</v>
      </c>
      <c r="BL330" s="91"/>
      <c r="BM330" s="14">
        <v>324</v>
      </c>
      <c r="BN330" s="95">
        <f>求节点(节奏总纲!$G$4:$G$163,AF$7:AF$166,$BD330)</f>
        <v>402.82380565760963</v>
      </c>
      <c r="BO330" s="95">
        <f>求节点(节奏总纲!$G$4:$G$163,AG$7:AG$166,$BD330)</f>
        <v>1222.6326029091065</v>
      </c>
      <c r="BP330" s="95">
        <f>求节点(节奏总纲!$G$4:$G$163,AH$7:AH$166,$BD330)</f>
        <v>1222.6326029091065</v>
      </c>
      <c r="BQ330" s="95">
        <f>求节点(节奏总纲!$G$4:$G$163,AI$7:AI$166,$BD330)</f>
        <v>2.5000000000000001E-2</v>
      </c>
      <c r="BR330" s="95">
        <f>求节点(节奏总纲!$G$4:$G$163,AJ$7:AJ$166,$BD330)</f>
        <v>2.5000000000000001E-2</v>
      </c>
      <c r="BS330" s="95">
        <f>求节点(节奏总纲!$G$4:$G$163,AM$7:AM$166,$BD330)</f>
        <v>7977.2863375922243</v>
      </c>
      <c r="BT330" s="95">
        <f>求节点(节奏总纲!$G$4:$G$163,AN$7:AN$166,$BD330)</f>
        <v>4.4037187628087349</v>
      </c>
      <c r="BU330" s="95">
        <f>求节点(节奏总纲!$G$4:$G$163,AO$7:AO$166,$BD330)</f>
        <v>313098871905.25922</v>
      </c>
    </row>
    <row r="331" spans="56:73" x14ac:dyDescent="0.15">
      <c r="BD331" s="14">
        <v>325</v>
      </c>
      <c r="BE331" s="95">
        <f>求节点(节奏总纲!$G$4:$G$163,M$7:M$166,$BD331)</f>
        <v>402.88887010763511</v>
      </c>
      <c r="BF331" s="95">
        <f>求节点(节奏总纲!$G$4:$G$163,N$7:N$166,$BD331)</f>
        <v>21838.134810095304</v>
      </c>
      <c r="BG331" s="95">
        <f>求节点(节奏总纲!$G$4:$G$163,O$7:O$166,$BD331)</f>
        <v>21838.134810095304</v>
      </c>
      <c r="BH331" s="95">
        <f>求节点(节奏总纲!$G$4:$G$163,P$7:P$166,$BD331)</f>
        <v>2.5000000000000001E-2</v>
      </c>
      <c r="BI331" s="95">
        <f>求节点(节奏总纲!$G$4:$G$163,Q$7:Q$166,$BD331)</f>
        <v>2.5000000000000001E-2</v>
      </c>
      <c r="BJ331" s="95">
        <f>求节点(节奏总纲!$G$4:$G$163,T$7:T$166,$BD331)</f>
        <v>2.4572295667895943</v>
      </c>
      <c r="BK331" s="95">
        <f>求节点(节奏总纲!$G$4:$G$163,U$7:U$166,$BD331)</f>
        <v>80262172517.798065</v>
      </c>
      <c r="BL331" s="91"/>
      <c r="BM331" s="14">
        <v>325</v>
      </c>
      <c r="BN331" s="95">
        <f>求节点(节奏总纲!$G$4:$G$163,AF$7:AF$166,$BD331)</f>
        <v>402.88887010763511</v>
      </c>
      <c r="BO331" s="95">
        <f>求节点(节奏总纲!$G$4:$G$163,AG$7:AG$166,$BD331)</f>
        <v>1223.9280147722773</v>
      </c>
      <c r="BP331" s="95">
        <f>求节点(节奏总纲!$G$4:$G$163,AH$7:AH$166,$BD331)</f>
        <v>1223.9280147722773</v>
      </c>
      <c r="BQ331" s="95">
        <f>求节点(节奏总纲!$G$4:$G$163,AI$7:AI$166,$BD331)</f>
        <v>2.5000000000000001E-2</v>
      </c>
      <c r="BR331" s="95">
        <f>求节点(节奏总纲!$G$4:$G$163,AJ$7:AJ$166,$BD331)</f>
        <v>2.5000000000000001E-2</v>
      </c>
      <c r="BS331" s="95">
        <f>求节点(节奏总纲!$G$4:$G$163,AM$7:AM$166,$BD331)</f>
        <v>7980.2916430676432</v>
      </c>
      <c r="BT331" s="95">
        <f>求节点(节奏总纲!$G$4:$G$163,AN$7:AN$166,$BD331)</f>
        <v>4.4075428632627824</v>
      </c>
      <c r="BU331" s="95">
        <f>求节点(节奏总纲!$G$4:$G$163,AO$7:AO$166,$BD331)</f>
        <v>314481481528.06494</v>
      </c>
    </row>
    <row r="332" spans="56:73" x14ac:dyDescent="0.15">
      <c r="BD332" s="14">
        <v>326</v>
      </c>
      <c r="BE332" s="95">
        <f>求节点(节奏总纲!$G$4:$G$163,M$7:M$166,$BD332)</f>
        <v>402.95393455766055</v>
      </c>
      <c r="BF332" s="95">
        <f>求节点(节奏总纲!$G$4:$G$163,N$7:N$166,$BD332)</f>
        <v>21849.834202950558</v>
      </c>
      <c r="BG332" s="95">
        <f>求节点(节奏总纲!$G$4:$G$163,O$7:O$166,$BD332)</f>
        <v>21849.834202950558</v>
      </c>
      <c r="BH332" s="95">
        <f>求节点(节奏总纲!$G$4:$G$163,P$7:P$166,$BD332)</f>
        <v>2.5000000000000001E-2</v>
      </c>
      <c r="BI332" s="95">
        <f>求节点(节奏总纲!$G$4:$G$163,Q$7:Q$166,$BD332)</f>
        <v>2.5000000000000001E-2</v>
      </c>
      <c r="BJ332" s="95">
        <f>求节点(节奏总纲!$G$4:$G$163,T$7:T$166,$BD332)</f>
        <v>2.4575379290408068</v>
      </c>
      <c r="BK332" s="95">
        <f>求节点(节奏总纲!$G$4:$G$163,U$7:U$166,$BD332)</f>
        <v>80375125261.26918</v>
      </c>
      <c r="BL332" s="91"/>
      <c r="BM332" s="14">
        <v>326</v>
      </c>
      <c r="BN332" s="95">
        <f>求节点(节奏总纲!$G$4:$G$163,AF$7:AF$166,$BD332)</f>
        <v>402.95393455766055</v>
      </c>
      <c r="BO332" s="95">
        <f>求节点(节奏总纲!$G$4:$G$163,AG$7:AG$166,$BD332)</f>
        <v>1225.223426635448</v>
      </c>
      <c r="BP332" s="95">
        <f>求节点(节奏总纲!$G$4:$G$163,AH$7:AH$166,$BD332)</f>
        <v>1225.223426635448</v>
      </c>
      <c r="BQ332" s="95">
        <f>求节点(节奏总纲!$G$4:$G$163,AI$7:AI$166,$BD332)</f>
        <v>2.5000000000000001E-2</v>
      </c>
      <c r="BR332" s="95">
        <f>求节点(节奏总纲!$G$4:$G$163,AJ$7:AJ$166,$BD332)</f>
        <v>2.5000000000000001E-2</v>
      </c>
      <c r="BS332" s="95">
        <f>求节点(节奏总纲!$G$4:$G$163,AM$7:AM$166,$BD332)</f>
        <v>7983.2969485430631</v>
      </c>
      <c r="BT332" s="95">
        <f>求节点(节奏总纲!$G$4:$G$163,AN$7:AN$166,$BD332)</f>
        <v>4.4113669637168291</v>
      </c>
      <c r="BU332" s="95">
        <f>求节点(节奏总纲!$G$4:$G$163,AO$7:AO$166,$BD332)</f>
        <v>315864091150.87073</v>
      </c>
    </row>
    <row r="333" spans="56:73" x14ac:dyDescent="0.15">
      <c r="BD333" s="14">
        <v>327</v>
      </c>
      <c r="BE333" s="95">
        <f>求节点(节奏总纲!$G$4:$G$163,M$7:M$166,$BD333)</f>
        <v>403.01899900768603</v>
      </c>
      <c r="BF333" s="95">
        <f>求节点(节奏总纲!$G$4:$G$163,N$7:N$166,$BD333)</f>
        <v>21861.533595805813</v>
      </c>
      <c r="BG333" s="95">
        <f>求节点(节奏总纲!$G$4:$G$163,O$7:O$166,$BD333)</f>
        <v>21861.533595805813</v>
      </c>
      <c r="BH333" s="95">
        <f>求节点(节奏总纲!$G$4:$G$163,P$7:P$166,$BD333)</f>
        <v>2.5000000000000001E-2</v>
      </c>
      <c r="BI333" s="95">
        <f>求节点(节奏总纲!$G$4:$G$163,Q$7:Q$166,$BD333)</f>
        <v>2.5000000000000001E-2</v>
      </c>
      <c r="BJ333" s="95">
        <f>求节点(节奏总纲!$G$4:$G$163,T$7:T$166,$BD333)</f>
        <v>2.4578462912920189</v>
      </c>
      <c r="BK333" s="95">
        <f>求节点(节奏总纲!$G$4:$G$163,U$7:U$166,$BD333)</f>
        <v>80488078004.740295</v>
      </c>
      <c r="BL333" s="91"/>
      <c r="BM333" s="14">
        <v>327</v>
      </c>
      <c r="BN333" s="95">
        <f>求节点(节奏总纲!$G$4:$G$163,AF$7:AF$166,$BD333)</f>
        <v>403.01899900768603</v>
      </c>
      <c r="BO333" s="95">
        <f>求节点(节奏总纲!$G$4:$G$163,AG$7:AG$166,$BD333)</f>
        <v>1226.5188384986186</v>
      </c>
      <c r="BP333" s="95">
        <f>求节点(节奏总纲!$G$4:$G$163,AH$7:AH$166,$BD333)</f>
        <v>1226.5188384986186</v>
      </c>
      <c r="BQ333" s="95">
        <f>求节点(节奏总纲!$G$4:$G$163,AI$7:AI$166,$BD333)</f>
        <v>2.5000000000000001E-2</v>
      </c>
      <c r="BR333" s="95">
        <f>求节点(节奏总纲!$G$4:$G$163,AJ$7:AJ$166,$BD333)</f>
        <v>2.5000000000000001E-2</v>
      </c>
      <c r="BS333" s="95">
        <f>求节点(节奏总纲!$G$4:$G$163,AM$7:AM$166,$BD333)</f>
        <v>7986.3022540184829</v>
      </c>
      <c r="BT333" s="95">
        <f>求节点(节奏总纲!$G$4:$G$163,AN$7:AN$166,$BD333)</f>
        <v>4.4151910641708767</v>
      </c>
      <c r="BU333" s="95">
        <f>求节点(节奏总纲!$G$4:$G$163,AO$7:AO$166,$BD333)</f>
        <v>317246700773.67645</v>
      </c>
    </row>
    <row r="334" spans="56:73" x14ac:dyDescent="0.15">
      <c r="BD334" s="14">
        <v>328</v>
      </c>
      <c r="BE334" s="95">
        <f>求节点(节奏总纲!$G$4:$G$163,M$7:M$166,$BD334)</f>
        <v>403.08406345771147</v>
      </c>
      <c r="BF334" s="95">
        <f>求节点(节奏总纲!$G$4:$G$163,N$7:N$166,$BD334)</f>
        <v>21873.232988661068</v>
      </c>
      <c r="BG334" s="95">
        <f>求节点(节奏总纲!$G$4:$G$163,O$7:O$166,$BD334)</f>
        <v>21873.232988661068</v>
      </c>
      <c r="BH334" s="95">
        <f>求节点(节奏总纲!$G$4:$G$163,P$7:P$166,$BD334)</f>
        <v>2.5000000000000001E-2</v>
      </c>
      <c r="BI334" s="95">
        <f>求节点(节奏总纲!$G$4:$G$163,Q$7:Q$166,$BD334)</f>
        <v>2.5000000000000001E-2</v>
      </c>
      <c r="BJ334" s="95">
        <f>求节点(节奏总纲!$G$4:$G$163,T$7:T$166,$BD334)</f>
        <v>2.458154653543231</v>
      </c>
      <c r="BK334" s="95">
        <f>求节点(节奏总纲!$G$4:$G$163,U$7:U$166,$BD334)</f>
        <v>80601030748.211411</v>
      </c>
      <c r="BL334" s="91"/>
      <c r="BM334" s="14">
        <v>328</v>
      </c>
      <c r="BN334" s="95">
        <f>求节点(节奏总纲!$G$4:$G$163,AF$7:AF$166,$BD334)</f>
        <v>403.08406345771147</v>
      </c>
      <c r="BO334" s="95">
        <f>求节点(节奏总纲!$G$4:$G$163,AG$7:AG$166,$BD334)</f>
        <v>1227.8142503617894</v>
      </c>
      <c r="BP334" s="95">
        <f>求节点(节奏总纲!$G$4:$G$163,AH$7:AH$166,$BD334)</f>
        <v>1227.8142503617894</v>
      </c>
      <c r="BQ334" s="95">
        <f>求节点(节奏总纲!$G$4:$G$163,AI$7:AI$166,$BD334)</f>
        <v>2.5000000000000001E-2</v>
      </c>
      <c r="BR334" s="95">
        <f>求节点(节奏总纲!$G$4:$G$163,AJ$7:AJ$166,$BD334)</f>
        <v>2.5000000000000001E-2</v>
      </c>
      <c r="BS334" s="95">
        <f>求节点(节奏总纲!$G$4:$G$163,AM$7:AM$166,$BD334)</f>
        <v>7989.3075594939019</v>
      </c>
      <c r="BT334" s="95">
        <f>求节点(节奏总纲!$G$4:$G$163,AN$7:AN$166,$BD334)</f>
        <v>4.4190151646249234</v>
      </c>
      <c r="BU334" s="95">
        <f>求节点(节奏总纲!$G$4:$G$163,AO$7:AO$166,$BD334)</f>
        <v>318629310396.48218</v>
      </c>
    </row>
    <row r="335" spans="56:73" x14ac:dyDescent="0.15">
      <c r="BD335" s="14">
        <v>329</v>
      </c>
      <c r="BE335" s="95">
        <f>求节点(节奏总纲!$G$4:$G$163,M$7:M$166,$BD335)</f>
        <v>403.14912790773695</v>
      </c>
      <c r="BF335" s="95">
        <f>求节点(节奏总纲!$G$4:$G$163,N$7:N$166,$BD335)</f>
        <v>21884.932381516326</v>
      </c>
      <c r="BG335" s="95">
        <f>求节点(节奏总纲!$G$4:$G$163,O$7:O$166,$BD335)</f>
        <v>21884.932381516326</v>
      </c>
      <c r="BH335" s="95">
        <f>求节点(节奏总纲!$G$4:$G$163,P$7:P$166,$BD335)</f>
        <v>2.5000000000000001E-2</v>
      </c>
      <c r="BI335" s="95">
        <f>求节点(节奏总纲!$G$4:$G$163,Q$7:Q$166,$BD335)</f>
        <v>2.5000000000000001E-2</v>
      </c>
      <c r="BJ335" s="95">
        <f>求节点(节奏总纲!$G$4:$G$163,T$7:T$166,$BD335)</f>
        <v>2.4584630157944432</v>
      </c>
      <c r="BK335" s="95">
        <f>求节点(节奏总纲!$G$4:$G$163,U$7:U$166,$BD335)</f>
        <v>80713983491.682541</v>
      </c>
      <c r="BL335" s="91"/>
      <c r="BM335" s="14">
        <v>329</v>
      </c>
      <c r="BN335" s="95">
        <f>求节点(节奏总纲!$G$4:$G$163,AF$7:AF$166,$BD335)</f>
        <v>403.14912790773695</v>
      </c>
      <c r="BO335" s="95">
        <f>求节点(节奏总纲!$G$4:$G$163,AG$7:AG$166,$BD335)</f>
        <v>1229.1096622249602</v>
      </c>
      <c r="BP335" s="95">
        <f>求节点(节奏总纲!$G$4:$G$163,AH$7:AH$166,$BD335)</f>
        <v>1229.1096622249602</v>
      </c>
      <c r="BQ335" s="95">
        <f>求节点(节奏总纲!$G$4:$G$163,AI$7:AI$166,$BD335)</f>
        <v>2.5000000000000001E-2</v>
      </c>
      <c r="BR335" s="95">
        <f>求节点(节奏总纲!$G$4:$G$163,AJ$7:AJ$166,$BD335)</f>
        <v>2.5000000000000001E-2</v>
      </c>
      <c r="BS335" s="95">
        <f>求节点(节奏总纲!$G$4:$G$163,AM$7:AM$166,$BD335)</f>
        <v>7992.3128649693217</v>
      </c>
      <c r="BT335" s="95">
        <f>求节点(节奏总纲!$G$4:$G$163,AN$7:AN$166,$BD335)</f>
        <v>4.422839265078971</v>
      </c>
      <c r="BU335" s="95">
        <f>求节点(节奏总纲!$G$4:$G$163,AO$7:AO$166,$BD335)</f>
        <v>320011920019.2879</v>
      </c>
    </row>
    <row r="336" spans="56:73" x14ac:dyDescent="0.15">
      <c r="BD336" s="14">
        <v>330</v>
      </c>
      <c r="BE336" s="95">
        <f>求节点(节奏总纲!$G$4:$G$163,M$7:M$166,$BD336)</f>
        <v>403.21419235776239</v>
      </c>
      <c r="BF336" s="95">
        <f>求节点(节奏总纲!$G$4:$G$163,N$7:N$166,$BD336)</f>
        <v>21896.631774371581</v>
      </c>
      <c r="BG336" s="95">
        <f>求节点(节奏总纲!$G$4:$G$163,O$7:O$166,$BD336)</f>
        <v>21896.631774371581</v>
      </c>
      <c r="BH336" s="95">
        <f>求节点(节奏总纲!$G$4:$G$163,P$7:P$166,$BD336)</f>
        <v>2.5000000000000001E-2</v>
      </c>
      <c r="BI336" s="95">
        <f>求节点(节奏总纲!$G$4:$G$163,Q$7:Q$166,$BD336)</f>
        <v>2.5000000000000001E-2</v>
      </c>
      <c r="BJ336" s="95">
        <f>求节点(节奏总纲!$G$4:$G$163,T$7:T$166,$BD336)</f>
        <v>2.4587713780456553</v>
      </c>
      <c r="BK336" s="95">
        <f>求节点(节奏总纲!$G$4:$G$163,U$7:U$166,$BD336)</f>
        <v>80826936235.153656</v>
      </c>
      <c r="BL336" s="91"/>
      <c r="BM336" s="14">
        <v>330</v>
      </c>
      <c r="BN336" s="95">
        <f>求节点(节奏总纲!$G$4:$G$163,AF$7:AF$166,$BD336)</f>
        <v>403.21419235776239</v>
      </c>
      <c r="BO336" s="95">
        <f>求节点(节奏总纲!$G$4:$G$163,AG$7:AG$166,$BD336)</f>
        <v>1230.4050740881307</v>
      </c>
      <c r="BP336" s="95">
        <f>求节点(节奏总纲!$G$4:$G$163,AH$7:AH$166,$BD336)</f>
        <v>1230.4050740881307</v>
      </c>
      <c r="BQ336" s="95">
        <f>求节点(节奏总纲!$G$4:$G$163,AI$7:AI$166,$BD336)</f>
        <v>2.5000000000000001E-2</v>
      </c>
      <c r="BR336" s="95">
        <f>求节点(节奏总纲!$G$4:$G$163,AJ$7:AJ$166,$BD336)</f>
        <v>2.5000000000000001E-2</v>
      </c>
      <c r="BS336" s="95">
        <f>求节点(节奏总纲!$G$4:$G$163,AM$7:AM$166,$BD336)</f>
        <v>7995.3181704447416</v>
      </c>
      <c r="BT336" s="95">
        <f>求节点(节奏总纲!$G$4:$G$163,AN$7:AN$166,$BD336)</f>
        <v>4.4266633655330176</v>
      </c>
      <c r="BU336" s="95">
        <f>求节点(节奏总纲!$G$4:$G$163,AO$7:AO$166,$BD336)</f>
        <v>321394529642.09369</v>
      </c>
    </row>
    <row r="337" spans="56:73" x14ac:dyDescent="0.15">
      <c r="BD337" s="14">
        <v>331</v>
      </c>
      <c r="BE337" s="95">
        <f>求节点(节奏总纲!$G$4:$G$163,M$7:M$166,$BD337)</f>
        <v>403.27925680778787</v>
      </c>
      <c r="BF337" s="95">
        <f>求节点(节奏总纲!$G$4:$G$163,N$7:N$166,$BD337)</f>
        <v>21908.331167226836</v>
      </c>
      <c r="BG337" s="95">
        <f>求节点(节奏总纲!$G$4:$G$163,O$7:O$166,$BD337)</f>
        <v>21908.331167226836</v>
      </c>
      <c r="BH337" s="95">
        <f>求节点(节奏总纲!$G$4:$G$163,P$7:P$166,$BD337)</f>
        <v>2.5000000000000001E-2</v>
      </c>
      <c r="BI337" s="95">
        <f>求节点(节奏总纲!$G$4:$G$163,Q$7:Q$166,$BD337)</f>
        <v>2.5000000000000001E-2</v>
      </c>
      <c r="BJ337" s="95">
        <f>求节点(节奏总纲!$G$4:$G$163,T$7:T$166,$BD337)</f>
        <v>2.4590797402968674</v>
      </c>
      <c r="BK337" s="95">
        <f>求节点(节奏总纲!$G$4:$G$163,U$7:U$166,$BD337)</f>
        <v>80939888978.624771</v>
      </c>
      <c r="BL337" s="91"/>
      <c r="BM337" s="14">
        <v>331</v>
      </c>
      <c r="BN337" s="95">
        <f>求节点(节奏总纲!$G$4:$G$163,AF$7:AF$166,$BD337)</f>
        <v>403.27925680778787</v>
      </c>
      <c r="BO337" s="95">
        <f>求节点(节奏总纲!$G$4:$G$163,AG$7:AG$166,$BD337)</f>
        <v>1231.7004859513015</v>
      </c>
      <c r="BP337" s="95">
        <f>求节点(节奏总纲!$G$4:$G$163,AH$7:AH$166,$BD337)</f>
        <v>1231.7004859513015</v>
      </c>
      <c r="BQ337" s="95">
        <f>求节点(节奏总纲!$G$4:$G$163,AI$7:AI$166,$BD337)</f>
        <v>2.5000000000000001E-2</v>
      </c>
      <c r="BR337" s="95">
        <f>求节点(节奏总纲!$G$4:$G$163,AJ$7:AJ$166,$BD337)</f>
        <v>2.5000000000000001E-2</v>
      </c>
      <c r="BS337" s="95">
        <f>求节点(节奏总纲!$G$4:$G$163,AM$7:AM$166,$BD337)</f>
        <v>7998.3234759201605</v>
      </c>
      <c r="BT337" s="95">
        <f>求节点(节奏总纲!$G$4:$G$163,AN$7:AN$166,$BD337)</f>
        <v>4.4304874659870652</v>
      </c>
      <c r="BU337" s="95">
        <f>求节点(节奏总纲!$G$4:$G$163,AO$7:AO$166,$BD337)</f>
        <v>322777139264.89941</v>
      </c>
    </row>
    <row r="338" spans="56:73" x14ac:dyDescent="0.15">
      <c r="BD338" s="14">
        <v>332</v>
      </c>
      <c r="BE338" s="95">
        <f>求节点(节奏总纲!$G$4:$G$163,M$7:M$166,$BD338)</f>
        <v>403.34432125781331</v>
      </c>
      <c r="BF338" s="95">
        <f>求节点(节奏总纲!$G$4:$G$163,N$7:N$166,$BD338)</f>
        <v>21920.03056008209</v>
      </c>
      <c r="BG338" s="95">
        <f>求节点(节奏总纲!$G$4:$G$163,O$7:O$166,$BD338)</f>
        <v>21920.03056008209</v>
      </c>
      <c r="BH338" s="95">
        <f>求节点(节奏总纲!$G$4:$G$163,P$7:P$166,$BD338)</f>
        <v>2.5000000000000001E-2</v>
      </c>
      <c r="BI338" s="95">
        <f>求节点(节奏总纲!$G$4:$G$163,Q$7:Q$166,$BD338)</f>
        <v>2.5000000000000001E-2</v>
      </c>
      <c r="BJ338" s="95">
        <f>求节点(节奏总纲!$G$4:$G$163,T$7:T$166,$BD338)</f>
        <v>2.4593881025480795</v>
      </c>
      <c r="BK338" s="95">
        <f>求节点(节奏总纲!$G$4:$G$163,U$7:U$166,$BD338)</f>
        <v>81052841722.095886</v>
      </c>
      <c r="BL338" s="91"/>
      <c r="BM338" s="14">
        <v>332</v>
      </c>
      <c r="BN338" s="95">
        <f>求节点(节奏总纲!$G$4:$G$163,AF$7:AF$166,$BD338)</f>
        <v>403.34432125781331</v>
      </c>
      <c r="BO338" s="95">
        <f>求节点(节奏总纲!$G$4:$G$163,AG$7:AG$166,$BD338)</f>
        <v>1232.9958978144723</v>
      </c>
      <c r="BP338" s="95">
        <f>求节点(节奏总纲!$G$4:$G$163,AH$7:AH$166,$BD338)</f>
        <v>1232.9958978144723</v>
      </c>
      <c r="BQ338" s="95">
        <f>求节点(节奏总纲!$G$4:$G$163,AI$7:AI$166,$BD338)</f>
        <v>2.5000000000000001E-2</v>
      </c>
      <c r="BR338" s="95">
        <f>求节点(节奏总纲!$G$4:$G$163,AJ$7:AJ$166,$BD338)</f>
        <v>2.5000000000000001E-2</v>
      </c>
      <c r="BS338" s="95">
        <f>求节点(节奏总纲!$G$4:$G$163,AM$7:AM$166,$BD338)</f>
        <v>8001.3287813955803</v>
      </c>
      <c r="BT338" s="95">
        <f>求节点(节奏总纲!$G$4:$G$163,AN$7:AN$166,$BD338)</f>
        <v>4.4343115664411119</v>
      </c>
      <c r="BU338" s="95">
        <f>求节点(节奏总纲!$G$4:$G$163,AO$7:AO$166,$BD338)</f>
        <v>324159748887.70514</v>
      </c>
    </row>
    <row r="339" spans="56:73" x14ac:dyDescent="0.15">
      <c r="BD339" s="14">
        <v>333</v>
      </c>
      <c r="BE339" s="95">
        <f>求节点(节奏总纲!$G$4:$G$163,M$7:M$166,$BD339)</f>
        <v>403.40630336300063</v>
      </c>
      <c r="BF339" s="95">
        <f>求节点(节奏总纲!$G$4:$G$163,N$7:N$166,$BD339)</f>
        <v>21931.502389708217</v>
      </c>
      <c r="BG339" s="95">
        <f>求节点(节奏总纲!$G$4:$G$163,O$7:O$166,$BD339)</f>
        <v>21931.502389708217</v>
      </c>
      <c r="BH339" s="95">
        <f>求节点(节奏总纲!$G$4:$G$163,P$7:P$166,$BD339)</f>
        <v>2.5000000000000001E-2</v>
      </c>
      <c r="BI339" s="95">
        <f>求节点(节奏总纲!$G$4:$G$163,Q$7:Q$166,$BD339)</f>
        <v>2.5000000000000001E-2</v>
      </c>
      <c r="BJ339" s="95">
        <f>求节点(节奏总纲!$G$4:$G$163,T$7:T$166,$BD339)</f>
        <v>2.4596955897096615</v>
      </c>
      <c r="BK339" s="95">
        <f>求节点(节奏总纲!$G$4:$G$163,U$7:U$166,$BD339)</f>
        <v>81164112462.510422</v>
      </c>
      <c r="BL339" s="91"/>
      <c r="BM339" s="14">
        <v>333</v>
      </c>
      <c r="BN339" s="95">
        <f>求节点(节奏总纲!$G$4:$G$163,AF$7:AF$166,$BD339)</f>
        <v>403.40630336300063</v>
      </c>
      <c r="BO339" s="95">
        <f>求节点(节奏总纲!$G$4:$G$163,AG$7:AG$166,$BD339)</f>
        <v>1234.2106927040818</v>
      </c>
      <c r="BP339" s="95">
        <f>求节点(节奏总纲!$G$4:$G$163,AH$7:AH$166,$BD339)</f>
        <v>1234.2106927040818</v>
      </c>
      <c r="BQ339" s="95">
        <f>求节点(节奏总纲!$G$4:$G$163,AI$7:AI$166,$BD339)</f>
        <v>2.5000000000000001E-2</v>
      </c>
      <c r="BR339" s="95">
        <f>求节点(节奏总纲!$G$4:$G$163,AJ$7:AJ$166,$BD339)</f>
        <v>2.5000000000000001E-2</v>
      </c>
      <c r="BS339" s="95">
        <f>求节点(节奏总纲!$G$4:$G$163,AM$7:AM$166,$BD339)</f>
        <v>8004.2964556114566</v>
      </c>
      <c r="BT339" s="95">
        <f>求节点(节奏总纲!$G$4:$G$163,AN$7:AN$166,$BD339)</f>
        <v>4.4377654109588152</v>
      </c>
      <c r="BU339" s="95">
        <f>求节点(节奏总纲!$G$4:$G$163,AO$7:AO$166,$BD339)</f>
        <v>325476695859.08606</v>
      </c>
    </row>
    <row r="340" spans="56:73" x14ac:dyDescent="0.15">
      <c r="BD340" s="14">
        <v>334</v>
      </c>
      <c r="BE340" s="95">
        <f>求节点(节奏总纲!$G$4:$G$163,M$7:M$166,$BD340)</f>
        <v>403.4608540934982</v>
      </c>
      <c r="BF340" s="95">
        <f>求节点(节奏总纲!$G$4:$G$163,N$7:N$166,$BD340)</f>
        <v>21942.425576106532</v>
      </c>
      <c r="BG340" s="95">
        <f>求节点(节奏总纲!$G$4:$G$163,O$7:O$166,$BD340)</f>
        <v>21942.425576106532</v>
      </c>
      <c r="BH340" s="95">
        <f>求节点(节奏总纲!$G$4:$G$163,P$7:P$166,$BD340)</f>
        <v>2.5000000000000001E-2</v>
      </c>
      <c r="BI340" s="95">
        <f>求节点(节奏总纲!$G$4:$G$163,Q$7:Q$166,$BD340)</f>
        <v>2.5000000000000001E-2</v>
      </c>
      <c r="BJ340" s="95">
        <f>求节点(节奏总纲!$G$4:$G$163,T$7:T$166,$BD340)</f>
        <v>2.4600009670752048</v>
      </c>
      <c r="BK340" s="95">
        <f>求节点(节奏总纲!$G$4:$G$163,U$7:U$166,$BD340)</f>
        <v>81271327980.164688</v>
      </c>
      <c r="BL340" s="91"/>
      <c r="BM340" s="14">
        <v>334</v>
      </c>
      <c r="BN340" s="95">
        <f>求节点(节奏总纲!$G$4:$G$163,AF$7:AF$166,$BD340)</f>
        <v>403.4608540934982</v>
      </c>
      <c r="BO340" s="95">
        <f>求节点(节奏总纲!$G$4:$G$163,AG$7:AG$166,$BD340)</f>
        <v>1235.2311242215385</v>
      </c>
      <c r="BP340" s="95">
        <f>求节点(节奏总纲!$G$4:$G$163,AH$7:AH$166,$BD340)</f>
        <v>1235.2311242215385</v>
      </c>
      <c r="BQ340" s="95">
        <f>求节点(节奏总纲!$G$4:$G$163,AI$7:AI$166,$BD340)</f>
        <v>2.5000000000000001E-2</v>
      </c>
      <c r="BR340" s="95">
        <f>求节点(节奏总纲!$G$4:$G$163,AJ$7:AJ$166,$BD340)</f>
        <v>2.5000000000000001E-2</v>
      </c>
      <c r="BS340" s="95">
        <f>求节点(节奏总纲!$G$4:$G$163,AM$7:AM$166,$BD340)</f>
        <v>8007.1734027982693</v>
      </c>
      <c r="BT340" s="95">
        <f>求节点(节奏总纲!$G$4:$G$163,AN$7:AN$166,$BD340)</f>
        <v>4.4403265874790918</v>
      </c>
      <c r="BU340" s="95">
        <f>求节点(节奏总纲!$G$4:$G$163,AO$7:AO$166,$BD340)</f>
        <v>326635333558.96161</v>
      </c>
    </row>
    <row r="341" spans="56:73" x14ac:dyDescent="0.15">
      <c r="BD341" s="14">
        <v>335</v>
      </c>
      <c r="BE341" s="95">
        <f>求节点(节奏总纲!$G$4:$G$163,M$7:M$166,$BD341)</f>
        <v>403.51540482399577</v>
      </c>
      <c r="BF341" s="95">
        <f>求节点(节奏总纲!$G$4:$G$163,N$7:N$166,$BD341)</f>
        <v>21953.348762504844</v>
      </c>
      <c r="BG341" s="95">
        <f>求节点(节奏总纲!$G$4:$G$163,O$7:O$166,$BD341)</f>
        <v>21953.348762504844</v>
      </c>
      <c r="BH341" s="95">
        <f>求节点(节奏总纲!$G$4:$G$163,P$7:P$166,$BD341)</f>
        <v>2.5000000000000001E-2</v>
      </c>
      <c r="BI341" s="95">
        <f>求节点(节奏总纲!$G$4:$G$163,Q$7:Q$166,$BD341)</f>
        <v>2.5000000000000001E-2</v>
      </c>
      <c r="BJ341" s="95">
        <f>求节点(节奏总纲!$G$4:$G$163,T$7:T$166,$BD341)</f>
        <v>2.4603063444407485</v>
      </c>
      <c r="BK341" s="95">
        <f>求节点(节奏总纲!$G$4:$G$163,U$7:U$166,$BD341)</f>
        <v>81378543497.81897</v>
      </c>
      <c r="BL341" s="91"/>
      <c r="BM341" s="14">
        <v>335</v>
      </c>
      <c r="BN341" s="95">
        <f>求节点(节奏总纲!$G$4:$G$163,AF$7:AF$166,$BD341)</f>
        <v>403.51540482399577</v>
      </c>
      <c r="BO341" s="95">
        <f>求节点(节奏总纲!$G$4:$G$163,AG$7:AG$166,$BD341)</f>
        <v>1236.2515557389954</v>
      </c>
      <c r="BP341" s="95">
        <f>求节点(节奏总纲!$G$4:$G$163,AH$7:AH$166,$BD341)</f>
        <v>1236.2515557389954</v>
      </c>
      <c r="BQ341" s="95">
        <f>求节点(节奏总纲!$G$4:$G$163,AI$7:AI$166,$BD341)</f>
        <v>2.5000000000000001E-2</v>
      </c>
      <c r="BR341" s="95">
        <f>求节点(节奏总纲!$G$4:$G$163,AJ$7:AJ$166,$BD341)</f>
        <v>2.5000000000000001E-2</v>
      </c>
      <c r="BS341" s="95">
        <f>求节点(节奏总纲!$G$4:$G$163,AM$7:AM$166,$BD341)</f>
        <v>8010.0503499850829</v>
      </c>
      <c r="BT341" s="95">
        <f>求节点(节奏总纲!$G$4:$G$163,AN$7:AN$166,$BD341)</f>
        <v>4.4428877639993694</v>
      </c>
      <c r="BU341" s="95">
        <f>求节点(节奏总纲!$G$4:$G$163,AO$7:AO$166,$BD341)</f>
        <v>327793971258.83716</v>
      </c>
    </row>
    <row r="342" spans="56:73" x14ac:dyDescent="0.15">
      <c r="BD342" s="14">
        <v>336</v>
      </c>
      <c r="BE342" s="95">
        <f>求节点(节奏总纲!$G$4:$G$163,M$7:M$166,$BD342)</f>
        <v>403.56995555449333</v>
      </c>
      <c r="BF342" s="95">
        <f>求节点(节奏总纲!$G$4:$G$163,N$7:N$166,$BD342)</f>
        <v>21964.271948903159</v>
      </c>
      <c r="BG342" s="95">
        <f>求节点(节奏总纲!$G$4:$G$163,O$7:O$166,$BD342)</f>
        <v>21964.271948903159</v>
      </c>
      <c r="BH342" s="95">
        <f>求节点(节奏总纲!$G$4:$G$163,P$7:P$166,$BD342)</f>
        <v>2.5000000000000001E-2</v>
      </c>
      <c r="BI342" s="95">
        <f>求节点(节奏总纲!$G$4:$G$163,Q$7:Q$166,$BD342)</f>
        <v>2.5000000000000001E-2</v>
      </c>
      <c r="BJ342" s="95">
        <f>求节点(节奏总纲!$G$4:$G$163,T$7:T$166,$BD342)</f>
        <v>2.4606117218062917</v>
      </c>
      <c r="BK342" s="95">
        <f>求节点(节奏总纲!$G$4:$G$163,U$7:U$166,$BD342)</f>
        <v>81485759015.473236</v>
      </c>
      <c r="BL342" s="91"/>
      <c r="BM342" s="14">
        <v>336</v>
      </c>
      <c r="BN342" s="95">
        <f>求节点(节奏总纲!$G$4:$G$163,AF$7:AF$166,$BD342)</f>
        <v>403.56995555449333</v>
      </c>
      <c r="BO342" s="95">
        <f>求节点(节奏总纲!$G$4:$G$163,AG$7:AG$166,$BD342)</f>
        <v>1237.2719872564521</v>
      </c>
      <c r="BP342" s="95">
        <f>求节点(节奏总纲!$G$4:$G$163,AH$7:AH$166,$BD342)</f>
        <v>1237.2719872564521</v>
      </c>
      <c r="BQ342" s="95">
        <f>求节点(节奏总纲!$G$4:$G$163,AI$7:AI$166,$BD342)</f>
        <v>2.5000000000000001E-2</v>
      </c>
      <c r="BR342" s="95">
        <f>求节点(节奏总纲!$G$4:$G$163,AJ$7:AJ$166,$BD342)</f>
        <v>2.5000000000000001E-2</v>
      </c>
      <c r="BS342" s="95">
        <f>求节点(节奏总纲!$G$4:$G$163,AM$7:AM$166,$BD342)</f>
        <v>8012.9272971718965</v>
      </c>
      <c r="BT342" s="95">
        <f>求节点(节奏总纲!$G$4:$G$163,AN$7:AN$166,$BD342)</f>
        <v>4.445448940519646</v>
      </c>
      <c r="BU342" s="95">
        <f>求节点(节奏总纲!$G$4:$G$163,AO$7:AO$166,$BD342)</f>
        <v>328952608958.71271</v>
      </c>
    </row>
    <row r="343" spans="56:73" x14ac:dyDescent="0.15">
      <c r="BD343" s="14">
        <v>337</v>
      </c>
      <c r="BE343" s="95">
        <f>求节点(节奏总纲!$G$4:$G$163,M$7:M$166,$BD343)</f>
        <v>403.62450628499084</v>
      </c>
      <c r="BF343" s="95">
        <f>求节点(节奏总纲!$G$4:$G$163,N$7:N$166,$BD343)</f>
        <v>21975.195135301474</v>
      </c>
      <c r="BG343" s="95">
        <f>求节点(节奏总纲!$G$4:$G$163,O$7:O$166,$BD343)</f>
        <v>21975.195135301474</v>
      </c>
      <c r="BH343" s="95">
        <f>求节点(节奏总纲!$G$4:$G$163,P$7:P$166,$BD343)</f>
        <v>2.5000000000000001E-2</v>
      </c>
      <c r="BI343" s="95">
        <f>求节点(节奏总纲!$G$4:$G$163,Q$7:Q$166,$BD343)</f>
        <v>2.5000000000000001E-2</v>
      </c>
      <c r="BJ343" s="95">
        <f>求节点(节奏总纲!$G$4:$G$163,T$7:T$166,$BD343)</f>
        <v>2.460917099171835</v>
      </c>
      <c r="BK343" s="95">
        <f>求节点(节奏总纲!$G$4:$G$163,U$7:U$166,$BD343)</f>
        <v>81592974533.127502</v>
      </c>
      <c r="BL343" s="91"/>
      <c r="BM343" s="14">
        <v>337</v>
      </c>
      <c r="BN343" s="95">
        <f>求节点(节奏总纲!$G$4:$G$163,AF$7:AF$166,$BD343)</f>
        <v>403.62450628499084</v>
      </c>
      <c r="BO343" s="95">
        <f>求节点(节奏总纲!$G$4:$G$163,AG$7:AG$166,$BD343)</f>
        <v>1238.292418773909</v>
      </c>
      <c r="BP343" s="95">
        <f>求节点(节奏总纲!$G$4:$G$163,AH$7:AH$166,$BD343)</f>
        <v>1238.292418773909</v>
      </c>
      <c r="BQ343" s="95">
        <f>求节点(节奏总纲!$G$4:$G$163,AI$7:AI$166,$BD343)</f>
        <v>2.5000000000000001E-2</v>
      </c>
      <c r="BR343" s="95">
        <f>求节点(节奏总纲!$G$4:$G$163,AJ$7:AJ$166,$BD343)</f>
        <v>2.5000000000000001E-2</v>
      </c>
      <c r="BS343" s="95">
        <f>求节点(节奏总纲!$G$4:$G$163,AM$7:AM$166,$BD343)</f>
        <v>8015.8042443587101</v>
      </c>
      <c r="BT343" s="95">
        <f>求节点(节奏总纲!$G$4:$G$163,AN$7:AN$166,$BD343)</f>
        <v>4.4480101170399235</v>
      </c>
      <c r="BU343" s="95">
        <f>求节点(节奏总纲!$G$4:$G$163,AO$7:AO$166,$BD343)</f>
        <v>330111246658.58826</v>
      </c>
    </row>
    <row r="344" spans="56:73" x14ac:dyDescent="0.15">
      <c r="BD344" s="14">
        <v>338</v>
      </c>
      <c r="BE344" s="95">
        <f>求节点(节奏总纲!$G$4:$G$163,M$7:M$166,$BD344)</f>
        <v>403.67905701548841</v>
      </c>
      <c r="BF344" s="95">
        <f>求节点(节奏总纲!$G$4:$G$163,N$7:N$166,$BD344)</f>
        <v>21986.118321699789</v>
      </c>
      <c r="BG344" s="95">
        <f>求节点(节奏总纲!$G$4:$G$163,O$7:O$166,$BD344)</f>
        <v>21986.118321699789</v>
      </c>
      <c r="BH344" s="95">
        <f>求节点(节奏总纲!$G$4:$G$163,P$7:P$166,$BD344)</f>
        <v>2.5000000000000001E-2</v>
      </c>
      <c r="BI344" s="95">
        <f>求节点(节奏总纲!$G$4:$G$163,Q$7:Q$166,$BD344)</f>
        <v>2.5000000000000001E-2</v>
      </c>
      <c r="BJ344" s="95">
        <f>求节点(节奏总纲!$G$4:$G$163,T$7:T$166,$BD344)</f>
        <v>2.4612224765373782</v>
      </c>
      <c r="BK344" s="95">
        <f>求节点(节奏总纲!$G$4:$G$163,U$7:U$166,$BD344)</f>
        <v>81700190050.781784</v>
      </c>
      <c r="BL344" s="91"/>
      <c r="BM344" s="14">
        <v>338</v>
      </c>
      <c r="BN344" s="95">
        <f>求节点(节奏总纲!$G$4:$G$163,AF$7:AF$166,$BD344)</f>
        <v>403.67905701548841</v>
      </c>
      <c r="BO344" s="95">
        <f>求节点(节奏总纲!$G$4:$G$163,AG$7:AG$166,$BD344)</f>
        <v>1239.3128502913657</v>
      </c>
      <c r="BP344" s="95">
        <f>求节点(节奏总纲!$G$4:$G$163,AH$7:AH$166,$BD344)</f>
        <v>1239.3128502913657</v>
      </c>
      <c r="BQ344" s="95">
        <f>求节点(节奏总纲!$G$4:$G$163,AI$7:AI$166,$BD344)</f>
        <v>2.5000000000000001E-2</v>
      </c>
      <c r="BR344" s="95">
        <f>求节点(节奏总纲!$G$4:$G$163,AJ$7:AJ$166,$BD344)</f>
        <v>2.5000000000000001E-2</v>
      </c>
      <c r="BS344" s="95">
        <f>求节点(节奏总纲!$G$4:$G$163,AM$7:AM$166,$BD344)</f>
        <v>8018.6811915455228</v>
      </c>
      <c r="BT344" s="95">
        <f>求节点(节奏总纲!$G$4:$G$163,AN$7:AN$166,$BD344)</f>
        <v>4.4505712935602002</v>
      </c>
      <c r="BU344" s="95">
        <f>求节点(节奏总纲!$G$4:$G$163,AO$7:AO$166,$BD344)</f>
        <v>331269884358.46381</v>
      </c>
    </row>
    <row r="345" spans="56:73" x14ac:dyDescent="0.15">
      <c r="BD345" s="14">
        <v>339</v>
      </c>
      <c r="BE345" s="95">
        <f>求节点(节奏总纲!$G$4:$G$163,M$7:M$166,$BD345)</f>
        <v>403.73360774598598</v>
      </c>
      <c r="BF345" s="95">
        <f>求节点(节奏总纲!$G$4:$G$163,N$7:N$166,$BD345)</f>
        <v>21997.041508098104</v>
      </c>
      <c r="BG345" s="95">
        <f>求节点(节奏总纲!$G$4:$G$163,O$7:O$166,$BD345)</f>
        <v>21997.041508098104</v>
      </c>
      <c r="BH345" s="95">
        <f>求节点(节奏总纲!$G$4:$G$163,P$7:P$166,$BD345)</f>
        <v>2.5000000000000001E-2</v>
      </c>
      <c r="BI345" s="95">
        <f>求节点(节奏总纲!$G$4:$G$163,Q$7:Q$166,$BD345)</f>
        <v>2.5000000000000001E-2</v>
      </c>
      <c r="BJ345" s="95">
        <f>求节点(节奏总纲!$G$4:$G$163,T$7:T$166,$BD345)</f>
        <v>2.4615278539029215</v>
      </c>
      <c r="BK345" s="95">
        <f>求节点(节奏总纲!$G$4:$G$163,U$7:U$166,$BD345)</f>
        <v>81807405568.43605</v>
      </c>
      <c r="BL345" s="91"/>
      <c r="BM345" s="14">
        <v>339</v>
      </c>
      <c r="BN345" s="95">
        <f>求节点(节奏总纲!$G$4:$G$163,AF$7:AF$166,$BD345)</f>
        <v>403.73360774598598</v>
      </c>
      <c r="BO345" s="95">
        <f>求节点(节奏总纲!$G$4:$G$163,AG$7:AG$166,$BD345)</f>
        <v>1240.3332818088224</v>
      </c>
      <c r="BP345" s="95">
        <f>求节点(节奏总纲!$G$4:$G$163,AH$7:AH$166,$BD345)</f>
        <v>1240.3332818088224</v>
      </c>
      <c r="BQ345" s="95">
        <f>求节点(节奏总纲!$G$4:$G$163,AI$7:AI$166,$BD345)</f>
        <v>2.5000000000000001E-2</v>
      </c>
      <c r="BR345" s="95">
        <f>求节点(节奏总纲!$G$4:$G$163,AJ$7:AJ$166,$BD345)</f>
        <v>2.5000000000000001E-2</v>
      </c>
      <c r="BS345" s="95">
        <f>求节点(节奏总纲!$G$4:$G$163,AM$7:AM$166,$BD345)</f>
        <v>8021.5581387323364</v>
      </c>
      <c r="BT345" s="95">
        <f>求节点(节奏总纲!$G$4:$G$163,AN$7:AN$166,$BD345)</f>
        <v>4.4531324700804777</v>
      </c>
      <c r="BU345" s="95">
        <f>求节点(节奏总纲!$G$4:$G$163,AO$7:AO$166,$BD345)</f>
        <v>332428522058.33942</v>
      </c>
    </row>
    <row r="346" spans="56:73" x14ac:dyDescent="0.15">
      <c r="BD346" s="14">
        <v>340</v>
      </c>
      <c r="BE346" s="95">
        <f>求节点(节奏总纲!$G$4:$G$163,M$7:M$166,$BD346)</f>
        <v>403.78815847648355</v>
      </c>
      <c r="BF346" s="95">
        <f>求节点(节奏总纲!$G$4:$G$163,N$7:N$166,$BD346)</f>
        <v>22007.964694496419</v>
      </c>
      <c r="BG346" s="95">
        <f>求节点(节奏总纲!$G$4:$G$163,O$7:O$166,$BD346)</f>
        <v>22007.964694496419</v>
      </c>
      <c r="BH346" s="95">
        <f>求节点(节奏总纲!$G$4:$G$163,P$7:P$166,$BD346)</f>
        <v>2.5000000000000001E-2</v>
      </c>
      <c r="BI346" s="95">
        <f>求节点(节奏总纲!$G$4:$G$163,Q$7:Q$166,$BD346)</f>
        <v>2.5000000000000001E-2</v>
      </c>
      <c r="BJ346" s="95">
        <f>求节点(节奏总纲!$G$4:$G$163,T$7:T$166,$BD346)</f>
        <v>2.4618332312684652</v>
      </c>
      <c r="BK346" s="95">
        <f>求节点(节奏总纲!$G$4:$G$163,U$7:U$166,$BD346)</f>
        <v>81914621086.090317</v>
      </c>
      <c r="BL346" s="91"/>
      <c r="BM346" s="14">
        <v>340</v>
      </c>
      <c r="BN346" s="95">
        <f>求节点(节奏总纲!$G$4:$G$163,AF$7:AF$166,$BD346)</f>
        <v>403.78815847648355</v>
      </c>
      <c r="BO346" s="95">
        <f>求节点(节奏总纲!$G$4:$G$163,AG$7:AG$166,$BD346)</f>
        <v>1241.3537133262794</v>
      </c>
      <c r="BP346" s="95">
        <f>求节点(节奏总纲!$G$4:$G$163,AH$7:AH$166,$BD346)</f>
        <v>1241.3537133262794</v>
      </c>
      <c r="BQ346" s="95">
        <f>求节点(节奏总纲!$G$4:$G$163,AI$7:AI$166,$BD346)</f>
        <v>2.5000000000000001E-2</v>
      </c>
      <c r="BR346" s="95">
        <f>求节点(节奏总纲!$G$4:$G$163,AJ$7:AJ$166,$BD346)</f>
        <v>2.5000000000000001E-2</v>
      </c>
      <c r="BS346" s="95">
        <f>求节点(节奏总纲!$G$4:$G$163,AM$7:AM$166,$BD346)</f>
        <v>8024.43508591915</v>
      </c>
      <c r="BT346" s="95">
        <f>求节点(节奏总纲!$G$4:$G$163,AN$7:AN$166,$BD346)</f>
        <v>4.4556936466007544</v>
      </c>
      <c r="BU346" s="95">
        <f>求节点(节奏总纲!$G$4:$G$163,AO$7:AO$166,$BD346)</f>
        <v>333587159758.21497</v>
      </c>
    </row>
    <row r="347" spans="56:73" x14ac:dyDescent="0.15">
      <c r="BD347" s="14">
        <v>341</v>
      </c>
      <c r="BE347" s="95">
        <f>求节点(节奏总纲!$G$4:$G$163,M$7:M$166,$BD347)</f>
        <v>403.84270920698111</v>
      </c>
      <c r="BF347" s="95">
        <f>求节点(节奏总纲!$G$4:$G$163,N$7:N$166,$BD347)</f>
        <v>22018.88788089473</v>
      </c>
      <c r="BG347" s="95">
        <f>求节点(节奏总纲!$G$4:$G$163,O$7:O$166,$BD347)</f>
        <v>22018.88788089473</v>
      </c>
      <c r="BH347" s="95">
        <f>求节点(节奏总纲!$G$4:$G$163,P$7:P$166,$BD347)</f>
        <v>2.5000000000000001E-2</v>
      </c>
      <c r="BI347" s="95">
        <f>求节点(节奏总纲!$G$4:$G$163,Q$7:Q$166,$BD347)</f>
        <v>2.5000000000000001E-2</v>
      </c>
      <c r="BJ347" s="95">
        <f>求节点(节奏总纲!$G$4:$G$163,T$7:T$166,$BD347)</f>
        <v>2.4621386086340085</v>
      </c>
      <c r="BK347" s="95">
        <f>求节点(节奏总纲!$G$4:$G$163,U$7:U$166,$BD347)</f>
        <v>82021836603.744583</v>
      </c>
      <c r="BL347" s="91"/>
      <c r="BM347" s="14">
        <v>341</v>
      </c>
      <c r="BN347" s="95">
        <f>求节点(节奏总纲!$G$4:$G$163,AF$7:AF$166,$BD347)</f>
        <v>403.84270920698111</v>
      </c>
      <c r="BO347" s="95">
        <f>求节点(节奏总纲!$G$4:$G$163,AG$7:AG$166,$BD347)</f>
        <v>1242.3741448437361</v>
      </c>
      <c r="BP347" s="95">
        <f>求节点(节奏总纲!$G$4:$G$163,AH$7:AH$166,$BD347)</f>
        <v>1242.3741448437361</v>
      </c>
      <c r="BQ347" s="95">
        <f>求节点(节奏总纲!$G$4:$G$163,AI$7:AI$166,$BD347)</f>
        <v>2.5000000000000001E-2</v>
      </c>
      <c r="BR347" s="95">
        <f>求节点(节奏总纲!$G$4:$G$163,AJ$7:AJ$166,$BD347)</f>
        <v>2.5000000000000001E-2</v>
      </c>
      <c r="BS347" s="95">
        <f>求节点(节奏总纲!$G$4:$G$163,AM$7:AM$166,$BD347)</f>
        <v>8027.3120331059636</v>
      </c>
      <c r="BT347" s="95">
        <f>求节点(节奏总纲!$G$4:$G$163,AN$7:AN$166,$BD347)</f>
        <v>4.4582548231210319</v>
      </c>
      <c r="BU347" s="95">
        <f>求节点(节奏总纲!$G$4:$G$163,AO$7:AO$166,$BD347)</f>
        <v>334745797458.09052</v>
      </c>
    </row>
    <row r="348" spans="56:73" x14ac:dyDescent="0.15">
      <c r="BD348" s="14">
        <v>342</v>
      </c>
      <c r="BE348" s="95">
        <f>求节点(节奏总纲!$G$4:$G$163,M$7:M$166,$BD348)</f>
        <v>403.89725993747868</v>
      </c>
      <c r="BF348" s="95">
        <f>求节点(节奏总纲!$G$4:$G$163,N$7:N$166,$BD348)</f>
        <v>22029.811067293045</v>
      </c>
      <c r="BG348" s="95">
        <f>求节点(节奏总纲!$G$4:$G$163,O$7:O$166,$BD348)</f>
        <v>22029.811067293045</v>
      </c>
      <c r="BH348" s="95">
        <f>求节点(节奏总纲!$G$4:$G$163,P$7:P$166,$BD348)</f>
        <v>2.5000000000000001E-2</v>
      </c>
      <c r="BI348" s="95">
        <f>求节点(节奏总纲!$G$4:$G$163,Q$7:Q$166,$BD348)</f>
        <v>2.5000000000000001E-2</v>
      </c>
      <c r="BJ348" s="95">
        <f>求节点(节奏总纲!$G$4:$G$163,T$7:T$166,$BD348)</f>
        <v>2.4624439859995517</v>
      </c>
      <c r="BK348" s="95">
        <f>求节点(节奏总纲!$G$4:$G$163,U$7:U$166,$BD348)</f>
        <v>82129052121.398865</v>
      </c>
      <c r="BL348" s="91"/>
      <c r="BM348" s="14">
        <v>342</v>
      </c>
      <c r="BN348" s="95">
        <f>求节点(节奏总纲!$G$4:$G$163,AF$7:AF$166,$BD348)</f>
        <v>403.89725993747868</v>
      </c>
      <c r="BO348" s="95">
        <f>求节点(节奏总纲!$G$4:$G$163,AG$7:AG$166,$BD348)</f>
        <v>1243.394576361193</v>
      </c>
      <c r="BP348" s="95">
        <f>求节点(节奏总纲!$G$4:$G$163,AH$7:AH$166,$BD348)</f>
        <v>1243.394576361193</v>
      </c>
      <c r="BQ348" s="95">
        <f>求节点(节奏总纲!$G$4:$G$163,AI$7:AI$166,$BD348)</f>
        <v>2.5000000000000001E-2</v>
      </c>
      <c r="BR348" s="95">
        <f>求节点(节奏总纲!$G$4:$G$163,AJ$7:AJ$166,$BD348)</f>
        <v>2.5000000000000001E-2</v>
      </c>
      <c r="BS348" s="95">
        <f>求节点(节奏总纲!$G$4:$G$163,AM$7:AM$166,$BD348)</f>
        <v>8030.1889802927763</v>
      </c>
      <c r="BT348" s="95">
        <f>求节点(节奏总纲!$G$4:$G$163,AN$7:AN$166,$BD348)</f>
        <v>4.4608159996413086</v>
      </c>
      <c r="BU348" s="95">
        <f>求节点(节奏总纲!$G$4:$G$163,AO$7:AO$166,$BD348)</f>
        <v>335904435157.96606</v>
      </c>
    </row>
    <row r="349" spans="56:73" x14ac:dyDescent="0.15">
      <c r="BD349" s="14">
        <v>343</v>
      </c>
      <c r="BE349" s="95">
        <f>求节点(节奏总纲!$G$4:$G$163,M$7:M$166,$BD349)</f>
        <v>403.95181066797625</v>
      </c>
      <c r="BF349" s="95">
        <f>求节点(节奏总纲!$G$4:$G$163,N$7:N$166,$BD349)</f>
        <v>22040.73425369136</v>
      </c>
      <c r="BG349" s="95">
        <f>求节点(节奏总纲!$G$4:$G$163,O$7:O$166,$BD349)</f>
        <v>22040.73425369136</v>
      </c>
      <c r="BH349" s="95">
        <f>求节点(节奏总纲!$G$4:$G$163,P$7:P$166,$BD349)</f>
        <v>2.5000000000000001E-2</v>
      </c>
      <c r="BI349" s="95">
        <f>求节点(节奏总纲!$G$4:$G$163,Q$7:Q$166,$BD349)</f>
        <v>2.5000000000000001E-2</v>
      </c>
      <c r="BJ349" s="95">
        <f>求节点(节奏总纲!$G$4:$G$163,T$7:T$166,$BD349)</f>
        <v>2.462749363365095</v>
      </c>
      <c r="BK349" s="95">
        <f>求节点(节奏总纲!$G$4:$G$163,U$7:U$166,$BD349)</f>
        <v>82236267639.053131</v>
      </c>
      <c r="BL349" s="91"/>
      <c r="BM349" s="14">
        <v>343</v>
      </c>
      <c r="BN349" s="95">
        <f>求节点(节奏总纲!$G$4:$G$163,AF$7:AF$166,$BD349)</f>
        <v>403.95181066797625</v>
      </c>
      <c r="BO349" s="95">
        <f>求节点(节奏总纲!$G$4:$G$163,AG$7:AG$166,$BD349)</f>
        <v>1244.4150078786497</v>
      </c>
      <c r="BP349" s="95">
        <f>求节点(节奏总纲!$G$4:$G$163,AH$7:AH$166,$BD349)</f>
        <v>1244.4150078786497</v>
      </c>
      <c r="BQ349" s="95">
        <f>求节点(节奏总纲!$G$4:$G$163,AI$7:AI$166,$BD349)</f>
        <v>2.5000000000000001E-2</v>
      </c>
      <c r="BR349" s="95">
        <f>求节点(节奏总纲!$G$4:$G$163,AJ$7:AJ$166,$BD349)</f>
        <v>2.5000000000000001E-2</v>
      </c>
      <c r="BS349" s="95">
        <f>求节点(节奏总纲!$G$4:$G$163,AM$7:AM$166,$BD349)</f>
        <v>8033.0659274795898</v>
      </c>
      <c r="BT349" s="95">
        <f>求节点(节奏总纲!$G$4:$G$163,AN$7:AN$166,$BD349)</f>
        <v>4.4633771761615861</v>
      </c>
      <c r="BU349" s="95">
        <f>求节点(节奏总纲!$G$4:$G$163,AO$7:AO$166,$BD349)</f>
        <v>337063072857.84161</v>
      </c>
    </row>
    <row r="350" spans="56:73" x14ac:dyDescent="0.15">
      <c r="BD350" s="14">
        <v>344</v>
      </c>
      <c r="BE350" s="95">
        <f>求节点(节奏总纲!$G$4:$G$163,M$7:M$166,$BD350)</f>
        <v>404.00636139847381</v>
      </c>
      <c r="BF350" s="95">
        <f>求节点(节奏总纲!$G$4:$G$163,N$7:N$166,$BD350)</f>
        <v>22051.657440089675</v>
      </c>
      <c r="BG350" s="95">
        <f>求节点(节奏总纲!$G$4:$G$163,O$7:O$166,$BD350)</f>
        <v>22051.657440089675</v>
      </c>
      <c r="BH350" s="95">
        <f>求节点(节奏总纲!$G$4:$G$163,P$7:P$166,$BD350)</f>
        <v>2.5000000000000001E-2</v>
      </c>
      <c r="BI350" s="95">
        <f>求节点(节奏总纲!$G$4:$G$163,Q$7:Q$166,$BD350)</f>
        <v>2.5000000000000001E-2</v>
      </c>
      <c r="BJ350" s="95">
        <f>求节点(节奏总纲!$G$4:$G$163,T$7:T$166,$BD350)</f>
        <v>2.4630547407306382</v>
      </c>
      <c r="BK350" s="95">
        <f>求节点(节奏总纲!$G$4:$G$163,U$7:U$166,$BD350)</f>
        <v>82343483156.707397</v>
      </c>
      <c r="BL350" s="91"/>
      <c r="BM350" s="14">
        <v>344</v>
      </c>
      <c r="BN350" s="95">
        <f>求节点(节奏总纲!$G$4:$G$163,AF$7:AF$166,$BD350)</f>
        <v>404.00636139847381</v>
      </c>
      <c r="BO350" s="95">
        <f>求节点(节奏总纲!$G$4:$G$163,AG$7:AG$166,$BD350)</f>
        <v>1245.4354393961066</v>
      </c>
      <c r="BP350" s="95">
        <f>求节点(节奏总纲!$G$4:$G$163,AH$7:AH$166,$BD350)</f>
        <v>1245.4354393961066</v>
      </c>
      <c r="BQ350" s="95">
        <f>求节点(节奏总纲!$G$4:$G$163,AI$7:AI$166,$BD350)</f>
        <v>2.5000000000000001E-2</v>
      </c>
      <c r="BR350" s="95">
        <f>求节点(节奏总纲!$G$4:$G$163,AJ$7:AJ$166,$BD350)</f>
        <v>2.5000000000000001E-2</v>
      </c>
      <c r="BS350" s="95">
        <f>求节点(节奏总纲!$G$4:$G$163,AM$7:AM$166,$BD350)</f>
        <v>8035.9428746664034</v>
      </c>
      <c r="BT350" s="95">
        <f>求节点(节奏总纲!$G$4:$G$163,AN$7:AN$166,$BD350)</f>
        <v>4.4659383526818628</v>
      </c>
      <c r="BU350" s="95">
        <f>求节点(节奏总纲!$G$4:$G$163,AO$7:AO$166,$BD350)</f>
        <v>338221710557.71716</v>
      </c>
    </row>
    <row r="351" spans="56:73" x14ac:dyDescent="0.15">
      <c r="BD351" s="14">
        <v>345</v>
      </c>
      <c r="BE351" s="95">
        <f>求节点(节奏总纲!$G$4:$G$163,M$7:M$166,$BD351)</f>
        <v>404.06091212897138</v>
      </c>
      <c r="BF351" s="95">
        <f>求节点(节奏总纲!$G$4:$G$163,N$7:N$166,$BD351)</f>
        <v>22062.58062648799</v>
      </c>
      <c r="BG351" s="95">
        <f>求节点(节奏总纲!$G$4:$G$163,O$7:O$166,$BD351)</f>
        <v>22062.58062648799</v>
      </c>
      <c r="BH351" s="95">
        <f>求节点(节奏总纲!$G$4:$G$163,P$7:P$166,$BD351)</f>
        <v>2.5000000000000001E-2</v>
      </c>
      <c r="BI351" s="95">
        <f>求节点(节奏总纲!$G$4:$G$163,Q$7:Q$166,$BD351)</f>
        <v>2.5000000000000001E-2</v>
      </c>
      <c r="BJ351" s="95">
        <f>求节点(节奏总纲!$G$4:$G$163,T$7:T$166,$BD351)</f>
        <v>2.4633601180961819</v>
      </c>
      <c r="BK351" s="95">
        <f>求节点(节奏总纲!$G$4:$G$163,U$7:U$166,$BD351)</f>
        <v>82450698674.361664</v>
      </c>
      <c r="BL351" s="91"/>
      <c r="BM351" s="14">
        <v>345</v>
      </c>
      <c r="BN351" s="95">
        <f>求节点(节奏总纲!$G$4:$G$163,AF$7:AF$166,$BD351)</f>
        <v>404.06091212897138</v>
      </c>
      <c r="BO351" s="95">
        <f>求节点(节奏总纲!$G$4:$G$163,AG$7:AG$166,$BD351)</f>
        <v>1246.4558709135633</v>
      </c>
      <c r="BP351" s="95">
        <f>求节点(节奏总纲!$G$4:$G$163,AH$7:AH$166,$BD351)</f>
        <v>1246.4558709135633</v>
      </c>
      <c r="BQ351" s="95">
        <f>求节点(节奏总纲!$G$4:$G$163,AI$7:AI$166,$BD351)</f>
        <v>2.5000000000000001E-2</v>
      </c>
      <c r="BR351" s="95">
        <f>求节点(节奏总纲!$G$4:$G$163,AJ$7:AJ$166,$BD351)</f>
        <v>2.5000000000000001E-2</v>
      </c>
      <c r="BS351" s="95">
        <f>求节点(节奏总纲!$G$4:$G$163,AM$7:AM$166,$BD351)</f>
        <v>8038.819821853217</v>
      </c>
      <c r="BT351" s="95">
        <f>求节点(节奏总纲!$G$4:$G$163,AN$7:AN$166,$BD351)</f>
        <v>4.4684995292021403</v>
      </c>
      <c r="BU351" s="95">
        <f>求节点(节奏总纲!$G$4:$G$163,AO$7:AO$166,$BD351)</f>
        <v>339380348257.59277</v>
      </c>
    </row>
    <row r="352" spans="56:73" x14ac:dyDescent="0.15">
      <c r="BD352" s="14">
        <v>346</v>
      </c>
      <c r="BE352" s="95">
        <f>求节点(节奏总纲!$G$4:$G$163,M$7:M$166,$BD352)</f>
        <v>404.11546285946895</v>
      </c>
      <c r="BF352" s="95">
        <f>求节点(节奏总纲!$G$4:$G$163,N$7:N$166,$BD352)</f>
        <v>22073.503812886302</v>
      </c>
      <c r="BG352" s="95">
        <f>求节点(节奏总纲!$G$4:$G$163,O$7:O$166,$BD352)</f>
        <v>22073.503812886302</v>
      </c>
      <c r="BH352" s="95">
        <f>求节点(节奏总纲!$G$4:$G$163,P$7:P$166,$BD352)</f>
        <v>2.5000000000000001E-2</v>
      </c>
      <c r="BI352" s="95">
        <f>求节点(节奏总纲!$G$4:$G$163,Q$7:Q$166,$BD352)</f>
        <v>2.5000000000000001E-2</v>
      </c>
      <c r="BJ352" s="95">
        <f>求节点(节奏总纲!$G$4:$G$163,T$7:T$166,$BD352)</f>
        <v>2.4636654954617252</v>
      </c>
      <c r="BK352" s="95">
        <f>求节点(节奏总纲!$G$4:$G$163,U$7:U$166,$BD352)</f>
        <v>82557914192.015945</v>
      </c>
      <c r="BL352" s="91"/>
      <c r="BM352" s="14">
        <v>346</v>
      </c>
      <c r="BN352" s="95">
        <f>求节点(节奏总纲!$G$4:$G$163,AF$7:AF$166,$BD352)</f>
        <v>404.11546285946895</v>
      </c>
      <c r="BO352" s="95">
        <f>求节点(节奏总纲!$G$4:$G$163,AG$7:AG$166,$BD352)</f>
        <v>1247.47630243102</v>
      </c>
      <c r="BP352" s="95">
        <f>求节点(节奏总纲!$G$4:$G$163,AH$7:AH$166,$BD352)</f>
        <v>1247.47630243102</v>
      </c>
      <c r="BQ352" s="95">
        <f>求节点(节奏总纲!$G$4:$G$163,AI$7:AI$166,$BD352)</f>
        <v>2.5000000000000001E-2</v>
      </c>
      <c r="BR352" s="95">
        <f>求节点(节奏总纲!$G$4:$G$163,AJ$7:AJ$166,$BD352)</f>
        <v>2.5000000000000001E-2</v>
      </c>
      <c r="BS352" s="95">
        <f>求节点(节奏总纲!$G$4:$G$163,AM$7:AM$166,$BD352)</f>
        <v>8041.6967690400297</v>
      </c>
      <c r="BT352" s="95">
        <f>求节点(节奏总纲!$G$4:$G$163,AN$7:AN$166,$BD352)</f>
        <v>4.471060705722417</v>
      </c>
      <c r="BU352" s="95">
        <f>求节点(节奏总纲!$G$4:$G$163,AO$7:AO$166,$BD352)</f>
        <v>340538985957.46832</v>
      </c>
    </row>
    <row r="353" spans="56:73" x14ac:dyDescent="0.15">
      <c r="BD353" s="14">
        <v>347</v>
      </c>
      <c r="BE353" s="95">
        <f>求节点(节奏总纲!$G$4:$G$163,M$7:M$166,$BD353)</f>
        <v>404.17001358996652</v>
      </c>
      <c r="BF353" s="95">
        <f>求节点(节奏总纲!$G$4:$G$163,N$7:N$166,$BD353)</f>
        <v>22084.426999284617</v>
      </c>
      <c r="BG353" s="95">
        <f>求节点(节奏总纲!$G$4:$G$163,O$7:O$166,$BD353)</f>
        <v>22084.426999284617</v>
      </c>
      <c r="BH353" s="95">
        <f>求节点(节奏总纲!$G$4:$G$163,P$7:P$166,$BD353)</f>
        <v>2.5000000000000001E-2</v>
      </c>
      <c r="BI353" s="95">
        <f>求节点(节奏总纲!$G$4:$G$163,Q$7:Q$166,$BD353)</f>
        <v>2.5000000000000001E-2</v>
      </c>
      <c r="BJ353" s="95">
        <f>求节点(节奏总纲!$G$4:$G$163,T$7:T$166,$BD353)</f>
        <v>2.4639708728272685</v>
      </c>
      <c r="BK353" s="95">
        <f>求节点(节奏总纲!$G$4:$G$163,U$7:U$166,$BD353)</f>
        <v>82665129709.670212</v>
      </c>
      <c r="BL353" s="91"/>
      <c r="BM353" s="14">
        <v>347</v>
      </c>
      <c r="BN353" s="95">
        <f>求节点(节奏总纲!$G$4:$G$163,AF$7:AF$166,$BD353)</f>
        <v>404.17001358996652</v>
      </c>
      <c r="BO353" s="95">
        <f>求节点(节奏总纲!$G$4:$G$163,AG$7:AG$166,$BD353)</f>
        <v>1248.496733948477</v>
      </c>
      <c r="BP353" s="95">
        <f>求节点(节奏总纲!$G$4:$G$163,AH$7:AH$166,$BD353)</f>
        <v>1248.496733948477</v>
      </c>
      <c r="BQ353" s="95">
        <f>求节点(节奏总纲!$G$4:$G$163,AI$7:AI$166,$BD353)</f>
        <v>2.5000000000000001E-2</v>
      </c>
      <c r="BR353" s="95">
        <f>求节点(节奏总纲!$G$4:$G$163,AJ$7:AJ$166,$BD353)</f>
        <v>2.5000000000000001E-2</v>
      </c>
      <c r="BS353" s="95">
        <f>求节点(节奏总纲!$G$4:$G$163,AM$7:AM$166,$BD353)</f>
        <v>8044.5737162268433</v>
      </c>
      <c r="BT353" s="95">
        <f>求节点(节奏总纲!$G$4:$G$163,AN$7:AN$166,$BD353)</f>
        <v>4.4736218822426936</v>
      </c>
      <c r="BU353" s="95">
        <f>求节点(节奏总纲!$G$4:$G$163,AO$7:AO$166,$BD353)</f>
        <v>341697623657.34387</v>
      </c>
    </row>
    <row r="354" spans="56:73" x14ac:dyDescent="0.15">
      <c r="BD354" s="14">
        <v>348</v>
      </c>
      <c r="BE354" s="95">
        <f>求节点(节奏总纲!$G$4:$G$163,M$7:M$166,$BD354)</f>
        <v>404.22456432046408</v>
      </c>
      <c r="BF354" s="95">
        <f>求节点(节奏总纲!$G$4:$G$163,N$7:N$166,$BD354)</f>
        <v>22095.350185682932</v>
      </c>
      <c r="BG354" s="95">
        <f>求节点(节奏总纲!$G$4:$G$163,O$7:O$166,$BD354)</f>
        <v>22095.350185682932</v>
      </c>
      <c r="BH354" s="95">
        <f>求节点(节奏总纲!$G$4:$G$163,P$7:P$166,$BD354)</f>
        <v>2.5000000000000001E-2</v>
      </c>
      <c r="BI354" s="95">
        <f>求节点(节奏总纲!$G$4:$G$163,Q$7:Q$166,$BD354)</f>
        <v>2.5000000000000001E-2</v>
      </c>
      <c r="BJ354" s="95">
        <f>求节点(节奏总纲!$G$4:$G$163,T$7:T$166,$BD354)</f>
        <v>2.4642762501928117</v>
      </c>
      <c r="BK354" s="95">
        <f>求节点(节奏总纲!$G$4:$G$163,U$7:U$166,$BD354)</f>
        <v>82772345227.324478</v>
      </c>
      <c r="BL354" s="91"/>
      <c r="BM354" s="14">
        <v>348</v>
      </c>
      <c r="BN354" s="95">
        <f>求节点(节奏总纲!$G$4:$G$163,AF$7:AF$166,$BD354)</f>
        <v>404.22456432046408</v>
      </c>
      <c r="BO354" s="95">
        <f>求节点(节奏总纲!$G$4:$G$163,AG$7:AG$166,$BD354)</f>
        <v>1249.5171654659337</v>
      </c>
      <c r="BP354" s="95">
        <f>求节点(节奏总纲!$G$4:$G$163,AH$7:AH$166,$BD354)</f>
        <v>1249.5171654659337</v>
      </c>
      <c r="BQ354" s="95">
        <f>求节点(节奏总纲!$G$4:$G$163,AI$7:AI$166,$BD354)</f>
        <v>2.5000000000000001E-2</v>
      </c>
      <c r="BR354" s="95">
        <f>求节点(节奏总纲!$G$4:$G$163,AJ$7:AJ$166,$BD354)</f>
        <v>2.5000000000000001E-2</v>
      </c>
      <c r="BS354" s="95">
        <f>求节点(节奏总纲!$G$4:$G$163,AM$7:AM$166,$BD354)</f>
        <v>8047.4506634136569</v>
      </c>
      <c r="BT354" s="95">
        <f>求节点(节奏总纲!$G$4:$G$163,AN$7:AN$166,$BD354)</f>
        <v>4.4761830587629712</v>
      </c>
      <c r="BU354" s="95">
        <f>求节点(节奏总纲!$G$4:$G$163,AO$7:AO$166,$BD354)</f>
        <v>342856261357.21942</v>
      </c>
    </row>
    <row r="355" spans="56:73" x14ac:dyDescent="0.15">
      <c r="BD355" s="14">
        <v>349</v>
      </c>
      <c r="BE355" s="95">
        <f>求节点(节奏总纲!$G$4:$G$163,M$7:M$166,$BD355)</f>
        <v>404.27911505096165</v>
      </c>
      <c r="BF355" s="95">
        <f>求节点(节奏总纲!$G$4:$G$163,N$7:N$166,$BD355)</f>
        <v>22106.273372081247</v>
      </c>
      <c r="BG355" s="95">
        <f>求节点(节奏总纲!$G$4:$G$163,O$7:O$166,$BD355)</f>
        <v>22106.273372081247</v>
      </c>
      <c r="BH355" s="95">
        <f>求节点(节奏总纲!$G$4:$G$163,P$7:P$166,$BD355)</f>
        <v>2.5000000000000001E-2</v>
      </c>
      <c r="BI355" s="95">
        <f>求节点(节奏总纲!$G$4:$G$163,Q$7:Q$166,$BD355)</f>
        <v>2.5000000000000001E-2</v>
      </c>
      <c r="BJ355" s="95">
        <f>求节点(节奏总纲!$G$4:$G$163,T$7:T$166,$BD355)</f>
        <v>2.464581627558355</v>
      </c>
      <c r="BK355" s="95">
        <f>求节点(节奏总纲!$G$4:$G$163,U$7:U$166,$BD355)</f>
        <v>82879560744.97876</v>
      </c>
      <c r="BL355" s="91"/>
      <c r="BM355" s="14">
        <v>349</v>
      </c>
      <c r="BN355" s="95">
        <f>求节点(节奏总纲!$G$4:$G$163,AF$7:AF$166,$BD355)</f>
        <v>404.27911505096165</v>
      </c>
      <c r="BO355" s="95">
        <f>求节点(节奏总纲!$G$4:$G$163,AG$7:AG$166,$BD355)</f>
        <v>1250.5375969833906</v>
      </c>
      <c r="BP355" s="95">
        <f>求节点(节奏总纲!$G$4:$G$163,AH$7:AH$166,$BD355)</f>
        <v>1250.5375969833906</v>
      </c>
      <c r="BQ355" s="95">
        <f>求节点(节奏总纲!$G$4:$G$163,AI$7:AI$166,$BD355)</f>
        <v>2.5000000000000001E-2</v>
      </c>
      <c r="BR355" s="95">
        <f>求节点(节奏总纲!$G$4:$G$163,AJ$7:AJ$166,$BD355)</f>
        <v>2.5000000000000001E-2</v>
      </c>
      <c r="BS355" s="95">
        <f>求节点(节奏总纲!$G$4:$G$163,AM$7:AM$166,$BD355)</f>
        <v>8050.3276106004705</v>
      </c>
      <c r="BT355" s="95">
        <f>求节点(节奏总纲!$G$4:$G$163,AN$7:AN$166,$BD355)</f>
        <v>4.4787442352832478</v>
      </c>
      <c r="BU355" s="95">
        <f>求节点(节奏总纲!$G$4:$G$163,AO$7:AO$166,$BD355)</f>
        <v>344014899057.09497</v>
      </c>
    </row>
    <row r="356" spans="56:73" x14ac:dyDescent="0.15">
      <c r="BD356" s="14">
        <v>350</v>
      </c>
      <c r="BE356" s="95">
        <f>求节点(节奏总纲!$G$4:$G$163,M$7:M$166,$BD356)</f>
        <v>404.33366578145922</v>
      </c>
      <c r="BF356" s="95">
        <f>求节点(节奏总纲!$G$4:$G$163,N$7:N$166,$BD356)</f>
        <v>22117.196558479562</v>
      </c>
      <c r="BG356" s="95">
        <f>求节点(节奏总纲!$G$4:$G$163,O$7:O$166,$BD356)</f>
        <v>22117.196558479562</v>
      </c>
      <c r="BH356" s="95">
        <f>求节点(节奏总纲!$G$4:$G$163,P$7:P$166,$BD356)</f>
        <v>2.5000000000000001E-2</v>
      </c>
      <c r="BI356" s="95">
        <f>求节点(节奏总纲!$G$4:$G$163,Q$7:Q$166,$BD356)</f>
        <v>2.5000000000000001E-2</v>
      </c>
      <c r="BJ356" s="95">
        <f>求节点(节奏总纲!$G$4:$G$163,T$7:T$166,$BD356)</f>
        <v>2.4648870049238987</v>
      </c>
      <c r="BK356" s="95">
        <f>求节点(节奏总纲!$G$4:$G$163,U$7:U$166,$BD356)</f>
        <v>82986776262.633026</v>
      </c>
      <c r="BL356" s="91"/>
      <c r="BM356" s="14">
        <v>350</v>
      </c>
      <c r="BN356" s="95">
        <f>求节点(节奏总纲!$G$4:$G$163,AF$7:AF$166,$BD356)</f>
        <v>404.33366578145922</v>
      </c>
      <c r="BO356" s="95">
        <f>求节点(节奏总纲!$G$4:$G$163,AG$7:AG$166,$BD356)</f>
        <v>1251.5580285008473</v>
      </c>
      <c r="BP356" s="95">
        <f>求节点(节奏总纲!$G$4:$G$163,AH$7:AH$166,$BD356)</f>
        <v>1251.5580285008473</v>
      </c>
      <c r="BQ356" s="95">
        <f>求节点(节奏总纲!$G$4:$G$163,AI$7:AI$166,$BD356)</f>
        <v>2.5000000000000001E-2</v>
      </c>
      <c r="BR356" s="95">
        <f>求节点(节奏总纲!$G$4:$G$163,AJ$7:AJ$166,$BD356)</f>
        <v>2.5000000000000001E-2</v>
      </c>
      <c r="BS356" s="95">
        <f>求节点(节奏总纲!$G$4:$G$163,AM$7:AM$166,$BD356)</f>
        <v>8053.2045577872832</v>
      </c>
      <c r="BT356" s="95">
        <f>求节点(节奏总纲!$G$4:$G$163,AN$7:AN$166,$BD356)</f>
        <v>4.4813054118035254</v>
      </c>
      <c r="BU356" s="95">
        <f>求节点(节奏总纲!$G$4:$G$163,AO$7:AO$166,$BD356)</f>
        <v>345173536756.97052</v>
      </c>
    </row>
    <row r="357" spans="56:73" x14ac:dyDescent="0.15">
      <c r="BD357" s="14">
        <v>351</v>
      </c>
      <c r="BE357" s="95">
        <f>求节点(节奏总纲!$G$4:$G$163,M$7:M$166,$BD357)</f>
        <v>404.38821651195678</v>
      </c>
      <c r="BF357" s="95">
        <f>求节点(节奏总纲!$G$4:$G$163,N$7:N$166,$BD357)</f>
        <v>22128.119744877873</v>
      </c>
      <c r="BG357" s="95">
        <f>求节点(节奏总纲!$G$4:$G$163,O$7:O$166,$BD357)</f>
        <v>22128.119744877873</v>
      </c>
      <c r="BH357" s="95">
        <f>求节点(节奏总纲!$G$4:$G$163,P$7:P$166,$BD357)</f>
        <v>2.5000000000000001E-2</v>
      </c>
      <c r="BI357" s="95">
        <f>求节点(节奏总纲!$G$4:$G$163,Q$7:Q$166,$BD357)</f>
        <v>2.5000000000000001E-2</v>
      </c>
      <c r="BJ357" s="95">
        <f>求节点(节奏总纲!$G$4:$G$163,T$7:T$166,$BD357)</f>
        <v>2.4651923822894419</v>
      </c>
      <c r="BK357" s="95">
        <f>求节点(节奏总纲!$G$4:$G$163,U$7:U$166,$BD357)</f>
        <v>83093991780.287292</v>
      </c>
      <c r="BL357" s="91"/>
      <c r="BM357" s="14">
        <v>351</v>
      </c>
      <c r="BN357" s="95">
        <f>求节点(节奏总纲!$G$4:$G$163,AF$7:AF$166,$BD357)</f>
        <v>404.38821651195678</v>
      </c>
      <c r="BO357" s="95">
        <f>求节点(节奏总纲!$G$4:$G$163,AG$7:AG$166,$BD357)</f>
        <v>1252.578460018304</v>
      </c>
      <c r="BP357" s="95">
        <f>求节点(节奏总纲!$G$4:$G$163,AH$7:AH$166,$BD357)</f>
        <v>1252.578460018304</v>
      </c>
      <c r="BQ357" s="95">
        <f>求节点(节奏总纲!$G$4:$G$163,AI$7:AI$166,$BD357)</f>
        <v>2.5000000000000001E-2</v>
      </c>
      <c r="BR357" s="95">
        <f>求节点(节奏总纲!$G$4:$G$163,AJ$7:AJ$166,$BD357)</f>
        <v>2.5000000000000001E-2</v>
      </c>
      <c r="BS357" s="95">
        <f>求节点(节奏总纲!$G$4:$G$163,AM$7:AM$166,$BD357)</f>
        <v>8056.0815049740968</v>
      </c>
      <c r="BT357" s="95">
        <f>求节点(节奏总纲!$G$4:$G$163,AN$7:AN$166,$BD357)</f>
        <v>4.483866588323802</v>
      </c>
      <c r="BU357" s="95">
        <f>求节点(节奏总纲!$G$4:$G$163,AO$7:AO$166,$BD357)</f>
        <v>346332174456.84607</v>
      </c>
    </row>
    <row r="358" spans="56:73" x14ac:dyDescent="0.15">
      <c r="BD358" s="14">
        <v>352</v>
      </c>
      <c r="BE358" s="95">
        <f>求节点(节奏总纲!$G$4:$G$163,M$7:M$166,$BD358)</f>
        <v>404.44276724245435</v>
      </c>
      <c r="BF358" s="95">
        <f>求节点(节奏总纲!$G$4:$G$163,N$7:N$166,$BD358)</f>
        <v>22139.042931276188</v>
      </c>
      <c r="BG358" s="95">
        <f>求节点(节奏总纲!$G$4:$G$163,O$7:O$166,$BD358)</f>
        <v>22139.042931276188</v>
      </c>
      <c r="BH358" s="95">
        <f>求节点(节奏总纲!$G$4:$G$163,P$7:P$166,$BD358)</f>
        <v>2.5000000000000001E-2</v>
      </c>
      <c r="BI358" s="95">
        <f>求节点(节奏总纲!$G$4:$G$163,Q$7:Q$166,$BD358)</f>
        <v>2.5000000000000001E-2</v>
      </c>
      <c r="BJ358" s="95">
        <f>求节点(节奏总纲!$G$4:$G$163,T$7:T$166,$BD358)</f>
        <v>2.4654977596549852</v>
      </c>
      <c r="BK358" s="95">
        <f>求节点(节奏总纲!$G$4:$G$163,U$7:U$166,$BD358)</f>
        <v>83201207297.941559</v>
      </c>
      <c r="BL358" s="91"/>
      <c r="BM358" s="14">
        <v>352</v>
      </c>
      <c r="BN358" s="95">
        <f>求节点(节奏总纲!$G$4:$G$163,AF$7:AF$166,$BD358)</f>
        <v>404.44276724245435</v>
      </c>
      <c r="BO358" s="95">
        <f>求节点(节奏总纲!$G$4:$G$163,AG$7:AG$166,$BD358)</f>
        <v>1253.5988915357609</v>
      </c>
      <c r="BP358" s="95">
        <f>求节点(节奏总纲!$G$4:$G$163,AH$7:AH$166,$BD358)</f>
        <v>1253.5988915357609</v>
      </c>
      <c r="BQ358" s="95">
        <f>求节点(节奏总纲!$G$4:$G$163,AI$7:AI$166,$BD358)</f>
        <v>2.5000000000000001E-2</v>
      </c>
      <c r="BR358" s="95">
        <f>求节点(节奏总纲!$G$4:$G$163,AJ$7:AJ$166,$BD358)</f>
        <v>2.5000000000000001E-2</v>
      </c>
      <c r="BS358" s="95">
        <f>求节点(节奏总纲!$G$4:$G$163,AM$7:AM$166,$BD358)</f>
        <v>8058.9584521609104</v>
      </c>
      <c r="BT358" s="95">
        <f>求节点(节奏总纲!$G$4:$G$163,AN$7:AN$166,$BD358)</f>
        <v>4.4864277648440796</v>
      </c>
      <c r="BU358" s="95">
        <f>求节点(节奏总纲!$G$4:$G$163,AO$7:AO$166,$BD358)</f>
        <v>347490812156.72168</v>
      </c>
    </row>
    <row r="359" spans="56:73" x14ac:dyDescent="0.15">
      <c r="BD359" s="14">
        <v>353</v>
      </c>
      <c r="BE359" s="95">
        <f>求节点(节奏总纲!$G$4:$G$163,M$7:M$166,$BD359)</f>
        <v>404.49731797295192</v>
      </c>
      <c r="BF359" s="95">
        <f>求节点(节奏总纲!$G$4:$G$163,N$7:N$166,$BD359)</f>
        <v>22149.966117674503</v>
      </c>
      <c r="BG359" s="95">
        <f>求节点(节奏总纲!$G$4:$G$163,O$7:O$166,$BD359)</f>
        <v>22149.966117674503</v>
      </c>
      <c r="BH359" s="95">
        <f>求节点(节奏总纲!$G$4:$G$163,P$7:P$166,$BD359)</f>
        <v>2.5000000000000001E-2</v>
      </c>
      <c r="BI359" s="95">
        <f>求节点(节奏总纲!$G$4:$G$163,Q$7:Q$166,$BD359)</f>
        <v>2.5000000000000001E-2</v>
      </c>
      <c r="BJ359" s="95">
        <f>求节点(节奏总纲!$G$4:$G$163,T$7:T$166,$BD359)</f>
        <v>2.4658031370205284</v>
      </c>
      <c r="BK359" s="95">
        <f>求节点(节奏总纲!$G$4:$G$163,U$7:U$166,$BD359)</f>
        <v>83308422815.59584</v>
      </c>
      <c r="BL359" s="91"/>
      <c r="BM359" s="14">
        <v>353</v>
      </c>
      <c r="BN359" s="95">
        <f>求节点(节奏总纲!$G$4:$G$163,AF$7:AF$166,$BD359)</f>
        <v>404.49731797295192</v>
      </c>
      <c r="BO359" s="95">
        <f>求节点(节奏总纲!$G$4:$G$163,AG$7:AG$166,$BD359)</f>
        <v>1254.6193230532176</v>
      </c>
      <c r="BP359" s="95">
        <f>求节点(节奏总纲!$G$4:$G$163,AH$7:AH$166,$BD359)</f>
        <v>1254.6193230532176</v>
      </c>
      <c r="BQ359" s="95">
        <f>求节点(节奏总纲!$G$4:$G$163,AI$7:AI$166,$BD359)</f>
        <v>2.5000000000000001E-2</v>
      </c>
      <c r="BR359" s="95">
        <f>求节点(节奏总纲!$G$4:$G$163,AJ$7:AJ$166,$BD359)</f>
        <v>2.5000000000000001E-2</v>
      </c>
      <c r="BS359" s="95">
        <f>求节点(节奏总纲!$G$4:$G$163,AM$7:AM$166,$BD359)</f>
        <v>8061.835399347724</v>
      </c>
      <c r="BT359" s="95">
        <f>求节点(节奏总纲!$G$4:$G$163,AN$7:AN$166,$BD359)</f>
        <v>4.4889889413643562</v>
      </c>
      <c r="BU359" s="95">
        <f>求节点(节奏总纲!$G$4:$G$163,AO$7:AO$166,$BD359)</f>
        <v>348649449856.59723</v>
      </c>
    </row>
    <row r="360" spans="56:73" x14ac:dyDescent="0.15">
      <c r="BD360" s="14">
        <v>354</v>
      </c>
      <c r="BE360" s="95">
        <f>求节点(节奏总纲!$G$4:$G$163,M$7:M$166,$BD360)</f>
        <v>404.55186870344949</v>
      </c>
      <c r="BF360" s="95">
        <f>求节点(节奏总纲!$G$4:$G$163,N$7:N$166,$BD360)</f>
        <v>22160.889304072818</v>
      </c>
      <c r="BG360" s="95">
        <f>求节点(节奏总纲!$G$4:$G$163,O$7:O$166,$BD360)</f>
        <v>22160.889304072818</v>
      </c>
      <c r="BH360" s="95">
        <f>求节点(节奏总纲!$G$4:$G$163,P$7:P$166,$BD360)</f>
        <v>2.5000000000000001E-2</v>
      </c>
      <c r="BI360" s="95">
        <f>求节点(节奏总纲!$G$4:$G$163,Q$7:Q$166,$BD360)</f>
        <v>2.5000000000000001E-2</v>
      </c>
      <c r="BJ360" s="95">
        <f>求节点(节奏总纲!$G$4:$G$163,T$7:T$166,$BD360)</f>
        <v>2.4661085143860717</v>
      </c>
      <c r="BK360" s="95">
        <f>求节点(节奏总纲!$G$4:$G$163,U$7:U$166,$BD360)</f>
        <v>83415638333.250107</v>
      </c>
      <c r="BL360" s="91"/>
      <c r="BM360" s="14">
        <v>354</v>
      </c>
      <c r="BN360" s="95">
        <f>求节点(节奏总纲!$G$4:$G$163,AF$7:AF$166,$BD360)</f>
        <v>404.55186870344949</v>
      </c>
      <c r="BO360" s="95">
        <f>求节点(节奏总纲!$G$4:$G$163,AG$7:AG$166,$BD360)</f>
        <v>1255.6397545706745</v>
      </c>
      <c r="BP360" s="95">
        <f>求节点(节奏总纲!$G$4:$G$163,AH$7:AH$166,$BD360)</f>
        <v>1255.6397545706745</v>
      </c>
      <c r="BQ360" s="95">
        <f>求节点(节奏总纲!$G$4:$G$163,AI$7:AI$166,$BD360)</f>
        <v>2.5000000000000001E-2</v>
      </c>
      <c r="BR360" s="95">
        <f>求节点(节奏总纲!$G$4:$G$163,AJ$7:AJ$166,$BD360)</f>
        <v>2.5000000000000001E-2</v>
      </c>
      <c r="BS360" s="95">
        <f>求节点(节奏总纲!$G$4:$G$163,AM$7:AM$166,$BD360)</f>
        <v>8064.7123465345367</v>
      </c>
      <c r="BT360" s="95">
        <f>求节点(节奏总纲!$G$4:$G$163,AN$7:AN$166,$BD360)</f>
        <v>4.4915501178846338</v>
      </c>
      <c r="BU360" s="95">
        <f>求节点(节奏总纲!$G$4:$G$163,AO$7:AO$166,$BD360)</f>
        <v>349808087556.47278</v>
      </c>
    </row>
    <row r="361" spans="56:73" x14ac:dyDescent="0.15">
      <c r="BD361" s="14">
        <v>355</v>
      </c>
      <c r="BE361" s="95">
        <f>求节点(节奏总纲!$G$4:$G$163,M$7:M$166,$BD361)</f>
        <v>404.60641943394705</v>
      </c>
      <c r="BF361" s="95">
        <f>求节点(节奏总纲!$G$4:$G$163,N$7:N$166,$BD361)</f>
        <v>22171.812490471133</v>
      </c>
      <c r="BG361" s="95">
        <f>求节点(节奏总纲!$G$4:$G$163,O$7:O$166,$BD361)</f>
        <v>22171.812490471133</v>
      </c>
      <c r="BH361" s="95">
        <f>求节点(节奏总纲!$G$4:$G$163,P$7:P$166,$BD361)</f>
        <v>2.5000000000000001E-2</v>
      </c>
      <c r="BI361" s="95">
        <f>求节点(节奏总纲!$G$4:$G$163,Q$7:Q$166,$BD361)</f>
        <v>2.5000000000000001E-2</v>
      </c>
      <c r="BJ361" s="95">
        <f>求节点(节奏总纲!$G$4:$G$163,T$7:T$166,$BD361)</f>
        <v>2.4664138917516154</v>
      </c>
      <c r="BK361" s="95">
        <f>求节点(节奏总纲!$G$4:$G$163,U$7:U$166,$BD361)</f>
        <v>83522853850.904373</v>
      </c>
      <c r="BL361" s="91"/>
      <c r="BM361" s="14">
        <v>355</v>
      </c>
      <c r="BN361" s="95">
        <f>求节点(节奏总纲!$G$4:$G$163,AF$7:AF$166,$BD361)</f>
        <v>404.60641943394705</v>
      </c>
      <c r="BO361" s="95">
        <f>求节点(节奏总纲!$G$4:$G$163,AG$7:AG$166,$BD361)</f>
        <v>1256.6601860881312</v>
      </c>
      <c r="BP361" s="95">
        <f>求节点(节奏总纲!$G$4:$G$163,AH$7:AH$166,$BD361)</f>
        <v>1256.6601860881312</v>
      </c>
      <c r="BQ361" s="95">
        <f>求节点(节奏总纲!$G$4:$G$163,AI$7:AI$166,$BD361)</f>
        <v>2.5000000000000001E-2</v>
      </c>
      <c r="BR361" s="95">
        <f>求节点(节奏总纲!$G$4:$G$163,AJ$7:AJ$166,$BD361)</f>
        <v>2.5000000000000001E-2</v>
      </c>
      <c r="BS361" s="95">
        <f>求节点(节奏总纲!$G$4:$G$163,AM$7:AM$166,$BD361)</f>
        <v>8067.5892937213503</v>
      </c>
      <c r="BT361" s="95">
        <f>求节点(节奏总纲!$G$4:$G$163,AN$7:AN$166,$BD361)</f>
        <v>4.4941112944049104</v>
      </c>
      <c r="BU361" s="95">
        <f>求节点(节奏总纲!$G$4:$G$163,AO$7:AO$166,$BD361)</f>
        <v>350966725256.34833</v>
      </c>
    </row>
    <row r="362" spans="56:73" x14ac:dyDescent="0.15">
      <c r="BD362" s="14">
        <v>356</v>
      </c>
      <c r="BE362" s="95">
        <f>求节点(节奏总纲!$G$4:$G$163,M$7:M$166,$BD362)</f>
        <v>404.66120093272474</v>
      </c>
      <c r="BF362" s="95">
        <f>求节点(节奏总纲!$G$4:$G$163,N$7:N$166,$BD362)</f>
        <v>22182.047524276015</v>
      </c>
      <c r="BG362" s="95">
        <f>求节点(节奏总纲!$G$4:$G$163,O$7:O$166,$BD362)</f>
        <v>22182.047524276015</v>
      </c>
      <c r="BH362" s="95">
        <f>求节点(节奏总纲!$G$4:$G$163,P$7:P$166,$BD362)</f>
        <v>2.5000000000000001E-2</v>
      </c>
      <c r="BI362" s="95">
        <f>求节点(节奏总纲!$G$4:$G$163,Q$7:Q$166,$BD362)</f>
        <v>2.5000000000000001E-2</v>
      </c>
      <c r="BJ362" s="95">
        <f>求节点(节奏总纲!$G$4:$G$163,T$7:T$166,$BD362)</f>
        <v>2.4666247661449092</v>
      </c>
      <c r="BK362" s="95">
        <f>求节点(节奏总纲!$G$4:$G$163,U$7:U$166,$BD362)</f>
        <v>83621562085.075714</v>
      </c>
      <c r="BL362" s="91"/>
      <c r="BM362" s="14">
        <v>356</v>
      </c>
      <c r="BN362" s="95">
        <f>求节点(节奏总纲!$G$4:$G$163,AF$7:AF$166,$BD362)</f>
        <v>404.66120093272474</v>
      </c>
      <c r="BO362" s="95">
        <f>求节点(节奏总纲!$G$4:$G$163,AG$7:AG$166,$BD362)</f>
        <v>1257.4268571025368</v>
      </c>
      <c r="BP362" s="95">
        <f>求节点(节奏总纲!$G$4:$G$163,AH$7:AH$166,$BD362)</f>
        <v>1257.4268571025368</v>
      </c>
      <c r="BQ362" s="95">
        <f>求节点(节奏总纲!$G$4:$G$163,AI$7:AI$166,$BD362)</f>
        <v>2.5000000000000001E-2</v>
      </c>
      <c r="BR362" s="95">
        <f>求节点(节奏总纲!$G$4:$G$163,AJ$7:AJ$166,$BD362)</f>
        <v>2.5000000000000001E-2</v>
      </c>
      <c r="BS362" s="95">
        <f>求节点(节奏总纲!$G$4:$G$163,AM$7:AM$166,$BD362)</f>
        <v>8070.3150504892847</v>
      </c>
      <c r="BT362" s="95">
        <f>求节点(节奏总纲!$G$4:$G$163,AN$7:AN$166,$BD362)</f>
        <v>4.4968304860048045</v>
      </c>
      <c r="BU362" s="95">
        <f>求节点(节奏总纲!$G$4:$G$163,AO$7:AO$166,$BD362)</f>
        <v>352031249723.06537</v>
      </c>
    </row>
    <row r="363" spans="56:73" x14ac:dyDescent="0.15">
      <c r="BD363" s="14">
        <v>357</v>
      </c>
      <c r="BE363" s="95">
        <f>求节点(节奏总纲!$G$4:$G$163,M$7:M$166,$BD363)</f>
        <v>404.71613153779856</v>
      </c>
      <c r="BF363" s="95">
        <f>求节点(节奏总纲!$G$4:$G$163,N$7:N$166,$BD363)</f>
        <v>22191.837922083741</v>
      </c>
      <c r="BG363" s="95">
        <f>求节点(节奏总纲!$G$4:$G$163,O$7:O$166,$BD363)</f>
        <v>22191.837922083741</v>
      </c>
      <c r="BH363" s="95">
        <f>求节点(节奏总纲!$G$4:$G$163,P$7:P$166,$BD363)</f>
        <v>2.5000000000000001E-2</v>
      </c>
      <c r="BI363" s="95">
        <f>求节点(节奏总纲!$G$4:$G$163,Q$7:Q$166,$BD363)</f>
        <v>2.5000000000000001E-2</v>
      </c>
      <c r="BJ363" s="95">
        <f>求节点(节奏总纲!$G$4:$G$163,T$7:T$166,$BD363)</f>
        <v>2.4667745793379678</v>
      </c>
      <c r="BK363" s="95">
        <f>求节点(节奏总纲!$G$4:$G$163,U$7:U$166,$BD363)</f>
        <v>83714773508.640457</v>
      </c>
      <c r="BL363" s="91"/>
      <c r="BM363" s="14">
        <v>357</v>
      </c>
      <c r="BN363" s="95">
        <f>求节点(节奏总纲!$G$4:$G$163,AF$7:AF$166,$BD363)</f>
        <v>404.71613153779856</v>
      </c>
      <c r="BO363" s="95">
        <f>求节点(节奏总纲!$G$4:$G$163,AG$7:AG$166,$BD363)</f>
        <v>1258.0295658571326</v>
      </c>
      <c r="BP363" s="95">
        <f>求节点(节奏总纲!$G$4:$G$163,AH$7:AH$166,$BD363)</f>
        <v>1258.0295658571326</v>
      </c>
      <c r="BQ363" s="95">
        <f>求节点(节奏总纲!$G$4:$G$163,AI$7:AI$166,$BD363)</f>
        <v>2.5000000000000001E-2</v>
      </c>
      <c r="BR363" s="95">
        <f>求节点(节奏总纲!$G$4:$G$163,AJ$7:AJ$166,$BD363)</f>
        <v>2.5000000000000001E-2</v>
      </c>
      <c r="BS363" s="95">
        <f>求节点(节奏总纲!$G$4:$G$163,AM$7:AM$166,$BD363)</f>
        <v>8072.9431186002266</v>
      </c>
      <c r="BT363" s="95">
        <f>求节点(节奏总纲!$G$4:$G$163,AN$7:AN$166,$BD363)</f>
        <v>4.4996517758793564</v>
      </c>
      <c r="BU363" s="95">
        <f>求节点(节奏总纲!$G$4:$G$163,AO$7:AO$166,$BD363)</f>
        <v>353034964811.64392</v>
      </c>
    </row>
    <row r="364" spans="56:73" x14ac:dyDescent="0.15">
      <c r="BD364" s="14">
        <v>358</v>
      </c>
      <c r="BE364" s="95">
        <f>求节点(节奏总纲!$G$4:$G$163,M$7:M$166,$BD364)</f>
        <v>404.77106214287238</v>
      </c>
      <c r="BF364" s="95">
        <f>求节点(节奏总纲!$G$4:$G$163,N$7:N$166,$BD364)</f>
        <v>22201.628319891472</v>
      </c>
      <c r="BG364" s="95">
        <f>求节点(节奏总纲!$G$4:$G$163,O$7:O$166,$BD364)</f>
        <v>22201.628319891472</v>
      </c>
      <c r="BH364" s="95">
        <f>求节点(节奏总纲!$G$4:$G$163,P$7:P$166,$BD364)</f>
        <v>2.5000000000000001E-2</v>
      </c>
      <c r="BI364" s="95">
        <f>求节点(节奏总纲!$G$4:$G$163,Q$7:Q$166,$BD364)</f>
        <v>2.5000000000000001E-2</v>
      </c>
      <c r="BJ364" s="95">
        <f>求节点(节奏总纲!$G$4:$G$163,T$7:T$166,$BD364)</f>
        <v>2.466924392531026</v>
      </c>
      <c r="BK364" s="95">
        <f>求节点(节奏总纲!$G$4:$G$163,U$7:U$166,$BD364)</f>
        <v>83807984932.2052</v>
      </c>
      <c r="BL364" s="91"/>
      <c r="BM364" s="14">
        <v>358</v>
      </c>
      <c r="BN364" s="95">
        <f>求节点(节奏总纲!$G$4:$G$163,AF$7:AF$166,$BD364)</f>
        <v>404.77106214287238</v>
      </c>
      <c r="BO364" s="95">
        <f>求节点(节奏总纲!$G$4:$G$163,AG$7:AG$166,$BD364)</f>
        <v>1258.6322746117285</v>
      </c>
      <c r="BP364" s="95">
        <f>求节点(节奏总纲!$G$4:$G$163,AH$7:AH$166,$BD364)</f>
        <v>1258.6322746117285</v>
      </c>
      <c r="BQ364" s="95">
        <f>求节点(节奏总纲!$G$4:$G$163,AI$7:AI$166,$BD364)</f>
        <v>2.5000000000000001E-2</v>
      </c>
      <c r="BR364" s="95">
        <f>求节点(节奏总纲!$G$4:$G$163,AJ$7:AJ$166,$BD364)</f>
        <v>2.5000000000000001E-2</v>
      </c>
      <c r="BS364" s="95">
        <f>求节点(节奏总纲!$G$4:$G$163,AM$7:AM$166,$BD364)</f>
        <v>8075.5711867111686</v>
      </c>
      <c r="BT364" s="95">
        <f>求节点(节奏总纲!$G$4:$G$163,AN$7:AN$166,$BD364)</f>
        <v>4.5024730657539092</v>
      </c>
      <c r="BU364" s="95">
        <f>求节点(节奏总纲!$G$4:$G$163,AO$7:AO$166,$BD364)</f>
        <v>354038679900.22241</v>
      </c>
    </row>
    <row r="365" spans="56:73" x14ac:dyDescent="0.15">
      <c r="BD365" s="14">
        <v>359</v>
      </c>
      <c r="BE365" s="95">
        <f>求节点(节奏总纲!$G$4:$G$163,M$7:M$166,$BD365)</f>
        <v>404.8259927479462</v>
      </c>
      <c r="BF365" s="95">
        <f>求节点(节奏总纲!$G$4:$G$163,N$7:N$166,$BD365)</f>
        <v>22211.418717699198</v>
      </c>
      <c r="BG365" s="95">
        <f>求节点(节奏总纲!$G$4:$G$163,O$7:O$166,$BD365)</f>
        <v>22211.418717699198</v>
      </c>
      <c r="BH365" s="95">
        <f>求节点(节奏总纲!$G$4:$G$163,P$7:P$166,$BD365)</f>
        <v>2.5000000000000001E-2</v>
      </c>
      <c r="BI365" s="95">
        <f>求节点(节奏总纲!$G$4:$G$163,Q$7:Q$166,$BD365)</f>
        <v>2.5000000000000001E-2</v>
      </c>
      <c r="BJ365" s="95">
        <f>求节点(节奏总纲!$G$4:$G$163,T$7:T$166,$BD365)</f>
        <v>2.4670742057240846</v>
      </c>
      <c r="BK365" s="95">
        <f>求节点(节奏总纲!$G$4:$G$163,U$7:U$166,$BD365)</f>
        <v>83901196355.769958</v>
      </c>
      <c r="BL365" s="91"/>
      <c r="BM365" s="14">
        <v>359</v>
      </c>
      <c r="BN365" s="95">
        <f>求节点(节奏总纲!$G$4:$G$163,AF$7:AF$166,$BD365)</f>
        <v>404.8259927479462</v>
      </c>
      <c r="BO365" s="95">
        <f>求节点(节奏总纲!$G$4:$G$163,AG$7:AG$166,$BD365)</f>
        <v>1259.2349833663243</v>
      </c>
      <c r="BP365" s="95">
        <f>求节点(节奏总纲!$G$4:$G$163,AH$7:AH$166,$BD365)</f>
        <v>1259.2349833663243</v>
      </c>
      <c r="BQ365" s="95">
        <f>求节点(节奏总纲!$G$4:$G$163,AI$7:AI$166,$BD365)</f>
        <v>2.5000000000000001E-2</v>
      </c>
      <c r="BR365" s="95">
        <f>求节点(节奏总纲!$G$4:$G$163,AJ$7:AJ$166,$BD365)</f>
        <v>2.5000000000000001E-2</v>
      </c>
      <c r="BS365" s="95">
        <f>求节点(节奏总纲!$G$4:$G$163,AM$7:AM$166,$BD365)</f>
        <v>8078.1992548221106</v>
      </c>
      <c r="BT365" s="95">
        <f>求节点(节奏总纲!$G$4:$G$163,AN$7:AN$166,$BD365)</f>
        <v>4.505294355628461</v>
      </c>
      <c r="BU365" s="95">
        <f>求节点(节奏总纲!$G$4:$G$163,AO$7:AO$166,$BD365)</f>
        <v>355042394988.8009</v>
      </c>
    </row>
    <row r="366" spans="56:73" x14ac:dyDescent="0.15">
      <c r="BD366" s="14">
        <v>360</v>
      </c>
      <c r="BE366" s="95">
        <f>求节点(节奏总纲!$G$4:$G$163,M$7:M$166,$BD366)</f>
        <v>404.88092335302002</v>
      </c>
      <c r="BF366" s="95">
        <f>求节点(节奏总纲!$G$4:$G$163,N$7:N$166,$BD366)</f>
        <v>22221.209115506925</v>
      </c>
      <c r="BG366" s="95">
        <f>求节点(节奏总纲!$G$4:$G$163,O$7:O$166,$BD366)</f>
        <v>22221.209115506925</v>
      </c>
      <c r="BH366" s="95">
        <f>求节点(节奏总纲!$G$4:$G$163,P$7:P$166,$BD366)</f>
        <v>2.5000000000000001E-2</v>
      </c>
      <c r="BI366" s="95">
        <f>求节点(节奏总纲!$G$4:$G$163,Q$7:Q$166,$BD366)</f>
        <v>2.5000000000000001E-2</v>
      </c>
      <c r="BJ366" s="95">
        <f>求节点(节奏总纲!$G$4:$G$163,T$7:T$166,$BD366)</f>
        <v>2.4672240189171428</v>
      </c>
      <c r="BK366" s="95">
        <f>求节点(节奏总纲!$G$4:$G$163,U$7:U$166,$BD366)</f>
        <v>83994407779.334702</v>
      </c>
      <c r="BL366" s="91"/>
      <c r="BM366" s="14">
        <v>360</v>
      </c>
      <c r="BN366" s="95">
        <f>求节点(节奏总纲!$G$4:$G$163,AF$7:AF$166,$BD366)</f>
        <v>404.88092335302002</v>
      </c>
      <c r="BO366" s="95">
        <f>求节点(节奏总纲!$G$4:$G$163,AG$7:AG$166,$BD366)</f>
        <v>1259.8376921209201</v>
      </c>
      <c r="BP366" s="95">
        <f>求节点(节奏总纲!$G$4:$G$163,AH$7:AH$166,$BD366)</f>
        <v>1259.8376921209201</v>
      </c>
      <c r="BQ366" s="95">
        <f>求节点(节奏总纲!$G$4:$G$163,AI$7:AI$166,$BD366)</f>
        <v>2.5000000000000001E-2</v>
      </c>
      <c r="BR366" s="95">
        <f>求节点(节奏总纲!$G$4:$G$163,AJ$7:AJ$166,$BD366)</f>
        <v>2.5000000000000001E-2</v>
      </c>
      <c r="BS366" s="95">
        <f>求节点(节奏总纲!$G$4:$G$163,AM$7:AM$166,$BD366)</f>
        <v>8080.8273229330525</v>
      </c>
      <c r="BT366" s="95">
        <f>求节点(节奏总纲!$G$4:$G$163,AN$7:AN$166,$BD366)</f>
        <v>4.5081156455030129</v>
      </c>
      <c r="BU366" s="95">
        <f>求节点(节奏总纲!$G$4:$G$163,AO$7:AO$166,$BD366)</f>
        <v>356046110077.37939</v>
      </c>
    </row>
    <row r="367" spans="56:73" x14ac:dyDescent="0.15">
      <c r="BF367" s="95"/>
      <c r="BG367" s="95"/>
      <c r="BH367" s="95"/>
      <c r="BI367" s="95"/>
      <c r="BJ367" s="95"/>
      <c r="BN367" s="95"/>
      <c r="BO367" s="95"/>
      <c r="BP367" s="95"/>
      <c r="BQ367" s="95"/>
      <c r="BR367" s="95"/>
      <c r="BS367" s="95"/>
      <c r="BT367" s="95"/>
    </row>
    <row r="368" spans="56:73" x14ac:dyDescent="0.15">
      <c r="BF368" s="95"/>
      <c r="BG368" s="95"/>
      <c r="BH368" s="95"/>
      <c r="BI368" s="95"/>
      <c r="BJ368" s="95"/>
      <c r="BN368" s="95"/>
      <c r="BO368" s="95"/>
      <c r="BP368" s="95"/>
      <c r="BQ368" s="95"/>
      <c r="BR368" s="95"/>
      <c r="BS368" s="95"/>
      <c r="BT368" s="95"/>
    </row>
    <row r="369" spans="58:72" x14ac:dyDescent="0.15">
      <c r="BF369" s="95"/>
      <c r="BG369" s="95"/>
      <c r="BH369" s="95"/>
      <c r="BI369" s="95"/>
      <c r="BJ369" s="95"/>
      <c r="BN369" s="95"/>
      <c r="BO369" s="95"/>
      <c r="BP369" s="95"/>
      <c r="BQ369" s="95"/>
      <c r="BR369" s="95"/>
      <c r="BS369" s="95"/>
      <c r="BT369" s="95"/>
    </row>
    <row r="370" spans="58:72" x14ac:dyDescent="0.15">
      <c r="BF370" s="95"/>
      <c r="BG370" s="95"/>
      <c r="BH370" s="95"/>
      <c r="BI370" s="95"/>
      <c r="BJ370" s="95"/>
      <c r="BN370" s="95"/>
      <c r="BO370" s="95"/>
      <c r="BP370" s="95"/>
      <c r="BQ370" s="95"/>
      <c r="BR370" s="95"/>
      <c r="BS370" s="95"/>
      <c r="BT370" s="95"/>
    </row>
    <row r="371" spans="58:72" x14ac:dyDescent="0.15">
      <c r="BF371" s="95"/>
      <c r="BG371" s="95"/>
      <c r="BH371" s="95"/>
      <c r="BI371" s="95"/>
      <c r="BJ371" s="95"/>
      <c r="BN371" s="95"/>
      <c r="BO371" s="95"/>
      <c r="BP371" s="95"/>
      <c r="BQ371" s="95"/>
      <c r="BR371" s="95"/>
      <c r="BS371" s="95"/>
      <c r="BT371" s="95"/>
    </row>
    <row r="372" spans="58:72" x14ac:dyDescent="0.15">
      <c r="BF372" s="95"/>
      <c r="BG372" s="95"/>
      <c r="BH372" s="95"/>
      <c r="BI372" s="95"/>
      <c r="BJ372" s="95"/>
      <c r="BN372" s="95"/>
      <c r="BO372" s="95"/>
      <c r="BP372" s="95"/>
      <c r="BQ372" s="95"/>
      <c r="BR372" s="95"/>
      <c r="BS372" s="95"/>
      <c r="BT372" s="95"/>
    </row>
    <row r="373" spans="58:72" x14ac:dyDescent="0.15">
      <c r="BF373" s="95"/>
      <c r="BG373" s="95"/>
      <c r="BH373" s="95"/>
      <c r="BI373" s="95"/>
      <c r="BJ373" s="95"/>
      <c r="BN373" s="95"/>
      <c r="BO373" s="95"/>
      <c r="BP373" s="95"/>
      <c r="BQ373" s="95"/>
      <c r="BR373" s="95"/>
      <c r="BS373" s="95"/>
      <c r="BT373" s="95"/>
    </row>
    <row r="374" spans="58:72" x14ac:dyDescent="0.15">
      <c r="BF374" s="95"/>
      <c r="BG374" s="95"/>
      <c r="BH374" s="95"/>
      <c r="BI374" s="95"/>
      <c r="BJ374" s="95"/>
      <c r="BN374" s="95"/>
      <c r="BO374" s="95"/>
      <c r="BP374" s="95"/>
      <c r="BQ374" s="95"/>
      <c r="BR374" s="95"/>
      <c r="BS374" s="95"/>
      <c r="BT374" s="95"/>
    </row>
    <row r="375" spans="58:72" x14ac:dyDescent="0.15">
      <c r="BF375" s="95"/>
      <c r="BG375" s="95"/>
      <c r="BH375" s="95"/>
      <c r="BI375" s="95"/>
      <c r="BJ375" s="95"/>
      <c r="BN375" s="95"/>
      <c r="BO375" s="95"/>
      <c r="BP375" s="95"/>
      <c r="BQ375" s="95"/>
      <c r="BR375" s="95"/>
      <c r="BS375" s="95"/>
      <c r="BT375" s="95"/>
    </row>
    <row r="376" spans="58:72" x14ac:dyDescent="0.15">
      <c r="BF376" s="95"/>
      <c r="BG376" s="95"/>
      <c r="BH376" s="95"/>
      <c r="BI376" s="95"/>
      <c r="BJ376" s="95"/>
      <c r="BN376" s="95"/>
      <c r="BO376" s="95"/>
      <c r="BP376" s="95"/>
      <c r="BQ376" s="95"/>
      <c r="BR376" s="95"/>
      <c r="BS376" s="95"/>
      <c r="BT376" s="95"/>
    </row>
    <row r="377" spans="58:72" x14ac:dyDescent="0.15">
      <c r="BF377" s="95"/>
      <c r="BG377" s="95"/>
      <c r="BH377" s="95"/>
      <c r="BI377" s="95"/>
      <c r="BJ377" s="95"/>
      <c r="BN377" s="95"/>
      <c r="BO377" s="95"/>
      <c r="BP377" s="95"/>
      <c r="BQ377" s="95"/>
      <c r="BR377" s="95"/>
      <c r="BS377" s="95"/>
      <c r="BT377" s="95"/>
    </row>
    <row r="378" spans="58:72" x14ac:dyDescent="0.15">
      <c r="BF378" s="95"/>
      <c r="BG378" s="95"/>
      <c r="BH378" s="95"/>
      <c r="BI378" s="95"/>
      <c r="BJ378" s="95"/>
      <c r="BN378" s="95"/>
      <c r="BO378" s="95"/>
      <c r="BP378" s="95"/>
      <c r="BQ378" s="95"/>
      <c r="BR378" s="95"/>
      <c r="BS378" s="95"/>
      <c r="BT378" s="95"/>
    </row>
    <row r="379" spans="58:72" x14ac:dyDescent="0.15">
      <c r="BF379" s="95"/>
      <c r="BG379" s="95"/>
      <c r="BH379" s="95"/>
      <c r="BI379" s="95"/>
      <c r="BJ379" s="95"/>
      <c r="BN379" s="95"/>
      <c r="BO379" s="95"/>
      <c r="BP379" s="95"/>
      <c r="BQ379" s="95"/>
      <c r="BR379" s="95"/>
      <c r="BS379" s="95"/>
      <c r="BT379" s="95"/>
    </row>
    <row r="380" spans="58:72" x14ac:dyDescent="0.15">
      <c r="BF380" s="95"/>
      <c r="BG380" s="95"/>
      <c r="BH380" s="95"/>
      <c r="BI380" s="95"/>
      <c r="BJ380" s="95"/>
      <c r="BN380" s="95"/>
      <c r="BO380" s="95"/>
      <c r="BP380" s="95"/>
      <c r="BQ380" s="95"/>
      <c r="BR380" s="95"/>
      <c r="BS380" s="95"/>
      <c r="BT380" s="95"/>
    </row>
    <row r="381" spans="58:72" x14ac:dyDescent="0.15">
      <c r="BF381" s="95"/>
      <c r="BG381" s="95"/>
      <c r="BH381" s="95"/>
      <c r="BI381" s="95"/>
      <c r="BJ381" s="95"/>
      <c r="BN381" s="95"/>
      <c r="BO381" s="95"/>
      <c r="BP381" s="95"/>
      <c r="BQ381" s="95"/>
      <c r="BR381" s="95"/>
      <c r="BS381" s="95"/>
      <c r="BT381" s="95"/>
    </row>
    <row r="382" spans="58:72" x14ac:dyDescent="0.15">
      <c r="BF382" s="95"/>
      <c r="BG382" s="95"/>
      <c r="BH382" s="95"/>
      <c r="BI382" s="95"/>
      <c r="BJ382" s="95"/>
      <c r="BN382" s="95"/>
      <c r="BO382" s="95"/>
      <c r="BP382" s="95"/>
      <c r="BQ382" s="95"/>
      <c r="BR382" s="95"/>
      <c r="BS382" s="95"/>
      <c r="BT382" s="95"/>
    </row>
    <row r="383" spans="58:72" x14ac:dyDescent="0.15">
      <c r="BF383" s="95"/>
      <c r="BG383" s="95"/>
      <c r="BH383" s="95"/>
      <c r="BI383" s="95"/>
      <c r="BJ383" s="95"/>
      <c r="BN383" s="95"/>
      <c r="BO383" s="95"/>
      <c r="BP383" s="95"/>
      <c r="BQ383" s="95"/>
      <c r="BR383" s="95"/>
      <c r="BS383" s="95"/>
      <c r="BT383" s="95"/>
    </row>
    <row r="384" spans="58:72" x14ac:dyDescent="0.15">
      <c r="BF384" s="95"/>
      <c r="BG384" s="95"/>
      <c r="BH384" s="95"/>
      <c r="BI384" s="95"/>
      <c r="BJ384" s="95"/>
      <c r="BN384" s="95"/>
      <c r="BO384" s="95"/>
      <c r="BP384" s="95"/>
      <c r="BQ384" s="95"/>
      <c r="BR384" s="95"/>
      <c r="BS384" s="95"/>
      <c r="BT384" s="95"/>
    </row>
    <row r="385" spans="58:72" x14ac:dyDescent="0.15">
      <c r="BF385" s="95"/>
      <c r="BG385" s="95"/>
      <c r="BH385" s="95"/>
      <c r="BI385" s="95"/>
      <c r="BJ385" s="95"/>
      <c r="BN385" s="95"/>
      <c r="BO385" s="95"/>
      <c r="BP385" s="95"/>
      <c r="BQ385" s="95"/>
      <c r="BR385" s="95"/>
      <c r="BS385" s="95"/>
      <c r="BT385" s="95"/>
    </row>
    <row r="386" spans="58:72" x14ac:dyDescent="0.15">
      <c r="BF386" s="95"/>
      <c r="BG386" s="95"/>
      <c r="BH386" s="95"/>
      <c r="BI386" s="95"/>
      <c r="BJ386" s="95"/>
      <c r="BN386" s="95"/>
      <c r="BO386" s="95"/>
      <c r="BP386" s="95"/>
      <c r="BQ386" s="95"/>
      <c r="BR386" s="95"/>
      <c r="BS386" s="95"/>
      <c r="BT386" s="95"/>
    </row>
    <row r="387" spans="58:72" x14ac:dyDescent="0.15">
      <c r="BF387" s="95"/>
      <c r="BG387" s="95"/>
      <c r="BH387" s="95"/>
      <c r="BI387" s="95"/>
      <c r="BJ387" s="95"/>
      <c r="BN387" s="95"/>
      <c r="BO387" s="95"/>
      <c r="BP387" s="95"/>
      <c r="BQ387" s="95"/>
      <c r="BR387" s="95"/>
      <c r="BS387" s="95"/>
      <c r="BT387" s="95"/>
    </row>
    <row r="388" spans="58:72" x14ac:dyDescent="0.15">
      <c r="BF388" s="95"/>
      <c r="BG388" s="95"/>
      <c r="BH388" s="95"/>
      <c r="BI388" s="95"/>
      <c r="BJ388" s="95"/>
      <c r="BN388" s="95"/>
      <c r="BO388" s="95"/>
      <c r="BP388" s="95"/>
      <c r="BQ388" s="95"/>
      <c r="BR388" s="95"/>
      <c r="BS388" s="95"/>
      <c r="BT388" s="95"/>
    </row>
    <row r="389" spans="58:72" x14ac:dyDescent="0.15">
      <c r="BF389" s="95"/>
      <c r="BG389" s="95"/>
      <c r="BH389" s="95"/>
      <c r="BI389" s="95"/>
      <c r="BJ389" s="95"/>
      <c r="BN389" s="95"/>
      <c r="BO389" s="95"/>
      <c r="BP389" s="95"/>
      <c r="BQ389" s="95"/>
      <c r="BR389" s="95"/>
      <c r="BS389" s="95"/>
      <c r="BT389" s="95"/>
    </row>
    <row r="390" spans="58:72" x14ac:dyDescent="0.15">
      <c r="BF390" s="95"/>
      <c r="BG390" s="95"/>
      <c r="BH390" s="95"/>
      <c r="BI390" s="95"/>
      <c r="BJ390" s="95"/>
      <c r="BN390" s="95"/>
      <c r="BO390" s="95"/>
      <c r="BP390" s="95"/>
      <c r="BQ390" s="95"/>
      <c r="BR390" s="95"/>
      <c r="BS390" s="95"/>
      <c r="BT390" s="95"/>
    </row>
    <row r="391" spans="58:72" x14ac:dyDescent="0.15">
      <c r="BF391" s="95"/>
      <c r="BG391" s="95"/>
      <c r="BH391" s="95"/>
      <c r="BI391" s="95"/>
      <c r="BJ391" s="95"/>
      <c r="BN391" s="95"/>
      <c r="BO391" s="95"/>
      <c r="BP391" s="95"/>
      <c r="BQ391" s="95"/>
      <c r="BR391" s="95"/>
      <c r="BS391" s="95"/>
      <c r="BT391" s="95"/>
    </row>
    <row r="392" spans="58:72" x14ac:dyDescent="0.15">
      <c r="BF392" s="95"/>
      <c r="BG392" s="95"/>
      <c r="BH392" s="95"/>
      <c r="BI392" s="95"/>
      <c r="BJ392" s="95"/>
      <c r="BN392" s="95"/>
      <c r="BO392" s="95"/>
      <c r="BP392" s="95"/>
      <c r="BQ392" s="95"/>
      <c r="BR392" s="95"/>
      <c r="BS392" s="95"/>
      <c r="BT392" s="95"/>
    </row>
    <row r="393" spans="58:72" x14ac:dyDescent="0.15">
      <c r="BF393" s="95"/>
      <c r="BG393" s="95"/>
      <c r="BH393" s="95"/>
      <c r="BI393" s="95"/>
      <c r="BJ393" s="95"/>
      <c r="BN393" s="95"/>
      <c r="BO393" s="95"/>
      <c r="BP393" s="95"/>
      <c r="BQ393" s="95"/>
      <c r="BR393" s="95"/>
      <c r="BS393" s="95"/>
      <c r="BT393" s="95"/>
    </row>
    <row r="394" spans="58:72" x14ac:dyDescent="0.15">
      <c r="BF394" s="95"/>
      <c r="BG394" s="95"/>
      <c r="BH394" s="95"/>
      <c r="BI394" s="95"/>
      <c r="BJ394" s="95"/>
      <c r="BN394" s="95"/>
      <c r="BO394" s="95"/>
      <c r="BP394" s="95"/>
      <c r="BQ394" s="95"/>
      <c r="BR394" s="95"/>
      <c r="BS394" s="95"/>
      <c r="BT394" s="95"/>
    </row>
    <row r="395" spans="58:72" x14ac:dyDescent="0.15">
      <c r="BF395" s="95"/>
      <c r="BG395" s="95"/>
      <c r="BH395" s="95"/>
      <c r="BI395" s="95"/>
      <c r="BJ395" s="95"/>
      <c r="BN395" s="95"/>
      <c r="BO395" s="95"/>
      <c r="BP395" s="95"/>
      <c r="BQ395" s="95"/>
      <c r="BR395" s="95"/>
      <c r="BS395" s="95"/>
      <c r="BT395" s="95"/>
    </row>
    <row r="396" spans="58:72" x14ac:dyDescent="0.15">
      <c r="BF396" s="95"/>
      <c r="BG396" s="95"/>
      <c r="BH396" s="95"/>
      <c r="BI396" s="95"/>
      <c r="BJ396" s="95"/>
      <c r="BN396" s="95"/>
      <c r="BO396" s="95"/>
      <c r="BP396" s="95"/>
      <c r="BQ396" s="95"/>
      <c r="BR396" s="95"/>
      <c r="BS396" s="95"/>
      <c r="BT396" s="95"/>
    </row>
    <row r="397" spans="58:72" x14ac:dyDescent="0.15">
      <c r="BF397" s="95"/>
      <c r="BG397" s="95"/>
      <c r="BH397" s="95"/>
      <c r="BI397" s="95"/>
      <c r="BJ397" s="95"/>
      <c r="BN397" s="95"/>
      <c r="BO397" s="95"/>
      <c r="BP397" s="95"/>
      <c r="BQ397" s="95"/>
      <c r="BR397" s="95"/>
      <c r="BS397" s="95"/>
      <c r="BT397" s="95"/>
    </row>
    <row r="398" spans="58:72" x14ac:dyDescent="0.15">
      <c r="BF398" s="95"/>
      <c r="BG398" s="95"/>
      <c r="BH398" s="95"/>
      <c r="BI398" s="95"/>
      <c r="BJ398" s="95"/>
      <c r="BN398" s="95"/>
      <c r="BO398" s="95"/>
      <c r="BP398" s="95"/>
      <c r="BQ398" s="95"/>
      <c r="BR398" s="95"/>
      <c r="BS398" s="95"/>
      <c r="BT398" s="95"/>
    </row>
    <row r="399" spans="58:72" x14ac:dyDescent="0.15">
      <c r="BF399" s="95"/>
      <c r="BG399" s="95"/>
      <c r="BH399" s="95"/>
      <c r="BI399" s="95"/>
      <c r="BJ399" s="95"/>
      <c r="BN399" s="95"/>
      <c r="BO399" s="95"/>
      <c r="BP399" s="95"/>
      <c r="BQ399" s="95"/>
      <c r="BR399" s="95"/>
      <c r="BS399" s="95"/>
      <c r="BT399" s="95"/>
    </row>
    <row r="400" spans="58:72" x14ac:dyDescent="0.15">
      <c r="BF400" s="95"/>
      <c r="BG400" s="95"/>
      <c r="BH400" s="95"/>
      <c r="BI400" s="95"/>
      <c r="BJ400" s="95"/>
      <c r="BN400" s="95"/>
      <c r="BO400" s="95"/>
      <c r="BP400" s="95"/>
      <c r="BQ400" s="95"/>
      <c r="BR400" s="95"/>
      <c r="BS400" s="95"/>
      <c r="BT400" s="95"/>
    </row>
    <row r="401" spans="58:72" x14ac:dyDescent="0.15">
      <c r="BF401" s="95"/>
      <c r="BG401" s="95"/>
      <c r="BH401" s="95"/>
      <c r="BI401" s="95"/>
      <c r="BJ401" s="95"/>
      <c r="BN401" s="95"/>
      <c r="BO401" s="95"/>
      <c r="BP401" s="95"/>
      <c r="BQ401" s="95"/>
      <c r="BR401" s="95"/>
      <c r="BS401" s="95"/>
      <c r="BT401" s="95"/>
    </row>
    <row r="402" spans="58:72" x14ac:dyDescent="0.15">
      <c r="BF402" s="95"/>
      <c r="BG402" s="95"/>
      <c r="BH402" s="95"/>
      <c r="BI402" s="95"/>
      <c r="BJ402" s="95"/>
      <c r="BN402" s="95"/>
      <c r="BO402" s="95"/>
      <c r="BP402" s="95"/>
      <c r="BQ402" s="95"/>
      <c r="BR402" s="95"/>
      <c r="BS402" s="95"/>
      <c r="BT402" s="95"/>
    </row>
    <row r="403" spans="58:72" x14ac:dyDescent="0.15">
      <c r="BF403" s="95"/>
      <c r="BG403" s="95"/>
      <c r="BH403" s="95"/>
      <c r="BI403" s="95"/>
      <c r="BJ403" s="95"/>
      <c r="BN403" s="95"/>
      <c r="BO403" s="95"/>
      <c r="BP403" s="95"/>
      <c r="BQ403" s="95"/>
      <c r="BR403" s="95"/>
      <c r="BS403" s="95"/>
      <c r="BT403" s="95"/>
    </row>
    <row r="404" spans="58:72" x14ac:dyDescent="0.15">
      <c r="BF404" s="95"/>
      <c r="BG404" s="95"/>
      <c r="BH404" s="95"/>
      <c r="BI404" s="95"/>
      <c r="BJ404" s="95"/>
      <c r="BN404" s="95"/>
      <c r="BO404" s="95"/>
      <c r="BP404" s="95"/>
      <c r="BQ404" s="95"/>
      <c r="BR404" s="95"/>
      <c r="BS404" s="95"/>
      <c r="BT404" s="95"/>
    </row>
    <row r="405" spans="58:72" x14ac:dyDescent="0.15">
      <c r="BF405" s="95"/>
      <c r="BG405" s="95"/>
      <c r="BH405" s="95"/>
      <c r="BI405" s="95"/>
      <c r="BJ405" s="95"/>
      <c r="BN405" s="95"/>
      <c r="BO405" s="95"/>
      <c r="BP405" s="95"/>
      <c r="BQ405" s="95"/>
      <c r="BR405" s="95"/>
      <c r="BS405" s="95"/>
      <c r="BT405" s="95"/>
    </row>
    <row r="406" spans="58:72" x14ac:dyDescent="0.15">
      <c r="BF406" s="95"/>
      <c r="BG406" s="95"/>
      <c r="BH406" s="95"/>
      <c r="BI406" s="95"/>
      <c r="BJ406" s="95"/>
      <c r="BN406" s="95"/>
      <c r="BO406" s="95"/>
      <c r="BP406" s="95"/>
      <c r="BQ406" s="95"/>
      <c r="BR406" s="95"/>
      <c r="BS406" s="95"/>
      <c r="BT406" s="95"/>
    </row>
    <row r="407" spans="58:72" x14ac:dyDescent="0.15">
      <c r="BF407" s="95"/>
      <c r="BG407" s="95"/>
      <c r="BH407" s="95"/>
      <c r="BI407" s="95"/>
      <c r="BJ407" s="95"/>
      <c r="BN407" s="95"/>
      <c r="BO407" s="95"/>
      <c r="BP407" s="95"/>
      <c r="BQ407" s="95"/>
      <c r="BR407" s="95"/>
      <c r="BS407" s="95"/>
      <c r="BT407" s="95"/>
    </row>
    <row r="408" spans="58:72" x14ac:dyDescent="0.15">
      <c r="BF408" s="95"/>
      <c r="BG408" s="95"/>
      <c r="BH408" s="95"/>
      <c r="BI408" s="95"/>
      <c r="BJ408" s="95"/>
      <c r="BN408" s="95"/>
      <c r="BO408" s="95"/>
      <c r="BP408" s="95"/>
      <c r="BQ408" s="95"/>
      <c r="BR408" s="95"/>
      <c r="BS408" s="95"/>
      <c r="BT408" s="95"/>
    </row>
  </sheetData>
  <mergeCells count="12">
    <mergeCell ref="C3:H3"/>
    <mergeCell ref="B4:B6"/>
    <mergeCell ref="C4:H6"/>
    <mergeCell ref="M5:T5"/>
    <mergeCell ref="V5:AC5"/>
    <mergeCell ref="AP5:AW5"/>
    <mergeCell ref="B7:B9"/>
    <mergeCell ref="C7:H9"/>
    <mergeCell ref="BE5:BJ5"/>
    <mergeCell ref="BN5:BS5"/>
    <mergeCell ref="AF5:AM5"/>
    <mergeCell ref="AZ5:BA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B1:BU408"/>
  <sheetViews>
    <sheetView topLeftCell="AA43" workbookViewId="0">
      <selection activeCell="AY99" sqref="AY99"/>
    </sheetView>
  </sheetViews>
  <sheetFormatPr defaultColWidth="6.625" defaultRowHeight="11.25" x14ac:dyDescent="0.15"/>
  <cols>
    <col min="1" max="4" width="6.625" style="14"/>
    <col min="5" max="5" width="8.25" style="14" bestFit="1" customWidth="1"/>
    <col min="6" max="9" width="6.625" style="14"/>
    <col min="10" max="10" width="1.625" style="26" customWidth="1"/>
    <col min="11" max="24" width="6.625" style="14"/>
    <col min="25" max="29" width="6.625" style="14" customWidth="1"/>
    <col min="30" max="31" width="6.625" style="14"/>
    <col min="32" max="36" width="6.625" style="14" customWidth="1"/>
    <col min="37" max="38" width="6.625" style="14"/>
    <col min="39" max="46" width="6.625" style="14" customWidth="1"/>
    <col min="47" max="53" width="6.625" style="14"/>
    <col min="54" max="54" width="6.625" style="26"/>
    <col min="55" max="65" width="6.625" style="14"/>
    <col min="66" max="72" width="6.625" style="14" customWidth="1"/>
    <col min="73" max="16384" width="6.625" style="14"/>
  </cols>
  <sheetData>
    <row r="1" spans="2:73" x14ac:dyDescent="0.15">
      <c r="L1" s="14" t="s">
        <v>86</v>
      </c>
      <c r="AE1" s="14" t="s">
        <v>3</v>
      </c>
      <c r="BD1" s="14" t="s">
        <v>86</v>
      </c>
      <c r="BM1" s="14" t="s">
        <v>3</v>
      </c>
    </row>
    <row r="2" spans="2:73" x14ac:dyDescent="0.15">
      <c r="L2" s="94" t="s">
        <v>217</v>
      </c>
      <c r="AE2" s="94" t="s">
        <v>218</v>
      </c>
      <c r="BD2" s="94" t="s">
        <v>217</v>
      </c>
      <c r="BM2" s="94" t="s">
        <v>218</v>
      </c>
    </row>
    <row r="3" spans="2:73" ht="11.25" customHeight="1" x14ac:dyDescent="0.15">
      <c r="B3" s="18"/>
      <c r="C3" s="127" t="s">
        <v>158</v>
      </c>
      <c r="D3" s="127"/>
      <c r="E3" s="127"/>
      <c r="F3" s="127"/>
      <c r="G3" s="127"/>
      <c r="H3" s="127"/>
    </row>
    <row r="4" spans="2:73" x14ac:dyDescent="0.15">
      <c r="B4" s="126" t="s">
        <v>159</v>
      </c>
      <c r="C4" s="126" t="s">
        <v>233</v>
      </c>
      <c r="D4" s="126"/>
      <c r="E4" s="126"/>
      <c r="F4" s="126"/>
      <c r="G4" s="126"/>
      <c r="H4" s="126"/>
    </row>
    <row r="5" spans="2:73" ht="11.25" customHeight="1" x14ac:dyDescent="0.15">
      <c r="B5" s="126"/>
      <c r="C5" s="126"/>
      <c r="D5" s="126"/>
      <c r="E5" s="126"/>
      <c r="F5" s="126"/>
      <c r="G5" s="126"/>
      <c r="H5" s="126"/>
      <c r="M5" s="125" t="s">
        <v>164</v>
      </c>
      <c r="N5" s="125"/>
      <c r="O5" s="125"/>
      <c r="P5" s="125"/>
      <c r="Q5" s="125"/>
      <c r="R5" s="125"/>
      <c r="S5" s="125"/>
      <c r="T5" s="125"/>
      <c r="V5" s="125" t="s">
        <v>154</v>
      </c>
      <c r="W5" s="125"/>
      <c r="X5" s="125"/>
      <c r="Y5" s="125"/>
      <c r="Z5" s="125"/>
      <c r="AA5" s="125"/>
      <c r="AB5" s="125"/>
      <c r="AC5" s="125"/>
      <c r="AF5" s="125" t="s">
        <v>165</v>
      </c>
      <c r="AG5" s="125"/>
      <c r="AH5" s="125"/>
      <c r="AI5" s="125"/>
      <c r="AJ5" s="125"/>
      <c r="AK5" s="125"/>
      <c r="AL5" s="125"/>
      <c r="AM5" s="125"/>
      <c r="AP5" s="125" t="s">
        <v>155</v>
      </c>
      <c r="AQ5" s="125"/>
      <c r="AR5" s="125"/>
      <c r="AS5" s="125"/>
      <c r="AT5" s="125"/>
      <c r="AU5" s="125"/>
      <c r="AV5" s="125"/>
      <c r="AW5" s="125"/>
      <c r="AZ5" s="125" t="s">
        <v>308</v>
      </c>
      <c r="BA5" s="125"/>
      <c r="BE5" s="125" t="s">
        <v>164</v>
      </c>
      <c r="BF5" s="125"/>
      <c r="BG5" s="125"/>
      <c r="BH5" s="125"/>
      <c r="BI5" s="125"/>
      <c r="BJ5" s="125"/>
      <c r="BN5" s="125" t="s">
        <v>165</v>
      </c>
      <c r="BO5" s="125"/>
      <c r="BP5" s="125"/>
      <c r="BQ5" s="125"/>
      <c r="BR5" s="125"/>
      <c r="BS5" s="125"/>
    </row>
    <row r="6" spans="2:73" x14ac:dyDescent="0.15">
      <c r="B6" s="126"/>
      <c r="C6" s="126"/>
      <c r="D6" s="126"/>
      <c r="E6" s="126"/>
      <c r="F6" s="126"/>
      <c r="G6" s="126"/>
      <c r="H6" s="126"/>
      <c r="L6" s="14" t="s">
        <v>379</v>
      </c>
      <c r="M6" s="14" t="s">
        <v>98</v>
      </c>
      <c r="N6" s="14" t="s">
        <v>109</v>
      </c>
      <c r="O6" s="14" t="s">
        <v>108</v>
      </c>
      <c r="P6" s="14" t="s">
        <v>66</v>
      </c>
      <c r="Q6" s="14" t="s">
        <v>228</v>
      </c>
      <c r="R6" s="14" t="s">
        <v>368</v>
      </c>
      <c r="S6" s="14" t="s">
        <v>367</v>
      </c>
      <c r="T6" s="14" t="s">
        <v>224</v>
      </c>
      <c r="U6" s="89" t="s">
        <v>226</v>
      </c>
      <c r="V6" s="14" t="s">
        <v>98</v>
      </c>
      <c r="W6" s="14" t="s">
        <v>109</v>
      </c>
      <c r="X6" s="14" t="s">
        <v>153</v>
      </c>
      <c r="Y6" s="14" t="s">
        <v>220</v>
      </c>
      <c r="Z6" s="14" t="s">
        <v>221</v>
      </c>
      <c r="AA6" s="14" t="s">
        <v>368</v>
      </c>
      <c r="AB6" s="14" t="s">
        <v>367</v>
      </c>
      <c r="AC6" s="14" t="s">
        <v>224</v>
      </c>
      <c r="AE6" s="14" t="s">
        <v>379</v>
      </c>
      <c r="AF6" s="14" t="s">
        <v>98</v>
      </c>
      <c r="AG6" s="14" t="s">
        <v>109</v>
      </c>
      <c r="AH6" s="14" t="s">
        <v>108</v>
      </c>
      <c r="AI6" s="14" t="s">
        <v>220</v>
      </c>
      <c r="AJ6" s="14" t="s">
        <v>221</v>
      </c>
      <c r="AK6" s="14" t="s">
        <v>368</v>
      </c>
      <c r="AL6" s="14" t="s">
        <v>367</v>
      </c>
      <c r="AM6" s="14" t="s">
        <v>102</v>
      </c>
      <c r="AN6" s="14" t="s">
        <v>224</v>
      </c>
      <c r="AO6" s="89" t="s">
        <v>222</v>
      </c>
      <c r="AP6" s="14" t="s">
        <v>98</v>
      </c>
      <c r="AQ6" s="14" t="s">
        <v>109</v>
      </c>
      <c r="AR6" s="14" t="s">
        <v>108</v>
      </c>
      <c r="AS6" s="14" t="s">
        <v>220</v>
      </c>
      <c r="AT6" s="14" t="s">
        <v>221</v>
      </c>
      <c r="AU6" s="14" t="s">
        <v>368</v>
      </c>
      <c r="AV6" s="14" t="s">
        <v>367</v>
      </c>
      <c r="AW6" s="14" t="s">
        <v>102</v>
      </c>
      <c r="AX6" s="14" t="s">
        <v>224</v>
      </c>
      <c r="AZ6" s="14" t="s">
        <v>327</v>
      </c>
      <c r="BA6" s="14" t="s">
        <v>326</v>
      </c>
      <c r="BD6" s="14" t="s">
        <v>97</v>
      </c>
      <c r="BE6" s="14" t="s">
        <v>98</v>
      </c>
      <c r="BF6" s="14" t="s">
        <v>109</v>
      </c>
      <c r="BG6" s="14" t="s">
        <v>108</v>
      </c>
      <c r="BH6" s="14" t="s">
        <v>66</v>
      </c>
      <c r="BI6" s="14" t="s">
        <v>228</v>
      </c>
      <c r="BJ6" s="14" t="s">
        <v>224</v>
      </c>
      <c r="BK6" s="14" t="s">
        <v>243</v>
      </c>
      <c r="BM6" s="14" t="s">
        <v>97</v>
      </c>
      <c r="BN6" s="14" t="s">
        <v>98</v>
      </c>
      <c r="BO6" s="14" t="s">
        <v>109</v>
      </c>
      <c r="BP6" s="14" t="s">
        <v>108</v>
      </c>
      <c r="BQ6" s="14" t="s">
        <v>220</v>
      </c>
      <c r="BR6" s="14" t="s">
        <v>221</v>
      </c>
      <c r="BS6" s="14" t="s">
        <v>102</v>
      </c>
      <c r="BT6" s="14" t="s">
        <v>224</v>
      </c>
      <c r="BU6" s="14" t="s">
        <v>243</v>
      </c>
    </row>
    <row r="7" spans="2:73" x14ac:dyDescent="0.15">
      <c r="B7" s="126" t="s">
        <v>3</v>
      </c>
      <c r="C7" s="126" t="s">
        <v>234</v>
      </c>
      <c r="D7" s="126"/>
      <c r="E7" s="126"/>
      <c r="F7" s="126"/>
      <c r="G7" s="126"/>
      <c r="H7" s="126"/>
      <c r="L7" s="91">
        <v>1</v>
      </c>
      <c r="M7" s="72">
        <v>60</v>
      </c>
      <c r="N7" s="72">
        <f>[6]武将升级!$H$8</f>
        <v>800</v>
      </c>
      <c r="O7" s="72">
        <f>N7</f>
        <v>800</v>
      </c>
      <c r="P7" s="92">
        <f>武将属性!$AH5</f>
        <v>0</v>
      </c>
      <c r="Q7" s="92">
        <f>武将属性!$AH5</f>
        <v>0</v>
      </c>
      <c r="R7" s="92">
        <f>武将属性!BK5</f>
        <v>1.5183256187148702E-2</v>
      </c>
      <c r="S7" s="92">
        <f>R7</f>
        <v>1.5183256187148702E-2</v>
      </c>
      <c r="T7" s="91">
        <f>战法技能效用!AO5</f>
        <v>2.2102412306654651E-2</v>
      </c>
      <c r="U7" s="91">
        <f>M7*N7*50*(1+P7)*O7*50*(1+Q7)*(1+T7)^2/100000*(1+R7)*(1+S7)</f>
        <v>1033591.5542384444</v>
      </c>
      <c r="V7" s="95">
        <f>$U7/M7+0.5*($U7/((1+$T7)^2))^(-0.5)*$U7/M7/(1+$T7)*(2*$AO7/((1+$AN7)^2))^0.5*(1+$AN7)</f>
        <v>25733.356195046705</v>
      </c>
      <c r="W7" s="95">
        <f t="shared" ref="W7:X22" si="0">$U7/N7+0.5*($U7/((1+$T7)^2))^(-0.5)*$U7/N7/(1+$T7)*(2*$AO7/((1+$AN7)^2))^0.5*(1+$AN7)</f>
        <v>1930.0017146285027</v>
      </c>
      <c r="X7" s="95">
        <f t="shared" si="0"/>
        <v>1930.0017146285027</v>
      </c>
      <c r="Y7" s="95">
        <f>$U7/(1+P7)+0.5*($U7/((1+$T7)^2))^(-0.5)*$U7/(1+P7)/(1+$T7)*(2*$AO7/((1+$AN7)^2))^0.5*(1+$AN7)</f>
        <v>1544001.3717028024</v>
      </c>
      <c r="Z7" s="95">
        <f>Y7</f>
        <v>1544001.3717028024</v>
      </c>
      <c r="AA7" s="95">
        <f>$U7/(1+R7)+0.5*($U7/((1+$T7)^2))^(-0.5)*$U7/(1+R7)/(1+$T7)*(2*$AO7/((1+$AN7)^2))^0.5*(1+$AN7)</f>
        <v>1520909.0204085931</v>
      </c>
      <c r="AB7" s="95">
        <f>AA7</f>
        <v>1520909.0204085931</v>
      </c>
      <c r="AC7" s="95">
        <f>$U7/(1+T7)*2+2^0.5*(U7/((1+T7)^2))^0.5*AO7^0.5</f>
        <v>3021226.3528824658</v>
      </c>
      <c r="AD7" s="92"/>
      <c r="AE7" s="91">
        <v>1</v>
      </c>
      <c r="AF7" s="72">
        <f>M7</f>
        <v>60</v>
      </c>
      <c r="AG7" s="72">
        <f>[7]士兵阶位属性!$D$20</f>
        <v>200</v>
      </c>
      <c r="AH7" s="72">
        <f>[7]士兵阶位属性!$D$20</f>
        <v>200</v>
      </c>
      <c r="AI7" s="92">
        <f>士兵属性!$S5</f>
        <v>0</v>
      </c>
      <c r="AJ7" s="92">
        <f>士兵属性!$S5</f>
        <v>0</v>
      </c>
      <c r="AK7" s="92">
        <f>士兵属性!AZ5</f>
        <v>1.5183256187148702E-2</v>
      </c>
      <c r="AL7" s="92">
        <f>AK7</f>
        <v>1.5183256187148702E-2</v>
      </c>
      <c r="AM7" s="72">
        <v>1000</v>
      </c>
      <c r="AN7" s="91">
        <f>战法技能效用!AU5</f>
        <v>9.4724624171377107E-3</v>
      </c>
      <c r="AO7" s="91">
        <f>AF7*AG7*0.2*(1+AI7)*AH7*0.2*(1+AJ7)*(AM7^2)/2*(1+AN7)^2/100000*(1+AK7)*(1+AL7)</f>
        <v>504102.7680531895</v>
      </c>
      <c r="AP7" s="95">
        <f>($AO7/AF7+2^0.5*0.5*($U7)^0.5*($AO7/((1+$AN7)^2))^(-0.5)*$AO7/AF7/(1+$AN7))/0.8^0.5</f>
        <v>18904.325877052539</v>
      </c>
      <c r="AQ7" s="95">
        <f>($AO7/AG7+2^0.5*0.5*($U7)^0.5*($AO7/((1+$AN7)^2))^(-0.5)*$AO7/AG7/(1+$AN7))</f>
        <v>5072.5629275877372</v>
      </c>
      <c r="AR7" s="95">
        <f>($AO7/AH7+2^0.5*0.5*($U7)^0.5*($AO7/((1+$AN7)^2))^(-0.5)*$AO7/AH7/(1+$AN7))</f>
        <v>5072.5629275877372</v>
      </c>
      <c r="AS7" s="95">
        <f>($AO7/(1+AI7)+2^0.5*0.5*($U7)^0.5*($AO7/((1+$AN7)^2))^(-0.5)*$AO7/(1+AI7)/(1+$AN7))/0.8^0.5</f>
        <v>1134259.5526231523</v>
      </c>
      <c r="AT7" s="95">
        <f>AS7</f>
        <v>1134259.5526231523</v>
      </c>
      <c r="AU7" s="95">
        <f>($AO7/(1+AK7)+2^0.5*0.5*($U7)^0.5*($AO7/((1+$AN7)^2))^(-0.5)*$AO7/(1+AK7)/(1+$AN7))/0.8^0.5</f>
        <v>1117295.3707720058</v>
      </c>
      <c r="AV7" s="95">
        <f>AU7</f>
        <v>1117295.3707720058</v>
      </c>
      <c r="AW7" s="95">
        <f>$AO7/AM7*2+2^0.5*0.5*($U7)^0.5*($AO7/((1+$AN7)^2))^(-0.5)*$AO7/AM7*2/(1+$AN7)</f>
        <v>2029.0251710350949</v>
      </c>
      <c r="AX7" s="95">
        <f>$AO7/(1+AN7)*2+2^0.5*U7^0.5*(AO7/((1+AN7)^2))^0.5</f>
        <v>2009985.6574360463</v>
      </c>
      <c r="AZ7" s="14">
        <f>AO7/(1+AN7)^2/(U7/(1+T7)^2)</f>
        <v>0.49999999999999994</v>
      </c>
      <c r="BA7" s="14">
        <f>AO7/U7</f>
        <v>0.48771951162528127</v>
      </c>
      <c r="BD7" s="95">
        <v>1</v>
      </c>
      <c r="BE7" s="95">
        <f>求节点(节奏总纲!$H$4:$H$163,M$7:M$166,$BD7)</f>
        <v>109.73040150225296</v>
      </c>
      <c r="BF7" s="95">
        <f>求节点(节奏总纲!$H$4:$H$163,N$7:N$166,$BD7)</f>
        <v>2927.8170902555062</v>
      </c>
      <c r="BG7" s="95">
        <f>求节点(节奏总纲!$H$4:$H$163,O$7:O$166,$BD7)</f>
        <v>2927.8170902555062</v>
      </c>
      <c r="BH7" s="95">
        <f>求节点(节奏总纲!$H$4:$H$163,P$7:P$166,$BD7)</f>
        <v>7.8815463815097315E-4</v>
      </c>
      <c r="BI7" s="95">
        <f>求节点(节奏总纲!$H$4:$H$163,Q$7:Q$166,$BD7)</f>
        <v>7.8815463815097315E-4</v>
      </c>
      <c r="BJ7" s="95">
        <f>求节点(节奏总纲!$H$4:$H$163,T$7:T$166,$BD7)</f>
        <v>0.54852262769315385</v>
      </c>
      <c r="BK7" s="95">
        <f>求节点(节奏总纲!$H$4:$H$163,U$7:U$166,$BD7)</f>
        <v>62381130.029570751</v>
      </c>
      <c r="BL7" s="91"/>
      <c r="BM7" s="95">
        <v>1</v>
      </c>
      <c r="BN7" s="95">
        <f>求节点(节奏总纲!$H$4:$H$163,AF$7:AF$166,$BD7)</f>
        <v>109.73040150225296</v>
      </c>
      <c r="BO7" s="95">
        <f>求节点(节奏总纲!$H$4:$H$163,AG$7:AG$166,$BD7)</f>
        <v>348.64400958732352</v>
      </c>
      <c r="BP7" s="95">
        <f>求节点(节奏总纲!$H$4:$H$163,AH$7:AH$166,$BD7)</f>
        <v>348.64400958732352</v>
      </c>
      <c r="BQ7" s="95">
        <f>求节点(节奏总纲!$H$4:$H$163,AI$7:AI$166,$BD7)</f>
        <v>7.8815463815097315E-4</v>
      </c>
      <c r="BR7" s="95">
        <f>求节点(节奏总纲!$H$4:$H$163,AJ$7:AJ$166,$BD7)</f>
        <v>7.8815463815097315E-4</v>
      </c>
      <c r="BS7" s="95">
        <f>求节点(节奏总纲!$H$4:$H$163,AM$7:AM$166,$BD7)</f>
        <v>3286.0869467371213</v>
      </c>
      <c r="BT7" s="95">
        <f>求节点(节奏总纲!$H$4:$H$163,AN$7:AN$166,$BD7)</f>
        <v>0.23494006175291579</v>
      </c>
      <c r="BU7" s="95">
        <f>求节点(节奏总纲!$H$4:$H$163,AO$7:AO$166,$BD7)</f>
        <v>48578942.563585892</v>
      </c>
    </row>
    <row r="8" spans="2:73" ht="11.25" customHeight="1" x14ac:dyDescent="0.15">
      <c r="B8" s="126"/>
      <c r="C8" s="126"/>
      <c r="D8" s="126"/>
      <c r="E8" s="126"/>
      <c r="F8" s="126"/>
      <c r="G8" s="126"/>
      <c r="H8" s="126"/>
      <c r="L8" s="91">
        <v>2</v>
      </c>
      <c r="M8" s="96">
        <f>(M$17-M$7)/($L$17-$L$7)+M7</f>
        <v>63.416572253933168</v>
      </c>
      <c r="N8" s="96">
        <f t="shared" ref="N8:O16" si="1">(N$17-N$7)/($L$17-$L$7)+N7</f>
        <v>891.3416248537485</v>
      </c>
      <c r="O8" s="96">
        <f t="shared" si="1"/>
        <v>891.3416248537485</v>
      </c>
      <c r="P8" s="92">
        <f>武将属性!$AH6</f>
        <v>0</v>
      </c>
      <c r="Q8" s="92">
        <f>武将属性!$AH6</f>
        <v>0</v>
      </c>
      <c r="R8" s="92">
        <f>武将属性!BK6</f>
        <v>2.6856414454151489E-2</v>
      </c>
      <c r="S8" s="92">
        <f t="shared" ref="S8:S71" si="2">R8</f>
        <v>2.6856414454151489E-2</v>
      </c>
      <c r="T8" s="91">
        <f>战法技能效用!AO6</f>
        <v>4.4204824613309324E-2</v>
      </c>
      <c r="U8" s="91">
        <f t="shared" ref="U8:U71" si="3">M8*N8*50*(1+P8)*O8*50*(1+Q8)*(1+T8)^2/100000*(1+R8)*(1+S8)</f>
        <v>1448178.1174162396</v>
      </c>
      <c r="V8" s="95">
        <f t="shared" ref="V8:X71" si="4">$U8/M8+0.5*($U8/((1+$T8)^2))^(-0.5)*$U8/M8/(1+$T8)*(2*$AO8/((1+$AN8)^2))^0.5*(1+$AN8)</f>
        <v>34857.624791693779</v>
      </c>
      <c r="W8" s="95">
        <f t="shared" si="0"/>
        <v>2480.026759174013</v>
      </c>
      <c r="X8" s="95">
        <f t="shared" si="0"/>
        <v>2480.026759174013</v>
      </c>
      <c r="Y8" s="95">
        <f t="shared" ref="Y8:Y71" si="5">$U8/(1+P8)+0.5*($U8/((1+$T8)^2))^(-0.5)*$U8/(1+P8)/(1+$T8)*(2*$AO8/((1+$AN8)^2))^0.5*(1+$AN8)</f>
        <v>2210551.0812029405</v>
      </c>
      <c r="Z8" s="95">
        <f t="shared" ref="Z8:Z71" si="6">Y8</f>
        <v>2210551.0812029405</v>
      </c>
      <c r="AA8" s="95">
        <f t="shared" ref="AA8:AA71" si="7">$U8/(1+R8)+0.5*($U8/((1+$T8)^2))^(-0.5)*$U8/(1+R8)/(1+$T8)*(2*$AO8/((1+$AN8)^2))^0.5*(1+$AN8)</f>
        <v>2152736.3028432839</v>
      </c>
      <c r="AB8" s="95">
        <f t="shared" ref="AB8:AB71" si="8">AA8</f>
        <v>2152736.3028432839</v>
      </c>
      <c r="AC8" s="95">
        <f t="shared" ref="AC8:AC71" si="9">$U8/(1+T8)*2+2^0.5*(U8/((1+T8)^2))^0.5*AO8^0.5</f>
        <v>4233941.5200874098</v>
      </c>
      <c r="AD8" s="92"/>
      <c r="AE8" s="91">
        <v>2</v>
      </c>
      <c r="AF8" s="96">
        <f>(AF$17-AF$7)/($L$17-$L$7)+AF7</f>
        <v>63.416572253933168</v>
      </c>
      <c r="AG8" s="96">
        <f t="shared" ref="AG8:AH16" si="10">(AG$17-AG$7)/($L$17-$L$7)+AG7</f>
        <v>208.41061083470407</v>
      </c>
      <c r="AH8" s="96">
        <f t="shared" si="10"/>
        <v>208.41061083470407</v>
      </c>
      <c r="AI8" s="92">
        <f>士兵属性!$S6</f>
        <v>0</v>
      </c>
      <c r="AJ8" s="92">
        <f>士兵属性!$S6</f>
        <v>0</v>
      </c>
      <c r="AK8" s="92">
        <f>士兵属性!AZ6</f>
        <v>2.6856414454151489E-2</v>
      </c>
      <c r="AL8" s="92">
        <f t="shared" ref="AL8:AL71" si="11">AK8</f>
        <v>2.6856414454151489E-2</v>
      </c>
      <c r="AM8" s="96">
        <f>(AM$17-AM$7)/($L$17-$L$7)+AM7</f>
        <v>1146.4725389716789</v>
      </c>
      <c r="AN8" s="91">
        <f>战法技能效用!AU6</f>
        <v>2.5325858662537511E-2</v>
      </c>
      <c r="AO8" s="91">
        <f t="shared" ref="AO8:AO71" si="12">AF8*AG8*0.2*(1+AI8)*AH8*0.2*(1+AJ8)*(AM8^2)/2*(1+AN8)^2/100000*(1+AK8)*(1+AL8)</f>
        <v>802681.00853489828</v>
      </c>
      <c r="AP8" s="95">
        <f t="shared" ref="AP8:AP71" si="13">($AO8/AF8+2^0.5*0.5*($U8)^0.5*($AO8/((1+$AN8)^2))^(-0.5)*$AO8/AF8/(1+$AN8))/0.8^0.5</f>
        <v>27591.897087674304</v>
      </c>
      <c r="AQ8" s="95">
        <f t="shared" ref="AQ8:AR71" si="14">($AO8/AG8+2^0.5*0.5*($U8)^0.5*($AO8/((1+$AN8)^2))^(-0.5)*$AO8/AG8/(1+$AN8))</f>
        <v>7509.4735630465821</v>
      </c>
      <c r="AR8" s="95">
        <f t="shared" si="14"/>
        <v>7509.4735630465821</v>
      </c>
      <c r="AS8" s="95">
        <f t="shared" ref="AS8:AS71" si="15">($AO8/(1+AI8)+2^0.5*0.5*($U8)^0.5*($AO8/((1+$AN8)^2))^(-0.5)*$AO8/(1+AI8)/(1+$AN8))/0.8^0.5</f>
        <v>1749783.5352835858</v>
      </c>
      <c r="AT8" s="95">
        <f t="shared" ref="AT8:AT71" si="16">AS8</f>
        <v>1749783.5352835858</v>
      </c>
      <c r="AU8" s="95">
        <f t="shared" ref="AU8:AU71" si="17">($AO8/(1+AK8)+2^0.5*0.5*($U8)^0.5*($AO8/((1+$AN8)^2))^(-0.5)*$AO8/(1+AK8)/(1+$AN8))/0.8^0.5</f>
        <v>1704019.676610505</v>
      </c>
      <c r="AV8" s="95">
        <f t="shared" ref="AV8:AV71" si="18">AU8</f>
        <v>1704019.676610505</v>
      </c>
      <c r="AW8" s="95">
        <f t="shared" ref="AW8:AW71" si="19">$AO8/AM8*2+2^0.5*0.5*($U8)^0.5*($AO8/((1+$AN8)^2))^(-0.5)*$AO8/AM8*2/(1+$AN8)</f>
        <v>2730.2075176181097</v>
      </c>
      <c r="AX8" s="95">
        <f t="shared" ref="AX8:AX71" si="20">$AO8/(1+AN8)*2+2^0.5*U8^0.5*(AO8/((1+AN8)^2))^0.5</f>
        <v>3052793.3321863115</v>
      </c>
      <c r="AZ8" s="14">
        <f t="shared" ref="AZ8:AZ71" si="21">AO8/(1+AN8)^2/(U8/(1+T8)^2)</f>
        <v>0.57486858597657631</v>
      </c>
      <c r="BA8" s="14">
        <f t="shared" ref="BA8:BA71" si="22">AO8/U8</f>
        <v>0.55426953278854807</v>
      </c>
      <c r="BD8" s="95">
        <v>2</v>
      </c>
      <c r="BE8" s="95">
        <f>求节点(节奏总纲!$H$4:$H$163,M$7:M$166,$BD8)</f>
        <v>126.74665084489884</v>
      </c>
      <c r="BF8" s="95">
        <f>求节点(节奏总纲!$H$4:$H$163,N$7:N$166,$BD8)</f>
        <v>4213.4780512443112</v>
      </c>
      <c r="BG8" s="95">
        <f>求节点(节奏总纲!$H$4:$H$163,O$7:O$166,$BD8)</f>
        <v>4213.4780512443112</v>
      </c>
      <c r="BH8" s="95">
        <f>求节点(节奏总纲!$H$4:$H$163,P$7:P$166,$BD8)</f>
        <v>4.0545127030267364E-3</v>
      </c>
      <c r="BI8" s="95">
        <f>求节点(节奏总纲!$H$4:$H$163,Q$7:Q$166,$BD8)</f>
        <v>4.0545127030267364E-3</v>
      </c>
      <c r="BJ8" s="95">
        <f>求节点(节奏总纲!$H$4:$H$163,T$7:T$166,$BD8)</f>
        <v>0.77231055818567329</v>
      </c>
      <c r="BK8" s="95">
        <f>求节点(节奏总纲!$H$4:$H$163,U$7:U$166,$BD8)</f>
        <v>204016022.0708946</v>
      </c>
      <c r="BL8" s="91"/>
      <c r="BM8" s="95">
        <v>2</v>
      </c>
      <c r="BN8" s="95">
        <f>求节点(节奏总纲!$H$4:$H$163,AF$7:AF$166,$BD8)</f>
        <v>126.74665084489884</v>
      </c>
      <c r="BO8" s="95">
        <f>求节点(节奏总纲!$H$4:$H$163,AG$7:AG$166,$BD8)</f>
        <v>396.68070202862469</v>
      </c>
      <c r="BP8" s="95">
        <f>求节点(节奏总纲!$H$4:$H$163,AH$7:AH$166,$BD8)</f>
        <v>396.68070202862469</v>
      </c>
      <c r="BQ8" s="95">
        <f>求节点(节奏总纲!$H$4:$H$163,AI$7:AI$166,$BD8)</f>
        <v>4.0545127030267364E-3</v>
      </c>
      <c r="BR8" s="95">
        <f>求节点(节奏总纲!$H$4:$H$163,AJ$7:AJ$166,$BD8)</f>
        <v>4.0545127030267364E-3</v>
      </c>
      <c r="BS8" s="95">
        <f>求节点(节奏总纲!$H$4:$H$163,AM$7:AM$166,$BD8)</f>
        <v>3848.6679071445838</v>
      </c>
      <c r="BT8" s="95">
        <f>求节点(节奏总纲!$H$4:$H$163,AN$7:AN$166,$BD8)</f>
        <v>0.3098705443142285</v>
      </c>
      <c r="BU8" s="95">
        <f>求节点(节奏总纲!$H$4:$H$163,AO$7:AO$166,$BD8)</f>
        <v>116836005.69939855</v>
      </c>
    </row>
    <row r="9" spans="2:73" x14ac:dyDescent="0.15">
      <c r="B9" s="126"/>
      <c r="C9" s="126"/>
      <c r="D9" s="126"/>
      <c r="E9" s="126"/>
      <c r="F9" s="126"/>
      <c r="G9" s="126"/>
      <c r="H9" s="126"/>
      <c r="L9" s="91">
        <v>3</v>
      </c>
      <c r="M9" s="96">
        <f t="shared" ref="M9:M16" si="23">(M$17-M$7)/($L$17-$L$7)+M8</f>
        <v>66.833144507866336</v>
      </c>
      <c r="N9" s="96">
        <f t="shared" si="1"/>
        <v>982.683249707497</v>
      </c>
      <c r="O9" s="96">
        <f t="shared" si="1"/>
        <v>982.683249707497</v>
      </c>
      <c r="P9" s="92">
        <f>武将属性!$AH7</f>
        <v>0</v>
      </c>
      <c r="Q9" s="92">
        <f>武将属性!$AH7</f>
        <v>0</v>
      </c>
      <c r="R9" s="92">
        <f>武将属性!BK7</f>
        <v>3.2108692708815556E-2</v>
      </c>
      <c r="S9" s="92">
        <f t="shared" si="2"/>
        <v>3.2108692708815556E-2</v>
      </c>
      <c r="T9" s="91">
        <f>战法技能效用!AO7</f>
        <v>6.6307236919963999E-2</v>
      </c>
      <c r="U9" s="91">
        <f t="shared" si="3"/>
        <v>1954225.1389666959</v>
      </c>
      <c r="V9" s="95">
        <f t="shared" si="4"/>
        <v>45530.474251454827</v>
      </c>
      <c r="W9" s="95">
        <f t="shared" si="0"/>
        <v>3096.567246938343</v>
      </c>
      <c r="X9" s="95">
        <f t="shared" si="0"/>
        <v>3096.567246938343</v>
      </c>
      <c r="Y9" s="95">
        <f t="shared" si="5"/>
        <v>3042944.7651591683</v>
      </c>
      <c r="Z9" s="95">
        <f t="shared" si="6"/>
        <v>3042944.7651591683</v>
      </c>
      <c r="AA9" s="95">
        <f t="shared" si="7"/>
        <v>2948279.3688839329</v>
      </c>
      <c r="AB9" s="95">
        <f t="shared" si="8"/>
        <v>2948279.3688839329</v>
      </c>
      <c r="AC9" s="95">
        <f t="shared" si="9"/>
        <v>5707444.6459703976</v>
      </c>
      <c r="AD9" s="92"/>
      <c r="AE9" s="91">
        <v>3</v>
      </c>
      <c r="AF9" s="96">
        <f t="shared" ref="AF9:AF16" si="24">(AF$17-AF$7)/($L$17-$L$7)+AF8</f>
        <v>66.833144507866336</v>
      </c>
      <c r="AG9" s="96">
        <f t="shared" si="10"/>
        <v>216.82122166940815</v>
      </c>
      <c r="AH9" s="96">
        <f t="shared" si="10"/>
        <v>216.82122166940815</v>
      </c>
      <c r="AI9" s="92">
        <f>士兵属性!$S7</f>
        <v>0</v>
      </c>
      <c r="AJ9" s="92">
        <f>士兵属性!$S7</f>
        <v>0</v>
      </c>
      <c r="AK9" s="92">
        <f>士兵属性!AZ7</f>
        <v>3.2108692708815556E-2</v>
      </c>
      <c r="AL9" s="92">
        <f t="shared" si="11"/>
        <v>3.2108692708815556E-2</v>
      </c>
      <c r="AM9" s="96">
        <f t="shared" ref="AM9:AM16" si="25">(AM$17-AM$7)/($L$17-$L$7)+AM8</f>
        <v>1292.9450779433578</v>
      </c>
      <c r="AN9" s="91">
        <f>战法技能效用!AU7</f>
        <v>4.1179254907937314E-2</v>
      </c>
      <c r="AO9" s="91">
        <f t="shared" si="12"/>
        <v>1213074.5847261122</v>
      </c>
      <c r="AP9" s="95">
        <f t="shared" si="13"/>
        <v>38506.106242117938</v>
      </c>
      <c r="AQ9" s="95">
        <f t="shared" si="14"/>
        <v>10616.092803075237</v>
      </c>
      <c r="AR9" s="95">
        <f t="shared" si="14"/>
        <v>10616.092803075237</v>
      </c>
      <c r="AS9" s="95">
        <f t="shared" si="15"/>
        <v>2573484.1629147222</v>
      </c>
      <c r="AT9" s="95">
        <f t="shared" si="16"/>
        <v>2573484.1629147222</v>
      </c>
      <c r="AU9" s="95">
        <f t="shared" si="17"/>
        <v>2493423.591037197</v>
      </c>
      <c r="AV9" s="95">
        <f t="shared" si="18"/>
        <v>2493423.591037197</v>
      </c>
      <c r="AW9" s="95">
        <f t="shared" si="19"/>
        <v>3560.5444503179788</v>
      </c>
      <c r="AX9" s="95">
        <f t="shared" si="20"/>
        <v>4421513.7788585937</v>
      </c>
      <c r="AZ9" s="14">
        <f t="shared" si="21"/>
        <v>0.65106838764451547</v>
      </c>
      <c r="BA9" s="14">
        <f t="shared" si="22"/>
        <v>0.62074453988834166</v>
      </c>
      <c r="BD9" s="95">
        <v>3</v>
      </c>
      <c r="BE9" s="95">
        <f>求节点(节奏总纲!$H$4:$H$163,M$7:M$166,$BD9)</f>
        <v>140.19482301050584</v>
      </c>
      <c r="BF9" s="95">
        <f>求节点(节奏总纲!$H$4:$H$163,N$7:N$166,$BD9)</f>
        <v>5286.5142593468772</v>
      </c>
      <c r="BG9" s="95">
        <f>求节点(节奏总纲!$H$4:$H$163,O$7:O$166,$BD9)</f>
        <v>5286.5142593468772</v>
      </c>
      <c r="BH9" s="95">
        <f>求节点(节奏总纲!$H$4:$H$163,P$7:P$166,$BD9)</f>
        <v>5.3999999999999994E-3</v>
      </c>
      <c r="BI9" s="95">
        <f>求节点(节奏总纲!$H$4:$H$163,Q$7:Q$166,$BD9)</f>
        <v>5.3999999999999994E-3</v>
      </c>
      <c r="BJ9" s="95">
        <f>求节点(节奏总纲!$H$4:$H$163,T$7:T$166,$BD9)</f>
        <v>1.0869291447810643</v>
      </c>
      <c r="BK9" s="95">
        <f>求节点(节奏总纲!$H$4:$H$163,U$7:U$166,$BD9)</f>
        <v>504401266.10837072</v>
      </c>
      <c r="BL9" s="91"/>
      <c r="BM9" s="95">
        <v>3</v>
      </c>
      <c r="BN9" s="95">
        <f>求节点(节奏总纲!$H$4:$H$163,AF$7:AF$166,$BD9)</f>
        <v>140.19482301050584</v>
      </c>
      <c r="BO9" s="95">
        <f>求节点(节奏总纲!$H$4:$H$163,AG$7:AG$166,$BD9)</f>
        <v>428.09062154361635</v>
      </c>
      <c r="BP9" s="95">
        <f>求节点(节奏总纲!$H$4:$H$163,AH$7:AH$166,$BD9)</f>
        <v>428.09062154361635</v>
      </c>
      <c r="BQ9" s="95">
        <f>求节点(节奏总纲!$H$4:$H$163,AI$7:AI$166,$BD9)</f>
        <v>5.3999999999999994E-3</v>
      </c>
      <c r="BR9" s="95">
        <f>求节点(节奏总纲!$H$4:$H$163,AJ$7:AJ$166,$BD9)</f>
        <v>5.3999999999999994E-3</v>
      </c>
      <c r="BS9" s="95">
        <f>求节点(节奏总纲!$H$4:$H$163,AM$7:AM$166,$BD9)</f>
        <v>4192.3339458805131</v>
      </c>
      <c r="BT9" s="95">
        <f>求节点(节奏总纲!$H$4:$H$163,AN$7:AN$166,$BD9)</f>
        <v>0.38562042634524224</v>
      </c>
      <c r="BU9" s="95">
        <f>求节点(节奏总纲!$H$4:$H$163,AO$7:AO$166,$BD9)</f>
        <v>204851212.65140343</v>
      </c>
    </row>
    <row r="10" spans="2:73" x14ac:dyDescent="0.15">
      <c r="L10" s="91">
        <v>4</v>
      </c>
      <c r="M10" s="96">
        <f t="shared" si="23"/>
        <v>70.249716761799505</v>
      </c>
      <c r="N10" s="96">
        <f t="shared" si="1"/>
        <v>1074.0248745612455</v>
      </c>
      <c r="O10" s="96">
        <f t="shared" si="1"/>
        <v>1074.0248745612455</v>
      </c>
      <c r="P10" s="92">
        <f>武将属性!$AH8</f>
        <v>0</v>
      </c>
      <c r="Q10" s="92">
        <f>武将属性!$AH8</f>
        <v>0</v>
      </c>
      <c r="R10" s="92">
        <f>武将属性!BK8</f>
        <v>3.7360970963479623E-2</v>
      </c>
      <c r="S10" s="92">
        <f t="shared" si="2"/>
        <v>3.7360970963479623E-2</v>
      </c>
      <c r="T10" s="91">
        <f>战法技能效用!AO8</f>
        <v>8.8409649226618647E-2</v>
      </c>
      <c r="U10" s="91">
        <f t="shared" si="3"/>
        <v>2582604.1298181298</v>
      </c>
      <c r="V10" s="95">
        <f t="shared" si="4"/>
        <v>58317.87350785661</v>
      </c>
      <c r="W10" s="95">
        <f t="shared" si="0"/>
        <v>3814.4499192823491</v>
      </c>
      <c r="X10" s="95">
        <f t="shared" si="0"/>
        <v>3814.4499192823491</v>
      </c>
      <c r="Y10" s="95">
        <f t="shared" si="5"/>
        <v>4096814.0960773779</v>
      </c>
      <c r="Z10" s="95">
        <f t="shared" si="6"/>
        <v>4096814.0960773779</v>
      </c>
      <c r="AA10" s="95">
        <f t="shared" si="7"/>
        <v>3949265.695115116</v>
      </c>
      <c r="AB10" s="95">
        <f t="shared" si="8"/>
        <v>3949265.695115116</v>
      </c>
      <c r="AC10" s="95">
        <f t="shared" si="9"/>
        <v>7528073.8258585157</v>
      </c>
      <c r="AD10" s="92"/>
      <c r="AE10" s="91">
        <v>4</v>
      </c>
      <c r="AF10" s="96">
        <f t="shared" si="24"/>
        <v>70.249716761799505</v>
      </c>
      <c r="AG10" s="96">
        <f t="shared" si="10"/>
        <v>225.23183250411222</v>
      </c>
      <c r="AH10" s="96">
        <f t="shared" si="10"/>
        <v>225.23183250411222</v>
      </c>
      <c r="AI10" s="92">
        <f>士兵属性!$S8</f>
        <v>0</v>
      </c>
      <c r="AJ10" s="92">
        <f>士兵属性!$S8</f>
        <v>0</v>
      </c>
      <c r="AK10" s="92">
        <f>士兵属性!AZ8</f>
        <v>3.7360970963479623E-2</v>
      </c>
      <c r="AL10" s="92">
        <f t="shared" si="11"/>
        <v>3.7360970963479623E-2</v>
      </c>
      <c r="AM10" s="96">
        <f t="shared" si="25"/>
        <v>1439.4176169150367</v>
      </c>
      <c r="AN10" s="91">
        <f>战法技能效用!AU8</f>
        <v>5.7032651153337111E-2</v>
      </c>
      <c r="AO10" s="91">
        <f t="shared" si="12"/>
        <v>1775596.8059110153</v>
      </c>
      <c r="AP10" s="95">
        <f t="shared" si="13"/>
        <v>52357.731208761659</v>
      </c>
      <c r="AQ10" s="95">
        <f t="shared" si="14"/>
        <v>14606.313572972416</v>
      </c>
      <c r="AR10" s="95">
        <f t="shared" si="14"/>
        <v>14606.313572972416</v>
      </c>
      <c r="AS10" s="95">
        <f t="shared" si="15"/>
        <v>3678115.7877059369</v>
      </c>
      <c r="AT10" s="95">
        <f t="shared" si="16"/>
        <v>3678115.7877059369</v>
      </c>
      <c r="AU10" s="95">
        <f t="shared" si="17"/>
        <v>3545646.9740612833</v>
      </c>
      <c r="AV10" s="95">
        <f t="shared" si="18"/>
        <v>3545646.9740612833</v>
      </c>
      <c r="AW10" s="95">
        <f t="shared" si="19"/>
        <v>4571.024744328176</v>
      </c>
      <c r="AX10" s="95">
        <f t="shared" si="20"/>
        <v>6224607.6667182017</v>
      </c>
      <c r="AZ10" s="14">
        <f t="shared" si="21"/>
        <v>0.72894451991217202</v>
      </c>
      <c r="BA10" s="14">
        <f t="shared" si="22"/>
        <v>0.68752186423401052</v>
      </c>
      <c r="BD10" s="95">
        <v>4</v>
      </c>
      <c r="BE10" s="95">
        <f>求节点(节奏总纲!$H$4:$H$163,M$7:M$166,$BD10)</f>
        <v>150.40798396603847</v>
      </c>
      <c r="BF10" s="95">
        <f>求节点(节奏总纲!$H$4:$H$163,N$7:N$166,$BD10)</f>
        <v>6169.3332423510255</v>
      </c>
      <c r="BG10" s="95">
        <f>求节点(节奏总纲!$H$4:$H$163,O$7:O$166,$BD10)</f>
        <v>6169.3332423510255</v>
      </c>
      <c r="BH10" s="95">
        <f>求节点(节奏总纲!$H$4:$H$163,P$7:P$166,$BD10)</f>
        <v>6.5466666666666668E-3</v>
      </c>
      <c r="BI10" s="95">
        <f>求节点(节奏总纲!$H$4:$H$163,Q$7:Q$166,$BD10)</f>
        <v>6.5466666666666668E-3</v>
      </c>
      <c r="BJ10" s="95">
        <f>求节点(节奏总纲!$H$4:$H$163,T$7:T$166,$BD10)</f>
        <v>1.1915883792417528</v>
      </c>
      <c r="BK10" s="95">
        <f>求节点(节奏总纲!$H$4:$H$163,U$7:U$166,$BD10)</f>
        <v>827837695.68735743</v>
      </c>
      <c r="BL10" s="91"/>
      <c r="BM10" s="95">
        <v>4</v>
      </c>
      <c r="BN10" s="95">
        <f>求节点(节奏总纲!$H$4:$H$163,AF$7:AF$166,$BD10)</f>
        <v>150.40798396603847</v>
      </c>
      <c r="BO10" s="95">
        <f>求节点(节奏总纲!$H$4:$H$163,AG$7:AG$166,$BD10)</f>
        <v>452.21678499972728</v>
      </c>
      <c r="BP10" s="95">
        <f>求节点(节奏总纲!$H$4:$H$163,AH$7:AH$166,$BD10)</f>
        <v>452.21678499972728</v>
      </c>
      <c r="BQ10" s="95">
        <f>求节点(节奏总纲!$H$4:$H$163,AI$7:AI$166,$BD10)</f>
        <v>6.5466666666666668E-3</v>
      </c>
      <c r="BR10" s="95">
        <f>求节点(节奏总纲!$H$4:$H$163,AJ$7:AJ$166,$BD10)</f>
        <v>6.5466666666666668E-3</v>
      </c>
      <c r="BS10" s="95">
        <f>求节点(节奏总纲!$H$4:$H$163,AM$7:AM$166,$BD10)</f>
        <v>4444.064808438101</v>
      </c>
      <c r="BT10" s="95">
        <f>求节点(节奏总纲!$H$4:$H$163,AN$7:AN$166,$BD10)</f>
        <v>0.40536020519160604</v>
      </c>
      <c r="BU10" s="95">
        <f>求节点(节奏总纲!$H$4:$H$163,AO$7:AO$166,$BD10)</f>
        <v>288817525.26598758</v>
      </c>
    </row>
    <row r="11" spans="2:73" x14ac:dyDescent="0.15">
      <c r="L11" s="91">
        <v>5</v>
      </c>
      <c r="M11" s="96">
        <f t="shared" si="23"/>
        <v>73.666289015732673</v>
      </c>
      <c r="N11" s="96">
        <f t="shared" si="1"/>
        <v>1165.366499414994</v>
      </c>
      <c r="O11" s="96">
        <f t="shared" si="1"/>
        <v>1165.366499414994</v>
      </c>
      <c r="P11" s="92">
        <f>武将属性!$AH9</f>
        <v>0</v>
      </c>
      <c r="Q11" s="92">
        <f>武将属性!$AH9</f>
        <v>0</v>
      </c>
      <c r="R11" s="92">
        <f>武将属性!BK9</f>
        <v>4.2613249218143689E-2</v>
      </c>
      <c r="S11" s="92">
        <f t="shared" si="2"/>
        <v>4.2613249218143689E-2</v>
      </c>
      <c r="T11" s="91">
        <f>战法技能效用!AO9</f>
        <v>0.11051206153327332</v>
      </c>
      <c r="U11" s="91">
        <f t="shared" si="3"/>
        <v>3352948.6222105199</v>
      </c>
      <c r="V11" s="95">
        <f t="shared" si="4"/>
        <v>73478.177904495809</v>
      </c>
      <c r="W11" s="95">
        <f t="shared" si="0"/>
        <v>4644.7745774219802</v>
      </c>
      <c r="X11" s="95">
        <f t="shared" si="0"/>
        <v>4644.7745774219802</v>
      </c>
      <c r="Y11" s="95">
        <f t="shared" si="5"/>
        <v>5412864.6898620101</v>
      </c>
      <c r="Z11" s="95">
        <f t="shared" si="6"/>
        <v>5412864.6898620101</v>
      </c>
      <c r="AA11" s="95">
        <f t="shared" si="7"/>
        <v>5191632.366000643</v>
      </c>
      <c r="AB11" s="95">
        <f t="shared" si="8"/>
        <v>5191632.366000643</v>
      </c>
      <c r="AC11" s="95">
        <f t="shared" si="9"/>
        <v>9748412.245767992</v>
      </c>
      <c r="AD11" s="92"/>
      <c r="AE11" s="91">
        <v>5</v>
      </c>
      <c r="AF11" s="96">
        <f t="shared" si="24"/>
        <v>73.666289015732673</v>
      </c>
      <c r="AG11" s="96">
        <f t="shared" si="10"/>
        <v>233.64244333881629</v>
      </c>
      <c r="AH11" s="96">
        <f t="shared" si="10"/>
        <v>233.64244333881629</v>
      </c>
      <c r="AI11" s="92">
        <f>士兵属性!$S9</f>
        <v>0</v>
      </c>
      <c r="AJ11" s="92">
        <f>士兵属性!$S9</f>
        <v>0</v>
      </c>
      <c r="AK11" s="92">
        <f>士兵属性!AZ9</f>
        <v>4.2613249218143689E-2</v>
      </c>
      <c r="AL11" s="92">
        <f t="shared" si="11"/>
        <v>4.2613249218143689E-2</v>
      </c>
      <c r="AM11" s="96">
        <f t="shared" si="25"/>
        <v>1585.8901558867155</v>
      </c>
      <c r="AN11" s="91">
        <f>战法技能效用!AU9</f>
        <v>7.2886047398736914E-2</v>
      </c>
      <c r="AO11" s="91">
        <f t="shared" si="12"/>
        <v>2531058.2915948783</v>
      </c>
      <c r="AP11" s="95">
        <f t="shared" si="13"/>
        <v>69677.262743892279</v>
      </c>
      <c r="AQ11" s="95">
        <f t="shared" si="14"/>
        <v>19649.57348348208</v>
      </c>
      <c r="AR11" s="95">
        <f t="shared" si="14"/>
        <v>19649.57348348208</v>
      </c>
      <c r="AS11" s="95">
        <f t="shared" si="15"/>
        <v>5132865.3751167106</v>
      </c>
      <c r="AT11" s="95">
        <f t="shared" si="16"/>
        <v>5132865.3751167106</v>
      </c>
      <c r="AU11" s="95">
        <f t="shared" si="17"/>
        <v>4923077.0652165115</v>
      </c>
      <c r="AV11" s="95">
        <f t="shared" si="18"/>
        <v>4923077.0652165115</v>
      </c>
      <c r="AW11" s="95">
        <f t="shared" si="19"/>
        <v>5789.7759718161897</v>
      </c>
      <c r="AX11" s="95">
        <f t="shared" si="20"/>
        <v>8558177.0223919004</v>
      </c>
      <c r="AZ11" s="14">
        <f t="shared" si="21"/>
        <v>0.80875059553227946</v>
      </c>
      <c r="BA11" s="14">
        <f t="shared" si="22"/>
        <v>0.75487535801434713</v>
      </c>
      <c r="BD11" s="95">
        <v>5</v>
      </c>
      <c r="BE11" s="95">
        <f>求节点(节奏总纲!$H$4:$H$163,M$7:M$166,$BD11)</f>
        <v>157.172378000066</v>
      </c>
      <c r="BF11" s="95">
        <f>求节点(节奏总纲!$H$4:$H$163,N$7:N$166,$BD11)</f>
        <v>6807.2964217637718</v>
      </c>
      <c r="BG11" s="95">
        <f>求节点(节奏总纲!$H$4:$H$163,O$7:O$166,$BD11)</f>
        <v>6807.2964217637718</v>
      </c>
      <c r="BH11" s="95">
        <f>求节点(节奏总纲!$H$4:$H$163,P$7:P$166,$BD11)</f>
        <v>7.4820512820512825E-3</v>
      </c>
      <c r="BI11" s="95">
        <f>求节点(节奏总纲!$H$4:$H$163,Q$7:Q$166,$BD11)</f>
        <v>7.4820512820512825E-3</v>
      </c>
      <c r="BJ11" s="95">
        <f>求节点(节奏总纲!$H$4:$H$163,T$7:T$166,$BD11)</f>
        <v>1.2560007675920595</v>
      </c>
      <c r="BK11" s="95">
        <f>求节点(节奏总纲!$H$4:$H$163,U$7:U$166,$BD11)</f>
        <v>1131179115.7955542</v>
      </c>
      <c r="BL11" s="91"/>
      <c r="BM11" s="95">
        <v>5</v>
      </c>
      <c r="BN11" s="95">
        <f>求节点(节奏总纲!$H$4:$H$163,AF$7:AF$166,$BD11)</f>
        <v>157.172378000066</v>
      </c>
      <c r="BO11" s="95">
        <f>求节点(节奏总纲!$H$4:$H$163,AG$7:AG$166,$BD11)</f>
        <v>471.894755196164</v>
      </c>
      <c r="BP11" s="95">
        <f>求节点(节奏总纲!$H$4:$H$163,AH$7:AH$166,$BD11)</f>
        <v>471.894755196164</v>
      </c>
      <c r="BQ11" s="95">
        <f>求节点(节奏总纲!$H$4:$H$163,AI$7:AI$166,$BD11)</f>
        <v>7.4820512820512825E-3</v>
      </c>
      <c r="BR11" s="95">
        <f>求节点(节奏总纲!$H$4:$H$163,AJ$7:AJ$166,$BD11)</f>
        <v>7.4820512820512825E-3</v>
      </c>
      <c r="BS11" s="95">
        <f>求节点(节奏总纲!$H$4:$H$163,AM$7:AM$166,$BD11)</f>
        <v>4638.8280656272718</v>
      </c>
      <c r="BT11" s="95">
        <f>求节点(节奏总纲!$H$4:$H$163,AN$7:AN$166,$BD11)</f>
        <v>0.42550995466753178</v>
      </c>
      <c r="BU11" s="95">
        <f>求节点(节奏总纲!$H$4:$H$163,AO$7:AO$166,$BD11)</f>
        <v>373645134.78453213</v>
      </c>
    </row>
    <row r="12" spans="2:73" ht="11.25" customHeight="1" x14ac:dyDescent="0.15">
      <c r="L12" s="91">
        <v>6</v>
      </c>
      <c r="M12" s="96">
        <f t="shared" si="23"/>
        <v>77.082861269665841</v>
      </c>
      <c r="N12" s="96">
        <f t="shared" si="1"/>
        <v>1256.7081242687425</v>
      </c>
      <c r="O12" s="96">
        <f t="shared" si="1"/>
        <v>1256.7081242687425</v>
      </c>
      <c r="P12" s="92">
        <f>武将属性!$AH10</f>
        <v>0</v>
      </c>
      <c r="Q12" s="92">
        <f>武将属性!$AH10</f>
        <v>0</v>
      </c>
      <c r="R12" s="92">
        <f>武将属性!BK10</f>
        <v>4.7865527472807756E-2</v>
      </c>
      <c r="S12" s="92">
        <f t="shared" si="2"/>
        <v>4.7865527472807756E-2</v>
      </c>
      <c r="T12" s="91">
        <f>战法技能效用!AO10</f>
        <v>0.132614473839928</v>
      </c>
      <c r="U12" s="91">
        <f t="shared" si="3"/>
        <v>4286886.6655750126</v>
      </c>
      <c r="V12" s="95">
        <f t="shared" si="4"/>
        <v>91289.580935270627</v>
      </c>
      <c r="W12" s="95">
        <f t="shared" si="0"/>
        <v>5599.4402890440688</v>
      </c>
      <c r="X12" s="95">
        <f t="shared" si="0"/>
        <v>5599.4402890440688</v>
      </c>
      <c r="Y12" s="95">
        <f t="shared" si="5"/>
        <v>7036862.1025993973</v>
      </c>
      <c r="Z12" s="95">
        <f t="shared" si="6"/>
        <v>7036862.1025993973</v>
      </c>
      <c r="AA12" s="95">
        <f t="shared" si="7"/>
        <v>6715424.7545203324</v>
      </c>
      <c r="AB12" s="95">
        <f t="shared" si="8"/>
        <v>6715424.7545203324</v>
      </c>
      <c r="AC12" s="95">
        <f t="shared" si="9"/>
        <v>12425873.525599875</v>
      </c>
      <c r="AD12" s="92"/>
      <c r="AE12" s="91">
        <v>6</v>
      </c>
      <c r="AF12" s="96">
        <f t="shared" si="24"/>
        <v>77.082861269665841</v>
      </c>
      <c r="AG12" s="96">
        <f t="shared" si="10"/>
        <v>242.05305417352037</v>
      </c>
      <c r="AH12" s="96">
        <f t="shared" si="10"/>
        <v>242.05305417352037</v>
      </c>
      <c r="AI12" s="92">
        <f>士兵属性!$S10</f>
        <v>0</v>
      </c>
      <c r="AJ12" s="92">
        <f>士兵属性!$S10</f>
        <v>0</v>
      </c>
      <c r="AK12" s="92">
        <f>士兵属性!AZ10</f>
        <v>4.7865527472807756E-2</v>
      </c>
      <c r="AL12" s="92">
        <f t="shared" si="11"/>
        <v>4.7865527472807756E-2</v>
      </c>
      <c r="AM12" s="96">
        <f t="shared" si="25"/>
        <v>1732.3626948583944</v>
      </c>
      <c r="AN12" s="91">
        <f>战法技能效用!AU10</f>
        <v>8.8739443644136717E-2</v>
      </c>
      <c r="AO12" s="91">
        <f t="shared" si="12"/>
        <v>3528138.4809939181</v>
      </c>
      <c r="AP12" s="95">
        <f t="shared" si="13"/>
        <v>91059.732734006</v>
      </c>
      <c r="AQ12" s="95">
        <f t="shared" si="14"/>
        <v>25936.9332870211</v>
      </c>
      <c r="AR12" s="95">
        <f t="shared" si="14"/>
        <v>25936.9332870211</v>
      </c>
      <c r="AS12" s="95">
        <f t="shared" si="15"/>
        <v>7019144.7455882328</v>
      </c>
      <c r="AT12" s="95">
        <f t="shared" si="16"/>
        <v>7019144.7455882328</v>
      </c>
      <c r="AU12" s="95">
        <f t="shared" si="17"/>
        <v>6698516.7099796413</v>
      </c>
      <c r="AV12" s="95">
        <f t="shared" si="18"/>
        <v>6698516.7099796413</v>
      </c>
      <c r="AW12" s="95">
        <f t="shared" si="19"/>
        <v>7248.0363802009524</v>
      </c>
      <c r="AX12" s="95">
        <f t="shared" si="20"/>
        <v>11532812.473487191</v>
      </c>
      <c r="AZ12" s="14">
        <f t="shared" si="21"/>
        <v>0.89067635104096676</v>
      </c>
      <c r="BA12" s="14">
        <f t="shared" si="22"/>
        <v>0.82300717425677006</v>
      </c>
      <c r="BD12" s="95">
        <v>6</v>
      </c>
      <c r="BE12" s="95">
        <f>求节点(节奏总纲!$H$4:$H$163,M$7:M$166,$BD12)</f>
        <v>162.28701087063934</v>
      </c>
      <c r="BF12" s="95">
        <f>求节点(节奏总纲!$H$4:$H$163,N$7:N$166,$BD12)</f>
        <v>7313.462475076507</v>
      </c>
      <c r="BG12" s="95">
        <f>求节点(节奏总纲!$H$4:$H$163,O$7:O$166,$BD12)</f>
        <v>7313.462475076507</v>
      </c>
      <c r="BH12" s="95">
        <f>求节点(节奏总纲!$H$4:$H$163,P$7:P$166,$BD12)</f>
        <v>7.8923076923076915E-3</v>
      </c>
      <c r="BI12" s="95">
        <f>求节点(节奏总纲!$H$4:$H$163,Q$7:Q$166,$BD12)</f>
        <v>7.8923076923076915E-3</v>
      </c>
      <c r="BJ12" s="95">
        <f>求节点(节奏总纲!$H$4:$H$163,T$7:T$166,$BD12)</f>
        <v>1.3053681576295322</v>
      </c>
      <c r="BK12" s="95">
        <f>求节点(节奏总纲!$H$4:$H$163,U$7:U$166,$BD12)</f>
        <v>1418419848.7755244</v>
      </c>
      <c r="BL12" s="91"/>
      <c r="BM12" s="95">
        <v>6</v>
      </c>
      <c r="BN12" s="95">
        <f>求节点(节奏总纲!$H$4:$H$163,AF$7:AF$166,$BD12)</f>
        <v>162.28701087063934</v>
      </c>
      <c r="BO12" s="95">
        <f>求节点(节奏总纲!$H$4:$H$163,AG$7:AG$166,$BD12)</f>
        <v>490.55775535463397</v>
      </c>
      <c r="BP12" s="95">
        <f>求节点(节奏总纲!$H$4:$H$163,AH$7:AH$166,$BD12)</f>
        <v>490.55775535463397</v>
      </c>
      <c r="BQ12" s="95">
        <f>求节点(节奏总纲!$H$4:$H$163,AI$7:AI$166,$BD12)</f>
        <v>7.8923076923076915E-3</v>
      </c>
      <c r="BR12" s="95">
        <f>求节点(节奏总纲!$H$4:$H$163,AJ$7:AJ$166,$BD12)</f>
        <v>7.8923076923076915E-3</v>
      </c>
      <c r="BS12" s="95">
        <f>求节点(节奏总纲!$H$4:$H$163,AM$7:AM$166,$BD12)</f>
        <v>4800.2870241454548</v>
      </c>
      <c r="BT12" s="95">
        <f>求节点(节奏总纲!$H$4:$H$163,AN$7:AN$166,$BD12)</f>
        <v>0.44852956095836199</v>
      </c>
      <c r="BU12" s="95">
        <f>求节点(节奏总纲!$H$4:$H$163,AO$7:AO$166,$BD12)</f>
        <v>464447405.62268692</v>
      </c>
    </row>
    <row r="13" spans="2:73" x14ac:dyDescent="0.15">
      <c r="L13" s="91">
        <v>7</v>
      </c>
      <c r="M13" s="96">
        <f t="shared" si="23"/>
        <v>80.499433523599009</v>
      </c>
      <c r="N13" s="96">
        <f t="shared" si="1"/>
        <v>1348.049749122491</v>
      </c>
      <c r="O13" s="96">
        <f t="shared" si="1"/>
        <v>1348.049749122491</v>
      </c>
      <c r="P13" s="92">
        <f>武将属性!$AH11</f>
        <v>0</v>
      </c>
      <c r="Q13" s="92">
        <f>武将属性!$AH11</f>
        <v>0</v>
      </c>
      <c r="R13" s="92">
        <f>武将属性!BK11</f>
        <v>0.05</v>
      </c>
      <c r="S13" s="92">
        <f t="shared" si="2"/>
        <v>0.05</v>
      </c>
      <c r="T13" s="91">
        <f>战法技能效用!AO11</f>
        <v>0.15471688614658266</v>
      </c>
      <c r="U13" s="91">
        <f t="shared" si="3"/>
        <v>5376186.2344110822</v>
      </c>
      <c r="V13" s="95">
        <f t="shared" si="4"/>
        <v>111388.55849072585</v>
      </c>
      <c r="W13" s="95">
        <f t="shared" si="0"/>
        <v>6651.6208807208795</v>
      </c>
      <c r="X13" s="95">
        <f t="shared" si="0"/>
        <v>6651.6208807208795</v>
      </c>
      <c r="Y13" s="95">
        <f t="shared" si="5"/>
        <v>8966715.8595137037</v>
      </c>
      <c r="Z13" s="95">
        <f t="shared" si="6"/>
        <v>8966715.8595137037</v>
      </c>
      <c r="AA13" s="95">
        <f t="shared" si="7"/>
        <v>8539729.3900130522</v>
      </c>
      <c r="AB13" s="95">
        <f t="shared" si="8"/>
        <v>8539729.3900130522</v>
      </c>
      <c r="AC13" s="95">
        <f t="shared" si="9"/>
        <v>15530587.570147384</v>
      </c>
      <c r="AD13" s="92"/>
      <c r="AE13" s="91">
        <v>7</v>
      </c>
      <c r="AF13" s="96">
        <f t="shared" si="24"/>
        <v>80.499433523599009</v>
      </c>
      <c r="AG13" s="96">
        <f t="shared" si="10"/>
        <v>250.46366500822444</v>
      </c>
      <c r="AH13" s="96">
        <f t="shared" si="10"/>
        <v>250.46366500822444</v>
      </c>
      <c r="AI13" s="92">
        <f>士兵属性!$S11</f>
        <v>0</v>
      </c>
      <c r="AJ13" s="92">
        <f>士兵属性!$S11</f>
        <v>0</v>
      </c>
      <c r="AK13" s="92">
        <f>士兵属性!AZ11</f>
        <v>0.05</v>
      </c>
      <c r="AL13" s="92">
        <f t="shared" si="11"/>
        <v>0.05</v>
      </c>
      <c r="AM13" s="96">
        <f t="shared" si="25"/>
        <v>1878.8352338300733</v>
      </c>
      <c r="AN13" s="91">
        <f>战法技能效用!AU11</f>
        <v>0.10459283988953652</v>
      </c>
      <c r="AO13" s="91">
        <f t="shared" si="12"/>
        <v>4795928.7221945645</v>
      </c>
      <c r="AP13" s="95">
        <f t="shared" si="13"/>
        <v>116477.16098231646</v>
      </c>
      <c r="AQ13" s="95">
        <f t="shared" si="14"/>
        <v>33483.7324488636</v>
      </c>
      <c r="AR13" s="95">
        <f t="shared" si="14"/>
        <v>33483.7324488636</v>
      </c>
      <c r="AS13" s="95">
        <f t="shared" si="15"/>
        <v>9376345.4775135238</v>
      </c>
      <c r="AT13" s="95">
        <f t="shared" si="16"/>
        <v>9376345.4775135238</v>
      </c>
      <c r="AU13" s="95">
        <f t="shared" si="17"/>
        <v>8929852.8357271664</v>
      </c>
      <c r="AV13" s="95">
        <f t="shared" si="18"/>
        <v>8929852.8357271664</v>
      </c>
      <c r="AW13" s="95">
        <f t="shared" si="19"/>
        <v>8927.295162760056</v>
      </c>
      <c r="AX13" s="95">
        <f t="shared" si="20"/>
        <v>15184705.249648122</v>
      </c>
      <c r="AZ13" s="14">
        <f t="shared" si="21"/>
        <v>0.97486617418084065</v>
      </c>
      <c r="BA13" s="14">
        <f t="shared" si="22"/>
        <v>0.89206893382850228</v>
      </c>
      <c r="BD13" s="95">
        <v>7</v>
      </c>
      <c r="BE13" s="95">
        <f>求节点(节奏总纲!$H$4:$H$163,M$7:M$166,$BD13)</f>
        <v>166.95344712511042</v>
      </c>
      <c r="BF13" s="95">
        <f>求节点(节奏总纲!$H$4:$H$163,N$7:N$166,$BD13)</f>
        <v>7776.9353570493922</v>
      </c>
      <c r="BG13" s="95">
        <f>求节点(节奏总纲!$H$4:$H$163,O$7:O$166,$BD13)</f>
        <v>7776.9353570493922</v>
      </c>
      <c r="BH13" s="95">
        <f>求节点(节奏总纲!$H$4:$H$163,P$7:P$166,$BD13)</f>
        <v>8.3025641025641032E-3</v>
      </c>
      <c r="BI13" s="95">
        <f>求节点(节奏总纲!$H$4:$H$163,Q$7:Q$166,$BD13)</f>
        <v>8.3025641025641032E-3</v>
      </c>
      <c r="BJ13" s="95">
        <f>求节点(节奏总纲!$H$4:$H$163,T$7:T$166,$BD13)</f>
        <v>1.3496317195479335</v>
      </c>
      <c r="BK13" s="95">
        <f>求节点(节奏总纲!$H$4:$H$163,U$7:U$166,$BD13)</f>
        <v>1715359231.1808047</v>
      </c>
      <c r="BL13" s="91"/>
      <c r="BM13" s="95">
        <v>7</v>
      </c>
      <c r="BN13" s="95">
        <f>求节点(节奏总纲!$H$4:$H$163,AF$7:AF$166,$BD13)</f>
        <v>166.95344712511042</v>
      </c>
      <c r="BO13" s="95">
        <f>求节点(节奏总纲!$H$4:$H$163,AG$7:AG$166,$BD13)</f>
        <v>507.07537174066829</v>
      </c>
      <c r="BP13" s="95">
        <f>求节点(节奏总纲!$H$4:$H$163,AH$7:AH$166,$BD13)</f>
        <v>507.07537174066829</v>
      </c>
      <c r="BQ13" s="95">
        <f>求节点(节奏总纲!$H$4:$H$163,AI$7:AI$166,$BD13)</f>
        <v>8.3025641025641032E-3</v>
      </c>
      <c r="BR13" s="95">
        <f>求节点(节奏总纲!$H$4:$H$163,AJ$7:AJ$166,$BD13)</f>
        <v>8.3025641025641032E-3</v>
      </c>
      <c r="BS13" s="95">
        <f>求节点(节奏总纲!$H$4:$H$163,AM$7:AM$166,$BD13)</f>
        <v>4939.8747670369612</v>
      </c>
      <c r="BT13" s="95">
        <f>求节点(节奏总纲!$H$4:$H$163,AN$7:AN$166,$BD13)</f>
        <v>0.47102541488155797</v>
      </c>
      <c r="BU13" s="95">
        <f>求节点(节奏总纲!$H$4:$H$163,AO$7:AO$166,$BD13)</f>
        <v>558024434.89420378</v>
      </c>
    </row>
    <row r="14" spans="2:73" x14ac:dyDescent="0.15">
      <c r="L14" s="91">
        <v>8</v>
      </c>
      <c r="M14" s="96">
        <f t="shared" si="23"/>
        <v>83.916005777532177</v>
      </c>
      <c r="N14" s="96">
        <f t="shared" si="1"/>
        <v>1439.3913739762395</v>
      </c>
      <c r="O14" s="96">
        <f t="shared" si="1"/>
        <v>1439.3913739762395</v>
      </c>
      <c r="P14" s="92">
        <f>武将属性!$AH12</f>
        <v>0</v>
      </c>
      <c r="Q14" s="92">
        <f>武将属性!$AH12</f>
        <v>0</v>
      </c>
      <c r="R14" s="92">
        <f>武将属性!BK12</f>
        <v>0.05</v>
      </c>
      <c r="S14" s="92">
        <f t="shared" si="2"/>
        <v>0.05</v>
      </c>
      <c r="T14" s="91">
        <f>战法技能效用!AO12</f>
        <v>0.17681929845323732</v>
      </c>
      <c r="U14" s="91">
        <f t="shared" si="3"/>
        <v>6636525.4748677919</v>
      </c>
      <c r="V14" s="95">
        <f t="shared" si="4"/>
        <v>133939.32623234575</v>
      </c>
      <c r="W14" s="95">
        <f t="shared" si="0"/>
        <v>7808.6151391218691</v>
      </c>
      <c r="X14" s="95">
        <f t="shared" si="0"/>
        <v>7808.6151391218691</v>
      </c>
      <c r="Y14" s="95">
        <f t="shared" si="5"/>
        <v>11239653.27395229</v>
      </c>
      <c r="Z14" s="95">
        <f t="shared" si="6"/>
        <v>11239653.27395229</v>
      </c>
      <c r="AA14" s="95">
        <f t="shared" si="7"/>
        <v>10704431.689478371</v>
      </c>
      <c r="AB14" s="95">
        <f t="shared" si="8"/>
        <v>10704431.689478371</v>
      </c>
      <c r="AC14" s="95">
        <f t="shared" si="9"/>
        <v>19101748.736998498</v>
      </c>
      <c r="AD14" s="92"/>
      <c r="AE14" s="91">
        <v>8</v>
      </c>
      <c r="AF14" s="96">
        <f t="shared" si="24"/>
        <v>83.916005777532177</v>
      </c>
      <c r="AG14" s="96">
        <f t="shared" si="10"/>
        <v>258.87427584292851</v>
      </c>
      <c r="AH14" s="96">
        <f t="shared" si="10"/>
        <v>258.87427584292851</v>
      </c>
      <c r="AI14" s="92">
        <f>士兵属性!$S12</f>
        <v>0</v>
      </c>
      <c r="AJ14" s="92">
        <f>士兵属性!$S12</f>
        <v>0</v>
      </c>
      <c r="AK14" s="92">
        <f>士兵属性!AZ12</f>
        <v>0.05</v>
      </c>
      <c r="AL14" s="92">
        <f t="shared" si="11"/>
        <v>0.05</v>
      </c>
      <c r="AM14" s="96">
        <f t="shared" si="25"/>
        <v>2025.3077728017522</v>
      </c>
      <c r="AN14" s="91">
        <f>战法技能效用!AU12</f>
        <v>0.12044623613493631</v>
      </c>
      <c r="AO14" s="91">
        <f t="shared" si="12"/>
        <v>6385505.673095189</v>
      </c>
      <c r="AP14" s="95">
        <f t="shared" si="13"/>
        <v>146404.31939029504</v>
      </c>
      <c r="AQ14" s="95">
        <f t="shared" si="14"/>
        <v>42447.761317339318</v>
      </c>
      <c r="AR14" s="95">
        <f t="shared" si="14"/>
        <v>42447.761317339318</v>
      </c>
      <c r="AS14" s="95">
        <f t="shared" si="15"/>
        <v>12285665.711811664</v>
      </c>
      <c r="AT14" s="95">
        <f t="shared" si="16"/>
        <v>12285665.711811664</v>
      </c>
      <c r="AU14" s="95">
        <f t="shared" si="17"/>
        <v>11700634.011249205</v>
      </c>
      <c r="AV14" s="95">
        <f t="shared" si="18"/>
        <v>11700634.011249205</v>
      </c>
      <c r="AW14" s="95">
        <f t="shared" si="19"/>
        <v>10851.322075339031</v>
      </c>
      <c r="AX14" s="95">
        <f t="shared" si="20"/>
        <v>19614744.764703404</v>
      </c>
      <c r="AZ14" s="14">
        <f t="shared" si="21"/>
        <v>1.0614316871617731</v>
      </c>
      <c r="BA14" s="14">
        <f t="shared" si="22"/>
        <v>0.962176020762189</v>
      </c>
      <c r="BD14" s="95">
        <v>8</v>
      </c>
      <c r="BE14" s="95">
        <f>求节点(节奏总纲!$H$4:$H$163,M$7:M$166,$BD14)</f>
        <v>171.18262020599317</v>
      </c>
      <c r="BF14" s="95">
        <f>求节点(节奏总纲!$H$4:$H$163,N$7:N$166,$BD14)</f>
        <v>8189.2766698211171</v>
      </c>
      <c r="BG14" s="95">
        <f>求节点(节奏总纲!$H$4:$H$163,O$7:O$166,$BD14)</f>
        <v>8189.2766698211171</v>
      </c>
      <c r="BH14" s="95">
        <f>求节点(节奏总纲!$H$4:$H$163,P$7:P$166,$BD14)</f>
        <v>8.7128205128205131E-3</v>
      </c>
      <c r="BI14" s="95">
        <f>求节点(节奏总纲!$H$4:$H$163,Q$7:Q$166,$BD14)</f>
        <v>8.7128205128205131E-3</v>
      </c>
      <c r="BJ14" s="95">
        <f>求节点(节奏总纲!$H$4:$H$163,T$7:T$166,$BD14)</f>
        <v>1.3885508477251227</v>
      </c>
      <c r="BK14" s="95">
        <f>求节点(节奏总纲!$H$4:$H$163,U$7:U$166,$BD14)</f>
        <v>2017012816.9306326</v>
      </c>
      <c r="BL14" s="91"/>
      <c r="BM14" s="95">
        <v>8</v>
      </c>
      <c r="BN14" s="95">
        <f>求节点(节奏总纲!$H$4:$H$163,AF$7:AF$166,$BD14)</f>
        <v>171.18262020599317</v>
      </c>
      <c r="BO14" s="95">
        <f>求节点(节奏总纲!$H$4:$H$163,AG$7:AG$166,$BD14)</f>
        <v>521.90175978611205</v>
      </c>
      <c r="BP14" s="95">
        <f>求节点(节奏总纲!$H$4:$H$163,AH$7:AH$166,$BD14)</f>
        <v>521.90175978611205</v>
      </c>
      <c r="BQ14" s="95">
        <f>求节点(节奏总纲!$H$4:$H$163,AI$7:AI$166,$BD14)</f>
        <v>8.7128205128205131E-3</v>
      </c>
      <c r="BR14" s="95">
        <f>求节点(节奏总纲!$H$4:$H$163,AJ$7:AJ$166,$BD14)</f>
        <v>8.7128205128205131E-3</v>
      </c>
      <c r="BS14" s="95">
        <f>求节点(节奏总纲!$H$4:$H$163,AM$7:AM$166,$BD14)</f>
        <v>5062.6980986905437</v>
      </c>
      <c r="BT14" s="95">
        <f>求节点(节奏总纲!$H$4:$H$163,AN$7:AN$166,$BD14)</f>
        <v>0.49116595209930647</v>
      </c>
      <c r="BU14" s="95">
        <f>求节点(节奏总纲!$H$4:$H$163,AO$7:AO$166,$BD14)</f>
        <v>654694335.89434659</v>
      </c>
    </row>
    <row r="15" spans="2:73" x14ac:dyDescent="0.15">
      <c r="L15" s="91">
        <v>9</v>
      </c>
      <c r="M15" s="96">
        <f t="shared" si="23"/>
        <v>87.332578031465346</v>
      </c>
      <c r="N15" s="96">
        <f t="shared" si="1"/>
        <v>1530.732998829988</v>
      </c>
      <c r="O15" s="96">
        <f t="shared" si="1"/>
        <v>1530.732998829988</v>
      </c>
      <c r="P15" s="92">
        <f>武将属性!$AH13</f>
        <v>0</v>
      </c>
      <c r="Q15" s="92">
        <f>武将属性!$AH13</f>
        <v>0</v>
      </c>
      <c r="R15" s="92">
        <f>武将属性!BK13</f>
        <v>0.05</v>
      </c>
      <c r="S15" s="92">
        <f t="shared" si="2"/>
        <v>0.05</v>
      </c>
      <c r="T15" s="91">
        <f>战法技能效用!AO13</f>
        <v>0.19892171075989196</v>
      </c>
      <c r="U15" s="91">
        <f t="shared" si="3"/>
        <v>8107284.7348406436</v>
      </c>
      <c r="V15" s="95">
        <f t="shared" si="4"/>
        <v>159562.44691450644</v>
      </c>
      <c r="W15" s="95">
        <f t="shared" si="0"/>
        <v>9103.4817023634187</v>
      </c>
      <c r="X15" s="95">
        <f t="shared" si="0"/>
        <v>9103.4817023634187</v>
      </c>
      <c r="Y15" s="95">
        <f t="shared" si="5"/>
        <v>13934999.846052678</v>
      </c>
      <c r="Z15" s="95">
        <f t="shared" si="6"/>
        <v>13934999.846052678</v>
      </c>
      <c r="AA15" s="95">
        <f t="shared" si="7"/>
        <v>13271428.424812075</v>
      </c>
      <c r="AB15" s="95">
        <f t="shared" si="8"/>
        <v>13271428.424812075</v>
      </c>
      <c r="AC15" s="95">
        <f t="shared" si="9"/>
        <v>23245887.902422749</v>
      </c>
      <c r="AD15" s="92"/>
      <c r="AE15" s="91">
        <v>9</v>
      </c>
      <c r="AF15" s="96">
        <f t="shared" si="24"/>
        <v>87.332578031465346</v>
      </c>
      <c r="AG15" s="96">
        <f t="shared" si="10"/>
        <v>267.28488667763258</v>
      </c>
      <c r="AH15" s="96">
        <f t="shared" si="10"/>
        <v>267.28488667763258</v>
      </c>
      <c r="AI15" s="92">
        <f>士兵属性!$S13</f>
        <v>0</v>
      </c>
      <c r="AJ15" s="92">
        <f>士兵属性!$S13</f>
        <v>0</v>
      </c>
      <c r="AK15" s="92">
        <f>士兵属性!AZ13</f>
        <v>0.05</v>
      </c>
      <c r="AL15" s="92">
        <f t="shared" si="11"/>
        <v>0.05</v>
      </c>
      <c r="AM15" s="96">
        <f t="shared" si="25"/>
        <v>2171.7803117734311</v>
      </c>
      <c r="AN15" s="91">
        <f>战法技能效用!AU13</f>
        <v>0.1362996323803361</v>
      </c>
      <c r="AO15" s="91">
        <f t="shared" si="12"/>
        <v>8378209.1114915451</v>
      </c>
      <c r="AP15" s="95">
        <f t="shared" si="13"/>
        <v>181864.62006040406</v>
      </c>
      <c r="AQ15" s="95">
        <f t="shared" si="14"/>
        <v>53148.999179430175</v>
      </c>
      <c r="AR15" s="95">
        <f t="shared" si="14"/>
        <v>53148.999179430175</v>
      </c>
      <c r="AS15" s="95">
        <f t="shared" si="15"/>
        <v>15882706.122588033</v>
      </c>
      <c r="AT15" s="95">
        <f t="shared" si="16"/>
        <v>15882706.122588033</v>
      </c>
      <c r="AU15" s="95">
        <f t="shared" si="17"/>
        <v>15126386.783417175</v>
      </c>
      <c r="AV15" s="95">
        <f t="shared" si="18"/>
        <v>15126386.783417175</v>
      </c>
      <c r="AW15" s="95">
        <f t="shared" si="19"/>
        <v>13082.284746474486</v>
      </c>
      <c r="AX15" s="95">
        <f t="shared" si="20"/>
        <v>25003834.93558792</v>
      </c>
      <c r="AZ15" s="14">
        <f t="shared" si="21"/>
        <v>1.1504604326010743</v>
      </c>
      <c r="BA15" s="14">
        <f t="shared" si="22"/>
        <v>1.0334173999695135</v>
      </c>
      <c r="BD15" s="95">
        <v>9</v>
      </c>
      <c r="BE15" s="95">
        <f>求节点(节奏总纲!$H$4:$H$163,M$7:M$166,$BD15)</f>
        <v>174.17959133189279</v>
      </c>
      <c r="BF15" s="95">
        <f>求节点(节奏总纲!$H$4:$H$163,N$7:N$166,$BD15)</f>
        <v>8557.8546087092927</v>
      </c>
      <c r="BG15" s="95">
        <f>求节点(节奏总纲!$H$4:$H$163,O$7:O$166,$BD15)</f>
        <v>8557.8546087092927</v>
      </c>
      <c r="BH15" s="95">
        <f>求节点(节奏总纲!$H$4:$H$163,P$7:P$166,$BD15)</f>
        <v>9.2114969557347947E-3</v>
      </c>
      <c r="BI15" s="95">
        <f>求节点(节奏总纲!$H$4:$H$163,Q$7:Q$166,$BD15)</f>
        <v>9.2114969557347947E-3</v>
      </c>
      <c r="BJ15" s="95">
        <f>求节点(节奏总纲!$H$4:$H$163,T$7:T$166,$BD15)</f>
        <v>1.4172669023646796</v>
      </c>
      <c r="BK15" s="95">
        <f>求节点(节奏总纲!$H$4:$H$163,U$7:U$166,$BD15)</f>
        <v>2298531391.2868204</v>
      </c>
      <c r="BL15" s="91"/>
      <c r="BM15" s="95">
        <v>9</v>
      </c>
      <c r="BN15" s="95">
        <f>求节点(节奏总纲!$H$4:$H$163,AF$7:AF$166,$BD15)</f>
        <v>174.17959133189279</v>
      </c>
      <c r="BO15" s="95">
        <f>求节点(节奏总纲!$H$4:$H$163,AG$7:AG$166,$BD15)</f>
        <v>534.46265472060816</v>
      </c>
      <c r="BP15" s="95">
        <f>求节点(节奏总纲!$H$4:$H$163,AH$7:AH$166,$BD15)</f>
        <v>534.46265472060816</v>
      </c>
      <c r="BQ15" s="95">
        <f>求节点(节奏总纲!$H$4:$H$163,AI$7:AI$166,$BD15)</f>
        <v>9.2114969557347947E-3</v>
      </c>
      <c r="BR15" s="95">
        <f>求节点(节奏总纲!$H$4:$H$163,AJ$7:AJ$166,$BD15)</f>
        <v>9.2114969557347947E-3</v>
      </c>
      <c r="BS15" s="95">
        <f>求节点(节奏总纲!$H$4:$H$163,AM$7:AM$166,$BD15)</f>
        <v>5168.3413254482521</v>
      </c>
      <c r="BT15" s="95">
        <f>求节点(节奏总纲!$H$4:$H$163,AN$7:AN$166,$BD15)</f>
        <v>0.50779134526913583</v>
      </c>
      <c r="BU15" s="95">
        <f>求节点(节奏总纲!$H$4:$H$163,AO$7:AO$166,$BD15)</f>
        <v>745450296.6756053</v>
      </c>
    </row>
    <row r="16" spans="2:73" x14ac:dyDescent="0.15">
      <c r="L16" s="91">
        <v>10</v>
      </c>
      <c r="M16" s="96">
        <f t="shared" si="23"/>
        <v>90.749150285398514</v>
      </c>
      <c r="N16" s="96">
        <f t="shared" si="1"/>
        <v>1622.0746236837365</v>
      </c>
      <c r="O16" s="96">
        <f t="shared" si="1"/>
        <v>1622.0746236837365</v>
      </c>
      <c r="P16" s="92">
        <f>武将属性!$AH14</f>
        <v>0</v>
      </c>
      <c r="Q16" s="92">
        <f>武将属性!$AH14</f>
        <v>0</v>
      </c>
      <c r="R16" s="92">
        <f>武将属性!BK14</f>
        <v>0.05</v>
      </c>
      <c r="S16" s="92">
        <f t="shared" si="2"/>
        <v>0.05</v>
      </c>
      <c r="T16" s="91">
        <f>战法技能效用!AO14</f>
        <v>0.22102412306654665</v>
      </c>
      <c r="U16" s="91">
        <f t="shared" si="3"/>
        <v>9811859.5407463145</v>
      </c>
      <c r="V16" s="95">
        <f t="shared" si="4"/>
        <v>188518.50515969491</v>
      </c>
      <c r="W16" s="95">
        <f t="shared" si="0"/>
        <v>10546.92176705394</v>
      </c>
      <c r="X16" s="95">
        <f t="shared" si="0"/>
        <v>10546.92176705394</v>
      </c>
      <c r="Y16" s="95">
        <f t="shared" si="5"/>
        <v>17107894.156315826</v>
      </c>
      <c r="Z16" s="95">
        <f t="shared" si="6"/>
        <v>17107894.156315826</v>
      </c>
      <c r="AA16" s="95">
        <f t="shared" si="7"/>
        <v>16293232.5298246</v>
      </c>
      <c r="AB16" s="95">
        <f t="shared" si="8"/>
        <v>16293232.5298246</v>
      </c>
      <c r="AC16" s="95">
        <f t="shared" si="9"/>
        <v>28022205.021388322</v>
      </c>
      <c r="AD16" s="92"/>
      <c r="AE16" s="91">
        <v>10</v>
      </c>
      <c r="AF16" s="96">
        <f t="shared" si="24"/>
        <v>90.749150285398514</v>
      </c>
      <c r="AG16" s="96">
        <f t="shared" si="10"/>
        <v>275.69549751233666</v>
      </c>
      <c r="AH16" s="96">
        <f t="shared" si="10"/>
        <v>275.69549751233666</v>
      </c>
      <c r="AI16" s="92">
        <f>士兵属性!$S14</f>
        <v>0</v>
      </c>
      <c r="AJ16" s="92">
        <f>士兵属性!$S14</f>
        <v>0</v>
      </c>
      <c r="AK16" s="92">
        <f>士兵属性!AZ14</f>
        <v>0.05</v>
      </c>
      <c r="AL16" s="92">
        <f t="shared" si="11"/>
        <v>0.05</v>
      </c>
      <c r="AM16" s="96">
        <f t="shared" si="25"/>
        <v>2318.2528507451102</v>
      </c>
      <c r="AN16" s="91">
        <f>战法技能效用!AU14</f>
        <v>0.1521530286257359</v>
      </c>
      <c r="AO16" s="91">
        <f t="shared" si="12"/>
        <v>10850567.293697648</v>
      </c>
      <c r="AP16" s="95">
        <f t="shared" si="13"/>
        <v>223567.02681037484</v>
      </c>
      <c r="AQ16" s="95">
        <f t="shared" si="14"/>
        <v>65821.176163586599</v>
      </c>
      <c r="AR16" s="95">
        <f t="shared" si="14"/>
        <v>65821.176163586599</v>
      </c>
      <c r="AS16" s="95">
        <f t="shared" si="15"/>
        <v>20288517.714874428</v>
      </c>
      <c r="AT16" s="95">
        <f t="shared" si="16"/>
        <v>20288517.714874428</v>
      </c>
      <c r="AU16" s="95">
        <f t="shared" si="17"/>
        <v>19322397.823689926</v>
      </c>
      <c r="AV16" s="95">
        <f t="shared" si="18"/>
        <v>19322397.823689926</v>
      </c>
      <c r="AW16" s="95">
        <f t="shared" si="19"/>
        <v>15655.41213801131</v>
      </c>
      <c r="AX16" s="95">
        <f t="shared" si="20"/>
        <v>31500332.78289786</v>
      </c>
      <c r="AZ16" s="14">
        <f t="shared" si="21"/>
        <v>1.2420219722734582</v>
      </c>
      <c r="BA16" s="14">
        <f t="shared" si="22"/>
        <v>1.105862476795334</v>
      </c>
      <c r="BD16" s="95">
        <v>10</v>
      </c>
      <c r="BE16" s="95">
        <f>求节点(节奏总纲!$H$4:$H$163,M$7:M$166,$BD16)</f>
        <v>181.09603783933602</v>
      </c>
      <c r="BF16" s="95">
        <f>求节点(节奏总纲!$H$4:$H$163,N$7:N$166,$BD16)</f>
        <v>9013.4530321022685</v>
      </c>
      <c r="BG16" s="95">
        <f>求节点(节奏总纲!$H$4:$H$163,O$7:O$166,$BD16)</f>
        <v>9013.4530321022685</v>
      </c>
      <c r="BH16" s="95">
        <f>求节点(节奏总纲!$H$4:$H$163,P$7:P$166,$BD16)</f>
        <v>9.8666666666666659E-3</v>
      </c>
      <c r="BI16" s="95">
        <f>求节点(节奏总纲!$H$4:$H$163,Q$7:Q$166,$BD16)</f>
        <v>9.8666666666666659E-3</v>
      </c>
      <c r="BJ16" s="95">
        <f>求节点(节奏总纲!$H$4:$H$163,T$7:T$166,$BD16)</f>
        <v>1.44768230768171</v>
      </c>
      <c r="BK16" s="95">
        <f>求节点(节奏总纲!$H$4:$H$163,U$7:U$166,$BD16)</f>
        <v>2723001991.6431665</v>
      </c>
      <c r="BL16" s="91"/>
      <c r="BM16" s="95">
        <v>10</v>
      </c>
      <c r="BN16" s="95">
        <f>求节点(节奏总纲!$H$4:$H$163,AF$7:AF$166,$BD16)</f>
        <v>181.09603783933602</v>
      </c>
      <c r="BO16" s="95">
        <f>求节点(节奏总纲!$H$4:$H$163,AG$7:AG$166,$BD16)</f>
        <v>546.23108596685881</v>
      </c>
      <c r="BP16" s="95">
        <f>求节点(节奏总纲!$H$4:$H$163,AH$7:AH$166,$BD16)</f>
        <v>546.23108596685881</v>
      </c>
      <c r="BQ16" s="95">
        <f>求节点(节奏总纲!$H$4:$H$163,AI$7:AI$166,$BD16)</f>
        <v>9.8666666666666659E-3</v>
      </c>
      <c r="BR16" s="95">
        <f>求节点(节奏总纲!$H$4:$H$163,AJ$7:AJ$166,$BD16)</f>
        <v>9.8666666666666659E-3</v>
      </c>
      <c r="BS16" s="95">
        <f>求节点(节奏总纲!$H$4:$H$163,AM$7:AM$166,$BD16)</f>
        <v>5263.0497775382346</v>
      </c>
      <c r="BT16" s="95">
        <f>求节点(节奏总纲!$H$4:$H$163,AN$7:AN$166,$BD16)</f>
        <v>0.52548076830089696</v>
      </c>
      <c r="BU16" s="95">
        <f>求节点(节奏总纲!$H$4:$H$163,AO$7:AO$166,$BD16)</f>
        <v>860605754.06101</v>
      </c>
    </row>
    <row r="17" spans="12:73" x14ac:dyDescent="0.15">
      <c r="L17" s="14">
        <v>11</v>
      </c>
      <c r="M17" s="91">
        <f>武将属性!$G15</f>
        <v>94.165722539331682</v>
      </c>
      <c r="N17" s="91">
        <f>武将属性!$V15</f>
        <v>1713.4162485374848</v>
      </c>
      <c r="O17" s="91">
        <f>武将属性!$V15</f>
        <v>1713.4162485374848</v>
      </c>
      <c r="P17" s="92">
        <f>武将属性!$AH15</f>
        <v>0</v>
      </c>
      <c r="Q17" s="92">
        <f>武将属性!$AH15</f>
        <v>0</v>
      </c>
      <c r="R17" s="92">
        <f>武将属性!BK15</f>
        <v>0.05</v>
      </c>
      <c r="S17" s="92">
        <f t="shared" si="2"/>
        <v>0.05</v>
      </c>
      <c r="T17" s="91">
        <f>战法技能效用!AO15</f>
        <v>0.25721156463302824</v>
      </c>
      <c r="U17" s="91">
        <f t="shared" si="3"/>
        <v>12043534.099109981</v>
      </c>
      <c r="V17" s="95">
        <f t="shared" si="4"/>
        <v>224102.1089853546</v>
      </c>
      <c r="W17" s="95">
        <f t="shared" si="0"/>
        <v>12316.176546829509</v>
      </c>
      <c r="X17" s="95">
        <f t="shared" si="0"/>
        <v>12316.176546829509</v>
      </c>
      <c r="Y17" s="95">
        <f t="shared" si="5"/>
        <v>21102737.015193969</v>
      </c>
      <c r="Z17" s="95">
        <f t="shared" si="6"/>
        <v>21102737.015193969</v>
      </c>
      <c r="AA17" s="95">
        <f t="shared" si="7"/>
        <v>20097844.776375212</v>
      </c>
      <c r="AB17" s="95">
        <f t="shared" si="8"/>
        <v>20097844.776375212</v>
      </c>
      <c r="AC17" s="95">
        <f t="shared" si="9"/>
        <v>33570701.397984236</v>
      </c>
      <c r="AD17" s="92"/>
      <c r="AE17" s="14">
        <v>11</v>
      </c>
      <c r="AF17" s="91">
        <f>武将属性!$G15</f>
        <v>94.165722539331682</v>
      </c>
      <c r="AG17" s="91">
        <f>士兵属性!$H15</f>
        <v>284.10610834704084</v>
      </c>
      <c r="AH17" s="91">
        <f>士兵属性!$H15</f>
        <v>284.10610834704084</v>
      </c>
      <c r="AI17" s="92">
        <f>士兵属性!$S15</f>
        <v>0</v>
      </c>
      <c r="AJ17" s="92">
        <f>士兵属性!$S15</f>
        <v>0</v>
      </c>
      <c r="AK17" s="92">
        <f>士兵属性!AZ15</f>
        <v>0.05</v>
      </c>
      <c r="AL17" s="92">
        <f t="shared" si="11"/>
        <v>0.05</v>
      </c>
      <c r="AM17" s="91">
        <f>带兵数!$H14</f>
        <v>2464.7253897167893</v>
      </c>
      <c r="AN17" s="91">
        <f>战法技能效用!AU15</f>
        <v>0.15698621199033272</v>
      </c>
      <c r="AO17" s="91">
        <f t="shared" si="12"/>
        <v>13628749.966481945</v>
      </c>
      <c r="AP17" s="95">
        <f t="shared" si="13"/>
        <v>269375.11627195223</v>
      </c>
      <c r="AQ17" s="95">
        <f t="shared" si="14"/>
        <v>79857.321669593191</v>
      </c>
      <c r="AR17" s="95">
        <f t="shared" si="14"/>
        <v>79857.321669593191</v>
      </c>
      <c r="AS17" s="95">
        <f t="shared" si="15"/>
        <v>25365902.457864866</v>
      </c>
      <c r="AT17" s="95">
        <f t="shared" si="16"/>
        <v>25365902.457864866</v>
      </c>
      <c r="AU17" s="95">
        <f t="shared" si="17"/>
        <v>24158002.340823676</v>
      </c>
      <c r="AV17" s="95">
        <f t="shared" si="18"/>
        <v>24158002.340823676</v>
      </c>
      <c r="AW17" s="95">
        <f t="shared" si="19"/>
        <v>18410.126318512834</v>
      </c>
      <c r="AX17" s="95">
        <f t="shared" si="20"/>
        <v>39219054.898738079</v>
      </c>
      <c r="AZ17" s="14">
        <f t="shared" si="21"/>
        <v>1.3361722413546135</v>
      </c>
      <c r="BA17" s="14">
        <f t="shared" si="22"/>
        <v>1.1316238119414725</v>
      </c>
      <c r="BD17" s="95">
        <v>11</v>
      </c>
      <c r="BE17" s="95">
        <f>求节点(节奏总纲!$H$4:$H$163,M$7:M$166,$BD17)</f>
        <v>188.33292270100841</v>
      </c>
      <c r="BF17" s="95">
        <f>求节点(节奏总纲!$H$4:$H$163,N$7:N$166,$BD17)</f>
        <v>9432.5597937241637</v>
      </c>
      <c r="BG17" s="95">
        <f>求节点(节奏总纲!$H$4:$H$163,O$7:O$166,$BD17)</f>
        <v>9432.5597937241637</v>
      </c>
      <c r="BH17" s="95">
        <f>求节点(节奏总纲!$H$4:$H$163,P$7:P$166,$BD17)</f>
        <v>1.0481832506817324E-2</v>
      </c>
      <c r="BI17" s="95">
        <f>求节点(节奏总纲!$H$4:$H$163,Q$7:Q$166,$BD17)</f>
        <v>1.0481832506817324E-2</v>
      </c>
      <c r="BJ17" s="95">
        <f>求节点(节奏总纲!$H$4:$H$163,T$7:T$166,$BD17)</f>
        <v>1.4761439043796636</v>
      </c>
      <c r="BK17" s="95">
        <f>求节点(节奏总纲!$H$4:$H$163,U$7:U$166,$BD17)</f>
        <v>3178661248.3687129</v>
      </c>
      <c r="BM17" s="14">
        <v>11</v>
      </c>
      <c r="BN17" s="95">
        <f>求节点(节奏总纲!$H$4:$H$163,AF$7:AF$166,$BD17)</f>
        <v>188.33292270100841</v>
      </c>
      <c r="BO17" s="95">
        <f>求节点(节奏总纲!$H$4:$H$163,AG$7:AG$166,$BD17)</f>
        <v>556.86541873593944</v>
      </c>
      <c r="BP17" s="95">
        <f>求节点(节奏总纲!$H$4:$H$163,AH$7:AH$166,$BD17)</f>
        <v>556.86541873593944</v>
      </c>
      <c r="BQ17" s="95">
        <f>求节点(节奏总纲!$H$4:$H$163,AI$7:AI$166,$BD17)</f>
        <v>1.0481832506817324E-2</v>
      </c>
      <c r="BR17" s="95">
        <f>求节点(节奏总纲!$H$4:$H$163,AJ$7:AJ$166,$BD17)</f>
        <v>1.0481832506817324E-2</v>
      </c>
      <c r="BS17" s="95">
        <f>求节点(节奏总纲!$H$4:$H$163,AM$7:AM$166,$BD17)</f>
        <v>5349.6551915674727</v>
      </c>
      <c r="BT17" s="95">
        <f>求节点(节奏总纲!$H$4:$H$163,AN$7:AN$166,$BD17)</f>
        <v>0.54318430222955538</v>
      </c>
      <c r="BU17" s="95">
        <f>求节点(节奏总纲!$H$4:$H$163,AO$7:AO$166,$BD17)</f>
        <v>985079478.5793463</v>
      </c>
    </row>
    <row r="18" spans="12:73" x14ac:dyDescent="0.15">
      <c r="L18" s="14">
        <v>12</v>
      </c>
      <c r="M18" s="91">
        <f>武将属性!$G16</f>
        <v>95.234973170386212</v>
      </c>
      <c r="N18" s="91">
        <f>武将属性!$V16</f>
        <v>1825.6788240638739</v>
      </c>
      <c r="O18" s="91">
        <f>武将属性!$V16</f>
        <v>1825.6788240638739</v>
      </c>
      <c r="P18" s="92">
        <f>武将属性!$AH16</f>
        <v>0</v>
      </c>
      <c r="Q18" s="92">
        <f>武将属性!$AH16</f>
        <v>0</v>
      </c>
      <c r="R18" s="92">
        <f>武将属性!BK16</f>
        <v>0.05</v>
      </c>
      <c r="S18" s="92">
        <f t="shared" si="2"/>
        <v>0.05</v>
      </c>
      <c r="T18" s="91">
        <f>战法技能效用!AO16</f>
        <v>0.29160280517874831</v>
      </c>
      <c r="U18" s="91">
        <f t="shared" si="3"/>
        <v>14595594.401472881</v>
      </c>
      <c r="V18" s="95">
        <f t="shared" si="4"/>
        <v>265611.05240023998</v>
      </c>
      <c r="W18" s="95">
        <f t="shared" si="0"/>
        <v>13855.373199097754</v>
      </c>
      <c r="X18" s="95">
        <f t="shared" si="0"/>
        <v>13855.373199097754</v>
      </c>
      <c r="Y18" s="95">
        <f t="shared" si="5"/>
        <v>25295461.449094903</v>
      </c>
      <c r="Z18" s="95">
        <f t="shared" si="6"/>
        <v>25295461.449094903</v>
      </c>
      <c r="AA18" s="95">
        <f t="shared" si="7"/>
        <v>24090915.665804669</v>
      </c>
      <c r="AB18" s="95">
        <f t="shared" si="8"/>
        <v>24090915.665804669</v>
      </c>
      <c r="AC18" s="95">
        <f t="shared" si="9"/>
        <v>39169102.680284441</v>
      </c>
      <c r="AD18" s="92"/>
      <c r="AE18" s="14">
        <v>12</v>
      </c>
      <c r="AF18" s="91">
        <f>武将属性!$G16</f>
        <v>95.234973170386212</v>
      </c>
      <c r="AG18" s="91">
        <f>士兵属性!$H16</f>
        <v>290.51350851277977</v>
      </c>
      <c r="AH18" s="91">
        <f>士兵属性!$H16</f>
        <v>290.51350851277977</v>
      </c>
      <c r="AI18" s="92">
        <f>士兵属性!$S16</f>
        <v>0</v>
      </c>
      <c r="AJ18" s="92">
        <f>士兵属性!$S16</f>
        <v>0</v>
      </c>
      <c r="AK18" s="92">
        <f>士兵属性!AZ16</f>
        <v>0.05</v>
      </c>
      <c r="AL18" s="92">
        <f t="shared" si="11"/>
        <v>0.05</v>
      </c>
      <c r="AM18" s="91">
        <f>带兵数!$H15</f>
        <v>2556.5591764569513</v>
      </c>
      <c r="AN18" s="91">
        <f>战法技能效用!AU16</f>
        <v>0.16374486099309848</v>
      </c>
      <c r="AO18" s="91">
        <f t="shared" si="12"/>
        <v>15687905.773160482</v>
      </c>
      <c r="AP18" s="95">
        <f t="shared" si="13"/>
        <v>309785.63776421011</v>
      </c>
      <c r="AQ18" s="95">
        <f t="shared" si="14"/>
        <v>90831.483037979633</v>
      </c>
      <c r="AR18" s="95">
        <f t="shared" si="14"/>
        <v>90831.483037979633</v>
      </c>
      <c r="AS18" s="95">
        <f t="shared" si="15"/>
        <v>29502426.901045527</v>
      </c>
      <c r="AT18" s="95">
        <f t="shared" si="16"/>
        <v>29502426.901045527</v>
      </c>
      <c r="AU18" s="95">
        <f t="shared" si="17"/>
        <v>28097549.429567166</v>
      </c>
      <c r="AV18" s="95">
        <f t="shared" si="18"/>
        <v>28097549.429567166</v>
      </c>
      <c r="AW18" s="95">
        <f t="shared" si="19"/>
        <v>20643.193448275604</v>
      </c>
      <c r="AX18" s="95">
        <f t="shared" si="20"/>
        <v>45349756.128270447</v>
      </c>
      <c r="AZ18" s="14">
        <f t="shared" si="21"/>
        <v>1.3239927065541364</v>
      </c>
      <c r="BA18" s="14">
        <f t="shared" si="22"/>
        <v>1.0748384301208982</v>
      </c>
      <c r="BD18" s="14">
        <v>12</v>
      </c>
      <c r="BE18" s="95">
        <f>求节点(节奏总纲!$H$4:$H$163,M$7:M$166,$BD18)</f>
        <v>195.66331094426698</v>
      </c>
      <c r="BF18" s="95">
        <f>求节点(节奏总纲!$H$4:$H$163,N$7:N$166,$BD18)</f>
        <v>9798.8421730046994</v>
      </c>
      <c r="BG18" s="95">
        <f>求节点(节奏总纲!$H$4:$H$163,O$7:O$166,$BD18)</f>
        <v>9798.8421730046994</v>
      </c>
      <c r="BH18" s="95">
        <f>求节点(节奏总纲!$H$4:$H$163,P$7:P$166,$BD18)</f>
        <v>1.0852631578947369E-2</v>
      </c>
      <c r="BI18" s="95">
        <f>求节点(节奏总纲!$H$4:$H$163,Q$7:Q$166,$BD18)</f>
        <v>1.0852631578947369E-2</v>
      </c>
      <c r="BJ18" s="95">
        <f>求节点(节奏总纲!$H$4:$H$163,T$7:T$166,$BD18)</f>
        <v>1.505332371113699</v>
      </c>
      <c r="BK18" s="95">
        <f>求节点(节奏总纲!$H$4:$H$163,U$7:U$166,$BD18)</f>
        <v>3648910870.1164842</v>
      </c>
      <c r="BM18" s="14">
        <v>12</v>
      </c>
      <c r="BN18" s="95">
        <f>求节点(节奏总纲!$H$4:$H$163,AF$7:AF$166,$BD18)</f>
        <v>195.66331094426698</v>
      </c>
      <c r="BO18" s="95">
        <f>求节点(节奏总纲!$H$4:$H$163,AG$7:AG$166,$BD18)</f>
        <v>567.21343866356597</v>
      </c>
      <c r="BP18" s="95">
        <f>求节点(节奏总纲!$H$4:$H$163,AH$7:AH$166,$BD18)</f>
        <v>567.21343866356597</v>
      </c>
      <c r="BQ18" s="95">
        <f>求节点(节奏总纲!$H$4:$H$163,AI$7:AI$166,$BD18)</f>
        <v>1.0852631578947369E-2</v>
      </c>
      <c r="BR18" s="95">
        <f>求节点(节奏总纲!$H$4:$H$163,AJ$7:AJ$166,$BD18)</f>
        <v>1.0852631578947369E-2</v>
      </c>
      <c r="BS18" s="95">
        <f>求节点(节奏总纲!$H$4:$H$163,AM$7:AM$166,$BD18)</f>
        <v>5429.833552151269</v>
      </c>
      <c r="BT18" s="95">
        <f>求节点(节奏总纲!$H$4:$H$163,AN$7:AN$166,$BD18)</f>
        <v>0.56419910944852414</v>
      </c>
      <c r="BU18" s="95">
        <f>求节点(节奏总纲!$H$4:$H$163,AO$7:AO$166,$BD18)</f>
        <v>1124177063.6150088</v>
      </c>
    </row>
    <row r="19" spans="12:73" x14ac:dyDescent="0.15">
      <c r="L19" s="14">
        <v>13</v>
      </c>
      <c r="M19" s="91">
        <f>武将属性!$G17</f>
        <v>96.30422380144077</v>
      </c>
      <c r="N19" s="91">
        <f>武将属性!$V17</f>
        <v>1937.9413995902626</v>
      </c>
      <c r="O19" s="91">
        <f>武将属性!$V17</f>
        <v>1937.9413995902626</v>
      </c>
      <c r="P19" s="92">
        <f>武将属性!$AH17</f>
        <v>0</v>
      </c>
      <c r="Q19" s="92">
        <f>武将属性!$AH17</f>
        <v>0</v>
      </c>
      <c r="R19" s="92">
        <f>武将属性!BK17</f>
        <v>0.05</v>
      </c>
      <c r="S19" s="92">
        <f t="shared" si="2"/>
        <v>0.05</v>
      </c>
      <c r="T19" s="91">
        <f>战法技能效用!AO17</f>
        <v>0.3248970798321279</v>
      </c>
      <c r="U19" s="91">
        <f t="shared" si="3"/>
        <v>17498850.01712583</v>
      </c>
      <c r="V19" s="95">
        <f t="shared" si="4"/>
        <v>311958.73074666248</v>
      </c>
      <c r="W19" s="95">
        <f t="shared" si="0"/>
        <v>15502.503547832741</v>
      </c>
      <c r="X19" s="95">
        <f t="shared" si="0"/>
        <v>15502.503547832741</v>
      </c>
      <c r="Y19" s="95">
        <f t="shared" si="5"/>
        <v>30042943.422639988</v>
      </c>
      <c r="Z19" s="95">
        <f t="shared" si="6"/>
        <v>30042943.422639988</v>
      </c>
      <c r="AA19" s="95">
        <f t="shared" si="7"/>
        <v>28612327.069180943</v>
      </c>
      <c r="AB19" s="95">
        <f t="shared" si="8"/>
        <v>28612327.069180943</v>
      </c>
      <c r="AC19" s="95">
        <f t="shared" si="9"/>
        <v>45351361.822680742</v>
      </c>
      <c r="AD19" s="92"/>
      <c r="AE19" s="14">
        <v>13</v>
      </c>
      <c r="AF19" s="91">
        <f>武将属性!$G17</f>
        <v>96.30422380144077</v>
      </c>
      <c r="AG19" s="91">
        <f>士兵属性!$H17</f>
        <v>296.61645293805486</v>
      </c>
      <c r="AH19" s="91">
        <f>士兵属性!$H17</f>
        <v>296.61645293805486</v>
      </c>
      <c r="AI19" s="92">
        <f>士兵属性!$S17</f>
        <v>0</v>
      </c>
      <c r="AJ19" s="92">
        <f>士兵属性!$S17</f>
        <v>0</v>
      </c>
      <c r="AK19" s="92">
        <f>士兵属性!AZ17</f>
        <v>0.05</v>
      </c>
      <c r="AL19" s="92">
        <f t="shared" si="11"/>
        <v>0.05</v>
      </c>
      <c r="AM19" s="91">
        <f>带兵数!$H16</f>
        <v>2648.1817088938906</v>
      </c>
      <c r="AN19" s="91">
        <f>战法技能效用!AU17</f>
        <v>0.17160047588820468</v>
      </c>
      <c r="AO19" s="91">
        <f t="shared" si="12"/>
        <v>17984528.036101088</v>
      </c>
      <c r="AP19" s="95">
        <f t="shared" si="13"/>
        <v>354418.89310875715</v>
      </c>
      <c r="AQ19" s="95">
        <f t="shared" si="14"/>
        <v>102922.88623649214</v>
      </c>
      <c r="AR19" s="95">
        <f t="shared" si="14"/>
        <v>102922.88623649214</v>
      </c>
      <c r="AS19" s="95">
        <f t="shared" si="15"/>
        <v>34132036.401404656</v>
      </c>
      <c r="AT19" s="95">
        <f t="shared" si="16"/>
        <v>34132036.401404656</v>
      </c>
      <c r="AU19" s="95">
        <f t="shared" si="17"/>
        <v>32506701.334671102</v>
      </c>
      <c r="AV19" s="95">
        <f t="shared" si="18"/>
        <v>32506701.334671102</v>
      </c>
      <c r="AW19" s="95">
        <f t="shared" si="19"/>
        <v>23056.289029627529</v>
      </c>
      <c r="AX19" s="95">
        <f t="shared" si="20"/>
        <v>52114388.940429762</v>
      </c>
      <c r="AZ19" s="14">
        <f t="shared" si="21"/>
        <v>1.3143007124548127</v>
      </c>
      <c r="BA19" s="14">
        <f t="shared" si="22"/>
        <v>1.0277548535189418</v>
      </c>
      <c r="BD19" s="14">
        <v>13</v>
      </c>
      <c r="BE19" s="95">
        <f>求节点(节奏总纲!$H$4:$H$163,M$7:M$166,$BD19)</f>
        <v>202.59134384250476</v>
      </c>
      <c r="BF19" s="95">
        <f>求节点(节奏总纲!$H$4:$H$163,N$7:N$166,$BD19)</f>
        <v>10129.329370110674</v>
      </c>
      <c r="BG19" s="95">
        <f>求节点(节奏总纲!$H$4:$H$163,O$7:O$166,$BD19)</f>
        <v>10129.329370110674</v>
      </c>
      <c r="BH19" s="95">
        <f>求节点(节奏总纲!$H$4:$H$163,P$7:P$166,$BD19)</f>
        <v>1.1133333333333334E-2</v>
      </c>
      <c r="BI19" s="95">
        <f>求节点(节奏总纲!$H$4:$H$163,Q$7:Q$166,$BD19)</f>
        <v>1.1133333333333334E-2</v>
      </c>
      <c r="BJ19" s="95">
        <f>求节点(节奏总纲!$H$4:$H$163,T$7:T$166,$BD19)</f>
        <v>1.5349740936090384</v>
      </c>
      <c r="BK19" s="95">
        <f>求节点(节奏总纲!$H$4:$H$163,U$7:U$166,$BD19)</f>
        <v>4134761071.897964</v>
      </c>
      <c r="BM19" s="14">
        <v>13</v>
      </c>
      <c r="BN19" s="95">
        <f>求节点(节奏总纲!$H$4:$H$163,AF$7:AF$166,$BD19)</f>
        <v>202.59134384250476</v>
      </c>
      <c r="BO19" s="95">
        <f>求节点(节奏总纲!$H$4:$H$163,AG$7:AG$166,$BD19)</f>
        <v>576.97102813435163</v>
      </c>
      <c r="BP19" s="95">
        <f>求节点(节奏总纲!$H$4:$H$163,AH$7:AH$166,$BD19)</f>
        <v>576.97102813435163</v>
      </c>
      <c r="BQ19" s="95">
        <f>求节点(节奏总纲!$H$4:$H$163,AI$7:AI$166,$BD19)</f>
        <v>1.1133333333333334E-2</v>
      </c>
      <c r="BR19" s="95">
        <f>求节点(节奏总纲!$H$4:$H$163,AJ$7:AJ$166,$BD19)</f>
        <v>1.1133333333333334E-2</v>
      </c>
      <c r="BS19" s="95">
        <f>求节点(节奏总纲!$H$4:$H$163,AM$7:AM$166,$BD19)</f>
        <v>5505.8806674443204</v>
      </c>
      <c r="BT19" s="95">
        <f>求节点(节奏总纲!$H$4:$H$163,AN$7:AN$166,$BD19)</f>
        <v>0.58342917299255492</v>
      </c>
      <c r="BU19" s="95">
        <f>求节点(节奏总纲!$H$4:$H$163,AO$7:AO$166,$BD19)</f>
        <v>1269394300.0181806</v>
      </c>
    </row>
    <row r="20" spans="12:73" x14ac:dyDescent="0.15">
      <c r="L20" s="14">
        <v>14</v>
      </c>
      <c r="M20" s="91">
        <f>武将属性!$G18</f>
        <v>97.373474432495328</v>
      </c>
      <c r="N20" s="91">
        <f>武将属性!$V18</f>
        <v>2050.2039751166517</v>
      </c>
      <c r="O20" s="91">
        <f>武将属性!$V18</f>
        <v>2050.2039751166517</v>
      </c>
      <c r="P20" s="92">
        <f>武将属性!$AH18</f>
        <v>0</v>
      </c>
      <c r="Q20" s="92">
        <f>武将属性!$AH18</f>
        <v>0</v>
      </c>
      <c r="R20" s="92">
        <f>武将属性!BK18</f>
        <v>0.05</v>
      </c>
      <c r="S20" s="92">
        <f t="shared" si="2"/>
        <v>0.05</v>
      </c>
      <c r="T20" s="91">
        <f>战法技能效用!AO18</f>
        <v>0.3574973309036068</v>
      </c>
      <c r="U20" s="91">
        <f t="shared" si="3"/>
        <v>20788893.986528292</v>
      </c>
      <c r="V20" s="95">
        <f t="shared" si="4"/>
        <v>362878.61992413847</v>
      </c>
      <c r="W20" s="95">
        <f t="shared" si="0"/>
        <v>17234.749541089845</v>
      </c>
      <c r="X20" s="95">
        <f t="shared" si="0"/>
        <v>17234.749541089845</v>
      </c>
      <c r="Y20" s="95">
        <f t="shared" si="5"/>
        <v>35334752.019282281</v>
      </c>
      <c r="Z20" s="95">
        <f t="shared" si="6"/>
        <v>35334752.019282281</v>
      </c>
      <c r="AA20" s="95">
        <f t="shared" si="7"/>
        <v>33652144.78026884</v>
      </c>
      <c r="AB20" s="95">
        <f t="shared" si="8"/>
        <v>33652144.78026884</v>
      </c>
      <c r="AC20" s="95">
        <f t="shared" si="9"/>
        <v>52058668.867896788</v>
      </c>
      <c r="AD20" s="92"/>
      <c r="AE20" s="14">
        <v>14</v>
      </c>
      <c r="AF20" s="91">
        <f>武将属性!$G18</f>
        <v>97.373474432495328</v>
      </c>
      <c r="AG20" s="91">
        <f>士兵属性!$H18</f>
        <v>302.78871271155424</v>
      </c>
      <c r="AH20" s="91">
        <f>士兵属性!$H18</f>
        <v>302.78871271155424</v>
      </c>
      <c r="AI20" s="92">
        <f>士兵属性!$S18</f>
        <v>0</v>
      </c>
      <c r="AJ20" s="92">
        <f>士兵属性!$S18</f>
        <v>0</v>
      </c>
      <c r="AK20" s="92">
        <f>士兵属性!AZ18</f>
        <v>0.05</v>
      </c>
      <c r="AL20" s="92">
        <f t="shared" si="11"/>
        <v>0.05</v>
      </c>
      <c r="AM20" s="91">
        <f>带兵数!$H17</f>
        <v>2724.815402260052</v>
      </c>
      <c r="AN20" s="91">
        <f>战法技能效用!AU18</f>
        <v>0.18015011436521167</v>
      </c>
      <c r="AO20" s="91">
        <f t="shared" si="12"/>
        <v>20355290.285875153</v>
      </c>
      <c r="AP20" s="95">
        <f t="shared" si="13"/>
        <v>400732.02988848794</v>
      </c>
      <c r="AQ20" s="95">
        <f t="shared" si="14"/>
        <v>115265.68479412587</v>
      </c>
      <c r="AR20" s="95">
        <f t="shared" si="14"/>
        <v>115265.68479412587</v>
      </c>
      <c r="AS20" s="95">
        <f t="shared" si="15"/>
        <v>39020670.066628627</v>
      </c>
      <c r="AT20" s="95">
        <f t="shared" si="16"/>
        <v>39020670.066628627</v>
      </c>
      <c r="AU20" s="95">
        <f t="shared" si="17"/>
        <v>37162542.920598701</v>
      </c>
      <c r="AV20" s="95">
        <f t="shared" si="18"/>
        <v>37162542.920598701</v>
      </c>
      <c r="AW20" s="95">
        <f t="shared" si="19"/>
        <v>25617.257073400993</v>
      </c>
      <c r="AX20" s="95">
        <f t="shared" si="20"/>
        <v>59146964.261240691</v>
      </c>
      <c r="AZ20" s="14">
        <f t="shared" si="21"/>
        <v>1.2955356814312811</v>
      </c>
      <c r="BA20" s="14">
        <f t="shared" si="22"/>
        <v>0.9791425315394785</v>
      </c>
      <c r="BD20" s="14">
        <v>14</v>
      </c>
      <c r="BE20" s="95">
        <f>求节点(节奏总纲!$H$4:$H$163,M$7:M$166,$BD20)</f>
        <v>208.97329397036506</v>
      </c>
      <c r="BF20" s="95">
        <f>求节点(节奏总纲!$H$4:$H$163,N$7:N$166,$BD20)</f>
        <v>10431.693272255889</v>
      </c>
      <c r="BG20" s="95">
        <f>求节点(节奏总纲!$H$4:$H$163,O$7:O$166,$BD20)</f>
        <v>10431.693272255889</v>
      </c>
      <c r="BH20" s="95">
        <f>求节点(节奏总纲!$H$4:$H$163,P$7:P$166,$BD20)</f>
        <v>1.1414035087719298E-2</v>
      </c>
      <c r="BI20" s="95">
        <f>求节点(节奏总纲!$H$4:$H$163,Q$7:Q$166,$BD20)</f>
        <v>1.1414035087719298E-2</v>
      </c>
      <c r="BJ20" s="95">
        <f>求节点(节奏总纲!$H$4:$H$163,T$7:T$166,$BD20)</f>
        <v>1.5612457498152026</v>
      </c>
      <c r="BK20" s="95">
        <f>求节点(节奏总纲!$H$4:$H$163,U$7:U$166,$BD20)</f>
        <v>4621870860.3666248</v>
      </c>
      <c r="BM20" s="14">
        <v>14</v>
      </c>
      <c r="BN20" s="95">
        <f>求节点(节奏总纲!$H$4:$H$163,AF$7:AF$166,$BD20)</f>
        <v>208.97329397036506</v>
      </c>
      <c r="BO20" s="95">
        <f>求节点(节奏总纲!$H$4:$H$163,AG$7:AG$166,$BD20)</f>
        <v>585.98178546976794</v>
      </c>
      <c r="BP20" s="95">
        <f>求节点(节奏总纲!$H$4:$H$163,AH$7:AH$166,$BD20)</f>
        <v>585.98178546976794</v>
      </c>
      <c r="BQ20" s="95">
        <f>求节点(节奏总纲!$H$4:$H$163,AI$7:AI$166,$BD20)</f>
        <v>1.1414035087719298E-2</v>
      </c>
      <c r="BR20" s="95">
        <f>求节点(节奏总纲!$H$4:$H$163,AJ$7:AJ$166,$BD20)</f>
        <v>1.1414035087719298E-2</v>
      </c>
      <c r="BS20" s="95">
        <f>求节点(节奏总纲!$H$4:$H$163,AM$7:AM$166,$BD20)</f>
        <v>5576.6795171220374</v>
      </c>
      <c r="BT20" s="95">
        <f>求节点(节奏总纲!$H$4:$H$163,AN$7:AN$166,$BD20)</f>
        <v>0.60063926547705948</v>
      </c>
      <c r="BU20" s="95">
        <f>求节点(节奏总纲!$H$4:$H$163,AO$7:AO$166,$BD20)</f>
        <v>1417187966.0991061</v>
      </c>
    </row>
    <row r="21" spans="12:73" x14ac:dyDescent="0.15">
      <c r="L21" s="14">
        <v>15</v>
      </c>
      <c r="M21" s="91">
        <f>武将属性!$G19</f>
        <v>100.07759857403609</v>
      </c>
      <c r="N21" s="91">
        <f>武将属性!$V19</f>
        <v>2162.4665506430401</v>
      </c>
      <c r="O21" s="91">
        <f>武将属性!$V19</f>
        <v>2162.4665506430401</v>
      </c>
      <c r="P21" s="92">
        <f>武将属性!$AH19</f>
        <v>0</v>
      </c>
      <c r="Q21" s="92">
        <f>武将属性!$AH19</f>
        <v>0</v>
      </c>
      <c r="R21" s="92">
        <f>武将属性!BK19</f>
        <v>0.05</v>
      </c>
      <c r="S21" s="92">
        <f t="shared" si="2"/>
        <v>0.05</v>
      </c>
      <c r="T21" s="91">
        <f>战法技能效用!AO19</f>
        <v>0.38963068095388603</v>
      </c>
      <c r="U21" s="91">
        <f t="shared" si="3"/>
        <v>24908815.027397752</v>
      </c>
      <c r="V21" s="95">
        <f t="shared" si="4"/>
        <v>419873.39050447289</v>
      </c>
      <c r="W21" s="95">
        <f t="shared" si="0"/>
        <v>19431.477732837491</v>
      </c>
      <c r="X21" s="95">
        <f t="shared" si="0"/>
        <v>19431.477732837491</v>
      </c>
      <c r="Y21" s="95">
        <f t="shared" si="5"/>
        <v>42019920.626826137</v>
      </c>
      <c r="Z21" s="95">
        <f t="shared" si="6"/>
        <v>42019920.626826137</v>
      </c>
      <c r="AA21" s="95">
        <f t="shared" si="7"/>
        <v>40018972.025548697</v>
      </c>
      <c r="AB21" s="95">
        <f t="shared" si="8"/>
        <v>40018972.025548697</v>
      </c>
      <c r="AC21" s="95">
        <f t="shared" si="9"/>
        <v>60476385.85236524</v>
      </c>
      <c r="AD21" s="92"/>
      <c r="AE21" s="14">
        <v>15</v>
      </c>
      <c r="AF21" s="91">
        <f>武将属性!$G19</f>
        <v>100.07759857403609</v>
      </c>
      <c r="AG21" s="91">
        <f>士兵属性!$H19</f>
        <v>309.03028783327795</v>
      </c>
      <c r="AH21" s="91">
        <f>士兵属性!$H19</f>
        <v>309.03028783327795</v>
      </c>
      <c r="AI21" s="92">
        <f>士兵属性!$S19</f>
        <v>0</v>
      </c>
      <c r="AJ21" s="92">
        <f>士兵属性!$S19</f>
        <v>0</v>
      </c>
      <c r="AK21" s="92">
        <f>士兵属性!AZ19</f>
        <v>0.05</v>
      </c>
      <c r="AL21" s="92">
        <f t="shared" si="11"/>
        <v>0.05</v>
      </c>
      <c r="AM21" s="91">
        <f>带兵数!$H18</f>
        <v>2808.6655799493046</v>
      </c>
      <c r="AN21" s="91">
        <f>战法技能效用!AU19</f>
        <v>0.1891666538634183</v>
      </c>
      <c r="AO21" s="91">
        <f t="shared" si="12"/>
        <v>23508941.273420136</v>
      </c>
      <c r="AP21" s="95">
        <f t="shared" si="13"/>
        <v>453793.79277232976</v>
      </c>
      <c r="AQ21" s="95">
        <f t="shared" si="14"/>
        <v>131443.57841961132</v>
      </c>
      <c r="AR21" s="95">
        <f t="shared" si="14"/>
        <v>131443.57841961132</v>
      </c>
      <c r="AS21" s="95">
        <f t="shared" si="15"/>
        <v>45414593.028458528</v>
      </c>
      <c r="AT21" s="95">
        <f t="shared" si="16"/>
        <v>45414593.028458528</v>
      </c>
      <c r="AU21" s="95">
        <f t="shared" si="17"/>
        <v>43251993.360436693</v>
      </c>
      <c r="AV21" s="95">
        <f t="shared" si="18"/>
        <v>43251993.360436693</v>
      </c>
      <c r="AW21" s="95">
        <f t="shared" si="19"/>
        <v>28924.801274192068</v>
      </c>
      <c r="AX21" s="95">
        <f t="shared" si="20"/>
        <v>68316827.99190557</v>
      </c>
      <c r="AZ21" s="14">
        <f t="shared" si="21"/>
        <v>1.2888232052306481</v>
      </c>
      <c r="BA21" s="14">
        <f t="shared" si="22"/>
        <v>0.94380006626417745</v>
      </c>
      <c r="BD21" s="14">
        <v>15</v>
      </c>
      <c r="BE21" s="95">
        <f>求节点(节奏总纲!$H$4:$H$163,M$7:M$166,$BD21)</f>
        <v>215.87885540256596</v>
      </c>
      <c r="BF21" s="95">
        <f>求节点(节奏总纲!$H$4:$H$163,N$7:N$166,$BD21)</f>
        <v>10708.578615177817</v>
      </c>
      <c r="BG21" s="95">
        <f>求节点(节奏总纲!$H$4:$H$163,O$7:O$166,$BD21)</f>
        <v>10708.578615177817</v>
      </c>
      <c r="BH21" s="95">
        <f>求节点(节奏总纲!$H$4:$H$163,P$7:P$166,$BD21)</f>
        <v>1.1694736842105263E-2</v>
      </c>
      <c r="BI21" s="95">
        <f>求节点(节奏总纲!$H$4:$H$163,Q$7:Q$166,$BD21)</f>
        <v>1.1694736842105263E-2</v>
      </c>
      <c r="BJ21" s="95">
        <f>求节点(节奏总纲!$H$4:$H$163,T$7:T$166,$BD21)</f>
        <v>1.5896322624278516</v>
      </c>
      <c r="BK21" s="95">
        <f>求节点(节奏总纲!$H$4:$H$163,U$7:U$166,$BD21)</f>
        <v>5149804649.6448507</v>
      </c>
      <c r="BM21" s="14">
        <v>15</v>
      </c>
      <c r="BN21" s="95">
        <f>求节点(节奏总纲!$H$4:$H$163,AF$7:AF$166,$BD21)</f>
        <v>215.87885540256596</v>
      </c>
      <c r="BO21" s="95">
        <f>求节点(节奏总纲!$H$4:$H$163,AG$7:AG$166,$BD21)</f>
        <v>594.29513535648766</v>
      </c>
      <c r="BP21" s="95">
        <f>求节点(节奏总纲!$H$4:$H$163,AH$7:AH$166,$BD21)</f>
        <v>594.29513535648766</v>
      </c>
      <c r="BQ21" s="95">
        <f>求节点(节奏总纲!$H$4:$H$163,AI$7:AI$166,$BD21)</f>
        <v>1.1694736842105263E-2</v>
      </c>
      <c r="BR21" s="95">
        <f>求节点(节奏总纲!$H$4:$H$163,AJ$7:AJ$166,$BD21)</f>
        <v>1.1694736842105263E-2</v>
      </c>
      <c r="BS21" s="95">
        <f>求节点(节奏总纲!$H$4:$H$163,AM$7:AM$166,$BD21)</f>
        <v>5644.084681036863</v>
      </c>
      <c r="BT21" s="95">
        <f>求节点(节奏总纲!$H$4:$H$163,AN$7:AN$166,$BD21)</f>
        <v>0.62341716357814303</v>
      </c>
      <c r="BU21" s="95">
        <f>求节点(节奏总纲!$H$4:$H$163,AO$7:AO$166,$BD21)</f>
        <v>1589519144.3865738</v>
      </c>
    </row>
    <row r="22" spans="12:73" x14ac:dyDescent="0.15">
      <c r="L22" s="14">
        <v>16</v>
      </c>
      <c r="M22" s="91">
        <f>武将属性!$G20</f>
        <v>101.45612811715766</v>
      </c>
      <c r="N22" s="91">
        <f>武将属性!$V20</f>
        <v>2274.729126169429</v>
      </c>
      <c r="O22" s="91">
        <f>武将属性!$V20</f>
        <v>2274.729126169429</v>
      </c>
      <c r="P22" s="92">
        <f>武将属性!$AH20</f>
        <v>0</v>
      </c>
      <c r="Q22" s="92">
        <f>武将属性!$AH20</f>
        <v>0</v>
      </c>
      <c r="R22" s="92">
        <f>武将属性!BK20</f>
        <v>0.05</v>
      </c>
      <c r="S22" s="92">
        <f t="shared" si="2"/>
        <v>0.05</v>
      </c>
      <c r="T22" s="91">
        <f>战法技能效用!AO20</f>
        <v>0.42143489725680294</v>
      </c>
      <c r="U22" s="91">
        <f t="shared" si="3"/>
        <v>29235479.077901531</v>
      </c>
      <c r="V22" s="95">
        <f t="shared" si="4"/>
        <v>483179.85470127664</v>
      </c>
      <c r="W22" s="95">
        <f t="shared" si="0"/>
        <v>21550.503169031414</v>
      </c>
      <c r="X22" s="95">
        <f t="shared" si="0"/>
        <v>21550.503169031414</v>
      </c>
      <c r="Y22" s="95">
        <f t="shared" si="5"/>
        <v>49021557.242202342</v>
      </c>
      <c r="Z22" s="95">
        <f t="shared" si="6"/>
        <v>49021557.242202342</v>
      </c>
      <c r="AA22" s="95">
        <f t="shared" si="7"/>
        <v>46687197.373526037</v>
      </c>
      <c r="AB22" s="95">
        <f t="shared" si="8"/>
        <v>46687197.373526037</v>
      </c>
      <c r="AC22" s="95">
        <f t="shared" si="9"/>
        <v>68974748.455673918</v>
      </c>
      <c r="AD22" s="92"/>
      <c r="AE22" s="14">
        <v>16</v>
      </c>
      <c r="AF22" s="91">
        <f>武将属性!$G20</f>
        <v>101.45612811715766</v>
      </c>
      <c r="AG22" s="91">
        <f>士兵属性!$H20</f>
        <v>315.49263317040658</v>
      </c>
      <c r="AH22" s="91">
        <f>士兵属性!$H20</f>
        <v>315.49263317040658</v>
      </c>
      <c r="AI22" s="92">
        <f>士兵属性!$S20</f>
        <v>0</v>
      </c>
      <c r="AJ22" s="92">
        <f>士兵属性!$S20</f>
        <v>0</v>
      </c>
      <c r="AK22" s="92">
        <f>士兵属性!AZ20</f>
        <v>0.05</v>
      </c>
      <c r="AL22" s="92">
        <f t="shared" si="11"/>
        <v>0.05</v>
      </c>
      <c r="AM22" s="91">
        <f>带兵数!$H19</f>
        <v>2893.6396297114957</v>
      </c>
      <c r="AN22" s="91">
        <f>战法技能效用!AU20</f>
        <v>0.19851232710898736</v>
      </c>
      <c r="AO22" s="91">
        <f t="shared" si="12"/>
        <v>26781766.639133975</v>
      </c>
      <c r="AP22" s="95">
        <f t="shared" si="13"/>
        <v>513171.89251444954</v>
      </c>
      <c r="AQ22" s="95">
        <f t="shared" si="14"/>
        <v>147603.58850687381</v>
      </c>
      <c r="AR22" s="95">
        <f t="shared" si="14"/>
        <v>147603.58850687381</v>
      </c>
      <c r="AS22" s="95">
        <f t="shared" si="15"/>
        <v>52064433.273070261</v>
      </c>
      <c r="AT22" s="95">
        <f t="shared" si="16"/>
        <v>52064433.273070261</v>
      </c>
      <c r="AU22" s="95">
        <f t="shared" si="17"/>
        <v>49585174.545781203</v>
      </c>
      <c r="AV22" s="95">
        <f t="shared" si="18"/>
        <v>49585174.545781203</v>
      </c>
      <c r="AW22" s="95">
        <f t="shared" si="19"/>
        <v>32186.347135477779</v>
      </c>
      <c r="AX22" s="95">
        <f t="shared" si="20"/>
        <v>77709413.161839098</v>
      </c>
      <c r="AZ22" s="14">
        <f t="shared" si="21"/>
        <v>1.2885401132380889</v>
      </c>
      <c r="BA22" s="14">
        <f t="shared" si="22"/>
        <v>0.91607072925915334</v>
      </c>
      <c r="BD22" s="14">
        <v>16</v>
      </c>
      <c r="BE22" s="95">
        <f>求节点(节奏总纲!$H$4:$H$163,M$7:M$166,$BD22)</f>
        <v>225.95872723994111</v>
      </c>
      <c r="BF22" s="95">
        <f>求节点(节奏总纲!$H$4:$H$163,N$7:N$166,$BD22)</f>
        <v>10966.956737900191</v>
      </c>
      <c r="BG22" s="95">
        <f>求节点(节奏总纲!$H$4:$H$163,O$7:O$166,$BD22)</f>
        <v>10966.956737900191</v>
      </c>
      <c r="BH22" s="95">
        <f>求节点(节奏总纲!$H$4:$H$163,P$7:P$166,$BD22)</f>
        <v>1.1980639127031862E-2</v>
      </c>
      <c r="BI22" s="95">
        <f>求节点(节奏总纲!$H$4:$H$163,Q$7:Q$166,$BD22)</f>
        <v>1.1980639127031862E-2</v>
      </c>
      <c r="BJ22" s="95">
        <f>求节点(节奏总纲!$H$4:$H$163,T$7:T$166,$BD22)</f>
        <v>1.6330565421884133</v>
      </c>
      <c r="BK22" s="95">
        <f>求节点(节奏总纲!$H$4:$H$163,U$7:U$166,$BD22)</f>
        <v>5843994758.8035965</v>
      </c>
      <c r="BM22" s="14">
        <v>16</v>
      </c>
      <c r="BN22" s="95">
        <f>求节点(节奏总纲!$H$4:$H$163,AF$7:AF$166,$BD22)</f>
        <v>225.95872723994111</v>
      </c>
      <c r="BO22" s="95">
        <f>求节点(节奏总纲!$H$4:$H$163,AG$7:AG$166,$BD22)</f>
        <v>602.18968287156144</v>
      </c>
      <c r="BP22" s="95">
        <f>求节点(节奏总纲!$H$4:$H$163,AH$7:AH$166,$BD22)</f>
        <v>602.18968287156144</v>
      </c>
      <c r="BQ22" s="95">
        <f>求节点(节奏总纲!$H$4:$H$163,AI$7:AI$166,$BD22)</f>
        <v>1.1980639127031862E-2</v>
      </c>
      <c r="BR22" s="95">
        <f>求节点(节奏总纲!$H$4:$H$163,AJ$7:AJ$166,$BD22)</f>
        <v>1.1980639127031862E-2</v>
      </c>
      <c r="BS22" s="95">
        <f>求节点(节奏总纲!$H$4:$H$163,AM$7:AM$166,$BD22)</f>
        <v>5705.1354430034899</v>
      </c>
      <c r="BT22" s="95">
        <f>求节点(节奏总纲!$H$4:$H$163,AN$7:AN$166,$BD22)</f>
        <v>0.67148434444382099</v>
      </c>
      <c r="BU22" s="95">
        <f>求节点(节奏总纲!$H$4:$H$163,AO$7:AO$166,$BD22)</f>
        <v>1849124390.7101324</v>
      </c>
    </row>
    <row r="23" spans="12:73" x14ac:dyDescent="0.15">
      <c r="L23" s="14">
        <v>17</v>
      </c>
      <c r="M23" s="91">
        <f>武将属性!$G21</f>
        <v>102.83465766027922</v>
      </c>
      <c r="N23" s="91">
        <f>武将属性!$V21</f>
        <v>2386.9917016958184</v>
      </c>
      <c r="O23" s="91">
        <f>武将属性!$V21</f>
        <v>2386.9917016958184</v>
      </c>
      <c r="P23" s="92">
        <f>武将属性!$AH21</f>
        <v>0</v>
      </c>
      <c r="Q23" s="92">
        <f>武将属性!$AH21</f>
        <v>0</v>
      </c>
      <c r="R23" s="92">
        <f>武将属性!BK21</f>
        <v>0.05</v>
      </c>
      <c r="S23" s="92">
        <f t="shared" si="2"/>
        <v>0.05</v>
      </c>
      <c r="T23" s="91">
        <f>战法技能效用!AO21</f>
        <v>0.45299839983190265</v>
      </c>
      <c r="U23" s="91">
        <f t="shared" si="3"/>
        <v>34094961.459667727</v>
      </c>
      <c r="V23" s="95">
        <f t="shared" si="4"/>
        <v>551914.69291781611</v>
      </c>
      <c r="W23" s="95">
        <f t="shared" si="4"/>
        <v>23777.191375889557</v>
      </c>
      <c r="X23" s="95">
        <f t="shared" si="4"/>
        <v>23777.191375889557</v>
      </c>
      <c r="Y23" s="95">
        <f t="shared" si="5"/>
        <v>56755958.503881752</v>
      </c>
      <c r="Z23" s="95">
        <f t="shared" si="6"/>
        <v>56755958.503881752</v>
      </c>
      <c r="AA23" s="95">
        <f t="shared" si="7"/>
        <v>54053293.81322071</v>
      </c>
      <c r="AB23" s="95">
        <f t="shared" si="8"/>
        <v>54053293.81322071</v>
      </c>
      <c r="AC23" s="95">
        <f t="shared" si="9"/>
        <v>78122534.079112321</v>
      </c>
      <c r="AD23" s="92"/>
      <c r="AE23" s="14">
        <v>17</v>
      </c>
      <c r="AF23" s="91">
        <f>武将属性!$G21</f>
        <v>102.83465766027922</v>
      </c>
      <c r="AG23" s="91">
        <f>士兵属性!$H21</f>
        <v>322.10667086097237</v>
      </c>
      <c r="AH23" s="91">
        <f>士兵属性!$H21</f>
        <v>322.10667086097237</v>
      </c>
      <c r="AI23" s="92">
        <f>士兵属性!$S21</f>
        <v>0</v>
      </c>
      <c r="AJ23" s="92">
        <f>士兵属性!$S21</f>
        <v>0</v>
      </c>
      <c r="AK23" s="92">
        <f>士兵属性!AZ21</f>
        <v>0.05</v>
      </c>
      <c r="AL23" s="92">
        <f t="shared" si="11"/>
        <v>0.05</v>
      </c>
      <c r="AM23" s="91">
        <f>带兵数!$H20</f>
        <v>2963.8393226762068</v>
      </c>
      <c r="AN23" s="91">
        <f>战法技能效用!AU21</f>
        <v>0.20731468990747171</v>
      </c>
      <c r="AO23" s="91">
        <f t="shared" si="12"/>
        <v>30122972.137413364</v>
      </c>
      <c r="AP23" s="95">
        <f t="shared" si="13"/>
        <v>573875.31547140237</v>
      </c>
      <c r="AQ23" s="95">
        <f t="shared" si="14"/>
        <v>163871.08357780645</v>
      </c>
      <c r="AR23" s="95">
        <f t="shared" si="14"/>
        <v>163871.08357780645</v>
      </c>
      <c r="AS23" s="95">
        <f t="shared" si="15"/>
        <v>59014271.606186397</v>
      </c>
      <c r="AT23" s="95">
        <f t="shared" si="16"/>
        <v>59014271.606186397</v>
      </c>
      <c r="AU23" s="95">
        <f t="shared" si="17"/>
        <v>56204068.196367994</v>
      </c>
      <c r="AV23" s="95">
        <f t="shared" si="18"/>
        <v>56204068.196367994</v>
      </c>
      <c r="AW23" s="95">
        <f t="shared" si="19"/>
        <v>35618.644221216397</v>
      </c>
      <c r="AX23" s="95">
        <f t="shared" si="20"/>
        <v>87440283.172024906</v>
      </c>
      <c r="AZ23" s="14">
        <f t="shared" si="21"/>
        <v>1.2796668465387682</v>
      </c>
      <c r="BA23" s="14">
        <f t="shared" si="22"/>
        <v>0.88350216125180292</v>
      </c>
      <c r="BD23" s="14">
        <v>17</v>
      </c>
      <c r="BE23" s="95">
        <f>求节点(节奏总纲!$H$4:$H$163,M$7:M$166,$BD23)</f>
        <v>231.7562301294642</v>
      </c>
      <c r="BF23" s="95">
        <f>求节点(节奏总纲!$H$4:$H$163,N$7:N$166,$BD23)</f>
        <v>11196.242945088832</v>
      </c>
      <c r="BG23" s="95">
        <f>求节点(节奏总纲!$H$4:$H$163,O$7:O$166,$BD23)</f>
        <v>11196.242945088832</v>
      </c>
      <c r="BH23" s="95">
        <f>求节点(节奏总纲!$H$4:$H$163,P$7:P$166,$BD23)</f>
        <v>1.2297575302658357E-2</v>
      </c>
      <c r="BI23" s="95">
        <f>求节点(节奏总纲!$H$4:$H$163,Q$7:Q$166,$BD23)</f>
        <v>1.2297575302658357E-2</v>
      </c>
      <c r="BJ23" s="95">
        <f>求节点(节奏总纲!$H$4:$H$163,T$7:T$166,$BD23)</f>
        <v>1.654204225888205</v>
      </c>
      <c r="BK23" s="95">
        <f>求节点(节奏总纲!$H$4:$H$163,U$7:U$166,$BD23)</f>
        <v>6349804799.0393181</v>
      </c>
      <c r="BM23" s="14">
        <v>17</v>
      </c>
      <c r="BN23" s="95">
        <f>求节点(节奏总纲!$H$4:$H$163,AF$7:AF$166,$BD23)</f>
        <v>231.7562301294642</v>
      </c>
      <c r="BO23" s="95">
        <f>求节点(节奏总纲!$H$4:$H$163,AG$7:AG$166,$BD23)</f>
        <v>609.74479790286932</v>
      </c>
      <c r="BP23" s="95">
        <f>求节点(节奏总纲!$H$4:$H$163,AH$7:AH$166,$BD23)</f>
        <v>609.74479790286932</v>
      </c>
      <c r="BQ23" s="95">
        <f>求节点(节奏总纲!$H$4:$H$163,AI$7:AI$166,$BD23)</f>
        <v>1.2297575302658357E-2</v>
      </c>
      <c r="BR23" s="95">
        <f>求节点(节奏总纲!$H$4:$H$163,AJ$7:AJ$166,$BD23)</f>
        <v>1.2297575302658357E-2</v>
      </c>
      <c r="BS23" s="95">
        <f>求节点(节奏总纲!$H$4:$H$163,AM$7:AM$166,$BD23)</f>
        <v>5764.6556035905678</v>
      </c>
      <c r="BT23" s="95">
        <f>求节点(节奏总纲!$H$4:$H$163,AN$7:AN$166,$BD23)</f>
        <v>0.6883398202049974</v>
      </c>
      <c r="BU23" s="95">
        <f>求节点(节奏总纲!$H$4:$H$163,AO$7:AO$166,$BD23)</f>
        <v>2025821643.8124254</v>
      </c>
    </row>
    <row r="24" spans="12:73" x14ac:dyDescent="0.15">
      <c r="L24" s="14">
        <v>18</v>
      </c>
      <c r="M24" s="91">
        <f>武将属性!$G22</f>
        <v>104.21318720340079</v>
      </c>
      <c r="N24" s="91">
        <f>武将属性!$V22</f>
        <v>2499.2542772222064</v>
      </c>
      <c r="O24" s="91">
        <f>武将属性!$V22</f>
        <v>2499.2542772222064</v>
      </c>
      <c r="P24" s="92">
        <f>武将属性!$AH22</f>
        <v>0</v>
      </c>
      <c r="Q24" s="92">
        <f>武将属性!$AH22</f>
        <v>0</v>
      </c>
      <c r="R24" s="92">
        <f>武将属性!BK22</f>
        <v>0.05</v>
      </c>
      <c r="S24" s="92">
        <f t="shared" si="2"/>
        <v>0.05</v>
      </c>
      <c r="T24" s="91">
        <f>战法技能效用!AO22</f>
        <v>0.48438054030183131</v>
      </c>
      <c r="U24" s="91">
        <f t="shared" si="3"/>
        <v>39532354.188725613</v>
      </c>
      <c r="V24" s="95">
        <f t="shared" si="4"/>
        <v>627772.24846528203</v>
      </c>
      <c r="W24" s="95">
        <f t="shared" si="4"/>
        <v>26176.666954882901</v>
      </c>
      <c r="X24" s="95">
        <f t="shared" si="4"/>
        <v>26176.666954882901</v>
      </c>
      <c r="Y24" s="95">
        <f t="shared" si="5"/>
        <v>65422146.850412279</v>
      </c>
      <c r="Z24" s="95">
        <f t="shared" si="6"/>
        <v>65422146.850412279</v>
      </c>
      <c r="AA24" s="95">
        <f t="shared" si="7"/>
        <v>62306806.524202168</v>
      </c>
      <c r="AB24" s="95">
        <f t="shared" si="8"/>
        <v>62306806.524202168</v>
      </c>
      <c r="AC24" s="95">
        <f t="shared" si="9"/>
        <v>88147405.701114148</v>
      </c>
      <c r="AD24" s="92"/>
      <c r="AE24" s="14">
        <v>18</v>
      </c>
      <c r="AF24" s="91">
        <f>武将属性!$G22</f>
        <v>104.21318720340079</v>
      </c>
      <c r="AG24" s="91">
        <f>士兵属性!$H22</f>
        <v>328.6633891764676</v>
      </c>
      <c r="AH24" s="91">
        <f>士兵属性!$H22</f>
        <v>328.6633891764676</v>
      </c>
      <c r="AI24" s="92">
        <f>士兵属性!$S22</f>
        <v>0</v>
      </c>
      <c r="AJ24" s="92">
        <f>士兵属性!$S22</f>
        <v>0</v>
      </c>
      <c r="AK24" s="92">
        <f>士兵属性!AZ22</f>
        <v>0.05</v>
      </c>
      <c r="AL24" s="92">
        <f t="shared" si="11"/>
        <v>0.05</v>
      </c>
      <c r="AM24" s="91">
        <f>带兵数!$H21</f>
        <v>3042.8688718553117</v>
      </c>
      <c r="AN24" s="91">
        <f>战法技能效用!AU22</f>
        <v>0.21469439761514605</v>
      </c>
      <c r="AO24" s="91">
        <f t="shared" si="12"/>
        <v>33910521.031215727</v>
      </c>
      <c r="AP24" s="95">
        <f t="shared" si="13"/>
        <v>641557.80127976753</v>
      </c>
      <c r="AQ24" s="95">
        <f t="shared" si="14"/>
        <v>181950.03052437369</v>
      </c>
      <c r="AR24" s="95">
        <f t="shared" si="14"/>
        <v>181950.03052437369</v>
      </c>
      <c r="AS24" s="95">
        <f t="shared" si="15"/>
        <v>66858783.24657061</v>
      </c>
      <c r="AT24" s="95">
        <f t="shared" si="16"/>
        <v>66858783.24657061</v>
      </c>
      <c r="AU24" s="95">
        <f t="shared" si="17"/>
        <v>63675031.66340059</v>
      </c>
      <c r="AV24" s="95">
        <f t="shared" si="18"/>
        <v>63675031.66340059</v>
      </c>
      <c r="AW24" s="95">
        <f t="shared" si="19"/>
        <v>39305.218996466763</v>
      </c>
      <c r="AX24" s="95">
        <f t="shared" si="20"/>
        <v>98461495.846709311</v>
      </c>
      <c r="AZ24" s="14">
        <f t="shared" si="21"/>
        <v>1.2809678580445769</v>
      </c>
      <c r="BA24" s="14">
        <f t="shared" si="22"/>
        <v>0.85779159190288756</v>
      </c>
      <c r="BD24" s="14">
        <v>18</v>
      </c>
      <c r="BE24" s="95">
        <f>求节点(节奏总纲!$H$4:$H$163,M$7:M$166,$BD24)</f>
        <v>237.08338975284101</v>
      </c>
      <c r="BF24" s="95">
        <f>求节点(节奏总纲!$H$4:$H$163,N$7:N$166,$BD24)</f>
        <v>11392.096714477108</v>
      </c>
      <c r="BG24" s="95">
        <f>求节点(节奏总纲!$H$4:$H$163,O$7:O$166,$BD24)</f>
        <v>11392.096714477108</v>
      </c>
      <c r="BH24" s="95">
        <f>求节点(节奏总纲!$H$4:$H$163,P$7:P$166,$BD24)</f>
        <v>1.2781818181818181E-2</v>
      </c>
      <c r="BI24" s="95">
        <f>求节点(节奏总纲!$H$4:$H$163,Q$7:Q$166,$BD24)</f>
        <v>1.2781818181818181E-2</v>
      </c>
      <c r="BJ24" s="95">
        <f>求节点(节奏总纲!$H$4:$H$163,T$7:T$166,$BD24)</f>
        <v>1.6738374119349391</v>
      </c>
      <c r="BK24" s="95">
        <f>求节点(节奏总纲!$H$4:$H$163,U$7:U$166,$BD24)</f>
        <v>6835464240.6883678</v>
      </c>
      <c r="BM24" s="14">
        <v>18</v>
      </c>
      <c r="BN24" s="95">
        <f>求节点(节奏总纲!$H$4:$H$163,AF$7:AF$166,$BD24)</f>
        <v>237.08338975284101</v>
      </c>
      <c r="BO24" s="95">
        <f>求节点(节奏总纲!$H$4:$H$163,AG$7:AG$166,$BD24)</f>
        <v>652.66418680735728</v>
      </c>
      <c r="BP24" s="95">
        <f>求节点(节奏总纲!$H$4:$H$163,AH$7:AH$166,$BD24)</f>
        <v>652.66418680735728</v>
      </c>
      <c r="BQ24" s="95">
        <f>求节点(节奏总纲!$H$4:$H$163,AI$7:AI$166,$BD24)</f>
        <v>1.2781818181818181E-2</v>
      </c>
      <c r="BR24" s="95">
        <f>求节点(节奏总纲!$H$4:$H$163,AJ$7:AJ$166,$BD24)</f>
        <v>1.2781818181818181E-2</v>
      </c>
      <c r="BS24" s="95">
        <f>求节点(节奏总纲!$H$4:$H$163,AM$7:AM$166,$BD24)</f>
        <v>5817.2507509803818</v>
      </c>
      <c r="BT24" s="95">
        <f>求节点(节奏总纲!$H$4:$H$163,AN$7:AN$166,$BD24)</f>
        <v>0.76413282155399354</v>
      </c>
      <c r="BU24" s="95">
        <f>求节点(节奏总纲!$H$4:$H$163,AO$7:AO$166,$BD24)</f>
        <v>2661537099.864604</v>
      </c>
    </row>
    <row r="25" spans="12:73" x14ac:dyDescent="0.15">
      <c r="L25" s="14">
        <v>19</v>
      </c>
      <c r="M25" s="91">
        <f>武将属性!$G23</f>
        <v>105.59171674652237</v>
      </c>
      <c r="N25" s="91">
        <f>武将属性!$V23</f>
        <v>2611.5168527485957</v>
      </c>
      <c r="O25" s="91">
        <f>武将属性!$V23</f>
        <v>2611.5168527485957</v>
      </c>
      <c r="P25" s="92">
        <f>武将属性!$AH23</f>
        <v>0</v>
      </c>
      <c r="Q25" s="92">
        <f>武将属性!$AH23</f>
        <v>0</v>
      </c>
      <c r="R25" s="92">
        <f>武将属性!BK23</f>
        <v>0.05</v>
      </c>
      <c r="S25" s="92">
        <f t="shared" si="2"/>
        <v>0.05</v>
      </c>
      <c r="T25" s="91">
        <f>战法技能效用!AO23</f>
        <v>0.51562264010350223</v>
      </c>
      <c r="U25" s="91">
        <f t="shared" si="3"/>
        <v>45594902.501677021</v>
      </c>
      <c r="V25" s="95">
        <f t="shared" si="4"/>
        <v>710524.4191148323</v>
      </c>
      <c r="W25" s="95">
        <f t="shared" si="4"/>
        <v>28728.703445163344</v>
      </c>
      <c r="X25" s="95">
        <f t="shared" si="4"/>
        <v>28728.703445163344</v>
      </c>
      <c r="Y25" s="95">
        <f t="shared" si="5"/>
        <v>75025493.204660714</v>
      </c>
      <c r="Z25" s="95">
        <f t="shared" si="6"/>
        <v>75025493.204660714</v>
      </c>
      <c r="AA25" s="95">
        <f t="shared" si="7"/>
        <v>71452850.671105444</v>
      </c>
      <c r="AB25" s="95">
        <f t="shared" si="8"/>
        <v>71452850.671105444</v>
      </c>
      <c r="AC25" s="95">
        <f t="shared" si="9"/>
        <v>99002866.834368765</v>
      </c>
      <c r="AD25" s="92"/>
      <c r="AE25" s="14">
        <v>19</v>
      </c>
      <c r="AF25" s="91">
        <f>武将属性!$G23</f>
        <v>105.59171674652237</v>
      </c>
      <c r="AG25" s="91">
        <f>士兵属性!$H23</f>
        <v>335.2910512311197</v>
      </c>
      <c r="AH25" s="91">
        <f>士兵属性!$H23</f>
        <v>335.2910512311197</v>
      </c>
      <c r="AI25" s="92">
        <f>士兵属性!$S23</f>
        <v>0</v>
      </c>
      <c r="AJ25" s="92">
        <f>士兵属性!$S23</f>
        <v>0</v>
      </c>
      <c r="AK25" s="92">
        <f>士兵属性!AZ23</f>
        <v>0.05</v>
      </c>
      <c r="AL25" s="92">
        <f t="shared" si="11"/>
        <v>0.05</v>
      </c>
      <c r="AM25" s="91">
        <f>带兵数!$H22</f>
        <v>3117.2191841608897</v>
      </c>
      <c r="AN25" s="91">
        <f>战法技能效用!AU23</f>
        <v>0.22221414599107811</v>
      </c>
      <c r="AO25" s="91">
        <f t="shared" si="12"/>
        <v>37993706.383940272</v>
      </c>
      <c r="AP25" s="95">
        <f t="shared" si="13"/>
        <v>713906.90608536045</v>
      </c>
      <c r="AQ25" s="95">
        <f t="shared" si="14"/>
        <v>201091.84793138929</v>
      </c>
      <c r="AR25" s="95">
        <f t="shared" si="14"/>
        <v>201091.84793138929</v>
      </c>
      <c r="AS25" s="95">
        <f t="shared" si="15"/>
        <v>75382655.810751528</v>
      </c>
      <c r="AT25" s="95">
        <f t="shared" si="16"/>
        <v>75382655.810751528</v>
      </c>
      <c r="AU25" s="95">
        <f t="shared" si="17"/>
        <v>71793005.534049064</v>
      </c>
      <c r="AV25" s="95">
        <f t="shared" si="18"/>
        <v>71793005.534049064</v>
      </c>
      <c r="AW25" s="95">
        <f t="shared" si="19"/>
        <v>43259.259682166768</v>
      </c>
      <c r="AX25" s="95">
        <f t="shared" si="20"/>
        <v>110331397.01103762</v>
      </c>
      <c r="AZ25" s="14">
        <f t="shared" si="21"/>
        <v>1.2813947107107042</v>
      </c>
      <c r="BA25" s="14">
        <f t="shared" si="22"/>
        <v>0.83328846645834653</v>
      </c>
      <c r="BD25" s="14">
        <v>19</v>
      </c>
      <c r="BE25" s="95">
        <f>求节点(节奏总纲!$H$4:$H$163,M$7:M$166,$BD25)</f>
        <v>241.20125707623927</v>
      </c>
      <c r="BF25" s="95">
        <f>求节点(节奏总纲!$H$4:$H$163,N$7:N$166,$BD25)</f>
        <v>11621.360870696504</v>
      </c>
      <c r="BG25" s="95">
        <f>求节点(节奏总纲!$H$4:$H$163,O$7:O$166,$BD25)</f>
        <v>11621.360870696504</v>
      </c>
      <c r="BH25" s="95">
        <f>求节点(节奏总纲!$H$4:$H$163,P$7:P$166,$BD25)</f>
        <v>1.3266666666666666E-2</v>
      </c>
      <c r="BI25" s="95">
        <f>求节点(节奏总纲!$H$4:$H$163,Q$7:Q$166,$BD25)</f>
        <v>1.3266666666666666E-2</v>
      </c>
      <c r="BJ25" s="95">
        <f>求节点(节奏总纲!$H$4:$H$163,T$7:T$166,$BD25)</f>
        <v>1.6914820998182742</v>
      </c>
      <c r="BK25" s="95">
        <f>求节点(节奏总纲!$H$4:$H$163,U$7:U$166,$BD25)</f>
        <v>7342120330.7585239</v>
      </c>
      <c r="BM25" s="14">
        <v>19</v>
      </c>
      <c r="BN25" s="95">
        <f>求节点(节奏总纲!$H$4:$H$163,AF$7:AF$166,$BD25)</f>
        <v>241.20125707623927</v>
      </c>
      <c r="BO25" s="95">
        <f>求节点(节奏总纲!$H$4:$H$163,AG$7:AG$166,$BD25)</f>
        <v>671.1963563484004</v>
      </c>
      <c r="BP25" s="95">
        <f>求节点(节奏总纲!$H$4:$H$163,AH$7:AH$166,$BD25)</f>
        <v>671.1963563484004</v>
      </c>
      <c r="BQ25" s="95">
        <f>求节点(节奏总纲!$H$4:$H$163,AI$7:AI$166,$BD25)</f>
        <v>1.3266666666666666E-2</v>
      </c>
      <c r="BR25" s="95">
        <f>求节点(节奏总纲!$H$4:$H$163,AJ$7:AJ$166,$BD25)</f>
        <v>1.3266666666666666E-2</v>
      </c>
      <c r="BS25" s="95">
        <f>求节点(节奏总纲!$H$4:$H$163,AM$7:AM$166,$BD25)</f>
        <v>5868.9642685554991</v>
      </c>
      <c r="BT25" s="95">
        <f>求节点(节奏总纲!$H$4:$H$163,AN$7:AN$166,$BD25)</f>
        <v>0.85001401529271126</v>
      </c>
      <c r="BU25" s="95">
        <f>求节点(节奏总纲!$H$4:$H$163,AO$7:AO$166,$BD25)</f>
        <v>3199364308.1144009</v>
      </c>
    </row>
    <row r="26" spans="12:73" x14ac:dyDescent="0.15">
      <c r="L26" s="14">
        <v>20</v>
      </c>
      <c r="M26" s="91">
        <f>武将属性!$G24</f>
        <v>107.17160698739755</v>
      </c>
      <c r="N26" s="91">
        <f>武将属性!$V24</f>
        <v>2726.3810199153468</v>
      </c>
      <c r="O26" s="91">
        <f>武将属性!$V24</f>
        <v>2726.3810199153468</v>
      </c>
      <c r="P26" s="92">
        <f>武将属性!$AH24</f>
        <v>0</v>
      </c>
      <c r="Q26" s="92">
        <f>武将属性!$AH24</f>
        <v>0</v>
      </c>
      <c r="R26" s="92">
        <f>武将属性!BK24</f>
        <v>0.05</v>
      </c>
      <c r="S26" s="92">
        <f t="shared" si="2"/>
        <v>0.05</v>
      </c>
      <c r="T26" s="91">
        <f>战法技能效用!AO24</f>
        <v>0.53410834908888849</v>
      </c>
      <c r="U26" s="91">
        <f t="shared" si="3"/>
        <v>51675360.613913201</v>
      </c>
      <c r="V26" s="95">
        <f t="shared" si="4"/>
        <v>790088.04022984637</v>
      </c>
      <c r="W26" s="95">
        <f t="shared" si="4"/>
        <v>31057.65640034619</v>
      </c>
      <c r="X26" s="95">
        <f t="shared" si="4"/>
        <v>31057.65640034619</v>
      </c>
      <c r="Y26" s="95">
        <f t="shared" si="5"/>
        <v>84675004.932956249</v>
      </c>
      <c r="Z26" s="95">
        <f t="shared" si="6"/>
        <v>84675004.932956249</v>
      </c>
      <c r="AA26" s="95">
        <f t="shared" si="7"/>
        <v>80642861.840910703</v>
      </c>
      <c r="AB26" s="95">
        <f t="shared" si="8"/>
        <v>80642861.840910703</v>
      </c>
      <c r="AC26" s="95">
        <f t="shared" si="9"/>
        <v>110389862.59770373</v>
      </c>
      <c r="AD26" s="92"/>
      <c r="AE26" s="14">
        <v>20</v>
      </c>
      <c r="AF26" s="91">
        <f>武将属性!$G24</f>
        <v>107.17160698739755</v>
      </c>
      <c r="AG26" s="91">
        <f>士兵属性!$H24</f>
        <v>341.10767832531286</v>
      </c>
      <c r="AH26" s="91">
        <f>士兵属性!$H24</f>
        <v>341.10767832531286</v>
      </c>
      <c r="AI26" s="92">
        <f>士兵属性!$S24</f>
        <v>0</v>
      </c>
      <c r="AJ26" s="92">
        <f>士兵属性!$S24</f>
        <v>0</v>
      </c>
      <c r="AK26" s="92">
        <f>士兵属性!AZ24</f>
        <v>0.05</v>
      </c>
      <c r="AL26" s="92">
        <f t="shared" si="11"/>
        <v>0.05</v>
      </c>
      <c r="AM26" s="91">
        <f>带兵数!$H23</f>
        <v>3190.4337291338857</v>
      </c>
      <c r="AN26" s="91">
        <f>战法技能效用!AU24</f>
        <v>0.22714846079428874</v>
      </c>
      <c r="AO26" s="91">
        <f t="shared" si="12"/>
        <v>42146837.960919857</v>
      </c>
      <c r="AP26" s="95">
        <f t="shared" si="13"/>
        <v>783941.97573121975</v>
      </c>
      <c r="AQ26" s="95">
        <f t="shared" si="14"/>
        <v>220301.35073153069</v>
      </c>
      <c r="AR26" s="95">
        <f t="shared" si="14"/>
        <v>220301.35073153069</v>
      </c>
      <c r="AS26" s="95">
        <f t="shared" si="15"/>
        <v>84016321.323990211</v>
      </c>
      <c r="AT26" s="95">
        <f t="shared" si="16"/>
        <v>84016321.323990211</v>
      </c>
      <c r="AU26" s="95">
        <f t="shared" si="17"/>
        <v>80015544.118085921</v>
      </c>
      <c r="AV26" s="95">
        <f t="shared" si="18"/>
        <v>80015544.118085921</v>
      </c>
      <c r="AW26" s="95">
        <f t="shared" si="19"/>
        <v>47107.377027613795</v>
      </c>
      <c r="AX26" s="95">
        <f t="shared" si="20"/>
        <v>122473335.02145831</v>
      </c>
      <c r="AZ26" s="14">
        <f t="shared" si="21"/>
        <v>1.2746746078997138</v>
      </c>
      <c r="BA26" s="14">
        <f t="shared" si="22"/>
        <v>0.8156080085403824</v>
      </c>
      <c r="BD26" s="14">
        <v>20</v>
      </c>
      <c r="BE26" s="95">
        <f>求节点(节奏总纲!$H$4:$H$163,M$7:M$166,$BD26)</f>
        <v>244.67053549931643</v>
      </c>
      <c r="BF26" s="95">
        <f>求节点(节奏总纲!$H$4:$H$163,N$7:N$166,$BD26)</f>
        <v>11851.012204010327</v>
      </c>
      <c r="BG26" s="95">
        <f>求节点(节奏总纲!$H$4:$H$163,O$7:O$166,$BD26)</f>
        <v>11851.012204010327</v>
      </c>
      <c r="BH26" s="95">
        <f>求节点(节奏总纲!$H$4:$H$163,P$7:P$166,$BD26)</f>
        <v>1.3678823408395794E-2</v>
      </c>
      <c r="BI26" s="95">
        <f>求节点(节奏总纲!$H$4:$H$163,Q$7:Q$166,$BD26)</f>
        <v>1.3678823408395794E-2</v>
      </c>
      <c r="BJ26" s="95">
        <f>求节点(节奏总纲!$H$4:$H$163,T$7:T$166,$BD26)</f>
        <v>1.7075417902609464</v>
      </c>
      <c r="BK26" s="95">
        <f>求节点(节奏总纲!$H$4:$H$163,U$7:U$166,$BD26)</f>
        <v>7842918002.8283253</v>
      </c>
      <c r="BM26" s="14">
        <v>20</v>
      </c>
      <c r="BN26" s="95">
        <f>求节点(节奏总纲!$H$4:$H$163,AF$7:AF$166,$BD26)</f>
        <v>244.67053549931643</v>
      </c>
      <c r="BO26" s="95">
        <f>求节点(节奏总纲!$H$4:$H$163,AG$7:AG$166,$BD26)</f>
        <v>680.0446566303433</v>
      </c>
      <c r="BP26" s="95">
        <f>求节点(节奏总纲!$H$4:$H$163,AH$7:AH$166,$BD26)</f>
        <v>680.0446566303433</v>
      </c>
      <c r="BQ26" s="95">
        <f>求节点(节奏总纲!$H$4:$H$163,AI$7:AI$166,$BD26)</f>
        <v>1.3678823408395794E-2</v>
      </c>
      <c r="BR26" s="95">
        <f>求节点(节奏总纲!$H$4:$H$163,AJ$7:AJ$166,$BD26)</f>
        <v>1.3678823408395794E-2</v>
      </c>
      <c r="BS26" s="95">
        <f>求节点(节奏总纲!$H$4:$H$163,AM$7:AM$166,$BD26)</f>
        <v>5917.9556722642992</v>
      </c>
      <c r="BT26" s="95">
        <f>求节点(节奏总纲!$H$4:$H$163,AN$7:AN$166,$BD26)</f>
        <v>0.935278864534965</v>
      </c>
      <c r="BU26" s="95">
        <f>求节点(节奏总纲!$H$4:$H$163,AO$7:AO$166,$BD26)</f>
        <v>3706424146.149734</v>
      </c>
    </row>
    <row r="27" spans="12:73" x14ac:dyDescent="0.15">
      <c r="L27" s="14">
        <v>21</v>
      </c>
      <c r="M27" s="91">
        <f>武将属性!$G25</f>
        <v>109.13029867908547</v>
      </c>
      <c r="N27" s="91">
        <f>武将属性!$V25</f>
        <v>2882.3019179871617</v>
      </c>
      <c r="O27" s="91">
        <f>武将属性!$V25</f>
        <v>2882.3019179871617</v>
      </c>
      <c r="P27" s="92">
        <f>武将属性!$AH25</f>
        <v>0</v>
      </c>
      <c r="Q27" s="92">
        <f>武将属性!$AH25</f>
        <v>0</v>
      </c>
      <c r="R27" s="92">
        <f>武将属性!BK25</f>
        <v>0.05</v>
      </c>
      <c r="S27" s="92">
        <f t="shared" si="2"/>
        <v>0.05</v>
      </c>
      <c r="T27" s="91">
        <f>战法技能效用!AO25</f>
        <v>0.54526525208547438</v>
      </c>
      <c r="U27" s="91">
        <f t="shared" si="3"/>
        <v>59669028.896294303</v>
      </c>
      <c r="V27" s="95">
        <f t="shared" si="4"/>
        <v>889637.62565411581</v>
      </c>
      <c r="W27" s="95">
        <f t="shared" si="4"/>
        <v>33683.639870588508</v>
      </c>
      <c r="X27" s="95">
        <f t="shared" si="4"/>
        <v>33683.639870588508</v>
      </c>
      <c r="Y27" s="95">
        <f t="shared" si="5"/>
        <v>97086419.803786099</v>
      </c>
      <c r="Z27" s="95">
        <f t="shared" si="6"/>
        <v>97086419.803786099</v>
      </c>
      <c r="AA27" s="95">
        <f t="shared" si="7"/>
        <v>92463256.955986738</v>
      </c>
      <c r="AB27" s="95">
        <f t="shared" si="8"/>
        <v>92463256.955986738</v>
      </c>
      <c r="AC27" s="95">
        <f t="shared" si="9"/>
        <v>125656640.07879457</v>
      </c>
      <c r="AD27" s="92"/>
      <c r="AE27" s="14">
        <v>21</v>
      </c>
      <c r="AF27" s="91">
        <f>武将属性!$G25</f>
        <v>109.13029867908547</v>
      </c>
      <c r="AG27" s="91">
        <f>士兵属性!$H25</f>
        <v>346.92918235834503</v>
      </c>
      <c r="AH27" s="91">
        <f>士兵属性!$H25</f>
        <v>346.92918235834503</v>
      </c>
      <c r="AI27" s="92">
        <f>士兵属性!$S25</f>
        <v>0</v>
      </c>
      <c r="AJ27" s="92">
        <f>士兵属性!$S25</f>
        <v>0</v>
      </c>
      <c r="AK27" s="92">
        <f>士兵属性!AZ25</f>
        <v>0.05</v>
      </c>
      <c r="AL27" s="92">
        <f t="shared" si="11"/>
        <v>0.05</v>
      </c>
      <c r="AM27" s="91">
        <f>带兵数!$H24</f>
        <v>3264.1473862851608</v>
      </c>
      <c r="AN27" s="91">
        <f>战法技能效用!AU25</f>
        <v>0.23317994256947669</v>
      </c>
      <c r="AO27" s="91">
        <f t="shared" si="12"/>
        <v>46927565.882038325</v>
      </c>
      <c r="AP27" s="95">
        <f t="shared" si="13"/>
        <v>864109.50590029266</v>
      </c>
      <c r="AQ27" s="95">
        <f t="shared" si="14"/>
        <v>243118.65671308609</v>
      </c>
      <c r="AR27" s="95">
        <f t="shared" si="14"/>
        <v>243118.65671308609</v>
      </c>
      <c r="AS27" s="95">
        <f t="shared" si="15"/>
        <v>94300528.470335901</v>
      </c>
      <c r="AT27" s="95">
        <f t="shared" si="16"/>
        <v>94300528.470335901</v>
      </c>
      <c r="AU27" s="95">
        <f t="shared" si="17"/>
        <v>89810027.114605621</v>
      </c>
      <c r="AV27" s="95">
        <f t="shared" si="18"/>
        <v>89810027.114605621</v>
      </c>
      <c r="AW27" s="95">
        <f t="shared" si="19"/>
        <v>51679.625217855661</v>
      </c>
      <c r="AX27" s="95">
        <f t="shared" si="20"/>
        <v>136792618.62431431</v>
      </c>
      <c r="AZ27" s="14">
        <f t="shared" si="21"/>
        <v>1.2349012526888408</v>
      </c>
      <c r="BA27" s="14">
        <f t="shared" si="22"/>
        <v>0.78646438110462902</v>
      </c>
      <c r="BD27" s="14">
        <v>21</v>
      </c>
      <c r="BE27" s="95">
        <f>求节点(节奏总纲!$H$4:$H$163,M$7:M$166,$BD27)</f>
        <v>247.85600271838743</v>
      </c>
      <c r="BF27" s="95">
        <f>求节点(节奏总纲!$H$4:$H$163,N$7:N$166,$BD27)</f>
        <v>12061.876454403431</v>
      </c>
      <c r="BG27" s="95">
        <f>求节点(节奏总纲!$H$4:$H$163,O$7:O$166,$BD27)</f>
        <v>12061.876454403431</v>
      </c>
      <c r="BH27" s="95">
        <f>求节点(节奏总纲!$H$4:$H$163,P$7:P$166,$BD27)</f>
        <v>1.3980976320369798E-2</v>
      </c>
      <c r="BI27" s="95">
        <f>求节点(节奏总纲!$H$4:$H$163,Q$7:Q$166,$BD27)</f>
        <v>1.3980976320369798E-2</v>
      </c>
      <c r="BJ27" s="95">
        <f>求节点(节奏总纲!$H$4:$H$163,T$7:T$166,$BD27)</f>
        <v>1.7223486177798295</v>
      </c>
      <c r="BK27" s="95">
        <f>求节点(节奏总纲!$H$4:$H$163,U$7:U$166,$BD27)</f>
        <v>8322677081.1043873</v>
      </c>
      <c r="BM27" s="14">
        <v>21</v>
      </c>
      <c r="BN27" s="95">
        <f>求节点(节奏总纲!$H$4:$H$163,AF$7:AF$166,$BD27)</f>
        <v>247.85600271838743</v>
      </c>
      <c r="BO27" s="95">
        <f>求节点(节奏总纲!$H$4:$H$163,AG$7:AG$166,$BD27)</f>
        <v>688.40227452267595</v>
      </c>
      <c r="BP27" s="95">
        <f>求节点(节奏总纲!$H$4:$H$163,AH$7:AH$166,$BD27)</f>
        <v>688.40227452267595</v>
      </c>
      <c r="BQ27" s="95">
        <f>求节点(节奏总纲!$H$4:$H$163,AI$7:AI$166,$BD27)</f>
        <v>1.3980976320369798E-2</v>
      </c>
      <c r="BR27" s="95">
        <f>求节点(节奏总纲!$H$4:$H$163,AJ$7:AJ$166,$BD27)</f>
        <v>1.3980976320369798E-2</v>
      </c>
      <c r="BS27" s="95">
        <f>求节点(节奏总纲!$H$4:$H$163,AM$7:AM$166,$BD27)</f>
        <v>5963.3226080968761</v>
      </c>
      <c r="BT27" s="95">
        <f>求节点(节奏总纲!$H$4:$H$163,AN$7:AN$166,$BD27)</f>
        <v>1.0139057408306971</v>
      </c>
      <c r="BU27" s="95">
        <f>求节点(节奏总纲!$H$4:$H$163,AO$7:AO$166,$BD27)</f>
        <v>4224439523.7058053</v>
      </c>
    </row>
    <row r="28" spans="12:73" x14ac:dyDescent="0.15">
      <c r="L28" s="14">
        <v>22</v>
      </c>
      <c r="M28" s="91">
        <f>武将属性!$G26</f>
        <v>111.1860652830665</v>
      </c>
      <c r="N28" s="91">
        <f>武将属性!$V26</f>
        <v>3038.2228160589766</v>
      </c>
      <c r="O28" s="91">
        <f>武将属性!$V26</f>
        <v>3038.2228160589766</v>
      </c>
      <c r="P28" s="92">
        <f>武将属性!$AH26</f>
        <v>2.6999739400181437E-3</v>
      </c>
      <c r="Q28" s="92">
        <f>武将属性!$AH26</f>
        <v>2.6999739400181437E-3</v>
      </c>
      <c r="R28" s="92">
        <f>武将属性!BK26</f>
        <v>5.0471844086079867E-2</v>
      </c>
      <c r="S28" s="92">
        <f t="shared" si="2"/>
        <v>5.0471844086079867E-2</v>
      </c>
      <c r="T28" s="91">
        <f>战法技能效用!AO26</f>
        <v>0.55642401310503553</v>
      </c>
      <c r="U28" s="91">
        <f t="shared" si="3"/>
        <v>68959848.271181256</v>
      </c>
      <c r="V28" s="95">
        <f t="shared" si="4"/>
        <v>1003188.1402431012</v>
      </c>
      <c r="W28" s="95">
        <f t="shared" si="4"/>
        <v>36712.429866138671</v>
      </c>
      <c r="X28" s="95">
        <f t="shared" si="4"/>
        <v>36712.429866138671</v>
      </c>
      <c r="Y28" s="95">
        <f t="shared" si="5"/>
        <v>111240196.4208487</v>
      </c>
      <c r="Z28" s="95">
        <f t="shared" si="6"/>
        <v>111240196.4208487</v>
      </c>
      <c r="AA28" s="95">
        <f t="shared" si="7"/>
        <v>106181372.38062654</v>
      </c>
      <c r="AB28" s="95">
        <f t="shared" si="8"/>
        <v>106181372.38062654</v>
      </c>
      <c r="AC28" s="95">
        <f t="shared" si="9"/>
        <v>143329248.47355229</v>
      </c>
      <c r="AD28" s="92"/>
      <c r="AE28" s="14">
        <v>22</v>
      </c>
      <c r="AF28" s="91">
        <f>武将属性!$G26</f>
        <v>111.1860652830665</v>
      </c>
      <c r="AG28" s="91">
        <f>士兵属性!$H26</f>
        <v>352.80364988763279</v>
      </c>
      <c r="AH28" s="91">
        <f>士兵属性!$H26</f>
        <v>352.80364988763279</v>
      </c>
      <c r="AI28" s="92">
        <f>士兵属性!$S26</f>
        <v>2.6999739400181437E-3</v>
      </c>
      <c r="AJ28" s="92">
        <f>士兵属性!$S26</f>
        <v>2.6999739400181437E-3</v>
      </c>
      <c r="AK28" s="92">
        <f>士兵属性!AZ26</f>
        <v>5.0471844086079867E-2</v>
      </c>
      <c r="AL28" s="92">
        <f t="shared" si="11"/>
        <v>5.0471844086079867E-2</v>
      </c>
      <c r="AM28" s="91">
        <f>带兵数!$H25</f>
        <v>3339.3055324260185</v>
      </c>
      <c r="AN28" s="91">
        <f>战法技能效用!AU26</f>
        <v>0.23920956632168927</v>
      </c>
      <c r="AO28" s="91">
        <f t="shared" si="12"/>
        <v>52584671.467044108</v>
      </c>
      <c r="AP28" s="95">
        <f t="shared" si="13"/>
        <v>956937.47798639047</v>
      </c>
      <c r="AQ28" s="95">
        <f t="shared" si="14"/>
        <v>269740.3081811663</v>
      </c>
      <c r="AR28" s="95">
        <f t="shared" si="14"/>
        <v>269740.3081811663</v>
      </c>
      <c r="AS28" s="95">
        <f t="shared" si="15"/>
        <v>106111614.30584879</v>
      </c>
      <c r="AT28" s="95">
        <f t="shared" si="16"/>
        <v>106111614.30584879</v>
      </c>
      <c r="AU28" s="95">
        <f t="shared" si="17"/>
        <v>101286020.6565319</v>
      </c>
      <c r="AV28" s="95">
        <f t="shared" si="18"/>
        <v>101286020.6565319</v>
      </c>
      <c r="AW28" s="95">
        <f t="shared" si="19"/>
        <v>56997.099740671139</v>
      </c>
      <c r="AX28" s="95">
        <f t="shared" si="20"/>
        <v>153590430.27824104</v>
      </c>
      <c r="AZ28" s="14">
        <f t="shared" si="21"/>
        <v>1.2028990951021956</v>
      </c>
      <c r="BA28" s="14">
        <f t="shared" si="22"/>
        <v>0.76254041714618392</v>
      </c>
      <c r="BD28" s="14">
        <v>22</v>
      </c>
      <c r="BE28" s="95">
        <f>求节点(节奏总纲!$H$4:$H$163,M$7:M$166,$BD28)</f>
        <v>250.94594268432718</v>
      </c>
      <c r="BF28" s="95">
        <f>求节点(节奏总纲!$H$4:$H$163,N$7:N$166,$BD28)</f>
        <v>12266.417210866648</v>
      </c>
      <c r="BG28" s="95">
        <f>求节点(节奏总纲!$H$4:$H$163,O$7:O$166,$BD28)</f>
        <v>12266.417210866648</v>
      </c>
      <c r="BH28" s="95">
        <f>求节点(节奏总纲!$H$4:$H$163,P$7:P$166,$BD28)</f>
        <v>1.4205333333333332E-2</v>
      </c>
      <c r="BI28" s="95">
        <f>求节点(节奏总纲!$H$4:$H$163,Q$7:Q$166,$BD28)</f>
        <v>1.4205333333333332E-2</v>
      </c>
      <c r="BJ28" s="95">
        <f>求节点(节奏总纲!$H$4:$H$163,T$7:T$166,$BD28)</f>
        <v>1.7368024311075601</v>
      </c>
      <c r="BK28" s="95">
        <f>求节点(节奏总纲!$H$4:$H$163,U$7:U$166,$BD28)</f>
        <v>8816320025.9578362</v>
      </c>
      <c r="BM28" s="14">
        <v>22</v>
      </c>
      <c r="BN28" s="95">
        <f>求节点(节奏总纲!$H$4:$H$163,AF$7:AF$166,$BD28)</f>
        <v>250.94594268432718</v>
      </c>
      <c r="BO28" s="95">
        <f>求节点(节奏总纲!$H$4:$H$163,AG$7:AG$166,$BD28)</f>
        <v>696.54375076887288</v>
      </c>
      <c r="BP28" s="95">
        <f>求节点(节奏总纲!$H$4:$H$163,AH$7:AH$166,$BD28)</f>
        <v>696.54375076887288</v>
      </c>
      <c r="BQ28" s="95">
        <f>求节点(节奏总纲!$H$4:$H$163,AI$7:AI$166,$BD28)</f>
        <v>1.4205333333333332E-2</v>
      </c>
      <c r="BR28" s="95">
        <f>求节点(节奏总纲!$H$4:$H$163,AJ$7:AJ$166,$BD28)</f>
        <v>1.4205333333333332E-2</v>
      </c>
      <c r="BS28" s="95">
        <f>求节点(节奏总纲!$H$4:$H$163,AM$7:AM$166,$BD28)</f>
        <v>6007.4975015199307</v>
      </c>
      <c r="BT28" s="95">
        <f>求节点(节奏总纲!$H$4:$H$163,AN$7:AN$166,$BD28)</f>
        <v>1.0903025643019053</v>
      </c>
      <c r="BU28" s="95">
        <f>求节点(节奏总纲!$H$4:$H$163,AO$7:AO$166,$BD28)</f>
        <v>4802099412.6618462</v>
      </c>
    </row>
    <row r="29" spans="12:73" x14ac:dyDescent="0.15">
      <c r="L29" s="14">
        <v>23</v>
      </c>
      <c r="M29" s="91">
        <f>武将属性!$G27</f>
        <v>113.24183188704751</v>
      </c>
      <c r="N29" s="91">
        <f>武将属性!$V27</f>
        <v>3194.1437141307915</v>
      </c>
      <c r="O29" s="91">
        <f>武将属性!$V27</f>
        <v>3194.1437141307915</v>
      </c>
      <c r="P29" s="92">
        <f>武将属性!$AH27</f>
        <v>2.8340219198104795E-3</v>
      </c>
      <c r="Q29" s="92">
        <f>武将属性!$AH27</f>
        <v>2.8340219198104795E-3</v>
      </c>
      <c r="R29" s="92">
        <f>武将属性!BK27</f>
        <v>5.2909158543853342E-2</v>
      </c>
      <c r="S29" s="92">
        <f t="shared" si="2"/>
        <v>5.2909158543853342E-2</v>
      </c>
      <c r="T29" s="91">
        <f>战法技能效用!AO27</f>
        <v>0.56758454266396297</v>
      </c>
      <c r="U29" s="91">
        <f t="shared" si="3"/>
        <v>79133007.186005518</v>
      </c>
      <c r="V29" s="95">
        <f t="shared" si="4"/>
        <v>1123362.1150018873</v>
      </c>
      <c r="W29" s="95">
        <f t="shared" si="4"/>
        <v>39826.505993622588</v>
      </c>
      <c r="X29" s="95">
        <f t="shared" si="4"/>
        <v>39826.505993622588</v>
      </c>
      <c r="Y29" s="95">
        <f t="shared" si="5"/>
        <v>126852082.19381103</v>
      </c>
      <c r="Z29" s="95">
        <f t="shared" si="6"/>
        <v>126852082.19381103</v>
      </c>
      <c r="AA29" s="95">
        <f t="shared" si="7"/>
        <v>120819144.50364575</v>
      </c>
      <c r="AB29" s="95">
        <f t="shared" si="8"/>
        <v>120819144.50364575</v>
      </c>
      <c r="AC29" s="95">
        <f t="shared" si="9"/>
        <v>162302676.90588185</v>
      </c>
      <c r="AD29" s="92"/>
      <c r="AE29" s="14">
        <v>23</v>
      </c>
      <c r="AF29" s="91">
        <f>武将属性!$G27</f>
        <v>113.24183188704751</v>
      </c>
      <c r="AG29" s="91">
        <f>士兵属性!$H27</f>
        <v>358.73108091317613</v>
      </c>
      <c r="AH29" s="91">
        <f>士兵属性!$H27</f>
        <v>358.73108091317613</v>
      </c>
      <c r="AI29" s="92">
        <f>士兵属性!$S27</f>
        <v>2.8340219198104795E-3</v>
      </c>
      <c r="AJ29" s="92">
        <f>士兵属性!$S27</f>
        <v>2.8340219198104795E-3</v>
      </c>
      <c r="AK29" s="92">
        <f>士兵属性!AZ27</f>
        <v>5.2909158543853342E-2</v>
      </c>
      <c r="AL29" s="92">
        <f t="shared" si="11"/>
        <v>5.2909158543853342E-2</v>
      </c>
      <c r="AM29" s="91">
        <f>带兵数!$H26</f>
        <v>3405.0868314481486</v>
      </c>
      <c r="AN29" s="91">
        <f>战法技能效用!AU27</f>
        <v>0.24523742153453559</v>
      </c>
      <c r="AO29" s="91">
        <f t="shared" si="12"/>
        <v>58421880.048646763</v>
      </c>
      <c r="AP29" s="95">
        <f t="shared" si="13"/>
        <v>1051476.5467357861</v>
      </c>
      <c r="AQ29" s="95">
        <f t="shared" si="14"/>
        <v>296881.04071400349</v>
      </c>
      <c r="AR29" s="95">
        <f t="shared" si="14"/>
        <v>296881.04071400349</v>
      </c>
      <c r="AS29" s="95">
        <f t="shared" si="15"/>
        <v>118734633.78384306</v>
      </c>
      <c r="AT29" s="95">
        <f t="shared" si="16"/>
        <v>118734633.78384306</v>
      </c>
      <c r="AU29" s="95">
        <f t="shared" si="17"/>
        <v>113087752.51162171</v>
      </c>
      <c r="AV29" s="95">
        <f t="shared" si="18"/>
        <v>113087752.51162171</v>
      </c>
      <c r="AW29" s="95">
        <f t="shared" si="19"/>
        <v>62553.739102547101</v>
      </c>
      <c r="AX29" s="95">
        <f t="shared" si="20"/>
        <v>171052451.1971702</v>
      </c>
      <c r="AZ29" s="14">
        <f t="shared" si="21"/>
        <v>1.1699720224272423</v>
      </c>
      <c r="BA29" s="14">
        <f t="shared" si="22"/>
        <v>0.73827448401301921</v>
      </c>
      <c r="BD29" s="14">
        <v>23</v>
      </c>
      <c r="BE29" s="95">
        <f>求节点(节奏总纲!$H$4:$H$163,M$7:M$166,$BD29)</f>
        <v>253.98530775688636</v>
      </c>
      <c r="BF29" s="95">
        <f>求节点(节奏总纲!$H$4:$H$163,N$7:N$166,$BD29)</f>
        <v>12467.610126574336</v>
      </c>
      <c r="BG29" s="95">
        <f>求节点(节奏总纲!$H$4:$H$163,O$7:O$166,$BD29)</f>
        <v>12467.610126574336</v>
      </c>
      <c r="BH29" s="95">
        <f>求节点(节奏总纲!$H$4:$H$163,P$7:P$166,$BD29)</f>
        <v>1.4418666666666666E-2</v>
      </c>
      <c r="BI29" s="95">
        <f>求节点(节奏总纲!$H$4:$H$163,Q$7:Q$166,$BD29)</f>
        <v>1.4418666666666666E-2</v>
      </c>
      <c r="BJ29" s="95">
        <f>求节点(节奏总纲!$H$4:$H$163,T$7:T$166,$BD29)</f>
        <v>1.7510600715460771</v>
      </c>
      <c r="BK29" s="95">
        <f>求节点(节奏总纲!$H$4:$H$163,U$7:U$166,$BD29)</f>
        <v>9316144766.0484505</v>
      </c>
      <c r="BM29" s="14">
        <v>23</v>
      </c>
      <c r="BN29" s="95">
        <f>求节点(节奏总纲!$H$4:$H$163,AF$7:AF$166,$BD29)</f>
        <v>253.98530775688636</v>
      </c>
      <c r="BO29" s="95">
        <f>求节点(节奏总纲!$H$4:$H$163,AG$7:AG$166,$BD29)</f>
        <v>704.59142159983469</v>
      </c>
      <c r="BP29" s="95">
        <f>求节点(节奏总纲!$H$4:$H$163,AH$7:AH$166,$BD29)</f>
        <v>704.59142159983469</v>
      </c>
      <c r="BQ29" s="95">
        <f>求节点(节奏总纲!$H$4:$H$163,AI$7:AI$166,$BD29)</f>
        <v>1.4418666666666666E-2</v>
      </c>
      <c r="BR29" s="95">
        <f>求节点(节奏总纲!$H$4:$H$163,AJ$7:AJ$166,$BD29)</f>
        <v>1.4418666666666666E-2</v>
      </c>
      <c r="BS29" s="95">
        <f>求节点(节奏总纲!$H$4:$H$163,AM$7:AM$166,$BD29)</f>
        <v>6050.3546033856692</v>
      </c>
      <c r="BT29" s="95">
        <f>求节点(节奏总纲!$H$4:$H$163,AN$7:AN$166,$BD29)</f>
        <v>1.1655182197107055</v>
      </c>
      <c r="BU29" s="95">
        <f>求节点(节奏总纲!$H$4:$H$163,AO$7:AO$166,$BD29)</f>
        <v>5408428331.1951818</v>
      </c>
    </row>
    <row r="30" spans="12:73" x14ac:dyDescent="0.15">
      <c r="L30" s="14">
        <v>24</v>
      </c>
      <c r="M30" s="91">
        <f>武将属性!$G28</f>
        <v>115.29759849102854</v>
      </c>
      <c r="N30" s="91">
        <f>武将属性!$V28</f>
        <v>3350.0646122026064</v>
      </c>
      <c r="O30" s="91">
        <f>武将属性!$V28</f>
        <v>3350.0646122026064</v>
      </c>
      <c r="P30" s="92">
        <f>武将属性!$AH28</f>
        <v>2.9916974378258483E-3</v>
      </c>
      <c r="Q30" s="92">
        <f>武将属性!$AH28</f>
        <v>2.9916974378258483E-3</v>
      </c>
      <c r="R30" s="92">
        <f>武将属性!BK28</f>
        <v>5.5346947899100371E-2</v>
      </c>
      <c r="S30" s="92">
        <f t="shared" si="2"/>
        <v>5.5346947899100371E-2</v>
      </c>
      <c r="T30" s="91">
        <f>战法技能效用!AO28</f>
        <v>0.57874675693397892</v>
      </c>
      <c r="U30" s="91">
        <f t="shared" si="3"/>
        <v>90339310.742773354</v>
      </c>
      <c r="V30" s="95">
        <f t="shared" si="4"/>
        <v>1253706.3974752282</v>
      </c>
      <c r="W30" s="95">
        <f t="shared" si="4"/>
        <v>43148.223564170054</v>
      </c>
      <c r="X30" s="95">
        <f t="shared" si="4"/>
        <v>43148.223564170054</v>
      </c>
      <c r="Y30" s="95">
        <f t="shared" si="5"/>
        <v>144118178.85530716</v>
      </c>
      <c r="Z30" s="95">
        <f t="shared" si="6"/>
        <v>144118178.85530716</v>
      </c>
      <c r="AA30" s="95">
        <f t="shared" si="7"/>
        <v>136968545.8696686</v>
      </c>
      <c r="AB30" s="95">
        <f t="shared" si="8"/>
        <v>136968545.8696686</v>
      </c>
      <c r="AC30" s="95">
        <f t="shared" si="9"/>
        <v>183119092.66873965</v>
      </c>
      <c r="AD30" s="92"/>
      <c r="AE30" s="14">
        <v>24</v>
      </c>
      <c r="AF30" s="91">
        <f>武将属性!$G28</f>
        <v>115.29759849102854</v>
      </c>
      <c r="AG30" s="91">
        <f>士兵属性!$H28</f>
        <v>364.67931969021424</v>
      </c>
      <c r="AH30" s="91">
        <f>士兵属性!$H28</f>
        <v>364.67931969021424</v>
      </c>
      <c r="AI30" s="92">
        <f>士兵属性!$S28</f>
        <v>2.9916974378258483E-3</v>
      </c>
      <c r="AJ30" s="92">
        <f>士兵属性!$S28</f>
        <v>2.9916974378258483E-3</v>
      </c>
      <c r="AK30" s="92">
        <f>士兵属性!AZ28</f>
        <v>5.5346947899100371E-2</v>
      </c>
      <c r="AL30" s="92">
        <f t="shared" si="11"/>
        <v>5.5346947899100371E-2</v>
      </c>
      <c r="AM30" s="91">
        <f>带兵数!$H27</f>
        <v>3477.5914438033142</v>
      </c>
      <c r="AN30" s="91">
        <f>战法技能效用!AU28</f>
        <v>0.25126359203629361</v>
      </c>
      <c r="AO30" s="91">
        <f t="shared" si="12"/>
        <v>65059759.820780709</v>
      </c>
      <c r="AP30" s="95">
        <f t="shared" si="13"/>
        <v>1156552.0551546351</v>
      </c>
      <c r="AQ30" s="95">
        <f t="shared" si="14"/>
        <v>327053.87851731409</v>
      </c>
      <c r="AR30" s="95">
        <f t="shared" si="14"/>
        <v>327053.87851731409</v>
      </c>
      <c r="AS30" s="95">
        <f t="shared" si="15"/>
        <v>132949928.52865474</v>
      </c>
      <c r="AT30" s="95">
        <f t="shared" si="16"/>
        <v>132949928.52865474</v>
      </c>
      <c r="AU30" s="95">
        <f t="shared" si="17"/>
        <v>126354347.02744043</v>
      </c>
      <c r="AV30" s="95">
        <f t="shared" si="18"/>
        <v>126354347.02744043</v>
      </c>
      <c r="AW30" s="95">
        <f t="shared" si="19"/>
        <v>68593.328369418276</v>
      </c>
      <c r="AX30" s="95">
        <f t="shared" si="20"/>
        <v>190638945.58882135</v>
      </c>
      <c r="AZ30" s="14">
        <f t="shared" si="21"/>
        <v>1.1464708307893949</v>
      </c>
      <c r="BA30" s="14">
        <f t="shared" si="22"/>
        <v>0.72017108926177109</v>
      </c>
      <c r="BD30" s="14">
        <v>24</v>
      </c>
      <c r="BE30" s="95">
        <f>求节点(节奏总纲!$H$4:$H$163,M$7:M$166,$BD30)</f>
        <v>256.93822118903711</v>
      </c>
      <c r="BF30" s="95">
        <f>求节点(节奏总纲!$H$4:$H$163,N$7:N$166,$BD30)</f>
        <v>12663.080314940547</v>
      </c>
      <c r="BG30" s="95">
        <f>求节点(节奏总纲!$H$4:$H$163,O$7:O$166,$BD30)</f>
        <v>12663.080314940547</v>
      </c>
      <c r="BH30" s="95">
        <f>求节点(节奏总纲!$H$4:$H$163,P$7:P$166,$BD30)</f>
        <v>1.4631999999999999E-2</v>
      </c>
      <c r="BI30" s="95">
        <f>求节点(节奏总纲!$H$4:$H$163,Q$7:Q$166,$BD30)</f>
        <v>1.4631999999999999E-2</v>
      </c>
      <c r="BJ30" s="95">
        <f>求节点(节奏总纲!$H$4:$H$163,T$7:T$166,$BD30)</f>
        <v>1.7649765828189985</v>
      </c>
      <c r="BK30" s="95">
        <f>求节点(节奏总纲!$H$4:$H$163,U$7:U$166,$BD30)</f>
        <v>9825806417.5435791</v>
      </c>
      <c r="BM30" s="14">
        <v>24</v>
      </c>
      <c r="BN30" s="95">
        <f>求节点(节奏总纲!$H$4:$H$163,AF$7:AF$166,$BD30)</f>
        <v>256.93822118903711</v>
      </c>
      <c r="BO30" s="95">
        <f>求节点(节奏总纲!$H$4:$H$163,AG$7:AG$166,$BD30)</f>
        <v>712.49162891688684</v>
      </c>
      <c r="BP30" s="95">
        <f>求节点(节奏总纲!$H$4:$H$163,AH$7:AH$166,$BD30)</f>
        <v>712.49162891688684</v>
      </c>
      <c r="BQ30" s="95">
        <f>求节点(节奏总纲!$H$4:$H$163,AI$7:AI$166,$BD30)</f>
        <v>1.4631999999999999E-2</v>
      </c>
      <c r="BR30" s="95">
        <f>求节点(节奏总纲!$H$4:$H$163,AJ$7:AJ$166,$BD30)</f>
        <v>1.4631999999999999E-2</v>
      </c>
      <c r="BS30" s="95">
        <f>求节点(节奏总纲!$H$4:$H$163,AM$7:AM$166,$BD30)</f>
        <v>6090.5301171359397</v>
      </c>
      <c r="BT30" s="95">
        <f>求节点(节奏总纲!$H$4:$H$163,AN$7:AN$166,$BD30)</f>
        <v>1.2387144908994379</v>
      </c>
      <c r="BU30" s="95">
        <f>求节点(节奏总纲!$H$4:$H$163,AO$7:AO$166,$BD30)</f>
        <v>6061946499.2489214</v>
      </c>
    </row>
    <row r="31" spans="12:73" x14ac:dyDescent="0.15">
      <c r="L31" s="14">
        <v>25</v>
      </c>
      <c r="M31" s="91">
        <f>武将属性!$G29</f>
        <v>117.35336509500956</v>
      </c>
      <c r="N31" s="91">
        <f>武将属性!$V29</f>
        <v>3505.9855102744209</v>
      </c>
      <c r="O31" s="91">
        <f>武将属性!$V29</f>
        <v>3505.9855102744209</v>
      </c>
      <c r="P31" s="92">
        <f>武将属性!$AH29</f>
        <v>3.1531514175266056E-3</v>
      </c>
      <c r="Q31" s="92">
        <f>武将属性!$AH29</f>
        <v>3.1531514175266056E-3</v>
      </c>
      <c r="R31" s="92">
        <f>武将属性!BK29</f>
        <v>5.7784813198861439E-2</v>
      </c>
      <c r="S31" s="92">
        <f t="shared" si="2"/>
        <v>5.7784813198861439E-2</v>
      </c>
      <c r="T31" s="91">
        <f>战法技能效用!AO29</f>
        <v>0.589910577302317</v>
      </c>
      <c r="U31" s="91">
        <f t="shared" si="3"/>
        <v>102643233.71229999</v>
      </c>
      <c r="V31" s="95">
        <f t="shared" si="4"/>
        <v>1392819.2182305907</v>
      </c>
      <c r="W31" s="95">
        <f t="shared" si="4"/>
        <v>46620.849330197765</v>
      </c>
      <c r="X31" s="95">
        <f t="shared" si="4"/>
        <v>46620.849330197765</v>
      </c>
      <c r="Y31" s="95">
        <f t="shared" si="5"/>
        <v>162938253.24417409</v>
      </c>
      <c r="Z31" s="95">
        <f t="shared" si="6"/>
        <v>162938253.24417409</v>
      </c>
      <c r="AA31" s="95">
        <f t="shared" si="7"/>
        <v>154522942.84133542</v>
      </c>
      <c r="AB31" s="95">
        <f t="shared" si="8"/>
        <v>154522942.84133542</v>
      </c>
      <c r="AC31" s="95">
        <f t="shared" si="9"/>
        <v>205611591.69806612</v>
      </c>
      <c r="AD31" s="92"/>
      <c r="AE31" s="14">
        <v>25</v>
      </c>
      <c r="AF31" s="91">
        <f>武将属性!$G29</f>
        <v>117.35336509500956</v>
      </c>
      <c r="AG31" s="91">
        <f>士兵属性!$H29</f>
        <v>370.5168323019796</v>
      </c>
      <c r="AH31" s="91">
        <f>士兵属性!$H29</f>
        <v>370.5168323019796</v>
      </c>
      <c r="AI31" s="92">
        <f>士兵属性!$S29</f>
        <v>3.1531514175266056E-3</v>
      </c>
      <c r="AJ31" s="92">
        <f>士兵属性!$S29</f>
        <v>3.1531514175266056E-3</v>
      </c>
      <c r="AK31" s="92">
        <f>士兵属性!AZ29</f>
        <v>5.7784813198861439E-2</v>
      </c>
      <c r="AL31" s="92">
        <f t="shared" si="11"/>
        <v>5.7784813198861439E-2</v>
      </c>
      <c r="AM31" s="91">
        <f>带兵数!$H28</f>
        <v>3544.4273429748305</v>
      </c>
      <c r="AN31" s="91">
        <f>战法技能效用!AU29</f>
        <v>0.25728815643972935</v>
      </c>
      <c r="AO31" s="91">
        <f t="shared" si="12"/>
        <v>72049732.399415687</v>
      </c>
      <c r="AP31" s="95">
        <f t="shared" si="13"/>
        <v>1265752.728592677</v>
      </c>
      <c r="AQ31" s="95">
        <f t="shared" si="14"/>
        <v>358576.20850864158</v>
      </c>
      <c r="AR31" s="95">
        <f t="shared" si="14"/>
        <v>358576.20850864158</v>
      </c>
      <c r="AS31" s="95">
        <f t="shared" si="15"/>
        <v>148073444.08841553</v>
      </c>
      <c r="AT31" s="95">
        <f t="shared" si="16"/>
        <v>148073444.08841553</v>
      </c>
      <c r="AU31" s="95">
        <f t="shared" si="17"/>
        <v>140425859.99068952</v>
      </c>
      <c r="AV31" s="95">
        <f t="shared" si="18"/>
        <v>140425859.99068952</v>
      </c>
      <c r="AW31" s="95">
        <f t="shared" si="19"/>
        <v>74967.552193617899</v>
      </c>
      <c r="AX31" s="95">
        <f t="shared" si="20"/>
        <v>211341402.10417998</v>
      </c>
      <c r="AZ31" s="14">
        <f t="shared" si="21"/>
        <v>1.1224778880506314</v>
      </c>
      <c r="BA31" s="14">
        <f t="shared" si="22"/>
        <v>0.70194332147957061</v>
      </c>
      <c r="BD31" s="14">
        <v>25</v>
      </c>
      <c r="BE31" s="95">
        <f>求节点(节奏总纲!$H$4:$H$163,M$7:M$166,$BD31)</f>
        <v>259.90431419106977</v>
      </c>
      <c r="BF31" s="95">
        <f>求节点(节奏总纲!$H$4:$H$163,N$7:N$166,$BD31)</f>
        <v>12857.785939624562</v>
      </c>
      <c r="BG31" s="95">
        <f>求节点(节奏总纲!$H$4:$H$163,O$7:O$166,$BD31)</f>
        <v>12857.785939624562</v>
      </c>
      <c r="BH31" s="95">
        <f>求节点(节奏总纲!$H$4:$H$163,P$7:P$166,$BD31)</f>
        <v>1.4845333333333334E-2</v>
      </c>
      <c r="BI31" s="95">
        <f>求节点(节奏总纲!$H$4:$H$163,Q$7:Q$166,$BD31)</f>
        <v>1.4845333333333334E-2</v>
      </c>
      <c r="BJ31" s="95">
        <f>求节点(节奏总纲!$H$4:$H$163,T$7:T$166,$BD31)</f>
        <v>1.7748522041525028</v>
      </c>
      <c r="BK31" s="95">
        <f>求节点(节奏总纲!$H$4:$H$163,U$7:U$166,$BD31)</f>
        <v>10326259811.05246</v>
      </c>
      <c r="BM31" s="14">
        <v>25</v>
      </c>
      <c r="BN31" s="95">
        <f>求节点(节奏总纲!$H$4:$H$163,AF$7:AF$166,$BD31)</f>
        <v>259.90431419106977</v>
      </c>
      <c r="BO31" s="95">
        <f>求节点(节奏总纲!$H$4:$H$163,AG$7:AG$166,$BD31)</f>
        <v>720.39568686056714</v>
      </c>
      <c r="BP31" s="95">
        <f>求节点(节奏总纲!$H$4:$H$163,AH$7:AH$166,$BD31)</f>
        <v>720.39568686056714</v>
      </c>
      <c r="BQ31" s="95">
        <f>求节点(节奏总纲!$H$4:$H$163,AI$7:AI$166,$BD31)</f>
        <v>1.4845333333333334E-2</v>
      </c>
      <c r="BR31" s="95">
        <f>求节点(节奏总纲!$H$4:$H$163,AJ$7:AJ$166,$BD31)</f>
        <v>1.4845333333333334E-2</v>
      </c>
      <c r="BS31" s="95">
        <f>求节点(节奏总纲!$H$4:$H$163,AM$7:AM$166,$BD31)</f>
        <v>6130.0144823414039</v>
      </c>
      <c r="BT31" s="95">
        <f>求节点(节奏总纲!$H$4:$H$163,AN$7:AN$166,$BD31)</f>
        <v>1.3126220823576955</v>
      </c>
      <c r="BU31" s="95">
        <f>求节点(节奏总纲!$H$4:$H$163,AO$7:AO$166,$BD31)</f>
        <v>6786618300.1015139</v>
      </c>
    </row>
    <row r="32" spans="12:73" x14ac:dyDescent="0.15">
      <c r="L32" s="14">
        <v>26</v>
      </c>
      <c r="M32" s="91">
        <f>武将属性!$G30</f>
        <v>119.40913169899058</v>
      </c>
      <c r="N32" s="91">
        <f>武将属性!$V30</f>
        <v>3661.9064083462358</v>
      </c>
      <c r="O32" s="91">
        <f>武将属性!$V30</f>
        <v>3661.9064083462358</v>
      </c>
      <c r="P32" s="92">
        <f>武将属性!$AH30</f>
        <v>3.326721437093119E-3</v>
      </c>
      <c r="Q32" s="92">
        <f>武将属性!$AH30</f>
        <v>3.326721437093119E-3</v>
      </c>
      <c r="R32" s="92">
        <f>武将属性!BK30</f>
        <v>6.0222922022796187E-2</v>
      </c>
      <c r="S32" s="92">
        <f t="shared" si="2"/>
        <v>6.0222922022796187E-2</v>
      </c>
      <c r="T32" s="91">
        <f>战法技能效用!AO30</f>
        <v>0.60107592997232073</v>
      </c>
      <c r="U32" s="91">
        <f t="shared" si="3"/>
        <v>116116790.52456945</v>
      </c>
      <c r="V32" s="95">
        <f t="shared" si="4"/>
        <v>1542497.8981090416</v>
      </c>
      <c r="W32" s="95">
        <f t="shared" si="4"/>
        <v>50298.482298978386</v>
      </c>
      <c r="X32" s="95">
        <f t="shared" si="4"/>
        <v>50298.482298978386</v>
      </c>
      <c r="Y32" s="95">
        <f t="shared" si="5"/>
        <v>183577623.04675844</v>
      </c>
      <c r="Z32" s="95">
        <f t="shared" si="6"/>
        <v>183577623.04675844</v>
      </c>
      <c r="AA32" s="95">
        <f t="shared" si="7"/>
        <v>173726044.62211239</v>
      </c>
      <c r="AB32" s="95">
        <f t="shared" si="8"/>
        <v>173726044.62211239</v>
      </c>
      <c r="AC32" s="95">
        <f t="shared" si="9"/>
        <v>230080699.1257472</v>
      </c>
      <c r="AD32" s="92"/>
      <c r="AE32" s="14">
        <v>26</v>
      </c>
      <c r="AF32" s="91">
        <f>武将属性!$G30</f>
        <v>119.40913169899058</v>
      </c>
      <c r="AG32" s="91">
        <f>士兵属性!$H30</f>
        <v>376.40370407976138</v>
      </c>
      <c r="AH32" s="91">
        <f>士兵属性!$H30</f>
        <v>376.40370407976138</v>
      </c>
      <c r="AI32" s="92">
        <f>士兵属性!$S30</f>
        <v>3.326721437093119E-3</v>
      </c>
      <c r="AJ32" s="92">
        <f>士兵属性!$S30</f>
        <v>3.326721437093119E-3</v>
      </c>
      <c r="AK32" s="92">
        <f>士兵属性!AZ30</f>
        <v>6.0222922022796187E-2</v>
      </c>
      <c r="AL32" s="92">
        <f t="shared" si="11"/>
        <v>6.0222922022796187E-2</v>
      </c>
      <c r="AM32" s="91">
        <f>带兵数!$H29</f>
        <v>3614.0613536331493</v>
      </c>
      <c r="AN32" s="91">
        <f>战法技能效用!AU30</f>
        <v>0.26331118854149937</v>
      </c>
      <c r="AO32" s="91">
        <f t="shared" si="12"/>
        <v>79811629.311253652</v>
      </c>
      <c r="AP32" s="95">
        <f t="shared" si="13"/>
        <v>1384637.9412186118</v>
      </c>
      <c r="AQ32" s="95">
        <f t="shared" si="14"/>
        <v>392884.47973420017</v>
      </c>
      <c r="AR32" s="95">
        <f t="shared" si="14"/>
        <v>392884.47973420017</v>
      </c>
      <c r="AS32" s="95">
        <f t="shared" si="15"/>
        <v>164790203.17686099</v>
      </c>
      <c r="AT32" s="95">
        <f t="shared" si="16"/>
        <v>164790203.17686099</v>
      </c>
      <c r="AU32" s="95">
        <f t="shared" si="17"/>
        <v>155946839.89942768</v>
      </c>
      <c r="AV32" s="95">
        <f t="shared" si="18"/>
        <v>155946839.89942768</v>
      </c>
      <c r="AW32" s="95">
        <f t="shared" si="19"/>
        <v>81837.666258066514</v>
      </c>
      <c r="AX32" s="95">
        <f t="shared" si="20"/>
        <v>234119945.72475043</v>
      </c>
      <c r="AZ32" s="14">
        <f t="shared" si="21"/>
        <v>1.104013351150507</v>
      </c>
      <c r="BA32" s="14">
        <f t="shared" si="22"/>
        <v>0.68733926377655175</v>
      </c>
      <c r="BD32" s="14">
        <v>26</v>
      </c>
      <c r="BE32" s="95">
        <f>求节点(节奏总纲!$H$4:$H$163,M$7:M$166,$BD32)</f>
        <v>262.87529058765205</v>
      </c>
      <c r="BF32" s="95">
        <f>求节点(节奏总纲!$H$4:$H$163,N$7:N$166,$BD32)</f>
        <v>13051.956555729654</v>
      </c>
      <c r="BG32" s="95">
        <f>求节点(节奏总纲!$H$4:$H$163,O$7:O$166,$BD32)</f>
        <v>13051.956555729654</v>
      </c>
      <c r="BH32" s="95">
        <f>求节点(节奏总纲!$H$4:$H$163,P$7:P$166,$BD32)</f>
        <v>1.5058811612959574E-2</v>
      </c>
      <c r="BI32" s="95">
        <f>求节点(节奏总纲!$H$4:$H$163,Q$7:Q$166,$BD32)</f>
        <v>1.5058811612959574E-2</v>
      </c>
      <c r="BJ32" s="95">
        <f>求节点(节奏总纲!$H$4:$H$163,T$7:T$166,$BD32)</f>
        <v>1.7825944622524774</v>
      </c>
      <c r="BK32" s="95">
        <f>求节点(节奏总纲!$H$4:$H$163,U$7:U$166,$BD32)</f>
        <v>10821619410.90839</v>
      </c>
      <c r="BM32" s="14">
        <v>26</v>
      </c>
      <c r="BN32" s="95">
        <f>求节点(节奏总纲!$H$4:$H$163,AF$7:AF$166,$BD32)</f>
        <v>262.87529058765205</v>
      </c>
      <c r="BO32" s="95">
        <f>求节点(节奏总纲!$H$4:$H$163,AG$7:AG$166,$BD32)</f>
        <v>728.29866533619474</v>
      </c>
      <c r="BP32" s="95">
        <f>求节点(节奏总纲!$H$4:$H$163,AH$7:AH$166,$BD32)</f>
        <v>728.29866533619474</v>
      </c>
      <c r="BQ32" s="95">
        <f>求节点(节奏总纲!$H$4:$H$163,AI$7:AI$166,$BD32)</f>
        <v>1.5058811612959574E-2</v>
      </c>
      <c r="BR32" s="95">
        <f>求节点(节奏总纲!$H$4:$H$163,AJ$7:AJ$166,$BD32)</f>
        <v>1.5058811612959574E-2</v>
      </c>
      <c r="BS32" s="95">
        <f>求节点(节奏总纲!$H$4:$H$163,AM$7:AM$166,$BD32)</f>
        <v>6169.1174188164987</v>
      </c>
      <c r="BT32" s="95">
        <f>求节点(节奏总纲!$H$4:$H$163,AN$7:AN$166,$BD32)</f>
        <v>1.3868509917908343</v>
      </c>
      <c r="BU32" s="95">
        <f>求节点(节奏总纲!$H$4:$H$163,AO$7:AO$166,$BD32)</f>
        <v>7548580721.9078579</v>
      </c>
    </row>
    <row r="33" spans="12:73" x14ac:dyDescent="0.15">
      <c r="L33" s="14">
        <v>27</v>
      </c>
      <c r="M33" s="91">
        <f>武将属性!$G31</f>
        <v>121.46489830297162</v>
      </c>
      <c r="N33" s="91">
        <f>武将属性!$V31</f>
        <v>3817.8273064180503</v>
      </c>
      <c r="O33" s="91">
        <f>武将属性!$V31</f>
        <v>3817.8273064180503</v>
      </c>
      <c r="P33" s="92">
        <f>武将属性!$AH31</f>
        <v>3.5150008441059209E-3</v>
      </c>
      <c r="Q33" s="92">
        <f>武将属性!$AH31</f>
        <v>3.5150008441059209E-3</v>
      </c>
      <c r="R33" s="92">
        <f>武将属性!BK31</f>
        <v>6.2661326495429923E-2</v>
      </c>
      <c r="S33" s="92">
        <f t="shared" si="2"/>
        <v>6.2661326495429923E-2</v>
      </c>
      <c r="T33" s="91">
        <f>战法技能效用!AO31</f>
        <v>0.6122427456001911</v>
      </c>
      <c r="U33" s="91">
        <f t="shared" si="3"/>
        <v>130834328.87932341</v>
      </c>
      <c r="V33" s="95">
        <f t="shared" si="4"/>
        <v>1702287.5808652407</v>
      </c>
      <c r="W33" s="95">
        <f t="shared" si="4"/>
        <v>54158.601554505993</v>
      </c>
      <c r="X33" s="95">
        <f t="shared" si="4"/>
        <v>54158.601554505993</v>
      </c>
      <c r="Y33" s="95">
        <f t="shared" si="5"/>
        <v>206043943.25773418</v>
      </c>
      <c r="Z33" s="95">
        <f t="shared" si="6"/>
        <v>206043943.25773418</v>
      </c>
      <c r="AA33" s="95">
        <f t="shared" si="7"/>
        <v>194575809.5611822</v>
      </c>
      <c r="AB33" s="95">
        <f t="shared" si="8"/>
        <v>194575809.5611822</v>
      </c>
      <c r="AC33" s="95">
        <f t="shared" si="9"/>
        <v>256497588.16589898</v>
      </c>
      <c r="AD33" s="92"/>
      <c r="AE33" s="14">
        <v>27</v>
      </c>
      <c r="AF33" s="91">
        <f>武将属性!$G31</f>
        <v>121.46489830297162</v>
      </c>
      <c r="AG33" s="91">
        <f>士兵属性!$H31</f>
        <v>382.33993502355946</v>
      </c>
      <c r="AH33" s="91">
        <f>士兵属性!$H31</f>
        <v>382.33993502355946</v>
      </c>
      <c r="AI33" s="92">
        <f>士兵属性!$S31</f>
        <v>3.5150008441059209E-3</v>
      </c>
      <c r="AJ33" s="92">
        <f>士兵属性!$S31</f>
        <v>3.5150008441059209E-3</v>
      </c>
      <c r="AK33" s="92">
        <f>士兵属性!AZ31</f>
        <v>6.2661326495429923E-2</v>
      </c>
      <c r="AL33" s="92">
        <f t="shared" si="11"/>
        <v>6.2661326495429923E-2</v>
      </c>
      <c r="AM33" s="91">
        <f>带兵数!$H30</f>
        <v>3680.4873230223789</v>
      </c>
      <c r="AN33" s="91">
        <f>战法技能效用!AU31</f>
        <v>0.26933275768540277</v>
      </c>
      <c r="AO33" s="91">
        <f t="shared" si="12"/>
        <v>88141254.577106148</v>
      </c>
      <c r="AP33" s="95">
        <f t="shared" si="13"/>
        <v>1510243.3399651691</v>
      </c>
      <c r="AQ33" s="95">
        <f t="shared" si="14"/>
        <v>429134.12531673047</v>
      </c>
      <c r="AR33" s="95">
        <f t="shared" si="14"/>
        <v>429134.12531673047</v>
      </c>
      <c r="AS33" s="95">
        <f t="shared" si="15"/>
        <v>182799015.0095492</v>
      </c>
      <c r="AT33" s="95">
        <f t="shared" si="16"/>
        <v>182799015.0095492</v>
      </c>
      <c r="AU33" s="95">
        <f t="shared" si="17"/>
        <v>172624663.31261408</v>
      </c>
      <c r="AV33" s="95">
        <f t="shared" si="18"/>
        <v>172624663.31261408</v>
      </c>
      <c r="AW33" s="95">
        <f t="shared" si="19"/>
        <v>89159.450469322066</v>
      </c>
      <c r="AX33" s="95">
        <f t="shared" si="20"/>
        <v>258521829.82999307</v>
      </c>
      <c r="AZ33" s="14">
        <f t="shared" si="21"/>
        <v>1.0868444793348659</v>
      </c>
      <c r="BA33" s="14">
        <f t="shared" si="22"/>
        <v>0.67368599152906017</v>
      </c>
      <c r="BD33" s="14">
        <v>27</v>
      </c>
      <c r="BE33" s="95">
        <f>求节点(节奏总纲!$H$4:$H$163,M$7:M$166,$BD33)</f>
        <v>265.54089477087939</v>
      </c>
      <c r="BF33" s="95">
        <f>求节点(节奏总纲!$H$4:$H$163,N$7:N$166,$BD33)</f>
        <v>13224.71653072154</v>
      </c>
      <c r="BG33" s="95">
        <f>求节点(节奏总纲!$H$4:$H$163,O$7:O$166,$BD33)</f>
        <v>13224.71653072154</v>
      </c>
      <c r="BH33" s="95">
        <f>求节点(节奏总纲!$H$4:$H$163,P$7:P$166,$BD33)</f>
        <v>1.5294819677096611E-2</v>
      </c>
      <c r="BI33" s="95">
        <f>求节点(节奏总纲!$H$4:$H$163,Q$7:Q$166,$BD33)</f>
        <v>1.5294819677096611E-2</v>
      </c>
      <c r="BJ33" s="95">
        <f>求节点(节奏总纲!$H$4:$H$163,T$7:T$166,$BD33)</f>
        <v>1.7850918678335155</v>
      </c>
      <c r="BK33" s="95">
        <f>求节点(节奏总纲!$H$4:$H$163,U$7:U$166,$BD33)</f>
        <v>11268911795.767</v>
      </c>
      <c r="BM33" s="14">
        <v>27</v>
      </c>
      <c r="BN33" s="95">
        <f>求节点(节奏总纲!$H$4:$H$163,AF$7:AF$166,$BD33)</f>
        <v>265.54089477087939</v>
      </c>
      <c r="BO33" s="95">
        <f>求节点(节奏总纲!$H$4:$H$163,AG$7:AG$166,$BD33)</f>
        <v>735.72286723827074</v>
      </c>
      <c r="BP33" s="95">
        <f>求节点(节奏总纲!$H$4:$H$163,AH$7:AH$166,$BD33)</f>
        <v>735.72286723827074</v>
      </c>
      <c r="BQ33" s="95">
        <f>求节点(节奏总纲!$H$4:$H$163,AI$7:AI$166,$BD33)</f>
        <v>1.5294819677096611E-2</v>
      </c>
      <c r="BR33" s="95">
        <f>求节点(节奏总纲!$H$4:$H$163,AJ$7:AJ$166,$BD33)</f>
        <v>1.5294819677096611E-2</v>
      </c>
      <c r="BS33" s="95">
        <f>求节点(节奏总纲!$H$4:$H$163,AM$7:AM$166,$BD33)</f>
        <v>6204.7522154984963</v>
      </c>
      <c r="BT33" s="95">
        <f>求节点(节奏总纲!$H$4:$H$163,AN$7:AN$166,$BD33)</f>
        <v>1.4535755683400526</v>
      </c>
      <c r="BU33" s="95">
        <f>求节点(节奏总纲!$H$4:$H$163,AO$7:AO$166,$BD33)</f>
        <v>8360228668.3812256</v>
      </c>
    </row>
    <row r="34" spans="12:73" x14ac:dyDescent="0.15">
      <c r="L34" s="14">
        <v>28</v>
      </c>
      <c r="M34" s="91">
        <f>武将属性!$G32</f>
        <v>123.67153547181762</v>
      </c>
      <c r="N34" s="91">
        <f>武将属性!$V32</f>
        <v>3982.7635163295504</v>
      </c>
      <c r="O34" s="91">
        <f>武将属性!$V32</f>
        <v>3982.7635163295504</v>
      </c>
      <c r="P34" s="92">
        <f>武将属性!$AH32</f>
        <v>3.7255474911914734E-3</v>
      </c>
      <c r="Q34" s="92">
        <f>武将属性!$AH32</f>
        <v>3.7255474911914734E-3</v>
      </c>
      <c r="R34" s="92">
        <f>武将属性!BK32</f>
        <v>6.510017852446813E-2</v>
      </c>
      <c r="S34" s="92">
        <f t="shared" si="2"/>
        <v>6.510017852446813E-2</v>
      </c>
      <c r="T34" s="91">
        <f>战法技能效用!AO32</f>
        <v>0.67379895055565853</v>
      </c>
      <c r="U34" s="91">
        <f t="shared" si="3"/>
        <v>157034926.57836434</v>
      </c>
      <c r="V34" s="95">
        <f t="shared" si="4"/>
        <v>1983497.2700270149</v>
      </c>
      <c r="W34" s="95">
        <f t="shared" si="4"/>
        <v>61590.941059555007</v>
      </c>
      <c r="X34" s="95">
        <f t="shared" si="4"/>
        <v>61590.941059555007</v>
      </c>
      <c r="Y34" s="95">
        <f t="shared" si="5"/>
        <v>244391660.25168064</v>
      </c>
      <c r="Z34" s="95">
        <f t="shared" si="6"/>
        <v>244391660.25168064</v>
      </c>
      <c r="AA34" s="95">
        <f t="shared" si="7"/>
        <v>230308996.21876666</v>
      </c>
      <c r="AB34" s="95">
        <f t="shared" si="8"/>
        <v>230308996.21876666</v>
      </c>
      <c r="AC34" s="95">
        <f t="shared" si="9"/>
        <v>293108264.7733354</v>
      </c>
      <c r="AD34" s="92"/>
      <c r="AE34" s="14">
        <v>28</v>
      </c>
      <c r="AF34" s="91">
        <f>武将属性!$G32</f>
        <v>123.67153547181762</v>
      </c>
      <c r="AG34" s="91">
        <f>士兵属性!$H32</f>
        <v>388.32552513337396</v>
      </c>
      <c r="AH34" s="91">
        <f>士兵属性!$H32</f>
        <v>388.32552513337396</v>
      </c>
      <c r="AI34" s="92">
        <f>士兵属性!$S32</f>
        <v>3.7255474911914734E-3</v>
      </c>
      <c r="AJ34" s="92">
        <f>士兵属性!$S32</f>
        <v>3.7255474911914734E-3</v>
      </c>
      <c r="AK34" s="92">
        <f>士兵属性!AZ32</f>
        <v>6.510017852446813E-2</v>
      </c>
      <c r="AL34" s="92">
        <f t="shared" si="11"/>
        <v>6.510017852446813E-2</v>
      </c>
      <c r="AM34" s="91">
        <f>带兵数!$H31</f>
        <v>3752.0448156730304</v>
      </c>
      <c r="AN34" s="91">
        <f>战法技能效用!AU32</f>
        <v>0.28587006100519646</v>
      </c>
      <c r="AO34" s="91">
        <f t="shared" si="12"/>
        <v>99227648.624173298</v>
      </c>
      <c r="AP34" s="95">
        <f t="shared" si="13"/>
        <v>1695019.3284567795</v>
      </c>
      <c r="AQ34" s="95">
        <f t="shared" si="14"/>
        <v>482829.12891139864</v>
      </c>
      <c r="AR34" s="95">
        <f t="shared" si="14"/>
        <v>482829.12891139864</v>
      </c>
      <c r="AS34" s="95">
        <f t="shared" si="15"/>
        <v>208847571.45876947</v>
      </c>
      <c r="AT34" s="95">
        <f t="shared" si="16"/>
        <v>208847571.45876947</v>
      </c>
      <c r="AU34" s="95">
        <f t="shared" si="17"/>
        <v>196813076.58314645</v>
      </c>
      <c r="AV34" s="95">
        <f t="shared" si="18"/>
        <v>196813076.58314645</v>
      </c>
      <c r="AW34" s="95">
        <f t="shared" si="19"/>
        <v>99942.769473864144</v>
      </c>
      <c r="AX34" s="95">
        <f t="shared" si="20"/>
        <v>291623361.83119309</v>
      </c>
      <c r="AZ34" s="14">
        <f t="shared" si="21"/>
        <v>1.0706532934638406</v>
      </c>
      <c r="BA34" s="14">
        <f t="shared" si="22"/>
        <v>0.63188266958342054</v>
      </c>
      <c r="BD34" s="14">
        <v>28</v>
      </c>
      <c r="BE34" s="95">
        <f>求节点(节奏总纲!$H$4:$H$163,M$7:M$166,$BD34)</f>
        <v>268.18817616336025</v>
      </c>
      <c r="BF34" s="95">
        <f>求节点(节奏总纲!$H$4:$H$163,N$7:N$166,$BD34)</f>
        <v>13396.288990743624</v>
      </c>
      <c r="BG34" s="95">
        <f>求节点(节奏总纲!$H$4:$H$163,O$7:O$166,$BD34)</f>
        <v>13396.288990743624</v>
      </c>
      <c r="BH34" s="95">
        <f>求节点(节奏总纲!$H$4:$H$163,P$7:P$166,$BD34)</f>
        <v>1.5552380952380951E-2</v>
      </c>
      <c r="BI34" s="95">
        <f>求节点(节奏总纲!$H$4:$H$163,Q$7:Q$166,$BD34)</f>
        <v>1.5552380952380951E-2</v>
      </c>
      <c r="BJ34" s="95">
        <f>求节点(节奏总纲!$H$4:$H$163,T$7:T$166,$BD34)</f>
        <v>1.7875580220501317</v>
      </c>
      <c r="BK34" s="95">
        <f>求节点(节奏总纲!$H$4:$H$163,U$7:U$166,$BD34)</f>
        <v>11718714268.795292</v>
      </c>
      <c r="BM34" s="14">
        <v>28</v>
      </c>
      <c r="BN34" s="95">
        <f>求节点(节奏总纲!$H$4:$H$163,AF$7:AF$166,$BD34)</f>
        <v>268.18817616336025</v>
      </c>
      <c r="BO34" s="95">
        <f>求节点(节奏总纲!$H$4:$H$163,AG$7:AG$166,$BD34)</f>
        <v>743.1192464676941</v>
      </c>
      <c r="BP34" s="95">
        <f>求节点(节奏总纲!$H$4:$H$163,AH$7:AH$166,$BD34)</f>
        <v>743.1192464676941</v>
      </c>
      <c r="BQ34" s="95">
        <f>求节点(节奏总纲!$H$4:$H$163,AI$7:AI$166,$BD34)</f>
        <v>1.5552380952380951E-2</v>
      </c>
      <c r="BR34" s="95">
        <f>求节点(节奏总纲!$H$4:$H$163,AJ$7:AJ$166,$BD34)</f>
        <v>1.5552380952380951E-2</v>
      </c>
      <c r="BS34" s="95">
        <f>求节点(节奏总纲!$H$4:$H$163,AM$7:AM$166,$BD34)</f>
        <v>6240.0811623500967</v>
      </c>
      <c r="BT34" s="95">
        <f>求节点(节奏总纲!$H$4:$H$163,AN$7:AN$166,$BD34)</f>
        <v>1.5198698523873413</v>
      </c>
      <c r="BU34" s="95">
        <f>求节点(节奏总纲!$H$4:$H$163,AO$7:AO$166,$BD34)</f>
        <v>9186879260.5342236</v>
      </c>
    </row>
    <row r="35" spans="12:73" x14ac:dyDescent="0.15">
      <c r="L35" s="14">
        <v>29</v>
      </c>
      <c r="M35" s="91">
        <f>武将属性!$G33</f>
        <v>125.86534901199715</v>
      </c>
      <c r="N35" s="91">
        <f>武将属性!$V33</f>
        <v>4149.2242146834324</v>
      </c>
      <c r="O35" s="91">
        <f>武将属性!$V33</f>
        <v>4149.2242146834324</v>
      </c>
      <c r="P35" s="92">
        <f>武将属性!$AH33</f>
        <v>3.9624632350769729E-3</v>
      </c>
      <c r="Q35" s="92">
        <f>武将属性!$AH33</f>
        <v>3.9624632350769729E-3</v>
      </c>
      <c r="R35" s="92">
        <f>武将属性!BK33</f>
        <v>6.7539560554445585E-2</v>
      </c>
      <c r="S35" s="92">
        <f t="shared" si="2"/>
        <v>6.7539560554445585E-2</v>
      </c>
      <c r="T35" s="91">
        <f>战法技能效用!AO33</f>
        <v>0.74482099585309225</v>
      </c>
      <c r="U35" s="91">
        <f t="shared" si="3"/>
        <v>189445661.75080022</v>
      </c>
      <c r="V35" s="95">
        <f t="shared" si="4"/>
        <v>2321853.4605938969</v>
      </c>
      <c r="W35" s="95">
        <f t="shared" si="4"/>
        <v>70432.659468767932</v>
      </c>
      <c r="X35" s="95">
        <f t="shared" si="4"/>
        <v>70432.659468767932</v>
      </c>
      <c r="Y35" s="95">
        <f t="shared" si="5"/>
        <v>291087472.76334798</v>
      </c>
      <c r="Z35" s="95">
        <f t="shared" si="6"/>
        <v>291087472.76334798</v>
      </c>
      <c r="AA35" s="95">
        <f t="shared" si="7"/>
        <v>273751818.6404106</v>
      </c>
      <c r="AB35" s="95">
        <f t="shared" si="8"/>
        <v>273751818.6404106</v>
      </c>
      <c r="AC35" s="95">
        <f t="shared" si="9"/>
        <v>334980948.60954994</v>
      </c>
      <c r="AD35" s="92"/>
      <c r="AE35" s="14">
        <v>29</v>
      </c>
      <c r="AF35" s="91">
        <f>武将属性!$G33</f>
        <v>125.86534901199715</v>
      </c>
      <c r="AG35" s="91">
        <f>士兵属性!$H33</f>
        <v>394.35814385157698</v>
      </c>
      <c r="AH35" s="91">
        <f>士兵属性!$H33</f>
        <v>394.35814385157698</v>
      </c>
      <c r="AI35" s="92">
        <f>士兵属性!$S33</f>
        <v>3.9624632350769729E-3</v>
      </c>
      <c r="AJ35" s="92">
        <f>士兵属性!$S33</f>
        <v>3.9624632350769729E-3</v>
      </c>
      <c r="AK35" s="92">
        <f>士兵属性!AZ33</f>
        <v>6.7539560554445585E-2</v>
      </c>
      <c r="AL35" s="92">
        <f t="shared" si="11"/>
        <v>6.7539560554445585E-2</v>
      </c>
      <c r="AM35" s="91">
        <f>带兵数!$H32</f>
        <v>3821.7361184365332</v>
      </c>
      <c r="AN35" s="91">
        <f>战法技能效用!AU33</f>
        <v>0.30324057503239543</v>
      </c>
      <c r="AO35" s="91">
        <f t="shared" si="12"/>
        <v>111555578.75676355</v>
      </c>
      <c r="AP35" s="95">
        <f t="shared" si="13"/>
        <v>1904030.7481823778</v>
      </c>
      <c r="AQ35" s="95">
        <f t="shared" si="14"/>
        <v>543543.51880457648</v>
      </c>
      <c r="AR35" s="95">
        <f t="shared" si="14"/>
        <v>543543.51880457648</v>
      </c>
      <c r="AS35" s="95">
        <f t="shared" si="15"/>
        <v>238705632.35732731</v>
      </c>
      <c r="AT35" s="95">
        <f t="shared" si="16"/>
        <v>238705632.35732731</v>
      </c>
      <c r="AU35" s="95">
        <f t="shared" si="17"/>
        <v>224489567.88550466</v>
      </c>
      <c r="AV35" s="95">
        <f t="shared" si="18"/>
        <v>224489567.88550466</v>
      </c>
      <c r="AW35" s="95">
        <f t="shared" si="19"/>
        <v>112174.57539481722</v>
      </c>
      <c r="AX35" s="95">
        <f t="shared" si="20"/>
        <v>328950490.46949643</v>
      </c>
      <c r="AZ35" s="14">
        <f t="shared" si="21"/>
        <v>1.0555023405879007</v>
      </c>
      <c r="BA35" s="14">
        <f t="shared" si="22"/>
        <v>0.58885264368579471</v>
      </c>
      <c r="BD35" s="14">
        <v>29</v>
      </c>
      <c r="BE35" s="95">
        <f>求节点(节奏总纲!$H$4:$H$163,M$7:M$166,$BD35)</f>
        <v>270.73056045286717</v>
      </c>
      <c r="BF35" s="95">
        <f>求节点(节奏总纲!$H$4:$H$163,N$7:N$166,$BD35)</f>
        <v>13561.062984211474</v>
      </c>
      <c r="BG35" s="95">
        <f>求节点(节奏总纲!$H$4:$H$163,O$7:O$166,$BD35)</f>
        <v>13561.062984211474</v>
      </c>
      <c r="BH35" s="95">
        <f>求节点(节奏总纲!$H$4:$H$163,P$7:P$166,$BD35)</f>
        <v>1.5933333333333334E-2</v>
      </c>
      <c r="BI35" s="95">
        <f>求节点(节奏总纲!$H$4:$H$163,Q$7:Q$166,$BD35)</f>
        <v>1.5933333333333334E-2</v>
      </c>
      <c r="BJ35" s="95">
        <f>求节点(节奏总纲!$H$4:$H$163,T$7:T$166,$BD35)</f>
        <v>1.7898452636962146</v>
      </c>
      <c r="BK35" s="95">
        <f>求节点(节奏总纲!$H$4:$H$163,U$7:U$166,$BD35)</f>
        <v>12182886876.856564</v>
      </c>
      <c r="BM35" s="14">
        <v>29</v>
      </c>
      <c r="BN35" s="95">
        <f>求节点(节奏总纲!$H$4:$H$163,AF$7:AF$166,$BD35)</f>
        <v>270.73056045286717</v>
      </c>
      <c r="BO35" s="95">
        <f>求节点(节奏总纲!$H$4:$H$163,AG$7:AG$166,$BD35)</f>
        <v>750.35634222340298</v>
      </c>
      <c r="BP35" s="95">
        <f>求节点(节奏总纲!$H$4:$H$163,AH$7:AH$166,$BD35)</f>
        <v>750.35634222340298</v>
      </c>
      <c r="BQ35" s="95">
        <f>求节点(节奏总纲!$H$4:$H$163,AI$7:AI$166,$BD35)</f>
        <v>1.5933333333333334E-2</v>
      </c>
      <c r="BR35" s="95">
        <f>求节点(节奏总纲!$H$4:$H$163,AJ$7:AJ$166,$BD35)</f>
        <v>1.5933333333333334E-2</v>
      </c>
      <c r="BS35" s="95">
        <f>求节点(节奏总纲!$H$4:$H$163,AM$7:AM$166,$BD35)</f>
        <v>6273.6591335125904</v>
      </c>
      <c r="BT35" s="95">
        <f>求节点(节奏总纲!$H$4:$H$163,AN$7:AN$166,$BD35)</f>
        <v>1.5837007323872736</v>
      </c>
      <c r="BU35" s="95">
        <f>求节点(节奏总纲!$H$4:$H$163,AO$7:AO$166,$BD35)</f>
        <v>10099419283.533676</v>
      </c>
    </row>
    <row r="36" spans="12:73" x14ac:dyDescent="0.15">
      <c r="L36" s="14">
        <v>30</v>
      </c>
      <c r="M36" s="91">
        <f>武将属性!$G34</f>
        <v>128.14851413360626</v>
      </c>
      <c r="N36" s="91">
        <f>武将属性!$V34</f>
        <v>4315.6849130373139</v>
      </c>
      <c r="O36" s="91">
        <f>武将属性!$V34</f>
        <v>4315.6849130373139</v>
      </c>
      <c r="P36" s="92">
        <f>武将属性!$AH34</f>
        <v>4.2009333333333327E-3</v>
      </c>
      <c r="Q36" s="92">
        <f>武将属性!$AH34</f>
        <v>4.2009333333333327E-3</v>
      </c>
      <c r="R36" s="92">
        <f>武将属性!BK34</f>
        <v>6.9978975531287305E-2</v>
      </c>
      <c r="S36" s="92">
        <f t="shared" si="2"/>
        <v>6.9978975531287305E-2</v>
      </c>
      <c r="T36" s="91">
        <f>战法技能效用!AO34</f>
        <v>0.81603747082557776</v>
      </c>
      <c r="U36" s="91">
        <f t="shared" si="3"/>
        <v>227192705.10209647</v>
      </c>
      <c r="V36" s="95">
        <f t="shared" si="4"/>
        <v>2703634.2655602568</v>
      </c>
      <c r="W36" s="95">
        <f t="shared" si="4"/>
        <v>80280.817731990712</v>
      </c>
      <c r="X36" s="95">
        <f t="shared" si="4"/>
        <v>80280.817731990712</v>
      </c>
      <c r="Y36" s="95">
        <f t="shared" si="5"/>
        <v>345017319.13571626</v>
      </c>
      <c r="Z36" s="95">
        <f t="shared" si="6"/>
        <v>345017319.13571626</v>
      </c>
      <c r="AA36" s="95">
        <f t="shared" si="7"/>
        <v>323807029.68506098</v>
      </c>
      <c r="AB36" s="95">
        <f t="shared" si="8"/>
        <v>323807029.68506098</v>
      </c>
      <c r="AC36" s="95">
        <f t="shared" si="9"/>
        <v>381563397.73622143</v>
      </c>
      <c r="AD36" s="92"/>
      <c r="AE36" s="14">
        <v>30</v>
      </c>
      <c r="AF36" s="91">
        <f>武将属性!$G34</f>
        <v>128.14851413360626</v>
      </c>
      <c r="AG36" s="91">
        <f>士兵属性!$H34</f>
        <v>400.37513329239539</v>
      </c>
      <c r="AH36" s="91">
        <f>士兵属性!$H34</f>
        <v>400.37513329239539</v>
      </c>
      <c r="AI36" s="92">
        <f>士兵属性!$S34</f>
        <v>4.2009333333333327E-3</v>
      </c>
      <c r="AJ36" s="92">
        <f>士兵属性!$S34</f>
        <v>4.2009333333333327E-3</v>
      </c>
      <c r="AK36" s="92">
        <f>士兵属性!AZ34</f>
        <v>6.9978975531287305E-2</v>
      </c>
      <c r="AL36" s="92">
        <f t="shared" si="11"/>
        <v>6.9978975531287305E-2</v>
      </c>
      <c r="AM36" s="91">
        <f>带兵数!$H33</f>
        <v>3891.5075841763833</v>
      </c>
      <c r="AN36" s="91">
        <f>战法技能效用!AU34</f>
        <v>0.32041665938454233</v>
      </c>
      <c r="AO36" s="91">
        <f t="shared" si="12"/>
        <v>125235439.8129179</v>
      </c>
      <c r="AP36" s="95">
        <f t="shared" si="13"/>
        <v>2133227.0292554288</v>
      </c>
      <c r="AQ36" s="95">
        <f t="shared" si="14"/>
        <v>610700.88592266815</v>
      </c>
      <c r="AR36" s="95">
        <f t="shared" si="14"/>
        <v>610700.88592266815</v>
      </c>
      <c r="AS36" s="95">
        <f t="shared" si="15"/>
        <v>272226269.69814634</v>
      </c>
      <c r="AT36" s="95">
        <f t="shared" si="16"/>
        <v>272226269.69814634</v>
      </c>
      <c r="AU36" s="95">
        <f t="shared" si="17"/>
        <v>255490883.80263841</v>
      </c>
      <c r="AV36" s="95">
        <f t="shared" si="18"/>
        <v>255490883.80263841</v>
      </c>
      <c r="AW36" s="95">
        <f t="shared" si="19"/>
        <v>125663.09756007907</v>
      </c>
      <c r="AX36" s="95">
        <f t="shared" si="20"/>
        <v>370351959.53531849</v>
      </c>
      <c r="AZ36" s="14">
        <f t="shared" si="21"/>
        <v>1.042702663654582</v>
      </c>
      <c r="BA36" s="14">
        <f t="shared" si="22"/>
        <v>0.55123002191746984</v>
      </c>
      <c r="BD36" s="14">
        <v>30</v>
      </c>
      <c r="BE36" s="95">
        <f>求节点(节奏总纲!$H$4:$H$163,M$7:M$166,$BD36)</f>
        <v>273.25993151618087</v>
      </c>
      <c r="BF36" s="95">
        <f>求节点(节奏总纲!$H$4:$H$163,N$7:N$166,$BD36)</f>
        <v>13724.029697711505</v>
      </c>
      <c r="BG36" s="95">
        <f>求节点(节奏总纲!$H$4:$H$163,O$7:O$166,$BD36)</f>
        <v>13724.029697711505</v>
      </c>
      <c r="BH36" s="95">
        <f>求节点(节奏总纲!$H$4:$H$163,P$7:P$166,$BD36)</f>
        <v>1.6314139068165284E-2</v>
      </c>
      <c r="BI36" s="95">
        <f>求节点(节奏总纲!$H$4:$H$163,Q$7:Q$166,$BD36)</f>
        <v>1.6314139068165284E-2</v>
      </c>
      <c r="BJ36" s="95">
        <f>求节点(节奏总纲!$H$4:$H$163,T$7:T$166,$BD36)</f>
        <v>1.7922328577943543</v>
      </c>
      <c r="BK36" s="95">
        <f>求节点(节奏总纲!$H$4:$H$163,U$7:U$166,$BD36)</f>
        <v>12648959751.672262</v>
      </c>
      <c r="BM36" s="14">
        <v>30</v>
      </c>
      <c r="BN36" s="95">
        <f>求节点(节奏总纲!$H$4:$H$163,AF$7:AF$166,$BD36)</f>
        <v>273.25993151618087</v>
      </c>
      <c r="BO36" s="95">
        <f>求节点(节奏总纲!$H$4:$H$163,AG$7:AG$166,$BD36)</f>
        <v>757.49839615889687</v>
      </c>
      <c r="BP36" s="95">
        <f>求节点(节奏总纲!$H$4:$H$163,AH$7:AH$166,$BD36)</f>
        <v>757.49839615889687</v>
      </c>
      <c r="BQ36" s="95">
        <f>求节点(节奏总纲!$H$4:$H$163,AI$7:AI$166,$BD36)</f>
        <v>1.6314139068165284E-2</v>
      </c>
      <c r="BR36" s="95">
        <f>求节点(节奏总纲!$H$4:$H$163,AJ$7:AJ$166,$BD36)</f>
        <v>1.6314139068165284E-2</v>
      </c>
      <c r="BS36" s="95">
        <f>求节点(节奏总纲!$H$4:$H$163,AM$7:AM$166,$BD36)</f>
        <v>6306.876856681165</v>
      </c>
      <c r="BT36" s="95">
        <f>求节点(节奏总纲!$H$4:$H$163,AN$7:AN$166,$BD36)</f>
        <v>1.6474347192536674</v>
      </c>
      <c r="BU36" s="95">
        <f>求节点(节奏总纲!$H$4:$H$163,AO$7:AO$166,$BD36)</f>
        <v>11034751858.238394</v>
      </c>
    </row>
    <row r="37" spans="12:73" x14ac:dyDescent="0.15">
      <c r="L37" s="14">
        <v>31</v>
      </c>
      <c r="M37" s="91">
        <f>武将属性!$G35</f>
        <v>130.81890147743758</v>
      </c>
      <c r="N37" s="91">
        <f>武将属性!$V35</f>
        <v>4527.1456113911954</v>
      </c>
      <c r="O37" s="91">
        <f>武将属性!$V35</f>
        <v>4527.1456113911954</v>
      </c>
      <c r="P37" s="92">
        <f>武将属性!$AH35</f>
        <v>4.4377542136631136E-3</v>
      </c>
      <c r="Q37" s="92">
        <f>武将属性!$AH35</f>
        <v>4.4377542136631136E-3</v>
      </c>
      <c r="R37" s="92">
        <f>武将属性!BK35</f>
        <v>7.2418788376287804E-2</v>
      </c>
      <c r="S37" s="92">
        <f t="shared" si="2"/>
        <v>7.2418788376287804E-2</v>
      </c>
      <c r="T37" s="91">
        <f>战法技能效用!AO35</f>
        <v>0.88736794039210198</v>
      </c>
      <c r="U37" s="91">
        <f t="shared" si="3"/>
        <v>277043181.26285362</v>
      </c>
      <c r="V37" s="95">
        <f t="shared" si="4"/>
        <v>3184221.2708778698</v>
      </c>
      <c r="W37" s="95">
        <f t="shared" si="4"/>
        <v>92013.017577608916</v>
      </c>
      <c r="X37" s="95">
        <f t="shared" si="4"/>
        <v>92013.017577608916</v>
      </c>
      <c r="Y37" s="95">
        <f t="shared" si="5"/>
        <v>414715921.38971281</v>
      </c>
      <c r="Z37" s="95">
        <f t="shared" si="6"/>
        <v>414715921.38971281</v>
      </c>
      <c r="AA37" s="95">
        <f t="shared" si="7"/>
        <v>388426921.67677015</v>
      </c>
      <c r="AB37" s="95">
        <f t="shared" si="8"/>
        <v>388426921.67677015</v>
      </c>
      <c r="AC37" s="95">
        <f t="shared" si="9"/>
        <v>441415073.13173211</v>
      </c>
      <c r="AD37" s="92"/>
      <c r="AE37" s="14">
        <v>31</v>
      </c>
      <c r="AF37" s="91">
        <f>武将属性!$G35</f>
        <v>130.81890147743758</v>
      </c>
      <c r="AG37" s="91">
        <f>士兵属性!$H35</f>
        <v>406.44029609235002</v>
      </c>
      <c r="AH37" s="91">
        <f>士兵属性!$H35</f>
        <v>406.44029609235002</v>
      </c>
      <c r="AI37" s="92">
        <f>士兵属性!$S35</f>
        <v>4.4377542136631136E-3</v>
      </c>
      <c r="AJ37" s="92">
        <f>士兵属性!$S35</f>
        <v>4.4377542136631136E-3</v>
      </c>
      <c r="AK37" s="92">
        <f>士兵属性!AZ35</f>
        <v>7.2418788376287804E-2</v>
      </c>
      <c r="AL37" s="92">
        <f t="shared" si="11"/>
        <v>7.2418788376287804E-2</v>
      </c>
      <c r="AM37" s="91">
        <f>带兵数!$H34</f>
        <v>3957.6288482572345</v>
      </c>
      <c r="AN37" s="91">
        <f>战法技能效用!AU35</f>
        <v>0.33747874914265075</v>
      </c>
      <c r="AO37" s="91">
        <f t="shared" si="12"/>
        <v>140511801.97926134</v>
      </c>
      <c r="AP37" s="95">
        <f t="shared" si="13"/>
        <v>2393212.354094638</v>
      </c>
      <c r="AQ37" s="95">
        <f t="shared" si="14"/>
        <v>688969.45535664726</v>
      </c>
      <c r="AR37" s="95">
        <f t="shared" si="14"/>
        <v>688969.45535664726</v>
      </c>
      <c r="AS37" s="95">
        <f t="shared" si="15"/>
        <v>311694188.96444172</v>
      </c>
      <c r="AT37" s="95">
        <f t="shared" si="16"/>
        <v>311694188.96444172</v>
      </c>
      <c r="AU37" s="95">
        <f t="shared" si="17"/>
        <v>291935775.98441052</v>
      </c>
      <c r="AV37" s="95">
        <f t="shared" si="18"/>
        <v>291935775.98441052</v>
      </c>
      <c r="AW37" s="95">
        <f t="shared" si="19"/>
        <v>141511.47577017057</v>
      </c>
      <c r="AX37" s="95">
        <f t="shared" si="20"/>
        <v>418735549.42572689</v>
      </c>
      <c r="AZ37" s="14">
        <f t="shared" si="21"/>
        <v>1.0099612344264974</v>
      </c>
      <c r="BA37" s="14">
        <f t="shared" si="22"/>
        <v>0.50718375864283138</v>
      </c>
      <c r="BD37" s="14">
        <v>31</v>
      </c>
      <c r="BE37" s="95">
        <f>求节点(节奏总纲!$H$4:$H$163,M$7:M$166,$BD37)</f>
        <v>275.73756437679884</v>
      </c>
      <c r="BF37" s="95">
        <f>求节点(节奏总纲!$H$4:$H$163,N$7:N$166,$BD37)</f>
        <v>13879.810997240022</v>
      </c>
      <c r="BG37" s="95">
        <f>求节点(节奏总纲!$H$4:$H$163,O$7:O$166,$BD37)</f>
        <v>13879.810997240022</v>
      </c>
      <c r="BH37" s="95">
        <f>求节点(节奏总纲!$H$4:$H$163,P$7:P$166,$BD37)</f>
        <v>1.6694361764895024E-2</v>
      </c>
      <c r="BI37" s="95">
        <f>求节点(节奏总纲!$H$4:$H$163,Q$7:Q$166,$BD37)</f>
        <v>1.6694361764895024E-2</v>
      </c>
      <c r="BJ37" s="95">
        <f>求节点(节奏总纲!$H$4:$H$163,T$7:T$166,$BD37)</f>
        <v>1.7950194348524817</v>
      </c>
      <c r="BK37" s="95">
        <f>求节点(节奏总纲!$H$4:$H$163,U$7:U$166,$BD37)</f>
        <v>13122587738.883383</v>
      </c>
      <c r="BM37" s="14">
        <v>31</v>
      </c>
      <c r="BN37" s="95">
        <f>求节点(节奏总纲!$H$4:$H$163,AF$7:AF$166,$BD37)</f>
        <v>275.73756437679884</v>
      </c>
      <c r="BO37" s="95">
        <f>求节点(节奏总纲!$H$4:$H$163,AG$7:AG$166,$BD37)</f>
        <v>764.26258123344462</v>
      </c>
      <c r="BP37" s="95">
        <f>求节点(节奏总纲!$H$4:$H$163,AH$7:AH$166,$BD37)</f>
        <v>764.26258123344462</v>
      </c>
      <c r="BQ37" s="95">
        <f>求节点(节奏总纲!$H$4:$H$163,AI$7:AI$166,$BD37)</f>
        <v>1.6694361764895024E-2</v>
      </c>
      <c r="BR37" s="95">
        <f>求节点(节奏总纲!$H$4:$H$163,AJ$7:AJ$166,$BD37)</f>
        <v>1.6694361764895024E-2</v>
      </c>
      <c r="BS37" s="95">
        <f>求节点(节奏总纲!$H$4:$H$163,AM$7:AM$166,$BD37)</f>
        <v>6338.6622998406592</v>
      </c>
      <c r="BT37" s="95">
        <f>求节点(节奏总纲!$H$4:$H$163,AN$7:AN$166,$BD37)</f>
        <v>1.7107834767765884</v>
      </c>
      <c r="BU37" s="95">
        <f>求节点(节奏总纲!$H$4:$H$163,AO$7:AO$166,$BD37)</f>
        <v>12060703441.832642</v>
      </c>
    </row>
    <row r="38" spans="12:73" x14ac:dyDescent="0.15">
      <c r="L38" s="14">
        <v>32</v>
      </c>
      <c r="M38" s="91">
        <f>武将属性!$G36</f>
        <v>133.4892888212689</v>
      </c>
      <c r="N38" s="91">
        <f>武将属性!$V36</f>
        <v>4738.6063097450769</v>
      </c>
      <c r="O38" s="91">
        <f>武将属性!$V36</f>
        <v>4738.6063097450769</v>
      </c>
      <c r="P38" s="92">
        <f>武将属性!$AH36</f>
        <v>4.6867541851104795E-3</v>
      </c>
      <c r="Q38" s="92">
        <f>武将属性!$AH36</f>
        <v>4.6867541851104795E-3</v>
      </c>
      <c r="R38" s="92">
        <f>武将属性!BK36</f>
        <v>7.4858868266518483E-2</v>
      </c>
      <c r="S38" s="92">
        <f t="shared" si="2"/>
        <v>7.4858868266518483E-2</v>
      </c>
      <c r="T38" s="91">
        <f>战法技能效用!AO36</f>
        <v>0.95879988486423984</v>
      </c>
      <c r="U38" s="91">
        <f t="shared" si="3"/>
        <v>335298851.25014037</v>
      </c>
      <c r="V38" s="95">
        <f t="shared" si="4"/>
        <v>3729395.6146142911</v>
      </c>
      <c r="W38" s="95">
        <f t="shared" si="4"/>
        <v>105059.23805153646</v>
      </c>
      <c r="X38" s="95">
        <f t="shared" si="4"/>
        <v>105059.23805153646</v>
      </c>
      <c r="Y38" s="95">
        <f t="shared" si="5"/>
        <v>495512025.26981485</v>
      </c>
      <c r="Z38" s="95">
        <f t="shared" si="6"/>
        <v>495512025.26981485</v>
      </c>
      <c r="AA38" s="95">
        <f t="shared" si="7"/>
        <v>463162544.42865086</v>
      </c>
      <c r="AB38" s="95">
        <f t="shared" si="8"/>
        <v>463162544.42865086</v>
      </c>
      <c r="AC38" s="95">
        <f t="shared" si="9"/>
        <v>508305490.69847906</v>
      </c>
      <c r="AD38" s="92"/>
      <c r="AE38" s="14">
        <v>32</v>
      </c>
      <c r="AF38" s="91">
        <f>武将属性!$G36</f>
        <v>133.4892888212689</v>
      </c>
      <c r="AG38" s="91">
        <f>士兵属性!$H36</f>
        <v>412.55363225144066</v>
      </c>
      <c r="AH38" s="91">
        <f>士兵属性!$H36</f>
        <v>412.55363225144066</v>
      </c>
      <c r="AI38" s="92">
        <f>士兵属性!$S36</f>
        <v>4.6867541851104795E-3</v>
      </c>
      <c r="AJ38" s="92">
        <f>士兵属性!$S36</f>
        <v>4.6867541851104795E-3</v>
      </c>
      <c r="AK38" s="92">
        <f>士兵属性!AZ36</f>
        <v>7.4858868266518483E-2</v>
      </c>
      <c r="AL38" s="92">
        <f t="shared" si="11"/>
        <v>7.4858868266518483E-2</v>
      </c>
      <c r="AM38" s="91">
        <f>带兵数!$H35</f>
        <v>4026.1220107826684</v>
      </c>
      <c r="AN38" s="91">
        <f>战法技能效用!AU36</f>
        <v>0.35443936399514553</v>
      </c>
      <c r="AO38" s="91">
        <f t="shared" si="12"/>
        <v>157577601.07603651</v>
      </c>
      <c r="AP38" s="95">
        <f t="shared" si="13"/>
        <v>2681094.1125020524</v>
      </c>
      <c r="AQ38" s="95">
        <f t="shared" si="14"/>
        <v>775930.9169257693</v>
      </c>
      <c r="AR38" s="95">
        <f t="shared" si="14"/>
        <v>775930.9169257693</v>
      </c>
      <c r="AS38" s="95">
        <f t="shared" si="15"/>
        <v>356227794.23530519</v>
      </c>
      <c r="AT38" s="95">
        <f t="shared" si="16"/>
        <v>356227794.23530519</v>
      </c>
      <c r="AU38" s="95">
        <f t="shared" si="17"/>
        <v>332971478.30951059</v>
      </c>
      <c r="AV38" s="95">
        <f t="shared" si="18"/>
        <v>332971478.30951059</v>
      </c>
      <c r="AW38" s="95">
        <f t="shared" si="19"/>
        <v>159018.09100499057</v>
      </c>
      <c r="AX38" s="95">
        <f t="shared" si="20"/>
        <v>472687263.32597089</v>
      </c>
      <c r="AZ38" s="14">
        <f t="shared" si="21"/>
        <v>0.98293188764002337</v>
      </c>
      <c r="BA38" s="14">
        <f t="shared" si="22"/>
        <v>0.469961649103534</v>
      </c>
      <c r="BD38" s="14">
        <v>32</v>
      </c>
      <c r="BE38" s="95">
        <f>求节点(节奏总纲!$H$4:$H$163,M$7:M$166,$BD38)</f>
        <v>278.19004999245209</v>
      </c>
      <c r="BF38" s="95">
        <f>求节点(节奏总纲!$H$4:$H$163,N$7:N$166,$BD38)</f>
        <v>14034.190889789979</v>
      </c>
      <c r="BG38" s="95">
        <f>求节点(节奏总纲!$H$4:$H$163,O$7:O$166,$BD38)</f>
        <v>14034.190889789979</v>
      </c>
      <c r="BH38" s="95">
        <f>求节点(节奏总纲!$H$4:$H$163,P$7:P$166,$BD38)</f>
        <v>1.7071111111111113E-2</v>
      </c>
      <c r="BI38" s="95">
        <f>求节点(节奏总纲!$H$4:$H$163,Q$7:Q$166,$BD38)</f>
        <v>1.7071111111111113E-2</v>
      </c>
      <c r="BJ38" s="95">
        <f>求节点(节奏总纲!$H$4:$H$163,T$7:T$166,$BD38)</f>
        <v>1.7980575765397813</v>
      </c>
      <c r="BK38" s="95">
        <f>求节点(节奏总纲!$H$4:$H$163,U$7:U$166,$BD38)</f>
        <v>13598230870.903839</v>
      </c>
      <c r="BM38" s="14">
        <v>32</v>
      </c>
      <c r="BN38" s="95">
        <f>求节点(节奏总纲!$H$4:$H$163,AF$7:AF$166,$BD38)</f>
        <v>278.19004999245209</v>
      </c>
      <c r="BO38" s="95">
        <f>求节点(节奏总纲!$H$4:$H$163,AG$7:AG$166,$BD38)</f>
        <v>770.98702349869586</v>
      </c>
      <c r="BP38" s="95">
        <f>求节点(节奏总纲!$H$4:$H$163,AH$7:AH$166,$BD38)</f>
        <v>770.98702349869586</v>
      </c>
      <c r="BQ38" s="95">
        <f>求节点(节奏总纲!$H$4:$H$163,AI$7:AI$166,$BD38)</f>
        <v>1.7071111111111113E-2</v>
      </c>
      <c r="BR38" s="95">
        <f>求节点(节奏总纲!$H$4:$H$163,AJ$7:AJ$166,$BD38)</f>
        <v>1.7071111111111113E-2</v>
      </c>
      <c r="BS38" s="95">
        <f>求节点(节奏总纲!$H$4:$H$163,AM$7:AM$166,$BD38)</f>
        <v>6370.0838100563105</v>
      </c>
      <c r="BT38" s="95">
        <f>求节点(节奏总纲!$H$4:$H$163,AN$7:AN$166,$BD38)</f>
        <v>1.7734286045082652</v>
      </c>
      <c r="BU38" s="95">
        <f>求节点(节奏总纲!$H$4:$H$163,AO$7:AO$166,$BD38)</f>
        <v>13097106064.660992</v>
      </c>
    </row>
    <row r="39" spans="12:73" x14ac:dyDescent="0.15">
      <c r="L39" s="14">
        <v>33</v>
      </c>
      <c r="M39" s="91">
        <f>武将属性!$G37</f>
        <v>136.15967616510025</v>
      </c>
      <c r="N39" s="91">
        <f>武将属性!$V37</f>
        <v>4950.0670080989594</v>
      </c>
      <c r="O39" s="91">
        <f>武将属性!$V37</f>
        <v>4950.0670080989594</v>
      </c>
      <c r="P39" s="92">
        <f>武将属性!$AH37</f>
        <v>4.9502811090718427E-3</v>
      </c>
      <c r="Q39" s="92">
        <f>武将属性!$AH37</f>
        <v>4.9502811090718427E-3</v>
      </c>
      <c r="R39" s="92">
        <f>武将属性!BK37</f>
        <v>7.7149937940987873E-2</v>
      </c>
      <c r="S39" s="92">
        <f t="shared" si="2"/>
        <v>7.7149937940987873E-2</v>
      </c>
      <c r="T39" s="91">
        <f>战法技能效用!AO37</f>
        <v>1.0303225531410281</v>
      </c>
      <c r="U39" s="91">
        <f t="shared" si="3"/>
        <v>402886045.84073818</v>
      </c>
      <c r="V39" s="95">
        <f t="shared" si="4"/>
        <v>4341878.557405768</v>
      </c>
      <c r="W39" s="95">
        <f t="shared" si="4"/>
        <v>119430.45970030298</v>
      </c>
      <c r="X39" s="95">
        <f t="shared" si="4"/>
        <v>119430.45970030298</v>
      </c>
      <c r="Y39" s="95">
        <f t="shared" si="5"/>
        <v>588276643.56899428</v>
      </c>
      <c r="Z39" s="95">
        <f t="shared" si="6"/>
        <v>588276643.56899428</v>
      </c>
      <c r="AA39" s="95">
        <f t="shared" si="7"/>
        <v>548845390.50769603</v>
      </c>
      <c r="AB39" s="95">
        <f t="shared" si="8"/>
        <v>548845390.50769603</v>
      </c>
      <c r="AC39" s="95">
        <f t="shared" si="9"/>
        <v>582359465.40608382</v>
      </c>
      <c r="AD39" s="92"/>
      <c r="AE39" s="14">
        <v>33</v>
      </c>
      <c r="AF39" s="91">
        <f>武将属性!$G37</f>
        <v>136.15967616510025</v>
      </c>
      <c r="AG39" s="91">
        <f>士兵属性!$H37</f>
        <v>418.71514176966741</v>
      </c>
      <c r="AH39" s="91">
        <f>士兵属性!$H37</f>
        <v>418.71514176966741</v>
      </c>
      <c r="AI39" s="92">
        <f>士兵属性!$S37</f>
        <v>4.9502811090718427E-3</v>
      </c>
      <c r="AJ39" s="92">
        <f>士兵属性!$S37</f>
        <v>4.9502811090718427E-3</v>
      </c>
      <c r="AK39" s="92">
        <f>士兵属性!AZ37</f>
        <v>7.7149937940987873E-2</v>
      </c>
      <c r="AL39" s="92">
        <f t="shared" si="11"/>
        <v>7.7149937940987873E-2</v>
      </c>
      <c r="AM39" s="91">
        <f>带兵数!$H36</f>
        <v>4090.4062586103628</v>
      </c>
      <c r="AN39" s="91">
        <f>战法技能效用!AU37</f>
        <v>0.37130925504299001</v>
      </c>
      <c r="AO39" s="91">
        <f t="shared" si="12"/>
        <v>176019593.76320097</v>
      </c>
      <c r="AP39" s="95">
        <f t="shared" si="13"/>
        <v>2991522.5643655364</v>
      </c>
      <c r="AQ39" s="95">
        <f t="shared" si="14"/>
        <v>870095.89552277594</v>
      </c>
      <c r="AR39" s="95">
        <f t="shared" si="14"/>
        <v>870095.89552277594</v>
      </c>
      <c r="AS39" s="95">
        <f t="shared" si="15"/>
        <v>405318304.0608483</v>
      </c>
      <c r="AT39" s="95">
        <f t="shared" si="16"/>
        <v>405318304.0608483</v>
      </c>
      <c r="AU39" s="95">
        <f t="shared" si="17"/>
        <v>378150459.14890742</v>
      </c>
      <c r="AV39" s="95">
        <f t="shared" si="18"/>
        <v>378150459.14890742</v>
      </c>
      <c r="AW39" s="95">
        <f t="shared" si="19"/>
        <v>178135.03266582446</v>
      </c>
      <c r="AX39" s="95">
        <f t="shared" si="20"/>
        <v>531349620.67415428</v>
      </c>
      <c r="AZ39" s="14">
        <f t="shared" si="21"/>
        <v>0.95771888718147313</v>
      </c>
      <c r="BA39" s="14">
        <f t="shared" si="22"/>
        <v>0.43689672447176775</v>
      </c>
      <c r="BD39" s="14">
        <v>33</v>
      </c>
      <c r="BE39" s="95">
        <f>求节点(节奏总纲!$H$4:$H$163,M$7:M$166,$BD39)</f>
        <v>280.48909142118083</v>
      </c>
      <c r="BF39" s="95">
        <f>求节点(节奏总纲!$H$4:$H$163,N$7:N$166,$BD39)</f>
        <v>14180.019636690487</v>
      </c>
      <c r="BG39" s="95">
        <f>求节点(节奏总纲!$H$4:$H$163,O$7:O$166,$BD39)</f>
        <v>14180.019636690487</v>
      </c>
      <c r="BH39" s="95">
        <f>求节点(节奏总纲!$H$4:$H$163,P$7:P$166,$BD39)</f>
        <v>1.7426666666666667E-2</v>
      </c>
      <c r="BI39" s="95">
        <f>求节点(节奏总纲!$H$4:$H$163,Q$7:Q$166,$BD39)</f>
        <v>1.7426666666666667E-2</v>
      </c>
      <c r="BJ39" s="95">
        <f>求节点(节奏总纲!$H$4:$H$163,T$7:T$166,$BD39)</f>
        <v>1.8026307225600173</v>
      </c>
      <c r="BK39" s="95">
        <f>求节点(节奏总纲!$H$4:$H$163,U$7:U$166,$BD39)</f>
        <v>14086170071.827175</v>
      </c>
      <c r="BM39" s="14">
        <v>33</v>
      </c>
      <c r="BN39" s="95">
        <f>求节点(节奏总纲!$H$4:$H$163,AF$7:AF$166,$BD39)</f>
        <v>280.48909142118083</v>
      </c>
      <c r="BO39" s="95">
        <f>求节点(节奏总纲!$H$4:$H$163,AG$7:AG$166,$BD39)</f>
        <v>777.46896194028125</v>
      </c>
      <c r="BP39" s="95">
        <f>求节点(节奏总纲!$H$4:$H$163,AH$7:AH$166,$BD39)</f>
        <v>777.46896194028125</v>
      </c>
      <c r="BQ39" s="95">
        <f>求节点(节奏总纲!$H$4:$H$163,AI$7:AI$166,$BD39)</f>
        <v>1.7426666666666667E-2</v>
      </c>
      <c r="BR39" s="95">
        <f>求节点(节奏总纲!$H$4:$H$163,AJ$7:AJ$166,$BD39)</f>
        <v>1.7426666666666667E-2</v>
      </c>
      <c r="BS39" s="95">
        <f>求节点(节奏总纲!$H$4:$H$163,AM$7:AM$166,$BD39)</f>
        <v>6399.2846637053453</v>
      </c>
      <c r="BT39" s="95">
        <f>求节点(节奏总纲!$H$4:$H$163,AN$7:AN$166,$BD39)</f>
        <v>1.8317803036212261</v>
      </c>
      <c r="BU39" s="95">
        <f>求节点(节奏总纲!$H$4:$H$163,AO$7:AO$166,$BD39)</f>
        <v>14197279141.073578</v>
      </c>
    </row>
    <row r="40" spans="12:73" x14ac:dyDescent="0.15">
      <c r="L40" s="14">
        <v>34</v>
      </c>
      <c r="M40" s="91">
        <f>武将属性!$G38</f>
        <v>138.82021884423642</v>
      </c>
      <c r="N40" s="91">
        <f>武将属性!$V38</f>
        <v>5169.8292465316445</v>
      </c>
      <c r="O40" s="91">
        <f>武将属性!$V38</f>
        <v>5169.8292465316445</v>
      </c>
      <c r="P40" s="92">
        <f>武将属性!$AH38</f>
        <v>5.2415374410456263E-3</v>
      </c>
      <c r="Q40" s="92">
        <f>武将属性!$AH38</f>
        <v>5.2415374410456263E-3</v>
      </c>
      <c r="R40" s="92">
        <f>武将属性!BK38</f>
        <v>7.9429409838963419E-2</v>
      </c>
      <c r="S40" s="92">
        <f t="shared" si="2"/>
        <v>7.9429409838963419E-2</v>
      </c>
      <c r="T40" s="91">
        <f>战法技能效用!AO38</f>
        <v>1.0735945518815542</v>
      </c>
      <c r="U40" s="91">
        <f t="shared" si="3"/>
        <v>469593592.44034135</v>
      </c>
      <c r="V40" s="95">
        <f t="shared" si="4"/>
        <v>4924539.4428956341</v>
      </c>
      <c r="W40" s="95">
        <f t="shared" si="4"/>
        <v>132233.69874904078</v>
      </c>
      <c r="X40" s="95">
        <f t="shared" si="4"/>
        <v>132233.69874904078</v>
      </c>
      <c r="Y40" s="95">
        <f t="shared" si="5"/>
        <v>680061077.5695672</v>
      </c>
      <c r="Z40" s="95">
        <f t="shared" si="6"/>
        <v>680061077.5695672</v>
      </c>
      <c r="AA40" s="95">
        <f t="shared" si="7"/>
        <v>633321305.62556553</v>
      </c>
      <c r="AB40" s="95">
        <f t="shared" si="8"/>
        <v>633321305.62556553</v>
      </c>
      <c r="AC40" s="95">
        <f t="shared" si="9"/>
        <v>659362885.14023387</v>
      </c>
      <c r="AD40" s="92"/>
      <c r="AE40" s="14">
        <v>34</v>
      </c>
      <c r="AF40" s="91">
        <f>武将属性!$G38</f>
        <v>138.82021884423642</v>
      </c>
      <c r="AG40" s="91">
        <f>士兵属性!$H38</f>
        <v>424.92482464703039</v>
      </c>
      <c r="AH40" s="91">
        <f>士兵属性!$H38</f>
        <v>424.92482464703039</v>
      </c>
      <c r="AI40" s="92">
        <f>士兵属性!$S38</f>
        <v>5.2415374410456263E-3</v>
      </c>
      <c r="AJ40" s="92">
        <f>士兵属性!$S38</f>
        <v>5.2415374410456263E-3</v>
      </c>
      <c r="AK40" s="92">
        <f>士兵属性!AZ38</f>
        <v>7.9429409838963419E-2</v>
      </c>
      <c r="AL40" s="92">
        <f t="shared" si="11"/>
        <v>7.9429409838963419E-2</v>
      </c>
      <c r="AM40" s="91">
        <f>带兵数!$H37</f>
        <v>4158.7144728338253</v>
      </c>
      <c r="AN40" s="91">
        <f>战法技能效用!AU38</f>
        <v>0.38246927876323727</v>
      </c>
      <c r="AO40" s="91">
        <f t="shared" si="12"/>
        <v>195103678.91272727</v>
      </c>
      <c r="AP40" s="95">
        <f t="shared" si="13"/>
        <v>3295108.2742871987</v>
      </c>
      <c r="AQ40" s="95">
        <f t="shared" si="14"/>
        <v>962842.61570758093</v>
      </c>
      <c r="AR40" s="95">
        <f t="shared" si="14"/>
        <v>962842.61570758093</v>
      </c>
      <c r="AS40" s="95">
        <f t="shared" si="15"/>
        <v>455042529.29742247</v>
      </c>
      <c r="AT40" s="95">
        <f t="shared" si="16"/>
        <v>455042529.29742247</v>
      </c>
      <c r="AU40" s="95">
        <f t="shared" si="17"/>
        <v>423768008.89670521</v>
      </c>
      <c r="AV40" s="95">
        <f t="shared" si="18"/>
        <v>423768008.89670521</v>
      </c>
      <c r="AW40" s="95">
        <f t="shared" si="19"/>
        <v>196760.67319112638</v>
      </c>
      <c r="AX40" s="95">
        <f t="shared" si="20"/>
        <v>591891242.61516523</v>
      </c>
      <c r="AZ40" s="14">
        <f t="shared" si="21"/>
        <v>0.93471670452454603</v>
      </c>
      <c r="BA40" s="14">
        <f t="shared" si="22"/>
        <v>0.41547346908808991</v>
      </c>
      <c r="BD40" s="14">
        <v>34</v>
      </c>
      <c r="BE40" s="95">
        <f>求节点(节奏总纲!$H$4:$H$163,M$7:M$166,$BD40)</f>
        <v>282.78813284990957</v>
      </c>
      <c r="BF40" s="95">
        <f>求节点(节奏总纲!$H$4:$H$163,N$7:N$166,$BD40)</f>
        <v>14325.848383590996</v>
      </c>
      <c r="BG40" s="95">
        <f>求节点(节奏总纲!$H$4:$H$163,O$7:O$166,$BD40)</f>
        <v>14325.848383590996</v>
      </c>
      <c r="BH40" s="95">
        <f>求节点(节奏总纲!$H$4:$H$163,P$7:P$166,$BD40)</f>
        <v>1.778222222222222E-2</v>
      </c>
      <c r="BI40" s="95">
        <f>求节点(节奏总纲!$H$4:$H$163,Q$7:Q$166,$BD40)</f>
        <v>1.778222222222222E-2</v>
      </c>
      <c r="BJ40" s="95">
        <f>求节点(节奏总纲!$H$4:$H$163,T$7:T$166,$BD40)</f>
        <v>1.8072038685802534</v>
      </c>
      <c r="BK40" s="95">
        <f>求节点(节奏总纲!$H$4:$H$163,U$7:U$166,$BD40)</f>
        <v>14574109272.750513</v>
      </c>
      <c r="BM40" s="14">
        <v>34</v>
      </c>
      <c r="BN40" s="95">
        <f>求节点(节奏总纲!$H$4:$H$163,AF$7:AF$166,$BD40)</f>
        <v>282.78813284990957</v>
      </c>
      <c r="BO40" s="95">
        <f>求节点(节奏总纲!$H$4:$H$163,AG$7:AG$166,$BD40)</f>
        <v>783.95090038186663</v>
      </c>
      <c r="BP40" s="95">
        <f>求节点(节奏总纲!$H$4:$H$163,AH$7:AH$166,$BD40)</f>
        <v>783.95090038186663</v>
      </c>
      <c r="BQ40" s="95">
        <f>求节点(节奏总纲!$H$4:$H$163,AI$7:AI$166,$BD40)</f>
        <v>1.778222222222222E-2</v>
      </c>
      <c r="BR40" s="95">
        <f>求节点(节奏总纲!$H$4:$H$163,AJ$7:AJ$166,$BD40)</f>
        <v>1.778222222222222E-2</v>
      </c>
      <c r="BS40" s="95">
        <f>求节点(节奏总纲!$H$4:$H$163,AM$7:AM$166,$BD40)</f>
        <v>6428.4855173543801</v>
      </c>
      <c r="BT40" s="95">
        <f>求节点(节奏总纲!$H$4:$H$163,AN$7:AN$166,$BD40)</f>
        <v>1.8901320027341872</v>
      </c>
      <c r="BU40" s="95">
        <f>求节点(节奏总纲!$H$4:$H$163,AO$7:AO$166,$BD40)</f>
        <v>15297452217.486162</v>
      </c>
    </row>
    <row r="41" spans="12:73" x14ac:dyDescent="0.15">
      <c r="L41" s="14">
        <v>35</v>
      </c>
      <c r="M41" s="91">
        <f>武将属性!$G39</f>
        <v>141.47420938912401</v>
      </c>
      <c r="N41" s="91">
        <f>武将属性!$V39</f>
        <v>5395.1165898562067</v>
      </c>
      <c r="O41" s="91">
        <f>武将属性!$V39</f>
        <v>5395.1165898562067</v>
      </c>
      <c r="P41" s="92">
        <f>武将属性!$AH39</f>
        <v>5.5474859777250706E-3</v>
      </c>
      <c r="Q41" s="92">
        <f>武将属性!$AH39</f>
        <v>5.5474859777250706E-3</v>
      </c>
      <c r="R41" s="92">
        <f>武将属性!BK39</f>
        <v>8.170920388603449E-2</v>
      </c>
      <c r="S41" s="92">
        <f t="shared" si="2"/>
        <v>8.170920388603449E-2</v>
      </c>
      <c r="T41" s="91">
        <f>战法技能效用!AO39</f>
        <v>1.0993400605477111</v>
      </c>
      <c r="U41" s="91">
        <f t="shared" si="3"/>
        <v>536797838.63085961</v>
      </c>
      <c r="V41" s="95">
        <f t="shared" si="4"/>
        <v>5488038.919018209</v>
      </c>
      <c r="W41" s="95">
        <f t="shared" si="4"/>
        <v>143910.87833479748</v>
      </c>
      <c r="X41" s="95">
        <f t="shared" si="4"/>
        <v>143910.87833479748</v>
      </c>
      <c r="Y41" s="95">
        <f t="shared" si="5"/>
        <v>772132572.54570186</v>
      </c>
      <c r="Z41" s="95">
        <f t="shared" si="6"/>
        <v>772132572.54570186</v>
      </c>
      <c r="AA41" s="95">
        <f t="shared" si="7"/>
        <v>717767736.81463897</v>
      </c>
      <c r="AB41" s="95">
        <f t="shared" si="8"/>
        <v>717767736.81463897</v>
      </c>
      <c r="AC41" s="95">
        <f t="shared" si="9"/>
        <v>739676226.59692359</v>
      </c>
      <c r="AD41" s="92"/>
      <c r="AE41" s="14">
        <v>35</v>
      </c>
      <c r="AF41" s="91">
        <f>武将属性!$G39</f>
        <v>141.47420938912401</v>
      </c>
      <c r="AG41" s="91">
        <f>士兵属性!$H39</f>
        <v>431.03712609114427</v>
      </c>
      <c r="AH41" s="91">
        <f>士兵属性!$H39</f>
        <v>431.03712609114427</v>
      </c>
      <c r="AI41" s="92">
        <f>士兵属性!$S39</f>
        <v>5.5474859777250706E-3</v>
      </c>
      <c r="AJ41" s="92">
        <f>士兵属性!$S39</f>
        <v>5.5474859777250706E-3</v>
      </c>
      <c r="AK41" s="92">
        <f>士兵属性!AZ39</f>
        <v>8.170920388603449E-2</v>
      </c>
      <c r="AL41" s="92">
        <f t="shared" si="11"/>
        <v>8.170920388603449E-2</v>
      </c>
      <c r="AM41" s="91">
        <f>带兵数!$H38</f>
        <v>4223.6246235371837</v>
      </c>
      <c r="AN41" s="91">
        <f>战法技能效用!AU39</f>
        <v>0.38855329632509544</v>
      </c>
      <c r="AO41" s="91">
        <f t="shared" si="12"/>
        <v>213923542.12369671</v>
      </c>
      <c r="AP41" s="95">
        <f t="shared" si="13"/>
        <v>3584222.2077028281</v>
      </c>
      <c r="AQ41" s="95">
        <f t="shared" si="14"/>
        <v>1052210.2232135292</v>
      </c>
      <c r="AR41" s="95">
        <f t="shared" si="14"/>
        <v>1052210.2232135292</v>
      </c>
      <c r="AS41" s="95">
        <f t="shared" si="15"/>
        <v>504277530.57992423</v>
      </c>
      <c r="AT41" s="95">
        <f t="shared" si="16"/>
        <v>504277530.57992423</v>
      </c>
      <c r="AU41" s="95">
        <f t="shared" si="17"/>
        <v>468772014.96301788</v>
      </c>
      <c r="AV41" s="95">
        <f t="shared" si="18"/>
        <v>468772014.96301788</v>
      </c>
      <c r="AW41" s="95">
        <f t="shared" si="19"/>
        <v>214764.19477725786</v>
      </c>
      <c r="AX41" s="95">
        <f t="shared" si="20"/>
        <v>653257850.25034499</v>
      </c>
      <c r="AZ41" s="14">
        <f t="shared" si="21"/>
        <v>0.91093691407886224</v>
      </c>
      <c r="BA41" s="14">
        <f t="shared" si="22"/>
        <v>0.39851789021603301</v>
      </c>
      <c r="BD41" s="14">
        <v>35</v>
      </c>
      <c r="BE41" s="95">
        <f>求节点(节奏总纲!$H$4:$H$163,M$7:M$166,$BD41)</f>
        <v>284.85004079381378</v>
      </c>
      <c r="BF41" s="95">
        <f>求节点(节奏总纲!$H$4:$H$163,N$7:N$166,$BD41)</f>
        <v>14458.244301210612</v>
      </c>
      <c r="BG41" s="95">
        <f>求节点(节奏总纲!$H$4:$H$163,O$7:O$166,$BD41)</f>
        <v>14458.244301210612</v>
      </c>
      <c r="BH41" s="95">
        <f>求节点(节奏总纲!$H$4:$H$163,P$7:P$166,$BD41)</f>
        <v>1.8136067097556413E-2</v>
      </c>
      <c r="BI41" s="95">
        <f>求节点(节奏总纲!$H$4:$H$163,Q$7:Q$166,$BD41)</f>
        <v>1.8136067097556413E-2</v>
      </c>
      <c r="BJ41" s="95">
        <f>求节点(节奏总纲!$H$4:$H$163,T$7:T$166,$BD41)</f>
        <v>1.8128875028856353</v>
      </c>
      <c r="BK41" s="95">
        <f>求节点(节奏总纲!$H$4:$H$163,U$7:U$166,$BD41)</f>
        <v>15058469580.158674</v>
      </c>
      <c r="BM41" s="14">
        <v>35</v>
      </c>
      <c r="BN41" s="95">
        <f>求节点(节奏总纲!$H$4:$H$163,AF$7:AF$166,$BD41)</f>
        <v>284.85004079381378</v>
      </c>
      <c r="BO41" s="95">
        <f>求节点(节奏总纲!$H$4:$H$163,AG$7:AG$166,$BD41)</f>
        <v>790.0686649803315</v>
      </c>
      <c r="BP41" s="95">
        <f>求节点(节奏总纲!$H$4:$H$163,AH$7:AH$166,$BD41)</f>
        <v>790.0686649803315</v>
      </c>
      <c r="BQ41" s="95">
        <f>求节点(节奏总纲!$H$4:$H$163,AI$7:AI$166,$BD41)</f>
        <v>1.8136067097556413E-2</v>
      </c>
      <c r="BR41" s="95">
        <f>求节点(节奏总纲!$H$4:$H$163,AJ$7:AJ$166,$BD41)</f>
        <v>1.8136067097556413E-2</v>
      </c>
      <c r="BS41" s="95">
        <f>求节点(节奏总纲!$H$4:$H$163,AM$7:AM$166,$BD41)</f>
        <v>6456.3576665768396</v>
      </c>
      <c r="BT41" s="95">
        <f>求节点(节奏总纲!$H$4:$H$163,AN$7:AN$166,$BD41)</f>
        <v>1.942308413377136</v>
      </c>
      <c r="BU41" s="95">
        <f>求节点(节奏总纲!$H$4:$H$163,AO$7:AO$166,$BD41)</f>
        <v>16442986084.897207</v>
      </c>
    </row>
    <row r="42" spans="12:73" x14ac:dyDescent="0.15">
      <c r="L42" s="14">
        <v>36</v>
      </c>
      <c r="M42" s="91">
        <f>武将属性!$G40</f>
        <v>144.08346309190637</v>
      </c>
      <c r="N42" s="91">
        <f>武将属性!$V40</f>
        <v>5620.403933180768</v>
      </c>
      <c r="O42" s="91">
        <f>武将属性!$V40</f>
        <v>5620.403933180768</v>
      </c>
      <c r="P42" s="92">
        <f>武将属性!$AH40</f>
        <v>5.8414211550700404E-3</v>
      </c>
      <c r="Q42" s="92">
        <f>武将属性!$AH40</f>
        <v>5.8414211550700404E-3</v>
      </c>
      <c r="R42" s="92">
        <f>武将属性!BK40</f>
        <v>8.3988961577368348E-2</v>
      </c>
      <c r="S42" s="92">
        <f t="shared" si="2"/>
        <v>8.3988961577368348E-2</v>
      </c>
      <c r="T42" s="91">
        <f>战法技能效用!AO40</f>
        <v>1.1266715617799967</v>
      </c>
      <c r="U42" s="91">
        <f t="shared" si="3"/>
        <v>611784971.27364314</v>
      </c>
      <c r="V42" s="95">
        <f t="shared" si="4"/>
        <v>6100702.7684582816</v>
      </c>
      <c r="W42" s="95">
        <f t="shared" si="4"/>
        <v>156396.30044817604</v>
      </c>
      <c r="X42" s="95">
        <f t="shared" si="4"/>
        <v>156396.30044817604</v>
      </c>
      <c r="Y42" s="95">
        <f t="shared" si="5"/>
        <v>873905531.91220498</v>
      </c>
      <c r="Z42" s="95">
        <f t="shared" si="6"/>
        <v>873905531.91220498</v>
      </c>
      <c r="AA42" s="95">
        <f t="shared" si="7"/>
        <v>810903443.97488725</v>
      </c>
      <c r="AB42" s="95">
        <f t="shared" si="8"/>
        <v>810903443.97488725</v>
      </c>
      <c r="AC42" s="95">
        <f t="shared" si="9"/>
        <v>826653629.05227292</v>
      </c>
      <c r="AD42" s="92"/>
      <c r="AE42" s="14">
        <v>36</v>
      </c>
      <c r="AF42" s="91">
        <f>武将属性!$G40</f>
        <v>144.08346309190637</v>
      </c>
      <c r="AG42" s="91">
        <f>士兵属性!$H40</f>
        <v>437.15316410789069</v>
      </c>
      <c r="AH42" s="91">
        <f>士兵属性!$H40</f>
        <v>437.15316410789069</v>
      </c>
      <c r="AI42" s="92">
        <f>士兵属性!$S40</f>
        <v>5.8414211550700404E-3</v>
      </c>
      <c r="AJ42" s="92">
        <f>士兵属性!$S40</f>
        <v>5.8414211550700404E-3</v>
      </c>
      <c r="AK42" s="92">
        <f>士兵属性!AZ40</f>
        <v>8.3988961577368348E-2</v>
      </c>
      <c r="AL42" s="92">
        <f t="shared" si="11"/>
        <v>8.3988961577368348E-2</v>
      </c>
      <c r="AM42" s="91">
        <f>带兵数!$H39</f>
        <v>4286.631625084754</v>
      </c>
      <c r="AN42" s="91">
        <f>战法技能效用!AU40</f>
        <v>0.39305132132082515</v>
      </c>
      <c r="AO42" s="91">
        <f t="shared" si="12"/>
        <v>233446140.66645238</v>
      </c>
      <c r="AP42" s="95">
        <f t="shared" si="13"/>
        <v>3885024.6922133728</v>
      </c>
      <c r="AQ42" s="95">
        <f t="shared" si="14"/>
        <v>1145300.0748339356</v>
      </c>
      <c r="AR42" s="95">
        <f t="shared" si="14"/>
        <v>1145300.0748339356</v>
      </c>
      <c r="AS42" s="95">
        <f t="shared" si="15"/>
        <v>556516961.8972882</v>
      </c>
      <c r="AT42" s="95">
        <f t="shared" si="16"/>
        <v>556516961.8972882</v>
      </c>
      <c r="AU42" s="95">
        <f t="shared" si="17"/>
        <v>516396228.82978743</v>
      </c>
      <c r="AV42" s="95">
        <f t="shared" si="18"/>
        <v>516396228.82978743</v>
      </c>
      <c r="AW42" s="95">
        <f t="shared" si="19"/>
        <v>233596.7236544427</v>
      </c>
      <c r="AX42" s="95">
        <f t="shared" si="20"/>
        <v>718812787.30197239</v>
      </c>
      <c r="AZ42" s="14">
        <f t="shared" si="21"/>
        <v>0.88931272914885906</v>
      </c>
      <c r="BA42" s="14">
        <f t="shared" si="22"/>
        <v>0.38158201268078401</v>
      </c>
      <c r="BD42" s="14">
        <v>36</v>
      </c>
      <c r="BE42" s="95">
        <f>求节点(节奏总纲!$H$4:$H$163,M$7:M$166,$BD42)</f>
        <v>286.8968241212271</v>
      </c>
      <c r="BF42" s="95">
        <f>求节点(节奏总纲!$H$4:$H$163,N$7:N$166,$BD42)</f>
        <v>14589.783459223252</v>
      </c>
      <c r="BG42" s="95">
        <f>求节点(节奏总纲!$H$4:$H$163,O$7:O$166,$BD42)</f>
        <v>14589.783459223252</v>
      </c>
      <c r="BH42" s="95">
        <f>求节点(节奏总纲!$H$4:$H$163,P$7:P$166,$BD42)</f>
        <v>1.8489802863954324E-2</v>
      </c>
      <c r="BI42" s="95">
        <f>求节点(节奏总纲!$H$4:$H$163,Q$7:Q$166,$BD42)</f>
        <v>1.8489802863954324E-2</v>
      </c>
      <c r="BJ42" s="95">
        <f>求节点(节奏总纲!$H$4:$H$163,T$7:T$166,$BD42)</f>
        <v>1.8186419652710026</v>
      </c>
      <c r="BK42" s="95">
        <f>求节点(节奏总纲!$H$4:$H$163,U$7:U$166,$BD42)</f>
        <v>15542601622.073591</v>
      </c>
      <c r="BM42" s="14">
        <v>36</v>
      </c>
      <c r="BN42" s="95">
        <f>求节点(节奏总纲!$H$4:$H$163,AF$7:AF$166,$BD42)</f>
        <v>286.8968241212271</v>
      </c>
      <c r="BO42" s="95">
        <f>求节点(节奏总纲!$H$4:$H$163,AG$7:AG$166,$BD42)</f>
        <v>796.16320219816191</v>
      </c>
      <c r="BP42" s="95">
        <f>求节点(节奏总纲!$H$4:$H$163,AH$7:AH$166,$BD42)</f>
        <v>796.16320219816191</v>
      </c>
      <c r="BQ42" s="95">
        <f>求节点(节奏总纲!$H$4:$H$163,AI$7:AI$166,$BD42)</f>
        <v>1.8489802863954324E-2</v>
      </c>
      <c r="BR42" s="95">
        <f>求节点(节奏总纲!$H$4:$H$163,AJ$7:AJ$166,$BD42)</f>
        <v>1.8489802863954324E-2</v>
      </c>
      <c r="BS42" s="95">
        <f>求节点(节奏总纲!$H$4:$H$163,AM$7:AM$166,$BD42)</f>
        <v>6484.1450696703578</v>
      </c>
      <c r="BT42" s="95">
        <f>求节点(节奏总纲!$H$4:$H$163,AN$7:AN$166,$BD42)</f>
        <v>1.9940909577978678</v>
      </c>
      <c r="BU42" s="95">
        <f>求节点(节奏总纲!$H$4:$H$163,AO$7:AO$166,$BD42)</f>
        <v>17591413110.008347</v>
      </c>
    </row>
    <row r="43" spans="12:73" x14ac:dyDescent="0.15">
      <c r="L43" s="14">
        <v>37</v>
      </c>
      <c r="M43" s="91">
        <f>武将属性!$G41</f>
        <v>146.68482205784659</v>
      </c>
      <c r="N43" s="91">
        <f>武将属性!$V41</f>
        <v>5845.6912765053294</v>
      </c>
      <c r="O43" s="91">
        <f>武将属性!$V41</f>
        <v>5845.6912765053294</v>
      </c>
      <c r="P43" s="92">
        <f>武将属性!$AH41</f>
        <v>6.12001184676704E-3</v>
      </c>
      <c r="Q43" s="92">
        <f>武将属性!$AH41</f>
        <v>6.12001184676704E-3</v>
      </c>
      <c r="R43" s="92">
        <f>武将属性!BK41</f>
        <v>8.6269682893701877E-2</v>
      </c>
      <c r="S43" s="92">
        <f t="shared" si="2"/>
        <v>8.6269682893701877E-2</v>
      </c>
      <c r="T43" s="91">
        <f>战法技能效用!AO41</f>
        <v>1.1536446809503274</v>
      </c>
      <c r="U43" s="91">
        <f t="shared" si="3"/>
        <v>694256470.32379842</v>
      </c>
      <c r="V43" s="95">
        <f t="shared" si="4"/>
        <v>6760840.0152152609</v>
      </c>
      <c r="W43" s="95">
        <f t="shared" si="4"/>
        <v>169648.47572078509</v>
      </c>
      <c r="X43" s="95">
        <f t="shared" si="4"/>
        <v>169648.47572078509</v>
      </c>
      <c r="Y43" s="95">
        <f t="shared" si="5"/>
        <v>985680239.848423</v>
      </c>
      <c r="Z43" s="95">
        <f t="shared" si="6"/>
        <v>985680239.848423</v>
      </c>
      <c r="AA43" s="95">
        <f t="shared" si="7"/>
        <v>912952492.56299508</v>
      </c>
      <c r="AB43" s="95">
        <f t="shared" si="8"/>
        <v>912952492.56299508</v>
      </c>
      <c r="AC43" s="95">
        <f t="shared" si="9"/>
        <v>920962146.97385645</v>
      </c>
      <c r="AD43" s="92"/>
      <c r="AE43" s="14">
        <v>37</v>
      </c>
      <c r="AF43" s="91">
        <f>武将属性!$G41</f>
        <v>146.68482205784659</v>
      </c>
      <c r="AG43" s="91">
        <f>士兵属性!$H41</f>
        <v>443.31421643180295</v>
      </c>
      <c r="AH43" s="91">
        <f>士兵属性!$H41</f>
        <v>443.31421643180295</v>
      </c>
      <c r="AI43" s="92">
        <f>士兵属性!$S41</f>
        <v>6.12001184676704E-3</v>
      </c>
      <c r="AJ43" s="92">
        <f>士兵属性!$S41</f>
        <v>6.12001184676704E-3</v>
      </c>
      <c r="AK43" s="92">
        <f>士兵属性!AZ41</f>
        <v>8.6269682893701877E-2</v>
      </c>
      <c r="AL43" s="92">
        <f t="shared" si="11"/>
        <v>8.6269682893701877E-2</v>
      </c>
      <c r="AM43" s="91">
        <f>带兵数!$H40</f>
        <v>4352.0389775920594</v>
      </c>
      <c r="AN43" s="91">
        <f>战法技能效用!AU41</f>
        <v>0.39790772837850985</v>
      </c>
      <c r="AO43" s="91">
        <f t="shared" si="12"/>
        <v>254891849.18214118</v>
      </c>
      <c r="AP43" s="95">
        <f t="shared" si="13"/>
        <v>4210004.9727935735</v>
      </c>
      <c r="AQ43" s="95">
        <f t="shared" si="14"/>
        <v>1245951.4560520134</v>
      </c>
      <c r="AR43" s="95">
        <f t="shared" si="14"/>
        <v>1245951.4560520134</v>
      </c>
      <c r="AS43" s="95">
        <f t="shared" si="15"/>
        <v>613787443.8689996</v>
      </c>
      <c r="AT43" s="95">
        <f t="shared" si="16"/>
        <v>613787443.8689996</v>
      </c>
      <c r="AU43" s="95">
        <f t="shared" si="17"/>
        <v>568499554.04426503</v>
      </c>
      <c r="AV43" s="95">
        <f t="shared" si="18"/>
        <v>568499554.04426503</v>
      </c>
      <c r="AW43" s="95">
        <f t="shared" si="19"/>
        <v>253834.12064814323</v>
      </c>
      <c r="AX43" s="95">
        <f t="shared" si="20"/>
        <v>790249574.04370785</v>
      </c>
      <c r="AZ43" s="14">
        <f t="shared" si="21"/>
        <v>0.87141916250173601</v>
      </c>
      <c r="BA43" s="14">
        <f t="shared" si="22"/>
        <v>0.36714364226704382</v>
      </c>
      <c r="BD43" s="14">
        <v>37</v>
      </c>
      <c r="BE43" s="95">
        <f>求节点(节奏总纲!$H$4:$H$163,M$7:M$166,$BD43)</f>
        <v>288.68748653412194</v>
      </c>
      <c r="BF43" s="95">
        <f>求节点(节奏总纲!$H$4:$H$163,N$7:N$166,$BD43)</f>
        <v>14721.439195874964</v>
      </c>
      <c r="BG43" s="95">
        <f>求节点(节奏总纲!$H$4:$H$163,O$7:O$166,$BD43)</f>
        <v>14721.439195874964</v>
      </c>
      <c r="BH43" s="95">
        <f>求节点(节奏总纲!$H$4:$H$163,P$7:P$166,$BD43)</f>
        <v>1.883333333333333E-2</v>
      </c>
      <c r="BI43" s="95">
        <f>求节点(节奏总纲!$H$4:$H$163,Q$7:Q$166,$BD43)</f>
        <v>1.883333333333333E-2</v>
      </c>
      <c r="BJ43" s="95">
        <f>求节点(节奏总纲!$H$4:$H$163,T$7:T$166,$BD43)</f>
        <v>1.8239342399207921</v>
      </c>
      <c r="BK43" s="95">
        <f>求节点(节奏总纲!$H$4:$H$163,U$7:U$166,$BD43)</f>
        <v>16020658263.559752</v>
      </c>
      <c r="BM43" s="14">
        <v>37</v>
      </c>
      <c r="BN43" s="95">
        <f>求节点(节奏总纲!$H$4:$H$163,AF$7:AF$166,$BD43)</f>
        <v>288.68748653412194</v>
      </c>
      <c r="BO43" s="95">
        <f>求节点(节奏总纲!$H$4:$H$163,AG$7:AG$166,$BD43)</f>
        <v>802.13581523249525</v>
      </c>
      <c r="BP43" s="95">
        <f>求节点(节奏总纲!$H$4:$H$163,AH$7:AH$166,$BD43)</f>
        <v>802.13581523249525</v>
      </c>
      <c r="BQ43" s="95">
        <f>求节点(节奏总纲!$H$4:$H$163,AI$7:AI$166,$BD43)</f>
        <v>1.883333333333333E-2</v>
      </c>
      <c r="BR43" s="95">
        <f>求节点(节奏总纲!$H$4:$H$163,AJ$7:AJ$166,$BD43)</f>
        <v>1.883333333333333E-2</v>
      </c>
      <c r="BS43" s="95">
        <f>求节点(节奏总纲!$H$4:$H$163,AM$7:AM$166,$BD43)</f>
        <v>6510.5234171248258</v>
      </c>
      <c r="BT43" s="95">
        <f>求节点(节奏总纲!$H$4:$H$163,AN$7:AN$166,$BD43)</f>
        <v>2.0393222225150422</v>
      </c>
      <c r="BU43" s="95">
        <f>求节点(节奏总纲!$H$4:$H$163,AO$7:AO$166,$BD43)</f>
        <v>18702450234.501141</v>
      </c>
    </row>
    <row r="44" spans="12:73" x14ac:dyDescent="0.15">
      <c r="L44" s="14">
        <v>38</v>
      </c>
      <c r="M44" s="91">
        <f>武将属性!$G42</f>
        <v>149.28606615398101</v>
      </c>
      <c r="N44" s="91">
        <f>武将属性!$V42</f>
        <v>6070.9786198298916</v>
      </c>
      <c r="O44" s="91">
        <f>武将属性!$V42</f>
        <v>6070.9786198298916</v>
      </c>
      <c r="P44" s="92">
        <f>武将属性!$AH42</f>
        <v>6.4089444463080025E-3</v>
      </c>
      <c r="Q44" s="92">
        <f>武将属性!$AH42</f>
        <v>6.4089444463080025E-3</v>
      </c>
      <c r="R44" s="92">
        <f>武将属性!BK42</f>
        <v>8.8550687662751051E-2</v>
      </c>
      <c r="S44" s="92">
        <f t="shared" si="2"/>
        <v>8.8550687662751051E-2</v>
      </c>
      <c r="T44" s="91">
        <f>战法技能效用!AO42</f>
        <v>1.1803237142734955</v>
      </c>
      <c r="U44" s="91">
        <f t="shared" si="3"/>
        <v>784810735.56414962</v>
      </c>
      <c r="V44" s="95">
        <f t="shared" si="4"/>
        <v>7469202.6182696857</v>
      </c>
      <c r="W44" s="95">
        <f t="shared" si="4"/>
        <v>183668.5559304012</v>
      </c>
      <c r="X44" s="95">
        <f t="shared" si="4"/>
        <v>183668.5559304012</v>
      </c>
      <c r="Y44" s="95">
        <f t="shared" si="5"/>
        <v>1107947104.7447395</v>
      </c>
      <c r="Z44" s="95">
        <f t="shared" si="6"/>
        <v>1107947104.7447395</v>
      </c>
      <c r="AA44" s="95">
        <f t="shared" si="7"/>
        <v>1024341713.092514</v>
      </c>
      <c r="AB44" s="95">
        <f t="shared" si="8"/>
        <v>1024341713.092514</v>
      </c>
      <c r="AC44" s="95">
        <f t="shared" si="9"/>
        <v>1022827820.3725734</v>
      </c>
      <c r="AD44" s="92"/>
      <c r="AE44" s="14">
        <v>38</v>
      </c>
      <c r="AF44" s="91">
        <f>武将属性!$G42</f>
        <v>149.28606615398101</v>
      </c>
      <c r="AG44" s="91">
        <f>士兵属性!$H42</f>
        <v>449.52028306288099</v>
      </c>
      <c r="AH44" s="91">
        <f>士兵属性!$H42</f>
        <v>449.52028306288099</v>
      </c>
      <c r="AI44" s="92">
        <f>士兵属性!$S42</f>
        <v>6.4089444463080025E-3</v>
      </c>
      <c r="AJ44" s="92">
        <f>士兵属性!$S42</f>
        <v>6.4089444463080025E-3</v>
      </c>
      <c r="AK44" s="92">
        <f>士兵属性!AZ42</f>
        <v>8.8550687662751051E-2</v>
      </c>
      <c r="AL44" s="92">
        <f t="shared" si="11"/>
        <v>8.8550687662751051E-2</v>
      </c>
      <c r="AM44" s="91">
        <f>带兵数!$H41</f>
        <v>4415.5588848776533</v>
      </c>
      <c r="AN44" s="91">
        <f>战法技能效用!AU42</f>
        <v>0.40305822128335655</v>
      </c>
      <c r="AO44" s="91">
        <f t="shared" si="12"/>
        <v>277918137.72616386</v>
      </c>
      <c r="AP44" s="95">
        <f t="shared" si="13"/>
        <v>4554599.6967473328</v>
      </c>
      <c r="AQ44" s="95">
        <f t="shared" si="14"/>
        <v>1352898.4147428097</v>
      </c>
      <c r="AR44" s="95">
        <f t="shared" si="14"/>
        <v>1352898.4147428097</v>
      </c>
      <c r="AS44" s="95">
        <f t="shared" si="15"/>
        <v>675608335.34483647</v>
      </c>
      <c r="AT44" s="95">
        <f t="shared" si="16"/>
        <v>675608335.34483647</v>
      </c>
      <c r="AU44" s="95">
        <f t="shared" si="17"/>
        <v>624627111.38737428</v>
      </c>
      <c r="AV44" s="95">
        <f t="shared" si="18"/>
        <v>624627111.38737428</v>
      </c>
      <c r="AW44" s="95">
        <f t="shared" si="19"/>
        <v>275460.15995090123</v>
      </c>
      <c r="AX44" s="95">
        <f t="shared" si="20"/>
        <v>866899561.43693042</v>
      </c>
      <c r="AZ44" s="14">
        <f t="shared" si="21"/>
        <v>0.8551504465798917</v>
      </c>
      <c r="BA44" s="14">
        <f t="shared" si="22"/>
        <v>0.35412122328625706</v>
      </c>
      <c r="BD44" s="14">
        <v>38</v>
      </c>
      <c r="BE44" s="95">
        <f>求节点(节奏总纲!$H$4:$H$163,M$7:M$166,$BD44)</f>
        <v>290.22223284730393</v>
      </c>
      <c r="BF44" s="95">
        <f>求节点(节奏总纲!$H$4:$H$163,N$7:N$166,$BD44)</f>
        <v>14853.211417940125</v>
      </c>
      <c r="BG44" s="95">
        <f>求节点(节奏总纲!$H$4:$H$163,O$7:O$166,$BD44)</f>
        <v>14853.211417940125</v>
      </c>
      <c r="BH44" s="95">
        <f>求节点(节奏总纲!$H$4:$H$163,P$7:P$166,$BD44)</f>
        <v>1.9166666666666665E-2</v>
      </c>
      <c r="BI44" s="95">
        <f>求节点(节奏总纲!$H$4:$H$163,Q$7:Q$166,$BD44)</f>
        <v>1.9166666666666665E-2</v>
      </c>
      <c r="BJ44" s="95">
        <f>求节点(节奏总纲!$H$4:$H$163,T$7:T$166,$BD44)</f>
        <v>1.828764696437351</v>
      </c>
      <c r="BK44" s="95">
        <f>求节点(节奏总纲!$H$4:$H$163,U$7:U$166,$BD44)</f>
        <v>16492644362.994146</v>
      </c>
      <c r="BM44" s="14">
        <v>38</v>
      </c>
      <c r="BN44" s="95">
        <f>求节点(节奏总纲!$H$4:$H$163,AF$7:AF$166,$BD44)</f>
        <v>290.22223284730393</v>
      </c>
      <c r="BO44" s="95">
        <f>求节点(节奏总纲!$H$4:$H$163,AG$7:AG$166,$BD44)</f>
        <v>807.98660158367818</v>
      </c>
      <c r="BP44" s="95">
        <f>求节点(节奏总纲!$H$4:$H$163,AH$7:AH$166,$BD44)</f>
        <v>807.98660158367818</v>
      </c>
      <c r="BQ44" s="95">
        <f>求节点(节奏总纲!$H$4:$H$163,AI$7:AI$166,$BD44)</f>
        <v>1.9166666666666665E-2</v>
      </c>
      <c r="BR44" s="95">
        <f>求节点(节奏总纲!$H$4:$H$163,AJ$7:AJ$166,$BD44)</f>
        <v>1.9166666666666665E-2</v>
      </c>
      <c r="BS44" s="95">
        <f>求节点(节奏总纲!$H$4:$H$163,AM$7:AM$166,$BD44)</f>
        <v>6535.4938357340397</v>
      </c>
      <c r="BT44" s="95">
        <f>求节点(节奏总纲!$H$4:$H$163,AN$7:AN$166,$BD44)</f>
        <v>2.0780074464568505</v>
      </c>
      <c r="BU44" s="95">
        <f>求节点(节奏总纲!$H$4:$H$163,AO$7:AO$166,$BD44)</f>
        <v>19776127358.336098</v>
      </c>
    </row>
    <row r="45" spans="12:73" x14ac:dyDescent="0.15">
      <c r="L45" s="14">
        <v>39</v>
      </c>
      <c r="M45" s="91">
        <f>武将属性!$G43</f>
        <v>151.88691689078084</v>
      </c>
      <c r="N45" s="91">
        <f>武将属性!$V43</f>
        <v>6298.9861349103812</v>
      </c>
      <c r="O45" s="91">
        <f>武将属性!$V43</f>
        <v>6298.9861349103812</v>
      </c>
      <c r="P45" s="92">
        <f>武将属性!$AH43</f>
        <v>6.7282146588351164E-3</v>
      </c>
      <c r="Q45" s="92">
        <f>武将属性!$AH43</f>
        <v>6.7282146588351164E-3</v>
      </c>
      <c r="R45" s="92">
        <f>武将属性!BK43</f>
        <v>9.0832523930099801E-2</v>
      </c>
      <c r="S45" s="92">
        <f t="shared" si="2"/>
        <v>9.0832523930099801E-2</v>
      </c>
      <c r="T45" s="91">
        <f>战法技能效用!AO43</f>
        <v>1.2064376700977342</v>
      </c>
      <c r="U45" s="91">
        <f t="shared" si="3"/>
        <v>884556634.71649373</v>
      </c>
      <c r="V45" s="95">
        <f t="shared" si="4"/>
        <v>8234697.1954324897</v>
      </c>
      <c r="W45" s="95">
        <f t="shared" si="4"/>
        <v>198562.55304508551</v>
      </c>
      <c r="X45" s="95">
        <f t="shared" si="4"/>
        <v>198562.55304508551</v>
      </c>
      <c r="Y45" s="95">
        <f t="shared" si="5"/>
        <v>1242383744.0249534</v>
      </c>
      <c r="Z45" s="95">
        <f t="shared" si="6"/>
        <v>1242383744.0249534</v>
      </c>
      <c r="AA45" s="95">
        <f t="shared" si="7"/>
        <v>1146594679.8479836</v>
      </c>
      <c r="AB45" s="95">
        <f t="shared" si="8"/>
        <v>1146594679.8479836</v>
      </c>
      <c r="AC45" s="95">
        <f t="shared" si="9"/>
        <v>1133721369.5123317</v>
      </c>
      <c r="AD45" s="92"/>
      <c r="AE45" s="14">
        <v>39</v>
      </c>
      <c r="AF45" s="91">
        <f>武将属性!$G43</f>
        <v>151.88691689078084</v>
      </c>
      <c r="AG45" s="91">
        <f>士兵属性!$H43</f>
        <v>455.77136400112499</v>
      </c>
      <c r="AH45" s="91">
        <f>士兵属性!$H43</f>
        <v>455.77136400112499</v>
      </c>
      <c r="AI45" s="92">
        <f>士兵属性!$S43</f>
        <v>6.7282146588351164E-3</v>
      </c>
      <c r="AJ45" s="92">
        <f>士兵属性!$S43</f>
        <v>6.7282146588351164E-3</v>
      </c>
      <c r="AK45" s="92">
        <f>士兵属性!AZ43</f>
        <v>9.0832523930099801E-2</v>
      </c>
      <c r="AL45" s="92">
        <f t="shared" si="11"/>
        <v>9.0832523930099801E-2</v>
      </c>
      <c r="AM45" s="91">
        <f>带兵数!$H42</f>
        <v>4481.6418470149474</v>
      </c>
      <c r="AN45" s="91">
        <f>战法技能效用!AU43</f>
        <v>0.40839472319065084</v>
      </c>
      <c r="AO45" s="91">
        <f t="shared" si="12"/>
        <v>303185300.62255394</v>
      </c>
      <c r="AP45" s="95">
        <f t="shared" si="13"/>
        <v>4927218.4209974855</v>
      </c>
      <c r="AQ45" s="95">
        <f t="shared" si="14"/>
        <v>1468656.1888688747</v>
      </c>
      <c r="AR45" s="95">
        <f t="shared" si="14"/>
        <v>1468656.1888688747</v>
      </c>
      <c r="AS45" s="95">
        <f t="shared" si="15"/>
        <v>743378405.32897365</v>
      </c>
      <c r="AT45" s="95">
        <f t="shared" si="16"/>
        <v>743378405.32897365</v>
      </c>
      <c r="AU45" s="95">
        <f t="shared" si="17"/>
        <v>686063165.88037992</v>
      </c>
      <c r="AV45" s="95">
        <f t="shared" si="18"/>
        <v>686063165.88037992</v>
      </c>
      <c r="AW45" s="95">
        <f t="shared" si="19"/>
        <v>298717.05830099026</v>
      </c>
      <c r="AX45" s="95">
        <f t="shared" si="20"/>
        <v>950545217.79665852</v>
      </c>
      <c r="AZ45" s="14">
        <f t="shared" si="21"/>
        <v>0.84123444278268</v>
      </c>
      <c r="BA45" s="14">
        <f t="shared" si="22"/>
        <v>0.34275397269472391</v>
      </c>
      <c r="BD45" s="14">
        <v>39</v>
      </c>
      <c r="BE45" s="95">
        <f>求节点(节奏总纲!$H$4:$H$163,M$7:M$166,$BD45)</f>
        <v>291.75697916048591</v>
      </c>
      <c r="BF45" s="95">
        <f>求节点(节奏总纲!$H$4:$H$163,N$7:N$166,$BD45)</f>
        <v>14984.983640005288</v>
      </c>
      <c r="BG45" s="95">
        <f>求节点(节奏总纲!$H$4:$H$163,O$7:O$166,$BD45)</f>
        <v>14984.983640005288</v>
      </c>
      <c r="BH45" s="95">
        <f>求节点(节奏总纲!$H$4:$H$163,P$7:P$166,$BD45)</f>
        <v>1.95E-2</v>
      </c>
      <c r="BI45" s="95">
        <f>求节点(节奏总纲!$H$4:$H$163,Q$7:Q$166,$BD45)</f>
        <v>1.95E-2</v>
      </c>
      <c r="BJ45" s="95">
        <f>求节点(节奏总纲!$H$4:$H$163,T$7:T$166,$BD45)</f>
        <v>1.8335951529539101</v>
      </c>
      <c r="BK45" s="95">
        <f>求节点(节奏总纲!$H$4:$H$163,U$7:U$166,$BD45)</f>
        <v>16964630462.428541</v>
      </c>
      <c r="BM45" s="14">
        <v>39</v>
      </c>
      <c r="BN45" s="95">
        <f>求节点(节奏总纲!$H$4:$H$163,AF$7:AF$166,$BD45)</f>
        <v>291.75697916048591</v>
      </c>
      <c r="BO45" s="95">
        <f>求节点(节奏总纲!$H$4:$H$163,AG$7:AG$166,$BD45)</f>
        <v>813.83738793486123</v>
      </c>
      <c r="BP45" s="95">
        <f>求节点(节奏总纲!$H$4:$H$163,AH$7:AH$166,$BD45)</f>
        <v>813.83738793486123</v>
      </c>
      <c r="BQ45" s="95">
        <f>求节点(节奏总纲!$H$4:$H$163,AI$7:AI$166,$BD45)</f>
        <v>1.95E-2</v>
      </c>
      <c r="BR45" s="95">
        <f>求节点(节奏总纲!$H$4:$H$163,AJ$7:AJ$166,$BD45)</f>
        <v>1.95E-2</v>
      </c>
      <c r="BS45" s="95">
        <f>求节点(节奏总纲!$H$4:$H$163,AM$7:AM$166,$BD45)</f>
        <v>6560.4642543432528</v>
      </c>
      <c r="BT45" s="95">
        <f>求节点(节奏总纲!$H$4:$H$163,AN$7:AN$166,$BD45)</f>
        <v>2.1166926703986588</v>
      </c>
      <c r="BU45" s="95">
        <f>求节点(节奏总纲!$H$4:$H$163,AO$7:AO$166,$BD45)</f>
        <v>20849804482.171055</v>
      </c>
    </row>
    <row r="46" spans="12:73" x14ac:dyDescent="0.15">
      <c r="L46" s="14">
        <v>40</v>
      </c>
      <c r="M46" s="91">
        <f>武将属性!$G44</f>
        <v>154.4832079875267</v>
      </c>
      <c r="N46" s="91">
        <f>武将属性!$V44</f>
        <v>6542.2860461055452</v>
      </c>
      <c r="O46" s="91">
        <f>武将属性!$V44</f>
        <v>6542.2860461055452</v>
      </c>
      <c r="P46" s="92">
        <f>武将属性!$AH44</f>
        <v>7.0800000000000004E-3</v>
      </c>
      <c r="Q46" s="92">
        <f>武将属性!$AH44</f>
        <v>7.0800000000000004E-3</v>
      </c>
      <c r="R46" s="92">
        <f>武将属性!BK44</f>
        <v>9.3115251377456215E-2</v>
      </c>
      <c r="S46" s="92">
        <f t="shared" si="2"/>
        <v>9.3115251377456215E-2</v>
      </c>
      <c r="T46" s="91">
        <f>战法技能效用!AO44</f>
        <v>1.230537806529314</v>
      </c>
      <c r="U46" s="91">
        <f t="shared" si="3"/>
        <v>996688329.03002167</v>
      </c>
      <c r="V46" s="95">
        <f t="shared" si="4"/>
        <v>9078536.056393249</v>
      </c>
      <c r="W46" s="95">
        <f t="shared" si="4"/>
        <v>214371.75995337591</v>
      </c>
      <c r="X46" s="95">
        <f t="shared" si="4"/>
        <v>214371.75995337591</v>
      </c>
      <c r="Y46" s="95">
        <f t="shared" si="5"/>
        <v>1392621612.8034105</v>
      </c>
      <c r="Z46" s="95">
        <f t="shared" si="6"/>
        <v>1392621612.8034105</v>
      </c>
      <c r="AA46" s="95">
        <f t="shared" si="7"/>
        <v>1283013270.6087158</v>
      </c>
      <c r="AB46" s="95">
        <f t="shared" si="8"/>
        <v>1283013270.6087158</v>
      </c>
      <c r="AC46" s="95">
        <f t="shared" si="9"/>
        <v>1257527552.0698752</v>
      </c>
      <c r="AD46" s="92"/>
      <c r="AE46" s="14">
        <v>40</v>
      </c>
      <c r="AF46" s="91">
        <f>武将属性!$G44</f>
        <v>154.4832079875267</v>
      </c>
      <c r="AG46" s="91">
        <f>士兵属性!$H44</f>
        <v>462.18296875797864</v>
      </c>
      <c r="AH46" s="91">
        <f>士兵属性!$H44</f>
        <v>462.18296875797864</v>
      </c>
      <c r="AI46" s="92">
        <f>士兵属性!$S44</f>
        <v>7.0800000000000004E-3</v>
      </c>
      <c r="AJ46" s="92">
        <f>士兵属性!$S44</f>
        <v>7.0800000000000004E-3</v>
      </c>
      <c r="AK46" s="92">
        <f>士兵属性!AZ44</f>
        <v>9.3115251377456215E-2</v>
      </c>
      <c r="AL46" s="92">
        <f t="shared" si="11"/>
        <v>9.3115251377456215E-2</v>
      </c>
      <c r="AM46" s="91">
        <f>带兵数!$H43</f>
        <v>4546.8390277483559</v>
      </c>
      <c r="AN46" s="91">
        <f>战法技能效用!AU44</f>
        <v>0.41361397846869552</v>
      </c>
      <c r="AO46" s="91">
        <f t="shared" si="12"/>
        <v>330430266.72509998</v>
      </c>
      <c r="AP46" s="95">
        <f t="shared" si="13"/>
        <v>5328234.0282098604</v>
      </c>
      <c r="AQ46" s="95">
        <f t="shared" si="14"/>
        <v>1592926.0948225446</v>
      </c>
      <c r="AR46" s="95">
        <f t="shared" si="14"/>
        <v>1592926.0948225446</v>
      </c>
      <c r="AS46" s="95">
        <f t="shared" si="15"/>
        <v>817335947.08082891</v>
      </c>
      <c r="AT46" s="95">
        <f t="shared" si="16"/>
        <v>817335947.08082891</v>
      </c>
      <c r="AU46" s="95">
        <f t="shared" si="17"/>
        <v>753006313.4229697</v>
      </c>
      <c r="AV46" s="95">
        <f t="shared" si="18"/>
        <v>753006313.4229697</v>
      </c>
      <c r="AW46" s="95">
        <f t="shared" si="19"/>
        <v>323839.62001915113</v>
      </c>
      <c r="AX46" s="95">
        <f t="shared" si="20"/>
        <v>1041618606.9617882</v>
      </c>
      <c r="AZ46" s="14">
        <f t="shared" si="21"/>
        <v>0.82542565593441108</v>
      </c>
      <c r="BA46" s="14">
        <f t="shared" si="22"/>
        <v>0.33152817897112846</v>
      </c>
      <c r="BD46" s="14">
        <v>40</v>
      </c>
      <c r="BE46" s="95">
        <f>求节点(节奏总纲!$H$4:$H$163,M$7:M$166,$BD46)</f>
        <v>293.24396741013203</v>
      </c>
      <c r="BF46" s="95">
        <f>求节点(节奏总纲!$H$4:$H$163,N$7:N$166,$BD46)</f>
        <v>15110.784649583082</v>
      </c>
      <c r="BG46" s="95">
        <f>求节点(节奏总纲!$H$4:$H$163,O$7:O$166,$BD46)</f>
        <v>15110.784649583082</v>
      </c>
      <c r="BH46" s="95">
        <f>求节点(节奏总纲!$H$4:$H$163,P$7:P$166,$BD46)</f>
        <v>1.9828406407130572E-2</v>
      </c>
      <c r="BI46" s="95">
        <f>求节点(节奏总纲!$H$4:$H$163,Q$7:Q$166,$BD46)</f>
        <v>1.9828406407130572E-2</v>
      </c>
      <c r="BJ46" s="95">
        <f>求节点(节奏总纲!$H$4:$H$163,T$7:T$166,$BD46)</f>
        <v>1.840245027101765</v>
      </c>
      <c r="BK46" s="95">
        <f>求节点(节奏总纲!$H$4:$H$163,U$7:U$166,$BD46)</f>
        <v>17466426457.340958</v>
      </c>
      <c r="BM46" s="14">
        <v>40</v>
      </c>
      <c r="BN46" s="95">
        <f>求节点(节奏总纲!$H$4:$H$163,AF$7:AF$166,$BD46)</f>
        <v>293.24396741013203</v>
      </c>
      <c r="BO46" s="95">
        <f>求节点(节奏总纲!$H$4:$H$163,AG$7:AG$166,$BD46)</f>
        <v>819.59038160777357</v>
      </c>
      <c r="BP46" s="95">
        <f>求节点(节奏总纲!$H$4:$H$163,AH$7:AH$166,$BD46)</f>
        <v>819.59038160777357</v>
      </c>
      <c r="BQ46" s="95">
        <f>求节点(节奏总纲!$H$4:$H$163,AI$7:AI$166,$BD46)</f>
        <v>1.9828406407130572E-2</v>
      </c>
      <c r="BR46" s="95">
        <f>求节点(节奏总纲!$H$4:$H$163,AJ$7:AJ$166,$BD46)</f>
        <v>1.9828406407130572E-2</v>
      </c>
      <c r="BS46" s="95">
        <f>求节点(节奏总纲!$H$4:$H$163,AM$7:AM$166,$BD46)</f>
        <v>6585.0158445146344</v>
      </c>
      <c r="BT46" s="95">
        <f>求节点(节奏总纲!$H$4:$H$163,AN$7:AN$166,$BD46)</f>
        <v>2.1544599834147173</v>
      </c>
      <c r="BU46" s="95">
        <f>求节点(节奏总纲!$H$4:$H$163,AO$7:AO$166,$BD46)</f>
        <v>22018028870.849907</v>
      </c>
    </row>
    <row r="47" spans="12:73" x14ac:dyDescent="0.15">
      <c r="L47" s="14">
        <v>41</v>
      </c>
      <c r="M47" s="91">
        <f>武将属性!$G45</f>
        <v>156.46161458134856</v>
      </c>
      <c r="N47" s="91">
        <f>武将属性!$V45</f>
        <v>6737.2526239673753</v>
      </c>
      <c r="O47" s="91">
        <f>武将属性!$V45</f>
        <v>6737.2526239673753</v>
      </c>
      <c r="P47" s="92">
        <f>武将属性!$AH45</f>
        <v>7.4248865622870922E-3</v>
      </c>
      <c r="Q47" s="92">
        <f>武将属性!$AH45</f>
        <v>7.4248865622870922E-3</v>
      </c>
      <c r="R47" s="92">
        <f>武将属性!BK45</f>
        <v>9.5398881093948451E-2</v>
      </c>
      <c r="S47" s="92">
        <f t="shared" si="2"/>
        <v>9.5398881093948451E-2</v>
      </c>
      <c r="T47" s="91">
        <f>战法技能效用!AO45</f>
        <v>1.2492772985880789</v>
      </c>
      <c r="U47" s="91">
        <f t="shared" si="3"/>
        <v>1093879332.3858855</v>
      </c>
      <c r="V47" s="95">
        <f t="shared" si="4"/>
        <v>9833987.9124296904</v>
      </c>
      <c r="W47" s="95">
        <f t="shared" si="4"/>
        <v>228378.19990281924</v>
      </c>
      <c r="X47" s="95">
        <f t="shared" si="4"/>
        <v>228378.19990281924</v>
      </c>
      <c r="Y47" s="95">
        <f t="shared" si="5"/>
        <v>1527301585.5332294</v>
      </c>
      <c r="Z47" s="95">
        <f t="shared" si="6"/>
        <v>1527301585.5332294</v>
      </c>
      <c r="AA47" s="95">
        <f t="shared" si="7"/>
        <v>1404640494.990839</v>
      </c>
      <c r="AB47" s="95">
        <f t="shared" si="8"/>
        <v>1404640494.990839</v>
      </c>
      <c r="AC47" s="95">
        <f t="shared" si="9"/>
        <v>1368120887.111655</v>
      </c>
      <c r="AD47" s="92"/>
      <c r="AE47" s="14">
        <v>41</v>
      </c>
      <c r="AF47" s="91">
        <f>武将属性!$G45</f>
        <v>156.46161458134856</v>
      </c>
      <c r="AG47" s="91">
        <f>士兵属性!$H45</f>
        <v>469.29456373905253</v>
      </c>
      <c r="AH47" s="91">
        <f>士兵属性!$H45</f>
        <v>469.29456373905253</v>
      </c>
      <c r="AI47" s="92">
        <f>士兵属性!$S45</f>
        <v>7.4248865622870922E-3</v>
      </c>
      <c r="AJ47" s="92">
        <f>士兵属性!$S45</f>
        <v>7.4248865622870922E-3</v>
      </c>
      <c r="AK47" s="92">
        <f>士兵属性!AZ45</f>
        <v>9.5398881093948451E-2</v>
      </c>
      <c r="AL47" s="92">
        <f t="shared" si="11"/>
        <v>9.5398881093948451E-2</v>
      </c>
      <c r="AM47" s="91">
        <f>带兵数!$H44</f>
        <v>4615.3470241147879</v>
      </c>
      <c r="AN47" s="91">
        <f>战法技能效用!AU45</f>
        <v>0.42234351560265587</v>
      </c>
      <c r="AO47" s="91">
        <f t="shared" si="12"/>
        <v>361673344.50069696</v>
      </c>
      <c r="AP47" s="95">
        <f t="shared" si="13"/>
        <v>5762579.2510289289</v>
      </c>
      <c r="AQ47" s="95">
        <f t="shared" si="14"/>
        <v>1718399.7023997884</v>
      </c>
      <c r="AR47" s="95">
        <f t="shared" si="14"/>
        <v>1718399.7023997884</v>
      </c>
      <c r="AS47" s="95">
        <f t="shared" si="15"/>
        <v>894977348.48067904</v>
      </c>
      <c r="AT47" s="95">
        <f t="shared" si="16"/>
        <v>894977348.48067904</v>
      </c>
      <c r="AU47" s="95">
        <f t="shared" si="17"/>
        <v>823099666.55117977</v>
      </c>
      <c r="AV47" s="95">
        <f t="shared" si="18"/>
        <v>823099666.55117977</v>
      </c>
      <c r="AW47" s="95">
        <f t="shared" si="19"/>
        <v>349458.28968156455</v>
      </c>
      <c r="AX47" s="95">
        <f t="shared" si="20"/>
        <v>1133953408.3302436</v>
      </c>
      <c r="AZ47" s="14">
        <f t="shared" si="21"/>
        <v>0.82684497434561932</v>
      </c>
      <c r="BA47" s="14">
        <f t="shared" si="22"/>
        <v>0.33063367575639524</v>
      </c>
      <c r="BD47" s="14">
        <v>41</v>
      </c>
      <c r="BE47" s="95">
        <f>求节点(节奏总纲!$H$4:$H$163,M$7:M$166,$BD47)</f>
        <v>294.72403772303545</v>
      </c>
      <c r="BF47" s="95">
        <f>求节点(节奏总纲!$H$4:$H$163,N$7:N$166,$BD47)</f>
        <v>15235.720706371611</v>
      </c>
      <c r="BG47" s="95">
        <f>求节点(节奏总纲!$H$4:$H$163,O$7:O$166,$BD47)</f>
        <v>15235.720706371611</v>
      </c>
      <c r="BH47" s="95">
        <f>求节点(节奏总纲!$H$4:$H$163,P$7:P$166,$BD47)</f>
        <v>2.015609913030322E-2</v>
      </c>
      <c r="BI47" s="95">
        <f>求节点(节奏总纲!$H$4:$H$163,Q$7:Q$166,$BD47)</f>
        <v>2.015609913030322E-2</v>
      </c>
      <c r="BJ47" s="95">
        <f>求节点(节奏总纲!$H$4:$H$163,T$7:T$166,$BD47)</f>
        <v>1.8471584507981169</v>
      </c>
      <c r="BK47" s="95">
        <f>求节点(节奏总纲!$H$4:$H$163,U$7:U$166,$BD47)</f>
        <v>17972540528.740505</v>
      </c>
      <c r="BM47" s="14">
        <v>41</v>
      </c>
      <c r="BN47" s="95">
        <f>求节点(节奏总纲!$H$4:$H$163,AF$7:AF$166,$BD47)</f>
        <v>294.72403772303545</v>
      </c>
      <c r="BO47" s="95">
        <f>求节点(节奏总纲!$H$4:$H$163,AG$7:AG$166,$BD47)</f>
        <v>825.32920964011987</v>
      </c>
      <c r="BP47" s="95">
        <f>求节点(节奏总纲!$H$4:$H$163,AH$7:AH$166,$BD47)</f>
        <v>825.32920964011987</v>
      </c>
      <c r="BQ47" s="95">
        <f>求节点(节奏总纲!$H$4:$H$163,AI$7:AI$166,$BD47)</f>
        <v>2.015609913030322E-2</v>
      </c>
      <c r="BR47" s="95">
        <f>求节点(节奏总纲!$H$4:$H$163,AJ$7:AJ$166,$BD47)</f>
        <v>2.015609913030322E-2</v>
      </c>
      <c r="BS47" s="95">
        <f>求节点(节奏总纲!$H$4:$H$163,AM$7:AM$166,$BD47)</f>
        <v>6609.5067657973632</v>
      </c>
      <c r="BT47" s="95">
        <f>求节点(节奏总纲!$H$4:$H$163,AN$7:AN$166,$BD47)</f>
        <v>2.1920943335497527</v>
      </c>
      <c r="BU47" s="95">
        <f>求节点(节奏总纲!$H$4:$H$163,AO$7:AO$166,$BD47)</f>
        <v>23199948789.64378</v>
      </c>
    </row>
    <row r="48" spans="12:73" x14ac:dyDescent="0.15">
      <c r="L48" s="14">
        <v>42</v>
      </c>
      <c r="M48" s="91">
        <f>武将属性!$G46</f>
        <v>158.44002117517041</v>
      </c>
      <c r="N48" s="91">
        <f>武将属性!$V46</f>
        <v>6932.2192018292053</v>
      </c>
      <c r="O48" s="91">
        <f>武将属性!$V46</f>
        <v>6932.2192018292053</v>
      </c>
      <c r="P48" s="92">
        <f>武将属性!$AH46</f>
        <v>7.5840042877315583E-3</v>
      </c>
      <c r="Q48" s="92">
        <f>武将属性!$AH46</f>
        <v>7.5840042877315583E-3</v>
      </c>
      <c r="R48" s="92">
        <f>武将属性!BK46</f>
        <v>9.7683305675294693E-2</v>
      </c>
      <c r="S48" s="92">
        <f t="shared" si="2"/>
        <v>9.7683305675294693E-2</v>
      </c>
      <c r="T48" s="91">
        <f>战法技能效用!AO46</f>
        <v>1.2679920425669327</v>
      </c>
      <c r="U48" s="91">
        <f t="shared" si="3"/>
        <v>1197703102.0151317</v>
      </c>
      <c r="V48" s="95">
        <f t="shared" si="4"/>
        <v>10629015.448355559</v>
      </c>
      <c r="W48" s="95">
        <f t="shared" si="4"/>
        <v>242932.51319350878</v>
      </c>
      <c r="X48" s="95">
        <f t="shared" si="4"/>
        <v>242932.51319350878</v>
      </c>
      <c r="Y48" s="95">
        <f t="shared" si="5"/>
        <v>1671385636.8721771</v>
      </c>
      <c r="Z48" s="95">
        <f t="shared" si="6"/>
        <v>1671385636.8721771</v>
      </c>
      <c r="AA48" s="95">
        <f t="shared" si="7"/>
        <v>1534196087.3429101</v>
      </c>
      <c r="AB48" s="95">
        <f t="shared" si="8"/>
        <v>1534196087.3429101</v>
      </c>
      <c r="AC48" s="95">
        <f t="shared" si="9"/>
        <v>1485068202.2699106</v>
      </c>
      <c r="AD48" s="92"/>
      <c r="AE48" s="14">
        <v>42</v>
      </c>
      <c r="AF48" s="91">
        <f>武将属性!$G46</f>
        <v>158.44002117517041</v>
      </c>
      <c r="AG48" s="91">
        <f>士兵属性!$H46</f>
        <v>476.53218428687308</v>
      </c>
      <c r="AH48" s="91">
        <f>士兵属性!$H46</f>
        <v>476.53218428687308</v>
      </c>
      <c r="AI48" s="92">
        <f>士兵属性!$S46</f>
        <v>7.5840042877315583E-3</v>
      </c>
      <c r="AJ48" s="92">
        <f>士兵属性!$S46</f>
        <v>7.5840042877315583E-3</v>
      </c>
      <c r="AK48" s="92">
        <f>士兵属性!AZ46</f>
        <v>9.7683305675294693E-2</v>
      </c>
      <c r="AL48" s="92">
        <f t="shared" si="11"/>
        <v>9.7683305675294693E-2</v>
      </c>
      <c r="AM48" s="91">
        <f>带兵数!$H45</f>
        <v>4680.7063914299051</v>
      </c>
      <c r="AN48" s="91">
        <f>战法技能效用!AU46</f>
        <v>0.43115728367219119</v>
      </c>
      <c r="AO48" s="91">
        <f t="shared" si="12"/>
        <v>394996765.78781235</v>
      </c>
      <c r="AP48" s="95">
        <f t="shared" si="13"/>
        <v>6219293.248734517</v>
      </c>
      <c r="AQ48" s="95">
        <f t="shared" si="14"/>
        <v>1849518.5121657432</v>
      </c>
      <c r="AR48" s="95">
        <f t="shared" si="14"/>
        <v>1849518.5121657432</v>
      </c>
      <c r="AS48" s="95">
        <f t="shared" si="15"/>
        <v>977968040.21384525</v>
      </c>
      <c r="AT48" s="95">
        <f t="shared" si="16"/>
        <v>977968040.21384525</v>
      </c>
      <c r="AU48" s="95">
        <f t="shared" si="17"/>
        <v>897695126.57194209</v>
      </c>
      <c r="AV48" s="95">
        <f t="shared" si="18"/>
        <v>897695126.57194209</v>
      </c>
      <c r="AW48" s="95">
        <f t="shared" si="19"/>
        <v>376590.63516355481</v>
      </c>
      <c r="AX48" s="95">
        <f t="shared" si="20"/>
        <v>1231667695.139544</v>
      </c>
      <c r="AZ48" s="14">
        <f>AO48/(1+AN48)^2/(U48/(1+T48)^2)</f>
        <v>0.82823330011039686</v>
      </c>
      <c r="BA48" s="14">
        <f t="shared" si="22"/>
        <v>0.32979522648244924</v>
      </c>
      <c r="BD48" s="14">
        <v>42</v>
      </c>
      <c r="BE48" s="95">
        <f>求节点(节奏总纲!$H$4:$H$163,M$7:M$166,$BD48)</f>
        <v>296.20119202650159</v>
      </c>
      <c r="BF48" s="95">
        <f>求节点(节奏总纲!$H$4:$H$163,N$7:N$166,$BD48)</f>
        <v>15359.748867055121</v>
      </c>
      <c r="BG48" s="95">
        <f>求节点(节奏总纲!$H$4:$H$163,O$7:O$166,$BD48)</f>
        <v>15359.748867055121</v>
      </c>
      <c r="BH48" s="95">
        <f>求节点(节奏总纲!$H$4:$H$163,P$7:P$166,$BD48)</f>
        <v>2.0482352941176472E-2</v>
      </c>
      <c r="BI48" s="95">
        <f>求节点(节奏总纲!$H$4:$H$163,Q$7:Q$166,$BD48)</f>
        <v>2.0482352941176472E-2</v>
      </c>
      <c r="BJ48" s="95">
        <f>求节点(节奏总纲!$H$4:$H$163,T$7:T$166,$BD48)</f>
        <v>1.8547550802587631</v>
      </c>
      <c r="BK48" s="95">
        <f>求节点(节奏总纲!$H$4:$H$163,U$7:U$166,$BD48)</f>
        <v>18488847477.002293</v>
      </c>
      <c r="BM48" s="14">
        <v>42</v>
      </c>
      <c r="BN48" s="95">
        <f>求节点(节奏总纲!$H$4:$H$163,AF$7:AF$166,$BD48)</f>
        <v>296.20119202650159</v>
      </c>
      <c r="BO48" s="95">
        <f>求节点(节奏总纲!$H$4:$H$163,AG$7:AG$166,$BD48)</f>
        <v>831.04505087790528</v>
      </c>
      <c r="BP48" s="95">
        <f>求节点(节奏总纲!$H$4:$H$163,AH$7:AH$166,$BD48)</f>
        <v>831.04505087790528</v>
      </c>
      <c r="BQ48" s="95">
        <f>求节点(节奏总纲!$H$4:$H$163,AI$7:AI$166,$BD48)</f>
        <v>2.0482352941176472E-2</v>
      </c>
      <c r="BR48" s="95">
        <f>求节点(节奏总纲!$H$4:$H$163,AJ$7:AJ$166,$BD48)</f>
        <v>2.0482352941176472E-2</v>
      </c>
      <c r="BS48" s="95">
        <f>求节点(节奏总纲!$H$4:$H$163,AM$7:AM$166,$BD48)</f>
        <v>6633.7089800996391</v>
      </c>
      <c r="BT48" s="95">
        <f>求节点(节奏总纲!$H$4:$H$163,AN$7:AN$166,$BD48)</f>
        <v>2.229715135521197</v>
      </c>
      <c r="BU48" s="95">
        <f>求节点(节奏总纲!$H$4:$H$163,AO$7:AO$166,$BD48)</f>
        <v>24393285488.697289</v>
      </c>
    </row>
    <row r="49" spans="12:73" x14ac:dyDescent="0.15">
      <c r="L49" s="14">
        <v>43</v>
      </c>
      <c r="M49" s="91">
        <f>武将属性!$G47</f>
        <v>160.46110680703225</v>
      </c>
      <c r="N49" s="91">
        <f>武将属性!$V47</f>
        <v>7132.0116808749035</v>
      </c>
      <c r="O49" s="91">
        <f>武将属性!$V47</f>
        <v>7132.0116808749035</v>
      </c>
      <c r="P49" s="92">
        <f>武将属性!$AH47</f>
        <v>7.7443735306819399E-3</v>
      </c>
      <c r="Q49" s="92">
        <f>武将属性!$AH47</f>
        <v>7.7443735306819399E-3</v>
      </c>
      <c r="R49" s="92">
        <f>武将属性!BK47</f>
        <v>9.9967819441316191E-2</v>
      </c>
      <c r="S49" s="92">
        <f t="shared" si="2"/>
        <v>9.9967819441316191E-2</v>
      </c>
      <c r="T49" s="91">
        <f>战法技能效用!AO47</f>
        <v>1.2874084529893717</v>
      </c>
      <c r="U49" s="91">
        <f t="shared" si="3"/>
        <v>1311843568.9355099</v>
      </c>
      <c r="V49" s="95">
        <f t="shared" si="4"/>
        <v>11491769.154434098</v>
      </c>
      <c r="W49" s="95">
        <f t="shared" si="4"/>
        <v>258550.05294455745</v>
      </c>
      <c r="X49" s="95">
        <f t="shared" si="4"/>
        <v>258550.05294455745</v>
      </c>
      <c r="Y49" s="95">
        <f t="shared" si="5"/>
        <v>1829811255.8355715</v>
      </c>
      <c r="Z49" s="95">
        <f t="shared" si="6"/>
        <v>1829811255.8355715</v>
      </c>
      <c r="AA49" s="95">
        <f t="shared" si="7"/>
        <v>1676396313.6921439</v>
      </c>
      <c r="AB49" s="95">
        <f t="shared" si="8"/>
        <v>1676396313.6921439</v>
      </c>
      <c r="AC49" s="95">
        <f t="shared" si="9"/>
        <v>1612289222.1383047</v>
      </c>
      <c r="AD49" s="92"/>
      <c r="AE49" s="14">
        <v>43</v>
      </c>
      <c r="AF49" s="91">
        <f>武将属性!$G47</f>
        <v>160.46110680703225</v>
      </c>
      <c r="AG49" s="91">
        <f>士兵属性!$H47</f>
        <v>484.00289238543439</v>
      </c>
      <c r="AH49" s="91">
        <f>士兵属性!$H47</f>
        <v>484.00289238543439</v>
      </c>
      <c r="AI49" s="92">
        <f>士兵属性!$S47</f>
        <v>7.7443735306819399E-3</v>
      </c>
      <c r="AJ49" s="92">
        <f>士兵属性!$S47</f>
        <v>7.7443735306819399E-3</v>
      </c>
      <c r="AK49" s="92">
        <f>士兵属性!AZ47</f>
        <v>9.9967819441316191E-2</v>
      </c>
      <c r="AL49" s="92">
        <f t="shared" si="11"/>
        <v>9.9967819441316191E-2</v>
      </c>
      <c r="AM49" s="91">
        <f>带兵数!$H46</f>
        <v>4746.4225263024609</v>
      </c>
      <c r="AN49" s="91">
        <f>战法技能效用!AU47</f>
        <v>0.44030341599063177</v>
      </c>
      <c r="AO49" s="91">
        <f t="shared" si="12"/>
        <v>431715052.10575455</v>
      </c>
      <c r="AP49" s="95">
        <f t="shared" si="13"/>
        <v>6715776.6341107981</v>
      </c>
      <c r="AQ49" s="95">
        <f t="shared" si="14"/>
        <v>1991420.9109603646</v>
      </c>
      <c r="AR49" s="95">
        <f t="shared" si="14"/>
        <v>1991420.9109603646</v>
      </c>
      <c r="AS49" s="95">
        <f t="shared" si="15"/>
        <v>1069339586.5885378</v>
      </c>
      <c r="AT49" s="95">
        <f t="shared" si="16"/>
        <v>1069339586.5885378</v>
      </c>
      <c r="AU49" s="95">
        <f t="shared" si="17"/>
        <v>979684071.41725099</v>
      </c>
      <c r="AV49" s="95">
        <f t="shared" si="18"/>
        <v>979684071.41725099</v>
      </c>
      <c r="AW49" s="95">
        <f t="shared" si="19"/>
        <v>406138.92906517547</v>
      </c>
      <c r="AX49" s="95">
        <f t="shared" si="20"/>
        <v>1338403381.0663714</v>
      </c>
      <c r="AZ49" s="14">
        <f t="shared" si="21"/>
        <v>0.83003155349995561</v>
      </c>
      <c r="BA49" s="14">
        <f t="shared" si="22"/>
        <v>0.32909034455691083</v>
      </c>
      <c r="BD49" s="14">
        <v>43</v>
      </c>
      <c r="BE49" s="95">
        <f>求节点(节奏总纲!$H$4:$H$163,M$7:M$166,$BD49)</f>
        <v>297.65295722088626</v>
      </c>
      <c r="BF49" s="95">
        <f>求节点(节奏总纲!$H$4:$H$163,N$7:N$166,$BD49)</f>
        <v>15475.87215851902</v>
      </c>
      <c r="BG49" s="95">
        <f>求节点(节奏总纲!$H$4:$H$163,O$7:O$166,$BD49)</f>
        <v>15475.87215851902</v>
      </c>
      <c r="BH49" s="95">
        <f>求节点(节奏总纲!$H$4:$H$163,P$7:P$166,$BD49)</f>
        <v>2.0796078431372551E-2</v>
      </c>
      <c r="BI49" s="95">
        <f>求节点(节奏总纲!$H$4:$H$163,Q$7:Q$166,$BD49)</f>
        <v>2.0796078431372551E-2</v>
      </c>
      <c r="BJ49" s="95">
        <f>求节点(节奏总纲!$H$4:$H$163,T$7:T$166,$BD49)</f>
        <v>1.8683002452258204</v>
      </c>
      <c r="BK49" s="95">
        <f>求节点(节奏总纲!$H$4:$H$163,U$7:U$166,$BD49)</f>
        <v>19093901758.931728</v>
      </c>
      <c r="BM49" s="14">
        <v>43</v>
      </c>
      <c r="BN49" s="95">
        <f>求节点(节奏总纲!$H$4:$H$163,AF$7:AF$166,$BD49)</f>
        <v>297.65295722088626</v>
      </c>
      <c r="BO49" s="95">
        <f>求节点(节奏总纲!$H$4:$H$163,AG$7:AG$166,$BD49)</f>
        <v>836.56075070768384</v>
      </c>
      <c r="BP49" s="95">
        <f>求节点(节奏总纲!$H$4:$H$163,AH$7:AH$166,$BD49)</f>
        <v>836.56075070768384</v>
      </c>
      <c r="BQ49" s="95">
        <f>求节点(节奏总纲!$H$4:$H$163,AI$7:AI$166,$BD49)</f>
        <v>2.0796078431372551E-2</v>
      </c>
      <c r="BR49" s="95">
        <f>求节点(节奏总纲!$H$4:$H$163,AJ$7:AJ$166,$BD49)</f>
        <v>2.0796078431372551E-2</v>
      </c>
      <c r="BS49" s="95">
        <f>求节点(节奏总纲!$H$4:$H$163,AM$7:AM$166,$BD49)</f>
        <v>6655.3974806513615</v>
      </c>
      <c r="BT49" s="95">
        <f>求节点(节奏总纲!$H$4:$H$163,AN$7:AN$166,$BD49)</f>
        <v>2.2672179763506572</v>
      </c>
      <c r="BU49" s="95">
        <f>求节点(节奏总纲!$H$4:$H$163,AO$7:AO$166,$BD49)</f>
        <v>25686025802.726841</v>
      </c>
    </row>
    <row r="50" spans="12:73" x14ac:dyDescent="0.15">
      <c r="L50" s="14">
        <v>44</v>
      </c>
      <c r="M50" s="91">
        <f>武将属性!$G48</f>
        <v>162.55918329305237</v>
      </c>
      <c r="N50" s="91">
        <f>武将属性!$V48</f>
        <v>7340.5098447554265</v>
      </c>
      <c r="O50" s="91">
        <f>武将属性!$V48</f>
        <v>7340.5098447554265</v>
      </c>
      <c r="P50" s="92">
        <f>武将属性!$AH48</f>
        <v>7.9143590146799007E-3</v>
      </c>
      <c r="Q50" s="92">
        <f>武将属性!$AH48</f>
        <v>7.9143590146799007E-3</v>
      </c>
      <c r="R50" s="92">
        <f>武将属性!BK48</f>
        <v>0.10014774828382764</v>
      </c>
      <c r="S50" s="92">
        <f t="shared" si="2"/>
        <v>0.10014774828382764</v>
      </c>
      <c r="T50" s="91">
        <f>战法技能效用!AO48</f>
        <v>1.3080452623116252</v>
      </c>
      <c r="U50" s="91">
        <f t="shared" si="3"/>
        <v>1434306293.6517816</v>
      </c>
      <c r="V50" s="95">
        <f t="shared" si="4"/>
        <v>12392167.279047959</v>
      </c>
      <c r="W50" s="95">
        <f t="shared" si="4"/>
        <v>274430.60968744487</v>
      </c>
      <c r="X50" s="95">
        <f t="shared" si="4"/>
        <v>274430.60968744487</v>
      </c>
      <c r="Y50" s="95">
        <f t="shared" si="5"/>
        <v>1998642616.9007313</v>
      </c>
      <c r="Z50" s="95">
        <f t="shared" si="6"/>
        <v>1998642616.9007313</v>
      </c>
      <c r="AA50" s="95">
        <f t="shared" si="7"/>
        <v>1831081866.2814841</v>
      </c>
      <c r="AB50" s="95">
        <f t="shared" si="8"/>
        <v>1831081866.2814841</v>
      </c>
      <c r="AC50" s="95">
        <f t="shared" si="9"/>
        <v>1745598862.3856864</v>
      </c>
      <c r="AD50" s="92"/>
      <c r="AE50" s="14">
        <v>44</v>
      </c>
      <c r="AF50" s="91">
        <f>武将属性!$G48</f>
        <v>162.55918329305237</v>
      </c>
      <c r="AG50" s="91">
        <f>士兵属性!$H48</f>
        <v>491.53483458265663</v>
      </c>
      <c r="AH50" s="91">
        <f>士兵属性!$H48</f>
        <v>491.53483458265663</v>
      </c>
      <c r="AI50" s="92">
        <f>士兵属性!$S48</f>
        <v>7.9143590146799007E-3</v>
      </c>
      <c r="AJ50" s="92">
        <f>士兵属性!$S48</f>
        <v>7.9143590146799007E-3</v>
      </c>
      <c r="AK50" s="92">
        <f>士兵属性!AZ48</f>
        <v>0.10014774828382764</v>
      </c>
      <c r="AL50" s="92">
        <f t="shared" si="11"/>
        <v>0.10014774828382764</v>
      </c>
      <c r="AM50" s="91">
        <f>带兵数!$H47</f>
        <v>4808.3161594939065</v>
      </c>
      <c r="AN50" s="91">
        <f>战法技能效用!AU48</f>
        <v>0.44975576437595288</v>
      </c>
      <c r="AO50" s="91">
        <f t="shared" si="12"/>
        <v>469326546.93440753</v>
      </c>
      <c r="AP50" s="95">
        <f t="shared" si="13"/>
        <v>7218018.8896430423</v>
      </c>
      <c r="AQ50" s="95">
        <f t="shared" si="14"/>
        <v>2135109.8061780771</v>
      </c>
      <c r="AR50" s="95">
        <f t="shared" si="14"/>
        <v>2135109.8061780771</v>
      </c>
      <c r="AS50" s="95">
        <f t="shared" si="15"/>
        <v>1164141819.3915305</v>
      </c>
      <c r="AT50" s="95">
        <f t="shared" si="16"/>
        <v>1164141819.3915305</v>
      </c>
      <c r="AU50" s="95">
        <f t="shared" si="17"/>
        <v>1066543341.5871367</v>
      </c>
      <c r="AV50" s="95">
        <f t="shared" si="18"/>
        <v>1066543341.5871367</v>
      </c>
      <c r="AW50" s="95">
        <f t="shared" si="19"/>
        <v>436527.38737795933</v>
      </c>
      <c r="AX50" s="95">
        <f t="shared" si="20"/>
        <v>1447803652.4273427</v>
      </c>
      <c r="AZ50" s="14">
        <f t="shared" si="21"/>
        <v>0.8293391561656529</v>
      </c>
      <c r="BA50" s="14">
        <f t="shared" si="22"/>
        <v>0.32721500910345291</v>
      </c>
      <c r="BD50" s="14">
        <v>44</v>
      </c>
      <c r="BE50" s="95">
        <f>求节点(节奏总纲!$H$4:$H$163,M$7:M$166,$BD50)</f>
        <v>299.10472241527094</v>
      </c>
      <c r="BF50" s="95">
        <f>求节点(节奏总纲!$H$4:$H$163,N$7:N$166,$BD50)</f>
        <v>15591.99544998292</v>
      </c>
      <c r="BG50" s="95">
        <f>求节点(节奏总纲!$H$4:$H$163,O$7:O$166,$BD50)</f>
        <v>15591.99544998292</v>
      </c>
      <c r="BH50" s="95">
        <f>求节点(节奏总纲!$H$4:$H$163,P$7:P$166,$BD50)</f>
        <v>2.110980392156863E-2</v>
      </c>
      <c r="BI50" s="95">
        <f>求节点(节奏总纲!$H$4:$H$163,Q$7:Q$166,$BD50)</f>
        <v>2.110980392156863E-2</v>
      </c>
      <c r="BJ50" s="95">
        <f>求节点(节奏总纲!$H$4:$H$163,T$7:T$166,$BD50)</f>
        <v>1.8818454101928777</v>
      </c>
      <c r="BK50" s="95">
        <f>求节点(节奏总纲!$H$4:$H$163,U$7:U$166,$BD50)</f>
        <v>19698956040.861168</v>
      </c>
      <c r="BM50" s="14">
        <v>44</v>
      </c>
      <c r="BN50" s="95">
        <f>求节点(节奏总纲!$H$4:$H$163,AF$7:AF$166,$BD50)</f>
        <v>299.10472241527094</v>
      </c>
      <c r="BO50" s="95">
        <f>求节点(节奏总纲!$H$4:$H$163,AG$7:AG$166,$BD50)</f>
        <v>842.07645053746251</v>
      </c>
      <c r="BP50" s="95">
        <f>求节点(节奏总纲!$H$4:$H$163,AH$7:AH$166,$BD50)</f>
        <v>842.07645053746251</v>
      </c>
      <c r="BQ50" s="95">
        <f>求节点(节奏总纲!$H$4:$H$163,AI$7:AI$166,$BD50)</f>
        <v>2.110980392156863E-2</v>
      </c>
      <c r="BR50" s="95">
        <f>求节点(节奏总纲!$H$4:$H$163,AJ$7:AJ$166,$BD50)</f>
        <v>2.110980392156863E-2</v>
      </c>
      <c r="BS50" s="95">
        <f>求节点(节奏总纲!$H$4:$H$163,AM$7:AM$166,$BD50)</f>
        <v>6677.085981203084</v>
      </c>
      <c r="BT50" s="95">
        <f>求节点(节奏总纲!$H$4:$H$163,AN$7:AN$166,$BD50)</f>
        <v>2.3047208171801175</v>
      </c>
      <c r="BU50" s="95">
        <f>求节点(节奏总纲!$H$4:$H$163,AO$7:AO$166,$BD50)</f>
        <v>26978766116.756393</v>
      </c>
    </row>
    <row r="51" spans="12:73" x14ac:dyDescent="0.15">
      <c r="L51" s="14">
        <v>45</v>
      </c>
      <c r="M51" s="91">
        <f>武将属性!$G49</f>
        <v>164.65725977907252</v>
      </c>
      <c r="N51" s="91">
        <f>武将属性!$V49</f>
        <v>7549.0080086359494</v>
      </c>
      <c r="O51" s="91">
        <f>武将属性!$V49</f>
        <v>7549.0080086359494</v>
      </c>
      <c r="P51" s="92">
        <f>武将属性!$AH49</f>
        <v>8.0970415622112161E-3</v>
      </c>
      <c r="Q51" s="92">
        <f>武将属性!$AH49</f>
        <v>8.0970415622112161E-3</v>
      </c>
      <c r="R51" s="92">
        <f>武将属性!BK49</f>
        <v>0.10016076646663702</v>
      </c>
      <c r="S51" s="92">
        <f t="shared" si="2"/>
        <v>0.10016076646663702</v>
      </c>
      <c r="T51" s="91">
        <f>战法技能效用!AO49</f>
        <v>1.3279439059387044</v>
      </c>
      <c r="U51" s="91">
        <f t="shared" si="3"/>
        <v>1563733262.251581</v>
      </c>
      <c r="V51" s="95">
        <f t="shared" si="4"/>
        <v>13333209.197431238</v>
      </c>
      <c r="W51" s="95">
        <f t="shared" si="4"/>
        <v>290820.95130891894</v>
      </c>
      <c r="X51" s="95">
        <f t="shared" si="4"/>
        <v>290820.95130891894</v>
      </c>
      <c r="Y51" s="95">
        <f t="shared" si="5"/>
        <v>2177776146.5384407</v>
      </c>
      <c r="Z51" s="95">
        <f t="shared" si="6"/>
        <v>2177776146.5384407</v>
      </c>
      <c r="AA51" s="95">
        <f t="shared" si="7"/>
        <v>1995535341.2220879</v>
      </c>
      <c r="AB51" s="95">
        <f t="shared" si="8"/>
        <v>1995535341.2220879</v>
      </c>
      <c r="AC51" s="95">
        <f t="shared" si="9"/>
        <v>1886136246.5904369</v>
      </c>
      <c r="AD51" s="92"/>
      <c r="AE51" s="14">
        <v>45</v>
      </c>
      <c r="AF51" s="91">
        <f>武将属性!$G49</f>
        <v>164.65725977907252</v>
      </c>
      <c r="AG51" s="91">
        <f>士兵属性!$H49</f>
        <v>498.95802401331372</v>
      </c>
      <c r="AH51" s="91">
        <f>士兵属性!$H49</f>
        <v>498.95802401331372</v>
      </c>
      <c r="AI51" s="92">
        <f>士兵属性!$S49</f>
        <v>8.0970415622112161E-3</v>
      </c>
      <c r="AJ51" s="92">
        <f>士兵属性!$S49</f>
        <v>8.0970415622112161E-3</v>
      </c>
      <c r="AK51" s="92">
        <f>士兵属性!AZ49</f>
        <v>0.10016076646663702</v>
      </c>
      <c r="AL51" s="92">
        <f t="shared" si="11"/>
        <v>0.10016076646663702</v>
      </c>
      <c r="AM51" s="91">
        <f>带兵数!$H48</f>
        <v>4872.7767428124025</v>
      </c>
      <c r="AN51" s="91">
        <f>战法技能效用!AU49</f>
        <v>0.4599025724537128</v>
      </c>
      <c r="AO51" s="91">
        <f t="shared" si="12"/>
        <v>510336538.39782971</v>
      </c>
      <c r="AP51" s="95">
        <f t="shared" si="13"/>
        <v>7754345.6876915554</v>
      </c>
      <c r="AQ51" s="95">
        <f t="shared" si="14"/>
        <v>2288795.6735733962</v>
      </c>
      <c r="AR51" s="95">
        <f t="shared" si="14"/>
        <v>2288795.6735733962</v>
      </c>
      <c r="AS51" s="95">
        <f t="shared" si="15"/>
        <v>1266553972.1615829</v>
      </c>
      <c r="AT51" s="95">
        <f t="shared" si="16"/>
        <v>1266553972.1615829</v>
      </c>
      <c r="AU51" s="95">
        <f t="shared" si="17"/>
        <v>1160566120.1822898</v>
      </c>
      <c r="AV51" s="95">
        <f t="shared" si="18"/>
        <v>1160566120.1822898</v>
      </c>
      <c r="AW51" s="95">
        <f t="shared" si="19"/>
        <v>468731.9066447817</v>
      </c>
      <c r="AX51" s="95">
        <f t="shared" si="20"/>
        <v>1564505725.5252032</v>
      </c>
      <c r="AZ51" s="14">
        <f t="shared" si="21"/>
        <v>0.82983407564774858</v>
      </c>
      <c r="BA51" s="14">
        <f t="shared" si="22"/>
        <v>0.32635779433572237</v>
      </c>
      <c r="BD51" s="14">
        <v>45</v>
      </c>
      <c r="BE51" s="95">
        <f>求节点(节奏总纲!$H$4:$H$163,M$7:M$166,$BD51)</f>
        <v>300.58326707149814</v>
      </c>
      <c r="BF51" s="95">
        <f>求节点(节奏总纲!$H$4:$H$163,N$7:N$166,$BD51)</f>
        <v>15706.77579014918</v>
      </c>
      <c r="BG51" s="95">
        <f>求节点(节奏总纲!$H$4:$H$163,O$7:O$166,$BD51)</f>
        <v>15706.77579014918</v>
      </c>
      <c r="BH51" s="95">
        <f>求节点(节奏总纲!$H$4:$H$163,P$7:P$166,$BD51)</f>
        <v>2.1411118990509861E-2</v>
      </c>
      <c r="BI51" s="95">
        <f>求节点(节奏总纲!$H$4:$H$163,Q$7:Q$166,$BD51)</f>
        <v>2.1411118990509861E-2</v>
      </c>
      <c r="BJ51" s="95">
        <f>求节点(节奏总纲!$H$4:$H$163,T$7:T$166,$BD51)</f>
        <v>1.8953648611170082</v>
      </c>
      <c r="BK51" s="95">
        <f>求节点(节奏总纲!$H$4:$H$163,U$7:U$166,$BD51)</f>
        <v>20307056511.259689</v>
      </c>
      <c r="BM51" s="14">
        <v>45</v>
      </c>
      <c r="BN51" s="95">
        <f>求节点(节奏总纲!$H$4:$H$163,AF$7:AF$166,$BD51)</f>
        <v>300.58326707149814</v>
      </c>
      <c r="BO51" s="95">
        <f>求节点(节奏总纲!$H$4:$H$163,AG$7:AG$166,$BD51)</f>
        <v>847.55696132103128</v>
      </c>
      <c r="BP51" s="95">
        <f>求节点(节奏总纲!$H$4:$H$163,AH$7:AH$166,$BD51)</f>
        <v>847.55696132103128</v>
      </c>
      <c r="BQ51" s="95">
        <f>求节点(节奏总纲!$H$4:$H$163,AI$7:AI$166,$BD51)</f>
        <v>2.1411118990509861E-2</v>
      </c>
      <c r="BR51" s="95">
        <f>求节点(节奏总纲!$H$4:$H$163,AJ$7:AJ$166,$BD51)</f>
        <v>2.1411118990509861E-2</v>
      </c>
      <c r="BS51" s="95">
        <f>求节点(节奏总纲!$H$4:$H$163,AM$7:AM$166,$BD51)</f>
        <v>6698.6968835609177</v>
      </c>
      <c r="BT51" s="95">
        <f>求节点(节奏总纲!$H$4:$H$163,AN$7:AN$166,$BD51)</f>
        <v>2.3420946278491206</v>
      </c>
      <c r="BU51" s="95">
        <f>求节点(节奏总纲!$H$4:$H$163,AO$7:AO$166,$BD51)</f>
        <v>28288897927.88213</v>
      </c>
    </row>
    <row r="52" spans="12:73" x14ac:dyDescent="0.15">
      <c r="L52" s="14">
        <v>46</v>
      </c>
      <c r="M52" s="91">
        <f>武将属性!$G50</f>
        <v>166.75533626509264</v>
      </c>
      <c r="N52" s="91">
        <f>武将属性!$V50</f>
        <v>7757.5061725164724</v>
      </c>
      <c r="O52" s="91">
        <f>武将属性!$V50</f>
        <v>7757.5061725164724</v>
      </c>
      <c r="P52" s="92">
        <f>武将属性!$AH50</f>
        <v>8.2839028515660131E-3</v>
      </c>
      <c r="Q52" s="92">
        <f>武将属性!$AH50</f>
        <v>8.2839028515660131E-3</v>
      </c>
      <c r="R52" s="92">
        <f>武将属性!BK50</f>
        <v>0.10017408243172339</v>
      </c>
      <c r="S52" s="92">
        <f t="shared" si="2"/>
        <v>0.10017408243172339</v>
      </c>
      <c r="T52" s="91">
        <f>战法技能效用!AO50</f>
        <v>1.3477875463302209</v>
      </c>
      <c r="U52" s="91">
        <f t="shared" si="3"/>
        <v>1701649400.5331736</v>
      </c>
      <c r="V52" s="95">
        <f t="shared" si="4"/>
        <v>14320369.160422729</v>
      </c>
      <c r="W52" s="95">
        <f t="shared" si="4"/>
        <v>307830.62516235257</v>
      </c>
      <c r="X52" s="95">
        <f t="shared" si="4"/>
        <v>307830.62516235257</v>
      </c>
      <c r="Y52" s="95">
        <f t="shared" si="5"/>
        <v>2368378556.9054184</v>
      </c>
      <c r="Z52" s="95">
        <f t="shared" si="6"/>
        <v>2368378556.9054184</v>
      </c>
      <c r="AA52" s="95">
        <f t="shared" si="7"/>
        <v>2170563743.4289889</v>
      </c>
      <c r="AB52" s="95">
        <f t="shared" si="8"/>
        <v>2170563743.4289889</v>
      </c>
      <c r="AC52" s="95">
        <f t="shared" si="9"/>
        <v>2034253890.2373731</v>
      </c>
      <c r="AD52" s="92"/>
      <c r="AE52" s="14">
        <v>46</v>
      </c>
      <c r="AF52" s="91">
        <f>武将属性!$G50</f>
        <v>166.75533626509264</v>
      </c>
      <c r="AG52" s="91">
        <f>士兵属性!$H50</f>
        <v>506.37853175486384</v>
      </c>
      <c r="AH52" s="91">
        <f>士兵属性!$H50</f>
        <v>506.37853175486384</v>
      </c>
      <c r="AI52" s="92">
        <f>士兵属性!$S50</f>
        <v>8.2839028515660131E-3</v>
      </c>
      <c r="AJ52" s="92">
        <f>士兵属性!$S50</f>
        <v>8.2839028515660131E-3</v>
      </c>
      <c r="AK52" s="92">
        <f>士兵属性!AZ50</f>
        <v>0.10017408243172339</v>
      </c>
      <c r="AL52" s="92">
        <f t="shared" si="11"/>
        <v>0.10017408243172339</v>
      </c>
      <c r="AM52" s="91">
        <f>带兵数!$H49</f>
        <v>4934.1319778905254</v>
      </c>
      <c r="AN52" s="91">
        <f>战法技能效用!AU50</f>
        <v>0.47007513706209869</v>
      </c>
      <c r="AO52" s="91">
        <f t="shared" si="12"/>
        <v>553667947.3833425</v>
      </c>
      <c r="AP52" s="95">
        <f t="shared" si="13"/>
        <v>8313860.5867300881</v>
      </c>
      <c r="AQ52" s="95">
        <f t="shared" si="14"/>
        <v>2448793.6274459031</v>
      </c>
      <c r="AR52" s="95">
        <f t="shared" si="14"/>
        <v>2448793.6274459031</v>
      </c>
      <c r="AS52" s="95">
        <f t="shared" si="15"/>
        <v>1374990331.4735072</v>
      </c>
      <c r="AT52" s="95">
        <f t="shared" si="16"/>
        <v>1374990331.4735072</v>
      </c>
      <c r="AU52" s="95">
        <f t="shared" si="17"/>
        <v>1260146589.4715028</v>
      </c>
      <c r="AV52" s="95">
        <f t="shared" si="18"/>
        <v>1260146589.4715028</v>
      </c>
      <c r="AW52" s="95">
        <f t="shared" si="19"/>
        <v>502628.03151320003</v>
      </c>
      <c r="AX52" s="95">
        <f t="shared" si="20"/>
        <v>1687011079.059346</v>
      </c>
      <c r="AZ52" s="14">
        <f t="shared" si="21"/>
        <v>0.82988482129272367</v>
      </c>
      <c r="BA52" s="14">
        <f t="shared" si="22"/>
        <v>0.32537134101176368</v>
      </c>
      <c r="BD52" s="14">
        <v>46</v>
      </c>
      <c r="BE52" s="95">
        <f>求节点(节奏总纲!$H$4:$H$163,M$7:M$166,$BD52)</f>
        <v>302.25397357810175</v>
      </c>
      <c r="BF52" s="95">
        <f>求节点(节奏总纲!$H$4:$H$163,N$7:N$166,$BD52)</f>
        <v>15811.919491318098</v>
      </c>
      <c r="BG52" s="95">
        <f>求节点(节奏总纲!$H$4:$H$163,O$7:O$166,$BD52)</f>
        <v>15811.919491318098</v>
      </c>
      <c r="BH52" s="95">
        <f>求节点(节奏总纲!$H$4:$H$163,P$7:P$166,$BD52)</f>
        <v>2.1623380383678732E-2</v>
      </c>
      <c r="BI52" s="95">
        <f>求节点(节奏总纲!$H$4:$H$163,Q$7:Q$166,$BD52)</f>
        <v>2.1623380383678732E-2</v>
      </c>
      <c r="BJ52" s="95">
        <f>求节点(节奏总纲!$H$4:$H$163,T$7:T$166,$BD52)</f>
        <v>1.9086997953358187</v>
      </c>
      <c r="BK52" s="95">
        <f>求节点(节奏总纲!$H$4:$H$163,U$7:U$166,$BD52)</f>
        <v>20937015569.267517</v>
      </c>
      <c r="BM52" s="14">
        <v>46</v>
      </c>
      <c r="BN52" s="95">
        <f>求节点(节奏总纲!$H$4:$H$163,AF$7:AF$166,$BD52)</f>
        <v>302.25397357810175</v>
      </c>
      <c r="BO52" s="95">
        <f>求节点(节奏总纲!$H$4:$H$163,AG$7:AG$166,$BD52)</f>
        <v>852.78496545333098</v>
      </c>
      <c r="BP52" s="95">
        <f>求节点(节奏总纲!$H$4:$H$163,AH$7:AH$166,$BD52)</f>
        <v>852.78496545333098</v>
      </c>
      <c r="BQ52" s="95">
        <f>求节点(节奏总纲!$H$4:$H$163,AI$7:AI$166,$BD52)</f>
        <v>2.1623380383678732E-2</v>
      </c>
      <c r="BR52" s="95">
        <f>求节点(节奏总纲!$H$4:$H$163,AJ$7:AJ$166,$BD52)</f>
        <v>2.1623380383678732E-2</v>
      </c>
      <c r="BS52" s="95">
        <f>求节点(节奏总纲!$H$4:$H$163,AM$7:AM$166,$BD52)</f>
        <v>6719.7509632084575</v>
      </c>
      <c r="BT52" s="95">
        <f>求节点(节奏总纲!$H$4:$H$163,AN$7:AN$166,$BD52)</f>
        <v>2.3785425545502679</v>
      </c>
      <c r="BU52" s="95">
        <f>求节点(节奏总纲!$H$4:$H$163,AO$7:AO$166,$BD52)</f>
        <v>29723826207.378735</v>
      </c>
    </row>
    <row r="53" spans="12:73" x14ac:dyDescent="0.15">
      <c r="L53" s="14">
        <v>47</v>
      </c>
      <c r="M53" s="91">
        <f>武将属性!$G51</f>
        <v>168.88130045512386</v>
      </c>
      <c r="N53" s="91">
        <f>武将属性!$V51</f>
        <v>7966.0043363969953</v>
      </c>
      <c r="O53" s="91">
        <f>武将属性!$V51</f>
        <v>7966.0043363969953</v>
      </c>
      <c r="P53" s="92">
        <f>武将属性!$AH51</f>
        <v>8.4841601790015923E-3</v>
      </c>
      <c r="Q53" s="92">
        <f>武将属性!$AH51</f>
        <v>8.4841601790015923E-3</v>
      </c>
      <c r="R53" s="92">
        <f>武将属性!BK51</f>
        <v>0.10018835301494386</v>
      </c>
      <c r="S53" s="92">
        <f t="shared" si="2"/>
        <v>0.10018835301494386</v>
      </c>
      <c r="T53" s="91">
        <f>战法技能效用!AO51</f>
        <v>1.3675777093769113</v>
      </c>
      <c r="U53" s="91">
        <f t="shared" si="3"/>
        <v>1848772122.6577559</v>
      </c>
      <c r="V53" s="95">
        <f t="shared" si="4"/>
        <v>15358524.44025377</v>
      </c>
      <c r="W53" s="95">
        <f t="shared" si="4"/>
        <v>325604.59058386792</v>
      </c>
      <c r="X53" s="95">
        <f t="shared" si="4"/>
        <v>325604.59058386792</v>
      </c>
      <c r="Y53" s="95">
        <f t="shared" si="5"/>
        <v>2571946772.1550312</v>
      </c>
      <c r="Z53" s="95">
        <f t="shared" si="6"/>
        <v>2571946772.1550312</v>
      </c>
      <c r="AA53" s="95">
        <f t="shared" si="7"/>
        <v>2357566841.5630183</v>
      </c>
      <c r="AB53" s="95">
        <f t="shared" si="8"/>
        <v>2357566841.5630183</v>
      </c>
      <c r="AC53" s="95">
        <f t="shared" si="9"/>
        <v>2191072816.9716353</v>
      </c>
      <c r="AD53" s="92"/>
      <c r="AE53" s="14">
        <v>47</v>
      </c>
      <c r="AF53" s="91">
        <f>武将属性!$G51</f>
        <v>168.88130045512386</v>
      </c>
      <c r="AG53" s="91">
        <f>士兵属性!$H51</f>
        <v>513.85645020854815</v>
      </c>
      <c r="AH53" s="91">
        <f>士兵属性!$H51</f>
        <v>513.85645020854815</v>
      </c>
      <c r="AI53" s="92">
        <f>士兵属性!$S51</f>
        <v>8.4841601790015923E-3</v>
      </c>
      <c r="AJ53" s="92">
        <f>士兵属性!$S51</f>
        <v>8.4841601790015923E-3</v>
      </c>
      <c r="AK53" s="92">
        <f>士兵属性!AZ51</f>
        <v>0.10018835301494386</v>
      </c>
      <c r="AL53" s="92">
        <f t="shared" si="11"/>
        <v>0.10018835301494386</v>
      </c>
      <c r="AM53" s="91">
        <f>带兵数!$H50</f>
        <v>4995.7589077576049</v>
      </c>
      <c r="AN53" s="91">
        <f>战法技能效用!AU51</f>
        <v>0.48027274366766382</v>
      </c>
      <c r="AO53" s="91">
        <f t="shared" si="12"/>
        <v>600418218.62833357</v>
      </c>
      <c r="AP53" s="95">
        <f t="shared" si="13"/>
        <v>8906955.4486855194</v>
      </c>
      <c r="AQ53" s="95">
        <f t="shared" si="14"/>
        <v>2618267.5647379793</v>
      </c>
      <c r="AR53" s="95">
        <f t="shared" si="14"/>
        <v>2618267.5647379793</v>
      </c>
      <c r="AS53" s="95">
        <f t="shared" si="15"/>
        <v>1491563555.1508014</v>
      </c>
      <c r="AT53" s="95">
        <f t="shared" si="16"/>
        <v>1491563555.1508014</v>
      </c>
      <c r="AU53" s="95">
        <f t="shared" si="17"/>
        <v>1367236996.417676</v>
      </c>
      <c r="AV53" s="95">
        <f t="shared" si="18"/>
        <v>1367236996.417676</v>
      </c>
      <c r="AW53" s="95">
        <f t="shared" si="19"/>
        <v>538622.34001053497</v>
      </c>
      <c r="AX53" s="95">
        <f t="shared" si="20"/>
        <v>1817791595.8634944</v>
      </c>
      <c r="AZ53" s="14">
        <f t="shared" si="21"/>
        <v>0.83079806751094409</v>
      </c>
      <c r="BA53" s="14">
        <f t="shared" si="22"/>
        <v>0.32476594128062952</v>
      </c>
      <c r="BD53" s="14">
        <v>47</v>
      </c>
      <c r="BE53" s="95">
        <f>求节点(节奏总纲!$H$4:$H$163,M$7:M$166,$BD53)</f>
        <v>303.9246800847053</v>
      </c>
      <c r="BF53" s="95">
        <f>求节点(节奏总纲!$H$4:$H$163,N$7:N$166,$BD53)</f>
        <v>15917.063192487016</v>
      </c>
      <c r="BG53" s="95">
        <f>求节点(节奏总纲!$H$4:$H$163,O$7:O$166,$BD53)</f>
        <v>15917.063192487016</v>
      </c>
      <c r="BH53" s="95">
        <f>求节点(节奏总纲!$H$4:$H$163,P$7:P$166,$BD53)</f>
        <v>2.1835641776847606E-2</v>
      </c>
      <c r="BI53" s="95">
        <f>求节点(节奏总纲!$H$4:$H$163,Q$7:Q$166,$BD53)</f>
        <v>2.1835641776847606E-2</v>
      </c>
      <c r="BJ53" s="95">
        <f>求节点(节奏总纲!$H$4:$H$163,T$7:T$166,$BD53)</f>
        <v>1.9220347295546294</v>
      </c>
      <c r="BK53" s="95">
        <f>求节点(节奏总纲!$H$4:$H$163,U$7:U$166,$BD53)</f>
        <v>21566974627.275341</v>
      </c>
      <c r="BM53" s="14">
        <v>47</v>
      </c>
      <c r="BN53" s="95">
        <f>求节点(节奏总纲!$H$4:$H$163,AF$7:AF$166,$BD53)</f>
        <v>303.9246800847053</v>
      </c>
      <c r="BO53" s="95">
        <f>求节点(节奏总纲!$H$4:$H$163,AG$7:AG$166,$BD53)</f>
        <v>858.01296958563069</v>
      </c>
      <c r="BP53" s="95">
        <f>求节点(节奏总纲!$H$4:$H$163,AH$7:AH$166,$BD53)</f>
        <v>858.01296958563069</v>
      </c>
      <c r="BQ53" s="95">
        <f>求节点(节奏总纲!$H$4:$H$163,AI$7:AI$166,$BD53)</f>
        <v>2.1835641776847606E-2</v>
      </c>
      <c r="BR53" s="95">
        <f>求节点(节奏总纲!$H$4:$H$163,AJ$7:AJ$166,$BD53)</f>
        <v>2.1835641776847606E-2</v>
      </c>
      <c r="BS53" s="95">
        <f>求节点(节奏总纲!$H$4:$H$163,AM$7:AM$166,$BD53)</f>
        <v>6740.8050428559982</v>
      </c>
      <c r="BT53" s="95">
        <f>求节点(节奏总纲!$H$4:$H$163,AN$7:AN$166,$BD53)</f>
        <v>2.4149904812514147</v>
      </c>
      <c r="BU53" s="95">
        <f>求节点(节奏总纲!$H$4:$H$163,AO$7:AO$166,$BD53)</f>
        <v>31158754486.87534</v>
      </c>
    </row>
    <row r="54" spans="12:73" x14ac:dyDescent="0.15">
      <c r="L54" s="14">
        <v>48</v>
      </c>
      <c r="M54" s="91">
        <f>武将属性!$G52</f>
        <v>171.05304191316364</v>
      </c>
      <c r="N54" s="91">
        <f>武将属性!$V52</f>
        <v>8174.5025002775174</v>
      </c>
      <c r="O54" s="91">
        <f>武将属性!$V52</f>
        <v>8174.5025002775174</v>
      </c>
      <c r="P54" s="92">
        <f>武将属性!$AH52</f>
        <v>8.6966555826671083E-3</v>
      </c>
      <c r="Q54" s="92">
        <f>武将属性!$AH52</f>
        <v>8.6966555826671083E-3</v>
      </c>
      <c r="R54" s="92">
        <f>武将属性!BK52</f>
        <v>0.10020349569851408</v>
      </c>
      <c r="S54" s="92">
        <f t="shared" si="2"/>
        <v>0.10020349569851408</v>
      </c>
      <c r="T54" s="91">
        <f>战法技能效用!AO52</f>
        <v>1.3873158650453106</v>
      </c>
      <c r="U54" s="91">
        <f t="shared" si="3"/>
        <v>2005766824.0362105</v>
      </c>
      <c r="V54" s="95">
        <f t="shared" si="4"/>
        <v>16450140.73872349</v>
      </c>
      <c r="W54" s="95">
        <f t="shared" si="4"/>
        <v>344222.36865947285</v>
      </c>
      <c r="X54" s="95">
        <f t="shared" si="4"/>
        <v>344222.36865947285</v>
      </c>
      <c r="Y54" s="95">
        <f t="shared" si="5"/>
        <v>2789586539.9027319</v>
      </c>
      <c r="Z54" s="95">
        <f t="shared" si="6"/>
        <v>2789586539.9027319</v>
      </c>
      <c r="AA54" s="95">
        <f t="shared" si="7"/>
        <v>2557569235.3820524</v>
      </c>
      <c r="AB54" s="95">
        <f t="shared" si="8"/>
        <v>2557569235.3820524</v>
      </c>
      <c r="AC54" s="95">
        <f t="shared" si="9"/>
        <v>2357330803.5674648</v>
      </c>
      <c r="AD54" s="92"/>
      <c r="AE54" s="14">
        <v>48</v>
      </c>
      <c r="AF54" s="91">
        <f>武将属性!$G52</f>
        <v>171.05304191316364</v>
      </c>
      <c r="AG54" s="91">
        <f>士兵属性!$H52</f>
        <v>521.39177937436671</v>
      </c>
      <c r="AH54" s="91">
        <f>士兵属性!$H52</f>
        <v>521.39177937436671</v>
      </c>
      <c r="AI54" s="92">
        <f>士兵属性!$S52</f>
        <v>8.6966555826671083E-3</v>
      </c>
      <c r="AJ54" s="92">
        <f>士兵属性!$S52</f>
        <v>8.6966555826671083E-3</v>
      </c>
      <c r="AK54" s="92">
        <f>士兵属性!AZ52</f>
        <v>0.10020349569851408</v>
      </c>
      <c r="AL54" s="92">
        <f t="shared" si="11"/>
        <v>0.10020349569851408</v>
      </c>
      <c r="AM54" s="91">
        <f>带兵数!$H51</f>
        <v>5058.4842711724432</v>
      </c>
      <c r="AN54" s="91">
        <f>战法技能效用!AU52</f>
        <v>0.49049470392475536</v>
      </c>
      <c r="AO54" s="91">
        <f t="shared" si="12"/>
        <v>651115511.45831895</v>
      </c>
      <c r="AP54" s="95">
        <f t="shared" si="13"/>
        <v>9537567.5529525969</v>
      </c>
      <c r="AQ54" s="95">
        <f t="shared" si="14"/>
        <v>2798654.2143632369</v>
      </c>
      <c r="AR54" s="95">
        <f t="shared" si="14"/>
        <v>2798654.2143632369</v>
      </c>
      <c r="AS54" s="95">
        <f t="shared" si="15"/>
        <v>1617364282.2702191</v>
      </c>
      <c r="AT54" s="95">
        <f t="shared" si="16"/>
        <v>1617364282.2702191</v>
      </c>
      <c r="AU54" s="95">
        <f t="shared" si="17"/>
        <v>1482843809.1346395</v>
      </c>
      <c r="AV54" s="95">
        <f t="shared" si="18"/>
        <v>1482843809.1346395</v>
      </c>
      <c r="AW54" s="95">
        <f t="shared" si="19"/>
        <v>576929.85584482597</v>
      </c>
      <c r="AX54" s="95">
        <f t="shared" si="20"/>
        <v>1958001322.4308414</v>
      </c>
      <c r="AZ54" s="14">
        <f t="shared" si="21"/>
        <v>0.83279189889944916</v>
      </c>
      <c r="BA54" s="14">
        <f t="shared" si="22"/>
        <v>0.32462173750988527</v>
      </c>
      <c r="BD54" s="14">
        <v>48</v>
      </c>
      <c r="BE54" s="95">
        <f>求节点(节奏总纲!$H$4:$H$163,M$7:M$166,$BD54)</f>
        <v>305.59538659130885</v>
      </c>
      <c r="BF54" s="95">
        <f>求节点(节奏总纲!$H$4:$H$163,N$7:N$166,$BD54)</f>
        <v>16022.206893655935</v>
      </c>
      <c r="BG54" s="95">
        <f>求节点(节奏总纲!$H$4:$H$163,O$7:O$166,$BD54)</f>
        <v>16022.206893655935</v>
      </c>
      <c r="BH54" s="95">
        <f>求节点(节奏总纲!$H$4:$H$163,P$7:P$166,$BD54)</f>
        <v>2.2047903170016481E-2</v>
      </c>
      <c r="BI54" s="95">
        <f>求节点(节奏总纲!$H$4:$H$163,Q$7:Q$166,$BD54)</f>
        <v>2.2047903170016481E-2</v>
      </c>
      <c r="BJ54" s="95">
        <f>求节点(节奏总纲!$H$4:$H$163,T$7:T$166,$BD54)</f>
        <v>1.9353696637734399</v>
      </c>
      <c r="BK54" s="95">
        <f>求节点(节奏总纲!$H$4:$H$163,U$7:U$166,$BD54)</f>
        <v>22196933685.283165</v>
      </c>
      <c r="BM54" s="14">
        <v>48</v>
      </c>
      <c r="BN54" s="95">
        <f>求节点(节奏总纲!$H$4:$H$163,AF$7:AF$166,$BD54)</f>
        <v>305.59538659130885</v>
      </c>
      <c r="BO54" s="95">
        <f>求节点(节奏总纲!$H$4:$H$163,AG$7:AG$166,$BD54)</f>
        <v>863.24097371793039</v>
      </c>
      <c r="BP54" s="95">
        <f>求节点(节奏总纲!$H$4:$H$163,AH$7:AH$166,$BD54)</f>
        <v>863.24097371793039</v>
      </c>
      <c r="BQ54" s="95">
        <f>求节点(节奏总纲!$H$4:$H$163,AI$7:AI$166,$BD54)</f>
        <v>2.2047903170016481E-2</v>
      </c>
      <c r="BR54" s="95">
        <f>求节点(节奏总纲!$H$4:$H$163,AJ$7:AJ$166,$BD54)</f>
        <v>2.2047903170016481E-2</v>
      </c>
      <c r="BS54" s="95">
        <f>求节点(节奏总纲!$H$4:$H$163,AM$7:AM$166,$BD54)</f>
        <v>6761.8591225035379</v>
      </c>
      <c r="BT54" s="95">
        <f>求节点(节奏总纲!$H$4:$H$163,AN$7:AN$166,$BD54)</f>
        <v>2.451438407952562</v>
      </c>
      <c r="BU54" s="95">
        <f>求节点(节奏总纲!$H$4:$H$163,AO$7:AO$166,$BD54)</f>
        <v>32593682766.371941</v>
      </c>
    </row>
    <row r="55" spans="12:73" x14ac:dyDescent="0.15">
      <c r="L55" s="14">
        <v>49</v>
      </c>
      <c r="M55" s="91">
        <f>武将属性!$G53</f>
        <v>172.98300823412993</v>
      </c>
      <c r="N55" s="91">
        <f>武将属性!$V53</f>
        <v>8394.5520858736709</v>
      </c>
      <c r="O55" s="91">
        <f>武将属性!$V53</f>
        <v>8394.5520858736709</v>
      </c>
      <c r="P55" s="92">
        <f>武将属性!$AH53</f>
        <v>8.9374194490184512E-3</v>
      </c>
      <c r="Q55" s="92">
        <f>武将属性!$AH53</f>
        <v>8.9374194490184512E-3</v>
      </c>
      <c r="R55" s="92">
        <f>武将属性!BK53</f>
        <v>0.10022065282747035</v>
      </c>
      <c r="S55" s="92">
        <f t="shared" si="2"/>
        <v>0.10022065282747035</v>
      </c>
      <c r="T55" s="91">
        <f>战法技能效用!AO53</f>
        <v>1.4057099565784483</v>
      </c>
      <c r="U55" s="91">
        <f t="shared" si="3"/>
        <v>2173267005.2634468</v>
      </c>
      <c r="V55" s="95">
        <f t="shared" si="4"/>
        <v>17621178.558321565</v>
      </c>
      <c r="W55" s="95">
        <f t="shared" si="4"/>
        <v>363112.22379317367</v>
      </c>
      <c r="X55" s="95">
        <f t="shared" si="4"/>
        <v>363112.22379317367</v>
      </c>
      <c r="Y55" s="95">
        <f t="shared" si="5"/>
        <v>3021163074.0326972</v>
      </c>
      <c r="Z55" s="95">
        <f t="shared" si="6"/>
        <v>3021163074.0326972</v>
      </c>
      <c r="AA55" s="95">
        <f t="shared" si="7"/>
        <v>2770502869.4159656</v>
      </c>
      <c r="AB55" s="95">
        <f t="shared" si="8"/>
        <v>2770502869.4159656</v>
      </c>
      <c r="AC55" s="95">
        <f t="shared" si="9"/>
        <v>2534108043.5020552</v>
      </c>
      <c r="AD55" s="92"/>
      <c r="AE55" s="14">
        <v>49</v>
      </c>
      <c r="AF55" s="91">
        <f>武将属性!$G53</f>
        <v>172.98300823412993</v>
      </c>
      <c r="AG55" s="91">
        <f>士兵属性!$H53</f>
        <v>528.98753478623894</v>
      </c>
      <c r="AH55" s="91">
        <f>士兵属性!$H53</f>
        <v>528.98753478623894</v>
      </c>
      <c r="AI55" s="92">
        <f>士兵属性!$S53</f>
        <v>8.9374194490184512E-3</v>
      </c>
      <c r="AJ55" s="92">
        <f>士兵属性!$S53</f>
        <v>8.9374194490184512E-3</v>
      </c>
      <c r="AK55" s="92">
        <f>士兵属性!AZ53</f>
        <v>0.10022065282747035</v>
      </c>
      <c r="AL55" s="92">
        <f t="shared" si="11"/>
        <v>0.10022065282747035</v>
      </c>
      <c r="AM55" s="91">
        <f>带兵数!$H52</f>
        <v>5121.2459036550872</v>
      </c>
      <c r="AN55" s="91">
        <f>战法技能效用!AU53</f>
        <v>0.50049241528215138</v>
      </c>
      <c r="AO55" s="91">
        <f t="shared" si="12"/>
        <v>704419274.60691786</v>
      </c>
      <c r="AP55" s="95">
        <f t="shared" si="13"/>
        <v>10207533.201837851</v>
      </c>
      <c r="AQ55" s="95">
        <f t="shared" si="14"/>
        <v>2985546.2390637957</v>
      </c>
      <c r="AR55" s="95">
        <f t="shared" si="14"/>
        <v>2985546.2390637957</v>
      </c>
      <c r="AS55" s="95">
        <f t="shared" si="15"/>
        <v>1750088524.6856422</v>
      </c>
      <c r="AT55" s="95">
        <f t="shared" si="16"/>
        <v>1750088524.6856422</v>
      </c>
      <c r="AU55" s="95">
        <f t="shared" si="17"/>
        <v>1604886979.1399581</v>
      </c>
      <c r="AV55" s="95">
        <f t="shared" si="18"/>
        <v>1604886979.1399581</v>
      </c>
      <c r="AW55" s="95">
        <f t="shared" si="19"/>
        <v>616770.51823092857</v>
      </c>
      <c r="AX55" s="95">
        <f t="shared" si="20"/>
        <v>2105064615.9990232</v>
      </c>
      <c r="AZ55" s="14">
        <f t="shared" si="21"/>
        <v>0.83317660453002551</v>
      </c>
      <c r="BA55" s="14">
        <f t="shared" si="22"/>
        <v>0.32412919024716297</v>
      </c>
      <c r="BD55" s="14">
        <v>49</v>
      </c>
      <c r="BE55" s="95">
        <f>求节点(节奏总纲!$H$4:$H$163,M$7:M$166,$BD55)</f>
        <v>307.21630291850539</v>
      </c>
      <c r="BF55" s="95">
        <f>求节点(节奏总纲!$H$4:$H$163,N$7:N$166,$BD55)</f>
        <v>16120.194065138094</v>
      </c>
      <c r="BG55" s="95">
        <f>求节点(节奏总纲!$H$4:$H$163,O$7:O$166,$BD55)</f>
        <v>16120.194065138094</v>
      </c>
      <c r="BH55" s="95">
        <f>求节点(节奏总纲!$H$4:$H$163,P$7:P$166,$BD55)</f>
        <v>2.2203603603603607E-2</v>
      </c>
      <c r="BI55" s="95">
        <f>求节点(节奏总纲!$H$4:$H$163,Q$7:Q$166,$BD55)</f>
        <v>2.2203603603603607E-2</v>
      </c>
      <c r="BJ55" s="95">
        <f>求节点(节奏总纲!$H$4:$H$163,T$7:T$166,$BD55)</f>
        <v>1.9478570715928054</v>
      </c>
      <c r="BK55" s="95">
        <f>求节点(节奏总纲!$H$4:$H$163,U$7:U$166,$BD55)</f>
        <v>22827596379.73999</v>
      </c>
      <c r="BM55" s="14">
        <v>49</v>
      </c>
      <c r="BN55" s="95">
        <f>求节点(节奏总纲!$H$4:$H$163,AF$7:AF$166,$BD55)</f>
        <v>307.21630291850539</v>
      </c>
      <c r="BO55" s="95">
        <f>求节点(节奏总纲!$H$4:$H$163,AG$7:AG$166,$BD55)</f>
        <v>868.28231392175326</v>
      </c>
      <c r="BP55" s="95">
        <f>求节点(节奏总纲!$H$4:$H$163,AH$7:AH$166,$BD55)</f>
        <v>868.28231392175326</v>
      </c>
      <c r="BQ55" s="95">
        <f>求节点(节奏总纲!$H$4:$H$163,AI$7:AI$166,$BD55)</f>
        <v>2.2203603603603607E-2</v>
      </c>
      <c r="BR55" s="95">
        <f>求节点(节奏总纲!$H$4:$H$163,AJ$7:AJ$166,$BD55)</f>
        <v>2.2203603603603607E-2</v>
      </c>
      <c r="BS55" s="95">
        <f>求节点(节奏总纲!$H$4:$H$163,AM$7:AM$166,$BD55)</f>
        <v>6780.9415412719691</v>
      </c>
      <c r="BT55" s="95">
        <f>求节点(节奏总纲!$H$4:$H$163,AN$7:AN$166,$BD55)</f>
        <v>2.4848894790615614</v>
      </c>
      <c r="BU55" s="95">
        <f>求节点(节奏总纲!$H$4:$H$163,AO$7:AO$166,$BD55)</f>
        <v>34083959402.028152</v>
      </c>
    </row>
    <row r="56" spans="12:73" x14ac:dyDescent="0.15">
      <c r="L56" s="14">
        <v>50</v>
      </c>
      <c r="M56" s="91">
        <f>武将属性!$G54</f>
        <v>174.67774886334004</v>
      </c>
      <c r="N56" s="91">
        <f>武将属性!$V54</f>
        <v>8625.8401767880969</v>
      </c>
      <c r="O56" s="91">
        <f>武将属性!$V54</f>
        <v>8625.8401767880969</v>
      </c>
      <c r="P56" s="92">
        <f>武将属性!$AH54</f>
        <v>9.3255999999999999E-3</v>
      </c>
      <c r="Q56" s="92">
        <f>武将属性!$AH54</f>
        <v>9.3255999999999999E-3</v>
      </c>
      <c r="R56" s="92">
        <f>武将属性!BK54</f>
        <v>0.10023939095201906</v>
      </c>
      <c r="S56" s="92">
        <f t="shared" si="2"/>
        <v>0.10023939095201906</v>
      </c>
      <c r="T56" s="91">
        <f>战法技能效用!AO54</f>
        <v>1.4220782519439128</v>
      </c>
      <c r="U56" s="91">
        <f t="shared" si="3"/>
        <v>2350681047.6176896</v>
      </c>
      <c r="V56" s="95">
        <f t="shared" si="4"/>
        <v>18876920.235550158</v>
      </c>
      <c r="W56" s="95">
        <f t="shared" si="4"/>
        <v>382267.45043246762</v>
      </c>
      <c r="X56" s="95">
        <f t="shared" si="4"/>
        <v>382267.45043246762</v>
      </c>
      <c r="Y56" s="95">
        <f t="shared" si="5"/>
        <v>3266912017.5082569</v>
      </c>
      <c r="Z56" s="95">
        <f t="shared" si="6"/>
        <v>3266912017.5082569</v>
      </c>
      <c r="AA56" s="95">
        <f t="shared" si="7"/>
        <v>2996964078.3044181</v>
      </c>
      <c r="AB56" s="95">
        <f t="shared" si="8"/>
        <v>2996964078.3044181</v>
      </c>
      <c r="AC56" s="95">
        <f t="shared" si="9"/>
        <v>2722767465.9745779</v>
      </c>
      <c r="AD56" s="92"/>
      <c r="AE56" s="14">
        <v>50</v>
      </c>
      <c r="AF56" s="91">
        <f>武将属性!$G54</f>
        <v>174.67774886334004</v>
      </c>
      <c r="AG56" s="91">
        <f>士兵属性!$H54</f>
        <v>536.74203860625926</v>
      </c>
      <c r="AH56" s="91">
        <f>士兵属性!$H54</f>
        <v>536.74203860625926</v>
      </c>
      <c r="AI56" s="92">
        <f>士兵属性!$S54</f>
        <v>9.3255999999999999E-3</v>
      </c>
      <c r="AJ56" s="92">
        <f>士兵属性!$S54</f>
        <v>9.3255999999999999E-3</v>
      </c>
      <c r="AK56" s="92">
        <f>士兵属性!AZ54</f>
        <v>0.10023939095201906</v>
      </c>
      <c r="AL56" s="92">
        <f t="shared" si="11"/>
        <v>0.10023939095201906</v>
      </c>
      <c r="AM56" s="91">
        <f>带兵数!$H53</f>
        <v>5187.9479362275724</v>
      </c>
      <c r="AN56" s="91">
        <f>战法技能效用!AU54</f>
        <v>0.51083001174480347</v>
      </c>
      <c r="AO56" s="91">
        <f t="shared" si="12"/>
        <v>762532196.54926217</v>
      </c>
      <c r="AP56" s="95">
        <f t="shared" si="13"/>
        <v>10940009.358495075</v>
      </c>
      <c r="AQ56" s="95">
        <f t="shared" si="14"/>
        <v>3184451.6699094493</v>
      </c>
      <c r="AR56" s="95">
        <f t="shared" si="14"/>
        <v>3184451.6699094493</v>
      </c>
      <c r="AS56" s="95">
        <f t="shared" si="15"/>
        <v>1893319863.5661204</v>
      </c>
      <c r="AT56" s="95">
        <f t="shared" si="16"/>
        <v>1893319863.5661204</v>
      </c>
      <c r="AU56" s="95">
        <f t="shared" si="17"/>
        <v>1736873105.0723939</v>
      </c>
      <c r="AV56" s="95">
        <f t="shared" si="18"/>
        <v>1736873105.0723939</v>
      </c>
      <c r="AW56" s="95">
        <f t="shared" si="19"/>
        <v>658922.98926699487</v>
      </c>
      <c r="AX56" s="95">
        <f t="shared" si="20"/>
        <v>2262635859.5781097</v>
      </c>
      <c r="AZ56" s="14">
        <f t="shared" si="21"/>
        <v>0.83369963934813829</v>
      </c>
      <c r="BA56" s="14">
        <f t="shared" si="22"/>
        <v>0.3243877757563301</v>
      </c>
      <c r="BD56" s="14">
        <v>50</v>
      </c>
      <c r="BE56" s="95">
        <f>求节点(节奏总纲!$H$4:$H$163,M$7:M$166,$BD56)</f>
        <v>308.82704633263785</v>
      </c>
      <c r="BF56" s="95">
        <f>求节点(节奏总纲!$H$4:$H$163,N$7:N$166,$BD56)</f>
        <v>16216.719045577545</v>
      </c>
      <c r="BG56" s="95">
        <f>求节点(节奏总纲!$H$4:$H$163,O$7:O$166,$BD56)</f>
        <v>16216.719045577545</v>
      </c>
      <c r="BH56" s="95">
        <f>求节点(节奏总纲!$H$4:$H$163,P$7:P$166,$BD56)</f>
        <v>2.234774774774775E-2</v>
      </c>
      <c r="BI56" s="95">
        <f>求节点(节奏总纲!$H$4:$H$163,Q$7:Q$166,$BD56)</f>
        <v>2.234774774774775E-2</v>
      </c>
      <c r="BJ56" s="95">
        <f>求节点(节奏总纲!$H$4:$H$163,T$7:T$166,$BD56)</f>
        <v>1.9601713165016585</v>
      </c>
      <c r="BK56" s="95">
        <f>求节点(节奏总纲!$H$4:$H$163,U$7:U$166,$BD56)</f>
        <v>23458402838.138012</v>
      </c>
      <c r="BM56" s="14">
        <v>50</v>
      </c>
      <c r="BN56" s="95">
        <f>求节点(节奏总纲!$H$4:$H$163,AF$7:AF$166,$BD56)</f>
        <v>308.82704633263785</v>
      </c>
      <c r="BO56" s="95">
        <f>求节点(节奏总纲!$H$4:$H$163,AG$7:AG$166,$BD56)</f>
        <v>873.28551576296718</v>
      </c>
      <c r="BP56" s="95">
        <f>求节点(节奏总纲!$H$4:$H$163,AH$7:AH$166,$BD56)</f>
        <v>873.28551576296718</v>
      </c>
      <c r="BQ56" s="95">
        <f>求节点(节奏总纲!$H$4:$H$163,AI$7:AI$166,$BD56)</f>
        <v>2.234774774774775E-2</v>
      </c>
      <c r="BR56" s="95">
        <f>求节点(节奏总纲!$H$4:$H$163,AJ$7:AJ$166,$BD56)</f>
        <v>2.234774774774775E-2</v>
      </c>
      <c r="BS56" s="95">
        <f>求节点(节奏总纲!$H$4:$H$163,AM$7:AM$166,$BD56)</f>
        <v>6799.6211188585885</v>
      </c>
      <c r="BT56" s="95">
        <f>求节点(节奏总纲!$H$4:$H$163,AN$7:AN$166,$BD56)</f>
        <v>2.5177282456605639</v>
      </c>
      <c r="BU56" s="95">
        <f>求节点(节奏总纲!$H$4:$H$163,AO$7:AO$166,$BD56)</f>
        <v>35585544573.266205</v>
      </c>
    </row>
    <row r="57" spans="12:73" x14ac:dyDescent="0.15">
      <c r="L57" s="14">
        <v>51</v>
      </c>
      <c r="M57" s="91">
        <f>武将属性!$G55</f>
        <v>179.96977812948015</v>
      </c>
      <c r="N57" s="91">
        <f>武将属性!$V55</f>
        <v>8945.4360351120704</v>
      </c>
      <c r="O57" s="91">
        <f>武将属性!$V55</f>
        <v>8945.4360351120704</v>
      </c>
      <c r="P57" s="92">
        <f>武将属性!$AH55</f>
        <v>9.7638994746022771E-3</v>
      </c>
      <c r="Q57" s="92">
        <f>武将属性!$AH55</f>
        <v>9.7638994746022771E-3</v>
      </c>
      <c r="R57" s="92">
        <f>武将属性!BK55</f>
        <v>0.10025861172686418</v>
      </c>
      <c r="S57" s="92">
        <f t="shared" si="2"/>
        <v>0.10025861172686418</v>
      </c>
      <c r="T57" s="91">
        <f>战法技能效用!AO55</f>
        <v>1.4432168242794146</v>
      </c>
      <c r="U57" s="91">
        <f t="shared" si="3"/>
        <v>2652747248.201839</v>
      </c>
      <c r="V57" s="95">
        <f t="shared" si="4"/>
        <v>20611772.281445291</v>
      </c>
      <c r="W57" s="95">
        <f t="shared" si="4"/>
        <v>414680.29839873582</v>
      </c>
      <c r="X57" s="95">
        <f t="shared" si="4"/>
        <v>414680.29839873582</v>
      </c>
      <c r="Y57" s="95">
        <f t="shared" si="5"/>
        <v>3673627158.0685277</v>
      </c>
      <c r="Z57" s="95">
        <f t="shared" si="6"/>
        <v>3673627158.0685277</v>
      </c>
      <c r="AA57" s="95">
        <f t="shared" si="7"/>
        <v>3371476528.1636796</v>
      </c>
      <c r="AB57" s="95">
        <f t="shared" si="8"/>
        <v>3371476528.1636796</v>
      </c>
      <c r="AC57" s="95">
        <f t="shared" si="9"/>
        <v>3036567239.9469752</v>
      </c>
      <c r="AD57" s="92"/>
      <c r="AE57" s="14">
        <v>51</v>
      </c>
      <c r="AF57" s="91">
        <f>武将属性!$G55</f>
        <v>179.96977812948015</v>
      </c>
      <c r="AG57" s="91">
        <f>士兵属性!$H55</f>
        <v>544.55561421125765</v>
      </c>
      <c r="AH57" s="91">
        <f>士兵属性!$H55</f>
        <v>544.55561421125765</v>
      </c>
      <c r="AI57" s="92">
        <f>士兵属性!$S55</f>
        <v>9.7638994746022771E-3</v>
      </c>
      <c r="AJ57" s="92">
        <f>士兵属性!$S55</f>
        <v>9.7638994746022771E-3</v>
      </c>
      <c r="AK57" s="92">
        <f>士兵属性!AZ55</f>
        <v>0.10025861172686418</v>
      </c>
      <c r="AL57" s="92">
        <f t="shared" si="11"/>
        <v>0.10025861172686418</v>
      </c>
      <c r="AM57" s="91">
        <f>带兵数!$H54</f>
        <v>5249.1926598102818</v>
      </c>
      <c r="AN57" s="91">
        <f>战法技能效用!AU55</f>
        <v>0.52291155562621638</v>
      </c>
      <c r="AO57" s="91">
        <f t="shared" si="12"/>
        <v>841933285.16411269</v>
      </c>
      <c r="AP57" s="95">
        <f t="shared" si="13"/>
        <v>11795264.557854561</v>
      </c>
      <c r="AQ57" s="95">
        <f t="shared" si="14"/>
        <v>3486663.3852621843</v>
      </c>
      <c r="AR57" s="95">
        <f t="shared" si="14"/>
        <v>3486663.3852621843</v>
      </c>
      <c r="AS57" s="95">
        <f t="shared" si="15"/>
        <v>2102264842.8609216</v>
      </c>
      <c r="AT57" s="95">
        <f t="shared" si="16"/>
        <v>2102264842.8609216</v>
      </c>
      <c r="AU57" s="95">
        <f t="shared" si="17"/>
        <v>1929356537.4815557</v>
      </c>
      <c r="AV57" s="95">
        <f t="shared" si="18"/>
        <v>1929356537.4815557</v>
      </c>
      <c r="AW57" s="95">
        <f t="shared" si="19"/>
        <v>723418.72145267169</v>
      </c>
      <c r="AX57" s="95">
        <f t="shared" si="20"/>
        <v>2493489676.79035</v>
      </c>
      <c r="AZ57" s="14">
        <f t="shared" si="21"/>
        <v>0.8168766143563293</v>
      </c>
      <c r="BA57" s="14">
        <f t="shared" si="22"/>
        <v>0.31738164490975007</v>
      </c>
      <c r="BD57" s="14">
        <v>51</v>
      </c>
      <c r="BE57" s="95">
        <f>求节点(节奏总纲!$H$4:$H$163,M$7:M$166,$BD57)</f>
        <v>310.43778974677031</v>
      </c>
      <c r="BF57" s="95">
        <f>求节点(节奏总纲!$H$4:$H$163,N$7:N$166,$BD57)</f>
        <v>16313.244026016995</v>
      </c>
      <c r="BG57" s="95">
        <f>求节点(节奏总纲!$H$4:$H$163,O$7:O$166,$BD57)</f>
        <v>16313.244026016995</v>
      </c>
      <c r="BH57" s="95">
        <f>求节点(节奏总纲!$H$4:$H$163,P$7:P$166,$BD57)</f>
        <v>2.2491891891891894E-2</v>
      </c>
      <c r="BI57" s="95">
        <f>求节点(节奏总纲!$H$4:$H$163,Q$7:Q$166,$BD57)</f>
        <v>2.2491891891891894E-2</v>
      </c>
      <c r="BJ57" s="95">
        <f>求节点(节奏总纲!$H$4:$H$163,T$7:T$166,$BD57)</f>
        <v>1.9724855614105117</v>
      </c>
      <c r="BK57" s="95">
        <f>求节点(节奏总纲!$H$4:$H$163,U$7:U$166,$BD57)</f>
        <v>24089209296.536034</v>
      </c>
      <c r="BM57" s="14">
        <v>51</v>
      </c>
      <c r="BN57" s="95">
        <f>求节点(节奏总纲!$H$4:$H$163,AF$7:AF$166,$BD57)</f>
        <v>310.43778974677031</v>
      </c>
      <c r="BO57" s="95">
        <f>求节点(节奏总纲!$H$4:$H$163,AG$7:AG$166,$BD57)</f>
        <v>878.2887176041811</v>
      </c>
      <c r="BP57" s="95">
        <f>求节点(节奏总纲!$H$4:$H$163,AH$7:AH$166,$BD57)</f>
        <v>878.2887176041811</v>
      </c>
      <c r="BQ57" s="95">
        <f>求节点(节奏总纲!$H$4:$H$163,AI$7:AI$166,$BD57)</f>
        <v>2.2491891891891894E-2</v>
      </c>
      <c r="BR57" s="95">
        <f>求节点(节奏总纲!$H$4:$H$163,AJ$7:AJ$166,$BD57)</f>
        <v>2.2491891891891894E-2</v>
      </c>
      <c r="BS57" s="95">
        <f>求节点(节奏总纲!$H$4:$H$163,AM$7:AM$166,$BD57)</f>
        <v>6818.300696445207</v>
      </c>
      <c r="BT57" s="95">
        <f>求节点(节奏总纲!$H$4:$H$163,AN$7:AN$166,$BD57)</f>
        <v>2.5505670122595658</v>
      </c>
      <c r="BU57" s="95">
        <f>求节点(节奏总纲!$H$4:$H$163,AO$7:AO$166,$BD57)</f>
        <v>37087129744.504257</v>
      </c>
    </row>
    <row r="58" spans="12:73" x14ac:dyDescent="0.15">
      <c r="L58" s="14">
        <v>52</v>
      </c>
      <c r="M58" s="91">
        <f>武将属性!$G56</f>
        <v>185.26180739562028</v>
      </c>
      <c r="N58" s="91">
        <f>武将属性!$V56</f>
        <v>9265.0318934360457</v>
      </c>
      <c r="O58" s="91">
        <f>武将属性!$V56</f>
        <v>9265.0318934360457</v>
      </c>
      <c r="P58" s="92">
        <f>武将属性!$AH56</f>
        <v>1.0246778319725302E-2</v>
      </c>
      <c r="Q58" s="92">
        <f>武将属性!$AH56</f>
        <v>1.0246778319725302E-2</v>
      </c>
      <c r="R58" s="92">
        <f>武将属性!BK56</f>
        <v>0.10027978744369112</v>
      </c>
      <c r="S58" s="92">
        <f t="shared" si="2"/>
        <v>0.10027978744369112</v>
      </c>
      <c r="T58" s="91">
        <f>战法技能效用!AO56</f>
        <v>1.4641990796558726</v>
      </c>
      <c r="U58" s="91">
        <f t="shared" si="3"/>
        <v>2982857750.3561373</v>
      </c>
      <c r="V58" s="95">
        <f t="shared" si="4"/>
        <v>22456712.753091086</v>
      </c>
      <c r="W58" s="95">
        <f t="shared" si="4"/>
        <v>449040.1372227773</v>
      </c>
      <c r="X58" s="95">
        <f t="shared" si="4"/>
        <v>449040.1372227773</v>
      </c>
      <c r="Y58" s="95">
        <f t="shared" si="5"/>
        <v>4118173185.0920548</v>
      </c>
      <c r="Z58" s="95">
        <f t="shared" si="6"/>
        <v>4118173185.0920548</v>
      </c>
      <c r="AA58" s="95">
        <f t="shared" si="7"/>
        <v>3781193874.7578282</v>
      </c>
      <c r="AB58" s="95">
        <f t="shared" si="8"/>
        <v>3781193874.7578282</v>
      </c>
      <c r="AC58" s="95">
        <f t="shared" si="9"/>
        <v>3376651851.8324652</v>
      </c>
      <c r="AD58" s="92"/>
      <c r="AE58" s="14">
        <v>52</v>
      </c>
      <c r="AF58" s="91">
        <f>武将属性!$G56</f>
        <v>185.26180739562028</v>
      </c>
      <c r="AG58" s="91">
        <f>士兵属性!$H56</f>
        <v>552.42826160123411</v>
      </c>
      <c r="AH58" s="91">
        <f>士兵属性!$H56</f>
        <v>552.42826160123411</v>
      </c>
      <c r="AI58" s="92">
        <f>士兵属性!$S56</f>
        <v>1.0246778319725302E-2</v>
      </c>
      <c r="AJ58" s="92">
        <f>士兵属性!$S56</f>
        <v>1.0246778319725302E-2</v>
      </c>
      <c r="AK58" s="92">
        <f>士兵属性!AZ56</f>
        <v>0.10027978744369112</v>
      </c>
      <c r="AL58" s="92">
        <f t="shared" si="11"/>
        <v>0.10027978744369112</v>
      </c>
      <c r="AM58" s="91">
        <f>带兵数!$H55</f>
        <v>5314.3039941845373</v>
      </c>
      <c r="AN58" s="91">
        <f>战法技能效用!AU56</f>
        <v>0.53498368121711404</v>
      </c>
      <c r="AO58" s="91">
        <f t="shared" si="12"/>
        <v>929670821.19487298</v>
      </c>
      <c r="AP58" s="95">
        <f t="shared" si="13"/>
        <v>12716617.960431699</v>
      </c>
      <c r="AQ58" s="95">
        <f t="shared" si="14"/>
        <v>3814403.444047038</v>
      </c>
      <c r="AR58" s="95">
        <f t="shared" si="14"/>
        <v>3814403.444047038</v>
      </c>
      <c r="AS58" s="95">
        <f t="shared" si="15"/>
        <v>2332008057.7020965</v>
      </c>
      <c r="AT58" s="95">
        <f t="shared" si="16"/>
        <v>2332008057.7020965</v>
      </c>
      <c r="AU58" s="95">
        <f t="shared" si="17"/>
        <v>2141185954.8767281</v>
      </c>
      <c r="AV58" s="95">
        <f t="shared" si="18"/>
        <v>2141185954.8767281</v>
      </c>
      <c r="AW58" s="95">
        <f t="shared" si="19"/>
        <v>793023.60796317458</v>
      </c>
      <c r="AX58" s="95">
        <f t="shared" si="20"/>
        <v>2745546144.1386061</v>
      </c>
      <c r="AZ58" s="14">
        <f t="shared" si="21"/>
        <v>0.80323146755311792</v>
      </c>
      <c r="BA58" s="14">
        <f t="shared" si="22"/>
        <v>0.31167118884025741</v>
      </c>
      <c r="BD58" s="14">
        <v>52</v>
      </c>
      <c r="BE58" s="95">
        <f>求节点(节奏总纲!$H$4:$H$163,M$7:M$166,$BD58)</f>
        <v>312.16350775859343</v>
      </c>
      <c r="BF58" s="95">
        <f>求节点(节奏总纲!$H$4:$H$163,N$7:N$166,$BD58)</f>
        <v>16407.818701185581</v>
      </c>
      <c r="BG58" s="95">
        <f>求节点(节奏总纲!$H$4:$H$163,O$7:O$166,$BD58)</f>
        <v>16407.818701185581</v>
      </c>
      <c r="BH58" s="95">
        <f>求节点(节奏总纲!$H$4:$H$163,P$7:P$166,$BD58)</f>
        <v>2.2636036036036037E-2</v>
      </c>
      <c r="BI58" s="95">
        <f>求节点(节奏总纲!$H$4:$H$163,Q$7:Q$166,$BD58)</f>
        <v>2.2636036036036037E-2</v>
      </c>
      <c r="BJ58" s="95">
        <f>求节点(节奏总纲!$H$4:$H$163,T$7:T$166,$BD58)</f>
        <v>1.9847775526044802</v>
      </c>
      <c r="BK58" s="95">
        <f>求节点(节奏总纲!$H$4:$H$163,U$7:U$166,$BD58)</f>
        <v>24735582102.101753</v>
      </c>
      <c r="BM58" s="14">
        <v>52</v>
      </c>
      <c r="BN58" s="95">
        <f>求节点(节奏总纲!$H$4:$H$163,AF$7:AF$166,$BD58)</f>
        <v>312.16350775859343</v>
      </c>
      <c r="BO58" s="95">
        <f>求节点(节奏总纲!$H$4:$H$163,AG$7:AG$166,$BD58)</f>
        <v>883.23457543115239</v>
      </c>
      <c r="BP58" s="95">
        <f>求节点(节奏总纲!$H$4:$H$163,AH$7:AH$166,$BD58)</f>
        <v>883.23457543115239</v>
      </c>
      <c r="BQ58" s="95">
        <f>求节点(节奏总纲!$H$4:$H$163,AI$7:AI$166,$BD58)</f>
        <v>2.2636036036036037E-2</v>
      </c>
      <c r="BR58" s="95">
        <f>求节点(节奏总纲!$H$4:$H$163,AJ$7:AJ$166,$BD58)</f>
        <v>2.2636036036036037E-2</v>
      </c>
      <c r="BS58" s="95">
        <f>求节点(节奏总纲!$H$4:$H$163,AM$7:AM$166,$BD58)</f>
        <v>6836.8249357487011</v>
      </c>
      <c r="BT58" s="95">
        <f>求节点(节奏总纲!$H$4:$H$163,AN$7:AN$166,$BD58)</f>
        <v>2.5827112086519457</v>
      </c>
      <c r="BU58" s="95">
        <f>求节点(节奏总纲!$H$4:$H$163,AO$7:AO$166,$BD58)</f>
        <v>38631120853.92495</v>
      </c>
    </row>
    <row r="59" spans="12:73" x14ac:dyDescent="0.15">
      <c r="L59" s="14">
        <v>53</v>
      </c>
      <c r="M59" s="91">
        <f>武将属性!$G57</f>
        <v>190.75163419614472</v>
      </c>
      <c r="N59" s="91">
        <f>武将属性!$V57</f>
        <v>9564.4993719848717</v>
      </c>
      <c r="O59" s="91">
        <f>武将属性!$V57</f>
        <v>9564.4993719848717</v>
      </c>
      <c r="P59" s="92">
        <f>武将属性!$AH57</f>
        <v>1.066695361357028E-2</v>
      </c>
      <c r="Q59" s="92">
        <f>武将属性!$AH57</f>
        <v>1.066695361357028E-2</v>
      </c>
      <c r="R59" s="92">
        <f>武将属性!BK57</f>
        <v>0.10030225058418023</v>
      </c>
      <c r="S59" s="92">
        <f t="shared" si="2"/>
        <v>0.10030225058418023</v>
      </c>
      <c r="T59" s="91">
        <f>战法技能效用!AO57</f>
        <v>1.4855512635941266</v>
      </c>
      <c r="U59" s="91">
        <f t="shared" si="3"/>
        <v>3332869776.651587</v>
      </c>
      <c r="V59" s="95">
        <f t="shared" si="4"/>
        <v>24336247.955428421</v>
      </c>
      <c r="W59" s="95">
        <f t="shared" si="4"/>
        <v>485355.15421725507</v>
      </c>
      <c r="X59" s="95">
        <f t="shared" si="4"/>
        <v>485355.15421725507</v>
      </c>
      <c r="Y59" s="95">
        <f t="shared" si="5"/>
        <v>4593183789.2816868</v>
      </c>
      <c r="Z59" s="95">
        <f t="shared" si="6"/>
        <v>4593183789.2816868</v>
      </c>
      <c r="AA59" s="95">
        <f t="shared" si="7"/>
        <v>4219003519.4746704</v>
      </c>
      <c r="AB59" s="95">
        <f t="shared" si="8"/>
        <v>4219003519.4746704</v>
      </c>
      <c r="AC59" s="95">
        <f t="shared" si="9"/>
        <v>3735331582.7314138</v>
      </c>
      <c r="AD59" s="92"/>
      <c r="AE59" s="14">
        <v>53</v>
      </c>
      <c r="AF59" s="91">
        <f>武将属性!$G57</f>
        <v>190.75163419614472</v>
      </c>
      <c r="AG59" s="91">
        <f>士兵属性!$H57</f>
        <v>560.35998077618865</v>
      </c>
      <c r="AH59" s="91">
        <f>士兵属性!$H57</f>
        <v>560.35998077618865</v>
      </c>
      <c r="AI59" s="92">
        <f>士兵属性!$S57</f>
        <v>1.066695361357028E-2</v>
      </c>
      <c r="AJ59" s="92">
        <f>士兵属性!$S57</f>
        <v>1.066695361357028E-2</v>
      </c>
      <c r="AK59" s="92">
        <f>士兵属性!AZ57</f>
        <v>0.10030225058418023</v>
      </c>
      <c r="AL59" s="92">
        <f t="shared" si="11"/>
        <v>0.10030225058418023</v>
      </c>
      <c r="AM59" s="91">
        <f>带兵数!$H56</f>
        <v>5377.4966559784389</v>
      </c>
      <c r="AN59" s="91">
        <f>战法技能效用!AU57</f>
        <v>0.54964284720025336</v>
      </c>
      <c r="AO59" s="91">
        <f t="shared" si="12"/>
        <v>1028717552.4448135</v>
      </c>
      <c r="AP59" s="95">
        <f t="shared" si="13"/>
        <v>13703649.191009199</v>
      </c>
      <c r="AQ59" s="95">
        <f t="shared" si="14"/>
        <v>4172365.8428555885</v>
      </c>
      <c r="AR59" s="95">
        <f t="shared" si="14"/>
        <v>4172365.8428555885</v>
      </c>
      <c r="AS59" s="95">
        <f t="shared" si="15"/>
        <v>2586404421.6440706</v>
      </c>
      <c r="AT59" s="95">
        <f t="shared" si="16"/>
        <v>2586404421.6440706</v>
      </c>
      <c r="AU59" s="95">
        <f t="shared" si="17"/>
        <v>2375704926.757935</v>
      </c>
      <c r="AV59" s="95">
        <f t="shared" si="18"/>
        <v>2375704926.757935</v>
      </c>
      <c r="AW59" s="95">
        <f t="shared" si="19"/>
        <v>869559.57132747979</v>
      </c>
      <c r="AX59" s="95">
        <f t="shared" si="20"/>
        <v>3017504127.119235</v>
      </c>
      <c r="AZ59" s="14">
        <f t="shared" si="21"/>
        <v>0.79407225586267682</v>
      </c>
      <c r="BA59" s="14">
        <f t="shared" si="22"/>
        <v>0.30865818990333566</v>
      </c>
      <c r="BD59" s="14">
        <v>53</v>
      </c>
      <c r="BE59" s="95">
        <f>求节点(节奏总纲!$H$4:$H$163,M$7:M$166,$BD59)</f>
        <v>314.24460861083884</v>
      </c>
      <c r="BF59" s="95">
        <f>求节点(节奏总纲!$H$4:$H$163,N$7:N$166,$BD59)</f>
        <v>16496.365044524588</v>
      </c>
      <c r="BG59" s="95">
        <f>求节点(节奏总纲!$H$4:$H$163,O$7:O$166,$BD59)</f>
        <v>16496.365044524588</v>
      </c>
      <c r="BH59" s="95">
        <f>求节点(节奏总纲!$H$4:$H$163,P$7:P$166,$BD59)</f>
        <v>2.278018018018018E-2</v>
      </c>
      <c r="BI59" s="95">
        <f>求节点(节奏总纲!$H$4:$H$163,Q$7:Q$166,$BD59)</f>
        <v>2.278018018018018E-2</v>
      </c>
      <c r="BJ59" s="95">
        <f>求节点(节奏总纲!$H$4:$H$163,T$7:T$166,$BD59)</f>
        <v>1.9970007582704754</v>
      </c>
      <c r="BK59" s="95">
        <f>求节点(节奏总纲!$H$4:$H$163,U$7:U$166,$BD59)</f>
        <v>25430069993.804504</v>
      </c>
      <c r="BM59" s="14">
        <v>53</v>
      </c>
      <c r="BN59" s="95">
        <f>求节点(节奏总纲!$H$4:$H$163,AF$7:AF$166,$BD59)</f>
        <v>314.24460861083884</v>
      </c>
      <c r="BO59" s="95">
        <f>求节点(节奏总纲!$H$4:$H$163,AG$7:AG$166,$BD59)</f>
        <v>888.0031847260816</v>
      </c>
      <c r="BP59" s="95">
        <f>求节点(节奏总纲!$H$4:$H$163,AH$7:AH$166,$BD59)</f>
        <v>888.0031847260816</v>
      </c>
      <c r="BQ59" s="95">
        <f>求节点(节奏总纲!$H$4:$H$163,AI$7:AI$166,$BD59)</f>
        <v>2.278018018018018E-2</v>
      </c>
      <c r="BR59" s="95">
        <f>求节点(节奏总纲!$H$4:$H$163,AJ$7:AJ$166,$BD59)</f>
        <v>2.278018018018018E-2</v>
      </c>
      <c r="BS59" s="95">
        <f>求节点(节奏总纲!$H$4:$H$163,AM$7:AM$166,$BD59)</f>
        <v>6854.8690293383415</v>
      </c>
      <c r="BT59" s="95">
        <f>求节点(节奏总纲!$H$4:$H$163,AN$7:AN$166,$BD59)</f>
        <v>2.61270851053145</v>
      </c>
      <c r="BU59" s="95">
        <f>求节点(节奏总纲!$H$4:$H$163,AO$7:AO$166,$BD59)</f>
        <v>40306187375.348083</v>
      </c>
    </row>
    <row r="60" spans="12:73" x14ac:dyDescent="0.15">
      <c r="L60" s="14">
        <v>54</v>
      </c>
      <c r="M60" s="91">
        <f>武将属性!$G58</f>
        <v>196.4926108491577</v>
      </c>
      <c r="N60" s="91">
        <f>武将属性!$V58</f>
        <v>9838.4092032804328</v>
      </c>
      <c r="O60" s="91">
        <f>武将属性!$V58</f>
        <v>9838.4092032804328</v>
      </c>
      <c r="P60" s="92">
        <f>武将属性!$AH58</f>
        <v>1.0883981915487001E-2</v>
      </c>
      <c r="Q60" s="92">
        <f>武将属性!$AH58</f>
        <v>1.0883981915487001E-2</v>
      </c>
      <c r="R60" s="92">
        <f>武将属性!BK58</f>
        <v>0.10032485430463556</v>
      </c>
      <c r="S60" s="92">
        <f t="shared" si="2"/>
        <v>0.10032485430463556</v>
      </c>
      <c r="T60" s="91">
        <f>战法技能效用!AO58</f>
        <v>1.5086722632576366</v>
      </c>
      <c r="U60" s="91">
        <f t="shared" si="3"/>
        <v>3702272046.3893719</v>
      </c>
      <c r="V60" s="95">
        <f t="shared" si="4"/>
        <v>26235822.496225692</v>
      </c>
      <c r="W60" s="95">
        <f t="shared" si="4"/>
        <v>523981.58620395313</v>
      </c>
      <c r="X60" s="95">
        <f t="shared" si="4"/>
        <v>523981.58620395313</v>
      </c>
      <c r="Y60" s="95">
        <f t="shared" si="5"/>
        <v>5099640861.1502151</v>
      </c>
      <c r="Z60" s="95">
        <f t="shared" si="6"/>
        <v>5099640861.1502151</v>
      </c>
      <c r="AA60" s="95">
        <f t="shared" si="7"/>
        <v>4685112073.8486929</v>
      </c>
      <c r="AB60" s="95">
        <f t="shared" si="8"/>
        <v>4685112073.8486929</v>
      </c>
      <c r="AC60" s="95">
        <f t="shared" si="9"/>
        <v>4109859494.6509571</v>
      </c>
      <c r="AD60" s="92"/>
      <c r="AE60" s="14">
        <v>54</v>
      </c>
      <c r="AF60" s="91">
        <f>武将属性!$G58</f>
        <v>196.4926108491577</v>
      </c>
      <c r="AG60" s="91">
        <f>士兵属性!$H58</f>
        <v>568.37059379930395</v>
      </c>
      <c r="AH60" s="91">
        <f>士兵属性!$H58</f>
        <v>568.37059379930395</v>
      </c>
      <c r="AI60" s="92">
        <f>士兵属性!$S58</f>
        <v>1.0883981915487001E-2</v>
      </c>
      <c r="AJ60" s="92">
        <f>士兵属性!$S58</f>
        <v>1.0883981915487001E-2</v>
      </c>
      <c r="AK60" s="92">
        <f>士兵属性!AZ58</f>
        <v>0.10032485430463556</v>
      </c>
      <c r="AL60" s="92">
        <f t="shared" si="11"/>
        <v>0.10032485430463556</v>
      </c>
      <c r="AM60" s="91">
        <f>带兵数!$H57</f>
        <v>5438.6702458597865</v>
      </c>
      <c r="AN60" s="91">
        <f>战法技能效用!AU58</f>
        <v>0.56665682552331886</v>
      </c>
      <c r="AO60" s="91">
        <f t="shared" si="12"/>
        <v>1140294688.5309038</v>
      </c>
      <c r="AP60" s="95">
        <f t="shared" si="13"/>
        <v>14755007.023752788</v>
      </c>
      <c r="AQ60" s="95">
        <f t="shared" si="14"/>
        <v>4562459.65306863</v>
      </c>
      <c r="AR60" s="95">
        <f t="shared" si="14"/>
        <v>4562459.65306863</v>
      </c>
      <c r="AS60" s="95">
        <f t="shared" si="15"/>
        <v>2868034220.6047845</v>
      </c>
      <c r="AT60" s="95">
        <f t="shared" si="16"/>
        <v>2868034220.6047845</v>
      </c>
      <c r="AU60" s="95">
        <f t="shared" si="17"/>
        <v>2634903539.4888573</v>
      </c>
      <c r="AV60" s="95">
        <f t="shared" si="18"/>
        <v>2634903539.4888573</v>
      </c>
      <c r="AW60" s="95">
        <f t="shared" si="19"/>
        <v>953603.6512506142</v>
      </c>
      <c r="AX60" s="95">
        <f t="shared" si="20"/>
        <v>3310447904.0376616</v>
      </c>
      <c r="AZ60" s="14">
        <f t="shared" si="21"/>
        <v>0.78974862673992308</v>
      </c>
      <c r="BA60" s="14">
        <f t="shared" si="22"/>
        <v>0.3079986219929387</v>
      </c>
      <c r="BD60" s="14">
        <v>54</v>
      </c>
      <c r="BE60" s="95">
        <f>求节点(节奏总纲!$H$4:$H$163,M$7:M$166,$BD60)</f>
        <v>316.32570946308419</v>
      </c>
      <c r="BF60" s="95">
        <f>求节点(节奏总纲!$H$4:$H$163,N$7:N$166,$BD60)</f>
        <v>16584.911387863598</v>
      </c>
      <c r="BG60" s="95">
        <f>求节点(节奏总纲!$H$4:$H$163,O$7:O$166,$BD60)</f>
        <v>16584.911387863598</v>
      </c>
      <c r="BH60" s="95">
        <f>求节点(节奏总纲!$H$4:$H$163,P$7:P$166,$BD60)</f>
        <v>2.2924324324324324E-2</v>
      </c>
      <c r="BI60" s="95">
        <f>求节点(节奏总纲!$H$4:$H$163,Q$7:Q$166,$BD60)</f>
        <v>2.2924324324324324E-2</v>
      </c>
      <c r="BJ60" s="95">
        <f>求节点(节奏总纲!$H$4:$H$163,T$7:T$166,$BD60)</f>
        <v>2.0092239639364706</v>
      </c>
      <c r="BK60" s="95">
        <f>求节点(节奏总纲!$H$4:$H$163,U$7:U$166,$BD60)</f>
        <v>26124557885.507256</v>
      </c>
      <c r="BM60" s="14">
        <v>54</v>
      </c>
      <c r="BN60" s="95">
        <f>求节点(节奏总纲!$H$4:$H$163,AF$7:AF$166,$BD60)</f>
        <v>316.32570946308419</v>
      </c>
      <c r="BO60" s="95">
        <f>求节点(节奏总纲!$H$4:$H$163,AG$7:AG$166,$BD60)</f>
        <v>892.77179402101081</v>
      </c>
      <c r="BP60" s="95">
        <f>求节点(节奏总纲!$H$4:$H$163,AH$7:AH$166,$BD60)</f>
        <v>892.77179402101081</v>
      </c>
      <c r="BQ60" s="95">
        <f>求节点(节奏总纲!$H$4:$H$163,AI$7:AI$166,$BD60)</f>
        <v>2.2924324324324324E-2</v>
      </c>
      <c r="BR60" s="95">
        <f>求节点(节奏总纲!$H$4:$H$163,AJ$7:AJ$166,$BD60)</f>
        <v>2.2924324324324324E-2</v>
      </c>
      <c r="BS60" s="95">
        <f>求节点(节奏总纲!$H$4:$H$163,AM$7:AM$166,$BD60)</f>
        <v>6872.9131229279819</v>
      </c>
      <c r="BT60" s="95">
        <f>求节点(节奏总纲!$H$4:$H$163,AN$7:AN$166,$BD60)</f>
        <v>2.6427058124109544</v>
      </c>
      <c r="BU60" s="95">
        <f>求节点(节奏总纲!$H$4:$H$163,AO$7:AO$166,$BD60)</f>
        <v>41981253896.771217</v>
      </c>
    </row>
    <row r="61" spans="12:73" x14ac:dyDescent="0.15">
      <c r="L61" s="14">
        <v>55</v>
      </c>
      <c r="M61" s="91">
        <f>武将属性!$G59</f>
        <v>202.23358750217062</v>
      </c>
      <c r="N61" s="91">
        <f>武将属性!$V59</f>
        <v>10112.319034575992</v>
      </c>
      <c r="O61" s="91">
        <f>武将属性!$V59</f>
        <v>10112.319034575992</v>
      </c>
      <c r="P61" s="92">
        <f>武将属性!$AH59</f>
        <v>1.1117765317561311E-2</v>
      </c>
      <c r="Q61" s="92">
        <f>武将属性!$AH59</f>
        <v>1.1117765317561311E-2</v>
      </c>
      <c r="R61" s="92">
        <f>武将属性!BK59</f>
        <v>0.10034920308597381</v>
      </c>
      <c r="S61" s="92">
        <f t="shared" si="2"/>
        <v>0.10034920308597381</v>
      </c>
      <c r="T61" s="91">
        <f>战法技能效用!AO59</f>
        <v>1.5334942660633282</v>
      </c>
      <c r="U61" s="91">
        <f t="shared" si="3"/>
        <v>4107704749.5512605</v>
      </c>
      <c r="V61" s="95">
        <f t="shared" si="4"/>
        <v>28270089.756382141</v>
      </c>
      <c r="W61" s="95">
        <f t="shared" si="4"/>
        <v>565366.03037279914</v>
      </c>
      <c r="X61" s="95">
        <f t="shared" si="4"/>
        <v>565366.03037279914</v>
      </c>
      <c r="Y61" s="95">
        <f t="shared" si="5"/>
        <v>5654298506.609602</v>
      </c>
      <c r="Z61" s="95">
        <f t="shared" si="6"/>
        <v>5654298506.609602</v>
      </c>
      <c r="AA61" s="95">
        <f t="shared" si="7"/>
        <v>5195770264.9372711</v>
      </c>
      <c r="AB61" s="95">
        <f t="shared" si="8"/>
        <v>5195770264.9372711</v>
      </c>
      <c r="AC61" s="95">
        <f t="shared" si="9"/>
        <v>4513261977.3599415</v>
      </c>
      <c r="AD61" s="92"/>
      <c r="AE61" s="14">
        <v>55</v>
      </c>
      <c r="AF61" s="91">
        <f>武将属性!$G59</f>
        <v>202.23358750217062</v>
      </c>
      <c r="AG61" s="91">
        <f>士兵属性!$H59</f>
        <v>576.464660425685</v>
      </c>
      <c r="AH61" s="91">
        <f>士兵属性!$H59</f>
        <v>576.464660425685</v>
      </c>
      <c r="AI61" s="92">
        <f>士兵属性!$S59</f>
        <v>1.1117765317561311E-2</v>
      </c>
      <c r="AJ61" s="92">
        <f>士兵属性!$S59</f>
        <v>1.1117765317561311E-2</v>
      </c>
      <c r="AK61" s="92">
        <f>士兵属性!AZ59</f>
        <v>0.10034920308597381</v>
      </c>
      <c r="AL61" s="92">
        <f t="shared" si="11"/>
        <v>0.10034920308597381</v>
      </c>
      <c r="AM61" s="91">
        <f>带兵数!$H58</f>
        <v>5501.9323824093135</v>
      </c>
      <c r="AN61" s="91">
        <f>战法技能效用!AU59</f>
        <v>0.58246055055288348</v>
      </c>
      <c r="AO61" s="91">
        <f t="shared" si="12"/>
        <v>1261216050.3914268</v>
      </c>
      <c r="AP61" s="95">
        <f t="shared" si="13"/>
        <v>15870311.119532179</v>
      </c>
      <c r="AQ61" s="95">
        <f t="shared" si="14"/>
        <v>4979790.034590967</v>
      </c>
      <c r="AR61" s="95">
        <f t="shared" si="14"/>
        <v>4979790.034590967</v>
      </c>
      <c r="AS61" s="95">
        <f t="shared" si="15"/>
        <v>3174219722.5370407</v>
      </c>
      <c r="AT61" s="95">
        <f t="shared" si="16"/>
        <v>3174219722.5370407</v>
      </c>
      <c r="AU61" s="95">
        <f t="shared" si="17"/>
        <v>2916810357.5459332</v>
      </c>
      <c r="AV61" s="95">
        <f t="shared" si="18"/>
        <v>2916810357.5459332</v>
      </c>
      <c r="AW61" s="95">
        <f t="shared" si="19"/>
        <v>1043514.4497448786</v>
      </c>
      <c r="AX61" s="95">
        <f t="shared" si="20"/>
        <v>3628113156.1589069</v>
      </c>
      <c r="AZ61" s="14">
        <f t="shared" si="21"/>
        <v>0.7869811602951311</v>
      </c>
      <c r="BA61" s="14">
        <f t="shared" si="22"/>
        <v>0.30703668527520295</v>
      </c>
      <c r="BD61" s="14">
        <v>55</v>
      </c>
      <c r="BE61" s="95">
        <f>求节点(节奏总纲!$H$4:$H$163,M$7:M$166,$BD61)</f>
        <v>318.40681031532961</v>
      </c>
      <c r="BF61" s="95">
        <f>求节点(节奏总纲!$H$4:$H$163,N$7:N$166,$BD61)</f>
        <v>16673.457731202605</v>
      </c>
      <c r="BG61" s="95">
        <f>求节点(节奏总纲!$H$4:$H$163,O$7:O$166,$BD61)</f>
        <v>16673.457731202605</v>
      </c>
      <c r="BH61" s="95">
        <f>求节点(节奏总纲!$H$4:$H$163,P$7:P$166,$BD61)</f>
        <v>2.3068468468468467E-2</v>
      </c>
      <c r="BI61" s="95">
        <f>求节点(节奏总纲!$H$4:$H$163,Q$7:Q$166,$BD61)</f>
        <v>2.3068468468468467E-2</v>
      </c>
      <c r="BJ61" s="95">
        <f>求节点(节奏总纲!$H$4:$H$163,T$7:T$166,$BD61)</f>
        <v>2.0214471696024656</v>
      </c>
      <c r="BK61" s="95">
        <f>求节点(节奏总纲!$H$4:$H$163,U$7:U$166,$BD61)</f>
        <v>26819045777.210007</v>
      </c>
      <c r="BM61" s="14">
        <v>55</v>
      </c>
      <c r="BN61" s="95">
        <f>求节点(节奏总纲!$H$4:$H$163,AF$7:AF$166,$BD61)</f>
        <v>318.40681031532961</v>
      </c>
      <c r="BO61" s="95">
        <f>求节点(节奏总纲!$H$4:$H$163,AG$7:AG$166,$BD61)</f>
        <v>897.54040331594001</v>
      </c>
      <c r="BP61" s="95">
        <f>求节点(节奏总纲!$H$4:$H$163,AH$7:AH$166,$BD61)</f>
        <v>897.54040331594001</v>
      </c>
      <c r="BQ61" s="95">
        <f>求节点(节奏总纲!$H$4:$H$163,AI$7:AI$166,$BD61)</f>
        <v>2.3068468468468467E-2</v>
      </c>
      <c r="BR61" s="95">
        <f>求节点(节奏总纲!$H$4:$H$163,AJ$7:AJ$166,$BD61)</f>
        <v>2.3068468468468467E-2</v>
      </c>
      <c r="BS61" s="95">
        <f>求节点(节奏总纲!$H$4:$H$163,AM$7:AM$166,$BD61)</f>
        <v>6890.9572165176223</v>
      </c>
      <c r="BT61" s="95">
        <f>求节点(节奏总纲!$H$4:$H$163,AN$7:AN$166,$BD61)</f>
        <v>2.6727031142904583</v>
      </c>
      <c r="BU61" s="95">
        <f>求节点(节奏总纲!$H$4:$H$163,AO$7:AO$166,$BD61)</f>
        <v>43656320418.194351</v>
      </c>
    </row>
    <row r="62" spans="12:73" x14ac:dyDescent="0.15">
      <c r="L62" s="14">
        <v>56</v>
      </c>
      <c r="M62" s="91">
        <f>武将属性!$G60</f>
        <v>207.9943779713563</v>
      </c>
      <c r="N62" s="91">
        <f>武将属性!$V60</f>
        <v>10386.228865871553</v>
      </c>
      <c r="O62" s="91">
        <f>武将属性!$V60</f>
        <v>10386.228865871553</v>
      </c>
      <c r="P62" s="92">
        <f>武将属性!$AH60</f>
        <v>1.1368450118283038E-2</v>
      </c>
      <c r="Q62" s="92">
        <f>武将属性!$AH60</f>
        <v>1.1368450118283038E-2</v>
      </c>
      <c r="R62" s="92">
        <f>武将属性!BK60</f>
        <v>0.10037531216533291</v>
      </c>
      <c r="S62" s="92">
        <f t="shared" si="2"/>
        <v>0.10037531216533291</v>
      </c>
      <c r="T62" s="91">
        <f>战法技能效用!AO60</f>
        <v>1.557323267705627</v>
      </c>
      <c r="U62" s="91">
        <f t="shared" si="3"/>
        <v>4543380616.9880877</v>
      </c>
      <c r="V62" s="95">
        <f t="shared" si="4"/>
        <v>30396087.35097931</v>
      </c>
      <c r="W62" s="95">
        <f t="shared" si="4"/>
        <v>608711.33911792806</v>
      </c>
      <c r="X62" s="95">
        <f t="shared" si="4"/>
        <v>608711.33911792806</v>
      </c>
      <c r="Y62" s="95">
        <f t="shared" si="5"/>
        <v>6251149401.1806936</v>
      </c>
      <c r="Z62" s="95">
        <f t="shared" si="6"/>
        <v>6251149401.1806936</v>
      </c>
      <c r="AA62" s="95">
        <f t="shared" si="7"/>
        <v>5745508111.1271172</v>
      </c>
      <c r="AB62" s="95">
        <f t="shared" si="8"/>
        <v>5745508111.1271172</v>
      </c>
      <c r="AC62" s="95">
        <f t="shared" si="9"/>
        <v>4944400546.5934715</v>
      </c>
      <c r="AD62" s="92"/>
      <c r="AE62" s="14">
        <v>56</v>
      </c>
      <c r="AF62" s="91">
        <f>武将属性!$G60</f>
        <v>207.9943779713563</v>
      </c>
      <c r="AG62" s="91">
        <f>士兵属性!$H60</f>
        <v>584.61847334557808</v>
      </c>
      <c r="AH62" s="91">
        <f>士兵属性!$H60</f>
        <v>584.61847334557808</v>
      </c>
      <c r="AI62" s="92">
        <f>士兵属性!$S60</f>
        <v>1.1368450118283038E-2</v>
      </c>
      <c r="AJ62" s="92">
        <f>士兵属性!$S60</f>
        <v>1.1368450118283038E-2</v>
      </c>
      <c r="AK62" s="92">
        <f>士兵属性!AZ60</f>
        <v>0.10037531216533291</v>
      </c>
      <c r="AL62" s="92">
        <f t="shared" si="11"/>
        <v>0.10037531216533291</v>
      </c>
      <c r="AM62" s="91">
        <f>带兵数!$H59</f>
        <v>5565.5098518625491</v>
      </c>
      <c r="AN62" s="91">
        <f>战法技能效用!AU60</f>
        <v>0.59805784482721291</v>
      </c>
      <c r="AO62" s="91">
        <f t="shared" si="12"/>
        <v>1392906749.3191404</v>
      </c>
      <c r="AP62" s="95">
        <f t="shared" si="13"/>
        <v>17049089.204165861</v>
      </c>
      <c r="AQ62" s="95">
        <f t="shared" si="14"/>
        <v>5425318.4910667948</v>
      </c>
      <c r="AR62" s="95">
        <f t="shared" si="14"/>
        <v>5425318.4910667948</v>
      </c>
      <c r="AS62" s="95">
        <f t="shared" si="15"/>
        <v>3506254029.9570479</v>
      </c>
      <c r="AT62" s="95">
        <f t="shared" si="16"/>
        <v>3506254029.9570479</v>
      </c>
      <c r="AU62" s="95">
        <f t="shared" si="17"/>
        <v>3222641097.8092127</v>
      </c>
      <c r="AV62" s="95">
        <f t="shared" si="18"/>
        <v>3222641097.8092127</v>
      </c>
      <c r="AW62" s="95">
        <f t="shared" si="19"/>
        <v>1139784.6731327057</v>
      </c>
      <c r="AX62" s="95">
        <f t="shared" si="20"/>
        <v>3969495126.7598748</v>
      </c>
      <c r="AZ62" s="14">
        <f t="shared" si="21"/>
        <v>0.78510761760977432</v>
      </c>
      <c r="BA62" s="14">
        <f t="shared" si="22"/>
        <v>0.30657936605860037</v>
      </c>
      <c r="BD62" s="14">
        <v>56</v>
      </c>
      <c r="BE62" s="95">
        <f>求节点(节奏总纲!$H$4:$H$163,M$7:M$166,$BD62)</f>
        <v>320.49475216091599</v>
      </c>
      <c r="BF62" s="95">
        <f>求节点(节奏总纲!$H$4:$H$163,N$7:N$166,$BD62)</f>
        <v>16762.295144022697</v>
      </c>
      <c r="BG62" s="95">
        <f>求节点(节奏总纲!$H$4:$H$163,O$7:O$166,$BD62)</f>
        <v>16762.295144022697</v>
      </c>
      <c r="BH62" s="95">
        <f>求节点(节奏总纲!$H$4:$H$163,P$7:P$166,$BD62)</f>
        <v>2.3209888432773957E-2</v>
      </c>
      <c r="BI62" s="95">
        <f>求节点(节奏总纲!$H$4:$H$163,Q$7:Q$166,$BD62)</f>
        <v>2.3209888432773957E-2</v>
      </c>
      <c r="BJ62" s="95">
        <f>求节点(节奏总纲!$H$4:$H$163,T$7:T$166,$BD62)</f>
        <v>2.0336821847851199</v>
      </c>
      <c r="BK62" s="95">
        <f>求节点(节奏总纲!$H$4:$H$163,U$7:U$166,$BD62)</f>
        <v>27535457390.547062</v>
      </c>
      <c r="BM62" s="14">
        <v>56</v>
      </c>
      <c r="BN62" s="95">
        <f>求节点(节奏总纲!$H$4:$H$163,AF$7:AF$166,$BD62)</f>
        <v>320.49475216091599</v>
      </c>
      <c r="BO62" s="95">
        <f>求节点(节奏总纲!$H$4:$H$163,AG$7:AG$166,$BD62)</f>
        <v>902.3214159323943</v>
      </c>
      <c r="BP62" s="95">
        <f>求节点(节奏总纲!$H$4:$H$163,AH$7:AH$166,$BD62)</f>
        <v>902.3214159323943</v>
      </c>
      <c r="BQ62" s="95">
        <f>求节点(节奏总纲!$H$4:$H$163,AI$7:AI$166,$BD62)</f>
        <v>2.3209888432773957E-2</v>
      </c>
      <c r="BR62" s="95">
        <f>求节点(节奏总纲!$H$4:$H$163,AJ$7:AJ$166,$BD62)</f>
        <v>2.3209888432773957E-2</v>
      </c>
      <c r="BS62" s="95">
        <f>求节点(节奏总纲!$H$4:$H$163,AM$7:AM$166,$BD62)</f>
        <v>6908.5082915339553</v>
      </c>
      <c r="BT62" s="95">
        <f>求节点(节奏总纲!$H$4:$H$163,AN$7:AN$166,$BD62)</f>
        <v>2.7027773115941534</v>
      </c>
      <c r="BU62" s="95">
        <f>求节点(节奏总纲!$H$4:$H$163,AO$7:AO$166,$BD62)</f>
        <v>45406983377.095764</v>
      </c>
    </row>
    <row r="63" spans="12:73" x14ac:dyDescent="0.15">
      <c r="L63" s="14">
        <v>57</v>
      </c>
      <c r="M63" s="91">
        <f>武将属性!$G61</f>
        <v>213.89206228013913</v>
      </c>
      <c r="N63" s="91">
        <f>武将属性!$V61</f>
        <v>10660.138697167113</v>
      </c>
      <c r="O63" s="91">
        <f>武将属性!$V61</f>
        <v>10660.138697167113</v>
      </c>
      <c r="P63" s="92">
        <f>武将属性!$AH61</f>
        <v>1.1643086306917001E-2</v>
      </c>
      <c r="Q63" s="92">
        <f>武将属性!$AH61</f>
        <v>1.1643086306917001E-2</v>
      </c>
      <c r="R63" s="92">
        <f>武将属性!BK61</f>
        <v>0.10040391580633259</v>
      </c>
      <c r="S63" s="92">
        <f t="shared" si="2"/>
        <v>0.10040391580633259</v>
      </c>
      <c r="T63" s="91">
        <f>战法技能效用!AO61</f>
        <v>1.5809550820927143</v>
      </c>
      <c r="U63" s="91">
        <f t="shared" si="3"/>
        <v>5016261515.0782986</v>
      </c>
      <c r="V63" s="95">
        <f t="shared" si="4"/>
        <v>32638317.288756587</v>
      </c>
      <c r="W63" s="95">
        <f t="shared" si="4"/>
        <v>654876.75090952218</v>
      </c>
      <c r="X63" s="95">
        <f t="shared" si="4"/>
        <v>654876.75090952218</v>
      </c>
      <c r="Y63" s="95">
        <f t="shared" si="5"/>
        <v>6900731185.4723759</v>
      </c>
      <c r="Z63" s="95">
        <f t="shared" si="6"/>
        <v>6900731185.4723759</v>
      </c>
      <c r="AA63" s="95">
        <f t="shared" si="7"/>
        <v>6344104100.2932148</v>
      </c>
      <c r="AB63" s="95">
        <f t="shared" si="8"/>
        <v>6344104100.2932148</v>
      </c>
      <c r="AC63" s="95">
        <f t="shared" si="9"/>
        <v>5409684998.1482067</v>
      </c>
      <c r="AD63" s="92"/>
      <c r="AE63" s="14">
        <v>57</v>
      </c>
      <c r="AF63" s="91">
        <f>武将属性!$G61</f>
        <v>213.89206228013913</v>
      </c>
      <c r="AG63" s="91">
        <f>士兵属性!$H61</f>
        <v>592.83203255898297</v>
      </c>
      <c r="AH63" s="91">
        <f>士兵属性!$H61</f>
        <v>592.83203255898297</v>
      </c>
      <c r="AI63" s="92">
        <f>士兵属性!$S61</f>
        <v>1.1643086306917001E-2</v>
      </c>
      <c r="AJ63" s="92">
        <f>士兵属性!$S61</f>
        <v>1.1643086306917001E-2</v>
      </c>
      <c r="AK63" s="92">
        <f>士兵属性!AZ61</f>
        <v>0.10040391580633259</v>
      </c>
      <c r="AL63" s="92">
        <f t="shared" si="11"/>
        <v>0.10040391580633259</v>
      </c>
      <c r="AM63" s="91">
        <f>带兵数!$H60</f>
        <v>5632.8038378653764</v>
      </c>
      <c r="AN63" s="91">
        <f>战法技能效用!AU61</f>
        <v>0.61361015378567729</v>
      </c>
      <c r="AO63" s="91">
        <f t="shared" si="12"/>
        <v>1539194021.5124245</v>
      </c>
      <c r="AP63" s="95">
        <f t="shared" si="13"/>
        <v>18315788.238703243</v>
      </c>
      <c r="AQ63" s="95">
        <f t="shared" si="14"/>
        <v>5910627.8140109852</v>
      </c>
      <c r="AR63" s="95">
        <f t="shared" si="14"/>
        <v>5910627.8140109852</v>
      </c>
      <c r="AS63" s="95">
        <f t="shared" si="15"/>
        <v>3872513707.3432379</v>
      </c>
      <c r="AT63" s="95">
        <f t="shared" si="16"/>
        <v>3872513707.3432379</v>
      </c>
      <c r="AU63" s="95">
        <f t="shared" si="17"/>
        <v>3560148834.7957115</v>
      </c>
      <c r="AV63" s="95">
        <f t="shared" si="18"/>
        <v>3560148834.7957115</v>
      </c>
      <c r="AW63" s="95">
        <f t="shared" si="19"/>
        <v>1244143.9828331321</v>
      </c>
      <c r="AX63" s="95">
        <f t="shared" si="20"/>
        <v>4343068234.2436466</v>
      </c>
      <c r="AZ63" s="14">
        <f t="shared" si="21"/>
        <v>0.78501301058932504</v>
      </c>
      <c r="BA63" s="14">
        <f t="shared" si="22"/>
        <v>0.30684086483246265</v>
      </c>
      <c r="BD63" s="14">
        <v>57</v>
      </c>
      <c r="BE63" s="95">
        <f>求节点(节奏总纲!$H$4:$H$163,M$7:M$166,$BD63)</f>
        <v>322.59624833049298</v>
      </c>
      <c r="BF63" s="95">
        <f>求节点(节奏总纲!$H$4:$H$163,N$7:N$166,$BD63)</f>
        <v>16851.709264033369</v>
      </c>
      <c r="BG63" s="95">
        <f>求节点(节奏总纲!$H$4:$H$163,O$7:O$166,$BD63)</f>
        <v>16851.709264033369</v>
      </c>
      <c r="BH63" s="95">
        <f>求节点(节奏总纲!$H$4:$H$163,P$7:P$166,$BD63)</f>
        <v>2.3345910874482727E-2</v>
      </c>
      <c r="BI63" s="95">
        <f>求节点(节奏总纲!$H$4:$H$163,Q$7:Q$166,$BD63)</f>
        <v>2.3345910874482727E-2</v>
      </c>
      <c r="BJ63" s="95">
        <f>求节点(节奏总纲!$H$4:$H$163,T$7:T$166,$BD63)</f>
        <v>2.0459405986186692</v>
      </c>
      <c r="BK63" s="95">
        <f>求节点(节奏总纲!$H$4:$H$163,U$7:U$166,$BD63)</f>
        <v>28295307319.242775</v>
      </c>
      <c r="BM63" s="14">
        <v>57</v>
      </c>
      <c r="BN63" s="95">
        <f>求节点(节奏总纲!$H$4:$H$163,AF$7:AF$166,$BD63)</f>
        <v>322.59624833049298</v>
      </c>
      <c r="BO63" s="95">
        <f>求节点(节奏总纲!$H$4:$H$163,AG$7:AG$166,$BD63)</f>
        <v>907.12700372823133</v>
      </c>
      <c r="BP63" s="95">
        <f>求节点(节奏总纲!$H$4:$H$163,AH$7:AH$166,$BD63)</f>
        <v>907.12700372823133</v>
      </c>
      <c r="BQ63" s="95">
        <f>求节点(节奏总纲!$H$4:$H$163,AI$7:AI$166,$BD63)</f>
        <v>2.3345910874482727E-2</v>
      </c>
      <c r="BR63" s="95">
        <f>求节点(节奏总纲!$H$4:$H$163,AJ$7:AJ$166,$BD63)</f>
        <v>2.3345910874482727E-2</v>
      </c>
      <c r="BS63" s="95">
        <f>求节点(节奏总纲!$H$4:$H$163,AM$7:AM$166,$BD63)</f>
        <v>6925.0825298333184</v>
      </c>
      <c r="BT63" s="95">
        <f>求节点(节奏总纲!$H$4:$H$163,AN$7:AN$166,$BD63)</f>
        <v>2.7330038647679578</v>
      </c>
      <c r="BU63" s="95">
        <f>求节点(节奏总纲!$H$4:$H$163,AO$7:AO$166,$BD63)</f>
        <v>47307428473.626312</v>
      </c>
    </row>
    <row r="64" spans="12:73" x14ac:dyDescent="0.15">
      <c r="L64" s="14">
        <v>58</v>
      </c>
      <c r="M64" s="91">
        <f>武将属性!$G62</f>
        <v>225.1266430005866</v>
      </c>
      <c r="N64" s="91">
        <f>武将属性!$V62</f>
        <v>10934.048528462674</v>
      </c>
      <c r="O64" s="91">
        <f>武将属性!$V62</f>
        <v>10934.048528462674</v>
      </c>
      <c r="P64" s="92">
        <f>武将属性!$AH62</f>
        <v>1.1935150991597436E-2</v>
      </c>
      <c r="Q64" s="92">
        <f>武将属性!$AH62</f>
        <v>1.1935150991597436E-2</v>
      </c>
      <c r="R64" s="92">
        <f>武将属性!BK62</f>
        <v>0.10043433464308839</v>
      </c>
      <c r="S64" s="92">
        <f t="shared" si="2"/>
        <v>0.10043433464308839</v>
      </c>
      <c r="T64" s="91">
        <f>战法技能效用!AO62</f>
        <v>1.6300213295044748</v>
      </c>
      <c r="U64" s="91">
        <f t="shared" si="3"/>
        <v>5771398578.9296722</v>
      </c>
      <c r="V64" s="95">
        <f t="shared" si="4"/>
        <v>35826436.691791996</v>
      </c>
      <c r="W64" s="95">
        <f t="shared" si="4"/>
        <v>737648.58479461854</v>
      </c>
      <c r="X64" s="95">
        <f t="shared" si="4"/>
        <v>737648.58479461854</v>
      </c>
      <c r="Y64" s="95">
        <f t="shared" si="5"/>
        <v>7970357996.9455423</v>
      </c>
      <c r="Z64" s="95">
        <f t="shared" si="6"/>
        <v>7970357996.9455423</v>
      </c>
      <c r="AA64" s="95">
        <f t="shared" si="7"/>
        <v>7329365477.9611254</v>
      </c>
      <c r="AB64" s="95">
        <f t="shared" si="8"/>
        <v>7329365477.9611254</v>
      </c>
      <c r="AC64" s="95">
        <f t="shared" si="9"/>
        <v>6133399248.6029015</v>
      </c>
      <c r="AD64" s="92"/>
      <c r="AE64" s="14">
        <v>58</v>
      </c>
      <c r="AF64" s="91">
        <f>武将属性!$G62</f>
        <v>225.1266430005866</v>
      </c>
      <c r="AG64" s="91">
        <f>士兵属性!$H62</f>
        <v>601.10533806590001</v>
      </c>
      <c r="AH64" s="91">
        <f>士兵属性!$H62</f>
        <v>601.10533806590001</v>
      </c>
      <c r="AI64" s="92">
        <f>士兵属性!$S62</f>
        <v>1.1935150991597436E-2</v>
      </c>
      <c r="AJ64" s="92">
        <f>士兵属性!$S62</f>
        <v>1.1935150991597436E-2</v>
      </c>
      <c r="AK64" s="92">
        <f>士兵属性!AZ62</f>
        <v>0.10043433464308839</v>
      </c>
      <c r="AL64" s="92">
        <f t="shared" si="11"/>
        <v>0.10043433464308839</v>
      </c>
      <c r="AM64" s="91">
        <f>带兵数!$H61</f>
        <v>5696.5928362136156</v>
      </c>
      <c r="AN64" s="91">
        <f>战法技能效用!AU62</f>
        <v>0.66906516915491476</v>
      </c>
      <c r="AO64" s="91">
        <f t="shared" si="12"/>
        <v>1823763989.4743948</v>
      </c>
      <c r="AP64" s="95">
        <f t="shared" si="13"/>
        <v>20450254.715523012</v>
      </c>
      <c r="AQ64" s="95">
        <f t="shared" si="14"/>
        <v>6850464.5905996766</v>
      </c>
      <c r="AR64" s="95">
        <f t="shared" si="14"/>
        <v>6850464.5905996766</v>
      </c>
      <c r="AS64" s="95">
        <f t="shared" si="15"/>
        <v>4549597064.6945524</v>
      </c>
      <c r="AT64" s="95">
        <f t="shared" si="16"/>
        <v>4549597064.6945524</v>
      </c>
      <c r="AU64" s="95">
        <f t="shared" si="17"/>
        <v>4183709147.9936643</v>
      </c>
      <c r="AV64" s="95">
        <f t="shared" si="18"/>
        <v>4183709147.9936643</v>
      </c>
      <c r="AW64" s="95">
        <f t="shared" si="19"/>
        <v>1445724.1203771655</v>
      </c>
      <c r="AX64" s="95">
        <f t="shared" si="20"/>
        <v>4934320013.0715771</v>
      </c>
      <c r="AZ64" s="14">
        <f t="shared" si="21"/>
        <v>0.78462026534422702</v>
      </c>
      <c r="BA64" s="14">
        <f t="shared" si="22"/>
        <v>0.31600035321293279</v>
      </c>
      <c r="BD64" s="14">
        <v>58</v>
      </c>
      <c r="BE64" s="95">
        <f>求节点(节奏总纲!$H$4:$H$163,M$7:M$166,$BD64)</f>
        <v>324.69774450006997</v>
      </c>
      <c r="BF64" s="95">
        <f>求节点(节奏总纲!$H$4:$H$163,N$7:N$166,$BD64)</f>
        <v>16941.123384044036</v>
      </c>
      <c r="BG64" s="95">
        <f>求节点(节奏总纲!$H$4:$H$163,O$7:O$166,$BD64)</f>
        <v>16941.123384044036</v>
      </c>
      <c r="BH64" s="95">
        <f>求节点(节奏总纲!$H$4:$H$163,P$7:P$166,$BD64)</f>
        <v>2.34819333161915E-2</v>
      </c>
      <c r="BI64" s="95">
        <f>求节点(节奏总纲!$H$4:$H$163,Q$7:Q$166,$BD64)</f>
        <v>2.34819333161915E-2</v>
      </c>
      <c r="BJ64" s="95">
        <f>求节点(节奏总纲!$H$4:$H$163,T$7:T$166,$BD64)</f>
        <v>2.0581990124522189</v>
      </c>
      <c r="BK64" s="95">
        <f>求节点(节奏总纲!$H$4:$H$163,U$7:U$166,$BD64)</f>
        <v>29055157247.938492</v>
      </c>
      <c r="BM64" s="14">
        <v>58</v>
      </c>
      <c r="BN64" s="95">
        <f>求节点(节奏总纲!$H$4:$H$163,AF$7:AF$166,$BD64)</f>
        <v>324.69774450006997</v>
      </c>
      <c r="BO64" s="95">
        <f>求节点(节奏总纲!$H$4:$H$163,AG$7:AG$166,$BD64)</f>
        <v>911.93259152406847</v>
      </c>
      <c r="BP64" s="95">
        <f>求节点(节奏总纲!$H$4:$H$163,AH$7:AH$166,$BD64)</f>
        <v>911.93259152406847</v>
      </c>
      <c r="BQ64" s="95">
        <f>求节点(节奏总纲!$H$4:$H$163,AI$7:AI$166,$BD64)</f>
        <v>2.34819333161915E-2</v>
      </c>
      <c r="BR64" s="95">
        <f>求节点(节奏总纲!$H$4:$H$163,AJ$7:AJ$166,$BD64)</f>
        <v>2.34819333161915E-2</v>
      </c>
      <c r="BS64" s="95">
        <f>求节点(节奏总纲!$H$4:$H$163,AM$7:AM$166,$BD64)</f>
        <v>6941.6567681326824</v>
      </c>
      <c r="BT64" s="95">
        <f>求节点(节奏总纲!$H$4:$H$163,AN$7:AN$166,$BD64)</f>
        <v>2.7632304179417626</v>
      </c>
      <c r="BU64" s="95">
        <f>求节点(节奏总纲!$H$4:$H$163,AO$7:AO$166,$BD64)</f>
        <v>49207873570.156868</v>
      </c>
    </row>
    <row r="65" spans="12:73" x14ac:dyDescent="0.15">
      <c r="L65" s="14">
        <v>59</v>
      </c>
      <c r="M65" s="91">
        <f>武将属性!$G63</f>
        <v>231.77713985756085</v>
      </c>
      <c r="N65" s="91">
        <f>武将属性!$V63</f>
        <v>11197.069906685918</v>
      </c>
      <c r="O65" s="91">
        <f>武将属性!$V63</f>
        <v>11197.069906685918</v>
      </c>
      <c r="P65" s="92">
        <f>武将属性!$AH63</f>
        <v>1.2298718389498092E-2</v>
      </c>
      <c r="Q65" s="92">
        <f>武将属性!$AH63</f>
        <v>1.2298718389498092E-2</v>
      </c>
      <c r="R65" s="92">
        <f>武将属性!BK63</f>
        <v>0.10046787145699604</v>
      </c>
      <c r="S65" s="92">
        <f t="shared" si="2"/>
        <v>0.10046787145699604</v>
      </c>
      <c r="T65" s="91">
        <f>战法技能效用!AO63</f>
        <v>1.6542804987809423</v>
      </c>
      <c r="U65" s="91">
        <f t="shared" si="3"/>
        <v>6351629093.1554966</v>
      </c>
      <c r="V65" s="95">
        <f t="shared" si="4"/>
        <v>38349290.708385214</v>
      </c>
      <c r="W65" s="95">
        <f t="shared" si="4"/>
        <v>793822.75809926179</v>
      </c>
      <c r="X65" s="95">
        <f t="shared" si="4"/>
        <v>793822.75809926179</v>
      </c>
      <c r="Y65" s="95">
        <f t="shared" si="5"/>
        <v>8780500018.9041748</v>
      </c>
      <c r="Z65" s="95">
        <f t="shared" si="6"/>
        <v>8780500018.9041748</v>
      </c>
      <c r="AA65" s="95">
        <f t="shared" si="7"/>
        <v>8077009012.7097397</v>
      </c>
      <c r="AB65" s="95">
        <f t="shared" si="8"/>
        <v>8077009012.7097397</v>
      </c>
      <c r="AC65" s="95">
        <f t="shared" si="9"/>
        <v>6697475206.5864658</v>
      </c>
      <c r="AD65" s="92"/>
      <c r="AE65" s="14">
        <v>59</v>
      </c>
      <c r="AF65" s="91">
        <f>武将属性!$G63</f>
        <v>231.77713985756085</v>
      </c>
      <c r="AG65" s="91">
        <f>士兵属性!$H63</f>
        <v>609.7720467726075</v>
      </c>
      <c r="AH65" s="91">
        <f>士兵属性!$H63</f>
        <v>609.7720467726075</v>
      </c>
      <c r="AI65" s="92">
        <f>士兵属性!$S63</f>
        <v>1.2298718389498092E-2</v>
      </c>
      <c r="AJ65" s="92">
        <f>士兵属性!$S63</f>
        <v>1.2298718389498092E-2</v>
      </c>
      <c r="AK65" s="92">
        <f>士兵属性!AZ63</f>
        <v>0.10046787145699604</v>
      </c>
      <c r="AL65" s="92">
        <f t="shared" si="11"/>
        <v>0.10046787145699604</v>
      </c>
      <c r="AM65" s="91">
        <f>带兵数!$H62</f>
        <v>5764.8702736645391</v>
      </c>
      <c r="AN65" s="91">
        <f>战法技能效用!AU63</f>
        <v>0.68840061248433249</v>
      </c>
      <c r="AO65" s="91">
        <f t="shared" si="12"/>
        <v>2026458933.9678941</v>
      </c>
      <c r="AP65" s="95">
        <f t="shared" si="13"/>
        <v>22012289.368580587</v>
      </c>
      <c r="AQ65" s="95">
        <f t="shared" si="14"/>
        <v>7483647.0135368183</v>
      </c>
      <c r="AR65" s="95">
        <f t="shared" si="14"/>
        <v>7483647.0135368183</v>
      </c>
      <c r="AS65" s="95">
        <f t="shared" si="15"/>
        <v>5039960417.6951523</v>
      </c>
      <c r="AT65" s="95">
        <f t="shared" si="16"/>
        <v>5039960417.6951523</v>
      </c>
      <c r="AU65" s="95">
        <f t="shared" si="17"/>
        <v>4636160313.1691036</v>
      </c>
      <c r="AV65" s="95">
        <f t="shared" si="18"/>
        <v>4636160313.1691036</v>
      </c>
      <c r="AW65" s="95">
        <f t="shared" si="19"/>
        <v>1583147.0753520723</v>
      </c>
      <c r="AX65" s="95">
        <f t="shared" si="20"/>
        <v>5405492894.3120155</v>
      </c>
      <c r="AZ65" s="14">
        <f t="shared" si="21"/>
        <v>0.78848839987357988</v>
      </c>
      <c r="BA65" s="14">
        <f t="shared" si="22"/>
        <v>0.31904554000982244</v>
      </c>
      <c r="BD65" s="14">
        <v>59</v>
      </c>
      <c r="BE65" s="95">
        <f>求节点(节奏总纲!$H$4:$H$163,M$7:M$166,$BD65)</f>
        <v>326.79924066964696</v>
      </c>
      <c r="BF65" s="95">
        <f>求节点(节奏总纲!$H$4:$H$163,N$7:N$166,$BD65)</f>
        <v>17030.537504054704</v>
      </c>
      <c r="BG65" s="95">
        <f>求节点(节奏总纲!$H$4:$H$163,O$7:O$166,$BD65)</f>
        <v>17030.537504054704</v>
      </c>
      <c r="BH65" s="95">
        <f>求节点(节奏总纲!$H$4:$H$163,P$7:P$166,$BD65)</f>
        <v>2.3617955757900273E-2</v>
      </c>
      <c r="BI65" s="95">
        <f>求节点(节奏总纲!$H$4:$H$163,Q$7:Q$166,$BD65)</f>
        <v>2.3617955757900273E-2</v>
      </c>
      <c r="BJ65" s="95">
        <f>求节点(节奏总纲!$H$4:$H$163,T$7:T$166,$BD65)</f>
        <v>2.0704574262857682</v>
      </c>
      <c r="BK65" s="95">
        <f>求节点(节奏总纲!$H$4:$H$163,U$7:U$166,$BD65)</f>
        <v>29815007176.634205</v>
      </c>
      <c r="BM65" s="14">
        <v>59</v>
      </c>
      <c r="BN65" s="95">
        <f>求节点(节奏总纲!$H$4:$H$163,AF$7:AF$166,$BD65)</f>
        <v>326.79924066964696</v>
      </c>
      <c r="BO65" s="95">
        <f>求节点(节奏总纲!$H$4:$H$163,AG$7:AG$166,$BD65)</f>
        <v>916.7381793199055</v>
      </c>
      <c r="BP65" s="95">
        <f>求节点(节奏总纲!$H$4:$H$163,AH$7:AH$166,$BD65)</f>
        <v>916.7381793199055</v>
      </c>
      <c r="BQ65" s="95">
        <f>求节点(节奏总纲!$H$4:$H$163,AI$7:AI$166,$BD65)</f>
        <v>2.3617955757900273E-2</v>
      </c>
      <c r="BR65" s="95">
        <f>求节点(节奏总纲!$H$4:$H$163,AJ$7:AJ$166,$BD65)</f>
        <v>2.3617955757900273E-2</v>
      </c>
      <c r="BS65" s="95">
        <f>求节点(节奏总纲!$H$4:$H$163,AM$7:AM$166,$BD65)</f>
        <v>6958.2310064320463</v>
      </c>
      <c r="BT65" s="95">
        <f>求节点(节奏总纲!$H$4:$H$163,AN$7:AN$166,$BD65)</f>
        <v>2.793456971115567</v>
      </c>
      <c r="BU65" s="95">
        <f>求节点(节奏总纲!$H$4:$H$163,AO$7:AO$166,$BD65)</f>
        <v>51108318666.687424</v>
      </c>
    </row>
    <row r="66" spans="12:73" x14ac:dyDescent="0.15">
      <c r="L66" s="14">
        <v>60</v>
      </c>
      <c r="M66" s="91">
        <f>武将属性!$G64</f>
        <v>238.55481355124934</v>
      </c>
      <c r="N66" s="91">
        <f>武将属性!$V64</f>
        <v>11446.177674095467</v>
      </c>
      <c r="O66" s="91">
        <f>武将属性!$V64</f>
        <v>11446.177674095467</v>
      </c>
      <c r="P66" s="92">
        <f>武将属性!$AH64</f>
        <v>1.2915781818181819E-2</v>
      </c>
      <c r="Q66" s="92">
        <f>武将属性!$AH64</f>
        <v>1.2915781818181819E-2</v>
      </c>
      <c r="R66" s="92">
        <f>武将属性!BK64</f>
        <v>0.10050507912466011</v>
      </c>
      <c r="S66" s="92">
        <f t="shared" si="2"/>
        <v>0.10050507912466011</v>
      </c>
      <c r="T66" s="91">
        <f>战法技能效用!AO64</f>
        <v>1.6792605465415078</v>
      </c>
      <c r="U66" s="91">
        <f t="shared" si="3"/>
        <v>6969631791.1498566</v>
      </c>
      <c r="V66" s="95">
        <f t="shared" si="4"/>
        <v>42398042.292311586</v>
      </c>
      <c r="W66" s="95">
        <f t="shared" si="4"/>
        <v>883636.21131537715</v>
      </c>
      <c r="X66" s="95">
        <f t="shared" si="4"/>
        <v>883636.21131537715</v>
      </c>
      <c r="Y66" s="95">
        <f t="shared" si="5"/>
        <v>9985289256.5513229</v>
      </c>
      <c r="Z66" s="95">
        <f t="shared" si="6"/>
        <v>9985289256.5513229</v>
      </c>
      <c r="AA66" s="95">
        <f t="shared" si="7"/>
        <v>9190559194.8973446</v>
      </c>
      <c r="AB66" s="95">
        <f t="shared" si="8"/>
        <v>9190559194.8973446</v>
      </c>
      <c r="AC66" s="95">
        <f t="shared" si="9"/>
        <v>7550036212.0707121</v>
      </c>
      <c r="AD66" s="92"/>
      <c r="AE66" s="14">
        <v>60</v>
      </c>
      <c r="AF66" s="91">
        <f>武将属性!$G64</f>
        <v>238.55481355124934</v>
      </c>
      <c r="AG66" s="91">
        <f>士兵属性!$H64</f>
        <v>664.55818291710159</v>
      </c>
      <c r="AH66" s="91">
        <f>士兵属性!$H64</f>
        <v>664.55818291710159</v>
      </c>
      <c r="AI66" s="92">
        <f>士兵属性!$S64</f>
        <v>1.2915781818181819E-2</v>
      </c>
      <c r="AJ66" s="92">
        <f>士兵属性!$S64</f>
        <v>1.2915781818181819E-2</v>
      </c>
      <c r="AK66" s="92">
        <f>士兵属性!AZ64</f>
        <v>0.10050507912466011</v>
      </c>
      <c r="AL66" s="92">
        <f t="shared" si="11"/>
        <v>0.10050507912466011</v>
      </c>
      <c r="AM66" s="91">
        <f>带兵数!$H63</f>
        <v>5831.7758642742501</v>
      </c>
      <c r="AN66" s="91">
        <f>战法技能效用!AU64</f>
        <v>0.78513337315452292</v>
      </c>
      <c r="AO66" s="91">
        <f t="shared" si="12"/>
        <v>2837644359.3401012</v>
      </c>
      <c r="AP66" s="95">
        <f t="shared" si="13"/>
        <v>28037081.667926781</v>
      </c>
      <c r="AQ66" s="95">
        <f t="shared" si="14"/>
        <v>9001874.9237444289</v>
      </c>
      <c r="AR66" s="95">
        <f t="shared" si="14"/>
        <v>9001874.9237444289</v>
      </c>
      <c r="AS66" s="95">
        <f t="shared" si="15"/>
        <v>6603096634.3596649</v>
      </c>
      <c r="AT66" s="95">
        <f t="shared" si="16"/>
        <v>6603096634.3596649</v>
      </c>
      <c r="AU66" s="95">
        <f t="shared" si="17"/>
        <v>6077555584.8714037</v>
      </c>
      <c r="AV66" s="95">
        <f t="shared" si="18"/>
        <v>6077555584.8714037</v>
      </c>
      <c r="AW66" s="95">
        <f t="shared" si="19"/>
        <v>2051611.646743251</v>
      </c>
      <c r="AX66" s="95">
        <f t="shared" si="20"/>
        <v>6702322338.6377068</v>
      </c>
      <c r="AZ66" s="14">
        <f t="shared" si="21"/>
        <v>0.91714222621398633</v>
      </c>
      <c r="BA66" s="14">
        <f t="shared" si="22"/>
        <v>0.40714408513565736</v>
      </c>
      <c r="BD66" s="14">
        <v>60</v>
      </c>
      <c r="BE66" s="95">
        <f>求节点(节奏总纲!$H$4:$H$163,M$7:M$166,$BD66)</f>
        <v>328.74995970307623</v>
      </c>
      <c r="BF66" s="95">
        <f>求节点(节奏总纲!$H$4:$H$163,N$7:N$166,$BD66)</f>
        <v>17117.478855507183</v>
      </c>
      <c r="BG66" s="95">
        <f>求节点(节奏总纲!$H$4:$H$163,O$7:O$166,$BD66)</f>
        <v>17117.478855507183</v>
      </c>
      <c r="BH66" s="95">
        <f>求节点(节奏总纲!$H$4:$H$163,P$7:P$166,$BD66)</f>
        <v>2.3751219512195124E-2</v>
      </c>
      <c r="BI66" s="95">
        <f>求节点(节奏总纲!$H$4:$H$163,Q$7:Q$166,$BD66)</f>
        <v>2.3751219512195124E-2</v>
      </c>
      <c r="BJ66" s="95">
        <f>求节点(节奏总纲!$H$4:$H$163,T$7:T$166,$BD66)</f>
        <v>2.0821517292160436</v>
      </c>
      <c r="BK66" s="95">
        <f>求节点(节奏总纲!$H$4:$H$163,U$7:U$166,$BD66)</f>
        <v>30568386540.58992</v>
      </c>
      <c r="BM66" s="14">
        <v>60</v>
      </c>
      <c r="BN66" s="95">
        <f>求节点(节奏总纲!$H$4:$H$163,AF$7:AF$166,$BD66)</f>
        <v>328.74995970307623</v>
      </c>
      <c r="BO66" s="95">
        <f>求节点(节奏总纲!$H$4:$H$163,AG$7:AG$166,$BD66)</f>
        <v>921.13070243461834</v>
      </c>
      <c r="BP66" s="95">
        <f>求节点(节奏总纲!$H$4:$H$163,AH$7:AH$166,$BD66)</f>
        <v>921.13070243461834</v>
      </c>
      <c r="BQ66" s="95">
        <f>求节点(节奏总纲!$H$4:$H$163,AI$7:AI$166,$BD66)</f>
        <v>2.3751219512195124E-2</v>
      </c>
      <c r="BR66" s="95">
        <f>求节点(节奏总纲!$H$4:$H$163,AJ$7:AJ$166,$BD66)</f>
        <v>2.3751219512195124E-2</v>
      </c>
      <c r="BS66" s="95">
        <f>求节点(节奏总纲!$H$4:$H$163,AM$7:AM$166,$BD66)</f>
        <v>6974.5466117670094</v>
      </c>
      <c r="BT66" s="95">
        <f>求节点(节奏总纲!$H$4:$H$163,AN$7:AN$166,$BD66)</f>
        <v>2.8225178111146372</v>
      </c>
      <c r="BU66" s="95">
        <f>求节点(节奏总纲!$H$4:$H$163,AO$7:AO$166,$BD66)</f>
        <v>53009369015.75843</v>
      </c>
    </row>
    <row r="67" spans="12:73" x14ac:dyDescent="0.15">
      <c r="L67" s="14">
        <v>61</v>
      </c>
      <c r="M67" s="91">
        <f>武将属性!$G65</f>
        <v>243.40308735505886</v>
      </c>
      <c r="N67" s="91">
        <f>武将属性!$V65</f>
        <v>11767.112579725715</v>
      </c>
      <c r="O67" s="91">
        <f>武将属性!$V65</f>
        <v>11767.112579725715</v>
      </c>
      <c r="P67" s="92">
        <f>武将属性!$AH65</f>
        <v>1.3558601437417498E-2</v>
      </c>
      <c r="Q67" s="92">
        <f>武将属性!$AH65</f>
        <v>1.3558601437417498E-2</v>
      </c>
      <c r="R67" s="92">
        <f>武将属性!BK65</f>
        <v>0.1005438398381438</v>
      </c>
      <c r="S67" s="92">
        <f t="shared" si="2"/>
        <v>0.1005438398381438</v>
      </c>
      <c r="T67" s="91">
        <f>战法技能效用!AO65</f>
        <v>1.7016503825739373</v>
      </c>
      <c r="U67" s="91">
        <f t="shared" si="3"/>
        <v>7652029284.899828</v>
      </c>
      <c r="V67" s="95">
        <f t="shared" si="4"/>
        <v>46472589.982372887</v>
      </c>
      <c r="W67" s="95">
        <f t="shared" si="4"/>
        <v>961286.9599450205</v>
      </c>
      <c r="X67" s="95">
        <f t="shared" si="4"/>
        <v>961286.9599450205</v>
      </c>
      <c r="Y67" s="95">
        <f t="shared" si="5"/>
        <v>11160254437.240623</v>
      </c>
      <c r="Z67" s="95">
        <f t="shared" si="6"/>
        <v>11160254437.240623</v>
      </c>
      <c r="AA67" s="95">
        <f t="shared" si="7"/>
        <v>10278165639.234259</v>
      </c>
      <c r="AB67" s="95">
        <f t="shared" si="8"/>
        <v>10278165639.234259</v>
      </c>
      <c r="AC67" s="95">
        <f t="shared" si="9"/>
        <v>8373823609.4919825</v>
      </c>
      <c r="AD67" s="92"/>
      <c r="AE67" s="14">
        <v>61</v>
      </c>
      <c r="AF67" s="91">
        <f>武将属性!$G65</f>
        <v>243.40308735505886</v>
      </c>
      <c r="AG67" s="91">
        <f>士兵属性!$H65</f>
        <v>676.71928971881687</v>
      </c>
      <c r="AH67" s="91">
        <f>士兵属性!$H65</f>
        <v>676.71928971881687</v>
      </c>
      <c r="AI67" s="92">
        <f>士兵属性!$S65</f>
        <v>1.3558601437417498E-2</v>
      </c>
      <c r="AJ67" s="92">
        <f>士兵属性!$S65</f>
        <v>1.3558601437417498E-2</v>
      </c>
      <c r="AK67" s="92">
        <f>士兵属性!AZ65</f>
        <v>0.1005438398381438</v>
      </c>
      <c r="AL67" s="92">
        <f t="shared" si="11"/>
        <v>0.1005438398381438</v>
      </c>
      <c r="AM67" s="91">
        <f>带兵数!$H64</f>
        <v>5899.9048700813719</v>
      </c>
      <c r="AN67" s="91">
        <f>战法技能效用!AU65</f>
        <v>0.90399444639587057</v>
      </c>
      <c r="AO67" s="91">
        <f t="shared" si="12"/>
        <v>3500313838.3589025</v>
      </c>
      <c r="AP67" s="95">
        <f t="shared" si="13"/>
        <v>32887679.992687784</v>
      </c>
      <c r="AQ67" s="95">
        <f t="shared" si="14"/>
        <v>10580245.814375119</v>
      </c>
      <c r="AR67" s="95">
        <f t="shared" si="14"/>
        <v>10580245.814375119</v>
      </c>
      <c r="AS67" s="95">
        <f t="shared" si="15"/>
        <v>7897878657.250658</v>
      </c>
      <c r="AT67" s="95">
        <f t="shared" si="16"/>
        <v>7897878657.250658</v>
      </c>
      <c r="AU67" s="95">
        <f t="shared" si="17"/>
        <v>7273642863.0982027</v>
      </c>
      <c r="AV67" s="95">
        <f t="shared" si="18"/>
        <v>7273642863.0982027</v>
      </c>
      <c r="AW67" s="95">
        <f t="shared" si="19"/>
        <v>2427109.1111527253</v>
      </c>
      <c r="AX67" s="95">
        <f t="shared" si="20"/>
        <v>7520879534.1893225</v>
      </c>
      <c r="AZ67" s="14">
        <f t="shared" si="21"/>
        <v>0.9209950594784071</v>
      </c>
      <c r="BA67" s="14">
        <f t="shared" si="22"/>
        <v>0.45743602226748725</v>
      </c>
      <c r="BD67" s="14">
        <v>61</v>
      </c>
      <c r="BE67" s="95">
        <f>求节点(节奏总纲!$H$4:$H$163,M$7:M$166,$BD67)</f>
        <v>330.52674050070021</v>
      </c>
      <c r="BF67" s="95">
        <f>求节点(节奏总纲!$H$4:$H$163,N$7:N$166,$BD67)</f>
        <v>17201.567592753312</v>
      </c>
      <c r="BG67" s="95">
        <f>求节点(节奏总纲!$H$4:$H$163,O$7:O$166,$BD67)</f>
        <v>17201.567592753312</v>
      </c>
      <c r="BH67" s="95">
        <f>求节点(节奏总纲!$H$4:$H$163,P$7:P$166,$BD67)</f>
        <v>2.3881300813008131E-2</v>
      </c>
      <c r="BI67" s="95">
        <f>求节点(节奏总纲!$H$4:$H$163,Q$7:Q$166,$BD67)</f>
        <v>2.3881300813008131E-2</v>
      </c>
      <c r="BJ67" s="95">
        <f>求节点(节奏总纲!$H$4:$H$163,T$7:T$166,$BD67)</f>
        <v>2.0931952673299747</v>
      </c>
      <c r="BK67" s="95">
        <f>求节点(节奏总纲!$H$4:$H$163,U$7:U$166,$BD67)</f>
        <v>31314301386.752716</v>
      </c>
      <c r="BM67" s="14">
        <v>61</v>
      </c>
      <c r="BN67" s="95">
        <f>求节点(节奏总纲!$H$4:$H$163,AF$7:AF$166,$BD67)</f>
        <v>330.52674050070021</v>
      </c>
      <c r="BO67" s="95">
        <f>求节点(节奏总纲!$H$4:$H$163,AG$7:AG$166,$BD67)</f>
        <v>925.04670938949471</v>
      </c>
      <c r="BP67" s="95">
        <f>求节点(节奏总纲!$H$4:$H$163,AH$7:AH$166,$BD67)</f>
        <v>925.04670938949471</v>
      </c>
      <c r="BQ67" s="95">
        <f>求节点(节奏总纲!$H$4:$H$163,AI$7:AI$166,$BD67)</f>
        <v>2.3881300813008131E-2</v>
      </c>
      <c r="BR67" s="95">
        <f>求节点(节奏总纲!$H$4:$H$163,AJ$7:AJ$166,$BD67)</f>
        <v>2.3881300813008131E-2</v>
      </c>
      <c r="BS67" s="95">
        <f>求节点(节奏总纲!$H$4:$H$163,AM$7:AM$166,$BD67)</f>
        <v>6990.5638551440643</v>
      </c>
      <c r="BT67" s="95">
        <f>求节点(节奏总纲!$H$4:$H$163,AN$7:AN$166,$BD67)</f>
        <v>2.8502338710081241</v>
      </c>
      <c r="BU67" s="95">
        <f>求节点(节奏总纲!$H$4:$H$163,AO$7:AO$166,$BD67)</f>
        <v>54911117591.110916</v>
      </c>
    </row>
    <row r="68" spans="12:73" x14ac:dyDescent="0.15">
      <c r="L68" s="14">
        <v>62</v>
      </c>
      <c r="M68" s="91">
        <f>武将属性!$G66</f>
        <v>248.25136115886838</v>
      </c>
      <c r="N68" s="91">
        <f>武将属性!$V66</f>
        <v>12088.047485355968</v>
      </c>
      <c r="O68" s="91">
        <f>武将属性!$V66</f>
        <v>12088.047485355968</v>
      </c>
      <c r="P68" s="92">
        <f>武将属性!$AH66</f>
        <v>1.4018477476667885E-2</v>
      </c>
      <c r="Q68" s="92">
        <f>武将属性!$AH66</f>
        <v>1.4018477476667885E-2</v>
      </c>
      <c r="R68" s="92">
        <f>武将属性!BK66</f>
        <v>0.10058833601323285</v>
      </c>
      <c r="S68" s="92">
        <f t="shared" si="2"/>
        <v>0.10058833601323285</v>
      </c>
      <c r="T68" s="91">
        <f>战法技能效用!AO66</f>
        <v>1.7241863401086888</v>
      </c>
      <c r="U68" s="91">
        <f t="shared" si="3"/>
        <v>8382221502.0477972</v>
      </c>
      <c r="V68" s="95">
        <f t="shared" si="4"/>
        <v>50843072.436615333</v>
      </c>
      <c r="W68" s="95">
        <f t="shared" si="4"/>
        <v>1044160.5191557545</v>
      </c>
      <c r="X68" s="95">
        <f t="shared" si="4"/>
        <v>1044160.5191557545</v>
      </c>
      <c r="Y68" s="95">
        <f t="shared" si="5"/>
        <v>12447368779.016281</v>
      </c>
      <c r="Z68" s="95">
        <f t="shared" si="6"/>
        <v>12447368779.016281</v>
      </c>
      <c r="AA68" s="95">
        <f t="shared" si="7"/>
        <v>11468286120.140146</v>
      </c>
      <c r="AB68" s="95">
        <f t="shared" si="8"/>
        <v>11468286120.140146</v>
      </c>
      <c r="AC68" s="95">
        <f t="shared" si="9"/>
        <v>9266518778.1428471</v>
      </c>
      <c r="AD68" s="92"/>
      <c r="AE68" s="14">
        <v>62</v>
      </c>
      <c r="AF68" s="91">
        <f>武将属性!$G66</f>
        <v>248.25136115886838</v>
      </c>
      <c r="AG68" s="91">
        <f>士兵属性!$H66</f>
        <v>689.43956498866032</v>
      </c>
      <c r="AH68" s="91">
        <f>士兵属性!$H66</f>
        <v>689.43956498866032</v>
      </c>
      <c r="AI68" s="92">
        <f>士兵属性!$S66</f>
        <v>1.4018477476667885E-2</v>
      </c>
      <c r="AJ68" s="92">
        <f>士兵属性!$S66</f>
        <v>1.4018477476667885E-2</v>
      </c>
      <c r="AK68" s="92">
        <f>士兵属性!AZ66</f>
        <v>0.10058833601323285</v>
      </c>
      <c r="AL68" s="92">
        <f t="shared" si="11"/>
        <v>0.10058833601323285</v>
      </c>
      <c r="AM68" s="91">
        <f>带兵数!$H65</f>
        <v>5968.9532424015661</v>
      </c>
      <c r="AN68" s="91">
        <f>战法技能效用!AU66</f>
        <v>1.0236643718428331</v>
      </c>
      <c r="AO68" s="91">
        <f t="shared" si="12"/>
        <v>4288732055.2972755</v>
      </c>
      <c r="AP68" s="95">
        <f t="shared" si="13"/>
        <v>38408692.984809726</v>
      </c>
      <c r="AQ68" s="95">
        <f t="shared" si="14"/>
        <v>12370007.357031286</v>
      </c>
      <c r="AR68" s="95">
        <f t="shared" si="14"/>
        <v>12370007.357031286</v>
      </c>
      <c r="AS68" s="95">
        <f t="shared" si="15"/>
        <v>9403191880.230299</v>
      </c>
      <c r="AT68" s="95">
        <f t="shared" si="16"/>
        <v>9403191880.230299</v>
      </c>
      <c r="AU68" s="95">
        <f t="shared" si="17"/>
        <v>8663557482.674839</v>
      </c>
      <c r="AV68" s="95">
        <f t="shared" si="18"/>
        <v>8663557482.674839</v>
      </c>
      <c r="AW68" s="95">
        <f t="shared" si="19"/>
        <v>2857577.2484043939</v>
      </c>
      <c r="AX68" s="95">
        <f t="shared" si="20"/>
        <v>8428643217.5231571</v>
      </c>
      <c r="AZ68" s="14">
        <f t="shared" si="21"/>
        <v>0.92718507353924795</v>
      </c>
      <c r="BA68" s="14">
        <f t="shared" si="22"/>
        <v>0.51164623295262812</v>
      </c>
      <c r="BD68" s="14">
        <v>62</v>
      </c>
      <c r="BE68" s="95">
        <f>求节点(节奏总纲!$H$4:$H$163,M$7:M$166,$BD68)</f>
        <v>332.30352129832414</v>
      </c>
      <c r="BF68" s="95">
        <f>求节点(节奏总纲!$H$4:$H$163,N$7:N$166,$BD68)</f>
        <v>17285.656329999441</v>
      </c>
      <c r="BG68" s="95">
        <f>求节点(节奏总纲!$H$4:$H$163,O$7:O$166,$BD68)</f>
        <v>17285.656329999441</v>
      </c>
      <c r="BH68" s="95">
        <f>求节点(节奏总纲!$H$4:$H$163,P$7:P$166,$BD68)</f>
        <v>2.4011382113821141E-2</v>
      </c>
      <c r="BI68" s="95">
        <f>求节点(节奏总纲!$H$4:$H$163,Q$7:Q$166,$BD68)</f>
        <v>2.4011382113821141E-2</v>
      </c>
      <c r="BJ68" s="95">
        <f>求节点(节奏总纲!$H$4:$H$163,T$7:T$166,$BD68)</f>
        <v>2.1042388054439058</v>
      </c>
      <c r="BK68" s="95">
        <f>求节点(节奏总纲!$H$4:$H$163,U$7:U$166,$BD68)</f>
        <v>32060216232.915508</v>
      </c>
      <c r="BM68" s="14">
        <v>62</v>
      </c>
      <c r="BN68" s="95">
        <f>求节点(节奏总纲!$H$4:$H$163,AF$7:AF$166,$BD68)</f>
        <v>332.30352129832414</v>
      </c>
      <c r="BO68" s="95">
        <f>求节点(节奏总纲!$H$4:$H$163,AG$7:AG$166,$BD68)</f>
        <v>928.96271634437096</v>
      </c>
      <c r="BP68" s="95">
        <f>求节点(节奏总纲!$H$4:$H$163,AH$7:AH$166,$BD68)</f>
        <v>928.96271634437096</v>
      </c>
      <c r="BQ68" s="95">
        <f>求节点(节奏总纲!$H$4:$H$163,AI$7:AI$166,$BD68)</f>
        <v>2.4011382113821141E-2</v>
      </c>
      <c r="BR68" s="95">
        <f>求节点(节奏总纲!$H$4:$H$163,AJ$7:AJ$166,$BD68)</f>
        <v>2.4011382113821141E-2</v>
      </c>
      <c r="BS68" s="95">
        <f>求节点(节奏总纲!$H$4:$H$163,AM$7:AM$166,$BD68)</f>
        <v>7006.5810985211192</v>
      </c>
      <c r="BT68" s="95">
        <f>求节点(节奏总纲!$H$4:$H$163,AN$7:AN$166,$BD68)</f>
        <v>2.8779499309016106</v>
      </c>
      <c r="BU68" s="95">
        <f>求节点(节奏总纲!$H$4:$H$163,AO$7:AO$166,$BD68)</f>
        <v>56812866166.463402</v>
      </c>
    </row>
    <row r="69" spans="12:73" x14ac:dyDescent="0.15">
      <c r="L69" s="14">
        <v>63</v>
      </c>
      <c r="M69" s="91">
        <f>武将属性!$G67</f>
        <v>253.09963496267795</v>
      </c>
      <c r="N69" s="91">
        <f>武将属性!$V67</f>
        <v>12408.982390986217</v>
      </c>
      <c r="O69" s="91">
        <f>武将属性!$V67</f>
        <v>12408.982390986217</v>
      </c>
      <c r="P69" s="92">
        <f>武将属性!$AH67</f>
        <v>1.4354681204927781E-2</v>
      </c>
      <c r="Q69" s="92">
        <f>武将属性!$AH67</f>
        <v>1.4354681204927781E-2</v>
      </c>
      <c r="R69" s="92">
        <f>武将属性!BK67</f>
        <v>0.10063440964936396</v>
      </c>
      <c r="S69" s="92">
        <f t="shared" si="2"/>
        <v>0.10063440964936396</v>
      </c>
      <c r="T69" s="91">
        <f>战法技能效用!AO67</f>
        <v>1.7468860665479884</v>
      </c>
      <c r="U69" s="91">
        <f t="shared" si="3"/>
        <v>9163281003.0725803</v>
      </c>
      <c r="V69" s="95">
        <f t="shared" si="4"/>
        <v>55512301.568883702</v>
      </c>
      <c r="W69" s="95">
        <f t="shared" si="4"/>
        <v>1132255.8788727485</v>
      </c>
      <c r="X69" s="95">
        <f t="shared" si="4"/>
        <v>1132255.8788727485</v>
      </c>
      <c r="Y69" s="95">
        <f t="shared" si="5"/>
        <v>13851312093.648277</v>
      </c>
      <c r="Z69" s="95">
        <f t="shared" si="6"/>
        <v>13851312093.648277</v>
      </c>
      <c r="AA69" s="95">
        <f t="shared" si="7"/>
        <v>12765495190.631557</v>
      </c>
      <c r="AB69" s="95">
        <f t="shared" si="8"/>
        <v>12765495190.631557</v>
      </c>
      <c r="AC69" s="95">
        <f t="shared" si="9"/>
        <v>10229869694.362221</v>
      </c>
      <c r="AD69" s="92"/>
      <c r="AE69" s="14">
        <v>63</v>
      </c>
      <c r="AF69" s="91">
        <f>武将属性!$G67</f>
        <v>253.09963496267795</v>
      </c>
      <c r="AG69" s="91">
        <f>士兵属性!$H67</f>
        <v>702.22189778882921</v>
      </c>
      <c r="AH69" s="91">
        <f>士兵属性!$H67</f>
        <v>702.22189778882921</v>
      </c>
      <c r="AI69" s="92">
        <f>士兵属性!$S67</f>
        <v>1.4354681204927781E-2</v>
      </c>
      <c r="AJ69" s="92">
        <f>士兵属性!$S67</f>
        <v>1.4354681204927781E-2</v>
      </c>
      <c r="AK69" s="92">
        <f>士兵属性!AZ67</f>
        <v>0.10063440964936396</v>
      </c>
      <c r="AL69" s="92">
        <f t="shared" si="11"/>
        <v>0.10063440964936396</v>
      </c>
      <c r="AM69" s="91">
        <f>带兵数!$H66</f>
        <v>6038.3046871454753</v>
      </c>
      <c r="AN69" s="91">
        <f>战法技能效用!AU67</f>
        <v>1.1435643265408193</v>
      </c>
      <c r="AO69" s="91">
        <f t="shared" si="12"/>
        <v>5212417416.7998581</v>
      </c>
      <c r="AP69" s="95">
        <f t="shared" si="13"/>
        <v>44612225.308670983</v>
      </c>
      <c r="AQ69" s="95">
        <f t="shared" si="14"/>
        <v>14381892.260196749</v>
      </c>
      <c r="AR69" s="95">
        <f t="shared" si="14"/>
        <v>14381892.260196749</v>
      </c>
      <c r="AS69" s="95">
        <f t="shared" si="15"/>
        <v>11131548115.975231</v>
      </c>
      <c r="AT69" s="95">
        <f t="shared" si="16"/>
        <v>11131548115.975231</v>
      </c>
      <c r="AU69" s="95">
        <f t="shared" si="17"/>
        <v>10258935975.020555</v>
      </c>
      <c r="AV69" s="95">
        <f t="shared" si="18"/>
        <v>10258935975.020555</v>
      </c>
      <c r="AW69" s="95">
        <f t="shared" si="19"/>
        <v>3345071.2410221649</v>
      </c>
      <c r="AX69" s="95">
        <f t="shared" si="20"/>
        <v>9422884633.5090542</v>
      </c>
      <c r="AZ69" s="14">
        <f t="shared" si="21"/>
        <v>0.93410658463804874</v>
      </c>
      <c r="BA69" s="14">
        <f t="shared" si="22"/>
        <v>0.56883745189654877</v>
      </c>
      <c r="BD69" s="14">
        <v>63</v>
      </c>
      <c r="BE69" s="95">
        <f>求节点(节奏总纲!$H$4:$H$163,M$7:M$166,$BD69)</f>
        <v>334.08030209594813</v>
      </c>
      <c r="BF69" s="95">
        <f>求节点(节奏总纲!$H$4:$H$163,N$7:N$166,$BD69)</f>
        <v>17369.745067245571</v>
      </c>
      <c r="BG69" s="95">
        <f>求节点(节奏总纲!$H$4:$H$163,O$7:O$166,$BD69)</f>
        <v>17369.745067245571</v>
      </c>
      <c r="BH69" s="95">
        <f>求节点(节奏总纲!$H$4:$H$163,P$7:P$166,$BD69)</f>
        <v>2.4141463414634148E-2</v>
      </c>
      <c r="BI69" s="95">
        <f>求节点(节奏总纲!$H$4:$H$163,Q$7:Q$166,$BD69)</f>
        <v>2.4141463414634148E-2</v>
      </c>
      <c r="BJ69" s="95">
        <f>求节点(节奏总纲!$H$4:$H$163,T$7:T$166,$BD69)</f>
        <v>2.1152823435578365</v>
      </c>
      <c r="BK69" s="95">
        <f>求节点(节奏总纲!$H$4:$H$163,U$7:U$166,$BD69)</f>
        <v>32806131079.078304</v>
      </c>
      <c r="BM69" s="14">
        <v>63</v>
      </c>
      <c r="BN69" s="95">
        <f>求节点(节奏总纲!$H$4:$H$163,AF$7:AF$166,$BD69)</f>
        <v>334.08030209594813</v>
      </c>
      <c r="BO69" s="95">
        <f>求节点(节奏总纲!$H$4:$H$163,AG$7:AG$166,$BD69)</f>
        <v>932.87872329924733</v>
      </c>
      <c r="BP69" s="95">
        <f>求节点(节奏总纲!$H$4:$H$163,AH$7:AH$166,$BD69)</f>
        <v>932.87872329924733</v>
      </c>
      <c r="BQ69" s="95">
        <f>求节点(节奏总纲!$H$4:$H$163,AI$7:AI$166,$BD69)</f>
        <v>2.4141463414634148E-2</v>
      </c>
      <c r="BR69" s="95">
        <f>求节点(节奏总纲!$H$4:$H$163,AJ$7:AJ$166,$BD69)</f>
        <v>2.4141463414634148E-2</v>
      </c>
      <c r="BS69" s="95">
        <f>求节点(节奏总纲!$H$4:$H$163,AM$7:AM$166,$BD69)</f>
        <v>7022.598341898175</v>
      </c>
      <c r="BT69" s="95">
        <f>求节点(节奏总纲!$H$4:$H$163,AN$7:AN$166,$BD69)</f>
        <v>2.9056659907950975</v>
      </c>
      <c r="BU69" s="95">
        <f>求节点(节奏总纲!$H$4:$H$163,AO$7:AO$166,$BD69)</f>
        <v>58714614741.815887</v>
      </c>
    </row>
    <row r="70" spans="12:73" x14ac:dyDescent="0.15">
      <c r="L70" s="14">
        <v>64</v>
      </c>
      <c r="M70" s="91">
        <f>武将属性!$G68</f>
        <v>257.94790876648744</v>
      </c>
      <c r="N70" s="91">
        <f>武将属性!$V68</f>
        <v>12729.917296616466</v>
      </c>
      <c r="O70" s="91">
        <f>武将属性!$V68</f>
        <v>12729.917296616466</v>
      </c>
      <c r="P70" s="92">
        <f>武将属性!$AH68</f>
        <v>1.4704944914055893E-2</v>
      </c>
      <c r="Q70" s="92">
        <f>武将属性!$AH68</f>
        <v>1.4704944914055893E-2</v>
      </c>
      <c r="R70" s="92">
        <f>武将属性!BK68</f>
        <v>0.10068241007686615</v>
      </c>
      <c r="S70" s="92">
        <f t="shared" si="2"/>
        <v>0.10068241007686615</v>
      </c>
      <c r="T70" s="91">
        <f>战法技能效用!AO68</f>
        <v>1.7697350455631913</v>
      </c>
      <c r="U70" s="91">
        <f t="shared" si="3"/>
        <v>10000074661.446222</v>
      </c>
      <c r="V70" s="95">
        <f t="shared" si="4"/>
        <v>60500882.426282167</v>
      </c>
      <c r="W70" s="95">
        <f t="shared" si="4"/>
        <v>1225936.9591139932</v>
      </c>
      <c r="X70" s="95">
        <f t="shared" si="4"/>
        <v>1225936.9591139932</v>
      </c>
      <c r="Y70" s="95">
        <f t="shared" si="5"/>
        <v>15379915293.217012</v>
      </c>
      <c r="Z70" s="95">
        <f t="shared" si="6"/>
        <v>15379915293.217012</v>
      </c>
      <c r="AA70" s="95">
        <f t="shared" si="7"/>
        <v>14178545925.247198</v>
      </c>
      <c r="AB70" s="95">
        <f t="shared" si="8"/>
        <v>14178545925.247198</v>
      </c>
      <c r="AC70" s="95">
        <f t="shared" si="9"/>
        <v>11269002878.369772</v>
      </c>
      <c r="AD70" s="92"/>
      <c r="AE70" s="14">
        <v>64</v>
      </c>
      <c r="AF70" s="91">
        <f>武将属性!$G68</f>
        <v>257.94790876648744</v>
      </c>
      <c r="AG70" s="91">
        <f>士兵属性!$H68</f>
        <v>715.19294115329046</v>
      </c>
      <c r="AH70" s="91">
        <f>士兵属性!$H68</f>
        <v>715.19294115329046</v>
      </c>
      <c r="AI70" s="92">
        <f>士兵属性!$S68</f>
        <v>1.4704944914055893E-2</v>
      </c>
      <c r="AJ70" s="92">
        <f>士兵属性!$S68</f>
        <v>1.4704944914055893E-2</v>
      </c>
      <c r="AK70" s="92">
        <f>士兵属性!AZ68</f>
        <v>0.10068241007686615</v>
      </c>
      <c r="AL70" s="92">
        <f t="shared" si="11"/>
        <v>0.10068241007686615</v>
      </c>
      <c r="AM70" s="91">
        <f>带兵数!$H67</f>
        <v>6104.2673018124933</v>
      </c>
      <c r="AN70" s="91">
        <f>战法技能效用!AU68</f>
        <v>1.2637424395450971</v>
      </c>
      <c r="AO70" s="91">
        <f t="shared" si="12"/>
        <v>6285403498.9488201</v>
      </c>
      <c r="AP70" s="95">
        <f t="shared" si="13"/>
        <v>51541394.377358712</v>
      </c>
      <c r="AQ70" s="95">
        <f t="shared" si="14"/>
        <v>16626848.859433131</v>
      </c>
      <c r="AR70" s="95">
        <f t="shared" si="14"/>
        <v>16626848.859433131</v>
      </c>
      <c r="AS70" s="95">
        <f t="shared" si="15"/>
        <v>13102325913.740906</v>
      </c>
      <c r="AT70" s="95">
        <f t="shared" si="16"/>
        <v>13102325913.740906</v>
      </c>
      <c r="AU70" s="95">
        <f t="shared" si="17"/>
        <v>12078865595.408232</v>
      </c>
      <c r="AV70" s="95">
        <f t="shared" si="18"/>
        <v>12078865595.408232</v>
      </c>
      <c r="AW70" s="95">
        <f t="shared" si="19"/>
        <v>3896095.7474317648</v>
      </c>
      <c r="AX70" s="95">
        <f t="shared" si="20"/>
        <v>10505969875.511822</v>
      </c>
      <c r="AZ70" s="14">
        <f t="shared" si="21"/>
        <v>0.94091923569396319</v>
      </c>
      <c r="BA70" s="14">
        <f t="shared" si="22"/>
        <v>0.6285356571567654</v>
      </c>
      <c r="BD70" s="14">
        <v>64</v>
      </c>
      <c r="BE70" s="95">
        <f>求节点(节奏总纲!$H$4:$H$163,M$7:M$166,$BD70)</f>
        <v>335.80282668452043</v>
      </c>
      <c r="BF70" s="95">
        <f>求节点(节奏总纲!$H$4:$H$163,N$7:N$166,$BD70)</f>
        <v>17451.516194970744</v>
      </c>
      <c r="BG70" s="95">
        <f>求节点(节奏总纲!$H$4:$H$163,O$7:O$166,$BD70)</f>
        <v>17451.516194970744</v>
      </c>
      <c r="BH70" s="95">
        <f>求节点(节奏总纲!$H$4:$H$163,P$7:P$166,$BD70)</f>
        <v>2.4271544715447155E-2</v>
      </c>
      <c r="BI70" s="95">
        <f>求节点(节奏总纲!$H$4:$H$163,Q$7:Q$166,$BD70)</f>
        <v>2.4271544715447155E-2</v>
      </c>
      <c r="BJ70" s="95">
        <f>求节点(节奏总纲!$H$4:$H$163,T$7:T$166,$BD70)</f>
        <v>2.1259665579096967</v>
      </c>
      <c r="BK70" s="95">
        <f>求节点(节奏总纲!$H$4:$H$163,U$7:U$166,$BD70)</f>
        <v>33549403888.586758</v>
      </c>
      <c r="BM70" s="14">
        <v>64</v>
      </c>
      <c r="BN70" s="95">
        <f>求节点(节奏总纲!$H$4:$H$163,AF$7:AF$166,$BD70)</f>
        <v>335.80282668452043</v>
      </c>
      <c r="BO70" s="95">
        <f>求节点(节奏总纲!$H$4:$H$163,AG$7:AG$166,$BD70)</f>
        <v>936.69999350052888</v>
      </c>
      <c r="BP70" s="95">
        <f>求节点(节奏总纲!$H$4:$H$163,AH$7:AH$166,$BD70)</f>
        <v>936.69999350052888</v>
      </c>
      <c r="BQ70" s="95">
        <f>求节点(节奏总纲!$H$4:$H$163,AI$7:AI$166,$BD70)</f>
        <v>2.4271544715447155E-2</v>
      </c>
      <c r="BR70" s="95">
        <f>求节点(节奏总纲!$H$4:$H$163,AJ$7:AJ$166,$BD70)</f>
        <v>2.4271544715447155E-2</v>
      </c>
      <c r="BS70" s="95">
        <f>求节点(节奏总纲!$H$4:$H$163,AM$7:AM$166,$BD70)</f>
        <v>7038.1309924740326</v>
      </c>
      <c r="BT70" s="95">
        <f>求节点(节奏总纲!$H$4:$H$163,AN$7:AN$166,$BD70)</f>
        <v>2.9329139689127595</v>
      </c>
      <c r="BU70" s="95">
        <f>求节点(节奏总纲!$H$4:$H$163,AO$7:AO$166,$BD70)</f>
        <v>60650360219.706711</v>
      </c>
    </row>
    <row r="71" spans="12:73" x14ac:dyDescent="0.15">
      <c r="L71" s="14">
        <v>65</v>
      </c>
      <c r="M71" s="91">
        <f>武将属性!$G69</f>
        <v>262.85825093906431</v>
      </c>
      <c r="N71" s="91">
        <f>武将属性!$V69</f>
        <v>13050.852202246715</v>
      </c>
      <c r="O71" s="91">
        <f>武将属性!$V69</f>
        <v>13050.852202246715</v>
      </c>
      <c r="P71" s="92">
        <f>武将属性!$AH69</f>
        <v>1.505730295143283E-2</v>
      </c>
      <c r="Q71" s="92">
        <f>武将属性!$AH69</f>
        <v>1.505730295143283E-2</v>
      </c>
      <c r="R71" s="92">
        <f>武将属性!BK69</f>
        <v>0.10073069751283839</v>
      </c>
      <c r="S71" s="92">
        <f t="shared" si="2"/>
        <v>0.10073069751283839</v>
      </c>
      <c r="T71" s="91">
        <f>战法技能效用!AO69</f>
        <v>1.7825784977991841</v>
      </c>
      <c r="U71" s="91">
        <f t="shared" si="3"/>
        <v>10818760132.287088</v>
      </c>
      <c r="V71" s="95">
        <f t="shared" si="4"/>
        <v>65459787.453061745</v>
      </c>
      <c r="W71" s="95">
        <f t="shared" si="4"/>
        <v>1318430.7790867924</v>
      </c>
      <c r="X71" s="95">
        <f t="shared" si="4"/>
        <v>1318430.7790867924</v>
      </c>
      <c r="Y71" s="95">
        <f t="shared" si="5"/>
        <v>16951402828.90807</v>
      </c>
      <c r="Z71" s="95">
        <f t="shared" si="6"/>
        <v>16951402828.90807</v>
      </c>
      <c r="AA71" s="95">
        <f t="shared" si="7"/>
        <v>15632020870.894287</v>
      </c>
      <c r="AB71" s="95">
        <f t="shared" si="8"/>
        <v>15632020870.894287</v>
      </c>
      <c r="AC71" s="95">
        <f t="shared" si="9"/>
        <v>12367410479.426844</v>
      </c>
      <c r="AD71" s="92"/>
      <c r="AE71" s="14">
        <v>65</v>
      </c>
      <c r="AF71" s="91">
        <f>武将属性!$G69</f>
        <v>262.85825093906431</v>
      </c>
      <c r="AG71" s="91">
        <f>士兵属性!$H69</f>
        <v>728.2512067554153</v>
      </c>
      <c r="AH71" s="91">
        <f>士兵属性!$H69</f>
        <v>728.2512067554153</v>
      </c>
      <c r="AI71" s="92">
        <f>士兵属性!$S69</f>
        <v>1.505730295143283E-2</v>
      </c>
      <c r="AJ71" s="92">
        <f>士兵属性!$S69</f>
        <v>1.505730295143283E-2</v>
      </c>
      <c r="AK71" s="92">
        <f>士兵属性!AZ69</f>
        <v>0.10073069751283839</v>
      </c>
      <c r="AL71" s="92">
        <f t="shared" si="11"/>
        <v>0.10073069751283839</v>
      </c>
      <c r="AM71" s="91">
        <f>带兵数!$H68</f>
        <v>6168.889626402015</v>
      </c>
      <c r="AN71" s="91">
        <f>战法技能效用!AU69</f>
        <v>1.386424460596249</v>
      </c>
      <c r="AO71" s="91">
        <f t="shared" si="12"/>
        <v>7543392331.2713661</v>
      </c>
      <c r="AP71" s="95">
        <f t="shared" si="13"/>
        <v>59254908.773898125</v>
      </c>
      <c r="AQ71" s="95">
        <f t="shared" si="14"/>
        <v>19129769.105096512</v>
      </c>
      <c r="AR71" s="95">
        <f t="shared" si="14"/>
        <v>19129769.105096512</v>
      </c>
      <c r="AS71" s="95">
        <f t="shared" si="15"/>
        <v>15344593487.059437</v>
      </c>
      <c r="AT71" s="95">
        <f t="shared" si="16"/>
        <v>15344593487.059437</v>
      </c>
      <c r="AU71" s="95">
        <f t="shared" si="17"/>
        <v>14150274644.883347</v>
      </c>
      <c r="AV71" s="95">
        <f t="shared" si="18"/>
        <v>14150274644.883347</v>
      </c>
      <c r="AW71" s="95">
        <f t="shared" si="19"/>
        <v>4516623.9888990745</v>
      </c>
      <c r="AX71" s="95">
        <f t="shared" si="20"/>
        <v>11675439692.95241</v>
      </c>
      <c r="AZ71" s="14">
        <f t="shared" si="21"/>
        <v>0.94795706993275375</v>
      </c>
      <c r="BA71" s="14">
        <f t="shared" si="22"/>
        <v>0.697251093381686</v>
      </c>
      <c r="BD71" s="14">
        <v>65</v>
      </c>
      <c r="BE71" s="95">
        <f>求节点(节奏总纲!$H$4:$H$163,M$7:M$166,$BD71)</f>
        <v>337.42374143342386</v>
      </c>
      <c r="BF71" s="95">
        <f>求节点(节奏总纲!$H$4:$H$163,N$7:N$166,$BD71)</f>
        <v>17528.94695435918</v>
      </c>
      <c r="BG71" s="95">
        <f>求节点(节奏总纲!$H$4:$H$163,O$7:O$166,$BD71)</f>
        <v>17528.94695435918</v>
      </c>
      <c r="BH71" s="95">
        <f>求节点(节奏总纲!$H$4:$H$163,P$7:P$166,$BD71)</f>
        <v>2.4401626016260166E-2</v>
      </c>
      <c r="BI71" s="95">
        <f>求节点(节奏总纲!$H$4:$H$163,Q$7:Q$166,$BD71)</f>
        <v>2.4401626016260166E-2</v>
      </c>
      <c r="BJ71" s="95">
        <f>求节点(节奏总纲!$H$4:$H$163,T$7:T$166,$BD71)</f>
        <v>2.1359778385920007</v>
      </c>
      <c r="BK71" s="95">
        <f>求节点(节奏总纲!$H$4:$H$163,U$7:U$166,$BD71)</f>
        <v>34287728749.730602</v>
      </c>
      <c r="BM71" s="14">
        <v>65</v>
      </c>
      <c r="BN71" s="95">
        <f>求节点(节奏总纲!$H$4:$H$163,AF$7:AF$166,$BD71)</f>
        <v>337.42374143342386</v>
      </c>
      <c r="BO71" s="95">
        <f>求节点(节奏总纲!$H$4:$H$163,AG$7:AG$166,$BD71)</f>
        <v>940.34384278516734</v>
      </c>
      <c r="BP71" s="95">
        <f>求节点(节奏总纲!$H$4:$H$163,AH$7:AH$166,$BD71)</f>
        <v>940.34384278516734</v>
      </c>
      <c r="BQ71" s="95">
        <f>求节点(节奏总纲!$H$4:$H$163,AI$7:AI$166,$BD71)</f>
        <v>2.4401626016260166E-2</v>
      </c>
      <c r="BR71" s="95">
        <f>求节点(节奏总纲!$H$4:$H$163,AJ$7:AJ$166,$BD71)</f>
        <v>2.4401626016260166E-2</v>
      </c>
      <c r="BS71" s="95">
        <f>求节点(节奏总纲!$H$4:$H$163,AM$7:AM$166,$BD71)</f>
        <v>7052.7561082682496</v>
      </c>
      <c r="BT71" s="95">
        <f>求节点(节奏总纲!$H$4:$H$163,AN$7:AN$166,$BD71)</f>
        <v>2.9592853337353748</v>
      </c>
      <c r="BU71" s="95">
        <f>求节点(节奏总纲!$H$4:$H$163,AO$7:AO$166,$BD71)</f>
        <v>62649774351.8685</v>
      </c>
    </row>
    <row r="72" spans="12:73" x14ac:dyDescent="0.15">
      <c r="L72" s="14">
        <v>66</v>
      </c>
      <c r="M72" s="91">
        <f>武将属性!$G70</f>
        <v>267.81012377321969</v>
      </c>
      <c r="N72" s="91">
        <f>武将属性!$V70</f>
        <v>13371.787107876968</v>
      </c>
      <c r="O72" s="91">
        <f>武将属性!$V70</f>
        <v>13371.787107876968</v>
      </c>
      <c r="P72" s="92">
        <f>武将属性!$AH70</f>
        <v>1.5495733356365199E-2</v>
      </c>
      <c r="Q72" s="92">
        <f>武将属性!$AH70</f>
        <v>1.5495733356365199E-2</v>
      </c>
      <c r="R72" s="92">
        <f>武将属性!BK70</f>
        <v>0.10213612747649417</v>
      </c>
      <c r="S72" s="92">
        <f t="shared" ref="S72:S106" si="26">R72</f>
        <v>0.10213612747649417</v>
      </c>
      <c r="T72" s="91">
        <f>战法技能效用!AO70</f>
        <v>1.7872179093556428</v>
      </c>
      <c r="U72" s="91">
        <f t="shared" ref="U72:U106" si="27">M72*N72*50*(1+P72)*O72*50*(1+Q72)*(1+T72)^2/100000*(1+R72)*(1+S72)</f>
        <v>11649691830.039829</v>
      </c>
      <c r="V72" s="95">
        <f t="shared" ref="V72:X106" si="28">$U72/M72+0.5*($U72/((1+$T72)^2))^(-0.5)*$U72/M72/(1+$T72)*(2*$AO72/((1+$AN72)^2))^0.5*(1+$AN72)</f>
        <v>70612217.38168782</v>
      </c>
      <c r="W72" s="95">
        <f t="shared" si="28"/>
        <v>1414221.3396256911</v>
      </c>
      <c r="X72" s="95">
        <f t="shared" si="28"/>
        <v>1414221.3396256911</v>
      </c>
      <c r="Y72" s="95">
        <f t="shared" ref="Y72:Y106" si="29">$U72/(1+P72)+0.5*($U72/((1+$T72)^2))^(-0.5)*$U72/(1+P72)/(1+$T72)*(2*$AO72/((1+$AN72)^2))^0.5*(1+$AN72)</f>
        <v>18622103526.11599</v>
      </c>
      <c r="Z72" s="95">
        <f t="shared" ref="Z72:Z106" si="30">Y72</f>
        <v>18622103526.11599</v>
      </c>
      <c r="AA72" s="95">
        <f t="shared" ref="AA72:AA106" si="31">$U72/(1+R72)+0.5*($U72/((1+$T72)^2))^(-0.5)*$U72/(1+R72)/(1+$T72)*(2*$AO72/((1+$AN72)^2))^0.5*(1+$AN72)</f>
        <v>17158195077.218014</v>
      </c>
      <c r="AB72" s="95">
        <f t="shared" ref="AB72:AB106" si="32">AA72</f>
        <v>17158195077.218014</v>
      </c>
      <c r="AC72" s="95">
        <f t="shared" ref="AC72:AC106" si="33">$U72/(1+T72)*2+2^0.5*(U72/((1+T72)^2))^0.5*AO72^0.5</f>
        <v>13569564556.409681</v>
      </c>
      <c r="AD72" s="92"/>
      <c r="AE72" s="14">
        <v>66</v>
      </c>
      <c r="AF72" s="91">
        <f>武将属性!$G70</f>
        <v>267.81012377321969</v>
      </c>
      <c r="AG72" s="91">
        <f>士兵属性!$H70</f>
        <v>742.04309076636525</v>
      </c>
      <c r="AH72" s="91">
        <f>士兵属性!$H70</f>
        <v>742.04309076636525</v>
      </c>
      <c r="AI72" s="92">
        <f>士兵属性!$S70</f>
        <v>1.5495733356365199E-2</v>
      </c>
      <c r="AJ72" s="92">
        <f>士兵属性!$S70</f>
        <v>1.5495733356365199E-2</v>
      </c>
      <c r="AK72" s="92">
        <f>士兵属性!AZ70</f>
        <v>0.10213612747649417</v>
      </c>
      <c r="AL72" s="92">
        <f t="shared" ref="AL72:AL106" si="34">AK72</f>
        <v>0.10213612747649417</v>
      </c>
      <c r="AM72" s="91">
        <f>带兵数!$H69</f>
        <v>6235.0881200683125</v>
      </c>
      <c r="AN72" s="91">
        <f>战法技能效用!AU70</f>
        <v>1.5103782043904801</v>
      </c>
      <c r="AO72" s="91">
        <f t="shared" ref="AO72:AO106" si="35">AF72*AG72*0.2*(1+AI72)*AH72*0.2*(1+AJ72)*(AM72^2)/2*(1+AN72)^2/100000*(1+AK72)*(1+AL72)</f>
        <v>9051184614.285141</v>
      </c>
      <c r="AP72" s="95">
        <f t="shared" ref="AP72:AP106" si="36">($AO72/AF72+2^0.5*0.5*($U72)^0.5*($AO72/((1+$AN72)^2))^(-0.5)*$AO72/AF72/(1+$AN72))/0.8^0.5</f>
        <v>68098802.429524228</v>
      </c>
      <c r="AQ72" s="95">
        <f t="shared" ref="AQ72:AR106" si="37">($AO72/AG72+2^0.5*0.5*($U72)^0.5*($AO72/((1+$AN72)^2))^(-0.5)*$AO72/AG72/(1+$AN72))</f>
        <v>21982765.777510032</v>
      </c>
      <c r="AR72" s="95">
        <f t="shared" si="37"/>
        <v>21982765.777510032</v>
      </c>
      <c r="AS72" s="95">
        <f t="shared" ref="AS72:AS106" si="38">($AO72/(1+AI72)+2^0.5*0.5*($U72)^0.5*($AO72/((1+$AN72)^2))^(-0.5)*$AO72/(1+AI72)/(1+$AN72))/0.8^0.5</f>
        <v>17959256852.001823</v>
      </c>
      <c r="AT72" s="95">
        <f t="shared" ref="AT72:AT106" si="39">AS72</f>
        <v>17959256852.001823</v>
      </c>
      <c r="AU72" s="95">
        <f t="shared" ref="AU72:AU106" si="40">($AO72/(1+AK72)+2^0.5*0.5*($U72)^0.5*($AO72/((1+$AN72)^2))^(-0.5)*$AO72/(1+AK72)/(1+$AN72))/0.8^0.5</f>
        <v>16547455666.131292</v>
      </c>
      <c r="AV72" s="95">
        <f t="shared" ref="AV72:AV106" si="41">AU72</f>
        <v>16547455666.131292</v>
      </c>
      <c r="AW72" s="95">
        <f t="shared" ref="AW72:AW106" si="42">$AO72/AM72*2+2^0.5*0.5*($U72)^0.5*($AO72/((1+$AN72)^2))^(-0.5)*$AO72/AM72*2/(1+$AN72)</f>
        <v>5232374.9550977983</v>
      </c>
      <c r="AX72" s="95">
        <f t="shared" ref="AX72:AX106" si="43">$AO72/(1+AN72)*2+2^0.5*U72^0.5*(AO72/((1+AN72)^2))^0.5</f>
        <v>12995778431.001171</v>
      </c>
      <c r="AZ72" s="14">
        <f t="shared" ref="AZ72:AZ106" si="44">AO72/(1+AN72)^2/(U72/(1+T72)^2)</f>
        <v>0.95775520887026266</v>
      </c>
      <c r="BA72" s="14">
        <f t="shared" ref="BA72:BA106" si="45">AO72/U72</f>
        <v>0.77694627002456906</v>
      </c>
      <c r="BD72" s="14">
        <v>66</v>
      </c>
      <c r="BE72" s="95">
        <f>求节点(节奏总纲!$H$4:$H$163,M$7:M$166,$BD72)</f>
        <v>339.04465618232729</v>
      </c>
      <c r="BF72" s="95">
        <f>求节点(节奏总纲!$H$4:$H$163,N$7:N$166,$BD72)</f>
        <v>17606.377713747617</v>
      </c>
      <c r="BG72" s="95">
        <f>求节点(节奏总纲!$H$4:$H$163,O$7:O$166,$BD72)</f>
        <v>17606.377713747617</v>
      </c>
      <c r="BH72" s="95">
        <f>求节点(节奏总纲!$H$4:$H$163,P$7:P$166,$BD72)</f>
        <v>2.4531707317073173E-2</v>
      </c>
      <c r="BI72" s="95">
        <f>求节点(节奏总纲!$H$4:$H$163,Q$7:Q$166,$BD72)</f>
        <v>2.4531707317073173E-2</v>
      </c>
      <c r="BJ72" s="95">
        <f>求节点(节奏总纲!$H$4:$H$163,T$7:T$166,$BD72)</f>
        <v>2.1459891192743048</v>
      </c>
      <c r="BK72" s="95">
        <f>求节点(节奏总纲!$H$4:$H$163,U$7:U$166,$BD72)</f>
        <v>35026053610.874443</v>
      </c>
      <c r="BM72" s="14">
        <v>66</v>
      </c>
      <c r="BN72" s="95">
        <f>求节点(节奏总纲!$H$4:$H$163,AF$7:AF$166,$BD72)</f>
        <v>339.04465618232729</v>
      </c>
      <c r="BO72" s="95">
        <f>求节点(节奏总纲!$H$4:$H$163,AG$7:AG$166,$BD72)</f>
        <v>943.9876920698058</v>
      </c>
      <c r="BP72" s="95">
        <f>求节点(节奏总纲!$H$4:$H$163,AH$7:AH$166,$BD72)</f>
        <v>943.9876920698058</v>
      </c>
      <c r="BQ72" s="95">
        <f>求节点(节奏总纲!$H$4:$H$163,AI$7:AI$166,$BD72)</f>
        <v>2.4531707317073173E-2</v>
      </c>
      <c r="BR72" s="95">
        <f>求节点(节奏总纲!$H$4:$H$163,AJ$7:AJ$166,$BD72)</f>
        <v>2.4531707317073173E-2</v>
      </c>
      <c r="BS72" s="95">
        <f>求节点(节奏总纲!$H$4:$H$163,AM$7:AM$166,$BD72)</f>
        <v>7067.3812240624666</v>
      </c>
      <c r="BT72" s="95">
        <f>求节点(节奏总纲!$H$4:$H$163,AN$7:AN$166,$BD72)</f>
        <v>2.9856566985579902</v>
      </c>
      <c r="BU72" s="95">
        <f>求节点(节奏总纲!$H$4:$H$163,AO$7:AO$166,$BD72)</f>
        <v>64649188484.030296</v>
      </c>
    </row>
    <row r="73" spans="12:73" x14ac:dyDescent="0.15">
      <c r="L73" s="14">
        <v>67</v>
      </c>
      <c r="M73" s="91">
        <f>武将属性!$G71</f>
        <v>272.76199660737501</v>
      </c>
      <c r="N73" s="91">
        <f>武将属性!$V71</f>
        <v>13692.722013507218</v>
      </c>
      <c r="O73" s="91">
        <f>武将属性!$V71</f>
        <v>13692.722013507218</v>
      </c>
      <c r="P73" s="92">
        <f>武将属性!$AH71</f>
        <v>1.6237724940458397E-2</v>
      </c>
      <c r="Q73" s="92">
        <f>武将属性!$AH71</f>
        <v>1.6237724940458397E-2</v>
      </c>
      <c r="R73" s="92">
        <f>武将属性!BK71</f>
        <v>0.10452510071467219</v>
      </c>
      <c r="S73" s="92">
        <f t="shared" si="26"/>
        <v>0.10452510071467219</v>
      </c>
      <c r="T73" s="91">
        <f>战法技能效用!AO71</f>
        <v>1.7916728337426175</v>
      </c>
      <c r="U73" s="91">
        <f t="shared" si="27"/>
        <v>12553773773.003471</v>
      </c>
      <c r="V73" s="95">
        <f t="shared" si="28"/>
        <v>76250160.370189592</v>
      </c>
      <c r="W73" s="95">
        <f t="shared" si="28"/>
        <v>1518919.7563266875</v>
      </c>
      <c r="X73" s="95">
        <f t="shared" si="28"/>
        <v>1518919.7563266875</v>
      </c>
      <c r="Y73" s="95">
        <f t="shared" si="29"/>
        <v>20465827506.476425</v>
      </c>
      <c r="Z73" s="95">
        <f t="shared" si="30"/>
        <v>20465827506.476425</v>
      </c>
      <c r="AA73" s="95">
        <f t="shared" si="31"/>
        <v>18829944173.064259</v>
      </c>
      <c r="AB73" s="95">
        <f t="shared" si="32"/>
        <v>18829944173.064259</v>
      </c>
      <c r="AC73" s="95">
        <f t="shared" si="33"/>
        <v>14900131371.284443</v>
      </c>
      <c r="AD73" s="92"/>
      <c r="AE73" s="14">
        <v>67</v>
      </c>
      <c r="AF73" s="91">
        <f>武将属性!$G71</f>
        <v>272.76199660737501</v>
      </c>
      <c r="AG73" s="91">
        <f>士兵属性!$H71</f>
        <v>756.13898414439814</v>
      </c>
      <c r="AH73" s="91">
        <f>士兵属性!$H71</f>
        <v>756.13898414439814</v>
      </c>
      <c r="AI73" s="92">
        <f>士兵属性!$S71</f>
        <v>1.6237724940458397E-2</v>
      </c>
      <c r="AJ73" s="92">
        <f>士兵属性!$S71</f>
        <v>1.6237724940458397E-2</v>
      </c>
      <c r="AK73" s="92">
        <f>士兵属性!AZ71</f>
        <v>0.10452510071467219</v>
      </c>
      <c r="AL73" s="92">
        <f t="shared" si="34"/>
        <v>0.10452510071467219</v>
      </c>
      <c r="AM73" s="91">
        <f>带兵数!$H70</f>
        <v>6300.4888716037349</v>
      </c>
      <c r="AN73" s="91">
        <f>战法技能效用!AU71</f>
        <v>1.6347033907741633</v>
      </c>
      <c r="AO73" s="91">
        <f t="shared" si="35"/>
        <v>10828564284.471384</v>
      </c>
      <c r="AP73" s="95">
        <f t="shared" si="36"/>
        <v>78178747.525910169</v>
      </c>
      <c r="AQ73" s="95">
        <f t="shared" si="37"/>
        <v>25224114.740301564</v>
      </c>
      <c r="AR73" s="95">
        <f t="shared" si="37"/>
        <v>25224114.740301564</v>
      </c>
      <c r="AS73" s="95">
        <f t="shared" si="38"/>
        <v>20983467493.967052</v>
      </c>
      <c r="AT73" s="95">
        <f t="shared" si="39"/>
        <v>20983467493.967052</v>
      </c>
      <c r="AU73" s="95">
        <f t="shared" si="40"/>
        <v>19306207938.26553</v>
      </c>
      <c r="AV73" s="95">
        <f t="shared" si="41"/>
        <v>19306207938.26553</v>
      </c>
      <c r="AW73" s="95">
        <f t="shared" si="42"/>
        <v>6054430.6590667833</v>
      </c>
      <c r="AX73" s="95">
        <f t="shared" si="43"/>
        <v>14478241886.703693</v>
      </c>
      <c r="AZ73" s="14">
        <f t="shared" si="44"/>
        <v>0.96841645679715249</v>
      </c>
      <c r="BA73" s="14">
        <f t="shared" si="45"/>
        <v>0.86257443222036545</v>
      </c>
      <c r="BD73" s="14">
        <v>67</v>
      </c>
      <c r="BE73" s="95">
        <f>求节点(节奏总纲!$H$4:$H$163,M$7:M$166,$BD73)</f>
        <v>340.66557093123066</v>
      </c>
      <c r="BF73" s="95">
        <f>求节点(节奏总纲!$H$4:$H$163,N$7:N$166,$BD73)</f>
        <v>17683.808473136054</v>
      </c>
      <c r="BG73" s="95">
        <f>求节点(节奏总纲!$H$4:$H$163,O$7:O$166,$BD73)</f>
        <v>17683.808473136054</v>
      </c>
      <c r="BH73" s="95">
        <f>求节点(节奏总纲!$H$4:$H$163,P$7:P$166,$BD73)</f>
        <v>2.466178861788618E-2</v>
      </c>
      <c r="BI73" s="95">
        <f>求节点(节奏总纲!$H$4:$H$163,Q$7:Q$166,$BD73)</f>
        <v>2.466178861788618E-2</v>
      </c>
      <c r="BJ73" s="95">
        <f>求节点(节奏总纲!$H$4:$H$163,T$7:T$166,$BD73)</f>
        <v>2.1560003999566089</v>
      </c>
      <c r="BK73" s="95">
        <f>求节点(节奏总纲!$H$4:$H$163,U$7:U$166,$BD73)</f>
        <v>35764378472.018288</v>
      </c>
      <c r="BM73" s="14">
        <v>67</v>
      </c>
      <c r="BN73" s="95">
        <f>求节点(节奏总纲!$H$4:$H$163,AF$7:AF$166,$BD73)</f>
        <v>340.66557093123066</v>
      </c>
      <c r="BO73" s="95">
        <f>求节点(节奏总纲!$H$4:$H$163,AG$7:AG$166,$BD73)</f>
        <v>947.63154135444427</v>
      </c>
      <c r="BP73" s="95">
        <f>求节点(节奏总纲!$H$4:$H$163,AH$7:AH$166,$BD73)</f>
        <v>947.63154135444427</v>
      </c>
      <c r="BQ73" s="95">
        <f>求节点(节奏总纲!$H$4:$H$163,AI$7:AI$166,$BD73)</f>
        <v>2.466178861788618E-2</v>
      </c>
      <c r="BR73" s="95">
        <f>求节点(节奏总纲!$H$4:$H$163,AJ$7:AJ$166,$BD73)</f>
        <v>2.466178861788618E-2</v>
      </c>
      <c r="BS73" s="95">
        <f>求节点(节奏总纲!$H$4:$H$163,AM$7:AM$166,$BD73)</f>
        <v>7082.0063398566845</v>
      </c>
      <c r="BT73" s="95">
        <f>求节点(节奏总纲!$H$4:$H$163,AN$7:AN$166,$BD73)</f>
        <v>3.012028063380606</v>
      </c>
      <c r="BU73" s="95">
        <f>求节点(节奏总纲!$H$4:$H$163,AO$7:AO$166,$BD73)</f>
        <v>66648602616.192085</v>
      </c>
    </row>
    <row r="74" spans="12:73" x14ac:dyDescent="0.15">
      <c r="L74" s="14">
        <v>68</v>
      </c>
      <c r="M74" s="91">
        <f>武将属性!$G72</f>
        <v>277.86632473093948</v>
      </c>
      <c r="N74" s="91">
        <f>武将属性!$V72</f>
        <v>14013.656919137467</v>
      </c>
      <c r="O74" s="91">
        <f>武将属性!$V72</f>
        <v>14013.656919137467</v>
      </c>
      <c r="P74" s="92">
        <f>武将属性!$AH72</f>
        <v>1.7021045760497518E-2</v>
      </c>
      <c r="Q74" s="92">
        <f>武将属性!$AH72</f>
        <v>1.7021045760497518E-2</v>
      </c>
      <c r="R74" s="92">
        <f>武将属性!BK72</f>
        <v>0.10691736104182498</v>
      </c>
      <c r="S74" s="92">
        <f t="shared" si="26"/>
        <v>0.10691736104182498</v>
      </c>
      <c r="T74" s="91">
        <f>战法技能效用!AO72</f>
        <v>1.797413637342846</v>
      </c>
      <c r="U74" s="91">
        <f t="shared" si="27"/>
        <v>13529524738.231621</v>
      </c>
      <c r="V74" s="95">
        <f t="shared" si="28"/>
        <v>82364734.436605364</v>
      </c>
      <c r="W74" s="95">
        <f t="shared" si="28"/>
        <v>1633148.7332250194</v>
      </c>
      <c r="X74" s="95">
        <f t="shared" si="28"/>
        <v>1633148.7332250194</v>
      </c>
      <c r="Y74" s="95">
        <f t="shared" si="29"/>
        <v>22503355403.255825</v>
      </c>
      <c r="Z74" s="95">
        <f t="shared" si="30"/>
        <v>22503355403.255825</v>
      </c>
      <c r="AA74" s="95">
        <f t="shared" si="31"/>
        <v>20675785610.40802</v>
      </c>
      <c r="AB74" s="95">
        <f t="shared" si="32"/>
        <v>20675785610.40802</v>
      </c>
      <c r="AC74" s="95">
        <f t="shared" si="33"/>
        <v>16362532690.788101</v>
      </c>
      <c r="AD74" s="92"/>
      <c r="AE74" s="14">
        <v>68</v>
      </c>
      <c r="AF74" s="91">
        <f>武将属性!$G72</f>
        <v>277.86632473093948</v>
      </c>
      <c r="AG74" s="91">
        <f>士兵属性!$H72</f>
        <v>770.07430953413223</v>
      </c>
      <c r="AH74" s="91">
        <f>士兵属性!$H72</f>
        <v>770.07430953413223</v>
      </c>
      <c r="AI74" s="92">
        <f>士兵属性!$S72</f>
        <v>1.7021045760497518E-2</v>
      </c>
      <c r="AJ74" s="92">
        <f>士兵属性!$S72</f>
        <v>1.7021045760497518E-2</v>
      </c>
      <c r="AK74" s="92">
        <f>士兵属性!AZ72</f>
        <v>0.10691736104182498</v>
      </c>
      <c r="AL74" s="92">
        <f t="shared" si="34"/>
        <v>0.10691736104182498</v>
      </c>
      <c r="AM74" s="91">
        <f>带兵数!$H71</f>
        <v>6365.9720729358742</v>
      </c>
      <c r="AN74" s="91">
        <f>战法技能效用!AU72</f>
        <v>1.7652121718598575</v>
      </c>
      <c r="AO74" s="91">
        <f t="shared" si="35"/>
        <v>12942192015.518459</v>
      </c>
      <c r="AP74" s="95">
        <f t="shared" si="36"/>
        <v>89723357.286218137</v>
      </c>
      <c r="AQ74" s="95">
        <f t="shared" si="37"/>
        <v>28957014.987444997</v>
      </c>
      <c r="AR74" s="95">
        <f t="shared" si="37"/>
        <v>28957014.987444997</v>
      </c>
      <c r="AS74" s="95">
        <f t="shared" si="38"/>
        <v>24513848199.669918</v>
      </c>
      <c r="AT74" s="95">
        <f t="shared" si="39"/>
        <v>24513848199.669918</v>
      </c>
      <c r="AU74" s="95">
        <f t="shared" si="40"/>
        <v>22522999827.35601</v>
      </c>
      <c r="AV74" s="95">
        <f t="shared" si="41"/>
        <v>22522999827.35601</v>
      </c>
      <c r="AW74" s="95">
        <f t="shared" si="42"/>
        <v>7005702.5281112464</v>
      </c>
      <c r="AX74" s="95">
        <f t="shared" si="43"/>
        <v>16128276556.534954</v>
      </c>
      <c r="AZ74" s="14">
        <f t="shared" si="44"/>
        <v>0.97899788487356287</v>
      </c>
      <c r="BA74" s="14">
        <f t="shared" si="45"/>
        <v>0.95658881342273006</v>
      </c>
      <c r="BD74" s="14">
        <v>68</v>
      </c>
      <c r="BE74" s="95">
        <f>求节点(节奏总纲!$H$4:$H$163,M$7:M$166,$BD74)</f>
        <v>342.28648568013409</v>
      </c>
      <c r="BF74" s="95">
        <f>求节点(节奏总纲!$H$4:$H$163,N$7:N$166,$BD74)</f>
        <v>17761.239232524491</v>
      </c>
      <c r="BG74" s="95">
        <f>求节点(节奏总纲!$H$4:$H$163,O$7:O$166,$BD74)</f>
        <v>17761.239232524491</v>
      </c>
      <c r="BH74" s="95">
        <f>求节点(节奏总纲!$H$4:$H$163,P$7:P$166,$BD74)</f>
        <v>2.4791869918699187E-2</v>
      </c>
      <c r="BI74" s="95">
        <f>求节点(节奏总纲!$H$4:$H$163,Q$7:Q$166,$BD74)</f>
        <v>2.4791869918699187E-2</v>
      </c>
      <c r="BJ74" s="95">
        <f>求节点(节奏总纲!$H$4:$H$163,T$7:T$166,$BD74)</f>
        <v>2.1660116806389134</v>
      </c>
      <c r="BK74" s="95">
        <f>求节点(节奏总纲!$H$4:$H$163,U$7:U$166,$BD74)</f>
        <v>36502703333.162132</v>
      </c>
      <c r="BM74" s="14">
        <v>68</v>
      </c>
      <c r="BN74" s="95">
        <f>求节点(节奏总纲!$H$4:$H$163,AF$7:AF$166,$BD74)</f>
        <v>342.28648568013409</v>
      </c>
      <c r="BO74" s="95">
        <f>求节点(节奏总纲!$H$4:$H$163,AG$7:AG$166,$BD74)</f>
        <v>951.27539063908284</v>
      </c>
      <c r="BP74" s="95">
        <f>求节点(节奏总纲!$H$4:$H$163,AH$7:AH$166,$BD74)</f>
        <v>951.27539063908284</v>
      </c>
      <c r="BQ74" s="95">
        <f>求节点(节奏总纲!$H$4:$H$163,AI$7:AI$166,$BD74)</f>
        <v>2.4791869918699187E-2</v>
      </c>
      <c r="BR74" s="95">
        <f>求节点(节奏总纲!$H$4:$H$163,AJ$7:AJ$166,$BD74)</f>
        <v>2.4791869918699187E-2</v>
      </c>
      <c r="BS74" s="95">
        <f>求节点(节奏总纲!$H$4:$H$163,AM$7:AM$166,$BD74)</f>
        <v>7096.6314556509014</v>
      </c>
      <c r="BT74" s="95">
        <f>求节点(节奏总纲!$H$4:$H$163,AN$7:AN$166,$BD74)</f>
        <v>3.0383994282032214</v>
      </c>
      <c r="BU74" s="95">
        <f>求节点(节奏总纲!$H$4:$H$163,AO$7:AO$166,$BD74)</f>
        <v>68648016748.353882</v>
      </c>
    </row>
    <row r="75" spans="12:73" x14ac:dyDescent="0.15">
      <c r="L75" s="14">
        <v>69</v>
      </c>
      <c r="M75" s="91">
        <f>武将属性!$G73</f>
        <v>282.92597627188354</v>
      </c>
      <c r="N75" s="91">
        <f>武将属性!$V73</f>
        <v>14334.591824767718</v>
      </c>
      <c r="O75" s="91">
        <f>武将属性!$V73</f>
        <v>14334.591824767718</v>
      </c>
      <c r="P75" s="92">
        <f>武将属性!$AH73</f>
        <v>1.7803540234967528E-2</v>
      </c>
      <c r="Q75" s="92">
        <f>武将属性!$AH73</f>
        <v>1.7803540234967528E-2</v>
      </c>
      <c r="R75" s="92">
        <f>武将属性!BK73</f>
        <v>0.10931373193523805</v>
      </c>
      <c r="S75" s="92">
        <f t="shared" si="26"/>
        <v>0.10931373193523805</v>
      </c>
      <c r="T75" s="91">
        <f>战法技能效用!AO73</f>
        <v>1.8074780602884752</v>
      </c>
      <c r="U75" s="91">
        <f t="shared" si="27"/>
        <v>14603364599.918627</v>
      </c>
      <c r="V75" s="95">
        <f t="shared" si="28"/>
        <v>89050900.233699799</v>
      </c>
      <c r="W75" s="95">
        <f t="shared" si="28"/>
        <v>1757623.3208801451</v>
      </c>
      <c r="X75" s="95">
        <f t="shared" si="28"/>
        <v>1757623.3208801451</v>
      </c>
      <c r="Y75" s="95">
        <f t="shared" si="29"/>
        <v>24754102231.451469</v>
      </c>
      <c r="Z75" s="95">
        <f t="shared" si="30"/>
        <v>24754102231.451469</v>
      </c>
      <c r="AA75" s="95">
        <f t="shared" si="31"/>
        <v>22712071581.910694</v>
      </c>
      <c r="AB75" s="95">
        <f t="shared" si="32"/>
        <v>22712071581.910694</v>
      </c>
      <c r="AC75" s="95">
        <f t="shared" si="33"/>
        <v>17948359592.110786</v>
      </c>
      <c r="AD75" s="92"/>
      <c r="AE75" s="14">
        <v>69</v>
      </c>
      <c r="AF75" s="91">
        <f>武将属性!$G73</f>
        <v>282.92597627188354</v>
      </c>
      <c r="AG75" s="91">
        <f>士兵属性!$H73</f>
        <v>784.33953738711921</v>
      </c>
      <c r="AH75" s="91">
        <f>士兵属性!$H73</f>
        <v>784.33953738711921</v>
      </c>
      <c r="AI75" s="92">
        <f>士兵属性!$S73</f>
        <v>1.7803540234967528E-2</v>
      </c>
      <c r="AJ75" s="92">
        <f>士兵属性!$S73</f>
        <v>1.7803540234967528E-2</v>
      </c>
      <c r="AK75" s="92">
        <f>士兵属性!AZ73</f>
        <v>0.10931373193523805</v>
      </c>
      <c r="AL75" s="92">
        <f t="shared" si="34"/>
        <v>0.10931373193523805</v>
      </c>
      <c r="AM75" s="91">
        <f>带兵数!$H72</f>
        <v>6430.2363103332473</v>
      </c>
      <c r="AN75" s="91">
        <f>战法技能效用!AU73</f>
        <v>1.8936305903556259</v>
      </c>
      <c r="AO75" s="91">
        <f t="shared" si="35"/>
        <v>15363415196.543993</v>
      </c>
      <c r="AP75" s="95">
        <f t="shared" si="36"/>
        <v>102565412.79766601</v>
      </c>
      <c r="AQ75" s="95">
        <f t="shared" si="37"/>
        <v>33091361.898698572</v>
      </c>
      <c r="AR75" s="95">
        <f t="shared" si="37"/>
        <v>33091361.898698572</v>
      </c>
      <c r="AS75" s="95">
        <f t="shared" si="38"/>
        <v>28510825911.26503</v>
      </c>
      <c r="AT75" s="95">
        <f t="shared" si="39"/>
        <v>28510825911.26503</v>
      </c>
      <c r="AU75" s="95">
        <f t="shared" si="40"/>
        <v>26158893297.827217</v>
      </c>
      <c r="AV75" s="95">
        <f t="shared" si="41"/>
        <v>26158893297.827217</v>
      </c>
      <c r="AW75" s="95">
        <f t="shared" si="42"/>
        <v>8072755.7217224166</v>
      </c>
      <c r="AX75" s="95">
        <f t="shared" si="43"/>
        <v>17939306813.828747</v>
      </c>
      <c r="AZ75" s="14">
        <f t="shared" si="44"/>
        <v>0.99033335679188084</v>
      </c>
      <c r="BA75" s="14">
        <f t="shared" si="45"/>
        <v>1.0520462658742082</v>
      </c>
      <c r="BD75" s="14">
        <v>69</v>
      </c>
      <c r="BE75" s="95">
        <f>求节点(节奏总纲!$H$4:$H$163,M$7:M$166,$BD75)</f>
        <v>343.84888386703011</v>
      </c>
      <c r="BF75" s="95">
        <f>求节点(节奏总纲!$H$4:$H$163,N$7:N$166,$BD75)</f>
        <v>17835.972267274024</v>
      </c>
      <c r="BG75" s="95">
        <f>求节点(节奏总纲!$H$4:$H$163,O$7:O$166,$BD75)</f>
        <v>17835.972267274024</v>
      </c>
      <c r="BH75" s="95">
        <f>求节点(节奏总纲!$H$4:$H$163,P$7:P$166,$BD75)</f>
        <v>2.4844009072604162E-2</v>
      </c>
      <c r="BI75" s="95">
        <f>求节点(节奏总纲!$H$4:$H$163,Q$7:Q$166,$BD75)</f>
        <v>2.4844009072604162E-2</v>
      </c>
      <c r="BJ75" s="95">
        <f>求节点(节奏总纲!$H$4:$H$163,T$7:T$166,$BD75)</f>
        <v>2.175636138075848</v>
      </c>
      <c r="BK75" s="95">
        <f>求节点(节奏总纲!$H$4:$H$163,U$7:U$166,$BD75)</f>
        <v>37257907652.122704</v>
      </c>
      <c r="BM75" s="14">
        <v>69</v>
      </c>
      <c r="BN75" s="95">
        <f>求节点(节奏总纲!$H$4:$H$163,AF$7:AF$166,$BD75)</f>
        <v>343.84888386703011</v>
      </c>
      <c r="BO75" s="95">
        <f>求节点(节奏总纲!$H$4:$H$163,AG$7:AG$166,$BD75)</f>
        <v>954.76143594352391</v>
      </c>
      <c r="BP75" s="95">
        <f>求节点(节奏总纲!$H$4:$H$163,AH$7:AH$166,$BD75)</f>
        <v>954.76143594352391</v>
      </c>
      <c r="BQ75" s="95">
        <f>求节点(节奏总纲!$H$4:$H$163,AI$7:AI$166,$BD75)</f>
        <v>2.4844009072604162E-2</v>
      </c>
      <c r="BR75" s="95">
        <f>求节点(节奏总纲!$H$4:$H$163,AJ$7:AJ$166,$BD75)</f>
        <v>2.4844009072604162E-2</v>
      </c>
      <c r="BS75" s="95">
        <f>求节点(节奏总纲!$H$4:$H$163,AM$7:AM$166,$BD75)</f>
        <v>7110.6450521658835</v>
      </c>
      <c r="BT75" s="95">
        <f>求节点(节奏总纲!$H$4:$H$163,AN$7:AN$166,$BD75)</f>
        <v>3.066690893949541</v>
      </c>
      <c r="BU75" s="95">
        <f>求节点(节奏总纲!$H$4:$H$163,AO$7:AO$166,$BD75)</f>
        <v>70874513885.105682</v>
      </c>
    </row>
    <row r="76" spans="12:73" x14ac:dyDescent="0.15">
      <c r="L76" s="14">
        <v>70</v>
      </c>
      <c r="M76" s="91">
        <f>武将属性!$G74</f>
        <v>287.91980642826832</v>
      </c>
      <c r="N76" s="91">
        <f>武将属性!$V74</f>
        <v>14655.526730397969</v>
      </c>
      <c r="O76" s="91">
        <f>武将属性!$V74</f>
        <v>14655.526730397969</v>
      </c>
      <c r="P76" s="92">
        <f>武将属性!$AH74</f>
        <v>1.8666599999999998E-2</v>
      </c>
      <c r="Q76" s="92">
        <f>武将属性!$AH74</f>
        <v>1.8666599999999998E-2</v>
      </c>
      <c r="R76" s="92">
        <f>武将属性!BK74</f>
        <v>0.11171709234571602</v>
      </c>
      <c r="S76" s="92">
        <f t="shared" si="26"/>
        <v>0.11171709234571602</v>
      </c>
      <c r="T76" s="91">
        <f>战法技能效用!AO74</f>
        <v>1.8215180455712092</v>
      </c>
      <c r="U76" s="91">
        <f t="shared" si="27"/>
        <v>15784570816.622667</v>
      </c>
      <c r="V76" s="95">
        <f t="shared" si="28"/>
        <v>96409295.75199762</v>
      </c>
      <c r="W76" s="95">
        <f t="shared" si="28"/>
        <v>1894039.4488330381</v>
      </c>
      <c r="X76" s="95">
        <f t="shared" si="28"/>
        <v>1894039.4488330381</v>
      </c>
      <c r="Y76" s="95">
        <f t="shared" si="29"/>
        <v>27249490432.689976</v>
      </c>
      <c r="Z76" s="95">
        <f t="shared" si="30"/>
        <v>27249490432.689976</v>
      </c>
      <c r="AA76" s="95">
        <f t="shared" si="31"/>
        <v>24968713678.973228</v>
      </c>
      <c r="AB76" s="95">
        <f t="shared" si="32"/>
        <v>24968713678.973228</v>
      </c>
      <c r="AC76" s="95">
        <f t="shared" si="33"/>
        <v>19676036319.789879</v>
      </c>
      <c r="AD76" s="92"/>
      <c r="AE76" s="14">
        <v>70</v>
      </c>
      <c r="AF76" s="91">
        <f>武将属性!$G74</f>
        <v>287.91980642826832</v>
      </c>
      <c r="AG76" s="91">
        <f>士兵属性!$H74</f>
        <v>799.2092518996335</v>
      </c>
      <c r="AH76" s="91">
        <f>士兵属性!$H74</f>
        <v>799.2092518996335</v>
      </c>
      <c r="AI76" s="92">
        <f>士兵属性!$S74</f>
        <v>1.8666599999999998E-2</v>
      </c>
      <c r="AJ76" s="92">
        <f>士兵属性!$S74</f>
        <v>1.8666599999999998E-2</v>
      </c>
      <c r="AK76" s="92">
        <f>士兵属性!AZ74</f>
        <v>0.11171709234571602</v>
      </c>
      <c r="AL76" s="92">
        <f t="shared" si="34"/>
        <v>0.11171709234571602</v>
      </c>
      <c r="AM76" s="91">
        <f>带兵数!$H73</f>
        <v>6498.0332137364976</v>
      </c>
      <c r="AN76" s="91">
        <f>战法技能效用!AU74</f>
        <v>2.0199718734993497</v>
      </c>
      <c r="AO76" s="91">
        <f t="shared" si="35"/>
        <v>18165396937.158897</v>
      </c>
      <c r="AP76" s="95">
        <f t="shared" si="36"/>
        <v>117033959.48513037</v>
      </c>
      <c r="AQ76" s="95">
        <f t="shared" si="37"/>
        <v>37710989.731037274</v>
      </c>
      <c r="AR76" s="95">
        <f t="shared" si="37"/>
        <v>37710989.731037274</v>
      </c>
      <c r="AS76" s="95">
        <f t="shared" si="38"/>
        <v>33078923919.261257</v>
      </c>
      <c r="AT76" s="95">
        <f t="shared" si="39"/>
        <v>33078923919.261257</v>
      </c>
      <c r="AU76" s="95">
        <f t="shared" si="40"/>
        <v>30310224779.75341</v>
      </c>
      <c r="AV76" s="95">
        <f t="shared" si="41"/>
        <v>30310224779.75341</v>
      </c>
      <c r="AW76" s="95">
        <f t="shared" si="42"/>
        <v>9276336.669878779</v>
      </c>
      <c r="AX76" s="95">
        <f t="shared" si="43"/>
        <v>19959769927.535088</v>
      </c>
      <c r="AZ76" s="14">
        <f t="shared" si="44"/>
        <v>1.0045509816946718</v>
      </c>
      <c r="BA76" s="14">
        <f t="shared" si="45"/>
        <v>1.1508324900433144</v>
      </c>
      <c r="BD76" s="14">
        <v>70</v>
      </c>
      <c r="BE76" s="95">
        <f>求节点(节奏总纲!$H$4:$H$163,M$7:M$166,$BD76)</f>
        <v>345.40314451566195</v>
      </c>
      <c r="BF76" s="95">
        <f>求节点(节奏总纲!$H$4:$H$163,N$7:N$166,$BD76)</f>
        <v>17910.330146055363</v>
      </c>
      <c r="BG76" s="95">
        <f>求节点(节奏总纲!$H$4:$H$163,O$7:O$166,$BD76)</f>
        <v>17910.330146055363</v>
      </c>
      <c r="BH76" s="95">
        <f>求节点(节奏总纲!$H$4:$H$163,P$7:P$166,$BD76)</f>
        <v>2.4885309291665807E-2</v>
      </c>
      <c r="BI76" s="95">
        <f>求节点(节奏总纲!$H$4:$H$163,Q$7:Q$166,$BD76)</f>
        <v>2.4885309291665807E-2</v>
      </c>
      <c r="BJ76" s="95">
        <f>求节点(节奏总纲!$H$4:$H$163,T$7:T$166,$BD76)</f>
        <v>2.1852068023839202</v>
      </c>
      <c r="BK76" s="95">
        <f>求节点(节奏总纲!$H$4:$H$163,U$7:U$166,$BD76)</f>
        <v>38015459293.433563</v>
      </c>
      <c r="BM76" s="14">
        <v>70</v>
      </c>
      <c r="BN76" s="95">
        <f>求节点(节奏总纲!$H$4:$H$163,AF$7:AF$166,$BD76)</f>
        <v>345.40314451566195</v>
      </c>
      <c r="BO76" s="95">
        <f>求节点(节奏总纲!$H$4:$H$163,AG$7:AG$166,$BD76)</f>
        <v>958.22553641930381</v>
      </c>
      <c r="BP76" s="95">
        <f>求节点(节奏总纲!$H$4:$H$163,AH$7:AH$166,$BD76)</f>
        <v>958.22553641930381</v>
      </c>
      <c r="BQ76" s="95">
        <f>求节点(节奏总纲!$H$4:$H$163,AI$7:AI$166,$BD76)</f>
        <v>2.4885309291665807E-2</v>
      </c>
      <c r="BR76" s="95">
        <f>求节点(节奏总纲!$H$4:$H$163,AJ$7:AJ$166,$BD76)</f>
        <v>2.4885309291665807E-2</v>
      </c>
      <c r="BS76" s="95">
        <f>求节点(节奏总纲!$H$4:$H$163,AM$7:AM$166,$BD76)</f>
        <v>7124.5736084569826</v>
      </c>
      <c r="BT76" s="95">
        <f>求节点(节奏总纲!$H$4:$H$163,AN$7:AN$166,$BD76)</f>
        <v>3.0952493763181925</v>
      </c>
      <c r="BU76" s="95">
        <f>求节点(节奏总纲!$H$4:$H$163,AO$7:AO$166,$BD76)</f>
        <v>73132590058.21225</v>
      </c>
    </row>
    <row r="77" spans="12:73" x14ac:dyDescent="0.15">
      <c r="L77" s="14">
        <v>71</v>
      </c>
      <c r="M77" s="91">
        <f>武将属性!$G75</f>
        <v>291.9511645042686</v>
      </c>
      <c r="N77" s="91">
        <f>武将属性!$V75</f>
        <v>15001.656254901285</v>
      </c>
      <c r="O77" s="91">
        <f>武将属性!$V75</f>
        <v>15001.656254901285</v>
      </c>
      <c r="P77" s="92">
        <f>武将属性!$AH75</f>
        <v>1.954217534023155E-2</v>
      </c>
      <c r="Q77" s="92">
        <f>武将属性!$AH75</f>
        <v>1.954217534023155E-2</v>
      </c>
      <c r="R77" s="92">
        <f>武将属性!BK75</f>
        <v>0.11412591634894687</v>
      </c>
      <c r="S77" s="92">
        <f t="shared" si="26"/>
        <v>0.11412591634894687</v>
      </c>
      <c r="T77" s="91">
        <f>战法技能效用!AO75</f>
        <v>1.8342063313950887</v>
      </c>
      <c r="U77" s="91">
        <f t="shared" si="27"/>
        <v>17024348985.413164</v>
      </c>
      <c r="V77" s="95">
        <f t="shared" si="28"/>
        <v>104091842.8915468</v>
      </c>
      <c r="W77" s="95">
        <f t="shared" si="28"/>
        <v>2025758.6383272605</v>
      </c>
      <c r="X77" s="95">
        <f t="shared" si="28"/>
        <v>2025758.6383272605</v>
      </c>
      <c r="Y77" s="95">
        <f t="shared" si="29"/>
        <v>29807236505.386452</v>
      </c>
      <c r="Z77" s="95">
        <f t="shared" si="30"/>
        <v>29807236505.386452</v>
      </c>
      <c r="AA77" s="95">
        <f t="shared" si="31"/>
        <v>27276750591.325733</v>
      </c>
      <c r="AB77" s="95">
        <f t="shared" si="32"/>
        <v>27276750591.325733</v>
      </c>
      <c r="AC77" s="95">
        <f t="shared" si="33"/>
        <v>21444969909.882072</v>
      </c>
      <c r="AD77" s="92"/>
      <c r="AE77" s="14">
        <v>71</v>
      </c>
      <c r="AF77" s="91">
        <f>武将属性!$G75</f>
        <v>291.9511645042686</v>
      </c>
      <c r="AG77" s="91">
        <f>士兵属性!$H75</f>
        <v>814.57766464981091</v>
      </c>
      <c r="AH77" s="91">
        <f>士兵属性!$H75</f>
        <v>814.57766464981091</v>
      </c>
      <c r="AI77" s="92">
        <f>士兵属性!$S75</f>
        <v>1.954217534023155E-2</v>
      </c>
      <c r="AJ77" s="92">
        <f>士兵属性!$S75</f>
        <v>1.954217534023155E-2</v>
      </c>
      <c r="AK77" s="92">
        <f>士兵属性!AZ75</f>
        <v>0.11412591634894687</v>
      </c>
      <c r="AL77" s="92">
        <f t="shared" si="34"/>
        <v>0.11412591634894687</v>
      </c>
      <c r="AM77" s="91">
        <f>带兵数!$H74</f>
        <v>6563.6236620449563</v>
      </c>
      <c r="AN77" s="91">
        <f>战法技能效用!AU75</f>
        <v>2.1215873578436972</v>
      </c>
      <c r="AO77" s="91">
        <f t="shared" si="35"/>
        <v>20985652576.160767</v>
      </c>
      <c r="AP77" s="95">
        <f t="shared" si="36"/>
        <v>131548125.44185691</v>
      </c>
      <c r="AQ77" s="95">
        <f t="shared" si="37"/>
        <v>42170366.103884853</v>
      </c>
      <c r="AR77" s="95">
        <f t="shared" si="37"/>
        <v>42170366.103884853</v>
      </c>
      <c r="AS77" s="95">
        <f t="shared" si="38"/>
        <v>37669484735.427818</v>
      </c>
      <c r="AT77" s="95">
        <f t="shared" si="39"/>
        <v>37669484735.427818</v>
      </c>
      <c r="AU77" s="95">
        <f t="shared" si="40"/>
        <v>34471533107.282097</v>
      </c>
      <c r="AV77" s="95">
        <f t="shared" si="41"/>
        <v>34471533107.282097</v>
      </c>
      <c r="AW77" s="95">
        <f t="shared" si="42"/>
        <v>10467095.64930409</v>
      </c>
      <c r="AX77" s="95">
        <f t="shared" si="43"/>
        <v>22008699037.055801</v>
      </c>
      <c r="AZ77" s="14">
        <f t="shared" si="44"/>
        <v>1.01616423804253</v>
      </c>
      <c r="BA77" s="14">
        <f t="shared" si="45"/>
        <v>1.232684585715538</v>
      </c>
      <c r="BD77" s="14">
        <v>71</v>
      </c>
      <c r="BE77" s="95">
        <f>求节点(节奏总纲!$H$4:$H$163,M$7:M$166,$BD77)</f>
        <v>346.95740516429379</v>
      </c>
      <c r="BF77" s="95">
        <f>求节点(节奏总纲!$H$4:$H$163,N$7:N$166,$BD77)</f>
        <v>17984.688024836705</v>
      </c>
      <c r="BG77" s="95">
        <f>求节点(节奏总纲!$H$4:$H$163,O$7:O$166,$BD77)</f>
        <v>17984.688024836705</v>
      </c>
      <c r="BH77" s="95">
        <f>求节点(节奏总纲!$H$4:$H$163,P$7:P$166,$BD77)</f>
        <v>2.4926609510727456E-2</v>
      </c>
      <c r="BI77" s="95">
        <f>求节点(节奏总纲!$H$4:$H$163,Q$7:Q$166,$BD77)</f>
        <v>2.4926609510727456E-2</v>
      </c>
      <c r="BJ77" s="95">
        <f>求节点(节奏总纲!$H$4:$H$163,T$7:T$166,$BD77)</f>
        <v>2.1947774666919924</v>
      </c>
      <c r="BK77" s="95">
        <f>求节点(节奏总纲!$H$4:$H$163,U$7:U$166,$BD77)</f>
        <v>38773010934.744423</v>
      </c>
      <c r="BM77" s="14">
        <v>71</v>
      </c>
      <c r="BN77" s="95">
        <f>求节点(节奏总纲!$H$4:$H$163,AF$7:AF$166,$BD77)</f>
        <v>346.95740516429379</v>
      </c>
      <c r="BO77" s="95">
        <f>求节点(节奏总纲!$H$4:$H$163,AG$7:AG$166,$BD77)</f>
        <v>961.68963689508382</v>
      </c>
      <c r="BP77" s="95">
        <f>求节点(节奏总纲!$H$4:$H$163,AH$7:AH$166,$BD77)</f>
        <v>961.68963689508382</v>
      </c>
      <c r="BQ77" s="95">
        <f>求节点(节奏总纲!$H$4:$H$163,AI$7:AI$166,$BD77)</f>
        <v>2.4926609510727456E-2</v>
      </c>
      <c r="BR77" s="95">
        <f>求节点(节奏总纲!$H$4:$H$163,AJ$7:AJ$166,$BD77)</f>
        <v>2.4926609510727456E-2</v>
      </c>
      <c r="BS77" s="95">
        <f>求节点(节奏总纲!$H$4:$H$163,AM$7:AM$166,$BD77)</f>
        <v>7138.5021647480808</v>
      </c>
      <c r="BT77" s="95">
        <f>求节点(节奏总纲!$H$4:$H$163,AN$7:AN$166,$BD77)</f>
        <v>3.1238078586868436</v>
      </c>
      <c r="BU77" s="95">
        <f>求节点(节奏总纲!$H$4:$H$163,AO$7:AO$166,$BD77)</f>
        <v>75390666231.318817</v>
      </c>
    </row>
    <row r="78" spans="12:73" x14ac:dyDescent="0.15">
      <c r="L78" s="14">
        <v>72</v>
      </c>
      <c r="M78" s="91">
        <f>武将属性!$G76</f>
        <v>296.05163034899959</v>
      </c>
      <c r="N78" s="91">
        <f>武将属性!$V76</f>
        <v>15347.785779404605</v>
      </c>
      <c r="O78" s="91">
        <f>武将属性!$V76</f>
        <v>15347.785779404605</v>
      </c>
      <c r="P78" s="92">
        <f>武将属性!$AH76</f>
        <v>2.045003276242419E-2</v>
      </c>
      <c r="Q78" s="92">
        <f>武将属性!$AH76</f>
        <v>2.045003276242419E-2</v>
      </c>
      <c r="R78" s="92">
        <f>武将属性!BK76</f>
        <v>0.11653894227641752</v>
      </c>
      <c r="S78" s="92">
        <f t="shared" si="26"/>
        <v>0.11653894227641752</v>
      </c>
      <c r="T78" s="91">
        <f>战法技能效用!AO76</f>
        <v>1.853359649646189</v>
      </c>
      <c r="U78" s="91">
        <f t="shared" si="27"/>
        <v>18426514440.134388</v>
      </c>
      <c r="V78" s="95">
        <f t="shared" si="28"/>
        <v>112740197.26930483</v>
      </c>
      <c r="W78" s="95">
        <f t="shared" si="28"/>
        <v>2174705.8296991903</v>
      </c>
      <c r="X78" s="95">
        <f t="shared" si="28"/>
        <v>2174705.8296991903</v>
      </c>
      <c r="Y78" s="95">
        <f t="shared" si="29"/>
        <v>32708038743.545383</v>
      </c>
      <c r="Z78" s="95">
        <f t="shared" si="30"/>
        <v>32708038743.545383</v>
      </c>
      <c r="AA78" s="95">
        <f t="shared" si="31"/>
        <v>29893197580.190193</v>
      </c>
      <c r="AB78" s="95">
        <f t="shared" si="32"/>
        <v>29893197580.190193</v>
      </c>
      <c r="AC78" s="95">
        <f t="shared" si="33"/>
        <v>23394821057.054062</v>
      </c>
      <c r="AD78" s="92"/>
      <c r="AE78" s="14">
        <v>72</v>
      </c>
      <c r="AF78" s="91">
        <f>武将属性!$G76</f>
        <v>296.05163034899959</v>
      </c>
      <c r="AG78" s="91">
        <f>士兵属性!$H76</f>
        <v>830.47682033874514</v>
      </c>
      <c r="AH78" s="91">
        <f>士兵属性!$H76</f>
        <v>830.47682033874514</v>
      </c>
      <c r="AI78" s="92">
        <f>士兵属性!$S76</f>
        <v>2.045003276242419E-2</v>
      </c>
      <c r="AJ78" s="92">
        <f>士兵属性!$S76</f>
        <v>2.045003276242419E-2</v>
      </c>
      <c r="AK78" s="92">
        <f>士兵属性!AZ76</f>
        <v>0.11653894227641752</v>
      </c>
      <c r="AL78" s="92">
        <f t="shared" si="34"/>
        <v>0.11653894227641752</v>
      </c>
      <c r="AM78" s="91">
        <f>带兵数!$H75</f>
        <v>6631.4746184152809</v>
      </c>
      <c r="AN78" s="91">
        <f>战法技能效用!AU76</f>
        <v>2.2258515714908436</v>
      </c>
      <c r="AO78" s="91">
        <f t="shared" si="35"/>
        <v>24260106644.977566</v>
      </c>
      <c r="AP78" s="95">
        <f t="shared" si="36"/>
        <v>148077835.01656556</v>
      </c>
      <c r="AQ78" s="95">
        <f t="shared" si="37"/>
        <v>47214456.143754914</v>
      </c>
      <c r="AR78" s="95">
        <f t="shared" si="37"/>
        <v>47214456.143754914</v>
      </c>
      <c r="AS78" s="95">
        <f t="shared" si="38"/>
        <v>42960148040.301651</v>
      </c>
      <c r="AT78" s="95">
        <f t="shared" si="39"/>
        <v>42960148040.301651</v>
      </c>
      <c r="AU78" s="95">
        <f t="shared" si="40"/>
        <v>39263014316.209518</v>
      </c>
      <c r="AV78" s="95">
        <f t="shared" si="41"/>
        <v>39263014316.209518</v>
      </c>
      <c r="AW78" s="95">
        <f t="shared" si="42"/>
        <v>11825578.37238886</v>
      </c>
      <c r="AX78" s="95">
        <f t="shared" si="43"/>
        <v>24310177045.230492</v>
      </c>
      <c r="AZ78" s="14">
        <f t="shared" si="44"/>
        <v>1.0300867084307239</v>
      </c>
      <c r="BA78" s="14">
        <f t="shared" si="45"/>
        <v>1.3165868522663819</v>
      </c>
      <c r="BD78" s="14">
        <v>72</v>
      </c>
      <c r="BE78" s="95">
        <f>求节点(节奏总纲!$H$4:$H$163,M$7:M$166,$BD78)</f>
        <v>348.51166581292568</v>
      </c>
      <c r="BF78" s="95">
        <f>求节点(节奏总纲!$H$4:$H$163,N$7:N$166,$BD78)</f>
        <v>18059.045903618044</v>
      </c>
      <c r="BG78" s="95">
        <f>求节点(节奏总纲!$H$4:$H$163,O$7:O$166,$BD78)</f>
        <v>18059.045903618044</v>
      </c>
      <c r="BH78" s="95">
        <f>求节点(节奏总纲!$H$4:$H$163,P$7:P$166,$BD78)</f>
        <v>2.4967909729789101E-2</v>
      </c>
      <c r="BI78" s="95">
        <f>求节点(节奏总纲!$H$4:$H$163,Q$7:Q$166,$BD78)</f>
        <v>2.4967909729789101E-2</v>
      </c>
      <c r="BJ78" s="95">
        <f>求节点(节奏总纲!$H$4:$H$163,T$7:T$166,$BD78)</f>
        <v>2.2043481310000645</v>
      </c>
      <c r="BK78" s="95">
        <f>求节点(节奏总纲!$H$4:$H$163,U$7:U$166,$BD78)</f>
        <v>39530562576.055283</v>
      </c>
      <c r="BM78" s="14">
        <v>72</v>
      </c>
      <c r="BN78" s="95">
        <f>求节点(节奏总纲!$H$4:$H$163,AF$7:AF$166,$BD78)</f>
        <v>348.51166581292568</v>
      </c>
      <c r="BO78" s="95">
        <f>求节点(节奏总纲!$H$4:$H$163,AG$7:AG$166,$BD78)</f>
        <v>965.15373737086372</v>
      </c>
      <c r="BP78" s="95">
        <f>求节点(节奏总纲!$H$4:$H$163,AH$7:AH$166,$BD78)</f>
        <v>965.15373737086372</v>
      </c>
      <c r="BQ78" s="95">
        <f>求节点(节奏总纲!$H$4:$H$163,AI$7:AI$166,$BD78)</f>
        <v>2.4967909729789101E-2</v>
      </c>
      <c r="BR78" s="95">
        <f>求节点(节奏总纲!$H$4:$H$163,AJ$7:AJ$166,$BD78)</f>
        <v>2.4967909729789101E-2</v>
      </c>
      <c r="BS78" s="95">
        <f>求节点(节奏总纲!$H$4:$H$163,AM$7:AM$166,$BD78)</f>
        <v>7152.4307210391798</v>
      </c>
      <c r="BT78" s="95">
        <f>求节点(节奏总纲!$H$4:$H$163,AN$7:AN$166,$BD78)</f>
        <v>3.1523663410554947</v>
      </c>
      <c r="BU78" s="95">
        <f>求节点(节奏总纲!$H$4:$H$163,AO$7:AO$166,$BD78)</f>
        <v>77648742404.425385</v>
      </c>
    </row>
    <row r="79" spans="12:73" x14ac:dyDescent="0.15">
      <c r="L79" s="14">
        <v>73</v>
      </c>
      <c r="M79" s="91">
        <f>武将属性!$G77</f>
        <v>300.37891723596368</v>
      </c>
      <c r="N79" s="91">
        <f>武将属性!$V77</f>
        <v>15693.915303907923</v>
      </c>
      <c r="O79" s="91">
        <f>武将属性!$V77</f>
        <v>15693.915303907923</v>
      </c>
      <c r="P79" s="92">
        <f>武将属性!$AH77</f>
        <v>2.1385156572447241E-2</v>
      </c>
      <c r="Q79" s="92">
        <f>武将属性!$AH77</f>
        <v>2.1385156572447241E-2</v>
      </c>
      <c r="R79" s="92">
        <f>武将属性!BK77</f>
        <v>0.11895811505086279</v>
      </c>
      <c r="S79" s="92">
        <f t="shared" si="26"/>
        <v>0.11895811505086279</v>
      </c>
      <c r="T79" s="91">
        <f>战法技能效用!AO77</f>
        <v>1.8937338196362297</v>
      </c>
      <c r="U79" s="91">
        <f t="shared" si="27"/>
        <v>20230004061.060608</v>
      </c>
      <c r="V79" s="95">
        <f t="shared" si="28"/>
        <v>123487986.92278917</v>
      </c>
      <c r="W79" s="95">
        <f t="shared" si="28"/>
        <v>2363539.4409373244</v>
      </c>
      <c r="X79" s="95">
        <f t="shared" si="28"/>
        <v>2363539.4409373244</v>
      </c>
      <c r="Y79" s="95">
        <f t="shared" si="29"/>
        <v>36316552639.156372</v>
      </c>
      <c r="Z79" s="95">
        <f t="shared" si="30"/>
        <v>36316552639.156372</v>
      </c>
      <c r="AA79" s="95">
        <f t="shared" si="31"/>
        <v>33149755388.145309</v>
      </c>
      <c r="AB79" s="95">
        <f t="shared" si="32"/>
        <v>33149755388.145309</v>
      </c>
      <c r="AC79" s="95">
        <f t="shared" si="33"/>
        <v>25636903817.351955</v>
      </c>
      <c r="AD79" s="92"/>
      <c r="AE79" s="14">
        <v>73</v>
      </c>
      <c r="AF79" s="91">
        <f>武将属性!$G77</f>
        <v>300.37891723596368</v>
      </c>
      <c r="AG79" s="91">
        <f>士兵属性!$H77</f>
        <v>846.91750622799952</v>
      </c>
      <c r="AH79" s="91">
        <f>士兵属性!$H77</f>
        <v>846.91750622799952</v>
      </c>
      <c r="AI79" s="92">
        <f>士兵属性!$S77</f>
        <v>2.1385156572447241E-2</v>
      </c>
      <c r="AJ79" s="92">
        <f>士兵属性!$S77</f>
        <v>2.1385156572447241E-2</v>
      </c>
      <c r="AK79" s="92">
        <f>士兵属性!AZ77</f>
        <v>0.11895811505086279</v>
      </c>
      <c r="AL79" s="92">
        <f t="shared" si="34"/>
        <v>0.11895811505086279</v>
      </c>
      <c r="AM79" s="91">
        <f>带兵数!$H76</f>
        <v>6696.121686962174</v>
      </c>
      <c r="AN79" s="91">
        <f>战法技能效用!AU77</f>
        <v>2.33763655708833</v>
      </c>
      <c r="AO79" s="91">
        <f t="shared" si="35"/>
        <v>28113386934.92202</v>
      </c>
      <c r="AP79" s="95">
        <f t="shared" si="36"/>
        <v>167406338.55876875</v>
      </c>
      <c r="AQ79" s="95">
        <f t="shared" si="37"/>
        <v>53106200.245752715</v>
      </c>
      <c r="AR79" s="95">
        <f t="shared" si="37"/>
        <v>53106200.245752715</v>
      </c>
      <c r="AS79" s="95">
        <f t="shared" si="38"/>
        <v>49232490203.271675</v>
      </c>
      <c r="AT79" s="95">
        <f t="shared" si="39"/>
        <v>49232490203.271675</v>
      </c>
      <c r="AU79" s="95">
        <f t="shared" si="40"/>
        <v>44939425380.041473</v>
      </c>
      <c r="AV79" s="95">
        <f t="shared" si="41"/>
        <v>44939425380.041473</v>
      </c>
      <c r="AW79" s="95">
        <f t="shared" si="42"/>
        <v>13433618.079238389</v>
      </c>
      <c r="AX79" s="95">
        <f t="shared" si="43"/>
        <v>26951149358.583305</v>
      </c>
      <c r="AZ79" s="14">
        <f t="shared" si="44"/>
        <v>1.044615036382011</v>
      </c>
      <c r="BA79" s="14">
        <f t="shared" si="45"/>
        <v>1.3896876565158784</v>
      </c>
      <c r="BD79" s="14">
        <v>73</v>
      </c>
      <c r="BE79" s="95">
        <f>求节点(节奏总纲!$H$4:$H$163,M$7:M$166,$BD79)</f>
        <v>350.04385535794148</v>
      </c>
      <c r="BF79" s="95">
        <f>求节点(节奏总纲!$H$4:$H$163,N$7:N$166,$BD79)</f>
        <v>18130.256092486034</v>
      </c>
      <c r="BG79" s="95">
        <f>求节点(节奏总纲!$H$4:$H$163,O$7:O$166,$BD79)</f>
        <v>18130.256092486034</v>
      </c>
      <c r="BH79" s="95">
        <f>求节点(节奏总纲!$H$4:$H$163,P$7:P$166,$BD79)</f>
        <v>2.5000000000000001E-2</v>
      </c>
      <c r="BI79" s="95">
        <f>求节点(节奏总纲!$H$4:$H$163,Q$7:Q$166,$BD79)</f>
        <v>2.5000000000000001E-2</v>
      </c>
      <c r="BJ79" s="95">
        <f>求节点(节奏总纲!$H$4:$H$163,T$7:T$166,$BD79)</f>
        <v>2.2140195964800329</v>
      </c>
      <c r="BK79" s="95">
        <f>求节点(节奏总纲!$H$4:$H$163,U$7:U$166,$BD79)</f>
        <v>40285219015.604706</v>
      </c>
      <c r="BM79" s="14">
        <v>73</v>
      </c>
      <c r="BN79" s="95">
        <f>求节点(节奏总纲!$H$4:$H$163,AF$7:AF$166,$BD79)</f>
        <v>350.04385535794148</v>
      </c>
      <c r="BO79" s="95">
        <f>求节点(节奏总纲!$H$4:$H$163,AG$7:AG$166,$BD79)</f>
        <v>968.56201953907373</v>
      </c>
      <c r="BP79" s="95">
        <f>求节点(节奏总纲!$H$4:$H$163,AH$7:AH$166,$BD79)</f>
        <v>968.56201953907373</v>
      </c>
      <c r="BQ79" s="95">
        <f>求节点(节奏总纲!$H$4:$H$163,AI$7:AI$166,$BD79)</f>
        <v>2.5000000000000001E-2</v>
      </c>
      <c r="BR79" s="95">
        <f>求节点(节奏总纲!$H$4:$H$163,AJ$7:AJ$166,$BD79)</f>
        <v>2.5000000000000001E-2</v>
      </c>
      <c r="BS79" s="95">
        <f>求节点(节奏总纲!$H$4:$H$163,AM$7:AM$166,$BD79)</f>
        <v>7166.1459673819109</v>
      </c>
      <c r="BT79" s="95">
        <f>求节点(节奏总纲!$H$4:$H$163,AN$7:AN$166,$BD79)</f>
        <v>3.1833767404514877</v>
      </c>
      <c r="BU79" s="95">
        <f>求节点(节奏总纲!$H$4:$H$163,AO$7:AO$166,$BD79)</f>
        <v>80053003490.870651</v>
      </c>
    </row>
    <row r="80" spans="12:73" x14ac:dyDescent="0.15">
      <c r="L80" s="14">
        <v>74</v>
      </c>
      <c r="M80" s="91">
        <f>武将属性!$G78</f>
        <v>305.8788268100642</v>
      </c>
      <c r="N80" s="91">
        <f>武将属性!$V78</f>
        <v>16040.044828411243</v>
      </c>
      <c r="O80" s="91">
        <f>武将属性!$V78</f>
        <v>16040.044828411243</v>
      </c>
      <c r="P80" s="92">
        <f>武将属性!$AH78</f>
        <v>2.2083913932813715E-2</v>
      </c>
      <c r="Q80" s="92">
        <f>武将属性!$AH78</f>
        <v>2.2083913932813715E-2</v>
      </c>
      <c r="R80" s="92">
        <f>武将属性!BK78</f>
        <v>0.12138638760472333</v>
      </c>
      <c r="S80" s="92">
        <f t="shared" si="26"/>
        <v>0.12138638760472333</v>
      </c>
      <c r="T80" s="91">
        <f>战法技能效用!AO78</f>
        <v>1.9376319741535863</v>
      </c>
      <c r="U80" s="91">
        <f t="shared" si="27"/>
        <v>22303808071.959034</v>
      </c>
      <c r="V80" s="95">
        <f t="shared" si="28"/>
        <v>135478706.73409089</v>
      </c>
      <c r="W80" s="95">
        <f t="shared" si="28"/>
        <v>2583538.1582080703</v>
      </c>
      <c r="X80" s="95">
        <f t="shared" si="28"/>
        <v>2583538.1582080703</v>
      </c>
      <c r="Y80" s="95">
        <f t="shared" si="29"/>
        <v>40544682592.756775</v>
      </c>
      <c r="Z80" s="95">
        <f t="shared" si="30"/>
        <v>40544682592.756775</v>
      </c>
      <c r="AA80" s="95">
        <f t="shared" si="31"/>
        <v>36954316845.315269</v>
      </c>
      <c r="AB80" s="95">
        <f t="shared" si="32"/>
        <v>36954316845.315269</v>
      </c>
      <c r="AC80" s="95">
        <f t="shared" si="33"/>
        <v>28213246749.881599</v>
      </c>
      <c r="AD80" s="92"/>
      <c r="AE80" s="14">
        <v>74</v>
      </c>
      <c r="AF80" s="91">
        <f>武将属性!$G78</f>
        <v>305.8788268100642</v>
      </c>
      <c r="AG80" s="91">
        <f>士兵属性!$H78</f>
        <v>864.1279198266908</v>
      </c>
      <c r="AH80" s="91">
        <f>士兵属性!$H78</f>
        <v>864.1279198266908</v>
      </c>
      <c r="AI80" s="92">
        <f>士兵属性!$S78</f>
        <v>2.2083913932813715E-2</v>
      </c>
      <c r="AJ80" s="92">
        <f>士兵属性!$S78</f>
        <v>2.2083913932813715E-2</v>
      </c>
      <c r="AK80" s="92">
        <f>士兵属性!AZ78</f>
        <v>0.12138638760472333</v>
      </c>
      <c r="AL80" s="92">
        <f t="shared" si="34"/>
        <v>0.12138638760472333</v>
      </c>
      <c r="AM80" s="91">
        <f>带兵数!$H77</f>
        <v>6765.431008359853</v>
      </c>
      <c r="AN80" s="91">
        <f>战法技能效用!AU78</f>
        <v>2.4576219047406083</v>
      </c>
      <c r="AO80" s="91">
        <f t="shared" si="35"/>
        <v>32837122523.044437</v>
      </c>
      <c r="AP80" s="95">
        <f t="shared" si="36"/>
        <v>189970677.45829391</v>
      </c>
      <c r="AQ80" s="95">
        <f t="shared" si="37"/>
        <v>60145472.831241965</v>
      </c>
      <c r="AR80" s="95">
        <f t="shared" si="37"/>
        <v>60145472.831241965</v>
      </c>
      <c r="AS80" s="95">
        <f t="shared" si="38"/>
        <v>56852482616.291092</v>
      </c>
      <c r="AT80" s="95">
        <f t="shared" si="39"/>
        <v>56852482616.291092</v>
      </c>
      <c r="AU80" s="95">
        <f t="shared" si="40"/>
        <v>51818007237.785812</v>
      </c>
      <c r="AV80" s="95">
        <f t="shared" si="41"/>
        <v>51818007237.785812</v>
      </c>
      <c r="AW80" s="95">
        <f t="shared" si="42"/>
        <v>15364396.521206655</v>
      </c>
      <c r="AX80" s="95">
        <f t="shared" si="43"/>
        <v>30063080207.465851</v>
      </c>
      <c r="AZ80" s="14">
        <f t="shared" si="44"/>
        <v>1.0627371085138513</v>
      </c>
      <c r="BA80" s="14">
        <f t="shared" si="45"/>
        <v>1.4722652928639652</v>
      </c>
      <c r="BD80" s="14">
        <v>74</v>
      </c>
      <c r="BE80" s="95">
        <f>求节点(节奏总纲!$H$4:$H$163,M$7:M$166,$BD80)</f>
        <v>351.49914244775709</v>
      </c>
      <c r="BF80" s="95">
        <f>求节点(节奏总纲!$H$4:$H$163,N$7:N$166,$BD80)</f>
        <v>18190.498769862214</v>
      </c>
      <c r="BG80" s="95">
        <f>求节点(节奏总纲!$H$4:$H$163,O$7:O$166,$BD80)</f>
        <v>18190.498769862214</v>
      </c>
      <c r="BH80" s="95">
        <f>求节点(节奏总纲!$H$4:$H$163,P$7:P$166,$BD80)</f>
        <v>2.5000000000000001E-2</v>
      </c>
      <c r="BI80" s="95">
        <f>求节点(节奏总纲!$H$4:$H$163,Q$7:Q$166,$BD80)</f>
        <v>2.5000000000000001E-2</v>
      </c>
      <c r="BJ80" s="95">
        <f>求节点(节奏总纲!$H$4:$H$163,T$7:T$166,$BD80)</f>
        <v>2.2240422839804657</v>
      </c>
      <c r="BK80" s="95">
        <f>求节点(节奏总纲!$H$4:$H$163,U$7:U$166,$BD80)</f>
        <v>41029787689.375496</v>
      </c>
      <c r="BM80" s="14">
        <v>74</v>
      </c>
      <c r="BN80" s="95">
        <f>求节点(节奏总纲!$H$4:$H$163,AF$7:AF$166,$BD80)</f>
        <v>351.49914244775709</v>
      </c>
      <c r="BO80" s="95">
        <f>求节点(节奏总纲!$H$4:$H$163,AG$7:AG$166,$BD80)</f>
        <v>971.77581370288055</v>
      </c>
      <c r="BP80" s="95">
        <f>求节点(节奏总纲!$H$4:$H$163,AH$7:AH$166,$BD80)</f>
        <v>971.77581370288055</v>
      </c>
      <c r="BQ80" s="95">
        <f>求节点(节奏总纲!$H$4:$H$163,AI$7:AI$166,$BD80)</f>
        <v>2.5000000000000001E-2</v>
      </c>
      <c r="BR80" s="95">
        <f>求节点(节奏总纲!$H$4:$H$163,AJ$7:AJ$166,$BD80)</f>
        <v>2.5000000000000001E-2</v>
      </c>
      <c r="BS80" s="95">
        <f>求节点(节奏总纲!$H$4:$H$163,AM$7:AM$166,$BD80)</f>
        <v>7179.1179768193451</v>
      </c>
      <c r="BT80" s="95">
        <f>求节点(节奏总纲!$H$4:$H$163,AN$7:AN$166,$BD80)</f>
        <v>3.2229303664405058</v>
      </c>
      <c r="BU80" s="95">
        <f>求节点(节奏总纲!$H$4:$H$163,AO$7:AO$166,$BD80)</f>
        <v>82966617391.953506</v>
      </c>
    </row>
    <row r="81" spans="12:73" x14ac:dyDescent="0.15">
      <c r="L81" s="14">
        <v>75</v>
      </c>
      <c r="M81" s="91">
        <f>武将属性!$G79</f>
        <v>311.65480158356081</v>
      </c>
      <c r="N81" s="91">
        <f>武将属性!$V79</f>
        <v>16386.174352914561</v>
      </c>
      <c r="O81" s="91">
        <f>武将属性!$V79</f>
        <v>16386.174352914561</v>
      </c>
      <c r="P81" s="92">
        <f>武将属性!$AH79</f>
        <v>2.2600801311038542E-2</v>
      </c>
      <c r="Q81" s="92">
        <f>武将属性!$AH79</f>
        <v>2.2600801311038542E-2</v>
      </c>
      <c r="R81" s="92">
        <f>武将属性!BK79</f>
        <v>0.12382325360065535</v>
      </c>
      <c r="S81" s="92">
        <f t="shared" si="26"/>
        <v>0.12382325360065535</v>
      </c>
      <c r="T81" s="91">
        <f>战法技能效用!AO79</f>
        <v>1.9817897011535153</v>
      </c>
      <c r="U81" s="91">
        <f t="shared" si="27"/>
        <v>24565820853.571487</v>
      </c>
      <c r="V81" s="95">
        <f t="shared" si="28"/>
        <v>148347316.29663962</v>
      </c>
      <c r="W81" s="95">
        <f t="shared" si="28"/>
        <v>2821473.2999993744</v>
      </c>
      <c r="X81" s="95">
        <f t="shared" si="28"/>
        <v>2821473.2999993744</v>
      </c>
      <c r="Y81" s="95">
        <f t="shared" si="29"/>
        <v>45211340893.346802</v>
      </c>
      <c r="Z81" s="95">
        <f t="shared" si="30"/>
        <v>45211340893.346802</v>
      </c>
      <c r="AA81" s="95">
        <f t="shared" si="31"/>
        <v>41139167816.429321</v>
      </c>
      <c r="AB81" s="95">
        <f t="shared" si="32"/>
        <v>41139167816.429321</v>
      </c>
      <c r="AC81" s="95">
        <f t="shared" si="33"/>
        <v>31010338125.453659</v>
      </c>
      <c r="AD81" s="92"/>
      <c r="AE81" s="14">
        <v>75</v>
      </c>
      <c r="AF81" s="91">
        <f>武将属性!$G79</f>
        <v>311.65480158356081</v>
      </c>
      <c r="AG81" s="91">
        <f>士兵属性!$H79</f>
        <v>882.0689322610815</v>
      </c>
      <c r="AH81" s="91">
        <f>士兵属性!$H79</f>
        <v>882.0689322610815</v>
      </c>
      <c r="AI81" s="92">
        <f>士兵属性!$S79</f>
        <v>2.2600801311038542E-2</v>
      </c>
      <c r="AJ81" s="92">
        <f>士兵属性!$S79</f>
        <v>2.2600801311038542E-2</v>
      </c>
      <c r="AK81" s="92">
        <f>士兵属性!AZ79</f>
        <v>0.12382325360065535</v>
      </c>
      <c r="AL81" s="92">
        <f t="shared" si="34"/>
        <v>0.12382325360065535</v>
      </c>
      <c r="AM81" s="91">
        <f>带兵数!$H78</f>
        <v>6832.414221187697</v>
      </c>
      <c r="AN81" s="91">
        <f>战法技能效用!AU79</f>
        <v>2.5753786410428572</v>
      </c>
      <c r="AO81" s="91">
        <f t="shared" si="35"/>
        <v>38221666078.045647</v>
      </c>
      <c r="AP81" s="95">
        <f t="shared" si="36"/>
        <v>214846476.62437215</v>
      </c>
      <c r="AQ81" s="95">
        <f t="shared" si="37"/>
        <v>67896052.632574424</v>
      </c>
      <c r="AR81" s="95">
        <f t="shared" si="37"/>
        <v>67896052.632574424</v>
      </c>
      <c r="AS81" s="95">
        <f t="shared" si="38"/>
        <v>65478078989.818474</v>
      </c>
      <c r="AT81" s="95">
        <f t="shared" si="39"/>
        <v>65478078989.818474</v>
      </c>
      <c r="AU81" s="95">
        <f t="shared" si="40"/>
        <v>59580486369.869141</v>
      </c>
      <c r="AV81" s="95">
        <f t="shared" si="41"/>
        <v>59580486369.869141</v>
      </c>
      <c r="AW81" s="95">
        <f t="shared" si="42"/>
        <v>17530845.382482227</v>
      </c>
      <c r="AX81" s="95">
        <f t="shared" si="43"/>
        <v>33500786721.089127</v>
      </c>
      <c r="AZ81" s="14">
        <f t="shared" si="44"/>
        <v>1.0821520128101347</v>
      </c>
      <c r="BA81" s="14">
        <f t="shared" si="45"/>
        <v>1.555888008215643</v>
      </c>
      <c r="BD81" s="14">
        <v>75</v>
      </c>
      <c r="BE81" s="95">
        <f>求节点(节奏总纲!$H$4:$H$163,M$7:M$166,$BD81)</f>
        <v>352.95442953757271</v>
      </c>
      <c r="BF81" s="95">
        <f>求节点(节奏总纲!$H$4:$H$163,N$7:N$166,$BD81)</f>
        <v>18250.741447238393</v>
      </c>
      <c r="BG81" s="95">
        <f>求节点(节奏总纲!$H$4:$H$163,O$7:O$166,$BD81)</f>
        <v>18250.741447238393</v>
      </c>
      <c r="BH81" s="95">
        <f>求节点(节奏总纲!$H$4:$H$163,P$7:P$166,$BD81)</f>
        <v>2.5000000000000001E-2</v>
      </c>
      <c r="BI81" s="95">
        <f>求节点(节奏总纲!$H$4:$H$163,Q$7:Q$166,$BD81)</f>
        <v>2.5000000000000001E-2</v>
      </c>
      <c r="BJ81" s="95">
        <f>求节点(节奏总纲!$H$4:$H$163,T$7:T$166,$BD81)</f>
        <v>2.234064971480898</v>
      </c>
      <c r="BK81" s="95">
        <f>求节点(节奏总纲!$H$4:$H$163,U$7:U$166,$BD81)</f>
        <v>41774356363.146294</v>
      </c>
      <c r="BM81" s="14">
        <v>75</v>
      </c>
      <c r="BN81" s="95">
        <f>求节点(节奏总纲!$H$4:$H$163,AF$7:AF$166,$BD81)</f>
        <v>352.95442953757271</v>
      </c>
      <c r="BO81" s="95">
        <f>求节点(节奏总纲!$H$4:$H$163,AG$7:AG$166,$BD81)</f>
        <v>974.98960786668738</v>
      </c>
      <c r="BP81" s="95">
        <f>求节点(节奏总纲!$H$4:$H$163,AH$7:AH$166,$BD81)</f>
        <v>974.98960786668738</v>
      </c>
      <c r="BQ81" s="95">
        <f>求节点(节奏总纲!$H$4:$H$163,AI$7:AI$166,$BD81)</f>
        <v>2.5000000000000001E-2</v>
      </c>
      <c r="BR81" s="95">
        <f>求节点(节奏总纲!$H$4:$H$163,AJ$7:AJ$166,$BD81)</f>
        <v>2.5000000000000001E-2</v>
      </c>
      <c r="BS81" s="95">
        <f>求节点(节奏总纲!$H$4:$H$163,AM$7:AM$166,$BD81)</f>
        <v>7192.0899862567785</v>
      </c>
      <c r="BT81" s="95">
        <f>求节点(节奏总纲!$H$4:$H$163,AN$7:AN$166,$BD81)</f>
        <v>3.2624839924295235</v>
      </c>
      <c r="BU81" s="95">
        <f>求节点(节奏总纲!$H$4:$H$163,AO$7:AO$166,$BD81)</f>
        <v>85880231293.036377</v>
      </c>
    </row>
    <row r="82" spans="12:73" x14ac:dyDescent="0.15">
      <c r="L82" s="14">
        <v>76</v>
      </c>
      <c r="M82" s="91">
        <f>武将属性!$G80</f>
        <v>319.78986872770349</v>
      </c>
      <c r="N82" s="91">
        <f>武将属性!$V80</f>
        <v>16732.303877417879</v>
      </c>
      <c r="O82" s="91">
        <f>武将属性!$V80</f>
        <v>16732.303877417879</v>
      </c>
      <c r="P82" s="92">
        <f>武将属性!$AH80</f>
        <v>2.3164263812042469E-2</v>
      </c>
      <c r="Q82" s="92">
        <f>武将属性!$AH80</f>
        <v>2.3164263812042469E-2</v>
      </c>
      <c r="R82" s="92">
        <f>武将属性!BK80</f>
        <v>0.12626956598256522</v>
      </c>
      <c r="S82" s="92">
        <f t="shared" si="26"/>
        <v>0.12626956598256522</v>
      </c>
      <c r="T82" s="91">
        <f>战法技能效用!AO80</f>
        <v>2.0295704700202668</v>
      </c>
      <c r="U82" s="91">
        <f t="shared" si="27"/>
        <v>27280588676.428444</v>
      </c>
      <c r="V82" s="95">
        <f t="shared" si="28"/>
        <v>162582760.97677675</v>
      </c>
      <c r="W82" s="95">
        <f t="shared" si="28"/>
        <v>3107301.9095906159</v>
      </c>
      <c r="X82" s="95">
        <f t="shared" si="28"/>
        <v>3107301.9095906159</v>
      </c>
      <c r="Y82" s="95">
        <f t="shared" si="29"/>
        <v>50815222568.897446</v>
      </c>
      <c r="Z82" s="95">
        <f t="shared" si="30"/>
        <v>50815222568.897446</v>
      </c>
      <c r="AA82" s="95">
        <f t="shared" si="31"/>
        <v>46163299942.134705</v>
      </c>
      <c r="AB82" s="95">
        <f t="shared" si="32"/>
        <v>46163299942.134705</v>
      </c>
      <c r="AC82" s="95">
        <f t="shared" si="33"/>
        <v>34323228526.717995</v>
      </c>
      <c r="AD82" s="92"/>
      <c r="AE82" s="14">
        <v>76</v>
      </c>
      <c r="AF82" s="91">
        <f>武将属性!$G80</f>
        <v>319.78986872770349</v>
      </c>
      <c r="AG82" s="91">
        <f>士兵属性!$H80</f>
        <v>900.70952661602428</v>
      </c>
      <c r="AH82" s="91">
        <f>士兵属性!$H80</f>
        <v>900.70952661602428</v>
      </c>
      <c r="AI82" s="92">
        <f>士兵属性!$S80</f>
        <v>2.3164263812042469E-2</v>
      </c>
      <c r="AJ82" s="92">
        <f>士兵属性!$S80</f>
        <v>2.3164263812042469E-2</v>
      </c>
      <c r="AK82" s="92">
        <f>士兵属性!AZ80</f>
        <v>0.12626956598256522</v>
      </c>
      <c r="AL82" s="92">
        <f t="shared" si="34"/>
        <v>0.12626956598256522</v>
      </c>
      <c r="AM82" s="91">
        <f>带兵数!$H79</f>
        <v>6902.948963772873</v>
      </c>
      <c r="AN82" s="91">
        <f>战法技能效用!AU80</f>
        <v>2.6926387270543493</v>
      </c>
      <c r="AO82" s="91">
        <f t="shared" si="35"/>
        <v>44769536455.389542</v>
      </c>
      <c r="AP82" s="95">
        <f t="shared" si="36"/>
        <v>242917072.49124464</v>
      </c>
      <c r="AQ82" s="95">
        <f t="shared" si="37"/>
        <v>77140593.627508342</v>
      </c>
      <c r="AR82" s="95">
        <f t="shared" si="37"/>
        <v>77140593.627508342</v>
      </c>
      <c r="AS82" s="95">
        <f t="shared" si="38"/>
        <v>75923702059.597717</v>
      </c>
      <c r="AT82" s="95">
        <f t="shared" si="39"/>
        <v>75923702059.597717</v>
      </c>
      <c r="AU82" s="95">
        <f t="shared" si="40"/>
        <v>68973202393.090042</v>
      </c>
      <c r="AV82" s="95">
        <f t="shared" si="41"/>
        <v>68973202393.090042</v>
      </c>
      <c r="AW82" s="95">
        <f t="shared" si="42"/>
        <v>20130894.18269043</v>
      </c>
      <c r="AX82" s="95">
        <f t="shared" si="43"/>
        <v>37632312665.765686</v>
      </c>
      <c r="AZ82" s="14">
        <f t="shared" si="44"/>
        <v>1.1046312821364357</v>
      </c>
      <c r="BA82" s="14">
        <f t="shared" si="45"/>
        <v>1.6410766272823236</v>
      </c>
      <c r="BD82" s="14">
        <v>76</v>
      </c>
      <c r="BE82" s="95">
        <f>求节点(节奏总纲!$H$4:$H$163,M$7:M$166,$BD82)</f>
        <v>354.40971662738826</v>
      </c>
      <c r="BF82" s="95">
        <f>求节点(节奏总纲!$H$4:$H$163,N$7:N$166,$BD82)</f>
        <v>18310.984124614573</v>
      </c>
      <c r="BG82" s="95">
        <f>求节点(节奏总纲!$H$4:$H$163,O$7:O$166,$BD82)</f>
        <v>18310.984124614573</v>
      </c>
      <c r="BH82" s="95">
        <f>求节点(节奏总纲!$H$4:$H$163,P$7:P$166,$BD82)</f>
        <v>2.5000000000000001E-2</v>
      </c>
      <c r="BI82" s="95">
        <f>求节点(节奏总纲!$H$4:$H$163,Q$7:Q$166,$BD82)</f>
        <v>2.5000000000000001E-2</v>
      </c>
      <c r="BJ82" s="95">
        <f>求节点(节奏总纲!$H$4:$H$163,T$7:T$166,$BD82)</f>
        <v>2.2440876589813308</v>
      </c>
      <c r="BK82" s="95">
        <f>求节点(节奏总纲!$H$4:$H$163,U$7:U$166,$BD82)</f>
        <v>42518925036.917084</v>
      </c>
      <c r="BM82" s="14">
        <v>76</v>
      </c>
      <c r="BN82" s="95">
        <f>求节点(节奏总纲!$H$4:$H$163,AF$7:AF$166,$BD82)</f>
        <v>354.40971662738826</v>
      </c>
      <c r="BO82" s="95">
        <f>求节点(节奏总纲!$H$4:$H$163,AG$7:AG$166,$BD82)</f>
        <v>978.2034020304942</v>
      </c>
      <c r="BP82" s="95">
        <f>求节点(节奏总纲!$H$4:$H$163,AH$7:AH$166,$BD82)</f>
        <v>978.2034020304942</v>
      </c>
      <c r="BQ82" s="95">
        <f>求节点(节奏总纲!$H$4:$H$163,AI$7:AI$166,$BD82)</f>
        <v>2.5000000000000001E-2</v>
      </c>
      <c r="BR82" s="95">
        <f>求节点(节奏总纲!$H$4:$H$163,AJ$7:AJ$166,$BD82)</f>
        <v>2.5000000000000001E-2</v>
      </c>
      <c r="BS82" s="95">
        <f>求节点(节奏总纲!$H$4:$H$163,AM$7:AM$166,$BD82)</f>
        <v>7205.0619956942119</v>
      </c>
      <c r="BT82" s="95">
        <f>求节点(节奏总纲!$H$4:$H$163,AN$7:AN$166,$BD82)</f>
        <v>3.3020376184185416</v>
      </c>
      <c r="BU82" s="95">
        <f>求节点(节奏总纲!$H$4:$H$163,AO$7:AO$166,$BD82)</f>
        <v>88793845194.119232</v>
      </c>
    </row>
    <row r="83" spans="12:73" x14ac:dyDescent="0.15">
      <c r="L83" s="14">
        <v>77</v>
      </c>
      <c r="M83" s="91">
        <f>武将属性!$G81</f>
        <v>327.92493587184617</v>
      </c>
      <c r="N83" s="91">
        <f>武将属性!$V81</f>
        <v>17078.433401921193</v>
      </c>
      <c r="O83" s="91">
        <f>武将属性!$V81</f>
        <v>17078.433401921193</v>
      </c>
      <c r="P83" s="92">
        <f>武将属性!$AH81</f>
        <v>2.3690818041562586E-2</v>
      </c>
      <c r="Q83" s="92">
        <f>武将属性!$AH81</f>
        <v>2.3690818041562586E-2</v>
      </c>
      <c r="R83" s="92">
        <f>武将属性!BK81</f>
        <v>0.12864380865242933</v>
      </c>
      <c r="S83" s="92">
        <f t="shared" si="26"/>
        <v>0.12864380865242933</v>
      </c>
      <c r="T83" s="91">
        <f>战法技能效用!AO81</f>
        <v>2.0770238135287089</v>
      </c>
      <c r="U83" s="91">
        <f t="shared" si="27"/>
        <v>30222031196.71431</v>
      </c>
      <c r="V83" s="95">
        <f t="shared" si="28"/>
        <v>177747071.92073017</v>
      </c>
      <c r="W83" s="95">
        <f t="shared" si="28"/>
        <v>3412941.6785064698</v>
      </c>
      <c r="X83" s="95">
        <f t="shared" si="28"/>
        <v>3412941.6785064698</v>
      </c>
      <c r="Y83" s="95">
        <f t="shared" si="29"/>
        <v>56938771095.480667</v>
      </c>
      <c r="Z83" s="95">
        <f t="shared" si="30"/>
        <v>56938771095.480667</v>
      </c>
      <c r="AA83" s="95">
        <f t="shared" si="31"/>
        <v>51644014448.285355</v>
      </c>
      <c r="AB83" s="95">
        <f t="shared" si="32"/>
        <v>51644014448.285355</v>
      </c>
      <c r="AC83" s="95">
        <f t="shared" si="33"/>
        <v>37885762797.636566</v>
      </c>
      <c r="AD83" s="92"/>
      <c r="AE83" s="14">
        <v>77</v>
      </c>
      <c r="AF83" s="91">
        <f>武将属性!$G81</f>
        <v>327.92493587184617</v>
      </c>
      <c r="AG83" s="91">
        <f>士兵属性!$H81</f>
        <v>919.31235823292718</v>
      </c>
      <c r="AH83" s="91">
        <f>士兵属性!$H81</f>
        <v>919.31235823292718</v>
      </c>
      <c r="AI83" s="92">
        <f>士兵属性!$S81</f>
        <v>2.3690818041562586E-2</v>
      </c>
      <c r="AJ83" s="92">
        <f>士兵属性!$S81</f>
        <v>2.3690818041562586E-2</v>
      </c>
      <c r="AK83" s="92">
        <f>士兵属性!AZ81</f>
        <v>0.12864380865242933</v>
      </c>
      <c r="AL83" s="92">
        <f t="shared" si="34"/>
        <v>0.12864380865242933</v>
      </c>
      <c r="AM83" s="91">
        <f>带兵数!$H80</f>
        <v>6967.1092241532115</v>
      </c>
      <c r="AN83" s="91">
        <f>战法技能效用!AU81</f>
        <v>2.8096482382610217</v>
      </c>
      <c r="AO83" s="91">
        <f t="shared" si="35"/>
        <v>52126318108.312889</v>
      </c>
      <c r="AP83" s="95">
        <f t="shared" si="36"/>
        <v>273408191.96960747</v>
      </c>
      <c r="AQ83" s="95">
        <f t="shared" si="37"/>
        <v>87230399.280996203</v>
      </c>
      <c r="AR83" s="95">
        <f t="shared" si="37"/>
        <v>87230399.280996203</v>
      </c>
      <c r="AS83" s="95">
        <f t="shared" si="38"/>
        <v>87582463609.467285</v>
      </c>
      <c r="AT83" s="95">
        <f t="shared" si="39"/>
        <v>87582463609.467285</v>
      </c>
      <c r="AU83" s="95">
        <f t="shared" si="40"/>
        <v>79438139057.812622</v>
      </c>
      <c r="AV83" s="95">
        <f t="shared" si="41"/>
        <v>79438139057.812622</v>
      </c>
      <c r="AW83" s="95">
        <f t="shared" si="42"/>
        <v>23020159.866191581</v>
      </c>
      <c r="AX83" s="95">
        <f t="shared" si="43"/>
        <v>42099416564.095924</v>
      </c>
      <c r="AZ83" s="14">
        <f t="shared" si="44"/>
        <v>1.1251886968353706</v>
      </c>
      <c r="BA83" s="14">
        <f t="shared" si="45"/>
        <v>1.724778780387864</v>
      </c>
      <c r="BD83" s="14">
        <v>77</v>
      </c>
      <c r="BE83" s="95">
        <f>求节点(节奏总纲!$H$4:$H$163,M$7:M$166,$BD83)</f>
        <v>355.86500371720388</v>
      </c>
      <c r="BF83" s="95">
        <f>求节点(节奏总纲!$H$4:$H$163,N$7:N$166,$BD83)</f>
        <v>18371.226801990753</v>
      </c>
      <c r="BG83" s="95">
        <f>求节点(节奏总纲!$H$4:$H$163,O$7:O$166,$BD83)</f>
        <v>18371.226801990753</v>
      </c>
      <c r="BH83" s="95">
        <f>求节点(节奏总纲!$H$4:$H$163,P$7:P$166,$BD83)</f>
        <v>2.5000000000000001E-2</v>
      </c>
      <c r="BI83" s="95">
        <f>求节点(节奏总纲!$H$4:$H$163,Q$7:Q$166,$BD83)</f>
        <v>2.5000000000000001E-2</v>
      </c>
      <c r="BJ83" s="95">
        <f>求节点(节奏总纲!$H$4:$H$163,T$7:T$166,$BD83)</f>
        <v>2.2541103464817636</v>
      </c>
      <c r="BK83" s="95">
        <f>求节点(节奏总纲!$H$4:$H$163,U$7:U$166,$BD83)</f>
        <v>43263493710.687874</v>
      </c>
      <c r="BM83" s="14">
        <v>77</v>
      </c>
      <c r="BN83" s="95">
        <f>求节点(节奏总纲!$H$4:$H$163,AF$7:AF$166,$BD83)</f>
        <v>355.86500371720388</v>
      </c>
      <c r="BO83" s="95">
        <f>求节点(节奏总纲!$H$4:$H$163,AG$7:AG$166,$BD83)</f>
        <v>981.41719619430103</v>
      </c>
      <c r="BP83" s="95">
        <f>求节点(节奏总纲!$H$4:$H$163,AH$7:AH$166,$BD83)</f>
        <v>981.41719619430103</v>
      </c>
      <c r="BQ83" s="95">
        <f>求节点(节奏总纲!$H$4:$H$163,AI$7:AI$166,$BD83)</f>
        <v>2.5000000000000001E-2</v>
      </c>
      <c r="BR83" s="95">
        <f>求节点(节奏总纲!$H$4:$H$163,AJ$7:AJ$166,$BD83)</f>
        <v>2.5000000000000001E-2</v>
      </c>
      <c r="BS83" s="95">
        <f>求节点(节奏总纲!$H$4:$H$163,AM$7:AM$166,$BD83)</f>
        <v>7218.0340051316452</v>
      </c>
      <c r="BT83" s="95">
        <f>求节点(节奏总纲!$H$4:$H$163,AN$7:AN$166,$BD83)</f>
        <v>3.3415912444075593</v>
      </c>
      <c r="BU83" s="95">
        <f>求节点(节奏总纲!$H$4:$H$163,AO$7:AO$166,$BD83)</f>
        <v>91707459095.202087</v>
      </c>
    </row>
    <row r="84" spans="12:73" x14ac:dyDescent="0.15">
      <c r="L84" s="14">
        <v>78</v>
      </c>
      <c r="M84" s="91">
        <f>武将属性!$G82</f>
        <v>335.23859419005953</v>
      </c>
      <c r="N84" s="91">
        <f>武将属性!$V82</f>
        <v>17424.562926424514</v>
      </c>
      <c r="O84" s="91">
        <f>武将属性!$V82</f>
        <v>17424.562926424514</v>
      </c>
      <c r="P84" s="92">
        <f>武将属性!$AH82</f>
        <v>2.4226264051001294E-2</v>
      </c>
      <c r="Q84" s="92">
        <f>武将属性!$AH82</f>
        <v>2.4226264051001294E-2</v>
      </c>
      <c r="R84" s="92">
        <f>武将属性!BK82</f>
        <v>0.1310135808288809</v>
      </c>
      <c r="S84" s="92">
        <f t="shared" si="26"/>
        <v>0.1310135808288809</v>
      </c>
      <c r="T84" s="91">
        <f>战法技能效用!AO82</f>
        <v>2.1224816800800967</v>
      </c>
      <c r="U84" s="91">
        <f t="shared" si="27"/>
        <v>33292396616.36129</v>
      </c>
      <c r="V84" s="95">
        <f t="shared" si="28"/>
        <v>193544931.77453965</v>
      </c>
      <c r="W84" s="95">
        <f t="shared" si="28"/>
        <v>3723693.4501416311</v>
      </c>
      <c r="X84" s="95">
        <f t="shared" si="28"/>
        <v>3723693.4501416311</v>
      </c>
      <c r="Y84" s="95">
        <f t="shared" si="29"/>
        <v>63349020736.961655</v>
      </c>
      <c r="Z84" s="95">
        <f t="shared" si="30"/>
        <v>63349020736.961655</v>
      </c>
      <c r="AA84" s="95">
        <f t="shared" si="31"/>
        <v>57367773420.683952</v>
      </c>
      <c r="AB84" s="95">
        <f t="shared" si="32"/>
        <v>57367773420.683952</v>
      </c>
      <c r="AC84" s="95">
        <f t="shared" si="33"/>
        <v>41559078635.838974</v>
      </c>
      <c r="AD84" s="92"/>
      <c r="AE84" s="14">
        <v>78</v>
      </c>
      <c r="AF84" s="91">
        <f>武将属性!$G82</f>
        <v>335.23859419005953</v>
      </c>
      <c r="AG84" s="91">
        <f>士兵属性!$H82</f>
        <v>935.43158739052092</v>
      </c>
      <c r="AH84" s="91">
        <f>士兵属性!$H82</f>
        <v>935.43158739052092</v>
      </c>
      <c r="AI84" s="92">
        <f>士兵属性!$S82</f>
        <v>2.4226264051001294E-2</v>
      </c>
      <c r="AJ84" s="92">
        <f>士兵属性!$S82</f>
        <v>2.4226264051001294E-2</v>
      </c>
      <c r="AK84" s="92">
        <f>士兵属性!AZ82</f>
        <v>0.1310135808288809</v>
      </c>
      <c r="AL84" s="92">
        <f t="shared" si="34"/>
        <v>0.1310135808288809</v>
      </c>
      <c r="AM84" s="91">
        <f>带兵数!$H81</f>
        <v>7033.0400612131916</v>
      </c>
      <c r="AN84" s="91">
        <f>战法技能效用!AU82</f>
        <v>2.9237342258286341</v>
      </c>
      <c r="AO84" s="91">
        <f t="shared" si="35"/>
        <v>59954373941.579956</v>
      </c>
      <c r="AP84" s="95">
        <f t="shared" si="36"/>
        <v>305308562.40155226</v>
      </c>
      <c r="AQ84" s="95">
        <f t="shared" si="37"/>
        <v>97864674.873019993</v>
      </c>
      <c r="AR84" s="95">
        <f t="shared" si="37"/>
        <v>97864674.873019993</v>
      </c>
      <c r="AS84" s="95">
        <f t="shared" si="38"/>
        <v>99930276000.60434</v>
      </c>
      <c r="AT84" s="95">
        <f t="shared" si="39"/>
        <v>99930276000.60434</v>
      </c>
      <c r="AU84" s="95">
        <f t="shared" si="40"/>
        <v>90495123125.466599</v>
      </c>
      <c r="AV84" s="95">
        <f t="shared" si="41"/>
        <v>90495123125.466599</v>
      </c>
      <c r="AW84" s="95">
        <f t="shared" si="42"/>
        <v>26033040.440305635</v>
      </c>
      <c r="AX84" s="95">
        <f t="shared" si="43"/>
        <v>46662542821.229561</v>
      </c>
      <c r="AZ84" s="14">
        <f t="shared" si="44"/>
        <v>1.1404505133046434</v>
      </c>
      <c r="BA84" s="14">
        <f t="shared" si="45"/>
        <v>1.8008428360521167</v>
      </c>
      <c r="BD84" s="14">
        <v>78</v>
      </c>
      <c r="BE84" s="95">
        <f>求节点(节奏总纲!$H$4:$H$163,M$7:M$166,$BD84)</f>
        <v>357.30224972872469</v>
      </c>
      <c r="BF84" s="95">
        <f>求节点(节奏总纲!$H$4:$H$163,N$7:N$166,$BD84)</f>
        <v>18430.997707876646</v>
      </c>
      <c r="BG84" s="95">
        <f>求节点(节奏总纲!$H$4:$H$163,O$7:O$166,$BD84)</f>
        <v>18430.997707876646</v>
      </c>
      <c r="BH84" s="95">
        <f>求节点(节奏总纲!$H$4:$H$163,P$7:P$166,$BD84)</f>
        <v>2.5000000000000001E-2</v>
      </c>
      <c r="BI84" s="95">
        <f>求节点(节奏总纲!$H$4:$H$163,Q$7:Q$166,$BD84)</f>
        <v>2.5000000000000001E-2</v>
      </c>
      <c r="BJ84" s="95">
        <f>求节点(节奏总纲!$H$4:$H$163,T$7:T$166,$BD84)</f>
        <v>2.2640613945416881</v>
      </c>
      <c r="BK84" s="95">
        <f>求节点(节奏总纲!$H$4:$H$163,U$7:U$166,$BD84)</f>
        <v>44009181502.991287</v>
      </c>
      <c r="BM84" s="14">
        <v>78</v>
      </c>
      <c r="BN84" s="95">
        <f>求节点(节奏总纲!$H$4:$H$163,AF$7:AF$166,$BD84)</f>
        <v>357.30224972872469</v>
      </c>
      <c r="BO84" s="95">
        <f>求节点(节奏总纲!$H$4:$H$163,AG$7:AG$166,$BD84)</f>
        <v>984.61825718446664</v>
      </c>
      <c r="BP84" s="95">
        <f>求节点(节奏总纲!$H$4:$H$163,AH$7:AH$166,$BD84)</f>
        <v>984.61825718446664</v>
      </c>
      <c r="BQ84" s="95">
        <f>求节点(节奏总纲!$H$4:$H$163,AI$7:AI$166,$BD84)</f>
        <v>2.5000000000000001E-2</v>
      </c>
      <c r="BR84" s="95">
        <f>求节点(节奏总纲!$H$4:$H$163,AJ$7:AJ$166,$BD84)</f>
        <v>2.5000000000000001E-2</v>
      </c>
      <c r="BS84" s="95">
        <f>求节点(节奏总纲!$H$4:$H$163,AM$7:AM$166,$BD84)</f>
        <v>7230.8721740615456</v>
      </c>
      <c r="BT84" s="95">
        <f>求节点(节奏总纲!$H$4:$H$163,AN$7:AN$166,$BD84)</f>
        <v>3.3805630160076081</v>
      </c>
      <c r="BU84" s="95">
        <f>求节点(节奏总纲!$H$4:$H$163,AO$7:AO$166,$BD84)</f>
        <v>94642350218.564194</v>
      </c>
    </row>
    <row r="85" spans="12:73" x14ac:dyDescent="0.15">
      <c r="L85" s="14">
        <v>79</v>
      </c>
      <c r="M85" s="91">
        <f>武将属性!$G83</f>
        <v>342.48437681868944</v>
      </c>
      <c r="N85" s="91">
        <f>武将属性!$V83</f>
        <v>17770.692450927832</v>
      </c>
      <c r="O85" s="91">
        <f>武将属性!$V83</f>
        <v>17770.692450927832</v>
      </c>
      <c r="P85" s="92">
        <f>武将属性!$AH83</f>
        <v>2.4807751035667285E-2</v>
      </c>
      <c r="Q85" s="92">
        <f>武将属性!$AH83</f>
        <v>2.4807751035667285E-2</v>
      </c>
      <c r="R85" s="92">
        <f>武将属性!BK83</f>
        <v>0.1333937005741925</v>
      </c>
      <c r="S85" s="92">
        <f t="shared" si="26"/>
        <v>0.1333937005741925</v>
      </c>
      <c r="T85" s="91">
        <f>战法技能效用!AO83</f>
        <v>2.1672339187201932</v>
      </c>
      <c r="U85" s="91">
        <f t="shared" si="27"/>
        <v>36592842526.166771</v>
      </c>
      <c r="V85" s="95">
        <f t="shared" si="28"/>
        <v>210509078.51698062</v>
      </c>
      <c r="W85" s="95">
        <f t="shared" si="28"/>
        <v>4057020.8937919261</v>
      </c>
      <c r="X85" s="95">
        <f t="shared" si="28"/>
        <v>4057020.8937919261</v>
      </c>
      <c r="Y85" s="95">
        <f t="shared" si="29"/>
        <v>70350824823.19696</v>
      </c>
      <c r="Z85" s="95">
        <f t="shared" si="30"/>
        <v>70350824823.19696</v>
      </c>
      <c r="AA85" s="95">
        <f t="shared" si="31"/>
        <v>63610791672.86692</v>
      </c>
      <c r="AB85" s="95">
        <f t="shared" si="32"/>
        <v>63610791672.86692</v>
      </c>
      <c r="AC85" s="95">
        <f t="shared" si="33"/>
        <v>45526205149.821732</v>
      </c>
      <c r="AD85" s="92"/>
      <c r="AE85" s="14">
        <v>79</v>
      </c>
      <c r="AF85" s="91">
        <f>武将属性!$G83</f>
        <v>342.48437681868944</v>
      </c>
      <c r="AG85" s="91">
        <f>士兵属性!$H83</f>
        <v>951.7202539387406</v>
      </c>
      <c r="AH85" s="91">
        <f>士兵属性!$H83</f>
        <v>951.7202539387406</v>
      </c>
      <c r="AI85" s="92">
        <f>士兵属性!$S83</f>
        <v>2.4807751035667285E-2</v>
      </c>
      <c r="AJ85" s="92">
        <f>士兵属性!$S83</f>
        <v>2.4807751035667285E-2</v>
      </c>
      <c r="AK85" s="92">
        <f>士兵属性!AZ83</f>
        <v>0.1333937005741925</v>
      </c>
      <c r="AL85" s="92">
        <f t="shared" si="34"/>
        <v>0.1333937005741925</v>
      </c>
      <c r="AM85" s="91">
        <f>带兵数!$H82</f>
        <v>7098.4169788056379</v>
      </c>
      <c r="AN85" s="91">
        <f>战法技能效用!AU83</f>
        <v>3.0416190049351477</v>
      </c>
      <c r="AO85" s="91">
        <f t="shared" si="35"/>
        <v>68892117395.426666</v>
      </c>
      <c r="AP85" s="95">
        <f t="shared" si="36"/>
        <v>340796697.21927267</v>
      </c>
      <c r="AQ85" s="95">
        <f t="shared" si="37"/>
        <v>109691209.16338529</v>
      </c>
      <c r="AR85" s="95">
        <f t="shared" si="37"/>
        <v>109691209.16338529</v>
      </c>
      <c r="AS85" s="95">
        <f t="shared" si="38"/>
        <v>113892136696.91301</v>
      </c>
      <c r="AT85" s="95">
        <f t="shared" si="39"/>
        <v>113892136696.91301</v>
      </c>
      <c r="AU85" s="95">
        <f t="shared" si="40"/>
        <v>102980583366.46791</v>
      </c>
      <c r="AV85" s="95">
        <f t="shared" si="41"/>
        <v>102980583366.46791</v>
      </c>
      <c r="AW85" s="95">
        <f t="shared" si="42"/>
        <v>29413697.660063319</v>
      </c>
      <c r="AX85" s="95">
        <f t="shared" si="43"/>
        <v>51660161589.872421</v>
      </c>
      <c r="AZ85" s="14">
        <f t="shared" si="44"/>
        <v>1.1561732674958678</v>
      </c>
      <c r="BA85" s="14">
        <f t="shared" si="45"/>
        <v>1.882666462605723</v>
      </c>
      <c r="BD85" s="14">
        <v>79</v>
      </c>
      <c r="BE85" s="95">
        <f>求节点(节奏总纲!$H$4:$H$163,M$7:M$166,$BD85)</f>
        <v>358.63144859357215</v>
      </c>
      <c r="BF85" s="95">
        <f>求节点(节奏总纲!$H$4:$H$163,N$7:N$166,$BD85)</f>
        <v>18487.943197089844</v>
      </c>
      <c r="BG85" s="95">
        <f>求节点(节奏总纲!$H$4:$H$163,O$7:O$166,$BD85)</f>
        <v>18487.943197089844</v>
      </c>
      <c r="BH85" s="95">
        <f>求节点(节奏总纲!$H$4:$H$163,P$7:P$166,$BD85)</f>
        <v>2.5000000000000001E-2</v>
      </c>
      <c r="BI85" s="95">
        <f>求节点(节奏总纲!$H$4:$H$163,Q$7:Q$166,$BD85)</f>
        <v>2.5000000000000001E-2</v>
      </c>
      <c r="BJ85" s="95">
        <f>求节点(节奏总纲!$H$4:$H$163,T$7:T$166,$BD85)</f>
        <v>2.2735833974520001</v>
      </c>
      <c r="BK85" s="95">
        <f>求节点(节奏总纲!$H$4:$H$163,U$7:U$166,$BD85)</f>
        <v>44761571642.142464</v>
      </c>
      <c r="BM85" s="14">
        <v>79</v>
      </c>
      <c r="BN85" s="95">
        <f>求节点(节奏总纲!$H$4:$H$163,AF$7:AF$166,$BD85)</f>
        <v>358.63144859357215</v>
      </c>
      <c r="BO85" s="95">
        <f>求节点(节奏总纲!$H$4:$H$163,AG$7:AG$166,$BD85)</f>
        <v>987.74305981260136</v>
      </c>
      <c r="BP85" s="95">
        <f>求节点(节奏总纲!$H$4:$H$163,AH$7:AH$166,$BD85)</f>
        <v>987.74305981260136</v>
      </c>
      <c r="BQ85" s="95">
        <f>求节点(节奏总纲!$H$4:$H$163,AI$7:AI$166,$BD85)</f>
        <v>2.5000000000000001E-2</v>
      </c>
      <c r="BR85" s="95">
        <f>求节点(节奏总纲!$H$4:$H$163,AJ$7:AJ$166,$BD85)</f>
        <v>2.5000000000000001E-2</v>
      </c>
      <c r="BS85" s="95">
        <f>求节点(节奏总纲!$H$4:$H$163,AM$7:AM$166,$BD85)</f>
        <v>7242.90877865521</v>
      </c>
      <c r="BT85" s="95">
        <f>求节点(节奏总纲!$H$4:$H$163,AN$7:AN$166,$BD85)</f>
        <v>3.4160500897708448</v>
      </c>
      <c r="BU85" s="95">
        <f>求节点(节奏总纲!$H$4:$H$163,AO$7:AO$166,$BD85)</f>
        <v>97704669598.644043</v>
      </c>
    </row>
    <row r="86" spans="12:73" x14ac:dyDescent="0.15">
      <c r="L86" s="14">
        <v>80</v>
      </c>
      <c r="M86" s="91">
        <f>武将属性!$G84</f>
        <v>349.71932633691262</v>
      </c>
      <c r="N86" s="91">
        <f>武将属性!$V84</f>
        <v>18116.821975431147</v>
      </c>
      <c r="O86" s="91">
        <f>武将属性!$V84</f>
        <v>18116.821975431147</v>
      </c>
      <c r="P86" s="92">
        <f>武将属性!$AH84</f>
        <v>2.5000000000000001E-2</v>
      </c>
      <c r="Q86" s="92">
        <f>武将属性!$AH84</f>
        <v>2.5000000000000001E-2</v>
      </c>
      <c r="R86" s="92">
        <f>武将属性!BK84</f>
        <v>0.13577922104997597</v>
      </c>
      <c r="S86" s="92">
        <f t="shared" si="26"/>
        <v>0.13577922104997597</v>
      </c>
      <c r="T86" s="91">
        <f>战法技能效用!AO84</f>
        <v>2.2117845371674365</v>
      </c>
      <c r="U86" s="91">
        <f t="shared" si="27"/>
        <v>40119180201.353821</v>
      </c>
      <c r="V86" s="95">
        <f t="shared" si="28"/>
        <v>228837914.05837727</v>
      </c>
      <c r="W86" s="95">
        <f t="shared" si="28"/>
        <v>4417388.5051898267</v>
      </c>
      <c r="X86" s="95">
        <f t="shared" si="28"/>
        <v>4417388.5051898267</v>
      </c>
      <c r="Y86" s="95">
        <f t="shared" si="29"/>
        <v>78077113312.039032</v>
      </c>
      <c r="Z86" s="95">
        <f t="shared" si="30"/>
        <v>78077113312.039032</v>
      </c>
      <c r="AA86" s="95">
        <f t="shared" si="31"/>
        <v>70461793684.565552</v>
      </c>
      <c r="AB86" s="95">
        <f t="shared" si="32"/>
        <v>70461793684.565552</v>
      </c>
      <c r="AC86" s="95">
        <f t="shared" si="33"/>
        <v>49834626338.552505</v>
      </c>
      <c r="AD86" s="92"/>
      <c r="AE86" s="14">
        <v>80</v>
      </c>
      <c r="AF86" s="91">
        <f>武将属性!$G84</f>
        <v>349.71932633691262</v>
      </c>
      <c r="AG86" s="91">
        <f>士兵属性!$H84</f>
        <v>967.84534344054475</v>
      </c>
      <c r="AH86" s="91">
        <f>士兵属性!$H84</f>
        <v>967.84534344054475</v>
      </c>
      <c r="AI86" s="92">
        <f>士兵属性!$S84</f>
        <v>2.5000000000000001E-2</v>
      </c>
      <c r="AJ86" s="92">
        <f>士兵属性!$S84</f>
        <v>2.5000000000000001E-2</v>
      </c>
      <c r="AK86" s="92">
        <f>士兵属性!AZ84</f>
        <v>0.13577922104997597</v>
      </c>
      <c r="AL86" s="92">
        <f t="shared" si="34"/>
        <v>0.13577922104997597</v>
      </c>
      <c r="AM86" s="91">
        <f>带兵数!$H83</f>
        <v>7163.2532092773636</v>
      </c>
      <c r="AN86" s="91">
        <f>战法技能效用!AU84</f>
        <v>3.1745562818559367</v>
      </c>
      <c r="AO86" s="91">
        <f t="shared" si="35"/>
        <v>79403267590.929184</v>
      </c>
      <c r="AP86" s="95">
        <f t="shared" si="36"/>
        <v>381437692.91448915</v>
      </c>
      <c r="AQ86" s="95">
        <f t="shared" si="37"/>
        <v>123277060.06238054</v>
      </c>
      <c r="AR86" s="95">
        <f t="shared" si="37"/>
        <v>123277060.06238054</v>
      </c>
      <c r="AS86" s="95">
        <f t="shared" si="38"/>
        <v>130142568785.91347</v>
      </c>
      <c r="AT86" s="95">
        <f t="shared" si="39"/>
        <v>130142568785.91347</v>
      </c>
      <c r="AU86" s="95">
        <f t="shared" si="40"/>
        <v>117448999359.43771</v>
      </c>
      <c r="AV86" s="95">
        <f t="shared" si="41"/>
        <v>117448999359.43771</v>
      </c>
      <c r="AW86" s="95">
        <f t="shared" si="42"/>
        <v>33312553.681583952</v>
      </c>
      <c r="AX86" s="95">
        <f t="shared" si="43"/>
        <v>57162064889.622604</v>
      </c>
      <c r="AZ86" s="14">
        <f t="shared" si="44"/>
        <v>1.171543690199728</v>
      </c>
      <c r="BA86" s="14">
        <f t="shared" si="45"/>
        <v>1.9791846989996502</v>
      </c>
      <c r="BD86" s="14">
        <v>80</v>
      </c>
      <c r="BE86" s="95">
        <f>求节点(节奏总纲!$H$4:$H$163,M$7:M$166,$BD86)</f>
        <v>359.9606474584196</v>
      </c>
      <c r="BF86" s="95">
        <f>求节点(节奏总纲!$H$4:$H$163,N$7:N$166,$BD86)</f>
        <v>18544.888686303042</v>
      </c>
      <c r="BG86" s="95">
        <f>求节点(节奏总纲!$H$4:$H$163,O$7:O$166,$BD86)</f>
        <v>18544.888686303042</v>
      </c>
      <c r="BH86" s="95">
        <f>求节点(节奏总纲!$H$4:$H$163,P$7:P$166,$BD86)</f>
        <v>2.5000000000000001E-2</v>
      </c>
      <c r="BI86" s="95">
        <f>求节点(节奏总纲!$H$4:$H$163,Q$7:Q$166,$BD86)</f>
        <v>2.5000000000000001E-2</v>
      </c>
      <c r="BJ86" s="95">
        <f>求节点(节奏总纲!$H$4:$H$163,T$7:T$166,$BD86)</f>
        <v>2.2831054003623121</v>
      </c>
      <c r="BK86" s="95">
        <f>求节点(节奏总纲!$H$4:$H$163,U$7:U$166,$BD86)</f>
        <v>45513961781.293633</v>
      </c>
      <c r="BM86" s="14">
        <v>80</v>
      </c>
      <c r="BN86" s="95">
        <f>求节点(节奏总纲!$H$4:$H$163,AF$7:AF$166,$BD86)</f>
        <v>359.9606474584196</v>
      </c>
      <c r="BO86" s="95">
        <f>求节点(节奏总纲!$H$4:$H$163,AG$7:AG$166,$BD86)</f>
        <v>990.86786244073608</v>
      </c>
      <c r="BP86" s="95">
        <f>求节点(节奏总纲!$H$4:$H$163,AH$7:AH$166,$BD86)</f>
        <v>990.86786244073608</v>
      </c>
      <c r="BQ86" s="95">
        <f>求节点(节奏总纲!$H$4:$H$163,AI$7:AI$166,$BD86)</f>
        <v>2.5000000000000001E-2</v>
      </c>
      <c r="BR86" s="95">
        <f>求节点(节奏总纲!$H$4:$H$163,AJ$7:AJ$166,$BD86)</f>
        <v>2.5000000000000001E-2</v>
      </c>
      <c r="BS86" s="95">
        <f>求节点(节奏总纲!$H$4:$H$163,AM$7:AM$166,$BD86)</f>
        <v>7254.9453832488734</v>
      </c>
      <c r="BT86" s="95">
        <f>求节点(节奏总纲!$H$4:$H$163,AN$7:AN$166,$BD86)</f>
        <v>3.4515371635340815</v>
      </c>
      <c r="BU86" s="95">
        <f>求节点(节奏总纲!$H$4:$H$163,AO$7:AO$166,$BD86)</f>
        <v>100766988978.72391</v>
      </c>
    </row>
    <row r="87" spans="12:73" x14ac:dyDescent="0.15">
      <c r="L87" s="14">
        <v>81</v>
      </c>
      <c r="M87" s="91">
        <f>武将属性!$G85</f>
        <v>357.1120640012623</v>
      </c>
      <c r="N87" s="91">
        <f>武将属性!$V85</f>
        <v>18422.849777888037</v>
      </c>
      <c r="O87" s="91">
        <f>武将属性!$V85</f>
        <v>18422.849777888037</v>
      </c>
      <c r="P87" s="92">
        <f>武将属性!$AH85</f>
        <v>2.5000000000000001E-2</v>
      </c>
      <c r="Q87" s="92">
        <f>武将属性!$AH85</f>
        <v>2.5000000000000001E-2</v>
      </c>
      <c r="R87" s="92">
        <f>武将属性!BK85</f>
        <v>0.13817716665149912</v>
      </c>
      <c r="S87" s="92">
        <f t="shared" si="26"/>
        <v>0.13817716665149912</v>
      </c>
      <c r="T87" s="91">
        <f>战法技能效用!AO85</f>
        <v>2.2626989580408079</v>
      </c>
      <c r="U87" s="91">
        <f t="shared" si="27"/>
        <v>43901527283.796303</v>
      </c>
      <c r="V87" s="95">
        <f t="shared" si="28"/>
        <v>250272104.07679689</v>
      </c>
      <c r="W87" s="95">
        <f t="shared" si="28"/>
        <v>4851322.6089524943</v>
      </c>
      <c r="X87" s="95">
        <f t="shared" si="28"/>
        <v>4851322.6089524943</v>
      </c>
      <c r="Y87" s="95">
        <f t="shared" si="29"/>
        <v>87195305023.223083</v>
      </c>
      <c r="Z87" s="95">
        <f t="shared" si="30"/>
        <v>87195305023.223083</v>
      </c>
      <c r="AA87" s="95">
        <f t="shared" si="31"/>
        <v>78524846805.479492</v>
      </c>
      <c r="AB87" s="95">
        <f t="shared" si="32"/>
        <v>78524846805.479492</v>
      </c>
      <c r="AC87" s="95">
        <f t="shared" si="33"/>
        <v>54786046030.107452</v>
      </c>
      <c r="AD87" s="92"/>
      <c r="AE87" s="14">
        <v>81</v>
      </c>
      <c r="AF87" s="91">
        <f>武将属性!$G85</f>
        <v>357.1120640012623</v>
      </c>
      <c r="AG87" s="91">
        <f>士兵属性!$H85</f>
        <v>984.17115112928923</v>
      </c>
      <c r="AH87" s="91">
        <f>士兵属性!$H85</f>
        <v>984.17115112928923</v>
      </c>
      <c r="AI87" s="92">
        <f>士兵属性!$S85</f>
        <v>2.5000000000000001E-2</v>
      </c>
      <c r="AJ87" s="92">
        <f>士兵属性!$S85</f>
        <v>2.5000000000000001E-2</v>
      </c>
      <c r="AK87" s="92">
        <f>士兵属性!AZ85</f>
        <v>0.13817716665149912</v>
      </c>
      <c r="AL87" s="92">
        <f t="shared" si="34"/>
        <v>0.13817716665149912</v>
      </c>
      <c r="AM87" s="91">
        <f>带兵数!$H84</f>
        <v>7229.1499408717918</v>
      </c>
      <c r="AN87" s="91">
        <f>战法技能效用!AU85</f>
        <v>3.3754854199325108</v>
      </c>
      <c r="AO87" s="91">
        <f t="shared" si="35"/>
        <v>94204184452.38324</v>
      </c>
      <c r="AP87" s="95">
        <f t="shared" si="36"/>
        <v>437298522.57420248</v>
      </c>
      <c r="AQ87" s="95">
        <f t="shared" si="37"/>
        <v>141924343.80657974</v>
      </c>
      <c r="AR87" s="95">
        <f t="shared" si="37"/>
        <v>141924343.80657974</v>
      </c>
      <c r="AS87" s="95">
        <f t="shared" si="38"/>
        <v>152355685835.2937</v>
      </c>
      <c r="AT87" s="95">
        <f t="shared" si="39"/>
        <v>152355685835.2937</v>
      </c>
      <c r="AU87" s="95">
        <f t="shared" si="40"/>
        <v>137205860877.18663</v>
      </c>
      <c r="AV87" s="95">
        <f t="shared" si="41"/>
        <v>137205860877.18663</v>
      </c>
      <c r="AW87" s="95">
        <f t="shared" si="42"/>
        <v>38642951.373213954</v>
      </c>
      <c r="AX87" s="95">
        <f t="shared" si="43"/>
        <v>63845645185.372383</v>
      </c>
      <c r="AZ87" s="14">
        <f t="shared" si="44"/>
        <v>1.1931418841816543</v>
      </c>
      <c r="BA87" s="14">
        <f t="shared" si="45"/>
        <v>2.1458065420688279</v>
      </c>
      <c r="BD87" s="14">
        <v>81</v>
      </c>
      <c r="BE87" s="95">
        <f>求节点(节奏总纲!$H$4:$H$163,M$7:M$166,$BD87)</f>
        <v>361.28984632326706</v>
      </c>
      <c r="BF87" s="95">
        <f>求节点(节奏总纲!$H$4:$H$163,N$7:N$166,$BD87)</f>
        <v>18601.83417551624</v>
      </c>
      <c r="BG87" s="95">
        <f>求节点(节奏总纲!$H$4:$H$163,O$7:O$166,$BD87)</f>
        <v>18601.83417551624</v>
      </c>
      <c r="BH87" s="95">
        <f>求节点(节奏总纲!$H$4:$H$163,P$7:P$166,$BD87)</f>
        <v>2.5000000000000001E-2</v>
      </c>
      <c r="BI87" s="95">
        <f>求节点(节奏总纲!$H$4:$H$163,Q$7:Q$166,$BD87)</f>
        <v>2.5000000000000001E-2</v>
      </c>
      <c r="BJ87" s="95">
        <f>求节点(节奏总纲!$H$4:$H$163,T$7:T$166,$BD87)</f>
        <v>2.2926274032726242</v>
      </c>
      <c r="BK87" s="95">
        <f>求节点(节奏总纲!$H$4:$H$163,U$7:U$166,$BD87)</f>
        <v>46266351920.444809</v>
      </c>
      <c r="BM87" s="14">
        <v>81</v>
      </c>
      <c r="BN87" s="95">
        <f>求节点(节奏总纲!$H$4:$H$163,AF$7:AF$166,$BD87)</f>
        <v>361.28984632326706</v>
      </c>
      <c r="BO87" s="95">
        <f>求节点(节奏总纲!$H$4:$H$163,AG$7:AG$166,$BD87)</f>
        <v>993.99266506887079</v>
      </c>
      <c r="BP87" s="95">
        <f>求节点(节奏总纲!$H$4:$H$163,AH$7:AH$166,$BD87)</f>
        <v>993.99266506887079</v>
      </c>
      <c r="BQ87" s="95">
        <f>求节点(节奏总纲!$H$4:$H$163,AI$7:AI$166,$BD87)</f>
        <v>2.5000000000000001E-2</v>
      </c>
      <c r="BR87" s="95">
        <f>求节点(节奏总纲!$H$4:$H$163,AJ$7:AJ$166,$BD87)</f>
        <v>2.5000000000000001E-2</v>
      </c>
      <c r="BS87" s="95">
        <f>求节点(节奏总纲!$H$4:$H$163,AM$7:AM$166,$BD87)</f>
        <v>7266.9819878425378</v>
      </c>
      <c r="BT87" s="95">
        <f>求节点(节奏总纲!$H$4:$H$163,AN$7:AN$166,$BD87)</f>
        <v>3.4870242372973181</v>
      </c>
      <c r="BU87" s="95">
        <f>求节点(节奏总纲!$H$4:$H$163,AO$7:AO$166,$BD87)</f>
        <v>103829308358.80376</v>
      </c>
    </row>
    <row r="88" spans="12:73" x14ac:dyDescent="0.15">
      <c r="L88" s="14">
        <v>82</v>
      </c>
      <c r="M88" s="91">
        <f>武将属性!$G86</f>
        <v>364.2552427368866</v>
      </c>
      <c r="N88" s="91">
        <f>武将属性!$V86</f>
        <v>18728.877580344917</v>
      </c>
      <c r="O88" s="91">
        <f>武将属性!$V86</f>
        <v>18728.877580344917</v>
      </c>
      <c r="P88" s="92">
        <f>武将属性!$AH86</f>
        <v>2.5000000000000001E-2</v>
      </c>
      <c r="Q88" s="92">
        <f>武将属性!$AH86</f>
        <v>2.5000000000000001E-2</v>
      </c>
      <c r="R88" s="92">
        <f>武将属性!BK86</f>
        <v>0.14058371128778482</v>
      </c>
      <c r="S88" s="92">
        <f t="shared" si="26"/>
        <v>0.14058371128778482</v>
      </c>
      <c r="T88" s="91">
        <f>战法技能效用!AO86</f>
        <v>2.3138706604160575</v>
      </c>
      <c r="U88" s="91">
        <f t="shared" si="27"/>
        <v>47944908138.996559</v>
      </c>
      <c r="V88" s="95">
        <f t="shared" si="28"/>
        <v>273024088.04544204</v>
      </c>
      <c r="W88" s="95">
        <f t="shared" si="28"/>
        <v>5310006.167608154</v>
      </c>
      <c r="X88" s="95">
        <f t="shared" si="28"/>
        <v>5310006.167608154</v>
      </c>
      <c r="Y88" s="95">
        <f t="shared" si="29"/>
        <v>97024834599.033752</v>
      </c>
      <c r="Z88" s="95">
        <f t="shared" si="30"/>
        <v>97024834599.033752</v>
      </c>
      <c r="AA88" s="95">
        <f t="shared" si="31"/>
        <v>87192596632.582352</v>
      </c>
      <c r="AB88" s="95">
        <f t="shared" si="32"/>
        <v>87192596632.582352</v>
      </c>
      <c r="AC88" s="95">
        <f t="shared" si="33"/>
        <v>60020722384.816048</v>
      </c>
      <c r="AD88" s="92"/>
      <c r="AE88" s="14">
        <v>82</v>
      </c>
      <c r="AF88" s="91">
        <f>武将属性!$G86</f>
        <v>364.2552427368866</v>
      </c>
      <c r="AG88" s="91">
        <f>士兵属性!$H86</f>
        <v>1000.9639909944335</v>
      </c>
      <c r="AH88" s="91">
        <f>士兵属性!$H86</f>
        <v>1000.9639909944335</v>
      </c>
      <c r="AI88" s="92">
        <f>士兵属性!$S86</f>
        <v>2.5000000000000001E-2</v>
      </c>
      <c r="AJ88" s="92">
        <f>士兵属性!$S86</f>
        <v>2.5000000000000001E-2</v>
      </c>
      <c r="AK88" s="92">
        <f>士兵属性!AZ86</f>
        <v>0.14058371128778482</v>
      </c>
      <c r="AL88" s="92">
        <f t="shared" si="34"/>
        <v>0.14058371128778482</v>
      </c>
      <c r="AM88" s="91">
        <f>带兵数!$H85</f>
        <v>7293.8352338376762</v>
      </c>
      <c r="AN88" s="91">
        <f>战法技能效用!AU86</f>
        <v>3.5661946639734143</v>
      </c>
      <c r="AO88" s="91">
        <f t="shared" si="35"/>
        <v>110661236332.26671</v>
      </c>
      <c r="AP88" s="95">
        <f t="shared" si="36"/>
        <v>497749804.81490123</v>
      </c>
      <c r="AQ88" s="95">
        <f t="shared" si="37"/>
        <v>162010606.89123392</v>
      </c>
      <c r="AR88" s="95">
        <f t="shared" si="37"/>
        <v>162010606.89123392</v>
      </c>
      <c r="AS88" s="95">
        <f t="shared" si="38"/>
        <v>176885830219.59979</v>
      </c>
      <c r="AT88" s="95">
        <f t="shared" si="39"/>
        <v>176885830219.59979</v>
      </c>
      <c r="AU88" s="95">
        <f t="shared" si="40"/>
        <v>158960691951.65216</v>
      </c>
      <c r="AV88" s="95">
        <f t="shared" si="41"/>
        <v>158960691951.65216</v>
      </c>
      <c r="AW88" s="95">
        <f t="shared" si="42"/>
        <v>44466807.504768699</v>
      </c>
      <c r="AX88" s="95">
        <f t="shared" si="43"/>
        <v>71029290510.433624</v>
      </c>
      <c r="AZ88" s="14">
        <f t="shared" si="44"/>
        <v>1.2156688558764464</v>
      </c>
      <c r="BA88" s="14">
        <f t="shared" si="45"/>
        <v>2.3080915289575681</v>
      </c>
      <c r="BD88" s="14">
        <v>82</v>
      </c>
      <c r="BE88" s="95">
        <f>求节点(节奏总纲!$H$4:$H$163,M$7:M$166,$BD88)</f>
        <v>362.61904518811451</v>
      </c>
      <c r="BF88" s="95">
        <f>求节点(节奏总纲!$H$4:$H$163,N$7:N$166,$BD88)</f>
        <v>18658.779664729442</v>
      </c>
      <c r="BG88" s="95">
        <f>求节点(节奏总纲!$H$4:$H$163,O$7:O$166,$BD88)</f>
        <v>18658.779664729442</v>
      </c>
      <c r="BH88" s="95">
        <f>求节点(节奏总纲!$H$4:$H$163,P$7:P$166,$BD88)</f>
        <v>2.5000000000000001E-2</v>
      </c>
      <c r="BI88" s="95">
        <f>求节点(节奏总纲!$H$4:$H$163,Q$7:Q$166,$BD88)</f>
        <v>2.5000000000000001E-2</v>
      </c>
      <c r="BJ88" s="95">
        <f>求节点(节奏总纲!$H$4:$H$163,T$7:T$166,$BD88)</f>
        <v>2.3021494061829362</v>
      </c>
      <c r="BK88" s="95">
        <f>求节点(节奏总纲!$H$4:$H$163,U$7:U$166,$BD88)</f>
        <v>47018742059.595978</v>
      </c>
      <c r="BM88" s="14">
        <v>82</v>
      </c>
      <c r="BN88" s="95">
        <f>求节点(节奏总纲!$H$4:$H$163,AF$7:AF$166,$BD88)</f>
        <v>362.61904518811451</v>
      </c>
      <c r="BO88" s="95">
        <f>求节点(节奏总纲!$H$4:$H$163,AG$7:AG$166,$BD88)</f>
        <v>997.1174676970054</v>
      </c>
      <c r="BP88" s="95">
        <f>求节点(节奏总纲!$H$4:$H$163,AH$7:AH$166,$BD88)</f>
        <v>997.1174676970054</v>
      </c>
      <c r="BQ88" s="95">
        <f>求节点(节奏总纲!$H$4:$H$163,AI$7:AI$166,$BD88)</f>
        <v>2.5000000000000001E-2</v>
      </c>
      <c r="BR88" s="95">
        <f>求节点(节奏总纲!$H$4:$H$163,AJ$7:AJ$166,$BD88)</f>
        <v>2.5000000000000001E-2</v>
      </c>
      <c r="BS88" s="95">
        <f>求节点(节奏总纲!$H$4:$H$163,AM$7:AM$166,$BD88)</f>
        <v>7279.0185924362013</v>
      </c>
      <c r="BT88" s="95">
        <f>求节点(节奏总纲!$H$4:$H$163,AN$7:AN$166,$BD88)</f>
        <v>3.5225113110605548</v>
      </c>
      <c r="BU88" s="95">
        <f>求节点(节奏总纲!$H$4:$H$163,AO$7:AO$166,$BD88)</f>
        <v>106891627738.88361</v>
      </c>
    </row>
    <row r="89" spans="12:73" x14ac:dyDescent="0.15">
      <c r="L89" s="14">
        <v>83</v>
      </c>
      <c r="M89" s="91">
        <f>武将属性!$G87</f>
        <v>370.12591295790554</v>
      </c>
      <c r="N89" s="91">
        <f>武将属性!$V87</f>
        <v>19034.905382801804</v>
      </c>
      <c r="O89" s="91">
        <f>武将属性!$V87</f>
        <v>19034.905382801804</v>
      </c>
      <c r="P89" s="92">
        <f>武将属性!$AH87</f>
        <v>2.5000000000000001E-2</v>
      </c>
      <c r="Q89" s="92">
        <f>武将属性!$AH87</f>
        <v>2.5000000000000001E-2</v>
      </c>
      <c r="R89" s="92">
        <f>武将属性!BK87</f>
        <v>0.14300746657798832</v>
      </c>
      <c r="S89" s="92">
        <f t="shared" si="26"/>
        <v>0.14300746657798832</v>
      </c>
      <c r="T89" s="91">
        <f>战法技能效用!AO87</f>
        <v>2.3558474243249341</v>
      </c>
      <c r="U89" s="91">
        <f t="shared" si="27"/>
        <v>51825228422.168945</v>
      </c>
      <c r="V89" s="95">
        <f t="shared" si="28"/>
        <v>294366162.30731225</v>
      </c>
      <c r="W89" s="95">
        <f t="shared" si="28"/>
        <v>5723829.059131993</v>
      </c>
      <c r="X89" s="95">
        <f t="shared" si="28"/>
        <v>5723829.059131993</v>
      </c>
      <c r="Y89" s="95">
        <f t="shared" si="29"/>
        <v>106295165432.10629</v>
      </c>
      <c r="Z89" s="95">
        <f t="shared" si="30"/>
        <v>106295165432.10629</v>
      </c>
      <c r="AA89" s="95">
        <f t="shared" si="31"/>
        <v>95320938623.52301</v>
      </c>
      <c r="AB89" s="95">
        <f t="shared" si="32"/>
        <v>95320938623.52301</v>
      </c>
      <c r="AC89" s="95">
        <f t="shared" si="33"/>
        <v>64932954804.89608</v>
      </c>
      <c r="AD89" s="92"/>
      <c r="AE89" s="14">
        <v>83</v>
      </c>
      <c r="AF89" s="91">
        <f>武将属性!$G87</f>
        <v>370.12591295790554</v>
      </c>
      <c r="AG89" s="91">
        <f>士兵属性!$H87</f>
        <v>1018.6391130718943</v>
      </c>
      <c r="AH89" s="91">
        <f>士兵属性!$H87</f>
        <v>1018.6391130718943</v>
      </c>
      <c r="AI89" s="92">
        <f>士兵属性!$S87</f>
        <v>2.5000000000000001E-2</v>
      </c>
      <c r="AJ89" s="92">
        <f>士兵属性!$S87</f>
        <v>2.5000000000000001E-2</v>
      </c>
      <c r="AK89" s="92">
        <f>士兵属性!AZ87</f>
        <v>0.14300746657798832</v>
      </c>
      <c r="AL89" s="92">
        <f t="shared" si="34"/>
        <v>0.14300746657798832</v>
      </c>
      <c r="AM89" s="91">
        <f>带兵数!$H86</f>
        <v>7361.582013904168</v>
      </c>
      <c r="AN89" s="91">
        <f>战法技能效用!AU87</f>
        <v>3.6949830364905218</v>
      </c>
      <c r="AO89" s="91">
        <f t="shared" si="35"/>
        <v>125943689950.7926</v>
      </c>
      <c r="AP89" s="95">
        <f t="shared" si="36"/>
        <v>552999938.68259883</v>
      </c>
      <c r="AQ89" s="95">
        <f t="shared" si="37"/>
        <v>179721163.01763457</v>
      </c>
      <c r="AR89" s="95">
        <f t="shared" si="37"/>
        <v>179721163.01763457</v>
      </c>
      <c r="AS89" s="95">
        <f t="shared" si="38"/>
        <v>199687421629.81726</v>
      </c>
      <c r="AT89" s="95">
        <f t="shared" si="39"/>
        <v>199687421629.81726</v>
      </c>
      <c r="AU89" s="95">
        <f t="shared" si="40"/>
        <v>179071102469.12564</v>
      </c>
      <c r="AV89" s="95">
        <f t="shared" si="41"/>
        <v>179071102469.12564</v>
      </c>
      <c r="AW89" s="95">
        <f t="shared" si="42"/>
        <v>49736865.187607154</v>
      </c>
      <c r="AX89" s="95">
        <f t="shared" si="43"/>
        <v>77985800874.534088</v>
      </c>
      <c r="AZ89" s="14">
        <f t="shared" si="44"/>
        <v>1.2415709649249691</v>
      </c>
      <c r="BA89" s="14">
        <f t="shared" si="45"/>
        <v>2.4301617915671061</v>
      </c>
      <c r="BD89" s="14">
        <v>83</v>
      </c>
      <c r="BE89" s="95">
        <f>求节点(节奏总纲!$H$4:$H$163,M$7:M$166,$BD89)</f>
        <v>363.94824405296191</v>
      </c>
      <c r="BF89" s="95">
        <f>求节点(节奏总纲!$H$4:$H$163,N$7:N$166,$BD89)</f>
        <v>18715.72515394264</v>
      </c>
      <c r="BG89" s="95">
        <f>求节点(节奏总纲!$H$4:$H$163,O$7:O$166,$BD89)</f>
        <v>18715.72515394264</v>
      </c>
      <c r="BH89" s="95">
        <f>求节点(节奏总纲!$H$4:$H$163,P$7:P$166,$BD89)</f>
        <v>2.5000000000000001E-2</v>
      </c>
      <c r="BI89" s="95">
        <f>求节点(节奏总纲!$H$4:$H$163,Q$7:Q$166,$BD89)</f>
        <v>2.5000000000000001E-2</v>
      </c>
      <c r="BJ89" s="95">
        <f>求节点(节奏总纲!$H$4:$H$163,T$7:T$166,$BD89)</f>
        <v>2.3116714090932482</v>
      </c>
      <c r="BK89" s="95">
        <f>求节点(节奏总纲!$H$4:$H$163,U$7:U$166,$BD89)</f>
        <v>47771132198.747154</v>
      </c>
      <c r="BM89" s="14">
        <v>83</v>
      </c>
      <c r="BN89" s="95">
        <f>求节点(节奏总纲!$H$4:$H$163,AF$7:AF$166,$BD89)</f>
        <v>363.94824405296191</v>
      </c>
      <c r="BO89" s="95">
        <f>求节点(节奏总纲!$H$4:$H$163,AG$7:AG$166,$BD89)</f>
        <v>1000.2422703251401</v>
      </c>
      <c r="BP89" s="95">
        <f>求节点(节奏总纲!$H$4:$H$163,AH$7:AH$166,$BD89)</f>
        <v>1000.2422703251401</v>
      </c>
      <c r="BQ89" s="95">
        <f>求节点(节奏总纲!$H$4:$H$163,AI$7:AI$166,$BD89)</f>
        <v>2.5000000000000001E-2</v>
      </c>
      <c r="BR89" s="95">
        <f>求节点(节奏总纲!$H$4:$H$163,AJ$7:AJ$166,$BD89)</f>
        <v>2.5000000000000001E-2</v>
      </c>
      <c r="BS89" s="95">
        <f>求节点(节奏总纲!$H$4:$H$163,AM$7:AM$166,$BD89)</f>
        <v>7291.0551970298657</v>
      </c>
      <c r="BT89" s="95">
        <f>求节点(节奏总纲!$H$4:$H$163,AN$7:AN$166,$BD89)</f>
        <v>3.5579983848237919</v>
      </c>
      <c r="BU89" s="95">
        <f>求节点(节奏总纲!$H$4:$H$163,AO$7:AO$166,$BD89)</f>
        <v>109953947118.96347</v>
      </c>
    </row>
    <row r="90" spans="12:73" x14ac:dyDescent="0.15">
      <c r="L90" s="14">
        <v>84</v>
      </c>
      <c r="M90" s="91">
        <f>武将属性!$G88</f>
        <v>376.4382515755172</v>
      </c>
      <c r="N90" s="91">
        <f>武将属性!$V88</f>
        <v>19340.933185258687</v>
      </c>
      <c r="O90" s="91">
        <f>武将属性!$V88</f>
        <v>19340.933185258687</v>
      </c>
      <c r="P90" s="92">
        <f>武将属性!$AH88</f>
        <v>2.5000000000000001E-2</v>
      </c>
      <c r="Q90" s="92">
        <f>武将属性!$AH88</f>
        <v>2.5000000000000001E-2</v>
      </c>
      <c r="R90" s="92">
        <f>武将属性!BK88</f>
        <v>0.14544563654817197</v>
      </c>
      <c r="S90" s="92">
        <f t="shared" si="26"/>
        <v>0.14544563654817197</v>
      </c>
      <c r="T90" s="91">
        <f>战法技能效用!AO88</f>
        <v>2.3960868634982293</v>
      </c>
      <c r="U90" s="91">
        <f t="shared" si="27"/>
        <v>55968398553.872849</v>
      </c>
      <c r="V90" s="95">
        <f t="shared" si="28"/>
        <v>316710194.72320348</v>
      </c>
      <c r="W90" s="95">
        <f t="shared" si="28"/>
        <v>6164223.3503300156</v>
      </c>
      <c r="X90" s="95">
        <f t="shared" si="28"/>
        <v>6164223.3503300156</v>
      </c>
      <c r="Y90" s="95">
        <f t="shared" si="29"/>
        <v>116313982397.79933</v>
      </c>
      <c r="Z90" s="95">
        <f t="shared" si="30"/>
        <v>116313982397.79933</v>
      </c>
      <c r="AA90" s="95">
        <f t="shared" si="31"/>
        <v>104083361229.62778</v>
      </c>
      <c r="AB90" s="95">
        <f t="shared" si="32"/>
        <v>104083361229.62778</v>
      </c>
      <c r="AC90" s="95">
        <f t="shared" si="33"/>
        <v>70211297148.587494</v>
      </c>
      <c r="AD90" s="92"/>
      <c r="AE90" s="14">
        <v>84</v>
      </c>
      <c r="AF90" s="91">
        <f>武将属性!$G88</f>
        <v>376.4382515755172</v>
      </c>
      <c r="AG90" s="91">
        <f>士兵属性!$H88</f>
        <v>1036.5124389753937</v>
      </c>
      <c r="AH90" s="91">
        <f>士兵属性!$H88</f>
        <v>1036.5124389753937</v>
      </c>
      <c r="AI90" s="92">
        <f>士兵属性!$S88</f>
        <v>2.5000000000000001E-2</v>
      </c>
      <c r="AJ90" s="92">
        <f>士兵属性!$S88</f>
        <v>2.5000000000000001E-2</v>
      </c>
      <c r="AK90" s="92">
        <f>士兵属性!AZ88</f>
        <v>0.14544563654817197</v>
      </c>
      <c r="AL90" s="92">
        <f t="shared" si="34"/>
        <v>0.14544563654817197</v>
      </c>
      <c r="AM90" s="91">
        <f>带兵数!$H87</f>
        <v>7427.9255981153665</v>
      </c>
      <c r="AN90" s="91">
        <f>战法技能效用!AU88</f>
        <v>3.820869541820505</v>
      </c>
      <c r="AO90" s="91">
        <f t="shared" si="35"/>
        <v>142973425745.84512</v>
      </c>
      <c r="AP90" s="95">
        <f t="shared" si="36"/>
        <v>612500554.75902152</v>
      </c>
      <c r="AQ90" s="95">
        <f t="shared" si="37"/>
        <v>198962261.71060193</v>
      </c>
      <c r="AR90" s="95">
        <f t="shared" si="37"/>
        <v>198962261.71060193</v>
      </c>
      <c r="AS90" s="95">
        <f t="shared" si="38"/>
        <v>224945012607.33701</v>
      </c>
      <c r="AT90" s="95">
        <f t="shared" si="39"/>
        <v>224945012607.33701</v>
      </c>
      <c r="AU90" s="95">
        <f t="shared" si="40"/>
        <v>201291646295.27469</v>
      </c>
      <c r="AV90" s="95">
        <f t="shared" si="41"/>
        <v>201291646295.27469</v>
      </c>
      <c r="AW90" s="95">
        <f t="shared" si="42"/>
        <v>55527443.409514233</v>
      </c>
      <c r="AX90" s="95">
        <f t="shared" si="43"/>
        <v>85555876325.099289</v>
      </c>
      <c r="AZ90" s="14">
        <f t="shared" si="44"/>
        <v>1.2677080974018542</v>
      </c>
      <c r="BA90" s="14">
        <f t="shared" si="45"/>
        <v>2.554538443836746</v>
      </c>
      <c r="BD90" s="14">
        <v>84</v>
      </c>
      <c r="BE90" s="95">
        <f>求节点(节奏总纲!$H$4:$H$163,M$7:M$166,$BD90)</f>
        <v>365.01240286558107</v>
      </c>
      <c r="BF90" s="95">
        <f>求节点(节奏总纲!$H$4:$H$163,N$7:N$166,$BD90)</f>
        <v>18768.347017661075</v>
      </c>
      <c r="BG90" s="95">
        <f>求节点(节奏总纲!$H$4:$H$163,O$7:O$166,$BD90)</f>
        <v>18768.347017661075</v>
      </c>
      <c r="BH90" s="95">
        <f>求节点(节奏总纲!$H$4:$H$163,P$7:P$166,$BD90)</f>
        <v>2.5000000000000001E-2</v>
      </c>
      <c r="BI90" s="95">
        <f>求节点(节奏总纲!$H$4:$H$163,Q$7:Q$166,$BD90)</f>
        <v>2.5000000000000001E-2</v>
      </c>
      <c r="BJ90" s="95">
        <f>求节点(节奏总纲!$H$4:$H$163,T$7:T$166,$BD90)</f>
        <v>2.319284545162918</v>
      </c>
      <c r="BK90" s="95">
        <f>求节点(节奏总纲!$H$4:$H$163,U$7:U$166,$BD90)</f>
        <v>48445366126.649055</v>
      </c>
      <c r="BM90" s="14">
        <v>84</v>
      </c>
      <c r="BN90" s="95">
        <f>求节点(节奏总纲!$H$4:$H$163,AF$7:AF$166,$BD90)</f>
        <v>365.01240286558107</v>
      </c>
      <c r="BO90" s="95">
        <f>求节点(节奏总纲!$H$4:$H$163,AG$7:AG$166,$BD90)</f>
        <v>1003.2436110723839</v>
      </c>
      <c r="BP90" s="95">
        <f>求节点(节奏总纲!$H$4:$H$163,AH$7:AH$166,$BD90)</f>
        <v>1003.2436110723839</v>
      </c>
      <c r="BQ90" s="95">
        <f>求节点(节奏总纲!$H$4:$H$163,AI$7:AI$166,$BD90)</f>
        <v>2.5000000000000001E-2</v>
      </c>
      <c r="BR90" s="95">
        <f>求节点(节奏总纲!$H$4:$H$163,AJ$7:AJ$166,$BD90)</f>
        <v>2.5000000000000001E-2</v>
      </c>
      <c r="BS90" s="95">
        <f>求节点(节奏总纲!$H$4:$H$163,AM$7:AM$166,$BD90)</f>
        <v>7302.5727644402514</v>
      </c>
      <c r="BT90" s="95">
        <f>求节点(节奏总纲!$H$4:$H$163,AN$7:AN$166,$BD90)</f>
        <v>3.5828049345282609</v>
      </c>
      <c r="BU90" s="95">
        <f>求节点(节奏总纲!$H$4:$H$163,AO$7:AO$166,$BD90)</f>
        <v>112632265893.27689</v>
      </c>
    </row>
    <row r="91" spans="12:73" x14ac:dyDescent="0.15">
      <c r="L91" s="14">
        <v>85</v>
      </c>
      <c r="M91" s="91">
        <f>武将属性!$G89</f>
        <v>382.63811097143014</v>
      </c>
      <c r="N91" s="91">
        <f>武将属性!$V89</f>
        <v>19646.960987715574</v>
      </c>
      <c r="O91" s="91">
        <f>武将属性!$V89</f>
        <v>19646.960987715574</v>
      </c>
      <c r="P91" s="92">
        <f>武将属性!$AH89</f>
        <v>2.5000000000000001E-2</v>
      </c>
      <c r="Q91" s="92">
        <f>武将属性!$AH89</f>
        <v>2.5000000000000001E-2</v>
      </c>
      <c r="R91" s="92">
        <f>武将属性!BK89</f>
        <v>0.14789636845302176</v>
      </c>
      <c r="S91" s="92">
        <f t="shared" si="26"/>
        <v>0.14789636845302176</v>
      </c>
      <c r="T91" s="91">
        <f>战法技能效用!AO89</f>
        <v>2.4315635326738096</v>
      </c>
      <c r="U91" s="91">
        <f t="shared" si="27"/>
        <v>60194412564.543251</v>
      </c>
      <c r="V91" s="95">
        <f t="shared" si="28"/>
        <v>339559660.18377531</v>
      </c>
      <c r="W91" s="95">
        <f t="shared" si="28"/>
        <v>6613158.493878996</v>
      </c>
      <c r="X91" s="95">
        <f t="shared" si="28"/>
        <v>6613158.493878996</v>
      </c>
      <c r="Y91" s="95">
        <f t="shared" si="29"/>
        <v>126759479936.41028</v>
      </c>
      <c r="Z91" s="95">
        <f t="shared" si="30"/>
        <v>126759479936.41028</v>
      </c>
      <c r="AA91" s="95">
        <f t="shared" si="31"/>
        <v>113188324752.62589</v>
      </c>
      <c r="AB91" s="95">
        <f t="shared" si="32"/>
        <v>113188324752.62589</v>
      </c>
      <c r="AC91" s="95">
        <f t="shared" si="33"/>
        <v>75725520275.34967</v>
      </c>
      <c r="AD91" s="92"/>
      <c r="AE91" s="14">
        <v>85</v>
      </c>
      <c r="AF91" s="91">
        <f>武将属性!$G89</f>
        <v>382.63811097143014</v>
      </c>
      <c r="AG91" s="91">
        <f>士兵属性!$H89</f>
        <v>1054.9850367332699</v>
      </c>
      <c r="AH91" s="91">
        <f>士兵属性!$H89</f>
        <v>1054.9850367332699</v>
      </c>
      <c r="AI91" s="92">
        <f>士兵属性!$S89</f>
        <v>2.5000000000000001E-2</v>
      </c>
      <c r="AJ91" s="92">
        <f>士兵属性!$S89</f>
        <v>2.5000000000000001E-2</v>
      </c>
      <c r="AK91" s="92">
        <f>士兵属性!AZ89</f>
        <v>0.14789636845302176</v>
      </c>
      <c r="AL91" s="92">
        <f t="shared" si="34"/>
        <v>0.14789636845302176</v>
      </c>
      <c r="AM91" s="91">
        <f>带兵数!$H88</f>
        <v>7496.3491154445537</v>
      </c>
      <c r="AN91" s="91">
        <f>战法技能效用!AU89</f>
        <v>3.9379883679185754</v>
      </c>
      <c r="AO91" s="91">
        <f t="shared" si="35"/>
        <v>161571087140.44269</v>
      </c>
      <c r="AP91" s="95">
        <f t="shared" si="36"/>
        <v>675852724.98091066</v>
      </c>
      <c r="AQ91" s="95">
        <f t="shared" si="37"/>
        <v>219249689.2912809</v>
      </c>
      <c r="AR91" s="95">
        <f t="shared" si="37"/>
        <v>219249689.2912809</v>
      </c>
      <c r="AS91" s="95">
        <f t="shared" si="38"/>
        <v>252299521933.25769</v>
      </c>
      <c r="AT91" s="95">
        <f t="shared" si="39"/>
        <v>252299521933.25769</v>
      </c>
      <c r="AU91" s="95">
        <f t="shared" si="40"/>
        <v>225287767335.74338</v>
      </c>
      <c r="AV91" s="95">
        <f t="shared" si="41"/>
        <v>225287767335.74338</v>
      </c>
      <c r="AW91" s="95">
        <f t="shared" si="42"/>
        <v>61711411.234614834</v>
      </c>
      <c r="AX91" s="95">
        <f t="shared" si="43"/>
        <v>93683955601.628128</v>
      </c>
      <c r="AZ91" s="14">
        <f t="shared" si="44"/>
        <v>1.2962579392216984</v>
      </c>
      <c r="BA91" s="14">
        <f t="shared" si="45"/>
        <v>2.6841542305475388</v>
      </c>
      <c r="BD91" s="14">
        <v>85</v>
      </c>
      <c r="BE91" s="95">
        <f>求节点(节奏总纲!$H$4:$H$163,M$7:M$166,$BD91)</f>
        <v>365.99696186131507</v>
      </c>
      <c r="BF91" s="95">
        <f>求节点(节奏总纲!$H$4:$H$163,N$7:N$166,$BD91)</f>
        <v>18819.670361420853</v>
      </c>
      <c r="BG91" s="95">
        <f>求节点(节奏总纲!$H$4:$H$163,O$7:O$166,$BD91)</f>
        <v>18819.670361420853</v>
      </c>
      <c r="BH91" s="95">
        <f>求节点(节奏总纲!$H$4:$H$163,P$7:P$166,$BD91)</f>
        <v>2.5000000000000001E-2</v>
      </c>
      <c r="BI91" s="95">
        <f>求节点(节奏总纲!$H$4:$H$163,Q$7:Q$166,$BD91)</f>
        <v>2.5000000000000001E-2</v>
      </c>
      <c r="BJ91" s="95">
        <f>求节点(节奏总纲!$H$4:$H$163,T$7:T$166,$BD91)</f>
        <v>2.3263243888200047</v>
      </c>
      <c r="BK91" s="95">
        <f>求节点(节奏总纲!$H$4:$H$163,U$7:U$166,$BD91)</f>
        <v>49096127299.955673</v>
      </c>
      <c r="BM91" s="14">
        <v>85</v>
      </c>
      <c r="BN91" s="95">
        <f>求节点(节奏总纲!$H$4:$H$163,AF$7:AF$166,$BD91)</f>
        <v>365.99696186131507</v>
      </c>
      <c r="BO91" s="95">
        <f>求节点(节奏总纲!$H$4:$H$163,AG$7:AG$166,$BD91)</f>
        <v>1006.2078723554919</v>
      </c>
      <c r="BP91" s="95">
        <f>求节点(节奏总纲!$H$4:$H$163,AH$7:AH$166,$BD91)</f>
        <v>1006.2078723554919</v>
      </c>
      <c r="BQ91" s="95">
        <f>求节点(节奏总纲!$H$4:$H$163,AI$7:AI$166,$BD91)</f>
        <v>2.5000000000000001E-2</v>
      </c>
      <c r="BR91" s="95">
        <f>求节点(节奏总纲!$H$4:$H$163,AJ$7:AJ$166,$BD91)</f>
        <v>2.5000000000000001E-2</v>
      </c>
      <c r="BS91" s="95">
        <f>求节点(节奏总纲!$H$4:$H$163,AM$7:AM$166,$BD91)</f>
        <v>7313.9344487514682</v>
      </c>
      <c r="BT91" s="95">
        <f>求节点(节奏总纲!$H$4:$H$163,AN$7:AN$166,$BD91)</f>
        <v>3.6044037888215366</v>
      </c>
      <c r="BU91" s="95">
        <f>求节点(节奏总纲!$H$4:$H$163,AO$7:AO$166,$BD91)</f>
        <v>115195257275.95341</v>
      </c>
    </row>
    <row r="92" spans="12:73" x14ac:dyDescent="0.15">
      <c r="L92" s="14">
        <v>86</v>
      </c>
      <c r="M92" s="91">
        <f>武将属性!$G90</f>
        <v>386.1895720768353</v>
      </c>
      <c r="N92" s="91">
        <f>武将属性!$V90</f>
        <v>19952.988790172461</v>
      </c>
      <c r="O92" s="91">
        <f>武将属性!$V90</f>
        <v>19952.988790172461</v>
      </c>
      <c r="P92" s="92">
        <f>武将属性!$AH90</f>
        <v>2.5000000000000001E-2</v>
      </c>
      <c r="Q92" s="92">
        <f>武将属性!$AH90</f>
        <v>2.5000000000000001E-2</v>
      </c>
      <c r="R92" s="92">
        <f>武将属性!BK90</f>
        <v>0.15033326138679393</v>
      </c>
      <c r="S92" s="92">
        <f t="shared" si="26"/>
        <v>0.15033326138679393</v>
      </c>
      <c r="T92" s="91">
        <f>战法技能效用!AO90</f>
        <v>2.4425000271960191</v>
      </c>
      <c r="U92" s="91">
        <f t="shared" si="27"/>
        <v>63328537537.045059</v>
      </c>
      <c r="V92" s="95">
        <f t="shared" si="28"/>
        <v>359544431.3673588</v>
      </c>
      <c r="W92" s="95">
        <f t="shared" si="28"/>
        <v>6958972.9915930666</v>
      </c>
      <c r="X92" s="95">
        <f t="shared" si="28"/>
        <v>6958972.9915930666</v>
      </c>
      <c r="Y92" s="95">
        <f t="shared" si="29"/>
        <v>135465668382.79939</v>
      </c>
      <c r="Z92" s="95">
        <f t="shared" si="30"/>
        <v>135465668382.79939</v>
      </c>
      <c r="AA92" s="95">
        <f t="shared" si="31"/>
        <v>120706159469.79993</v>
      </c>
      <c r="AB92" s="95">
        <f t="shared" si="32"/>
        <v>120706159469.79993</v>
      </c>
      <c r="AC92" s="95">
        <f t="shared" si="33"/>
        <v>80669460563.791016</v>
      </c>
      <c r="AD92" s="92"/>
      <c r="AE92" s="14">
        <v>86</v>
      </c>
      <c r="AF92" s="91">
        <f>武将属性!$G90</f>
        <v>386.1895720768353</v>
      </c>
      <c r="AG92" s="91">
        <f>士兵属性!$H90</f>
        <v>1073.2425958900806</v>
      </c>
      <c r="AH92" s="91">
        <f>士兵属性!$H90</f>
        <v>1073.2425958900806</v>
      </c>
      <c r="AI92" s="92">
        <f>士兵属性!$S90</f>
        <v>2.5000000000000001E-2</v>
      </c>
      <c r="AJ92" s="92">
        <f>士兵属性!$S90</f>
        <v>2.5000000000000001E-2</v>
      </c>
      <c r="AK92" s="92">
        <f>士兵属性!AZ90</f>
        <v>0.15033326138679393</v>
      </c>
      <c r="AL92" s="92">
        <f t="shared" si="34"/>
        <v>0.15033326138679393</v>
      </c>
      <c r="AM92" s="91">
        <f>带兵数!$H89</f>
        <v>7556.0909841064313</v>
      </c>
      <c r="AN92" s="91">
        <f>战法技能效用!AU90</f>
        <v>4.0505776474210418</v>
      </c>
      <c r="AO92" s="91">
        <f t="shared" si="35"/>
        <v>180134910510.18832</v>
      </c>
      <c r="AP92" s="95">
        <f t="shared" si="36"/>
        <v>740141935.08418012</v>
      </c>
      <c r="AQ92" s="95">
        <f t="shared" si="37"/>
        <v>238211457.54421467</v>
      </c>
      <c r="AR92" s="95">
        <f t="shared" si="37"/>
        <v>238211457.54421467</v>
      </c>
      <c r="AS92" s="95">
        <f t="shared" si="38"/>
        <v>278863509450.0296</v>
      </c>
      <c r="AT92" s="95">
        <f t="shared" si="39"/>
        <v>278863509450.0296</v>
      </c>
      <c r="AU92" s="95">
        <f t="shared" si="40"/>
        <v>248480250707.2511</v>
      </c>
      <c r="AV92" s="95">
        <f t="shared" si="41"/>
        <v>248480250707.2511</v>
      </c>
      <c r="AW92" s="95">
        <f t="shared" si="42"/>
        <v>67669561.841769263</v>
      </c>
      <c r="AX92" s="95">
        <f t="shared" si="43"/>
        <v>101239383259.87671</v>
      </c>
      <c r="AZ92" s="14">
        <f t="shared" si="44"/>
        <v>1.3214910596778775</v>
      </c>
      <c r="BA92" s="14">
        <f t="shared" si="45"/>
        <v>2.8444508197400813</v>
      </c>
      <c r="BD92" s="14">
        <v>86</v>
      </c>
      <c r="BE92" s="95">
        <f>求节点(节奏总纲!$H$4:$H$163,M$7:M$166,$BD92)</f>
        <v>366.98152085704908</v>
      </c>
      <c r="BF92" s="95">
        <f>求节点(节奏总纲!$H$4:$H$163,N$7:N$166,$BD92)</f>
        <v>18870.993705180626</v>
      </c>
      <c r="BG92" s="95">
        <f>求节点(节奏总纲!$H$4:$H$163,O$7:O$166,$BD92)</f>
        <v>18870.993705180626</v>
      </c>
      <c r="BH92" s="95">
        <f>求节点(节奏总纲!$H$4:$H$163,P$7:P$166,$BD92)</f>
        <v>2.5000000000000001E-2</v>
      </c>
      <c r="BI92" s="95">
        <f>求节点(节奏总纲!$H$4:$H$163,Q$7:Q$166,$BD92)</f>
        <v>2.5000000000000001E-2</v>
      </c>
      <c r="BJ92" s="95">
        <f>求节点(节奏总纲!$H$4:$H$163,T$7:T$166,$BD92)</f>
        <v>2.3333642324770909</v>
      </c>
      <c r="BK92" s="95">
        <f>求节点(节奏总纲!$H$4:$H$163,U$7:U$166,$BD92)</f>
        <v>49746888473.262283</v>
      </c>
      <c r="BM92" s="14">
        <v>86</v>
      </c>
      <c r="BN92" s="95">
        <f>求节点(节奏总纲!$H$4:$H$163,AF$7:AF$166,$BD92)</f>
        <v>366.98152085704908</v>
      </c>
      <c r="BO92" s="95">
        <f>求节点(节奏总纲!$H$4:$H$163,AG$7:AG$166,$BD92)</f>
        <v>1009.1721336385997</v>
      </c>
      <c r="BP92" s="95">
        <f>求节点(节奏总纲!$H$4:$H$163,AH$7:AH$166,$BD92)</f>
        <v>1009.1721336385997</v>
      </c>
      <c r="BQ92" s="95">
        <f>求节点(节奏总纲!$H$4:$H$163,AI$7:AI$166,$BD92)</f>
        <v>2.5000000000000001E-2</v>
      </c>
      <c r="BR92" s="95">
        <f>求节点(节奏总纲!$H$4:$H$163,AJ$7:AJ$166,$BD92)</f>
        <v>2.5000000000000001E-2</v>
      </c>
      <c r="BS92" s="95">
        <f>求节点(节奏总纲!$H$4:$H$163,AM$7:AM$166,$BD92)</f>
        <v>7325.2961330626849</v>
      </c>
      <c r="BT92" s="95">
        <f>求节点(节奏总纲!$H$4:$H$163,AN$7:AN$166,$BD92)</f>
        <v>3.6260026431148118</v>
      </c>
      <c r="BU92" s="95">
        <f>求节点(节奏总纲!$H$4:$H$163,AO$7:AO$166,$BD92)</f>
        <v>117758248658.62994</v>
      </c>
    </row>
    <row r="93" spans="12:73" x14ac:dyDescent="0.15">
      <c r="L93" s="14">
        <v>87</v>
      </c>
      <c r="M93" s="91">
        <f>武将属性!$G91</f>
        <v>390.13283550486278</v>
      </c>
      <c r="N93" s="91">
        <f>武将属性!$V91</f>
        <v>20259.016592629341</v>
      </c>
      <c r="O93" s="91">
        <f>武将属性!$V91</f>
        <v>20259.016592629341</v>
      </c>
      <c r="P93" s="92">
        <f>武将属性!$AH91</f>
        <v>2.5000000000000001E-2</v>
      </c>
      <c r="Q93" s="92">
        <f>武将属性!$AH91</f>
        <v>2.5000000000000001E-2</v>
      </c>
      <c r="R93" s="92">
        <f>武将属性!BK91</f>
        <v>0.15278156827485767</v>
      </c>
      <c r="S93" s="92">
        <f t="shared" si="26"/>
        <v>0.15278156827485767</v>
      </c>
      <c r="T93" s="91">
        <f>战法技能效用!AO91</f>
        <v>2.4510382675611981</v>
      </c>
      <c r="U93" s="91">
        <f t="shared" si="27"/>
        <v>66562643598.786278</v>
      </c>
      <c r="V93" s="95">
        <f t="shared" si="28"/>
        <v>380319481.56548899</v>
      </c>
      <c r="W93" s="95">
        <f t="shared" si="28"/>
        <v>7323905.2380689401</v>
      </c>
      <c r="X93" s="95">
        <f t="shared" si="28"/>
        <v>7323905.2380689401</v>
      </c>
      <c r="Y93" s="95">
        <f t="shared" si="29"/>
        <v>144756212430.13037</v>
      </c>
      <c r="Z93" s="95">
        <f t="shared" si="30"/>
        <v>144756212430.13037</v>
      </c>
      <c r="AA93" s="95">
        <f t="shared" si="31"/>
        <v>128710522291.68408</v>
      </c>
      <c r="AB93" s="95">
        <f t="shared" si="32"/>
        <v>128710522291.68408</v>
      </c>
      <c r="AC93" s="95">
        <f t="shared" si="33"/>
        <v>85988682962.787476</v>
      </c>
      <c r="AD93" s="92"/>
      <c r="AE93" s="14">
        <v>87</v>
      </c>
      <c r="AF93" s="91">
        <f>武将属性!$G91</f>
        <v>390.13283550486278</v>
      </c>
      <c r="AG93" s="91">
        <f>士兵属性!$H91</f>
        <v>1092.0702792008015</v>
      </c>
      <c r="AH93" s="91">
        <f>士兵属性!$H91</f>
        <v>1092.0702792008015</v>
      </c>
      <c r="AI93" s="92">
        <f>士兵属性!$S91</f>
        <v>2.5000000000000001E-2</v>
      </c>
      <c r="AJ93" s="92">
        <f>士兵属性!$S91</f>
        <v>2.5000000000000001E-2</v>
      </c>
      <c r="AK93" s="92">
        <f>士兵属性!AZ91</f>
        <v>0.15278156827485767</v>
      </c>
      <c r="AL93" s="92">
        <f t="shared" si="34"/>
        <v>0.15278156827485767</v>
      </c>
      <c r="AM93" s="91">
        <f>带兵数!$H90</f>
        <v>7618.2526243554612</v>
      </c>
      <c r="AN93" s="91">
        <f>战法技能效用!AU91</f>
        <v>4.1644151479300264</v>
      </c>
      <c r="AO93" s="91">
        <f t="shared" si="35"/>
        <v>201112232428.62283</v>
      </c>
      <c r="AP93" s="95">
        <f t="shared" si="36"/>
        <v>810799321.19482696</v>
      </c>
      <c r="AQ93" s="95">
        <f t="shared" si="37"/>
        <v>259071885.71945208</v>
      </c>
      <c r="AR93" s="95">
        <f t="shared" si="37"/>
        <v>259071885.71945208</v>
      </c>
      <c r="AS93" s="95">
        <f t="shared" si="38"/>
        <v>308604329954.2984</v>
      </c>
      <c r="AT93" s="95">
        <f t="shared" si="39"/>
        <v>308604329954.2984</v>
      </c>
      <c r="AU93" s="95">
        <f t="shared" si="40"/>
        <v>274396682692.04651</v>
      </c>
      <c r="AV93" s="95">
        <f t="shared" si="41"/>
        <v>274396682692.04651</v>
      </c>
      <c r="AW93" s="95">
        <f t="shared" si="42"/>
        <v>74275485.605770886</v>
      </c>
      <c r="AX93" s="95">
        <f t="shared" si="43"/>
        <v>109566988116.40678</v>
      </c>
      <c r="AZ93" s="14">
        <f t="shared" si="44"/>
        <v>1.3491653609729966</v>
      </c>
      <c r="BA93" s="14">
        <f t="shared" si="45"/>
        <v>3.0213979126317327</v>
      </c>
      <c r="BD93" s="14">
        <v>87</v>
      </c>
      <c r="BE93" s="95">
        <f>求节点(节奏总纲!$H$4:$H$163,M$7:M$166,$BD93)</f>
        <v>367.96607985278308</v>
      </c>
      <c r="BF93" s="95">
        <f>求节点(节奏总纲!$H$4:$H$163,N$7:N$166,$BD93)</f>
        <v>18922.317048940404</v>
      </c>
      <c r="BG93" s="95">
        <f>求节点(节奏总纲!$H$4:$H$163,O$7:O$166,$BD93)</f>
        <v>18922.317048940404</v>
      </c>
      <c r="BH93" s="95">
        <f>求节点(节奏总纲!$H$4:$H$163,P$7:P$166,$BD93)</f>
        <v>2.5000000000000001E-2</v>
      </c>
      <c r="BI93" s="95">
        <f>求节点(节奏总纲!$H$4:$H$163,Q$7:Q$166,$BD93)</f>
        <v>2.5000000000000001E-2</v>
      </c>
      <c r="BJ93" s="95">
        <f>求节点(节奏总纲!$H$4:$H$163,T$7:T$166,$BD93)</f>
        <v>2.3404040761341776</v>
      </c>
      <c r="BK93" s="95">
        <f>求节点(节奏总纲!$H$4:$H$163,U$7:U$166,$BD93)</f>
        <v>50397649646.568893</v>
      </c>
      <c r="BM93" s="14">
        <v>87</v>
      </c>
      <c r="BN93" s="95">
        <f>求节点(节奏总纲!$H$4:$H$163,AF$7:AF$166,$BD93)</f>
        <v>367.96607985278308</v>
      </c>
      <c r="BO93" s="95">
        <f>求节点(节奏总纲!$H$4:$H$163,AG$7:AG$166,$BD93)</f>
        <v>1012.1363949217075</v>
      </c>
      <c r="BP93" s="95">
        <f>求节点(节奏总纲!$H$4:$H$163,AH$7:AH$166,$BD93)</f>
        <v>1012.1363949217075</v>
      </c>
      <c r="BQ93" s="95">
        <f>求节点(节奏总纲!$H$4:$H$163,AI$7:AI$166,$BD93)</f>
        <v>2.5000000000000001E-2</v>
      </c>
      <c r="BR93" s="95">
        <f>求节点(节奏总纲!$H$4:$H$163,AJ$7:AJ$166,$BD93)</f>
        <v>2.5000000000000001E-2</v>
      </c>
      <c r="BS93" s="95">
        <f>求节点(节奏总纲!$H$4:$H$163,AM$7:AM$166,$BD93)</f>
        <v>7336.6578173739017</v>
      </c>
      <c r="BT93" s="95">
        <f>求节点(节奏总纲!$H$4:$H$163,AN$7:AN$166,$BD93)</f>
        <v>3.6476014974080875</v>
      </c>
      <c r="BU93" s="95">
        <f>求节点(节奏总纲!$H$4:$H$163,AO$7:AO$166,$BD93)</f>
        <v>120321240041.30647</v>
      </c>
    </row>
    <row r="94" spans="12:73" x14ac:dyDescent="0.15">
      <c r="L94" s="14">
        <v>88</v>
      </c>
      <c r="M94" s="91">
        <f>武将属性!$G92</f>
        <v>393.32743705963878</v>
      </c>
      <c r="N94" s="91">
        <f>武将属性!$V92</f>
        <v>20565.044395086232</v>
      </c>
      <c r="O94" s="91">
        <f>武将属性!$V92</f>
        <v>20565.044395086232</v>
      </c>
      <c r="P94" s="92">
        <f>武将属性!$AH92</f>
        <v>2.5000000000000001E-2</v>
      </c>
      <c r="Q94" s="92">
        <f>武将属性!$AH92</f>
        <v>2.5000000000000001E-2</v>
      </c>
      <c r="R94" s="92">
        <f>武将属性!BK92</f>
        <v>0.15347900973209266</v>
      </c>
      <c r="S94" s="92">
        <f t="shared" si="26"/>
        <v>0.15347900973209266</v>
      </c>
      <c r="T94" s="91">
        <f>战法技能效用!AO92</f>
        <v>2.4577575542645294</v>
      </c>
      <c r="U94" s="91">
        <f t="shared" si="27"/>
        <v>69503992747.695206</v>
      </c>
      <c r="V94" s="95">
        <f t="shared" si="28"/>
        <v>400764679.16513413</v>
      </c>
      <c r="W94" s="95">
        <f t="shared" si="28"/>
        <v>7665033.0090079857</v>
      </c>
      <c r="X94" s="95">
        <f t="shared" si="28"/>
        <v>7665033.0090079857</v>
      </c>
      <c r="Y94" s="95">
        <f t="shared" si="29"/>
        <v>153787067434.19574</v>
      </c>
      <c r="Z94" s="95">
        <f t="shared" si="30"/>
        <v>153787067434.19574</v>
      </c>
      <c r="AA94" s="95">
        <f t="shared" si="31"/>
        <v>136657661552.64691</v>
      </c>
      <c r="AB94" s="95">
        <f t="shared" si="32"/>
        <v>136657661552.64691</v>
      </c>
      <c r="AC94" s="95">
        <f t="shared" si="33"/>
        <v>91175706593.795105</v>
      </c>
      <c r="AD94" s="92"/>
      <c r="AE94" s="14">
        <v>88</v>
      </c>
      <c r="AF94" s="91">
        <f>武将属性!$G92</f>
        <v>393.32743705963878</v>
      </c>
      <c r="AG94" s="91">
        <f>士兵属性!$H92</f>
        <v>1112.6687994853924</v>
      </c>
      <c r="AH94" s="91">
        <f>士兵属性!$H92</f>
        <v>1112.6687994853924</v>
      </c>
      <c r="AI94" s="92">
        <f>士兵属性!$S92</f>
        <v>2.5000000000000001E-2</v>
      </c>
      <c r="AJ94" s="92">
        <f>士兵属性!$S92</f>
        <v>2.5000000000000001E-2</v>
      </c>
      <c r="AK94" s="92">
        <f>士兵属性!AZ92</f>
        <v>0.15347900973209266</v>
      </c>
      <c r="AL94" s="92">
        <f t="shared" si="34"/>
        <v>0.15347900973209266</v>
      </c>
      <c r="AM94" s="91">
        <f>带兵数!$H91</f>
        <v>7679.6637451558699</v>
      </c>
      <c r="AN94" s="91">
        <f>战法技能效用!AU92</f>
        <v>4.2758083961021836</v>
      </c>
      <c r="AO94" s="91">
        <f t="shared" si="35"/>
        <v>223483580004.98416</v>
      </c>
      <c r="AP94" s="95">
        <f t="shared" si="36"/>
        <v>885755802.75791144</v>
      </c>
      <c r="AQ94" s="95">
        <f t="shared" si="37"/>
        <v>280057580.04669434</v>
      </c>
      <c r="AR94" s="95">
        <f t="shared" si="37"/>
        <v>280057580.04669434</v>
      </c>
      <c r="AS94" s="95">
        <f t="shared" si="38"/>
        <v>339894692448.26563</v>
      </c>
      <c r="AT94" s="95">
        <f t="shared" si="39"/>
        <v>339894692448.26563</v>
      </c>
      <c r="AU94" s="95">
        <f t="shared" si="40"/>
        <v>302035890397.68475</v>
      </c>
      <c r="AV94" s="95">
        <f t="shared" si="41"/>
        <v>302035890397.68475</v>
      </c>
      <c r="AW94" s="95">
        <f t="shared" si="42"/>
        <v>81152337.32047078</v>
      </c>
      <c r="AX94" s="95">
        <f t="shared" si="43"/>
        <v>118128373125.74161</v>
      </c>
      <c r="AZ94" s="14">
        <f t="shared" si="44"/>
        <v>1.3811692923016505</v>
      </c>
      <c r="BA94" s="14">
        <f t="shared" si="45"/>
        <v>3.2154063553765408</v>
      </c>
      <c r="BD94" s="14">
        <v>88</v>
      </c>
      <c r="BE94" s="95">
        <f>求节点(节奏总纲!$H$4:$H$163,M$7:M$166,$BD94)</f>
        <v>368.95063884851709</v>
      </c>
      <c r="BF94" s="95">
        <f>求节点(节奏总纲!$H$4:$H$163,N$7:N$166,$BD94)</f>
        <v>18973.640392700181</v>
      </c>
      <c r="BG94" s="95">
        <f>求节点(节奏总纲!$H$4:$H$163,O$7:O$166,$BD94)</f>
        <v>18973.640392700181</v>
      </c>
      <c r="BH94" s="95">
        <f>求节点(节奏总纲!$H$4:$H$163,P$7:P$166,$BD94)</f>
        <v>2.5000000000000001E-2</v>
      </c>
      <c r="BI94" s="95">
        <f>求节点(节奏总纲!$H$4:$H$163,Q$7:Q$166,$BD94)</f>
        <v>2.5000000000000001E-2</v>
      </c>
      <c r="BJ94" s="95">
        <f>求节点(节奏总纲!$H$4:$H$163,T$7:T$166,$BD94)</f>
        <v>2.3474439197912638</v>
      </c>
      <c r="BK94" s="95">
        <f>求节点(节奏总纲!$H$4:$H$163,U$7:U$166,$BD94)</f>
        <v>51048410819.875504</v>
      </c>
      <c r="BM94" s="14">
        <v>88</v>
      </c>
      <c r="BN94" s="95">
        <f>求节点(节奏总纲!$H$4:$H$163,AF$7:AF$166,$BD94)</f>
        <v>368.95063884851709</v>
      </c>
      <c r="BO94" s="95">
        <f>求节点(节奏总纲!$H$4:$H$163,AG$7:AG$166,$BD94)</f>
        <v>1015.1006562048153</v>
      </c>
      <c r="BP94" s="95">
        <f>求节点(节奏总纲!$H$4:$H$163,AH$7:AH$166,$BD94)</f>
        <v>1015.1006562048153</v>
      </c>
      <c r="BQ94" s="95">
        <f>求节点(节奏总纲!$H$4:$H$163,AI$7:AI$166,$BD94)</f>
        <v>2.5000000000000001E-2</v>
      </c>
      <c r="BR94" s="95">
        <f>求节点(节奏总纲!$H$4:$H$163,AJ$7:AJ$166,$BD94)</f>
        <v>2.5000000000000001E-2</v>
      </c>
      <c r="BS94" s="95">
        <f>求节点(节奏总纲!$H$4:$H$163,AM$7:AM$166,$BD94)</f>
        <v>7348.0195016851176</v>
      </c>
      <c r="BT94" s="95">
        <f>求节点(节奏总纲!$H$4:$H$163,AN$7:AN$166,$BD94)</f>
        <v>3.6692003517013627</v>
      </c>
      <c r="BU94" s="95">
        <f>求节点(节奏总纲!$H$4:$H$163,AO$7:AO$166,$BD94)</f>
        <v>122884231423.983</v>
      </c>
    </row>
    <row r="95" spans="12:73" x14ac:dyDescent="0.15">
      <c r="L95" s="14">
        <v>89</v>
      </c>
      <c r="M95" s="91">
        <f>武将属性!$G93</f>
        <v>395.5238809689634</v>
      </c>
      <c r="N95" s="91">
        <f>武将属性!$V93</f>
        <v>20871.072197543115</v>
      </c>
      <c r="O95" s="91">
        <f>武将属性!$V93</f>
        <v>20871.072197543115</v>
      </c>
      <c r="P95" s="92">
        <f>武将属性!$AH93</f>
        <v>2.5000000000000001E-2</v>
      </c>
      <c r="Q95" s="92">
        <f>武将属性!$AH93</f>
        <v>2.5000000000000001E-2</v>
      </c>
      <c r="R95" s="92">
        <f>武将属性!BK93</f>
        <v>0.15347900973209266</v>
      </c>
      <c r="S95" s="92">
        <f t="shared" si="26"/>
        <v>0.15347900973209266</v>
      </c>
      <c r="T95" s="91">
        <f>战法技能效用!AO93</f>
        <v>2.4645716734476819</v>
      </c>
      <c r="U95" s="91">
        <f t="shared" si="27"/>
        <v>72271732051.209015</v>
      </c>
      <c r="V95" s="95">
        <f t="shared" si="28"/>
        <v>421764033.34928292</v>
      </c>
      <c r="W95" s="95">
        <f t="shared" si="28"/>
        <v>7992773.2386968127</v>
      </c>
      <c r="X95" s="95">
        <f t="shared" si="28"/>
        <v>7992773.2386968127</v>
      </c>
      <c r="Y95" s="95">
        <f t="shared" si="29"/>
        <v>162749021778.95776</v>
      </c>
      <c r="Z95" s="95">
        <f t="shared" si="30"/>
        <v>162749021778.95776</v>
      </c>
      <c r="AA95" s="95">
        <f t="shared" si="31"/>
        <v>144621398322.78076</v>
      </c>
      <c r="AB95" s="95">
        <f t="shared" si="32"/>
        <v>144621398322.78076</v>
      </c>
      <c r="AC95" s="95">
        <f t="shared" si="33"/>
        <v>96299204084.542542</v>
      </c>
      <c r="AD95" s="92"/>
      <c r="AE95" s="14">
        <v>89</v>
      </c>
      <c r="AF95" s="91">
        <f>武将属性!$G93</f>
        <v>395.5238809689634</v>
      </c>
      <c r="AG95" s="91">
        <f>士兵属性!$H93</f>
        <v>1135.1526596094923</v>
      </c>
      <c r="AH95" s="91">
        <f>士兵属性!$H93</f>
        <v>1135.1526596094923</v>
      </c>
      <c r="AI95" s="92">
        <f>士兵属性!$S93</f>
        <v>2.5000000000000001E-2</v>
      </c>
      <c r="AJ95" s="92">
        <f>士兵属性!$S93</f>
        <v>2.5000000000000001E-2</v>
      </c>
      <c r="AK95" s="92">
        <f>士兵属性!AZ93</f>
        <v>0.15347900973209266</v>
      </c>
      <c r="AL95" s="92">
        <f t="shared" si="34"/>
        <v>0.15347900973209266</v>
      </c>
      <c r="AM95" s="91">
        <f>带兵数!$H92</f>
        <v>7739.4334927433802</v>
      </c>
      <c r="AN95" s="91">
        <f>战法技能效用!AU93</f>
        <v>4.3836353751748325</v>
      </c>
      <c r="AO95" s="91">
        <f t="shared" si="35"/>
        <v>247370548626.71793</v>
      </c>
      <c r="AP95" s="95">
        <f t="shared" si="36"/>
        <v>966501286.392838</v>
      </c>
      <c r="AQ95" s="95">
        <f t="shared" si="37"/>
        <v>301207560.9430052</v>
      </c>
      <c r="AR95" s="95">
        <f t="shared" si="37"/>
        <v>301207560.9430052</v>
      </c>
      <c r="AS95" s="95">
        <f t="shared" si="38"/>
        <v>372950575371.30817</v>
      </c>
      <c r="AT95" s="95">
        <f t="shared" si="39"/>
        <v>372950575371.30817</v>
      </c>
      <c r="AU95" s="95">
        <f t="shared" si="40"/>
        <v>331409879616.60266</v>
      </c>
      <c r="AV95" s="95">
        <f t="shared" si="41"/>
        <v>331409879616.60266</v>
      </c>
      <c r="AW95" s="95">
        <f t="shared" si="42"/>
        <v>88357000.346221</v>
      </c>
      <c r="AX95" s="95">
        <f t="shared" si="43"/>
        <v>127020698866.64154</v>
      </c>
      <c r="AZ95" s="14">
        <f t="shared" si="44"/>
        <v>1.4175139885740566</v>
      </c>
      <c r="BA95" s="14">
        <f t="shared" si="45"/>
        <v>3.42278428378388</v>
      </c>
      <c r="BD95" s="14">
        <v>89</v>
      </c>
      <c r="BE95" s="95">
        <f>求节点(节奏总纲!$H$4:$H$163,M$7:M$166,$BD95)</f>
        <v>369.93519784425109</v>
      </c>
      <c r="BF95" s="95">
        <f>求节点(节奏总纲!$H$4:$H$163,N$7:N$166,$BD95)</f>
        <v>19024.963736459955</v>
      </c>
      <c r="BG95" s="95">
        <f>求节点(节奏总纲!$H$4:$H$163,O$7:O$166,$BD95)</f>
        <v>19024.963736459955</v>
      </c>
      <c r="BH95" s="95">
        <f>求节点(节奏总纲!$H$4:$H$163,P$7:P$166,$BD95)</f>
        <v>2.5000000000000001E-2</v>
      </c>
      <c r="BI95" s="95">
        <f>求节点(节奏总纲!$H$4:$H$163,Q$7:Q$166,$BD95)</f>
        <v>2.5000000000000001E-2</v>
      </c>
      <c r="BJ95" s="95">
        <f>求节点(节奏总纲!$H$4:$H$163,T$7:T$166,$BD95)</f>
        <v>2.3544837634483504</v>
      </c>
      <c r="BK95" s="95">
        <f>求节点(节奏总纲!$H$4:$H$163,U$7:U$166,$BD95)</f>
        <v>51699171993.182114</v>
      </c>
      <c r="BM95" s="14">
        <v>89</v>
      </c>
      <c r="BN95" s="95">
        <f>求节点(节奏总纲!$H$4:$H$163,AF$7:AF$166,$BD95)</f>
        <v>369.93519784425109</v>
      </c>
      <c r="BO95" s="95">
        <f>求节点(节奏总纲!$H$4:$H$163,AG$7:AG$166,$BD95)</f>
        <v>1018.0649174879231</v>
      </c>
      <c r="BP95" s="95">
        <f>求节点(节奏总纲!$H$4:$H$163,AH$7:AH$166,$BD95)</f>
        <v>1018.0649174879231</v>
      </c>
      <c r="BQ95" s="95">
        <f>求节点(节奏总纲!$H$4:$H$163,AI$7:AI$166,$BD95)</f>
        <v>2.5000000000000001E-2</v>
      </c>
      <c r="BR95" s="95">
        <f>求节点(节奏总纲!$H$4:$H$163,AJ$7:AJ$166,$BD95)</f>
        <v>2.5000000000000001E-2</v>
      </c>
      <c r="BS95" s="95">
        <f>求节点(节奏总纲!$H$4:$H$163,AM$7:AM$166,$BD95)</f>
        <v>7359.3811859963344</v>
      </c>
      <c r="BT95" s="95">
        <f>求节点(节奏总纲!$H$4:$H$163,AN$7:AN$166,$BD95)</f>
        <v>3.6907992059946384</v>
      </c>
      <c r="BU95" s="95">
        <f>求节点(节奏总纲!$H$4:$H$163,AO$7:AO$166,$BD95)</f>
        <v>125447222806.65953</v>
      </c>
    </row>
    <row r="96" spans="12:73" x14ac:dyDescent="0.15">
      <c r="L96" s="14">
        <v>90</v>
      </c>
      <c r="M96" s="91">
        <f>武将属性!$G94</f>
        <v>397.72032487828801</v>
      </c>
      <c r="N96" s="91">
        <f>武将属性!$V94</f>
        <v>21177.1</v>
      </c>
      <c r="O96" s="91">
        <f>武将属性!$V94</f>
        <v>21177.1</v>
      </c>
      <c r="P96" s="92">
        <f>武将属性!$AH94</f>
        <v>2.5000000000000001E-2</v>
      </c>
      <c r="Q96" s="92">
        <f>武将属性!$AH94</f>
        <v>2.5000000000000001E-2</v>
      </c>
      <c r="R96" s="92">
        <f>武将属性!BK94</f>
        <v>0.15347900973209266</v>
      </c>
      <c r="S96" s="92">
        <f t="shared" si="26"/>
        <v>0.15347900973209266</v>
      </c>
      <c r="T96" s="91">
        <f>战法技能效用!AO94</f>
        <v>2.4715736826319632</v>
      </c>
      <c r="U96" s="91">
        <f t="shared" si="27"/>
        <v>75122609667.356339</v>
      </c>
      <c r="V96" s="95">
        <f t="shared" si="28"/>
        <v>443938892.91637808</v>
      </c>
      <c r="W96" s="95">
        <f t="shared" si="28"/>
        <v>8337474.0033720117</v>
      </c>
      <c r="X96" s="95">
        <f t="shared" si="28"/>
        <v>8337474.0033720117</v>
      </c>
      <c r="Y96" s="95">
        <f t="shared" si="29"/>
        <v>172257093382.25308</v>
      </c>
      <c r="Z96" s="95">
        <f t="shared" si="30"/>
        <v>172257093382.25308</v>
      </c>
      <c r="AA96" s="95">
        <f t="shared" si="31"/>
        <v>153070423672.31122</v>
      </c>
      <c r="AB96" s="95">
        <f t="shared" si="32"/>
        <v>153070423672.31122</v>
      </c>
      <c r="AC96" s="95">
        <f t="shared" si="33"/>
        <v>101719587056.52377</v>
      </c>
      <c r="AD96" s="92"/>
      <c r="AE96" s="14">
        <v>90</v>
      </c>
      <c r="AF96" s="91">
        <f>武将属性!$G94</f>
        <v>397.72032487828801</v>
      </c>
      <c r="AG96" s="91">
        <f>士兵属性!$H94</f>
        <v>1158.8487805495147</v>
      </c>
      <c r="AH96" s="91">
        <f>士兵属性!$H94</f>
        <v>1158.8487805495147</v>
      </c>
      <c r="AI96" s="92">
        <f>士兵属性!$S94</f>
        <v>2.5000000000000001E-2</v>
      </c>
      <c r="AJ96" s="92">
        <f>士兵属性!$S94</f>
        <v>2.5000000000000001E-2</v>
      </c>
      <c r="AK96" s="92">
        <f>士兵属性!AZ94</f>
        <v>0.15347900973209266</v>
      </c>
      <c r="AL96" s="92">
        <f t="shared" si="34"/>
        <v>0.15347900973209266</v>
      </c>
      <c r="AM96" s="91">
        <f>带兵数!$H93</f>
        <v>7799.9355476740957</v>
      </c>
      <c r="AN96" s="91">
        <f>战法技能效用!AU94</f>
        <v>4.4914568017740608</v>
      </c>
      <c r="AO96" s="91">
        <f t="shared" si="35"/>
        <v>273959024589.49216</v>
      </c>
      <c r="AP96" s="95">
        <f t="shared" si="36"/>
        <v>1055289008.7960806</v>
      </c>
      <c r="AQ96" s="95">
        <f t="shared" si="37"/>
        <v>323942124.2355144</v>
      </c>
      <c r="AR96" s="95">
        <f t="shared" si="37"/>
        <v>323942124.2355144</v>
      </c>
      <c r="AS96" s="95">
        <f t="shared" si="38"/>
        <v>409473060896.45245</v>
      </c>
      <c r="AT96" s="95">
        <f t="shared" si="39"/>
        <v>409473060896.45245</v>
      </c>
      <c r="AU96" s="95">
        <f t="shared" si="40"/>
        <v>363864347662.76825</v>
      </c>
      <c r="AV96" s="95">
        <f t="shared" si="41"/>
        <v>363864347662.76825</v>
      </c>
      <c r="AW96" s="95">
        <f t="shared" si="42"/>
        <v>96257189.138155833</v>
      </c>
      <c r="AX96" s="95">
        <f t="shared" si="43"/>
        <v>136721438113.71481</v>
      </c>
      <c r="AZ96" s="14">
        <f t="shared" si="44"/>
        <v>1.4574463485443756</v>
      </c>
      <c r="BA96" s="14">
        <f t="shared" si="45"/>
        <v>3.6468251808954113</v>
      </c>
      <c r="BD96" s="14">
        <v>90</v>
      </c>
      <c r="BE96" s="95">
        <f>求节点(节奏总纲!$H$4:$H$163,M$7:M$166,$BD96)</f>
        <v>370.91428965506174</v>
      </c>
      <c r="BF96" s="95">
        <f>求节点(节奏总纲!$H$4:$H$163,N$7:N$166,$BD96)</f>
        <v>19073.126587771036</v>
      </c>
      <c r="BG96" s="95">
        <f>求节点(节奏总纲!$H$4:$H$163,O$7:O$166,$BD96)</f>
        <v>19073.126587771036</v>
      </c>
      <c r="BH96" s="95">
        <f>求节点(节奏总纲!$H$4:$H$163,P$7:P$166,$BD96)</f>
        <v>2.5000000000000001E-2</v>
      </c>
      <c r="BI96" s="95">
        <f>求节点(节奏总纲!$H$4:$H$163,Q$7:Q$166,$BD96)</f>
        <v>2.5000000000000001E-2</v>
      </c>
      <c r="BJ96" s="95">
        <f>求节点(节奏总纲!$H$4:$H$163,T$7:T$166,$BD96)</f>
        <v>2.3608731110113785</v>
      </c>
      <c r="BK96" s="95">
        <f>求节点(节奏总纲!$H$4:$H$163,U$7:U$166,$BD96)</f>
        <v>52342687795.320381</v>
      </c>
      <c r="BM96" s="14">
        <v>90</v>
      </c>
      <c r="BN96" s="95">
        <f>求节点(节奏总纲!$H$4:$H$163,AF$7:AF$166,$BD96)</f>
        <v>370.91428965506174</v>
      </c>
      <c r="BO96" s="95">
        <f>求节点(节奏总纲!$H$4:$H$163,AG$7:AG$166,$BD96)</f>
        <v>1020.8713940847796</v>
      </c>
      <c r="BP96" s="95">
        <f>求节点(节奏总纲!$H$4:$H$163,AH$7:AH$166,$BD96)</f>
        <v>1020.8713940847796</v>
      </c>
      <c r="BQ96" s="95">
        <f>求节点(节奏总纲!$H$4:$H$163,AI$7:AI$166,$BD96)</f>
        <v>2.5000000000000001E-2</v>
      </c>
      <c r="BR96" s="95">
        <f>求节点(节奏总纲!$H$4:$H$163,AJ$7:AJ$166,$BD96)</f>
        <v>2.5000000000000001E-2</v>
      </c>
      <c r="BS96" s="95">
        <f>求节点(节奏总纲!$H$4:$H$163,AM$7:AM$166,$BD96)</f>
        <v>7369.8679660633252</v>
      </c>
      <c r="BT96" s="95">
        <f>求节点(节奏总纲!$H$4:$H$163,AN$7:AN$166,$BD96)</f>
        <v>3.7107055750456759</v>
      </c>
      <c r="BU96" s="95">
        <f>求节点(节奏总纲!$H$4:$H$163,AO$7:AO$166,$BD96)</f>
        <v>128070611155.88885</v>
      </c>
    </row>
    <row r="97" spans="12:73" x14ac:dyDescent="0.15">
      <c r="L97" s="14">
        <v>91</v>
      </c>
      <c r="M97" s="91">
        <f>武将属性!$G95</f>
        <v>399.48776878761259</v>
      </c>
      <c r="N97" s="91">
        <f>武将属性!$V95</f>
        <v>21400.9</v>
      </c>
      <c r="O97" s="91">
        <f>武将属性!$V95</f>
        <v>21400.9</v>
      </c>
      <c r="P97" s="92">
        <f>武将属性!$AH95</f>
        <v>2.5000000000000001E-2</v>
      </c>
      <c r="Q97" s="92">
        <f>武将属性!$AH95</f>
        <v>2.5000000000000001E-2</v>
      </c>
      <c r="R97" s="92">
        <f>武将属性!BK95</f>
        <v>0.15347900973209266</v>
      </c>
      <c r="S97" s="92">
        <f t="shared" si="26"/>
        <v>0.15347900973209266</v>
      </c>
      <c r="T97" s="91">
        <f>战法技能效用!AO95</f>
        <v>2.4771323559124991</v>
      </c>
      <c r="U97" s="91">
        <f t="shared" si="27"/>
        <v>77306700584.602295</v>
      </c>
      <c r="V97" s="95">
        <f t="shared" si="28"/>
        <v>461341080.58199</v>
      </c>
      <c r="W97" s="95">
        <f t="shared" si="28"/>
        <v>8611792.9120628275</v>
      </c>
      <c r="X97" s="95">
        <f t="shared" si="28"/>
        <v>8611792.9120628275</v>
      </c>
      <c r="Y97" s="95">
        <f t="shared" si="29"/>
        <v>179804994079.77112</v>
      </c>
      <c r="Z97" s="95">
        <f t="shared" si="30"/>
        <v>179804994079.77112</v>
      </c>
      <c r="AA97" s="95">
        <f t="shared" si="31"/>
        <v>159777609628.60605</v>
      </c>
      <c r="AB97" s="95">
        <f t="shared" si="32"/>
        <v>159777609628.60605</v>
      </c>
      <c r="AC97" s="95">
        <f t="shared" si="33"/>
        <v>106006962098.16824</v>
      </c>
      <c r="AD97" s="92"/>
      <c r="AE97" s="14">
        <v>91</v>
      </c>
      <c r="AF97" s="91">
        <f>武将属性!$G95</f>
        <v>399.48776878761259</v>
      </c>
      <c r="AG97" s="91">
        <f>士兵属性!$H95</f>
        <v>1186.2422448272923</v>
      </c>
      <c r="AH97" s="91">
        <f>士兵属性!$H95</f>
        <v>1186.2422448272923</v>
      </c>
      <c r="AI97" s="92">
        <f>士兵属性!$S95</f>
        <v>2.5000000000000001E-2</v>
      </c>
      <c r="AJ97" s="92">
        <f>士兵属性!$S95</f>
        <v>2.5000000000000001E-2</v>
      </c>
      <c r="AK97" s="92">
        <f>士兵属性!AZ95</f>
        <v>0.15347900973209266</v>
      </c>
      <c r="AL97" s="92">
        <f t="shared" si="34"/>
        <v>0.15347900973209266</v>
      </c>
      <c r="AM97" s="91">
        <f>带兵数!$H94</f>
        <v>7863.425055198697</v>
      </c>
      <c r="AN97" s="91">
        <f>战法技能效用!AU95</f>
        <v>4.5204953834243877</v>
      </c>
      <c r="AO97" s="91">
        <f t="shared" si="35"/>
        <v>296160397043.02545</v>
      </c>
      <c r="AP97" s="95">
        <f t="shared" si="36"/>
        <v>1128294039.3102918</v>
      </c>
      <c r="AQ97" s="95">
        <f t="shared" si="37"/>
        <v>339857914.47587895</v>
      </c>
      <c r="AR97" s="95">
        <f t="shared" si="37"/>
        <v>339857914.47587895</v>
      </c>
      <c r="AS97" s="95">
        <f t="shared" si="38"/>
        <v>439746017854.07935</v>
      </c>
      <c r="AT97" s="95">
        <f t="shared" si="39"/>
        <v>439746017854.07935</v>
      </c>
      <c r="AU97" s="95">
        <f t="shared" si="40"/>
        <v>390765384109.69452</v>
      </c>
      <c r="AV97" s="95">
        <f t="shared" si="41"/>
        <v>390765384109.69452</v>
      </c>
      <c r="AW97" s="95">
        <f t="shared" si="42"/>
        <v>102538985.88978195</v>
      </c>
      <c r="AX97" s="95">
        <f t="shared" si="43"/>
        <v>146057115309.13751</v>
      </c>
      <c r="AZ97" s="14">
        <f t="shared" si="44"/>
        <v>1.5198341124376971</v>
      </c>
      <c r="BA97" s="14">
        <f t="shared" si="45"/>
        <v>3.8309796538130065</v>
      </c>
      <c r="BD97" s="14">
        <v>91</v>
      </c>
      <c r="BE97" s="95">
        <f>求节点(节奏总纲!$H$4:$H$163,M$7:M$166,$BD97)</f>
        <v>371.89206801518321</v>
      </c>
      <c r="BF97" s="95">
        <f>求节点(节奏总纲!$H$4:$H$163,N$7:N$166,$BD97)</f>
        <v>19120.530154177155</v>
      </c>
      <c r="BG97" s="95">
        <f>求节点(节奏总纲!$H$4:$H$163,O$7:O$166,$BD97)</f>
        <v>19120.530154177155</v>
      </c>
      <c r="BH97" s="95">
        <f>求节点(节奏总纲!$H$4:$H$163,P$7:P$166,$BD97)</f>
        <v>2.5000000000000001E-2</v>
      </c>
      <c r="BI97" s="95">
        <f>求节点(节奏总纲!$H$4:$H$163,Q$7:Q$166,$BD97)</f>
        <v>2.5000000000000001E-2</v>
      </c>
      <c r="BJ97" s="95">
        <f>求节点(节奏总纲!$H$4:$H$163,T$7:T$166,$BD97)</f>
        <v>2.3671061817052252</v>
      </c>
      <c r="BK97" s="95">
        <f>求节点(节奏总纲!$H$4:$H$163,U$7:U$166,$BD97)</f>
        <v>52984462950.692909</v>
      </c>
      <c r="BM97" s="14">
        <v>91</v>
      </c>
      <c r="BN97" s="95">
        <f>求节点(节奏总纲!$H$4:$H$163,AF$7:AF$166,$BD97)</f>
        <v>371.89206801518321</v>
      </c>
      <c r="BO97" s="95">
        <f>求节点(节奏总纲!$H$4:$H$163,AG$7:AG$166,$BD97)</f>
        <v>1023.6399640792791</v>
      </c>
      <c r="BP97" s="95">
        <f>求节点(节奏总纲!$H$4:$H$163,AH$7:AH$166,$BD97)</f>
        <v>1023.6399640792791</v>
      </c>
      <c r="BQ97" s="95">
        <f>求节点(节奏总纲!$H$4:$H$163,AI$7:AI$166,$BD97)</f>
        <v>2.5000000000000001E-2</v>
      </c>
      <c r="BR97" s="95">
        <f>求节点(节奏总纲!$H$4:$H$163,AJ$7:AJ$166,$BD97)</f>
        <v>2.5000000000000001E-2</v>
      </c>
      <c r="BS97" s="95">
        <f>求节点(节奏总纲!$H$4:$H$163,AM$7:AM$166,$BD97)</f>
        <v>7380.1445568649688</v>
      </c>
      <c r="BT97" s="95">
        <f>求节点(节奏总纲!$H$4:$H$163,AN$7:AN$166,$BD97)</f>
        <v>3.7302053370514012</v>
      </c>
      <c r="BU97" s="95">
        <f>求节点(节奏总纲!$H$4:$H$163,AO$7:AO$166,$BD97)</f>
        <v>130708509429.04721</v>
      </c>
    </row>
    <row r="98" spans="12:73" x14ac:dyDescent="0.15">
      <c r="L98" s="14">
        <v>92</v>
      </c>
      <c r="M98" s="91">
        <f>武将属性!$G96</f>
        <v>401.25521269693724</v>
      </c>
      <c r="N98" s="91">
        <f>武将属性!$V96</f>
        <v>21624.7</v>
      </c>
      <c r="O98" s="91">
        <f>武将属性!$V96</f>
        <v>21624.7</v>
      </c>
      <c r="P98" s="92">
        <f>武将属性!$AH96</f>
        <v>2.5000000000000001E-2</v>
      </c>
      <c r="Q98" s="92">
        <f>武将属性!$AH96</f>
        <v>2.5000000000000001E-2</v>
      </c>
      <c r="R98" s="92">
        <f>武将属性!BK96</f>
        <v>0.15347900973209266</v>
      </c>
      <c r="S98" s="92">
        <f t="shared" si="26"/>
        <v>0.15347900973209266</v>
      </c>
      <c r="T98" s="91">
        <f>战法技能效用!AO96</f>
        <v>2.4838954532044433</v>
      </c>
      <c r="U98" s="91">
        <f t="shared" si="27"/>
        <v>79589949470.822418</v>
      </c>
      <c r="V98" s="95">
        <f t="shared" si="28"/>
        <v>479541668.69145179</v>
      </c>
      <c r="W98" s="95">
        <f t="shared" si="28"/>
        <v>8898093.1188794635</v>
      </c>
      <c r="X98" s="95">
        <f t="shared" si="28"/>
        <v>8898093.1188794635</v>
      </c>
      <c r="Y98" s="95">
        <f t="shared" si="29"/>
        <v>187725457822.27582</v>
      </c>
      <c r="Z98" s="95">
        <f t="shared" si="30"/>
        <v>187725457822.27582</v>
      </c>
      <c r="AA98" s="95">
        <f t="shared" si="31"/>
        <v>166815861098.78491</v>
      </c>
      <c r="AB98" s="95">
        <f t="shared" si="32"/>
        <v>166815861098.78491</v>
      </c>
      <c r="AC98" s="95">
        <f t="shared" si="33"/>
        <v>110461749987.84683</v>
      </c>
      <c r="AD98" s="92"/>
      <c r="AE98" s="14">
        <v>92</v>
      </c>
      <c r="AF98" s="91">
        <f>武将属性!$G96</f>
        <v>401.25521269693724</v>
      </c>
      <c r="AG98" s="91">
        <f>士兵属性!$H96</f>
        <v>1211.368731095371</v>
      </c>
      <c r="AH98" s="91">
        <f>士兵属性!$H96</f>
        <v>1211.368731095371</v>
      </c>
      <c r="AI98" s="92">
        <f>士兵属性!$S96</f>
        <v>2.5000000000000001E-2</v>
      </c>
      <c r="AJ98" s="92">
        <f>士兵属性!$S96</f>
        <v>2.5000000000000001E-2</v>
      </c>
      <c r="AK98" s="92">
        <f>士兵属性!AZ96</f>
        <v>0.15347900973209266</v>
      </c>
      <c r="AL98" s="92">
        <f t="shared" si="34"/>
        <v>0.15347900973209266</v>
      </c>
      <c r="AM98" s="91">
        <f>带兵数!$H95</f>
        <v>7928.4969997617018</v>
      </c>
      <c r="AN98" s="91">
        <f>战法技能效用!AU96</f>
        <v>4.5600555044556552</v>
      </c>
      <c r="AO98" s="91">
        <f t="shared" si="35"/>
        <v>319897252639.84088</v>
      </c>
      <c r="AP98" s="95">
        <f t="shared" si="36"/>
        <v>1205722058.773876</v>
      </c>
      <c r="AQ98" s="95">
        <f t="shared" si="37"/>
        <v>357220626.82397461</v>
      </c>
      <c r="AR98" s="95">
        <f t="shared" si="37"/>
        <v>357220626.82397461</v>
      </c>
      <c r="AS98" s="95">
        <f t="shared" si="38"/>
        <v>472002205996.78113</v>
      </c>
      <c r="AT98" s="95">
        <f t="shared" si="39"/>
        <v>472002205996.78113</v>
      </c>
      <c r="AU98" s="95">
        <f t="shared" si="40"/>
        <v>419428751684.92981</v>
      </c>
      <c r="AV98" s="95">
        <f t="shared" si="41"/>
        <v>419428751684.92981</v>
      </c>
      <c r="AW98" s="95">
        <f t="shared" si="42"/>
        <v>109157106.93965253</v>
      </c>
      <c r="AX98" s="95">
        <f t="shared" si="43"/>
        <v>155655243761.53372</v>
      </c>
      <c r="AZ98" s="14">
        <f t="shared" si="44"/>
        <v>1.578062701501757</v>
      </c>
      <c r="BA98" s="14">
        <f t="shared" si="45"/>
        <v>4.0193171972940487</v>
      </c>
      <c r="BD98" s="14">
        <v>92</v>
      </c>
      <c r="BE98" s="95">
        <f>求节点(节奏总纲!$H$4:$H$163,M$7:M$166,$BD98)</f>
        <v>372.86984637530469</v>
      </c>
      <c r="BF98" s="95">
        <f>求节点(节奏总纲!$H$4:$H$163,N$7:N$166,$BD98)</f>
        <v>19167.933720583274</v>
      </c>
      <c r="BG98" s="95">
        <f>求节点(节奏总纲!$H$4:$H$163,O$7:O$166,$BD98)</f>
        <v>19167.933720583274</v>
      </c>
      <c r="BH98" s="95">
        <f>求节点(节奏总纲!$H$4:$H$163,P$7:P$166,$BD98)</f>
        <v>2.5000000000000001E-2</v>
      </c>
      <c r="BI98" s="95">
        <f>求节点(节奏总纲!$H$4:$H$163,Q$7:Q$166,$BD98)</f>
        <v>2.5000000000000001E-2</v>
      </c>
      <c r="BJ98" s="95">
        <f>求节点(节奏总纲!$H$4:$H$163,T$7:T$166,$BD98)</f>
        <v>2.3733392523990724</v>
      </c>
      <c r="BK98" s="95">
        <f>求节点(节奏总纲!$H$4:$H$163,U$7:U$166,$BD98)</f>
        <v>53626238106.065445</v>
      </c>
      <c r="BM98" s="14">
        <v>92</v>
      </c>
      <c r="BN98" s="95">
        <f>求节点(节奏总纲!$H$4:$H$163,AF$7:AF$166,$BD98)</f>
        <v>372.86984637530469</v>
      </c>
      <c r="BO98" s="95">
        <f>求节点(节奏总纲!$H$4:$H$163,AG$7:AG$166,$BD98)</f>
        <v>1026.4085340737788</v>
      </c>
      <c r="BP98" s="95">
        <f>求节点(节奏总纲!$H$4:$H$163,AH$7:AH$166,$BD98)</f>
        <v>1026.4085340737788</v>
      </c>
      <c r="BQ98" s="95">
        <f>求节点(节奏总纲!$H$4:$H$163,AI$7:AI$166,$BD98)</f>
        <v>2.5000000000000001E-2</v>
      </c>
      <c r="BR98" s="95">
        <f>求节点(节奏总纲!$H$4:$H$163,AJ$7:AJ$166,$BD98)</f>
        <v>2.5000000000000001E-2</v>
      </c>
      <c r="BS98" s="95">
        <f>求节点(节奏总纲!$H$4:$H$163,AM$7:AM$166,$BD98)</f>
        <v>7390.4211476666123</v>
      </c>
      <c r="BT98" s="95">
        <f>求节点(节奏总纲!$H$4:$H$163,AN$7:AN$166,$BD98)</f>
        <v>3.7497050990571261</v>
      </c>
      <c r="BU98" s="95">
        <f>求节点(节奏总纲!$H$4:$H$163,AO$7:AO$166,$BD98)</f>
        <v>133346407702.20555</v>
      </c>
    </row>
    <row r="99" spans="12:73" x14ac:dyDescent="0.15">
      <c r="L99" s="14">
        <v>93</v>
      </c>
      <c r="M99" s="91">
        <f>武将属性!$G97</f>
        <v>402.46057804130379</v>
      </c>
      <c r="N99" s="91">
        <f>武将属性!$V97</f>
        <v>21848.5</v>
      </c>
      <c r="O99" s="91">
        <f>武将属性!$V97</f>
        <v>21848.5</v>
      </c>
      <c r="P99" s="92">
        <f>武将属性!$AH97</f>
        <v>2.5000000000000001E-2</v>
      </c>
      <c r="Q99" s="92">
        <f>武将属性!$AH97</f>
        <v>2.5000000000000001E-2</v>
      </c>
      <c r="R99" s="92">
        <f>武将属性!BK97</f>
        <v>0.15347900973209266</v>
      </c>
      <c r="S99" s="92">
        <f t="shared" si="26"/>
        <v>0.15347900973209266</v>
      </c>
      <c r="T99" s="91">
        <f>战法技能效用!AO97</f>
        <v>2.4908204149441033</v>
      </c>
      <c r="U99" s="91">
        <f t="shared" si="27"/>
        <v>81814210570.89299</v>
      </c>
      <c r="V99" s="95">
        <f t="shared" si="28"/>
        <v>498533383.50425816</v>
      </c>
      <c r="W99" s="95">
        <f t="shared" si="28"/>
        <v>9183240.6663162559</v>
      </c>
      <c r="X99" s="95">
        <f t="shared" si="28"/>
        <v>9183240.6663162559</v>
      </c>
      <c r="Y99" s="95">
        <f t="shared" si="29"/>
        <v>195746374339.52267</v>
      </c>
      <c r="Z99" s="95">
        <f t="shared" si="30"/>
        <v>195746374339.52267</v>
      </c>
      <c r="AA99" s="95">
        <f t="shared" si="31"/>
        <v>173943376520.22937</v>
      </c>
      <c r="AB99" s="95">
        <f t="shared" si="32"/>
        <v>173943376520.22937</v>
      </c>
      <c r="AC99" s="95">
        <f t="shared" si="33"/>
        <v>114952939337.16925</v>
      </c>
      <c r="AD99" s="92"/>
      <c r="AE99" s="14">
        <v>93</v>
      </c>
      <c r="AF99" s="91">
        <f>武将属性!$G97</f>
        <v>402.46057804130379</v>
      </c>
      <c r="AG99" s="91">
        <f>士兵属性!$H97</f>
        <v>1236.8232247364786</v>
      </c>
      <c r="AH99" s="91">
        <f>士兵属性!$H97</f>
        <v>1236.8232247364786</v>
      </c>
      <c r="AI99" s="92">
        <f>士兵属性!$S97</f>
        <v>2.5000000000000001E-2</v>
      </c>
      <c r="AJ99" s="92">
        <f>士兵属性!$S97</f>
        <v>2.5000000000000001E-2</v>
      </c>
      <c r="AK99" s="92">
        <f>士兵属性!AZ97</f>
        <v>0.15347900973209266</v>
      </c>
      <c r="AL99" s="92">
        <f t="shared" si="34"/>
        <v>0.15347900973209266</v>
      </c>
      <c r="AM99" s="91">
        <f>带兵数!$H96</f>
        <v>7991.4208810757218</v>
      </c>
      <c r="AN99" s="91">
        <f>战法技能效用!AU97</f>
        <v>4.6036317700734717</v>
      </c>
      <c r="AO99" s="91">
        <f t="shared" si="35"/>
        <v>345161950309.40955</v>
      </c>
      <c r="AP99" s="95">
        <f t="shared" si="36"/>
        <v>1288956308.6926351</v>
      </c>
      <c r="AQ99" s="95">
        <f t="shared" si="37"/>
        <v>375144777.4886229</v>
      </c>
      <c r="AR99" s="95">
        <f t="shared" si="37"/>
        <v>375144777.4886229</v>
      </c>
      <c r="AS99" s="95">
        <f t="shared" si="38"/>
        <v>506101562016.02258</v>
      </c>
      <c r="AT99" s="95">
        <f t="shared" si="39"/>
        <v>506101562016.02258</v>
      </c>
      <c r="AU99" s="95">
        <f t="shared" si="40"/>
        <v>449729987879.80469</v>
      </c>
      <c r="AV99" s="95">
        <f t="shared" si="41"/>
        <v>449729987879.80469</v>
      </c>
      <c r="AW99" s="95">
        <f t="shared" si="42"/>
        <v>116121470.84763981</v>
      </c>
      <c r="AX99" s="95">
        <f t="shared" si="43"/>
        <v>165602520820.32999</v>
      </c>
      <c r="AZ99" s="14">
        <f t="shared" si="44"/>
        <v>1.6372311787267018</v>
      </c>
      <c r="BA99" s="14">
        <f t="shared" si="45"/>
        <v>4.2188508316696716</v>
      </c>
      <c r="BD99" s="14">
        <v>93</v>
      </c>
      <c r="BE99" s="95">
        <f>求节点(节奏总纲!$H$4:$H$163,M$7:M$166,$BD99)</f>
        <v>373.84762473542617</v>
      </c>
      <c r="BF99" s="95">
        <f>求节点(节奏总纲!$H$4:$H$163,N$7:N$166,$BD99)</f>
        <v>19215.337286989397</v>
      </c>
      <c r="BG99" s="95">
        <f>求节点(节奏总纲!$H$4:$H$163,O$7:O$166,$BD99)</f>
        <v>19215.337286989397</v>
      </c>
      <c r="BH99" s="95">
        <f>求节点(节奏总纲!$H$4:$H$163,P$7:P$166,$BD99)</f>
        <v>2.5000000000000001E-2</v>
      </c>
      <c r="BI99" s="95">
        <f>求节点(节奏总纲!$H$4:$H$163,Q$7:Q$166,$BD99)</f>
        <v>2.5000000000000001E-2</v>
      </c>
      <c r="BJ99" s="95">
        <f>求节点(节奏总纲!$H$4:$H$163,T$7:T$166,$BD99)</f>
        <v>2.3795723230929191</v>
      </c>
      <c r="BK99" s="95">
        <f>求节点(节奏总纲!$H$4:$H$163,U$7:U$166,$BD99)</f>
        <v>54268013261.437973</v>
      </c>
      <c r="BM99" s="14">
        <v>93</v>
      </c>
      <c r="BN99" s="95">
        <f>求节点(节奏总纲!$H$4:$H$163,AF$7:AF$166,$BD99)</f>
        <v>373.84762473542617</v>
      </c>
      <c r="BO99" s="95">
        <f>求节点(节奏总纲!$H$4:$H$163,AG$7:AG$166,$BD99)</f>
        <v>1029.1771040682784</v>
      </c>
      <c r="BP99" s="95">
        <f>求节点(节奏总纲!$H$4:$H$163,AH$7:AH$166,$BD99)</f>
        <v>1029.1771040682784</v>
      </c>
      <c r="BQ99" s="95">
        <f>求节点(节奏总纲!$H$4:$H$163,AI$7:AI$166,$BD99)</f>
        <v>2.5000000000000001E-2</v>
      </c>
      <c r="BR99" s="95">
        <f>求节点(节奏总纲!$H$4:$H$163,AJ$7:AJ$166,$BD99)</f>
        <v>2.5000000000000001E-2</v>
      </c>
      <c r="BS99" s="95">
        <f>求节点(节奏总纲!$H$4:$H$163,AM$7:AM$166,$BD99)</f>
        <v>7400.697738468255</v>
      </c>
      <c r="BT99" s="95">
        <f>求节点(节奏总纲!$H$4:$H$163,AN$7:AN$166,$BD99)</f>
        <v>3.7692048610628515</v>
      </c>
      <c r="BU99" s="95">
        <f>求节点(节奏总纲!$H$4:$H$163,AO$7:AO$166,$BD99)</f>
        <v>135984305975.36391</v>
      </c>
    </row>
    <row r="100" spans="12:73" x14ac:dyDescent="0.15">
      <c r="L100" s="14">
        <v>94</v>
      </c>
      <c r="M100" s="91">
        <f>武将属性!$G98</f>
        <v>403.64833044168921</v>
      </c>
      <c r="N100" s="91">
        <f>武将属性!$V98</f>
        <v>22072.3</v>
      </c>
      <c r="O100" s="91">
        <f>武将属性!$V98</f>
        <v>22072.3</v>
      </c>
      <c r="P100" s="92">
        <f>武将属性!$AH98</f>
        <v>2.5000000000000001E-2</v>
      </c>
      <c r="Q100" s="92">
        <f>武将属性!$AH98</f>
        <v>2.5000000000000001E-2</v>
      </c>
      <c r="R100" s="92">
        <f>武将属性!BK98</f>
        <v>0.15347900973209266</v>
      </c>
      <c r="S100" s="92">
        <f t="shared" si="26"/>
        <v>0.15347900973209266</v>
      </c>
      <c r="T100" s="91">
        <f>战法技能效用!AO98</f>
        <v>2.4940425870643437</v>
      </c>
      <c r="U100" s="91">
        <f t="shared" si="27"/>
        <v>83899980628.424118</v>
      </c>
      <c r="V100" s="95">
        <f t="shared" si="28"/>
        <v>517397980.30723178</v>
      </c>
      <c r="W100" s="95">
        <f t="shared" si="28"/>
        <v>9461942.3859278895</v>
      </c>
      <c r="X100" s="95">
        <f t="shared" si="28"/>
        <v>9461942.3859278895</v>
      </c>
      <c r="Y100" s="95">
        <f t="shared" si="29"/>
        <v>203753005780.40601</v>
      </c>
      <c r="Z100" s="95">
        <f t="shared" si="30"/>
        <v>203753005780.40601</v>
      </c>
      <c r="AA100" s="95">
        <f t="shared" si="31"/>
        <v>181058197993.0636</v>
      </c>
      <c r="AB100" s="95">
        <f t="shared" si="32"/>
        <v>181058197993.0636</v>
      </c>
      <c r="AC100" s="95">
        <f t="shared" si="33"/>
        <v>119544525128.63443</v>
      </c>
      <c r="AD100" s="92"/>
      <c r="AE100" s="14">
        <v>94</v>
      </c>
      <c r="AF100" s="91">
        <f>武将属性!$G98</f>
        <v>403.64833044168921</v>
      </c>
      <c r="AG100" s="91">
        <f>士兵属性!$H98</f>
        <v>1262.1330396348117</v>
      </c>
      <c r="AH100" s="91">
        <f>士兵属性!$H98</f>
        <v>1262.1330396348117</v>
      </c>
      <c r="AI100" s="92">
        <f>士兵属性!$S98</f>
        <v>2.5000000000000001E-2</v>
      </c>
      <c r="AJ100" s="92">
        <f>士兵属性!$S98</f>
        <v>2.5000000000000001E-2</v>
      </c>
      <c r="AK100" s="92">
        <f>士兵属性!AZ98</f>
        <v>0.15347900973209266</v>
      </c>
      <c r="AL100" s="92">
        <f t="shared" si="34"/>
        <v>0.15347900973209266</v>
      </c>
      <c r="AM100" s="91">
        <f>带兵数!$H97</f>
        <v>8056.4865346365668</v>
      </c>
      <c r="AN100" s="91">
        <f>战法技能效用!AU98</f>
        <v>4.6475283494552455</v>
      </c>
      <c r="AO100" s="91">
        <f t="shared" si="35"/>
        <v>372150631789.89484</v>
      </c>
      <c r="AP100" s="95">
        <f t="shared" si="36"/>
        <v>1376871496.2512622</v>
      </c>
      <c r="AQ100" s="95">
        <f t="shared" si="37"/>
        <v>393855058.4415555</v>
      </c>
      <c r="AR100" s="95">
        <f t="shared" si="37"/>
        <v>393855058.4415555</v>
      </c>
      <c r="AS100" s="95">
        <f t="shared" si="38"/>
        <v>542216468970.3147</v>
      </c>
      <c r="AT100" s="95">
        <f t="shared" si="39"/>
        <v>542216468970.3147</v>
      </c>
      <c r="AU100" s="95">
        <f t="shared" si="40"/>
        <v>481822275052.63074</v>
      </c>
      <c r="AV100" s="95">
        <f t="shared" si="41"/>
        <v>481822275052.63074</v>
      </c>
      <c r="AW100" s="95">
        <f t="shared" si="42"/>
        <v>123403044.2300767</v>
      </c>
      <c r="AX100" s="95">
        <f t="shared" si="43"/>
        <v>176040721295.12598</v>
      </c>
      <c r="AZ100" s="14">
        <f t="shared" si="44"/>
        <v>1.6978387794875649</v>
      </c>
      <c r="BA100" s="14">
        <f t="shared" si="45"/>
        <v>4.4356462182997873</v>
      </c>
      <c r="BD100" s="14">
        <v>94</v>
      </c>
      <c r="BE100" s="95">
        <f>求节点(节奏总纲!$H$4:$H$163,M$7:M$166,$BD100)</f>
        <v>374.82540309554764</v>
      </c>
      <c r="BF100" s="95">
        <f>求节点(节奏总纲!$H$4:$H$163,N$7:N$166,$BD100)</f>
        <v>19262.740853395517</v>
      </c>
      <c r="BG100" s="95">
        <f>求节点(节奏总纲!$H$4:$H$163,O$7:O$166,$BD100)</f>
        <v>19262.740853395517</v>
      </c>
      <c r="BH100" s="95">
        <f>求节点(节奏总纲!$H$4:$H$163,P$7:P$166,$BD100)</f>
        <v>2.5000000000000001E-2</v>
      </c>
      <c r="BI100" s="95">
        <f>求节点(节奏总纲!$H$4:$H$163,Q$7:Q$166,$BD100)</f>
        <v>2.5000000000000001E-2</v>
      </c>
      <c r="BJ100" s="95">
        <f>求节点(节奏总纲!$H$4:$H$163,T$7:T$166,$BD100)</f>
        <v>2.3858053937867658</v>
      </c>
      <c r="BK100" s="95">
        <f>求节点(节奏总纲!$H$4:$H$163,U$7:U$166,$BD100)</f>
        <v>54909788416.810509</v>
      </c>
      <c r="BM100" s="14">
        <v>94</v>
      </c>
      <c r="BN100" s="95">
        <f>求节点(节奏总纲!$H$4:$H$163,AF$7:AF$166,$BD100)</f>
        <v>374.82540309554764</v>
      </c>
      <c r="BO100" s="95">
        <f>求节点(节奏总纲!$H$4:$H$163,AG$7:AG$166,$BD100)</f>
        <v>1031.9456740627779</v>
      </c>
      <c r="BP100" s="95">
        <f>求节点(节奏总纲!$H$4:$H$163,AH$7:AH$166,$BD100)</f>
        <v>1031.9456740627779</v>
      </c>
      <c r="BQ100" s="95">
        <f>求节点(节奏总纲!$H$4:$H$163,AI$7:AI$166,$BD100)</f>
        <v>2.5000000000000001E-2</v>
      </c>
      <c r="BR100" s="95">
        <f>求节点(节奏总纲!$H$4:$H$163,AJ$7:AJ$166,$BD100)</f>
        <v>2.5000000000000001E-2</v>
      </c>
      <c r="BS100" s="95">
        <f>求节点(节奏总纲!$H$4:$H$163,AM$7:AM$166,$BD100)</f>
        <v>7410.9743292698986</v>
      </c>
      <c r="BT100" s="95">
        <f>求节点(节奏总纲!$H$4:$H$163,AN$7:AN$166,$BD100)</f>
        <v>3.7887046230685764</v>
      </c>
      <c r="BU100" s="95">
        <f>求节点(节奏总纲!$H$4:$H$163,AO$7:AO$166,$BD100)</f>
        <v>138622204248.52225</v>
      </c>
    </row>
    <row r="101" spans="12:73" x14ac:dyDescent="0.15">
      <c r="L101" s="14">
        <v>95</v>
      </c>
      <c r="M101" s="91">
        <f>武将属性!$G99</f>
        <v>404.94317903476372</v>
      </c>
      <c r="N101" s="91">
        <f>武将属性!$V99</f>
        <v>22296.1</v>
      </c>
      <c r="O101" s="91">
        <f>武将属性!$V99</f>
        <v>22296.1</v>
      </c>
      <c r="P101" s="92">
        <f>武将属性!$AH99</f>
        <v>2.5000000000000001E-2</v>
      </c>
      <c r="Q101" s="92">
        <f>武将属性!$AH99</f>
        <v>2.5000000000000001E-2</v>
      </c>
      <c r="R101" s="92">
        <f>武将属性!BK99</f>
        <v>0.15347900973209266</v>
      </c>
      <c r="S101" s="92">
        <f t="shared" si="26"/>
        <v>0.15347900973209266</v>
      </c>
      <c r="T101" s="91">
        <f>战法技能效用!AO99</f>
        <v>2.4906937637413691</v>
      </c>
      <c r="U101" s="91">
        <f t="shared" si="27"/>
        <v>85720071899.141632</v>
      </c>
      <c r="V101" s="95">
        <f t="shared" si="28"/>
        <v>532605051.53845161</v>
      </c>
      <c r="W101" s="95">
        <f t="shared" si="28"/>
        <v>9673206.6477973647</v>
      </c>
      <c r="X101" s="95">
        <f t="shared" si="28"/>
        <v>9673206.6477973647</v>
      </c>
      <c r="Y101" s="95">
        <f t="shared" si="29"/>
        <v>210414422185.32175</v>
      </c>
      <c r="Z101" s="95">
        <f t="shared" si="30"/>
        <v>210414422185.32175</v>
      </c>
      <c r="AA101" s="95">
        <f t="shared" si="31"/>
        <v>186977639749.20313</v>
      </c>
      <c r="AB101" s="95">
        <f t="shared" si="32"/>
        <v>186977639749.20313</v>
      </c>
      <c r="AC101" s="95">
        <f t="shared" si="33"/>
        <v>123571299768.6694</v>
      </c>
      <c r="AD101" s="92"/>
      <c r="AE101" s="14">
        <v>95</v>
      </c>
      <c r="AF101" s="91">
        <f>武将属性!$G99</f>
        <v>404.94317903476372</v>
      </c>
      <c r="AG101" s="91">
        <f>士兵属性!$H99</f>
        <v>1275.7096668956935</v>
      </c>
      <c r="AH101" s="91">
        <f>士兵属性!$H99</f>
        <v>1275.7096668956935</v>
      </c>
      <c r="AI101" s="92">
        <f>士兵属性!$S99</f>
        <v>2.5000000000000001E-2</v>
      </c>
      <c r="AJ101" s="92">
        <f>士兵属性!$S99</f>
        <v>2.5000000000000001E-2</v>
      </c>
      <c r="AK101" s="92">
        <f>士兵属性!AZ99</f>
        <v>0.15347900973209266</v>
      </c>
      <c r="AL101" s="92">
        <f t="shared" si="34"/>
        <v>0.15347900973209266</v>
      </c>
      <c r="AM101" s="91">
        <f>带兵数!$H98</f>
        <v>8123.8289705589768</v>
      </c>
      <c r="AN101" s="91">
        <f>战法技能效用!AU99</f>
        <v>4.6925589988116503</v>
      </c>
      <c r="AO101" s="91">
        <f t="shared" si="35"/>
        <v>394032027635.02283</v>
      </c>
      <c r="AP101" s="95">
        <f t="shared" si="36"/>
        <v>1446709102.9082229</v>
      </c>
      <c r="AQ101" s="95">
        <f t="shared" si="37"/>
        <v>410741371.70325214</v>
      </c>
      <c r="AR101" s="95">
        <f t="shared" si="37"/>
        <v>410741371.70325214</v>
      </c>
      <c r="AS101" s="95">
        <f t="shared" si="38"/>
        <v>571546325141.64575</v>
      </c>
      <c r="AT101" s="95">
        <f t="shared" si="39"/>
        <v>571546325141.64575</v>
      </c>
      <c r="AU101" s="95">
        <f t="shared" si="40"/>
        <v>507885256972.51581</v>
      </c>
      <c r="AV101" s="95">
        <f t="shared" si="41"/>
        <v>507885256972.51581</v>
      </c>
      <c r="AW101" s="95">
        <f t="shared" si="42"/>
        <v>128999943.34562707</v>
      </c>
      <c r="AX101" s="95">
        <f t="shared" si="43"/>
        <v>184095321132.45407</v>
      </c>
      <c r="AZ101" s="14">
        <f t="shared" si="44"/>
        <v>1.7284523692504932</v>
      </c>
      <c r="BA101" s="14">
        <f t="shared" si="45"/>
        <v>4.5967300178964097</v>
      </c>
      <c r="BD101" s="14">
        <v>95</v>
      </c>
      <c r="BE101" s="95">
        <f>求节点(节奏总纲!$H$4:$H$163,M$7:M$166,$BD101)</f>
        <v>375.80318145566918</v>
      </c>
      <c r="BF101" s="95">
        <f>求节点(节奏总纲!$H$4:$H$163,N$7:N$166,$BD101)</f>
        <v>19310.144419801636</v>
      </c>
      <c r="BG101" s="95">
        <f>求节点(节奏总纲!$H$4:$H$163,O$7:O$166,$BD101)</f>
        <v>19310.144419801636</v>
      </c>
      <c r="BH101" s="95">
        <f>求节点(节奏总纲!$H$4:$H$163,P$7:P$166,$BD101)</f>
        <v>2.5000000000000001E-2</v>
      </c>
      <c r="BI101" s="95">
        <f>求节点(节奏总纲!$H$4:$H$163,Q$7:Q$166,$BD101)</f>
        <v>2.5000000000000001E-2</v>
      </c>
      <c r="BJ101" s="95">
        <f>求节点(节奏总纲!$H$4:$H$163,T$7:T$166,$BD101)</f>
        <v>2.3920384644806125</v>
      </c>
      <c r="BK101" s="95">
        <f>求节点(节奏总纲!$H$4:$H$163,U$7:U$166,$BD101)</f>
        <v>55551563572.183037</v>
      </c>
      <c r="BM101" s="14">
        <v>95</v>
      </c>
      <c r="BN101" s="95">
        <f>求节点(节奏总纲!$H$4:$H$163,AF$7:AF$166,$BD101)</f>
        <v>375.80318145566918</v>
      </c>
      <c r="BO101" s="95">
        <f>求节点(节奏总纲!$H$4:$H$163,AG$7:AG$166,$BD101)</f>
        <v>1034.7142440572775</v>
      </c>
      <c r="BP101" s="95">
        <f>求节点(节奏总纲!$H$4:$H$163,AH$7:AH$166,$BD101)</f>
        <v>1034.7142440572775</v>
      </c>
      <c r="BQ101" s="95">
        <f>求节点(节奏总纲!$H$4:$H$163,AI$7:AI$166,$BD101)</f>
        <v>2.5000000000000001E-2</v>
      </c>
      <c r="BR101" s="95">
        <f>求节点(节奏总纲!$H$4:$H$163,AJ$7:AJ$166,$BD101)</f>
        <v>2.5000000000000001E-2</v>
      </c>
      <c r="BS101" s="95">
        <f>求节点(节奏总纲!$H$4:$H$163,AM$7:AM$166,$BD101)</f>
        <v>7421.2509200715422</v>
      </c>
      <c r="BT101" s="95">
        <f>求节点(节奏总纲!$H$4:$H$163,AN$7:AN$166,$BD101)</f>
        <v>3.8082043850743017</v>
      </c>
      <c r="BU101" s="95">
        <f>求节点(节奏总纲!$H$4:$H$163,AO$7:AO$166,$BD101)</f>
        <v>141260102521.6806</v>
      </c>
    </row>
    <row r="102" spans="12:73" x14ac:dyDescent="0.15">
      <c r="L102" s="14">
        <v>96</v>
      </c>
      <c r="M102" s="91">
        <f>武将属性!$G100</f>
        <v>406.24100589229408</v>
      </c>
      <c r="N102" s="91">
        <f>武将属性!$V100</f>
        <v>22519.9</v>
      </c>
      <c r="O102" s="91">
        <f>武将属性!$V100</f>
        <v>22519.9</v>
      </c>
      <c r="P102" s="92">
        <f>武将属性!$AH100</f>
        <v>2.5000000000000001E-2</v>
      </c>
      <c r="Q102" s="92">
        <f>武将属性!$AH100</f>
        <v>2.5000000000000001E-2</v>
      </c>
      <c r="R102" s="92">
        <f>武将属性!BK100</f>
        <v>0.15347900973209266</v>
      </c>
      <c r="S102" s="92">
        <f t="shared" si="26"/>
        <v>0.15347900973209266</v>
      </c>
      <c r="T102" s="91">
        <f>战法技能效用!AO100</f>
        <v>2.4827825037671598</v>
      </c>
      <c r="U102" s="91">
        <f t="shared" si="27"/>
        <v>87332624901.935486</v>
      </c>
      <c r="V102" s="95">
        <f t="shared" si="28"/>
        <v>547098275.99428964</v>
      </c>
      <c r="W102" s="95">
        <f t="shared" si="28"/>
        <v>9869215.8473998606</v>
      </c>
      <c r="X102" s="95">
        <f t="shared" si="28"/>
        <v>9869215.8473998606</v>
      </c>
      <c r="Y102" s="95">
        <f t="shared" si="29"/>
        <v>216832930694.49774</v>
      </c>
      <c r="Z102" s="95">
        <f t="shared" si="30"/>
        <v>216832930694.49774</v>
      </c>
      <c r="AA102" s="95">
        <f t="shared" si="31"/>
        <v>192681229642.38495</v>
      </c>
      <c r="AB102" s="95">
        <f t="shared" si="32"/>
        <v>192681229642.38495</v>
      </c>
      <c r="AC102" s="95">
        <f t="shared" si="33"/>
        <v>127629993386.87321</v>
      </c>
      <c r="AD102" s="92"/>
      <c r="AE102" s="14">
        <v>96</v>
      </c>
      <c r="AF102" s="91">
        <f>武将属性!$G100</f>
        <v>406.24100589229408</v>
      </c>
      <c r="AG102" s="91">
        <f>士兵属性!$H100</f>
        <v>1288.9972406539928</v>
      </c>
      <c r="AH102" s="91">
        <f>士兵属性!$H100</f>
        <v>1288.9972406539928</v>
      </c>
      <c r="AI102" s="92">
        <f>士兵属性!$S100</f>
        <v>2.5000000000000001E-2</v>
      </c>
      <c r="AJ102" s="92">
        <f>士兵属性!$S100</f>
        <v>2.5000000000000001E-2</v>
      </c>
      <c r="AK102" s="92">
        <f>士兵属性!AZ100</f>
        <v>0.15347900973209266</v>
      </c>
      <c r="AL102" s="92">
        <f t="shared" si="34"/>
        <v>0.15347900973209266</v>
      </c>
      <c r="AM102" s="91">
        <f>带兵数!$H99</f>
        <v>8192.1316321108388</v>
      </c>
      <c r="AN102" s="91">
        <f>战法技能效用!AU100</f>
        <v>4.7374294672348141</v>
      </c>
      <c r="AO102" s="91">
        <f t="shared" si="35"/>
        <v>416882261062.12952</v>
      </c>
      <c r="AP102" s="95">
        <f t="shared" si="36"/>
        <v>1518642717.7847266</v>
      </c>
      <c r="AQ102" s="95">
        <f t="shared" si="37"/>
        <v>428087332.3220523</v>
      </c>
      <c r="AR102" s="95">
        <f t="shared" si="37"/>
        <v>428087332.3220523</v>
      </c>
      <c r="AS102" s="95">
        <f t="shared" si="38"/>
        <v>601887751476.95093</v>
      </c>
      <c r="AT102" s="95">
        <f t="shared" si="39"/>
        <v>601887751476.95093</v>
      </c>
      <c r="AU102" s="95">
        <f t="shared" si="40"/>
        <v>534847136409.67267</v>
      </c>
      <c r="AV102" s="95">
        <f t="shared" si="41"/>
        <v>534847136409.67267</v>
      </c>
      <c r="AW102" s="95">
        <f t="shared" si="42"/>
        <v>134715459.88327166</v>
      </c>
      <c r="AX102" s="95">
        <f t="shared" si="43"/>
        <v>192352130260.87061</v>
      </c>
      <c r="AZ102" s="14">
        <f t="shared" si="44"/>
        <v>1.7589556561910262</v>
      </c>
      <c r="BA102" s="14">
        <f t="shared" si="45"/>
        <v>4.7734997262505328</v>
      </c>
      <c r="BD102" s="14">
        <v>96</v>
      </c>
      <c r="BE102" s="95">
        <f>求节点(节奏总纲!$H$4:$H$163,M$7:M$166,$BD102)</f>
        <v>376.75384777466951</v>
      </c>
      <c r="BF102" s="95">
        <f>求节点(节奏总纲!$H$4:$H$163,N$7:N$166,$BD102)</f>
        <v>19356.511153261315</v>
      </c>
      <c r="BG102" s="95">
        <f>求节点(节奏总纲!$H$4:$H$163,O$7:O$166,$BD102)</f>
        <v>19356.511153261315</v>
      </c>
      <c r="BH102" s="95">
        <f>求节点(节奏总纲!$H$4:$H$163,P$7:P$166,$BD102)</f>
        <v>2.5000000000000001E-2</v>
      </c>
      <c r="BI102" s="95">
        <f>求节点(节奏总纲!$H$4:$H$163,Q$7:Q$166,$BD102)</f>
        <v>2.5000000000000001E-2</v>
      </c>
      <c r="BJ102" s="95">
        <f>求节点(节奏总纲!$H$4:$H$163,T$7:T$166,$BD102)</f>
        <v>2.3978927596057731</v>
      </c>
      <c r="BK102" s="95">
        <f>求节点(节奏总纲!$H$4:$H$163,U$7:U$166,$BD102)</f>
        <v>56183518587.112839</v>
      </c>
      <c r="BM102" s="14">
        <v>96</v>
      </c>
      <c r="BN102" s="95">
        <f>求节点(节奏总纲!$H$4:$H$163,AF$7:AF$166,$BD102)</f>
        <v>376.75384777466951</v>
      </c>
      <c r="BO102" s="95">
        <f>求节点(节奏总纲!$H$4:$H$163,AG$7:AG$166,$BD102)</f>
        <v>1037.4527637906142</v>
      </c>
      <c r="BP102" s="95">
        <f>求节点(节奏总纲!$H$4:$H$163,AH$7:AH$166,$BD102)</f>
        <v>1037.4527637906142</v>
      </c>
      <c r="BQ102" s="95">
        <f>求节点(节奏总纲!$H$4:$H$163,AI$7:AI$166,$BD102)</f>
        <v>2.5000000000000001E-2</v>
      </c>
      <c r="BR102" s="95">
        <f>求节点(节奏总纲!$H$4:$H$163,AJ$7:AJ$166,$BD102)</f>
        <v>2.5000000000000001E-2</v>
      </c>
      <c r="BS102" s="95">
        <f>求节点(节奏总纲!$H$4:$H$163,AM$7:AM$166,$BD102)</f>
        <v>7431.4086129101797</v>
      </c>
      <c r="BT102" s="95">
        <f>求节点(节奏总纲!$H$4:$H$163,AN$7:AN$166,$BD102)</f>
        <v>3.8268313312749722</v>
      </c>
      <c r="BU102" s="95">
        <f>求节点(节奏总纲!$H$4:$H$163,AO$7:AO$166,$BD102)</f>
        <v>143920116771.31033</v>
      </c>
    </row>
    <row r="103" spans="12:73" x14ac:dyDescent="0.15">
      <c r="L103" s="14">
        <v>97</v>
      </c>
      <c r="M103" s="91">
        <f>武将属性!$G101</f>
        <v>407.59388587858916</v>
      </c>
      <c r="N103" s="91">
        <f>武将属性!$V101</f>
        <v>22743.699999999997</v>
      </c>
      <c r="O103" s="91">
        <f>武将属性!$V101</f>
        <v>22743.699999999997</v>
      </c>
      <c r="P103" s="92">
        <f>武将属性!$AH101</f>
        <v>2.5000000000000001E-2</v>
      </c>
      <c r="Q103" s="92">
        <f>武将属性!$AH101</f>
        <v>2.5000000000000001E-2</v>
      </c>
      <c r="R103" s="92">
        <f>武将属性!BK101</f>
        <v>0.15347900973209266</v>
      </c>
      <c r="S103" s="92">
        <f t="shared" si="26"/>
        <v>0.15347900973209266</v>
      </c>
      <c r="T103" s="91">
        <f>战法技能效用!AO101</f>
        <v>2.475585070726293</v>
      </c>
      <c r="U103" s="91">
        <f t="shared" si="27"/>
        <v>89004686432.278992</v>
      </c>
      <c r="V103" s="95">
        <f t="shared" si="28"/>
        <v>562417434.51173532</v>
      </c>
      <c r="W103" s="95">
        <f t="shared" si="28"/>
        <v>10079182.701957254</v>
      </c>
      <c r="X103" s="95">
        <f t="shared" si="28"/>
        <v>10079182.701957254</v>
      </c>
      <c r="Y103" s="95">
        <f t="shared" si="29"/>
        <v>223646739140.00504</v>
      </c>
      <c r="Z103" s="95">
        <f t="shared" si="30"/>
        <v>223646739140.00504</v>
      </c>
      <c r="AA103" s="95">
        <f t="shared" si="31"/>
        <v>198736089416.7879</v>
      </c>
      <c r="AB103" s="95">
        <f t="shared" si="32"/>
        <v>198736089416.7879</v>
      </c>
      <c r="AC103" s="95">
        <f t="shared" si="33"/>
        <v>131913276731.0462</v>
      </c>
      <c r="AD103" s="92"/>
      <c r="AE103" s="14">
        <v>97</v>
      </c>
      <c r="AF103" s="91">
        <f>武将属性!$G101</f>
        <v>407.59388587858916</v>
      </c>
      <c r="AG103" s="91">
        <f>士兵属性!$H101</f>
        <v>1302.3752882481901</v>
      </c>
      <c r="AH103" s="91">
        <f>士兵属性!$H101</f>
        <v>1302.3752882481901</v>
      </c>
      <c r="AI103" s="92">
        <f>士兵属性!$S101</f>
        <v>2.5000000000000001E-2</v>
      </c>
      <c r="AJ103" s="92">
        <f>士兵属性!$S101</f>
        <v>2.5000000000000001E-2</v>
      </c>
      <c r="AK103" s="92">
        <f>士兵属性!AZ101</f>
        <v>0.15347900973209266</v>
      </c>
      <c r="AL103" s="92">
        <f t="shared" si="34"/>
        <v>0.15347900973209266</v>
      </c>
      <c r="AM103" s="91">
        <f>带兵数!$H100</f>
        <v>8263.5165952675561</v>
      </c>
      <c r="AN103" s="91">
        <f>战法技能效用!AU101</f>
        <v>4.7862344984054008</v>
      </c>
      <c r="AO103" s="91">
        <f t="shared" si="35"/>
        <v>441894850991.42065</v>
      </c>
      <c r="AP103" s="95">
        <f t="shared" si="36"/>
        <v>1596782957.3722506</v>
      </c>
      <c r="AQ103" s="95">
        <f t="shared" si="37"/>
        <v>446974138.27673316</v>
      </c>
      <c r="AR103" s="95">
        <f t="shared" si="37"/>
        <v>446974138.27673316</v>
      </c>
      <c r="AS103" s="95">
        <f t="shared" si="38"/>
        <v>634964849268.35229</v>
      </c>
      <c r="AT103" s="95">
        <f t="shared" si="39"/>
        <v>634964849268.35229</v>
      </c>
      <c r="AU103" s="95">
        <f t="shared" si="40"/>
        <v>564239977501.82312</v>
      </c>
      <c r="AV103" s="95">
        <f t="shared" si="41"/>
        <v>564239977501.82312</v>
      </c>
      <c r="AW103" s="95">
        <f t="shared" si="42"/>
        <v>140891124.36974508</v>
      </c>
      <c r="AX103" s="95">
        <f t="shared" si="43"/>
        <v>201211365470.26309</v>
      </c>
      <c r="AZ103" s="14">
        <f t="shared" si="44"/>
        <v>1.7913062952983927</v>
      </c>
      <c r="BA103" s="14">
        <f t="shared" si="45"/>
        <v>4.9648492535013338</v>
      </c>
      <c r="BD103" s="14">
        <v>97</v>
      </c>
      <c r="BE103" s="95">
        <f>求节点(节奏总纲!$H$4:$H$163,M$7:M$166,$BD103)</f>
        <v>377.65427296964447</v>
      </c>
      <c r="BF103" s="95">
        <f>求节点(节奏总纲!$H$4:$H$163,N$7:N$166,$BD103)</f>
        <v>19400.956539212595</v>
      </c>
      <c r="BG103" s="95">
        <f>求节点(节奏总纲!$H$4:$H$163,O$7:O$166,$BD103)</f>
        <v>19400.956539212595</v>
      </c>
      <c r="BH103" s="95">
        <f>求节点(节奏总纲!$H$4:$H$163,P$7:P$166,$BD103)</f>
        <v>2.5000000000000001E-2</v>
      </c>
      <c r="BI103" s="95">
        <f>求节点(节奏总纲!$H$4:$H$163,Q$7:Q$166,$BD103)</f>
        <v>2.5000000000000001E-2</v>
      </c>
      <c r="BJ103" s="95">
        <f>求节点(节奏总纲!$H$4:$H$163,T$7:T$166,$BD103)</f>
        <v>2.4030451485100346</v>
      </c>
      <c r="BK103" s="95">
        <f>求节点(节奏总纲!$H$4:$H$163,U$7:U$166,$BD103)</f>
        <v>56797275972.00341</v>
      </c>
      <c r="BM103" s="14">
        <v>97</v>
      </c>
      <c r="BN103" s="95">
        <f>求节点(节奏总纲!$H$4:$H$163,AF$7:AF$166,$BD103)</f>
        <v>377.65427296964447</v>
      </c>
      <c r="BO103" s="95">
        <f>求节点(节奏总纲!$H$4:$H$163,AG$7:AG$166,$BD103)</f>
        <v>1040.1355976059738</v>
      </c>
      <c r="BP103" s="95">
        <f>求节点(节奏总纲!$H$4:$H$163,AH$7:AH$166,$BD103)</f>
        <v>1040.1355976059738</v>
      </c>
      <c r="BQ103" s="95">
        <f>求节点(节奏总纲!$H$4:$H$163,AI$7:AI$166,$BD103)</f>
        <v>2.5000000000000001E-2</v>
      </c>
      <c r="BR103" s="95">
        <f>求节点(节奏总纲!$H$4:$H$163,AJ$7:AJ$166,$BD103)</f>
        <v>2.5000000000000001E-2</v>
      </c>
      <c r="BS103" s="95">
        <f>求节点(节奏总纲!$H$4:$H$163,AM$7:AM$166,$BD103)</f>
        <v>7441.3459768079192</v>
      </c>
      <c r="BT103" s="95">
        <f>求节点(节奏总纲!$H$4:$H$163,AN$7:AN$166,$BD103)</f>
        <v>3.8438408689257959</v>
      </c>
      <c r="BU103" s="95">
        <f>求节点(节奏总纲!$H$4:$H$163,AO$7:AO$166,$BD103)</f>
        <v>146621113974.30301</v>
      </c>
    </row>
    <row r="104" spans="12:73" x14ac:dyDescent="0.15">
      <c r="L104" s="14">
        <v>98</v>
      </c>
      <c r="M104" s="91">
        <f>武将属性!$G102</f>
        <v>408.95893600282693</v>
      </c>
      <c r="N104" s="91">
        <f>武将属性!$V102</f>
        <v>22967.5</v>
      </c>
      <c r="O104" s="91">
        <f>武将属性!$V102</f>
        <v>22967.5</v>
      </c>
      <c r="P104" s="92">
        <f>武将属性!$AH102</f>
        <v>2.5000000000000001E-2</v>
      </c>
      <c r="Q104" s="92">
        <f>武将属性!$AH102</f>
        <v>2.5000000000000001E-2</v>
      </c>
      <c r="R104" s="92">
        <f>武将属性!BK102</f>
        <v>0.15347900973209266</v>
      </c>
      <c r="S104" s="92">
        <f t="shared" si="26"/>
        <v>0.15347900973209266</v>
      </c>
      <c r="T104" s="91">
        <f>战法技能效用!AO102</f>
        <v>2.4680138050706621</v>
      </c>
      <c r="U104" s="91">
        <f t="shared" si="27"/>
        <v>90672568616.870056</v>
      </c>
      <c r="V104" s="95">
        <f t="shared" si="28"/>
        <v>578040823.96136189</v>
      </c>
      <c r="W104" s="95">
        <f t="shared" si="28"/>
        <v>10292585.624618961</v>
      </c>
      <c r="X104" s="95">
        <f t="shared" si="28"/>
        <v>10292585.624618961</v>
      </c>
      <c r="Y104" s="95">
        <f t="shared" si="29"/>
        <v>230629229593.59607</v>
      </c>
      <c r="Z104" s="95">
        <f t="shared" si="30"/>
        <v>230629229593.59607</v>
      </c>
      <c r="AA104" s="95">
        <f t="shared" si="31"/>
        <v>204940842736.56711</v>
      </c>
      <c r="AB104" s="95">
        <f t="shared" si="32"/>
        <v>204940842736.56711</v>
      </c>
      <c r="AC104" s="95">
        <f t="shared" si="33"/>
        <v>136328730864.79501</v>
      </c>
      <c r="AD104" s="92"/>
      <c r="AE104" s="14">
        <v>98</v>
      </c>
      <c r="AF104" s="91">
        <f>武将属性!$G102</f>
        <v>408.95893600282693</v>
      </c>
      <c r="AG104" s="91">
        <f>士兵属性!$H102</f>
        <v>1315.6303251697807</v>
      </c>
      <c r="AH104" s="91">
        <f>士兵属性!$H102</f>
        <v>1315.6303251697807</v>
      </c>
      <c r="AI104" s="92">
        <f>士兵属性!$S102</f>
        <v>2.5000000000000001E-2</v>
      </c>
      <c r="AJ104" s="92">
        <f>士兵属性!$S102</f>
        <v>2.5000000000000001E-2</v>
      </c>
      <c r="AK104" s="92">
        <f>士兵属性!AZ102</f>
        <v>0.15347900973209266</v>
      </c>
      <c r="AL104" s="92">
        <f t="shared" si="34"/>
        <v>0.15347900973209266</v>
      </c>
      <c r="AM104" s="91">
        <f>带兵数!$H101</f>
        <v>8335.5218110725364</v>
      </c>
      <c r="AN104" s="91">
        <f>战法技能效用!AU102</f>
        <v>4.8364430365793698</v>
      </c>
      <c r="AO104" s="91">
        <f t="shared" si="35"/>
        <v>468388968604.67688</v>
      </c>
      <c r="AP104" s="95">
        <f t="shared" si="36"/>
        <v>1678890747.3875005</v>
      </c>
      <c r="AQ104" s="95">
        <f t="shared" si="37"/>
        <v>466781092.35737813</v>
      </c>
      <c r="AR104" s="95">
        <f t="shared" si="37"/>
        <v>466781092.35737813</v>
      </c>
      <c r="AS104" s="95">
        <f t="shared" si="38"/>
        <v>669851096308.86157</v>
      </c>
      <c r="AT104" s="95">
        <f t="shared" si="39"/>
        <v>669851096308.86157</v>
      </c>
      <c r="AU104" s="95">
        <f t="shared" si="40"/>
        <v>595240457714.13928</v>
      </c>
      <c r="AV104" s="95">
        <f t="shared" si="41"/>
        <v>595240457714.13928</v>
      </c>
      <c r="AW104" s="95">
        <f t="shared" si="42"/>
        <v>147348030.33098289</v>
      </c>
      <c r="AX104" s="95">
        <f t="shared" si="43"/>
        <v>210440282367.99582</v>
      </c>
      <c r="AZ104" s="14">
        <f t="shared" si="44"/>
        <v>1.8238783666637475</v>
      </c>
      <c r="BA104" s="14">
        <f t="shared" si="45"/>
        <v>5.1657185381371331</v>
      </c>
      <c r="BD104" s="14">
        <v>98</v>
      </c>
      <c r="BE104" s="95">
        <f>求节点(节奏总纲!$H$4:$H$163,M$7:M$166,$BD104)</f>
        <v>378.55469816461942</v>
      </c>
      <c r="BF104" s="95">
        <f>求节点(节奏总纲!$H$4:$H$163,N$7:N$166,$BD104)</f>
        <v>19445.401925163871</v>
      </c>
      <c r="BG104" s="95">
        <f>求节点(节奏总纲!$H$4:$H$163,O$7:O$166,$BD104)</f>
        <v>19445.401925163871</v>
      </c>
      <c r="BH104" s="95">
        <f>求节点(节奏总纲!$H$4:$H$163,P$7:P$166,$BD104)</f>
        <v>2.5000000000000001E-2</v>
      </c>
      <c r="BI104" s="95">
        <f>求节点(节奏总纲!$H$4:$H$163,Q$7:Q$166,$BD104)</f>
        <v>2.5000000000000001E-2</v>
      </c>
      <c r="BJ104" s="95">
        <f>求节点(节奏总纲!$H$4:$H$163,T$7:T$166,$BD104)</f>
        <v>2.4081975374142961</v>
      </c>
      <c r="BK104" s="95">
        <f>求节点(节奏总纲!$H$4:$H$163,U$7:U$166,$BD104)</f>
        <v>57411033356.89399</v>
      </c>
      <c r="BM104" s="14">
        <v>98</v>
      </c>
      <c r="BN104" s="95">
        <f>求节点(节奏总纲!$H$4:$H$163,AF$7:AF$166,$BD104)</f>
        <v>378.55469816461942</v>
      </c>
      <c r="BO104" s="95">
        <f>求节点(节奏总纲!$H$4:$H$163,AG$7:AG$166,$BD104)</f>
        <v>1042.8184314213333</v>
      </c>
      <c r="BP104" s="95">
        <f>求节点(节奏总纲!$H$4:$H$163,AH$7:AH$166,$BD104)</f>
        <v>1042.8184314213333</v>
      </c>
      <c r="BQ104" s="95">
        <f>求节点(节奏总纲!$H$4:$H$163,AI$7:AI$166,$BD104)</f>
        <v>2.5000000000000001E-2</v>
      </c>
      <c r="BR104" s="95">
        <f>求节点(节奏总纲!$H$4:$H$163,AJ$7:AJ$166,$BD104)</f>
        <v>2.5000000000000001E-2</v>
      </c>
      <c r="BS104" s="95">
        <f>求节点(节奏总纲!$H$4:$H$163,AM$7:AM$166,$BD104)</f>
        <v>7451.2833407056578</v>
      </c>
      <c r="BT104" s="95">
        <f>求节点(节奏总纲!$H$4:$H$163,AN$7:AN$166,$BD104)</f>
        <v>3.8608504065766192</v>
      </c>
      <c r="BU104" s="95">
        <f>求节点(节奏总纲!$H$4:$H$163,AO$7:AO$166,$BD104)</f>
        <v>149322111177.29568</v>
      </c>
    </row>
    <row r="105" spans="12:73" x14ac:dyDescent="0.15">
      <c r="L105" s="14">
        <v>99</v>
      </c>
      <c r="M105" s="91">
        <f>武将属性!$G103</f>
        <v>410.30628436280836</v>
      </c>
      <c r="N105" s="91">
        <f>武将属性!$V103</f>
        <v>23191.300000000003</v>
      </c>
      <c r="O105" s="91">
        <f>武将属性!$V103</f>
        <v>23191.300000000003</v>
      </c>
      <c r="P105" s="92">
        <f>武将属性!$AH103</f>
        <v>2.5000000000000001E-2</v>
      </c>
      <c r="Q105" s="92">
        <f>武将属性!$AH103</f>
        <v>2.5000000000000001E-2</v>
      </c>
      <c r="R105" s="92">
        <f>武将属性!BK103</f>
        <v>0.15347900973209266</v>
      </c>
      <c r="S105" s="92">
        <f t="shared" si="26"/>
        <v>0.15347900973209266</v>
      </c>
      <c r="T105" s="91">
        <f>战法技能效用!AO103</f>
        <v>2.4607373333062097</v>
      </c>
      <c r="U105" s="91">
        <f t="shared" si="27"/>
        <v>92364006660.004684</v>
      </c>
      <c r="V105" s="95">
        <f t="shared" si="28"/>
        <v>593699692.65113521</v>
      </c>
      <c r="W105" s="95">
        <f t="shared" si="28"/>
        <v>10503883.564915661</v>
      </c>
      <c r="X105" s="95">
        <f t="shared" si="28"/>
        <v>10503883.564915661</v>
      </c>
      <c r="Y105" s="95">
        <f t="shared" si="29"/>
        <v>237657282847.83279</v>
      </c>
      <c r="Z105" s="95">
        <f t="shared" si="30"/>
        <v>237657282847.83279</v>
      </c>
      <c r="AA105" s="95">
        <f t="shared" si="31"/>
        <v>211186083893.80829</v>
      </c>
      <c r="AB105" s="95">
        <f t="shared" si="32"/>
        <v>211186083893.80829</v>
      </c>
      <c r="AC105" s="95">
        <f t="shared" si="33"/>
        <v>140778505536.74179</v>
      </c>
      <c r="AD105" s="92"/>
      <c r="AE105" s="14">
        <v>99</v>
      </c>
      <c r="AF105" s="91">
        <f>武将属性!$G103</f>
        <v>410.30628436280836</v>
      </c>
      <c r="AG105" s="91">
        <f>士兵属性!$H103</f>
        <v>1328.8726997532181</v>
      </c>
      <c r="AH105" s="91">
        <f>士兵属性!$H103</f>
        <v>1328.8726997532181</v>
      </c>
      <c r="AI105" s="92">
        <f>士兵属性!$S103</f>
        <v>2.5000000000000001E-2</v>
      </c>
      <c r="AJ105" s="92">
        <f>士兵属性!$S103</f>
        <v>2.5000000000000001E-2</v>
      </c>
      <c r="AK105" s="92">
        <f>士兵属性!AZ103</f>
        <v>0.15347900973209266</v>
      </c>
      <c r="AL105" s="92">
        <f t="shared" si="34"/>
        <v>0.15347900973209266</v>
      </c>
      <c r="AM105" s="91">
        <f>带兵数!$H102</f>
        <v>8400.7477093078123</v>
      </c>
      <c r="AN105" s="91">
        <f>战法技能效用!AU103</f>
        <v>4.8858762059505638</v>
      </c>
      <c r="AO105" s="91">
        <f t="shared" si="35"/>
        <v>495256492421.00378</v>
      </c>
      <c r="AP105" s="95">
        <f t="shared" si="36"/>
        <v>1761608737.9955256</v>
      </c>
      <c r="AQ105" s="95">
        <f t="shared" si="37"/>
        <v>486495960.67410076</v>
      </c>
      <c r="AR105" s="95">
        <f t="shared" si="37"/>
        <v>486495960.67410076</v>
      </c>
      <c r="AS105" s="95">
        <f t="shared" si="38"/>
        <v>705169888573.65869</v>
      </c>
      <c r="AT105" s="95">
        <f t="shared" si="39"/>
        <v>705169888573.65869</v>
      </c>
      <c r="AU105" s="95">
        <f t="shared" si="40"/>
        <v>626625304569.58875</v>
      </c>
      <c r="AV105" s="95">
        <f t="shared" si="41"/>
        <v>626625304569.58875</v>
      </c>
      <c r="AW105" s="95">
        <f t="shared" si="42"/>
        <v>153912776.112472</v>
      </c>
      <c r="AX105" s="95">
        <f t="shared" si="43"/>
        <v>219675432529.97113</v>
      </c>
      <c r="AZ105" s="14">
        <f t="shared" si="44"/>
        <v>1.853712772682349</v>
      </c>
      <c r="BA105" s="14">
        <f t="shared" si="45"/>
        <v>5.3620074564766469</v>
      </c>
      <c r="BD105" s="14">
        <v>99</v>
      </c>
      <c r="BE105" s="95">
        <f>求节点(节奏总纲!$H$4:$H$163,M$7:M$166,$BD105)</f>
        <v>379.45512335959438</v>
      </c>
      <c r="BF105" s="95">
        <f>求节点(节奏总纲!$H$4:$H$163,N$7:N$166,$BD105)</f>
        <v>19489.847311115147</v>
      </c>
      <c r="BG105" s="95">
        <f>求节点(节奏总纲!$H$4:$H$163,O$7:O$166,$BD105)</f>
        <v>19489.847311115147</v>
      </c>
      <c r="BH105" s="95">
        <f>求节点(节奏总纲!$H$4:$H$163,P$7:P$166,$BD105)</f>
        <v>2.5000000000000001E-2</v>
      </c>
      <c r="BI105" s="95">
        <f>求节点(节奏总纲!$H$4:$H$163,Q$7:Q$166,$BD105)</f>
        <v>2.5000000000000001E-2</v>
      </c>
      <c r="BJ105" s="95">
        <f>求节点(节奏总纲!$H$4:$H$163,T$7:T$166,$BD105)</f>
        <v>2.413349926318558</v>
      </c>
      <c r="BK105" s="95">
        <f>求节点(节奏总纲!$H$4:$H$163,U$7:U$166,$BD105)</f>
        <v>58024790741.784569</v>
      </c>
      <c r="BM105" s="14">
        <v>99</v>
      </c>
      <c r="BN105" s="95">
        <f>求节点(节奏总纲!$H$4:$H$163,AF$7:AF$166,$BD105)</f>
        <v>379.45512335959438</v>
      </c>
      <c r="BO105" s="95">
        <f>求节点(节奏总纲!$H$4:$H$163,AG$7:AG$166,$BD105)</f>
        <v>1045.5012652366929</v>
      </c>
      <c r="BP105" s="95">
        <f>求节点(节奏总纲!$H$4:$H$163,AH$7:AH$166,$BD105)</f>
        <v>1045.5012652366929</v>
      </c>
      <c r="BQ105" s="95">
        <f>求节点(节奏总纲!$H$4:$H$163,AI$7:AI$166,$BD105)</f>
        <v>2.5000000000000001E-2</v>
      </c>
      <c r="BR105" s="95">
        <f>求节点(节奏总纲!$H$4:$H$163,AJ$7:AJ$166,$BD105)</f>
        <v>2.5000000000000001E-2</v>
      </c>
      <c r="BS105" s="95">
        <f>求节点(节奏总纲!$H$4:$H$163,AM$7:AM$166,$BD105)</f>
        <v>7461.2207046033973</v>
      </c>
      <c r="BT105" s="95">
        <f>求节点(节奏总纲!$H$4:$H$163,AN$7:AN$166,$BD105)</f>
        <v>3.8778599442274428</v>
      </c>
      <c r="BU105" s="95">
        <f>求节点(节奏总纲!$H$4:$H$163,AO$7:AO$166,$BD105)</f>
        <v>152023108380.28836</v>
      </c>
    </row>
    <row r="106" spans="12:73" x14ac:dyDescent="0.15">
      <c r="L106" s="14">
        <v>100</v>
      </c>
      <c r="M106" s="91">
        <f>武将属性!$G104</f>
        <v>411.65363272278972</v>
      </c>
      <c r="N106" s="91">
        <f>武将属性!$V104</f>
        <v>23415.100000000002</v>
      </c>
      <c r="O106" s="91">
        <f>武将属性!$V104</f>
        <v>23415.100000000002</v>
      </c>
      <c r="P106" s="92">
        <f>武将属性!$AH104</f>
        <v>2.5000000000000001E-2</v>
      </c>
      <c r="Q106" s="92">
        <f>武将属性!$AH104</f>
        <v>2.5000000000000001E-2</v>
      </c>
      <c r="R106" s="92">
        <f>武将属性!BK104</f>
        <v>0.15347900973209266</v>
      </c>
      <c r="S106" s="92">
        <f t="shared" si="26"/>
        <v>0.15347900973209266</v>
      </c>
      <c r="T106" s="91">
        <f>战法技能效用!AO104</f>
        <v>2.4537850461553399</v>
      </c>
      <c r="U106" s="91">
        <f t="shared" si="27"/>
        <v>94085289801.825638</v>
      </c>
      <c r="V106" s="95">
        <f t="shared" si="28"/>
        <v>609746585.87496519</v>
      </c>
      <c r="W106" s="95">
        <f t="shared" si="28"/>
        <v>10719766.181470413</v>
      </c>
      <c r="X106" s="95">
        <f t="shared" si="28"/>
        <v>10719766.181470413</v>
      </c>
      <c r="Y106" s="95">
        <f t="shared" si="29"/>
        <v>244882338649.51019</v>
      </c>
      <c r="Z106" s="95">
        <f t="shared" si="30"/>
        <v>244882338649.51019</v>
      </c>
      <c r="AA106" s="95">
        <f t="shared" si="31"/>
        <v>217606384683.19098</v>
      </c>
      <c r="AB106" s="95">
        <f t="shared" si="32"/>
        <v>217606384683.19098</v>
      </c>
      <c r="AC106" s="95">
        <f t="shared" si="33"/>
        <v>145350329427.80225</v>
      </c>
      <c r="AD106" s="92"/>
      <c r="AE106" s="14">
        <v>100</v>
      </c>
      <c r="AF106" s="91">
        <f>武将属性!$G104</f>
        <v>411.65363272278972</v>
      </c>
      <c r="AG106" s="91">
        <f>士兵属性!$H104</f>
        <v>1342.2007097431497</v>
      </c>
      <c r="AH106" s="91">
        <f>士兵属性!$H104</f>
        <v>1342.2007097431497</v>
      </c>
      <c r="AI106" s="92">
        <f>士兵属性!$S104</f>
        <v>2.5000000000000001E-2</v>
      </c>
      <c r="AJ106" s="92">
        <f>士兵属性!$S104</f>
        <v>2.5000000000000001E-2</v>
      </c>
      <c r="AK106" s="92">
        <f>士兵属性!AZ104</f>
        <v>0.15347900973209266</v>
      </c>
      <c r="AL106" s="92">
        <f t="shared" si="34"/>
        <v>0.15347900973209266</v>
      </c>
      <c r="AM106" s="91">
        <f>带兵数!$H103</f>
        <v>8464.9127628067745</v>
      </c>
      <c r="AN106" s="91">
        <f>战法技能效用!AU104</f>
        <v>4.9357483031510379</v>
      </c>
      <c r="AO106" s="91">
        <f t="shared" si="35"/>
        <v>523431586214.24481</v>
      </c>
      <c r="AP106" s="95">
        <f t="shared" si="36"/>
        <v>1847803928.2755075</v>
      </c>
      <c r="AQ106" s="95">
        <f t="shared" si="37"/>
        <v>506891919.06206226</v>
      </c>
      <c r="AR106" s="95">
        <f t="shared" si="37"/>
        <v>506891919.06206226</v>
      </c>
      <c r="AS106" s="95">
        <f t="shared" si="38"/>
        <v>742102633789.32092</v>
      </c>
      <c r="AT106" s="95">
        <f t="shared" si="39"/>
        <v>742102633789.32092</v>
      </c>
      <c r="AU106" s="95">
        <f t="shared" si="40"/>
        <v>659444335975.15051</v>
      </c>
      <c r="AV106" s="95">
        <f t="shared" si="41"/>
        <v>659444335975.15051</v>
      </c>
      <c r="AW106" s="95">
        <f t="shared" si="42"/>
        <v>160746061.44023111</v>
      </c>
      <c r="AX106" s="95">
        <f t="shared" si="43"/>
        <v>229238390437.47784</v>
      </c>
      <c r="AZ106" s="14">
        <f t="shared" si="44"/>
        <v>1.8835530431300667</v>
      </c>
      <c r="BA106" s="14">
        <f t="shared" si="45"/>
        <v>5.5633732681991281</v>
      </c>
      <c r="BD106" s="14">
        <v>100</v>
      </c>
      <c r="BE106" s="95">
        <f>求节点(节奏总纲!$H$4:$H$163,M$7:M$166,$BD106)</f>
        <v>380.35554855456934</v>
      </c>
      <c r="BF106" s="95">
        <f>求节点(节奏总纲!$H$4:$H$163,N$7:N$166,$BD106)</f>
        <v>19534.292697066423</v>
      </c>
      <c r="BG106" s="95">
        <f>求节点(节奏总纲!$H$4:$H$163,O$7:O$166,$BD106)</f>
        <v>19534.292697066423</v>
      </c>
      <c r="BH106" s="95">
        <f>求节点(节奏总纲!$H$4:$H$163,P$7:P$166,$BD106)</f>
        <v>2.5000000000000001E-2</v>
      </c>
      <c r="BI106" s="95">
        <f>求节点(节奏总纲!$H$4:$H$163,Q$7:Q$166,$BD106)</f>
        <v>2.5000000000000001E-2</v>
      </c>
      <c r="BJ106" s="95">
        <f>求节点(节奏总纲!$H$4:$H$163,T$7:T$166,$BD106)</f>
        <v>2.4185023152228196</v>
      </c>
      <c r="BK106" s="95">
        <f>求节点(节奏总纲!$H$4:$H$163,U$7:U$166,$BD106)</f>
        <v>58638548126.675148</v>
      </c>
      <c r="BM106" s="14">
        <v>100</v>
      </c>
      <c r="BN106" s="95">
        <f>求节点(节奏总纲!$H$4:$H$163,AF$7:AF$166,$BD106)</f>
        <v>380.35554855456934</v>
      </c>
      <c r="BO106" s="95">
        <f>求节点(节奏总纲!$H$4:$H$163,AG$7:AG$166,$BD106)</f>
        <v>1048.1840990520523</v>
      </c>
      <c r="BP106" s="95">
        <f>求节点(节奏总纲!$H$4:$H$163,AH$7:AH$166,$BD106)</f>
        <v>1048.1840990520523</v>
      </c>
      <c r="BQ106" s="95">
        <f>求节点(节奏总纲!$H$4:$H$163,AI$7:AI$166,$BD106)</f>
        <v>2.5000000000000001E-2</v>
      </c>
      <c r="BR106" s="95">
        <f>求节点(节奏总纲!$H$4:$H$163,AJ$7:AJ$166,$BD106)</f>
        <v>2.5000000000000001E-2</v>
      </c>
      <c r="BS106" s="95">
        <f>求节点(节奏总纲!$H$4:$H$163,AM$7:AM$166,$BD106)</f>
        <v>7471.1580685011368</v>
      </c>
      <c r="BT106" s="95">
        <f>求节点(节奏总纲!$H$4:$H$163,AN$7:AN$166,$BD106)</f>
        <v>3.8948694818782661</v>
      </c>
      <c r="BU106" s="95">
        <f>求节点(节奏总纲!$H$4:$H$163,AO$7:AO$166,$BD106)</f>
        <v>154724105583.28107</v>
      </c>
    </row>
    <row r="107" spans="12:73" x14ac:dyDescent="0.15">
      <c r="L107" s="14">
        <v>101</v>
      </c>
      <c r="M107" s="91">
        <f>武将属性!$G105</f>
        <v>413.00098108277115</v>
      </c>
      <c r="N107" s="91">
        <f>武将属性!$V105</f>
        <v>23578.9</v>
      </c>
      <c r="O107" s="91">
        <f>武将属性!$V105</f>
        <v>23578.9</v>
      </c>
      <c r="P107" s="92">
        <f>武将属性!$AH105</f>
        <v>2.5000000000000001E-2</v>
      </c>
      <c r="Q107" s="92">
        <f>武将属性!$AH105</f>
        <v>2.5000000000000001E-2</v>
      </c>
      <c r="R107" s="92">
        <f>武将属性!BK105</f>
        <v>0.15347900973209266</v>
      </c>
      <c r="S107" s="92">
        <f t="shared" ref="S107:S166" si="46">R107</f>
        <v>0.15347900973209266</v>
      </c>
      <c r="T107" s="91">
        <f>战法技能效用!AO105</f>
        <v>2.4421458802741842</v>
      </c>
      <c r="U107" s="91">
        <f t="shared" ref="U107:U166" si="47">M107*N107*50*(1+P107)*O107*50*(1+Q107)*(1+T107)^2/100000*(1+R107)*(1+S107)</f>
        <v>95074453972.912292</v>
      </c>
      <c r="V107" s="95">
        <f t="shared" ref="V107:V166" si="48">$U107/M107+0.5*($U107/((1+$T107)^2))^(-0.5)*$U107/M107/(1+$T107)*(2*$AO107/((1+$AN107)^2))^0.5*(1+$AN107)</f>
        <v>622442830.61171913</v>
      </c>
      <c r="W107" s="95">
        <f t="shared" ref="W107:W166" si="49">$U107/N107+0.5*($U107/((1+$T107)^2))^(-0.5)*$U107/N107/(1+$T107)*(2*$AO107/((1+$AN107)^2))^0.5*(1+$AN107)</f>
        <v>10902523.006186767</v>
      </c>
      <c r="X107" s="95">
        <f t="shared" ref="X107:X166" si="50">$U107/O107+0.5*($U107/((1+$T107)^2))^(-0.5)*$U107/O107/(1+$T107)*(2*$AO107/((1+$AN107)^2))^0.5*(1+$AN107)</f>
        <v>10902523.006186767</v>
      </c>
      <c r="Y107" s="95">
        <f t="shared" ref="Y107:Y166" si="51">$U107/(1+P107)+0.5*($U107/((1+$T107)^2))^(-0.5)*$U107/(1+P107)/(1+$T107)*(2*$AO107/((1+$AN107)^2))^0.5*(1+$AN107)</f>
        <v>250799511912.75824</v>
      </c>
      <c r="Z107" s="95">
        <f t="shared" ref="Z107:Z166" si="52">Y107</f>
        <v>250799511912.75824</v>
      </c>
      <c r="AA107" s="95">
        <f t="shared" ref="AA107:AA166" si="53">$U107/(1+R107)+0.5*($U107/((1+$T107)^2))^(-0.5)*$U107/(1+R107)/(1+$T107)*(2*$AO107/((1+$AN107)^2))^0.5*(1+$AN107)</f>
        <v>222864480013.62781</v>
      </c>
      <c r="AB107" s="95">
        <f t="shared" ref="AB107:AB166" si="54">AA107</f>
        <v>222864480013.62781</v>
      </c>
      <c r="AC107" s="95">
        <f t="shared" ref="AC107:AC166" si="55">$U107/(1+T107)*2+2^0.5*(U107/((1+T107)^2))^0.5*AO107^0.5</f>
        <v>149365836691.4422</v>
      </c>
      <c r="AD107" s="92"/>
      <c r="AE107" s="14">
        <v>101</v>
      </c>
      <c r="AF107" s="91">
        <f>武将属性!$G105</f>
        <v>413.00098108277115</v>
      </c>
      <c r="AG107" s="91">
        <f>士兵属性!$H105</f>
        <v>1355.6143551395753</v>
      </c>
      <c r="AH107" s="91">
        <f>士兵属性!$H105</f>
        <v>1355.6143551395753</v>
      </c>
      <c r="AI107" s="92">
        <f>士兵属性!$S105</f>
        <v>2.5000000000000001E-2</v>
      </c>
      <c r="AJ107" s="92">
        <f>士兵属性!$S105</f>
        <v>2.5000000000000001E-2</v>
      </c>
      <c r="AK107" s="92">
        <f>士兵属性!AZ105</f>
        <v>0.15347900973209266</v>
      </c>
      <c r="AL107" s="92">
        <f t="shared" ref="AL107:AL166" si="56">AK107</f>
        <v>0.15347900973209266</v>
      </c>
      <c r="AM107" s="91">
        <f>带兵数!$H104</f>
        <v>8529.7353484420164</v>
      </c>
      <c r="AN107" s="91">
        <f>战法技能效用!AU105</f>
        <v>4.9798321561312848</v>
      </c>
      <c r="AO107" s="91">
        <f t="shared" ref="AO107:AO166" si="57">AF107*AG107*0.2*(1+AI107)*AH107*0.2*(1+AJ107)*(AM107^2)/2*(1+AN107)^2/100000*(1+AK107)*(1+AL107)</f>
        <v>552038823194.81677</v>
      </c>
      <c r="AP107" s="95">
        <f t="shared" ref="AP107:AP166" si="58">($AO107/AF107+2^0.5*0.5*($U107)^0.5*($AO107/((1+$AN107)^2))^(-0.5)*$AO107/AF107/(1+$AN107))/0.8^0.5</f>
        <v>1932959414.5082886</v>
      </c>
      <c r="AQ107" s="95">
        <f t="shared" ref="AQ107:AQ166" si="59">($AO107/AG107+2^0.5*0.5*($U107)^0.5*($AO107/((1+$AN107)^2))^(-0.5)*$AO107/AG107/(1+$AN107))</f>
        <v>526723449.20614541</v>
      </c>
      <c r="AR107" s="95">
        <f t="shared" ref="AR107:AR166" si="60">($AO107/AH107+2^0.5*0.5*($U107)^0.5*($AO107/((1+$AN107)^2))^(-0.5)*$AO107/AH107/(1+$AN107))</f>
        <v>526723449.20614541</v>
      </c>
      <c r="AS107" s="95">
        <f t="shared" ref="AS107:AS166" si="61">($AO107/(1+AI107)+2^0.5*0.5*($U107)^0.5*($AO107/((1+$AN107)^2))^(-0.5)*$AO107/(1+AI107)/(1+$AN107))/0.8^0.5</f>
        <v>778843058131.80701</v>
      </c>
      <c r="AT107" s="95">
        <f t="shared" ref="AT107:AT166" si="62">AS107</f>
        <v>778843058131.80701</v>
      </c>
      <c r="AU107" s="95">
        <f t="shared" ref="AU107:AU166" si="63">($AO107/(1+AK107)+2^0.5*0.5*($U107)^0.5*($AO107/((1+$AN107)^2))^(-0.5)*$AO107/(1+AK107)/(1+$AN107))/0.8^0.5</f>
        <v>692092467959.61963</v>
      </c>
      <c r="AV107" s="95">
        <f t="shared" ref="AV107:AV166" si="64">AU107</f>
        <v>692092467959.61963</v>
      </c>
      <c r="AW107" s="95">
        <f t="shared" ref="AW107:AW166" si="65">$AO107/AM107*2+2^0.5*0.5*($U107)^0.5*($AO107/((1+$AN107)^2))^(-0.5)*$AO107/AM107*2/(1+$AN107)</f>
        <v>167422279.76930192</v>
      </c>
      <c r="AX107" s="95">
        <f t="shared" ref="AX107:AX166" si="66">$AO107/(1+AN107)*2+2^0.5*U107^0.5*(AO107/((1+AN107)^2))^0.5</f>
        <v>238814016945.39645</v>
      </c>
      <c r="AZ107" s="14">
        <f t="shared" ref="AZ107:AZ166" si="67">AO107/(1+AN107)^2/(U107/(1+T107)^2)</f>
        <v>1.9239170221823605</v>
      </c>
      <c r="BA107" s="14">
        <f t="shared" ref="BA107:BA166" si="68">AO107/U107</f>
        <v>5.8063843664261112</v>
      </c>
      <c r="BD107" s="14">
        <v>101</v>
      </c>
      <c r="BE107" s="95">
        <f>求节点(节奏总纲!$H$4:$H$163,M$7:M$166,$BD107)</f>
        <v>381.2559737495443</v>
      </c>
      <c r="BF107" s="95">
        <f>求节点(节奏总纲!$H$4:$H$163,N$7:N$166,$BD107)</f>
        <v>19578.738083017699</v>
      </c>
      <c r="BG107" s="95">
        <f>求节点(节奏总纲!$H$4:$H$163,O$7:O$166,$BD107)</f>
        <v>19578.738083017699</v>
      </c>
      <c r="BH107" s="95">
        <f>求节点(节奏总纲!$H$4:$H$163,P$7:P$166,$BD107)</f>
        <v>2.5000000000000001E-2</v>
      </c>
      <c r="BI107" s="95">
        <f>求节点(节奏总纲!$H$4:$H$163,Q$7:Q$166,$BD107)</f>
        <v>2.5000000000000001E-2</v>
      </c>
      <c r="BJ107" s="95">
        <f>求节点(节奏总纲!$H$4:$H$163,T$7:T$166,$BD107)</f>
        <v>2.4236547041270811</v>
      </c>
      <c r="BK107" s="95">
        <f>求节点(节奏总纲!$H$4:$H$163,U$7:U$166,$BD107)</f>
        <v>59252305511.56572</v>
      </c>
      <c r="BM107" s="14">
        <v>101</v>
      </c>
      <c r="BN107" s="95">
        <f>求节点(节奏总纲!$H$4:$H$163,AF$7:AF$166,$BD107)</f>
        <v>381.2559737495443</v>
      </c>
      <c r="BO107" s="95">
        <f>求节点(节奏总纲!$H$4:$H$163,AG$7:AG$166,$BD107)</f>
        <v>1050.8669328674118</v>
      </c>
      <c r="BP107" s="95">
        <f>求节点(节奏总纲!$H$4:$H$163,AH$7:AH$166,$BD107)</f>
        <v>1050.8669328674118</v>
      </c>
      <c r="BQ107" s="95">
        <f>求节点(节奏总纲!$H$4:$H$163,AI$7:AI$166,$BD107)</f>
        <v>2.5000000000000001E-2</v>
      </c>
      <c r="BR107" s="95">
        <f>求节点(节奏总纲!$H$4:$H$163,AJ$7:AJ$166,$BD107)</f>
        <v>2.5000000000000001E-2</v>
      </c>
      <c r="BS107" s="95">
        <f>求节点(节奏总纲!$H$4:$H$163,AM$7:AM$166,$BD107)</f>
        <v>7481.0954323988763</v>
      </c>
      <c r="BT107" s="95">
        <f>求节点(节奏总纲!$H$4:$H$163,AN$7:AN$166,$BD107)</f>
        <v>3.9118790195290898</v>
      </c>
      <c r="BU107" s="95">
        <f>求节点(节奏总纲!$H$4:$H$163,AO$7:AO$166,$BD107)</f>
        <v>157425102786.27374</v>
      </c>
    </row>
    <row r="108" spans="12:73" x14ac:dyDescent="0.15">
      <c r="L108" s="14">
        <v>102</v>
      </c>
      <c r="M108" s="91">
        <f>武将属性!$G106</f>
        <v>414.34832944275252</v>
      </c>
      <c r="N108" s="91">
        <f>武将属性!$V106</f>
        <v>23742.7</v>
      </c>
      <c r="O108" s="91">
        <f>武将属性!$V106</f>
        <v>23742.7</v>
      </c>
      <c r="P108" s="92">
        <f>武将属性!$AH106</f>
        <v>2.5000000000000001E-2</v>
      </c>
      <c r="Q108" s="92">
        <f>武将属性!$AH106</f>
        <v>2.5000000000000001E-2</v>
      </c>
      <c r="R108" s="92">
        <f>武将属性!BK106</f>
        <v>0.15347900973209266</v>
      </c>
      <c r="S108" s="92">
        <f t="shared" si="46"/>
        <v>0.15347900973209266</v>
      </c>
      <c r="T108" s="91">
        <f>战法技能效用!AO106</f>
        <v>2.4300332977397918</v>
      </c>
      <c r="U108" s="91">
        <f t="shared" si="47"/>
        <v>96035014368.89624</v>
      </c>
      <c r="V108" s="95">
        <f t="shared" si="48"/>
        <v>635304385.30821252</v>
      </c>
      <c r="W108" s="95">
        <f t="shared" si="49"/>
        <v>11087084.061210925</v>
      </c>
      <c r="X108" s="95">
        <f t="shared" si="50"/>
        <v>11087084.061210925</v>
      </c>
      <c r="Y108" s="95">
        <f t="shared" si="51"/>
        <v>256816888526.93921</v>
      </c>
      <c r="Z108" s="95">
        <f t="shared" si="52"/>
        <v>256816888526.93921</v>
      </c>
      <c r="AA108" s="95">
        <f t="shared" si="53"/>
        <v>228211617653.3219</v>
      </c>
      <c r="AB108" s="95">
        <f t="shared" si="54"/>
        <v>228211617653.3219</v>
      </c>
      <c r="AC108" s="95">
        <f t="shared" si="55"/>
        <v>153489653242.47549</v>
      </c>
      <c r="AD108" s="92"/>
      <c r="AE108" s="14">
        <v>102</v>
      </c>
      <c r="AF108" s="91">
        <f>武将属性!$G106</f>
        <v>414.34832944275252</v>
      </c>
      <c r="AG108" s="91">
        <f>士兵属性!$H106</f>
        <v>1369.1412179190597</v>
      </c>
      <c r="AH108" s="91">
        <f>士兵属性!$H106</f>
        <v>1369.1412179190597</v>
      </c>
      <c r="AI108" s="92">
        <f>士兵属性!$S106</f>
        <v>2.5000000000000001E-2</v>
      </c>
      <c r="AJ108" s="92">
        <f>士兵属性!$S106</f>
        <v>2.5000000000000001E-2</v>
      </c>
      <c r="AK108" s="92">
        <f>士兵属性!AZ106</f>
        <v>0.15347900973209266</v>
      </c>
      <c r="AL108" s="92">
        <f t="shared" si="56"/>
        <v>0.15347900973209266</v>
      </c>
      <c r="AM108" s="91">
        <f>带兵数!$H105</f>
        <v>8594.4593793802942</v>
      </c>
      <c r="AN108" s="91">
        <f>战法技能效用!AU106</f>
        <v>5.0248226758889656</v>
      </c>
      <c r="AO108" s="91">
        <f t="shared" si="57"/>
        <v>582216977745.62231</v>
      </c>
      <c r="AP108" s="95">
        <f t="shared" si="58"/>
        <v>2022154213.6147633</v>
      </c>
      <c r="AQ108" s="95">
        <f t="shared" si="59"/>
        <v>547364482.42780352</v>
      </c>
      <c r="AR108" s="95">
        <f t="shared" si="60"/>
        <v>547364482.42780352</v>
      </c>
      <c r="AS108" s="95">
        <f t="shared" si="61"/>
        <v>817440214914.04895</v>
      </c>
      <c r="AT108" s="95">
        <f t="shared" si="62"/>
        <v>817440214914.04895</v>
      </c>
      <c r="AU108" s="95">
        <f t="shared" si="63"/>
        <v>726390522252.7677</v>
      </c>
      <c r="AV108" s="95">
        <f t="shared" si="64"/>
        <v>726390522252.7677</v>
      </c>
      <c r="AW108" s="95">
        <f t="shared" si="65"/>
        <v>174395908.1160672</v>
      </c>
      <c r="AX108" s="95">
        <f t="shared" si="66"/>
        <v>248777205382.65024</v>
      </c>
      <c r="AZ108" s="14">
        <f t="shared" si="67"/>
        <v>1.9650037957772784</v>
      </c>
      <c r="BA108" s="14">
        <f t="shared" si="68"/>
        <v>6.0625489731190205</v>
      </c>
      <c r="BD108" s="14">
        <v>102</v>
      </c>
      <c r="BE108" s="95">
        <f>求节点(节奏总纲!$H$4:$H$163,M$7:M$166,$BD108)</f>
        <v>382.15639894451925</v>
      </c>
      <c r="BF108" s="95">
        <f>求节点(节奏总纲!$H$4:$H$163,N$7:N$166,$BD108)</f>
        <v>19623.183468968979</v>
      </c>
      <c r="BG108" s="95">
        <f>求节点(节奏总纲!$H$4:$H$163,O$7:O$166,$BD108)</f>
        <v>19623.183468968979</v>
      </c>
      <c r="BH108" s="95">
        <f>求节点(节奏总纲!$H$4:$H$163,P$7:P$166,$BD108)</f>
        <v>2.5000000000000001E-2</v>
      </c>
      <c r="BI108" s="95">
        <f>求节点(节奏总纲!$H$4:$H$163,Q$7:Q$166,$BD108)</f>
        <v>2.5000000000000001E-2</v>
      </c>
      <c r="BJ108" s="95">
        <f>求节点(节奏总纲!$H$4:$H$163,T$7:T$166,$BD108)</f>
        <v>2.4288070930313426</v>
      </c>
      <c r="BK108" s="95">
        <f>求节点(节奏总纲!$H$4:$H$163,U$7:U$166,$BD108)</f>
        <v>59866062896.456299</v>
      </c>
      <c r="BM108" s="14">
        <v>102</v>
      </c>
      <c r="BN108" s="95">
        <f>求节点(节奏总纲!$H$4:$H$163,AF$7:AF$166,$BD108)</f>
        <v>382.15639894451925</v>
      </c>
      <c r="BO108" s="95">
        <f>求节点(节奏总纲!$H$4:$H$163,AG$7:AG$166,$BD108)</f>
        <v>1053.5497666827714</v>
      </c>
      <c r="BP108" s="95">
        <f>求节点(节奏总纲!$H$4:$H$163,AH$7:AH$166,$BD108)</f>
        <v>1053.5497666827714</v>
      </c>
      <c r="BQ108" s="95">
        <f>求节点(节奏总纲!$H$4:$H$163,AI$7:AI$166,$BD108)</f>
        <v>2.5000000000000001E-2</v>
      </c>
      <c r="BR108" s="95">
        <f>求节点(节奏总纲!$H$4:$H$163,AJ$7:AJ$166,$BD108)</f>
        <v>2.5000000000000001E-2</v>
      </c>
      <c r="BS108" s="95">
        <f>求节点(节奏总纲!$H$4:$H$163,AM$7:AM$166,$BD108)</f>
        <v>7491.0327962966157</v>
      </c>
      <c r="BT108" s="95">
        <f>求节点(节奏总纲!$H$4:$H$163,AN$7:AN$166,$BD108)</f>
        <v>3.9288885571799135</v>
      </c>
      <c r="BU108" s="95">
        <f>求节点(节奏总纲!$H$4:$H$163,AO$7:AO$166,$BD108)</f>
        <v>160126099989.26642</v>
      </c>
    </row>
    <row r="109" spans="12:73" x14ac:dyDescent="0.15">
      <c r="L109" s="14">
        <v>103</v>
      </c>
      <c r="M109" s="91">
        <f>武将属性!$G107</f>
        <v>416.04917526460326</v>
      </c>
      <c r="N109" s="91">
        <f>武将属性!$V107</f>
        <v>23906.5</v>
      </c>
      <c r="O109" s="91">
        <f>武将属性!$V107</f>
        <v>23906.5</v>
      </c>
      <c r="P109" s="92">
        <f>武将属性!$AH107</f>
        <v>2.5000000000000001E-2</v>
      </c>
      <c r="Q109" s="92">
        <f>武将属性!$AH107</f>
        <v>2.5000000000000001E-2</v>
      </c>
      <c r="R109" s="92">
        <f>武将属性!BK107</f>
        <v>0.15347900973209266</v>
      </c>
      <c r="S109" s="92">
        <f t="shared" si="46"/>
        <v>0.15347900973209266</v>
      </c>
      <c r="T109" s="91">
        <f>战法技能效用!AO107</f>
        <v>2.418306121263468</v>
      </c>
      <c r="U109" s="91">
        <f t="shared" si="47"/>
        <v>97096974808.465149</v>
      </c>
      <c r="V109" s="95">
        <f t="shared" si="48"/>
        <v>648812445.32515538</v>
      </c>
      <c r="W109" s="95">
        <f t="shared" si="49"/>
        <v>11291401.199629448</v>
      </c>
      <c r="X109" s="95">
        <f t="shared" si="50"/>
        <v>11291401.199629448</v>
      </c>
      <c r="Y109" s="95">
        <f t="shared" si="51"/>
        <v>263354031979.45508</v>
      </c>
      <c r="Z109" s="95">
        <f t="shared" si="52"/>
        <v>263354031979.45508</v>
      </c>
      <c r="AA109" s="95">
        <f t="shared" si="53"/>
        <v>234020628465.2178</v>
      </c>
      <c r="AB109" s="95">
        <f t="shared" si="54"/>
        <v>234020628465.2178</v>
      </c>
      <c r="AC109" s="95">
        <f t="shared" si="55"/>
        <v>157936634814.4194</v>
      </c>
      <c r="AD109" s="92"/>
      <c r="AE109" s="14">
        <v>103</v>
      </c>
      <c r="AF109" s="91">
        <f>武将属性!$G107</f>
        <v>416.04917526460326</v>
      </c>
      <c r="AG109" s="91">
        <f>士兵属性!$H107</f>
        <v>1382.8122950123461</v>
      </c>
      <c r="AH109" s="91">
        <f>士兵属性!$H107</f>
        <v>1382.8122950123461</v>
      </c>
      <c r="AI109" s="92">
        <f>士兵属性!$S107</f>
        <v>2.5000000000000001E-2</v>
      </c>
      <c r="AJ109" s="92">
        <f>士兵属性!$S107</f>
        <v>2.5000000000000001E-2</v>
      </c>
      <c r="AK109" s="92">
        <f>士兵属性!AZ107</f>
        <v>0.15347900973209266</v>
      </c>
      <c r="AL109" s="92">
        <f t="shared" si="56"/>
        <v>0.15347900973209266</v>
      </c>
      <c r="AM109" s="91">
        <f>带兵数!$H106</f>
        <v>8662.0261567759662</v>
      </c>
      <c r="AN109" s="91">
        <f>战法技能效用!AU107</f>
        <v>5.0723259052520575</v>
      </c>
      <c r="AO109" s="91">
        <f t="shared" si="57"/>
        <v>615343156200.04565</v>
      </c>
      <c r="AP109" s="95">
        <f t="shared" si="58"/>
        <v>2118058694.8002636</v>
      </c>
      <c r="AQ109" s="95">
        <f t="shared" si="59"/>
        <v>569986300.39190161</v>
      </c>
      <c r="AR109" s="95">
        <f t="shared" si="60"/>
        <v>569986300.39190161</v>
      </c>
      <c r="AS109" s="95">
        <f t="shared" si="61"/>
        <v>859723485984.07007</v>
      </c>
      <c r="AT109" s="95">
        <f t="shared" si="62"/>
        <v>859723485984.07007</v>
      </c>
      <c r="AU109" s="95">
        <f t="shared" si="63"/>
        <v>763964116987.56726</v>
      </c>
      <c r="AV109" s="95">
        <f t="shared" si="64"/>
        <v>763964116987.56726</v>
      </c>
      <c r="AW109" s="95">
        <f t="shared" si="65"/>
        <v>181986073.4440189</v>
      </c>
      <c r="AX109" s="95">
        <f t="shared" si="66"/>
        <v>259598735795.39206</v>
      </c>
      <c r="AZ109" s="14">
        <f t="shared" si="67"/>
        <v>2.0082761766389852</v>
      </c>
      <c r="BA109" s="14">
        <f t="shared" si="68"/>
        <v>6.3374081161012503</v>
      </c>
      <c r="BD109" s="14">
        <v>103</v>
      </c>
      <c r="BE109" s="95">
        <f>求节点(节奏总纲!$H$4:$H$163,M$7:M$166,$BD109)</f>
        <v>382.89566875895582</v>
      </c>
      <c r="BF109" s="95">
        <f>求节点(节奏总纲!$H$4:$H$163,N$7:N$166,$BD109)</f>
        <v>19669.154626159816</v>
      </c>
      <c r="BG109" s="95">
        <f>求节点(节奏总纲!$H$4:$H$163,O$7:O$166,$BD109)</f>
        <v>19669.154626159816</v>
      </c>
      <c r="BH109" s="95">
        <f>求节点(节奏总纲!$H$4:$H$163,P$7:P$166,$BD109)</f>
        <v>2.5000000000000001E-2</v>
      </c>
      <c r="BI109" s="95">
        <f>求节点(节奏总纲!$H$4:$H$163,Q$7:Q$166,$BD109)</f>
        <v>2.5000000000000001E-2</v>
      </c>
      <c r="BJ109" s="95">
        <f>求节点(节奏总纲!$H$4:$H$163,T$7:T$166,$BD109)</f>
        <v>2.432356665204007</v>
      </c>
      <c r="BK109" s="95">
        <f>求节点(节奏总纲!$H$4:$H$163,U$7:U$166,$BD109)</f>
        <v>60421704450.837051</v>
      </c>
      <c r="BM109" s="14">
        <v>103</v>
      </c>
      <c r="BN109" s="95">
        <f>求节点(节奏总纲!$H$4:$H$163,AF$7:AF$166,$BD109)</f>
        <v>382.89566875895582</v>
      </c>
      <c r="BO109" s="95">
        <f>求节点(节奏总纲!$H$4:$H$163,AG$7:AG$166,$BD109)</f>
        <v>1056.3091048850767</v>
      </c>
      <c r="BP109" s="95">
        <f>求节点(节奏总纲!$H$4:$H$163,AH$7:AH$166,$BD109)</f>
        <v>1056.3091048850767</v>
      </c>
      <c r="BQ109" s="95">
        <f>求节点(节奏总纲!$H$4:$H$163,AI$7:AI$166,$BD109)</f>
        <v>2.5000000000000001E-2</v>
      </c>
      <c r="BR109" s="95">
        <f>求节点(节奏总纲!$H$4:$H$163,AJ$7:AJ$166,$BD109)</f>
        <v>2.5000000000000001E-2</v>
      </c>
      <c r="BS109" s="95">
        <f>求节点(节奏总纲!$H$4:$H$163,AM$7:AM$166,$BD109)</f>
        <v>7500.6816937999201</v>
      </c>
      <c r="BT109" s="95">
        <f>求节点(节奏总纲!$H$4:$H$163,AN$7:AN$166,$BD109)</f>
        <v>3.9461535272338875</v>
      </c>
      <c r="BU109" s="95">
        <f>求节点(节奏总纲!$H$4:$H$163,AO$7:AO$166,$BD109)</f>
        <v>162917366075.56964</v>
      </c>
    </row>
    <row r="110" spans="12:73" x14ac:dyDescent="0.15">
      <c r="L110" s="14">
        <v>104</v>
      </c>
      <c r="M110" s="91">
        <f>武将属性!$G108</f>
        <v>418.65489359961509</v>
      </c>
      <c r="N110" s="91">
        <f>武将属性!$V108</f>
        <v>24070.3</v>
      </c>
      <c r="O110" s="91">
        <f>武将属性!$V108</f>
        <v>24070.3</v>
      </c>
      <c r="P110" s="92">
        <f>武将属性!$AH108</f>
        <v>2.5000000000000001E-2</v>
      </c>
      <c r="Q110" s="92">
        <f>武将属性!$AH108</f>
        <v>2.5000000000000001E-2</v>
      </c>
      <c r="R110" s="92">
        <f>武将属性!BK108</f>
        <v>0.15347900973209266</v>
      </c>
      <c r="S110" s="92">
        <f t="shared" si="46"/>
        <v>0.15347900973209266</v>
      </c>
      <c r="T110" s="91">
        <f>战法技能效用!AO108</f>
        <v>2.4069335106548726</v>
      </c>
      <c r="U110" s="91">
        <f t="shared" si="47"/>
        <v>98390603757.999756</v>
      </c>
      <c r="V110" s="95">
        <f t="shared" si="48"/>
        <v>662841695.51513124</v>
      </c>
      <c r="W110" s="95">
        <f t="shared" si="49"/>
        <v>11528810.17308782</v>
      </c>
      <c r="X110" s="95">
        <f t="shared" si="50"/>
        <v>11528810.17308782</v>
      </c>
      <c r="Y110" s="95">
        <f t="shared" si="51"/>
        <v>270733580009.04953</v>
      </c>
      <c r="Z110" s="95">
        <f t="shared" si="52"/>
        <v>270733580009.04953</v>
      </c>
      <c r="AA110" s="95">
        <f t="shared" si="53"/>
        <v>240578213533.09973</v>
      </c>
      <c r="AB110" s="95">
        <f t="shared" si="54"/>
        <v>240578213533.09973</v>
      </c>
      <c r="AC110" s="95">
        <f t="shared" si="55"/>
        <v>162904217908.22388</v>
      </c>
      <c r="AD110" s="92"/>
      <c r="AE110" s="14">
        <v>104</v>
      </c>
      <c r="AF110" s="91">
        <f>武将属性!$G108</f>
        <v>418.65489359961509</v>
      </c>
      <c r="AG110" s="91">
        <f>士兵属性!$H108</f>
        <v>1396.5702885460701</v>
      </c>
      <c r="AH110" s="91">
        <f>士兵属性!$H108</f>
        <v>1396.5702885460701</v>
      </c>
      <c r="AI110" s="92">
        <f>士兵属性!$S108</f>
        <v>2.5000000000000001E-2</v>
      </c>
      <c r="AJ110" s="92">
        <f>士兵属性!$S108</f>
        <v>2.5000000000000001E-2</v>
      </c>
      <c r="AK110" s="92">
        <f>士兵属性!AZ108</f>
        <v>0.15347900973209266</v>
      </c>
      <c r="AL110" s="92">
        <f t="shared" si="56"/>
        <v>0.15347900973209266</v>
      </c>
      <c r="AM110" s="91">
        <f>带兵数!$H107</f>
        <v>8729.3396752318149</v>
      </c>
      <c r="AN110" s="91">
        <f>战法技能效用!AU108</f>
        <v>5.1226632370886449</v>
      </c>
      <c r="AO110" s="91">
        <f t="shared" si="57"/>
        <v>652112340098.22632</v>
      </c>
      <c r="AP110" s="95">
        <f t="shared" si="58"/>
        <v>2219814729.7460451</v>
      </c>
      <c r="AQ110" s="95">
        <f t="shared" si="59"/>
        <v>595189273.79936302</v>
      </c>
      <c r="AR110" s="95">
        <f t="shared" si="60"/>
        <v>595189273.79936302</v>
      </c>
      <c r="AS110" s="95">
        <f t="shared" si="61"/>
        <v>906669560480.67224</v>
      </c>
      <c r="AT110" s="95">
        <f t="shared" si="62"/>
        <v>906669560480.67224</v>
      </c>
      <c r="AU110" s="95">
        <f t="shared" si="63"/>
        <v>805681153841.31421</v>
      </c>
      <c r="AV110" s="95">
        <f t="shared" si="64"/>
        <v>805681153841.31421</v>
      </c>
      <c r="AW110" s="95">
        <f t="shared" si="65"/>
        <v>190443650.21285036</v>
      </c>
      <c r="AX110" s="95">
        <f t="shared" si="66"/>
        <v>271523558837.69073</v>
      </c>
      <c r="AZ110" s="14">
        <f t="shared" si="67"/>
        <v>2.0521795878424487</v>
      </c>
      <c r="BA110" s="14">
        <f t="shared" si="68"/>
        <v>6.6277908173239117</v>
      </c>
      <c r="BD110" s="14">
        <v>104</v>
      </c>
      <c r="BE110" s="95">
        <f>求节点(节奏总纲!$H$4:$H$163,M$7:M$166,$BD110)</f>
        <v>383.4495360331149</v>
      </c>
      <c r="BF110" s="95">
        <f>求节点(节奏总纲!$H$4:$H$163,N$7:N$166,$BD110)</f>
        <v>19716.881119491169</v>
      </c>
      <c r="BG110" s="95">
        <f>求节点(节奏总纲!$H$4:$H$163,O$7:O$166,$BD110)</f>
        <v>19716.881119491169</v>
      </c>
      <c r="BH110" s="95">
        <f>求节点(节奏总纲!$H$4:$H$163,P$7:P$166,$BD110)</f>
        <v>2.5000000000000001E-2</v>
      </c>
      <c r="BI110" s="95">
        <f>求节点(节奏总纲!$H$4:$H$163,Q$7:Q$166,$BD110)</f>
        <v>2.5000000000000001E-2</v>
      </c>
      <c r="BJ110" s="95">
        <f>求节点(节奏总纲!$H$4:$H$163,T$7:T$166,$BD110)</f>
        <v>2.4340622636126881</v>
      </c>
      <c r="BK110" s="95">
        <f>求节点(节奏总纲!$H$4:$H$163,U$7:U$166,$BD110)</f>
        <v>60910486167.396301</v>
      </c>
      <c r="BM110" s="14">
        <v>104</v>
      </c>
      <c r="BN110" s="95">
        <f>求节点(节奏总纲!$H$4:$H$163,AF$7:AF$166,$BD110)</f>
        <v>383.4495360331149</v>
      </c>
      <c r="BO110" s="95">
        <f>求节点(节奏总纲!$H$4:$H$163,AG$7:AG$166,$BD110)</f>
        <v>1059.1564581920268</v>
      </c>
      <c r="BP110" s="95">
        <f>求节点(节奏总纲!$H$4:$H$163,AH$7:AH$166,$BD110)</f>
        <v>1059.1564581920268</v>
      </c>
      <c r="BQ110" s="95">
        <f>求节点(节奏总纲!$H$4:$H$163,AI$7:AI$166,$BD110)</f>
        <v>2.5000000000000001E-2</v>
      </c>
      <c r="BR110" s="95">
        <f>求节点(节奏总纲!$H$4:$H$163,AJ$7:AJ$166,$BD110)</f>
        <v>2.5000000000000001E-2</v>
      </c>
      <c r="BS110" s="95">
        <f>求节点(节奏总纲!$H$4:$H$163,AM$7:AM$166,$BD110)</f>
        <v>7509.9987227541615</v>
      </c>
      <c r="BT110" s="95">
        <f>求节点(节奏总纲!$H$4:$H$163,AN$7:AN$166,$BD110)</f>
        <v>3.9637123616084646</v>
      </c>
      <c r="BU110" s="95">
        <f>求节点(节奏总纲!$H$4:$H$163,AO$7:AO$166,$BD110)</f>
        <v>165812482745.1911</v>
      </c>
    </row>
    <row r="111" spans="12:73" x14ac:dyDescent="0.15">
      <c r="L111" s="14">
        <v>105</v>
      </c>
      <c r="M111" s="91">
        <f>武将属性!$G109</f>
        <v>421.37908623464244</v>
      </c>
      <c r="N111" s="91">
        <f>武将属性!$V109</f>
        <v>24234.1</v>
      </c>
      <c r="O111" s="91">
        <f>武将属性!$V109</f>
        <v>24234.1</v>
      </c>
      <c r="P111" s="92">
        <f>武将属性!$AH109</f>
        <v>2.5000000000000001E-2</v>
      </c>
      <c r="Q111" s="92">
        <f>武将属性!$AH109</f>
        <v>2.5000000000000001E-2</v>
      </c>
      <c r="R111" s="92">
        <f>武将属性!BK109</f>
        <v>0.15347900973209266</v>
      </c>
      <c r="S111" s="92">
        <f t="shared" si="46"/>
        <v>0.15347900973209266</v>
      </c>
      <c r="T111" s="91">
        <f>战法技能效用!AO109</f>
        <v>2.3957618239186358</v>
      </c>
      <c r="U111" s="91">
        <f t="shared" si="47"/>
        <v>99725986875.063995</v>
      </c>
      <c r="V111" s="95">
        <f t="shared" si="48"/>
        <v>677393214.91157031</v>
      </c>
      <c r="W111" s="95">
        <f t="shared" si="49"/>
        <v>11778416.938156739</v>
      </c>
      <c r="X111" s="95">
        <f t="shared" si="50"/>
        <v>11778416.938156739</v>
      </c>
      <c r="Y111" s="95">
        <f t="shared" si="51"/>
        <v>278477398947.30176</v>
      </c>
      <c r="Z111" s="95">
        <f t="shared" si="52"/>
        <v>278477398947.30176</v>
      </c>
      <c r="AA111" s="95">
        <f t="shared" si="53"/>
        <v>247459495589.15729</v>
      </c>
      <c r="AB111" s="95">
        <f t="shared" si="54"/>
        <v>247459495589.15729</v>
      </c>
      <c r="AC111" s="95">
        <f t="shared" si="55"/>
        <v>168115049713.11176</v>
      </c>
      <c r="AD111" s="92"/>
      <c r="AE111" s="14">
        <v>105</v>
      </c>
      <c r="AF111" s="91">
        <f>武将属性!$G109</f>
        <v>421.37908623464244</v>
      </c>
      <c r="AG111" s="91">
        <f>士兵属性!$H109</f>
        <v>1410.3831967340593</v>
      </c>
      <c r="AH111" s="91">
        <f>士兵属性!$H109</f>
        <v>1410.3831967340593</v>
      </c>
      <c r="AI111" s="92">
        <f>士兵属性!$S109</f>
        <v>2.5000000000000001E-2</v>
      </c>
      <c r="AJ111" s="92">
        <f>士兵属性!$S109</f>
        <v>2.5000000000000001E-2</v>
      </c>
      <c r="AK111" s="92">
        <f>士兵属性!AZ109</f>
        <v>0.15347900973209266</v>
      </c>
      <c r="AL111" s="92">
        <f t="shared" si="56"/>
        <v>0.15347900973209266</v>
      </c>
      <c r="AM111" s="91">
        <f>带兵数!$H108</f>
        <v>8797.7862645108053</v>
      </c>
      <c r="AN111" s="91">
        <f>战法技能效用!AU109</f>
        <v>5.1753043113146653</v>
      </c>
      <c r="AO111" s="91">
        <f t="shared" si="57"/>
        <v>691684251050.96338</v>
      </c>
      <c r="AP111" s="95">
        <f t="shared" si="58"/>
        <v>2327975849.6927252</v>
      </c>
      <c r="AQ111" s="95">
        <f t="shared" si="59"/>
        <v>622098731.84012771</v>
      </c>
      <c r="AR111" s="95">
        <f t="shared" si="60"/>
        <v>622098731.84012771</v>
      </c>
      <c r="AS111" s="95">
        <f t="shared" si="61"/>
        <v>957034474458.37671</v>
      </c>
      <c r="AT111" s="95">
        <f t="shared" si="62"/>
        <v>957034474458.37671</v>
      </c>
      <c r="AU111" s="95">
        <f t="shared" si="63"/>
        <v>850436226444.79187</v>
      </c>
      <c r="AV111" s="95">
        <f t="shared" si="64"/>
        <v>850436226444.79187</v>
      </c>
      <c r="AW111" s="95">
        <f t="shared" si="65"/>
        <v>199458721.02762905</v>
      </c>
      <c r="AX111" s="95">
        <f t="shared" si="66"/>
        <v>284163355800.70996</v>
      </c>
      <c r="AZ111" s="14">
        <f t="shared" si="67"/>
        <v>2.0972840781560729</v>
      </c>
      <c r="BA111" s="14">
        <f t="shared" si="68"/>
        <v>6.9358476433780538</v>
      </c>
      <c r="BD111" s="14">
        <v>105</v>
      </c>
      <c r="BE111" s="95">
        <f>求节点(节奏总纲!$H$4:$H$163,M$7:M$166,$BD111)</f>
        <v>384.00340330727391</v>
      </c>
      <c r="BF111" s="95">
        <f>求节点(节奏总纲!$H$4:$H$163,N$7:N$166,$BD111)</f>
        <v>19764.607612822521</v>
      </c>
      <c r="BG111" s="95">
        <f>求节点(节奏总纲!$H$4:$H$163,O$7:O$166,$BD111)</f>
        <v>19764.607612822521</v>
      </c>
      <c r="BH111" s="95">
        <f>求节点(节奏总纲!$H$4:$H$163,P$7:P$166,$BD111)</f>
        <v>2.5000000000000001E-2</v>
      </c>
      <c r="BI111" s="95">
        <f>求节点(节奏总纲!$H$4:$H$163,Q$7:Q$166,$BD111)</f>
        <v>2.5000000000000001E-2</v>
      </c>
      <c r="BJ111" s="95">
        <f>求节点(节奏总纲!$H$4:$H$163,T$7:T$166,$BD111)</f>
        <v>2.4357678620213687</v>
      </c>
      <c r="BK111" s="95">
        <f>求节点(节奏总纲!$H$4:$H$163,U$7:U$166,$BD111)</f>
        <v>61399267883.955551</v>
      </c>
      <c r="BM111" s="14">
        <v>105</v>
      </c>
      <c r="BN111" s="95">
        <f>求节点(节奏总纲!$H$4:$H$163,AF$7:AF$166,$BD111)</f>
        <v>384.00340330727391</v>
      </c>
      <c r="BO111" s="95">
        <f>求节点(节奏总纲!$H$4:$H$163,AG$7:AG$166,$BD111)</f>
        <v>1062.003811498977</v>
      </c>
      <c r="BP111" s="95">
        <f>求节点(节奏总纲!$H$4:$H$163,AH$7:AH$166,$BD111)</f>
        <v>1062.003811498977</v>
      </c>
      <c r="BQ111" s="95">
        <f>求节点(节奏总纲!$H$4:$H$163,AI$7:AI$166,$BD111)</f>
        <v>2.5000000000000001E-2</v>
      </c>
      <c r="BR111" s="95">
        <f>求节点(节奏总纲!$H$4:$H$163,AJ$7:AJ$166,$BD111)</f>
        <v>2.5000000000000001E-2</v>
      </c>
      <c r="BS111" s="95">
        <f>求节点(节奏总纲!$H$4:$H$163,AM$7:AM$166,$BD111)</f>
        <v>7519.3157517084028</v>
      </c>
      <c r="BT111" s="95">
        <f>求节点(节奏总纲!$H$4:$H$163,AN$7:AN$166,$BD111)</f>
        <v>3.9812711959830414</v>
      </c>
      <c r="BU111" s="95">
        <f>求节点(节奏总纲!$H$4:$H$163,AO$7:AO$166,$BD111)</f>
        <v>168707599414.81259</v>
      </c>
    </row>
    <row r="112" spans="12:73" x14ac:dyDescent="0.15">
      <c r="L112" s="14">
        <v>106</v>
      </c>
      <c r="M112" s="91">
        <f>武将属性!$G110</f>
        <v>424.10327886966979</v>
      </c>
      <c r="N112" s="91">
        <f>武将属性!$V110</f>
        <v>24397.9</v>
      </c>
      <c r="O112" s="91">
        <f>武将属性!$V110</f>
        <v>24397.9</v>
      </c>
      <c r="P112" s="92">
        <f>武将属性!$AH110</f>
        <v>2.5000000000000001E-2</v>
      </c>
      <c r="Q112" s="92">
        <f>武将属性!$AH110</f>
        <v>2.5000000000000001E-2</v>
      </c>
      <c r="R112" s="92">
        <f>武将属性!BK110</f>
        <v>0.15347900973209266</v>
      </c>
      <c r="S112" s="92">
        <f t="shared" si="46"/>
        <v>0.15347900973209266</v>
      </c>
      <c r="T112" s="91">
        <f>战法技能效用!AO110</f>
        <v>2.3775849053467493</v>
      </c>
      <c r="U112" s="91">
        <f t="shared" si="47"/>
        <v>100645927264.56154</v>
      </c>
      <c r="V112" s="95">
        <f t="shared" si="48"/>
        <v>688661705.20141912</v>
      </c>
      <c r="W112" s="95">
        <f t="shared" si="49"/>
        <v>11970853.524602517</v>
      </c>
      <c r="X112" s="95">
        <f t="shared" si="50"/>
        <v>11970853.524602517</v>
      </c>
      <c r="Y112" s="95">
        <f t="shared" si="51"/>
        <v>284940182641.85345</v>
      </c>
      <c r="Z112" s="95">
        <f t="shared" si="52"/>
        <v>284940182641.85345</v>
      </c>
      <c r="AA112" s="95">
        <f t="shared" si="53"/>
        <v>253202429124.1629</v>
      </c>
      <c r="AB112" s="95">
        <f t="shared" si="54"/>
        <v>253202429124.1629</v>
      </c>
      <c r="AC112" s="95">
        <f t="shared" si="55"/>
        <v>172942321447.233</v>
      </c>
      <c r="AD112" s="92"/>
      <c r="AE112" s="14">
        <v>106</v>
      </c>
      <c r="AF112" s="91">
        <f>武将属性!$G110</f>
        <v>424.10327886966979</v>
      </c>
      <c r="AG112" s="91">
        <f>士兵属性!$H110</f>
        <v>1424.2012445579551</v>
      </c>
      <c r="AH112" s="91">
        <f>士兵属性!$H110</f>
        <v>1424.2012445579551</v>
      </c>
      <c r="AI112" s="92">
        <f>士兵属性!$S110</f>
        <v>2.5000000000000001E-2</v>
      </c>
      <c r="AJ112" s="92">
        <f>士兵属性!$S110</f>
        <v>2.5000000000000001E-2</v>
      </c>
      <c r="AK112" s="92">
        <f>士兵属性!AZ110</f>
        <v>0.15347900973209266</v>
      </c>
      <c r="AL112" s="92">
        <f t="shared" si="56"/>
        <v>0.15347900973209266</v>
      </c>
      <c r="AM112" s="91">
        <f>带兵数!$H109</f>
        <v>8861.2079069363099</v>
      </c>
      <c r="AN112" s="91">
        <f>战法技能效用!AU110</f>
        <v>5.2094118083424652</v>
      </c>
      <c r="AO112" s="91">
        <f t="shared" si="57"/>
        <v>728112101852.07471</v>
      </c>
      <c r="AP112" s="95">
        <f t="shared" si="58"/>
        <v>2424092645.3051486</v>
      </c>
      <c r="AQ112" s="95">
        <f t="shared" si="59"/>
        <v>645646017.58989298</v>
      </c>
      <c r="AR112" s="95">
        <f t="shared" si="60"/>
        <v>645646017.58989298</v>
      </c>
      <c r="AS112" s="95">
        <f t="shared" si="61"/>
        <v>1002990867470.9904</v>
      </c>
      <c r="AT112" s="95">
        <f t="shared" si="62"/>
        <v>1002990867470.9904</v>
      </c>
      <c r="AU112" s="95">
        <f t="shared" si="63"/>
        <v>891273816414.34802</v>
      </c>
      <c r="AV112" s="95">
        <f t="shared" si="64"/>
        <v>891273816414.34802</v>
      </c>
      <c r="AW112" s="95">
        <f t="shared" si="65"/>
        <v>207540523.01958299</v>
      </c>
      <c r="AX112" s="95">
        <f t="shared" si="66"/>
        <v>296172935594.3205</v>
      </c>
      <c r="AZ112" s="14">
        <f t="shared" si="67"/>
        <v>2.1404922894316663</v>
      </c>
      <c r="BA112" s="14">
        <f t="shared" si="68"/>
        <v>7.2343921074732886</v>
      </c>
      <c r="BD112" s="14">
        <v>106</v>
      </c>
      <c r="BE112" s="95">
        <f>求节点(节奏总纲!$H$4:$H$163,M$7:M$166,$BD112)</f>
        <v>384.55727058143293</v>
      </c>
      <c r="BF112" s="95">
        <f>求节点(节奏总纲!$H$4:$H$163,N$7:N$166,$BD112)</f>
        <v>19812.334106153874</v>
      </c>
      <c r="BG112" s="95">
        <f>求节点(节奏总纲!$H$4:$H$163,O$7:O$166,$BD112)</f>
        <v>19812.334106153874</v>
      </c>
      <c r="BH112" s="95">
        <f>求节点(节奏总纲!$H$4:$H$163,P$7:P$166,$BD112)</f>
        <v>2.5000000000000001E-2</v>
      </c>
      <c r="BI112" s="95">
        <f>求节点(节奏总纲!$H$4:$H$163,Q$7:Q$166,$BD112)</f>
        <v>2.5000000000000001E-2</v>
      </c>
      <c r="BJ112" s="95">
        <f>求节点(节奏总纲!$H$4:$H$163,T$7:T$166,$BD112)</f>
        <v>2.4374734604300499</v>
      </c>
      <c r="BK112" s="95">
        <f>求节点(节奏总纲!$H$4:$H$163,U$7:U$166,$BD112)</f>
        <v>61888049600.514801</v>
      </c>
      <c r="BM112" s="14">
        <v>106</v>
      </c>
      <c r="BN112" s="95">
        <f>求节点(节奏总纲!$H$4:$H$163,AF$7:AF$166,$BD112)</f>
        <v>384.55727058143293</v>
      </c>
      <c r="BO112" s="95">
        <f>求节点(节奏总纲!$H$4:$H$163,AG$7:AG$166,$BD112)</f>
        <v>1064.8511648059271</v>
      </c>
      <c r="BP112" s="95">
        <f>求节点(节奏总纲!$H$4:$H$163,AH$7:AH$166,$BD112)</f>
        <v>1064.8511648059271</v>
      </c>
      <c r="BQ112" s="95">
        <f>求节点(节奏总纲!$H$4:$H$163,AI$7:AI$166,$BD112)</f>
        <v>2.5000000000000001E-2</v>
      </c>
      <c r="BR112" s="95">
        <f>求节点(节奏总纲!$H$4:$H$163,AJ$7:AJ$166,$BD112)</f>
        <v>2.5000000000000001E-2</v>
      </c>
      <c r="BS112" s="95">
        <f>求节点(节奏总纲!$H$4:$H$163,AM$7:AM$166,$BD112)</f>
        <v>7528.6327806626441</v>
      </c>
      <c r="BT112" s="95">
        <f>求节点(节奏总纲!$H$4:$H$163,AN$7:AN$166,$BD112)</f>
        <v>3.9988300303576181</v>
      </c>
      <c r="BU112" s="95">
        <f>求节点(节奏总纲!$H$4:$H$163,AO$7:AO$166,$BD112)</f>
        <v>171602716084.43408</v>
      </c>
    </row>
    <row r="113" spans="12:73" x14ac:dyDescent="0.15">
      <c r="L113" s="14">
        <v>107</v>
      </c>
      <c r="M113" s="91">
        <f>武将属性!$G111</f>
        <v>426.89866571957589</v>
      </c>
      <c r="N113" s="91">
        <f>武将属性!$V111</f>
        <v>24561.699999999997</v>
      </c>
      <c r="O113" s="91">
        <f>武将属性!$V111</f>
        <v>24561.699999999997</v>
      </c>
      <c r="P113" s="92">
        <f>武将属性!$AH111</f>
        <v>2.5000000000000001E-2</v>
      </c>
      <c r="Q113" s="92">
        <f>武将属性!$AH111</f>
        <v>2.5000000000000001E-2</v>
      </c>
      <c r="R113" s="92">
        <f>武将属性!BK111</f>
        <v>0.15347900973209266</v>
      </c>
      <c r="S113" s="92">
        <f t="shared" si="46"/>
        <v>0.15347900973209266</v>
      </c>
      <c r="T113" s="91">
        <f>战法技能效用!AO111</f>
        <v>2.3599144681308211</v>
      </c>
      <c r="U113" s="91">
        <f t="shared" si="47"/>
        <v>101602692618.16678</v>
      </c>
      <c r="V113" s="95">
        <f t="shared" si="48"/>
        <v>699697239.39217949</v>
      </c>
      <c r="W113" s="95">
        <f t="shared" si="49"/>
        <v>12161202.925863933</v>
      </c>
      <c r="X113" s="95">
        <f t="shared" si="50"/>
        <v>12161202.925863933</v>
      </c>
      <c r="Y113" s="95">
        <f t="shared" si="51"/>
        <v>291414456491.89478</v>
      </c>
      <c r="Z113" s="95">
        <f t="shared" si="52"/>
        <v>291414456491.89478</v>
      </c>
      <c r="AA113" s="95">
        <f t="shared" si="53"/>
        <v>258955572996.13818</v>
      </c>
      <c r="AB113" s="95">
        <f t="shared" si="54"/>
        <v>258955572996.13818</v>
      </c>
      <c r="AC113" s="95">
        <f t="shared" si="55"/>
        <v>177802036770.51575</v>
      </c>
      <c r="AD113" s="92"/>
      <c r="AE113" s="14">
        <v>107</v>
      </c>
      <c r="AF113" s="91">
        <f>武将属性!$G111</f>
        <v>426.89866571957589</v>
      </c>
      <c r="AG113" s="91">
        <f>士兵属性!$H111</f>
        <v>1438.130123599236</v>
      </c>
      <c r="AH113" s="91">
        <f>士兵属性!$H111</f>
        <v>1438.130123599236</v>
      </c>
      <c r="AI113" s="92">
        <f>士兵属性!$S111</f>
        <v>2.5000000000000001E-2</v>
      </c>
      <c r="AJ113" s="92">
        <f>士兵属性!$S111</f>
        <v>2.5000000000000001E-2</v>
      </c>
      <c r="AK113" s="92">
        <f>士兵属性!AZ111</f>
        <v>0.15347900973209266</v>
      </c>
      <c r="AL113" s="92">
        <f t="shared" si="56"/>
        <v>0.15347900973209266</v>
      </c>
      <c r="AM113" s="91">
        <f>带兵数!$H110</f>
        <v>8927.0102918190023</v>
      </c>
      <c r="AN113" s="91">
        <f>战法技能效用!AU111</f>
        <v>5.2348714334469406</v>
      </c>
      <c r="AO113" s="91">
        <f t="shared" si="57"/>
        <v>764689907225.33618</v>
      </c>
      <c r="AP113" s="95">
        <f t="shared" si="58"/>
        <v>2518889560.0647292</v>
      </c>
      <c r="AQ113" s="95">
        <f t="shared" si="59"/>
        <v>668776084.11697721</v>
      </c>
      <c r="AR113" s="95">
        <f t="shared" si="60"/>
        <v>668776084.11697721</v>
      </c>
      <c r="AS113" s="95">
        <f t="shared" si="61"/>
        <v>1049083504669.8558</v>
      </c>
      <c r="AT113" s="95">
        <f t="shared" si="62"/>
        <v>1049083504669.8558</v>
      </c>
      <c r="AU113" s="95">
        <f t="shared" si="63"/>
        <v>932232475159.08789</v>
      </c>
      <c r="AV113" s="95">
        <f t="shared" si="64"/>
        <v>932232475159.08789</v>
      </c>
      <c r="AW113" s="95">
        <f t="shared" si="65"/>
        <v>215477971.02749482</v>
      </c>
      <c r="AX113" s="95">
        <f t="shared" si="66"/>
        <v>308518641571.93652</v>
      </c>
      <c r="AZ113" s="14">
        <f t="shared" si="67"/>
        <v>2.185654842185214</v>
      </c>
      <c r="BA113" s="14">
        <f t="shared" si="68"/>
        <v>7.5262760023409854</v>
      </c>
      <c r="BD113" s="14">
        <v>107</v>
      </c>
      <c r="BE113" s="95">
        <f>求节点(节奏总纲!$H$4:$H$163,M$7:M$166,$BD113)</f>
        <v>385.11113785559201</v>
      </c>
      <c r="BF113" s="95">
        <f>求节点(节奏总纲!$H$4:$H$163,N$7:N$166,$BD113)</f>
        <v>19860.060599485223</v>
      </c>
      <c r="BG113" s="95">
        <f>求节点(节奏总纲!$H$4:$H$163,O$7:O$166,$BD113)</f>
        <v>19860.060599485223</v>
      </c>
      <c r="BH113" s="95">
        <f>求节点(节奏总纲!$H$4:$H$163,P$7:P$166,$BD113)</f>
        <v>2.5000000000000001E-2</v>
      </c>
      <c r="BI113" s="95">
        <f>求节点(节奏总纲!$H$4:$H$163,Q$7:Q$166,$BD113)</f>
        <v>2.5000000000000001E-2</v>
      </c>
      <c r="BJ113" s="95">
        <f>求节点(节奏总纲!$H$4:$H$163,T$7:T$166,$BD113)</f>
        <v>2.439179058838731</v>
      </c>
      <c r="BK113" s="95">
        <f>求节点(节奏总纲!$H$4:$H$163,U$7:U$166,$BD113)</f>
        <v>62376831317.074051</v>
      </c>
      <c r="BM113" s="14">
        <v>107</v>
      </c>
      <c r="BN113" s="95">
        <f>求节点(节奏总纲!$H$4:$H$163,AF$7:AF$166,$BD113)</f>
        <v>385.11113785559201</v>
      </c>
      <c r="BO113" s="95">
        <f>求节点(节奏总纲!$H$4:$H$163,AG$7:AG$166,$BD113)</f>
        <v>1067.6985181128773</v>
      </c>
      <c r="BP113" s="95">
        <f>求节点(节奏总纲!$H$4:$H$163,AH$7:AH$166,$BD113)</f>
        <v>1067.6985181128773</v>
      </c>
      <c r="BQ113" s="95">
        <f>求节点(节奏总纲!$H$4:$H$163,AI$7:AI$166,$BD113)</f>
        <v>2.5000000000000001E-2</v>
      </c>
      <c r="BR113" s="95">
        <f>求节点(节奏总纲!$H$4:$H$163,AJ$7:AJ$166,$BD113)</f>
        <v>2.5000000000000001E-2</v>
      </c>
      <c r="BS113" s="95">
        <f>求节点(节奏总纲!$H$4:$H$163,AM$7:AM$166,$BD113)</f>
        <v>7537.9498096168845</v>
      </c>
      <c r="BT113" s="95">
        <f>求节点(节奏总纲!$H$4:$H$163,AN$7:AN$166,$BD113)</f>
        <v>4.0163888647321953</v>
      </c>
      <c r="BU113" s="95">
        <f>求节点(节奏总纲!$H$4:$H$163,AO$7:AO$166,$BD113)</f>
        <v>174497832754.05557</v>
      </c>
    </row>
    <row r="114" spans="12:73" x14ac:dyDescent="0.15">
      <c r="L114" s="14">
        <v>108</v>
      </c>
      <c r="M114" s="91">
        <f>武将属性!$G112</f>
        <v>429.72012924241</v>
      </c>
      <c r="N114" s="91">
        <f>武将属性!$V112</f>
        <v>24725.5</v>
      </c>
      <c r="O114" s="91">
        <f>武将属性!$V112</f>
        <v>24725.5</v>
      </c>
      <c r="P114" s="92">
        <f>武将属性!$AH112</f>
        <v>2.5000000000000001E-2</v>
      </c>
      <c r="Q114" s="92">
        <f>武将属性!$AH112</f>
        <v>2.5000000000000001E-2</v>
      </c>
      <c r="R114" s="92">
        <f>武将属性!BK112</f>
        <v>0.15347900973209266</v>
      </c>
      <c r="S114" s="92">
        <f t="shared" si="46"/>
        <v>0.15347900973209266</v>
      </c>
      <c r="T114" s="91">
        <f>战法技能效用!AO112</f>
        <v>2.3429808869272248</v>
      </c>
      <c r="U114" s="91">
        <f t="shared" si="47"/>
        <v>102600808127.09927</v>
      </c>
      <c r="V114" s="95">
        <f t="shared" si="48"/>
        <v>710834743.51934373</v>
      </c>
      <c r="W114" s="95">
        <f t="shared" si="49"/>
        <v>12354047.354153715</v>
      </c>
      <c r="X114" s="95">
        <f t="shared" si="50"/>
        <v>12354047.354153715</v>
      </c>
      <c r="Y114" s="95">
        <f t="shared" si="51"/>
        <v>298009754005.00269</v>
      </c>
      <c r="Z114" s="95">
        <f t="shared" si="52"/>
        <v>298009754005.00269</v>
      </c>
      <c r="AA114" s="95">
        <f t="shared" si="53"/>
        <v>264816260441.5957</v>
      </c>
      <c r="AB114" s="95">
        <f t="shared" si="54"/>
        <v>264816260441.5957</v>
      </c>
      <c r="AC114" s="95">
        <f t="shared" si="55"/>
        <v>182747080038.43723</v>
      </c>
      <c r="AD114" s="92"/>
      <c r="AE114" s="14">
        <v>108</v>
      </c>
      <c r="AF114" s="91">
        <f>武将属性!$G112</f>
        <v>429.72012924241</v>
      </c>
      <c r="AG114" s="91">
        <f>士兵属性!$H112</f>
        <v>1452.1450481460681</v>
      </c>
      <c r="AH114" s="91">
        <f>士兵属性!$H112</f>
        <v>1452.1450481460681</v>
      </c>
      <c r="AI114" s="92">
        <f>士兵属性!$S112</f>
        <v>2.5000000000000001E-2</v>
      </c>
      <c r="AJ114" s="92">
        <f>士兵属性!$S112</f>
        <v>2.5000000000000001E-2</v>
      </c>
      <c r="AK114" s="92">
        <f>士兵属性!AZ112</f>
        <v>0.15347900973209266</v>
      </c>
      <c r="AL114" s="92">
        <f t="shared" si="56"/>
        <v>0.15347900973209266</v>
      </c>
      <c r="AM114" s="91">
        <f>带兵数!$H111</f>
        <v>8991.663449571719</v>
      </c>
      <c r="AN114" s="91">
        <f>战法技能效用!AU112</f>
        <v>5.2581049789162506</v>
      </c>
      <c r="AO114" s="91">
        <f t="shared" si="57"/>
        <v>802174010289.16577</v>
      </c>
      <c r="AP114" s="95">
        <f t="shared" si="58"/>
        <v>2614867680.0928369</v>
      </c>
      <c r="AQ114" s="95">
        <f t="shared" si="59"/>
        <v>692102487.48932147</v>
      </c>
      <c r="AR114" s="95">
        <f t="shared" si="60"/>
        <v>692102487.48932147</v>
      </c>
      <c r="AS114" s="95">
        <f t="shared" si="61"/>
        <v>1096254904820.7754</v>
      </c>
      <c r="AT114" s="95">
        <f t="shared" si="62"/>
        <v>1096254904820.7754</v>
      </c>
      <c r="AU114" s="95">
        <f t="shared" si="63"/>
        <v>974149740013.28076</v>
      </c>
      <c r="AV114" s="95">
        <f t="shared" si="64"/>
        <v>974149740013.28076</v>
      </c>
      <c r="AW114" s="95">
        <f t="shared" si="65"/>
        <v>223547779.70811728</v>
      </c>
      <c r="AX114" s="95">
        <f t="shared" si="66"/>
        <v>321194100579.3869</v>
      </c>
      <c r="AZ114" s="14">
        <f t="shared" si="67"/>
        <v>2.2310017173532382</v>
      </c>
      <c r="BA114" s="14">
        <f t="shared" si="68"/>
        <v>7.8183985577916015</v>
      </c>
      <c r="BD114" s="14">
        <v>108</v>
      </c>
      <c r="BE114" s="95">
        <f>求节点(节奏总纲!$H$4:$H$163,M$7:M$166,$BD114)</f>
        <v>385.66500512975102</v>
      </c>
      <c r="BF114" s="95">
        <f>求节点(节奏总纲!$H$4:$H$163,N$7:N$166,$BD114)</f>
        <v>19907.787092816576</v>
      </c>
      <c r="BG114" s="95">
        <f>求节点(节奏总纲!$H$4:$H$163,O$7:O$166,$BD114)</f>
        <v>19907.787092816576</v>
      </c>
      <c r="BH114" s="95">
        <f>求节点(节奏总纲!$H$4:$H$163,P$7:P$166,$BD114)</f>
        <v>2.5000000000000001E-2</v>
      </c>
      <c r="BI114" s="95">
        <f>求节点(节奏总纲!$H$4:$H$163,Q$7:Q$166,$BD114)</f>
        <v>2.5000000000000001E-2</v>
      </c>
      <c r="BJ114" s="95">
        <f>求节点(节奏总纲!$H$4:$H$163,T$7:T$166,$BD114)</f>
        <v>2.4408846572474117</v>
      </c>
      <c r="BK114" s="95">
        <f>求节点(节奏总纲!$H$4:$H$163,U$7:U$166,$BD114)</f>
        <v>62865613033.633301</v>
      </c>
      <c r="BM114" s="14">
        <v>108</v>
      </c>
      <c r="BN114" s="95">
        <f>求节点(节奏总纲!$H$4:$H$163,AF$7:AF$166,$BD114)</f>
        <v>385.66500512975102</v>
      </c>
      <c r="BO114" s="95">
        <f>求节点(节奏总纲!$H$4:$H$163,AG$7:AG$166,$BD114)</f>
        <v>1070.5458714198273</v>
      </c>
      <c r="BP114" s="95">
        <f>求节点(节奏总纲!$H$4:$H$163,AH$7:AH$166,$BD114)</f>
        <v>1070.5458714198273</v>
      </c>
      <c r="BQ114" s="95">
        <f>求节点(节奏总纲!$H$4:$H$163,AI$7:AI$166,$BD114)</f>
        <v>2.5000000000000001E-2</v>
      </c>
      <c r="BR114" s="95">
        <f>求节点(节奏总纲!$H$4:$H$163,AJ$7:AJ$166,$BD114)</f>
        <v>2.5000000000000001E-2</v>
      </c>
      <c r="BS114" s="95">
        <f>求节点(节奏总纲!$H$4:$H$163,AM$7:AM$166,$BD114)</f>
        <v>7547.2668385711258</v>
      </c>
      <c r="BT114" s="95">
        <f>求节点(节奏总纲!$H$4:$H$163,AN$7:AN$166,$BD114)</f>
        <v>4.033947699106772</v>
      </c>
      <c r="BU114" s="95">
        <f>求节点(节奏总纲!$H$4:$H$163,AO$7:AO$166,$BD114)</f>
        <v>177392949423.67706</v>
      </c>
    </row>
    <row r="115" spans="12:73" x14ac:dyDescent="0.15">
      <c r="L115" s="14">
        <v>109</v>
      </c>
      <c r="M115" s="91">
        <f>武将属性!$G113</f>
        <v>432.52745692300419</v>
      </c>
      <c r="N115" s="91">
        <f>武将属性!$V113</f>
        <v>24889.3</v>
      </c>
      <c r="O115" s="91">
        <f>武将属性!$V113</f>
        <v>24889.3</v>
      </c>
      <c r="P115" s="92">
        <f>武将属性!$AH113</f>
        <v>2.5000000000000001E-2</v>
      </c>
      <c r="Q115" s="92">
        <f>武将属性!$AH113</f>
        <v>2.5000000000000001E-2</v>
      </c>
      <c r="R115" s="92">
        <f>武将属性!BK113</f>
        <v>0.15347900973209266</v>
      </c>
      <c r="S115" s="92">
        <f t="shared" si="46"/>
        <v>0.15347900973209266</v>
      </c>
      <c r="T115" s="91">
        <f>战法技能效用!AO113</f>
        <v>2.3264946591341067</v>
      </c>
      <c r="U115" s="91">
        <f t="shared" si="47"/>
        <v>103614333791.25609</v>
      </c>
      <c r="V115" s="95">
        <f t="shared" si="48"/>
        <v>722400226.07587647</v>
      </c>
      <c r="W115" s="95">
        <f t="shared" si="49"/>
        <v>12553906.002386656</v>
      </c>
      <c r="X115" s="95">
        <f t="shared" si="50"/>
        <v>12553906.002386656</v>
      </c>
      <c r="Y115" s="95">
        <f t="shared" si="51"/>
        <v>304837007478.24603</v>
      </c>
      <c r="Z115" s="95">
        <f t="shared" si="52"/>
        <v>304837007478.24603</v>
      </c>
      <c r="AA115" s="95">
        <f t="shared" si="53"/>
        <v>270883067683.8877</v>
      </c>
      <c r="AB115" s="95">
        <f t="shared" si="54"/>
        <v>270883067683.8877</v>
      </c>
      <c r="AC115" s="95">
        <f t="shared" si="55"/>
        <v>187860173956.53094</v>
      </c>
      <c r="AD115" s="92"/>
      <c r="AE115" s="14">
        <v>109</v>
      </c>
      <c r="AF115" s="91">
        <f>武将属性!$G113</f>
        <v>432.52745692300419</v>
      </c>
      <c r="AG115" s="91">
        <f>士兵属性!$H113</f>
        <v>1466.2460181984516</v>
      </c>
      <c r="AH115" s="91">
        <f>士兵属性!$H113</f>
        <v>1466.2460181984516</v>
      </c>
      <c r="AI115" s="92">
        <f>士兵属性!$S113</f>
        <v>2.5000000000000001E-2</v>
      </c>
      <c r="AJ115" s="92">
        <f>士兵属性!$S113</f>
        <v>2.5000000000000001E-2</v>
      </c>
      <c r="AK115" s="92">
        <f>士兵属性!AZ113</f>
        <v>0.15347900973209266</v>
      </c>
      <c r="AL115" s="92">
        <f t="shared" si="56"/>
        <v>0.15347900973209266</v>
      </c>
      <c r="AM115" s="91">
        <f>带兵数!$H112</f>
        <v>9059.5591141330733</v>
      </c>
      <c r="AN115" s="91">
        <f>战法技能效用!AU113</f>
        <v>5.2814070552976062</v>
      </c>
      <c r="AO115" s="91">
        <f t="shared" si="57"/>
        <v>841884461246.27551</v>
      </c>
      <c r="AP115" s="95">
        <f t="shared" si="58"/>
        <v>2716011816.9255838</v>
      </c>
      <c r="AQ115" s="95">
        <f t="shared" si="59"/>
        <v>716611023.71567297</v>
      </c>
      <c r="AR115" s="95">
        <f t="shared" si="60"/>
        <v>716611023.71567297</v>
      </c>
      <c r="AS115" s="95">
        <f t="shared" si="61"/>
        <v>1146097252826.9766</v>
      </c>
      <c r="AT115" s="95">
        <f t="shared" si="62"/>
        <v>1146097252826.9766</v>
      </c>
      <c r="AU115" s="95">
        <f t="shared" si="63"/>
        <v>1018440452089.8031</v>
      </c>
      <c r="AV115" s="95">
        <f t="shared" si="64"/>
        <v>1018440452089.8031</v>
      </c>
      <c r="AW115" s="95">
        <f t="shared" si="65"/>
        <v>231960086.99387306</v>
      </c>
      <c r="AX115" s="95">
        <f t="shared" si="66"/>
        <v>334551813270.58234</v>
      </c>
      <c r="AZ115" s="14">
        <f t="shared" si="67"/>
        <v>2.2787277431576487</v>
      </c>
      <c r="BA115" s="14">
        <f t="shared" si="68"/>
        <v>8.1251737133431376</v>
      </c>
      <c r="BD115" s="14">
        <v>109</v>
      </c>
      <c r="BE115" s="95">
        <f>求节点(节奏总纲!$H$4:$H$163,M$7:M$166,$BD115)</f>
        <v>386.22023771323694</v>
      </c>
      <c r="BF115" s="95">
        <f>求节点(节奏总纲!$H$4:$H$163,N$7:N$166,$BD115)</f>
        <v>19955.368681217078</v>
      </c>
      <c r="BG115" s="95">
        <f>求节点(节奏总纲!$H$4:$H$163,O$7:O$166,$BD115)</f>
        <v>19955.368681217078</v>
      </c>
      <c r="BH115" s="95">
        <f>求节点(节奏总纲!$H$4:$H$163,P$7:P$166,$BD115)</f>
        <v>2.5000000000000001E-2</v>
      </c>
      <c r="BI115" s="95">
        <f>求节点(节奏总纲!$H$4:$H$163,Q$7:Q$166,$BD115)</f>
        <v>2.5000000000000001E-2</v>
      </c>
      <c r="BJ115" s="95">
        <f>求节点(节奏总纲!$H$4:$H$163,T$7:T$166,$BD115)</f>
        <v>2.4425664266591358</v>
      </c>
      <c r="BK115" s="95">
        <f>求节点(节奏总纲!$H$4:$H$163,U$7:U$166,$BD115)</f>
        <v>63353688258.619667</v>
      </c>
      <c r="BM115" s="14">
        <v>109</v>
      </c>
      <c r="BN115" s="95">
        <f>求节点(节奏总纲!$H$4:$H$163,AF$7:AF$166,$BD115)</f>
        <v>386.22023771323694</v>
      </c>
      <c r="BO115" s="95">
        <f>求节点(节奏总纲!$H$4:$H$163,AG$7:AG$166,$BD115)</f>
        <v>1073.3890134199337</v>
      </c>
      <c r="BP115" s="95">
        <f>求节点(节奏总纲!$H$4:$H$163,AH$7:AH$166,$BD115)</f>
        <v>1073.3890134199337</v>
      </c>
      <c r="BQ115" s="95">
        <f>求节点(节奏总纲!$H$4:$H$163,AI$7:AI$166,$BD115)</f>
        <v>2.5000000000000001E-2</v>
      </c>
      <c r="BR115" s="95">
        <f>求节点(节奏总纲!$H$4:$H$163,AJ$7:AJ$166,$BD115)</f>
        <v>2.5000000000000001E-2</v>
      </c>
      <c r="BS115" s="95">
        <f>求节点(节奏总纲!$H$4:$H$163,AM$7:AM$166,$BD115)</f>
        <v>7556.5743974752813</v>
      </c>
      <c r="BT115" s="95">
        <f>求节点(节奏总纲!$H$4:$H$163,AN$7:AN$166,$BD115)</f>
        <v>4.0514629292347459</v>
      </c>
      <c r="BU115" s="95">
        <f>求节点(节奏总纲!$H$4:$H$163,AO$7:AO$166,$BD115)</f>
        <v>180298045167.1474</v>
      </c>
    </row>
    <row r="116" spans="12:73" x14ac:dyDescent="0.15">
      <c r="L116" s="14">
        <v>110</v>
      </c>
      <c r="M116" s="91">
        <f>武将属性!$G114</f>
        <v>435.32886825389005</v>
      </c>
      <c r="N116" s="91">
        <f>武将属性!$V114</f>
        <v>25053.1</v>
      </c>
      <c r="O116" s="91">
        <f>武将属性!$V114</f>
        <v>25053.1</v>
      </c>
      <c r="P116" s="92">
        <f>武将属性!$AH114</f>
        <v>2.5000000000000001E-2</v>
      </c>
      <c r="Q116" s="92">
        <f>武将属性!$AH114</f>
        <v>2.5000000000000001E-2</v>
      </c>
      <c r="R116" s="92">
        <f>武将属性!BK114</f>
        <v>0.15535036439892397</v>
      </c>
      <c r="S116" s="92">
        <f t="shared" si="46"/>
        <v>0.15535036439892397</v>
      </c>
      <c r="T116" s="91">
        <f>战法技能效用!AO114</f>
        <v>2.310456450721178</v>
      </c>
      <c r="U116" s="91">
        <f t="shared" si="47"/>
        <v>104985983376.90671</v>
      </c>
      <c r="V116" s="95">
        <f t="shared" si="48"/>
        <v>736613267.65519238</v>
      </c>
      <c r="W116" s="95">
        <f t="shared" si="49"/>
        <v>12799574.509706771</v>
      </c>
      <c r="X116" s="95">
        <f t="shared" si="50"/>
        <v>12799574.509706771</v>
      </c>
      <c r="Y116" s="95">
        <f t="shared" si="51"/>
        <v>312847824535.74121</v>
      </c>
      <c r="Z116" s="95">
        <f t="shared" si="52"/>
        <v>312847824535.74121</v>
      </c>
      <c r="AA116" s="95">
        <f t="shared" si="53"/>
        <v>277551321253.06775</v>
      </c>
      <c r="AB116" s="95">
        <f t="shared" si="54"/>
        <v>277551321253.06775</v>
      </c>
      <c r="AC116" s="95">
        <f t="shared" si="55"/>
        <v>193731000496.48892</v>
      </c>
      <c r="AD116" s="92"/>
      <c r="AE116" s="14">
        <v>110</v>
      </c>
      <c r="AF116" s="91">
        <f>武将属性!$G114</f>
        <v>435.32886825389005</v>
      </c>
      <c r="AG116" s="91">
        <f>士兵属性!$H114</f>
        <v>1480.4330337563863</v>
      </c>
      <c r="AH116" s="91">
        <f>士兵属性!$H114</f>
        <v>1480.4330337563863</v>
      </c>
      <c r="AI116" s="92">
        <f>士兵属性!$S114</f>
        <v>2.5000000000000001E-2</v>
      </c>
      <c r="AJ116" s="92">
        <f>士兵属性!$S114</f>
        <v>2.5000000000000001E-2</v>
      </c>
      <c r="AK116" s="92">
        <f>士兵属性!AZ114</f>
        <v>0.15535036439892397</v>
      </c>
      <c r="AL116" s="92">
        <f t="shared" si="56"/>
        <v>0.15535036439892397</v>
      </c>
      <c r="AM116" s="91">
        <f>带兵数!$H113</f>
        <v>9127.3224714907956</v>
      </c>
      <c r="AN116" s="91">
        <f>战法技能效用!AU114</f>
        <v>5.3048079585927947</v>
      </c>
      <c r="AO116" s="91">
        <f t="shared" si="57"/>
        <v>886197773359.57922</v>
      </c>
      <c r="AP116" s="95">
        <f t="shared" si="58"/>
        <v>2829906967.1624551</v>
      </c>
      <c r="AQ116" s="95">
        <f t="shared" si="59"/>
        <v>744296286.96945703</v>
      </c>
      <c r="AR116" s="95">
        <f t="shared" si="60"/>
        <v>744296286.96945703</v>
      </c>
      <c r="AS116" s="95">
        <f t="shared" si="61"/>
        <v>1201892875393.7854</v>
      </c>
      <c r="AT116" s="95">
        <f t="shared" si="62"/>
        <v>1201892875393.7854</v>
      </c>
      <c r="AU116" s="95">
        <f t="shared" si="63"/>
        <v>1066291434390.5991</v>
      </c>
      <c r="AV116" s="95">
        <f t="shared" si="64"/>
        <v>1066291434390.5991</v>
      </c>
      <c r="AW116" s="95">
        <f t="shared" si="65"/>
        <v>241446670.38412055</v>
      </c>
      <c r="AX116" s="95">
        <f t="shared" si="66"/>
        <v>349536676570.79346</v>
      </c>
      <c r="AZ116" s="14">
        <f t="shared" si="67"/>
        <v>2.327187452866132</v>
      </c>
      <c r="BA116" s="14">
        <f t="shared" si="68"/>
        <v>8.4411056110039944</v>
      </c>
      <c r="BD116" s="14">
        <v>110</v>
      </c>
      <c r="BE116" s="95">
        <f>求节点(节奏总纲!$H$4:$H$163,M$7:M$166,$BD116)</f>
        <v>386.79991357831466</v>
      </c>
      <c r="BF116" s="95">
        <f>求节点(节奏总纲!$H$4:$H$163,N$7:N$166,$BD116)</f>
        <v>20000.356020857173</v>
      </c>
      <c r="BG116" s="95">
        <f>求节点(节奏总纲!$H$4:$H$163,O$7:O$166,$BD116)</f>
        <v>20000.356020857173</v>
      </c>
      <c r="BH116" s="95">
        <f>求节点(节奏总纲!$H$4:$H$163,P$7:P$166,$BD116)</f>
        <v>2.5000000000000001E-2</v>
      </c>
      <c r="BI116" s="95">
        <f>求节点(节奏总纲!$H$4:$H$163,Q$7:Q$166,$BD116)</f>
        <v>2.5000000000000001E-2</v>
      </c>
      <c r="BJ116" s="95">
        <f>求节点(节奏总纲!$H$4:$H$163,T$7:T$166,$BD116)</f>
        <v>2.443821582942824</v>
      </c>
      <c r="BK116" s="95">
        <f>求节点(节奏总纲!$H$4:$H$163,U$7:U$166,$BD116)</f>
        <v>63829115088.023941</v>
      </c>
      <c r="BM116" s="14">
        <v>110</v>
      </c>
      <c r="BN116" s="95">
        <f>求节点(节奏总纲!$H$4:$H$163,AF$7:AF$166,$BD116)</f>
        <v>386.79991357831466</v>
      </c>
      <c r="BO116" s="95">
        <f>求节点(节奏总纲!$H$4:$H$163,AG$7:AG$166,$BD116)</f>
        <v>1076.1567599349087</v>
      </c>
      <c r="BP116" s="95">
        <f>求节点(节奏总纲!$H$4:$H$163,AH$7:AH$166,$BD116)</f>
        <v>1076.1567599349087</v>
      </c>
      <c r="BQ116" s="95">
        <f>求节点(节奏总纲!$H$4:$H$163,AI$7:AI$166,$BD116)</f>
        <v>2.5000000000000001E-2</v>
      </c>
      <c r="BR116" s="95">
        <f>求节点(节奏总纲!$H$4:$H$163,AJ$7:AJ$166,$BD116)</f>
        <v>2.5000000000000001E-2</v>
      </c>
      <c r="BS116" s="95">
        <f>求节点(节奏总纲!$H$4:$H$163,AM$7:AM$166,$BD116)</f>
        <v>7565.712413041244</v>
      </c>
      <c r="BT116" s="95">
        <f>求节点(节奏总纲!$H$4:$H$163,AN$7:AN$166,$BD116)</f>
        <v>4.0681975077863086</v>
      </c>
      <c r="BU116" s="95">
        <f>求节点(节奏总纲!$H$4:$H$163,AO$7:AO$166,$BD116)</f>
        <v>183381797356.67969</v>
      </c>
    </row>
    <row r="117" spans="12:73" x14ac:dyDescent="0.15">
      <c r="L117" s="14">
        <v>111</v>
      </c>
      <c r="M117" s="91">
        <f>武将属性!$G115</f>
        <v>438.11614374253611</v>
      </c>
      <c r="N117" s="91">
        <f>武将属性!$V115</f>
        <v>25216.9</v>
      </c>
      <c r="O117" s="91">
        <f>武将属性!$V115</f>
        <v>25216.9</v>
      </c>
      <c r="P117" s="92">
        <f>武将属性!$AH115</f>
        <v>2.5000000000000001E-2</v>
      </c>
      <c r="Q117" s="92">
        <f>武将属性!$AH115</f>
        <v>2.5000000000000001E-2</v>
      </c>
      <c r="R117" s="92">
        <f>武将属性!BK115</f>
        <v>0.15767402437638786</v>
      </c>
      <c r="S117" s="92">
        <f t="shared" si="46"/>
        <v>0.15767402437638786</v>
      </c>
      <c r="T117" s="91">
        <f>战法技能效用!AO115</f>
        <v>2.3048599117683262</v>
      </c>
      <c r="U117" s="91">
        <f t="shared" si="47"/>
        <v>107112233688.8569</v>
      </c>
      <c r="V117" s="95">
        <f t="shared" si="48"/>
        <v>754582463.56495786</v>
      </c>
      <c r="W117" s="95">
        <f t="shared" si="49"/>
        <v>13110047.590021852</v>
      </c>
      <c r="X117" s="95">
        <f t="shared" si="50"/>
        <v>13110047.590021852</v>
      </c>
      <c r="Y117" s="95">
        <f t="shared" si="51"/>
        <v>322531472266.16797</v>
      </c>
      <c r="Z117" s="95">
        <f t="shared" si="52"/>
        <v>322531472266.16797</v>
      </c>
      <c r="AA117" s="95">
        <f t="shared" si="53"/>
        <v>285568089213.11487</v>
      </c>
      <c r="AB117" s="95">
        <f t="shared" si="54"/>
        <v>285568089213.11487</v>
      </c>
      <c r="AC117" s="95">
        <f t="shared" si="55"/>
        <v>200065822999.39688</v>
      </c>
      <c r="AD117" s="92"/>
      <c r="AE117" s="14">
        <v>111</v>
      </c>
      <c r="AF117" s="91">
        <f>武将属性!$G115</f>
        <v>438.11614374253611</v>
      </c>
      <c r="AG117" s="91">
        <f>士兵属性!$H115</f>
        <v>1494.6120487210674</v>
      </c>
      <c r="AH117" s="91">
        <f>士兵属性!$H115</f>
        <v>1494.6120487210674</v>
      </c>
      <c r="AI117" s="92">
        <f>士兵属性!$S115</f>
        <v>2.5000000000000001E-2</v>
      </c>
      <c r="AJ117" s="92">
        <f>士兵属性!$S115</f>
        <v>2.5000000000000001E-2</v>
      </c>
      <c r="AK117" s="92">
        <f>士兵属性!AZ115</f>
        <v>0.15767402437638786</v>
      </c>
      <c r="AL117" s="92">
        <f t="shared" si="56"/>
        <v>0.15767402437638786</v>
      </c>
      <c r="AM117" s="91">
        <f>带兵数!$H114</f>
        <v>9198.1867647056097</v>
      </c>
      <c r="AN117" s="91">
        <f>战法技能效用!AU115</f>
        <v>5.323951745924262</v>
      </c>
      <c r="AO117" s="91">
        <f t="shared" si="57"/>
        <v>932562741564.60754</v>
      </c>
      <c r="AP117" s="95">
        <f t="shared" si="58"/>
        <v>2950126169.6065254</v>
      </c>
      <c r="AQ117" s="95">
        <f t="shared" si="59"/>
        <v>773475142.22021389</v>
      </c>
      <c r="AR117" s="95">
        <f t="shared" si="60"/>
        <v>773475142.22021389</v>
      </c>
      <c r="AS117" s="95">
        <f t="shared" si="61"/>
        <v>1260973561933.6099</v>
      </c>
      <c r="AT117" s="95">
        <f t="shared" si="62"/>
        <v>1260973561933.6099</v>
      </c>
      <c r="AU117" s="95">
        <f t="shared" si="63"/>
        <v>1116461001773.0928</v>
      </c>
      <c r="AV117" s="95">
        <f t="shared" si="64"/>
        <v>1116461001773.0928</v>
      </c>
      <c r="AW117" s="95">
        <f t="shared" si="65"/>
        <v>251363729.94391406</v>
      </c>
      <c r="AX117" s="95">
        <f t="shared" si="66"/>
        <v>365608503478.42554</v>
      </c>
      <c r="AZ117" s="14">
        <f t="shared" si="67"/>
        <v>2.3777599048126348</v>
      </c>
      <c r="BA117" s="14">
        <f t="shared" si="68"/>
        <v>8.7064073770839858</v>
      </c>
      <c r="BD117" s="14">
        <v>111</v>
      </c>
      <c r="BE117" s="95">
        <f>求节点(节奏总纲!$H$4:$H$163,M$7:M$166,$BD117)</f>
        <v>387.37958944339238</v>
      </c>
      <c r="BF117" s="95">
        <f>求节点(节奏总纲!$H$4:$H$163,N$7:N$166,$BD117)</f>
        <v>20045.343360497263</v>
      </c>
      <c r="BG117" s="95">
        <f>求节点(节奏总纲!$H$4:$H$163,O$7:O$166,$BD117)</f>
        <v>20045.343360497263</v>
      </c>
      <c r="BH117" s="95">
        <f>求节点(节奏总纲!$H$4:$H$163,P$7:P$166,$BD117)</f>
        <v>2.5000000000000001E-2</v>
      </c>
      <c r="BI117" s="95">
        <f>求节点(节奏总纲!$H$4:$H$163,Q$7:Q$166,$BD117)</f>
        <v>2.5000000000000001E-2</v>
      </c>
      <c r="BJ117" s="95">
        <f>求节点(节奏总纲!$H$4:$H$163,T$7:T$166,$BD117)</f>
        <v>2.4450767392265123</v>
      </c>
      <c r="BK117" s="95">
        <f>求节点(节奏总纲!$H$4:$H$163,U$7:U$166,$BD117)</f>
        <v>64304541917.428215</v>
      </c>
      <c r="BM117" s="14">
        <v>111</v>
      </c>
      <c r="BN117" s="95">
        <f>求节点(节奏总纲!$H$4:$H$163,AF$7:AF$166,$BD117)</f>
        <v>387.37958944339238</v>
      </c>
      <c r="BO117" s="95">
        <f>求节点(节奏总纲!$H$4:$H$163,AG$7:AG$166,$BD117)</f>
        <v>1078.9245064498837</v>
      </c>
      <c r="BP117" s="95">
        <f>求节点(节奏总纲!$H$4:$H$163,AH$7:AH$166,$BD117)</f>
        <v>1078.9245064498837</v>
      </c>
      <c r="BQ117" s="95">
        <f>求节点(节奏总纲!$H$4:$H$163,AI$7:AI$166,$BD117)</f>
        <v>2.5000000000000001E-2</v>
      </c>
      <c r="BR117" s="95">
        <f>求节点(节奏总纲!$H$4:$H$163,AJ$7:AJ$166,$BD117)</f>
        <v>2.5000000000000001E-2</v>
      </c>
      <c r="BS117" s="95">
        <f>求节点(节奏总纲!$H$4:$H$163,AM$7:AM$166,$BD117)</f>
        <v>7574.8504286072066</v>
      </c>
      <c r="BT117" s="95">
        <f>求节点(节奏总纲!$H$4:$H$163,AN$7:AN$166,$BD117)</f>
        <v>4.0849320863378722</v>
      </c>
      <c r="BU117" s="95">
        <f>求节点(节奏总纲!$H$4:$H$163,AO$7:AO$166,$BD117)</f>
        <v>186465549546.21194</v>
      </c>
    </row>
    <row r="118" spans="12:73" x14ac:dyDescent="0.15">
      <c r="L118" s="14">
        <v>112</v>
      </c>
      <c r="M118" s="91">
        <f>武将属性!$G116</f>
        <v>440.90341923118211</v>
      </c>
      <c r="N118" s="91">
        <f>武将属性!$V116</f>
        <v>25380.7</v>
      </c>
      <c r="O118" s="91">
        <f>武将属性!$V116</f>
        <v>25380.7</v>
      </c>
      <c r="P118" s="92">
        <f>武将属性!$AH116</f>
        <v>2.5000000000000001E-2</v>
      </c>
      <c r="Q118" s="92">
        <f>武将属性!$AH116</f>
        <v>2.5000000000000001E-2</v>
      </c>
      <c r="R118" s="92">
        <f>武将属性!BK116</f>
        <v>0.15999768435385175</v>
      </c>
      <c r="S118" s="92">
        <f t="shared" si="46"/>
        <v>0.15999768435385175</v>
      </c>
      <c r="T118" s="91">
        <f>战法技能效用!AO116</f>
        <v>2.2993947175159581</v>
      </c>
      <c r="U118" s="91">
        <f t="shared" si="47"/>
        <v>109275094775.44942</v>
      </c>
      <c r="V118" s="95">
        <f t="shared" si="48"/>
        <v>772588685.77514124</v>
      </c>
      <c r="W118" s="95">
        <f t="shared" si="49"/>
        <v>13421103.169636186</v>
      </c>
      <c r="X118" s="95">
        <f t="shared" si="50"/>
        <v>13421103.169636186</v>
      </c>
      <c r="Y118" s="95">
        <f t="shared" si="51"/>
        <v>332328773870.81476</v>
      </c>
      <c r="Z118" s="95">
        <f t="shared" si="52"/>
        <v>332328773870.81476</v>
      </c>
      <c r="AA118" s="95">
        <f t="shared" si="53"/>
        <v>293653166564.14587</v>
      </c>
      <c r="AB118" s="95">
        <f t="shared" si="54"/>
        <v>293653166564.14587</v>
      </c>
      <c r="AC118" s="95">
        <f t="shared" si="55"/>
        <v>206484535729.65845</v>
      </c>
      <c r="AD118" s="92"/>
      <c r="AE118" s="14">
        <v>112</v>
      </c>
      <c r="AF118" s="91">
        <f>武将属性!$G116</f>
        <v>440.90341923118211</v>
      </c>
      <c r="AG118" s="91">
        <f>士兵属性!$H116</f>
        <v>1508.8443657520668</v>
      </c>
      <c r="AH118" s="91">
        <f>士兵属性!$H116</f>
        <v>1508.8443657520668</v>
      </c>
      <c r="AI118" s="92">
        <f>士兵属性!$S116</f>
        <v>2.5000000000000001E-2</v>
      </c>
      <c r="AJ118" s="92">
        <f>士兵属性!$S116</f>
        <v>2.5000000000000001E-2</v>
      </c>
      <c r="AK118" s="92">
        <f>士兵属性!AZ116</f>
        <v>0.15999768435385175</v>
      </c>
      <c r="AL118" s="92">
        <f t="shared" si="56"/>
        <v>0.15999768435385175</v>
      </c>
      <c r="AM118" s="91">
        <f>带兵数!$H115</f>
        <v>9262.5402417517616</v>
      </c>
      <c r="AN118" s="91">
        <f>战法技能效用!AU116</f>
        <v>5.3431352107757624</v>
      </c>
      <c r="AO118" s="91">
        <f t="shared" si="57"/>
        <v>979698588424.8385</v>
      </c>
      <c r="AP118" s="95">
        <f t="shared" si="58"/>
        <v>3070982731.5703273</v>
      </c>
      <c r="AQ118" s="95">
        <f t="shared" si="59"/>
        <v>802641090.33096635</v>
      </c>
      <c r="AR118" s="95">
        <f t="shared" si="60"/>
        <v>802641090.33096635</v>
      </c>
      <c r="AS118" s="95">
        <f t="shared" si="61"/>
        <v>1320982230974.9004</v>
      </c>
      <c r="AT118" s="95">
        <f t="shared" si="62"/>
        <v>1320982230974.9004</v>
      </c>
      <c r="AU118" s="95">
        <f t="shared" si="63"/>
        <v>1167249560074.3281</v>
      </c>
      <c r="AV118" s="95">
        <f t="shared" si="64"/>
        <v>1167249560074.3281</v>
      </c>
      <c r="AW118" s="95">
        <f t="shared" si="65"/>
        <v>261496404.9296124</v>
      </c>
      <c r="AX118" s="95">
        <f t="shared" si="66"/>
        <v>381849179191.26691</v>
      </c>
      <c r="AZ118" s="14">
        <f t="shared" si="67"/>
        <v>2.4256710335504561</v>
      </c>
      <c r="BA118" s="14">
        <f t="shared" si="68"/>
        <v>8.9654334360270447</v>
      </c>
      <c r="BD118" s="14">
        <v>112</v>
      </c>
      <c r="BE118" s="95">
        <f>求节点(节奏总纲!$H$4:$H$163,M$7:M$166,$BD118)</f>
        <v>387.95926530847009</v>
      </c>
      <c r="BF118" s="95">
        <f>求节点(节奏总纲!$H$4:$H$163,N$7:N$166,$BD118)</f>
        <v>20090.330700137354</v>
      </c>
      <c r="BG118" s="95">
        <f>求节点(节奏总纲!$H$4:$H$163,O$7:O$166,$BD118)</f>
        <v>20090.330700137354</v>
      </c>
      <c r="BH118" s="95">
        <f>求节点(节奏总纲!$H$4:$H$163,P$7:P$166,$BD118)</f>
        <v>2.5000000000000001E-2</v>
      </c>
      <c r="BI118" s="95">
        <f>求节点(节奏总纲!$H$4:$H$163,Q$7:Q$166,$BD118)</f>
        <v>2.5000000000000001E-2</v>
      </c>
      <c r="BJ118" s="95">
        <f>求节点(节奏总纲!$H$4:$H$163,T$7:T$166,$BD118)</f>
        <v>2.4463318955102005</v>
      </c>
      <c r="BK118" s="95">
        <f>求节点(节奏总纲!$H$4:$H$163,U$7:U$166,$BD118)</f>
        <v>64779968746.832489</v>
      </c>
      <c r="BM118" s="14">
        <v>112</v>
      </c>
      <c r="BN118" s="95">
        <f>求节点(节奏总纲!$H$4:$H$163,AF$7:AF$166,$BD118)</f>
        <v>387.95926530847009</v>
      </c>
      <c r="BO118" s="95">
        <f>求节点(节奏总纲!$H$4:$H$163,AG$7:AG$166,$BD118)</f>
        <v>1081.6922529648587</v>
      </c>
      <c r="BP118" s="95">
        <f>求节点(节奏总纲!$H$4:$H$163,AH$7:AH$166,$BD118)</f>
        <v>1081.6922529648587</v>
      </c>
      <c r="BQ118" s="95">
        <f>求节点(节奏总纲!$H$4:$H$163,AI$7:AI$166,$BD118)</f>
        <v>2.5000000000000001E-2</v>
      </c>
      <c r="BR118" s="95">
        <f>求节点(节奏总纲!$H$4:$H$163,AJ$7:AJ$166,$BD118)</f>
        <v>2.5000000000000001E-2</v>
      </c>
      <c r="BS118" s="95">
        <f>求节点(节奏总纲!$H$4:$H$163,AM$7:AM$166,$BD118)</f>
        <v>7583.9884441731692</v>
      </c>
      <c r="BT118" s="95">
        <f>求节点(节奏总纲!$H$4:$H$163,AN$7:AN$166,$BD118)</f>
        <v>4.1016666648894349</v>
      </c>
      <c r="BU118" s="95">
        <f>求节点(节奏总纲!$H$4:$H$163,AO$7:AO$166,$BD118)</f>
        <v>189549301735.74423</v>
      </c>
    </row>
    <row r="119" spans="12:73" x14ac:dyDescent="0.15">
      <c r="L119" s="14">
        <v>113</v>
      </c>
      <c r="M119" s="91">
        <f>武将属性!$G117</f>
        <v>443.69069471982817</v>
      </c>
      <c r="N119" s="91">
        <f>武将属性!$V117</f>
        <v>25544.5</v>
      </c>
      <c r="O119" s="91">
        <f>武将属性!$V117</f>
        <v>25544.5</v>
      </c>
      <c r="P119" s="92">
        <f>武将属性!$AH117</f>
        <v>2.5000000000000001E-2</v>
      </c>
      <c r="Q119" s="92">
        <f>武将属性!$AH117</f>
        <v>2.5000000000000001E-2</v>
      </c>
      <c r="R119" s="92">
        <f>武将属性!BK117</f>
        <v>0.16232134433131565</v>
      </c>
      <c r="S119" s="92">
        <f t="shared" si="46"/>
        <v>0.16232134433131565</v>
      </c>
      <c r="T119" s="91">
        <f>战法技能效用!AO117</f>
        <v>2.2940904154725485</v>
      </c>
      <c r="U119" s="91">
        <f t="shared" si="47"/>
        <v>111477271312.79482</v>
      </c>
      <c r="V119" s="95">
        <f t="shared" si="48"/>
        <v>791075338.81550968</v>
      </c>
      <c r="W119" s="95">
        <f t="shared" si="49"/>
        <v>13740443.800222237</v>
      </c>
      <c r="X119" s="95">
        <f t="shared" si="50"/>
        <v>13740443.800222237</v>
      </c>
      <c r="Y119" s="95">
        <f t="shared" si="51"/>
        <v>342431967468.07501</v>
      </c>
      <c r="Z119" s="95">
        <f t="shared" si="52"/>
        <v>342431967468.07501</v>
      </c>
      <c r="AA119" s="95">
        <f t="shared" si="53"/>
        <v>301975669952.70428</v>
      </c>
      <c r="AB119" s="95">
        <f t="shared" si="54"/>
        <v>301975669952.70428</v>
      </c>
      <c r="AC119" s="95">
        <f t="shared" si="55"/>
        <v>213104512861.05688</v>
      </c>
      <c r="AD119" s="92"/>
      <c r="AE119" s="14">
        <v>113</v>
      </c>
      <c r="AF119" s="91">
        <f>武将属性!$G117</f>
        <v>443.69069471982817</v>
      </c>
      <c r="AG119" s="91">
        <f>士兵属性!$H117</f>
        <v>1523.1609904010543</v>
      </c>
      <c r="AH119" s="91">
        <f>士兵属性!$H117</f>
        <v>1523.1609904010543</v>
      </c>
      <c r="AI119" s="92">
        <f>士兵属性!$S117</f>
        <v>2.5000000000000001E-2</v>
      </c>
      <c r="AJ119" s="92">
        <f>士兵属性!$S117</f>
        <v>2.5000000000000001E-2</v>
      </c>
      <c r="AK119" s="92">
        <f>士兵属性!AZ117</f>
        <v>0.16232134433131565</v>
      </c>
      <c r="AL119" s="92">
        <f t="shared" si="56"/>
        <v>0.16232134433131565</v>
      </c>
      <c r="AM119" s="91">
        <f>带兵数!$H116</f>
        <v>9327.9418699074558</v>
      </c>
      <c r="AN119" s="91">
        <f>战法技能效用!AU117</f>
        <v>5.3623648785283713</v>
      </c>
      <c r="AO119" s="91">
        <f t="shared" si="57"/>
        <v>1029226349610.7062</v>
      </c>
      <c r="AP119" s="95">
        <f t="shared" si="58"/>
        <v>3197039114.1560335</v>
      </c>
      <c r="AQ119" s="95">
        <f t="shared" si="59"/>
        <v>832966346.26824546</v>
      </c>
      <c r="AR119" s="95">
        <f t="shared" si="60"/>
        <v>832966346.26824546</v>
      </c>
      <c r="AS119" s="95">
        <f t="shared" si="61"/>
        <v>1383899029859.8584</v>
      </c>
      <c r="AT119" s="95">
        <f t="shared" si="62"/>
        <v>1383899029859.8584</v>
      </c>
      <c r="AU119" s="95">
        <f t="shared" si="63"/>
        <v>1220399601645.8054</v>
      </c>
      <c r="AV119" s="95">
        <f t="shared" si="64"/>
        <v>1220399601645.8054</v>
      </c>
      <c r="AW119" s="95">
        <f t="shared" si="65"/>
        <v>272030392.69481975</v>
      </c>
      <c r="AX119" s="95">
        <f t="shared" si="66"/>
        <v>398827124560.05859</v>
      </c>
      <c r="AZ119" s="14">
        <f t="shared" si="67"/>
        <v>2.4749045449393758</v>
      </c>
      <c r="BA119" s="14">
        <f t="shared" si="68"/>
        <v>9.2326116121266839</v>
      </c>
      <c r="BD119" s="14">
        <v>113</v>
      </c>
      <c r="BE119" s="95">
        <f>求节点(节奏总纲!$H$4:$H$163,M$7:M$166,$BD119)</f>
        <v>388.53894117354781</v>
      </c>
      <c r="BF119" s="95">
        <f>求节点(节奏总纲!$H$4:$H$163,N$7:N$166,$BD119)</f>
        <v>20135.318039777445</v>
      </c>
      <c r="BG119" s="95">
        <f>求节点(节奏总纲!$H$4:$H$163,O$7:O$166,$BD119)</f>
        <v>20135.318039777445</v>
      </c>
      <c r="BH119" s="95">
        <f>求节点(节奏总纲!$H$4:$H$163,P$7:P$166,$BD119)</f>
        <v>2.5000000000000001E-2</v>
      </c>
      <c r="BI119" s="95">
        <f>求节点(节奏总纲!$H$4:$H$163,Q$7:Q$166,$BD119)</f>
        <v>2.5000000000000001E-2</v>
      </c>
      <c r="BJ119" s="95">
        <f>求节点(节奏总纲!$H$4:$H$163,T$7:T$166,$BD119)</f>
        <v>2.4475870517938887</v>
      </c>
      <c r="BK119" s="95">
        <f>求节点(节奏总纲!$H$4:$H$163,U$7:U$166,$BD119)</f>
        <v>65255395576.236755</v>
      </c>
      <c r="BM119" s="14">
        <v>113</v>
      </c>
      <c r="BN119" s="95">
        <f>求节点(节奏总纲!$H$4:$H$163,AF$7:AF$166,$BD119)</f>
        <v>388.53894117354781</v>
      </c>
      <c r="BO119" s="95">
        <f>求节点(节奏总纲!$H$4:$H$163,AG$7:AG$166,$BD119)</f>
        <v>1084.4599994798336</v>
      </c>
      <c r="BP119" s="95">
        <f>求节点(节奏总纲!$H$4:$H$163,AH$7:AH$166,$BD119)</f>
        <v>1084.4599994798336</v>
      </c>
      <c r="BQ119" s="95">
        <f>求节点(节奏总纲!$H$4:$H$163,AI$7:AI$166,$BD119)</f>
        <v>2.5000000000000001E-2</v>
      </c>
      <c r="BR119" s="95">
        <f>求节点(节奏总纲!$H$4:$H$163,AJ$7:AJ$166,$BD119)</f>
        <v>2.5000000000000001E-2</v>
      </c>
      <c r="BS119" s="95">
        <f>求节点(节奏总纲!$H$4:$H$163,AM$7:AM$166,$BD119)</f>
        <v>7593.1264597391319</v>
      </c>
      <c r="BT119" s="95">
        <f>求节点(节奏总纲!$H$4:$H$163,AN$7:AN$166,$BD119)</f>
        <v>4.1184012434409976</v>
      </c>
      <c r="BU119" s="95">
        <f>求节点(节奏总纲!$H$4:$H$163,AO$7:AO$166,$BD119)</f>
        <v>192633053925.27649</v>
      </c>
    </row>
    <row r="120" spans="12:73" x14ac:dyDescent="0.15">
      <c r="L120" s="14">
        <v>114</v>
      </c>
      <c r="M120" s="91">
        <f>武将属性!$G118</f>
        <v>446.58629940444564</v>
      </c>
      <c r="N120" s="91">
        <f>武将属性!$V118</f>
        <v>25708.300000000003</v>
      </c>
      <c r="O120" s="91">
        <f>武将属性!$V118</f>
        <v>25708.300000000003</v>
      </c>
      <c r="P120" s="92">
        <f>武将属性!$AH118</f>
        <v>2.5000000000000001E-2</v>
      </c>
      <c r="Q120" s="92">
        <f>武将属性!$AH118</f>
        <v>2.5000000000000001E-2</v>
      </c>
      <c r="R120" s="92">
        <f>武将属性!BK118</f>
        <v>0.16464500430877954</v>
      </c>
      <c r="S120" s="92">
        <f t="shared" si="46"/>
        <v>0.16464500430877954</v>
      </c>
      <c r="T120" s="91">
        <f>战法技能效用!AO118</f>
        <v>2.2889344459143488</v>
      </c>
      <c r="U120" s="91">
        <f t="shared" si="47"/>
        <v>113746338156.2238</v>
      </c>
      <c r="V120" s="95">
        <f t="shared" si="48"/>
        <v>809959963.55971825</v>
      </c>
      <c r="W120" s="95">
        <f t="shared" si="49"/>
        <v>14070048.303150894</v>
      </c>
      <c r="X120" s="95">
        <f t="shared" si="50"/>
        <v>14070048.303150894</v>
      </c>
      <c r="Y120" s="95">
        <f t="shared" si="51"/>
        <v>352894656382.33582</v>
      </c>
      <c r="Z120" s="95">
        <f t="shared" si="52"/>
        <v>352894656382.33582</v>
      </c>
      <c r="AA120" s="95">
        <f t="shared" si="53"/>
        <v>310581354364.34937</v>
      </c>
      <c r="AB120" s="95">
        <f t="shared" si="54"/>
        <v>310581354364.34937</v>
      </c>
      <c r="AC120" s="95">
        <f t="shared" si="55"/>
        <v>219960007558.82144</v>
      </c>
      <c r="AD120" s="92"/>
      <c r="AE120" s="14">
        <v>114</v>
      </c>
      <c r="AF120" s="91">
        <f>武将属性!$G118</f>
        <v>446.58629940444564</v>
      </c>
      <c r="AG120" s="91">
        <f>士兵属性!$H118</f>
        <v>1537.5619226680296</v>
      </c>
      <c r="AH120" s="91">
        <f>士兵属性!$H118</f>
        <v>1537.5619226680296</v>
      </c>
      <c r="AI120" s="92">
        <f>士兵属性!$S118</f>
        <v>2.5000000000000001E-2</v>
      </c>
      <c r="AJ120" s="92">
        <f>士兵属性!$S118</f>
        <v>2.5000000000000001E-2</v>
      </c>
      <c r="AK120" s="92">
        <f>士兵属性!AZ118</f>
        <v>0.16464500430877954</v>
      </c>
      <c r="AL120" s="92">
        <f t="shared" si="56"/>
        <v>0.16464500430877954</v>
      </c>
      <c r="AM120" s="91">
        <f>带兵数!$H117</f>
        <v>9392.8360857153821</v>
      </c>
      <c r="AN120" s="91">
        <f>战法技能效用!AU118</f>
        <v>5.3816376151566132</v>
      </c>
      <c r="AO120" s="91">
        <f t="shared" si="57"/>
        <v>1081168175352.2651</v>
      </c>
      <c r="AP120" s="95">
        <f t="shared" si="58"/>
        <v>3327514577.1747036</v>
      </c>
      <c r="AQ120" s="95">
        <f t="shared" si="59"/>
        <v>864445743.87063944</v>
      </c>
      <c r="AR120" s="95">
        <f t="shared" si="60"/>
        <v>864445743.87063944</v>
      </c>
      <c r="AS120" s="95">
        <f t="shared" si="61"/>
        <v>1449777971936.3899</v>
      </c>
      <c r="AT120" s="95">
        <f t="shared" si="62"/>
        <v>1449777971936.3899</v>
      </c>
      <c r="AU120" s="95">
        <f t="shared" si="63"/>
        <v>1275944528793.7837</v>
      </c>
      <c r="AV120" s="95">
        <f t="shared" si="64"/>
        <v>1275944528793.7837</v>
      </c>
      <c r="AW120" s="95">
        <f t="shared" si="65"/>
        <v>283011190.20043135</v>
      </c>
      <c r="AX120" s="95">
        <f t="shared" si="66"/>
        <v>416551029732.92755</v>
      </c>
      <c r="AZ120" s="14">
        <f t="shared" si="67"/>
        <v>2.5246546919113975</v>
      </c>
      <c r="BA120" s="14">
        <f t="shared" si="68"/>
        <v>9.5050811558201129</v>
      </c>
      <c r="BD120" s="14">
        <v>114</v>
      </c>
      <c r="BE120" s="95">
        <f>求节点(节奏总纲!$H$4:$H$163,M$7:M$166,$BD120)</f>
        <v>389.11861703862553</v>
      </c>
      <c r="BF120" s="95">
        <f>求节点(节奏总纲!$H$4:$H$163,N$7:N$166,$BD120)</f>
        <v>20180.305379417539</v>
      </c>
      <c r="BG120" s="95">
        <f>求节点(节奏总纲!$H$4:$H$163,O$7:O$166,$BD120)</f>
        <v>20180.305379417539</v>
      </c>
      <c r="BH120" s="95">
        <f>求节点(节奏总纲!$H$4:$H$163,P$7:P$166,$BD120)</f>
        <v>2.5000000000000001E-2</v>
      </c>
      <c r="BI120" s="95">
        <f>求节点(节奏总纲!$H$4:$H$163,Q$7:Q$166,$BD120)</f>
        <v>2.5000000000000001E-2</v>
      </c>
      <c r="BJ120" s="95">
        <f>求节点(节奏总纲!$H$4:$H$163,T$7:T$166,$BD120)</f>
        <v>2.4488422080775769</v>
      </c>
      <c r="BK120" s="95">
        <f>求节点(节奏总纲!$H$4:$H$163,U$7:U$166,$BD120)</f>
        <v>65730822405.641029</v>
      </c>
      <c r="BM120" s="14">
        <v>114</v>
      </c>
      <c r="BN120" s="95">
        <f>求节点(节奏总纲!$H$4:$H$163,AF$7:AF$166,$BD120)</f>
        <v>389.11861703862553</v>
      </c>
      <c r="BO120" s="95">
        <f>求节点(节奏总纲!$H$4:$H$163,AG$7:AG$166,$BD120)</f>
        <v>1087.2277459948086</v>
      </c>
      <c r="BP120" s="95">
        <f>求节点(节奏总纲!$H$4:$H$163,AH$7:AH$166,$BD120)</f>
        <v>1087.2277459948086</v>
      </c>
      <c r="BQ120" s="95">
        <f>求节点(节奏总纲!$H$4:$H$163,AI$7:AI$166,$BD120)</f>
        <v>2.5000000000000001E-2</v>
      </c>
      <c r="BR120" s="95">
        <f>求节点(节奏总纲!$H$4:$H$163,AJ$7:AJ$166,$BD120)</f>
        <v>2.5000000000000001E-2</v>
      </c>
      <c r="BS120" s="95">
        <f>求节点(节奏总纲!$H$4:$H$163,AM$7:AM$166,$BD120)</f>
        <v>7602.2644753050945</v>
      </c>
      <c r="BT120" s="95">
        <f>求节点(节奏总纲!$H$4:$H$163,AN$7:AN$166,$BD120)</f>
        <v>4.1351358219925602</v>
      </c>
      <c r="BU120" s="95">
        <f>求节点(节奏总纲!$H$4:$H$163,AO$7:AO$166,$BD120)</f>
        <v>195716806114.80878</v>
      </c>
    </row>
    <row r="121" spans="12:73" x14ac:dyDescent="0.15">
      <c r="L121" s="14">
        <v>115</v>
      </c>
      <c r="M121" s="91">
        <f>武将属性!$G119</f>
        <v>449.57232113917269</v>
      </c>
      <c r="N121" s="91">
        <f>武将属性!$V119</f>
        <v>25872.1</v>
      </c>
      <c r="O121" s="91">
        <f>武将属性!$V119</f>
        <v>25872.1</v>
      </c>
      <c r="P121" s="92">
        <f>武将属性!$AH119</f>
        <v>2.5000000000000001E-2</v>
      </c>
      <c r="Q121" s="92">
        <f>武将属性!$AH119</f>
        <v>2.5000000000000001E-2</v>
      </c>
      <c r="R121" s="92">
        <f>武将属性!BK119</f>
        <v>0.16696866428624346</v>
      </c>
      <c r="S121" s="92">
        <f t="shared" si="46"/>
        <v>0.16696866428624346</v>
      </c>
      <c r="T121" s="91">
        <f>战法技能效用!AO119</f>
        <v>2.2853372740207667</v>
      </c>
      <c r="U121" s="91">
        <f t="shared" si="47"/>
        <v>116179359500.12079</v>
      </c>
      <c r="V121" s="95">
        <f t="shared" si="48"/>
        <v>829756985.78535151</v>
      </c>
      <c r="W121" s="95">
        <f t="shared" si="49"/>
        <v>14418457.492084678</v>
      </c>
      <c r="X121" s="95">
        <f t="shared" si="50"/>
        <v>14418457.492084678</v>
      </c>
      <c r="Y121" s="95">
        <f t="shared" si="51"/>
        <v>363937340566.79419</v>
      </c>
      <c r="Z121" s="95">
        <f t="shared" si="52"/>
        <v>363937340566.79419</v>
      </c>
      <c r="AA121" s="95">
        <f t="shared" si="53"/>
        <v>319662203019.92853</v>
      </c>
      <c r="AB121" s="95">
        <f t="shared" si="54"/>
        <v>319662203019.92853</v>
      </c>
      <c r="AC121" s="95">
        <f t="shared" si="55"/>
        <v>227091310856.14441</v>
      </c>
      <c r="AD121" s="92"/>
      <c r="AE121" s="14">
        <v>115</v>
      </c>
      <c r="AF121" s="91">
        <f>武将属性!$G119</f>
        <v>449.57232113917269</v>
      </c>
      <c r="AG121" s="91">
        <f>士兵属性!$H119</f>
        <v>1552.1054814672057</v>
      </c>
      <c r="AH121" s="91">
        <f>士兵属性!$H119</f>
        <v>1552.1054814672057</v>
      </c>
      <c r="AI121" s="92">
        <f>士兵属性!$S119</f>
        <v>2.5000000000000001E-2</v>
      </c>
      <c r="AJ121" s="92">
        <f>士兵属性!$S119</f>
        <v>2.5000000000000001E-2</v>
      </c>
      <c r="AK121" s="92">
        <f>士兵属性!AZ119</f>
        <v>0.16696866428624346</v>
      </c>
      <c r="AL121" s="92">
        <f t="shared" si="56"/>
        <v>0.16696866428624346</v>
      </c>
      <c r="AM121" s="91">
        <f>带兵数!$H118</f>
        <v>9457.0432709865909</v>
      </c>
      <c r="AN121" s="91">
        <f>战法技能效用!AU119</f>
        <v>5.4012748653896221</v>
      </c>
      <c r="AO121" s="91">
        <f t="shared" si="57"/>
        <v>1135747657676.7908</v>
      </c>
      <c r="AP121" s="95">
        <f t="shared" si="58"/>
        <v>3463244093.2091107</v>
      </c>
      <c r="AQ121" s="95">
        <f t="shared" si="59"/>
        <v>897235457.82545972</v>
      </c>
      <c r="AR121" s="95">
        <f t="shared" si="60"/>
        <v>897235457.82545972</v>
      </c>
      <c r="AS121" s="95">
        <f t="shared" si="61"/>
        <v>1519003595761.5117</v>
      </c>
      <c r="AT121" s="95">
        <f t="shared" si="62"/>
        <v>1519003595761.5117</v>
      </c>
      <c r="AU121" s="95">
        <f t="shared" si="63"/>
        <v>1334207792638.4158</v>
      </c>
      <c r="AV121" s="95">
        <f t="shared" si="64"/>
        <v>1334207792638.4158</v>
      </c>
      <c r="AW121" s="95">
        <f t="shared" si="65"/>
        <v>294511515.3549155</v>
      </c>
      <c r="AX121" s="95">
        <f t="shared" si="66"/>
        <v>435102101235.22675</v>
      </c>
      <c r="AZ121" s="14">
        <f t="shared" si="67"/>
        <v>2.5750154688993327</v>
      </c>
      <c r="BA121" s="14">
        <f t="shared" si="68"/>
        <v>9.7758126965367715</v>
      </c>
      <c r="BD121" s="14">
        <v>115</v>
      </c>
      <c r="BE121" s="95">
        <f>求节点(节奏总纲!$H$4:$H$163,M$7:M$166,$BD121)</f>
        <v>389.69829290370325</v>
      </c>
      <c r="BF121" s="95">
        <f>求节点(节奏总纲!$H$4:$H$163,N$7:N$166,$BD121)</f>
        <v>20225.29271905763</v>
      </c>
      <c r="BG121" s="95">
        <f>求节点(节奏总纲!$H$4:$H$163,O$7:O$166,$BD121)</f>
        <v>20225.29271905763</v>
      </c>
      <c r="BH121" s="95">
        <f>求节点(节奏总纲!$H$4:$H$163,P$7:P$166,$BD121)</f>
        <v>2.5000000000000001E-2</v>
      </c>
      <c r="BI121" s="95">
        <f>求节点(节奏总纲!$H$4:$H$163,Q$7:Q$166,$BD121)</f>
        <v>2.5000000000000001E-2</v>
      </c>
      <c r="BJ121" s="95">
        <f>求节点(节奏总纲!$H$4:$H$163,T$7:T$166,$BD121)</f>
        <v>2.4500973643612651</v>
      </c>
      <c r="BK121" s="95">
        <f>求节点(节奏总纲!$H$4:$H$163,U$7:U$166,$BD121)</f>
        <v>66206249235.045303</v>
      </c>
      <c r="BM121" s="14">
        <v>115</v>
      </c>
      <c r="BN121" s="95">
        <f>求节点(节奏总纲!$H$4:$H$163,AF$7:AF$166,$BD121)</f>
        <v>389.69829290370325</v>
      </c>
      <c r="BO121" s="95">
        <f>求节点(节奏总纲!$H$4:$H$163,AG$7:AG$166,$BD121)</f>
        <v>1089.9954925097836</v>
      </c>
      <c r="BP121" s="95">
        <f>求节点(节奏总纲!$H$4:$H$163,AH$7:AH$166,$BD121)</f>
        <v>1089.9954925097836</v>
      </c>
      <c r="BQ121" s="95">
        <f>求节点(节奏总纲!$H$4:$H$163,AI$7:AI$166,$BD121)</f>
        <v>2.5000000000000001E-2</v>
      </c>
      <c r="BR121" s="95">
        <f>求节点(节奏总纲!$H$4:$H$163,AJ$7:AJ$166,$BD121)</f>
        <v>2.5000000000000001E-2</v>
      </c>
      <c r="BS121" s="95">
        <f>求节点(节奏总纲!$H$4:$H$163,AM$7:AM$166,$BD121)</f>
        <v>7611.4024908710571</v>
      </c>
      <c r="BT121" s="95">
        <f>求节点(节奏总纲!$H$4:$H$163,AN$7:AN$166,$BD121)</f>
        <v>4.1518704005441229</v>
      </c>
      <c r="BU121" s="95">
        <f>求节点(节奏总纲!$H$4:$H$163,AO$7:AO$166,$BD121)</f>
        <v>198800558304.34106</v>
      </c>
    </row>
    <row r="122" spans="12:73" x14ac:dyDescent="0.15">
      <c r="L122" s="14">
        <v>116</v>
      </c>
      <c r="M122" s="91">
        <f>武将属性!$G120</f>
        <v>452.37781919687319</v>
      </c>
      <c r="N122" s="91">
        <f>武将属性!$V120</f>
        <v>26035.9</v>
      </c>
      <c r="O122" s="91">
        <f>武将属性!$V120</f>
        <v>26035.9</v>
      </c>
      <c r="P122" s="92">
        <f>武将属性!$AH120</f>
        <v>2.5000000000000001E-2</v>
      </c>
      <c r="Q122" s="92">
        <f>武将属性!$AH120</f>
        <v>2.5000000000000001E-2</v>
      </c>
      <c r="R122" s="92">
        <f>武将属性!BK120</f>
        <v>0.16929232426370736</v>
      </c>
      <c r="S122" s="92">
        <f t="shared" si="46"/>
        <v>0.16929232426370736</v>
      </c>
      <c r="T122" s="91">
        <f>战法技能效用!AO120</f>
        <v>2.2890641768926168</v>
      </c>
      <c r="U122" s="91">
        <f t="shared" si="47"/>
        <v>119131092496.18364</v>
      </c>
      <c r="V122" s="95">
        <f t="shared" si="48"/>
        <v>852624987.66869187</v>
      </c>
      <c r="W122" s="95">
        <f t="shared" si="49"/>
        <v>14814492.009660648</v>
      </c>
      <c r="X122" s="95">
        <f t="shared" si="50"/>
        <v>14814492.009660648</v>
      </c>
      <c r="Y122" s="95">
        <f t="shared" si="51"/>
        <v>376301104892.02319</v>
      </c>
      <c r="Z122" s="95">
        <f t="shared" si="52"/>
        <v>376301104892.02319</v>
      </c>
      <c r="AA122" s="95">
        <f t="shared" si="53"/>
        <v>329865017079.62628</v>
      </c>
      <c r="AB122" s="95">
        <f t="shared" si="54"/>
        <v>329865017079.62628</v>
      </c>
      <c r="AC122" s="95">
        <f t="shared" si="55"/>
        <v>234540046511.78723</v>
      </c>
      <c r="AD122" s="92"/>
      <c r="AE122" s="14">
        <v>116</v>
      </c>
      <c r="AF122" s="91">
        <f>武将属性!$G120</f>
        <v>452.37781919687319</v>
      </c>
      <c r="AG122" s="91">
        <f>士兵属性!$H120</f>
        <v>1566.8277123536689</v>
      </c>
      <c r="AH122" s="91">
        <f>士兵属性!$H120</f>
        <v>1566.8277123536689</v>
      </c>
      <c r="AI122" s="92">
        <f>士兵属性!$S120</f>
        <v>2.5000000000000001E-2</v>
      </c>
      <c r="AJ122" s="92">
        <f>士兵属性!$S120</f>
        <v>2.5000000000000001E-2</v>
      </c>
      <c r="AK122" s="92">
        <f>士兵属性!AZ120</f>
        <v>0.16929232426370736</v>
      </c>
      <c r="AL122" s="92">
        <f t="shared" si="56"/>
        <v>0.16929232426370736</v>
      </c>
      <c r="AM122" s="91">
        <f>带兵数!$H119</f>
        <v>9525.0055056035817</v>
      </c>
      <c r="AN122" s="91">
        <f>战法技能效用!AU120</f>
        <v>5.4198798258196508</v>
      </c>
      <c r="AO122" s="91">
        <f t="shared" si="57"/>
        <v>1193031698998.3049</v>
      </c>
      <c r="AP122" s="95">
        <f t="shared" si="58"/>
        <v>3607366829.8125844</v>
      </c>
      <c r="AQ122" s="95">
        <f t="shared" si="59"/>
        <v>931569710.89299822</v>
      </c>
      <c r="AR122" s="95">
        <f t="shared" si="60"/>
        <v>931569710.89299822</v>
      </c>
      <c r="AS122" s="95">
        <f t="shared" si="61"/>
        <v>1592090477574.3953</v>
      </c>
      <c r="AT122" s="95">
        <f t="shared" si="62"/>
        <v>1592090477574.3953</v>
      </c>
      <c r="AU122" s="95">
        <f t="shared" si="63"/>
        <v>1395624264053.3389</v>
      </c>
      <c r="AV122" s="95">
        <f t="shared" si="64"/>
        <v>1395624264053.3389</v>
      </c>
      <c r="AW122" s="95">
        <f t="shared" si="65"/>
        <v>306479453.08960795</v>
      </c>
      <c r="AX122" s="95">
        <f t="shared" si="66"/>
        <v>454715439733.35706</v>
      </c>
      <c r="AZ122" s="14">
        <f t="shared" si="67"/>
        <v>2.6285591642432076</v>
      </c>
      <c r="BA122" s="14">
        <f t="shared" si="68"/>
        <v>10.01444437384408</v>
      </c>
      <c r="BD122" s="14">
        <v>116</v>
      </c>
      <c r="BE122" s="95">
        <f>求节点(节奏总纲!$H$4:$H$163,M$7:M$166,$BD122)</f>
        <v>390.24036381936833</v>
      </c>
      <c r="BF122" s="95">
        <f>求节点(节奏总纲!$H$4:$H$163,N$7:N$166,$BD122)</f>
        <v>20269.317299376584</v>
      </c>
      <c r="BG122" s="95">
        <f>求节点(节奏总纲!$H$4:$H$163,O$7:O$166,$BD122)</f>
        <v>20269.317299376584</v>
      </c>
      <c r="BH122" s="95">
        <f>求节点(节奏总纲!$H$4:$H$163,P$7:P$166,$BD122)</f>
        <v>2.5000000000000001E-2</v>
      </c>
      <c r="BI122" s="95">
        <f>求节点(节奏总纲!$H$4:$H$163,Q$7:Q$166,$BD122)</f>
        <v>2.5000000000000001E-2</v>
      </c>
      <c r="BJ122" s="95">
        <f>求节点(节奏总纲!$H$4:$H$163,T$7:T$166,$BD122)</f>
        <v>2.4512644346000294</v>
      </c>
      <c r="BK122" s="95">
        <f>求节点(节奏总纲!$H$4:$H$163,U$7:U$166,$BD122)</f>
        <v>66661647593.78582</v>
      </c>
      <c r="BM122" s="14">
        <v>116</v>
      </c>
      <c r="BN122" s="95">
        <f>求节点(节奏总纲!$H$4:$H$163,AF$7:AF$166,$BD122)</f>
        <v>390.24036381936833</v>
      </c>
      <c r="BO122" s="95">
        <f>求节点(节奏总纲!$H$4:$H$163,AG$7:AG$166,$BD122)</f>
        <v>1092.7636126665038</v>
      </c>
      <c r="BP122" s="95">
        <f>求节点(节奏总纲!$H$4:$H$163,AH$7:AH$166,$BD122)</f>
        <v>1092.7636126665038</v>
      </c>
      <c r="BQ122" s="95">
        <f>求节点(节奏总纲!$H$4:$H$163,AI$7:AI$166,$BD122)</f>
        <v>2.5000000000000001E-2</v>
      </c>
      <c r="BR122" s="95">
        <f>求节点(节奏总纲!$H$4:$H$163,AJ$7:AJ$166,$BD122)</f>
        <v>2.5000000000000001E-2</v>
      </c>
      <c r="BS122" s="95">
        <f>求节点(节奏总纲!$H$4:$H$163,AM$7:AM$166,$BD122)</f>
        <v>7620.3196847379031</v>
      </c>
      <c r="BT122" s="95">
        <f>求节点(节奏总纲!$H$4:$H$163,AN$7:AN$166,$BD122)</f>
        <v>4.168164575837662</v>
      </c>
      <c r="BU122" s="95">
        <f>求节点(节奏总纲!$H$4:$H$163,AO$7:AO$166,$BD122)</f>
        <v>201865238165.60059</v>
      </c>
    </row>
    <row r="123" spans="12:73" x14ac:dyDescent="0.15">
      <c r="L123" s="14">
        <v>117</v>
      </c>
      <c r="M123" s="91">
        <f>武将属性!$G121</f>
        <v>454.94669561095776</v>
      </c>
      <c r="N123" s="91">
        <f>武将属性!$V121</f>
        <v>26199.699999999997</v>
      </c>
      <c r="O123" s="91">
        <f>武将属性!$V121</f>
        <v>26199.699999999997</v>
      </c>
      <c r="P123" s="92">
        <f>武将属性!$AH121</f>
        <v>2.5000000000000001E-2</v>
      </c>
      <c r="Q123" s="92">
        <f>武将属性!$AH121</f>
        <v>2.5000000000000001E-2</v>
      </c>
      <c r="R123" s="92">
        <f>武将属性!BK121</f>
        <v>0.17161598424117125</v>
      </c>
      <c r="S123" s="92">
        <f t="shared" si="46"/>
        <v>0.17161598424117125</v>
      </c>
      <c r="T123" s="91">
        <f>战法技能效用!AO121</f>
        <v>2.2923961206478154</v>
      </c>
      <c r="U123" s="91">
        <f t="shared" si="47"/>
        <v>122049394765.69066</v>
      </c>
      <c r="V123" s="95">
        <f t="shared" si="48"/>
        <v>875541076.42206502</v>
      </c>
      <c r="W123" s="95">
        <f t="shared" si="49"/>
        <v>15203400.023278113</v>
      </c>
      <c r="X123" s="95">
        <f t="shared" si="50"/>
        <v>15203400.023278113</v>
      </c>
      <c r="Y123" s="95">
        <f t="shared" si="51"/>
        <v>388609287404.76056</v>
      </c>
      <c r="Z123" s="95">
        <f t="shared" si="52"/>
        <v>388609287404.76056</v>
      </c>
      <c r="AA123" s="95">
        <f t="shared" si="53"/>
        <v>339978734455.27045</v>
      </c>
      <c r="AB123" s="95">
        <f t="shared" si="54"/>
        <v>339978734455.27045</v>
      </c>
      <c r="AC123" s="95">
        <f t="shared" si="55"/>
        <v>241966340011.05847</v>
      </c>
      <c r="AD123" s="92"/>
      <c r="AE123" s="14">
        <v>117</v>
      </c>
      <c r="AF123" s="91">
        <f>武将属性!$G121</f>
        <v>454.94669561095776</v>
      </c>
      <c r="AG123" s="91">
        <f>士兵属性!$H121</f>
        <v>1581.6362928029816</v>
      </c>
      <c r="AH123" s="91">
        <f>士兵属性!$H121</f>
        <v>1581.6362928029816</v>
      </c>
      <c r="AI123" s="92">
        <f>士兵属性!$S121</f>
        <v>2.5000000000000001E-2</v>
      </c>
      <c r="AJ123" s="92">
        <f>士兵属性!$S121</f>
        <v>2.5000000000000001E-2</v>
      </c>
      <c r="AK123" s="92">
        <f>士兵属性!AZ121</f>
        <v>0.17161598424117125</v>
      </c>
      <c r="AL123" s="92">
        <f t="shared" si="56"/>
        <v>0.17161598424117125</v>
      </c>
      <c r="AM123" s="91">
        <f>带兵数!$H120</f>
        <v>9592.6729194306481</v>
      </c>
      <c r="AN123" s="91">
        <f>战法技能效用!AU121</f>
        <v>5.4348480966303319</v>
      </c>
      <c r="AO123" s="91">
        <f t="shared" si="57"/>
        <v>1250771374051.5447</v>
      </c>
      <c r="AP123" s="95">
        <f t="shared" si="58"/>
        <v>3752725109.5907879</v>
      </c>
      <c r="AQ123" s="95">
        <f t="shared" si="59"/>
        <v>965485241.97652054</v>
      </c>
      <c r="AR123" s="95">
        <f t="shared" si="60"/>
        <v>965485241.97652054</v>
      </c>
      <c r="AS123" s="95">
        <f t="shared" si="61"/>
        <v>1665648671360.5837</v>
      </c>
      <c r="AT123" s="95">
        <f t="shared" si="62"/>
        <v>1665648671360.5837</v>
      </c>
      <c r="AU123" s="95">
        <f t="shared" si="63"/>
        <v>1457209453531.2871</v>
      </c>
      <c r="AV123" s="95">
        <f t="shared" si="64"/>
        <v>1457209453531.2871</v>
      </c>
      <c r="AW123" s="95">
        <f t="shared" si="65"/>
        <v>318377685.07307094</v>
      </c>
      <c r="AX123" s="95">
        <f t="shared" si="66"/>
        <v>474617730191.76184</v>
      </c>
      <c r="AZ123" s="14">
        <f t="shared" si="67"/>
        <v>2.6828096951249569</v>
      </c>
      <c r="BA123" s="14">
        <f t="shared" si="68"/>
        <v>10.248075186712432</v>
      </c>
      <c r="BD123" s="14">
        <v>117</v>
      </c>
      <c r="BE123" s="95">
        <f>求节点(节奏总纲!$H$4:$H$163,M$7:M$166,$BD123)</f>
        <v>390.66984199031691</v>
      </c>
      <c r="BF123" s="95">
        <f>求节点(节奏总纲!$H$4:$H$163,N$7:N$166,$BD123)</f>
        <v>20310.459288011156</v>
      </c>
      <c r="BG123" s="95">
        <f>求节点(节奏总纲!$H$4:$H$163,O$7:O$166,$BD123)</f>
        <v>20310.459288011156</v>
      </c>
      <c r="BH123" s="95">
        <f>求节点(节奏总纲!$H$4:$H$163,P$7:P$166,$BD123)</f>
        <v>2.5000000000000001E-2</v>
      </c>
      <c r="BI123" s="95">
        <f>求节点(节奏总纲!$H$4:$H$163,Q$7:Q$166,$BD123)</f>
        <v>2.5000000000000001E-2</v>
      </c>
      <c r="BJ123" s="95">
        <f>求节点(节奏总纲!$H$4:$H$163,T$7:T$166,$BD123)</f>
        <v>2.4521677669605584</v>
      </c>
      <c r="BK123" s="95">
        <f>求节点(节奏总纲!$H$4:$H$163,U$7:U$166,$BD123)</f>
        <v>67057078833.311089</v>
      </c>
      <c r="BM123" s="14">
        <v>117</v>
      </c>
      <c r="BN123" s="95">
        <f>求节点(节奏总纲!$H$4:$H$163,AF$7:AF$166,$BD123)</f>
        <v>390.66984199031691</v>
      </c>
      <c r="BO123" s="95">
        <f>求节点(节奏总纲!$H$4:$H$163,AG$7:AG$166,$BD123)</f>
        <v>1095.532851541645</v>
      </c>
      <c r="BP123" s="95">
        <f>求节点(节奏总纲!$H$4:$H$163,AH$7:AH$166,$BD123)</f>
        <v>1095.532851541645</v>
      </c>
      <c r="BQ123" s="95">
        <f>求节点(节奏总纲!$H$4:$H$163,AI$7:AI$166,$BD123)</f>
        <v>2.5000000000000001E-2</v>
      </c>
      <c r="BR123" s="95">
        <f>求节点(节奏总纲!$H$4:$H$163,AJ$7:AJ$166,$BD123)</f>
        <v>2.5000000000000001E-2</v>
      </c>
      <c r="BS123" s="95">
        <f>求节点(节奏总纲!$H$4:$H$163,AM$7:AM$166,$BD123)</f>
        <v>7628.5757177313853</v>
      </c>
      <c r="BT123" s="95">
        <f>求节点(节奏总纲!$H$4:$H$163,AN$7:AN$166,$BD123)</f>
        <v>4.183140142480541</v>
      </c>
      <c r="BU123" s="95">
        <f>求节点(节奏总纲!$H$4:$H$163,AO$7:AO$166,$BD123)</f>
        <v>204872813687.62006</v>
      </c>
    </row>
    <row r="124" spans="12:73" x14ac:dyDescent="0.15">
      <c r="L124" s="14">
        <v>118</v>
      </c>
      <c r="M124" s="91">
        <f>武将属性!$G122</f>
        <v>457.41709963006701</v>
      </c>
      <c r="N124" s="91">
        <f>武将属性!$V122</f>
        <v>26363.5</v>
      </c>
      <c r="O124" s="91">
        <f>武将属性!$V122</f>
        <v>26363.5</v>
      </c>
      <c r="P124" s="92">
        <f>武将属性!$AH122</f>
        <v>2.5000000000000001E-2</v>
      </c>
      <c r="Q124" s="92">
        <f>武将属性!$AH122</f>
        <v>2.5000000000000001E-2</v>
      </c>
      <c r="R124" s="92">
        <f>武将属性!BK122</f>
        <v>0.17393964421863514</v>
      </c>
      <c r="S124" s="92">
        <f t="shared" si="46"/>
        <v>0.17393964421863514</v>
      </c>
      <c r="T124" s="91">
        <f>战法技能效用!AO122</f>
        <v>2.2948798898834748</v>
      </c>
      <c r="U124" s="91">
        <f t="shared" si="47"/>
        <v>124932946131.30307</v>
      </c>
      <c r="V124" s="95">
        <f t="shared" si="48"/>
        <v>898582513.38507378</v>
      </c>
      <c r="W124" s="95">
        <f t="shared" si="49"/>
        <v>15590760.219655827</v>
      </c>
      <c r="X124" s="95">
        <f t="shared" si="50"/>
        <v>15590760.219655827</v>
      </c>
      <c r="Y124" s="95">
        <f t="shared" si="51"/>
        <v>401001958098.43542</v>
      </c>
      <c r="Z124" s="95">
        <f t="shared" si="52"/>
        <v>401001958098.43542</v>
      </c>
      <c r="AA124" s="95">
        <f t="shared" si="53"/>
        <v>350126183296.64862</v>
      </c>
      <c r="AB124" s="95">
        <f t="shared" si="54"/>
        <v>350126183296.64862</v>
      </c>
      <c r="AC124" s="95">
        <f t="shared" si="55"/>
        <v>249494379636.0556</v>
      </c>
      <c r="AD124" s="92"/>
      <c r="AE124" s="14">
        <v>118</v>
      </c>
      <c r="AF124" s="91">
        <f>武将属性!$G122</f>
        <v>457.41709963006701</v>
      </c>
      <c r="AG124" s="91">
        <f>士兵属性!$H122</f>
        <v>1596.5312228151447</v>
      </c>
      <c r="AH124" s="91">
        <f>士兵属性!$H122</f>
        <v>1596.5312228151447</v>
      </c>
      <c r="AI124" s="92">
        <f>士兵属性!$S122</f>
        <v>2.5000000000000001E-2</v>
      </c>
      <c r="AJ124" s="92">
        <f>士兵属性!$S122</f>
        <v>2.5000000000000001E-2</v>
      </c>
      <c r="AK124" s="92">
        <f>士兵属性!AZ122</f>
        <v>0.17393964421863514</v>
      </c>
      <c r="AL124" s="92">
        <f t="shared" si="56"/>
        <v>0.17393964421863514</v>
      </c>
      <c r="AM124" s="91">
        <f>带兵数!$H121</f>
        <v>9661.2208257096499</v>
      </c>
      <c r="AN124" s="91">
        <f>战法技能效用!AU122</f>
        <v>5.4481494404005888</v>
      </c>
      <c r="AO124" s="91">
        <f t="shared" si="57"/>
        <v>1310299872500.2571</v>
      </c>
      <c r="AP124" s="95">
        <f t="shared" si="58"/>
        <v>3901958799.6185384</v>
      </c>
      <c r="AQ124" s="95">
        <f t="shared" si="59"/>
        <v>999914007.69785619</v>
      </c>
      <c r="AR124" s="95">
        <f t="shared" si="60"/>
        <v>999914007.69785619</v>
      </c>
      <c r="AS124" s="95">
        <f t="shared" si="61"/>
        <v>1741290416582.9556</v>
      </c>
      <c r="AT124" s="95">
        <f t="shared" si="62"/>
        <v>1741290416582.9556</v>
      </c>
      <c r="AU124" s="95">
        <f t="shared" si="63"/>
        <v>1520370051209.4834</v>
      </c>
      <c r="AV124" s="95">
        <f t="shared" si="64"/>
        <v>1520370051209.4834</v>
      </c>
      <c r="AW124" s="95">
        <f t="shared" si="65"/>
        <v>330474577.12003797</v>
      </c>
      <c r="AX124" s="95">
        <f t="shared" si="66"/>
        <v>495147932961.26685</v>
      </c>
      <c r="AZ124" s="14">
        <f t="shared" si="67"/>
        <v>2.7384366876981718</v>
      </c>
      <c r="BA124" s="14">
        <f t="shared" si="68"/>
        <v>10.488025081255566</v>
      </c>
      <c r="BD124" s="14">
        <v>118</v>
      </c>
      <c r="BE124" s="95">
        <f>求节点(节奏总纲!$H$4:$H$163,M$7:M$166,$BD124)</f>
        <v>391.09932016126544</v>
      </c>
      <c r="BF124" s="95">
        <f>求节点(节奏总纲!$H$4:$H$163,N$7:N$166,$BD124)</f>
        <v>20351.601276645732</v>
      </c>
      <c r="BG124" s="95">
        <f>求节点(节奏总纲!$H$4:$H$163,O$7:O$166,$BD124)</f>
        <v>20351.601276645732</v>
      </c>
      <c r="BH124" s="95">
        <f>求节点(节奏总纲!$H$4:$H$163,P$7:P$166,$BD124)</f>
        <v>2.5000000000000001E-2</v>
      </c>
      <c r="BI124" s="95">
        <f>求节点(节奏总纲!$H$4:$H$163,Q$7:Q$166,$BD124)</f>
        <v>2.5000000000000001E-2</v>
      </c>
      <c r="BJ124" s="95">
        <f>求节点(节奏总纲!$H$4:$H$163,T$7:T$166,$BD124)</f>
        <v>2.4530710993210874</v>
      </c>
      <c r="BK124" s="95">
        <f>求节点(节奏总纲!$H$4:$H$163,U$7:U$166,$BD124)</f>
        <v>67452510072.836365</v>
      </c>
      <c r="BM124" s="14">
        <v>118</v>
      </c>
      <c r="BN124" s="95">
        <f>求节点(节奏总纲!$H$4:$H$163,AF$7:AF$166,$BD124)</f>
        <v>391.09932016126544</v>
      </c>
      <c r="BO124" s="95">
        <f>求节点(节奏总纲!$H$4:$H$163,AG$7:AG$166,$BD124)</f>
        <v>1098.3020904167863</v>
      </c>
      <c r="BP124" s="95">
        <f>求节点(节奏总纲!$H$4:$H$163,AH$7:AH$166,$BD124)</f>
        <v>1098.3020904167863</v>
      </c>
      <c r="BQ124" s="95">
        <f>求节点(节奏总纲!$H$4:$H$163,AI$7:AI$166,$BD124)</f>
        <v>2.5000000000000001E-2</v>
      </c>
      <c r="BR124" s="95">
        <f>求节点(节奏总纲!$H$4:$H$163,AJ$7:AJ$166,$BD124)</f>
        <v>2.5000000000000001E-2</v>
      </c>
      <c r="BS124" s="95">
        <f>求节点(节奏总纲!$H$4:$H$163,AM$7:AM$166,$BD124)</f>
        <v>7636.8317507248676</v>
      </c>
      <c r="BT124" s="95">
        <f>求节点(节奏总纲!$H$4:$H$163,AN$7:AN$166,$BD124)</f>
        <v>4.1981157091234209</v>
      </c>
      <c r="BU124" s="95">
        <f>求节点(节奏总纲!$H$4:$H$163,AO$7:AO$166,$BD124)</f>
        <v>207880389209.6395</v>
      </c>
    </row>
    <row r="125" spans="12:73" x14ac:dyDescent="0.15">
      <c r="L125" s="14">
        <v>119</v>
      </c>
      <c r="M125" s="91">
        <f>武将属性!$G123</f>
        <v>459.88750364917638</v>
      </c>
      <c r="N125" s="91">
        <f>武将属性!$V123</f>
        <v>26527.3</v>
      </c>
      <c r="O125" s="91">
        <f>武将属性!$V123</f>
        <v>26527.3</v>
      </c>
      <c r="P125" s="92">
        <f>武将属性!$AH123</f>
        <v>2.5000000000000001E-2</v>
      </c>
      <c r="Q125" s="92">
        <f>武将属性!$AH123</f>
        <v>2.5000000000000001E-2</v>
      </c>
      <c r="R125" s="92">
        <f>武将属性!BK123</f>
        <v>0.17626330419609904</v>
      </c>
      <c r="S125" s="92">
        <f t="shared" si="46"/>
        <v>0.17626330419609904</v>
      </c>
      <c r="T125" s="91">
        <f>战法技能效用!AO123</f>
        <v>2.2973607817471384</v>
      </c>
      <c r="U125" s="91">
        <f t="shared" si="47"/>
        <v>127869650938.95284</v>
      </c>
      <c r="V125" s="95">
        <f t="shared" si="48"/>
        <v>921860237.21818304</v>
      </c>
      <c r="W125" s="95">
        <f t="shared" si="49"/>
        <v>15981724.608524341</v>
      </c>
      <c r="X125" s="95">
        <f t="shared" si="50"/>
        <v>15981724.608524341</v>
      </c>
      <c r="Y125" s="95">
        <f t="shared" si="51"/>
        <v>413611710446.54413</v>
      </c>
      <c r="Z125" s="95">
        <f t="shared" si="52"/>
        <v>413611710446.54413</v>
      </c>
      <c r="AA125" s="95">
        <f t="shared" si="53"/>
        <v>360422706119.74243</v>
      </c>
      <c r="AB125" s="95">
        <f t="shared" si="54"/>
        <v>360422706119.74243</v>
      </c>
      <c r="AC125" s="95">
        <f t="shared" si="55"/>
        <v>257146264099.78271</v>
      </c>
      <c r="AD125" s="92"/>
      <c r="AE125" s="14">
        <v>119</v>
      </c>
      <c r="AF125" s="91">
        <f>武将属性!$G123</f>
        <v>459.88750364917638</v>
      </c>
      <c r="AG125" s="91">
        <f>士兵属性!$H123</f>
        <v>1611.5134826359122</v>
      </c>
      <c r="AH125" s="91">
        <f>士兵属性!$H123</f>
        <v>1611.5134826359122</v>
      </c>
      <c r="AI125" s="92">
        <f>士兵属性!$S123</f>
        <v>2.5000000000000001E-2</v>
      </c>
      <c r="AJ125" s="92">
        <f>士兵属性!$S123</f>
        <v>2.5000000000000001E-2</v>
      </c>
      <c r="AK125" s="92">
        <f>士兵属性!AZ123</f>
        <v>0.17626330419609904</v>
      </c>
      <c r="AL125" s="92">
        <f t="shared" si="56"/>
        <v>0.17626330419609904</v>
      </c>
      <c r="AM125" s="91">
        <f>带兵数!$H122</f>
        <v>9725.4656492906943</v>
      </c>
      <c r="AN125" s="91">
        <f>战法技能效用!AU123</f>
        <v>5.4614534010788729</v>
      </c>
      <c r="AO125" s="91">
        <f t="shared" si="57"/>
        <v>1371158186188.3984</v>
      </c>
      <c r="AP125" s="95">
        <f t="shared" si="58"/>
        <v>4053233833.5480061</v>
      </c>
      <c r="AQ125" s="95">
        <f t="shared" si="59"/>
        <v>1034580570.6385341</v>
      </c>
      <c r="AR125" s="95">
        <f t="shared" si="60"/>
        <v>1034580570.6385341</v>
      </c>
      <c r="AS125" s="95">
        <f t="shared" si="61"/>
        <v>1818567404309.0476</v>
      </c>
      <c r="AT125" s="95">
        <f t="shared" si="62"/>
        <v>1818567404309.0476</v>
      </c>
      <c r="AU125" s="95">
        <f t="shared" si="63"/>
        <v>1584706062636.8181</v>
      </c>
      <c r="AV125" s="95">
        <f t="shared" si="64"/>
        <v>1584706062636.8181</v>
      </c>
      <c r="AW125" s="95">
        <f t="shared" si="65"/>
        <v>342860814.80916035</v>
      </c>
      <c r="AX125" s="95">
        <f t="shared" si="66"/>
        <v>516057436297.15668</v>
      </c>
      <c r="AZ125" s="14">
        <f t="shared" si="67"/>
        <v>2.7924961589352355</v>
      </c>
      <c r="BA125" s="14">
        <f t="shared" si="68"/>
        <v>10.723093213439778</v>
      </c>
      <c r="BD125" s="14">
        <v>119</v>
      </c>
      <c r="BE125" s="95">
        <f>求节点(节奏总纲!$H$4:$H$163,M$7:M$166,$BD125)</f>
        <v>391.52879833221397</v>
      </c>
      <c r="BF125" s="95">
        <f>求节点(节奏总纲!$H$4:$H$163,N$7:N$166,$BD125)</f>
        <v>20392.743265280304</v>
      </c>
      <c r="BG125" s="95">
        <f>求节点(节奏总纲!$H$4:$H$163,O$7:O$166,$BD125)</f>
        <v>20392.743265280304</v>
      </c>
      <c r="BH125" s="95">
        <f>求节点(节奏总纲!$H$4:$H$163,P$7:P$166,$BD125)</f>
        <v>2.5000000000000001E-2</v>
      </c>
      <c r="BI125" s="95">
        <f>求节点(节奏总纲!$H$4:$H$163,Q$7:Q$166,$BD125)</f>
        <v>2.5000000000000001E-2</v>
      </c>
      <c r="BJ125" s="95">
        <f>求节点(节奏总纲!$H$4:$H$163,T$7:T$166,$BD125)</f>
        <v>2.4539744316816163</v>
      </c>
      <c r="BK125" s="95">
        <f>求节点(节奏总纲!$H$4:$H$163,U$7:U$166,$BD125)</f>
        <v>67847941312.361633</v>
      </c>
      <c r="BM125" s="14">
        <v>119</v>
      </c>
      <c r="BN125" s="95">
        <f>求节点(节奏总纲!$H$4:$H$163,AF$7:AF$166,$BD125)</f>
        <v>391.52879833221397</v>
      </c>
      <c r="BO125" s="95">
        <f>求节点(节奏总纲!$H$4:$H$163,AG$7:AG$166,$BD125)</f>
        <v>1101.0713292919274</v>
      </c>
      <c r="BP125" s="95">
        <f>求节点(节奏总纲!$H$4:$H$163,AH$7:AH$166,$BD125)</f>
        <v>1101.0713292919274</v>
      </c>
      <c r="BQ125" s="95">
        <f>求节点(节奏总纲!$H$4:$H$163,AI$7:AI$166,$BD125)</f>
        <v>2.5000000000000001E-2</v>
      </c>
      <c r="BR125" s="95">
        <f>求节点(节奏总纲!$H$4:$H$163,AJ$7:AJ$166,$BD125)</f>
        <v>2.5000000000000001E-2</v>
      </c>
      <c r="BS125" s="95">
        <f>求节点(节奏总纲!$H$4:$H$163,AM$7:AM$166,$BD125)</f>
        <v>7645.0877837183489</v>
      </c>
      <c r="BT125" s="95">
        <f>求节点(节奏总纲!$H$4:$H$163,AN$7:AN$166,$BD125)</f>
        <v>4.2130912757662999</v>
      </c>
      <c r="BU125" s="95">
        <f>求节点(节奏总纲!$H$4:$H$163,AO$7:AO$166,$BD125)</f>
        <v>210887964731.65897</v>
      </c>
    </row>
    <row r="126" spans="12:73" x14ac:dyDescent="0.15">
      <c r="L126" s="14">
        <v>120</v>
      </c>
      <c r="M126" s="91">
        <f>武将属性!$G124</f>
        <v>462.35790766828563</v>
      </c>
      <c r="N126" s="91">
        <f>武将属性!$V124</f>
        <v>26691.1</v>
      </c>
      <c r="O126" s="91">
        <f>武将属性!$V124</f>
        <v>26691.1</v>
      </c>
      <c r="P126" s="92">
        <f>武将属性!$AH124</f>
        <v>2.5000000000000001E-2</v>
      </c>
      <c r="Q126" s="92">
        <f>武将属性!$AH124</f>
        <v>2.5000000000000001E-2</v>
      </c>
      <c r="R126" s="92">
        <f>武将属性!BK124</f>
        <v>0.17858834250029232</v>
      </c>
      <c r="S126" s="92">
        <f t="shared" si="46"/>
        <v>0.17858834250029232</v>
      </c>
      <c r="T126" s="91">
        <f>战法技能效用!AO124</f>
        <v>2.2998388199731417</v>
      </c>
      <c r="U126" s="91">
        <f t="shared" si="47"/>
        <v>130860540876.16148</v>
      </c>
      <c r="V126" s="95">
        <f t="shared" si="48"/>
        <v>945807480.2610271</v>
      </c>
      <c r="W126" s="95">
        <f t="shared" si="49"/>
        <v>16383797.132021606</v>
      </c>
      <c r="X126" s="95">
        <f t="shared" si="50"/>
        <v>16383797.132021606</v>
      </c>
      <c r="Y126" s="95">
        <f t="shared" si="51"/>
        <v>426635675737.07501</v>
      </c>
      <c r="Z126" s="95">
        <f t="shared" si="52"/>
        <v>426635675737.07501</v>
      </c>
      <c r="AA126" s="95">
        <f t="shared" si="53"/>
        <v>371038429501.85419</v>
      </c>
      <c r="AB126" s="95">
        <f t="shared" si="54"/>
        <v>371038429501.85419</v>
      </c>
      <c r="AC126" s="95">
        <f t="shared" si="55"/>
        <v>265044198512.73895</v>
      </c>
      <c r="AD126" s="92"/>
      <c r="AE126" s="14">
        <v>120</v>
      </c>
      <c r="AF126" s="91">
        <f>武将属性!$G124</f>
        <v>462.35790766828563</v>
      </c>
      <c r="AG126" s="91">
        <f>士兵属性!$H124</f>
        <v>1626.5891055253019</v>
      </c>
      <c r="AH126" s="91">
        <f>士兵属性!$H124</f>
        <v>1626.5891055253019</v>
      </c>
      <c r="AI126" s="92">
        <f>士兵属性!$S124</f>
        <v>2.5000000000000001E-2</v>
      </c>
      <c r="AJ126" s="92">
        <f>士兵属性!$S124</f>
        <v>2.5000000000000001E-2</v>
      </c>
      <c r="AK126" s="92">
        <f>士兵属性!AZ124</f>
        <v>0.17858834250029232</v>
      </c>
      <c r="AL126" s="92">
        <f t="shared" si="56"/>
        <v>0.17858834250029232</v>
      </c>
      <c r="AM126" s="91">
        <f>带兵数!$H123</f>
        <v>9791.8752205023811</v>
      </c>
      <c r="AN126" s="91">
        <f>战法技能效用!AU124</f>
        <v>5.474759957079316</v>
      </c>
      <c r="AO126" s="91">
        <f t="shared" si="57"/>
        <v>1435208845225.8711</v>
      </c>
      <c r="AP126" s="95">
        <f t="shared" si="58"/>
        <v>4211507408.1804109</v>
      </c>
      <c r="AQ126" s="95">
        <f t="shared" si="59"/>
        <v>1070737450.5731434</v>
      </c>
      <c r="AR126" s="95">
        <f t="shared" si="60"/>
        <v>1070737450.5731434</v>
      </c>
      <c r="AS126" s="95">
        <f t="shared" si="61"/>
        <v>1899730491098.3215</v>
      </c>
      <c r="AT126" s="95">
        <f t="shared" si="62"/>
        <v>1899730491098.3215</v>
      </c>
      <c r="AU126" s="95">
        <f t="shared" si="63"/>
        <v>1652166140761.9907</v>
      </c>
      <c r="AV126" s="95">
        <f t="shared" si="64"/>
        <v>1652166140761.9907</v>
      </c>
      <c r="AW126" s="95">
        <f t="shared" si="65"/>
        <v>355733673.63454914</v>
      </c>
      <c r="AX126" s="95">
        <f t="shared" si="66"/>
        <v>537981294604.11627</v>
      </c>
      <c r="AZ126" s="14">
        <f t="shared" si="67"/>
        <v>2.8486854780316277</v>
      </c>
      <c r="BA126" s="14">
        <f t="shared" si="68"/>
        <v>10.96746838746499</v>
      </c>
      <c r="BD126" s="14">
        <v>120</v>
      </c>
      <c r="BE126" s="95">
        <f>求节点(节奏总纲!$H$4:$H$163,M$7:M$166,$BD126)</f>
        <v>391.95827650316249</v>
      </c>
      <c r="BF126" s="95">
        <f>求节点(节奏总纲!$H$4:$H$163,N$7:N$166,$BD126)</f>
        <v>20433.885253914879</v>
      </c>
      <c r="BG126" s="95">
        <f>求节点(节奏总纲!$H$4:$H$163,O$7:O$166,$BD126)</f>
        <v>20433.885253914879</v>
      </c>
      <c r="BH126" s="95">
        <f>求节点(节奏总纲!$H$4:$H$163,P$7:P$166,$BD126)</f>
        <v>2.5000000000000001E-2</v>
      </c>
      <c r="BI126" s="95">
        <f>求节点(节奏总纲!$H$4:$H$163,Q$7:Q$166,$BD126)</f>
        <v>2.5000000000000001E-2</v>
      </c>
      <c r="BJ126" s="95">
        <f>求节点(节奏总纲!$H$4:$H$163,T$7:T$166,$BD126)</f>
        <v>2.4548777640421453</v>
      </c>
      <c r="BK126" s="95">
        <f>求节点(节奏总纲!$H$4:$H$163,U$7:U$166,$BD126)</f>
        <v>68243372551.886909</v>
      </c>
      <c r="BM126" s="14">
        <v>120</v>
      </c>
      <c r="BN126" s="95">
        <f>求节点(节奏总纲!$H$4:$H$163,AF$7:AF$166,$BD126)</f>
        <v>391.95827650316249</v>
      </c>
      <c r="BO126" s="95">
        <f>求节点(节奏总纲!$H$4:$H$163,AG$7:AG$166,$BD126)</f>
        <v>1103.8405681670688</v>
      </c>
      <c r="BP126" s="95">
        <f>求节点(节奏总纲!$H$4:$H$163,AH$7:AH$166,$BD126)</f>
        <v>1103.8405681670688</v>
      </c>
      <c r="BQ126" s="95">
        <f>求节点(节奏总纲!$H$4:$H$163,AI$7:AI$166,$BD126)</f>
        <v>2.5000000000000001E-2</v>
      </c>
      <c r="BR126" s="95">
        <f>求节点(节奏总纲!$H$4:$H$163,AJ$7:AJ$166,$BD126)</f>
        <v>2.5000000000000001E-2</v>
      </c>
      <c r="BS126" s="95">
        <f>求节点(节奏总纲!$H$4:$H$163,AM$7:AM$166,$BD126)</f>
        <v>7653.3438167118311</v>
      </c>
      <c r="BT126" s="95">
        <f>求节点(节奏总纲!$H$4:$H$163,AN$7:AN$166,$BD126)</f>
        <v>4.2280668424091798</v>
      </c>
      <c r="BU126" s="95">
        <f>求节点(节奏总纲!$H$4:$H$163,AO$7:AO$166,$BD126)</f>
        <v>213895540253.67841</v>
      </c>
    </row>
    <row r="127" spans="12:73" x14ac:dyDescent="0.15">
      <c r="L127" s="14">
        <v>121</v>
      </c>
      <c r="M127" s="91">
        <f>武将属性!$G125</f>
        <v>464.82215316301676</v>
      </c>
      <c r="N127" s="91">
        <f>武将属性!$V125</f>
        <v>26854.9</v>
      </c>
      <c r="O127" s="91">
        <f>武将属性!$V125</f>
        <v>26854.9</v>
      </c>
      <c r="P127" s="92">
        <f>武将属性!$AH125</f>
        <v>2.5000000000000001E-2</v>
      </c>
      <c r="Q127" s="92">
        <f>武将属性!$AH125</f>
        <v>2.5000000000000001E-2</v>
      </c>
      <c r="R127" s="92">
        <f>武将属性!BK125</f>
        <v>0.18094167020252291</v>
      </c>
      <c r="S127" s="92">
        <f t="shared" si="46"/>
        <v>0.18094167020252291</v>
      </c>
      <c r="T127" s="91">
        <f>战法技能效用!AO125</f>
        <v>2.3022928493520203</v>
      </c>
      <c r="U127" s="91">
        <f t="shared" si="47"/>
        <v>133908979169.4917</v>
      </c>
      <c r="V127" s="95">
        <f t="shared" si="48"/>
        <v>970752749.83947539</v>
      </c>
      <c r="W127" s="95">
        <f t="shared" si="49"/>
        <v>16802422.774588782</v>
      </c>
      <c r="X127" s="95">
        <f t="shared" si="50"/>
        <v>16802422.774588782</v>
      </c>
      <c r="Y127" s="95">
        <f t="shared" si="51"/>
        <v>440221837433.46771</v>
      </c>
      <c r="Z127" s="95">
        <f t="shared" si="52"/>
        <v>440221837433.46771</v>
      </c>
      <c r="AA127" s="95">
        <f t="shared" si="53"/>
        <v>382091169068.42834</v>
      </c>
      <c r="AB127" s="95">
        <f t="shared" si="54"/>
        <v>382091169068.42834</v>
      </c>
      <c r="AC127" s="95">
        <f t="shared" si="55"/>
        <v>273281264838.66788</v>
      </c>
      <c r="AD127" s="92"/>
      <c r="AE127" s="14">
        <v>121</v>
      </c>
      <c r="AF127" s="91">
        <f>武将属性!$G125</f>
        <v>464.82215316301676</v>
      </c>
      <c r="AG127" s="91">
        <f>士兵属性!$H125</f>
        <v>1641.7511822767292</v>
      </c>
      <c r="AH127" s="91">
        <f>士兵属性!$H125</f>
        <v>1641.7511822767292</v>
      </c>
      <c r="AI127" s="92">
        <f>士兵属性!$S125</f>
        <v>2.5000000000000001E-2</v>
      </c>
      <c r="AJ127" s="92">
        <f>士兵属性!$S125</f>
        <v>2.5000000000000001E-2</v>
      </c>
      <c r="AK127" s="92">
        <f>士兵属性!AZ125</f>
        <v>0.18094167020252291</v>
      </c>
      <c r="AL127" s="92">
        <f t="shared" si="56"/>
        <v>0.18094167020252291</v>
      </c>
      <c r="AM127" s="91">
        <f>带兵数!$H124</f>
        <v>9856.7913166257658</v>
      </c>
      <c r="AN127" s="91">
        <f>战法技能效用!AU125</f>
        <v>5.4930955011557172</v>
      </c>
      <c r="AO127" s="91">
        <f t="shared" si="57"/>
        <v>1503871813053.9812</v>
      </c>
      <c r="AP127" s="95">
        <f t="shared" si="58"/>
        <v>4380498108.8206701</v>
      </c>
      <c r="AQ127" s="95">
        <f t="shared" si="59"/>
        <v>1109297338.6674976</v>
      </c>
      <c r="AR127" s="95">
        <f t="shared" si="60"/>
        <v>1109297338.6674976</v>
      </c>
      <c r="AS127" s="95">
        <f t="shared" si="61"/>
        <v>1986490305237.6067</v>
      </c>
      <c r="AT127" s="95">
        <f t="shared" si="62"/>
        <v>1986490305237.6067</v>
      </c>
      <c r="AU127" s="95">
        <f t="shared" si="63"/>
        <v>1724177081937.8079</v>
      </c>
      <c r="AV127" s="95">
        <f t="shared" si="64"/>
        <v>1724177081937.8079</v>
      </c>
      <c r="AW127" s="95">
        <f t="shared" si="65"/>
        <v>369530034.42041707</v>
      </c>
      <c r="AX127" s="95">
        <f t="shared" si="66"/>
        <v>560962091788.00366</v>
      </c>
      <c r="AZ127" s="14">
        <f t="shared" si="67"/>
        <v>2.9048834167576914</v>
      </c>
      <c r="BA127" s="14">
        <f t="shared" si="68"/>
        <v>11.230552442271222</v>
      </c>
      <c r="BD127" s="14">
        <v>121</v>
      </c>
      <c r="BE127" s="95">
        <f>求节点(节奏总纲!$H$4:$H$163,M$7:M$166,$BD127)</f>
        <v>392.38775467411102</v>
      </c>
      <c r="BF127" s="95">
        <f>求节点(节奏总纲!$H$4:$H$163,N$7:N$166,$BD127)</f>
        <v>20475.027242549451</v>
      </c>
      <c r="BG127" s="95">
        <f>求节点(节奏总纲!$H$4:$H$163,O$7:O$166,$BD127)</f>
        <v>20475.027242549451</v>
      </c>
      <c r="BH127" s="95">
        <f>求节点(节奏总纲!$H$4:$H$163,P$7:P$166,$BD127)</f>
        <v>2.5000000000000001E-2</v>
      </c>
      <c r="BI127" s="95">
        <f>求节点(节奏总纲!$H$4:$H$163,Q$7:Q$166,$BD127)</f>
        <v>2.5000000000000001E-2</v>
      </c>
      <c r="BJ127" s="95">
        <f>求节点(节奏总纲!$H$4:$H$163,T$7:T$166,$BD127)</f>
        <v>2.4557810964026743</v>
      </c>
      <c r="BK127" s="95">
        <f>求节点(节奏总纲!$H$4:$H$163,U$7:U$166,$BD127)</f>
        <v>68638803791.412178</v>
      </c>
      <c r="BM127" s="14">
        <v>121</v>
      </c>
      <c r="BN127" s="95">
        <f>求节点(节奏总纲!$H$4:$H$163,AF$7:AF$166,$BD127)</f>
        <v>392.38775467411102</v>
      </c>
      <c r="BO127" s="95">
        <f>求节点(节奏总纲!$H$4:$H$163,AG$7:AG$166,$BD127)</f>
        <v>1106.6098070422099</v>
      </c>
      <c r="BP127" s="95">
        <f>求节点(节奏总纲!$H$4:$H$163,AH$7:AH$166,$BD127)</f>
        <v>1106.6098070422099</v>
      </c>
      <c r="BQ127" s="95">
        <f>求节点(节奏总纲!$H$4:$H$163,AI$7:AI$166,$BD127)</f>
        <v>2.5000000000000001E-2</v>
      </c>
      <c r="BR127" s="95">
        <f>求节点(节奏总纲!$H$4:$H$163,AJ$7:AJ$166,$BD127)</f>
        <v>2.5000000000000001E-2</v>
      </c>
      <c r="BS127" s="95">
        <f>求节点(节奏总纲!$H$4:$H$163,AM$7:AM$166,$BD127)</f>
        <v>7661.5998497053124</v>
      </c>
      <c r="BT127" s="95">
        <f>求节点(节奏总纲!$H$4:$H$163,AN$7:AN$166,$BD127)</f>
        <v>4.2430424090520589</v>
      </c>
      <c r="BU127" s="95">
        <f>求节点(节奏总纲!$H$4:$H$163,AO$7:AO$166,$BD127)</f>
        <v>216903115775.69788</v>
      </c>
    </row>
    <row r="128" spans="12:73" x14ac:dyDescent="0.15">
      <c r="L128" s="14">
        <v>122</v>
      </c>
      <c r="M128" s="91">
        <f>武将属性!$G126</f>
        <v>467.15321133532689</v>
      </c>
      <c r="N128" s="91">
        <f>武将属性!$V126</f>
        <v>27018.7</v>
      </c>
      <c r="O128" s="91">
        <f>武将属性!$V126</f>
        <v>27018.7</v>
      </c>
      <c r="P128" s="92">
        <f>武将属性!$AH126</f>
        <v>2.5000000000000001E-2</v>
      </c>
      <c r="Q128" s="92">
        <f>武将属性!$AH126</f>
        <v>2.5000000000000001E-2</v>
      </c>
      <c r="R128" s="92">
        <f>武将属性!BK126</f>
        <v>0.18329499790475354</v>
      </c>
      <c r="S128" s="92">
        <f t="shared" si="46"/>
        <v>0.18329499790475354</v>
      </c>
      <c r="T128" s="91">
        <f>战法技能效用!AO126</f>
        <v>2.3038885433786063</v>
      </c>
      <c r="U128" s="91">
        <f t="shared" si="47"/>
        <v>136902951028.43022</v>
      </c>
      <c r="V128" s="95">
        <f t="shared" si="48"/>
        <v>996068113.53478587</v>
      </c>
      <c r="W128" s="95">
        <f t="shared" si="49"/>
        <v>17222013.566400163</v>
      </c>
      <c r="X128" s="95">
        <f t="shared" si="50"/>
        <v>17222013.566400163</v>
      </c>
      <c r="Y128" s="95">
        <f t="shared" si="51"/>
        <v>453967237020.97192</v>
      </c>
      <c r="Z128" s="95">
        <f t="shared" si="52"/>
        <v>453967237020.97192</v>
      </c>
      <c r="AA128" s="95">
        <f t="shared" si="53"/>
        <v>393237881314.82556</v>
      </c>
      <c r="AB128" s="95">
        <f t="shared" si="54"/>
        <v>393237881314.82556</v>
      </c>
      <c r="AC128" s="95">
        <f t="shared" si="55"/>
        <v>281678035948.91046</v>
      </c>
      <c r="AD128" s="92"/>
      <c r="AE128" s="14">
        <v>122</v>
      </c>
      <c r="AF128" s="91">
        <f>武将属性!$G126</f>
        <v>467.15321133532689</v>
      </c>
      <c r="AG128" s="91">
        <f>士兵属性!$H126</f>
        <v>1657.0053031971838</v>
      </c>
      <c r="AH128" s="91">
        <f>士兵属性!$H126</f>
        <v>1657.0053031971838</v>
      </c>
      <c r="AI128" s="92">
        <f>士兵属性!$S126</f>
        <v>2.5000000000000001E-2</v>
      </c>
      <c r="AJ128" s="92">
        <f>士兵属性!$S126</f>
        <v>2.5000000000000001E-2</v>
      </c>
      <c r="AK128" s="92">
        <f>士兵属性!AZ126</f>
        <v>0.18329499790475354</v>
      </c>
      <c r="AL128" s="92">
        <f t="shared" si="56"/>
        <v>0.18329499790475354</v>
      </c>
      <c r="AM128" s="91">
        <f>带兵数!$H125</f>
        <v>9924.8748404290436</v>
      </c>
      <c r="AN128" s="91">
        <f>战法技能效用!AU126</f>
        <v>5.5105705920508026</v>
      </c>
      <c r="AO128" s="91">
        <f t="shared" si="57"/>
        <v>1575647631302.6389</v>
      </c>
      <c r="AP128" s="95">
        <f t="shared" si="58"/>
        <v>4556973970.8780985</v>
      </c>
      <c r="AQ128" s="95">
        <f t="shared" si="59"/>
        <v>1149097769.6612246</v>
      </c>
      <c r="AR128" s="95">
        <f t="shared" si="60"/>
        <v>1149097769.6612246</v>
      </c>
      <c r="AS128" s="95">
        <f t="shared" si="61"/>
        <v>2076882950699.7078</v>
      </c>
      <c r="AT128" s="95">
        <f t="shared" si="62"/>
        <v>2076882950699.7078</v>
      </c>
      <c r="AU128" s="95">
        <f t="shared" si="63"/>
        <v>1799048443741.1211</v>
      </c>
      <c r="AV128" s="95">
        <f t="shared" si="64"/>
        <v>1799048443741.1211</v>
      </c>
      <c r="AW128" s="95">
        <f t="shared" si="65"/>
        <v>383694732.44428223</v>
      </c>
      <c r="AX128" s="95">
        <f t="shared" si="66"/>
        <v>584913740293.5166</v>
      </c>
      <c r="AZ128" s="14">
        <f t="shared" si="67"/>
        <v>2.9638687162957971</v>
      </c>
      <c r="BA128" s="14">
        <f t="shared" si="68"/>
        <v>11.509230586091814</v>
      </c>
      <c r="BD128" s="14">
        <v>122</v>
      </c>
      <c r="BE128" s="95">
        <f>求节点(节奏总纲!$H$4:$H$163,M$7:M$166,$BD128)</f>
        <v>392.81723284505955</v>
      </c>
      <c r="BF128" s="95">
        <f>求节点(节奏总纲!$H$4:$H$163,N$7:N$166,$BD128)</f>
        <v>20516.169231184023</v>
      </c>
      <c r="BG128" s="95">
        <f>求节点(节奏总纲!$H$4:$H$163,O$7:O$166,$BD128)</f>
        <v>20516.169231184023</v>
      </c>
      <c r="BH128" s="95">
        <f>求节点(节奏总纲!$H$4:$H$163,P$7:P$166,$BD128)</f>
        <v>2.5000000000000001E-2</v>
      </c>
      <c r="BI128" s="95">
        <f>求节点(节奏总纲!$H$4:$H$163,Q$7:Q$166,$BD128)</f>
        <v>2.5000000000000001E-2</v>
      </c>
      <c r="BJ128" s="95">
        <f>求节点(节奏总纲!$H$4:$H$163,T$7:T$166,$BD128)</f>
        <v>2.4566844287632033</v>
      </c>
      <c r="BK128" s="95">
        <f>求节点(节奏总纲!$H$4:$H$163,U$7:U$166,$BD128)</f>
        <v>69034235030.937454</v>
      </c>
      <c r="BM128" s="14">
        <v>122</v>
      </c>
      <c r="BN128" s="95">
        <f>求节点(节奏总纲!$H$4:$H$163,AF$7:AF$166,$BD128)</f>
        <v>392.81723284505955</v>
      </c>
      <c r="BO128" s="95">
        <f>求节点(节奏总纲!$H$4:$H$163,AG$7:AG$166,$BD128)</f>
        <v>1109.3790459173513</v>
      </c>
      <c r="BP128" s="95">
        <f>求节点(节奏总纲!$H$4:$H$163,AH$7:AH$166,$BD128)</f>
        <v>1109.3790459173513</v>
      </c>
      <c r="BQ128" s="95">
        <f>求节点(节奏总纲!$H$4:$H$163,AI$7:AI$166,$BD128)</f>
        <v>2.5000000000000001E-2</v>
      </c>
      <c r="BR128" s="95">
        <f>求节点(节奏总纲!$H$4:$H$163,AJ$7:AJ$166,$BD128)</f>
        <v>2.5000000000000001E-2</v>
      </c>
      <c r="BS128" s="95">
        <f>求节点(节奏总纲!$H$4:$H$163,AM$7:AM$166,$BD128)</f>
        <v>7669.8558826987946</v>
      </c>
      <c r="BT128" s="95">
        <f>求节点(节奏总纲!$H$4:$H$163,AN$7:AN$166,$BD128)</f>
        <v>4.2580179756949388</v>
      </c>
      <c r="BU128" s="95">
        <f>求节点(节奏总纲!$H$4:$H$163,AO$7:AO$166,$BD128)</f>
        <v>219910691297.71735</v>
      </c>
    </row>
    <row r="129" spans="12:73" x14ac:dyDescent="0.15">
      <c r="L129" s="14">
        <v>123</v>
      </c>
      <c r="M129" s="91">
        <f>武将属性!$G127</f>
        <v>469.25629921279307</v>
      </c>
      <c r="N129" s="91">
        <f>武将属性!$V127</f>
        <v>27182.5</v>
      </c>
      <c r="O129" s="91">
        <f>武将属性!$V127</f>
        <v>27182.5</v>
      </c>
      <c r="P129" s="92">
        <f>武将属性!$AH127</f>
        <v>2.5000000000000001E-2</v>
      </c>
      <c r="Q129" s="92">
        <f>武将属性!$AH127</f>
        <v>2.5000000000000001E-2</v>
      </c>
      <c r="R129" s="92">
        <f>武将属性!BK127</f>
        <v>0.18564832560698416</v>
      </c>
      <c r="S129" s="92">
        <f t="shared" si="46"/>
        <v>0.18564832560698416</v>
      </c>
      <c r="T129" s="91">
        <f>战法技能效用!AO127</f>
        <v>2.3055177569256382</v>
      </c>
      <c r="U129" s="91">
        <f t="shared" si="47"/>
        <v>139883798752.52829</v>
      </c>
      <c r="V129" s="95">
        <f t="shared" si="48"/>
        <v>1021905216.3347452</v>
      </c>
      <c r="W129" s="95">
        <f t="shared" si="49"/>
        <v>17641330.266292326</v>
      </c>
      <c r="X129" s="95">
        <f t="shared" si="50"/>
        <v>17641330.266292326</v>
      </c>
      <c r="Y129" s="95">
        <f t="shared" si="51"/>
        <v>467839473135.1134</v>
      </c>
      <c r="Z129" s="95">
        <f t="shared" si="52"/>
        <v>467839473135.1134</v>
      </c>
      <c r="AA129" s="95">
        <f t="shared" si="53"/>
        <v>404449995506.04224</v>
      </c>
      <c r="AB129" s="95">
        <f t="shared" si="54"/>
        <v>404449995506.04224</v>
      </c>
      <c r="AC129" s="95">
        <f t="shared" si="55"/>
        <v>290142419570.29614</v>
      </c>
      <c r="AD129" s="92"/>
      <c r="AE129" s="14">
        <v>123</v>
      </c>
      <c r="AF129" s="91">
        <f>武将属性!$G127</f>
        <v>469.25629921279307</v>
      </c>
      <c r="AG129" s="91">
        <f>士兵属性!$H127</f>
        <v>1672.4612500067446</v>
      </c>
      <c r="AH129" s="91">
        <f>士兵属性!$H127</f>
        <v>1672.4612500067446</v>
      </c>
      <c r="AI129" s="92">
        <f>士兵属性!$S127</f>
        <v>2.5000000000000001E-2</v>
      </c>
      <c r="AJ129" s="92">
        <f>士兵属性!$S127</f>
        <v>2.5000000000000001E-2</v>
      </c>
      <c r="AK129" s="92">
        <f>士兵属性!AZ127</f>
        <v>0.18564832560698416</v>
      </c>
      <c r="AL129" s="92">
        <f t="shared" si="56"/>
        <v>0.18564832560698416</v>
      </c>
      <c r="AM129" s="91">
        <f>带兵数!$H126</f>
        <v>9993.175135493495</v>
      </c>
      <c r="AN129" s="91">
        <f>战法技能效用!AU127</f>
        <v>5.5268804494342261</v>
      </c>
      <c r="AO129" s="91">
        <f t="shared" si="57"/>
        <v>1649415471872.6016</v>
      </c>
      <c r="AP129" s="95">
        <f t="shared" si="58"/>
        <v>4739083235.3734512</v>
      </c>
      <c r="AQ129" s="95">
        <f t="shared" si="59"/>
        <v>1189305362.4265094</v>
      </c>
      <c r="AR129" s="95">
        <f t="shared" si="60"/>
        <v>1189305362.4265094</v>
      </c>
      <c r="AS129" s="95">
        <f t="shared" si="61"/>
        <v>2169604547017.3032</v>
      </c>
      <c r="AT129" s="95">
        <f t="shared" si="62"/>
        <v>2169604547017.3032</v>
      </c>
      <c r="AU129" s="95">
        <f t="shared" si="63"/>
        <v>1875635981313.645</v>
      </c>
      <c r="AV129" s="95">
        <f t="shared" si="64"/>
        <v>1875635981313.645</v>
      </c>
      <c r="AW129" s="95">
        <f t="shared" si="65"/>
        <v>398085114.31343746</v>
      </c>
      <c r="AX129" s="95">
        <f t="shared" si="66"/>
        <v>609500096866.63843</v>
      </c>
      <c r="AZ129" s="14">
        <f t="shared" si="67"/>
        <v>3.0243379519838918</v>
      </c>
      <c r="BA129" s="14">
        <f t="shared" si="68"/>
        <v>11.791325990443118</v>
      </c>
      <c r="BD129" s="14">
        <v>123</v>
      </c>
      <c r="BE129" s="95">
        <f>求节点(节奏总纲!$H$4:$H$163,M$7:M$166,$BD129)</f>
        <v>393.24671101600808</v>
      </c>
      <c r="BF129" s="95">
        <f>求节点(节奏总纲!$H$4:$H$163,N$7:N$166,$BD129)</f>
        <v>20557.311219818599</v>
      </c>
      <c r="BG129" s="95">
        <f>求节点(节奏总纲!$H$4:$H$163,O$7:O$166,$BD129)</f>
        <v>20557.311219818599</v>
      </c>
      <c r="BH129" s="95">
        <f>求节点(节奏总纲!$H$4:$H$163,P$7:P$166,$BD129)</f>
        <v>2.5000000000000001E-2</v>
      </c>
      <c r="BI129" s="95">
        <f>求节点(节奏总纲!$H$4:$H$163,Q$7:Q$166,$BD129)</f>
        <v>2.5000000000000001E-2</v>
      </c>
      <c r="BJ129" s="95">
        <f>求节点(节奏总纲!$H$4:$H$163,T$7:T$166,$BD129)</f>
        <v>2.4575877611237322</v>
      </c>
      <c r="BK129" s="95">
        <f>求节点(节奏总纲!$H$4:$H$163,U$7:U$166,$BD129)</f>
        <v>69429666270.462723</v>
      </c>
      <c r="BM129" s="14">
        <v>123</v>
      </c>
      <c r="BN129" s="95">
        <f>求节点(节奏总纲!$H$4:$H$163,AF$7:AF$166,$BD129)</f>
        <v>393.24671101600808</v>
      </c>
      <c r="BO129" s="95">
        <f>求节点(节奏总纲!$H$4:$H$163,AG$7:AG$166,$BD129)</f>
        <v>1112.1482847924926</v>
      </c>
      <c r="BP129" s="95">
        <f>求节点(节奏总纲!$H$4:$H$163,AH$7:AH$166,$BD129)</f>
        <v>1112.1482847924926</v>
      </c>
      <c r="BQ129" s="95">
        <f>求节点(节奏总纲!$H$4:$H$163,AI$7:AI$166,$BD129)</f>
        <v>2.5000000000000001E-2</v>
      </c>
      <c r="BR129" s="95">
        <f>求节点(节奏总纲!$H$4:$H$163,AJ$7:AJ$166,$BD129)</f>
        <v>2.5000000000000001E-2</v>
      </c>
      <c r="BS129" s="95">
        <f>求节点(节奏总纲!$H$4:$H$163,AM$7:AM$166,$BD129)</f>
        <v>7678.1119156922759</v>
      </c>
      <c r="BT129" s="95">
        <f>求节点(节奏总纲!$H$4:$H$163,AN$7:AN$166,$BD129)</f>
        <v>4.2729935423378178</v>
      </c>
      <c r="BU129" s="95">
        <f>求节点(节奏总纲!$H$4:$H$163,AO$7:AO$166,$BD129)</f>
        <v>222918266819.73679</v>
      </c>
    </row>
    <row r="130" spans="12:73" x14ac:dyDescent="0.15">
      <c r="L130" s="14">
        <v>124</v>
      </c>
      <c r="M130" s="91">
        <f>武将属性!$G128</f>
        <v>471.21388271908182</v>
      </c>
      <c r="N130" s="91">
        <f>武将属性!$V128</f>
        <v>27346.300000000003</v>
      </c>
      <c r="O130" s="91">
        <f>武将属性!$V128</f>
        <v>27346.300000000003</v>
      </c>
      <c r="P130" s="92">
        <f>武将属性!$AH128</f>
        <v>2.5000000000000001E-2</v>
      </c>
      <c r="Q130" s="92">
        <f>武将属性!$AH128</f>
        <v>2.5000000000000001E-2</v>
      </c>
      <c r="R130" s="92">
        <f>武将属性!BK128</f>
        <v>0.18800165330921478</v>
      </c>
      <c r="S130" s="92">
        <f t="shared" si="46"/>
        <v>0.18800165330921478</v>
      </c>
      <c r="T130" s="91">
        <f>战法技能效用!AO128</f>
        <v>2.3071124068657349</v>
      </c>
      <c r="U130" s="91">
        <f t="shared" si="47"/>
        <v>142868000767.70328</v>
      </c>
      <c r="V130" s="95">
        <f t="shared" si="48"/>
        <v>1048347610.7285967</v>
      </c>
      <c r="W130" s="95">
        <f t="shared" si="49"/>
        <v>18064452.890910093</v>
      </c>
      <c r="X130" s="95">
        <f t="shared" si="50"/>
        <v>18064452.890910093</v>
      </c>
      <c r="Y130" s="95">
        <f t="shared" si="51"/>
        <v>481947266429.94604</v>
      </c>
      <c r="Z130" s="95">
        <f t="shared" si="52"/>
        <v>481947266429.94604</v>
      </c>
      <c r="AA130" s="95">
        <f t="shared" si="53"/>
        <v>415820926439.49939</v>
      </c>
      <c r="AB130" s="95">
        <f t="shared" si="54"/>
        <v>415820926439.49939</v>
      </c>
      <c r="AC130" s="95">
        <f t="shared" si="55"/>
        <v>298747600514.05194</v>
      </c>
      <c r="AD130" s="92"/>
      <c r="AE130" s="14">
        <v>124</v>
      </c>
      <c r="AF130" s="91">
        <f>武将属性!$G128</f>
        <v>471.21388271908182</v>
      </c>
      <c r="AG130" s="91">
        <f>士兵属性!$H128</f>
        <v>1687.8366792311435</v>
      </c>
      <c r="AH130" s="91">
        <f>士兵属性!$H128</f>
        <v>1687.8366792311435</v>
      </c>
      <c r="AI130" s="92">
        <f>士兵属性!$S128</f>
        <v>2.5000000000000001E-2</v>
      </c>
      <c r="AJ130" s="92">
        <f>士兵属性!$S128</f>
        <v>2.5000000000000001E-2</v>
      </c>
      <c r="AK130" s="92">
        <f>士兵属性!AZ128</f>
        <v>0.18800165330921478</v>
      </c>
      <c r="AL130" s="92">
        <f t="shared" si="56"/>
        <v>0.18800165330921478</v>
      </c>
      <c r="AM130" s="91">
        <f>带兵数!$H127</f>
        <v>10064.364412798423</v>
      </c>
      <c r="AN130" s="91">
        <f>战法技能效用!AU128</f>
        <v>5.5423110878610178</v>
      </c>
      <c r="AO130" s="91">
        <f t="shared" si="57"/>
        <v>1725940514723.4136</v>
      </c>
      <c r="AP130" s="95">
        <f t="shared" si="58"/>
        <v>4928193380.3142452</v>
      </c>
      <c r="AQ130" s="95">
        <f t="shared" si="59"/>
        <v>1230609861.4900153</v>
      </c>
      <c r="AR130" s="95">
        <f t="shared" si="60"/>
        <v>1230609861.4900153</v>
      </c>
      <c r="AS130" s="95">
        <f t="shared" si="61"/>
        <v>2265593304905.709</v>
      </c>
      <c r="AT130" s="95">
        <f t="shared" si="62"/>
        <v>2265593304905.709</v>
      </c>
      <c r="AU130" s="95">
        <f t="shared" si="63"/>
        <v>1954738977895.9487</v>
      </c>
      <c r="AV130" s="95">
        <f t="shared" si="64"/>
        <v>1954738977895.9487</v>
      </c>
      <c r="AW130" s="95">
        <f t="shared" si="65"/>
        <v>412757006.17618454</v>
      </c>
      <c r="AX130" s="95">
        <f t="shared" si="66"/>
        <v>634964749964.37207</v>
      </c>
      <c r="AZ130" s="14">
        <f t="shared" si="67"/>
        <v>3.086927197368301</v>
      </c>
      <c r="BA130" s="14">
        <f t="shared" si="68"/>
        <v>12.080665407572354</v>
      </c>
      <c r="BD130" s="14">
        <v>124</v>
      </c>
      <c r="BE130" s="95">
        <f>求节点(节奏总纲!$H$4:$H$163,M$7:M$166,$BD130)</f>
        <v>393.56744579461559</v>
      </c>
      <c r="BF130" s="95">
        <f>求节点(节奏总纲!$H$4:$H$163,N$7:N$166,$BD130)</f>
        <v>20598.484514100244</v>
      </c>
      <c r="BG130" s="95">
        <f>求节点(节奏总纲!$H$4:$H$163,O$7:O$166,$BD130)</f>
        <v>20598.484514100244</v>
      </c>
      <c r="BH130" s="95">
        <f>求节点(节奏总纲!$H$4:$H$163,P$7:P$166,$BD130)</f>
        <v>2.5000000000000001E-2</v>
      </c>
      <c r="BI130" s="95">
        <f>求节点(节奏总纲!$H$4:$H$163,Q$7:Q$166,$BD130)</f>
        <v>2.5000000000000001E-2</v>
      </c>
      <c r="BJ130" s="95">
        <f>求节点(节奏总纲!$H$4:$H$163,T$7:T$166,$BD130)</f>
        <v>2.4585021433333361</v>
      </c>
      <c r="BK130" s="95">
        <f>求节点(节奏总纲!$H$4:$H$163,U$7:U$166,$BD130)</f>
        <v>69806427791.06778</v>
      </c>
      <c r="BM130" s="14">
        <v>124</v>
      </c>
      <c r="BN130" s="95">
        <f>求节点(节奏总纲!$H$4:$H$163,AF$7:AF$166,$BD130)</f>
        <v>393.56744579461559</v>
      </c>
      <c r="BO130" s="95">
        <f>求节点(节奏总纲!$H$4:$H$163,AG$7:AG$166,$BD130)</f>
        <v>1115.1256447537246</v>
      </c>
      <c r="BP130" s="95">
        <f>求节点(节奏总纲!$H$4:$H$163,AH$7:AH$166,$BD130)</f>
        <v>1115.1256447537246</v>
      </c>
      <c r="BQ130" s="95">
        <f>求节点(节奏总纲!$H$4:$H$163,AI$7:AI$166,$BD130)</f>
        <v>2.5000000000000001E-2</v>
      </c>
      <c r="BR130" s="95">
        <f>求节点(节奏总纲!$H$4:$H$163,AJ$7:AJ$166,$BD130)</f>
        <v>2.5000000000000001E-2</v>
      </c>
      <c r="BS130" s="95">
        <f>求节点(节奏总纲!$H$4:$H$163,AM$7:AM$166,$BD130)</f>
        <v>7686.1948755195745</v>
      </c>
      <c r="BT130" s="95">
        <f>求节点(节奏总纲!$H$4:$H$163,AN$7:AN$166,$BD130)</f>
        <v>4.2875908125498485</v>
      </c>
      <c r="BU130" s="95">
        <f>求节点(节奏总纲!$H$4:$H$163,AO$7:AO$166,$BD130)</f>
        <v>226093745052.67548</v>
      </c>
    </row>
    <row r="131" spans="12:73" x14ac:dyDescent="0.15">
      <c r="L131" s="14">
        <v>125</v>
      </c>
      <c r="M131" s="91">
        <f>武将属性!$G129</f>
        <v>474.46148055114747</v>
      </c>
      <c r="N131" s="91">
        <f>武将属性!$V129</f>
        <v>27510.1</v>
      </c>
      <c r="O131" s="91">
        <f>武将属性!$V129</f>
        <v>27510.1</v>
      </c>
      <c r="P131" s="92">
        <f>武将属性!$AH129</f>
        <v>2.5000000000000001E-2</v>
      </c>
      <c r="Q131" s="92">
        <f>武将属性!$AH129</f>
        <v>2.5000000000000001E-2</v>
      </c>
      <c r="R131" s="92">
        <f>武将属性!BK129</f>
        <v>0.19035498101144541</v>
      </c>
      <c r="S131" s="92">
        <f t="shared" si="46"/>
        <v>0.19035498101144541</v>
      </c>
      <c r="T131" s="91">
        <f>战法技能效用!AO129</f>
        <v>2.3087024997956922</v>
      </c>
      <c r="U131" s="91">
        <f t="shared" si="47"/>
        <v>146299035709.12506</v>
      </c>
      <c r="V131" s="95">
        <f t="shared" si="48"/>
        <v>1074721925.0574579</v>
      </c>
      <c r="W131" s="95">
        <f t="shared" si="49"/>
        <v>18535525.343184534</v>
      </c>
      <c r="X131" s="95">
        <f t="shared" si="50"/>
        <v>18535525.343184534</v>
      </c>
      <c r="Y131" s="95">
        <f t="shared" si="51"/>
        <v>497477225115.64966</v>
      </c>
      <c r="Z131" s="95">
        <f t="shared" si="52"/>
        <v>497477225115.64966</v>
      </c>
      <c r="AA131" s="95">
        <f t="shared" si="53"/>
        <v>428371505876.56348</v>
      </c>
      <c r="AB131" s="95">
        <f t="shared" si="54"/>
        <v>428371505876.56348</v>
      </c>
      <c r="AC131" s="95">
        <f t="shared" si="55"/>
        <v>308226052825.85992</v>
      </c>
      <c r="AD131" s="92"/>
      <c r="AE131" s="14">
        <v>125</v>
      </c>
      <c r="AF131" s="91">
        <f>武将属性!$G129</f>
        <v>474.46148055114747</v>
      </c>
      <c r="AG131" s="91">
        <f>士兵属性!$H129</f>
        <v>1703.2715646374813</v>
      </c>
      <c r="AH131" s="91">
        <f>士兵属性!$H129</f>
        <v>1703.2715646374813</v>
      </c>
      <c r="AI131" s="92">
        <f>士兵属性!$S129</f>
        <v>2.5000000000000001E-2</v>
      </c>
      <c r="AJ131" s="92">
        <f>士兵属性!$S129</f>
        <v>2.5000000000000001E-2</v>
      </c>
      <c r="AK131" s="92">
        <f>士兵属性!AZ129</f>
        <v>0.19035498101144541</v>
      </c>
      <c r="AL131" s="92">
        <f t="shared" si="56"/>
        <v>0.19035498101144541</v>
      </c>
      <c r="AM131" s="91">
        <f>带兵数!$H128</f>
        <v>10127.030576080153</v>
      </c>
      <c r="AN131" s="91">
        <f>战法技能效用!AU129</f>
        <v>5.5577422973592325</v>
      </c>
      <c r="AO131" s="91">
        <f t="shared" si="57"/>
        <v>1807475420145.8618</v>
      </c>
      <c r="AP131" s="95">
        <f t="shared" si="58"/>
        <v>5116017034.2073708</v>
      </c>
      <c r="AQ131" s="95">
        <f t="shared" si="59"/>
        <v>1274659065.0929849</v>
      </c>
      <c r="AR131" s="95">
        <f t="shared" si="60"/>
        <v>1274659065.0929849</v>
      </c>
      <c r="AS131" s="95">
        <f t="shared" si="61"/>
        <v>2368149284463.3369</v>
      </c>
      <c r="AT131" s="95">
        <f t="shared" si="62"/>
        <v>2368149284463.3369</v>
      </c>
      <c r="AU131" s="95">
        <f t="shared" si="63"/>
        <v>2039184155395.7261</v>
      </c>
      <c r="AV131" s="95">
        <f t="shared" si="64"/>
        <v>2039184155395.7261</v>
      </c>
      <c r="AW131" s="95">
        <f t="shared" si="65"/>
        <v>428771400.23816073</v>
      </c>
      <c r="AX131" s="95">
        <f t="shared" si="66"/>
        <v>662145733007.70422</v>
      </c>
      <c r="AZ131" s="14">
        <f t="shared" si="67"/>
        <v>3.1451233547834816</v>
      </c>
      <c r="BA131" s="14">
        <f t="shared" si="68"/>
        <v>12.354663934624449</v>
      </c>
      <c r="BD131" s="14">
        <v>125</v>
      </c>
      <c r="BE131" s="95">
        <f>求节点(节奏总纲!$H$4:$H$163,M$7:M$166,$BD131)</f>
        <v>393.86300961899218</v>
      </c>
      <c r="BF131" s="95">
        <f>求节点(节奏总纲!$H$4:$H$163,N$7:N$166,$BD131)</f>
        <v>20639.665054734909</v>
      </c>
      <c r="BG131" s="95">
        <f>求节点(节奏总纲!$H$4:$H$163,O$7:O$166,$BD131)</f>
        <v>20639.665054734909</v>
      </c>
      <c r="BH131" s="95">
        <f>求节点(节奏总纲!$H$4:$H$163,P$7:P$166,$BD131)</f>
        <v>2.5000000000000001E-2</v>
      </c>
      <c r="BI131" s="95">
        <f>求节点(节奏总纲!$H$4:$H$163,Q$7:Q$166,$BD131)</f>
        <v>2.5000000000000001E-2</v>
      </c>
      <c r="BJ131" s="95">
        <f>求节点(节奏总纲!$H$4:$H$163,T$7:T$166,$BD131)</f>
        <v>2.4594190832638207</v>
      </c>
      <c r="BK131" s="95">
        <f>求节点(节奏总纲!$H$4:$H$163,U$7:U$166,$BD131)</f>
        <v>70178867811.025024</v>
      </c>
      <c r="BM131" s="14">
        <v>125</v>
      </c>
      <c r="BN131" s="95">
        <f>求节点(节奏总纲!$H$4:$H$163,AF$7:AF$166,$BD131)</f>
        <v>393.86300961899218</v>
      </c>
      <c r="BO131" s="95">
        <f>求节点(节奏总纲!$H$4:$H$163,AG$7:AG$166,$BD131)</f>
        <v>1118.1511787347265</v>
      </c>
      <c r="BP131" s="95">
        <f>求节点(节奏总纲!$H$4:$H$163,AH$7:AH$166,$BD131)</f>
        <v>1118.1511787347265</v>
      </c>
      <c r="BQ131" s="95">
        <f>求节点(节奏总纲!$H$4:$H$163,AI$7:AI$166,$BD131)</f>
        <v>2.5000000000000001E-2</v>
      </c>
      <c r="BR131" s="95">
        <f>求节点(节奏总纲!$H$4:$H$163,AJ$7:AJ$166,$BD131)</f>
        <v>2.5000000000000001E-2</v>
      </c>
      <c r="BS131" s="95">
        <f>求节点(节奏总纲!$H$4:$H$163,AM$7:AM$166,$BD131)</f>
        <v>7694.2377739081867</v>
      </c>
      <c r="BT131" s="95">
        <f>求节点(节奏总纲!$H$4:$H$163,AN$7:AN$166,$BD131)</f>
        <v>4.3021005180653802</v>
      </c>
      <c r="BU131" s="95">
        <f>求节点(节奏总纲!$H$4:$H$163,AO$7:AO$166,$BD131)</f>
        <v>229308087913.25565</v>
      </c>
    </row>
    <row r="132" spans="12:73" x14ac:dyDescent="0.15">
      <c r="L132" s="14">
        <v>126</v>
      </c>
      <c r="M132" s="91">
        <f>武将属性!$G130</f>
        <v>477.87876498487293</v>
      </c>
      <c r="N132" s="91">
        <f>武将属性!$V130</f>
        <v>27673.9</v>
      </c>
      <c r="O132" s="91">
        <f>武将属性!$V130</f>
        <v>27673.9</v>
      </c>
      <c r="P132" s="92">
        <f>武将属性!$AH130</f>
        <v>2.5000000000000001E-2</v>
      </c>
      <c r="Q132" s="92">
        <f>武将属性!$AH130</f>
        <v>2.5000000000000001E-2</v>
      </c>
      <c r="R132" s="92">
        <f>武将属性!BK130</f>
        <v>0.19270830871367603</v>
      </c>
      <c r="S132" s="92">
        <f t="shared" si="46"/>
        <v>0.19270830871367603</v>
      </c>
      <c r="T132" s="91">
        <f>战法技能效用!AO130</f>
        <v>2.3094650428565124</v>
      </c>
      <c r="U132" s="91">
        <f t="shared" si="47"/>
        <v>149771883762.60001</v>
      </c>
      <c r="V132" s="95">
        <f t="shared" si="48"/>
        <v>1101478706.3535836</v>
      </c>
      <c r="W132" s="95">
        <f t="shared" si="49"/>
        <v>19020567.532924015</v>
      </c>
      <c r="X132" s="95">
        <f t="shared" si="50"/>
        <v>19020567.532924015</v>
      </c>
      <c r="Y132" s="95">
        <f t="shared" si="51"/>
        <v>513534911072.57172</v>
      </c>
      <c r="Z132" s="95">
        <f t="shared" si="52"/>
        <v>513534911072.57172</v>
      </c>
      <c r="AA132" s="95">
        <f t="shared" si="53"/>
        <v>441326081158.16205</v>
      </c>
      <c r="AB132" s="95">
        <f t="shared" si="54"/>
        <v>441326081158.16205</v>
      </c>
      <c r="AC132" s="95">
        <f t="shared" si="55"/>
        <v>318101733683.85559</v>
      </c>
      <c r="AD132" s="92"/>
      <c r="AE132" s="14">
        <v>126</v>
      </c>
      <c r="AF132" s="91">
        <f>武将属性!$G130</f>
        <v>477.87876498487293</v>
      </c>
      <c r="AG132" s="91">
        <f>士兵属性!$H130</f>
        <v>1718.7916120405712</v>
      </c>
      <c r="AH132" s="91">
        <f>士兵属性!$H130</f>
        <v>1718.7916120405712</v>
      </c>
      <c r="AI132" s="92">
        <f>士兵属性!$S130</f>
        <v>2.5000000000000001E-2</v>
      </c>
      <c r="AJ132" s="92">
        <f>士兵属性!$S130</f>
        <v>2.5000000000000001E-2</v>
      </c>
      <c r="AK132" s="92">
        <f>士兵属性!AZ130</f>
        <v>0.19270830871367603</v>
      </c>
      <c r="AL132" s="92">
        <f t="shared" si="56"/>
        <v>0.19270830871367603</v>
      </c>
      <c r="AM132" s="91">
        <f>带兵数!$H129</f>
        <v>10191.698817163728</v>
      </c>
      <c r="AN132" s="91">
        <f>战法技能效用!AU130</f>
        <v>5.5732477461404351</v>
      </c>
      <c r="AO132" s="91">
        <f t="shared" si="57"/>
        <v>1893928432817.6936</v>
      </c>
      <c r="AP132" s="95">
        <f t="shared" si="58"/>
        <v>5312078526.3144798</v>
      </c>
      <c r="AQ132" s="95">
        <f t="shared" si="59"/>
        <v>1321003556.8005116</v>
      </c>
      <c r="AR132" s="95">
        <f t="shared" si="60"/>
        <v>1321003556.8005116</v>
      </c>
      <c r="AS132" s="95">
        <f t="shared" si="61"/>
        <v>2476614171373.4902</v>
      </c>
      <c r="AT132" s="95">
        <f t="shared" si="62"/>
        <v>2476614171373.4902</v>
      </c>
      <c r="AU132" s="95">
        <f t="shared" si="63"/>
        <v>2128374144048.3518</v>
      </c>
      <c r="AV132" s="95">
        <f t="shared" si="64"/>
        <v>2128374144048.3518</v>
      </c>
      <c r="AW132" s="95">
        <f t="shared" si="65"/>
        <v>445564546.91944098</v>
      </c>
      <c r="AX132" s="95">
        <f t="shared" si="66"/>
        <v>690839572945.55029</v>
      </c>
      <c r="AZ132" s="14">
        <f t="shared" si="67"/>
        <v>3.2054489569546623</v>
      </c>
      <c r="BA132" s="14">
        <f t="shared" si="68"/>
        <v>12.645420390249724</v>
      </c>
      <c r="BD132" s="14">
        <v>126</v>
      </c>
      <c r="BE132" s="95">
        <f>求节点(节奏总纲!$H$4:$H$163,M$7:M$166,$BD132)</f>
        <v>394.15857344336871</v>
      </c>
      <c r="BF132" s="95">
        <f>求节点(节奏总纲!$H$4:$H$163,N$7:N$166,$BD132)</f>
        <v>20680.845595369577</v>
      </c>
      <c r="BG132" s="95">
        <f>求节点(节奏总纲!$H$4:$H$163,O$7:O$166,$BD132)</f>
        <v>20680.845595369577</v>
      </c>
      <c r="BH132" s="95">
        <f>求节点(节奏总纲!$H$4:$H$163,P$7:P$166,$BD132)</f>
        <v>2.5000000000000001E-2</v>
      </c>
      <c r="BI132" s="95">
        <f>求节点(节奏总纲!$H$4:$H$163,Q$7:Q$166,$BD132)</f>
        <v>2.5000000000000001E-2</v>
      </c>
      <c r="BJ132" s="95">
        <f>求节点(节奏总纲!$H$4:$H$163,T$7:T$166,$BD132)</f>
        <v>2.4603360231943059</v>
      </c>
      <c r="BK132" s="95">
        <f>求节点(节奏总纲!$H$4:$H$163,U$7:U$166,$BD132)</f>
        <v>70551307830.982269</v>
      </c>
      <c r="BM132" s="14">
        <v>126</v>
      </c>
      <c r="BN132" s="95">
        <f>求节点(节奏总纲!$H$4:$H$163,AF$7:AF$166,$BD132)</f>
        <v>394.15857344336871</v>
      </c>
      <c r="BO132" s="95">
        <f>求节点(节奏总纲!$H$4:$H$163,AG$7:AG$166,$BD132)</f>
        <v>1121.1767127157286</v>
      </c>
      <c r="BP132" s="95">
        <f>求节点(节奏总纲!$H$4:$H$163,AH$7:AH$166,$BD132)</f>
        <v>1121.1767127157286</v>
      </c>
      <c r="BQ132" s="95">
        <f>求节点(节奏总纲!$H$4:$H$163,AI$7:AI$166,$BD132)</f>
        <v>2.5000000000000001E-2</v>
      </c>
      <c r="BR132" s="95">
        <f>求节点(节奏总纲!$H$4:$H$163,AJ$7:AJ$166,$BD132)</f>
        <v>2.5000000000000001E-2</v>
      </c>
      <c r="BS132" s="95">
        <f>求节点(节奏总纲!$H$4:$H$163,AM$7:AM$166,$BD132)</f>
        <v>7702.2806722967998</v>
      </c>
      <c r="BT132" s="95">
        <f>求节点(节奏总纲!$H$4:$H$163,AN$7:AN$166,$BD132)</f>
        <v>4.316610223580911</v>
      </c>
      <c r="BU132" s="95">
        <f>求节点(节奏总纲!$H$4:$H$163,AO$7:AO$166,$BD132)</f>
        <v>232522430773.83582</v>
      </c>
    </row>
    <row r="133" spans="12:73" x14ac:dyDescent="0.15">
      <c r="L133" s="14">
        <v>127</v>
      </c>
      <c r="M133" s="91">
        <f>武将属性!$G131</f>
        <v>481.29604941859844</v>
      </c>
      <c r="N133" s="91">
        <f>武将属性!$V131</f>
        <v>27837.7</v>
      </c>
      <c r="O133" s="91">
        <f>武将属性!$V131</f>
        <v>27837.7</v>
      </c>
      <c r="P133" s="92">
        <f>武将属性!$AH131</f>
        <v>2.5000000000000001E-2</v>
      </c>
      <c r="Q133" s="92">
        <f>武将属性!$AH131</f>
        <v>2.5000000000000001E-2</v>
      </c>
      <c r="R133" s="92">
        <f>武将属性!BK131</f>
        <v>0.19506163641590665</v>
      </c>
      <c r="S133" s="92">
        <f t="shared" si="46"/>
        <v>0.19506163641590665</v>
      </c>
      <c r="T133" s="91">
        <f>战法技能效用!AO131</f>
        <v>2.3102094493438572</v>
      </c>
      <c r="U133" s="91">
        <f t="shared" si="47"/>
        <v>153305697364.46326</v>
      </c>
      <c r="V133" s="95">
        <f t="shared" si="48"/>
        <v>1128801701.7262518</v>
      </c>
      <c r="W133" s="95">
        <f t="shared" si="49"/>
        <v>19516260.309502441</v>
      </c>
      <c r="X133" s="95">
        <f t="shared" si="50"/>
        <v>19516260.309502441</v>
      </c>
      <c r="Y133" s="95">
        <f t="shared" si="51"/>
        <v>530036877675.93774</v>
      </c>
      <c r="Z133" s="95">
        <f t="shared" si="52"/>
        <v>530036877675.93774</v>
      </c>
      <c r="AA133" s="95">
        <f t="shared" si="53"/>
        <v>454610693760.70288</v>
      </c>
      <c r="AB133" s="95">
        <f t="shared" si="54"/>
        <v>454610693760.70288</v>
      </c>
      <c r="AC133" s="95">
        <f t="shared" si="55"/>
        <v>328249802879.10516</v>
      </c>
      <c r="AD133" s="92"/>
      <c r="AE133" s="14">
        <v>127</v>
      </c>
      <c r="AF133" s="91">
        <f>武将属性!$G131</f>
        <v>481.29604941859844</v>
      </c>
      <c r="AG133" s="91">
        <f>士兵属性!$H131</f>
        <v>1734.3968214404131</v>
      </c>
      <c r="AH133" s="91">
        <f>士兵属性!$H131</f>
        <v>1734.3968214404131</v>
      </c>
      <c r="AI133" s="92">
        <f>士兵属性!$S131</f>
        <v>2.5000000000000001E-2</v>
      </c>
      <c r="AJ133" s="92">
        <f>士兵属性!$S131</f>
        <v>2.5000000000000001E-2</v>
      </c>
      <c r="AK133" s="92">
        <f>士兵属性!AZ131</f>
        <v>0.19506163641590665</v>
      </c>
      <c r="AL133" s="92">
        <f t="shared" si="56"/>
        <v>0.19506163641590665</v>
      </c>
      <c r="AM133" s="91">
        <f>带兵数!$H130</f>
        <v>10256.363111863811</v>
      </c>
      <c r="AN133" s="91">
        <f>战法技能效用!AU131</f>
        <v>5.5887549082254875</v>
      </c>
      <c r="AO133" s="91">
        <f t="shared" si="57"/>
        <v>1984088558905.8901</v>
      </c>
      <c r="AP133" s="95">
        <f t="shared" si="58"/>
        <v>5514883602.4653702</v>
      </c>
      <c r="AQ133" s="95">
        <f t="shared" si="59"/>
        <v>1368816312.2829077</v>
      </c>
      <c r="AR133" s="95">
        <f t="shared" si="60"/>
        <v>1368816312.2829077</v>
      </c>
      <c r="AS133" s="95">
        <f t="shared" si="61"/>
        <v>2589552869141.4551</v>
      </c>
      <c r="AT133" s="95">
        <f t="shared" si="62"/>
        <v>2589552869141.4551</v>
      </c>
      <c r="AU133" s="95">
        <f t="shared" si="63"/>
        <v>2221050036239.5044</v>
      </c>
      <c r="AV133" s="95">
        <f t="shared" si="64"/>
        <v>2221050036239.5044</v>
      </c>
      <c r="AW133" s="95">
        <f t="shared" si="65"/>
        <v>462945906.90010023</v>
      </c>
      <c r="AX133" s="95">
        <f t="shared" si="66"/>
        <v>720643185010.70435</v>
      </c>
      <c r="AZ133" s="14">
        <f t="shared" si="67"/>
        <v>3.2666830601754842</v>
      </c>
      <c r="BA133" s="14">
        <f t="shared" si="68"/>
        <v>12.942040596110344</v>
      </c>
      <c r="BD133" s="14">
        <v>127</v>
      </c>
      <c r="BE133" s="95">
        <f>求节点(节奏总纲!$H$4:$H$163,M$7:M$166,$BD133)</f>
        <v>394.4541372677453</v>
      </c>
      <c r="BF133" s="95">
        <f>求节点(节奏总纲!$H$4:$H$163,N$7:N$166,$BD133)</f>
        <v>20722.026136004246</v>
      </c>
      <c r="BG133" s="95">
        <f>求节点(节奏总纲!$H$4:$H$163,O$7:O$166,$BD133)</f>
        <v>20722.026136004246</v>
      </c>
      <c r="BH133" s="95">
        <f>求节点(节奏总纲!$H$4:$H$163,P$7:P$166,$BD133)</f>
        <v>2.5000000000000001E-2</v>
      </c>
      <c r="BI133" s="95">
        <f>求节点(节奏总纲!$H$4:$H$163,Q$7:Q$166,$BD133)</f>
        <v>2.5000000000000001E-2</v>
      </c>
      <c r="BJ133" s="95">
        <f>求节点(节奏总纲!$H$4:$H$163,T$7:T$166,$BD133)</f>
        <v>2.4612529631247906</v>
      </c>
      <c r="BK133" s="95">
        <f>求节点(节奏总纲!$H$4:$H$163,U$7:U$166,$BD133)</f>
        <v>70923747850.939529</v>
      </c>
      <c r="BM133" s="14">
        <v>127</v>
      </c>
      <c r="BN133" s="95">
        <f>求节点(节奏总纲!$H$4:$H$163,AF$7:AF$166,$BD133)</f>
        <v>394.4541372677453</v>
      </c>
      <c r="BO133" s="95">
        <f>求节点(节奏总纲!$H$4:$H$163,AG$7:AG$166,$BD133)</f>
        <v>1124.2022466967305</v>
      </c>
      <c r="BP133" s="95">
        <f>求节点(节奏总纲!$H$4:$H$163,AH$7:AH$166,$BD133)</f>
        <v>1124.2022466967305</v>
      </c>
      <c r="BQ133" s="95">
        <f>求节点(节奏总纲!$H$4:$H$163,AI$7:AI$166,$BD133)</f>
        <v>2.5000000000000001E-2</v>
      </c>
      <c r="BR133" s="95">
        <f>求节点(节奏总纲!$H$4:$H$163,AJ$7:AJ$166,$BD133)</f>
        <v>2.5000000000000001E-2</v>
      </c>
      <c r="BS133" s="95">
        <f>求节点(节奏总纲!$H$4:$H$163,AM$7:AM$166,$BD133)</f>
        <v>7710.323570685413</v>
      </c>
      <c r="BT133" s="95">
        <f>求节点(节奏总纲!$H$4:$H$163,AN$7:AN$166,$BD133)</f>
        <v>4.3311199290964426</v>
      </c>
      <c r="BU133" s="95">
        <f>求节点(节奏总纲!$H$4:$H$163,AO$7:AO$166,$BD133)</f>
        <v>235736773634.41599</v>
      </c>
    </row>
    <row r="134" spans="12:73" x14ac:dyDescent="0.15">
      <c r="L134" s="14">
        <v>128</v>
      </c>
      <c r="M134" s="91">
        <f>武将属性!$G132</f>
        <v>484.71333385232396</v>
      </c>
      <c r="N134" s="91">
        <f>武将属性!$V132</f>
        <v>28001.5</v>
      </c>
      <c r="O134" s="91">
        <f>武将属性!$V132</f>
        <v>28001.5</v>
      </c>
      <c r="P134" s="92">
        <f>武将属性!$AH132</f>
        <v>2.5000000000000001E-2</v>
      </c>
      <c r="Q134" s="92">
        <f>武将属性!$AH132</f>
        <v>2.5000000000000001E-2</v>
      </c>
      <c r="R134" s="92">
        <f>武将属性!BK132</f>
        <v>0.19741496411813728</v>
      </c>
      <c r="S134" s="92">
        <f t="shared" si="46"/>
        <v>0.19741496411813728</v>
      </c>
      <c r="T134" s="91">
        <f>战法技能效用!AO132</f>
        <v>2.3109526883490243</v>
      </c>
      <c r="U134" s="91">
        <f t="shared" si="47"/>
        <v>156902770301.80038</v>
      </c>
      <c r="V134" s="95">
        <f t="shared" si="48"/>
        <v>1156876820.8240254</v>
      </c>
      <c r="W134" s="95">
        <f t="shared" si="49"/>
        <v>20025842.211241934</v>
      </c>
      <c r="X134" s="95">
        <f t="shared" si="50"/>
        <v>20025842.211241934</v>
      </c>
      <c r="Y134" s="95">
        <f t="shared" si="51"/>
        <v>547076703100.57654</v>
      </c>
      <c r="Z134" s="95">
        <f t="shared" si="52"/>
        <v>547076703100.57654</v>
      </c>
      <c r="AA134" s="95">
        <f t="shared" si="53"/>
        <v>468303501694.64465</v>
      </c>
      <c r="AB134" s="95">
        <f t="shared" si="54"/>
        <v>468303501694.64465</v>
      </c>
      <c r="AC134" s="95">
        <f t="shared" si="55"/>
        <v>338726447316.10797</v>
      </c>
      <c r="AD134" s="92"/>
      <c r="AE134" s="14">
        <v>128</v>
      </c>
      <c r="AF134" s="91">
        <f>武将属性!$G132</f>
        <v>484.71333385232396</v>
      </c>
      <c r="AG134" s="91">
        <f>士兵属性!$H132</f>
        <v>1750.2367616987933</v>
      </c>
      <c r="AH134" s="91">
        <f>士兵属性!$H132</f>
        <v>1750.2367616987933</v>
      </c>
      <c r="AI134" s="92">
        <f>士兵属性!$S132</f>
        <v>2.5000000000000001E-2</v>
      </c>
      <c r="AJ134" s="92">
        <f>士兵属性!$S132</f>
        <v>2.5000000000000001E-2</v>
      </c>
      <c r="AK134" s="92">
        <f>士兵属性!AZ132</f>
        <v>0.19741496411813728</v>
      </c>
      <c r="AL134" s="92">
        <f t="shared" si="56"/>
        <v>0.19741496411813728</v>
      </c>
      <c r="AM134" s="91">
        <f>带兵数!$H131</f>
        <v>10322.230506235781</v>
      </c>
      <c r="AN134" s="91">
        <f>战法技能效用!AU132</f>
        <v>5.6042622637076605</v>
      </c>
      <c r="AO134" s="91">
        <f t="shared" si="57"/>
        <v>2078937281170.2559</v>
      </c>
      <c r="AP134" s="95">
        <f t="shared" si="58"/>
        <v>5726769461.5960178</v>
      </c>
      <c r="AQ134" s="95">
        <f t="shared" si="59"/>
        <v>1418544156.9269366</v>
      </c>
      <c r="AR134" s="95">
        <f t="shared" si="60"/>
        <v>1418544156.9269366</v>
      </c>
      <c r="AS134" s="95">
        <f t="shared" si="61"/>
        <v>2708138066276.9604</v>
      </c>
      <c r="AT134" s="95">
        <f t="shared" si="62"/>
        <v>2708138066276.9604</v>
      </c>
      <c r="AU134" s="95">
        <f t="shared" si="63"/>
        <v>2318195112901.5776</v>
      </c>
      <c r="AV134" s="95">
        <f t="shared" si="64"/>
        <v>2318195112901.5776</v>
      </c>
      <c r="AW134" s="95">
        <f t="shared" si="65"/>
        <v>481056517.78395474</v>
      </c>
      <c r="AX134" s="95">
        <f t="shared" si="66"/>
        <v>751874481178.67407</v>
      </c>
      <c r="AZ134" s="14">
        <f t="shared" si="67"/>
        <v>3.3301830277127396</v>
      </c>
      <c r="BA134" s="14">
        <f t="shared" si="68"/>
        <v>13.249844328251488</v>
      </c>
      <c r="BD134" s="14">
        <v>128</v>
      </c>
      <c r="BE134" s="95">
        <f>求节点(节奏总纲!$H$4:$H$163,M$7:M$166,$BD134)</f>
        <v>394.74970109212182</v>
      </c>
      <c r="BF134" s="95">
        <f>求节点(节奏总纲!$H$4:$H$163,N$7:N$166,$BD134)</f>
        <v>20763.206676638911</v>
      </c>
      <c r="BG134" s="95">
        <f>求节点(节奏总纲!$H$4:$H$163,O$7:O$166,$BD134)</f>
        <v>20763.206676638911</v>
      </c>
      <c r="BH134" s="95">
        <f>求节点(节奏总纲!$H$4:$H$163,P$7:P$166,$BD134)</f>
        <v>2.5000000000000001E-2</v>
      </c>
      <c r="BI134" s="95">
        <f>求节点(节奏总纲!$H$4:$H$163,Q$7:Q$166,$BD134)</f>
        <v>2.5000000000000001E-2</v>
      </c>
      <c r="BJ134" s="95">
        <f>求节点(节奏总纲!$H$4:$H$163,T$7:T$166,$BD134)</f>
        <v>2.4621699030552757</v>
      </c>
      <c r="BK134" s="95">
        <f>求节点(节奏总纲!$H$4:$H$163,U$7:U$166,$BD134)</f>
        <v>71296187870.896774</v>
      </c>
      <c r="BM134" s="14">
        <v>128</v>
      </c>
      <c r="BN134" s="95">
        <f>求节点(节奏总纲!$H$4:$H$163,AF$7:AF$166,$BD134)</f>
        <v>394.74970109212182</v>
      </c>
      <c r="BO134" s="95">
        <f>求节点(节奏总纲!$H$4:$H$163,AG$7:AG$166,$BD134)</f>
        <v>1127.2277806777324</v>
      </c>
      <c r="BP134" s="95">
        <f>求节点(节奏总纲!$H$4:$H$163,AH$7:AH$166,$BD134)</f>
        <v>1127.2277806777324</v>
      </c>
      <c r="BQ134" s="95">
        <f>求节点(节奏总纲!$H$4:$H$163,AI$7:AI$166,$BD134)</f>
        <v>2.5000000000000001E-2</v>
      </c>
      <c r="BR134" s="95">
        <f>求节点(节奏总纲!$H$4:$H$163,AJ$7:AJ$166,$BD134)</f>
        <v>2.5000000000000001E-2</v>
      </c>
      <c r="BS134" s="95">
        <f>求节点(节奏总纲!$H$4:$H$163,AM$7:AM$166,$BD134)</f>
        <v>7718.3664690740261</v>
      </c>
      <c r="BT134" s="95">
        <f>求节点(节奏总纲!$H$4:$H$163,AN$7:AN$166,$BD134)</f>
        <v>4.3456296346119743</v>
      </c>
      <c r="BU134" s="95">
        <f>求节点(节奏总纲!$H$4:$H$163,AO$7:AO$166,$BD134)</f>
        <v>238951116494.99615</v>
      </c>
    </row>
    <row r="135" spans="12:73" x14ac:dyDescent="0.15">
      <c r="L135" s="14">
        <v>129</v>
      </c>
      <c r="M135" s="91">
        <f>武将属性!$G133</f>
        <v>488.13061828604941</v>
      </c>
      <c r="N135" s="91">
        <f>武将属性!$V133</f>
        <v>28165.300000000003</v>
      </c>
      <c r="O135" s="91">
        <f>武将属性!$V133</f>
        <v>28165.300000000003</v>
      </c>
      <c r="P135" s="92">
        <f>武将属性!$AH133</f>
        <v>2.5000000000000001E-2</v>
      </c>
      <c r="Q135" s="92">
        <f>武将属性!$AH133</f>
        <v>2.5000000000000001E-2</v>
      </c>
      <c r="R135" s="92">
        <f>武将属性!BK133</f>
        <v>0.1997682918203679</v>
      </c>
      <c r="S135" s="92">
        <f t="shared" si="46"/>
        <v>0.1997682918203679</v>
      </c>
      <c r="T135" s="91">
        <f>战法技能效用!AO133</f>
        <v>2.3116947626163746</v>
      </c>
      <c r="U135" s="91">
        <f t="shared" si="47"/>
        <v>160563902319.03009</v>
      </c>
      <c r="V135" s="95">
        <f t="shared" si="48"/>
        <v>1185907201.267894</v>
      </c>
      <c r="W135" s="95">
        <f t="shared" si="49"/>
        <v>20552865.241441615</v>
      </c>
      <c r="X135" s="95">
        <f t="shared" si="50"/>
        <v>20552865.241441615</v>
      </c>
      <c r="Y135" s="95">
        <f t="shared" si="51"/>
        <v>564758649155.87866</v>
      </c>
      <c r="Z135" s="95">
        <f t="shared" si="52"/>
        <v>564758649155.87866</v>
      </c>
      <c r="AA135" s="95">
        <f t="shared" si="53"/>
        <v>482491177114.26105</v>
      </c>
      <c r="AB135" s="95">
        <f t="shared" si="54"/>
        <v>482491177114.26105</v>
      </c>
      <c r="AC135" s="95">
        <f t="shared" si="55"/>
        <v>349595996538.90723</v>
      </c>
      <c r="AD135" s="92"/>
      <c r="AE135" s="14">
        <v>129</v>
      </c>
      <c r="AF135" s="91">
        <f>武将属性!$G133</f>
        <v>488.13061828604941</v>
      </c>
      <c r="AG135" s="91">
        <f>士兵属性!$H133</f>
        <v>1766.3237763316922</v>
      </c>
      <c r="AH135" s="91">
        <f>士兵属性!$H133</f>
        <v>1766.3237763316922</v>
      </c>
      <c r="AI135" s="92">
        <f>士兵属性!$S133</f>
        <v>2.5000000000000001E-2</v>
      </c>
      <c r="AJ135" s="92">
        <f>士兵属性!$S133</f>
        <v>2.5000000000000001E-2</v>
      </c>
      <c r="AK135" s="92">
        <f>士兵属性!AZ133</f>
        <v>0.1997682918203679</v>
      </c>
      <c r="AL135" s="92">
        <f t="shared" si="56"/>
        <v>0.1997682918203679</v>
      </c>
      <c r="AM135" s="91">
        <f>带兵数!$H132</f>
        <v>10391.438486586627</v>
      </c>
      <c r="AN135" s="91">
        <f>战法技能效用!AU133</f>
        <v>5.6197698121323416</v>
      </c>
      <c r="AO135" s="91">
        <f t="shared" si="57"/>
        <v>2179647604617.4346</v>
      </c>
      <c r="AP135" s="95">
        <f t="shared" si="58"/>
        <v>5950475028.2333822</v>
      </c>
      <c r="AQ135" s="95">
        <f t="shared" si="59"/>
        <v>1470829613.7408259</v>
      </c>
      <c r="AR135" s="95">
        <f t="shared" si="60"/>
        <v>1470829613.7408259</v>
      </c>
      <c r="AS135" s="95">
        <f t="shared" si="61"/>
        <v>2833764931343.667</v>
      </c>
      <c r="AT135" s="95">
        <f t="shared" si="62"/>
        <v>2833764931343.667</v>
      </c>
      <c r="AU135" s="95">
        <f t="shared" si="63"/>
        <v>2420975011950.1768</v>
      </c>
      <c r="AV135" s="95">
        <f t="shared" si="64"/>
        <v>2420975011950.1768</v>
      </c>
      <c r="AW135" s="95">
        <f t="shared" si="65"/>
        <v>500019573.04306901</v>
      </c>
      <c r="AX135" s="95">
        <f t="shared" si="66"/>
        <v>784909865875.33081</v>
      </c>
      <c r="AZ135" s="14">
        <f t="shared" si="67"/>
        <v>3.3974509565175945</v>
      </c>
      <c r="BA135" s="14">
        <f t="shared" si="68"/>
        <v>13.574954103236827</v>
      </c>
      <c r="BD135" s="14">
        <v>129</v>
      </c>
      <c r="BE135" s="95">
        <f>求节点(节奏总纲!$H$4:$H$163,M$7:M$166,$BD135)</f>
        <v>395.04526491649835</v>
      </c>
      <c r="BF135" s="95">
        <f>求节点(节奏总纲!$H$4:$H$163,N$7:N$166,$BD135)</f>
        <v>20804.387217273579</v>
      </c>
      <c r="BG135" s="95">
        <f>求节点(节奏总纲!$H$4:$H$163,O$7:O$166,$BD135)</f>
        <v>20804.387217273579</v>
      </c>
      <c r="BH135" s="95">
        <f>求节点(节奏总纲!$H$4:$H$163,P$7:P$166,$BD135)</f>
        <v>2.5000000000000001E-2</v>
      </c>
      <c r="BI135" s="95">
        <f>求节点(节奏总纲!$H$4:$H$163,Q$7:Q$166,$BD135)</f>
        <v>2.5000000000000001E-2</v>
      </c>
      <c r="BJ135" s="95">
        <f>求节点(节奏总纲!$H$4:$H$163,T$7:T$166,$BD135)</f>
        <v>2.4630868429857609</v>
      </c>
      <c r="BK135" s="95">
        <f>求节点(节奏总纲!$H$4:$H$163,U$7:U$166,$BD135)</f>
        <v>71668627890.854019</v>
      </c>
      <c r="BM135" s="14">
        <v>129</v>
      </c>
      <c r="BN135" s="95">
        <f>求节点(节奏总纲!$H$4:$H$163,AF$7:AF$166,$BD135)</f>
        <v>395.04526491649835</v>
      </c>
      <c r="BO135" s="95">
        <f>求节点(节奏总纲!$H$4:$H$163,AG$7:AG$166,$BD135)</f>
        <v>1130.2533146587346</v>
      </c>
      <c r="BP135" s="95">
        <f>求节点(节奏总纲!$H$4:$H$163,AH$7:AH$166,$BD135)</f>
        <v>1130.2533146587346</v>
      </c>
      <c r="BQ135" s="95">
        <f>求节点(节奏总纲!$H$4:$H$163,AI$7:AI$166,$BD135)</f>
        <v>2.5000000000000001E-2</v>
      </c>
      <c r="BR135" s="95">
        <f>求节点(节奏总纲!$H$4:$H$163,AJ$7:AJ$166,$BD135)</f>
        <v>2.5000000000000001E-2</v>
      </c>
      <c r="BS135" s="95">
        <f>求节点(节奏总纲!$H$4:$H$163,AM$7:AM$166,$BD135)</f>
        <v>7726.4093674626392</v>
      </c>
      <c r="BT135" s="95">
        <f>求节点(节奏总纲!$H$4:$H$163,AN$7:AN$166,$BD135)</f>
        <v>4.3601393401275059</v>
      </c>
      <c r="BU135" s="95">
        <f>求节点(节奏总纲!$H$4:$H$163,AO$7:AO$166,$BD135)</f>
        <v>242165459355.57629</v>
      </c>
    </row>
    <row r="136" spans="12:73" x14ac:dyDescent="0.15">
      <c r="L136" s="14">
        <v>130</v>
      </c>
      <c r="M136" s="91">
        <f>武将属性!$G134</f>
        <v>491.54790271977492</v>
      </c>
      <c r="N136" s="91">
        <f>武将属性!$V134</f>
        <v>28329.1</v>
      </c>
      <c r="O136" s="91">
        <f>武将属性!$V134</f>
        <v>28329.1</v>
      </c>
      <c r="P136" s="92">
        <f>武将属性!$AH134</f>
        <v>2.5000000000000001E-2</v>
      </c>
      <c r="Q136" s="92">
        <f>武将属性!$AH134</f>
        <v>2.5000000000000001E-2</v>
      </c>
      <c r="R136" s="92">
        <f>武将属性!BK134</f>
        <v>0.20212161952259852</v>
      </c>
      <c r="S136" s="92">
        <f t="shared" si="46"/>
        <v>0.20212161952259852</v>
      </c>
      <c r="T136" s="91">
        <f>战法技能效用!AO134</f>
        <v>2.3124356748816739</v>
      </c>
      <c r="U136" s="91">
        <f t="shared" si="47"/>
        <v>164289899529.45029</v>
      </c>
      <c r="V136" s="95">
        <f t="shared" si="48"/>
        <v>1215602132.4370437</v>
      </c>
      <c r="W136" s="95">
        <f t="shared" si="49"/>
        <v>21092328.338744082</v>
      </c>
      <c r="X136" s="95">
        <f t="shared" si="50"/>
        <v>21092328.338744082</v>
      </c>
      <c r="Y136" s="95">
        <f t="shared" si="51"/>
        <v>582952857308.40491</v>
      </c>
      <c r="Z136" s="95">
        <f t="shared" si="52"/>
        <v>582952857308.40491</v>
      </c>
      <c r="AA136" s="95">
        <f t="shared" si="53"/>
        <v>497060088627.64832</v>
      </c>
      <c r="AB136" s="95">
        <f t="shared" si="54"/>
        <v>497060088627.64832</v>
      </c>
      <c r="AC136" s="95">
        <f t="shared" si="55"/>
        <v>360777830810.22986</v>
      </c>
      <c r="AD136" s="92"/>
      <c r="AE136" s="14">
        <v>130</v>
      </c>
      <c r="AF136" s="91">
        <f>武将属性!$G134</f>
        <v>491.54790271977492</v>
      </c>
      <c r="AG136" s="91">
        <f>士兵属性!$H134</f>
        <v>1782.4998342991189</v>
      </c>
      <c r="AH136" s="91">
        <f>士兵属性!$H134</f>
        <v>1782.4998342991189</v>
      </c>
      <c r="AI136" s="92">
        <f>士兵属性!$S134</f>
        <v>2.5000000000000001E-2</v>
      </c>
      <c r="AJ136" s="92">
        <f>士兵属性!$S134</f>
        <v>2.5000000000000001E-2</v>
      </c>
      <c r="AK136" s="92">
        <f>士兵属性!AZ134</f>
        <v>0.20212161952259852</v>
      </c>
      <c r="AL136" s="92">
        <f t="shared" si="56"/>
        <v>0.20212161952259852</v>
      </c>
      <c r="AM136" s="91">
        <f>带兵数!$H133</f>
        <v>10461.069740121369</v>
      </c>
      <c r="AN136" s="91">
        <f>战法技能效用!AU134</f>
        <v>5.6352775530463424</v>
      </c>
      <c r="AO136" s="91">
        <f t="shared" si="57"/>
        <v>2284913526629.2012</v>
      </c>
      <c r="AP136" s="95">
        <f t="shared" si="58"/>
        <v>6182478679.3841648</v>
      </c>
      <c r="AQ136" s="95">
        <f t="shared" si="59"/>
        <v>1524909149.2396386</v>
      </c>
      <c r="AR136" s="95">
        <f t="shared" si="60"/>
        <v>1524909149.2396386</v>
      </c>
      <c r="AS136" s="95">
        <f t="shared" si="61"/>
        <v>2964862857035.1318</v>
      </c>
      <c r="AT136" s="95">
        <f t="shared" si="62"/>
        <v>2964862857035.1318</v>
      </c>
      <c r="AU136" s="95">
        <f t="shared" si="63"/>
        <v>2528017447742.0088</v>
      </c>
      <c r="AV136" s="95">
        <f t="shared" si="64"/>
        <v>2528017447742.0088</v>
      </c>
      <c r="AW136" s="95">
        <f t="shared" si="65"/>
        <v>519669665.41020882</v>
      </c>
      <c r="AX136" s="95">
        <f t="shared" si="66"/>
        <v>819302669439.32971</v>
      </c>
      <c r="AZ136" s="14">
        <f t="shared" si="67"/>
        <v>3.46605638300995</v>
      </c>
      <c r="BA136" s="14">
        <f t="shared" si="68"/>
        <v>13.907814985422229</v>
      </c>
      <c r="BD136" s="14">
        <v>130</v>
      </c>
      <c r="BE136" s="95">
        <f>求节点(节奏总纲!$H$4:$H$163,M$7:M$166,$BD136)</f>
        <v>395.34082874087494</v>
      </c>
      <c r="BF136" s="95">
        <f>求节点(节奏总纲!$H$4:$H$163,N$7:N$166,$BD136)</f>
        <v>20845.567757908244</v>
      </c>
      <c r="BG136" s="95">
        <f>求节点(节奏总纲!$H$4:$H$163,O$7:O$166,$BD136)</f>
        <v>20845.567757908244</v>
      </c>
      <c r="BH136" s="95">
        <f>求节点(节奏总纲!$H$4:$H$163,P$7:P$166,$BD136)</f>
        <v>2.5000000000000001E-2</v>
      </c>
      <c r="BI136" s="95">
        <f>求节点(节奏总纲!$H$4:$H$163,Q$7:Q$166,$BD136)</f>
        <v>2.5000000000000001E-2</v>
      </c>
      <c r="BJ136" s="95">
        <f>求节点(节奏总纲!$H$4:$H$163,T$7:T$166,$BD136)</f>
        <v>2.4640037829162456</v>
      </c>
      <c r="BK136" s="95">
        <f>求节点(节奏总纲!$H$4:$H$163,U$7:U$166,$BD136)</f>
        <v>72041067910.811279</v>
      </c>
      <c r="BM136" s="14">
        <v>130</v>
      </c>
      <c r="BN136" s="95">
        <f>求节点(节奏总纲!$H$4:$H$163,AF$7:AF$166,$BD136)</f>
        <v>395.34082874087494</v>
      </c>
      <c r="BO136" s="95">
        <f>求节点(节奏总纲!$H$4:$H$163,AG$7:AG$166,$BD136)</f>
        <v>1133.2788486397365</v>
      </c>
      <c r="BP136" s="95">
        <f>求节点(节奏总纲!$H$4:$H$163,AH$7:AH$166,$BD136)</f>
        <v>1133.2788486397365</v>
      </c>
      <c r="BQ136" s="95">
        <f>求节点(节奏总纲!$H$4:$H$163,AI$7:AI$166,$BD136)</f>
        <v>2.5000000000000001E-2</v>
      </c>
      <c r="BR136" s="95">
        <f>求节点(节奏总纲!$H$4:$H$163,AJ$7:AJ$166,$BD136)</f>
        <v>2.5000000000000001E-2</v>
      </c>
      <c r="BS136" s="95">
        <f>求节点(节奏总纲!$H$4:$H$163,AM$7:AM$166,$BD136)</f>
        <v>7734.4522658512524</v>
      </c>
      <c r="BT136" s="95">
        <f>求节点(节奏总纲!$H$4:$H$163,AN$7:AN$166,$BD136)</f>
        <v>4.3746490456430367</v>
      </c>
      <c r="BU136" s="95">
        <f>求节点(节奏总纲!$H$4:$H$163,AO$7:AO$166,$BD136)</f>
        <v>245379802216.15646</v>
      </c>
    </row>
    <row r="137" spans="12:73" x14ac:dyDescent="0.15">
      <c r="L137" s="14">
        <v>131</v>
      </c>
      <c r="M137" s="91">
        <f>武将属性!$G135</f>
        <v>494.96518715350038</v>
      </c>
      <c r="N137" s="91">
        <f>武将属性!$V135</f>
        <v>28492.9</v>
      </c>
      <c r="O137" s="91">
        <f>武将属性!$V135</f>
        <v>28492.9</v>
      </c>
      <c r="P137" s="92">
        <f>武将属性!$AH135</f>
        <v>2.5000000000000001E-2</v>
      </c>
      <c r="Q137" s="92">
        <f>武将属性!$AH135</f>
        <v>2.5000000000000001E-2</v>
      </c>
      <c r="R137" s="92">
        <f>武将属性!BK135</f>
        <v>0.20347900973209265</v>
      </c>
      <c r="S137" s="92">
        <f t="shared" si="46"/>
        <v>0.20347900973209265</v>
      </c>
      <c r="T137" s="91">
        <f>战法技能效用!AO135</f>
        <v>2.3131754278721277</v>
      </c>
      <c r="U137" s="91">
        <f t="shared" si="47"/>
        <v>167803728008.00864</v>
      </c>
      <c r="V137" s="95">
        <f t="shared" si="48"/>
        <v>1243144200.4704335</v>
      </c>
      <c r="W137" s="95">
        <f t="shared" si="49"/>
        <v>21595313.283120938</v>
      </c>
      <c r="X137" s="95">
        <f t="shared" si="50"/>
        <v>21595313.283120938</v>
      </c>
      <c r="Y137" s="95">
        <f t="shared" si="51"/>
        <v>600305465214.27979</v>
      </c>
      <c r="Z137" s="95">
        <f t="shared" si="52"/>
        <v>600305465214.27979</v>
      </c>
      <c r="AA137" s="95">
        <f t="shared" si="53"/>
        <v>511278632089.82104</v>
      </c>
      <c r="AB137" s="95">
        <f t="shared" si="54"/>
        <v>511278632089.82104</v>
      </c>
      <c r="AC137" s="95">
        <f t="shared" si="55"/>
        <v>371434060912.2644</v>
      </c>
      <c r="AD137" s="92"/>
      <c r="AE137" s="14">
        <v>131</v>
      </c>
      <c r="AF137" s="91">
        <f>武将属性!$G135</f>
        <v>494.96518715350038</v>
      </c>
      <c r="AG137" s="91">
        <f>士兵属性!$H135</f>
        <v>1798.7649356010727</v>
      </c>
      <c r="AH137" s="91">
        <f>士兵属性!$H135</f>
        <v>1798.7649356010727</v>
      </c>
      <c r="AI137" s="92">
        <f>士兵属性!$S135</f>
        <v>2.5000000000000001E-2</v>
      </c>
      <c r="AJ137" s="92">
        <f>士兵属性!$S135</f>
        <v>2.5000000000000001E-2</v>
      </c>
      <c r="AK137" s="92">
        <f>士兵属性!AZ135</f>
        <v>0.20347900973209265</v>
      </c>
      <c r="AL137" s="92">
        <f t="shared" si="56"/>
        <v>0.20347900973209265</v>
      </c>
      <c r="AM137" s="91">
        <f>带兵数!$H134</f>
        <v>10528.349317864413</v>
      </c>
      <c r="AN137" s="91">
        <f>战法技能效用!AU135</f>
        <v>5.6468659880077414</v>
      </c>
      <c r="AO137" s="91">
        <f t="shared" si="57"/>
        <v>2386891424272.6846</v>
      </c>
      <c r="AP137" s="95">
        <f t="shared" si="58"/>
        <v>6402382454.9165163</v>
      </c>
      <c r="AQ137" s="95">
        <f t="shared" si="59"/>
        <v>1575748304.8568397</v>
      </c>
      <c r="AR137" s="95">
        <f t="shared" si="60"/>
        <v>1575748304.8568397</v>
      </c>
      <c r="AS137" s="95">
        <f t="shared" si="61"/>
        <v>3091664809781.5029</v>
      </c>
      <c r="AT137" s="95">
        <f t="shared" si="62"/>
        <v>3091664809781.5029</v>
      </c>
      <c r="AU137" s="95">
        <f t="shared" si="63"/>
        <v>2633163025195.9971</v>
      </c>
      <c r="AV137" s="95">
        <f t="shared" si="64"/>
        <v>2633163025195.9971</v>
      </c>
      <c r="AW137" s="95">
        <f t="shared" si="65"/>
        <v>538432134.5227263</v>
      </c>
      <c r="AX137" s="95">
        <f t="shared" si="66"/>
        <v>852853300554.91748</v>
      </c>
      <c r="AZ137" s="14">
        <f t="shared" si="67"/>
        <v>3.5341589408983967</v>
      </c>
      <c r="BA137" s="14">
        <f t="shared" si="68"/>
        <v>14.224305101009241</v>
      </c>
      <c r="BD137" s="14">
        <v>131</v>
      </c>
      <c r="BE137" s="95">
        <f>求节点(节奏总纲!$H$4:$H$163,M$7:M$166,$BD137)</f>
        <v>395.63023438507184</v>
      </c>
      <c r="BF137" s="95">
        <f>求节点(节奏总纲!$H$4:$H$163,N$7:N$166,$BD137)</f>
        <v>20885.890286945389</v>
      </c>
      <c r="BG137" s="95">
        <f>求节点(节奏总纲!$H$4:$H$163,O$7:O$166,$BD137)</f>
        <v>20885.890286945389</v>
      </c>
      <c r="BH137" s="95">
        <f>求节点(节奏总纲!$H$4:$H$163,P$7:P$166,$BD137)</f>
        <v>2.5000000000000001E-2</v>
      </c>
      <c r="BI137" s="95">
        <f>求节点(节奏总纲!$H$4:$H$163,Q$7:Q$166,$BD137)</f>
        <v>2.5000000000000001E-2</v>
      </c>
      <c r="BJ137" s="95">
        <f>求节点(节奏总纲!$H$4:$H$163,T$7:T$166,$BD137)</f>
        <v>2.4649107158394359</v>
      </c>
      <c r="BK137" s="95">
        <f>求节点(节奏总纲!$H$4:$H$163,U$7:U$166,$BD137)</f>
        <v>72409773624.725723</v>
      </c>
      <c r="BM137" s="14">
        <v>131</v>
      </c>
      <c r="BN137" s="95">
        <f>求节点(节奏总纲!$H$4:$H$163,AF$7:AF$166,$BD137)</f>
        <v>395.63023438507184</v>
      </c>
      <c r="BO137" s="95">
        <f>求节点(节奏总纲!$H$4:$H$163,AG$7:AG$166,$BD137)</f>
        <v>1136.3000430686334</v>
      </c>
      <c r="BP137" s="95">
        <f>求节点(节奏总纲!$H$4:$H$163,AH$7:AH$166,$BD137)</f>
        <v>1136.3000430686334</v>
      </c>
      <c r="BQ137" s="95">
        <f>求节点(节奏总纲!$H$4:$H$163,AI$7:AI$166,$BD137)</f>
        <v>2.5000000000000001E-2</v>
      </c>
      <c r="BR137" s="95">
        <f>求节点(节奏总纲!$H$4:$H$163,AJ$7:AJ$166,$BD137)</f>
        <v>2.5000000000000001E-2</v>
      </c>
      <c r="BS137" s="95">
        <f>求节点(节奏总纲!$H$4:$H$163,AM$7:AM$166,$BD137)</f>
        <v>7742.3630463714726</v>
      </c>
      <c r="BT137" s="95">
        <f>求节点(节奏总纲!$H$4:$H$163,AN$7:AN$166,$BD137)</f>
        <v>4.3888561672924151</v>
      </c>
      <c r="BU137" s="95">
        <f>求节点(节奏总纲!$H$4:$H$163,AO$7:AO$166,$BD137)</f>
        <v>248657982025.65588</v>
      </c>
    </row>
    <row r="138" spans="12:73" x14ac:dyDescent="0.15">
      <c r="L138" s="14">
        <v>132</v>
      </c>
      <c r="M138" s="91">
        <f>武将属性!$G136</f>
        <v>498.38247158722589</v>
      </c>
      <c r="N138" s="91">
        <f>武将属性!$V136</f>
        <v>28656.699999999997</v>
      </c>
      <c r="O138" s="91">
        <f>武将属性!$V136</f>
        <v>28656.699999999997</v>
      </c>
      <c r="P138" s="92">
        <f>武将属性!$AH136</f>
        <v>2.5000000000000001E-2</v>
      </c>
      <c r="Q138" s="92">
        <f>武将属性!$AH136</f>
        <v>2.5000000000000001E-2</v>
      </c>
      <c r="R138" s="92">
        <f>武将属性!BK136</f>
        <v>0.20347900973209265</v>
      </c>
      <c r="S138" s="92">
        <f t="shared" si="46"/>
        <v>0.20347900973209265</v>
      </c>
      <c r="T138" s="91">
        <f>战法技能效用!AO136</f>
        <v>2.3139140243064125</v>
      </c>
      <c r="U138" s="91">
        <f t="shared" si="47"/>
        <v>170986714433.98706</v>
      </c>
      <c r="V138" s="95">
        <f t="shared" si="48"/>
        <v>1268120965.6417999</v>
      </c>
      <c r="W138" s="95">
        <f t="shared" si="49"/>
        <v>22054502.476842757</v>
      </c>
      <c r="X138" s="95">
        <f t="shared" si="50"/>
        <v>22054502.476842757</v>
      </c>
      <c r="Y138" s="95">
        <f t="shared" si="51"/>
        <v>616594401100.62427</v>
      </c>
      <c r="Z138" s="95">
        <f t="shared" si="52"/>
        <v>616594401100.62427</v>
      </c>
      <c r="AA138" s="95">
        <f t="shared" si="53"/>
        <v>525151877197.12024</v>
      </c>
      <c r="AB138" s="95">
        <f t="shared" si="54"/>
        <v>525151877197.12024</v>
      </c>
      <c r="AC138" s="95">
        <f t="shared" si="55"/>
        <v>381427675245.99048</v>
      </c>
      <c r="AD138" s="92"/>
      <c r="AE138" s="14">
        <v>132</v>
      </c>
      <c r="AF138" s="91">
        <f>武将属性!$G136</f>
        <v>498.38247158722589</v>
      </c>
      <c r="AG138" s="91">
        <f>士兵属性!$H136</f>
        <v>1815.0903994940581</v>
      </c>
      <c r="AH138" s="91">
        <f>士兵属性!$H136</f>
        <v>1815.0903994940581</v>
      </c>
      <c r="AI138" s="92">
        <f>士兵属性!$S136</f>
        <v>2.5000000000000001E-2</v>
      </c>
      <c r="AJ138" s="92">
        <f>士兵属性!$S136</f>
        <v>2.5000000000000001E-2</v>
      </c>
      <c r="AK138" s="92">
        <f>士兵属性!AZ136</f>
        <v>0.20347900973209265</v>
      </c>
      <c r="AL138" s="92">
        <f t="shared" si="56"/>
        <v>0.20347900973209265</v>
      </c>
      <c r="AM138" s="91">
        <f>带兵数!$H135</f>
        <v>10593.159540397482</v>
      </c>
      <c r="AN138" s="91">
        <f>战法技能效用!AU136</f>
        <v>5.6584546145563319</v>
      </c>
      <c r="AO138" s="91">
        <f t="shared" si="57"/>
        <v>2486062022583.8467</v>
      </c>
      <c r="AP138" s="95">
        <f t="shared" si="58"/>
        <v>6611269264.1046743</v>
      </c>
      <c r="AQ138" s="95">
        <f t="shared" si="59"/>
        <v>1623657185.393893</v>
      </c>
      <c r="AR138" s="95">
        <f t="shared" si="60"/>
        <v>1623657185.393893</v>
      </c>
      <c r="AS138" s="95">
        <f t="shared" si="61"/>
        <v>3214576308461.6079</v>
      </c>
      <c r="AT138" s="95">
        <f t="shared" si="62"/>
        <v>3214576308461.6079</v>
      </c>
      <c r="AU138" s="95">
        <f t="shared" si="63"/>
        <v>2737846434817.8672</v>
      </c>
      <c r="AV138" s="95">
        <f t="shared" si="64"/>
        <v>2737846434817.8672</v>
      </c>
      <c r="AW138" s="95">
        <f t="shared" si="65"/>
        <v>556412760.14755785</v>
      </c>
      <c r="AX138" s="95">
        <f t="shared" si="66"/>
        <v>885215786508.55469</v>
      </c>
      <c r="AZ138" s="14">
        <f t="shared" si="67"/>
        <v>3.6015145878350836</v>
      </c>
      <c r="BA138" s="14">
        <f t="shared" si="68"/>
        <v>14.539504024119033</v>
      </c>
      <c r="BD138" s="14">
        <v>132</v>
      </c>
      <c r="BE138" s="95">
        <f>求节点(节奏总纲!$H$4:$H$163,M$7:M$166,$BD138)</f>
        <v>395.90962089666334</v>
      </c>
      <c r="BF138" s="95">
        <f>求节点(节奏总纲!$H$4:$H$163,N$7:N$166,$BD138)</f>
        <v>20924.816862677857</v>
      </c>
      <c r="BG138" s="95">
        <f>求节点(节奏总纲!$H$4:$H$163,O$7:O$166,$BD138)</f>
        <v>20924.816862677857</v>
      </c>
      <c r="BH138" s="95">
        <f>求节点(节奏总纲!$H$4:$H$163,P$7:P$166,$BD138)</f>
        <v>2.5000000000000001E-2</v>
      </c>
      <c r="BI138" s="95">
        <f>求节点(节奏总纲!$H$4:$H$163,Q$7:Q$166,$BD138)</f>
        <v>2.5000000000000001E-2</v>
      </c>
      <c r="BJ138" s="95">
        <f>求节点(节奏总纲!$H$4:$H$163,T$7:T$166,$BD138)</f>
        <v>2.4658013677298953</v>
      </c>
      <c r="BK138" s="95">
        <f>求节点(节奏总纲!$H$4:$H$163,U$7:U$166,$BD138)</f>
        <v>72772403760.08606</v>
      </c>
      <c r="BM138" s="14">
        <v>132</v>
      </c>
      <c r="BN138" s="95">
        <f>求节点(节奏总纲!$H$4:$H$163,AF$7:AF$166,$BD138)</f>
        <v>395.90962089666334</v>
      </c>
      <c r="BO138" s="95">
        <f>求节点(节奏总纲!$H$4:$H$163,AG$7:AG$166,$BD138)</f>
        <v>1139.3141772058987</v>
      </c>
      <c r="BP138" s="95">
        <f>求节点(节奏总纲!$H$4:$H$163,AH$7:AH$166,$BD138)</f>
        <v>1139.3141772058987</v>
      </c>
      <c r="BQ138" s="95">
        <f>求节点(节奏总纲!$H$4:$H$163,AI$7:AI$166,$BD138)</f>
        <v>2.5000000000000001E-2</v>
      </c>
      <c r="BR138" s="95">
        <f>求节点(节奏总纲!$H$4:$H$163,AJ$7:AJ$166,$BD138)</f>
        <v>2.5000000000000001E-2</v>
      </c>
      <c r="BS138" s="95">
        <f>求节点(节奏总纲!$H$4:$H$163,AM$7:AM$166,$BD138)</f>
        <v>7750.058875980164</v>
      </c>
      <c r="BT138" s="95">
        <f>求节点(节奏总纲!$H$4:$H$163,AN$7:AN$166,$BD138)</f>
        <v>4.4025709961230053</v>
      </c>
      <c r="BU138" s="95">
        <f>求节点(节奏总纲!$H$4:$H$163,AO$7:AO$166,$BD138)</f>
        <v>252040022202.61566</v>
      </c>
    </row>
    <row r="139" spans="12:73" x14ac:dyDescent="0.15">
      <c r="L139" s="14">
        <v>133</v>
      </c>
      <c r="M139" s="91">
        <f>武将属性!$G137</f>
        <v>501.79975602095135</v>
      </c>
      <c r="N139" s="91">
        <f>武将属性!$V137</f>
        <v>28820.5</v>
      </c>
      <c r="O139" s="91">
        <f>武将属性!$V137</f>
        <v>28820.5</v>
      </c>
      <c r="P139" s="92">
        <f>武将属性!$AH137</f>
        <v>2.5000000000000001E-2</v>
      </c>
      <c r="Q139" s="92">
        <f>武将属性!$AH137</f>
        <v>2.5000000000000001E-2</v>
      </c>
      <c r="R139" s="92">
        <f>武将属性!BK137</f>
        <v>0.20347900973209265</v>
      </c>
      <c r="S139" s="92">
        <f t="shared" si="46"/>
        <v>0.20347900973209265</v>
      </c>
      <c r="T139" s="91">
        <f>战法技能效用!AO137</f>
        <v>2.3146514668947118</v>
      </c>
      <c r="U139" s="91">
        <f t="shared" si="47"/>
        <v>174210363175.94894</v>
      </c>
      <c r="V139" s="95">
        <f t="shared" si="48"/>
        <v>1293565619.1425512</v>
      </c>
      <c r="W139" s="95">
        <f t="shared" si="49"/>
        <v>22522541.665926095</v>
      </c>
      <c r="X139" s="95">
        <f t="shared" si="50"/>
        <v>22522541.665926095</v>
      </c>
      <c r="Y139" s="95">
        <f t="shared" si="51"/>
        <v>633278938617.38831</v>
      </c>
      <c r="Z139" s="95">
        <f t="shared" si="52"/>
        <v>633278938617.38831</v>
      </c>
      <c r="AA139" s="95">
        <f t="shared" si="53"/>
        <v>539362055203.04175</v>
      </c>
      <c r="AB139" s="95">
        <f t="shared" si="54"/>
        <v>539362055203.04175</v>
      </c>
      <c r="AC139" s="95">
        <f t="shared" si="55"/>
        <v>391661638374.86914</v>
      </c>
      <c r="AD139" s="92"/>
      <c r="AE139" s="14">
        <v>133</v>
      </c>
      <c r="AF139" s="91">
        <f>武将属性!$G137</f>
        <v>501.79975602095135</v>
      </c>
      <c r="AG139" s="91">
        <f>士兵属性!$H137</f>
        <v>1831.435150173761</v>
      </c>
      <c r="AH139" s="91">
        <f>士兵属性!$H137</f>
        <v>1831.435150173761</v>
      </c>
      <c r="AI139" s="92">
        <f>士兵属性!$S137</f>
        <v>2.5000000000000001E-2</v>
      </c>
      <c r="AJ139" s="92">
        <f>士兵属性!$S137</f>
        <v>2.5000000000000001E-2</v>
      </c>
      <c r="AK139" s="92">
        <f>士兵属性!AZ137</f>
        <v>0.20347900973209265</v>
      </c>
      <c r="AL139" s="92">
        <f t="shared" si="56"/>
        <v>0.20347900973209265</v>
      </c>
      <c r="AM139" s="91">
        <f>带兵数!$H136</f>
        <v>10659.034382991296</v>
      </c>
      <c r="AN139" s="91">
        <f>战法技能效用!AU137</f>
        <v>5.6700434322431645</v>
      </c>
      <c r="AO139" s="91">
        <f t="shared" si="57"/>
        <v>2589174687894.6455</v>
      </c>
      <c r="AP139" s="95">
        <f t="shared" si="58"/>
        <v>6826906983.7649517</v>
      </c>
      <c r="AQ139" s="95">
        <f t="shared" si="59"/>
        <v>1673045991.560667</v>
      </c>
      <c r="AR139" s="95">
        <f t="shared" si="60"/>
        <v>1673045991.560667</v>
      </c>
      <c r="AS139" s="95">
        <f t="shared" si="61"/>
        <v>3342185618371.6895</v>
      </c>
      <c r="AT139" s="95">
        <f t="shared" si="62"/>
        <v>3342185618371.6895</v>
      </c>
      <c r="AU139" s="95">
        <f t="shared" si="63"/>
        <v>2846530958270.3794</v>
      </c>
      <c r="AV139" s="95">
        <f t="shared" si="64"/>
        <v>2846530958270.3794</v>
      </c>
      <c r="AW139" s="95">
        <f t="shared" si="65"/>
        <v>574925481.37210023</v>
      </c>
      <c r="AX139" s="95">
        <f t="shared" si="66"/>
        <v>918757206884.05103</v>
      </c>
      <c r="AZ139" s="14">
        <f t="shared" si="67"/>
        <v>3.6703356465194412</v>
      </c>
      <c r="BA139" s="14">
        <f t="shared" si="68"/>
        <v>14.862345963194116</v>
      </c>
      <c r="BD139" s="14">
        <v>133</v>
      </c>
      <c r="BE139" s="95">
        <f>求节点(节奏总纲!$H$4:$H$163,M$7:M$166,$BD139)</f>
        <v>396.18900740825489</v>
      </c>
      <c r="BF139" s="95">
        <f>求节点(节奏总纲!$H$4:$H$163,N$7:N$166,$BD139)</f>
        <v>20963.743438410329</v>
      </c>
      <c r="BG139" s="95">
        <f>求节点(节奏总纲!$H$4:$H$163,O$7:O$166,$BD139)</f>
        <v>20963.743438410329</v>
      </c>
      <c r="BH139" s="95">
        <f>求节点(节奏总纲!$H$4:$H$163,P$7:P$166,$BD139)</f>
        <v>2.5000000000000001E-2</v>
      </c>
      <c r="BI139" s="95">
        <f>求节点(节奏总纲!$H$4:$H$163,Q$7:Q$166,$BD139)</f>
        <v>2.5000000000000001E-2</v>
      </c>
      <c r="BJ139" s="95">
        <f>求节点(节奏总纲!$H$4:$H$163,T$7:T$166,$BD139)</f>
        <v>2.4666920196203548</v>
      </c>
      <c r="BK139" s="95">
        <f>求节点(节奏总纲!$H$4:$H$163,U$7:U$166,$BD139)</f>
        <v>73135033895.446381</v>
      </c>
      <c r="BM139" s="14">
        <v>133</v>
      </c>
      <c r="BN139" s="95">
        <f>求节点(节奏总纲!$H$4:$H$163,AF$7:AF$166,$BD139)</f>
        <v>396.18900740825489</v>
      </c>
      <c r="BO139" s="95">
        <f>求节点(节奏总纲!$H$4:$H$163,AG$7:AG$166,$BD139)</f>
        <v>1142.3283113431639</v>
      </c>
      <c r="BP139" s="95">
        <f>求节点(节奏总纲!$H$4:$H$163,AH$7:AH$166,$BD139)</f>
        <v>1142.3283113431639</v>
      </c>
      <c r="BQ139" s="95">
        <f>求节点(节奏总纲!$H$4:$H$163,AI$7:AI$166,$BD139)</f>
        <v>2.5000000000000001E-2</v>
      </c>
      <c r="BR139" s="95">
        <f>求节点(节奏总纲!$H$4:$H$163,AJ$7:AJ$166,$BD139)</f>
        <v>2.5000000000000001E-2</v>
      </c>
      <c r="BS139" s="95">
        <f>求节点(节奏总纲!$H$4:$H$163,AM$7:AM$166,$BD139)</f>
        <v>7757.7547055888554</v>
      </c>
      <c r="BT139" s="95">
        <f>求节点(节奏总纲!$H$4:$H$163,AN$7:AN$166,$BD139)</f>
        <v>4.4162858249535955</v>
      </c>
      <c r="BU139" s="95">
        <f>求节点(节奏总纲!$H$4:$H$163,AO$7:AO$166,$BD139)</f>
        <v>255422062379.57547</v>
      </c>
    </row>
    <row r="140" spans="12:73" x14ac:dyDescent="0.15">
      <c r="L140" s="14">
        <v>134</v>
      </c>
      <c r="M140" s="91">
        <f>武将属性!$G138</f>
        <v>505.21704045467686</v>
      </c>
      <c r="N140" s="91">
        <f>武将属性!$V138</f>
        <v>28984.3</v>
      </c>
      <c r="O140" s="91">
        <f>武将属性!$V138</f>
        <v>28984.3</v>
      </c>
      <c r="P140" s="92">
        <f>武将属性!$AH138</f>
        <v>2.5000000000000001E-2</v>
      </c>
      <c r="Q140" s="92">
        <f>武将属性!$AH138</f>
        <v>2.5000000000000001E-2</v>
      </c>
      <c r="R140" s="92">
        <f>武将属性!BK138</f>
        <v>0.20347900973209265</v>
      </c>
      <c r="S140" s="92">
        <f t="shared" si="46"/>
        <v>0.20347900973209265</v>
      </c>
      <c r="T140" s="91">
        <f>战法技能效用!AO138</f>
        <v>2.3153877583387481</v>
      </c>
      <c r="U140" s="91">
        <f t="shared" si="47"/>
        <v>177474949553.09314</v>
      </c>
      <c r="V140" s="95">
        <f t="shared" si="48"/>
        <v>1319321478.3377321</v>
      </c>
      <c r="W140" s="95">
        <f t="shared" si="49"/>
        <v>22996715.21113424</v>
      </c>
      <c r="X140" s="95">
        <f t="shared" si="50"/>
        <v>22996715.21113424</v>
      </c>
      <c r="Y140" s="95">
        <f t="shared" si="51"/>
        <v>650286529457.63733</v>
      </c>
      <c r="Z140" s="95">
        <f t="shared" si="52"/>
        <v>650286529457.63733</v>
      </c>
      <c r="AA140" s="95">
        <f t="shared" si="53"/>
        <v>553847376899.79138</v>
      </c>
      <c r="AB140" s="95">
        <f t="shared" si="54"/>
        <v>553847376899.79138</v>
      </c>
      <c r="AC140" s="95">
        <f t="shared" si="55"/>
        <v>402090941560.37146</v>
      </c>
      <c r="AD140" s="92"/>
      <c r="AE140" s="14">
        <v>134</v>
      </c>
      <c r="AF140" s="91">
        <f>武将属性!$G138</f>
        <v>505.21704045467686</v>
      </c>
      <c r="AG140" s="91">
        <f>士兵属性!$H138</f>
        <v>1847.8677460054155</v>
      </c>
      <c r="AH140" s="91">
        <f>士兵属性!$H138</f>
        <v>1847.8677460054155</v>
      </c>
      <c r="AI140" s="92">
        <f>士兵属性!$S138</f>
        <v>2.5000000000000001E-2</v>
      </c>
      <c r="AJ140" s="92">
        <f>士兵属性!$S138</f>
        <v>2.5000000000000001E-2</v>
      </c>
      <c r="AK140" s="92">
        <f>士兵属性!AZ138</f>
        <v>0.20347900973209265</v>
      </c>
      <c r="AL140" s="92">
        <f t="shared" si="56"/>
        <v>0.20347900973209265</v>
      </c>
      <c r="AM140" s="91">
        <f>带兵数!$H137</f>
        <v>10723.746273633435</v>
      </c>
      <c r="AN140" s="91">
        <f>战法技能效用!AU138</f>
        <v>5.6816324406206897</v>
      </c>
      <c r="AO140" s="91">
        <f t="shared" si="57"/>
        <v>2695459118256.5469</v>
      </c>
      <c r="AP140" s="95">
        <f t="shared" si="58"/>
        <v>7047288792.8705177</v>
      </c>
      <c r="AQ140" s="95">
        <f t="shared" si="59"/>
        <v>1723352695.7119143</v>
      </c>
      <c r="AR140" s="95">
        <f t="shared" si="60"/>
        <v>1723352695.7119143</v>
      </c>
      <c r="AS140" s="95">
        <f t="shared" si="61"/>
        <v>3473571109427.7617</v>
      </c>
      <c r="AT140" s="95">
        <f t="shared" si="62"/>
        <v>3473571109427.7617</v>
      </c>
      <c r="AU140" s="95">
        <f t="shared" si="63"/>
        <v>2958431645564.0063</v>
      </c>
      <c r="AV140" s="95">
        <f t="shared" si="64"/>
        <v>2958431645564.0063</v>
      </c>
      <c r="AW140" s="95">
        <f t="shared" si="65"/>
        <v>593920777.3364346</v>
      </c>
      <c r="AX140" s="95">
        <f t="shared" si="66"/>
        <v>953218510505.70679</v>
      </c>
      <c r="AZ140" s="14">
        <f t="shared" si="67"/>
        <v>3.7393764153032252</v>
      </c>
      <c r="BA140" s="14">
        <f t="shared" si="68"/>
        <v>15.187828620569222</v>
      </c>
      <c r="BD140" s="14">
        <v>134</v>
      </c>
      <c r="BE140" s="95">
        <f>求节点(节奏总纲!$H$4:$H$163,M$7:M$166,$BD140)</f>
        <v>396.46839391984639</v>
      </c>
      <c r="BF140" s="95">
        <f>求节点(节奏总纲!$H$4:$H$163,N$7:N$166,$BD140)</f>
        <v>21002.670014142797</v>
      </c>
      <c r="BG140" s="95">
        <f>求节点(节奏总纲!$H$4:$H$163,O$7:O$166,$BD140)</f>
        <v>21002.670014142797</v>
      </c>
      <c r="BH140" s="95">
        <f>求节点(节奏总纲!$H$4:$H$163,P$7:P$166,$BD140)</f>
        <v>2.5000000000000001E-2</v>
      </c>
      <c r="BI140" s="95">
        <f>求节点(节奏总纲!$H$4:$H$163,Q$7:Q$166,$BD140)</f>
        <v>2.5000000000000001E-2</v>
      </c>
      <c r="BJ140" s="95">
        <f>求节点(节奏总纲!$H$4:$H$163,T$7:T$166,$BD140)</f>
        <v>2.4675826715108142</v>
      </c>
      <c r="BK140" s="95">
        <f>求节点(节奏总纲!$H$4:$H$163,U$7:U$166,$BD140)</f>
        <v>73497664030.806702</v>
      </c>
      <c r="BM140" s="14">
        <v>134</v>
      </c>
      <c r="BN140" s="95">
        <f>求节点(节奏总纲!$H$4:$H$163,AF$7:AF$166,$BD140)</f>
        <v>396.46839391984639</v>
      </c>
      <c r="BO140" s="95">
        <f>求节点(节奏总纲!$H$4:$H$163,AG$7:AG$166,$BD140)</f>
        <v>1145.342445480429</v>
      </c>
      <c r="BP140" s="95">
        <f>求节点(节奏总纲!$H$4:$H$163,AH$7:AH$166,$BD140)</f>
        <v>1145.342445480429</v>
      </c>
      <c r="BQ140" s="95">
        <f>求节点(节奏总纲!$H$4:$H$163,AI$7:AI$166,$BD140)</f>
        <v>2.5000000000000001E-2</v>
      </c>
      <c r="BR140" s="95">
        <f>求节点(节奏总纲!$H$4:$H$163,AJ$7:AJ$166,$BD140)</f>
        <v>2.5000000000000001E-2</v>
      </c>
      <c r="BS140" s="95">
        <f>求节点(节奏总纲!$H$4:$H$163,AM$7:AM$166,$BD140)</f>
        <v>7765.4505351975477</v>
      </c>
      <c r="BT140" s="95">
        <f>求节点(节奏总纲!$H$4:$H$163,AN$7:AN$166,$BD140)</f>
        <v>4.4300006537841856</v>
      </c>
      <c r="BU140" s="95">
        <f>求节点(节奏总纲!$H$4:$H$163,AO$7:AO$166,$BD140)</f>
        <v>258804102556.53525</v>
      </c>
    </row>
    <row r="141" spans="12:73" x14ac:dyDescent="0.15">
      <c r="L141" s="14">
        <v>135</v>
      </c>
      <c r="M141" s="91">
        <f>武将属性!$G139</f>
        <v>508.42495906265128</v>
      </c>
      <c r="N141" s="91">
        <f>武将属性!$V139</f>
        <v>29148.1</v>
      </c>
      <c r="O141" s="91">
        <f>武将属性!$V139</f>
        <v>29148.1</v>
      </c>
      <c r="P141" s="92">
        <f>武将属性!$AH139</f>
        <v>2.5000000000000001E-2</v>
      </c>
      <c r="Q141" s="92">
        <f>武将属性!$AH139</f>
        <v>2.5000000000000001E-2</v>
      </c>
      <c r="R141" s="92">
        <f>武将属性!BK139</f>
        <v>0.20347900973209265</v>
      </c>
      <c r="S141" s="92">
        <f t="shared" si="46"/>
        <v>0.20347900973209265</v>
      </c>
      <c r="T141" s="91">
        <f>战法技能效用!AO139</f>
        <v>2.3161229013318141</v>
      </c>
      <c r="U141" s="91">
        <f t="shared" si="47"/>
        <v>180706335571.87283</v>
      </c>
      <c r="V141" s="95">
        <f t="shared" si="48"/>
        <v>1345988443.8400161</v>
      </c>
      <c r="W141" s="95">
        <f t="shared" si="49"/>
        <v>23477829.411116399</v>
      </c>
      <c r="X141" s="95">
        <f t="shared" si="50"/>
        <v>23477829.411116399</v>
      </c>
      <c r="Y141" s="95">
        <f t="shared" si="51"/>
        <v>667643043373.81653</v>
      </c>
      <c r="Z141" s="95">
        <f t="shared" si="52"/>
        <v>667643043373.81653</v>
      </c>
      <c r="AA141" s="95">
        <f t="shared" si="53"/>
        <v>568629875489.47949</v>
      </c>
      <c r="AB141" s="95">
        <f t="shared" si="54"/>
        <v>568629875489.47949</v>
      </c>
      <c r="AC141" s="95">
        <f t="shared" si="55"/>
        <v>412731457681.0896</v>
      </c>
      <c r="AD141" s="92"/>
      <c r="AE141" s="14">
        <v>135</v>
      </c>
      <c r="AF141" s="91">
        <f>武将属性!$G139</f>
        <v>508.42495906265128</v>
      </c>
      <c r="AG141" s="91">
        <f>士兵属性!$H139</f>
        <v>1864.3881869890229</v>
      </c>
      <c r="AH141" s="91">
        <f>士兵属性!$H139</f>
        <v>1864.3881869890229</v>
      </c>
      <c r="AI141" s="92">
        <f>士兵属性!$S139</f>
        <v>2.5000000000000001E-2</v>
      </c>
      <c r="AJ141" s="92">
        <f>士兵属性!$S139</f>
        <v>2.5000000000000001E-2</v>
      </c>
      <c r="AK141" s="92">
        <f>士兵属性!AZ139</f>
        <v>0.20347900973209265</v>
      </c>
      <c r="AL141" s="92">
        <f t="shared" si="56"/>
        <v>0.20347900973209265</v>
      </c>
      <c r="AM141" s="91">
        <f>带兵数!$H138</f>
        <v>10793.831295506459</v>
      </c>
      <c r="AN141" s="91">
        <f>战法技能效用!AU139</f>
        <v>5.6932216392427559</v>
      </c>
      <c r="AO141" s="91">
        <f t="shared" si="57"/>
        <v>2807216956721.8442</v>
      </c>
      <c r="AP141" s="95">
        <f t="shared" si="58"/>
        <v>7280596448.8804398</v>
      </c>
      <c r="AQ141" s="95">
        <f t="shared" si="59"/>
        <v>1775834433.8981948</v>
      </c>
      <c r="AR141" s="95">
        <f t="shared" si="60"/>
        <v>1775834433.8981948</v>
      </c>
      <c r="AS141" s="95">
        <f t="shared" si="61"/>
        <v>3611353123388.9976</v>
      </c>
      <c r="AT141" s="95">
        <f t="shared" si="62"/>
        <v>3611353123388.9976</v>
      </c>
      <c r="AU141" s="95">
        <f t="shared" si="63"/>
        <v>3075780235085.0693</v>
      </c>
      <c r="AV141" s="95">
        <f t="shared" si="64"/>
        <v>3075780235085.0693</v>
      </c>
      <c r="AW141" s="95">
        <f t="shared" si="65"/>
        <v>613469795.8428272</v>
      </c>
      <c r="AX141" s="95">
        <f t="shared" si="66"/>
        <v>989312746255.54126</v>
      </c>
      <c r="AZ141" s="14">
        <f t="shared" si="67"/>
        <v>3.8132336970971776</v>
      </c>
      <c r="BA141" s="14">
        <f t="shared" si="68"/>
        <v>15.534690290951763</v>
      </c>
      <c r="BD141" s="14">
        <v>135</v>
      </c>
      <c r="BE141" s="95">
        <f>求节点(节奏总纲!$H$4:$H$163,M$7:M$166,$BD141)</f>
        <v>396.74778043143795</v>
      </c>
      <c r="BF141" s="95">
        <f>求节点(节奏总纲!$H$4:$H$163,N$7:N$166,$BD141)</f>
        <v>21041.596589875269</v>
      </c>
      <c r="BG141" s="95">
        <f>求节点(节奏总纲!$H$4:$H$163,O$7:O$166,$BD141)</f>
        <v>21041.596589875269</v>
      </c>
      <c r="BH141" s="95">
        <f>求节点(节奏总纲!$H$4:$H$163,P$7:P$166,$BD141)</f>
        <v>2.5000000000000001E-2</v>
      </c>
      <c r="BI141" s="95">
        <f>求节点(节奏总纲!$H$4:$H$163,Q$7:Q$166,$BD141)</f>
        <v>2.5000000000000001E-2</v>
      </c>
      <c r="BJ141" s="95">
        <f>求节点(节奏总纲!$H$4:$H$163,T$7:T$166,$BD141)</f>
        <v>2.4684733234012737</v>
      </c>
      <c r="BK141" s="95">
        <f>求节点(节奏总纲!$H$4:$H$163,U$7:U$166,$BD141)</f>
        <v>73860294166.167038</v>
      </c>
      <c r="BM141" s="14">
        <v>135</v>
      </c>
      <c r="BN141" s="95">
        <f>求节点(节奏总纲!$H$4:$H$163,AF$7:AF$166,$BD141)</f>
        <v>396.74778043143795</v>
      </c>
      <c r="BO141" s="95">
        <f>求节点(节奏总纲!$H$4:$H$163,AG$7:AG$166,$BD141)</f>
        <v>1148.3565796176943</v>
      </c>
      <c r="BP141" s="95">
        <f>求节点(节奏总纲!$H$4:$H$163,AH$7:AH$166,$BD141)</f>
        <v>1148.3565796176943</v>
      </c>
      <c r="BQ141" s="95">
        <f>求节点(节奏总纲!$H$4:$H$163,AI$7:AI$166,$BD141)</f>
        <v>2.5000000000000001E-2</v>
      </c>
      <c r="BR141" s="95">
        <f>求节点(节奏总纲!$H$4:$H$163,AJ$7:AJ$166,$BD141)</f>
        <v>2.5000000000000001E-2</v>
      </c>
      <c r="BS141" s="95">
        <f>求节点(节奏总纲!$H$4:$H$163,AM$7:AM$166,$BD141)</f>
        <v>7773.146364806239</v>
      </c>
      <c r="BT141" s="95">
        <f>求节点(节奏总纲!$H$4:$H$163,AN$7:AN$166,$BD141)</f>
        <v>4.4437154826147758</v>
      </c>
      <c r="BU141" s="95">
        <f>求节点(节奏总纲!$H$4:$H$163,AO$7:AO$166,$BD141)</f>
        <v>262186142733.49506</v>
      </c>
    </row>
    <row r="142" spans="12:73" x14ac:dyDescent="0.15">
      <c r="L142" s="14">
        <v>136</v>
      </c>
      <c r="M142" s="91">
        <f>武将属性!$G140</f>
        <v>509.4476862583482</v>
      </c>
      <c r="N142" s="91">
        <f>武将属性!$V140</f>
        <v>29311.9</v>
      </c>
      <c r="O142" s="91">
        <f>武将属性!$V140</f>
        <v>29311.9</v>
      </c>
      <c r="P142" s="92">
        <f>武将属性!$AH140</f>
        <v>2.5000000000000001E-2</v>
      </c>
      <c r="Q142" s="92">
        <f>武将属性!$AH140</f>
        <v>2.5000000000000001E-2</v>
      </c>
      <c r="R142" s="92">
        <f>武将属性!BK140</f>
        <v>0.20347900973209265</v>
      </c>
      <c r="S142" s="92">
        <f t="shared" si="46"/>
        <v>0.20347900973209265</v>
      </c>
      <c r="T142" s="91">
        <f>战法技能效用!AO140</f>
        <v>2.3168568985588083</v>
      </c>
      <c r="U142" s="91">
        <f t="shared" si="47"/>
        <v>183191696279.46423</v>
      </c>
      <c r="V142" s="95">
        <f t="shared" si="48"/>
        <v>1372931771.8653343</v>
      </c>
      <c r="W142" s="95">
        <f t="shared" si="49"/>
        <v>23861875.708069719</v>
      </c>
      <c r="X142" s="95">
        <f t="shared" si="50"/>
        <v>23861875.708069719</v>
      </c>
      <c r="Y142" s="95">
        <f t="shared" si="51"/>
        <v>682377477626.70142</v>
      </c>
      <c r="Z142" s="95">
        <f t="shared" si="52"/>
        <v>682377477626.70142</v>
      </c>
      <c r="AA142" s="95">
        <f t="shared" si="53"/>
        <v>581179155524.34192</v>
      </c>
      <c r="AB142" s="95">
        <f t="shared" si="54"/>
        <v>581179155524.34192</v>
      </c>
      <c r="AC142" s="95">
        <f t="shared" si="55"/>
        <v>421746813901.60553</v>
      </c>
      <c r="AD142" s="92"/>
      <c r="AE142" s="14">
        <v>136</v>
      </c>
      <c r="AF142" s="91">
        <f>武将属性!$G140</f>
        <v>509.4476862583482</v>
      </c>
      <c r="AG142" s="91">
        <f>士兵属性!$H140</f>
        <v>1880.9903734347349</v>
      </c>
      <c r="AH142" s="91">
        <f>士兵属性!$H140</f>
        <v>1880.9903734347349</v>
      </c>
      <c r="AI142" s="92">
        <f>士兵属性!$S140</f>
        <v>2.5000000000000001E-2</v>
      </c>
      <c r="AJ142" s="92">
        <f>士兵属性!$S140</f>
        <v>2.5000000000000001E-2</v>
      </c>
      <c r="AK142" s="92">
        <f>士兵属性!AZ140</f>
        <v>0.20347900973209265</v>
      </c>
      <c r="AL142" s="92">
        <f t="shared" si="56"/>
        <v>0.20347900973209265</v>
      </c>
      <c r="AM142" s="91">
        <f>带兵数!$H139</f>
        <v>10862.201443082113</v>
      </c>
      <c r="AN142" s="91">
        <f>战法技能效用!AU140</f>
        <v>5.7048110276646007</v>
      </c>
      <c r="AO142" s="91">
        <f t="shared" si="57"/>
        <v>2909620150015.5234</v>
      </c>
      <c r="AP142" s="95">
        <f t="shared" si="58"/>
        <v>7518404786.1236982</v>
      </c>
      <c r="AQ142" s="95">
        <f t="shared" si="59"/>
        <v>1821309357.3933148</v>
      </c>
      <c r="AR142" s="95">
        <f t="shared" si="60"/>
        <v>1821309357.3933148</v>
      </c>
      <c r="AS142" s="95">
        <f t="shared" si="61"/>
        <v>3736813583067.7168</v>
      </c>
      <c r="AT142" s="95">
        <f t="shared" si="62"/>
        <v>3736813583067.7168</v>
      </c>
      <c r="AU142" s="95">
        <f t="shared" si="63"/>
        <v>3182634588281.7358</v>
      </c>
      <c r="AV142" s="95">
        <f t="shared" si="64"/>
        <v>3182634588281.7358</v>
      </c>
      <c r="AW142" s="95">
        <f t="shared" si="65"/>
        <v>630786564.99880755</v>
      </c>
      <c r="AX142" s="95">
        <f t="shared" si="66"/>
        <v>1021912580136.2712</v>
      </c>
      <c r="AZ142" s="14">
        <f t="shared" si="67"/>
        <v>3.8869673930083075</v>
      </c>
      <c r="BA142" s="14">
        <f t="shared" si="68"/>
        <v>15.882925968308157</v>
      </c>
      <c r="BD142" s="14">
        <v>136</v>
      </c>
      <c r="BE142" s="95">
        <f>求节点(节奏总纲!$H$4:$H$163,M$7:M$166,$BD142)</f>
        <v>397.02716694302944</v>
      </c>
      <c r="BF142" s="95">
        <f>求节点(节奏总纲!$H$4:$H$163,N$7:N$166,$BD142)</f>
        <v>21080.523165607738</v>
      </c>
      <c r="BG142" s="95">
        <f>求节点(节奏总纲!$H$4:$H$163,O$7:O$166,$BD142)</f>
        <v>21080.523165607738</v>
      </c>
      <c r="BH142" s="95">
        <f>求节点(节奏总纲!$H$4:$H$163,P$7:P$166,$BD142)</f>
        <v>2.5000000000000001E-2</v>
      </c>
      <c r="BI142" s="95">
        <f>求节点(节奏总纲!$H$4:$H$163,Q$7:Q$166,$BD142)</f>
        <v>2.5000000000000001E-2</v>
      </c>
      <c r="BJ142" s="95">
        <f>求节点(节奏总纲!$H$4:$H$163,T$7:T$166,$BD142)</f>
        <v>2.4693639752917331</v>
      </c>
      <c r="BK142" s="95">
        <f>求节点(节奏总纲!$H$4:$H$163,U$7:U$166,$BD142)</f>
        <v>74222924301.527359</v>
      </c>
      <c r="BM142" s="14">
        <v>136</v>
      </c>
      <c r="BN142" s="95">
        <f>求节点(节奏总纲!$H$4:$H$163,AF$7:AF$166,$BD142)</f>
        <v>397.02716694302944</v>
      </c>
      <c r="BO142" s="95">
        <f>求节点(节奏总纲!$H$4:$H$163,AG$7:AG$166,$BD142)</f>
        <v>1151.3707137549595</v>
      </c>
      <c r="BP142" s="95">
        <f>求节点(节奏总纲!$H$4:$H$163,AH$7:AH$166,$BD142)</f>
        <v>1151.3707137549595</v>
      </c>
      <c r="BQ142" s="95">
        <f>求节点(节奏总纲!$H$4:$H$163,AI$7:AI$166,$BD142)</f>
        <v>2.5000000000000001E-2</v>
      </c>
      <c r="BR142" s="95">
        <f>求节点(节奏总纲!$H$4:$H$163,AJ$7:AJ$166,$BD142)</f>
        <v>2.5000000000000001E-2</v>
      </c>
      <c r="BS142" s="95">
        <f>求节点(节奏总纲!$H$4:$H$163,AM$7:AM$166,$BD142)</f>
        <v>7780.8421944149313</v>
      </c>
      <c r="BT142" s="95">
        <f>求节点(节奏总纲!$H$4:$H$163,AN$7:AN$166,$BD142)</f>
        <v>4.4574303114453659</v>
      </c>
      <c r="BU142" s="95">
        <f>求节点(节奏总纲!$H$4:$H$163,AO$7:AO$166,$BD142)</f>
        <v>265568182910.45483</v>
      </c>
    </row>
    <row r="143" spans="12:73" x14ac:dyDescent="0.15">
      <c r="L143" s="14">
        <v>137</v>
      </c>
      <c r="M143" s="91">
        <f>武将属性!$G141</f>
        <v>510.47041345404517</v>
      </c>
      <c r="N143" s="91">
        <f>武将属性!$V141</f>
        <v>29475.699999999997</v>
      </c>
      <c r="O143" s="91">
        <f>武将属性!$V141</f>
        <v>29475.699999999997</v>
      </c>
      <c r="P143" s="92">
        <f>武将属性!$AH141</f>
        <v>2.5000000000000001E-2</v>
      </c>
      <c r="Q143" s="92">
        <f>武将属性!$AH141</f>
        <v>2.5000000000000001E-2</v>
      </c>
      <c r="R143" s="92">
        <f>武将属性!BK141</f>
        <v>0.20347900973209265</v>
      </c>
      <c r="S143" s="92">
        <f t="shared" si="46"/>
        <v>0.20347900973209265</v>
      </c>
      <c r="T143" s="91">
        <f>战法技能效用!AO141</f>
        <v>2.3175897526962674</v>
      </c>
      <c r="U143" s="91">
        <f t="shared" si="47"/>
        <v>185698746582.26266</v>
      </c>
      <c r="V143" s="95">
        <f t="shared" si="48"/>
        <v>1400395394.0032792</v>
      </c>
      <c r="W143" s="95">
        <f t="shared" si="49"/>
        <v>24252533.978022389</v>
      </c>
      <c r="X143" s="95">
        <f t="shared" si="50"/>
        <v>24252533.978022389</v>
      </c>
      <c r="Y143" s="95">
        <f t="shared" si="51"/>
        <v>697424795879.0188</v>
      </c>
      <c r="Z143" s="95">
        <f t="shared" si="52"/>
        <v>697424795879.0188</v>
      </c>
      <c r="AA143" s="95">
        <f t="shared" si="53"/>
        <v>593994918062.70044</v>
      </c>
      <c r="AB143" s="95">
        <f t="shared" si="54"/>
        <v>593994918062.70044</v>
      </c>
      <c r="AC143" s="95">
        <f t="shared" si="55"/>
        <v>430951666157.64587</v>
      </c>
      <c r="AD143" s="92"/>
      <c r="AE143" s="14">
        <v>137</v>
      </c>
      <c r="AF143" s="91">
        <f>武将属性!$G141</f>
        <v>510.47041345404517</v>
      </c>
      <c r="AG143" s="91">
        <f>士兵属性!$H141</f>
        <v>1897.5516432576678</v>
      </c>
      <c r="AH143" s="91">
        <f>士兵属性!$H141</f>
        <v>1897.5516432576678</v>
      </c>
      <c r="AI143" s="92">
        <f>士兵属性!$S141</f>
        <v>2.5000000000000001E-2</v>
      </c>
      <c r="AJ143" s="92">
        <f>士兵属性!$S141</f>
        <v>2.5000000000000001E-2</v>
      </c>
      <c r="AK143" s="92">
        <f>士兵属性!AZ141</f>
        <v>0.20347900973209265</v>
      </c>
      <c r="AL143" s="92">
        <f t="shared" si="56"/>
        <v>0.20347900973209265</v>
      </c>
      <c r="AM143" s="91">
        <f>带兵数!$H140</f>
        <v>10932.161070647198</v>
      </c>
      <c r="AN143" s="91">
        <f>战法技能效用!AU141</f>
        <v>5.716400605442848</v>
      </c>
      <c r="AO143" s="91">
        <f t="shared" si="57"/>
        <v>3015766959093.1118</v>
      </c>
      <c r="AP143" s="95">
        <f t="shared" si="58"/>
        <v>7764114412.2332792</v>
      </c>
      <c r="AQ143" s="95">
        <f t="shared" si="59"/>
        <v>1868159236.0780239</v>
      </c>
      <c r="AR143" s="95">
        <f t="shared" si="60"/>
        <v>1868159236.0780239</v>
      </c>
      <c r="AS143" s="95">
        <f t="shared" si="61"/>
        <v>3866683604016.813</v>
      </c>
      <c r="AT143" s="95">
        <f t="shared" si="62"/>
        <v>3866683604016.813</v>
      </c>
      <c r="AU143" s="95">
        <f t="shared" si="63"/>
        <v>3293244553554.3804</v>
      </c>
      <c r="AV143" s="95">
        <f t="shared" si="64"/>
        <v>3293244553554.3804</v>
      </c>
      <c r="AW143" s="95">
        <f t="shared" si="65"/>
        <v>648532089.01302421</v>
      </c>
      <c r="AX143" s="95">
        <f t="shared" si="66"/>
        <v>1055603689099.2174</v>
      </c>
      <c r="AZ143" s="14">
        <f t="shared" si="67"/>
        <v>3.9624243516269839</v>
      </c>
      <c r="BA143" s="14">
        <f t="shared" si="68"/>
        <v>16.240104010379831</v>
      </c>
      <c r="BD143" s="14">
        <v>137</v>
      </c>
      <c r="BE143" s="95">
        <f>求节点(节奏总纲!$H$4:$H$163,M$7:M$166,$BD143)</f>
        <v>397.30655345462094</v>
      </c>
      <c r="BF143" s="95">
        <f>求节点(节奏总纲!$H$4:$H$163,N$7:N$166,$BD143)</f>
        <v>21119.44974134021</v>
      </c>
      <c r="BG143" s="95">
        <f>求节点(节奏总纲!$H$4:$H$163,O$7:O$166,$BD143)</f>
        <v>21119.44974134021</v>
      </c>
      <c r="BH143" s="95">
        <f>求节点(节奏总纲!$H$4:$H$163,P$7:P$166,$BD143)</f>
        <v>2.5000000000000001E-2</v>
      </c>
      <c r="BI143" s="95">
        <f>求节点(节奏总纲!$H$4:$H$163,Q$7:Q$166,$BD143)</f>
        <v>2.5000000000000001E-2</v>
      </c>
      <c r="BJ143" s="95">
        <f>求节点(节奏总纲!$H$4:$H$163,T$7:T$166,$BD143)</f>
        <v>2.4702546271821926</v>
      </c>
      <c r="BK143" s="95">
        <f>求节点(节奏总纲!$H$4:$H$163,U$7:U$166,$BD143)</f>
        <v>74585554436.88768</v>
      </c>
      <c r="BM143" s="14">
        <v>137</v>
      </c>
      <c r="BN143" s="95">
        <f>求节点(节奏总纲!$H$4:$H$163,AF$7:AF$166,$BD143)</f>
        <v>397.30655345462094</v>
      </c>
      <c r="BO143" s="95">
        <f>求节点(节奏总纲!$H$4:$H$163,AG$7:AG$166,$BD143)</f>
        <v>1154.3848478922248</v>
      </c>
      <c r="BP143" s="95">
        <f>求节点(节奏总纲!$H$4:$H$163,AH$7:AH$166,$BD143)</f>
        <v>1154.3848478922248</v>
      </c>
      <c r="BQ143" s="95">
        <f>求节点(节奏总纲!$H$4:$H$163,AI$7:AI$166,$BD143)</f>
        <v>2.5000000000000001E-2</v>
      </c>
      <c r="BR143" s="95">
        <f>求节点(节奏总纲!$H$4:$H$163,AJ$7:AJ$166,$BD143)</f>
        <v>2.5000000000000001E-2</v>
      </c>
      <c r="BS143" s="95">
        <f>求节点(节奏总纲!$H$4:$H$163,AM$7:AM$166,$BD143)</f>
        <v>7788.5380240236227</v>
      </c>
      <c r="BT143" s="95">
        <f>求节点(节奏总纲!$H$4:$H$163,AN$7:AN$166,$BD143)</f>
        <v>4.4711451402759561</v>
      </c>
      <c r="BU143" s="95">
        <f>求节点(节奏总纲!$H$4:$H$163,AO$7:AO$166,$BD143)</f>
        <v>268950223087.41461</v>
      </c>
    </row>
    <row r="144" spans="12:73" x14ac:dyDescent="0.15">
      <c r="L144" s="14">
        <v>138</v>
      </c>
      <c r="M144" s="91">
        <f>武将属性!$G142</f>
        <v>511.49314064974209</v>
      </c>
      <c r="N144" s="91">
        <f>武将属性!$V142</f>
        <v>29639.5</v>
      </c>
      <c r="O144" s="91">
        <f>武将属性!$V142</f>
        <v>29639.5</v>
      </c>
      <c r="P144" s="92">
        <f>武将属性!$AH142</f>
        <v>2.5000000000000001E-2</v>
      </c>
      <c r="Q144" s="92">
        <f>武将属性!$AH142</f>
        <v>2.5000000000000001E-2</v>
      </c>
      <c r="R144" s="92">
        <f>武将属性!BK142</f>
        <v>0.20347900973209265</v>
      </c>
      <c r="S144" s="92">
        <f t="shared" si="46"/>
        <v>0.20347900973209265</v>
      </c>
      <c r="T144" s="91">
        <f>战法技能效用!AO142</f>
        <v>2.3183214664123959</v>
      </c>
      <c r="U144" s="91">
        <f t="shared" si="47"/>
        <v>188227577429.22037</v>
      </c>
      <c r="V144" s="95">
        <f t="shared" si="48"/>
        <v>1427656664.2691872</v>
      </c>
      <c r="W144" s="95">
        <f t="shared" si="49"/>
        <v>24637277.652341671</v>
      </c>
      <c r="X144" s="95">
        <f t="shared" si="50"/>
        <v>24637277.652341671</v>
      </c>
      <c r="Y144" s="95">
        <f t="shared" si="51"/>
        <v>712425942416.17664</v>
      </c>
      <c r="Z144" s="95">
        <f t="shared" si="52"/>
        <v>712425942416.17664</v>
      </c>
      <c r="AA144" s="95">
        <f t="shared" si="53"/>
        <v>606771356269.13806</v>
      </c>
      <c r="AB144" s="95">
        <f t="shared" si="54"/>
        <v>606771356269.13806</v>
      </c>
      <c r="AC144" s="95">
        <f t="shared" si="55"/>
        <v>440124079820.43799</v>
      </c>
      <c r="AD144" s="92"/>
      <c r="AE144" s="14">
        <v>138</v>
      </c>
      <c r="AF144" s="91">
        <f>武将属性!$G142</f>
        <v>511.49314064974209</v>
      </c>
      <c r="AG144" s="91">
        <f>士兵属性!$H142</f>
        <v>1914.1991533392747</v>
      </c>
      <c r="AH144" s="91">
        <f>士兵属性!$H142</f>
        <v>1914.1991533392747</v>
      </c>
      <c r="AI144" s="92">
        <f>士兵属性!$S142</f>
        <v>2.5000000000000001E-2</v>
      </c>
      <c r="AJ144" s="92">
        <f>士兵属性!$S142</f>
        <v>2.5000000000000001E-2</v>
      </c>
      <c r="AK144" s="92">
        <f>士兵属性!AZ142</f>
        <v>0.20347900973209265</v>
      </c>
      <c r="AL144" s="92">
        <f t="shared" si="56"/>
        <v>0.20347900973209265</v>
      </c>
      <c r="AM144" s="91">
        <f>带兵数!$H141</f>
        <v>10995.376603282679</v>
      </c>
      <c r="AN144" s="91">
        <f>战法技能效用!AU142</f>
        <v>5.7279903721354986</v>
      </c>
      <c r="AO144" s="91">
        <f t="shared" si="57"/>
        <v>3121474278943.5459</v>
      </c>
      <c r="AP144" s="95">
        <f t="shared" si="58"/>
        <v>8007729747.889183</v>
      </c>
      <c r="AQ144" s="95">
        <f t="shared" si="59"/>
        <v>1913846469.9976735</v>
      </c>
      <c r="AR144" s="95">
        <f t="shared" si="60"/>
        <v>1913846469.9976735</v>
      </c>
      <c r="AS144" s="95">
        <f t="shared" si="61"/>
        <v>3995998866558.25</v>
      </c>
      <c r="AT144" s="95">
        <f t="shared" si="62"/>
        <v>3995998866558.25</v>
      </c>
      <c r="AU144" s="95">
        <f t="shared" si="63"/>
        <v>3403382032507.5688</v>
      </c>
      <c r="AV144" s="95">
        <f t="shared" si="64"/>
        <v>3403382032507.5688</v>
      </c>
      <c r="AW144" s="95">
        <f t="shared" si="65"/>
        <v>666367951.67109966</v>
      </c>
      <c r="AX144" s="95">
        <f t="shared" si="66"/>
        <v>1089027507430.3052</v>
      </c>
      <c r="AZ144" s="14">
        <f t="shared" si="67"/>
        <v>4.0340632052864116</v>
      </c>
      <c r="BA144" s="14">
        <f t="shared" si="68"/>
        <v>16.583511946421989</v>
      </c>
      <c r="BD144" s="14">
        <v>138</v>
      </c>
      <c r="BE144" s="95">
        <f>求节点(节奏总纲!$H$4:$H$163,M$7:M$166,$BD144)</f>
        <v>397.58593996621249</v>
      </c>
      <c r="BF144" s="95">
        <f>求节点(节奏总纲!$H$4:$H$163,N$7:N$166,$BD144)</f>
        <v>21158.376317072678</v>
      </c>
      <c r="BG144" s="95">
        <f>求节点(节奏总纲!$H$4:$H$163,O$7:O$166,$BD144)</f>
        <v>21158.376317072678</v>
      </c>
      <c r="BH144" s="95">
        <f>求节点(节奏总纲!$H$4:$H$163,P$7:P$166,$BD144)</f>
        <v>2.5000000000000001E-2</v>
      </c>
      <c r="BI144" s="95">
        <f>求节点(节奏总纲!$H$4:$H$163,Q$7:Q$166,$BD144)</f>
        <v>2.5000000000000001E-2</v>
      </c>
      <c r="BJ144" s="95">
        <f>求节点(节奏总纲!$H$4:$H$163,T$7:T$166,$BD144)</f>
        <v>2.471145279072652</v>
      </c>
      <c r="BK144" s="95">
        <f>求节点(节奏总纲!$H$4:$H$163,U$7:U$166,$BD144)</f>
        <v>74948184572.248016</v>
      </c>
      <c r="BM144" s="14">
        <v>138</v>
      </c>
      <c r="BN144" s="95">
        <f>求节点(节奏总纲!$H$4:$H$163,AF$7:AF$166,$BD144)</f>
        <v>397.58593996621249</v>
      </c>
      <c r="BO144" s="95">
        <f>求节点(节奏总纲!$H$4:$H$163,AG$7:AG$166,$BD144)</f>
        <v>1157.3989820294901</v>
      </c>
      <c r="BP144" s="95">
        <f>求节点(节奏总纲!$H$4:$H$163,AH$7:AH$166,$BD144)</f>
        <v>1157.3989820294901</v>
      </c>
      <c r="BQ144" s="95">
        <f>求节点(节奏总纲!$H$4:$H$163,AI$7:AI$166,$BD144)</f>
        <v>2.5000000000000001E-2</v>
      </c>
      <c r="BR144" s="95">
        <f>求节点(节奏总纲!$H$4:$H$163,AJ$7:AJ$166,$BD144)</f>
        <v>2.5000000000000001E-2</v>
      </c>
      <c r="BS144" s="95">
        <f>求节点(节奏总纲!$H$4:$H$163,AM$7:AM$166,$BD144)</f>
        <v>7796.233853632315</v>
      </c>
      <c r="BT144" s="95">
        <f>求节点(节奏总纲!$H$4:$H$163,AN$7:AN$166,$BD144)</f>
        <v>4.4848599691065463</v>
      </c>
      <c r="BU144" s="95">
        <f>求节点(节奏总纲!$H$4:$H$163,AO$7:AO$166,$BD144)</f>
        <v>272332263264.37442</v>
      </c>
    </row>
    <row r="145" spans="12:73" x14ac:dyDescent="0.15">
      <c r="L145" s="14">
        <v>139</v>
      </c>
      <c r="M145" s="91">
        <f>武将属性!$G143</f>
        <v>512.51586784543895</v>
      </c>
      <c r="N145" s="91">
        <f>武将属性!$V143</f>
        <v>29803.299999999996</v>
      </c>
      <c r="O145" s="91">
        <f>武将属性!$V143</f>
        <v>29803.299999999996</v>
      </c>
      <c r="P145" s="92">
        <f>武将属性!$AH143</f>
        <v>2.5000000000000001E-2</v>
      </c>
      <c r="Q145" s="92">
        <f>武将属性!$AH143</f>
        <v>2.5000000000000001E-2</v>
      </c>
      <c r="R145" s="92">
        <f>武将属性!BK143</f>
        <v>0.20347900973209265</v>
      </c>
      <c r="S145" s="92">
        <f t="shared" si="46"/>
        <v>0.20347900973209265</v>
      </c>
      <c r="T145" s="91">
        <f>战法技能效用!AO143</f>
        <v>2.3190520423671024</v>
      </c>
      <c r="U145" s="91">
        <f t="shared" si="47"/>
        <v>190778279831.81329</v>
      </c>
      <c r="V145" s="95">
        <f t="shared" si="48"/>
        <v>1455725966.033021</v>
      </c>
      <c r="W145" s="95">
        <f t="shared" si="49"/>
        <v>25033558.593395829</v>
      </c>
      <c r="X145" s="95">
        <f t="shared" si="50"/>
        <v>25033558.593395829</v>
      </c>
      <c r="Y145" s="95">
        <f t="shared" si="51"/>
        <v>727885518855.17456</v>
      </c>
      <c r="Z145" s="95">
        <f t="shared" si="52"/>
        <v>727885518855.17456</v>
      </c>
      <c r="AA145" s="95">
        <f t="shared" si="53"/>
        <v>619938238052.56055</v>
      </c>
      <c r="AB145" s="95">
        <f t="shared" si="54"/>
        <v>619938238052.56055</v>
      </c>
      <c r="AC145" s="95">
        <f t="shared" si="55"/>
        <v>449575750728.18549</v>
      </c>
      <c r="AD145" s="92"/>
      <c r="AE145" s="14">
        <v>139</v>
      </c>
      <c r="AF145" s="91">
        <f>武将属性!$G143</f>
        <v>512.51586784543895</v>
      </c>
      <c r="AG145" s="91">
        <f>士兵属性!$H143</f>
        <v>1931.0281092010364</v>
      </c>
      <c r="AH145" s="91">
        <f>士兵属性!$H143</f>
        <v>1931.0281092010364</v>
      </c>
      <c r="AI145" s="92">
        <f>士兵属性!$S143</f>
        <v>2.5000000000000001E-2</v>
      </c>
      <c r="AJ145" s="92">
        <f>士兵属性!$S143</f>
        <v>2.5000000000000001E-2</v>
      </c>
      <c r="AK145" s="92">
        <f>士兵属性!AZ143</f>
        <v>0.20347900973209265</v>
      </c>
      <c r="AL145" s="92">
        <f t="shared" si="56"/>
        <v>0.20347900973209265</v>
      </c>
      <c r="AM145" s="91">
        <f>带兵数!$H142</f>
        <v>11061.787672283759</v>
      </c>
      <c r="AN145" s="91">
        <f>战法技能效用!AU143</f>
        <v>5.7396396282586828</v>
      </c>
      <c r="AO145" s="91">
        <f t="shared" si="57"/>
        <v>3232684049582.2065</v>
      </c>
      <c r="AP145" s="95">
        <f t="shared" si="58"/>
        <v>8263353538.1219749</v>
      </c>
      <c r="AQ145" s="95">
        <f t="shared" si="59"/>
        <v>1961643338.348</v>
      </c>
      <c r="AR145" s="95">
        <f t="shared" si="60"/>
        <v>1961643338.348</v>
      </c>
      <c r="AS145" s="95">
        <f t="shared" si="61"/>
        <v>4131804692589.5249</v>
      </c>
      <c r="AT145" s="95">
        <f t="shared" si="62"/>
        <v>4131804692589.5249</v>
      </c>
      <c r="AU145" s="95">
        <f t="shared" si="63"/>
        <v>3519047507814.0674</v>
      </c>
      <c r="AV145" s="95">
        <f t="shared" si="64"/>
        <v>3519047507814.0674</v>
      </c>
      <c r="AW145" s="95">
        <f t="shared" si="65"/>
        <v>684878165.95288134</v>
      </c>
      <c r="AX145" s="95">
        <f t="shared" si="66"/>
        <v>1124092276594.2153</v>
      </c>
      <c r="AZ145" s="14">
        <f t="shared" si="67"/>
        <v>4.1095011433214959</v>
      </c>
      <c r="BA145" s="14">
        <f t="shared" si="68"/>
        <v>16.944717461715676</v>
      </c>
      <c r="BD145" s="14">
        <v>139</v>
      </c>
      <c r="BE145" s="95">
        <f>求节点(节奏总纲!$H$4:$H$163,M$7:M$166,$BD145)</f>
        <v>397.81779666135668</v>
      </c>
      <c r="BF145" s="95">
        <f>求节点(节奏总纲!$H$4:$H$163,N$7:N$166,$BD145)</f>
        <v>21189.442221971334</v>
      </c>
      <c r="BG145" s="95">
        <f>求节点(节奏总纲!$H$4:$H$163,O$7:O$166,$BD145)</f>
        <v>21189.442221971334</v>
      </c>
      <c r="BH145" s="95">
        <f>求节点(节奏总纲!$H$4:$H$163,P$7:P$166,$BD145)</f>
        <v>2.5000000000000001E-2</v>
      </c>
      <c r="BI145" s="95">
        <f>求节点(节奏总纲!$H$4:$H$163,Q$7:Q$166,$BD145)</f>
        <v>2.5000000000000001E-2</v>
      </c>
      <c r="BJ145" s="95">
        <f>求节点(节奏总纲!$H$4:$H$163,T$7:T$166,$BD145)</f>
        <v>2.4718802348191593</v>
      </c>
      <c r="BK145" s="95">
        <f>求节点(节奏总纲!$H$4:$H$163,U$7:U$166,$BD145)</f>
        <v>75243058884.989166</v>
      </c>
      <c r="BM145" s="14">
        <v>139</v>
      </c>
      <c r="BN145" s="95">
        <f>求节点(节奏总纲!$H$4:$H$163,AF$7:AF$166,$BD145)</f>
        <v>397.81779666135668</v>
      </c>
      <c r="BO145" s="95">
        <f>求节点(节奏总纲!$H$4:$H$163,AG$7:AG$166,$BD145)</f>
        <v>1160.3594875051901</v>
      </c>
      <c r="BP145" s="95">
        <f>求节点(节奏总纲!$H$4:$H$163,AH$7:AH$166,$BD145)</f>
        <v>1160.3594875051901</v>
      </c>
      <c r="BQ145" s="95">
        <f>求节点(节奏总纲!$H$4:$H$163,AI$7:AI$166,$BD145)</f>
        <v>2.5000000000000001E-2</v>
      </c>
      <c r="BR145" s="95">
        <f>求节点(节奏总纲!$H$4:$H$163,AJ$7:AJ$166,$BD145)</f>
        <v>2.5000000000000001E-2</v>
      </c>
      <c r="BS145" s="95">
        <f>求节点(节奏总纲!$H$4:$H$163,AM$7:AM$166,$BD145)</f>
        <v>7803.4368952823143</v>
      </c>
      <c r="BT145" s="95">
        <f>求节点(节奏总纲!$H$4:$H$163,AN$7:AN$166,$BD145)</f>
        <v>4.49305823439453</v>
      </c>
      <c r="BU145" s="95">
        <f>求节点(节奏总纲!$H$4:$H$163,AO$7:AO$166,$BD145)</f>
        <v>275183395755.21954</v>
      </c>
    </row>
    <row r="146" spans="12:73" x14ac:dyDescent="0.15">
      <c r="L146" s="14">
        <v>140</v>
      </c>
      <c r="M146" s="91">
        <f>武将属性!$G144</f>
        <v>513.53859504113586</v>
      </c>
      <c r="N146" s="91">
        <f>武将属性!$V144</f>
        <v>29967.1</v>
      </c>
      <c r="O146" s="91">
        <f>武将属性!$V144</f>
        <v>29967.1</v>
      </c>
      <c r="P146" s="92">
        <f>武将属性!$AH144</f>
        <v>2.5000000000000001E-2</v>
      </c>
      <c r="Q146" s="92">
        <f>武将属性!$AH144</f>
        <v>2.5000000000000001E-2</v>
      </c>
      <c r="R146" s="92">
        <f>武将属性!BK144</f>
        <v>0.20347900973209265</v>
      </c>
      <c r="S146" s="92">
        <f t="shared" si="46"/>
        <v>0.20347900973209265</v>
      </c>
      <c r="T146" s="91">
        <f>战法技能效用!AO144</f>
        <v>2.3197814832120289</v>
      </c>
      <c r="U146" s="91">
        <f t="shared" si="47"/>
        <v>193350944863.82916</v>
      </c>
      <c r="V146" s="95">
        <f t="shared" si="48"/>
        <v>1485306006.5318398</v>
      </c>
      <c r="W146" s="95">
        <f t="shared" si="49"/>
        <v>25453312.459347788</v>
      </c>
      <c r="X146" s="95">
        <f t="shared" si="50"/>
        <v>25453312.459347788</v>
      </c>
      <c r="Y146" s="95">
        <f t="shared" si="51"/>
        <v>744158009561.48413</v>
      </c>
      <c r="Z146" s="95">
        <f t="shared" si="52"/>
        <v>744158009561.48413</v>
      </c>
      <c r="AA146" s="95">
        <f t="shared" si="53"/>
        <v>633797476842.00989</v>
      </c>
      <c r="AB146" s="95">
        <f t="shared" si="54"/>
        <v>633797476842.00989</v>
      </c>
      <c r="AC146" s="95">
        <f t="shared" si="55"/>
        <v>459525401691.50928</v>
      </c>
      <c r="AD146" s="92"/>
      <c r="AE146" s="14">
        <v>140</v>
      </c>
      <c r="AF146" s="91">
        <f>武将属性!$G144</f>
        <v>513.53859504113586</v>
      </c>
      <c r="AG146" s="91">
        <f>士兵属性!$H144</f>
        <v>1949.7730721655664</v>
      </c>
      <c r="AH146" s="91">
        <f>士兵属性!$H144</f>
        <v>1949.7730721655664</v>
      </c>
      <c r="AI146" s="92">
        <f>士兵属性!$S144</f>
        <v>2.5000000000000001E-2</v>
      </c>
      <c r="AJ146" s="92">
        <f>士兵属性!$S144</f>
        <v>2.5000000000000001E-2</v>
      </c>
      <c r="AK146" s="92">
        <f>士兵属性!AZ144</f>
        <v>0.20347900973209265</v>
      </c>
      <c r="AL146" s="92">
        <f t="shared" si="56"/>
        <v>0.20347900973209265</v>
      </c>
      <c r="AM146" s="91">
        <f>带兵数!$H143</f>
        <v>11126.538424657385</v>
      </c>
      <c r="AN146" s="91">
        <f>战法技能效用!AU144</f>
        <v>5.7524230667642859</v>
      </c>
      <c r="AO146" s="91">
        <f t="shared" si="57"/>
        <v>3353786599383.5977</v>
      </c>
      <c r="AP146" s="95">
        <f t="shared" si="58"/>
        <v>8541263148.958128</v>
      </c>
      <c r="AQ146" s="95">
        <f t="shared" si="59"/>
        <v>2012130370.619432</v>
      </c>
      <c r="AR146" s="95">
        <f t="shared" si="60"/>
        <v>2012130370.619432</v>
      </c>
      <c r="AS146" s="95">
        <f t="shared" si="61"/>
        <v>4279286124285.4492</v>
      </c>
      <c r="AT146" s="95">
        <f t="shared" si="62"/>
        <v>4279286124285.4492</v>
      </c>
      <c r="AU146" s="95">
        <f t="shared" si="63"/>
        <v>3644657066656.2896</v>
      </c>
      <c r="AV146" s="95">
        <f t="shared" si="64"/>
        <v>3644657066656.2896</v>
      </c>
      <c r="AW146" s="95">
        <f t="shared" si="65"/>
        <v>705196434.79164004</v>
      </c>
      <c r="AX146" s="95">
        <f t="shared" si="66"/>
        <v>1162011792072.2224</v>
      </c>
      <c r="AZ146" s="14">
        <f t="shared" si="67"/>
        <v>4.1926521626334061</v>
      </c>
      <c r="BA146" s="14">
        <f t="shared" si="68"/>
        <v>17.345591984283093</v>
      </c>
      <c r="BD146" s="14">
        <v>140</v>
      </c>
      <c r="BE146" s="95">
        <f>求节点(节奏总纲!$H$4:$H$163,M$7:M$166,$BD146)</f>
        <v>398.0056035651499</v>
      </c>
      <c r="BF146" s="95">
        <f>求节点(节奏总纲!$H$4:$H$163,N$7:N$166,$BD146)</f>
        <v>21213.222996482578</v>
      </c>
      <c r="BG146" s="95">
        <f>求节点(节奏总纲!$H$4:$H$163,O$7:O$166,$BD146)</f>
        <v>21213.222996482578</v>
      </c>
      <c r="BH146" s="95">
        <f>求节点(节奏总纲!$H$4:$H$163,P$7:P$166,$BD146)</f>
        <v>2.5000000000000001E-2</v>
      </c>
      <c r="BI146" s="95">
        <f>求节点(节奏总纲!$H$4:$H$163,Q$7:Q$166,$BD146)</f>
        <v>2.5000000000000001E-2</v>
      </c>
      <c r="BJ146" s="95">
        <f>求节点(节奏总纲!$H$4:$H$163,T$7:T$166,$BD146)</f>
        <v>2.4724708941393834</v>
      </c>
      <c r="BK146" s="95">
        <f>求节点(节奏总纲!$H$4:$H$163,U$7:U$166,$BD146)</f>
        <v>75475138302.393448</v>
      </c>
      <c r="BM146" s="14">
        <v>140</v>
      </c>
      <c r="BN146" s="95">
        <f>求节点(节奏总纲!$H$4:$H$163,AF$7:AF$166,$BD146)</f>
        <v>398.0056035651499</v>
      </c>
      <c r="BO146" s="95">
        <f>求节点(节奏总纲!$H$4:$H$163,AG$7:AG$166,$BD146)</f>
        <v>1163.2702908879946</v>
      </c>
      <c r="BP146" s="95">
        <f>求节点(节奏总纲!$H$4:$H$163,AH$7:AH$166,$BD146)</f>
        <v>1163.2702908879946</v>
      </c>
      <c r="BQ146" s="95">
        <f>求节点(节奏总纲!$H$4:$H$163,AI$7:AI$166,$BD146)</f>
        <v>2.5000000000000001E-2</v>
      </c>
      <c r="BR146" s="95">
        <f>求节点(节奏总纲!$H$4:$H$163,AJ$7:AJ$166,$BD146)</f>
        <v>2.5000000000000001E-2</v>
      </c>
      <c r="BS146" s="95">
        <f>求节点(节奏总纲!$H$4:$H$163,AM$7:AM$166,$BD146)</f>
        <v>7810.1832297875535</v>
      </c>
      <c r="BT146" s="95">
        <f>求节点(节奏总纲!$H$4:$H$163,AN$7:AN$166,$BD146)</f>
        <v>4.4961438463800203</v>
      </c>
      <c r="BU146" s="95">
        <f>求节点(节奏总纲!$H$4:$H$163,AO$7:AO$166,$BD146)</f>
        <v>277542492413.65387</v>
      </c>
    </row>
    <row r="147" spans="12:73" x14ac:dyDescent="0.15">
      <c r="L147" s="14">
        <v>141</v>
      </c>
      <c r="M147" s="91">
        <f>武将属性!$G145</f>
        <v>514.56132223683289</v>
      </c>
      <c r="N147" s="91">
        <f>武将属性!$V145</f>
        <v>30130.899999999998</v>
      </c>
      <c r="O147" s="91">
        <f>武将属性!$V145</f>
        <v>30130.899999999998</v>
      </c>
      <c r="P147" s="92">
        <f>武将属性!$AH145</f>
        <v>2.5000000000000001E-2</v>
      </c>
      <c r="Q147" s="92">
        <f>武将属性!$AH145</f>
        <v>2.5000000000000001E-2</v>
      </c>
      <c r="R147" s="92">
        <f>武将属性!BK145</f>
        <v>0.20347900973209265</v>
      </c>
      <c r="S147" s="92">
        <f t="shared" si="46"/>
        <v>0.20347900973209265</v>
      </c>
      <c r="T147" s="91">
        <f>战法技能效用!AO145</f>
        <v>2.3205097915905846</v>
      </c>
      <c r="U147" s="91">
        <f t="shared" si="47"/>
        <v>195945663661.15512</v>
      </c>
      <c r="V147" s="95">
        <f t="shared" si="48"/>
        <v>1515965272.3999279</v>
      </c>
      <c r="W147" s="95">
        <f t="shared" si="49"/>
        <v>25888941.088093206</v>
      </c>
      <c r="X147" s="95">
        <f t="shared" si="50"/>
        <v>25888941.088093206</v>
      </c>
      <c r="Y147" s="95">
        <f t="shared" si="51"/>
        <v>761031312225.58789</v>
      </c>
      <c r="Z147" s="95">
        <f t="shared" si="52"/>
        <v>761031312225.58789</v>
      </c>
      <c r="AA147" s="95">
        <f t="shared" si="53"/>
        <v>648168425641.98657</v>
      </c>
      <c r="AB147" s="95">
        <f t="shared" si="54"/>
        <v>648168425641.98657</v>
      </c>
      <c r="AC147" s="95">
        <f t="shared" si="55"/>
        <v>469841767674.81592</v>
      </c>
      <c r="AD147" s="92"/>
      <c r="AE147" s="14">
        <v>141</v>
      </c>
      <c r="AF147" s="91">
        <f>武将属性!$G145</f>
        <v>514.56132223683289</v>
      </c>
      <c r="AG147" s="91">
        <f>士兵属性!$H145</f>
        <v>1968.8064344818356</v>
      </c>
      <c r="AH147" s="91">
        <f>士兵属性!$H145</f>
        <v>1968.8064344818356</v>
      </c>
      <c r="AI147" s="92">
        <f>士兵属性!$S145</f>
        <v>2.5000000000000001E-2</v>
      </c>
      <c r="AJ147" s="92">
        <f>士兵属性!$S145</f>
        <v>2.5000000000000001E-2</v>
      </c>
      <c r="AK147" s="92">
        <f>士兵属性!AZ145</f>
        <v>0.20347900973209265</v>
      </c>
      <c r="AL147" s="92">
        <f t="shared" si="56"/>
        <v>0.20347900973209265</v>
      </c>
      <c r="AM147" s="91">
        <f>带兵数!$H144</f>
        <v>11194.324622012195</v>
      </c>
      <c r="AN147" s="91">
        <f>战法技能效用!AU145</f>
        <v>5.7662183040847959</v>
      </c>
      <c r="AO147" s="91">
        <f t="shared" si="57"/>
        <v>3482456900370.1055</v>
      </c>
      <c r="AP147" s="95">
        <f t="shared" si="58"/>
        <v>8835801324.3110962</v>
      </c>
      <c r="AQ147" s="95">
        <f t="shared" si="59"/>
        <v>2065499309.8955643</v>
      </c>
      <c r="AR147" s="95">
        <f t="shared" si="60"/>
        <v>2065499309.8955643</v>
      </c>
      <c r="AS147" s="95">
        <f t="shared" si="61"/>
        <v>4435669865814.124</v>
      </c>
      <c r="AT147" s="95">
        <f t="shared" si="62"/>
        <v>4435669865814.124</v>
      </c>
      <c r="AU147" s="95">
        <f t="shared" si="63"/>
        <v>3777848700054.6777</v>
      </c>
      <c r="AV147" s="95">
        <f t="shared" si="64"/>
        <v>3777848700054.6777</v>
      </c>
      <c r="AW147" s="95">
        <f t="shared" si="65"/>
        <v>726541076.67090452</v>
      </c>
      <c r="AX147" s="95">
        <f t="shared" si="66"/>
        <v>1202021025329.6653</v>
      </c>
      <c r="AZ147" s="14">
        <f t="shared" si="67"/>
        <v>4.2802349852394981</v>
      </c>
      <c r="BA147" s="14">
        <f t="shared" si="68"/>
        <v>17.772564267572911</v>
      </c>
      <c r="BD147" s="14">
        <v>141</v>
      </c>
      <c r="BE147" s="95">
        <f>求节点(节奏总纲!$H$4:$H$163,M$7:M$166,$BD147)</f>
        <v>398.19341046894306</v>
      </c>
      <c r="BF147" s="95">
        <f>求节点(节奏总纲!$H$4:$H$163,N$7:N$166,$BD147)</f>
        <v>21237.003770993822</v>
      </c>
      <c r="BG147" s="95">
        <f>求节点(节奏总纲!$H$4:$H$163,O$7:O$166,$BD147)</f>
        <v>21237.003770993822</v>
      </c>
      <c r="BH147" s="95">
        <f>求节点(节奏总纲!$H$4:$H$163,P$7:P$166,$BD147)</f>
        <v>2.5000000000000001E-2</v>
      </c>
      <c r="BI147" s="95">
        <f>求节点(节奏总纲!$H$4:$H$163,Q$7:Q$166,$BD147)</f>
        <v>2.5000000000000001E-2</v>
      </c>
      <c r="BJ147" s="95">
        <f>求节点(节奏总纲!$H$4:$H$163,T$7:T$166,$BD147)</f>
        <v>2.473061553459607</v>
      </c>
      <c r="BK147" s="95">
        <f>求节点(节奏总纲!$H$4:$H$163,U$7:U$166,$BD147)</f>
        <v>75707217719.797745</v>
      </c>
      <c r="BM147" s="14">
        <v>141</v>
      </c>
      <c r="BN147" s="95">
        <f>求节点(节奏总纲!$H$4:$H$163,AF$7:AF$166,$BD147)</f>
        <v>398.19341046894306</v>
      </c>
      <c r="BO147" s="95">
        <f>求节点(节奏总纲!$H$4:$H$163,AG$7:AG$166,$BD147)</f>
        <v>1166.1810942707989</v>
      </c>
      <c r="BP147" s="95">
        <f>求节点(节奏总纲!$H$4:$H$163,AH$7:AH$166,$BD147)</f>
        <v>1166.1810942707989</v>
      </c>
      <c r="BQ147" s="95">
        <f>求节点(节奏总纲!$H$4:$H$163,AI$7:AI$166,$BD147)</f>
        <v>2.5000000000000001E-2</v>
      </c>
      <c r="BR147" s="95">
        <f>求节点(节奏总纲!$H$4:$H$163,AJ$7:AJ$166,$BD147)</f>
        <v>2.5000000000000001E-2</v>
      </c>
      <c r="BS147" s="95">
        <f>求节点(节奏总纲!$H$4:$H$163,AM$7:AM$166,$BD147)</f>
        <v>7816.9295642927918</v>
      </c>
      <c r="BT147" s="95">
        <f>求节点(节奏总纲!$H$4:$H$163,AN$7:AN$166,$BD147)</f>
        <v>4.4992294583655115</v>
      </c>
      <c r="BU147" s="95">
        <f>求节点(节奏总纲!$H$4:$H$163,AO$7:AO$166,$BD147)</f>
        <v>279901589072.0882</v>
      </c>
    </row>
    <row r="148" spans="12:73" x14ac:dyDescent="0.15">
      <c r="L148" s="14">
        <v>142</v>
      </c>
      <c r="M148" s="91">
        <f>武将属性!$G146</f>
        <v>515.58404943252981</v>
      </c>
      <c r="N148" s="91">
        <f>武将属性!$V146</f>
        <v>30294.699999999997</v>
      </c>
      <c r="O148" s="91">
        <f>武将属性!$V146</f>
        <v>30294.699999999997</v>
      </c>
      <c r="P148" s="92">
        <f>武将属性!$AH146</f>
        <v>2.5000000000000001E-2</v>
      </c>
      <c r="Q148" s="92">
        <f>武将属性!$AH146</f>
        <v>2.5000000000000001E-2</v>
      </c>
      <c r="R148" s="92">
        <f>武将属性!BK146</f>
        <v>0.20347900973209265</v>
      </c>
      <c r="S148" s="92">
        <f t="shared" si="46"/>
        <v>0.20347900973209265</v>
      </c>
      <c r="T148" s="91">
        <f>战法技能效用!AO146</f>
        <v>2.3212369701379769</v>
      </c>
      <c r="U148" s="91">
        <f t="shared" si="47"/>
        <v>198562527421.56723</v>
      </c>
      <c r="V148" s="95">
        <f t="shared" si="48"/>
        <v>1547261091.2998719</v>
      </c>
      <c r="W148" s="95">
        <f t="shared" si="49"/>
        <v>26332762.462799869</v>
      </c>
      <c r="X148" s="95">
        <f t="shared" si="50"/>
        <v>26332762.462799869</v>
      </c>
      <c r="Y148" s="95">
        <f t="shared" si="51"/>
        <v>778285989250.52014</v>
      </c>
      <c r="Z148" s="95">
        <f t="shared" si="52"/>
        <v>778285989250.52014</v>
      </c>
      <c r="AA148" s="95">
        <f t="shared" si="53"/>
        <v>662864190011.39807</v>
      </c>
      <c r="AB148" s="95">
        <f t="shared" si="54"/>
        <v>662864190011.39807</v>
      </c>
      <c r="AC148" s="95">
        <f t="shared" si="55"/>
        <v>480389171958.80896</v>
      </c>
      <c r="AD148" s="92"/>
      <c r="AE148" s="14">
        <v>142</v>
      </c>
      <c r="AF148" s="91">
        <f>武将属性!$G146</f>
        <v>515.58404943252981</v>
      </c>
      <c r="AG148" s="91">
        <f>士兵属性!$H146</f>
        <v>1988.0190337336262</v>
      </c>
      <c r="AH148" s="91">
        <f>士兵属性!$H146</f>
        <v>1988.0190337336262</v>
      </c>
      <c r="AI148" s="92">
        <f>士兵属性!$S146</f>
        <v>2.5000000000000001E-2</v>
      </c>
      <c r="AJ148" s="92">
        <f>士兵属性!$S146</f>
        <v>2.5000000000000001E-2</v>
      </c>
      <c r="AK148" s="92">
        <f>士兵属性!AZ146</f>
        <v>0.20347900973209265</v>
      </c>
      <c r="AL148" s="92">
        <f t="shared" si="56"/>
        <v>0.20347900973209265</v>
      </c>
      <c r="AM148" s="91">
        <f>带兵数!$H145</f>
        <v>11262.7870415328</v>
      </c>
      <c r="AN148" s="91">
        <f>战法技能效用!AU146</f>
        <v>5.7800137285654163</v>
      </c>
      <c r="AO148" s="91">
        <f t="shared" si="57"/>
        <v>3616164740967.9263</v>
      </c>
      <c r="AP148" s="95">
        <f t="shared" si="58"/>
        <v>9140894454.8082047</v>
      </c>
      <c r="AQ148" s="95">
        <f t="shared" si="59"/>
        <v>2120374745.4125001</v>
      </c>
      <c r="AR148" s="95">
        <f t="shared" si="60"/>
        <v>2120374745.4125001</v>
      </c>
      <c r="AS148" s="95">
        <f t="shared" si="61"/>
        <v>4597950613117.4355</v>
      </c>
      <c r="AT148" s="95">
        <f t="shared" si="62"/>
        <v>4597950613117.4355</v>
      </c>
      <c r="AU148" s="95">
        <f t="shared" si="63"/>
        <v>3916062798215.7432</v>
      </c>
      <c r="AV148" s="95">
        <f t="shared" si="64"/>
        <v>3916062798215.7432</v>
      </c>
      <c r="AW148" s="95">
        <f t="shared" si="65"/>
        <v>748543914.92684352</v>
      </c>
      <c r="AX148" s="95">
        <f t="shared" si="66"/>
        <v>1243462187920.9873</v>
      </c>
      <c r="AZ148" s="14">
        <f t="shared" si="67"/>
        <v>4.370081091852966</v>
      </c>
      <c r="BA148" s="14">
        <f t="shared" si="68"/>
        <v>18.211717930495833</v>
      </c>
      <c r="BD148" s="14">
        <v>142</v>
      </c>
      <c r="BE148" s="95">
        <f>求节点(节奏总纲!$H$4:$H$163,M$7:M$166,$BD148)</f>
        <v>398.38121737273627</v>
      </c>
      <c r="BF148" s="95">
        <f>求节点(节奏总纲!$H$4:$H$163,N$7:N$166,$BD148)</f>
        <v>21260.784545505063</v>
      </c>
      <c r="BG148" s="95">
        <f>求节点(节奏总纲!$H$4:$H$163,O$7:O$166,$BD148)</f>
        <v>21260.784545505063</v>
      </c>
      <c r="BH148" s="95">
        <f>求节点(节奏总纲!$H$4:$H$163,P$7:P$166,$BD148)</f>
        <v>2.5000000000000001E-2</v>
      </c>
      <c r="BI148" s="95">
        <f>求节点(节奏总纲!$H$4:$H$163,Q$7:Q$166,$BD148)</f>
        <v>2.5000000000000001E-2</v>
      </c>
      <c r="BJ148" s="95">
        <f>求节点(节奏总纲!$H$4:$H$163,T$7:T$166,$BD148)</f>
        <v>2.473652212779831</v>
      </c>
      <c r="BK148" s="95">
        <f>求节点(节奏总纲!$H$4:$H$163,U$7:U$166,$BD148)</f>
        <v>75939297137.202042</v>
      </c>
      <c r="BM148" s="14">
        <v>142</v>
      </c>
      <c r="BN148" s="95">
        <f>求节点(节奏总纲!$H$4:$H$163,AF$7:AF$166,$BD148)</f>
        <v>398.38121737273627</v>
      </c>
      <c r="BO148" s="95">
        <f>求节点(节奏总纲!$H$4:$H$163,AG$7:AG$166,$BD148)</f>
        <v>1169.0918976536034</v>
      </c>
      <c r="BP148" s="95">
        <f>求节点(节奏总纲!$H$4:$H$163,AH$7:AH$166,$BD148)</f>
        <v>1169.0918976536034</v>
      </c>
      <c r="BQ148" s="95">
        <f>求节点(节奏总纲!$H$4:$H$163,AI$7:AI$166,$BD148)</f>
        <v>2.5000000000000001E-2</v>
      </c>
      <c r="BR148" s="95">
        <f>求节点(节奏总纲!$H$4:$H$163,AJ$7:AJ$166,$BD148)</f>
        <v>2.5000000000000001E-2</v>
      </c>
      <c r="BS148" s="95">
        <f>求节点(节奏总纲!$H$4:$H$163,AM$7:AM$166,$BD148)</f>
        <v>7823.6758987980311</v>
      </c>
      <c r="BT148" s="95">
        <f>求节点(节奏总纲!$H$4:$H$163,AN$7:AN$166,$BD148)</f>
        <v>4.5023150703510018</v>
      </c>
      <c r="BU148" s="95">
        <f>求节点(节奏总纲!$H$4:$H$163,AO$7:AO$166,$BD148)</f>
        <v>282260685730.52258</v>
      </c>
    </row>
    <row r="149" spans="12:73" x14ac:dyDescent="0.15">
      <c r="L149" s="14">
        <v>143</v>
      </c>
      <c r="M149" s="91">
        <f>武将属性!$G147</f>
        <v>516.60677662822661</v>
      </c>
      <c r="N149" s="91">
        <f>武将属性!$V147</f>
        <v>30458.5</v>
      </c>
      <c r="O149" s="91">
        <f>武将属性!$V147</f>
        <v>30458.5</v>
      </c>
      <c r="P149" s="92">
        <f>武将属性!$AH147</f>
        <v>2.5000000000000001E-2</v>
      </c>
      <c r="Q149" s="92">
        <f>武将属性!$AH147</f>
        <v>2.5000000000000001E-2</v>
      </c>
      <c r="R149" s="92">
        <f>武将属性!BK147</f>
        <v>0.20347900973209265</v>
      </c>
      <c r="S149" s="92">
        <f t="shared" si="46"/>
        <v>0.20347900973209265</v>
      </c>
      <c r="T149" s="91">
        <f>战法技能效用!AO147</f>
        <v>2.3219630214812446</v>
      </c>
      <c r="U149" s="91">
        <f t="shared" si="47"/>
        <v>201201627404.5202</v>
      </c>
      <c r="V149" s="95">
        <f t="shared" si="48"/>
        <v>1579289398.2353256</v>
      </c>
      <c r="W149" s="95">
        <f t="shared" si="49"/>
        <v>26786335.682501871</v>
      </c>
      <c r="X149" s="95">
        <f t="shared" si="50"/>
        <v>26786335.682501871</v>
      </c>
      <c r="Y149" s="95">
        <f t="shared" si="51"/>
        <v>795972297937.05688</v>
      </c>
      <c r="Z149" s="95">
        <f t="shared" si="52"/>
        <v>795972297937.05688</v>
      </c>
      <c r="AA149" s="95">
        <f t="shared" si="53"/>
        <v>677927573965.00415</v>
      </c>
      <c r="AB149" s="95">
        <f t="shared" si="54"/>
        <v>677927573965.00415</v>
      </c>
      <c r="AC149" s="95">
        <f t="shared" si="55"/>
        <v>491198487225.59869</v>
      </c>
      <c r="AD149" s="92"/>
      <c r="AE149" s="14">
        <v>143</v>
      </c>
      <c r="AF149" s="91">
        <f>武将属性!$G147</f>
        <v>516.60677662822661</v>
      </c>
      <c r="AG149" s="91">
        <f>士兵属性!$H147</f>
        <v>2007.3389513571183</v>
      </c>
      <c r="AH149" s="91">
        <f>士兵属性!$H147</f>
        <v>2007.3389513571183</v>
      </c>
      <c r="AI149" s="92">
        <f>士兵属性!$S147</f>
        <v>2.5000000000000001E-2</v>
      </c>
      <c r="AJ149" s="92">
        <f>士兵属性!$S147</f>
        <v>2.5000000000000001E-2</v>
      </c>
      <c r="AK149" s="92">
        <f>士兵属性!AZ147</f>
        <v>0.20347900973209265</v>
      </c>
      <c r="AL149" s="92">
        <f t="shared" si="56"/>
        <v>0.20347900973209265</v>
      </c>
      <c r="AM149" s="91">
        <f>带兵数!$H146</f>
        <v>11333.127000890931</v>
      </c>
      <c r="AN149" s="91">
        <f>战法技能效用!AU147</f>
        <v>5.79380933977097</v>
      </c>
      <c r="AO149" s="91">
        <f t="shared" si="57"/>
        <v>3755627493723.04</v>
      </c>
      <c r="AP149" s="95">
        <f t="shared" si="58"/>
        <v>9458143670.1305485</v>
      </c>
      <c r="AQ149" s="95">
        <f t="shared" si="59"/>
        <v>2177159701.2798162</v>
      </c>
      <c r="AR149" s="95">
        <f t="shared" si="60"/>
        <v>2177159701.2798162</v>
      </c>
      <c r="AS149" s="95">
        <f t="shared" si="61"/>
        <v>4766966940792.9834</v>
      </c>
      <c r="AT149" s="95">
        <f t="shared" si="62"/>
        <v>4766966940792.9834</v>
      </c>
      <c r="AU149" s="95">
        <f t="shared" si="63"/>
        <v>4060013572983.3081</v>
      </c>
      <c r="AV149" s="95">
        <f t="shared" si="64"/>
        <v>4060013572983.3081</v>
      </c>
      <c r="AW149" s="95">
        <f t="shared" si="65"/>
        <v>771243006.69364083</v>
      </c>
      <c r="AX149" s="95">
        <f t="shared" si="66"/>
        <v>1286552875754.1885</v>
      </c>
      <c r="AZ149" s="14">
        <f t="shared" si="67"/>
        <v>4.4628665296359866</v>
      </c>
      <c r="BA149" s="14">
        <f t="shared" si="68"/>
        <v>18.665989645164601</v>
      </c>
      <c r="BD149" s="14">
        <v>143</v>
      </c>
      <c r="BE149" s="95">
        <f>求节点(节奏总纲!$H$4:$H$163,M$7:M$166,$BD149)</f>
        <v>398.56902427652949</v>
      </c>
      <c r="BF149" s="95">
        <f>求节点(节奏总纲!$H$4:$H$163,N$7:N$166,$BD149)</f>
        <v>21284.565320016307</v>
      </c>
      <c r="BG149" s="95">
        <f>求节点(节奏总纲!$H$4:$H$163,O$7:O$166,$BD149)</f>
        <v>21284.565320016307</v>
      </c>
      <c r="BH149" s="95">
        <f>求节点(节奏总纲!$H$4:$H$163,P$7:P$166,$BD149)</f>
        <v>2.5000000000000001E-2</v>
      </c>
      <c r="BI149" s="95">
        <f>求节点(节奏总纲!$H$4:$H$163,Q$7:Q$166,$BD149)</f>
        <v>2.5000000000000001E-2</v>
      </c>
      <c r="BJ149" s="95">
        <f>求节点(节奏总纲!$H$4:$H$163,T$7:T$166,$BD149)</f>
        <v>2.4742428721000547</v>
      </c>
      <c r="BK149" s="95">
        <f>求节点(节奏总纲!$H$4:$H$163,U$7:U$166,$BD149)</f>
        <v>76171376554.606339</v>
      </c>
      <c r="BM149" s="14">
        <v>143</v>
      </c>
      <c r="BN149" s="95">
        <f>求节点(节奏总纲!$H$4:$H$163,AF$7:AF$166,$BD149)</f>
        <v>398.56902427652949</v>
      </c>
      <c r="BO149" s="95">
        <f>求节点(节奏总纲!$H$4:$H$163,AG$7:AG$166,$BD149)</f>
        <v>1172.0027010364079</v>
      </c>
      <c r="BP149" s="95">
        <f>求节点(节奏总纲!$H$4:$H$163,AH$7:AH$166,$BD149)</f>
        <v>1172.0027010364079</v>
      </c>
      <c r="BQ149" s="95">
        <f>求节点(节奏总纲!$H$4:$H$163,AI$7:AI$166,$BD149)</f>
        <v>2.5000000000000001E-2</v>
      </c>
      <c r="BR149" s="95">
        <f>求节点(节奏总纲!$H$4:$H$163,AJ$7:AJ$166,$BD149)</f>
        <v>2.5000000000000001E-2</v>
      </c>
      <c r="BS149" s="95">
        <f>求节点(节奏总纲!$H$4:$H$163,AM$7:AM$166,$BD149)</f>
        <v>7830.4222333032694</v>
      </c>
      <c r="BT149" s="95">
        <f>求节点(节奏总纲!$H$4:$H$163,AN$7:AN$166,$BD149)</f>
        <v>4.505400682336492</v>
      </c>
      <c r="BU149" s="95">
        <f>求节点(节奏总纲!$H$4:$H$163,AO$7:AO$166,$BD149)</f>
        <v>284619782388.95691</v>
      </c>
    </row>
    <row r="150" spans="12:73" x14ac:dyDescent="0.15">
      <c r="L150" s="14">
        <v>144</v>
      </c>
      <c r="M150" s="91">
        <f>武将属性!$G148</f>
        <v>517.62950382392364</v>
      </c>
      <c r="N150" s="91">
        <f>武将属性!$V148</f>
        <v>30622.3</v>
      </c>
      <c r="O150" s="91">
        <f>武将属性!$V148</f>
        <v>30622.3</v>
      </c>
      <c r="P150" s="92">
        <f>武将属性!$AH148</f>
        <v>2.5000000000000001E-2</v>
      </c>
      <c r="Q150" s="92">
        <f>武将属性!$AH148</f>
        <v>2.5000000000000001E-2</v>
      </c>
      <c r="R150" s="92">
        <f>武将属性!BK148</f>
        <v>0.20347900973209265</v>
      </c>
      <c r="S150" s="92">
        <f t="shared" si="46"/>
        <v>0.20347900973209265</v>
      </c>
      <c r="T150" s="91">
        <f>战法技能效用!AO148</f>
        <v>2.3226879482392846</v>
      </c>
      <c r="U150" s="91">
        <f t="shared" si="47"/>
        <v>203863054930.93747</v>
      </c>
      <c r="V150" s="95">
        <f t="shared" si="48"/>
        <v>1611371400.6411393</v>
      </c>
      <c r="W150" s="95">
        <f t="shared" si="49"/>
        <v>27238103.558189094</v>
      </c>
      <c r="X150" s="95">
        <f t="shared" si="50"/>
        <v>27238103.558189094</v>
      </c>
      <c r="Y150" s="95">
        <f t="shared" si="51"/>
        <v>813749637648.71606</v>
      </c>
      <c r="Z150" s="95">
        <f t="shared" si="52"/>
        <v>813749637648.71606</v>
      </c>
      <c r="AA150" s="95">
        <f t="shared" si="53"/>
        <v>693068488810.29675</v>
      </c>
      <c r="AB150" s="95">
        <f t="shared" si="54"/>
        <v>693068488810.29675</v>
      </c>
      <c r="AC150" s="95">
        <f t="shared" si="55"/>
        <v>502059411887.85162</v>
      </c>
      <c r="AD150" s="92"/>
      <c r="AE150" s="14">
        <v>144</v>
      </c>
      <c r="AF150" s="91">
        <f>武将属性!$G148</f>
        <v>517.62950382392364</v>
      </c>
      <c r="AG150" s="91">
        <f>士兵属性!$H148</f>
        <v>2026.7661873523111</v>
      </c>
      <c r="AH150" s="91">
        <f>士兵属性!$H148</f>
        <v>2026.7661873523111</v>
      </c>
      <c r="AI150" s="92">
        <f>士兵属性!$S148</f>
        <v>2.5000000000000001E-2</v>
      </c>
      <c r="AJ150" s="92">
        <f>士兵属性!$S148</f>
        <v>2.5000000000000001E-2</v>
      </c>
      <c r="AK150" s="92">
        <f>士兵属性!AZ148</f>
        <v>0.20347900973209265</v>
      </c>
      <c r="AL150" s="92">
        <f t="shared" si="56"/>
        <v>0.20347900973209265</v>
      </c>
      <c r="AM150" s="91">
        <f>带兵数!$H147</f>
        <v>11398.826079488364</v>
      </c>
      <c r="AN150" s="91">
        <f>战法技能效用!AU148</f>
        <v>5.8076051372676289</v>
      </c>
      <c r="AO150" s="91">
        <f t="shared" si="57"/>
        <v>3896637975859.6191</v>
      </c>
      <c r="AP150" s="95">
        <f t="shared" si="58"/>
        <v>9777635517.4257259</v>
      </c>
      <c r="AQ150" s="95">
        <f t="shared" si="59"/>
        <v>2233542442.0279779</v>
      </c>
      <c r="AR150" s="95">
        <f t="shared" si="60"/>
        <v>2233542442.0279779</v>
      </c>
      <c r="AS150" s="95">
        <f t="shared" si="61"/>
        <v>4937748898981.71</v>
      </c>
      <c r="AT150" s="95">
        <f t="shared" si="62"/>
        <v>4937748898981.71</v>
      </c>
      <c r="AU150" s="95">
        <f t="shared" si="63"/>
        <v>4205468130751.1357</v>
      </c>
      <c r="AV150" s="95">
        <f t="shared" si="64"/>
        <v>4205468130751.1357</v>
      </c>
      <c r="AW150" s="95">
        <f t="shared" si="65"/>
        <v>794269211.22421467</v>
      </c>
      <c r="AX150" s="95">
        <f t="shared" si="66"/>
        <v>1329944439561.1836</v>
      </c>
      <c r="AZ150" s="14">
        <f t="shared" si="67"/>
        <v>4.5534642226945712</v>
      </c>
      <c r="BA150" s="14">
        <f t="shared" si="68"/>
        <v>19.113997762761283</v>
      </c>
      <c r="BD150" s="14">
        <v>144</v>
      </c>
      <c r="BE150" s="95">
        <f>求节点(节奏总纲!$H$4:$H$163,M$7:M$166,$BD150)</f>
        <v>398.75683118032271</v>
      </c>
      <c r="BF150" s="95">
        <f>求节点(节奏总纲!$H$4:$H$163,N$7:N$166,$BD150)</f>
        <v>21308.346094527551</v>
      </c>
      <c r="BG150" s="95">
        <f>求节点(节奏总纲!$H$4:$H$163,O$7:O$166,$BD150)</f>
        <v>21308.346094527551</v>
      </c>
      <c r="BH150" s="95">
        <f>求节点(节奏总纲!$H$4:$H$163,P$7:P$166,$BD150)</f>
        <v>2.5000000000000001E-2</v>
      </c>
      <c r="BI150" s="95">
        <f>求节点(节奏总纲!$H$4:$H$163,Q$7:Q$166,$BD150)</f>
        <v>2.5000000000000001E-2</v>
      </c>
      <c r="BJ150" s="95">
        <f>求节点(节奏总纲!$H$4:$H$163,T$7:T$166,$BD150)</f>
        <v>2.4748335314202787</v>
      </c>
      <c r="BK150" s="95">
        <f>求节点(节奏总纲!$H$4:$H$163,U$7:U$166,$BD150)</f>
        <v>76403455972.010635</v>
      </c>
      <c r="BM150" s="14">
        <v>144</v>
      </c>
      <c r="BN150" s="95">
        <f>求节点(节奏总纲!$H$4:$H$163,AF$7:AF$166,$BD150)</f>
        <v>398.75683118032271</v>
      </c>
      <c r="BO150" s="95">
        <f>求节点(节奏总纲!$H$4:$H$163,AG$7:AG$166,$BD150)</f>
        <v>1174.9135044192124</v>
      </c>
      <c r="BP150" s="95">
        <f>求节点(节奏总纲!$H$4:$H$163,AH$7:AH$166,$BD150)</f>
        <v>1174.9135044192124</v>
      </c>
      <c r="BQ150" s="95">
        <f>求节点(节奏总纲!$H$4:$H$163,AI$7:AI$166,$BD150)</f>
        <v>2.5000000000000001E-2</v>
      </c>
      <c r="BR150" s="95">
        <f>求节点(节奏总纲!$H$4:$H$163,AJ$7:AJ$166,$BD150)</f>
        <v>2.5000000000000001E-2</v>
      </c>
      <c r="BS150" s="95">
        <f>求节点(节奏总纲!$H$4:$H$163,AM$7:AM$166,$BD150)</f>
        <v>7837.1685678085087</v>
      </c>
      <c r="BT150" s="95">
        <f>求节点(节奏总纲!$H$4:$H$163,AN$7:AN$166,$BD150)</f>
        <v>4.5084862943219823</v>
      </c>
      <c r="BU150" s="95">
        <f>求节点(节奏总纲!$H$4:$H$163,AO$7:AO$166,$BD150)</f>
        <v>286978879047.39124</v>
      </c>
    </row>
    <row r="151" spans="12:73" x14ac:dyDescent="0.15">
      <c r="L151" s="14">
        <v>145</v>
      </c>
      <c r="M151" s="91">
        <f>武将属性!$G149</f>
        <v>518.65223101962044</v>
      </c>
      <c r="N151" s="91">
        <f>武将属性!$V149</f>
        <v>30786.1</v>
      </c>
      <c r="O151" s="91">
        <f>武将属性!$V149</f>
        <v>30786.1</v>
      </c>
      <c r="P151" s="92">
        <f>武将属性!$AH149</f>
        <v>2.5000000000000001E-2</v>
      </c>
      <c r="Q151" s="92">
        <f>武将属性!$AH149</f>
        <v>2.5000000000000001E-2</v>
      </c>
      <c r="R151" s="92">
        <f>武将属性!BK149</f>
        <v>0.20347900973209265</v>
      </c>
      <c r="S151" s="92">
        <f t="shared" si="46"/>
        <v>0.20347900973209265</v>
      </c>
      <c r="T151" s="91">
        <f>战法技能效用!AO149</f>
        <v>2.3234117530228935</v>
      </c>
      <c r="U151" s="91">
        <f t="shared" si="47"/>
        <v>206546901383.00446</v>
      </c>
      <c r="V151" s="95">
        <f t="shared" si="48"/>
        <v>1643896522.4312487</v>
      </c>
      <c r="W151" s="95">
        <f t="shared" si="49"/>
        <v>27694660.867221333</v>
      </c>
      <c r="X151" s="95">
        <f t="shared" si="50"/>
        <v>27694660.867221333</v>
      </c>
      <c r="Y151" s="95">
        <f t="shared" si="51"/>
        <v>831815218462.79297</v>
      </c>
      <c r="Z151" s="95">
        <f t="shared" si="52"/>
        <v>831815218462.79297</v>
      </c>
      <c r="AA151" s="95">
        <f t="shared" si="53"/>
        <v>708454897866.6134</v>
      </c>
      <c r="AB151" s="95">
        <f t="shared" si="54"/>
        <v>708454897866.6134</v>
      </c>
      <c r="AC151" s="95">
        <f t="shared" si="55"/>
        <v>513093569070.30798</v>
      </c>
      <c r="AD151" s="92"/>
      <c r="AE151" s="14">
        <v>145</v>
      </c>
      <c r="AF151" s="91">
        <f>武将属性!$G149</f>
        <v>518.65223101962044</v>
      </c>
      <c r="AG151" s="91">
        <f>士兵属性!$H149</f>
        <v>2046.1592303034299</v>
      </c>
      <c r="AH151" s="91">
        <f>士兵属性!$H149</f>
        <v>2046.1592303034299</v>
      </c>
      <c r="AI151" s="92">
        <f>士兵属性!$S149</f>
        <v>2.5000000000000001E-2</v>
      </c>
      <c r="AJ151" s="92">
        <f>士兵属性!$S149</f>
        <v>2.5000000000000001E-2</v>
      </c>
      <c r="AK151" s="92">
        <f>士兵属性!AZ149</f>
        <v>0.20347900973209265</v>
      </c>
      <c r="AL151" s="92">
        <f t="shared" si="56"/>
        <v>0.20347900973209265</v>
      </c>
      <c r="AM151" s="91">
        <f>带兵数!$H148</f>
        <v>11464.430099386973</v>
      </c>
      <c r="AN151" s="91">
        <f>战法技能效用!AU149</f>
        <v>5.8214011206229062</v>
      </c>
      <c r="AO151" s="91">
        <f t="shared" si="57"/>
        <v>4041680591536.1636</v>
      </c>
      <c r="AP151" s="95">
        <f t="shared" si="58"/>
        <v>10105147789.403059</v>
      </c>
      <c r="AQ151" s="95">
        <f t="shared" si="59"/>
        <v>2290996819.6279449</v>
      </c>
      <c r="AR151" s="95">
        <f t="shared" si="60"/>
        <v>2290996819.6279449</v>
      </c>
      <c r="AS151" s="95">
        <f t="shared" si="61"/>
        <v>5113226776348.1777</v>
      </c>
      <c r="AT151" s="95">
        <f t="shared" si="62"/>
        <v>5113226776348.1777</v>
      </c>
      <c r="AU151" s="95">
        <f t="shared" si="63"/>
        <v>4354922190893.5474</v>
      </c>
      <c r="AV151" s="95">
        <f t="shared" si="64"/>
        <v>4354922190893.5474</v>
      </c>
      <c r="AW151" s="95">
        <f t="shared" si="65"/>
        <v>817789327.23889792</v>
      </c>
      <c r="AX151" s="95">
        <f t="shared" si="66"/>
        <v>1374422704715.3779</v>
      </c>
      <c r="AZ151" s="14">
        <f t="shared" si="67"/>
        <v>4.6447723279617614</v>
      </c>
      <c r="BA151" s="14">
        <f t="shared" si="68"/>
        <v>19.567858750113064</v>
      </c>
      <c r="BD151" s="14">
        <v>145</v>
      </c>
      <c r="BE151" s="95">
        <f>求节点(节奏总纲!$H$4:$H$163,M$7:M$166,$BD151)</f>
        <v>398.94463808411587</v>
      </c>
      <c r="BF151" s="95">
        <f>求节点(节奏总纲!$H$4:$H$163,N$7:N$166,$BD151)</f>
        <v>21332.126869038795</v>
      </c>
      <c r="BG151" s="95">
        <f>求节点(节奏总纲!$H$4:$H$163,O$7:O$166,$BD151)</f>
        <v>21332.126869038795</v>
      </c>
      <c r="BH151" s="95">
        <f>求节点(节奏总纲!$H$4:$H$163,P$7:P$166,$BD151)</f>
        <v>2.5000000000000001E-2</v>
      </c>
      <c r="BI151" s="95">
        <f>求节点(节奏总纲!$H$4:$H$163,Q$7:Q$166,$BD151)</f>
        <v>2.5000000000000001E-2</v>
      </c>
      <c r="BJ151" s="95">
        <f>求节点(节奏总纲!$H$4:$H$163,T$7:T$166,$BD151)</f>
        <v>2.4754241907405024</v>
      </c>
      <c r="BK151" s="95">
        <f>求节点(节奏总纲!$H$4:$H$163,U$7:U$166,$BD151)</f>
        <v>76635535389.414917</v>
      </c>
      <c r="BM151" s="14">
        <v>145</v>
      </c>
      <c r="BN151" s="95">
        <f>求节点(节奏总纲!$H$4:$H$163,AF$7:AF$166,$BD151)</f>
        <v>398.94463808411587</v>
      </c>
      <c r="BO151" s="95">
        <f>求节点(节奏总纲!$H$4:$H$163,AG$7:AG$166,$BD151)</f>
        <v>1177.8243078020166</v>
      </c>
      <c r="BP151" s="95">
        <f>求节点(节奏总纲!$H$4:$H$163,AH$7:AH$166,$BD151)</f>
        <v>1177.8243078020166</v>
      </c>
      <c r="BQ151" s="95">
        <f>求节点(节奏总纲!$H$4:$H$163,AI$7:AI$166,$BD151)</f>
        <v>2.5000000000000001E-2</v>
      </c>
      <c r="BR151" s="95">
        <f>求节点(节奏总纲!$H$4:$H$163,AJ$7:AJ$166,$BD151)</f>
        <v>2.5000000000000001E-2</v>
      </c>
      <c r="BS151" s="95">
        <f>求节点(节奏总纲!$H$4:$H$163,AM$7:AM$166,$BD151)</f>
        <v>7843.914902313747</v>
      </c>
      <c r="BT151" s="95">
        <f>求节点(节奏总纲!$H$4:$H$163,AN$7:AN$166,$BD151)</f>
        <v>4.5115719063074726</v>
      </c>
      <c r="BU151" s="95">
        <f>求节点(节奏总纲!$H$4:$H$163,AO$7:AO$166,$BD151)</f>
        <v>289337975705.82562</v>
      </c>
    </row>
    <row r="152" spans="12:73" x14ac:dyDescent="0.15">
      <c r="L152" s="14">
        <v>146</v>
      </c>
      <c r="M152" s="91">
        <f>武将属性!$G150</f>
        <v>520.03576196667382</v>
      </c>
      <c r="N152" s="91">
        <f>武将属性!$V150</f>
        <v>30949.9</v>
      </c>
      <c r="O152" s="91">
        <f>武将属性!$V150</f>
        <v>30949.9</v>
      </c>
      <c r="P152" s="92">
        <f>武将属性!$AH150</f>
        <v>2.5000000000000001E-2</v>
      </c>
      <c r="Q152" s="92">
        <f>武将属性!$AH150</f>
        <v>2.5000000000000001E-2</v>
      </c>
      <c r="R152" s="92">
        <f>武将属性!BK150</f>
        <v>0.20347900973209265</v>
      </c>
      <c r="S152" s="92">
        <f t="shared" si="46"/>
        <v>0.20347900973209265</v>
      </c>
      <c r="T152" s="91">
        <f>战法技能效用!AO150</f>
        <v>2.3241344384347871</v>
      </c>
      <c r="U152" s="91">
        <f t="shared" si="47"/>
        <v>209398540094.78345</v>
      </c>
      <c r="V152" s="95">
        <f t="shared" si="48"/>
        <v>1676800847.8042967</v>
      </c>
      <c r="W152" s="95">
        <f t="shared" si="49"/>
        <v>28174449.886890493</v>
      </c>
      <c r="X152" s="95">
        <f t="shared" si="50"/>
        <v>28174449.886890493</v>
      </c>
      <c r="Y152" s="95">
        <f t="shared" si="51"/>
        <v>850728201516.36304</v>
      </c>
      <c r="Z152" s="95">
        <f t="shared" si="52"/>
        <v>850728201516.36304</v>
      </c>
      <c r="AA152" s="95">
        <f t="shared" si="53"/>
        <v>724563037246.81323</v>
      </c>
      <c r="AB152" s="95">
        <f t="shared" si="54"/>
        <v>724563037246.81323</v>
      </c>
      <c r="AC152" s="95">
        <f t="shared" si="55"/>
        <v>524645692106.763</v>
      </c>
      <c r="AD152" s="92"/>
      <c r="AE152" s="14">
        <v>146</v>
      </c>
      <c r="AF152" s="91">
        <f>武将属性!$G150</f>
        <v>520.03576196667382</v>
      </c>
      <c r="AG152" s="91">
        <f>士兵属性!$H150</f>
        <v>2065.5341886445535</v>
      </c>
      <c r="AH152" s="91">
        <f>士兵属性!$H150</f>
        <v>2065.5341886445535</v>
      </c>
      <c r="AI152" s="92">
        <f>士兵属性!$S150</f>
        <v>2.5000000000000001E-2</v>
      </c>
      <c r="AJ152" s="92">
        <f>士兵属性!$S150</f>
        <v>2.5000000000000001E-2</v>
      </c>
      <c r="AK152" s="92">
        <f>士兵属性!AZ150</f>
        <v>0.20347900973209265</v>
      </c>
      <c r="AL152" s="92">
        <f t="shared" si="56"/>
        <v>0.20347900973209265</v>
      </c>
      <c r="AM152" s="91">
        <f>带兵数!$H149</f>
        <v>11529.242541576048</v>
      </c>
      <c r="AN152" s="91">
        <f>战法技能效用!AU150</f>
        <v>5.8351972894056532</v>
      </c>
      <c r="AO152" s="91">
        <f t="shared" si="57"/>
        <v>4193304618436.5815</v>
      </c>
      <c r="AP152" s="95">
        <f t="shared" si="58"/>
        <v>10439789762.99095</v>
      </c>
      <c r="AQ152" s="95">
        <f t="shared" si="59"/>
        <v>2350918475.0326571</v>
      </c>
      <c r="AR152" s="95">
        <f t="shared" si="60"/>
        <v>2350918475.0326571</v>
      </c>
      <c r="AS152" s="95">
        <f t="shared" si="61"/>
        <v>5296647828457.4443</v>
      </c>
      <c r="AT152" s="95">
        <f t="shared" si="62"/>
        <v>5296647828457.4443</v>
      </c>
      <c r="AU152" s="95">
        <f t="shared" si="63"/>
        <v>4511141432684.7695</v>
      </c>
      <c r="AV152" s="95">
        <f t="shared" si="64"/>
        <v>4511141432684.7695</v>
      </c>
      <c r="AW152" s="95">
        <f t="shared" si="65"/>
        <v>842362794.84710503</v>
      </c>
      <c r="AX152" s="95">
        <f t="shared" si="66"/>
        <v>1420852180059.9878</v>
      </c>
      <c r="AZ152" s="14">
        <f t="shared" si="67"/>
        <v>4.7362848453011788</v>
      </c>
      <c r="BA152" s="14">
        <f t="shared" si="68"/>
        <v>20.025472080839236</v>
      </c>
      <c r="BD152" s="14">
        <v>146</v>
      </c>
      <c r="BE152" s="95">
        <f>求节点(节奏总纲!$H$4:$H$163,M$7:M$166,$BD152)</f>
        <v>399.13244498790908</v>
      </c>
      <c r="BF152" s="95">
        <f>求节点(节奏总纲!$H$4:$H$163,N$7:N$166,$BD152)</f>
        <v>21355.907643550039</v>
      </c>
      <c r="BG152" s="95">
        <f>求节点(节奏总纲!$H$4:$H$163,O$7:O$166,$BD152)</f>
        <v>21355.907643550039</v>
      </c>
      <c r="BH152" s="95">
        <f>求节点(节奏总纲!$H$4:$H$163,P$7:P$166,$BD152)</f>
        <v>2.5000000000000001E-2</v>
      </c>
      <c r="BI152" s="95">
        <f>求节点(节奏总纲!$H$4:$H$163,Q$7:Q$166,$BD152)</f>
        <v>2.5000000000000001E-2</v>
      </c>
      <c r="BJ152" s="95">
        <f>求节点(节奏总纲!$H$4:$H$163,T$7:T$166,$BD152)</f>
        <v>2.4760148500607264</v>
      </c>
      <c r="BK152" s="95">
        <f>求节点(节奏总纲!$H$4:$H$163,U$7:U$166,$BD152)</f>
        <v>76867614806.819214</v>
      </c>
      <c r="BM152" s="14">
        <v>146</v>
      </c>
      <c r="BN152" s="95">
        <f>求节点(节奏总纲!$H$4:$H$163,AF$7:AF$166,$BD152)</f>
        <v>399.13244498790908</v>
      </c>
      <c r="BO152" s="95">
        <f>求节点(节奏总纲!$H$4:$H$163,AG$7:AG$166,$BD152)</f>
        <v>1180.7351111848211</v>
      </c>
      <c r="BP152" s="95">
        <f>求节点(节奏总纲!$H$4:$H$163,AH$7:AH$166,$BD152)</f>
        <v>1180.7351111848211</v>
      </c>
      <c r="BQ152" s="95">
        <f>求节点(节奏总纲!$H$4:$H$163,AI$7:AI$166,$BD152)</f>
        <v>2.5000000000000001E-2</v>
      </c>
      <c r="BR152" s="95">
        <f>求节点(节奏总纲!$H$4:$H$163,AJ$7:AJ$166,$BD152)</f>
        <v>2.5000000000000001E-2</v>
      </c>
      <c r="BS152" s="95">
        <f>求节点(节奏总纲!$H$4:$H$163,AM$7:AM$166,$BD152)</f>
        <v>7850.6612368189863</v>
      </c>
      <c r="BT152" s="95">
        <f>求节点(节奏总纲!$H$4:$H$163,AN$7:AN$166,$BD152)</f>
        <v>4.5146575182929629</v>
      </c>
      <c r="BU152" s="95">
        <f>求节点(节奏总纲!$H$4:$H$163,AO$7:AO$166,$BD152)</f>
        <v>291697072364.25995</v>
      </c>
    </row>
    <row r="153" spans="12:73" x14ac:dyDescent="0.15">
      <c r="L153" s="14">
        <v>147</v>
      </c>
      <c r="M153" s="91">
        <f>武将属性!$G151</f>
        <v>521.83388521891868</v>
      </c>
      <c r="N153" s="91">
        <f>武将属性!$V151</f>
        <v>31113.699999999997</v>
      </c>
      <c r="O153" s="91">
        <f>武将属性!$V151</f>
        <v>31113.699999999997</v>
      </c>
      <c r="P153" s="92">
        <f>武将属性!$AH151</f>
        <v>2.5000000000000001E-2</v>
      </c>
      <c r="Q153" s="92">
        <f>武将属性!$AH151</f>
        <v>2.5000000000000001E-2</v>
      </c>
      <c r="R153" s="92">
        <f>武将属性!BK151</f>
        <v>0.20347900973209265</v>
      </c>
      <c r="S153" s="92">
        <f t="shared" si="46"/>
        <v>0.20347900973209265</v>
      </c>
      <c r="T153" s="91">
        <f>战法技能效用!AO151</f>
        <v>2.3248560070696391</v>
      </c>
      <c r="U153" s="91">
        <f t="shared" si="47"/>
        <v>212444777344.89194</v>
      </c>
      <c r="V153" s="95">
        <f t="shared" si="48"/>
        <v>1710233189.1307769</v>
      </c>
      <c r="W153" s="95">
        <f t="shared" si="49"/>
        <v>28683751.200096905</v>
      </c>
      <c r="X153" s="95">
        <f t="shared" si="50"/>
        <v>28683751.200096905</v>
      </c>
      <c r="Y153" s="95">
        <f t="shared" si="51"/>
        <v>870690370453.12695</v>
      </c>
      <c r="Z153" s="95">
        <f t="shared" si="52"/>
        <v>870690370453.12695</v>
      </c>
      <c r="AA153" s="95">
        <f t="shared" si="53"/>
        <v>741564765565.06433</v>
      </c>
      <c r="AB153" s="95">
        <f t="shared" si="54"/>
        <v>741564765565.06433</v>
      </c>
      <c r="AC153" s="95">
        <f t="shared" si="55"/>
        <v>536839867841.9895</v>
      </c>
      <c r="AD153" s="92"/>
      <c r="AE153" s="14">
        <v>147</v>
      </c>
      <c r="AF153" s="91">
        <f>武将属性!$G151</f>
        <v>521.83388521891868</v>
      </c>
      <c r="AG153" s="91">
        <f>士兵属性!$H151</f>
        <v>2085.0128800351017</v>
      </c>
      <c r="AH153" s="91">
        <f>士兵属性!$H151</f>
        <v>2085.0128800351017</v>
      </c>
      <c r="AI153" s="92">
        <f>士兵属性!$S151</f>
        <v>2.5000000000000001E-2</v>
      </c>
      <c r="AJ153" s="92">
        <f>士兵属性!$S151</f>
        <v>2.5000000000000001E-2</v>
      </c>
      <c r="AK153" s="92">
        <f>士兵属性!AZ151</f>
        <v>0.20347900973209265</v>
      </c>
      <c r="AL153" s="92">
        <f t="shared" si="56"/>
        <v>0.20347900973209265</v>
      </c>
      <c r="AM153" s="91">
        <f>带兵数!$H150</f>
        <v>11593.913679298559</v>
      </c>
      <c r="AN153" s="91">
        <f>战法技能效用!AU151</f>
        <v>5.8489936431860539</v>
      </c>
      <c r="AO153" s="91">
        <f t="shared" si="57"/>
        <v>4353295808605.1777</v>
      </c>
      <c r="AP153" s="95">
        <f t="shared" si="58"/>
        <v>10783910969.059017</v>
      </c>
      <c r="AQ153" s="95">
        <f t="shared" si="59"/>
        <v>2414041999.0547032</v>
      </c>
      <c r="AR153" s="95">
        <f t="shared" si="60"/>
        <v>2414041999.0547032</v>
      </c>
      <c r="AS153" s="95">
        <f t="shared" si="61"/>
        <v>5490156252525.8369</v>
      </c>
      <c r="AT153" s="95">
        <f t="shared" si="62"/>
        <v>5490156252525.8369</v>
      </c>
      <c r="AU153" s="95">
        <f t="shared" si="63"/>
        <v>4675952063419.6221</v>
      </c>
      <c r="AV153" s="95">
        <f t="shared" si="64"/>
        <v>4675952063419.6221</v>
      </c>
      <c r="AW153" s="95">
        <f t="shared" si="65"/>
        <v>868267403.08786917</v>
      </c>
      <c r="AX153" s="95">
        <f t="shared" si="66"/>
        <v>1469795103688.6399</v>
      </c>
      <c r="AZ153" s="14">
        <f t="shared" si="67"/>
        <v>4.8290786268350745</v>
      </c>
      <c r="BA153" s="14">
        <f t="shared" si="68"/>
        <v>20.491423055968333</v>
      </c>
      <c r="BD153" s="14">
        <v>147</v>
      </c>
      <c r="BE153" s="95">
        <f>求节点(节奏总纲!$H$4:$H$163,M$7:M$166,$BD153)</f>
        <v>399.3202518917023</v>
      </c>
      <c r="BF153" s="95">
        <f>求节点(节奏总纲!$H$4:$H$163,N$7:N$166,$BD153)</f>
        <v>21379.688418061283</v>
      </c>
      <c r="BG153" s="95">
        <f>求节点(节奏总纲!$H$4:$H$163,O$7:O$166,$BD153)</f>
        <v>21379.688418061283</v>
      </c>
      <c r="BH153" s="95">
        <f>求节点(节奏总纲!$H$4:$H$163,P$7:P$166,$BD153)</f>
        <v>2.5000000000000001E-2</v>
      </c>
      <c r="BI153" s="95">
        <f>求节点(节奏总纲!$H$4:$H$163,Q$7:Q$166,$BD153)</f>
        <v>2.5000000000000001E-2</v>
      </c>
      <c r="BJ153" s="95">
        <f>求节点(节奏总纲!$H$4:$H$163,T$7:T$166,$BD153)</f>
        <v>2.47660550938095</v>
      </c>
      <c r="BK153" s="95">
        <f>求节点(节奏总纲!$H$4:$H$163,U$7:U$166,$BD153)</f>
        <v>77099694224.223511</v>
      </c>
      <c r="BM153" s="14">
        <v>147</v>
      </c>
      <c r="BN153" s="95">
        <f>求节点(节奏总纲!$H$4:$H$163,AF$7:AF$166,$BD153)</f>
        <v>399.3202518917023</v>
      </c>
      <c r="BO153" s="95">
        <f>求节点(节奏总纲!$H$4:$H$163,AG$7:AG$166,$BD153)</f>
        <v>1183.6459145676256</v>
      </c>
      <c r="BP153" s="95">
        <f>求节点(节奏总纲!$H$4:$H$163,AH$7:AH$166,$BD153)</f>
        <v>1183.6459145676256</v>
      </c>
      <c r="BQ153" s="95">
        <f>求节点(节奏总纲!$H$4:$H$163,AI$7:AI$166,$BD153)</f>
        <v>2.5000000000000001E-2</v>
      </c>
      <c r="BR153" s="95">
        <f>求节点(节奏总纲!$H$4:$H$163,AJ$7:AJ$166,$BD153)</f>
        <v>2.5000000000000001E-2</v>
      </c>
      <c r="BS153" s="95">
        <f>求节点(节奏总纲!$H$4:$H$163,AM$7:AM$166,$BD153)</f>
        <v>7857.4075713242246</v>
      </c>
      <c r="BT153" s="95">
        <f>求节点(节奏总纲!$H$4:$H$163,AN$7:AN$166,$BD153)</f>
        <v>4.5177431302784532</v>
      </c>
      <c r="BU153" s="95">
        <f>求节点(节奏总纲!$H$4:$H$163,AO$7:AO$166,$BD153)</f>
        <v>294056169022.69427</v>
      </c>
    </row>
    <row r="154" spans="12:73" x14ac:dyDescent="0.15">
      <c r="L154" s="14">
        <v>148</v>
      </c>
      <c r="M154" s="91">
        <f>武将属性!$G152</f>
        <v>523.63200847116377</v>
      </c>
      <c r="N154" s="91">
        <f>武将属性!$V152</f>
        <v>31265.482328594459</v>
      </c>
      <c r="O154" s="91">
        <f>武将属性!$V152</f>
        <v>31265.482328594459</v>
      </c>
      <c r="P154" s="92">
        <f>武将属性!$AH152</f>
        <v>2.5000000000000001E-2</v>
      </c>
      <c r="Q154" s="92">
        <f>武将属性!$AH152</f>
        <v>2.5000000000000001E-2</v>
      </c>
      <c r="R154" s="92">
        <f>武将属性!BK152</f>
        <v>0.20347900973209265</v>
      </c>
      <c r="S154" s="92">
        <f t="shared" si="46"/>
        <v>0.20347900973209265</v>
      </c>
      <c r="T154" s="91">
        <f>战法技能效用!AO152</f>
        <v>2.3255764615141121</v>
      </c>
      <c r="U154" s="91">
        <f t="shared" si="47"/>
        <v>215355072924.61597</v>
      </c>
      <c r="V154" s="95">
        <f t="shared" si="48"/>
        <v>1743566155.4738512</v>
      </c>
      <c r="W154" s="95">
        <f t="shared" si="49"/>
        <v>29201118.290701307</v>
      </c>
      <c r="X154" s="95">
        <f t="shared" si="50"/>
        <v>29201118.290701307</v>
      </c>
      <c r="Y154" s="95">
        <f t="shared" si="51"/>
        <v>890719071115.2373</v>
      </c>
      <c r="Z154" s="95">
        <f t="shared" si="52"/>
        <v>890719071115.2373</v>
      </c>
      <c r="AA154" s="95">
        <f t="shared" si="53"/>
        <v>758623158783.93164</v>
      </c>
      <c r="AB154" s="95">
        <f t="shared" si="54"/>
        <v>758623158783.93164</v>
      </c>
      <c r="AC154" s="95">
        <f t="shared" si="55"/>
        <v>549069948298.49225</v>
      </c>
      <c r="AD154" s="92"/>
      <c r="AE154" s="14">
        <v>148</v>
      </c>
      <c r="AF154" s="91">
        <f>武将属性!$G152</f>
        <v>523.63200847116377</v>
      </c>
      <c r="AG154" s="91">
        <f>士兵属性!$H152</f>
        <v>2104.595304475074</v>
      </c>
      <c r="AH154" s="91">
        <f>士兵属性!$H152</f>
        <v>2104.595304475074</v>
      </c>
      <c r="AI154" s="92">
        <f>士兵属性!$S152</f>
        <v>2.5000000000000001E-2</v>
      </c>
      <c r="AJ154" s="92">
        <f>士兵属性!$S152</f>
        <v>2.5000000000000001E-2</v>
      </c>
      <c r="AK154" s="92">
        <f>士兵属性!AZ152</f>
        <v>0.20347900973209265</v>
      </c>
      <c r="AL154" s="92">
        <f t="shared" si="56"/>
        <v>0.20347900973209265</v>
      </c>
      <c r="AM154" s="91">
        <f>带兵数!$H151</f>
        <v>11660.147051593451</v>
      </c>
      <c r="AN154" s="91">
        <f>战法技能效用!AU152</f>
        <v>5.8627901815356189</v>
      </c>
      <c r="AO154" s="91">
        <f t="shared" si="57"/>
        <v>4519887698849.9502</v>
      </c>
      <c r="AP154" s="95">
        <f t="shared" si="58"/>
        <v>11140198150.475622</v>
      </c>
      <c r="AQ154" s="95">
        <f t="shared" si="59"/>
        <v>2479108293.5157461</v>
      </c>
      <c r="AR154" s="95">
        <f t="shared" si="60"/>
        <v>2479108293.5157461</v>
      </c>
      <c r="AS154" s="95">
        <f t="shared" si="61"/>
        <v>5691087153463.7021</v>
      </c>
      <c r="AT154" s="95">
        <f t="shared" si="62"/>
        <v>5691087153463.7021</v>
      </c>
      <c r="AU154" s="95">
        <f t="shared" si="63"/>
        <v>4847084398753.9629</v>
      </c>
      <c r="AV154" s="95">
        <f t="shared" si="64"/>
        <v>4847084398753.9629</v>
      </c>
      <c r="AW154" s="95">
        <f t="shared" si="65"/>
        <v>894932053.72661877</v>
      </c>
      <c r="AX154" s="95">
        <f t="shared" si="66"/>
        <v>1520524316146.5791</v>
      </c>
      <c r="AZ154" s="14">
        <f t="shared" si="67"/>
        <v>4.9283888979258172</v>
      </c>
      <c r="BA154" s="14">
        <f t="shared" si="68"/>
        <v>20.98807164125693</v>
      </c>
      <c r="BD154" s="14">
        <v>148</v>
      </c>
      <c r="BE154" s="95">
        <f>求节点(节奏总纲!$H$4:$H$163,M$7:M$166,$BD154)</f>
        <v>399.50734643084616</v>
      </c>
      <c r="BF154" s="95">
        <f>求节点(节奏总纲!$H$4:$H$163,N$7:N$166,$BD154)</f>
        <v>21403.378990440691</v>
      </c>
      <c r="BG154" s="95">
        <f>求节点(节奏总纲!$H$4:$H$163,O$7:O$166,$BD154)</f>
        <v>21403.378990440691</v>
      </c>
      <c r="BH154" s="95">
        <f>求节点(节奏总纲!$H$4:$H$163,P$7:P$166,$BD154)</f>
        <v>2.5000000000000001E-2</v>
      </c>
      <c r="BI154" s="95">
        <f>求节点(节奏总纲!$H$4:$H$163,Q$7:Q$166,$BD154)</f>
        <v>2.5000000000000001E-2</v>
      </c>
      <c r="BJ154" s="95">
        <f>求节点(节奏总纲!$H$4:$H$163,T$7:T$166,$BD154)</f>
        <v>2.4772072694671738</v>
      </c>
      <c r="BK154" s="95">
        <f>求节点(节奏总纲!$H$4:$H$163,U$7:U$166,$BD154)</f>
        <v>77331991702.397903</v>
      </c>
      <c r="BM154" s="14">
        <v>148</v>
      </c>
      <c r="BN154" s="95">
        <f>求节点(节奏总纲!$H$4:$H$163,AF$7:AF$166,$BD154)</f>
        <v>399.50734643084616</v>
      </c>
      <c r="BO154" s="95">
        <f>求节点(节奏总纲!$H$4:$H$163,AG$7:AG$166,$BD154)</f>
        <v>1186.5205661823713</v>
      </c>
      <c r="BP154" s="95">
        <f>求节点(节奏总纲!$H$4:$H$163,AH$7:AH$166,$BD154)</f>
        <v>1186.5205661823713</v>
      </c>
      <c r="BQ154" s="95">
        <f>求节点(节奏总纲!$H$4:$H$163,AI$7:AI$166,$BD154)</f>
        <v>2.5000000000000001E-2</v>
      </c>
      <c r="BR154" s="95">
        <f>求节点(节奏总纲!$H$4:$H$163,AJ$7:AJ$166,$BD154)</f>
        <v>2.5000000000000001E-2</v>
      </c>
      <c r="BS154" s="95">
        <f>求节点(节奏总纲!$H$4:$H$163,AM$7:AM$166,$BD154)</f>
        <v>7864.145844870407</v>
      </c>
      <c r="BT154" s="95">
        <f>求节点(节奏总纲!$H$4:$H$163,AN$7:AN$166,$BD154)</f>
        <v>4.5209335834327389</v>
      </c>
      <c r="BU154" s="95">
        <f>求节点(节奏总纲!$H$4:$H$163,AO$7:AO$166,$BD154)</f>
        <v>296423325720.93671</v>
      </c>
    </row>
    <row r="155" spans="12:73" x14ac:dyDescent="0.15">
      <c r="L155" s="14">
        <v>149</v>
      </c>
      <c r="M155" s="91">
        <f>武将属性!$G153</f>
        <v>525.46252038737623</v>
      </c>
      <c r="N155" s="91">
        <f>武将属性!$V153</f>
        <v>31414.650138530684</v>
      </c>
      <c r="O155" s="91">
        <f>武将属性!$V153</f>
        <v>31414.650138530684</v>
      </c>
      <c r="P155" s="92">
        <f>武将属性!$AH153</f>
        <v>2.5000000000000001E-2</v>
      </c>
      <c r="Q155" s="92">
        <f>武将属性!$AH153</f>
        <v>2.5000000000000001E-2</v>
      </c>
      <c r="R155" s="92">
        <f>武将属性!BK153</f>
        <v>0.20347900973209265</v>
      </c>
      <c r="S155" s="92">
        <f t="shared" si="46"/>
        <v>0.20347900973209265</v>
      </c>
      <c r="T155" s="91">
        <f>战法技能效用!AO153</f>
        <v>2.3262958043468829</v>
      </c>
      <c r="U155" s="91">
        <f t="shared" si="47"/>
        <v>218269329748.54144</v>
      </c>
      <c r="V155" s="95">
        <f t="shared" si="48"/>
        <v>1777963172.6054134</v>
      </c>
      <c r="W155" s="95">
        <f t="shared" si="49"/>
        <v>29739405.204684947</v>
      </c>
      <c r="X155" s="95">
        <f t="shared" si="50"/>
        <v>29739405.204684947</v>
      </c>
      <c r="Y155" s="95">
        <f t="shared" si="51"/>
        <v>911466351056.75708</v>
      </c>
      <c r="Z155" s="95">
        <f t="shared" si="52"/>
        <v>911466351056.75708</v>
      </c>
      <c r="AA155" s="95">
        <f t="shared" si="53"/>
        <v>776293564140.47534</v>
      </c>
      <c r="AB155" s="95">
        <f t="shared" si="54"/>
        <v>776293564140.47534</v>
      </c>
      <c r="AC155" s="95">
        <f t="shared" si="55"/>
        <v>561737779672.07361</v>
      </c>
      <c r="AD155" s="92"/>
      <c r="AE155" s="14">
        <v>149</v>
      </c>
      <c r="AF155" s="91">
        <f>武将属性!$G153</f>
        <v>525.46252038737623</v>
      </c>
      <c r="AG155" s="91">
        <f>士兵属性!$H153</f>
        <v>2125.7383913856943</v>
      </c>
      <c r="AH155" s="91">
        <f>士兵属性!$H153</f>
        <v>2125.7383913856943</v>
      </c>
      <c r="AI155" s="92">
        <f>士兵属性!$S153</f>
        <v>2.5000000000000001E-2</v>
      </c>
      <c r="AJ155" s="92">
        <f>士兵属性!$S153</f>
        <v>2.5000000000000001E-2</v>
      </c>
      <c r="AK155" s="92">
        <f>士兵属性!AZ153</f>
        <v>0.20347900973209265</v>
      </c>
      <c r="AL155" s="92">
        <f t="shared" si="56"/>
        <v>0.20347900973209265</v>
      </c>
      <c r="AM155" s="91">
        <f>带兵数!$H152</f>
        <v>11724.403494056831</v>
      </c>
      <c r="AN155" s="91">
        <f>战法技能效用!AU153</f>
        <v>5.8765869040271825</v>
      </c>
      <c r="AO155" s="91">
        <f t="shared" si="57"/>
        <v>4697248401670.707</v>
      </c>
      <c r="AP155" s="95">
        <f t="shared" si="58"/>
        <v>11517809970.408731</v>
      </c>
      <c r="AQ155" s="95">
        <f t="shared" si="59"/>
        <v>2546518472.6831064</v>
      </c>
      <c r="AR155" s="95">
        <f t="shared" si="60"/>
        <v>2546518472.6831064</v>
      </c>
      <c r="AS155" s="95">
        <f t="shared" si="61"/>
        <v>5904563372091.5342</v>
      </c>
      <c r="AT155" s="95">
        <f t="shared" si="62"/>
        <v>5904563372091.5342</v>
      </c>
      <c r="AU155" s="95">
        <f t="shared" si="63"/>
        <v>5028901549135.5361</v>
      </c>
      <c r="AV155" s="95">
        <f t="shared" si="64"/>
        <v>5028901549135.5361</v>
      </c>
      <c r="AW155" s="95">
        <f t="shared" si="65"/>
        <v>923412791.87454462</v>
      </c>
      <c r="AX155" s="95">
        <f t="shared" si="66"/>
        <v>1574395018140.512</v>
      </c>
      <c r="AZ155" s="14">
        <f t="shared" si="67"/>
        <v>5.0353153758576026</v>
      </c>
      <c r="BA155" s="14">
        <f t="shared" si="68"/>
        <v>21.520423446950616</v>
      </c>
      <c r="BD155" s="14">
        <v>149</v>
      </c>
      <c r="BE155" s="95">
        <f>求节点(节奏总纲!$H$4:$H$163,M$7:M$166,$BD155)</f>
        <v>399.68855959648334</v>
      </c>
      <c r="BF155" s="95">
        <f>求节点(节奏总纲!$H$4:$H$163,N$7:N$166,$BD155)</f>
        <v>21426.324842501763</v>
      </c>
      <c r="BG155" s="95">
        <f>求节点(节奏总纲!$H$4:$H$163,O$7:O$166,$BD155)</f>
        <v>21426.324842501763</v>
      </c>
      <c r="BH155" s="95">
        <f>求节点(节奏总纲!$H$4:$H$163,P$7:P$166,$BD155)</f>
        <v>2.5000000000000001E-2</v>
      </c>
      <c r="BI155" s="95">
        <f>求节点(节奏总纲!$H$4:$H$163,Q$7:Q$166,$BD155)</f>
        <v>2.5000000000000001E-2</v>
      </c>
      <c r="BJ155" s="95">
        <f>求节点(节奏总纲!$H$4:$H$163,T$7:T$166,$BD155)</f>
        <v>2.4779006788949469</v>
      </c>
      <c r="BK155" s="95">
        <f>求节点(节奏总纲!$H$4:$H$163,U$7:U$166,$BD155)</f>
        <v>77566089518.134338</v>
      </c>
      <c r="BM155" s="14">
        <v>149</v>
      </c>
      <c r="BN155" s="95">
        <f>求节点(节奏总纲!$H$4:$H$163,AF$7:AF$166,$BD155)</f>
        <v>399.68855959648334</v>
      </c>
      <c r="BO155" s="95">
        <f>求节点(节奏总纲!$H$4:$H$163,AG$7:AG$166,$BD155)</f>
        <v>1189.0967441838097</v>
      </c>
      <c r="BP155" s="95">
        <f>求节点(节奏总纲!$H$4:$H$163,AH$7:AH$166,$BD155)</f>
        <v>1189.0967441838097</v>
      </c>
      <c r="BQ155" s="95">
        <f>求节点(节奏总纲!$H$4:$H$163,AI$7:AI$166,$BD155)</f>
        <v>2.5000000000000001E-2</v>
      </c>
      <c r="BR155" s="95">
        <f>求节点(节奏总纲!$H$4:$H$163,AJ$7:AJ$166,$BD155)</f>
        <v>2.5000000000000001E-2</v>
      </c>
      <c r="BS155" s="95">
        <f>求节点(节奏总纲!$H$4:$H$163,AM$7:AM$166,$BD155)</f>
        <v>7870.8175661093219</v>
      </c>
      <c r="BT155" s="95">
        <f>求节点(节奏总纲!$H$4:$H$163,AN$7:AN$166,$BD155)</f>
        <v>4.5249896186637564</v>
      </c>
      <c r="BU155" s="95">
        <f>求节点(节奏总纲!$H$4:$H$163,AO$7:AO$166,$BD155)</f>
        <v>298857027137.02057</v>
      </c>
    </row>
    <row r="156" spans="12:73" x14ac:dyDescent="0.15">
      <c r="L156" s="14">
        <v>150</v>
      </c>
      <c r="M156" s="91">
        <f>武将属性!$G154</f>
        <v>527.3011294695807</v>
      </c>
      <c r="N156" s="91">
        <f>武将属性!$V154</f>
        <v>31563.817948466916</v>
      </c>
      <c r="O156" s="91">
        <f>武将属性!$V154</f>
        <v>31563.817948466916</v>
      </c>
      <c r="P156" s="92">
        <f>武将属性!$AH154</f>
        <v>2.5000000000000001E-2</v>
      </c>
      <c r="Q156" s="92">
        <f>武将属性!$AH154</f>
        <v>2.5000000000000001E-2</v>
      </c>
      <c r="R156" s="92">
        <f>武将属性!BK154</f>
        <v>0.20347900973209265</v>
      </c>
      <c r="S156" s="92">
        <f t="shared" si="46"/>
        <v>0.20347900973209265</v>
      </c>
      <c r="T156" s="91">
        <f>战法技能效用!AO154</f>
        <v>2.3270140381386804</v>
      </c>
      <c r="U156" s="91">
        <f t="shared" si="47"/>
        <v>221213591821.59445</v>
      </c>
      <c r="V156" s="95">
        <f t="shared" si="48"/>
        <v>1816994277.0524259</v>
      </c>
      <c r="W156" s="95">
        <f t="shared" si="49"/>
        <v>30354475.370937958</v>
      </c>
      <c r="X156" s="95">
        <f t="shared" si="50"/>
        <v>30354475.370937958</v>
      </c>
      <c r="Y156" s="95">
        <f t="shared" si="51"/>
        <v>934734765394.64258</v>
      </c>
      <c r="Z156" s="95">
        <f t="shared" si="52"/>
        <v>934734765394.64258</v>
      </c>
      <c r="AA156" s="95">
        <f t="shared" si="53"/>
        <v>796111213225.72351</v>
      </c>
      <c r="AB156" s="95">
        <f t="shared" si="54"/>
        <v>796111213225.72351</v>
      </c>
      <c r="AC156" s="95">
        <f t="shared" si="55"/>
        <v>575953767279.87915</v>
      </c>
      <c r="AD156" s="92"/>
      <c r="AE156" s="14">
        <v>150</v>
      </c>
      <c r="AF156" s="91">
        <f>武将属性!$G154</f>
        <v>527.3011294695807</v>
      </c>
      <c r="AG156" s="91">
        <f>士兵属性!$H154</f>
        <v>2152.5703125989676</v>
      </c>
      <c r="AH156" s="91">
        <f>士兵属性!$H154</f>
        <v>2152.5703125989676</v>
      </c>
      <c r="AI156" s="92">
        <f>士兵属性!$S154</f>
        <v>2.5000000000000001E-2</v>
      </c>
      <c r="AJ156" s="92">
        <f>士兵属性!$S154</f>
        <v>2.5000000000000001E-2</v>
      </c>
      <c r="AK156" s="92">
        <f>士兵属性!AZ154</f>
        <v>0.20347900973209265</v>
      </c>
      <c r="AL156" s="92">
        <f t="shared" si="56"/>
        <v>0.20347900973209265</v>
      </c>
      <c r="AM156" s="91">
        <f>带兵数!$H153</f>
        <v>11792.448639298313</v>
      </c>
      <c r="AN156" s="91">
        <f>战法技能效用!AU154</f>
        <v>5.8903838102348978</v>
      </c>
      <c r="AO156" s="91">
        <f t="shared" si="57"/>
        <v>4909338469493.3662</v>
      </c>
      <c r="AP156" s="95">
        <f t="shared" si="58"/>
        <v>11971669456.165951</v>
      </c>
      <c r="AQ156" s="95">
        <f t="shared" si="59"/>
        <v>2623016762.4044504</v>
      </c>
      <c r="AR156" s="95">
        <f t="shared" si="60"/>
        <v>2623016762.4044504</v>
      </c>
      <c r="AS156" s="95">
        <f t="shared" si="61"/>
        <v>6158707147192.9639</v>
      </c>
      <c r="AT156" s="95">
        <f t="shared" si="62"/>
        <v>6158707147192.9639</v>
      </c>
      <c r="AU156" s="95">
        <f t="shared" si="63"/>
        <v>5245355153537.7881</v>
      </c>
      <c r="AV156" s="95">
        <f t="shared" si="64"/>
        <v>5245355153537.7881</v>
      </c>
      <c r="AW156" s="95">
        <f t="shared" si="65"/>
        <v>957600611.18862724</v>
      </c>
      <c r="AX156" s="95">
        <f t="shared" si="66"/>
        <v>1638871844501.4448</v>
      </c>
      <c r="AZ156" s="14">
        <f t="shared" si="67"/>
        <v>5.174085569822739</v>
      </c>
      <c r="BA156" s="14">
        <f t="shared" si="68"/>
        <v>22.192752394042209</v>
      </c>
      <c r="BD156" s="14">
        <v>150</v>
      </c>
      <c r="BE156" s="95">
        <f>求节点(节奏总纲!$H$4:$H$163,M$7:M$166,$BD156)</f>
        <v>399.86977276212059</v>
      </c>
      <c r="BF156" s="95">
        <f>求节点(节奏总纲!$H$4:$H$163,N$7:N$166,$BD156)</f>
        <v>21449.270694562838</v>
      </c>
      <c r="BG156" s="95">
        <f>求节点(节奏总纲!$H$4:$H$163,O$7:O$166,$BD156)</f>
        <v>21449.270694562838</v>
      </c>
      <c r="BH156" s="95">
        <f>求节点(节奏总纲!$H$4:$H$163,P$7:P$166,$BD156)</f>
        <v>2.5000000000000001E-2</v>
      </c>
      <c r="BI156" s="95">
        <f>求节点(节奏总纲!$H$4:$H$163,Q$7:Q$166,$BD156)</f>
        <v>2.5000000000000001E-2</v>
      </c>
      <c r="BJ156" s="95">
        <f>求节点(节奏总纲!$H$4:$H$163,T$7:T$166,$BD156)</f>
        <v>2.4785940883227195</v>
      </c>
      <c r="BK156" s="95">
        <f>求节点(节奏总纲!$H$4:$H$163,U$7:U$166,$BD156)</f>
        <v>77800187333.870773</v>
      </c>
      <c r="BM156" s="14">
        <v>150</v>
      </c>
      <c r="BN156" s="95">
        <f>求节点(节奏总纲!$H$4:$H$163,AF$7:AF$166,$BD156)</f>
        <v>399.86977276212059</v>
      </c>
      <c r="BO156" s="95">
        <f>求节点(节奏总纲!$H$4:$H$163,AG$7:AG$166,$BD156)</f>
        <v>1191.6729221852481</v>
      </c>
      <c r="BP156" s="95">
        <f>求节点(节奏总纲!$H$4:$H$163,AH$7:AH$166,$BD156)</f>
        <v>1191.6729221852481</v>
      </c>
      <c r="BQ156" s="95">
        <f>求节点(节奏总纲!$H$4:$H$163,AI$7:AI$166,$BD156)</f>
        <v>2.5000000000000001E-2</v>
      </c>
      <c r="BR156" s="95">
        <f>求节点(节奏总纲!$H$4:$H$163,AJ$7:AJ$166,$BD156)</f>
        <v>2.5000000000000001E-2</v>
      </c>
      <c r="BS156" s="95">
        <f>求节点(节奏总纲!$H$4:$H$163,AM$7:AM$166,$BD156)</f>
        <v>7877.4892873482358</v>
      </c>
      <c r="BT156" s="95">
        <f>求节点(节奏总纲!$H$4:$H$163,AN$7:AN$166,$BD156)</f>
        <v>4.529045653894773</v>
      </c>
      <c r="BU156" s="95">
        <f>求节点(节奏总纲!$H$4:$H$163,AO$7:AO$166,$BD156)</f>
        <v>301290728553.10443</v>
      </c>
    </row>
    <row r="157" spans="12:73" x14ac:dyDescent="0.15">
      <c r="L157" s="14">
        <v>151</v>
      </c>
      <c r="M157" s="91">
        <f>武将属性!$G155</f>
        <v>529.13973855178529</v>
      </c>
      <c r="N157" s="91">
        <f>武将属性!$V155</f>
        <v>31671.100000000002</v>
      </c>
      <c r="O157" s="91">
        <f>武将属性!$V155</f>
        <v>31671.100000000002</v>
      </c>
      <c r="P157" s="92">
        <f>武将属性!$AH155</f>
        <v>2.5000000000000001E-2</v>
      </c>
      <c r="Q157" s="92">
        <f>武将属性!$AH155</f>
        <v>2.5000000000000001E-2</v>
      </c>
      <c r="R157" s="92">
        <f>武将属性!BK155</f>
        <v>0.20347900973209265</v>
      </c>
      <c r="S157" s="92">
        <f t="shared" si="46"/>
        <v>0.20347900973209265</v>
      </c>
      <c r="T157" s="91">
        <f>战法技能效用!AO155</f>
        <v>2.327731165452311</v>
      </c>
      <c r="U157" s="91">
        <f t="shared" si="47"/>
        <v>223592854842.95609</v>
      </c>
      <c r="V157" s="95">
        <f t="shared" si="48"/>
        <v>1856873751.5848222</v>
      </c>
      <c r="W157" s="95">
        <f t="shared" si="49"/>
        <v>31023415.398810443</v>
      </c>
      <c r="X157" s="95">
        <f t="shared" si="50"/>
        <v>31023415.398810443</v>
      </c>
      <c r="Y157" s="95">
        <f t="shared" si="51"/>
        <v>958581162377.81995</v>
      </c>
      <c r="Z157" s="95">
        <f t="shared" si="52"/>
        <v>958581162377.81995</v>
      </c>
      <c r="AA157" s="95">
        <f t="shared" si="53"/>
        <v>816421128654.32568</v>
      </c>
      <c r="AB157" s="95">
        <f t="shared" si="54"/>
        <v>816421128654.32568</v>
      </c>
      <c r="AC157" s="95">
        <f t="shared" si="55"/>
        <v>590519872300.87207</v>
      </c>
      <c r="AD157" s="92"/>
      <c r="AE157" s="14">
        <v>151</v>
      </c>
      <c r="AF157" s="91">
        <f>武将属性!$G155</f>
        <v>529.13973855178529</v>
      </c>
      <c r="AG157" s="91">
        <f>士兵属性!$H155</f>
        <v>2179.5982816058322</v>
      </c>
      <c r="AH157" s="91">
        <f>士兵属性!$H155</f>
        <v>2179.5982816058322</v>
      </c>
      <c r="AI157" s="92">
        <f>士兵属性!$S155</f>
        <v>2.5000000000000001E-2</v>
      </c>
      <c r="AJ157" s="92">
        <f>士兵属性!$S155</f>
        <v>2.5000000000000001E-2</v>
      </c>
      <c r="AK157" s="92">
        <f>士兵属性!AZ155</f>
        <v>0.20347900973209265</v>
      </c>
      <c r="AL157" s="92">
        <f t="shared" si="56"/>
        <v>0.20347900973209265</v>
      </c>
      <c r="AM157" s="91">
        <f>带兵数!$H154</f>
        <v>11858.396875073729</v>
      </c>
      <c r="AN157" s="91">
        <f>战法技能效用!AU155</f>
        <v>5.920473585771564</v>
      </c>
      <c r="AO157" s="91">
        <f t="shared" si="57"/>
        <v>5152306039288.3975</v>
      </c>
      <c r="AP157" s="95">
        <f t="shared" si="58"/>
        <v>12490062374.874083</v>
      </c>
      <c r="AQ157" s="95">
        <f t="shared" si="59"/>
        <v>2712086408.6603847</v>
      </c>
      <c r="AR157" s="95">
        <f t="shared" si="60"/>
        <v>2712086408.6603847</v>
      </c>
      <c r="AS157" s="95">
        <f t="shared" si="61"/>
        <v>6447793501986.6963</v>
      </c>
      <c r="AT157" s="95">
        <f t="shared" si="62"/>
        <v>6447793501986.6963</v>
      </c>
      <c r="AU157" s="95">
        <f t="shared" si="63"/>
        <v>5491569263852.4648</v>
      </c>
      <c r="AV157" s="95">
        <f t="shared" si="64"/>
        <v>5491569263852.4648</v>
      </c>
      <c r="AW157" s="95">
        <f t="shared" si="65"/>
        <v>996974369.8337729</v>
      </c>
      <c r="AX157" s="95">
        <f t="shared" si="66"/>
        <v>1708339408457.8853</v>
      </c>
      <c r="AZ157" s="14">
        <f t="shared" si="67"/>
        <v>5.3280533880270982</v>
      </c>
      <c r="BA157" s="14">
        <f t="shared" si="68"/>
        <v>23.043249941538605</v>
      </c>
      <c r="BD157" s="14">
        <v>151</v>
      </c>
      <c r="BE157" s="95">
        <f>求节点(节奏总纲!$H$4:$H$163,M$7:M$166,$BD157)</f>
        <v>400.05098592775778</v>
      </c>
      <c r="BF157" s="95">
        <f>求节点(节奏总纲!$H$4:$H$163,N$7:N$166,$BD157)</f>
        <v>21472.216546623909</v>
      </c>
      <c r="BG157" s="95">
        <f>求节点(节奏总纲!$H$4:$H$163,O$7:O$166,$BD157)</f>
        <v>21472.216546623909</v>
      </c>
      <c r="BH157" s="95">
        <f>求节点(节奏总纲!$H$4:$H$163,P$7:P$166,$BD157)</f>
        <v>2.5000000000000001E-2</v>
      </c>
      <c r="BI157" s="95">
        <f>求节点(节奏总纲!$H$4:$H$163,Q$7:Q$166,$BD157)</f>
        <v>2.5000000000000001E-2</v>
      </c>
      <c r="BJ157" s="95">
        <f>求节点(节奏总纲!$H$4:$H$163,T$7:T$166,$BD157)</f>
        <v>2.4792874977504926</v>
      </c>
      <c r="BK157" s="95">
        <f>求节点(节奏总纲!$H$4:$H$163,U$7:U$166,$BD157)</f>
        <v>78034285149.607224</v>
      </c>
      <c r="BM157" s="14">
        <v>151</v>
      </c>
      <c r="BN157" s="95">
        <f>求节点(节奏总纲!$H$4:$H$163,AF$7:AF$166,$BD157)</f>
        <v>400.05098592775778</v>
      </c>
      <c r="BO157" s="95">
        <f>求节点(节奏总纲!$H$4:$H$163,AG$7:AG$166,$BD157)</f>
        <v>1194.2491001866865</v>
      </c>
      <c r="BP157" s="95">
        <f>求节点(节奏总纲!$H$4:$H$163,AH$7:AH$166,$BD157)</f>
        <v>1194.2491001866865</v>
      </c>
      <c r="BQ157" s="95">
        <f>求节点(节奏总纲!$H$4:$H$163,AI$7:AI$166,$BD157)</f>
        <v>2.5000000000000001E-2</v>
      </c>
      <c r="BR157" s="95">
        <f>求节点(节奏总纲!$H$4:$H$163,AJ$7:AJ$166,$BD157)</f>
        <v>2.5000000000000001E-2</v>
      </c>
      <c r="BS157" s="95">
        <f>求节点(节奏总纲!$H$4:$H$163,AM$7:AM$166,$BD157)</f>
        <v>7884.1610085871507</v>
      </c>
      <c r="BT157" s="95">
        <f>求节点(节奏总纲!$H$4:$H$163,AN$7:AN$166,$BD157)</f>
        <v>4.5331016891257896</v>
      </c>
      <c r="BU157" s="95">
        <f>求节点(节奏总纲!$H$4:$H$163,AO$7:AO$166,$BD157)</f>
        <v>303724429969.18829</v>
      </c>
    </row>
    <row r="158" spans="12:73" x14ac:dyDescent="0.15">
      <c r="L158" s="14">
        <v>152</v>
      </c>
      <c r="M158" s="91">
        <f>武将属性!$G156</f>
        <v>530.36306025396311</v>
      </c>
      <c r="N158" s="91">
        <f>武将属性!$V156</f>
        <v>31737.100000000002</v>
      </c>
      <c r="O158" s="91">
        <f>武将属性!$V156</f>
        <v>31737.100000000002</v>
      </c>
      <c r="P158" s="92">
        <f>武将属性!$AH156</f>
        <v>2.5000000000000001E-2</v>
      </c>
      <c r="Q158" s="92">
        <f>武将属性!$AH156</f>
        <v>2.5000000000000001E-2</v>
      </c>
      <c r="R158" s="92">
        <f>武将属性!BK156</f>
        <v>0.20347900973209265</v>
      </c>
      <c r="S158" s="92">
        <f t="shared" si="46"/>
        <v>0.20347900973209265</v>
      </c>
      <c r="T158" s="91">
        <f>战法技能效用!AO156</f>
        <v>2.328447188842691</v>
      </c>
      <c r="U158" s="91">
        <f t="shared" si="47"/>
        <v>225141662655.34946</v>
      </c>
      <c r="V158" s="95">
        <f t="shared" si="48"/>
        <v>1881063315.9215748</v>
      </c>
      <c r="W158" s="95">
        <f t="shared" si="49"/>
        <v>31434708.803376295</v>
      </c>
      <c r="X158" s="95">
        <f t="shared" si="50"/>
        <v>31434708.803376295</v>
      </c>
      <c r="Y158" s="95">
        <f t="shared" si="51"/>
        <v>973313655379.15503</v>
      </c>
      <c r="Z158" s="95">
        <f t="shared" si="52"/>
        <v>973313655379.15503</v>
      </c>
      <c r="AA158" s="95">
        <f t="shared" si="53"/>
        <v>828968755330.19946</v>
      </c>
      <c r="AB158" s="95">
        <f t="shared" si="54"/>
        <v>828968755330.19946</v>
      </c>
      <c r="AC158" s="95">
        <f t="shared" si="55"/>
        <v>599466622218.22302</v>
      </c>
      <c r="AD158" s="92"/>
      <c r="AE158" s="14">
        <v>152</v>
      </c>
      <c r="AF158" s="91">
        <f>武将属性!$G156</f>
        <v>530.36306025396311</v>
      </c>
      <c r="AG158" s="91">
        <f>士兵属性!$H156</f>
        <v>2192.9179335034692</v>
      </c>
      <c r="AH158" s="91">
        <f>士兵属性!$H156</f>
        <v>2192.9179335034692</v>
      </c>
      <c r="AI158" s="92">
        <f>士兵属性!$S156</f>
        <v>2.5000000000000001E-2</v>
      </c>
      <c r="AJ158" s="92">
        <f>士兵属性!$S156</f>
        <v>2.5000000000000001E-2</v>
      </c>
      <c r="AK158" s="92">
        <f>士兵属性!AZ156</f>
        <v>0.20347900973209265</v>
      </c>
      <c r="AL158" s="92">
        <f t="shared" si="56"/>
        <v>0.20347900973209265</v>
      </c>
      <c r="AM158" s="91">
        <f>带兵数!$H155</f>
        <v>11890</v>
      </c>
      <c r="AN158" s="91">
        <f>战法技能效用!AU156</f>
        <v>5.9505635441766138</v>
      </c>
      <c r="AO158" s="91">
        <f t="shared" si="57"/>
        <v>5301228672493.2246</v>
      </c>
      <c r="AP158" s="95">
        <f t="shared" si="58"/>
        <v>12803758421.142471</v>
      </c>
      <c r="AQ158" s="95">
        <f t="shared" si="59"/>
        <v>2769703970.1335001</v>
      </c>
      <c r="AR158" s="95">
        <f t="shared" si="60"/>
        <v>2769703970.1335001</v>
      </c>
      <c r="AS158" s="95">
        <f t="shared" si="61"/>
        <v>6625015120965.4365</v>
      </c>
      <c r="AT158" s="95">
        <f t="shared" si="62"/>
        <v>6625015120965.4365</v>
      </c>
      <c r="AU158" s="95">
        <f t="shared" si="63"/>
        <v>5642508464274.1221</v>
      </c>
      <c r="AV158" s="95">
        <f t="shared" si="64"/>
        <v>5642508464274.1221</v>
      </c>
      <c r="AW158" s="95">
        <f t="shared" si="65"/>
        <v>1021654080.1684624</v>
      </c>
      <c r="AX158" s="95">
        <f t="shared" si="66"/>
        <v>1747695267584.5286</v>
      </c>
      <c r="AZ158" s="14">
        <f t="shared" si="67"/>
        <v>5.3996296580822474</v>
      </c>
      <c r="BA158" s="14">
        <f t="shared" si="68"/>
        <v>23.546191362228821</v>
      </c>
      <c r="BD158" s="14">
        <v>152</v>
      </c>
      <c r="BE158" s="95">
        <f>求节点(节奏总纲!$H$4:$H$163,M$7:M$166,$BD158)</f>
        <v>400.23219909339497</v>
      </c>
      <c r="BF158" s="95">
        <f>求节点(节奏总纲!$H$4:$H$163,N$7:N$166,$BD158)</f>
        <v>21495.162398684981</v>
      </c>
      <c r="BG158" s="95">
        <f>求节点(节奏总纲!$H$4:$H$163,O$7:O$166,$BD158)</f>
        <v>21495.162398684981</v>
      </c>
      <c r="BH158" s="95">
        <f>求节点(节奏总纲!$H$4:$H$163,P$7:P$166,$BD158)</f>
        <v>2.5000000000000001E-2</v>
      </c>
      <c r="BI158" s="95">
        <f>求节点(节奏总纲!$H$4:$H$163,Q$7:Q$166,$BD158)</f>
        <v>2.5000000000000001E-2</v>
      </c>
      <c r="BJ158" s="95">
        <f>求节点(节奏总纲!$H$4:$H$163,T$7:T$166,$BD158)</f>
        <v>2.4799809071782657</v>
      </c>
      <c r="BK158" s="95">
        <f>求节点(节奏总纲!$H$4:$H$163,U$7:U$166,$BD158)</f>
        <v>78268382965.343658</v>
      </c>
      <c r="BM158" s="14">
        <v>152</v>
      </c>
      <c r="BN158" s="95">
        <f>求节点(节奏总纲!$H$4:$H$163,AF$7:AF$166,$BD158)</f>
        <v>400.23219909339497</v>
      </c>
      <c r="BO158" s="95">
        <f>求节点(节奏总纲!$H$4:$H$163,AG$7:AG$166,$BD158)</f>
        <v>1196.8252781881249</v>
      </c>
      <c r="BP158" s="95">
        <f>求节点(节奏总纲!$H$4:$H$163,AH$7:AH$166,$BD158)</f>
        <v>1196.8252781881249</v>
      </c>
      <c r="BQ158" s="95">
        <f>求节点(节奏总纲!$H$4:$H$163,AI$7:AI$166,$BD158)</f>
        <v>2.5000000000000001E-2</v>
      </c>
      <c r="BR158" s="95">
        <f>求节点(节奏总纲!$H$4:$H$163,AJ$7:AJ$166,$BD158)</f>
        <v>2.5000000000000001E-2</v>
      </c>
      <c r="BS158" s="95">
        <f>求节点(节奏总纲!$H$4:$H$163,AM$7:AM$166,$BD158)</f>
        <v>7890.8327298260647</v>
      </c>
      <c r="BT158" s="95">
        <f>求节点(节奏总纲!$H$4:$H$163,AN$7:AN$166,$BD158)</f>
        <v>4.5371577243568071</v>
      </c>
      <c r="BU158" s="95">
        <f>求节点(节奏总纲!$H$4:$H$163,AO$7:AO$166,$BD158)</f>
        <v>306158131385.27216</v>
      </c>
    </row>
    <row r="159" spans="12:73" x14ac:dyDescent="0.15">
      <c r="L159" s="14">
        <v>153</v>
      </c>
      <c r="M159" s="91">
        <f>武将属性!$G157</f>
        <v>531.5321154749322</v>
      </c>
      <c r="N159" s="91">
        <f>武将属性!$V157</f>
        <v>31803.100000000002</v>
      </c>
      <c r="O159" s="91">
        <f>武将属性!$V157</f>
        <v>31803.100000000002</v>
      </c>
      <c r="P159" s="92">
        <f>武将属性!$AH157</f>
        <v>2.5000000000000001E-2</v>
      </c>
      <c r="Q159" s="92">
        <f>武将属性!$AH157</f>
        <v>2.5000000000000001E-2</v>
      </c>
      <c r="R159" s="92">
        <f>武将属性!BK157</f>
        <v>0.20347900973209265</v>
      </c>
      <c r="S159" s="92">
        <f t="shared" si="46"/>
        <v>0.20347900973209265</v>
      </c>
      <c r="T159" s="91">
        <f>战法技能效用!AO157</f>
        <v>2.3291621108568776</v>
      </c>
      <c r="U159" s="91">
        <f t="shared" si="47"/>
        <v>226674718794.63092</v>
      </c>
      <c r="V159" s="95">
        <f t="shared" si="48"/>
        <v>1900767688.1211901</v>
      </c>
      <c r="W159" s="95">
        <f t="shared" si="49"/>
        <v>31767943.07138148</v>
      </c>
      <c r="X159" s="95">
        <f t="shared" si="50"/>
        <v>31767943.07138148</v>
      </c>
      <c r="Y159" s="95">
        <f t="shared" si="51"/>
        <v>985677141749.70984</v>
      </c>
      <c r="Z159" s="95">
        <f t="shared" si="52"/>
        <v>985677141749.70984</v>
      </c>
      <c r="AA159" s="95">
        <f t="shared" si="53"/>
        <v>839498705106.92188</v>
      </c>
      <c r="AB159" s="95">
        <f t="shared" si="54"/>
        <v>839498705106.92188</v>
      </c>
      <c r="AC159" s="95">
        <f t="shared" si="55"/>
        <v>606950960422.5376</v>
      </c>
      <c r="AD159" s="92"/>
      <c r="AE159" s="14">
        <v>153</v>
      </c>
      <c r="AF159" s="91">
        <f>武将属性!$G157</f>
        <v>531.5321154749322</v>
      </c>
      <c r="AG159" s="91">
        <f>士兵属性!$H157</f>
        <v>2205.0192072893269</v>
      </c>
      <c r="AH159" s="91">
        <f>士兵属性!$H157</f>
        <v>2205.0192072893269</v>
      </c>
      <c r="AI159" s="92">
        <f>士兵属性!$S157</f>
        <v>2.5000000000000001E-2</v>
      </c>
      <c r="AJ159" s="92">
        <f>士兵属性!$S157</f>
        <v>2.5000000000000001E-2</v>
      </c>
      <c r="AK159" s="92">
        <f>士兵属性!AZ157</f>
        <v>0.20347900973209265</v>
      </c>
      <c r="AL159" s="92">
        <f t="shared" si="56"/>
        <v>0.20347900973209265</v>
      </c>
      <c r="AM159" s="91">
        <f>带兵数!$H156</f>
        <v>11890</v>
      </c>
      <c r="AN159" s="91">
        <f>战法技能效用!AU157</f>
        <v>5.980653685028118</v>
      </c>
      <c r="AO159" s="91">
        <f t="shared" si="57"/>
        <v>5418323427522.4697</v>
      </c>
      <c r="AP159" s="95">
        <f t="shared" si="58"/>
        <v>13045327972.105419</v>
      </c>
      <c r="AQ159" s="95">
        <f t="shared" si="59"/>
        <v>2812659299.528502</v>
      </c>
      <c r="AR159" s="95">
        <f t="shared" si="60"/>
        <v>2812659299.528502</v>
      </c>
      <c r="AS159" s="95">
        <f t="shared" si="61"/>
        <v>6764888560075.6113</v>
      </c>
      <c r="AT159" s="95">
        <f t="shared" si="62"/>
        <v>6764888560075.6113</v>
      </c>
      <c r="AU159" s="95">
        <f t="shared" si="63"/>
        <v>5761638315254.9434</v>
      </c>
      <c r="AV159" s="95">
        <f t="shared" si="64"/>
        <v>5761638315254.9434</v>
      </c>
      <c r="AW159" s="95">
        <f t="shared" si="65"/>
        <v>1043224184.8648093</v>
      </c>
      <c r="AX159" s="95">
        <f t="shared" si="66"/>
        <v>1776901722634.679</v>
      </c>
      <c r="AZ159" s="14">
        <f t="shared" si="67"/>
        <v>5.4367522176206808</v>
      </c>
      <c r="BA159" s="14">
        <f t="shared" si="68"/>
        <v>23.903518911747337</v>
      </c>
      <c r="BD159" s="14">
        <v>153</v>
      </c>
      <c r="BE159" s="95">
        <f>求节点(节奏总纲!$H$4:$H$163,M$7:M$166,$BD159)</f>
        <v>400.41341225903221</v>
      </c>
      <c r="BF159" s="95">
        <f>求节点(节奏总纲!$H$4:$H$163,N$7:N$166,$BD159)</f>
        <v>21518.108250746052</v>
      </c>
      <c r="BG159" s="95">
        <f>求节点(节奏总纲!$H$4:$H$163,O$7:O$166,$BD159)</f>
        <v>21518.108250746052</v>
      </c>
      <c r="BH159" s="95">
        <f>求节点(节奏总纲!$H$4:$H$163,P$7:P$166,$BD159)</f>
        <v>2.5000000000000001E-2</v>
      </c>
      <c r="BI159" s="95">
        <f>求节点(节奏总纲!$H$4:$H$163,Q$7:Q$166,$BD159)</f>
        <v>2.5000000000000001E-2</v>
      </c>
      <c r="BJ159" s="95">
        <f>求节点(节奏总纲!$H$4:$H$163,T$7:T$166,$BD159)</f>
        <v>2.4806743166060388</v>
      </c>
      <c r="BK159" s="95">
        <f>求节点(节奏总纲!$H$4:$H$163,U$7:U$166,$BD159)</f>
        <v>78502480781.080109</v>
      </c>
      <c r="BM159" s="14">
        <v>153</v>
      </c>
      <c r="BN159" s="95">
        <f>求节点(节奏总纲!$H$4:$H$163,AF$7:AF$166,$BD159)</f>
        <v>400.41341225903221</v>
      </c>
      <c r="BO159" s="95">
        <f>求节点(节奏总纲!$H$4:$H$163,AG$7:AG$166,$BD159)</f>
        <v>1199.4014561895631</v>
      </c>
      <c r="BP159" s="95">
        <f>求节点(节奏总纲!$H$4:$H$163,AH$7:AH$166,$BD159)</f>
        <v>1199.4014561895631</v>
      </c>
      <c r="BQ159" s="95">
        <f>求节点(节奏总纲!$H$4:$H$163,AI$7:AI$166,$BD159)</f>
        <v>2.5000000000000001E-2</v>
      </c>
      <c r="BR159" s="95">
        <f>求节点(节奏总纲!$H$4:$H$163,AJ$7:AJ$166,$BD159)</f>
        <v>2.5000000000000001E-2</v>
      </c>
      <c r="BS159" s="95">
        <f>求节点(节奏总纲!$H$4:$H$163,AM$7:AM$166,$BD159)</f>
        <v>7897.5044510649786</v>
      </c>
      <c r="BT159" s="95">
        <f>求节点(节奏总纲!$H$4:$H$163,AN$7:AN$166,$BD159)</f>
        <v>4.5412137595878237</v>
      </c>
      <c r="BU159" s="95">
        <f>求节点(节奏总纲!$H$4:$H$163,AO$7:AO$166,$BD159)</f>
        <v>308591832801.35602</v>
      </c>
    </row>
    <row r="160" spans="12:73" x14ac:dyDescent="0.15">
      <c r="L160" s="14">
        <v>154</v>
      </c>
      <c r="M160" s="91">
        <f>武将属性!$G158</f>
        <v>532.70117069590128</v>
      </c>
      <c r="N160" s="91">
        <f>武将属性!$V158</f>
        <v>31869.100000000002</v>
      </c>
      <c r="O160" s="91">
        <f>武将属性!$V158</f>
        <v>31869.100000000002</v>
      </c>
      <c r="P160" s="92">
        <f>武将属性!$AH158</f>
        <v>2.5000000000000001E-2</v>
      </c>
      <c r="Q160" s="92">
        <f>武将属性!$AH158</f>
        <v>2.5000000000000001E-2</v>
      </c>
      <c r="R160" s="92">
        <f>武将属性!BK158</f>
        <v>0.20347900973209265</v>
      </c>
      <c r="S160" s="92">
        <f t="shared" si="46"/>
        <v>0.20347900973209265</v>
      </c>
      <c r="T160" s="91">
        <f>战法技能效用!AO158</f>
        <v>2.3298759340340971</v>
      </c>
      <c r="U160" s="91">
        <f t="shared" si="47"/>
        <v>228214972577.96738</v>
      </c>
      <c r="V160" s="95">
        <f t="shared" si="48"/>
        <v>1911752066.01226</v>
      </c>
      <c r="W160" s="95">
        <f t="shared" si="49"/>
        <v>31955485.521870364</v>
      </c>
      <c r="X160" s="95">
        <f t="shared" si="50"/>
        <v>31955485.521870364</v>
      </c>
      <c r="Y160" s="95">
        <f t="shared" si="51"/>
        <v>993553720629.30627</v>
      </c>
      <c r="Z160" s="95">
        <f t="shared" si="52"/>
        <v>993553720629.30627</v>
      </c>
      <c r="AA160" s="95">
        <f t="shared" si="53"/>
        <v>846207167229.0686</v>
      </c>
      <c r="AB160" s="95">
        <f t="shared" si="54"/>
        <v>846207167229.0686</v>
      </c>
      <c r="AC160" s="95">
        <f t="shared" si="55"/>
        <v>611669974389.26855</v>
      </c>
      <c r="AD160" s="92"/>
      <c r="AE160" s="14">
        <v>154</v>
      </c>
      <c r="AF160" s="91">
        <f>武将属性!$G158</f>
        <v>532.70117069590128</v>
      </c>
      <c r="AG160" s="91">
        <f>士兵属性!$H158</f>
        <v>2206.0000000000009</v>
      </c>
      <c r="AH160" s="91">
        <f>士兵属性!$H158</f>
        <v>2206.0000000000009</v>
      </c>
      <c r="AI160" s="92">
        <f>士兵属性!$S158</f>
        <v>2.5000000000000001E-2</v>
      </c>
      <c r="AJ160" s="92">
        <f>士兵属性!$S158</f>
        <v>2.5000000000000001E-2</v>
      </c>
      <c r="AK160" s="92">
        <f>士兵属性!AZ158</f>
        <v>0.20347900973209265</v>
      </c>
      <c r="AL160" s="92">
        <f t="shared" si="56"/>
        <v>0.20347900973209265</v>
      </c>
      <c r="AM160" s="91">
        <f>带兵数!$H157</f>
        <v>11890</v>
      </c>
      <c r="AN160" s="91">
        <f>战法技能效用!AU158</f>
        <v>6.0042408025983214</v>
      </c>
      <c r="AO160" s="91">
        <f t="shared" si="57"/>
        <v>5471863816570.9883</v>
      </c>
      <c r="AP160" s="95">
        <f t="shared" si="58"/>
        <v>13142781577.807512</v>
      </c>
      <c r="AQ160" s="95">
        <f t="shared" si="59"/>
        <v>2838640710.6246858</v>
      </c>
      <c r="AR160" s="95">
        <f t="shared" si="60"/>
        <v>2838640710.6246858</v>
      </c>
      <c r="AS160" s="95">
        <f t="shared" si="61"/>
        <v>6830414763608.3779</v>
      </c>
      <c r="AT160" s="95">
        <f t="shared" si="62"/>
        <v>6830414763608.3779</v>
      </c>
      <c r="AU160" s="95">
        <f t="shared" si="63"/>
        <v>5817446815509.5811</v>
      </c>
      <c r="AV160" s="95">
        <f t="shared" si="64"/>
        <v>5817446815509.5811</v>
      </c>
      <c r="AW160" s="95">
        <f t="shared" si="65"/>
        <v>1053329084.5480336</v>
      </c>
      <c r="AX160" s="95">
        <f t="shared" si="66"/>
        <v>1788071422477.3848</v>
      </c>
      <c r="AZ160" s="14">
        <f t="shared" si="67"/>
        <v>5.4190744117837308</v>
      </c>
      <c r="BA160" s="14">
        <f t="shared" si="68"/>
        <v>23.976795890118822</v>
      </c>
      <c r="BD160" s="14">
        <v>154</v>
      </c>
      <c r="BE160" s="95">
        <f>求节点(节奏总纲!$H$4:$H$163,M$7:M$166,$BD160)</f>
        <v>400.5946254246694</v>
      </c>
      <c r="BF160" s="95">
        <f>求节点(节奏总纲!$H$4:$H$163,N$7:N$166,$BD160)</f>
        <v>21541.054102807127</v>
      </c>
      <c r="BG160" s="95">
        <f>求节点(节奏总纲!$H$4:$H$163,O$7:O$166,$BD160)</f>
        <v>21541.054102807127</v>
      </c>
      <c r="BH160" s="95">
        <f>求节点(节奏总纲!$H$4:$H$163,P$7:P$166,$BD160)</f>
        <v>2.5000000000000001E-2</v>
      </c>
      <c r="BI160" s="95">
        <f>求节点(节奏总纲!$H$4:$H$163,Q$7:Q$166,$BD160)</f>
        <v>2.5000000000000001E-2</v>
      </c>
      <c r="BJ160" s="95">
        <f>求节点(节奏总纲!$H$4:$H$163,T$7:T$166,$BD160)</f>
        <v>2.4813677260338114</v>
      </c>
      <c r="BK160" s="95">
        <f>求节点(节奏总纲!$H$4:$H$163,U$7:U$166,$BD160)</f>
        <v>78736578596.816544</v>
      </c>
      <c r="BM160" s="14">
        <v>154</v>
      </c>
      <c r="BN160" s="95">
        <f>求节点(节奏总纲!$H$4:$H$163,AF$7:AF$166,$BD160)</f>
        <v>400.5946254246694</v>
      </c>
      <c r="BO160" s="95">
        <f>求节点(节奏总纲!$H$4:$H$163,AG$7:AG$166,$BD160)</f>
        <v>1201.9776341910015</v>
      </c>
      <c r="BP160" s="95">
        <f>求节点(节奏总纲!$H$4:$H$163,AH$7:AH$166,$BD160)</f>
        <v>1201.9776341910015</v>
      </c>
      <c r="BQ160" s="95">
        <f>求节点(节奏总纲!$H$4:$H$163,AI$7:AI$166,$BD160)</f>
        <v>2.5000000000000001E-2</v>
      </c>
      <c r="BR160" s="95">
        <f>求节点(节奏总纲!$H$4:$H$163,AJ$7:AJ$166,$BD160)</f>
        <v>2.5000000000000001E-2</v>
      </c>
      <c r="BS160" s="95">
        <f>求节点(节奏总纲!$H$4:$H$163,AM$7:AM$166,$BD160)</f>
        <v>7904.1761723038935</v>
      </c>
      <c r="BT160" s="95">
        <f>求节点(节奏总纲!$H$4:$H$163,AN$7:AN$166,$BD160)</f>
        <v>4.5452697948188403</v>
      </c>
      <c r="BU160" s="95">
        <f>求节点(节奏总纲!$H$4:$H$163,AO$7:AO$166,$BD160)</f>
        <v>311025534217.43988</v>
      </c>
    </row>
    <row r="161" spans="12:73" x14ac:dyDescent="0.15">
      <c r="L161" s="14">
        <v>155</v>
      </c>
      <c r="M161" s="91">
        <f>武将属性!$G159</f>
        <v>533.87022591687025</v>
      </c>
      <c r="N161" s="91">
        <f>武将属性!$V159</f>
        <v>31935.100000000002</v>
      </c>
      <c r="O161" s="91">
        <f>武将属性!$V159</f>
        <v>31935.100000000002</v>
      </c>
      <c r="P161" s="92">
        <f>武将属性!$AH159</f>
        <v>2.5000000000000001E-2</v>
      </c>
      <c r="Q161" s="92">
        <f>武将属性!$AH159</f>
        <v>2.5000000000000001E-2</v>
      </c>
      <c r="R161" s="92">
        <f>武将属性!BK159</f>
        <v>0.20347900973209265</v>
      </c>
      <c r="S161" s="92">
        <f t="shared" si="46"/>
        <v>0.20347900973209265</v>
      </c>
      <c r="T161" s="91">
        <f>战法技能效用!AO159</f>
        <v>2.3305886609057769</v>
      </c>
      <c r="U161" s="91">
        <f t="shared" si="47"/>
        <v>229762442529.70175</v>
      </c>
      <c r="V161" s="95">
        <f t="shared" si="48"/>
        <v>1921987572.884284</v>
      </c>
      <c r="W161" s="95">
        <f t="shared" si="49"/>
        <v>32130537.864141643</v>
      </c>
      <c r="X161" s="95">
        <f t="shared" si="50"/>
        <v>32130537.864141643</v>
      </c>
      <c r="Y161" s="95">
        <f t="shared" si="51"/>
        <v>1001065307068.439</v>
      </c>
      <c r="Z161" s="95">
        <f t="shared" si="52"/>
        <v>1001065307068.439</v>
      </c>
      <c r="AA161" s="95">
        <f t="shared" si="53"/>
        <v>852604766221.53052</v>
      </c>
      <c r="AB161" s="95">
        <f t="shared" si="54"/>
        <v>852604766221.53052</v>
      </c>
      <c r="AC161" s="95">
        <f t="shared" si="55"/>
        <v>616162513125.29077</v>
      </c>
      <c r="AD161" s="92"/>
      <c r="AE161" s="14">
        <v>155</v>
      </c>
      <c r="AF161" s="91">
        <f>武将属性!$G159</f>
        <v>533.87022591687025</v>
      </c>
      <c r="AG161" s="91">
        <f>士兵属性!$H159</f>
        <v>2206.0000000000009</v>
      </c>
      <c r="AH161" s="91">
        <f>士兵属性!$H159</f>
        <v>2206.0000000000009</v>
      </c>
      <c r="AI161" s="92">
        <f>士兵属性!$S159</f>
        <v>2.5000000000000001E-2</v>
      </c>
      <c r="AJ161" s="92">
        <f>士兵属性!$S159</f>
        <v>2.5000000000000001E-2</v>
      </c>
      <c r="AK161" s="92">
        <f>士兵属性!AZ159</f>
        <v>0.20347900973209265</v>
      </c>
      <c r="AL161" s="92">
        <f t="shared" si="56"/>
        <v>0.20347900973209265</v>
      </c>
      <c r="AM161" s="91">
        <f>带兵数!$H158</f>
        <v>11890</v>
      </c>
      <c r="AN161" s="91">
        <f>战法技能效用!AU159</f>
        <v>6.0272545387863099</v>
      </c>
      <c r="AO161" s="91">
        <f t="shared" si="57"/>
        <v>5519968025700.5635</v>
      </c>
      <c r="AP161" s="95">
        <f t="shared" si="58"/>
        <v>13227625312.02944</v>
      </c>
      <c r="AQ161" s="95">
        <f t="shared" si="59"/>
        <v>2863235504.4950175</v>
      </c>
      <c r="AR161" s="95">
        <f t="shared" si="60"/>
        <v>2863235504.4950175</v>
      </c>
      <c r="AS161" s="95">
        <f t="shared" si="61"/>
        <v>6889595427977.4336</v>
      </c>
      <c r="AT161" s="95">
        <f t="shared" si="62"/>
        <v>6889595427977.4336</v>
      </c>
      <c r="AU161" s="95">
        <f t="shared" si="63"/>
        <v>5867850836259.2129</v>
      </c>
      <c r="AV161" s="95">
        <f t="shared" si="64"/>
        <v>5867850836259.2129</v>
      </c>
      <c r="AW161" s="95">
        <f t="shared" si="65"/>
        <v>1062455428.5813308</v>
      </c>
      <c r="AX161" s="95">
        <f t="shared" si="66"/>
        <v>1797657246668.3157</v>
      </c>
      <c r="AZ161" s="14">
        <f t="shared" si="67"/>
        <v>5.3966984476652327</v>
      </c>
      <c r="BA161" s="14">
        <f t="shared" si="68"/>
        <v>24.024675072763419</v>
      </c>
      <c r="BD161" s="14">
        <v>155</v>
      </c>
      <c r="BE161" s="95">
        <f>求节点(节奏总纲!$H$4:$H$163,M$7:M$166,$BD161)</f>
        <v>400.77583859030659</v>
      </c>
      <c r="BF161" s="95">
        <f>求节点(节奏总纲!$H$4:$H$163,N$7:N$166,$BD161)</f>
        <v>21563.999954868199</v>
      </c>
      <c r="BG161" s="95">
        <f>求节点(节奏总纲!$H$4:$H$163,O$7:O$166,$BD161)</f>
        <v>21563.999954868199</v>
      </c>
      <c r="BH161" s="95">
        <f>求节点(节奏总纲!$H$4:$H$163,P$7:P$166,$BD161)</f>
        <v>2.5000000000000001E-2</v>
      </c>
      <c r="BI161" s="95">
        <f>求节点(节奏总纲!$H$4:$H$163,Q$7:Q$166,$BD161)</f>
        <v>2.5000000000000001E-2</v>
      </c>
      <c r="BJ161" s="95">
        <f>求节点(节奏总纲!$H$4:$H$163,T$7:T$166,$BD161)</f>
        <v>2.4820611354615845</v>
      </c>
      <c r="BK161" s="95">
        <f>求节点(节奏总纲!$H$4:$H$163,U$7:U$166,$BD161)</f>
        <v>78970676412.552979</v>
      </c>
      <c r="BM161" s="14">
        <v>155</v>
      </c>
      <c r="BN161" s="95">
        <f>求节点(节奏总纲!$H$4:$H$163,AF$7:AF$166,$BD161)</f>
        <v>400.77583859030659</v>
      </c>
      <c r="BO161" s="95">
        <f>求节点(节奏总纲!$H$4:$H$163,AG$7:AG$166,$BD161)</f>
        <v>1204.5538121924399</v>
      </c>
      <c r="BP161" s="95">
        <f>求节点(节奏总纲!$H$4:$H$163,AH$7:AH$166,$BD161)</f>
        <v>1204.5538121924399</v>
      </c>
      <c r="BQ161" s="95">
        <f>求节点(节奏总纲!$H$4:$H$163,AI$7:AI$166,$BD161)</f>
        <v>2.5000000000000001E-2</v>
      </c>
      <c r="BR161" s="95">
        <f>求节点(节奏总纲!$H$4:$H$163,AJ$7:AJ$166,$BD161)</f>
        <v>2.5000000000000001E-2</v>
      </c>
      <c r="BS161" s="95">
        <f>求节点(节奏总纲!$H$4:$H$163,AM$7:AM$166,$BD161)</f>
        <v>7910.8478935428075</v>
      </c>
      <c r="BT161" s="95">
        <f>求节点(节奏总纲!$H$4:$H$163,AN$7:AN$166,$BD161)</f>
        <v>4.5493258300498578</v>
      </c>
      <c r="BU161" s="95">
        <f>求节点(节奏总纲!$H$4:$H$163,AO$7:AO$166,$BD161)</f>
        <v>313459235633.52374</v>
      </c>
    </row>
    <row r="162" spans="12:73" x14ac:dyDescent="0.15">
      <c r="L162" s="14">
        <v>156</v>
      </c>
      <c r="M162" s="91">
        <f>武将属性!$G160</f>
        <v>535.03928113783934</v>
      </c>
      <c r="N162" s="91">
        <f>武将属性!$V160</f>
        <v>32001.100000000002</v>
      </c>
      <c r="O162" s="91">
        <f>武将属性!$V160</f>
        <v>32001.100000000002</v>
      </c>
      <c r="P162" s="92">
        <f>武将属性!$AH160</f>
        <v>2.5000000000000001E-2</v>
      </c>
      <c r="Q162" s="92">
        <f>武将属性!$AH160</f>
        <v>2.5000000000000001E-2</v>
      </c>
      <c r="R162" s="92">
        <f>武将属性!BK160</f>
        <v>0.20347900973209265</v>
      </c>
      <c r="S162" s="92">
        <f t="shared" si="46"/>
        <v>0.20347900973209265</v>
      </c>
      <c r="T162" s="91">
        <f>战法技能效用!AO160</f>
        <v>2.331300293995576</v>
      </c>
      <c r="U162" s="91">
        <f t="shared" si="47"/>
        <v>231317147181.21429</v>
      </c>
      <c r="V162" s="95">
        <f t="shared" si="48"/>
        <v>1932251181.8039603</v>
      </c>
      <c r="W162" s="95">
        <f t="shared" si="49"/>
        <v>32306085.831116162</v>
      </c>
      <c r="X162" s="95">
        <f t="shared" si="50"/>
        <v>32306085.831116162</v>
      </c>
      <c r="Y162" s="95">
        <f t="shared" si="51"/>
        <v>1008614910526.9574</v>
      </c>
      <c r="Z162" s="95">
        <f t="shared" si="52"/>
        <v>1008614910526.9574</v>
      </c>
      <c r="AA162" s="95">
        <f t="shared" si="53"/>
        <v>859034744212.34241</v>
      </c>
      <c r="AB162" s="95">
        <f t="shared" si="54"/>
        <v>859034744212.34241</v>
      </c>
      <c r="AC162" s="95">
        <f t="shared" si="55"/>
        <v>620676728035.31665</v>
      </c>
      <c r="AD162" s="92"/>
      <c r="AE162" s="14">
        <v>156</v>
      </c>
      <c r="AF162" s="91">
        <f>武将属性!$G160</f>
        <v>535.03928113783934</v>
      </c>
      <c r="AG162" s="91">
        <f>士兵属性!$H160</f>
        <v>2206.0000000000009</v>
      </c>
      <c r="AH162" s="91">
        <f>士兵属性!$H160</f>
        <v>2206.0000000000009</v>
      </c>
      <c r="AI162" s="92">
        <f>士兵属性!$S160</f>
        <v>2.5000000000000001E-2</v>
      </c>
      <c r="AJ162" s="92">
        <f>士兵属性!$S160</f>
        <v>2.5000000000000001E-2</v>
      </c>
      <c r="AK162" s="92">
        <f>士兵属性!AZ160</f>
        <v>0.20347900973209265</v>
      </c>
      <c r="AL162" s="92">
        <f t="shared" si="56"/>
        <v>0.20347900973209265</v>
      </c>
      <c r="AM162" s="91">
        <f>带兵数!$H159</f>
        <v>11890</v>
      </c>
      <c r="AN162" s="91">
        <f>战法技能效用!AU160</f>
        <v>6.0502684561627316</v>
      </c>
      <c r="AO162" s="91">
        <f t="shared" si="57"/>
        <v>5568349268312.8848</v>
      </c>
      <c r="AP162" s="95">
        <f t="shared" si="58"/>
        <v>13312743488.0009</v>
      </c>
      <c r="AQ162" s="95">
        <f t="shared" si="59"/>
        <v>2887970264.9237528</v>
      </c>
      <c r="AR162" s="95">
        <f t="shared" si="60"/>
        <v>2887970264.9237528</v>
      </c>
      <c r="AS162" s="95">
        <f t="shared" si="61"/>
        <v>6949112883699.9541</v>
      </c>
      <c r="AT162" s="95">
        <f t="shared" si="62"/>
        <v>6949112883699.9541</v>
      </c>
      <c r="AU162" s="95">
        <f t="shared" si="63"/>
        <v>5918541701344.7324</v>
      </c>
      <c r="AV162" s="95">
        <f t="shared" si="64"/>
        <v>5918541701344.7324</v>
      </c>
      <c r="AW162" s="95">
        <f t="shared" si="65"/>
        <v>1071633709.742944</v>
      </c>
      <c r="AX162" s="95">
        <f t="shared" si="66"/>
        <v>1807268033560.6082</v>
      </c>
      <c r="AZ162" s="14">
        <f t="shared" si="67"/>
        <v>5.3744607872483234</v>
      </c>
      <c r="BA162" s="14">
        <f t="shared" si="68"/>
        <v>24.07235838833266</v>
      </c>
      <c r="BD162" s="14">
        <v>156</v>
      </c>
      <c r="BE162" s="95">
        <f>求节点(节奏总纲!$H$4:$H$163,M$7:M$166,$BD162)</f>
        <v>400.95705175594384</v>
      </c>
      <c r="BF162" s="95">
        <f>求节点(节奏总纲!$H$4:$H$163,N$7:N$166,$BD162)</f>
        <v>21586.94580692927</v>
      </c>
      <c r="BG162" s="95">
        <f>求节点(节奏总纲!$H$4:$H$163,O$7:O$166,$BD162)</f>
        <v>21586.94580692927</v>
      </c>
      <c r="BH162" s="95">
        <f>求节点(节奏总纲!$H$4:$H$163,P$7:P$166,$BD162)</f>
        <v>2.5000000000000001E-2</v>
      </c>
      <c r="BI162" s="95">
        <f>求节点(节奏总纲!$H$4:$H$163,Q$7:Q$166,$BD162)</f>
        <v>2.5000000000000001E-2</v>
      </c>
      <c r="BJ162" s="95">
        <f>求节点(节奏总纲!$H$4:$H$163,T$7:T$166,$BD162)</f>
        <v>2.4827545448893575</v>
      </c>
      <c r="BK162" s="95">
        <f>求节点(节奏总纲!$H$4:$H$163,U$7:U$166,$BD162)</f>
        <v>79204774228.289429</v>
      </c>
      <c r="BM162" s="14">
        <v>156</v>
      </c>
      <c r="BN162" s="95">
        <f>求节点(节奏总纲!$H$4:$H$163,AF$7:AF$166,$BD162)</f>
        <v>400.95705175594384</v>
      </c>
      <c r="BO162" s="95">
        <f>求节点(节奏总纲!$H$4:$H$163,AG$7:AG$166,$BD162)</f>
        <v>1207.1299901938783</v>
      </c>
      <c r="BP162" s="95">
        <f>求节点(节奏总纲!$H$4:$H$163,AH$7:AH$166,$BD162)</f>
        <v>1207.1299901938783</v>
      </c>
      <c r="BQ162" s="95">
        <f>求节点(节奏总纲!$H$4:$H$163,AI$7:AI$166,$BD162)</f>
        <v>2.5000000000000001E-2</v>
      </c>
      <c r="BR162" s="95">
        <f>求节点(节奏总纲!$H$4:$H$163,AJ$7:AJ$166,$BD162)</f>
        <v>2.5000000000000001E-2</v>
      </c>
      <c r="BS162" s="95">
        <f>求节点(节奏总纲!$H$4:$H$163,AM$7:AM$166,$BD162)</f>
        <v>7917.5196147817214</v>
      </c>
      <c r="BT162" s="95">
        <f>求节点(节奏总纲!$H$4:$H$163,AN$7:AN$166,$BD162)</f>
        <v>4.5533818652808744</v>
      </c>
      <c r="BU162" s="95">
        <f>求节点(节奏总纲!$H$4:$H$163,AO$7:AO$166,$BD162)</f>
        <v>315892937049.6076</v>
      </c>
    </row>
    <row r="163" spans="12:73" x14ac:dyDescent="0.15">
      <c r="L163" s="14">
        <v>157</v>
      </c>
      <c r="M163" s="91">
        <f>武将属性!$G161</f>
        <v>536.20833635880831</v>
      </c>
      <c r="N163" s="91">
        <f>武将属性!$V161</f>
        <v>32067.100000000002</v>
      </c>
      <c r="O163" s="91">
        <f>武将属性!$V161</f>
        <v>32067.100000000002</v>
      </c>
      <c r="P163" s="92">
        <f>武将属性!$AH161</f>
        <v>2.5000000000000001E-2</v>
      </c>
      <c r="Q163" s="92">
        <f>武将属性!$AH161</f>
        <v>2.5000000000000001E-2</v>
      </c>
      <c r="R163" s="92">
        <f>武将属性!BK161</f>
        <v>0.20347900973209265</v>
      </c>
      <c r="S163" s="92">
        <f t="shared" si="46"/>
        <v>0.20347900973209265</v>
      </c>
      <c r="T163" s="91">
        <f>战法技能效用!AO161</f>
        <v>2.3320108358194109</v>
      </c>
      <c r="U163" s="91">
        <f t="shared" si="47"/>
        <v>232879105070.89664</v>
      </c>
      <c r="V163" s="95">
        <f t="shared" si="48"/>
        <v>1942542901.3338037</v>
      </c>
      <c r="W163" s="95">
        <f t="shared" si="49"/>
        <v>32482129.579220176</v>
      </c>
      <c r="X163" s="95">
        <f t="shared" si="50"/>
        <v>32482129.579220176</v>
      </c>
      <c r="Y163" s="95">
        <f t="shared" si="51"/>
        <v>1016202631638.8407</v>
      </c>
      <c r="Z163" s="95">
        <f t="shared" si="52"/>
        <v>1016202631638.8407</v>
      </c>
      <c r="AA163" s="95">
        <f t="shared" si="53"/>
        <v>865497186911.20728</v>
      </c>
      <c r="AB163" s="95">
        <f t="shared" si="54"/>
        <v>865497186911.20728</v>
      </c>
      <c r="AC163" s="95">
        <f t="shared" si="55"/>
        <v>625212671118.85522</v>
      </c>
      <c r="AD163" s="92"/>
      <c r="AE163" s="14">
        <v>157</v>
      </c>
      <c r="AF163" s="91">
        <f>武将属性!$G161</f>
        <v>536.20833635880831</v>
      </c>
      <c r="AG163" s="91">
        <f>士兵属性!$H161</f>
        <v>2206.0000000000009</v>
      </c>
      <c r="AH163" s="91">
        <f>士兵属性!$H161</f>
        <v>2206.0000000000009</v>
      </c>
      <c r="AI163" s="92">
        <f>士兵属性!$S161</f>
        <v>2.5000000000000001E-2</v>
      </c>
      <c r="AJ163" s="92">
        <f>士兵属性!$S161</f>
        <v>2.5000000000000001E-2</v>
      </c>
      <c r="AK163" s="92">
        <f>士兵属性!AZ161</f>
        <v>0.20347900973209265</v>
      </c>
      <c r="AL163" s="92">
        <f t="shared" si="56"/>
        <v>0.20347900973209265</v>
      </c>
      <c r="AM163" s="91">
        <f>带兵数!$H160</f>
        <v>11890</v>
      </c>
      <c r="AN163" s="91">
        <f>战法技能效用!AU161</f>
        <v>6.0732825543108166</v>
      </c>
      <c r="AO163" s="91">
        <f t="shared" si="57"/>
        <v>5617008326270.5635</v>
      </c>
      <c r="AP163" s="95">
        <f t="shared" si="58"/>
        <v>13398136117.34938</v>
      </c>
      <c r="AQ163" s="95">
        <f t="shared" si="59"/>
        <v>2912845384.6915121</v>
      </c>
      <c r="AR163" s="95">
        <f t="shared" si="60"/>
        <v>2912845384.6915121</v>
      </c>
      <c r="AS163" s="95">
        <f t="shared" si="61"/>
        <v>7008968075895.3906</v>
      </c>
      <c r="AT163" s="95">
        <f t="shared" si="62"/>
        <v>7008968075895.3906</v>
      </c>
      <c r="AU163" s="95">
        <f t="shared" si="63"/>
        <v>5969520215721.9619</v>
      </c>
      <c r="AV163" s="95">
        <f t="shared" si="64"/>
        <v>5969520215721.9619</v>
      </c>
      <c r="AW163" s="95">
        <f t="shared" si="65"/>
        <v>1080864073.7812412</v>
      </c>
      <c r="AX163" s="95">
        <f t="shared" si="66"/>
        <v>1816903783862.9277</v>
      </c>
      <c r="AZ163" s="14">
        <f t="shared" si="67"/>
        <v>5.3523602930875631</v>
      </c>
      <c r="BA163" s="14">
        <f t="shared" si="68"/>
        <v>24.119846752934521</v>
      </c>
      <c r="BD163" s="14">
        <v>157</v>
      </c>
      <c r="BE163" s="95">
        <f>求节点(节奏总纲!$H$4:$H$163,M$7:M$166,$BD163)</f>
        <v>401.13826492158103</v>
      </c>
      <c r="BF163" s="95">
        <f>求节点(节奏总纲!$H$4:$H$163,N$7:N$166,$BD163)</f>
        <v>21609.891658990342</v>
      </c>
      <c r="BG163" s="95">
        <f>求节点(节奏总纲!$H$4:$H$163,O$7:O$166,$BD163)</f>
        <v>21609.891658990342</v>
      </c>
      <c r="BH163" s="95">
        <f>求节点(节奏总纲!$H$4:$H$163,P$7:P$166,$BD163)</f>
        <v>2.5000000000000001E-2</v>
      </c>
      <c r="BI163" s="95">
        <f>求节点(节奏总纲!$H$4:$H$163,Q$7:Q$166,$BD163)</f>
        <v>2.5000000000000001E-2</v>
      </c>
      <c r="BJ163" s="95">
        <f>求节点(节奏总纲!$H$4:$H$163,T$7:T$166,$BD163)</f>
        <v>2.4834479543171306</v>
      </c>
      <c r="BK163" s="95">
        <f>求节点(节奏总纲!$H$4:$H$163,U$7:U$166,$BD163)</f>
        <v>79438872044.025864</v>
      </c>
      <c r="BM163" s="14">
        <v>157</v>
      </c>
      <c r="BN163" s="95">
        <f>求节点(节奏总纲!$H$4:$H$163,AF$7:AF$166,$BD163)</f>
        <v>401.13826492158103</v>
      </c>
      <c r="BO163" s="95">
        <f>求节点(节奏总纲!$H$4:$H$163,AG$7:AG$166,$BD163)</f>
        <v>1209.7061681953166</v>
      </c>
      <c r="BP163" s="95">
        <f>求节点(节奏总纲!$H$4:$H$163,AH$7:AH$166,$BD163)</f>
        <v>1209.7061681953166</v>
      </c>
      <c r="BQ163" s="95">
        <f>求节点(节奏总纲!$H$4:$H$163,AI$7:AI$166,$BD163)</f>
        <v>2.5000000000000001E-2</v>
      </c>
      <c r="BR163" s="95">
        <f>求节点(节奏总纲!$H$4:$H$163,AJ$7:AJ$166,$BD163)</f>
        <v>2.5000000000000001E-2</v>
      </c>
      <c r="BS163" s="95">
        <f>求节点(节奏总纲!$H$4:$H$163,AM$7:AM$166,$BD163)</f>
        <v>7924.1913360206363</v>
      </c>
      <c r="BT163" s="95">
        <f>求节点(节奏总纲!$H$4:$H$163,AN$7:AN$166,$BD163)</f>
        <v>4.557437900511891</v>
      </c>
      <c r="BU163" s="95">
        <f>求节点(节奏总纲!$H$4:$H$163,AO$7:AO$166,$BD163)</f>
        <v>318326638465.69147</v>
      </c>
    </row>
    <row r="164" spans="12:73" x14ac:dyDescent="0.15">
      <c r="L164" s="14">
        <v>158</v>
      </c>
      <c r="M164" s="91">
        <f>武将属性!$G162</f>
        <v>537.37739157977751</v>
      </c>
      <c r="N164" s="91">
        <f>武将属性!$V162</f>
        <v>32133.100000000002</v>
      </c>
      <c r="O164" s="91">
        <f>武将属性!$V162</f>
        <v>32133.100000000002</v>
      </c>
      <c r="P164" s="92">
        <f>武将属性!$AH162</f>
        <v>2.5000000000000001E-2</v>
      </c>
      <c r="Q164" s="92">
        <f>武将属性!$AH162</f>
        <v>2.5000000000000001E-2</v>
      </c>
      <c r="R164" s="92">
        <f>武将属性!BK162</f>
        <v>0.20347900973209265</v>
      </c>
      <c r="S164" s="92">
        <f t="shared" si="46"/>
        <v>0.20347900973209265</v>
      </c>
      <c r="T164" s="91">
        <f>战法技能效用!AO162</f>
        <v>2.3327202888854903</v>
      </c>
      <c r="U164" s="91">
        <f t="shared" si="47"/>
        <v>234448334744.13052</v>
      </c>
      <c r="V164" s="95">
        <f t="shared" si="48"/>
        <v>1952862740.011013</v>
      </c>
      <c r="W164" s="95">
        <f t="shared" si="49"/>
        <v>32658669.264417544</v>
      </c>
      <c r="X164" s="95">
        <f t="shared" si="50"/>
        <v>32658669.264417544</v>
      </c>
      <c r="Y164" s="95">
        <f t="shared" si="51"/>
        <v>1023828571063.8591</v>
      </c>
      <c r="Z164" s="95">
        <f t="shared" si="52"/>
        <v>1023828571063.8591</v>
      </c>
      <c r="AA164" s="95">
        <f t="shared" si="53"/>
        <v>871992180049.79456</v>
      </c>
      <c r="AB164" s="95">
        <f t="shared" si="54"/>
        <v>871992180049.79456</v>
      </c>
      <c r="AC164" s="95">
        <f t="shared" si="55"/>
        <v>629770394377.38</v>
      </c>
      <c r="AD164" s="92"/>
      <c r="AE164" s="14">
        <v>158</v>
      </c>
      <c r="AF164" s="91">
        <f>武将属性!$G162</f>
        <v>537.37739157977751</v>
      </c>
      <c r="AG164" s="91">
        <f>士兵属性!$H162</f>
        <v>2206.0000000000009</v>
      </c>
      <c r="AH164" s="91">
        <f>士兵属性!$H162</f>
        <v>2206.0000000000009</v>
      </c>
      <c r="AI164" s="92">
        <f>士兵属性!$S162</f>
        <v>2.5000000000000001E-2</v>
      </c>
      <c r="AJ164" s="92">
        <f>士兵属性!$S162</f>
        <v>2.5000000000000001E-2</v>
      </c>
      <c r="AK164" s="92">
        <f>士兵属性!AZ162</f>
        <v>0.20347900973209265</v>
      </c>
      <c r="AL164" s="92">
        <f t="shared" si="56"/>
        <v>0.20347900973209265</v>
      </c>
      <c r="AM164" s="91">
        <f>带兵数!$H161</f>
        <v>11890</v>
      </c>
      <c r="AN164" s="91">
        <f>战法技能效用!AU162</f>
        <v>6.0962968328150726</v>
      </c>
      <c r="AO164" s="91">
        <f t="shared" si="57"/>
        <v>5665945981448.3623</v>
      </c>
      <c r="AP164" s="95">
        <f t="shared" si="58"/>
        <v>13483803211.666924</v>
      </c>
      <c r="AQ164" s="95">
        <f t="shared" si="59"/>
        <v>2937861256.5932384</v>
      </c>
      <c r="AR164" s="95">
        <f t="shared" si="60"/>
        <v>2937861256.5932384</v>
      </c>
      <c r="AS164" s="95">
        <f t="shared" si="61"/>
        <v>7069161949717.6553</v>
      </c>
      <c r="AT164" s="95">
        <f t="shared" si="62"/>
        <v>7069161949717.6553</v>
      </c>
      <c r="AU164" s="95">
        <f t="shared" si="63"/>
        <v>6020787184376.0771</v>
      </c>
      <c r="AV164" s="95">
        <f t="shared" si="64"/>
        <v>6020787184376.0771</v>
      </c>
      <c r="AW164" s="95">
        <f t="shared" si="65"/>
        <v>1090146666.4499054</v>
      </c>
      <c r="AX164" s="95">
        <f t="shared" si="66"/>
        <v>1826564498281.7695</v>
      </c>
      <c r="AZ164" s="14">
        <f t="shared" si="67"/>
        <v>5.3303958394068021</v>
      </c>
      <c r="BA164" s="14">
        <f t="shared" si="68"/>
        <v>24.167141078788195</v>
      </c>
      <c r="BD164" s="14">
        <v>158</v>
      </c>
      <c r="BE164" s="95">
        <f>求节点(节奏总纲!$H$4:$H$163,M$7:M$166,$BD164)</f>
        <v>401.29514574591411</v>
      </c>
      <c r="BF164" s="95">
        <f>求节点(节奏总纲!$H$4:$H$163,N$7:N$166,$BD164)</f>
        <v>21632.114363124663</v>
      </c>
      <c r="BG164" s="95">
        <f>求节点(节奏总纲!$H$4:$H$163,O$7:O$166,$BD164)</f>
        <v>21632.114363124663</v>
      </c>
      <c r="BH164" s="95">
        <f>求节点(节奏总纲!$H$4:$H$163,P$7:P$166,$BD164)</f>
        <v>2.5000000000000001E-2</v>
      </c>
      <c r="BI164" s="95">
        <f>求节点(节奏总纲!$H$4:$H$163,Q$7:Q$166,$BD164)</f>
        <v>2.5000000000000001E-2</v>
      </c>
      <c r="BJ164" s="95">
        <f>求节点(节奏总纲!$H$4:$H$163,T$7:T$166,$BD164)</f>
        <v>2.4841248731372505</v>
      </c>
      <c r="BK164" s="95">
        <f>求节点(节奏总纲!$H$4:$H$163,U$7:U$166,$BD164)</f>
        <v>79663637940.348724</v>
      </c>
      <c r="BM164" s="14">
        <v>158</v>
      </c>
      <c r="BN164" s="95">
        <f>求节点(节奏总纲!$H$4:$H$163,AF$7:AF$166,$BD164)</f>
        <v>401.29514574591411</v>
      </c>
      <c r="BO164" s="95">
        <f>求节点(节奏总纲!$H$4:$H$163,AG$7:AG$166,$BD164)</f>
        <v>1212.2120235842433</v>
      </c>
      <c r="BP164" s="95">
        <f>求节点(节奏总纲!$H$4:$H$163,AH$7:AH$166,$BD164)</f>
        <v>1212.2120235842433</v>
      </c>
      <c r="BQ164" s="95">
        <f>求节点(节奏总纲!$H$4:$H$163,AI$7:AI$166,$BD164)</f>
        <v>2.5000000000000001E-2</v>
      </c>
      <c r="BR164" s="95">
        <f>求节点(节奏总纲!$H$4:$H$163,AJ$7:AJ$166,$BD164)</f>
        <v>2.5000000000000001E-2</v>
      </c>
      <c r="BS164" s="95">
        <f>求节点(节奏总纲!$H$4:$H$163,AM$7:AM$166,$BD164)</f>
        <v>7930.5816311525659</v>
      </c>
      <c r="BT164" s="95">
        <f>求节点(节奏总纲!$H$4:$H$163,AN$7:AN$166,$BD164)</f>
        <v>4.5614991606527386</v>
      </c>
      <c r="BU164" s="95">
        <f>求节点(节奏总纲!$H$4:$H$163,AO$7:AO$166,$BD164)</f>
        <v>320734257299.16626</v>
      </c>
    </row>
    <row r="165" spans="12:73" x14ac:dyDescent="0.15">
      <c r="L165" s="14">
        <v>159</v>
      </c>
      <c r="M165" s="91">
        <f>武将属性!$G163</f>
        <v>538.54644680074648</v>
      </c>
      <c r="N165" s="91">
        <f>武将属性!$V163</f>
        <v>32199.100000000002</v>
      </c>
      <c r="O165" s="91">
        <f>武将属性!$V163</f>
        <v>32199.100000000002</v>
      </c>
      <c r="P165" s="92">
        <f>武将属性!$AH163</f>
        <v>2.5000000000000001E-2</v>
      </c>
      <c r="Q165" s="92">
        <f>武将属性!$AH163</f>
        <v>2.5000000000000001E-2</v>
      </c>
      <c r="R165" s="92">
        <f>武将属性!BK163</f>
        <v>0.20347900973209265</v>
      </c>
      <c r="S165" s="92">
        <f t="shared" si="46"/>
        <v>0.20347900973209265</v>
      </c>
      <c r="T165" s="91">
        <f>战法技能效用!AO163</f>
        <v>2.3334286556943402</v>
      </c>
      <c r="U165" s="91">
        <f t="shared" si="47"/>
        <v>236024854753.26163</v>
      </c>
      <c r="V165" s="95">
        <f t="shared" si="48"/>
        <v>1963210706.3475568</v>
      </c>
      <c r="W165" s="95">
        <f t="shared" si="49"/>
        <v>32835705.04221113</v>
      </c>
      <c r="X165" s="95">
        <f t="shared" si="50"/>
        <v>32835705.04221113</v>
      </c>
      <c r="Y165" s="95">
        <f t="shared" si="51"/>
        <v>1031492829487.4738</v>
      </c>
      <c r="Z165" s="95">
        <f t="shared" si="52"/>
        <v>1031492829487.4738</v>
      </c>
      <c r="AA165" s="95">
        <f t="shared" si="53"/>
        <v>878519809381.65454</v>
      </c>
      <c r="AB165" s="95">
        <f t="shared" si="54"/>
        <v>878519809381.65454</v>
      </c>
      <c r="AC165" s="95">
        <f t="shared" si="55"/>
        <v>634349949814.32007</v>
      </c>
      <c r="AD165" s="92"/>
      <c r="AE165" s="14">
        <v>159</v>
      </c>
      <c r="AF165" s="91">
        <f>武将属性!$G163</f>
        <v>538.54644680074648</v>
      </c>
      <c r="AG165" s="91">
        <f>士兵属性!$H163</f>
        <v>2206.0000000000009</v>
      </c>
      <c r="AH165" s="91">
        <f>士兵属性!$H163</f>
        <v>2206.0000000000009</v>
      </c>
      <c r="AI165" s="92">
        <f>士兵属性!$S163</f>
        <v>2.5000000000000001E-2</v>
      </c>
      <c r="AJ165" s="92">
        <f>士兵属性!$S163</f>
        <v>2.5000000000000001E-2</v>
      </c>
      <c r="AK165" s="92">
        <f>士兵属性!AZ163</f>
        <v>0.20347900973209265</v>
      </c>
      <c r="AL165" s="92">
        <f t="shared" si="56"/>
        <v>0.20347900973209265</v>
      </c>
      <c r="AM165" s="91">
        <f>带兵数!$H162</f>
        <v>11890</v>
      </c>
      <c r="AN165" s="91">
        <f>战法技能效用!AU163</f>
        <v>6.1193112912612779</v>
      </c>
      <c r="AO165" s="91">
        <f t="shared" si="57"/>
        <v>5715163015733.1494</v>
      </c>
      <c r="AP165" s="95">
        <f t="shared" si="58"/>
        <v>13569744782.510267</v>
      </c>
      <c r="AQ165" s="95">
        <f t="shared" si="59"/>
        <v>2963018273.4381437</v>
      </c>
      <c r="AR165" s="95">
        <f t="shared" si="60"/>
        <v>2963018273.4381437</v>
      </c>
      <c r="AS165" s="95">
        <f t="shared" si="61"/>
        <v>7129695450354.998</v>
      </c>
      <c r="AT165" s="95">
        <f t="shared" si="62"/>
        <v>7129695450354.998</v>
      </c>
      <c r="AU165" s="95">
        <f t="shared" si="63"/>
        <v>6072343412321.498</v>
      </c>
      <c r="AV165" s="95">
        <f t="shared" si="64"/>
        <v>6072343412321.498</v>
      </c>
      <c r="AW165" s="95">
        <f t="shared" si="65"/>
        <v>1099481633.5079141</v>
      </c>
      <c r="AX165" s="95">
        <f t="shared" si="66"/>
        <v>1836250177521.4656</v>
      </c>
      <c r="AZ165" s="14">
        <f t="shared" si="67"/>
        <v>5.3085663119558539</v>
      </c>
      <c r="BA165" s="14">
        <f t="shared" si="68"/>
        <v>24.214242274220368</v>
      </c>
      <c r="BD165" s="14">
        <v>159</v>
      </c>
      <c r="BE165" s="95">
        <f>求节点(节奏总纲!$H$4:$H$163,M$7:M$166,$BD165)</f>
        <v>401.40774747737481</v>
      </c>
      <c r="BF165" s="95">
        <f>求节点(节奏总纲!$H$4:$H$163,N$7:N$166,$BD165)</f>
        <v>21653.021109464014</v>
      </c>
      <c r="BG165" s="95">
        <f>求节点(节奏总纲!$H$4:$H$163,O$7:O$166,$BD165)</f>
        <v>21653.021109464014</v>
      </c>
      <c r="BH165" s="95">
        <f>求节点(节奏总纲!$H$4:$H$163,P$7:P$166,$BD165)</f>
        <v>2.5000000000000001E-2</v>
      </c>
      <c r="BI165" s="95">
        <f>求节点(节奏总纲!$H$4:$H$163,Q$7:Q$166,$BD165)</f>
        <v>2.5000000000000001E-2</v>
      </c>
      <c r="BJ165" s="95">
        <f>求节点(节奏总纲!$H$4:$H$163,T$7:T$166,$BD165)</f>
        <v>2.484771782960757</v>
      </c>
      <c r="BK165" s="95">
        <f>求节点(节奏总纲!$H$4:$H$163,U$7:U$166,$BD165)</f>
        <v>79871421955.592972</v>
      </c>
      <c r="BM165" s="14">
        <v>159</v>
      </c>
      <c r="BN165" s="95">
        <f>求节点(节奏总纲!$H$4:$H$163,AF$7:AF$166,$BD165)</f>
        <v>401.40774747737481</v>
      </c>
      <c r="BO165" s="95">
        <f>求节点(节奏总纲!$H$4:$H$163,AG$7:AG$166,$BD165)</f>
        <v>1214.5899084892981</v>
      </c>
      <c r="BP165" s="95">
        <f>求节点(节奏总纲!$H$4:$H$163,AH$7:AH$166,$BD165)</f>
        <v>1214.5899084892981</v>
      </c>
      <c r="BQ165" s="95">
        <f>求节点(节奏总纲!$H$4:$H$163,AI$7:AI$166,$BD165)</f>
        <v>2.5000000000000001E-2</v>
      </c>
      <c r="BR165" s="95">
        <f>求节点(节奏总纲!$H$4:$H$163,AJ$7:AJ$166,$BD165)</f>
        <v>2.5000000000000001E-2</v>
      </c>
      <c r="BS165" s="95">
        <f>求节点(节奏总纲!$H$4:$H$163,AM$7:AM$166,$BD165)</f>
        <v>7936.4597974855405</v>
      </c>
      <c r="BT165" s="95">
        <f>求节点(节奏总纲!$H$4:$H$163,AN$7:AN$166,$BD165)</f>
        <v>4.5655699288908433</v>
      </c>
      <c r="BU165" s="95">
        <f>求节点(节奏总纲!$H$4:$H$163,AO$7:AO$166,$BD165)</f>
        <v>323094412015.5116</v>
      </c>
    </row>
    <row r="166" spans="12:73" x14ac:dyDescent="0.15">
      <c r="L166" s="14">
        <v>160</v>
      </c>
      <c r="M166" s="91">
        <f>武将属性!$G164</f>
        <v>539.71550202171557</v>
      </c>
      <c r="N166" s="91">
        <f>武将属性!$V164</f>
        <v>32265.100000000002</v>
      </c>
      <c r="O166" s="91">
        <f>武将属性!$V164</f>
        <v>32265.100000000002</v>
      </c>
      <c r="P166" s="92">
        <f>武将属性!$AH164</f>
        <v>2.5000000000000001E-2</v>
      </c>
      <c r="Q166" s="92">
        <f>武将属性!$AH164</f>
        <v>2.5000000000000001E-2</v>
      </c>
      <c r="R166" s="92">
        <f>武将属性!BK164</f>
        <v>0.20347900973209265</v>
      </c>
      <c r="S166" s="92">
        <f t="shared" si="46"/>
        <v>0.20347900973209265</v>
      </c>
      <c r="T166" s="91">
        <f>战法技能效用!AO164</f>
        <v>2.3341288856464919</v>
      </c>
      <c r="U166" s="91">
        <f t="shared" si="47"/>
        <v>237607678375.10217</v>
      </c>
      <c r="V166" s="95">
        <f t="shared" si="48"/>
        <v>1973581835.8856423</v>
      </c>
      <c r="W166" s="95">
        <f t="shared" si="49"/>
        <v>33013153.882552925</v>
      </c>
      <c r="X166" s="95">
        <f t="shared" si="50"/>
        <v>33013153.882552925</v>
      </c>
      <c r="Y166" s="95">
        <f t="shared" si="51"/>
        <v>1039192889108.2522</v>
      </c>
      <c r="Z166" s="95">
        <f t="shared" si="52"/>
        <v>1039192889108.2522</v>
      </c>
      <c r="AA166" s="95">
        <f t="shared" si="53"/>
        <v>885077930501.73523</v>
      </c>
      <c r="AB166" s="95">
        <f t="shared" si="54"/>
        <v>885077930501.73523</v>
      </c>
      <c r="AC166" s="95">
        <f t="shared" si="55"/>
        <v>638951131086.47583</v>
      </c>
      <c r="AD166" s="92"/>
      <c r="AE166" s="14">
        <v>160</v>
      </c>
      <c r="AF166" s="91">
        <f>武将属性!$G164</f>
        <v>539.71550202171557</v>
      </c>
      <c r="AG166" s="91">
        <f>士兵属性!$H164</f>
        <v>2206.0000000000009</v>
      </c>
      <c r="AH166" s="91">
        <f>士兵属性!$H164</f>
        <v>2206.0000000000009</v>
      </c>
      <c r="AI166" s="92">
        <f>士兵属性!$S164</f>
        <v>2.5000000000000001E-2</v>
      </c>
      <c r="AJ166" s="92">
        <f>士兵属性!$S164</f>
        <v>2.5000000000000001E-2</v>
      </c>
      <c r="AK166" s="92">
        <f>士兵属性!AZ164</f>
        <v>0.20347900973209265</v>
      </c>
      <c r="AL166" s="92">
        <f t="shared" si="56"/>
        <v>0.20347900973209265</v>
      </c>
      <c r="AM166" s="91">
        <f>带兵数!$H163</f>
        <v>11890</v>
      </c>
      <c r="AN166" s="91">
        <f>战法技能效用!AU164</f>
        <v>6.1423265502634798</v>
      </c>
      <c r="AO166" s="91">
        <f t="shared" si="57"/>
        <v>5764661213501.1455</v>
      </c>
      <c r="AP166" s="95">
        <f t="shared" si="58"/>
        <v>13655959440.603788</v>
      </c>
      <c r="AQ166" s="95">
        <f t="shared" si="59"/>
        <v>2988316521.5149589</v>
      </c>
      <c r="AR166" s="95">
        <f t="shared" si="60"/>
        <v>2988316521.5149589</v>
      </c>
      <c r="AS166" s="95">
        <f t="shared" si="61"/>
        <v>7190568785437.7178</v>
      </c>
      <c r="AT166" s="95">
        <f t="shared" si="62"/>
        <v>7190568785437.7178</v>
      </c>
      <c r="AU166" s="95">
        <f t="shared" si="63"/>
        <v>6124189076396.418</v>
      </c>
      <c r="AV166" s="95">
        <f t="shared" si="64"/>
        <v>6124189076396.418</v>
      </c>
      <c r="AW166" s="95">
        <f t="shared" si="65"/>
        <v>1108869006.9742644</v>
      </c>
      <c r="AX166" s="95">
        <f t="shared" si="66"/>
        <v>1845960472423.0413</v>
      </c>
      <c r="AZ166" s="14">
        <f t="shared" si="67"/>
        <v>5.2868706078691448</v>
      </c>
      <c r="BA166" s="14">
        <f t="shared" si="68"/>
        <v>24.261258108000597</v>
      </c>
      <c r="BD166" s="14">
        <v>160</v>
      </c>
      <c r="BE166" s="95">
        <f>求节点(节奏总纲!$H$4:$H$163,M$7:M$166,$BD166)</f>
        <v>401.52034920883557</v>
      </c>
      <c r="BF166" s="95">
        <f>求节点(节奏总纲!$H$4:$H$163,N$7:N$166,$BD166)</f>
        <v>21673.927855803366</v>
      </c>
      <c r="BG166" s="95">
        <f>求节点(节奏总纲!$H$4:$H$163,O$7:O$166,$BD166)</f>
        <v>21673.927855803366</v>
      </c>
      <c r="BH166" s="95">
        <f>求节点(节奏总纲!$H$4:$H$163,P$7:P$166,$BD166)</f>
        <v>2.5000000000000001E-2</v>
      </c>
      <c r="BI166" s="95">
        <f>求节点(节奏总纲!$H$4:$H$163,Q$7:Q$166,$BD166)</f>
        <v>2.5000000000000001E-2</v>
      </c>
      <c r="BJ166" s="95">
        <f>求节点(节奏总纲!$H$4:$H$163,T$7:T$166,$BD166)</f>
        <v>2.4854186927842639</v>
      </c>
      <c r="BK166" s="95">
        <f>求节点(节奏总纲!$H$4:$H$163,U$7:U$166,$BD166)</f>
        <v>80079205970.837219</v>
      </c>
      <c r="BM166" s="14">
        <v>160</v>
      </c>
      <c r="BN166" s="95">
        <f>求节点(节奏总纲!$H$4:$H$163,AF$7:AF$166,$BD166)</f>
        <v>401.52034920883557</v>
      </c>
      <c r="BO166" s="95">
        <f>求节点(节奏总纲!$H$4:$H$163,AG$7:AG$166,$BD166)</f>
        <v>1216.9677933943528</v>
      </c>
      <c r="BP166" s="95">
        <f>求节点(节奏总纲!$H$4:$H$163,AH$7:AH$166,$BD166)</f>
        <v>1216.9677933943528</v>
      </c>
      <c r="BQ166" s="95">
        <f>求节点(节奏总纲!$H$4:$H$163,AI$7:AI$166,$BD166)</f>
        <v>2.5000000000000001E-2</v>
      </c>
      <c r="BR166" s="95">
        <f>求节点(节奏总纲!$H$4:$H$163,AJ$7:AJ$166,$BD166)</f>
        <v>2.5000000000000001E-2</v>
      </c>
      <c r="BS166" s="95">
        <f>求节点(节奏总纲!$H$4:$H$163,AM$7:AM$166,$BD166)</f>
        <v>7942.3379638185143</v>
      </c>
      <c r="BT166" s="95">
        <f>求节点(节奏总纲!$H$4:$H$163,AN$7:AN$166,$BD166)</f>
        <v>4.5696406971289489</v>
      </c>
      <c r="BU166" s="95">
        <f>求节点(节奏总纲!$H$4:$H$163,AO$7:AO$166,$BD166)</f>
        <v>325454566731.85687</v>
      </c>
    </row>
    <row r="167" spans="12:73" x14ac:dyDescent="0.15">
      <c r="BD167" s="14">
        <v>161</v>
      </c>
      <c r="BE167" s="95">
        <f>求节点(节奏总纲!$H$4:$H$163,M$7:M$166,$BD167)</f>
        <v>401.63295094029633</v>
      </c>
      <c r="BF167" s="95">
        <f>求节点(节奏总纲!$H$4:$H$163,N$7:N$166,$BD167)</f>
        <v>21694.834602142717</v>
      </c>
      <c r="BG167" s="95">
        <f>求节点(节奏总纲!$H$4:$H$163,O$7:O$166,$BD167)</f>
        <v>21694.834602142717</v>
      </c>
      <c r="BH167" s="95">
        <f>求节点(节奏总纲!$H$4:$H$163,P$7:P$166,$BD167)</f>
        <v>2.5000000000000001E-2</v>
      </c>
      <c r="BI167" s="95">
        <f>求节点(节奏总纲!$H$4:$H$163,Q$7:Q$166,$BD167)</f>
        <v>2.5000000000000001E-2</v>
      </c>
      <c r="BJ167" s="95">
        <f>求节点(节奏总纲!$H$4:$H$163,T$7:T$166,$BD167)</f>
        <v>2.4860656026077703</v>
      </c>
      <c r="BK167" s="95">
        <f>求节点(节奏总纲!$H$4:$H$163,U$7:U$166,$BD167)</f>
        <v>80286989986.081467</v>
      </c>
      <c r="BM167" s="14">
        <v>161</v>
      </c>
      <c r="BN167" s="95">
        <f>求节点(节奏总纲!$H$4:$H$163,AF$7:AF$166,$BD167)</f>
        <v>401.63295094029633</v>
      </c>
      <c r="BO167" s="95">
        <f>求节点(节奏总纲!$H$4:$H$163,AG$7:AG$166,$BD167)</f>
        <v>1219.3456782994078</v>
      </c>
      <c r="BP167" s="95">
        <f>求节点(节奏总纲!$H$4:$H$163,AH$7:AH$166,$BD167)</f>
        <v>1219.3456782994078</v>
      </c>
      <c r="BQ167" s="95">
        <f>求节点(节奏总纲!$H$4:$H$163,AI$7:AI$166,$BD167)</f>
        <v>2.5000000000000001E-2</v>
      </c>
      <c r="BR167" s="95">
        <f>求节点(节奏总纲!$H$4:$H$163,AJ$7:AJ$166,$BD167)</f>
        <v>2.5000000000000001E-2</v>
      </c>
      <c r="BS167" s="95">
        <f>求节点(节奏总纲!$H$4:$H$163,AM$7:AM$166,$BD167)</f>
        <v>7948.2161301514889</v>
      </c>
      <c r="BT167" s="95">
        <f>求节点(节奏总纲!$H$4:$H$163,AN$7:AN$166,$BD167)</f>
        <v>4.5737114653670536</v>
      </c>
      <c r="BU167" s="95">
        <f>求节点(节奏总纲!$H$4:$H$163,AO$7:AO$166,$BD167)</f>
        <v>327814721448.20215</v>
      </c>
    </row>
    <row r="168" spans="12:73" x14ac:dyDescent="0.15">
      <c r="BD168" s="14">
        <v>162</v>
      </c>
      <c r="BE168" s="95">
        <f>求节点(节奏总纲!$H$4:$H$163,M$7:M$166,$BD168)</f>
        <v>401.74555267175708</v>
      </c>
      <c r="BF168" s="95">
        <f>求节点(节奏总纲!$H$4:$H$163,N$7:N$166,$BD168)</f>
        <v>21715.741348482068</v>
      </c>
      <c r="BG168" s="95">
        <f>求节点(节奏总纲!$H$4:$H$163,O$7:O$166,$BD168)</f>
        <v>21715.741348482068</v>
      </c>
      <c r="BH168" s="95">
        <f>求节点(节奏总纲!$H$4:$H$163,P$7:P$166,$BD168)</f>
        <v>2.5000000000000001E-2</v>
      </c>
      <c r="BI168" s="95">
        <f>求节点(节奏总纲!$H$4:$H$163,Q$7:Q$166,$BD168)</f>
        <v>2.5000000000000001E-2</v>
      </c>
      <c r="BJ168" s="95">
        <f>求节点(节奏总纲!$H$4:$H$163,T$7:T$166,$BD168)</f>
        <v>2.4867125124312772</v>
      </c>
      <c r="BK168" s="95">
        <f>求节点(节奏总纲!$H$4:$H$163,U$7:U$166,$BD168)</f>
        <v>80494774001.325714</v>
      </c>
      <c r="BM168" s="14">
        <v>162</v>
      </c>
      <c r="BN168" s="95">
        <f>求节点(节奏总纲!$H$4:$H$163,AF$7:AF$166,$BD168)</f>
        <v>401.74555267175708</v>
      </c>
      <c r="BO168" s="95">
        <f>求节点(节奏总纲!$H$4:$H$163,AG$7:AG$166,$BD168)</f>
        <v>1221.7235632044626</v>
      </c>
      <c r="BP168" s="95">
        <f>求节点(节奏总纲!$H$4:$H$163,AH$7:AH$166,$BD168)</f>
        <v>1221.7235632044626</v>
      </c>
      <c r="BQ168" s="95">
        <f>求节点(节奏总纲!$H$4:$H$163,AI$7:AI$166,$BD168)</f>
        <v>2.5000000000000001E-2</v>
      </c>
      <c r="BR168" s="95">
        <f>求节点(节奏总纲!$H$4:$H$163,AJ$7:AJ$166,$BD168)</f>
        <v>2.5000000000000001E-2</v>
      </c>
      <c r="BS168" s="95">
        <f>求节点(节奏总纲!$H$4:$H$163,AM$7:AM$166,$BD168)</f>
        <v>7954.0942964844635</v>
      </c>
      <c r="BT168" s="95">
        <f>求节点(节奏总纲!$H$4:$H$163,AN$7:AN$166,$BD168)</f>
        <v>4.5777822336051583</v>
      </c>
      <c r="BU168" s="95">
        <f>求节点(节奏总纲!$H$4:$H$163,AO$7:AO$166,$BD168)</f>
        <v>330174876164.54742</v>
      </c>
    </row>
    <row r="169" spans="12:73" x14ac:dyDescent="0.15">
      <c r="BD169" s="14">
        <v>163</v>
      </c>
      <c r="BE169" s="95">
        <f>求节点(节奏总纲!$H$4:$H$163,M$7:M$166,$BD169)</f>
        <v>401.85815440321784</v>
      </c>
      <c r="BF169" s="95">
        <f>求节点(节奏总纲!$H$4:$H$163,N$7:N$166,$BD169)</f>
        <v>21736.648094821423</v>
      </c>
      <c r="BG169" s="95">
        <f>求节点(节奏总纲!$H$4:$H$163,O$7:O$166,$BD169)</f>
        <v>21736.648094821423</v>
      </c>
      <c r="BH169" s="95">
        <f>求节点(节奏总纲!$H$4:$H$163,P$7:P$166,$BD169)</f>
        <v>2.5000000000000001E-2</v>
      </c>
      <c r="BI169" s="95">
        <f>求节点(节奏总纲!$H$4:$H$163,Q$7:Q$166,$BD169)</f>
        <v>2.5000000000000001E-2</v>
      </c>
      <c r="BJ169" s="95">
        <f>求节点(节奏总纲!$H$4:$H$163,T$7:T$166,$BD169)</f>
        <v>2.4873594222547837</v>
      </c>
      <c r="BK169" s="95">
        <f>求节点(节奏总纲!$H$4:$H$163,U$7:U$166,$BD169)</f>
        <v>80702558016.569946</v>
      </c>
      <c r="BM169" s="14">
        <v>163</v>
      </c>
      <c r="BN169" s="95">
        <f>求节点(节奏总纲!$H$4:$H$163,AF$7:AF$166,$BD169)</f>
        <v>401.85815440321784</v>
      </c>
      <c r="BO169" s="95">
        <f>求节点(节奏总纲!$H$4:$H$163,AG$7:AG$166,$BD169)</f>
        <v>1224.1014481095174</v>
      </c>
      <c r="BP169" s="95">
        <f>求节点(节奏总纲!$H$4:$H$163,AH$7:AH$166,$BD169)</f>
        <v>1224.1014481095174</v>
      </c>
      <c r="BQ169" s="95">
        <f>求节点(节奏总纲!$H$4:$H$163,AI$7:AI$166,$BD169)</f>
        <v>2.5000000000000001E-2</v>
      </c>
      <c r="BR169" s="95">
        <f>求节点(节奏总纲!$H$4:$H$163,AJ$7:AJ$166,$BD169)</f>
        <v>2.5000000000000001E-2</v>
      </c>
      <c r="BS169" s="95">
        <f>求节点(节奏总纲!$H$4:$H$163,AM$7:AM$166,$BD169)</f>
        <v>7959.9724628174381</v>
      </c>
      <c r="BT169" s="95">
        <f>求节点(节奏总纲!$H$4:$H$163,AN$7:AN$166,$BD169)</f>
        <v>4.5818530018432639</v>
      </c>
      <c r="BU169" s="95">
        <f>求节点(节奏总纲!$H$4:$H$163,AO$7:AO$166,$BD169)</f>
        <v>332535030880.8927</v>
      </c>
    </row>
    <row r="170" spans="12:73" x14ac:dyDescent="0.15">
      <c r="BD170" s="14">
        <v>164</v>
      </c>
      <c r="BE170" s="95">
        <f>求节点(节奏总纲!$H$4:$H$163,M$7:M$166,$BD170)</f>
        <v>401.9707561346786</v>
      </c>
      <c r="BF170" s="95">
        <f>求节点(节奏总纲!$H$4:$H$163,N$7:N$166,$BD170)</f>
        <v>21757.554841160774</v>
      </c>
      <c r="BG170" s="95">
        <f>求节点(节奏总纲!$H$4:$H$163,O$7:O$166,$BD170)</f>
        <v>21757.554841160774</v>
      </c>
      <c r="BH170" s="95">
        <f>求节点(节奏总纲!$H$4:$H$163,P$7:P$166,$BD170)</f>
        <v>2.5000000000000001E-2</v>
      </c>
      <c r="BI170" s="95">
        <f>求节点(节奏总纲!$H$4:$H$163,Q$7:Q$166,$BD170)</f>
        <v>2.5000000000000001E-2</v>
      </c>
      <c r="BJ170" s="95">
        <f>求节点(节奏总纲!$H$4:$H$163,T$7:T$166,$BD170)</f>
        <v>2.4880063320782901</v>
      </c>
      <c r="BK170" s="95">
        <f>求节点(节奏总纲!$H$4:$H$163,U$7:U$166,$BD170)</f>
        <v>80910342031.814194</v>
      </c>
      <c r="BM170" s="14">
        <v>164</v>
      </c>
      <c r="BN170" s="95">
        <f>求节点(节奏总纲!$H$4:$H$163,AF$7:AF$166,$BD170)</f>
        <v>401.9707561346786</v>
      </c>
      <c r="BO170" s="95">
        <f>求节点(节奏总纲!$H$4:$H$163,AG$7:AG$166,$BD170)</f>
        <v>1226.4793330145721</v>
      </c>
      <c r="BP170" s="95">
        <f>求节点(节奏总纲!$H$4:$H$163,AH$7:AH$166,$BD170)</f>
        <v>1226.4793330145721</v>
      </c>
      <c r="BQ170" s="95">
        <f>求节点(节奏总纲!$H$4:$H$163,AI$7:AI$166,$BD170)</f>
        <v>2.5000000000000001E-2</v>
      </c>
      <c r="BR170" s="95">
        <f>求节点(节奏总纲!$H$4:$H$163,AJ$7:AJ$166,$BD170)</f>
        <v>2.5000000000000001E-2</v>
      </c>
      <c r="BS170" s="95">
        <f>求节点(节奏总纲!$H$4:$H$163,AM$7:AM$166,$BD170)</f>
        <v>7965.8506291504127</v>
      </c>
      <c r="BT170" s="95">
        <f>求节点(节奏总纲!$H$4:$H$163,AN$7:AN$166,$BD170)</f>
        <v>4.5859237700813686</v>
      </c>
      <c r="BU170" s="95">
        <f>求节点(节奏总纲!$H$4:$H$163,AO$7:AO$166,$BD170)</f>
        <v>334895185597.23804</v>
      </c>
    </row>
    <row r="171" spans="12:73" x14ac:dyDescent="0.15">
      <c r="BD171" s="14">
        <v>165</v>
      </c>
      <c r="BE171" s="95">
        <f>求节点(节奏总纲!$H$4:$H$163,M$7:M$166,$BD171)</f>
        <v>402.08335786613935</v>
      </c>
      <c r="BF171" s="95">
        <f>求节点(节奏总纲!$H$4:$H$163,N$7:N$166,$BD171)</f>
        <v>21778.461587500125</v>
      </c>
      <c r="BG171" s="95">
        <f>求节点(节奏总纲!$H$4:$H$163,O$7:O$166,$BD171)</f>
        <v>21778.461587500125</v>
      </c>
      <c r="BH171" s="95">
        <f>求节点(节奏总纲!$H$4:$H$163,P$7:P$166,$BD171)</f>
        <v>2.5000000000000001E-2</v>
      </c>
      <c r="BI171" s="95">
        <f>求节点(节奏总纲!$H$4:$H$163,Q$7:Q$166,$BD171)</f>
        <v>2.5000000000000001E-2</v>
      </c>
      <c r="BJ171" s="95">
        <f>求节点(节奏总纲!$H$4:$H$163,T$7:T$166,$BD171)</f>
        <v>2.488653241901797</v>
      </c>
      <c r="BK171" s="95">
        <f>求节点(节奏总纲!$H$4:$H$163,U$7:U$166,$BD171)</f>
        <v>81118126047.058441</v>
      </c>
      <c r="BM171" s="14">
        <v>165</v>
      </c>
      <c r="BN171" s="95">
        <f>求节点(节奏总纲!$H$4:$H$163,AF$7:AF$166,$BD171)</f>
        <v>402.08335786613935</v>
      </c>
      <c r="BO171" s="95">
        <f>求节点(节奏总纲!$H$4:$H$163,AG$7:AG$166,$BD171)</f>
        <v>1228.8572179196271</v>
      </c>
      <c r="BP171" s="95">
        <f>求节点(节奏总纲!$H$4:$H$163,AH$7:AH$166,$BD171)</f>
        <v>1228.8572179196271</v>
      </c>
      <c r="BQ171" s="95">
        <f>求节点(节奏总纲!$H$4:$H$163,AI$7:AI$166,$BD171)</f>
        <v>2.5000000000000001E-2</v>
      </c>
      <c r="BR171" s="95">
        <f>求节点(节奏总纲!$H$4:$H$163,AJ$7:AJ$166,$BD171)</f>
        <v>2.5000000000000001E-2</v>
      </c>
      <c r="BS171" s="95">
        <f>求节点(节奏总纲!$H$4:$H$163,AM$7:AM$166,$BD171)</f>
        <v>7971.7287954833864</v>
      </c>
      <c r="BT171" s="95">
        <f>求节点(节奏总纲!$H$4:$H$163,AN$7:AN$166,$BD171)</f>
        <v>4.5899945383194733</v>
      </c>
      <c r="BU171" s="95">
        <f>求节点(节奏总纲!$H$4:$H$163,AO$7:AO$166,$BD171)</f>
        <v>337255340313.58331</v>
      </c>
    </row>
    <row r="172" spans="12:73" x14ac:dyDescent="0.15">
      <c r="BD172" s="14">
        <v>166</v>
      </c>
      <c r="BE172" s="95">
        <f>求节点(节奏总纲!$H$4:$H$163,M$7:M$166,$BD172)</f>
        <v>402.19595959760011</v>
      </c>
      <c r="BF172" s="95">
        <f>求节点(节奏总纲!$H$4:$H$163,N$7:N$166,$BD172)</f>
        <v>21799.368333839477</v>
      </c>
      <c r="BG172" s="95">
        <f>求节点(节奏总纲!$H$4:$H$163,O$7:O$166,$BD172)</f>
        <v>21799.368333839477</v>
      </c>
      <c r="BH172" s="95">
        <f>求节点(节奏总纲!$H$4:$H$163,P$7:P$166,$BD172)</f>
        <v>2.5000000000000001E-2</v>
      </c>
      <c r="BI172" s="95">
        <f>求节点(节奏总纲!$H$4:$H$163,Q$7:Q$166,$BD172)</f>
        <v>2.5000000000000001E-2</v>
      </c>
      <c r="BJ172" s="95">
        <f>求节点(节奏总纲!$H$4:$H$163,T$7:T$166,$BD172)</f>
        <v>2.4893001517253035</v>
      </c>
      <c r="BK172" s="95">
        <f>求节点(节奏总纲!$H$4:$H$163,U$7:U$166,$BD172)</f>
        <v>81325910062.302689</v>
      </c>
      <c r="BM172" s="14">
        <v>166</v>
      </c>
      <c r="BN172" s="95">
        <f>求节点(节奏总纲!$H$4:$H$163,AF$7:AF$166,$BD172)</f>
        <v>402.19595959760011</v>
      </c>
      <c r="BO172" s="95">
        <f>求节点(节奏总纲!$H$4:$H$163,AG$7:AG$166,$BD172)</f>
        <v>1231.2351028246819</v>
      </c>
      <c r="BP172" s="95">
        <f>求节点(节奏总纲!$H$4:$H$163,AH$7:AH$166,$BD172)</f>
        <v>1231.2351028246819</v>
      </c>
      <c r="BQ172" s="95">
        <f>求节点(节奏总纲!$H$4:$H$163,AI$7:AI$166,$BD172)</f>
        <v>2.5000000000000001E-2</v>
      </c>
      <c r="BR172" s="95">
        <f>求节点(节奏总纲!$H$4:$H$163,AJ$7:AJ$166,$BD172)</f>
        <v>2.5000000000000001E-2</v>
      </c>
      <c r="BS172" s="95">
        <f>求节点(节奏总纲!$H$4:$H$163,AM$7:AM$166,$BD172)</f>
        <v>7977.606961816361</v>
      </c>
      <c r="BT172" s="95">
        <f>求节点(节奏总纲!$H$4:$H$163,AN$7:AN$166,$BD172)</f>
        <v>4.5940653065575781</v>
      </c>
      <c r="BU172" s="95">
        <f>求节点(节奏总纲!$H$4:$H$163,AO$7:AO$166,$BD172)</f>
        <v>339615495029.92859</v>
      </c>
    </row>
    <row r="173" spans="12:73" x14ac:dyDescent="0.15">
      <c r="BD173" s="14">
        <v>167</v>
      </c>
      <c r="BE173" s="95">
        <f>求节点(节奏总纲!$H$4:$H$163,M$7:M$166,$BD173)</f>
        <v>402.30856132906086</v>
      </c>
      <c r="BF173" s="95">
        <f>求节点(节奏总纲!$H$4:$H$163,N$7:N$166,$BD173)</f>
        <v>21820.275080178828</v>
      </c>
      <c r="BG173" s="95">
        <f>求节点(节奏总纲!$H$4:$H$163,O$7:O$166,$BD173)</f>
        <v>21820.275080178828</v>
      </c>
      <c r="BH173" s="95">
        <f>求节点(节奏总纲!$H$4:$H$163,P$7:P$166,$BD173)</f>
        <v>2.5000000000000001E-2</v>
      </c>
      <c r="BI173" s="95">
        <f>求节点(节奏总纲!$H$4:$H$163,Q$7:Q$166,$BD173)</f>
        <v>2.5000000000000001E-2</v>
      </c>
      <c r="BJ173" s="95">
        <f>求节点(节奏总纲!$H$4:$H$163,T$7:T$166,$BD173)</f>
        <v>2.4899470615488104</v>
      </c>
      <c r="BK173" s="95">
        <f>求节点(节奏总纲!$H$4:$H$163,U$7:U$166,$BD173)</f>
        <v>81533694077.546936</v>
      </c>
      <c r="BM173" s="14">
        <v>167</v>
      </c>
      <c r="BN173" s="95">
        <f>求节点(节奏总纲!$H$4:$H$163,AF$7:AF$166,$BD173)</f>
        <v>402.30856132906086</v>
      </c>
      <c r="BO173" s="95">
        <f>求节点(节奏总纲!$H$4:$H$163,AG$7:AG$166,$BD173)</f>
        <v>1233.6129877297367</v>
      </c>
      <c r="BP173" s="95">
        <f>求节点(节奏总纲!$H$4:$H$163,AH$7:AH$166,$BD173)</f>
        <v>1233.6129877297367</v>
      </c>
      <c r="BQ173" s="95">
        <f>求节点(节奏总纲!$H$4:$H$163,AI$7:AI$166,$BD173)</f>
        <v>2.5000000000000001E-2</v>
      </c>
      <c r="BR173" s="95">
        <f>求节点(节奏总纲!$H$4:$H$163,AJ$7:AJ$166,$BD173)</f>
        <v>2.5000000000000001E-2</v>
      </c>
      <c r="BS173" s="95">
        <f>求节点(节奏总纲!$H$4:$H$163,AM$7:AM$166,$BD173)</f>
        <v>7983.4851281493357</v>
      </c>
      <c r="BT173" s="95">
        <f>求节点(节奏总纲!$H$4:$H$163,AN$7:AN$166,$BD173)</f>
        <v>4.5981360747956836</v>
      </c>
      <c r="BU173" s="95">
        <f>求节点(节奏总纲!$H$4:$H$163,AO$7:AO$166,$BD173)</f>
        <v>341975649746.27386</v>
      </c>
    </row>
    <row r="174" spans="12:73" x14ac:dyDescent="0.15">
      <c r="BD174" s="14">
        <v>168</v>
      </c>
      <c r="BE174" s="95">
        <f>求节点(节奏总纲!$H$4:$H$163,M$7:M$166,$BD174)</f>
        <v>402.42116306052162</v>
      </c>
      <c r="BF174" s="95">
        <f>求节点(节奏总纲!$H$4:$H$163,N$7:N$166,$BD174)</f>
        <v>21841.181826518179</v>
      </c>
      <c r="BG174" s="95">
        <f>求节点(节奏总纲!$H$4:$H$163,O$7:O$166,$BD174)</f>
        <v>21841.181826518179</v>
      </c>
      <c r="BH174" s="95">
        <f>求节点(节奏总纲!$H$4:$H$163,P$7:P$166,$BD174)</f>
        <v>2.5000000000000001E-2</v>
      </c>
      <c r="BI174" s="95">
        <f>求节点(节奏总纲!$H$4:$H$163,Q$7:Q$166,$BD174)</f>
        <v>2.5000000000000001E-2</v>
      </c>
      <c r="BJ174" s="95">
        <f>求节点(节奏总纲!$H$4:$H$163,T$7:T$166,$BD174)</f>
        <v>2.4905939713723169</v>
      </c>
      <c r="BK174" s="95">
        <f>求节点(节奏总纲!$H$4:$H$163,U$7:U$166,$BD174)</f>
        <v>81741478092.791183</v>
      </c>
      <c r="BM174" s="14">
        <v>168</v>
      </c>
      <c r="BN174" s="95">
        <f>求节点(节奏总纲!$H$4:$H$163,AF$7:AF$166,$BD174)</f>
        <v>402.42116306052162</v>
      </c>
      <c r="BO174" s="95">
        <f>求节点(节奏总纲!$H$4:$H$163,AG$7:AG$166,$BD174)</f>
        <v>1235.9908726347915</v>
      </c>
      <c r="BP174" s="95">
        <f>求节点(节奏总纲!$H$4:$H$163,AH$7:AH$166,$BD174)</f>
        <v>1235.9908726347915</v>
      </c>
      <c r="BQ174" s="95">
        <f>求节点(节奏总纲!$H$4:$H$163,AI$7:AI$166,$BD174)</f>
        <v>2.5000000000000001E-2</v>
      </c>
      <c r="BR174" s="95">
        <f>求节点(节奏总纲!$H$4:$H$163,AJ$7:AJ$166,$BD174)</f>
        <v>2.5000000000000001E-2</v>
      </c>
      <c r="BS174" s="95">
        <f>求节点(节奏总纲!$H$4:$H$163,AM$7:AM$166,$BD174)</f>
        <v>7989.3632944823103</v>
      </c>
      <c r="BT174" s="95">
        <f>求节点(节奏总纲!$H$4:$H$163,AN$7:AN$166,$BD174)</f>
        <v>4.6022068430337884</v>
      </c>
      <c r="BU174" s="95">
        <f>求节点(节奏总纲!$H$4:$H$163,AO$7:AO$166,$BD174)</f>
        <v>344335804462.61914</v>
      </c>
    </row>
    <row r="175" spans="12:73" x14ac:dyDescent="0.15">
      <c r="BD175" s="14">
        <v>169</v>
      </c>
      <c r="BE175" s="95">
        <f>求节点(节奏总纲!$H$4:$H$163,M$7:M$166,$BD175)</f>
        <v>402.52893980459174</v>
      </c>
      <c r="BF175" s="95">
        <f>求节点(节奏总纲!$H$4:$H$163,N$7:N$166,$BD175)</f>
        <v>21861.380935975274</v>
      </c>
      <c r="BG175" s="95">
        <f>求节点(节奏总纲!$H$4:$H$163,O$7:O$166,$BD175)</f>
        <v>21861.380935975274</v>
      </c>
      <c r="BH175" s="95">
        <f>求节点(节奏总纲!$H$4:$H$163,P$7:P$166,$BD175)</f>
        <v>2.5000000000000001E-2</v>
      </c>
      <c r="BI175" s="95">
        <f>求节点(节奏总纲!$H$4:$H$163,Q$7:Q$166,$BD175)</f>
        <v>2.5000000000000001E-2</v>
      </c>
      <c r="BJ175" s="95">
        <f>求节点(节奏总纲!$H$4:$H$163,T$7:T$166,$BD175)</f>
        <v>2.491005868888617</v>
      </c>
      <c r="BK175" s="95">
        <f>求节点(节奏总纲!$H$4:$H$163,U$7:U$166,$BD175)</f>
        <v>81934258249.937698</v>
      </c>
      <c r="BM175" s="14">
        <v>169</v>
      </c>
      <c r="BN175" s="95">
        <f>求节点(节奏总纲!$H$4:$H$163,AF$7:AF$166,$BD175)</f>
        <v>402.52893980459174</v>
      </c>
      <c r="BO175" s="95">
        <f>求节点(节奏总纲!$H$4:$H$163,AG$7:AG$166,$BD175)</f>
        <v>1238.2799454927408</v>
      </c>
      <c r="BP175" s="95">
        <f>求节点(节奏总纲!$H$4:$H$163,AH$7:AH$166,$BD175)</f>
        <v>1238.2799454927408</v>
      </c>
      <c r="BQ175" s="95">
        <f>求节点(节奏总纲!$H$4:$H$163,AI$7:AI$166,$BD175)</f>
        <v>2.5000000000000001E-2</v>
      </c>
      <c r="BR175" s="95">
        <f>求节点(节奏总纲!$H$4:$H$163,AJ$7:AJ$166,$BD175)</f>
        <v>2.5000000000000001E-2</v>
      </c>
      <c r="BS175" s="95">
        <f>求节点(节奏总纲!$H$4:$H$163,AM$7:AM$166,$BD175)</f>
        <v>7995.1657716820964</v>
      </c>
      <c r="BT175" s="95">
        <f>求节点(节奏总纲!$H$4:$H$163,AN$7:AN$166,$BD175)</f>
        <v>4.606158262604974</v>
      </c>
      <c r="BU175" s="95">
        <f>求节点(节奏总纲!$H$4:$H$163,AO$7:AO$166,$BD175)</f>
        <v>346715299184.3302</v>
      </c>
    </row>
    <row r="176" spans="12:73" x14ac:dyDescent="0.15">
      <c r="BD176" s="14">
        <v>170</v>
      </c>
      <c r="BE176" s="95">
        <f>求节点(节奏总纲!$H$4:$H$163,M$7:M$166,$BD176)</f>
        <v>402.63411803481188</v>
      </c>
      <c r="BF176" s="95">
        <f>求节点(节奏总纲!$H$4:$H$163,N$7:N$166,$BD176)</f>
        <v>21881.198945112217</v>
      </c>
      <c r="BG176" s="95">
        <f>求节点(节奏总纲!$H$4:$H$163,O$7:O$166,$BD176)</f>
        <v>21881.198945112217</v>
      </c>
      <c r="BH176" s="95">
        <f>求节点(节奏总纲!$H$4:$H$163,P$7:P$166,$BD176)</f>
        <v>2.5000000000000001E-2</v>
      </c>
      <c r="BI176" s="95">
        <f>求节点(节奏总纲!$H$4:$H$163,Q$7:Q$166,$BD176)</f>
        <v>2.5000000000000001E-2</v>
      </c>
      <c r="BJ176" s="95">
        <f>求节点(节奏总纲!$H$4:$H$163,T$7:T$166,$BD176)</f>
        <v>2.4912911997041651</v>
      </c>
      <c r="BK176" s="95">
        <f>求节点(节奏总纲!$H$4:$H$163,U$7:U$166,$BD176)</f>
        <v>82118958026.781799</v>
      </c>
      <c r="BM176" s="14">
        <v>170</v>
      </c>
      <c r="BN176" s="95">
        <f>求节点(节奏总纲!$H$4:$H$163,AF$7:AF$166,$BD176)</f>
        <v>402.63411803481188</v>
      </c>
      <c r="BO176" s="95">
        <f>求节点(节奏总纲!$H$4:$H$163,AG$7:AG$166,$BD176)</f>
        <v>1240.5211883118179</v>
      </c>
      <c r="BP176" s="95">
        <f>求节点(节奏总纲!$H$4:$H$163,AH$7:AH$166,$BD176)</f>
        <v>1240.5211883118179</v>
      </c>
      <c r="BQ176" s="95">
        <f>求节点(节奏总纲!$H$4:$H$163,AI$7:AI$166,$BD176)</f>
        <v>2.5000000000000001E-2</v>
      </c>
      <c r="BR176" s="95">
        <f>求节点(节奏总纲!$H$4:$H$163,AJ$7:AJ$166,$BD176)</f>
        <v>2.5000000000000001E-2</v>
      </c>
      <c r="BS176" s="95">
        <f>求节点(节奏总纲!$H$4:$H$163,AM$7:AM$166,$BD176)</f>
        <v>8000.9274862342409</v>
      </c>
      <c r="BT176" s="95">
        <f>求节点(节奏总纲!$H$4:$H$163,AN$7:AN$166,$BD176)</f>
        <v>4.6100454065337875</v>
      </c>
      <c r="BU176" s="95">
        <f>求节点(节奏总纲!$H$4:$H$163,AO$7:AO$166,$BD176)</f>
        <v>349105209533.63434</v>
      </c>
    </row>
    <row r="177" spans="56:73" x14ac:dyDescent="0.15">
      <c r="BD177" s="14">
        <v>171</v>
      </c>
      <c r="BE177" s="95">
        <f>求节点(节奏总纲!$H$4:$H$163,M$7:M$166,$BD177)</f>
        <v>402.73929626503201</v>
      </c>
      <c r="BF177" s="95">
        <f>求节点(节奏总纲!$H$4:$H$163,N$7:N$166,$BD177)</f>
        <v>21901.01695424916</v>
      </c>
      <c r="BG177" s="95">
        <f>求节点(节奏总纲!$H$4:$H$163,O$7:O$166,$BD177)</f>
        <v>21901.01695424916</v>
      </c>
      <c r="BH177" s="95">
        <f>求节点(节奏总纲!$H$4:$H$163,P$7:P$166,$BD177)</f>
        <v>2.5000000000000001E-2</v>
      </c>
      <c r="BI177" s="95">
        <f>求节点(节奏总纲!$H$4:$H$163,Q$7:Q$166,$BD177)</f>
        <v>2.5000000000000001E-2</v>
      </c>
      <c r="BJ177" s="95">
        <f>求节点(节奏总纲!$H$4:$H$163,T$7:T$166,$BD177)</f>
        <v>2.4915765305197137</v>
      </c>
      <c r="BK177" s="95">
        <f>求节点(节奏总纲!$H$4:$H$163,U$7:U$166,$BD177)</f>
        <v>82303657803.625916</v>
      </c>
      <c r="BM177" s="14">
        <v>171</v>
      </c>
      <c r="BN177" s="95">
        <f>求节点(节奏总纲!$H$4:$H$163,AF$7:AF$166,$BD177)</f>
        <v>402.73929626503201</v>
      </c>
      <c r="BO177" s="95">
        <f>求节点(节奏总纲!$H$4:$H$163,AG$7:AG$166,$BD177)</f>
        <v>1242.7624311308953</v>
      </c>
      <c r="BP177" s="95">
        <f>求节点(节奏总纲!$H$4:$H$163,AH$7:AH$166,$BD177)</f>
        <v>1242.7624311308953</v>
      </c>
      <c r="BQ177" s="95">
        <f>求节点(节奏总纲!$H$4:$H$163,AI$7:AI$166,$BD177)</f>
        <v>2.5000000000000001E-2</v>
      </c>
      <c r="BR177" s="95">
        <f>求节点(节奏总纲!$H$4:$H$163,AJ$7:AJ$166,$BD177)</f>
        <v>2.5000000000000001E-2</v>
      </c>
      <c r="BS177" s="95">
        <f>求节点(节奏总纲!$H$4:$H$163,AM$7:AM$166,$BD177)</f>
        <v>8006.6892007863853</v>
      </c>
      <c r="BT177" s="95">
        <f>求节点(节奏总纲!$H$4:$H$163,AN$7:AN$166,$BD177)</f>
        <v>4.613932550462601</v>
      </c>
      <c r="BU177" s="95">
        <f>求节点(节奏总纲!$H$4:$H$163,AO$7:AO$166,$BD177)</f>
        <v>351495119882.93848</v>
      </c>
    </row>
    <row r="178" spans="56:73" x14ac:dyDescent="0.15">
      <c r="BD178" s="14">
        <v>172</v>
      </c>
      <c r="BE178" s="95">
        <f>求节点(节奏总纲!$H$4:$H$163,M$7:M$166,$BD178)</f>
        <v>402.84447449525209</v>
      </c>
      <c r="BF178" s="95">
        <f>求节点(节奏总纲!$H$4:$H$163,N$7:N$166,$BD178)</f>
        <v>21920.8349633861</v>
      </c>
      <c r="BG178" s="95">
        <f>求节点(节奏总纲!$H$4:$H$163,O$7:O$166,$BD178)</f>
        <v>21920.8349633861</v>
      </c>
      <c r="BH178" s="95">
        <f>求节点(节奏总纲!$H$4:$H$163,P$7:P$166,$BD178)</f>
        <v>2.5000000000000001E-2</v>
      </c>
      <c r="BI178" s="95">
        <f>求节点(节奏总纲!$H$4:$H$163,Q$7:Q$166,$BD178)</f>
        <v>2.5000000000000001E-2</v>
      </c>
      <c r="BJ178" s="95">
        <f>求节点(节奏总纲!$H$4:$H$163,T$7:T$166,$BD178)</f>
        <v>2.4918618613352619</v>
      </c>
      <c r="BK178" s="95">
        <f>求节点(节奏总纲!$H$4:$H$163,U$7:U$166,$BD178)</f>
        <v>82488357580.470016</v>
      </c>
      <c r="BM178" s="14">
        <v>172</v>
      </c>
      <c r="BN178" s="95">
        <f>求节点(节奏总纲!$H$4:$H$163,AF$7:AF$166,$BD178)</f>
        <v>402.84447449525209</v>
      </c>
      <c r="BO178" s="95">
        <f>求节点(节奏总纲!$H$4:$H$163,AG$7:AG$166,$BD178)</f>
        <v>1245.0036739499724</v>
      </c>
      <c r="BP178" s="95">
        <f>求节点(节奏总纲!$H$4:$H$163,AH$7:AH$166,$BD178)</f>
        <v>1245.0036739499724</v>
      </c>
      <c r="BQ178" s="95">
        <f>求节点(节奏总纲!$H$4:$H$163,AI$7:AI$166,$BD178)</f>
        <v>2.5000000000000001E-2</v>
      </c>
      <c r="BR178" s="95">
        <f>求节点(节奏总纲!$H$4:$H$163,AJ$7:AJ$166,$BD178)</f>
        <v>2.5000000000000001E-2</v>
      </c>
      <c r="BS178" s="95">
        <f>求节点(节奏总纲!$H$4:$H$163,AM$7:AM$166,$BD178)</f>
        <v>8012.4509153385297</v>
      </c>
      <c r="BT178" s="95">
        <f>求节点(节奏总纲!$H$4:$H$163,AN$7:AN$166,$BD178)</f>
        <v>4.6178196943914145</v>
      </c>
      <c r="BU178" s="95">
        <f>求节点(节奏总纲!$H$4:$H$163,AO$7:AO$166,$BD178)</f>
        <v>353885030232.24261</v>
      </c>
    </row>
    <row r="179" spans="56:73" x14ac:dyDescent="0.15">
      <c r="BD179" s="14">
        <v>173</v>
      </c>
      <c r="BE179" s="95">
        <f>求节点(节奏总纲!$H$4:$H$163,M$7:M$166,$BD179)</f>
        <v>402.94965272547222</v>
      </c>
      <c r="BF179" s="95">
        <f>求节点(节奏总纲!$H$4:$H$163,N$7:N$166,$BD179)</f>
        <v>21940.652972523043</v>
      </c>
      <c r="BG179" s="95">
        <f>求节点(节奏总纲!$H$4:$H$163,O$7:O$166,$BD179)</f>
        <v>21940.652972523043</v>
      </c>
      <c r="BH179" s="95">
        <f>求节点(节奏总纲!$H$4:$H$163,P$7:P$166,$BD179)</f>
        <v>2.5000000000000001E-2</v>
      </c>
      <c r="BI179" s="95">
        <f>求节点(节奏总纲!$H$4:$H$163,Q$7:Q$166,$BD179)</f>
        <v>2.5000000000000001E-2</v>
      </c>
      <c r="BJ179" s="95">
        <f>求节点(节奏总纲!$H$4:$H$163,T$7:T$166,$BD179)</f>
        <v>2.4921471921508105</v>
      </c>
      <c r="BK179" s="95">
        <f>求节点(节奏总纲!$H$4:$H$163,U$7:U$166,$BD179)</f>
        <v>82673057357.314133</v>
      </c>
      <c r="BM179" s="14">
        <v>173</v>
      </c>
      <c r="BN179" s="95">
        <f>求节点(节奏总纲!$H$4:$H$163,AF$7:AF$166,$BD179)</f>
        <v>402.94965272547222</v>
      </c>
      <c r="BO179" s="95">
        <f>求节点(节奏总纲!$H$4:$H$163,AG$7:AG$166,$BD179)</f>
        <v>1247.2449167690495</v>
      </c>
      <c r="BP179" s="95">
        <f>求节点(节奏总纲!$H$4:$H$163,AH$7:AH$166,$BD179)</f>
        <v>1247.2449167690495</v>
      </c>
      <c r="BQ179" s="95">
        <f>求节点(节奏总纲!$H$4:$H$163,AI$7:AI$166,$BD179)</f>
        <v>2.5000000000000001E-2</v>
      </c>
      <c r="BR179" s="95">
        <f>求节点(节奏总纲!$H$4:$H$163,AJ$7:AJ$166,$BD179)</f>
        <v>2.5000000000000001E-2</v>
      </c>
      <c r="BS179" s="95">
        <f>求节点(节奏总纲!$H$4:$H$163,AM$7:AM$166,$BD179)</f>
        <v>8018.2126298906742</v>
      </c>
      <c r="BT179" s="95">
        <f>求节点(节奏总纲!$H$4:$H$163,AN$7:AN$166,$BD179)</f>
        <v>4.621706838320228</v>
      </c>
      <c r="BU179" s="95">
        <f>求节点(节奏总纲!$H$4:$H$163,AO$7:AO$166,$BD179)</f>
        <v>356274940581.54669</v>
      </c>
    </row>
    <row r="180" spans="56:73" x14ac:dyDescent="0.15">
      <c r="BD180" s="14">
        <v>174</v>
      </c>
      <c r="BE180" s="95">
        <f>求节点(节奏总纲!$H$4:$H$163,M$7:M$166,$BD180)</f>
        <v>403.05483095569235</v>
      </c>
      <c r="BF180" s="95">
        <f>求节点(节奏总纲!$H$4:$H$163,N$7:N$166,$BD180)</f>
        <v>21960.470981659982</v>
      </c>
      <c r="BG180" s="95">
        <f>求节点(节奏总纲!$H$4:$H$163,O$7:O$166,$BD180)</f>
        <v>21960.470981659982</v>
      </c>
      <c r="BH180" s="95">
        <f>求节点(节奏总纲!$H$4:$H$163,P$7:P$166,$BD180)</f>
        <v>2.5000000000000001E-2</v>
      </c>
      <c r="BI180" s="95">
        <f>求节点(节奏总纲!$H$4:$H$163,Q$7:Q$166,$BD180)</f>
        <v>2.5000000000000001E-2</v>
      </c>
      <c r="BJ180" s="95">
        <f>求节点(节奏总纲!$H$4:$H$163,T$7:T$166,$BD180)</f>
        <v>2.4924325229663586</v>
      </c>
      <c r="BK180" s="95">
        <f>求节点(节奏总纲!$H$4:$H$163,U$7:U$166,$BD180)</f>
        <v>82857757134.158234</v>
      </c>
      <c r="BM180" s="14">
        <v>174</v>
      </c>
      <c r="BN180" s="95">
        <f>求节点(节奏总纲!$H$4:$H$163,AF$7:AF$166,$BD180)</f>
        <v>403.05483095569235</v>
      </c>
      <c r="BO180" s="95">
        <f>求节点(节奏总纲!$H$4:$H$163,AG$7:AG$166,$BD180)</f>
        <v>1249.4861595881266</v>
      </c>
      <c r="BP180" s="95">
        <f>求节点(节奏总纲!$H$4:$H$163,AH$7:AH$166,$BD180)</f>
        <v>1249.4861595881266</v>
      </c>
      <c r="BQ180" s="95">
        <f>求节点(节奏总纲!$H$4:$H$163,AI$7:AI$166,$BD180)</f>
        <v>2.5000000000000001E-2</v>
      </c>
      <c r="BR180" s="95">
        <f>求节点(节奏总纲!$H$4:$H$163,AJ$7:AJ$166,$BD180)</f>
        <v>2.5000000000000001E-2</v>
      </c>
      <c r="BS180" s="95">
        <f>求节点(节奏总纲!$H$4:$H$163,AM$7:AM$166,$BD180)</f>
        <v>8023.9743444428186</v>
      </c>
      <c r="BT180" s="95">
        <f>求节点(节奏总纲!$H$4:$H$163,AN$7:AN$166,$BD180)</f>
        <v>4.6255939822490415</v>
      </c>
      <c r="BU180" s="95">
        <f>求节点(节奏总纲!$H$4:$H$163,AO$7:AO$166,$BD180)</f>
        <v>358664850930.85083</v>
      </c>
    </row>
    <row r="181" spans="56:73" x14ac:dyDescent="0.15">
      <c r="BD181" s="14">
        <v>175</v>
      </c>
      <c r="BE181" s="95">
        <f>求节点(节奏总纲!$H$4:$H$163,M$7:M$166,$BD181)</f>
        <v>403.16000918591249</v>
      </c>
      <c r="BF181" s="95">
        <f>求节点(节奏总纲!$H$4:$H$163,N$7:N$166,$BD181)</f>
        <v>21980.288990796926</v>
      </c>
      <c r="BG181" s="95">
        <f>求节点(节奏总纲!$H$4:$H$163,O$7:O$166,$BD181)</f>
        <v>21980.288990796926</v>
      </c>
      <c r="BH181" s="95">
        <f>求节点(节奏总纲!$H$4:$H$163,P$7:P$166,$BD181)</f>
        <v>2.5000000000000001E-2</v>
      </c>
      <c r="BI181" s="95">
        <f>求节点(节奏总纲!$H$4:$H$163,Q$7:Q$166,$BD181)</f>
        <v>2.5000000000000001E-2</v>
      </c>
      <c r="BJ181" s="95">
        <f>求节点(节奏总纲!$H$4:$H$163,T$7:T$166,$BD181)</f>
        <v>2.4927178537819068</v>
      </c>
      <c r="BK181" s="95">
        <f>求节点(节奏总纲!$H$4:$H$163,U$7:U$166,$BD181)</f>
        <v>83042456911.002335</v>
      </c>
      <c r="BM181" s="14">
        <v>175</v>
      </c>
      <c r="BN181" s="95">
        <f>求节点(节奏总纲!$H$4:$H$163,AF$7:AF$166,$BD181)</f>
        <v>403.16000918591249</v>
      </c>
      <c r="BO181" s="95">
        <f>求节点(节奏总纲!$H$4:$H$163,AG$7:AG$166,$BD181)</f>
        <v>1251.7274024072037</v>
      </c>
      <c r="BP181" s="95">
        <f>求节点(节奏总纲!$H$4:$H$163,AH$7:AH$166,$BD181)</f>
        <v>1251.7274024072037</v>
      </c>
      <c r="BQ181" s="95">
        <f>求节点(节奏总纲!$H$4:$H$163,AI$7:AI$166,$BD181)</f>
        <v>2.5000000000000001E-2</v>
      </c>
      <c r="BR181" s="95">
        <f>求节点(节奏总纲!$H$4:$H$163,AJ$7:AJ$166,$BD181)</f>
        <v>2.5000000000000001E-2</v>
      </c>
      <c r="BS181" s="95">
        <f>求节点(节奏总纲!$H$4:$H$163,AM$7:AM$166,$BD181)</f>
        <v>8029.7360589949631</v>
      </c>
      <c r="BT181" s="95">
        <f>求节点(节奏总纲!$H$4:$H$163,AN$7:AN$166,$BD181)</f>
        <v>4.6294811261778559</v>
      </c>
      <c r="BU181" s="95">
        <f>求节点(节奏总纲!$H$4:$H$163,AO$7:AO$166,$BD181)</f>
        <v>361054761280.15497</v>
      </c>
    </row>
    <row r="182" spans="56:73" x14ac:dyDescent="0.15">
      <c r="BD182" s="14">
        <v>176</v>
      </c>
      <c r="BE182" s="95">
        <f>求节点(节奏总纲!$H$4:$H$163,M$7:M$166,$BD182)</f>
        <v>403.26518741613256</v>
      </c>
      <c r="BF182" s="95">
        <f>求节点(节奏总纲!$H$4:$H$163,N$7:N$166,$BD182)</f>
        <v>22000.106999933865</v>
      </c>
      <c r="BG182" s="95">
        <f>求节点(节奏总纲!$H$4:$H$163,O$7:O$166,$BD182)</f>
        <v>22000.106999933865</v>
      </c>
      <c r="BH182" s="95">
        <f>求节点(节奏总纲!$H$4:$H$163,P$7:P$166,$BD182)</f>
        <v>2.5000000000000001E-2</v>
      </c>
      <c r="BI182" s="95">
        <f>求节点(节奏总纲!$H$4:$H$163,Q$7:Q$166,$BD182)</f>
        <v>2.5000000000000001E-2</v>
      </c>
      <c r="BJ182" s="95">
        <f>求节点(节奏总纲!$H$4:$H$163,T$7:T$166,$BD182)</f>
        <v>2.4930031845974554</v>
      </c>
      <c r="BK182" s="95">
        <f>求节点(节奏总纲!$H$4:$H$163,U$7:U$166,$BD182)</f>
        <v>83227156687.846451</v>
      </c>
      <c r="BM182" s="14">
        <v>176</v>
      </c>
      <c r="BN182" s="95">
        <f>求节点(节奏总纲!$H$4:$H$163,AF$7:AF$166,$BD182)</f>
        <v>403.26518741613256</v>
      </c>
      <c r="BO182" s="95">
        <f>求节点(节奏总纲!$H$4:$H$163,AG$7:AG$166,$BD182)</f>
        <v>1253.9686452262808</v>
      </c>
      <c r="BP182" s="95">
        <f>求节点(节奏总纲!$H$4:$H$163,AH$7:AH$166,$BD182)</f>
        <v>1253.9686452262808</v>
      </c>
      <c r="BQ182" s="95">
        <f>求节点(节奏总纲!$H$4:$H$163,AI$7:AI$166,$BD182)</f>
        <v>2.5000000000000001E-2</v>
      </c>
      <c r="BR182" s="95">
        <f>求节点(节奏总纲!$H$4:$H$163,AJ$7:AJ$166,$BD182)</f>
        <v>2.5000000000000001E-2</v>
      </c>
      <c r="BS182" s="95">
        <f>求节点(节奏总纲!$H$4:$H$163,AM$7:AM$166,$BD182)</f>
        <v>8035.4977735471075</v>
      </c>
      <c r="BT182" s="95">
        <f>求节点(节奏总纲!$H$4:$H$163,AN$7:AN$166,$BD182)</f>
        <v>4.6333682701066694</v>
      </c>
      <c r="BU182" s="95">
        <f>求节点(节奏总纲!$H$4:$H$163,AO$7:AO$166,$BD182)</f>
        <v>363444671629.45911</v>
      </c>
    </row>
    <row r="183" spans="56:73" x14ac:dyDescent="0.15">
      <c r="BD183" s="14">
        <v>177</v>
      </c>
      <c r="BE183" s="95">
        <f>求节点(节奏总纲!$H$4:$H$163,M$7:M$166,$BD183)</f>
        <v>403.3703656463527</v>
      </c>
      <c r="BF183" s="95">
        <f>求节点(节奏总纲!$H$4:$H$163,N$7:N$166,$BD183)</f>
        <v>22019.925009070808</v>
      </c>
      <c r="BG183" s="95">
        <f>求节点(节奏总纲!$H$4:$H$163,O$7:O$166,$BD183)</f>
        <v>22019.925009070808</v>
      </c>
      <c r="BH183" s="95">
        <f>求节点(节奏总纲!$H$4:$H$163,P$7:P$166,$BD183)</f>
        <v>2.5000000000000001E-2</v>
      </c>
      <c r="BI183" s="95">
        <f>求节点(节奏总纲!$H$4:$H$163,Q$7:Q$166,$BD183)</f>
        <v>2.5000000000000001E-2</v>
      </c>
      <c r="BJ183" s="95">
        <f>求节点(节奏总纲!$H$4:$H$163,T$7:T$166,$BD183)</f>
        <v>2.4932885154130036</v>
      </c>
      <c r="BK183" s="95">
        <f>求节点(节奏总纲!$H$4:$H$163,U$7:U$166,$BD183)</f>
        <v>83411856464.690552</v>
      </c>
      <c r="BM183" s="14">
        <v>177</v>
      </c>
      <c r="BN183" s="95">
        <f>求节点(节奏总纲!$H$4:$H$163,AF$7:AF$166,$BD183)</f>
        <v>403.3703656463527</v>
      </c>
      <c r="BO183" s="95">
        <f>求节点(节奏总纲!$H$4:$H$163,AG$7:AG$166,$BD183)</f>
        <v>1256.2098880453582</v>
      </c>
      <c r="BP183" s="95">
        <f>求节点(节奏总纲!$H$4:$H$163,AH$7:AH$166,$BD183)</f>
        <v>1256.2098880453582</v>
      </c>
      <c r="BQ183" s="95">
        <f>求节点(节奏总纲!$H$4:$H$163,AI$7:AI$166,$BD183)</f>
        <v>2.5000000000000001E-2</v>
      </c>
      <c r="BR183" s="95">
        <f>求节点(节奏总纲!$H$4:$H$163,AJ$7:AJ$166,$BD183)</f>
        <v>2.5000000000000001E-2</v>
      </c>
      <c r="BS183" s="95">
        <f>求节点(节奏总纲!$H$4:$H$163,AM$7:AM$166,$BD183)</f>
        <v>8041.2594880992519</v>
      </c>
      <c r="BT183" s="95">
        <f>求节点(节奏总纲!$H$4:$H$163,AN$7:AN$166,$BD183)</f>
        <v>4.6372554140354829</v>
      </c>
      <c r="BU183" s="95">
        <f>求节点(节奏总纲!$H$4:$H$163,AO$7:AO$166,$BD183)</f>
        <v>365834581978.76324</v>
      </c>
    </row>
    <row r="184" spans="56:73" x14ac:dyDescent="0.15">
      <c r="BD184" s="14">
        <v>178</v>
      </c>
      <c r="BE184" s="95">
        <f>求节点(节奏总纲!$H$4:$H$163,M$7:M$166,$BD184)</f>
        <v>403.47554387657283</v>
      </c>
      <c r="BF184" s="95">
        <f>求节点(节奏总纲!$H$4:$H$163,N$7:N$166,$BD184)</f>
        <v>22039.743018207751</v>
      </c>
      <c r="BG184" s="95">
        <f>求节点(节奏总纲!$H$4:$H$163,O$7:O$166,$BD184)</f>
        <v>22039.743018207751</v>
      </c>
      <c r="BH184" s="95">
        <f>求节点(节奏总纲!$H$4:$H$163,P$7:P$166,$BD184)</f>
        <v>2.5000000000000001E-2</v>
      </c>
      <c r="BI184" s="95">
        <f>求节点(节奏总纲!$H$4:$H$163,Q$7:Q$166,$BD184)</f>
        <v>2.5000000000000001E-2</v>
      </c>
      <c r="BJ184" s="95">
        <f>求节点(节奏总纲!$H$4:$H$163,T$7:T$166,$BD184)</f>
        <v>2.4935738462285522</v>
      </c>
      <c r="BK184" s="95">
        <f>求节点(节奏总纲!$H$4:$H$163,U$7:U$166,$BD184)</f>
        <v>83596556241.534668</v>
      </c>
      <c r="BM184" s="14">
        <v>178</v>
      </c>
      <c r="BN184" s="95">
        <f>求节点(节奏总纲!$H$4:$H$163,AF$7:AF$166,$BD184)</f>
        <v>403.47554387657283</v>
      </c>
      <c r="BO184" s="95">
        <f>求节点(节奏总纲!$H$4:$H$163,AG$7:AG$166,$BD184)</f>
        <v>1258.4511308644353</v>
      </c>
      <c r="BP184" s="95">
        <f>求节点(节奏总纲!$H$4:$H$163,AH$7:AH$166,$BD184)</f>
        <v>1258.4511308644353</v>
      </c>
      <c r="BQ184" s="95">
        <f>求节点(节奏总纲!$H$4:$H$163,AI$7:AI$166,$BD184)</f>
        <v>2.5000000000000001E-2</v>
      </c>
      <c r="BR184" s="95">
        <f>求节点(节奏总纲!$H$4:$H$163,AJ$7:AJ$166,$BD184)</f>
        <v>2.5000000000000001E-2</v>
      </c>
      <c r="BS184" s="95">
        <f>求节点(节奏总纲!$H$4:$H$163,AM$7:AM$166,$BD184)</f>
        <v>8047.0212026513955</v>
      </c>
      <c r="BT184" s="95">
        <f>求节点(节奏总纲!$H$4:$H$163,AN$7:AN$166,$BD184)</f>
        <v>4.6411425579642964</v>
      </c>
      <c r="BU184" s="95">
        <f>求节点(节奏总纲!$H$4:$H$163,AO$7:AO$166,$BD184)</f>
        <v>368224492328.06738</v>
      </c>
    </row>
    <row r="185" spans="56:73" x14ac:dyDescent="0.15">
      <c r="BD185" s="14">
        <v>179</v>
      </c>
      <c r="BE185" s="95">
        <f>求节点(节奏总纲!$H$4:$H$163,M$7:M$166,$BD185)</f>
        <v>403.58072210679296</v>
      </c>
      <c r="BF185" s="95">
        <f>求节点(节奏总纲!$H$4:$H$163,N$7:N$166,$BD185)</f>
        <v>22059.561027344691</v>
      </c>
      <c r="BG185" s="95">
        <f>求节点(节奏总纲!$H$4:$H$163,O$7:O$166,$BD185)</f>
        <v>22059.561027344691</v>
      </c>
      <c r="BH185" s="95">
        <f>求节点(节奏总纲!$H$4:$H$163,P$7:P$166,$BD185)</f>
        <v>2.5000000000000001E-2</v>
      </c>
      <c r="BI185" s="95">
        <f>求节点(节奏总纲!$H$4:$H$163,Q$7:Q$166,$BD185)</f>
        <v>2.5000000000000001E-2</v>
      </c>
      <c r="BJ185" s="95">
        <f>求节点(节奏总纲!$H$4:$H$163,T$7:T$166,$BD185)</f>
        <v>2.4938591770441003</v>
      </c>
      <c r="BK185" s="95">
        <f>求节点(节奏总纲!$H$4:$H$163,U$7:U$166,$BD185)</f>
        <v>83781256018.378769</v>
      </c>
      <c r="BM185" s="14">
        <v>179</v>
      </c>
      <c r="BN185" s="95">
        <f>求节点(节奏总纲!$H$4:$H$163,AF$7:AF$166,$BD185)</f>
        <v>403.58072210679296</v>
      </c>
      <c r="BO185" s="95">
        <f>求节点(节奏总纲!$H$4:$H$163,AG$7:AG$166,$BD185)</f>
        <v>1260.6923736835124</v>
      </c>
      <c r="BP185" s="95">
        <f>求节点(节奏总纲!$H$4:$H$163,AH$7:AH$166,$BD185)</f>
        <v>1260.6923736835124</v>
      </c>
      <c r="BQ185" s="95">
        <f>求节点(节奏总纲!$H$4:$H$163,AI$7:AI$166,$BD185)</f>
        <v>2.5000000000000001E-2</v>
      </c>
      <c r="BR185" s="95">
        <f>求节点(节奏总纲!$H$4:$H$163,AJ$7:AJ$166,$BD185)</f>
        <v>2.5000000000000001E-2</v>
      </c>
      <c r="BS185" s="95">
        <f>求节点(节奏总纲!$H$4:$H$163,AM$7:AM$166,$BD185)</f>
        <v>8052.7829172035399</v>
      </c>
      <c r="BT185" s="95">
        <f>求节点(节奏总纲!$H$4:$H$163,AN$7:AN$166,$BD185)</f>
        <v>4.6450297018931099</v>
      </c>
      <c r="BU185" s="95">
        <f>求节点(节奏总纲!$H$4:$H$163,AO$7:AO$166,$BD185)</f>
        <v>370614402677.37152</v>
      </c>
    </row>
    <row r="186" spans="56:73" x14ac:dyDescent="0.15">
      <c r="BD186" s="14">
        <v>180</v>
      </c>
      <c r="BE186" s="95">
        <f>求节点(节奏总纲!$H$4:$H$163,M$7:M$166,$BD186)</f>
        <v>403.68336492326279</v>
      </c>
      <c r="BF186" s="95">
        <f>求节点(节奏总纲!$H$4:$H$163,N$7:N$166,$BD186)</f>
        <v>22078.355315670189</v>
      </c>
      <c r="BG186" s="95">
        <f>求节点(节奏总纲!$H$4:$H$163,O$7:O$166,$BD186)</f>
        <v>22078.355315670189</v>
      </c>
      <c r="BH186" s="95">
        <f>求节点(节奏总纲!$H$4:$H$163,P$7:P$166,$BD186)</f>
        <v>2.5000000000000001E-2</v>
      </c>
      <c r="BI186" s="95">
        <f>求节点(节奏总纲!$H$4:$H$163,Q$7:Q$166,$BD186)</f>
        <v>2.5000000000000001E-2</v>
      </c>
      <c r="BJ186" s="95">
        <f>求节点(节奏总纲!$H$4:$H$163,T$7:T$166,$BD186)</f>
        <v>2.4939519785641457</v>
      </c>
      <c r="BK186" s="95">
        <f>求节点(节奏总纲!$H$4:$H$163,U$7:U$166,$BD186)</f>
        <v>83949226505.067337</v>
      </c>
      <c r="BM186" s="14">
        <v>180</v>
      </c>
      <c r="BN186" s="95">
        <f>求节点(节奏总纲!$H$4:$H$163,AF$7:AF$166,$BD186)</f>
        <v>403.68336492326279</v>
      </c>
      <c r="BO186" s="95">
        <f>求节点(节奏总纲!$H$4:$H$163,AG$7:AG$166,$BD186)</f>
        <v>1262.5003799556389</v>
      </c>
      <c r="BP186" s="95">
        <f>求节点(节奏总纲!$H$4:$H$163,AH$7:AH$166,$BD186)</f>
        <v>1262.5003799556389</v>
      </c>
      <c r="BQ186" s="95">
        <f>求节点(节奏总纲!$H$4:$H$163,AI$7:AI$166,$BD186)</f>
        <v>2.5000000000000001E-2</v>
      </c>
      <c r="BR186" s="95">
        <f>求节点(节奏总纲!$H$4:$H$163,AJ$7:AJ$166,$BD186)</f>
        <v>2.5000000000000001E-2</v>
      </c>
      <c r="BS186" s="95">
        <f>求节点(节奏总纲!$H$4:$H$163,AM$7:AM$166,$BD186)</f>
        <v>8058.3086066093538</v>
      </c>
      <c r="BT186" s="95">
        <f>求节点(节奏总纲!$H$4:$H$163,AN$7:AN$166,$BD186)</f>
        <v>4.6487467354994223</v>
      </c>
      <c r="BU186" s="95">
        <f>求节点(节奏总纲!$H$4:$H$163,AO$7:AO$166,$BD186)</f>
        <v>372742672715.48309</v>
      </c>
    </row>
    <row r="187" spans="56:73" x14ac:dyDescent="0.15">
      <c r="BD187" s="14">
        <v>181</v>
      </c>
      <c r="BE187" s="95">
        <f>求节点(节奏总纲!$H$4:$H$163,M$7:M$166,$BD187)</f>
        <v>403.78144517440074</v>
      </c>
      <c r="BF187" s="95">
        <f>求节点(节奏总纲!$H$4:$H$163,N$7:N$166,$BD187)</f>
        <v>22095.307382747433</v>
      </c>
      <c r="BG187" s="95">
        <f>求节点(节奏总纲!$H$4:$H$163,O$7:O$166,$BD187)</f>
        <v>22095.307382747433</v>
      </c>
      <c r="BH187" s="95">
        <f>求节点(节奏总纲!$H$4:$H$163,P$7:P$166,$BD187)</f>
        <v>2.5000000000000001E-2</v>
      </c>
      <c r="BI187" s="95">
        <f>求节点(节奏总纲!$H$4:$H$163,Q$7:Q$166,$BD187)</f>
        <v>2.5000000000000001E-2</v>
      </c>
      <c r="BJ187" s="95">
        <f>求节点(节奏总纲!$H$4:$H$163,T$7:T$166,$BD187)</f>
        <v>2.493698316912667</v>
      </c>
      <c r="BK187" s="95">
        <f>求节点(节奏总纲!$H$4:$H$163,U$7:U$166,$BD187)</f>
        <v>84087092051.572739</v>
      </c>
      <c r="BM187" s="14">
        <v>181</v>
      </c>
      <c r="BN187" s="95">
        <f>求节点(节奏总纲!$H$4:$H$163,AF$7:AF$166,$BD187)</f>
        <v>403.78144517440074</v>
      </c>
      <c r="BO187" s="95">
        <f>求节点(节奏总纲!$H$4:$H$163,AG$7:AG$166,$BD187)</f>
        <v>1263.5287619753406</v>
      </c>
      <c r="BP187" s="95">
        <f>求节点(节奏总纲!$H$4:$H$163,AH$7:AH$166,$BD187)</f>
        <v>1263.5287619753406</v>
      </c>
      <c r="BQ187" s="95">
        <f>求节点(节奏总纲!$H$4:$H$163,AI$7:AI$166,$BD187)</f>
        <v>2.5000000000000001E-2</v>
      </c>
      <c r="BR187" s="95">
        <f>求节点(节奏总纲!$H$4:$H$163,AJ$7:AJ$166,$BD187)</f>
        <v>2.5000000000000001E-2</v>
      </c>
      <c r="BS187" s="95">
        <f>求节点(节奏总纲!$H$4:$H$163,AM$7:AM$166,$BD187)</f>
        <v>8063.409560545465</v>
      </c>
      <c r="BT187" s="95">
        <f>求节点(节奏总纲!$H$4:$H$163,AN$7:AN$166,$BD187)</f>
        <v>4.652157649656802</v>
      </c>
      <c r="BU187" s="95">
        <f>求节点(节奏总纲!$H$4:$H$163,AO$7:AO$166,$BD187)</f>
        <v>374400111902.74994</v>
      </c>
    </row>
    <row r="188" spans="56:73" x14ac:dyDescent="0.15">
      <c r="BD188" s="14">
        <v>182</v>
      </c>
      <c r="BE188" s="95">
        <f>求节点(节奏总纲!$H$4:$H$163,M$7:M$166,$BD188)</f>
        <v>403.8795254255387</v>
      </c>
      <c r="BF188" s="95">
        <f>求节点(节奏总纲!$H$4:$H$163,N$7:N$166,$BD188)</f>
        <v>22112.259449824676</v>
      </c>
      <c r="BG188" s="95">
        <f>求节点(节奏总纲!$H$4:$H$163,O$7:O$166,$BD188)</f>
        <v>22112.259449824676</v>
      </c>
      <c r="BH188" s="95">
        <f>求节点(节奏总纲!$H$4:$H$163,P$7:P$166,$BD188)</f>
        <v>2.5000000000000001E-2</v>
      </c>
      <c r="BI188" s="95">
        <f>求节点(节奏总纲!$H$4:$H$163,Q$7:Q$166,$BD188)</f>
        <v>2.5000000000000001E-2</v>
      </c>
      <c r="BJ188" s="95">
        <f>求节点(节奏总纲!$H$4:$H$163,T$7:T$166,$BD188)</f>
        <v>2.4934446552611886</v>
      </c>
      <c r="BK188" s="95">
        <f>求节点(节奏总纲!$H$4:$H$163,U$7:U$166,$BD188)</f>
        <v>84224957598.07814</v>
      </c>
      <c r="BM188" s="14">
        <v>182</v>
      </c>
      <c r="BN188" s="95">
        <f>求节点(节奏总纲!$H$4:$H$163,AF$7:AF$166,$BD188)</f>
        <v>403.8795254255387</v>
      </c>
      <c r="BO188" s="95">
        <f>求节点(节奏总纲!$H$4:$H$163,AG$7:AG$166,$BD188)</f>
        <v>1264.557143995042</v>
      </c>
      <c r="BP188" s="95">
        <f>求节点(节奏总纲!$H$4:$H$163,AH$7:AH$166,$BD188)</f>
        <v>1264.557143995042</v>
      </c>
      <c r="BQ188" s="95">
        <f>求节点(节奏总纲!$H$4:$H$163,AI$7:AI$166,$BD188)</f>
        <v>2.5000000000000001E-2</v>
      </c>
      <c r="BR188" s="95">
        <f>求节点(节奏总纲!$H$4:$H$163,AJ$7:AJ$166,$BD188)</f>
        <v>2.5000000000000001E-2</v>
      </c>
      <c r="BS188" s="95">
        <f>求节点(节奏总纲!$H$4:$H$163,AM$7:AM$166,$BD188)</f>
        <v>8068.5105144815761</v>
      </c>
      <c r="BT188" s="95">
        <f>求节点(节奏总纲!$H$4:$H$163,AN$7:AN$166,$BD188)</f>
        <v>4.6555685638141817</v>
      </c>
      <c r="BU188" s="95">
        <f>求节点(节奏总纲!$H$4:$H$163,AO$7:AO$166,$BD188)</f>
        <v>376057551090.01678</v>
      </c>
    </row>
    <row r="189" spans="56:73" x14ac:dyDescent="0.15">
      <c r="BD189" s="14">
        <v>183</v>
      </c>
      <c r="BE189" s="95">
        <f>求节点(节奏总纲!$H$4:$H$163,M$7:M$166,$BD189)</f>
        <v>403.97760567667666</v>
      </c>
      <c r="BF189" s="95">
        <f>求节点(节奏总纲!$H$4:$H$163,N$7:N$166,$BD189)</f>
        <v>22129.21151690192</v>
      </c>
      <c r="BG189" s="95">
        <f>求节点(节奏总纲!$H$4:$H$163,O$7:O$166,$BD189)</f>
        <v>22129.21151690192</v>
      </c>
      <c r="BH189" s="95">
        <f>求节点(节奏总纲!$H$4:$H$163,P$7:P$166,$BD189)</f>
        <v>2.5000000000000001E-2</v>
      </c>
      <c r="BI189" s="95">
        <f>求节点(节奏总纲!$H$4:$H$163,Q$7:Q$166,$BD189)</f>
        <v>2.5000000000000001E-2</v>
      </c>
      <c r="BJ189" s="95">
        <f>求节点(节奏总纲!$H$4:$H$163,T$7:T$166,$BD189)</f>
        <v>2.4931909936097099</v>
      </c>
      <c r="BK189" s="95">
        <f>求节点(节奏总纲!$H$4:$H$163,U$7:U$166,$BD189)</f>
        <v>84362823144.583542</v>
      </c>
      <c r="BM189" s="14">
        <v>183</v>
      </c>
      <c r="BN189" s="95">
        <f>求节点(节奏总纲!$H$4:$H$163,AF$7:AF$166,$BD189)</f>
        <v>403.97760567667666</v>
      </c>
      <c r="BO189" s="95">
        <f>求节点(节奏总纲!$H$4:$H$163,AG$7:AG$166,$BD189)</f>
        <v>1265.5855260147434</v>
      </c>
      <c r="BP189" s="95">
        <f>求节点(节奏总纲!$H$4:$H$163,AH$7:AH$166,$BD189)</f>
        <v>1265.5855260147434</v>
      </c>
      <c r="BQ189" s="95">
        <f>求节点(节奏总纲!$H$4:$H$163,AI$7:AI$166,$BD189)</f>
        <v>2.5000000000000001E-2</v>
      </c>
      <c r="BR189" s="95">
        <f>求节点(节奏总纲!$H$4:$H$163,AJ$7:AJ$166,$BD189)</f>
        <v>2.5000000000000001E-2</v>
      </c>
      <c r="BS189" s="95">
        <f>求节点(节奏总纲!$H$4:$H$163,AM$7:AM$166,$BD189)</f>
        <v>8073.6114684176873</v>
      </c>
      <c r="BT189" s="95">
        <f>求节点(节奏总纲!$H$4:$H$163,AN$7:AN$166,$BD189)</f>
        <v>4.6589794779715614</v>
      </c>
      <c r="BU189" s="95">
        <f>求节点(节奏总纲!$H$4:$H$163,AO$7:AO$166,$BD189)</f>
        <v>377714990277.28363</v>
      </c>
    </row>
    <row r="190" spans="56:73" x14ac:dyDescent="0.15">
      <c r="BD190" s="14">
        <v>184</v>
      </c>
      <c r="BE190" s="95">
        <f>求节点(节奏总纲!$H$4:$H$163,M$7:M$166,$BD190)</f>
        <v>404.07568592781462</v>
      </c>
      <c r="BF190" s="95">
        <f>求节点(节奏总纲!$H$4:$H$163,N$7:N$166,$BD190)</f>
        <v>22146.163583979163</v>
      </c>
      <c r="BG190" s="95">
        <f>求节点(节奏总纲!$H$4:$H$163,O$7:O$166,$BD190)</f>
        <v>22146.163583979163</v>
      </c>
      <c r="BH190" s="95">
        <f>求节点(节奏总纲!$H$4:$H$163,P$7:P$166,$BD190)</f>
        <v>2.5000000000000001E-2</v>
      </c>
      <c r="BI190" s="95">
        <f>求节点(节奏总纲!$H$4:$H$163,Q$7:Q$166,$BD190)</f>
        <v>2.5000000000000001E-2</v>
      </c>
      <c r="BJ190" s="95">
        <f>求节点(节奏总纲!$H$4:$H$163,T$7:T$166,$BD190)</f>
        <v>2.4929373319582315</v>
      </c>
      <c r="BK190" s="95">
        <f>求节点(节奏总纲!$H$4:$H$163,U$7:U$166,$BD190)</f>
        <v>84500688691.088928</v>
      </c>
      <c r="BM190" s="14">
        <v>184</v>
      </c>
      <c r="BN190" s="95">
        <f>求节点(节奏总纲!$H$4:$H$163,AF$7:AF$166,$BD190)</f>
        <v>404.07568592781462</v>
      </c>
      <c r="BO190" s="95">
        <f>求节点(节奏总纲!$H$4:$H$163,AG$7:AG$166,$BD190)</f>
        <v>1266.6139080344451</v>
      </c>
      <c r="BP190" s="95">
        <f>求节点(节奏总纲!$H$4:$H$163,AH$7:AH$166,$BD190)</f>
        <v>1266.6139080344451</v>
      </c>
      <c r="BQ190" s="95">
        <f>求节点(节奏总纲!$H$4:$H$163,AI$7:AI$166,$BD190)</f>
        <v>2.5000000000000001E-2</v>
      </c>
      <c r="BR190" s="95">
        <f>求节点(节奏总纲!$H$4:$H$163,AJ$7:AJ$166,$BD190)</f>
        <v>2.5000000000000001E-2</v>
      </c>
      <c r="BS190" s="95">
        <f>求节点(节奏总纲!$H$4:$H$163,AM$7:AM$166,$BD190)</f>
        <v>8078.7124223537985</v>
      </c>
      <c r="BT190" s="95">
        <f>求节点(节奏总纲!$H$4:$H$163,AN$7:AN$166,$BD190)</f>
        <v>4.6623903921289411</v>
      </c>
      <c r="BU190" s="95">
        <f>求节点(节奏总纲!$H$4:$H$163,AO$7:AO$166,$BD190)</f>
        <v>379372429464.55048</v>
      </c>
    </row>
    <row r="191" spans="56:73" x14ac:dyDescent="0.15">
      <c r="BD191" s="14">
        <v>185</v>
      </c>
      <c r="BE191" s="95">
        <f>求节点(节奏总纲!$H$4:$H$163,M$7:M$166,$BD191)</f>
        <v>404.17376617895252</v>
      </c>
      <c r="BF191" s="95">
        <f>求节点(节奏总纲!$H$4:$H$163,N$7:N$166,$BD191)</f>
        <v>22163.115651056407</v>
      </c>
      <c r="BG191" s="95">
        <f>求节点(节奏总纲!$H$4:$H$163,O$7:O$166,$BD191)</f>
        <v>22163.115651056407</v>
      </c>
      <c r="BH191" s="95">
        <f>求节点(节奏总纲!$H$4:$H$163,P$7:P$166,$BD191)</f>
        <v>2.5000000000000001E-2</v>
      </c>
      <c r="BI191" s="95">
        <f>求节点(节奏总纲!$H$4:$H$163,Q$7:Q$166,$BD191)</f>
        <v>2.5000000000000001E-2</v>
      </c>
      <c r="BJ191" s="95">
        <f>求节点(节奏总纲!$H$4:$H$163,T$7:T$166,$BD191)</f>
        <v>2.4926836703067528</v>
      </c>
      <c r="BK191" s="95">
        <f>求节点(节奏总纲!$H$4:$H$163,U$7:U$166,$BD191)</f>
        <v>84638554237.59433</v>
      </c>
      <c r="BM191" s="14">
        <v>185</v>
      </c>
      <c r="BN191" s="95">
        <f>求节点(节奏总纲!$H$4:$H$163,AF$7:AF$166,$BD191)</f>
        <v>404.17376617895252</v>
      </c>
      <c r="BO191" s="95">
        <f>求节点(节奏总纲!$H$4:$H$163,AG$7:AG$166,$BD191)</f>
        <v>1267.6422900541465</v>
      </c>
      <c r="BP191" s="95">
        <f>求节点(节奏总纲!$H$4:$H$163,AH$7:AH$166,$BD191)</f>
        <v>1267.6422900541465</v>
      </c>
      <c r="BQ191" s="95">
        <f>求节点(节奏总纲!$H$4:$H$163,AI$7:AI$166,$BD191)</f>
        <v>2.5000000000000001E-2</v>
      </c>
      <c r="BR191" s="95">
        <f>求节点(节奏总纲!$H$4:$H$163,AJ$7:AJ$166,$BD191)</f>
        <v>2.5000000000000001E-2</v>
      </c>
      <c r="BS191" s="95">
        <f>求节点(节奏总纲!$H$4:$H$163,AM$7:AM$166,$BD191)</f>
        <v>8083.8133762899097</v>
      </c>
      <c r="BT191" s="95">
        <f>求节点(节奏总纲!$H$4:$H$163,AN$7:AN$166,$BD191)</f>
        <v>4.6658013062863208</v>
      </c>
      <c r="BU191" s="95">
        <f>求节点(节奏总纲!$H$4:$H$163,AO$7:AO$166,$BD191)</f>
        <v>381029868651.81738</v>
      </c>
    </row>
    <row r="192" spans="56:73" x14ac:dyDescent="0.15">
      <c r="BD192" s="14">
        <v>186</v>
      </c>
      <c r="BE192" s="95">
        <f>求节点(节奏总纲!$H$4:$H$163,M$7:M$166,$BD192)</f>
        <v>404.27184643009048</v>
      </c>
      <c r="BF192" s="95">
        <f>求节点(节奏总纲!$H$4:$H$163,N$7:N$166,$BD192)</f>
        <v>22180.06771813365</v>
      </c>
      <c r="BG192" s="95">
        <f>求节点(节奏总纲!$H$4:$H$163,O$7:O$166,$BD192)</f>
        <v>22180.06771813365</v>
      </c>
      <c r="BH192" s="95">
        <f>求节点(节奏总纲!$H$4:$H$163,P$7:P$166,$BD192)</f>
        <v>2.5000000000000001E-2</v>
      </c>
      <c r="BI192" s="95">
        <f>求节点(节奏总纲!$H$4:$H$163,Q$7:Q$166,$BD192)</f>
        <v>2.5000000000000001E-2</v>
      </c>
      <c r="BJ192" s="95">
        <f>求节点(节奏总纲!$H$4:$H$163,T$7:T$166,$BD192)</f>
        <v>2.4924300086552744</v>
      </c>
      <c r="BK192" s="95">
        <f>求节点(节奏总纲!$H$4:$H$163,U$7:U$166,$BD192)</f>
        <v>84776419784.099731</v>
      </c>
      <c r="BM192" s="14">
        <v>186</v>
      </c>
      <c r="BN192" s="95">
        <f>求节点(节奏总纲!$H$4:$H$163,AF$7:AF$166,$BD192)</f>
        <v>404.27184643009048</v>
      </c>
      <c r="BO192" s="95">
        <f>求节点(节奏总纲!$H$4:$H$163,AG$7:AG$166,$BD192)</f>
        <v>1268.670672073848</v>
      </c>
      <c r="BP192" s="95">
        <f>求节点(节奏总纲!$H$4:$H$163,AH$7:AH$166,$BD192)</f>
        <v>1268.670672073848</v>
      </c>
      <c r="BQ192" s="95">
        <f>求节点(节奏总纲!$H$4:$H$163,AI$7:AI$166,$BD192)</f>
        <v>2.5000000000000001E-2</v>
      </c>
      <c r="BR192" s="95">
        <f>求节点(节奏总纲!$H$4:$H$163,AJ$7:AJ$166,$BD192)</f>
        <v>2.5000000000000001E-2</v>
      </c>
      <c r="BS192" s="95">
        <f>求节点(节奏总纲!$H$4:$H$163,AM$7:AM$166,$BD192)</f>
        <v>8088.91433022602</v>
      </c>
      <c r="BT192" s="95">
        <f>求节点(节奏总纲!$H$4:$H$163,AN$7:AN$166,$BD192)</f>
        <v>4.6692122204437005</v>
      </c>
      <c r="BU192" s="95">
        <f>求节点(节奏总纲!$H$4:$H$163,AO$7:AO$166,$BD192)</f>
        <v>382687307839.08423</v>
      </c>
    </row>
    <row r="193" spans="56:73" x14ac:dyDescent="0.15">
      <c r="BD193" s="14">
        <v>187</v>
      </c>
      <c r="BE193" s="95">
        <f>求节点(节奏总纲!$H$4:$H$163,M$7:M$166,$BD193)</f>
        <v>404.36992668122843</v>
      </c>
      <c r="BF193" s="95">
        <f>求节点(节奏总纲!$H$4:$H$163,N$7:N$166,$BD193)</f>
        <v>22197.019785210894</v>
      </c>
      <c r="BG193" s="95">
        <f>求节点(节奏总纲!$H$4:$H$163,O$7:O$166,$BD193)</f>
        <v>22197.019785210894</v>
      </c>
      <c r="BH193" s="95">
        <f>求节点(节奏总纲!$H$4:$H$163,P$7:P$166,$BD193)</f>
        <v>2.5000000000000001E-2</v>
      </c>
      <c r="BI193" s="95">
        <f>求节点(节奏总纲!$H$4:$H$163,Q$7:Q$166,$BD193)</f>
        <v>2.5000000000000001E-2</v>
      </c>
      <c r="BJ193" s="95">
        <f>求节点(节奏总纲!$H$4:$H$163,T$7:T$166,$BD193)</f>
        <v>2.4921763470037956</v>
      </c>
      <c r="BK193" s="95">
        <f>求节点(节奏总纲!$H$4:$H$163,U$7:U$166,$BD193)</f>
        <v>84914285330.605133</v>
      </c>
      <c r="BM193" s="14">
        <v>187</v>
      </c>
      <c r="BN193" s="95">
        <f>求节点(节奏总纲!$H$4:$H$163,AF$7:AF$166,$BD193)</f>
        <v>404.36992668122843</v>
      </c>
      <c r="BO193" s="95">
        <f>求节点(节奏总纲!$H$4:$H$163,AG$7:AG$166,$BD193)</f>
        <v>1269.6990540935496</v>
      </c>
      <c r="BP193" s="95">
        <f>求节点(节奏总纲!$H$4:$H$163,AH$7:AH$166,$BD193)</f>
        <v>1269.6990540935496</v>
      </c>
      <c r="BQ193" s="95">
        <f>求节点(节奏总纲!$H$4:$H$163,AI$7:AI$166,$BD193)</f>
        <v>2.5000000000000001E-2</v>
      </c>
      <c r="BR193" s="95">
        <f>求节点(节奏总纲!$H$4:$H$163,AJ$7:AJ$166,$BD193)</f>
        <v>2.5000000000000001E-2</v>
      </c>
      <c r="BS193" s="95">
        <f>求节点(节奏总纲!$H$4:$H$163,AM$7:AM$166,$BD193)</f>
        <v>8094.0152841621311</v>
      </c>
      <c r="BT193" s="95">
        <f>求节点(节奏总纲!$H$4:$H$163,AN$7:AN$166,$BD193)</f>
        <v>4.6726231346010803</v>
      </c>
      <c r="BU193" s="95">
        <f>求节点(节奏总纲!$H$4:$H$163,AO$7:AO$166,$BD193)</f>
        <v>384344747026.35107</v>
      </c>
    </row>
    <row r="194" spans="56:73" x14ac:dyDescent="0.15">
      <c r="BD194" s="14">
        <v>188</v>
      </c>
      <c r="BE194" s="95">
        <f>求节点(节奏总纲!$H$4:$H$163,M$7:M$166,$BD194)</f>
        <v>404.46800693236639</v>
      </c>
      <c r="BF194" s="95">
        <f>求节点(节奏总纲!$H$4:$H$163,N$7:N$166,$BD194)</f>
        <v>22213.971852288134</v>
      </c>
      <c r="BG194" s="95">
        <f>求节点(节奏总纲!$H$4:$H$163,O$7:O$166,$BD194)</f>
        <v>22213.971852288134</v>
      </c>
      <c r="BH194" s="95">
        <f>求节点(节奏总纲!$H$4:$H$163,P$7:P$166,$BD194)</f>
        <v>2.5000000000000001E-2</v>
      </c>
      <c r="BI194" s="95">
        <f>求节点(节奏总纲!$H$4:$H$163,Q$7:Q$166,$BD194)</f>
        <v>2.5000000000000001E-2</v>
      </c>
      <c r="BJ194" s="95">
        <f>求节点(节奏总纲!$H$4:$H$163,T$7:T$166,$BD194)</f>
        <v>2.4919226853523173</v>
      </c>
      <c r="BK194" s="95">
        <f>求节点(节奏总纲!$H$4:$H$163,U$7:U$166,$BD194)</f>
        <v>85052150877.110535</v>
      </c>
      <c r="BM194" s="14">
        <v>188</v>
      </c>
      <c r="BN194" s="95">
        <f>求节点(节奏总纲!$H$4:$H$163,AF$7:AF$166,$BD194)</f>
        <v>404.46800693236639</v>
      </c>
      <c r="BO194" s="95">
        <f>求节点(节奏总纲!$H$4:$H$163,AG$7:AG$166,$BD194)</f>
        <v>1270.7274361132511</v>
      </c>
      <c r="BP194" s="95">
        <f>求节点(节奏总纲!$H$4:$H$163,AH$7:AH$166,$BD194)</f>
        <v>1270.7274361132511</v>
      </c>
      <c r="BQ194" s="95">
        <f>求节点(节奏总纲!$H$4:$H$163,AI$7:AI$166,$BD194)</f>
        <v>2.5000000000000001E-2</v>
      </c>
      <c r="BR194" s="95">
        <f>求节点(节奏总纲!$H$4:$H$163,AJ$7:AJ$166,$BD194)</f>
        <v>2.5000000000000001E-2</v>
      </c>
      <c r="BS194" s="95">
        <f>求节点(节奏总纲!$H$4:$H$163,AM$7:AM$166,$BD194)</f>
        <v>8099.1162380982423</v>
      </c>
      <c r="BT194" s="95">
        <f>求节点(节奏总纲!$H$4:$H$163,AN$7:AN$166,$BD194)</f>
        <v>4.67603404875846</v>
      </c>
      <c r="BU194" s="95">
        <f>求节点(节奏总纲!$H$4:$H$163,AO$7:AO$166,$BD194)</f>
        <v>386002186213.61792</v>
      </c>
    </row>
    <row r="195" spans="56:73" x14ac:dyDescent="0.15">
      <c r="BD195" s="14">
        <v>189</v>
      </c>
      <c r="BE195" s="95">
        <f>求节点(节奏总纲!$H$4:$H$163,M$7:M$166,$BD195)</f>
        <v>404.56608718350435</v>
      </c>
      <c r="BF195" s="95">
        <f>求节点(节奏总纲!$H$4:$H$163,N$7:N$166,$BD195)</f>
        <v>22230.923919365378</v>
      </c>
      <c r="BG195" s="95">
        <f>求节点(节奏总纲!$H$4:$H$163,O$7:O$166,$BD195)</f>
        <v>22230.923919365378</v>
      </c>
      <c r="BH195" s="95">
        <f>求节点(节奏总纲!$H$4:$H$163,P$7:P$166,$BD195)</f>
        <v>2.5000000000000001E-2</v>
      </c>
      <c r="BI195" s="95">
        <f>求节点(节奏总纲!$H$4:$H$163,Q$7:Q$166,$BD195)</f>
        <v>2.5000000000000001E-2</v>
      </c>
      <c r="BJ195" s="95">
        <f>求节点(节奏总纲!$H$4:$H$163,T$7:T$166,$BD195)</f>
        <v>2.4916690237008385</v>
      </c>
      <c r="BK195" s="95">
        <f>求节点(节奏总纲!$H$4:$H$163,U$7:U$166,$BD195)</f>
        <v>85190016423.615936</v>
      </c>
      <c r="BM195" s="14">
        <v>189</v>
      </c>
      <c r="BN195" s="95">
        <f>求节点(节奏总纲!$H$4:$H$163,AF$7:AF$166,$BD195)</f>
        <v>404.56608718350435</v>
      </c>
      <c r="BO195" s="95">
        <f>求节点(节奏总纲!$H$4:$H$163,AG$7:AG$166,$BD195)</f>
        <v>1271.7558181329525</v>
      </c>
      <c r="BP195" s="95">
        <f>求节点(节奏总纲!$H$4:$H$163,AH$7:AH$166,$BD195)</f>
        <v>1271.7558181329525</v>
      </c>
      <c r="BQ195" s="95">
        <f>求节点(节奏总纲!$H$4:$H$163,AI$7:AI$166,$BD195)</f>
        <v>2.5000000000000001E-2</v>
      </c>
      <c r="BR195" s="95">
        <f>求节点(节奏总纲!$H$4:$H$163,AJ$7:AJ$166,$BD195)</f>
        <v>2.5000000000000001E-2</v>
      </c>
      <c r="BS195" s="95">
        <f>求节点(节奏总纲!$H$4:$H$163,AM$7:AM$166,$BD195)</f>
        <v>8104.2171920343535</v>
      </c>
      <c r="BT195" s="95">
        <f>求节点(节奏总纲!$H$4:$H$163,AN$7:AN$166,$BD195)</f>
        <v>4.6794449629158397</v>
      </c>
      <c r="BU195" s="95">
        <f>求节点(节奏总纲!$H$4:$H$163,AO$7:AO$166,$BD195)</f>
        <v>387659625400.88477</v>
      </c>
    </row>
    <row r="196" spans="56:73" x14ac:dyDescent="0.15">
      <c r="BD196" s="14">
        <v>190</v>
      </c>
      <c r="BE196" s="95">
        <f>求节点(节奏总纲!$H$4:$H$163,M$7:M$166,$BD196)</f>
        <v>404.66416743464231</v>
      </c>
      <c r="BF196" s="95">
        <f>求节点(节奏总纲!$H$4:$H$163,N$7:N$166,$BD196)</f>
        <v>22247.875986442621</v>
      </c>
      <c r="BG196" s="95">
        <f>求节点(节奏总纲!$H$4:$H$163,O$7:O$166,$BD196)</f>
        <v>22247.875986442621</v>
      </c>
      <c r="BH196" s="95">
        <f>求节点(节奏总纲!$H$4:$H$163,P$7:P$166,$BD196)</f>
        <v>2.5000000000000001E-2</v>
      </c>
      <c r="BI196" s="95">
        <f>求节点(节奏总纲!$H$4:$H$163,Q$7:Q$166,$BD196)</f>
        <v>2.5000000000000001E-2</v>
      </c>
      <c r="BJ196" s="95">
        <f>求节点(节奏总纲!$H$4:$H$163,T$7:T$166,$BD196)</f>
        <v>2.4914153620493602</v>
      </c>
      <c r="BK196" s="95">
        <f>求节点(节奏总纲!$H$4:$H$163,U$7:U$166,$BD196)</f>
        <v>85327881970.121323</v>
      </c>
      <c r="BM196" s="14">
        <v>190</v>
      </c>
      <c r="BN196" s="95">
        <f>求节点(节奏总纲!$H$4:$H$163,AF$7:AF$166,$BD196)</f>
        <v>404.66416743464231</v>
      </c>
      <c r="BO196" s="95">
        <f>求节点(节奏总纲!$H$4:$H$163,AG$7:AG$166,$BD196)</f>
        <v>1272.7842001526542</v>
      </c>
      <c r="BP196" s="95">
        <f>求节点(节奏总纲!$H$4:$H$163,AH$7:AH$166,$BD196)</f>
        <v>1272.7842001526542</v>
      </c>
      <c r="BQ196" s="95">
        <f>求节点(节奏总纲!$H$4:$H$163,AI$7:AI$166,$BD196)</f>
        <v>2.5000000000000001E-2</v>
      </c>
      <c r="BR196" s="95">
        <f>求节点(节奏总纲!$H$4:$H$163,AJ$7:AJ$166,$BD196)</f>
        <v>2.5000000000000001E-2</v>
      </c>
      <c r="BS196" s="95">
        <f>求节点(节奏总纲!$H$4:$H$163,AM$7:AM$166,$BD196)</f>
        <v>8109.3181459704647</v>
      </c>
      <c r="BT196" s="95">
        <f>求节点(节奏总纲!$H$4:$H$163,AN$7:AN$166,$BD196)</f>
        <v>4.6828558770732203</v>
      </c>
      <c r="BU196" s="95">
        <f>求节点(节奏总纲!$H$4:$H$163,AO$7:AO$166,$BD196)</f>
        <v>389317064588.15161</v>
      </c>
    </row>
    <row r="197" spans="56:73" x14ac:dyDescent="0.15">
      <c r="BD197" s="14">
        <v>191</v>
      </c>
      <c r="BE197" s="95">
        <f>求节点(节奏总纲!$H$4:$H$163,M$7:M$166,$BD197)</f>
        <v>404.76224768578027</v>
      </c>
      <c r="BF197" s="95">
        <f>求节点(节奏总纲!$H$4:$H$163,N$7:N$166,$BD197)</f>
        <v>22264.828053519865</v>
      </c>
      <c r="BG197" s="95">
        <f>求节点(节奏总纲!$H$4:$H$163,O$7:O$166,$BD197)</f>
        <v>22264.828053519865</v>
      </c>
      <c r="BH197" s="95">
        <f>求节点(节奏总纲!$H$4:$H$163,P$7:P$166,$BD197)</f>
        <v>2.5000000000000001E-2</v>
      </c>
      <c r="BI197" s="95">
        <f>求节点(节奏总纲!$H$4:$H$163,Q$7:Q$166,$BD197)</f>
        <v>2.5000000000000001E-2</v>
      </c>
      <c r="BJ197" s="95">
        <f>求节点(节奏总纲!$H$4:$H$163,T$7:T$166,$BD197)</f>
        <v>2.4911617003978814</v>
      </c>
      <c r="BK197" s="95">
        <f>求节点(节奏总纲!$H$4:$H$163,U$7:U$166,$BD197)</f>
        <v>85465747516.626724</v>
      </c>
      <c r="BM197" s="14">
        <v>191</v>
      </c>
      <c r="BN197" s="95">
        <f>求节点(节奏总纲!$H$4:$H$163,AF$7:AF$166,$BD197)</f>
        <v>404.76224768578027</v>
      </c>
      <c r="BO197" s="95">
        <f>求节点(节奏总纲!$H$4:$H$163,AG$7:AG$166,$BD197)</f>
        <v>1273.8125821723556</v>
      </c>
      <c r="BP197" s="95">
        <f>求节点(节奏总纲!$H$4:$H$163,AH$7:AH$166,$BD197)</f>
        <v>1273.8125821723556</v>
      </c>
      <c r="BQ197" s="95">
        <f>求节点(节奏总纲!$H$4:$H$163,AI$7:AI$166,$BD197)</f>
        <v>2.5000000000000001E-2</v>
      </c>
      <c r="BR197" s="95">
        <f>求节点(节奏总纲!$H$4:$H$163,AJ$7:AJ$166,$BD197)</f>
        <v>2.5000000000000001E-2</v>
      </c>
      <c r="BS197" s="95">
        <f>求节点(节奏总纲!$H$4:$H$163,AM$7:AM$166,$BD197)</f>
        <v>8114.4190999065759</v>
      </c>
      <c r="BT197" s="95">
        <f>求节点(节奏总纲!$H$4:$H$163,AN$7:AN$166,$BD197)</f>
        <v>4.6862667912306</v>
      </c>
      <c r="BU197" s="95">
        <f>求节点(节奏总纲!$H$4:$H$163,AO$7:AO$166,$BD197)</f>
        <v>390974503775.41846</v>
      </c>
    </row>
    <row r="198" spans="56:73" x14ac:dyDescent="0.15">
      <c r="BD198" s="14">
        <v>192</v>
      </c>
      <c r="BE198" s="95">
        <f>求节点(节奏总纲!$H$4:$H$163,M$7:M$166,$BD198)</f>
        <v>404.86032793691817</v>
      </c>
      <c r="BF198" s="95">
        <f>求节点(节奏总纲!$H$4:$H$163,N$7:N$166,$BD198)</f>
        <v>22281.780120597108</v>
      </c>
      <c r="BG198" s="95">
        <f>求节点(节奏总纲!$H$4:$H$163,O$7:O$166,$BD198)</f>
        <v>22281.780120597108</v>
      </c>
      <c r="BH198" s="95">
        <f>求节点(节奏总纲!$H$4:$H$163,P$7:P$166,$BD198)</f>
        <v>2.5000000000000001E-2</v>
      </c>
      <c r="BI198" s="95">
        <f>求节点(节奏总纲!$H$4:$H$163,Q$7:Q$166,$BD198)</f>
        <v>2.5000000000000001E-2</v>
      </c>
      <c r="BJ198" s="95">
        <f>求节点(节奏总纲!$H$4:$H$163,T$7:T$166,$BD198)</f>
        <v>2.4909080387464031</v>
      </c>
      <c r="BK198" s="95">
        <f>求节点(节奏总纲!$H$4:$H$163,U$7:U$166,$BD198)</f>
        <v>85603613063.132126</v>
      </c>
      <c r="BM198" s="14">
        <v>192</v>
      </c>
      <c r="BN198" s="95">
        <f>求节点(节奏总纲!$H$4:$H$163,AF$7:AF$166,$BD198)</f>
        <v>404.86032793691817</v>
      </c>
      <c r="BO198" s="95">
        <f>求节点(节奏总纲!$H$4:$H$163,AG$7:AG$166,$BD198)</f>
        <v>1274.8409641920571</v>
      </c>
      <c r="BP198" s="95">
        <f>求节点(节奏总纲!$H$4:$H$163,AH$7:AH$166,$BD198)</f>
        <v>1274.8409641920571</v>
      </c>
      <c r="BQ198" s="95">
        <f>求节点(节奏总纲!$H$4:$H$163,AI$7:AI$166,$BD198)</f>
        <v>2.5000000000000001E-2</v>
      </c>
      <c r="BR198" s="95">
        <f>求节点(节奏总纲!$H$4:$H$163,AJ$7:AJ$166,$BD198)</f>
        <v>2.5000000000000001E-2</v>
      </c>
      <c r="BS198" s="95">
        <f>求节点(节奏总纲!$H$4:$H$163,AM$7:AM$166,$BD198)</f>
        <v>8119.520053842687</v>
      </c>
      <c r="BT198" s="95">
        <f>求节点(节奏总纲!$H$4:$H$163,AN$7:AN$166,$BD198)</f>
        <v>4.6896777053879797</v>
      </c>
      <c r="BU198" s="95">
        <f>求节点(节奏总纲!$H$4:$H$163,AO$7:AO$166,$BD198)</f>
        <v>392631942962.68536</v>
      </c>
    </row>
    <row r="199" spans="56:73" x14ac:dyDescent="0.15">
      <c r="BD199" s="14">
        <v>193</v>
      </c>
      <c r="BE199" s="95">
        <f>求节点(节奏总纲!$H$4:$H$163,M$7:M$166,$BD199)</f>
        <v>404.95755738329763</v>
      </c>
      <c r="BF199" s="95">
        <f>求节点(节奏总纲!$H$4:$H$163,N$7:N$166,$BD199)</f>
        <v>22298.579432740364</v>
      </c>
      <c r="BG199" s="95">
        <f>求节点(节奏总纲!$H$4:$H$163,O$7:O$166,$BD199)</f>
        <v>22298.579432740364</v>
      </c>
      <c r="BH199" s="95">
        <f>求节点(节奏总纲!$H$4:$H$163,P$7:P$166,$BD199)</f>
        <v>2.5000000000000001E-2</v>
      </c>
      <c r="BI199" s="95">
        <f>求节点(节奏总纲!$H$4:$H$163,Q$7:Q$166,$BD199)</f>
        <v>2.5000000000000001E-2</v>
      </c>
      <c r="BJ199" s="95">
        <f>求节点(节奏总纲!$H$4:$H$163,T$7:T$166,$BD199)</f>
        <v>2.4906061165697979</v>
      </c>
      <c r="BK199" s="95">
        <f>求节点(节奏总纲!$H$4:$H$163,U$7:U$166,$BD199)</f>
        <v>85737937031.897217</v>
      </c>
      <c r="BM199" s="14">
        <v>193</v>
      </c>
      <c r="BN199" s="95">
        <f>求节点(节奏总纲!$H$4:$H$163,AF$7:AF$166,$BD199)</f>
        <v>404.95755738329763</v>
      </c>
      <c r="BO199" s="95">
        <f>求节点(节奏总纲!$H$4:$H$163,AG$7:AG$166,$BD199)</f>
        <v>1275.8568771075627</v>
      </c>
      <c r="BP199" s="95">
        <f>求节点(节奏总纲!$H$4:$H$163,AH$7:AH$166,$BD199)</f>
        <v>1275.8568771075627</v>
      </c>
      <c r="BQ199" s="95">
        <f>求节点(节奏总纲!$H$4:$H$163,AI$7:AI$166,$BD199)</f>
        <v>2.5000000000000001E-2</v>
      </c>
      <c r="BR199" s="95">
        <f>求节点(节奏总纲!$H$4:$H$163,AJ$7:AJ$166,$BD199)</f>
        <v>2.5000000000000001E-2</v>
      </c>
      <c r="BS199" s="95">
        <f>求节点(节奏总纲!$H$4:$H$163,AM$7:AM$166,$BD199)</f>
        <v>8124.5856812618622</v>
      </c>
      <c r="BT199" s="95">
        <f>求节点(节奏总纲!$H$4:$H$163,AN$7:AN$166,$BD199)</f>
        <v>4.6930561092159575</v>
      </c>
      <c r="BU199" s="95">
        <f>求节点(节奏总纲!$H$4:$H$163,AO$7:AO$166,$BD199)</f>
        <v>394285180525.47919</v>
      </c>
    </row>
    <row r="200" spans="56:73" x14ac:dyDescent="0.15">
      <c r="BD200" s="14">
        <v>194</v>
      </c>
      <c r="BE200" s="95">
        <f>求节点(节奏总纲!$H$4:$H$163,M$7:M$166,$BD200)</f>
        <v>405.05015820016996</v>
      </c>
      <c r="BF200" s="95">
        <f>求节点(节奏总纲!$H$4:$H$163,N$7:N$166,$BD200)</f>
        <v>22314.547712866319</v>
      </c>
      <c r="BG200" s="95">
        <f>求节点(节奏总纲!$H$4:$H$163,O$7:O$166,$BD200)</f>
        <v>22314.547712866319</v>
      </c>
      <c r="BH200" s="95">
        <f>求节点(节奏总纲!$H$4:$H$163,P$7:P$166,$BD200)</f>
        <v>2.5000000000000001E-2</v>
      </c>
      <c r="BI200" s="95">
        <f>求节点(节奏总纲!$H$4:$H$163,Q$7:Q$166,$BD200)</f>
        <v>2.5000000000000001E-2</v>
      </c>
      <c r="BJ200" s="95">
        <f>求节点(节奏总纲!$H$4:$H$163,T$7:T$166,$BD200)</f>
        <v>2.4900416428637326</v>
      </c>
      <c r="BK200" s="95">
        <f>求节点(节奏总纲!$H$4:$H$163,U$7:U$166,$BD200)</f>
        <v>85852993770.353729</v>
      </c>
      <c r="BM200" s="14">
        <v>194</v>
      </c>
      <c r="BN200" s="95">
        <f>求节点(节奏总纲!$H$4:$H$163,AF$7:AF$166,$BD200)</f>
        <v>405.05015820016996</v>
      </c>
      <c r="BO200" s="95">
        <f>求节点(节奏总纲!$H$4:$H$163,AG$7:AG$166,$BD200)</f>
        <v>1276.8049544085764</v>
      </c>
      <c r="BP200" s="95">
        <f>求节点(节奏总纲!$H$4:$H$163,AH$7:AH$166,$BD200)</f>
        <v>1276.8049544085764</v>
      </c>
      <c r="BQ200" s="95">
        <f>求节点(节奏总纲!$H$4:$H$163,AI$7:AI$166,$BD200)</f>
        <v>2.5000000000000001E-2</v>
      </c>
      <c r="BR200" s="95">
        <f>求节点(节奏总纲!$H$4:$H$163,AJ$7:AJ$166,$BD200)</f>
        <v>2.5000000000000001E-2</v>
      </c>
      <c r="BS200" s="95">
        <f>求节点(节奏总纲!$H$4:$H$163,AM$7:AM$166,$BD200)</f>
        <v>8129.4591219812928</v>
      </c>
      <c r="BT200" s="95">
        <f>求节点(节奏总纲!$H$4:$H$163,AN$7:AN$166,$BD200)</f>
        <v>4.6962576472372444</v>
      </c>
      <c r="BU200" s="95">
        <f>求节点(节奏总纲!$H$4:$H$163,AO$7:AO$166,$BD200)</f>
        <v>395915560008.53351</v>
      </c>
    </row>
    <row r="201" spans="56:73" x14ac:dyDescent="0.15">
      <c r="BD201" s="14">
        <v>195</v>
      </c>
      <c r="BE201" s="95">
        <f>求节点(节奏总纲!$H$4:$H$163,M$7:M$166,$BD201)</f>
        <v>405.14275901704235</v>
      </c>
      <c r="BF201" s="95">
        <f>求节点(节奏总纲!$H$4:$H$163,N$7:N$166,$BD201)</f>
        <v>22330.515992992277</v>
      </c>
      <c r="BG201" s="95">
        <f>求节点(节奏总纲!$H$4:$H$163,O$7:O$166,$BD201)</f>
        <v>22330.515992992277</v>
      </c>
      <c r="BH201" s="95">
        <f>求节点(节奏总纲!$H$4:$H$163,P$7:P$166,$BD201)</f>
        <v>2.5000000000000001E-2</v>
      </c>
      <c r="BI201" s="95">
        <f>求节点(节奏总纲!$H$4:$H$163,Q$7:Q$166,$BD201)</f>
        <v>2.5000000000000001E-2</v>
      </c>
      <c r="BJ201" s="95">
        <f>求节点(节奏总纲!$H$4:$H$163,T$7:T$166,$BD201)</f>
        <v>2.4894771691576674</v>
      </c>
      <c r="BK201" s="95">
        <f>求节点(节奏总纲!$H$4:$H$163,U$7:U$166,$BD201)</f>
        <v>85968050508.810226</v>
      </c>
      <c r="BM201" s="14">
        <v>195</v>
      </c>
      <c r="BN201" s="95">
        <f>求节点(节奏总纲!$H$4:$H$163,AF$7:AF$166,$BD201)</f>
        <v>405.14275901704235</v>
      </c>
      <c r="BO201" s="95">
        <f>求节点(节奏总纲!$H$4:$H$163,AG$7:AG$166,$BD201)</f>
        <v>1277.75303170959</v>
      </c>
      <c r="BP201" s="95">
        <f>求节点(节奏总纲!$H$4:$H$163,AH$7:AH$166,$BD201)</f>
        <v>1277.75303170959</v>
      </c>
      <c r="BQ201" s="95">
        <f>求节点(节奏总纲!$H$4:$H$163,AI$7:AI$166,$BD201)</f>
        <v>2.5000000000000001E-2</v>
      </c>
      <c r="BR201" s="95">
        <f>求节点(节奏总纲!$H$4:$H$163,AJ$7:AJ$166,$BD201)</f>
        <v>2.5000000000000001E-2</v>
      </c>
      <c r="BS201" s="95">
        <f>求节点(节奏总纲!$H$4:$H$163,AM$7:AM$166,$BD201)</f>
        <v>8134.3325627007234</v>
      </c>
      <c r="BT201" s="95">
        <f>求节点(节奏总纲!$H$4:$H$163,AN$7:AN$166,$BD201)</f>
        <v>4.6994591852585312</v>
      </c>
      <c r="BU201" s="95">
        <f>求节点(节奏总纲!$H$4:$H$163,AO$7:AO$166,$BD201)</f>
        <v>397545939491.58783</v>
      </c>
    </row>
    <row r="202" spans="56:73" x14ac:dyDescent="0.15">
      <c r="BD202" s="14">
        <v>196</v>
      </c>
      <c r="BE202" s="95">
        <f>求节点(节奏总纲!$H$4:$H$163,M$7:M$166,$BD202)</f>
        <v>405.23535983391469</v>
      </c>
      <c r="BF202" s="95">
        <f>求节点(节奏总纲!$H$4:$H$163,N$7:N$166,$BD202)</f>
        <v>22346.484273118236</v>
      </c>
      <c r="BG202" s="95">
        <f>求节点(节奏总纲!$H$4:$H$163,O$7:O$166,$BD202)</f>
        <v>22346.484273118236</v>
      </c>
      <c r="BH202" s="95">
        <f>求节点(节奏总纲!$H$4:$H$163,P$7:P$166,$BD202)</f>
        <v>2.5000000000000001E-2</v>
      </c>
      <c r="BI202" s="95">
        <f>求节点(节奏总纲!$H$4:$H$163,Q$7:Q$166,$BD202)</f>
        <v>2.5000000000000001E-2</v>
      </c>
      <c r="BJ202" s="95">
        <f>求节点(节奏总纲!$H$4:$H$163,T$7:T$166,$BD202)</f>
        <v>2.4889126954516017</v>
      </c>
      <c r="BK202" s="95">
        <f>求节点(节奏总纲!$H$4:$H$163,U$7:U$166,$BD202)</f>
        <v>86083107247.266739</v>
      </c>
      <c r="BM202" s="14">
        <v>196</v>
      </c>
      <c r="BN202" s="95">
        <f>求节点(节奏总纲!$H$4:$H$163,AF$7:AF$166,$BD202)</f>
        <v>405.23535983391469</v>
      </c>
      <c r="BO202" s="95">
        <f>求节点(节奏总纲!$H$4:$H$163,AG$7:AG$166,$BD202)</f>
        <v>1278.7011090106037</v>
      </c>
      <c r="BP202" s="95">
        <f>求节点(节奏总纲!$H$4:$H$163,AH$7:AH$166,$BD202)</f>
        <v>1278.7011090106037</v>
      </c>
      <c r="BQ202" s="95">
        <f>求节点(节奏总纲!$H$4:$H$163,AI$7:AI$166,$BD202)</f>
        <v>2.5000000000000001E-2</v>
      </c>
      <c r="BR202" s="95">
        <f>求节点(节奏总纲!$H$4:$H$163,AJ$7:AJ$166,$BD202)</f>
        <v>2.5000000000000001E-2</v>
      </c>
      <c r="BS202" s="95">
        <f>求节点(节奏总纲!$H$4:$H$163,AM$7:AM$166,$BD202)</f>
        <v>8139.206003420154</v>
      </c>
      <c r="BT202" s="95">
        <f>求节点(节奏总纲!$H$4:$H$163,AN$7:AN$166,$BD202)</f>
        <v>4.7026607232798181</v>
      </c>
      <c r="BU202" s="95">
        <f>求节点(节奏总纲!$H$4:$H$163,AO$7:AO$166,$BD202)</f>
        <v>399176318974.64215</v>
      </c>
    </row>
    <row r="203" spans="56:73" x14ac:dyDescent="0.15">
      <c r="BD203" s="14">
        <v>197</v>
      </c>
      <c r="BE203" s="95">
        <f>求节点(节奏总纲!$H$4:$H$163,M$7:M$166,$BD203)</f>
        <v>405.32796065078708</v>
      </c>
      <c r="BF203" s="95">
        <f>求节点(节奏总纲!$H$4:$H$163,N$7:N$166,$BD203)</f>
        <v>22362.452553244195</v>
      </c>
      <c r="BG203" s="95">
        <f>求节点(节奏总纲!$H$4:$H$163,O$7:O$166,$BD203)</f>
        <v>22362.452553244195</v>
      </c>
      <c r="BH203" s="95">
        <f>求节点(节奏总纲!$H$4:$H$163,P$7:P$166,$BD203)</f>
        <v>2.5000000000000001E-2</v>
      </c>
      <c r="BI203" s="95">
        <f>求节点(节奏总纲!$H$4:$H$163,Q$7:Q$166,$BD203)</f>
        <v>2.5000000000000001E-2</v>
      </c>
      <c r="BJ203" s="95">
        <f>求节点(节奏总纲!$H$4:$H$163,T$7:T$166,$BD203)</f>
        <v>2.4883482217455364</v>
      </c>
      <c r="BK203" s="95">
        <f>求节点(节奏总纲!$H$4:$H$163,U$7:U$166,$BD203)</f>
        <v>86198163985.723236</v>
      </c>
      <c r="BM203" s="14">
        <v>197</v>
      </c>
      <c r="BN203" s="95">
        <f>求节点(节奏总纲!$H$4:$H$163,AF$7:AF$166,$BD203)</f>
        <v>405.32796065078708</v>
      </c>
      <c r="BO203" s="95">
        <f>求节点(节奏总纲!$H$4:$H$163,AG$7:AG$166,$BD203)</f>
        <v>1279.6491863116171</v>
      </c>
      <c r="BP203" s="95">
        <f>求节点(节奏总纲!$H$4:$H$163,AH$7:AH$166,$BD203)</f>
        <v>1279.6491863116171</v>
      </c>
      <c r="BQ203" s="95">
        <f>求节点(节奏总纲!$H$4:$H$163,AI$7:AI$166,$BD203)</f>
        <v>2.5000000000000001E-2</v>
      </c>
      <c r="BR203" s="95">
        <f>求节点(节奏总纲!$H$4:$H$163,AJ$7:AJ$166,$BD203)</f>
        <v>2.5000000000000001E-2</v>
      </c>
      <c r="BS203" s="95">
        <f>求节点(节奏总纲!$H$4:$H$163,AM$7:AM$166,$BD203)</f>
        <v>8144.0794441395847</v>
      </c>
      <c r="BT203" s="95">
        <f>求节点(节奏总纲!$H$4:$H$163,AN$7:AN$166,$BD203)</f>
        <v>4.705862261301105</v>
      </c>
      <c r="BU203" s="95">
        <f>求节点(节奏总纲!$H$4:$H$163,AO$7:AO$166,$BD203)</f>
        <v>400806698457.69647</v>
      </c>
    </row>
    <row r="204" spans="56:73" x14ac:dyDescent="0.15">
      <c r="BD204" s="14">
        <v>198</v>
      </c>
      <c r="BE204" s="95">
        <f>求节点(节奏总纲!$H$4:$H$163,M$7:M$166,$BD204)</f>
        <v>405.42056146765947</v>
      </c>
      <c r="BF204" s="95">
        <f>求节点(节奏总纲!$H$4:$H$163,N$7:N$166,$BD204)</f>
        <v>22378.42083337015</v>
      </c>
      <c r="BG204" s="95">
        <f>求节点(节奏总纲!$H$4:$H$163,O$7:O$166,$BD204)</f>
        <v>22378.42083337015</v>
      </c>
      <c r="BH204" s="95">
        <f>求节点(节奏总纲!$H$4:$H$163,P$7:P$166,$BD204)</f>
        <v>2.5000000000000001E-2</v>
      </c>
      <c r="BI204" s="95">
        <f>求节点(节奏总纲!$H$4:$H$163,Q$7:Q$166,$BD204)</f>
        <v>2.5000000000000001E-2</v>
      </c>
      <c r="BJ204" s="95">
        <f>求节点(节奏总纲!$H$4:$H$163,T$7:T$166,$BD204)</f>
        <v>2.4877837480394707</v>
      </c>
      <c r="BK204" s="95">
        <f>求节点(节奏总纲!$H$4:$H$163,U$7:U$166,$BD204)</f>
        <v>86313220724.179749</v>
      </c>
      <c r="BM204" s="14">
        <v>198</v>
      </c>
      <c r="BN204" s="95">
        <f>求节点(节奏总纲!$H$4:$H$163,AF$7:AF$166,$BD204)</f>
        <v>405.42056146765947</v>
      </c>
      <c r="BO204" s="95">
        <f>求节点(节奏总纲!$H$4:$H$163,AG$7:AG$166,$BD204)</f>
        <v>1280.5972636126307</v>
      </c>
      <c r="BP204" s="95">
        <f>求节点(节奏总纲!$H$4:$H$163,AH$7:AH$166,$BD204)</f>
        <v>1280.5972636126307</v>
      </c>
      <c r="BQ204" s="95">
        <f>求节点(节奏总纲!$H$4:$H$163,AI$7:AI$166,$BD204)</f>
        <v>2.5000000000000001E-2</v>
      </c>
      <c r="BR204" s="95">
        <f>求节点(节奏总纲!$H$4:$H$163,AJ$7:AJ$166,$BD204)</f>
        <v>2.5000000000000001E-2</v>
      </c>
      <c r="BS204" s="95">
        <f>求节点(节奏总纲!$H$4:$H$163,AM$7:AM$166,$BD204)</f>
        <v>8148.9528848590162</v>
      </c>
      <c r="BT204" s="95">
        <f>求节点(节奏总纲!$H$4:$H$163,AN$7:AN$166,$BD204)</f>
        <v>4.7090637993223918</v>
      </c>
      <c r="BU204" s="95">
        <f>求节点(节奏总纲!$H$4:$H$163,AO$7:AO$166,$BD204)</f>
        <v>402437077940.75079</v>
      </c>
    </row>
    <row r="205" spans="56:73" x14ac:dyDescent="0.15">
      <c r="BD205" s="14">
        <v>199</v>
      </c>
      <c r="BE205" s="95">
        <f>求节点(节奏总纲!$H$4:$H$163,M$7:M$166,$BD205)</f>
        <v>405.5131622845318</v>
      </c>
      <c r="BF205" s="95">
        <f>求节点(节奏总纲!$H$4:$H$163,N$7:N$166,$BD205)</f>
        <v>22394.389113496109</v>
      </c>
      <c r="BG205" s="95">
        <f>求节点(节奏总纲!$H$4:$H$163,O$7:O$166,$BD205)</f>
        <v>22394.389113496109</v>
      </c>
      <c r="BH205" s="95">
        <f>求节点(节奏总纲!$H$4:$H$163,P$7:P$166,$BD205)</f>
        <v>2.5000000000000001E-2</v>
      </c>
      <c r="BI205" s="95">
        <f>求节点(节奏总纲!$H$4:$H$163,Q$7:Q$166,$BD205)</f>
        <v>2.5000000000000001E-2</v>
      </c>
      <c r="BJ205" s="95">
        <f>求节点(节奏总纲!$H$4:$H$163,T$7:T$166,$BD205)</f>
        <v>2.4872192743334054</v>
      </c>
      <c r="BK205" s="95">
        <f>求节点(节奏总纲!$H$4:$H$163,U$7:U$166,$BD205)</f>
        <v>86428277462.636261</v>
      </c>
      <c r="BM205" s="14">
        <v>199</v>
      </c>
      <c r="BN205" s="95">
        <f>求节点(节奏总纲!$H$4:$H$163,AF$7:AF$166,$BD205)</f>
        <v>405.5131622845318</v>
      </c>
      <c r="BO205" s="95">
        <f>求节点(节奏总纲!$H$4:$H$163,AG$7:AG$166,$BD205)</f>
        <v>1281.5453409136444</v>
      </c>
      <c r="BP205" s="95">
        <f>求节点(节奏总纲!$H$4:$H$163,AH$7:AH$166,$BD205)</f>
        <v>1281.5453409136444</v>
      </c>
      <c r="BQ205" s="95">
        <f>求节点(节奏总纲!$H$4:$H$163,AI$7:AI$166,$BD205)</f>
        <v>2.5000000000000001E-2</v>
      </c>
      <c r="BR205" s="95">
        <f>求节点(节奏总纲!$H$4:$H$163,AJ$7:AJ$166,$BD205)</f>
        <v>2.5000000000000001E-2</v>
      </c>
      <c r="BS205" s="95">
        <f>求节点(节奏总纲!$H$4:$H$163,AM$7:AM$166,$BD205)</f>
        <v>8153.8263255784468</v>
      </c>
      <c r="BT205" s="95">
        <f>求节点(节奏总纲!$H$4:$H$163,AN$7:AN$166,$BD205)</f>
        <v>4.7122653373436787</v>
      </c>
      <c r="BU205" s="95">
        <f>求节点(节奏总纲!$H$4:$H$163,AO$7:AO$166,$BD205)</f>
        <v>404067457423.80518</v>
      </c>
    </row>
    <row r="206" spans="56:73" x14ac:dyDescent="0.15">
      <c r="BD206" s="14">
        <v>200</v>
      </c>
      <c r="BE206" s="95">
        <f>求节点(节奏总纲!$H$4:$H$163,M$7:M$166,$BD206)</f>
        <v>405.60576310140419</v>
      </c>
      <c r="BF206" s="95">
        <f>求节点(节奏总纲!$H$4:$H$163,N$7:N$166,$BD206)</f>
        <v>22410.357393622067</v>
      </c>
      <c r="BG206" s="95">
        <f>求节点(节奏总纲!$H$4:$H$163,O$7:O$166,$BD206)</f>
        <v>22410.357393622067</v>
      </c>
      <c r="BH206" s="95">
        <f>求节点(节奏总纲!$H$4:$H$163,P$7:P$166,$BD206)</f>
        <v>2.5000000000000001E-2</v>
      </c>
      <c r="BI206" s="95">
        <f>求节点(节奏总纲!$H$4:$H$163,Q$7:Q$166,$BD206)</f>
        <v>2.5000000000000001E-2</v>
      </c>
      <c r="BJ206" s="95">
        <f>求节点(节奏总纲!$H$4:$H$163,T$7:T$166,$BD206)</f>
        <v>2.4866548006273397</v>
      </c>
      <c r="BK206" s="95">
        <f>求节点(节奏总纲!$H$4:$H$163,U$7:U$166,$BD206)</f>
        <v>86543334201.092758</v>
      </c>
      <c r="BM206" s="14">
        <v>200</v>
      </c>
      <c r="BN206" s="95">
        <f>求节点(节奏总纲!$H$4:$H$163,AF$7:AF$166,$BD206)</f>
        <v>405.60576310140419</v>
      </c>
      <c r="BO206" s="95">
        <f>求节点(节奏总纲!$H$4:$H$163,AG$7:AG$166,$BD206)</f>
        <v>1282.493418214658</v>
      </c>
      <c r="BP206" s="95">
        <f>求节点(节奏总纲!$H$4:$H$163,AH$7:AH$166,$BD206)</f>
        <v>1282.493418214658</v>
      </c>
      <c r="BQ206" s="95">
        <f>求节点(节奏总纲!$H$4:$H$163,AI$7:AI$166,$BD206)</f>
        <v>2.5000000000000001E-2</v>
      </c>
      <c r="BR206" s="95">
        <f>求节点(节奏总纲!$H$4:$H$163,AJ$7:AJ$166,$BD206)</f>
        <v>2.5000000000000001E-2</v>
      </c>
      <c r="BS206" s="95">
        <f>求节点(节奏总纲!$H$4:$H$163,AM$7:AM$166,$BD206)</f>
        <v>8158.6997662978774</v>
      </c>
      <c r="BT206" s="95">
        <f>求节点(节奏总纲!$H$4:$H$163,AN$7:AN$166,$BD206)</f>
        <v>4.7154668753649656</v>
      </c>
      <c r="BU206" s="95">
        <f>求节点(节奏总纲!$H$4:$H$163,AO$7:AO$166,$BD206)</f>
        <v>405697836906.8595</v>
      </c>
    </row>
    <row r="207" spans="56:73" x14ac:dyDescent="0.15">
      <c r="BD207" s="14">
        <v>201</v>
      </c>
      <c r="BE207" s="95">
        <f>求节点(节奏总纲!$H$4:$H$163,M$7:M$166,$BD207)</f>
        <v>405.69836391827658</v>
      </c>
      <c r="BF207" s="95">
        <f>求节点(节奏总纲!$H$4:$H$163,N$7:N$166,$BD207)</f>
        <v>22426.325673748026</v>
      </c>
      <c r="BG207" s="95">
        <f>求节点(节奏总纲!$H$4:$H$163,O$7:O$166,$BD207)</f>
        <v>22426.325673748026</v>
      </c>
      <c r="BH207" s="95">
        <f>求节点(节奏总纲!$H$4:$H$163,P$7:P$166,$BD207)</f>
        <v>2.5000000000000001E-2</v>
      </c>
      <c r="BI207" s="95">
        <f>求节点(节奏总纲!$H$4:$H$163,Q$7:Q$166,$BD207)</f>
        <v>2.5000000000000001E-2</v>
      </c>
      <c r="BJ207" s="95">
        <f>求节点(节奏总纲!$H$4:$H$163,T$7:T$166,$BD207)</f>
        <v>2.4860903269212744</v>
      </c>
      <c r="BK207" s="95">
        <f>求节点(节奏总纲!$H$4:$H$163,U$7:U$166,$BD207)</f>
        <v>86658390939.549271</v>
      </c>
      <c r="BM207" s="14">
        <v>201</v>
      </c>
      <c r="BN207" s="95">
        <f>求节点(节奏总纲!$H$4:$H$163,AF$7:AF$166,$BD207)</f>
        <v>405.69836391827658</v>
      </c>
      <c r="BO207" s="95">
        <f>求节点(节奏总纲!$H$4:$H$163,AG$7:AG$166,$BD207)</f>
        <v>1283.4414955156717</v>
      </c>
      <c r="BP207" s="95">
        <f>求节点(节奏总纲!$H$4:$H$163,AH$7:AH$166,$BD207)</f>
        <v>1283.4414955156717</v>
      </c>
      <c r="BQ207" s="95">
        <f>求节点(节奏总纲!$H$4:$H$163,AI$7:AI$166,$BD207)</f>
        <v>2.5000000000000001E-2</v>
      </c>
      <c r="BR207" s="95">
        <f>求节点(节奏总纲!$H$4:$H$163,AJ$7:AJ$166,$BD207)</f>
        <v>2.5000000000000001E-2</v>
      </c>
      <c r="BS207" s="95">
        <f>求节点(节奏总纲!$H$4:$H$163,AM$7:AM$166,$BD207)</f>
        <v>8163.5732070173081</v>
      </c>
      <c r="BT207" s="95">
        <f>求节点(节奏总纲!$H$4:$H$163,AN$7:AN$166,$BD207)</f>
        <v>4.7186684133862524</v>
      </c>
      <c r="BU207" s="95">
        <f>求节点(节奏总纲!$H$4:$H$163,AO$7:AO$166,$BD207)</f>
        <v>407328216389.91382</v>
      </c>
    </row>
    <row r="208" spans="56:73" x14ac:dyDescent="0.15">
      <c r="BD208" s="14">
        <v>202</v>
      </c>
      <c r="BE208" s="95">
        <f>求节点(节奏总纲!$H$4:$H$163,M$7:M$166,$BD208)</f>
        <v>405.79096473514892</v>
      </c>
      <c r="BF208" s="95">
        <f>求节点(节奏总纲!$H$4:$H$163,N$7:N$166,$BD208)</f>
        <v>22442.293953873981</v>
      </c>
      <c r="BG208" s="95">
        <f>求节点(节奏总纲!$H$4:$H$163,O$7:O$166,$BD208)</f>
        <v>22442.293953873981</v>
      </c>
      <c r="BH208" s="95">
        <f>求节点(节奏总纲!$H$4:$H$163,P$7:P$166,$BD208)</f>
        <v>2.5000000000000001E-2</v>
      </c>
      <c r="BI208" s="95">
        <f>求节点(节奏总纲!$H$4:$H$163,Q$7:Q$166,$BD208)</f>
        <v>2.5000000000000001E-2</v>
      </c>
      <c r="BJ208" s="95">
        <f>求节点(节奏总纲!$H$4:$H$163,T$7:T$166,$BD208)</f>
        <v>2.4855258532152091</v>
      </c>
      <c r="BK208" s="95">
        <f>求节点(节奏总纲!$H$4:$H$163,U$7:U$166,$BD208)</f>
        <v>86773447678.005783</v>
      </c>
      <c r="BM208" s="14">
        <v>202</v>
      </c>
      <c r="BN208" s="95">
        <f>求节点(节奏总纲!$H$4:$H$163,AF$7:AF$166,$BD208)</f>
        <v>405.79096473514892</v>
      </c>
      <c r="BO208" s="95">
        <f>求节点(节奏总纲!$H$4:$H$163,AG$7:AG$166,$BD208)</f>
        <v>1284.3895728166851</v>
      </c>
      <c r="BP208" s="95">
        <f>求节点(节奏总纲!$H$4:$H$163,AH$7:AH$166,$BD208)</f>
        <v>1284.3895728166851</v>
      </c>
      <c r="BQ208" s="95">
        <f>求节点(节奏总纲!$H$4:$H$163,AI$7:AI$166,$BD208)</f>
        <v>2.5000000000000001E-2</v>
      </c>
      <c r="BR208" s="95">
        <f>求节点(节奏总纲!$H$4:$H$163,AJ$7:AJ$166,$BD208)</f>
        <v>2.5000000000000001E-2</v>
      </c>
      <c r="BS208" s="95">
        <f>求节点(节奏总纲!$H$4:$H$163,AM$7:AM$166,$BD208)</f>
        <v>8168.4466477367387</v>
      </c>
      <c r="BT208" s="95">
        <f>求节点(节奏总纲!$H$4:$H$163,AN$7:AN$166,$BD208)</f>
        <v>4.7218699514075393</v>
      </c>
      <c r="BU208" s="95">
        <f>求节点(节奏总纲!$H$4:$H$163,AO$7:AO$166,$BD208)</f>
        <v>408958595872.96814</v>
      </c>
    </row>
    <row r="209" spans="56:73" x14ac:dyDescent="0.15">
      <c r="BD209" s="14">
        <v>203</v>
      </c>
      <c r="BE209" s="95">
        <f>求节点(节奏总纲!$H$4:$H$163,M$7:M$166,$BD209)</f>
        <v>405.88356555202131</v>
      </c>
      <c r="BF209" s="95">
        <f>求节点(节奏总纲!$H$4:$H$163,N$7:N$166,$BD209)</f>
        <v>22458.26223399994</v>
      </c>
      <c r="BG209" s="95">
        <f>求节点(节奏总纲!$H$4:$H$163,O$7:O$166,$BD209)</f>
        <v>22458.26223399994</v>
      </c>
      <c r="BH209" s="95">
        <f>求节点(节奏总纲!$H$4:$H$163,P$7:P$166,$BD209)</f>
        <v>2.5000000000000001E-2</v>
      </c>
      <c r="BI209" s="95">
        <f>求节点(节奏总纲!$H$4:$H$163,Q$7:Q$166,$BD209)</f>
        <v>2.5000000000000001E-2</v>
      </c>
      <c r="BJ209" s="95">
        <f>求节点(节奏总纲!$H$4:$H$163,T$7:T$166,$BD209)</f>
        <v>2.4849613795091434</v>
      </c>
      <c r="BK209" s="95">
        <f>求节点(节奏总纲!$H$4:$H$163,U$7:U$166,$BD209)</f>
        <v>86888504416.46228</v>
      </c>
      <c r="BM209" s="14">
        <v>203</v>
      </c>
      <c r="BN209" s="95">
        <f>求节点(节奏总纲!$H$4:$H$163,AF$7:AF$166,$BD209)</f>
        <v>405.88356555202131</v>
      </c>
      <c r="BO209" s="95">
        <f>求节点(节奏总纲!$H$4:$H$163,AG$7:AG$166,$BD209)</f>
        <v>1285.3376501176988</v>
      </c>
      <c r="BP209" s="95">
        <f>求节点(节奏总纲!$H$4:$H$163,AH$7:AH$166,$BD209)</f>
        <v>1285.3376501176988</v>
      </c>
      <c r="BQ209" s="95">
        <f>求节点(节奏总纲!$H$4:$H$163,AI$7:AI$166,$BD209)</f>
        <v>2.5000000000000001E-2</v>
      </c>
      <c r="BR209" s="95">
        <f>求节点(节奏总纲!$H$4:$H$163,AJ$7:AJ$166,$BD209)</f>
        <v>2.5000000000000001E-2</v>
      </c>
      <c r="BS209" s="95">
        <f>求节点(节奏总纲!$H$4:$H$163,AM$7:AM$166,$BD209)</f>
        <v>8173.3200884561693</v>
      </c>
      <c r="BT209" s="95">
        <f>求节点(节奏总纲!$H$4:$H$163,AN$7:AN$166,$BD209)</f>
        <v>4.7250714894288262</v>
      </c>
      <c r="BU209" s="95">
        <f>求节点(节奏总纲!$H$4:$H$163,AO$7:AO$166,$BD209)</f>
        <v>410588975356.02246</v>
      </c>
    </row>
    <row r="210" spans="56:73" x14ac:dyDescent="0.15">
      <c r="BD210" s="14">
        <v>204</v>
      </c>
      <c r="BE210" s="95">
        <f>求节点(节奏总纲!$H$4:$H$163,M$7:M$166,$BD210)</f>
        <v>405.97616636889364</v>
      </c>
      <c r="BF210" s="95">
        <f>求节点(节奏总纲!$H$4:$H$163,N$7:N$166,$BD210)</f>
        <v>22474.230514125898</v>
      </c>
      <c r="BG210" s="95">
        <f>求节点(节奏总纲!$H$4:$H$163,O$7:O$166,$BD210)</f>
        <v>22474.230514125898</v>
      </c>
      <c r="BH210" s="95">
        <f>求节点(节奏总纲!$H$4:$H$163,P$7:P$166,$BD210)</f>
        <v>2.5000000000000001E-2</v>
      </c>
      <c r="BI210" s="95">
        <f>求节点(节奏总纲!$H$4:$H$163,Q$7:Q$166,$BD210)</f>
        <v>2.5000000000000001E-2</v>
      </c>
      <c r="BJ210" s="95">
        <f>求节点(节奏总纲!$H$4:$H$163,T$7:T$166,$BD210)</f>
        <v>2.4843969058030781</v>
      </c>
      <c r="BK210" s="95">
        <f>求节点(节奏总纲!$H$4:$H$163,U$7:U$166,$BD210)</f>
        <v>87003561154.918793</v>
      </c>
      <c r="BM210" s="14">
        <v>204</v>
      </c>
      <c r="BN210" s="95">
        <f>求节点(节奏总纲!$H$4:$H$163,AF$7:AF$166,$BD210)</f>
        <v>405.97616636889364</v>
      </c>
      <c r="BO210" s="95">
        <f>求节点(节奏总纲!$H$4:$H$163,AG$7:AG$166,$BD210)</f>
        <v>1286.2857274187124</v>
      </c>
      <c r="BP210" s="95">
        <f>求节点(节奏总纲!$H$4:$H$163,AH$7:AH$166,$BD210)</f>
        <v>1286.2857274187124</v>
      </c>
      <c r="BQ210" s="95">
        <f>求节点(节奏总纲!$H$4:$H$163,AI$7:AI$166,$BD210)</f>
        <v>2.5000000000000001E-2</v>
      </c>
      <c r="BR210" s="95">
        <f>求节点(节奏总纲!$H$4:$H$163,AJ$7:AJ$166,$BD210)</f>
        <v>2.5000000000000001E-2</v>
      </c>
      <c r="BS210" s="95">
        <f>求节点(节奏总纲!$H$4:$H$163,AM$7:AM$166,$BD210)</f>
        <v>8178.1935291755999</v>
      </c>
      <c r="BT210" s="95">
        <f>求节点(节奏总纲!$H$4:$H$163,AN$7:AN$166,$BD210)</f>
        <v>4.728273027450113</v>
      </c>
      <c r="BU210" s="95">
        <f>求节点(节奏总纲!$H$4:$H$163,AO$7:AO$166,$BD210)</f>
        <v>412219354839.07678</v>
      </c>
    </row>
    <row r="211" spans="56:73" x14ac:dyDescent="0.15">
      <c r="BD211" s="14">
        <v>205</v>
      </c>
      <c r="BE211" s="95">
        <f>求节点(节奏总纲!$H$4:$H$163,M$7:M$166,$BD211)</f>
        <v>406.06876718576603</v>
      </c>
      <c r="BF211" s="95">
        <f>求节点(节奏总纲!$H$4:$H$163,N$7:N$166,$BD211)</f>
        <v>22490.198794251857</v>
      </c>
      <c r="BG211" s="95">
        <f>求节点(节奏总纲!$H$4:$H$163,O$7:O$166,$BD211)</f>
        <v>22490.198794251857</v>
      </c>
      <c r="BH211" s="95">
        <f>求节点(节奏总纲!$H$4:$H$163,P$7:P$166,$BD211)</f>
        <v>2.5000000000000001E-2</v>
      </c>
      <c r="BI211" s="95">
        <f>求节点(节奏总纲!$H$4:$H$163,Q$7:Q$166,$BD211)</f>
        <v>2.5000000000000001E-2</v>
      </c>
      <c r="BJ211" s="95">
        <f>求节点(节奏总纲!$H$4:$H$163,T$7:T$166,$BD211)</f>
        <v>2.4838324320970124</v>
      </c>
      <c r="BK211" s="95">
        <f>求节点(节奏总纲!$H$4:$H$163,U$7:U$166,$BD211)</f>
        <v>87118617893.375305</v>
      </c>
      <c r="BM211" s="14">
        <v>205</v>
      </c>
      <c r="BN211" s="95">
        <f>求节点(节奏总纲!$H$4:$H$163,AF$7:AF$166,$BD211)</f>
        <v>406.06876718576603</v>
      </c>
      <c r="BO211" s="95">
        <f>求节点(节奏总纲!$H$4:$H$163,AG$7:AG$166,$BD211)</f>
        <v>1287.2338047197261</v>
      </c>
      <c r="BP211" s="95">
        <f>求节点(节奏总纲!$H$4:$H$163,AH$7:AH$166,$BD211)</f>
        <v>1287.2338047197261</v>
      </c>
      <c r="BQ211" s="95">
        <f>求节点(节奏总纲!$H$4:$H$163,AI$7:AI$166,$BD211)</f>
        <v>2.5000000000000001E-2</v>
      </c>
      <c r="BR211" s="95">
        <f>求节点(节奏总纲!$H$4:$H$163,AJ$7:AJ$166,$BD211)</f>
        <v>2.5000000000000001E-2</v>
      </c>
      <c r="BS211" s="95">
        <f>求节点(节奏总纲!$H$4:$H$163,AM$7:AM$166,$BD211)</f>
        <v>8183.0669698950314</v>
      </c>
      <c r="BT211" s="95">
        <f>求节点(节奏总纲!$H$4:$H$163,AN$7:AN$166,$BD211)</f>
        <v>4.7314745654713999</v>
      </c>
      <c r="BU211" s="95">
        <f>求节点(节奏总纲!$H$4:$H$163,AO$7:AO$166,$BD211)</f>
        <v>413849734322.1311</v>
      </c>
    </row>
    <row r="212" spans="56:73" x14ac:dyDescent="0.15">
      <c r="BD212" s="14">
        <v>206</v>
      </c>
      <c r="BE212" s="95">
        <f>求节点(节奏总纲!$H$4:$H$163,M$7:M$166,$BD212)</f>
        <v>406.16136800263843</v>
      </c>
      <c r="BF212" s="95">
        <f>求节点(节奏总纲!$H$4:$H$163,N$7:N$166,$BD212)</f>
        <v>22506.167074377812</v>
      </c>
      <c r="BG212" s="95">
        <f>求节点(节奏总纲!$H$4:$H$163,O$7:O$166,$BD212)</f>
        <v>22506.167074377812</v>
      </c>
      <c r="BH212" s="95">
        <f>求节点(节奏总纲!$H$4:$H$163,P$7:P$166,$BD212)</f>
        <v>2.5000000000000001E-2</v>
      </c>
      <c r="BI212" s="95">
        <f>求节点(节奏总纲!$H$4:$H$163,Q$7:Q$166,$BD212)</f>
        <v>2.5000000000000001E-2</v>
      </c>
      <c r="BJ212" s="95">
        <f>求节点(节奏总纲!$H$4:$H$163,T$7:T$166,$BD212)</f>
        <v>2.4832679583909472</v>
      </c>
      <c r="BK212" s="95">
        <f>求节点(节奏总纲!$H$4:$H$163,U$7:U$166,$BD212)</f>
        <v>87233674631.831802</v>
      </c>
      <c r="BM212" s="14">
        <v>206</v>
      </c>
      <c r="BN212" s="95">
        <f>求节点(节奏总纲!$H$4:$H$163,AF$7:AF$166,$BD212)</f>
        <v>406.16136800263843</v>
      </c>
      <c r="BO212" s="95">
        <f>求节点(节奏总纲!$H$4:$H$163,AG$7:AG$166,$BD212)</f>
        <v>1288.1818820207395</v>
      </c>
      <c r="BP212" s="95">
        <f>求节点(节奏总纲!$H$4:$H$163,AH$7:AH$166,$BD212)</f>
        <v>1288.1818820207395</v>
      </c>
      <c r="BQ212" s="95">
        <f>求节点(节奏总纲!$H$4:$H$163,AI$7:AI$166,$BD212)</f>
        <v>2.5000000000000001E-2</v>
      </c>
      <c r="BR212" s="95">
        <f>求节点(节奏总纲!$H$4:$H$163,AJ$7:AJ$166,$BD212)</f>
        <v>2.5000000000000001E-2</v>
      </c>
      <c r="BS212" s="95">
        <f>求节点(节奏总纲!$H$4:$H$163,AM$7:AM$166,$BD212)</f>
        <v>8187.9404106144621</v>
      </c>
      <c r="BT212" s="95">
        <f>求节点(节奏总纲!$H$4:$H$163,AN$7:AN$166,$BD212)</f>
        <v>4.7346761034926867</v>
      </c>
      <c r="BU212" s="95">
        <f>求节点(节奏总纲!$H$4:$H$163,AO$7:AO$166,$BD212)</f>
        <v>415480113805.18542</v>
      </c>
    </row>
    <row r="213" spans="56:73" x14ac:dyDescent="0.15">
      <c r="BD213" s="14">
        <v>207</v>
      </c>
      <c r="BE213" s="95">
        <f>求节点(节奏总纲!$H$4:$H$163,M$7:M$166,$BD213)</f>
        <v>406.25252246690121</v>
      </c>
      <c r="BF213" s="95">
        <f>求节点(节奏总纲!$H$4:$H$163,N$7:N$166,$BD213)</f>
        <v>22521.805127892487</v>
      </c>
      <c r="BG213" s="95">
        <f>求节点(节奏总纲!$H$4:$H$163,O$7:O$166,$BD213)</f>
        <v>22521.805127892487</v>
      </c>
      <c r="BH213" s="95">
        <f>求节点(节奏总纲!$H$4:$H$163,P$7:P$166,$BD213)</f>
        <v>2.5000000000000001E-2</v>
      </c>
      <c r="BI213" s="95">
        <f>求节点(节奏总纲!$H$4:$H$163,Q$7:Q$166,$BD213)</f>
        <v>2.5000000000000001E-2</v>
      </c>
      <c r="BJ213" s="95">
        <f>求节点(节奏总纲!$H$4:$H$163,T$7:T$166,$BD213)</f>
        <v>2.4827212346409735</v>
      </c>
      <c r="BK213" s="95">
        <f>求节点(节奏总纲!$H$4:$H$163,U$7:U$166,$BD213)</f>
        <v>87346858552.781815</v>
      </c>
      <c r="BM213" s="14">
        <v>207</v>
      </c>
      <c r="BN213" s="95">
        <f>求节点(节奏总纲!$H$4:$H$163,AF$7:AF$166,$BD213)</f>
        <v>406.25252246690121</v>
      </c>
      <c r="BO213" s="95">
        <f>求节点(节奏总纲!$H$4:$H$163,AG$7:AG$166,$BD213)</f>
        <v>1289.1111231009038</v>
      </c>
      <c r="BP213" s="95">
        <f>求节点(节奏总纲!$H$4:$H$163,AH$7:AH$166,$BD213)</f>
        <v>1289.1111231009038</v>
      </c>
      <c r="BQ213" s="95">
        <f>求节点(节奏总纲!$H$4:$H$163,AI$7:AI$166,$BD213)</f>
        <v>2.5000000000000001E-2</v>
      </c>
      <c r="BR213" s="95">
        <f>求节点(节奏总纲!$H$4:$H$163,AJ$7:AJ$166,$BD213)</f>
        <v>2.5000000000000001E-2</v>
      </c>
      <c r="BS213" s="95">
        <f>求节点(节奏总纲!$H$4:$H$163,AM$7:AM$166,$BD213)</f>
        <v>8192.7393063039308</v>
      </c>
      <c r="BT213" s="95">
        <f>求节点(节奏总纲!$H$4:$H$163,AN$7:AN$166,$BD213)</f>
        <v>4.7378449266904736</v>
      </c>
      <c r="BU213" s="95">
        <f>求节点(节奏总纲!$H$4:$H$163,AO$7:AO$166,$BD213)</f>
        <v>417095184130.66205</v>
      </c>
    </row>
    <row r="214" spans="56:73" x14ac:dyDescent="0.15">
      <c r="BD214" s="14">
        <v>208</v>
      </c>
      <c r="BE214" s="95">
        <f>求节点(节奏总纲!$H$4:$H$163,M$7:M$166,$BD214)</f>
        <v>406.33479124758367</v>
      </c>
      <c r="BF214" s="95">
        <f>求节点(节奏总纲!$H$4:$H$163,N$7:N$166,$BD214)</f>
        <v>22535.414430493784</v>
      </c>
      <c r="BG214" s="95">
        <f>求节点(节奏总纲!$H$4:$H$163,O$7:O$166,$BD214)</f>
        <v>22535.414430493784</v>
      </c>
      <c r="BH214" s="95">
        <f>求节点(节奏总纲!$H$4:$H$163,P$7:P$166,$BD214)</f>
        <v>2.5000000000000001E-2</v>
      </c>
      <c r="BI214" s="95">
        <f>求节点(节奏总纲!$H$4:$H$163,Q$7:Q$166,$BD214)</f>
        <v>2.5000000000000001E-2</v>
      </c>
      <c r="BJ214" s="95">
        <f>求节点(节奏总纲!$H$4:$H$163,T$7:T$166,$BD214)</f>
        <v>2.4822835579465781</v>
      </c>
      <c r="BK214" s="95">
        <f>求节点(节奏总纲!$H$4:$H$163,U$7:U$166,$BD214)</f>
        <v>87448536798.243988</v>
      </c>
      <c r="BM214" s="14">
        <v>208</v>
      </c>
      <c r="BN214" s="95">
        <f>求节点(节奏总纲!$H$4:$H$163,AF$7:AF$166,$BD214)</f>
        <v>406.33479124758367</v>
      </c>
      <c r="BO214" s="95">
        <f>求节点(节奏总纲!$H$4:$H$163,AG$7:AG$166,$BD214)</f>
        <v>1289.9246436456938</v>
      </c>
      <c r="BP214" s="95">
        <f>求节点(节奏总纲!$H$4:$H$163,AH$7:AH$166,$BD214)</f>
        <v>1289.9246436456938</v>
      </c>
      <c r="BQ214" s="95">
        <f>求节点(节奏总纲!$H$4:$H$163,AI$7:AI$166,$BD214)</f>
        <v>2.5000000000000001E-2</v>
      </c>
      <c r="BR214" s="95">
        <f>求节点(节奏总纲!$H$4:$H$163,AJ$7:AJ$166,$BD214)</f>
        <v>2.5000000000000001E-2</v>
      </c>
      <c r="BS214" s="95">
        <f>求节点(节奏总纲!$H$4:$H$163,AM$7:AM$166,$BD214)</f>
        <v>8197.0802337605091</v>
      </c>
      <c r="BT214" s="95">
        <f>求节点(节奏总纲!$H$4:$H$163,AN$7:AN$166,$BD214)</f>
        <v>4.7408127660008681</v>
      </c>
      <c r="BU214" s="95">
        <f>求节点(节奏总纲!$H$4:$H$163,AO$7:AO$166,$BD214)</f>
        <v>418616202473.78046</v>
      </c>
    </row>
    <row r="215" spans="56:73" x14ac:dyDescent="0.15">
      <c r="BD215" s="14">
        <v>209</v>
      </c>
      <c r="BE215" s="95">
        <f>求节点(节奏总纲!$H$4:$H$163,M$7:M$166,$BD215)</f>
        <v>406.41706002826606</v>
      </c>
      <c r="BF215" s="95">
        <f>求节点(节奏总纲!$H$4:$H$163,N$7:N$166,$BD215)</f>
        <v>22549.02373309508</v>
      </c>
      <c r="BG215" s="95">
        <f>求节点(节奏总纲!$H$4:$H$163,O$7:O$166,$BD215)</f>
        <v>22549.02373309508</v>
      </c>
      <c r="BH215" s="95">
        <f>求节点(节奏总纲!$H$4:$H$163,P$7:P$166,$BD215)</f>
        <v>2.5000000000000001E-2</v>
      </c>
      <c r="BI215" s="95">
        <f>求节点(节奏总纲!$H$4:$H$163,Q$7:Q$166,$BD215)</f>
        <v>2.5000000000000001E-2</v>
      </c>
      <c r="BJ215" s="95">
        <f>求节点(节奏总纲!$H$4:$H$163,T$7:T$166,$BD215)</f>
        <v>2.4818458812521826</v>
      </c>
      <c r="BK215" s="95">
        <f>求节点(节奏总纲!$H$4:$H$163,U$7:U$166,$BD215)</f>
        <v>87550215043.706161</v>
      </c>
      <c r="BM215" s="14">
        <v>209</v>
      </c>
      <c r="BN215" s="95">
        <f>求节点(节奏总纲!$H$4:$H$163,AF$7:AF$166,$BD215)</f>
        <v>406.41706002826606</v>
      </c>
      <c r="BO215" s="95">
        <f>求节点(节奏总纲!$H$4:$H$163,AG$7:AG$166,$BD215)</f>
        <v>1290.7381641904838</v>
      </c>
      <c r="BP215" s="95">
        <f>求节点(节奏总纲!$H$4:$H$163,AH$7:AH$166,$BD215)</f>
        <v>1290.7381641904838</v>
      </c>
      <c r="BQ215" s="95">
        <f>求节点(节奏总纲!$H$4:$H$163,AI$7:AI$166,$BD215)</f>
        <v>2.5000000000000001E-2</v>
      </c>
      <c r="BR215" s="95">
        <f>求节点(节奏总纲!$H$4:$H$163,AJ$7:AJ$166,$BD215)</f>
        <v>2.5000000000000001E-2</v>
      </c>
      <c r="BS215" s="95">
        <f>求节点(节奏总纲!$H$4:$H$163,AM$7:AM$166,$BD215)</f>
        <v>8201.4211612170875</v>
      </c>
      <c r="BT215" s="95">
        <f>求节点(节奏总纲!$H$4:$H$163,AN$7:AN$166,$BD215)</f>
        <v>4.7437806053112626</v>
      </c>
      <c r="BU215" s="95">
        <f>求节点(节奏总纲!$H$4:$H$163,AO$7:AO$166,$BD215)</f>
        <v>420137220816.8988</v>
      </c>
    </row>
    <row r="216" spans="56:73" x14ac:dyDescent="0.15">
      <c r="BD216" s="14">
        <v>210</v>
      </c>
      <c r="BE216" s="95">
        <f>求节点(节奏总纲!$H$4:$H$163,M$7:M$166,$BD216)</f>
        <v>406.49932880894852</v>
      </c>
      <c r="BF216" s="95">
        <f>求节点(节奏总纲!$H$4:$H$163,N$7:N$166,$BD216)</f>
        <v>22562.633035696377</v>
      </c>
      <c r="BG216" s="95">
        <f>求节点(节奏总纲!$H$4:$H$163,O$7:O$166,$BD216)</f>
        <v>22562.633035696377</v>
      </c>
      <c r="BH216" s="95">
        <f>求节点(节奏总纲!$H$4:$H$163,P$7:P$166,$BD216)</f>
        <v>2.5000000000000001E-2</v>
      </c>
      <c r="BI216" s="95">
        <f>求节点(节奏总纲!$H$4:$H$163,Q$7:Q$166,$BD216)</f>
        <v>2.5000000000000001E-2</v>
      </c>
      <c r="BJ216" s="95">
        <f>求节点(节奏总纲!$H$4:$H$163,T$7:T$166,$BD216)</f>
        <v>2.4814082045577868</v>
      </c>
      <c r="BK216" s="95">
        <f>求节点(节奏总纲!$H$4:$H$163,U$7:U$166,$BD216)</f>
        <v>87651893289.16832</v>
      </c>
      <c r="BM216" s="14">
        <v>210</v>
      </c>
      <c r="BN216" s="95">
        <f>求节点(节奏总纲!$H$4:$H$163,AF$7:AF$166,$BD216)</f>
        <v>406.49932880894852</v>
      </c>
      <c r="BO216" s="95">
        <f>求节点(节奏总纲!$H$4:$H$163,AG$7:AG$166,$BD216)</f>
        <v>1291.5516847352737</v>
      </c>
      <c r="BP216" s="95">
        <f>求节点(节奏总纲!$H$4:$H$163,AH$7:AH$166,$BD216)</f>
        <v>1291.5516847352737</v>
      </c>
      <c r="BQ216" s="95">
        <f>求节点(节奏总纲!$H$4:$H$163,AI$7:AI$166,$BD216)</f>
        <v>2.5000000000000001E-2</v>
      </c>
      <c r="BR216" s="95">
        <f>求节点(节奏总纲!$H$4:$H$163,AJ$7:AJ$166,$BD216)</f>
        <v>2.5000000000000001E-2</v>
      </c>
      <c r="BS216" s="95">
        <f>求节点(节奏总纲!$H$4:$H$163,AM$7:AM$166,$BD216)</f>
        <v>8205.7620886736659</v>
      </c>
      <c r="BT216" s="95">
        <f>求节点(节奏总纲!$H$4:$H$163,AN$7:AN$166,$BD216)</f>
        <v>4.746748444621657</v>
      </c>
      <c r="BU216" s="95">
        <f>求节点(节奏总纲!$H$4:$H$163,AO$7:AO$166,$BD216)</f>
        <v>421658239160.01715</v>
      </c>
    </row>
    <row r="217" spans="56:73" x14ac:dyDescent="0.15">
      <c r="BD217" s="14">
        <v>211</v>
      </c>
      <c r="BE217" s="95">
        <f>求节点(节奏总纲!$H$4:$H$163,M$7:M$166,$BD217)</f>
        <v>406.58159758963097</v>
      </c>
      <c r="BF217" s="95">
        <f>求节点(节奏总纲!$H$4:$H$163,N$7:N$166,$BD217)</f>
        <v>22576.242338297674</v>
      </c>
      <c r="BG217" s="95">
        <f>求节点(节奏总纲!$H$4:$H$163,O$7:O$166,$BD217)</f>
        <v>22576.242338297674</v>
      </c>
      <c r="BH217" s="95">
        <f>求节点(节奏总纲!$H$4:$H$163,P$7:P$166,$BD217)</f>
        <v>2.5000000000000001E-2</v>
      </c>
      <c r="BI217" s="95">
        <f>求节点(节奏总纲!$H$4:$H$163,Q$7:Q$166,$BD217)</f>
        <v>2.5000000000000001E-2</v>
      </c>
      <c r="BJ217" s="95">
        <f>求节点(节奏总纲!$H$4:$H$163,T$7:T$166,$BD217)</f>
        <v>2.4809705278633913</v>
      </c>
      <c r="BK217" s="95">
        <f>求节点(节奏总纲!$H$4:$H$163,U$7:U$166,$BD217)</f>
        <v>87753571534.630493</v>
      </c>
      <c r="BM217" s="14">
        <v>211</v>
      </c>
      <c r="BN217" s="95">
        <f>求节点(节奏总纲!$H$4:$H$163,AF$7:AF$166,$BD217)</f>
        <v>406.58159758963097</v>
      </c>
      <c r="BO217" s="95">
        <f>求节点(节奏总纲!$H$4:$H$163,AG$7:AG$166,$BD217)</f>
        <v>1292.3652052800637</v>
      </c>
      <c r="BP217" s="95">
        <f>求节点(节奏总纲!$H$4:$H$163,AH$7:AH$166,$BD217)</f>
        <v>1292.3652052800637</v>
      </c>
      <c r="BQ217" s="95">
        <f>求节点(节奏总纲!$H$4:$H$163,AI$7:AI$166,$BD217)</f>
        <v>2.5000000000000001E-2</v>
      </c>
      <c r="BR217" s="95">
        <f>求节点(节奏总纲!$H$4:$H$163,AJ$7:AJ$166,$BD217)</f>
        <v>2.5000000000000001E-2</v>
      </c>
      <c r="BS217" s="95">
        <f>求节点(节奏总纲!$H$4:$H$163,AM$7:AM$166,$BD217)</f>
        <v>8210.1030161302442</v>
      </c>
      <c r="BT217" s="95">
        <f>求节点(节奏总纲!$H$4:$H$163,AN$7:AN$166,$BD217)</f>
        <v>4.7497162839320515</v>
      </c>
      <c r="BU217" s="95">
        <f>求节点(节奏总纲!$H$4:$H$163,AO$7:AO$166,$BD217)</f>
        <v>423179257503.13556</v>
      </c>
    </row>
    <row r="218" spans="56:73" x14ac:dyDescent="0.15">
      <c r="BD218" s="14">
        <v>212</v>
      </c>
      <c r="BE218" s="95">
        <f>求节点(节奏总纲!$H$4:$H$163,M$7:M$166,$BD218)</f>
        <v>406.66386637031337</v>
      </c>
      <c r="BF218" s="95">
        <f>求节点(节奏总纲!$H$4:$H$163,N$7:N$166,$BD218)</f>
        <v>22589.851640898974</v>
      </c>
      <c r="BG218" s="95">
        <f>求节点(节奏总纲!$H$4:$H$163,O$7:O$166,$BD218)</f>
        <v>22589.851640898974</v>
      </c>
      <c r="BH218" s="95">
        <f>求节点(节奏总纲!$H$4:$H$163,P$7:P$166,$BD218)</f>
        <v>2.5000000000000001E-2</v>
      </c>
      <c r="BI218" s="95">
        <f>求节点(节奏总纲!$H$4:$H$163,Q$7:Q$166,$BD218)</f>
        <v>2.5000000000000001E-2</v>
      </c>
      <c r="BJ218" s="95">
        <f>求节点(节奏总纲!$H$4:$H$163,T$7:T$166,$BD218)</f>
        <v>2.4805328511689959</v>
      </c>
      <c r="BK218" s="95">
        <f>求节点(节奏总纲!$H$4:$H$163,U$7:U$166,$BD218)</f>
        <v>87855249780.092667</v>
      </c>
      <c r="BM218" s="14">
        <v>212</v>
      </c>
      <c r="BN218" s="95">
        <f>求节点(节奏总纲!$H$4:$H$163,AF$7:AF$166,$BD218)</f>
        <v>406.66386637031337</v>
      </c>
      <c r="BO218" s="95">
        <f>求节点(节奏总纲!$H$4:$H$163,AG$7:AG$166,$BD218)</f>
        <v>1293.1787258248537</v>
      </c>
      <c r="BP218" s="95">
        <f>求节点(节奏总纲!$H$4:$H$163,AH$7:AH$166,$BD218)</f>
        <v>1293.1787258248537</v>
      </c>
      <c r="BQ218" s="95">
        <f>求节点(节奏总纲!$H$4:$H$163,AI$7:AI$166,$BD218)</f>
        <v>2.5000000000000001E-2</v>
      </c>
      <c r="BR218" s="95">
        <f>求节点(节奏总纲!$H$4:$H$163,AJ$7:AJ$166,$BD218)</f>
        <v>2.5000000000000001E-2</v>
      </c>
      <c r="BS218" s="95">
        <f>求节点(节奏总纲!$H$4:$H$163,AM$7:AM$166,$BD218)</f>
        <v>8214.4439435868226</v>
      </c>
      <c r="BT218" s="95">
        <f>求节点(节奏总纲!$H$4:$H$163,AN$7:AN$166,$BD218)</f>
        <v>4.7526841232424459</v>
      </c>
      <c r="BU218" s="95">
        <f>求节点(节奏总纲!$H$4:$H$163,AO$7:AO$166,$BD218)</f>
        <v>424700275846.25391</v>
      </c>
    </row>
    <row r="219" spans="56:73" x14ac:dyDescent="0.15">
      <c r="BD219" s="14">
        <v>213</v>
      </c>
      <c r="BE219" s="95">
        <f>求节点(节奏总纲!$H$4:$H$163,M$7:M$166,$BD219)</f>
        <v>406.74613515099583</v>
      </c>
      <c r="BF219" s="95">
        <f>求节点(节奏总纲!$H$4:$H$163,N$7:N$166,$BD219)</f>
        <v>22603.460943500271</v>
      </c>
      <c r="BG219" s="95">
        <f>求节点(节奏总纲!$H$4:$H$163,O$7:O$166,$BD219)</f>
        <v>22603.460943500271</v>
      </c>
      <c r="BH219" s="95">
        <f>求节点(节奏总纲!$H$4:$H$163,P$7:P$166,$BD219)</f>
        <v>2.5000000000000001E-2</v>
      </c>
      <c r="BI219" s="95">
        <f>求节点(节奏总纲!$H$4:$H$163,Q$7:Q$166,$BD219)</f>
        <v>2.5000000000000001E-2</v>
      </c>
      <c r="BJ219" s="95">
        <f>求节点(节奏总纲!$H$4:$H$163,T$7:T$166,$BD219)</f>
        <v>2.4800951744746</v>
      </c>
      <c r="BK219" s="95">
        <f>求节点(节奏总纲!$H$4:$H$163,U$7:U$166,$BD219)</f>
        <v>87956928025.554825</v>
      </c>
      <c r="BM219" s="14">
        <v>213</v>
      </c>
      <c r="BN219" s="95">
        <f>求节点(节奏总纲!$H$4:$H$163,AF$7:AF$166,$BD219)</f>
        <v>406.74613515099583</v>
      </c>
      <c r="BO219" s="95">
        <f>求节点(节奏总纲!$H$4:$H$163,AG$7:AG$166,$BD219)</f>
        <v>1293.9922463696437</v>
      </c>
      <c r="BP219" s="95">
        <f>求节点(节奏总纲!$H$4:$H$163,AH$7:AH$166,$BD219)</f>
        <v>1293.9922463696437</v>
      </c>
      <c r="BQ219" s="95">
        <f>求节点(节奏总纲!$H$4:$H$163,AI$7:AI$166,$BD219)</f>
        <v>2.5000000000000001E-2</v>
      </c>
      <c r="BR219" s="95">
        <f>求节点(节奏总纲!$H$4:$H$163,AJ$7:AJ$166,$BD219)</f>
        <v>2.5000000000000001E-2</v>
      </c>
      <c r="BS219" s="95">
        <f>求节点(节奏总纲!$H$4:$H$163,AM$7:AM$166,$BD219)</f>
        <v>8218.7848710434009</v>
      </c>
      <c r="BT219" s="95">
        <f>求节点(节奏总纲!$H$4:$H$163,AN$7:AN$166,$BD219)</f>
        <v>4.7556519625528404</v>
      </c>
      <c r="BU219" s="95">
        <f>求节点(节奏总纲!$H$4:$H$163,AO$7:AO$166,$BD219)</f>
        <v>426221294189.37231</v>
      </c>
    </row>
    <row r="220" spans="56:73" x14ac:dyDescent="0.15">
      <c r="BD220" s="14">
        <v>214</v>
      </c>
      <c r="BE220" s="95">
        <f>求节点(节奏总纲!$H$4:$H$163,M$7:M$166,$BD220)</f>
        <v>406.82840393167828</v>
      </c>
      <c r="BF220" s="95">
        <f>求节点(节奏总纲!$H$4:$H$163,N$7:N$166,$BD220)</f>
        <v>22617.070246101568</v>
      </c>
      <c r="BG220" s="95">
        <f>求节点(节奏总纲!$H$4:$H$163,O$7:O$166,$BD220)</f>
        <v>22617.070246101568</v>
      </c>
      <c r="BH220" s="95">
        <f>求节点(节奏总纲!$H$4:$H$163,P$7:P$166,$BD220)</f>
        <v>2.5000000000000001E-2</v>
      </c>
      <c r="BI220" s="95">
        <f>求节点(节奏总纲!$H$4:$H$163,Q$7:Q$166,$BD220)</f>
        <v>2.5000000000000001E-2</v>
      </c>
      <c r="BJ220" s="95">
        <f>求节点(节奏总纲!$H$4:$H$163,T$7:T$166,$BD220)</f>
        <v>2.4796574977802046</v>
      </c>
      <c r="BK220" s="95">
        <f>求节点(节奏总纲!$H$4:$H$163,U$7:U$166,$BD220)</f>
        <v>88058606271.016998</v>
      </c>
      <c r="BM220" s="14">
        <v>214</v>
      </c>
      <c r="BN220" s="95">
        <f>求节点(节奏总纲!$H$4:$H$163,AF$7:AF$166,$BD220)</f>
        <v>406.82840393167828</v>
      </c>
      <c r="BO220" s="95">
        <f>求节点(节奏总纲!$H$4:$H$163,AG$7:AG$166,$BD220)</f>
        <v>1294.8057669144337</v>
      </c>
      <c r="BP220" s="95">
        <f>求节点(节奏总纲!$H$4:$H$163,AH$7:AH$166,$BD220)</f>
        <v>1294.8057669144337</v>
      </c>
      <c r="BQ220" s="95">
        <f>求节点(节奏总纲!$H$4:$H$163,AI$7:AI$166,$BD220)</f>
        <v>2.5000000000000001E-2</v>
      </c>
      <c r="BR220" s="95">
        <f>求节点(节奏总纲!$H$4:$H$163,AJ$7:AJ$166,$BD220)</f>
        <v>2.5000000000000001E-2</v>
      </c>
      <c r="BS220" s="95">
        <f>求节点(节奏总纲!$H$4:$H$163,AM$7:AM$166,$BD220)</f>
        <v>8223.1257984999793</v>
      </c>
      <c r="BT220" s="95">
        <f>求节点(节奏总纲!$H$4:$H$163,AN$7:AN$166,$BD220)</f>
        <v>4.7586198018632349</v>
      </c>
      <c r="BU220" s="95">
        <f>求节点(节奏总纲!$H$4:$H$163,AO$7:AO$166,$BD220)</f>
        <v>427742312532.49066</v>
      </c>
    </row>
    <row r="221" spans="56:73" x14ac:dyDescent="0.15">
      <c r="BD221" s="14">
        <v>215</v>
      </c>
      <c r="BE221" s="95">
        <f>求节点(节奏总纲!$H$4:$H$163,M$7:M$166,$BD221)</f>
        <v>406.91067271236068</v>
      </c>
      <c r="BF221" s="95">
        <f>求节点(节奏总纲!$H$4:$H$163,N$7:N$166,$BD221)</f>
        <v>22630.679548702865</v>
      </c>
      <c r="BG221" s="95">
        <f>求节点(节奏总纲!$H$4:$H$163,O$7:O$166,$BD221)</f>
        <v>22630.679548702865</v>
      </c>
      <c r="BH221" s="95">
        <f>求节点(节奏总纲!$H$4:$H$163,P$7:P$166,$BD221)</f>
        <v>2.5000000000000001E-2</v>
      </c>
      <c r="BI221" s="95">
        <f>求节点(节奏总纲!$H$4:$H$163,Q$7:Q$166,$BD221)</f>
        <v>2.5000000000000001E-2</v>
      </c>
      <c r="BJ221" s="95">
        <f>求节点(节奏总纲!$H$4:$H$163,T$7:T$166,$BD221)</f>
        <v>2.4792198210858087</v>
      </c>
      <c r="BK221" s="95">
        <f>求节点(节奏总纲!$H$4:$H$163,U$7:U$166,$BD221)</f>
        <v>88160284516.479172</v>
      </c>
      <c r="BM221" s="14">
        <v>215</v>
      </c>
      <c r="BN221" s="95">
        <f>求节点(节奏总纲!$H$4:$H$163,AF$7:AF$166,$BD221)</f>
        <v>406.91067271236068</v>
      </c>
      <c r="BO221" s="95">
        <f>求节点(节奏总纲!$H$4:$H$163,AG$7:AG$166,$BD221)</f>
        <v>1295.6192874592234</v>
      </c>
      <c r="BP221" s="95">
        <f>求节点(节奏总纲!$H$4:$H$163,AH$7:AH$166,$BD221)</f>
        <v>1295.6192874592234</v>
      </c>
      <c r="BQ221" s="95">
        <f>求节点(节奏总纲!$H$4:$H$163,AI$7:AI$166,$BD221)</f>
        <v>2.5000000000000001E-2</v>
      </c>
      <c r="BR221" s="95">
        <f>求节点(节奏总纲!$H$4:$H$163,AJ$7:AJ$166,$BD221)</f>
        <v>2.5000000000000001E-2</v>
      </c>
      <c r="BS221" s="95">
        <f>求节点(节奏总纲!$H$4:$H$163,AM$7:AM$166,$BD221)</f>
        <v>8227.4667259565576</v>
      </c>
      <c r="BT221" s="95">
        <f>求节点(节奏总纲!$H$4:$H$163,AN$7:AN$166,$BD221)</f>
        <v>4.7615876411736293</v>
      </c>
      <c r="BU221" s="95">
        <f>求节点(节奏总纲!$H$4:$H$163,AO$7:AO$166,$BD221)</f>
        <v>429263330875.60901</v>
      </c>
    </row>
    <row r="222" spans="56:73" x14ac:dyDescent="0.15">
      <c r="BD222" s="14">
        <v>216</v>
      </c>
      <c r="BE222" s="95">
        <f>求节点(节奏总纲!$H$4:$H$163,M$7:M$166,$BD222)</f>
        <v>406.99294149304313</v>
      </c>
      <c r="BF222" s="95">
        <f>求节点(节奏总纲!$H$4:$H$163,N$7:N$166,$BD222)</f>
        <v>22644.288851304162</v>
      </c>
      <c r="BG222" s="95">
        <f>求节点(节奏总纲!$H$4:$H$163,O$7:O$166,$BD222)</f>
        <v>22644.288851304162</v>
      </c>
      <c r="BH222" s="95">
        <f>求节点(节奏总纲!$H$4:$H$163,P$7:P$166,$BD222)</f>
        <v>2.5000000000000001E-2</v>
      </c>
      <c r="BI222" s="95">
        <f>求节点(节奏总纲!$H$4:$H$163,Q$7:Q$166,$BD222)</f>
        <v>2.5000000000000001E-2</v>
      </c>
      <c r="BJ222" s="95">
        <f>求节点(节奏总纲!$H$4:$H$163,T$7:T$166,$BD222)</f>
        <v>2.4787821443914133</v>
      </c>
      <c r="BK222" s="95">
        <f>求节点(节奏总纲!$H$4:$H$163,U$7:U$166,$BD222)</f>
        <v>88261962761.941345</v>
      </c>
      <c r="BM222" s="14">
        <v>216</v>
      </c>
      <c r="BN222" s="95">
        <f>求节点(节奏总纲!$H$4:$H$163,AF$7:AF$166,$BD222)</f>
        <v>406.99294149304313</v>
      </c>
      <c r="BO222" s="95">
        <f>求节点(节奏总纲!$H$4:$H$163,AG$7:AG$166,$BD222)</f>
        <v>1296.4328080040134</v>
      </c>
      <c r="BP222" s="95">
        <f>求节点(节奏总纲!$H$4:$H$163,AH$7:AH$166,$BD222)</f>
        <v>1296.4328080040134</v>
      </c>
      <c r="BQ222" s="95">
        <f>求节点(节奏总纲!$H$4:$H$163,AI$7:AI$166,$BD222)</f>
        <v>2.5000000000000001E-2</v>
      </c>
      <c r="BR222" s="95">
        <f>求节点(节奏总纲!$H$4:$H$163,AJ$7:AJ$166,$BD222)</f>
        <v>2.5000000000000001E-2</v>
      </c>
      <c r="BS222" s="95">
        <f>求节点(节奏总纲!$H$4:$H$163,AM$7:AM$166,$BD222)</f>
        <v>8231.807653413136</v>
      </c>
      <c r="BT222" s="95">
        <f>求节点(节奏总纲!$H$4:$H$163,AN$7:AN$166,$BD222)</f>
        <v>4.7645554804840238</v>
      </c>
      <c r="BU222" s="95">
        <f>求节点(节奏总纲!$H$4:$H$163,AO$7:AO$166,$BD222)</f>
        <v>430784349218.72742</v>
      </c>
    </row>
    <row r="223" spans="56:73" x14ac:dyDescent="0.15">
      <c r="BD223" s="14">
        <v>217</v>
      </c>
      <c r="BE223" s="95">
        <f>求节点(节奏总纲!$H$4:$H$163,M$7:M$166,$BD223)</f>
        <v>407.07521027372559</v>
      </c>
      <c r="BF223" s="95">
        <f>求节点(节奏总纲!$H$4:$H$163,N$7:N$166,$BD223)</f>
        <v>22657.898153905458</v>
      </c>
      <c r="BG223" s="95">
        <f>求节点(节奏总纲!$H$4:$H$163,O$7:O$166,$BD223)</f>
        <v>22657.898153905458</v>
      </c>
      <c r="BH223" s="95">
        <f>求节点(节奏总纲!$H$4:$H$163,P$7:P$166,$BD223)</f>
        <v>2.5000000000000001E-2</v>
      </c>
      <c r="BI223" s="95">
        <f>求节点(节奏总纲!$H$4:$H$163,Q$7:Q$166,$BD223)</f>
        <v>2.5000000000000001E-2</v>
      </c>
      <c r="BJ223" s="95">
        <f>求节点(节奏总纲!$H$4:$H$163,T$7:T$166,$BD223)</f>
        <v>2.4783444676970179</v>
      </c>
      <c r="BK223" s="95">
        <f>求节点(节奏总纲!$H$4:$H$163,U$7:U$166,$BD223)</f>
        <v>88363641007.403503</v>
      </c>
      <c r="BM223" s="14">
        <v>217</v>
      </c>
      <c r="BN223" s="95">
        <f>求节点(节奏总纲!$H$4:$H$163,AF$7:AF$166,$BD223)</f>
        <v>407.07521027372559</v>
      </c>
      <c r="BO223" s="95">
        <f>求节点(节奏总纲!$H$4:$H$163,AG$7:AG$166,$BD223)</f>
        <v>1297.2463285488034</v>
      </c>
      <c r="BP223" s="95">
        <f>求节点(节奏总纲!$H$4:$H$163,AH$7:AH$166,$BD223)</f>
        <v>1297.2463285488034</v>
      </c>
      <c r="BQ223" s="95">
        <f>求节点(节奏总纲!$H$4:$H$163,AI$7:AI$166,$BD223)</f>
        <v>2.5000000000000001E-2</v>
      </c>
      <c r="BR223" s="95">
        <f>求节点(节奏总纲!$H$4:$H$163,AJ$7:AJ$166,$BD223)</f>
        <v>2.5000000000000001E-2</v>
      </c>
      <c r="BS223" s="95">
        <f>求节点(节奏总纲!$H$4:$H$163,AM$7:AM$166,$BD223)</f>
        <v>8236.1485808697144</v>
      </c>
      <c r="BT223" s="95">
        <f>求节点(节奏总纲!$H$4:$H$163,AN$7:AN$166,$BD223)</f>
        <v>4.7675233197944182</v>
      </c>
      <c r="BU223" s="95">
        <f>求节点(节奏总纲!$H$4:$H$163,AO$7:AO$166,$BD223)</f>
        <v>432305367561.84576</v>
      </c>
    </row>
    <row r="224" spans="56:73" x14ac:dyDescent="0.15">
      <c r="BD224" s="14">
        <v>218</v>
      </c>
      <c r="BE224" s="95">
        <f>求节点(节奏总纲!$H$4:$H$163,M$7:M$166,$BD224)</f>
        <v>407.15747905440799</v>
      </c>
      <c r="BF224" s="95">
        <f>求节点(节奏总纲!$H$4:$H$163,N$7:N$166,$BD224)</f>
        <v>22671.507456506755</v>
      </c>
      <c r="BG224" s="95">
        <f>求节点(节奏总纲!$H$4:$H$163,O$7:O$166,$BD224)</f>
        <v>22671.507456506755</v>
      </c>
      <c r="BH224" s="95">
        <f>求节点(节奏总纲!$H$4:$H$163,P$7:P$166,$BD224)</f>
        <v>2.5000000000000001E-2</v>
      </c>
      <c r="BI224" s="95">
        <f>求节点(节奏总纲!$H$4:$H$163,Q$7:Q$166,$BD224)</f>
        <v>2.5000000000000001E-2</v>
      </c>
      <c r="BJ224" s="95">
        <f>求节点(节奏总纲!$H$4:$H$163,T$7:T$166,$BD224)</f>
        <v>2.477906791002622</v>
      </c>
      <c r="BK224" s="95">
        <f>求节点(节奏总纲!$H$4:$H$163,U$7:U$166,$BD224)</f>
        <v>88465319252.865677</v>
      </c>
      <c r="BM224" s="14">
        <v>218</v>
      </c>
      <c r="BN224" s="95">
        <f>求节点(节奏总纲!$H$4:$H$163,AF$7:AF$166,$BD224)</f>
        <v>407.15747905440799</v>
      </c>
      <c r="BO224" s="95">
        <f>求节点(节奏总纲!$H$4:$H$163,AG$7:AG$166,$BD224)</f>
        <v>1298.0598490935934</v>
      </c>
      <c r="BP224" s="95">
        <f>求节点(节奏总纲!$H$4:$H$163,AH$7:AH$166,$BD224)</f>
        <v>1298.0598490935934</v>
      </c>
      <c r="BQ224" s="95">
        <f>求节点(节奏总纲!$H$4:$H$163,AI$7:AI$166,$BD224)</f>
        <v>2.5000000000000001E-2</v>
      </c>
      <c r="BR224" s="95">
        <f>求节点(节奏总纲!$H$4:$H$163,AJ$7:AJ$166,$BD224)</f>
        <v>2.5000000000000001E-2</v>
      </c>
      <c r="BS224" s="95">
        <f>求节点(节奏总纲!$H$4:$H$163,AM$7:AM$166,$BD224)</f>
        <v>8240.4895083262927</v>
      </c>
      <c r="BT224" s="95">
        <f>求节点(节奏总纲!$H$4:$H$163,AN$7:AN$166,$BD224)</f>
        <v>4.7704911591048127</v>
      </c>
      <c r="BU224" s="95">
        <f>求节点(节奏总纲!$H$4:$H$163,AO$7:AO$166,$BD224)</f>
        <v>433826385904.96411</v>
      </c>
    </row>
    <row r="225" spans="56:73" x14ac:dyDescent="0.15">
      <c r="BD225" s="14">
        <v>219</v>
      </c>
      <c r="BE225" s="95">
        <f>求节点(节奏总纲!$H$4:$H$163,M$7:M$166,$BD225)</f>
        <v>407.23974783509044</v>
      </c>
      <c r="BF225" s="95">
        <f>求节点(节奏总纲!$H$4:$H$163,N$7:N$166,$BD225)</f>
        <v>22685.116759108056</v>
      </c>
      <c r="BG225" s="95">
        <f>求节点(节奏总纲!$H$4:$H$163,O$7:O$166,$BD225)</f>
        <v>22685.116759108056</v>
      </c>
      <c r="BH225" s="95">
        <f>求节点(节奏总纲!$H$4:$H$163,P$7:P$166,$BD225)</f>
        <v>2.5000000000000001E-2</v>
      </c>
      <c r="BI225" s="95">
        <f>求节点(节奏总纲!$H$4:$H$163,Q$7:Q$166,$BD225)</f>
        <v>2.5000000000000001E-2</v>
      </c>
      <c r="BJ225" s="95">
        <f>求节点(节奏总纲!$H$4:$H$163,T$7:T$166,$BD225)</f>
        <v>2.4774691143082266</v>
      </c>
      <c r="BK225" s="95">
        <f>求节点(节奏总纲!$H$4:$H$163,U$7:U$166,$BD225)</f>
        <v>88566997498.32785</v>
      </c>
      <c r="BM225" s="14">
        <v>219</v>
      </c>
      <c r="BN225" s="95">
        <f>求节点(节奏总纲!$H$4:$H$163,AF$7:AF$166,$BD225)</f>
        <v>407.23974783509044</v>
      </c>
      <c r="BO225" s="95">
        <f>求节点(节奏总纲!$H$4:$H$163,AG$7:AG$166,$BD225)</f>
        <v>1298.8733696383833</v>
      </c>
      <c r="BP225" s="95">
        <f>求节点(节奏总纲!$H$4:$H$163,AH$7:AH$166,$BD225)</f>
        <v>1298.8733696383833</v>
      </c>
      <c r="BQ225" s="95">
        <f>求节点(节奏总纲!$H$4:$H$163,AI$7:AI$166,$BD225)</f>
        <v>2.5000000000000001E-2</v>
      </c>
      <c r="BR225" s="95">
        <f>求节点(节奏总纲!$H$4:$H$163,AJ$7:AJ$166,$BD225)</f>
        <v>2.5000000000000001E-2</v>
      </c>
      <c r="BS225" s="95">
        <f>求节点(节奏总纲!$H$4:$H$163,AM$7:AM$166,$BD225)</f>
        <v>8244.8304357828711</v>
      </c>
      <c r="BT225" s="95">
        <f>求节点(节奏总纲!$H$4:$H$163,AN$7:AN$166,$BD225)</f>
        <v>4.7734589984152072</v>
      </c>
      <c r="BU225" s="95">
        <f>求节点(节奏总纲!$H$4:$H$163,AO$7:AO$166,$BD225)</f>
        <v>435347404248.08252</v>
      </c>
    </row>
    <row r="226" spans="56:73" x14ac:dyDescent="0.15">
      <c r="BD226" s="14">
        <v>220</v>
      </c>
      <c r="BE226" s="95">
        <f>求节点(节奏总纲!$H$4:$H$163,M$7:M$166,$BD226)</f>
        <v>407.3220166157729</v>
      </c>
      <c r="BF226" s="95">
        <f>求节点(节奏总纲!$H$4:$H$163,N$7:N$166,$BD226)</f>
        <v>22698.726061709353</v>
      </c>
      <c r="BG226" s="95">
        <f>求节点(节奏总纲!$H$4:$H$163,O$7:O$166,$BD226)</f>
        <v>22698.726061709353</v>
      </c>
      <c r="BH226" s="95">
        <f>求节点(节奏总纲!$H$4:$H$163,P$7:P$166,$BD226)</f>
        <v>2.5000000000000001E-2</v>
      </c>
      <c r="BI226" s="95">
        <f>求节点(节奏总纲!$H$4:$H$163,Q$7:Q$166,$BD226)</f>
        <v>2.5000000000000001E-2</v>
      </c>
      <c r="BJ226" s="95">
        <f>求节点(节奏总纲!$H$4:$H$163,T$7:T$166,$BD226)</f>
        <v>2.4770314376138312</v>
      </c>
      <c r="BK226" s="95">
        <f>求节点(节奏总纲!$H$4:$H$163,U$7:U$166,$BD226)</f>
        <v>88668675743.790009</v>
      </c>
      <c r="BM226" s="14">
        <v>220</v>
      </c>
      <c r="BN226" s="95">
        <f>求节点(节奏总纲!$H$4:$H$163,AF$7:AF$166,$BD226)</f>
        <v>407.3220166157729</v>
      </c>
      <c r="BO226" s="95">
        <f>求节点(节奏总纲!$H$4:$H$163,AG$7:AG$166,$BD226)</f>
        <v>1299.6868901831733</v>
      </c>
      <c r="BP226" s="95">
        <f>求节点(节奏总纲!$H$4:$H$163,AH$7:AH$166,$BD226)</f>
        <v>1299.6868901831733</v>
      </c>
      <c r="BQ226" s="95">
        <f>求节点(节奏总纲!$H$4:$H$163,AI$7:AI$166,$BD226)</f>
        <v>2.5000000000000001E-2</v>
      </c>
      <c r="BR226" s="95">
        <f>求节点(节奏总纲!$H$4:$H$163,AJ$7:AJ$166,$BD226)</f>
        <v>2.5000000000000001E-2</v>
      </c>
      <c r="BS226" s="95">
        <f>求节点(节奏总纲!$H$4:$H$163,AM$7:AM$166,$BD226)</f>
        <v>8249.1713632394494</v>
      </c>
      <c r="BT226" s="95">
        <f>求节点(节奏总纲!$H$4:$H$163,AN$7:AN$166,$BD226)</f>
        <v>4.7764268377256016</v>
      </c>
      <c r="BU226" s="95">
        <f>求节点(节奏总纲!$H$4:$H$163,AO$7:AO$166,$BD226)</f>
        <v>436868422591.20087</v>
      </c>
    </row>
    <row r="227" spans="56:73" x14ac:dyDescent="0.15">
      <c r="BD227" s="14">
        <v>221</v>
      </c>
      <c r="BE227" s="95">
        <f>求节点(节奏总纲!$H$4:$H$163,M$7:M$166,$BD227)</f>
        <v>407.40428539645529</v>
      </c>
      <c r="BF227" s="95">
        <f>求节点(节奏总纲!$H$4:$H$163,N$7:N$166,$BD227)</f>
        <v>22712.335364310649</v>
      </c>
      <c r="BG227" s="95">
        <f>求节点(节奏总纲!$H$4:$H$163,O$7:O$166,$BD227)</f>
        <v>22712.335364310649</v>
      </c>
      <c r="BH227" s="95">
        <f>求节点(节奏总纲!$H$4:$H$163,P$7:P$166,$BD227)</f>
        <v>2.5000000000000001E-2</v>
      </c>
      <c r="BI227" s="95">
        <f>求节点(节奏总纲!$H$4:$H$163,Q$7:Q$166,$BD227)</f>
        <v>2.5000000000000001E-2</v>
      </c>
      <c r="BJ227" s="95">
        <f>求节点(节奏总纲!$H$4:$H$163,T$7:T$166,$BD227)</f>
        <v>2.4765937609194353</v>
      </c>
      <c r="BK227" s="95">
        <f>求节点(节奏总纲!$H$4:$H$163,U$7:U$166,$BD227)</f>
        <v>88770353989.252182</v>
      </c>
      <c r="BM227" s="14">
        <v>221</v>
      </c>
      <c r="BN227" s="95">
        <f>求节点(节奏总纲!$H$4:$H$163,AF$7:AF$166,$BD227)</f>
        <v>407.40428539645529</v>
      </c>
      <c r="BO227" s="95">
        <f>求节点(节奏总纲!$H$4:$H$163,AG$7:AG$166,$BD227)</f>
        <v>1300.5004107279633</v>
      </c>
      <c r="BP227" s="95">
        <f>求节点(节奏总纲!$H$4:$H$163,AH$7:AH$166,$BD227)</f>
        <v>1300.5004107279633</v>
      </c>
      <c r="BQ227" s="95">
        <f>求节点(节奏总纲!$H$4:$H$163,AI$7:AI$166,$BD227)</f>
        <v>2.5000000000000001E-2</v>
      </c>
      <c r="BR227" s="95">
        <f>求节点(节奏总纲!$H$4:$H$163,AJ$7:AJ$166,$BD227)</f>
        <v>2.5000000000000001E-2</v>
      </c>
      <c r="BS227" s="95">
        <f>求节点(节奏总纲!$H$4:$H$163,AM$7:AM$166,$BD227)</f>
        <v>8253.5122906960278</v>
      </c>
      <c r="BT227" s="95">
        <f>求节点(节奏总纲!$H$4:$H$163,AN$7:AN$166,$BD227)</f>
        <v>4.7793946770359961</v>
      </c>
      <c r="BU227" s="95">
        <f>求节点(节奏总纲!$H$4:$H$163,AO$7:AO$166,$BD227)</f>
        <v>438389440934.31921</v>
      </c>
    </row>
    <row r="228" spans="56:73" x14ac:dyDescent="0.15">
      <c r="BD228" s="14">
        <v>222</v>
      </c>
      <c r="BE228" s="95">
        <f>求节点(节奏总纲!$H$4:$H$163,M$7:M$166,$BD228)</f>
        <v>407.48655417713775</v>
      </c>
      <c r="BF228" s="95">
        <f>求节点(节奏总纲!$H$4:$H$163,N$7:N$166,$BD228)</f>
        <v>22725.944666911946</v>
      </c>
      <c r="BG228" s="95">
        <f>求节点(节奏总纲!$H$4:$H$163,O$7:O$166,$BD228)</f>
        <v>22725.944666911946</v>
      </c>
      <c r="BH228" s="95">
        <f>求节点(节奏总纲!$H$4:$H$163,P$7:P$166,$BD228)</f>
        <v>2.5000000000000001E-2</v>
      </c>
      <c r="BI228" s="95">
        <f>求节点(节奏总纲!$H$4:$H$163,Q$7:Q$166,$BD228)</f>
        <v>2.5000000000000001E-2</v>
      </c>
      <c r="BJ228" s="95">
        <f>求节点(节奏总纲!$H$4:$H$163,T$7:T$166,$BD228)</f>
        <v>2.4761560842250399</v>
      </c>
      <c r="BK228" s="95">
        <f>求节点(节奏总纲!$H$4:$H$163,U$7:U$166,$BD228)</f>
        <v>88872032234.714355</v>
      </c>
      <c r="BM228" s="14">
        <v>222</v>
      </c>
      <c r="BN228" s="95">
        <f>求节点(节奏总纲!$H$4:$H$163,AF$7:AF$166,$BD228)</f>
        <v>407.48655417713775</v>
      </c>
      <c r="BO228" s="95">
        <f>求节点(节奏总纲!$H$4:$H$163,AG$7:AG$166,$BD228)</f>
        <v>1301.3139312727533</v>
      </c>
      <c r="BP228" s="95">
        <f>求节点(节奏总纲!$H$4:$H$163,AH$7:AH$166,$BD228)</f>
        <v>1301.3139312727533</v>
      </c>
      <c r="BQ228" s="95">
        <f>求节点(节奏总纲!$H$4:$H$163,AI$7:AI$166,$BD228)</f>
        <v>2.5000000000000001E-2</v>
      </c>
      <c r="BR228" s="95">
        <f>求节点(节奏总纲!$H$4:$H$163,AJ$7:AJ$166,$BD228)</f>
        <v>2.5000000000000001E-2</v>
      </c>
      <c r="BS228" s="95">
        <f>求节点(节奏总纲!$H$4:$H$163,AM$7:AM$166,$BD228)</f>
        <v>8257.8532181526061</v>
      </c>
      <c r="BT228" s="95">
        <f>求节点(节奏总纲!$H$4:$H$163,AN$7:AN$166,$BD228)</f>
        <v>4.7823625163463905</v>
      </c>
      <c r="BU228" s="95">
        <f>求节点(节奏总纲!$H$4:$H$163,AO$7:AO$166,$BD228)</f>
        <v>439910459277.43762</v>
      </c>
    </row>
    <row r="229" spans="56:73" x14ac:dyDescent="0.15">
      <c r="BD229" s="14">
        <v>223</v>
      </c>
      <c r="BE229" s="95">
        <f>求节点(节奏总纲!$H$4:$H$163,M$7:M$166,$BD229)</f>
        <v>407.5688229578202</v>
      </c>
      <c r="BF229" s="95">
        <f>求节点(节奏总纲!$H$4:$H$163,N$7:N$166,$BD229)</f>
        <v>22739.553969513243</v>
      </c>
      <c r="BG229" s="95">
        <f>求节点(节奏总纲!$H$4:$H$163,O$7:O$166,$BD229)</f>
        <v>22739.553969513243</v>
      </c>
      <c r="BH229" s="95">
        <f>求节点(节奏总纲!$H$4:$H$163,P$7:P$166,$BD229)</f>
        <v>2.5000000000000001E-2</v>
      </c>
      <c r="BI229" s="95">
        <f>求节点(节奏总纲!$H$4:$H$163,Q$7:Q$166,$BD229)</f>
        <v>2.5000000000000001E-2</v>
      </c>
      <c r="BJ229" s="95">
        <f>求节点(节奏总纲!$H$4:$H$163,T$7:T$166,$BD229)</f>
        <v>2.475718407530644</v>
      </c>
      <c r="BK229" s="95">
        <f>求节点(节奏总纲!$H$4:$H$163,U$7:U$166,$BD229)</f>
        <v>88973710480.176529</v>
      </c>
      <c r="BM229" s="14">
        <v>223</v>
      </c>
      <c r="BN229" s="95">
        <f>求节点(节奏总纲!$H$4:$H$163,AF$7:AF$166,$BD229)</f>
        <v>407.5688229578202</v>
      </c>
      <c r="BO229" s="95">
        <f>求节点(节奏总纲!$H$4:$H$163,AG$7:AG$166,$BD229)</f>
        <v>1302.1274518175433</v>
      </c>
      <c r="BP229" s="95">
        <f>求节点(节奏总纲!$H$4:$H$163,AH$7:AH$166,$BD229)</f>
        <v>1302.1274518175433</v>
      </c>
      <c r="BQ229" s="95">
        <f>求节点(节奏总纲!$H$4:$H$163,AI$7:AI$166,$BD229)</f>
        <v>2.5000000000000001E-2</v>
      </c>
      <c r="BR229" s="95">
        <f>求节点(节奏总纲!$H$4:$H$163,AJ$7:AJ$166,$BD229)</f>
        <v>2.5000000000000001E-2</v>
      </c>
      <c r="BS229" s="95">
        <f>求节点(节奏总纲!$H$4:$H$163,AM$7:AM$166,$BD229)</f>
        <v>8262.1941456091845</v>
      </c>
      <c r="BT229" s="95">
        <f>求节点(节奏总纲!$H$4:$H$163,AN$7:AN$166,$BD229)</f>
        <v>4.785330355656785</v>
      </c>
      <c r="BU229" s="95">
        <f>求节点(节奏总纲!$H$4:$H$163,AO$7:AO$166,$BD229)</f>
        <v>441431477620.55597</v>
      </c>
    </row>
    <row r="230" spans="56:73" x14ac:dyDescent="0.15">
      <c r="BD230" s="14">
        <v>224</v>
      </c>
      <c r="BE230" s="95">
        <f>求节点(节奏总纲!$H$4:$H$163,M$7:M$166,$BD230)</f>
        <v>407.64821436194325</v>
      </c>
      <c r="BF230" s="95">
        <f>求节点(节奏总纲!$H$4:$H$163,N$7:N$166,$BD230)</f>
        <v>22752.607156124712</v>
      </c>
      <c r="BG230" s="95">
        <f>求节点(节奏总纲!$H$4:$H$163,O$7:O$166,$BD230)</f>
        <v>22752.607156124712</v>
      </c>
      <c r="BH230" s="95">
        <f>求节点(节奏总纲!$H$4:$H$163,P$7:P$166,$BD230)</f>
        <v>2.5000000000000001E-2</v>
      </c>
      <c r="BI230" s="95">
        <f>求节点(节奏总纲!$H$4:$H$163,Q$7:Q$166,$BD230)</f>
        <v>2.5000000000000001E-2</v>
      </c>
      <c r="BJ230" s="95">
        <f>求节点(节奏总纲!$H$4:$H$163,T$7:T$166,$BD230)</f>
        <v>2.4752837371907415</v>
      </c>
      <c r="BK230" s="95">
        <f>求节点(节奏总纲!$H$4:$H$163,U$7:U$166,$BD230)</f>
        <v>89071067518.140396</v>
      </c>
      <c r="BM230" s="14">
        <v>224</v>
      </c>
      <c r="BN230" s="95">
        <f>求节点(节奏总纲!$H$4:$H$163,AF$7:AF$166,$BD230)</f>
        <v>407.64821436194325</v>
      </c>
      <c r="BO230" s="95">
        <f>求节点(节奏总纲!$H$4:$H$163,AG$7:AG$166,$BD230)</f>
        <v>1302.9028337499751</v>
      </c>
      <c r="BP230" s="95">
        <f>求节点(节奏总纲!$H$4:$H$163,AH$7:AH$166,$BD230)</f>
        <v>1302.9028337499751</v>
      </c>
      <c r="BQ230" s="95">
        <f>求节点(节奏总纲!$H$4:$H$163,AI$7:AI$166,$BD230)</f>
        <v>2.5000000000000001E-2</v>
      </c>
      <c r="BR230" s="95">
        <f>求节点(节奏总纲!$H$4:$H$163,AJ$7:AJ$166,$BD230)</f>
        <v>2.5000000000000001E-2</v>
      </c>
      <c r="BS230" s="95">
        <f>求节点(节奏总纲!$H$4:$H$163,AM$7:AM$166,$BD230)</f>
        <v>8266.382375870633</v>
      </c>
      <c r="BT230" s="95">
        <f>求节点(节奏总纲!$H$4:$H$163,AN$7:AN$166,$BD230)</f>
        <v>4.788232779407676</v>
      </c>
      <c r="BU230" s="95">
        <f>求节点(节奏总纲!$H$4:$H$163,AO$7:AO$166,$BD230)</f>
        <v>442949306943.01941</v>
      </c>
    </row>
    <row r="231" spans="56:73" x14ac:dyDescent="0.15">
      <c r="BD231" s="14">
        <v>225</v>
      </c>
      <c r="BE231" s="95">
        <f>求节点(节奏总纲!$H$4:$H$163,M$7:M$166,$BD231)</f>
        <v>407.72634513540999</v>
      </c>
      <c r="BF231" s="95">
        <f>求节点(节奏总纲!$H$4:$H$163,N$7:N$166,$BD231)</f>
        <v>22765.416698273661</v>
      </c>
      <c r="BG231" s="95">
        <f>求节点(节奏总纲!$H$4:$H$163,O$7:O$166,$BD231)</f>
        <v>22765.416698273661</v>
      </c>
      <c r="BH231" s="95">
        <f>求节点(节奏总纲!$H$4:$H$163,P$7:P$166,$BD231)</f>
        <v>2.5000000000000001E-2</v>
      </c>
      <c r="BI231" s="95">
        <f>求节点(节奏总纲!$H$4:$H$163,Q$7:Q$166,$BD231)</f>
        <v>2.5000000000000001E-2</v>
      </c>
      <c r="BJ231" s="95">
        <f>求节点(节奏总纲!$H$4:$H$163,T$7:T$166,$BD231)</f>
        <v>2.4748503839890583</v>
      </c>
      <c r="BK231" s="95">
        <f>求节点(节奏总纲!$H$4:$H$163,U$7:U$166,$BD231)</f>
        <v>89166531357.027802</v>
      </c>
      <c r="BM231" s="14">
        <v>225</v>
      </c>
      <c r="BN231" s="95">
        <f>求节点(节奏总纲!$H$4:$H$163,AF$7:AF$166,$BD231)</f>
        <v>407.72634513540999</v>
      </c>
      <c r="BO231" s="95">
        <f>求节点(节奏总纲!$H$4:$H$163,AG$7:AG$166,$BD231)</f>
        <v>1303.6615064672806</v>
      </c>
      <c r="BP231" s="95">
        <f>求节点(节奏总纲!$H$4:$H$163,AH$7:AH$166,$BD231)</f>
        <v>1303.6615064672806</v>
      </c>
      <c r="BQ231" s="95">
        <f>求节点(节奏总纲!$H$4:$H$163,AI$7:AI$166,$BD231)</f>
        <v>2.5000000000000001E-2</v>
      </c>
      <c r="BR231" s="95">
        <f>求节点(节奏总纲!$H$4:$H$163,AJ$7:AJ$166,$BD231)</f>
        <v>2.5000000000000001E-2</v>
      </c>
      <c r="BS231" s="95">
        <f>求节点(节奏总纲!$H$4:$H$163,AM$7:AM$166,$BD231)</f>
        <v>8270.5037067321082</v>
      </c>
      <c r="BT231" s="95">
        <f>求节点(节奏总纲!$H$4:$H$163,AN$7:AN$166,$BD231)</f>
        <v>4.7911065434200824</v>
      </c>
      <c r="BU231" s="95">
        <f>求节点(节奏总纲!$H$4:$H$163,AO$7:AO$166,$BD231)</f>
        <v>444465739097.91772</v>
      </c>
    </row>
    <row r="232" spans="56:73" x14ac:dyDescent="0.15">
      <c r="BD232" s="14">
        <v>226</v>
      </c>
      <c r="BE232" s="95">
        <f>求节点(节奏总纲!$H$4:$H$163,M$7:M$166,$BD232)</f>
        <v>407.80447590887673</v>
      </c>
      <c r="BF232" s="95">
        <f>求节点(节奏总纲!$H$4:$H$163,N$7:N$166,$BD232)</f>
        <v>22778.226240422613</v>
      </c>
      <c r="BG232" s="95">
        <f>求节点(节奏总纲!$H$4:$H$163,O$7:O$166,$BD232)</f>
        <v>22778.226240422613</v>
      </c>
      <c r="BH232" s="95">
        <f>求节点(节奏总纲!$H$4:$H$163,P$7:P$166,$BD232)</f>
        <v>2.5000000000000001E-2</v>
      </c>
      <c r="BI232" s="95">
        <f>求节点(节奏总纲!$H$4:$H$163,Q$7:Q$166,$BD232)</f>
        <v>2.5000000000000001E-2</v>
      </c>
      <c r="BJ232" s="95">
        <f>求节点(节奏总纲!$H$4:$H$163,T$7:T$166,$BD232)</f>
        <v>2.4744170307873752</v>
      </c>
      <c r="BK232" s="95">
        <f>求节点(节奏总纲!$H$4:$H$163,U$7:U$166,$BD232)</f>
        <v>89261995195.915207</v>
      </c>
      <c r="BM232" s="14">
        <v>226</v>
      </c>
      <c r="BN232" s="95">
        <f>求节点(节奏总纲!$H$4:$H$163,AF$7:AF$166,$BD232)</f>
        <v>407.80447590887673</v>
      </c>
      <c r="BO232" s="95">
        <f>求节点(节奏总纲!$H$4:$H$163,AG$7:AG$166,$BD232)</f>
        <v>1304.4201791845862</v>
      </c>
      <c r="BP232" s="95">
        <f>求节点(节奏总纲!$H$4:$H$163,AH$7:AH$166,$BD232)</f>
        <v>1304.4201791845862</v>
      </c>
      <c r="BQ232" s="95">
        <f>求节点(节奏总纲!$H$4:$H$163,AI$7:AI$166,$BD232)</f>
        <v>2.5000000000000001E-2</v>
      </c>
      <c r="BR232" s="95">
        <f>求节点(节奏总纲!$H$4:$H$163,AJ$7:AJ$166,$BD232)</f>
        <v>2.5000000000000001E-2</v>
      </c>
      <c r="BS232" s="95">
        <f>求节点(节奏总纲!$H$4:$H$163,AM$7:AM$166,$BD232)</f>
        <v>8274.6250375935833</v>
      </c>
      <c r="BT232" s="95">
        <f>求节点(节奏总纲!$H$4:$H$163,AN$7:AN$166,$BD232)</f>
        <v>4.7939803074324896</v>
      </c>
      <c r="BU232" s="95">
        <f>求节点(节奏总纲!$H$4:$H$163,AO$7:AO$166,$BD232)</f>
        <v>445982171252.8161</v>
      </c>
    </row>
    <row r="233" spans="56:73" x14ac:dyDescent="0.15">
      <c r="BD233" s="14">
        <v>227</v>
      </c>
      <c r="BE233" s="95">
        <f>求节点(节奏总纲!$H$4:$H$163,M$7:M$166,$BD233)</f>
        <v>407.88260668234341</v>
      </c>
      <c r="BF233" s="95">
        <f>求节点(节奏总纲!$H$4:$H$163,N$7:N$166,$BD233)</f>
        <v>22791.035782571562</v>
      </c>
      <c r="BG233" s="95">
        <f>求节点(节奏总纲!$H$4:$H$163,O$7:O$166,$BD233)</f>
        <v>22791.035782571562</v>
      </c>
      <c r="BH233" s="95">
        <f>求节点(节奏总纲!$H$4:$H$163,P$7:P$166,$BD233)</f>
        <v>2.5000000000000001E-2</v>
      </c>
      <c r="BI233" s="95">
        <f>求节点(节奏总纲!$H$4:$H$163,Q$7:Q$166,$BD233)</f>
        <v>2.5000000000000001E-2</v>
      </c>
      <c r="BJ233" s="95">
        <f>求节点(节奏总纲!$H$4:$H$163,T$7:T$166,$BD233)</f>
        <v>2.473983677585692</v>
      </c>
      <c r="BK233" s="95">
        <f>求节点(节奏总纲!$H$4:$H$163,U$7:U$166,$BD233)</f>
        <v>89357459034.802628</v>
      </c>
      <c r="BM233" s="14">
        <v>227</v>
      </c>
      <c r="BN233" s="95">
        <f>求节点(节奏总纲!$H$4:$H$163,AF$7:AF$166,$BD233)</f>
        <v>407.88260668234341</v>
      </c>
      <c r="BO233" s="95">
        <f>求节点(节奏总纲!$H$4:$H$163,AG$7:AG$166,$BD233)</f>
        <v>1305.1788519018919</v>
      </c>
      <c r="BP233" s="95">
        <f>求节点(节奏总纲!$H$4:$H$163,AH$7:AH$166,$BD233)</f>
        <v>1305.1788519018919</v>
      </c>
      <c r="BQ233" s="95">
        <f>求节点(节奏总纲!$H$4:$H$163,AI$7:AI$166,$BD233)</f>
        <v>2.5000000000000001E-2</v>
      </c>
      <c r="BR233" s="95">
        <f>求节点(节奏总纲!$H$4:$H$163,AJ$7:AJ$166,$BD233)</f>
        <v>2.5000000000000001E-2</v>
      </c>
      <c r="BS233" s="95">
        <f>求节点(节奏总纲!$H$4:$H$163,AM$7:AM$166,$BD233)</f>
        <v>8278.7463684550585</v>
      </c>
      <c r="BT233" s="95">
        <f>求节点(节奏总纲!$H$4:$H$163,AN$7:AN$166,$BD233)</f>
        <v>4.796854071444896</v>
      </c>
      <c r="BU233" s="95">
        <f>求节点(节奏总纲!$H$4:$H$163,AO$7:AO$166,$BD233)</f>
        <v>447498603407.71442</v>
      </c>
    </row>
    <row r="234" spans="56:73" x14ac:dyDescent="0.15">
      <c r="BD234" s="14">
        <v>228</v>
      </c>
      <c r="BE234" s="95">
        <f>求节点(节奏总纲!$H$4:$H$163,M$7:M$166,$BD234)</f>
        <v>407.96073745581015</v>
      </c>
      <c r="BF234" s="95">
        <f>求节点(节奏总纲!$H$4:$H$163,N$7:N$166,$BD234)</f>
        <v>22803.845324720511</v>
      </c>
      <c r="BG234" s="95">
        <f>求节点(节奏总纲!$H$4:$H$163,O$7:O$166,$BD234)</f>
        <v>22803.845324720511</v>
      </c>
      <c r="BH234" s="95">
        <f>求节点(节奏总纲!$H$4:$H$163,P$7:P$166,$BD234)</f>
        <v>2.5000000000000001E-2</v>
      </c>
      <c r="BI234" s="95">
        <f>求节点(节奏总纲!$H$4:$H$163,Q$7:Q$166,$BD234)</f>
        <v>2.5000000000000001E-2</v>
      </c>
      <c r="BJ234" s="95">
        <f>求节点(节奏总纲!$H$4:$H$163,T$7:T$166,$BD234)</f>
        <v>2.4735503243840089</v>
      </c>
      <c r="BK234" s="95">
        <f>求节点(节奏总纲!$H$4:$H$163,U$7:U$166,$BD234)</f>
        <v>89452922873.690033</v>
      </c>
      <c r="BM234" s="14">
        <v>228</v>
      </c>
      <c r="BN234" s="95">
        <f>求节点(节奏总纲!$H$4:$H$163,AF$7:AF$166,$BD234)</f>
        <v>407.96073745581015</v>
      </c>
      <c r="BO234" s="95">
        <f>求节点(节奏总纲!$H$4:$H$163,AG$7:AG$166,$BD234)</f>
        <v>1305.9375246191976</v>
      </c>
      <c r="BP234" s="95">
        <f>求节点(节奏总纲!$H$4:$H$163,AH$7:AH$166,$BD234)</f>
        <v>1305.9375246191976</v>
      </c>
      <c r="BQ234" s="95">
        <f>求节点(节奏总纲!$H$4:$H$163,AI$7:AI$166,$BD234)</f>
        <v>2.5000000000000001E-2</v>
      </c>
      <c r="BR234" s="95">
        <f>求节点(节奏总纲!$H$4:$H$163,AJ$7:AJ$166,$BD234)</f>
        <v>2.5000000000000001E-2</v>
      </c>
      <c r="BS234" s="95">
        <f>求节点(节奏总纲!$H$4:$H$163,AM$7:AM$166,$BD234)</f>
        <v>8282.8676993165336</v>
      </c>
      <c r="BT234" s="95">
        <f>求节点(节奏总纲!$H$4:$H$163,AN$7:AN$166,$BD234)</f>
        <v>4.7997278354573032</v>
      </c>
      <c r="BU234" s="95">
        <f>求节点(节奏总纲!$H$4:$H$163,AO$7:AO$166,$BD234)</f>
        <v>449015035562.61273</v>
      </c>
    </row>
    <row r="235" spans="56:73" x14ac:dyDescent="0.15">
      <c r="BD235" s="14">
        <v>229</v>
      </c>
      <c r="BE235" s="95">
        <f>求节点(节奏总纲!$H$4:$H$163,M$7:M$166,$BD235)</f>
        <v>408.03886822927689</v>
      </c>
      <c r="BF235" s="95">
        <f>求节点(节奏总纲!$H$4:$H$163,N$7:N$166,$BD235)</f>
        <v>22816.654866869463</v>
      </c>
      <c r="BG235" s="95">
        <f>求节点(节奏总纲!$H$4:$H$163,O$7:O$166,$BD235)</f>
        <v>22816.654866869463</v>
      </c>
      <c r="BH235" s="95">
        <f>求节点(节奏总纲!$H$4:$H$163,P$7:P$166,$BD235)</f>
        <v>2.5000000000000001E-2</v>
      </c>
      <c r="BI235" s="95">
        <f>求节点(节奏总纲!$H$4:$H$163,Q$7:Q$166,$BD235)</f>
        <v>2.5000000000000001E-2</v>
      </c>
      <c r="BJ235" s="95">
        <f>求节点(节奏总纲!$H$4:$H$163,T$7:T$166,$BD235)</f>
        <v>2.4731169711823258</v>
      </c>
      <c r="BK235" s="95">
        <f>求节点(节奏总纲!$H$4:$H$163,U$7:U$166,$BD235)</f>
        <v>89548386712.577438</v>
      </c>
      <c r="BM235" s="14">
        <v>229</v>
      </c>
      <c r="BN235" s="95">
        <f>求节点(节奏总纲!$H$4:$H$163,AF$7:AF$166,$BD235)</f>
        <v>408.03886822927689</v>
      </c>
      <c r="BO235" s="95">
        <f>求节点(节奏总纲!$H$4:$H$163,AG$7:AG$166,$BD235)</f>
        <v>1306.6961973365032</v>
      </c>
      <c r="BP235" s="95">
        <f>求节点(节奏总纲!$H$4:$H$163,AH$7:AH$166,$BD235)</f>
        <v>1306.6961973365032</v>
      </c>
      <c r="BQ235" s="95">
        <f>求节点(节奏总纲!$H$4:$H$163,AI$7:AI$166,$BD235)</f>
        <v>2.5000000000000001E-2</v>
      </c>
      <c r="BR235" s="95">
        <f>求节点(节奏总纲!$H$4:$H$163,AJ$7:AJ$166,$BD235)</f>
        <v>2.5000000000000001E-2</v>
      </c>
      <c r="BS235" s="95">
        <f>求节点(节奏总纲!$H$4:$H$163,AM$7:AM$166,$BD235)</f>
        <v>8286.9890301780088</v>
      </c>
      <c r="BT235" s="95">
        <f>求节点(节奏总纲!$H$4:$H$163,AN$7:AN$166,$BD235)</f>
        <v>4.8026015994697095</v>
      </c>
      <c r="BU235" s="95">
        <f>求节点(节奏总纲!$H$4:$H$163,AO$7:AO$166,$BD235)</f>
        <v>450531467717.51111</v>
      </c>
    </row>
    <row r="236" spans="56:73" x14ac:dyDescent="0.15">
      <c r="BD236" s="14">
        <v>230</v>
      </c>
      <c r="BE236" s="95">
        <f>求节点(节奏总纲!$H$4:$H$163,M$7:M$166,$BD236)</f>
        <v>408.11699900274363</v>
      </c>
      <c r="BF236" s="95">
        <f>求节点(节奏总纲!$H$4:$H$163,N$7:N$166,$BD236)</f>
        <v>22829.464409018412</v>
      </c>
      <c r="BG236" s="95">
        <f>求节点(节奏总纲!$H$4:$H$163,O$7:O$166,$BD236)</f>
        <v>22829.464409018412</v>
      </c>
      <c r="BH236" s="95">
        <f>求节点(节奏总纲!$H$4:$H$163,P$7:P$166,$BD236)</f>
        <v>2.5000000000000001E-2</v>
      </c>
      <c r="BI236" s="95">
        <f>求节点(节奏总纲!$H$4:$H$163,Q$7:Q$166,$BD236)</f>
        <v>2.5000000000000001E-2</v>
      </c>
      <c r="BJ236" s="95">
        <f>求节点(节奏总纲!$H$4:$H$163,T$7:T$166,$BD236)</f>
        <v>2.4726836179806426</v>
      </c>
      <c r="BK236" s="95">
        <f>求节点(节奏总纲!$H$4:$H$163,U$7:U$166,$BD236)</f>
        <v>89643850551.464844</v>
      </c>
      <c r="BM236" s="14">
        <v>230</v>
      </c>
      <c r="BN236" s="95">
        <f>求节点(节奏总纲!$H$4:$H$163,AF$7:AF$166,$BD236)</f>
        <v>408.11699900274363</v>
      </c>
      <c r="BO236" s="95">
        <f>求节点(节奏总纲!$H$4:$H$163,AG$7:AG$166,$BD236)</f>
        <v>1307.4548700538089</v>
      </c>
      <c r="BP236" s="95">
        <f>求节点(节奏总纲!$H$4:$H$163,AH$7:AH$166,$BD236)</f>
        <v>1307.4548700538089</v>
      </c>
      <c r="BQ236" s="95">
        <f>求节点(节奏总纲!$H$4:$H$163,AI$7:AI$166,$BD236)</f>
        <v>2.5000000000000001E-2</v>
      </c>
      <c r="BR236" s="95">
        <f>求节点(节奏总纲!$H$4:$H$163,AJ$7:AJ$166,$BD236)</f>
        <v>2.5000000000000001E-2</v>
      </c>
      <c r="BS236" s="95">
        <f>求节点(节奏总纲!$H$4:$H$163,AM$7:AM$166,$BD236)</f>
        <v>8291.1103610394839</v>
      </c>
      <c r="BT236" s="95">
        <f>求节点(节奏总纲!$H$4:$H$163,AN$7:AN$166,$BD236)</f>
        <v>4.8054753634821168</v>
      </c>
      <c r="BU236" s="95">
        <f>求节点(节奏总纲!$H$4:$H$163,AO$7:AO$166,$BD236)</f>
        <v>452047899872.40942</v>
      </c>
    </row>
    <row r="237" spans="56:73" x14ac:dyDescent="0.15">
      <c r="BD237" s="14">
        <v>231</v>
      </c>
      <c r="BE237" s="95">
        <f>求节点(节奏总纲!$H$4:$H$163,M$7:M$166,$BD237)</f>
        <v>408.19512977621031</v>
      </c>
      <c r="BF237" s="95">
        <f>求节点(节奏总纲!$H$4:$H$163,N$7:N$166,$BD237)</f>
        <v>22842.273951167364</v>
      </c>
      <c r="BG237" s="95">
        <f>求节点(节奏总纲!$H$4:$H$163,O$7:O$166,$BD237)</f>
        <v>22842.273951167364</v>
      </c>
      <c r="BH237" s="95">
        <f>求节点(节奏总纲!$H$4:$H$163,P$7:P$166,$BD237)</f>
        <v>2.5000000000000001E-2</v>
      </c>
      <c r="BI237" s="95">
        <f>求节点(节奏总纲!$H$4:$H$163,Q$7:Q$166,$BD237)</f>
        <v>2.5000000000000001E-2</v>
      </c>
      <c r="BJ237" s="95">
        <f>求节点(节奏总纲!$H$4:$H$163,T$7:T$166,$BD237)</f>
        <v>2.472250264778959</v>
      </c>
      <c r="BK237" s="95">
        <f>求节点(节奏总纲!$H$4:$H$163,U$7:U$166,$BD237)</f>
        <v>89739314390.352264</v>
      </c>
      <c r="BM237" s="14">
        <v>231</v>
      </c>
      <c r="BN237" s="95">
        <f>求节点(节奏总纲!$H$4:$H$163,AF$7:AF$166,$BD237)</f>
        <v>408.19512977621031</v>
      </c>
      <c r="BO237" s="95">
        <f>求节点(节奏总纲!$H$4:$H$163,AG$7:AG$166,$BD237)</f>
        <v>1308.2135427711146</v>
      </c>
      <c r="BP237" s="95">
        <f>求节点(节奏总纲!$H$4:$H$163,AH$7:AH$166,$BD237)</f>
        <v>1308.2135427711146</v>
      </c>
      <c r="BQ237" s="95">
        <f>求节点(节奏总纲!$H$4:$H$163,AI$7:AI$166,$BD237)</f>
        <v>2.5000000000000001E-2</v>
      </c>
      <c r="BR237" s="95">
        <f>求节点(节奏总纲!$H$4:$H$163,AJ$7:AJ$166,$BD237)</f>
        <v>2.5000000000000001E-2</v>
      </c>
      <c r="BS237" s="95">
        <f>求节点(节奏总纲!$H$4:$H$163,AM$7:AM$166,$BD237)</f>
        <v>8295.231691900959</v>
      </c>
      <c r="BT237" s="95">
        <f>求节点(节奏总纲!$H$4:$H$163,AN$7:AN$166,$BD237)</f>
        <v>4.8083491274945231</v>
      </c>
      <c r="BU237" s="95">
        <f>求节点(节奏总纲!$H$4:$H$163,AO$7:AO$166,$BD237)</f>
        <v>453564332027.30774</v>
      </c>
    </row>
    <row r="238" spans="56:73" x14ac:dyDescent="0.15">
      <c r="BD238" s="14">
        <v>232</v>
      </c>
      <c r="BE238" s="95">
        <f>求节点(节奏总纲!$H$4:$H$163,M$7:M$166,$BD238)</f>
        <v>408.27326054967705</v>
      </c>
      <c r="BF238" s="95">
        <f>求节点(节奏总纲!$H$4:$H$163,N$7:N$166,$BD238)</f>
        <v>22855.083493316313</v>
      </c>
      <c r="BG238" s="95">
        <f>求节点(节奏总纲!$H$4:$H$163,O$7:O$166,$BD238)</f>
        <v>22855.083493316313</v>
      </c>
      <c r="BH238" s="95">
        <f>求节点(节奏总纲!$H$4:$H$163,P$7:P$166,$BD238)</f>
        <v>2.5000000000000001E-2</v>
      </c>
      <c r="BI238" s="95">
        <f>求节点(节奏总纲!$H$4:$H$163,Q$7:Q$166,$BD238)</f>
        <v>2.5000000000000001E-2</v>
      </c>
      <c r="BJ238" s="95">
        <f>求节点(节奏总纲!$H$4:$H$163,T$7:T$166,$BD238)</f>
        <v>2.4718169115772759</v>
      </c>
      <c r="BK238" s="95">
        <f>求节点(节奏总纲!$H$4:$H$163,U$7:U$166,$BD238)</f>
        <v>89834778229.23967</v>
      </c>
      <c r="BM238" s="14">
        <v>232</v>
      </c>
      <c r="BN238" s="95">
        <f>求节点(节奏总纲!$H$4:$H$163,AF$7:AF$166,$BD238)</f>
        <v>408.27326054967705</v>
      </c>
      <c r="BO238" s="95">
        <f>求节点(节奏总纲!$H$4:$H$163,AG$7:AG$166,$BD238)</f>
        <v>1308.9722154884203</v>
      </c>
      <c r="BP238" s="95">
        <f>求节点(节奏总纲!$H$4:$H$163,AH$7:AH$166,$BD238)</f>
        <v>1308.9722154884203</v>
      </c>
      <c r="BQ238" s="95">
        <f>求节点(节奏总纲!$H$4:$H$163,AI$7:AI$166,$BD238)</f>
        <v>2.5000000000000001E-2</v>
      </c>
      <c r="BR238" s="95">
        <f>求节点(节奏总纲!$H$4:$H$163,AJ$7:AJ$166,$BD238)</f>
        <v>2.5000000000000001E-2</v>
      </c>
      <c r="BS238" s="95">
        <f>求节点(节奏总纲!$H$4:$H$163,AM$7:AM$166,$BD238)</f>
        <v>8299.3530227624342</v>
      </c>
      <c r="BT238" s="95">
        <f>求节点(节奏总纲!$H$4:$H$163,AN$7:AN$166,$BD238)</f>
        <v>4.8112228915069295</v>
      </c>
      <c r="BU238" s="95">
        <f>求节点(节奏总纲!$H$4:$H$163,AO$7:AO$166,$BD238)</f>
        <v>455080764182.20605</v>
      </c>
    </row>
    <row r="239" spans="56:73" x14ac:dyDescent="0.15">
      <c r="BD239" s="14">
        <v>233</v>
      </c>
      <c r="BE239" s="95">
        <f>求节点(节奏总纲!$H$4:$H$163,M$7:M$166,$BD239)</f>
        <v>408.35139132314379</v>
      </c>
      <c r="BF239" s="95">
        <f>求节点(节奏总纲!$H$4:$H$163,N$7:N$166,$BD239)</f>
        <v>22867.893035465262</v>
      </c>
      <c r="BG239" s="95">
        <f>求节点(节奏总纲!$H$4:$H$163,O$7:O$166,$BD239)</f>
        <v>22867.893035465262</v>
      </c>
      <c r="BH239" s="95">
        <f>求节点(节奏总纲!$H$4:$H$163,P$7:P$166,$BD239)</f>
        <v>2.5000000000000001E-2</v>
      </c>
      <c r="BI239" s="95">
        <f>求节点(节奏总纲!$H$4:$H$163,Q$7:Q$166,$BD239)</f>
        <v>2.5000000000000001E-2</v>
      </c>
      <c r="BJ239" s="95">
        <f>求节点(节奏总纲!$H$4:$H$163,T$7:T$166,$BD239)</f>
        <v>2.4713835583755928</v>
      </c>
      <c r="BK239" s="95">
        <f>求节点(节奏总纲!$H$4:$H$163,U$7:U$166,$BD239)</f>
        <v>89930242068.127075</v>
      </c>
      <c r="BM239" s="14">
        <v>233</v>
      </c>
      <c r="BN239" s="95">
        <f>求节点(节奏总纲!$H$4:$H$163,AF$7:AF$166,$BD239)</f>
        <v>408.35139132314379</v>
      </c>
      <c r="BO239" s="95">
        <f>求节点(节奏总纲!$H$4:$H$163,AG$7:AG$166,$BD239)</f>
        <v>1309.7308882057259</v>
      </c>
      <c r="BP239" s="95">
        <f>求节点(节奏总纲!$H$4:$H$163,AH$7:AH$166,$BD239)</f>
        <v>1309.7308882057259</v>
      </c>
      <c r="BQ239" s="95">
        <f>求节点(节奏总纲!$H$4:$H$163,AI$7:AI$166,$BD239)</f>
        <v>2.5000000000000001E-2</v>
      </c>
      <c r="BR239" s="95">
        <f>求节点(节奏总纲!$H$4:$H$163,AJ$7:AJ$166,$BD239)</f>
        <v>2.5000000000000001E-2</v>
      </c>
      <c r="BS239" s="95">
        <f>求节点(节奏总纲!$H$4:$H$163,AM$7:AM$166,$BD239)</f>
        <v>8303.4743536239093</v>
      </c>
      <c r="BT239" s="95">
        <f>求节点(节奏总纲!$H$4:$H$163,AN$7:AN$166,$BD239)</f>
        <v>4.8140966555193367</v>
      </c>
      <c r="BU239" s="95">
        <f>求节点(节奏总纲!$H$4:$H$163,AO$7:AO$166,$BD239)</f>
        <v>456597196337.10443</v>
      </c>
    </row>
    <row r="240" spans="56:73" x14ac:dyDescent="0.15">
      <c r="BD240" s="14">
        <v>234</v>
      </c>
      <c r="BE240" s="95">
        <f>求节点(节奏总纲!$H$4:$H$163,M$7:M$166,$BD240)</f>
        <v>408.42952209661053</v>
      </c>
      <c r="BF240" s="95">
        <f>求节点(节奏总纲!$H$4:$H$163,N$7:N$166,$BD240)</f>
        <v>22880.702577614215</v>
      </c>
      <c r="BG240" s="95">
        <f>求节点(节奏总纲!$H$4:$H$163,O$7:O$166,$BD240)</f>
        <v>22880.702577614215</v>
      </c>
      <c r="BH240" s="95">
        <f>求节点(节奏总纲!$H$4:$H$163,P$7:P$166,$BD240)</f>
        <v>2.5000000000000001E-2</v>
      </c>
      <c r="BI240" s="95">
        <f>求节点(节奏总纲!$H$4:$H$163,Q$7:Q$166,$BD240)</f>
        <v>2.5000000000000001E-2</v>
      </c>
      <c r="BJ240" s="95">
        <f>求节点(节奏总纲!$H$4:$H$163,T$7:T$166,$BD240)</f>
        <v>2.4709502051739096</v>
      </c>
      <c r="BK240" s="95">
        <f>求节点(节奏总纲!$H$4:$H$163,U$7:U$166,$BD240)</f>
        <v>90025705907.014481</v>
      </c>
      <c r="BM240" s="14">
        <v>234</v>
      </c>
      <c r="BN240" s="95">
        <f>求节点(节奏总纲!$H$4:$H$163,AF$7:AF$166,$BD240)</f>
        <v>408.42952209661053</v>
      </c>
      <c r="BO240" s="95">
        <f>求节点(节奏总纲!$H$4:$H$163,AG$7:AG$166,$BD240)</f>
        <v>1310.4895609230314</v>
      </c>
      <c r="BP240" s="95">
        <f>求节点(节奏总纲!$H$4:$H$163,AH$7:AH$166,$BD240)</f>
        <v>1310.4895609230314</v>
      </c>
      <c r="BQ240" s="95">
        <f>求节点(节奏总纲!$H$4:$H$163,AI$7:AI$166,$BD240)</f>
        <v>2.5000000000000001E-2</v>
      </c>
      <c r="BR240" s="95">
        <f>求节点(节奏总纲!$H$4:$H$163,AJ$7:AJ$166,$BD240)</f>
        <v>2.5000000000000001E-2</v>
      </c>
      <c r="BS240" s="95">
        <f>求节点(节奏总纲!$H$4:$H$163,AM$7:AM$166,$BD240)</f>
        <v>8307.5956844853845</v>
      </c>
      <c r="BT240" s="95">
        <f>求节点(节奏总纲!$H$4:$H$163,AN$7:AN$166,$BD240)</f>
        <v>4.8169704195317431</v>
      </c>
      <c r="BU240" s="95">
        <f>求节点(节奏总纲!$H$4:$H$163,AO$7:AO$166,$BD240)</f>
        <v>458113628492.00275</v>
      </c>
    </row>
    <row r="241" spans="56:73" x14ac:dyDescent="0.15">
      <c r="BD241" s="14">
        <v>235</v>
      </c>
      <c r="BE241" s="95">
        <f>求节点(节奏总纲!$H$4:$H$163,M$7:M$166,$BD241)</f>
        <v>408.50765287007727</v>
      </c>
      <c r="BF241" s="95">
        <f>求节点(节奏总纲!$H$4:$H$163,N$7:N$166,$BD241)</f>
        <v>22893.512119763163</v>
      </c>
      <c r="BG241" s="95">
        <f>求节点(节奏总纲!$H$4:$H$163,O$7:O$166,$BD241)</f>
        <v>22893.512119763163</v>
      </c>
      <c r="BH241" s="95">
        <f>求节点(节奏总纲!$H$4:$H$163,P$7:P$166,$BD241)</f>
        <v>2.5000000000000001E-2</v>
      </c>
      <c r="BI241" s="95">
        <f>求节点(节奏总纲!$H$4:$H$163,Q$7:Q$166,$BD241)</f>
        <v>2.5000000000000001E-2</v>
      </c>
      <c r="BJ241" s="95">
        <f>求节点(节奏总纲!$H$4:$H$163,T$7:T$166,$BD241)</f>
        <v>2.4705168519722265</v>
      </c>
      <c r="BK241" s="95">
        <f>求节点(节奏总纲!$H$4:$H$163,U$7:U$166,$BD241)</f>
        <v>90121169745.901901</v>
      </c>
      <c r="BM241" s="14">
        <v>235</v>
      </c>
      <c r="BN241" s="95">
        <f>求节点(节奏总纲!$H$4:$H$163,AF$7:AF$166,$BD241)</f>
        <v>408.50765287007727</v>
      </c>
      <c r="BO241" s="95">
        <f>求节点(节奏总纲!$H$4:$H$163,AG$7:AG$166,$BD241)</f>
        <v>1311.248233640337</v>
      </c>
      <c r="BP241" s="95">
        <f>求节点(节奏总纲!$H$4:$H$163,AH$7:AH$166,$BD241)</f>
        <v>1311.248233640337</v>
      </c>
      <c r="BQ241" s="95">
        <f>求节点(节奏总纲!$H$4:$H$163,AI$7:AI$166,$BD241)</f>
        <v>2.5000000000000001E-2</v>
      </c>
      <c r="BR241" s="95">
        <f>求节点(节奏总纲!$H$4:$H$163,AJ$7:AJ$166,$BD241)</f>
        <v>2.5000000000000001E-2</v>
      </c>
      <c r="BS241" s="95">
        <f>求节点(节奏总纲!$H$4:$H$163,AM$7:AM$166,$BD241)</f>
        <v>8311.7170153468596</v>
      </c>
      <c r="BT241" s="95">
        <f>求节点(节奏总纲!$H$4:$H$163,AN$7:AN$166,$BD241)</f>
        <v>4.8198441835441503</v>
      </c>
      <c r="BU241" s="95">
        <f>求节点(节奏总纲!$H$4:$H$163,AO$7:AO$166,$BD241)</f>
        <v>459630060646.90106</v>
      </c>
    </row>
    <row r="242" spans="56:73" x14ac:dyDescent="0.15">
      <c r="BD242" s="14">
        <v>236</v>
      </c>
      <c r="BE242" s="95">
        <f>求节点(节奏总纲!$H$4:$H$163,M$7:M$166,$BD242)</f>
        <v>408.58578364354395</v>
      </c>
      <c r="BF242" s="95">
        <f>求节点(节奏总纲!$H$4:$H$163,N$7:N$166,$BD242)</f>
        <v>22906.321661912116</v>
      </c>
      <c r="BG242" s="95">
        <f>求节点(节奏总纲!$H$4:$H$163,O$7:O$166,$BD242)</f>
        <v>22906.321661912116</v>
      </c>
      <c r="BH242" s="95">
        <f>求节点(节奏总纲!$H$4:$H$163,P$7:P$166,$BD242)</f>
        <v>2.5000000000000001E-2</v>
      </c>
      <c r="BI242" s="95">
        <f>求节点(节奏总纲!$H$4:$H$163,Q$7:Q$166,$BD242)</f>
        <v>2.5000000000000001E-2</v>
      </c>
      <c r="BJ242" s="95">
        <f>求节点(节奏总纲!$H$4:$H$163,T$7:T$166,$BD242)</f>
        <v>2.4700834987705433</v>
      </c>
      <c r="BK242" s="95">
        <f>求节点(节奏总纲!$H$4:$H$163,U$7:U$166,$BD242)</f>
        <v>90216633584.789307</v>
      </c>
      <c r="BM242" s="14">
        <v>236</v>
      </c>
      <c r="BN242" s="95">
        <f>求节点(节奏总纲!$H$4:$H$163,AF$7:AF$166,$BD242)</f>
        <v>408.58578364354395</v>
      </c>
      <c r="BO242" s="95">
        <f>求节点(节奏总纲!$H$4:$H$163,AG$7:AG$166,$BD242)</f>
        <v>1312.0069063576427</v>
      </c>
      <c r="BP242" s="95">
        <f>求节点(节奏总纲!$H$4:$H$163,AH$7:AH$166,$BD242)</f>
        <v>1312.0069063576427</v>
      </c>
      <c r="BQ242" s="95">
        <f>求节点(节奏总纲!$H$4:$H$163,AI$7:AI$166,$BD242)</f>
        <v>2.5000000000000001E-2</v>
      </c>
      <c r="BR242" s="95">
        <f>求节点(节奏总纲!$H$4:$H$163,AJ$7:AJ$166,$BD242)</f>
        <v>2.5000000000000001E-2</v>
      </c>
      <c r="BS242" s="95">
        <f>求节点(节奏总纲!$H$4:$H$163,AM$7:AM$166,$BD242)</f>
        <v>8315.8383462083348</v>
      </c>
      <c r="BT242" s="95">
        <f>求节点(节奏总纲!$H$4:$H$163,AN$7:AN$166,$BD242)</f>
        <v>4.8227179475565567</v>
      </c>
      <c r="BU242" s="95">
        <f>求节点(节奏总纲!$H$4:$H$163,AO$7:AO$166,$BD242)</f>
        <v>461146492801.79944</v>
      </c>
    </row>
    <row r="243" spans="56:73" x14ac:dyDescent="0.15">
      <c r="BD243" s="14">
        <v>237</v>
      </c>
      <c r="BE243" s="95">
        <f>求节点(节奏总纲!$H$4:$H$163,M$7:M$166,$BD243)</f>
        <v>408.66391441701069</v>
      </c>
      <c r="BF243" s="95">
        <f>求节点(节奏总纲!$H$4:$H$163,N$7:N$166,$BD243)</f>
        <v>22919.131204061065</v>
      </c>
      <c r="BG243" s="95">
        <f>求节点(节奏总纲!$H$4:$H$163,O$7:O$166,$BD243)</f>
        <v>22919.131204061065</v>
      </c>
      <c r="BH243" s="95">
        <f>求节点(节奏总纲!$H$4:$H$163,P$7:P$166,$BD243)</f>
        <v>2.5000000000000001E-2</v>
      </c>
      <c r="BI243" s="95">
        <f>求节点(节奏总纲!$H$4:$H$163,Q$7:Q$166,$BD243)</f>
        <v>2.5000000000000001E-2</v>
      </c>
      <c r="BJ243" s="95">
        <f>求节点(节奏总纲!$H$4:$H$163,T$7:T$166,$BD243)</f>
        <v>2.4696501455688598</v>
      </c>
      <c r="BK243" s="95">
        <f>求节点(节奏总纲!$H$4:$H$163,U$7:U$166,$BD243)</f>
        <v>90312097423.676712</v>
      </c>
      <c r="BM243" s="14">
        <v>237</v>
      </c>
      <c r="BN243" s="95">
        <f>求节点(节奏总纲!$H$4:$H$163,AF$7:AF$166,$BD243)</f>
        <v>408.66391441701069</v>
      </c>
      <c r="BO243" s="95">
        <f>求节点(节奏总纲!$H$4:$H$163,AG$7:AG$166,$BD243)</f>
        <v>1312.7655790749484</v>
      </c>
      <c r="BP243" s="95">
        <f>求节点(节奏总纲!$H$4:$H$163,AH$7:AH$166,$BD243)</f>
        <v>1312.7655790749484</v>
      </c>
      <c r="BQ243" s="95">
        <f>求节点(节奏总纲!$H$4:$H$163,AI$7:AI$166,$BD243)</f>
        <v>2.5000000000000001E-2</v>
      </c>
      <c r="BR243" s="95">
        <f>求节点(节奏总纲!$H$4:$H$163,AJ$7:AJ$166,$BD243)</f>
        <v>2.5000000000000001E-2</v>
      </c>
      <c r="BS243" s="95">
        <f>求节点(节奏总纲!$H$4:$H$163,AM$7:AM$166,$BD243)</f>
        <v>8319.9596770698099</v>
      </c>
      <c r="BT243" s="95">
        <f>求节点(节奏总纲!$H$4:$H$163,AN$7:AN$166,$BD243)</f>
        <v>4.8255917115689639</v>
      </c>
      <c r="BU243" s="95">
        <f>求节点(节奏总纲!$H$4:$H$163,AO$7:AO$166,$BD243)</f>
        <v>462662924956.69775</v>
      </c>
    </row>
    <row r="244" spans="56:73" x14ac:dyDescent="0.15">
      <c r="BD244" s="14">
        <v>238</v>
      </c>
      <c r="BE244" s="95">
        <f>求节点(节奏总纲!$H$4:$H$163,M$7:M$166,$BD244)</f>
        <v>408.74204519047743</v>
      </c>
      <c r="BF244" s="95">
        <f>求节点(节奏总纲!$H$4:$H$163,N$7:N$166,$BD244)</f>
        <v>22931.940746210013</v>
      </c>
      <c r="BG244" s="95">
        <f>求节点(节奏总纲!$H$4:$H$163,O$7:O$166,$BD244)</f>
        <v>22931.940746210013</v>
      </c>
      <c r="BH244" s="95">
        <f>求节点(节奏总纲!$H$4:$H$163,P$7:P$166,$BD244)</f>
        <v>2.5000000000000001E-2</v>
      </c>
      <c r="BI244" s="95">
        <f>求节点(节奏总纲!$H$4:$H$163,Q$7:Q$166,$BD244)</f>
        <v>2.5000000000000001E-2</v>
      </c>
      <c r="BJ244" s="95">
        <f>求节点(节奏总纲!$H$4:$H$163,T$7:T$166,$BD244)</f>
        <v>2.4692167923671766</v>
      </c>
      <c r="BK244" s="95">
        <f>求节点(节奏总纲!$H$4:$H$163,U$7:U$166,$BD244)</f>
        <v>90407561262.564117</v>
      </c>
      <c r="BM244" s="14">
        <v>238</v>
      </c>
      <c r="BN244" s="95">
        <f>求节点(节奏总纲!$H$4:$H$163,AF$7:AF$166,$BD244)</f>
        <v>408.74204519047743</v>
      </c>
      <c r="BO244" s="95">
        <f>求节点(节奏总纲!$H$4:$H$163,AG$7:AG$166,$BD244)</f>
        <v>1313.5242517922541</v>
      </c>
      <c r="BP244" s="95">
        <f>求节点(节奏总纲!$H$4:$H$163,AH$7:AH$166,$BD244)</f>
        <v>1313.5242517922541</v>
      </c>
      <c r="BQ244" s="95">
        <f>求节点(节奏总纲!$H$4:$H$163,AI$7:AI$166,$BD244)</f>
        <v>2.5000000000000001E-2</v>
      </c>
      <c r="BR244" s="95">
        <f>求节点(节奏总纲!$H$4:$H$163,AJ$7:AJ$166,$BD244)</f>
        <v>2.5000000000000001E-2</v>
      </c>
      <c r="BS244" s="95">
        <f>求节点(节奏总纲!$H$4:$H$163,AM$7:AM$166,$BD244)</f>
        <v>8324.0810079312851</v>
      </c>
      <c r="BT244" s="95">
        <f>求节点(节奏总纲!$H$4:$H$163,AN$7:AN$166,$BD244)</f>
        <v>4.8284654755813703</v>
      </c>
      <c r="BU244" s="95">
        <f>求节点(节奏总纲!$H$4:$H$163,AO$7:AO$166,$BD244)</f>
        <v>464179357111.59607</v>
      </c>
    </row>
    <row r="245" spans="56:73" x14ac:dyDescent="0.15">
      <c r="BD245" s="14">
        <v>239</v>
      </c>
      <c r="BE245" s="95">
        <f>求节点(节奏总纲!$H$4:$H$163,M$7:M$166,$BD245)</f>
        <v>408.82017596394417</v>
      </c>
      <c r="BF245" s="95">
        <f>求节点(节奏总纲!$H$4:$H$163,N$7:N$166,$BD245)</f>
        <v>22944.750288358966</v>
      </c>
      <c r="BG245" s="95">
        <f>求节点(节奏总纲!$H$4:$H$163,O$7:O$166,$BD245)</f>
        <v>22944.750288358966</v>
      </c>
      <c r="BH245" s="95">
        <f>求节点(节奏总纲!$H$4:$H$163,P$7:P$166,$BD245)</f>
        <v>2.5000000000000001E-2</v>
      </c>
      <c r="BI245" s="95">
        <f>求节点(节奏总纲!$H$4:$H$163,Q$7:Q$166,$BD245)</f>
        <v>2.5000000000000001E-2</v>
      </c>
      <c r="BJ245" s="95">
        <f>求节点(节奏总纲!$H$4:$H$163,T$7:T$166,$BD245)</f>
        <v>2.4687834391654935</v>
      </c>
      <c r="BK245" s="95">
        <f>求节点(节奏总纲!$H$4:$H$163,U$7:U$166,$BD245)</f>
        <v>90503025101.451538</v>
      </c>
      <c r="BM245" s="14">
        <v>239</v>
      </c>
      <c r="BN245" s="95">
        <f>求节点(节奏总纲!$H$4:$H$163,AF$7:AF$166,$BD245)</f>
        <v>408.82017596394417</v>
      </c>
      <c r="BO245" s="95">
        <f>求节点(节奏总纲!$H$4:$H$163,AG$7:AG$166,$BD245)</f>
        <v>1314.2829245095597</v>
      </c>
      <c r="BP245" s="95">
        <f>求节点(节奏总纲!$H$4:$H$163,AH$7:AH$166,$BD245)</f>
        <v>1314.2829245095597</v>
      </c>
      <c r="BQ245" s="95">
        <f>求节点(节奏总纲!$H$4:$H$163,AI$7:AI$166,$BD245)</f>
        <v>2.5000000000000001E-2</v>
      </c>
      <c r="BR245" s="95">
        <f>求节点(节奏总纲!$H$4:$H$163,AJ$7:AJ$166,$BD245)</f>
        <v>2.5000000000000001E-2</v>
      </c>
      <c r="BS245" s="95">
        <f>求节点(节奏总纲!$H$4:$H$163,AM$7:AM$166,$BD245)</f>
        <v>8328.2023387927602</v>
      </c>
      <c r="BT245" s="95">
        <f>求节点(节奏总纲!$H$4:$H$163,AN$7:AN$166,$BD245)</f>
        <v>4.8313392395937766</v>
      </c>
      <c r="BU245" s="95">
        <f>求节点(节奏总纲!$H$4:$H$163,AO$7:AO$166,$BD245)</f>
        <v>465695789266.49438</v>
      </c>
    </row>
    <row r="246" spans="56:73" x14ac:dyDescent="0.15">
      <c r="BD246" s="14">
        <v>240</v>
      </c>
      <c r="BE246" s="95">
        <f>求节点(节奏总纲!$H$4:$H$163,M$7:M$166,$BD246)</f>
        <v>408.89830673741085</v>
      </c>
      <c r="BF246" s="95">
        <f>求节点(节奏总纲!$H$4:$H$163,N$7:N$166,$BD246)</f>
        <v>22957.559830507915</v>
      </c>
      <c r="BG246" s="95">
        <f>求节点(节奏总纲!$H$4:$H$163,O$7:O$166,$BD246)</f>
        <v>22957.559830507915</v>
      </c>
      <c r="BH246" s="95">
        <f>求节点(节奏总纲!$H$4:$H$163,P$7:P$166,$BD246)</f>
        <v>2.5000000000000001E-2</v>
      </c>
      <c r="BI246" s="95">
        <f>求节点(节奏总纲!$H$4:$H$163,Q$7:Q$166,$BD246)</f>
        <v>2.5000000000000001E-2</v>
      </c>
      <c r="BJ246" s="95">
        <f>求节点(节奏总纲!$H$4:$H$163,T$7:T$166,$BD246)</f>
        <v>2.4683500859638103</v>
      </c>
      <c r="BK246" s="95">
        <f>求节点(节奏总纲!$H$4:$H$163,U$7:U$166,$BD246)</f>
        <v>90598488940.338943</v>
      </c>
      <c r="BM246" s="14">
        <v>240</v>
      </c>
      <c r="BN246" s="95">
        <f>求节点(节奏总纲!$H$4:$H$163,AF$7:AF$166,$BD246)</f>
        <v>408.89830673741085</v>
      </c>
      <c r="BO246" s="95">
        <f>求节点(节奏总纲!$H$4:$H$163,AG$7:AG$166,$BD246)</f>
        <v>1315.0415972268654</v>
      </c>
      <c r="BP246" s="95">
        <f>求节点(节奏总纲!$H$4:$H$163,AH$7:AH$166,$BD246)</f>
        <v>1315.0415972268654</v>
      </c>
      <c r="BQ246" s="95">
        <f>求节点(节奏总纲!$H$4:$H$163,AI$7:AI$166,$BD246)</f>
        <v>2.5000000000000001E-2</v>
      </c>
      <c r="BR246" s="95">
        <f>求节点(节奏总纲!$H$4:$H$163,AJ$7:AJ$166,$BD246)</f>
        <v>2.5000000000000001E-2</v>
      </c>
      <c r="BS246" s="95">
        <f>求节点(节奏总纲!$H$4:$H$163,AM$7:AM$166,$BD246)</f>
        <v>8332.3236696542353</v>
      </c>
      <c r="BT246" s="95">
        <f>求节点(节奏总纲!$H$4:$H$163,AN$7:AN$166,$BD246)</f>
        <v>4.8342130036061839</v>
      </c>
      <c r="BU246" s="95">
        <f>求节点(节奏总纲!$H$4:$H$163,AO$7:AO$166,$BD246)</f>
        <v>467212221421.39276</v>
      </c>
    </row>
    <row r="247" spans="56:73" x14ac:dyDescent="0.15">
      <c r="BD247" s="14">
        <v>241</v>
      </c>
      <c r="BE247" s="95">
        <f>求节点(节奏总纲!$H$4:$H$163,M$7:M$166,$BD247)</f>
        <v>408.97687575067624</v>
      </c>
      <c r="BF247" s="95">
        <f>求节点(节奏总纲!$H$4:$H$163,N$7:N$166,$BD247)</f>
        <v>22970.479864516059</v>
      </c>
      <c r="BG247" s="95">
        <f>求节点(节奏总纲!$H$4:$H$163,O$7:O$166,$BD247)</f>
        <v>22970.479864516059</v>
      </c>
      <c r="BH247" s="95">
        <f>求节点(节奏总纲!$H$4:$H$163,P$7:P$166,$BD247)</f>
        <v>2.5000000000000001E-2</v>
      </c>
      <c r="BI247" s="95">
        <f>求节点(节奏总纲!$H$4:$H$163,Q$7:Q$166,$BD247)</f>
        <v>2.5000000000000001E-2</v>
      </c>
      <c r="BJ247" s="95">
        <f>求节点(节奏总纲!$H$4:$H$163,T$7:T$166,$BD247)</f>
        <v>2.467916919905278</v>
      </c>
      <c r="BK247" s="95">
        <f>求节点(节奏总纲!$H$4:$H$163,U$7:U$166,$BD247)</f>
        <v>90695089868.906921</v>
      </c>
      <c r="BM247" s="14">
        <v>241</v>
      </c>
      <c r="BN247" s="95">
        <f>求节点(节奏总纲!$H$4:$H$163,AF$7:AF$166,$BD247)</f>
        <v>408.97687575067624</v>
      </c>
      <c r="BO247" s="95">
        <f>求节点(节奏总纲!$H$4:$H$163,AG$7:AG$166,$BD247)</f>
        <v>1315.8066454652658</v>
      </c>
      <c r="BP247" s="95">
        <f>求节点(节奏总纲!$H$4:$H$163,AH$7:AH$166,$BD247)</f>
        <v>1315.8066454652658</v>
      </c>
      <c r="BQ247" s="95">
        <f>求节点(节奏总纲!$H$4:$H$163,AI$7:AI$166,$BD247)</f>
        <v>2.5000000000000001E-2</v>
      </c>
      <c r="BR247" s="95">
        <f>求节点(节奏总纲!$H$4:$H$163,AJ$7:AJ$166,$BD247)</f>
        <v>2.5000000000000001E-2</v>
      </c>
      <c r="BS247" s="95">
        <f>求节点(节奏总纲!$H$4:$H$163,AM$7:AM$166,$BD247)</f>
        <v>8336.3902844401837</v>
      </c>
      <c r="BT247" s="95">
        <f>求节点(节奏总纲!$H$4:$H$163,AN$7:AN$166,$BD247)</f>
        <v>4.8371012320544615</v>
      </c>
      <c r="BU247" s="95">
        <f>求节点(节奏总纲!$H$4:$H$163,AO$7:AO$166,$BD247)</f>
        <v>468746705784.54584</v>
      </c>
    </row>
    <row r="248" spans="56:73" x14ac:dyDescent="0.15">
      <c r="BD248" s="14">
        <v>242</v>
      </c>
      <c r="BE248" s="95">
        <f>求节点(节奏总纲!$H$4:$H$163,M$7:M$166,$BD248)</f>
        <v>409.05696292780459</v>
      </c>
      <c r="BF248" s="95">
        <f>求节点(节奏总纲!$H$4:$H$163,N$7:N$166,$BD248)</f>
        <v>22983.78266783974</v>
      </c>
      <c r="BG248" s="95">
        <f>求节点(节奏总纲!$H$4:$H$163,O$7:O$166,$BD248)</f>
        <v>22983.78266783974</v>
      </c>
      <c r="BH248" s="95">
        <f>求节点(节奏总纲!$H$4:$H$163,P$7:P$166,$BD248)</f>
        <v>2.5000000000000001E-2</v>
      </c>
      <c r="BI248" s="95">
        <f>求节点(节奏总纲!$H$4:$H$163,Q$7:Q$166,$BD248)</f>
        <v>2.5000000000000001E-2</v>
      </c>
      <c r="BJ248" s="95">
        <f>求节点(节奏总纲!$H$4:$H$163,T$7:T$166,$BD248)</f>
        <v>2.4674844021538354</v>
      </c>
      <c r="BK248" s="95">
        <f>求节点(节奏总纲!$H$4:$H$163,U$7:U$166,$BD248)</f>
        <v>90795629938.710373</v>
      </c>
      <c r="BM248" s="14">
        <v>242</v>
      </c>
      <c r="BN248" s="95">
        <f>求节点(节奏总纲!$H$4:$H$163,AF$7:AF$166,$BD248)</f>
        <v>409.05696292780459</v>
      </c>
      <c r="BO248" s="95">
        <f>求节点(节奏总纲!$H$4:$H$163,AG$7:AG$166,$BD248)</f>
        <v>1316.5937799810029</v>
      </c>
      <c r="BP248" s="95">
        <f>求节点(节奏总纲!$H$4:$H$163,AH$7:AH$166,$BD248)</f>
        <v>1316.5937799810029</v>
      </c>
      <c r="BQ248" s="95">
        <f>求节点(节奏总纲!$H$4:$H$163,AI$7:AI$166,$BD248)</f>
        <v>2.5000000000000001E-2</v>
      </c>
      <c r="BR248" s="95">
        <f>求节点(节奏总纲!$H$4:$H$163,AJ$7:AJ$166,$BD248)</f>
        <v>2.5000000000000001E-2</v>
      </c>
      <c r="BS248" s="95">
        <f>求节点(节奏总纲!$H$4:$H$163,AM$7:AM$166,$BD248)</f>
        <v>8340.2673501052159</v>
      </c>
      <c r="BT248" s="95">
        <f>求节点(节奏总纲!$H$4:$H$163,AN$7:AN$166,$BD248)</f>
        <v>4.8400395686487929</v>
      </c>
      <c r="BU248" s="95">
        <f>求节点(节奏总纲!$H$4:$H$163,AO$7:AO$166,$BD248)</f>
        <v>470343727165.79211</v>
      </c>
    </row>
    <row r="249" spans="56:73" x14ac:dyDescent="0.15">
      <c r="BD249" s="14">
        <v>243</v>
      </c>
      <c r="BE249" s="95">
        <f>求节点(节奏总纲!$H$4:$H$163,M$7:M$166,$BD249)</f>
        <v>409.13705010493288</v>
      </c>
      <c r="BF249" s="95">
        <f>求节点(节奏总纲!$H$4:$H$163,N$7:N$166,$BD249)</f>
        <v>22997.085471163424</v>
      </c>
      <c r="BG249" s="95">
        <f>求节点(节奏总纲!$H$4:$H$163,O$7:O$166,$BD249)</f>
        <v>22997.085471163424</v>
      </c>
      <c r="BH249" s="95">
        <f>求节点(节奏总纲!$H$4:$H$163,P$7:P$166,$BD249)</f>
        <v>2.5000000000000001E-2</v>
      </c>
      <c r="BI249" s="95">
        <f>求节点(节奏总纲!$H$4:$H$163,Q$7:Q$166,$BD249)</f>
        <v>2.5000000000000001E-2</v>
      </c>
      <c r="BJ249" s="95">
        <f>求节点(节奏总纲!$H$4:$H$163,T$7:T$166,$BD249)</f>
        <v>2.4670518844023928</v>
      </c>
      <c r="BK249" s="95">
        <f>求节点(节奏总纲!$H$4:$H$163,U$7:U$166,$BD249)</f>
        <v>90896170008.513824</v>
      </c>
      <c r="BM249" s="14">
        <v>243</v>
      </c>
      <c r="BN249" s="95">
        <f>求节点(节奏总纲!$H$4:$H$163,AF$7:AF$166,$BD249)</f>
        <v>409.13705010493288</v>
      </c>
      <c r="BO249" s="95">
        <f>求节点(节奏总纲!$H$4:$H$163,AG$7:AG$166,$BD249)</f>
        <v>1317.3809144967402</v>
      </c>
      <c r="BP249" s="95">
        <f>求节点(节奏总纲!$H$4:$H$163,AH$7:AH$166,$BD249)</f>
        <v>1317.3809144967402</v>
      </c>
      <c r="BQ249" s="95">
        <f>求节点(节奏总纲!$H$4:$H$163,AI$7:AI$166,$BD249)</f>
        <v>2.5000000000000001E-2</v>
      </c>
      <c r="BR249" s="95">
        <f>求节点(节奏总纲!$H$4:$H$163,AJ$7:AJ$166,$BD249)</f>
        <v>2.5000000000000001E-2</v>
      </c>
      <c r="BS249" s="95">
        <f>求节点(节奏总纲!$H$4:$H$163,AM$7:AM$166,$BD249)</f>
        <v>8344.1444157702481</v>
      </c>
      <c r="BT249" s="95">
        <f>求节点(节奏总纲!$H$4:$H$163,AN$7:AN$166,$BD249)</f>
        <v>4.8429779052431234</v>
      </c>
      <c r="BU249" s="95">
        <f>求节点(节奏总纲!$H$4:$H$163,AO$7:AO$166,$BD249)</f>
        <v>471940748547.03839</v>
      </c>
    </row>
    <row r="250" spans="56:73" x14ac:dyDescent="0.15">
      <c r="BD250" s="14">
        <v>244</v>
      </c>
      <c r="BE250" s="95">
        <f>求节点(节奏总纲!$H$4:$H$163,M$7:M$166,$BD250)</f>
        <v>409.21713728206123</v>
      </c>
      <c r="BF250" s="95">
        <f>求节点(节奏总纲!$H$4:$H$163,N$7:N$166,$BD250)</f>
        <v>23010.388274487104</v>
      </c>
      <c r="BG250" s="95">
        <f>求节点(节奏总纲!$H$4:$H$163,O$7:O$166,$BD250)</f>
        <v>23010.388274487104</v>
      </c>
      <c r="BH250" s="95">
        <f>求节点(节奏总纲!$H$4:$H$163,P$7:P$166,$BD250)</f>
        <v>2.5000000000000001E-2</v>
      </c>
      <c r="BI250" s="95">
        <f>求节点(节奏总纲!$H$4:$H$163,Q$7:Q$166,$BD250)</f>
        <v>2.5000000000000001E-2</v>
      </c>
      <c r="BJ250" s="95">
        <f>求节点(节奏总纲!$H$4:$H$163,T$7:T$166,$BD250)</f>
        <v>2.4666193666509502</v>
      </c>
      <c r="BK250" s="95">
        <f>求节点(节奏总纲!$H$4:$H$163,U$7:U$166,$BD250)</f>
        <v>90996710078.317276</v>
      </c>
      <c r="BM250" s="14">
        <v>244</v>
      </c>
      <c r="BN250" s="95">
        <f>求节点(节奏总纲!$H$4:$H$163,AF$7:AF$166,$BD250)</f>
        <v>409.21713728206123</v>
      </c>
      <c r="BO250" s="95">
        <f>求节点(节奏总纲!$H$4:$H$163,AG$7:AG$166,$BD250)</f>
        <v>1318.1680490124772</v>
      </c>
      <c r="BP250" s="95">
        <f>求节点(节奏总纲!$H$4:$H$163,AH$7:AH$166,$BD250)</f>
        <v>1318.1680490124772</v>
      </c>
      <c r="BQ250" s="95">
        <f>求节点(节奏总纲!$H$4:$H$163,AI$7:AI$166,$BD250)</f>
        <v>2.5000000000000001E-2</v>
      </c>
      <c r="BR250" s="95">
        <f>求节点(节奏总纲!$H$4:$H$163,AJ$7:AJ$166,$BD250)</f>
        <v>2.5000000000000001E-2</v>
      </c>
      <c r="BS250" s="95">
        <f>求节点(节奏总纲!$H$4:$H$163,AM$7:AM$166,$BD250)</f>
        <v>8348.0214814352821</v>
      </c>
      <c r="BT250" s="95">
        <f>求节点(节奏总纲!$H$4:$H$163,AN$7:AN$166,$BD250)</f>
        <v>4.845916241837454</v>
      </c>
      <c r="BU250" s="95">
        <f>求节点(节奏总纲!$H$4:$H$163,AO$7:AO$166,$BD250)</f>
        <v>473537769928.28467</v>
      </c>
    </row>
    <row r="251" spans="56:73" x14ac:dyDescent="0.15">
      <c r="BD251" s="14">
        <v>245</v>
      </c>
      <c r="BE251" s="95">
        <f>求节点(节奏总纲!$H$4:$H$163,M$7:M$166,$BD251)</f>
        <v>409.29722445918952</v>
      </c>
      <c r="BF251" s="95">
        <f>求节点(节奏总纲!$H$4:$H$163,N$7:N$166,$BD251)</f>
        <v>23023.691077810785</v>
      </c>
      <c r="BG251" s="95">
        <f>求节点(节奏总纲!$H$4:$H$163,O$7:O$166,$BD251)</f>
        <v>23023.691077810785</v>
      </c>
      <c r="BH251" s="95">
        <f>求节点(节奏总纲!$H$4:$H$163,P$7:P$166,$BD251)</f>
        <v>2.5000000000000001E-2</v>
      </c>
      <c r="BI251" s="95">
        <f>求节点(节奏总纲!$H$4:$H$163,Q$7:Q$166,$BD251)</f>
        <v>2.5000000000000001E-2</v>
      </c>
      <c r="BJ251" s="95">
        <f>求节点(节奏总纲!$H$4:$H$163,T$7:T$166,$BD251)</f>
        <v>2.466186848899508</v>
      </c>
      <c r="BK251" s="95">
        <f>求节点(节奏总纲!$H$4:$H$163,U$7:U$166,$BD251)</f>
        <v>91097250148.120728</v>
      </c>
      <c r="BM251" s="14">
        <v>245</v>
      </c>
      <c r="BN251" s="95">
        <f>求节点(节奏总纲!$H$4:$H$163,AF$7:AF$166,$BD251)</f>
        <v>409.29722445918952</v>
      </c>
      <c r="BO251" s="95">
        <f>求节点(节奏总纲!$H$4:$H$163,AG$7:AG$166,$BD251)</f>
        <v>1318.9551835282145</v>
      </c>
      <c r="BP251" s="95">
        <f>求节点(节奏总纲!$H$4:$H$163,AH$7:AH$166,$BD251)</f>
        <v>1318.9551835282145</v>
      </c>
      <c r="BQ251" s="95">
        <f>求节点(节奏总纲!$H$4:$H$163,AI$7:AI$166,$BD251)</f>
        <v>2.5000000000000001E-2</v>
      </c>
      <c r="BR251" s="95">
        <f>求节点(节奏总纲!$H$4:$H$163,AJ$7:AJ$166,$BD251)</f>
        <v>2.5000000000000001E-2</v>
      </c>
      <c r="BS251" s="95">
        <f>求节点(节奏总纲!$H$4:$H$163,AM$7:AM$166,$BD251)</f>
        <v>8351.8985471003143</v>
      </c>
      <c r="BT251" s="95">
        <f>求节点(节奏总纲!$H$4:$H$163,AN$7:AN$166,$BD251)</f>
        <v>4.8488545784317845</v>
      </c>
      <c r="BU251" s="95">
        <f>求节点(节奏总纲!$H$4:$H$163,AO$7:AO$166,$BD251)</f>
        <v>475134791309.53094</v>
      </c>
    </row>
    <row r="252" spans="56:73" x14ac:dyDescent="0.15">
      <c r="BD252" s="14">
        <v>246</v>
      </c>
      <c r="BE252" s="95">
        <f>求节点(节奏总纲!$H$4:$H$163,M$7:M$166,$BD252)</f>
        <v>409.37731163631787</v>
      </c>
      <c r="BF252" s="95">
        <f>求节点(节奏总纲!$H$4:$H$163,N$7:N$166,$BD252)</f>
        <v>23036.993881134465</v>
      </c>
      <c r="BG252" s="95">
        <f>求节点(节奏总纲!$H$4:$H$163,O$7:O$166,$BD252)</f>
        <v>23036.993881134465</v>
      </c>
      <c r="BH252" s="95">
        <f>求节点(节奏总纲!$H$4:$H$163,P$7:P$166,$BD252)</f>
        <v>2.5000000000000001E-2</v>
      </c>
      <c r="BI252" s="95">
        <f>求节点(节奏总纲!$H$4:$H$163,Q$7:Q$166,$BD252)</f>
        <v>2.5000000000000001E-2</v>
      </c>
      <c r="BJ252" s="95">
        <f>求节点(节奏总纲!$H$4:$H$163,T$7:T$166,$BD252)</f>
        <v>2.4657543311480654</v>
      </c>
      <c r="BK252" s="95">
        <f>求节点(节奏总纲!$H$4:$H$163,U$7:U$166,$BD252)</f>
        <v>91197790217.924179</v>
      </c>
      <c r="BM252" s="14">
        <v>246</v>
      </c>
      <c r="BN252" s="95">
        <f>求节点(节奏总纲!$H$4:$H$163,AF$7:AF$166,$BD252)</f>
        <v>409.37731163631787</v>
      </c>
      <c r="BO252" s="95">
        <f>求节点(节奏总纲!$H$4:$H$163,AG$7:AG$166,$BD252)</f>
        <v>1319.7423180439516</v>
      </c>
      <c r="BP252" s="95">
        <f>求节点(节奏总纲!$H$4:$H$163,AH$7:AH$166,$BD252)</f>
        <v>1319.7423180439516</v>
      </c>
      <c r="BQ252" s="95">
        <f>求节点(节奏总纲!$H$4:$H$163,AI$7:AI$166,$BD252)</f>
        <v>2.5000000000000001E-2</v>
      </c>
      <c r="BR252" s="95">
        <f>求节点(节奏总纲!$H$4:$H$163,AJ$7:AJ$166,$BD252)</f>
        <v>2.5000000000000001E-2</v>
      </c>
      <c r="BS252" s="95">
        <f>求节点(节奏总纲!$H$4:$H$163,AM$7:AM$166,$BD252)</f>
        <v>8355.7756127653465</v>
      </c>
      <c r="BT252" s="95">
        <f>求节点(节奏总纲!$H$4:$H$163,AN$7:AN$166,$BD252)</f>
        <v>4.8517929150261159</v>
      </c>
      <c r="BU252" s="95">
        <f>求节点(节奏总纲!$H$4:$H$163,AO$7:AO$166,$BD252)</f>
        <v>476731812690.77722</v>
      </c>
    </row>
    <row r="253" spans="56:73" x14ac:dyDescent="0.15">
      <c r="BD253" s="14">
        <v>247</v>
      </c>
      <c r="BE253" s="95">
        <f>求节点(节奏总纲!$H$4:$H$163,M$7:M$166,$BD253)</f>
        <v>409.45739881344616</v>
      </c>
      <c r="BF253" s="95">
        <f>求节点(节奏总纲!$H$4:$H$163,N$7:N$166,$BD253)</f>
        <v>23050.29668445815</v>
      </c>
      <c r="BG253" s="95">
        <f>求节点(节奏总纲!$H$4:$H$163,O$7:O$166,$BD253)</f>
        <v>23050.29668445815</v>
      </c>
      <c r="BH253" s="95">
        <f>求节点(节奏总纲!$H$4:$H$163,P$7:P$166,$BD253)</f>
        <v>2.5000000000000001E-2</v>
      </c>
      <c r="BI253" s="95">
        <f>求节点(节奏总纲!$H$4:$H$163,Q$7:Q$166,$BD253)</f>
        <v>2.5000000000000001E-2</v>
      </c>
      <c r="BJ253" s="95">
        <f>求节点(节奏总纲!$H$4:$H$163,T$7:T$166,$BD253)</f>
        <v>2.4653218133966228</v>
      </c>
      <c r="BK253" s="95">
        <f>求节点(节奏总纲!$H$4:$H$163,U$7:U$166,$BD253)</f>
        <v>91298330287.727631</v>
      </c>
      <c r="BM253" s="14">
        <v>247</v>
      </c>
      <c r="BN253" s="95">
        <f>求节点(节奏总纲!$H$4:$H$163,AF$7:AF$166,$BD253)</f>
        <v>409.45739881344616</v>
      </c>
      <c r="BO253" s="95">
        <f>求节点(节奏总纲!$H$4:$H$163,AG$7:AG$166,$BD253)</f>
        <v>1320.5294525596889</v>
      </c>
      <c r="BP253" s="95">
        <f>求节点(节奏总纲!$H$4:$H$163,AH$7:AH$166,$BD253)</f>
        <v>1320.5294525596889</v>
      </c>
      <c r="BQ253" s="95">
        <f>求节点(节奏总纲!$H$4:$H$163,AI$7:AI$166,$BD253)</f>
        <v>2.5000000000000001E-2</v>
      </c>
      <c r="BR253" s="95">
        <f>求节点(节奏总纲!$H$4:$H$163,AJ$7:AJ$166,$BD253)</f>
        <v>2.5000000000000001E-2</v>
      </c>
      <c r="BS253" s="95">
        <f>求节点(节奏总纲!$H$4:$H$163,AM$7:AM$166,$BD253)</f>
        <v>8359.6526784303805</v>
      </c>
      <c r="BT253" s="95">
        <f>求节点(节奏总纲!$H$4:$H$163,AN$7:AN$166,$BD253)</f>
        <v>4.8547312516204464</v>
      </c>
      <c r="BU253" s="95">
        <f>求节点(节奏总纲!$H$4:$H$163,AO$7:AO$166,$BD253)</f>
        <v>478328834072.02356</v>
      </c>
    </row>
    <row r="254" spans="56:73" x14ac:dyDescent="0.15">
      <c r="BD254" s="14">
        <v>248</v>
      </c>
      <c r="BE254" s="95">
        <f>求节点(节奏总纲!$H$4:$H$163,M$7:M$166,$BD254)</f>
        <v>409.53748599057451</v>
      </c>
      <c r="BF254" s="95">
        <f>求节点(节奏总纲!$H$4:$H$163,N$7:N$166,$BD254)</f>
        <v>23063.59948778183</v>
      </c>
      <c r="BG254" s="95">
        <f>求节点(节奏总纲!$H$4:$H$163,O$7:O$166,$BD254)</f>
        <v>23063.59948778183</v>
      </c>
      <c r="BH254" s="95">
        <f>求节点(节奏总纲!$H$4:$H$163,P$7:P$166,$BD254)</f>
        <v>2.5000000000000001E-2</v>
      </c>
      <c r="BI254" s="95">
        <f>求节点(节奏总纲!$H$4:$H$163,Q$7:Q$166,$BD254)</f>
        <v>2.5000000000000001E-2</v>
      </c>
      <c r="BJ254" s="95">
        <f>求节点(节奏总纲!$H$4:$H$163,T$7:T$166,$BD254)</f>
        <v>2.4648892956451802</v>
      </c>
      <c r="BK254" s="95">
        <f>求节点(节奏总纲!$H$4:$H$163,U$7:U$166,$BD254)</f>
        <v>91398870357.531082</v>
      </c>
      <c r="BM254" s="14">
        <v>248</v>
      </c>
      <c r="BN254" s="95">
        <f>求节点(节奏总纲!$H$4:$H$163,AF$7:AF$166,$BD254)</f>
        <v>409.53748599057451</v>
      </c>
      <c r="BO254" s="95">
        <f>求节点(节奏总纲!$H$4:$H$163,AG$7:AG$166,$BD254)</f>
        <v>1321.316587075426</v>
      </c>
      <c r="BP254" s="95">
        <f>求节点(节奏总纲!$H$4:$H$163,AH$7:AH$166,$BD254)</f>
        <v>1321.316587075426</v>
      </c>
      <c r="BQ254" s="95">
        <f>求节点(节奏总纲!$H$4:$H$163,AI$7:AI$166,$BD254)</f>
        <v>2.5000000000000001E-2</v>
      </c>
      <c r="BR254" s="95">
        <f>求节点(节奏总纲!$H$4:$H$163,AJ$7:AJ$166,$BD254)</f>
        <v>2.5000000000000001E-2</v>
      </c>
      <c r="BS254" s="95">
        <f>求节点(节奏总纲!$H$4:$H$163,AM$7:AM$166,$BD254)</f>
        <v>8363.5297440954128</v>
      </c>
      <c r="BT254" s="95">
        <f>求节点(节奏总纲!$H$4:$H$163,AN$7:AN$166,$BD254)</f>
        <v>4.8576695882147769</v>
      </c>
      <c r="BU254" s="95">
        <f>求节点(节奏总纲!$H$4:$H$163,AO$7:AO$166,$BD254)</f>
        <v>479925855453.26984</v>
      </c>
    </row>
    <row r="255" spans="56:73" x14ac:dyDescent="0.15">
      <c r="BD255" s="14">
        <v>249</v>
      </c>
      <c r="BE255" s="95">
        <f>求节点(节奏总纲!$H$4:$H$163,M$7:M$166,$BD255)</f>
        <v>409.6175731677028</v>
      </c>
      <c r="BF255" s="95">
        <f>求节点(节奏总纲!$H$4:$H$163,N$7:N$166,$BD255)</f>
        <v>23076.902291105511</v>
      </c>
      <c r="BG255" s="95">
        <f>求节点(节奏总纲!$H$4:$H$163,O$7:O$166,$BD255)</f>
        <v>23076.902291105511</v>
      </c>
      <c r="BH255" s="95">
        <f>求节点(节奏总纲!$H$4:$H$163,P$7:P$166,$BD255)</f>
        <v>2.5000000000000001E-2</v>
      </c>
      <c r="BI255" s="95">
        <f>求节点(节奏总纲!$H$4:$H$163,Q$7:Q$166,$BD255)</f>
        <v>2.5000000000000001E-2</v>
      </c>
      <c r="BJ255" s="95">
        <f>求节点(节奏总纲!$H$4:$H$163,T$7:T$166,$BD255)</f>
        <v>2.4644567778937381</v>
      </c>
      <c r="BK255" s="95">
        <f>求节点(节奏总纲!$H$4:$H$163,U$7:U$166,$BD255)</f>
        <v>91499410427.334534</v>
      </c>
      <c r="BM255" s="14">
        <v>249</v>
      </c>
      <c r="BN255" s="95">
        <f>求节点(节奏总纲!$H$4:$H$163,AF$7:AF$166,$BD255)</f>
        <v>409.6175731677028</v>
      </c>
      <c r="BO255" s="95">
        <f>求节点(节奏总纲!$H$4:$H$163,AG$7:AG$166,$BD255)</f>
        <v>1322.1037215911633</v>
      </c>
      <c r="BP255" s="95">
        <f>求节点(节奏总纲!$H$4:$H$163,AH$7:AH$166,$BD255)</f>
        <v>1322.1037215911633</v>
      </c>
      <c r="BQ255" s="95">
        <f>求节点(节奏总纲!$H$4:$H$163,AI$7:AI$166,$BD255)</f>
        <v>2.5000000000000001E-2</v>
      </c>
      <c r="BR255" s="95">
        <f>求节点(节奏总纲!$H$4:$H$163,AJ$7:AJ$166,$BD255)</f>
        <v>2.5000000000000001E-2</v>
      </c>
      <c r="BS255" s="95">
        <f>求节点(节奏总纲!$H$4:$H$163,AM$7:AM$166,$BD255)</f>
        <v>8367.406809760445</v>
      </c>
      <c r="BT255" s="95">
        <f>求节点(节奏总纲!$H$4:$H$163,AN$7:AN$166,$BD255)</f>
        <v>4.8606079248091074</v>
      </c>
      <c r="BU255" s="95">
        <f>求节点(节奏总纲!$H$4:$H$163,AO$7:AO$166,$BD255)</f>
        <v>481522876834.51611</v>
      </c>
    </row>
    <row r="256" spans="56:73" x14ac:dyDescent="0.15">
      <c r="BD256" s="14">
        <v>250</v>
      </c>
      <c r="BE256" s="95">
        <f>求节点(节奏总纲!$H$4:$H$163,M$7:M$166,$BD256)</f>
        <v>409.69766034483109</v>
      </c>
      <c r="BF256" s="95">
        <f>求节点(节奏总纲!$H$4:$H$163,N$7:N$166,$BD256)</f>
        <v>23090.205094429191</v>
      </c>
      <c r="BG256" s="95">
        <f>求节点(节奏总纲!$H$4:$H$163,O$7:O$166,$BD256)</f>
        <v>23090.205094429191</v>
      </c>
      <c r="BH256" s="95">
        <f>求节点(节奏总纲!$H$4:$H$163,P$7:P$166,$BD256)</f>
        <v>2.5000000000000001E-2</v>
      </c>
      <c r="BI256" s="95">
        <f>求节点(节奏总纲!$H$4:$H$163,Q$7:Q$166,$BD256)</f>
        <v>2.5000000000000001E-2</v>
      </c>
      <c r="BJ256" s="95">
        <f>求节点(节奏总纲!$H$4:$H$163,T$7:T$166,$BD256)</f>
        <v>2.4640242601422955</v>
      </c>
      <c r="BK256" s="95">
        <f>求节点(节奏总纲!$H$4:$H$163,U$7:U$166,$BD256)</f>
        <v>91599950497.137985</v>
      </c>
      <c r="BM256" s="14">
        <v>250</v>
      </c>
      <c r="BN256" s="95">
        <f>求节点(节奏总纲!$H$4:$H$163,AF$7:AF$166,$BD256)</f>
        <v>409.69766034483109</v>
      </c>
      <c r="BO256" s="95">
        <f>求节点(节奏总纲!$H$4:$H$163,AG$7:AG$166,$BD256)</f>
        <v>1322.8908561069004</v>
      </c>
      <c r="BP256" s="95">
        <f>求节点(节奏总纲!$H$4:$H$163,AH$7:AH$166,$BD256)</f>
        <v>1322.8908561069004</v>
      </c>
      <c r="BQ256" s="95">
        <f>求节点(节奏总纲!$H$4:$H$163,AI$7:AI$166,$BD256)</f>
        <v>2.5000000000000001E-2</v>
      </c>
      <c r="BR256" s="95">
        <f>求节点(节奏总纲!$H$4:$H$163,AJ$7:AJ$166,$BD256)</f>
        <v>2.5000000000000001E-2</v>
      </c>
      <c r="BS256" s="95">
        <f>求节点(节奏总纲!$H$4:$H$163,AM$7:AM$166,$BD256)</f>
        <v>8371.283875425479</v>
      </c>
      <c r="BT256" s="95">
        <f>求节点(节奏总纲!$H$4:$H$163,AN$7:AN$166,$BD256)</f>
        <v>4.8635462614034388</v>
      </c>
      <c r="BU256" s="95">
        <f>求节点(节奏总纲!$H$4:$H$163,AO$7:AO$166,$BD256)</f>
        <v>483119898215.76239</v>
      </c>
    </row>
    <row r="257" spans="56:73" x14ac:dyDescent="0.15">
      <c r="BD257" s="14">
        <v>251</v>
      </c>
      <c r="BE257" s="95">
        <f>求节点(节奏总纲!$H$4:$H$163,M$7:M$166,$BD257)</f>
        <v>409.77774752195944</v>
      </c>
      <c r="BF257" s="95">
        <f>求节点(节奏总纲!$H$4:$H$163,N$7:N$166,$BD257)</f>
        <v>23103.507897752876</v>
      </c>
      <c r="BG257" s="95">
        <f>求节点(节奏总纲!$H$4:$H$163,O$7:O$166,$BD257)</f>
        <v>23103.507897752876</v>
      </c>
      <c r="BH257" s="95">
        <f>求节点(节奏总纲!$H$4:$H$163,P$7:P$166,$BD257)</f>
        <v>2.5000000000000001E-2</v>
      </c>
      <c r="BI257" s="95">
        <f>求节点(节奏总纲!$H$4:$H$163,Q$7:Q$166,$BD257)</f>
        <v>2.5000000000000001E-2</v>
      </c>
      <c r="BJ257" s="95">
        <f>求节点(节奏总纲!$H$4:$H$163,T$7:T$166,$BD257)</f>
        <v>2.4635917423908529</v>
      </c>
      <c r="BK257" s="95">
        <f>求节点(节奏总纲!$H$4:$H$163,U$7:U$166,$BD257)</f>
        <v>91700490566.941437</v>
      </c>
      <c r="BM257" s="14">
        <v>251</v>
      </c>
      <c r="BN257" s="95">
        <f>求节点(节奏总纲!$H$4:$H$163,AF$7:AF$166,$BD257)</f>
        <v>409.77774752195944</v>
      </c>
      <c r="BO257" s="95">
        <f>求节点(节奏总纲!$H$4:$H$163,AG$7:AG$166,$BD257)</f>
        <v>1323.6779906226377</v>
      </c>
      <c r="BP257" s="95">
        <f>求节点(节奏总纲!$H$4:$H$163,AH$7:AH$166,$BD257)</f>
        <v>1323.6779906226377</v>
      </c>
      <c r="BQ257" s="95">
        <f>求节点(节奏总纲!$H$4:$H$163,AI$7:AI$166,$BD257)</f>
        <v>2.5000000000000001E-2</v>
      </c>
      <c r="BR257" s="95">
        <f>求节点(节奏总纲!$H$4:$H$163,AJ$7:AJ$166,$BD257)</f>
        <v>2.5000000000000001E-2</v>
      </c>
      <c r="BS257" s="95">
        <f>求节点(节奏总纲!$H$4:$H$163,AM$7:AM$166,$BD257)</f>
        <v>8375.1609410905112</v>
      </c>
      <c r="BT257" s="95">
        <f>求节点(节奏总纲!$H$4:$H$163,AN$7:AN$166,$BD257)</f>
        <v>4.8664845979977693</v>
      </c>
      <c r="BU257" s="95">
        <f>求节点(节奏总纲!$H$4:$H$163,AO$7:AO$166,$BD257)</f>
        <v>484716919597.00867</v>
      </c>
    </row>
    <row r="258" spans="56:73" x14ac:dyDescent="0.15">
      <c r="BD258" s="14">
        <v>252</v>
      </c>
      <c r="BE258" s="95">
        <f>求节点(节奏总纲!$H$4:$H$163,M$7:M$166,$BD258)</f>
        <v>409.85783469908773</v>
      </c>
      <c r="BF258" s="95">
        <f>求节点(节奏总纲!$H$4:$H$163,N$7:N$166,$BD258)</f>
        <v>23116.810701076556</v>
      </c>
      <c r="BG258" s="95">
        <f>求节点(节奏总纲!$H$4:$H$163,O$7:O$166,$BD258)</f>
        <v>23116.810701076556</v>
      </c>
      <c r="BH258" s="95">
        <f>求节点(节奏总纲!$H$4:$H$163,P$7:P$166,$BD258)</f>
        <v>2.5000000000000001E-2</v>
      </c>
      <c r="BI258" s="95">
        <f>求节点(节奏总纲!$H$4:$H$163,Q$7:Q$166,$BD258)</f>
        <v>2.5000000000000001E-2</v>
      </c>
      <c r="BJ258" s="95">
        <f>求节点(节奏总纲!$H$4:$H$163,T$7:T$166,$BD258)</f>
        <v>2.4631592246394103</v>
      </c>
      <c r="BK258" s="95">
        <f>求节点(节奏总纲!$H$4:$H$163,U$7:U$166,$BD258)</f>
        <v>91801030636.744873</v>
      </c>
      <c r="BM258" s="14">
        <v>252</v>
      </c>
      <c r="BN258" s="95">
        <f>求节点(节奏总纲!$H$4:$H$163,AF$7:AF$166,$BD258)</f>
        <v>409.85783469908773</v>
      </c>
      <c r="BO258" s="95">
        <f>求节点(节奏总纲!$H$4:$H$163,AG$7:AG$166,$BD258)</f>
        <v>1324.4651251383748</v>
      </c>
      <c r="BP258" s="95">
        <f>求节点(节奏总纲!$H$4:$H$163,AH$7:AH$166,$BD258)</f>
        <v>1324.4651251383748</v>
      </c>
      <c r="BQ258" s="95">
        <f>求节点(节奏总纲!$H$4:$H$163,AI$7:AI$166,$BD258)</f>
        <v>2.5000000000000001E-2</v>
      </c>
      <c r="BR258" s="95">
        <f>求节点(节奏总纲!$H$4:$H$163,AJ$7:AJ$166,$BD258)</f>
        <v>2.5000000000000001E-2</v>
      </c>
      <c r="BS258" s="95">
        <f>求节点(节奏总纲!$H$4:$H$163,AM$7:AM$166,$BD258)</f>
        <v>8379.0380067555434</v>
      </c>
      <c r="BT258" s="95">
        <f>求节点(节奏总纲!$H$4:$H$163,AN$7:AN$166,$BD258)</f>
        <v>4.8694229345920998</v>
      </c>
      <c r="BU258" s="95">
        <f>求节点(节奏总纲!$H$4:$H$163,AO$7:AO$166,$BD258)</f>
        <v>486313940978.25494</v>
      </c>
    </row>
    <row r="259" spans="56:73" x14ac:dyDescent="0.15">
      <c r="BD259" s="14">
        <v>253</v>
      </c>
      <c r="BE259" s="95">
        <f>求节点(节奏总纲!$H$4:$H$163,M$7:M$166,$BD259)</f>
        <v>409.93792187621608</v>
      </c>
      <c r="BF259" s="95">
        <f>求节点(节奏总纲!$H$4:$H$163,N$7:N$166,$BD259)</f>
        <v>23130.113504400237</v>
      </c>
      <c r="BG259" s="95">
        <f>求节点(节奏总纲!$H$4:$H$163,O$7:O$166,$BD259)</f>
        <v>23130.113504400237</v>
      </c>
      <c r="BH259" s="95">
        <f>求节点(节奏总纲!$H$4:$H$163,P$7:P$166,$BD259)</f>
        <v>2.5000000000000001E-2</v>
      </c>
      <c r="BI259" s="95">
        <f>求节点(节奏总纲!$H$4:$H$163,Q$7:Q$166,$BD259)</f>
        <v>2.5000000000000001E-2</v>
      </c>
      <c r="BJ259" s="95">
        <f>求节点(节奏总纲!$H$4:$H$163,T$7:T$166,$BD259)</f>
        <v>2.4627267068879677</v>
      </c>
      <c r="BK259" s="95">
        <f>求节点(节奏总纲!$H$4:$H$163,U$7:U$166,$BD259)</f>
        <v>91901570706.548325</v>
      </c>
      <c r="BM259" s="14">
        <v>253</v>
      </c>
      <c r="BN259" s="95">
        <f>求节点(节奏总纲!$H$4:$H$163,AF$7:AF$166,$BD259)</f>
        <v>409.93792187621608</v>
      </c>
      <c r="BO259" s="95">
        <f>求节点(节奏总纲!$H$4:$H$163,AG$7:AG$166,$BD259)</f>
        <v>1325.2522596541121</v>
      </c>
      <c r="BP259" s="95">
        <f>求节点(节奏总纲!$H$4:$H$163,AH$7:AH$166,$BD259)</f>
        <v>1325.2522596541121</v>
      </c>
      <c r="BQ259" s="95">
        <f>求节点(节奏总纲!$H$4:$H$163,AI$7:AI$166,$BD259)</f>
        <v>2.5000000000000001E-2</v>
      </c>
      <c r="BR259" s="95">
        <f>求节点(节奏总纲!$H$4:$H$163,AJ$7:AJ$166,$BD259)</f>
        <v>2.5000000000000001E-2</v>
      </c>
      <c r="BS259" s="95">
        <f>求节点(节奏总纲!$H$4:$H$163,AM$7:AM$166,$BD259)</f>
        <v>8382.9150724205756</v>
      </c>
      <c r="BT259" s="95">
        <f>求节点(节奏总纲!$H$4:$H$163,AN$7:AN$166,$BD259)</f>
        <v>4.8723612711864304</v>
      </c>
      <c r="BU259" s="95">
        <f>求节点(节奏总纲!$H$4:$H$163,AO$7:AO$166,$BD259)</f>
        <v>487910962359.50128</v>
      </c>
    </row>
    <row r="260" spans="56:73" x14ac:dyDescent="0.15">
      <c r="BD260" s="14">
        <v>254</v>
      </c>
      <c r="BE260" s="95">
        <f>求节点(节奏总纲!$H$4:$H$163,M$7:M$166,$BD260)</f>
        <v>410.01800905334437</v>
      </c>
      <c r="BF260" s="95">
        <f>求节点(节奏总纲!$H$4:$H$163,N$7:N$166,$BD260)</f>
        <v>23143.416307723917</v>
      </c>
      <c r="BG260" s="95">
        <f>求节点(节奏总纲!$H$4:$H$163,O$7:O$166,$BD260)</f>
        <v>23143.416307723917</v>
      </c>
      <c r="BH260" s="95">
        <f>求节点(节奏总纲!$H$4:$H$163,P$7:P$166,$BD260)</f>
        <v>2.5000000000000001E-2</v>
      </c>
      <c r="BI260" s="95">
        <f>求节点(节奏总纲!$H$4:$H$163,Q$7:Q$166,$BD260)</f>
        <v>2.5000000000000001E-2</v>
      </c>
      <c r="BJ260" s="95">
        <f>求节点(节奏总纲!$H$4:$H$163,T$7:T$166,$BD260)</f>
        <v>2.4622941891365255</v>
      </c>
      <c r="BK260" s="95">
        <f>求节点(节奏总纲!$H$4:$H$163,U$7:U$166,$BD260)</f>
        <v>92002110776.351776</v>
      </c>
      <c r="BM260" s="14">
        <v>254</v>
      </c>
      <c r="BN260" s="95">
        <f>求节点(节奏总纲!$H$4:$H$163,AF$7:AF$166,$BD260)</f>
        <v>410.01800905334437</v>
      </c>
      <c r="BO260" s="95">
        <f>求节点(节奏总纲!$H$4:$H$163,AG$7:AG$166,$BD260)</f>
        <v>1326.0393941698492</v>
      </c>
      <c r="BP260" s="95">
        <f>求节点(节奏总纲!$H$4:$H$163,AH$7:AH$166,$BD260)</f>
        <v>1326.0393941698492</v>
      </c>
      <c r="BQ260" s="95">
        <f>求节点(节奏总纲!$H$4:$H$163,AI$7:AI$166,$BD260)</f>
        <v>2.5000000000000001E-2</v>
      </c>
      <c r="BR260" s="95">
        <f>求节点(节奏总纲!$H$4:$H$163,AJ$7:AJ$166,$BD260)</f>
        <v>2.5000000000000001E-2</v>
      </c>
      <c r="BS260" s="95">
        <f>求节点(节奏总纲!$H$4:$H$163,AM$7:AM$166,$BD260)</f>
        <v>8386.7921380856096</v>
      </c>
      <c r="BT260" s="95">
        <f>求节点(节奏总纲!$H$4:$H$163,AN$7:AN$166,$BD260)</f>
        <v>4.8752996077807618</v>
      </c>
      <c r="BU260" s="95">
        <f>求节点(节奏总纲!$H$4:$H$163,AO$7:AO$166,$BD260)</f>
        <v>489507983740.74756</v>
      </c>
    </row>
    <row r="261" spans="56:73" x14ac:dyDescent="0.15">
      <c r="BD261" s="14">
        <v>255</v>
      </c>
      <c r="BE261" s="95">
        <f>求节点(节奏总纲!$H$4:$H$163,M$7:M$166,$BD261)</f>
        <v>410.09809623047272</v>
      </c>
      <c r="BF261" s="95">
        <f>求节点(节奏总纲!$H$4:$H$163,N$7:N$166,$BD261)</f>
        <v>23156.719111047601</v>
      </c>
      <c r="BG261" s="95">
        <f>求节点(节奏总纲!$H$4:$H$163,O$7:O$166,$BD261)</f>
        <v>23156.719111047601</v>
      </c>
      <c r="BH261" s="95">
        <f>求节点(节奏总纲!$H$4:$H$163,P$7:P$166,$BD261)</f>
        <v>2.5000000000000001E-2</v>
      </c>
      <c r="BI261" s="95">
        <f>求节点(节奏总纲!$H$4:$H$163,Q$7:Q$166,$BD261)</f>
        <v>2.5000000000000001E-2</v>
      </c>
      <c r="BJ261" s="95">
        <f>求节点(节奏总纲!$H$4:$H$163,T$7:T$166,$BD261)</f>
        <v>2.4618616713850829</v>
      </c>
      <c r="BK261" s="95">
        <f>求节点(节奏总纲!$H$4:$H$163,U$7:U$166,$BD261)</f>
        <v>92102650846.155228</v>
      </c>
      <c r="BM261" s="14">
        <v>255</v>
      </c>
      <c r="BN261" s="95">
        <f>求节点(节奏总纲!$H$4:$H$163,AF$7:AF$166,$BD261)</f>
        <v>410.09809623047272</v>
      </c>
      <c r="BO261" s="95">
        <f>求节点(节奏总纲!$H$4:$H$163,AG$7:AG$166,$BD261)</f>
        <v>1326.8265286855865</v>
      </c>
      <c r="BP261" s="95">
        <f>求节点(节奏总纲!$H$4:$H$163,AH$7:AH$166,$BD261)</f>
        <v>1326.8265286855865</v>
      </c>
      <c r="BQ261" s="95">
        <f>求节点(节奏总纲!$H$4:$H$163,AI$7:AI$166,$BD261)</f>
        <v>2.5000000000000001E-2</v>
      </c>
      <c r="BR261" s="95">
        <f>求节点(节奏总纲!$H$4:$H$163,AJ$7:AJ$166,$BD261)</f>
        <v>2.5000000000000001E-2</v>
      </c>
      <c r="BS261" s="95">
        <f>求节点(节奏总纲!$H$4:$H$163,AM$7:AM$166,$BD261)</f>
        <v>8390.6692037506418</v>
      </c>
      <c r="BT261" s="95">
        <f>求节点(节奏总纲!$H$4:$H$163,AN$7:AN$166,$BD261)</f>
        <v>4.8782379443750923</v>
      </c>
      <c r="BU261" s="95">
        <f>求节点(节奏总纲!$H$4:$H$163,AO$7:AO$166,$BD261)</f>
        <v>491105005121.99384</v>
      </c>
    </row>
    <row r="262" spans="56:73" x14ac:dyDescent="0.15">
      <c r="BD262" s="14">
        <v>256</v>
      </c>
      <c r="BE262" s="95">
        <f>求节点(节奏总纲!$H$4:$H$163,M$7:M$166,$BD262)</f>
        <v>410.17818340760101</v>
      </c>
      <c r="BF262" s="95">
        <f>求节点(节奏总纲!$H$4:$H$163,N$7:N$166,$BD262)</f>
        <v>23170.021914371282</v>
      </c>
      <c r="BG262" s="95">
        <f>求节点(节奏总纲!$H$4:$H$163,O$7:O$166,$BD262)</f>
        <v>23170.021914371282</v>
      </c>
      <c r="BH262" s="95">
        <f>求节点(节奏总纲!$H$4:$H$163,P$7:P$166,$BD262)</f>
        <v>2.5000000000000001E-2</v>
      </c>
      <c r="BI262" s="95">
        <f>求节点(节奏总纲!$H$4:$H$163,Q$7:Q$166,$BD262)</f>
        <v>2.5000000000000001E-2</v>
      </c>
      <c r="BJ262" s="95">
        <f>求节点(节奏总纲!$H$4:$H$163,T$7:T$166,$BD262)</f>
        <v>2.4614291536336403</v>
      </c>
      <c r="BK262" s="95">
        <f>求节点(节奏总纲!$H$4:$H$163,U$7:U$166,$BD262)</f>
        <v>92203190915.958679</v>
      </c>
      <c r="BM262" s="14">
        <v>256</v>
      </c>
      <c r="BN262" s="95">
        <f>求节点(节奏总纲!$H$4:$H$163,AF$7:AF$166,$BD262)</f>
        <v>410.17818340760101</v>
      </c>
      <c r="BO262" s="95">
        <f>求节点(节奏总纲!$H$4:$H$163,AG$7:AG$166,$BD262)</f>
        <v>1327.6136632013236</v>
      </c>
      <c r="BP262" s="95">
        <f>求节点(节奏总纲!$H$4:$H$163,AH$7:AH$166,$BD262)</f>
        <v>1327.6136632013236</v>
      </c>
      <c r="BQ262" s="95">
        <f>求节点(节奏总纲!$H$4:$H$163,AI$7:AI$166,$BD262)</f>
        <v>2.5000000000000001E-2</v>
      </c>
      <c r="BR262" s="95">
        <f>求节点(节奏总纲!$H$4:$H$163,AJ$7:AJ$166,$BD262)</f>
        <v>2.5000000000000001E-2</v>
      </c>
      <c r="BS262" s="95">
        <f>求节点(节奏总纲!$H$4:$H$163,AM$7:AM$166,$BD262)</f>
        <v>8394.546269415674</v>
      </c>
      <c r="BT262" s="95">
        <f>求节点(节奏总纲!$H$4:$H$163,AN$7:AN$166,$BD262)</f>
        <v>4.8811762809694228</v>
      </c>
      <c r="BU262" s="95">
        <f>求节点(节奏总纲!$H$4:$H$163,AO$7:AO$166,$BD262)</f>
        <v>492702026503.24011</v>
      </c>
    </row>
    <row r="263" spans="56:73" x14ac:dyDescent="0.15">
      <c r="BD263" s="14">
        <v>257</v>
      </c>
      <c r="BE263" s="95">
        <f>求节点(节奏总纲!$H$4:$H$163,M$7:M$166,$BD263)</f>
        <v>410.25827058472936</v>
      </c>
      <c r="BF263" s="95">
        <f>求节点(节奏总纲!$H$4:$H$163,N$7:N$166,$BD263)</f>
        <v>23183.324717694963</v>
      </c>
      <c r="BG263" s="95">
        <f>求节点(节奏总纲!$H$4:$H$163,O$7:O$166,$BD263)</f>
        <v>23183.324717694963</v>
      </c>
      <c r="BH263" s="95">
        <f>求节点(节奏总纲!$H$4:$H$163,P$7:P$166,$BD263)</f>
        <v>2.5000000000000001E-2</v>
      </c>
      <c r="BI263" s="95">
        <f>求节点(节奏总纲!$H$4:$H$163,Q$7:Q$166,$BD263)</f>
        <v>2.5000000000000001E-2</v>
      </c>
      <c r="BJ263" s="95">
        <f>求节点(节奏总纲!$H$4:$H$163,T$7:T$166,$BD263)</f>
        <v>2.4609966358821977</v>
      </c>
      <c r="BK263" s="95">
        <f>求节点(节奏总纲!$H$4:$H$163,U$7:U$166,$BD263)</f>
        <v>92303730985.762131</v>
      </c>
      <c r="BM263" s="14">
        <v>257</v>
      </c>
      <c r="BN263" s="95">
        <f>求节点(节奏总纲!$H$4:$H$163,AF$7:AF$166,$BD263)</f>
        <v>410.25827058472936</v>
      </c>
      <c r="BO263" s="95">
        <f>求节点(节奏总纲!$H$4:$H$163,AG$7:AG$166,$BD263)</f>
        <v>1328.4007977170609</v>
      </c>
      <c r="BP263" s="95">
        <f>求节点(节奏总纲!$H$4:$H$163,AH$7:AH$166,$BD263)</f>
        <v>1328.4007977170609</v>
      </c>
      <c r="BQ263" s="95">
        <f>求节点(节奏总纲!$H$4:$H$163,AI$7:AI$166,$BD263)</f>
        <v>2.5000000000000001E-2</v>
      </c>
      <c r="BR263" s="95">
        <f>求节点(节奏总纲!$H$4:$H$163,AJ$7:AJ$166,$BD263)</f>
        <v>2.5000000000000001E-2</v>
      </c>
      <c r="BS263" s="95">
        <f>求节点(节奏总纲!$H$4:$H$163,AM$7:AM$166,$BD263)</f>
        <v>8398.4233350807081</v>
      </c>
      <c r="BT263" s="95">
        <f>求节点(节奏总纲!$H$4:$H$163,AN$7:AN$166,$BD263)</f>
        <v>4.8841146175637533</v>
      </c>
      <c r="BU263" s="95">
        <f>求节点(节奏总纲!$H$4:$H$163,AO$7:AO$166,$BD263)</f>
        <v>494299047884.48639</v>
      </c>
    </row>
    <row r="264" spans="56:73" x14ac:dyDescent="0.15">
      <c r="BD264" s="14">
        <v>258</v>
      </c>
      <c r="BE264" s="95">
        <f>求节点(节奏总纲!$H$4:$H$163,M$7:M$166,$BD264)</f>
        <v>410.33769539406978</v>
      </c>
      <c r="BF264" s="95">
        <f>求节点(节奏总纲!$H$4:$H$163,N$7:N$166,$BD264)</f>
        <v>23196.517499056004</v>
      </c>
      <c r="BG264" s="95">
        <f>求节点(节奏总纲!$H$4:$H$163,O$7:O$166,$BD264)</f>
        <v>23196.517499056004</v>
      </c>
      <c r="BH264" s="95">
        <f>求节点(节奏总纲!$H$4:$H$163,P$7:P$166,$BD264)</f>
        <v>2.5000000000000001E-2</v>
      </c>
      <c r="BI264" s="95">
        <f>求节点(节奏总纲!$H$4:$H$163,Q$7:Q$166,$BD264)</f>
        <v>2.5000000000000001E-2</v>
      </c>
      <c r="BJ264" s="95">
        <f>求节点(节奏总纲!$H$4:$H$163,T$7:T$166,$BD264)</f>
        <v>2.4605752530933112</v>
      </c>
      <c r="BK264" s="95">
        <f>求节点(节奏总纲!$H$4:$H$163,U$7:U$166,$BD264)</f>
        <v>92404135315.802551</v>
      </c>
      <c r="BM264" s="14">
        <v>258</v>
      </c>
      <c r="BN264" s="95">
        <f>求节点(节奏总纲!$H$4:$H$163,AF$7:AF$166,$BD264)</f>
        <v>410.33769539406978</v>
      </c>
      <c r="BO264" s="95">
        <f>求节点(节奏总纲!$H$4:$H$163,AG$7:AG$166,$BD264)</f>
        <v>1329.1834186072879</v>
      </c>
      <c r="BP264" s="95">
        <f>求节点(节奏总纲!$H$4:$H$163,AH$7:AH$166,$BD264)</f>
        <v>1329.1834186072879</v>
      </c>
      <c r="BQ264" s="95">
        <f>求节点(节奏总纲!$H$4:$H$163,AI$7:AI$166,$BD264)</f>
        <v>2.5000000000000001E-2</v>
      </c>
      <c r="BR264" s="95">
        <f>求节点(节奏总纲!$H$4:$H$163,AJ$7:AJ$166,$BD264)</f>
        <v>2.5000000000000001E-2</v>
      </c>
      <c r="BS264" s="95">
        <f>求节点(节奏总纲!$H$4:$H$163,AM$7:AM$166,$BD264)</f>
        <v>8402.243603436762</v>
      </c>
      <c r="BT264" s="95">
        <f>求节点(节奏总纲!$H$4:$H$163,AN$7:AN$166,$BD264)</f>
        <v>4.887038885218054</v>
      </c>
      <c r="BU264" s="95">
        <f>求节点(节奏总纲!$H$4:$H$163,AO$7:AO$166,$BD264)</f>
        <v>495913344634.00189</v>
      </c>
    </row>
    <row r="265" spans="56:73" x14ac:dyDescent="0.15">
      <c r="BD265" s="14">
        <v>259</v>
      </c>
      <c r="BE265" s="95">
        <f>求节点(节奏总纲!$H$4:$H$163,M$7:M$166,$BD265)</f>
        <v>410.41612864090308</v>
      </c>
      <c r="BF265" s="95">
        <f>求节点(节奏总纲!$H$4:$H$163,N$7:N$166,$BD265)</f>
        <v>23209.545577883026</v>
      </c>
      <c r="BG265" s="95">
        <f>求节点(节奏总纲!$H$4:$H$163,O$7:O$166,$BD265)</f>
        <v>23209.545577883026</v>
      </c>
      <c r="BH265" s="95">
        <f>求节点(节奏总纲!$H$4:$H$163,P$7:P$166,$BD265)</f>
        <v>2.5000000000000001E-2</v>
      </c>
      <c r="BI265" s="95">
        <f>求节点(节奏总纲!$H$4:$H$163,Q$7:Q$166,$BD265)</f>
        <v>2.5000000000000001E-2</v>
      </c>
      <c r="BJ265" s="95">
        <f>求节点(节奏总纲!$H$4:$H$163,T$7:T$166,$BD265)</f>
        <v>2.4601705393085496</v>
      </c>
      <c r="BK265" s="95">
        <f>求节点(节奏总纲!$H$4:$H$163,U$7:U$166,$BD265)</f>
        <v>92504336443.842163</v>
      </c>
      <c r="BM265" s="14">
        <v>259</v>
      </c>
      <c r="BN265" s="95">
        <f>求节点(节奏总纲!$H$4:$H$163,AF$7:AF$166,$BD265)</f>
        <v>410.41612864090308</v>
      </c>
      <c r="BO265" s="95">
        <f>求节点(节奏总纲!$H$4:$H$163,AG$7:AG$166,$BD265)</f>
        <v>1329.9592826142414</v>
      </c>
      <c r="BP265" s="95">
        <f>求节点(节奏总纲!$H$4:$H$163,AH$7:AH$166,$BD265)</f>
        <v>1329.9592826142414</v>
      </c>
      <c r="BQ265" s="95">
        <f>求节点(节奏总纲!$H$4:$H$163,AI$7:AI$166,$BD265)</f>
        <v>2.5000000000000001E-2</v>
      </c>
      <c r="BR265" s="95">
        <f>求节点(节奏总纲!$H$4:$H$163,AJ$7:AJ$166,$BD265)</f>
        <v>2.5000000000000001E-2</v>
      </c>
      <c r="BS265" s="95">
        <f>求节点(节奏总纲!$H$4:$H$163,AM$7:AM$166,$BD265)</f>
        <v>8405.9788463988916</v>
      </c>
      <c r="BT265" s="95">
        <f>求节点(节奏总纲!$H$4:$H$163,AN$7:AN$166,$BD265)</f>
        <v>4.8899420917131238</v>
      </c>
      <c r="BU265" s="95">
        <f>求节点(节奏总纲!$H$4:$H$163,AO$7:AO$166,$BD265)</f>
        <v>497553502555.79395</v>
      </c>
    </row>
    <row r="266" spans="56:73" x14ac:dyDescent="0.15">
      <c r="BD266" s="14">
        <v>260</v>
      </c>
      <c r="BE266" s="95">
        <f>求节点(节奏总纲!$H$4:$H$163,M$7:M$166,$BD266)</f>
        <v>410.49456188773638</v>
      </c>
      <c r="BF266" s="95">
        <f>求节点(节奏总纲!$H$4:$H$163,N$7:N$166,$BD266)</f>
        <v>23222.573656710047</v>
      </c>
      <c r="BG266" s="95">
        <f>求节点(节奏总纲!$H$4:$H$163,O$7:O$166,$BD266)</f>
        <v>23222.573656710047</v>
      </c>
      <c r="BH266" s="95">
        <f>求节点(节奏总纲!$H$4:$H$163,P$7:P$166,$BD266)</f>
        <v>2.5000000000000001E-2</v>
      </c>
      <c r="BI266" s="95">
        <f>求节点(节奏总纲!$H$4:$H$163,Q$7:Q$166,$BD266)</f>
        <v>2.5000000000000001E-2</v>
      </c>
      <c r="BJ266" s="95">
        <f>求节点(节奏总纲!$H$4:$H$163,T$7:T$166,$BD266)</f>
        <v>2.459765825523788</v>
      </c>
      <c r="BK266" s="95">
        <f>求节点(节奏总纲!$H$4:$H$163,U$7:U$166,$BD266)</f>
        <v>92604537571.881775</v>
      </c>
      <c r="BM266" s="14">
        <v>260</v>
      </c>
      <c r="BN266" s="95">
        <f>求节点(节奏总纲!$H$4:$H$163,AF$7:AF$166,$BD266)</f>
        <v>410.49456188773638</v>
      </c>
      <c r="BO266" s="95">
        <f>求节点(节奏总纲!$H$4:$H$163,AG$7:AG$166,$BD266)</f>
        <v>1330.7351466211946</v>
      </c>
      <c r="BP266" s="95">
        <f>求节点(节奏总纲!$H$4:$H$163,AH$7:AH$166,$BD266)</f>
        <v>1330.7351466211946</v>
      </c>
      <c r="BQ266" s="95">
        <f>求节点(节奏总纲!$H$4:$H$163,AI$7:AI$166,$BD266)</f>
        <v>2.5000000000000001E-2</v>
      </c>
      <c r="BR266" s="95">
        <f>求节点(节奏总纲!$H$4:$H$163,AJ$7:AJ$166,$BD266)</f>
        <v>2.5000000000000001E-2</v>
      </c>
      <c r="BS266" s="95">
        <f>求节点(节奏总纲!$H$4:$H$163,AM$7:AM$166,$BD266)</f>
        <v>8409.7140893610213</v>
      </c>
      <c r="BT266" s="95">
        <f>求节点(节奏总纲!$H$4:$H$163,AN$7:AN$166,$BD266)</f>
        <v>4.8928452982081936</v>
      </c>
      <c r="BU266" s="95">
        <f>求节点(节奏总纲!$H$4:$H$163,AO$7:AO$166,$BD266)</f>
        <v>499193660477.586</v>
      </c>
    </row>
    <row r="267" spans="56:73" x14ac:dyDescent="0.15">
      <c r="BD267" s="14">
        <v>261</v>
      </c>
      <c r="BE267" s="95">
        <f>求节点(节奏总纲!$H$4:$H$163,M$7:M$166,$BD267)</f>
        <v>410.57299513456974</v>
      </c>
      <c r="BF267" s="95">
        <f>求节点(节奏总纲!$H$4:$H$163,N$7:N$166,$BD267)</f>
        <v>23235.601735537068</v>
      </c>
      <c r="BG267" s="95">
        <f>求节点(节奏总纲!$H$4:$H$163,O$7:O$166,$BD267)</f>
        <v>23235.601735537068</v>
      </c>
      <c r="BH267" s="95">
        <f>求节点(节奏总纲!$H$4:$H$163,P$7:P$166,$BD267)</f>
        <v>2.5000000000000001E-2</v>
      </c>
      <c r="BI267" s="95">
        <f>求节点(节奏总纲!$H$4:$H$163,Q$7:Q$166,$BD267)</f>
        <v>2.5000000000000001E-2</v>
      </c>
      <c r="BJ267" s="95">
        <f>求节点(节奏总纲!$H$4:$H$163,T$7:T$166,$BD267)</f>
        <v>2.4593611117390268</v>
      </c>
      <c r="BK267" s="95">
        <f>求节点(节奏总纲!$H$4:$H$163,U$7:U$166,$BD267)</f>
        <v>92704738699.921402</v>
      </c>
      <c r="BM267" s="14">
        <v>261</v>
      </c>
      <c r="BN267" s="95">
        <f>求节点(节奏总纲!$H$4:$H$163,AF$7:AF$166,$BD267)</f>
        <v>410.57299513456974</v>
      </c>
      <c r="BO267" s="95">
        <f>求节点(节奏总纲!$H$4:$H$163,AG$7:AG$166,$BD267)</f>
        <v>1331.5110106281479</v>
      </c>
      <c r="BP267" s="95">
        <f>求节点(节奏总纲!$H$4:$H$163,AH$7:AH$166,$BD267)</f>
        <v>1331.5110106281479</v>
      </c>
      <c r="BQ267" s="95">
        <f>求节点(节奏总纲!$H$4:$H$163,AI$7:AI$166,$BD267)</f>
        <v>2.5000000000000001E-2</v>
      </c>
      <c r="BR267" s="95">
        <f>求节点(节奏总纲!$H$4:$H$163,AJ$7:AJ$166,$BD267)</f>
        <v>2.5000000000000001E-2</v>
      </c>
      <c r="BS267" s="95">
        <f>求节点(节奏总纲!$H$4:$H$163,AM$7:AM$166,$BD267)</f>
        <v>8413.4493323231509</v>
      </c>
      <c r="BT267" s="95">
        <f>求节点(节奏总纲!$H$4:$H$163,AN$7:AN$166,$BD267)</f>
        <v>4.8957485047032634</v>
      </c>
      <c r="BU267" s="95">
        <f>求节点(节奏总纲!$H$4:$H$163,AO$7:AO$166,$BD267)</f>
        <v>500833818399.37805</v>
      </c>
    </row>
    <row r="268" spans="56:73" x14ac:dyDescent="0.15">
      <c r="BD268" s="14">
        <v>262</v>
      </c>
      <c r="BE268" s="95">
        <f>求节点(节奏总纲!$H$4:$H$163,M$7:M$166,$BD268)</f>
        <v>410.65142838140304</v>
      </c>
      <c r="BF268" s="95">
        <f>求节点(节奏总纲!$H$4:$H$163,N$7:N$166,$BD268)</f>
        <v>23248.629814364089</v>
      </c>
      <c r="BG268" s="95">
        <f>求节点(节奏总纲!$H$4:$H$163,O$7:O$166,$BD268)</f>
        <v>23248.629814364089</v>
      </c>
      <c r="BH268" s="95">
        <f>求节点(节奏总纲!$H$4:$H$163,P$7:P$166,$BD268)</f>
        <v>2.5000000000000001E-2</v>
      </c>
      <c r="BI268" s="95">
        <f>求节点(节奏总纲!$H$4:$H$163,Q$7:Q$166,$BD268)</f>
        <v>2.5000000000000001E-2</v>
      </c>
      <c r="BJ268" s="95">
        <f>求节点(节奏总纲!$H$4:$H$163,T$7:T$166,$BD268)</f>
        <v>2.4589563979542652</v>
      </c>
      <c r="BK268" s="95">
        <f>求节点(节奏总纲!$H$4:$H$163,U$7:U$166,$BD268)</f>
        <v>92804939827.961014</v>
      </c>
      <c r="BM268" s="14">
        <v>262</v>
      </c>
      <c r="BN268" s="95">
        <f>求节点(节奏总纲!$H$4:$H$163,AF$7:AF$166,$BD268)</f>
        <v>410.65142838140304</v>
      </c>
      <c r="BO268" s="95">
        <f>求节点(节奏总纲!$H$4:$H$163,AG$7:AG$166,$BD268)</f>
        <v>1332.2868746351012</v>
      </c>
      <c r="BP268" s="95">
        <f>求节点(节奏总纲!$H$4:$H$163,AH$7:AH$166,$BD268)</f>
        <v>1332.2868746351012</v>
      </c>
      <c r="BQ268" s="95">
        <f>求节点(节奏总纲!$H$4:$H$163,AI$7:AI$166,$BD268)</f>
        <v>2.5000000000000001E-2</v>
      </c>
      <c r="BR268" s="95">
        <f>求节点(节奏总纲!$H$4:$H$163,AJ$7:AJ$166,$BD268)</f>
        <v>2.5000000000000001E-2</v>
      </c>
      <c r="BS268" s="95">
        <f>求节点(节奏总纲!$H$4:$H$163,AM$7:AM$166,$BD268)</f>
        <v>8417.1845752852787</v>
      </c>
      <c r="BT268" s="95">
        <f>求节点(节奏总纲!$H$4:$H$163,AN$7:AN$166,$BD268)</f>
        <v>4.8986517111983332</v>
      </c>
      <c r="BU268" s="95">
        <f>求节点(节奏总纲!$H$4:$H$163,AO$7:AO$166,$BD268)</f>
        <v>502473976321.17017</v>
      </c>
    </row>
    <row r="269" spans="56:73" x14ac:dyDescent="0.15">
      <c r="BD269" s="14">
        <v>263</v>
      </c>
      <c r="BE269" s="95">
        <f>求节点(节奏总纲!$H$4:$H$163,M$7:M$166,$BD269)</f>
        <v>410.72986162823634</v>
      </c>
      <c r="BF269" s="95">
        <f>求节点(节奏总纲!$H$4:$H$163,N$7:N$166,$BD269)</f>
        <v>23261.65789319111</v>
      </c>
      <c r="BG269" s="95">
        <f>求节点(节奏总纲!$H$4:$H$163,O$7:O$166,$BD269)</f>
        <v>23261.65789319111</v>
      </c>
      <c r="BH269" s="95">
        <f>求节点(节奏总纲!$H$4:$H$163,P$7:P$166,$BD269)</f>
        <v>2.5000000000000001E-2</v>
      </c>
      <c r="BI269" s="95">
        <f>求节点(节奏总纲!$H$4:$H$163,Q$7:Q$166,$BD269)</f>
        <v>2.5000000000000001E-2</v>
      </c>
      <c r="BJ269" s="95">
        <f>求节点(节奏总纲!$H$4:$H$163,T$7:T$166,$BD269)</f>
        <v>2.4585516841695036</v>
      </c>
      <c r="BK269" s="95">
        <f>求节点(节奏总纲!$H$4:$H$163,U$7:U$166,$BD269)</f>
        <v>92905140956.000626</v>
      </c>
      <c r="BM269" s="14">
        <v>263</v>
      </c>
      <c r="BN269" s="95">
        <f>求节点(节奏总纲!$H$4:$H$163,AF$7:AF$166,$BD269)</f>
        <v>410.72986162823634</v>
      </c>
      <c r="BO269" s="95">
        <f>求节点(节奏总纲!$H$4:$H$163,AG$7:AG$166,$BD269)</f>
        <v>1333.0627386420547</v>
      </c>
      <c r="BP269" s="95">
        <f>求节点(节奏总纲!$H$4:$H$163,AH$7:AH$166,$BD269)</f>
        <v>1333.0627386420547</v>
      </c>
      <c r="BQ269" s="95">
        <f>求节点(节奏总纲!$H$4:$H$163,AI$7:AI$166,$BD269)</f>
        <v>2.5000000000000001E-2</v>
      </c>
      <c r="BR269" s="95">
        <f>求节点(节奏总纲!$H$4:$H$163,AJ$7:AJ$166,$BD269)</f>
        <v>2.5000000000000001E-2</v>
      </c>
      <c r="BS269" s="95">
        <f>求节点(节奏总纲!$H$4:$H$163,AM$7:AM$166,$BD269)</f>
        <v>8420.9198182474083</v>
      </c>
      <c r="BT269" s="95">
        <f>求节点(节奏总纲!$H$4:$H$163,AN$7:AN$166,$BD269)</f>
        <v>4.901554917693403</v>
      </c>
      <c r="BU269" s="95">
        <f>求节点(节奏总纲!$H$4:$H$163,AO$7:AO$166,$BD269)</f>
        <v>504114134242.96222</v>
      </c>
    </row>
    <row r="270" spans="56:73" x14ac:dyDescent="0.15">
      <c r="BD270" s="14">
        <v>264</v>
      </c>
      <c r="BE270" s="95">
        <f>求节点(节奏总纲!$H$4:$H$163,M$7:M$166,$BD270)</f>
        <v>410.80829487506963</v>
      </c>
      <c r="BF270" s="95">
        <f>求节点(节奏总纲!$H$4:$H$163,N$7:N$166,$BD270)</f>
        <v>23274.685972018131</v>
      </c>
      <c r="BG270" s="95">
        <f>求节点(节奏总纲!$H$4:$H$163,O$7:O$166,$BD270)</f>
        <v>23274.685972018131</v>
      </c>
      <c r="BH270" s="95">
        <f>求节点(节奏总纲!$H$4:$H$163,P$7:P$166,$BD270)</f>
        <v>2.5000000000000001E-2</v>
      </c>
      <c r="BI270" s="95">
        <f>求节点(节奏总纲!$H$4:$H$163,Q$7:Q$166,$BD270)</f>
        <v>2.5000000000000001E-2</v>
      </c>
      <c r="BJ270" s="95">
        <f>求节点(节奏总纲!$H$4:$H$163,T$7:T$166,$BD270)</f>
        <v>2.4581469703847421</v>
      </c>
      <c r="BK270" s="95">
        <f>求节点(节奏总纲!$H$4:$H$163,U$7:U$166,$BD270)</f>
        <v>93005342084.040253</v>
      </c>
      <c r="BM270" s="14">
        <v>264</v>
      </c>
      <c r="BN270" s="95">
        <f>求节点(节奏总纲!$H$4:$H$163,AF$7:AF$166,$BD270)</f>
        <v>410.80829487506963</v>
      </c>
      <c r="BO270" s="95">
        <f>求节点(节奏总纲!$H$4:$H$163,AG$7:AG$166,$BD270)</f>
        <v>1333.838602649008</v>
      </c>
      <c r="BP270" s="95">
        <f>求节点(节奏总纲!$H$4:$H$163,AH$7:AH$166,$BD270)</f>
        <v>1333.838602649008</v>
      </c>
      <c r="BQ270" s="95">
        <f>求节点(节奏总纲!$H$4:$H$163,AI$7:AI$166,$BD270)</f>
        <v>2.5000000000000001E-2</v>
      </c>
      <c r="BR270" s="95">
        <f>求节点(节奏总纲!$H$4:$H$163,AJ$7:AJ$166,$BD270)</f>
        <v>2.5000000000000001E-2</v>
      </c>
      <c r="BS270" s="95">
        <f>求节点(节奏总纲!$H$4:$H$163,AM$7:AM$166,$BD270)</f>
        <v>8424.655061209538</v>
      </c>
      <c r="BT270" s="95">
        <f>求节点(节奏总纲!$H$4:$H$163,AN$7:AN$166,$BD270)</f>
        <v>4.9044581241884737</v>
      </c>
      <c r="BU270" s="95">
        <f>求节点(节奏总纲!$H$4:$H$163,AO$7:AO$166,$BD270)</f>
        <v>505754292164.75427</v>
      </c>
    </row>
    <row r="271" spans="56:73" x14ac:dyDescent="0.15">
      <c r="BD271" s="14">
        <v>265</v>
      </c>
      <c r="BE271" s="95">
        <f>求节点(节奏总纲!$H$4:$H$163,M$7:M$166,$BD271)</f>
        <v>410.88672812190299</v>
      </c>
      <c r="BF271" s="95">
        <f>求节点(节奏总纲!$H$4:$H$163,N$7:N$166,$BD271)</f>
        <v>23287.714050845152</v>
      </c>
      <c r="BG271" s="95">
        <f>求节点(节奏总纲!$H$4:$H$163,O$7:O$166,$BD271)</f>
        <v>23287.714050845152</v>
      </c>
      <c r="BH271" s="95">
        <f>求节点(节奏总纲!$H$4:$H$163,P$7:P$166,$BD271)</f>
        <v>2.5000000000000001E-2</v>
      </c>
      <c r="BI271" s="95">
        <f>求节点(节奏总纲!$H$4:$H$163,Q$7:Q$166,$BD271)</f>
        <v>2.5000000000000001E-2</v>
      </c>
      <c r="BJ271" s="95">
        <f>求节点(节奏总纲!$H$4:$H$163,T$7:T$166,$BD271)</f>
        <v>2.4577422565999809</v>
      </c>
      <c r="BK271" s="95">
        <f>求节点(节奏总纲!$H$4:$H$163,U$7:U$166,$BD271)</f>
        <v>93105543212.079865</v>
      </c>
      <c r="BM271" s="14">
        <v>265</v>
      </c>
      <c r="BN271" s="95">
        <f>求节点(节奏总纲!$H$4:$H$163,AF$7:AF$166,$BD271)</f>
        <v>410.88672812190299</v>
      </c>
      <c r="BO271" s="95">
        <f>求节点(节奏总纲!$H$4:$H$163,AG$7:AG$166,$BD271)</f>
        <v>1334.6144666559612</v>
      </c>
      <c r="BP271" s="95">
        <f>求节点(节奏总纲!$H$4:$H$163,AH$7:AH$166,$BD271)</f>
        <v>1334.6144666559612</v>
      </c>
      <c r="BQ271" s="95">
        <f>求节点(节奏总纲!$H$4:$H$163,AI$7:AI$166,$BD271)</f>
        <v>2.5000000000000001E-2</v>
      </c>
      <c r="BR271" s="95">
        <f>求节点(节奏总纲!$H$4:$H$163,AJ$7:AJ$166,$BD271)</f>
        <v>2.5000000000000001E-2</v>
      </c>
      <c r="BS271" s="95">
        <f>求节点(节奏总纲!$H$4:$H$163,AM$7:AM$166,$BD271)</f>
        <v>8428.3903041716676</v>
      </c>
      <c r="BT271" s="95">
        <f>求节点(节奏总纲!$H$4:$H$163,AN$7:AN$166,$BD271)</f>
        <v>4.9073613306835435</v>
      </c>
      <c r="BU271" s="95">
        <f>求节点(节奏总纲!$H$4:$H$163,AO$7:AO$166,$BD271)</f>
        <v>507394450086.54633</v>
      </c>
    </row>
    <row r="272" spans="56:73" x14ac:dyDescent="0.15">
      <c r="BD272" s="14">
        <v>266</v>
      </c>
      <c r="BE272" s="95">
        <f>求节点(节奏总纲!$H$4:$H$163,M$7:M$166,$BD272)</f>
        <v>410.96516136873629</v>
      </c>
      <c r="BF272" s="95">
        <f>求节点(节奏总纲!$H$4:$H$163,N$7:N$166,$BD272)</f>
        <v>23300.742129672173</v>
      </c>
      <c r="BG272" s="95">
        <f>求节点(节奏总纲!$H$4:$H$163,O$7:O$166,$BD272)</f>
        <v>23300.742129672173</v>
      </c>
      <c r="BH272" s="95">
        <f>求节点(节奏总纲!$H$4:$H$163,P$7:P$166,$BD272)</f>
        <v>2.5000000000000001E-2</v>
      </c>
      <c r="BI272" s="95">
        <f>求节点(节奏总纲!$H$4:$H$163,Q$7:Q$166,$BD272)</f>
        <v>2.5000000000000001E-2</v>
      </c>
      <c r="BJ272" s="95">
        <f>求节点(节奏总纲!$H$4:$H$163,T$7:T$166,$BD272)</f>
        <v>2.4573375428152193</v>
      </c>
      <c r="BK272" s="95">
        <f>求节点(节奏总纲!$H$4:$H$163,U$7:U$166,$BD272)</f>
        <v>93205744340.119476</v>
      </c>
      <c r="BM272" s="14">
        <v>266</v>
      </c>
      <c r="BN272" s="95">
        <f>求节点(节奏总纲!$H$4:$H$163,AF$7:AF$166,$BD272)</f>
        <v>410.96516136873629</v>
      </c>
      <c r="BO272" s="95">
        <f>求节点(节奏总纲!$H$4:$H$163,AG$7:AG$166,$BD272)</f>
        <v>1335.3903306629147</v>
      </c>
      <c r="BP272" s="95">
        <f>求节点(节奏总纲!$H$4:$H$163,AH$7:AH$166,$BD272)</f>
        <v>1335.3903306629147</v>
      </c>
      <c r="BQ272" s="95">
        <f>求节点(节奏总纲!$H$4:$H$163,AI$7:AI$166,$BD272)</f>
        <v>2.5000000000000001E-2</v>
      </c>
      <c r="BR272" s="95">
        <f>求节点(节奏总纲!$H$4:$H$163,AJ$7:AJ$166,$BD272)</f>
        <v>2.5000000000000001E-2</v>
      </c>
      <c r="BS272" s="95">
        <f>求节点(节奏总纲!$H$4:$H$163,AM$7:AM$166,$BD272)</f>
        <v>8432.1255471337972</v>
      </c>
      <c r="BT272" s="95">
        <f>求节点(节奏总纲!$H$4:$H$163,AN$7:AN$166,$BD272)</f>
        <v>4.9102645371786133</v>
      </c>
      <c r="BU272" s="95">
        <f>求节点(节奏总纲!$H$4:$H$163,AO$7:AO$166,$BD272)</f>
        <v>509034608008.33838</v>
      </c>
    </row>
    <row r="273" spans="56:73" x14ac:dyDescent="0.15">
      <c r="BD273" s="14">
        <v>267</v>
      </c>
      <c r="BE273" s="95">
        <f>求节点(节奏总纲!$H$4:$H$163,M$7:M$166,$BD273)</f>
        <v>411.04359461556959</v>
      </c>
      <c r="BF273" s="95">
        <f>求节点(节奏总纲!$H$4:$H$163,N$7:N$166,$BD273)</f>
        <v>23313.770208499194</v>
      </c>
      <c r="BG273" s="95">
        <f>求节点(节奏总纲!$H$4:$H$163,O$7:O$166,$BD273)</f>
        <v>23313.770208499194</v>
      </c>
      <c r="BH273" s="95">
        <f>求节点(节奏总纲!$H$4:$H$163,P$7:P$166,$BD273)</f>
        <v>2.5000000000000001E-2</v>
      </c>
      <c r="BI273" s="95">
        <f>求节点(节奏总纲!$H$4:$H$163,Q$7:Q$166,$BD273)</f>
        <v>2.5000000000000001E-2</v>
      </c>
      <c r="BJ273" s="95">
        <f>求节点(节奏总纲!$H$4:$H$163,T$7:T$166,$BD273)</f>
        <v>2.4569328290304577</v>
      </c>
      <c r="BK273" s="95">
        <f>求节点(节奏总纲!$H$4:$H$163,U$7:U$166,$BD273)</f>
        <v>93305945468.159103</v>
      </c>
      <c r="BM273" s="14">
        <v>267</v>
      </c>
      <c r="BN273" s="95">
        <f>求节点(节奏总纲!$H$4:$H$163,AF$7:AF$166,$BD273)</f>
        <v>411.04359461556959</v>
      </c>
      <c r="BO273" s="95">
        <f>求节点(节奏总纲!$H$4:$H$163,AG$7:AG$166,$BD273)</f>
        <v>1336.166194669868</v>
      </c>
      <c r="BP273" s="95">
        <f>求节点(节奏总纲!$H$4:$H$163,AH$7:AH$166,$BD273)</f>
        <v>1336.166194669868</v>
      </c>
      <c r="BQ273" s="95">
        <f>求节点(节奏总纲!$H$4:$H$163,AI$7:AI$166,$BD273)</f>
        <v>2.5000000000000001E-2</v>
      </c>
      <c r="BR273" s="95">
        <f>求节点(节奏总纲!$H$4:$H$163,AJ$7:AJ$166,$BD273)</f>
        <v>2.5000000000000001E-2</v>
      </c>
      <c r="BS273" s="95">
        <f>求节点(节奏总纲!$H$4:$H$163,AM$7:AM$166,$BD273)</f>
        <v>8435.860790095925</v>
      </c>
      <c r="BT273" s="95">
        <f>求节点(节奏总纲!$H$4:$H$163,AN$7:AN$166,$BD273)</f>
        <v>4.9131677436736831</v>
      </c>
      <c r="BU273" s="95">
        <f>求节点(节奏总纲!$H$4:$H$163,AO$7:AO$166,$BD273)</f>
        <v>510674765930.13049</v>
      </c>
    </row>
    <row r="274" spans="56:73" x14ac:dyDescent="0.15">
      <c r="BD274" s="14">
        <v>268</v>
      </c>
      <c r="BE274" s="95">
        <f>求节点(节奏总纲!$H$4:$H$163,M$7:M$166,$BD274)</f>
        <v>411.12202786240289</v>
      </c>
      <c r="BF274" s="95">
        <f>求节点(节奏总纲!$H$4:$H$163,N$7:N$166,$BD274)</f>
        <v>23326.798287326215</v>
      </c>
      <c r="BG274" s="95">
        <f>求节点(节奏总纲!$H$4:$H$163,O$7:O$166,$BD274)</f>
        <v>23326.798287326215</v>
      </c>
      <c r="BH274" s="95">
        <f>求节点(节奏总纲!$H$4:$H$163,P$7:P$166,$BD274)</f>
        <v>2.5000000000000001E-2</v>
      </c>
      <c r="BI274" s="95">
        <f>求节点(节奏总纲!$H$4:$H$163,Q$7:Q$166,$BD274)</f>
        <v>2.5000000000000001E-2</v>
      </c>
      <c r="BJ274" s="95">
        <f>求节点(节奏总纲!$H$4:$H$163,T$7:T$166,$BD274)</f>
        <v>2.4565281152456961</v>
      </c>
      <c r="BK274" s="95">
        <f>求节点(节奏总纲!$H$4:$H$163,U$7:U$166,$BD274)</f>
        <v>93406146596.198715</v>
      </c>
      <c r="BM274" s="14">
        <v>268</v>
      </c>
      <c r="BN274" s="95">
        <f>求节点(节奏总纲!$H$4:$H$163,AF$7:AF$166,$BD274)</f>
        <v>411.12202786240289</v>
      </c>
      <c r="BO274" s="95">
        <f>求节点(节奏总纲!$H$4:$H$163,AG$7:AG$166,$BD274)</f>
        <v>1336.9420586768213</v>
      </c>
      <c r="BP274" s="95">
        <f>求节点(节奏总纲!$H$4:$H$163,AH$7:AH$166,$BD274)</f>
        <v>1336.9420586768213</v>
      </c>
      <c r="BQ274" s="95">
        <f>求节点(节奏总纲!$H$4:$H$163,AI$7:AI$166,$BD274)</f>
        <v>2.5000000000000001E-2</v>
      </c>
      <c r="BR274" s="95">
        <f>求节点(节奏总纲!$H$4:$H$163,AJ$7:AJ$166,$BD274)</f>
        <v>2.5000000000000001E-2</v>
      </c>
      <c r="BS274" s="95">
        <f>求节点(节奏总纲!$H$4:$H$163,AM$7:AM$166,$BD274)</f>
        <v>8439.5960330580547</v>
      </c>
      <c r="BT274" s="95">
        <f>求节点(节奏总纲!$H$4:$H$163,AN$7:AN$166,$BD274)</f>
        <v>4.916070950168753</v>
      </c>
      <c r="BU274" s="95">
        <f>求节点(节奏总纲!$H$4:$H$163,AO$7:AO$166,$BD274)</f>
        <v>512314923851.92255</v>
      </c>
    </row>
    <row r="275" spans="56:73" x14ac:dyDescent="0.15">
      <c r="BD275" s="14">
        <v>269</v>
      </c>
      <c r="BE275" s="95">
        <f>求节点(节奏总纲!$H$4:$H$163,M$7:M$166,$BD275)</f>
        <v>411.20046110923619</v>
      </c>
      <c r="BF275" s="95">
        <f>求节点(节奏总纲!$H$4:$H$163,N$7:N$166,$BD275)</f>
        <v>23339.82636615324</v>
      </c>
      <c r="BG275" s="95">
        <f>求节点(节奏总纲!$H$4:$H$163,O$7:O$166,$BD275)</f>
        <v>23339.82636615324</v>
      </c>
      <c r="BH275" s="95">
        <f>求节点(节奏总纲!$H$4:$H$163,P$7:P$166,$BD275)</f>
        <v>2.5000000000000001E-2</v>
      </c>
      <c r="BI275" s="95">
        <f>求节点(节奏总纲!$H$4:$H$163,Q$7:Q$166,$BD275)</f>
        <v>2.5000000000000001E-2</v>
      </c>
      <c r="BJ275" s="95">
        <f>求节点(节奏总纲!$H$4:$H$163,T$7:T$166,$BD275)</f>
        <v>2.4561234014609346</v>
      </c>
      <c r="BK275" s="95">
        <f>求节点(节奏总纲!$H$4:$H$163,U$7:U$166,$BD275)</f>
        <v>93506347724.238342</v>
      </c>
      <c r="BM275" s="14">
        <v>269</v>
      </c>
      <c r="BN275" s="95">
        <f>求节点(节奏总纲!$H$4:$H$163,AF$7:AF$166,$BD275)</f>
        <v>411.20046110923619</v>
      </c>
      <c r="BO275" s="95">
        <f>求节点(节奏总纲!$H$4:$H$163,AG$7:AG$166,$BD275)</f>
        <v>1337.7179226837748</v>
      </c>
      <c r="BP275" s="95">
        <f>求节点(节奏总纲!$H$4:$H$163,AH$7:AH$166,$BD275)</f>
        <v>1337.7179226837748</v>
      </c>
      <c r="BQ275" s="95">
        <f>求节点(节奏总纲!$H$4:$H$163,AI$7:AI$166,$BD275)</f>
        <v>2.5000000000000001E-2</v>
      </c>
      <c r="BR275" s="95">
        <f>求节点(节奏总纲!$H$4:$H$163,AJ$7:AJ$166,$BD275)</f>
        <v>2.5000000000000001E-2</v>
      </c>
      <c r="BS275" s="95">
        <f>求节点(节奏总纲!$H$4:$H$163,AM$7:AM$166,$BD275)</f>
        <v>8443.3312760201843</v>
      </c>
      <c r="BT275" s="95">
        <f>求节点(节奏总纲!$H$4:$H$163,AN$7:AN$166,$BD275)</f>
        <v>4.9189741566638228</v>
      </c>
      <c r="BU275" s="95">
        <f>求节点(节奏总纲!$H$4:$H$163,AO$7:AO$166,$BD275)</f>
        <v>513955081773.7146</v>
      </c>
    </row>
    <row r="276" spans="56:73" x14ac:dyDescent="0.15">
      <c r="BD276" s="14">
        <v>270</v>
      </c>
      <c r="BE276" s="95">
        <f>求节点(节奏总纲!$H$4:$H$163,M$7:M$166,$BD276)</f>
        <v>411.27889435606954</v>
      </c>
      <c r="BF276" s="95">
        <f>求节点(节奏总纲!$H$4:$H$163,N$7:N$166,$BD276)</f>
        <v>23352.854444980261</v>
      </c>
      <c r="BG276" s="95">
        <f>求节点(节奏总纲!$H$4:$H$163,O$7:O$166,$BD276)</f>
        <v>23352.854444980261</v>
      </c>
      <c r="BH276" s="95">
        <f>求节点(节奏总纲!$H$4:$H$163,P$7:P$166,$BD276)</f>
        <v>2.5000000000000001E-2</v>
      </c>
      <c r="BI276" s="95">
        <f>求节点(节奏总纲!$H$4:$H$163,Q$7:Q$166,$BD276)</f>
        <v>2.5000000000000001E-2</v>
      </c>
      <c r="BJ276" s="95">
        <f>求节点(节奏总纲!$H$4:$H$163,T$7:T$166,$BD276)</f>
        <v>2.4557186876761734</v>
      </c>
      <c r="BK276" s="95">
        <f>求节点(节奏总纲!$H$4:$H$163,U$7:U$166,$BD276)</f>
        <v>93606548852.277954</v>
      </c>
      <c r="BM276" s="14">
        <v>270</v>
      </c>
      <c r="BN276" s="95">
        <f>求节点(节奏总纲!$H$4:$H$163,AF$7:AF$166,$BD276)</f>
        <v>411.27889435606954</v>
      </c>
      <c r="BO276" s="95">
        <f>求节点(节奏总纲!$H$4:$H$163,AG$7:AG$166,$BD276)</f>
        <v>1338.493786690728</v>
      </c>
      <c r="BP276" s="95">
        <f>求节点(节奏总纲!$H$4:$H$163,AH$7:AH$166,$BD276)</f>
        <v>1338.493786690728</v>
      </c>
      <c r="BQ276" s="95">
        <f>求节点(节奏总纲!$H$4:$H$163,AI$7:AI$166,$BD276)</f>
        <v>2.5000000000000001E-2</v>
      </c>
      <c r="BR276" s="95">
        <f>求节点(节奏总纲!$H$4:$H$163,AJ$7:AJ$166,$BD276)</f>
        <v>2.5000000000000001E-2</v>
      </c>
      <c r="BS276" s="95">
        <f>求节点(节奏总纲!$H$4:$H$163,AM$7:AM$166,$BD276)</f>
        <v>8447.0665189823139</v>
      </c>
      <c r="BT276" s="95">
        <f>求节点(节奏总纲!$H$4:$H$163,AN$7:AN$166,$BD276)</f>
        <v>4.9218773631588926</v>
      </c>
      <c r="BU276" s="95">
        <f>求节点(节奏总纲!$H$4:$H$163,AO$7:AO$166,$BD276)</f>
        <v>515595239695.50665</v>
      </c>
    </row>
    <row r="277" spans="56:73" x14ac:dyDescent="0.15">
      <c r="BD277" s="14">
        <v>271</v>
      </c>
      <c r="BE277" s="95">
        <f>求节点(节奏总纲!$H$4:$H$163,M$7:M$166,$BD277)</f>
        <v>411.35732760290284</v>
      </c>
      <c r="BF277" s="95">
        <f>求节点(节奏总纲!$H$4:$H$163,N$7:N$166,$BD277)</f>
        <v>23365.882523807282</v>
      </c>
      <c r="BG277" s="95">
        <f>求节点(节奏总纲!$H$4:$H$163,O$7:O$166,$BD277)</f>
        <v>23365.882523807282</v>
      </c>
      <c r="BH277" s="95">
        <f>求节点(节奏总纲!$H$4:$H$163,P$7:P$166,$BD277)</f>
        <v>2.5000000000000001E-2</v>
      </c>
      <c r="BI277" s="95">
        <f>求节点(节奏总纲!$H$4:$H$163,Q$7:Q$166,$BD277)</f>
        <v>2.5000000000000001E-2</v>
      </c>
      <c r="BJ277" s="95">
        <f>求节点(节奏总纲!$H$4:$H$163,T$7:T$166,$BD277)</f>
        <v>2.4553139738914118</v>
      </c>
      <c r="BK277" s="95">
        <f>求节点(节奏总纲!$H$4:$H$163,U$7:U$166,$BD277)</f>
        <v>93706749980.317566</v>
      </c>
      <c r="BM277" s="14">
        <v>271</v>
      </c>
      <c r="BN277" s="95">
        <f>求节点(节奏总纲!$H$4:$H$163,AF$7:AF$166,$BD277)</f>
        <v>411.35732760290284</v>
      </c>
      <c r="BO277" s="95">
        <f>求节点(节奏总纲!$H$4:$H$163,AG$7:AG$166,$BD277)</f>
        <v>1339.2696506976813</v>
      </c>
      <c r="BP277" s="95">
        <f>求节点(节奏总纲!$H$4:$H$163,AH$7:AH$166,$BD277)</f>
        <v>1339.2696506976813</v>
      </c>
      <c r="BQ277" s="95">
        <f>求节点(节奏总纲!$H$4:$H$163,AI$7:AI$166,$BD277)</f>
        <v>2.5000000000000001E-2</v>
      </c>
      <c r="BR277" s="95">
        <f>求节点(节奏总纲!$H$4:$H$163,AJ$7:AJ$166,$BD277)</f>
        <v>2.5000000000000001E-2</v>
      </c>
      <c r="BS277" s="95">
        <f>求节点(节奏总纲!$H$4:$H$163,AM$7:AM$166,$BD277)</f>
        <v>8450.8017619444418</v>
      </c>
      <c r="BT277" s="95">
        <f>求节点(节奏总纲!$H$4:$H$163,AN$7:AN$166,$BD277)</f>
        <v>4.9247805696539624</v>
      </c>
      <c r="BU277" s="95">
        <f>求节点(节奏总纲!$H$4:$H$163,AO$7:AO$166,$BD277)</f>
        <v>517235397617.29871</v>
      </c>
    </row>
    <row r="278" spans="56:73" x14ac:dyDescent="0.15">
      <c r="BD278" s="14">
        <v>272</v>
      </c>
      <c r="BE278" s="95">
        <f>求节点(节奏总纲!$H$4:$H$163,M$7:M$166,$BD278)</f>
        <v>411.43576084973614</v>
      </c>
      <c r="BF278" s="95">
        <f>求节点(节奏总纲!$H$4:$H$163,N$7:N$166,$BD278)</f>
        <v>23378.910602634303</v>
      </c>
      <c r="BG278" s="95">
        <f>求节点(节奏总纲!$H$4:$H$163,O$7:O$166,$BD278)</f>
        <v>23378.910602634303</v>
      </c>
      <c r="BH278" s="95">
        <f>求节点(节奏总纲!$H$4:$H$163,P$7:P$166,$BD278)</f>
        <v>2.5000000000000001E-2</v>
      </c>
      <c r="BI278" s="95">
        <f>求节点(节奏总纲!$H$4:$H$163,Q$7:Q$166,$BD278)</f>
        <v>2.5000000000000001E-2</v>
      </c>
      <c r="BJ278" s="95">
        <f>求节点(节奏总纲!$H$4:$H$163,T$7:T$166,$BD278)</f>
        <v>2.4549092601066502</v>
      </c>
      <c r="BK278" s="95">
        <f>求节点(节奏总纲!$H$4:$H$163,U$7:U$166,$BD278)</f>
        <v>93806951108.357193</v>
      </c>
      <c r="BM278" s="14">
        <v>272</v>
      </c>
      <c r="BN278" s="95">
        <f>求节点(节奏总纲!$H$4:$H$163,AF$7:AF$166,$BD278)</f>
        <v>411.43576084973614</v>
      </c>
      <c r="BO278" s="95">
        <f>求节点(节奏总纲!$H$4:$H$163,AG$7:AG$166,$BD278)</f>
        <v>1340.0455147046346</v>
      </c>
      <c r="BP278" s="95">
        <f>求节点(节奏总纲!$H$4:$H$163,AH$7:AH$166,$BD278)</f>
        <v>1340.0455147046346</v>
      </c>
      <c r="BQ278" s="95">
        <f>求节点(节奏总纲!$H$4:$H$163,AI$7:AI$166,$BD278)</f>
        <v>2.5000000000000001E-2</v>
      </c>
      <c r="BR278" s="95">
        <f>求节点(节奏总纲!$H$4:$H$163,AJ$7:AJ$166,$BD278)</f>
        <v>2.5000000000000001E-2</v>
      </c>
      <c r="BS278" s="95">
        <f>求节点(节奏总纲!$H$4:$H$163,AM$7:AM$166,$BD278)</f>
        <v>8454.5370049065714</v>
      </c>
      <c r="BT278" s="95">
        <f>求节点(节奏总纲!$H$4:$H$163,AN$7:AN$166,$BD278)</f>
        <v>4.9276837761490322</v>
      </c>
      <c r="BU278" s="95">
        <f>求节点(节奏总纲!$H$4:$H$163,AO$7:AO$166,$BD278)</f>
        <v>518875555539.09082</v>
      </c>
    </row>
    <row r="279" spans="56:73" x14ac:dyDescent="0.15">
      <c r="BD279" s="14">
        <v>273</v>
      </c>
      <c r="BE279" s="95">
        <f>求节点(节奏总纲!$H$4:$H$163,M$7:M$166,$BD279)</f>
        <v>411.51419409656944</v>
      </c>
      <c r="BF279" s="95">
        <f>求节点(节奏总纲!$H$4:$H$163,N$7:N$166,$BD279)</f>
        <v>23391.938681461324</v>
      </c>
      <c r="BG279" s="95">
        <f>求节点(节奏总纲!$H$4:$H$163,O$7:O$166,$BD279)</f>
        <v>23391.938681461324</v>
      </c>
      <c r="BH279" s="95">
        <f>求节点(节奏总纲!$H$4:$H$163,P$7:P$166,$BD279)</f>
        <v>2.5000000000000001E-2</v>
      </c>
      <c r="BI279" s="95">
        <f>求节点(节奏总纲!$H$4:$H$163,Q$7:Q$166,$BD279)</f>
        <v>2.5000000000000001E-2</v>
      </c>
      <c r="BJ279" s="95">
        <f>求节点(节奏总纲!$H$4:$H$163,T$7:T$166,$BD279)</f>
        <v>2.4545045463218886</v>
      </c>
      <c r="BK279" s="95">
        <f>求节点(节奏总纲!$H$4:$H$163,U$7:U$166,$BD279)</f>
        <v>93907152236.396805</v>
      </c>
      <c r="BM279" s="14">
        <v>273</v>
      </c>
      <c r="BN279" s="95">
        <f>求节点(节奏总纲!$H$4:$H$163,AF$7:AF$166,$BD279)</f>
        <v>411.51419409656944</v>
      </c>
      <c r="BO279" s="95">
        <f>求节点(节奏总纲!$H$4:$H$163,AG$7:AG$166,$BD279)</f>
        <v>1340.8213787115881</v>
      </c>
      <c r="BP279" s="95">
        <f>求节点(节奏总纲!$H$4:$H$163,AH$7:AH$166,$BD279)</f>
        <v>1340.8213787115881</v>
      </c>
      <c r="BQ279" s="95">
        <f>求节点(节奏总纲!$H$4:$H$163,AI$7:AI$166,$BD279)</f>
        <v>2.5000000000000001E-2</v>
      </c>
      <c r="BR279" s="95">
        <f>求节点(节奏总纲!$H$4:$H$163,AJ$7:AJ$166,$BD279)</f>
        <v>2.5000000000000001E-2</v>
      </c>
      <c r="BS279" s="95">
        <f>求节点(节奏总纲!$H$4:$H$163,AM$7:AM$166,$BD279)</f>
        <v>8458.272247868701</v>
      </c>
      <c r="BT279" s="95">
        <f>求节点(节奏总纲!$H$4:$H$163,AN$7:AN$166,$BD279)</f>
        <v>4.9305869826441029</v>
      </c>
      <c r="BU279" s="95">
        <f>求节点(节奏总纲!$H$4:$H$163,AO$7:AO$166,$BD279)</f>
        <v>520515713460.88287</v>
      </c>
    </row>
    <row r="280" spans="56:73" x14ac:dyDescent="0.15">
      <c r="BD280" s="14">
        <v>274</v>
      </c>
      <c r="BE280" s="95">
        <f>求节点(节奏总纲!$H$4:$H$163,M$7:M$166,$BD280)</f>
        <v>411.5926273434028</v>
      </c>
      <c r="BF280" s="95">
        <f>求节点(节奏总纲!$H$4:$H$163,N$7:N$166,$BD280)</f>
        <v>23404.966760288346</v>
      </c>
      <c r="BG280" s="95">
        <f>求节点(节奏总纲!$H$4:$H$163,O$7:O$166,$BD280)</f>
        <v>23404.966760288346</v>
      </c>
      <c r="BH280" s="95">
        <f>求节点(节奏总纲!$H$4:$H$163,P$7:P$166,$BD280)</f>
        <v>2.5000000000000001E-2</v>
      </c>
      <c r="BI280" s="95">
        <f>求节点(节奏总纲!$H$4:$H$163,Q$7:Q$166,$BD280)</f>
        <v>2.5000000000000001E-2</v>
      </c>
      <c r="BJ280" s="95">
        <f>求节点(节奏总纲!$H$4:$H$163,T$7:T$166,$BD280)</f>
        <v>2.4540998325371275</v>
      </c>
      <c r="BK280" s="95">
        <f>求节点(节奏总纲!$H$4:$H$163,U$7:U$166,$BD280)</f>
        <v>94007353364.436417</v>
      </c>
      <c r="BM280" s="14">
        <v>274</v>
      </c>
      <c r="BN280" s="95">
        <f>求节点(节奏总纲!$H$4:$H$163,AF$7:AF$166,$BD280)</f>
        <v>411.5926273434028</v>
      </c>
      <c r="BO280" s="95">
        <f>求节点(节奏总纲!$H$4:$H$163,AG$7:AG$166,$BD280)</f>
        <v>1341.5972427185413</v>
      </c>
      <c r="BP280" s="95">
        <f>求节点(节奏总纲!$H$4:$H$163,AH$7:AH$166,$BD280)</f>
        <v>1341.5972427185413</v>
      </c>
      <c r="BQ280" s="95">
        <f>求节点(节奏总纲!$H$4:$H$163,AI$7:AI$166,$BD280)</f>
        <v>2.5000000000000001E-2</v>
      </c>
      <c r="BR280" s="95">
        <f>求节点(节奏总纲!$H$4:$H$163,AJ$7:AJ$166,$BD280)</f>
        <v>2.5000000000000001E-2</v>
      </c>
      <c r="BS280" s="95">
        <f>求节点(节奏总纲!$H$4:$H$163,AM$7:AM$166,$BD280)</f>
        <v>8462.0074908308306</v>
      </c>
      <c r="BT280" s="95">
        <f>求节点(节奏总纲!$H$4:$H$163,AN$7:AN$166,$BD280)</f>
        <v>4.9334901891391727</v>
      </c>
      <c r="BU280" s="95">
        <f>求节点(节奏总纲!$H$4:$H$163,AO$7:AO$166,$BD280)</f>
        <v>522155871382.67493</v>
      </c>
    </row>
    <row r="281" spans="56:73" x14ac:dyDescent="0.15">
      <c r="BD281" s="14">
        <v>275</v>
      </c>
      <c r="BE281" s="95">
        <f>求节点(节奏总纲!$H$4:$H$163,M$7:M$166,$BD281)</f>
        <v>411.66969001690489</v>
      </c>
      <c r="BF281" s="95">
        <f>求节点(节奏总纲!$H$4:$H$163,N$7:N$166,$BD281)</f>
        <v>23417.052119328746</v>
      </c>
      <c r="BG281" s="95">
        <f>求节点(节奏总纲!$H$4:$H$163,O$7:O$166,$BD281)</f>
        <v>23417.052119328746</v>
      </c>
      <c r="BH281" s="95">
        <f>求节点(节奏总纲!$H$4:$H$163,P$7:P$166,$BD281)</f>
        <v>2.5000000000000001E-2</v>
      </c>
      <c r="BI281" s="95">
        <f>求节点(节奏总纲!$H$4:$H$163,Q$7:Q$166,$BD281)</f>
        <v>2.5000000000000001E-2</v>
      </c>
      <c r="BJ281" s="95">
        <f>求节点(节奏总纲!$H$4:$H$163,T$7:T$166,$BD281)</f>
        <v>2.4536463340632335</v>
      </c>
      <c r="BK281" s="95">
        <f>求节点(节奏总纲!$H$4:$H$163,U$7:U$166,$BD281)</f>
        <v>94097078364.08252</v>
      </c>
      <c r="BM281" s="14">
        <v>275</v>
      </c>
      <c r="BN281" s="95">
        <f>求节点(节奏总纲!$H$4:$H$163,AF$7:AF$166,$BD281)</f>
        <v>411.66969001690489</v>
      </c>
      <c r="BO281" s="95">
        <f>求节点(节奏总纲!$H$4:$H$163,AG$7:AG$166,$BD281)</f>
        <v>1342.36056955052</v>
      </c>
      <c r="BP281" s="95">
        <f>求节点(节奏总纲!$H$4:$H$163,AH$7:AH$166,$BD281)</f>
        <v>1342.36056955052</v>
      </c>
      <c r="BQ281" s="95">
        <f>求节点(节奏总纲!$H$4:$H$163,AI$7:AI$166,$BD281)</f>
        <v>2.5000000000000001E-2</v>
      </c>
      <c r="BR281" s="95">
        <f>求节点(节奏总纲!$H$4:$H$163,AJ$7:AJ$166,$BD281)</f>
        <v>2.5000000000000001E-2</v>
      </c>
      <c r="BS281" s="95">
        <f>求节点(节奏总纲!$H$4:$H$163,AM$7:AM$166,$BD281)</f>
        <v>8465.6852989628042</v>
      </c>
      <c r="BT281" s="95">
        <f>求节点(节奏总纲!$H$4:$H$163,AN$7:AN$166,$BD281)</f>
        <v>4.9362736813042014</v>
      </c>
      <c r="BU281" s="95">
        <f>求节点(节奏总纲!$H$4:$H$163,AO$7:AO$166,$BD281)</f>
        <v>523772518694.41388</v>
      </c>
    </row>
    <row r="282" spans="56:73" x14ac:dyDescent="0.15">
      <c r="BD282" s="14">
        <v>276</v>
      </c>
      <c r="BE282" s="95">
        <f>求节点(节奏总纲!$H$4:$H$163,M$7:M$166,$BD282)</f>
        <v>411.74195506692831</v>
      </c>
      <c r="BF282" s="95">
        <f>求节点(节奏总纲!$H$4:$H$163,N$7:N$166,$BD282)</f>
        <v>23425.837534849637</v>
      </c>
      <c r="BG282" s="95">
        <f>求节点(节奏总纲!$H$4:$H$163,O$7:O$166,$BD282)</f>
        <v>23425.837534849637</v>
      </c>
      <c r="BH282" s="95">
        <f>求节点(节奏总纲!$H$4:$H$163,P$7:P$166,$BD282)</f>
        <v>2.5000000000000001E-2</v>
      </c>
      <c r="BI282" s="95">
        <f>求节点(节奏总纲!$H$4:$H$163,Q$7:Q$166,$BD282)</f>
        <v>2.5000000000000001E-2</v>
      </c>
      <c r="BJ282" s="95">
        <f>求节点(节奏总纲!$H$4:$H$163,T$7:T$166,$BD282)</f>
        <v>2.4530220672220699</v>
      </c>
      <c r="BK282" s="95">
        <f>求节点(节奏总纲!$H$4:$H$163,U$7:U$166,$BD282)</f>
        <v>94150132199.62207</v>
      </c>
      <c r="BM282" s="14">
        <v>276</v>
      </c>
      <c r="BN282" s="95">
        <f>求节点(节奏总纲!$H$4:$H$163,AF$7:AF$166,$BD282)</f>
        <v>411.74195506692831</v>
      </c>
      <c r="BO282" s="95">
        <f>求节点(节奏总纲!$H$4:$H$163,AG$7:AG$166,$BD282)</f>
        <v>1343.0800106277943</v>
      </c>
      <c r="BP282" s="95">
        <f>求节点(节奏总纲!$H$4:$H$163,AH$7:AH$166,$BD282)</f>
        <v>1343.0800106277943</v>
      </c>
      <c r="BQ282" s="95">
        <f>求节点(节奏总纲!$H$4:$H$163,AI$7:AI$166,$BD282)</f>
        <v>2.5000000000000001E-2</v>
      </c>
      <c r="BR282" s="95">
        <f>求节点(节奏总纲!$H$4:$H$163,AJ$7:AJ$166,$BD282)</f>
        <v>2.5000000000000001E-2</v>
      </c>
      <c r="BS282" s="95">
        <f>求节点(节奏总纲!$H$4:$H$163,AM$7:AM$166,$BD282)</f>
        <v>8469.1620593409752</v>
      </c>
      <c r="BT282" s="95">
        <f>求节点(节奏总纲!$H$4:$H$163,AN$7:AN$166,$BD282)</f>
        <v>4.9386381194372504</v>
      </c>
      <c r="BU282" s="95">
        <f>求节点(节奏总纲!$H$4:$H$163,AO$7:AO$166,$BD282)</f>
        <v>525306868290.1344</v>
      </c>
    </row>
    <row r="283" spans="56:73" x14ac:dyDescent="0.15">
      <c r="BD283" s="14">
        <v>277</v>
      </c>
      <c r="BE283" s="95">
        <f>求节点(节奏总纲!$H$4:$H$163,M$7:M$166,$BD283)</f>
        <v>411.81422011695173</v>
      </c>
      <c r="BF283" s="95">
        <f>求节点(节奏总纲!$H$4:$H$163,N$7:N$166,$BD283)</f>
        <v>23434.622950370533</v>
      </c>
      <c r="BG283" s="95">
        <f>求节点(节奏总纲!$H$4:$H$163,O$7:O$166,$BD283)</f>
        <v>23434.622950370533</v>
      </c>
      <c r="BH283" s="95">
        <f>求节点(节奏总纲!$H$4:$H$163,P$7:P$166,$BD283)</f>
        <v>2.5000000000000001E-2</v>
      </c>
      <c r="BI283" s="95">
        <f>求节点(节奏总纲!$H$4:$H$163,Q$7:Q$166,$BD283)</f>
        <v>2.5000000000000001E-2</v>
      </c>
      <c r="BJ283" s="95">
        <f>求节点(节奏总纲!$H$4:$H$163,T$7:T$166,$BD283)</f>
        <v>2.4523978003809064</v>
      </c>
      <c r="BK283" s="95">
        <f>求节点(节奏总纲!$H$4:$H$163,U$7:U$166,$BD283)</f>
        <v>94203186035.161606</v>
      </c>
      <c r="BM283" s="14">
        <v>277</v>
      </c>
      <c r="BN283" s="95">
        <f>求节点(节奏总纲!$H$4:$H$163,AF$7:AF$166,$BD283)</f>
        <v>411.81422011695173</v>
      </c>
      <c r="BO283" s="95">
        <f>求节点(节奏总纲!$H$4:$H$163,AG$7:AG$166,$BD283)</f>
        <v>1343.7994517050686</v>
      </c>
      <c r="BP283" s="95">
        <f>求节点(节奏总纲!$H$4:$H$163,AH$7:AH$166,$BD283)</f>
        <v>1343.7994517050686</v>
      </c>
      <c r="BQ283" s="95">
        <f>求节点(节奏总纲!$H$4:$H$163,AI$7:AI$166,$BD283)</f>
        <v>2.5000000000000001E-2</v>
      </c>
      <c r="BR283" s="95">
        <f>求节点(节奏总纲!$H$4:$H$163,AJ$7:AJ$166,$BD283)</f>
        <v>2.5000000000000001E-2</v>
      </c>
      <c r="BS283" s="95">
        <f>求节点(节奏总纲!$H$4:$H$163,AM$7:AM$166,$BD283)</f>
        <v>8472.6388197191445</v>
      </c>
      <c r="BT283" s="95">
        <f>求节点(节奏总纲!$H$4:$H$163,AN$7:AN$166,$BD283)</f>
        <v>4.9410025575703003</v>
      </c>
      <c r="BU283" s="95">
        <f>求节点(节奏总纲!$H$4:$H$163,AO$7:AO$166,$BD283)</f>
        <v>526841217885.85492</v>
      </c>
    </row>
    <row r="284" spans="56:73" x14ac:dyDescent="0.15">
      <c r="BD284" s="14">
        <v>278</v>
      </c>
      <c r="BE284" s="95">
        <f>求节点(节奏总纲!$H$4:$H$163,M$7:M$166,$BD284)</f>
        <v>411.88648516697509</v>
      </c>
      <c r="BF284" s="95">
        <f>求节点(节奏总纲!$H$4:$H$163,N$7:N$166,$BD284)</f>
        <v>23443.408365891428</v>
      </c>
      <c r="BG284" s="95">
        <f>求节点(节奏总纲!$H$4:$H$163,O$7:O$166,$BD284)</f>
        <v>23443.408365891428</v>
      </c>
      <c r="BH284" s="95">
        <f>求节点(节奏总纲!$H$4:$H$163,P$7:P$166,$BD284)</f>
        <v>2.5000000000000001E-2</v>
      </c>
      <c r="BI284" s="95">
        <f>求节点(节奏总纲!$H$4:$H$163,Q$7:Q$166,$BD284)</f>
        <v>2.5000000000000001E-2</v>
      </c>
      <c r="BJ284" s="95">
        <f>求节点(节奏总纲!$H$4:$H$163,T$7:T$166,$BD284)</f>
        <v>2.4517735335397433</v>
      </c>
      <c r="BK284" s="95">
        <f>求节点(节奏总纲!$H$4:$H$163,U$7:U$166,$BD284)</f>
        <v>94256239870.701157</v>
      </c>
      <c r="BM284" s="14">
        <v>278</v>
      </c>
      <c r="BN284" s="95">
        <f>求节点(节奏总纲!$H$4:$H$163,AF$7:AF$166,$BD284)</f>
        <v>411.88648516697509</v>
      </c>
      <c r="BO284" s="95">
        <f>求节点(节奏总纲!$H$4:$H$163,AG$7:AG$166,$BD284)</f>
        <v>1344.5188927823428</v>
      </c>
      <c r="BP284" s="95">
        <f>求节点(节奏总纲!$H$4:$H$163,AH$7:AH$166,$BD284)</f>
        <v>1344.5188927823428</v>
      </c>
      <c r="BQ284" s="95">
        <f>求节点(节奏总纲!$H$4:$H$163,AI$7:AI$166,$BD284)</f>
        <v>2.5000000000000001E-2</v>
      </c>
      <c r="BR284" s="95">
        <f>求节点(节奏总纲!$H$4:$H$163,AJ$7:AJ$166,$BD284)</f>
        <v>2.5000000000000001E-2</v>
      </c>
      <c r="BS284" s="95">
        <f>求节点(节奏总纲!$H$4:$H$163,AM$7:AM$166,$BD284)</f>
        <v>8476.1155800973156</v>
      </c>
      <c r="BT284" s="95">
        <f>求节点(节奏总纲!$H$4:$H$163,AN$7:AN$166,$BD284)</f>
        <v>4.9433669957033493</v>
      </c>
      <c r="BU284" s="95">
        <f>求节点(节奏总纲!$H$4:$H$163,AO$7:AO$166,$BD284)</f>
        <v>528375567481.57544</v>
      </c>
    </row>
    <row r="285" spans="56:73" x14ac:dyDescent="0.15">
      <c r="BD285" s="14">
        <v>279</v>
      </c>
      <c r="BE285" s="95">
        <f>求节点(节奏总纲!$H$4:$H$163,M$7:M$166,$BD285)</f>
        <v>411.95875021699851</v>
      </c>
      <c r="BF285" s="95">
        <f>求节点(节奏总纲!$H$4:$H$163,N$7:N$166,$BD285)</f>
        <v>23452.193781412323</v>
      </c>
      <c r="BG285" s="95">
        <f>求节点(节奏总纲!$H$4:$H$163,O$7:O$166,$BD285)</f>
        <v>23452.193781412323</v>
      </c>
      <c r="BH285" s="95">
        <f>求节点(节奏总纲!$H$4:$H$163,P$7:P$166,$BD285)</f>
        <v>2.5000000000000001E-2</v>
      </c>
      <c r="BI285" s="95">
        <f>求节点(节奏总纲!$H$4:$H$163,Q$7:Q$166,$BD285)</f>
        <v>2.5000000000000001E-2</v>
      </c>
      <c r="BJ285" s="95">
        <f>求节点(节奏总纲!$H$4:$H$163,T$7:T$166,$BD285)</f>
        <v>2.4511492666985797</v>
      </c>
      <c r="BK285" s="95">
        <f>求节点(节奏总纲!$H$4:$H$163,U$7:U$166,$BD285)</f>
        <v>94309293706.240692</v>
      </c>
      <c r="BM285" s="14">
        <v>279</v>
      </c>
      <c r="BN285" s="95">
        <f>求节点(节奏总纲!$H$4:$H$163,AF$7:AF$166,$BD285)</f>
        <v>411.95875021699851</v>
      </c>
      <c r="BO285" s="95">
        <f>求节点(节奏总纲!$H$4:$H$163,AG$7:AG$166,$BD285)</f>
        <v>1345.2383338596171</v>
      </c>
      <c r="BP285" s="95">
        <f>求节点(节奏总纲!$H$4:$H$163,AH$7:AH$166,$BD285)</f>
        <v>1345.2383338596171</v>
      </c>
      <c r="BQ285" s="95">
        <f>求节点(节奏总纲!$H$4:$H$163,AI$7:AI$166,$BD285)</f>
        <v>2.5000000000000001E-2</v>
      </c>
      <c r="BR285" s="95">
        <f>求节点(节奏总纲!$H$4:$H$163,AJ$7:AJ$166,$BD285)</f>
        <v>2.5000000000000001E-2</v>
      </c>
      <c r="BS285" s="95">
        <f>求节点(节奏总纲!$H$4:$H$163,AM$7:AM$166,$BD285)</f>
        <v>8479.5923404754867</v>
      </c>
      <c r="BT285" s="95">
        <f>求节点(节奏总纲!$H$4:$H$163,AN$7:AN$166,$BD285)</f>
        <v>4.9457314338363991</v>
      </c>
      <c r="BU285" s="95">
        <f>求节点(节奏总纲!$H$4:$H$163,AO$7:AO$166,$BD285)</f>
        <v>529909917077.29596</v>
      </c>
    </row>
    <row r="286" spans="56:73" x14ac:dyDescent="0.15">
      <c r="BD286" s="14">
        <v>280</v>
      </c>
      <c r="BE286" s="95">
        <f>求节点(节奏总纲!$H$4:$H$163,M$7:M$166,$BD286)</f>
        <v>412.03101526702193</v>
      </c>
      <c r="BF286" s="95">
        <f>求节点(节奏总纲!$H$4:$H$163,N$7:N$166,$BD286)</f>
        <v>23460.979196933215</v>
      </c>
      <c r="BG286" s="95">
        <f>求节点(节奏总纲!$H$4:$H$163,O$7:O$166,$BD286)</f>
        <v>23460.979196933215</v>
      </c>
      <c r="BH286" s="95">
        <f>求节点(节奏总纲!$H$4:$H$163,P$7:P$166,$BD286)</f>
        <v>2.5000000000000001E-2</v>
      </c>
      <c r="BI286" s="95">
        <f>求节点(节奏总纲!$H$4:$H$163,Q$7:Q$166,$BD286)</f>
        <v>2.5000000000000001E-2</v>
      </c>
      <c r="BJ286" s="95">
        <f>求节点(节奏总纲!$H$4:$H$163,T$7:T$166,$BD286)</f>
        <v>2.4505249998574161</v>
      </c>
      <c r="BK286" s="95">
        <f>求节点(节奏总纲!$H$4:$H$163,U$7:U$166,$BD286)</f>
        <v>94362347541.780243</v>
      </c>
      <c r="BM286" s="14">
        <v>280</v>
      </c>
      <c r="BN286" s="95">
        <f>求节点(节奏总纲!$H$4:$H$163,AF$7:AF$166,$BD286)</f>
        <v>412.03101526702193</v>
      </c>
      <c r="BO286" s="95">
        <f>求节点(节奏总纲!$H$4:$H$163,AG$7:AG$166,$BD286)</f>
        <v>1345.9577749368916</v>
      </c>
      <c r="BP286" s="95">
        <f>求节点(节奏总纲!$H$4:$H$163,AH$7:AH$166,$BD286)</f>
        <v>1345.9577749368916</v>
      </c>
      <c r="BQ286" s="95">
        <f>求节点(节奏总纲!$H$4:$H$163,AI$7:AI$166,$BD286)</f>
        <v>2.5000000000000001E-2</v>
      </c>
      <c r="BR286" s="95">
        <f>求节点(节奏总纲!$H$4:$H$163,AJ$7:AJ$166,$BD286)</f>
        <v>2.5000000000000001E-2</v>
      </c>
      <c r="BS286" s="95">
        <f>求节点(节奏总纲!$H$4:$H$163,AM$7:AM$166,$BD286)</f>
        <v>8483.0691008536578</v>
      </c>
      <c r="BT286" s="95">
        <f>求节点(节奏总纲!$H$4:$H$163,AN$7:AN$166,$BD286)</f>
        <v>4.9480958719694481</v>
      </c>
      <c r="BU286" s="95">
        <f>求节点(节奏总纲!$H$4:$H$163,AO$7:AO$166,$BD286)</f>
        <v>531444266673.01642</v>
      </c>
    </row>
    <row r="287" spans="56:73" x14ac:dyDescent="0.15">
      <c r="BD287" s="14">
        <v>281</v>
      </c>
      <c r="BE287" s="95">
        <f>求节点(节奏总纲!$H$4:$H$163,M$7:M$166,$BD287)</f>
        <v>412.10328031704529</v>
      </c>
      <c r="BF287" s="95">
        <f>求节点(节奏总纲!$H$4:$H$163,N$7:N$166,$BD287)</f>
        <v>23469.76461245411</v>
      </c>
      <c r="BG287" s="95">
        <f>求节点(节奏总纲!$H$4:$H$163,O$7:O$166,$BD287)</f>
        <v>23469.76461245411</v>
      </c>
      <c r="BH287" s="95">
        <f>求节点(节奏总纲!$H$4:$H$163,P$7:P$166,$BD287)</f>
        <v>2.5000000000000001E-2</v>
      </c>
      <c r="BI287" s="95">
        <f>求节点(节奏总纲!$H$4:$H$163,Q$7:Q$166,$BD287)</f>
        <v>2.5000000000000001E-2</v>
      </c>
      <c r="BJ287" s="95">
        <f>求节点(节奏总纲!$H$4:$H$163,T$7:T$166,$BD287)</f>
        <v>2.449900733016253</v>
      </c>
      <c r="BK287" s="95">
        <f>求节点(节奏总纲!$H$4:$H$163,U$7:U$166,$BD287)</f>
        <v>94415401377.319794</v>
      </c>
      <c r="BM287" s="14">
        <v>281</v>
      </c>
      <c r="BN287" s="95">
        <f>求节点(节奏总纲!$H$4:$H$163,AF$7:AF$166,$BD287)</f>
        <v>412.10328031704529</v>
      </c>
      <c r="BO287" s="95">
        <f>求节点(节奏总纲!$H$4:$H$163,AG$7:AG$166,$BD287)</f>
        <v>1346.6772160141659</v>
      </c>
      <c r="BP287" s="95">
        <f>求节点(节奏总纲!$H$4:$H$163,AH$7:AH$166,$BD287)</f>
        <v>1346.6772160141659</v>
      </c>
      <c r="BQ287" s="95">
        <f>求节点(节奏总纲!$H$4:$H$163,AI$7:AI$166,$BD287)</f>
        <v>2.5000000000000001E-2</v>
      </c>
      <c r="BR287" s="95">
        <f>求节点(节奏总纲!$H$4:$H$163,AJ$7:AJ$166,$BD287)</f>
        <v>2.5000000000000001E-2</v>
      </c>
      <c r="BS287" s="95">
        <f>求节点(节奏总纲!$H$4:$H$163,AM$7:AM$166,$BD287)</f>
        <v>8486.5458612318289</v>
      </c>
      <c r="BT287" s="95">
        <f>求节点(节奏总纲!$H$4:$H$163,AN$7:AN$166,$BD287)</f>
        <v>4.950460310102498</v>
      </c>
      <c r="BU287" s="95">
        <f>求节点(节奏总纲!$H$4:$H$163,AO$7:AO$166,$BD287)</f>
        <v>532978616268.73694</v>
      </c>
    </row>
    <row r="288" spans="56:73" x14ac:dyDescent="0.15">
      <c r="BD288" s="14">
        <v>282</v>
      </c>
      <c r="BE288" s="95">
        <f>求节点(节奏总纲!$H$4:$H$163,M$7:M$166,$BD288)</f>
        <v>412.17554536706871</v>
      </c>
      <c r="BF288" s="95">
        <f>求节点(节奏总纲!$H$4:$H$163,N$7:N$166,$BD288)</f>
        <v>23478.550027975005</v>
      </c>
      <c r="BG288" s="95">
        <f>求节点(节奏总纲!$H$4:$H$163,O$7:O$166,$BD288)</f>
        <v>23478.550027975005</v>
      </c>
      <c r="BH288" s="95">
        <f>求节点(节奏总纲!$H$4:$H$163,P$7:P$166,$BD288)</f>
        <v>2.5000000000000001E-2</v>
      </c>
      <c r="BI288" s="95">
        <f>求节点(节奏总纲!$H$4:$H$163,Q$7:Q$166,$BD288)</f>
        <v>2.5000000000000001E-2</v>
      </c>
      <c r="BJ288" s="95">
        <f>求节点(节奏总纲!$H$4:$H$163,T$7:T$166,$BD288)</f>
        <v>2.4492764661750894</v>
      </c>
      <c r="BK288" s="95">
        <f>求节点(节奏总纲!$H$4:$H$163,U$7:U$166,$BD288)</f>
        <v>94468455212.859329</v>
      </c>
      <c r="BM288" s="14">
        <v>282</v>
      </c>
      <c r="BN288" s="95">
        <f>求节点(节奏总纲!$H$4:$H$163,AF$7:AF$166,$BD288)</f>
        <v>412.17554536706871</v>
      </c>
      <c r="BO288" s="95">
        <f>求节点(节奏总纲!$H$4:$H$163,AG$7:AG$166,$BD288)</f>
        <v>1347.3966570914401</v>
      </c>
      <c r="BP288" s="95">
        <f>求节点(节奏总纲!$H$4:$H$163,AH$7:AH$166,$BD288)</f>
        <v>1347.3966570914401</v>
      </c>
      <c r="BQ288" s="95">
        <f>求节点(节奏总纲!$H$4:$H$163,AI$7:AI$166,$BD288)</f>
        <v>2.5000000000000001E-2</v>
      </c>
      <c r="BR288" s="95">
        <f>求节点(节奏总纲!$H$4:$H$163,AJ$7:AJ$166,$BD288)</f>
        <v>2.5000000000000001E-2</v>
      </c>
      <c r="BS288" s="95">
        <f>求节点(节奏总纲!$H$4:$H$163,AM$7:AM$166,$BD288)</f>
        <v>8490.0226216099982</v>
      </c>
      <c r="BT288" s="95">
        <f>求节点(节奏总纲!$H$4:$H$163,AN$7:AN$166,$BD288)</f>
        <v>4.952824748235547</v>
      </c>
      <c r="BU288" s="95">
        <f>求节点(节奏总纲!$H$4:$H$163,AO$7:AO$166,$BD288)</f>
        <v>534512965864.45746</v>
      </c>
    </row>
    <row r="289" spans="56:73" x14ac:dyDescent="0.15">
      <c r="BD289" s="14">
        <v>283</v>
      </c>
      <c r="BE289" s="95">
        <f>求节点(节奏总纲!$H$4:$H$163,M$7:M$166,$BD289)</f>
        <v>412.24781041709207</v>
      </c>
      <c r="BF289" s="95">
        <f>求节点(节奏总纲!$H$4:$H$163,N$7:N$166,$BD289)</f>
        <v>23487.3354434959</v>
      </c>
      <c r="BG289" s="95">
        <f>求节点(节奏总纲!$H$4:$H$163,O$7:O$166,$BD289)</f>
        <v>23487.3354434959</v>
      </c>
      <c r="BH289" s="95">
        <f>求节点(节奏总纲!$H$4:$H$163,P$7:P$166,$BD289)</f>
        <v>2.5000000000000001E-2</v>
      </c>
      <c r="BI289" s="95">
        <f>求节点(节奏总纲!$H$4:$H$163,Q$7:Q$166,$BD289)</f>
        <v>2.5000000000000001E-2</v>
      </c>
      <c r="BJ289" s="95">
        <f>求节点(节奏总纲!$H$4:$H$163,T$7:T$166,$BD289)</f>
        <v>2.4486521993339259</v>
      </c>
      <c r="BK289" s="95">
        <f>求节点(节奏总纲!$H$4:$H$163,U$7:U$166,$BD289)</f>
        <v>94521509048.39888</v>
      </c>
      <c r="BM289" s="14">
        <v>283</v>
      </c>
      <c r="BN289" s="95">
        <f>求节点(节奏总纲!$H$4:$H$163,AF$7:AF$166,$BD289)</f>
        <v>412.24781041709207</v>
      </c>
      <c r="BO289" s="95">
        <f>求节点(节奏总纲!$H$4:$H$163,AG$7:AG$166,$BD289)</f>
        <v>1348.1160981687144</v>
      </c>
      <c r="BP289" s="95">
        <f>求节点(节奏总纲!$H$4:$H$163,AH$7:AH$166,$BD289)</f>
        <v>1348.1160981687144</v>
      </c>
      <c r="BQ289" s="95">
        <f>求节点(节奏总纲!$H$4:$H$163,AI$7:AI$166,$BD289)</f>
        <v>2.5000000000000001E-2</v>
      </c>
      <c r="BR289" s="95">
        <f>求节点(节奏总纲!$H$4:$H$163,AJ$7:AJ$166,$BD289)</f>
        <v>2.5000000000000001E-2</v>
      </c>
      <c r="BS289" s="95">
        <f>求节点(节奏总纲!$H$4:$H$163,AM$7:AM$166,$BD289)</f>
        <v>8493.4993819881693</v>
      </c>
      <c r="BT289" s="95">
        <f>求节点(节奏总纲!$H$4:$H$163,AN$7:AN$166,$BD289)</f>
        <v>4.955189186368596</v>
      </c>
      <c r="BU289" s="95">
        <f>求节点(节奏总纲!$H$4:$H$163,AO$7:AO$166,$BD289)</f>
        <v>536047315460.17798</v>
      </c>
    </row>
    <row r="290" spans="56:73" x14ac:dyDescent="0.15">
      <c r="BD290" s="14">
        <v>284</v>
      </c>
      <c r="BE290" s="95">
        <f>求节点(节奏总纲!$H$4:$H$163,M$7:M$166,$BD290)</f>
        <v>412.32007546711549</v>
      </c>
      <c r="BF290" s="95">
        <f>求节点(节奏总纲!$H$4:$H$163,N$7:N$166,$BD290)</f>
        <v>23496.120859016795</v>
      </c>
      <c r="BG290" s="95">
        <f>求节点(节奏总纲!$H$4:$H$163,O$7:O$166,$BD290)</f>
        <v>23496.120859016795</v>
      </c>
      <c r="BH290" s="95">
        <f>求节点(节奏总纲!$H$4:$H$163,P$7:P$166,$BD290)</f>
        <v>2.5000000000000001E-2</v>
      </c>
      <c r="BI290" s="95">
        <f>求节点(节奏总纲!$H$4:$H$163,Q$7:Q$166,$BD290)</f>
        <v>2.5000000000000001E-2</v>
      </c>
      <c r="BJ290" s="95">
        <f>求节点(节奏总纲!$H$4:$H$163,T$7:T$166,$BD290)</f>
        <v>2.4480279324927627</v>
      </c>
      <c r="BK290" s="95">
        <f>求节点(节奏总纲!$H$4:$H$163,U$7:U$166,$BD290)</f>
        <v>94574562883.938416</v>
      </c>
      <c r="BM290" s="14">
        <v>284</v>
      </c>
      <c r="BN290" s="95">
        <f>求节点(节奏总纲!$H$4:$H$163,AF$7:AF$166,$BD290)</f>
        <v>412.32007546711549</v>
      </c>
      <c r="BO290" s="95">
        <f>求节点(节奏总纲!$H$4:$H$163,AG$7:AG$166,$BD290)</f>
        <v>1348.8355392459887</v>
      </c>
      <c r="BP290" s="95">
        <f>求节点(节奏总纲!$H$4:$H$163,AH$7:AH$166,$BD290)</f>
        <v>1348.8355392459887</v>
      </c>
      <c r="BQ290" s="95">
        <f>求节点(节奏总纲!$H$4:$H$163,AI$7:AI$166,$BD290)</f>
        <v>2.5000000000000001E-2</v>
      </c>
      <c r="BR290" s="95">
        <f>求节点(节奏总纲!$H$4:$H$163,AJ$7:AJ$166,$BD290)</f>
        <v>2.5000000000000001E-2</v>
      </c>
      <c r="BS290" s="95">
        <f>求节点(节奏总纲!$H$4:$H$163,AM$7:AM$166,$BD290)</f>
        <v>8496.9761423663404</v>
      </c>
      <c r="BT290" s="95">
        <f>求节点(节奏总纲!$H$4:$H$163,AN$7:AN$166,$BD290)</f>
        <v>4.9575536245016458</v>
      </c>
      <c r="BU290" s="95">
        <f>求节点(节奏总纲!$H$4:$H$163,AO$7:AO$166,$BD290)</f>
        <v>537581665055.8985</v>
      </c>
    </row>
    <row r="291" spans="56:73" x14ac:dyDescent="0.15">
      <c r="BD291" s="14">
        <v>285</v>
      </c>
      <c r="BE291" s="95">
        <f>求节点(节奏总纲!$H$4:$H$163,M$7:M$166,$BD291)</f>
        <v>412.3923405171389</v>
      </c>
      <c r="BF291" s="95">
        <f>求节点(节奏总纲!$H$4:$H$163,N$7:N$166,$BD291)</f>
        <v>23504.906274537687</v>
      </c>
      <c r="BG291" s="95">
        <f>求节点(节奏总纲!$H$4:$H$163,O$7:O$166,$BD291)</f>
        <v>23504.906274537687</v>
      </c>
      <c r="BH291" s="95">
        <f>求节点(节奏总纲!$H$4:$H$163,P$7:P$166,$BD291)</f>
        <v>2.5000000000000001E-2</v>
      </c>
      <c r="BI291" s="95">
        <f>求节点(节奏总纲!$H$4:$H$163,Q$7:Q$166,$BD291)</f>
        <v>2.5000000000000001E-2</v>
      </c>
      <c r="BJ291" s="95">
        <f>求节点(节奏总纲!$H$4:$H$163,T$7:T$166,$BD291)</f>
        <v>2.4474036656515992</v>
      </c>
      <c r="BK291" s="95">
        <f>求节点(节奏总纲!$H$4:$H$163,U$7:U$166,$BD291)</f>
        <v>94627616719.477966</v>
      </c>
      <c r="BM291" s="14">
        <v>285</v>
      </c>
      <c r="BN291" s="95">
        <f>求节点(节奏总纲!$H$4:$H$163,AF$7:AF$166,$BD291)</f>
        <v>412.3923405171389</v>
      </c>
      <c r="BO291" s="95">
        <f>求节点(节奏总纲!$H$4:$H$163,AG$7:AG$166,$BD291)</f>
        <v>1349.554980323263</v>
      </c>
      <c r="BP291" s="95">
        <f>求节点(节奏总纲!$H$4:$H$163,AH$7:AH$166,$BD291)</f>
        <v>1349.554980323263</v>
      </c>
      <c r="BQ291" s="95">
        <f>求节点(节奏总纲!$H$4:$H$163,AI$7:AI$166,$BD291)</f>
        <v>2.5000000000000001E-2</v>
      </c>
      <c r="BR291" s="95">
        <f>求节点(节奏总纲!$H$4:$H$163,AJ$7:AJ$166,$BD291)</f>
        <v>2.5000000000000001E-2</v>
      </c>
      <c r="BS291" s="95">
        <f>求节点(节奏总纲!$H$4:$H$163,AM$7:AM$166,$BD291)</f>
        <v>8500.4529027445114</v>
      </c>
      <c r="BT291" s="95">
        <f>求节点(节奏总纲!$H$4:$H$163,AN$7:AN$166,$BD291)</f>
        <v>4.9599180626346948</v>
      </c>
      <c r="BU291" s="95">
        <f>求节点(节奏总纲!$H$4:$H$163,AO$7:AO$166,$BD291)</f>
        <v>539116014651.61902</v>
      </c>
    </row>
    <row r="292" spans="56:73" x14ac:dyDescent="0.15">
      <c r="BD292" s="14">
        <v>286</v>
      </c>
      <c r="BE292" s="95">
        <f>求节点(节奏总纲!$H$4:$H$163,M$7:M$166,$BD292)</f>
        <v>412.46460556716227</v>
      </c>
      <c r="BF292" s="95">
        <f>求节点(节奏总纲!$H$4:$H$163,N$7:N$166,$BD292)</f>
        <v>23513.691690058582</v>
      </c>
      <c r="BG292" s="95">
        <f>求节点(节奏总纲!$H$4:$H$163,O$7:O$166,$BD292)</f>
        <v>23513.691690058582</v>
      </c>
      <c r="BH292" s="95">
        <f>求节点(节奏总纲!$H$4:$H$163,P$7:P$166,$BD292)</f>
        <v>2.5000000000000001E-2</v>
      </c>
      <c r="BI292" s="95">
        <f>求节点(节奏总纲!$H$4:$H$163,Q$7:Q$166,$BD292)</f>
        <v>2.5000000000000001E-2</v>
      </c>
      <c r="BJ292" s="95">
        <f>求节点(节奏总纲!$H$4:$H$163,T$7:T$166,$BD292)</f>
        <v>2.4467793988104356</v>
      </c>
      <c r="BK292" s="95">
        <f>求节点(节奏总纲!$H$4:$H$163,U$7:U$166,$BD292)</f>
        <v>94680670555.017502</v>
      </c>
      <c r="BM292" s="14">
        <v>286</v>
      </c>
      <c r="BN292" s="95">
        <f>求节点(节奏总纲!$H$4:$H$163,AF$7:AF$166,$BD292)</f>
        <v>412.46460556716227</v>
      </c>
      <c r="BO292" s="95">
        <f>求节点(节奏总纲!$H$4:$H$163,AG$7:AG$166,$BD292)</f>
        <v>1350.2744214005374</v>
      </c>
      <c r="BP292" s="95">
        <f>求节点(节奏总纲!$H$4:$H$163,AH$7:AH$166,$BD292)</f>
        <v>1350.2744214005374</v>
      </c>
      <c r="BQ292" s="95">
        <f>求节点(节奏总纲!$H$4:$H$163,AI$7:AI$166,$BD292)</f>
        <v>2.5000000000000001E-2</v>
      </c>
      <c r="BR292" s="95">
        <f>求节点(节奏总纲!$H$4:$H$163,AJ$7:AJ$166,$BD292)</f>
        <v>2.5000000000000001E-2</v>
      </c>
      <c r="BS292" s="95">
        <f>求节点(节奏总纲!$H$4:$H$163,AM$7:AM$166,$BD292)</f>
        <v>8503.9296631226807</v>
      </c>
      <c r="BT292" s="95">
        <f>求节点(节奏总纲!$H$4:$H$163,AN$7:AN$166,$BD292)</f>
        <v>4.9622825007677447</v>
      </c>
      <c r="BU292" s="95">
        <f>求节点(节奏总纲!$H$4:$H$163,AO$7:AO$166,$BD292)</f>
        <v>540650364247.33948</v>
      </c>
    </row>
    <row r="293" spans="56:73" x14ac:dyDescent="0.15">
      <c r="BD293" s="14">
        <v>287</v>
      </c>
      <c r="BE293" s="95">
        <f>求节点(节奏总纲!$H$4:$H$163,M$7:M$166,$BD293)</f>
        <v>412.53687061718568</v>
      </c>
      <c r="BF293" s="95">
        <f>求节点(节奏总纲!$H$4:$H$163,N$7:N$166,$BD293)</f>
        <v>23522.477105579477</v>
      </c>
      <c r="BG293" s="95">
        <f>求节点(节奏总纲!$H$4:$H$163,O$7:O$166,$BD293)</f>
        <v>23522.477105579477</v>
      </c>
      <c r="BH293" s="95">
        <f>求节点(节奏总纲!$H$4:$H$163,P$7:P$166,$BD293)</f>
        <v>2.5000000000000001E-2</v>
      </c>
      <c r="BI293" s="95">
        <f>求节点(节奏总纲!$H$4:$H$163,Q$7:Q$166,$BD293)</f>
        <v>2.5000000000000001E-2</v>
      </c>
      <c r="BJ293" s="95">
        <f>求节点(节奏总纲!$H$4:$H$163,T$7:T$166,$BD293)</f>
        <v>2.4461551319692725</v>
      </c>
      <c r="BK293" s="95">
        <f>求节点(节奏总纲!$H$4:$H$163,U$7:U$166,$BD293)</f>
        <v>94733724390.557053</v>
      </c>
      <c r="BM293" s="14">
        <v>287</v>
      </c>
      <c r="BN293" s="95">
        <f>求节点(节奏总纲!$H$4:$H$163,AF$7:AF$166,$BD293)</f>
        <v>412.53687061718568</v>
      </c>
      <c r="BO293" s="95">
        <f>求节点(节奏总纲!$H$4:$H$163,AG$7:AG$166,$BD293)</f>
        <v>1350.9938624778117</v>
      </c>
      <c r="BP293" s="95">
        <f>求节点(节奏总纲!$H$4:$H$163,AH$7:AH$166,$BD293)</f>
        <v>1350.9938624778117</v>
      </c>
      <c r="BQ293" s="95">
        <f>求节点(节奏总纲!$H$4:$H$163,AI$7:AI$166,$BD293)</f>
        <v>2.5000000000000001E-2</v>
      </c>
      <c r="BR293" s="95">
        <f>求节点(节奏总纲!$H$4:$H$163,AJ$7:AJ$166,$BD293)</f>
        <v>2.5000000000000001E-2</v>
      </c>
      <c r="BS293" s="95">
        <f>求节点(节奏总纲!$H$4:$H$163,AM$7:AM$166,$BD293)</f>
        <v>8507.4064235008518</v>
      </c>
      <c r="BT293" s="95">
        <f>求节点(节奏总纲!$H$4:$H$163,AN$7:AN$166,$BD293)</f>
        <v>4.9646469389007937</v>
      </c>
      <c r="BU293" s="95">
        <f>求节点(节奏总纲!$H$4:$H$163,AO$7:AO$166,$BD293)</f>
        <v>542184713843.06</v>
      </c>
    </row>
    <row r="294" spans="56:73" x14ac:dyDescent="0.15">
      <c r="BD294" s="14">
        <v>288</v>
      </c>
      <c r="BE294" s="95">
        <f>求节点(节奏总纲!$H$4:$H$163,M$7:M$166,$BD294)</f>
        <v>412.6091356672091</v>
      </c>
      <c r="BF294" s="95">
        <f>求节点(节奏总纲!$H$4:$H$163,N$7:N$166,$BD294)</f>
        <v>23531.262521100372</v>
      </c>
      <c r="BG294" s="95">
        <f>求节点(节奏总纲!$H$4:$H$163,O$7:O$166,$BD294)</f>
        <v>23531.262521100372</v>
      </c>
      <c r="BH294" s="95">
        <f>求节点(节奏总纲!$H$4:$H$163,P$7:P$166,$BD294)</f>
        <v>2.5000000000000001E-2</v>
      </c>
      <c r="BI294" s="95">
        <f>求节点(节奏总纲!$H$4:$H$163,Q$7:Q$166,$BD294)</f>
        <v>2.5000000000000001E-2</v>
      </c>
      <c r="BJ294" s="95">
        <f>求节点(节奏总纲!$H$4:$H$163,T$7:T$166,$BD294)</f>
        <v>2.4455308651281089</v>
      </c>
      <c r="BK294" s="95">
        <f>求节点(节奏总纲!$H$4:$H$163,U$7:U$166,$BD294)</f>
        <v>94786778226.096588</v>
      </c>
      <c r="BM294" s="14">
        <v>288</v>
      </c>
      <c r="BN294" s="95">
        <f>求节点(节奏总纲!$H$4:$H$163,AF$7:AF$166,$BD294)</f>
        <v>412.6091356672091</v>
      </c>
      <c r="BO294" s="95">
        <f>求节点(节奏总纲!$H$4:$H$163,AG$7:AG$166,$BD294)</f>
        <v>1351.713303555086</v>
      </c>
      <c r="BP294" s="95">
        <f>求节点(节奏总纲!$H$4:$H$163,AH$7:AH$166,$BD294)</f>
        <v>1351.713303555086</v>
      </c>
      <c r="BQ294" s="95">
        <f>求节点(节奏总纲!$H$4:$H$163,AI$7:AI$166,$BD294)</f>
        <v>2.5000000000000001E-2</v>
      </c>
      <c r="BR294" s="95">
        <f>求节点(节奏总纲!$H$4:$H$163,AJ$7:AJ$166,$BD294)</f>
        <v>2.5000000000000001E-2</v>
      </c>
      <c r="BS294" s="95">
        <f>求节点(节奏总纲!$H$4:$H$163,AM$7:AM$166,$BD294)</f>
        <v>8510.8831838790229</v>
      </c>
      <c r="BT294" s="95">
        <f>求节点(节奏总纲!$H$4:$H$163,AN$7:AN$166,$BD294)</f>
        <v>4.9670113770338435</v>
      </c>
      <c r="BU294" s="95">
        <f>求节点(节奏总纲!$H$4:$H$163,AO$7:AO$166,$BD294)</f>
        <v>543719063438.78052</v>
      </c>
    </row>
    <row r="295" spans="56:73" x14ac:dyDescent="0.15">
      <c r="BD295" s="14">
        <v>289</v>
      </c>
      <c r="BE295" s="95">
        <f>求节点(节奏总纲!$H$4:$H$163,M$7:M$166,$BD295)</f>
        <v>412.68140071723246</v>
      </c>
      <c r="BF295" s="95">
        <f>求节点(节奏总纲!$H$4:$H$163,N$7:N$166,$BD295)</f>
        <v>23540.047936621264</v>
      </c>
      <c r="BG295" s="95">
        <f>求节点(节奏总纲!$H$4:$H$163,O$7:O$166,$BD295)</f>
        <v>23540.047936621264</v>
      </c>
      <c r="BH295" s="95">
        <f>求节点(节奏总纲!$H$4:$H$163,P$7:P$166,$BD295)</f>
        <v>2.5000000000000001E-2</v>
      </c>
      <c r="BI295" s="95">
        <f>求节点(节奏总纲!$H$4:$H$163,Q$7:Q$166,$BD295)</f>
        <v>2.5000000000000001E-2</v>
      </c>
      <c r="BJ295" s="95">
        <f>求节点(节奏总纲!$H$4:$H$163,T$7:T$166,$BD295)</f>
        <v>2.4449065982869453</v>
      </c>
      <c r="BK295" s="95">
        <f>求节点(节奏总纲!$H$4:$H$163,U$7:U$166,$BD295)</f>
        <v>94839832061.636139</v>
      </c>
      <c r="BM295" s="14">
        <v>289</v>
      </c>
      <c r="BN295" s="95">
        <f>求节点(节奏总纲!$H$4:$H$163,AF$7:AF$166,$BD295)</f>
        <v>412.68140071723246</v>
      </c>
      <c r="BO295" s="95">
        <f>求节点(节奏总纲!$H$4:$H$163,AG$7:AG$166,$BD295)</f>
        <v>1352.4327446323603</v>
      </c>
      <c r="BP295" s="95">
        <f>求节点(节奏总纲!$H$4:$H$163,AH$7:AH$166,$BD295)</f>
        <v>1352.4327446323603</v>
      </c>
      <c r="BQ295" s="95">
        <f>求节点(节奏总纲!$H$4:$H$163,AI$7:AI$166,$BD295)</f>
        <v>2.5000000000000001E-2</v>
      </c>
      <c r="BR295" s="95">
        <f>求节点(节奏总纲!$H$4:$H$163,AJ$7:AJ$166,$BD295)</f>
        <v>2.5000000000000001E-2</v>
      </c>
      <c r="BS295" s="95">
        <f>求节点(节奏总纲!$H$4:$H$163,AM$7:AM$166,$BD295)</f>
        <v>8514.359944257194</v>
      </c>
      <c r="BT295" s="95">
        <f>求节点(节奏总纲!$H$4:$H$163,AN$7:AN$166,$BD295)</f>
        <v>4.9693758151668925</v>
      </c>
      <c r="BU295" s="95">
        <f>求节点(节奏总纲!$H$4:$H$163,AO$7:AO$166,$BD295)</f>
        <v>545253413034.50104</v>
      </c>
    </row>
    <row r="296" spans="56:73" x14ac:dyDescent="0.15">
      <c r="BD296" s="14">
        <v>290</v>
      </c>
      <c r="BE296" s="95">
        <f>求节点(节奏总纲!$H$4:$H$163,M$7:M$166,$BD296)</f>
        <v>412.75366576725588</v>
      </c>
      <c r="BF296" s="95">
        <f>求节点(节奏总纲!$H$4:$H$163,N$7:N$166,$BD296)</f>
        <v>23548.833352142159</v>
      </c>
      <c r="BG296" s="95">
        <f>求节点(节奏总纲!$H$4:$H$163,O$7:O$166,$BD296)</f>
        <v>23548.833352142159</v>
      </c>
      <c r="BH296" s="95">
        <f>求节点(节奏总纲!$H$4:$H$163,P$7:P$166,$BD296)</f>
        <v>2.5000000000000001E-2</v>
      </c>
      <c r="BI296" s="95">
        <f>求节点(节奏总纲!$H$4:$H$163,Q$7:Q$166,$BD296)</f>
        <v>2.5000000000000001E-2</v>
      </c>
      <c r="BJ296" s="95">
        <f>求节点(节奏总纲!$H$4:$H$163,T$7:T$166,$BD296)</f>
        <v>2.4442823314457822</v>
      </c>
      <c r="BK296" s="95">
        <f>求节点(节奏总纲!$H$4:$H$163,U$7:U$166,$BD296)</f>
        <v>94892885897.175674</v>
      </c>
      <c r="BM296" s="14">
        <v>290</v>
      </c>
      <c r="BN296" s="95">
        <f>求节点(节奏总纲!$H$4:$H$163,AF$7:AF$166,$BD296)</f>
        <v>412.75366576725588</v>
      </c>
      <c r="BO296" s="95">
        <f>求节点(节奏总纲!$H$4:$H$163,AG$7:AG$166,$BD296)</f>
        <v>1353.1521857096345</v>
      </c>
      <c r="BP296" s="95">
        <f>求节点(节奏总纲!$H$4:$H$163,AH$7:AH$166,$BD296)</f>
        <v>1353.1521857096345</v>
      </c>
      <c r="BQ296" s="95">
        <f>求节点(节奏总纲!$H$4:$H$163,AI$7:AI$166,$BD296)</f>
        <v>2.5000000000000001E-2</v>
      </c>
      <c r="BR296" s="95">
        <f>求节点(节奏总纲!$H$4:$H$163,AJ$7:AJ$166,$BD296)</f>
        <v>2.5000000000000001E-2</v>
      </c>
      <c r="BS296" s="95">
        <f>求节点(节奏总纲!$H$4:$H$163,AM$7:AM$166,$BD296)</f>
        <v>8517.8367046353633</v>
      </c>
      <c r="BT296" s="95">
        <f>求节点(节奏总纲!$H$4:$H$163,AN$7:AN$166,$BD296)</f>
        <v>4.9717402532999415</v>
      </c>
      <c r="BU296" s="95">
        <f>求节点(节奏总纲!$H$4:$H$163,AO$7:AO$166,$BD296)</f>
        <v>546787762630.22156</v>
      </c>
    </row>
    <row r="297" spans="56:73" x14ac:dyDescent="0.15">
      <c r="BD297" s="14">
        <v>291</v>
      </c>
      <c r="BE297" s="95">
        <f>求节点(节奏总纲!$H$4:$H$163,M$7:M$166,$BD297)</f>
        <v>412.82593081727924</v>
      </c>
      <c r="BF297" s="95">
        <f>求节点(节奏总纲!$H$4:$H$163,N$7:N$166,$BD297)</f>
        <v>23557.618767663054</v>
      </c>
      <c r="BG297" s="95">
        <f>求节点(节奏总纲!$H$4:$H$163,O$7:O$166,$BD297)</f>
        <v>23557.618767663054</v>
      </c>
      <c r="BH297" s="95">
        <f>求节点(节奏总纲!$H$4:$H$163,P$7:P$166,$BD297)</f>
        <v>2.5000000000000001E-2</v>
      </c>
      <c r="BI297" s="95">
        <f>求节点(节奏总纲!$H$4:$H$163,Q$7:Q$166,$BD297)</f>
        <v>2.5000000000000001E-2</v>
      </c>
      <c r="BJ297" s="95">
        <f>求节点(节奏总纲!$H$4:$H$163,T$7:T$166,$BD297)</f>
        <v>2.4436580646046187</v>
      </c>
      <c r="BK297" s="95">
        <f>求节点(节奏总纲!$H$4:$H$163,U$7:U$166,$BD297)</f>
        <v>94945939732.715225</v>
      </c>
      <c r="BM297" s="14">
        <v>291</v>
      </c>
      <c r="BN297" s="95">
        <f>求节点(节奏总纲!$H$4:$H$163,AF$7:AF$166,$BD297)</f>
        <v>412.82593081727924</v>
      </c>
      <c r="BO297" s="95">
        <f>求节点(节奏总纲!$H$4:$H$163,AG$7:AG$166,$BD297)</f>
        <v>1353.8716267869088</v>
      </c>
      <c r="BP297" s="95">
        <f>求节点(节奏总纲!$H$4:$H$163,AH$7:AH$166,$BD297)</f>
        <v>1353.8716267869088</v>
      </c>
      <c r="BQ297" s="95">
        <f>求节点(节奏总纲!$H$4:$H$163,AI$7:AI$166,$BD297)</f>
        <v>2.5000000000000001E-2</v>
      </c>
      <c r="BR297" s="95">
        <f>求节点(节奏总纲!$H$4:$H$163,AJ$7:AJ$166,$BD297)</f>
        <v>2.5000000000000001E-2</v>
      </c>
      <c r="BS297" s="95">
        <f>求节点(节奏总纲!$H$4:$H$163,AM$7:AM$166,$BD297)</f>
        <v>8521.3134650135344</v>
      </c>
      <c r="BT297" s="95">
        <f>求节点(节奏总纲!$H$4:$H$163,AN$7:AN$166,$BD297)</f>
        <v>4.9741046914329914</v>
      </c>
      <c r="BU297" s="95">
        <f>求节点(节奏总纲!$H$4:$H$163,AO$7:AO$166,$BD297)</f>
        <v>548322112225.94208</v>
      </c>
    </row>
    <row r="298" spans="56:73" x14ac:dyDescent="0.15">
      <c r="BD298" s="14">
        <v>292</v>
      </c>
      <c r="BE298" s="95">
        <f>求节点(节奏总纲!$H$4:$H$163,M$7:M$166,$BD298)</f>
        <v>412.89819586730266</v>
      </c>
      <c r="BF298" s="95">
        <f>求节点(节奏总纲!$H$4:$H$163,N$7:N$166,$BD298)</f>
        <v>23566.404183183949</v>
      </c>
      <c r="BG298" s="95">
        <f>求节点(节奏总纲!$H$4:$H$163,O$7:O$166,$BD298)</f>
        <v>23566.404183183949</v>
      </c>
      <c r="BH298" s="95">
        <f>求节点(节奏总纲!$H$4:$H$163,P$7:P$166,$BD298)</f>
        <v>2.5000000000000001E-2</v>
      </c>
      <c r="BI298" s="95">
        <f>求节点(节奏总纲!$H$4:$H$163,Q$7:Q$166,$BD298)</f>
        <v>2.5000000000000001E-2</v>
      </c>
      <c r="BJ298" s="95">
        <f>求节点(节奏总纲!$H$4:$H$163,T$7:T$166,$BD298)</f>
        <v>2.4430337977634551</v>
      </c>
      <c r="BK298" s="95">
        <f>求节点(节奏总纲!$H$4:$H$163,U$7:U$166,$BD298)</f>
        <v>94998993568.254776</v>
      </c>
      <c r="BM298" s="14">
        <v>292</v>
      </c>
      <c r="BN298" s="95">
        <f>求节点(节奏总纲!$H$4:$H$163,AF$7:AF$166,$BD298)</f>
        <v>412.89819586730266</v>
      </c>
      <c r="BO298" s="95">
        <f>求节点(节奏总纲!$H$4:$H$163,AG$7:AG$166,$BD298)</f>
        <v>1354.5910678641831</v>
      </c>
      <c r="BP298" s="95">
        <f>求节点(节奏总纲!$H$4:$H$163,AH$7:AH$166,$BD298)</f>
        <v>1354.5910678641831</v>
      </c>
      <c r="BQ298" s="95">
        <f>求节点(节奏总纲!$H$4:$H$163,AI$7:AI$166,$BD298)</f>
        <v>2.5000000000000001E-2</v>
      </c>
      <c r="BR298" s="95">
        <f>求节点(节奏总纲!$H$4:$H$163,AJ$7:AJ$166,$BD298)</f>
        <v>2.5000000000000001E-2</v>
      </c>
      <c r="BS298" s="95">
        <f>求节点(节奏总纲!$H$4:$H$163,AM$7:AM$166,$BD298)</f>
        <v>8524.7902253917055</v>
      </c>
      <c r="BT298" s="95">
        <f>求节点(节奏总纲!$H$4:$H$163,AN$7:AN$166,$BD298)</f>
        <v>4.9764691295660404</v>
      </c>
      <c r="BU298" s="95">
        <f>求节点(节奏总纲!$H$4:$H$163,AO$7:AO$166,$BD298)</f>
        <v>549856461821.6626</v>
      </c>
    </row>
    <row r="299" spans="56:73" x14ac:dyDescent="0.15">
      <c r="BD299" s="14">
        <v>293</v>
      </c>
      <c r="BE299" s="95">
        <f>求节点(节奏总纲!$H$4:$H$163,M$7:M$166,$BD299)</f>
        <v>412.97046091732608</v>
      </c>
      <c r="BF299" s="95">
        <f>求节点(节奏总纲!$H$4:$H$163,N$7:N$166,$BD299)</f>
        <v>23575.189598704841</v>
      </c>
      <c r="BG299" s="95">
        <f>求节点(节奏总纲!$H$4:$H$163,O$7:O$166,$BD299)</f>
        <v>23575.189598704841</v>
      </c>
      <c r="BH299" s="95">
        <f>求节点(节奏总纲!$H$4:$H$163,P$7:P$166,$BD299)</f>
        <v>2.5000000000000001E-2</v>
      </c>
      <c r="BI299" s="95">
        <f>求节点(节奏总纲!$H$4:$H$163,Q$7:Q$166,$BD299)</f>
        <v>2.5000000000000001E-2</v>
      </c>
      <c r="BJ299" s="95">
        <f>求节点(节奏总纲!$H$4:$H$163,T$7:T$166,$BD299)</f>
        <v>2.442409530922292</v>
      </c>
      <c r="BK299" s="95">
        <f>求节点(节奏总纲!$H$4:$H$163,U$7:U$166,$BD299)</f>
        <v>95052047403.794312</v>
      </c>
      <c r="BM299" s="14">
        <v>293</v>
      </c>
      <c r="BN299" s="95">
        <f>求节点(节奏总纲!$H$4:$H$163,AF$7:AF$166,$BD299)</f>
        <v>412.97046091732608</v>
      </c>
      <c r="BO299" s="95">
        <f>求节点(节奏总纲!$H$4:$H$163,AG$7:AG$166,$BD299)</f>
        <v>1355.3105089414576</v>
      </c>
      <c r="BP299" s="95">
        <f>求节点(节奏总纲!$H$4:$H$163,AH$7:AH$166,$BD299)</f>
        <v>1355.3105089414576</v>
      </c>
      <c r="BQ299" s="95">
        <f>求节点(节奏总纲!$H$4:$H$163,AI$7:AI$166,$BD299)</f>
        <v>2.5000000000000001E-2</v>
      </c>
      <c r="BR299" s="95">
        <f>求节点(节奏总纲!$H$4:$H$163,AJ$7:AJ$166,$BD299)</f>
        <v>2.5000000000000001E-2</v>
      </c>
      <c r="BS299" s="95">
        <f>求节点(节奏总纲!$H$4:$H$163,AM$7:AM$166,$BD299)</f>
        <v>8528.2669857698766</v>
      </c>
      <c r="BT299" s="95">
        <f>求节点(节奏总纲!$H$4:$H$163,AN$7:AN$166,$BD299)</f>
        <v>4.9788335676990902</v>
      </c>
      <c r="BU299" s="95">
        <f>求节点(节奏总纲!$H$4:$H$163,AO$7:AO$166,$BD299)</f>
        <v>551390811417.38306</v>
      </c>
    </row>
    <row r="300" spans="56:73" x14ac:dyDescent="0.15">
      <c r="BD300" s="14">
        <v>294</v>
      </c>
      <c r="BE300" s="95">
        <f>求节点(节奏总纲!$H$4:$H$163,M$7:M$166,$BD300)</f>
        <v>413.03962832093765</v>
      </c>
      <c r="BF300" s="95">
        <f>求节点(节奏总纲!$H$4:$H$163,N$7:N$166,$BD300)</f>
        <v>23583.598426776396</v>
      </c>
      <c r="BG300" s="95">
        <f>求节点(节奏总纲!$H$4:$H$163,O$7:O$166,$BD300)</f>
        <v>23583.598426776396</v>
      </c>
      <c r="BH300" s="95">
        <f>求节点(节奏总纲!$H$4:$H$163,P$7:P$166,$BD300)</f>
        <v>2.5000000000000001E-2</v>
      </c>
      <c r="BI300" s="95">
        <f>求节点(节奏总纲!$H$4:$H$163,Q$7:Q$166,$BD300)</f>
        <v>2.5000000000000001E-2</v>
      </c>
      <c r="BJ300" s="95">
        <f>求节点(节奏总纲!$H$4:$H$163,T$7:T$166,$BD300)</f>
        <v>2.4417984438754607</v>
      </c>
      <c r="BK300" s="95">
        <f>求节点(节奏总纲!$H$4:$H$163,U$7:U$166,$BD300)</f>
        <v>95102006614.455856</v>
      </c>
      <c r="BM300" s="14">
        <v>294</v>
      </c>
      <c r="BN300" s="95">
        <f>求节点(节奏总纲!$H$4:$H$163,AF$7:AF$166,$BD300)</f>
        <v>413.03962832093765</v>
      </c>
      <c r="BO300" s="95">
        <f>求节点(节奏总纲!$H$4:$H$163,AG$7:AG$166,$BD300)</f>
        <v>1356.0023586455811</v>
      </c>
      <c r="BP300" s="95">
        <f>求节点(节奏总纲!$H$4:$H$163,AH$7:AH$166,$BD300)</f>
        <v>1356.0023586455811</v>
      </c>
      <c r="BQ300" s="95">
        <f>求节点(节奏总纲!$H$4:$H$163,AI$7:AI$166,$BD300)</f>
        <v>2.5000000000000001E-2</v>
      </c>
      <c r="BR300" s="95">
        <f>求节点(节奏总纲!$H$4:$H$163,AJ$7:AJ$166,$BD300)</f>
        <v>2.5000000000000001E-2</v>
      </c>
      <c r="BS300" s="95">
        <f>求节点(节奏总纲!$H$4:$H$163,AM$7:AM$166,$BD300)</f>
        <v>8531.5918876363794</v>
      </c>
      <c r="BT300" s="95">
        <f>求节点(节奏总纲!$H$4:$H$163,AN$7:AN$166,$BD300)</f>
        <v>4.9811226607876549</v>
      </c>
      <c r="BU300" s="95">
        <f>求节点(节奏总纲!$H$4:$H$163,AO$7:AO$166,$BD300)</f>
        <v>552904451091.05432</v>
      </c>
    </row>
    <row r="301" spans="56:73" x14ac:dyDescent="0.15">
      <c r="BD301" s="14">
        <v>295</v>
      </c>
      <c r="BE301" s="95">
        <f>求节点(节奏总纲!$H$4:$H$163,M$7:M$166,$BD301)</f>
        <v>413.10653099961502</v>
      </c>
      <c r="BF301" s="95">
        <f>求节点(节奏总纲!$H$4:$H$163,N$7:N$166,$BD301)</f>
        <v>23591.731927430606</v>
      </c>
      <c r="BG301" s="95">
        <f>求节点(节奏总纲!$H$4:$H$163,O$7:O$166,$BD301)</f>
        <v>23591.731927430606</v>
      </c>
      <c r="BH301" s="95">
        <f>求节点(节奏总纲!$H$4:$H$163,P$7:P$166,$BD301)</f>
        <v>2.5000000000000001E-2</v>
      </c>
      <c r="BI301" s="95">
        <f>求节点(节奏总纲!$H$4:$H$163,Q$7:Q$166,$BD301)</f>
        <v>2.5000000000000001E-2</v>
      </c>
      <c r="BJ301" s="95">
        <f>求节点(节奏总纲!$H$4:$H$163,T$7:T$166,$BD301)</f>
        <v>2.4411969927279173</v>
      </c>
      <c r="BK301" s="95">
        <f>求节点(节奏总纲!$H$4:$H$163,U$7:U$166,$BD301)</f>
        <v>95149703309.261368</v>
      </c>
      <c r="BM301" s="14">
        <v>295</v>
      </c>
      <c r="BN301" s="95">
        <f>求节点(节奏总纲!$H$4:$H$163,AF$7:AF$166,$BD301)</f>
        <v>413.10653099961502</v>
      </c>
      <c r="BO301" s="95">
        <f>求节点(节奏总纲!$H$4:$H$163,AG$7:AG$166,$BD301)</f>
        <v>1356.6740359793193</v>
      </c>
      <c r="BP301" s="95">
        <f>求节点(节奏总纲!$H$4:$H$163,AH$7:AH$166,$BD301)</f>
        <v>1356.6740359793193</v>
      </c>
      <c r="BQ301" s="95">
        <f>求节点(节奏总纲!$H$4:$H$163,AI$7:AI$166,$BD301)</f>
        <v>2.5000000000000001E-2</v>
      </c>
      <c r="BR301" s="95">
        <f>求节点(节奏总纲!$H$4:$H$163,AJ$7:AJ$166,$BD301)</f>
        <v>2.5000000000000001E-2</v>
      </c>
      <c r="BS301" s="95">
        <f>求节点(节奏总纲!$H$4:$H$163,AM$7:AM$166,$BD301)</f>
        <v>8534.8057639976705</v>
      </c>
      <c r="BT301" s="95">
        <f>求节点(节奏总纲!$H$4:$H$163,AN$7:AN$166,$BD301)</f>
        <v>4.9833566682472537</v>
      </c>
      <c r="BU301" s="95">
        <f>求节点(节奏总纲!$H$4:$H$163,AO$7:AO$166,$BD301)</f>
        <v>554402949502.42041</v>
      </c>
    </row>
    <row r="302" spans="56:73" x14ac:dyDescent="0.15">
      <c r="BD302" s="14">
        <v>296</v>
      </c>
      <c r="BE302" s="95">
        <f>求节点(节奏总纲!$H$4:$H$163,M$7:M$166,$BD302)</f>
        <v>413.17343367829238</v>
      </c>
      <c r="BF302" s="95">
        <f>求节点(节奏总纲!$H$4:$H$163,N$7:N$166,$BD302)</f>
        <v>23599.865428084813</v>
      </c>
      <c r="BG302" s="95">
        <f>求节点(节奏总纲!$H$4:$H$163,O$7:O$166,$BD302)</f>
        <v>23599.865428084813</v>
      </c>
      <c r="BH302" s="95">
        <f>求节点(节奏总纲!$H$4:$H$163,P$7:P$166,$BD302)</f>
        <v>2.5000000000000001E-2</v>
      </c>
      <c r="BI302" s="95">
        <f>求节点(节奏总纲!$H$4:$H$163,Q$7:Q$166,$BD302)</f>
        <v>2.5000000000000001E-2</v>
      </c>
      <c r="BJ302" s="95">
        <f>求节点(节奏总纲!$H$4:$H$163,T$7:T$166,$BD302)</f>
        <v>2.440595541580374</v>
      </c>
      <c r="BK302" s="95">
        <f>求节点(节奏总纲!$H$4:$H$163,U$7:U$166,$BD302)</f>
        <v>95197400004.066864</v>
      </c>
      <c r="BM302" s="14">
        <v>296</v>
      </c>
      <c r="BN302" s="95">
        <f>求节点(节奏总纲!$H$4:$H$163,AF$7:AF$166,$BD302)</f>
        <v>413.17343367829238</v>
      </c>
      <c r="BO302" s="95">
        <f>求节点(节奏总纲!$H$4:$H$163,AG$7:AG$166,$BD302)</f>
        <v>1357.3457133130576</v>
      </c>
      <c r="BP302" s="95">
        <f>求节点(节奏总纲!$H$4:$H$163,AH$7:AH$166,$BD302)</f>
        <v>1357.3457133130576</v>
      </c>
      <c r="BQ302" s="95">
        <f>求节点(节奏总纲!$H$4:$H$163,AI$7:AI$166,$BD302)</f>
        <v>2.5000000000000001E-2</v>
      </c>
      <c r="BR302" s="95">
        <f>求节点(节奏总纲!$H$4:$H$163,AJ$7:AJ$166,$BD302)</f>
        <v>2.5000000000000001E-2</v>
      </c>
      <c r="BS302" s="95">
        <f>求节点(节奏总纲!$H$4:$H$163,AM$7:AM$166,$BD302)</f>
        <v>8538.0196403589616</v>
      </c>
      <c r="BT302" s="95">
        <f>求节点(节奏总纲!$H$4:$H$163,AN$7:AN$166,$BD302)</f>
        <v>4.9855906757068524</v>
      </c>
      <c r="BU302" s="95">
        <f>求节点(节奏总纲!$H$4:$H$163,AO$7:AO$166,$BD302)</f>
        <v>555901447913.78662</v>
      </c>
    </row>
    <row r="303" spans="56:73" x14ac:dyDescent="0.15">
      <c r="BD303" s="14">
        <v>297</v>
      </c>
      <c r="BE303" s="95">
        <f>求节点(节奏总纲!$H$4:$H$163,M$7:M$166,$BD303)</f>
        <v>413.24033635696975</v>
      </c>
      <c r="BF303" s="95">
        <f>求节点(节奏总纲!$H$4:$H$163,N$7:N$166,$BD303)</f>
        <v>23607.99892873902</v>
      </c>
      <c r="BG303" s="95">
        <f>求节点(节奏总纲!$H$4:$H$163,O$7:O$166,$BD303)</f>
        <v>23607.99892873902</v>
      </c>
      <c r="BH303" s="95">
        <f>求节点(节奏总纲!$H$4:$H$163,P$7:P$166,$BD303)</f>
        <v>2.5000000000000001E-2</v>
      </c>
      <c r="BI303" s="95">
        <f>求节点(节奏总纲!$H$4:$H$163,Q$7:Q$166,$BD303)</f>
        <v>2.5000000000000001E-2</v>
      </c>
      <c r="BJ303" s="95">
        <f>求节点(节奏总纲!$H$4:$H$163,T$7:T$166,$BD303)</f>
        <v>2.4399940904328301</v>
      </c>
      <c r="BK303" s="95">
        <f>求节点(节奏总纲!$H$4:$H$163,U$7:U$166,$BD303)</f>
        <v>95245096698.872375</v>
      </c>
      <c r="BM303" s="14">
        <v>297</v>
      </c>
      <c r="BN303" s="95">
        <f>求节点(节奏总纲!$H$4:$H$163,AF$7:AF$166,$BD303)</f>
        <v>413.24033635696975</v>
      </c>
      <c r="BO303" s="95">
        <f>求节点(节奏总纲!$H$4:$H$163,AG$7:AG$166,$BD303)</f>
        <v>1358.0173906467958</v>
      </c>
      <c r="BP303" s="95">
        <f>求节点(节奏总纲!$H$4:$H$163,AH$7:AH$166,$BD303)</f>
        <v>1358.0173906467958</v>
      </c>
      <c r="BQ303" s="95">
        <f>求节点(节奏总纲!$H$4:$H$163,AI$7:AI$166,$BD303)</f>
        <v>2.5000000000000001E-2</v>
      </c>
      <c r="BR303" s="95">
        <f>求节点(节奏总纲!$H$4:$H$163,AJ$7:AJ$166,$BD303)</f>
        <v>2.5000000000000001E-2</v>
      </c>
      <c r="BS303" s="95">
        <f>求节点(节奏总纲!$H$4:$H$163,AM$7:AM$166,$BD303)</f>
        <v>8541.2335167202527</v>
      </c>
      <c r="BT303" s="95">
        <f>求节点(节奏总纲!$H$4:$H$163,AN$7:AN$166,$BD303)</f>
        <v>4.9878246831664512</v>
      </c>
      <c r="BU303" s="95">
        <f>求节点(节奏总纲!$H$4:$H$163,AO$7:AO$166,$BD303)</f>
        <v>557399946325.15271</v>
      </c>
    </row>
    <row r="304" spans="56:73" x14ac:dyDescent="0.15">
      <c r="BD304" s="14">
        <v>298</v>
      </c>
      <c r="BE304" s="95">
        <f>求节点(节奏总纲!$H$4:$H$163,M$7:M$166,$BD304)</f>
        <v>413.30723903564711</v>
      </c>
      <c r="BF304" s="95">
        <f>求节点(节奏总纲!$H$4:$H$163,N$7:N$166,$BD304)</f>
        <v>23616.13242939323</v>
      </c>
      <c r="BG304" s="95">
        <f>求节点(节奏总纲!$H$4:$H$163,O$7:O$166,$BD304)</f>
        <v>23616.13242939323</v>
      </c>
      <c r="BH304" s="95">
        <f>求节点(节奏总纲!$H$4:$H$163,P$7:P$166,$BD304)</f>
        <v>2.5000000000000001E-2</v>
      </c>
      <c r="BI304" s="95">
        <f>求节点(节奏总纲!$H$4:$H$163,Q$7:Q$166,$BD304)</f>
        <v>2.5000000000000001E-2</v>
      </c>
      <c r="BJ304" s="95">
        <f>求节点(节奏总纲!$H$4:$H$163,T$7:T$166,$BD304)</f>
        <v>2.4393926392852867</v>
      </c>
      <c r="BK304" s="95">
        <f>求节点(节奏总纲!$H$4:$H$163,U$7:U$166,$BD304)</f>
        <v>95292793393.677887</v>
      </c>
      <c r="BM304" s="14">
        <v>298</v>
      </c>
      <c r="BN304" s="95">
        <f>求节点(节奏总纲!$H$4:$H$163,AF$7:AF$166,$BD304)</f>
        <v>413.30723903564711</v>
      </c>
      <c r="BO304" s="95">
        <f>求节点(节奏总纲!$H$4:$H$163,AG$7:AG$166,$BD304)</f>
        <v>1358.689067980534</v>
      </c>
      <c r="BP304" s="95">
        <f>求节点(节奏总纲!$H$4:$H$163,AH$7:AH$166,$BD304)</f>
        <v>1358.689067980534</v>
      </c>
      <c r="BQ304" s="95">
        <f>求节点(节奏总纲!$H$4:$H$163,AI$7:AI$166,$BD304)</f>
        <v>2.5000000000000001E-2</v>
      </c>
      <c r="BR304" s="95">
        <f>求节点(节奏总纲!$H$4:$H$163,AJ$7:AJ$166,$BD304)</f>
        <v>2.5000000000000001E-2</v>
      </c>
      <c r="BS304" s="95">
        <f>求节点(节奏总纲!$H$4:$H$163,AM$7:AM$166,$BD304)</f>
        <v>8544.4473930815439</v>
      </c>
      <c r="BT304" s="95">
        <f>求节点(节奏总纲!$H$4:$H$163,AN$7:AN$166,$BD304)</f>
        <v>4.99005869062605</v>
      </c>
      <c r="BU304" s="95">
        <f>求节点(节奏总纲!$H$4:$H$163,AO$7:AO$166,$BD304)</f>
        <v>558898444736.5188</v>
      </c>
    </row>
    <row r="305" spans="56:73" x14ac:dyDescent="0.15">
      <c r="BD305" s="14">
        <v>299</v>
      </c>
      <c r="BE305" s="95">
        <f>求节点(节奏总纲!$H$4:$H$163,M$7:M$166,$BD305)</f>
        <v>413.37414171432454</v>
      </c>
      <c r="BF305" s="95">
        <f>求节点(节奏总纲!$H$4:$H$163,N$7:N$166,$BD305)</f>
        <v>23624.265930047437</v>
      </c>
      <c r="BG305" s="95">
        <f>求节点(节奏总纲!$H$4:$H$163,O$7:O$166,$BD305)</f>
        <v>23624.265930047437</v>
      </c>
      <c r="BH305" s="95">
        <f>求节点(节奏总纲!$H$4:$H$163,P$7:P$166,$BD305)</f>
        <v>2.5000000000000001E-2</v>
      </c>
      <c r="BI305" s="95">
        <f>求节点(节奏总纲!$H$4:$H$163,Q$7:Q$166,$BD305)</f>
        <v>2.5000000000000001E-2</v>
      </c>
      <c r="BJ305" s="95">
        <f>求节点(节奏总纲!$H$4:$H$163,T$7:T$166,$BD305)</f>
        <v>2.4387911881377433</v>
      </c>
      <c r="BK305" s="95">
        <f>求节点(节奏总纲!$H$4:$H$163,U$7:U$166,$BD305)</f>
        <v>95340490088.483383</v>
      </c>
      <c r="BM305" s="14">
        <v>299</v>
      </c>
      <c r="BN305" s="95">
        <f>求节点(节奏总纲!$H$4:$H$163,AF$7:AF$166,$BD305)</f>
        <v>413.37414171432454</v>
      </c>
      <c r="BO305" s="95">
        <f>求节点(节奏总纲!$H$4:$H$163,AG$7:AG$166,$BD305)</f>
        <v>1359.3607453142722</v>
      </c>
      <c r="BP305" s="95">
        <f>求节点(节奏总纲!$H$4:$H$163,AH$7:AH$166,$BD305)</f>
        <v>1359.3607453142722</v>
      </c>
      <c r="BQ305" s="95">
        <f>求节点(节奏总纲!$H$4:$H$163,AI$7:AI$166,$BD305)</f>
        <v>2.5000000000000001E-2</v>
      </c>
      <c r="BR305" s="95">
        <f>求节点(节奏总纲!$H$4:$H$163,AJ$7:AJ$166,$BD305)</f>
        <v>2.5000000000000001E-2</v>
      </c>
      <c r="BS305" s="95">
        <f>求节点(节奏总纲!$H$4:$H$163,AM$7:AM$166,$BD305)</f>
        <v>8547.661269442835</v>
      </c>
      <c r="BT305" s="95">
        <f>求节点(节奏总纲!$H$4:$H$163,AN$7:AN$166,$BD305)</f>
        <v>4.9922926980856488</v>
      </c>
      <c r="BU305" s="95">
        <f>求节点(节奏总纲!$H$4:$H$163,AO$7:AO$166,$BD305)</f>
        <v>560396943147.88489</v>
      </c>
    </row>
    <row r="306" spans="56:73" x14ac:dyDescent="0.15">
      <c r="BD306" s="14">
        <v>300</v>
      </c>
      <c r="BE306" s="95">
        <f>求节点(节奏总纲!$H$4:$H$163,M$7:M$166,$BD306)</f>
        <v>413.4410443930019</v>
      </c>
      <c r="BF306" s="95">
        <f>求节点(节奏总纲!$H$4:$H$163,N$7:N$166,$BD306)</f>
        <v>23632.399430701647</v>
      </c>
      <c r="BG306" s="95">
        <f>求节点(节奏总纲!$H$4:$H$163,O$7:O$166,$BD306)</f>
        <v>23632.399430701647</v>
      </c>
      <c r="BH306" s="95">
        <f>求节点(节奏总纲!$H$4:$H$163,P$7:P$166,$BD306)</f>
        <v>2.5000000000000001E-2</v>
      </c>
      <c r="BI306" s="95">
        <f>求节点(节奏总纲!$H$4:$H$163,Q$7:Q$166,$BD306)</f>
        <v>2.5000000000000001E-2</v>
      </c>
      <c r="BJ306" s="95">
        <f>求节点(节奏总纲!$H$4:$H$163,T$7:T$166,$BD306)</f>
        <v>2.4381897369901995</v>
      </c>
      <c r="BK306" s="95">
        <f>求节点(节奏总纲!$H$4:$H$163,U$7:U$166,$BD306)</f>
        <v>95388186783.288895</v>
      </c>
      <c r="BM306" s="14">
        <v>300</v>
      </c>
      <c r="BN306" s="95">
        <f>求节点(节奏总纲!$H$4:$H$163,AF$7:AF$166,$BD306)</f>
        <v>413.4410443930019</v>
      </c>
      <c r="BO306" s="95">
        <f>求节点(节奏总纲!$H$4:$H$163,AG$7:AG$166,$BD306)</f>
        <v>1360.0324226480104</v>
      </c>
      <c r="BP306" s="95">
        <f>求节点(节奏总纲!$H$4:$H$163,AH$7:AH$166,$BD306)</f>
        <v>1360.0324226480104</v>
      </c>
      <c r="BQ306" s="95">
        <f>求节点(节奏总纲!$H$4:$H$163,AI$7:AI$166,$BD306)</f>
        <v>2.5000000000000001E-2</v>
      </c>
      <c r="BR306" s="95">
        <f>求节点(节奏总纲!$H$4:$H$163,AJ$7:AJ$166,$BD306)</f>
        <v>2.5000000000000001E-2</v>
      </c>
      <c r="BS306" s="95">
        <f>求节点(节奏总纲!$H$4:$H$163,AM$7:AM$166,$BD306)</f>
        <v>8550.8751458041261</v>
      </c>
      <c r="BT306" s="95">
        <f>求节点(节奏总纲!$H$4:$H$163,AN$7:AN$166,$BD306)</f>
        <v>4.9945267055452467</v>
      </c>
      <c r="BU306" s="95">
        <f>求节点(节奏总纲!$H$4:$H$163,AO$7:AO$166,$BD306)</f>
        <v>561895441559.2511</v>
      </c>
    </row>
    <row r="307" spans="56:73" x14ac:dyDescent="0.15">
      <c r="BD307" s="14">
        <v>301</v>
      </c>
      <c r="BE307" s="95">
        <f>求节点(节奏总纲!$H$4:$H$163,M$7:M$166,$BD307)</f>
        <v>413.50794707167927</v>
      </c>
      <c r="BF307" s="95">
        <f>求节点(节奏总纲!$H$4:$H$163,N$7:N$166,$BD307)</f>
        <v>23640.532931355854</v>
      </c>
      <c r="BG307" s="95">
        <f>求节点(节奏总纲!$H$4:$H$163,O$7:O$166,$BD307)</f>
        <v>23640.532931355854</v>
      </c>
      <c r="BH307" s="95">
        <f>求节点(节奏总纲!$H$4:$H$163,P$7:P$166,$BD307)</f>
        <v>2.5000000000000001E-2</v>
      </c>
      <c r="BI307" s="95">
        <f>求节点(节奏总纲!$H$4:$H$163,Q$7:Q$166,$BD307)</f>
        <v>2.5000000000000001E-2</v>
      </c>
      <c r="BJ307" s="95">
        <f>求节点(节奏总纲!$H$4:$H$163,T$7:T$166,$BD307)</f>
        <v>2.4375882858426561</v>
      </c>
      <c r="BK307" s="95">
        <f>求节点(节奏总纲!$H$4:$H$163,U$7:U$166,$BD307)</f>
        <v>95435883478.094406</v>
      </c>
      <c r="BM307" s="14">
        <v>301</v>
      </c>
      <c r="BN307" s="95">
        <f>求节点(节奏总纲!$H$4:$H$163,AF$7:AF$166,$BD307)</f>
        <v>413.50794707167927</v>
      </c>
      <c r="BO307" s="95">
        <f>求节点(节奏总纲!$H$4:$H$163,AG$7:AG$166,$BD307)</f>
        <v>1360.7040999817486</v>
      </c>
      <c r="BP307" s="95">
        <f>求节点(节奏总纲!$H$4:$H$163,AH$7:AH$166,$BD307)</f>
        <v>1360.7040999817486</v>
      </c>
      <c r="BQ307" s="95">
        <f>求节点(节奏总纲!$H$4:$H$163,AI$7:AI$166,$BD307)</f>
        <v>2.5000000000000001E-2</v>
      </c>
      <c r="BR307" s="95">
        <f>求节点(节奏总纲!$H$4:$H$163,AJ$7:AJ$166,$BD307)</f>
        <v>2.5000000000000001E-2</v>
      </c>
      <c r="BS307" s="95">
        <f>求节点(节奏总纲!$H$4:$H$163,AM$7:AM$166,$BD307)</f>
        <v>8554.0890221654172</v>
      </c>
      <c r="BT307" s="95">
        <f>求节点(节奏总纲!$H$4:$H$163,AN$7:AN$166,$BD307)</f>
        <v>4.9967607130048455</v>
      </c>
      <c r="BU307" s="95">
        <f>求节点(节奏总纲!$H$4:$H$163,AO$7:AO$166,$BD307)</f>
        <v>563393939970.61719</v>
      </c>
    </row>
    <row r="308" spans="56:73" x14ac:dyDescent="0.15">
      <c r="BD308" s="14">
        <v>302</v>
      </c>
      <c r="BE308" s="95">
        <f>求节点(节奏总纲!$H$4:$H$163,M$7:M$166,$BD308)</f>
        <v>413.57484975035663</v>
      </c>
      <c r="BF308" s="95">
        <f>求节点(节奏总纲!$H$4:$H$163,N$7:N$166,$BD308)</f>
        <v>23648.666432010061</v>
      </c>
      <c r="BG308" s="95">
        <f>求节点(节奏总纲!$H$4:$H$163,O$7:O$166,$BD308)</f>
        <v>23648.666432010061</v>
      </c>
      <c r="BH308" s="95">
        <f>求节点(节奏总纲!$H$4:$H$163,P$7:P$166,$BD308)</f>
        <v>2.5000000000000001E-2</v>
      </c>
      <c r="BI308" s="95">
        <f>求节点(节奏总纲!$H$4:$H$163,Q$7:Q$166,$BD308)</f>
        <v>2.5000000000000001E-2</v>
      </c>
      <c r="BJ308" s="95">
        <f>求节点(节奏总纲!$H$4:$H$163,T$7:T$166,$BD308)</f>
        <v>2.4369868346951127</v>
      </c>
      <c r="BK308" s="95">
        <f>求节点(节奏总纲!$H$4:$H$163,U$7:U$166,$BD308)</f>
        <v>95483580172.899902</v>
      </c>
      <c r="BM308" s="14">
        <v>302</v>
      </c>
      <c r="BN308" s="95">
        <f>求节点(节奏总纲!$H$4:$H$163,AF$7:AF$166,$BD308)</f>
        <v>413.57484975035663</v>
      </c>
      <c r="BO308" s="95">
        <f>求节点(节奏总纲!$H$4:$H$163,AG$7:AG$166,$BD308)</f>
        <v>1361.3757773154869</v>
      </c>
      <c r="BP308" s="95">
        <f>求节点(节奏总纲!$H$4:$H$163,AH$7:AH$166,$BD308)</f>
        <v>1361.3757773154869</v>
      </c>
      <c r="BQ308" s="95">
        <f>求节点(节奏总纲!$H$4:$H$163,AI$7:AI$166,$BD308)</f>
        <v>2.5000000000000001E-2</v>
      </c>
      <c r="BR308" s="95">
        <f>求节点(节奏总纲!$H$4:$H$163,AJ$7:AJ$166,$BD308)</f>
        <v>2.5000000000000001E-2</v>
      </c>
      <c r="BS308" s="95">
        <f>求节点(节奏总纲!$H$4:$H$163,AM$7:AM$166,$BD308)</f>
        <v>8557.3028985267083</v>
      </c>
      <c r="BT308" s="95">
        <f>求节点(节奏总纲!$H$4:$H$163,AN$7:AN$166,$BD308)</f>
        <v>4.9989947204644443</v>
      </c>
      <c r="BU308" s="95">
        <f>求节点(节奏总纲!$H$4:$H$163,AO$7:AO$166,$BD308)</f>
        <v>564892438381.98328</v>
      </c>
    </row>
    <row r="309" spans="56:73" x14ac:dyDescent="0.15">
      <c r="BD309" s="14">
        <v>303</v>
      </c>
      <c r="BE309" s="95">
        <f>求节点(节奏总纲!$H$4:$H$163,M$7:M$166,$BD309)</f>
        <v>413.64175242903406</v>
      </c>
      <c r="BF309" s="95">
        <f>求节点(节奏总纲!$H$4:$H$163,N$7:N$166,$BD309)</f>
        <v>23656.799932664271</v>
      </c>
      <c r="BG309" s="95">
        <f>求节点(节奏总纲!$H$4:$H$163,O$7:O$166,$BD309)</f>
        <v>23656.799932664271</v>
      </c>
      <c r="BH309" s="95">
        <f>求节点(节奏总纲!$H$4:$H$163,P$7:P$166,$BD309)</f>
        <v>2.5000000000000001E-2</v>
      </c>
      <c r="BI309" s="95">
        <f>求节点(节奏总纲!$H$4:$H$163,Q$7:Q$166,$BD309)</f>
        <v>2.5000000000000001E-2</v>
      </c>
      <c r="BJ309" s="95">
        <f>求节点(节奏总纲!$H$4:$H$163,T$7:T$166,$BD309)</f>
        <v>2.4363853835475688</v>
      </c>
      <c r="BK309" s="95">
        <f>求节点(节奏总纲!$H$4:$H$163,U$7:U$166,$BD309)</f>
        <v>95531276867.705414</v>
      </c>
      <c r="BM309" s="14">
        <v>303</v>
      </c>
      <c r="BN309" s="95">
        <f>求节点(节奏总纲!$H$4:$H$163,AF$7:AF$166,$BD309)</f>
        <v>413.64175242903406</v>
      </c>
      <c r="BO309" s="95">
        <f>求节点(节奏总纲!$H$4:$H$163,AG$7:AG$166,$BD309)</f>
        <v>1362.0474546492251</v>
      </c>
      <c r="BP309" s="95">
        <f>求节点(节奏总纲!$H$4:$H$163,AH$7:AH$166,$BD309)</f>
        <v>1362.0474546492251</v>
      </c>
      <c r="BQ309" s="95">
        <f>求节点(节奏总纲!$H$4:$H$163,AI$7:AI$166,$BD309)</f>
        <v>2.5000000000000001E-2</v>
      </c>
      <c r="BR309" s="95">
        <f>求节点(节奏总纲!$H$4:$H$163,AJ$7:AJ$166,$BD309)</f>
        <v>2.5000000000000001E-2</v>
      </c>
      <c r="BS309" s="95">
        <f>求节点(节奏总纲!$H$4:$H$163,AM$7:AM$166,$BD309)</f>
        <v>8560.5167748879994</v>
      </c>
      <c r="BT309" s="95">
        <f>求节点(节奏总纲!$H$4:$H$163,AN$7:AN$166,$BD309)</f>
        <v>5.001228727924043</v>
      </c>
      <c r="BU309" s="95">
        <f>求节点(节奏总纲!$H$4:$H$163,AO$7:AO$166,$BD309)</f>
        <v>566390936793.34937</v>
      </c>
    </row>
    <row r="310" spans="56:73" x14ac:dyDescent="0.15">
      <c r="BD310" s="14">
        <v>304</v>
      </c>
      <c r="BE310" s="95">
        <f>求节点(节奏总纲!$H$4:$H$163,M$7:M$166,$BD310)</f>
        <v>413.70865510771142</v>
      </c>
      <c r="BF310" s="95">
        <f>求节点(节奏总纲!$H$4:$H$163,N$7:N$166,$BD310)</f>
        <v>23664.933433318478</v>
      </c>
      <c r="BG310" s="95">
        <f>求节点(节奏总纲!$H$4:$H$163,O$7:O$166,$BD310)</f>
        <v>23664.933433318478</v>
      </c>
      <c r="BH310" s="95">
        <f>求节点(节奏总纲!$H$4:$H$163,P$7:P$166,$BD310)</f>
        <v>2.5000000000000001E-2</v>
      </c>
      <c r="BI310" s="95">
        <f>求节点(节奏总纲!$H$4:$H$163,Q$7:Q$166,$BD310)</f>
        <v>2.5000000000000001E-2</v>
      </c>
      <c r="BJ310" s="95">
        <f>求节点(节奏总纲!$H$4:$H$163,T$7:T$166,$BD310)</f>
        <v>2.4357839324000254</v>
      </c>
      <c r="BK310" s="95">
        <f>求节点(节奏总纲!$H$4:$H$163,U$7:U$166,$BD310)</f>
        <v>95578973562.51091</v>
      </c>
      <c r="BM310" s="14">
        <v>304</v>
      </c>
      <c r="BN310" s="95">
        <f>求节点(节奏总纲!$H$4:$H$163,AF$7:AF$166,$BD310)</f>
        <v>413.70865510771142</v>
      </c>
      <c r="BO310" s="95">
        <f>求节点(节奏总纲!$H$4:$H$163,AG$7:AG$166,$BD310)</f>
        <v>1362.7191319829633</v>
      </c>
      <c r="BP310" s="95">
        <f>求节点(节奏总纲!$H$4:$H$163,AH$7:AH$166,$BD310)</f>
        <v>1362.7191319829633</v>
      </c>
      <c r="BQ310" s="95">
        <f>求节点(节奏总纲!$H$4:$H$163,AI$7:AI$166,$BD310)</f>
        <v>2.5000000000000001E-2</v>
      </c>
      <c r="BR310" s="95">
        <f>求节点(节奏总纲!$H$4:$H$163,AJ$7:AJ$166,$BD310)</f>
        <v>2.5000000000000001E-2</v>
      </c>
      <c r="BS310" s="95">
        <f>求节点(节奏总纲!$H$4:$H$163,AM$7:AM$166,$BD310)</f>
        <v>8563.7306512492905</v>
      </c>
      <c r="BT310" s="95">
        <f>求节点(节奏总纲!$H$4:$H$163,AN$7:AN$166,$BD310)</f>
        <v>5.0034627353836418</v>
      </c>
      <c r="BU310" s="95">
        <f>求节点(节奏总纲!$H$4:$H$163,AO$7:AO$166,$BD310)</f>
        <v>567889435204.71558</v>
      </c>
    </row>
    <row r="311" spans="56:73" x14ac:dyDescent="0.15">
      <c r="BD311" s="14">
        <v>305</v>
      </c>
      <c r="BE311" s="95">
        <f>求节点(节奏总纲!$H$4:$H$163,M$7:M$166,$BD311)</f>
        <v>413.77555778638879</v>
      </c>
      <c r="BF311" s="95">
        <f>求节点(节奏总纲!$H$4:$H$163,N$7:N$166,$BD311)</f>
        <v>23673.066933972685</v>
      </c>
      <c r="BG311" s="95">
        <f>求节点(节奏总纲!$H$4:$H$163,O$7:O$166,$BD311)</f>
        <v>23673.066933972685</v>
      </c>
      <c r="BH311" s="95">
        <f>求节点(节奏总纲!$H$4:$H$163,P$7:P$166,$BD311)</f>
        <v>2.5000000000000001E-2</v>
      </c>
      <c r="BI311" s="95">
        <f>求节点(节奏总纲!$H$4:$H$163,Q$7:Q$166,$BD311)</f>
        <v>2.5000000000000001E-2</v>
      </c>
      <c r="BJ311" s="95">
        <f>求节点(节奏总纲!$H$4:$H$163,T$7:T$166,$BD311)</f>
        <v>2.435182481252482</v>
      </c>
      <c r="BK311" s="95">
        <f>求节点(节奏总纲!$H$4:$H$163,U$7:U$166,$BD311)</f>
        <v>95626670257.316422</v>
      </c>
      <c r="BM311" s="14">
        <v>305</v>
      </c>
      <c r="BN311" s="95">
        <f>求节点(节奏总纲!$H$4:$H$163,AF$7:AF$166,$BD311)</f>
        <v>413.77555778638879</v>
      </c>
      <c r="BO311" s="95">
        <f>求节点(节奏总纲!$H$4:$H$163,AG$7:AG$166,$BD311)</f>
        <v>1363.3908093167015</v>
      </c>
      <c r="BP311" s="95">
        <f>求节点(节奏总纲!$H$4:$H$163,AH$7:AH$166,$BD311)</f>
        <v>1363.3908093167015</v>
      </c>
      <c r="BQ311" s="95">
        <f>求节点(节奏总纲!$H$4:$H$163,AI$7:AI$166,$BD311)</f>
        <v>2.5000000000000001E-2</v>
      </c>
      <c r="BR311" s="95">
        <f>求节点(节奏总纲!$H$4:$H$163,AJ$7:AJ$166,$BD311)</f>
        <v>2.5000000000000001E-2</v>
      </c>
      <c r="BS311" s="95">
        <f>求节点(节奏总纲!$H$4:$H$163,AM$7:AM$166,$BD311)</f>
        <v>8566.9445276105798</v>
      </c>
      <c r="BT311" s="95">
        <f>求节点(节奏总纲!$H$4:$H$163,AN$7:AN$166,$BD311)</f>
        <v>5.0056967428432406</v>
      </c>
      <c r="BU311" s="95">
        <f>求节点(节奏总纲!$H$4:$H$163,AO$7:AO$166,$BD311)</f>
        <v>569387933616.08167</v>
      </c>
    </row>
    <row r="312" spans="56:73" x14ac:dyDescent="0.15">
      <c r="BD312" s="14">
        <v>306</v>
      </c>
      <c r="BE312" s="95">
        <f>求节点(节奏总纲!$H$4:$H$163,M$7:M$166,$BD312)</f>
        <v>413.84246046506615</v>
      </c>
      <c r="BF312" s="95">
        <f>求节点(节奏总纲!$H$4:$H$163,N$7:N$166,$BD312)</f>
        <v>23681.200434626895</v>
      </c>
      <c r="BG312" s="95">
        <f>求节点(节奏总纲!$H$4:$H$163,O$7:O$166,$BD312)</f>
        <v>23681.200434626895</v>
      </c>
      <c r="BH312" s="95">
        <f>求节点(节奏总纲!$H$4:$H$163,P$7:P$166,$BD312)</f>
        <v>2.5000000000000001E-2</v>
      </c>
      <c r="BI312" s="95">
        <f>求节点(节奏总纲!$H$4:$H$163,Q$7:Q$166,$BD312)</f>
        <v>2.5000000000000001E-2</v>
      </c>
      <c r="BJ312" s="95">
        <f>求节点(节奏总纲!$H$4:$H$163,T$7:T$166,$BD312)</f>
        <v>2.4345810301049386</v>
      </c>
      <c r="BK312" s="95">
        <f>求节点(节奏总纲!$H$4:$H$163,U$7:U$166,$BD312)</f>
        <v>95674366952.121933</v>
      </c>
      <c r="BM312" s="14">
        <v>306</v>
      </c>
      <c r="BN312" s="95">
        <f>求节点(节奏总纲!$H$4:$H$163,AF$7:AF$166,$BD312)</f>
        <v>413.84246046506615</v>
      </c>
      <c r="BO312" s="95">
        <f>求节点(节奏总纲!$H$4:$H$163,AG$7:AG$166,$BD312)</f>
        <v>1364.0624866504397</v>
      </c>
      <c r="BP312" s="95">
        <f>求节点(节奏总纲!$H$4:$H$163,AH$7:AH$166,$BD312)</f>
        <v>1364.0624866504397</v>
      </c>
      <c r="BQ312" s="95">
        <f>求节点(节奏总纲!$H$4:$H$163,AI$7:AI$166,$BD312)</f>
        <v>2.5000000000000001E-2</v>
      </c>
      <c r="BR312" s="95">
        <f>求节点(节奏总纲!$H$4:$H$163,AJ$7:AJ$166,$BD312)</f>
        <v>2.5000000000000001E-2</v>
      </c>
      <c r="BS312" s="95">
        <f>求节点(节奏总纲!$H$4:$H$163,AM$7:AM$166,$BD312)</f>
        <v>8570.1584039718709</v>
      </c>
      <c r="BT312" s="95">
        <f>求节点(节奏总纲!$H$4:$H$163,AN$7:AN$166,$BD312)</f>
        <v>5.0079307503028385</v>
      </c>
      <c r="BU312" s="95">
        <f>求节点(节奏总纲!$H$4:$H$163,AO$7:AO$166,$BD312)</f>
        <v>570886432027.44775</v>
      </c>
    </row>
    <row r="313" spans="56:73" x14ac:dyDescent="0.15">
      <c r="BD313" s="14">
        <v>307</v>
      </c>
      <c r="BE313" s="95">
        <f>求节点(节奏总纲!$H$4:$H$163,M$7:M$166,$BD313)</f>
        <v>413.90936314374358</v>
      </c>
      <c r="BF313" s="95">
        <f>求节点(节奏总纲!$H$4:$H$163,N$7:N$166,$BD313)</f>
        <v>23689.333935281102</v>
      </c>
      <c r="BG313" s="95">
        <f>求节点(节奏总纲!$H$4:$H$163,O$7:O$166,$BD313)</f>
        <v>23689.333935281102</v>
      </c>
      <c r="BH313" s="95">
        <f>求节点(节奏总纲!$H$4:$H$163,P$7:P$166,$BD313)</f>
        <v>2.5000000000000001E-2</v>
      </c>
      <c r="BI313" s="95">
        <f>求节点(节奏总纲!$H$4:$H$163,Q$7:Q$166,$BD313)</f>
        <v>2.5000000000000001E-2</v>
      </c>
      <c r="BJ313" s="95">
        <f>求节点(节奏总纲!$H$4:$H$163,T$7:T$166,$BD313)</f>
        <v>2.4339795789573948</v>
      </c>
      <c r="BK313" s="95">
        <f>求节点(节奏总纲!$H$4:$H$163,U$7:U$166,$BD313)</f>
        <v>95722063646.927429</v>
      </c>
      <c r="BM313" s="14">
        <v>307</v>
      </c>
      <c r="BN313" s="95">
        <f>求节点(节奏总纲!$H$4:$H$163,AF$7:AF$166,$BD313)</f>
        <v>413.90936314374358</v>
      </c>
      <c r="BO313" s="95">
        <f>求节点(节奏总纲!$H$4:$H$163,AG$7:AG$166,$BD313)</f>
        <v>1364.7341639841779</v>
      </c>
      <c r="BP313" s="95">
        <f>求节点(节奏总纲!$H$4:$H$163,AH$7:AH$166,$BD313)</f>
        <v>1364.7341639841779</v>
      </c>
      <c r="BQ313" s="95">
        <f>求节点(节奏总纲!$H$4:$H$163,AI$7:AI$166,$BD313)</f>
        <v>2.5000000000000001E-2</v>
      </c>
      <c r="BR313" s="95">
        <f>求节点(节奏总纲!$H$4:$H$163,AJ$7:AJ$166,$BD313)</f>
        <v>2.5000000000000001E-2</v>
      </c>
      <c r="BS313" s="95">
        <f>求节点(节奏总纲!$H$4:$H$163,AM$7:AM$166,$BD313)</f>
        <v>8573.3722803331621</v>
      </c>
      <c r="BT313" s="95">
        <f>求节点(节奏总纲!$H$4:$H$163,AN$7:AN$166,$BD313)</f>
        <v>5.0101647577624373</v>
      </c>
      <c r="BU313" s="95">
        <f>求节点(节奏总纲!$H$4:$H$163,AO$7:AO$166,$BD313)</f>
        <v>572384930438.81384</v>
      </c>
    </row>
    <row r="314" spans="56:73" x14ac:dyDescent="0.15">
      <c r="BD314" s="14">
        <v>308</v>
      </c>
      <c r="BE314" s="95">
        <f>求节点(节奏总纲!$H$4:$H$163,M$7:M$166,$BD314)</f>
        <v>413.97626582242094</v>
      </c>
      <c r="BF314" s="95">
        <f>求节点(节奏总纲!$H$4:$H$163,N$7:N$166,$BD314)</f>
        <v>23697.467435935308</v>
      </c>
      <c r="BG314" s="95">
        <f>求节点(节奏总纲!$H$4:$H$163,O$7:O$166,$BD314)</f>
        <v>23697.467435935308</v>
      </c>
      <c r="BH314" s="95">
        <f>求节点(节奏总纲!$H$4:$H$163,P$7:P$166,$BD314)</f>
        <v>2.5000000000000001E-2</v>
      </c>
      <c r="BI314" s="95">
        <f>求节点(节奏总纲!$H$4:$H$163,Q$7:Q$166,$BD314)</f>
        <v>2.5000000000000001E-2</v>
      </c>
      <c r="BJ314" s="95">
        <f>求节点(节奏总纲!$H$4:$H$163,T$7:T$166,$BD314)</f>
        <v>2.4333781278098514</v>
      </c>
      <c r="BK314" s="95">
        <f>求节点(节奏总纲!$H$4:$H$163,U$7:U$166,$BD314)</f>
        <v>95769760341.732941</v>
      </c>
      <c r="BM314" s="14">
        <v>308</v>
      </c>
      <c r="BN314" s="95">
        <f>求节点(节奏总纲!$H$4:$H$163,AF$7:AF$166,$BD314)</f>
        <v>413.97626582242094</v>
      </c>
      <c r="BO314" s="95">
        <f>求节点(节奏总纲!$H$4:$H$163,AG$7:AG$166,$BD314)</f>
        <v>1365.4058413179162</v>
      </c>
      <c r="BP314" s="95">
        <f>求节点(节奏总纲!$H$4:$H$163,AH$7:AH$166,$BD314)</f>
        <v>1365.4058413179162</v>
      </c>
      <c r="BQ314" s="95">
        <f>求节点(节奏总纲!$H$4:$H$163,AI$7:AI$166,$BD314)</f>
        <v>2.5000000000000001E-2</v>
      </c>
      <c r="BR314" s="95">
        <f>求节点(节奏总纲!$H$4:$H$163,AJ$7:AJ$166,$BD314)</f>
        <v>2.5000000000000001E-2</v>
      </c>
      <c r="BS314" s="95">
        <f>求节点(节奏总纲!$H$4:$H$163,AM$7:AM$166,$BD314)</f>
        <v>8576.5861566944532</v>
      </c>
      <c r="BT314" s="95">
        <f>求节点(节奏总纲!$H$4:$H$163,AN$7:AN$166,$BD314)</f>
        <v>5.0123987652220361</v>
      </c>
      <c r="BU314" s="95">
        <f>求节点(节奏总纲!$H$4:$H$163,AO$7:AO$166,$BD314)</f>
        <v>573883428850.18005</v>
      </c>
    </row>
    <row r="315" spans="56:73" x14ac:dyDescent="0.15">
      <c r="BD315" s="14">
        <v>309</v>
      </c>
      <c r="BE315" s="95">
        <f>求节点(节奏总纲!$H$4:$H$163,M$7:M$166,$BD315)</f>
        <v>414.04316850109831</v>
      </c>
      <c r="BF315" s="95">
        <f>求节点(节奏总纲!$H$4:$H$163,N$7:N$166,$BD315)</f>
        <v>23705.600936589519</v>
      </c>
      <c r="BG315" s="95">
        <f>求节点(节奏总纲!$H$4:$H$163,O$7:O$166,$BD315)</f>
        <v>23705.600936589519</v>
      </c>
      <c r="BH315" s="95">
        <f>求节点(节奏总纲!$H$4:$H$163,P$7:P$166,$BD315)</f>
        <v>2.5000000000000001E-2</v>
      </c>
      <c r="BI315" s="95">
        <f>求节点(节奏总纲!$H$4:$H$163,Q$7:Q$166,$BD315)</f>
        <v>2.5000000000000001E-2</v>
      </c>
      <c r="BJ315" s="95">
        <f>求节点(节奏总纲!$H$4:$H$163,T$7:T$166,$BD315)</f>
        <v>2.432776676662308</v>
      </c>
      <c r="BK315" s="95">
        <f>求节点(节奏总纲!$H$4:$H$163,U$7:U$166,$BD315)</f>
        <v>95817457036.538452</v>
      </c>
      <c r="BM315" s="14">
        <v>309</v>
      </c>
      <c r="BN315" s="95">
        <f>求节点(节奏总纲!$H$4:$H$163,AF$7:AF$166,$BD315)</f>
        <v>414.04316850109831</v>
      </c>
      <c r="BO315" s="95">
        <f>求节点(节奏总纲!$H$4:$H$163,AG$7:AG$166,$BD315)</f>
        <v>1366.0775186516544</v>
      </c>
      <c r="BP315" s="95">
        <f>求节点(节奏总纲!$H$4:$H$163,AH$7:AH$166,$BD315)</f>
        <v>1366.0775186516544</v>
      </c>
      <c r="BQ315" s="95">
        <f>求节点(节奏总纲!$H$4:$H$163,AI$7:AI$166,$BD315)</f>
        <v>2.5000000000000001E-2</v>
      </c>
      <c r="BR315" s="95">
        <f>求节点(节奏总纲!$H$4:$H$163,AJ$7:AJ$166,$BD315)</f>
        <v>2.5000000000000001E-2</v>
      </c>
      <c r="BS315" s="95">
        <f>求节点(节奏总纲!$H$4:$H$163,AM$7:AM$166,$BD315)</f>
        <v>8579.8000330557443</v>
      </c>
      <c r="BT315" s="95">
        <f>求节点(节奏总纲!$H$4:$H$163,AN$7:AN$166,$BD315)</f>
        <v>5.0146327726816349</v>
      </c>
      <c r="BU315" s="95">
        <f>求节点(节奏总纲!$H$4:$H$163,AO$7:AO$166,$BD315)</f>
        <v>575381927261.54614</v>
      </c>
    </row>
    <row r="316" spans="56:73" x14ac:dyDescent="0.15">
      <c r="BD316" s="14">
        <v>310</v>
      </c>
      <c r="BE316" s="95">
        <f>求节点(节奏总纲!$H$4:$H$163,M$7:M$166,$BD316)</f>
        <v>414.11007117977567</v>
      </c>
      <c r="BF316" s="95">
        <f>求节点(节奏总纲!$H$4:$H$163,N$7:N$166,$BD316)</f>
        <v>23713.734437243726</v>
      </c>
      <c r="BG316" s="95">
        <f>求节点(节奏总纲!$H$4:$H$163,O$7:O$166,$BD316)</f>
        <v>23713.734437243726</v>
      </c>
      <c r="BH316" s="95">
        <f>求节点(节奏总纲!$H$4:$H$163,P$7:P$166,$BD316)</f>
        <v>2.5000000000000001E-2</v>
      </c>
      <c r="BI316" s="95">
        <f>求节点(节奏总纲!$H$4:$H$163,Q$7:Q$166,$BD316)</f>
        <v>2.5000000000000001E-2</v>
      </c>
      <c r="BJ316" s="95">
        <f>求节点(节奏总纲!$H$4:$H$163,T$7:T$166,$BD316)</f>
        <v>2.4321752255147642</v>
      </c>
      <c r="BK316" s="95">
        <f>求节点(节奏总纲!$H$4:$H$163,U$7:U$166,$BD316)</f>
        <v>95865153731.343948</v>
      </c>
      <c r="BM316" s="14">
        <v>310</v>
      </c>
      <c r="BN316" s="95">
        <f>求节点(节奏总纲!$H$4:$H$163,AF$7:AF$166,$BD316)</f>
        <v>414.11007117977567</v>
      </c>
      <c r="BO316" s="95">
        <f>求节点(节奏总纲!$H$4:$H$163,AG$7:AG$166,$BD316)</f>
        <v>1366.7491959853926</v>
      </c>
      <c r="BP316" s="95">
        <f>求节点(节奏总纲!$H$4:$H$163,AH$7:AH$166,$BD316)</f>
        <v>1366.7491959853926</v>
      </c>
      <c r="BQ316" s="95">
        <f>求节点(节奏总纲!$H$4:$H$163,AI$7:AI$166,$BD316)</f>
        <v>2.5000000000000001E-2</v>
      </c>
      <c r="BR316" s="95">
        <f>求节点(节奏总纲!$H$4:$H$163,AJ$7:AJ$166,$BD316)</f>
        <v>2.5000000000000001E-2</v>
      </c>
      <c r="BS316" s="95">
        <f>求节点(节奏总纲!$H$4:$H$163,AM$7:AM$166,$BD316)</f>
        <v>8583.0139094170354</v>
      </c>
      <c r="BT316" s="95">
        <f>求节点(节奏总纲!$H$4:$H$163,AN$7:AN$166,$BD316)</f>
        <v>5.0168667801412337</v>
      </c>
      <c r="BU316" s="95">
        <f>求节点(节奏总纲!$H$4:$H$163,AO$7:AO$166,$BD316)</f>
        <v>576880425672.91223</v>
      </c>
    </row>
    <row r="317" spans="56:73" x14ac:dyDescent="0.15">
      <c r="BD317" s="14">
        <v>311</v>
      </c>
      <c r="BE317" s="95">
        <f>求节点(节奏总纲!$H$4:$H$163,M$7:M$166,$BD317)</f>
        <v>414.1769738584531</v>
      </c>
      <c r="BF317" s="95">
        <f>求节点(节奏总纲!$H$4:$H$163,N$7:N$166,$BD317)</f>
        <v>23721.867937897936</v>
      </c>
      <c r="BG317" s="95">
        <f>求节点(节奏总纲!$H$4:$H$163,O$7:O$166,$BD317)</f>
        <v>23721.867937897936</v>
      </c>
      <c r="BH317" s="95">
        <f>求节点(节奏总纲!$H$4:$H$163,P$7:P$166,$BD317)</f>
        <v>2.5000000000000001E-2</v>
      </c>
      <c r="BI317" s="95">
        <f>求节点(节奏总纲!$H$4:$H$163,Q$7:Q$166,$BD317)</f>
        <v>2.5000000000000001E-2</v>
      </c>
      <c r="BJ317" s="95">
        <f>求节点(节奏总纲!$H$4:$H$163,T$7:T$166,$BD317)</f>
        <v>2.4315737743672208</v>
      </c>
      <c r="BK317" s="95">
        <f>求节点(节奏总纲!$H$4:$H$163,U$7:U$166,$BD317)</f>
        <v>95912850426.14946</v>
      </c>
      <c r="BM317" s="14">
        <v>311</v>
      </c>
      <c r="BN317" s="95">
        <f>求节点(节奏总纲!$H$4:$H$163,AF$7:AF$166,$BD317)</f>
        <v>414.1769738584531</v>
      </c>
      <c r="BO317" s="95">
        <f>求节点(节奏总纲!$H$4:$H$163,AG$7:AG$166,$BD317)</f>
        <v>1367.4208733191308</v>
      </c>
      <c r="BP317" s="95">
        <f>求节点(节奏总纲!$H$4:$H$163,AH$7:AH$166,$BD317)</f>
        <v>1367.4208733191308</v>
      </c>
      <c r="BQ317" s="95">
        <f>求节点(节奏总纲!$H$4:$H$163,AI$7:AI$166,$BD317)</f>
        <v>2.5000000000000001E-2</v>
      </c>
      <c r="BR317" s="95">
        <f>求节点(节奏总纲!$H$4:$H$163,AJ$7:AJ$166,$BD317)</f>
        <v>2.5000000000000001E-2</v>
      </c>
      <c r="BS317" s="95">
        <f>求节点(节奏总纲!$H$4:$H$163,AM$7:AM$166,$BD317)</f>
        <v>8586.2277857783265</v>
      </c>
      <c r="BT317" s="95">
        <f>求节点(节奏总纲!$H$4:$H$163,AN$7:AN$166,$BD317)</f>
        <v>5.0191007876008324</v>
      </c>
      <c r="BU317" s="95">
        <f>求节点(节奏总纲!$H$4:$H$163,AO$7:AO$166,$BD317)</f>
        <v>578378924084.27832</v>
      </c>
    </row>
    <row r="318" spans="56:73" x14ac:dyDescent="0.15">
      <c r="BD318" s="14">
        <v>312</v>
      </c>
      <c r="BE318" s="95">
        <f>求节点(节奏总纲!$H$4:$H$163,M$7:M$166,$BD318)</f>
        <v>414.24387653713046</v>
      </c>
      <c r="BF318" s="95">
        <f>求节点(节奏总纲!$H$4:$H$163,N$7:N$166,$BD318)</f>
        <v>23730.001438552143</v>
      </c>
      <c r="BG318" s="95">
        <f>求节点(节奏总纲!$H$4:$H$163,O$7:O$166,$BD318)</f>
        <v>23730.001438552143</v>
      </c>
      <c r="BH318" s="95">
        <f>求节点(节奏总纲!$H$4:$H$163,P$7:P$166,$BD318)</f>
        <v>2.5000000000000001E-2</v>
      </c>
      <c r="BI318" s="95">
        <f>求节点(节奏总纲!$H$4:$H$163,Q$7:Q$166,$BD318)</f>
        <v>2.5000000000000001E-2</v>
      </c>
      <c r="BJ318" s="95">
        <f>求节点(节奏总纲!$H$4:$H$163,T$7:T$166,$BD318)</f>
        <v>2.4309723232196774</v>
      </c>
      <c r="BK318" s="95">
        <f>求节点(节奏总纲!$H$4:$H$163,U$7:U$166,$BD318)</f>
        <v>95960547120.954956</v>
      </c>
      <c r="BM318" s="14">
        <v>312</v>
      </c>
      <c r="BN318" s="95">
        <f>求节点(节奏总纲!$H$4:$H$163,AF$7:AF$166,$BD318)</f>
        <v>414.24387653713046</v>
      </c>
      <c r="BO318" s="95">
        <f>求节点(节奏总纲!$H$4:$H$163,AG$7:AG$166,$BD318)</f>
        <v>1368.092550652869</v>
      </c>
      <c r="BP318" s="95">
        <f>求节点(节奏总纲!$H$4:$H$163,AH$7:AH$166,$BD318)</f>
        <v>1368.092550652869</v>
      </c>
      <c r="BQ318" s="95">
        <f>求节点(节奏总纲!$H$4:$H$163,AI$7:AI$166,$BD318)</f>
        <v>2.5000000000000001E-2</v>
      </c>
      <c r="BR318" s="95">
        <f>求节点(节奏总纲!$H$4:$H$163,AJ$7:AJ$166,$BD318)</f>
        <v>2.5000000000000001E-2</v>
      </c>
      <c r="BS318" s="95">
        <f>求节点(节奏总纲!$H$4:$H$163,AM$7:AM$166,$BD318)</f>
        <v>8589.4416621396176</v>
      </c>
      <c r="BT318" s="95">
        <f>求节点(节奏总纲!$H$4:$H$163,AN$7:AN$166,$BD318)</f>
        <v>5.0213347950604312</v>
      </c>
      <c r="BU318" s="95">
        <f>求节点(节奏总纲!$H$4:$H$163,AO$7:AO$166,$BD318)</f>
        <v>579877422495.64453</v>
      </c>
    </row>
    <row r="319" spans="56:73" x14ac:dyDescent="0.15">
      <c r="BD319" s="14">
        <v>313</v>
      </c>
      <c r="BE319" s="95">
        <f>求节点(节奏总纲!$H$4:$H$163,M$7:M$166,$BD319)</f>
        <v>414.31077921580783</v>
      </c>
      <c r="BF319" s="95">
        <f>求节点(节奏总纲!$H$4:$H$163,N$7:N$166,$BD319)</f>
        <v>23738.134939206349</v>
      </c>
      <c r="BG319" s="95">
        <f>求节点(节奏总纲!$H$4:$H$163,O$7:O$166,$BD319)</f>
        <v>23738.134939206349</v>
      </c>
      <c r="BH319" s="95">
        <f>求节点(节奏总纲!$H$4:$H$163,P$7:P$166,$BD319)</f>
        <v>2.5000000000000001E-2</v>
      </c>
      <c r="BI319" s="95">
        <f>求节点(节奏总纲!$H$4:$H$163,Q$7:Q$166,$BD319)</f>
        <v>2.5000000000000001E-2</v>
      </c>
      <c r="BJ319" s="95">
        <f>求节点(节奏总纲!$H$4:$H$163,T$7:T$166,$BD319)</f>
        <v>2.4303708720721335</v>
      </c>
      <c r="BK319" s="95">
        <f>求节点(节奏总纲!$H$4:$H$163,U$7:U$166,$BD319)</f>
        <v>96008243815.760468</v>
      </c>
      <c r="BM319" s="14">
        <v>313</v>
      </c>
      <c r="BN319" s="95">
        <f>求节点(节奏总纲!$H$4:$H$163,AF$7:AF$166,$BD319)</f>
        <v>414.31077921580783</v>
      </c>
      <c r="BO319" s="95">
        <f>求节点(节奏总纲!$H$4:$H$163,AG$7:AG$166,$BD319)</f>
        <v>1368.7642279866072</v>
      </c>
      <c r="BP319" s="95">
        <f>求节点(节奏总纲!$H$4:$H$163,AH$7:AH$166,$BD319)</f>
        <v>1368.7642279866072</v>
      </c>
      <c r="BQ319" s="95">
        <f>求节点(节奏总纲!$H$4:$H$163,AI$7:AI$166,$BD319)</f>
        <v>2.5000000000000001E-2</v>
      </c>
      <c r="BR319" s="95">
        <f>求节点(节奏总纲!$H$4:$H$163,AJ$7:AJ$166,$BD319)</f>
        <v>2.5000000000000001E-2</v>
      </c>
      <c r="BS319" s="95">
        <f>求节点(节奏总纲!$H$4:$H$163,AM$7:AM$166,$BD319)</f>
        <v>8592.6555385009087</v>
      </c>
      <c r="BT319" s="95">
        <f>求节点(节奏总纲!$H$4:$H$163,AN$7:AN$166,$BD319)</f>
        <v>5.0235688025200291</v>
      </c>
      <c r="BU319" s="95">
        <f>求节点(节奏总纲!$H$4:$H$163,AO$7:AO$166,$BD319)</f>
        <v>581375920907.01062</v>
      </c>
    </row>
    <row r="320" spans="56:73" x14ac:dyDescent="0.15">
      <c r="BD320" s="14">
        <v>314</v>
      </c>
      <c r="BE320" s="95">
        <f>求节点(节奏总纲!$H$4:$H$163,M$7:M$166,$BD320)</f>
        <v>414.38183332459755</v>
      </c>
      <c r="BF320" s="95">
        <f>求节点(节奏总纲!$H$4:$H$163,N$7:N$166,$BD320)</f>
        <v>23745.926592190612</v>
      </c>
      <c r="BG320" s="95">
        <f>求节点(节奏总纲!$H$4:$H$163,O$7:O$166,$BD320)</f>
        <v>23745.926592190612</v>
      </c>
      <c r="BH320" s="95">
        <f>求节点(节奏总纲!$H$4:$H$163,P$7:P$166,$BD320)</f>
        <v>2.5000000000000001E-2</v>
      </c>
      <c r="BI320" s="95">
        <f>求节点(节奏总纲!$H$4:$H$163,Q$7:Q$166,$BD320)</f>
        <v>2.5000000000000001E-2</v>
      </c>
      <c r="BJ320" s="95">
        <f>求节点(节奏总纲!$H$4:$H$163,T$7:T$166,$BD320)</f>
        <v>2.4298022915368835</v>
      </c>
      <c r="BK320" s="95">
        <f>求节点(节奏总纲!$H$4:$H$163,U$7:U$166,$BD320)</f>
        <v>96055933253.273834</v>
      </c>
      <c r="BM320" s="14">
        <v>314</v>
      </c>
      <c r="BN320" s="95">
        <f>求节点(节奏总纲!$H$4:$H$163,AF$7:AF$166,$BD320)</f>
        <v>414.38183332459755</v>
      </c>
      <c r="BO320" s="95">
        <f>求节点(节奏总纲!$H$4:$H$163,AG$7:AG$166,$BD320)</f>
        <v>1369.4105157858878</v>
      </c>
      <c r="BP320" s="95">
        <f>求节点(节奏总纲!$H$4:$H$163,AH$7:AH$166,$BD320)</f>
        <v>1369.4105157858878</v>
      </c>
      <c r="BQ320" s="95">
        <f>求节点(节奏总纲!$H$4:$H$163,AI$7:AI$166,$BD320)</f>
        <v>2.5000000000000001E-2</v>
      </c>
      <c r="BR320" s="95">
        <f>求节点(节奏总纲!$H$4:$H$163,AJ$7:AJ$166,$BD320)</f>
        <v>2.5000000000000001E-2</v>
      </c>
      <c r="BS320" s="95">
        <f>求节点(节奏总纲!$H$4:$H$163,AM$7:AM$166,$BD320)</f>
        <v>8595.790334424797</v>
      </c>
      <c r="BT320" s="95">
        <f>求节点(节奏总纲!$H$4:$H$163,AN$7:AN$166,$BD320)</f>
        <v>5.0257584118406857</v>
      </c>
      <c r="BU320" s="95">
        <f>求节点(节奏总纲!$H$4:$H$163,AO$7:AO$166,$BD320)</f>
        <v>582869509300.60278</v>
      </c>
    </row>
    <row r="321" spans="56:73" x14ac:dyDescent="0.15">
      <c r="BD321" s="14">
        <v>315</v>
      </c>
      <c r="BE321" s="95">
        <f>求节点(节奏总纲!$H$4:$H$163,M$7:M$166,$BD321)</f>
        <v>414.4581983063693</v>
      </c>
      <c r="BF321" s="95">
        <f>求节点(节奏总纲!$H$4:$H$163,N$7:N$166,$BD321)</f>
        <v>23753.280923696449</v>
      </c>
      <c r="BG321" s="95">
        <f>求节点(节奏总纲!$H$4:$H$163,O$7:O$166,$BD321)</f>
        <v>23753.280923696449</v>
      </c>
      <c r="BH321" s="95">
        <f>求节点(节奏总纲!$H$4:$H$163,P$7:P$166,$BD321)</f>
        <v>2.5000000000000001E-2</v>
      </c>
      <c r="BI321" s="95">
        <f>求节点(节奏总纲!$H$4:$H$163,Q$7:Q$166,$BD321)</f>
        <v>2.5000000000000001E-2</v>
      </c>
      <c r="BJ321" s="95">
        <f>求节点(节奏总纲!$H$4:$H$163,T$7:T$166,$BD321)</f>
        <v>2.4292757619676872</v>
      </c>
      <c r="BK321" s="95">
        <f>求节点(节奏总纲!$H$4:$H$163,U$7:U$166,$BD321)</f>
        <v>96103613406.623505</v>
      </c>
      <c r="BM321" s="14">
        <v>315</v>
      </c>
      <c r="BN321" s="95">
        <f>求节点(节奏总纲!$H$4:$H$163,AF$7:AF$166,$BD321)</f>
        <v>414.4581983063693</v>
      </c>
      <c r="BO321" s="95">
        <f>求节点(节奏总纲!$H$4:$H$163,AG$7:AG$166,$BD321)</f>
        <v>1370.0243230690739</v>
      </c>
      <c r="BP321" s="95">
        <f>求节点(节奏总纲!$H$4:$H$163,AH$7:AH$166,$BD321)</f>
        <v>1370.0243230690739</v>
      </c>
      <c r="BQ321" s="95">
        <f>求节点(节奏总纲!$H$4:$H$163,AI$7:AI$166,$BD321)</f>
        <v>2.5000000000000001E-2</v>
      </c>
      <c r="BR321" s="95">
        <f>求节点(节奏总纲!$H$4:$H$163,AJ$7:AJ$166,$BD321)</f>
        <v>2.5000000000000001E-2</v>
      </c>
      <c r="BS321" s="95">
        <f>求节点(节奏总纲!$H$4:$H$163,AM$7:AM$166,$BD321)</f>
        <v>8598.8239637272927</v>
      </c>
      <c r="BT321" s="95">
        <f>求节点(节奏总纲!$H$4:$H$163,AN$7:AN$166,$BD321)</f>
        <v>5.0278912231736159</v>
      </c>
      <c r="BU321" s="95">
        <f>求节点(节奏总纲!$H$4:$H$163,AO$7:AO$166,$BD321)</f>
        <v>584356816369.43896</v>
      </c>
    </row>
    <row r="322" spans="56:73" x14ac:dyDescent="0.15">
      <c r="BD322" s="14">
        <v>316</v>
      </c>
      <c r="BE322" s="95">
        <f>求节点(节奏总纲!$H$4:$H$163,M$7:M$166,$BD322)</f>
        <v>414.53456328814099</v>
      </c>
      <c r="BF322" s="95">
        <f>求节点(节奏总纲!$H$4:$H$163,N$7:N$166,$BD322)</f>
        <v>23760.635255202287</v>
      </c>
      <c r="BG322" s="95">
        <f>求节点(节奏总纲!$H$4:$H$163,O$7:O$166,$BD322)</f>
        <v>23760.635255202287</v>
      </c>
      <c r="BH322" s="95">
        <f>求节点(节奏总纲!$H$4:$H$163,P$7:P$166,$BD322)</f>
        <v>2.5000000000000001E-2</v>
      </c>
      <c r="BI322" s="95">
        <f>求节点(节奏总纲!$H$4:$H$163,Q$7:Q$166,$BD322)</f>
        <v>2.5000000000000001E-2</v>
      </c>
      <c r="BJ322" s="95">
        <f>求节点(节奏总纲!$H$4:$H$163,T$7:T$166,$BD322)</f>
        <v>2.4287492323984909</v>
      </c>
      <c r="BK322" s="95">
        <f>求节点(节奏总纲!$H$4:$H$163,U$7:U$166,$BD322)</f>
        <v>96151293559.97316</v>
      </c>
      <c r="BM322" s="14">
        <v>316</v>
      </c>
      <c r="BN322" s="95">
        <f>求节点(节奏总纲!$H$4:$H$163,AF$7:AF$166,$BD322)</f>
        <v>414.53456328814099</v>
      </c>
      <c r="BO322" s="95">
        <f>求节点(节奏总纲!$H$4:$H$163,AG$7:AG$166,$BD322)</f>
        <v>1370.6381303522601</v>
      </c>
      <c r="BP322" s="95">
        <f>求节点(节奏总纲!$H$4:$H$163,AH$7:AH$166,$BD322)</f>
        <v>1370.6381303522601</v>
      </c>
      <c r="BQ322" s="95">
        <f>求节点(节奏总纲!$H$4:$H$163,AI$7:AI$166,$BD322)</f>
        <v>2.5000000000000001E-2</v>
      </c>
      <c r="BR322" s="95">
        <f>求节点(节奏总纲!$H$4:$H$163,AJ$7:AJ$166,$BD322)</f>
        <v>2.5000000000000001E-2</v>
      </c>
      <c r="BS322" s="95">
        <f>求节点(节奏总纲!$H$4:$H$163,AM$7:AM$166,$BD322)</f>
        <v>8601.8575930297902</v>
      </c>
      <c r="BT322" s="95">
        <f>求节点(节奏总纲!$H$4:$H$163,AN$7:AN$166,$BD322)</f>
        <v>5.030024034506547</v>
      </c>
      <c r="BU322" s="95">
        <f>求节点(节奏总纲!$H$4:$H$163,AO$7:AO$166,$BD322)</f>
        <v>585844123438.27527</v>
      </c>
    </row>
    <row r="323" spans="56:73" x14ac:dyDescent="0.15">
      <c r="BD323" s="14">
        <v>317</v>
      </c>
      <c r="BE323" s="95">
        <f>求节点(节奏总纲!$H$4:$H$163,M$7:M$166,$BD323)</f>
        <v>414.61092826991273</v>
      </c>
      <c r="BF323" s="95">
        <f>求节点(节奏总纲!$H$4:$H$163,N$7:N$166,$BD323)</f>
        <v>23767.989586708125</v>
      </c>
      <c r="BG323" s="95">
        <f>求节点(节奏总纲!$H$4:$H$163,O$7:O$166,$BD323)</f>
        <v>23767.989586708125</v>
      </c>
      <c r="BH323" s="95">
        <f>求节点(节奏总纲!$H$4:$H$163,P$7:P$166,$BD323)</f>
        <v>2.5000000000000001E-2</v>
      </c>
      <c r="BI323" s="95">
        <f>求节点(节奏总纲!$H$4:$H$163,Q$7:Q$166,$BD323)</f>
        <v>2.5000000000000001E-2</v>
      </c>
      <c r="BJ323" s="95">
        <f>求节点(节奏总纲!$H$4:$H$163,T$7:T$166,$BD323)</f>
        <v>2.4282227028292946</v>
      </c>
      <c r="BK323" s="95">
        <f>求节点(节奏总纲!$H$4:$H$163,U$7:U$166,$BD323)</f>
        <v>96198973713.32283</v>
      </c>
      <c r="BM323" s="14">
        <v>317</v>
      </c>
      <c r="BN323" s="95">
        <f>求节点(节奏总纲!$H$4:$H$163,AF$7:AF$166,$BD323)</f>
        <v>414.61092826991273</v>
      </c>
      <c r="BO323" s="95">
        <f>求节点(节奏总纲!$H$4:$H$163,AG$7:AG$166,$BD323)</f>
        <v>1371.2519376354462</v>
      </c>
      <c r="BP323" s="95">
        <f>求节点(节奏总纲!$H$4:$H$163,AH$7:AH$166,$BD323)</f>
        <v>1371.2519376354462</v>
      </c>
      <c r="BQ323" s="95">
        <f>求节点(节奏总纲!$H$4:$H$163,AI$7:AI$166,$BD323)</f>
        <v>2.5000000000000001E-2</v>
      </c>
      <c r="BR323" s="95">
        <f>求节点(节奏总纲!$H$4:$H$163,AJ$7:AJ$166,$BD323)</f>
        <v>2.5000000000000001E-2</v>
      </c>
      <c r="BS323" s="95">
        <f>求节点(节奏总纲!$H$4:$H$163,AM$7:AM$166,$BD323)</f>
        <v>8604.8912223322859</v>
      </c>
      <c r="BT323" s="95">
        <f>求节点(节奏总纲!$H$4:$H$163,AN$7:AN$166,$BD323)</f>
        <v>5.0321568458394772</v>
      </c>
      <c r="BU323" s="95">
        <f>求节点(节奏总纲!$H$4:$H$163,AO$7:AO$166,$BD323)</f>
        <v>587331430507.11145</v>
      </c>
    </row>
    <row r="324" spans="56:73" x14ac:dyDescent="0.15">
      <c r="BD324" s="14">
        <v>318</v>
      </c>
      <c r="BE324" s="95">
        <f>求节点(节奏总纲!$H$4:$H$163,M$7:M$166,$BD324)</f>
        <v>414.68729325168448</v>
      </c>
      <c r="BF324" s="95">
        <f>求节点(节奏总纲!$H$4:$H$163,N$7:N$166,$BD324)</f>
        <v>23775.343918213963</v>
      </c>
      <c r="BG324" s="95">
        <f>求节点(节奏总纲!$H$4:$H$163,O$7:O$166,$BD324)</f>
        <v>23775.343918213963</v>
      </c>
      <c r="BH324" s="95">
        <f>求节点(节奏总纲!$H$4:$H$163,P$7:P$166,$BD324)</f>
        <v>2.5000000000000001E-2</v>
      </c>
      <c r="BI324" s="95">
        <f>求节点(节奏总纲!$H$4:$H$163,Q$7:Q$166,$BD324)</f>
        <v>2.5000000000000001E-2</v>
      </c>
      <c r="BJ324" s="95">
        <f>求节点(节奏总纲!$H$4:$H$163,T$7:T$166,$BD324)</f>
        <v>2.4276961732600983</v>
      </c>
      <c r="BK324" s="95">
        <f>求节点(节奏总纲!$H$4:$H$163,U$7:U$166,$BD324)</f>
        <v>96246653866.672501</v>
      </c>
      <c r="BM324" s="14">
        <v>318</v>
      </c>
      <c r="BN324" s="95">
        <f>求节点(节奏总纲!$H$4:$H$163,AF$7:AF$166,$BD324)</f>
        <v>414.68729325168448</v>
      </c>
      <c r="BO324" s="95">
        <f>求节点(节奏总纲!$H$4:$H$163,AG$7:AG$166,$BD324)</f>
        <v>1371.8657449186323</v>
      </c>
      <c r="BP324" s="95">
        <f>求节点(节奏总纲!$H$4:$H$163,AH$7:AH$166,$BD324)</f>
        <v>1371.8657449186323</v>
      </c>
      <c r="BQ324" s="95">
        <f>求节点(节奏总纲!$H$4:$H$163,AI$7:AI$166,$BD324)</f>
        <v>2.5000000000000001E-2</v>
      </c>
      <c r="BR324" s="95">
        <f>求节点(节奏总纲!$H$4:$H$163,AJ$7:AJ$166,$BD324)</f>
        <v>2.5000000000000001E-2</v>
      </c>
      <c r="BS324" s="95">
        <f>求节点(节奏总纲!$H$4:$H$163,AM$7:AM$166,$BD324)</f>
        <v>8607.9248516347834</v>
      </c>
      <c r="BT324" s="95">
        <f>求节点(节奏总纲!$H$4:$H$163,AN$7:AN$166,$BD324)</f>
        <v>5.0342896571724074</v>
      </c>
      <c r="BU324" s="95">
        <f>求节点(节奏总纲!$H$4:$H$163,AO$7:AO$166,$BD324)</f>
        <v>588818737575.94763</v>
      </c>
    </row>
    <row r="325" spans="56:73" x14ac:dyDescent="0.15">
      <c r="BD325" s="14">
        <v>319</v>
      </c>
      <c r="BE325" s="95">
        <f>求节点(节奏总纲!$H$4:$H$163,M$7:M$166,$BD325)</f>
        <v>414.76365823345623</v>
      </c>
      <c r="BF325" s="95">
        <f>求节点(节奏总纲!$H$4:$H$163,N$7:N$166,$BD325)</f>
        <v>23782.698249719801</v>
      </c>
      <c r="BG325" s="95">
        <f>求节点(节奏总纲!$H$4:$H$163,O$7:O$166,$BD325)</f>
        <v>23782.698249719801</v>
      </c>
      <c r="BH325" s="95">
        <f>求节点(节奏总纲!$H$4:$H$163,P$7:P$166,$BD325)</f>
        <v>2.5000000000000001E-2</v>
      </c>
      <c r="BI325" s="95">
        <f>求节点(节奏总纲!$H$4:$H$163,Q$7:Q$166,$BD325)</f>
        <v>2.5000000000000001E-2</v>
      </c>
      <c r="BJ325" s="95">
        <f>求节点(节奏总纲!$H$4:$H$163,T$7:T$166,$BD325)</f>
        <v>2.427169643690902</v>
      </c>
      <c r="BK325" s="95">
        <f>求节点(节奏总纲!$H$4:$H$163,U$7:U$166,$BD325)</f>
        <v>96294334020.022156</v>
      </c>
      <c r="BM325" s="14">
        <v>319</v>
      </c>
      <c r="BN325" s="95">
        <f>求节点(节奏总纲!$H$4:$H$163,AF$7:AF$166,$BD325)</f>
        <v>414.76365823345623</v>
      </c>
      <c r="BO325" s="95">
        <f>求节点(节奏总纲!$H$4:$H$163,AG$7:AG$166,$BD325)</f>
        <v>1372.4795522018185</v>
      </c>
      <c r="BP325" s="95">
        <f>求节点(节奏总纲!$H$4:$H$163,AH$7:AH$166,$BD325)</f>
        <v>1372.4795522018185</v>
      </c>
      <c r="BQ325" s="95">
        <f>求节点(节奏总纲!$H$4:$H$163,AI$7:AI$166,$BD325)</f>
        <v>2.5000000000000001E-2</v>
      </c>
      <c r="BR325" s="95">
        <f>求节点(节奏总纲!$H$4:$H$163,AJ$7:AJ$166,$BD325)</f>
        <v>2.5000000000000001E-2</v>
      </c>
      <c r="BS325" s="95">
        <f>求节点(节奏总纲!$H$4:$H$163,AM$7:AM$166,$BD325)</f>
        <v>8610.9584809372791</v>
      </c>
      <c r="BT325" s="95">
        <f>求节点(节奏总纲!$H$4:$H$163,AN$7:AN$166,$BD325)</f>
        <v>5.0364224685053385</v>
      </c>
      <c r="BU325" s="95">
        <f>求节点(节奏总纲!$H$4:$H$163,AO$7:AO$166,$BD325)</f>
        <v>590306044644.78394</v>
      </c>
    </row>
    <row r="326" spans="56:73" x14ac:dyDescent="0.15">
      <c r="BD326" s="14">
        <v>320</v>
      </c>
      <c r="BE326" s="95">
        <f>求节点(节奏总纲!$H$4:$H$163,M$7:M$166,$BD326)</f>
        <v>414.84002321522792</v>
      </c>
      <c r="BF326" s="95">
        <f>求节点(节奏总纲!$H$4:$H$163,N$7:N$166,$BD326)</f>
        <v>23790.052581225638</v>
      </c>
      <c r="BG326" s="95">
        <f>求节点(节奏总纲!$H$4:$H$163,O$7:O$166,$BD326)</f>
        <v>23790.052581225638</v>
      </c>
      <c r="BH326" s="95">
        <f>求节点(节奏总纲!$H$4:$H$163,P$7:P$166,$BD326)</f>
        <v>2.5000000000000001E-2</v>
      </c>
      <c r="BI326" s="95">
        <f>求节点(节奏总纲!$H$4:$H$163,Q$7:Q$166,$BD326)</f>
        <v>2.5000000000000001E-2</v>
      </c>
      <c r="BJ326" s="95">
        <f>求节点(节奏总纲!$H$4:$H$163,T$7:T$166,$BD326)</f>
        <v>2.4266431141217057</v>
      </c>
      <c r="BK326" s="95">
        <f>求节点(节奏总纲!$H$4:$H$163,U$7:U$166,$BD326)</f>
        <v>96342014173.371826</v>
      </c>
      <c r="BM326" s="14">
        <v>320</v>
      </c>
      <c r="BN326" s="95">
        <f>求节点(节奏总纲!$H$4:$H$163,AF$7:AF$166,$BD326)</f>
        <v>414.84002321522792</v>
      </c>
      <c r="BO326" s="95">
        <f>求节点(节奏总纲!$H$4:$H$163,AG$7:AG$166,$BD326)</f>
        <v>1373.0933594850048</v>
      </c>
      <c r="BP326" s="95">
        <f>求节点(节奏总纲!$H$4:$H$163,AH$7:AH$166,$BD326)</f>
        <v>1373.0933594850048</v>
      </c>
      <c r="BQ326" s="95">
        <f>求节点(节奏总纲!$H$4:$H$163,AI$7:AI$166,$BD326)</f>
        <v>2.5000000000000001E-2</v>
      </c>
      <c r="BR326" s="95">
        <f>求节点(节奏总纲!$H$4:$H$163,AJ$7:AJ$166,$BD326)</f>
        <v>2.5000000000000001E-2</v>
      </c>
      <c r="BS326" s="95">
        <f>求节点(节奏总纲!$H$4:$H$163,AM$7:AM$166,$BD326)</f>
        <v>8613.9921102397766</v>
      </c>
      <c r="BT326" s="95">
        <f>求节点(节奏总纲!$H$4:$H$163,AN$7:AN$166,$BD326)</f>
        <v>5.0385552798382687</v>
      </c>
      <c r="BU326" s="95">
        <f>求节点(节奏总纲!$H$4:$H$163,AO$7:AO$166,$BD326)</f>
        <v>591793351713.62012</v>
      </c>
    </row>
    <row r="327" spans="56:73" x14ac:dyDescent="0.15">
      <c r="BD327" s="14">
        <v>321</v>
      </c>
      <c r="BE327" s="95">
        <f>求节点(节奏总纲!$H$4:$H$163,M$7:M$166,$BD327)</f>
        <v>414.91638819699966</v>
      </c>
      <c r="BF327" s="95">
        <f>求节点(节奏总纲!$H$4:$H$163,N$7:N$166,$BD327)</f>
        <v>23797.406912731476</v>
      </c>
      <c r="BG327" s="95">
        <f>求节点(节奏总纲!$H$4:$H$163,O$7:O$166,$BD327)</f>
        <v>23797.406912731476</v>
      </c>
      <c r="BH327" s="95">
        <f>求节点(节奏总纲!$H$4:$H$163,P$7:P$166,$BD327)</f>
        <v>2.5000000000000001E-2</v>
      </c>
      <c r="BI327" s="95">
        <f>求节点(节奏总纲!$H$4:$H$163,Q$7:Q$166,$BD327)</f>
        <v>2.5000000000000001E-2</v>
      </c>
      <c r="BJ327" s="95">
        <f>求节点(节奏总纲!$H$4:$H$163,T$7:T$166,$BD327)</f>
        <v>2.4261165845525094</v>
      </c>
      <c r="BK327" s="95">
        <f>求节点(节奏总纲!$H$4:$H$163,U$7:U$166,$BD327)</f>
        <v>96389694326.721481</v>
      </c>
      <c r="BM327" s="14">
        <v>321</v>
      </c>
      <c r="BN327" s="95">
        <f>求节点(节奏总纲!$H$4:$H$163,AF$7:AF$166,$BD327)</f>
        <v>414.91638819699966</v>
      </c>
      <c r="BO327" s="95">
        <f>求节点(节奏总纲!$H$4:$H$163,AG$7:AG$166,$BD327)</f>
        <v>1373.707166768191</v>
      </c>
      <c r="BP327" s="95">
        <f>求节点(节奏总纲!$H$4:$H$163,AH$7:AH$166,$BD327)</f>
        <v>1373.707166768191</v>
      </c>
      <c r="BQ327" s="95">
        <f>求节点(节奏总纲!$H$4:$H$163,AI$7:AI$166,$BD327)</f>
        <v>2.5000000000000001E-2</v>
      </c>
      <c r="BR327" s="95">
        <f>求节点(节奏总纲!$H$4:$H$163,AJ$7:AJ$166,$BD327)</f>
        <v>2.5000000000000001E-2</v>
      </c>
      <c r="BS327" s="95">
        <f>求节点(节奏总纲!$H$4:$H$163,AM$7:AM$166,$BD327)</f>
        <v>8617.0257395422723</v>
      </c>
      <c r="BT327" s="95">
        <f>求节点(节奏总纲!$H$4:$H$163,AN$7:AN$166,$BD327)</f>
        <v>5.0406880911711998</v>
      </c>
      <c r="BU327" s="95">
        <f>求节点(节奏总纲!$H$4:$H$163,AO$7:AO$166,$BD327)</f>
        <v>593280658782.45642</v>
      </c>
    </row>
    <row r="328" spans="56:73" x14ac:dyDescent="0.15">
      <c r="BD328" s="14">
        <v>322</v>
      </c>
      <c r="BE328" s="95">
        <f>求节点(节奏总纲!$H$4:$H$163,M$7:M$166,$BD328)</f>
        <v>414.99275317877141</v>
      </c>
      <c r="BF328" s="95">
        <f>求节点(节奏总纲!$H$4:$H$163,N$7:N$166,$BD328)</f>
        <v>23804.761244237314</v>
      </c>
      <c r="BG328" s="95">
        <f>求节点(节奏总纲!$H$4:$H$163,O$7:O$166,$BD328)</f>
        <v>23804.761244237314</v>
      </c>
      <c r="BH328" s="95">
        <f>求节点(节奏总纲!$H$4:$H$163,P$7:P$166,$BD328)</f>
        <v>2.5000000000000001E-2</v>
      </c>
      <c r="BI328" s="95">
        <f>求节点(节奏总纲!$H$4:$H$163,Q$7:Q$166,$BD328)</f>
        <v>2.5000000000000001E-2</v>
      </c>
      <c r="BJ328" s="95">
        <f>求节点(节奏总纲!$H$4:$H$163,T$7:T$166,$BD328)</f>
        <v>2.4255900549833131</v>
      </c>
      <c r="BK328" s="95">
        <f>求节点(节奏总纲!$H$4:$H$163,U$7:U$166,$BD328)</f>
        <v>96437374480.071152</v>
      </c>
      <c r="BM328" s="14">
        <v>322</v>
      </c>
      <c r="BN328" s="95">
        <f>求节点(节奏总纲!$H$4:$H$163,AF$7:AF$166,$BD328)</f>
        <v>414.99275317877141</v>
      </c>
      <c r="BO328" s="95">
        <f>求节点(节奏总纲!$H$4:$H$163,AG$7:AG$166,$BD328)</f>
        <v>1374.3209740513771</v>
      </c>
      <c r="BP328" s="95">
        <f>求节点(节奏总纲!$H$4:$H$163,AH$7:AH$166,$BD328)</f>
        <v>1374.3209740513771</v>
      </c>
      <c r="BQ328" s="95">
        <f>求节点(节奏总纲!$H$4:$H$163,AI$7:AI$166,$BD328)</f>
        <v>2.5000000000000001E-2</v>
      </c>
      <c r="BR328" s="95">
        <f>求节点(节奏总纲!$H$4:$H$163,AJ$7:AJ$166,$BD328)</f>
        <v>2.5000000000000001E-2</v>
      </c>
      <c r="BS328" s="95">
        <f>求节点(节奏总纲!$H$4:$H$163,AM$7:AM$166,$BD328)</f>
        <v>8620.0593688447698</v>
      </c>
      <c r="BT328" s="95">
        <f>求节点(节奏总纲!$H$4:$H$163,AN$7:AN$166,$BD328)</f>
        <v>5.04282090250413</v>
      </c>
      <c r="BU328" s="95">
        <f>求节点(节奏总纲!$H$4:$H$163,AO$7:AO$166,$BD328)</f>
        <v>594767965851.2926</v>
      </c>
    </row>
    <row r="329" spans="56:73" x14ac:dyDescent="0.15">
      <c r="BD329" s="14">
        <v>323</v>
      </c>
      <c r="BE329" s="95">
        <f>求节点(节奏总纲!$H$4:$H$163,M$7:M$166,$BD329)</f>
        <v>415.06911816054316</v>
      </c>
      <c r="BF329" s="95">
        <f>求节点(节奏总纲!$H$4:$H$163,N$7:N$166,$BD329)</f>
        <v>23812.115575743152</v>
      </c>
      <c r="BG329" s="95">
        <f>求节点(节奏总纲!$H$4:$H$163,O$7:O$166,$BD329)</f>
        <v>23812.115575743152</v>
      </c>
      <c r="BH329" s="95">
        <f>求节点(节奏总纲!$H$4:$H$163,P$7:P$166,$BD329)</f>
        <v>2.5000000000000001E-2</v>
      </c>
      <c r="BI329" s="95">
        <f>求节点(节奏总纲!$H$4:$H$163,Q$7:Q$166,$BD329)</f>
        <v>2.5000000000000001E-2</v>
      </c>
      <c r="BJ329" s="95">
        <f>求节点(节奏总纲!$H$4:$H$163,T$7:T$166,$BD329)</f>
        <v>2.4250635254141168</v>
      </c>
      <c r="BK329" s="95">
        <f>求节点(节奏总纲!$H$4:$H$163,U$7:U$166,$BD329)</f>
        <v>96485054633.420822</v>
      </c>
      <c r="BM329" s="14">
        <v>323</v>
      </c>
      <c r="BN329" s="95">
        <f>求节点(节奏总纲!$H$4:$H$163,AF$7:AF$166,$BD329)</f>
        <v>415.06911816054316</v>
      </c>
      <c r="BO329" s="95">
        <f>求节点(节奏总纲!$H$4:$H$163,AG$7:AG$166,$BD329)</f>
        <v>1374.9347813345632</v>
      </c>
      <c r="BP329" s="95">
        <f>求节点(节奏总纲!$H$4:$H$163,AH$7:AH$166,$BD329)</f>
        <v>1374.9347813345632</v>
      </c>
      <c r="BQ329" s="95">
        <f>求节点(节奏总纲!$H$4:$H$163,AI$7:AI$166,$BD329)</f>
        <v>2.5000000000000001E-2</v>
      </c>
      <c r="BR329" s="95">
        <f>求节点(节奏总纲!$H$4:$H$163,AJ$7:AJ$166,$BD329)</f>
        <v>2.5000000000000001E-2</v>
      </c>
      <c r="BS329" s="95">
        <f>求节点(节奏总纲!$H$4:$H$163,AM$7:AM$166,$BD329)</f>
        <v>8623.0929981472655</v>
      </c>
      <c r="BT329" s="95">
        <f>求节点(节奏总纲!$H$4:$H$163,AN$7:AN$166,$BD329)</f>
        <v>5.044953713837061</v>
      </c>
      <c r="BU329" s="95">
        <f>求节点(节奏总纲!$H$4:$H$163,AO$7:AO$166,$BD329)</f>
        <v>596255272920.12878</v>
      </c>
    </row>
    <row r="330" spans="56:73" x14ac:dyDescent="0.15">
      <c r="BD330" s="14">
        <v>324</v>
      </c>
      <c r="BE330" s="95">
        <f>求节点(节奏总纲!$H$4:$H$163,M$7:M$166,$BD330)</f>
        <v>415.14548314231484</v>
      </c>
      <c r="BF330" s="95">
        <f>求节点(节奏总纲!$H$4:$H$163,N$7:N$166,$BD330)</f>
        <v>23819.469907248989</v>
      </c>
      <c r="BG330" s="95">
        <f>求节点(节奏总纲!$H$4:$H$163,O$7:O$166,$BD330)</f>
        <v>23819.469907248989</v>
      </c>
      <c r="BH330" s="95">
        <f>求节点(节奏总纲!$H$4:$H$163,P$7:P$166,$BD330)</f>
        <v>2.5000000000000001E-2</v>
      </c>
      <c r="BI330" s="95">
        <f>求节点(节奏总纲!$H$4:$H$163,Q$7:Q$166,$BD330)</f>
        <v>2.5000000000000001E-2</v>
      </c>
      <c r="BJ330" s="95">
        <f>求节点(节奏总纲!$H$4:$H$163,T$7:T$166,$BD330)</f>
        <v>2.4245369958449206</v>
      </c>
      <c r="BK330" s="95">
        <f>求节点(节奏总纲!$H$4:$H$163,U$7:U$166,$BD330)</f>
        <v>96532734786.770477</v>
      </c>
      <c r="BM330" s="14">
        <v>324</v>
      </c>
      <c r="BN330" s="95">
        <f>求节点(节奏总纲!$H$4:$H$163,AF$7:AF$166,$BD330)</f>
        <v>415.14548314231484</v>
      </c>
      <c r="BO330" s="95">
        <f>求节点(节奏总纲!$H$4:$H$163,AG$7:AG$166,$BD330)</f>
        <v>1375.5485886177494</v>
      </c>
      <c r="BP330" s="95">
        <f>求节点(节奏总纲!$H$4:$H$163,AH$7:AH$166,$BD330)</f>
        <v>1375.5485886177494</v>
      </c>
      <c r="BQ330" s="95">
        <f>求节点(节奏总纲!$H$4:$H$163,AI$7:AI$166,$BD330)</f>
        <v>2.5000000000000001E-2</v>
      </c>
      <c r="BR330" s="95">
        <f>求节点(节奏总纲!$H$4:$H$163,AJ$7:AJ$166,$BD330)</f>
        <v>2.5000000000000001E-2</v>
      </c>
      <c r="BS330" s="95">
        <f>求节点(节奏总纲!$H$4:$H$163,AM$7:AM$166,$BD330)</f>
        <v>8626.126627449763</v>
      </c>
      <c r="BT330" s="95">
        <f>求节点(节奏总纲!$H$4:$H$163,AN$7:AN$166,$BD330)</f>
        <v>5.0470865251699912</v>
      </c>
      <c r="BU330" s="95">
        <f>求节点(节奏总纲!$H$4:$H$163,AO$7:AO$166,$BD330)</f>
        <v>597742579988.96509</v>
      </c>
    </row>
    <row r="331" spans="56:73" x14ac:dyDescent="0.15">
      <c r="BD331" s="14">
        <v>325</v>
      </c>
      <c r="BE331" s="95">
        <f>求节点(节奏总纲!$H$4:$H$163,M$7:M$166,$BD331)</f>
        <v>415.22184812408659</v>
      </c>
      <c r="BF331" s="95">
        <f>求节点(节奏总纲!$H$4:$H$163,N$7:N$166,$BD331)</f>
        <v>23826.824238754827</v>
      </c>
      <c r="BG331" s="95">
        <f>求节点(节奏总纲!$H$4:$H$163,O$7:O$166,$BD331)</f>
        <v>23826.824238754827</v>
      </c>
      <c r="BH331" s="95">
        <f>求节点(节奏总纲!$H$4:$H$163,P$7:P$166,$BD331)</f>
        <v>2.5000000000000001E-2</v>
      </c>
      <c r="BI331" s="95">
        <f>求节点(节奏总纲!$H$4:$H$163,Q$7:Q$166,$BD331)</f>
        <v>2.5000000000000001E-2</v>
      </c>
      <c r="BJ331" s="95">
        <f>求节点(节奏总纲!$H$4:$H$163,T$7:T$166,$BD331)</f>
        <v>2.4240104662757243</v>
      </c>
      <c r="BK331" s="95">
        <f>求节点(节奏总纲!$H$4:$H$163,U$7:U$166,$BD331)</f>
        <v>96580414940.120148</v>
      </c>
      <c r="BM331" s="14">
        <v>325</v>
      </c>
      <c r="BN331" s="95">
        <f>求节点(节奏总纲!$H$4:$H$163,AF$7:AF$166,$BD331)</f>
        <v>415.22184812408659</v>
      </c>
      <c r="BO331" s="95">
        <f>求节点(节奏总纲!$H$4:$H$163,AG$7:AG$166,$BD331)</f>
        <v>1376.1623959009355</v>
      </c>
      <c r="BP331" s="95">
        <f>求节点(节奏总纲!$H$4:$H$163,AH$7:AH$166,$BD331)</f>
        <v>1376.1623959009355</v>
      </c>
      <c r="BQ331" s="95">
        <f>求节点(节奏总纲!$H$4:$H$163,AI$7:AI$166,$BD331)</f>
        <v>2.5000000000000001E-2</v>
      </c>
      <c r="BR331" s="95">
        <f>求节点(节奏总纲!$H$4:$H$163,AJ$7:AJ$166,$BD331)</f>
        <v>2.5000000000000001E-2</v>
      </c>
      <c r="BS331" s="95">
        <f>求节点(节奏总纲!$H$4:$H$163,AM$7:AM$166,$BD331)</f>
        <v>8629.1602567522586</v>
      </c>
      <c r="BT331" s="95">
        <f>求节点(节奏总纲!$H$4:$H$163,AN$7:AN$166,$BD331)</f>
        <v>5.0492193365029223</v>
      </c>
      <c r="BU331" s="95">
        <f>求节点(节奏总纲!$H$4:$H$163,AO$7:AO$166,$BD331)</f>
        <v>599229887057.80127</v>
      </c>
    </row>
    <row r="332" spans="56:73" x14ac:dyDescent="0.15">
      <c r="BD332" s="14">
        <v>326</v>
      </c>
      <c r="BE332" s="95">
        <f>求节点(节奏总纲!$H$4:$H$163,M$7:M$166,$BD332)</f>
        <v>415.29821310585834</v>
      </c>
      <c r="BF332" s="95">
        <f>求节点(节奏总纲!$H$4:$H$163,N$7:N$166,$BD332)</f>
        <v>23834.178570260665</v>
      </c>
      <c r="BG332" s="95">
        <f>求节点(节奏总纲!$H$4:$H$163,O$7:O$166,$BD332)</f>
        <v>23834.178570260665</v>
      </c>
      <c r="BH332" s="95">
        <f>求节点(节奏总纲!$H$4:$H$163,P$7:P$166,$BD332)</f>
        <v>2.5000000000000001E-2</v>
      </c>
      <c r="BI332" s="95">
        <f>求节点(节奏总纲!$H$4:$H$163,Q$7:Q$166,$BD332)</f>
        <v>2.5000000000000001E-2</v>
      </c>
      <c r="BJ332" s="95">
        <f>求节点(节奏总纲!$H$4:$H$163,T$7:T$166,$BD332)</f>
        <v>2.423483936706528</v>
      </c>
      <c r="BK332" s="95">
        <f>求节点(节奏总纲!$H$4:$H$163,U$7:U$166,$BD332)</f>
        <v>96628095093.469818</v>
      </c>
      <c r="BM332" s="14">
        <v>326</v>
      </c>
      <c r="BN332" s="95">
        <f>求节点(节奏总纲!$H$4:$H$163,AF$7:AF$166,$BD332)</f>
        <v>415.29821310585834</v>
      </c>
      <c r="BO332" s="95">
        <f>求节点(节奏总纲!$H$4:$H$163,AG$7:AG$166,$BD332)</f>
        <v>1376.7762031841219</v>
      </c>
      <c r="BP332" s="95">
        <f>求节点(节奏总纲!$H$4:$H$163,AH$7:AH$166,$BD332)</f>
        <v>1376.7762031841219</v>
      </c>
      <c r="BQ332" s="95">
        <f>求节点(节奏总纲!$H$4:$H$163,AI$7:AI$166,$BD332)</f>
        <v>2.5000000000000001E-2</v>
      </c>
      <c r="BR332" s="95">
        <f>求节点(节奏总纲!$H$4:$H$163,AJ$7:AJ$166,$BD332)</f>
        <v>2.5000000000000001E-2</v>
      </c>
      <c r="BS332" s="95">
        <f>求节点(节奏总纲!$H$4:$H$163,AM$7:AM$166,$BD332)</f>
        <v>8632.1938860547543</v>
      </c>
      <c r="BT332" s="95">
        <f>求节点(节奏总纲!$H$4:$H$163,AN$7:AN$166,$BD332)</f>
        <v>5.0513521478358525</v>
      </c>
      <c r="BU332" s="95">
        <f>求节点(节奏总纲!$H$4:$H$163,AO$7:AO$166,$BD332)</f>
        <v>600717194126.63757</v>
      </c>
    </row>
    <row r="333" spans="56:73" x14ac:dyDescent="0.15">
      <c r="BD333" s="14">
        <v>327</v>
      </c>
      <c r="BE333" s="95">
        <f>求节点(节奏总纲!$H$4:$H$163,M$7:M$166,$BD333)</f>
        <v>415.37457808763008</v>
      </c>
      <c r="BF333" s="95">
        <f>求节点(节奏总纲!$H$4:$H$163,N$7:N$166,$BD333)</f>
        <v>23841.532901766503</v>
      </c>
      <c r="BG333" s="95">
        <f>求节点(节奏总纲!$H$4:$H$163,O$7:O$166,$BD333)</f>
        <v>23841.532901766503</v>
      </c>
      <c r="BH333" s="95">
        <f>求节点(节奏总纲!$H$4:$H$163,P$7:P$166,$BD333)</f>
        <v>2.5000000000000001E-2</v>
      </c>
      <c r="BI333" s="95">
        <f>求节点(节奏总纲!$H$4:$H$163,Q$7:Q$166,$BD333)</f>
        <v>2.5000000000000001E-2</v>
      </c>
      <c r="BJ333" s="95">
        <f>求节点(节奏总纲!$H$4:$H$163,T$7:T$166,$BD333)</f>
        <v>2.4229574071373317</v>
      </c>
      <c r="BK333" s="95">
        <f>求节点(节奏总纲!$H$4:$H$163,U$7:U$166,$BD333)</f>
        <v>96675775246.819473</v>
      </c>
      <c r="BM333" s="14">
        <v>327</v>
      </c>
      <c r="BN333" s="95">
        <f>求节点(节奏总纲!$H$4:$H$163,AF$7:AF$166,$BD333)</f>
        <v>415.37457808763008</v>
      </c>
      <c r="BO333" s="95">
        <f>求节点(节奏总纲!$H$4:$H$163,AG$7:AG$166,$BD333)</f>
        <v>1377.390010467308</v>
      </c>
      <c r="BP333" s="95">
        <f>求节点(节奏总纲!$H$4:$H$163,AH$7:AH$166,$BD333)</f>
        <v>1377.390010467308</v>
      </c>
      <c r="BQ333" s="95">
        <f>求节点(节奏总纲!$H$4:$H$163,AI$7:AI$166,$BD333)</f>
        <v>2.5000000000000001E-2</v>
      </c>
      <c r="BR333" s="95">
        <f>求节点(节奏总纲!$H$4:$H$163,AJ$7:AJ$166,$BD333)</f>
        <v>2.5000000000000001E-2</v>
      </c>
      <c r="BS333" s="95">
        <f>求节点(节奏总纲!$H$4:$H$163,AM$7:AM$166,$BD333)</f>
        <v>8635.2275153572518</v>
      </c>
      <c r="BT333" s="95">
        <f>求节点(节奏总纲!$H$4:$H$163,AN$7:AN$166,$BD333)</f>
        <v>5.0534849591687836</v>
      </c>
      <c r="BU333" s="95">
        <f>求节点(节奏总纲!$H$4:$H$163,AO$7:AO$166,$BD333)</f>
        <v>602204501195.47375</v>
      </c>
    </row>
    <row r="334" spans="56:73" x14ac:dyDescent="0.15">
      <c r="BD334" s="14">
        <v>328</v>
      </c>
      <c r="BE334" s="95">
        <f>求节点(节奏总纲!$H$4:$H$163,M$7:M$166,$BD334)</f>
        <v>415.45094306940177</v>
      </c>
      <c r="BF334" s="95">
        <f>求节点(节奏总纲!$H$4:$H$163,N$7:N$166,$BD334)</f>
        <v>23848.88723327234</v>
      </c>
      <c r="BG334" s="95">
        <f>求节点(节奏总纲!$H$4:$H$163,O$7:O$166,$BD334)</f>
        <v>23848.88723327234</v>
      </c>
      <c r="BH334" s="95">
        <f>求节点(节奏总纲!$H$4:$H$163,P$7:P$166,$BD334)</f>
        <v>2.5000000000000001E-2</v>
      </c>
      <c r="BI334" s="95">
        <f>求节点(节奏总纲!$H$4:$H$163,Q$7:Q$166,$BD334)</f>
        <v>2.5000000000000001E-2</v>
      </c>
      <c r="BJ334" s="95">
        <f>求节点(节奏总纲!$H$4:$H$163,T$7:T$166,$BD334)</f>
        <v>2.4224308775681354</v>
      </c>
      <c r="BK334" s="95">
        <f>求节点(节奏总纲!$H$4:$H$163,U$7:U$166,$BD334)</f>
        <v>96723455400.169144</v>
      </c>
      <c r="BM334" s="14">
        <v>328</v>
      </c>
      <c r="BN334" s="95">
        <f>求节点(节奏总纲!$H$4:$H$163,AF$7:AF$166,$BD334)</f>
        <v>415.45094306940177</v>
      </c>
      <c r="BO334" s="95">
        <f>求节点(节奏总纲!$H$4:$H$163,AG$7:AG$166,$BD334)</f>
        <v>1378.0038177504941</v>
      </c>
      <c r="BP334" s="95">
        <f>求节点(节奏总纲!$H$4:$H$163,AH$7:AH$166,$BD334)</f>
        <v>1378.0038177504941</v>
      </c>
      <c r="BQ334" s="95">
        <f>求节点(节奏总纲!$H$4:$H$163,AI$7:AI$166,$BD334)</f>
        <v>2.5000000000000001E-2</v>
      </c>
      <c r="BR334" s="95">
        <f>求节点(节奏总纲!$H$4:$H$163,AJ$7:AJ$166,$BD334)</f>
        <v>2.5000000000000001E-2</v>
      </c>
      <c r="BS334" s="95">
        <f>求节点(节奏总纲!$H$4:$H$163,AM$7:AM$166,$BD334)</f>
        <v>8638.2611446597475</v>
      </c>
      <c r="BT334" s="95">
        <f>求节点(节奏总纲!$H$4:$H$163,AN$7:AN$166,$BD334)</f>
        <v>5.0556177705017138</v>
      </c>
      <c r="BU334" s="95">
        <f>求节点(节奏总纲!$H$4:$H$163,AO$7:AO$166,$BD334)</f>
        <v>603691808264.30994</v>
      </c>
    </row>
    <row r="335" spans="56:73" x14ac:dyDescent="0.15">
      <c r="BD335" s="14">
        <v>329</v>
      </c>
      <c r="BE335" s="95">
        <f>求节点(节奏总纲!$H$4:$H$163,M$7:M$166,$BD335)</f>
        <v>415.52730805117352</v>
      </c>
      <c r="BF335" s="95">
        <f>求节点(节奏总纲!$H$4:$H$163,N$7:N$166,$BD335)</f>
        <v>23856.241564778178</v>
      </c>
      <c r="BG335" s="95">
        <f>求节点(节奏总纲!$H$4:$H$163,O$7:O$166,$BD335)</f>
        <v>23856.241564778178</v>
      </c>
      <c r="BH335" s="95">
        <f>求节点(节奏总纲!$H$4:$H$163,P$7:P$166,$BD335)</f>
        <v>2.5000000000000001E-2</v>
      </c>
      <c r="BI335" s="95">
        <f>求节点(节奏总纲!$H$4:$H$163,Q$7:Q$166,$BD335)</f>
        <v>2.5000000000000001E-2</v>
      </c>
      <c r="BJ335" s="95">
        <f>求节点(节奏总纲!$H$4:$H$163,T$7:T$166,$BD335)</f>
        <v>2.4219043479989391</v>
      </c>
      <c r="BK335" s="95">
        <f>求节点(节奏总纲!$H$4:$H$163,U$7:U$166,$BD335)</f>
        <v>96771135553.518814</v>
      </c>
      <c r="BM335" s="14">
        <v>329</v>
      </c>
      <c r="BN335" s="95">
        <f>求节点(节奏总纲!$H$4:$H$163,AF$7:AF$166,$BD335)</f>
        <v>415.52730805117352</v>
      </c>
      <c r="BO335" s="95">
        <f>求节点(节奏总纲!$H$4:$H$163,AG$7:AG$166,$BD335)</f>
        <v>1378.6176250336803</v>
      </c>
      <c r="BP335" s="95">
        <f>求节点(节奏总纲!$H$4:$H$163,AH$7:AH$166,$BD335)</f>
        <v>1378.6176250336803</v>
      </c>
      <c r="BQ335" s="95">
        <f>求节点(节奏总纲!$H$4:$H$163,AI$7:AI$166,$BD335)</f>
        <v>2.5000000000000001E-2</v>
      </c>
      <c r="BR335" s="95">
        <f>求节点(节奏总纲!$H$4:$H$163,AJ$7:AJ$166,$BD335)</f>
        <v>2.5000000000000001E-2</v>
      </c>
      <c r="BS335" s="95">
        <f>求节点(节奏总纲!$H$4:$H$163,AM$7:AM$166,$BD335)</f>
        <v>8641.294773962245</v>
      </c>
      <c r="BT335" s="95">
        <f>求节点(节奏总纲!$H$4:$H$163,AN$7:AN$166,$BD335)</f>
        <v>5.057750581834644</v>
      </c>
      <c r="BU335" s="95">
        <f>求节点(节奏总纲!$H$4:$H$163,AO$7:AO$166,$BD335)</f>
        <v>605179115333.14624</v>
      </c>
    </row>
    <row r="336" spans="56:73" x14ac:dyDescent="0.15">
      <c r="BD336" s="14">
        <v>330</v>
      </c>
      <c r="BE336" s="95">
        <f>求节点(节奏总纲!$H$4:$H$163,M$7:M$166,$BD336)</f>
        <v>415.60367303294527</v>
      </c>
      <c r="BF336" s="95">
        <f>求节点(节奏总纲!$H$4:$H$163,N$7:N$166,$BD336)</f>
        <v>23863.595896284016</v>
      </c>
      <c r="BG336" s="95">
        <f>求节点(节奏总纲!$H$4:$H$163,O$7:O$166,$BD336)</f>
        <v>23863.595896284016</v>
      </c>
      <c r="BH336" s="95">
        <f>求节点(节奏总纲!$H$4:$H$163,P$7:P$166,$BD336)</f>
        <v>2.5000000000000001E-2</v>
      </c>
      <c r="BI336" s="95">
        <f>求节点(节奏总纲!$H$4:$H$163,Q$7:Q$166,$BD336)</f>
        <v>2.5000000000000001E-2</v>
      </c>
      <c r="BJ336" s="95">
        <f>求节点(节奏总纲!$H$4:$H$163,T$7:T$166,$BD336)</f>
        <v>2.4213778184297428</v>
      </c>
      <c r="BK336" s="95">
        <f>求节点(节奏总纲!$H$4:$H$163,U$7:U$166,$BD336)</f>
        <v>96818815706.868469</v>
      </c>
      <c r="BM336" s="14">
        <v>330</v>
      </c>
      <c r="BN336" s="95">
        <f>求节点(节奏总纲!$H$4:$H$163,AF$7:AF$166,$BD336)</f>
        <v>415.60367303294527</v>
      </c>
      <c r="BO336" s="95">
        <f>求节点(节奏总纲!$H$4:$H$163,AG$7:AG$166,$BD336)</f>
        <v>1379.2314323168664</v>
      </c>
      <c r="BP336" s="95">
        <f>求节点(节奏总纲!$H$4:$H$163,AH$7:AH$166,$BD336)</f>
        <v>1379.2314323168664</v>
      </c>
      <c r="BQ336" s="95">
        <f>求节点(节奏总纲!$H$4:$H$163,AI$7:AI$166,$BD336)</f>
        <v>2.5000000000000001E-2</v>
      </c>
      <c r="BR336" s="95">
        <f>求节点(节奏总纲!$H$4:$H$163,AJ$7:AJ$166,$BD336)</f>
        <v>2.5000000000000001E-2</v>
      </c>
      <c r="BS336" s="95">
        <f>求节点(节奏总纲!$H$4:$H$163,AM$7:AM$166,$BD336)</f>
        <v>8644.3284032647407</v>
      </c>
      <c r="BT336" s="95">
        <f>求节点(节奏总纲!$H$4:$H$163,AN$7:AN$166,$BD336)</f>
        <v>5.0598833931675751</v>
      </c>
      <c r="BU336" s="95">
        <f>求节点(节奏总纲!$H$4:$H$163,AO$7:AO$166,$BD336)</f>
        <v>606666422401.98242</v>
      </c>
    </row>
    <row r="337" spans="56:73" x14ac:dyDescent="0.15">
      <c r="BD337" s="14">
        <v>331</v>
      </c>
      <c r="BE337" s="95">
        <f>求节点(节奏总纲!$H$4:$H$163,M$7:M$166,$BD337)</f>
        <v>415.68003801471701</v>
      </c>
      <c r="BF337" s="95">
        <f>求节点(节奏总纲!$H$4:$H$163,N$7:N$166,$BD337)</f>
        <v>23870.950227789854</v>
      </c>
      <c r="BG337" s="95">
        <f>求节点(节奏总纲!$H$4:$H$163,O$7:O$166,$BD337)</f>
        <v>23870.950227789854</v>
      </c>
      <c r="BH337" s="95">
        <f>求节点(节奏总纲!$H$4:$H$163,P$7:P$166,$BD337)</f>
        <v>2.5000000000000001E-2</v>
      </c>
      <c r="BI337" s="95">
        <f>求节点(节奏总纲!$H$4:$H$163,Q$7:Q$166,$BD337)</f>
        <v>2.5000000000000001E-2</v>
      </c>
      <c r="BJ337" s="95">
        <f>求节点(节奏总纲!$H$4:$H$163,T$7:T$166,$BD337)</f>
        <v>2.4208512888605469</v>
      </c>
      <c r="BK337" s="95">
        <f>求节点(节奏总纲!$H$4:$H$163,U$7:U$166,$BD337)</f>
        <v>96866495860.21814</v>
      </c>
      <c r="BM337" s="14">
        <v>331</v>
      </c>
      <c r="BN337" s="95">
        <f>求节点(节奏总纲!$H$4:$H$163,AF$7:AF$166,$BD337)</f>
        <v>415.68003801471701</v>
      </c>
      <c r="BO337" s="95">
        <f>求节点(节奏总纲!$H$4:$H$163,AG$7:AG$166,$BD337)</f>
        <v>1379.8452396000528</v>
      </c>
      <c r="BP337" s="95">
        <f>求节点(节奏总纲!$H$4:$H$163,AH$7:AH$166,$BD337)</f>
        <v>1379.8452396000528</v>
      </c>
      <c r="BQ337" s="95">
        <f>求节点(节奏总纲!$H$4:$H$163,AI$7:AI$166,$BD337)</f>
        <v>2.5000000000000001E-2</v>
      </c>
      <c r="BR337" s="95">
        <f>求节点(节奏总纲!$H$4:$H$163,AJ$7:AJ$166,$BD337)</f>
        <v>2.5000000000000001E-2</v>
      </c>
      <c r="BS337" s="95">
        <f>求节点(节奏总纲!$H$4:$H$163,AM$7:AM$166,$BD337)</f>
        <v>8647.3620325672382</v>
      </c>
      <c r="BT337" s="95">
        <f>求节点(节奏总纲!$H$4:$H$163,AN$7:AN$166,$BD337)</f>
        <v>5.0620162045005053</v>
      </c>
      <c r="BU337" s="95">
        <f>求节点(节奏总纲!$H$4:$H$163,AO$7:AO$166,$BD337)</f>
        <v>608153729470.81873</v>
      </c>
    </row>
    <row r="338" spans="56:73" x14ac:dyDescent="0.15">
      <c r="BD338" s="14">
        <v>332</v>
      </c>
      <c r="BE338" s="95">
        <f>求节点(节奏总纲!$H$4:$H$163,M$7:M$166,$BD338)</f>
        <v>415.7564029964887</v>
      </c>
      <c r="BF338" s="95">
        <f>求节点(节奏总纲!$H$4:$H$163,N$7:N$166,$BD338)</f>
        <v>23878.304559295691</v>
      </c>
      <c r="BG338" s="95">
        <f>求节点(节奏总纲!$H$4:$H$163,O$7:O$166,$BD338)</f>
        <v>23878.304559295691</v>
      </c>
      <c r="BH338" s="95">
        <f>求节点(节奏总纲!$H$4:$H$163,P$7:P$166,$BD338)</f>
        <v>2.5000000000000001E-2</v>
      </c>
      <c r="BI338" s="95">
        <f>求节点(节奏总纲!$H$4:$H$163,Q$7:Q$166,$BD338)</f>
        <v>2.5000000000000001E-2</v>
      </c>
      <c r="BJ338" s="95">
        <f>求节点(节奏总纲!$H$4:$H$163,T$7:T$166,$BD338)</f>
        <v>2.4203247592913506</v>
      </c>
      <c r="BK338" s="95">
        <f>求节点(节奏总纲!$H$4:$H$163,U$7:U$166,$BD338)</f>
        <v>96914176013.567795</v>
      </c>
      <c r="BM338" s="14">
        <v>332</v>
      </c>
      <c r="BN338" s="95">
        <f>求节点(节奏总纲!$H$4:$H$163,AF$7:AF$166,$BD338)</f>
        <v>415.7564029964887</v>
      </c>
      <c r="BO338" s="95">
        <f>求节点(节奏总纲!$H$4:$H$163,AG$7:AG$166,$BD338)</f>
        <v>1380.4590468832389</v>
      </c>
      <c r="BP338" s="95">
        <f>求节点(节奏总纲!$H$4:$H$163,AH$7:AH$166,$BD338)</f>
        <v>1380.4590468832389</v>
      </c>
      <c r="BQ338" s="95">
        <f>求节点(节奏总纲!$H$4:$H$163,AI$7:AI$166,$BD338)</f>
        <v>2.5000000000000001E-2</v>
      </c>
      <c r="BR338" s="95">
        <f>求节点(节奏总纲!$H$4:$H$163,AJ$7:AJ$166,$BD338)</f>
        <v>2.5000000000000001E-2</v>
      </c>
      <c r="BS338" s="95">
        <f>求节点(节奏总纲!$H$4:$H$163,AM$7:AM$166,$BD338)</f>
        <v>8650.3956618697339</v>
      </c>
      <c r="BT338" s="95">
        <f>求节点(节奏总纲!$H$4:$H$163,AN$7:AN$166,$BD338)</f>
        <v>5.0641490158334364</v>
      </c>
      <c r="BU338" s="95">
        <f>求节点(节奏总纲!$H$4:$H$163,AO$7:AO$166,$BD338)</f>
        <v>609641036539.65491</v>
      </c>
    </row>
    <row r="339" spans="56:73" x14ac:dyDescent="0.15">
      <c r="BD339" s="14">
        <v>333</v>
      </c>
      <c r="BE339" s="95">
        <f>求节点(节奏总纲!$H$4:$H$163,M$7:M$166,$BD339)</f>
        <v>415.83276797826045</v>
      </c>
      <c r="BF339" s="95">
        <f>求节点(节奏总纲!$H$4:$H$163,N$7:N$166,$BD339)</f>
        <v>23885.658890801529</v>
      </c>
      <c r="BG339" s="95">
        <f>求节点(节奏总纲!$H$4:$H$163,O$7:O$166,$BD339)</f>
        <v>23885.658890801529</v>
      </c>
      <c r="BH339" s="95">
        <f>求节点(节奏总纲!$H$4:$H$163,P$7:P$166,$BD339)</f>
        <v>2.5000000000000001E-2</v>
      </c>
      <c r="BI339" s="95">
        <f>求节点(节奏总纲!$H$4:$H$163,Q$7:Q$166,$BD339)</f>
        <v>2.5000000000000001E-2</v>
      </c>
      <c r="BJ339" s="95">
        <f>求节点(节奏总纲!$H$4:$H$163,T$7:T$166,$BD339)</f>
        <v>2.4197982297221543</v>
      </c>
      <c r="BK339" s="95">
        <f>求节点(节奏总纲!$H$4:$H$163,U$7:U$166,$BD339)</f>
        <v>96961856166.917465</v>
      </c>
      <c r="BM339" s="14">
        <v>333</v>
      </c>
      <c r="BN339" s="95">
        <f>求节点(节奏总纲!$H$4:$H$163,AF$7:AF$166,$BD339)</f>
        <v>415.83276797826045</v>
      </c>
      <c r="BO339" s="95">
        <f>求节点(节奏总纲!$H$4:$H$163,AG$7:AG$166,$BD339)</f>
        <v>1381.072854166425</v>
      </c>
      <c r="BP339" s="95">
        <f>求节点(节奏总纲!$H$4:$H$163,AH$7:AH$166,$BD339)</f>
        <v>1381.072854166425</v>
      </c>
      <c r="BQ339" s="95">
        <f>求节点(节奏总纲!$H$4:$H$163,AI$7:AI$166,$BD339)</f>
        <v>2.5000000000000001E-2</v>
      </c>
      <c r="BR339" s="95">
        <f>求节点(节奏总纲!$H$4:$H$163,AJ$7:AJ$166,$BD339)</f>
        <v>2.5000000000000001E-2</v>
      </c>
      <c r="BS339" s="95">
        <f>求节点(节奏总纲!$H$4:$H$163,AM$7:AM$166,$BD339)</f>
        <v>8653.4292911722314</v>
      </c>
      <c r="BT339" s="95">
        <f>求节点(节奏总纲!$H$4:$H$163,AN$7:AN$166,$BD339)</f>
        <v>5.0662818271663665</v>
      </c>
      <c r="BU339" s="95">
        <f>求节点(节奏总纲!$H$4:$H$163,AO$7:AO$166,$BD339)</f>
        <v>611128343608.49121</v>
      </c>
    </row>
    <row r="340" spans="56:73" x14ac:dyDescent="0.15">
      <c r="BD340" s="14">
        <v>334</v>
      </c>
      <c r="BE340" s="95">
        <f>求节点(节奏总纲!$H$4:$H$163,M$7:M$166,$BD340)</f>
        <v>415.9091329600322</v>
      </c>
      <c r="BF340" s="95">
        <f>求节点(节奏总纲!$H$4:$H$163,N$7:N$166,$BD340)</f>
        <v>23893.013222307367</v>
      </c>
      <c r="BG340" s="95">
        <f>求节点(节奏总纲!$H$4:$H$163,O$7:O$166,$BD340)</f>
        <v>23893.013222307367</v>
      </c>
      <c r="BH340" s="95">
        <f>求节点(节奏总纲!$H$4:$H$163,P$7:P$166,$BD340)</f>
        <v>2.5000000000000001E-2</v>
      </c>
      <c r="BI340" s="95">
        <f>求节点(节奏总纲!$H$4:$H$163,Q$7:Q$166,$BD340)</f>
        <v>2.5000000000000001E-2</v>
      </c>
      <c r="BJ340" s="95">
        <f>求节点(节奏总纲!$H$4:$H$163,T$7:T$166,$BD340)</f>
        <v>2.419271700152958</v>
      </c>
      <c r="BK340" s="95">
        <f>求节点(节奏总纲!$H$4:$H$163,U$7:U$166,$BD340)</f>
        <v>97009536320.267136</v>
      </c>
      <c r="BM340" s="14">
        <v>334</v>
      </c>
      <c r="BN340" s="95">
        <f>求节点(节奏总纲!$H$4:$H$163,AF$7:AF$166,$BD340)</f>
        <v>415.9091329600322</v>
      </c>
      <c r="BO340" s="95">
        <f>求节点(节奏总纲!$H$4:$H$163,AG$7:AG$166,$BD340)</f>
        <v>1381.6866614496112</v>
      </c>
      <c r="BP340" s="95">
        <f>求节点(节奏总纲!$H$4:$H$163,AH$7:AH$166,$BD340)</f>
        <v>1381.6866614496112</v>
      </c>
      <c r="BQ340" s="95">
        <f>求节点(节奏总纲!$H$4:$H$163,AI$7:AI$166,$BD340)</f>
        <v>2.5000000000000001E-2</v>
      </c>
      <c r="BR340" s="95">
        <f>求节点(节奏总纲!$H$4:$H$163,AJ$7:AJ$166,$BD340)</f>
        <v>2.5000000000000001E-2</v>
      </c>
      <c r="BS340" s="95">
        <f>求节点(节奏总纲!$H$4:$H$163,AM$7:AM$166,$BD340)</f>
        <v>8656.4629204747271</v>
      </c>
      <c r="BT340" s="95">
        <f>求节点(节奏总纲!$H$4:$H$163,AN$7:AN$166,$BD340)</f>
        <v>5.0684146384992976</v>
      </c>
      <c r="BU340" s="95">
        <f>求节点(节奏总纲!$H$4:$H$163,AO$7:AO$166,$BD340)</f>
        <v>612615650677.32739</v>
      </c>
    </row>
    <row r="341" spans="56:73" x14ac:dyDescent="0.15">
      <c r="BD341" s="14">
        <v>335</v>
      </c>
      <c r="BE341" s="95">
        <f>求节点(节奏总纲!$H$4:$H$163,M$7:M$166,$BD341)</f>
        <v>415.98549794180394</v>
      </c>
      <c r="BF341" s="95">
        <f>求节点(节奏总纲!$H$4:$H$163,N$7:N$166,$BD341)</f>
        <v>23900.367553813205</v>
      </c>
      <c r="BG341" s="95">
        <f>求节点(节奏总纲!$H$4:$H$163,O$7:O$166,$BD341)</f>
        <v>23900.367553813205</v>
      </c>
      <c r="BH341" s="95">
        <f>求节点(节奏总纲!$H$4:$H$163,P$7:P$166,$BD341)</f>
        <v>2.5000000000000001E-2</v>
      </c>
      <c r="BI341" s="95">
        <f>求节点(节奏总纲!$H$4:$H$163,Q$7:Q$166,$BD341)</f>
        <v>2.5000000000000001E-2</v>
      </c>
      <c r="BJ341" s="95">
        <f>求节点(节奏总纲!$H$4:$H$163,T$7:T$166,$BD341)</f>
        <v>2.4187451705837617</v>
      </c>
      <c r="BK341" s="95">
        <f>求节点(节奏总纲!$H$4:$H$163,U$7:U$166,$BD341)</f>
        <v>97057216473.616791</v>
      </c>
      <c r="BM341" s="14">
        <v>335</v>
      </c>
      <c r="BN341" s="95">
        <f>求节点(节奏总纲!$H$4:$H$163,AF$7:AF$166,$BD341)</f>
        <v>415.98549794180394</v>
      </c>
      <c r="BO341" s="95">
        <f>求节点(节奏总纲!$H$4:$H$163,AG$7:AG$166,$BD341)</f>
        <v>1382.3004687327973</v>
      </c>
      <c r="BP341" s="95">
        <f>求节点(节奏总纲!$H$4:$H$163,AH$7:AH$166,$BD341)</f>
        <v>1382.3004687327973</v>
      </c>
      <c r="BQ341" s="95">
        <f>求节点(节奏总纲!$H$4:$H$163,AI$7:AI$166,$BD341)</f>
        <v>2.5000000000000001E-2</v>
      </c>
      <c r="BR341" s="95">
        <f>求节点(节奏总纲!$H$4:$H$163,AJ$7:AJ$166,$BD341)</f>
        <v>2.5000000000000001E-2</v>
      </c>
      <c r="BS341" s="95">
        <f>求节点(节奏总纲!$H$4:$H$163,AM$7:AM$166,$BD341)</f>
        <v>8659.4965497772246</v>
      </c>
      <c r="BT341" s="95">
        <f>求节点(节奏总纲!$H$4:$H$163,AN$7:AN$166,$BD341)</f>
        <v>5.0705474498322278</v>
      </c>
      <c r="BU341" s="95">
        <f>求节点(节奏总纲!$H$4:$H$163,AO$7:AO$166,$BD341)</f>
        <v>614102957746.16357</v>
      </c>
    </row>
    <row r="342" spans="56:73" x14ac:dyDescent="0.15">
      <c r="BD342" s="14">
        <v>336</v>
      </c>
      <c r="BE342" s="95">
        <f>求节点(节奏总纲!$H$4:$H$163,M$7:M$166,$BD342)</f>
        <v>416.06672885358148</v>
      </c>
      <c r="BF342" s="95">
        <f>求节点(节奏总纲!$H$4:$H$163,N$7:N$166,$BD342)</f>
        <v>23907.603449223963</v>
      </c>
      <c r="BG342" s="95">
        <f>求节点(节奏总纲!$H$4:$H$163,O$7:O$166,$BD342)</f>
        <v>23907.603449223963</v>
      </c>
      <c r="BH342" s="95">
        <f>求节点(节奏总纲!$H$4:$H$163,P$7:P$166,$BD342)</f>
        <v>2.5000000000000001E-2</v>
      </c>
      <c r="BI342" s="95">
        <f>求节点(节奏总纲!$H$4:$H$163,Q$7:Q$166,$BD342)</f>
        <v>2.5000000000000001E-2</v>
      </c>
      <c r="BJ342" s="95">
        <f>求节点(节奏总纲!$H$4:$H$163,T$7:T$166,$BD342)</f>
        <v>2.4182295089414261</v>
      </c>
      <c r="BK342" s="95">
        <f>求节点(节奏总纲!$H$4:$H$163,U$7:U$166,$BD342)</f>
        <v>97105689422.997864</v>
      </c>
      <c r="BM342" s="14">
        <v>336</v>
      </c>
      <c r="BN342" s="95">
        <f>求节点(节奏总纲!$H$4:$H$163,AF$7:AF$166,$BD342)</f>
        <v>416.06672885358148</v>
      </c>
      <c r="BO342" s="95">
        <f>求节点(节奏总纲!$H$4:$H$163,AG$7:AG$166,$BD342)</f>
        <v>1382.9049766197213</v>
      </c>
      <c r="BP342" s="95">
        <f>求节点(节奏总纲!$H$4:$H$163,AH$7:AH$166,$BD342)</f>
        <v>1382.9049766197213</v>
      </c>
      <c r="BQ342" s="95">
        <f>求节点(节奏总纲!$H$4:$H$163,AI$7:AI$166,$BD342)</f>
        <v>2.5000000000000001E-2</v>
      </c>
      <c r="BR342" s="95">
        <f>求节点(节奏总纲!$H$4:$H$163,AJ$7:AJ$166,$BD342)</f>
        <v>2.5000000000000001E-2</v>
      </c>
      <c r="BS342" s="95">
        <f>求节点(节奏总纲!$H$4:$H$163,AM$7:AM$166,$BD342)</f>
        <v>8662.479618617861</v>
      </c>
      <c r="BT342" s="95">
        <f>求节点(节奏总纲!$H$4:$H$163,AN$7:AN$166,$BD342)</f>
        <v>5.0726650059220901</v>
      </c>
      <c r="BU342" s="95">
        <f>求节点(节奏总纲!$H$4:$H$163,AO$7:AO$166,$BD342)</f>
        <v>615590854169.75354</v>
      </c>
    </row>
    <row r="343" spans="56:73" x14ac:dyDescent="0.15">
      <c r="BD343" s="14">
        <v>337</v>
      </c>
      <c r="BE343" s="95">
        <f>求节点(节奏总纲!$H$4:$H$163,M$7:M$166,$BD343)</f>
        <v>416.17238108661098</v>
      </c>
      <c r="BF343" s="95">
        <f>求节点(节奏总纲!$H$4:$H$163,N$7:N$166,$BD343)</f>
        <v>23914.244932893824</v>
      </c>
      <c r="BG343" s="95">
        <f>求节点(节奏总纲!$H$4:$H$163,O$7:O$166,$BD343)</f>
        <v>23914.244932893824</v>
      </c>
      <c r="BH343" s="95">
        <f>求节点(节奏总纲!$H$4:$H$163,P$7:P$166,$BD343)</f>
        <v>2.5000000000000001E-2</v>
      </c>
      <c r="BI343" s="95">
        <f>求节点(节奏总纲!$H$4:$H$163,Q$7:Q$166,$BD343)</f>
        <v>2.5000000000000001E-2</v>
      </c>
      <c r="BJ343" s="95">
        <f>求节点(节奏总纲!$H$4:$H$163,T$7:T$166,$BD343)</f>
        <v>2.4177683916786625</v>
      </c>
      <c r="BK343" s="95">
        <f>求节点(节奏总纲!$H$4:$H$163,U$7:U$166,$BD343)</f>
        <v>97158141288.340912</v>
      </c>
      <c r="BM343" s="14">
        <v>337</v>
      </c>
      <c r="BN343" s="95">
        <f>求节点(节奏总纲!$H$4:$H$163,AF$7:AF$166,$BD343)</f>
        <v>416.17238108661098</v>
      </c>
      <c r="BO343" s="95">
        <f>求节点(节奏总纲!$H$4:$H$163,AG$7:AG$166,$BD343)</f>
        <v>1383.462812330248</v>
      </c>
      <c r="BP343" s="95">
        <f>求节点(节奏总纲!$H$4:$H$163,AH$7:AH$166,$BD343)</f>
        <v>1383.462812330248</v>
      </c>
      <c r="BQ343" s="95">
        <f>求节点(节奏总纲!$H$4:$H$163,AI$7:AI$166,$BD343)</f>
        <v>2.5000000000000001E-2</v>
      </c>
      <c r="BR343" s="95">
        <f>求节点(节奏总纲!$H$4:$H$163,AJ$7:AJ$166,$BD343)</f>
        <v>2.5000000000000001E-2</v>
      </c>
      <c r="BS343" s="95">
        <f>求节点(节奏总纲!$H$4:$H$163,AM$7:AM$166,$BD343)</f>
        <v>8665.2089326202131</v>
      </c>
      <c r="BT343" s="95">
        <f>求节点(节奏总纲!$H$4:$H$163,AN$7:AN$166,$BD343)</f>
        <v>5.0747059983969196</v>
      </c>
      <c r="BU343" s="95">
        <f>求节点(节奏总纲!$H$4:$H$163,AO$7:AO$166,$BD343)</f>
        <v>617081708470.20447</v>
      </c>
    </row>
    <row r="344" spans="56:73" x14ac:dyDescent="0.15">
      <c r="BD344" s="14">
        <v>338</v>
      </c>
      <c r="BE344" s="95">
        <f>求节点(节奏总纲!$H$4:$H$163,M$7:M$166,$BD344)</f>
        <v>416.27803331964054</v>
      </c>
      <c r="BF344" s="95">
        <f>求节点(节奏总纲!$H$4:$H$163,N$7:N$166,$BD344)</f>
        <v>23920.886416563684</v>
      </c>
      <c r="BG344" s="95">
        <f>求节点(节奏总纲!$H$4:$H$163,O$7:O$166,$BD344)</f>
        <v>23920.886416563684</v>
      </c>
      <c r="BH344" s="95">
        <f>求节点(节奏总纲!$H$4:$H$163,P$7:P$166,$BD344)</f>
        <v>2.5000000000000001E-2</v>
      </c>
      <c r="BI344" s="95">
        <f>求节点(节奏总纲!$H$4:$H$163,Q$7:Q$166,$BD344)</f>
        <v>2.5000000000000001E-2</v>
      </c>
      <c r="BJ344" s="95">
        <f>求节点(节奏总纲!$H$4:$H$163,T$7:T$166,$BD344)</f>
        <v>2.417307274415899</v>
      </c>
      <c r="BK344" s="95">
        <f>求节点(节奏总纲!$H$4:$H$163,U$7:U$166,$BD344)</f>
        <v>97210593153.683975</v>
      </c>
      <c r="BM344" s="14">
        <v>338</v>
      </c>
      <c r="BN344" s="95">
        <f>求节点(节奏总纲!$H$4:$H$163,AF$7:AF$166,$BD344)</f>
        <v>416.27803331964054</v>
      </c>
      <c r="BO344" s="95">
        <f>求节点(节奏总纲!$H$4:$H$163,AG$7:AG$166,$BD344)</f>
        <v>1384.0206480407746</v>
      </c>
      <c r="BP344" s="95">
        <f>求节点(节奏总纲!$H$4:$H$163,AH$7:AH$166,$BD344)</f>
        <v>1384.0206480407746</v>
      </c>
      <c r="BQ344" s="95">
        <f>求节点(节奏总纲!$H$4:$H$163,AI$7:AI$166,$BD344)</f>
        <v>2.5000000000000001E-2</v>
      </c>
      <c r="BR344" s="95">
        <f>求节点(节奏总纲!$H$4:$H$163,AJ$7:AJ$166,$BD344)</f>
        <v>2.5000000000000001E-2</v>
      </c>
      <c r="BS344" s="95">
        <f>求节点(节奏总纲!$H$4:$H$163,AM$7:AM$166,$BD344)</f>
        <v>8667.9382466225652</v>
      </c>
      <c r="BT344" s="95">
        <f>求节点(节奏总纲!$H$4:$H$163,AN$7:AN$166,$BD344)</f>
        <v>5.0767469908717491</v>
      </c>
      <c r="BU344" s="95">
        <f>求节点(节奏总纲!$H$4:$H$163,AO$7:AO$166,$BD344)</f>
        <v>618572562770.6554</v>
      </c>
    </row>
    <row r="345" spans="56:73" x14ac:dyDescent="0.15">
      <c r="BD345" s="14">
        <v>339</v>
      </c>
      <c r="BE345" s="95">
        <f>求节点(节奏总纲!$H$4:$H$163,M$7:M$166,$BD345)</f>
        <v>416.38368555267004</v>
      </c>
      <c r="BF345" s="95">
        <f>求节点(节奏总纲!$H$4:$H$163,N$7:N$166,$BD345)</f>
        <v>23927.527900233541</v>
      </c>
      <c r="BG345" s="95">
        <f>求节点(节奏总纲!$H$4:$H$163,O$7:O$166,$BD345)</f>
        <v>23927.527900233541</v>
      </c>
      <c r="BH345" s="95">
        <f>求节点(节奏总纲!$H$4:$H$163,P$7:P$166,$BD345)</f>
        <v>2.5000000000000001E-2</v>
      </c>
      <c r="BI345" s="95">
        <f>求节点(节奏总纲!$H$4:$H$163,Q$7:Q$166,$BD345)</f>
        <v>2.5000000000000001E-2</v>
      </c>
      <c r="BJ345" s="95">
        <f>求节点(节奏总纲!$H$4:$H$163,T$7:T$166,$BD345)</f>
        <v>2.4168461571531354</v>
      </c>
      <c r="BK345" s="95">
        <f>求节点(节奏总纲!$H$4:$H$163,U$7:U$166,$BD345)</f>
        <v>97263045019.027039</v>
      </c>
      <c r="BM345" s="14">
        <v>339</v>
      </c>
      <c r="BN345" s="95">
        <f>求节点(节奏总纲!$H$4:$H$163,AF$7:AF$166,$BD345)</f>
        <v>416.38368555267004</v>
      </c>
      <c r="BO345" s="95">
        <f>求节点(节奏总纲!$H$4:$H$163,AG$7:AG$166,$BD345)</f>
        <v>1384.5784837513013</v>
      </c>
      <c r="BP345" s="95">
        <f>求节点(节奏总纲!$H$4:$H$163,AH$7:AH$166,$BD345)</f>
        <v>1384.5784837513013</v>
      </c>
      <c r="BQ345" s="95">
        <f>求节点(节奏总纲!$H$4:$H$163,AI$7:AI$166,$BD345)</f>
        <v>2.5000000000000001E-2</v>
      </c>
      <c r="BR345" s="95">
        <f>求节点(节奏总纲!$H$4:$H$163,AJ$7:AJ$166,$BD345)</f>
        <v>2.5000000000000001E-2</v>
      </c>
      <c r="BS345" s="95">
        <f>求节点(节奏总纲!$H$4:$H$163,AM$7:AM$166,$BD345)</f>
        <v>8670.6675606249173</v>
      </c>
      <c r="BT345" s="95">
        <f>求节点(节奏总纲!$H$4:$H$163,AN$7:AN$166,$BD345)</f>
        <v>5.0787879833465785</v>
      </c>
      <c r="BU345" s="95">
        <f>求节点(节奏总纲!$H$4:$H$163,AO$7:AO$166,$BD345)</f>
        <v>620063417071.10632</v>
      </c>
    </row>
    <row r="346" spans="56:73" x14ac:dyDescent="0.15">
      <c r="BD346" s="14">
        <v>340</v>
      </c>
      <c r="BE346" s="95">
        <f>求节点(节奏总纲!$H$4:$H$163,M$7:M$166,$BD346)</f>
        <v>416.4893377856996</v>
      </c>
      <c r="BF346" s="95">
        <f>求节点(节奏总纲!$H$4:$H$163,N$7:N$166,$BD346)</f>
        <v>23934.169383903401</v>
      </c>
      <c r="BG346" s="95">
        <f>求节点(节奏总纲!$H$4:$H$163,O$7:O$166,$BD346)</f>
        <v>23934.169383903401</v>
      </c>
      <c r="BH346" s="95">
        <f>求节点(节奏总纲!$H$4:$H$163,P$7:P$166,$BD346)</f>
        <v>2.5000000000000001E-2</v>
      </c>
      <c r="BI346" s="95">
        <f>求节点(节奏总纲!$H$4:$H$163,Q$7:Q$166,$BD346)</f>
        <v>2.5000000000000001E-2</v>
      </c>
      <c r="BJ346" s="95">
        <f>求节点(节奏总纲!$H$4:$H$163,T$7:T$166,$BD346)</f>
        <v>2.4163850398903719</v>
      </c>
      <c r="BK346" s="95">
        <f>求节点(节奏总纲!$H$4:$H$163,U$7:U$166,$BD346)</f>
        <v>97315496884.370087</v>
      </c>
      <c r="BM346" s="14">
        <v>340</v>
      </c>
      <c r="BN346" s="95">
        <f>求节点(节奏总纲!$H$4:$H$163,AF$7:AF$166,$BD346)</f>
        <v>416.4893377856996</v>
      </c>
      <c r="BO346" s="95">
        <f>求节点(节奏总纲!$H$4:$H$163,AG$7:AG$166,$BD346)</f>
        <v>1385.1363194618282</v>
      </c>
      <c r="BP346" s="95">
        <f>求节点(节奏总纲!$H$4:$H$163,AH$7:AH$166,$BD346)</f>
        <v>1385.1363194618282</v>
      </c>
      <c r="BQ346" s="95">
        <f>求节点(节奏总纲!$H$4:$H$163,AI$7:AI$166,$BD346)</f>
        <v>2.5000000000000001E-2</v>
      </c>
      <c r="BR346" s="95">
        <f>求节点(节奏总纲!$H$4:$H$163,AJ$7:AJ$166,$BD346)</f>
        <v>2.5000000000000001E-2</v>
      </c>
      <c r="BS346" s="95">
        <f>求节点(节奏总纲!$H$4:$H$163,AM$7:AM$166,$BD346)</f>
        <v>8673.3968746272712</v>
      </c>
      <c r="BT346" s="95">
        <f>求节点(节奏总纲!$H$4:$H$163,AN$7:AN$166,$BD346)</f>
        <v>5.0808289758214071</v>
      </c>
      <c r="BU346" s="95">
        <f>求节点(节奏总纲!$H$4:$H$163,AO$7:AO$166,$BD346)</f>
        <v>621554271371.55725</v>
      </c>
    </row>
    <row r="347" spans="56:73" x14ac:dyDescent="0.15">
      <c r="BD347" s="14">
        <v>341</v>
      </c>
      <c r="BE347" s="95">
        <f>求节点(节奏总纲!$H$4:$H$163,M$7:M$166,$BD347)</f>
        <v>416.59499001872911</v>
      </c>
      <c r="BF347" s="95">
        <f>求节点(节奏总纲!$H$4:$H$163,N$7:N$166,$BD347)</f>
        <v>23940.810867573262</v>
      </c>
      <c r="BG347" s="95">
        <f>求节点(节奏总纲!$H$4:$H$163,O$7:O$166,$BD347)</f>
        <v>23940.810867573262</v>
      </c>
      <c r="BH347" s="95">
        <f>求节点(节奏总纲!$H$4:$H$163,P$7:P$166,$BD347)</f>
        <v>2.5000000000000001E-2</v>
      </c>
      <c r="BI347" s="95">
        <f>求节点(节奏总纲!$H$4:$H$163,Q$7:Q$166,$BD347)</f>
        <v>2.5000000000000001E-2</v>
      </c>
      <c r="BJ347" s="95">
        <f>求节点(节奏总纲!$H$4:$H$163,T$7:T$166,$BD347)</f>
        <v>2.4159239226276084</v>
      </c>
      <c r="BK347" s="95">
        <f>求节点(节奏总纲!$H$4:$H$163,U$7:U$166,$BD347)</f>
        <v>97367948749.71315</v>
      </c>
      <c r="BM347" s="14">
        <v>341</v>
      </c>
      <c r="BN347" s="95">
        <f>求节点(节奏总纲!$H$4:$H$163,AF$7:AF$166,$BD347)</f>
        <v>416.59499001872911</v>
      </c>
      <c r="BO347" s="95">
        <f>求节点(节奏总纲!$H$4:$H$163,AG$7:AG$166,$BD347)</f>
        <v>1385.6941551723548</v>
      </c>
      <c r="BP347" s="95">
        <f>求节点(节奏总纲!$H$4:$H$163,AH$7:AH$166,$BD347)</f>
        <v>1385.6941551723548</v>
      </c>
      <c r="BQ347" s="95">
        <f>求节点(节奏总纲!$H$4:$H$163,AI$7:AI$166,$BD347)</f>
        <v>2.5000000000000001E-2</v>
      </c>
      <c r="BR347" s="95">
        <f>求节点(节奏总纲!$H$4:$H$163,AJ$7:AJ$166,$BD347)</f>
        <v>2.5000000000000001E-2</v>
      </c>
      <c r="BS347" s="95">
        <f>求节点(节奏总纲!$H$4:$H$163,AM$7:AM$166,$BD347)</f>
        <v>8676.1261886296234</v>
      </c>
      <c r="BT347" s="95">
        <f>求节点(节奏总纲!$H$4:$H$163,AN$7:AN$166,$BD347)</f>
        <v>5.0828699682962366</v>
      </c>
      <c r="BU347" s="95">
        <f>求节点(节奏总纲!$H$4:$H$163,AO$7:AO$166,$BD347)</f>
        <v>623045125672.00806</v>
      </c>
    </row>
    <row r="348" spans="56:73" x14ac:dyDescent="0.15">
      <c r="BD348" s="14">
        <v>342</v>
      </c>
      <c r="BE348" s="95">
        <f>求节点(节奏总纲!$H$4:$H$163,M$7:M$166,$BD348)</f>
        <v>416.70064225175867</v>
      </c>
      <c r="BF348" s="95">
        <f>求节点(节奏总纲!$H$4:$H$163,N$7:N$166,$BD348)</f>
        <v>23947.452351243122</v>
      </c>
      <c r="BG348" s="95">
        <f>求节点(节奏总纲!$H$4:$H$163,O$7:O$166,$BD348)</f>
        <v>23947.452351243122</v>
      </c>
      <c r="BH348" s="95">
        <f>求节点(节奏总纲!$H$4:$H$163,P$7:P$166,$BD348)</f>
        <v>2.5000000000000001E-2</v>
      </c>
      <c r="BI348" s="95">
        <f>求节点(节奏总纲!$H$4:$H$163,Q$7:Q$166,$BD348)</f>
        <v>2.5000000000000001E-2</v>
      </c>
      <c r="BJ348" s="95">
        <f>求节点(节奏总纲!$H$4:$H$163,T$7:T$166,$BD348)</f>
        <v>2.4154628053648448</v>
      </c>
      <c r="BK348" s="95">
        <f>求节点(节奏总纲!$H$4:$H$163,U$7:U$166,$BD348)</f>
        <v>97420400615.056198</v>
      </c>
      <c r="BM348" s="14">
        <v>342</v>
      </c>
      <c r="BN348" s="95">
        <f>求节点(节奏总纲!$H$4:$H$163,AF$7:AF$166,$BD348)</f>
        <v>416.70064225175867</v>
      </c>
      <c r="BO348" s="95">
        <f>求节点(节奏总纲!$H$4:$H$163,AG$7:AG$166,$BD348)</f>
        <v>1386.2519908828815</v>
      </c>
      <c r="BP348" s="95">
        <f>求节点(节奏总纲!$H$4:$H$163,AH$7:AH$166,$BD348)</f>
        <v>1386.2519908828815</v>
      </c>
      <c r="BQ348" s="95">
        <f>求节点(节奏总纲!$H$4:$H$163,AI$7:AI$166,$BD348)</f>
        <v>2.5000000000000001E-2</v>
      </c>
      <c r="BR348" s="95">
        <f>求节点(节奏总纲!$H$4:$H$163,AJ$7:AJ$166,$BD348)</f>
        <v>2.5000000000000001E-2</v>
      </c>
      <c r="BS348" s="95">
        <f>求节点(节奏总纲!$H$4:$H$163,AM$7:AM$166,$BD348)</f>
        <v>8678.8555026319755</v>
      </c>
      <c r="BT348" s="95">
        <f>求节点(节奏总纲!$H$4:$H$163,AN$7:AN$166,$BD348)</f>
        <v>5.0849109607710661</v>
      </c>
      <c r="BU348" s="95">
        <f>求节点(节奏总纲!$H$4:$H$163,AO$7:AO$166,$BD348)</f>
        <v>624535979972.45898</v>
      </c>
    </row>
    <row r="349" spans="56:73" x14ac:dyDescent="0.15">
      <c r="BD349" s="14">
        <v>343</v>
      </c>
      <c r="BE349" s="95">
        <f>求节点(节奏总纲!$H$4:$H$163,M$7:M$166,$BD349)</f>
        <v>416.80629448478817</v>
      </c>
      <c r="BF349" s="95">
        <f>求节点(节奏总纲!$H$4:$H$163,N$7:N$166,$BD349)</f>
        <v>23954.093834912983</v>
      </c>
      <c r="BG349" s="95">
        <f>求节点(节奏总纲!$H$4:$H$163,O$7:O$166,$BD349)</f>
        <v>23954.093834912983</v>
      </c>
      <c r="BH349" s="95">
        <f>求节点(节奏总纲!$H$4:$H$163,P$7:P$166,$BD349)</f>
        <v>2.5000000000000001E-2</v>
      </c>
      <c r="BI349" s="95">
        <f>求节点(节奏总纲!$H$4:$H$163,Q$7:Q$166,$BD349)</f>
        <v>2.5000000000000001E-2</v>
      </c>
      <c r="BJ349" s="95">
        <f>求节点(节奏总纲!$H$4:$H$163,T$7:T$166,$BD349)</f>
        <v>2.4150016881020813</v>
      </c>
      <c r="BK349" s="95">
        <f>求节点(节奏总纲!$H$4:$H$163,U$7:U$166,$BD349)</f>
        <v>97472852480.399261</v>
      </c>
      <c r="BM349" s="14">
        <v>343</v>
      </c>
      <c r="BN349" s="95">
        <f>求节点(节奏总纲!$H$4:$H$163,AF$7:AF$166,$BD349)</f>
        <v>416.80629448478817</v>
      </c>
      <c r="BO349" s="95">
        <f>求节点(节奏总纲!$H$4:$H$163,AG$7:AG$166,$BD349)</f>
        <v>1386.8098265934082</v>
      </c>
      <c r="BP349" s="95">
        <f>求节点(节奏总纲!$H$4:$H$163,AH$7:AH$166,$BD349)</f>
        <v>1386.8098265934082</v>
      </c>
      <c r="BQ349" s="95">
        <f>求节点(节奏总纲!$H$4:$H$163,AI$7:AI$166,$BD349)</f>
        <v>2.5000000000000001E-2</v>
      </c>
      <c r="BR349" s="95">
        <f>求节点(节奏总纲!$H$4:$H$163,AJ$7:AJ$166,$BD349)</f>
        <v>2.5000000000000001E-2</v>
      </c>
      <c r="BS349" s="95">
        <f>求节点(节奏总纲!$H$4:$H$163,AM$7:AM$166,$BD349)</f>
        <v>8681.5848166343294</v>
      </c>
      <c r="BT349" s="95">
        <f>求节点(节奏总纲!$H$4:$H$163,AN$7:AN$166,$BD349)</f>
        <v>5.0869519532458956</v>
      </c>
      <c r="BU349" s="95">
        <f>求节点(节奏总纲!$H$4:$H$163,AO$7:AO$166,$BD349)</f>
        <v>626026834272.90991</v>
      </c>
    </row>
    <row r="350" spans="56:73" x14ac:dyDescent="0.15">
      <c r="BD350" s="14">
        <v>344</v>
      </c>
      <c r="BE350" s="95">
        <f>求节点(节奏总纲!$H$4:$H$163,M$7:M$166,$BD350)</f>
        <v>416.91194671781773</v>
      </c>
      <c r="BF350" s="95">
        <f>求节点(节奏总纲!$H$4:$H$163,N$7:N$166,$BD350)</f>
        <v>23960.735318582843</v>
      </c>
      <c r="BG350" s="95">
        <f>求节点(节奏总纲!$H$4:$H$163,O$7:O$166,$BD350)</f>
        <v>23960.735318582843</v>
      </c>
      <c r="BH350" s="95">
        <f>求节点(节奏总纲!$H$4:$H$163,P$7:P$166,$BD350)</f>
        <v>2.5000000000000001E-2</v>
      </c>
      <c r="BI350" s="95">
        <f>求节点(节奏总纲!$H$4:$H$163,Q$7:Q$166,$BD350)</f>
        <v>2.5000000000000001E-2</v>
      </c>
      <c r="BJ350" s="95">
        <f>求节点(节奏总纲!$H$4:$H$163,T$7:T$166,$BD350)</f>
        <v>2.4145405708393177</v>
      </c>
      <c r="BK350" s="95">
        <f>求节点(节奏总纲!$H$4:$H$163,U$7:U$166,$BD350)</f>
        <v>97525304345.74231</v>
      </c>
      <c r="BM350" s="14">
        <v>344</v>
      </c>
      <c r="BN350" s="95">
        <f>求节点(节奏总纲!$H$4:$H$163,AF$7:AF$166,$BD350)</f>
        <v>416.91194671781773</v>
      </c>
      <c r="BO350" s="95">
        <f>求节点(节奏总纲!$H$4:$H$163,AG$7:AG$166,$BD350)</f>
        <v>1387.3676623039348</v>
      </c>
      <c r="BP350" s="95">
        <f>求节点(节奏总纲!$H$4:$H$163,AH$7:AH$166,$BD350)</f>
        <v>1387.3676623039348</v>
      </c>
      <c r="BQ350" s="95">
        <f>求节点(节奏总纲!$H$4:$H$163,AI$7:AI$166,$BD350)</f>
        <v>2.5000000000000001E-2</v>
      </c>
      <c r="BR350" s="95">
        <f>求节点(节奏总纲!$H$4:$H$163,AJ$7:AJ$166,$BD350)</f>
        <v>2.5000000000000001E-2</v>
      </c>
      <c r="BS350" s="95">
        <f>求节点(节奏总纲!$H$4:$H$163,AM$7:AM$166,$BD350)</f>
        <v>8684.3141306366815</v>
      </c>
      <c r="BT350" s="95">
        <f>求节点(节奏总纲!$H$4:$H$163,AN$7:AN$166,$BD350)</f>
        <v>5.088992945720725</v>
      </c>
      <c r="BU350" s="95">
        <f>求节点(节奏总纲!$H$4:$H$163,AO$7:AO$166,$BD350)</f>
        <v>627517688573.36084</v>
      </c>
    </row>
    <row r="351" spans="56:73" x14ac:dyDescent="0.15">
      <c r="BD351" s="14">
        <v>345</v>
      </c>
      <c r="BE351" s="95">
        <f>求节点(节奏总纲!$H$4:$H$163,M$7:M$166,$BD351)</f>
        <v>417.01759895084723</v>
      </c>
      <c r="BF351" s="95">
        <f>求节点(节奏总纲!$H$4:$H$163,N$7:N$166,$BD351)</f>
        <v>23967.376802252704</v>
      </c>
      <c r="BG351" s="95">
        <f>求节点(节奏总纲!$H$4:$H$163,O$7:O$166,$BD351)</f>
        <v>23967.376802252704</v>
      </c>
      <c r="BH351" s="95">
        <f>求节点(节奏总纲!$H$4:$H$163,P$7:P$166,$BD351)</f>
        <v>2.5000000000000001E-2</v>
      </c>
      <c r="BI351" s="95">
        <f>求节点(节奏总纲!$H$4:$H$163,Q$7:Q$166,$BD351)</f>
        <v>2.5000000000000001E-2</v>
      </c>
      <c r="BJ351" s="95">
        <f>求节点(节奏总纲!$H$4:$H$163,T$7:T$166,$BD351)</f>
        <v>2.4140794535765542</v>
      </c>
      <c r="BK351" s="95">
        <f>求节点(节奏总纲!$H$4:$H$163,U$7:U$166,$BD351)</f>
        <v>97577756211.085373</v>
      </c>
      <c r="BM351" s="14">
        <v>345</v>
      </c>
      <c r="BN351" s="95">
        <f>求节点(节奏总纲!$H$4:$H$163,AF$7:AF$166,$BD351)</f>
        <v>417.01759895084723</v>
      </c>
      <c r="BO351" s="95">
        <f>求节点(节奏总纲!$H$4:$H$163,AG$7:AG$166,$BD351)</f>
        <v>1387.9254980144615</v>
      </c>
      <c r="BP351" s="95">
        <f>求节点(节奏总纲!$H$4:$H$163,AH$7:AH$166,$BD351)</f>
        <v>1387.9254980144615</v>
      </c>
      <c r="BQ351" s="95">
        <f>求节点(节奏总纲!$H$4:$H$163,AI$7:AI$166,$BD351)</f>
        <v>2.5000000000000001E-2</v>
      </c>
      <c r="BR351" s="95">
        <f>求节点(节奏总纲!$H$4:$H$163,AJ$7:AJ$166,$BD351)</f>
        <v>2.5000000000000001E-2</v>
      </c>
      <c r="BS351" s="95">
        <f>求节点(节奏总纲!$H$4:$H$163,AM$7:AM$166,$BD351)</f>
        <v>8687.0434446390336</v>
      </c>
      <c r="BT351" s="95">
        <f>求节点(节奏总纲!$H$4:$H$163,AN$7:AN$166,$BD351)</f>
        <v>5.0910339381955536</v>
      </c>
      <c r="BU351" s="95">
        <f>求节点(节奏总纲!$H$4:$H$163,AO$7:AO$166,$BD351)</f>
        <v>629008542873.81177</v>
      </c>
    </row>
    <row r="352" spans="56:73" x14ac:dyDescent="0.15">
      <c r="BD352" s="14">
        <v>346</v>
      </c>
      <c r="BE352" s="95">
        <f>求节点(节奏总纲!$H$4:$H$163,M$7:M$166,$BD352)</f>
        <v>417.12325118387679</v>
      </c>
      <c r="BF352" s="95">
        <f>求节点(节奏总纲!$H$4:$H$163,N$7:N$166,$BD352)</f>
        <v>23974.018285922564</v>
      </c>
      <c r="BG352" s="95">
        <f>求节点(节奏总纲!$H$4:$H$163,O$7:O$166,$BD352)</f>
        <v>23974.018285922564</v>
      </c>
      <c r="BH352" s="95">
        <f>求节点(节奏总纲!$H$4:$H$163,P$7:P$166,$BD352)</f>
        <v>2.5000000000000001E-2</v>
      </c>
      <c r="BI352" s="95">
        <f>求节点(节奏总纲!$H$4:$H$163,Q$7:Q$166,$BD352)</f>
        <v>2.5000000000000001E-2</v>
      </c>
      <c r="BJ352" s="95">
        <f>求节点(节奏总纲!$H$4:$H$163,T$7:T$166,$BD352)</f>
        <v>2.4136183363137906</v>
      </c>
      <c r="BK352" s="95">
        <f>求节点(节奏总纲!$H$4:$H$163,U$7:U$166,$BD352)</f>
        <v>97630208076.428436</v>
      </c>
      <c r="BM352" s="14">
        <v>346</v>
      </c>
      <c r="BN352" s="95">
        <f>求节点(节奏总纲!$H$4:$H$163,AF$7:AF$166,$BD352)</f>
        <v>417.12325118387679</v>
      </c>
      <c r="BO352" s="95">
        <f>求节点(节奏总纲!$H$4:$H$163,AG$7:AG$166,$BD352)</f>
        <v>1388.4833337249881</v>
      </c>
      <c r="BP352" s="95">
        <f>求节点(节奏总纲!$H$4:$H$163,AH$7:AH$166,$BD352)</f>
        <v>1388.4833337249881</v>
      </c>
      <c r="BQ352" s="95">
        <f>求节点(节奏总纲!$H$4:$H$163,AI$7:AI$166,$BD352)</f>
        <v>2.5000000000000001E-2</v>
      </c>
      <c r="BR352" s="95">
        <f>求节点(节奏总纲!$H$4:$H$163,AJ$7:AJ$166,$BD352)</f>
        <v>2.5000000000000001E-2</v>
      </c>
      <c r="BS352" s="95">
        <f>求节点(节奏总纲!$H$4:$H$163,AM$7:AM$166,$BD352)</f>
        <v>8689.7727586413876</v>
      </c>
      <c r="BT352" s="95">
        <f>求节点(节奏总纲!$H$4:$H$163,AN$7:AN$166,$BD352)</f>
        <v>5.0930749306703831</v>
      </c>
      <c r="BU352" s="95">
        <f>求节点(节奏总纲!$H$4:$H$163,AO$7:AO$166,$BD352)</f>
        <v>630499397174.2627</v>
      </c>
    </row>
    <row r="353" spans="56:73" x14ac:dyDescent="0.15">
      <c r="BD353" s="14">
        <v>347</v>
      </c>
      <c r="BE353" s="95">
        <f>求节点(节奏总纲!$H$4:$H$163,M$7:M$166,$BD353)</f>
        <v>417.22890341690629</v>
      </c>
      <c r="BF353" s="95">
        <f>求节点(节奏总纲!$H$4:$H$163,N$7:N$166,$BD353)</f>
        <v>23980.659769592425</v>
      </c>
      <c r="BG353" s="95">
        <f>求节点(节奏总纲!$H$4:$H$163,O$7:O$166,$BD353)</f>
        <v>23980.659769592425</v>
      </c>
      <c r="BH353" s="95">
        <f>求节点(节奏总纲!$H$4:$H$163,P$7:P$166,$BD353)</f>
        <v>2.5000000000000001E-2</v>
      </c>
      <c r="BI353" s="95">
        <f>求节点(节奏总纲!$H$4:$H$163,Q$7:Q$166,$BD353)</f>
        <v>2.5000000000000001E-2</v>
      </c>
      <c r="BJ353" s="95">
        <f>求节点(节奏总纲!$H$4:$H$163,T$7:T$166,$BD353)</f>
        <v>2.4131572190510271</v>
      </c>
      <c r="BK353" s="95">
        <f>求节点(节奏总纲!$H$4:$H$163,U$7:U$166,$BD353)</f>
        <v>97682659941.771484</v>
      </c>
      <c r="BM353" s="14">
        <v>347</v>
      </c>
      <c r="BN353" s="95">
        <f>求节点(节奏总纲!$H$4:$H$163,AF$7:AF$166,$BD353)</f>
        <v>417.22890341690629</v>
      </c>
      <c r="BO353" s="95">
        <f>求节点(节奏总纲!$H$4:$H$163,AG$7:AG$166,$BD353)</f>
        <v>1389.041169435515</v>
      </c>
      <c r="BP353" s="95">
        <f>求节点(节奏总纲!$H$4:$H$163,AH$7:AH$166,$BD353)</f>
        <v>1389.041169435515</v>
      </c>
      <c r="BQ353" s="95">
        <f>求节点(节奏总纲!$H$4:$H$163,AI$7:AI$166,$BD353)</f>
        <v>2.5000000000000001E-2</v>
      </c>
      <c r="BR353" s="95">
        <f>求节点(节奏总纲!$H$4:$H$163,AJ$7:AJ$166,$BD353)</f>
        <v>2.5000000000000001E-2</v>
      </c>
      <c r="BS353" s="95">
        <f>求节点(节奏总纲!$H$4:$H$163,AM$7:AM$166,$BD353)</f>
        <v>8692.5020726437397</v>
      </c>
      <c r="BT353" s="95">
        <f>求节点(节奏总纲!$H$4:$H$163,AN$7:AN$166,$BD353)</f>
        <v>5.0951159231452126</v>
      </c>
      <c r="BU353" s="95">
        <f>求节点(节奏总纲!$H$4:$H$163,AO$7:AO$166,$BD353)</f>
        <v>631990251474.71362</v>
      </c>
    </row>
    <row r="354" spans="56:73" x14ac:dyDescent="0.15">
      <c r="BD354" s="14">
        <v>348</v>
      </c>
      <c r="BE354" s="95">
        <f>求节点(节奏总纲!$H$4:$H$163,M$7:M$166,$BD354)</f>
        <v>417.33455564993585</v>
      </c>
      <c r="BF354" s="95">
        <f>求节点(节奏总纲!$H$4:$H$163,N$7:N$166,$BD354)</f>
        <v>23987.301253262285</v>
      </c>
      <c r="BG354" s="95">
        <f>求节点(节奏总纲!$H$4:$H$163,O$7:O$166,$BD354)</f>
        <v>23987.301253262285</v>
      </c>
      <c r="BH354" s="95">
        <f>求节点(节奏总纲!$H$4:$H$163,P$7:P$166,$BD354)</f>
        <v>2.5000000000000001E-2</v>
      </c>
      <c r="BI354" s="95">
        <f>求节点(节奏总纲!$H$4:$H$163,Q$7:Q$166,$BD354)</f>
        <v>2.5000000000000001E-2</v>
      </c>
      <c r="BJ354" s="95">
        <f>求节点(节奏总纲!$H$4:$H$163,T$7:T$166,$BD354)</f>
        <v>2.4126961017882635</v>
      </c>
      <c r="BK354" s="95">
        <f>求节点(节奏总纲!$H$4:$H$163,U$7:U$166,$BD354)</f>
        <v>97735111807.114548</v>
      </c>
      <c r="BM354" s="14">
        <v>348</v>
      </c>
      <c r="BN354" s="95">
        <f>求节点(节奏总纲!$H$4:$H$163,AF$7:AF$166,$BD354)</f>
        <v>417.33455564993585</v>
      </c>
      <c r="BO354" s="95">
        <f>求节点(节奏总纲!$H$4:$H$163,AG$7:AG$166,$BD354)</f>
        <v>1389.5990051460417</v>
      </c>
      <c r="BP354" s="95">
        <f>求节点(节奏总纲!$H$4:$H$163,AH$7:AH$166,$BD354)</f>
        <v>1389.5990051460417</v>
      </c>
      <c r="BQ354" s="95">
        <f>求节点(节奏总纲!$H$4:$H$163,AI$7:AI$166,$BD354)</f>
        <v>2.5000000000000001E-2</v>
      </c>
      <c r="BR354" s="95">
        <f>求节点(节奏总纲!$H$4:$H$163,AJ$7:AJ$166,$BD354)</f>
        <v>2.5000000000000001E-2</v>
      </c>
      <c r="BS354" s="95">
        <f>求节点(节奏总纲!$H$4:$H$163,AM$7:AM$166,$BD354)</f>
        <v>8695.2313866460918</v>
      </c>
      <c r="BT354" s="95">
        <f>求节点(节奏总纲!$H$4:$H$163,AN$7:AN$166,$BD354)</f>
        <v>5.097156915620042</v>
      </c>
      <c r="BU354" s="95">
        <f>求节点(节奏总纲!$H$4:$H$163,AO$7:AO$166,$BD354)</f>
        <v>633481105775.16455</v>
      </c>
    </row>
    <row r="355" spans="56:73" x14ac:dyDescent="0.15">
      <c r="BD355" s="14">
        <v>349</v>
      </c>
      <c r="BE355" s="95">
        <f>求节点(节奏总纲!$H$4:$H$163,M$7:M$166,$BD355)</f>
        <v>417.44020788296535</v>
      </c>
      <c r="BF355" s="95">
        <f>求节点(节奏总纲!$H$4:$H$163,N$7:N$166,$BD355)</f>
        <v>23993.942736932146</v>
      </c>
      <c r="BG355" s="95">
        <f>求节点(节奏总纲!$H$4:$H$163,O$7:O$166,$BD355)</f>
        <v>23993.942736932146</v>
      </c>
      <c r="BH355" s="95">
        <f>求节点(节奏总纲!$H$4:$H$163,P$7:P$166,$BD355)</f>
        <v>2.5000000000000001E-2</v>
      </c>
      <c r="BI355" s="95">
        <f>求节点(节奏总纲!$H$4:$H$163,Q$7:Q$166,$BD355)</f>
        <v>2.5000000000000001E-2</v>
      </c>
      <c r="BJ355" s="95">
        <f>求节点(节奏总纲!$H$4:$H$163,T$7:T$166,$BD355)</f>
        <v>2.4122349845255</v>
      </c>
      <c r="BK355" s="95">
        <f>求节点(节奏总纲!$H$4:$H$163,U$7:U$166,$BD355)</f>
        <v>97787563672.457596</v>
      </c>
      <c r="BM355" s="14">
        <v>349</v>
      </c>
      <c r="BN355" s="95">
        <f>求节点(节奏总纲!$H$4:$H$163,AF$7:AF$166,$BD355)</f>
        <v>417.44020788296535</v>
      </c>
      <c r="BO355" s="95">
        <f>求节点(节奏总纲!$H$4:$H$163,AG$7:AG$166,$BD355)</f>
        <v>1390.1568408565684</v>
      </c>
      <c r="BP355" s="95">
        <f>求节点(节奏总纲!$H$4:$H$163,AH$7:AH$166,$BD355)</f>
        <v>1390.1568408565684</v>
      </c>
      <c r="BQ355" s="95">
        <f>求节点(节奏总纲!$H$4:$H$163,AI$7:AI$166,$BD355)</f>
        <v>2.5000000000000001E-2</v>
      </c>
      <c r="BR355" s="95">
        <f>求节点(节奏总纲!$H$4:$H$163,AJ$7:AJ$166,$BD355)</f>
        <v>2.5000000000000001E-2</v>
      </c>
      <c r="BS355" s="95">
        <f>求节点(节奏总纲!$H$4:$H$163,AM$7:AM$166,$BD355)</f>
        <v>8697.9607006484439</v>
      </c>
      <c r="BT355" s="95">
        <f>求节点(节奏总纲!$H$4:$H$163,AN$7:AN$166,$BD355)</f>
        <v>5.0991979080948715</v>
      </c>
      <c r="BU355" s="95">
        <f>求节点(节奏总纲!$H$4:$H$163,AO$7:AO$166,$BD355)</f>
        <v>634971960075.61548</v>
      </c>
    </row>
    <row r="356" spans="56:73" x14ac:dyDescent="0.15">
      <c r="BD356" s="14">
        <v>350</v>
      </c>
      <c r="BE356" s="95">
        <f>求节点(节奏总纲!$H$4:$H$163,M$7:M$166,$BD356)</f>
        <v>417.54586011599486</v>
      </c>
      <c r="BF356" s="95">
        <f>求节点(节奏总纲!$H$4:$H$163,N$7:N$166,$BD356)</f>
        <v>24000.584220602006</v>
      </c>
      <c r="BG356" s="95">
        <f>求节点(节奏总纲!$H$4:$H$163,O$7:O$166,$BD356)</f>
        <v>24000.584220602006</v>
      </c>
      <c r="BH356" s="95">
        <f>求节点(节奏总纲!$H$4:$H$163,P$7:P$166,$BD356)</f>
        <v>2.5000000000000001E-2</v>
      </c>
      <c r="BI356" s="95">
        <f>求节点(节奏总纲!$H$4:$H$163,Q$7:Q$166,$BD356)</f>
        <v>2.5000000000000001E-2</v>
      </c>
      <c r="BJ356" s="95">
        <f>求节点(节奏总纲!$H$4:$H$163,T$7:T$166,$BD356)</f>
        <v>2.4117738672627365</v>
      </c>
      <c r="BK356" s="95">
        <f>求节点(节奏总纲!$H$4:$H$163,U$7:U$166,$BD356)</f>
        <v>97840015537.800659</v>
      </c>
      <c r="BM356" s="14">
        <v>350</v>
      </c>
      <c r="BN356" s="95">
        <f>求节点(节奏总纲!$H$4:$H$163,AF$7:AF$166,$BD356)</f>
        <v>417.54586011599486</v>
      </c>
      <c r="BO356" s="95">
        <f>求节点(节奏总纲!$H$4:$H$163,AG$7:AG$166,$BD356)</f>
        <v>1390.714676567095</v>
      </c>
      <c r="BP356" s="95">
        <f>求节点(节奏总纲!$H$4:$H$163,AH$7:AH$166,$BD356)</f>
        <v>1390.714676567095</v>
      </c>
      <c r="BQ356" s="95">
        <f>求节点(节奏总纲!$H$4:$H$163,AI$7:AI$166,$BD356)</f>
        <v>2.5000000000000001E-2</v>
      </c>
      <c r="BR356" s="95">
        <f>求节点(节奏总纲!$H$4:$H$163,AJ$7:AJ$166,$BD356)</f>
        <v>2.5000000000000001E-2</v>
      </c>
      <c r="BS356" s="95">
        <f>求节点(节奏总纲!$H$4:$H$163,AM$7:AM$166,$BD356)</f>
        <v>8700.6900146507978</v>
      </c>
      <c r="BT356" s="95">
        <f>求节点(节奏总纲!$H$4:$H$163,AN$7:AN$166,$BD356)</f>
        <v>5.1012389005697001</v>
      </c>
      <c r="BU356" s="95">
        <f>求节点(节奏总纲!$H$4:$H$163,AO$7:AO$166,$BD356)</f>
        <v>636462814376.06628</v>
      </c>
    </row>
    <row r="357" spans="56:73" x14ac:dyDescent="0.15">
      <c r="BD357" s="14">
        <v>351</v>
      </c>
      <c r="BE357" s="95">
        <f>求节点(节奏总纲!$H$4:$H$163,M$7:M$166,$BD357)</f>
        <v>417.65151234902442</v>
      </c>
      <c r="BF357" s="95">
        <f>求节点(节奏总纲!$H$4:$H$163,N$7:N$166,$BD357)</f>
        <v>24007.225704271867</v>
      </c>
      <c r="BG357" s="95">
        <f>求节点(节奏总纲!$H$4:$H$163,O$7:O$166,$BD357)</f>
        <v>24007.225704271867</v>
      </c>
      <c r="BH357" s="95">
        <f>求节点(节奏总纲!$H$4:$H$163,P$7:P$166,$BD357)</f>
        <v>2.5000000000000001E-2</v>
      </c>
      <c r="BI357" s="95">
        <f>求节点(节奏总纲!$H$4:$H$163,Q$7:Q$166,$BD357)</f>
        <v>2.5000000000000001E-2</v>
      </c>
      <c r="BJ357" s="95">
        <f>求节点(节奏总纲!$H$4:$H$163,T$7:T$166,$BD357)</f>
        <v>2.4113127499999729</v>
      </c>
      <c r="BK357" s="95">
        <f>求节点(节奏总纲!$H$4:$H$163,U$7:U$166,$BD357)</f>
        <v>97892467403.143707</v>
      </c>
      <c r="BM357" s="14">
        <v>351</v>
      </c>
      <c r="BN357" s="95">
        <f>求节点(节奏总纲!$H$4:$H$163,AF$7:AF$166,$BD357)</f>
        <v>417.65151234902442</v>
      </c>
      <c r="BO357" s="95">
        <f>求节点(节奏总纲!$H$4:$H$163,AG$7:AG$166,$BD357)</f>
        <v>1391.2725122776217</v>
      </c>
      <c r="BP357" s="95">
        <f>求节点(节奏总纲!$H$4:$H$163,AH$7:AH$166,$BD357)</f>
        <v>1391.2725122776217</v>
      </c>
      <c r="BQ357" s="95">
        <f>求节点(节奏总纲!$H$4:$H$163,AI$7:AI$166,$BD357)</f>
        <v>2.5000000000000001E-2</v>
      </c>
      <c r="BR357" s="95">
        <f>求节点(节奏总纲!$H$4:$H$163,AJ$7:AJ$166,$BD357)</f>
        <v>2.5000000000000001E-2</v>
      </c>
      <c r="BS357" s="95">
        <f>求节点(节奏总纲!$H$4:$H$163,AM$7:AM$166,$BD357)</f>
        <v>8703.4193286531499</v>
      </c>
      <c r="BT357" s="95">
        <f>求节点(节奏总纲!$H$4:$H$163,AN$7:AN$166,$BD357)</f>
        <v>5.1032798930445296</v>
      </c>
      <c r="BU357" s="95">
        <f>求节点(节奏总纲!$H$4:$H$163,AO$7:AO$166,$BD357)</f>
        <v>637953668676.51721</v>
      </c>
    </row>
    <row r="358" spans="56:73" x14ac:dyDescent="0.15">
      <c r="BD358" s="14">
        <v>352</v>
      </c>
      <c r="BE358" s="95">
        <f>求节点(节奏总纲!$H$4:$H$163,M$7:M$166,$BD358)</f>
        <v>417.75716458205392</v>
      </c>
      <c r="BF358" s="95">
        <f>求节点(节奏总纲!$H$4:$H$163,N$7:N$166,$BD358)</f>
        <v>24013.867187941727</v>
      </c>
      <c r="BG358" s="95">
        <f>求节点(节奏总纲!$H$4:$H$163,O$7:O$166,$BD358)</f>
        <v>24013.867187941727</v>
      </c>
      <c r="BH358" s="95">
        <f>求节点(节奏总纲!$H$4:$H$163,P$7:P$166,$BD358)</f>
        <v>2.5000000000000001E-2</v>
      </c>
      <c r="BI358" s="95">
        <f>求节点(节奏总纲!$H$4:$H$163,Q$7:Q$166,$BD358)</f>
        <v>2.5000000000000001E-2</v>
      </c>
      <c r="BJ358" s="95">
        <f>求节点(节奏总纲!$H$4:$H$163,T$7:T$166,$BD358)</f>
        <v>2.4108516327372094</v>
      </c>
      <c r="BK358" s="95">
        <f>求节点(节奏总纲!$H$4:$H$163,U$7:U$166,$BD358)</f>
        <v>97944919268.486771</v>
      </c>
      <c r="BM358" s="14">
        <v>352</v>
      </c>
      <c r="BN358" s="95">
        <f>求节点(节奏总纲!$H$4:$H$163,AF$7:AF$166,$BD358)</f>
        <v>417.75716458205392</v>
      </c>
      <c r="BO358" s="95">
        <f>求节点(节奏总纲!$H$4:$H$163,AG$7:AG$166,$BD358)</f>
        <v>1391.8303479881483</v>
      </c>
      <c r="BP358" s="95">
        <f>求节点(节奏总纲!$H$4:$H$163,AH$7:AH$166,$BD358)</f>
        <v>1391.8303479881483</v>
      </c>
      <c r="BQ358" s="95">
        <f>求节点(节奏总纲!$H$4:$H$163,AI$7:AI$166,$BD358)</f>
        <v>2.5000000000000001E-2</v>
      </c>
      <c r="BR358" s="95">
        <f>求节点(节奏总纲!$H$4:$H$163,AJ$7:AJ$166,$BD358)</f>
        <v>2.5000000000000001E-2</v>
      </c>
      <c r="BS358" s="95">
        <f>求节点(节奏总纲!$H$4:$H$163,AM$7:AM$166,$BD358)</f>
        <v>8706.148642655502</v>
      </c>
      <c r="BT358" s="95">
        <f>求节点(节奏总纲!$H$4:$H$163,AN$7:AN$166,$BD358)</f>
        <v>5.105320885519359</v>
      </c>
      <c r="BU358" s="95">
        <f>求节点(节奏总纲!$H$4:$H$163,AO$7:AO$166,$BD358)</f>
        <v>639444522976.96814</v>
      </c>
    </row>
    <row r="359" spans="56:73" x14ac:dyDescent="0.15">
      <c r="BD359" s="14">
        <v>353</v>
      </c>
      <c r="BE359" s="95">
        <f>求节点(节奏总纲!$H$4:$H$163,M$7:M$166,$BD359)</f>
        <v>417.86281681508348</v>
      </c>
      <c r="BF359" s="95">
        <f>求节点(节奏总纲!$H$4:$H$163,N$7:N$166,$BD359)</f>
        <v>24020.508671611587</v>
      </c>
      <c r="BG359" s="95">
        <f>求节点(节奏总纲!$H$4:$H$163,O$7:O$166,$BD359)</f>
        <v>24020.508671611587</v>
      </c>
      <c r="BH359" s="95">
        <f>求节点(节奏总纲!$H$4:$H$163,P$7:P$166,$BD359)</f>
        <v>2.5000000000000001E-2</v>
      </c>
      <c r="BI359" s="95">
        <f>求节点(节奏总纲!$H$4:$H$163,Q$7:Q$166,$BD359)</f>
        <v>2.5000000000000001E-2</v>
      </c>
      <c r="BJ359" s="95">
        <f>求节点(节奏总纲!$H$4:$H$163,T$7:T$166,$BD359)</f>
        <v>2.4103905154744458</v>
      </c>
      <c r="BK359" s="95">
        <f>求节点(节奏总纲!$H$4:$H$163,U$7:U$166,$BD359)</f>
        <v>97997371133.829834</v>
      </c>
      <c r="BM359" s="14">
        <v>353</v>
      </c>
      <c r="BN359" s="95">
        <f>求节点(节奏总纲!$H$4:$H$163,AF$7:AF$166,$BD359)</f>
        <v>417.86281681508348</v>
      </c>
      <c r="BO359" s="95">
        <f>求节点(节奏总纲!$H$4:$H$163,AG$7:AG$166,$BD359)</f>
        <v>1392.388183698675</v>
      </c>
      <c r="BP359" s="95">
        <f>求节点(节奏总纲!$H$4:$H$163,AH$7:AH$166,$BD359)</f>
        <v>1392.388183698675</v>
      </c>
      <c r="BQ359" s="95">
        <f>求节点(节奏总纲!$H$4:$H$163,AI$7:AI$166,$BD359)</f>
        <v>2.5000000000000001E-2</v>
      </c>
      <c r="BR359" s="95">
        <f>求节点(节奏总纲!$H$4:$H$163,AJ$7:AJ$166,$BD359)</f>
        <v>2.5000000000000001E-2</v>
      </c>
      <c r="BS359" s="95">
        <f>求节点(节奏总纲!$H$4:$H$163,AM$7:AM$166,$BD359)</f>
        <v>8708.877956657856</v>
      </c>
      <c r="BT359" s="95">
        <f>求节点(节奏总纲!$H$4:$H$163,AN$7:AN$166,$BD359)</f>
        <v>5.1073618779941885</v>
      </c>
      <c r="BU359" s="95">
        <f>求节点(节奏总纲!$H$4:$H$163,AO$7:AO$166,$BD359)</f>
        <v>640935377277.41907</v>
      </c>
    </row>
    <row r="360" spans="56:73" x14ac:dyDescent="0.15">
      <c r="BD360" s="14">
        <v>354</v>
      </c>
      <c r="BE360" s="95">
        <f>求节点(节奏总纲!$H$4:$H$163,M$7:M$166,$BD360)</f>
        <v>417.96846904811298</v>
      </c>
      <c r="BF360" s="95">
        <f>求节点(节奏总纲!$H$4:$H$163,N$7:N$166,$BD360)</f>
        <v>24027.150155281448</v>
      </c>
      <c r="BG360" s="95">
        <f>求节点(节奏总纲!$H$4:$H$163,O$7:O$166,$BD360)</f>
        <v>24027.150155281448</v>
      </c>
      <c r="BH360" s="95">
        <f>求节点(节奏总纲!$H$4:$H$163,P$7:P$166,$BD360)</f>
        <v>2.5000000000000001E-2</v>
      </c>
      <c r="BI360" s="95">
        <f>求节点(节奏总纲!$H$4:$H$163,Q$7:Q$166,$BD360)</f>
        <v>2.5000000000000001E-2</v>
      </c>
      <c r="BJ360" s="95">
        <f>求节点(节奏总纲!$H$4:$H$163,T$7:T$166,$BD360)</f>
        <v>2.4099293982116823</v>
      </c>
      <c r="BK360" s="95">
        <f>求节点(节奏总纲!$H$4:$H$163,U$7:U$166,$BD360)</f>
        <v>98049822999.172882</v>
      </c>
      <c r="BM360" s="14">
        <v>354</v>
      </c>
      <c r="BN360" s="95">
        <f>求节点(节奏总纲!$H$4:$H$163,AF$7:AF$166,$BD360)</f>
        <v>417.96846904811298</v>
      </c>
      <c r="BO360" s="95">
        <f>求节点(节奏总纲!$H$4:$H$163,AG$7:AG$166,$BD360)</f>
        <v>1392.9460194092019</v>
      </c>
      <c r="BP360" s="95">
        <f>求节点(节奏总纲!$H$4:$H$163,AH$7:AH$166,$BD360)</f>
        <v>1392.9460194092019</v>
      </c>
      <c r="BQ360" s="95">
        <f>求节点(节奏总纲!$H$4:$H$163,AI$7:AI$166,$BD360)</f>
        <v>2.5000000000000001E-2</v>
      </c>
      <c r="BR360" s="95">
        <f>求节点(节奏总纲!$H$4:$H$163,AJ$7:AJ$166,$BD360)</f>
        <v>2.5000000000000001E-2</v>
      </c>
      <c r="BS360" s="95">
        <f>求节点(节奏总纲!$H$4:$H$163,AM$7:AM$166,$BD360)</f>
        <v>8711.6072706602081</v>
      </c>
      <c r="BT360" s="95">
        <f>求节点(节奏总纲!$H$4:$H$163,AN$7:AN$166,$BD360)</f>
        <v>5.109402870469018</v>
      </c>
      <c r="BU360" s="95">
        <f>求节点(节奏总纲!$H$4:$H$163,AO$7:AO$166,$BD360)</f>
        <v>642426231577.87</v>
      </c>
    </row>
    <row r="361" spans="56:73" x14ac:dyDescent="0.15">
      <c r="BD361" s="14">
        <v>355</v>
      </c>
      <c r="BE361" s="95">
        <f>求节点(节奏总纲!$H$4:$H$163,M$7:M$166,$BD361)</f>
        <v>418.07412128114254</v>
      </c>
      <c r="BF361" s="95">
        <f>求节点(节奏总纲!$H$4:$H$163,N$7:N$166,$BD361)</f>
        <v>24033.791638951308</v>
      </c>
      <c r="BG361" s="95">
        <f>求节点(节奏总纲!$H$4:$H$163,O$7:O$166,$BD361)</f>
        <v>24033.791638951308</v>
      </c>
      <c r="BH361" s="95">
        <f>求节点(节奏总纲!$H$4:$H$163,P$7:P$166,$BD361)</f>
        <v>2.5000000000000001E-2</v>
      </c>
      <c r="BI361" s="95">
        <f>求节点(节奏总纲!$H$4:$H$163,Q$7:Q$166,$BD361)</f>
        <v>2.5000000000000001E-2</v>
      </c>
      <c r="BJ361" s="95">
        <f>求节点(节奏总纲!$H$4:$H$163,T$7:T$166,$BD361)</f>
        <v>2.4094682809489187</v>
      </c>
      <c r="BK361" s="95">
        <f>求节点(节奏总纲!$H$4:$H$163,U$7:U$166,$BD361)</f>
        <v>98102274864.515945</v>
      </c>
      <c r="BM361" s="14">
        <v>355</v>
      </c>
      <c r="BN361" s="95">
        <f>求节点(节奏总纲!$H$4:$H$163,AF$7:AF$166,$BD361)</f>
        <v>418.07412128114254</v>
      </c>
      <c r="BO361" s="95">
        <f>求节点(节奏总纲!$H$4:$H$163,AG$7:AG$166,$BD361)</f>
        <v>1393.5038551197285</v>
      </c>
      <c r="BP361" s="95">
        <f>求节点(节奏总纲!$H$4:$H$163,AH$7:AH$166,$BD361)</f>
        <v>1393.5038551197285</v>
      </c>
      <c r="BQ361" s="95">
        <f>求节点(节奏总纲!$H$4:$H$163,AI$7:AI$166,$BD361)</f>
        <v>2.5000000000000001E-2</v>
      </c>
      <c r="BR361" s="95">
        <f>求节点(节奏总纲!$H$4:$H$163,AJ$7:AJ$166,$BD361)</f>
        <v>2.5000000000000001E-2</v>
      </c>
      <c r="BS361" s="95">
        <f>求节点(节奏总纲!$H$4:$H$163,AM$7:AM$166,$BD361)</f>
        <v>8714.3365846625602</v>
      </c>
      <c r="BT361" s="95">
        <f>求节点(节奏总纲!$H$4:$H$163,AN$7:AN$166,$BD361)</f>
        <v>5.1114438629438466</v>
      </c>
      <c r="BU361" s="95">
        <f>求节点(节奏总纲!$H$4:$H$163,AO$7:AO$166,$BD361)</f>
        <v>643917085878.32092</v>
      </c>
    </row>
    <row r="362" spans="56:73" x14ac:dyDescent="0.15">
      <c r="BD362" s="14">
        <v>356</v>
      </c>
      <c r="BE362" s="95">
        <f>求节点(节奏总纲!$H$4:$H$163,M$7:M$166,$BD362)</f>
        <v>418.17977351417204</v>
      </c>
      <c r="BF362" s="95">
        <f>求节点(节奏总纲!$H$4:$H$163,N$7:N$166,$BD362)</f>
        <v>24040.433122621169</v>
      </c>
      <c r="BG362" s="95">
        <f>求节点(节奏总纲!$H$4:$H$163,O$7:O$166,$BD362)</f>
        <v>24040.433122621169</v>
      </c>
      <c r="BH362" s="95">
        <f>求节点(节奏总纲!$H$4:$H$163,P$7:P$166,$BD362)</f>
        <v>2.5000000000000001E-2</v>
      </c>
      <c r="BI362" s="95">
        <f>求节点(节奏总纲!$H$4:$H$163,Q$7:Q$166,$BD362)</f>
        <v>2.5000000000000001E-2</v>
      </c>
      <c r="BJ362" s="95">
        <f>求节点(节奏总纲!$H$4:$H$163,T$7:T$166,$BD362)</f>
        <v>2.4090071636861552</v>
      </c>
      <c r="BK362" s="95">
        <f>求节点(节奏总纲!$H$4:$H$163,U$7:U$166,$BD362)</f>
        <v>98154726729.858994</v>
      </c>
      <c r="BM362" s="14">
        <v>356</v>
      </c>
      <c r="BN362" s="95">
        <f>求节点(节奏总纲!$H$4:$H$163,AF$7:AF$166,$BD362)</f>
        <v>418.17977351417204</v>
      </c>
      <c r="BO362" s="95">
        <f>求节点(节奏总纲!$H$4:$H$163,AG$7:AG$166,$BD362)</f>
        <v>1394.0616908302552</v>
      </c>
      <c r="BP362" s="95">
        <f>求节点(节奏总纲!$H$4:$H$163,AH$7:AH$166,$BD362)</f>
        <v>1394.0616908302552</v>
      </c>
      <c r="BQ362" s="95">
        <f>求节点(节奏总纲!$H$4:$H$163,AI$7:AI$166,$BD362)</f>
        <v>2.5000000000000001E-2</v>
      </c>
      <c r="BR362" s="95">
        <f>求节点(节奏总纲!$H$4:$H$163,AJ$7:AJ$166,$BD362)</f>
        <v>2.5000000000000001E-2</v>
      </c>
      <c r="BS362" s="95">
        <f>求节点(节奏总纲!$H$4:$H$163,AM$7:AM$166,$BD362)</f>
        <v>8717.0658986649123</v>
      </c>
      <c r="BT362" s="95">
        <f>求节点(节奏总纲!$H$4:$H$163,AN$7:AN$166,$BD362)</f>
        <v>5.113484855418676</v>
      </c>
      <c r="BU362" s="95">
        <f>求节点(节奏总纲!$H$4:$H$163,AO$7:AO$166,$BD362)</f>
        <v>645407940178.77185</v>
      </c>
    </row>
    <row r="363" spans="56:73" x14ac:dyDescent="0.15">
      <c r="BD363" s="14">
        <v>357</v>
      </c>
      <c r="BE363" s="95">
        <f>求节点(节奏总纲!$H$4:$H$163,M$7:M$166,$BD363)</f>
        <v>418.2854257472016</v>
      </c>
      <c r="BF363" s="95">
        <f>求节点(节奏总纲!$H$4:$H$163,N$7:N$166,$BD363)</f>
        <v>24047.074606291029</v>
      </c>
      <c r="BG363" s="95">
        <f>求节点(节奏总纲!$H$4:$H$163,O$7:O$166,$BD363)</f>
        <v>24047.074606291029</v>
      </c>
      <c r="BH363" s="95">
        <f>求节点(节奏总纲!$H$4:$H$163,P$7:P$166,$BD363)</f>
        <v>2.5000000000000001E-2</v>
      </c>
      <c r="BI363" s="95">
        <f>求节点(节奏总纲!$H$4:$H$163,Q$7:Q$166,$BD363)</f>
        <v>2.5000000000000001E-2</v>
      </c>
      <c r="BJ363" s="95">
        <f>求节点(节奏总纲!$H$4:$H$163,T$7:T$166,$BD363)</f>
        <v>2.4085460464233917</v>
      </c>
      <c r="BK363" s="95">
        <f>求节点(节奏总纲!$H$4:$H$163,U$7:U$166,$BD363)</f>
        <v>98207178595.202057</v>
      </c>
      <c r="BM363" s="14">
        <v>357</v>
      </c>
      <c r="BN363" s="95">
        <f>求节点(节奏总纲!$H$4:$H$163,AF$7:AF$166,$BD363)</f>
        <v>418.2854257472016</v>
      </c>
      <c r="BO363" s="95">
        <f>求节点(节奏总纲!$H$4:$H$163,AG$7:AG$166,$BD363)</f>
        <v>1394.6195265407819</v>
      </c>
      <c r="BP363" s="95">
        <f>求节点(节奏总纲!$H$4:$H$163,AH$7:AH$166,$BD363)</f>
        <v>1394.6195265407819</v>
      </c>
      <c r="BQ363" s="95">
        <f>求节点(节奏总纲!$H$4:$H$163,AI$7:AI$166,$BD363)</f>
        <v>2.5000000000000001E-2</v>
      </c>
      <c r="BR363" s="95">
        <f>求节点(节奏总纲!$H$4:$H$163,AJ$7:AJ$166,$BD363)</f>
        <v>2.5000000000000001E-2</v>
      </c>
      <c r="BS363" s="95">
        <f>求节点(节奏总纲!$H$4:$H$163,AM$7:AM$166,$BD363)</f>
        <v>8719.7952126672662</v>
      </c>
      <c r="BT363" s="95">
        <f>求节点(节奏总纲!$H$4:$H$163,AN$7:AN$166,$BD363)</f>
        <v>5.1155258478935055</v>
      </c>
      <c r="BU363" s="95">
        <f>求节点(节奏总纲!$H$4:$H$163,AO$7:AO$166,$BD363)</f>
        <v>646898794479.22278</v>
      </c>
    </row>
    <row r="364" spans="56:73" x14ac:dyDescent="0.15">
      <c r="BD364" s="14">
        <v>358</v>
      </c>
      <c r="BE364" s="95">
        <f>求节点(节奏总纲!$H$4:$H$163,M$7:M$166,$BD364)</f>
        <v>418.3910779802311</v>
      </c>
      <c r="BF364" s="95">
        <f>求节点(节奏总纲!$H$4:$H$163,N$7:N$166,$BD364)</f>
        <v>24053.71608996089</v>
      </c>
      <c r="BG364" s="95">
        <f>求节点(节奏总纲!$H$4:$H$163,O$7:O$166,$BD364)</f>
        <v>24053.71608996089</v>
      </c>
      <c r="BH364" s="95">
        <f>求节点(节奏总纲!$H$4:$H$163,P$7:P$166,$BD364)</f>
        <v>2.5000000000000001E-2</v>
      </c>
      <c r="BI364" s="95">
        <f>求节点(节奏总纲!$H$4:$H$163,Q$7:Q$166,$BD364)</f>
        <v>2.5000000000000001E-2</v>
      </c>
      <c r="BJ364" s="95">
        <f>求节点(节奏总纲!$H$4:$H$163,T$7:T$166,$BD364)</f>
        <v>2.4080849291606281</v>
      </c>
      <c r="BK364" s="95">
        <f>求节点(节奏总纲!$H$4:$H$163,U$7:U$166,$BD364)</f>
        <v>98259630460.54512</v>
      </c>
      <c r="BM364" s="14">
        <v>358</v>
      </c>
      <c r="BN364" s="95">
        <f>求节点(节奏总纲!$H$4:$H$163,AF$7:AF$166,$BD364)</f>
        <v>418.3910779802311</v>
      </c>
      <c r="BO364" s="95">
        <f>求节点(节奏总纲!$H$4:$H$163,AG$7:AG$166,$BD364)</f>
        <v>1395.1773622513085</v>
      </c>
      <c r="BP364" s="95">
        <f>求节点(节奏总纲!$H$4:$H$163,AH$7:AH$166,$BD364)</f>
        <v>1395.1773622513085</v>
      </c>
      <c r="BQ364" s="95">
        <f>求节点(节奏总纲!$H$4:$H$163,AI$7:AI$166,$BD364)</f>
        <v>2.5000000000000001E-2</v>
      </c>
      <c r="BR364" s="95">
        <f>求节点(节奏总纲!$H$4:$H$163,AJ$7:AJ$166,$BD364)</f>
        <v>2.5000000000000001E-2</v>
      </c>
      <c r="BS364" s="95">
        <f>求节点(节奏总纲!$H$4:$H$163,AM$7:AM$166,$BD364)</f>
        <v>8722.5245266696184</v>
      </c>
      <c r="BT364" s="95">
        <f>求节点(节奏总纲!$H$4:$H$163,AN$7:AN$166,$BD364)</f>
        <v>5.117566840368335</v>
      </c>
      <c r="BU364" s="95">
        <f>求节点(节奏总纲!$H$4:$H$163,AO$7:AO$166,$BD364)</f>
        <v>648389648779.67371</v>
      </c>
    </row>
    <row r="365" spans="56:73" x14ac:dyDescent="0.15">
      <c r="BD365" s="14">
        <v>359</v>
      </c>
      <c r="BE365" s="95">
        <f>求节点(节奏总纲!$H$4:$H$163,M$7:M$166,$BD365)</f>
        <v>418.49673021326066</v>
      </c>
      <c r="BF365" s="95">
        <f>求节点(节奏总纲!$H$4:$H$163,N$7:N$166,$BD365)</f>
        <v>24060.35757363075</v>
      </c>
      <c r="BG365" s="95">
        <f>求节点(节奏总纲!$H$4:$H$163,O$7:O$166,$BD365)</f>
        <v>24060.35757363075</v>
      </c>
      <c r="BH365" s="95">
        <f>求节点(节奏总纲!$H$4:$H$163,P$7:P$166,$BD365)</f>
        <v>2.5000000000000001E-2</v>
      </c>
      <c r="BI365" s="95">
        <f>求节点(节奏总纲!$H$4:$H$163,Q$7:Q$166,$BD365)</f>
        <v>2.5000000000000001E-2</v>
      </c>
      <c r="BJ365" s="95">
        <f>求节点(节奏总纲!$H$4:$H$163,T$7:T$166,$BD365)</f>
        <v>2.4076238118978646</v>
      </c>
      <c r="BK365" s="95">
        <f>求节点(节奏总纲!$H$4:$H$163,U$7:U$166,$BD365)</f>
        <v>98312082325.888168</v>
      </c>
      <c r="BM365" s="14">
        <v>359</v>
      </c>
      <c r="BN365" s="95">
        <f>求节点(节奏总纲!$H$4:$H$163,AF$7:AF$166,$BD365)</f>
        <v>418.49673021326066</v>
      </c>
      <c r="BO365" s="95">
        <f>求节点(节奏总纲!$H$4:$H$163,AG$7:AG$166,$BD365)</f>
        <v>1395.7351979618352</v>
      </c>
      <c r="BP365" s="95">
        <f>求节点(节奏总纲!$H$4:$H$163,AH$7:AH$166,$BD365)</f>
        <v>1395.7351979618352</v>
      </c>
      <c r="BQ365" s="95">
        <f>求节点(节奏总纲!$H$4:$H$163,AI$7:AI$166,$BD365)</f>
        <v>2.5000000000000001E-2</v>
      </c>
      <c r="BR365" s="95">
        <f>求节点(节奏总纲!$H$4:$H$163,AJ$7:AJ$166,$BD365)</f>
        <v>2.5000000000000001E-2</v>
      </c>
      <c r="BS365" s="95">
        <f>求节点(节奏总纲!$H$4:$H$163,AM$7:AM$166,$BD365)</f>
        <v>8725.2538406719705</v>
      </c>
      <c r="BT365" s="95">
        <f>求节点(节奏总纲!$H$4:$H$163,AN$7:AN$166,$BD365)</f>
        <v>5.1196078328431645</v>
      </c>
      <c r="BU365" s="95">
        <f>求节点(节奏总纲!$H$4:$H$163,AO$7:AO$166,$BD365)</f>
        <v>649880503080.12451</v>
      </c>
    </row>
    <row r="366" spans="56:73" x14ac:dyDescent="0.15">
      <c r="BD366" s="14">
        <v>360</v>
      </c>
      <c r="BE366" s="95">
        <f>求节点(节奏总纲!$H$4:$H$163,M$7:M$166,$BD366)</f>
        <v>418.60238244629016</v>
      </c>
      <c r="BF366" s="95">
        <f>求节点(节奏总纲!$H$4:$H$163,N$7:N$166,$BD366)</f>
        <v>24066.999057300611</v>
      </c>
      <c r="BG366" s="95">
        <f>求节点(节奏总纲!$H$4:$H$163,O$7:O$166,$BD366)</f>
        <v>24066.999057300611</v>
      </c>
      <c r="BH366" s="95">
        <f>求节点(节奏总纲!$H$4:$H$163,P$7:P$166,$BD366)</f>
        <v>2.5000000000000001E-2</v>
      </c>
      <c r="BI366" s="95">
        <f>求节点(节奏总纲!$H$4:$H$163,Q$7:Q$166,$BD366)</f>
        <v>2.5000000000000001E-2</v>
      </c>
      <c r="BJ366" s="95">
        <f>求节点(节奏总纲!$H$4:$H$163,T$7:T$166,$BD366)</f>
        <v>2.407162694635101</v>
      </c>
      <c r="BK366" s="95">
        <f>求节点(节奏总纲!$H$4:$H$163,U$7:U$166,$BD366)</f>
        <v>98364534191.231232</v>
      </c>
      <c r="BM366" s="14">
        <v>360</v>
      </c>
      <c r="BN366" s="95">
        <f>求节点(节奏总纲!$H$4:$H$163,AF$7:AF$166,$BD366)</f>
        <v>418.60238244629016</v>
      </c>
      <c r="BO366" s="95">
        <f>求节点(节奏总纲!$H$4:$H$163,AG$7:AG$166,$BD366)</f>
        <v>1396.2930336723618</v>
      </c>
      <c r="BP366" s="95">
        <f>求节点(节奏总纲!$H$4:$H$163,AH$7:AH$166,$BD366)</f>
        <v>1396.2930336723618</v>
      </c>
      <c r="BQ366" s="95">
        <f>求节点(节奏总纲!$H$4:$H$163,AI$7:AI$166,$BD366)</f>
        <v>2.5000000000000001E-2</v>
      </c>
      <c r="BR366" s="95">
        <f>求节点(节奏总纲!$H$4:$H$163,AJ$7:AJ$166,$BD366)</f>
        <v>2.5000000000000001E-2</v>
      </c>
      <c r="BS366" s="95">
        <f>求节点(节奏总纲!$H$4:$H$163,AM$7:AM$166,$BD366)</f>
        <v>8727.9831546743244</v>
      </c>
      <c r="BT366" s="95">
        <f>求节点(节奏总纲!$H$4:$H$163,AN$7:AN$166,$BD366)</f>
        <v>5.121648825317993</v>
      </c>
      <c r="BU366" s="95">
        <f>求节点(节奏总纲!$H$4:$H$163,AO$7:AO$166,$BD366)</f>
        <v>651371357380.57544</v>
      </c>
    </row>
    <row r="367" spans="56:73" x14ac:dyDescent="0.15">
      <c r="BF367" s="95"/>
      <c r="BG367" s="95"/>
      <c r="BH367" s="95"/>
      <c r="BI367" s="95"/>
      <c r="BJ367" s="95"/>
      <c r="BN367" s="95"/>
      <c r="BO367" s="95"/>
      <c r="BP367" s="95"/>
      <c r="BQ367" s="95"/>
      <c r="BR367" s="95"/>
      <c r="BS367" s="95"/>
      <c r="BT367" s="95"/>
    </row>
    <row r="368" spans="56:73" x14ac:dyDescent="0.15">
      <c r="BF368" s="95"/>
      <c r="BG368" s="95"/>
      <c r="BH368" s="95"/>
      <c r="BI368" s="95"/>
      <c r="BJ368" s="95"/>
      <c r="BN368" s="95"/>
      <c r="BO368" s="95"/>
      <c r="BP368" s="95"/>
      <c r="BQ368" s="95"/>
      <c r="BR368" s="95"/>
      <c r="BS368" s="95"/>
      <c r="BT368" s="95"/>
    </row>
    <row r="369" spans="58:72" x14ac:dyDescent="0.15">
      <c r="BF369" s="95"/>
      <c r="BG369" s="95"/>
      <c r="BH369" s="95"/>
      <c r="BI369" s="95"/>
      <c r="BJ369" s="95"/>
      <c r="BN369" s="95"/>
      <c r="BO369" s="95"/>
      <c r="BP369" s="95"/>
      <c r="BQ369" s="95"/>
      <c r="BR369" s="95"/>
      <c r="BS369" s="95"/>
      <c r="BT369" s="95"/>
    </row>
    <row r="370" spans="58:72" x14ac:dyDescent="0.15">
      <c r="BF370" s="95"/>
      <c r="BG370" s="95"/>
      <c r="BH370" s="95"/>
      <c r="BI370" s="95"/>
      <c r="BJ370" s="95"/>
      <c r="BN370" s="95"/>
      <c r="BO370" s="95"/>
      <c r="BP370" s="95"/>
      <c r="BQ370" s="95"/>
      <c r="BR370" s="95"/>
      <c r="BS370" s="95"/>
      <c r="BT370" s="95"/>
    </row>
    <row r="371" spans="58:72" x14ac:dyDescent="0.15">
      <c r="BF371" s="95"/>
      <c r="BG371" s="95"/>
      <c r="BH371" s="95"/>
      <c r="BI371" s="95"/>
      <c r="BJ371" s="95"/>
      <c r="BN371" s="95"/>
      <c r="BO371" s="95"/>
      <c r="BP371" s="95"/>
      <c r="BQ371" s="95"/>
      <c r="BR371" s="95"/>
      <c r="BS371" s="95"/>
      <c r="BT371" s="95"/>
    </row>
    <row r="372" spans="58:72" x14ac:dyDescent="0.15">
      <c r="BF372" s="95"/>
      <c r="BG372" s="95"/>
      <c r="BH372" s="95"/>
      <c r="BI372" s="95"/>
      <c r="BJ372" s="95"/>
      <c r="BN372" s="95"/>
      <c r="BO372" s="95"/>
      <c r="BP372" s="95"/>
      <c r="BQ372" s="95"/>
      <c r="BR372" s="95"/>
      <c r="BS372" s="95"/>
      <c r="BT372" s="95"/>
    </row>
    <row r="373" spans="58:72" x14ac:dyDescent="0.15">
      <c r="BF373" s="95"/>
      <c r="BG373" s="95"/>
      <c r="BH373" s="95"/>
      <c r="BI373" s="95"/>
      <c r="BJ373" s="95"/>
      <c r="BN373" s="95"/>
      <c r="BO373" s="95"/>
      <c r="BP373" s="95"/>
      <c r="BQ373" s="95"/>
      <c r="BR373" s="95"/>
      <c r="BS373" s="95"/>
      <c r="BT373" s="95"/>
    </row>
    <row r="374" spans="58:72" x14ac:dyDescent="0.15">
      <c r="BF374" s="95"/>
      <c r="BG374" s="95"/>
      <c r="BH374" s="95"/>
      <c r="BI374" s="95"/>
      <c r="BJ374" s="95"/>
      <c r="BN374" s="95"/>
      <c r="BO374" s="95"/>
      <c r="BP374" s="95"/>
      <c r="BQ374" s="95"/>
      <c r="BR374" s="95"/>
      <c r="BS374" s="95"/>
      <c r="BT374" s="95"/>
    </row>
    <row r="375" spans="58:72" x14ac:dyDescent="0.15">
      <c r="BF375" s="95"/>
      <c r="BG375" s="95"/>
      <c r="BH375" s="95"/>
      <c r="BI375" s="95"/>
      <c r="BJ375" s="95"/>
      <c r="BN375" s="95"/>
      <c r="BO375" s="95"/>
      <c r="BP375" s="95"/>
      <c r="BQ375" s="95"/>
      <c r="BR375" s="95"/>
      <c r="BS375" s="95"/>
      <c r="BT375" s="95"/>
    </row>
    <row r="376" spans="58:72" x14ac:dyDescent="0.15">
      <c r="BF376" s="95"/>
      <c r="BG376" s="95"/>
      <c r="BH376" s="95"/>
      <c r="BI376" s="95"/>
      <c r="BJ376" s="95"/>
      <c r="BN376" s="95"/>
      <c r="BO376" s="95"/>
      <c r="BP376" s="95"/>
      <c r="BQ376" s="95"/>
      <c r="BR376" s="95"/>
      <c r="BS376" s="95"/>
      <c r="BT376" s="95"/>
    </row>
    <row r="377" spans="58:72" x14ac:dyDescent="0.15">
      <c r="BF377" s="95"/>
      <c r="BG377" s="95"/>
      <c r="BH377" s="95"/>
      <c r="BI377" s="95"/>
      <c r="BJ377" s="95"/>
      <c r="BN377" s="95"/>
      <c r="BO377" s="95"/>
      <c r="BP377" s="95"/>
      <c r="BQ377" s="95"/>
      <c r="BR377" s="95"/>
      <c r="BS377" s="95"/>
      <c r="BT377" s="95"/>
    </row>
    <row r="378" spans="58:72" x14ac:dyDescent="0.15">
      <c r="BF378" s="95"/>
      <c r="BG378" s="95"/>
      <c r="BH378" s="95"/>
      <c r="BI378" s="95"/>
      <c r="BJ378" s="95"/>
      <c r="BN378" s="95"/>
      <c r="BO378" s="95"/>
      <c r="BP378" s="95"/>
      <c r="BQ378" s="95"/>
      <c r="BR378" s="95"/>
      <c r="BS378" s="95"/>
      <c r="BT378" s="95"/>
    </row>
    <row r="379" spans="58:72" x14ac:dyDescent="0.15">
      <c r="BF379" s="95"/>
      <c r="BG379" s="95"/>
      <c r="BH379" s="95"/>
      <c r="BI379" s="95"/>
      <c r="BJ379" s="95"/>
      <c r="BN379" s="95"/>
      <c r="BO379" s="95"/>
      <c r="BP379" s="95"/>
      <c r="BQ379" s="95"/>
      <c r="BR379" s="95"/>
      <c r="BS379" s="95"/>
      <c r="BT379" s="95"/>
    </row>
    <row r="380" spans="58:72" x14ac:dyDescent="0.15">
      <c r="BF380" s="95"/>
      <c r="BG380" s="95"/>
      <c r="BH380" s="95"/>
      <c r="BI380" s="95"/>
      <c r="BJ380" s="95"/>
      <c r="BN380" s="95"/>
      <c r="BO380" s="95"/>
      <c r="BP380" s="95"/>
      <c r="BQ380" s="95"/>
      <c r="BR380" s="95"/>
      <c r="BS380" s="95"/>
      <c r="BT380" s="95"/>
    </row>
    <row r="381" spans="58:72" x14ac:dyDescent="0.15">
      <c r="BF381" s="95"/>
      <c r="BG381" s="95"/>
      <c r="BH381" s="95"/>
      <c r="BI381" s="95"/>
      <c r="BJ381" s="95"/>
      <c r="BN381" s="95"/>
      <c r="BO381" s="95"/>
      <c r="BP381" s="95"/>
      <c r="BQ381" s="95"/>
      <c r="BR381" s="95"/>
      <c r="BS381" s="95"/>
      <c r="BT381" s="95"/>
    </row>
    <row r="382" spans="58:72" x14ac:dyDescent="0.15">
      <c r="BF382" s="95"/>
      <c r="BG382" s="95"/>
      <c r="BH382" s="95"/>
      <c r="BI382" s="95"/>
      <c r="BJ382" s="95"/>
      <c r="BN382" s="95"/>
      <c r="BO382" s="95"/>
      <c r="BP382" s="95"/>
      <c r="BQ382" s="95"/>
      <c r="BR382" s="95"/>
      <c r="BS382" s="95"/>
      <c r="BT382" s="95"/>
    </row>
    <row r="383" spans="58:72" x14ac:dyDescent="0.15">
      <c r="BF383" s="95"/>
      <c r="BG383" s="95"/>
      <c r="BH383" s="95"/>
      <c r="BI383" s="95"/>
      <c r="BJ383" s="95"/>
      <c r="BN383" s="95"/>
      <c r="BO383" s="95"/>
      <c r="BP383" s="95"/>
      <c r="BQ383" s="95"/>
      <c r="BR383" s="95"/>
      <c r="BS383" s="95"/>
      <c r="BT383" s="95"/>
    </row>
    <row r="384" spans="58:72" x14ac:dyDescent="0.15">
      <c r="BF384" s="95"/>
      <c r="BG384" s="95"/>
      <c r="BH384" s="95"/>
      <c r="BI384" s="95"/>
      <c r="BJ384" s="95"/>
      <c r="BN384" s="95"/>
      <c r="BO384" s="95"/>
      <c r="BP384" s="95"/>
      <c r="BQ384" s="95"/>
      <c r="BR384" s="95"/>
      <c r="BS384" s="95"/>
      <c r="BT384" s="95"/>
    </row>
    <row r="385" spans="58:72" x14ac:dyDescent="0.15">
      <c r="BF385" s="95"/>
      <c r="BG385" s="95"/>
      <c r="BH385" s="95"/>
      <c r="BI385" s="95"/>
      <c r="BJ385" s="95"/>
      <c r="BN385" s="95"/>
      <c r="BO385" s="95"/>
      <c r="BP385" s="95"/>
      <c r="BQ385" s="95"/>
      <c r="BR385" s="95"/>
      <c r="BS385" s="95"/>
      <c r="BT385" s="95"/>
    </row>
    <row r="386" spans="58:72" x14ac:dyDescent="0.15">
      <c r="BF386" s="95"/>
      <c r="BG386" s="95"/>
      <c r="BH386" s="95"/>
      <c r="BI386" s="95"/>
      <c r="BJ386" s="95"/>
      <c r="BN386" s="95"/>
      <c r="BO386" s="95"/>
      <c r="BP386" s="95"/>
      <c r="BQ386" s="95"/>
      <c r="BR386" s="95"/>
      <c r="BS386" s="95"/>
      <c r="BT386" s="95"/>
    </row>
    <row r="387" spans="58:72" x14ac:dyDescent="0.15">
      <c r="BF387" s="95"/>
      <c r="BG387" s="95"/>
      <c r="BH387" s="95"/>
      <c r="BI387" s="95"/>
      <c r="BJ387" s="95"/>
      <c r="BN387" s="95"/>
      <c r="BO387" s="95"/>
      <c r="BP387" s="95"/>
      <c r="BQ387" s="95"/>
      <c r="BR387" s="95"/>
      <c r="BS387" s="95"/>
      <c r="BT387" s="95"/>
    </row>
    <row r="388" spans="58:72" x14ac:dyDescent="0.15">
      <c r="BF388" s="95"/>
      <c r="BG388" s="95"/>
      <c r="BH388" s="95"/>
      <c r="BI388" s="95"/>
      <c r="BJ388" s="95"/>
      <c r="BN388" s="95"/>
      <c r="BO388" s="95"/>
      <c r="BP388" s="95"/>
      <c r="BQ388" s="95"/>
      <c r="BR388" s="95"/>
      <c r="BS388" s="95"/>
      <c r="BT388" s="95"/>
    </row>
    <row r="389" spans="58:72" x14ac:dyDescent="0.15">
      <c r="BF389" s="95"/>
      <c r="BG389" s="95"/>
      <c r="BH389" s="95"/>
      <c r="BI389" s="95"/>
      <c r="BJ389" s="95"/>
      <c r="BN389" s="95"/>
      <c r="BO389" s="95"/>
      <c r="BP389" s="95"/>
      <c r="BQ389" s="95"/>
      <c r="BR389" s="95"/>
      <c r="BS389" s="95"/>
      <c r="BT389" s="95"/>
    </row>
    <row r="390" spans="58:72" x14ac:dyDescent="0.15">
      <c r="BF390" s="95"/>
      <c r="BG390" s="95"/>
      <c r="BH390" s="95"/>
      <c r="BI390" s="95"/>
      <c r="BJ390" s="95"/>
      <c r="BN390" s="95"/>
      <c r="BO390" s="95"/>
      <c r="BP390" s="95"/>
      <c r="BQ390" s="95"/>
      <c r="BR390" s="95"/>
      <c r="BS390" s="95"/>
      <c r="BT390" s="95"/>
    </row>
    <row r="391" spans="58:72" x14ac:dyDescent="0.15">
      <c r="BF391" s="95"/>
      <c r="BG391" s="95"/>
      <c r="BH391" s="95"/>
      <c r="BI391" s="95"/>
      <c r="BJ391" s="95"/>
      <c r="BN391" s="95"/>
      <c r="BO391" s="95"/>
      <c r="BP391" s="95"/>
      <c r="BQ391" s="95"/>
      <c r="BR391" s="95"/>
      <c r="BS391" s="95"/>
      <c r="BT391" s="95"/>
    </row>
    <row r="392" spans="58:72" x14ac:dyDescent="0.15">
      <c r="BF392" s="95"/>
      <c r="BG392" s="95"/>
      <c r="BH392" s="95"/>
      <c r="BI392" s="95"/>
      <c r="BJ392" s="95"/>
      <c r="BN392" s="95"/>
      <c r="BO392" s="95"/>
      <c r="BP392" s="95"/>
      <c r="BQ392" s="95"/>
      <c r="BR392" s="95"/>
      <c r="BS392" s="95"/>
      <c r="BT392" s="95"/>
    </row>
    <row r="393" spans="58:72" x14ac:dyDescent="0.15">
      <c r="BF393" s="95"/>
      <c r="BG393" s="95"/>
      <c r="BH393" s="95"/>
      <c r="BI393" s="95"/>
      <c r="BJ393" s="95"/>
      <c r="BN393" s="95"/>
      <c r="BO393" s="95"/>
      <c r="BP393" s="95"/>
      <c r="BQ393" s="95"/>
      <c r="BR393" s="95"/>
      <c r="BS393" s="95"/>
      <c r="BT393" s="95"/>
    </row>
    <row r="394" spans="58:72" x14ac:dyDescent="0.15">
      <c r="BF394" s="95"/>
      <c r="BG394" s="95"/>
      <c r="BH394" s="95"/>
      <c r="BI394" s="95"/>
      <c r="BJ394" s="95"/>
      <c r="BN394" s="95"/>
      <c r="BO394" s="95"/>
      <c r="BP394" s="95"/>
      <c r="BQ394" s="95"/>
      <c r="BR394" s="95"/>
      <c r="BS394" s="95"/>
      <c r="BT394" s="95"/>
    </row>
    <row r="395" spans="58:72" x14ac:dyDescent="0.15">
      <c r="BF395" s="95"/>
      <c r="BG395" s="95"/>
      <c r="BH395" s="95"/>
      <c r="BI395" s="95"/>
      <c r="BJ395" s="95"/>
      <c r="BN395" s="95"/>
      <c r="BO395" s="95"/>
      <c r="BP395" s="95"/>
      <c r="BQ395" s="95"/>
      <c r="BR395" s="95"/>
      <c r="BS395" s="95"/>
      <c r="BT395" s="95"/>
    </row>
    <row r="396" spans="58:72" x14ac:dyDescent="0.15">
      <c r="BF396" s="95"/>
      <c r="BG396" s="95"/>
      <c r="BH396" s="95"/>
      <c r="BI396" s="95"/>
      <c r="BJ396" s="95"/>
      <c r="BN396" s="95"/>
      <c r="BO396" s="95"/>
      <c r="BP396" s="95"/>
      <c r="BQ396" s="95"/>
      <c r="BR396" s="95"/>
      <c r="BS396" s="95"/>
      <c r="BT396" s="95"/>
    </row>
    <row r="397" spans="58:72" x14ac:dyDescent="0.15">
      <c r="BF397" s="95"/>
      <c r="BG397" s="95"/>
      <c r="BH397" s="95"/>
      <c r="BI397" s="95"/>
      <c r="BJ397" s="95"/>
      <c r="BN397" s="95"/>
      <c r="BO397" s="95"/>
      <c r="BP397" s="95"/>
      <c r="BQ397" s="95"/>
      <c r="BR397" s="95"/>
      <c r="BS397" s="95"/>
      <c r="BT397" s="95"/>
    </row>
    <row r="398" spans="58:72" x14ac:dyDescent="0.15">
      <c r="BF398" s="95"/>
      <c r="BG398" s="95"/>
      <c r="BH398" s="95"/>
      <c r="BI398" s="95"/>
      <c r="BJ398" s="95"/>
      <c r="BN398" s="95"/>
      <c r="BO398" s="95"/>
      <c r="BP398" s="95"/>
      <c r="BQ398" s="95"/>
      <c r="BR398" s="95"/>
      <c r="BS398" s="95"/>
      <c r="BT398" s="95"/>
    </row>
    <row r="399" spans="58:72" x14ac:dyDescent="0.15">
      <c r="BF399" s="95"/>
      <c r="BG399" s="95"/>
      <c r="BH399" s="95"/>
      <c r="BI399" s="95"/>
      <c r="BJ399" s="95"/>
      <c r="BN399" s="95"/>
      <c r="BO399" s="95"/>
      <c r="BP399" s="95"/>
      <c r="BQ399" s="95"/>
      <c r="BR399" s="95"/>
      <c r="BS399" s="95"/>
      <c r="BT399" s="95"/>
    </row>
    <row r="400" spans="58:72" x14ac:dyDescent="0.15">
      <c r="BF400" s="95"/>
      <c r="BG400" s="95"/>
      <c r="BH400" s="95"/>
      <c r="BI400" s="95"/>
      <c r="BJ400" s="95"/>
      <c r="BN400" s="95"/>
      <c r="BO400" s="95"/>
      <c r="BP400" s="95"/>
      <c r="BQ400" s="95"/>
      <c r="BR400" s="95"/>
      <c r="BS400" s="95"/>
      <c r="BT400" s="95"/>
    </row>
    <row r="401" spans="58:72" x14ac:dyDescent="0.15">
      <c r="BF401" s="95"/>
      <c r="BG401" s="95"/>
      <c r="BH401" s="95"/>
      <c r="BI401" s="95"/>
      <c r="BJ401" s="95"/>
      <c r="BN401" s="95"/>
      <c r="BO401" s="95"/>
      <c r="BP401" s="95"/>
      <c r="BQ401" s="95"/>
      <c r="BR401" s="95"/>
      <c r="BS401" s="95"/>
      <c r="BT401" s="95"/>
    </row>
    <row r="402" spans="58:72" x14ac:dyDescent="0.15">
      <c r="BF402" s="95"/>
      <c r="BG402" s="95"/>
      <c r="BH402" s="95"/>
      <c r="BI402" s="95"/>
      <c r="BJ402" s="95"/>
      <c r="BN402" s="95"/>
      <c r="BO402" s="95"/>
      <c r="BP402" s="95"/>
      <c r="BQ402" s="95"/>
      <c r="BR402" s="95"/>
      <c r="BS402" s="95"/>
      <c r="BT402" s="95"/>
    </row>
    <row r="403" spans="58:72" x14ac:dyDescent="0.15">
      <c r="BF403" s="95"/>
      <c r="BG403" s="95"/>
      <c r="BH403" s="95"/>
      <c r="BI403" s="95"/>
      <c r="BJ403" s="95"/>
      <c r="BN403" s="95"/>
      <c r="BO403" s="95"/>
      <c r="BP403" s="95"/>
      <c r="BQ403" s="95"/>
      <c r="BR403" s="95"/>
      <c r="BS403" s="95"/>
      <c r="BT403" s="95"/>
    </row>
    <row r="404" spans="58:72" x14ac:dyDescent="0.15">
      <c r="BF404" s="95"/>
      <c r="BG404" s="95"/>
      <c r="BH404" s="95"/>
      <c r="BI404" s="95"/>
      <c r="BJ404" s="95"/>
      <c r="BN404" s="95"/>
      <c r="BO404" s="95"/>
      <c r="BP404" s="95"/>
      <c r="BQ404" s="95"/>
      <c r="BR404" s="95"/>
      <c r="BS404" s="95"/>
      <c r="BT404" s="95"/>
    </row>
    <row r="405" spans="58:72" x14ac:dyDescent="0.15">
      <c r="BF405" s="95"/>
      <c r="BG405" s="95"/>
      <c r="BH405" s="95"/>
      <c r="BI405" s="95"/>
      <c r="BJ405" s="95"/>
      <c r="BN405" s="95"/>
      <c r="BO405" s="95"/>
      <c r="BP405" s="95"/>
      <c r="BQ405" s="95"/>
      <c r="BR405" s="95"/>
      <c r="BS405" s="95"/>
      <c r="BT405" s="95"/>
    </row>
    <row r="406" spans="58:72" x14ac:dyDescent="0.15">
      <c r="BF406" s="95"/>
      <c r="BG406" s="95"/>
      <c r="BH406" s="95"/>
      <c r="BI406" s="95"/>
      <c r="BJ406" s="95"/>
      <c r="BN406" s="95"/>
      <c r="BO406" s="95"/>
      <c r="BP406" s="95"/>
      <c r="BQ406" s="95"/>
      <c r="BR406" s="95"/>
      <c r="BS406" s="95"/>
      <c r="BT406" s="95"/>
    </row>
    <row r="407" spans="58:72" x14ac:dyDescent="0.15">
      <c r="BF407" s="95"/>
      <c r="BG407" s="95"/>
      <c r="BH407" s="95"/>
      <c r="BI407" s="95"/>
      <c r="BJ407" s="95"/>
      <c r="BN407" s="95"/>
      <c r="BO407" s="95"/>
      <c r="BP407" s="95"/>
      <c r="BQ407" s="95"/>
      <c r="BR407" s="95"/>
      <c r="BS407" s="95"/>
      <c r="BT407" s="95"/>
    </row>
    <row r="408" spans="58:72" x14ac:dyDescent="0.15">
      <c r="BF408" s="95"/>
      <c r="BG408" s="95"/>
      <c r="BH408" s="95"/>
      <c r="BI408" s="95"/>
      <c r="BJ408" s="95"/>
      <c r="BN408" s="95"/>
      <c r="BO408" s="95"/>
      <c r="BP408" s="95"/>
      <c r="BQ408" s="95"/>
      <c r="BR408" s="95"/>
      <c r="BS408" s="95"/>
      <c r="BT408" s="95"/>
    </row>
  </sheetData>
  <mergeCells count="12">
    <mergeCell ref="C3:H3"/>
    <mergeCell ref="B4:B6"/>
    <mergeCell ref="C4:H6"/>
    <mergeCell ref="M5:T5"/>
    <mergeCell ref="V5:AC5"/>
    <mergeCell ref="AP5:AW5"/>
    <mergeCell ref="B7:B9"/>
    <mergeCell ref="C7:H9"/>
    <mergeCell ref="BE5:BJ5"/>
    <mergeCell ref="BN5:BS5"/>
    <mergeCell ref="AF5:AM5"/>
    <mergeCell ref="AZ5:BA5"/>
  </mergeCells>
  <phoneticPr fontId="1" type="noConversion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9"/>
  <dimension ref="D2:O179"/>
  <sheetViews>
    <sheetView workbookViewId="0">
      <selection activeCell="P26" sqref="P26"/>
    </sheetView>
  </sheetViews>
  <sheetFormatPr defaultColWidth="9" defaultRowHeight="11.25" x14ac:dyDescent="0.15"/>
  <cols>
    <col min="1" max="3" width="9" style="8"/>
    <col min="4" max="4" width="6.625" style="14"/>
    <col min="5" max="5" width="9.75" style="8" bestFit="1" customWidth="1"/>
    <col min="6" max="16384" width="9" style="8"/>
  </cols>
  <sheetData>
    <row r="2" spans="4:15" x14ac:dyDescent="0.15">
      <c r="D2" s="35" t="s">
        <v>217</v>
      </c>
    </row>
    <row r="5" spans="4:15" x14ac:dyDescent="0.15">
      <c r="E5" s="101" t="s">
        <v>349</v>
      </c>
      <c r="F5" s="101"/>
      <c r="G5" s="101"/>
      <c r="H5" s="101"/>
      <c r="I5" s="101"/>
      <c r="K5" s="101" t="s">
        <v>350</v>
      </c>
      <c r="L5" s="101"/>
      <c r="M5" s="101"/>
      <c r="N5" s="101"/>
      <c r="O5" s="101"/>
    </row>
    <row r="6" spans="4:15" x14ac:dyDescent="0.15">
      <c r="D6" s="14" t="s">
        <v>379</v>
      </c>
      <c r="E6" s="8" t="s">
        <v>344</v>
      </c>
      <c r="F6" s="8" t="s">
        <v>345</v>
      </c>
      <c r="G6" s="8" t="s">
        <v>346</v>
      </c>
      <c r="H6" s="8" t="s">
        <v>347</v>
      </c>
      <c r="I6" s="8" t="s">
        <v>348</v>
      </c>
      <c r="K6" s="8" t="s">
        <v>80</v>
      </c>
      <c r="L6" s="8" t="s">
        <v>81</v>
      </c>
      <c r="M6" s="8" t="s">
        <v>82</v>
      </c>
      <c r="N6" s="8" t="s">
        <v>83</v>
      </c>
      <c r="O6" s="8" t="s">
        <v>84</v>
      </c>
    </row>
    <row r="7" spans="4:15" x14ac:dyDescent="0.15">
      <c r="D7" s="75">
        <v>1</v>
      </c>
      <c r="E7" s="8">
        <f>ROUND((((0.5*非r将兵属性验证!AG7*(1+非r将兵属性验证!AI7)*非r将兵属性验证!AH7*(1+非r将兵属性验证!AJ7)*非r将兵属性验证!AM7*非r将兵属性验证!AM7+非r将兵属性验证!N7*(1+非r将兵属性验证!P7)*非r将兵属性验证!AH7*(1+非r将兵属性验证!AJ7)*非r将兵属性验证!AM7)*0.5+(0.5*非r将兵属性验证!AG7*(1+非r将兵属性验证!AI7)*非r将兵属性验证!O7*(1+非r将兵属性验证!Q7)*非r将兵属性验证!AM7+非r将兵属性验证!N7*(1+非r将兵属性验证!P7)*非r将兵属性验证!O7*(1+非r将兵属性验证!Q7))*0.5)*非r将兵属性验证!M7/100000000)*非r将兵属性验证!M7,0)</f>
        <v>364332</v>
      </c>
      <c r="F7" s="8">
        <f>ROUND((((0.5*小r将兵属性验证!AG7*(1+小r将兵属性验证!AI7)*小r将兵属性验证!AH7*(1+小r将兵属性验证!AJ7)*小r将兵属性验证!AM7*小r将兵属性验证!AM7+小r将兵属性验证!N7*(1+小r将兵属性验证!P7)*小r将兵属性验证!AH7*(1+小r将兵属性验证!AJ7)*小r将兵属性验证!AM7)*0.5+(0.5*小r将兵属性验证!AG7*(1+小r将兵属性验证!AI7)*小r将兵属性验证!O7*(1+小r将兵属性验证!Q7)*小r将兵属性验证!AM7+小r将兵属性验证!N7*(1+小r将兵属性验证!P7)*小r将兵属性验证!O7*(1+小r将兵属性验证!Q7))*0.5)*小r将兵属性验证!M7/100000000)*小r将兵属性验证!M7,0)</f>
        <v>364332</v>
      </c>
      <c r="G7" s="8">
        <f>ROUND((((0.5*中r将兵属性验证!AG7*(1+中r将兵属性验证!AI7)*中r将兵属性验证!AH7*(1+中r将兵属性验证!AJ7)*中r将兵属性验证!AM7*中r将兵属性验证!AM7+中r将兵属性验证!N7*(1+中r将兵属性验证!P7)*中r将兵属性验证!AH7*(1+中r将兵属性验证!AJ7)*中r将兵属性验证!AM7)*0.5+(0.5*中r将兵属性验证!AG7*(1+中r将兵属性验证!AI7)*中r将兵属性验证!O7*(1+中r将兵属性验证!Q7)*中r将兵属性验证!AM7+中r将兵属性验证!N7*(1+中r将兵属性验证!P7)*中r将兵属性验证!O7*(1+中r将兵属性验证!Q7))*0.5)*中r将兵属性验证!M7/100000000)*中r将兵属性验证!M7,0)</f>
        <v>364332</v>
      </c>
      <c r="H7" s="8">
        <f>ROUND((((0.5*大r将兵属性验证!AG7*(1+大r将兵属性验证!AI7)*大r将兵属性验证!AH7*(1+大r将兵属性验证!AJ7)*大r将兵属性验证!AM7*大r将兵属性验证!AM7+大r将兵属性验证!N7*(1+大r将兵属性验证!P7)*大r将兵属性验证!AH7*(1+大r将兵属性验证!AJ7)*大r将兵属性验证!AM7)*0.5+(0.5*大r将兵属性验证!AG7*(1+大r将兵属性验证!AI7)*大r将兵属性验证!O7*(1+大r将兵属性验证!Q7)*大r将兵属性验证!AM7+大r将兵属性验证!N7*(1+大r将兵属性验证!P7)*大r将兵属性验证!O7*(1+大r将兵属性验证!Q7))*0.5)*大r将兵属性验证!M7/100000000)*大r将兵属性验证!M7,0)</f>
        <v>364332</v>
      </c>
      <c r="I7" s="8">
        <f>ROUND((((0.5*超r将兵属性验证!AG7*(1+超r将兵属性验证!AI7)*超r将兵属性验证!AH7*(1+超r将兵属性验证!AJ7)*超r将兵属性验证!AM7*超r将兵属性验证!AM7+超r将兵属性验证!N7*(1+超r将兵属性验证!P7)*超r将兵属性验证!AH7*(1+超r将兵属性验证!AJ7)*超r将兵属性验证!AM7)*0.5+(0.5*超r将兵属性验证!AG7*(1+超r将兵属性验证!AI7)*超r将兵属性验证!O7*(1+超r将兵属性验证!Q7)*超r将兵属性验证!AM7+超r将兵属性验证!N7*(1+超r将兵属性验证!P7)*超r将兵属性验证!O7*(1+超r将兵属性验证!Q7))*0.5)*超r将兵属性验证!M7/100000000)*超r将兵属性验证!M7,0)</f>
        <v>364332</v>
      </c>
      <c r="K7" s="71">
        <f>E7/$E7</f>
        <v>1</v>
      </c>
      <c r="L7" s="71">
        <f t="shared" ref="L7:O7" si="0">F7/$E7</f>
        <v>1</v>
      </c>
      <c r="M7" s="71">
        <f t="shared" si="0"/>
        <v>1</v>
      </c>
      <c r="N7" s="71">
        <f t="shared" si="0"/>
        <v>1</v>
      </c>
      <c r="O7" s="71">
        <f t="shared" si="0"/>
        <v>1</v>
      </c>
    </row>
    <row r="8" spans="4:15" x14ac:dyDescent="0.15">
      <c r="D8" s="75">
        <v>2</v>
      </c>
      <c r="E8" s="8">
        <f>ROUND((((0.5*非r将兵属性验证!AG8*(1+非r将兵属性验证!AI8)*非r将兵属性验证!AH8*(1+非r将兵属性验证!AJ8)*非r将兵属性验证!AM8*非r将兵属性验证!AM8+非r将兵属性验证!N8*(1+非r将兵属性验证!P8)*非r将兵属性验证!AH8*(1+非r将兵属性验证!AJ8)*非r将兵属性验证!AM8)*0.5+(0.5*非r将兵属性验证!AG8*(1+非r将兵属性验证!AI8)*非r将兵属性验证!O8*(1+非r将兵属性验证!Q8)*非r将兵属性验证!AM8+非r将兵属性验证!N8*(1+非r将兵属性验证!P8)*非r将兵属性验证!O8*(1+非r将兵属性验证!Q8))*0.5)*非r将兵属性验证!M8/100000000)*非r将兵属性验证!M8,0)</f>
        <v>549816</v>
      </c>
      <c r="F8" s="8">
        <f>ROUND((((0.5*小r将兵属性验证!AG8*(1+小r将兵属性验证!AI8)*小r将兵属性验证!AH8*(1+小r将兵属性验证!AJ8)*小r将兵属性验证!AM8*小r将兵属性验证!AM8+小r将兵属性验证!N8*(1+小r将兵属性验证!P8)*小r将兵属性验证!AH8*(1+小r将兵属性验证!AJ8)*小r将兵属性验证!AM8)*0.5+(0.5*小r将兵属性验证!AG8*(1+小r将兵属性验证!AI8)*小r将兵属性验证!O8*(1+小r将兵属性验证!Q8)*小r将兵属性验证!AM8+小r将兵属性验证!N8*(1+小r将兵属性验证!P8)*小r将兵属性验证!O8*(1+小r将兵属性验证!Q8))*0.5)*小r将兵属性验证!M8/100000000)*小r将兵属性验证!M8,0)</f>
        <v>553467</v>
      </c>
      <c r="G8" s="8">
        <f>ROUND((((0.5*中r将兵属性验证!AG8*(1+中r将兵属性验证!AI8)*中r将兵属性验证!AH8*(1+中r将兵属性验证!AJ8)*中r将兵属性验证!AM8*中r将兵属性验证!AM8+中r将兵属性验证!N8*(1+中r将兵属性验证!P8)*中r将兵属性验证!AH8*(1+中r将兵属性验证!AJ8)*中r将兵属性验证!AM8)*0.5+(0.5*中r将兵属性验证!AG8*(1+中r将兵属性验证!AI8)*中r将兵属性验证!O8*(1+中r将兵属性验证!Q8)*中r将兵属性验证!AM8+中r将兵属性验证!N8*(1+中r将兵属性验证!P8)*中r将兵属性验证!O8*(1+中r将兵属性验证!Q8))*0.5)*中r将兵属性验证!M8/100000000)*中r将兵属性验证!M8,0)</f>
        <v>561206</v>
      </c>
      <c r="H8" s="8">
        <f>ROUND((((0.5*大r将兵属性验证!AG8*(1+大r将兵属性验证!AI8)*大r将兵属性验证!AH8*(1+大r将兵属性验证!AJ8)*大r将兵属性验证!AM8*大r将兵属性验证!AM8+大r将兵属性验证!N8*(1+大r将兵属性验证!P8)*大r将兵属性验证!AH8*(1+大r将兵属性验证!AJ8)*大r将兵属性验证!AM8)*0.5+(0.5*大r将兵属性验证!AG8*(1+大r将兵属性验证!AI8)*大r将兵属性验证!O8*(1+大r将兵属性验证!Q8)*大r将兵属性验证!AM8+大r将兵属性验证!N8*(1+大r将兵属性验证!P8)*大r将兵属性验证!O8*(1+大r将兵属性验证!Q8))*0.5)*大r将兵属性验证!M8/100000000)*大r将兵属性验证!M8,0)</f>
        <v>573069</v>
      </c>
      <c r="I8" s="8">
        <f>ROUND((((0.5*超r将兵属性验证!AG8*(1+超r将兵属性验证!AI8)*超r将兵属性验证!AH8*(1+超r将兵属性验证!AJ8)*超r将兵属性验证!AM8*超r将兵属性验证!AM8+超r将兵属性验证!N8*(1+超r将兵属性验证!P8)*超r将兵属性验证!AH8*(1+超r将兵属性验证!AJ8)*超r将兵属性验证!AM8)*0.5+(0.5*超r将兵属性验证!AG8*(1+超r将兵属性验证!AI8)*超r将兵属性验证!O8*(1+超r将兵属性验证!Q8)*超r将兵属性验证!AM8+超r将兵属性验证!N8*(1+超r将兵属性验证!P8)*超r将兵属性验证!O8*(1+超r将兵属性验证!Q8))*0.5)*超r将兵属性验证!M8/100000000)*超r将兵属性验证!M8,0)</f>
        <v>580441</v>
      </c>
      <c r="K8" s="71">
        <f t="shared" ref="K8:K71" si="1">E8/$E8</f>
        <v>1</v>
      </c>
      <c r="L8" s="71">
        <f t="shared" ref="L8:L71" si="2">F8/$E8</f>
        <v>1.0066404033349339</v>
      </c>
      <c r="M8" s="71">
        <f t="shared" ref="M8:M71" si="3">G8/$E8</f>
        <v>1.0207160213598732</v>
      </c>
      <c r="N8" s="71">
        <f t="shared" ref="N8:N71" si="4">H8/$E8</f>
        <v>1.042292330525121</v>
      </c>
      <c r="O8" s="71">
        <f t="shared" ref="O8:O71" si="5">I8/$E8</f>
        <v>1.0557004525150233</v>
      </c>
    </row>
    <row r="9" spans="4:15" x14ac:dyDescent="0.15">
      <c r="D9" s="75">
        <v>3</v>
      </c>
      <c r="E9" s="8">
        <f>ROUND((((0.5*非r将兵属性验证!AG9*(1+非r将兵属性验证!AI9)*非r将兵属性验证!AH9*(1+非r将兵属性验证!AJ9)*非r将兵属性验证!AM9*非r将兵属性验证!AM9+非r将兵属性验证!N9*(1+非r将兵属性验证!P9)*非r将兵属性验证!AH9*(1+非r将兵属性验证!AJ9)*非r将兵属性验证!AM9)*0.5+(0.5*非r将兵属性验证!AG9*(1+非r将兵属性验证!AI9)*非r将兵属性验证!O9*(1+非r将兵属性验证!Q9)*非r将兵属性验证!AM9+非r将兵属性验证!N9*(1+非r将兵属性验证!P9)*非r将兵属性验证!O9*(1+非r将兵属性验证!Q9))*0.5)*非r将兵属性验证!M9/100000000)*非r将兵属性验证!M9,0)</f>
        <v>802334</v>
      </c>
      <c r="F9" s="8">
        <f>ROUND((((0.5*小r将兵属性验证!AG9*(1+小r将兵属性验证!AI9)*小r将兵属性验证!AH9*(1+小r将兵属性验证!AJ9)*小r将兵属性验证!AM9*小r将兵属性验证!AM9+小r将兵属性验证!N9*(1+小r将兵属性验证!P9)*小r将兵属性验证!AH9*(1+小r将兵属性验证!AJ9)*小r将兵属性验证!AM9)*0.5+(0.5*小r将兵属性验证!AG9*(1+小r将兵属性验证!AI9)*小r将兵属性验证!O9*(1+小r将兵属性验证!Q9)*小r将兵属性验证!AM9+小r将兵属性验证!N9*(1+小r将兵属性验证!P9)*小r将兵属性验证!O9*(1+小r将兵属性验证!Q9))*0.5)*小r将兵属性验证!M9/100000000)*小r将兵属性验证!M9,0)</f>
        <v>811997</v>
      </c>
      <c r="G9" s="8">
        <f>ROUND((((0.5*中r将兵属性验证!AG9*(1+中r将兵属性验证!AI9)*中r将兵属性验证!AH9*(1+中r将兵属性验证!AJ9)*中r将兵属性验证!AM9*中r将兵属性验证!AM9+中r将兵属性验证!N9*(1+中r将兵属性验证!P9)*中r将兵属性验证!AH9*(1+中r将兵属性验证!AJ9)*中r将兵属性验证!AM9)*0.5+(0.5*中r将兵属性验证!AG9*(1+中r将兵属性验证!AI9)*中r将兵属性验证!O9*(1+中r将兵属性验证!Q9)*中r将兵属性验证!AM9+中r将兵属性验证!N9*(1+中r将兵属性验证!P9)*中r将兵属性验证!O9*(1+中r将兵属性验证!Q9))*0.5)*中r将兵属性验证!M9/100000000)*中r将兵属性验证!M9,0)</f>
        <v>833239</v>
      </c>
      <c r="H9" s="8">
        <f>ROUND((((0.5*大r将兵属性验证!AG9*(1+大r将兵属性验证!AI9)*大r将兵属性验证!AH9*(1+大r将兵属性验证!AJ9)*大r将兵属性验证!AM9*大r将兵属性验证!AM9+大r将兵属性验证!N9*(1+大r将兵属性验证!P9)*大r将兵属性验证!AH9*(1+大r将兵属性验证!AJ9)*大r将兵属性验证!AM9)*0.5+(0.5*大r将兵属性验证!AG9*(1+大r将兵属性验证!AI9)*大r将兵属性验证!O9*(1+大r将兵属性验证!Q9)*大r将兵属性验证!AM9+大r将兵属性验证!N9*(1+大r将兵属性验证!P9)*大r将兵属性验证!O9*(1+大r将兵属性验证!Q9))*0.5)*大r将兵属性验证!M9/100000000)*大r将兵属性验证!M9,0)</f>
        <v>866361</v>
      </c>
      <c r="I9" s="8">
        <f>ROUND((((0.5*超r将兵属性验证!AG9*(1+超r将兵属性验证!AI9)*超r将兵属性验证!AH9*(1+超r将兵属性验证!AJ9)*超r将兵属性验证!AM9*超r将兵属性验证!AM9+超r将兵属性验证!N9*(1+超r将兵属性验证!P9)*超r将兵属性验证!AH9*(1+超r将兵属性验证!AJ9)*超r将兵属性验证!AM9)*0.5+(0.5*超r将兵属性验证!AG9*(1+超r将兵属性验证!AI9)*超r将兵属性验证!O9*(1+超r将兵属性验证!Q9)*超r将兵属性验证!AM9+超r将兵属性验证!N9*(1+超r将兵属性验证!P9)*超r将兵属性验证!O9*(1+超r将兵属性验证!Q9))*0.5)*超r将兵属性验证!M9/100000000)*超r将兵属性验证!M9,0)</f>
        <v>886832</v>
      </c>
      <c r="K9" s="71">
        <f t="shared" si="1"/>
        <v>1</v>
      </c>
      <c r="L9" s="71">
        <f t="shared" si="2"/>
        <v>1.0120436127597734</v>
      </c>
      <c r="M9" s="71">
        <f t="shared" si="3"/>
        <v>1.0385188711932936</v>
      </c>
      <c r="N9" s="71">
        <f t="shared" si="4"/>
        <v>1.0798009307844365</v>
      </c>
      <c r="O9" s="71">
        <f t="shared" si="5"/>
        <v>1.1053152427791917</v>
      </c>
    </row>
    <row r="10" spans="4:15" x14ac:dyDescent="0.15">
      <c r="D10" s="75">
        <v>4</v>
      </c>
      <c r="E10" s="8">
        <f>ROUND((((0.5*非r将兵属性验证!AG10*(1+非r将兵属性验证!AI10)*非r将兵属性验证!AH10*(1+非r将兵属性验证!AJ10)*非r将兵属性验证!AM10*非r将兵属性验证!AM10+非r将兵属性验证!N10*(1+非r将兵属性验证!P10)*非r将兵属性验证!AH10*(1+非r将兵属性验证!AJ10)*非r将兵属性验证!AM10)*0.5+(0.5*非r将兵属性验证!AG10*(1+非r将兵属性验证!AI10)*非r将兵属性验证!O10*(1+非r将兵属性验证!Q10)*非r将兵属性验证!AM10+非r将兵属性验证!N10*(1+非r将兵属性验证!P10)*非r将兵属性验证!O10*(1+非r将兵属性验证!Q10))*0.5)*非r将兵属性验证!M10/100000000)*非r将兵属性验证!M10,0)</f>
        <v>1138777</v>
      </c>
      <c r="F10" s="8">
        <f>ROUND((((0.5*小r将兵属性验证!AG10*(1+小r将兵属性验证!AI10)*小r将兵属性验证!AH10*(1+小r将兵属性验证!AJ10)*小r将兵属性验证!AM10*小r将兵属性验证!AM10+小r将兵属性验证!N10*(1+小r将兵属性验证!P10)*小r将兵属性验证!AH10*(1+小r将兵属性验证!AJ10)*小r将兵属性验证!AM10)*0.5+(0.5*小r将兵属性验证!AG10*(1+小r将兵属性验证!AI10)*小r将兵属性验证!O10*(1+小r将兵属性验证!Q10)*小r将兵属性验证!AM10+小r将兵属性验证!N10*(1+小r将兵属性验证!P10)*小r将兵属性验证!O10*(1+小r将兵属性验证!Q10))*0.5)*小r将兵属性验证!M10/100000000)*小r将兵属性验证!M10,0)</f>
        <v>1157613</v>
      </c>
      <c r="G10" s="8">
        <f>ROUND((((0.5*中r将兵属性验证!AG10*(1+中r将兵属性验证!AI10)*中r将兵属性验证!AH10*(1+中r将兵属性验证!AJ10)*中r将兵属性验证!AM10*中r将兵属性验证!AM10+中r将兵属性验证!N10*(1+中r将兵属性验证!P10)*中r将兵属性验证!AH10*(1+中r将兵属性验证!AJ10)*中r将兵属性验证!AM10)*0.5+(0.5*中r将兵属性验证!AG10*(1+中r将兵属性验证!AI10)*中r将兵属性验证!O10*(1+中r将兵属性验证!Q10)*中r将兵属性验证!AM10+中r将兵属性验证!N10*(1+中r将兵属性验证!P10)*中r将兵属性验证!O10*(1+中r将兵属性验证!Q10))*0.5)*中r将兵属性验证!M10/100000000)*中r将兵属性验证!M10,0)</f>
        <v>1200375</v>
      </c>
      <c r="H10" s="8">
        <f>ROUND((((0.5*大r将兵属性验证!AG10*(1+大r将兵属性验证!AI10)*大r将兵属性验证!AH10*(1+大r将兵属性验证!AJ10)*大r将兵属性验证!AM10*大r将兵属性验证!AM10+大r将兵属性验证!N10*(1+大r将兵属性验证!P10)*大r将兵属性验证!AH10*(1+大r将兵属性验证!AJ10)*大r将兵属性验证!AM10)*0.5+(0.5*大r将兵属性验证!AG10*(1+大r将兵属性验证!AI10)*大r将兵属性验证!O10*(1+大r将兵属性验证!Q10)*大r将兵属性验证!AM10+大r将兵属性验证!N10*(1+大r将兵属性验证!P10)*大r将兵属性验证!O10*(1+大r将兵属性验证!Q10))*0.5)*大r将兵属性验证!M10/100000000)*大r将兵属性验证!M10,0)</f>
        <v>1268036</v>
      </c>
      <c r="I10" s="8">
        <f>ROUND((((0.5*超r将兵属性验证!AG10*(1+超r将兵属性验证!AI10)*超r将兵属性验证!AH10*(1+超r将兵属性验证!AJ10)*超r将兵属性验证!AM10*超r将兵属性验证!AM10+超r将兵属性验证!N10*(1+超r将兵属性验证!P10)*超r将兵属性验证!AH10*(1+超r将兵属性验证!AJ10)*超r将兵属性验证!AM10)*0.5+(0.5*超r将兵属性验证!AG10*(1+超r将兵属性验证!AI10)*超r将兵属性验证!O10*(1+超r将兵属性验证!Q10)*超r将兵属性验证!AM10+超r将兵属性验证!N10*(1+超r将兵属性验证!P10)*超r将兵属性验证!O10*(1+超r将兵属性验证!Q10))*0.5)*超r将兵属性验证!M10/100000000)*超r将兵属性验证!M10,0)</f>
        <v>1309684</v>
      </c>
      <c r="K10" s="71">
        <f t="shared" si="1"/>
        <v>1</v>
      </c>
      <c r="L10" s="71">
        <f t="shared" si="2"/>
        <v>1.0165405518376294</v>
      </c>
      <c r="M10" s="71">
        <f t="shared" si="3"/>
        <v>1.0540913629270701</v>
      </c>
      <c r="N10" s="71">
        <f t="shared" si="4"/>
        <v>1.1135068586738228</v>
      </c>
      <c r="O10" s="71">
        <f t="shared" si="5"/>
        <v>1.1500794273154447</v>
      </c>
    </row>
    <row r="11" spans="4:15" x14ac:dyDescent="0.15">
      <c r="D11" s="75">
        <v>5</v>
      </c>
      <c r="E11" s="8">
        <f>ROUND((((0.5*非r将兵属性验证!AG11*(1+非r将兵属性验证!AI11)*非r将兵属性验证!AH11*(1+非r将兵属性验证!AJ11)*非r将兵属性验证!AM11*非r将兵属性验证!AM11+非r将兵属性验证!N11*(1+非r将兵属性验证!P11)*非r将兵属性验证!AH11*(1+非r将兵属性验证!AJ11)*非r将兵属性验证!AM11)*0.5+(0.5*非r将兵属性验证!AG11*(1+非r将兵属性验证!AI11)*非r将兵属性验证!O11*(1+非r将兵属性验证!Q11)*非r将兵属性验证!AM11+非r将兵属性验证!N11*(1+非r将兵属性验证!P11)*非r将兵属性验证!O11*(1+非r将兵属性验证!Q11))*0.5)*非r将兵属性验证!M11/100000000)*非r将兵属性验证!M11,0)</f>
        <v>1578884</v>
      </c>
      <c r="F11" s="8">
        <f>ROUND((((0.5*小r将兵属性验证!AG11*(1+小r将兵属性验证!AI11)*小r将兵属性验证!AH11*(1+小r将兵属性验证!AJ11)*小r将兵属性验证!AM11*小r将兵属性验证!AM11+小r将兵属性验证!N11*(1+小r将兵属性验证!P11)*小r将兵属性验证!AH11*(1+小r将兵属性验证!AJ11)*小r将兵属性验证!AM11)*0.5+(0.5*小r将兵属性验证!AG11*(1+小r将兵属性验证!AI11)*小r将兵属性验证!O11*(1+小r将兵属性验证!Q11)*小r将兵属性验证!AM11+小r将兵属性验证!N11*(1+小r将兵属性验证!P11)*小r将兵属性验证!O11*(1+小r将兵属性验证!Q11))*0.5)*小r将兵属性验证!M11/100000000)*小r将兵属性验证!M11,0)</f>
        <v>1611018</v>
      </c>
      <c r="G11" s="8">
        <f>ROUND((((0.5*中r将兵属性验证!AG11*(1+中r将兵属性验证!AI11)*中r将兵属性验证!AH11*(1+中r将兵属性验证!AJ11)*中r将兵属性验证!AM11*中r将兵属性验证!AM11+中r将兵属性验证!N11*(1+中r将兵属性验证!P11)*中r将兵属性验证!AH11*(1+中r将兵属性验证!AJ11)*中r将兵属性验证!AM11)*0.5+(0.5*中r将兵属性验证!AG11*(1+中r将兵属性验证!AI11)*中r将兵属性验证!O11*(1+中r将兵属性验证!Q11)*中r将兵属性验证!AM11+中r将兵属性验证!N11*(1+中r将兵属性验证!P11)*中r将兵属性验证!O11*(1+中r将兵属性验证!Q11))*0.5)*中r将兵属性验证!M11/100000000)*中r将兵属性验证!M11,0)</f>
        <v>1686103</v>
      </c>
      <c r="H11" s="8">
        <f>ROUND((((0.5*大r将兵属性验证!AG11*(1+大r将兵属性验证!AI11)*大r将兵属性验证!AH11*(1+大r将兵属性验证!AJ11)*大r将兵属性验证!AM11*大r将兵属性验证!AM11+大r将兵属性验证!N11*(1+大r将兵属性验证!P11)*大r将兵属性验证!AH11*(1+大r将兵属性验证!AJ11)*大r将兵属性验证!AM11)*0.5+(0.5*大r将兵属性验证!AG11*(1+大r将兵属性验证!AI11)*大r将兵属性验证!O11*(1+大r将兵属性验证!Q11)*大r将兵属性验证!AM11+大r将兵属性验证!N11*(1+大r将兵属性验证!P11)*大r将兵属性验证!O11*(1+大r将兵属性验证!Q11))*0.5)*大r将兵属性验证!M11/100000000)*大r将兵属性验证!M11,0)</f>
        <v>1806412</v>
      </c>
      <c r="I11" s="8">
        <f>ROUND((((0.5*超r将兵属性验证!AG11*(1+超r将兵属性验证!AI11)*超r将兵属性验证!AH11*(1+超r将兵属性验证!AJ11)*超r将兵属性验证!AM11*超r将兵属性验证!AM11+超r将兵属性验证!N11*(1+超r将兵属性验证!P11)*超r将兵属性验证!AH11*(1+超r将兵属性验证!AJ11)*超r将兵属性验证!AM11)*0.5+(0.5*超r将兵属性验证!AG11*(1+超r将兵属性验证!AI11)*超r将兵属性验证!O11*(1+超r将兵属性验证!Q11)*超r将兵属性验证!AM11+超r将兵属性验证!N11*(1+超r将兵属性验证!P11)*超r将兵属性验证!O11*(1+超r将兵属性验证!Q11))*0.5)*超r将兵属性验证!M11/100000000)*超r将兵属性验证!M11,0)</f>
        <v>1880244</v>
      </c>
      <c r="K11" s="71">
        <f t="shared" si="1"/>
        <v>1</v>
      </c>
      <c r="L11" s="71">
        <f t="shared" si="2"/>
        <v>1.0203523501409857</v>
      </c>
      <c r="M11" s="71">
        <f t="shared" si="3"/>
        <v>1.0679080920447608</v>
      </c>
      <c r="N11" s="71">
        <f t="shared" si="4"/>
        <v>1.1441068501549196</v>
      </c>
      <c r="O11" s="71">
        <f t="shared" si="5"/>
        <v>1.1908689935422743</v>
      </c>
    </row>
    <row r="12" spans="4:15" x14ac:dyDescent="0.15">
      <c r="D12" s="75">
        <v>6</v>
      </c>
      <c r="E12" s="8">
        <f>ROUND((((0.5*非r将兵属性验证!AG12*(1+非r将兵属性验证!AI12)*非r将兵属性验证!AH12*(1+非r将兵属性验证!AJ12)*非r将兵属性验证!AM12*非r将兵属性验证!AM12+非r将兵属性验证!N12*(1+非r将兵属性验证!P12)*非r将兵属性验证!AH12*(1+非r将兵属性验证!AJ12)*非r将兵属性验证!AM12)*0.5+(0.5*非r将兵属性验证!AG12*(1+非r将兵属性验证!AI12)*非r将兵属性验证!O12*(1+非r将兵属性验证!Q12)*非r将兵属性验证!AM12+非r将兵属性验证!N12*(1+非r将兵属性验证!P12)*非r将兵属性验证!O12*(1+非r将兵属性验证!Q12))*0.5)*非r将兵属性验证!M12/100000000)*非r将兵属性验证!M12,0)</f>
        <v>2145542</v>
      </c>
      <c r="F12" s="8">
        <f>ROUND((((0.5*小r将兵属性验证!AG12*(1+小r将兵属性验证!AI12)*小r将兵属性验证!AH12*(1+小r将兵属性验证!AJ12)*小r将兵属性验证!AM12*小r将兵属性验证!AM12+小r将兵属性验证!N12*(1+小r将兵属性验证!P12)*小r将兵属性验证!AH12*(1+小r将兵属性验证!AJ12)*小r将兵属性验证!AM12)*0.5+(0.5*小r将兵属性验证!AG12*(1+小r将兵属性验证!AI12)*小r将兵属性验证!O12*(1+小r将兵属性验证!Q12)*小r将兵属性验证!AM12+小r将兵属性验证!N12*(1+小r将兵属性验证!P12)*小r将兵属性验证!O12*(1+小r将兵属性验证!Q12))*0.5)*小r将兵属性验证!M12/100000000)*小r将兵属性验证!M12,0)</f>
        <v>2196239</v>
      </c>
      <c r="G12" s="8">
        <f>ROUND((((0.5*中r将兵属性验证!AG12*(1+中r将兵属性验证!AI12)*中r将兵属性验证!AH12*(1+中r将兵属性验证!AJ12)*中r将兵属性验证!AM12*中r将兵属性验证!AM12+中r将兵属性验证!N12*(1+中r将兵属性验证!P12)*中r将兵属性验证!AH12*(1+中r将兵属性验证!AJ12)*中r将兵属性验证!AM12)*0.5+(0.5*中r将兵属性验证!AG12*(1+中r将兵属性验证!AI12)*中r将兵属性验证!O12*(1+中r将兵属性验证!Q12)*中r将兵属性验证!AM12+中r将兵属性验证!N12*(1+中r将兵属性验证!P12)*中r将兵属性验证!O12*(1+中r将兵属性验证!Q12))*0.5)*中r将兵属性验证!M12/100000000)*中r将兵属性验证!M12,0)</f>
        <v>2317833</v>
      </c>
      <c r="H12" s="8">
        <f>ROUND((((0.5*大r将兵属性验证!AG12*(1+大r将兵属性验证!AI12)*大r将兵属性验证!AH12*(1+大r将兵属性验证!AJ12)*大r将兵属性验证!AM12*大r将兵属性验证!AM12+大r将兵属性验证!N12*(1+大r将兵属性验证!P12)*大r将兵属性验证!AH12*(1+大r将兵属性验证!AJ12)*大r将兵属性验证!AM12)*0.5+(0.5*大r将兵属性验证!AG12*(1+大r将兵属性验证!AI12)*大r将兵属性验证!O12*(1+大r将兵属性验证!Q12)*大r将兵属性验证!AM12+大r将兵属性验证!N12*(1+大r将兵属性验证!P12)*大r将兵属性验证!O12*(1+大r将兵属性验证!Q12))*0.5)*大r将兵属性验证!M12/100000000)*大r将兵属性验证!M12,0)</f>
        <v>2514802</v>
      </c>
      <c r="I12" s="8">
        <f>ROUND((((0.5*超r将兵属性验证!AG12*(1+超r将兵属性验证!AI12)*超r将兵属性验证!AH12*(1+超r将兵属性验证!AJ12)*超r将兵属性验证!AM12*超r将兵属性验证!AM12+超r将兵属性验证!N12*(1+超r将兵属性验证!P12)*超r将兵属性验证!AH12*(1+超r将兵属性验证!AJ12)*超r将兵属性验证!AM12)*0.5+(0.5*超r将兵属性验证!AG12*(1+超r将兵属性验证!AI12)*超r将兵属性验证!O12*(1+超r将兵属性验证!Q12)*超r将兵属性验证!AM12+超r将兵属性验证!N12*(1+超r将兵属性验证!P12)*超r将兵属性验证!O12*(1+超r将兵属性验证!Q12))*0.5)*超r将兵属性验证!M12/100000000)*超r将兵属性验证!M12,0)</f>
        <v>2635418</v>
      </c>
      <c r="K12" s="71">
        <f t="shared" si="1"/>
        <v>1</v>
      </c>
      <c r="L12" s="71">
        <f t="shared" si="2"/>
        <v>1.0236289944452264</v>
      </c>
      <c r="M12" s="71">
        <f t="shared" si="3"/>
        <v>1.0803018537973155</v>
      </c>
      <c r="N12" s="71">
        <f t="shared" si="4"/>
        <v>1.1721056963694954</v>
      </c>
      <c r="O12" s="71">
        <f t="shared" si="5"/>
        <v>1.2283227268447787</v>
      </c>
    </row>
    <row r="13" spans="4:15" x14ac:dyDescent="0.15">
      <c r="D13" s="75">
        <v>7</v>
      </c>
      <c r="E13" s="8">
        <f>ROUND((((0.5*非r将兵属性验证!AG13*(1+非r将兵属性验证!AI13)*非r将兵属性验证!AH13*(1+非r将兵属性验证!AJ13)*非r将兵属性验证!AM13*非r将兵属性验证!AM13+非r将兵属性验证!N13*(1+非r将兵属性验证!P13)*非r将兵属性验证!AH13*(1+非r将兵属性验证!AJ13)*非r将兵属性验证!AM13)*0.5+(0.5*非r将兵属性验证!AG13*(1+非r将兵属性验证!AI13)*非r将兵属性验证!O13*(1+非r将兵属性验证!Q13)*非r将兵属性验证!AM13+非r将兵属性验证!N13*(1+非r将兵属性验证!P13)*非r将兵属性验证!O13*(1+非r将兵属性验证!Q13))*0.5)*非r将兵属性验证!M13/100000000)*非r将兵属性验证!M13,0)</f>
        <v>2865083</v>
      </c>
      <c r="F13" s="8">
        <f>ROUND((((0.5*小r将兵属性验证!AG13*(1+小r将兵属性验证!AI13)*小r将兵属性验证!AH13*(1+小r将兵属性验证!AJ13)*小r将兵属性验证!AM13*小r将兵属性验证!AM13+小r将兵属性验证!N13*(1+小r将兵属性验证!P13)*小r将兵属性验证!AH13*(1+小r将兵属性验证!AJ13)*小r将兵属性验证!AM13)*0.5+(0.5*小r将兵属性验证!AG13*(1+小r将兵属性验证!AI13)*小r将兵属性验证!O13*(1+小r将兵属性验证!Q13)*小r将兵属性验证!AM13+小r将兵属性验证!N13*(1+小r将兵属性验证!P13)*小r将兵属性验证!O13*(1+小r将兵属性验证!Q13))*0.5)*小r将兵属性验证!M13/100000000)*小r将兵属性验证!M13,0)</f>
        <v>2940956</v>
      </c>
      <c r="G13" s="8">
        <f>ROUND((((0.5*中r将兵属性验证!AG13*(1+中r将兵属性验证!AI13)*中r将兵属性验证!AH13*(1+中r将兵属性验证!AJ13)*中r将兵属性验证!AM13*中r将兵属性验证!AM13+中r将兵属性验证!N13*(1+中r将兵属性验证!P13)*中r将兵属性验证!AH13*(1+中r将兵属性验证!AJ13)*中r将兵属性验证!AM13)*0.5+(0.5*中r将兵属性验证!AG13*(1+中r将兵属性验证!AI13)*中r将兵属性验证!O13*(1+中r将兵属性验证!Q13)*中r将兵属性验证!AM13+中r将兵属性验证!N13*(1+中r将兵属性验证!P13)*中r将兵属性验证!O13*(1+中r将兵属性验证!Q13))*0.5)*中r将兵属性验证!M13/100000000)*中r将兵属性验证!M13,0)</f>
        <v>3127297</v>
      </c>
      <c r="H13" s="8">
        <f>ROUND((((0.5*大r将兵属性验证!AG13*(1+大r将兵属性验证!AI13)*大r将兵属性验证!AH13*(1+大r将兵属性验证!AJ13)*大r将兵属性验证!AM13*大r将兵属性验证!AM13+大r将兵属性验证!N13*(1+大r将兵属性验证!P13)*大r将兵属性验证!AH13*(1+大r将兵属性验证!AJ13)*大r将兵属性验证!AM13)*0.5+(0.5*大r将兵属性验证!AG13*(1+大r将兵属性验证!AI13)*大r将兵属性验证!O13*(1+大r将兵属性验证!Q13)*大r将兵属性验证!AM13+大r将兵属性验证!N13*(1+大r将兵属性验证!P13)*大r将兵属性验证!O13*(1+大r将兵属性验证!Q13))*0.5)*大r将兵属性验证!M13/100000000)*大r将兵属性验证!M13,0)</f>
        <v>3432056</v>
      </c>
      <c r="I13" s="8">
        <f>ROUND((((0.5*超r将兵属性验证!AG13*(1+超r将兵属性验证!AI13)*超r将兵属性验证!AH13*(1+超r将兵属性验证!AJ13)*超r将兵属性验证!AM13*超r将兵属性验证!AM13+超r将兵属性验证!N13*(1+超r将兵属性验证!P13)*超r将兵属性验证!AH13*(1+超r将兵属性验证!AJ13)*超r将兵属性验证!AM13)*0.5+(0.5*超r将兵属性验证!AG13*(1+超r将兵属性验证!AI13)*超r将兵属性验证!O13*(1+超r将兵属性验证!Q13)*超r将兵属性验证!AM13+超r将兵属性验证!N13*(1+超r将兵属性验证!P13)*超r将兵属性验证!O13*(1+超r将兵属性验证!Q13))*0.5)*超r将兵属性验证!M13/100000000)*超r将兵属性验证!M13,0)</f>
        <v>3618395</v>
      </c>
      <c r="K13" s="71">
        <f t="shared" si="1"/>
        <v>1</v>
      </c>
      <c r="L13" s="71">
        <f t="shared" si="2"/>
        <v>1.0264819553220623</v>
      </c>
      <c r="M13" s="71">
        <f t="shared" si="3"/>
        <v>1.0915205597883202</v>
      </c>
      <c r="N13" s="71">
        <f t="shared" si="4"/>
        <v>1.1978906021221725</v>
      </c>
      <c r="O13" s="71">
        <f t="shared" si="5"/>
        <v>1.2629285085283741</v>
      </c>
    </row>
    <row r="14" spans="4:15" x14ac:dyDescent="0.15">
      <c r="D14" s="75">
        <v>8</v>
      </c>
      <c r="E14" s="8">
        <f>ROUND((((0.5*非r将兵属性验证!AG14*(1+非r将兵属性验证!AI14)*非r将兵属性验证!AH14*(1+非r将兵属性验证!AJ14)*非r将兵属性验证!AM14*非r将兵属性验证!AM14+非r将兵属性验证!N14*(1+非r将兵属性验证!P14)*非r将兵属性验证!AH14*(1+非r将兵属性验证!AJ14)*非r将兵属性验证!AM14)*0.5+(0.5*非r将兵属性验证!AG14*(1+非r将兵属性验证!AI14)*非r将兵属性验证!O14*(1+非r将兵属性验证!Q14)*非r将兵属性验证!AM14+非r将兵属性验证!N14*(1+非r将兵属性验证!P14)*非r将兵属性验证!O14*(1+非r将兵属性验证!Q14))*0.5)*非r将兵属性验证!M14/100000000)*非r将兵属性验证!M14,0)</f>
        <v>3767607</v>
      </c>
      <c r="F14" s="8">
        <f>ROUND((((0.5*小r将兵属性验证!AG14*(1+小r将兵属性验证!AI14)*小r将兵属性验证!AH14*(1+小r将兵属性验证!AJ14)*小r将兵属性验证!AM14*小r将兵属性验证!AM14+小r将兵属性验证!N14*(1+小r将兵属性验证!P14)*小r将兵属性验证!AH14*(1+小r将兵属性验证!AJ14)*小r将兵属性验证!AM14)*0.5+(0.5*小r将兵属性验证!AG14*(1+小r将兵属性验证!AI14)*小r将兵属性验证!O14*(1+小r将兵属性验证!Q14)*小r将兵属性验证!AM14+小r将兵属性验证!N14*(1+小r将兵属性验证!P14)*小r将兵属性验证!O14*(1+小r将兵属性验证!Q14))*0.5)*小r将兵属性验证!M14/100000000)*小r将兵属性验证!M14,0)</f>
        <v>3876838</v>
      </c>
      <c r="G14" s="8">
        <f>ROUND((((0.5*中r将兵属性验证!AG14*(1+中r将兵属性验证!AI14)*中r将兵属性验证!AH14*(1+中r将兵属性验证!AJ14)*中r将兵属性验证!AM14*中r将兵属性验证!AM14+中r将兵属性验证!N14*(1+中r将兵属性验证!P14)*中r将兵属性验证!AH14*(1+中r将兵属性验证!AJ14)*中r将兵属性验证!AM14)*0.5+(0.5*中r将兵属性验证!AG14*(1+中r将兵属性验证!AI14)*中r将兵属性验证!O14*(1+中r将兵属性验证!Q14)*中r将兵属性验证!AM14+中r将兵属性验证!N14*(1+中r将兵属性验证!P14)*中r将兵属性验证!O14*(1+中r将兵属性验证!Q14))*0.5)*中r将兵属性验证!M14/100000000)*中r将兵属性验证!M14,0)</f>
        <v>4150966</v>
      </c>
      <c r="H14" s="8">
        <f>ROUND((((0.5*大r将兵属性验证!AG14*(1+大r将兵属性验证!AI14)*大r将兵属性验证!AH14*(1+大r将兵属性验证!AJ14)*大r将兵属性验证!AM14*大r将兵属性验证!AM14+大r将兵属性验证!N14*(1+大r将兵属性验证!P14)*大r将兵属性验证!AH14*(1+大r将兵属性验证!AJ14)*大r将兵属性验证!AM14)*0.5+(0.5*大r将兵属性验证!AG14*(1+大r将兵属性验证!AI14)*大r将兵属性验证!O14*(1+大r将兵属性验证!Q14)*大r将兵属性验证!AM14+大r将兵属性验证!N14*(1+大r将兵属性验证!P14)*大r将兵属性验证!O14*(1+大r将兵属性验证!Q14))*0.5)*大r将兵属性验证!M14/100000000)*大r将兵属性验证!M14,0)</f>
        <v>4603127</v>
      </c>
      <c r="I14" s="8">
        <f>ROUND((((0.5*超r将兵属性验证!AG14*(1+超r将兵属性验证!AI14)*超r将兵属性验证!AH14*(1+超r将兵属性验证!AJ14)*超r将兵属性验证!AM14*超r将兵属性验证!AM14+超r将兵属性验证!N14*(1+超r将兵属性验证!P14)*超r将兵属性验证!AH14*(1+超r将兵属性验证!AJ14)*超r将兵属性验证!AM14)*0.5+(0.5*超r将兵属性验证!AG14*(1+超r将兵属性验证!AI14)*超r将兵属性验证!O14*(1+超r将兵属性验证!Q14)*超r将兵属性验证!AM14+超r将兵属性验证!N14*(1+超r将兵属性验证!P14)*超r将兵属性验证!O14*(1+超r将兵属性验证!Q14))*0.5)*超r将兵属性验证!M14/100000000)*超r将兵属性验证!M14,0)</f>
        <v>4879308</v>
      </c>
      <c r="K14" s="71">
        <f t="shared" si="1"/>
        <v>1</v>
      </c>
      <c r="L14" s="71">
        <f t="shared" si="2"/>
        <v>1.0289921427579893</v>
      </c>
      <c r="M14" s="71">
        <f t="shared" si="3"/>
        <v>1.1017513238509218</v>
      </c>
      <c r="N14" s="71">
        <f t="shared" si="4"/>
        <v>1.2217641065004923</v>
      </c>
      <c r="O14" s="71">
        <f t="shared" si="5"/>
        <v>1.2950681958070467</v>
      </c>
    </row>
    <row r="15" spans="4:15" x14ac:dyDescent="0.15">
      <c r="D15" s="75">
        <v>9</v>
      </c>
      <c r="E15" s="8">
        <f>ROUND((((0.5*非r将兵属性验证!AG15*(1+非r将兵属性验证!AI15)*非r将兵属性验证!AH15*(1+非r将兵属性验证!AJ15)*非r将兵属性验证!AM15*非r将兵属性验证!AM15+非r将兵属性验证!N15*(1+非r将兵属性验证!P15)*非r将兵属性验证!AH15*(1+非r将兵属性验证!AJ15)*非r将兵属性验证!AM15)*0.5+(0.5*非r将兵属性验证!AG15*(1+非r将兵属性验证!AI15)*非r将兵属性验证!O15*(1+非r将兵属性验证!Q15)*非r将兵属性验证!AM15+非r将兵属性验证!N15*(1+非r将兵属性验证!P15)*非r将兵属性验证!O15*(1+非r将兵属性验证!Q15))*0.5)*非r将兵属性验证!M15/100000000)*非r将兵属性验证!M15,0)</f>
        <v>4887318</v>
      </c>
      <c r="F15" s="8">
        <f>ROUND((((0.5*小r将兵属性验证!AG15*(1+小r将兵属性验证!AI15)*小r将兵属性验证!AH15*(1+小r将兵属性验证!AJ15)*小r将兵属性验证!AM15*小r将兵属性验证!AM15+小r将兵属性验证!N15*(1+小r将兵属性验证!P15)*小r将兵属性验证!AH15*(1+小r将兵属性验证!AJ15)*小r将兵属性验证!AM15)*0.5+(0.5*小r将兵属性验证!AG15*(1+小r将兵属性验证!AI15)*小r将兵属性验证!O15*(1+小r将兵属性验证!Q15)*小r将兵属性验证!AM15+小r将兵属性验证!N15*(1+小r将兵属性验证!P15)*小r将兵属性验证!O15*(1+小r将兵属性验证!Q15))*0.5)*小r将兵属性验证!M15/100000000)*小r将兵属性验证!M15,0)</f>
        <v>5039898</v>
      </c>
      <c r="G15" s="8">
        <f>ROUND((((0.5*中r将兵属性验证!AG15*(1+中r将兵属性验证!AI15)*中r将兵属性验证!AH15*(1+中r将兵属性验证!AJ15)*中r将兵属性验证!AM15*中r将兵属性验证!AM15+中r将兵属性验证!N15*(1+中r将兵属性验证!P15)*中r将兵属性验证!AH15*(1+中r将兵属性验证!AJ15)*中r将兵属性验证!AM15)*0.5+(0.5*中r将兵属性验证!AG15*(1+中r将兵属性验证!AI15)*中r将兵属性验证!O15*(1+中r将兵属性验证!Q15)*中r将兵属性验证!AM15+中r将兵属性验证!N15*(1+中r将兵属性验证!P15)*中r将兵属性验证!O15*(1+中r将兵属性验证!Q15))*0.5)*中r将兵属性验证!M15/100000000)*中r将兵属性验证!M15,0)</f>
        <v>5430491</v>
      </c>
      <c r="H15" s="8">
        <f>ROUND((((0.5*大r将兵属性验证!AG15*(1+大r将兵属性验证!AI15)*大r将兵属性验证!AH15*(1+大r将兵属性验证!AJ15)*大r将兵属性验证!AM15*大r将兵属性验证!AM15+大r将兵属性验证!N15*(1+大r将兵属性验证!P15)*大r将兵属性验证!AH15*(1+大r将兵属性验证!AJ15)*大r将兵属性验证!AM15)*0.5+(0.5*大r将兵属性验证!AG15*(1+大r将兵属性验证!AI15)*大r将兵属性验证!O15*(1+大r将兵属性验证!Q15)*大r将兵属性验证!AM15+大r将兵属性验证!N15*(1+大r将兵属性验证!P15)*大r将兵属性验证!O15*(1+大r将兵属性验证!Q15))*0.5)*大r将兵属性验证!M15/100000000)*大r将兵属性验证!M15,0)</f>
        <v>6079656</v>
      </c>
      <c r="I15" s="8">
        <f>ROUND((((0.5*超r将兵属性验证!AG15*(1+超r将兵属性验证!AI15)*超r将兵属性验证!AH15*(1+超r将兵属性验证!AJ15)*超r将兵属性验证!AM15*超r将兵属性验证!AM15+超r将兵属性验证!N15*(1+超r将兵属性验证!P15)*超r将兵属性验证!AH15*(1+超r将兵属性验证!AJ15)*超r将兵属性验证!AM15)*0.5+(0.5*超r将兵属性验证!AG15*(1+超r将兵属性验证!AI15)*超r将兵属性验证!O15*(1+超r将兵属性验证!Q15)*超r将兵属性验证!AM15+超r将兵属性验证!N15*(1+超r将兵属性验证!P15)*超r将兵属性验证!O15*(1+超r将兵属性验证!Q15))*0.5)*超r将兵属性验证!M15/100000000)*超r将兵属性验证!M15,0)</f>
        <v>6475918</v>
      </c>
      <c r="K15" s="71">
        <f t="shared" si="1"/>
        <v>1</v>
      </c>
      <c r="L15" s="71">
        <f t="shared" si="2"/>
        <v>1.0312195768722232</v>
      </c>
      <c r="M15" s="71">
        <f t="shared" si="3"/>
        <v>1.1111392792529564</v>
      </c>
      <c r="N15" s="71">
        <f t="shared" si="4"/>
        <v>1.2439657087997957</v>
      </c>
      <c r="O15" s="71">
        <f t="shared" si="5"/>
        <v>1.3250453520724454</v>
      </c>
    </row>
    <row r="16" spans="4:15" x14ac:dyDescent="0.15">
      <c r="D16" s="75">
        <v>10</v>
      </c>
      <c r="E16" s="8">
        <f>ROUND((((0.5*非r将兵属性验证!AG16*(1+非r将兵属性验证!AI16)*非r将兵属性验证!AH16*(1+非r将兵属性验证!AJ16)*非r将兵属性验证!AM16*非r将兵属性验证!AM16+非r将兵属性验证!N16*(1+非r将兵属性验证!P16)*非r将兵属性验证!AH16*(1+非r将兵属性验证!AJ16)*非r将兵属性验证!AM16)*0.5+(0.5*非r将兵属性验证!AG16*(1+非r将兵属性验证!AI16)*非r将兵属性验证!O16*(1+非r将兵属性验证!Q16)*非r将兵属性验证!AM16+非r将兵属性验证!N16*(1+非r将兵属性验证!P16)*非r将兵属性验证!O16*(1+非r将兵属性验证!Q16))*0.5)*非r将兵属性验证!M16/100000000)*非r将兵属性验证!M16,0)</f>
        <v>6295476</v>
      </c>
      <c r="F16" s="8">
        <f>ROUND((((0.5*小r将兵属性验证!AG16*(1+小r将兵属性验证!AI16)*小r将兵属性验证!AH16*(1+小r将兵属性验证!AJ16)*小r将兵属性验证!AM16*小r将兵属性验证!AM16+小r将兵属性验证!N16*(1+小r将兵属性验证!P16)*小r将兵属性验证!AH16*(1+小r将兵属性验证!AJ16)*小r将兵属性验证!AM16)*0.5+(0.5*小r将兵属性验证!AG16*(1+小r将兵属性验证!AI16)*小r将兵属性验证!O16*(1+小r将兵属性验证!Q16)*小r将兵属性验证!AM16+小r将兵属性验证!N16*(1+小r将兵属性验证!P16)*小r将兵属性验证!O16*(1+小r将兵属性验证!Q16))*0.5)*小r将兵属性验证!M16/100000000)*小r将兵属性验证!M16,0)</f>
        <v>6470868</v>
      </c>
      <c r="G16" s="8">
        <f>ROUND((((0.5*中r将兵属性验证!AG16*(1+中r将兵属性验证!AI16)*中r将兵属性验证!AH16*(1+中r将兵属性验证!AJ16)*中r将兵属性验证!AM16*中r将兵属性验证!AM16+中r将兵属性验证!N16*(1+中r将兵属性验证!P16)*中r将兵属性验证!AH16*(1+中r将兵属性验证!AJ16)*中r将兵属性验证!AM16)*0.5+(0.5*中r将兵属性验证!AG16*(1+中r将兵属性验证!AI16)*中r将兵属性验证!O16*(1+中r将兵属性验证!Q16)*中r将兵属性验证!AM16+中r将兵属性验证!N16*(1+中r将兵属性验证!P16)*中r将兵属性验证!O16*(1+中r将兵属性验证!Q16))*0.5)*中r将兵属性验证!M16/100000000)*中r将兵属性验证!M16,0)</f>
        <v>7013156</v>
      </c>
      <c r="H16" s="8">
        <f>ROUND((((0.5*大r将兵属性验证!AG16*(1+大r将兵属性验证!AI16)*大r将兵属性验证!AH16*(1+大r将兵属性验证!AJ16)*大r将兵属性验证!AM16*大r将兵属性验证!AM16+大r将兵属性验证!N16*(1+大r将兵属性验证!P16)*大r将兵属性验证!AH16*(1+大r将兵属性验证!AJ16)*大r将兵属性验证!AM16)*0.5+(0.5*大r将兵属性验证!AG16*(1+大r将兵属性验证!AI16)*大r将兵属性验证!O16*(1+大r将兵属性验证!Q16)*大r将兵属性验证!AM16+大r将兵属性验证!N16*(1+大r将兵属性验证!P16)*大r将兵属性验证!O16*(1+大r将兵属性验证!Q16))*0.5)*大r将兵属性验证!M16/100000000)*大r将兵属性验证!M16,0)</f>
        <v>7920595</v>
      </c>
      <c r="I16" s="8">
        <f>ROUND((((0.5*超r将兵属性验证!AG16*(1+超r将兵属性验证!AI16)*超r将兵属性验证!AH16*(1+超r将兵属性验证!AJ16)*超r将兵属性验证!AM16*超r将兵属性验证!AM16+超r将兵属性验证!N16*(1+超r将兵属性验证!P16)*超r将兵属性验证!AH16*(1+超r将兵属性验证!AJ16)*超r将兵属性验证!AM16)*0.5+(0.5*超r将兵属性验证!AG16*(1+超r将兵属性验证!AI16)*超r将兵属性验证!O16*(1+超r将兵属性验证!Q16)*超r将兵属性验证!AM16+超r将兵属性验证!N16*(1+超r将兵属性验证!P16)*超r将兵属性验证!O16*(1+超r将兵属性验证!Q16))*0.5)*超r将兵属性验证!M16/100000000)*超r将兵属性验证!M16,0)</f>
        <v>8474337</v>
      </c>
      <c r="K16" s="71">
        <f t="shared" si="1"/>
        <v>1</v>
      </c>
      <c r="L16" s="71">
        <f t="shared" si="2"/>
        <v>1.0278600061377408</v>
      </c>
      <c r="M16" s="71">
        <f t="shared" si="3"/>
        <v>1.1139993226882288</v>
      </c>
      <c r="N16" s="71">
        <f t="shared" si="4"/>
        <v>1.2581407664805648</v>
      </c>
      <c r="O16" s="71">
        <f t="shared" si="5"/>
        <v>1.3460994847728749</v>
      </c>
    </row>
    <row r="17" spans="4:15" x14ac:dyDescent="0.15">
      <c r="D17" s="14">
        <v>11</v>
      </c>
      <c r="E17" s="8">
        <f>ROUND((((0.5*非r将兵属性验证!AG17*(1+非r将兵属性验证!AI17)*非r将兵属性验证!AH17*(1+非r将兵属性验证!AJ17)*非r将兵属性验证!AM17*非r将兵属性验证!AM17+非r将兵属性验证!N17*(1+非r将兵属性验证!P17)*非r将兵属性验证!AH17*(1+非r将兵属性验证!AJ17)*非r将兵属性验证!AM17)*0.5+(0.5*非r将兵属性验证!AG17*(1+非r将兵属性验证!AI17)*非r将兵属性验证!O17*(1+非r将兵属性验证!Q17)*非r将兵属性验证!AM17+非r将兵属性验证!N17*(1+非r将兵属性验证!P17)*非r将兵属性验证!O17*(1+非r将兵属性验证!Q17))*0.5)*非r将兵属性验证!M17/100000000)*非r将兵属性验证!M17,0)</f>
        <v>7982365</v>
      </c>
      <c r="F17" s="8">
        <f>ROUND((((0.5*小r将兵属性验证!AG17*(1+小r将兵属性验证!AI17)*小r将兵属性验证!AH17*(1+小r将兵属性验证!AJ17)*小r将兵属性验证!AM17*小r将兵属性验证!AM17+小r将兵属性验证!N17*(1+小r将兵属性验证!P17)*小r将兵属性验证!AH17*(1+小r将兵属性验证!AJ17)*小r将兵属性验证!AM17)*0.5+(0.5*小r将兵属性验证!AG17*(1+小r将兵属性验证!AI17)*小r将兵属性验证!O17*(1+小r将兵属性验证!Q17)*小r将兵属性验证!AM17+小r将兵属性验证!N17*(1+小r将兵属性验证!P17)*小r将兵属性验证!O17*(1+小r将兵属性验证!Q17))*0.5)*小r将兵属性验证!M17/100000000)*小r将兵属性验证!M17,0)</f>
        <v>8215578</v>
      </c>
      <c r="G17" s="8">
        <f>ROUND((((0.5*中r将兵属性验证!AG17*(1+中r将兵属性验证!AI17)*中r将兵属性验证!AH17*(1+中r将兵属性验证!AJ17)*中r将兵属性验证!AM17*中r将兵属性验证!AM17+中r将兵属性验证!N17*(1+中r将兵属性验证!P17)*中r将兵属性验证!AH17*(1+中r将兵属性验证!AJ17)*中r将兵属性验证!AM17)*0.5+(0.5*中r将兵属性验证!AG17*(1+中r将兵属性验证!AI17)*中r将兵属性验证!O17*(1+中r将兵属性验证!Q17)*中r将兵属性验证!AM17+中r将兵属性验证!N17*(1+中r将兵属性验证!P17)*中r将兵属性验证!O17*(1+中r将兵属性验证!Q17))*0.5)*中r将兵属性验证!M17/100000000)*中r将兵属性验证!M17,0)</f>
        <v>8952357</v>
      </c>
      <c r="H17" s="8">
        <f>ROUND((((0.5*大r将兵属性验证!AG17*(1+大r将兵属性验证!AI17)*大r将兵属性验证!AH17*(1+大r将兵属性验证!AJ17)*大r将兵属性验证!AM17*大r将兵属性验证!AM17+大r将兵属性验证!N17*(1+大r将兵属性验证!P17)*大r将兵属性验证!AH17*(1+大r将兵属性验证!AJ17)*大r将兵属性验证!AM17)*0.5+(0.5*大r将兵属性验证!AG17*(1+大r将兵属性验证!AI17)*大r将兵属性验证!O17*(1+大r将兵属性验证!Q17)*大r将兵属性验证!AM17+大r将兵属性验证!N17*(1+大r将兵属性验证!P17)*大r将兵属性验证!O17*(1+大r将兵属性验证!Q17))*0.5)*大r将兵属性验证!M17/100000000)*大r将兵属性验证!M17,0)</f>
        <v>10192854</v>
      </c>
      <c r="I17" s="8">
        <f>ROUND((((0.5*超r将兵属性验证!AG17*(1+超r将兵属性验证!AI17)*超r将兵属性验证!AH17*(1+超r将兵属性验证!AJ17)*超r将兵属性验证!AM17*超r将兵属性验证!AM17+超r将兵属性验证!N17*(1+超r将兵属性验证!P17)*超r将兵属性验证!AH17*(1+超r将兵属性验证!AJ17)*超r将兵属性验证!AM17)*0.5+(0.5*超r将兵属性验证!AG17*(1+超r将兵属性验证!AI17)*超r将兵属性验证!O17*(1+超r将兵属性验证!Q17)*超r将兵属性验证!AM17+超r将兵属性验证!N17*(1+超r将兵属性验证!P17)*超r将兵属性验证!O17*(1+超r将兵属性验证!Q17))*0.5)*超r将兵属性验证!M17/100000000)*超r将兵属性验证!M17,0)</f>
        <v>10949781</v>
      </c>
      <c r="K17" s="71">
        <f t="shared" si="1"/>
        <v>1</v>
      </c>
      <c r="L17" s="71">
        <f t="shared" si="2"/>
        <v>1.0292160280819032</v>
      </c>
      <c r="M17" s="71">
        <f t="shared" si="3"/>
        <v>1.1215168687475454</v>
      </c>
      <c r="N17" s="71">
        <f t="shared" si="4"/>
        <v>1.2769215639725822</v>
      </c>
      <c r="O17" s="71">
        <f t="shared" si="5"/>
        <v>1.3717464686217682</v>
      </c>
    </row>
    <row r="18" spans="4:15" x14ac:dyDescent="0.15">
      <c r="D18" s="14">
        <v>12</v>
      </c>
      <c r="E18" s="8">
        <f>ROUND((((0.5*非r将兵属性验证!AG18*(1+非r将兵属性验证!AI18)*非r将兵属性验证!AH18*(1+非r将兵属性验证!AJ18)*非r将兵属性验证!AM18*非r将兵属性验证!AM18+非r将兵属性验证!N18*(1+非r将兵属性验证!P18)*非r将兵属性验证!AH18*(1+非r将兵属性验证!AJ18)*非r将兵属性验证!AM18)*0.5+(0.5*非r将兵属性验证!AG18*(1+非r将兵属性验证!AI18)*非r将兵属性验证!O18*(1+非r将兵属性验证!Q18)*非r将兵属性验证!AM18+非r将兵属性验证!N18*(1+非r将兵属性验证!P18)*非r将兵属性验证!O18*(1+非r将兵属性验证!Q18))*0.5)*非r将兵属性验证!M18/100000000)*非r将兵属性验证!M18,0)</f>
        <v>9107289</v>
      </c>
      <c r="F18" s="8">
        <f>ROUND((((0.5*小r将兵属性验证!AG18*(1+小r将兵属性验证!AI18)*小r将兵属性验证!AH18*(1+小r将兵属性验证!AJ18)*小r将兵属性验证!AM18*小r将兵属性验证!AM18+小r将兵属性验证!N18*(1+小r将兵属性验证!P18)*小r将兵属性验证!AH18*(1+小r将兵属性验证!AJ18)*小r将兵属性验证!AM18)*0.5+(0.5*小r将兵属性验证!AG18*(1+小r将兵属性验证!AI18)*小r将兵属性验证!O18*(1+小r将兵属性验证!Q18)*小r将兵属性验证!AM18+小r将兵属性验证!N18*(1+小r将兵属性验证!P18)*小r将兵属性验证!O18*(1+小r将兵属性验证!Q18))*0.5)*小r将兵属性验证!M18/100000000)*小r将兵属性验证!M18,0)</f>
        <v>9435812</v>
      </c>
      <c r="G18" s="8">
        <f>ROUND((((0.5*中r将兵属性验证!AG18*(1+中r将兵属性验证!AI18)*中r将兵属性验证!AH18*(1+中r将兵属性验证!AJ18)*中r将兵属性验证!AM18*中r将兵属性验证!AM18+中r将兵属性验证!N18*(1+中r将兵属性验证!P18)*中r将兵属性验证!AH18*(1+中r将兵属性验证!AJ18)*中r将兵属性验证!AM18)*0.5+(0.5*中r将兵属性验证!AG18*(1+中r将兵属性验证!AI18)*中r将兵属性验证!O18*(1+中r将兵属性验证!Q18)*中r将兵属性验证!AM18+中r将兵属性验证!N18*(1+中r将兵属性验证!P18)*中r将兵属性验证!O18*(1+中r将兵属性验证!Q18))*0.5)*中r将兵属性验证!M18/100000000)*中r将兵属性验证!M18,0)</f>
        <v>10253315</v>
      </c>
      <c r="H18" s="8">
        <f>ROUND((((0.5*大r将兵属性验证!AG18*(1+大r将兵属性验证!AI18)*大r将兵属性验证!AH18*(1+大r将兵属性验证!AJ18)*大r将兵属性验证!AM18*大r将兵属性验证!AM18+大r将兵属性验证!N18*(1+大r将兵属性验证!P18)*大r将兵属性验证!AH18*(1+大r将兵属性验证!AJ18)*大r将兵属性验证!AM18)*0.5+(0.5*大r将兵属性验证!AG18*(1+大r将兵属性验证!AI18)*大r将兵属性验证!O18*(1+大r将兵属性验证!Q18)*大r将兵属性验证!AM18+大r将兵属性验证!N18*(1+大r将兵属性验证!P18)*大r将兵属性验证!O18*(1+大r将兵属性验证!Q18))*0.5)*大r将兵属性验证!M18/100000000)*大r将兵属性验证!M18,0)</f>
        <v>11672872</v>
      </c>
      <c r="I18" s="8">
        <f>ROUND((((0.5*超r将兵属性验证!AG18*(1+超r将兵属性验证!AI18)*超r将兵属性验证!AH18*(1+超r将兵属性验证!AJ18)*超r将兵属性验证!AM18*超r将兵属性验证!AM18+超r将兵属性验证!N18*(1+超r将兵属性验证!P18)*超r将兵属性验证!AH18*(1+超r将兵属性验证!AJ18)*超r将兵属性验证!AM18)*0.5+(0.5*超r将兵属性验证!AG18*(1+超r将兵属性验证!AI18)*超r将兵属性验证!O18*(1+超r将兵属性验证!Q18)*超r将兵属性验证!AM18+超r将兵属性验证!N18*(1+超r将兵属性验证!P18)*超r将兵属性验证!O18*(1+超r将兵属性验证!Q18))*0.5)*超r将兵属性验证!M18/100000000)*超r将兵属性验证!M18,0)</f>
        <v>12600083</v>
      </c>
      <c r="K18" s="71">
        <f t="shared" si="1"/>
        <v>1</v>
      </c>
      <c r="L18" s="71">
        <f t="shared" si="2"/>
        <v>1.0360725348674014</v>
      </c>
      <c r="M18" s="71">
        <f t="shared" si="3"/>
        <v>1.125836129719832</v>
      </c>
      <c r="N18" s="71">
        <f t="shared" si="4"/>
        <v>1.2817065539481618</v>
      </c>
      <c r="O18" s="71">
        <f t="shared" si="5"/>
        <v>1.3835163241223596</v>
      </c>
    </row>
    <row r="19" spans="4:15" x14ac:dyDescent="0.15">
      <c r="D19" s="14">
        <v>13</v>
      </c>
      <c r="E19" s="8">
        <f>ROUND((((0.5*非r将兵属性验证!AG19*(1+非r将兵属性验证!AI19)*非r将兵属性验证!AH19*(1+非r将兵属性验证!AJ19)*非r将兵属性验证!AM19*非r将兵属性验证!AM19+非r将兵属性验证!N19*(1+非r将兵属性验证!P19)*非r将兵属性验证!AH19*(1+非r将兵属性验证!AJ19)*非r将兵属性验证!AM19)*0.5+(0.5*非r将兵属性验证!AG19*(1+非r将兵属性验证!AI19)*非r将兵属性验证!O19*(1+非r将兵属性验证!Q19)*非r将兵属性验证!AM19+非r将兵属性验证!N19*(1+非r将兵属性验证!P19)*非r将兵属性验证!O19*(1+非r将兵属性验证!Q19))*0.5)*非r将兵属性验证!M19/100000000)*非r将兵属性验证!M19,0)</f>
        <v>10366703</v>
      </c>
      <c r="F19" s="8">
        <f>ROUND((((0.5*小r将兵属性验证!AG19*(1+小r将兵属性验证!AI19)*小r将兵属性验证!AH19*(1+小r将兵属性验证!AJ19)*小r将兵属性验证!AM19*小r将兵属性验证!AM19+小r将兵属性验证!N19*(1+小r将兵属性验证!P19)*小r将兵属性验证!AH19*(1+小r将兵属性验证!AJ19)*小r将兵属性验证!AM19)*0.5+(0.5*小r将兵属性验证!AG19*(1+小r将兵属性验证!AI19)*小r将兵属性验证!O19*(1+小r将兵属性验证!Q19)*小r将兵属性验证!AM19+小r将兵属性验证!N19*(1+小r将兵属性验证!P19)*小r将兵属性验证!O19*(1+小r将兵属性验证!Q19))*0.5)*小r将兵属性验证!M19/100000000)*小r将兵属性验证!M19,0)</f>
        <v>10739613</v>
      </c>
      <c r="G19" s="8">
        <f>ROUND((((0.5*中r将兵属性验证!AG19*(1+中r将兵属性验证!AI19)*中r将兵属性验证!AH19*(1+中r将兵属性验证!AJ19)*中r将兵属性验证!AM19*中r将兵属性验证!AM19+中r将兵属性验证!N19*(1+中r将兵属性验证!P19)*中r将兵属性验证!AH19*(1+中r将兵属性验证!AJ19)*中r将兵属性验证!AM19)*0.5+(0.5*中r将兵属性验证!AG19*(1+中r将兵属性验证!AI19)*中r将兵属性验证!O19*(1+中r将兵属性验证!Q19)*中r将兵属性验证!AM19+中r将兵属性验证!N19*(1+中r将兵属性验证!P19)*中r将兵属性验证!O19*(1+中r将兵属性验证!Q19))*0.5)*中r将兵属性验证!M19/100000000)*中r将兵属性验证!M19,0)</f>
        <v>11777735</v>
      </c>
      <c r="H19" s="8">
        <f>ROUND((((0.5*大r将兵属性验证!AG19*(1+大r将兵属性验证!AI19)*大r将兵属性验证!AH19*(1+大r将兵属性验证!AJ19)*大r将兵属性验证!AM19*大r将兵属性验证!AM19+大r将兵属性验证!N19*(1+大r将兵属性验证!P19)*大r将兵属性验证!AH19*(1+大r将兵属性验证!AJ19)*大r将兵属性验证!AM19)*0.5+(0.5*大r将兵属性验证!AG19*(1+大r将兵属性验证!AI19)*大r将兵属性验证!O19*(1+大r将兵属性验证!Q19)*大r将兵属性验证!AM19+大r将兵属性验证!N19*(1+大r将兵属性验证!P19)*大r将兵属性验证!O19*(1+大r将兵属性验证!Q19))*0.5)*大r将兵属性验证!M19/100000000)*大r将兵属性验证!M19,0)</f>
        <v>13263003</v>
      </c>
      <c r="I19" s="8">
        <f>ROUND((((0.5*超r将兵属性验证!AG19*(1+超r将兵属性验证!AI19)*超r将兵属性验证!AH19*(1+超r将兵属性验证!AJ19)*超r将兵属性验证!AM19*超r将兵属性验证!AM19+超r将兵属性验证!N19*(1+超r将兵属性验证!P19)*超r将兵属性验证!AH19*(1+超r将兵属性验证!AJ19)*超r将兵属性验证!AM19)*0.5+(0.5*超r将兵属性验证!AG19*(1+超r将兵属性验证!AI19)*超r将兵属性验证!O19*(1+超r将兵属性验证!Q19)*超r将兵属性验证!AM19+超r将兵属性验证!N19*(1+超r将兵属性验证!P19)*超r将兵属性验证!O19*(1+超r将兵属性验证!Q19))*0.5)*超r将兵属性验证!M19/100000000)*超r将兵属性验证!M19,0)</f>
        <v>14412010</v>
      </c>
      <c r="K19" s="71">
        <f t="shared" si="1"/>
        <v>1</v>
      </c>
      <c r="L19" s="71">
        <f t="shared" si="2"/>
        <v>1.035971899648326</v>
      </c>
      <c r="M19" s="71">
        <f t="shared" si="3"/>
        <v>1.1361119345273034</v>
      </c>
      <c r="N19" s="71">
        <f t="shared" si="4"/>
        <v>1.2793848728954615</v>
      </c>
      <c r="O19" s="71">
        <f t="shared" si="5"/>
        <v>1.3902211725367264</v>
      </c>
    </row>
    <row r="20" spans="4:15" x14ac:dyDescent="0.15">
      <c r="D20" s="14">
        <v>14</v>
      </c>
      <c r="E20" s="8">
        <f>ROUND((((0.5*非r将兵属性验证!AG20*(1+非r将兵属性验证!AI20)*非r将兵属性验证!AH20*(1+非r将兵属性验证!AJ20)*非r将兵属性验证!AM20*非r将兵属性验证!AM20+非r将兵属性验证!N20*(1+非r将兵属性验证!P20)*非r将兵属性验证!AH20*(1+非r将兵属性验证!AJ20)*非r将兵属性验证!AM20)*0.5+(0.5*非r将兵属性验证!AG20*(1+非r将兵属性验证!AI20)*非r将兵属性验证!O20*(1+非r将兵属性验证!Q20)*非r将兵属性验证!AM20+非r将兵属性验证!N20*(1+非r将兵属性验证!P20)*非r将兵属性验证!O20*(1+非r将兵属性验证!Q20))*0.5)*非r将兵属性验证!M20/100000000)*非r将兵属性验证!M20,0)</f>
        <v>11736098</v>
      </c>
      <c r="F20" s="8">
        <f>ROUND((((0.5*小r将兵属性验证!AG20*(1+小r将兵属性验证!AI20)*小r将兵属性验证!AH20*(1+小r将兵属性验证!AJ20)*小r将兵属性验证!AM20*小r将兵属性验证!AM20+小r将兵属性验证!N20*(1+小r将兵属性验证!P20)*小r将兵属性验证!AH20*(1+小r将兵属性验证!AJ20)*小r将兵属性验证!AM20)*0.5+(0.5*小r将兵属性验证!AG20*(1+小r将兵属性验证!AI20)*小r将兵属性验证!O20*(1+小r将兵属性验证!Q20)*小r将兵属性验证!AM20+小r将兵属性验证!N20*(1+小r将兵属性验证!P20)*小r将兵属性验证!O20*(1+小r将兵属性验证!Q20))*0.5)*小r将兵属性验证!M20/100000000)*小r将兵属性验证!M20,0)</f>
        <v>12159145</v>
      </c>
      <c r="G20" s="8">
        <f>ROUND((((0.5*中r将兵属性验证!AG20*(1+中r将兵属性验证!AI20)*中r将兵属性验证!AH20*(1+中r将兵属性验证!AJ20)*中r将兵属性验证!AM20*中r将兵属性验证!AM20+中r将兵属性验证!N20*(1+中r将兵属性验证!P20)*中r将兵属性验证!AH20*(1+中r将兵属性验证!AJ20)*中r将兵属性验证!AM20)*0.5+(0.5*中r将兵属性验证!AG20*(1+中r将兵属性验证!AI20)*中r将兵属性验证!O20*(1+中r将兵属性验证!Q20)*中r将兵属性验证!AM20+中r将兵属性验证!N20*(1+中r将兵属性验证!P20)*中r将兵属性验证!O20*(1+中r将兵属性验证!Q20))*0.5)*中r将兵属性验证!M20/100000000)*中r将兵属性验证!M20,0)</f>
        <v>13286818</v>
      </c>
      <c r="H20" s="8">
        <f>ROUND((((0.5*大r将兵属性验证!AG20*(1+大r将兵属性验证!AI20)*大r将兵属性验证!AH20*(1+大r将兵属性验证!AJ20)*大r将兵属性验证!AM20*大r将兵属性验证!AM20+大r将兵属性验证!N20*(1+大r将兵属性验证!P20)*大r将兵属性验证!AH20*(1+大r将兵属性验证!AJ20)*大r将兵属性验证!AM20)*0.5+(0.5*大r将兵属性验证!AG20*(1+大r将兵属性验证!AI20)*大r将兵属性验证!O20*(1+大r将兵属性验证!Q20)*大r将兵属性验证!AM20+大r将兵属性验证!N20*(1+大r将兵属性验证!P20)*大r将兵属性验证!O20*(1+大r将兵属性验证!Q20))*0.5)*大r将兵属性验证!M20/100000000)*大r将兵属性验证!M20,0)</f>
        <v>14937564</v>
      </c>
      <c r="I20" s="8">
        <f>ROUND((((0.5*超r将兵属性验证!AG20*(1+超r将兵属性验证!AI20)*超r将兵属性验证!AH20*(1+超r将兵属性验证!AJ20)*超r将兵属性验证!AM20*超r将兵属性验证!AM20+超r将兵属性验证!N20*(1+超r将兵属性验证!P20)*超r将兵属性验证!AH20*(1+超r将兵属性验证!AJ20)*超r将兵属性验证!AM20)*0.5+(0.5*超r将兵属性验证!AG20*(1+超r将兵属性验证!AI20)*超r将兵属性验证!O20*(1+超r将兵属性验证!Q20)*超r将兵属性验证!AM20+超r将兵属性验证!N20*(1+超r将兵属性验证!P20)*超r将兵属性验证!O20*(1+超r将兵属性验证!Q20))*0.5)*超r将兵属性验证!M20/100000000)*超r将兵属性验证!M20,0)</f>
        <v>16255705</v>
      </c>
      <c r="K20" s="71">
        <f t="shared" si="1"/>
        <v>1</v>
      </c>
      <c r="L20" s="71">
        <f t="shared" si="2"/>
        <v>1.0360466485538891</v>
      </c>
      <c r="M20" s="71">
        <f t="shared" si="3"/>
        <v>1.1321325026427012</v>
      </c>
      <c r="N20" s="71">
        <f t="shared" si="4"/>
        <v>1.2727879402506694</v>
      </c>
      <c r="O20" s="71">
        <f t="shared" si="5"/>
        <v>1.3851030385056431</v>
      </c>
    </row>
    <row r="21" spans="4:15" x14ac:dyDescent="0.15">
      <c r="D21" s="14">
        <v>15</v>
      </c>
      <c r="E21" s="8">
        <f>ROUND((((0.5*非r将兵属性验证!AG21*(1+非r将兵属性验证!AI21)*非r将兵属性验证!AH21*(1+非r将兵属性验证!AJ21)*非r将兵属性验证!AM21*非r将兵属性验证!AM21+非r将兵属性验证!N21*(1+非r将兵属性验证!P21)*非r将兵属性验证!AH21*(1+非r将兵属性验证!AJ21)*非r将兵属性验证!AM21)*0.5+(0.5*非r将兵属性验证!AG21*(1+非r将兵属性验证!AI21)*非r将兵属性验证!O21*(1+非r将兵属性验证!Q21)*非r将兵属性验证!AM21+非r将兵属性验证!N21*(1+非r将兵属性验证!P21)*非r将兵属性验证!O21*(1+非r将兵属性验证!Q21))*0.5)*非r将兵属性验证!M21/100000000)*非r将兵属性验证!M21,0)</f>
        <v>13227775</v>
      </c>
      <c r="F21" s="8">
        <f>ROUND((((0.5*小r将兵属性验证!AG21*(1+小r将兵属性验证!AI21)*小r将兵属性验证!AH21*(1+小r将兵属性验证!AJ21)*小r将兵属性验证!AM21*小r将兵属性验证!AM21+小r将兵属性验证!N21*(1+小r将兵属性验证!P21)*小r将兵属性验证!AH21*(1+小r将兵属性验证!AJ21)*小r将兵属性验证!AM21)*0.5+(0.5*小r将兵属性验证!AG21*(1+小r将兵属性验证!AI21)*小r将兵属性验证!O21*(1+小r将兵属性验证!Q21)*小r将兵属性验证!AM21+小r将兵属性验证!N21*(1+小r将兵属性验证!P21)*小r将兵属性验证!O21*(1+小r将兵属性验证!Q21))*0.5)*小r将兵属性验证!M21/100000000)*小r将兵属性验证!M21,0)</f>
        <v>13688381</v>
      </c>
      <c r="G21" s="8">
        <f>ROUND((((0.5*中r将兵属性验证!AG21*(1+中r将兵属性验证!AI21)*中r将兵属性验证!AH21*(1+中r将兵属性验证!AJ21)*中r将兵属性验证!AM21*中r将兵属性验证!AM21+中r将兵属性验证!N21*(1+中r将兵属性验证!P21)*中r将兵属性验证!AH21*(1+中r将兵属性验证!AJ21)*中r将兵属性验证!AM21)*0.5+(0.5*中r将兵属性验证!AG21*(1+中r将兵属性验证!AI21)*中r将兵属性验证!O21*(1+中r将兵属性验证!Q21)*中r将兵属性验证!AM21+中r将兵属性验证!N21*(1+中r将兵属性验证!P21)*中r将兵属性验证!O21*(1+中r将兵属性验证!Q21))*0.5)*中r将兵属性验证!M21/100000000)*中r将兵属性验证!M21,0)</f>
        <v>14984395</v>
      </c>
      <c r="H21" s="8">
        <f>ROUND((((0.5*大r将兵属性验证!AG21*(1+大r将兵属性验证!AI21)*大r将兵属性验证!AH21*(1+大r将兵属性验证!AJ21)*大r将兵属性验证!AM21*大r将兵属性验证!AM21+大r将兵属性验证!N21*(1+大r将兵属性验证!P21)*大r将兵属性验证!AH21*(1+大r将兵属性验证!AJ21)*大r将兵属性验证!AM21)*0.5+(0.5*大r将兵属性验证!AG21*(1+大r将兵属性验证!AI21)*大r将兵属性验证!O21*(1+大r将兵属性验证!Q21)*大r将兵属性验证!AM21+大r将兵属性验证!N21*(1+大r将兵属性验证!P21)*大r将兵属性验证!O21*(1+大r将兵属性验证!Q21))*0.5)*大r将兵属性验证!M21/100000000)*大r将兵属性验证!M21,0)</f>
        <v>16762028</v>
      </c>
      <c r="I21" s="8">
        <f>ROUND((((0.5*超r将兵属性验证!AG21*(1+超r将兵属性验证!AI21)*超r将兵属性验证!AH21*(1+超r将兵属性验证!AJ21)*超r将兵属性验证!AM21*超r将兵属性验证!AM21+超r将兵属性验证!N21*(1+超r将兵属性验证!P21)*超r将兵属性验证!AH21*(1+超r将兵属性验证!AJ21)*超r将兵属性验证!AM21)*0.5+(0.5*超r将兵属性验证!AG21*(1+超r将兵属性验证!AI21)*超r将兵属性验证!O21*(1+超r将兵属性验证!Q21)*超r将兵属性验证!AM21+超r将兵属性验证!N21*(1+超r将兵属性验证!P21)*超r将兵属性验证!O21*(1+超r将兵属性验证!Q21))*0.5)*超r将兵属性验证!M21/100000000)*超r将兵属性验证!M21,0)</f>
        <v>19004447</v>
      </c>
      <c r="K21" s="71">
        <f t="shared" si="1"/>
        <v>1</v>
      </c>
      <c r="L21" s="71">
        <f t="shared" si="2"/>
        <v>1.0348211244899463</v>
      </c>
      <c r="M21" s="71">
        <f t="shared" si="3"/>
        <v>1.1327978439306685</v>
      </c>
      <c r="N21" s="71">
        <f t="shared" si="4"/>
        <v>1.2671842392239057</v>
      </c>
      <c r="O21" s="71">
        <f t="shared" si="5"/>
        <v>1.4367077607534147</v>
      </c>
    </row>
    <row r="22" spans="4:15" x14ac:dyDescent="0.15">
      <c r="D22" s="14">
        <v>16</v>
      </c>
      <c r="E22" s="8">
        <f>ROUND((((0.5*非r将兵属性验证!AG22*(1+非r将兵属性验证!AI22)*非r将兵属性验证!AH22*(1+非r将兵属性验证!AJ22)*非r将兵属性验证!AM22*非r将兵属性验证!AM22+非r将兵属性验证!N22*(1+非r将兵属性验证!P22)*非r将兵属性验证!AH22*(1+非r将兵属性验证!AJ22)*非r将兵属性验证!AM22)*0.5+(0.5*非r将兵属性验证!AG22*(1+非r将兵属性验证!AI22)*非r将兵属性验证!O22*(1+非r将兵属性验证!Q22)*非r将兵属性验证!AM22+非r将兵属性验证!N22*(1+非r将兵属性验证!P22)*非r将兵属性验证!O22*(1+非r将兵属性验证!Q22))*0.5)*非r将兵属性验证!M22/100000000)*非r将兵属性验证!M22,0)</f>
        <v>14848173</v>
      </c>
      <c r="F22" s="8">
        <f>ROUND((((0.5*小r将兵属性验证!AG22*(1+小r将兵属性验证!AI22)*小r将兵属性验证!AH22*(1+小r将兵属性验证!AJ22)*小r将兵属性验证!AM22*小r将兵属性验证!AM22+小r将兵属性验证!N22*(1+小r将兵属性验证!P22)*小r将兵属性验证!AH22*(1+小r将兵属性验证!AJ22)*小r将兵属性验证!AM22)*0.5+(0.5*小r将兵属性验证!AG22*(1+小r将兵属性验证!AI22)*小r将兵属性验证!O22*(1+小r将兵属性验证!Q22)*小r将兵属性验证!AM22+小r将兵属性验证!N22*(1+小r将兵属性验证!P22)*小r将兵属性验证!O22*(1+小r将兵属性验证!Q22))*0.5)*小r将兵属性验证!M22/100000000)*小r将兵属性验证!M22,0)</f>
        <v>15362557</v>
      </c>
      <c r="G22" s="8">
        <f>ROUND((((0.5*中r将兵属性验证!AG22*(1+中r将兵属性验证!AI22)*中r将兵属性验证!AH22*(1+中r将兵属性验证!AJ22)*中r将兵属性验证!AM22*中r将兵属性验证!AM22+中r将兵属性验证!N22*(1+中r将兵属性验证!P22)*中r将兵属性验证!AH22*(1+中r将兵属性验证!AJ22)*中r将兵属性验证!AM22)*0.5+(0.5*中r将兵属性验证!AG22*(1+中r将兵属性验证!AI22)*中r将兵属性验证!O22*(1+中r将兵属性验证!Q22)*中r将兵属性验证!AM22+中r将兵属性验证!N22*(1+中r将兵属性验证!P22)*中r将兵属性验证!O22*(1+中r将兵属性验证!Q22))*0.5)*中r将兵属性验证!M22/100000000)*中r将兵属性验证!M22,0)</f>
        <v>16810257</v>
      </c>
      <c r="H22" s="8">
        <f>ROUND((((0.5*大r将兵属性验证!AG22*(1+大r将兵属性验证!AI22)*大r将兵属性验证!AH22*(1+大r将兵属性验证!AJ22)*大r将兵属性验证!AM22*大r将兵属性验证!AM22+大r将兵属性验证!N22*(1+大r将兵属性验证!P22)*大r将兵属性验证!AH22*(1+大r将兵属性验证!AJ22)*大r将兵属性验证!AM22)*0.5+(0.5*大r将兵属性验证!AG22*(1+大r将兵属性验证!AI22)*大r将兵属性验证!O22*(1+大r将兵属性验证!Q22)*大r将兵属性验证!AM22+大r将兵属性验证!N22*(1+大r将兵属性验证!P22)*大r将兵属性验证!O22*(1+大r将兵属性验证!Q22))*0.5)*大r将兵属性验证!M22/100000000)*大r将兵属性验证!M22,0)</f>
        <v>19531318</v>
      </c>
      <c r="I22" s="8">
        <f>ROUND((((0.5*超r将兵属性验证!AG22*(1+超r将兵属性验证!AI22)*超r将兵属性验证!AH22*(1+超r将兵属性验证!AJ22)*超r将兵属性验证!AM22*超r将兵属性验证!AM22+超r将兵属性验证!N22*(1+超r将兵属性验证!P22)*超r将兵属性验证!AH22*(1+超r将兵属性验证!AJ22)*超r将兵属性验证!AM22)*0.5+(0.5*超r将兵属性验证!AG22*(1+超r将兵属性验证!AI22)*超r将兵属性验证!O22*(1+超r将兵属性验证!Q22)*超r将兵属性验证!AM22+超r将兵属性验证!N22*(1+超r将兵属性验证!P22)*超r将兵属性验证!O22*(1+超r将兵属性验证!Q22))*0.5)*超r将兵属性验证!M22/100000000)*超r将兵属性验证!M22,0)</f>
        <v>21607453</v>
      </c>
      <c r="K22" s="71">
        <f t="shared" si="1"/>
        <v>1</v>
      </c>
      <c r="L22" s="71">
        <f t="shared" si="2"/>
        <v>1.0346429153270238</v>
      </c>
      <c r="M22" s="71">
        <f t="shared" si="3"/>
        <v>1.1321431262957402</v>
      </c>
      <c r="N22" s="71">
        <f t="shared" si="4"/>
        <v>1.3154021036796917</v>
      </c>
      <c r="O22" s="71">
        <f t="shared" si="5"/>
        <v>1.4552263770094813</v>
      </c>
    </row>
    <row r="23" spans="4:15" x14ac:dyDescent="0.15">
      <c r="D23" s="14">
        <v>17</v>
      </c>
      <c r="E23" s="8">
        <f>ROUND((((0.5*非r将兵属性验证!AG23*(1+非r将兵属性验证!AI23)*非r将兵属性验证!AH23*(1+非r将兵属性验证!AJ23)*非r将兵属性验证!AM23*非r将兵属性验证!AM23+非r将兵属性验证!N23*(1+非r将兵属性验证!P23)*非r将兵属性验证!AH23*(1+非r将兵属性验证!AJ23)*非r将兵属性验证!AM23)*0.5+(0.5*非r将兵属性验证!AG23*(1+非r将兵属性验证!AI23)*非r将兵属性验证!O23*(1+非r将兵属性验证!Q23)*非r将兵属性验证!AM23+非r将兵属性验证!N23*(1+非r将兵属性验证!P23)*非r将兵属性验证!O23*(1+非r将兵属性验证!Q23))*0.5)*非r将兵属性验证!M23/100000000)*非r将兵属性验证!M23,0)</f>
        <v>16603920</v>
      </c>
      <c r="F23" s="8">
        <f>ROUND((((0.5*小r将兵属性验证!AG23*(1+小r将兵属性验证!AI23)*小r将兵属性验证!AH23*(1+小r将兵属性验证!AJ23)*小r将兵属性验证!AM23*小r将兵属性验证!AM23+小r将兵属性验证!N23*(1+小r将兵属性验证!P23)*小r将兵属性验证!AH23*(1+小r将兵属性验证!AJ23)*小r将兵属性验证!AM23)*0.5+(0.5*小r将兵属性验证!AG23*(1+小r将兵属性验证!AI23)*小r将兵属性验证!O23*(1+小r将兵属性验证!Q23)*小r将兵属性验证!AM23+小r将兵属性验证!N23*(1+小r将兵属性验证!P23)*小r将兵属性验证!O23*(1+小r将兵属性验证!Q23))*0.5)*小r将兵属性验证!M23/100000000)*小r将兵属性验证!M23,0)</f>
        <v>17159886</v>
      </c>
      <c r="G23" s="8">
        <f>ROUND((((0.5*中r将兵属性验证!AG23*(1+中r将兵属性验证!AI23)*中r将兵属性验证!AH23*(1+中r将兵属性验证!AJ23)*中r将兵属性验证!AM23*中r将兵属性验证!AM23+中r将兵属性验证!N23*(1+中r将兵属性验证!P23)*中r将兵属性验证!AH23*(1+中r将兵属性验证!AJ23)*中r将兵属性验证!AM23)*0.5+(0.5*中r将兵属性验证!AG23*(1+中r将兵属性验证!AI23)*中r将兵属性验证!O23*(1+中r将兵属性验证!Q23)*中r将兵属性验证!AM23+中r将兵属性验证!N23*(1+中r将兵属性验证!P23)*中r将兵属性验证!O23*(1+中r将兵属性验证!Q23))*0.5)*中r将兵属性验证!M23/100000000)*中r将兵属性验证!M23,0)</f>
        <v>19305657</v>
      </c>
      <c r="H23" s="8">
        <f>ROUND((((0.5*大r将兵属性验证!AG23*(1+大r将兵属性验证!AI23)*大r将兵属性验证!AH23*(1+大r将兵属性验证!AJ23)*大r将兵属性验证!AM23*大r将兵属性验证!AM23+大r将兵属性验证!N23*(1+大r将兵属性验证!P23)*大r将兵属性验证!AH23*(1+大r将兵属性验证!AJ23)*大r将兵属性验证!AM23)*0.5+(0.5*大r将兵属性验证!AG23*(1+大r将兵属性验证!AI23)*大r将兵属性验证!O23*(1+大r将兵属性验证!Q23)*大r将兵属性验证!AM23+大r将兵属性验证!N23*(1+大r将兵属性验证!P23)*大r将兵属性验证!O23*(1+大r将兵属性验证!Q23))*0.5)*大r将兵属性验证!M23/100000000)*大r将兵属性验证!M23,0)</f>
        <v>21911958</v>
      </c>
      <c r="I23" s="8">
        <f>ROUND((((0.5*超r将兵属性验证!AG23*(1+超r将兵属性验证!AI23)*超r将兵属性验证!AH23*(1+超r将兵属性验证!AJ23)*超r将兵属性验证!AM23*超r将兵属性验证!AM23+超r将兵属性验证!N23*(1+超r将兵属性验证!P23)*超r将兵属性验证!AH23*(1+超r将兵属性验证!AJ23)*超r将兵属性验证!AM23)*0.5+(0.5*超r将兵属性验证!AG23*(1+超r将兵属性验证!AI23)*超r将兵属性验证!O23*(1+超r将兵属性验证!Q23)*超r将兵属性验证!AM23+超r将兵属性验证!N23*(1+超r将兵属性验证!P23)*超r将兵属性验证!O23*(1+超r将兵属性验证!Q23))*0.5)*超r将兵属性验证!M23/100000000)*超r将兵属性验证!M23,0)</f>
        <v>24276084</v>
      </c>
      <c r="K23" s="71">
        <f t="shared" si="1"/>
        <v>1</v>
      </c>
      <c r="L23" s="71">
        <f t="shared" si="2"/>
        <v>1.0334840206409088</v>
      </c>
      <c r="M23" s="71">
        <f t="shared" si="3"/>
        <v>1.1627168162698929</v>
      </c>
      <c r="N23" s="71">
        <f t="shared" si="4"/>
        <v>1.3196858332249253</v>
      </c>
      <c r="O23" s="71">
        <f t="shared" si="5"/>
        <v>1.4620694390240376</v>
      </c>
    </row>
    <row r="24" spans="4:15" x14ac:dyDescent="0.15">
      <c r="D24" s="14">
        <v>18</v>
      </c>
      <c r="E24" s="8">
        <f>ROUND((((0.5*非r将兵属性验证!AG24*(1+非r将兵属性验证!AI24)*非r将兵属性验证!AH24*(1+非r将兵属性验证!AJ24)*非r将兵属性验证!AM24*非r将兵属性验证!AM24+非r将兵属性验证!N24*(1+非r将兵属性验证!P24)*非r将兵属性验证!AH24*(1+非r将兵属性验证!AJ24)*非r将兵属性验证!AM24)*0.5+(0.5*非r将兵属性验证!AG24*(1+非r将兵属性验证!AI24)*非r将兵属性验证!O24*(1+非r将兵属性验证!Q24)*非r将兵属性验证!AM24+非r将兵属性验证!N24*(1+非r将兵属性验证!P24)*非r将兵属性验证!O24*(1+非r将兵属性验证!Q24))*0.5)*非r将兵属性验证!M24/100000000)*非r将兵属性验证!M24,0)</f>
        <v>18540618</v>
      </c>
      <c r="F24" s="8">
        <f>ROUND((((0.5*小r将兵属性验证!AG24*(1+小r将兵属性验证!AI24)*小r将兵属性验证!AH24*(1+小r将兵属性验证!AJ24)*小r将兵属性验证!AM24*小r将兵属性验证!AM24+小r将兵属性验证!N24*(1+小r将兵属性验证!P24)*小r将兵属性验证!AH24*(1+小r将兵属性验证!AJ24)*小r将兵属性验证!AM24)*0.5+(0.5*小r将兵属性验证!AG24*(1+小r将兵属性验证!AI24)*小r将兵属性验证!O24*(1+小r将兵属性验证!Q24)*小r将兵属性验证!AM24+小r将兵属性验证!N24*(1+小r将兵属性验证!P24)*小r将兵属性验证!O24*(1+小r将兵属性验证!Q24))*0.5)*小r将兵属性验证!M24/100000000)*小r将兵属性验证!M24,0)</f>
        <v>19531006</v>
      </c>
      <c r="G24" s="8">
        <f>ROUND((((0.5*中r将兵属性验证!AG24*(1+中r将兵属性验证!AI24)*中r将兵属性验证!AH24*(1+中r将兵属性验证!AJ24)*中r将兵属性验证!AM24*中r将兵属性验证!AM24+中r将兵属性验证!N24*(1+中r将兵属性验证!P24)*中r将兵属性验证!AH24*(1+中r将兵属性验证!AJ24)*中r将兵属性验证!AM24)*0.5+(0.5*中r将兵属性验证!AG24*(1+中r将兵属性验证!AI24)*中r将兵属性验证!O24*(1+中r将兵属性验证!Q24)*中r将兵属性验证!AM24+中r将兵属性验证!N24*(1+中r将兵属性验证!P24)*中r将兵属性验证!O24*(1+中r将兵属性验证!Q24))*0.5)*中r将兵属性验证!M24/100000000)*中r将兵属性验证!M24,0)</f>
        <v>21753100</v>
      </c>
      <c r="H24" s="8">
        <f>ROUND((((0.5*大r将兵属性验证!AG24*(1+大r将兵属性验证!AI24)*大r将兵属性验证!AH24*(1+大r将兵属性验证!AJ24)*大r将兵属性验证!AM24*大r将兵属性验证!AM24+大r将兵属性验证!N24*(1+大r将兵属性验证!P24)*大r将兵属性验证!AH24*(1+大r将兵属性验证!AJ24)*大r将兵属性验证!AM24)*0.5+(0.5*大r将兵属性验证!AG24*(1+大r将兵属性验证!AI24)*大r将兵属性验证!O24*(1+大r将兵属性验证!Q24)*大r将兵属性验证!AM24+大r将兵属性验证!N24*(1+大r将兵属性验证!P24)*大r将兵属性验证!O24*(1+大r将兵属性验证!Q24))*0.5)*大r将兵属性验证!M24/100000000)*大r将兵属性验证!M24,0)</f>
        <v>24619267</v>
      </c>
      <c r="I24" s="8">
        <f>ROUND((((0.5*超r将兵属性验证!AG24*(1+超r将兵属性验证!AI24)*超r将兵属性验证!AH24*(1+超r将兵属性验证!AJ24)*超r将兵属性验证!AM24*超r将兵属性验证!AM24+超r将兵属性验证!N24*(1+超r将兵属性验证!P24)*超r将兵属性验证!AH24*(1+超r将兵属性验证!AJ24)*超r将兵属性验证!AM24)*0.5+(0.5*超r将兵属性验证!AG24*(1+超r将兵属性验证!AI24)*超r将兵属性验证!O24*(1+超r将兵属性验证!Q24)*超r将兵属性验证!AM24+超r将兵属性验证!N24*(1+超r将兵属性验证!P24)*超r将兵属性验证!O24*(1+超r将兵属性验证!Q24))*0.5)*超r将兵属性验证!M24/100000000)*超r将兵属性验证!M24,0)</f>
        <v>27359220</v>
      </c>
      <c r="K24" s="71">
        <f t="shared" si="1"/>
        <v>1</v>
      </c>
      <c r="L24" s="71">
        <f t="shared" si="2"/>
        <v>1.0534172054027542</v>
      </c>
      <c r="M24" s="71">
        <f t="shared" si="3"/>
        <v>1.1732672557085206</v>
      </c>
      <c r="N24" s="71">
        <f t="shared" si="4"/>
        <v>1.3278557920776966</v>
      </c>
      <c r="O24" s="71">
        <f t="shared" si="5"/>
        <v>1.4756368962458533</v>
      </c>
    </row>
    <row r="25" spans="4:15" x14ac:dyDescent="0.15">
      <c r="D25" s="14">
        <v>19</v>
      </c>
      <c r="E25" s="8">
        <f>ROUND((((0.5*非r将兵属性验证!AG25*(1+非r将兵属性验证!AI25)*非r将兵属性验证!AH25*(1+非r将兵属性验证!AJ25)*非r将兵属性验证!AM25*非r将兵属性验证!AM25+非r将兵属性验证!N25*(1+非r将兵属性验证!P25)*非r将兵属性验证!AH25*(1+非r将兵属性验证!AJ25)*非r将兵属性验证!AM25)*0.5+(0.5*非r将兵属性验证!AG25*(1+非r将兵属性验证!AI25)*非r将兵属性验证!O25*(1+非r将兵属性验证!Q25)*非r将兵属性验证!AM25+非r将兵属性验证!N25*(1+非r将兵属性验证!P25)*非r将兵属性验证!O25*(1+非r将兵属性验证!Q25))*0.5)*非r将兵属性验证!M25/100000000)*非r将兵属性验证!M25,0)</f>
        <v>21041808</v>
      </c>
      <c r="F25" s="8">
        <f>ROUND((((0.5*小r将兵属性验证!AG25*(1+小r将兵属性验证!AI25)*小r将兵属性验证!AH25*(1+小r将兵属性验证!AJ25)*小r将兵属性验证!AM25*小r将兵属性验证!AM25+小r将兵属性验证!N25*(1+小r将兵属性验证!P25)*小r将兵属性验证!AH25*(1+小r将兵属性验证!AJ25)*小r将兵属性验证!AM25)*0.5+(0.5*小r将兵属性验证!AG25*(1+小r将兵属性验证!AI25)*小r将兵属性验证!O25*(1+小r将兵属性验证!Q25)*小r将兵属性验证!AM25+小r将兵属性验证!N25*(1+小r将兵属性验证!P25)*小r将兵属性验证!O25*(1+小r将兵属性验证!Q25))*0.5)*小r将兵属性验证!M25/100000000)*小r将兵属性验证!M25,0)</f>
        <v>21821063</v>
      </c>
      <c r="G25" s="8">
        <f>ROUND((((0.5*中r将兵属性验证!AG25*(1+中r将兵属性验证!AI25)*中r将兵属性验证!AH25*(1+中r将兵属性验证!AJ25)*中r将兵属性验证!AM25*中r将兵属性验证!AM25+中r将兵属性验证!N25*(1+中r将兵属性验证!P25)*中r将兵属性验证!AH25*(1+中r将兵属性验证!AJ25)*中r将兵属性验证!AM25)*0.5+(0.5*中r将兵属性验证!AG25*(1+中r将兵属性验证!AI25)*中r将兵属性验证!O25*(1+中r将兵属性验证!Q25)*中r将兵属性验证!AM25+中r将兵属性验证!N25*(1+中r将兵属性验证!P25)*中r将兵属性验证!O25*(1+中r将兵属性验证!Q25))*0.5)*中r将兵属性验证!M25/100000000)*中r将兵属性验证!M25,0)</f>
        <v>24419445</v>
      </c>
      <c r="H25" s="8">
        <f>ROUND((((0.5*大r将兵属性验证!AG25*(1+大r将兵属性验证!AI25)*大r将兵属性验证!AH25*(1+大r将兵属性验证!AJ25)*大r将兵属性验证!AM25*大r将兵属性验证!AM25+大r将兵属性验证!N25*(1+大r将兵属性验证!P25)*大r将兵属性验证!AH25*(1+大r将兵属性验证!AJ25)*大r将兵属性验证!AM25)*0.5+(0.5*大r将兵属性验证!AG25*(1+大r将兵属性验证!AI25)*大r将兵属性验证!O25*(1+大r将兵属性验证!Q25)*大r将兵属性验证!AM25+大r将兵属性验证!N25*(1+大r将兵属性验证!P25)*大r将兵属性验证!O25*(1+大r将兵属性验证!Q25))*0.5)*大r将兵属性验证!M25/100000000)*大r将兵属性验证!M25,0)</f>
        <v>27535295</v>
      </c>
      <c r="I25" s="8">
        <f>ROUND((((0.5*超r将兵属性验证!AG25*(1+超r将兵属性验证!AI25)*超r将兵属性验证!AH25*(1+超r将兵属性验证!AJ25)*超r将兵属性验证!AM25*超r将兵属性验证!AM25+超r将兵属性验证!N25*(1+超r将兵属性验证!P25)*超r将兵属性验证!AH25*(1+超r将兵属性验证!AJ25)*超r将兵属性验证!AM25)*0.5+(0.5*超r将兵属性验证!AG25*(1+超r将兵属性验证!AI25)*超r将兵属性验证!O25*(1+超r将兵属性验证!Q25)*超r将兵属性验证!AM25+超r将兵属性验证!N25*(1+超r将兵属性验证!P25)*超r将兵属性验证!O25*(1+超r将兵属性验证!Q25))*0.5)*超r将兵属性验证!M25/100000000)*超r将兵属性验证!M25,0)</f>
        <v>30677996</v>
      </c>
      <c r="K25" s="71">
        <f t="shared" si="1"/>
        <v>1</v>
      </c>
      <c r="L25" s="71">
        <f t="shared" si="2"/>
        <v>1.0370336522412902</v>
      </c>
      <c r="M25" s="71">
        <f t="shared" si="3"/>
        <v>1.1605202841885069</v>
      </c>
      <c r="N25" s="71">
        <f t="shared" si="4"/>
        <v>1.308599289566752</v>
      </c>
      <c r="O25" s="71">
        <f t="shared" si="5"/>
        <v>1.4579543735025051</v>
      </c>
    </row>
    <row r="26" spans="4:15" x14ac:dyDescent="0.15">
      <c r="D26" s="14">
        <v>20</v>
      </c>
      <c r="E26" s="8">
        <f>ROUND((((0.5*非r将兵属性验证!AG26*(1+非r将兵属性验证!AI26)*非r将兵属性验证!AH26*(1+非r将兵属性验证!AJ26)*非r将兵属性验证!AM26*非r将兵属性验证!AM26+非r将兵属性验证!N26*(1+非r将兵属性验证!P26)*非r将兵属性验证!AH26*(1+非r将兵属性验证!AJ26)*非r将兵属性验证!AM26)*0.5+(0.5*非r将兵属性验证!AG26*(1+非r将兵属性验证!AI26)*非r将兵属性验证!O26*(1+非r将兵属性验证!Q26)*非r将兵属性验证!AM26+非r将兵属性验证!N26*(1+非r将兵属性验证!P26)*非r将兵属性验证!O26*(1+非r将兵属性验证!Q26))*0.5)*非r将兵属性验证!M26/100000000)*非r将兵属性验证!M26,0)</f>
        <v>23516275</v>
      </c>
      <c r="F26" s="8">
        <f>ROUND((((0.5*小r将兵属性验证!AG26*(1+小r将兵属性验证!AI26)*小r将兵属性验证!AH26*(1+小r将兵属性验证!AJ26)*小r将兵属性验证!AM26*小r将兵属性验证!AM26+小r将兵属性验证!N26*(1+小r将兵属性验证!P26)*小r将兵属性验证!AH26*(1+小r将兵属性验证!AJ26)*小r将兵属性验证!AM26)*0.5+(0.5*小r将兵属性验证!AG26*(1+小r将兵属性验证!AI26)*小r将兵属性验证!O26*(1+小r将兵属性验证!Q26)*小r将兵属性验证!AM26+小r将兵属性验证!N26*(1+小r将兵属性验证!P26)*小r将兵属性验证!O26*(1+小r将兵属性验证!Q26))*0.5)*小r将兵属性验证!M26/100000000)*小r将兵属性验证!M26,0)</f>
        <v>24295736</v>
      </c>
      <c r="G26" s="8">
        <f>ROUND((((0.5*中r将兵属性验证!AG26*(1+中r将兵属性验证!AI26)*中r将兵属性验证!AH26*(1+中r将兵属性验证!AJ26)*中r将兵属性验证!AM26*中r将兵属性验证!AM26+中r将兵属性验证!N26*(1+中r将兵属性验证!P26)*中r将兵属性验证!AH26*(1+中r将兵属性验证!AJ26)*中r将兵属性验证!AM26)*0.5+(0.5*中r将兵属性验证!AG26*(1+中r将兵属性验证!AI26)*中r将兵属性验证!O26*(1+中r将兵属性验证!Q26)*中r将兵属性验证!AM26+中r将兵属性验证!N26*(1+中r将兵属性验证!P26)*中r将兵属性验证!O26*(1+中r将兵属性验证!Q26))*0.5)*中r将兵属性验证!M26/100000000)*中r将兵属性验证!M26,0)</f>
        <v>27323493</v>
      </c>
      <c r="H26" s="8">
        <f>ROUND((((0.5*大r将兵属性验证!AG26*(1+大r将兵属性验证!AI26)*大r将兵属性验证!AH26*(1+大r将兵属性验证!AJ26)*大r将兵属性验证!AM26*大r将兵属性验证!AM26+大r将兵属性验证!N26*(1+大r将兵属性验证!P26)*大r将兵属性验证!AH26*(1+大r将兵属性验证!AJ26)*大r将兵属性验证!AM26)*0.5+(0.5*大r将兵属性验证!AG26*(1+大r将兵属性验证!AI26)*大r将兵属性验证!O26*(1+大r将兵属性验证!Q26)*大r将兵属性验证!AM26+大r将兵属性验证!N26*(1+大r将兵属性验证!P26)*大r将兵属性验证!O26*(1+大r将兵属性验证!Q26))*0.5)*大r将兵属性验证!M26/100000000)*大r将兵属性验证!M26,0)</f>
        <v>30799311</v>
      </c>
      <c r="I26" s="8">
        <f>ROUND((((0.5*超r将兵属性验证!AG26*(1+超r将兵属性验证!AI26)*超r将兵属性验证!AH26*(1+超r将兵属性验证!AJ26)*超r将兵属性验证!AM26*超r将兵属性验证!AM26+超r将兵属性验证!N26*(1+超r将兵属性验证!P26)*超r将兵属性验证!AH26*(1+超r将兵属性验证!AJ26)*超r将兵属性验证!AM26)*0.5+(0.5*超r将兵属性验证!AG26*(1+超r将兵属性验证!AI26)*超r将兵属性验证!O26*(1+超r将兵属性验证!Q26)*超r将兵属性验证!AM26+超r将兵属性验证!N26*(1+超r将兵属性验证!P26)*超r将兵属性验证!O26*(1+超r将兵属性验证!Q26))*0.5)*超r将兵属性验证!M26/100000000)*超r将兵属性验证!M26,0)</f>
        <v>34264086</v>
      </c>
      <c r="K26" s="71">
        <f t="shared" si="1"/>
        <v>1</v>
      </c>
      <c r="L26" s="71">
        <f t="shared" si="2"/>
        <v>1.0331455981017401</v>
      </c>
      <c r="M26" s="71">
        <f t="shared" si="3"/>
        <v>1.161897154204907</v>
      </c>
      <c r="N26" s="71">
        <f t="shared" si="4"/>
        <v>1.3097019404646357</v>
      </c>
      <c r="O26" s="71">
        <f t="shared" si="5"/>
        <v>1.4570371370465773</v>
      </c>
    </row>
    <row r="27" spans="4:15" x14ac:dyDescent="0.15">
      <c r="D27" s="14">
        <v>21</v>
      </c>
      <c r="E27" s="8">
        <f>ROUND((((0.5*非r将兵属性验证!AG27*(1+非r将兵属性验证!AI27)*非r将兵属性验证!AH27*(1+非r将兵属性验证!AJ27)*非r将兵属性验证!AM27*非r将兵属性验证!AM27+非r将兵属性验证!N27*(1+非r将兵属性验证!P27)*非r将兵属性验证!AH27*(1+非r将兵属性验证!AJ27)*非r将兵属性验证!AM27)*0.5+(0.5*非r将兵属性验证!AG27*(1+非r将兵属性验证!AI27)*非r将兵属性验证!O27*(1+非r将兵属性验证!Q27)*非r将兵属性验证!AM27+非r将兵属性验证!N27*(1+非r将兵属性验证!P27)*非r将兵属性验证!O27*(1+非r将兵属性验证!Q27))*0.5)*非r将兵属性验证!M27/100000000)*非r将兵属性验证!M27,0)</f>
        <v>26171657</v>
      </c>
      <c r="F27" s="8">
        <f>ROUND((((0.5*小r将兵属性验证!AG27*(1+小r将兵属性验证!AI27)*小r将兵属性验证!AH27*(1+小r将兵属性验证!AJ27)*小r将兵属性验证!AM27*小r将兵属性验证!AM27+小r将兵属性验证!N27*(1+小r将兵属性验证!P27)*小r将兵属性验证!AH27*(1+小r将兵属性验证!AJ27)*小r将兵属性验证!AM27)*0.5+(0.5*小r将兵属性验证!AG27*(1+小r将兵属性验证!AI27)*小r将兵属性验证!O27*(1+小r将兵属性验证!Q27)*小r将兵属性验证!AM27+小r将兵属性验证!N27*(1+小r将兵属性验证!P27)*小r将兵属性验证!O27*(1+小r将兵属性验证!Q27))*0.5)*小r将兵属性验证!M27/100000000)*小r将兵属性验证!M27,0)</f>
        <v>27105414</v>
      </c>
      <c r="G27" s="8">
        <f>ROUND((((0.5*中r将兵属性验证!AG27*(1+中r将兵属性验证!AI27)*中r将兵属性验证!AH27*(1+中r将兵属性验证!AJ27)*中r将兵属性验证!AM27*中r将兵属性验证!AM27+中r将兵属性验证!N27*(1+中r将兵属性验证!P27)*中r将兵属性验证!AH27*(1+中r将兵属性验证!AJ27)*中r将兵属性验证!AM27)*0.5+(0.5*中r将兵属性验证!AG27*(1+中r将兵属性验证!AI27)*中r将兵属性验证!O27*(1+中r将兵属性验证!Q27)*中r将兵属性验证!AM27+中r将兵属性验证!N27*(1+中r将兵属性验证!P27)*中r将兵属性验证!O27*(1+中r将兵属性验证!Q27))*0.5)*中r将兵属性验证!M27/100000000)*中r将兵属性验证!M27,0)</f>
        <v>30689911</v>
      </c>
      <c r="H27" s="8">
        <f>ROUND((((0.5*大r将兵属性验证!AG27*(1+大r将兵属性验证!AI27)*大r将兵属性验证!AH27*(1+大r将兵属性验证!AJ27)*大r将兵属性验证!AM27*大r将兵属性验证!AM27+大r将兵属性验证!N27*(1+大r将兵属性验证!P27)*大r将兵属性验证!AH27*(1+大r将兵属性验证!AJ27)*大r将兵属性验证!AM27)*0.5+(0.5*大r将兵属性验证!AG27*(1+大r将兵属性验证!AI27)*大r将兵属性验证!O27*(1+大r将兵属性验证!Q27)*大r将兵属性验证!AM27+大r将兵属性验证!N27*(1+大r将兵属性验证!P27)*大r将兵属性验证!O27*(1+大r将兵属性验证!Q27))*0.5)*大r将兵属性验证!M27/100000000)*大r将兵属性验证!M27,0)</f>
        <v>34634793</v>
      </c>
      <c r="I27" s="8">
        <f>ROUND((((0.5*超r将兵属性验证!AG27*(1+超r将兵属性验证!AI27)*超r将兵属性验证!AH27*(1+超r将兵属性验证!AJ27)*超r将兵属性验证!AM27*超r将兵属性验证!AM27+超r将兵属性验证!N27*(1+超r将兵属性验证!P27)*超r将兵属性验证!AH27*(1+超r将兵属性验证!AJ27)*超r将兵属性验证!AM27)*0.5+(0.5*超r将兵属性验证!AG27*(1+超r将兵属性验证!AI27)*超r将兵属性验证!O27*(1+超r将兵属性验证!Q27)*超r将兵属性验证!AM27+超r将兵属性验证!N27*(1+超r将兵属性验证!P27)*超r将兵属性验证!O27*(1+超r将兵属性验证!Q27))*0.5)*超r将兵属性验证!M27/100000000)*超r将兵属性验证!M27,0)</f>
        <v>38473440</v>
      </c>
      <c r="K27" s="71">
        <f t="shared" si="1"/>
        <v>1</v>
      </c>
      <c r="L27" s="71">
        <f t="shared" si="2"/>
        <v>1.0356781765862206</v>
      </c>
      <c r="M27" s="71">
        <f t="shared" si="3"/>
        <v>1.1726392027833774</v>
      </c>
      <c r="N27" s="71">
        <f t="shared" si="4"/>
        <v>1.3233702780072352</v>
      </c>
      <c r="O27" s="71">
        <f t="shared" si="5"/>
        <v>1.4700421910618804</v>
      </c>
    </row>
    <row r="28" spans="4:15" x14ac:dyDescent="0.15">
      <c r="D28" s="14">
        <v>22</v>
      </c>
      <c r="E28" s="8">
        <f>ROUND((((0.5*非r将兵属性验证!AG28*(1+非r将兵属性验证!AI28)*非r将兵属性验证!AH28*(1+非r将兵属性验证!AJ28)*非r将兵属性验证!AM28*非r将兵属性验证!AM28+非r将兵属性验证!N28*(1+非r将兵属性验证!P28)*非r将兵属性验证!AH28*(1+非r将兵属性验证!AJ28)*非r将兵属性验证!AM28)*0.5+(0.5*非r将兵属性验证!AG28*(1+非r将兵属性验证!AI28)*非r将兵属性验证!O28*(1+非r将兵属性验证!Q28)*非r将兵属性验证!AM28+非r将兵属性验证!N28*(1+非r将兵属性验证!P28)*非r将兵属性验证!O28*(1+非r将兵属性验证!Q28))*0.5)*非r将兵属性验证!M28/100000000)*非r将兵属性验证!M28,0)</f>
        <v>29114404</v>
      </c>
      <c r="F28" s="8">
        <f>ROUND((((0.5*小r将兵属性验证!AG28*(1+小r将兵属性验证!AI28)*小r将兵属性验证!AH28*(1+小r将兵属性验证!AJ28)*小r将兵属性验证!AM28*小r将兵属性验证!AM28+小r将兵属性验证!N28*(1+小r将兵属性验证!P28)*小r将兵属性验证!AH28*(1+小r将兵属性验证!AJ28)*小r将兵属性验证!AM28)*0.5+(0.5*小r将兵属性验证!AG28*(1+小r将兵属性验证!AI28)*小r将兵属性验证!O28*(1+小r将兵属性验证!Q28)*小r将兵属性验证!AM28+小r将兵属性验证!N28*(1+小r将兵属性验证!P28)*小r将兵属性验证!O28*(1+小r将兵属性验证!Q28))*0.5)*小r将兵属性验证!M28/100000000)*小r将兵属性验证!M28,0)</f>
        <v>30180903</v>
      </c>
      <c r="G28" s="8">
        <f>ROUND((((0.5*中r将兵属性验证!AG28*(1+中r将兵属性验证!AI28)*中r将兵属性验证!AH28*(1+中r将兵属性验证!AJ28)*中r将兵属性验证!AM28*中r将兵属性验证!AM28+中r将兵属性验证!N28*(1+中r将兵属性验证!P28)*中r将兵属性验证!AH28*(1+中r将兵属性验证!AJ28)*中r将兵属性验证!AM28)*0.5+(0.5*中r将兵属性验证!AG28*(1+中r将兵属性验证!AI28)*中r将兵属性验证!O28*(1+中r将兵属性验证!Q28)*中r将兵属性验证!AM28+中r将兵属性验证!N28*(1+中r将兵属性验证!P28)*中r将兵属性验证!O28*(1+中r将兵属性验证!Q28))*0.5)*中r将兵属性验证!M28/100000000)*中r将兵属性验证!M28,0)</f>
        <v>34329377</v>
      </c>
      <c r="H28" s="8">
        <f>ROUND((((0.5*大r将兵属性验证!AG28*(1+大r将兵属性验证!AI28)*大r将兵属性验证!AH28*(1+大r将兵属性验证!AJ28)*大r将兵属性验证!AM28*大r将兵属性验证!AM28+大r将兵属性验证!N28*(1+大r将兵属性验证!P28)*大r将兵属性验证!AH28*(1+大r将兵属性验证!AJ28)*大r将兵属性验证!AM28)*0.5+(0.5*大r将兵属性验证!AG28*(1+大r将兵属性验证!AI28)*大r将兵属性验证!O28*(1+大r将兵属性验证!Q28)*大r将兵属性验证!AM28+大r将兵属性验证!N28*(1+大r将兵属性验证!P28)*大r将兵属性验证!O28*(1+大r将兵属性验证!Q28))*0.5)*大r将兵属性验证!M28/100000000)*大r将兵属性验证!M28,0)</f>
        <v>38765653</v>
      </c>
      <c r="I28" s="8">
        <f>ROUND((((0.5*超r将兵属性验证!AG28*(1+超r将兵属性验证!AI28)*超r将兵属性验证!AH28*(1+超r将兵属性验证!AJ28)*超r将兵属性验证!AM28*超r将兵属性验证!AM28+超r将兵属性验证!N28*(1+超r将兵属性验证!P28)*超r将兵属性验证!AH28*(1+超r将兵属性验证!AJ28)*超r将兵属性验证!AM28)*0.5+(0.5*超r将兵属性验证!AG28*(1+超r将兵属性验证!AI28)*超r将兵属性验证!O28*(1+超r将兵属性验证!Q28)*超r将兵属性验证!AM28+超r将兵属性验证!N28*(1+超r将兵属性验证!P28)*超r将兵属性验证!O28*(1+超r将兵属性验证!Q28))*0.5)*超r将兵属性验证!M28/100000000)*超r将兵属性验证!M28,0)</f>
        <v>43462426</v>
      </c>
      <c r="K28" s="71">
        <f t="shared" si="1"/>
        <v>1</v>
      </c>
      <c r="L28" s="71">
        <f t="shared" si="2"/>
        <v>1.0366313182986675</v>
      </c>
      <c r="M28" s="71">
        <f t="shared" si="3"/>
        <v>1.1791200328194937</v>
      </c>
      <c r="N28" s="71">
        <f t="shared" si="4"/>
        <v>1.331493957423961</v>
      </c>
      <c r="O28" s="71">
        <f t="shared" si="5"/>
        <v>1.4928152401814581</v>
      </c>
    </row>
    <row r="29" spans="4:15" x14ac:dyDescent="0.15">
      <c r="D29" s="14">
        <v>23</v>
      </c>
      <c r="E29" s="8">
        <f>ROUND((((0.5*非r将兵属性验证!AG29*(1+非r将兵属性验证!AI29)*非r将兵属性验证!AH29*(1+非r将兵属性验证!AJ29)*非r将兵属性验证!AM29*非r将兵属性验证!AM29+非r将兵属性验证!N29*(1+非r将兵属性验证!P29)*非r将兵属性验证!AH29*(1+非r将兵属性验证!AJ29)*非r将兵属性验证!AM29)*0.5+(0.5*非r将兵属性验证!AG29*(1+非r将兵属性验证!AI29)*非r将兵属性验证!O29*(1+非r将兵属性验证!Q29)*非r将兵属性验证!AM29+非r将兵属性验证!N29*(1+非r将兵属性验证!P29)*非r将兵属性验证!O29*(1+非r将兵属性验证!Q29))*0.5)*非r将兵属性验证!M29/100000000)*非r将兵属性验证!M29,0)</f>
        <v>32282427</v>
      </c>
      <c r="F29" s="8">
        <f>ROUND((((0.5*小r将兵属性验证!AG29*(1+小r将兵属性验证!AI29)*小r将兵属性验证!AH29*(1+小r将兵属性验证!AJ29)*小r将兵属性验证!AM29*小r将兵属性验证!AM29+小r将兵属性验证!N29*(1+小r将兵属性验证!P29)*小r将兵属性验证!AH29*(1+小r将兵属性验证!AJ29)*小r将兵属性验证!AM29)*0.5+(0.5*小r将兵属性验证!AG29*(1+小r将兵属性验证!AI29)*小r将兵属性验证!O29*(1+小r将兵属性验证!Q29)*小r将兵属性验证!AM29+小r将兵属性验证!N29*(1+小r将兵属性验证!P29)*小r将兵属性验证!O29*(1+小r将兵属性验证!Q29))*0.5)*小r将兵属性验证!M29/100000000)*小r将兵属性验证!M29,0)</f>
        <v>33536345</v>
      </c>
      <c r="G29" s="8">
        <f>ROUND((((0.5*中r将兵属性验证!AG29*(1+中r将兵属性验证!AI29)*中r将兵属性验证!AH29*(1+中r将兵属性验证!AJ29)*中r将兵属性验证!AM29*中r将兵属性验证!AM29+中r将兵属性验证!N29*(1+中r将兵属性验证!P29)*中r将兵属性验证!AH29*(1+中r将兵属性验证!AJ29)*中r将兵属性验证!AM29)*0.5+(0.5*中r将兵属性验证!AG29*(1+中r将兵属性验证!AI29)*中r将兵属性验证!O29*(1+中r将兵属性验证!Q29)*中r将兵属性验证!AM29+中r将兵属性验证!N29*(1+中r将兵属性验证!P29)*中r将兵属性验证!O29*(1+中r将兵属性验证!Q29))*0.5)*中r将兵属性验证!M29/100000000)*中r将兵属性验证!M29,0)</f>
        <v>38152674</v>
      </c>
      <c r="H29" s="8">
        <f>ROUND((((0.5*大r将兵属性验证!AG29*(1+大r将兵属性验证!AI29)*大r将兵属性验证!AH29*(1+大r将兵属性验证!AJ29)*大r将兵属性验证!AM29*大r将兵属性验证!AM29+大r将兵属性验证!N29*(1+大r将兵属性验证!P29)*大r将兵属性验证!AH29*(1+大r将兵属性验证!AJ29)*大r将兵属性验证!AM29)*0.5+(0.5*大r将兵属性验证!AG29*(1+大r将兵属性验证!AI29)*大r将兵属性验证!O29*(1+大r将兵属性验证!Q29)*大r将兵属性验证!AM29+大r将兵属性验证!N29*(1+大r将兵属性验证!P29)*大r将兵属性验证!O29*(1+大r将兵属性验证!Q29))*0.5)*大r将兵属性验证!M29/100000000)*大r将兵属性验证!M29,0)</f>
        <v>43360010</v>
      </c>
      <c r="I29" s="8">
        <f>ROUND((((0.5*超r将兵属性验证!AG29*(1+超r将兵属性验证!AI29)*超r将兵属性验证!AH29*(1+超r将兵属性验证!AJ29)*超r将兵属性验证!AM29*超r将兵属性验证!AM29+超r将兵属性验证!N29*(1+超r将兵属性验证!P29)*超r将兵属性验证!AH29*(1+超r将兵属性验证!AJ29)*超r将兵属性验证!AM29)*0.5+(0.5*超r将兵属性验证!AG29*(1+超r将兵属性验证!AI29)*超r将兵属性验证!O29*(1+超r将兵属性验证!Q29)*超r将兵属性验证!AM29+超r将兵属性验证!N29*(1+超r将兵属性验证!P29)*超r将兵属性验证!O29*(1+超r将兵属性验证!Q29))*0.5)*超r将兵属性验证!M29/100000000)*超r将兵属性验证!M29,0)</f>
        <v>48484824</v>
      </c>
      <c r="K29" s="71">
        <f t="shared" si="1"/>
        <v>1</v>
      </c>
      <c r="L29" s="71">
        <f t="shared" si="2"/>
        <v>1.0388421229915583</v>
      </c>
      <c r="M29" s="71">
        <f t="shared" si="3"/>
        <v>1.1818403244588767</v>
      </c>
      <c r="N29" s="71">
        <f t="shared" si="4"/>
        <v>1.3431459165074546</v>
      </c>
      <c r="O29" s="71">
        <f t="shared" si="5"/>
        <v>1.5018952571316897</v>
      </c>
    </row>
    <row r="30" spans="4:15" x14ac:dyDescent="0.15">
      <c r="D30" s="14">
        <v>24</v>
      </c>
      <c r="E30" s="8">
        <f>ROUND((((0.5*非r将兵属性验证!AG30*(1+非r将兵属性验证!AI30)*非r将兵属性验证!AH30*(1+非r将兵属性验证!AJ30)*非r将兵属性验证!AM30*非r将兵属性验证!AM30+非r将兵属性验证!N30*(1+非r将兵属性验证!P30)*非r将兵属性验证!AH30*(1+非r将兵属性验证!AJ30)*非r将兵属性验证!AM30)*0.5+(0.5*非r将兵属性验证!AG30*(1+非r将兵属性验证!AI30)*非r将兵属性验证!O30*(1+非r将兵属性验证!Q30)*非r将兵属性验证!AM30+非r将兵属性验证!N30*(1+非r将兵属性验证!P30)*非r将兵属性验证!O30*(1+非r将兵属性验证!Q30))*0.5)*非r将兵属性验证!M30/100000000)*非r将兵属性验证!M30,0)</f>
        <v>35666202</v>
      </c>
      <c r="F30" s="8">
        <f>ROUND((((0.5*小r将兵属性验证!AG30*(1+小r将兵属性验证!AI30)*小r将兵属性验证!AH30*(1+小r将兵属性验证!AJ30)*小r将兵属性验证!AM30*小r将兵属性验证!AM30+小r将兵属性验证!N30*(1+小r将兵属性验证!P30)*小r将兵属性验证!AH30*(1+小r将兵属性验证!AJ30)*小r将兵属性验证!AM30)*0.5+(0.5*小r将兵属性验证!AG30*(1+小r将兵属性验证!AI30)*小r将兵属性验证!O30*(1+小r将兵属性验证!Q30)*小r将兵属性验证!AM30+小r将兵属性验证!N30*(1+小r将兵属性验证!P30)*小r将兵属性验证!O30*(1+小r将兵属性验证!Q30))*0.5)*小r将兵属性验证!M30/100000000)*小r将兵属性验证!M30,0)</f>
        <v>37088186</v>
      </c>
      <c r="G30" s="8">
        <f>ROUND((((0.5*中r将兵属性验证!AG30*(1+中r将兵属性验证!AI30)*中r将兵属性验证!AH30*(1+中r将兵属性验证!AJ30)*中r将兵属性验证!AM30*中r将兵属性验证!AM30+中r将兵属性验证!N30*(1+中r将兵属性验证!P30)*中r将兵属性验证!AH30*(1+中r将兵属性验证!AJ30)*中r将兵属性验证!AM30)*0.5+(0.5*中r将兵属性验证!AG30*(1+中r将兵属性验证!AI30)*中r将兵属性验证!O30*(1+中r将兵属性验证!Q30)*中r将兵属性验证!AM30+中r将兵属性验证!N30*(1+中r将兵属性验证!P30)*中r将兵属性验证!O30*(1+中r将兵属性验证!Q30))*0.5)*中r将兵属性验证!M30/100000000)*中r将兵属性验证!M30,0)</f>
        <v>42437729</v>
      </c>
      <c r="H30" s="8">
        <f>ROUND((((0.5*大r将兵属性验证!AG30*(1+大r将兵属性验证!AI30)*大r将兵属性验证!AH30*(1+大r将兵属性验证!AJ30)*大r将兵属性验证!AM30*大r将兵属性验证!AM30+大r将兵属性验证!N30*(1+大r将兵属性验证!P30)*大r将兵属性验证!AH30*(1+大r将兵属性验证!AJ30)*大r将兵属性验证!AM30)*0.5+(0.5*大r将兵属性验证!AG30*(1+大r将兵属性验证!AI30)*大r将兵属性验证!O30*(1+大r将兵属性验证!Q30)*大r将兵属性验证!AM30+大r将兵属性验证!N30*(1+大r将兵属性验证!P30)*大r将兵属性验证!O30*(1+大r将兵属性验证!Q30))*0.5)*大r将兵属性验证!M30/100000000)*大r将兵属性验证!M30,0)</f>
        <v>48394678</v>
      </c>
      <c r="I30" s="8">
        <f>ROUND((((0.5*超r将兵属性验证!AG30*(1+超r将兵属性验证!AI30)*超r将兵属性验证!AH30*(1+超r将兵属性验证!AJ30)*超r将兵属性验证!AM30*超r将兵属性验证!AM30+超r将兵属性验证!N30*(1+超r将兵属性验证!P30)*超r将兵属性验证!AH30*(1+超r将兵属性验证!AJ30)*超r将兵属性验证!AM30)*0.5+(0.5*超r将兵属性验证!AG30*(1+超r将兵属性验证!AI30)*超r将兵属性验证!O30*(1+超r将兵属性验证!Q30)*超r将兵属性验证!AM30+超r将兵属性验证!N30*(1+超r将兵属性验证!P30)*超r将兵属性验证!O30*(1+超r将兵属性验证!Q30))*0.5)*超r将兵属性验证!M30/100000000)*超r将兵属性验证!M30,0)</f>
        <v>54198680</v>
      </c>
      <c r="K30" s="71">
        <f t="shared" si="1"/>
        <v>1</v>
      </c>
      <c r="L30" s="71">
        <f t="shared" si="2"/>
        <v>1.0398692296981888</v>
      </c>
      <c r="M30" s="71">
        <f t="shared" si="3"/>
        <v>1.1898583706782124</v>
      </c>
      <c r="N30" s="71">
        <f t="shared" si="4"/>
        <v>1.3568778082959323</v>
      </c>
      <c r="O30" s="71">
        <f t="shared" si="5"/>
        <v>1.5196089564007964</v>
      </c>
    </row>
    <row r="31" spans="4:15" x14ac:dyDescent="0.15">
      <c r="D31" s="14">
        <v>25</v>
      </c>
      <c r="E31" s="8">
        <f>ROUND((((0.5*非r将兵属性验证!AG31*(1+非r将兵属性验证!AI31)*非r将兵属性验证!AH31*(1+非r将兵属性验证!AJ31)*非r将兵属性验证!AM31*非r将兵属性验证!AM31+非r将兵属性验证!N31*(1+非r将兵属性验证!P31)*非r将兵属性验证!AH31*(1+非r将兵属性验证!AJ31)*非r将兵属性验证!AM31)*0.5+(0.5*非r将兵属性验证!AG31*(1+非r将兵属性验证!AI31)*非r将兵属性验证!O31*(1+非r将兵属性验证!Q31)*非r将兵属性验证!AM31+非r将兵属性验证!N31*(1+非r将兵属性验证!P31)*非r将兵属性验证!O31*(1+非r将兵属性验证!Q31))*0.5)*非r将兵属性验证!M31/100000000)*非r将兵属性验证!M31,0)</f>
        <v>39251764</v>
      </c>
      <c r="F31" s="8">
        <f>ROUND((((0.5*小r将兵属性验证!AG31*(1+小r将兵属性验证!AI31)*小r将兵属性验证!AH31*(1+小r将兵属性验证!AJ31)*小r将兵属性验证!AM31*小r将兵属性验证!AM31+小r将兵属性验证!N31*(1+小r将兵属性验证!P31)*小r将兵属性验证!AH31*(1+小r将兵属性验证!AJ31)*小r将兵属性验证!AM31)*0.5+(0.5*小r将兵属性验证!AG31*(1+小r将兵属性验证!AI31)*小r将兵属性验证!O31*(1+小r将兵属性验证!Q31)*小r将兵属性验证!AM31+小r将兵属性验证!N31*(1+小r将兵属性验证!P31)*小r将兵属性验证!O31*(1+小r将兵属性验证!Q31))*0.5)*小r将兵属性验证!M31/100000000)*小r将兵属性验证!M31,0)</f>
        <v>40935677</v>
      </c>
      <c r="G31" s="8">
        <f>ROUND((((0.5*中r将兵属性验证!AG31*(1+中r将兵属性验证!AI31)*中r将兵属性验证!AH31*(1+中r将兵属性验证!AJ31)*中r将兵属性验证!AM31*中r将兵属性验证!AM31+中r将兵属性验证!N31*(1+中r将兵属性验证!P31)*中r将兵属性验证!AH31*(1+中r将兵属性验证!AJ31)*中r将兵属性验证!AM31)*0.5+(0.5*中r将兵属性验证!AG31*(1+中r将兵属性验证!AI31)*中r将兵属性验证!O31*(1+中r将兵属性验证!Q31)*中r将兵属性验证!AM31+中r将兵属性验证!N31*(1+中r将兵属性验证!P31)*中r将兵属性验证!O31*(1+中r将兵属性验证!Q31))*0.5)*中r将兵属性验证!M31/100000000)*中r将兵属性验证!M31,0)</f>
        <v>47029061</v>
      </c>
      <c r="H31" s="8">
        <f>ROUND((((0.5*大r将兵属性验证!AG31*(1+大r将兵属性验证!AI31)*大r将兵属性验证!AH31*(1+大r将兵属性验证!AJ31)*大r将兵属性验证!AM31*大r将兵属性验证!AM31+大r将兵属性验证!N31*(1+大r将兵属性验证!P31)*大r将兵属性验证!AH31*(1+大r将兵属性验证!AJ31)*大r将兵属性验证!AM31)*0.5+(0.5*大r将兵属性验证!AG31*(1+大r将兵属性验证!AI31)*大r将兵属性验证!O31*(1+大r将兵属性验证!Q31)*大r将兵属性验证!AM31+大r将兵属性验证!N31*(1+大r将兵属性验证!P31)*大r将兵属性验证!O31*(1+大r将兵属性验证!Q31))*0.5)*大r将兵属性验证!M31/100000000)*大r将兵属性验证!M31,0)</f>
        <v>53968807</v>
      </c>
      <c r="I31" s="8">
        <f>ROUND((((0.5*超r将兵属性验证!AG31*(1+超r将兵属性验证!AI31)*超r将兵属性验证!AH31*(1+超r将兵属性验证!AJ31)*超r将兵属性验证!AM31*超r将兵属性验证!AM31+超r将兵属性验证!N31*(1+超r将兵属性验证!P31)*超r将兵属性验证!AH31*(1+超r将兵属性验证!AJ31)*超r将兵属性验证!AM31)*0.5+(0.5*超r将兵属性验证!AG31*(1+超r将兵属性验证!AI31)*超r将兵属性验证!O31*(1+超r将兵属性验证!Q31)*超r将兵属性验证!AM31+超r将兵属性验证!N31*(1+超r将兵属性验证!P31)*超r将兵属性验证!O31*(1+超r将兵属性验证!Q31))*0.5)*超r将兵属性验证!M31/100000000)*超r将兵属性验证!M31,0)</f>
        <v>60234342</v>
      </c>
      <c r="K31" s="71">
        <f t="shared" si="1"/>
        <v>1</v>
      </c>
      <c r="L31" s="71">
        <f t="shared" si="2"/>
        <v>1.042900313983341</v>
      </c>
      <c r="M31" s="71">
        <f t="shared" si="3"/>
        <v>1.1981387893802684</v>
      </c>
      <c r="N31" s="71">
        <f t="shared" si="4"/>
        <v>1.374939658762852</v>
      </c>
      <c r="O31" s="71">
        <f t="shared" si="5"/>
        <v>1.5345639497883459</v>
      </c>
    </row>
    <row r="32" spans="4:15" x14ac:dyDescent="0.15">
      <c r="D32" s="14">
        <v>26</v>
      </c>
      <c r="E32" s="8">
        <f>ROUND((((0.5*非r将兵属性验证!AG32*(1+非r将兵属性验证!AI32)*非r将兵属性验证!AH32*(1+非r将兵属性验证!AJ32)*非r将兵属性验证!AM32*非r将兵属性验证!AM32+非r将兵属性验证!N32*(1+非r将兵属性验证!P32)*非r将兵属性验证!AH32*(1+非r将兵属性验证!AJ32)*非r将兵属性验证!AM32)*0.5+(0.5*非r将兵属性验证!AG32*(1+非r将兵属性验证!AI32)*非r将兵属性验证!O32*(1+非r将兵属性验证!Q32)*非r将兵属性验证!AM32+非r将兵属性验证!N32*(1+非r将兵属性验证!P32)*非r将兵属性验证!O32*(1+非r将兵属性验证!Q32))*0.5)*非r将兵属性验证!M32/100000000)*非r将兵属性验证!M32,0)</f>
        <v>43153911</v>
      </c>
      <c r="F32" s="8">
        <f>ROUND((((0.5*小r将兵属性验证!AG32*(1+小r将兵属性验证!AI32)*小r将兵属性验证!AH32*(1+小r将兵属性验证!AJ32)*小r将兵属性验证!AM32*小r将兵属性验证!AM32+小r将兵属性验证!N32*(1+小r将兵属性验证!P32)*小r将兵属性验证!AH32*(1+小r将兵属性验证!AJ32)*小r将兵属性验证!AM32)*0.5+(0.5*小r将兵属性验证!AG32*(1+小r将兵属性验证!AI32)*小r将兵属性验证!O32*(1+小r将兵属性验证!Q32)*小r将兵属性验证!AM32+小r将兵属性验证!N32*(1+小r将兵属性验证!P32)*小r将兵属性验证!O32*(1+小r将兵属性验证!Q32))*0.5)*小r将兵属性验证!M32/100000000)*小r将兵属性验证!M32,0)</f>
        <v>45107555</v>
      </c>
      <c r="G32" s="8">
        <f>ROUND((((0.5*中r将兵属性验证!AG32*(1+中r将兵属性验证!AI32)*中r将兵属性验证!AH32*(1+中r将兵属性验证!AJ32)*中r将兵属性验证!AM32*中r将兵属性验证!AM32+中r将兵属性验证!N32*(1+中r将兵属性验证!P32)*中r将兵属性验证!AH32*(1+中r将兵属性验证!AJ32)*中r将兵属性验证!AM32)*0.5+(0.5*中r将兵属性验证!AG32*(1+中r将兵属性验证!AI32)*中r将兵属性验证!O32*(1+中r将兵属性验证!Q32)*中r将兵属性验证!AM32+中r将兵属性验证!N32*(1+中r将兵属性验证!P32)*中r将兵属性验证!O32*(1+中r将兵属性验证!Q32))*0.5)*中r将兵属性验证!M32/100000000)*中r将兵属性验证!M32,0)</f>
        <v>52054062</v>
      </c>
      <c r="H32" s="8">
        <f>ROUND((((0.5*大r将兵属性验证!AG32*(1+大r将兵属性验证!AI32)*大r将兵属性验证!AH32*(1+大r将兵属性验证!AJ32)*大r将兵属性验证!AM32*大r将兵属性验证!AM32+大r将兵属性验证!N32*(1+大r将兵属性验证!P32)*大r将兵属性验证!AH32*(1+大r将兵属性验证!AJ32)*大r将兵属性验证!AM32)*0.5+(0.5*大r将兵属性验证!AG32*(1+大r将兵属性验证!AI32)*大r将兵属性验证!O32*(1+大r将兵属性验证!Q32)*大r将兵属性验证!AM32+大r将兵属性验证!N32*(1+大r将兵属性验证!P32)*大r将兵属性验证!O32*(1+大r将兵属性验证!Q32))*0.5)*大r将兵属性验证!M32/100000000)*大r将兵属性验证!M32,0)</f>
        <v>59865315</v>
      </c>
      <c r="I32" s="8">
        <f>ROUND((((0.5*超r将兵属性验证!AG32*(1+超r将兵属性验证!AI32)*超r将兵属性验证!AH32*(1+超r将兵属性验证!AJ32)*超r将兵属性验证!AM32*超r将兵属性验证!AM32+超r将兵属性验证!N32*(1+超r将兵属性验证!P32)*超r将兵属性验证!AH32*(1+超r将兵属性验证!AJ32)*超r将兵属性验证!AM32)*0.5+(0.5*超r将兵属性验证!AG32*(1+超r将兵属性验证!AI32)*超r将兵属性验证!O32*(1+超r将兵属性验证!Q32)*超r将兵属性验证!AM32+超r将兵属性验证!N32*(1+超r将兵属性验证!P32)*超r将兵属性验证!O32*(1+超r将兵属性验证!Q32))*0.5)*超r将兵属性验证!M32/100000000)*超r将兵属性验证!M32,0)</f>
        <v>66941902</v>
      </c>
      <c r="K32" s="71">
        <f t="shared" si="1"/>
        <v>1</v>
      </c>
      <c r="L32" s="71">
        <f t="shared" si="2"/>
        <v>1.0452715398147807</v>
      </c>
      <c r="M32" s="71">
        <f t="shared" si="3"/>
        <v>1.2062420483742482</v>
      </c>
      <c r="N32" s="71">
        <f t="shared" si="4"/>
        <v>1.3872512041840195</v>
      </c>
      <c r="O32" s="71">
        <f t="shared" si="5"/>
        <v>1.5512360397647389</v>
      </c>
    </row>
    <row r="33" spans="4:15" x14ac:dyDescent="0.15">
      <c r="D33" s="14">
        <v>27</v>
      </c>
      <c r="E33" s="8">
        <f>ROUND((((0.5*非r将兵属性验证!AG33*(1+非r将兵属性验证!AI33)*非r将兵属性验证!AH33*(1+非r将兵属性验证!AJ33)*非r将兵属性验证!AM33*非r将兵属性验证!AM33+非r将兵属性验证!N33*(1+非r将兵属性验证!P33)*非r将兵属性验证!AH33*(1+非r将兵属性验证!AJ33)*非r将兵属性验证!AM33)*0.5+(0.5*非r将兵属性验证!AG33*(1+非r将兵属性验证!AI33)*非r将兵属性验证!O33*(1+非r将兵属性验证!Q33)*非r将兵属性验证!AM33+非r将兵属性验证!N33*(1+非r将兵属性验证!P33)*非r将兵属性验证!O33*(1+非r将兵属性验证!Q33))*0.5)*非r将兵属性验证!M33/100000000)*非r将兵属性验证!M33,0)</f>
        <v>47353615</v>
      </c>
      <c r="F33" s="8">
        <f>ROUND((((0.5*小r将兵属性验证!AG33*(1+小r将兵属性验证!AI33)*小r将兵属性验证!AH33*(1+小r将兵属性验证!AJ33)*小r将兵属性验证!AM33*小r将兵属性验证!AM33+小r将兵属性验证!N33*(1+小r将兵属性验证!P33)*小r将兵属性验证!AH33*(1+小r将兵属性验证!AJ33)*小r将兵属性验证!AM33)*0.5+(0.5*小r将兵属性验证!AG33*(1+小r将兵属性验证!AI33)*小r将兵属性验证!O33*(1+小r将兵属性验证!Q33)*小r将兵属性验证!AM33+小r将兵属性验证!N33*(1+小r将兵属性验证!P33)*小r将兵属性验证!O33*(1+小r将兵属性验证!Q33))*0.5)*小r将兵属性验证!M33/100000000)*小r将兵属性验证!M33,0)</f>
        <v>49637926</v>
      </c>
      <c r="G33" s="8">
        <f>ROUND((((0.5*中r将兵属性验证!AG33*(1+中r将兵属性验证!AI33)*中r将兵属性验证!AH33*(1+中r将兵属性验证!AJ33)*中r将兵属性验证!AM33*中r将兵属性验证!AM33+中r将兵属性验证!N33*(1+中r将兵属性验证!P33)*中r将兵属性验证!AH33*(1+中r将兵属性验证!AJ33)*中r将兵属性验证!AM33)*0.5+(0.5*中r将兵属性验证!AG33*(1+中r将兵属性验证!AI33)*中r将兵属性验证!O33*(1+中r将兵属性验证!Q33)*中r将兵属性验证!AM33+中r将兵属性验证!N33*(1+中r将兵属性验证!P33)*中r将兵属性验证!O33*(1+中r将兵属性验证!Q33))*0.5)*中r将兵属性验证!M33/100000000)*中r将兵属性验证!M33,0)</f>
        <v>57450909</v>
      </c>
      <c r="H33" s="8">
        <f>ROUND((((0.5*大r将兵属性验证!AG33*(1+大r将兵属性验证!AI33)*大r将兵属性验证!AH33*(1+大r将兵属性验证!AJ33)*大r将兵属性验证!AM33*大r将兵属性验证!AM33+大r将兵属性验证!N33*(1+大r将兵属性验证!P33)*大r将兵属性验证!AH33*(1+大r将兵属性验证!AJ33)*大r将兵属性验证!AM33)*0.5+(0.5*大r将兵属性验证!AG33*(1+大r将兵属性验证!AI33)*大r将兵属性验证!O33*(1+大r将兵属性验证!Q33)*大r将兵属性验证!AM33+大r将兵属性验证!N33*(1+大r将兵属性验证!P33)*大r将兵属性验证!O33*(1+大r将兵属性验证!Q33))*0.5)*大r将兵属性验证!M33/100000000)*大r将兵属性验证!M33,0)</f>
        <v>66391760</v>
      </c>
      <c r="I33" s="8">
        <f>ROUND((((0.5*超r将兵属性验证!AG33*(1+超r将兵属性验证!AI33)*超r将兵属性验证!AH33*(1+超r将兵属性验证!AJ33)*超r将兵属性验证!AM33*超r将兵属性验证!AM33+超r将兵属性验证!N33*(1+超r将兵属性验证!P33)*超r将兵属性验证!AH33*(1+超r将兵属性验证!AJ33)*超r将兵属性验证!AM33)*0.5+(0.5*超r将兵属性验证!AG33*(1+超r将兵属性验证!AI33)*超r将兵属性验证!O33*(1+超r将兵属性验证!Q33)*超r将兵属性验证!AM33+超r将兵属性验证!N33*(1+超r将兵属性验证!P33)*超r将兵属性验证!O33*(1+超r将兵属性验证!Q33))*0.5)*超r将兵属性验证!M33/100000000)*超r将兵属性验证!M33,0)</f>
        <v>74152561</v>
      </c>
      <c r="K33" s="71">
        <f t="shared" si="1"/>
        <v>1</v>
      </c>
      <c r="L33" s="71">
        <f t="shared" si="2"/>
        <v>1.0482394216365529</v>
      </c>
      <c r="M33" s="71">
        <f t="shared" si="3"/>
        <v>1.2132317458762123</v>
      </c>
      <c r="N33" s="71">
        <f t="shared" si="4"/>
        <v>1.4020420616250735</v>
      </c>
      <c r="O33" s="71">
        <f t="shared" si="5"/>
        <v>1.565932421421258</v>
      </c>
    </row>
    <row r="34" spans="4:15" x14ac:dyDescent="0.15">
      <c r="D34" s="14">
        <v>28</v>
      </c>
      <c r="E34" s="8">
        <f>ROUND((((0.5*非r将兵属性验证!AG34*(1+非r将兵属性验证!AI34)*非r将兵属性验证!AH34*(1+非r将兵属性验证!AJ34)*非r将兵属性验证!AM34*非r将兵属性验证!AM34+非r将兵属性验证!N34*(1+非r将兵属性验证!P34)*非r将兵属性验证!AH34*(1+非r将兵属性验证!AJ34)*非r将兵属性验证!AM34)*0.5+(0.5*非r将兵属性验证!AG34*(1+非r将兵属性验证!AI34)*非r将兵属性验证!O34*(1+非r将兵属性验证!Q34)*非r将兵属性验证!AM34+非r将兵属性验证!N34*(1+非r将兵属性验证!P34)*非r将兵属性验证!O34*(1+非r将兵属性验证!Q34))*0.5)*非r将兵属性验证!M34/100000000)*非r将兵属性验证!M34,0)</f>
        <v>51893386</v>
      </c>
      <c r="F34" s="8">
        <f>ROUND((((0.5*小r将兵属性验证!AG34*(1+小r将兵属性验证!AI34)*小r将兵属性验证!AH34*(1+小r将兵属性验证!AJ34)*小r将兵属性验证!AM34*小r将兵属性验证!AM34+小r将兵属性验证!N34*(1+小r将兵属性验证!P34)*小r将兵属性验证!AH34*(1+小r将兵属性验证!AJ34)*小r将兵属性验证!AM34)*0.5+(0.5*小r将兵属性验证!AG34*(1+小r将兵属性验证!AI34)*小r将兵属性验证!O34*(1+小r将兵属性验证!Q34)*小r将兵属性验证!AM34+小r将兵属性验证!N34*(1+小r将兵属性验证!P34)*小r将兵属性验证!O34*(1+小r将兵属性验证!Q34))*0.5)*小r将兵属性验证!M34/100000000)*小r将兵属性验证!M34,0)</f>
        <v>54571852</v>
      </c>
      <c r="G34" s="8">
        <f>ROUND((((0.5*中r将兵属性验证!AG34*(1+中r将兵属性验证!AI34)*中r将兵属性验证!AH34*(1+中r将兵属性验证!AJ34)*中r将兵属性验证!AM34*中r将兵属性验证!AM34+中r将兵属性验证!N34*(1+中r将兵属性验证!P34)*中r将兵属性验证!AH34*(1+中r将兵属性验证!AJ34)*中r将兵属性验证!AM34)*0.5+(0.5*中r将兵属性验证!AG34*(1+中r将兵属性验证!AI34)*中r将兵属性验证!O34*(1+中r将兵属性验证!Q34)*中r将兵属性验证!AM34+中r将兵属性验证!N34*(1+中r将兵属性验证!P34)*中r将兵属性验证!O34*(1+中r将兵属性验证!Q34))*0.5)*中r将兵属性验证!M34/100000000)*中r将兵属性验证!M34,0)</f>
        <v>63333855</v>
      </c>
      <c r="H34" s="8">
        <f>ROUND((((0.5*大r将兵属性验证!AG34*(1+大r将兵属性验证!AI34)*大r将兵属性验证!AH34*(1+大r将兵属性验证!AJ34)*大r将兵属性验证!AM34*大r将兵属性验证!AM34+大r将兵属性验证!N34*(1+大r将兵属性验证!P34)*大r将兵属性验证!AH34*(1+大r将兵属性验证!AJ34)*大r将兵属性验证!AM34)*0.5+(0.5*大r将兵属性验证!AG34*(1+大r将兵属性验证!AI34)*大r将兵属性验证!O34*(1+大r将兵属性验证!Q34)*大r将兵属性验证!AM34+大r将兵属性验证!N34*(1+大r将兵属性验证!P34)*大r将兵属性验证!O34*(1+大r将兵属性验证!Q34))*0.5)*大r将兵属性验证!M34/100000000)*大r将兵属性验证!M34,0)</f>
        <v>73685861</v>
      </c>
      <c r="I34" s="8">
        <f>ROUND((((0.5*超r将兵属性验证!AG34*(1+超r将兵属性验证!AI34)*超r将兵属性验证!AH34*(1+超r将兵属性验证!AJ34)*超r将兵属性验证!AM34*超r将兵属性验证!AM34+超r将兵属性验证!N34*(1+超r将兵属性验证!P34)*超r将兵属性验证!AH34*(1+超r将兵属性验证!AJ34)*超r将兵属性验证!AM34)*0.5+(0.5*超r将兵属性验证!AG34*(1+超r将兵属性验证!AI34)*超r将兵属性验证!O34*(1+超r将兵属性验证!Q34)*超r将兵属性验证!AM34+超r将兵属性验证!N34*(1+超r将兵属性验证!P34)*超r将兵属性验证!O34*(1+超r将兵属性验证!Q34))*0.5)*超r将兵属性验证!M34/100000000)*超r将兵属性验证!M34,0)</f>
        <v>82450015</v>
      </c>
      <c r="K34" s="71">
        <f t="shared" si="1"/>
        <v>1</v>
      </c>
      <c r="L34" s="71">
        <f t="shared" si="2"/>
        <v>1.0516147857455282</v>
      </c>
      <c r="M34" s="71">
        <f t="shared" si="3"/>
        <v>1.2204610236842128</v>
      </c>
      <c r="N34" s="71">
        <f t="shared" si="4"/>
        <v>1.419947062232555</v>
      </c>
      <c r="O34" s="71">
        <f t="shared" si="5"/>
        <v>1.5888347505402711</v>
      </c>
    </row>
    <row r="35" spans="4:15" x14ac:dyDescent="0.15">
      <c r="D35" s="14">
        <v>29</v>
      </c>
      <c r="E35" s="8">
        <f>ROUND((((0.5*非r将兵属性验证!AG35*(1+非r将兵属性验证!AI35)*非r将兵属性验证!AH35*(1+非r将兵属性验证!AJ35)*非r将兵属性验证!AM35*非r将兵属性验证!AM35+非r将兵属性验证!N35*(1+非r将兵属性验证!P35)*非r将兵属性验证!AH35*(1+非r将兵属性验证!AJ35)*非r将兵属性验证!AM35)*0.5+(0.5*非r将兵属性验证!AG35*(1+非r将兵属性验证!AI35)*非r将兵属性验证!O35*(1+非r将兵属性验证!Q35)*非r将兵属性验证!AM35+非r将兵属性验证!N35*(1+非r将兵属性验证!P35)*非r将兵属性验证!O35*(1+非r将兵属性验证!Q35))*0.5)*非r将兵属性验证!M35/100000000)*非r将兵属性验证!M35,0)</f>
        <v>57048331</v>
      </c>
      <c r="F35" s="8">
        <f>ROUND((((0.5*小r将兵属性验证!AG35*(1+小r将兵属性验证!AI35)*小r将兵属性验证!AH35*(1+小r将兵属性验证!AJ35)*小r将兵属性验证!AM35*小r将兵属性验证!AM35+小r将兵属性验证!N35*(1+小r将兵属性验证!P35)*小r将兵属性验证!AH35*(1+小r将兵属性验证!AJ35)*小r将兵属性验证!AM35)*0.5+(0.5*小r将兵属性验证!AG35*(1+小r将兵属性验证!AI35)*小r将兵属性验证!O35*(1+小r将兵属性验证!Q35)*小r将兵属性验证!AM35+小r将兵属性验证!N35*(1+小r将兵属性验证!P35)*小r将兵属性验证!O35*(1+小r将兵属性验证!Q35))*0.5)*小r将兵属性验证!M35/100000000)*小r将兵属性验证!M35,0)</f>
        <v>60098076</v>
      </c>
      <c r="G35" s="8">
        <f>ROUND((((0.5*中r将兵属性验证!AG35*(1+中r将兵属性验证!AI35)*中r将兵属性验证!AH35*(1+中r将兵属性验证!AJ35)*中r将兵属性验证!AM35*中r将兵属性验证!AM35+中r将兵属性验证!N35*(1+中r将兵属性验证!P35)*中r将兵属性验证!AH35*(1+中r将兵属性验证!AJ35)*中r将兵属性验证!AM35)*0.5+(0.5*中r将兵属性验证!AG35*(1+中r将兵属性验证!AI35)*中r将兵属性验证!O35*(1+中r将兵属性验证!Q35)*中r将兵属性验证!AM35+中r将兵属性验证!N35*(1+中r将兵属性验证!P35)*中r将兵属性验证!O35*(1+中r将兵属性验证!Q35))*0.5)*中r将兵属性验证!M35/100000000)*中r将兵属性验证!M35,0)</f>
        <v>70022617</v>
      </c>
      <c r="H35" s="8">
        <f>ROUND((((0.5*大r将兵属性验证!AG35*(1+大r将兵属性验证!AI35)*大r将兵属性验证!AH35*(1+大r将兵属性验证!AJ35)*大r将兵属性验证!AM35*大r将兵属性验证!AM35+大r将兵属性验证!N35*(1+大r将兵属性验证!P35)*大r将兵属性验证!AH35*(1+大r将兵属性验证!AJ35)*大r将兵属性验证!AM35)*0.5+(0.5*大r将兵属性验证!AG35*(1+大r将兵属性验证!AI35)*大r将兵属性验证!O35*(1+大r将兵属性验证!Q35)*大r将兵属性验证!AM35+大r将兵属性验证!N35*(1+大r将兵属性验证!P35)*大r将兵属性验证!O35*(1+大r将兵属性验证!Q35))*0.5)*大r将兵属性验证!M35/100000000)*大r将兵属性验证!M35,0)</f>
        <v>81960183</v>
      </c>
      <c r="I35" s="8">
        <f>ROUND((((0.5*超r将兵属性验证!AG35*(1+超r将兵属性验证!AI35)*超r将兵属性验证!AH35*(1+超r将兵属性验证!AJ35)*超r将兵属性验证!AM35*超r将兵属性验证!AM35+超r将兵属性验证!N35*(1+超r将兵属性验证!P35)*超r将兵属性验证!AH35*(1+超r将兵属性验证!AJ35)*超r将兵属性验证!AM35)*0.5+(0.5*超r将兵属性验证!AG35*(1+超r将兵属性验证!AI35)*超r将兵属性验证!O35*(1+超r将兵属性验证!Q35)*超r将兵属性验证!AM35+超r将兵属性验证!N35*(1+超r将兵属性验证!P35)*超r将兵属性验证!O35*(1+超r将兵属性验证!Q35))*0.5)*超r将兵属性验证!M35/100000000)*超r将兵属性验证!M35,0)</f>
        <v>91425862</v>
      </c>
      <c r="K35" s="71">
        <f t="shared" si="1"/>
        <v>1</v>
      </c>
      <c r="L35" s="71">
        <f t="shared" si="2"/>
        <v>1.0534589697286674</v>
      </c>
      <c r="M35" s="71">
        <f t="shared" si="3"/>
        <v>1.2274262151507991</v>
      </c>
      <c r="N35" s="71">
        <f t="shared" si="4"/>
        <v>1.4366797689488935</v>
      </c>
      <c r="O35" s="71">
        <f t="shared" si="5"/>
        <v>1.6026036239342392</v>
      </c>
    </row>
    <row r="36" spans="4:15" x14ac:dyDescent="0.15">
      <c r="D36" s="14">
        <v>30</v>
      </c>
      <c r="E36" s="8">
        <f>ROUND((((0.5*非r将兵属性验证!AG36*(1+非r将兵属性验证!AI36)*非r将兵属性验证!AH36*(1+非r将兵属性验证!AJ36)*非r将兵属性验证!AM36*非r将兵属性验证!AM36+非r将兵属性验证!N36*(1+非r将兵属性验证!P36)*非r将兵属性验证!AH36*(1+非r将兵属性验证!AJ36)*非r将兵属性验证!AM36)*0.5+(0.5*非r将兵属性验证!AG36*(1+非r将兵属性验证!AI36)*非r将兵属性验证!O36*(1+非r将兵属性验证!Q36)*非r将兵属性验证!AM36+非r将兵属性验证!N36*(1+非r将兵属性验证!P36)*非r将兵属性验证!O36*(1+非r将兵属性验证!Q36))*0.5)*非r将兵属性验证!M36/100000000)*非r将兵属性验证!M36,0)</f>
        <v>62497596</v>
      </c>
      <c r="F36" s="8">
        <f>ROUND((((0.5*小r将兵属性验证!AG36*(1+小r将兵属性验证!AI36)*小r将兵属性验证!AH36*(1+小r将兵属性验证!AJ36)*小r将兵属性验证!AM36*小r将兵属性验证!AM36+小r将兵属性验证!N36*(1+小r将兵属性验证!P36)*小r将兵属性验证!AH36*(1+小r将兵属性验证!AJ36)*小r将兵属性验证!AM36)*0.5+(0.5*小r将兵属性验证!AG36*(1+小r将兵属性验证!AI36)*小r将兵属性验证!O36*(1+小r将兵属性验证!Q36)*小r将兵属性验证!AM36+小r将兵属性验证!N36*(1+小r将兵属性验证!P36)*小r将兵属性验证!O36*(1+小r将兵属性验证!Q36))*0.5)*小r将兵属性验证!M36/100000000)*小r将兵属性验证!M36,0)</f>
        <v>66031027</v>
      </c>
      <c r="G36" s="8">
        <f>ROUND((((0.5*中r将兵属性验证!AG36*(1+中r将兵属性验证!AI36)*中r将兵属性验证!AH36*(1+中r将兵属性验证!AJ36)*中r将兵属性验证!AM36*中r将兵属性验证!AM36+中r将兵属性验证!N36*(1+中r将兵属性验证!P36)*中r将兵属性验证!AH36*(1+中r将兵属性验证!AJ36)*中r将兵属性验证!AM36)*0.5+(0.5*中r将兵属性验证!AG36*(1+中r将兵属性验证!AI36)*中r将兵属性验证!O36*(1+中r将兵属性验证!Q36)*中r将兵属性验证!AM36+中r将兵属性验证!N36*(1+中r将兵属性验证!P36)*中r将兵属性验证!O36*(1+中r将兵属性验证!Q36))*0.5)*中r将兵属性验证!M36/100000000)*中r将兵属性验证!M36,0)</f>
        <v>77151776</v>
      </c>
      <c r="H36" s="8">
        <f>ROUND((((0.5*大r将兵属性验证!AG36*(1+大r将兵属性验证!AI36)*大r将兵属性验证!AH36*(1+大r将兵属性验证!AJ36)*大r将兵属性验证!AM36*大r将兵属性验证!AM36+大r将兵属性验证!N36*(1+大r将兵属性验证!P36)*大r将兵属性验证!AH36*(1+大r将兵属性验证!AJ36)*大r将兵属性验证!AM36)*0.5+(0.5*大r将兵属性验证!AG36*(1+大r将兵属性验证!AI36)*大r将兵属性验证!O36*(1+大r将兵属性验证!Q36)*大r将兵属性验证!AM36+大r将兵属性验证!N36*(1+大r将兵属性验证!P36)*大r将兵属性验证!O36*(1+大r将兵属性验证!Q36))*0.5)*大r将兵属性验证!M36/100000000)*大r将兵属性验证!M36,0)</f>
        <v>90744584</v>
      </c>
      <c r="I36" s="8">
        <f>ROUND((((0.5*超r将兵属性验证!AG36*(1+超r将兵属性验证!AI36)*超r将兵属性验证!AH36*(1+超r将兵属性验证!AJ36)*超r将兵属性验证!AM36*超r将兵属性验证!AM36+超r将兵属性验证!N36*(1+超r将兵属性验证!P36)*超r将兵属性验证!AH36*(1+超r将兵属性验证!AJ36)*超r将兵属性验证!AM36)*0.5+(0.5*超r将兵属性验证!AG36*(1+超r将兵属性验证!AI36)*超r将兵属性验证!O36*(1+超r将兵属性验证!Q36)*超r将兵属性验证!AM36+超r将兵属性验证!N36*(1+超r将兵属性验证!P36)*超r将兵属性验证!O36*(1+超r将兵属性验证!Q36))*0.5)*超r将兵属性验证!M36/100000000)*超r将兵属性验证!M36,0)</f>
        <v>101339537</v>
      </c>
      <c r="K36" s="71">
        <f t="shared" si="1"/>
        <v>1</v>
      </c>
      <c r="L36" s="71">
        <f t="shared" si="2"/>
        <v>1.0565370706418851</v>
      </c>
      <c r="M36" s="71">
        <f t="shared" si="3"/>
        <v>1.2344758988809745</v>
      </c>
      <c r="N36" s="71">
        <f t="shared" si="4"/>
        <v>1.451969192543022</v>
      </c>
      <c r="O36" s="71">
        <f t="shared" si="5"/>
        <v>1.6214949611821869</v>
      </c>
    </row>
    <row r="37" spans="4:15" x14ac:dyDescent="0.15">
      <c r="D37" s="14">
        <v>31</v>
      </c>
      <c r="E37" s="8">
        <f>ROUND((((0.5*非r将兵属性验证!AG37*(1+非r将兵属性验证!AI37)*非r将兵属性验证!AH37*(1+非r将兵属性验证!AJ37)*非r将兵属性验证!AM37*非r将兵属性验证!AM37+非r将兵属性验证!N37*(1+非r将兵属性验证!P37)*非r将兵属性验证!AH37*(1+非r将兵属性验证!AJ37)*非r将兵属性验证!AM37)*0.5+(0.5*非r将兵属性验证!AG37*(1+非r将兵属性验证!AI37)*非r将兵属性验证!O37*(1+非r将兵属性验证!Q37)*非r将兵属性验证!AM37+非r将兵属性验证!N37*(1+非r将兵属性验证!P37)*非r将兵属性验证!O37*(1+非r将兵属性验证!Q37))*0.5)*非r将兵属性验证!M37/100000000)*非r将兵属性验证!M37,0)</f>
        <v>68911680</v>
      </c>
      <c r="F37" s="8">
        <f>ROUND((((0.5*小r将兵属性验证!AG37*(1+小r将兵属性验证!AI37)*小r将兵属性验证!AH37*(1+小r将兵属性验证!AJ37)*小r将兵属性验证!AM37*小r将兵属性验证!AM37+小r将兵属性验证!N37*(1+小r将兵属性验证!P37)*小r将兵属性验证!AH37*(1+小r将兵属性验证!AJ37)*小r将兵属性验证!AM37)*0.5+(0.5*小r将兵属性验证!AG37*(1+小r将兵属性验证!AI37)*小r将兵属性验证!O37*(1+小r将兵属性验证!Q37)*小r将兵属性验证!AM37+小r将兵属性验证!N37*(1+小r将兵属性验证!P37)*小r将兵属性验证!O37*(1+小r将兵属性验证!Q37))*0.5)*小r将兵属性验证!M37/100000000)*小r将兵属性验证!M37,0)</f>
        <v>72883629</v>
      </c>
      <c r="G37" s="8">
        <f>ROUND((((0.5*中r将兵属性验证!AG37*(1+中r将兵属性验证!AI37)*中r将兵属性验证!AH37*(1+中r将兵属性验证!AJ37)*中r将兵属性验证!AM37*中r将兵属性验证!AM37+中r将兵属性验证!N37*(1+中r将兵属性验证!P37)*中r将兵属性验证!AH37*(1+中r将兵属性验证!AJ37)*中r将兵属性验证!AM37)*0.5+(0.5*中r将兵属性验证!AG37*(1+中r将兵属性验证!AI37)*中r将兵属性验证!O37*(1+中r将兵属性验证!Q37)*中r将兵属性验证!AM37+中r将兵属性验证!N37*(1+中r将兵属性验证!P37)*中r将兵属性验证!O37*(1+中r将兵属性验证!Q37))*0.5)*中r将兵属性验证!M37/100000000)*中r将兵属性验证!M37,0)</f>
        <v>85460889</v>
      </c>
      <c r="H37" s="8">
        <f>ROUND((((0.5*大r将兵属性验证!AG37*(1+大r将兵属性验证!AI37)*大r将兵属性验证!AH37*(1+大r将兵属性验证!AJ37)*大r将兵属性验证!AM37*大r将兵属性验证!AM37+大r将兵属性验证!N37*(1+大r将兵属性验证!P37)*大r将兵属性验证!AH37*(1+大r将兵属性验证!AJ37)*大r将兵属性验证!AM37)*0.5+(0.5*大r将兵属性验证!AG37*(1+大r将兵属性验证!AI37)*大r将兵属性验证!O37*(1+大r将兵属性验证!Q37)*大r将兵属性验证!AM37+大r将兵属性验证!N37*(1+大r将兵属性验证!P37)*大r将兵属性验证!O37*(1+大r将兵属性验证!Q37))*0.5)*大r将兵属性验证!M37/100000000)*大r将兵属性验证!M37,0)</f>
        <v>101063524</v>
      </c>
      <c r="I37" s="8">
        <f>ROUND((((0.5*超r将兵属性验证!AG37*(1+超r将兵属性验证!AI37)*超r将兵属性验证!AH37*(1+超r将兵属性验证!AJ37)*超r将兵属性验证!AM37*超r将兵属性验证!AM37+超r将兵属性验证!N37*(1+超r将兵属性验证!P37)*超r将兵属性验证!AH37*(1+超r将兵属性验证!AJ37)*超r将兵属性验证!AM37)*0.5+(0.5*超r将兵属性验证!AG37*(1+超r将兵属性验证!AI37)*超r将兵属性验证!O37*(1+超r将兵属性验证!Q37)*超r将兵属性验证!AM37+超r将兵属性验证!N37*(1+超r将兵属性验证!P37)*超r将兵属性验证!O37*(1+超r将兵属性验证!Q37))*0.5)*超r将兵属性验证!M37/100000000)*超r将兵属性验证!M37,0)</f>
        <v>112628688</v>
      </c>
      <c r="K37" s="71">
        <f t="shared" si="1"/>
        <v>1</v>
      </c>
      <c r="L37" s="71">
        <f t="shared" si="2"/>
        <v>1.0576382552275609</v>
      </c>
      <c r="M37" s="71">
        <f t="shared" si="3"/>
        <v>1.2401510019781843</v>
      </c>
      <c r="N37" s="71">
        <f t="shared" si="4"/>
        <v>1.4665659580494919</v>
      </c>
      <c r="O37" s="71">
        <f t="shared" si="5"/>
        <v>1.634391847651951</v>
      </c>
    </row>
    <row r="38" spans="4:15" x14ac:dyDescent="0.15">
      <c r="D38" s="14">
        <v>32</v>
      </c>
      <c r="E38" s="8">
        <f>ROUND((((0.5*非r将兵属性验证!AG38*(1+非r将兵属性验证!AI38)*非r将兵属性验证!AH38*(1+非r将兵属性验证!AJ38)*非r将兵属性验证!AM38*非r将兵属性验证!AM38+非r将兵属性验证!N38*(1+非r将兵属性验证!P38)*非r将兵属性验证!AH38*(1+非r将兵属性验证!AJ38)*非r将兵属性验证!AM38)*0.5+(0.5*非r将兵属性验证!AG38*(1+非r将兵属性验证!AI38)*非r将兵属性验证!O38*(1+非r将兵属性验证!Q38)*非r将兵属性验证!AM38+非r将兵属性验证!N38*(1+非r将兵属性验证!P38)*非r将兵属性验证!O38*(1+非r将兵属性验证!Q38))*0.5)*非r将兵属性验证!M38/100000000)*非r将兵属性验证!M38,0)</f>
        <v>75778980</v>
      </c>
      <c r="F38" s="8">
        <f>ROUND((((0.5*小r将兵属性验证!AG38*(1+小r将兵属性验证!AI38)*小r将兵属性验证!AH38*(1+小r将兵属性验证!AJ38)*小r将兵属性验证!AM38*小r将兵属性验证!AM38+小r将兵属性验证!N38*(1+小r将兵属性验证!P38)*小r将兵属性验证!AH38*(1+小r将兵属性验证!AJ38)*小r将兵属性验证!AM38)*0.5+(0.5*小r将兵属性验证!AG38*(1+小r将兵属性验证!AI38)*小r将兵属性验证!O38*(1+小r将兵属性验证!Q38)*小r将兵属性验证!AM38+小r将兵属性验证!N38*(1+小r将兵属性验证!P38)*小r将兵属性验证!O38*(1+小r将兵属性验证!Q38))*0.5)*小r将兵属性验证!M38/100000000)*小r将兵属性验证!M38,0)</f>
        <v>80409596</v>
      </c>
      <c r="G38" s="8">
        <f>ROUND((((0.5*中r将兵属性验证!AG38*(1+中r将兵属性验证!AI38)*中r将兵属性验证!AH38*(1+中r将兵属性验证!AJ38)*中r将兵属性验证!AM38*中r将兵属性验证!AM38+中r将兵属性验证!N38*(1+中r将兵属性验证!P38)*中r将兵属性验证!AH38*(1+中r将兵属性验证!AJ38)*中r将兵属性验证!AM38)*0.5+(0.5*中r将兵属性验证!AG38*(1+中r将兵属性验证!AI38)*中r将兵属性验证!O38*(1+中r将兵属性验证!Q38)*中r将兵属性验证!AM38+中r将兵属性验证!N38*(1+中r将兵属性验证!P38)*中r将兵属性验证!O38*(1+中r将兵属性验证!Q38))*0.5)*中r将兵属性验证!M38/100000000)*中r将兵属性验证!M38,0)</f>
        <v>94443706</v>
      </c>
      <c r="H38" s="8">
        <f>ROUND((((0.5*大r将兵属性验证!AG38*(1+大r将兵属性验证!AI38)*大r将兵属性验证!AH38*(1+大r将兵属性验证!AJ38)*大r将兵属性验证!AM38*大r将兵属性验证!AM38+大r将兵属性验证!N38*(1+大r将兵属性验证!P38)*大r将兵属性验证!AH38*(1+大r将兵属性验证!AJ38)*大r将兵属性验证!AM38)*0.5+(0.5*大r将兵属性验证!AG38*(1+大r将兵属性验证!AI38)*大r将兵属性验证!O38*(1+大r将兵属性验证!Q38)*大r将兵属性验证!AM38+大r将兵属性验证!N38*(1+大r将兵属性验证!P38)*大r将兵属性验证!O38*(1+大r将兵属性验证!Q38))*0.5)*大r将兵属性验证!M38/100000000)*大r将兵属性验证!M38,0)</f>
        <v>112378903</v>
      </c>
      <c r="I38" s="8">
        <f>ROUND((((0.5*超r将兵属性验证!AG38*(1+超r将兵属性验证!AI38)*超r将兵属性验证!AH38*(1+超r将兵属性验证!AJ38)*超r将兵属性验证!AM38*超r将兵属性验证!AM38+超r将兵属性验证!N38*(1+超r将兵属性验证!P38)*超r将兵属性验证!AH38*(1+超r将兵属性验证!AJ38)*超r将兵属性验证!AM38)*0.5+(0.5*超r将兵属性验证!AG38*(1+超r将兵属性验证!AI38)*超r将兵属性验证!O38*(1+超r将兵属性验证!Q38)*超r将兵属性验证!AM38+超r将兵属性验证!N38*(1+超r将兵属性验证!P38)*超r将兵属性验证!O38*(1+超r将兵属性验证!Q38))*0.5)*超r将兵属性验证!M38/100000000)*超r将兵属性验证!M38,0)</f>
        <v>125122973</v>
      </c>
      <c r="K38" s="71">
        <f t="shared" si="1"/>
        <v>1</v>
      </c>
      <c r="L38" s="71">
        <f t="shared" si="2"/>
        <v>1.0611068663104202</v>
      </c>
      <c r="M38" s="71">
        <f t="shared" si="3"/>
        <v>1.2463047932289402</v>
      </c>
      <c r="N38" s="71">
        <f t="shared" si="4"/>
        <v>1.4829825236496981</v>
      </c>
      <c r="O38" s="71">
        <f t="shared" si="5"/>
        <v>1.6511567323814598</v>
      </c>
    </row>
    <row r="39" spans="4:15" x14ac:dyDescent="0.15">
      <c r="D39" s="14">
        <v>33</v>
      </c>
      <c r="E39" s="8">
        <f>ROUND((((0.5*非r将兵属性验证!AG39*(1+非r将兵属性验证!AI39)*非r将兵属性验证!AH39*(1+非r将兵属性验证!AJ39)*非r将兵属性验证!AM39*非r将兵属性验证!AM39+非r将兵属性验证!N39*(1+非r将兵属性验证!P39)*非r将兵属性验证!AH39*(1+非r将兵属性验证!AJ39)*非r将兵属性验证!AM39)*0.5+(0.5*非r将兵属性验证!AG39*(1+非r将兵属性验证!AI39)*非r将兵属性验证!O39*(1+非r将兵属性验证!Q39)*非r将兵属性验证!AM39+非r将兵属性验证!N39*(1+非r将兵属性验证!P39)*非r将兵属性验证!O39*(1+非r将兵属性验证!Q39))*0.5)*非r将兵属性验证!M39/100000000)*非r将兵属性验证!M39,0)</f>
        <v>83365005</v>
      </c>
      <c r="F39" s="8">
        <f>ROUND((((0.5*小r将兵属性验证!AG39*(1+小r将兵属性验证!AI39)*小r将兵属性验证!AH39*(1+小r将兵属性验证!AJ39)*小r将兵属性验证!AM39*小r将兵属性验证!AM39+小r将兵属性验证!N39*(1+小r将兵属性验证!P39)*小r将兵属性验证!AH39*(1+小r将兵属性验证!AJ39)*小r将兵属性验证!AM39)*0.5+(0.5*小r将兵属性验证!AG39*(1+小r将兵属性验证!AI39)*小r将兵属性验证!O39*(1+小r将兵属性验证!Q39)*小r将兵属性验证!AM39+小r将兵属性验证!N39*(1+小r将兵属性验证!P39)*小r将兵属性验证!O39*(1+小r将兵属性验证!Q39))*0.5)*小r将兵属性验证!M39/100000000)*小r将兵属性验证!M39,0)</f>
        <v>88383675</v>
      </c>
      <c r="G39" s="8">
        <f>ROUND((((0.5*中r将兵属性验证!AG39*(1+中r将兵属性验证!AI39)*中r将兵属性验证!AH39*(1+中r将兵属性验证!AJ39)*中r将兵属性验证!AM39*中r将兵属性验证!AM39+中r将兵属性验证!N39*(1+中r将兵属性验证!P39)*中r将兵属性验证!AH39*(1+中r将兵属性验证!AJ39)*中r将兵属性验证!AM39)*0.5+(0.5*中r将兵属性验证!AG39*(1+中r将兵属性验证!AI39)*中r将兵属性验证!O39*(1+中r将兵属性验证!Q39)*中r将兵属性验证!AM39+中r将兵属性验证!N39*(1+中r将兵属性验证!P39)*中r将兵属性验证!O39*(1+中r将兵属性验证!Q39))*0.5)*中r将兵属性验证!M39/100000000)*中r将兵属性验证!M39,0)</f>
        <v>104374524</v>
      </c>
      <c r="H39" s="8">
        <f>ROUND((((0.5*大r将兵属性验证!AG39*(1+大r将兵属性验证!AI39)*大r将兵属性验证!AH39*(1+大r将兵属性验证!AJ39)*大r将兵属性验证!AM39*大r将兵属性验证!AM39+大r将兵属性验证!N39*(1+大r将兵属性验证!P39)*大r将兵属性验证!AH39*(1+大r将兵属性验证!AJ39)*大r将兵属性验证!AM39)*0.5+(0.5*大r将兵属性验证!AG39*(1+大r将兵属性验证!AI39)*大r将兵属性验证!O39*(1+大r将兵属性验证!Q39)*大r将兵属性验证!AM39+大r将兵属性验证!N39*(1+大r将兵属性验证!P39)*大r将兵属性验证!O39*(1+大r将兵属性验证!Q39))*0.5)*大r将兵属性验证!M39/100000000)*大r将兵属性验证!M39,0)</f>
        <v>124705656</v>
      </c>
      <c r="I39" s="8">
        <f>ROUND((((0.5*超r将兵属性验证!AG39*(1+超r将兵属性验证!AI39)*超r将兵属性验证!AH39*(1+超r将兵属性验证!AJ39)*超r将兵属性验证!AM39*超r将兵属性验证!AM39+超r将兵属性验证!N39*(1+超r将兵属性验证!P39)*超r将兵属性验证!AH39*(1+超r将兵属性验证!AJ39)*超r将兵属性验证!AM39)*0.5+(0.5*超r将兵属性验证!AG39*(1+超r将兵属性验证!AI39)*超r将兵属性验证!O39*(1+超r将兵属性验证!Q39)*超r将兵属性验证!AM39+超r将兵属性验证!N39*(1+超r将兵属性验证!P39)*超r将兵属性验证!O39*(1+超r将兵属性验证!Q39))*0.5)*超r将兵属性验证!M39/100000000)*超r将兵属性验证!M39,0)</f>
        <v>138501010</v>
      </c>
      <c r="K39" s="71">
        <f t="shared" si="1"/>
        <v>1</v>
      </c>
      <c r="L39" s="71">
        <f t="shared" si="2"/>
        <v>1.0602011599471506</v>
      </c>
      <c r="M39" s="71">
        <f t="shared" si="3"/>
        <v>1.2520184458694628</v>
      </c>
      <c r="N39" s="71">
        <f t="shared" si="4"/>
        <v>1.4958993404966507</v>
      </c>
      <c r="O39" s="71">
        <f t="shared" si="5"/>
        <v>1.6613806956528101</v>
      </c>
    </row>
    <row r="40" spans="4:15" x14ac:dyDescent="0.15">
      <c r="D40" s="14">
        <v>34</v>
      </c>
      <c r="E40" s="8">
        <f>ROUND((((0.5*非r将兵属性验证!AG40*(1+非r将兵属性验证!AI40)*非r将兵属性验证!AH40*(1+非r将兵属性验证!AJ40)*非r将兵属性验证!AM40*非r将兵属性验证!AM40+非r将兵属性验证!N40*(1+非r将兵属性验证!P40)*非r将兵属性验证!AH40*(1+非r将兵属性验证!AJ40)*非r将兵属性验证!AM40)*0.5+(0.5*非r将兵属性验证!AG40*(1+非r将兵属性验证!AI40)*非r将兵属性验证!O40*(1+非r将兵属性验证!Q40)*非r将兵属性验证!AM40+非r将兵属性验证!N40*(1+非r将兵属性验证!P40)*非r将兵属性验证!O40*(1+非r将兵属性验证!Q40))*0.5)*非r将兵属性验证!M40/100000000)*非r将兵属性验证!M40,0)</f>
        <v>91434994</v>
      </c>
      <c r="F40" s="8">
        <f>ROUND((((0.5*小r将兵属性验证!AG40*(1+小r将兵属性验证!AI40)*小r将兵属性验证!AH40*(1+小r将兵属性验证!AJ40)*小r将兵属性验证!AM40*小r将兵属性验证!AM40+小r将兵属性验证!N40*(1+小r将兵属性验证!P40)*小r将兵属性验证!AH40*(1+小r将兵属性验证!AJ40)*小r将兵属性验证!AM40)*0.5+(0.5*小r将兵属性验证!AG40*(1+小r将兵属性验证!AI40)*小r将兵属性验证!O40*(1+小r将兵属性验证!Q40)*小r将兵属性验证!AM40+小r将兵属性验证!N40*(1+小r将兵属性验证!P40)*小r将兵属性验证!O40*(1+小r将兵属性验证!Q40))*0.5)*小r将兵属性验证!M40/100000000)*小r将兵属性验证!M40,0)</f>
        <v>97479717</v>
      </c>
      <c r="G40" s="8">
        <f>ROUND((((0.5*中r将兵属性验证!AG40*(1+中r将兵属性验证!AI40)*中r将兵属性验证!AH40*(1+中r将兵属性验证!AJ40)*中r将兵属性验证!AM40*中r将兵属性验证!AM40+中r将兵属性验证!N40*(1+中r将兵属性验证!P40)*中r将兵属性验证!AH40*(1+中r将兵属性验证!AJ40)*中r将兵属性验证!AM40)*0.5+(0.5*中r将兵属性验证!AG40*(1+中r将兵属性验证!AI40)*中r将兵属性验证!O40*(1+中r将兵属性验证!Q40)*中r将兵属性验证!AM40+中r将兵属性验证!N40*(1+中r将兵属性验证!P40)*中r将兵属性验证!O40*(1+中r将兵属性验证!Q40))*0.5)*中r将兵属性验证!M40/100000000)*中r将兵属性验证!M40,0)</f>
        <v>115154332</v>
      </c>
      <c r="H40" s="8">
        <f>ROUND((((0.5*大r将兵属性验证!AG40*(1+大r将兵属性验证!AI40)*大r将兵属性验证!AH40*(1+大r将兵属性验证!AJ40)*大r将兵属性验证!AM40*大r将兵属性验证!AM40+大r将兵属性验证!N40*(1+大r将兵属性验证!P40)*大r将兵属性验证!AH40*(1+大r将兵属性验证!AJ40)*大r将兵属性验证!AM40)*0.5+(0.5*大r将兵属性验证!AG40*(1+大r将兵属性验证!AI40)*大r将兵属性验证!O40*(1+大r将兵属性验证!Q40)*大r将兵属性验证!AM40+大r将兵属性验证!N40*(1+大r将兵属性验证!P40)*大r将兵属性验证!O40*(1+大r将兵属性验证!Q40))*0.5)*大r将兵属性验证!M40/100000000)*大r将兵属性验证!M40,0)</f>
        <v>138314007</v>
      </c>
      <c r="I40" s="8">
        <f>ROUND((((0.5*超r将兵属性验证!AG40*(1+超r将兵属性验证!AI40)*超r将兵属性验证!AH40*(1+超r将兵属性验证!AJ40)*超r将兵属性验证!AM40*超r将兵属性验证!AM40+超r将兵属性验证!N40*(1+超r将兵属性验证!P40)*超r将兵属性验证!AH40*(1+超r将兵属性验证!AJ40)*超r将兵属性验证!AM40)*0.5+(0.5*超r将兵属性验证!AG40*(1+超r将兵属性验证!AI40)*超r将兵属性验证!O40*(1+超r将兵属性验证!Q40)*超r将兵属性验证!AM40+超r将兵属性验证!N40*(1+超r将兵属性验证!P40)*超r将兵属性验证!O40*(1+超r将兵属性验证!Q40))*0.5)*超r将兵属性验证!M40/100000000)*超r将兵属性验证!M40,0)</f>
        <v>153366707</v>
      </c>
      <c r="K40" s="71">
        <f t="shared" si="1"/>
        <v>1</v>
      </c>
      <c r="L40" s="71">
        <f t="shared" si="2"/>
        <v>1.0661095138257459</v>
      </c>
      <c r="M40" s="71">
        <f t="shared" si="3"/>
        <v>1.2594120364900991</v>
      </c>
      <c r="N40" s="71">
        <f t="shared" si="4"/>
        <v>1.5127031888906779</v>
      </c>
      <c r="O40" s="71">
        <f t="shared" si="5"/>
        <v>1.6773305305843844</v>
      </c>
    </row>
    <row r="41" spans="4:15" x14ac:dyDescent="0.15">
      <c r="D41" s="14">
        <v>35</v>
      </c>
      <c r="E41" s="8">
        <f>ROUND((((0.5*非r将兵属性验证!AG41*(1+非r将兵属性验证!AI41)*非r将兵属性验证!AH41*(1+非r将兵属性验证!AJ41)*非r将兵属性验证!AM41*非r将兵属性验证!AM41+非r将兵属性验证!N41*(1+非r将兵属性验证!P41)*非r将兵属性验证!AH41*(1+非r将兵属性验证!AJ41)*非r将兵属性验证!AM41)*0.5+(0.5*非r将兵属性验证!AG41*(1+非r将兵属性验证!AI41)*非r将兵属性验证!O41*(1+非r将兵属性验证!Q41)*非r将兵属性验证!AM41+非r将兵属性验证!N41*(1+非r将兵属性验证!P41)*非r将兵属性验证!O41*(1+非r将兵属性验证!Q41))*0.5)*非r将兵属性验证!M41/100000000)*非r将兵属性验证!M41,0)</f>
        <v>100544031</v>
      </c>
      <c r="F41" s="8">
        <f>ROUND((((0.5*小r将兵属性验证!AG41*(1+小r将兵属性验证!AI41)*小r将兵属性验证!AH41*(1+小r将兵属性验证!AJ41)*小r将兵属性验证!AM41*小r将兵属性验证!AM41+小r将兵属性验证!N41*(1+小r将兵属性验证!P41)*小r将兵属性验证!AH41*(1+小r将兵属性验证!AJ41)*小r将兵属性验证!AM41)*0.5+(0.5*小r将兵属性验证!AG41*(1+小r将兵属性验证!AI41)*小r将兵属性验证!O41*(1+小r将兵属性验证!Q41)*小r将兵属性验证!AM41+小r将兵属性验证!N41*(1+小r将兵属性验证!P41)*小r将兵属性验证!O41*(1+小r将兵属性验证!Q41))*0.5)*小r将兵属性验证!M41/100000000)*小r将兵属性验证!M41,0)</f>
        <v>107307508</v>
      </c>
      <c r="G41" s="8">
        <f>ROUND((((0.5*中r将兵属性验证!AG41*(1+中r将兵属性验证!AI41)*中r将兵属性验证!AH41*(1+中r将兵属性验证!AJ41)*中r将兵属性验证!AM41*中r将兵属性验证!AM41+中r将兵属性验证!N41*(1+中r将兵属性验证!P41)*中r将兵属性验证!AH41*(1+中r将兵属性验证!AJ41)*中r将兵属性验证!AM41)*0.5+(0.5*中r将兵属性验证!AG41*(1+中r将兵属性验证!AI41)*中r将兵属性验证!O41*(1+中r将兵属性验证!Q41)*中r将兵属性验证!AM41+中r将兵属性验证!N41*(1+中r将兵属性验证!P41)*中r将兵属性验证!O41*(1+中r将兵属性验证!Q41))*0.5)*中r将兵属性验证!M41/100000000)*中r将兵属性验证!M41,0)</f>
        <v>127149419</v>
      </c>
      <c r="H41" s="8">
        <f>ROUND((((0.5*大r将兵属性验证!AG41*(1+大r将兵属性验证!AI41)*大r将兵属性验证!AH41*(1+大r将兵属性验证!AJ41)*大r将兵属性验证!AM41*大r将兵属性验证!AM41+大r将兵属性验证!N41*(1+大r将兵属性验证!P41)*大r将兵属性验证!AH41*(1+大r将兵属性验证!AJ41)*大r将兵属性验证!AM41)*0.5+(0.5*大r将兵属性验证!AG41*(1+大r将兵属性验证!AI41)*大r将兵属性验证!O41*(1+大r将兵属性验证!Q41)*大r将兵属性验证!AM41+大r将兵属性验证!N41*(1+大r将兵属性验证!P41)*大r将兵属性验证!O41*(1+大r将兵属性验证!Q41))*0.5)*大r将兵属性验证!M41/100000000)*大r将兵属性验证!M41,0)</f>
        <v>153093948</v>
      </c>
      <c r="I41" s="8">
        <f>ROUND((((0.5*超r将兵属性验证!AG41*(1+超r将兵属性验证!AI41)*超r将兵属性验证!AH41*(1+超r将兵属性验证!AJ41)*超r将兵属性验证!AM41*超r将兵属性验证!AM41+超r将兵属性验证!N41*(1+超r将兵属性验证!P41)*超r将兵属性验证!AH41*(1+超r将兵属性验证!AJ41)*超r将兵属性验证!AM41)*0.5+(0.5*超r将兵属性验证!AG41*(1+超r将兵属性验证!AI41)*超r将兵属性验证!O41*(1+超r将兵属性验证!Q41)*超r将兵属性验证!AM41+超r将兵属性验证!N41*(1+超r将兵属性验证!P41)*超r将兵属性验证!O41*(1+超r将兵属性验证!Q41))*0.5)*超r将兵属性验证!M41/100000000)*超r将兵属性验证!M41,0)</f>
        <v>169180876</v>
      </c>
      <c r="K41" s="71">
        <f t="shared" si="1"/>
        <v>1</v>
      </c>
      <c r="L41" s="71">
        <f t="shared" si="2"/>
        <v>1.067268806837474</v>
      </c>
      <c r="M41" s="71">
        <f t="shared" si="3"/>
        <v>1.2646142961982496</v>
      </c>
      <c r="N41" s="71">
        <f t="shared" si="4"/>
        <v>1.5226557606388389</v>
      </c>
      <c r="O41" s="71">
        <f t="shared" si="5"/>
        <v>1.6826545973673961</v>
      </c>
    </row>
    <row r="42" spans="4:15" x14ac:dyDescent="0.15">
      <c r="D42" s="14">
        <v>36</v>
      </c>
      <c r="E42" s="8">
        <f>ROUND((((0.5*非r将兵属性验证!AG42*(1+非r将兵属性验证!AI42)*非r将兵属性验证!AH42*(1+非r将兵属性验证!AJ42)*非r将兵属性验证!AM42*非r将兵属性验证!AM42+非r将兵属性验证!N42*(1+非r将兵属性验证!P42)*非r将兵属性验证!AH42*(1+非r将兵属性验证!AJ42)*非r将兵属性验证!AM42)*0.5+(0.5*非r将兵属性验证!AG42*(1+非r将兵属性验证!AI42)*非r将兵属性验证!O42*(1+非r将兵属性验证!Q42)*非r将兵属性验证!AM42+非r将兵属性验证!N42*(1+非r将兵属性验证!P42)*非r将兵属性验证!O42*(1+非r将兵属性验证!Q42))*0.5)*非r将兵属性验证!M42/100000000)*非r将兵属性验证!M42,0)</f>
        <v>110397016</v>
      </c>
      <c r="F42" s="8">
        <f>ROUND((((0.5*小r将兵属性验证!AG42*(1+小r将兵属性验证!AI42)*小r将兵属性验证!AH42*(1+小r将兵属性验证!AJ42)*小r将兵属性验证!AM42*小r将兵属性验证!AM42+小r将兵属性验证!N42*(1+小r将兵属性验证!P42)*小r将兵属性验证!AH42*(1+小r将兵属性验证!AJ42)*小r将兵属性验证!AM42)*0.5+(0.5*小r将兵属性验证!AG42*(1+小r将兵属性验证!AI42)*小r将兵属性验证!O42*(1+小r将兵属性验证!Q42)*小r将兵属性验证!AM42+小r将兵属性验证!N42*(1+小r将兵属性验证!P42)*小r将兵属性验证!O42*(1+小r将兵属性验证!Q42))*0.5)*小r将兵属性验证!M42/100000000)*小r将兵属性验证!M42,0)</f>
        <v>118172199</v>
      </c>
      <c r="G42" s="8">
        <f>ROUND((((0.5*中r将兵属性验证!AG42*(1+中r将兵属性验证!AI42)*中r将兵属性验证!AH42*(1+中r将兵属性验证!AJ42)*中r将兵属性验证!AM42*中r将兵属性验证!AM42+中r将兵属性验证!N42*(1+中r将兵属性验证!P42)*中r将兵属性验证!AH42*(1+中r将兵属性验证!AJ42)*中r将兵属性验证!AM42)*0.5+(0.5*中r将兵属性验证!AG42*(1+中r将兵属性验证!AI42)*中r将兵属性验证!O42*(1+中r将兵属性验证!Q42)*中r将兵属性验证!AM42+中r将兵属性验证!N42*(1+中r将兵属性验证!P42)*中r将兵属性验证!O42*(1+中r将兵属性验证!Q42))*0.5)*中r将兵属性验证!M42/100000000)*中r将兵属性验证!M42,0)</f>
        <v>139857714</v>
      </c>
      <c r="H42" s="8">
        <f>ROUND((((0.5*大r将兵属性验证!AG42*(1+大r将兵属性验证!AI42)*大r将兵属性验证!AH42*(1+大r将兵属性验证!AJ42)*大r将兵属性验证!AM42*大r将兵属性验证!AM42+大r将兵属性验证!N42*(1+大r将兵属性验证!P42)*大r将兵属性验证!AH42*(1+大r将兵属性验证!AJ42)*大r将兵属性验证!AM42)*0.5+(0.5*大r将兵属性验证!AG42*(1+大r将兵属性验证!AI42)*大r将兵属性验证!O42*(1+大r将兵属性验证!Q42)*大r将兵属性验证!AM42+大r将兵属性验证!N42*(1+大r将兵属性验证!P42)*大r将兵属性验证!O42*(1+大r将兵属性验证!Q42))*0.5)*大r将兵属性验证!M42/100000000)*大r将兵属性验证!M42,0)</f>
        <v>169180442</v>
      </c>
      <c r="I42" s="8">
        <f>ROUND((((0.5*超r将兵属性验证!AG42*(1+超r将兵属性验证!AI42)*超r将兵属性验证!AH42*(1+超r将兵属性验证!AJ42)*超r将兵属性验证!AM42*超r将兵属性验证!AM42+超r将兵属性验证!N42*(1+超r将兵属性验证!P42)*超r将兵属性验证!AH42*(1+超r将兵属性验证!AJ42)*超r将兵属性验证!AM42)*0.5+(0.5*超r将兵属性验证!AG42*(1+超r将兵属性验证!AI42)*超r将兵属性验证!O42*(1+超r将兵属性验证!Q42)*超r将兵属性验证!AM42+超r将兵属性验证!N42*(1+超r将兵属性验证!P42)*超r将兵属性验证!O42*(1+超r将兵属性验证!Q42))*0.5)*超r将兵属性验证!M42/100000000)*超r将兵属性验证!M42,0)</f>
        <v>186047948</v>
      </c>
      <c r="K42" s="71">
        <f t="shared" si="1"/>
        <v>1</v>
      </c>
      <c r="L42" s="71">
        <f t="shared" si="2"/>
        <v>1.070429285878524</v>
      </c>
      <c r="M42" s="71">
        <f t="shared" si="3"/>
        <v>1.2668613615425983</v>
      </c>
      <c r="N42" s="71">
        <f t="shared" si="4"/>
        <v>1.5324729610445267</v>
      </c>
      <c r="O42" s="71">
        <f t="shared" si="5"/>
        <v>1.6852624712247657</v>
      </c>
    </row>
    <row r="43" spans="4:15" x14ac:dyDescent="0.15">
      <c r="D43" s="14">
        <v>37</v>
      </c>
      <c r="E43" s="8">
        <f>ROUND((((0.5*非r将兵属性验证!AG43*(1+非r将兵属性验证!AI43)*非r将兵属性验证!AH43*(1+非r将兵属性验证!AJ43)*非r将兵属性验证!AM43*非r将兵属性验证!AM43+非r将兵属性验证!N43*(1+非r将兵属性验证!P43)*非r将兵属性验证!AH43*(1+非r将兵属性验证!AJ43)*非r将兵属性验证!AM43)*0.5+(0.5*非r将兵属性验证!AG43*(1+非r将兵属性验证!AI43)*非r将兵属性验证!O43*(1+非r将兵属性验证!Q43)*非r将兵属性验证!AM43+非r将兵属性验证!N43*(1+非r将兵属性验证!P43)*非r将兵属性验证!O43*(1+非r将兵属性验证!Q43))*0.5)*非r将兵属性验证!M43/100000000)*非r将兵属性验证!M43,0)</f>
        <v>121092159</v>
      </c>
      <c r="F43" s="8">
        <f>ROUND((((0.5*小r将兵属性验证!AG43*(1+小r将兵属性验证!AI43)*小r将兵属性验证!AH43*(1+小r将兵属性验证!AJ43)*小r将兵属性验证!AM43*小r将兵属性验证!AM43+小r将兵属性验证!N43*(1+小r将兵属性验证!P43)*小r将兵属性验证!AH43*(1+小r将兵属性验证!AJ43)*小r将兵属性验证!AM43)*0.5+(0.5*小r将兵属性验证!AG43*(1+小r将兵属性验证!AI43)*小r将兵属性验证!O43*(1+小r将兵属性验证!Q43)*小r将兵属性验证!AM43+小r将兵属性验证!N43*(1+小r将兵属性验证!P43)*小r将兵属性验证!O43*(1+小r将兵属性验证!Q43))*0.5)*小r将兵属性验证!M43/100000000)*小r将兵属性验证!M43,0)</f>
        <v>129744088</v>
      </c>
      <c r="G43" s="8">
        <f>ROUND((((0.5*中r将兵属性验证!AG43*(1+中r将兵属性验证!AI43)*中r将兵属性验证!AH43*(1+中r将兵属性验证!AJ43)*中r将兵属性验证!AM43*中r将兵属性验证!AM43+中r将兵属性验证!N43*(1+中r将兵属性验证!P43)*中r将兵属性验证!AH43*(1+中r将兵属性验证!AJ43)*中r将兵属性验证!AM43)*0.5+(0.5*中r将兵属性验证!AG43*(1+中r将兵属性验证!AI43)*中r将兵属性验证!O43*(1+中r将兵属性验证!Q43)*中r将兵属性验证!AM43+中r将兵属性验证!N43*(1+中r将兵属性验证!P43)*中r将兵属性验证!O43*(1+中r将兵属性验证!Q43))*0.5)*中r将兵属性验证!M43/100000000)*中r将兵属性验证!M43,0)</f>
        <v>153776340</v>
      </c>
      <c r="H43" s="8">
        <f>ROUND((((0.5*大r将兵属性验证!AG43*(1+大r将兵属性验证!AI43)*大r将兵属性验证!AH43*(1+大r将兵属性验证!AJ43)*大r将兵属性验证!AM43*大r将兵属性验证!AM43+大r将兵属性验证!N43*(1+大r将兵属性验证!P43)*大r将兵属性验证!AH43*(1+大r将兵属性验证!AJ43)*大r将兵属性验证!AM43)*0.5+(0.5*大r将兵属性验证!AG43*(1+大r将兵属性验证!AI43)*大r将兵属性验证!O43*(1+大r将兵属性验证!Q43)*大r将兵属性验证!AM43+大r将兵属性验证!N43*(1+大r将兵属性验证!P43)*大r将兵属性验证!O43*(1+大r将兵属性验证!Q43))*0.5)*大r将兵属性验证!M43/100000000)*大r将兵属性验证!M43,0)</f>
        <v>186164655</v>
      </c>
      <c r="I43" s="8">
        <f>ROUND((((0.5*超r将兵属性验证!AG43*(1+超r将兵属性验证!AI43)*超r将兵属性验证!AH43*(1+超r将兵属性验证!AJ43)*超r将兵属性验证!AM43*超r将兵属性验证!AM43+超r将兵属性验证!N43*(1+超r将兵属性验证!P43)*超r将兵属性验证!AH43*(1+超r将兵属性验证!AJ43)*超r将兵属性验证!AM43)*0.5+(0.5*超r将兵属性验证!AG43*(1+超r将兵属性验证!AI43)*超r将兵属性验证!O43*(1+超r将兵属性验证!Q43)*超r将兵属性验证!AM43+超r将兵属性验证!N43*(1+超r将兵属性验证!P43)*超r将兵属性验证!O43*(1+超r将兵属性验证!Q43))*0.5)*超r将兵属性验证!M43/100000000)*超r将兵属性验证!M43,0)</f>
        <v>204529762</v>
      </c>
      <c r="K43" s="71">
        <f t="shared" si="1"/>
        <v>1</v>
      </c>
      <c r="L43" s="71">
        <f t="shared" si="2"/>
        <v>1.0714491266110797</v>
      </c>
      <c r="M43" s="71">
        <f t="shared" si="3"/>
        <v>1.2699116216104462</v>
      </c>
      <c r="N43" s="71">
        <f t="shared" si="4"/>
        <v>1.5373799306031037</v>
      </c>
      <c r="O43" s="71">
        <f t="shared" si="5"/>
        <v>1.6890421616811704</v>
      </c>
    </row>
    <row r="44" spans="4:15" x14ac:dyDescent="0.15">
      <c r="D44" s="14">
        <v>38</v>
      </c>
      <c r="E44" s="8">
        <f>ROUND((((0.5*非r将兵属性验证!AG44*(1+非r将兵属性验证!AI44)*非r将兵属性验证!AH44*(1+非r将兵属性验证!AJ44)*非r将兵属性验证!AM44*非r将兵属性验证!AM44+非r将兵属性验证!N44*(1+非r将兵属性验证!P44)*非r将兵属性验证!AH44*(1+非r将兵属性验证!AJ44)*非r将兵属性验证!AM44)*0.5+(0.5*非r将兵属性验证!AG44*(1+非r将兵属性验证!AI44)*非r将兵属性验证!O44*(1+非r将兵属性验证!Q44)*非r将兵属性验证!AM44+非r将兵属性验证!N44*(1+非r将兵属性验证!P44)*非r将兵属性验证!O44*(1+非r将兵属性验证!Q44))*0.5)*非r将兵属性验证!M44/100000000)*非r将兵属性验证!M44,0)</f>
        <v>132514383</v>
      </c>
      <c r="F44" s="8">
        <f>ROUND((((0.5*小r将兵属性验证!AG44*(1+小r将兵属性验证!AI44)*小r将兵属性验证!AH44*(1+小r将兵属性验证!AJ44)*小r将兵属性验证!AM44*小r将兵属性验证!AM44+小r将兵属性验证!N44*(1+小r将兵属性验证!P44)*小r将兵属性验证!AH44*(1+小r将兵属性验证!AJ44)*小r将兵属性验证!AM44)*0.5+(0.5*小r将兵属性验证!AG44*(1+小r将兵属性验证!AI44)*小r将兵属性验证!O44*(1+小r将兵属性验证!Q44)*小r将兵属性验证!AM44+小r将兵属性验证!N44*(1+小r将兵属性验证!P44)*小r将兵属性验证!O44*(1+小r将兵属性验证!Q44))*0.5)*小r将兵属性验证!M44/100000000)*小r将兵属性验证!M44,0)</f>
        <v>142262567</v>
      </c>
      <c r="G44" s="8">
        <f>ROUND((((0.5*中r将兵属性验证!AG44*(1+中r将兵属性验证!AI44)*中r将兵属性验证!AH44*(1+中r将兵属性验证!AJ44)*中r将兵属性验证!AM44*中r将兵属性验证!AM44+中r将兵属性验证!N44*(1+中r将兵属性验证!P44)*中r将兵属性验证!AH44*(1+中r将兵属性验证!AJ44)*中r将兵属性验证!AM44)*0.5+(0.5*中r将兵属性验证!AG44*(1+中r将兵属性验证!AI44)*中r将兵属性验证!O44*(1+中r将兵属性验证!Q44)*中r将兵属性验证!AM44+中r将兵属性验证!N44*(1+中r将兵属性验证!P44)*中r将兵属性验证!O44*(1+中r将兵属性验证!Q44))*0.5)*中r将兵属性验证!M44/100000000)*中r将兵属性验证!M44,0)</f>
        <v>168534318</v>
      </c>
      <c r="H44" s="8">
        <f>ROUND((((0.5*大r将兵属性验证!AG44*(1+大r将兵属性验证!AI44)*大r将兵属性验证!AH44*(1+大r将兵属性验证!AJ44)*大r将兵属性验证!AM44*大r将兵属性验证!AM44+大r将兵属性验证!N44*(1+大r将兵属性验证!P44)*大r将兵属性验证!AH44*(1+大r将兵属性验证!AJ44)*大r将兵属性验证!AM44)*0.5+(0.5*大r将兵属性验证!AG44*(1+大r将兵属性验证!AI44)*大r将兵属性验证!O44*(1+大r将兵属性验证!Q44)*大r将兵属性验证!AM44+大r将兵属性验证!N44*(1+大r将兵属性验证!P44)*大r将兵属性验证!O44*(1+大r将兵属性验证!Q44))*0.5)*大r将兵属性验证!M44/100000000)*大r将兵属性验证!M44,0)</f>
        <v>204878669</v>
      </c>
      <c r="I44" s="8">
        <f>ROUND((((0.5*超r将兵属性验证!AG44*(1+超r将兵属性验证!AI44)*超r将兵属性验证!AH44*(1+超r将兵属性验证!AJ44)*超r将兵属性验证!AM44*超r将兵属性验证!AM44+超r将兵属性验证!N44*(1+超r将兵属性验证!P44)*超r将兵属性验证!AH44*(1+超r将兵属性验证!AJ44)*超r将兵属性验证!AM44)*0.5+(0.5*超r将兵属性验证!AG44*(1+超r将兵属性验证!AI44)*超r将兵属性验证!O44*(1+超r将兵属性验证!Q44)*超r将兵属性验证!AM44+超r将兵属性验证!N44*(1+超r将兵属性验证!P44)*超r将兵属性验证!O44*(1+超r将兵属性验证!Q44))*0.5)*超r将兵属性验证!M44/100000000)*超r将兵属性验证!M44,0)</f>
        <v>224373916</v>
      </c>
      <c r="K44" s="71">
        <f t="shared" si="1"/>
        <v>1</v>
      </c>
      <c r="L44" s="71">
        <f t="shared" si="2"/>
        <v>1.0735632146436511</v>
      </c>
      <c r="M44" s="71">
        <f t="shared" si="3"/>
        <v>1.2718190598223591</v>
      </c>
      <c r="N44" s="71">
        <f t="shared" si="4"/>
        <v>1.5460862765364873</v>
      </c>
      <c r="O44" s="71">
        <f t="shared" si="5"/>
        <v>1.6932042463647135</v>
      </c>
    </row>
    <row r="45" spans="4:15" x14ac:dyDescent="0.15">
      <c r="D45" s="14">
        <v>39</v>
      </c>
      <c r="E45" s="8">
        <f>ROUND((((0.5*非r将兵属性验证!AG45*(1+非r将兵属性验证!AI45)*非r将兵属性验证!AH45*(1+非r将兵属性验证!AJ45)*非r将兵属性验证!AM45*非r将兵属性验证!AM45+非r将兵属性验证!N45*(1+非r将兵属性验证!P45)*非r将兵属性验证!AH45*(1+非r将兵属性验证!AJ45)*非r将兵属性验证!AM45)*0.5+(0.5*非r将兵属性验证!AG45*(1+非r将兵属性验证!AI45)*非r将兵属性验证!O45*(1+非r将兵属性验证!Q45)*非r将兵属性验证!AM45+非r将兵属性验证!N45*(1+非r将兵属性验证!P45)*非r将兵属性验证!O45*(1+非r将兵属性验证!Q45))*0.5)*非r将兵属性验证!M45/100000000)*非r将兵属性验证!M45,0)</f>
        <v>144845522</v>
      </c>
      <c r="F45" s="8">
        <f>ROUND((((0.5*小r将兵属性验证!AG45*(1+小r将兵属性验证!AI45)*小r将兵属性验证!AH45*(1+小r将兵属性验证!AJ45)*小r将兵属性验证!AM45*小r将兵属性验证!AM45+小r将兵属性验证!N45*(1+小r将兵属性验证!P45)*小r将兵属性验证!AH45*(1+小r将兵属性验证!AJ45)*小r将兵属性验证!AM45)*0.5+(0.5*小r将兵属性验证!AG45*(1+小r将兵属性验证!AI45)*小r将兵属性验证!O45*(1+小r将兵属性验证!Q45)*小r将兵属性验证!AM45+小r将兵属性验证!N45*(1+小r将兵属性验证!P45)*小r将兵属性验证!O45*(1+小r将兵属性验证!Q45))*0.5)*小r将兵属性验证!M45/100000000)*小r将兵属性验证!M45,0)</f>
        <v>155674066</v>
      </c>
      <c r="G45" s="8">
        <f>ROUND((((0.5*中r将兵属性验证!AG45*(1+中r将兵属性验证!AI45)*中r将兵属性验证!AH45*(1+中r将兵属性验证!AJ45)*中r将兵属性验证!AM45*中r将兵属性验证!AM45+中r将兵属性验证!N45*(1+中r将兵属性验证!P45)*中r将兵属性验证!AH45*(1+中r将兵属性验证!AJ45)*中r将兵属性验证!AM45)*0.5+(0.5*中r将兵属性验证!AG45*(1+中r将兵属性验证!AI45)*中r将兵属性验证!O45*(1+中r将兵属性验证!Q45)*中r将兵属性验证!AM45+中r将兵属性验证!N45*(1+中r将兵属性验证!P45)*中r将兵属性验证!O45*(1+中r将兵属性验证!Q45))*0.5)*中r将兵属性验证!M45/100000000)*中r将兵属性验证!M45,0)</f>
        <v>184611136</v>
      </c>
      <c r="H45" s="8">
        <f>ROUND((((0.5*大r将兵属性验证!AG45*(1+大r将兵属性验证!AI45)*大r将兵属性验证!AH45*(1+大r将兵属性验证!AJ45)*大r将兵属性验证!AM45*大r将兵属性验证!AM45+大r将兵属性验证!N45*(1+大r将兵属性验证!P45)*大r将兵属性验证!AH45*(1+大r将兵属性验证!AJ45)*大r将兵属性验证!AM45)*0.5+(0.5*大r将兵属性验证!AG45*(1+大r将兵属性验证!AI45)*大r将兵属性验证!O45*(1+大r将兵属性验证!Q45)*大r将兵属性验证!AM45+大r将兵属性验证!N45*(1+大r将兵属性验证!P45)*大r将兵属性验证!O45*(1+大r将兵属性验证!Q45))*0.5)*大r将兵属性验证!M45/100000000)*大r将兵属性验证!M45,0)</f>
        <v>224906340</v>
      </c>
      <c r="I45" s="8">
        <f>ROUND((((0.5*超r将兵属性验证!AG45*(1+超r将兵属性验证!AI45)*超r将兵属性验证!AH45*(1+超r将兵属性验证!AJ45)*超r将兵属性验证!AM45*超r将兵属性验证!AM45+超r将兵属性验证!N45*(1+超r将兵属性验证!P45)*超r将兵属性验证!AH45*(1+超r将兵属性验证!AJ45)*超r将兵属性验证!AM45)*0.5+(0.5*超r将兵属性验证!AG45*(1+超r将兵属性验证!AI45)*超r将兵属性验证!O45*(1+超r将兵属性验证!Q45)*超r将兵属性验证!AM45+超r将兵属性验证!N45*(1+超r将兵属性验证!P45)*超r将兵属性验证!O45*(1+超r将兵属性验证!Q45))*0.5)*超r将兵属性验证!M45/100000000)*超r将兵属性验证!M45,0)</f>
        <v>246139398</v>
      </c>
      <c r="K45" s="71">
        <f t="shared" si="1"/>
        <v>1</v>
      </c>
      <c r="L45" s="71">
        <f t="shared" si="2"/>
        <v>1.0747592597305149</v>
      </c>
      <c r="M45" s="71">
        <f t="shared" si="3"/>
        <v>1.2745380972150455</v>
      </c>
      <c r="N45" s="71">
        <f t="shared" si="4"/>
        <v>1.5527324344897593</v>
      </c>
      <c r="O45" s="71">
        <f t="shared" si="5"/>
        <v>1.699323490304381</v>
      </c>
    </row>
    <row r="46" spans="4:15" x14ac:dyDescent="0.15">
      <c r="D46" s="14">
        <v>40</v>
      </c>
      <c r="E46" s="8">
        <f>ROUND((((0.5*非r将兵属性验证!AG46*(1+非r将兵属性验证!AI46)*非r将兵属性验证!AH46*(1+非r将兵属性验证!AJ46)*非r将兵属性验证!AM46*非r将兵属性验证!AM46+非r将兵属性验证!N46*(1+非r将兵属性验证!P46)*非r将兵属性验证!AH46*(1+非r将兵属性验证!AJ46)*非r将兵属性验证!AM46)*0.5+(0.5*非r将兵属性验证!AG46*(1+非r将兵属性验证!AI46)*非r将兵属性验证!O46*(1+非r将兵属性验证!Q46)*非r将兵属性验证!AM46+非r将兵属性验证!N46*(1+非r将兵属性验证!P46)*非r将兵属性验证!O46*(1+非r将兵属性验证!Q46))*0.5)*非r将兵属性验证!M46/100000000)*非r将兵属性验证!M46,0)</f>
        <v>158210821</v>
      </c>
      <c r="F46" s="8">
        <f>ROUND((((0.5*小r将兵属性验证!AG46*(1+小r将兵属性验证!AI46)*小r将兵属性验证!AH46*(1+小r将兵属性验证!AJ46)*小r将兵属性验证!AM46*小r将兵属性验证!AM46+小r将兵属性验证!N46*(1+小r将兵属性验证!P46)*小r将兵属性验证!AH46*(1+小r将兵属性验证!AJ46)*小r将兵属性验证!AM46)*0.5+(0.5*小r将兵属性验证!AG46*(1+小r将兵属性验证!AI46)*小r将兵属性验证!O46*(1+小r将兵属性验证!Q46)*小r将兵属性验证!AM46+小r将兵属性验证!N46*(1+小r将兵属性验证!P46)*小r将兵属性验证!O46*(1+小r将兵属性验证!Q46))*0.5)*小r将兵属性验证!M46/100000000)*小r将兵属性验证!M46,0)</f>
        <v>170203784</v>
      </c>
      <c r="G46" s="8">
        <f>ROUND((((0.5*中r将兵属性验证!AG46*(1+中r将兵属性验证!AI46)*中r将兵属性验证!AH46*(1+中r将兵属性验证!AJ46)*中r将兵属性验证!AM46*中r将兵属性验证!AM46+中r将兵属性验证!N46*(1+中r将兵属性验证!P46)*中r将兵属性验证!AH46*(1+中r将兵属性验证!AJ46)*中r将兵属性验证!AM46)*0.5+(0.5*中r将兵属性验证!AG46*(1+中r将兵属性验证!AI46)*中r将兵属性验证!O46*(1+中r将兵属性验证!Q46)*中r将兵属性验证!AM46+中r将兵属性验证!N46*(1+中r将兵属性验证!P46)*中r将兵属性验证!O46*(1+中r将兵属性验证!Q46))*0.5)*中r将兵属性验证!M46/100000000)*中r将兵属性验证!M46,0)</f>
        <v>202300690</v>
      </c>
      <c r="H46" s="8">
        <f>ROUND((((0.5*大r将兵属性验证!AG46*(1+大r将兵属性验证!AI46)*大r将兵属性验证!AH46*(1+大r将兵属性验证!AJ46)*大r将兵属性验证!AM46*大r将兵属性验证!AM46+大r将兵属性验证!N46*(1+大r将兵属性验证!P46)*大r将兵属性验证!AH46*(1+大r将兵属性验证!AJ46)*大r将兵属性验证!AM46)*0.5+(0.5*大r将兵属性验证!AG46*(1+大r将兵属性验证!AI46)*大r将兵属性验证!O46*(1+大r将兵属性验证!Q46)*大r将兵属性验证!AM46+大r将兵属性验证!N46*(1+大r将兵属性验证!P46)*大r将兵属性验证!O46*(1+大r将兵属性验证!Q46))*0.5)*大r将兵属性验证!M46/100000000)*大r将兵属性验证!M46,0)</f>
        <v>246630652</v>
      </c>
      <c r="I46" s="8">
        <f>ROUND((((0.5*超r将兵属性验证!AG46*(1+超r将兵属性验证!AI46)*超r将兵属性验证!AH46*(1+超r将兵属性验证!AJ46)*超r将兵属性验证!AM46*超r将兵属性验证!AM46+超r将兵属性验证!N46*(1+超r将兵属性验证!P46)*超r将兵属性验证!AH46*(1+超r将兵属性验证!AJ46)*超r将兵属性验证!AM46)*0.5+(0.5*超r将兵属性验证!AG46*(1+超r将兵属性验证!AI46)*超r将兵属性验证!O46*(1+超r将兵属性验证!Q46)*超r将兵属性验证!AM46+超r将兵属性验证!N46*(1+超r将兵属性验证!P46)*超r将兵属性验证!O46*(1+超r将兵属性验证!Q46))*0.5)*超r将兵属性验证!M46/100000000)*超r将兵属性验证!M46,0)</f>
        <v>269726233</v>
      </c>
      <c r="K46" s="71">
        <f t="shared" si="1"/>
        <v>1</v>
      </c>
      <c r="L46" s="71">
        <f t="shared" si="2"/>
        <v>1.0758036834914093</v>
      </c>
      <c r="M46" s="71">
        <f t="shared" si="3"/>
        <v>1.278677960972088</v>
      </c>
      <c r="N46" s="71">
        <f t="shared" si="4"/>
        <v>1.5588734730097886</v>
      </c>
      <c r="O46" s="71">
        <f t="shared" si="5"/>
        <v>1.7048532540008752</v>
      </c>
    </row>
    <row r="47" spans="4:15" x14ac:dyDescent="0.15">
      <c r="D47" s="14">
        <v>41</v>
      </c>
      <c r="E47" s="8">
        <f>ROUND((((0.5*非r将兵属性验证!AG47*(1+非r将兵属性验证!AI47)*非r将兵属性验证!AH47*(1+非r将兵属性验证!AJ47)*非r将兵属性验证!AM47*非r将兵属性验证!AM47+非r将兵属性验证!N47*(1+非r将兵属性验证!P47)*非r将兵属性验证!AH47*(1+非r将兵属性验证!AJ47)*非r将兵属性验证!AM47)*0.5+(0.5*非r将兵属性验证!AG47*(1+非r将兵属性验证!AI47)*非r将兵属性验证!O47*(1+非r将兵属性验证!Q47)*非r将兵属性验证!AM47+非r将兵属性验证!N47*(1+非r将兵属性验证!P47)*非r将兵属性验证!O47*(1+非r将兵属性验证!Q47))*0.5)*非r将兵属性验证!M47/100000000)*非r将兵属性验证!M47,0)</f>
        <v>171746651</v>
      </c>
      <c r="F47" s="8">
        <f>ROUND((((0.5*小r将兵属性验证!AG47*(1+小r将兵属性验证!AI47)*小r将兵属性验证!AH47*(1+小r将兵属性验证!AJ47)*小r将兵属性验证!AM47*小r将兵属性验证!AM47+小r将兵属性验证!N47*(1+小r将兵属性验证!P47)*小r将兵属性验证!AH47*(1+小r将兵属性验证!AJ47)*小r将兵属性验证!AM47)*0.5+(0.5*小r将兵属性验证!AG47*(1+小r将兵属性验证!AI47)*小r将兵属性验证!O47*(1+小r将兵属性验证!Q47)*小r将兵属性验证!AM47+小r将兵属性验证!N47*(1+小r将兵属性验证!P47)*小r将兵属性验证!O47*(1+小r将兵属性验证!Q47))*0.5)*小r将兵属性验证!M47/100000000)*小r将兵属性验证!M47,0)</f>
        <v>184792109</v>
      </c>
      <c r="G47" s="8">
        <f>ROUND((((0.5*中r将兵属性验证!AG47*(1+中r将兵属性验证!AI47)*中r将兵属性验证!AH47*(1+中r将兵属性验证!AJ47)*中r将兵属性验证!AM47*中r将兵属性验证!AM47+中r将兵属性验证!N47*(1+中r将兵属性验证!P47)*中r将兵属性验证!AH47*(1+中r将兵属性验证!AJ47)*中r将兵属性验证!AM47)*0.5+(0.5*中r将兵属性验证!AG47*(1+中r将兵属性验证!AI47)*中r将兵属性验证!O47*(1+中r将兵属性验证!Q47)*中r将兵属性验证!AM47+中r将兵属性验证!N47*(1+中r将兵属性验证!P47)*中r将兵属性验证!O47*(1+中r将兵属性验证!Q47))*0.5)*中r将兵属性验证!M47/100000000)*中r将兵属性验证!M47,0)</f>
        <v>220077967</v>
      </c>
      <c r="H47" s="8">
        <f>ROUND((((0.5*大r将兵属性验证!AG47*(1+大r将兵属性验证!AI47)*大r将兵属性验证!AH47*(1+大r将兵属性验证!AJ47)*大r将兵属性验证!AM47*大r将兵属性验证!AM47+大r将兵属性验证!N47*(1+大r将兵属性验证!P47)*大r将兵属性验证!AH47*(1+大r将兵属性验证!AJ47)*大r将兵属性验证!AM47)*0.5+(0.5*大r将兵属性验证!AG47*(1+大r将兵属性验证!AI47)*大r将兵属性验证!O47*(1+大r将兵属性验证!Q47)*大r将兵属性验证!AM47+大r将兵属性验证!N47*(1+大r将兵属性验证!P47)*大r将兵属性验证!O47*(1+大r将兵属性验证!Q47))*0.5)*大r将兵属性验证!M47/100000000)*大r将兵属性验证!M47,0)</f>
        <v>267794282</v>
      </c>
      <c r="I47" s="8">
        <f>ROUND((((0.5*超r将兵属性验证!AG47*(1+超r将兵属性验证!AI47)*超r将兵属性验证!AH47*(1+超r将兵属性验证!AJ47)*超r将兵属性验证!AM47*超r将兵属性验证!AM47+超r将兵属性验证!N47*(1+超r将兵属性验证!P47)*超r将兵属性验证!AH47*(1+超r将兵属性验证!AJ47)*超r将兵属性验证!AM47)*0.5+(0.5*超r将兵属性验证!AG47*(1+超r将兵属性验证!AI47)*超r将兵属性验证!O47*(1+超r将兵属性验证!Q47)*超r将兵属性验证!AM47+超r将兵属性验证!N47*(1+超r将兵属性验证!P47)*超r将兵属性验证!O47*(1+超r将兵属性验证!Q47))*0.5)*超r将兵属性验证!M47/100000000)*超r将兵属性验证!M47,0)</f>
        <v>294118892</v>
      </c>
      <c r="K47" s="71">
        <f t="shared" si="1"/>
        <v>1</v>
      </c>
      <c r="L47" s="71">
        <f t="shared" si="2"/>
        <v>1.0759575684535474</v>
      </c>
      <c r="M47" s="71">
        <f t="shared" si="3"/>
        <v>1.2814105295130325</v>
      </c>
      <c r="N47" s="71">
        <f t="shared" si="4"/>
        <v>1.5592401973532515</v>
      </c>
      <c r="O47" s="71">
        <f t="shared" si="5"/>
        <v>1.7125160245482749</v>
      </c>
    </row>
    <row r="48" spans="4:15" x14ac:dyDescent="0.15">
      <c r="D48" s="14">
        <v>42</v>
      </c>
      <c r="E48" s="8">
        <f>ROUND((((0.5*非r将兵属性验证!AG48*(1+非r将兵属性验证!AI48)*非r将兵属性验证!AH48*(1+非r将兵属性验证!AJ48)*非r将兵属性验证!AM48*非r将兵属性验证!AM48+非r将兵属性验证!N48*(1+非r将兵属性验证!P48)*非r将兵属性验证!AH48*(1+非r将兵属性验证!AJ48)*非r将兵属性验证!AM48)*0.5+(0.5*非r将兵属性验证!AG48*(1+非r将兵属性验证!AI48)*非r将兵属性验证!O48*(1+非r将兵属性验证!Q48)*非r将兵属性验证!AM48+非r将兵属性验证!N48*(1+非r将兵属性验证!P48)*非r将兵属性验证!O48*(1+非r将兵属性验证!Q48))*0.5)*非r将兵属性验证!M48/100000000)*非r将兵属性验证!M48,0)</f>
        <v>186552696</v>
      </c>
      <c r="F48" s="8">
        <f>ROUND((((0.5*小r将兵属性验证!AG48*(1+小r将兵属性验证!AI48)*小r将兵属性验证!AH48*(1+小r将兵属性验证!AJ48)*小r将兵属性验证!AM48*小r将兵属性验证!AM48+小r将兵属性验证!N48*(1+小r将兵属性验证!P48)*小r将兵属性验证!AH48*(1+小r将兵属性验证!AJ48)*小r将兵属性验证!AM48)*0.5+(0.5*小r将兵属性验证!AG48*(1+小r将兵属性验证!AI48)*小r将兵属性验证!O48*(1+小r将兵属性验证!Q48)*小r将兵属性验证!AM48+小r将兵属性验证!N48*(1+小r将兵属性验证!P48)*小r将兵属性验证!O48*(1+小r将兵属性验证!Q48))*0.5)*小r将兵属性验证!M48/100000000)*小r将兵属性验证!M48,0)</f>
        <v>200451565</v>
      </c>
      <c r="G48" s="8">
        <f>ROUND((((0.5*中r将兵属性验证!AG48*(1+中r将兵属性验证!AI48)*中r将兵属性验证!AH48*(1+中r将兵属性验证!AJ48)*中r将兵属性验证!AM48*中r将兵属性验证!AM48+中r将兵属性验证!N48*(1+中r将兵属性验证!P48)*中r将兵属性验证!AH48*(1+中r将兵属性验证!AJ48)*中r将兵属性验证!AM48)*0.5+(0.5*中r将兵属性验证!AG48*(1+中r将兵属性验证!AI48)*中r将兵属性验证!O48*(1+中r将兵属性验证!Q48)*中r将兵属性验证!AM48+中r将兵属性验证!N48*(1+中r将兵属性验证!P48)*中r将兵属性验证!O48*(1+中r将兵属性验证!Q48))*0.5)*中r将兵属性验证!M48/100000000)*中r将兵属性验证!M48,0)</f>
        <v>239365142</v>
      </c>
      <c r="H48" s="8">
        <f>ROUND((((0.5*大r将兵属性验证!AG48*(1+大r将兵属性验证!AI48)*大r将兵属性验证!AH48*(1+大r将兵属性验证!AJ48)*大r将兵属性验证!AM48*大r将兵属性验证!AM48+大r将兵属性验证!N48*(1+大r将兵属性验证!P48)*大r将兵属性验证!AH48*(1+大r将兵属性验证!AJ48)*大r将兵属性验证!AM48)*0.5+(0.5*大r将兵属性验证!AG48*(1+大r将兵属性验证!AI48)*大r将兵属性验证!O48*(1+大r将兵属性验证!Q48)*大r将兵属性验证!AM48+大r将兵属性验证!N48*(1+大r将兵属性验证!P48)*大r将兵属性验证!O48*(1+大r将兵属性验证!Q48))*0.5)*大r将兵属性验证!M48/100000000)*大r将兵属性验证!M48,0)</f>
        <v>291345065</v>
      </c>
      <c r="I48" s="8">
        <f>ROUND((((0.5*超r将兵属性验证!AG48*(1+超r将兵属性验证!AI48)*超r将兵属性验证!AH48*(1+超r将兵属性验证!AJ48)*超r将兵属性验证!AM48*超r将兵属性验证!AM48+超r将兵属性验证!N48*(1+超r将兵属性验证!P48)*超r将兵属性验证!AH48*(1+超r将兵属性验证!AJ48)*超r将兵属性验证!AM48)*0.5+(0.5*超r将兵属性验证!AG48*(1+超r将兵属性验证!AI48)*超r将兵属性验证!O48*(1+超r将兵属性验证!Q48)*超r将兵属性验证!AM48+超r将兵属性验证!N48*(1+超r将兵属性验证!P48)*超r将兵属性验证!O48*(1+超r将兵属性验证!Q48))*0.5)*超r将兵属性验证!M48/100000000)*超r将兵属性验证!M48,0)</f>
        <v>319947259</v>
      </c>
      <c r="K48" s="71">
        <f t="shared" si="1"/>
        <v>1</v>
      </c>
      <c r="L48" s="71">
        <f t="shared" si="2"/>
        <v>1.0745037155614197</v>
      </c>
      <c r="M48" s="71">
        <f t="shared" si="3"/>
        <v>1.2830966645478015</v>
      </c>
      <c r="N48" s="71">
        <f t="shared" si="4"/>
        <v>1.5617306597380936</v>
      </c>
      <c r="O48" s="71">
        <f t="shared" si="5"/>
        <v>1.7150503094310683</v>
      </c>
    </row>
    <row r="49" spans="4:15" x14ac:dyDescent="0.15">
      <c r="D49" s="14">
        <v>43</v>
      </c>
      <c r="E49" s="8">
        <f>ROUND((((0.5*非r将兵属性验证!AG49*(1+非r将兵属性验证!AI49)*非r将兵属性验证!AH49*(1+非r将兵属性验证!AJ49)*非r将兵属性验证!AM49*非r将兵属性验证!AM49+非r将兵属性验证!N49*(1+非r将兵属性验证!P49)*非r将兵属性验证!AH49*(1+非r将兵属性验证!AJ49)*非r将兵属性验证!AM49)*0.5+(0.5*非r将兵属性验证!AG49*(1+非r将兵属性验证!AI49)*非r将兵属性验证!O49*(1+非r将兵属性验证!Q49)*非r将兵属性验证!AM49+非r将兵属性验证!N49*(1+非r将兵属性验证!P49)*非r将兵属性验证!O49*(1+非r将兵属性验证!Q49))*0.5)*非r将兵属性验证!M49/100000000)*非r将兵属性验证!M49,0)</f>
        <v>202094990</v>
      </c>
      <c r="F49" s="8">
        <f>ROUND((((0.5*小r将兵属性验证!AG49*(1+小r将兵属性验证!AI49)*小r将兵属性验证!AH49*(1+小r将兵属性验证!AJ49)*小r将兵属性验证!AM49*小r将兵属性验证!AM49+小r将兵属性验证!N49*(1+小r将兵属性验证!P49)*小r将兵属性验证!AH49*(1+小r将兵属性验证!AJ49)*小r将兵属性验证!AM49)*0.5+(0.5*小r将兵属性验证!AG49*(1+小r将兵属性验证!AI49)*小r将兵属性验证!O49*(1+小r将兵属性验证!Q49)*小r将兵属性验证!AM49+小r将兵属性验证!N49*(1+小r将兵属性验证!P49)*小r将兵属性验证!O49*(1+小r将兵属性验证!Q49))*0.5)*小r将兵属性验证!M49/100000000)*小r将兵属性验证!M49,0)</f>
        <v>218160096</v>
      </c>
      <c r="G49" s="8">
        <f>ROUND((((0.5*中r将兵属性验证!AG49*(1+中r将兵属性验证!AI49)*中r将兵属性验证!AH49*(1+中r将兵属性验证!AJ49)*中r将兵属性验证!AM49*中r将兵属性验证!AM49+中r将兵属性验证!N49*(1+中r将兵属性验证!P49)*中r将兵属性验证!AH49*(1+中r将兵属性验证!AJ49)*中r将兵属性验证!AM49)*0.5+(0.5*中r将兵属性验证!AG49*(1+中r将兵属性验证!AI49)*中r将兵属性验证!O49*(1+中r将兵属性验证!Q49)*中r将兵属性验证!AM49+中r将兵属性验证!N49*(1+中r将兵属性验证!P49)*中r将兵属性验证!O49*(1+中r将兵属性验证!Q49))*0.5)*中r将兵属性验证!M49/100000000)*中r将兵属性验证!M49,0)</f>
        <v>259824111</v>
      </c>
      <c r="H49" s="8">
        <f>ROUND((((0.5*大r将兵属性验证!AG49*(1+大r将兵属性验证!AI49)*大r将兵属性验证!AH49*(1+大r将兵属性验证!AJ49)*大r将兵属性验证!AM49*大r将兵属性验证!AM49+大r将兵属性验证!N49*(1+大r将兵属性验证!P49)*大r将兵属性验证!AH49*(1+大r将兵属性验证!AJ49)*大r将兵属性验证!AM49)*0.5+(0.5*大r将兵属性验证!AG49*(1+大r将兵属性验证!AI49)*大r将兵属性验证!O49*(1+大r将兵属性验证!Q49)*大r将兵属性验证!AM49+大r将兵属性验证!N49*(1+大r将兵属性验证!P49)*大r将兵属性验证!O49*(1+大r将兵属性验证!Q49))*0.5)*大r将兵属性验证!M49/100000000)*大r将兵属性验证!M49,0)</f>
        <v>316585701</v>
      </c>
      <c r="I49" s="8">
        <f>ROUND((((0.5*超r将兵属性验证!AG49*(1+超r将兵属性验证!AI49)*超r将兵属性验证!AH49*(1+超r将兵属性验证!AJ49)*超r将兵属性验证!AM49*超r将兵属性验证!AM49+超r将兵属性验证!N49*(1+超r将兵属性验证!P49)*超r将兵属性验证!AH49*(1+超r将兵属性验证!AJ49)*超r将兵属性验证!AM49)*0.5+(0.5*超r将兵属性验证!AG49*(1+超r将兵属性验证!AI49)*超r将兵属性验证!O49*(1+超r将兵属性验证!Q49)*超r将兵属性验证!AM49+超r将兵属性验证!N49*(1+超r将兵属性验证!P49)*超r将兵属性验证!O49*(1+超r将兵属性验证!Q49))*0.5)*超r将兵属性验证!M49/100000000)*超r将兵属性验证!M49,0)</f>
        <v>348211796</v>
      </c>
      <c r="K49" s="71">
        <f t="shared" si="1"/>
        <v>1</v>
      </c>
      <c r="L49" s="71">
        <f t="shared" si="2"/>
        <v>1.0794928464085132</v>
      </c>
      <c r="M49" s="71">
        <f t="shared" si="3"/>
        <v>1.2856533999185236</v>
      </c>
      <c r="N49" s="71">
        <f t="shared" si="4"/>
        <v>1.5665192937242036</v>
      </c>
      <c r="O49" s="71">
        <f t="shared" si="5"/>
        <v>1.7230105308399777</v>
      </c>
    </row>
    <row r="50" spans="4:15" x14ac:dyDescent="0.15">
      <c r="D50" s="14">
        <v>44</v>
      </c>
      <c r="E50" s="8">
        <f>ROUND((((0.5*非r将兵属性验证!AG50*(1+非r将兵属性验证!AI50)*非r将兵属性验证!AH50*(1+非r将兵属性验证!AJ50)*非r将兵属性验证!AM50*非r将兵属性验证!AM50+非r将兵属性验证!N50*(1+非r将兵属性验证!P50)*非r将兵属性验证!AH50*(1+非r将兵属性验证!AJ50)*非r将兵属性验证!AM50)*0.5+(0.5*非r将兵属性验证!AG50*(1+非r将兵属性验证!AI50)*非r将兵属性验证!O50*(1+非r将兵属性验证!Q50)*非r将兵属性验证!AM50+非r将兵属性验证!N50*(1+非r将兵属性验证!P50)*非r将兵属性验证!O50*(1+非r将兵属性验证!Q50))*0.5)*非r将兵属性验证!M50/100000000)*非r将兵属性验证!M50,0)</f>
        <v>219552788</v>
      </c>
      <c r="F50" s="8">
        <f>ROUND((((0.5*小r将兵属性验证!AG50*(1+小r将兵属性验证!AI50)*小r将兵属性验证!AH50*(1+小r将兵属性验证!AJ50)*小r将兵属性验证!AM50*小r将兵属性验证!AM50+小r将兵属性验证!N50*(1+小r将兵属性验证!P50)*小r将兵属性验证!AH50*(1+小r将兵属性验证!AJ50)*小r将兵属性验证!AM50)*0.5+(0.5*小r将兵属性验证!AG50*(1+小r将兵属性验证!AI50)*小r将兵属性验证!O50*(1+小r将兵属性验证!Q50)*小r将兵属性验证!AM50+小r将兵属性验证!N50*(1+小r将兵属性验证!P50)*小r将兵属性验证!O50*(1+小r将兵属性验证!Q50))*0.5)*小r将兵属性验证!M50/100000000)*小r将兵属性验证!M50,0)</f>
        <v>237057368</v>
      </c>
      <c r="G50" s="8">
        <f>ROUND((((0.5*中r将兵属性验证!AG50*(1+中r将兵属性验证!AI50)*中r将兵属性验证!AH50*(1+中r将兵属性验证!AJ50)*中r将兵属性验证!AM50*中r将兵属性验证!AM50+中r将兵属性验证!N50*(1+中r将兵属性验证!P50)*中r将兵属性验证!AH50*(1+中r将兵属性验证!AJ50)*中r将兵属性验证!AM50)*0.5+(0.5*中r将兵属性验证!AG50*(1+中r将兵属性验证!AI50)*中r将兵属性验证!O50*(1+中r将兵属性验证!Q50)*中r将兵属性验证!AM50+中r将兵属性验证!N50*(1+中r将兵属性验证!P50)*中r将兵属性验证!O50*(1+中r将兵属性验证!Q50))*0.5)*中r将兵属性验证!M50/100000000)*中r将兵属性验证!M50,0)</f>
        <v>282343348</v>
      </c>
      <c r="H50" s="8">
        <f>ROUND((((0.5*大r将兵属性验证!AG50*(1+大r将兵属性验证!AI50)*大r将兵属性验证!AH50*(1+大r将兵属性验证!AJ50)*大r将兵属性验证!AM50*大r将兵属性验证!AM50+大r将兵属性验证!N50*(1+大r将兵属性验证!P50)*大r将兵属性验证!AH50*(1+大r将兵属性验证!AJ50)*大r将兵属性验证!AM50)*0.5+(0.5*大r将兵属性验证!AG50*(1+大r将兵属性验证!AI50)*大r将兵属性验证!O50*(1+大r将兵属性验证!Q50)*大r将兵属性验证!AM50+大r将兵属性验证!N50*(1+大r将兵属性验证!P50)*大r将兵属性验证!O50*(1+大r将兵属性验证!Q50))*0.5)*大r将兵属性验证!M50/100000000)*大r将兵属性验证!M50,0)</f>
        <v>344533771</v>
      </c>
      <c r="I50" s="8">
        <f>ROUND((((0.5*超r将兵属性验证!AG50*(1+超r将兵属性验证!AI50)*超r将兵属性验证!AH50*(1+超r将兵属性验证!AJ50)*超r将兵属性验证!AM50*超r将兵属性验证!AM50+超r将兵属性验证!N50*(1+超r将兵属性验证!P50)*超r将兵属性验证!AH50*(1+超r将兵属性验证!AJ50)*超r将兵属性验证!AM50)*0.5+(0.5*超r将兵属性验证!AG50*(1+超r将兵属性验证!AI50)*超r将兵属性验证!O50*(1+超r将兵属性验证!Q50)*超r将兵属性验证!AM50+超r将兵属性验证!N50*(1+超r将兵属性验证!P50)*超r将兵属性验证!O50*(1+超r将兵属性验证!Q50))*0.5)*超r将兵属性验证!M50/100000000)*超r将兵属性验证!M50,0)</f>
        <v>378391208</v>
      </c>
      <c r="K50" s="71">
        <f t="shared" si="1"/>
        <v>1</v>
      </c>
      <c r="L50" s="71">
        <f t="shared" si="2"/>
        <v>1.0797283430534255</v>
      </c>
      <c r="M50" s="71">
        <f t="shared" si="3"/>
        <v>1.2859929977295483</v>
      </c>
      <c r="N50" s="71">
        <f t="shared" si="4"/>
        <v>1.5692525434930937</v>
      </c>
      <c r="O50" s="71">
        <f t="shared" si="5"/>
        <v>1.7234634615525812</v>
      </c>
    </row>
    <row r="51" spans="4:15" x14ac:dyDescent="0.15">
      <c r="D51" s="14">
        <v>45</v>
      </c>
      <c r="E51" s="8">
        <f>ROUND((((0.5*非r将兵属性验证!AG51*(1+非r将兵属性验证!AI51)*非r将兵属性验证!AH51*(1+非r将兵属性验证!AJ51)*非r将兵属性验证!AM51*非r将兵属性验证!AM51+非r将兵属性验证!N51*(1+非r将兵属性验证!P51)*非r将兵属性验证!AH51*(1+非r将兵属性验证!AJ51)*非r将兵属性验证!AM51)*0.5+(0.5*非r将兵属性验证!AG51*(1+非r将兵属性验证!AI51)*非r将兵属性验证!O51*(1+非r将兵属性验证!Q51)*非r将兵属性验证!AM51+非r将兵属性验证!N51*(1+非r将兵属性验证!P51)*非r将兵属性验证!O51*(1+非r将兵属性验证!Q51))*0.5)*非r将兵属性验证!M51/100000000)*非r将兵属性验证!M51,0)</f>
        <v>238349947</v>
      </c>
      <c r="F51" s="8">
        <f>ROUND((((0.5*小r将兵属性验证!AG51*(1+小r将兵属性验证!AI51)*小r将兵属性验证!AH51*(1+小r将兵属性验证!AJ51)*小r将兵属性验证!AM51*小r将兵属性验证!AM51+小r将兵属性验证!N51*(1+小r将兵属性验证!P51)*小r将兵属性验证!AH51*(1+小r将兵属性验证!AJ51)*小r将兵属性验证!AM51)*0.5+(0.5*小r将兵属性验证!AG51*(1+小r将兵属性验证!AI51)*小r将兵属性验证!O51*(1+小r将兵属性验证!Q51)*小r将兵属性验证!AM51+小r将兵属性验证!N51*(1+小r将兵属性验证!P51)*小r将兵属性验证!O51*(1+小r将兵属性验证!Q51))*0.5)*小r将兵属性验证!M51/100000000)*小r将兵属性验证!M51,0)</f>
        <v>257999122</v>
      </c>
      <c r="G51" s="8">
        <f>ROUND((((0.5*中r将兵属性验证!AG51*(1+中r将兵属性验证!AI51)*中r将兵属性验证!AH51*(1+中r将兵属性验证!AJ51)*中r将兵属性验证!AM51*中r将兵属性验证!AM51+中r将兵属性验证!N51*(1+中r将兵属性验证!P51)*中r将兵属性验证!AH51*(1+中r将兵属性验证!AJ51)*中r将兵属性验证!AM51)*0.5+(0.5*中r将兵属性验证!AG51*(1+中r将兵属性验证!AI51)*中r将兵属性验证!O51*(1+中r将兵属性验证!Q51)*中r将兵属性验证!AM51+中r将兵属性验证!N51*(1+中r将兵属性验证!P51)*中r将兵属性验证!O51*(1+中r将兵属性验证!Q51))*0.5)*中r将兵属性验证!M51/100000000)*中r将兵属性验证!M51,0)</f>
        <v>306619246</v>
      </c>
      <c r="H51" s="8">
        <f>ROUND((((0.5*大r将兵属性验证!AG51*(1+大r将兵属性验证!AI51)*大r将兵属性验证!AH51*(1+大r将兵属性验证!AJ51)*大r将兵属性验证!AM51*大r将兵属性验证!AM51+大r将兵属性验证!N51*(1+大r将兵属性验证!P51)*大r将兵属性验证!AH51*(1+大r将兵属性验证!AJ51)*大r将兵属性验证!AM51)*0.5+(0.5*大r将兵属性验证!AG51*(1+大r将兵属性验证!AI51)*大r将兵属性验证!O51*(1+大r将兵属性验证!Q51)*大r将兵属性验证!AM51+大r将兵属性验证!N51*(1+大r将兵属性验证!P51)*大r将兵属性验证!O51*(1+大r将兵属性验证!Q51))*0.5)*大r将兵属性验证!M51/100000000)*大r将兵属性验证!M51,0)</f>
        <v>374850281</v>
      </c>
      <c r="I51" s="8">
        <f>ROUND((((0.5*超r将兵属性验证!AG51*(1+超r将兵属性验证!AI51)*超r将兵属性验证!AH51*(1+超r将兵属性验证!AJ51)*超r将兵属性验证!AM51*超r将兵属性验证!AM51+超r将兵属性验证!N51*(1+超r将兵属性验证!P51)*超r将兵属性验证!AH51*(1+超r将兵属性验证!AJ51)*超r将兵属性验证!AM51)*0.5+(0.5*超r将兵属性验证!AG51*(1+超r将兵属性验证!AI51)*超r将兵属性验证!O51*(1+超r将兵属性验证!Q51)*超r将兵属性验证!AM51+超r将兵属性验证!N51*(1+超r将兵属性验证!P51)*超r将兵属性验证!O51*(1+超r将兵属性验证!Q51))*0.5)*超r将兵属性验证!M51/100000000)*超r将兵属性验证!M51,0)</f>
        <v>410981636</v>
      </c>
      <c r="K51" s="71">
        <f t="shared" si="1"/>
        <v>1</v>
      </c>
      <c r="L51" s="71">
        <f t="shared" si="2"/>
        <v>1.0824383443223504</v>
      </c>
      <c r="M51" s="71">
        <f t="shared" si="3"/>
        <v>1.286424645187775</v>
      </c>
      <c r="N51" s="71">
        <f t="shared" si="4"/>
        <v>1.57268875331447</v>
      </c>
      <c r="O51" s="71">
        <f t="shared" si="5"/>
        <v>1.7242782772676681</v>
      </c>
    </row>
    <row r="52" spans="4:15" x14ac:dyDescent="0.15">
      <c r="D52" s="14">
        <v>46</v>
      </c>
      <c r="E52" s="8">
        <f>ROUND((((0.5*非r将兵属性验证!AG52*(1+非r将兵属性验证!AI52)*非r将兵属性验证!AH52*(1+非r将兵属性验证!AJ52)*非r将兵属性验证!AM52*非r将兵属性验证!AM52+非r将兵属性验证!N52*(1+非r将兵属性验证!P52)*非r将兵属性验证!AH52*(1+非r将兵属性验证!AJ52)*非r将兵属性验证!AM52)*0.5+(0.5*非r将兵属性验证!AG52*(1+非r将兵属性验证!AI52)*非r将兵属性验证!O52*(1+非r将兵属性验证!Q52)*非r将兵属性验证!AM52+非r将兵属性验证!N52*(1+非r将兵属性验证!P52)*非r将兵属性验证!O52*(1+非r将兵属性验证!Q52))*0.5)*非r将兵属性验证!M52/100000000)*非r将兵属性验证!M52,0)</f>
        <v>259171440</v>
      </c>
      <c r="F52" s="8">
        <f>ROUND((((0.5*小r将兵属性验证!AG52*(1+小r将兵属性验证!AI52)*小r将兵属性验证!AH52*(1+小r将兵属性验证!AJ52)*小r将兵属性验证!AM52*小r将兵属性验证!AM52+小r将兵属性验证!N52*(1+小r将兵属性验证!P52)*小r将兵属性验证!AH52*(1+小r将兵属性验证!AJ52)*小r将兵属性验证!AM52)*0.5+(0.5*小r将兵属性验证!AG52*(1+小r将兵属性验证!AI52)*小r将兵属性验证!O52*(1+小r将兵属性验证!Q52)*小r将兵属性验证!AM52+小r将兵属性验证!N52*(1+小r将兵属性验证!P52)*小r将兵属性验证!O52*(1+小r将兵属性验证!Q52))*0.5)*小r将兵属性验证!M52/100000000)*小r将兵属性验证!M52,0)</f>
        <v>280741755</v>
      </c>
      <c r="G52" s="8">
        <f>ROUND((((0.5*中r将兵属性验证!AG52*(1+中r将兵属性验证!AI52)*中r将兵属性验证!AH52*(1+中r将兵属性验证!AJ52)*中r将兵属性验证!AM52*中r将兵属性验证!AM52+中r将兵属性验证!N52*(1+中r将兵属性验证!P52)*中r将兵属性验证!AH52*(1+中r将兵属性验证!AJ52)*中r将兵属性验证!AM52)*0.5+(0.5*中r将兵属性验证!AG52*(1+中r将兵属性验证!AI52)*中r将兵属性验证!O52*(1+中r将兵属性验证!Q52)*中r将兵属性验证!AM52+中r将兵属性验证!N52*(1+中r将兵属性验证!P52)*中r将兵属性验证!O52*(1+中r将兵属性验证!Q52))*0.5)*中r将兵属性验证!M52/100000000)*中r将兵属性验证!M52,0)</f>
        <v>334036794</v>
      </c>
      <c r="H52" s="8">
        <f>ROUND((((0.5*大r将兵属性验证!AG52*(1+大r将兵属性验证!AI52)*大r将兵属性验证!AH52*(1+大r将兵属性验证!AJ52)*大r将兵属性验证!AM52*大r将兵属性验证!AM52+大r将兵属性验证!N52*(1+大r将兵属性验证!P52)*大r将兵属性验证!AH52*(1+大r将兵属性验证!AJ52)*大r将兵属性验证!AM52)*0.5+(0.5*大r将兵属性验证!AG52*(1+大r将兵属性验证!AI52)*大r将兵属性验证!O52*(1+大r将兵属性验证!Q52)*大r将兵属性验证!AM52+大r将兵属性验证!N52*(1+大r将兵属性验证!P52)*大r将兵属性验证!O52*(1+大r将兵属性验证!Q52))*0.5)*大r将兵属性验证!M52/100000000)*大r将兵属性验证!M52,0)</f>
        <v>406933224</v>
      </c>
      <c r="I52" s="8">
        <f>ROUND((((0.5*超r将兵属性验证!AG52*(1+超r将兵属性验证!AI52)*超r将兵属性验证!AH52*(1+超r将兵属性验证!AJ52)*超r将兵属性验证!AM52*超r将兵属性验证!AM52+超r将兵属性验证!N52*(1+超r将兵属性验证!P52)*超r将兵属性验证!AH52*(1+超r将兵属性验证!AJ52)*超r将兵属性验证!AM52)*0.5+(0.5*超r将兵属性验证!AG52*(1+超r将兵属性验证!AI52)*超r将兵属性验证!O52*(1+超r将兵属性验证!Q52)*超r将兵属性验证!AM52+超r将兵属性验证!N52*(1+超r将兵属性验证!P52)*超r将兵属性验证!O52*(1+超r将兵属性验证!Q52))*0.5)*超r将兵属性验证!M52/100000000)*超r将兵属性验证!M52,0)</f>
        <v>445319835</v>
      </c>
      <c r="K52" s="71">
        <f t="shared" si="1"/>
        <v>1</v>
      </c>
      <c r="L52" s="71">
        <f t="shared" si="2"/>
        <v>1.0832279783605787</v>
      </c>
      <c r="M52" s="71">
        <f t="shared" si="3"/>
        <v>1.2888642128160417</v>
      </c>
      <c r="N52" s="71">
        <f t="shared" si="4"/>
        <v>1.570131431148432</v>
      </c>
      <c r="O52" s="71">
        <f t="shared" si="5"/>
        <v>1.7182442440417045</v>
      </c>
    </row>
    <row r="53" spans="4:15" x14ac:dyDescent="0.15">
      <c r="D53" s="14">
        <v>47</v>
      </c>
      <c r="E53" s="8">
        <f>ROUND((((0.5*非r将兵属性验证!AG53*(1+非r将兵属性验证!AI53)*非r将兵属性验证!AH53*(1+非r将兵属性验证!AJ53)*非r将兵属性验证!AM53*非r将兵属性验证!AM53+非r将兵属性验证!N53*(1+非r将兵属性验证!P53)*非r将兵属性验证!AH53*(1+非r将兵属性验证!AJ53)*非r将兵属性验证!AM53)*0.5+(0.5*非r将兵属性验证!AG53*(1+非r将兵属性验证!AI53)*非r将兵属性验证!O53*(1+非r将兵属性验证!Q53)*非r将兵属性验证!AM53+非r将兵属性验证!N53*(1+非r将兵属性验证!P53)*非r将兵属性验证!O53*(1+非r将兵属性验证!Q53))*0.5)*非r将兵属性验证!M53/100000000)*非r将兵属性验证!M53,0)</f>
        <v>281824334</v>
      </c>
      <c r="F53" s="8">
        <f>ROUND((((0.5*小r将兵属性验证!AG53*(1+小r将兵属性验证!AI53)*小r将兵属性验证!AH53*(1+小r将兵属性验证!AJ53)*小r将兵属性验证!AM53*小r将兵属性验证!AM53+小r将兵属性验证!N53*(1+小r将兵属性验证!P53)*小r将兵属性验证!AH53*(1+小r将兵属性验证!AJ53)*小r将兵属性验证!AM53)*0.5+(0.5*小r将兵属性验证!AG53*(1+小r将兵属性验证!AI53)*小r将兵属性验证!O53*(1+小r将兵属性验证!Q53)*小r将兵属性验证!AM53+小r将兵属性验证!N53*(1+小r将兵属性验证!P53)*小r将兵属性验证!O53*(1+小r将兵属性验证!Q53))*0.5)*小r将兵属性验证!M53/100000000)*小r将兵属性验证!M53,0)</f>
        <v>305518292</v>
      </c>
      <c r="G53" s="8">
        <f>ROUND((((0.5*中r将兵属性验证!AG53*(1+中r将兵属性验证!AI53)*中r将兵属性验证!AH53*(1+中r将兵属性验证!AJ53)*中r将兵属性验证!AM53*中r将兵属性验证!AM53+中r将兵属性验证!N53*(1+中r将兵属性验证!P53)*中r将兵属性验证!AH53*(1+中r将兵属性验证!AJ53)*中r将兵属性验证!AM53)*0.5+(0.5*中r将兵属性验证!AG53*(1+中r将兵属性验证!AI53)*中r将兵属性验证!O53*(1+中r将兵属性验证!Q53)*中r将兵属性验证!AM53+中r将兵属性验证!N53*(1+中r将兵属性验证!P53)*中r将兵属性验证!O53*(1+中r将兵属性验证!Q53))*0.5)*中r将兵属性验证!M53/100000000)*中r将兵属性验证!M53,0)</f>
        <v>363415856</v>
      </c>
      <c r="H53" s="8">
        <f>ROUND((((0.5*大r将兵属性验证!AG53*(1+大r将兵属性验证!AI53)*大r将兵属性验证!AH53*(1+大r将兵属性验证!AJ53)*大r将兵属性验证!AM53*大r将兵属性验证!AM53+大r将兵属性验证!N53*(1+大r将兵属性验证!P53)*大r将兵属性验证!AH53*(1+大r将兵属性验证!AJ53)*大r将兵属性验证!AM53)*0.5+(0.5*大r将兵属性验证!AG53*(1+大r将兵属性验证!AI53)*大r将兵属性验证!O53*(1+大r将兵属性验证!Q53)*大r将兵属性验证!AM53+大r将兵属性验证!N53*(1+大r将兵属性验证!P53)*大r将兵属性验证!O53*(1+大r将兵属性验证!Q53))*0.5)*大r将兵属性验证!M53/100000000)*大r将兵属性验证!M53,0)</f>
        <v>441720557</v>
      </c>
      <c r="I53" s="8">
        <f>ROUND((((0.5*超r将兵属性验证!AG53*(1+超r将兵属性验证!AI53)*超r将兵属性验证!AH53*(1+超r将兵属性验证!AJ53)*超r将兵属性验证!AM53*超r将兵属性验证!AM53+超r将兵属性验证!N53*(1+超r将兵属性验证!P53)*超r将兵属性验证!AH53*(1+超r将兵属性验证!AJ53)*超r将兵属性验证!AM53)*0.5+(0.5*超r将兵属性验证!AG53*(1+超r将兵属性验证!AI53)*超r将兵属性验证!O53*(1+超r将兵属性验证!Q53)*超r将兵属性验证!AM53+超r将兵属性验证!N53*(1+超r将兵属性验证!P53)*超r将兵属性验证!O53*(1+超r将兵属性验证!Q53))*0.5)*超r将兵属性验证!M53/100000000)*超r将兵属性验证!M53,0)</f>
        <v>482347957</v>
      </c>
      <c r="K53" s="71">
        <f t="shared" si="1"/>
        <v>1</v>
      </c>
      <c r="L53" s="71">
        <f t="shared" si="2"/>
        <v>1.0840734994870953</v>
      </c>
      <c r="M53" s="71">
        <f t="shared" si="3"/>
        <v>1.2895119837309719</v>
      </c>
      <c r="N53" s="71">
        <f t="shared" si="4"/>
        <v>1.5673613088357374</v>
      </c>
      <c r="O53" s="71">
        <f t="shared" si="5"/>
        <v>1.7115199037425917</v>
      </c>
    </row>
    <row r="54" spans="4:15" x14ac:dyDescent="0.15">
      <c r="D54" s="14">
        <v>48</v>
      </c>
      <c r="E54" s="8">
        <f>ROUND((((0.5*非r将兵属性验证!AG54*(1+非r将兵属性验证!AI54)*非r将兵属性验证!AH54*(1+非r将兵属性验证!AJ54)*非r将兵属性验证!AM54*非r将兵属性验证!AM54+非r将兵属性验证!N54*(1+非r将兵属性验证!P54)*非r将兵属性验证!AH54*(1+非r将兵属性验证!AJ54)*非r将兵属性验证!AM54)*0.5+(0.5*非r将兵属性验证!AG54*(1+非r将兵属性验证!AI54)*非r将兵属性验证!O54*(1+非r将兵属性验证!Q54)*非r将兵属性验证!AM54+非r将兵属性验证!N54*(1+非r将兵属性验证!P54)*非r将兵属性验证!O54*(1+非r将兵属性验证!Q54))*0.5)*非r将兵属性验证!M54/100000000)*非r将兵属性验证!M54,0)</f>
        <v>306678427</v>
      </c>
      <c r="F54" s="8">
        <f>ROUND((((0.5*小r将兵属性验证!AG54*(1+小r将兵属性验证!AI54)*小r将兵属性验证!AH54*(1+小r将兵属性验证!AJ54)*小r将兵属性验证!AM54*小r将兵属性验证!AM54+小r将兵属性验证!N54*(1+小r将兵属性验证!P54)*小r将兵属性验证!AH54*(1+小r将兵属性验证!AJ54)*小r将兵属性验证!AM54)*0.5+(0.5*小r将兵属性验证!AG54*(1+小r将兵属性验证!AI54)*小r将兵属性验证!O54*(1+小r将兵属性验证!Q54)*小r将兵属性验证!AM54+小r将兵属性验证!N54*(1+小r将兵属性验证!P54)*小r将兵属性验证!O54*(1+小r将兵属性验证!Q54))*0.5)*小r将兵属性验证!M54/100000000)*小r将兵属性验证!M54,0)</f>
        <v>332682989</v>
      </c>
      <c r="G54" s="8">
        <f>ROUND((((0.5*中r将兵属性验证!AG54*(1+中r将兵属性验证!AI54)*中r将兵属性验证!AH54*(1+中r将兵属性验证!AJ54)*中r将兵属性验证!AM54*中r将兵属性验证!AM54+中r将兵属性验证!N54*(1+中r将兵属性验证!P54)*中r将兵属性验证!AH54*(1+中r将兵属性验证!AJ54)*中r将兵属性验证!AM54)*0.5+(0.5*中r将兵属性验证!AG54*(1+中r将兵属性验证!AI54)*中r将兵属性验证!O54*(1+中r将兵属性验证!Q54)*中r将兵属性验证!AM54+中r将兵属性验证!N54*(1+中r将兵属性验证!P54)*中r将兵属性验证!O54*(1+中r将兵属性验证!Q54))*0.5)*中r将兵属性验证!M54/100000000)*中r将兵属性验证!M54,0)</f>
        <v>395288487</v>
      </c>
      <c r="H54" s="8">
        <f>ROUND((((0.5*大r将兵属性验证!AG54*(1+大r将兵属性验证!AI54)*大r将兵属性验证!AH54*(1+大r将兵属性验证!AJ54)*大r将兵属性验证!AM54*大r将兵属性验证!AM54+大r将兵属性验证!N54*(1+大r将兵属性验证!P54)*大r将兵属性验证!AH54*(1+大r将兵属性验证!AJ54)*大r将兵属性验证!AM54)*0.5+(0.5*大r将兵属性验证!AG54*(1+大r将兵属性验证!AI54)*大r将兵属性验证!O54*(1+大r将兵属性验证!Q54)*大r将兵属性验证!AM54+大r将兵属性验证!N54*(1+大r将兵属性验证!P54)*大r将兵属性验证!O54*(1+大r将兵属性验证!Q54))*0.5)*大r将兵属性验证!M54/100000000)*大r将兵属性验证!M54,0)</f>
        <v>478005088</v>
      </c>
      <c r="I54" s="8">
        <f>ROUND((((0.5*超r将兵属性验证!AG54*(1+超r将兵属性验证!AI54)*超r将兵属性验证!AH54*(1+超r将兵属性验证!AJ54)*超r将兵属性验证!AM54*超r将兵属性验证!AM54+超r将兵属性验证!N54*(1+超r将兵属性验证!P54)*超r将兵属性验证!AH54*(1+超r将兵属性验证!AJ54)*超r将兵属性验证!AM54)*0.5+(0.5*超r将兵属性验证!AG54*(1+超r将兵属性验证!AI54)*超r将兵属性验证!O54*(1+超r将兵属性验证!Q54)*超r将兵属性验证!AM54+超r将兵属性验证!N54*(1+超r将兵属性验证!P54)*超r将兵属性验证!O54*(1+超r将兵属性验证!Q54))*0.5)*超r将兵属性验证!M54/100000000)*超r将兵属性验证!M54,0)</f>
        <v>522540190</v>
      </c>
      <c r="K54" s="71">
        <f t="shared" si="1"/>
        <v>1</v>
      </c>
      <c r="L54" s="71">
        <f t="shared" si="2"/>
        <v>1.0847942330159401</v>
      </c>
      <c r="M54" s="71">
        <f t="shared" si="3"/>
        <v>1.2889347674918132</v>
      </c>
      <c r="N54" s="71">
        <f t="shared" si="4"/>
        <v>1.5586524708501912</v>
      </c>
      <c r="O54" s="71">
        <f t="shared" si="5"/>
        <v>1.7038700606091213</v>
      </c>
    </row>
    <row r="55" spans="4:15" x14ac:dyDescent="0.15">
      <c r="D55" s="14">
        <v>49</v>
      </c>
      <c r="E55" s="8">
        <f>ROUND((((0.5*非r将兵属性验证!AG55*(1+非r将兵属性验证!AI55)*非r将兵属性验证!AH55*(1+非r将兵属性验证!AJ55)*非r将兵属性验证!AM55*非r将兵属性验证!AM55+非r将兵属性验证!N55*(1+非r将兵属性验证!P55)*非r将兵属性验证!AH55*(1+非r将兵属性验证!AJ55)*非r将兵属性验证!AM55)*0.5+(0.5*非r将兵属性验证!AG55*(1+非r将兵属性验证!AI55)*非r将兵属性验证!O55*(1+非r将兵属性验证!Q55)*非r将兵属性验证!AM55+非r将兵属性验证!N55*(1+非r将兵属性验证!P55)*非r将兵属性验证!O55*(1+非r将兵属性验证!Q55))*0.5)*非r将兵属性验证!M55/100000000)*非r将兵属性验证!M55,0)</f>
        <v>333916178</v>
      </c>
      <c r="F55" s="8">
        <f>ROUND((((0.5*小r将兵属性验证!AG55*(1+小r将兵属性验证!AI55)*小r将兵属性验证!AH55*(1+小r将兵属性验证!AJ55)*小r将兵属性验证!AM55*小r将兵属性验证!AM55+小r将兵属性验证!N55*(1+小r将兵属性验证!P55)*小r将兵属性验证!AH55*(1+小r将兵属性验证!AJ55)*小r将兵属性验证!AM55)*0.5+(0.5*小r将兵属性验证!AG55*(1+小r将兵属性验证!AI55)*小r将兵属性验证!O55*(1+小r将兵属性验证!Q55)*小r将兵属性验证!AM55+小r将兵属性验证!N55*(1+小r将兵属性验证!P55)*小r将兵属性验证!O55*(1+小r将兵属性验证!Q55))*0.5)*小r将兵属性验证!M55/100000000)*小r将兵属性验证!M55,0)</f>
        <v>362078648</v>
      </c>
      <c r="G55" s="8">
        <f>ROUND((((0.5*中r将兵属性验证!AG55*(1+中r将兵属性验证!AI55)*中r将兵属性验证!AH55*(1+中r将兵属性验证!AJ55)*中r将兵属性验证!AM55*中r将兵属性验证!AM55+中r将兵属性验证!N55*(1+中r将兵属性验证!P55)*中r将兵属性验证!AH55*(1+中r将兵属性验证!AJ55)*中r将兵属性验证!AM55)*0.5+(0.5*中r将兵属性验证!AG55*(1+中r将兵属性验证!AI55)*中r将兵属性验证!O55*(1+中r将兵属性验证!Q55)*中r将兵属性验证!AM55+中r将兵属性验证!N55*(1+中r将兵属性验证!P55)*中r将兵属性验证!O55*(1+中r将兵属性验证!Q55))*0.5)*中r将兵属性验证!M55/100000000)*中r将兵属性验证!M55,0)</f>
        <v>429163724</v>
      </c>
      <c r="H55" s="8">
        <f>ROUND((((0.5*大r将兵属性验证!AG55*(1+大r将兵属性验证!AI55)*大r将兵属性验证!AH55*(1+大r将兵属性验证!AJ55)*大r将兵属性验证!AM55*大r将兵属性验证!AM55+大r将兵属性验证!N55*(1+大r将兵属性验证!P55)*大r将兵属性验证!AH55*(1+大r将兵属性验证!AJ55)*大r将兵属性验证!AM55)*0.5+(0.5*大r将兵属性验证!AG55*(1+大r将兵属性验证!AI55)*大r将兵属性验证!O55*(1+大r将兵属性验证!Q55)*大r将兵属性验证!AM55+大r将兵属性验证!N55*(1+大r将兵属性验证!P55)*大r将兵属性验证!O55*(1+大r将兵属性验证!Q55))*0.5)*大r将兵属性验证!M55/100000000)*大r将兵属性验证!M55,0)</f>
        <v>528837288</v>
      </c>
      <c r="I55" s="8">
        <f>ROUND((((0.5*超r将兵属性验证!AG55*(1+超r将兵属性验证!AI55)*超r将兵属性验证!AH55*(1+超r将兵属性验证!AJ55)*超r将兵属性验证!AM55*超r将兵属性验证!AM55+超r将兵属性验证!N55*(1+超r将兵属性验证!P55)*超r将兵属性验证!AH55*(1+超r将兵属性验证!AJ55)*超r将兵属性验证!AM55)*0.5+(0.5*超r将兵属性验证!AG55*(1+超r将兵属性验证!AI55)*超r将兵属性验证!O55*(1+超r将兵属性验证!Q55)*超r将兵属性验证!AM55+超r将兵属性验证!N55*(1+超r将兵属性验证!P55)*超r将兵属性验证!O55*(1+超r将兵属性验证!Q55))*0.5)*超r将兵属性验证!M55/100000000)*超r将兵属性验证!M55,0)</f>
        <v>564084705</v>
      </c>
      <c r="K55" s="71">
        <f t="shared" si="1"/>
        <v>1</v>
      </c>
      <c r="L55" s="71">
        <f t="shared" si="2"/>
        <v>1.0843399387495385</v>
      </c>
      <c r="M55" s="71">
        <f t="shared" si="3"/>
        <v>1.2852438793786145</v>
      </c>
      <c r="N55" s="71">
        <f t="shared" si="4"/>
        <v>1.5837426361534361</v>
      </c>
      <c r="O55" s="71">
        <f t="shared" si="5"/>
        <v>1.6893003159613309</v>
      </c>
    </row>
    <row r="56" spans="4:15" x14ac:dyDescent="0.15">
      <c r="D56" s="14">
        <v>50</v>
      </c>
      <c r="E56" s="8">
        <f>ROUND((((0.5*非r将兵属性验证!AG56*(1+非r将兵属性验证!AI56)*非r将兵属性验证!AH56*(1+非r将兵属性验证!AJ56)*非r将兵属性验证!AM56*非r将兵属性验证!AM56+非r将兵属性验证!N56*(1+非r将兵属性验证!P56)*非r将兵属性验证!AH56*(1+非r将兵属性验证!AJ56)*非r将兵属性验证!AM56)*0.5+(0.5*非r将兵属性验证!AG56*(1+非r将兵属性验证!AI56)*非r将兵属性验证!O56*(1+非r将兵属性验证!Q56)*非r将兵属性验证!AM56+非r将兵属性验证!N56*(1+非r将兵属性验证!P56)*非r将兵属性验证!O56*(1+非r将兵属性验证!Q56))*0.5)*非r将兵属性验证!M56/100000000)*非r将兵属性验证!M56,0)</f>
        <v>363742029</v>
      </c>
      <c r="F56" s="8">
        <f>ROUND((((0.5*小r将兵属性验证!AG56*(1+小r将兵属性验证!AI56)*小r将兵属性验证!AH56*(1+小r将兵属性验证!AJ56)*小r将兵属性验证!AM56*小r将兵属性验证!AM56+小r将兵属性验证!N56*(1+小r将兵属性验证!P56)*小r将兵属性验证!AH56*(1+小r将兵属性验证!AJ56)*小r将兵属性验证!AM56)*0.5+(0.5*小r将兵属性验证!AG56*(1+小r将兵属性验证!AI56)*小r将兵属性验证!O56*(1+小r将兵属性验证!Q56)*小r将兵属性验证!AM56+小r将兵属性验证!N56*(1+小r将兵属性验证!P56)*小r将兵属性验证!O56*(1+小r将兵属性验证!Q56))*0.5)*小r将兵属性验证!M56/100000000)*小r将兵属性验证!M56,0)</f>
        <v>394200333</v>
      </c>
      <c r="G56" s="8">
        <f>ROUND((((0.5*中r将兵属性验证!AG56*(1+中r将兵属性验证!AI56)*中r将兵属性验证!AH56*(1+中r将兵属性验证!AJ56)*中r将兵属性验证!AM56*中r将兵属性验证!AM56+中r将兵属性验证!N56*(1+中r将兵属性验证!P56)*中r将兵属性验证!AH56*(1+中r将兵属性验证!AJ56)*中r将兵属性验证!AM56)*0.5+(0.5*中r将兵属性验证!AG56*(1+中r将兵属性验证!AI56)*中r将兵属性验证!O56*(1+中r将兵属性验证!Q56)*中r将兵属性验证!AM56+中r将兵属性验证!N56*(1+中r将兵属性验证!P56)*中r将兵属性验证!O56*(1+中r将兵属性验证!Q56))*0.5)*中r将兵属性验证!M56/100000000)*中r将兵属性验证!M56,0)</f>
        <v>464426085</v>
      </c>
      <c r="H56" s="8">
        <f>ROUND((((0.5*大r将兵属性验证!AG56*(1+大r将兵属性验证!AI56)*大r将兵属性验证!AH56*(1+大r将兵属性验证!AJ56)*大r将兵属性验证!AM56*大r将兵属性验证!AM56+大r将兵属性验证!N56*(1+大r将兵属性验证!P56)*大r将兵属性验证!AH56*(1+大r将兵属性验证!AJ56)*大r将兵属性验证!AM56)*0.5+(0.5*大r将兵属性验证!AG56*(1+大r将兵属性验证!AI56)*大r将兵属性验证!O56*(1+大r将兵属性验证!Q56)*大r将兵属性验证!AM56+大r将兵属性验证!N56*(1+大r将兵属性验证!P56)*大r将兵属性验证!O56*(1+大r将兵属性验证!Q56))*0.5)*大r将兵属性验证!M56/100000000)*大r将兵属性验证!M56,0)</f>
        <v>571395039</v>
      </c>
      <c r="I56" s="8">
        <f>ROUND((((0.5*超r将兵属性验证!AG56*(1+超r将兵属性验证!AI56)*超r将兵属性验证!AH56*(1+超r将兵属性验证!AJ56)*超r将兵属性验证!AM56*超r将兵属性验证!AM56+超r将兵属性验证!N56*(1+超r将兵属性验证!P56)*超r将兵属性验证!AH56*(1+超r将兵属性验证!AJ56)*超r将兵属性验证!AM56)*0.5+(0.5*超r将兵属性验证!AG56*(1+超r将兵属性验证!AI56)*超r将兵属性验证!O56*(1+超r将兵属性验证!Q56)*超r将兵属性验证!AM56+超r将兵属性验证!N56*(1+超r将兵属性验证!P56)*超r将兵属性验证!O56*(1+超r将兵属性验证!Q56))*0.5)*超r将兵属性验证!M56/100000000)*超r将兵属性验证!M56,0)</f>
        <v>608171087</v>
      </c>
      <c r="K56" s="71">
        <f t="shared" si="1"/>
        <v>1</v>
      </c>
      <c r="L56" s="71">
        <f t="shared" si="2"/>
        <v>1.0837360040128878</v>
      </c>
      <c r="M56" s="71">
        <f t="shared" si="3"/>
        <v>1.2768007213156003</v>
      </c>
      <c r="N56" s="71">
        <f t="shared" si="4"/>
        <v>1.5708798913638875</v>
      </c>
      <c r="O56" s="71">
        <f t="shared" si="5"/>
        <v>1.671984644370035</v>
      </c>
    </row>
    <row r="57" spans="4:15" x14ac:dyDescent="0.15">
      <c r="D57" s="14">
        <v>51</v>
      </c>
      <c r="E57" s="8">
        <f>ROUND((((0.5*非r将兵属性验证!AG57*(1+非r将兵属性验证!AI57)*非r将兵属性验证!AH57*(1+非r将兵属性验证!AJ57)*非r将兵属性验证!AM57*非r将兵属性验证!AM57+非r将兵属性验证!N57*(1+非r将兵属性验证!P57)*非r将兵属性验证!AH57*(1+非r将兵属性验证!AJ57)*非r将兵属性验证!AM57)*0.5+(0.5*非r将兵属性验证!AG57*(1+非r将兵属性验证!AI57)*非r将兵属性验证!O57*(1+非r将兵属性验证!Q57)*非r将兵属性验证!AM57+非r将兵属性验证!N57*(1+非r将兵属性验证!P57)*非r将兵属性验证!O57*(1+非r将兵属性验证!Q57))*0.5)*非r将兵属性验证!M57/100000000)*非r将兵属性验证!M57,0)</f>
        <v>404472802</v>
      </c>
      <c r="F57" s="8">
        <f>ROUND((((0.5*小r将兵属性验证!AG57*(1+小r将兵属性验证!AI57)*小r将兵属性验证!AH57*(1+小r将兵属性验证!AJ57)*小r将兵属性验证!AM57*小r将兵属性验证!AM57+小r将兵属性验证!N57*(1+小r将兵属性验证!P57)*小r将兵属性验证!AH57*(1+小r将兵属性验证!AJ57)*小r将兵属性验证!AM57)*0.5+(0.5*小r将兵属性验证!AG57*(1+小r将兵属性验证!AI57)*小r将兵属性验证!O57*(1+小r将兵属性验证!Q57)*小r将兵属性验证!AM57+小r将兵属性验证!N57*(1+小r将兵属性验证!P57)*小r将兵属性验证!O57*(1+小r将兵属性验证!Q57))*0.5)*小r将兵属性验证!M57/100000000)*小r将兵属性验证!M57,0)</f>
        <v>435179706</v>
      </c>
      <c r="G57" s="8">
        <f>ROUND((((0.5*中r将兵属性验证!AG57*(1+中r将兵属性验证!AI57)*中r将兵属性验证!AH57*(1+中r将兵属性验证!AJ57)*中r将兵属性验证!AM57*中r将兵属性验证!AM57+中r将兵属性验证!N57*(1+中r将兵属性验证!P57)*中r将兵属性验证!AH57*(1+中r将兵属性验证!AJ57)*中r将兵属性验证!AM57)*0.5+(0.5*中r将兵属性验证!AG57*(1+中r将兵属性验证!AI57)*中r将兵属性验证!O57*(1+中r将兵属性验证!Q57)*中r将兵属性验证!AM57+中r将兵属性验证!N57*(1+中r将兵属性验证!P57)*中r将兵属性验证!O57*(1+中r将兵属性验证!Q57))*0.5)*中r将兵属性验证!M57/100000000)*中r将兵属性验证!M57,0)</f>
        <v>512103623</v>
      </c>
      <c r="H57" s="8">
        <f>ROUND((((0.5*大r将兵属性验证!AG57*(1+大r将兵属性验证!AI57)*大r将兵属性验证!AH57*(1+大r将兵属性验证!AJ57)*大r将兵属性验证!AM57*大r将兵属性验证!AM57+大r将兵属性验证!N57*(1+大r将兵属性验证!P57)*大r将兵属性验证!AH57*(1+大r将兵属性验证!AJ57)*大r将兵属性验证!AM57)*0.5+(0.5*大r将兵属性验证!AG57*(1+大r将兵属性验证!AI57)*大r将兵属性验证!O57*(1+大r将兵属性验证!Q57)*大r将兵属性验证!AM57+大r将兵属性验证!N57*(1+大r将兵属性验证!P57)*大r将兵属性验证!O57*(1+大r将兵属性验证!Q57))*0.5)*大r将兵属性验证!M57/100000000)*大r将兵属性验证!M57,0)</f>
        <v>636008823</v>
      </c>
      <c r="I57" s="8">
        <f>ROUND((((0.5*超r将兵属性验证!AG57*(1+超r将兵属性验证!AI57)*超r将兵属性验证!AH57*(1+超r将兵属性验证!AJ57)*超r将兵属性验证!AM57*超r将兵属性验证!AM57+超r将兵属性验证!N57*(1+超r将兵属性验证!P57)*超r将兵属性验证!AH57*(1+超r将兵属性验证!AJ57)*超r将兵属性验证!AM57)*0.5+(0.5*超r将兵属性验证!AG57*(1+超r将兵属性验证!AI57)*超r将兵属性验证!O57*(1+超r将兵属性验证!Q57)*超r将兵属性验证!AM57+超r将兵属性验证!N57*(1+超r将兵属性验证!P57)*超r将兵属性验证!O57*(1+超r将兵属性验证!Q57))*0.5)*超r将兵属性验证!M57/100000000)*超r将兵属性验证!M57,0)</f>
        <v>680949743</v>
      </c>
      <c r="K57" s="71">
        <f t="shared" si="1"/>
        <v>1</v>
      </c>
      <c r="L57" s="71">
        <f t="shared" si="2"/>
        <v>1.0759183407343171</v>
      </c>
      <c r="M57" s="71">
        <f t="shared" si="3"/>
        <v>1.2661015041500863</v>
      </c>
      <c r="N57" s="71">
        <f t="shared" si="4"/>
        <v>1.5724390363335234</v>
      </c>
      <c r="O57" s="71">
        <f t="shared" si="5"/>
        <v>1.6835489052240402</v>
      </c>
    </row>
    <row r="58" spans="4:15" x14ac:dyDescent="0.15">
      <c r="D58" s="14">
        <v>52</v>
      </c>
      <c r="E58" s="8">
        <f>ROUND((((0.5*非r将兵属性验证!AG58*(1+非r将兵属性验证!AI58)*非r将兵属性验证!AH58*(1+非r将兵属性验证!AJ58)*非r将兵属性验证!AM58*非r将兵属性验证!AM58+非r将兵属性验证!N58*(1+非r将兵属性验证!P58)*非r将兵属性验证!AH58*(1+非r将兵属性验证!AJ58)*非r将兵属性验证!AM58)*0.5+(0.5*非r将兵属性验证!AG58*(1+非r将兵属性验证!AI58)*非r将兵属性验证!O58*(1+非r将兵属性验证!Q58)*非r将兵属性验证!AM58+非r将兵属性验证!N58*(1+非r将兵属性验证!P58)*非r将兵属性验证!O58*(1+非r将兵属性验证!Q58))*0.5)*非r将兵属性验证!M58/100000000)*非r将兵属性验证!M58,0)</f>
        <v>448390579</v>
      </c>
      <c r="F58" s="8">
        <f>ROUND((((0.5*小r将兵属性验证!AG58*(1+小r将兵属性验证!AI58)*小r将兵属性验证!AH58*(1+小r将兵属性验证!AJ58)*小r将兵属性验证!AM58*小r将兵属性验证!AM58+小r将兵属性验证!N58*(1+小r将兵属性验证!P58)*小r将兵属性验证!AH58*(1+小r将兵属性验证!AJ58)*小r将兵属性验证!AM58)*0.5+(0.5*小r将兵属性验证!AG58*(1+小r将兵属性验证!AI58)*小r将兵属性验证!O58*(1+小r将兵属性验证!Q58)*小r将兵属性验证!AM58+小r将兵属性验证!N58*(1+小r将兵属性验证!P58)*小r将兵属性验证!O58*(1+小r将兵属性验证!Q58))*0.5)*小r将兵属性验证!M58/100000000)*小r将兵属性验证!M58,0)</f>
        <v>481900996</v>
      </c>
      <c r="G58" s="8">
        <f>ROUND((((0.5*中r将兵属性验证!AG58*(1+中r将兵属性验证!AI58)*中r将兵属性验证!AH58*(1+中r将兵属性验证!AJ58)*中r将兵属性验证!AM58*中r将兵属性验证!AM58+中r将兵属性验证!N58*(1+中r将兵属性验证!P58)*中r将兵属性验证!AH58*(1+中r将兵属性验证!AJ58)*中r将兵属性验证!AM58)*0.5+(0.5*中r将兵属性验证!AG58*(1+中r将兵属性验证!AI58)*中r将兵属性验证!O58*(1+中r将兵属性验证!Q58)*中r将兵属性验证!AM58+中r将兵属性验证!N58*(1+中r将兵属性验证!P58)*中r将兵属性验证!O58*(1+中r将兵属性验证!Q58))*0.5)*中r将兵属性验证!M58/100000000)*中r将兵属性验证!M58,0)</f>
        <v>564032966</v>
      </c>
      <c r="H58" s="8">
        <f>ROUND((((0.5*大r将兵属性验证!AG58*(1+大r将兵属性验证!AI58)*大r将兵属性验证!AH58*(1+大r将兵属性验证!AJ58)*大r将兵属性验证!AM58*大r将兵属性验证!AM58+大r将兵属性验证!N58*(1+大r将兵属性验证!P58)*大r将兵属性验证!AH58*(1+大r将兵属性验证!AJ58)*大r将兵属性验证!AM58)*0.5+(0.5*大r将兵属性验证!AG58*(1+大r将兵属性验证!AI58)*大r将兵属性验证!O58*(1+大r将兵属性验证!Q58)*大r将兵属性验证!AM58+大r将兵属性验证!N58*(1+大r将兵属性验证!P58)*大r将兵属性验证!O58*(1+大r将兵属性验证!Q58))*0.5)*大r将兵属性验证!M58/100000000)*大r将兵属性验证!M58,0)</f>
        <v>707614478</v>
      </c>
      <c r="I58" s="8">
        <f>ROUND((((0.5*超r将兵属性验证!AG58*(1+超r将兵属性验证!AI58)*超r将兵属性验证!AH58*(1+超r将兵属性验证!AJ58)*超r将兵属性验证!AM58*超r将兵属性验证!AM58+超r将兵属性验证!N58*(1+超r将兵属性验证!P58)*超r将兵属性验证!AH58*(1+超r将兵属性验证!AJ58)*超r将兵属性验证!AM58)*0.5+(0.5*超r将兵属性验证!AG58*(1+超r将兵属性验证!AI58)*超r将兵属性验证!O58*(1+超r将兵属性验证!Q58)*超r将兵属性验证!AM58+超r将兵属性验证!N58*(1+超r将兵属性验证!P58)*超r将兵属性验证!O58*(1+超r将兵属性验证!Q58))*0.5)*超r将兵属性验证!M58/100000000)*超r将兵属性验证!M58,0)</f>
        <v>761925178</v>
      </c>
      <c r="K58" s="71">
        <f t="shared" si="1"/>
        <v>1</v>
      </c>
      <c r="L58" s="71">
        <f t="shared" si="2"/>
        <v>1.0747348819744047</v>
      </c>
      <c r="M58" s="71">
        <f t="shared" si="3"/>
        <v>1.2579054788749253</v>
      </c>
      <c r="N58" s="71">
        <f t="shared" si="4"/>
        <v>1.5781207526217895</v>
      </c>
      <c r="O58" s="71">
        <f t="shared" si="5"/>
        <v>1.6992443946954559</v>
      </c>
    </row>
    <row r="59" spans="4:15" x14ac:dyDescent="0.15">
      <c r="D59" s="14">
        <v>53</v>
      </c>
      <c r="E59" s="8">
        <f>ROUND((((0.5*非r将兵属性验证!AG59*(1+非r将兵属性验证!AI59)*非r将兵属性验证!AH59*(1+非r将兵属性验证!AJ59)*非r将兵属性验证!AM59*非r将兵属性验证!AM59+非r将兵属性验证!N59*(1+非r将兵属性验证!P59)*非r将兵属性验证!AH59*(1+非r将兵属性验证!AJ59)*非r将兵属性验证!AM59)*0.5+(0.5*非r将兵属性验证!AG59*(1+非r将兵属性验证!AI59)*非r将兵属性验证!O59*(1+非r将兵属性验证!Q59)*非r将兵属性验证!AM59+非r将兵属性验证!N59*(1+非r将兵属性验证!P59)*非r将兵属性验证!O59*(1+非r将兵属性验证!Q59))*0.5)*非r将兵属性验证!M59/100000000)*非r将兵属性验证!M59,0)</f>
        <v>496907079</v>
      </c>
      <c r="F59" s="8">
        <f>ROUND((((0.5*小r将兵属性验证!AG59*(1+小r将兵属性验证!AI59)*小r将兵属性验证!AH59*(1+小r将兵属性验证!AJ59)*小r将兵属性验证!AM59*小r将兵属性验证!AM59+小r将兵属性验证!N59*(1+小r将兵属性验证!P59)*小r将兵属性验证!AH59*(1+小r将兵属性验证!AJ59)*小r将兵属性验证!AM59)*0.5+(0.5*小r将兵属性验证!AG59*(1+小r将兵属性验证!AI59)*小r将兵属性验证!O59*(1+小r将兵属性验证!Q59)*小r将兵属性验证!AM59+小r将兵属性验证!N59*(1+小r将兵属性验证!P59)*小r将兵属性验证!O59*(1+小r将兵属性验证!Q59))*0.5)*小r将兵属性验证!M59/100000000)*小r将兵属性验证!M59,0)</f>
        <v>532953883</v>
      </c>
      <c r="G59" s="8">
        <f>ROUND((((0.5*中r将兵属性验证!AG59*(1+中r将兵属性验证!AI59)*中r将兵属性验证!AH59*(1+中r将兵属性验证!AJ59)*中r将兵属性验证!AM59*中r将兵属性验证!AM59+中r将兵属性验证!N59*(1+中r将兵属性验证!P59)*中r将兵属性验证!AH59*(1+中r将兵属性验证!AJ59)*中r将兵属性验证!AM59)*0.5+(0.5*中r将兵属性验证!AG59*(1+中r将兵属性验证!AI59)*中r将兵属性验证!O59*(1+中r将兵属性验证!Q59)*中r将兵属性验证!AM59+中r将兵属性验证!N59*(1+中r将兵属性验证!P59)*中r将兵属性验证!O59*(1+中r将兵属性验证!Q59))*0.5)*中r将兵属性验证!M59/100000000)*中r将兵属性验证!M59,0)</f>
        <v>621322244</v>
      </c>
      <c r="H59" s="8">
        <f>ROUND((((0.5*大r将兵属性验证!AG59*(1+大r将兵属性验证!AI59)*大r将兵属性验证!AH59*(1+大r将兵属性验证!AJ59)*大r将兵属性验证!AM59*大r将兵属性验证!AM59+大r将兵属性验证!N59*(1+大r将兵属性验证!P59)*大r将兵属性验证!AH59*(1+大r将兵属性验证!AJ59)*大r将兵属性验证!AM59)*0.5+(0.5*大r将兵属性验证!AG59*(1+大r将兵属性验证!AI59)*大r将兵属性验证!O59*(1+大r将兵属性验证!Q59)*大r将兵属性验证!AM59+大r将兵属性验证!N59*(1+大r将兵属性验证!P59)*大r将兵属性验证!O59*(1+大r将兵属性验证!Q59))*0.5)*大r将兵属性验证!M59/100000000)*大r将兵属性验证!M59,0)</f>
        <v>785623204</v>
      </c>
      <c r="I59" s="8">
        <f>ROUND((((0.5*超r将兵属性验证!AG59*(1+超r将兵属性验证!AI59)*超r将兵属性验证!AH59*(1+超r将兵属性验证!AJ59)*超r将兵属性验证!AM59*超r将兵属性验证!AM59+超r将兵属性验证!N59*(1+超r将兵属性验证!P59)*超r将兵属性验证!AH59*(1+超r将兵属性验证!AJ59)*超r将兵属性验证!AM59)*0.5+(0.5*超r将兵属性验证!AG59*(1+超r将兵属性验证!AI59)*超r将兵属性验证!O59*(1+超r将兵属性验证!Q59)*超r将兵属性验证!AM59+超r将兵属性验证!N59*(1+超r将兵属性验证!P59)*超r将兵属性验证!O59*(1+超r将兵属性验证!Q59))*0.5)*超r将兵属性验证!M59/100000000)*超r将兵属性验证!M59,0)</f>
        <v>851749187</v>
      </c>
      <c r="K59" s="71">
        <f t="shared" si="1"/>
        <v>1</v>
      </c>
      <c r="L59" s="71">
        <f t="shared" si="2"/>
        <v>1.0725423434750463</v>
      </c>
      <c r="M59" s="71">
        <f t="shared" si="3"/>
        <v>1.2503791357739944</v>
      </c>
      <c r="N59" s="71">
        <f t="shared" si="4"/>
        <v>1.5810263874304757</v>
      </c>
      <c r="O59" s="71">
        <f t="shared" si="5"/>
        <v>1.7141015352691322</v>
      </c>
    </row>
    <row r="60" spans="4:15" x14ac:dyDescent="0.15">
      <c r="D60" s="14">
        <v>54</v>
      </c>
      <c r="E60" s="8">
        <f>ROUND((((0.5*非r将兵属性验证!AG60*(1+非r将兵属性验证!AI60)*非r将兵属性验证!AH60*(1+非r将兵属性验证!AJ60)*非r将兵属性验证!AM60*非r将兵属性验证!AM60+非r将兵属性验证!N60*(1+非r将兵属性验证!P60)*非r将兵属性验证!AH60*(1+非r将兵属性验证!AJ60)*非r将兵属性验证!AM60)*0.5+(0.5*非r将兵属性验证!AG60*(1+非r将兵属性验证!AI60)*非r将兵属性验证!O60*(1+非r将兵属性验证!Q60)*非r将兵属性验证!AM60+非r将兵属性验证!N60*(1+非r将兵属性验证!P60)*非r将兵属性验证!O60*(1+非r将兵属性验证!Q60))*0.5)*非r将兵属性验证!M60/100000000)*非r将兵属性验证!M60,0)</f>
        <v>548689938</v>
      </c>
      <c r="F60" s="8">
        <f>ROUND((((0.5*小r将兵属性验证!AG60*(1+小r将兵属性验证!AI60)*小r将兵属性验证!AH60*(1+小r将兵属性验证!AJ60)*小r将兵属性验证!AM60*小r将兵属性验证!AM60+小r将兵属性验证!N60*(1+小r将兵属性验证!P60)*小r将兵属性验证!AH60*(1+小r将兵属性验证!AJ60)*小r将兵属性验证!AM60)*0.5+(0.5*小r将兵属性验证!AG60*(1+小r将兵属性验证!AI60)*小r将兵属性验证!O60*(1+小r将兵属性验证!Q60)*小r将兵属性验证!AM60+小r将兵属性验证!N60*(1+小r将兵属性验证!P60)*小r将兵属性验证!O60*(1+小r将兵属性验证!Q60))*0.5)*小r将兵属性验证!M60/100000000)*小r将兵属性验证!M60,0)</f>
        <v>588092109</v>
      </c>
      <c r="G60" s="8">
        <f>ROUND((((0.5*中r将兵属性验证!AG60*(1+中r将兵属性验证!AI60)*中r将兵属性验证!AH60*(1+中r将兵属性验证!AJ60)*中r将兵属性验证!AM60*中r将兵属性验证!AM60+中r将兵属性验证!N60*(1+中r将兵属性验证!P60)*中r将兵属性验证!AH60*(1+中r将兵属性验证!AJ60)*中r将兵属性验证!AM60)*0.5+(0.5*中r将兵属性验证!AG60*(1+中r将兵属性验证!AI60)*中r将兵属性验证!O60*(1+中r将兵属性验证!Q60)*中r将兵属性验证!AM60+中r将兵属性验证!N60*(1+中r将兵属性验证!P60)*中r将兵属性验证!O60*(1+中r将兵属性验证!Q60))*0.5)*中r将兵属性验证!M60/100000000)*中r将兵属性验证!M60,0)</f>
        <v>683241900</v>
      </c>
      <c r="H60" s="8">
        <f>ROUND((((0.5*大r将兵属性验证!AG60*(1+大r将兵属性验证!AI60)*大r将兵属性验证!AH60*(1+大r将兵属性验证!AJ60)*大r将兵属性验证!AM60*大r将兵属性验证!AM60+大r将兵属性验证!N60*(1+大r将兵属性验证!P60)*大r将兵属性验证!AH60*(1+大r将兵属性验证!AJ60)*大r将兵属性验证!AM60)*0.5+(0.5*大r将兵属性验证!AG60*(1+大r将兵属性验证!AI60)*大r将兵属性验证!O60*(1+大r将兵属性验证!Q60)*大r将兵属性验证!AM60+大r将兵属性验证!N60*(1+大r将兵属性验证!P60)*大r将兵属性验证!O60*(1+大r将兵属性验证!Q60))*0.5)*大r将兵属性验证!M60/100000000)*大r将兵属性验证!M60,0)</f>
        <v>873113854</v>
      </c>
      <c r="I60" s="8">
        <f>ROUND((((0.5*超r将兵属性验证!AG60*(1+超r将兵属性验证!AI60)*超r将兵属性验证!AH60*(1+超r将兵属性验证!AJ60)*超r将兵属性验证!AM60*超r将兵属性验证!AM60+超r将兵属性验证!N60*(1+超r将兵属性验证!P60)*超r将兵属性验证!AH60*(1+超r将兵属性验证!AJ60)*超r将兵属性验证!AM60)*0.5+(0.5*超r将兵属性验证!AG60*(1+超r将兵属性验证!AI60)*超r将兵属性验证!O60*(1+超r将兵属性验证!Q60)*超r将兵属性验证!AM60+超r将兵属性验证!N60*(1+超r将兵属性验证!P60)*超r将兵属性验证!O60*(1+超r将兵属性验证!Q60))*0.5)*超r将兵属性验证!M60/100000000)*超r将兵属性验证!M60,0)</f>
        <v>951523499</v>
      </c>
      <c r="K60" s="71">
        <f t="shared" si="1"/>
        <v>1</v>
      </c>
      <c r="L60" s="71">
        <f t="shared" si="2"/>
        <v>1.0718113606085482</v>
      </c>
      <c r="M60" s="71">
        <f t="shared" si="3"/>
        <v>1.2452240376239594</v>
      </c>
      <c r="N60" s="71">
        <f t="shared" si="4"/>
        <v>1.5912700298141789</v>
      </c>
      <c r="O60" s="71">
        <f t="shared" si="5"/>
        <v>1.7341734066936727</v>
      </c>
    </row>
    <row r="61" spans="4:15" x14ac:dyDescent="0.15">
      <c r="D61" s="14">
        <v>55</v>
      </c>
      <c r="E61" s="8">
        <f>ROUND((((0.5*非r将兵属性验证!AG61*(1+非r将兵属性验证!AI61)*非r将兵属性验证!AH61*(1+非r将兵属性验证!AJ61)*非r将兵属性验证!AM61*非r将兵属性验证!AM61+非r将兵属性验证!N61*(1+非r将兵属性验证!P61)*非r将兵属性验证!AH61*(1+非r将兵属性验证!AJ61)*非r将兵属性验证!AM61)*0.5+(0.5*非r将兵属性验证!AG61*(1+非r将兵属性验证!AI61)*非r将兵属性验证!O61*(1+非r将兵属性验证!Q61)*非r将兵属性验证!AM61+非r将兵属性验证!N61*(1+非r将兵属性验证!P61)*非r将兵属性验证!O61*(1+非r将兵属性验证!Q61))*0.5)*非r将兵属性验证!M61/100000000)*非r将兵属性验证!M61,0)</f>
        <v>604050177</v>
      </c>
      <c r="F61" s="8">
        <f>ROUND((((0.5*小r将兵属性验证!AG61*(1+小r将兵属性验证!AI61)*小r将兵属性验证!AH61*(1+小r将兵属性验证!AJ61)*小r将兵属性验证!AM61*小r将兵属性验证!AM61+小r将兵属性验证!N61*(1+小r将兵属性验证!P61)*小r将兵属性验证!AH61*(1+小r将兵属性验证!AJ61)*小r将兵属性验证!AM61)*0.5+(0.5*小r将兵属性验证!AG61*(1+小r将兵属性验证!AI61)*小r将兵属性验证!O61*(1+小r将兵属性验证!Q61)*小r将兵属性验证!AM61+小r将兵属性验证!N61*(1+小r将兵属性验证!P61)*小r将兵属性验证!O61*(1+小r将兵属性验证!Q61))*0.5)*小r将兵属性验证!M61/100000000)*小r将兵属性验证!M61,0)</f>
        <v>646898072</v>
      </c>
      <c r="G61" s="8">
        <f>ROUND((((0.5*中r将兵属性验证!AG61*(1+中r将兵属性验证!AI61)*中r将兵属性验证!AH61*(1+中r将兵属性验证!AJ61)*中r将兵属性验证!AM61*中r将兵属性验证!AM61+中r将兵属性验证!N61*(1+中r将兵属性验证!P61)*中r将兵属性验证!AH61*(1+中r将兵属性验证!AJ61)*中r将兵属性验证!AM61)*0.5+(0.5*中r将兵属性验证!AG61*(1+中r将兵属性验证!AI61)*中r将兵属性验证!O61*(1+中r将兵属性验证!Q61)*中r将兵属性验证!AM61+中r将兵属性验证!N61*(1+中r将兵属性验证!P61)*中r将兵属性验证!O61*(1+中r将兵属性验证!Q61))*0.5)*中r将兵属性验证!M61/100000000)*中r将兵属性验证!M61,0)</f>
        <v>752948504</v>
      </c>
      <c r="H61" s="8">
        <f>ROUND((((0.5*大r将兵属性验证!AG61*(1+大r将兵属性验证!AI61)*大r将兵属性验证!AH61*(1+大r将兵属性验证!AJ61)*大r将兵属性验证!AM61*大r将兵属性验证!AM61+大r将兵属性验证!N61*(1+大r将兵属性验证!P61)*大r将兵属性验证!AH61*(1+大r将兵属性验证!AJ61)*大r将兵属性验证!AM61)*0.5+(0.5*大r将兵属性验证!AG61*(1+大r将兵属性验证!AI61)*大r将兵属性验证!O61*(1+大r将兵属性验证!Q61)*大r将兵属性验证!AM61+大r将兵属性验证!N61*(1+大r将兵属性验证!P61)*大r将兵属性验证!O61*(1+大r将兵属性验证!Q61))*0.5)*大r将兵属性验证!M61/100000000)*大r将兵属性验证!M61,0)</f>
        <v>967229663</v>
      </c>
      <c r="I61" s="8">
        <f>ROUND((((0.5*超r将兵属性验证!AG61*(1+超r将兵属性验证!AI61)*超r将兵属性验证!AH61*(1+超r将兵属性验证!AJ61)*超r将兵属性验证!AM61*超r将兵属性验证!AM61+超r将兵属性验证!N61*(1+超r将兵属性验证!P61)*超r将兵属性验证!AH61*(1+超r将兵属性验证!AJ61)*超r将兵属性验证!AM61)*0.5+(0.5*超r将兵属性验证!AG61*(1+超r将兵属性验证!AI61)*超r将兵属性验证!O61*(1+超r将兵属性验证!Q61)*超r将兵属性验证!AM61+超r将兵属性验证!N61*(1+超r将兵属性验证!P61)*超r将兵属性验证!O61*(1+超r将兵属性验证!Q61))*0.5)*超r将兵属性验证!M61/100000000)*超r将兵属性验证!M61,0)</f>
        <v>1061619679</v>
      </c>
      <c r="K61" s="71">
        <f t="shared" si="1"/>
        <v>1</v>
      </c>
      <c r="L61" s="71">
        <f t="shared" si="2"/>
        <v>1.0709343306756451</v>
      </c>
      <c r="M61" s="71">
        <f t="shared" si="3"/>
        <v>1.2464999310810565</v>
      </c>
      <c r="N61" s="71">
        <f t="shared" si="4"/>
        <v>1.6012405919715507</v>
      </c>
      <c r="O61" s="71">
        <f t="shared" si="5"/>
        <v>1.7575024715206731</v>
      </c>
    </row>
    <row r="62" spans="4:15" x14ac:dyDescent="0.15">
      <c r="D62" s="14">
        <v>56</v>
      </c>
      <c r="E62" s="8">
        <f>ROUND((((0.5*非r将兵属性验证!AG62*(1+非r将兵属性验证!AI62)*非r将兵属性验证!AH62*(1+非r将兵属性验证!AJ62)*非r将兵属性验证!AM62*非r将兵属性验证!AM62+非r将兵属性验证!N62*(1+非r将兵属性验证!P62)*非r将兵属性验证!AH62*(1+非r将兵属性验证!AJ62)*非r将兵属性验证!AM62)*0.5+(0.5*非r将兵属性验证!AG62*(1+非r将兵属性验证!AI62)*非r将兵属性验证!O62*(1+非r将兵属性验证!Q62)*非r将兵属性验证!AM62+非r将兵属性验证!N62*(1+非r将兵属性验证!P62)*非r将兵属性验证!O62*(1+非r将兵属性验证!Q62))*0.5)*非r将兵属性验证!M62/100000000)*非r将兵属性验证!M62,0)</f>
        <v>666109743</v>
      </c>
      <c r="F62" s="8">
        <f>ROUND((((0.5*小r将兵属性验证!AG62*(1+小r将兵属性验证!AI62)*小r将兵属性验证!AH62*(1+小r将兵属性验证!AJ62)*小r将兵属性验证!AM62*小r将兵属性验证!AM62+小r将兵属性验证!N62*(1+小r将兵属性验证!P62)*小r将兵属性验证!AH62*(1+小r将兵属性验证!AJ62)*小r将兵属性验证!AM62)*0.5+(0.5*小r将兵属性验证!AG62*(1+小r将兵属性验证!AI62)*小r将兵属性验证!O62*(1+小r将兵属性验证!Q62)*小r将兵属性验证!AM62+小r将兵属性验证!N62*(1+小r将兵属性验证!P62)*小r将兵属性验证!O62*(1+小r将兵属性验证!Q62))*0.5)*小r将兵属性验证!M62/100000000)*小r将兵属性验证!M62,0)</f>
        <v>710717914</v>
      </c>
      <c r="G62" s="8">
        <f>ROUND((((0.5*中r将兵属性验证!AG62*(1+中r将兵属性验证!AI62)*中r将兵属性验证!AH62*(1+中r将兵属性验证!AJ62)*中r将兵属性验证!AM62*中r将兵属性验证!AM62+中r将兵属性验证!N62*(1+中r将兵属性验证!P62)*中r将兵属性验证!AH62*(1+中r将兵属性验证!AJ62)*中r将兵属性验证!AM62)*0.5+(0.5*中r将兵属性验证!AG62*(1+中r将兵属性验证!AI62)*中r将兵属性验证!O62*(1+中r将兵属性验证!Q62)*中r将兵属性验证!AM62+中r将兵属性验证!N62*(1+中r将兵属性验证!P62)*中r将兵属性验证!O62*(1+中r将兵属性验证!Q62))*0.5)*中r将兵属性验证!M62/100000000)*中r将兵属性验证!M62,0)</f>
        <v>828802481</v>
      </c>
      <c r="H62" s="8">
        <f>ROUND((((0.5*大r将兵属性验证!AG62*(1+大r将兵属性验证!AI62)*大r将兵属性验证!AH62*(1+大r将兵属性验证!AJ62)*大r将兵属性验证!AM62*大r将兵属性验证!AM62+大r将兵属性验证!N62*(1+大r将兵属性验证!P62)*大r将兵属性验证!AH62*(1+大r将兵属性验证!AJ62)*大r将兵属性验证!AM62)*0.5+(0.5*大r将兵属性验证!AG62*(1+大r将兵属性验证!AI62)*大r将兵属性验证!O62*(1+大r将兵属性验证!Q62)*大r将兵属性验证!AM62+大r将兵属性验证!N62*(1+大r将兵属性验证!P62)*大r将兵属性验证!O62*(1+大r将兵属性验证!Q62))*0.5)*大r将兵属性验证!M62/100000000)*大r将兵属性验证!M62,0)</f>
        <v>1071258785</v>
      </c>
      <c r="I62" s="8">
        <f>ROUND((((0.5*超r将兵属性验证!AG62*(1+超r将兵属性验证!AI62)*超r将兵属性验证!AH62*(1+超r将兵属性验证!AJ62)*超r将兵属性验证!AM62*超r将兵属性验证!AM62+超r将兵属性验证!N62*(1+超r将兵属性验证!P62)*超r将兵属性验证!AH62*(1+超r将兵属性验证!AJ62)*超r将兵属性验证!AM62)*0.5+(0.5*超r将兵属性验证!AG62*(1+超r将兵属性验证!AI62)*超r将兵属性验证!O62*(1+超r将兵属性验证!Q62)*超r将兵属性验证!AM62+超r将兵属性验证!N62*(1+超r将兵属性验证!P62)*超r将兵属性验证!O62*(1+超r将兵属性验证!Q62))*0.5)*超r将兵属性验证!M62/100000000)*超r将兵属性验证!M62,0)</f>
        <v>1182401401</v>
      </c>
      <c r="K62" s="71">
        <f t="shared" si="1"/>
        <v>1</v>
      </c>
      <c r="L62" s="71">
        <f t="shared" si="2"/>
        <v>1.0669682007638792</v>
      </c>
      <c r="M62" s="71">
        <f t="shared" si="3"/>
        <v>1.2442431441811233</v>
      </c>
      <c r="N62" s="71">
        <f t="shared" si="4"/>
        <v>1.608231670918526</v>
      </c>
      <c r="O62" s="71">
        <f t="shared" si="5"/>
        <v>1.7750849817550258</v>
      </c>
    </row>
    <row r="63" spans="4:15" x14ac:dyDescent="0.15">
      <c r="D63" s="14">
        <v>57</v>
      </c>
      <c r="E63" s="8">
        <f>ROUND((((0.5*非r将兵属性验证!AG63*(1+非r将兵属性验证!AI63)*非r将兵属性验证!AH63*(1+非r将兵属性验证!AJ63)*非r将兵属性验证!AM63*非r将兵属性验证!AM63+非r将兵属性验证!N63*(1+非r将兵属性验证!P63)*非r将兵属性验证!AH63*(1+非r将兵属性验证!AJ63)*非r将兵属性验证!AM63)*0.5+(0.5*非r将兵属性验证!AG63*(1+非r将兵属性验证!AI63)*非r将兵属性验证!O63*(1+非r将兵属性验证!Q63)*非r将兵属性验证!AM63+非r将兵属性验证!N63*(1+非r将兵属性验证!P63)*非r将兵属性验证!O63*(1+非r将兵属性验证!Q63))*0.5)*非r将兵属性验证!M63/100000000)*非r将兵属性验证!M63,0)</f>
        <v>733563649</v>
      </c>
      <c r="F63" s="8">
        <f>ROUND((((0.5*小r将兵属性验证!AG63*(1+小r将兵属性验证!AI63)*小r将兵属性验证!AH63*(1+小r将兵属性验证!AJ63)*小r将兵属性验证!AM63*小r将兵属性验证!AM63+小r将兵属性验证!N63*(1+小r将兵属性验证!P63)*小r将兵属性验证!AH63*(1+小r将兵属性验证!AJ63)*小r将兵属性验证!AM63)*0.5+(0.5*小r将兵属性验证!AG63*(1+小r将兵属性验证!AI63)*小r将兵属性验证!O63*(1+小r将兵属性验证!Q63)*小r将兵属性验证!AM63+小r将兵属性验证!N63*(1+小r将兵属性验证!P63)*小r将兵属性验证!O63*(1+小r将兵属性验证!Q63))*0.5)*小r将兵属性验证!M63/100000000)*小r将兵属性验证!M63,0)</f>
        <v>780562665</v>
      </c>
      <c r="G63" s="8">
        <f>ROUND((((0.5*中r将兵属性验证!AG63*(1+中r将兵属性验证!AI63)*中r将兵属性验证!AH63*(1+中r将兵属性验证!AJ63)*中r将兵属性验证!AM63*中r将兵属性验证!AM63+中r将兵属性验证!N63*(1+中r将兵属性验证!P63)*中r将兵属性验证!AH63*(1+中r将兵属性验证!AJ63)*中r将兵属性验证!AM63)*0.5+(0.5*中r将兵属性验证!AG63*(1+中r将兵属性验证!AI63)*中r将兵属性验证!O63*(1+中r将兵属性验证!Q63)*中r将兵属性验证!AM63+中r将兵属性验证!N63*(1+中r将兵属性验证!P63)*中r将兵属性验证!O63*(1+中r将兵属性验证!Q63))*0.5)*中r将兵属性验证!M63/100000000)*中r将兵属性验证!M63,0)</f>
        <v>911658156</v>
      </c>
      <c r="H63" s="8">
        <f>ROUND((((0.5*大r将兵属性验证!AG63*(1+大r将兵属性验证!AI63)*大r将兵属性验证!AH63*(1+大r将兵属性验证!AJ63)*大r将兵属性验证!AM63*大r将兵属性验证!AM63+大r将兵属性验证!N63*(1+大r将兵属性验证!P63)*大r将兵属性验证!AH63*(1+大r将兵属性验证!AJ63)*大r将兵属性验证!AM63)*0.5+(0.5*大r将兵属性验证!AG63*(1+大r将兵属性验证!AI63)*大r将兵属性验证!O63*(1+大r将兵属性验证!Q63)*大r将兵属性验证!AM63+大r将兵属性验证!N63*(1+大r将兵属性验证!P63)*大r将兵属性验证!O63*(1+大r将兵属性验证!Q63))*0.5)*大r将兵属性验证!M63/100000000)*大r将兵属性验证!M63,0)</f>
        <v>1184874270</v>
      </c>
      <c r="I63" s="8">
        <f>ROUND((((0.5*超r将兵属性验证!AG63*(1+超r将兵属性验证!AI63)*超r将兵属性验证!AH63*(1+超r将兵属性验证!AJ63)*超r将兵属性验证!AM63*超r将兵属性验证!AM63+超r将兵属性验证!N63*(1+超r将兵属性验证!P63)*超r将兵属性验证!AH63*(1+超r将兵属性验证!AJ63)*超r将兵属性验证!AM63)*0.5+(0.5*超r将兵属性验证!AG63*(1+超r将兵属性验证!AI63)*超r将兵属性验证!O63*(1+超r将兵属性验证!Q63)*超r将兵属性验证!AM63+超r将兵属性验证!N63*(1+超r将兵属性验证!P63)*超r将兵属性验证!O63*(1+超r将兵属性验证!Q63))*0.5)*超r将兵属性验证!M63/100000000)*超r将兵属性验证!M63,0)</f>
        <v>1317785602</v>
      </c>
      <c r="K63" s="71">
        <f t="shared" si="1"/>
        <v>1</v>
      </c>
      <c r="L63" s="71">
        <f t="shared" si="2"/>
        <v>1.0640694451859352</v>
      </c>
      <c r="M63" s="71">
        <f t="shared" si="3"/>
        <v>1.2427798967993846</v>
      </c>
      <c r="N63" s="71">
        <f t="shared" si="4"/>
        <v>1.6152303506522308</v>
      </c>
      <c r="O63" s="71">
        <f t="shared" si="5"/>
        <v>1.7964161716524751</v>
      </c>
    </row>
    <row r="64" spans="4:15" x14ac:dyDescent="0.15">
      <c r="D64" s="14">
        <v>58</v>
      </c>
      <c r="E64" s="8">
        <f>ROUND((((0.5*非r将兵属性验证!AG64*(1+非r将兵属性验证!AI64)*非r将兵属性验证!AH64*(1+非r将兵属性验证!AJ64)*非r将兵属性验证!AM64*非r将兵属性验证!AM64+非r将兵属性验证!N64*(1+非r将兵属性验证!P64)*非r将兵属性验证!AH64*(1+非r将兵属性验证!AJ64)*非r将兵属性验证!AM64)*0.5+(0.5*非r将兵属性验证!AG64*(1+非r将兵属性验证!AI64)*非r将兵属性验证!O64*(1+非r将兵属性验证!Q64)*非r将兵属性验证!AM64+非r将兵属性验证!N64*(1+非r将兵属性验证!P64)*非r将兵属性验证!O64*(1+非r将兵属性验证!Q64))*0.5)*非r将兵属性验证!M64/100000000)*非r将兵属性验证!M64,0)</f>
        <v>807353268</v>
      </c>
      <c r="F64" s="8">
        <f>ROUND((((0.5*小r将兵属性验证!AG64*(1+小r将兵属性验证!AI64)*小r将兵属性验证!AH64*(1+小r将兵属性验证!AJ64)*小r将兵属性验证!AM64*小r将兵属性验证!AM64+小r将兵属性验证!N64*(1+小r将兵属性验证!P64)*小r将兵属性验证!AH64*(1+小r将兵属性验证!AJ64)*小r将兵属性验证!AM64)*0.5+(0.5*小r将兵属性验证!AG64*(1+小r将兵属性验证!AI64)*小r将兵属性验证!O64*(1+小r将兵属性验证!Q64)*小r将兵属性验证!AM64+小r将兵属性验证!N64*(1+小r将兵属性验证!P64)*小r将兵属性验证!O64*(1+小r将兵属性验证!Q64))*0.5)*小r将兵属性验证!M64/100000000)*小r将兵属性验证!M64,0)</f>
        <v>855491011</v>
      </c>
      <c r="G64" s="8">
        <f>ROUND((((0.5*中r将兵属性验证!AG64*(1+中r将兵属性验证!AI64)*中r将兵属性验证!AH64*(1+中r将兵属性验证!AJ64)*中r将兵属性验证!AM64*中r将兵属性验证!AM64+中r将兵属性验证!N64*(1+中r将兵属性验证!P64)*中r将兵属性验证!AH64*(1+中r将兵属性验证!AJ64)*中r将兵属性验证!AM64)*0.5+(0.5*中r将兵属性验证!AG64*(1+中r将兵属性验证!AI64)*中r将兵属性验证!O64*(1+中r将兵属性验证!Q64)*中r将兵属性验证!AM64+中r将兵属性验证!N64*(1+中r将兵属性验证!P64)*中r将兵属性验证!O64*(1+中r将兵属性验证!Q64))*0.5)*中r将兵属性验证!M64/100000000)*中r将兵属性验证!M64,0)</f>
        <v>1002493488</v>
      </c>
      <c r="H64" s="8">
        <f>ROUND((((0.5*大r将兵属性验证!AG64*(1+大r将兵属性验证!AI64)*大r将兵属性验证!AH64*(1+大r将兵属性验证!AJ64)*大r将兵属性验证!AM64*大r将兵属性验证!AM64+大r将兵属性验证!N64*(1+大r将兵属性验证!P64)*大r将兵属性验证!AH64*(1+大r将兵属性验证!AJ64)*大r将兵属性验证!AM64)*0.5+(0.5*大r将兵属性验证!AG64*(1+大r将兵属性验证!AI64)*大r将兵属性验证!O64*(1+大r将兵属性验证!Q64)*大r将兵属性验证!AM64+大r将兵属性验证!N64*(1+大r将兵属性验证!P64)*大r将兵属性验证!O64*(1+大r将兵属性验证!Q64))*0.5)*大r将兵属性验证!M64/100000000)*大r将兵属性验证!M64,0)</f>
        <v>1311250007</v>
      </c>
      <c r="I64" s="8">
        <f>ROUND((((0.5*超r将兵属性验证!AG64*(1+超r将兵属性验证!AI64)*超r将兵属性验证!AH64*(1+超r将兵属性验证!AJ64)*超r将兵属性验证!AM64*超r将兵属性验证!AM64+超r将兵属性验证!N64*(1+超r将兵属性验证!P64)*超r将兵属性验证!AH64*(1+超r将兵属性验证!AJ64)*超r将兵属性验证!AM64)*0.5+(0.5*超r将兵属性验证!AG64*(1+超r将兵属性验证!AI64)*超r将兵属性验证!O64*(1+超r将兵属性验证!Q64)*超r将兵属性验证!AM64+超r将兵属性验证!N64*(1+超r将兵属性验证!P64)*超r将兵属性验证!O64*(1+超r将兵属性验证!Q64))*0.5)*超r将兵属性验证!M64/100000000)*超r将兵属性验证!M64,0)</f>
        <v>1535960074</v>
      </c>
      <c r="K64" s="71">
        <f t="shared" si="1"/>
        <v>1</v>
      </c>
      <c r="L64" s="71">
        <f t="shared" si="2"/>
        <v>1.0596241384137186</v>
      </c>
      <c r="M64" s="71">
        <f t="shared" si="3"/>
        <v>1.2417036354895885</v>
      </c>
      <c r="N64" s="71">
        <f t="shared" si="4"/>
        <v>1.6241341417348421</v>
      </c>
      <c r="O64" s="71">
        <f t="shared" si="5"/>
        <v>1.9024634380993179</v>
      </c>
    </row>
    <row r="65" spans="4:15" x14ac:dyDescent="0.15">
      <c r="D65" s="14">
        <v>59</v>
      </c>
      <c r="E65" s="8">
        <f>ROUND((((0.5*非r将兵属性验证!AG65*(1+非r将兵属性验证!AI65)*非r将兵属性验证!AH65*(1+非r将兵属性验证!AJ65)*非r将兵属性验证!AM65*非r将兵属性验证!AM65+非r将兵属性验证!N65*(1+非r将兵属性验证!P65)*非r将兵属性验证!AH65*(1+非r将兵属性验证!AJ65)*非r将兵属性验证!AM65)*0.5+(0.5*非r将兵属性验证!AG65*(1+非r将兵属性验证!AI65)*非r将兵属性验证!O65*(1+非r将兵属性验证!Q65)*非r将兵属性验证!AM65+非r将兵属性验证!N65*(1+非r将兵属性验证!P65)*非r将兵属性验证!O65*(1+非r将兵属性验证!Q65))*0.5)*非r将兵属性验证!M65/100000000)*非r将兵属性验证!M65,0)</f>
        <v>886507288</v>
      </c>
      <c r="F65" s="8">
        <f>ROUND((((0.5*小r将兵属性验证!AG65*(1+小r将兵属性验证!AI65)*小r将兵属性验证!AH65*(1+小r将兵属性验证!AJ65)*小r将兵属性验证!AM65*小r将兵属性验证!AM65+小r将兵属性验证!N65*(1+小r将兵属性验证!P65)*小r将兵属性验证!AH65*(1+小r将兵属性验证!AJ65)*小r将兵属性验证!AM65)*0.5+(0.5*小r将兵属性验证!AG65*(1+小r将兵属性验证!AI65)*小r将兵属性验证!O65*(1+小r将兵属性验证!Q65)*小r将兵属性验证!AM65+小r将兵属性验证!N65*(1+小r将兵属性验证!P65)*小r将兵属性验证!O65*(1+小r将兵属性验证!Q65))*0.5)*小r将兵属性验证!M65/100000000)*小r将兵属性验证!M65,0)</f>
        <v>937570964</v>
      </c>
      <c r="G65" s="8">
        <f>ROUND((((0.5*中r将兵属性验证!AG65*(1+中r将兵属性验证!AI65)*中r将兵属性验证!AH65*(1+中r将兵属性验证!AJ65)*中r将兵属性验证!AM65*中r将兵属性验证!AM65+中r将兵属性验证!N65*(1+中r将兵属性验证!P65)*中r将兵属性验证!AH65*(1+中r将兵属性验证!AJ65)*中r将兵属性验证!AM65)*0.5+(0.5*中r将兵属性验证!AG65*(1+中r将兵属性验证!AI65)*中r将兵属性验证!O65*(1+中r将兵属性验证!Q65)*中r将兵属性验证!AM65+中r将兵属性验证!N65*(1+中r将兵属性验证!P65)*中r将兵属性验证!O65*(1+中r将兵属性验证!Q65))*0.5)*中r将兵属性验证!M65/100000000)*中r将兵属性验证!M65,0)</f>
        <v>1101773869</v>
      </c>
      <c r="H65" s="8">
        <f>ROUND((((0.5*大r将兵属性验证!AG65*(1+大r将兵属性验证!AI65)*大r将兵属性验证!AH65*(1+大r将兵属性验证!AJ65)*大r将兵属性验证!AM65*大r将兵属性验证!AM65+大r将兵属性验证!N65*(1+大r将兵属性验证!P65)*大r将兵属性验证!AH65*(1+大r将兵属性验证!AJ65)*大r将兵属性验证!AM65)*0.5+(0.5*大r将兵属性验证!AG65*(1+大r将兵属性验证!AI65)*大r将兵属性验证!O65*(1+大r将兵属性验证!Q65)*大r将兵属性验证!AM65+大r将兵属性验证!N65*(1+大r将兵属性验证!P65)*大r将兵属性验证!O65*(1+大r将兵属性验证!Q65))*0.5)*大r将兵属性验证!M65/100000000)*大r将兵属性验证!M65,0)</f>
        <v>1452233460</v>
      </c>
      <c r="I65" s="8">
        <f>ROUND((((0.5*超r将兵属性验证!AG65*(1+超r将兵属性验证!AI65)*超r将兵属性验证!AH65*(1+超r将兵属性验证!AJ65)*超r将兵属性验证!AM65*超r将兵属性验证!AM65+超r将兵属性验证!N65*(1+超r将兵属性验证!P65)*超r将兵属性验证!AH65*(1+超r将兵属性验证!AJ65)*超r将兵属性验证!AM65)*0.5+(0.5*超r将兵属性验证!AG65*(1+超r将兵属性验证!AI65)*超r将兵属性验证!O65*(1+超r将兵属性验证!Q65)*超r将兵属性验证!AM65+超r将兵属性验证!N65*(1+超r将兵属性验证!P65)*超r将兵属性验证!O65*(1+超r将兵属性验证!Q65))*0.5)*超r将兵属性验证!M65/100000000)*超r将兵属性验证!M65,0)</f>
        <v>1716926699</v>
      </c>
      <c r="K65" s="71">
        <f t="shared" si="1"/>
        <v>1</v>
      </c>
      <c r="L65" s="71">
        <f t="shared" si="2"/>
        <v>1.0576009658253367</v>
      </c>
      <c r="M65" s="71">
        <f t="shared" si="3"/>
        <v>1.2428255062467124</v>
      </c>
      <c r="N65" s="71">
        <f t="shared" si="4"/>
        <v>1.6381517441061353</v>
      </c>
      <c r="O65" s="71">
        <f t="shared" si="5"/>
        <v>1.9367316233501737</v>
      </c>
    </row>
    <row r="66" spans="4:15" x14ac:dyDescent="0.15">
      <c r="D66" s="14">
        <v>60</v>
      </c>
      <c r="E66" s="8">
        <f>ROUND((((0.5*非r将兵属性验证!AG66*(1+非r将兵属性验证!AI66)*非r将兵属性验证!AH66*(1+非r将兵属性验证!AJ66)*非r将兵属性验证!AM66*非r将兵属性验证!AM66+非r将兵属性验证!N66*(1+非r将兵属性验证!P66)*非r将兵属性验证!AH66*(1+非r将兵属性验证!AJ66)*非r将兵属性验证!AM66)*0.5+(0.5*非r将兵属性验证!AG66*(1+非r将兵属性验证!AI66)*非r将兵属性验证!O66*(1+非r将兵属性验证!Q66)*非r将兵属性验证!AM66+非r将兵属性验证!N66*(1+非r将兵属性验证!P66)*非r将兵属性验证!O66*(1+非r将兵属性验证!Q66))*0.5)*非r将兵属性验证!M66/100000000)*非r将兵属性验证!M66,0)</f>
        <v>986413281</v>
      </c>
      <c r="F66" s="8">
        <f>ROUND((((0.5*小r将兵属性验证!AG66*(1+小r将兵属性验证!AI66)*小r将兵属性验证!AH66*(1+小r将兵属性验证!AJ66)*小r将兵属性验证!AM66*小r将兵属性验证!AM66+小r将兵属性验证!N66*(1+小r将兵属性验证!P66)*小r将兵属性验证!AH66*(1+小r将兵属性验证!AJ66)*小r将兵属性验证!AM66)*0.5+(0.5*小r将兵属性验证!AG66*(1+小r将兵属性验证!AI66)*小r将兵属性验证!O66*(1+小r将兵属性验证!Q66)*小r将兵属性验证!AM66+小r将兵属性验证!N66*(1+小r将兵属性验证!P66)*小r将兵属性验证!O66*(1+小r将兵属性验证!Q66))*0.5)*小r将兵属性验证!M66/100000000)*小r将兵属性验证!M66,0)</f>
        <v>1044752273</v>
      </c>
      <c r="G66" s="8">
        <f>ROUND((((0.5*中r将兵属性验证!AG66*(1+中r将兵属性验证!AI66)*中r将兵属性验证!AH66*(1+中r将兵属性验证!AJ66)*中r将兵属性验证!AM66*中r将兵属性验证!AM66+中r将兵属性验证!N66*(1+中r将兵属性验证!P66)*中r将兵属性验证!AH66*(1+中r将兵属性验证!AJ66)*中r将兵属性验证!AM66)*0.5+(0.5*中r将兵属性验证!AG66*(1+中r将兵属性验证!AI66)*中r将兵属性验证!O66*(1+中r将兵属性验证!Q66)*中r将兵属性验证!AM66+中r将兵属性验证!N66*(1+中r将兵属性验证!P66)*中r将兵属性验证!O66*(1+中r将兵属性验证!Q66))*0.5)*中r将兵属性验证!M66/100000000)*中r将兵属性验证!M66,0)</f>
        <v>1293519290</v>
      </c>
      <c r="H66" s="8">
        <f>ROUND((((0.5*大r将兵属性验证!AG66*(1+大r将兵属性验证!AI66)*大r将兵属性验证!AH66*(1+大r将兵属性验证!AJ66)*大r将兵属性验证!AM66*大r将兵属性验证!AM66+大r将兵属性验证!N66*(1+大r将兵属性验证!P66)*大r将兵属性验证!AH66*(1+大r将兵属性验证!AJ66)*大r将兵属性验证!AM66)*0.5+(0.5*大r将兵属性验证!AG66*(1+大r将兵属性验证!AI66)*大r将兵属性验证!O66*(1+大r将兵属性验证!Q66)*大r将兵属性验证!AM66+大r将兵属性验证!N66*(1+大r将兵属性验证!P66)*大r将兵属性验证!O66*(1+大r将兵属性验证!Q66))*0.5)*大r将兵属性验证!M66/100000000)*大r将兵属性验证!M66,0)</f>
        <v>1769979021</v>
      </c>
      <c r="I66" s="8">
        <f>ROUND((((0.5*超r将兵属性验证!AG66*(1+超r将兵属性验证!AI66)*超r将兵属性验证!AH66*(1+超r将兵属性验证!AJ66)*超r将兵属性验证!AM66*超r将兵属性验证!AM66+超r将兵属性验证!N66*(1+超r将兵属性验证!P66)*超r将兵属性验证!AH66*(1+超r将兵属性验证!AJ66)*超r将兵属性验证!AM66)*0.5+(0.5*超r将兵属性验证!AG66*(1+超r将兵属性验证!AI66)*超r将兵属性验证!O66*(1+超r将兵属性验证!Q66)*超r将兵属性验证!AM66+超r将兵属性验证!N66*(1+超r将兵属性验证!P66)*超r将兵属性验证!O66*(1+超r将兵属性验证!Q66))*0.5)*超r将兵属性验证!M66/100000000)*超r将兵属性验证!M66,0)</f>
        <v>2211919200</v>
      </c>
      <c r="K66" s="71">
        <f t="shared" si="1"/>
        <v>1</v>
      </c>
      <c r="L66" s="71">
        <f t="shared" si="2"/>
        <v>1.0591425451417862</v>
      </c>
      <c r="M66" s="71">
        <f t="shared" si="3"/>
        <v>1.3113360443491433</v>
      </c>
      <c r="N66" s="71">
        <f t="shared" si="4"/>
        <v>1.7943584652526592</v>
      </c>
      <c r="O66" s="71">
        <f t="shared" si="5"/>
        <v>2.242385866659879</v>
      </c>
    </row>
    <row r="67" spans="4:15" x14ac:dyDescent="0.15">
      <c r="D67" s="14">
        <v>61</v>
      </c>
      <c r="E67" s="8">
        <f>ROUND((((0.5*非r将兵属性验证!AG67*(1+非r将兵属性验证!AI67)*非r将兵属性验证!AH67*(1+非r将兵属性验证!AJ67)*非r将兵属性验证!AM67*非r将兵属性验证!AM67+非r将兵属性验证!N67*(1+非r将兵属性验证!P67)*非r将兵属性验证!AH67*(1+非r将兵属性验证!AJ67)*非r将兵属性验证!AM67)*0.5+(0.5*非r将兵属性验证!AG67*(1+非r将兵属性验证!AI67)*非r将兵属性验证!O67*(1+非r将兵属性验证!Q67)*非r将兵属性验证!AM67+非r将兵属性验证!N67*(1+非r将兵属性验证!P67)*非r将兵属性验证!O67*(1+非r将兵属性验证!Q67))*0.5)*非r将兵属性验证!M67/100000000)*非r将兵属性验证!M67,0)</f>
        <v>1098832148</v>
      </c>
      <c r="F67" s="8">
        <f>ROUND((((0.5*小r将兵属性验证!AG67*(1+小r将兵属性验证!AI67)*小r将兵属性验证!AH67*(1+小r将兵属性验证!AJ67)*小r将兵属性验证!AM67*小r将兵属性验证!AM67+小r将兵属性验证!N67*(1+小r将兵属性验证!P67)*小r将兵属性验证!AH67*(1+小r将兵属性验证!AJ67)*小r将兵属性验证!AM67)*0.5+(0.5*小r将兵属性验证!AG67*(1+小r将兵属性验证!AI67)*小r将兵属性验证!O67*(1+小r将兵属性验证!Q67)*小r将兵属性验证!AM67+小r将兵属性验证!N67*(1+小r将兵属性验证!P67)*小r将兵属性验证!O67*(1+小r将兵属性验证!Q67))*0.5)*小r将兵属性验证!M67/100000000)*小r将兵属性验证!M67,0)</f>
        <v>1168701205</v>
      </c>
      <c r="G67" s="8">
        <f>ROUND((((0.5*中r将兵属性验证!AG67*(1+中r将兵属性验证!AI67)*中r将兵属性验证!AH67*(1+中r将兵属性验证!AJ67)*中r将兵属性验证!AM67*中r将兵属性验证!AM67+中r将兵属性验证!N67*(1+中r将兵属性验证!P67)*中r将兵属性验证!AH67*(1+中r将兵属性验证!AJ67)*中r将兵属性验证!AM67)*0.5+(0.5*中r将兵属性验证!AG67*(1+中r将兵属性验证!AI67)*中r将兵属性验证!O67*(1+中r将兵属性验证!Q67)*中r将兵属性验证!AM67+中r将兵属性验证!N67*(1+中r将兵属性验证!P67)*中r将兵属性验证!O67*(1+中r将兵属性验证!Q67))*0.5)*中r将兵属性验证!M67/100000000)*中r将兵属性验证!M67,0)</f>
        <v>1436421843</v>
      </c>
      <c r="H67" s="8">
        <f>ROUND((((0.5*大r将兵属性验证!AG67*(1+大r将兵属性验证!AI67)*大r将兵属性验证!AH67*(1+大r将兵属性验证!AJ67)*大r将兵属性验证!AM67*大r将兵属性验证!AM67+大r将兵属性验证!N67*(1+大r将兵属性验证!P67)*大r将兵属性验证!AH67*(1+大r将兵属性验证!AJ67)*大r将兵属性验证!AM67)*0.5+(0.5*大r将兵属性验证!AG67*(1+大r将兵属性验证!AI67)*大r将兵属性验证!O67*(1+大r将兵属性验证!Q67)*大r将兵属性验证!AM67+大r将兵属性验证!N67*(1+大r将兵属性验证!P67)*大r将兵属性验证!O67*(1+大r将兵属性验证!Q67))*0.5)*大r将兵属性验证!M67/100000000)*大r将兵属性验证!M67,0)</f>
        <v>1966155372</v>
      </c>
      <c r="I67" s="8">
        <f>ROUND((((0.5*超r将兵属性验证!AG67*(1+超r将兵属性验证!AI67)*超r将兵属性验证!AH67*(1+超r将兵属性验证!AJ67)*超r将兵属性验证!AM67*超r将兵属性验证!AM67+超r将兵属性验证!N67*(1+超r将兵属性验证!P67)*超r将兵属性验证!AH67*(1+超r将兵属性验证!AJ67)*超r将兵属性验证!AM67)*0.5+(0.5*超r将兵属性验证!AG67*(1+超r将兵属性验证!AI67)*超r将兵属性验证!O67*(1+超r将兵属性验证!Q67)*超r将兵属性验证!AM67+超r将兵属性验证!N67*(1+超r将兵属性验证!P67)*超r将兵属性验证!O67*(1+超r将兵属性验证!Q67))*0.5)*超r将兵属性验证!M67/100000000)*超r将兵属性验证!M67,0)</f>
        <v>2446963839</v>
      </c>
      <c r="K67" s="71">
        <f t="shared" si="1"/>
        <v>1</v>
      </c>
      <c r="L67" s="71">
        <f t="shared" si="2"/>
        <v>1.0635848315206009</v>
      </c>
      <c r="M67" s="71">
        <f t="shared" si="3"/>
        <v>1.3072258994373724</v>
      </c>
      <c r="N67" s="71">
        <f t="shared" si="4"/>
        <v>1.7893136595781507</v>
      </c>
      <c r="O67" s="71">
        <f t="shared" si="5"/>
        <v>2.2268768195886457</v>
      </c>
    </row>
    <row r="68" spans="4:15" x14ac:dyDescent="0.15">
      <c r="D68" s="14">
        <v>62</v>
      </c>
      <c r="E68" s="8">
        <f>ROUND((((0.5*非r将兵属性验证!AG68*(1+非r将兵属性验证!AI68)*非r将兵属性验证!AH68*(1+非r将兵属性验证!AJ68)*非r将兵属性验证!AM68*非r将兵属性验证!AM68+非r将兵属性验证!N68*(1+非r将兵属性验证!P68)*非r将兵属性验证!AH68*(1+非r将兵属性验证!AJ68)*非r将兵属性验证!AM68)*0.5+(0.5*非r将兵属性验证!AG68*(1+非r将兵属性验证!AI68)*非r将兵属性验证!O68*(1+非r将兵属性验证!Q68)*非r将兵属性验证!AM68+非r将兵属性验证!N68*(1+非r将兵属性验证!P68)*非r将兵属性验证!O68*(1+非r将兵属性验证!Q68))*0.5)*非r将兵属性验证!M68/100000000)*非r将兵属性验证!M68,0)</f>
        <v>1226030987</v>
      </c>
      <c r="F68" s="8">
        <f>ROUND((((0.5*小r将兵属性验证!AG68*(1+小r将兵属性验证!AI68)*小r将兵属性验证!AH68*(1+小r将兵属性验证!AJ68)*小r将兵属性验证!AM68*小r将兵属性验证!AM68+小r将兵属性验证!N68*(1+小r将兵属性验证!P68)*小r将兵属性验证!AH68*(1+小r将兵属性验证!AJ68)*小r将兵属性验证!AM68)*0.5+(0.5*小r将兵属性验证!AG68*(1+小r将兵属性验证!AI68)*小r将兵属性验证!O68*(1+小r将兵属性验证!Q68)*小r将兵属性验证!AM68+小r将兵属性验证!N68*(1+小r将兵属性验证!P68)*小r将兵属性验证!O68*(1+小r将兵属性验证!Q68))*0.5)*小r将兵属性验证!M68/100000000)*小r将兵属性验证!M68,0)</f>
        <v>1304024047</v>
      </c>
      <c r="G68" s="8">
        <f>ROUND((((0.5*中r将兵属性验证!AG68*(1+中r将兵属性验证!AI68)*中r将兵属性验证!AH68*(1+中r将兵属性验证!AJ68)*中r将兵属性验证!AM68*中r将兵属性验证!AM68+中r将兵属性验证!N68*(1+中r将兵属性验证!P68)*中r将兵属性验证!AH68*(1+中r将兵属性验证!AJ68)*中r将兵属性验证!AM68)*0.5+(0.5*中r将兵属性验证!AG68*(1+中r将兵属性验证!AI68)*中r将兵属性验证!O68*(1+中r将兵属性验证!Q68)*中r将兵属性验证!AM68+中r将兵属性验证!N68*(1+中r将兵属性验证!P68)*中r将兵属性验证!O68*(1+中r将兵属性验证!Q68))*0.5)*中r将兵属性验证!M68/100000000)*中r将兵属性验证!M68,0)</f>
        <v>1596039601</v>
      </c>
      <c r="H68" s="8">
        <f>ROUND((((0.5*大r将兵属性验证!AG68*(1+大r将兵属性验证!AI68)*大r将兵属性验证!AH68*(1+大r将兵属性验证!AJ68)*大r将兵属性验证!AM68*大r将兵属性验证!AM68+大r将兵属性验证!N68*(1+大r将兵属性验证!P68)*大r将兵属性验证!AH68*(1+大r将兵属性验证!AJ68)*大r将兵属性验证!AM68)*0.5+(0.5*大r将兵属性验证!AG68*(1+大r将兵属性验证!AI68)*大r将兵属性验证!O68*(1+大r将兵属性验证!Q68)*大r将兵属性验证!AM68+大r将兵属性验证!N68*(1+大r将兵属性验证!P68)*大r将兵属性验证!O68*(1+大r将兵属性验证!Q68))*0.5)*大r将兵属性验证!M68/100000000)*大r将兵属性验证!M68,0)</f>
        <v>2182425003</v>
      </c>
      <c r="I68" s="8">
        <f>ROUND((((0.5*超r将兵属性验证!AG68*(1+超r将兵属性验证!AI68)*超r将兵属性验证!AH68*(1+超r将兵属性验证!AJ68)*超r将兵属性验证!AM68*超r将兵属性验证!AM68+超r将兵属性验证!N68*(1+超r将兵属性验证!P68)*超r将兵属性验证!AH68*(1+超r将兵属性验证!AJ68)*超r将兵属性验证!AM68)*0.5+(0.5*超r将兵属性验证!AG68*(1+超r将兵属性验证!AI68)*超r将兵属性验证!O68*(1+超r将兵属性验证!Q68)*超r将兵属性验证!AM68+超r将兵属性验证!N68*(1+超r将兵属性验证!P68)*超r将兵属性验证!O68*(1+超r将兵属性验证!Q68))*0.5)*超r将兵属性验证!M68/100000000)*超r将兵属性验证!M68,0)</f>
        <v>2706584095</v>
      </c>
      <c r="K68" s="71">
        <f t="shared" si="1"/>
        <v>1</v>
      </c>
      <c r="L68" s="71">
        <f t="shared" si="2"/>
        <v>1.0636142649141707</v>
      </c>
      <c r="M68" s="71">
        <f t="shared" si="3"/>
        <v>1.3017938518058028</v>
      </c>
      <c r="N68" s="71">
        <f t="shared" si="4"/>
        <v>1.7800732821119145</v>
      </c>
      <c r="O68" s="71">
        <f t="shared" si="5"/>
        <v>2.2075984405767715</v>
      </c>
    </row>
    <row r="69" spans="4:15" x14ac:dyDescent="0.15">
      <c r="D69" s="14">
        <v>63</v>
      </c>
      <c r="E69" s="8">
        <f>ROUND((((0.5*非r将兵属性验证!AG69*(1+非r将兵属性验证!AI69)*非r将兵属性验证!AH69*(1+非r将兵属性验证!AJ69)*非r将兵属性验证!AM69*非r将兵属性验证!AM69+非r将兵属性验证!N69*(1+非r将兵属性验证!P69)*非r将兵属性验证!AH69*(1+非r将兵属性验证!AJ69)*非r将兵属性验证!AM69)*0.5+(0.5*非r将兵属性验证!AG69*(1+非r将兵属性验证!AI69)*非r将兵属性验证!O69*(1+非r将兵属性验证!Q69)*非r将兵属性验证!AM69+非r将兵属性验证!N69*(1+非r将兵属性验证!P69)*非r将兵属性验证!O69*(1+非r将兵属性验证!Q69))*0.5)*非r将兵属性验证!M69/100000000)*非r将兵属性验证!M69,0)</f>
        <v>1366241364</v>
      </c>
      <c r="F69" s="8">
        <f>ROUND((((0.5*小r将兵属性验证!AG69*(1+小r将兵属性验证!AI69)*小r将兵属性验证!AH69*(1+小r将兵属性验证!AJ69)*小r将兵属性验证!AM69*小r将兵属性验证!AM69+小r将兵属性验证!N69*(1+小r将兵属性验证!P69)*小r将兵属性验证!AH69*(1+小r将兵属性验证!AJ69)*小r将兵属性验证!AM69)*0.5+(0.5*小r将兵属性验证!AG69*(1+小r将兵属性验证!AI69)*小r将兵属性验证!O69*(1+小r将兵属性验证!Q69)*小r将兵属性验证!AM69+小r将兵属性验证!N69*(1+小r将兵属性验证!P69)*小r将兵属性验证!O69*(1+小r将兵属性验证!Q69))*0.5)*小r将兵属性验证!M69/100000000)*小r将兵属性验证!M69,0)</f>
        <v>1455397754</v>
      </c>
      <c r="G69" s="8">
        <f>ROUND((((0.5*中r将兵属性验证!AG69*(1+中r将兵属性验证!AI69)*中r将兵属性验证!AH69*(1+中r将兵属性验证!AJ69)*中r将兵属性验证!AM69*中r将兵属性验证!AM69+中r将兵属性验证!N69*(1+中r将兵属性验证!P69)*中r将兵属性验证!AH69*(1+中r将兵属性验证!AJ69)*中r将兵属性验证!AM69)*0.5+(0.5*中r将兵属性验证!AG69*(1+中r将兵属性验证!AI69)*中r将兵属性验证!O69*(1+中r将兵属性验证!Q69)*中r将兵属性验证!AM69+中r将兵属性验证!N69*(1+中r将兵属性验证!P69)*中r将兵属性验证!O69*(1+中r将兵属性验证!Q69))*0.5)*中r将兵属性验证!M69/100000000)*中r将兵属性验证!M69,0)</f>
        <v>1769961429</v>
      </c>
      <c r="H69" s="8">
        <f>ROUND((((0.5*大r将兵属性验证!AG69*(1+大r将兵属性验证!AI69)*大r将兵属性验证!AH69*(1+大r将兵属性验证!AJ69)*大r将兵属性验证!AM69*大r将兵属性验证!AM69+大r将兵属性验证!N69*(1+大r将兵属性验证!P69)*大r将兵属性验证!AH69*(1+大r将兵属性验证!AJ69)*大r将兵属性验证!AM69)*0.5+(0.5*大r将兵属性验证!AG69*(1+大r将兵属性验证!AI69)*大r将兵属性验证!O69*(1+大r将兵属性验证!Q69)*大r将兵属性验证!AM69+大r将兵属性验证!N69*(1+大r将兵属性验证!P69)*大r将兵属性验证!O69*(1+大r将兵属性验证!Q69))*0.5)*大r将兵属性验证!M69/100000000)*大r将兵属性验证!M69,0)</f>
        <v>2422703912</v>
      </c>
      <c r="I69" s="8">
        <f>ROUND((((0.5*超r将兵属性验证!AG69*(1+超r将兵属性验证!AI69)*超r将兵属性验证!AH69*(1+超r将兵属性验证!AJ69)*超r将兵属性验证!AM69*超r将兵属性验证!AM69+超r将兵属性验证!N69*(1+超r将兵属性验证!P69)*超r将兵属性验证!AH69*(1+超r将兵属性验证!AJ69)*超r将兵属性验证!AM69)*0.5+(0.5*超r将兵属性验证!AG69*(1+超r将兵属性验证!AI69)*超r将兵属性验证!O69*(1+超r将兵属性验证!Q69)*超r将兵属性验证!AM69+超r将兵属性验证!N69*(1+超r将兵属性验证!P69)*超r将兵属性验证!O69*(1+超r将兵属性验证!Q69))*0.5)*超r将兵属性验证!M69/100000000)*超r将兵属性验证!M69,0)</f>
        <v>2988719188</v>
      </c>
      <c r="K69" s="71">
        <f t="shared" si="1"/>
        <v>1</v>
      </c>
      <c r="L69" s="71">
        <f t="shared" si="2"/>
        <v>1.0652566906179544</v>
      </c>
      <c r="M69" s="71">
        <f t="shared" si="3"/>
        <v>1.2954968833749934</v>
      </c>
      <c r="N69" s="71">
        <f t="shared" si="4"/>
        <v>1.7732620134607489</v>
      </c>
      <c r="O69" s="71">
        <f t="shared" si="5"/>
        <v>2.1875484572138895</v>
      </c>
    </row>
    <row r="70" spans="4:15" x14ac:dyDescent="0.15">
      <c r="D70" s="14">
        <v>64</v>
      </c>
      <c r="E70" s="8">
        <f>ROUND((((0.5*非r将兵属性验证!AG70*(1+非r将兵属性验证!AI70)*非r将兵属性验证!AH70*(1+非r将兵属性验证!AJ70)*非r将兵属性验证!AM70*非r将兵属性验证!AM70+非r将兵属性验证!N70*(1+非r将兵属性验证!P70)*非r将兵属性验证!AH70*(1+非r将兵属性验证!AJ70)*非r将兵属性验证!AM70)*0.5+(0.5*非r将兵属性验证!AG70*(1+非r将兵属性验证!AI70)*非r将兵属性验证!O70*(1+非r将兵属性验证!Q70)*非r将兵属性验证!AM70+非r将兵属性验证!N70*(1+非r将兵属性验证!P70)*非r将兵属性验证!O70*(1+非r将兵属性验证!Q70))*0.5)*非r将兵属性验证!M70/100000000)*非r将兵属性验证!M70,0)</f>
        <v>1522682780</v>
      </c>
      <c r="F70" s="8">
        <f>ROUND((((0.5*小r将兵属性验证!AG70*(1+小r将兵属性验证!AI70)*小r将兵属性验证!AH70*(1+小r将兵属性验证!AJ70)*小r将兵属性验证!AM70*小r将兵属性验证!AM70+小r将兵属性验证!N70*(1+小r将兵属性验证!P70)*小r将兵属性验证!AH70*(1+小r将兵属性验证!AJ70)*小r将兵属性验证!AM70)*0.5+(0.5*小r将兵属性验证!AG70*(1+小r将兵属性验证!AI70)*小r将兵属性验证!O70*(1+小r将兵属性验证!Q70)*小r将兵属性验证!AM70+小r将兵属性验证!N70*(1+小r将兵属性验证!P70)*小r将兵属性验证!O70*(1+小r将兵属性验证!Q70))*0.5)*小r将兵属性验证!M70/100000000)*小r将兵属性验证!M70,0)</f>
        <v>1621188648</v>
      </c>
      <c r="G70" s="8">
        <f>ROUND((((0.5*中r将兵属性验证!AG70*(1+中r将兵属性验证!AI70)*中r将兵属性验证!AH70*(1+中r将兵属性验证!AJ70)*中r将兵属性验证!AM70*中r将兵属性验证!AM70+中r将兵属性验证!N70*(1+中r将兵属性验证!P70)*中r将兵属性验证!AH70*(1+中r将兵属性验证!AJ70)*中r将兵属性验证!AM70)*0.5+(0.5*中r将兵属性验证!AG70*(1+中r将兵属性验证!AI70)*中r将兵属性验证!O70*(1+中r将兵属性验证!Q70)*中r将兵属性验证!AM70+中r将兵属性验证!N70*(1+中r将兵属性验证!P70)*中r将兵属性验证!O70*(1+中r将兵属性验证!Q70))*0.5)*中r将兵属性验证!M70/100000000)*中r将兵属性验证!M70,0)</f>
        <v>1964453707</v>
      </c>
      <c r="H70" s="8">
        <f>ROUND((((0.5*大r将兵属性验证!AG70*(1+大r将兵属性验证!AI70)*大r将兵属性验证!AH70*(1+大r将兵属性验证!AJ70)*大r将兵属性验证!AM70*大r将兵属性验证!AM70+大r将兵属性验证!N70*(1+大r将兵属性验证!P70)*大r将兵属性验证!AH70*(1+大r将兵属性验证!AJ70)*大r将兵属性验证!AM70)*0.5+(0.5*大r将兵属性验证!AG70*(1+大r将兵属性验证!AI70)*大r将兵属性验证!O70*(1+大r将兵属性验证!Q70)*大r将兵属性验证!AM70+大r将兵属性验证!N70*(1+大r将兵属性验证!P70)*大r将兵属性验证!O70*(1+大r将兵属性验证!Q70))*0.5)*大r将兵属性验证!M70/100000000)*大r将兵属性验证!M70,0)</f>
        <v>2686241609</v>
      </c>
      <c r="I70" s="8">
        <f>ROUND((((0.5*超r将兵属性验证!AG70*(1+超r将兵属性验证!AI70)*超r将兵属性验证!AH70*(1+超r将兵属性验证!AJ70)*超r将兵属性验证!AM70*超r将兵属性验证!AM70+超r将兵属性验证!N70*(1+超r将兵属性验证!P70)*超r将兵属性验证!AH70*(1+超r将兵属性验证!AJ70)*超r将兵属性验证!AM70)*0.5+(0.5*超r将兵属性验证!AG70*(1+超r将兵属性验证!AI70)*超r将兵属性验证!O70*(1+超r将兵属性验证!Q70)*超r将兵属性验证!AM70+超r将兵属性验证!N70*(1+超r将兵属性验证!P70)*超r将兵属性验证!O70*(1+超r将兵属性验证!Q70))*0.5)*超r将兵属性验证!M70/100000000)*超r将兵属性验证!M70,0)</f>
        <v>3292963787</v>
      </c>
      <c r="K70" s="71">
        <f t="shared" si="1"/>
        <v>1</v>
      </c>
      <c r="L70" s="71">
        <f t="shared" si="2"/>
        <v>1.0646923110275142</v>
      </c>
      <c r="M70" s="71">
        <f t="shared" si="3"/>
        <v>1.2901266979587174</v>
      </c>
      <c r="N70" s="71">
        <f t="shared" si="4"/>
        <v>1.7641505140026605</v>
      </c>
      <c r="O70" s="71">
        <f t="shared" si="5"/>
        <v>2.1626065719348322</v>
      </c>
    </row>
    <row r="71" spans="4:15" x14ac:dyDescent="0.15">
      <c r="D71" s="14">
        <v>65</v>
      </c>
      <c r="E71" s="8">
        <f>ROUND((((0.5*非r将兵属性验证!AG71*(1+非r将兵属性验证!AI71)*非r将兵属性验证!AH71*(1+非r将兵属性验证!AJ71)*非r将兵属性验证!AM71*非r将兵属性验证!AM71+非r将兵属性验证!N71*(1+非r将兵属性验证!P71)*非r将兵属性验证!AH71*(1+非r将兵属性验证!AJ71)*非r将兵属性验证!AM71)*0.5+(0.5*非r将兵属性验证!AG71*(1+非r将兵属性验证!AI71)*非r将兵属性验证!O71*(1+非r将兵属性验证!Q71)*非r将兵属性验证!AM71+非r将兵属性验证!N71*(1+非r将兵属性验证!P71)*非r将兵属性验证!O71*(1+非r将兵属性验证!Q71))*0.5)*非r将兵属性验证!M71/100000000)*非r将兵属性验证!M71,0)</f>
        <v>1695598051</v>
      </c>
      <c r="F71" s="8">
        <f>ROUND((((0.5*小r将兵属性验证!AG71*(1+小r将兵属性验证!AI71)*小r将兵属性验证!AH71*(1+小r将兵属性验证!AJ71)*小r将兵属性验证!AM71*小r将兵属性验证!AM71+小r将兵属性验证!N71*(1+小r将兵属性验证!P71)*小r将兵属性验证!AH71*(1+小r将兵属性验证!AJ71)*小r将兵属性验证!AM71)*0.5+(0.5*小r将兵属性验证!AG71*(1+小r将兵属性验证!AI71)*小r将兵属性验证!O71*(1+小r将兵属性验证!Q71)*小r将兵属性验证!AM71+小r将兵属性验证!N71*(1+小r将兵属性验证!P71)*小r将兵属性验证!O71*(1+小r将兵属性验证!Q71))*0.5)*小r将兵属性验证!M71/100000000)*小r将兵属性验证!M71,0)</f>
        <v>1810511425</v>
      </c>
      <c r="G71" s="8">
        <f>ROUND((((0.5*中r将兵属性验证!AG71*(1+中r将兵属性验证!AI71)*中r将兵属性验证!AH71*(1+中r将兵属性验证!AJ71)*中r将兵属性验证!AM71*中r将兵属性验证!AM71+中r将兵属性验证!N71*(1+中r将兵属性验证!P71)*中r将兵属性验证!AH71*(1+中r将兵属性验证!AJ71)*中r将兵属性验证!AM71)*0.5+(0.5*中r将兵属性验证!AG71*(1+中r将兵属性验证!AI71)*中r将兵属性验证!O71*(1+中r将兵属性验证!Q71)*中r将兵属性验证!AM71+中r将兵属性验证!N71*(1+中r将兵属性验证!P71)*中r将兵属性验证!O71*(1+中r将兵属性验证!Q71))*0.5)*中r将兵属性验证!M71/100000000)*中r将兵属性验证!M71,0)</f>
        <v>2189560125</v>
      </c>
      <c r="H71" s="8">
        <f>ROUND((((0.5*大r将兵属性验证!AG71*(1+大r将兵属性验证!AI71)*大r将兵属性验证!AH71*(1+大r将兵属性验证!AJ71)*大r将兵属性验证!AM71*大r将兵属性验证!AM71+大r将兵属性验证!N71*(1+大r将兵属性验证!P71)*大r将兵属性验证!AH71*(1+大r将兵属性验证!AJ71)*大r将兵属性验证!AM71)*0.5+(0.5*大r将兵属性验证!AG71*(1+大r将兵属性验证!AI71)*大r将兵属性验证!O71*(1+大r将兵属性验证!Q71)*大r将兵属性验证!AM71+大r将兵属性验证!N71*(1+大r将兵属性验证!P71)*大r将兵属性验证!O71*(1+大r将兵属性验证!Q71))*0.5)*大r将兵属性验证!M71/100000000)*大r将兵属性验证!M71,0)</f>
        <v>2982956080</v>
      </c>
      <c r="I71" s="8">
        <f>ROUND((((0.5*超r将兵属性验证!AG71*(1+超r将兵属性验证!AI71)*超r将兵属性验证!AH71*(1+超r将兵属性验证!AJ71)*超r将兵属性验证!AM71*超r将兵属性验证!AM71+超r将兵属性验证!N71*(1+超r将兵属性验证!P71)*超r将兵属性验证!AH71*(1+超r将兵属性验证!AJ71)*超r将兵属性验证!AM71)*0.5+(0.5*超r将兵属性验证!AG71*(1+超r将兵属性验证!AI71)*超r将兵属性验证!O71*(1+超r将兵属性验证!Q71)*超r将兵属性验证!AM71+超r将兵属性验证!N71*(1+超r将兵属性验证!P71)*超r将兵属性验证!O71*(1+超r将兵属性验证!Q71))*0.5)*超r将兵属性验证!M71/100000000)*超r将兵属性验证!M71,0)</f>
        <v>3623402396</v>
      </c>
      <c r="K71" s="71">
        <f t="shared" si="1"/>
        <v>1</v>
      </c>
      <c r="L71" s="71">
        <f t="shared" si="2"/>
        <v>1.0677715888693244</v>
      </c>
      <c r="M71" s="71">
        <f t="shared" si="3"/>
        <v>1.2913202652649192</v>
      </c>
      <c r="N71" s="71">
        <f t="shared" si="4"/>
        <v>1.7592353790692108</v>
      </c>
      <c r="O71" s="71">
        <f t="shared" si="5"/>
        <v>2.13694654453221</v>
      </c>
    </row>
    <row r="72" spans="4:15" x14ac:dyDescent="0.15">
      <c r="D72" s="14">
        <v>66</v>
      </c>
      <c r="E72" s="8">
        <f>ROUND((((0.5*非r将兵属性验证!AG72*(1+非r将兵属性验证!AI72)*非r将兵属性验证!AH72*(1+非r将兵属性验证!AJ72)*非r将兵属性验证!AM72*非r将兵属性验证!AM72+非r将兵属性验证!N72*(1+非r将兵属性验证!P72)*非r将兵属性验证!AH72*(1+非r将兵属性验证!AJ72)*非r将兵属性验证!AM72)*0.5+(0.5*非r将兵属性验证!AG72*(1+非r将兵属性验证!AI72)*非r将兵属性验证!O72*(1+非r将兵属性验证!Q72)*非r将兵属性验证!AM72+非r将兵属性验证!N72*(1+非r将兵属性验证!P72)*非r将兵属性验证!O72*(1+非r将兵属性验证!Q72))*0.5)*非r将兵属性验证!M72/100000000)*非r将兵属性验证!M72,0)</f>
        <v>1877199261</v>
      </c>
      <c r="F72" s="8">
        <f>ROUND((((0.5*小r将兵属性验证!AG72*(1+小r将兵属性验证!AI72)*小r将兵属性验证!AH72*(1+小r将兵属性验证!AJ72)*小r将兵属性验证!AM72*小r将兵属性验证!AM72+小r将兵属性验证!N72*(1+小r将兵属性验证!P72)*小r将兵属性验证!AH72*(1+小r将兵属性验证!AJ72)*小r将兵属性验证!AM72)*0.5+(0.5*小r将兵属性验证!AG72*(1+小r将兵属性验证!AI72)*小r将兵属性验证!O72*(1+小r将兵属性验证!Q72)*小r将兵属性验证!AM72+小r将兵属性验证!N72*(1+小r将兵属性验证!P72)*小r将兵属性验证!O72*(1+小r将兵属性验证!Q72))*0.5)*小r将兵属性验证!M72/100000000)*小r将兵属性验证!M72,0)</f>
        <v>2004108541</v>
      </c>
      <c r="G72" s="8">
        <f>ROUND((((0.5*中r将兵属性验证!AG72*(1+中r将兵属性验证!AI72)*中r将兵属性验证!AH72*(1+中r将兵属性验证!AJ72)*中r将兵属性验证!AM72*中r将兵属性验证!AM72+中r将兵属性验证!N72*(1+中r将兵属性验证!P72)*中r将兵属性验证!AH72*(1+中r将兵属性验证!AJ72)*中r将兵属性验证!AM72)*0.5+(0.5*中r将兵属性验证!AG72*(1+中r将兵属性验证!AI72)*中r将兵属性验证!O72*(1+中r将兵属性验证!Q72)*中r将兵属性验证!AM72+中r将兵属性验证!N72*(1+中r将兵属性验证!P72)*中r将兵属性验证!O72*(1+中r将兵属性验证!Q72))*0.5)*中r将兵属性验证!M72/100000000)*中r将兵属性验证!M72,0)</f>
        <v>2436493465</v>
      </c>
      <c r="H72" s="8">
        <f>ROUND((((0.5*大r将兵属性验证!AG72*(1+大r将兵属性验证!AI72)*大r将兵属性验证!AH72*(1+大r将兵属性验证!AJ72)*大r将兵属性验证!AM72*大r将兵属性验证!AM72+大r将兵属性验证!N72*(1+大r将兵属性验证!P72)*大r将兵属性验证!AH72*(1+大r将兵属性验证!AJ72)*大r将兵属性验证!AM72)*0.5+(0.5*大r将兵属性验证!AG72*(1+大r将兵属性验证!AI72)*大r将兵属性验证!O72*(1+大r将兵属性验证!Q72)*大r将兵属性验证!AM72+大r将兵属性验证!N72*(1+大r将兵属性验证!P72)*大r将兵属性验证!O72*(1+大r将兵属性验证!Q72))*0.5)*大r将兵属性验证!M72/100000000)*大r将兵属性验证!M72,0)</f>
        <v>3305094082</v>
      </c>
      <c r="I72" s="8">
        <f>ROUND((((0.5*超r将兵属性验证!AG72*(1+超r将兵属性验证!AI72)*超r将兵属性验证!AH72*(1+超r将兵属性验证!AJ72)*超r将兵属性验证!AM72*超r将兵属性验证!AM72+超r将兵属性验证!N72*(1+超r将兵属性验证!P72)*超r将兵属性验证!AH72*(1+超r将兵属性验证!AJ72)*超r将兵属性验证!AM72)*0.5+(0.5*超r将兵属性验证!AG72*(1+超r将兵属性验证!AI72)*超r将兵属性验证!O72*(1+超r将兵属性验证!Q72)*超r将兵属性验证!AM72+超r将兵属性验证!N72*(1+超r将兵属性验证!P72)*超r将兵属性验证!O72*(1+超r将兵属性验证!Q72))*0.5)*超r将兵属性验证!M72/100000000)*超r将兵属性验证!M72,0)</f>
        <v>3992547630</v>
      </c>
      <c r="K72" s="71">
        <f t="shared" ref="K72:K135" si="6">E72/$E72</f>
        <v>1</v>
      </c>
      <c r="L72" s="71">
        <f t="shared" ref="L72:L135" si="7">F72/$E72</f>
        <v>1.0676056520139445</v>
      </c>
      <c r="M72" s="71">
        <f t="shared" ref="M72:M135" si="8">G72/$E72</f>
        <v>1.2979407757182151</v>
      </c>
      <c r="N72" s="71">
        <f t="shared" ref="N72:N135" si="9">H72/$E72</f>
        <v>1.7606517063294327</v>
      </c>
      <c r="O72" s="71">
        <f t="shared" ref="O72:O135" si="10">I72/$E72</f>
        <v>2.1268640537782524</v>
      </c>
    </row>
    <row r="73" spans="4:15" x14ac:dyDescent="0.15">
      <c r="D73" s="14">
        <v>67</v>
      </c>
      <c r="E73" s="8">
        <f>ROUND((((0.5*非r将兵属性验证!AG73*(1+非r将兵属性验证!AI73)*非r将兵属性验证!AH73*(1+非r将兵属性验证!AJ73)*非r将兵属性验证!AM73*非r将兵属性验证!AM73+非r将兵属性验证!N73*(1+非r将兵属性验证!P73)*非r将兵属性验证!AH73*(1+非r将兵属性验证!AJ73)*非r将兵属性验证!AM73)*0.5+(0.5*非r将兵属性验证!AG73*(1+非r将兵属性验证!AI73)*非r将兵属性验证!O73*(1+非r将兵属性验证!Q73)*非r将兵属性验证!AM73+非r将兵属性验证!N73*(1+非r将兵属性验证!P73)*非r将兵属性验证!O73*(1+非r将兵属性验证!Q73))*0.5)*非r将兵属性验证!M73/100000000)*非r将兵属性验证!M73,0)</f>
        <v>2075301097</v>
      </c>
      <c r="F73" s="8">
        <f>ROUND((((0.5*小r将兵属性验证!AG73*(1+小r将兵属性验证!AI73)*小r将兵属性验证!AH73*(1+小r将兵属性验证!AJ73)*小r将兵属性验证!AM73*小r将兵属性验证!AM73+小r将兵属性验证!N73*(1+小r将兵属性验证!P73)*小r将兵属性验证!AH73*(1+小r将兵属性验证!AJ73)*小r将兵属性验证!AM73)*0.5+(0.5*小r将兵属性验证!AG73*(1+小r将兵属性验证!AI73)*小r将兵属性验证!O73*(1+小r将兵属性验证!Q73)*小r将兵属性验证!AM73+小r将兵属性验证!N73*(1+小r将兵属性验证!P73)*小r将兵属性验证!O73*(1+小r将兵属性验证!Q73))*0.5)*小r将兵属性验证!M73/100000000)*小r将兵属性验证!M73,0)</f>
        <v>2215248729</v>
      </c>
      <c r="G73" s="8">
        <f>ROUND((((0.5*中r将兵属性验证!AG73*(1+中r将兵属性验证!AI73)*中r将兵属性验证!AH73*(1+中r将兵属性验证!AJ73)*中r将兵属性验证!AM73*中r将兵属性验证!AM73+中r将兵属性验证!N73*(1+中r将兵属性验证!P73)*中r将兵属性验证!AH73*(1+中r将兵属性验证!AJ73)*中r将兵属性验证!AM73)*0.5+(0.5*中r将兵属性验证!AG73*(1+中r将兵属性验证!AI73)*中r将兵属性验证!O73*(1+中r将兵属性验证!Q73)*中r将兵属性验证!AM73+中r将兵属性验证!N73*(1+中r将兵属性验证!P73)*中r将兵属性验证!O73*(1+中r将兵属性验证!Q73))*0.5)*中r将兵属性验证!M73/100000000)*中r将兵属性验证!M73,0)</f>
        <v>2700941250</v>
      </c>
      <c r="H73" s="8">
        <f>ROUND((((0.5*大r将兵属性验证!AG73*(1+大r将兵属性验证!AI73)*大r将兵属性验证!AH73*(1+大r将兵属性验证!AJ73)*大r将兵属性验证!AM73*大r将兵属性验证!AM73+大r将兵属性验证!N73*(1+大r将兵属性验证!P73)*大r将兵属性验证!AH73*(1+大r将兵属性验证!AJ73)*大r将兵属性验证!AM73)*0.5+(0.5*大r将兵属性验证!AG73*(1+大r将兵属性验证!AI73)*大r将兵属性验证!O73*(1+大r将兵属性验证!Q73)*大r将兵属性验证!AM73+大r将兵属性验证!N73*(1+大r将兵属性验证!P73)*大r将兵属性验证!O73*(1+大r将兵属性验证!Q73))*0.5)*大r将兵属性验证!M73/100000000)*大r将兵属性验证!M73,0)</f>
        <v>3668007238</v>
      </c>
      <c r="I73" s="8">
        <f>ROUND((((0.5*超r将兵属性验证!AG73*(1+超r将兵属性验证!AI73)*超r将兵属性验证!AH73*(1+超r将兵属性验证!AJ73)*超r将兵属性验证!AM73*超r将兵属性验证!AM73+超r将兵属性验证!N73*(1+超r将兵属性验证!P73)*超r将兵属性验证!AH73*(1+超r将兵属性验证!AJ73)*超r将兵属性验证!AM73)*0.5+(0.5*超r将兵属性验证!AG73*(1+超r将兵属性验证!AI73)*超r将兵属性验证!O73*(1+超r将兵属性验证!Q73)*超r将兵属性验证!AM73+超r将兵属性验证!N73*(1+超r将兵属性验证!P73)*超r将兵属性验证!O73*(1+超r将兵属性验证!Q73))*0.5)*超r将兵属性验证!M73/100000000)*超r将兵属性验证!M73,0)</f>
        <v>4397297970</v>
      </c>
      <c r="K73" s="71">
        <f t="shared" si="6"/>
        <v>1</v>
      </c>
      <c r="L73" s="71">
        <f t="shared" si="7"/>
        <v>1.0674348566587781</v>
      </c>
      <c r="M73" s="71">
        <f t="shared" si="8"/>
        <v>1.3014695814040713</v>
      </c>
      <c r="N73" s="71">
        <f t="shared" si="9"/>
        <v>1.767457861079712</v>
      </c>
      <c r="O73" s="71">
        <f t="shared" si="10"/>
        <v>2.118872281403704</v>
      </c>
    </row>
    <row r="74" spans="4:15" x14ac:dyDescent="0.15">
      <c r="D74" s="14">
        <v>68</v>
      </c>
      <c r="E74" s="8">
        <f>ROUND((((0.5*非r将兵属性验证!AG74*(1+非r将兵属性验证!AI74)*非r将兵属性验证!AH74*(1+非r将兵属性验证!AJ74)*非r将兵属性验证!AM74*非r将兵属性验证!AM74+非r将兵属性验证!N74*(1+非r将兵属性验证!P74)*非r将兵属性验证!AH74*(1+非r将兵属性验证!AJ74)*非r将兵属性验证!AM74)*0.5+(0.5*非r将兵属性验证!AG74*(1+非r将兵属性验证!AI74)*非r将兵属性验证!O74*(1+非r将兵属性验证!Q74)*非r将兵属性验证!AM74+非r将兵属性验证!N74*(1+非r将兵属性验证!P74)*非r将兵属性验证!O74*(1+非r将兵属性验证!Q74))*0.5)*非r将兵属性验证!M74/100000000)*非r将兵属性验证!M74,0)</f>
        <v>2286921438</v>
      </c>
      <c r="F74" s="8">
        <f>ROUND((((0.5*小r将兵属性验证!AG74*(1+小r将兵属性验证!AI74)*小r将兵属性验证!AH74*(1+小r将兵属性验证!AJ74)*小r将兵属性验证!AM74*小r将兵属性验证!AM74+小r将兵属性验证!N74*(1+小r将兵属性验证!P74)*小r将兵属性验证!AH74*(1+小r将兵属性验证!AJ74)*小r将兵属性验证!AM74)*0.5+(0.5*小r将兵属性验证!AG74*(1+小r将兵属性验证!AI74)*小r将兵属性验证!O74*(1+小r将兵属性验证!Q74)*小r将兵属性验证!AM74+小r将兵属性验证!N74*(1+小r将兵属性验证!P74)*小r将兵属性验证!O74*(1+小r将兵属性验证!Q74))*0.5)*小r将兵属性验证!M74/100000000)*小r将兵属性验证!M74,0)</f>
        <v>2439995885</v>
      </c>
      <c r="G74" s="8">
        <f>ROUND((((0.5*中r将兵属性验证!AG74*(1+中r将兵属性验证!AI74)*中r将兵属性验证!AH74*(1+中r将兵属性验证!AJ74)*中r将兵属性验证!AM74*中r将兵属性验证!AM74+中r将兵属性验证!N74*(1+中r将兵属性验证!P74)*中r将兵属性验证!AH74*(1+中r将兵属性验证!AJ74)*中r将兵属性验证!AM74)*0.5+(0.5*中r将兵属性验证!AG74*(1+中r将兵属性验证!AI74)*中r将兵属性验证!O74*(1+中r将兵属性验证!Q74)*中r将兵属性验证!AM74+中r将兵属性验证!N74*(1+中r将兵属性验证!P74)*中r将兵属性验证!O74*(1+中r将兵属性验证!Q74))*0.5)*中r将兵属性验证!M74/100000000)*中r将兵属性验证!M74,0)</f>
        <v>2985983776</v>
      </c>
      <c r="H74" s="8">
        <f>ROUND((((0.5*大r将兵属性验证!AG74*(1+大r将兵属性验证!AI74)*大r将兵属性验证!AH74*(1+大r将兵属性验证!AJ74)*大r将兵属性验证!AM74*大r将兵属性验证!AM74+大r将兵属性验证!N74*(1+大r将兵属性验证!P74)*大r将兵属性验证!AH74*(1+大r将兵属性验证!AJ74)*大r将兵属性验证!AM74)*0.5+(0.5*大r将兵属性验证!AG74*(1+大r将兵属性验证!AI74)*大r将兵属性验证!O74*(1+大r将兵属性验证!Q74)*大r将兵属性验证!AM74+大r将兵属性验证!N74*(1+大r将兵属性验证!P74)*大r将兵属性验证!O74*(1+大r将兵属性验证!Q74))*0.5)*大r将兵属性验证!M74/100000000)*大r将兵属性验证!M74,0)</f>
        <v>4068378040</v>
      </c>
      <c r="I74" s="8">
        <f>ROUND((((0.5*超r将兵属性验证!AG74*(1+超r将兵属性验证!AI74)*超r将兵属性验证!AH74*(1+超r将兵属性验证!AJ74)*超r将兵属性验证!AM74*超r将兵属性验证!AM74+超r将兵属性验证!N74*(1+超r将兵属性验证!P74)*超r将兵属性验证!AH74*(1+超r将兵属性验证!AJ74)*超r将兵属性验证!AM74)*0.5+(0.5*超r将兵属性验证!AG74*(1+超r将兵属性验证!AI74)*超r将兵属性验证!O74*(1+超r将兵属性验证!Q74)*超r将兵属性验证!AM74+超r将兵属性验证!N74*(1+超r将兵属性验证!P74)*超r将兵属性验证!O74*(1+超r将兵属性验证!Q74))*0.5)*超r将兵属性验证!M74/100000000)*超r将兵属性验证!M74,0)</f>
        <v>4839294338</v>
      </c>
      <c r="K74" s="71">
        <f t="shared" si="6"/>
        <v>1</v>
      </c>
      <c r="L74" s="71">
        <f t="shared" si="7"/>
        <v>1.0669347203871897</v>
      </c>
      <c r="M74" s="71">
        <f t="shared" si="8"/>
        <v>1.3056783352432766</v>
      </c>
      <c r="N74" s="71">
        <f t="shared" si="9"/>
        <v>1.7789758635337958</v>
      </c>
      <c r="O74" s="71">
        <f t="shared" si="10"/>
        <v>2.1160737127166676</v>
      </c>
    </row>
    <row r="75" spans="4:15" x14ac:dyDescent="0.15">
      <c r="D75" s="14">
        <v>69</v>
      </c>
      <c r="E75" s="8">
        <f>ROUND((((0.5*非r将兵属性验证!AG75*(1+非r将兵属性验证!AI75)*非r将兵属性验证!AH75*(1+非r将兵属性验证!AJ75)*非r将兵属性验证!AM75*非r将兵属性验证!AM75+非r将兵属性验证!N75*(1+非r将兵属性验证!P75)*非r将兵属性验证!AH75*(1+非r将兵属性验证!AJ75)*非r将兵属性验证!AM75)*0.5+(0.5*非r将兵属性验证!AG75*(1+非r将兵属性验证!AI75)*非r将兵属性验证!O75*(1+非r将兵属性验证!Q75)*非r将兵属性验证!AM75+非r将兵属性验证!N75*(1+非r将兵属性验证!P75)*非r将兵属性验证!O75*(1+非r将兵属性验证!Q75))*0.5)*非r将兵属性验证!M75/100000000)*非r将兵属性验证!M75,0)</f>
        <v>2516840527</v>
      </c>
      <c r="F75" s="8">
        <f>ROUND((((0.5*小r将兵属性验证!AG75*(1+小r将兵属性验证!AI75)*小r将兵属性验证!AH75*(1+小r将兵属性验证!AJ75)*小r将兵属性验证!AM75*小r将兵属性验证!AM75+小r将兵属性验证!N75*(1+小r将兵属性验证!P75)*小r将兵属性验证!AH75*(1+小r将兵属性验证!AJ75)*小r将兵属性验证!AM75)*0.5+(0.5*小r将兵属性验证!AG75*(1+小r将兵属性验证!AI75)*小r将兵属性验证!O75*(1+小r将兵属性验证!Q75)*小r将兵属性验证!AM75+小r将兵属性验证!N75*(1+小r将兵属性验证!P75)*小r将兵属性验证!O75*(1+小r将兵属性验证!Q75))*0.5)*小r将兵属性验证!M75/100000000)*小r将兵属性验证!M75,0)</f>
        <v>2683227683</v>
      </c>
      <c r="G75" s="8">
        <f>ROUND((((0.5*中r将兵属性验证!AG75*(1+中r将兵属性验证!AI75)*中r将兵属性验证!AH75*(1+中r将兵属性验证!AJ75)*中r将兵属性验证!AM75*中r将兵属性验证!AM75+中r将兵属性验证!N75*(1+中r将兵属性验证!P75)*中r将兵属性验证!AH75*(1+中r将兵属性验证!AJ75)*中r将兵属性验证!AM75)*0.5+(0.5*中r将兵属性验证!AG75*(1+中r将兵属性验证!AI75)*中r将兵属性验证!O75*(1+中r将兵属性验证!Q75)*中r将兵属性验证!AM75+中r将兵属性验证!N75*(1+中r将兵属性验证!P75)*中r将兵属性验证!O75*(1+中r将兵属性验证!Q75))*0.5)*中r将兵属性验证!M75/100000000)*中r将兵属性验证!M75,0)</f>
        <v>3304875527</v>
      </c>
      <c r="H75" s="8">
        <f>ROUND((((0.5*大r将兵属性验证!AG75*(1+大r将兵属性验证!AI75)*大r将兵属性验证!AH75*(1+大r将兵属性验证!AJ75)*大r将兵属性验证!AM75*大r将兵属性验证!AM75+大r将兵属性验证!N75*(1+大r将兵属性验证!P75)*大r将兵属性验证!AH75*(1+大r将兵属性验证!AJ75)*大r将兵属性验证!AM75)*0.5+(0.5*大r将兵属性验证!AG75*(1+大r将兵属性验证!AI75)*大r将兵属性验证!O75*(1+大r将兵属性验证!Q75)*大r将兵属性验证!AM75+大r将兵属性验证!N75*(1+大r将兵属性验证!P75)*大r将兵属性验证!O75*(1+大r将兵属性验证!Q75))*0.5)*大r将兵属性验证!M75/100000000)*大r将兵属性验证!M75,0)</f>
        <v>4515314068</v>
      </c>
      <c r="I75" s="8">
        <f>ROUND((((0.5*超r将兵属性验证!AG75*(1+超r将兵属性验证!AI75)*超r将兵属性验证!AH75*(1+超r将兵属性验证!AJ75)*超r将兵属性验证!AM75*超r将兵属性验证!AM75+超r将兵属性验证!N75*(1+超r将兵属性验证!P75)*超r将兵属性验证!AH75*(1+超r将兵属性验证!AJ75)*超r将兵属性验证!AM75)*0.5+(0.5*超r将兵属性验证!AG75*(1+超r将兵属性验证!AI75)*超r将兵属性验证!O75*(1+超r将兵属性验证!Q75)*超r将兵属性验证!AM75+超r将兵属性验证!N75*(1+超r将兵属性验证!P75)*超r将兵属性验证!O75*(1+超r将兵属性验证!Q75))*0.5)*超r将兵属性验证!M75/100000000)*超r将兵属性验证!M75,0)</f>
        <v>5318264871</v>
      </c>
      <c r="K75" s="71">
        <f t="shared" si="6"/>
        <v>1</v>
      </c>
      <c r="L75" s="71">
        <f t="shared" si="7"/>
        <v>1.0661095346387832</v>
      </c>
      <c r="M75" s="71">
        <f t="shared" si="8"/>
        <v>1.313104859662807</v>
      </c>
      <c r="N75" s="71">
        <f t="shared" si="9"/>
        <v>1.7940405915912845</v>
      </c>
      <c r="O75" s="71">
        <f t="shared" si="10"/>
        <v>2.1130718509762776</v>
      </c>
    </row>
    <row r="76" spans="4:15" x14ac:dyDescent="0.15">
      <c r="D76" s="14">
        <v>70</v>
      </c>
      <c r="E76" s="8">
        <f>ROUND((((0.5*非r将兵属性验证!AG76*(1+非r将兵属性验证!AI76)*非r将兵属性验证!AH76*(1+非r将兵属性验证!AJ76)*非r将兵属性验证!AM76*非r将兵属性验证!AM76+非r将兵属性验证!N76*(1+非r将兵属性验证!P76)*非r将兵属性验证!AH76*(1+非r将兵属性验证!AJ76)*非r将兵属性验证!AM76)*0.5+(0.5*非r将兵属性验证!AG76*(1+非r将兵属性验证!AI76)*非r将兵属性验证!O76*(1+非r将兵属性验证!Q76)*非r将兵属性验证!AM76+非r将兵属性验证!N76*(1+非r将兵属性验证!P76)*非r将兵属性验证!O76*(1+非r将兵属性验证!Q76))*0.5)*非r将兵属性验证!M76/100000000)*非r将兵属性验证!M76,0)</f>
        <v>2792674461</v>
      </c>
      <c r="F76" s="8">
        <f>ROUND((((0.5*小r将兵属性验证!AG76*(1+小r将兵属性验证!AI76)*小r将兵属性验证!AH76*(1+小r将兵属性验证!AJ76)*小r将兵属性验证!AM76*小r将兵属性验证!AM76+小r将兵属性验证!N76*(1+小r将兵属性验证!P76)*小r将兵属性验证!AH76*(1+小r将兵属性验证!AJ76)*小r将兵属性验证!AM76)*0.5+(0.5*小r将兵属性验证!AG76*(1+小r将兵属性验证!AI76)*小r将兵属性验证!O76*(1+小r将兵属性验证!Q76)*小r将兵属性验证!AM76+小r将兵属性验证!N76*(1+小r将兵属性验证!P76)*小r将兵属性验证!O76*(1+小r将兵属性验证!Q76))*0.5)*小r将兵属性验证!M76/100000000)*小r将兵属性验证!M76,0)</f>
        <v>2972562173</v>
      </c>
      <c r="G76" s="8">
        <f>ROUND((((0.5*中r将兵属性验证!AG76*(1+中r将兵属性验证!AI76)*中r将兵属性验证!AH76*(1+中r将兵属性验证!AJ76)*中r将兵属性验证!AM76*中r将兵属性验证!AM76+中r将兵属性验证!N76*(1+中r将兵属性验证!P76)*中r将兵属性验证!AH76*(1+中r将兵属性验证!AJ76)*中r将兵属性验证!AM76)*0.5+(0.5*中r将兵属性验证!AG76*(1+中r将兵属性验证!AI76)*中r将兵属性验证!O76*(1+中r将兵属性验证!Q76)*中r将兵属性验证!AM76+中r将兵属性验证!N76*(1+中r将兵属性验证!P76)*中r将兵属性验证!O76*(1+中r将兵属性验证!Q76))*0.5)*中r将兵属性验证!M76/100000000)*中r将兵属性验证!M76,0)</f>
        <v>3659127300</v>
      </c>
      <c r="H76" s="8">
        <f>ROUND((((0.5*大r将兵属性验证!AG76*(1+大r将兵属性验证!AI76)*大r将兵属性验证!AH76*(1+大r将兵属性验证!AJ76)*大r将兵属性验证!AM76*大r将兵属性验证!AM76+大r将兵属性验证!N76*(1+大r将兵属性验证!P76)*大r将兵属性验证!AH76*(1+大r将兵属性验证!AJ76)*大r将兵属性验证!AM76)*0.5+(0.5*大r将兵属性验证!AG76*(1+大r将兵属性验证!AI76)*大r将兵属性验证!O76*(1+大r将兵属性验证!Q76)*大r将兵属性验证!AM76+大r将兵属性验证!N76*(1+大r将兵属性验证!P76)*大r将兵属性验证!O76*(1+大r将兵属性验证!Q76))*0.5)*大r将兵属性验证!M76/100000000)*大r将兵属性验证!M76,0)</f>
        <v>5000960446</v>
      </c>
      <c r="I76" s="8">
        <f>ROUND((((0.5*超r将兵属性验证!AG76*(1+超r将兵属性验证!AI76)*超r将兵属性验证!AH76*(1+超r将兵属性验证!AJ76)*超r将兵属性验证!AM76*超r将兵属性验证!AM76+超r将兵属性验证!N76*(1+超r将兵属性验证!P76)*超r将兵属性验证!AH76*(1+超r将兵属性验证!AJ76)*超r将兵属性验证!AM76)*0.5+(0.5*超r将兵属性验证!AG76*(1+超r将兵属性验证!AI76)*超r将兵属性验证!O76*(1+超r将兵属性验证!Q76)*超r将兵属性验证!AM76+超r将兵属性验证!N76*(1+超r将兵属性验证!P76)*超r将兵属性验证!O76*(1+超r将兵属性验证!Q76))*0.5)*超r将兵属性验证!M76/100000000)*超r将兵属性验证!M76,0)</f>
        <v>5849250507</v>
      </c>
      <c r="K76" s="71">
        <f t="shared" si="6"/>
        <v>1</v>
      </c>
      <c r="L76" s="71">
        <f t="shared" si="7"/>
        <v>1.0644141358085775</v>
      </c>
      <c r="M76" s="71">
        <f t="shared" si="8"/>
        <v>1.3102591623549782</v>
      </c>
      <c r="N76" s="71">
        <f t="shared" si="9"/>
        <v>1.7907423567762559</v>
      </c>
      <c r="O76" s="71">
        <f t="shared" si="10"/>
        <v>2.0944977972497023</v>
      </c>
    </row>
    <row r="77" spans="4:15" x14ac:dyDescent="0.15">
      <c r="D77" s="14">
        <v>71</v>
      </c>
      <c r="E77" s="8">
        <f>ROUND((((0.5*非r将兵属性验证!AG77*(1+非r将兵属性验证!AI77)*非r将兵属性验证!AH77*(1+非r将兵属性验证!AJ77)*非r将兵属性验证!AM77*非r将兵属性验证!AM77+非r将兵属性验证!N77*(1+非r将兵属性验证!P77)*非r将兵属性验证!AH77*(1+非r将兵属性验证!AJ77)*非r将兵属性验证!AM77)*0.5+(0.5*非r将兵属性验证!AG77*(1+非r将兵属性验证!AI77)*非r将兵属性验证!O77*(1+非r将兵属性验证!Q77)*非r将兵属性验证!AM77+非r将兵属性验证!N77*(1+非r将兵属性验证!P77)*非r将兵属性验证!O77*(1+非r将兵属性验证!Q77))*0.5)*非r将兵属性验证!M77/100000000)*非r将兵属性验证!M77,0)</f>
        <v>3099641995</v>
      </c>
      <c r="F77" s="8">
        <f>ROUND((((0.5*小r将兵属性验证!AG77*(1+小r将兵属性验证!AI77)*小r将兵属性验证!AH77*(1+小r将兵属性验证!AJ77)*小r将兵属性验证!AM77*小r将兵属性验证!AM77+小r将兵属性验证!N77*(1+小r将兵属性验证!P77)*小r将兵属性验证!AH77*(1+小r将兵属性验证!AJ77)*小r将兵属性验证!AM77)*0.5+(0.5*小r将兵属性验证!AG77*(1+小r将兵属性验证!AI77)*小r将兵属性验证!O77*(1+小r将兵属性验证!Q77)*小r将兵属性验证!AM77+小r将兵属性验证!N77*(1+小r将兵属性验证!P77)*小r将兵属性验证!O77*(1+小r将兵属性验证!Q77))*0.5)*小r将兵属性验证!M77/100000000)*小r将兵属性验证!M77,0)</f>
        <v>3291827696</v>
      </c>
      <c r="G77" s="8">
        <f>ROUND((((0.5*中r将兵属性验证!AG77*(1+中r将兵属性验证!AI77)*中r将兵属性验证!AH77*(1+中r将兵属性验证!AJ77)*中r将兵属性验证!AM77*中r将兵属性验证!AM77+中r将兵属性验证!N77*(1+中r将兵属性验证!P77)*中r将兵属性验证!AH77*(1+中r将兵属性验证!AJ77)*中r将兵属性验证!AM77)*0.5+(0.5*中r将兵属性验证!AG77*(1+中r将兵属性验证!AI77)*中r将兵属性验证!O77*(1+中r将兵属性验证!Q77)*中r将兵属性验证!AM77+中r将兵属性验证!N77*(1+中r将兵属性验证!P77)*中r将兵属性验证!O77*(1+中r将兵属性验证!Q77))*0.5)*中r将兵属性验证!M77/100000000)*中r将兵属性验证!M77,0)</f>
        <v>4044267347</v>
      </c>
      <c r="H77" s="8">
        <f>ROUND((((0.5*大r将兵属性验证!AG77*(1+大r将兵属性验证!AI77)*大r将兵属性验证!AH77*(1+大r将兵属性验证!AJ77)*大r将兵属性验证!AM77*大r将兵属性验证!AM77+大r将兵属性验证!N77*(1+大r将兵属性验证!P77)*大r将兵属性验证!AH77*(1+大r将兵属性验证!AJ77)*大r将兵属性验证!AM77)*0.5+(0.5*大r将兵属性验证!AG77*(1+大r将兵属性验证!AI77)*大r将兵属性验证!O77*(1+大r将兵属性验证!Q77)*大r将兵属性验证!AM77+大r将兵属性验证!N77*(1+大r将兵属性验证!P77)*大r将兵属性验证!O77*(1+大r将兵属性验证!Q77))*0.5)*大r将兵属性验证!M77/100000000)*大r将兵属性验证!M77,0)</f>
        <v>5520590820</v>
      </c>
      <c r="I77" s="8">
        <f>ROUND((((0.5*超r将兵属性验证!AG77*(1+超r将兵属性验证!AI77)*超r将兵属性验证!AH77*(1+超r将兵属性验证!AJ77)*超r将兵属性验证!AM77*超r将兵属性验证!AM77+超r将兵属性验证!N77*(1+超r将兵属性验证!P77)*超r将兵属性验证!AH77*(1+超r将兵属性验证!AJ77)*超r将兵属性验证!AM77)*0.5+(0.5*超r将兵属性验证!AG77*(1+超r将兵属性验证!AI77)*超r将兵属性验证!O77*(1+超r将兵属性验证!Q77)*超r将兵属性验证!AM77+超r将兵属性验证!N77*(1+超r将兵属性验证!P77)*超r将兵属性验证!O77*(1+超r将兵属性验证!Q77))*0.5)*超r将兵属性验证!M77/100000000)*超r将兵属性验证!M77,0)</f>
        <v>6385138593</v>
      </c>
      <c r="K77" s="71">
        <f t="shared" si="6"/>
        <v>1</v>
      </c>
      <c r="L77" s="71">
        <f t="shared" si="7"/>
        <v>1.0620025478135904</v>
      </c>
      <c r="M77" s="71">
        <f t="shared" si="8"/>
        <v>1.3047530500373157</v>
      </c>
      <c r="N77" s="71">
        <f t="shared" si="9"/>
        <v>1.78104143281876</v>
      </c>
      <c r="O77" s="71">
        <f t="shared" si="10"/>
        <v>2.0599600222541183</v>
      </c>
    </row>
    <row r="78" spans="4:15" x14ac:dyDescent="0.15">
      <c r="D78" s="14">
        <v>72</v>
      </c>
      <c r="E78" s="8">
        <f>ROUND((((0.5*非r将兵属性验证!AG78*(1+非r将兵属性验证!AI78)*非r将兵属性验证!AH78*(1+非r将兵属性验证!AJ78)*非r将兵属性验证!AM78*非r将兵属性验证!AM78+非r将兵属性验证!N78*(1+非r将兵属性验证!P78)*非r将兵属性验证!AH78*(1+非r将兵属性验证!AJ78)*非r将兵属性验证!AM78)*0.5+(0.5*非r将兵属性验证!AG78*(1+非r将兵属性验证!AI78)*非r将兵属性验证!O78*(1+非r将兵属性验证!Q78)*非r将兵属性验证!AM78+非r将兵属性验证!N78*(1+非r将兵属性验证!P78)*非r将兵属性验证!O78*(1+非r将兵属性验证!Q78))*0.5)*非r将兵属性验证!M78/100000000)*非r将兵属性验证!M78,0)</f>
        <v>3438715267</v>
      </c>
      <c r="F78" s="8">
        <f>ROUND((((0.5*小r将兵属性验证!AG78*(1+小r将兵属性验证!AI78)*小r将兵属性验证!AH78*(1+小r将兵属性验证!AJ78)*小r将兵属性验证!AM78*小r将兵属性验证!AM78+小r将兵属性验证!N78*(1+小r将兵属性验证!P78)*小r将兵属性验证!AH78*(1+小r将兵属性验证!AJ78)*小r将兵属性验证!AM78)*0.5+(0.5*小r将兵属性验证!AG78*(1+小r将兵属性验证!AI78)*小r将兵属性验证!O78*(1+小r将兵属性验证!Q78)*小r将兵属性验证!AM78+小r将兵属性验证!N78*(1+小r将兵属性验证!P78)*小r将兵属性验证!O78*(1+小r将兵属性验证!Q78))*0.5)*小r将兵属性验证!M78/100000000)*小r将兵属性验证!M78,0)</f>
        <v>3647054502</v>
      </c>
      <c r="G78" s="8">
        <f>ROUND((((0.5*中r将兵属性验证!AG78*(1+中r将兵属性验证!AI78)*中r将兵属性验证!AH78*(1+中r将兵属性验证!AJ78)*中r将兵属性验证!AM78*中r将兵属性验证!AM78+中r将兵属性验证!N78*(1+中r将兵属性验证!P78)*中r将兵属性验证!AH78*(1+中r将兵属性验证!AJ78)*中r将兵属性验证!AM78)*0.5+(0.5*中r将兵属性验证!AG78*(1+中r将兵属性验证!AI78)*中r将兵属性验证!O78*(1+中r将兵属性验证!Q78)*中r将兵属性验证!AM78+中r将兵属性验证!N78*(1+中r将兵属性验证!P78)*中r将兵属性验证!O78*(1+中r将兵属性验证!Q78))*0.5)*中r将兵属性验证!M78/100000000)*中r将兵属性验证!M78,0)</f>
        <v>4464523693</v>
      </c>
      <c r="H78" s="8">
        <f>ROUND((((0.5*大r将兵属性验证!AG78*(1+大r将兵属性验证!AI78)*大r将兵属性验证!AH78*(1+大r将兵属性验证!AJ78)*大r将兵属性验证!AM78*大r将兵属性验证!AM78+大r将兵属性验证!N78*(1+大r将兵属性验证!P78)*大r将兵属性验证!AH78*(1+大r将兵属性验证!AJ78)*大r将兵属性验证!AM78)*0.5+(0.5*大r将兵属性验证!AG78*(1+大r将兵属性验证!AI78)*大r将兵属性验证!O78*(1+大r将兵属性验证!Q78)*大r将兵属性验证!AM78+大r将兵属性验证!N78*(1+大r将兵属性验证!P78)*大r将兵属性验证!O78*(1+大r将兵属性验证!Q78))*0.5)*大r将兵属性验证!M78/100000000)*大r将兵属性验证!M78,0)</f>
        <v>6084569907</v>
      </c>
      <c r="I78" s="8">
        <f>ROUND((((0.5*超r将兵属性验证!AG78*(1+超r将兵属性验证!AI78)*超r将兵属性验证!AH78*(1+超r将兵属性验证!AJ78)*超r将兵属性验证!AM78*超r将兵属性验证!AM78+超r将兵属性验证!N78*(1+超r将兵属性验证!P78)*超r将兵属性验证!AH78*(1+超r将兵属性验证!AJ78)*超r将兵属性验证!AM78)*0.5+(0.5*超r将兵属性验证!AG78*(1+超r将兵属性验证!AI78)*超r将兵属性验证!O78*(1+超r将兵属性验证!Q78)*超r将兵属性验证!AM78+超r将兵属性验证!N78*(1+超r将兵属性验证!P78)*超r将兵属性验证!O78*(1+超r将兵属性验证!Q78))*0.5)*超r将兵属性验证!M78/100000000)*超r将兵属性验证!M78,0)</f>
        <v>6978404755</v>
      </c>
      <c r="K78" s="71">
        <f t="shared" si="6"/>
        <v>1</v>
      </c>
      <c r="L78" s="71">
        <f t="shared" si="7"/>
        <v>1.0605863582249306</v>
      </c>
      <c r="M78" s="71">
        <f t="shared" si="8"/>
        <v>1.2983115339162508</v>
      </c>
      <c r="N78" s="71">
        <f t="shared" si="9"/>
        <v>1.7694311492990502</v>
      </c>
      <c r="O78" s="71">
        <f t="shared" si="10"/>
        <v>2.0293639377383204</v>
      </c>
    </row>
    <row r="79" spans="4:15" x14ac:dyDescent="0.15">
      <c r="D79" s="14">
        <v>73</v>
      </c>
      <c r="E79" s="8">
        <f>ROUND((((0.5*非r将兵属性验证!AG79*(1+非r将兵属性验证!AI79)*非r将兵属性验证!AH79*(1+非r将兵属性验证!AJ79)*非r将兵属性验证!AM79*非r将兵属性验证!AM79+非r将兵属性验证!N79*(1+非r将兵属性验证!P79)*非r将兵属性验证!AH79*(1+非r将兵属性验证!AJ79)*非r将兵属性验证!AM79)*0.5+(0.5*非r将兵属性验证!AG79*(1+非r将兵属性验证!AI79)*非r将兵属性验证!O79*(1+非r将兵属性验证!Q79)*非r将兵属性验证!AM79+非r将兵属性验证!N79*(1+非r将兵属性验证!P79)*非r将兵属性验证!O79*(1+非r将兵属性验证!Q79))*0.5)*非r将兵属性验证!M79/100000000)*非r将兵属性验证!M79,0)</f>
        <v>3819003006</v>
      </c>
      <c r="F79" s="8">
        <f>ROUND((((0.5*小r将兵属性验证!AG79*(1+小r将兵属性验证!AI79)*小r将兵属性验证!AH79*(1+小r将兵属性验证!AJ79)*小r将兵属性验证!AM79*小r将兵属性验证!AM79+小r将兵属性验证!N79*(1+小r将兵属性验证!P79)*小r将兵属性验证!AH79*(1+小r将兵属性验证!AJ79)*小r将兵属性验证!AM79)*0.5+(0.5*小r将兵属性验证!AG79*(1+小r将兵属性验证!AI79)*小r将兵属性验证!O79*(1+小r将兵属性验证!Q79)*小r将兵属性验证!AM79+小r将兵属性验证!N79*(1+小r将兵属性验证!P79)*小r将兵属性验证!O79*(1+小r将兵属性验证!Q79))*0.5)*小r将兵属性验证!M79/100000000)*小r将兵属性验证!M79,0)</f>
        <v>4032914884</v>
      </c>
      <c r="G79" s="8">
        <f>ROUND((((0.5*中r将兵属性验证!AG79*(1+中r将兵属性验证!AI79)*中r将兵属性验证!AH79*(1+中r将兵属性验证!AJ79)*中r将兵属性验证!AM79*中r将兵属性验证!AM79+中r将兵属性验证!N79*(1+中r将兵属性验证!P79)*中r将兵属性验证!AH79*(1+中r将兵属性验证!AJ79)*中r将兵属性验证!AM79)*0.5+(0.5*中r将兵属性验证!AG79*(1+中r将兵属性验证!AI79)*中r将兵属性验证!O79*(1+中r将兵属性验证!Q79)*中r将兵属性验证!AM79+中r将兵属性验证!N79*(1+中r将兵属性验证!P79)*中r将兵属性验证!O79*(1+中r将兵属性验证!Q79))*0.5)*中r将兵属性验证!M79/100000000)*中r将兵属性验证!M79,0)</f>
        <v>4936049254</v>
      </c>
      <c r="H79" s="8">
        <f>ROUND((((0.5*大r将兵属性验证!AG79*(1+大r将兵属性验证!AI79)*大r将兵属性验证!AH79*(1+大r将兵属性验证!AJ79)*大r将兵属性验证!AM79*大r将兵属性验证!AM79+大r将兵属性验证!N79*(1+大r将兵属性验证!P79)*大r将兵属性验证!AH79*(1+大r将兵属性验证!AJ79)*大r将兵属性验证!AM79)*0.5+(0.5*大r将兵属性验证!AG79*(1+大r将兵属性验证!AI79)*大r将兵属性验证!O79*(1+大r将兵属性验证!Q79)*大r将兵属性验证!AM79+大r将兵属性验证!N79*(1+大r将兵属性验证!P79)*大r将兵属性验证!O79*(1+大r将兵属性验证!Q79))*0.5)*大r将兵属性验证!M79/100000000)*大r将兵属性验证!M79,0)</f>
        <v>6722054592</v>
      </c>
      <c r="I79" s="8">
        <f>ROUND((((0.5*超r将兵属性验证!AG79*(1+超r将兵属性验证!AI79)*超r将兵属性验证!AH79*(1+超r将兵属性验证!AJ79)*超r将兵属性验证!AM79*超r将兵属性验证!AM79+超r将兵属性验证!N79*(1+超r将兵属性验证!P79)*超r将兵属性验证!AH79*(1+超r将兵属性验证!AJ79)*超r将兵属性验证!AM79)*0.5+(0.5*超r将兵属性验证!AG79*(1+超r将兵属性验证!AI79)*超r将兵属性验证!O79*(1+超r将兵属性验证!Q79)*超r将兵属性验证!AM79+超r将兵属性验证!N79*(1+超r将兵属性验证!P79)*超r将兵属性验证!O79*(1+超r将兵属性验证!Q79))*0.5)*超r将兵属性验证!M79/100000000)*超r将兵属性验证!M79,0)</f>
        <v>7631047429</v>
      </c>
      <c r="K79" s="71">
        <f t="shared" si="6"/>
        <v>1</v>
      </c>
      <c r="L79" s="71">
        <f t="shared" si="7"/>
        <v>1.0560124927013477</v>
      </c>
      <c r="M79" s="71">
        <f t="shared" si="8"/>
        <v>1.2924968234497378</v>
      </c>
      <c r="N79" s="71">
        <f t="shared" si="9"/>
        <v>1.7601595446348282</v>
      </c>
      <c r="O79" s="71">
        <f t="shared" si="10"/>
        <v>1.9981779058594435</v>
      </c>
    </row>
    <row r="80" spans="4:15" x14ac:dyDescent="0.15">
      <c r="D80" s="14">
        <v>74</v>
      </c>
      <c r="E80" s="8">
        <f>ROUND((((0.5*非r将兵属性验证!AG80*(1+非r将兵属性验证!AI80)*非r将兵属性验证!AH80*(1+非r将兵属性验证!AJ80)*非r将兵属性验证!AM80*非r将兵属性验证!AM80+非r将兵属性验证!N80*(1+非r将兵属性验证!P80)*非r将兵属性验证!AH80*(1+非r将兵属性验证!AJ80)*非r将兵属性验证!AM80)*0.5+(0.5*非r将兵属性验证!AG80*(1+非r将兵属性验证!AI80)*非r将兵属性验证!O80*(1+非r将兵属性验证!Q80)*非r将兵属性验证!AM80+非r将兵属性验证!N80*(1+非r将兵属性验证!P80)*非r将兵属性验证!O80*(1+非r将兵属性验证!Q80))*0.5)*非r将兵属性验证!M80/100000000)*非r将兵属性验证!M80,0)</f>
        <v>4237942380</v>
      </c>
      <c r="F80" s="8">
        <f>ROUND((((0.5*小r将兵属性验证!AG80*(1+小r将兵属性验证!AI80)*小r将兵属性验证!AH80*(1+小r将兵属性验证!AJ80)*小r将兵属性验证!AM80*小r将兵属性验证!AM80+小r将兵属性验证!N80*(1+小r将兵属性验证!P80)*小r将兵属性验证!AH80*(1+小r将兵属性验证!AJ80)*小r将兵属性验证!AM80)*0.5+(0.5*小r将兵属性验证!AG80*(1+小r将兵属性验证!AI80)*小r将兵属性验证!O80*(1+小r将兵属性验证!Q80)*小r将兵属性验证!AM80+小r将兵属性验证!N80*(1+小r将兵属性验证!P80)*小r将兵属性验证!O80*(1+小r将兵属性验证!Q80))*0.5)*小r将兵属性验证!M80/100000000)*小r将兵属性验证!M80,0)</f>
        <v>4461717989</v>
      </c>
      <c r="G80" s="8">
        <f>ROUND((((0.5*中r将兵属性验证!AG80*(1+中r将兵属性验证!AI80)*中r将兵属性验证!AH80*(1+中r将兵属性验证!AJ80)*中r将兵属性验证!AM80*中r将兵属性验证!AM80+中r将兵属性验证!N80*(1+中r将兵属性验证!P80)*中r将兵属性验证!AH80*(1+中r将兵属性验证!AJ80)*中r将兵属性验证!AM80)*0.5+(0.5*中r将兵属性验证!AG80*(1+中r将兵属性验证!AI80)*中r将兵属性验证!O80*(1+中r将兵属性验证!Q80)*中r将兵属性验证!AM80+中r将兵属性验证!N80*(1+中r将兵属性验证!P80)*中r将兵属性验证!O80*(1+中r将兵属性验证!Q80))*0.5)*中r将兵属性验证!M80/100000000)*中r将兵属性验证!M80,0)</f>
        <v>5466996607</v>
      </c>
      <c r="H80" s="8">
        <f>ROUND((((0.5*大r将兵属性验证!AG80*(1+大r将兵属性验证!AI80)*大r将兵属性验证!AH80*(1+大r将兵属性验证!AJ80)*大r将兵属性验证!AM80*大r将兵属性验证!AM80+大r将兵属性验证!N80*(1+大r将兵属性验证!P80)*大r将兵属性验证!AH80*(1+大r将兵属性验证!AJ80)*大r将兵属性验证!AM80)*0.5+(0.5*大r将兵属性验证!AG80*(1+大r将兵属性验证!AI80)*大r将兵属性验证!O80*(1+大r将兵属性验证!Q80)*大r将兵属性验证!AM80+大r将兵属性验证!N80*(1+大r将兵属性验证!P80)*大r将兵属性验证!O80*(1+大r将兵属性验证!Q80))*0.5)*大r将兵属性验证!M80/100000000)*大r将兵属性验证!M80,0)</f>
        <v>7434183553</v>
      </c>
      <c r="I80" s="8">
        <f>ROUND((((0.5*超r将兵属性验证!AG80*(1+超r将兵属性验证!AI80)*超r将兵属性验证!AH80*(1+超r将兵属性验证!AJ80)*超r将兵属性验证!AM80*超r将兵属性验证!AM80+超r将兵属性验证!N80*(1+超r将兵属性验证!P80)*超r将兵属性验证!AH80*(1+超r将兵属性验证!AJ80)*超r将兵属性验证!AM80)*0.5+(0.5*超r将兵属性验证!AG80*(1+超r将兵属性验证!AI80)*超r将兵属性验证!O80*(1+超r将兵属性验证!Q80)*超r将兵属性验证!AM80+超r将兵属性验证!N80*(1+超r将兵属性验证!P80)*超r将兵属性验证!O80*(1+超r将兵属性验证!Q80))*0.5)*超r将兵属性验证!M80/100000000)*超r将兵属性验证!M80,0)</f>
        <v>8420259928</v>
      </c>
      <c r="K80" s="71">
        <f t="shared" si="6"/>
        <v>1</v>
      </c>
      <c r="L80" s="71">
        <f t="shared" si="7"/>
        <v>1.0528028908689411</v>
      </c>
      <c r="M80" s="71">
        <f t="shared" si="8"/>
        <v>1.2900120192290108</v>
      </c>
      <c r="N80" s="71">
        <f t="shared" si="9"/>
        <v>1.7541964676263484</v>
      </c>
      <c r="O80" s="71">
        <f t="shared" si="10"/>
        <v>1.9868745662370237</v>
      </c>
    </row>
    <row r="81" spans="4:15" x14ac:dyDescent="0.15">
      <c r="D81" s="14">
        <v>75</v>
      </c>
      <c r="E81" s="8">
        <f>ROUND((((0.5*非r将兵属性验证!AG81*(1+非r将兵属性验证!AI81)*非r将兵属性验证!AH81*(1+非r将兵属性验证!AJ81)*非r将兵属性验证!AM81*非r将兵属性验证!AM81+非r将兵属性验证!N81*(1+非r将兵属性验证!P81)*非r将兵属性验证!AH81*(1+非r将兵属性验证!AJ81)*非r将兵属性验证!AM81)*0.5+(0.5*非r将兵属性验证!AG81*(1+非r将兵属性验证!AI81)*非r将兵属性验证!O81*(1+非r将兵属性验证!Q81)*非r将兵属性验证!AM81+非r将兵属性验证!N81*(1+非r将兵属性验证!P81)*非r将兵属性验证!O81*(1+非r将兵属性验证!Q81))*0.5)*非r将兵属性验证!M81/100000000)*非r将兵属性验证!M81,0)</f>
        <v>4707371201</v>
      </c>
      <c r="F81" s="8">
        <f>ROUND((((0.5*小r将兵属性验证!AG81*(1+小r将兵属性验证!AI81)*小r将兵属性验证!AH81*(1+小r将兵属性验证!AJ81)*小r将兵属性验证!AM81*小r将兵属性验证!AM81+小r将兵属性验证!N81*(1+小r将兵属性验证!P81)*小r将兵属性验证!AH81*(1+小r将兵属性验证!AJ81)*小r将兵属性验证!AM81)*0.5+(0.5*小r将兵属性验证!AG81*(1+小r将兵属性验证!AI81)*小r将兵属性验证!O81*(1+小r将兵属性验证!Q81)*小r将兵属性验证!AM81+小r将兵属性验证!N81*(1+小r将兵属性验证!P81)*小r将兵属性验证!O81*(1+小r将兵属性验证!Q81))*0.5)*小r将兵属性验证!M81/100000000)*小r将兵属性验证!M81,0)</f>
        <v>4975936852</v>
      </c>
      <c r="G81" s="8">
        <f>ROUND((((0.5*中r将兵属性验证!AG81*(1+中r将兵属性验证!AI81)*中r将兵属性验证!AH81*(1+中r将兵属性验证!AJ81)*中r将兵属性验证!AM81*中r将兵属性验证!AM81+中r将兵属性验证!N81*(1+中r将兵属性验证!P81)*中r将兵属性验证!AH81*(1+中r将兵属性验证!AJ81)*中r将兵属性验证!AM81)*0.5+(0.5*中r将兵属性验证!AG81*(1+中r将兵属性验证!AI81)*中r将兵属性验证!O81*(1+中r将兵属性验证!Q81)*中r将兵属性验证!AM81+中r将兵属性验证!N81*(1+中r将兵属性验证!P81)*中r将兵属性验证!O81*(1+中r将兵属性验证!Q81))*0.5)*中r将兵属性验证!M81/100000000)*中r将兵属性验证!M81,0)</f>
        <v>6030503664</v>
      </c>
      <c r="H81" s="8">
        <f>ROUND((((0.5*大r将兵属性验证!AG81*(1+大r将兵属性验证!AI81)*大r将兵属性验证!AH81*(1+大r将兵属性验证!AJ81)*大r将兵属性验证!AM81*大r将兵属性验证!AM81+大r将兵属性验证!N81*(1+大r将兵属性验证!P81)*大r将兵属性验证!AH81*(1+大r将兵属性验证!AJ81)*大r将兵属性验证!AM81)*0.5+(0.5*大r将兵属性验证!AG81*(1+大r将兵属性验证!AI81)*大r将兵属性验证!O81*(1+大r将兵属性验证!Q81)*大r将兵属性验证!AM81+大r将兵属性验证!N81*(1+大r将兵属性验证!P81)*大r将兵属性验证!O81*(1+大r将兵属性验证!Q81))*0.5)*大r将兵属性验证!M81/100000000)*大r将兵属性验证!M81,0)</f>
        <v>8193289642</v>
      </c>
      <c r="I81" s="8">
        <f>ROUND((((0.5*超r将兵属性验证!AG81*(1+超r将兵属性验证!AI81)*超r将兵属性验证!AH81*(1+超r将兵属性验证!AJ81)*超r将兵属性验证!AM81*超r将兵属性验证!AM81+超r将兵属性验证!N81*(1+超r将兵属性验证!P81)*超r将兵属性验证!AH81*(1+超r将兵属性验证!AJ81)*超r将兵属性验证!AM81)*0.5+(0.5*超r将兵属性验证!AG81*(1+超r将兵属性验证!AI81)*超r将兵属性验证!O81*(1+超r将兵属性验证!Q81)*超r将兵属性验证!AM81+超r将兵属性验证!N81*(1+超r将兵属性验证!P81)*超r将兵属性验证!O81*(1+超r将兵属性验证!Q81))*0.5)*超r将兵属性验证!M81/100000000)*超r将兵属性验证!M81,0)</f>
        <v>9297962922</v>
      </c>
      <c r="K81" s="71">
        <f t="shared" si="6"/>
        <v>1</v>
      </c>
      <c r="L81" s="71">
        <f t="shared" si="7"/>
        <v>1.0570521506659487</v>
      </c>
      <c r="M81" s="71">
        <f t="shared" si="8"/>
        <v>1.2810767212746943</v>
      </c>
      <c r="N81" s="71">
        <f t="shared" si="9"/>
        <v>1.7405233817676151</v>
      </c>
      <c r="O81" s="71">
        <f t="shared" si="10"/>
        <v>1.9751922091941267</v>
      </c>
    </row>
    <row r="82" spans="4:15" x14ac:dyDescent="0.15">
      <c r="D82" s="14">
        <v>76</v>
      </c>
      <c r="E82" s="8">
        <f>ROUND((((0.5*非r将兵属性验证!AG82*(1+非r将兵属性验证!AI82)*非r将兵属性验证!AH82*(1+非r将兵属性验证!AJ82)*非r将兵属性验证!AM82*非r将兵属性验证!AM82+非r将兵属性验证!N82*(1+非r将兵属性验证!P82)*非r将兵属性验证!AH82*(1+非r将兵属性验证!AJ82)*非r将兵属性验证!AM82)*0.5+(0.5*非r将兵属性验证!AG82*(1+非r将兵属性验证!AI82)*非r将兵属性验证!O82*(1+非r将兵属性验证!Q82)*非r将兵属性验证!AM82+非r将兵属性验证!N82*(1+非r将兵属性验证!P82)*非r将兵属性验证!O82*(1+非r将兵属性验证!Q82))*0.5)*非r将兵属性验证!M82/100000000)*非r将兵属性验证!M82,0)</f>
        <v>5293252039</v>
      </c>
      <c r="F82" s="8">
        <f>ROUND((((0.5*小r将兵属性验证!AG82*(1+小r将兵属性验证!AI82)*小r将兵属性验证!AH82*(1+小r将兵属性验证!AJ82)*小r将兵属性验证!AM82*小r将兵属性验证!AM82+小r将兵属性验证!N82*(1+小r将兵属性验证!P82)*小r将兵属性验证!AH82*(1+小r将兵属性验证!AJ82)*小r将兵属性验证!AM82)*0.5+(0.5*小r将兵属性验证!AG82*(1+小r将兵属性验证!AI82)*小r将兵属性验证!O82*(1+小r将兵属性验证!Q82)*小r将兵属性验证!AM82+小r将兵属性验证!N82*(1+小r将兵属性验证!P82)*小r将兵属性验证!O82*(1+小r将兵属性验证!Q82))*0.5)*小r将兵属性验证!M82/100000000)*小r将兵属性验证!M82,0)</f>
        <v>5592483329</v>
      </c>
      <c r="G82" s="8">
        <f>ROUND((((0.5*中r将兵属性验证!AG82*(1+中r将兵属性验证!AI82)*中r将兵属性验证!AH82*(1+中r将兵属性验证!AJ82)*中r将兵属性验证!AM82*中r将兵属性验证!AM82+中r将兵属性验证!N82*(1+中r将兵属性验证!P82)*中r将兵属性验证!AH82*(1+中r将兵属性验证!AJ82)*中r将兵属性验证!AM82)*0.5+(0.5*中r将兵属性验证!AG82*(1+中r将兵属性验证!AI82)*中r将兵属性验证!O82*(1+中r将兵属性验证!Q82)*中r将兵属性验证!AM82+中r将兵属性验证!N82*(1+中r将兵属性验证!P82)*中r将兵属性验证!O82*(1+中r将兵属性验证!Q82))*0.5)*中r将兵属性验证!M82/100000000)*中r将兵属性验证!M82,0)</f>
        <v>6671423964</v>
      </c>
      <c r="H82" s="8">
        <f>ROUND((((0.5*大r将兵属性验证!AG82*(1+大r将兵属性验证!AI82)*大r将兵属性验证!AH82*(1+大r将兵属性验证!AJ82)*大r将兵属性验证!AM82*大r将兵属性验证!AM82+大r将兵属性验证!N82*(1+大r将兵属性验证!P82)*大r将兵属性验证!AH82*(1+大r将兵属性验证!AJ82)*大r将兵属性验证!AM82)*0.5+(0.5*大r将兵属性验证!AG82*(1+大r将兵属性验证!AI82)*大r将兵属性验证!O82*(1+大r将兵属性验证!Q82)*大r将兵属性验证!AM82+大r将兵属性验证!N82*(1+大r将兵属性验证!P82)*大r将兵属性验证!O82*(1+大r将兵属性验证!Q82))*0.5)*大r将兵属性验证!M82/100000000)*大r将兵属性验证!M82,0)</f>
        <v>9062274443</v>
      </c>
      <c r="I82" s="8">
        <f>ROUND((((0.5*超r将兵属性验证!AG82*(1+超r将兵属性验证!AI82)*超r将兵属性验证!AH82*(1+超r将兵属性验证!AJ82)*超r将兵属性验证!AM82*超r将兵属性验证!AM82+超r将兵属性验证!N82*(1+超r将兵属性验证!P82)*超r将兵属性验证!AH82*(1+超r将兵属性验证!AJ82)*超r将兵属性验证!AM82)*0.5+(0.5*超r将兵属性验证!AG82*(1+超r将兵属性验证!AI82)*超r将兵属性验证!O82*(1+超r将兵属性验证!Q82)*超r将兵属性验证!AM82+超r将兵属性验证!N82*(1+超r将兵属性验证!P82)*超r将兵属性验证!O82*(1+超r将兵属性验证!Q82))*0.5)*超r将兵属性验证!M82/100000000)*超r将兵属性验证!M82,0)</f>
        <v>10430313880</v>
      </c>
      <c r="K82" s="71">
        <f t="shared" si="6"/>
        <v>1</v>
      </c>
      <c r="L82" s="71">
        <f t="shared" si="7"/>
        <v>1.0565307088714655</v>
      </c>
      <c r="M82" s="71">
        <f t="shared" si="8"/>
        <v>1.260363934089253</v>
      </c>
      <c r="N82" s="71">
        <f t="shared" si="9"/>
        <v>1.7120428757652815</v>
      </c>
      <c r="O82" s="71">
        <f t="shared" si="10"/>
        <v>1.9704925824711896</v>
      </c>
    </row>
    <row r="83" spans="4:15" x14ac:dyDescent="0.15">
      <c r="D83" s="14">
        <v>77</v>
      </c>
      <c r="E83" s="8">
        <f>ROUND((((0.5*非r将兵属性验证!AG83*(1+非r将兵属性验证!AI83)*非r将兵属性验证!AH83*(1+非r将兵属性验证!AJ83)*非r将兵属性验证!AM83*非r将兵属性验证!AM83+非r将兵属性验证!N83*(1+非r将兵属性验证!P83)*非r将兵属性验证!AH83*(1+非r将兵属性验证!AJ83)*非r将兵属性验证!AM83)*0.5+(0.5*非r将兵属性验证!AG83*(1+非r将兵属性验证!AI83)*非r将兵属性验证!O83*(1+非r将兵属性验证!Q83)*非r将兵属性验证!AM83+非r将兵属性验证!N83*(1+非r将兵属性验证!P83)*非r将兵属性验证!O83*(1+非r将兵属性验证!Q83))*0.5)*非r将兵属性验证!M83/100000000)*非r将兵属性验证!M83,0)</f>
        <v>5954906181</v>
      </c>
      <c r="F83" s="8">
        <f>ROUND((((0.5*小r将兵属性验证!AG83*(1+小r将兵属性验证!AI83)*小r将兵属性验证!AH83*(1+小r将兵属性验证!AJ83)*小r将兵属性验证!AM83*小r将兵属性验证!AM83+小r将兵属性验证!N83*(1+小r将兵属性验证!P83)*小r将兵属性验证!AH83*(1+小r将兵属性验证!AJ83)*小r将兵属性验证!AM83)*0.5+(0.5*小r将兵属性验证!AG83*(1+小r将兵属性验证!AI83)*小r将兵属性验证!O83*(1+小r将兵属性验证!Q83)*小r将兵属性验证!AM83+小r将兵属性验证!N83*(1+小r将兵属性验证!P83)*小r将兵属性验证!O83*(1+小r将兵属性验证!Q83))*0.5)*小r将兵属性验证!M83/100000000)*小r将兵属性验证!M83,0)</f>
        <v>6277196078</v>
      </c>
      <c r="G83" s="8">
        <f>ROUND((((0.5*中r将兵属性验证!AG83*(1+中r将兵属性验证!AI83)*中r将兵属性验证!AH83*(1+中r将兵属性验证!AJ83)*中r将兵属性验证!AM83*中r将兵属性验证!AM83+中r将兵属性验证!N83*(1+中r将兵属性验证!P83)*中r将兵属性验证!AH83*(1+中r将兵属性验证!AJ83)*中r将兵属性验证!AM83)*0.5+(0.5*中r将兵属性验证!AG83*(1+中r将兵属性验证!AI83)*中r将兵属性验证!O83*(1+中r将兵属性验证!Q83)*中r将兵属性验证!AM83+中r将兵属性验证!N83*(1+中r将兵属性验证!P83)*中r将兵属性验证!O83*(1+中r将兵属性验证!Q83))*0.5)*中r将兵属性验证!M83/100000000)*中r将兵属性验证!M83,0)</f>
        <v>7401749931</v>
      </c>
      <c r="H83" s="8">
        <f>ROUND((((0.5*大r将兵属性验证!AG83*(1+大r将兵属性验证!AI83)*大r将兵属性验证!AH83*(1+大r将兵属性验证!AJ83)*大r将兵属性验证!AM83*大r将兵属性验证!AM83+大r将兵属性验证!N83*(1+大r将兵属性验证!P83)*大r将兵属性验证!AH83*(1+大r将兵属性验证!AJ83)*大r将兵属性验证!AM83)*0.5+(0.5*大r将兵属性验证!AG83*(1+大r将兵属性验证!AI83)*大r将兵属性验证!O83*(1+大r将兵属性验证!Q83)*大r将兵属性验证!AM83+大r将兵属性验证!N83*(1+大r将兵属性验证!P83)*大r将兵属性验证!O83*(1+大r将兵属性验证!Q83))*0.5)*大r将兵属性验证!M83/100000000)*大r将兵属性验证!M83,0)</f>
        <v>9983466289</v>
      </c>
      <c r="I83" s="8">
        <f>ROUND((((0.5*超r将兵属性验证!AG83*(1+超r将兵属性验证!AI83)*超r将兵属性验证!AH83*(1+超r将兵属性验证!AJ83)*超r将兵属性验证!AM83*超r将兵属性验证!AM83+超r将兵属性验证!N83*(1+超r将兵属性验证!P83)*超r将兵属性验证!AH83*(1+超r将兵属性验证!AJ83)*超r将兵属性验证!AM83)*0.5+(0.5*超r将兵属性验证!AG83*(1+超r将兵属性验证!AI83)*超r将兵属性验证!O83*(1+超r将兵属性验证!Q83)*超r将兵属性验证!AM83+超r将兵属性验证!N83*(1+超r将兵属性验证!P83)*超r将兵属性验证!O83*(1+超r将兵属性验证!Q83))*0.5)*超r将兵属性验证!M83/100000000)*超r将兵属性验证!M83,0)</f>
        <v>11649956762</v>
      </c>
      <c r="K83" s="71">
        <f t="shared" si="6"/>
        <v>1</v>
      </c>
      <c r="L83" s="71">
        <f t="shared" si="7"/>
        <v>1.0541217421742619</v>
      </c>
      <c r="M83" s="71">
        <f t="shared" si="8"/>
        <v>1.2429666742049383</v>
      </c>
      <c r="N83" s="71">
        <f t="shared" si="9"/>
        <v>1.6765110961535734</v>
      </c>
      <c r="O83" s="71">
        <f t="shared" si="10"/>
        <v>1.9563627717882262</v>
      </c>
    </row>
    <row r="84" spans="4:15" x14ac:dyDescent="0.15">
      <c r="D84" s="14">
        <v>78</v>
      </c>
      <c r="E84" s="8">
        <f>ROUND((((0.5*非r将兵属性验证!AG84*(1+非r将兵属性验证!AI84)*非r将兵属性验证!AH84*(1+非r将兵属性验证!AJ84)*非r将兵属性验证!AM84*非r将兵属性验证!AM84+非r将兵属性验证!N84*(1+非r将兵属性验证!P84)*非r将兵属性验证!AH84*(1+非r将兵属性验证!AJ84)*非r将兵属性验证!AM84)*0.5+(0.5*非r将兵属性验证!AG84*(1+非r将兵属性验证!AI84)*非r将兵属性验证!O84*(1+非r将兵属性验证!Q84)*非r将兵属性验证!AM84+非r将兵属性验证!N84*(1+非r将兵属性验证!P84)*非r将兵属性验证!O84*(1+非r将兵属性验证!Q84))*0.5)*非r将兵属性验证!M84/100000000)*非r将兵属性验证!M84,0)</f>
        <v>6479704814</v>
      </c>
      <c r="F84" s="8">
        <f>ROUND((((0.5*小r将兵属性验证!AG84*(1+小r将兵属性验证!AI84)*小r将兵属性验证!AH84*(1+小r将兵属性验证!AJ84)*小r将兵属性验证!AM84*小r将兵属性验证!AM84+小r将兵属性验证!N84*(1+小r将兵属性验证!P84)*小r将兵属性验证!AH84*(1+小r将兵属性验证!AJ84)*小r将兵属性验证!AM84)*0.5+(0.5*小r将兵属性验证!AG84*(1+小r将兵属性验证!AI84)*小r将兵属性验证!O84*(1+小r将兵属性验证!Q84)*小r将兵属性验证!AM84+小r将兵属性验证!N84*(1+小r将兵属性验证!P84)*小r将兵属性验证!O84*(1+小r将兵属性验证!Q84))*0.5)*小r将兵属性验证!M84/100000000)*小r将兵属性验证!M84,0)</f>
        <v>6828427782</v>
      </c>
      <c r="G84" s="8">
        <f>ROUND((((0.5*中r将兵属性验证!AG84*(1+中r将兵属性验证!AI84)*中r将兵属性验证!AH84*(1+中r将兵属性验证!AJ84)*中r将兵属性验证!AM84*中r将兵属性验证!AM84+中r将兵属性验证!N84*(1+中r将兵属性验证!P84)*中r将兵属性验证!AH84*(1+中r将兵属性验证!AJ84)*中r将兵属性验证!AM84)*0.5+(0.5*中r将兵属性验证!AG84*(1+中r将兵属性验证!AI84)*中r将兵属性验证!O84*(1+中r将兵属性验证!Q84)*中r将兵属性验证!AM84+中r将兵属性验证!N84*(1+中r将兵属性验证!P84)*中r将兵属性验证!O84*(1+中r将兵属性验证!Q84))*0.5)*中r将兵属性验证!M84/100000000)*中r将兵属性验证!M84,0)</f>
        <v>8099241281</v>
      </c>
      <c r="H84" s="8">
        <f>ROUND((((0.5*大r将兵属性验证!AG84*(1+大r将兵属性验证!AI84)*大r将兵属性验证!AH84*(1+大r将兵属性验证!AJ84)*大r将兵属性验证!AM84*大r将兵属性验证!AM84+大r将兵属性验证!N84*(1+大r将兵属性验证!P84)*大r将兵属性验证!AH84*(1+大r将兵属性验证!AJ84)*大r将兵属性验证!AM84)*0.5+(0.5*大r将兵属性验证!AG84*(1+大r将兵属性验证!AI84)*大r将兵属性验证!O84*(1+大r将兵属性验证!Q84)*大r将兵属性验证!AM84+大r将兵属性验证!N84*(1+大r将兵属性验证!P84)*大r将兵属性验证!O84*(1+大r将兵属性验证!Q84))*0.5)*大r将兵属性验证!M84/100000000)*大r将兵属性验证!M84,0)</f>
        <v>10942593058</v>
      </c>
      <c r="I84" s="8">
        <f>ROUND((((0.5*超r将兵属性验证!AG84*(1+超r将兵属性验证!AI84)*超r将兵属性验证!AH84*(1+超r将兵属性验证!AJ84)*超r将兵属性验证!AM84*超r将兵属性验证!AM84+超r将兵属性验证!N84*(1+超r将兵属性验证!P84)*超r将兵属性验证!AH84*(1+超r将兵属性验证!AJ84)*超r将兵属性验证!AM84)*0.5+(0.5*超r将兵属性验证!AG84*(1+超r将兵属性验证!AI84)*超r将兵属性验证!O84*(1+超r将兵属性验证!Q84)*超r将兵属性验证!AM84+超r将兵属性验证!N84*(1+超r将兵属性验证!P84)*超r将兵属性验证!O84*(1+超r将兵属性验证!Q84))*0.5)*超r将兵属性验证!M84/100000000)*超r将兵属性验证!M84,0)</f>
        <v>12858586765</v>
      </c>
      <c r="K84" s="71">
        <f t="shared" si="6"/>
        <v>1</v>
      </c>
      <c r="L84" s="71">
        <f t="shared" si="7"/>
        <v>1.0538177244195679</v>
      </c>
      <c r="M84" s="71">
        <f t="shared" si="8"/>
        <v>1.2499398527384831</v>
      </c>
      <c r="N84" s="71">
        <f t="shared" si="9"/>
        <v>1.6887486964464058</v>
      </c>
      <c r="O84" s="71">
        <f t="shared" si="10"/>
        <v>1.9844402074023244</v>
      </c>
    </row>
    <row r="85" spans="4:15" x14ac:dyDescent="0.15">
      <c r="D85" s="14">
        <v>79</v>
      </c>
      <c r="E85" s="8">
        <f>ROUND((((0.5*非r将兵属性验证!AG85*(1+非r将兵属性验证!AI85)*非r将兵属性验证!AH85*(1+非r将兵属性验证!AJ85)*非r将兵属性验证!AM85*非r将兵属性验证!AM85+非r将兵属性验证!N85*(1+非r将兵属性验证!P85)*非r将兵属性验证!AH85*(1+非r将兵属性验证!AJ85)*非r将兵属性验证!AM85)*0.5+(0.5*非r将兵属性验证!AG85*(1+非r将兵属性验证!AI85)*非r将兵属性验证!O85*(1+非r将兵属性验证!Q85)*非r将兵属性验证!AM85+非r将兵属性验证!N85*(1+非r将兵属性验证!P85)*非r将兵属性验证!O85*(1+非r将兵属性验证!Q85))*0.5)*非r将兵属性验证!M85/100000000)*非r将兵属性验证!M85,0)</f>
        <v>7000434461</v>
      </c>
      <c r="F85" s="8">
        <f>ROUND((((0.5*小r将兵属性验证!AG85*(1+小r将兵属性验证!AI85)*小r将兵属性验证!AH85*(1+小r将兵属性验证!AJ85)*小r将兵属性验证!AM85*小r将兵属性验证!AM85+小r将兵属性验证!N85*(1+小r将兵属性验证!P85)*小r将兵属性验证!AH85*(1+小r将兵属性验证!AJ85)*小r将兵属性验证!AM85)*0.5+(0.5*小r将兵属性验证!AG85*(1+小r将兵属性验证!AI85)*小r将兵属性验证!O85*(1+小r将兵属性验证!Q85)*小r将兵属性验证!AM85+小r将兵属性验证!N85*(1+小r将兵属性验证!P85)*小r将兵属性验证!O85*(1+小r将兵属性验证!Q85))*0.5)*小r将兵属性验证!M85/100000000)*小r将兵属性验证!M85,0)</f>
        <v>7381410043</v>
      </c>
      <c r="G85" s="8">
        <f>ROUND((((0.5*中r将兵属性验证!AG85*(1+中r将兵属性验证!AI85)*中r将兵属性验证!AH85*(1+中r将兵属性验证!AJ85)*中r将兵属性验证!AM85*中r将兵属性验证!AM85+中r将兵属性验证!N85*(1+中r将兵属性验证!P85)*中r将兵属性验证!AH85*(1+中r将兵属性验证!AJ85)*中r将兵属性验证!AM85)*0.5+(0.5*中r将兵属性验证!AG85*(1+中r将兵属性验证!AI85)*中r将兵属性验证!O85*(1+中r将兵属性验证!Q85)*中r将兵属性验证!AM85+中r将兵属性验证!N85*(1+中r将兵属性验证!P85)*中r将兵属性验证!O85*(1+中r将兵属性验证!Q85))*0.5)*中r将兵属性验证!M85/100000000)*中r将兵属性验证!M85,0)</f>
        <v>8815252616</v>
      </c>
      <c r="H85" s="8">
        <f>ROUND((((0.5*大r将兵属性验证!AG85*(1+大r将兵属性验证!AI85)*大r将兵属性验证!AH85*(1+大r将兵属性验证!AJ85)*大r将兵属性验证!AM85*大r将兵属性验证!AM85+大r将兵属性验证!N85*(1+大r将兵属性验证!P85)*大r将兵属性验证!AH85*(1+大r将兵属性验证!AJ85)*大r将兵属性验证!AM85)*0.5+(0.5*大r将兵属性验证!AG85*(1+大r将兵属性验证!AI85)*大r将兵属性验证!O85*(1+大r将兵属性验证!Q85)*大r将兵属性验证!AM85+大r将兵属性验证!N85*(1+大r将兵属性验证!P85)*大r将兵属性验证!O85*(1+大r将兵属性验证!Q85))*0.5)*大r将兵属性验证!M85/100000000)*大r将兵属性验证!M85,0)</f>
        <v>11981827750</v>
      </c>
      <c r="I85" s="8">
        <f>ROUND((((0.5*超r将兵属性验证!AG85*(1+超r将兵属性验证!AI85)*超r将兵属性验证!AH85*(1+超r将兵属性验证!AJ85)*超r将兵属性验证!AM85*超r将兵属性验证!AM85+超r将兵属性验证!N85*(1+超r将兵属性验证!P85)*超r将兵属性验证!AH85*(1+超r将兵属性验证!AJ85)*超r将兵属性验证!AM85)*0.5+(0.5*超r将兵属性验证!AG85*(1+超r将兵属性验证!AI85)*超r将兵属性验证!O85*(1+超r将兵属性验证!Q85)*超r将兵属性验证!AM85+超r将兵属性验证!N85*(1+超r将兵属性验证!P85)*超r将兵属性验证!O85*(1+超r将兵属性验证!Q85))*0.5)*超r将兵属性验证!M85/100000000)*超r将兵属性验证!M85,0)</f>
        <v>14166667082</v>
      </c>
      <c r="K85" s="71">
        <f t="shared" si="6"/>
        <v>1</v>
      </c>
      <c r="L85" s="71">
        <f t="shared" si="7"/>
        <v>1.0544217054130636</v>
      </c>
      <c r="M85" s="71">
        <f t="shared" si="8"/>
        <v>1.2592436462494581</v>
      </c>
      <c r="N85" s="71">
        <f t="shared" si="9"/>
        <v>1.711583447677677</v>
      </c>
      <c r="O85" s="71">
        <f t="shared" si="10"/>
        <v>2.0236839814619616</v>
      </c>
    </row>
    <row r="86" spans="4:15" x14ac:dyDescent="0.15">
      <c r="D86" s="14">
        <v>80</v>
      </c>
      <c r="E86" s="8">
        <f>ROUND((((0.5*非r将兵属性验证!AG86*(1+非r将兵属性验证!AI86)*非r将兵属性验证!AH86*(1+非r将兵属性验证!AJ86)*非r将兵属性验证!AM86*非r将兵属性验证!AM86+非r将兵属性验证!N86*(1+非r将兵属性验证!P86)*非r将兵属性验证!AH86*(1+非r将兵属性验证!AJ86)*非r将兵属性验证!AM86)*0.5+(0.5*非r将兵属性验证!AG86*(1+非r将兵属性验证!AI86)*非r将兵属性验证!O86*(1+非r将兵属性验证!Q86)*非r将兵属性验证!AM86+非r将兵属性验证!N86*(1+非r将兵属性验证!P86)*非r将兵属性验证!O86*(1+非r将兵属性验证!Q86))*0.5)*非r将兵属性验证!M86/100000000)*非r将兵属性验证!M86,0)</f>
        <v>7555188880</v>
      </c>
      <c r="F86" s="8">
        <f>ROUND((((0.5*小r将兵属性验证!AG86*(1+小r将兵属性验证!AI86)*小r将兵属性验证!AH86*(1+小r将兵属性验证!AJ86)*小r将兵属性验证!AM86*小r将兵属性验证!AM86+小r将兵属性验证!N86*(1+小r将兵属性验证!P86)*小r将兵属性验证!AH86*(1+小r将兵属性验证!AJ86)*小r将兵属性验证!AM86)*0.5+(0.5*小r将兵属性验证!AG86*(1+小r将兵属性验证!AI86)*小r将兵属性验证!O86*(1+小r将兵属性验证!Q86)*小r将兵属性验证!AM86+小r将兵属性验证!N86*(1+小r将兵属性验证!P86)*小r将兵属性验证!O86*(1+小r将兵属性验证!Q86))*0.5)*小r将兵属性验证!M86/100000000)*小r将兵属性验证!M86,0)</f>
        <v>7978924197</v>
      </c>
      <c r="G86" s="8">
        <f>ROUND((((0.5*中r将兵属性验证!AG86*(1+中r将兵属性验证!AI86)*中r将兵属性验证!AH86*(1+中r将兵属性验证!AJ86)*中r将兵属性验证!AM86*中r将兵属性验证!AM86+中r将兵属性验证!N86*(1+中r将兵属性验证!P86)*中r将兵属性验证!AH86*(1+中r将兵属性验证!AJ86)*中r将兵属性验证!AM86)*0.5+(0.5*中r将兵属性验证!AG86*(1+中r将兵属性验证!AI86)*中r将兵属性验证!O86*(1+中r将兵属性验证!Q86)*中r将兵属性验证!AM86+中r将兵属性验证!N86*(1+中r将兵属性验证!P86)*中r将兵属性验证!O86*(1+中r将兵属性验证!Q86))*0.5)*中r将兵属性验证!M86/100000000)*中r将兵属性验证!M86,0)</f>
        <v>9568791223</v>
      </c>
      <c r="H86" s="8">
        <f>ROUND((((0.5*大r将兵属性验证!AG86*(1+大r将兵属性验证!AI86)*大r将兵属性验证!AH86*(1+大r将兵属性验证!AJ86)*大r将兵属性验证!AM86*大r将兵属性验证!AM86+大r将兵属性验证!N86*(1+大r将兵属性验证!P86)*大r将兵属性验证!AH86*(1+大r将兵属性验证!AJ86)*大r将兵属性验证!AM86)*0.5+(0.5*大r将兵属性验证!AG86*(1+大r将兵属性验证!AI86)*大r将兵属性验证!O86*(1+大r将兵属性验证!Q86)*大r将兵属性验证!AM86+大r将兵属性验证!N86*(1+大r将兵属性验证!P86)*大r将兵属性验证!O86*(1+大r将兵属性验证!Q86))*0.5)*大r将兵属性验证!M86/100000000)*大r将兵属性验证!M86,0)</f>
        <v>13126207883</v>
      </c>
      <c r="I86" s="8">
        <f>ROUND((((0.5*超r将兵属性验证!AG86*(1+超r将兵属性验证!AI86)*超r将兵属性验证!AH86*(1+超r将兵属性验证!AJ86)*超r将兵属性验证!AM86*超r将兵属性验证!AM86+超r将兵属性验证!N86*(1+超r将兵属性验证!P86)*超r将兵属性验证!AH86*(1+超r将兵属性验证!AJ86)*超r将兵属性验证!AM86)*0.5+(0.5*超r将兵属性验证!AG86*(1+超r将兵属性验证!AI86)*超r将兵属性验证!O86*(1+超r将兵属性验证!Q86)*超r将兵属性验证!AM86+超r将兵属性验证!N86*(1+超r将兵属性验证!P86)*超r将兵属性验证!O86*(1+超r将兵属性验证!Q86))*0.5)*超r将兵属性验证!M86/100000000)*超r将兵属性验证!M86,0)</f>
        <v>15561691147</v>
      </c>
      <c r="K86" s="71">
        <f t="shared" si="6"/>
        <v>1</v>
      </c>
      <c r="L86" s="71">
        <f t="shared" si="7"/>
        <v>1.0560853373397066</v>
      </c>
      <c r="M86" s="71">
        <f t="shared" si="8"/>
        <v>1.2665191267858813</v>
      </c>
      <c r="N86" s="71">
        <f t="shared" si="9"/>
        <v>1.737376535714088</v>
      </c>
      <c r="O86" s="71">
        <f t="shared" si="10"/>
        <v>2.0597355531632981</v>
      </c>
    </row>
    <row r="87" spans="4:15" x14ac:dyDescent="0.15">
      <c r="D87" s="14">
        <v>81</v>
      </c>
      <c r="E87" s="8">
        <f>ROUND((((0.5*非r将兵属性验证!AG87*(1+非r将兵属性验证!AI87)*非r将兵属性验证!AH87*(1+非r将兵属性验证!AJ87)*非r将兵属性验证!AM87*非r将兵属性验证!AM87+非r将兵属性验证!N87*(1+非r将兵属性验证!P87)*非r将兵属性验证!AH87*(1+非r将兵属性验证!AJ87)*非r将兵属性验证!AM87)*0.5+(0.5*非r将兵属性验证!AG87*(1+非r将兵属性验证!AI87)*非r将兵属性验证!O87*(1+非r将兵属性验证!Q87)*非r将兵属性验证!AM87+非r将兵属性验证!N87*(1+非r将兵属性验证!P87)*非r将兵属性验证!O87*(1+非r将兵属性验证!Q87))*0.5)*非r将兵属性验证!M87/100000000)*非r将兵属性验证!M87,0)</f>
        <v>8114921627</v>
      </c>
      <c r="F87" s="8">
        <f>ROUND((((0.5*小r将兵属性验证!AG87*(1+小r将兵属性验证!AI87)*小r将兵属性验证!AH87*(1+小r将兵属性验证!AJ87)*小r将兵属性验证!AM87*小r将兵属性验证!AM87+小r将兵属性验证!N87*(1+小r将兵属性验证!P87)*小r将兵属性验证!AH87*(1+小r将兵属性验证!AJ87)*小r将兵属性验证!AM87)*0.5+(0.5*小r将兵属性验证!AG87*(1+小r将兵属性验证!AI87)*小r将兵属性验证!O87*(1+小r将兵属性验证!Q87)*小r将兵属性验证!AM87+小r将兵属性验证!N87*(1+小r将兵属性验证!P87)*小r将兵属性验证!O87*(1+小r将兵属性验证!Q87))*0.5)*小r将兵属性验证!M87/100000000)*小r将兵属性验证!M87,0)</f>
        <v>8631076100</v>
      </c>
      <c r="G87" s="8">
        <f>ROUND((((0.5*中r将兵属性验证!AG87*(1+中r将兵属性验证!AI87)*中r将兵属性验证!AH87*(1+中r将兵属性验证!AJ87)*中r将兵属性验证!AM87*中r将兵属性验证!AM87+中r将兵属性验证!N87*(1+中r将兵属性验证!P87)*中r将兵属性验证!AH87*(1+中r将兵属性验证!AJ87)*中r将兵属性验证!AM87)*0.5+(0.5*中r将兵属性验证!AG87*(1+中r将兵属性验证!AI87)*中r将兵属性验证!O87*(1+中r将兵属性验证!Q87)*中r将兵属性验证!AM87+中r将兵属性验证!N87*(1+中r将兵属性验证!P87)*中r将兵属性验证!O87*(1+中r将兵属性验证!Q87))*0.5)*中r将兵属性验证!M87/100000000)*中r将兵属性验证!M87,0)</f>
        <v>10445632108</v>
      </c>
      <c r="H87" s="8">
        <f>ROUND((((0.5*大r将兵属性验证!AG87*(1+大r将兵属性验证!AI87)*大r将兵属性验证!AH87*(1+大r将兵属性验证!AJ87)*大r将兵属性验证!AM87*大r将兵属性验证!AM87+大r将兵属性验证!N87*(1+大r将兵属性验证!P87)*大r将兵属性验证!AH87*(1+大r将兵属性验证!AJ87)*大r将兵属性验证!AM87)*0.5+(0.5*大r将兵属性验证!AG87*(1+大r将兵属性验证!AI87)*大r将兵属性验证!O87*(1+大r将兵属性验证!Q87)*大r将兵属性验证!AM87+大r将兵属性验证!N87*(1+大r将兵属性验证!P87)*大r将兵属性验证!O87*(1+大r将兵属性验证!Q87))*0.5)*大r将兵属性验证!M87/100000000)*大r将兵属性验证!M87,0)</f>
        <v>14439617060</v>
      </c>
      <c r="I87" s="8">
        <f>ROUND((((0.5*超r将兵属性验证!AG87*(1+超r将兵属性验证!AI87)*超r将兵属性验证!AH87*(1+超r将兵属性验证!AJ87)*超r将兵属性验证!AM87*超r将兵属性验证!AM87+超r将兵属性验证!N87*(1+超r将兵属性验证!P87)*超r将兵属性验证!AH87*(1+超r将兵属性验证!AJ87)*超r将兵属性验证!AM87)*0.5+(0.5*超r将兵属性验证!AG87*(1+超r将兵属性验证!AI87)*超r将兵属性验证!O87*(1+超r将兵属性验证!Q87)*超r将兵属性验证!AM87+超r将兵属性验证!N87*(1+超r将兵属性验证!P87)*超r将兵属性验证!O87*(1+超r将兵属性验证!Q87))*0.5)*超r将兵属性验证!M87/100000000)*超r将兵属性验证!M87,0)</f>
        <v>17087516102</v>
      </c>
      <c r="K87" s="71">
        <f t="shared" si="6"/>
        <v>1</v>
      </c>
      <c r="L87" s="71">
        <f t="shared" si="7"/>
        <v>1.0636056017204958</v>
      </c>
      <c r="M87" s="71">
        <f t="shared" si="8"/>
        <v>1.2872129378606998</v>
      </c>
      <c r="N87" s="71">
        <f t="shared" si="9"/>
        <v>1.7793908214660321</v>
      </c>
      <c r="O87" s="71">
        <f t="shared" si="10"/>
        <v>2.1056908356509996</v>
      </c>
    </row>
    <row r="88" spans="4:15" x14ac:dyDescent="0.15">
      <c r="D88" s="14">
        <v>82</v>
      </c>
      <c r="E88" s="8">
        <f>ROUND((((0.5*非r将兵属性验证!AG88*(1+非r将兵属性验证!AI88)*非r将兵属性验证!AH88*(1+非r将兵属性验证!AJ88)*非r将兵属性验证!AM88*非r将兵属性验证!AM88+非r将兵属性验证!N88*(1+非r将兵属性验证!P88)*非r将兵属性验证!AH88*(1+非r将兵属性验证!AJ88)*非r将兵属性验证!AM88)*0.5+(0.5*非r将兵属性验证!AG88*(1+非r将兵属性验证!AI88)*非r将兵属性验证!O88*(1+非r将兵属性验证!Q88)*非r将兵属性验证!AM88+非r将兵属性验证!N88*(1+非r将兵属性验证!P88)*非r将兵属性验证!O88*(1+非r将兵属性验证!Q88))*0.5)*非r将兵属性验证!M88/100000000)*非r将兵属性验证!M88,0)</f>
        <v>8713774551</v>
      </c>
      <c r="F88" s="8">
        <f>ROUND((((0.5*小r将兵属性验证!AG88*(1+小r将兵属性验证!AI88)*小r将兵属性验证!AH88*(1+小r将兵属性验证!AJ88)*小r将兵属性验证!AM88*小r将兵属性验证!AM88+小r将兵属性验证!N88*(1+小r将兵属性验证!P88)*小r将兵属性验证!AH88*(1+小r将兵属性验证!AJ88)*小r将兵属性验证!AM88)*0.5+(0.5*小r将兵属性验证!AG88*(1+小r将兵属性验证!AI88)*小r将兵属性验证!O88*(1+小r将兵属性验证!Q88)*小r将兵属性验证!AM88+小r将兵属性验证!N88*(1+小r将兵属性验证!P88)*小r将兵属性验证!O88*(1+小r将兵属性验证!Q88))*0.5)*小r将兵属性验证!M88/100000000)*小r将兵属性验证!M88,0)</f>
        <v>9339132391</v>
      </c>
      <c r="G88" s="8">
        <f>ROUND((((0.5*中r将兵属性验证!AG88*(1+中r将兵属性验证!AI88)*中r将兵属性验证!AH88*(1+中r将兵属性验证!AJ88)*中r将兵属性验证!AM88*中r将兵属性验证!AM88+中r将兵属性验证!N88*(1+中r将兵属性验证!P88)*中r将兵属性验证!AH88*(1+中r将兵属性验证!AJ88)*中r将兵属性验证!AM88)*0.5+(0.5*中r将兵属性验证!AG88*(1+中r将兵属性验证!AI88)*中r将兵属性验证!O88*(1+中r将兵属性验证!Q88)*中r将兵属性验证!AM88+中r将兵属性验证!N88*(1+中r将兵属性验证!P88)*中r将兵属性验证!O88*(1+中r将兵属性验证!Q88))*0.5)*中r将兵属性验证!M88/100000000)*中r将兵属性验证!M88,0)</f>
        <v>11401993581</v>
      </c>
      <c r="H88" s="8">
        <f>ROUND((((0.5*大r将兵属性验证!AG88*(1+大r将兵属性验证!AI88)*大r将兵属性验证!AH88*(1+大r将兵属性验证!AJ88)*大r将兵属性验证!AM88*大r将兵属性验证!AM88+大r将兵属性验证!N88*(1+大r将兵属性验证!P88)*大r将兵属性验证!AH88*(1+大r将兵属性验证!AJ88)*大r将兵属性验证!AM88)*0.5+(0.5*大r将兵属性验证!AG88*(1+大r将兵属性验证!AI88)*大r将兵属性验证!O88*(1+大r将兵属性验证!Q88)*大r将兵属性验证!AM88+大r将兵属性验证!N88*(1+大r将兵属性验证!P88)*大r将兵属性验证!O88*(1+大r将兵属性验证!Q88))*0.5)*大r将兵属性验证!M88/100000000)*大r将兵属性验证!M88,0)</f>
        <v>15866227310</v>
      </c>
      <c r="I88" s="8">
        <f>ROUND((((0.5*超r将兵属性验证!AG88*(1+超r将兵属性验证!AI88)*超r将兵属性验证!AH88*(1+超r将兵属性验证!AJ88)*超r将兵属性验证!AM88*超r将兵属性验证!AM88+超r将兵属性验证!N88*(1+超r将兵属性验证!P88)*超r将兵属性验证!AH88*(1+超r将兵属性验证!AJ88)*超r将兵属性验证!AM88)*0.5+(0.5*超r将兵属性验证!AG88*(1+超r将兵属性验证!AI88)*超r将兵属性验证!O88*(1+超r将兵属性验证!Q88)*超r将兵属性验证!AM88+超r将兵属性验证!N88*(1+超r将兵属性验证!P88)*超r将兵属性验证!O88*(1+超r将兵属性验证!Q88))*0.5)*超r将兵属性验证!M88/100000000)*超r将兵属性验证!M88,0)</f>
        <v>18719029350</v>
      </c>
      <c r="K88" s="71">
        <f t="shared" si="6"/>
        <v>1</v>
      </c>
      <c r="L88" s="71">
        <f t="shared" si="7"/>
        <v>1.0717665847721793</v>
      </c>
      <c r="M88" s="71">
        <f t="shared" si="8"/>
        <v>1.308502247133706</v>
      </c>
      <c r="N88" s="71">
        <f t="shared" si="9"/>
        <v>1.8208214152360849</v>
      </c>
      <c r="O88" s="71">
        <f t="shared" si="10"/>
        <v>2.1482113452030713</v>
      </c>
    </row>
    <row r="89" spans="4:15" x14ac:dyDescent="0.15">
      <c r="D89" s="14">
        <v>83</v>
      </c>
      <c r="E89" s="8">
        <f>ROUND((((0.5*非r将兵属性验证!AG89*(1+非r将兵属性验证!AI89)*非r将兵属性验证!AH89*(1+非r将兵属性验证!AJ89)*非r将兵属性验证!AM89*非r将兵属性验证!AM89+非r将兵属性验证!N89*(1+非r将兵属性验证!P89)*非r将兵属性验证!AH89*(1+非r将兵属性验证!AJ89)*非r将兵属性验证!AM89)*0.5+(0.5*非r将兵属性验证!AG89*(1+非r将兵属性验证!AI89)*非r将兵属性验证!O89*(1+非r将兵属性验证!Q89)*非r将兵属性验证!AM89+非r将兵属性验证!N89*(1+非r将兵属性验证!P89)*非r将兵属性验证!O89*(1+非r将兵属性验证!Q89))*0.5)*非r将兵属性验证!M89/100000000)*非r将兵属性验证!M89,0)</f>
        <v>9395147557</v>
      </c>
      <c r="F89" s="8">
        <f>ROUND((((0.5*小r将兵属性验证!AG89*(1+小r将兵属性验证!AI89)*小r将兵属性验证!AH89*(1+小r将兵属性验证!AJ89)*小r将兵属性验证!AM89*小r将兵属性验证!AM89+小r将兵属性验证!N89*(1+小r将兵属性验证!P89)*小r将兵属性验证!AH89*(1+小r将兵属性验证!AJ89)*小r将兵属性验证!AM89)*0.5+(0.5*小r将兵属性验证!AG89*(1+小r将兵属性验证!AI89)*小r将兵属性验证!O89*(1+小r将兵属性验证!Q89)*小r将兵属性验证!AM89+小r将兵属性验证!N89*(1+小r将兵属性验证!P89)*小r将兵属性验证!O89*(1+小r将兵属性验证!Q89))*0.5)*小r将兵属性验证!M89/100000000)*小r将兵属性验证!M89,0)</f>
        <v>10124673195</v>
      </c>
      <c r="G89" s="8">
        <f>ROUND((((0.5*中r将兵属性验证!AG89*(1+中r将兵属性验证!AI89)*中r将兵属性验证!AH89*(1+中r将兵属性验证!AJ89)*中r将兵属性验证!AM89*中r将兵属性验证!AM89+中r将兵属性验证!N89*(1+中r将兵属性验证!P89)*中r将兵属性验证!AH89*(1+中r将兵属性验证!AJ89)*中r将兵属性验证!AM89)*0.5+(0.5*中r将兵属性验证!AG89*(1+中r将兵属性验证!AI89)*中r将兵属性验证!O89*(1+中r将兵属性验证!Q89)*中r将兵属性验证!AM89+中r将兵属性验证!N89*(1+中r将兵属性验证!P89)*中r将兵属性验证!O89*(1+中r将兵属性验证!Q89))*0.5)*中r将兵属性验证!M89/100000000)*中r将兵属性验证!M89,0)</f>
        <v>12460003624</v>
      </c>
      <c r="H89" s="8">
        <f>ROUND((((0.5*大r将兵属性验证!AG89*(1+大r将兵属性验证!AI89)*大r将兵属性验证!AH89*(1+大r将兵属性验证!AJ89)*大r将兵属性验证!AM89*大r将兵属性验证!AM89+大r将兵属性验证!N89*(1+大r将兵属性验证!P89)*大r将兵属性验证!AH89*(1+大r将兵属性验证!AJ89)*大r将兵属性验证!AM89)*0.5+(0.5*大r将兵属性验证!AG89*(1+大r将兵属性验证!AI89)*大r将兵属性验证!O89*(1+大r将兵属性验证!Q89)*大r将兵属性验证!AM89+大r将兵属性验证!N89*(1+大r将兵属性验证!P89)*大r将兵属性验证!O89*(1+大r将兵属性验证!Q89))*0.5)*大r将兵属性验证!M89/100000000)*大r将兵属性验证!M89,0)</f>
        <v>17328784893</v>
      </c>
      <c r="I89" s="8">
        <f>ROUND((((0.5*超r将兵属性验证!AG89*(1+超r将兵属性验证!AI89)*超r将兵属性验证!AH89*(1+超r将兵属性验证!AJ89)*超r将兵属性验证!AM89*超r将兵属性验证!AM89+超r将兵属性验证!N89*(1+超r将兵属性验证!P89)*超r将兵属性验证!AH89*(1+超r将兵属性验证!AJ89)*超r将兵属性验证!AM89)*0.5+(0.5*超r将兵属性验证!AG89*(1+超r将兵属性验证!AI89)*超r将兵属性验证!O89*(1+超r将兵属性验证!Q89)*超r将兵属性验证!AM89+超r将兵属性验证!N89*(1+超r将兵属性验证!P89)*超r将兵属性验证!O89*(1+超r将兵属性验证!Q89))*0.5)*超r将兵属性验证!M89/100000000)*超r将兵属性验证!M89,0)</f>
        <v>20387782253</v>
      </c>
      <c r="K89" s="71">
        <f t="shared" si="6"/>
        <v>1</v>
      </c>
      <c r="L89" s="71">
        <f t="shared" si="7"/>
        <v>1.0776491942860924</v>
      </c>
      <c r="M89" s="71">
        <f t="shared" si="8"/>
        <v>1.3262169165950439</v>
      </c>
      <c r="N89" s="71">
        <f t="shared" si="9"/>
        <v>1.8444398864272142</v>
      </c>
      <c r="O89" s="71">
        <f t="shared" si="10"/>
        <v>2.1700332144128773</v>
      </c>
    </row>
    <row r="90" spans="4:15" x14ac:dyDescent="0.15">
      <c r="D90" s="14">
        <v>84</v>
      </c>
      <c r="E90" s="8">
        <f>ROUND((((0.5*非r将兵属性验证!AG90*(1+非r将兵属性验证!AI90)*非r将兵属性验证!AH90*(1+非r将兵属性验证!AJ90)*非r将兵属性验证!AM90*非r将兵属性验证!AM90+非r将兵属性验证!N90*(1+非r将兵属性验证!P90)*非r将兵属性验证!AH90*(1+非r将兵属性验证!AJ90)*非r将兵属性验证!AM90)*0.5+(0.5*非r将兵属性验证!AG90*(1+非r将兵属性验证!AI90)*非r将兵属性验证!O90*(1+非r将兵属性验证!Q90)*非r将兵属性验证!AM90+非r将兵属性验证!N90*(1+非r将兵属性验证!P90)*非r将兵属性验证!O90*(1+非r将兵属性验证!Q90))*0.5)*非r将兵属性验证!M90/100000000)*非r将兵属性验证!M90,0)</f>
        <v>10152300290</v>
      </c>
      <c r="F90" s="8">
        <f>ROUND((((0.5*小r将兵属性验证!AG90*(1+小r将兵属性验证!AI90)*小r将兵属性验证!AH90*(1+小r将兵属性验证!AJ90)*小r将兵属性验证!AM90*小r将兵属性验证!AM90+小r将兵属性验证!N90*(1+小r将兵属性验证!P90)*小r将兵属性验证!AH90*(1+小r将兵属性验证!AJ90)*小r将兵属性验证!AM90)*0.5+(0.5*小r将兵属性验证!AG90*(1+小r将兵属性验证!AI90)*小r将兵属性验证!O90*(1+小r将兵属性验证!Q90)*小r将兵属性验证!AM90+小r将兵属性验证!N90*(1+小r将兵属性验证!P90)*小r将兵属性验证!O90*(1+小r将兵属性验证!Q90))*0.5)*小r将兵属性验证!M90/100000000)*小r将兵属性验证!M90,0)</f>
        <v>10995982984</v>
      </c>
      <c r="G90" s="8">
        <f>ROUND((((0.5*中r将兵属性验证!AG90*(1+中r将兵属性验证!AI90)*中r将兵属性验证!AH90*(1+中r将兵属性验证!AJ90)*中r将兵属性验证!AM90*中r将兵属性验证!AM90+中r将兵属性验证!N90*(1+中r将兵属性验证!P90)*中r将兵属性验证!AH90*(1+中r将兵属性验证!AJ90)*中r将兵属性验证!AM90)*0.5+(0.5*中r将兵属性验证!AG90*(1+中r将兵属性验证!AI90)*中r将兵属性验证!O90*(1+中r将兵属性验证!Q90)*中r将兵属性验证!AM90+中r将兵属性验证!N90*(1+中r将兵属性验证!P90)*中r将兵属性验证!O90*(1+中r将兵属性验证!Q90))*0.5)*中r将兵属性验证!M90/100000000)*中r将兵属性验证!M90,0)</f>
        <v>13593297767</v>
      </c>
      <c r="H90" s="8">
        <f>ROUND((((0.5*大r将兵属性验证!AG90*(1+大r将兵属性验证!AI90)*大r将兵属性验证!AH90*(1+大r将兵属性验证!AJ90)*大r将兵属性验证!AM90*大r将兵属性验证!AM90+大r将兵属性验证!N90*(1+大r将兵属性验证!P90)*大r将兵属性验证!AH90*(1+大r将兵属性验证!AJ90)*大r将兵属性验证!AM90)*0.5+(0.5*大r将兵属性验证!AG90*(1+大r将兵属性验证!AI90)*大r将兵属性验证!O90*(1+大r将兵属性验证!Q90)*大r将兵属性验证!AM90+大r将兵属性验证!N90*(1+大r将兵属性验证!P90)*大r将兵属性验证!O90*(1+大r将兵属性验证!Q90))*0.5)*大r将兵属性验证!M90/100000000)*大r将兵属性验证!M90,0)</f>
        <v>18923220808</v>
      </c>
      <c r="I90" s="8">
        <f>ROUND((((0.5*超r将兵属性验证!AG90*(1+超r将兵属性验证!AI90)*超r将兵属性验证!AH90*(1+超r将兵属性验证!AJ90)*超r将兵属性验证!AM90*超r将兵属性验证!AM90+超r将兵属性验证!N90*(1+超r将兵属性验证!P90)*超r将兵属性验证!AH90*(1+超r将兵属性验证!AJ90)*超r将兵属性验证!AM90)*0.5+(0.5*超r将兵属性验证!AG90*(1+超r将兵属性验证!AI90)*超r将兵属性验证!O90*(1+超r将兵属性验证!Q90)*超r将兵属性验证!AM90+超r将兵属性验证!N90*(1+超r将兵属性验证!P90)*超r将兵属性验证!O90*(1+超r将兵属性验证!Q90))*0.5)*超r将兵属性验证!M90/100000000)*超r将兵属性验证!M90,0)</f>
        <v>22229284899</v>
      </c>
      <c r="K90" s="71">
        <f t="shared" si="6"/>
        <v>1</v>
      </c>
      <c r="L90" s="71">
        <f t="shared" si="7"/>
        <v>1.0831026141761217</v>
      </c>
      <c r="M90" s="71">
        <f t="shared" si="8"/>
        <v>1.3389377164492837</v>
      </c>
      <c r="N90" s="71">
        <f t="shared" si="9"/>
        <v>1.8639343072465402</v>
      </c>
      <c r="O90" s="71">
        <f t="shared" si="10"/>
        <v>2.1895811061554014</v>
      </c>
    </row>
    <row r="91" spans="4:15" x14ac:dyDescent="0.15">
      <c r="D91" s="14">
        <v>85</v>
      </c>
      <c r="E91" s="8">
        <f>ROUND((((0.5*非r将兵属性验证!AG91*(1+非r将兵属性验证!AI91)*非r将兵属性验证!AH91*(1+非r将兵属性验证!AJ91)*非r将兵属性验证!AM91*非r将兵属性验证!AM91+非r将兵属性验证!N91*(1+非r将兵属性验证!P91)*非r将兵属性验证!AH91*(1+非r将兵属性验证!AJ91)*非r将兵属性验证!AM91)*0.5+(0.5*非r将兵属性验证!AG91*(1+非r将兵属性验证!AI91)*非r将兵属性验证!O91*(1+非r将兵属性验证!Q91)*非r将兵属性验证!AM91+非r将兵属性验证!N91*(1+非r将兵属性验证!P91)*非r将兵属性验证!O91*(1+非r将兵属性验证!Q91))*0.5)*非r将兵属性验证!M91/100000000)*非r将兵属性验证!M91,0)</f>
        <v>10977103251</v>
      </c>
      <c r="F91" s="8">
        <f>ROUND((((0.5*小r将兵属性验证!AG91*(1+小r将兵属性验证!AI91)*小r将兵属性验证!AH91*(1+小r将兵属性验证!AJ91)*小r将兵属性验证!AM91*小r将兵属性验证!AM91+小r将兵属性验证!N91*(1+小r将兵属性验证!P91)*小r将兵属性验证!AH91*(1+小r将兵属性验证!AJ91)*小r将兵属性验证!AM91)*0.5+(0.5*小r将兵属性验证!AG91*(1+小r将兵属性验证!AI91)*小r将兵属性验证!O91*(1+小r将兵属性验证!Q91)*小r将兵属性验证!AM91+小r将兵属性验证!N91*(1+小r将兵属性验证!P91)*小r将兵属性验证!O91*(1+小r将兵属性验证!Q91))*0.5)*小r将兵属性验证!M91/100000000)*小r将兵属性验证!M91,0)</f>
        <v>12013286905</v>
      </c>
      <c r="G91" s="8">
        <f>ROUND((((0.5*中r将兵属性验证!AG91*(1+中r将兵属性验证!AI91)*中r将兵属性验证!AH91*(1+中r将兵属性验证!AJ91)*中r将兵属性验证!AM91*中r将兵属性验证!AM91+中r将兵属性验证!N91*(1+中r将兵属性验证!P91)*中r将兵属性验证!AH91*(1+中r将兵属性验证!AJ91)*中r将兵属性验证!AM91)*0.5+(0.5*中r将兵属性验证!AG91*(1+中r将兵属性验证!AI91)*中r将兵属性验证!O91*(1+中r将兵属性验证!Q91)*中r将兵属性验证!AM91+中r将兵属性验证!N91*(1+中r将兵属性验证!P91)*中r将兵属性验证!O91*(1+中r将兵属性验证!Q91))*0.5)*中r将兵属性验证!M91/100000000)*中r将兵属性验证!M91,0)</f>
        <v>14955027175</v>
      </c>
      <c r="H91" s="8">
        <f>ROUND((((0.5*大r将兵属性验证!AG91*(1+大r将兵属性验证!AI91)*大r将兵属性验证!AH91*(1+大r将兵属性验证!AJ91)*大r将兵属性验证!AM91*大r将兵属性验证!AM91+大r将兵属性验证!N91*(1+大r将兵属性验证!P91)*大r将兵属性验证!AH91*(1+大r将兵属性验证!AJ91)*大r将兵属性验证!AM91)*0.5+(0.5*大r将兵属性验证!AG91*(1+大r将兵属性验证!AI91)*大r将兵属性验证!O91*(1+大r将兵属性验证!Q91)*大r将兵属性验证!AM91+大r将兵属性验证!N91*(1+大r将兵属性验证!P91)*大r将兵属性验证!O91*(1+大r将兵属性验证!Q91))*0.5)*大r将兵属性验证!M91/100000000)*大r将兵属性验证!M91,0)</f>
        <v>20685075329</v>
      </c>
      <c r="I91" s="8">
        <f>ROUND((((0.5*超r将兵属性验证!AG91*(1+超r将兵属性验证!AI91)*超r将兵属性验证!AH91*(1+超r将兵属性验证!AJ91)*超r将兵属性验证!AM91*超r将兵属性验证!AM91+超r将兵属性验证!N91*(1+超r将兵属性验证!P91)*超r将兵属性验证!AH91*(1+超r将兵属性验证!AJ91)*超r将兵属性验证!AM91)*0.5+(0.5*超r将兵属性验证!AG91*(1+超r将兵属性验证!AI91)*超r将兵属性验证!O91*(1+超r将兵属性验证!Q91)*超r将兵属性验证!AM91+超r将兵属性验证!N91*(1+超r将兵属性验证!P91)*超r将兵属性验证!O91*(1+超r将兵属性验证!Q91))*0.5)*超r将兵属性验证!M91/100000000)*超r将兵属性验证!M91,0)</f>
        <v>24231842193</v>
      </c>
      <c r="K91" s="71">
        <f t="shared" si="6"/>
        <v>1</v>
      </c>
      <c r="L91" s="71">
        <f t="shared" si="7"/>
        <v>1.0943949993278606</v>
      </c>
      <c r="M91" s="71">
        <f t="shared" si="8"/>
        <v>1.362383757630923</v>
      </c>
      <c r="N91" s="71">
        <f t="shared" si="9"/>
        <v>1.8843837810412885</v>
      </c>
      <c r="O91" s="71">
        <f t="shared" si="10"/>
        <v>2.2074896845661454</v>
      </c>
    </row>
    <row r="92" spans="4:15" x14ac:dyDescent="0.15">
      <c r="D92" s="14">
        <v>86</v>
      </c>
      <c r="E92" s="8">
        <f>ROUND((((0.5*非r将兵属性验证!AG92*(1+非r将兵属性验证!AI92)*非r将兵属性验证!AH92*(1+非r将兵属性验证!AJ92)*非r将兵属性验证!AM92*非r将兵属性验证!AM92+非r将兵属性验证!N92*(1+非r将兵属性验证!P92)*非r将兵属性验证!AH92*(1+非r将兵属性验证!AJ92)*非r将兵属性验证!AM92)*0.5+(0.5*非r将兵属性验证!AG92*(1+非r将兵属性验证!AI92)*非r将兵属性验证!O92*(1+非r将兵属性验证!Q92)*非r将兵属性验证!AM92+非r将兵属性验证!N92*(1+非r将兵属性验证!P92)*非r将兵属性验证!O92*(1+非r将兵属性验证!Q92))*0.5)*非r将兵属性验证!M92/100000000)*非r将兵属性验证!M92,0)</f>
        <v>12071515074</v>
      </c>
      <c r="F92" s="8">
        <f>ROUND((((0.5*小r将兵属性验证!AG92*(1+小r将兵属性验证!AI92)*小r将兵属性验证!AH92*(1+小r将兵属性验证!AJ92)*小r将兵属性验证!AM92*小r将兵属性验证!AM92+小r将兵属性验证!N92*(1+小r将兵属性验证!P92)*小r将兵属性验证!AH92*(1+小r将兵属性验证!AJ92)*小r将兵属性验证!AM92)*0.5+(0.5*小r将兵属性验证!AG92*(1+小r将兵属性验证!AI92)*小r将兵属性验证!O92*(1+小r将兵属性验证!Q92)*小r将兵属性验证!AM92+小r将兵属性验证!N92*(1+小r将兵属性验证!P92)*小r将兵属性验证!O92*(1+小r将兵属性验证!Q92))*0.5)*小r将兵属性验证!M92/100000000)*小r将兵属性验证!M92,0)</f>
        <v>13223382962</v>
      </c>
      <c r="G92" s="8">
        <f>ROUND((((0.5*中r将兵属性验证!AG92*(1+中r将兵属性验证!AI92)*中r将兵属性验证!AH92*(1+中r将兵属性验证!AJ92)*中r将兵属性验证!AM92*中r将兵属性验证!AM92+中r将兵属性验证!N92*(1+中r将兵属性验证!P92)*中r将兵属性验证!AH92*(1+中r将兵属性验证!AJ92)*中r将兵属性验证!AM92)*0.5+(0.5*中r将兵属性验证!AG92*(1+中r将兵属性验证!AI92)*中r将兵属性验证!O92*(1+中r将兵属性验证!Q92)*中r将兵属性验证!AM92+中r将兵属性验证!N92*(1+中r将兵属性验证!P92)*中r将兵属性验证!O92*(1+中r将兵属性验证!Q92))*0.5)*中r将兵属性验证!M92/100000000)*中r将兵属性验证!M92,0)</f>
        <v>16528537520</v>
      </c>
      <c r="H92" s="8">
        <f>ROUND((((0.5*大r将兵属性验证!AG92*(1+大r将兵属性验证!AI92)*大r将兵属性验证!AH92*(1+大r将兵属性验证!AJ92)*大r将兵属性验证!AM92*大r将兵属性验证!AM92+大r将兵属性验证!N92*(1+大r将兵属性验证!P92)*大r将兵属性验证!AH92*(1+大r将兵属性验证!AJ92)*大r将兵属性验证!AM92)*0.5+(0.5*大r将兵属性验证!AG92*(1+大r将兵属性验证!AI92)*大r将兵属性验证!O92*(1+大r将兵属性验证!Q92)*大r将兵属性验证!AM92+大r将兵属性验证!N92*(1+大r将兵属性验证!P92)*大r将兵属性验证!O92*(1+大r将兵属性验证!Q92))*0.5)*大r将兵属性验证!M92/100000000)*大r将兵属性验证!M92,0)</f>
        <v>22738056445</v>
      </c>
      <c r="I92" s="8">
        <f>ROUND((((0.5*超r将兵属性验证!AG92*(1+超r将兵属性验证!AI92)*超r将兵属性验证!AH92*(1+超r将兵属性验证!AJ92)*超r将兵属性验证!AM92*超r将兵属性验证!AM92+超r将兵属性验证!N92*(1+超r将兵属性验证!P92)*超r将兵属性验证!AH92*(1+超r将兵属性验证!AJ92)*超r将兵属性验证!AM92)*0.5+(0.5*超r将兵属性验证!AG92*(1+超r将兵属性验证!AI92)*超r将兵属性验证!O92*(1+超r将兵属性验证!Q92)*超r将兵属性验证!AM92+超r将兵属性验证!N92*(1+超r将兵属性验证!P92)*超r将兵属性验证!O92*(1+超r将兵属性验证!Q92))*0.5)*超r将兵属性验证!M92/100000000)*超r将兵属性验证!M92,0)</f>
        <v>25952434178</v>
      </c>
      <c r="K92" s="71">
        <f t="shared" si="6"/>
        <v>1</v>
      </c>
      <c r="L92" s="71">
        <f t="shared" si="7"/>
        <v>1.0954203247014891</v>
      </c>
      <c r="M92" s="71">
        <f t="shared" si="8"/>
        <v>1.3692181485652677</v>
      </c>
      <c r="N92" s="71">
        <f t="shared" si="9"/>
        <v>1.883612479925898</v>
      </c>
      <c r="O92" s="71">
        <f t="shared" si="10"/>
        <v>2.1498903840079819</v>
      </c>
    </row>
    <row r="93" spans="4:15" x14ac:dyDescent="0.15">
      <c r="D93" s="14">
        <v>87</v>
      </c>
      <c r="E93" s="8">
        <f>ROUND((((0.5*非r将兵属性验证!AG93*(1+非r将兵属性验证!AI93)*非r将兵属性验证!AH93*(1+非r将兵属性验证!AJ93)*非r将兵属性验证!AM93*非r将兵属性验证!AM93+非r将兵属性验证!N93*(1+非r将兵属性验证!P93)*非r将兵属性验证!AH93*(1+非r将兵属性验证!AJ93)*非r将兵属性验证!AM93)*0.5+(0.5*非r将兵属性验证!AG93*(1+非r将兵属性验证!AI93)*非r将兵属性验证!O93*(1+非r将兵属性验证!Q93)*非r将兵属性验证!AM93+非r将兵属性验证!N93*(1+非r将兵属性验证!P93)*非r将兵属性验证!O93*(1+非r将兵属性验证!Q93))*0.5)*非r将兵属性验证!M93/100000000)*非r将兵属性验证!M93,0)</f>
        <v>13227385863</v>
      </c>
      <c r="F93" s="8">
        <f>ROUND((((0.5*小r将兵属性验证!AG93*(1+小r将兵属性验证!AI93)*小r将兵属性验证!AH93*(1+小r将兵属性验证!AJ93)*小r将兵属性验证!AM93*小r将兵属性验证!AM93+小r将兵属性验证!N93*(1+小r将兵属性验证!P93)*小r将兵属性验证!AH93*(1+小r将兵属性验证!AJ93)*小r将兵属性验证!AM93)*0.5+(0.5*小r将兵属性验证!AG93*(1+小r将兵属性验证!AI93)*小r将兵属性验证!O93*(1+小r将兵属性验证!Q93)*小r将兵属性验证!AM93+小r将兵属性验证!N93*(1+小r将兵属性验证!P93)*小r将兵属性验证!O93*(1+小r将兵属性验证!Q93))*0.5)*小r将兵属性验证!M93/100000000)*小r将兵属性验证!M93,0)</f>
        <v>14564217861</v>
      </c>
      <c r="G93" s="8">
        <f>ROUND((((0.5*中r将兵属性验证!AG93*(1+中r将兵属性验证!AI93)*中r将兵属性验证!AH93*(1+中r将兵属性验证!AJ93)*中r将兵属性验证!AM93*中r将兵属性验证!AM93+中r将兵属性验证!N93*(1+中r将兵属性验证!P93)*中r将兵属性验证!AH93*(1+中r将兵属性验证!AJ93)*中r将兵属性验证!AM93)*0.5+(0.5*中r将兵属性验证!AG93*(1+中r将兵属性验证!AI93)*中r将兵属性验证!O93*(1+中r将兵属性验证!Q93)*中r将兵属性验证!AM93+中r将兵属性验证!N93*(1+中r将兵属性验证!P93)*中r将兵属性验证!O93*(1+中r将兵属性验证!Q93))*0.5)*中r将兵属性验证!M93/100000000)*中r将兵属性验证!M93,0)</f>
        <v>18192899459</v>
      </c>
      <c r="H93" s="8">
        <f>ROUND((((0.5*大r将兵属性验证!AG93*(1+大r将兵属性验证!AI93)*大r将兵属性验证!AH93*(1+大r将兵属性验证!AJ93)*大r将兵属性验证!AM93*大r将兵属性验证!AM93+大r将兵属性验证!N93*(1+大r将兵属性验证!P93)*大r将兵属性验证!AH93*(1+大r将兵属性验证!AJ93)*大r将兵属性验证!AM93)*0.5+(0.5*大r将兵属性验证!AG93*(1+大r将兵属性验证!AI93)*大r将兵属性验证!O93*(1+大r将兵属性验证!Q93)*大r将兵属性验证!AM93+大r将兵属性验证!N93*(1+大r将兵属性验证!P93)*大r将兵属性验证!O93*(1+大r将兵属性验证!Q93))*0.5)*大r将兵属性验证!M93/100000000)*大r将兵属性验证!M93,0)</f>
        <v>24853691721</v>
      </c>
      <c r="I93" s="8">
        <f>ROUND((((0.5*超r将兵属性验证!AG93*(1+超r将兵属性验证!AI93)*超r将兵属性验证!AH93*(1+超r将兵属性验证!AJ93)*超r将兵属性验证!AM93*超r将兵属性验证!AM93+超r将兵属性验证!N93*(1+超r将兵属性验证!P93)*超r将兵属性验证!AH93*(1+超r将兵属性验证!AJ93)*超r将兵属性验证!AM93)*0.5+(0.5*超r将兵属性验证!AG93*(1+超r将兵属性验证!AI93)*超r将兵属性验证!O93*(1+超r将兵属性验证!Q93)*超r将兵属性验证!AM93+超r将兵属性验证!N93*(1+超r将兵属性验证!P93)*超r将兵属性验证!O93*(1+超r将兵属性验证!Q93))*0.5)*超r将兵属性验证!M93/100000000)*超r将兵属性验证!M93,0)</f>
        <v>27873458820</v>
      </c>
      <c r="K93" s="71">
        <f t="shared" si="6"/>
        <v>1</v>
      </c>
      <c r="L93" s="71">
        <f t="shared" si="7"/>
        <v>1.101065472183693</v>
      </c>
      <c r="M93" s="71">
        <f t="shared" si="8"/>
        <v>1.3753964424587981</v>
      </c>
      <c r="N93" s="71">
        <f t="shared" si="9"/>
        <v>1.8789571861301344</v>
      </c>
      <c r="O93" s="71">
        <f t="shared" si="10"/>
        <v>2.1072537770269779</v>
      </c>
    </row>
    <row r="94" spans="4:15" x14ac:dyDescent="0.15">
      <c r="D94" s="14">
        <v>88</v>
      </c>
      <c r="E94" s="8">
        <f>ROUND((((0.5*非r将兵属性验证!AG94*(1+非r将兵属性验证!AI94)*非r将兵属性验证!AH94*(1+非r将兵属性验证!AJ94)*非r将兵属性验证!AM94*非r将兵属性验证!AM94+非r将兵属性验证!N94*(1+非r将兵属性验证!P94)*非r将兵属性验证!AH94*(1+非r将兵属性验证!AJ94)*非r将兵属性验证!AM94)*0.5+(0.5*非r将兵属性验证!AG94*(1+非r将兵属性验证!AI94)*非r将兵属性验证!O94*(1+非r将兵属性验证!Q94)*非r将兵属性验证!AM94+非r将兵属性验证!N94*(1+非r将兵属性验证!P94)*非r将兵属性验证!O94*(1+非r将兵属性验证!Q94))*0.5)*非r将兵属性验证!M94/100000000)*非r将兵属性验证!M94,0)</f>
        <v>14303595384</v>
      </c>
      <c r="F94" s="8">
        <f>ROUND((((0.5*小r将兵属性验证!AG94*(1+小r将兵属性验证!AI94)*小r将兵属性验证!AH94*(1+小r将兵属性验证!AJ94)*小r将兵属性验证!AM94*小r将兵属性验证!AM94+小r将兵属性验证!N94*(1+小r将兵属性验证!P94)*小r将兵属性验证!AH94*(1+小r将兵属性验证!AJ94)*小r将兵属性验证!AM94)*0.5+(0.5*小r将兵属性验证!AG94*(1+小r将兵属性验证!AI94)*小r将兵属性验证!O94*(1+小r将兵属性验证!Q94)*小r将兵属性验证!AM94+小r将兵属性验证!N94*(1+小r将兵属性验证!P94)*小r将兵属性验证!O94*(1+小r将兵属性验证!Q94))*0.5)*小r将兵属性验证!M94/100000000)*小r将兵属性验证!M94,0)</f>
        <v>15842634975</v>
      </c>
      <c r="G94" s="8">
        <f>ROUND((((0.5*中r将兵属性验证!AG94*(1+中r将兵属性验证!AI94)*中r将兵属性验证!AH94*(1+中r将兵属性验证!AJ94)*中r将兵属性验证!AM94*中r将兵属性验证!AM94+中r将兵属性验证!N94*(1+中r将兵属性验证!P94)*中r将兵属性验证!AH94*(1+中r将兵属性验证!AJ94)*中r将兵属性验证!AM94)*0.5+(0.5*中r将兵属性验证!AG94*(1+中r将兵属性验证!AI94)*中r将兵属性验证!O94*(1+中r将兵属性验证!Q94)*中r将兵属性验证!AM94+中r将兵属性验证!N94*(1+中r将兵属性验证!P94)*中r将兵属性验证!O94*(1+中r将兵属性验证!Q94))*0.5)*中r将兵属性验证!M94/100000000)*中r将兵属性验证!M94,0)</f>
        <v>19911666033</v>
      </c>
      <c r="H94" s="8">
        <f>ROUND((((0.5*大r将兵属性验证!AG94*(1+大r将兵属性验证!AI94)*大r将兵属性验证!AH94*(1+大r将兵属性验证!AJ94)*大r将兵属性验证!AM94*大r将兵属性验证!AM94+大r将兵属性验证!N94*(1+大r将兵属性验证!P94)*大r将兵属性验证!AH94*(1+大r将兵属性验证!AJ94)*大r将兵属性验证!AM94)*0.5+(0.5*大r将兵属性验证!AG94*(1+大r将兵属性验证!AI94)*大r将兵属性验证!O94*(1+大r将兵属性验证!Q94)*大r将兵属性验证!AM94+大r将兵属性验证!N94*(1+大r将兵属性验证!P94)*大r将兵属性验证!O94*(1+大r将兵属性验证!Q94))*0.5)*大r将兵属性验证!M94/100000000)*大r将兵属性验证!M94,0)</f>
        <v>26894434559</v>
      </c>
      <c r="I94" s="8">
        <f>ROUND((((0.5*超r将兵属性验证!AG94*(1+超r将兵属性验证!AI94)*超r将兵属性验证!AH94*(1+超r将兵属性验证!AJ94)*超r将兵属性验证!AM94*超r将兵属性验证!AM94+超r将兵属性验证!N94*(1+超r将兵属性验证!P94)*超r将兵属性验证!AH94*(1+超r将兵属性验证!AJ94)*超r将兵属性验证!AM94)*0.5+(0.5*超r将兵属性验证!AG94*(1+超r将兵属性验证!AI94)*超r将兵属性验证!O94*(1+超r将兵属性验证!Q94)*超r将兵属性验证!AM94+超r将兵属性验证!N94*(1+超r将兵属性验证!P94)*超r将兵属性验证!O94*(1+超r将兵属性验证!Q94))*0.5)*超r将兵属性验证!M94/100000000)*超r将兵属性验证!M94,0)</f>
        <v>29884213443</v>
      </c>
      <c r="K94" s="71">
        <f t="shared" si="6"/>
        <v>1</v>
      </c>
      <c r="L94" s="71">
        <f t="shared" si="7"/>
        <v>1.107598093324254</v>
      </c>
      <c r="M94" s="71">
        <f t="shared" si="8"/>
        <v>1.3920741952245927</v>
      </c>
      <c r="N94" s="71">
        <f t="shared" si="9"/>
        <v>1.8802569449835047</v>
      </c>
      <c r="O94" s="71">
        <f t="shared" si="10"/>
        <v>2.0892798377412491</v>
      </c>
    </row>
    <row r="95" spans="4:15" x14ac:dyDescent="0.15">
      <c r="D95" s="14">
        <v>89</v>
      </c>
      <c r="E95" s="8">
        <f>ROUND((((0.5*非r将兵属性验证!AG95*(1+非r将兵属性验证!AI95)*非r将兵属性验证!AH95*(1+非r将兵属性验证!AJ95)*非r将兵属性验证!AM95*非r将兵属性验证!AM95+非r将兵属性验证!N95*(1+非r将兵属性验证!P95)*非r将兵属性验证!AH95*(1+非r将兵属性验证!AJ95)*非r将兵属性验证!AM95)*0.5+(0.5*非r将兵属性验证!AG95*(1+非r将兵属性验证!AI95)*非r将兵属性验证!O95*(1+非r将兵属性验证!Q95)*非r将兵属性验证!AM95+非r将兵属性验证!N95*(1+非r将兵属性验证!P95)*非r将兵属性验证!O95*(1+非r将兵属性验证!Q95))*0.5)*非r将兵属性验证!M95/100000000)*非r将兵属性验证!M95,0)</f>
        <v>15424519475</v>
      </c>
      <c r="F95" s="8">
        <f>ROUND((((0.5*小r将兵属性验证!AG95*(1+小r将兵属性验证!AI95)*小r将兵属性验证!AH95*(1+小r将兵属性验证!AJ95)*小r将兵属性验证!AM95*小r将兵属性验证!AM95+小r将兵属性验证!N95*(1+小r将兵属性验证!P95)*小r将兵属性验证!AH95*(1+小r将兵属性验证!AJ95)*小r将兵属性验证!AM95)*0.5+(0.5*小r将兵属性验证!AG95*(1+小r将兵属性验证!AI95)*小r将兵属性验证!O95*(1+小r将兵属性验证!Q95)*小r将兵属性验证!AM95+小r将兵属性验证!N95*(1+小r将兵属性验证!P95)*小r将兵属性验证!O95*(1+小r将兵属性验证!Q95))*0.5)*小r将兵属性验证!M95/100000000)*小r将兵属性验证!M95,0)</f>
        <v>17217809108</v>
      </c>
      <c r="G95" s="8">
        <f>ROUND((((0.5*中r将兵属性验证!AG95*(1+中r将兵属性验证!AI95)*中r将兵属性验证!AH95*(1+中r将兵属性验证!AJ95)*中r将兵属性验证!AM95*中r将兵属性验证!AM95+中r将兵属性验证!N95*(1+中r将兵属性验证!P95)*中r将兵属性验证!AH95*(1+中r将兵属性验证!AJ95)*中r将兵属性验证!AM95)*0.5+(0.5*中r将兵属性验证!AG95*(1+中r将兵属性验证!AI95)*中r将兵属性验证!O95*(1+中r将兵属性验证!Q95)*中r将兵属性验证!AM95+中r将兵属性验证!N95*(1+中r将兵属性验证!P95)*中r将兵属性验证!O95*(1+中r将兵属性验证!Q95))*0.5)*中r将兵属性验证!M95/100000000)*中r将兵属性验证!M95,0)</f>
        <v>21684262715</v>
      </c>
      <c r="H95" s="8">
        <f>ROUND((((0.5*大r将兵属性验证!AG95*(1+大r将兵属性验证!AI95)*大r将兵属性验证!AH95*(1+大r将兵属性验证!AJ95)*大r将兵属性验证!AM95*大r将兵属性验证!AM95+大r将兵属性验证!N95*(1+大r将兵属性验证!P95)*大r将兵属性验证!AH95*(1+大r将兵属性验证!AJ95)*大r将兵属性验证!AM95)*0.5+(0.5*大r将兵属性验证!AG95*(1+大r将兵属性验证!AI95)*大r将兵属性验证!O95*(1+大r将兵属性验证!Q95)*大r将兵属性验证!AM95+大r将兵属性验证!N95*(1+大r将兵属性验证!P95)*大r将兵属性验证!O95*(1+大r将兵属性验证!Q95))*0.5)*大r将兵属性验证!M95/100000000)*大r将兵属性验证!M95,0)</f>
        <v>29109378194</v>
      </c>
      <c r="I95" s="8">
        <f>ROUND((((0.5*超r将兵属性验证!AG95*(1+超r将兵属性验证!AI95)*超r将兵属性验证!AH95*(1+超r将兵属性验证!AJ95)*超r将兵属性验证!AM95*超r将兵属性验证!AM95+超r将兵属性验证!N95*(1+超r将兵属性验证!P95)*超r将兵属性验证!AH95*(1+超r将兵属性验证!AJ95)*超r将兵属性验证!AM95)*0.5+(0.5*超r将兵属性验证!AG95*(1+超r将兵属性验证!AI95)*超r将兵属性验证!O95*(1+超r将兵属性验证!Q95)*超r将兵属性验证!AM95+超r将兵属性验证!N95*(1+超r将兵属性验证!P95)*超r将兵属性验证!O95*(1+超r将兵属性验证!Q95))*0.5)*超r将兵属性验证!M95/100000000)*超r将兵属性验证!M95,0)</f>
        <v>31941045276</v>
      </c>
      <c r="K95" s="71">
        <f t="shared" si="6"/>
        <v>1</v>
      </c>
      <c r="L95" s="71">
        <f t="shared" si="7"/>
        <v>1.1162622690390165</v>
      </c>
      <c r="M95" s="71">
        <f t="shared" si="8"/>
        <v>1.4058306808290377</v>
      </c>
      <c r="N95" s="71">
        <f t="shared" si="9"/>
        <v>1.8872145898081536</v>
      </c>
      <c r="O95" s="71">
        <f t="shared" si="10"/>
        <v>2.0707967809156012</v>
      </c>
    </row>
    <row r="96" spans="4:15" x14ac:dyDescent="0.15">
      <c r="D96" s="14">
        <v>90</v>
      </c>
      <c r="E96" s="8">
        <f>ROUND((((0.5*非r将兵属性验证!AG96*(1+非r将兵属性验证!AI96)*非r将兵属性验证!AH96*(1+非r将兵属性验证!AJ96)*非r将兵属性验证!AM96*非r将兵属性验证!AM96+非r将兵属性验证!N96*(1+非r将兵属性验证!P96)*非r将兵属性验证!AH96*(1+非r将兵属性验证!AJ96)*非r将兵属性验证!AM96)*0.5+(0.5*非r将兵属性验证!AG96*(1+非r将兵属性验证!AI96)*非r将兵属性验证!O96*(1+非r将兵属性验证!Q96)*非r将兵属性验证!AM96+非r将兵属性验证!N96*(1+非r将兵属性验证!P96)*非r将兵属性验证!O96*(1+非r将兵属性验证!Q96))*0.5)*非r将兵属性验证!M96/100000000)*非r将兵属性验证!M96,0)</f>
        <v>16654856784</v>
      </c>
      <c r="F96" s="8">
        <f>ROUND((((0.5*小r将兵属性验证!AG96*(1+小r将兵属性验证!AI96)*小r将兵属性验证!AH96*(1+小r将兵属性验证!AJ96)*小r将兵属性验证!AM96*小r将兵属性验证!AM96+小r将兵属性验证!N96*(1+小r将兵属性验证!P96)*小r将兵属性验证!AH96*(1+小r将兵属性验证!AJ96)*小r将兵属性验证!AM96)*0.5+(0.5*小r将兵属性验证!AG96*(1+小r将兵属性验证!AI96)*小r将兵属性验证!O96*(1+小r将兵属性验证!Q96)*小r将兵属性验证!AM96+小r将兵属性验证!N96*(1+小r将兵属性验证!P96)*小r将兵属性验证!O96*(1+小r将兵属性验证!Q96))*0.5)*小r将兵属性验证!M96/100000000)*小r将兵属性验证!M96,0)</f>
        <v>18688569117</v>
      </c>
      <c r="G96" s="8">
        <f>ROUND((((0.5*中r将兵属性验证!AG96*(1+中r将兵属性验证!AI96)*中r将兵属性验证!AH96*(1+中r将兵属性验证!AJ96)*中r将兵属性验证!AM96*中r将兵属性验证!AM96+中r将兵属性验证!N96*(1+中r将兵属性验证!P96)*中r将兵属性验证!AH96*(1+中r将兵属性验证!AJ96)*中r将兵属性验证!AM96)*0.5+(0.5*中r将兵属性验证!AG96*(1+中r将兵属性验证!AI96)*中r将兵属性验证!O96*(1+中r将兵属性验证!Q96)*中r将兵属性验证!AM96+中r将兵属性验证!N96*(1+中r将兵属性验证!P96)*中r将兵属性验证!O96*(1+中r将兵属性验证!Q96))*0.5)*中r将兵属性验证!M96/100000000)*中r将兵属性验证!M96,0)</f>
        <v>23652961641</v>
      </c>
      <c r="H96" s="8">
        <f>ROUND((((0.5*大r将兵属性验证!AG96*(1+大r将兵属性验证!AI96)*大r将兵属性验证!AH96*(1+大r将兵属性验证!AJ96)*大r将兵属性验证!AM96*大r将兵属性验证!AM96+大r将兵属性验证!N96*(1+大r将兵属性验证!P96)*大r将兵属性验证!AH96*(1+大r将兵属性验证!AJ96)*大r将兵属性验证!AM96)*0.5+(0.5*大r将兵属性验证!AG96*(1+大r将兵属性验证!AI96)*大r将兵属性验证!O96*(1+大r将兵属性验证!Q96)*大r将兵属性验证!AM96+大r将兵属性验证!N96*(1+大r将兵属性验证!P96)*大r将兵属性验证!O96*(1+大r将兵属性验证!Q96))*0.5)*大r将兵属性验证!M96/100000000)*大r将兵属性验证!M96,0)</f>
        <v>31570672150</v>
      </c>
      <c r="I96" s="8">
        <f>ROUND((((0.5*超r将兵属性验证!AG96*(1+超r将兵属性验证!AI96)*超r将兵属性验证!AH96*(1+超r将兵属性验证!AJ96)*超r将兵属性验证!AM96*超r将兵属性验证!AM96+超r将兵属性验证!N96*(1+超r将兵属性验证!P96)*超r将兵属性验证!AH96*(1+超r将兵属性验证!AJ96)*超r将兵属性验证!AM96)*0.5+(0.5*超r将兵属性验证!AG96*(1+超r将兵属性验证!AI96)*超r将兵属性验证!O96*(1+超r将兵属性验证!Q96)*超r将兵属性验证!AM96+超r将兵属性验证!N96*(1+超r将兵属性验证!P96)*超r将兵属性验证!O96*(1+超r将兵属性验证!Q96))*0.5)*超r将兵属性验证!M96/100000000)*超r将兵属性验证!M96,0)</f>
        <v>34184200095</v>
      </c>
      <c r="K96" s="71">
        <f t="shared" si="6"/>
        <v>1</v>
      </c>
      <c r="L96" s="71">
        <f t="shared" si="7"/>
        <v>1.1221092657460585</v>
      </c>
      <c r="M96" s="71">
        <f t="shared" si="8"/>
        <v>1.4201840308661762</v>
      </c>
      <c r="N96" s="71">
        <f t="shared" si="9"/>
        <v>1.895583526141716</v>
      </c>
      <c r="O96" s="71">
        <f t="shared" si="10"/>
        <v>2.0525063972834698</v>
      </c>
    </row>
    <row r="97" spans="4:15" x14ac:dyDescent="0.15">
      <c r="D97" s="14">
        <v>91</v>
      </c>
      <c r="E97" s="8">
        <f>ROUND((((0.5*非r将兵属性验证!AG97*(1+非r将兵属性验证!AI97)*非r将兵属性验证!AH97*(1+非r将兵属性验证!AJ97)*非r将兵属性验证!AM97*非r将兵属性验证!AM97+非r将兵属性验证!N97*(1+非r将兵属性验证!P97)*非r将兵属性验证!AH97*(1+非r将兵属性验证!AJ97)*非r将兵属性验证!AM97)*0.5+(0.5*非r将兵属性验证!AG97*(1+非r将兵属性验证!AI97)*非r将兵属性验证!O97*(1+非r将兵属性验证!Q97)*非r将兵属性验证!AM97+非r将兵属性验证!N97*(1+非r将兵属性验证!P97)*非r将兵属性验证!O97*(1+非r将兵属性验证!Q97))*0.5)*非r将兵属性验证!M97/100000000)*非r将兵属性验证!M97,0)</f>
        <v>18062823662</v>
      </c>
      <c r="F97" s="8">
        <f>ROUND((((0.5*小r将兵属性验证!AG97*(1+小r将兵属性验证!AI97)*小r将兵属性验证!AH97*(1+小r将兵属性验证!AJ97)*小r将兵属性验证!AM97*小r将兵属性验证!AM97+小r将兵属性验证!N97*(1+小r将兵属性验证!P97)*小r将兵属性验证!AH97*(1+小r将兵属性验证!AJ97)*小r将兵属性验证!AM97)*0.5+(0.5*小r将兵属性验证!AG97*(1+小r将兵属性验证!AI97)*小r将兵属性验证!O97*(1+小r将兵属性验证!Q97)*小r将兵属性验证!AM97+小r将兵属性验证!N97*(1+小r将兵属性验证!P97)*小r将兵属性验证!O97*(1+小r将兵属性验证!Q97))*0.5)*小r将兵属性验证!M97/100000000)*小r将兵属性验证!M97,0)</f>
        <v>20394327870</v>
      </c>
      <c r="G97" s="8">
        <f>ROUND((((0.5*中r将兵属性验证!AG97*(1+中r将兵属性验证!AI97)*中r将兵属性验证!AH97*(1+中r将兵属性验证!AJ97)*中r将兵属性验证!AM97*中r将兵属性验证!AM97+中r将兵属性验证!N97*(1+中r将兵属性验证!P97)*中r将兵属性验证!AH97*(1+中r将兵属性验证!AJ97)*中r将兵属性验证!AM97)*0.5+(0.5*中r将兵属性验证!AG97*(1+中r将兵属性验证!AI97)*中r将兵属性验证!O97*(1+中r将兵属性验证!Q97)*中r将兵属性验证!AM97+中r将兵属性验证!N97*(1+中r将兵属性验证!P97)*中r将兵属性验证!O97*(1+中r将兵属性验证!Q97))*0.5)*中r将兵属性验证!M97/100000000)*中r将兵属性验证!M97,0)</f>
        <v>25859036228</v>
      </c>
      <c r="H97" s="8">
        <f>ROUND((((0.5*大r将兵属性验证!AG97*(1+大r将兵属性验证!AI97)*大r将兵属性验证!AH97*(1+大r将兵属性验证!AJ97)*大r将兵属性验证!AM97*大r将兵属性验证!AM97+大r将兵属性验证!N97*(1+大r将兵属性验证!P97)*大r将兵属性验证!AH97*(1+大r将兵属性验证!AJ97)*大r将兵属性验证!AM97)*0.5+(0.5*大r将兵属性验证!AG97*(1+大r将兵属性验证!AI97)*大r将兵属性验证!O97*(1+大r将兵属性验证!Q97)*大r将兵属性验证!AM97+大r将兵属性验证!N97*(1+大r将兵属性验证!P97)*大r将兵属性验证!O97*(1+大r将兵属性验证!Q97))*0.5)*大r将兵属性验证!M97/100000000)*大r将兵属性验证!M97,0)</f>
        <v>33863831385</v>
      </c>
      <c r="I97" s="8">
        <f>ROUND((((0.5*超r将兵属性验证!AG97*(1+超r将兵属性验证!AI97)*超r将兵属性验证!AH97*(1+超r将兵属性验证!AJ97)*超r将兵属性验证!AM97*超r将兵属性验证!AM97+超r将兵属性验证!N97*(1+超r将兵属性验证!P97)*超r将兵属性验证!AH97*(1+超r将兵属性验证!AJ97)*超r将兵属性验证!AM97)*0.5+(0.5*超r将兵属性验证!AG97*(1+超r将兵属性验证!AI97)*超r将兵属性验证!O97*(1+超r将兵属性验证!Q97)*超r将兵属性验证!AM97+超r将兵属性验证!N97*(1+超r将兵属性验证!P97)*超r将兵属性验证!O97*(1+超r将兵属性验证!Q97))*0.5)*超r将兵属性验证!M97/100000000)*超r将兵属性验证!M97,0)</f>
        <v>36723872685</v>
      </c>
      <c r="K97" s="71">
        <f t="shared" si="6"/>
        <v>1</v>
      </c>
      <c r="L97" s="71">
        <f t="shared" si="7"/>
        <v>1.1290775048036894</v>
      </c>
      <c r="M97" s="71">
        <f t="shared" si="8"/>
        <v>1.4316164909698712</v>
      </c>
      <c r="N97" s="71">
        <f t="shared" si="9"/>
        <v>1.8747806001251988</v>
      </c>
      <c r="O97" s="71">
        <f t="shared" si="10"/>
        <v>2.0331191497073919</v>
      </c>
    </row>
    <row r="98" spans="4:15" x14ac:dyDescent="0.15">
      <c r="D98" s="14">
        <v>92</v>
      </c>
      <c r="E98" s="8">
        <f>ROUND((((0.5*非r将兵属性验证!AG98*(1+非r将兵属性验证!AI98)*非r将兵属性验证!AH98*(1+非r将兵属性验证!AJ98)*非r将兵属性验证!AM98*非r将兵属性验证!AM98+非r将兵属性验证!N98*(1+非r将兵属性验证!P98)*非r将兵属性验证!AH98*(1+非r将兵属性验证!AJ98)*非r将兵属性验证!AM98)*0.5+(0.5*非r将兵属性验证!AG98*(1+非r将兵属性验证!AI98)*非r将兵属性验证!O98*(1+非r将兵属性验证!Q98)*非r将兵属性验证!AM98+非r将兵属性验证!N98*(1+非r将兵属性验证!P98)*非r将兵属性验证!O98*(1+非r将兵属性验证!Q98))*0.5)*非r将兵属性验证!M98/100000000)*非r将兵属性验证!M98,0)</f>
        <v>19621164875</v>
      </c>
      <c r="F98" s="8">
        <f>ROUND((((0.5*小r将兵属性验证!AG98*(1+小r将兵属性验证!AI98)*小r将兵属性验证!AH98*(1+小r将兵属性验证!AJ98)*小r将兵属性验证!AM98*小r将兵属性验证!AM98+小r将兵属性验证!N98*(1+小r将兵属性验证!P98)*小r将兵属性验证!AH98*(1+小r将兵属性验证!AJ98)*小r将兵属性验证!AM98)*0.5+(0.5*小r将兵属性验证!AG98*(1+小r将兵属性验证!AI98)*小r将兵属性验证!O98*(1+小r将兵属性验证!Q98)*小r将兵属性验证!AM98+小r将兵属性验证!N98*(1+小r将兵属性验证!P98)*小r将兵属性验证!O98*(1+小r将兵属性验证!Q98))*0.5)*小r将兵属性验证!M98/100000000)*小r将兵属性验证!M98,0)</f>
        <v>22240317640</v>
      </c>
      <c r="G98" s="8">
        <f>ROUND((((0.5*中r将兵属性验证!AG98*(1+中r将兵属性验证!AI98)*中r将兵属性验证!AH98*(1+中r将兵属性验证!AJ98)*中r将兵属性验证!AM98*中r将兵属性验证!AM98+中r将兵属性验证!N98*(1+中r将兵属性验证!P98)*中r将兵属性验证!AH98*(1+中r将兵属性验证!AJ98)*中r将兵属性验证!AM98)*0.5+(0.5*中r将兵属性验证!AG98*(1+中r将兵属性验证!AI98)*中r将兵属性验证!O98*(1+中r将兵属性验证!Q98)*中r将兵属性验证!AM98+中r将兵属性验证!N98*(1+中r将兵属性验证!P98)*中r将兵属性验证!O98*(1+中r将兵属性验证!Q98))*0.5)*中r将兵属性验证!M98/100000000)*中r将兵属性验证!M98,0)</f>
        <v>28332767943</v>
      </c>
      <c r="H98" s="8">
        <f>ROUND((((0.5*大r将兵属性验证!AG98*(1+大r将兵属性验证!AI98)*大r将兵属性验证!AH98*(1+大r将兵属性验证!AJ98)*大r将兵属性验证!AM98*大r将兵属性验证!AM98+大r将兵属性验证!N98*(1+大r将兵属性验证!P98)*大r将兵属性验证!AH98*(1+大r将兵属性验证!AJ98)*大r将兵属性验证!AM98)*0.5+(0.5*大r将兵属性验证!AG98*(1+大r将兵属性验证!AI98)*大r将兵属性验证!O98*(1+大r将兵属性验证!Q98)*大r将兵属性验证!AM98+大r将兵属性验证!N98*(1+大r将兵属性验证!P98)*大r将兵属性验证!O98*(1+大r将兵属性验证!Q98))*0.5)*大r将兵属性验证!M98/100000000)*大r将兵属性验证!M98,0)</f>
        <v>36459521573</v>
      </c>
      <c r="I98" s="8">
        <f>ROUND((((0.5*超r将兵属性验证!AG98*(1+超r将兵属性验证!AI98)*超r将兵属性验证!AH98*(1+超r将兵属性验证!AJ98)*超r将兵属性验证!AM98*超r将兵属性验证!AM98+超r将兵属性验证!N98*(1+超r将兵属性验证!P98)*超r将兵属性验证!AH98*(1+超r将兵属性验证!AJ98)*超r将兵属性验证!AM98)*0.5+(0.5*超r将兵属性验证!AG98*(1+超r将兵属性验证!AI98)*超r将兵属性验证!O98*(1+超r将兵属性验证!Q98)*超r将兵属性验证!AM98+超r将兵属性验证!N98*(1+超r将兵属性验证!P98)*超r将兵属性验证!O98*(1+超r将兵属性验证!Q98))*0.5)*超r将兵属性验证!M98/100000000)*超r将兵属性验证!M98,0)</f>
        <v>39272775158</v>
      </c>
      <c r="K98" s="71">
        <f t="shared" si="6"/>
        <v>1</v>
      </c>
      <c r="L98" s="71">
        <f t="shared" si="7"/>
        <v>1.1334860994077447</v>
      </c>
      <c r="M98" s="71">
        <f t="shared" si="8"/>
        <v>1.4439901057607314</v>
      </c>
      <c r="N98" s="71">
        <f t="shared" si="9"/>
        <v>1.8581731413640139</v>
      </c>
      <c r="O98" s="71">
        <f t="shared" si="10"/>
        <v>2.0015516615957289</v>
      </c>
    </row>
    <row r="99" spans="4:15" x14ac:dyDescent="0.15">
      <c r="D99" s="14">
        <v>93</v>
      </c>
      <c r="E99" s="8">
        <f>ROUND((((0.5*非r将兵属性验证!AG99*(1+非r将兵属性验证!AI99)*非r将兵属性验证!AH99*(1+非r将兵属性验证!AJ99)*非r将兵属性验证!AM99*非r将兵属性验证!AM99+非r将兵属性验证!N99*(1+非r将兵属性验证!P99)*非r将兵属性验证!AH99*(1+非r将兵属性验证!AJ99)*非r将兵属性验证!AM99)*0.5+(0.5*非r将兵属性验证!AG99*(1+非r将兵属性验证!AI99)*非r将兵属性验证!O99*(1+非r将兵属性验证!Q99)*非r将兵属性验证!AM99+非r将兵属性验证!N99*(1+非r将兵属性验证!P99)*非r将兵属性验证!O99*(1+非r将兵属性验证!Q99))*0.5)*非r将兵属性验证!M99/100000000)*非r将兵属性验证!M99,0)</f>
        <v>21328791327</v>
      </c>
      <c r="F99" s="8">
        <f>ROUND((((0.5*小r将兵属性验证!AG99*(1+小r将兵属性验证!AI99)*小r将兵属性验证!AH99*(1+小r将兵属性验证!AJ99)*小r将兵属性验证!AM99*小r将兵属性验证!AM99+小r将兵属性验证!N99*(1+小r将兵属性验证!P99)*小r将兵属性验证!AH99*(1+小r将兵属性验证!AJ99)*小r将兵属性验证!AM99)*0.5+(0.5*小r将兵属性验证!AG99*(1+小r将兵属性验证!AI99)*小r将兵属性验证!O99*(1+小r将兵属性验证!Q99)*小r将兵属性验证!AM99+小r将兵属性验证!N99*(1+小r将兵属性验证!P99)*小r将兵属性验证!O99*(1+小r将兵属性验证!Q99))*0.5)*小r将兵属性验证!M99/100000000)*小r将兵属性验证!M99,0)</f>
        <v>24315583122</v>
      </c>
      <c r="G99" s="8">
        <f>ROUND((((0.5*中r将兵属性验证!AG99*(1+中r将兵属性验证!AI99)*中r将兵属性验证!AH99*(1+中r将兵属性验证!AJ99)*中r将兵属性验证!AM99*中r将兵属性验证!AM99+中r将兵属性验证!N99*(1+中r将兵属性验证!P99)*中r将兵属性验证!AH99*(1+中r将兵属性验证!AJ99)*中r将兵属性验证!AM99)*0.5+(0.5*中r将兵属性验证!AG99*(1+中r将兵属性验证!AI99)*中r将兵属性验证!O99*(1+中r将兵属性验证!Q99)*中r将兵属性验证!AM99+中r将兵属性验证!N99*(1+中r将兵属性验证!P99)*中r将兵属性验证!O99*(1+中r将兵属性验证!Q99))*0.5)*中r将兵属性验证!M99/100000000)*中r将兵属性验证!M99,0)</f>
        <v>31128823051</v>
      </c>
      <c r="H99" s="8">
        <f>ROUND((((0.5*大r将兵属性验证!AG99*(1+大r将兵属性验证!AI99)*大r将兵属性验证!AH99*(1+大r将兵属性验证!AJ99)*大r将兵属性验证!AM99*大r将兵属性验证!AM99+大r将兵属性验证!N99*(1+大r将兵属性验证!P99)*大r将兵属性验证!AH99*(1+大r将兵属性验证!AJ99)*大r将兵属性验证!AM99)*0.5+(0.5*大r将兵属性验证!AG99*(1+大r将兵属性验证!AI99)*大r将兵属性验证!O99*(1+大r将兵属性验证!Q99)*大r将兵属性验证!AM99+大r将兵属性验证!N99*(1+大r将兵属性验证!P99)*大r将兵属性验证!O99*(1+大r将兵属性验证!Q99))*0.5)*大r将兵属性验证!M99/100000000)*大r将兵属性验证!M99,0)</f>
        <v>39216098752</v>
      </c>
      <c r="I99" s="8">
        <f>ROUND((((0.5*超r将兵属性验证!AG99*(1+超r将兵属性验证!AI99)*超r将兵属性验证!AH99*(1+超r将兵属性验证!AJ99)*超r将兵属性验证!AM99*超r将兵属性验证!AM99+超r将兵属性验证!N99*(1+超r将兵属性验证!P99)*超r将兵属性验证!AH99*(1+超r将兵属性验证!AJ99)*超r将兵属性验证!AM99)*0.5+(0.5*超r将兵属性验证!AG99*(1+超r将兵属性验证!AI99)*超r将兵属性验证!O99*(1+超r将兵属性验证!Q99)*超r将兵属性验证!AM99+超r将兵属性验证!N99*(1+超r将兵属性验证!P99)*超r将兵属性验证!O99*(1+超r将兵属性验证!Q99))*0.5)*超r将兵属性验证!M99/100000000)*超r将兵属性验证!M99,0)</f>
        <v>41838146225</v>
      </c>
      <c r="K99" s="71">
        <f t="shared" si="6"/>
        <v>1</v>
      </c>
      <c r="L99" s="71">
        <f t="shared" si="7"/>
        <v>1.1400356799036726</v>
      </c>
      <c r="M99" s="71">
        <f t="shared" si="8"/>
        <v>1.459474312151678</v>
      </c>
      <c r="N99" s="71">
        <f t="shared" si="9"/>
        <v>1.8386460887896894</v>
      </c>
      <c r="O99" s="71">
        <f t="shared" si="10"/>
        <v>1.9615807376781507</v>
      </c>
    </row>
    <row r="100" spans="4:15" x14ac:dyDescent="0.15">
      <c r="D100" s="14">
        <v>94</v>
      </c>
      <c r="E100" s="8">
        <f>ROUND((((0.5*非r将兵属性验证!AG100*(1+非r将兵属性验证!AI100)*非r将兵属性验证!AH100*(1+非r将兵属性验证!AJ100)*非r将兵属性验证!AM100*非r将兵属性验证!AM100+非r将兵属性验证!N100*(1+非r将兵属性验证!P100)*非r将兵属性验证!AH100*(1+非r将兵属性验证!AJ100)*非r将兵属性验证!AM100)*0.5+(0.5*非r将兵属性验证!AG100*(1+非r将兵属性验证!AI100)*非r将兵属性验证!O100*(1+非r将兵属性验证!Q100)*非r将兵属性验证!AM100+非r将兵属性验证!N100*(1+非r将兵属性验证!P100)*非r将兵属性验证!O100*(1+非r将兵属性验证!Q100))*0.5)*非r将兵属性验证!M100/100000000)*非r将兵属性验证!M100,0)</f>
        <v>23308795029</v>
      </c>
      <c r="F100" s="8">
        <f>ROUND((((0.5*小r将兵属性验证!AG100*(1+小r将兵属性验证!AI100)*小r将兵属性验证!AH100*(1+小r将兵属性验证!AJ100)*小r将兵属性验证!AM100*小r将兵属性验证!AM100+小r将兵属性验证!N100*(1+小r将兵属性验证!P100)*小r将兵属性验证!AH100*(1+小r将兵属性验证!AJ100)*小r将兵属性验证!AM100)*0.5+(0.5*小r将兵属性验证!AG100*(1+小r将兵属性验证!AI100)*小r将兵属性验证!O100*(1+小r将兵属性验证!Q100)*小r将兵属性验证!AM100+小r将兵属性验证!N100*(1+小r将兵属性验证!P100)*小r将兵属性验证!O100*(1+小r将兵属性验证!Q100))*0.5)*小r将兵属性验证!M100/100000000)*小r将兵属性验证!M100,0)</f>
        <v>26630002490</v>
      </c>
      <c r="G100" s="8">
        <f>ROUND((((0.5*中r将兵属性验证!AG100*(1+中r将兵属性验证!AI100)*中r将兵属性验证!AH100*(1+中r将兵属性验证!AJ100)*中r将兵属性验证!AM100*中r将兵属性验证!AM100+中r将兵属性验证!N100*(1+中r将兵属性验证!P100)*中r将兵属性验证!AH100*(1+中r将兵属性验证!AJ100)*中r将兵属性验证!AM100)*0.5+(0.5*中r将兵属性验证!AG100*(1+中r将兵属性验证!AI100)*中r将兵属性验证!O100*(1+中r将兵属性验证!Q100)*中r将兵属性验证!AM100+中r将兵属性验证!N100*(1+中r将兵属性验证!P100)*中r将兵属性验证!O100*(1+中r将兵属性验证!Q100))*0.5)*中r将兵属性验证!M100/100000000)*中r将兵属性验证!M100,0)</f>
        <v>34187015162</v>
      </c>
      <c r="H100" s="8">
        <f>ROUND((((0.5*大r将兵属性验证!AG100*(1+大r将兵属性验证!AI100)*大r将兵属性验证!AH100*(1+大r将兵属性验证!AJ100)*大r将兵属性验证!AM100*大r将兵属性验证!AM100+大r将兵属性验证!N100*(1+大r将兵属性验证!P100)*大r将兵属性验证!AH100*(1+大r将兵属性验证!AJ100)*大r将兵属性验证!AM100)*0.5+(0.5*大r将兵属性验证!AG100*(1+大r将兵属性验证!AI100)*大r将兵属性验证!O100*(1+大r将兵属性验证!Q100)*大r将兵属性验证!AM100+大r将兵属性验证!N100*(1+大r将兵属性验证!P100)*大r将兵属性验证!O100*(1+大r将兵属性验证!Q100))*0.5)*大r将兵属性验证!M100/100000000)*大r将兵属性验证!M100,0)</f>
        <v>41961322998</v>
      </c>
      <c r="I100" s="8">
        <f>ROUND((((0.5*超r将兵属性验证!AG100*(1+超r将兵属性验证!AI100)*超r将兵属性验证!AH100*(1+超r将兵属性验证!AJ100)*超r将兵属性验证!AM100*超r将兵属性验证!AM100+超r将兵属性验证!N100*(1+超r将兵属性验证!P100)*超r将兵属性验证!AH100*(1+超r将兵属性验证!AJ100)*超r将兵属性验证!AM100)*0.5+(0.5*超r将兵属性验证!AG100*(1+超r将兵属性验证!AI100)*超r将兵属性验证!O100*(1+超r将兵属性验证!Q100)*超r将兵属性验证!AM100+超r将兵属性验证!N100*(1+超r将兵属性验证!P100)*超r将兵属性验证!O100*(1+超r将兵属性验证!Q100))*0.5)*超r将兵属性验证!M100/100000000)*超r将兵属性验证!M100,0)</f>
        <v>44536773363</v>
      </c>
      <c r="K100" s="71">
        <f t="shared" si="6"/>
        <v>1</v>
      </c>
      <c r="L100" s="71">
        <f t="shared" si="7"/>
        <v>1.1424873081970934</v>
      </c>
      <c r="M100" s="71">
        <f t="shared" si="8"/>
        <v>1.4667002356606462</v>
      </c>
      <c r="N100" s="71">
        <f t="shared" si="9"/>
        <v>1.8002356168902411</v>
      </c>
      <c r="O100" s="71">
        <f t="shared" si="10"/>
        <v>1.9107282597658473</v>
      </c>
    </row>
    <row r="101" spans="4:15" x14ac:dyDescent="0.15">
      <c r="D101" s="14">
        <v>95</v>
      </c>
      <c r="E101" s="8">
        <f>ROUND((((0.5*非r将兵属性验证!AG101*(1+非r将兵属性验证!AI101)*非r将兵属性验证!AH101*(1+非r将兵属性验证!AJ101)*非r将兵属性验证!AM101*非r将兵属性验证!AM101+非r将兵属性验证!N101*(1+非r将兵属性验证!P101)*非r将兵属性验证!AH101*(1+非r将兵属性验证!AJ101)*非r将兵属性验证!AM101)*0.5+(0.5*非r将兵属性验证!AG101*(1+非r将兵属性验证!AI101)*非r将兵属性验证!O101*(1+非r将兵属性验证!Q101)*非r将兵属性验证!AM101+非r将兵属性验证!N101*(1+非r将兵属性验证!P101)*非r将兵属性验证!O101*(1+非r将兵属性验证!Q101))*0.5)*非r将兵属性验证!M101/100000000)*非r将兵属性验证!M101,0)</f>
        <v>25548107348</v>
      </c>
      <c r="F101" s="8">
        <f>ROUND((((0.5*小r将兵属性验证!AG101*(1+小r将兵属性验证!AI101)*小r将兵属性验证!AH101*(1+小r将兵属性验证!AJ101)*小r将兵属性验证!AM101*小r将兵属性验证!AM101+小r将兵属性验证!N101*(1+小r将兵属性验证!P101)*小r将兵属性验证!AH101*(1+小r将兵属性验证!AJ101)*小r将兵属性验证!AM101)*0.5+(0.5*小r将兵属性验证!AG101*(1+小r将兵属性验证!AI101)*小r将兵属性验证!O101*(1+小r将兵属性验证!Q101)*小r将兵属性验证!AM101+小r将兵属性验证!N101*(1+小r将兵属性验证!P101)*小r将兵属性验证!O101*(1+小r将兵属性验证!Q101))*0.5)*小r将兵属性验证!M101/100000000)*小r将兵属性验证!M101,0)</f>
        <v>29287036051</v>
      </c>
      <c r="G101" s="8">
        <f>ROUND((((0.5*中r将兵属性验证!AG101*(1+中r将兵属性验证!AI101)*中r将兵属性验证!AH101*(1+中r将兵属性验证!AJ101)*中r将兵属性验证!AM101*中r将兵属性验证!AM101+中r将兵属性验证!N101*(1+中r将兵属性验证!P101)*中r将兵属性验证!AH101*(1+中r将兵属性验证!AJ101)*中r将兵属性验证!AM101)*0.5+(0.5*中r将兵属性验证!AG101*(1+中r将兵属性验证!AI101)*中r将兵属性验证!O101*(1+中r将兵属性验证!Q101)*中r将兵属性验证!AM101+中r将兵属性验证!N101*(1+中r将兵属性验证!P101)*中r将兵属性验证!O101*(1+中r将兵属性验证!Q101))*0.5)*中r将兵属性验证!M101/100000000)*中r将兵属性验证!M101,0)</f>
        <v>37191745650</v>
      </c>
      <c r="H101" s="8">
        <f>ROUND((((0.5*大r将兵属性验证!AG101*(1+大r将兵属性验证!AI101)*大r将兵属性验证!AH101*(1+大r将兵属性验证!AJ101)*大r将兵属性验证!AM101*大r将兵属性验证!AM101+大r将兵属性验证!N101*(1+大r将兵属性验证!P101)*大r将兵属性验证!AH101*(1+大r将兵属性验证!AJ101)*大r将兵属性验证!AM101)*0.5+(0.5*大r将兵属性验证!AG101*(1+大r将兵属性验证!AI101)*大r将兵属性验证!O101*(1+大r将兵属性验证!Q101)*大r将兵属性验证!AM101+大r将兵属性验证!N101*(1+大r将兵属性验证!P101)*大r将兵属性验证!O101*(1+大r将兵属性验证!Q101))*0.5)*大r将兵属性验证!M101/100000000)*大r将兵属性验证!M101,0)</f>
        <v>44531189917</v>
      </c>
      <c r="I101" s="8">
        <f>ROUND((((0.5*超r将兵属性验证!AG101*(1+超r将兵属性验证!AI101)*超r将兵属性验证!AH101*(1+超r将兵属性验证!AJ101)*超r将兵属性验证!AM101*超r将兵属性验证!AM101+超r将兵属性验证!N101*(1+超r将兵属性验证!P101)*超r将兵属性验证!AH101*(1+超r将兵属性验证!AJ101)*超r将兵属性验证!AM101)*0.5+(0.5*超r将兵属性验证!AG101*(1+超r将兵属性验证!AI101)*超r将兵属性验证!O101*(1+超r将兵属性验证!Q101)*超r将兵属性验证!AM101+超r将兵属性验证!N101*(1+超r将兵属性验证!P101)*超r将兵属性验证!O101*(1+超r将兵属性验证!Q101))*0.5)*超r将兵属性验证!M101/100000000)*超r将兵属性验证!M101,0)</f>
        <v>46558516241</v>
      </c>
      <c r="K101" s="71">
        <f t="shared" si="6"/>
        <v>1</v>
      </c>
      <c r="L101" s="71">
        <f t="shared" si="7"/>
        <v>1.1463485592913283</v>
      </c>
      <c r="M101" s="71">
        <f t="shared" si="8"/>
        <v>1.4557534592836094</v>
      </c>
      <c r="N101" s="71">
        <f t="shared" si="9"/>
        <v>1.7430328325470288</v>
      </c>
      <c r="O101" s="71">
        <f t="shared" si="10"/>
        <v>1.8223861206941723</v>
      </c>
    </row>
    <row r="102" spans="4:15" x14ac:dyDescent="0.15">
      <c r="D102" s="14">
        <v>96</v>
      </c>
      <c r="E102" s="8">
        <f>ROUND((((0.5*非r将兵属性验证!AG102*(1+非r将兵属性验证!AI102)*非r将兵属性验证!AH102*(1+非r将兵属性验证!AJ102)*非r将兵属性验证!AM102*非r将兵属性验证!AM102+非r将兵属性验证!N102*(1+非r将兵属性验证!P102)*非r将兵属性验证!AH102*(1+非r将兵属性验证!AJ102)*非r将兵属性验证!AM102)*0.5+(0.5*非r将兵属性验证!AG102*(1+非r将兵属性验证!AI102)*非r将兵属性验证!O102*(1+非r将兵属性验证!Q102)*非r将兵属性验证!AM102+非r将兵属性验证!N102*(1+非r将兵属性验证!P102)*非r将兵属性验证!O102*(1+非r将兵属性验证!Q102))*0.5)*非r将兵属性验证!M102/100000000)*非r将兵属性验证!M102,0)</f>
        <v>28155624699</v>
      </c>
      <c r="F102" s="8">
        <f>ROUND((((0.5*小r将兵属性验证!AG102*(1+小r将兵属性验证!AI102)*小r将兵属性验证!AH102*(1+小r将兵属性验证!AJ102)*小r将兵属性验证!AM102*小r将兵属性验证!AM102+小r将兵属性验证!N102*(1+小r将兵属性验证!P102)*小r将兵属性验证!AH102*(1+小r将兵属性验证!AJ102)*小r将兵属性验证!AM102)*0.5+(0.5*小r将兵属性验证!AG102*(1+小r将兵属性验证!AI102)*小r将兵属性验证!O102*(1+小r将兵属性验证!Q102)*小r将兵属性验证!AM102+小r将兵属性验证!N102*(1+小r将兵属性验证!P102)*小r将兵属性验证!O102*(1+小r将兵属性验证!Q102))*0.5)*小r将兵属性验证!M102/100000000)*小r将兵属性验证!M102,0)</f>
        <v>32321730944</v>
      </c>
      <c r="G102" s="8">
        <f>ROUND((((0.5*中r将兵属性验证!AG102*(1+中r将兵属性验证!AI102)*中r将兵属性验证!AH102*(1+中r将兵属性验证!AJ102)*中r将兵属性验证!AM102*中r将兵属性验证!AM102+中r将兵属性验证!N102*(1+中r将兵属性验证!P102)*中r将兵属性验证!AH102*(1+中r将兵属性验证!AJ102)*中r将兵属性验证!AM102)*0.5+(0.5*中r将兵属性验证!AG102*(1+中r将兵属性验证!AI102)*中r将兵属性验证!O102*(1+中r将兵属性验证!Q102)*中r将兵属性验证!AM102+中r将兵属性验证!N102*(1+中r将兵属性验证!P102)*中r将兵属性验证!O102*(1+中r将兵属性验证!Q102))*0.5)*中r将兵属性验证!M102/100000000)*中r将兵属性验证!M102,0)</f>
        <v>40431376992</v>
      </c>
      <c r="H102" s="8">
        <f>ROUND((((0.5*大r将兵属性验证!AG102*(1+大r将兵属性验证!AI102)*大r将兵属性验证!AH102*(1+大r将兵属性验证!AJ102)*大r将兵属性验证!AM102*大r将兵属性验证!AM102+大r将兵属性验证!N102*(1+大r将兵属性验证!P102)*大r将兵属性验证!AH102*(1+大r将兵属性验证!AJ102)*大r将兵属性验证!AM102)*0.5+(0.5*大r将兵属性验证!AG102*(1+大r将兵属性验证!AI102)*大r将兵属性验证!O102*(1+大r将兵属性验证!Q102)*大r将兵属性验证!AM102+大r将兵属性验证!N102*(1+大r将兵属性验证!P102)*大r将兵属性验证!O102*(1+大r将兵属性验证!Q102))*0.5)*大r将兵属性验证!M102/100000000)*大r将兵属性验证!M102,0)</f>
        <v>46690251697</v>
      </c>
      <c r="I102" s="8">
        <f>ROUND((((0.5*超r将兵属性验证!AG102*(1+超r将兵属性验证!AI102)*超r将兵属性验证!AH102*(1+超r将兵属性验证!AJ102)*超r将兵属性验证!AM102*超r将兵属性验证!AM102+超r将兵属性验证!N102*(1+超r将兵属性验证!P102)*超r将兵属性验证!AH102*(1+超r将兵属性验证!AJ102)*超r将兵属性验证!AM102)*0.5+(0.5*超r将兵属性验证!AG102*(1+超r将兵属性验证!AI102)*超r将兵属性验证!O102*(1+超r将兵属性验证!Q102)*超r将兵属性验证!AM102+超r将兵属性验证!N102*(1+超r将兵属性验证!P102)*超r将兵属性验证!O102*(1+超r将兵属性验证!Q102))*0.5)*超r将兵属性验证!M102/100000000)*超r将兵属性验证!M102,0)</f>
        <v>48643714669</v>
      </c>
      <c r="K102" s="71">
        <f t="shared" si="6"/>
        <v>1</v>
      </c>
      <c r="L102" s="71">
        <f t="shared" si="7"/>
        <v>1.1479671038926715</v>
      </c>
      <c r="M102" s="71">
        <f t="shared" si="8"/>
        <v>1.4359964456208991</v>
      </c>
      <c r="N102" s="71">
        <f t="shared" si="9"/>
        <v>1.6582921599554596</v>
      </c>
      <c r="O102" s="71">
        <f t="shared" si="10"/>
        <v>1.72767307381845</v>
      </c>
    </row>
    <row r="103" spans="4:15" x14ac:dyDescent="0.15">
      <c r="D103" s="14">
        <v>97</v>
      </c>
      <c r="E103" s="8">
        <f>ROUND((((0.5*非r将兵属性验证!AG103*(1+非r将兵属性验证!AI103)*非r将兵属性验证!AH103*(1+非r将兵属性验证!AJ103)*非r将兵属性验证!AM103*非r将兵属性验证!AM103+非r将兵属性验证!N103*(1+非r将兵属性验证!P103)*非r将兵属性验证!AH103*(1+非r将兵属性验证!AJ103)*非r将兵属性验证!AM103)*0.5+(0.5*非r将兵属性验证!AG103*(1+非r将兵属性验证!AI103)*非r将兵属性验证!O103*(1+非r将兵属性验证!Q103)*非r将兵属性验证!AM103+非r将兵属性验证!N103*(1+非r将兵属性验证!P103)*非r将兵属性验证!O103*(1+非r将兵属性验证!Q103))*0.5)*非r将兵属性验证!M103/100000000)*非r将兵属性验证!M103,0)</f>
        <v>30842655148</v>
      </c>
      <c r="F103" s="8">
        <f>ROUND((((0.5*小r将兵属性验证!AG103*(1+小r将兵属性验证!AI103)*小r将兵属性验证!AH103*(1+小r将兵属性验证!AJ103)*小r将兵属性验证!AM103*小r将兵属性验证!AM103+小r将兵属性验证!N103*(1+小r将兵属性验证!P103)*小r将兵属性验证!AH103*(1+小r将兵属性验证!AJ103)*小r将兵属性验证!AM103)*0.5+(0.5*小r将兵属性验证!AG103*(1+小r将兵属性验证!AI103)*小r将兵属性验证!O103*(1+小r将兵属性验证!Q103)*小r将兵属性验证!AM103+小r将兵属性验证!N103*(1+小r将兵属性验证!P103)*小r将兵属性验证!O103*(1+小r将兵属性验证!Q103))*0.5)*小r将兵属性验证!M103/100000000)*小r将兵属性验证!M103,0)</f>
        <v>35399845182</v>
      </c>
      <c r="G103" s="8">
        <f>ROUND((((0.5*中r将兵属性验证!AG103*(1+中r将兵属性验证!AI103)*中r将兵属性验证!AH103*(1+中r将兵属性验证!AJ103)*中r将兵属性验证!AM103*中r将兵属性验证!AM103+中r将兵属性验证!N103*(1+中r将兵属性验证!P103)*中r将兵属性验证!AH103*(1+中r将兵属性验证!AJ103)*中r将兵属性验证!AM103)*0.5+(0.5*中r将兵属性验证!AG103*(1+中r将兵属性验证!AI103)*中r将兵属性验证!O103*(1+中r将兵属性验证!Q103)*中r将兵属性验证!AM103+中r将兵属性验证!N103*(1+中r将兵属性验证!P103)*中r将兵属性验证!O103*(1+中r将兵属性验证!Q103))*0.5)*中r将兵属性验证!M103/100000000)*中r将兵属性验证!M103,0)</f>
        <v>43452271257</v>
      </c>
      <c r="H103" s="8">
        <f>ROUND((((0.5*大r将兵属性验证!AG103*(1+大r将兵属性验证!AI103)*大r将兵属性验证!AH103*(1+大r将兵属性验证!AJ103)*大r将兵属性验证!AM103*大r将兵属性验证!AM103+大r将兵属性验证!N103*(1+大r将兵属性验证!P103)*大r将兵属性验证!AH103*(1+大r将兵属性验证!AJ103)*大r将兵属性验证!AM103)*0.5+(0.5*大r将兵属性验证!AG103*(1+大r将兵属性验证!AI103)*大r将兵属性验证!O103*(1+大r将兵属性验证!Q103)*大r将兵属性验证!AM103+大r将兵属性验证!N103*(1+大r将兵属性验证!P103)*大r将兵属性验证!O103*(1+大r将兵属性验证!Q103))*0.5)*大r将兵属性验证!M103/100000000)*大r将兵属性验证!M103,0)</f>
        <v>48845217090</v>
      </c>
      <c r="I103" s="8">
        <f>ROUND((((0.5*超r将兵属性验证!AG103*(1+超r将兵属性验证!AI103)*超r将兵属性验证!AH103*(1+超r将兵属性验证!AJ103)*超r将兵属性验证!AM103*超r将兵属性验证!AM103+超r将兵属性验证!N103*(1+超r将兵属性验证!P103)*超r将兵属性验证!AH103*(1+超r将兵属性验证!AJ103)*超r将兵属性验证!AM103)*0.5+(0.5*超r将兵属性验证!AG103*(1+超r将兵属性验证!AI103)*超r将兵属性验证!O103*(1+超r将兵属性验证!Q103)*超r将兵属性验证!AM103+超r将兵属性验证!N103*(1+超r将兵属性验证!P103)*超r将兵属性验证!O103*(1+超r将兵属性验证!Q103))*0.5)*超r将兵属性验证!M103/100000000)*超r将兵属性验证!M103,0)</f>
        <v>50862031500</v>
      </c>
      <c r="K103" s="71">
        <f t="shared" si="6"/>
        <v>1</v>
      </c>
      <c r="L103" s="71">
        <f t="shared" si="7"/>
        <v>1.1477560868910961</v>
      </c>
      <c r="M103" s="71">
        <f t="shared" si="8"/>
        <v>1.4088369191462971</v>
      </c>
      <c r="N103" s="71">
        <f t="shared" si="9"/>
        <v>1.5836904071849138</v>
      </c>
      <c r="O103" s="71">
        <f t="shared" si="10"/>
        <v>1.6490808348352641</v>
      </c>
    </row>
    <row r="104" spans="4:15" x14ac:dyDescent="0.15">
      <c r="D104" s="14">
        <v>98</v>
      </c>
      <c r="E104" s="8">
        <f>ROUND((((0.5*非r将兵属性验证!AG104*(1+非r将兵属性验证!AI104)*非r将兵属性验证!AH104*(1+非r将兵属性验证!AJ104)*非r将兵属性验证!AM104*非r将兵属性验证!AM104+非r将兵属性验证!N104*(1+非r将兵属性验证!P104)*非r将兵属性验证!AH104*(1+非r将兵属性验证!AJ104)*非r将兵属性验证!AM104)*0.5+(0.5*非r将兵属性验证!AG104*(1+非r将兵属性验证!AI104)*非r将兵属性验证!O104*(1+非r将兵属性验证!Q104)*非r将兵属性验证!AM104+非r将兵属性验证!N104*(1+非r将兵属性验证!P104)*非r将兵属性验证!O104*(1+非r将兵属性验证!Q104))*0.5)*非r将兵属性验证!M104/100000000)*非r将兵属性验证!M104,0)</f>
        <v>33532691887</v>
      </c>
      <c r="F104" s="8">
        <f>ROUND((((0.5*小r将兵属性验证!AG104*(1+小r将兵属性验证!AI104)*小r将兵属性验证!AH104*(1+小r将兵属性验证!AJ104)*小r将兵属性验证!AM104*小r将兵属性验证!AM104+小r将兵属性验证!N104*(1+小r将兵属性验证!P104)*小r将兵属性验证!AH104*(1+小r将兵属性验证!AJ104)*小r将兵属性验证!AM104)*0.5+(0.5*小r将兵属性验证!AG104*(1+小r将兵属性验证!AI104)*小r将兵属性验证!O104*(1+小r将兵属性验证!Q104)*小r将兵属性验证!AM104+小r将兵属性验证!N104*(1+小r将兵属性验证!P104)*小r将兵属性验证!O104*(1+小r将兵属性验证!Q104))*0.5)*小r将兵属性验证!M104/100000000)*小r将兵属性验证!M104,0)</f>
        <v>38307821259</v>
      </c>
      <c r="G104" s="8">
        <f>ROUND((((0.5*中r将兵属性验证!AG104*(1+中r将兵属性验证!AI104)*中r将兵属性验证!AH104*(1+中r将兵属性验证!AJ104)*中r将兵属性验证!AM104*中r将兵属性验证!AM104+中r将兵属性验证!N104*(1+中r将兵属性验证!P104)*中r将兵属性验证!AH104*(1+中r将兵属性验证!AJ104)*中r将兵属性验证!AM104)*0.5+(0.5*中r将兵属性验证!AG104*(1+中r将兵属性验证!AI104)*中r将兵属性验证!O104*(1+中r将兵属性验证!Q104)*中r将兵属性验证!AM104+中r将兵属性验证!N104*(1+中r将兵属性验证!P104)*中r将兵属性验证!O104*(1+中r将兵属性验证!Q104))*0.5)*中r将兵属性验证!M104/100000000)*中r将兵属性验证!M104,0)</f>
        <v>46483121083</v>
      </c>
      <c r="H104" s="8">
        <f>ROUND((((0.5*大r将兵属性验证!AG104*(1+大r将兵属性验证!AI104)*大r将兵属性验证!AH104*(1+大r将兵属性验证!AJ104)*大r将兵属性验证!AM104*大r将兵属性验证!AM104+大r将兵属性验证!N104*(1+大r将兵属性验证!P104)*大r将兵属性验证!AH104*(1+大r将兵属性验证!AJ104)*大r将兵属性验证!AM104)*0.5+(0.5*大r将兵属性验证!AG104*(1+大r将兵属性验证!AI104)*大r将兵属性验证!O104*(1+大r将兵属性验证!Q104)*大r将兵属性验证!AM104+大r将兵属性验证!N104*(1+大r将兵属性验证!P104)*大r将兵属性验证!O104*(1+大r将兵属性验证!Q104))*0.5)*大r将兵属性验证!M104/100000000)*大r将兵属性验证!M104,0)</f>
        <v>51095152277</v>
      </c>
      <c r="I104" s="8">
        <f>ROUND((((0.5*超r将兵属性验证!AG104*(1+超r将兵属性验证!AI104)*超r将兵属性验证!AH104*(1+超r将兵属性验证!AJ104)*超r将兵属性验证!AM104*超r将兵属性验证!AM104+超r将兵属性验证!N104*(1+超r将兵属性验证!P104)*超r将兵属性验证!AH104*(1+超r将兵属性验证!AJ104)*超r将兵属性验证!AM104)*0.5+(0.5*超r将兵属性验证!AG104*(1+超r将兵属性验证!AI104)*超r将兵属性验证!O104*(1+超r将兵属性验证!Q104)*超r将兵属性验证!AM104+超r将兵属性验证!N104*(1+超r将兵属性验证!P104)*超r将兵属性验证!O104*(1+超r将兵属性验证!Q104))*0.5)*超r将兵属性验证!M104/100000000)*超r将兵属性验证!M104,0)</f>
        <v>53162379197</v>
      </c>
      <c r="K104" s="71">
        <f t="shared" si="6"/>
        <v>1</v>
      </c>
      <c r="L104" s="71">
        <f t="shared" si="7"/>
        <v>1.1424022082119578</v>
      </c>
      <c r="M104" s="71">
        <f t="shared" si="8"/>
        <v>1.3862030892014561</v>
      </c>
      <c r="N104" s="71">
        <f t="shared" si="9"/>
        <v>1.5237414416111532</v>
      </c>
      <c r="O104" s="71">
        <f t="shared" si="10"/>
        <v>1.5853895468979651</v>
      </c>
    </row>
    <row r="105" spans="4:15" x14ac:dyDescent="0.15">
      <c r="D105" s="14">
        <v>99</v>
      </c>
      <c r="E105" s="8">
        <f>ROUND((((0.5*非r将兵属性验证!AG105*(1+非r将兵属性验证!AI105)*非r将兵属性验证!AH105*(1+非r将兵属性验证!AJ105)*非r将兵属性验证!AM105*非r将兵属性验证!AM105+非r将兵属性验证!N105*(1+非r将兵属性验证!P105)*非r将兵属性验证!AH105*(1+非r将兵属性验证!AJ105)*非r将兵属性验证!AM105)*0.5+(0.5*非r将兵属性验证!AG105*(1+非r将兵属性验证!AI105)*非r将兵属性验证!O105*(1+非r将兵属性验证!Q105)*非r将兵属性验证!AM105+非r将兵属性验证!N105*(1+非r将兵属性验证!P105)*非r将兵属性验证!O105*(1+非r将兵属性验证!Q105))*0.5)*非r将兵属性验证!M105/100000000)*非r将兵属性验证!M105,0)</f>
        <v>35900549891</v>
      </c>
      <c r="F105" s="8">
        <f>ROUND((((0.5*小r将兵属性验证!AG105*(1+小r将兵属性验证!AI105)*小r将兵属性验证!AH105*(1+小r将兵属性验证!AJ105)*小r将兵属性验证!AM105*小r将兵属性验证!AM105+小r将兵属性验证!N105*(1+小r将兵属性验证!P105)*小r将兵属性验证!AH105*(1+小r将兵属性验证!AJ105)*小r将兵属性验证!AM105)*0.5+(0.5*小r将兵属性验证!AG105*(1+小r将兵属性验证!AI105)*小r将兵属性验证!O105*(1+小r将兵属性验证!Q105)*小r将兵属性验证!AM105+小r将兵属性验证!N105*(1+小r将兵属性验证!P105)*小r将兵属性验证!O105*(1+小r将兵属性验证!Q105))*0.5)*小r将兵属性验证!M105/100000000)*小r将兵属性验证!M105,0)</f>
        <v>40832190686</v>
      </c>
      <c r="G105" s="8">
        <f>ROUND((((0.5*中r将兵属性验证!AG105*(1+中r将兵属性验证!AI105)*中r将兵属性验证!AH105*(1+中r将兵属性验证!AJ105)*中r将兵属性验证!AM105*中r将兵属性验证!AM105+中r将兵属性验证!N105*(1+中r将兵属性验证!P105)*中r将兵属性验证!AH105*(1+中r将兵属性验证!AJ105)*中r将兵属性验证!AM105)*0.5+(0.5*中r将兵属性验证!AG105*(1+中r将兵属性验证!AI105)*中r将兵属性验证!O105*(1+中r将兵属性验证!Q105)*中r将兵属性验证!AM105+中r将兵属性验证!N105*(1+中r将兵属性验证!P105)*中r将兵属性验证!O105*(1+中r将兵属性验证!Q105))*0.5)*中r将兵属性验证!M105/100000000)*中r将兵属性验证!M105,0)</f>
        <v>49678575311</v>
      </c>
      <c r="H105" s="8">
        <f>ROUND((((0.5*大r将兵属性验证!AG105*(1+大r将兵属性验证!AI105)*大r将兵属性验证!AH105*(1+大r将兵属性验证!AJ105)*大r将兵属性验证!AM105*大r将兵属性验证!AM105+大r将兵属性验证!N105*(1+大r将兵属性验证!P105)*大r将兵属性验证!AH105*(1+大r将兵属性验证!AJ105)*大r将兵属性验证!AM105)*0.5+(0.5*大r将兵属性验证!AG105*(1+大r将兵属性验证!AI105)*大r将兵属性验证!O105*(1+大r将兵属性验证!Q105)*大r将兵属性验证!AM105+大r将兵属性验证!N105*(1+大r将兵属性验证!P105)*大r将兵属性验证!O105*(1+大r将兵属性验证!Q105))*0.5)*大r将兵属性验证!M105/100000000)*大r将兵属性验证!M105,0)</f>
        <v>53398952488</v>
      </c>
      <c r="I105" s="8">
        <f>ROUND((((0.5*超r将兵属性验证!AG105*(1+超r将兵属性验证!AI105)*超r将兵属性验证!AH105*(1+超r将兵属性验证!AJ105)*超r将兵属性验证!AM105*超r将兵属性验证!AM105+超r将兵属性验证!N105*(1+超r将兵属性验证!P105)*超r将兵属性验证!AH105*(1+超r将兵属性验证!AJ105)*超r将兵属性验证!AM105)*0.5+(0.5*超r将兵属性验证!AG105*(1+超r将兵属性验证!AI105)*超r将兵属性验证!O105*(1+超r将兵属性验证!Q105)*超r将兵属性验证!AM105+超r将兵属性验证!N105*(1+超r将兵属性验证!P105)*超r将兵属性验证!O105*(1+超r将兵属性验证!Q105))*0.5)*超r将兵属性验证!M105/100000000)*超r将兵属性验证!M105,0)</f>
        <v>55450910166</v>
      </c>
      <c r="K105" s="71">
        <f t="shared" si="6"/>
        <v>1</v>
      </c>
      <c r="L105" s="71">
        <f t="shared" si="7"/>
        <v>1.1373695057589166</v>
      </c>
      <c r="M105" s="71">
        <f t="shared" si="8"/>
        <v>1.3837831303930541</v>
      </c>
      <c r="N105" s="71">
        <f t="shared" si="9"/>
        <v>1.4874132192996496</v>
      </c>
      <c r="O105" s="71">
        <f t="shared" si="10"/>
        <v>1.5445699393005992</v>
      </c>
    </row>
    <row r="106" spans="4:15" x14ac:dyDescent="0.15">
      <c r="D106" s="14">
        <v>100</v>
      </c>
      <c r="E106" s="8">
        <f>ROUND((((0.5*非r将兵属性验证!AG106*(1+非r将兵属性验证!AI106)*非r将兵属性验证!AH106*(1+非r将兵属性验证!AJ106)*非r将兵属性验证!AM106*非r将兵属性验证!AM106+非r将兵属性验证!N106*(1+非r将兵属性验证!P106)*非r将兵属性验证!AH106*(1+非r将兵属性验证!AJ106)*非r将兵属性验证!AM106)*0.5+(0.5*非r将兵属性验证!AG106*(1+非r将兵属性验证!AI106)*非r将兵属性验证!O106*(1+非r将兵属性验证!Q106)*非r将兵属性验证!AM106+非r将兵属性验证!N106*(1+非r将兵属性验证!P106)*非r将兵属性验证!O106*(1+非r将兵属性验证!Q106))*0.5)*非r将兵属性验证!M106/100000000)*非r将兵属性验证!M106,0)</f>
        <v>38319716917</v>
      </c>
      <c r="F106" s="8">
        <f>ROUND((((0.5*小r将兵属性验证!AG106*(1+小r将兵属性验证!AI106)*小r将兵属性验证!AH106*(1+小r将兵属性验证!AJ106)*小r将兵属性验证!AM106*小r将兵属性验证!AM106+小r将兵属性验证!N106*(1+小r将兵属性验证!P106)*小r将兵属性验证!AH106*(1+小r将兵属性验证!AJ106)*小r将兵属性验证!AM106)*0.5+(0.5*小r将兵属性验证!AG106*(1+小r将兵属性验证!AI106)*小r将兵属性验证!O106*(1+小r将兵属性验证!Q106)*小r将兵属性验证!AM106+小r将兵属性验证!N106*(1+小r将兵属性验证!P106)*小r将兵属性验证!O106*(1+小r将兵属性验证!Q106))*0.5)*小r将兵属性验证!M106/100000000)*小r将兵属性验证!M106,0)</f>
        <v>43380657266</v>
      </c>
      <c r="G106" s="8">
        <f>ROUND((((0.5*中r将兵属性验证!AG106*(1+中r将兵属性验证!AI106)*中r将兵属性验证!AH106*(1+中r将兵属性验证!AJ106)*中r将兵属性验证!AM106*中r将兵属性验证!AM106+中r将兵属性验证!N106*(1+中r将兵属性验证!P106)*中r将兵属性验证!AH106*(1+中r将兵属性验证!AJ106)*中r将兵属性验证!AM106)*0.5+(0.5*中r将兵属性验证!AG106*(1+中r将兵属性验证!AI106)*中r将兵属性验证!O106*(1+中r将兵属性验证!Q106)*中r将兵属性验证!AM106+中r将兵属性验证!N106*(1+中r将兵属性验证!P106)*中r将兵属性验证!O106*(1+中r将兵属性验证!Q106))*0.5)*中r将兵属性验证!M106/100000000)*中r将兵属性验证!M106,0)</f>
        <v>53024151287</v>
      </c>
      <c r="H106" s="8">
        <f>ROUND((((0.5*大r将兵属性验证!AG106*(1+大r将兵属性验证!AI106)*大r将兵属性验证!AH106*(1+大r将兵属性验证!AJ106)*大r将兵属性验证!AM106*大r将兵属性验证!AM106+大r将兵属性验证!N106*(1+大r将兵属性验证!P106)*大r将兵属性验证!AH106*(1+大r将兵属性验证!AJ106)*大r将兵属性验证!AM106)*0.5+(0.5*大r将兵属性验证!AG106*(1+大r将兵属性验证!AI106)*大r将兵属性验证!O106*(1+大r将兵属性验证!Q106)*大r将兵属性验证!AM106+大r将兵属性验证!N106*(1+大r将兵属性验证!P106)*大r将兵属性验证!O106*(1+大r将兵属性验证!Q106))*0.5)*大r将兵属性验证!M106/100000000)*大r将兵属性验证!M106,0)</f>
        <v>55715706278</v>
      </c>
      <c r="I106" s="8">
        <f>ROUND((((0.5*超r将兵属性验证!AG106*(1+超r将兵属性验证!AI106)*超r将兵属性验证!AH106*(1+超r将兵属性验证!AJ106)*超r将兵属性验证!AM106*超r将兵属性验证!AM106+超r将兵属性验证!N106*(1+超r将兵属性验证!P106)*超r将兵属性验证!AH106*(1+超r将兵属性验证!AJ106)*超r将兵属性验证!AM106)*0.5+(0.5*超r将兵属性验证!AG106*(1+超r将兵属性验证!AI106)*超r将兵属性验证!O106*(1+超r将兵属性验证!Q106)*超r将兵属性验证!AM106+超r将兵属性验证!N106*(1+超r将兵属性验证!P106)*超r将兵属性验证!O106*(1+超r将兵属性验证!Q106))*0.5)*超r将兵属性验证!M106/100000000)*超r将兵属性验证!M106,0)</f>
        <v>57811209146</v>
      </c>
      <c r="K106" s="71">
        <f t="shared" si="6"/>
        <v>1</v>
      </c>
      <c r="L106" s="71">
        <f t="shared" si="7"/>
        <v>1.1320714440548172</v>
      </c>
      <c r="M106" s="71">
        <f t="shared" si="8"/>
        <v>1.3837302452377092</v>
      </c>
      <c r="N106" s="71">
        <f t="shared" si="9"/>
        <v>1.4539696730714238</v>
      </c>
      <c r="O106" s="71">
        <f t="shared" si="10"/>
        <v>1.5086543898854554</v>
      </c>
    </row>
    <row r="107" spans="4:15" x14ac:dyDescent="0.15">
      <c r="D107" s="14">
        <v>101</v>
      </c>
      <c r="E107" s="8">
        <f>ROUND((((0.5*非r将兵属性验证!AG107*(1+非r将兵属性验证!AI107)*非r将兵属性验证!AH107*(1+非r将兵属性验证!AJ107)*非r将兵属性验证!AM107*非r将兵属性验证!AM107+非r将兵属性验证!N107*(1+非r将兵属性验证!P107)*非r将兵属性验证!AH107*(1+非r将兵属性验证!AJ107)*非r将兵属性验证!AM107)*0.5+(0.5*非r将兵属性验证!AG107*(1+非r将兵属性验证!AI107)*非r将兵属性验证!O107*(1+非r将兵属性验证!Q107)*非r将兵属性验证!AM107+非r将兵属性验证!N107*(1+非r将兵属性验证!P107)*非r将兵属性验证!O107*(1+非r将兵属性验证!Q107))*0.5)*非r将兵属性验证!M107/100000000)*非r将兵属性验证!M107,0)</f>
        <v>40951540900</v>
      </c>
      <c r="F107" s="8">
        <f>ROUND((((0.5*小r将兵属性验证!AG107*(1+小r将兵属性验证!AI107)*小r将兵属性验证!AH107*(1+小r将兵属性验证!AJ107)*小r将兵属性验证!AM107*小r将兵属性验证!AM107+小r将兵属性验证!N107*(1+小r将兵属性验证!P107)*小r将兵属性验证!AH107*(1+小r将兵属性验证!AJ107)*小r将兵属性验证!AM107)*0.5+(0.5*小r将兵属性验证!AG107*(1+小r将兵属性验证!AI107)*小r将兵属性验证!O107*(1+小r将兵属性验证!Q107)*小r将兵属性验证!AM107+小r将兵属性验证!N107*(1+小r将兵属性验证!P107)*小r将兵属性验证!O107*(1+小r将兵属性验证!Q107))*0.5)*小r将兵属性验证!M107/100000000)*小r将兵属性验证!M107,0)</f>
        <v>46282366216</v>
      </c>
      <c r="G107" s="8">
        <f>ROUND((((0.5*中r将兵属性验证!AG107*(1+中r将兵属性验证!AI107)*中r将兵属性验证!AH107*(1+中r将兵属性验证!AJ107)*中r将兵属性验证!AM107*中r将兵属性验证!AM107+中r将兵属性验证!N107*(1+中r将兵属性验证!P107)*中r将兵属性验证!AH107*(1+中r将兵属性验证!AJ107)*中r将兵属性验证!AM107)*0.5+(0.5*中r将兵属性验证!AG107*(1+中r将兵属性验证!AI107)*中r将兵属性验证!O107*(1+中r将兵属性验证!Q107)*中r将兵属性验证!AM107+中r将兵属性验证!N107*(1+中r将兵属性验证!P107)*中r将兵属性验证!O107*(1+中r将兵属性验证!Q107))*0.5)*中r将兵属性验证!M107/100000000)*中r将兵属性验证!M107,0)</f>
        <v>55434321167</v>
      </c>
      <c r="H107" s="8">
        <f>ROUND((((0.5*大r将兵属性验证!AG107*(1+大r将兵属性验证!AI107)*大r将兵属性验证!AH107*(1+大r将兵属性验证!AJ107)*大r将兵属性验证!AM107*大r将兵属性验证!AM107+大r将兵属性验证!N107*(1+大r将兵属性验证!P107)*大r将兵属性验证!AH107*(1+大r将兵属性验证!AJ107)*大r将兵属性验证!AM107)*0.5+(0.5*大r将兵属性验证!AG107*(1+大r将兵属性验证!AI107)*大r将兵属性验证!O107*(1+大r将兵属性验证!Q107)*大r将兵属性验证!AM107+大r将兵属性验证!N107*(1+大r将兵属性验证!P107)*大r将兵属性验证!O107*(1+大r将兵属性验证!Q107))*0.5)*大r将兵属性验证!M107/100000000)*大r将兵属性验证!M107,0)</f>
        <v>58091122278</v>
      </c>
      <c r="I107" s="8">
        <f>ROUND((((0.5*超r将兵属性验证!AG107*(1+超r将兵属性验证!AI107)*超r将兵属性验证!AH107*(1+超r将兵属性验证!AJ107)*超r将兵属性验证!AM107*超r将兵属性验证!AM107+超r将兵属性验证!N107*(1+超r将兵属性验证!P107)*超r将兵属性验证!AH107*(1+超r将兵属性验证!AJ107)*超r将兵属性验证!AM107)*0.5+(0.5*超r将兵属性验证!AG107*(1+超r将兵属性验证!AI107)*超r将兵属性验证!O107*(1+超r将兵属性验证!Q107)*超r将兵属性验证!AM107+超r将兵属性验证!N107*(1+超r将兵属性验证!P107)*超r将兵属性验证!O107*(1+超r将兵属性验证!Q107))*0.5)*超r将兵属性验证!M107/100000000)*超r将兵属性验证!M107,0)</f>
        <v>60267839737</v>
      </c>
      <c r="K107" s="71">
        <f t="shared" si="6"/>
        <v>1</v>
      </c>
      <c r="L107" s="71">
        <f t="shared" si="7"/>
        <v>1.1301739861026816</v>
      </c>
      <c r="M107" s="71">
        <f t="shared" si="8"/>
        <v>1.3536565401132439</v>
      </c>
      <c r="N107" s="71">
        <f t="shared" si="9"/>
        <v>1.4185332468893741</v>
      </c>
      <c r="O107" s="71">
        <f t="shared" si="10"/>
        <v>1.4716867402906444</v>
      </c>
    </row>
    <row r="108" spans="4:15" x14ac:dyDescent="0.15">
      <c r="D108" s="14">
        <v>102</v>
      </c>
      <c r="E108" s="8">
        <f>ROUND((((0.5*非r将兵属性验证!AG108*(1+非r将兵属性验证!AI108)*非r将兵属性验证!AH108*(1+非r将兵属性验证!AJ108)*非r将兵属性验证!AM108*非r将兵属性验证!AM108+非r将兵属性验证!N108*(1+非r将兵属性验证!P108)*非r将兵属性验证!AH108*(1+非r将兵属性验证!AJ108)*非r将兵属性验证!AM108)*0.5+(0.5*非r将兵属性验证!AG108*(1+非r将兵属性验证!AI108)*非r将兵属性验证!O108*(1+非r将兵属性验证!Q108)*非r将兵属性验证!AM108+非r将兵属性验证!N108*(1+非r将兵属性验证!P108)*非r将兵属性验证!O108*(1+非r将兵属性验证!Q108))*0.5)*非r将兵属性验证!M108/100000000)*非r将兵属性验证!M108,0)</f>
        <v>43636043803</v>
      </c>
      <c r="F108" s="8">
        <f>ROUND((((0.5*小r将兵属性验证!AG108*(1+小r将兵属性验证!AI108)*小r将兵属性验证!AH108*(1+小r将兵属性验证!AJ108)*小r将兵属性验证!AM108*小r将兵属性验证!AM108+小r将兵属性验证!N108*(1+小r将兵属性验证!P108)*小r将兵属性验证!AH108*(1+小r将兵属性验证!AJ108)*小r将兵属性验证!AM108)*0.5+(0.5*小r将兵属性验证!AG108*(1+小r将兵属性验证!AI108)*小r将兵属性验证!O108*(1+小r将兵属性验证!Q108)*小r将兵属性验证!AM108+小r将兵属性验证!N108*(1+小r将兵属性验证!P108)*小r将兵属性验证!O108*(1+小r将兵属性验证!Q108))*0.5)*小r将兵属性验证!M108/100000000)*小r将兵属性验证!M108,0)</f>
        <v>49333095805</v>
      </c>
      <c r="G108" s="8">
        <f>ROUND((((0.5*中r将兵属性验证!AG108*(1+中r将兵属性验证!AI108)*中r将兵属性验证!AH108*(1+中r将兵属性验证!AJ108)*中r将兵属性验证!AM108*中r将兵属性验证!AM108+中r将兵属性验证!N108*(1+中r将兵属性验证!P108)*中r将兵属性验证!AH108*(1+中r将兵属性验证!AJ108)*中r将兵属性验证!AM108)*0.5+(0.5*中r将兵属性验证!AG108*(1+中r将兵属性验证!AI108)*中r将兵属性验证!O108*(1+中r将兵属性验证!Q108)*中r将兵属性验证!AM108+中r将兵属性验证!N108*(1+中r将兵属性验证!P108)*中r将兵属性验证!O108*(1+中r将兵属性验证!Q108))*0.5)*中r将兵属性验证!M108/100000000)*中r将兵属性验证!M108,0)</f>
        <v>57889857782</v>
      </c>
      <c r="H108" s="8">
        <f>ROUND((((0.5*大r将兵属性验证!AG108*(1+大r将兵属性验证!AI108)*大r将兵属性验证!AH108*(1+大r将兵属性验证!AJ108)*大r将兵属性验证!AM108*大r将兵属性验证!AM108+大r将兵属性验证!N108*(1+大r将兵属性验证!P108)*大r将兵属性验证!AH108*(1+大r将兵属性验证!AJ108)*大r将兵属性验证!AM108)*0.5+(0.5*大r将兵属性验证!AG108*(1+大r将兵属性验证!AI108)*大r将兵属性验证!O108*(1+大r将兵属性验证!Q108)*大r将兵属性验证!AM108+大r将兵属性验证!N108*(1+大r将兵属性验证!P108)*大r将兵属性验证!O108*(1+大r将兵属性验证!Q108))*0.5)*大r将兵属性验证!M108/100000000)*大r将兵属性验证!M108,0)</f>
        <v>60573731588</v>
      </c>
      <c r="I108" s="8">
        <f>ROUND((((0.5*超r将兵属性验证!AG108*(1+超r将兵属性验证!AI108)*超r将兵属性验证!AH108*(1+超r将兵属性验证!AJ108)*超r将兵属性验证!AM108*超r将兵属性验证!AM108+超r将兵属性验证!N108*(1+超r将兵属性验证!P108)*超r将兵属性验证!AH108*(1+超r将兵属性验证!AJ108)*超r将兵属性验证!AM108)*0.5+(0.5*超r将兵属性验证!AG108*(1+超r将兵属性验证!AI108)*超r将兵属性验证!O108*(1+超r将兵属性验证!Q108)*超r将兵属性验证!AM108+超r将兵属性验证!N108*(1+超r将兵属性验证!P108)*超r将兵属性验证!O108*(1+超r将兵属性验证!Q108))*0.5)*超r将兵属性验证!M108/100000000)*超r将兵属性验证!M108,0)</f>
        <v>62816972206</v>
      </c>
      <c r="K108" s="71">
        <f t="shared" si="6"/>
        <v>1</v>
      </c>
      <c r="L108" s="71">
        <f t="shared" si="7"/>
        <v>1.1305583986421868</v>
      </c>
      <c r="M108" s="71">
        <f t="shared" si="8"/>
        <v>1.3266522978881976</v>
      </c>
      <c r="N108" s="71">
        <f t="shared" si="9"/>
        <v>1.3881581900840316</v>
      </c>
      <c r="O108" s="71">
        <f t="shared" si="10"/>
        <v>1.4395661643753621</v>
      </c>
    </row>
    <row r="109" spans="4:15" x14ac:dyDescent="0.15">
      <c r="D109" s="14">
        <v>103</v>
      </c>
      <c r="E109" s="8">
        <f>ROUND((((0.5*非r将兵属性验证!AG109*(1+非r将兵属性验证!AI109)*非r将兵属性验证!AH109*(1+非r将兵属性验证!AJ109)*非r将兵属性验证!AM109*非r将兵属性验证!AM109+非r将兵属性验证!N109*(1+非r将兵属性验证!P109)*非r将兵属性验证!AH109*(1+非r将兵属性验证!AJ109)*非r将兵属性验证!AM109)*0.5+(0.5*非r将兵属性验证!AG109*(1+非r将兵属性验证!AI109)*非r将兵属性验证!O109*(1+非r将兵属性验证!Q109)*非r将兵属性验证!AM109+非r将兵属性验证!N109*(1+非r将兵属性验证!P109)*非r将兵属性验证!O109*(1+非r将兵属性验证!Q109))*0.5)*非r将兵属性验证!M109/100000000)*非r将兵属性验证!M109,0)</f>
        <v>46476083784</v>
      </c>
      <c r="F109" s="8">
        <f>ROUND((((0.5*小r将兵属性验证!AG109*(1+小r将兵属性验证!AI109)*小r将兵属性验证!AH109*(1+小r将兵属性验证!AJ109)*小r将兵属性验证!AM109*小r将兵属性验证!AM109+小r将兵属性验证!N109*(1+小r将兵属性验证!P109)*小r将兵属性验证!AH109*(1+小r将兵属性验证!AJ109)*小r将兵属性验证!AM109)*0.5+(0.5*小r将兵属性验证!AG109*(1+小r将兵属性验证!AI109)*小r将兵属性验证!O109*(1+小r将兵属性验证!Q109)*小r将兵属性验证!AM109+小r将兵属性验证!N109*(1+小r将兵属性验证!P109)*小r将兵属性验证!O109*(1+小r将兵属性验证!Q109))*0.5)*小r将兵属性验证!M109/100000000)*小r将兵属性验证!M109,0)</f>
        <v>52532718150</v>
      </c>
      <c r="G109" s="8">
        <f>ROUND((((0.5*中r将兵属性验证!AG109*(1+中r将兵属性验证!AI109)*中r将兵属性验证!AH109*(1+中r将兵属性验证!AJ109)*中r将兵属性验证!AM109*中r将兵属性验证!AM109+中r将兵属性验证!N109*(1+中r将兵属性验证!P109)*中r将兵属性验证!AH109*(1+中r将兵属性验证!AJ109)*中r将兵属性验证!AM109)*0.5+(0.5*中r将兵属性验证!AG109*(1+中r将兵属性验证!AI109)*中r将兵属性验证!O109*(1+中r将兵属性验证!Q109)*中r将兵属性验证!AM109+中r将兵属性验证!N109*(1+中r将兵属性验证!P109)*中r将兵属性验证!O109*(1+中r将兵属性验证!Q109))*0.5)*中r将兵属性验证!M109/100000000)*中r将兵属性验证!M109,0)</f>
        <v>60491992616</v>
      </c>
      <c r="H109" s="8">
        <f>ROUND((((0.5*大r将兵属性验证!AG109*(1+大r将兵属性验证!AI109)*大r将兵属性验证!AH109*(1+大r将兵属性验证!AJ109)*大r将兵属性验证!AM109*大r将兵属性验证!AM109+大r将兵属性验证!N109*(1+大r将兵属性验证!P109)*大r将兵属性验证!AH109*(1+大r将兵属性验证!AJ109)*大r将兵属性验证!AM109)*0.5+(0.5*大r将兵属性验证!AG109*(1+大r将兵属性验证!AI109)*大r将兵属性验证!O109*(1+大r将兵属性验证!Q109)*大r将兵属性验证!AM109+大r将兵属性验证!N109*(1+大r将兵属性验证!P109)*大r将兵属性验证!O109*(1+大r将兵属性验证!Q109))*0.5)*大r将兵属性验证!M109/100000000)*大r将兵属性验证!M109,0)</f>
        <v>63163677551</v>
      </c>
      <c r="I109" s="8">
        <f>ROUND((((0.5*超r将兵属性验证!AG109*(1+超r将兵属性验证!AI109)*超r将兵属性验证!AH109*(1+超r将兵属性验证!AJ109)*超r将兵属性验证!AM109*超r将兵属性验证!AM109+超r将兵属性验证!N109*(1+超r将兵属性验证!P109)*超r将兵属性验证!AH109*(1+超r将兵属性验证!AJ109)*超r将兵属性验证!AM109)*0.5+(0.5*超r将兵属性验证!AG109*(1+超r将兵属性验证!AI109)*超r将兵属性验证!O109*(1+超r将兵属性验证!Q109)*超r将兵属性验证!AM109+超r将兵属性验证!N109*(1+超r将兵属性验证!P109)*超r将兵属性验证!O109*(1+超r将兵属性验证!Q109))*0.5)*超r将兵属性验证!M109/100000000)*超r将兵属性验证!M109,0)</f>
        <v>65620357801</v>
      </c>
      <c r="K109" s="71">
        <f t="shared" si="6"/>
        <v>1</v>
      </c>
      <c r="L109" s="71">
        <f t="shared" si="7"/>
        <v>1.1303172271172528</v>
      </c>
      <c r="M109" s="71">
        <f t="shared" si="8"/>
        <v>1.3015725011844728</v>
      </c>
      <c r="N109" s="71">
        <f t="shared" si="9"/>
        <v>1.3590576573653765</v>
      </c>
      <c r="O109" s="71">
        <f t="shared" si="10"/>
        <v>1.411916677531911</v>
      </c>
    </row>
    <row r="110" spans="4:15" x14ac:dyDescent="0.15">
      <c r="D110" s="14">
        <v>104</v>
      </c>
      <c r="E110" s="8">
        <f>ROUND((((0.5*非r将兵属性验证!AG110*(1+非r将兵属性验证!AI110)*非r将兵属性验证!AH110*(1+非r将兵属性验证!AJ110)*非r将兵属性验证!AM110*非r将兵属性验证!AM110+非r将兵属性验证!N110*(1+非r将兵属性验证!P110)*非r将兵属性验证!AH110*(1+非r将兵属性验证!AJ110)*非r将兵属性验证!AM110)*0.5+(0.5*非r将兵属性验证!AG110*(1+非r将兵属性验证!AI110)*非r将兵属性验证!O110*(1+非r将兵属性验证!Q110)*非r将兵属性验证!AM110+非r将兵属性验证!N110*(1+非r将兵属性验证!P110)*非r将兵属性验证!O110*(1+非r将兵属性验证!Q110))*0.5)*非r将兵属性验证!M110/100000000)*非r将兵属性验证!M110,0)</f>
        <v>49460524346</v>
      </c>
      <c r="F110" s="8">
        <f>ROUND((((0.5*小r将兵属性验证!AG110*(1+小r将兵属性验证!AI110)*小r将兵属性验证!AH110*(1+小r将兵属性验证!AJ110)*小r将兵属性验证!AM110*小r将兵属性验证!AM110+小r将兵属性验证!N110*(1+小r将兵属性验证!P110)*小r将兵属性验证!AH110*(1+小r将兵属性验证!AJ110)*小r将兵属性验证!AM110)*0.5+(0.5*小r将兵属性验证!AG110*(1+小r将兵属性验证!AI110)*小r将兵属性验证!O110*(1+小r将兵属性验证!Q110)*小r将兵属性验证!AM110+小r将兵属性验证!N110*(1+小r将兵属性验证!P110)*小r将兵属性验证!O110*(1+小r将兵属性验证!Q110))*0.5)*小r将兵属性验证!M110/100000000)*小r将兵属性验证!M110,0)</f>
        <v>55965667550</v>
      </c>
      <c r="G110" s="8">
        <f>ROUND((((0.5*中r将兵属性验证!AG110*(1+中r将兵属性验证!AI110)*中r将兵属性验证!AH110*(1+中r将兵属性验证!AJ110)*中r将兵属性验证!AM110*中r将兵属性验证!AM110+中r将兵属性验证!N110*(1+中r将兵属性验证!P110)*中r将兵属性验证!AH110*(1+中r将兵属性验证!AJ110)*中r将兵属性验证!AM110)*0.5+(0.5*中r将兵属性验证!AG110*(1+中r将兵属性验证!AI110)*中r将兵属性验证!O110*(1+中r将兵属性验证!Q110)*中r将兵属性验证!AM110+中r将兵属性验证!N110*(1+中r将兵属性验证!P110)*中r将兵属性验证!O110*(1+中r将兵属性验证!Q110))*0.5)*中r将兵属性验证!M110/100000000)*中r将兵属性验证!M110,0)</f>
        <v>63215592322</v>
      </c>
      <c r="H110" s="8">
        <f>ROUND((((0.5*大r将兵属性验证!AG110*(1+大r将兵属性验证!AI110)*大r将兵属性验证!AH110*(1+大r将兵属性验证!AJ110)*大r将兵属性验证!AM110*大r将兵属性验证!AM110+大r将兵属性验证!N110*(1+大r将兵属性验证!P110)*大r将兵属性验证!AH110*(1+大r将兵属性验证!AJ110)*大r将兵属性验证!AM110)*0.5+(0.5*大r将兵属性验证!AG110*(1+大r将兵属性验证!AI110)*大r将兵属性验证!O110*(1+大r将兵属性验证!Q110)*大r将兵属性验证!AM110+大r将兵属性验证!N110*(1+大r将兵属性验证!P110)*大r将兵属性验证!O110*(1+大r将兵属性验证!Q110))*0.5)*大r将兵属性验证!M110/100000000)*大r将兵属性验证!M110,0)</f>
        <v>65938994048</v>
      </c>
      <c r="I110" s="8">
        <f>ROUND((((0.5*超r将兵属性验证!AG110*(1+超r将兵属性验证!AI110)*超r将兵属性验证!AH110*(1+超r将兵属性验证!AJ110)*超r将兵属性验证!AM110*超r将兵属性验证!AM110+超r将兵属性验证!N110*(1+超r将兵属性验证!P110)*超r将兵属性验证!AH110*(1+超r将兵属性验证!AJ110)*超r将兵属性验证!AM110)*0.5+(0.5*超r将兵属性验证!AG110*(1+超r将兵属性验证!AI110)*超r将兵属性验证!O110*(1+超r将兵属性验证!Q110)*超r将兵属性验证!AM110+超r将兵属性验证!N110*(1+超r将兵属性验证!P110)*超r将兵属性验证!O110*(1+超r将兵属性验证!Q110))*0.5)*超r将兵属性验证!M110/100000000)*超r将兵属性验证!M110,0)</f>
        <v>68826656023</v>
      </c>
      <c r="K110" s="71">
        <f t="shared" si="6"/>
        <v>1</v>
      </c>
      <c r="L110" s="71">
        <f t="shared" si="7"/>
        <v>1.1315219215731198</v>
      </c>
      <c r="M110" s="71">
        <f t="shared" si="8"/>
        <v>1.2781019440832597</v>
      </c>
      <c r="N110" s="71">
        <f t="shared" si="9"/>
        <v>1.3331640721542948</v>
      </c>
      <c r="O110" s="71">
        <f t="shared" si="10"/>
        <v>1.3915472375813216</v>
      </c>
    </row>
    <row r="111" spans="4:15" x14ac:dyDescent="0.15">
      <c r="D111" s="14">
        <v>105</v>
      </c>
      <c r="E111" s="8">
        <f>ROUND((((0.5*非r将兵属性验证!AG111*(1+非r将兵属性验证!AI111)*非r将兵属性验证!AH111*(1+非r将兵属性验证!AJ111)*非r将兵属性验证!AM111*非r将兵属性验证!AM111+非r将兵属性验证!N111*(1+非r将兵属性验证!P111)*非r将兵属性验证!AH111*(1+非r将兵属性验证!AJ111)*非r将兵属性验证!AM111)*0.5+(0.5*非r将兵属性验证!AG111*(1+非r将兵属性验证!AI111)*非r将兵属性验证!O111*(1+非r将兵属性验证!Q111)*非r将兵属性验证!AM111+非r将兵属性验证!N111*(1+非r将兵属性验证!P111)*非r将兵属性验证!O111*(1+非r将兵属性验证!Q111))*0.5)*非r将兵属性验证!M111/100000000)*非r将兵属性验证!M111,0)</f>
        <v>52529265466</v>
      </c>
      <c r="F111" s="8">
        <f>ROUND((((0.5*小r将兵属性验证!AG111*(1+小r将兵属性验证!AI111)*小r将兵属性验证!AH111*(1+小r将兵属性验证!AJ111)*小r将兵属性验证!AM111*小r将兵属性验证!AM111+小r将兵属性验证!N111*(1+小r将兵属性验证!P111)*小r将兵属性验证!AH111*(1+小r将兵属性验证!AJ111)*小r将兵属性验证!AM111)*0.5+(0.5*小r将兵属性验证!AG111*(1+小r将兵属性验证!AI111)*小r将兵属性验证!O111*(1+小r将兵属性验证!Q111)*小r将兵属性验证!AM111+小r将兵属性验证!N111*(1+小r将兵属性验证!P111)*小r将兵属性验证!O111*(1+小r将兵属性验证!Q111))*0.5)*小r将兵属性验证!M111/100000000)*小r将兵属性验证!M111,0)</f>
        <v>59574483819</v>
      </c>
      <c r="G111" s="8">
        <f>ROUND((((0.5*中r将兵属性验证!AG111*(1+中r将兵属性验证!AI111)*中r将兵属性验证!AH111*(1+中r将兵属性验证!AJ111)*中r将兵属性验证!AM111*中r将兵属性验证!AM111+中r将兵属性验证!N111*(1+中r将兵属性验证!P111)*中r将兵属性验证!AH111*(1+中r将兵属性验证!AJ111)*中r将兵属性验证!AM111)*0.5+(0.5*中r将兵属性验证!AG111*(1+中r将兵属性验证!AI111)*中r将兵属性验证!O111*(1+中r将兵属性验证!Q111)*中r将兵属性验证!AM111+中r将兵属性验证!N111*(1+中r将兵属性验证!P111)*中r将兵属性验证!O111*(1+中r将兵属性验证!Q111))*0.5)*中r将兵属性验证!M111/100000000)*中r将兵属性验证!M111,0)</f>
        <v>66098162501</v>
      </c>
      <c r="H111" s="8">
        <f>ROUND((((0.5*大r将兵属性验证!AG111*(1+大r将兵属性验证!AI111)*大r将兵属性验证!AH111*(1+大r将兵属性验证!AJ111)*大r将兵属性验证!AM111*大r将兵属性验证!AM111+大r将兵属性验证!N111*(1+大r将兵属性验证!P111)*大r将兵属性验证!AH111*(1+大r将兵属性验证!AJ111)*大r将兵属性验证!AM111)*0.5+(0.5*大r将兵属性验证!AG111*(1+大r将兵属性验证!AI111)*大r将兵属性验证!O111*(1+大r将兵属性验证!Q111)*大r将兵属性验证!AM111+大r将兵属性验证!N111*(1+大r将兵属性验证!P111)*大r将兵属性验证!O111*(1+大r将兵属性验证!Q111))*0.5)*大r将兵属性验证!M111/100000000)*大r将兵属性验证!M111,0)</f>
        <v>68761266148</v>
      </c>
      <c r="I111" s="8">
        <f>ROUND((((0.5*超r将兵属性验证!AG111*(1+超r将兵属性验证!AI111)*超r将兵属性验证!AH111*(1+超r将兵属性验证!AJ111)*超r将兵属性验证!AM111*超r将兵属性验证!AM111+超r将兵属性验证!N111*(1+超r将兵属性验证!P111)*超r将兵属性验证!AH111*(1+超r将兵属性验证!AJ111)*超r将兵属性验证!AM111)*0.5+(0.5*超r将兵属性验证!AG111*(1+超r将兵属性验证!AI111)*超r将兵属性验证!O111*(1+超r将兵属性验证!Q111)*超r将兵属性验证!AM111+超r将兵属性验证!N111*(1+超r将兵属性验证!P111)*超r将兵属性验证!O111*(1+超r将兵属性验证!Q111))*0.5)*超r将兵属性验证!M111/100000000)*超r将兵属性验证!M111,0)</f>
        <v>72226278794</v>
      </c>
      <c r="K111" s="71">
        <f t="shared" si="6"/>
        <v>1</v>
      </c>
      <c r="L111" s="71">
        <f t="shared" si="7"/>
        <v>1.1341198718561956</v>
      </c>
      <c r="M111" s="71">
        <f t="shared" si="8"/>
        <v>1.2583111892889989</v>
      </c>
      <c r="N111" s="71">
        <f t="shared" si="9"/>
        <v>1.3090087123435277</v>
      </c>
      <c r="O111" s="71">
        <f t="shared" si="10"/>
        <v>1.3749721827111603</v>
      </c>
    </row>
    <row r="112" spans="4:15" x14ac:dyDescent="0.15">
      <c r="D112" s="14">
        <v>106</v>
      </c>
      <c r="E112" s="8">
        <f>ROUND((((0.5*非r将兵属性验证!AG112*(1+非r将兵属性验证!AI112)*非r将兵属性验证!AH112*(1+非r将兵属性验证!AJ112)*非r将兵属性验证!AM112*非r将兵属性验证!AM112+非r将兵属性验证!N112*(1+非r将兵属性验证!P112)*非r将兵属性验证!AH112*(1+非r将兵属性验证!AJ112)*非r将兵属性验证!AM112)*0.5+(0.5*非r将兵属性验证!AG112*(1+非r将兵属性验证!AI112)*非r将兵属性验证!O112*(1+非r将兵属性验证!Q112)*非r将兵属性验证!AM112+非r将兵属性验证!N112*(1+非r将兵属性验证!P112)*非r将兵属性验证!O112*(1+非r将兵属性验证!Q112))*0.5)*非r将兵属性验证!M112/100000000)*非r将兵属性验证!M112,0)</f>
        <v>55989846087</v>
      </c>
      <c r="F112" s="8">
        <f>ROUND((((0.5*小r将兵属性验证!AG112*(1+小r将兵属性验证!AI112)*小r将兵属性验证!AH112*(1+小r将兵属性验证!AJ112)*小r将兵属性验证!AM112*小r将兵属性验证!AM112+小r将兵属性验证!N112*(1+小r将兵属性验证!P112)*小r将兵属性验证!AH112*(1+小r将兵属性验证!AJ112)*小r将兵属性验证!AM112)*0.5+(0.5*小r将兵属性验证!AG112*(1+小r将兵属性验证!AI112)*小r将兵属性验证!O112*(1+小r将兵属性验证!Q112)*小r将兵属性验证!AM112+小r将兵属性验证!N112*(1+小r将兵属性验证!P112)*小r将兵属性验证!O112*(1+小r将兵属性验证!Q112))*0.5)*小r将兵属性验证!M112/100000000)*小r将兵属性验证!M112,0)</f>
        <v>62837344771</v>
      </c>
      <c r="G112" s="8">
        <f>ROUND((((0.5*中r将兵属性验证!AG112*(1+中r将兵属性验证!AI112)*中r将兵属性验证!AH112*(1+中r将兵属性验证!AJ112)*中r将兵属性验证!AM112*中r将兵属性验证!AM112+中r将兵属性验证!N112*(1+中r将兵属性验证!P112)*中r将兵属性验证!AH112*(1+中r将兵属性验证!AJ112)*中r将兵属性验证!AM112)*0.5+(0.5*中r将兵属性验证!AG112*(1+中r将兵属性验证!AI112)*中r将兵属性验证!O112*(1+中r将兵属性验证!Q112)*中r将兵属性验证!AM112+中r将兵属性验证!N112*(1+中r将兵属性验证!P112)*中r将兵属性验证!O112*(1+中r将兵属性验证!Q112))*0.5)*中r将兵属性验证!M112/100000000)*中r将兵属性验证!M112,0)</f>
        <v>69023130349</v>
      </c>
      <c r="H112" s="8">
        <f>ROUND((((0.5*大r将兵属性验证!AG112*(1+大r将兵属性验证!AI112)*大r将兵属性验证!AH112*(1+大r将兵属性验证!AJ112)*大r将兵属性验证!AM112*大r将兵属性验证!AM112+大r将兵属性验证!N112*(1+大r将兵属性验证!P112)*大r将兵属性验证!AH112*(1+大r将兵属性验证!AJ112)*大r将兵属性验证!AM112)*0.5+(0.5*大r将兵属性验证!AG112*(1+大r将兵属性验证!AI112)*大r将兵属性验证!O112*(1+大r将兵属性验证!Q112)*大r将兵属性验证!AM112+大r将兵属性验证!N112*(1+大r将兵属性验证!P112)*大r将兵属性验证!O112*(1+大r将兵属性验证!Q112))*0.5)*大r将兵属性验证!M112/100000000)*大r将兵属性验证!M112,0)</f>
        <v>71778373994</v>
      </c>
      <c r="I112" s="8">
        <f>ROUND((((0.5*超r将兵属性验证!AG112*(1+超r将兵属性验证!AI112)*超r将兵属性验证!AH112*(1+超r将兵属性验证!AJ112)*超r将兵属性验证!AM112*超r将兵属性验证!AM112+超r将兵属性验证!N112*(1+超r将兵属性验证!P112)*超r将兵属性验证!AH112*(1+超r将兵属性验证!AJ112)*超r将兵属性验证!AM112)*0.5+(0.5*超r将兵属性验证!AG112*(1+超r将兵属性验证!AI112)*超r将兵属性验证!O112*(1+超r将兵属性验证!Q112)*超r将兵属性验证!AM112+超r将兵属性验证!N112*(1+超r将兵属性验证!P112)*超r将兵属性验证!O112*(1+超r将兵属性验证!Q112))*0.5)*超r将兵属性验证!M112/100000000)*超r将兵属性验证!M112,0)</f>
        <v>75678815508</v>
      </c>
      <c r="K112" s="71">
        <f t="shared" si="6"/>
        <v>1</v>
      </c>
      <c r="L112" s="71">
        <f t="shared" si="7"/>
        <v>1.1222989374423353</v>
      </c>
      <c r="M112" s="71">
        <f t="shared" si="8"/>
        <v>1.2327794265008014</v>
      </c>
      <c r="N112" s="71">
        <f t="shared" si="9"/>
        <v>1.28198912857283</v>
      </c>
      <c r="O112" s="71">
        <f t="shared" si="10"/>
        <v>1.3516525012482841</v>
      </c>
    </row>
    <row r="113" spans="4:15" x14ac:dyDescent="0.15">
      <c r="D113" s="14">
        <v>107</v>
      </c>
      <c r="E113" s="8">
        <f>ROUND((((0.5*非r将兵属性验证!AG113*(1+非r将兵属性验证!AI113)*非r将兵属性验证!AH113*(1+非r将兵属性验证!AJ113)*非r将兵属性验证!AM113*非r将兵属性验证!AM113+非r将兵属性验证!N113*(1+非r将兵属性验证!P113)*非r将兵属性验证!AH113*(1+非r将兵属性验证!AJ113)*非r将兵属性验证!AM113)*0.5+(0.5*非r将兵属性验证!AG113*(1+非r将兵属性验证!AI113)*非r将兵属性验证!O113*(1+非r将兵属性验证!Q113)*非r将兵属性验证!AM113+非r将兵属性验证!N113*(1+非r将兵属性验证!P113)*非r将兵属性验证!O113*(1+非r将兵属性验证!Q113))*0.5)*非r将兵属性验证!M113/100000000)*非r将兵属性验证!M113,0)</f>
        <v>59690474976</v>
      </c>
      <c r="F113" s="8">
        <f>ROUND((((0.5*小r将兵属性验证!AG113*(1+小r将兵属性验证!AI113)*小r将兵属性验证!AH113*(1+小r将兵属性验证!AJ113)*小r将兵属性验证!AM113*小r将兵属性验证!AM113+小r将兵属性验证!N113*(1+小r将兵属性验证!P113)*小r将兵属性验证!AH113*(1+小r将兵属性验证!AJ113)*小r将兵属性验证!AM113)*0.5+(0.5*小r将兵属性验证!AG113*(1+小r将兵属性验证!AI113)*小r将兵属性验证!O113*(1+小r将兵属性验证!Q113)*小r将兵属性验证!AM113+小r将兵属性验证!N113*(1+小r将兵属性验证!P113)*小r将兵属性验证!O113*(1+小r将兵属性验证!Q113))*0.5)*小r将兵属性验证!M113/100000000)*小r将兵属性验证!M113,0)</f>
        <v>66178413821</v>
      </c>
      <c r="G113" s="8">
        <f>ROUND((((0.5*中r将兵属性验证!AG113*(1+中r将兵属性验证!AI113)*中r将兵属性验证!AH113*(1+中r将兵属性验证!AJ113)*中r将兵属性验证!AM113*中r将兵属性验证!AM113+中r将兵属性验证!N113*(1+中r将兵属性验证!P113)*中r将兵属性验证!AH113*(1+中r将兵属性验证!AJ113)*中r将兵属性验证!AM113)*0.5+(0.5*中r将兵属性验证!AG113*(1+中r将兵属性验证!AI113)*中r将兵属性验证!O113*(1+中r将兵属性验证!Q113)*中r将兵属性验证!AM113+中r将兵属性验证!N113*(1+中r将兵属性验证!P113)*中r将兵属性验证!O113*(1+中r将兵属性验证!Q113))*0.5)*中r将兵属性验证!M113/100000000)*中r将兵属性验证!M113,0)</f>
        <v>72138792710</v>
      </c>
      <c r="H113" s="8">
        <f>ROUND((((0.5*大r将兵属性验证!AG113*(1+大r将兵属性验证!AI113)*大r将兵属性验证!AH113*(1+大r将兵属性验证!AJ113)*大r将兵属性验证!AM113*大r将兵属性验证!AM113+大r将兵属性验证!N113*(1+大r将兵属性验证!P113)*大r将兵属性验证!AH113*(1+大r将兵属性验证!AJ113)*大r将兵属性验证!AM113)*0.5+(0.5*大r将兵属性验证!AG113*(1+大r将兵属性验证!AI113)*大r将兵属性验证!O113*(1+大r将兵属性验证!Q113)*大r将兵属性验证!AM113+大r将兵属性验证!N113*(1+大r将兵属性验证!P113)*大r将兵属性验证!O113*(1+大r将兵属性验证!Q113))*0.5)*大r将兵属性验证!M113/100000000)*大r将兵属性验证!M113,0)</f>
        <v>74803170492</v>
      </c>
      <c r="I113" s="8">
        <f>ROUND((((0.5*超r将兵属性验证!AG113*(1+超r将兵属性验证!AI113)*超r将兵属性验证!AH113*(1+超r将兵属性验证!AJ113)*超r将兵属性验证!AM113*超r将兵属性验证!AM113+超r将兵属性验证!N113*(1+超r将兵属性验证!P113)*超r将兵属性验证!AH113*(1+超r将兵属性验证!AJ113)*超r将兵属性验证!AM113)*0.5+(0.5*超r将兵属性验证!AG113*(1+超r将兵属性验证!AI113)*超r将兵属性验证!O113*(1+超r将兵属性验证!Q113)*超r将兵属性验证!AM113+超r将兵属性验证!N113*(1+超r将兵属性验证!P113)*超r将兵属性验证!O113*(1+超r将兵属性验证!Q113))*0.5)*超r将兵属性验证!M113/100000000)*超r将兵属性验证!M113,0)</f>
        <v>79347719246</v>
      </c>
      <c r="K113" s="71">
        <f t="shared" si="6"/>
        <v>1</v>
      </c>
      <c r="L113" s="71">
        <f t="shared" si="7"/>
        <v>1.1086930343175965</v>
      </c>
      <c r="M113" s="71">
        <f t="shared" si="8"/>
        <v>1.2085478083229384</v>
      </c>
      <c r="N113" s="71">
        <f t="shared" si="9"/>
        <v>1.2531843735885235</v>
      </c>
      <c r="O113" s="71">
        <f t="shared" si="10"/>
        <v>1.3293196155316853</v>
      </c>
    </row>
    <row r="114" spans="4:15" x14ac:dyDescent="0.15">
      <c r="D114" s="14">
        <v>108</v>
      </c>
      <c r="E114" s="8">
        <f>ROUND((((0.5*非r将兵属性验证!AG114*(1+非r将兵属性验证!AI114)*非r将兵属性验证!AH114*(1+非r将兵属性验证!AJ114)*非r将兵属性验证!AM114*非r将兵属性验证!AM114+非r将兵属性验证!N114*(1+非r将兵属性验证!P114)*非r将兵属性验证!AH114*(1+非r将兵属性验证!AJ114)*非r将兵属性验证!AM114)*0.5+(0.5*非r将兵属性验证!AG114*(1+非r将兵属性验证!AI114)*非r将兵属性验证!O114*(1+非r将兵属性验证!Q114)*非r将兵属性验证!AM114+非r将兵属性验证!N114*(1+非r将兵属性验证!P114)*非r将兵属性验证!O114*(1+非r将兵属性验证!Q114))*0.5)*非r将兵属性验证!M114/100000000)*非r将兵属性验证!M114,0)</f>
        <v>63513179471</v>
      </c>
      <c r="F114" s="8">
        <f>ROUND((((0.5*小r将兵属性验证!AG114*(1+小r将兵属性验证!AI114)*小r将兵属性验证!AH114*(1+小r将兵属性验证!AJ114)*小r将兵属性验证!AM114*小r将兵属性验证!AM114+小r将兵属性验证!N114*(1+小r将兵属性验证!P114)*小r将兵属性验证!AH114*(1+小r将兵属性验证!AJ114)*小r将兵属性验证!AM114)*0.5+(0.5*小r将兵属性验证!AG114*(1+小r将兵属性验证!AI114)*小r将兵属性验证!O114*(1+小r将兵属性验证!Q114)*小r将兵属性验证!AM114+小r将兵属性验证!N114*(1+小r将兵属性验证!P114)*小r将兵属性验证!O114*(1+小r将兵属性验证!Q114))*0.5)*小r将兵属性验证!M114/100000000)*小r将兵属性验证!M114,0)</f>
        <v>69730986366</v>
      </c>
      <c r="G114" s="8">
        <f>ROUND((((0.5*中r将兵属性验证!AG114*(1+中r将兵属性验证!AI114)*中r将兵属性验证!AH114*(1+中r将兵属性验证!AJ114)*中r将兵属性验证!AM114*中r将兵属性验证!AM114+中r将兵属性验证!N114*(1+中r将兵属性验证!P114)*中r将兵属性验证!AH114*(1+中r将兵属性验证!AJ114)*中r将兵属性验证!AM114)*0.5+(0.5*中r将兵属性验证!AG114*(1+中r将兵属性验证!AI114)*中r将兵属性验证!O114*(1+中r将兵属性验证!Q114)*中r将兵属性验证!AM114+中r将兵属性验证!N114*(1+中r将兵属性验证!P114)*中r将兵属性验证!O114*(1+中r将兵属性验证!Q114))*0.5)*中r将兵属性验证!M114/100000000)*中r将兵属性验证!M114,0)</f>
        <v>75233571732</v>
      </c>
      <c r="H114" s="8">
        <f>ROUND((((0.5*大r将兵属性验证!AG114*(1+大r将兵属性验证!AI114)*大r将兵属性验证!AH114*(1+大r将兵属性验证!AJ114)*大r将兵属性验证!AM114*大r将兵属性验证!AM114+大r将兵属性验证!N114*(1+大r将兵属性验证!P114)*大r将兵属性验证!AH114*(1+大r将兵属性验证!AJ114)*大r将兵属性验证!AM114)*0.5+(0.5*大r将兵属性验证!AG114*(1+大r将兵属性验证!AI114)*大r将兵属性验证!O114*(1+大r将兵属性验证!Q114)*大r将兵属性验证!AM114+大r将兵属性验证!N114*(1+大r将兵属性验证!P114)*大r将兵属性验证!O114*(1+大r将兵属性验证!Q114))*0.5)*大r将兵属性验证!M114/100000000)*大r将兵属性验证!M114,0)</f>
        <v>78000515438</v>
      </c>
      <c r="I114" s="8">
        <f>ROUND((((0.5*超r将兵属性验证!AG114*(1+超r将兵属性验证!AI114)*超r将兵属性验证!AH114*(1+超r将兵属性验证!AJ114)*超r将兵属性验证!AM114*超r将兵属性验证!AM114+超r将兵属性验证!N114*(1+超r将兵属性验证!P114)*超r将兵属性验证!AH114*(1+超r将兵属性验证!AJ114)*超r将兵属性验证!AM114)*0.5+(0.5*超r将兵属性验证!AG114*(1+超r将兵属性验证!AI114)*超r将兵属性验证!O114*(1+超r将兵属性验证!Q114)*超r将兵属性验证!AM114+超r将兵属性验证!N114*(1+超r将兵属性验证!P114)*超r将兵属性验证!O114*(1+超r将兵属性验证!Q114))*0.5)*超r将兵属性验证!M114/100000000)*超r将兵属性验证!M114,0)</f>
        <v>83161537883</v>
      </c>
      <c r="K114" s="71">
        <f t="shared" si="6"/>
        <v>1</v>
      </c>
      <c r="L114" s="71">
        <f t="shared" si="7"/>
        <v>1.0978979000388265</v>
      </c>
      <c r="M114" s="71">
        <f t="shared" si="8"/>
        <v>1.1845348061397478</v>
      </c>
      <c r="N114" s="71">
        <f t="shared" si="9"/>
        <v>1.2280996808483646</v>
      </c>
      <c r="O114" s="71">
        <f t="shared" si="10"/>
        <v>1.309358759483477</v>
      </c>
    </row>
    <row r="115" spans="4:15" x14ac:dyDescent="0.15">
      <c r="D115" s="14">
        <v>109</v>
      </c>
      <c r="E115" s="8">
        <f>ROUND((((0.5*非r将兵属性验证!AG115*(1+非r将兵属性验证!AI115)*非r将兵属性验证!AH115*(1+非r将兵属性验证!AJ115)*非r将兵属性验证!AM115*非r将兵属性验证!AM115+非r将兵属性验证!N115*(1+非r将兵属性验证!P115)*非r将兵属性验证!AH115*(1+非r将兵属性验证!AJ115)*非r将兵属性验证!AM115)*0.5+(0.5*非r将兵属性验证!AG115*(1+非r将兵属性验证!AI115)*非r将兵属性验证!O115*(1+非r将兵属性验证!Q115)*非r将兵属性验证!AM115+非r将兵属性验证!N115*(1+非r将兵属性验证!P115)*非r将兵属性验证!O115*(1+非r将兵属性验证!Q115))*0.5)*非r将兵属性验证!M115/100000000)*非r将兵属性验证!M115,0)</f>
        <v>67588196442</v>
      </c>
      <c r="F115" s="8">
        <f>ROUND((((0.5*小r将兵属性验证!AG115*(1+小r将兵属性验证!AI115)*小r将兵属性验证!AH115*(1+小r将兵属性验证!AJ115)*小r将兵属性验证!AM115*小r将兵属性验证!AM115+小r将兵属性验证!N115*(1+小r将兵属性验证!P115)*小r将兵属性验证!AH115*(1+小r将兵属性验证!AJ115)*小r将兵属性验证!AM115)*0.5+(0.5*小r将兵属性验证!AG115*(1+小r将兵属性验证!AI115)*小r将兵属性验证!O115*(1+小r将兵属性验证!Q115)*小r将兵属性验证!AM115+小r将兵属性验证!N115*(1+小r将兵属性验证!P115)*小r将兵属性验证!O115*(1+小r将兵属性验证!Q115))*0.5)*小r将兵属性验证!M115/100000000)*小r将兵属性验证!M115,0)</f>
        <v>73355170441</v>
      </c>
      <c r="G115" s="8">
        <f>ROUND((((0.5*中r将兵属性验证!AG115*(1+中r将兵属性验证!AI115)*中r将兵属性验证!AH115*(1+中r将兵属性验证!AJ115)*中r将兵属性验证!AM115*中r将兵属性验证!AM115+中r将兵属性验证!N115*(1+中r将兵属性验证!P115)*中r将兵属性验证!AH115*(1+中r将兵属性验证!AJ115)*中r将兵属性验证!AM115)*0.5+(0.5*中r将兵属性验证!AG115*(1+中r将兵属性验证!AI115)*中r将兵属性验证!O115*(1+中r将兵属性验证!Q115)*中r将兵属性验证!AM115+中r将兵属性验证!N115*(1+中r将兵属性验证!P115)*中r将兵属性验证!O115*(1+中r将兵属性验证!Q115))*0.5)*中r将兵属性验证!M115/100000000)*中r将兵属性验证!M115,0)</f>
        <v>78517595863</v>
      </c>
      <c r="H115" s="8">
        <f>ROUND((((0.5*大r将兵属性验证!AG115*(1+大r将兵属性验证!AI115)*大r将兵属性验证!AH115*(1+大r将兵属性验证!AJ115)*大r将兵属性验证!AM115*大r将兵属性验证!AM115+大r将兵属性验证!N115*(1+大r将兵属性验证!P115)*大r将兵属性验证!AH115*(1+大r将兵属性验证!AJ115)*大r将兵属性验证!AM115)*0.5+(0.5*大r将兵属性验证!AG115*(1+大r将兵属性验证!AI115)*大r将兵属性验证!O115*(1+大r将兵属性验证!Q115)*大r将兵属性验证!AM115+大r将兵属性验证!N115*(1+大r将兵属性验证!P115)*大r将兵属性验证!O115*(1+大r将兵属性验证!Q115))*0.5)*大r将兵属性验证!M115/100000000)*大r将兵属性验证!M115,0)</f>
        <v>81288371178</v>
      </c>
      <c r="I115" s="8">
        <f>ROUND((((0.5*超r将兵属性验证!AG115*(1+超r将兵属性验证!AI115)*超r将兵属性验证!AH115*(1+超r将兵属性验证!AJ115)*超r将兵属性验证!AM115*超r将兵属性验证!AM115+超r将兵属性验证!N115*(1+超r将兵属性验证!P115)*超r将兵属性验证!AH115*(1+超r将兵属性验证!AJ115)*超r将兵属性验证!AM115)*0.5+(0.5*超r将兵属性验证!AG115*(1+超r将兵属性验证!AI115)*超r将兵属性验证!O115*(1+超r将兵属性验证!Q115)*超r将兵属性验证!AM115+超r将兵属性验证!N115*(1+超r将兵属性验证!P115)*超r将兵属性验证!O115*(1+超r将兵属性验证!Q115))*0.5)*超r将兵属性验证!M115/100000000)*超r将兵属性验证!M115,0)</f>
        <v>87192739525</v>
      </c>
      <c r="K115" s="71">
        <f t="shared" si="6"/>
        <v>1</v>
      </c>
      <c r="L115" s="71">
        <f t="shared" si="7"/>
        <v>1.0853251647859676</v>
      </c>
      <c r="M115" s="71">
        <f t="shared" si="8"/>
        <v>1.161705741480747</v>
      </c>
      <c r="N115" s="71">
        <f t="shared" si="9"/>
        <v>1.2027007000809178</v>
      </c>
      <c r="O115" s="71">
        <f t="shared" si="10"/>
        <v>1.2900586805837231</v>
      </c>
    </row>
    <row r="116" spans="4:15" x14ac:dyDescent="0.15">
      <c r="D116" s="14">
        <v>110</v>
      </c>
      <c r="E116" s="8">
        <f>ROUND((((0.5*非r将兵属性验证!AG116*(1+非r将兵属性验证!AI116)*非r将兵属性验证!AH116*(1+非r将兵属性验证!AJ116)*非r将兵属性验证!AM116*非r将兵属性验证!AM116+非r将兵属性验证!N116*(1+非r将兵属性验证!P116)*非r将兵属性验证!AH116*(1+非r将兵属性验证!AJ116)*非r将兵属性验证!AM116)*0.5+(0.5*非r将兵属性验证!AG116*(1+非r将兵属性验证!AI116)*非r将兵属性验证!O116*(1+非r将兵属性验证!Q116)*非r将兵属性验证!AM116+非r将兵属性验证!N116*(1+非r将兵属性验证!P116)*非r将兵属性验证!O116*(1+非r将兵属性验证!Q116))*0.5)*非r将兵属性验证!M116/100000000)*非r将兵属性验证!M116,0)</f>
        <v>71793373470</v>
      </c>
      <c r="F116" s="8">
        <f>ROUND((((0.5*小r将兵属性验证!AG116*(1+小r将兵属性验证!AI116)*小r将兵属性验证!AH116*(1+小r将兵属性验证!AJ116)*小r将兵属性验证!AM116*小r将兵属性验证!AM116+小r将兵属性验证!N116*(1+小r将兵属性验证!P116)*小r将兵属性验证!AH116*(1+小r将兵属性验证!AJ116)*小r将兵属性验证!AM116)*0.5+(0.5*小r将兵属性验证!AG116*(1+小r将兵属性验证!AI116)*小r将兵属性验证!O116*(1+小r将兵属性验证!Q116)*小r将兵属性验证!AM116+小r将兵属性验证!N116*(1+小r将兵属性验证!P116)*小r将兵属性验证!O116*(1+小r将兵属性验证!Q116))*0.5)*小r将兵属性验证!M116/100000000)*小r将兵属性验证!M116,0)</f>
        <v>77190256762</v>
      </c>
      <c r="G116" s="8">
        <f>ROUND((((0.5*中r将兵属性验证!AG116*(1+中r将兵属性验证!AI116)*中r将兵属性验证!AH116*(1+中r将兵属性验证!AJ116)*中r将兵属性验证!AM116*中r将兵属性验证!AM116+中r将兵属性验证!N116*(1+中r将兵属性验证!P116)*中r将兵属性验证!AH116*(1+中r将兵属性验证!AJ116)*中r将兵属性验证!AM116)*0.5+(0.5*中r将兵属性验证!AG116*(1+中r将兵属性验证!AI116)*中r将兵属性验证!O116*(1+中r将兵属性验证!Q116)*中r将兵属性验证!AM116+中r将兵属性验证!N116*(1+中r将兵属性验证!P116)*中r将兵属性验证!O116*(1+中r将兵属性验证!Q116))*0.5)*中r将兵属性验证!M116/100000000)*中r将兵属性验证!M116,0)</f>
        <v>81955989225</v>
      </c>
      <c r="H116" s="8">
        <f>ROUND((((0.5*大r将兵属性验证!AG116*(1+大r将兵属性验证!AI116)*大r将兵属性验证!AH116*(1+大r将兵属性验证!AJ116)*大r将兵属性验证!AM116*大r将兵属性验证!AM116+大r将兵属性验证!N116*(1+大r将兵属性验证!P116)*大r将兵属性验证!AH116*(1+大r将兵属性验证!AJ116)*大r将兵属性验证!AM116)*0.5+(0.5*大r将兵属性验证!AG116*(1+大r将兵属性验证!AI116)*大r将兵属性验证!O116*(1+大r将兵属性验证!Q116)*大r将兵属性验证!AM116+大r将兵属性验证!N116*(1+大r将兵属性验证!P116)*大r将兵属性验证!O116*(1+大r将兵属性验证!Q116))*0.5)*大r将兵属性验证!M116/100000000)*大r将兵属性验证!M116,0)</f>
        <v>84797266776</v>
      </c>
      <c r="I116" s="8">
        <f>ROUND((((0.5*超r将兵属性验证!AG116*(1+超r将兵属性验证!AI116)*超r将兵属性验证!AH116*(1+超r将兵属性验证!AJ116)*超r将兵属性验证!AM116*超r将兵属性验证!AM116+超r将兵属性验证!N116*(1+超r将兵属性验证!P116)*超r将兵属性验证!AH116*(1+超r将兵属性验证!AJ116)*超r将兵属性验证!AM116)*0.5+(0.5*超r将兵属性验证!AG116*(1+超r将兵属性验证!AI116)*超r将兵属性验证!O116*(1+超r将兵属性验证!Q116)*超r将兵属性验证!AM116+超r将兵属性验证!N116*(1+超r将兵属性验证!P116)*超r将兵属性验证!O116*(1+超r将兵属性验证!Q116))*0.5)*超r将兵属性验证!M116/100000000)*超r将兵属性验证!M116,0)</f>
        <v>91390053021</v>
      </c>
      <c r="K116" s="71">
        <f t="shared" si="6"/>
        <v>1</v>
      </c>
      <c r="L116" s="71">
        <f t="shared" si="7"/>
        <v>1.0751724432374692</v>
      </c>
      <c r="M116" s="71">
        <f t="shared" si="8"/>
        <v>1.1415536736025729</v>
      </c>
      <c r="N116" s="71">
        <f t="shared" si="9"/>
        <v>1.1811294368474534</v>
      </c>
      <c r="O116" s="71">
        <f t="shared" si="10"/>
        <v>1.2729594474229406</v>
      </c>
    </row>
    <row r="117" spans="4:15" x14ac:dyDescent="0.15">
      <c r="D117" s="14">
        <v>111</v>
      </c>
      <c r="E117" s="8">
        <f>ROUND((((0.5*非r将兵属性验证!AG117*(1+非r将兵属性验证!AI117)*非r将兵属性验证!AH117*(1+非r将兵属性验证!AJ117)*非r将兵属性验证!AM117*非r将兵属性验证!AM117+非r将兵属性验证!N117*(1+非r将兵属性验证!P117)*非r将兵属性验证!AH117*(1+非r将兵属性验证!AJ117)*非r将兵属性验证!AM117)*0.5+(0.5*非r将兵属性验证!AG117*(1+非r将兵属性验证!AI117)*非r将兵属性验证!O117*(1+非r将兵属性验证!Q117)*非r将兵属性验证!AM117+非r将兵属性验证!N117*(1+非r将兵属性验证!P117)*非r将兵属性验证!O117*(1+非r将兵属性验证!Q117))*0.5)*非r将兵属性验证!M117/100000000)*非r将兵属性验证!M117,0)</f>
        <v>75573495796</v>
      </c>
      <c r="F117" s="8">
        <f>ROUND((((0.5*小r将兵属性验证!AG117*(1+小r将兵属性验证!AI117)*小r将兵属性验证!AH117*(1+小r将兵属性验证!AJ117)*小r将兵属性验证!AM117*小r将兵属性验证!AM117+小r将兵属性验证!N117*(1+小r将兵属性验证!P117)*小r将兵属性验证!AH117*(1+小r将兵属性验证!AJ117)*小r将兵属性验证!AM117)*0.5+(0.5*小r将兵属性验证!AG117*(1+小r将兵属性验证!AI117)*小r将兵属性验证!O117*(1+小r将兵属性验证!Q117)*小r将兵属性验证!AM117+小r将兵属性验证!N117*(1+小r将兵属性验证!P117)*小r将兵属性验证!O117*(1+小r将兵属性验证!Q117))*0.5)*小r将兵属性验证!M117/100000000)*小r将兵属性验证!M117,0)</f>
        <v>80633491366</v>
      </c>
      <c r="G117" s="8">
        <f>ROUND((((0.5*中r将兵属性验证!AG117*(1+中r将兵属性验证!AI117)*中r将兵属性验证!AH117*(1+中r将兵属性验证!AJ117)*中r将兵属性验证!AM117*中r将兵属性验证!AM117+中r将兵属性验证!N117*(1+中r将兵属性验证!P117)*中r将兵属性验证!AH117*(1+中r将兵属性验证!AJ117)*中r将兵属性验证!AM117)*0.5+(0.5*中r将兵属性验证!AG117*(1+中r将兵属性验证!AI117)*中r将兵属性验证!O117*(1+中r将兵属性验证!Q117)*中r将兵属性验证!AM117+中r将兵属性验证!N117*(1+中r将兵属性验证!P117)*中r将兵属性验证!O117*(1+中r将兵属性验证!Q117))*0.5)*中r将兵属性验证!M117/100000000)*中r将兵属性验证!M117,0)</f>
        <v>85558648046</v>
      </c>
      <c r="H117" s="8">
        <f>ROUND((((0.5*大r将兵属性验证!AG117*(1+大r将兵属性验证!AI117)*大r将兵属性验证!AH117*(1+大r将兵属性验证!AJ117)*大r将兵属性验证!AM117*大r将兵属性验证!AM117+大r将兵属性验证!N117*(1+大r将兵属性验证!P117)*大r将兵属性验证!AH117*(1+大r将兵属性验证!AJ117)*大r将兵属性验证!AM117)*0.5+(0.5*大r将兵属性验证!AG117*(1+大r将兵属性验证!AI117)*大r将兵属性验证!O117*(1+大r将兵属性验证!Q117)*大r将兵属性验证!AM117+大r将兵属性验证!N117*(1+大r将兵属性验证!P117)*大r将兵属性验证!O117*(1+大r将兵属性验证!Q117))*0.5)*大r将兵属性验证!M117/100000000)*大r将兵属性验证!M117,0)</f>
        <v>88407935865</v>
      </c>
      <c r="I117" s="8">
        <f>ROUND((((0.5*超r将兵属性验证!AG117*(1+超r将兵属性验证!AI117)*超r将兵属性验证!AH117*(1+超r将兵属性验证!AJ117)*超r将兵属性验证!AM117*超r将兵属性验证!AM117+超r将兵属性验证!N117*(1+超r将兵属性验证!P117)*超r将兵属性验证!AH117*(1+超r将兵属性验证!AJ117)*超r将兵属性验证!AM117)*0.5+(0.5*超r将兵属性验证!AG117*(1+超r将兵属性验证!AI117)*超r将兵属性验证!O117*(1+超r将兵属性验证!Q117)*超r将兵属性验证!AM117+超r将兵属性验证!N117*(1+超r将兵属性验证!P117)*超r将兵属性验证!O117*(1+超r将兵属性验证!Q117))*0.5)*超r将兵属性验证!M117/100000000)*超r将兵属性验证!M117,0)</f>
        <v>95810661731</v>
      </c>
      <c r="K117" s="71">
        <f t="shared" si="6"/>
        <v>1</v>
      </c>
      <c r="L117" s="71">
        <f t="shared" si="7"/>
        <v>1.0669546316033698</v>
      </c>
      <c r="M117" s="71">
        <f t="shared" si="8"/>
        <v>1.1321250544893875</v>
      </c>
      <c r="N117" s="71">
        <f t="shared" si="9"/>
        <v>1.1698272646225703</v>
      </c>
      <c r="O117" s="71">
        <f t="shared" si="10"/>
        <v>1.2677812601077416</v>
      </c>
    </row>
    <row r="118" spans="4:15" x14ac:dyDescent="0.15">
      <c r="D118" s="14">
        <v>112</v>
      </c>
      <c r="E118" s="8">
        <f>ROUND((((0.5*非r将兵属性验证!AG118*(1+非r将兵属性验证!AI118)*非r将兵属性验证!AH118*(1+非r将兵属性验证!AJ118)*非r将兵属性验证!AM118*非r将兵属性验证!AM118+非r将兵属性验证!N118*(1+非r将兵属性验证!P118)*非r将兵属性验证!AH118*(1+非r将兵属性验证!AJ118)*非r将兵属性验证!AM118)*0.5+(0.5*非r将兵属性验证!AG118*(1+非r将兵属性验证!AI118)*非r将兵属性验证!O118*(1+非r将兵属性验证!Q118)*非r将兵属性验证!AM118+非r将兵属性验证!N118*(1+非r将兵属性验证!P118)*非r将兵属性验证!O118*(1+非r将兵属性验证!Q118))*0.5)*非r将兵属性验证!M118/100000000)*非r将兵属性验证!M118,0)</f>
        <v>79477134010</v>
      </c>
      <c r="F118" s="8">
        <f>ROUND((((0.5*小r将兵属性验证!AG118*(1+小r将兵属性验证!AI118)*小r将兵属性验证!AH118*(1+小r将兵属性验证!AJ118)*小r将兵属性验证!AM118*小r将兵属性验证!AM118+小r将兵属性验证!N118*(1+小r将兵属性验证!P118)*小r将兵属性验证!AH118*(1+小r将兵属性验证!AJ118)*小r将兵属性验证!AM118)*0.5+(0.5*小r将兵属性验证!AG118*(1+小r将兵属性验证!AI118)*小r将兵属性验证!O118*(1+小r将兵属性验证!Q118)*小r将兵属性验证!AM118+小r将兵属性验证!N118*(1+小r将兵属性验证!P118)*小r将兵属性验证!O118*(1+小r将兵属性验证!Q118))*0.5)*小r将兵属性验证!M118/100000000)*小r将兵属性验证!M118,0)</f>
        <v>84234575596</v>
      </c>
      <c r="G118" s="8">
        <f>ROUND((((0.5*中r将兵属性验证!AG118*(1+中r将兵属性验证!AI118)*中r将兵属性验证!AH118*(1+中r将兵属性验证!AJ118)*中r将兵属性验证!AM118*中r将兵属性验证!AM118+中r将兵属性验证!N118*(1+中r将兵属性验证!P118)*中r将兵属性验证!AH118*(1+中r将兵属性验证!AJ118)*中r将兵属性验证!AM118)*0.5+(0.5*中r将兵属性验证!AG118*(1+中r将兵属性验证!AI118)*中r将兵属性验证!O118*(1+中r将兵属性验证!Q118)*中r将兵属性验证!AM118+中r将兵属性验证!N118*(1+中r将兵属性验证!P118)*中r将兵属性验证!O118*(1+中r将兵属性验证!Q118))*0.5)*中r将兵属性验证!M118/100000000)*中r将兵属性验证!M118,0)</f>
        <v>89246085358</v>
      </c>
      <c r="H118" s="8">
        <f>ROUND((((0.5*大r将兵属性验证!AG118*(1+大r将兵属性验证!AI118)*大r将兵属性验证!AH118*(1+大r将兵属性验证!AJ118)*大r将兵属性验证!AM118*大r将兵属性验证!AM118+大r将兵属性验证!N118*(1+大r将兵属性验证!P118)*大r将兵属性验证!AH118*(1+大r将兵属性验证!AJ118)*大r将兵属性验证!AM118)*0.5+(0.5*大r将兵属性验证!AG118*(1+大r将兵属性验证!AI118)*大r将兵属性验证!O118*(1+大r将兵属性验证!Q118)*大r将兵属性验证!AM118+大r将兵属性验证!N118*(1+大r将兵属性验证!P118)*大r将兵属性验证!O118*(1+大r将兵属性验证!Q118))*0.5)*大r将兵属性验证!M118/100000000)*大r将兵属性验证!M118,0)</f>
        <v>92133129653</v>
      </c>
      <c r="I118" s="8">
        <f>ROUND((((0.5*超r将兵属性验证!AG118*(1+超r将兵属性验证!AI118)*超r将兵属性验证!AH118*(1+超r将兵属性验证!AJ118)*超r将兵属性验证!AM118*超r将兵属性验证!AM118+超r将兵属性验证!N118*(1+超r将兵属性验证!P118)*超r将兵属性验证!AH118*(1+超r将兵属性验证!AJ118)*超r将兵属性验证!AM118)*0.5+(0.5*超r将兵属性验证!AG118*(1+超r将兵属性验证!AI118)*超r将兵属性验证!O118*(1+超r将兵属性验证!Q118)*超r将兵属性验证!AM118+超r将兵属性验证!N118*(1+超r将兵属性验证!P118)*超r将兵属性验证!O118*(1+超r将兵属性验证!Q118))*0.5)*超r将兵属性验证!M118/100000000)*超r将兵属性验证!M118,0)</f>
        <v>100273532520</v>
      </c>
      <c r="K118" s="71">
        <f t="shared" si="6"/>
        <v>1</v>
      </c>
      <c r="L118" s="71">
        <f t="shared" si="7"/>
        <v>1.0598592493962025</v>
      </c>
      <c r="M118" s="71">
        <f t="shared" si="8"/>
        <v>1.1229152443616153</v>
      </c>
      <c r="N118" s="71">
        <f t="shared" si="9"/>
        <v>1.1592407149634711</v>
      </c>
      <c r="O118" s="71">
        <f t="shared" si="10"/>
        <v>1.2616651791618876</v>
      </c>
    </row>
    <row r="119" spans="4:15" x14ac:dyDescent="0.15">
      <c r="D119" s="14">
        <v>113</v>
      </c>
      <c r="E119" s="8">
        <f>ROUND((((0.5*非r将兵属性验证!AG119*(1+非r将兵属性验证!AI119)*非r将兵属性验证!AH119*(1+非r将兵属性验证!AJ119)*非r将兵属性验证!AM119*非r将兵属性验证!AM119+非r将兵属性验证!N119*(1+非r将兵属性验证!P119)*非r将兵属性验证!AH119*(1+非r将兵属性验证!AJ119)*非r将兵属性验证!AM119)*0.5+(0.5*非r将兵属性验证!AG119*(1+非r将兵属性验证!AI119)*非r将兵属性验证!O119*(1+非r将兵属性验证!Q119)*非r将兵属性验证!AM119+非r将兵属性验证!N119*(1+非r将兵属性验证!P119)*非r将兵属性验证!O119*(1+非r将兵属性验证!Q119))*0.5)*非r将兵属性验证!M119/100000000)*非r将兵属性验证!M119,0)</f>
        <v>83597017284</v>
      </c>
      <c r="F119" s="8">
        <f>ROUND((((0.5*小r将兵属性验证!AG119*(1+小r将兵属性验证!AI119)*小r将兵属性验证!AH119*(1+小r将兵属性验证!AJ119)*小r将兵属性验证!AM119*小r将兵属性验证!AM119+小r将兵属性验证!N119*(1+小r将兵属性验证!P119)*小r将兵属性验证!AH119*(1+小r将兵属性验证!AJ119)*小r将兵属性验证!AM119)*0.5+(0.5*小r将兵属性验证!AG119*(1+小r将兵属性验证!AI119)*小r将兵属性验证!O119*(1+小r将兵属性验证!Q119)*小r将兵属性验证!AM119+小r将兵属性验证!N119*(1+小r将兵属性验证!P119)*小r将兵属性验证!O119*(1+小r将兵属性验证!Q119))*0.5)*小r将兵属性验证!M119/100000000)*小r将兵属性验证!M119,0)</f>
        <v>87942292793</v>
      </c>
      <c r="G119" s="8">
        <f>ROUND((((0.5*中r将兵属性验证!AG119*(1+中r将兵属性验证!AI119)*中r将兵属性验证!AH119*(1+中r将兵属性验证!AJ119)*中r将兵属性验证!AM119*中r将兵属性验证!AM119+中r将兵属性验证!N119*(1+中r将兵属性验证!P119)*中r将兵属性验证!AH119*(1+中r将兵属性验证!AJ119)*中r将兵属性验证!AM119)*0.5+(0.5*中r将兵属性验证!AG119*(1+中r将兵属性验证!AI119)*中r将兵属性验证!O119*(1+中r将兵属性验证!Q119)*中r将兵属性验证!AM119+中r将兵属性验证!N119*(1+中r将兵属性验证!P119)*中r将兵属性验证!O119*(1+中r将兵属性验证!Q119))*0.5)*中r将兵属性验证!M119/100000000)*中r将兵属性验证!M119,0)</f>
        <v>93082735054</v>
      </c>
      <c r="H119" s="8">
        <f>ROUND((((0.5*大r将兵属性验证!AG119*(1+大r将兵属性验证!AI119)*大r将兵属性验证!AH119*(1+大r将兵属性验证!AJ119)*大r将兵属性验证!AM119*大r将兵属性验证!AM119+大r将兵属性验证!N119*(1+大r将兵属性验证!P119)*大r将兵属性验证!AH119*(1+大r将兵属性验证!AJ119)*大r将兵属性验证!AM119)*0.5+(0.5*大r将兵属性验证!AG119*(1+大r将兵属性验证!AI119)*大r将兵属性验证!O119*(1+大r将兵属性验证!Q119)*大r将兵属性验证!AM119+大r将兵属性验证!N119*(1+大r将兵属性验证!P119)*大r将兵属性验证!O119*(1+大r将兵属性验证!Q119))*0.5)*大r将兵属性验证!M119/100000000)*大r将兵属性验证!M119,0)</f>
        <v>95920597616</v>
      </c>
      <c r="I119" s="8">
        <f>ROUND((((0.5*超r将兵属性验证!AG119*(1+超r将兵属性验证!AI119)*超r将兵属性验证!AH119*(1+超r将兵属性验证!AJ119)*超r将兵属性验证!AM119*超r将兵属性验证!AM119+超r将兵属性验证!N119*(1+超r将兵属性验证!P119)*超r将兵属性验证!AH119*(1+超r将兵属性验证!AJ119)*超r将兵属性验证!AM119)*0.5+(0.5*超r将兵属性验证!AG119*(1+超r将兵属性验证!AI119)*超r将兵属性验证!O119*(1+超r将兵属性验证!Q119)*超r将兵属性验证!AM119+超r将兵属性验证!N119*(1+超r将兵属性验证!P119)*超r将兵属性验证!O119*(1+超r将兵属性验证!Q119))*0.5)*超r将兵属性验证!M119/100000000)*超r将兵属性验证!M119,0)</f>
        <v>104942308370</v>
      </c>
      <c r="K119" s="71">
        <f t="shared" si="6"/>
        <v>1</v>
      </c>
      <c r="L119" s="71">
        <f t="shared" si="7"/>
        <v>1.051978834295463</v>
      </c>
      <c r="M119" s="71">
        <f t="shared" si="8"/>
        <v>1.1134695719797592</v>
      </c>
      <c r="N119" s="71">
        <f t="shared" si="9"/>
        <v>1.1474165075786582</v>
      </c>
      <c r="O119" s="71">
        <f t="shared" si="10"/>
        <v>1.2553355583666903</v>
      </c>
    </row>
    <row r="120" spans="4:15" x14ac:dyDescent="0.15">
      <c r="D120" s="14">
        <v>114</v>
      </c>
      <c r="E120" s="8">
        <f>ROUND((((0.5*非r将兵属性验证!AG120*(1+非r将兵属性验证!AI120)*非r将兵属性验证!AH120*(1+非r将兵属性验证!AJ120)*非r将兵属性验证!AM120*非r将兵属性验证!AM120+非r将兵属性验证!N120*(1+非r将兵属性验证!P120)*非r将兵属性验证!AH120*(1+非r将兵属性验证!AJ120)*非r将兵属性验证!AM120)*0.5+(0.5*非r将兵属性验证!AG120*(1+非r将兵属性验证!AI120)*非r将兵属性验证!O120*(1+非r将兵属性验证!Q120)*非r将兵属性验证!AM120+非r将兵属性验证!N120*(1+非r将兵属性验证!P120)*非r将兵属性验证!O120*(1+非r将兵属性验证!Q120))*0.5)*非r将兵属性验证!M120/100000000)*非r将兵属性验证!M120,0)</f>
        <v>87861247577</v>
      </c>
      <c r="F120" s="8">
        <f>ROUND((((0.5*小r将兵属性验证!AG120*(1+小r将兵属性验证!AI120)*小r将兵属性验证!AH120*(1+小r将兵属性验证!AJ120)*小r将兵属性验证!AM120*小r将兵属性验证!AM120+小r将兵属性验证!N120*(1+小r将兵属性验证!P120)*小r将兵属性验证!AH120*(1+小r将兵属性验证!AJ120)*小r将兵属性验证!AM120)*0.5+(0.5*小r将兵属性验证!AG120*(1+小r将兵属性验证!AI120)*小r将兵属性验证!O120*(1+小r将兵属性验证!Q120)*小r将兵属性验证!AM120+小r将兵属性验证!N120*(1+小r将兵属性验证!P120)*小r将兵属性验证!O120*(1+小r将兵属性验证!Q120))*0.5)*小r将兵属性验证!M120/100000000)*小r将兵属性验证!M120,0)</f>
        <v>91806273090</v>
      </c>
      <c r="G120" s="8">
        <f>ROUND((((0.5*中r将兵属性验证!AG120*(1+中r将兵属性验证!AI120)*中r将兵属性验证!AH120*(1+中r将兵属性验证!AJ120)*中r将兵属性验证!AM120*中r将兵属性验证!AM120+中r将兵属性验证!N120*(1+中r将兵属性验证!P120)*中r将兵属性验证!AH120*(1+中r将兵属性验证!AJ120)*中r将兵属性验证!AM120)*0.5+(0.5*中r将兵属性验证!AG120*(1+中r将兵属性验证!AI120)*中r将兵属性验证!O120*(1+中r将兵属性验证!Q120)*中r将兵属性验证!AM120+中r将兵属性验证!N120*(1+中r将兵属性验证!P120)*中r将兵属性验证!O120*(1+中r将兵属性验证!Q120))*0.5)*中r将兵属性验证!M120/100000000)*中r将兵属性验证!M120,0)</f>
        <v>96975382618</v>
      </c>
      <c r="H120" s="8">
        <f>ROUND((((0.5*大r将兵属性验证!AG120*(1+大r将兵属性验证!AI120)*大r将兵属性验证!AH120*(1+大r将兵属性验证!AJ120)*大r将兵属性验证!AM120*大r将兵属性验证!AM120+大r将兵属性验证!N120*(1+大r将兵属性验证!P120)*大r将兵属性验证!AH120*(1+大r将兵属性验证!AJ120)*大r将兵属性验证!AM120)*0.5+(0.5*大r将兵属性验证!AG120*(1+大r将兵属性验证!AI120)*大r将兵属性验证!O120*(1+大r将兵属性验证!Q120)*大r将兵属性验证!AM120+大r将兵属性验证!N120*(1+大r将兵属性验证!P120)*大r将兵属性验证!O120*(1+大r将兵属性验证!Q120))*0.5)*大r将兵属性验证!M120/100000000)*大r将兵属性验证!M120,0)</f>
        <v>99826597630</v>
      </c>
      <c r="I120" s="8">
        <f>ROUND((((0.5*超r将兵属性验证!AG120*(1+超r将兵属性验证!AI120)*超r将兵属性验证!AH120*(1+超r将兵属性验证!AJ120)*超r将兵属性验证!AM120*超r将兵属性验证!AM120+超r将兵属性验证!N120*(1+超r将兵属性验证!P120)*超r将兵属性验证!AH120*(1+超r将兵属性验证!AJ120)*超r将兵属性验证!AM120)*0.5+(0.5*超r将兵属性验证!AG120*(1+超r将兵属性验证!AI120)*超r将兵属性验证!O120*(1+超r将兵属性验证!Q120)*超r将兵属性验证!AM120+超r将兵属性验证!N120*(1+超r将兵属性验证!P120)*超r将兵属性验证!O120*(1+超r将兵属性验证!Q120))*0.5)*超r将兵属性验证!M120/100000000)*超r将兵属性验证!M120,0)</f>
        <v>109843174468</v>
      </c>
      <c r="K120" s="71">
        <f t="shared" si="6"/>
        <v>1</v>
      </c>
      <c r="L120" s="71">
        <f t="shared" si="7"/>
        <v>1.0449006316413008</v>
      </c>
      <c r="M120" s="71">
        <f t="shared" si="8"/>
        <v>1.1037332759589207</v>
      </c>
      <c r="N120" s="71">
        <f t="shared" si="9"/>
        <v>1.1361846136149363</v>
      </c>
      <c r="O120" s="71">
        <f t="shared" si="10"/>
        <v>1.2501891049490896</v>
      </c>
    </row>
    <row r="121" spans="4:15" x14ac:dyDescent="0.15">
      <c r="D121" s="14">
        <v>115</v>
      </c>
      <c r="E121" s="8">
        <f>ROUND((((0.5*非r将兵属性验证!AG121*(1+非r将兵属性验证!AI121)*非r将兵属性验证!AH121*(1+非r将兵属性验证!AJ121)*非r将兵属性验证!AM121*非r将兵属性验证!AM121+非r将兵属性验证!N121*(1+非r将兵属性验证!P121)*非r将兵属性验证!AH121*(1+非r将兵属性验证!AJ121)*非r将兵属性验证!AM121)*0.5+(0.5*非r将兵属性验证!AG121*(1+非r将兵属性验证!AI121)*非r将兵属性验证!O121*(1+非r将兵属性验证!Q121)*非r将兵属性验证!AM121+非r将兵属性验证!N121*(1+非r将兵属性验证!P121)*非r将兵属性验证!O121*(1+非r将兵属性验证!Q121))*0.5)*非r将兵属性验证!M121/100000000)*非r将兵属性验证!M121,0)</f>
        <v>92275842553</v>
      </c>
      <c r="F121" s="8">
        <f>ROUND((((0.5*小r将兵属性验证!AG121*(1+小r将兵属性验证!AI121)*小r将兵属性验证!AH121*(1+小r将兵属性验证!AJ121)*小r将兵属性验证!AM121*小r将兵属性验证!AM121+小r将兵属性验证!N121*(1+小r将兵属性验证!P121)*小r将兵属性验证!AH121*(1+小r将兵属性验证!AJ121)*小r将兵属性验证!AM121)*0.5+(0.5*小r将兵属性验证!AG121*(1+小r将兵属性验证!AI121)*小r将兵属性验证!O121*(1+小r将兵属性验证!Q121)*小r将兵属性验证!AM121+小r将兵属性验证!N121*(1+小r将兵属性验证!P121)*小r将兵属性验证!O121*(1+小r将兵属性验证!Q121))*0.5)*小r将兵属性验证!M121/100000000)*小r将兵属性验证!M121,0)</f>
        <v>95705733915</v>
      </c>
      <c r="G121" s="8">
        <f>ROUND((((0.5*中r将兵属性验证!AG121*(1+中r将兵属性验证!AI121)*中r将兵属性验证!AH121*(1+中r将兵属性验证!AJ121)*中r将兵属性验证!AM121*中r将兵属性验证!AM121+中r将兵属性验证!N121*(1+中r将兵属性验证!P121)*中r将兵属性验证!AH121*(1+中r将兵属性验证!AJ121)*中r将兵属性验证!AM121)*0.5+(0.5*中r将兵属性验证!AG121*(1+中r将兵属性验证!AI121)*中r将兵属性验证!O121*(1+中r将兵属性验证!Q121)*中r将兵属性验证!AM121+中r将兵属性验证!N121*(1+中r将兵属性验证!P121)*中r将兵属性验证!O121*(1+中r将兵属性验证!Q121))*0.5)*中r将兵属性验证!M121/100000000)*中r将兵属性验证!M121,0)</f>
        <v>100947900486</v>
      </c>
      <c r="H121" s="8">
        <f>ROUND((((0.5*大r将兵属性验证!AG121*(1+大r将兵属性验证!AI121)*大r将兵属性验证!AH121*(1+大r将兵属性验证!AJ121)*大r将兵属性验证!AM121*大r将兵属性验证!AM121+大r将兵属性验证!N121*(1+大r将兵属性验证!P121)*大r将兵属性验证!AH121*(1+大r将兵属性验证!AJ121)*大r将兵属性验证!AM121)*0.5+(0.5*大r将兵属性验证!AG121*(1+大r将兵属性验证!AI121)*大r将兵属性验证!O121*(1+大r将兵属性验证!Q121)*大r将兵属性验证!AM121+大r将兵属性验证!N121*(1+大r将兵属性验证!P121)*大r将兵属性验证!O121*(1+大r将兵属性验证!Q121))*0.5)*大r将兵属性验证!M121/100000000)*大r将兵属性验证!M121,0)</f>
        <v>103989408155</v>
      </c>
      <c r="I121" s="8">
        <f>ROUND((((0.5*超r将兵属性验证!AG121*(1+超r将兵属性验证!AI121)*超r将兵属性验证!AH121*(1+超r将兵属性验证!AJ121)*超r将兵属性验证!AM121*超r将兵属性验证!AM121+超r将兵属性验证!N121*(1+超r将兵属性验证!P121)*超r将兵属性验证!AH121*(1+超r将兵属性验证!AJ121)*超r将兵属性验证!AM121)*0.5+(0.5*超r将兵属性验证!AG121*(1+超r将兵属性验证!AI121)*超r将兵属性验证!O121*(1+超r将兵属性验证!Q121)*超r将兵属性验证!AM121+超r将兵属性验证!N121*(1+超r将兵属性验证!P121)*超r将兵属性验证!O121*(1+超r将兵属性验证!Q121))*0.5)*超r将兵属性验证!M121/100000000)*超r将兵属性验证!M121,0)</f>
        <v>114982882215</v>
      </c>
      <c r="K121" s="71">
        <f t="shared" si="6"/>
        <v>1</v>
      </c>
      <c r="L121" s="71">
        <f t="shared" si="7"/>
        <v>1.0371699815152595</v>
      </c>
      <c r="M121" s="71">
        <f t="shared" si="8"/>
        <v>1.093979720943963</v>
      </c>
      <c r="N121" s="71">
        <f t="shared" si="9"/>
        <v>1.1269407602024564</v>
      </c>
      <c r="O121" s="71">
        <f t="shared" si="10"/>
        <v>1.2460778361244209</v>
      </c>
    </row>
    <row r="122" spans="4:15" x14ac:dyDescent="0.15">
      <c r="D122" s="14">
        <v>116</v>
      </c>
      <c r="E122" s="8">
        <f>ROUND((((0.5*非r将兵属性验证!AG122*(1+非r将兵属性验证!AI122)*非r将兵属性验证!AH122*(1+非r将兵属性验证!AJ122)*非r将兵属性验证!AM122*非r将兵属性验证!AM122+非r将兵属性验证!N122*(1+非r将兵属性验证!P122)*非r将兵属性验证!AH122*(1+非r将兵属性验证!AJ122)*非r将兵属性验证!AM122)*0.5+(0.5*非r将兵属性验证!AG122*(1+非r将兵属性验证!AI122)*非r将兵属性验证!O122*(1+非r将兵属性验证!Q122)*非r将兵属性验证!AM122+非r将兵属性验证!N122*(1+非r将兵属性验证!P122)*非r将兵属性验证!O122*(1+非r将兵属性验证!Q122))*0.5)*非r将兵属性验证!M122/100000000)*非r将兵属性验证!M122,0)</f>
        <v>96133702972</v>
      </c>
      <c r="F122" s="8">
        <f>ROUND((((0.5*小r将兵属性验证!AG122*(1+小r将兵属性验证!AI122)*小r将兵属性验证!AH122*(1+小r将兵属性验证!AJ122)*小r将兵属性验证!AM122*小r将兵属性验证!AM122+小r将兵属性验证!N122*(1+小r将兵属性验证!P122)*小r将兵属性验证!AH122*(1+小r将兵属性验证!AJ122)*小r将兵属性验证!AM122)*0.5+(0.5*小r将兵属性验证!AG122*(1+小r将兵属性验证!AI122)*小r将兵属性验证!O122*(1+小r将兵属性验证!Q122)*小r将兵属性验证!AM122+小r将兵属性验证!N122*(1+小r将兵属性验证!P122)*小r将兵属性验证!O122*(1+小r将兵属性验证!Q122))*0.5)*小r将兵属性验证!M122/100000000)*小r将兵属性验证!M122,0)</f>
        <v>99688182421</v>
      </c>
      <c r="G122" s="8">
        <f>ROUND((((0.5*中r将兵属性验证!AG122*(1+中r将兵属性验证!AI122)*中r将兵属性验证!AH122*(1+中r将兵属性验证!AJ122)*中r将兵属性验证!AM122*中r将兵属性验证!AM122+中r将兵属性验证!N122*(1+中r将兵属性验证!P122)*中r将兵属性验证!AH122*(1+中r将兵属性验证!AJ122)*中r将兵属性验证!AM122)*0.5+(0.5*中r将兵属性验证!AG122*(1+中r将兵属性验证!AI122)*中r将兵属性验证!O122*(1+中r将兵属性验证!Q122)*中r将兵属性验证!AM122+中r将兵属性验证!N122*(1+中r将兵属性验证!P122)*中r将兵属性验证!O122*(1+中r将兵属性验证!Q122))*0.5)*中r将兵属性验证!M122/100000000)*中r将兵属性验证!M122,0)</f>
        <v>105086892295</v>
      </c>
      <c r="H122" s="8">
        <f>ROUND((((0.5*大r将兵属性验证!AG122*(1+大r将兵属性验证!AI122)*大r将兵属性验证!AH122*(1+大r将兵属性验证!AJ122)*大r将兵属性验证!AM122*大r将兵属性验证!AM122+大r将兵属性验证!N122*(1+大r将兵属性验证!P122)*大r将兵属性验证!AH122*(1+大r将兵属性验证!AJ122)*大r将兵属性验证!AM122)*0.5+(0.5*大r将兵属性验证!AG122*(1+大r将兵属性验证!AI122)*大r将兵属性验证!O122*(1+大r将兵属性验证!Q122)*大r将兵属性验证!AM122+大r将兵属性验证!N122*(1+大r将兵属性验证!P122)*大r将兵属性验证!O122*(1+大r将兵属性验证!Q122))*0.5)*大r将兵属性验证!M122/100000000)*大r将兵属性验证!M122,0)</f>
        <v>108539934273</v>
      </c>
      <c r="I122" s="8">
        <f>ROUND((((0.5*超r将兵属性验证!AG122*(1+超r将兵属性验证!AI122)*超r将兵属性验证!AH122*(1+超r将兵属性验证!AJ122)*超r将兵属性验证!AM122*超r将兵属性验证!AM122+超r将兵属性验证!N122*(1+超r将兵属性验证!P122)*超r将兵属性验证!AH122*(1+超r将兵属性验证!AJ122)*超r将兵属性验证!AM122)*0.5+(0.5*超r将兵属性验证!AG122*(1+超r将兵属性验证!AI122)*超r将兵属性验证!O122*(1+超r将兵属性验证!Q122)*超r将兵属性验证!AM122+超r将兵属性验证!N122*(1+超r将兵属性验证!P122)*超r将兵属性验证!O122*(1+超r将兵属性验证!Q122))*0.5)*超r将兵属性验证!M122/100000000)*超r将兵属性验证!M122,0)</f>
        <v>120346361877</v>
      </c>
      <c r="K122" s="71">
        <f t="shared" si="6"/>
        <v>1</v>
      </c>
      <c r="L122" s="71">
        <f t="shared" si="7"/>
        <v>1.0369743319888061</v>
      </c>
      <c r="M122" s="71">
        <f t="shared" si="8"/>
        <v>1.0931326792395348</v>
      </c>
      <c r="N122" s="71">
        <f t="shared" si="9"/>
        <v>1.1290518404831804</v>
      </c>
      <c r="O122" s="71">
        <f t="shared" si="10"/>
        <v>1.2518644154595002</v>
      </c>
    </row>
    <row r="123" spans="4:15" x14ac:dyDescent="0.15">
      <c r="D123" s="14">
        <v>117</v>
      </c>
      <c r="E123" s="8">
        <f>ROUND((((0.5*非r将兵属性验证!AG123*(1+非r将兵属性验证!AI123)*非r将兵属性验证!AH123*(1+非r将兵属性验证!AJ123)*非r将兵属性验证!AM123*非r将兵属性验证!AM123+非r将兵属性验证!N123*(1+非r将兵属性验证!P123)*非r将兵属性验证!AH123*(1+非r将兵属性验证!AJ123)*非r将兵属性验证!AM123)*0.5+(0.5*非r将兵属性验证!AG123*(1+非r将兵属性验证!AI123)*非r将兵属性验证!O123*(1+非r将兵属性验证!Q123)*非r将兵属性验证!AM123+非r将兵属性验证!N123*(1+非r将兵属性验证!P123)*非r将兵属性验证!O123*(1+非r将兵属性验证!Q123))*0.5)*非r将兵属性验证!M123/100000000)*非r将兵属性验证!M123,0)</f>
        <v>100067667796</v>
      </c>
      <c r="F123" s="8">
        <f>ROUND((((0.5*小r将兵属性验证!AG123*(1+小r将兵属性验证!AI123)*小r将兵属性验证!AH123*(1+小r将兵属性验证!AJ123)*小r将兵属性验证!AM123*小r将兵属性验证!AM123+小r将兵属性验证!N123*(1+小r将兵属性验证!P123)*小r将兵属性验证!AH123*(1+小r将兵属性验证!AJ123)*小r将兵属性验证!AM123)*0.5+(0.5*小r将兵属性验证!AG123*(1+小r将兵属性验证!AI123)*小r将兵属性验证!O123*(1+小r将兵属性验证!Q123)*小r将兵属性验证!AM123+小r将兵属性验证!N123*(1+小r将兵属性验证!P123)*小r将兵属性验证!O123*(1+小r将兵属性验证!Q123))*0.5)*小r将兵属性验证!M123/100000000)*小r将兵属性验证!M123,0)</f>
        <v>103753787033</v>
      </c>
      <c r="G123" s="8">
        <f>ROUND((((0.5*中r将兵属性验证!AG123*(1+中r将兵属性验证!AI123)*中r将兵属性验证!AH123*(1+中r将兵属性验证!AJ123)*中r将兵属性验证!AM123*中r将兵属性验证!AM123+中r将兵属性验证!N123*(1+中r将兵属性验证!P123)*中r将兵属性验证!AH123*(1+中r将兵属性验证!AJ123)*中r将兵属性验证!AM123)*0.5+(0.5*中r将兵属性验证!AG123*(1+中r将兵属性验证!AI123)*中r将兵属性验证!O123*(1+中r将兵属性验证!Q123)*中r将兵属性验证!AM123+中r将兵属性验证!N123*(1+中r将兵属性验证!P123)*中r将兵属性验证!O123*(1+中r将兵属性验证!Q123))*0.5)*中r将兵属性验证!M123/100000000)*中r将兵属性验证!M123,0)</f>
        <v>109135719955</v>
      </c>
      <c r="H123" s="8">
        <f>ROUND((((0.5*大r将兵属性验证!AG123*(1+大r将兵属性验证!AI123)*大r将兵属性验证!AH123*(1+大r将兵属性验证!AJ123)*大r将兵属性验证!AM123*大r将兵属性验证!AM123+大r将兵属性验证!N123*(1+大r将兵属性验证!P123)*大r将兵属性验证!AH123*(1+大r将兵属性验证!AJ123)*大r将兵属性验证!AM123)*0.5+(0.5*大r将兵属性验证!AG123*(1+大r将兵属性验证!AI123)*大r将兵属性验证!O123*(1+大r将兵属性验证!Q123)*大r将兵属性验证!AM123+大r将兵属性验证!N123*(1+大r将兵属性验证!P123)*大r将兵属性验证!O123*(1+大r将兵属性验证!Q123))*0.5)*大r将兵属性验证!M123/100000000)*大r将兵属性验证!M123,0)</f>
        <v>113128861255</v>
      </c>
      <c r="I123" s="8">
        <f>ROUND((((0.5*超r将兵属性验证!AG123*(1+超r将兵属性验证!AI123)*超r将兵属性验证!AH123*(1+超r将兵属性验证!AJ123)*超r将兵属性验证!AM123*超r将兵属性验证!AM123+超r将兵属性验证!N123*(1+超r将兵属性验证!P123)*超r将兵属性验证!AH123*(1+超r将兵属性验证!AJ123)*超r将兵属性验证!AM123)*0.5+(0.5*超r将兵属性验证!AG123*(1+超r将兵属性验证!AI123)*超r将兵属性验证!O123*(1+超r将兵属性验证!Q123)*超r将兵属性验证!AM123+超r将兵属性验证!N123*(1+超r将兵属性验证!P123)*超r将兵属性验证!O123*(1+超r将兵属性验证!Q123))*0.5)*超r将兵属性验证!M123/100000000)*超r将兵属性验证!M123,0)</f>
        <v>125790521101</v>
      </c>
      <c r="K123" s="71">
        <f t="shared" si="6"/>
        <v>1</v>
      </c>
      <c r="L123" s="71">
        <f t="shared" si="7"/>
        <v>1.0368362660806145</v>
      </c>
      <c r="M123" s="71">
        <f t="shared" si="8"/>
        <v>1.0906192015735423</v>
      </c>
      <c r="N123" s="71">
        <f t="shared" si="9"/>
        <v>1.1305236121384064</v>
      </c>
      <c r="O123" s="71">
        <f t="shared" si="10"/>
        <v>1.2570545898745151</v>
      </c>
    </row>
    <row r="124" spans="4:15" x14ac:dyDescent="0.15">
      <c r="D124" s="14">
        <v>118</v>
      </c>
      <c r="E124" s="8">
        <f>ROUND((((0.5*非r将兵属性验证!AG124*(1+非r将兵属性验证!AI124)*非r将兵属性验证!AH124*(1+非r将兵属性验证!AJ124)*非r将兵属性验证!AM124*非r将兵属性验证!AM124+非r将兵属性验证!N124*(1+非r将兵属性验证!P124)*非r将兵属性验证!AH124*(1+非r将兵属性验证!AJ124)*非r将兵属性验证!AM124)*0.5+(0.5*非r将兵属性验证!AG124*(1+非r将兵属性验证!AI124)*非r将兵属性验证!O124*(1+非r将兵属性验证!Q124)*非r将兵属性验证!AM124+非r将兵属性验证!N124*(1+非r将兵属性验证!P124)*非r将兵属性验证!O124*(1+非r将兵属性验证!Q124))*0.5)*非r将兵属性验证!M124/100000000)*非r将兵属性验证!M124,0)</f>
        <v>104101911348</v>
      </c>
      <c r="F124" s="8">
        <f>ROUND((((0.5*小r将兵属性验证!AG124*(1+小r将兵属性验证!AI124)*小r将兵属性验证!AH124*(1+小r将兵属性验证!AJ124)*小r将兵属性验证!AM124*小r将兵属性验证!AM124+小r将兵属性验证!N124*(1+小r将兵属性验证!P124)*小r将兵属性验证!AH124*(1+小r将兵属性验证!AJ124)*小r将兵属性验证!AM124)*0.5+(0.5*小r将兵属性验证!AG124*(1+小r将兵属性验证!AI124)*小r将兵属性验证!O124*(1+小r将兵属性验证!Q124)*小r将兵属性验证!AM124+小r将兵属性验证!N124*(1+小r将兵属性验证!P124)*小r将兵属性验证!O124*(1+小r将兵属性验证!Q124))*0.5)*小r将兵属性验证!M124/100000000)*小r将兵属性验证!M124,0)</f>
        <v>107872173336</v>
      </c>
      <c r="G124" s="8">
        <f>ROUND((((0.5*中r将兵属性验证!AG124*(1+中r将兵属性验证!AI124)*中r将兵属性验证!AH124*(1+中r将兵属性验证!AJ124)*中r将兵属性验证!AM124*中r将兵属性验证!AM124+中r将兵属性验证!N124*(1+中r将兵属性验证!P124)*中r将兵属性验证!AH124*(1+中r将兵属性验证!AJ124)*中r将兵属性验证!AM124)*0.5+(0.5*中r将兵属性验证!AG124*(1+中r将兵属性验证!AI124)*中r将兵属性验证!O124*(1+中r将兵属性验证!Q124)*中r将兵属性验证!AM124+中r将兵属性验证!N124*(1+中r将兵属性验证!P124)*中r将兵属性验证!O124*(1+中r将兵属性验证!Q124))*0.5)*中r将兵属性验证!M124/100000000)*中r将兵属性验证!M124,0)</f>
        <v>113359695435</v>
      </c>
      <c r="H124" s="8">
        <f>ROUND((((0.5*大r将兵属性验证!AG124*(1+大r将兵属性验证!AI124)*大r将兵属性验证!AH124*(1+大r将兵属性验证!AJ124)*大r将兵属性验证!AM124*大r将兵属性验证!AM124+大r将兵属性验证!N124*(1+大r将兵属性验证!P124)*大r将兵属性验证!AH124*(1+大r将兵属性验证!AJ124)*大r将兵属性验证!AM124)*0.5+(0.5*大r将兵属性验证!AG124*(1+大r将兵属性验证!AI124)*大r将兵属性验证!O124*(1+大r将兵属性验证!Q124)*大r将兵属性验证!AM124+大r将兵属性验证!N124*(1+大r将兵属性验证!P124)*大r将兵属性验证!O124*(1+大r将兵属性验证!Q124))*0.5)*大r将兵属性验证!M124/100000000)*大r将兵属性验证!M124,0)</f>
        <v>117866285956</v>
      </c>
      <c r="I124" s="8">
        <f>ROUND((((0.5*超r将兵属性验证!AG124*(1+超r将兵属性验证!AI124)*超r将兵属性验证!AH124*(1+超r将兵属性验证!AJ124)*超r将兵属性验证!AM124*超r将兵属性验证!AM124+超r将兵属性验证!N124*(1+超r将兵属性验证!P124)*超r将兵属性验证!AH124*(1+超r将兵属性验证!AJ124)*超r将兵属性验证!AM124)*0.5+(0.5*超r将兵属性验证!AG124*(1+超r将兵属性验证!AI124)*超r将兵属性验证!O124*(1+超r将兵属性验证!Q124)*超r将兵属性验证!AM124+超r将兵属性验证!N124*(1+超r将兵属性验证!P124)*超r将兵属性验证!O124*(1+超r将兵属性验证!Q124))*0.5)*超r将兵属性验证!M124/100000000)*超r将兵属性验证!M124,0)</f>
        <v>131418077095</v>
      </c>
      <c r="K124" s="71">
        <f t="shared" si="6"/>
        <v>1</v>
      </c>
      <c r="L124" s="71">
        <f t="shared" si="7"/>
        <v>1.0362170294395121</v>
      </c>
      <c r="M124" s="71">
        <f t="shared" si="8"/>
        <v>1.088930010670528</v>
      </c>
      <c r="N124" s="71">
        <f t="shared" si="9"/>
        <v>1.1322201910586192</v>
      </c>
      <c r="O124" s="71">
        <f t="shared" si="10"/>
        <v>1.2623983113593888</v>
      </c>
    </row>
    <row r="125" spans="4:15" x14ac:dyDescent="0.15">
      <c r="D125" s="14">
        <v>119</v>
      </c>
      <c r="E125" s="8">
        <f>ROUND((((0.5*非r将兵属性验证!AG125*(1+非r将兵属性验证!AI125)*非r将兵属性验证!AH125*(1+非r将兵属性验证!AJ125)*非r将兵属性验证!AM125*非r将兵属性验证!AM125+非r将兵属性验证!N125*(1+非r将兵属性验证!P125)*非r将兵属性验证!AH125*(1+非r将兵属性验证!AJ125)*非r将兵属性验证!AM125)*0.5+(0.5*非r将兵属性验证!AG125*(1+非r将兵属性验证!AI125)*非r将兵属性验证!O125*(1+非r将兵属性验证!Q125)*非r将兵属性验证!AM125+非r将兵属性验证!N125*(1+非r将兵属性验证!P125)*非r将兵属性验证!O125*(1+非r将兵属性验证!Q125))*0.5)*非r将兵属性验证!M125/100000000)*非r将兵属性验证!M125,0)</f>
        <v>108255755440</v>
      </c>
      <c r="F125" s="8">
        <f>ROUND((((0.5*小r将兵属性验证!AG125*(1+小r将兵属性验证!AI125)*小r将兵属性验证!AH125*(1+小r将兵属性验证!AJ125)*小r将兵属性验证!AM125*小r将兵属性验证!AM125+小r将兵属性验证!N125*(1+小r将兵属性验证!P125)*小r将兵属性验证!AH125*(1+小r将兵属性验证!AJ125)*小r将兵属性验证!AM125)*0.5+(0.5*小r将兵属性验证!AG125*(1+小r将兵属性验证!AI125)*小r将兵属性验证!O125*(1+小r将兵属性验证!Q125)*小r将兵属性验证!AM125+小r将兵属性验证!N125*(1+小r将兵属性验证!P125)*小r将兵属性验证!O125*(1+小r将兵属性验证!Q125))*0.5)*小r将兵属性验证!M125/100000000)*小r将兵属性验证!M125,0)</f>
        <v>112167915091</v>
      </c>
      <c r="G125" s="8">
        <f>ROUND((((0.5*中r将兵属性验证!AG125*(1+中r将兵属性验证!AI125)*中r将兵属性验证!AH125*(1+中r将兵属性验证!AJ125)*中r将兵属性验证!AM125*中r将兵属性验证!AM125+中r将兵属性验证!N125*(1+中r将兵属性验证!P125)*中r将兵属性验证!AH125*(1+中r将兵属性验证!AJ125)*中r将兵属性验证!AM125)*0.5+(0.5*中r将兵属性验证!AG125*(1+中r将兵属性验证!AI125)*中r将兵属性验证!O125*(1+中r将兵属性验证!Q125)*中r将兵属性验证!AM125+中r将兵属性验证!N125*(1+中r将兵属性验证!P125)*中r将兵属性验证!O125*(1+中r将兵属性验证!Q125))*0.5)*中r将兵属性验证!M125/100000000)*中r将兵属性验证!M125,0)</f>
        <v>117698931710</v>
      </c>
      <c r="H125" s="8">
        <f>ROUND((((0.5*大r将兵属性验证!AG125*(1+大r将兵属性验证!AI125)*大r将兵属性验证!AH125*(1+大r将兵属性验证!AJ125)*大r将兵属性验证!AM125*大r将兵属性验证!AM125+大r将兵属性验证!N125*(1+大r将兵属性验证!P125)*大r将兵属性验证!AH125*(1+大r将兵属性验证!AJ125)*大r将兵属性验证!AM125)*0.5+(0.5*大r将兵属性验证!AG125*(1+大r将兵属性验证!AI125)*大r将兵属性验证!O125*(1+大r将兵属性验证!Q125)*大r将兵属性验证!AM125+大r将兵属性验证!N125*(1+大r将兵属性验证!P125)*大r将兵属性验证!O125*(1+大r将兵属性验证!Q125))*0.5)*大r将兵属性验证!M125/100000000)*大r将兵属性验证!M125,0)</f>
        <v>122810982277</v>
      </c>
      <c r="I125" s="8">
        <f>ROUND((((0.5*超r将兵属性验证!AG125*(1+超r将兵属性验证!AI125)*超r将兵属性验证!AH125*(1+超r将兵属性验证!AJ125)*超r将兵属性验证!AM125*超r将兵属性验证!AM125+超r将兵属性验证!N125*(1+超r将兵属性验证!P125)*超r将兵属性验证!AH125*(1+超r将兵属性验证!AJ125)*超r将兵属性验证!AM125)*0.5+(0.5*超r将兵属性验证!AG125*(1+超r将兵属性验证!AI125)*超r将兵属性验证!O125*(1+超r将兵属性验证!Q125)*超r将兵属性验证!AM125+超r将兵属性验证!N125*(1+超r将兵属性验证!P125)*超r将兵属性验证!O125*(1+超r将兵属性验证!Q125))*0.5)*超r将兵属性验证!M125/100000000)*超r将兵属性验证!M125,0)</f>
        <v>137145568814</v>
      </c>
      <c r="K125" s="71">
        <f t="shared" si="6"/>
        <v>1</v>
      </c>
      <c r="L125" s="71">
        <f t="shared" si="7"/>
        <v>1.0361381215723748</v>
      </c>
      <c r="M125" s="71">
        <f t="shared" si="8"/>
        <v>1.0872302468503285</v>
      </c>
      <c r="N125" s="71">
        <f t="shared" si="9"/>
        <v>1.134452221758012</v>
      </c>
      <c r="O125" s="71">
        <f t="shared" si="10"/>
        <v>1.2668663043048272</v>
      </c>
    </row>
    <row r="126" spans="4:15" x14ac:dyDescent="0.15">
      <c r="D126" s="14">
        <v>120</v>
      </c>
      <c r="E126" s="8">
        <f>ROUND((((0.5*非r将兵属性验证!AG126*(1+非r将兵属性验证!AI126)*非r将兵属性验证!AH126*(1+非r将兵属性验证!AJ126)*非r将兵属性验证!AM126*非r将兵属性验证!AM126+非r将兵属性验证!N126*(1+非r将兵属性验证!P126)*非r将兵属性验证!AH126*(1+非r将兵属性验证!AJ126)*非r将兵属性验证!AM126)*0.5+(0.5*非r将兵属性验证!AG126*(1+非r将兵属性验证!AI126)*非r将兵属性验证!O126*(1+非r将兵属性验证!Q126)*非r将兵属性验证!AM126+非r将兵属性验证!N126*(1+非r将兵属性验证!P126)*非r将兵属性验证!O126*(1+非r将兵属性验证!Q126))*0.5)*非r将兵属性验证!M126/100000000)*非r将兵属性验证!M126,0)</f>
        <v>112562022132</v>
      </c>
      <c r="F126" s="8">
        <f>ROUND((((0.5*小r将兵属性验证!AG126*(1+小r将兵属性验证!AI126)*小r将兵属性验证!AH126*(1+小r将兵属性验证!AJ126)*小r将兵属性验证!AM126*小r将兵属性验证!AM126+小r将兵属性验证!N126*(1+小r将兵属性验证!P126)*小r将兵属性验证!AH126*(1+小r将兵属性验证!AJ126)*小r将兵属性验证!AM126)*0.5+(0.5*小r将兵属性验证!AG126*(1+小r将兵属性验证!AI126)*小r将兵属性验证!O126*(1+小r将兵属性验证!Q126)*小r将兵属性验证!AM126+小r将兵属性验证!N126*(1+小r将兵属性验证!P126)*小r将兵属性验证!O126*(1+小r将兵属性验证!Q126))*0.5)*小r将兵属性验证!M126/100000000)*小r将兵属性验证!M126,0)</f>
        <v>116577937105</v>
      </c>
      <c r="G126" s="8">
        <f>ROUND((((0.5*中r将兵属性验证!AG126*(1+中r将兵属性验证!AI126)*中r将兵属性验证!AH126*(1+中r将兵属性验证!AJ126)*中r将兵属性验证!AM126*中r将兵属性验证!AM126+中r将兵属性验证!N126*(1+中r将兵属性验证!P126)*中r将兵属性验证!AH126*(1+中r将兵属性验证!AJ126)*中r将兵属性验证!AM126)*0.5+(0.5*中r将兵属性验证!AG126*(1+中r将兵属性验证!AI126)*中r将兵属性验证!O126*(1+中r将兵属性验证!Q126)*中r将兵属性验证!AM126+中r将兵属性验证!N126*(1+中r将兵属性验证!P126)*中r将兵属性验证!O126*(1+中r将兵属性验证!Q126))*0.5)*中r将兵属性验证!M126/100000000)*中r将兵属性验证!M126,0)</f>
        <v>122213541005</v>
      </c>
      <c r="H126" s="8">
        <f>ROUND((((0.5*大r将兵属性验证!AG126*(1+大r将兵属性验证!AI126)*大r将兵属性验证!AH126*(1+大r将兵属性验证!AJ126)*大r将兵属性验证!AM126*大r将兵属性验证!AM126+大r将兵属性验证!N126*(1+大r将兵属性验证!P126)*大r将兵属性验证!AH126*(1+大r将兵属性验证!AJ126)*大r将兵属性验证!AM126)*0.5+(0.5*大r将兵属性验证!AG126*(1+大r将兵属性验证!AI126)*大r将兵属性验证!O126*(1+大r将兵属性验证!Q126)*大r将兵属性验证!AM126+大r将兵属性验证!N126*(1+大r将兵属性验证!P126)*大r将兵属性验证!O126*(1+大r将兵属性验证!Q126))*0.5)*大r将兵属性验证!M126/100000000)*大r将兵属性验证!M126,0)</f>
        <v>127786317789</v>
      </c>
      <c r="I126" s="8">
        <f>ROUND((((0.5*超r将兵属性验证!AG126*(1+超r将兵属性验证!AI126)*超r将兵属性验证!AH126*(1+超r将兵属性验证!AJ126)*超r将兵属性验证!AM126*超r将兵属性验证!AM126+超r将兵属性验证!N126*(1+超r将兵属性验证!P126)*超r将兵属性验证!AH126*(1+超r将兵属性验证!AJ126)*超r将兵属性验证!AM126)*0.5+(0.5*超r将兵属性验证!AG126*(1+超r将兵属性验证!AI126)*超r将兵属性验证!O126*(1+超r将兵属性验证!Q126)*超r将兵属性验证!AM126+超r将兵属性验证!N126*(1+超r将兵属性验证!P126)*超r将兵属性验证!O126*(1+超r将兵属性验证!Q126))*0.5)*超r将兵属性验证!M126/100000000)*超r将兵属性验证!M126,0)</f>
        <v>143156842289</v>
      </c>
      <c r="K126" s="71">
        <f t="shared" si="6"/>
        <v>1</v>
      </c>
      <c r="L126" s="71">
        <f t="shared" si="7"/>
        <v>1.0356773527779253</v>
      </c>
      <c r="M126" s="71">
        <f t="shared" si="8"/>
        <v>1.0857440075275282</v>
      </c>
      <c r="N126" s="71">
        <f t="shared" si="9"/>
        <v>1.1352525067393215</v>
      </c>
      <c r="O126" s="71">
        <f t="shared" si="10"/>
        <v>1.2718041092147567</v>
      </c>
    </row>
    <row r="127" spans="4:15" x14ac:dyDescent="0.15">
      <c r="D127" s="14">
        <v>121</v>
      </c>
      <c r="E127" s="8">
        <f>ROUND((((0.5*非r将兵属性验证!AG127*(1+非r将兵属性验证!AI127)*非r将兵属性验证!AH127*(1+非r将兵属性验证!AJ127)*非r将兵属性验证!AM127*非r将兵属性验证!AM127+非r将兵属性验证!N127*(1+非r将兵属性验证!P127)*非r将兵属性验证!AH127*(1+非r将兵属性验证!AJ127)*非r将兵属性验证!AM127)*0.5+(0.5*非r将兵属性验证!AG127*(1+非r将兵属性验证!AI127)*非r将兵属性验证!O127*(1+非r将兵属性验证!Q127)*非r将兵属性验证!AM127+非r将兵属性验证!N127*(1+非r将兵属性验证!P127)*非r将兵属性验证!O127*(1+非r将兵属性验证!Q127))*0.5)*非r将兵属性验证!M127/100000000)*非r将兵属性验证!M127,0)</f>
        <v>117000374789</v>
      </c>
      <c r="F127" s="8">
        <f>ROUND((((0.5*小r将兵属性验证!AG127*(1+小r将兵属性验证!AI127)*小r将兵属性验证!AH127*(1+小r将兵属性验证!AJ127)*小r将兵属性验证!AM127*小r将兵属性验证!AM127+小r将兵属性验证!N127*(1+小r将兵属性验证!P127)*小r将兵属性验证!AH127*(1+小r将兵属性验证!AJ127)*小r将兵属性验证!AM127)*0.5+(0.5*小r将兵属性验证!AG127*(1+小r将兵属性验证!AI127)*小r将兵属性验证!O127*(1+小r将兵属性验证!Q127)*小r将兵属性验证!AM127+小r将兵属性验证!N127*(1+小r将兵属性验证!P127)*小r将兵属性验证!O127*(1+小r将兵属性验证!Q127))*0.5)*小r将兵属性验证!M127/100000000)*小r将兵属性验证!M127,0)</f>
        <v>121152167763</v>
      </c>
      <c r="G127" s="8">
        <f>ROUND((((0.5*中r将兵属性验证!AG127*(1+中r将兵属性验证!AI127)*中r将兵属性验证!AH127*(1+中r将兵属性验证!AJ127)*中r将兵属性验证!AM127*中r将兵属性验证!AM127+中r将兵属性验证!N127*(1+中r将兵属性验证!P127)*中r将兵属性验证!AH127*(1+中r将兵属性验证!AJ127)*中r将兵属性验证!AM127)*0.5+(0.5*中r将兵属性验证!AG127*(1+中r将兵属性验证!AI127)*中r将兵属性验证!O127*(1+中r将兵属性验证!Q127)*中r将兵属性验证!AM127+中r将兵属性验证!N127*(1+中r将兵属性验证!P127)*中r将兵属性验证!O127*(1+中r将兵属性验证!Q127))*0.5)*中r将兵属性验证!M127/100000000)*中r将兵属性验证!M127,0)</f>
        <v>126730507271</v>
      </c>
      <c r="H127" s="8">
        <f>ROUND((((0.5*大r将兵属性验证!AG127*(1+大r将兵属性验证!AI127)*大r将兵属性验证!AH127*(1+大r将兵属性验证!AJ127)*大r将兵属性验证!AM127*大r将兵属性验证!AM127+大r将兵属性验证!N127*(1+大r将兵属性验证!P127)*大r将兵属性验证!AH127*(1+大r将兵属性验证!AJ127)*大r将兵属性验证!AM127)*0.5+(0.5*大r将兵属性验证!AG127*(1+大r将兵属性验证!AI127)*大r将兵属性验证!O127*(1+大r将兵属性验证!Q127)*大r将兵属性验证!AM127+大r将兵属性验证!N127*(1+大r将兵属性验证!P127)*大r将兵属性验证!O127*(1+大r将兵属性验证!Q127))*0.5)*大r将兵属性验证!M127/100000000)*大r将兵属性验证!M127,0)</f>
        <v>133025047577</v>
      </c>
      <c r="I127" s="8">
        <f>ROUND((((0.5*超r将兵属性验证!AG127*(1+超r将兵属性验证!AI127)*超r将兵属性验证!AH127*(1+超r将兵属性验证!AJ127)*超r将兵属性验证!AM127*超r将兵属性验证!AM127+超r将兵属性验证!N127*(1+超r将兵属性验证!P127)*超r将兵属性验证!AH127*(1+超r将兵属性验证!AJ127)*超r将兵属性验证!AM127)*0.5+(0.5*超r将兵属性验证!AG127*(1+超r将兵属性验证!AI127)*超r将兵属性验证!O127*(1+超r将兵属性验证!Q127)*超r将兵属性验证!AM127+超r将兵属性验证!N127*(1+超r将兵属性验证!P127)*超r将兵属性验证!O127*(1+超r将兵属性验证!Q127))*0.5)*超r将兵属性验证!M127/100000000)*超r将兵属性验证!M127,0)</f>
        <v>149350383733</v>
      </c>
      <c r="K127" s="71">
        <f t="shared" si="6"/>
        <v>1</v>
      </c>
      <c r="L127" s="71">
        <f t="shared" si="7"/>
        <v>1.0354852963632586</v>
      </c>
      <c r="M127" s="71">
        <f t="shared" si="8"/>
        <v>1.0831632590882503</v>
      </c>
      <c r="N127" s="71">
        <f t="shared" si="9"/>
        <v>1.1369625765464351</v>
      </c>
      <c r="O127" s="71">
        <f t="shared" si="10"/>
        <v>1.2764949172371494</v>
      </c>
    </row>
    <row r="128" spans="4:15" x14ac:dyDescent="0.15">
      <c r="D128" s="14">
        <v>122</v>
      </c>
      <c r="E128" s="8">
        <f>ROUND((((0.5*非r将兵属性验证!AG128*(1+非r将兵属性验证!AI128)*非r将兵属性验证!AH128*(1+非r将兵属性验证!AJ128)*非r将兵属性验证!AM128*非r将兵属性验证!AM128+非r将兵属性验证!N128*(1+非r将兵属性验证!P128)*非r将兵属性验证!AH128*(1+非r将兵属性验证!AJ128)*非r将兵属性验证!AM128)*0.5+(0.5*非r将兵属性验证!AG128*(1+非r将兵属性验证!AI128)*非r将兵属性验证!O128*(1+非r将兵属性验证!Q128)*非r将兵属性验证!AM128+非r将兵属性验证!N128*(1+非r将兵属性验证!P128)*非r将兵属性验证!O128*(1+非r将兵属性验证!Q128))*0.5)*非r将兵属性验证!M128/100000000)*非r将兵属性验证!M128,0)</f>
        <v>121619008305</v>
      </c>
      <c r="F128" s="8">
        <f>ROUND((((0.5*小r将兵属性验证!AG128*(1+小r将兵属性验证!AI128)*小r将兵属性验证!AH128*(1+小r将兵属性验证!AJ128)*小r将兵属性验证!AM128*小r将兵属性验证!AM128+小r将兵属性验证!N128*(1+小r将兵属性验证!P128)*小r将兵属性验证!AH128*(1+小r将兵属性验证!AJ128)*小r将兵属性验证!AM128)*0.5+(0.5*小r将兵属性验证!AG128*(1+小r将兵属性验证!AI128)*小r将兵属性验证!O128*(1+小r将兵属性验证!Q128)*小r将兵属性验证!AM128+小r将兵属性验证!N128*(1+小r将兵属性验证!P128)*小r将兵属性验证!O128*(1+小r将兵属性验证!Q128))*0.5)*小r将兵属性验证!M128/100000000)*小r将兵属性验证!M128,0)</f>
        <v>125804392702</v>
      </c>
      <c r="G128" s="8">
        <f>ROUND((((0.5*中r将兵属性验证!AG128*(1+中r将兵属性验证!AI128)*中r将兵属性验证!AH128*(1+中r将兵属性验证!AJ128)*中r将兵属性验证!AM128*中r将兵属性验证!AM128+中r将兵属性验证!N128*(1+中r将兵属性验证!P128)*中r将兵属性验证!AH128*(1+中r将兵属性验证!AJ128)*中r将兵属性验证!AM128)*0.5+(0.5*中r将兵属性验证!AG128*(1+中r将兵属性验证!AI128)*中r将兵属性验证!O128*(1+中r将兵属性验证!Q128)*中r将兵属性验证!AM128+中r将兵属性验证!N128*(1+中r将兵属性验证!P128)*中r将兵属性验证!O128*(1+中r将兵属性验证!Q128))*0.5)*中r将兵属性验证!M128/100000000)*中r将兵属性验证!M128,0)</f>
        <v>131524277131</v>
      </c>
      <c r="H128" s="8">
        <f>ROUND((((0.5*大r将兵属性验证!AG128*(1+大r将兵属性验证!AI128)*大r将兵属性验证!AH128*(1+大r将兵属性验证!AJ128)*大r将兵属性验证!AM128*大r将兵属性验证!AM128+大r将兵属性验证!N128*(1+大r将兵属性验证!P128)*大r将兵属性验证!AH128*(1+大r将兵属性验证!AJ128)*大r将兵属性验证!AM128)*0.5+(0.5*大r将兵属性验证!AG128*(1+大r将兵属性验证!AI128)*大r将兵属性验证!O128*(1+大r将兵属性验证!Q128)*大r将兵属性验证!AM128+大r将兵属性验证!N128*(1+大r将兵属性验证!P128)*大r将兵属性验证!O128*(1+大r将兵属性验证!Q128))*0.5)*大r将兵属性验证!M128/100000000)*大r将兵属性验证!M128,0)</f>
        <v>138416716193</v>
      </c>
      <c r="I128" s="8">
        <f>ROUND((((0.5*超r将兵属性验证!AG128*(1+超r将兵属性验证!AI128)*超r将兵属性验证!AH128*(1+超r将兵属性验证!AJ128)*超r将兵属性验证!AM128*超r将兵属性验证!AM128+超r将兵属性验证!N128*(1+超r将兵属性验证!P128)*超r将兵属性验证!AH128*(1+超r将兵属性验证!AJ128)*超r将兵属性验证!AM128)*0.5+(0.5*超r将兵属性验证!AG128*(1+超r将兵属性验证!AI128)*超r将兵属性验证!O128*(1+超r将兵属性验证!Q128)*超r将兵属性验证!AM128+超r将兵属性验证!N128*(1+超r将兵属性验证!P128)*超r将兵属性验证!O128*(1+超r将兵属性验证!Q128))*0.5)*超r将兵属性验证!M128/100000000)*超r将兵属性验证!M128,0)</f>
        <v>155790831368</v>
      </c>
      <c r="K128" s="71">
        <f t="shared" si="6"/>
        <v>1</v>
      </c>
      <c r="L128" s="71">
        <f t="shared" si="7"/>
        <v>1.0344139000583179</v>
      </c>
      <c r="M128" s="71">
        <f t="shared" si="8"/>
        <v>1.0814450714904635</v>
      </c>
      <c r="N128" s="71">
        <f t="shared" si="9"/>
        <v>1.138117454846155</v>
      </c>
      <c r="O128" s="71">
        <f t="shared" si="10"/>
        <v>1.2809743603343879</v>
      </c>
    </row>
    <row r="129" spans="4:15" x14ac:dyDescent="0.15">
      <c r="D129" s="14">
        <v>123</v>
      </c>
      <c r="E129" s="8">
        <f>ROUND((((0.5*非r将兵属性验证!AG129*(1+非r将兵属性验证!AI129)*非r将兵属性验证!AH129*(1+非r将兵属性验证!AJ129)*非r将兵属性验证!AM129*非r将兵属性验证!AM129+非r将兵属性验证!N129*(1+非r将兵属性验证!P129)*非r将兵属性验证!AH129*(1+非r将兵属性验证!AJ129)*非r将兵属性验证!AM129)*0.5+(0.5*非r将兵属性验证!AG129*(1+非r将兵属性验证!AI129)*非r将兵属性验证!O129*(1+非r将兵属性验证!Q129)*非r将兵属性验证!AM129+非r将兵属性验证!N129*(1+非r将兵属性验证!P129)*非r将兵属性验证!O129*(1+非r将兵属性验证!Q129))*0.5)*非r将兵属性验证!M129/100000000)*非r将兵属性验证!M129,0)</f>
        <v>126168721023</v>
      </c>
      <c r="F129" s="8">
        <f>ROUND((((0.5*小r将兵属性验证!AG129*(1+小r将兵属性验证!AI129)*小r将兵属性验证!AH129*(1+小r将兵属性验证!AJ129)*小r将兵属性验证!AM129*小r将兵属性验证!AM129+小r将兵属性验证!N129*(1+小r将兵属性验证!P129)*小r将兵属性验证!AH129*(1+小r将兵属性验证!AJ129)*小r将兵属性验证!AM129)*0.5+(0.5*小r将兵属性验证!AG129*(1+小r将兵属性验证!AI129)*小r将兵属性验证!O129*(1+小r将兵属性验证!Q129)*小r将兵属性验证!AM129+小r将兵属性验证!N129*(1+小r将兵属性验证!P129)*小r将兵属性验证!O129*(1+小r将兵属性验证!Q129))*0.5)*小r将兵属性验证!M129/100000000)*小r将兵属性验证!M129,0)</f>
        <v>130732311632</v>
      </c>
      <c r="G129" s="8">
        <f>ROUND((((0.5*中r将兵属性验证!AG129*(1+中r将兵属性验证!AI129)*中r将兵属性验证!AH129*(1+中r将兵属性验证!AJ129)*中r将兵属性验证!AM129*中r将兵属性验证!AM129+中r将兵属性验证!N129*(1+中r将兵属性验证!P129)*中r将兵属性验证!AH129*(1+中r将兵属性验证!AJ129)*中r将兵属性验证!AM129)*0.5+(0.5*中r将兵属性验证!AG129*(1+中r将兵属性验证!AI129)*中r将兵属性验证!O129*(1+中r将兵属性验证!Q129)*中r将兵属性验证!AM129+中r将兵属性验证!N129*(1+中r将兵属性验证!P129)*中r将兵属性验证!O129*(1+中r将兵属性验证!Q129))*0.5)*中r将兵属性验证!M129/100000000)*中r将兵属性验证!M129,0)</f>
        <v>136479893034</v>
      </c>
      <c r="H129" s="8">
        <f>ROUND((((0.5*大r将兵属性验证!AG129*(1+大r将兵属性验证!AI129)*大r将兵属性验证!AH129*(1+大r将兵属性验证!AJ129)*大r将兵属性验证!AM129*大r将兵属性验证!AM129+大r将兵属性验证!N129*(1+大r将兵属性验证!P129)*大r将兵属性验证!AH129*(1+大r将兵属性验证!AJ129)*大r将兵属性验证!AM129)*0.5+(0.5*大r将兵属性验证!AG129*(1+大r将兵属性验证!AI129)*大r将兵属性验证!O129*(1+大r将兵属性验证!Q129)*大r将兵属性验证!AM129+大r将兵属性验证!N129*(1+大r将兵属性验证!P129)*大r将兵属性验证!O129*(1+大r将兵属性验证!Q129))*0.5)*大r将兵属性验证!M129/100000000)*大r将兵属性验证!M129,0)</f>
        <v>144115040159</v>
      </c>
      <c r="I129" s="8">
        <f>ROUND((((0.5*超r将兵属性验证!AG129*(1+超r将兵属性验证!AI129)*超r将兵属性验证!AH129*(1+超r将兵属性验证!AJ129)*超r将兵属性验证!AM129*超r将兵属性验证!AM129+超r将兵属性验证!N129*(1+超r将兵属性验证!P129)*超r将兵属性验证!AH129*(1+超r将兵属性验证!AJ129)*超r将兵属性验证!AM129)*0.5+(0.5*超r将兵属性验证!AG129*(1+超r将兵属性验证!AI129)*超r将兵属性验证!O129*(1+超r将兵属性验证!Q129)*超r将兵属性验证!AM129+超r将兵属性验证!N129*(1+超r将兵属性验证!P129)*超r将兵属性验证!O129*(1+超r将兵属性验证!Q129))*0.5)*超r将兵属性验证!M129/100000000)*超r将兵属性验证!M129,0)</f>
        <v>162346616932</v>
      </c>
      <c r="K129" s="71">
        <f t="shared" si="6"/>
        <v>1</v>
      </c>
      <c r="L129" s="71">
        <f t="shared" si="7"/>
        <v>1.0361705387198787</v>
      </c>
      <c r="M129" s="71">
        <f t="shared" si="8"/>
        <v>1.0817252638165391</v>
      </c>
      <c r="N129" s="71">
        <f t="shared" si="9"/>
        <v>1.1422406361139894</v>
      </c>
      <c r="O129" s="71">
        <f t="shared" si="10"/>
        <v>1.2867421942274022</v>
      </c>
    </row>
    <row r="130" spans="4:15" x14ac:dyDescent="0.15">
      <c r="D130" s="14">
        <v>124</v>
      </c>
      <c r="E130" s="8">
        <f>ROUND((((0.5*非r将兵属性验证!AG130*(1+非r将兵属性验证!AI130)*非r将兵属性验证!AH130*(1+非r将兵属性验证!AJ130)*非r将兵属性验证!AM130*非r将兵属性验证!AM130+非r将兵属性验证!N130*(1+非r将兵属性验证!P130)*非r将兵属性验证!AH130*(1+非r将兵属性验证!AJ130)*非r将兵属性验证!AM130)*0.5+(0.5*非r将兵属性验证!AG130*(1+非r将兵属性验证!AI130)*非r将兵属性验证!O130*(1+非r将兵属性验证!Q130)*非r将兵属性验证!AM130+非r将兵属性验证!N130*(1+非r将兵属性验证!P130)*非r将兵属性验证!O130*(1+非r将兵属性验证!Q130))*0.5)*非r将兵属性验证!M130/100000000)*非r将兵属性验证!M130,0)</f>
        <v>130836938159</v>
      </c>
      <c r="F130" s="8">
        <f>ROUND((((0.5*小r将兵属性验证!AG130*(1+小r将兵属性验证!AI130)*小r将兵属性验证!AH130*(1+小r将兵属性验证!AJ130)*小r将兵属性验证!AM130*小r将兵属性验证!AM130+小r将兵属性验证!N130*(1+小r将兵属性验证!P130)*小r将兵属性验证!AH130*(1+小r将兵属性验证!AJ130)*小r将兵属性验证!AM130)*0.5+(0.5*小r将兵属性验证!AG130*(1+小r将兵属性验证!AI130)*小r将兵属性验证!O130*(1+小r将兵属性验证!Q130)*小r将兵属性验证!AM130+小r将兵属性验证!N130*(1+小r将兵属性验证!P130)*小r将兵属性验证!O130*(1+小r将兵属性验证!Q130))*0.5)*小r将兵属性验证!M130/100000000)*小r将兵属性验证!M130,0)</f>
        <v>135775006676</v>
      </c>
      <c r="G130" s="8">
        <f>ROUND((((0.5*中r将兵属性验证!AG130*(1+中r将兵属性验证!AI130)*中r将兵属性验证!AH130*(1+中r将兵属性验证!AJ130)*中r将兵属性验证!AM130*中r将兵属性验证!AM130+中r将兵属性验证!N130*(1+中r将兵属性验证!P130)*中r将兵属性验证!AH130*(1+中r将兵属性验证!AJ130)*中r将兵属性验证!AM130)*0.5+(0.5*中r将兵属性验证!AG130*(1+中r将兵属性验证!AI130)*中r将兵属性验证!O130*(1+中r将兵属性验证!Q130)*中r将兵属性验证!AM130+中r将兵属性验证!N130*(1+中r将兵属性验证!P130)*中r将兵属性验证!O130*(1+中r将兵属性验证!Q130))*0.5)*中r将兵属性验证!M130/100000000)*中r将兵属性验证!M130,0)</f>
        <v>141605412995</v>
      </c>
      <c r="H130" s="8">
        <f>ROUND((((0.5*大r将兵属性验证!AG130*(1+大r将兵属性验证!AI130)*大r将兵属性验证!AH130*(1+大r将兵属性验证!AJ130)*大r将兵属性验证!AM130*大r将兵属性验证!AM130+大r将兵属性验证!N130*(1+大r将兵属性验证!P130)*大r将兵属性验证!AH130*(1+大r将兵属性验证!AJ130)*大r将兵属性验证!AM130)*0.5+(0.5*大r将兵属性验证!AG130*(1+大r将兵属性验证!AI130)*大r将兵属性验证!O130*(1+大r将兵属性验证!Q130)*大r将兵属性验证!AM130+大r将兵属性验证!N130*(1+大r将兵属性验证!P130)*大r将兵属性验证!O130*(1+大r将兵属性验证!Q130))*0.5)*大r将兵属性验证!M130/100000000)*大r将兵属性验证!M130,0)</f>
        <v>149718843171</v>
      </c>
      <c r="I130" s="8">
        <f>ROUND((((0.5*超r将兵属性验证!AG130*(1+超r将兵属性验证!AI130)*超r将兵属性验证!AH130*(1+超r将兵属性验证!AJ130)*超r将兵属性验证!AM130*超r将兵属性验证!AM130+超r将兵属性验证!N130*(1+超r将兵属性验证!P130)*超r将兵属性验证!AH130*(1+超r将兵属性验证!AJ130)*超r将兵属性验证!AM130)*0.5+(0.5*超r将兵属性验证!AG130*(1+超r将兵属性验证!AI130)*超r将兵属性验证!O130*(1+超r将兵属性验证!Q130)*超r将兵属性验证!AM130+超r将兵属性验证!N130*(1+超r将兵属性验证!P130)*超r将兵属性验证!O130*(1+超r将兵属性验证!Q130))*0.5)*超r将兵属性验证!M130/100000000)*超r将兵属性验证!M130,0)</f>
        <v>169103292068</v>
      </c>
      <c r="K130" s="71">
        <f t="shared" si="6"/>
        <v>1</v>
      </c>
      <c r="L130" s="71">
        <f t="shared" si="7"/>
        <v>1.0377421589536053</v>
      </c>
      <c r="M130" s="71">
        <f t="shared" si="8"/>
        <v>1.0823045463117884</v>
      </c>
      <c r="N130" s="71">
        <f t="shared" si="9"/>
        <v>1.1443163167656347</v>
      </c>
      <c r="O130" s="71">
        <f t="shared" si="10"/>
        <v>1.2924736274590642</v>
      </c>
    </row>
    <row r="131" spans="4:15" x14ac:dyDescent="0.15">
      <c r="D131" s="14">
        <v>125</v>
      </c>
      <c r="E131" s="8">
        <f>ROUND((((0.5*非r将兵属性验证!AG131*(1+非r将兵属性验证!AI131)*非r将兵属性验证!AH131*(1+非r将兵属性验证!AJ131)*非r将兵属性验证!AM131*非r将兵属性验证!AM131+非r将兵属性验证!N131*(1+非r将兵属性验证!P131)*非r将兵属性验证!AH131*(1+非r将兵属性验证!AJ131)*非r将兵属性验证!AM131)*0.5+(0.5*非r将兵属性验证!AG131*(1+非r将兵属性验证!AI131)*非r将兵属性验证!O131*(1+非r将兵属性验证!Q131)*非r将兵属性验证!AM131+非r将兵属性验证!N131*(1+非r将兵属性验证!P131)*非r将兵属性验证!O131*(1+非r将兵属性验证!Q131))*0.5)*非r将兵属性验证!M131/100000000)*非r将兵属性验证!M131,0)</f>
        <v>135595174587</v>
      </c>
      <c r="F131" s="8">
        <f>ROUND((((0.5*小r将兵属性验证!AG131*(1+小r将兵属性验证!AI131)*小r将兵属性验证!AH131*(1+小r将兵属性验证!AJ131)*小r将兵属性验证!AM131*小r将兵属性验证!AM131+小r将兵属性验证!N131*(1+小r将兵属性验证!P131)*小r将兵属性验证!AH131*(1+小r将兵属性验证!AJ131)*小r将兵属性验证!AM131)*0.5+(0.5*小r将兵属性验证!AG131*(1+小r将兵属性验证!AI131)*小r将兵属性验证!O131*(1+小r将兵属性验证!Q131)*小r将兵属性验证!AM131+小r将兵属性验证!N131*(1+小r将兵属性验证!P131)*小r将兵属性验证!O131*(1+小r将兵属性验证!Q131))*0.5)*小r将兵属性验证!M131/100000000)*小r将兵属性验证!M131,0)</f>
        <v>140920011791</v>
      </c>
      <c r="G131" s="8">
        <f>ROUND((((0.5*中r将兵属性验证!AG131*(1+中r将兵属性验证!AI131)*中r将兵属性验证!AH131*(1+中r将兵属性验证!AJ131)*中r将兵属性验证!AM131*中r将兵属性验证!AM131+中r将兵属性验证!N131*(1+中r将兵属性验证!P131)*中r将兵属性验证!AH131*(1+中r将兵属性验证!AJ131)*中r将兵属性验证!AM131)*0.5+(0.5*中r将兵属性验证!AG131*(1+中r将兵属性验证!AI131)*中r将兵属性验证!O131*(1+中r将兵属性验证!Q131)*中r将兵属性验证!AM131+中r将兵属性验证!N131*(1+中r将兵属性验证!P131)*中r将兵属性验证!O131*(1+中r将兵属性验证!Q131))*0.5)*中r将兵属性验证!M131/100000000)*中r将兵属性验证!M131,0)</f>
        <v>146634326900</v>
      </c>
      <c r="H131" s="8">
        <f>ROUND((((0.5*大r将兵属性验证!AG131*(1+大r将兵属性验证!AI131)*大r将兵属性验证!AH131*(1+大r将兵属性验证!AJ131)*大r将兵属性验证!AM131*大r将兵属性验证!AM131+大r将兵属性验证!N131*(1+大r将兵属性验证!P131)*大r将兵属性验证!AH131*(1+大r将兵属性验证!AJ131)*大r将兵属性验证!AM131)*0.5+(0.5*大r将兵属性验证!AG131*(1+大r将兵属性验证!AI131)*大r将兵属性验证!O131*(1+大r将兵属性验证!Q131)*大r将兵属性验证!AM131+大r将兵属性验证!N131*(1+大r将兵属性验证!P131)*大r将兵属性验证!O131*(1+大r将兵属性验证!Q131))*0.5)*大r将兵属性验证!M131/100000000)*大r将兵属性验证!M131,0)</f>
        <v>155504891066</v>
      </c>
      <c r="I131" s="8">
        <f>ROUND((((0.5*超r将兵属性验证!AG131*(1+超r将兵属性验证!AI131)*超r将兵属性验证!AH131*(1+超r将兵属性验证!AJ131)*超r将兵属性验证!AM131*超r将兵属性验证!AM131+超r将兵属性验证!N131*(1+超r将兵属性验证!P131)*超r将兵属性验证!AH131*(1+超r将兵属性验证!AJ131)*超r将兵属性验证!AM131)*0.5+(0.5*超r将兵属性验证!AG131*(1+超r将兵属性验证!AI131)*超r将兵属性验证!O131*(1+超r将兵属性验证!Q131)*超r将兵属性验证!AM131+超r将兵属性验证!N131*(1+超r将兵属性验证!P131)*超r将兵属性验证!O131*(1+超r将兵属性验证!Q131))*0.5)*超r将兵属性验证!M131/100000000)*超r将兵属性验证!M131,0)</f>
        <v>176765241548</v>
      </c>
      <c r="K131" s="71">
        <f t="shared" si="6"/>
        <v>1</v>
      </c>
      <c r="L131" s="71">
        <f t="shared" si="7"/>
        <v>1.0392701083959555</v>
      </c>
      <c r="M131" s="71">
        <f t="shared" si="8"/>
        <v>1.0814125749431969</v>
      </c>
      <c r="N131" s="71">
        <f t="shared" si="9"/>
        <v>1.14683204280419</v>
      </c>
      <c r="O131" s="71">
        <f t="shared" si="10"/>
        <v>1.3036248678199431</v>
      </c>
    </row>
    <row r="132" spans="4:15" x14ac:dyDescent="0.15">
      <c r="D132" s="14">
        <v>126</v>
      </c>
      <c r="E132" s="8">
        <f>ROUND((((0.5*非r将兵属性验证!AG132*(1+非r将兵属性验证!AI132)*非r将兵属性验证!AH132*(1+非r将兵属性验证!AJ132)*非r将兵属性验证!AM132*非r将兵属性验证!AM132+非r将兵属性验证!N132*(1+非r将兵属性验证!P132)*非r将兵属性验证!AH132*(1+非r将兵属性验证!AJ132)*非r将兵属性验证!AM132)*0.5+(0.5*非r将兵属性验证!AG132*(1+非r将兵属性验证!AI132)*非r将兵属性验证!O132*(1+非r将兵属性验证!Q132)*非r将兵属性验证!AM132+非r将兵属性验证!N132*(1+非r将兵属性验证!P132)*非r将兵属性验证!O132*(1+非r将兵属性验证!Q132))*0.5)*非r将兵属性验证!M132/100000000)*非r将兵属性验证!M132,0)</f>
        <v>140577440844</v>
      </c>
      <c r="F132" s="8">
        <f>ROUND((((0.5*小r将兵属性验证!AG132*(1+小r将兵属性验证!AI132)*小r将兵属性验证!AH132*(1+小r将兵属性验证!AJ132)*小r将兵属性验证!AM132*小r将兵属性验证!AM132+小r将兵属性验证!N132*(1+小r将兵属性验证!P132)*小r将兵属性验证!AH132*(1+小r将兵属性验证!AJ132)*小r将兵属性验证!AM132)*0.5+(0.5*小r将兵属性验证!AG132*(1+小r将兵属性验证!AI132)*小r将兵属性验证!O132*(1+小r将兵属性验证!Q132)*小r将兵属性验证!AM132+小r将兵属性验证!N132*(1+小r将兵属性验证!P132)*小r将兵属性验证!O132*(1+小r将兵属性验证!Q132))*0.5)*小r将兵属性验证!M132/100000000)*小r将兵属性验证!M132,0)</f>
        <v>145962922859</v>
      </c>
      <c r="G132" s="8">
        <f>ROUND((((0.5*中r将兵属性验证!AG132*(1+中r将兵属性验证!AI132)*中r将兵属性验证!AH132*(1+中r将兵属性验证!AJ132)*中r将兵属性验证!AM132*中r将兵属性验证!AM132+中r将兵属性验证!N132*(1+中r将兵属性验证!P132)*中r将兵属性验证!AH132*(1+中r将兵属性验证!AJ132)*中r将兵属性验证!AM132)*0.5+(0.5*中r将兵属性验证!AG132*(1+中r将兵属性验证!AI132)*中r将兵属性验证!O132*(1+中r将兵属性验证!Q132)*中r将兵属性验证!AM132+中r将兵属性验证!N132*(1+中r将兵属性验证!P132)*中r将兵属性验证!O132*(1+中r将兵属性验证!Q132))*0.5)*中r将兵属性验证!M132/100000000)*中r将兵属性验证!M132,0)</f>
        <v>151780215840</v>
      </c>
      <c r="H132" s="8">
        <f>ROUND((((0.5*大r将兵属性验证!AG132*(1+大r将兵属性验证!AI132)*大r将兵属性验证!AH132*(1+大r将兵属性验证!AJ132)*大r将兵属性验证!AM132*大r将兵属性验证!AM132+大r将兵属性验证!N132*(1+大r将兵属性验证!P132)*大r将兵属性验证!AH132*(1+大r将兵属性验证!AJ132)*大r将兵属性验证!AM132)*0.5+(0.5*大r将兵属性验证!AG132*(1+大r将兵属性验证!AI132)*大r将兵属性验证!O132*(1+大r将兵属性验证!Q132)*大r将兵属性验证!AM132+大r将兵属性验证!N132*(1+大r将兵属性验证!P132)*大r将兵属性验证!O132*(1+大r将兵属性验证!Q132))*0.5)*大r将兵属性验证!M132/100000000)*大r将兵属性验证!M132,0)</f>
        <v>162067808478</v>
      </c>
      <c r="I132" s="8">
        <f>ROUND((((0.5*超r将兵属性验证!AG132*(1+超r将兵属性验证!AI132)*超r将兵属性验证!AH132*(1+超r将兵属性验证!AJ132)*超r将兵属性验证!AM132*超r将兵属性验证!AM132+超r将兵属性验证!N132*(1+超r将兵属性验证!P132)*超r将兵属性验证!AH132*(1+超r将兵属性验证!AJ132)*超r将兵属性验证!AM132)*0.5+(0.5*超r将兵属性验证!AG132*(1+超r将兵属性验证!AI132)*超r将兵属性验证!O132*(1+超r将兵属性验证!Q132)*超r将兵属性验证!AM132+超r将兵属性验证!N132*(1+超r将兵属性验证!P132)*超r将兵属性验证!O132*(1+超r将兵属性验证!Q132))*0.5)*超r将兵属性验证!M132/100000000)*超r将兵属性验证!M132,0)</f>
        <v>184934697508</v>
      </c>
      <c r="K132" s="71">
        <f t="shared" si="6"/>
        <v>1</v>
      </c>
      <c r="L132" s="71">
        <f t="shared" si="7"/>
        <v>1.0383097172822795</v>
      </c>
      <c r="M132" s="71">
        <f t="shared" si="8"/>
        <v>1.0796911291651112</v>
      </c>
      <c r="N132" s="71">
        <f t="shared" si="9"/>
        <v>1.1528720931678365</v>
      </c>
      <c r="O132" s="71">
        <f t="shared" si="10"/>
        <v>1.3155360945375556</v>
      </c>
    </row>
    <row r="133" spans="4:15" x14ac:dyDescent="0.15">
      <c r="D133" s="14">
        <v>127</v>
      </c>
      <c r="E133" s="8">
        <f>ROUND((((0.5*非r将兵属性验证!AG133*(1+非r将兵属性验证!AI133)*非r将兵属性验证!AH133*(1+非r将兵属性验证!AJ133)*非r将兵属性验证!AM133*非r将兵属性验证!AM133+非r将兵属性验证!N133*(1+非r将兵属性验证!P133)*非r将兵属性验证!AH133*(1+非r将兵属性验证!AJ133)*非r将兵属性验证!AM133)*0.5+(0.5*非r将兵属性验证!AG133*(1+非r将兵属性验证!AI133)*非r将兵属性验证!O133*(1+非r将兵属性验证!Q133)*非r将兵属性验证!AM133+非r将兵属性验证!N133*(1+非r将兵属性验证!P133)*非r将兵属性验证!O133*(1+非r将兵属性验证!Q133))*0.5)*非r将兵属性验证!M133/100000000)*非r将兵属性验证!M133,0)</f>
        <v>145637465645</v>
      </c>
      <c r="F133" s="8">
        <f>ROUND((((0.5*小r将兵属性验证!AG133*(1+小r将兵属性验证!AI133)*小r将兵属性验证!AH133*(1+小r将兵属性验证!AJ133)*小r将兵属性验证!AM133*小r将兵属性验证!AM133+小r将兵属性验证!N133*(1+小r将兵属性验证!P133)*小r将兵属性验证!AH133*(1+小r将兵属性验证!AJ133)*小r将兵属性验证!AM133)*0.5+(0.5*小r将兵属性验证!AG133*(1+小r将兵属性验证!AI133)*小r将兵属性验证!O133*(1+小r将兵属性验证!Q133)*小r将兵属性验证!AM133+小r将兵属性验证!N133*(1+小r将兵属性验证!P133)*小r将兵属性验证!O133*(1+小r将兵属性验证!Q133))*0.5)*小r将兵属性验证!M133/100000000)*小r将兵属性验证!M133,0)</f>
        <v>151229772738</v>
      </c>
      <c r="G133" s="8">
        <f>ROUND((((0.5*中r将兵属性验证!AG133*(1+中r将兵属性验证!AI133)*中r将兵属性验证!AH133*(1+中r将兵属性验证!AJ133)*中r将兵属性验证!AM133*中r将兵属性验证!AM133+中r将兵属性验证!N133*(1+中r将兵属性验证!P133)*中r将兵属性验证!AH133*(1+中r将兵属性验证!AJ133)*中r将兵属性验证!AM133)*0.5+(0.5*中r将兵属性验证!AG133*(1+中r将兵属性验证!AI133)*中r将兵属性验证!O133*(1+中r将兵属性验证!Q133)*中r将兵属性验证!AM133+中r将兵属性验证!N133*(1+中r将兵属性验证!P133)*中r将兵属性验证!O133*(1+中r将兵属性验证!Q133))*0.5)*中r将兵属性验证!M133/100000000)*中r将兵属性验证!M133,0)</f>
        <v>157720499356</v>
      </c>
      <c r="H133" s="8">
        <f>ROUND((((0.5*大r将兵属性验证!AG133*(1+大r将兵属性验证!AI133)*大r将兵属性验证!AH133*(1+大r将兵属性验证!AJ133)*大r将兵属性验证!AM133*大r将兵属性验证!AM133+大r将兵属性验证!N133*(1+大r将兵属性验证!P133)*大r将兵属性验证!AH133*(1+大r将兵属性验证!AJ133)*大r将兵属性验证!AM133)*0.5+(0.5*大r将兵属性验证!AG133*(1+大r将兵属性验证!AI133)*大r将兵属性验证!O133*(1+大r将兵属性验证!Q133)*大r将兵属性验证!AM133+大r将兵属性验证!N133*(1+大r将兵属性验证!P133)*大r将兵属性验证!O133*(1+大r将兵属性验证!Q133))*0.5)*大r将兵属性验证!M133/100000000)*大r将兵属性验证!M133,0)</f>
        <v>169076646481</v>
      </c>
      <c r="I133" s="8">
        <f>ROUND((((0.5*超r将兵属性验证!AG133*(1+超r将兵属性验证!AI133)*超r将兵属性验证!AH133*(1+超r将兵属性验证!AJ133)*超r将兵属性验证!AM133*超r将兵属性验证!AM133+超r将兵属性验证!N133*(1+超r将兵属性验证!P133)*超r将兵属性验证!AH133*(1+超r将兵属性验证!AJ133)*超r将兵属性验证!AM133)*0.5+(0.5*超r将兵属性验证!AG133*(1+超r将兵属性验证!AI133)*超r将兵属性验证!O133*(1+超r将兵属性验证!Q133)*超r将兵属性验证!AM133+超r将兵属性验证!N133*(1+超r将兵属性验证!P133)*超r将兵属性验证!O133*(1+超r将兵属性验证!Q133))*0.5)*超r将兵属性验证!M133/100000000)*超r将兵属性验证!M133,0)</f>
        <v>193433771040</v>
      </c>
      <c r="K133" s="71">
        <f t="shared" si="6"/>
        <v>1</v>
      </c>
      <c r="L133" s="71">
        <f t="shared" si="7"/>
        <v>1.0383988218157516</v>
      </c>
      <c r="M133" s="71">
        <f t="shared" si="8"/>
        <v>1.08296652003306</v>
      </c>
      <c r="N133" s="71">
        <f t="shared" si="9"/>
        <v>1.1609419714370366</v>
      </c>
      <c r="O133" s="71">
        <f t="shared" si="10"/>
        <v>1.3281868795458605</v>
      </c>
    </row>
    <row r="134" spans="4:15" x14ac:dyDescent="0.15">
      <c r="D134" s="14">
        <v>128</v>
      </c>
      <c r="E134" s="8">
        <f>ROUND((((0.5*非r将兵属性验证!AG134*(1+非r将兵属性验证!AI134)*非r将兵属性验证!AH134*(1+非r将兵属性验证!AJ134)*非r将兵属性验证!AM134*非r将兵属性验证!AM134+非r将兵属性验证!N134*(1+非r将兵属性验证!P134)*非r将兵属性验证!AH134*(1+非r将兵属性验证!AJ134)*非r将兵属性验证!AM134)*0.5+(0.5*非r将兵属性验证!AG134*(1+非r将兵属性验证!AI134)*非r将兵属性验证!O134*(1+非r将兵属性验证!Q134)*非r将兵属性验证!AM134+非r将兵属性验证!N134*(1+非r将兵属性验证!P134)*非r将兵属性验证!O134*(1+非r将兵属性验证!Q134))*0.5)*非r将兵属性验证!M134/100000000)*非r将兵属性验证!M134,0)</f>
        <v>150957526136</v>
      </c>
      <c r="F134" s="8">
        <f>ROUND((((0.5*小r将兵属性验证!AG134*(1+小r将兵属性验证!AI134)*小r将兵属性验证!AH134*(1+小r将兵属性验证!AJ134)*小r将兵属性验证!AM134*小r将兵属性验证!AM134+小r将兵属性验证!N134*(1+小r将兵属性验证!P134)*小r将兵属性验证!AH134*(1+小r将兵属性验证!AJ134)*小r将兵属性验证!AM134)*0.5+(0.5*小r将兵属性验证!AG134*(1+小r将兵属性验证!AI134)*小r将兵属性验证!O134*(1+小r将兵属性验证!Q134)*小r将兵属性验证!AM134+小r将兵属性验证!N134*(1+小r将兵属性验证!P134)*小r将兵属性验证!O134*(1+小r将兵属性验证!Q134))*0.5)*小r将兵属性验证!M134/100000000)*小r将兵属性验证!M134,0)</f>
        <v>156358437388</v>
      </c>
      <c r="G134" s="8">
        <f>ROUND((((0.5*中r将兵属性验证!AG134*(1+中r将兵属性验证!AI134)*中r将兵属性验证!AH134*(1+中r将兵属性验证!AJ134)*中r将兵属性验证!AM134*中r将兵属性验证!AM134+中r将兵属性验证!N134*(1+中r将兵属性验证!P134)*中r将兵属性验证!AH134*(1+中r将兵属性验证!AJ134)*中r将兵属性验证!AM134)*0.5+(0.5*中r将兵属性验证!AG134*(1+中r将兵属性验证!AI134)*中r将兵属性验证!O134*(1+中r将兵属性验证!Q134)*中r将兵属性验证!AM134+中r将兵属性验证!N134*(1+中r将兵属性验证!P134)*中r将兵属性验证!O134*(1+中r将兵属性验证!Q134))*0.5)*中r将兵属性验证!M134/100000000)*中r将兵属性验证!M134,0)</f>
        <v>164096904605</v>
      </c>
      <c r="H134" s="8">
        <f>ROUND((((0.5*大r将兵属性验证!AG134*(1+大r将兵属性验证!AI134)*大r将兵属性验证!AH134*(1+大r将兵属性验证!AJ134)*大r将兵属性验证!AM134*大r将兵属性验证!AM134+大r将兵属性验证!N134*(1+大r将兵属性验证!P134)*大r将兵属性验证!AH134*(1+大r将兵属性验证!AJ134)*大r将兵属性验证!AM134)*0.5+(0.5*大r将兵属性验证!AG134*(1+大r将兵属性验证!AI134)*大r将兵属性验证!O134*(1+大r将兵属性验证!Q134)*大r将兵属性验证!AM134+大r将兵属性验证!N134*(1+大r将兵属性验证!P134)*大r将兵属性验证!O134*(1+大r将兵属性验证!Q134))*0.5)*大r将兵属性验证!M134/100000000)*大r将兵属性验证!M134,0)</f>
        <v>176376972604</v>
      </c>
      <c r="I134" s="8">
        <f>ROUND((((0.5*超r将兵属性验证!AG134*(1+超r将兵属性验证!AI134)*超r将兵属性验证!AH134*(1+超r将兵属性验证!AJ134)*超r将兵属性验证!AM134*超r将兵属性验证!AM134+超r将兵属性验证!N134*(1+超r将兵属性验证!P134)*超r将兵属性验证!AH134*(1+超r将兵属性验证!AJ134)*超r将兵属性验证!AM134)*0.5+(0.5*超r将兵属性验证!AG134*(1+超r将兵属性验证!AI134)*超r将兵属性验证!O134*(1+超r将兵属性验证!Q134)*超r将兵属性验证!AM134+超r将兵属性验证!N134*(1+超r将兵属性验证!P134)*超r将兵属性验证!O134*(1+超r将兵属性验证!Q134))*0.5)*超r将兵属性验证!M134/100000000)*超r将兵属性验证!M134,0)</f>
        <v>202355564572</v>
      </c>
      <c r="K134" s="71">
        <f t="shared" si="6"/>
        <v>1</v>
      </c>
      <c r="L134" s="71">
        <f t="shared" si="7"/>
        <v>1.035777687871847</v>
      </c>
      <c r="M134" s="71">
        <f t="shared" si="8"/>
        <v>1.0870402344641137</v>
      </c>
      <c r="N134" s="71">
        <f t="shared" si="9"/>
        <v>1.1683880699336529</v>
      </c>
      <c r="O134" s="71">
        <f t="shared" si="10"/>
        <v>1.3404801320716841</v>
      </c>
    </row>
    <row r="135" spans="4:15" x14ac:dyDescent="0.15">
      <c r="D135" s="14">
        <v>129</v>
      </c>
      <c r="E135" s="8">
        <f>ROUND((((0.5*非r将兵属性验证!AG135*(1+非r将兵属性验证!AI135)*非r将兵属性验证!AH135*(1+非r将兵属性验证!AJ135)*非r将兵属性验证!AM135*非r将兵属性验证!AM135+非r将兵属性验证!N135*(1+非r将兵属性验证!P135)*非r将兵属性验证!AH135*(1+非r将兵属性验证!AJ135)*非r将兵属性验证!AM135)*0.5+(0.5*非r将兵属性验证!AG135*(1+非r将兵属性验证!AI135)*非r将兵属性验证!O135*(1+非r将兵属性验证!Q135)*非r将兵属性验证!AM135+非r将兵属性验证!N135*(1+非r将兵属性验证!P135)*非r将兵属性验证!O135*(1+非r将兵属性验证!Q135))*0.5)*非r将兵属性验证!M135/100000000)*非r将兵属性验证!M135,0)</f>
        <v>156381814714</v>
      </c>
      <c r="F135" s="8">
        <f>ROUND((((0.5*小r将兵属性验证!AG135*(1+小r将兵属性验证!AI135)*小r将兵属性验证!AH135*(1+小r将兵属性验证!AJ135)*小r将兵属性验证!AM135*小r将兵属性验证!AM135+小r将兵属性验证!N135*(1+小r将兵属性验证!P135)*小r将兵属性验证!AH135*(1+小r将兵属性验证!AJ135)*小r将兵属性验证!AM135)*0.5+(0.5*小r将兵属性验证!AG135*(1+小r将兵属性验证!AI135)*小r将兵属性验证!O135*(1+小r将兵属性验证!Q135)*小r将兵属性验证!AM135+小r将兵属性验证!N135*(1+小r将兵属性验证!P135)*小r将兵属性验证!O135*(1+小r将兵属性验证!Q135))*0.5)*小r将兵属性验证!M135/100000000)*小r将兵属性验证!M135,0)</f>
        <v>161786569391</v>
      </c>
      <c r="G135" s="8">
        <f>ROUND((((0.5*中r将兵属性验证!AG135*(1+中r将兵属性验证!AI135)*中r将兵属性验证!AH135*(1+中r将兵属性验证!AJ135)*中r将兵属性验证!AM135*中r将兵属性验证!AM135+中r将兵属性验证!N135*(1+中r将兵属性验证!P135)*中r将兵属性验证!AH135*(1+中r将兵属性验证!AJ135)*中r将兵属性验证!AM135)*0.5+(0.5*中r将兵属性验证!AG135*(1+中r将兵属性验证!AI135)*中r将兵属性验证!O135*(1+中r将兵属性验证!Q135)*中r将兵属性验证!AM135+中r将兵属性验证!N135*(1+中r将兵属性验证!P135)*中r将兵属性验证!O135*(1+中r将兵属性验证!Q135))*0.5)*中r将兵属性验证!M135/100000000)*中r将兵属性验证!M135,0)</f>
        <v>170838760458</v>
      </c>
      <c r="H135" s="8">
        <f>ROUND((((0.5*大r将兵属性验证!AG135*(1+大r将兵属性验证!AI135)*大r将兵属性验证!AH135*(1+大r将兵属性验证!AJ135)*大r将兵属性验证!AM135*大r将兵属性验证!AM135+大r将兵属性验证!N135*(1+大r将兵属性验证!P135)*大r将兵属性验证!AH135*(1+大r将兵属性验证!AJ135)*大r将兵属性验证!AM135)*0.5+(0.5*大r将兵属性验证!AG135*(1+大r将兵属性验证!AI135)*大r将兵属性验证!O135*(1+大r将兵属性验证!Q135)*大r将兵属性验证!AM135+大r将兵属性验证!N135*(1+大r将兵属性验证!P135)*大r将兵属性验证!O135*(1+大r将兵属性验证!Q135))*0.5)*大r将兵属性验证!M135/100000000)*大r将兵属性验证!M135,0)</f>
        <v>184161765633</v>
      </c>
      <c r="I135" s="8">
        <f>ROUND((((0.5*超r将兵属性验证!AG135*(1+超r将兵属性验证!AI135)*超r将兵属性验证!AH135*(1+超r将兵属性验证!AJ135)*超r将兵属性验证!AM135*超r将兵属性验证!AM135+超r将兵属性验证!N135*(1+超r将兵属性验证!P135)*超r将兵属性验证!AH135*(1+超r将兵属性验证!AJ135)*超r将兵属性验证!AM135)*0.5+(0.5*超r将兵属性验证!AG135*(1+超r将兵属性验证!AI135)*超r将兵属性验证!O135*(1+超r将兵属性验证!Q135)*超r将兵属性验证!AM135+超r将兵属性验证!N135*(1+超r将兵属性验证!P135)*超r将兵属性验证!O135*(1+超r将兵属性验证!Q135))*0.5)*超r将兵属性验证!M135/100000000)*超r将兵属性验证!M135,0)</f>
        <v>211811014846</v>
      </c>
      <c r="K135" s="71">
        <f t="shared" si="6"/>
        <v>1</v>
      </c>
      <c r="L135" s="71">
        <f t="shared" si="7"/>
        <v>1.0345612735527114</v>
      </c>
      <c r="M135" s="71">
        <f t="shared" si="8"/>
        <v>1.0924464636149651</v>
      </c>
      <c r="N135" s="71">
        <f t="shared" si="9"/>
        <v>1.1776418247211515</v>
      </c>
      <c r="O135" s="71">
        <f t="shared" si="10"/>
        <v>1.3544478636046786</v>
      </c>
    </row>
    <row r="136" spans="4:15" x14ac:dyDescent="0.15">
      <c r="D136" s="14">
        <v>130</v>
      </c>
      <c r="E136" s="8">
        <f>ROUND((((0.5*非r将兵属性验证!AG136*(1+非r将兵属性验证!AI136)*非r将兵属性验证!AH136*(1+非r将兵属性验证!AJ136)*非r将兵属性验证!AM136*非r将兵属性验证!AM136+非r将兵属性验证!N136*(1+非r将兵属性验证!P136)*非r将兵属性验证!AH136*(1+非r将兵属性验证!AJ136)*非r将兵属性验证!AM136)*0.5+(0.5*非r将兵属性验证!AG136*(1+非r将兵属性验证!AI136)*非r将兵属性验证!O136*(1+非r将兵属性验证!Q136)*非r将兵属性验证!AM136+非r将兵属性验证!N136*(1+非r将兵属性验证!P136)*非r将兵属性验证!O136*(1+非r将兵属性验证!Q136))*0.5)*非r将兵属性验证!M136/100000000)*非r将兵属性验证!M136,0)</f>
        <v>162077404746</v>
      </c>
      <c r="F136" s="8">
        <f>ROUND((((0.5*小r将兵属性验证!AG136*(1+小r将兵属性验证!AI136)*小r将兵属性验证!AH136*(1+小r将兵属性验证!AJ136)*小r将兵属性验证!AM136*小r将兵属性验证!AM136+小r将兵属性验证!N136*(1+小r将兵属性验证!P136)*小r将兵属性验证!AH136*(1+小r将兵属性验证!AJ136)*小r将兵属性验证!AM136)*0.5+(0.5*小r将兵属性验证!AG136*(1+小r将兵属性验证!AI136)*小r将兵属性验证!O136*(1+小r将兵属性验证!Q136)*小r将兵属性验证!AM136+小r将兵属性验证!N136*(1+小r将兵属性验证!P136)*小r将兵属性验证!O136*(1+小r将兵属性验证!Q136))*0.5)*小r将兵属性验证!M136/100000000)*小r将兵属性验证!M136,0)</f>
        <v>167353750031</v>
      </c>
      <c r="G136" s="8">
        <f>ROUND((((0.5*中r将兵属性验证!AG136*(1+中r将兵属性验证!AI136)*中r将兵属性验证!AH136*(1+中r将兵属性验证!AJ136)*中r将兵属性验证!AM136*中r将兵属性验证!AM136+中r将兵属性验证!N136*(1+中r将兵属性验证!P136)*中r将兵属性验证!AH136*(1+中r将兵属性验证!AJ136)*中r将兵属性验证!AM136)*0.5+(0.5*中r将兵属性验证!AG136*(1+中r将兵属性验证!AI136)*中r将兵属性验证!O136*(1+中r将兵属性验证!Q136)*中r将兵属性验证!AM136+中r将兵属性验证!N136*(1+中r将兵属性验证!P136)*中r将兵属性验证!O136*(1+中r将兵属性验证!Q136))*0.5)*中r将兵属性验证!M136/100000000)*中r将兵属性验证!M136,0)</f>
        <v>177862118486</v>
      </c>
      <c r="H136" s="8">
        <f>ROUND((((0.5*大r将兵属性验证!AG136*(1+大r将兵属性验证!AI136)*大r将兵属性验证!AH136*(1+大r将兵属性验证!AJ136)*大r将兵属性验证!AM136*大r将兵属性验证!AM136+大r将兵属性验证!N136*(1+大r将兵属性验证!P136)*大r将兵属性验证!AH136*(1+大r将兵属性验证!AJ136)*大r将兵属性验证!AM136)*0.5+(0.5*大r将兵属性验证!AG136*(1+大r将兵属性验证!AI136)*大r将兵属性验证!O136*(1+大r将兵属性验证!Q136)*大r将兵属性验证!AM136+大r将兵属性验证!N136*(1+大r将兵属性验证!P136)*大r将兵属性验证!O136*(1+大r将兵属性验证!Q136))*0.5)*大r将兵属性验证!M136/100000000)*大r将兵属性验证!M136,0)</f>
        <v>192279171658</v>
      </c>
      <c r="I136" s="8">
        <f>ROUND((((0.5*超r将兵属性验证!AG136*(1+超r将兵属性验证!AI136)*超r将兵属性验证!AH136*(1+超r将兵属性验证!AJ136)*超r将兵属性验证!AM136*超r将兵属性验证!AM136+超r将兵属性验证!N136*(1+超r将兵属性验证!P136)*超r将兵属性验证!AH136*(1+超r将兵属性验证!AJ136)*超r将兵属性验证!AM136)*0.5+(0.5*超r将兵属性验证!AG136*(1+超r将兵属性验证!AI136)*超r将兵属性验证!O136*(1+超r将兵属性验证!Q136)*超r将兵属性验证!AM136+超r将兵属性验证!N136*(1+超r将兵属性验证!P136)*超r将兵属性验证!O136*(1+超r将兵属性验证!Q136))*0.5)*超r将兵属性验证!M136/100000000)*超r将兵属性验证!M136,0)</f>
        <v>221670305732</v>
      </c>
      <c r="K136" s="71">
        <f t="shared" ref="K136:K166" si="11">E136/$E136</f>
        <v>1</v>
      </c>
      <c r="L136" s="71">
        <f t="shared" ref="L136:L166" si="12">F136/$E136</f>
        <v>1.0325544778636409</v>
      </c>
      <c r="M136" s="71">
        <f t="shared" ref="M136:M166" si="13">G136/$E136</f>
        <v>1.097389970950837</v>
      </c>
      <c r="N136" s="71">
        <f t="shared" ref="N136:N166" si="14">H136/$E136</f>
        <v>1.1863416246041869</v>
      </c>
      <c r="O136" s="71">
        <f t="shared" ref="O136:O166" si="15">I136/$E136</f>
        <v>1.3676817325610018</v>
      </c>
    </row>
    <row r="137" spans="4:15" x14ac:dyDescent="0.15">
      <c r="D137" s="14">
        <v>131</v>
      </c>
      <c r="E137" s="8">
        <f>ROUND((((0.5*非r将兵属性验证!AG137*(1+非r将兵属性验证!AI137)*非r将兵属性验证!AH137*(1+非r将兵属性验证!AJ137)*非r将兵属性验证!AM137*非r将兵属性验证!AM137+非r将兵属性验证!N137*(1+非r将兵属性验证!P137)*非r将兵属性验证!AH137*(1+非r将兵属性验证!AJ137)*非r将兵属性验证!AM137)*0.5+(0.5*非r将兵属性验证!AG137*(1+非r将兵属性验证!AI137)*非r将兵属性验证!O137*(1+非r将兵属性验证!Q137)*非r将兵属性验证!AM137+非r将兵属性验证!N137*(1+非r将兵属性验证!P137)*非r将兵属性验证!O137*(1+非r将兵属性验证!Q137))*0.5)*非r将兵属性验证!M137/100000000)*非r将兵属性验证!M137,0)</f>
        <v>167862176091</v>
      </c>
      <c r="F137" s="8">
        <f>ROUND((((0.5*小r将兵属性验证!AG137*(1+小r将兵属性验证!AI137)*小r将兵属性验证!AH137*(1+小r将兵属性验证!AJ137)*小r将兵属性验证!AM137*小r将兵属性验证!AM137+小r将兵属性验证!N137*(1+小r将兵属性验证!P137)*小r将兵属性验证!AH137*(1+小r将兵属性验证!AJ137)*小r将兵属性验证!AM137)*0.5+(0.5*小r将兵属性验证!AG137*(1+小r将兵属性验证!AI137)*小r将兵属性验证!O137*(1+小r将兵属性验证!Q137)*小r将兵属性验证!AM137+小r将兵属性验证!N137*(1+小r将兵属性验证!P137)*小r将兵属性验证!O137*(1+小r将兵属性验证!Q137))*0.5)*小r将兵属性验证!M137/100000000)*小r将兵属性验证!M137,0)</f>
        <v>173111052297</v>
      </c>
      <c r="G137" s="8">
        <f>ROUND((((0.5*中r将兵属性验证!AG137*(1+中r将兵属性验证!AI137)*中r将兵属性验证!AH137*(1+中r将兵属性验证!AJ137)*中r将兵属性验证!AM137*中r将兵属性验证!AM137+中r将兵属性验证!N137*(1+中r将兵属性验证!P137)*中r将兵属性验证!AH137*(1+中r将兵属性验证!AJ137)*中r将兵属性验证!AM137)*0.5+(0.5*中r将兵属性验证!AG137*(1+中r将兵属性验证!AI137)*中r将兵属性验证!O137*(1+中r将兵属性验证!Q137)*中r将兵属性验证!AM137+中r将兵属性验证!N137*(1+中r将兵属性验证!P137)*中r将兵属性验证!O137*(1+中r将兵属性验证!Q137))*0.5)*中r将兵属性验证!M137/100000000)*中r将兵属性验证!M137,0)</f>
        <v>185112727867</v>
      </c>
      <c r="H137" s="8">
        <f>ROUND((((0.5*大r将兵属性验证!AG137*(1+大r将兵属性验证!AI137)*大r将兵属性验证!AH137*(1+大r将兵属性验证!AJ137)*大r将兵属性验证!AM137*大r将兵属性验证!AM137+大r将兵属性验证!N137*(1+大r将兵属性验证!P137)*大r将兵属性验证!AH137*(1+大r将兵属性验证!AJ137)*大r将兵属性验证!AM137)*0.5+(0.5*大r将兵属性验证!AG137*(1+大r将兵属性验证!AI137)*大r将兵属性验证!O137*(1+大r将兵属性验证!Q137)*大r将兵属性验证!AM137+大r将兵属性验证!N137*(1+大r将兵属性验证!P137)*大r将兵属性验证!O137*(1+大r将兵属性验证!Q137))*0.5)*大r将兵属性验证!M137/100000000)*大r将兵属性验证!M137,0)</f>
        <v>200684153390</v>
      </c>
      <c r="I137" s="8">
        <f>ROUND((((0.5*超r将兵属性验证!AG137*(1+超r将兵属性验证!AI137)*超r将兵属性验证!AH137*(1+超r将兵属性验证!AJ137)*超r将兵属性验证!AM137*超r将兵属性验证!AM137+超r将兵属性验证!N137*(1+超r将兵属性验证!P137)*超r将兵属性验证!AH137*(1+超r将兵属性验证!AJ137)*超r将兵属性验证!AM137)*0.5+(0.5*超r将兵属性验证!AG137*(1+超r将兵属性验证!AI137)*超r将兵属性验证!O137*(1+超r将兵属性验证!Q137)*超r将兵属性验证!AM137+超r将兵属性验证!N137*(1+超r将兵属性验证!P137)*超r将兵属性验证!O137*(1+超r将兵属性验证!Q137))*0.5)*超r将兵属性验证!M137/100000000)*超r将兵属性验证!M137,0)</f>
        <v>231827111956</v>
      </c>
      <c r="K137" s="71">
        <f t="shared" si="11"/>
        <v>1</v>
      </c>
      <c r="L137" s="71">
        <f t="shared" si="12"/>
        <v>1.0312689631948684</v>
      </c>
      <c r="M137" s="71">
        <f t="shared" si="13"/>
        <v>1.1027661631566619</v>
      </c>
      <c r="N137" s="71">
        <f t="shared" si="14"/>
        <v>1.1955293209186495</v>
      </c>
      <c r="O137" s="71">
        <f t="shared" si="15"/>
        <v>1.3810562769680996</v>
      </c>
    </row>
    <row r="138" spans="4:15" x14ac:dyDescent="0.15">
      <c r="D138" s="14">
        <v>132</v>
      </c>
      <c r="E138" s="8">
        <f>ROUND((((0.5*非r将兵属性验证!AG138*(1+非r将兵属性验证!AI138)*非r将兵属性验证!AH138*(1+非r将兵属性验证!AJ138)*非r将兵属性验证!AM138*非r将兵属性验证!AM138+非r将兵属性验证!N138*(1+非r将兵属性验证!P138)*非r将兵属性验证!AH138*(1+非r将兵属性验证!AJ138)*非r将兵属性验证!AM138)*0.5+(0.5*非r将兵属性验证!AG138*(1+非r将兵属性验证!AI138)*非r将兵属性验证!O138*(1+非r将兵属性验证!Q138)*非r将兵属性验证!AM138+非r将兵属性验证!N138*(1+非r将兵属性验证!P138)*非r将兵属性验证!O138*(1+非r将兵属性验证!Q138))*0.5)*非r将兵属性验证!M138/100000000)*非r将兵属性验证!M138,0)</f>
        <v>173908440482</v>
      </c>
      <c r="F138" s="8">
        <f>ROUND((((0.5*小r将兵属性验证!AG138*(1+小r将兵属性验证!AI138)*小r将兵属性验证!AH138*(1+小r将兵属性验证!AJ138)*小r将兵属性验证!AM138*小r将兵属性验证!AM138+小r将兵属性验证!N138*(1+小r将兵属性验证!P138)*小r将兵属性验证!AH138*(1+小r将兵属性验证!AJ138)*小r将兵属性验证!AM138)*0.5+(0.5*小r将兵属性验证!AG138*(1+小r将兵属性验证!AI138)*小r将兵属性验证!O138*(1+小r将兵属性验证!Q138)*小r将兵属性验证!AM138+小r将兵属性验证!N138*(1+小r将兵属性验证!P138)*小r将兵属性验证!O138*(1+小r将兵属性验证!Q138))*0.5)*小r将兵属性验证!M138/100000000)*小r将兵属性验证!M138,0)</f>
        <v>179013060287</v>
      </c>
      <c r="G138" s="8">
        <f>ROUND((((0.5*中r将兵属性验证!AG138*(1+中r将兵属性验证!AI138)*中r将兵属性验证!AH138*(1+中r将兵属性验证!AJ138)*中r将兵属性验证!AM138*中r将兵属性验证!AM138+中r将兵属性验证!N138*(1+中r将兵属性验证!P138)*中r将兵属性验证!AH138*(1+中r将兵属性验证!AJ138)*中r将兵属性验证!AM138)*0.5+(0.5*中r将兵属性验证!AG138*(1+中r将兵属性验证!AI138)*中r将兵属性验证!O138*(1+中r将兵属性验证!Q138)*中r将兵属性验证!AM138+中r将兵属性验证!N138*(1+中r将兵属性验证!P138)*中r将兵属性验证!O138*(1+中r将兵属性验证!Q138))*0.5)*中r将兵属性验证!M138/100000000)*中r将兵属性验证!M138,0)</f>
        <v>192654281972</v>
      </c>
      <c r="H138" s="8">
        <f>ROUND((((0.5*大r将兵属性验证!AG138*(1+大r将兵属性验证!AI138)*大r将兵属性验证!AH138*(1+大r将兵属性验证!AJ138)*大r将兵属性验证!AM138*大r将兵属性验证!AM138+大r将兵属性验证!N138*(1+大r将兵属性验证!P138)*大r将兵属性验证!AH138*(1+大r将兵属性验证!AJ138)*大r将兵属性验证!AM138)*0.5+(0.5*大r将兵属性验证!AG138*(1+大r将兵属性验证!AI138)*大r将兵属性验证!O138*(1+大r将兵属性验证!Q138)*大r将兵属性验证!AM138+大r将兵属性验证!N138*(1+大r将兵属性验证!P138)*大r将兵属性验证!O138*(1+大r将兵属性验证!Q138))*0.5)*大r将兵属性验证!M138/100000000)*大r将兵属性验证!M138,0)</f>
        <v>209347133743</v>
      </c>
      <c r="I138" s="8">
        <f>ROUND((((0.5*超r将兵属性验证!AG138*(1+超r将兵属性验证!AI138)*超r将兵属性验证!AH138*(1+超r将兵属性验证!AJ138)*超r将兵属性验证!AM138*超r将兵属性验证!AM138+超r将兵属性验证!N138*(1+超r将兵属性验证!P138)*超r将兵属性验证!AH138*(1+超r将兵属性验证!AJ138)*超r将兵属性验证!AM138)*0.5+(0.5*超r将兵属性验证!AG138*(1+超r将兵属性验证!AI138)*超r将兵属性验证!O138*(1+超r将兵属性验证!Q138)*超r将兵属性验证!AM138+超r将兵属性验证!N138*(1+超r将兵属性验证!P138)*超r将兵属性验证!O138*(1+超r将兵属性验证!Q138))*0.5)*超r将兵属性验证!M138/100000000)*超r将兵属性验证!M138,0)</f>
        <v>242270319585</v>
      </c>
      <c r="K138" s="71">
        <f t="shared" si="11"/>
        <v>1</v>
      </c>
      <c r="L138" s="71">
        <f t="shared" si="12"/>
        <v>1.0293523407538598</v>
      </c>
      <c r="M138" s="71">
        <f t="shared" si="13"/>
        <v>1.1077914415082128</v>
      </c>
      <c r="N138" s="71">
        <f t="shared" si="14"/>
        <v>1.2037778796864549</v>
      </c>
      <c r="O138" s="71">
        <f t="shared" si="15"/>
        <v>1.3930912088770966</v>
      </c>
    </row>
    <row r="139" spans="4:15" x14ac:dyDescent="0.15">
      <c r="D139" s="14">
        <v>133</v>
      </c>
      <c r="E139" s="8">
        <f>ROUND((((0.5*非r将兵属性验证!AG139*(1+非r将兵属性验证!AI139)*非r将兵属性验证!AH139*(1+非r将兵属性验证!AJ139)*非r将兵属性验证!AM139*非r将兵属性验证!AM139+非r将兵属性验证!N139*(1+非r将兵属性验证!P139)*非r将兵属性验证!AH139*(1+非r将兵属性验证!AJ139)*非r将兵属性验证!AM139)*0.5+(0.5*非r将兵属性验证!AG139*(1+非r将兵属性验证!AI139)*非r将兵属性验证!O139*(1+非r将兵属性验证!Q139)*非r将兵属性验证!AM139+非r将兵属性验证!N139*(1+非r将兵属性验证!P139)*非r将兵属性验证!O139*(1+非r将兵属性验证!Q139))*0.5)*非r将兵属性验证!M139/100000000)*非r将兵属性验证!M139,0)</f>
        <v>180073847821</v>
      </c>
      <c r="F139" s="8">
        <f>ROUND((((0.5*小r将兵属性验证!AG139*(1+小r将兵属性验证!AI139)*小r将兵属性验证!AH139*(1+小r将兵属性验证!AJ139)*小r将兵属性验证!AM139*小r将兵属性验证!AM139+小r将兵属性验证!N139*(1+小r将兵属性验证!P139)*小r将兵属性验证!AH139*(1+小r将兵属性验证!AJ139)*小r将兵属性验证!AM139)*0.5+(0.5*小r将兵属性验证!AG139*(1+小r将兵属性验证!AI139)*小r将兵属性验证!O139*(1+小r将兵属性验证!Q139)*小r将兵属性验证!AM139+小r将兵属性验证!N139*(1+小r将兵属性验证!P139)*小r将兵属性验证!O139*(1+小r将兵属性验证!Q139))*0.5)*小r将兵属性验证!M139/100000000)*小r将兵属性验证!M139,0)</f>
        <v>185110583498</v>
      </c>
      <c r="G139" s="8">
        <f>ROUND((((0.5*中r将兵属性验证!AG139*(1+中r将兵属性验证!AI139)*中r将兵属性验证!AH139*(1+中r将兵属性验证!AJ139)*中r将兵属性验证!AM139*中r将兵属性验证!AM139+中r将兵属性验证!N139*(1+中r将兵属性验证!P139)*中r将兵属性验证!AH139*(1+中r将兵属性验证!AJ139)*中r将兵属性验证!AM139)*0.5+(0.5*中r将兵属性验证!AG139*(1+中r将兵属性验证!AI139)*中r将兵属性验证!O139*(1+中r将兵属性验证!Q139)*中r将兵属性验证!AM139+中r将兵属性验证!N139*(1+中r将兵属性验证!P139)*中r将兵属性验证!O139*(1+中r将兵属性验证!Q139))*0.5)*中r将兵属性验证!M139/100000000)*中r将兵属性验证!M139,0)</f>
        <v>200357735005</v>
      </c>
      <c r="H139" s="8">
        <f>ROUND((((0.5*大r将兵属性验证!AG139*(1+大r将兵属性验证!AI139)*大r将兵属性验证!AH139*(1+大r将兵属性验证!AJ139)*大r将兵属性验证!AM139*大r将兵属性验证!AM139+大r将兵属性验证!N139*(1+大r将兵属性验证!P139)*大r将兵属性验证!AH139*(1+大r将兵属性验证!AJ139)*大r将兵属性验证!AM139)*0.5+(0.5*大r将兵属性验证!AG139*(1+大r将兵属性验证!AI139)*大r将兵属性验证!O139*(1+大r将兵属性验证!Q139)*大r将兵属性验证!AM139+大r将兵属性验证!N139*(1+大r将兵属性验证!P139)*大r将兵属性验证!O139*(1+大r将兵属性验证!Q139))*0.5)*大r将兵属性验证!M139/100000000)*大r将兵属性验证!M139,0)</f>
        <v>218188801307</v>
      </c>
      <c r="I139" s="8">
        <f>ROUND((((0.5*超r将兵属性验证!AG139*(1+超r将兵属性验证!AI139)*超r将兵属性验证!AH139*(1+超r将兵属性验证!AJ139)*超r将兵属性验证!AM139*超r将兵属性验证!AM139+超r将兵属性验证!N139*(1+超r将兵属性验证!P139)*超r将兵属性验证!AH139*(1+超r将兵属性验证!AJ139)*超r将兵属性验证!AM139)*0.5+(0.5*超r将兵属性验证!AG139*(1+超r将兵属性验证!AI139)*超r将兵属性验证!O139*(1+超r将兵属性验证!Q139)*超r将兵属性验证!AM139+超r将兵属性验证!N139*(1+超r将兵属性验证!P139)*超r将兵属性验证!O139*(1+超r将兵属性验证!Q139))*0.5)*超r将兵属性验证!M139/100000000)*超r将兵属性验证!M139,0)</f>
        <v>253156224262</v>
      </c>
      <c r="K139" s="71">
        <f t="shared" si="11"/>
        <v>1</v>
      </c>
      <c r="L139" s="71">
        <f t="shared" si="12"/>
        <v>1.0279703895815382</v>
      </c>
      <c r="M139" s="71">
        <f t="shared" si="13"/>
        <v>1.1126420489673932</v>
      </c>
      <c r="N139" s="71">
        <f t="shared" si="14"/>
        <v>1.2116629035654731</v>
      </c>
      <c r="O139" s="71">
        <f t="shared" si="15"/>
        <v>1.4058466974818384</v>
      </c>
    </row>
    <row r="140" spans="4:15" x14ac:dyDescent="0.15">
      <c r="D140" s="14">
        <v>134</v>
      </c>
      <c r="E140" s="8">
        <f>ROUND((((0.5*非r将兵属性验证!AG140*(1+非r将兵属性验证!AI140)*非r将兵属性验证!AH140*(1+非r将兵属性验证!AJ140)*非r将兵属性验证!AM140*非r将兵属性验证!AM140+非r将兵属性验证!N140*(1+非r将兵属性验证!P140)*非r将兵属性验证!AH140*(1+非r将兵属性验证!AJ140)*非r将兵属性验证!AM140)*0.5+(0.5*非r将兵属性验证!AG140*(1+非r将兵属性验证!AI140)*非r将兵属性验证!O140*(1+非r将兵属性验证!Q140)*非r将兵属性验证!AM140+非r将兵属性验证!N140*(1+非r将兵属性验证!P140)*非r将兵属性验证!O140*(1+非r将兵属性验证!Q140))*0.5)*非r将兵属性验证!M140/100000000)*非r将兵属性验证!M140,0)</f>
        <v>186489027906</v>
      </c>
      <c r="F140" s="8">
        <f>ROUND((((0.5*小r将兵属性验证!AG140*(1+小r将兵属性验证!AI140)*小r将兵属性验证!AH140*(1+小r将兵属性验证!AJ140)*小r将兵属性验证!AM140*小r将兵属性验证!AM140+小r将兵属性验证!N140*(1+小r将兵属性验证!P140)*小r将兵属性验证!AH140*(1+小r将兵属性验证!AJ140)*小r将兵属性验证!AM140)*0.5+(0.5*小r将兵属性验证!AG140*(1+小r将兵属性验证!AI140)*小r将兵属性验证!O140*(1+小r将兵属性验证!Q140)*小r将兵属性验证!AM140+小r将兵属性验证!N140*(1+小r将兵属性验证!P140)*小r将兵属性验证!O140*(1+小r将兵属性验证!Q140))*0.5)*小r将兵属性验证!M140/100000000)*小r将兵属性验证!M140,0)</f>
        <v>191291599834</v>
      </c>
      <c r="G140" s="8">
        <f>ROUND((((0.5*中r将兵属性验证!AG140*(1+中r将兵属性验证!AI140)*中r将兵属性验证!AH140*(1+中r将兵属性验证!AJ140)*中r将兵属性验证!AM140*中r将兵属性验证!AM140+中r将兵属性验证!N140*(1+中r将兵属性验证!P140)*中r将兵属性验证!AH140*(1+中r将兵属性验证!AJ140)*中r将兵属性验证!AM140)*0.5+(0.5*中r将兵属性验证!AG140*(1+中r将兵属性验证!AI140)*中r将兵属性验证!O140*(1+中r将兵属性验证!Q140)*中r将兵属性验证!AM140+中r将兵属性验证!N140*(1+中r将兵属性验证!P140)*中r将兵属性验证!O140*(1+中r将兵属性验证!Q140))*0.5)*中r将兵属性验证!M140/100000000)*中r将兵属性验证!M140,0)</f>
        <v>208249584975</v>
      </c>
      <c r="H140" s="8">
        <f>ROUND((((0.5*大r将兵属性验证!AG140*(1+大r将兵属性验证!AI140)*大r将兵属性验证!AH140*(1+大r将兵属性验证!AJ140)*大r将兵属性验证!AM140*大r将兵属性验证!AM140+大r将兵属性验证!N140*(1+大r将兵属性验证!P140)*大r将兵属性验证!AH140*(1+大r将兵属性验证!AJ140)*大r将兵属性验证!AM140)*0.5+(0.5*大r将兵属性验证!AG140*(1+大r将兵属性验证!AI140)*大r将兵属性验证!O140*(1+大r将兵属性验证!Q140)*大r将兵属性验证!AM140+大r将兵属性验证!N140*(1+大r将兵属性验证!P140)*大r将兵属性验证!O140*(1+大r将兵属性验证!Q140))*0.5)*大r将兵属性验证!M140/100000000)*大r将兵属性验证!M140,0)</f>
        <v>227455155257</v>
      </c>
      <c r="I140" s="8">
        <f>ROUND((((0.5*超r将兵属性验证!AG140*(1+超r将兵属性验证!AI140)*超r将兵属性验证!AH140*(1+超r将兵属性验证!AJ140)*超r将兵属性验证!AM140*超r将兵属性验证!AM140+超r将兵属性验证!N140*(1+超r将兵属性验证!P140)*超r将兵属性验证!AH140*(1+超r将兵属性验证!AJ140)*超r将兵属性验证!AM140)*0.5+(0.5*超r将兵属性验证!AG140*(1+超r将兵属性验证!AI140)*超r将兵属性验证!O140*(1+超r将兵属性验证!Q140)*超r将兵属性验证!AM140+超r将兵属性验证!N140*(1+超r将兵属性验证!P140)*超r将兵属性验证!O140*(1+超r将兵属性验证!Q140))*0.5)*超r将兵属性验证!M140/100000000)*超r将兵属性验证!M140,0)</f>
        <v>264412459493</v>
      </c>
      <c r="K140" s="71">
        <f t="shared" si="11"/>
        <v>1</v>
      </c>
      <c r="L140" s="71">
        <f t="shared" si="12"/>
        <v>1.0257525709792468</v>
      </c>
      <c r="M140" s="71">
        <f t="shared" si="13"/>
        <v>1.1166854549746938</v>
      </c>
      <c r="N140" s="71">
        <f t="shared" si="14"/>
        <v>1.2196704428726446</v>
      </c>
      <c r="O140" s="71">
        <f t="shared" si="15"/>
        <v>1.4178445909765662</v>
      </c>
    </row>
    <row r="141" spans="4:15" x14ac:dyDescent="0.15">
      <c r="D141" s="14">
        <v>135</v>
      </c>
      <c r="E141" s="8">
        <f>ROUND((((0.5*非r将兵属性验证!AG141*(1+非r将兵属性验证!AI141)*非r将兵属性验证!AH141*(1+非r将兵属性验证!AJ141)*非r将兵属性验证!AM141*非r将兵属性验证!AM141+非r将兵属性验证!N141*(1+非r将兵属性验证!P141)*非r将兵属性验证!AH141*(1+非r将兵属性验证!AJ141)*非r将兵属性验证!AM141)*0.5+(0.5*非r将兵属性验证!AG141*(1+非r将兵属性验证!AI141)*非r将兵属性验证!O141*(1+非r将兵属性验证!Q141)*非r将兵属性验证!AM141+非r将兵属性验证!N141*(1+非r将兵属性验证!P141)*非r将兵属性验证!O141*(1+非r将兵属性验证!Q141))*0.5)*非r将兵属性验证!M141/100000000)*非r将兵属性验证!M141,0)</f>
        <v>193055981763</v>
      </c>
      <c r="F141" s="8">
        <f>ROUND((((0.5*小r将兵属性验证!AG141*(1+小r将兵属性验证!AI141)*小r将兵属性验证!AH141*(1+小r将兵属性验证!AJ141)*小r将兵属性验证!AM141*小r将兵属性验证!AM141+小r将兵属性验证!N141*(1+小r将兵属性验证!P141)*小r将兵属性验证!AH141*(1+小r将兵属性验证!AJ141)*小r将兵属性验证!AM141)*0.5+(0.5*小r将兵属性验证!AG141*(1+小r将兵属性验证!AI141)*小r将兵属性验证!O141*(1+小r将兵属性验证!Q141)*小r将兵属性验证!AM141+小r将兵属性验证!N141*(1+小r将兵属性验证!P141)*小r将兵属性验证!O141*(1+小r将兵属性验证!Q141))*0.5)*小r将兵属性验证!M141/100000000)*小r将兵属性验证!M141,0)</f>
        <v>197682557546</v>
      </c>
      <c r="G141" s="8">
        <f>ROUND((((0.5*中r将兵属性验证!AG141*(1+中r将兵属性验证!AI141)*中r将兵属性验证!AH141*(1+中r将兵属性验证!AJ141)*中r将兵属性验证!AM141*中r将兵属性验证!AM141+中r将兵属性验证!N141*(1+中r将兵属性验证!P141)*中r将兵属性验证!AH141*(1+中r将兵属性验证!AJ141)*中r将兵属性验证!AM141)*0.5+(0.5*中r将兵属性验证!AG141*(1+中r将兵属性验证!AI141)*中r将兵属性验证!O141*(1+中r将兵属性验证!Q141)*中r将兵属性验证!AM141+中r将兵属性验证!N141*(1+中r将兵属性验证!P141)*中r将兵属性验证!O141*(1+中r将兵属性验证!Q141))*0.5)*中r将兵属性验证!M141/100000000)*中r将兵属性验证!M141,0)</f>
        <v>216587462751</v>
      </c>
      <c r="H141" s="8">
        <f>ROUND((((0.5*大r将兵属性验证!AG141*(1+大r将兵属性验证!AI141)*大r将兵属性验证!AH141*(1+大r将兵属性验证!AJ141)*大r将兵属性验证!AM141*大r将兵属性验证!AM141+大r将兵属性验证!N141*(1+大r将兵属性验证!P141)*大r将兵属性验证!AH141*(1+大r将兵属性验证!AJ141)*大r将兵属性验证!AM141)*0.5+(0.5*大r将兵属性验证!AG141*(1+大r将兵属性验证!AI141)*大r将兵属性验证!O141*(1+大r将兵属性验证!Q141)*大r将兵属性验证!AM141+大r将兵属性验证!N141*(1+大r将兵属性验证!P141)*大r将兵属性验证!O141*(1+大r将兵属性验证!Q141))*0.5)*大r将兵属性验证!M141/100000000)*大r将兵属性验证!M141,0)</f>
        <v>237087940014</v>
      </c>
      <c r="I141" s="8">
        <f>ROUND((((0.5*超r将兵属性验证!AG141*(1+超r将兵属性验证!AI141)*超r将兵属性验证!AH141*(1+超r将兵属性验证!AJ141)*超r将兵属性验证!AM141*超r将兵属性验证!AM141+超r将兵属性验证!N141*(1+超r将兵属性验证!P141)*超r将兵属性验证!AH141*(1+超r将兵属性验证!AJ141)*超r将兵属性验证!AM141)*0.5+(0.5*超r将兵属性验证!AG141*(1+超r将兵属性验证!AI141)*超r将兵属性验证!O141*(1+超r将兵属性验证!Q141)*超r将兵属性验证!AM141+超r将兵属性验证!N141*(1+超r将兵属性验证!P141)*超r将兵属性验证!O141*(1+超r将兵属性验证!Q141))*0.5)*超r将兵属性验证!M141/100000000)*超r将兵属性验证!M141,0)</f>
        <v>276153318132</v>
      </c>
      <c r="K141" s="71">
        <f t="shared" si="11"/>
        <v>1</v>
      </c>
      <c r="L141" s="71">
        <f t="shared" si="12"/>
        <v>1.0239649439543381</v>
      </c>
      <c r="M141" s="71">
        <f t="shared" si="13"/>
        <v>1.1218894165987967</v>
      </c>
      <c r="N141" s="71">
        <f t="shared" si="14"/>
        <v>1.2280787046788049</v>
      </c>
      <c r="O141" s="71">
        <f t="shared" si="15"/>
        <v>1.4304312956798833</v>
      </c>
    </row>
    <row r="142" spans="4:15" x14ac:dyDescent="0.15">
      <c r="D142" s="14">
        <v>136</v>
      </c>
      <c r="E142" s="8">
        <f>ROUND((((0.5*非r将兵属性验证!AG142*(1+非r将兵属性验证!AI142)*非r将兵属性验证!AH142*(1+非r将兵属性验证!AJ142)*非r将兵属性验证!AM142*非r将兵属性验证!AM142+非r将兵属性验证!N142*(1+非r将兵属性验证!P142)*非r将兵属性验证!AH142*(1+非r将兵属性验证!AJ142)*非r将兵属性验证!AM142)*0.5+(0.5*非r将兵属性验证!AG142*(1+非r将兵属性验证!AI142)*非r将兵属性验证!O142*(1+非r将兵属性验证!Q142)*非r将兵属性验证!AM142+非r将兵属性验证!N142*(1+非r将兵属性验证!P142)*非r将兵属性验证!O142*(1+非r将兵属性验证!Q142))*0.5)*非r将兵属性验证!M142/100000000)*非r将兵属性验证!M142,0)</f>
        <v>199859164842</v>
      </c>
      <c r="F142" s="8">
        <f>ROUND((((0.5*小r将兵属性验证!AG142*(1+小r将兵属性验证!AI142)*小r将兵属性验证!AH142*(1+小r将兵属性验证!AJ142)*小r将兵属性验证!AM142*小r将兵属性验证!AM142+小r将兵属性验证!N142*(1+小r将兵属性验证!P142)*小r将兵属性验证!AH142*(1+小r将兵属性验证!AJ142)*小r将兵属性验证!AM142)*0.5+(0.5*小r将兵属性验证!AG142*(1+小r将兵属性验证!AI142)*小r将兵属性验证!O142*(1+小r将兵属性验证!Q142)*小r将兵属性验证!AM142+小r将兵属性验证!N142*(1+小r将兵属性验证!P142)*小r将兵属性验证!O142*(1+小r将兵属性验证!Q142))*0.5)*小r将兵属性验证!M142/100000000)*小r将兵属性验证!M142,0)</f>
        <v>204336039082</v>
      </c>
      <c r="G142" s="8">
        <f>ROUND((((0.5*中r将兵属性验证!AG142*(1+中r将兵属性验证!AI142)*中r将兵属性验证!AH142*(1+中r将兵属性验证!AJ142)*中r将兵属性验证!AM142*中r将兵属性验证!AM142+中r将兵属性验证!N142*(1+中r将兵属性验证!P142)*中r将兵属性验证!AH142*(1+中r将兵属性验证!AJ142)*中r将兵属性验证!AM142)*0.5+(0.5*中r将兵属性验证!AG142*(1+中r将兵属性验证!AI142)*中r将兵属性验证!O142*(1+中r将兵属性验证!Q142)*中r将兵属性验证!AM142+中r将兵属性验证!N142*(1+中r将兵属性验证!P142)*中r将兵属性验证!O142*(1+中r将兵属性验证!Q142))*0.5)*中r将兵属性验证!M142/100000000)*中r将兵属性验证!M142,0)</f>
        <v>225266646819</v>
      </c>
      <c r="H142" s="8">
        <f>ROUND((((0.5*大r将兵属性验证!AG142*(1+大r将兵属性验证!AI142)*大r将兵属性验证!AH142*(1+大r将兵属性验证!AJ142)*大r将兵属性验证!AM142*大r将兵属性验证!AM142+大r将兵属性验证!N142*(1+大r将兵属性验证!P142)*大r将兵属性验证!AH142*(1+大r将兵属性验证!AJ142)*大r将兵属性验证!AM142)*0.5+(0.5*大r将兵属性验证!AG142*(1+大r将兵属性验证!AI142)*大r将兵属性验证!O142*(1+大r将兵属性验证!Q142)*大r将兵属性验证!AM142+大r将兵属性验证!N142*(1+大r将兵属性验证!P142)*大r将兵属性验证!O142*(1+大r将兵属性验证!Q142))*0.5)*大r将兵属性验证!M142/100000000)*大r将兵属性验证!M142,0)</f>
        <v>247252466276</v>
      </c>
      <c r="I142" s="8">
        <f>ROUND((((0.5*超r将兵属性验证!AG142*(1+超r将兵属性验证!AI142)*超r将兵属性验证!AH142*(1+超r将兵属性验证!AJ142)*超r将兵属性验证!AM142*超r将兵属性验证!AM142+超r将兵属性验证!N142*(1+超r将兵属性验证!P142)*超r将兵属性验证!AH142*(1+超r将兵属性验证!AJ142)*超r将兵属性验证!AM142)*0.5+(0.5*超r将兵属性验证!AG142*(1+超r将兵属性验证!AI142)*超r将兵属性验证!O142*(1+超r将兵属性验证!Q142)*超r将兵属性验证!AM142+超r将兵属性验证!N142*(1+超r将兵属性验证!P142)*超r将兵属性验证!O142*(1+超r将兵属性验证!Q142))*0.5)*超r将兵属性验证!M142/100000000)*超r将兵属性验证!M142,0)</f>
        <v>285800314441</v>
      </c>
      <c r="K142" s="71">
        <f t="shared" si="11"/>
        <v>1</v>
      </c>
      <c r="L142" s="71">
        <f t="shared" si="12"/>
        <v>1.0224001448396887</v>
      </c>
      <c r="M142" s="71">
        <f t="shared" si="13"/>
        <v>1.1271269295910751</v>
      </c>
      <c r="N142" s="71">
        <f t="shared" si="14"/>
        <v>1.237133490833243</v>
      </c>
      <c r="O142" s="71">
        <f t="shared" si="15"/>
        <v>1.4300085496051249</v>
      </c>
    </row>
    <row r="143" spans="4:15" x14ac:dyDescent="0.15">
      <c r="D143" s="14">
        <v>137</v>
      </c>
      <c r="E143" s="8">
        <f>ROUND((((0.5*非r将兵属性验证!AG143*(1+非r将兵属性验证!AI143)*非r将兵属性验证!AH143*(1+非r将兵属性验证!AJ143)*非r将兵属性验证!AM143*非r将兵属性验证!AM143+非r将兵属性验证!N143*(1+非r将兵属性验证!P143)*非r将兵属性验证!AH143*(1+非r将兵属性验证!AJ143)*非r将兵属性验证!AM143)*0.5+(0.5*非r将兵属性验证!AG143*(1+非r将兵属性验证!AI143)*非r将兵属性验证!O143*(1+非r将兵属性验证!Q143)*非r将兵属性验证!AM143+非r将兵属性验证!N143*(1+非r将兵属性验证!P143)*非r将兵属性验证!O143*(1+非r将兵属性验证!Q143))*0.5)*非r将兵属性验证!M143/100000000)*非r将兵属性验证!M143,0)</f>
        <v>206849717128</v>
      </c>
      <c r="F143" s="8">
        <f>ROUND((((0.5*小r将兵属性验证!AG143*(1+小r将兵属性验证!AI143)*小r将兵属性验证!AH143*(1+小r将兵属性验证!AJ143)*小r将兵属性验证!AM143*小r将兵属性验证!AM143+小r将兵属性验证!N143*(1+小r将兵属性验证!P143)*小r将兵属性验证!AH143*(1+小r将兵属性验证!AJ143)*小r将兵属性验证!AM143)*0.5+(0.5*小r将兵属性验证!AG143*(1+小r将兵属性验证!AI143)*小r将兵属性验证!O143*(1+小r将兵属性验证!Q143)*小r将兵属性验证!AM143+小r将兵属性验证!N143*(1+小r将兵属性验证!P143)*小r将兵属性验证!O143*(1+小r将兵属性验证!Q143))*0.5)*小r将兵属性验证!M143/100000000)*小r将兵属性验证!M143,0)</f>
        <v>211152311782</v>
      </c>
      <c r="G143" s="8">
        <f>ROUND((((0.5*中r将兵属性验证!AG143*(1+中r将兵属性验证!AI143)*中r将兵属性验证!AH143*(1+中r将兵属性验证!AJ143)*中r将兵属性验证!AM143*中r将兵属性验证!AM143+中r将兵属性验证!N143*(1+中r将兵属性验证!P143)*中r将兵属性验证!AH143*(1+中r将兵属性验证!AJ143)*中r将兵属性验证!AM143)*0.5+(0.5*中r将兵属性验证!AG143*(1+中r将兵属性验证!AI143)*中r将兵属性验证!O143*(1+中r将兵属性验证!Q143)*中r将兵属性验证!AM143+中r将兵属性验证!N143*(1+中r将兵属性验证!P143)*中r将兵属性验证!O143*(1+中r将兵属性验证!Q143))*0.5)*中r将兵属性验证!M143/100000000)*中r将兵属性验证!M143,0)</f>
        <v>234313714668</v>
      </c>
      <c r="H143" s="8">
        <f>ROUND((((0.5*大r将兵属性验证!AG143*(1+大r将兵属性验证!AI143)*大r将兵属性验证!AH143*(1+大r将兵属性验证!AJ143)*大r将兵属性验证!AM143*大r将兵属性验证!AM143+大r将兵属性验证!N143*(1+大r将兵属性验证!P143)*大r将兵属性验证!AH143*(1+大r将兵属性验证!AJ143)*大r将兵属性验证!AM143)*0.5+(0.5*大r将兵属性验证!AG143*(1+大r将兵属性验证!AI143)*大r将兵属性验证!O143*(1+大r将兵属性验证!Q143)*大r将兵属性验证!AM143+大r将兵属性验证!N143*(1+大r将兵属性验证!P143)*大r将兵属性验证!O143*(1+大r将兵属性验证!Q143))*0.5)*大r将兵属性验证!M143/100000000)*大r将兵属性验证!M143,0)</f>
        <v>257217870602</v>
      </c>
      <c r="I143" s="8">
        <f>ROUND((((0.5*超r将兵属性验证!AG143*(1+超r将兵属性验证!AI143)*超r将兵属性验证!AH143*(1+超r将兵属性验证!AJ143)*超r将兵属性验证!AM143*超r将兵属性验证!AM143+超r将兵属性验证!N143*(1+超r将兵属性验证!P143)*超r将兵属性验证!AH143*(1+超r将兵属性验证!AJ143)*超r将兵属性验证!AM143)*0.5+(0.5*超r将兵属性验证!AG143*(1+超r将兵属性验证!AI143)*超r将兵属性验证!O143*(1+超r将兵属性验证!Q143)*超r将兵属性验证!AM143+超r将兵属性验证!N143*(1+超r将兵属性验证!P143)*超r将兵属性验证!O143*(1+超r将兵属性验证!Q143))*0.5)*超r将兵属性验证!M143/100000000)*超r将兵属性验证!M143,0)</f>
        <v>295785735664</v>
      </c>
      <c r="K143" s="71">
        <f t="shared" si="11"/>
        <v>1</v>
      </c>
      <c r="L143" s="71">
        <f t="shared" si="12"/>
        <v>1.0208005827309763</v>
      </c>
      <c r="M143" s="71">
        <f t="shared" si="13"/>
        <v>1.1327727101652505</v>
      </c>
      <c r="N143" s="71">
        <f t="shared" si="14"/>
        <v>1.2435011958117972</v>
      </c>
      <c r="O143" s="71">
        <f t="shared" si="15"/>
        <v>1.4299547505833223</v>
      </c>
    </row>
    <row r="144" spans="4:15" x14ac:dyDescent="0.15">
      <c r="D144" s="14">
        <v>138</v>
      </c>
      <c r="E144" s="8">
        <f>ROUND((((0.5*非r将兵属性验证!AG144*(1+非r将兵属性验证!AI144)*非r将兵属性验证!AH144*(1+非r将兵属性验证!AJ144)*非r将兵属性验证!AM144*非r将兵属性验证!AM144+非r将兵属性验证!N144*(1+非r将兵属性验证!P144)*非r将兵属性验证!AH144*(1+非r将兵属性验证!AJ144)*非r将兵属性验证!AM144)*0.5+(0.5*非r将兵属性验证!AG144*(1+非r将兵属性验证!AI144)*非r将兵属性验证!O144*(1+非r将兵属性验证!Q144)*非r将兵属性验证!AM144+非r将兵属性验证!N144*(1+非r将兵属性验证!P144)*非r将兵属性验证!O144*(1+非r将兵属性验证!Q144))*0.5)*非r将兵属性验证!M144/100000000)*非r将兵属性验证!M144,0)</f>
        <v>214060854088</v>
      </c>
      <c r="F144" s="8">
        <f>ROUND((((0.5*小r将兵属性验证!AG144*(1+小r将兵属性验证!AI144)*小r将兵属性验证!AH144*(1+小r将兵属性验证!AJ144)*小r将兵属性验证!AM144*小r将兵属性验证!AM144+小r将兵属性验证!N144*(1+小r将兵属性验证!P144)*小r将兵属性验证!AH144*(1+小r将兵属性验证!AJ144)*小r将兵属性验证!AM144)*0.5+(0.5*小r将兵属性验证!AG144*(1+小r将兵属性验证!AI144)*小r将兵属性验证!O144*(1+小r将兵属性验证!Q144)*小r将兵属性验证!AM144+小r将兵属性验证!N144*(1+小r将兵属性验证!P144)*小r将兵属性验证!O144*(1+小r将兵属性验证!Q144))*0.5)*小r将兵属性验证!M144/100000000)*小r将兵属性验证!M144,0)</f>
        <v>218632853566</v>
      </c>
      <c r="G144" s="8">
        <f>ROUND((((0.5*中r将兵属性验证!AG144*(1+中r将兵属性验证!AI144)*中r将兵属性验证!AH144*(1+中r将兵属性验证!AJ144)*中r将兵属性验证!AM144*中r将兵属性验证!AM144+中r将兵属性验证!N144*(1+中r将兵属性验证!P144)*中r将兵属性验证!AH144*(1+中r将兵属性验证!AJ144)*中r将兵属性验证!AM144)*0.5+(0.5*中r将兵属性验证!AG144*(1+中r将兵属性验证!AI144)*中r将兵属性验证!O144*(1+中r将兵属性验证!Q144)*中r将兵属性验证!AM144+中r将兵属性验证!N144*(1+中r将兵属性验证!P144)*中r将兵属性验证!O144*(1+中r将兵属性验证!Q144))*0.5)*中r将兵属性验证!M144/100000000)*中r将兵属性验证!M144,0)</f>
        <v>243717583483</v>
      </c>
      <c r="H144" s="8">
        <f>ROUND((((0.5*大r将兵属性验证!AG144*(1+大r将兵属性验证!AI144)*大r将兵属性验证!AH144*(1+大r将兵属性验证!AJ144)*大r将兵属性验证!AM144*大r将兵属性验证!AM144+大r将兵属性验证!N144*(1+大r将兵属性验证!P144)*大r将兵属性验证!AH144*(1+大r将兵属性验证!AJ144)*大r将兵属性验证!AM144)*0.5+(0.5*大r将兵属性验证!AG144*(1+大r将兵属性验证!AI144)*大r将兵属性验证!O144*(1+大r将兵属性验证!Q144)*大r将兵属性验证!AM144+大r将兵属性验证!N144*(1+大r将兵属性验证!P144)*大r将兵属性验证!O144*(1+大r将兵属性验证!Q144))*0.5)*大r将兵属性验证!M144/100000000)*大r将兵属性验证!M144,0)</f>
        <v>267598293250</v>
      </c>
      <c r="I144" s="8">
        <f>ROUND((((0.5*超r将兵属性验证!AG144*(1+超r将兵属性验证!AI144)*超r将兵属性验证!AH144*(1+超r将兵属性验证!AJ144)*超r将兵属性验证!AM144*超r将兵属性验证!AM144+超r将兵属性验证!N144*(1+超r将兵属性验证!P144)*超r将兵属性验证!AH144*(1+超r将兵属性验证!AJ144)*超r将兵属性验证!AM144)*0.5+(0.5*超r将兵属性验证!AG144*(1+超r将兵属性验证!AI144)*超r将兵属性验证!O144*(1+超r将兵属性验证!Q144)*超r将兵属性验证!AM144+超r将兵属性验证!N144*(1+超r将兵属性验证!P144)*超r将兵属性验证!O144*(1+超r将兵属性验证!Q144))*0.5)*超r将兵属性验证!M144/100000000)*超r将兵属性验证!M144,0)</f>
        <v>305699293714</v>
      </c>
      <c r="K144" s="71">
        <f t="shared" si="11"/>
        <v>1</v>
      </c>
      <c r="L144" s="71">
        <f t="shared" si="12"/>
        <v>1.0213584099600035</v>
      </c>
      <c r="M144" s="71">
        <f t="shared" si="13"/>
        <v>1.1385434507460583</v>
      </c>
      <c r="N144" s="71">
        <f t="shared" si="14"/>
        <v>1.2501038286056303</v>
      </c>
      <c r="O144" s="71">
        <f t="shared" si="15"/>
        <v>1.4280952723300244</v>
      </c>
    </row>
    <row r="145" spans="4:15" x14ac:dyDescent="0.15">
      <c r="D145" s="14">
        <v>139</v>
      </c>
      <c r="E145" s="8">
        <f>ROUND((((0.5*非r将兵属性验证!AG145*(1+非r将兵属性验证!AI145)*非r将兵属性验证!AH145*(1+非r将兵属性验证!AJ145)*非r将兵属性验证!AM145*非r将兵属性验证!AM145+非r将兵属性验证!N145*(1+非r将兵属性验证!P145)*非r将兵属性验证!AH145*(1+非r将兵属性验证!AJ145)*非r将兵属性验证!AM145)*0.5+(0.5*非r将兵属性验证!AG145*(1+非r将兵属性验证!AI145)*非r将兵属性验证!O145*(1+非r将兵属性验证!Q145)*非r将兵属性验证!AM145+非r将兵属性验证!N145*(1+非r将兵属性验证!P145)*非r将兵属性验证!O145*(1+非r将兵属性验证!Q145))*0.5)*非r将兵属性验证!M145/100000000)*非r将兵属性验证!M145,0)</f>
        <v>221468171327</v>
      </c>
      <c r="F145" s="8">
        <f>ROUND((((0.5*小r将兵属性验证!AG145*(1+小r将兵属性验证!AI145)*小r将兵属性验证!AH145*(1+小r将兵属性验证!AJ145)*小r将兵属性验证!AM145*小r将兵属性验证!AM145+小r将兵属性验证!N145*(1+小r将兵属性验证!P145)*小r将兵属性验证!AH145*(1+小r将兵属性验证!AJ145)*小r将兵属性验证!AM145)*0.5+(0.5*小r将兵属性验证!AG145*(1+小r将兵属性验证!AI145)*小r将兵属性验证!O145*(1+小r将兵属性验证!Q145)*小r将兵属性验证!AM145+小r将兵属性验证!N145*(1+小r将兵属性验证!P145)*小r将兵属性验证!O145*(1+小r将兵属性验证!Q145))*0.5)*小r将兵属性验证!M145/100000000)*小r将兵属性验证!M145,0)</f>
        <v>227394218627</v>
      </c>
      <c r="G145" s="8">
        <f>ROUND((((0.5*中r将兵属性验证!AG145*(1+中r将兵属性验证!AI145)*中r将兵属性验证!AH145*(1+中r将兵属性验证!AJ145)*中r将兵属性验证!AM145*中r将兵属性验证!AM145+中r将兵属性验证!N145*(1+中r将兵属性验证!P145)*中r将兵属性验证!AH145*(1+中r将兵属性验证!AJ145)*中r将兵属性验证!AM145)*0.5+(0.5*中r将兵属性验证!AG145*(1+中r将兵属性验证!AI145)*中r将兵属性验证!O145*(1+中r将兵属性验证!Q145)*中r将兵属性验证!AM145+中r将兵属性验证!N145*(1+中r将兵属性验证!P145)*中r将兵属性验证!O145*(1+中r将兵属性验证!Q145))*0.5)*中r将兵属性验证!M145/100000000)*中r将兵属性验证!M145,0)</f>
        <v>253521099800</v>
      </c>
      <c r="H145" s="8">
        <f>ROUND((((0.5*大r将兵属性验证!AG145*(1+大r将兵属性验证!AI145)*大r将兵属性验证!AH145*(1+大r将兵属性验证!AJ145)*大r将兵属性验证!AM145*大r将兵属性验证!AM145+大r将兵属性验证!N145*(1+大r将兵属性验证!P145)*大r将兵属性验证!AH145*(1+大r将兵属性验证!AJ145)*大r将兵属性验证!AM145)*0.5+(0.5*大r将兵属性验证!AG145*(1+大r将兵属性验证!AI145)*大r将兵属性验证!O145*(1+大r将兵属性验证!Q145)*大r将兵属性验证!AM145+大r将兵属性验证!N145*(1+大r将兵属性验证!P145)*大r将兵属性验证!O145*(1+大r将兵属性验证!Q145))*0.5)*大r将兵属性验证!M145/100000000)*大r将兵属性验证!M145,0)</f>
        <v>278018510133</v>
      </c>
      <c r="I145" s="8">
        <f>ROUND((((0.5*超r将兵属性验证!AG145*(1+超r将兵属性验证!AI145)*超r将兵属性验证!AH145*(1+超r将兵属性验证!AJ145)*超r将兵属性验证!AM145*超r将兵属性验证!AM145+超r将兵属性验证!N145*(1+超r将兵属性验证!P145)*超r将兵属性验证!AH145*(1+超r将兵属性验证!AJ145)*超r将兵属性验证!AM145)*0.5+(0.5*超r将兵属性验证!AG145*(1+超r将兵属性验证!AI145)*超r将兵属性验证!O145*(1+超r将兵属性验证!Q145)*超r将兵属性验证!AM145+超r将兵属性验证!N145*(1+超r将兵属性验证!P145)*超r将兵属性验证!O145*(1+超r将兵属性验证!Q145))*0.5)*超r将兵属性验证!M145/100000000)*超r将兵属性验证!M145,0)</f>
        <v>316115601399</v>
      </c>
      <c r="K145" s="71">
        <f t="shared" si="11"/>
        <v>1</v>
      </c>
      <c r="L145" s="71">
        <f t="shared" si="12"/>
        <v>1.026758008902553</v>
      </c>
      <c r="M145" s="71">
        <f t="shared" si="13"/>
        <v>1.1447292777149161</v>
      </c>
      <c r="N145" s="71">
        <f t="shared" si="14"/>
        <v>1.2553429617771252</v>
      </c>
      <c r="O145" s="71">
        <f t="shared" si="15"/>
        <v>1.4273635778219891</v>
      </c>
    </row>
    <row r="146" spans="4:15" x14ac:dyDescent="0.15">
      <c r="D146" s="14">
        <v>140</v>
      </c>
      <c r="E146" s="8">
        <f>ROUND((((0.5*非r将兵属性验证!AG146*(1+非r将兵属性验证!AI146)*非r将兵属性验证!AH146*(1+非r将兵属性验证!AJ146)*非r将兵属性验证!AM146*非r将兵属性验证!AM146+非r将兵属性验证!N146*(1+非r将兵属性验证!P146)*非r将兵属性验证!AH146*(1+非r将兵属性验证!AJ146)*非r将兵属性验证!AM146)*0.5+(0.5*非r将兵属性验证!AG146*(1+非r将兵属性验证!AI146)*非r将兵属性验证!O146*(1+非r将兵属性验证!Q146)*非r将兵属性验证!AM146+非r将兵属性验证!N146*(1+非r将兵属性验证!P146)*非r将兵属性验证!O146*(1+非r将兵属性验证!Q146))*0.5)*非r将兵属性验证!M146/100000000)*非r将兵属性验证!M146,0)</f>
        <v>229040896507</v>
      </c>
      <c r="F146" s="8">
        <f>ROUND((((0.5*小r将兵属性验证!AG146*(1+小r将兵属性验证!AI146)*小r将兵属性验证!AH146*(1+小r将兵属性验证!AJ146)*小r将兵属性验证!AM146*小r将兵属性验证!AM146+小r将兵属性验证!N146*(1+小r将兵属性验证!P146)*小r将兵属性验证!AH146*(1+小r将兵属性验证!AJ146)*小r将兵属性验证!AM146)*0.5+(0.5*小r将兵属性验证!AG146*(1+小r将兵属性验证!AI146)*小r将兵属性验证!O146*(1+小r将兵属性验证!Q146)*小r将兵属性验证!AM146+小r将兵属性验证!N146*(1+小r将兵属性验证!P146)*小r将兵属性验证!O146*(1+小r将兵属性验证!Q146))*0.5)*小r将兵属性验证!M146/100000000)*小r将兵属性验证!M146,0)</f>
        <v>236525107961</v>
      </c>
      <c r="G146" s="8">
        <f>ROUND((((0.5*中r将兵属性验证!AG146*(1+中r将兵属性验证!AI146)*中r将兵属性验证!AH146*(1+中r将兵属性验证!AJ146)*中r将兵属性验证!AM146*中r将兵属性验证!AM146+中r将兵属性验证!N146*(1+中r将兵属性验证!P146)*中r将兵属性验证!AH146*(1+中r将兵属性验证!AJ146)*中r将兵属性验证!AM146)*0.5+(0.5*中r将兵属性验证!AG146*(1+中r将兵属性验证!AI146)*中r将兵属性验证!O146*(1+中r将兵属性验证!Q146)*中r将兵属性验证!AM146+中r将兵属性验证!N146*(1+中r将兵属性验证!P146)*中r将兵属性验证!O146*(1+中r将兵属性验证!Q146))*0.5)*中r将兵属性验证!M146/100000000)*中r将兵属性验证!M146,0)</f>
        <v>263380507210</v>
      </c>
      <c r="H146" s="8">
        <f>ROUND((((0.5*大r将兵属性验证!AG146*(1+大r将兵属性验证!AI146)*大r将兵属性验证!AH146*(1+大r将兵属性验证!AJ146)*大r将兵属性验证!AM146*大r将兵属性验证!AM146+大r将兵属性验证!N146*(1+大r将兵属性验证!P146)*大r将兵属性验证!AH146*(1+大r将兵属性验证!AJ146)*大r将兵属性验证!AM146)*0.5+(0.5*大r将兵属性验证!AG146*(1+大r将兵属性验证!AI146)*大r将兵属性验证!O146*(1+大r将兵属性验证!Q146)*大r将兵属性验证!AM146+大r将兵属性验证!N146*(1+大r将兵属性验证!P146)*大r将兵属性验证!O146*(1+大r将兵属性验证!Q146))*0.5)*大r将兵属性验证!M146/100000000)*大r将兵属性验证!M146,0)</f>
        <v>288951566360</v>
      </c>
      <c r="I146" s="8">
        <f>ROUND((((0.5*超r将兵属性验证!AG146*(1+超r将兵属性验证!AI146)*超r将兵属性验证!AH146*(1+超r将兵属性验证!AJ146)*超r将兵属性验证!AM146*超r将兵属性验证!AM146+超r将兵属性验证!N146*(1+超r将兵属性验证!P146)*超r将兵属性验证!AH146*(1+超r将兵属性验证!AJ146)*超r将兵属性验证!AM146)*0.5+(0.5*超r将兵属性验证!AG146*(1+超r将兵属性验证!AI146)*超r将兵属性验证!O146*(1+超r将兵属性验证!Q146)*超r将兵属性验证!AM146+超r将兵属性验证!N146*(1+超r将兵属性验证!P146)*超r将兵属性验证!O146*(1+超r将兵属性验证!Q146))*0.5)*超r将兵属性验证!M146/100000000)*超r将兵属性验证!M146,0)</f>
        <v>327355659646</v>
      </c>
      <c r="K146" s="71">
        <f t="shared" si="11"/>
        <v>1</v>
      </c>
      <c r="L146" s="71">
        <f t="shared" si="12"/>
        <v>1.032676310511085</v>
      </c>
      <c r="M146" s="71">
        <f t="shared" si="13"/>
        <v>1.1499278566696953</v>
      </c>
      <c r="N146" s="71">
        <f t="shared" si="14"/>
        <v>1.261571932203684</v>
      </c>
      <c r="O146" s="71">
        <f t="shared" si="15"/>
        <v>1.4292454519623106</v>
      </c>
    </row>
    <row r="147" spans="4:15" x14ac:dyDescent="0.15">
      <c r="D147" s="14">
        <v>141</v>
      </c>
      <c r="E147" s="8">
        <f>ROUND((((0.5*非r将兵属性验证!AG147*(1+非r将兵属性验证!AI147)*非r将兵属性验证!AH147*(1+非r将兵属性验证!AJ147)*非r将兵属性验证!AM147*非r将兵属性验证!AM147+非r将兵属性验证!N147*(1+非r将兵属性验证!P147)*非r将兵属性验证!AH147*(1+非r将兵属性验证!AJ147)*非r将兵属性验证!AM147)*0.5+(0.5*非r将兵属性验证!AG147*(1+非r将兵属性验证!AI147)*非r将兵属性验证!O147*(1+非r将兵属性验证!Q147)*非r将兵属性验证!AM147+非r将兵属性验证!N147*(1+非r将兵属性验证!P147)*非r将兵属性验证!O147*(1+非r将兵属性验证!Q147))*0.5)*非r将兵属性验证!M147/100000000)*非r将兵属性验证!M147,0)</f>
        <v>236877388925</v>
      </c>
      <c r="F147" s="8">
        <f>ROUND((((0.5*小r将兵属性验证!AG147*(1+小r将兵属性验证!AI147)*小r将兵属性验证!AH147*(1+小r将兵属性验证!AJ147)*小r将兵属性验证!AM147*小r将兵属性验证!AM147+小r将兵属性验证!N147*(1+小r将兵属性验证!P147)*小r将兵属性验证!AH147*(1+小r将兵属性验证!AJ147)*小r将兵属性验证!AM147)*0.5+(0.5*小r将兵属性验证!AG147*(1+小r将兵属性验证!AI147)*小r将兵属性验证!O147*(1+小r将兵属性验证!Q147)*小r将兵属性验证!AM147+小r将兵属性验证!N147*(1+小r将兵属性验证!P147)*小r将兵属性验证!O147*(1+小r将兵属性验证!Q147))*0.5)*小r将兵属性验证!M147/100000000)*小r将兵属性验证!M147,0)</f>
        <v>245806368911</v>
      </c>
      <c r="G147" s="8">
        <f>ROUND((((0.5*中r将兵属性验证!AG147*(1+中r将兵属性验证!AI147)*中r将兵属性验证!AH147*(1+中r将兵属性验证!AJ147)*中r将兵属性验证!AM147*中r将兵属性验证!AM147+中r将兵属性验证!N147*(1+中r将兵属性验证!P147)*中r将兵属性验证!AH147*(1+中r将兵属性验证!AJ147)*中r将兵属性验证!AM147)*0.5+(0.5*中r将兵属性验证!AG147*(1+中r将兵属性验证!AI147)*中r将兵属性验证!O147*(1+中r将兵属性验证!Q147)*中r将兵属性验证!AM147+中r将兵属性验证!N147*(1+中r将兵属性验证!P147)*中r将兵属性验证!O147*(1+中r将兵属性验证!Q147))*0.5)*中r将兵属性验证!M147/100000000)*中r将兵属性验证!M147,0)</f>
        <v>273794982014</v>
      </c>
      <c r="H147" s="8">
        <f>ROUND((((0.5*大r将兵属性验证!AG147*(1+大r将兵属性验证!AI147)*大r将兵属性验证!AH147*(1+大r将兵属性验证!AJ147)*大r将兵属性验证!AM147*大r将兵属性验证!AM147+大r将兵属性验证!N147*(1+大r将兵属性验证!P147)*大r将兵属性验证!AH147*(1+大r将兵属性验证!AJ147)*大r将兵属性验证!AM147)*0.5+(0.5*大r将兵属性验证!AG147*(1+大r将兵属性验证!AI147)*大r将兵属性验证!O147*(1+大r将兵属性验证!Q147)*大r将兵属性验证!AM147+大r将兵属性验证!N147*(1+大r将兵属性验证!P147)*大r将兵属性验证!O147*(1+大r将兵属性验证!Q147))*0.5)*大r将兵属性验证!M147/100000000)*大r将兵属性验证!M147,0)</f>
        <v>300809258343</v>
      </c>
      <c r="I147" s="8">
        <f>ROUND((((0.5*超r将兵属性验证!AG147*(1+超r将兵属性验证!AI147)*超r将兵属性验证!AH147*(1+超r将兵属性验证!AJ147)*超r将兵属性验证!AM147*超r将兵属性验证!AM147+超r将兵属性验证!N147*(1+超r将兵属性验证!P147)*超r将兵属性验证!AH147*(1+超r将兵属性验证!AJ147)*超r将兵属性验证!AM147)*0.5+(0.5*超r将兵属性验证!AG147*(1+超r将兵属性验证!AI147)*超r将兵属性验证!O147*(1+超r将兵属性验证!Q147)*超r将兵属性验证!AM147+超r将兵属性验证!N147*(1+超r将兵属性验证!P147)*超r将兵属性验证!O147*(1+超r将兵属性验证!Q147))*0.5)*超r将兵属性验证!M147/100000000)*超r将兵属性验证!M147,0)</f>
        <v>339190001059</v>
      </c>
      <c r="K147" s="71">
        <f t="shared" si="11"/>
        <v>1</v>
      </c>
      <c r="L147" s="71">
        <f t="shared" si="12"/>
        <v>1.0376945221598466</v>
      </c>
      <c r="M147" s="71">
        <f t="shared" si="13"/>
        <v>1.155851063947217</v>
      </c>
      <c r="N147" s="71">
        <f t="shared" si="14"/>
        <v>1.2698943521293291</v>
      </c>
      <c r="O147" s="71">
        <f t="shared" si="15"/>
        <v>1.4319222387510957</v>
      </c>
    </row>
    <row r="148" spans="4:15" x14ac:dyDescent="0.15">
      <c r="D148" s="14">
        <v>142</v>
      </c>
      <c r="E148" s="8">
        <f>ROUND((((0.5*非r将兵属性验证!AG148*(1+非r将兵属性验证!AI148)*非r将兵属性验证!AH148*(1+非r将兵属性验证!AJ148)*非r将兵属性验证!AM148*非r将兵属性验证!AM148+非r将兵属性验证!N148*(1+非r将兵属性验证!P148)*非r将兵属性验证!AH148*(1+非r将兵属性验证!AJ148)*非r将兵属性验证!AM148)*0.5+(0.5*非r将兵属性验证!AG148*(1+非r将兵属性验证!AI148)*非r将兵属性验证!O148*(1+非r将兵属性验证!Q148)*非r将兵属性验证!AM148+非r将兵属性验证!N148*(1+非r将兵属性验证!P148)*非r将兵属性验证!O148*(1+非r将兵属性验证!Q148))*0.5)*非r将兵属性验证!M148/100000000)*非r将兵属性验证!M148,0)</f>
        <v>244891757239</v>
      </c>
      <c r="F148" s="8">
        <f>ROUND((((0.5*小r将兵属性验证!AG148*(1+小r将兵属性验证!AI148)*小r将兵属性验证!AH148*(1+小r将兵属性验证!AJ148)*小r将兵属性验证!AM148*小r将兵属性验证!AM148+小r将兵属性验证!N148*(1+小r将兵属性验证!P148)*小r将兵属性验证!AH148*(1+小r将兵属性验证!AJ148)*小r将兵属性验证!AM148)*0.5+(0.5*小r将兵属性验证!AG148*(1+小r将兵属性验证!AI148)*小r将兵属性验证!O148*(1+小r将兵属性验证!Q148)*小r将兵属性验证!AM148+小r将兵属性验证!N148*(1+小r将兵属性验证!P148)*小r将兵属性验证!O148*(1+小r将兵属性验证!Q148))*0.5)*小r将兵属性验证!M148/100000000)*小r将兵属性验证!M148,0)</f>
        <v>255623705505</v>
      </c>
      <c r="G148" s="8">
        <f>ROUND((((0.5*中r将兵属性验证!AG148*(1+中r将兵属性验证!AI148)*中r将兵属性验证!AH148*(1+中r将兵属性验证!AJ148)*中r将兵属性验证!AM148*中r将兵属性验证!AM148+中r将兵属性验证!N148*(1+中r将兵属性验证!P148)*中r将兵属性验证!AH148*(1+中r将兵属性验证!AJ148)*中r将兵属性验证!AM148)*0.5+(0.5*中r将兵属性验证!AG148*(1+中r将兵属性验证!AI148)*中r将兵属性验证!O148*(1+中r将兵属性验证!Q148)*中r将兵属性验证!AM148+中r将兵属性验证!N148*(1+中r将兵属性验证!P148)*中r将兵属性验证!O148*(1+中r将兵属性验证!Q148))*0.5)*中r将兵属性验证!M148/100000000)*中r将兵属性验证!M148,0)</f>
        <v>285108601696</v>
      </c>
      <c r="H148" s="8">
        <f>ROUND((((0.5*大r将兵属性验证!AG148*(1+大r将兵属性验证!AI148)*大r将兵属性验证!AH148*(1+大r将兵属性验证!AJ148)*大r将兵属性验证!AM148*大r将兵属性验证!AM148+大r将兵属性验证!N148*(1+大r将兵属性验证!P148)*大r将兵属性验证!AH148*(1+大r将兵属性验证!AJ148)*大r将兵属性验证!AM148)*0.5+(0.5*大r将兵属性验证!AG148*(1+大r将兵属性验证!AI148)*大r将兵属性验证!O148*(1+大r将兵属性验证!Q148)*大r将兵属性验证!AM148+大r将兵属性验证!N148*(1+大r将兵属性验证!P148)*大r将兵属性验证!O148*(1+大r将兵属性验证!Q148))*0.5)*大r将兵属性验证!M148/100000000)*大r将兵属性验证!M148,0)</f>
        <v>313387089424</v>
      </c>
      <c r="I148" s="8">
        <f>ROUND((((0.5*超r将兵属性验证!AG148*(1+超r将兵属性验证!AI148)*超r将兵属性验证!AH148*(1+超r将兵属性验证!AJ148)*超r将兵属性验证!AM148*超r将兵属性验证!AM148+超r将兵属性验证!N148*(1+超r将兵属性验证!P148)*超r将兵属性验证!AH148*(1+超r将兵属性验证!AJ148)*超r将兵属性验证!AM148)*0.5+(0.5*超r将兵属性验证!AG148*(1+超r将兵属性验证!AI148)*超r将兵属性验证!O148*(1+超r将兵属性验证!Q148)*超r将兵属性验证!AM148+超r将兵属性验证!N148*(1+超r将兵属性验证!P148)*超r将兵属性验证!O148*(1+超r将兵属性验证!Q148))*0.5)*超r将兵属性验证!M148/100000000)*超r将兵属性验证!M148,0)</f>
        <v>351463584401</v>
      </c>
      <c r="K148" s="71">
        <f t="shared" si="11"/>
        <v>1</v>
      </c>
      <c r="L148" s="71">
        <f t="shared" si="12"/>
        <v>1.04382323189231</v>
      </c>
      <c r="M148" s="71">
        <f t="shared" si="13"/>
        <v>1.1642229404142448</v>
      </c>
      <c r="N148" s="71">
        <f t="shared" si="14"/>
        <v>1.279696356289169</v>
      </c>
      <c r="O148" s="71">
        <f t="shared" si="15"/>
        <v>1.4351793149901413</v>
      </c>
    </row>
    <row r="149" spans="4:15" x14ac:dyDescent="0.15">
      <c r="D149" s="14">
        <v>143</v>
      </c>
      <c r="E149" s="8">
        <f>ROUND((((0.5*非r将兵属性验证!AG149*(1+非r将兵属性验证!AI149)*非r将兵属性验证!AH149*(1+非r将兵属性验证!AJ149)*非r将兵属性验证!AM149*非r将兵属性验证!AM149+非r将兵属性验证!N149*(1+非r将兵属性验证!P149)*非r将兵属性验证!AH149*(1+非r将兵属性验证!AJ149)*非r将兵属性验证!AM149)*0.5+(0.5*非r将兵属性验证!AG149*(1+非r将兵属性验证!AI149)*非r将兵属性验证!O149*(1+非r将兵属性验证!Q149)*非r将兵属性验证!AM149+非r将兵属性验证!N149*(1+非r将兵属性验证!P149)*非r将兵属性验证!O149*(1+非r将兵属性验证!Q149))*0.5)*非r将兵属性验证!M149/100000000)*非r将兵属性验证!M149,0)</f>
        <v>253345994429</v>
      </c>
      <c r="F149" s="8">
        <f>ROUND((((0.5*小r将兵属性验证!AG149*(1+小r将兵属性验证!AI149)*小r将兵属性验证!AH149*(1+小r将兵属性验证!AJ149)*小r将兵属性验证!AM149*小r将兵属性验证!AM149+小r将兵属性验证!N149*(1+小r将兵属性验证!P149)*小r将兵属性验证!AH149*(1+小r将兵属性验证!AJ149)*小r将兵属性验证!AM149)*0.5+(0.5*小r将兵属性验证!AG149*(1+小r将兵属性验证!AI149)*小r将兵属性验证!O149*(1+小r将兵属性验证!Q149)*小r将兵属性验证!AM149+小r将兵属性验证!N149*(1+小r将兵属性验证!P149)*小r将兵属性验证!O149*(1+小r将兵属性验证!Q149))*0.5)*小r将兵属性验证!M149/100000000)*小r将兵属性验证!M149,0)</f>
        <v>265802289423</v>
      </c>
      <c r="G149" s="8">
        <f>ROUND((((0.5*中r将兵属性验证!AG149*(1+中r将兵属性验证!AI149)*中r将兵属性验证!AH149*(1+中r将兵属性验证!AJ149)*中r将兵属性验证!AM149*中r将兵属性验证!AM149+中r将兵属性验证!N149*(1+中r将兵属性验证!P149)*中r将兵属性验证!AH149*(1+中r将兵属性验证!AJ149)*中r将兵属性验证!AM149)*0.5+(0.5*中r将兵属性验证!AG149*(1+中r将兵属性验证!AI149)*中r将兵属性验证!O149*(1+中r将兵属性验证!Q149)*中r将兵属性验证!AM149+中r将兵属性验证!N149*(1+中r将兵属性验证!P149)*中r将兵属性验证!O149*(1+中r将兵属性验证!Q149))*0.5)*中r将兵属性验证!M149/100000000)*中r将兵属性验证!M149,0)</f>
        <v>296944536549</v>
      </c>
      <c r="H149" s="8">
        <f>ROUND((((0.5*大r将兵属性验证!AG149*(1+大r将兵属性验证!AI149)*大r将兵属性验证!AH149*(1+大r将兵属性验证!AJ149)*大r将兵属性验证!AM149*大r将兵属性验证!AM149+大r将兵属性验证!N149*(1+大r将兵属性验证!P149)*大r将兵属性验证!AH149*(1+大r将兵属性验证!AJ149)*大r将兵属性验证!AM149)*0.5+(0.5*大r将兵属性验证!AG149*(1+大r将兵属性验证!AI149)*大r将兵属性验证!O149*(1+大r将兵属性验证!Q149)*大r将兵属性验证!AM149+大r将兵属性验证!N149*(1+大r将兵属性验证!P149)*大r将兵属性验证!O149*(1+大r将兵属性验证!Q149))*0.5)*大r将兵属性验证!M149/100000000)*大r将兵属性验证!M149,0)</f>
        <v>326341965120</v>
      </c>
      <c r="I149" s="8">
        <f>ROUND((((0.5*超r将兵属性验证!AG149*(1+超r将兵属性验证!AI149)*超r将兵属性验证!AH149*(1+超r将兵属性验证!AJ149)*超r将兵属性验证!AM149*超r将兵属性验证!AM149+超r将兵属性验证!N149*(1+超r将兵属性验证!P149)*超r将兵属性验证!AH149*(1+超r将兵属性验证!AJ149)*超r将兵属性验证!AM149)*0.5+(0.5*超r将兵属性验证!AG149*(1+超r将兵属性验证!AI149)*超r将兵属性验证!O149*(1+超r将兵属性验证!Q149)*超r将兵属性验证!AM149+超r将兵属性验证!N149*(1+超r将兵属性验证!P149)*超r将兵属性验证!O149*(1+超r将兵属性验证!Q149))*0.5)*超r将兵属性验证!M149/100000000)*超r将兵属性验证!M149,0)</f>
        <v>364243087791</v>
      </c>
      <c r="K149" s="71">
        <f t="shared" si="11"/>
        <v>1</v>
      </c>
      <c r="L149" s="71">
        <f t="shared" si="12"/>
        <v>1.0491671282274442</v>
      </c>
      <c r="M149" s="71">
        <f t="shared" si="13"/>
        <v>1.1720909076074555</v>
      </c>
      <c r="N149" s="71">
        <f t="shared" si="14"/>
        <v>1.2881275895264137</v>
      </c>
      <c r="O149" s="71">
        <f t="shared" si="15"/>
        <v>1.4377298074593352</v>
      </c>
    </row>
    <row r="150" spans="4:15" x14ac:dyDescent="0.15">
      <c r="D150" s="14">
        <v>144</v>
      </c>
      <c r="E150" s="8">
        <f>ROUND((((0.5*非r将兵属性验证!AG150*(1+非r将兵属性验证!AI150)*非r将兵属性验证!AH150*(1+非r将兵属性验证!AJ150)*非r将兵属性验证!AM150*非r将兵属性验证!AM150+非r将兵属性验证!N150*(1+非r将兵属性验证!P150)*非r将兵属性验证!AH150*(1+非r将兵属性验证!AJ150)*非r将兵属性验证!AM150)*0.5+(0.5*非r将兵属性验证!AG150*(1+非r将兵属性验证!AI150)*非r将兵属性验证!O150*(1+非r将兵属性验证!Q150)*非r将兵属性验证!AM150+非r将兵属性验证!N150*(1+非r将兵属性验证!P150)*非r将兵属性验证!O150*(1+非r将兵属性验证!Q150))*0.5)*非r将兵属性验证!M150/100000000)*非r将兵属性验证!M150,0)</f>
        <v>262201687275</v>
      </c>
      <c r="F150" s="8">
        <f>ROUND((((0.5*小r将兵属性验证!AG150*(1+小r将兵属性验证!AI150)*小r将兵属性验证!AH150*(1+小r将兵属性验证!AJ150)*小r将兵属性验证!AM150*小r将兵属性验证!AM150+小r将兵属性验证!N150*(1+小r将兵属性验证!P150)*小r将兵属性验证!AH150*(1+小r将兵属性验证!AJ150)*小r将兵属性验证!AM150)*0.5+(0.5*小r将兵属性验证!AG150*(1+小r将兵属性验证!AI150)*小r将兵属性验证!O150*(1+小r将兵属性验证!Q150)*小r将兵属性验证!AM150+小r将兵属性验证!N150*(1+小r将兵属性验证!P150)*小r将兵属性验证!O150*(1+小r将兵属性验证!Q150))*0.5)*小r将兵属性验证!M150/100000000)*小r将兵属性验证!M150,0)</f>
        <v>276713654612</v>
      </c>
      <c r="G150" s="8">
        <f>ROUND((((0.5*中r将兵属性验证!AG150*(1+中r将兵属性验证!AI150)*中r将兵属性验证!AH150*(1+中r将兵属性验证!AJ150)*中r将兵属性验证!AM150*中r将兵属性验证!AM150+中r将兵属性验证!N150*(1+中r将兵属性验证!P150)*中r将兵属性验证!AH150*(1+中r将兵属性验证!AJ150)*中r将兵属性验证!AM150)*0.5+(0.5*中r将兵属性验证!AG150*(1+中r将兵属性验证!AI150)*中r将兵属性验证!O150*(1+中r将兵属性验证!Q150)*中r将兵属性验证!AM150+中r将兵属性验证!N150*(1+中r将兵属性验证!P150)*中r将兵属性验证!O150*(1+中r将兵属性验证!Q150))*0.5)*中r将兵属性验证!M150/100000000)*中r将兵属性验证!M150,0)</f>
        <v>309075868742</v>
      </c>
      <c r="H150" s="8">
        <f>ROUND((((0.5*大r将兵属性验证!AG150*(1+大r将兵属性验证!AI150)*大r将兵属性验证!AH150*(1+大r将兵属性验证!AJ150)*大r将兵属性验证!AM150*大r将兵属性验证!AM150+大r将兵属性验证!N150*(1+大r将兵属性验证!P150)*大r将兵属性验证!AH150*(1+大r将兵属性验证!AJ150)*大r将兵属性验证!AM150)*0.5+(0.5*大r将兵属性验证!AG150*(1+大r将兵属性验证!AI150)*大r将兵属性验证!O150*(1+大r将兵属性验证!Q150)*大r将兵属性验证!AM150+大r将兵属性验证!N150*(1+大r将兵属性验证!P150)*大r将兵属性验证!O150*(1+大r将兵属性验证!Q150))*0.5)*大r将兵属性验证!M150/100000000)*大r将兵属性验证!M150,0)</f>
        <v>339841997464</v>
      </c>
      <c r="I150" s="8">
        <f>ROUND((((0.5*超r将兵属性验证!AG150*(1+超r将兵属性验证!AI150)*超r将兵属性验证!AH150*(1+超r将兵属性验证!AJ150)*超r将兵属性验证!AM150*超r将兵属性验证!AM150+超r将兵属性验证!N150*(1+超r将兵属性验证!P150)*超r将兵属性验证!AH150*(1+超r将兵属性验证!AJ150)*超r将兵属性验证!AM150)*0.5+(0.5*超r将兵属性验证!AG150*(1+超r将兵属性验证!AI150)*超r将兵属性验证!O150*(1+超r将兵属性验证!Q150)*超r将兵属性验证!AM150+超r将兵属性验证!N150*(1+超r将兵属性验证!P150)*超r将兵属性验证!O150*(1+超r将兵属性验证!Q150))*0.5)*超r将兵属性验证!M150/100000000)*超r将兵属性验证!M150,0)</f>
        <v>377118974452</v>
      </c>
      <c r="K150" s="71">
        <f t="shared" si="11"/>
        <v>1</v>
      </c>
      <c r="L150" s="71">
        <f t="shared" si="12"/>
        <v>1.0553465825785464</v>
      </c>
      <c r="M150" s="71">
        <f t="shared" si="13"/>
        <v>1.178771471511691</v>
      </c>
      <c r="N150" s="71">
        <f t="shared" si="14"/>
        <v>1.2961091173588444</v>
      </c>
      <c r="O150" s="71">
        <f t="shared" si="15"/>
        <v>1.4382782138868293</v>
      </c>
    </row>
    <row r="151" spans="4:15" x14ac:dyDescent="0.15">
      <c r="D151" s="14">
        <v>145</v>
      </c>
      <c r="E151" s="8">
        <f>ROUND((((0.5*非r将兵属性验证!AG151*(1+非r将兵属性验证!AI151)*非r将兵属性验证!AH151*(1+非r将兵属性验证!AJ151)*非r将兵属性验证!AM151*非r将兵属性验证!AM151+非r将兵属性验证!N151*(1+非r将兵属性验证!P151)*非r将兵属性验证!AH151*(1+非r将兵属性验证!AJ151)*非r将兵属性验证!AM151)*0.5+(0.5*非r将兵属性验证!AG151*(1+非r将兵属性验证!AI151)*非r将兵属性验证!O151*(1+非r将兵属性验证!Q151)*非r将兵属性验证!AM151+非r将兵属性验证!N151*(1+非r将兵属性验证!P151)*非r将兵属性验证!O151*(1+非r将兵属性验证!Q151))*0.5)*非r将兵属性验证!M151/100000000)*非r将兵属性验证!M151,0)</f>
        <v>271438754262</v>
      </c>
      <c r="F151" s="8">
        <f>ROUND((((0.5*小r将兵属性验证!AG151*(1+小r将兵属性验证!AI151)*小r将兵属性验证!AH151*(1+小r将兵属性验证!AJ151)*小r将兵属性验证!AM151*小r将兵属性验证!AM151+小r将兵属性验证!N151*(1+小r将兵属性验证!P151)*小r将兵属性验证!AH151*(1+小r将兵属性验证!AJ151)*小r将兵属性验证!AM151)*0.5+(0.5*小r将兵属性验证!AG151*(1+小r将兵属性验证!AI151)*小r将兵属性验证!O151*(1+小r将兵属性验证!Q151)*小r将兵属性验证!AM151+小r将兵属性验证!N151*(1+小r将兵属性验证!P151)*小r将兵属性验证!O151*(1+小r将兵属性验证!Q151))*0.5)*小r将兵属性验证!M151/100000000)*小r将兵属性验证!M151,0)</f>
        <v>287901878443</v>
      </c>
      <c r="G151" s="8">
        <f>ROUND((((0.5*中r将兵属性验证!AG151*(1+中r将兵属性验证!AI151)*中r将兵属性验证!AH151*(1+中r将兵属性验证!AJ151)*中r将兵属性验证!AM151*中r将兵属性验证!AM151+中r将兵属性验证!N151*(1+中r将兵属性验证!P151)*中r将兵属性验证!AH151*(1+中r将兵属性验证!AJ151)*中r将兵属性验证!AM151)*0.5+(0.5*中r将兵属性验证!AG151*(1+中r将兵属性验证!AI151)*中r将兵属性验证!O151*(1+中r将兵属性验证!Q151)*中r将兵属性验证!AM151+中r将兵属性验证!N151*(1+中r将兵属性验证!P151)*中r将兵属性验证!O151*(1+中r将兵属性验证!Q151))*0.5)*中r将兵属性验证!M151/100000000)*中r将兵属性验证!M151,0)</f>
        <v>321768575958</v>
      </c>
      <c r="H151" s="8">
        <f>ROUND((((0.5*大r将兵属性验证!AG151*(1+大r将兵属性验证!AI151)*大r将兵属性验证!AH151*(1+大r将兵属性验证!AJ151)*大r将兵属性验证!AM151*大r将兵属性验证!AM151+大r将兵属性验证!N151*(1+大r将兵属性验证!P151)*大r将兵属性验证!AH151*(1+大r将兵属性验证!AJ151)*大r将兵属性验证!AM151)*0.5+(0.5*大r将兵属性验证!AG151*(1+大r将兵属性验证!AI151)*大r将兵属性验证!O151*(1+大r将兵属性验证!Q151)*大r将兵属性验证!AM151+大r将兵属性验证!N151*(1+大r将兵属性验证!P151)*大r将兵属性验证!O151*(1+大r将兵属性验证!Q151))*0.5)*大r将兵属性验证!M151/100000000)*大r将兵属性验证!M151,0)</f>
        <v>353602304124</v>
      </c>
      <c r="I151" s="8">
        <f>ROUND((((0.5*超r将兵属性验证!AG151*(1+超r将兵属性验证!AI151)*超r将兵属性验证!AH151*(1+超r将兵属性验证!AJ151)*超r将兵属性验证!AM151*超r将兵属性验证!AM151+超r将兵属性验证!N151*(1+超r将兵属性验证!P151)*超r将兵属性验证!AH151*(1+超r将兵属性验证!AJ151)*超r将兵属性验证!AM151)*0.5+(0.5*超r将兵属性验证!AG151*(1+超r将兵属性验证!AI151)*超r将兵属性验证!O151*(1+超r将兵属性验证!Q151)*超r将兵属性验证!AM151+超r将兵属性验证!N151*(1+超r将兵属性验证!P151)*超r将兵属性验证!O151*(1+超r将兵属性验证!Q151))*0.5)*超r将兵属性验证!M151/100000000)*超r将兵属性验证!M151,0)</f>
        <v>390330114848</v>
      </c>
      <c r="K151" s="71">
        <f t="shared" si="11"/>
        <v>1</v>
      </c>
      <c r="L151" s="71">
        <f t="shared" si="12"/>
        <v>1.0606513400260795</v>
      </c>
      <c r="M151" s="71">
        <f t="shared" si="13"/>
        <v>1.1854187027671823</v>
      </c>
      <c r="N151" s="71">
        <f t="shared" si="14"/>
        <v>1.302696459410853</v>
      </c>
      <c r="O151" s="71">
        <f t="shared" si="15"/>
        <v>1.4380043701174772</v>
      </c>
    </row>
    <row r="152" spans="4:15" x14ac:dyDescent="0.15">
      <c r="D152" s="14">
        <v>146</v>
      </c>
      <c r="E152" s="8">
        <f>ROUND((((0.5*非r将兵属性验证!AG152*(1+非r将兵属性验证!AI152)*非r将兵属性验证!AH152*(1+非r将兵属性验证!AJ152)*非r将兵属性验证!AM152*非r将兵属性验证!AM152+非r将兵属性验证!N152*(1+非r将兵属性验证!P152)*非r将兵属性验证!AH152*(1+非r将兵属性验证!AJ152)*非r将兵属性验证!AM152)*0.5+(0.5*非r将兵属性验证!AG152*(1+非r将兵属性验证!AI152)*非r将兵属性验证!O152*(1+非r将兵属性验证!Q152)*非r将兵属性验证!AM152+非r将兵属性验证!N152*(1+非r将兵属性验证!P152)*非r将兵属性验证!O152*(1+非r将兵属性验证!Q152))*0.5)*非r将兵属性验证!M152/100000000)*非r将兵属性验证!M152,0)</f>
        <v>280827274488</v>
      </c>
      <c r="F152" s="8">
        <f>ROUND((((0.5*小r将兵属性验证!AG152*(1+小r将兵属性验证!AI152)*小r将兵属性验证!AH152*(1+小r将兵属性验证!AJ152)*小r将兵属性验证!AM152*小r将兵属性验证!AM152+小r将兵属性验证!N152*(1+小r将兵属性验证!P152)*小r将兵属性验证!AH152*(1+小r将兵属性验证!AJ152)*小r将兵属性验证!AM152)*0.5+(0.5*小r将兵属性验证!AG152*(1+小r将兵属性验证!AI152)*小r将兵属性验证!O152*(1+小r将兵属性验证!Q152)*小r将兵属性验证!AM152+小r将兵属性验证!N152*(1+小r将兵属性验证!P152)*小r将兵属性验证!O152*(1+小r将兵属性验证!Q152))*0.5)*小r将兵属性验证!M152/100000000)*小r将兵属性验证!M152,0)</f>
        <v>299586282462</v>
      </c>
      <c r="G152" s="8">
        <f>ROUND((((0.5*中r将兵属性验证!AG152*(1+中r将兵属性验证!AI152)*中r将兵属性验证!AH152*(1+中r将兵属性验证!AJ152)*中r将兵属性验证!AM152*中r将兵属性验证!AM152+中r将兵属性验证!N152*(1+中r将兵属性验证!P152)*中r将兵属性验证!AH152*(1+中r将兵属性验证!AJ152)*中r将兵属性验证!AM152)*0.5+(0.5*中r将兵属性验证!AG152*(1+中r将兵属性验证!AI152)*中r将兵属性验证!O152*(1+中r将兵属性验证!Q152)*中r将兵属性验证!AM152+中r将兵属性验证!N152*(1+中r将兵属性验证!P152)*中r将兵属性验证!O152*(1+中r将兵属性验证!Q152))*0.5)*中r将兵属性验证!M152/100000000)*中r将兵属性验证!M152,0)</f>
        <v>334635444223</v>
      </c>
      <c r="H152" s="8">
        <f>ROUND((((0.5*大r将兵属性验证!AG152*(1+大r将兵属性验证!AI152)*大r将兵属性验证!AH152*(1+大r将兵属性验证!AJ152)*大r将兵属性验证!AM152*大r将兵属性验证!AM152+大r将兵属性验证!N152*(1+大r将兵属性验证!P152)*大r将兵属性验证!AH152*(1+大r将兵属性验证!AJ152)*大r将兵属性验证!AM152)*0.5+(0.5*大r将兵属性验证!AG152*(1+大r将兵属性验证!AI152)*大r将兵属性验证!O152*(1+大r将兵属性验证!Q152)*大r将兵属性验证!AM152+大r将兵属性验证!N152*(1+大r将兵属性验证!P152)*大r将兵属性验证!O152*(1+大r将兵属性验证!Q152))*0.5)*大r将兵属性验证!M152/100000000)*大r将兵属性验证!M152,0)</f>
        <v>367751521932</v>
      </c>
      <c r="I152" s="8">
        <f>ROUND((((0.5*超r将兵属性验证!AG152*(1+超r将兵属性验证!AI152)*超r将兵属性验证!AH152*(1+超r将兵属性验证!AJ152)*超r将兵属性验证!AM152*超r将兵属性验证!AM152+超r将兵属性验证!N152*(1+超r将兵属性验证!P152)*超r将兵属性验证!AH152*(1+超r将兵属性验证!AJ152)*超r将兵属性验证!AM152)*0.5+(0.5*超r将兵属性验证!AG152*(1+超r将兵属性验证!AI152)*超r将兵属性验证!O152*(1+超r将兵属性验证!Q152)*超r将兵属性验证!AM152+超r将兵属性验证!N152*(1+超r将兵属性验证!P152)*超r将兵属性验证!O152*(1+超r将兵属性验证!Q152))*0.5)*超r将兵属性验证!M152/100000000)*超r将兵属性验证!M152,0)</f>
        <v>404400745044</v>
      </c>
      <c r="K152" s="71">
        <f t="shared" si="11"/>
        <v>1</v>
      </c>
      <c r="L152" s="71">
        <f t="shared" si="12"/>
        <v>1.0667990956654803</v>
      </c>
      <c r="M152" s="71">
        <f t="shared" si="13"/>
        <v>1.19160592514777</v>
      </c>
      <c r="N152" s="71">
        <f t="shared" si="14"/>
        <v>1.3095292207727294</v>
      </c>
      <c r="O152" s="71">
        <f t="shared" si="15"/>
        <v>1.4400337210169392</v>
      </c>
    </row>
    <row r="153" spans="4:15" x14ac:dyDescent="0.15">
      <c r="D153" s="14">
        <v>147</v>
      </c>
      <c r="E153" s="8">
        <f>ROUND((((0.5*非r将兵属性验证!AG153*(1+非r将兵属性验证!AI153)*非r将兵属性验证!AH153*(1+非r将兵属性验证!AJ153)*非r将兵属性验证!AM153*非r将兵属性验证!AM153+非r将兵属性验证!N153*(1+非r将兵属性验证!P153)*非r将兵属性验证!AH153*(1+非r将兵属性验证!AJ153)*非r将兵属性验证!AM153)*0.5+(0.5*非r将兵属性验证!AG153*(1+非r将兵属性验证!AI153)*非r将兵属性验证!O153*(1+非r将兵属性验证!Q153)*非r将兵属性验证!AM153+非r将兵属性验证!N153*(1+非r将兵属性验证!P153)*非r将兵属性验证!O153*(1+非r将兵属性验证!Q153))*0.5)*非r将兵属性验证!M153/100000000)*非r将兵属性验证!M153,0)</f>
        <v>290650632859</v>
      </c>
      <c r="F153" s="8">
        <f>ROUND((((0.5*小r将兵属性验证!AG153*(1+小r将兵属性验证!AI153)*小r将兵属性验证!AH153*(1+小r将兵属性验证!AJ153)*小r将兵属性验证!AM153*小r将兵属性验证!AM153+小r将兵属性验证!N153*(1+小r将兵属性验证!P153)*小r将兵属性验证!AH153*(1+小r将兵属性验证!AJ153)*小r将兵属性验证!AM153)*0.5+(0.5*小r将兵属性验证!AG153*(1+小r将兵属性验证!AI153)*小r将兵属性验证!O153*(1+小r将兵属性验证!Q153)*小r将兵属性验证!AM153+小r将兵属性验证!N153*(1+小r将兵属性验证!P153)*小r将兵属性验证!O153*(1+小r将兵属性验证!Q153))*0.5)*小r将兵属性验证!M153/100000000)*小r将兵属性验证!M153,0)</f>
        <v>311429210366</v>
      </c>
      <c r="G153" s="8">
        <f>ROUND((((0.5*中r将兵属性验证!AG153*(1+中r将兵属性验证!AI153)*中r将兵属性验证!AH153*(1+中r将兵属性验证!AJ153)*中r将兵属性验证!AM153*中r将兵属性验证!AM153+中r将兵属性验证!N153*(1+中r将兵属性验证!P153)*中r将兵属性验证!AH153*(1+中r将兵属性验证!AJ153)*中r将兵属性验证!AM153)*0.5+(0.5*中r将兵属性验证!AG153*(1+中r将兵属性验证!AI153)*中r将兵属性验证!O153*(1+中r将兵属性验证!Q153)*中r将兵属性验证!AM153+中r将兵属性验证!N153*(1+中r将兵属性验证!P153)*中r将兵属性验证!O153*(1+中r将兵属性验证!Q153))*0.5)*中r将兵属性验证!M153/100000000)*中r将兵属性验证!M153,0)</f>
        <v>347960006967</v>
      </c>
      <c r="H153" s="8">
        <f>ROUND((((0.5*大r将兵属性验证!AG153*(1+大r将兵属性验证!AI153)*大r将兵属性验证!AH153*(1+大r将兵属性验证!AJ153)*大r将兵属性验证!AM153*大r将兵属性验证!AM153+大r将兵属性验证!N153*(1+大r将兵属性验证!P153)*大r将兵属性验证!AH153*(1+大r将兵属性验证!AJ153)*大r将兵属性验证!AM153)*0.5+(0.5*大r将兵属性验证!AG153*(1+大r将兵属性验证!AI153)*大r将兵属性验证!O153*(1+大r将兵属性验证!Q153)*大r将兵属性验证!AM153+大r将兵属性验证!N153*(1+大r将兵属性验证!P153)*大r将兵属性验证!O153*(1+大r将兵属性验证!Q153))*0.5)*大r将兵属性验证!M153/100000000)*大r将兵属性验证!M153,0)</f>
        <v>383852602125</v>
      </c>
      <c r="I153" s="8">
        <f>ROUND((((0.5*超r将兵属性验证!AG153*(1+超r将兵属性验证!AI153)*超r将兵属性验证!AH153*(1+超r将兵属性验证!AJ153)*超r将兵属性验证!AM153*超r将兵属性验证!AM153+超r将兵属性验证!N153*(1+超r将兵属性验证!P153)*超r将兵属性验证!AH153*(1+超r将兵属性验证!AJ153)*超r将兵属性验证!AM153)*0.5+(0.5*超r将兵属性验证!AG153*(1+超r将兵属性验证!AI153)*超r将兵属性验证!O153*(1+超r将兵属性验证!Q153)*超r将兵属性验证!AM153+超r将兵属性验证!N153*(1+超r将兵属性验证!P153)*超r将兵属性验证!O153*(1+超r将兵属性验证!Q153))*0.5)*超r将兵属性验证!M153/100000000)*超r将兵属性验证!M153,0)</f>
        <v>419570600659</v>
      </c>
      <c r="K153" s="71">
        <f t="shared" si="11"/>
        <v>1</v>
      </c>
      <c r="L153" s="71">
        <f t="shared" si="12"/>
        <v>1.0714898753276758</v>
      </c>
      <c r="M153" s="71">
        <f t="shared" si="13"/>
        <v>1.1971761545614863</v>
      </c>
      <c r="N153" s="71">
        <f t="shared" si="14"/>
        <v>1.3206666655056416</v>
      </c>
      <c r="O153" s="71">
        <f t="shared" si="15"/>
        <v>1.443556466854629</v>
      </c>
    </row>
    <row r="154" spans="4:15" x14ac:dyDescent="0.15">
      <c r="D154" s="14">
        <v>148</v>
      </c>
      <c r="E154" s="8">
        <f>ROUND((((0.5*非r将兵属性验证!AG154*(1+非r将兵属性验证!AI154)*非r将兵属性验证!AH154*(1+非r将兵属性验证!AJ154)*非r将兵属性验证!AM154*非r将兵属性验证!AM154+非r将兵属性验证!N154*(1+非r将兵属性验证!P154)*非r将兵属性验证!AH154*(1+非r将兵属性验证!AJ154)*非r将兵属性验证!AM154)*0.5+(0.5*非r将兵属性验证!AG154*(1+非r将兵属性验证!AI154)*非r将兵属性验证!O154*(1+非r将兵属性验证!Q154)*非r将兵属性验证!AM154+非r将兵属性验证!N154*(1+非r将兵属性验证!P154)*非r将兵属性验证!O154*(1+非r将兵属性验证!Q154))*0.5)*非r将兵属性验证!M154/100000000)*非r将兵属性验证!M154,0)</f>
        <v>300597712349</v>
      </c>
      <c r="F154" s="8">
        <f>ROUND((((0.5*小r将兵属性验证!AG154*(1+小r将兵属性验证!AI154)*小r将兵属性验证!AH154*(1+小r将兵属性验证!AJ154)*小r将兵属性验证!AM154*小r将兵属性验证!AM154+小r将兵属性验证!N154*(1+小r将兵属性验证!P154)*小r将兵属性验证!AH154*(1+小r将兵属性验证!AJ154)*小r将兵属性验证!AM154)*0.5+(0.5*小r将兵属性验证!AG154*(1+小r将兵属性验证!AI154)*小r将兵属性验证!O154*(1+小r将兵属性验证!Q154)*小r将兵属性验证!AM154+小r将兵属性验证!N154*(1+小r将兵属性验证!P154)*小r将兵属性验证!O154*(1+小r将兵属性验证!Q154))*0.5)*小r将兵属性验证!M154/100000000)*小r将兵属性验证!M154,0)</f>
        <v>323931649693</v>
      </c>
      <c r="G154" s="8">
        <f>ROUND((((0.5*中r将兵属性验证!AG154*(1+中r将兵属性验证!AI154)*中r将兵属性验证!AH154*(1+中r将兵属性验证!AJ154)*中r将兵属性验证!AM154*中r将兵属性验证!AM154+中r将兵属性验证!N154*(1+中r将兵属性验证!P154)*中r将兵属性验证!AH154*(1+中r将兵属性验证!AJ154)*中r将兵属性验证!AM154)*0.5+(0.5*中r将兵属性验证!AG154*(1+中r将兵属性验证!AI154)*中r将兵属性验证!O154*(1+中r将兵属性验证!Q154)*中r将兵属性验证!AM154+中r将兵属性验证!N154*(1+中r将兵属性验证!P154)*中r将兵属性验证!O154*(1+中r将兵属性验证!Q154))*0.5)*中r将兵属性验证!M154/100000000)*中r将兵属性验证!M154,0)</f>
        <v>363597234676</v>
      </c>
      <c r="H154" s="8">
        <f>ROUND((((0.5*大r将兵属性验证!AG154*(1+大r将兵属性验证!AI154)*大r将兵属性验证!AH154*(1+大r将兵属性验证!AJ154)*大r将兵属性验证!AM154*大r将兵属性验证!AM154+大r将兵属性验证!N154*(1+大r将兵属性验证!P154)*大r将兵属性验证!AH154*(1+大r将兵属性验证!AJ154)*大r将兵属性验证!AM154)*0.5+(0.5*大r将兵属性验证!AG154*(1+大r将兵属性验证!AI154)*大r将兵属性验证!O154*(1+大r将兵属性验证!Q154)*大r将兵属性验证!AM154+大r将兵属性验证!N154*(1+大r将兵属性验证!P154)*大r将兵属性验证!O154*(1+大r将兵属性验证!Q154))*0.5)*大r将兵属性验证!M154/100000000)*大r将兵属性验证!M154,0)</f>
        <v>402750297249</v>
      </c>
      <c r="I154" s="8">
        <f>ROUND((((0.5*超r将兵属性验证!AG154*(1+超r将兵属性验证!AI154)*超r将兵属性验证!AH154*(1+超r将兵属性验证!AJ154)*超r将兵属性验证!AM154*超r将兵属性验证!AM154+超r将兵属性验证!N154*(1+超r将兵属性验证!P154)*超r将兵属性验证!AH154*(1+超r将兵属性验证!AJ154)*超r将兵属性验证!AM154)*0.5+(0.5*超r将兵属性验证!AG154*(1+超r将兵属性验证!AI154)*超r将兵属性验证!O154*(1+超r将兵属性验证!Q154)*超r将兵属性验证!AM154+超r将兵属性验证!N154*(1+超r将兵属性验证!P154)*超r将兵属性验证!O154*(1+超r将兵属性验证!Q154))*0.5)*超r将兵属性验证!M154/100000000)*超r将兵属性验证!M154,0)</f>
        <v>435355026513</v>
      </c>
      <c r="K154" s="71">
        <f t="shared" si="11"/>
        <v>1</v>
      </c>
      <c r="L154" s="71">
        <f t="shared" si="12"/>
        <v>1.0776251328117521</v>
      </c>
      <c r="M154" s="71">
        <f t="shared" si="13"/>
        <v>1.2095808442276377</v>
      </c>
      <c r="N154" s="71">
        <f t="shared" si="14"/>
        <v>1.3398315446306484</v>
      </c>
      <c r="O154" s="71">
        <f t="shared" si="15"/>
        <v>1.4482978699702946</v>
      </c>
    </row>
    <row r="155" spans="4:15" x14ac:dyDescent="0.15">
      <c r="D155" s="14">
        <v>149</v>
      </c>
      <c r="E155" s="8">
        <f>ROUND((((0.5*非r将兵属性验证!AG155*(1+非r将兵属性验证!AI155)*非r将兵属性验证!AH155*(1+非r将兵属性验证!AJ155)*非r将兵属性验证!AM155*非r将兵属性验证!AM155+非r将兵属性验证!N155*(1+非r将兵属性验证!P155)*非r将兵属性验证!AH155*(1+非r将兵属性验证!AJ155)*非r将兵属性验证!AM155)*0.5+(0.5*非r将兵属性验证!AG155*(1+非r将兵属性验证!AI155)*非r将兵属性验证!O155*(1+非r将兵属性验证!Q155)*非r将兵属性验证!AM155+非r将兵属性验证!N155*(1+非r将兵属性验证!P155)*非r将兵属性验证!O155*(1+非r将兵属性验证!Q155))*0.5)*非r将兵属性验证!M155/100000000)*非r将兵属性验证!M155,0)</f>
        <v>311022868201</v>
      </c>
      <c r="F155" s="8">
        <f>ROUND((((0.5*小r将兵属性验证!AG155*(1+小r将兵属性验证!AI155)*小r将兵属性验证!AH155*(1+小r将兵属性验证!AJ155)*小r将兵属性验证!AM155*小r将兵属性验证!AM155+小r将兵属性验证!N155*(1+小r将兵属性验证!P155)*小r将兵属性验证!AH155*(1+小r将兵属性验证!AJ155)*小r将兵属性验证!AM155)*0.5+(0.5*小r将兵属性验证!AG155*(1+小r将兵属性验证!AI155)*小r将兵属性验证!O155*(1+小r将兵属性验证!Q155)*小r将兵属性验证!AM155+小r将兵属性验证!N155*(1+小r将兵属性验证!P155)*小r将兵属性验证!O155*(1+小r将兵属性验证!Q155))*0.5)*小r将兵属性验证!M155/100000000)*小r将兵属性验证!M155,0)</f>
        <v>338708091206</v>
      </c>
      <c r="G155" s="8">
        <f>ROUND((((0.5*中r将兵属性验证!AG155*(1+中r将兵属性验证!AI155)*中r将兵属性验证!AH155*(1+中r将兵属性验证!AJ155)*中r将兵属性验证!AM155*中r将兵属性验证!AM155+中r将兵属性验证!N155*(1+中r将兵属性验证!P155)*中r将兵属性验证!AH155*(1+中r将兵属性验证!AJ155)*中r将兵属性验证!AM155)*0.5+(0.5*中r将兵属性验证!AG155*(1+中r将兵属性验证!AI155)*中r将兵属性验证!O155*(1+中r将兵属性验证!Q155)*中r将兵属性验证!AM155+中r将兵属性验证!N155*(1+中r将兵属性验证!P155)*中r将兵属性验证!O155*(1+中r将兵属性验证!Q155))*0.5)*中r将兵属性验证!M155/100000000)*中r将兵属性验证!M155,0)</f>
        <v>381295231564</v>
      </c>
      <c r="H155" s="8">
        <f>ROUND((((0.5*大r将兵属性验证!AG155*(1+大r将兵属性验证!AI155)*大r将兵属性验证!AH155*(1+大r将兵属性验证!AJ155)*大r将兵属性验证!AM155*大r将兵属性验证!AM155+大r将兵属性验证!N155*(1+大r将兵属性验证!P155)*大r将兵属性验证!AH155*(1+大r将兵属性验证!AJ155)*大r将兵属性验证!AM155)*0.5+(0.5*大r将兵属性验证!AG155*(1+大r将兵属性验证!AI155)*大r将兵属性验证!O155*(1+大r将兵属性验证!Q155)*大r将兵属性验证!AM155+大r将兵属性验证!N155*(1+大r将兵属性验证!P155)*大r将兵属性验证!O155*(1+大r将兵属性验证!Q155))*0.5)*大r将兵属性验证!M155/100000000)*大r将兵属性验证!M155,0)</f>
        <v>422457106093</v>
      </c>
      <c r="I155" s="8">
        <f>ROUND((((0.5*超r将兵属性验证!AG155*(1+超r将兵属性验证!AI155)*超r将兵属性验证!AH155*(1+超r将兵属性验证!AJ155)*超r将兵属性验证!AM155*超r将兵属性验证!AM155+超r将兵属性验证!N155*(1+超r将兵属性验证!P155)*超r将兵属性验证!AH155*(1+超r将兵属性验证!AJ155)*超r将兵属性验证!AM155)*0.5+(0.5*超r将兵属性验证!AG155*(1+超r将兵属性验证!AI155)*超r将兵属性验证!O155*(1+超r将兵属性验证!Q155)*超r将兵属性验证!AM155+超r将兵属性验证!N155*(1+超r将兵属性验证!P155)*超r将兵属性验证!O155*(1+超r将兵属性验证!Q155))*0.5)*超r将兵属性验证!M155/100000000)*超r将兵属性验证!M155,0)</f>
        <v>452181607159</v>
      </c>
      <c r="K155" s="71">
        <f t="shared" si="11"/>
        <v>1</v>
      </c>
      <c r="L155" s="71">
        <f t="shared" si="12"/>
        <v>1.089013464396156</v>
      </c>
      <c r="M155" s="71">
        <f t="shared" si="13"/>
        <v>1.2259395386887955</v>
      </c>
      <c r="N155" s="71">
        <f t="shared" si="14"/>
        <v>1.3582831016142038</v>
      </c>
      <c r="O155" s="71">
        <f t="shared" si="15"/>
        <v>1.4538532480729858</v>
      </c>
    </row>
    <row r="156" spans="4:15" x14ac:dyDescent="0.15">
      <c r="D156" s="14">
        <v>150</v>
      </c>
      <c r="E156" s="8">
        <f>ROUND((((0.5*非r将兵属性验证!AG156*(1+非r将兵属性验证!AI156)*非r将兵属性验证!AH156*(1+非r将兵属性验证!AJ156)*非r将兵属性验证!AM156*非r将兵属性验证!AM156+非r将兵属性验证!N156*(1+非r将兵属性验证!P156)*非r将兵属性验证!AH156*(1+非r将兵属性验证!AJ156)*非r将兵属性验证!AM156)*0.5+(0.5*非r将兵属性验证!AG156*(1+非r将兵属性验证!AI156)*非r将兵属性验证!O156*(1+非r将兵属性验证!Q156)*非r将兵属性验证!AM156+非r将兵属性验证!N156*(1+非r将兵属性验证!P156)*非r将兵属性验证!O156*(1+非r将兵属性验证!Q156))*0.5)*非r将兵属性验证!M156/100000000)*非r将兵属性验证!M156,0)</f>
        <v>324789528346</v>
      </c>
      <c r="F156" s="8">
        <f>ROUND((((0.5*小r将兵属性验证!AG156*(1+小r将兵属性验证!AI156)*小r将兵属性验证!AH156*(1+小r将兵属性验证!AJ156)*小r将兵属性验证!AM156*小r将兵属性验证!AM156+小r将兵属性验证!N156*(1+小r将兵属性验证!P156)*小r将兵属性验证!AH156*(1+小r将兵属性验证!AJ156)*小r将兵属性验证!AM156)*0.5+(0.5*小r将兵属性验证!AG156*(1+小r将兵属性验证!AI156)*小r将兵属性验证!O156*(1+小r将兵属性验证!Q156)*小r将兵属性验证!AM156+小r将兵属性验证!N156*(1+小r将兵属性验证!P156)*小r将兵属性验证!O156*(1+小r将兵属性验证!Q156))*0.5)*小r将兵属性验证!M156/100000000)*小r将兵属性验证!M156,0)</f>
        <v>354477484893</v>
      </c>
      <c r="G156" s="8">
        <f>ROUND((((0.5*中r将兵属性验证!AG156*(1+中r将兵属性验证!AI156)*中r将兵属性验证!AH156*(1+中r将兵属性验证!AJ156)*中r将兵属性验证!AM156*中r将兵属性验证!AM156+中r将兵属性验证!N156*(1+中r将兵属性验证!P156)*中r将兵属性验证!AH156*(1+中r将兵属性验证!AJ156)*中r将兵属性验证!AM156)*0.5+(0.5*中r将兵属性验证!AG156*(1+中r将兵属性验证!AI156)*中r将兵属性验证!O156*(1+中r将兵属性验证!Q156)*中r将兵属性验证!AM156+中r将兵属性验证!N156*(1+中r将兵属性验证!P156)*中r将兵属性验证!O156*(1+中r将兵属性验证!Q156))*0.5)*中r将兵属性验证!M156/100000000)*中r将兵属性验证!M156,0)</f>
        <v>399719904126</v>
      </c>
      <c r="H156" s="8">
        <f>ROUND((((0.5*大r将兵属性验证!AG156*(1+大r将兵属性验证!AI156)*大r将兵属性验证!AH156*(1+大r将兵属性验证!AJ156)*大r将兵属性验证!AM156*大r将兵属性验证!AM156+大r将兵属性验证!N156*(1+大r将兵属性验证!P156)*大r将兵属性验证!AH156*(1+大r将兵属性验证!AJ156)*大r将兵属性验证!AM156)*0.5+(0.5*大r将兵属性验证!AG156*(1+大r将兵属性验证!AI156)*大r将兵属性验证!O156*(1+大r将兵属性验证!Q156)*大r将兵属性验证!AM156+大r将兵属性验证!N156*(1+大r将兵属性验证!P156)*大r将兵属性验证!O156*(1+大r将兵属性验证!Q156))*0.5)*大r将兵属性验证!M156/100000000)*大r将兵属性验证!M156,0)</f>
        <v>443603366373</v>
      </c>
      <c r="I156" s="8">
        <f>ROUND((((0.5*超r将兵属性验证!AG156*(1+超r将兵属性验证!AI156)*超r将兵属性验证!AH156*(1+超r将兵属性验证!AJ156)*超r将兵属性验证!AM156*超r将兵属性验证!AM156+超r将兵属性验证!N156*(1+超r将兵属性验证!P156)*超r将兵属性验证!AH156*(1+超r将兵属性验证!AJ156)*超r将兵属性验证!AM156)*0.5+(0.5*超r将兵属性验证!AG156*(1+超r将兵属性验证!AI156)*超r将兵属性验证!O156*(1+超r将兵属性验证!Q156)*超r将兵属性验证!AM156+超r将兵属性验证!N156*(1+超r将兵属性验证!P156)*超r将兵属性验证!O156*(1+超r将兵属性验证!Q156))*0.5)*超r将兵属性验证!M156/100000000)*超r将兵属性验证!M156,0)</f>
        <v>472330745211</v>
      </c>
      <c r="K156" s="71">
        <f t="shared" si="11"/>
        <v>1</v>
      </c>
      <c r="L156" s="71">
        <f t="shared" si="12"/>
        <v>1.0914067540852896</v>
      </c>
      <c r="M156" s="71">
        <f t="shared" si="13"/>
        <v>1.230704407748566</v>
      </c>
      <c r="N156" s="71">
        <f t="shared" si="14"/>
        <v>1.3658179456464095</v>
      </c>
      <c r="O156" s="71">
        <f t="shared" si="15"/>
        <v>1.4542671606943669</v>
      </c>
    </row>
    <row r="157" spans="4:15" x14ac:dyDescent="0.15">
      <c r="D157" s="14">
        <v>151</v>
      </c>
      <c r="E157" s="8">
        <f>ROUND((((0.5*非r将兵属性验证!AG157*(1+非r将兵属性验证!AI157)*非r将兵属性验证!AH157*(1+非r将兵属性验证!AJ157)*非r将兵属性验证!AM157*非r将兵属性验证!AM157+非r将兵属性验证!N157*(1+非r将兵属性验证!P157)*非r将兵属性验证!AH157*(1+非r将兵属性验证!AJ157)*非r将兵属性验证!AM157)*0.5+(0.5*非r将兵属性验证!AG157*(1+非r将兵属性验证!AI157)*非r将兵属性验证!O157*(1+非r将兵属性验证!Q157)*非r将兵属性验证!AM157+非r将兵属性验证!N157*(1+非r将兵属性验证!P157)*非r将兵属性验证!O157*(1+非r将兵属性验证!Q157))*0.5)*非r将兵属性验证!M157/100000000)*非r将兵属性验证!M157,0)</f>
        <v>338958587866</v>
      </c>
      <c r="F157" s="8">
        <f>ROUND((((0.5*小r将兵属性验证!AG157*(1+小r将兵属性验证!AI157)*小r将兵属性验证!AH157*(1+小r将兵属性验证!AJ157)*小r将兵属性验证!AM157*小r将兵属性验证!AM157+小r将兵属性验证!N157*(1+小r将兵属性验证!P157)*小r将兵属性验证!AH157*(1+小r将兵属性验证!AJ157)*小r将兵属性验证!AM157)*0.5+(0.5*小r将兵属性验证!AG157*(1+小r将兵属性验证!AI157)*小r将兵属性验证!O157*(1+小r将兵属性验证!Q157)*小r将兵属性验证!AM157+小r将兵属性验证!N157*(1+小r将兵属性验证!P157)*小r将兵属性验证!O157*(1+小r将兵属性验证!Q157))*0.5)*小r将兵属性验证!M157/100000000)*小r将兵属性验证!M157,0)</f>
        <v>370151980715</v>
      </c>
      <c r="G157" s="8">
        <f>ROUND((((0.5*中r将兵属性验证!AG157*(1+中r将兵属性验证!AI157)*中r将兵属性验证!AH157*(1+中r将兵属性验证!AJ157)*中r将兵属性验证!AM157*中r将兵属性验证!AM157+中r将兵属性验证!N157*(1+中r将兵属性验证!P157)*中r将兵属性验证!AH157*(1+中r将兵属性验证!AJ157)*中r将兵属性验证!AM157)*0.5+(0.5*中r将兵属性验证!AG157*(1+中r将兵属性验证!AI157)*中r将兵属性验证!O157*(1+中r将兵属性验证!Q157)*中r将兵属性验证!AM157+中r将兵属性验证!N157*(1+中r将兵属性验证!P157)*中r将兵属性验证!O157*(1+中r将兵属性验证!Q157))*0.5)*中r将兵属性验证!M157/100000000)*中r将兵属性验证!M157,0)</f>
        <v>418525068394</v>
      </c>
      <c r="H157" s="8">
        <f>ROUND((((0.5*大r将兵属性验证!AG157*(1+大r将兵属性验证!AI157)*大r将兵属性验证!AH157*(1+大r将兵属性验证!AJ157)*大r将兵属性验证!AM157*大r将兵属性验证!AM157+大r将兵属性验证!N157*(1+大r将兵属性验证!P157)*大r将兵属性验证!AH157*(1+大r将兵属性验证!AJ157)*大r将兵属性验证!AM157)*0.5+(0.5*大r将兵属性验证!AG157*(1+大r将兵属性验证!AI157)*大r将兵属性验证!O157*(1+大r将兵属性验证!Q157)*大r将兵属性验证!AM157+大r将兵属性验证!N157*(1+大r将兵属性验证!P157)*大r将兵属性验证!O157*(1+大r将兵属性验证!Q157))*0.5)*大r将兵属性验证!M157/100000000)*大r将兵属性验证!M157,0)</f>
        <v>466814944932</v>
      </c>
      <c r="I157" s="8">
        <f>ROUND((((0.5*超r将兵属性验证!AG157*(1+超r将兵属性验证!AI157)*超r将兵属性验证!AH157*(1+超r将兵属性验证!AJ157)*超r将兵属性验证!AM157*超r将兵属性验证!AM157+超r将兵属性验证!N157*(1+超r将兵属性验证!P157)*超r将兵属性验证!AH157*(1+超r将兵属性验证!AJ157)*超r将兵属性验证!AM157)*0.5+(0.5*超r将兵属性验证!AG157*(1+超r将兵属性验证!AI157)*超r将兵属性验证!O157*(1+超r将兵属性验证!Q157)*超r将兵属性验证!AM157+超r将兵属性验证!N157*(1+超r将兵属性验证!P157)*超r将兵属性验证!O157*(1+超r将兵属性验证!Q157))*0.5)*超r将兵属性验证!M157/100000000)*超r将兵属性验证!M157,0)</f>
        <v>493092315813</v>
      </c>
      <c r="K157" s="71">
        <f t="shared" si="11"/>
        <v>1</v>
      </c>
      <c r="L157" s="71">
        <f t="shared" si="12"/>
        <v>1.0920271501170273</v>
      </c>
      <c r="M157" s="71">
        <f t="shared" si="13"/>
        <v>1.234738057616215</v>
      </c>
      <c r="N157" s="71">
        <f t="shared" si="14"/>
        <v>1.3772034745334296</v>
      </c>
      <c r="O157" s="71">
        <f t="shared" si="15"/>
        <v>1.4547273132018519</v>
      </c>
    </row>
    <row r="158" spans="4:15" x14ac:dyDescent="0.15">
      <c r="D158" s="14">
        <v>152</v>
      </c>
      <c r="E158" s="8">
        <f>ROUND((((0.5*非r将兵属性验证!AG158*(1+非r将兵属性验证!AI158)*非r将兵属性验证!AH158*(1+非r将兵属性验证!AJ158)*非r将兵属性验证!AM158*非r将兵属性验证!AM158+非r将兵属性验证!N158*(1+非r将兵属性验证!P158)*非r将兵属性验证!AH158*(1+非r将兵属性验证!AJ158)*非r将兵属性验证!AM158)*0.5+(0.5*非r将兵属性验证!AG158*(1+非r将兵属性验证!AI158)*非r将兵属性验证!O158*(1+非r将兵属性验证!Q158)*非r将兵属性验证!AM158+非r将兵属性验证!N158*(1+非r将兵属性验证!P158)*非r将兵属性验证!O158*(1+非r将兵属性验证!Q158))*0.5)*非r将兵属性验证!M158/100000000)*非r将兵属性验证!M158,0)</f>
        <v>353515432583</v>
      </c>
      <c r="F158" s="8">
        <f>ROUND((((0.5*小r将兵属性验证!AG158*(1+小r将兵属性验证!AI158)*小r将兵属性验证!AH158*(1+小r将兵属性验证!AJ158)*小r将兵属性验证!AM158*小r将兵属性验证!AM158+小r将兵属性验证!N158*(1+小r将兵属性验证!P158)*小r将兵属性验证!AH158*(1+小r将兵属性验证!AJ158)*小r将兵属性验证!AM158)*0.5+(0.5*小r将兵属性验证!AG158*(1+小r将兵属性验证!AI158)*小r将兵属性验证!O158*(1+小r将兵属性验证!Q158)*小r将兵属性验证!AM158+小r将兵属性验证!N158*(1+小r将兵属性验证!P158)*小r将兵属性验证!O158*(1+小r将兵属性验证!Q158))*0.5)*小r将兵属性验证!M158/100000000)*小r将兵属性验证!M158,0)</f>
        <v>386436945893</v>
      </c>
      <c r="G158" s="8">
        <f>ROUND((((0.5*中r将兵属性验证!AG158*(1+中r将兵属性验证!AI158)*中r将兵属性验证!AH158*(1+中r将兵属性验证!AJ158)*中r将兵属性验证!AM158*中r将兵属性验证!AM158+中r将兵属性验证!N158*(1+中r将兵属性验证!P158)*中r将兵属性验证!AH158*(1+中r将兵属性验证!AJ158)*中r将兵属性验证!AM158)*0.5+(0.5*中r将兵属性验证!AG158*(1+中r将兵属性验证!AI158)*中r将兵属性验证!O158*(1+中r将兵属性验证!Q158)*中r将兵属性验证!AM158+中r将兵属性验证!N158*(1+中r将兵属性验证!P158)*中r将兵属性验证!O158*(1+中r将兵属性验证!Q158))*0.5)*中r将兵属性验证!M158/100000000)*中r将兵属性验证!M158,0)</f>
        <v>439544979037</v>
      </c>
      <c r="H158" s="8">
        <f>ROUND((((0.5*大r将兵属性验证!AG158*(1+大r将兵属性验证!AI158)*大r将兵属性验证!AH158*(1+大r将兵属性验证!AJ158)*大r将兵属性验证!AM158*大r将兵属性验证!AM158+大r将兵属性验证!N158*(1+大r将兵属性验证!P158)*大r将兵属性验证!AH158*(1+大r将兵属性验证!AJ158)*大r将兵属性验证!AM158)*0.5+(0.5*大r将兵属性验证!AG158*(1+大r将兵属性验证!AI158)*大r将兵属性验证!O158*(1+大r将兵属性验证!Q158)*大r将兵属性验证!AM158+大r将兵属性验证!N158*(1+大r将兵属性验证!P158)*大r将兵属性验证!O158*(1+大r将兵属性验证!Q158))*0.5)*大r将兵属性验证!M158/100000000)*大r将兵属性验证!M158,0)</f>
        <v>491192978570</v>
      </c>
      <c r="I158" s="8">
        <f>ROUND((((0.5*超r将兵属性验证!AG158*(1+超r将兵属性验证!AI158)*超r将兵属性验证!AH158*(1+超r将兵属性验证!AJ158)*超r将兵属性验证!AM158*超r将兵属性验证!AM158+超r将兵属性验证!N158*(1+超r将兵属性验证!P158)*超r将兵属性验证!AH158*(1+超r将兵属性验证!AJ158)*超r将兵属性验证!AM158)*0.5+(0.5*超r将兵属性验证!AG158*(1+超r将兵属性验证!AI158)*超r将兵属性验证!O158*(1+超r将兵属性验证!Q158)*超r将兵属性验证!AM158+超r将兵属性验证!N158*(1+超r将兵属性验证!P158)*超r将兵属性验证!O158*(1+超r将兵属性验证!Q158))*0.5)*超r将兵属性验证!M158/100000000)*超r将兵属性验证!M158,0)</f>
        <v>504111970481</v>
      </c>
      <c r="K158" s="71">
        <f t="shared" si="11"/>
        <v>1</v>
      </c>
      <c r="L158" s="71">
        <f t="shared" si="12"/>
        <v>1.0931260993882368</v>
      </c>
      <c r="M158" s="71">
        <f t="shared" si="13"/>
        <v>1.2433544296083923</v>
      </c>
      <c r="N158" s="71">
        <f t="shared" si="14"/>
        <v>1.3894527177527827</v>
      </c>
      <c r="O158" s="71">
        <f t="shared" si="15"/>
        <v>1.4259970683532812</v>
      </c>
    </row>
    <row r="159" spans="4:15" x14ac:dyDescent="0.15">
      <c r="D159" s="14">
        <v>153</v>
      </c>
      <c r="E159" s="8">
        <f>ROUND((((0.5*非r将兵属性验证!AG159*(1+非r将兵属性验证!AI159)*非r将兵属性验证!AH159*(1+非r将兵属性验证!AJ159)*非r将兵属性验证!AM159*非r将兵属性验证!AM159+非r将兵属性验证!N159*(1+非r将兵属性验证!P159)*非r将兵属性验证!AH159*(1+非r将兵属性验证!AJ159)*非r将兵属性验证!AM159)*0.5+(0.5*非r将兵属性验证!AG159*(1+非r将兵属性验证!AI159)*非r将兵属性验证!O159*(1+非r将兵属性验证!Q159)*非r将兵属性验证!AM159+非r将兵属性验证!N159*(1+非r将兵属性验证!P159)*非r将兵属性验证!O159*(1+非r将兵属性验证!Q159))*0.5)*非r将兵属性验证!M159/100000000)*非r将兵属性验证!M159,0)</f>
        <v>369491149437</v>
      </c>
      <c r="F159" s="8">
        <f>ROUND((((0.5*小r将兵属性验证!AG159*(1+小r将兵属性验证!AI159)*小r将兵属性验证!AH159*(1+小r将兵属性验证!AJ159)*小r将兵属性验证!AM159*小r将兵属性验证!AM159+小r将兵属性验证!N159*(1+小r将兵属性验证!P159)*小r将兵属性验证!AH159*(1+小r将兵属性验证!AJ159)*小r将兵属性验证!AM159)*0.5+(0.5*小r将兵属性验证!AG159*(1+小r将兵属性验证!AI159)*小r将兵属性验证!O159*(1+小r将兵属性验证!Q159)*小r将兵属性验证!AM159+小r将兵属性验证!N159*(1+小r将兵属性验证!P159)*小r将兵属性验证!O159*(1+小r将兵属性验证!Q159))*0.5)*小r将兵属性验证!M159/100000000)*小r将兵属性验证!M159,0)</f>
        <v>404484327775</v>
      </c>
      <c r="G159" s="8">
        <f>ROUND((((0.5*中r将兵属性验证!AG159*(1+中r将兵属性验证!AI159)*中r将兵属性验证!AH159*(1+中r将兵属性验证!AJ159)*中r将兵属性验证!AM159*中r将兵属性验证!AM159+中r将兵属性验证!N159*(1+中r将兵属性验证!P159)*中r将兵属性验证!AH159*(1+中r将兵属性验证!AJ159)*中r将兵属性验证!AM159)*0.5+(0.5*中r将兵属性验证!AG159*(1+中r将兵属性验证!AI159)*中r将兵属性验证!O159*(1+中r将兵属性验证!Q159)*中r将兵属性验证!AM159+中r将兵属性验证!N159*(1+中r将兵属性验证!P159)*中r将兵属性验证!O159*(1+中r将兵属性验证!Q159))*0.5)*中r将兵属性验证!M159/100000000)*中r将兵属性验证!M159,0)</f>
        <v>461757304834</v>
      </c>
      <c r="H159" s="8">
        <f>ROUND((((0.5*大r将兵属性验证!AG159*(1+大r将兵属性验证!AI159)*大r将兵属性验证!AH159*(1+大r将兵属性验证!AJ159)*大r将兵属性验证!AM159*大r将兵属性验证!AM159+大r将兵属性验证!N159*(1+大r将兵属性验证!P159)*大r将兵属性验证!AH159*(1+大r将兵属性验证!AJ159)*大r将兵属性验证!AM159)*0.5+(0.5*大r将兵属性验证!AG159*(1+大r将兵属性验证!AI159)*大r将兵属性验证!O159*(1+大r将兵属性验证!Q159)*大r将兵属性验证!AM159+大r将兵属性验证!N159*(1+大r将兵属性验证!P159)*大r将兵属性验证!O159*(1+大r将兵属性验证!Q159))*0.5)*大r将兵属性验证!M159/100000000)*大r将兵属性验证!M159,0)</f>
        <v>502904713449</v>
      </c>
      <c r="I159" s="8">
        <f>ROUND((((0.5*超r将兵属性验证!AG159*(1+超r将兵属性验证!AI159)*超r将兵属性验证!AH159*(1+超r将兵属性验证!AJ159)*超r将兵属性验证!AM159*超r将兵属性验证!AM159+超r将兵属性验证!N159*(1+超r将兵属性验证!P159)*超r将兵属性验证!AH159*(1+超r将兵属性验证!AJ159)*超r将兵属性验证!AM159)*0.5+(0.5*超r将兵属性验证!AG159*(1+超r将兵属性验证!AI159)*超r将兵属性验证!O159*(1+超r将兵属性验证!Q159)*超r将兵属性验证!AM159+超r将兵属性验证!N159*(1+超r将兵属性验证!P159)*超r将兵属性验证!O159*(1+超r将兵属性验证!Q159))*0.5)*超r将兵属性验证!M159/100000000)*超r将兵属性验证!M159,0)</f>
        <v>511934121433</v>
      </c>
      <c r="K159" s="71">
        <f t="shared" si="11"/>
        <v>1</v>
      </c>
      <c r="L159" s="71">
        <f t="shared" si="12"/>
        <v>1.0947064047171893</v>
      </c>
      <c r="M159" s="71">
        <f t="shared" si="13"/>
        <v>1.2497114086158425</v>
      </c>
      <c r="N159" s="71">
        <f t="shared" si="14"/>
        <v>1.3610737746094448</v>
      </c>
      <c r="O159" s="71">
        <f t="shared" si="15"/>
        <v>1.3855111880569881</v>
      </c>
    </row>
    <row r="160" spans="4:15" x14ac:dyDescent="0.15">
      <c r="D160" s="14">
        <v>154</v>
      </c>
      <c r="E160" s="8">
        <f>ROUND((((0.5*非r将兵属性验证!AG160*(1+非r将兵属性验证!AI160)*非r将兵属性验证!AH160*(1+非r将兵属性验证!AJ160)*非r将兵属性验证!AM160*非r将兵属性验证!AM160+非r将兵属性验证!N160*(1+非r将兵属性验证!P160)*非r将兵属性验证!AH160*(1+非r将兵属性验证!AJ160)*非r将兵属性验证!AM160)*0.5+(0.5*非r将兵属性验证!AG160*(1+非r将兵属性验证!AI160)*非r将兵属性验证!O160*(1+非r将兵属性验证!Q160)*非r将兵属性验证!AM160+非r将兵属性验证!N160*(1+非r将兵属性验证!P160)*非r将兵属性验证!O160*(1+非r将兵属性验证!Q160))*0.5)*非r将兵属性验证!M160/100000000)*非r将兵属性验证!M160,0)</f>
        <v>386056566368</v>
      </c>
      <c r="F160" s="8">
        <f>ROUND((((0.5*小r将兵属性验证!AG160*(1+小r将兵属性验证!AI160)*小r将兵属性验证!AH160*(1+小r将兵属性验证!AJ160)*小r将兵属性验证!AM160*小r将兵属性验证!AM160+小r将兵属性验证!N160*(1+小r将兵属性验证!P160)*小r将兵属性验证!AH160*(1+小r将兵属性验证!AJ160)*小r将兵属性验证!AM160)*0.5+(0.5*小r将兵属性验证!AG160*(1+小r将兵属性验证!AI160)*小r将兵属性验证!O160*(1+小r将兵属性验证!Q160)*小r将兵属性验证!AM160+小r将兵属性验证!N160*(1+小r将兵属性验证!P160)*小r将兵属性验证!O160*(1+小r将兵属性验证!Q160))*0.5)*小r将兵属性验证!M160/100000000)*小r将兵属性验证!M160,0)</f>
        <v>423286599257</v>
      </c>
      <c r="G160" s="8">
        <f>ROUND((((0.5*中r将兵属性验证!AG160*(1+中r将兵属性验证!AI160)*中r将兵属性验证!AH160*(1+中r将兵属性验证!AJ160)*中r将兵属性验证!AM160*中r将兵属性验证!AM160+中r将兵属性验证!N160*(1+中r将兵属性验证!P160)*中r将兵属性验证!AH160*(1+中r将兵属性验证!AJ160)*中r将兵属性验证!AM160)*0.5+(0.5*中r将兵属性验证!AG160*(1+中r将兵属性验证!AI160)*中r将兵属性验证!O160*(1+中r将兵属性验证!Q160)*中r将兵属性验证!AM160+中r将兵属性验证!N160*(1+中r将兵属性验证!P160)*中r将兵属性验证!O160*(1+中r将兵属性验证!Q160))*0.5)*中r将兵属性验证!M160/100000000)*中r将兵属性验证!M160,0)</f>
        <v>472467064946</v>
      </c>
      <c r="H160" s="8">
        <f>ROUND((((0.5*大r将兵属性验证!AG160*(1+大r将兵属性验证!AI160)*大r将兵属性验证!AH160*(1+大r将兵属性验证!AJ160)*大r将兵属性验证!AM160*大r将兵属性验证!AM160+大r将兵属性验证!N160*(1+大r将兵属性验证!P160)*大r将兵属性验证!AH160*(1+大r将兵属性验证!AJ160)*大r将兵属性验证!AM160)*0.5+(0.5*大r将兵属性验证!AG160*(1+大r将兵属性验证!AI160)*大r将兵属性验证!O160*(1+大r将兵属性验证!Q160)*大r将兵属性验证!AM160+大r将兵属性验证!N160*(1+大r将兵属性验证!P160)*大r将兵属性验证!O160*(1+大r将兵属性验证!Q160))*0.5)*大r将兵属性验证!M160/100000000)*大r将兵属性验证!M160,0)</f>
        <v>510677215971</v>
      </c>
      <c r="I160" s="8">
        <f>ROUND((((0.5*超r将兵属性验证!AG160*(1+超r将兵属性验证!AI160)*超r将兵属性验证!AH160*(1+超r将兵属性验证!AJ160)*超r将兵属性验证!AM160*超r将兵属性验证!AM160+超r将兵属性验证!N160*(1+超r将兵属性验证!P160)*超r将兵属性验证!AH160*(1+超r将兵属性验证!AJ160)*超r将兵属性验证!AM160)*0.5+(0.5*超r将兵属性验证!AG160*(1+超r将兵属性验证!AI160)*超r将兵属性验证!O160*(1+超r将兵属性验证!Q160)*超r将兵属性验证!AM160+超r将兵属性验证!N160*(1+超r将兵属性验证!P160)*超r将兵属性验证!O160*(1+超r将兵属性验证!Q160))*0.5)*超r将兵属性验证!M160/100000000)*超r将兵属性验证!M160,0)</f>
        <v>514649070413</v>
      </c>
      <c r="K160" s="71">
        <f t="shared" si="11"/>
        <v>1</v>
      </c>
      <c r="L160" s="71">
        <f t="shared" si="12"/>
        <v>1.0964367300866249</v>
      </c>
      <c r="M160" s="71">
        <f t="shared" si="13"/>
        <v>1.2238285943195979</v>
      </c>
      <c r="N160" s="71">
        <f t="shared" si="14"/>
        <v>1.3228041185140937</v>
      </c>
      <c r="O160" s="71">
        <f t="shared" si="15"/>
        <v>1.3330923891666746</v>
      </c>
    </row>
    <row r="161" spans="4:15" x14ac:dyDescent="0.15">
      <c r="D161" s="14">
        <v>155</v>
      </c>
      <c r="E161" s="8">
        <f>ROUND((((0.5*非r将兵属性验证!AG161*(1+非r将兵属性验证!AI161)*非r将兵属性验证!AH161*(1+非r将兵属性验证!AJ161)*非r将兵属性验证!AM161*非r将兵属性验证!AM161+非r将兵属性验证!N161*(1+非r将兵属性验证!P161)*非r将兵属性验证!AH161*(1+非r将兵属性验证!AJ161)*非r将兵属性验证!AM161)*0.5+(0.5*非r将兵属性验证!AG161*(1+非r将兵属性验证!AI161)*非r将兵属性验证!O161*(1+非r将兵属性验证!Q161)*非r将兵属性验证!AM161+非r将兵属性验证!N161*(1+非r将兵属性验证!P161)*非r将兵属性验证!O161*(1+非r将兵属性验证!Q161))*0.5)*非r将兵属性验证!M161/100000000)*非r将兵属性验证!M161,0)</f>
        <v>403363713998</v>
      </c>
      <c r="F161" s="8">
        <f>ROUND((((0.5*小r将兵属性验证!AG161*(1+小r将兵属性验证!AI161)*小r将兵属性验证!AH161*(1+小r将兵属性验证!AJ161)*小r将兵属性验证!AM161*小r将兵属性验证!AM161+小r将兵属性验证!N161*(1+小r将兵属性验证!P161)*小r将兵属性验证!AH161*(1+小r将兵属性验证!AJ161)*小r将兵属性验证!AM161)*0.5+(0.5*小r将兵属性验证!AG161*(1+小r将兵属性验证!AI161)*小r将兵属性验证!O161*(1+小r将兵属性验证!Q161)*小r将兵属性验证!AM161+小r将兵属性验证!N161*(1+小r将兵属性验证!P161)*小r将兵属性验证!O161*(1+小r将兵属性验证!Q161))*0.5)*小r将兵属性验证!M161/100000000)*小r将兵属性验证!M161,0)</f>
        <v>436065687302</v>
      </c>
      <c r="G161" s="8">
        <f>ROUND((((0.5*中r将兵属性验证!AG161*(1+中r将兵属性验证!AI161)*中r将兵属性验证!AH161*(1+中r将兵属性验证!AJ161)*中r将兵属性验证!AM161*中r将兵属性验证!AM161+中r将兵属性验证!N161*(1+中r将兵属性验证!P161)*中r将兵属性验证!AH161*(1+中r将兵属性验证!AJ161)*中r将兵属性验证!AM161)*0.5+(0.5*中r将兵属性验证!AG161*(1+中r将兵属性验证!AI161)*中r将兵属性验证!O161*(1+中r将兵属性验证!Q161)*中r将兵属性验证!AM161+中r将兵属性验证!N161*(1+中r将兵属性验证!P161)*中r将兵属性验证!O161*(1+中r将兵属性验证!Q161))*0.5)*中r将兵属性验证!M161/100000000)*中r将兵属性验证!M161,0)</f>
        <v>479597905867</v>
      </c>
      <c r="H161" s="8">
        <f>ROUND((((0.5*大r将兵属性验证!AG161*(1+大r将兵属性验证!AI161)*大r将兵属性验证!AH161*(1+大r将兵属性验证!AJ161)*大r将兵属性验证!AM161*大r将兵属性验证!AM161+大r将兵属性验证!N161*(1+大r将兵属性验证!P161)*大r将兵属性验证!AH161*(1+大r将兵属性验证!AJ161)*大r将兵属性验证!AM161)*0.5+(0.5*大r将兵属性验证!AG161*(1+大r将兵属性验证!AI161)*大r将兵属性验证!O161*(1+大r将兵属性验证!Q161)*大r将兵属性验证!AM161+大r将兵属性验证!N161*(1+大r将兵属性验证!P161)*大r将兵属性验证!O161*(1+大r将兵属性验证!Q161))*0.5)*大r将兵属性验证!M161/100000000)*大r将兵属性验证!M161,0)</f>
        <v>513618063090</v>
      </c>
      <c r="I161" s="8">
        <f>ROUND((((0.5*超r将兵属性验证!AG161*(1+超r将兵属性验证!AI161)*超r将兵属性验证!AH161*(1+超r将兵属性验证!AJ161)*超r将兵属性验证!AM161*超r将兵属性验证!AM161+超r将兵属性验证!N161*(1+超r将兵属性验证!P161)*超r将兵属性验证!AH161*(1+超r将兵属性验证!AJ161)*超r将兵属性验证!AM161)*0.5+(0.5*超r将兵属性验证!AG161*(1+超r将兵属性验证!AI161)*超r将兵属性验证!O161*(1+超r将兵属性验证!Q161)*超r将兵属性验证!AM161+超r将兵属性验证!N161*(1+超r将兵属性验证!P161)*超r将兵属性验证!O161*(1+超r将兵属性验证!Q161))*0.5)*超r将兵属性验证!M161/100000000)*超r将兵属性验证!M161,0)</f>
        <v>516914320123</v>
      </c>
      <c r="K161" s="71">
        <f t="shared" si="11"/>
        <v>1</v>
      </c>
      <c r="L161" s="71">
        <f t="shared" si="12"/>
        <v>1.081073165902479</v>
      </c>
      <c r="M161" s="71">
        <f t="shared" si="13"/>
        <v>1.1889961571242822</v>
      </c>
      <c r="N161" s="71">
        <f t="shared" si="14"/>
        <v>1.2733373014622398</v>
      </c>
      <c r="O161" s="71">
        <f t="shared" si="15"/>
        <v>1.2815092240190029</v>
      </c>
    </row>
    <row r="162" spans="4:15" x14ac:dyDescent="0.15">
      <c r="D162" s="14">
        <v>156</v>
      </c>
      <c r="E162" s="8">
        <f>ROUND((((0.5*非r将兵属性验证!AG162*(1+非r将兵属性验证!AI162)*非r将兵属性验证!AH162*(1+非r将兵属性验证!AJ162)*非r将兵属性验证!AM162*非r将兵属性验证!AM162+非r将兵属性验证!N162*(1+非r将兵属性验证!P162)*非r将兵属性验证!AH162*(1+非r将兵属性验证!AJ162)*非r将兵属性验证!AM162)*0.5+(0.5*非r将兵属性验证!AG162*(1+非r将兵属性验证!AI162)*非r将兵属性验证!O162*(1+非r将兵属性验证!Q162)*非r将兵属性验证!AM162+非r将兵属性验证!N162*(1+非r将兵属性验证!P162)*非r将兵属性验证!O162*(1+非r将兵属性验证!Q162))*0.5)*非r将兵属性验证!M162/100000000)*非r将兵属性验证!M162,0)</f>
        <v>413466666647</v>
      </c>
      <c r="F162" s="8">
        <f>ROUND((((0.5*小r将兵属性验证!AG162*(1+小r将兵属性验证!AI162)*小r将兵属性验证!AH162*(1+小r将兵属性验证!AJ162)*小r将兵属性验证!AM162*小r将兵属性验证!AM162+小r将兵属性验证!N162*(1+小r将兵属性验证!P162)*小r将兵属性验证!AH162*(1+小r将兵属性验证!AJ162)*小r将兵属性验证!AM162)*0.5+(0.5*小r将兵属性验证!AG162*(1+小r将兵属性验证!AI162)*小r将兵属性验证!O162*(1+小r将兵属性验证!Q162)*小r将兵属性验证!AM162+小r将兵属性验证!N162*(1+小r将兵属性验证!P162)*小r将兵属性验证!O162*(1+小r将兵属性验证!Q162))*0.5)*小r将兵属性验证!M162/100000000)*小r将兵属性验证!M162,0)</f>
        <v>443975132003</v>
      </c>
      <c r="G162" s="8">
        <f>ROUND((((0.5*中r将兵属性验证!AG162*(1+中r将兵属性验证!AI162)*中r将兵属性验证!AH162*(1+中r将兵属性验证!AJ162)*中r将兵属性验证!AM162*中r将兵属性验证!AM162+中r将兵属性验证!N162*(1+中r将兵属性验证!P162)*中r将兵属性验证!AH162*(1+中r将兵属性验证!AJ162)*中r将兵属性验证!AM162)*0.5+(0.5*中r将兵属性验证!AG162*(1+中r将兵属性验证!AI162)*中r将兵属性验证!O162*(1+中r将兵属性验证!Q162)*中r将兵属性验证!AM162+中r将兵属性验证!N162*(1+中r将兵属性验证!P162)*中r将兵属性验证!O162*(1+中r将兵属性验证!Q162))*0.5)*中r将兵属性验证!M162/100000000)*中r将兵属性验证!M162,0)</f>
        <v>482334517057</v>
      </c>
      <c r="H162" s="8">
        <f>ROUND((((0.5*大r将兵属性验证!AG162*(1+大r将兵属性验证!AI162)*大r将兵属性验证!AH162*(1+大r将兵属性验证!AJ162)*大r将兵属性验证!AM162*大r将兵属性验证!AM162+大r将兵属性验证!N162*(1+大r将兵属性验证!P162)*大r将兵属性验证!AH162*(1+大r将兵属性验证!AJ162)*大r将兵属性验证!AM162)*0.5+(0.5*大r将兵属性验证!AG162*(1+大r将兵属性验证!AI162)*大r将兵属性验证!O162*(1+大r将兵属性验证!Q162)*大r将兵属性验证!AM162+大r将兵属性验证!N162*(1+大r将兵属性验证!P162)*大r将兵属性验证!O162*(1+大r将兵属性验证!Q162))*0.5)*大r将兵属性验证!M162/100000000)*大r将兵属性验证!M162,0)</f>
        <v>515859771010</v>
      </c>
      <c r="I162" s="8">
        <f>ROUND((((0.5*超r将兵属性验证!AG162*(1+超r将兵属性验证!AI162)*超r将兵属性验证!AH162*(1+超r将兵属性验证!AJ162)*超r将兵属性验证!AM162*超r将兵属性验证!AM162+超r将兵属性验证!N162*(1+超r将兵属性验证!P162)*超r将兵属性验证!AH162*(1+超r将兵属性验证!AJ162)*超r将兵属性验证!AM162)*0.5+(0.5*超r将兵属性验证!AG162*(1+超r将兵属性验证!AI162)*超r将兵属性验证!O162*(1+超r将兵属性验证!Q162)*超r将兵属性验证!AM162+超r将兵属性验证!N162*(1+超r将兵属性验证!P162)*超r将兵属性验证!O162*(1+超r将兵属性验证!Q162))*0.5)*超r将兵属性验证!M162/100000000)*超r将兵属性验证!M162,0)</f>
        <v>519184561279</v>
      </c>
      <c r="K162" s="71">
        <f t="shared" si="11"/>
        <v>1</v>
      </c>
      <c r="L162" s="71">
        <f t="shared" si="12"/>
        <v>1.0737870010257606</v>
      </c>
      <c r="M162" s="71">
        <f t="shared" si="13"/>
        <v>1.1665620374393963</v>
      </c>
      <c r="N162" s="71">
        <f t="shared" si="14"/>
        <v>1.2476453669006862</v>
      </c>
      <c r="O162" s="71">
        <f t="shared" si="15"/>
        <v>1.2556866203733357</v>
      </c>
    </row>
    <row r="163" spans="4:15" x14ac:dyDescent="0.15">
      <c r="D163" s="14">
        <v>157</v>
      </c>
      <c r="E163" s="8">
        <f>ROUND((((0.5*非r将兵属性验证!AG163*(1+非r将兵属性验证!AI163)*非r将兵属性验证!AH163*(1+非r将兵属性验证!AJ163)*非r将兵属性验证!AM163*非r将兵属性验证!AM163+非r将兵属性验证!N163*(1+非r将兵属性验证!P163)*非r将兵属性验证!AH163*(1+非r将兵属性验证!AJ163)*非r将兵属性验证!AM163)*0.5+(0.5*非r将兵属性验证!AG163*(1+非r将兵属性验证!AI163)*非r将兵属性验证!O163*(1+非r将兵属性验证!Q163)*非r将兵属性验证!AM163+非r将兵属性验证!N163*(1+非r将兵属性验证!P163)*非r将兵属性验证!O163*(1+非r将兵属性验证!Q163))*0.5)*非r将兵属性验证!M163/100000000)*非r将兵属性验证!M163,0)</f>
        <v>419380580641</v>
      </c>
      <c r="F163" s="8">
        <f>ROUND((((0.5*小r将兵属性验证!AG163*(1+小r将兵属性验证!AI163)*小r将兵属性验证!AH163*(1+小r将兵属性验证!AJ163)*小r将兵属性验证!AM163*小r将兵属性验证!AM163+小r将兵属性验证!N163*(1+小r将兵属性验证!P163)*小r将兵属性验证!AH163*(1+小r将兵属性验证!AJ163)*小r将兵属性验证!AM163)*0.5+(0.5*小r将兵属性验证!AG163*(1+小r将兵属性验证!AI163)*小r将兵属性验证!O163*(1+小r将兵属性验证!Q163)*小r将兵属性验证!AM163+小r将兵属性验证!N163*(1+小r将兵属性验证!P163)*小r将兵属性验证!O163*(1+小r将兵属性验证!Q163))*0.5)*小r将兵属性验证!M163/100000000)*小r将兵属性验证!M163,0)</f>
        <v>450386534227</v>
      </c>
      <c r="G163" s="8">
        <f>ROUND((((0.5*中r将兵属性验证!AG163*(1+中r将兵属性验证!AI163)*中r将兵属性验证!AH163*(1+中r将兵属性验证!AJ163)*中r将兵属性验证!AM163*中r将兵属性验证!AM163+中r将兵属性验证!N163*(1+中r将兵属性验证!P163)*中r将兵属性验证!AH163*(1+中r将兵属性验证!AJ163)*中r将兵属性验证!AM163)*0.5+(0.5*中r将兵属性验证!AG163*(1+中r将兵属性验证!AI163)*中r将兵属性验证!O163*(1+中r将兵属性验证!Q163)*中r将兵属性验证!AM163+中r将兵属性验证!N163*(1+中r将兵属性验证!P163)*中r将兵属性验证!O163*(1+中r将兵属性验证!Q163))*0.5)*中r将兵属性验证!M163/100000000)*中r将兵属性验证!M163,0)</f>
        <v>484295102253</v>
      </c>
      <c r="H163" s="8">
        <f>ROUND((((0.5*大r将兵属性验证!AG163*(1+大r将兵属性验证!AI163)*大r将兵属性验证!AH163*(1+大r将兵属性验证!AJ163)*大r将兵属性验证!AM163*大r将兵属性验证!AM163+大r将兵属性验证!N163*(1+大r将兵属性验证!P163)*大r将兵属性验证!AH163*(1+大r将兵属性验证!AJ163)*大r将兵属性验证!AM163)*0.5+(0.5*大r将兵属性验证!AG163*(1+大r将兵属性验证!AI163)*大r将兵属性验证!O163*(1+大r将兵属性验证!Q163)*大r将兵属性验证!AM163+大r将兵属性验证!N163*(1+大r将兵属性验证!P163)*大r将兵属性验证!O163*(1+大r将兵属性验证!Q163))*0.5)*大r将兵属性验证!M163/100000000)*大r将兵属性验证!M163,0)</f>
        <v>518106377210</v>
      </c>
      <c r="I163" s="8">
        <f>ROUND((((0.5*超r将兵属性验证!AG163*(1+超r将兵属性验证!AI163)*超r将兵属性验证!AH163*(1+超r将兵属性验证!AJ163)*超r将兵属性验证!AM163*超r将兵属性验证!AM163+超r将兵属性验证!N163*(1+超r将兵属性验证!P163)*超r将兵属性验证!AH163*(1+超r将兵属性验证!AJ163)*超r将兵属性验证!AM163)*0.5+(0.5*超r将兵属性验证!AG163*(1+超r将兵属性验证!AI163)*超r将兵属性验证!O163*(1+超r将兵属性验证!Q163)*超r将兵属性验证!AM163+超r将兵属性验证!N163*(1+超r将兵属性验证!P163)*超r将兵属性验证!O163*(1+超r将兵属性验证!Q163))*0.5)*超r将兵属性验证!M163/100000000)*超r将兵属性验证!M163,0)</f>
        <v>521459793993</v>
      </c>
      <c r="K163" s="71">
        <f t="shared" si="11"/>
        <v>1</v>
      </c>
      <c r="L163" s="71">
        <f t="shared" si="12"/>
        <v>1.0739327356040405</v>
      </c>
      <c r="M163" s="71">
        <f t="shared" si="13"/>
        <v>1.1547866654025367</v>
      </c>
      <c r="N163" s="71">
        <f t="shared" si="14"/>
        <v>1.2354086028926354</v>
      </c>
      <c r="O163" s="71">
        <f t="shared" si="15"/>
        <v>1.2434047213058306</v>
      </c>
    </row>
    <row r="164" spans="4:15" x14ac:dyDescent="0.15">
      <c r="D164" s="14">
        <v>158</v>
      </c>
      <c r="E164" s="8">
        <f>ROUND((((0.5*非r将兵属性验证!AG164*(1+非r将兵属性验证!AI164)*非r将兵属性验证!AH164*(1+非r将兵属性验证!AJ164)*非r将兵属性验证!AM164*非r将兵属性验证!AM164+非r将兵属性验证!N164*(1+非r将兵属性验证!P164)*非r将兵属性验证!AH164*(1+非r将兵属性验证!AJ164)*非r将兵属性验证!AM164)*0.5+(0.5*非r将兵属性验证!AG164*(1+非r将兵属性验证!AI164)*非r将兵属性验证!O164*(1+非r将兵属性验证!Q164)*非r将兵属性验证!AM164+非r将兵属性验证!N164*(1+非r将兵属性验证!P164)*非r将兵属性验证!O164*(1+非r将兵属性验证!Q164))*0.5)*非r将兵属性验证!M164/100000000)*非r将兵属性验证!M164,0)</f>
        <v>422471546923</v>
      </c>
      <c r="F164" s="8">
        <f>ROUND((((0.5*小r将兵属性验证!AG164*(1+小r将兵属性验证!AI164)*小r将兵属性验证!AH164*(1+小r将兵属性验证!AJ164)*小r将兵属性验证!AM164*小r将兵属性验证!AM164+小r将兵属性验证!N164*(1+小r将兵属性验证!P164)*小r将兵属性验证!AH164*(1+小r将兵属性验证!AJ164)*小r将兵属性验证!AM164)*0.5+(0.5*小r将兵属性验证!AG164*(1+小r将兵属性验证!AI164)*小r将兵属性验证!O164*(1+小r将兵属性验证!Q164)*小r将兵属性验证!AM164+小r将兵属性验证!N164*(1+小r将兵属性验证!P164)*小r将兵属性验证!O164*(1+小r将兵属性验证!Q164))*0.5)*小r将兵属性验证!M164/100000000)*小r将兵属性验证!M164,0)</f>
        <v>453767214301</v>
      </c>
      <c r="G164" s="8">
        <f>ROUND((((0.5*中r将兵属性验证!AG164*(1+中r将兵属性验证!AI164)*中r将兵属性验证!AH164*(1+中r将兵属性验证!AJ164)*中r将兵属性验证!AM164*中r将兵属性验证!AM164+中r将兵属性验证!N164*(1+中r将兵属性验证!P164)*中r将兵属性验证!AH164*(1+中r将兵属性验证!AJ164)*中r将兵属性验证!AM164)*0.5+(0.5*中r将兵属性验证!AG164*(1+中r将兵属性验证!AI164)*中r将兵属性验证!O164*(1+中r将兵属性验证!Q164)*中r将兵属性验证!AM164+中r将兵属性验证!N164*(1+中r将兵属性验证!P164)*中r将兵属性验证!O164*(1+中r将兵属性验证!Q164))*0.5)*中r将兵属性验证!M164/100000000)*中r将兵属性验证!M164,0)</f>
        <v>486259678833</v>
      </c>
      <c r="H164" s="8">
        <f>ROUND((((0.5*大r将兵属性验证!AG164*(1+大r将兵属性验证!AI164)*大r将兵属性验证!AH164*(1+大r将兵属性验证!AJ164)*大r将兵属性验证!AM164*大r将兵属性验证!AM164+大r将兵属性验证!N164*(1+大r将兵属性验证!P164)*大r将兵属性验证!AH164*(1+大r将兵属性验证!AJ164)*大r将兵属性验证!AM164)*0.5+(0.5*大r将兵属性验证!AG164*(1+大r将兵属性验证!AI164)*大r将兵属性验证!O164*(1+大r将兵属性验证!Q164)*大r将兵属性验证!AM164+大r将兵属性验证!N164*(1+大r将兵属性验证!P164)*大r将兵属性验证!O164*(1+大r将兵属性验证!Q164))*0.5)*大r将兵属性验证!M164/100000000)*大r将兵属性验证!M164,0)</f>
        <v>520357881801</v>
      </c>
      <c r="I164" s="8">
        <f>ROUND((((0.5*超r将兵属性验证!AG164*(1+超r将兵属性验证!AI164)*超r将兵属性验证!AH164*(1+超r将兵属性验证!AJ164)*超r将兵属性验证!AM164*超r将兵属性验证!AM164+超r将兵属性验证!N164*(1+超r将兵属性验证!P164)*超r将兵属性验证!AH164*(1+超r将兵属性验证!AJ164)*超r将兵属性验证!AM164)*0.5+(0.5*超r将兵属性验证!AG164*(1+超r将兵属性验证!AI164)*超r将兵属性验证!O164*(1+超r将兵属性验证!Q164)*超r将兵属性验证!AM164+超r将兵属性验证!N164*(1+超r将兵属性验证!P164)*超r将兵属性验证!O164*(1+超r将兵属性验证!Q164))*0.5)*超r将兵属性验证!M164/100000000)*超r将兵属性验证!M164,0)</f>
        <v>523740018377</v>
      </c>
      <c r="K164" s="71">
        <f t="shared" si="11"/>
        <v>1</v>
      </c>
      <c r="L164" s="71">
        <f t="shared" si="12"/>
        <v>1.0740775742317719</v>
      </c>
      <c r="M164" s="71">
        <f t="shared" si="13"/>
        <v>1.1509879952261639</v>
      </c>
      <c r="N164" s="71">
        <f t="shared" si="14"/>
        <v>1.2316992365306931</v>
      </c>
      <c r="O164" s="71">
        <f t="shared" si="15"/>
        <v>1.2397048326486642</v>
      </c>
    </row>
    <row r="165" spans="4:15" x14ac:dyDescent="0.15">
      <c r="D165" s="14">
        <v>159</v>
      </c>
      <c r="E165" s="8">
        <f>ROUND((((0.5*非r将兵属性验证!AG165*(1+非r将兵属性验证!AI165)*非r将兵属性验证!AH165*(1+非r将兵属性验证!AJ165)*非r将兵属性验证!AM165*非r将兵属性验证!AM165+非r将兵属性验证!N165*(1+非r将兵属性验证!P165)*非r将兵属性验证!AH165*(1+非r将兵属性验证!AJ165)*非r将兵属性验证!AM165)*0.5+(0.5*非r将兵属性验证!AG165*(1+非r将兵属性验证!AI165)*非r将兵属性验证!O165*(1+非r将兵属性验证!Q165)*非r将兵属性验证!AM165+非r将兵属性验证!N165*(1+非r将兵属性验证!P165)*非r将兵属性验证!O165*(1+非r将兵属性验证!Q165))*0.5)*非r将兵属性验证!M165/100000000)*非r将兵属性验证!M165,0)</f>
        <v>424005603389</v>
      </c>
      <c r="F165" s="8">
        <f>ROUND((((0.5*小r将兵属性验证!AG165*(1+小r将兵属性验证!AI165)*小r将兵属性验证!AH165*(1+小r将兵属性验证!AJ165)*小r将兵属性验证!AM165*小r将兵属性验证!AM165+小r将兵属性验证!N165*(1+小r将兵属性验证!P165)*小r将兵属性验证!AH165*(1+小r将兵属性验证!AJ165)*小r将兵属性验证!AM165)*0.5+(0.5*小r将兵属性验证!AG165*(1+小r将兵属性验证!AI165)*小r将兵属性验证!O165*(1+小r将兵属性验证!Q165)*小r将兵属性验证!AM165+小r将兵属性验证!N165*(1+小r将兵属性验证!P165)*小r将兵属性验证!O165*(1+小r将兵属性验证!Q165))*0.5)*小r将兵属性验证!M165/100000000)*小r将兵属性验证!M165,0)</f>
        <v>455476017944</v>
      </c>
      <c r="G165" s="8">
        <f>ROUND((((0.5*中r将兵属性验证!AG165*(1+中r将兵属性验证!AI165)*中r将兵属性验证!AH165*(1+中r将兵属性验证!AJ165)*中r将兵属性验证!AM165*中r将兵属性验证!AM165+中r将兵属性验证!N165*(1+中r将兵属性验证!P165)*中r将兵属性验证!AH165*(1+中r将兵属性验证!AJ165)*中r将兵属性验证!AM165)*0.5+(0.5*中r将兵属性验证!AG165*(1+中r将兵属性验证!AI165)*中r将兵属性验证!O165*(1+中r将兵属性验证!Q165)*中r将兵属性验证!AM165+中r将兵属性验证!N165*(1+中r将兵属性验证!P165)*中r将兵属性验证!O165*(1+中r将兵属性验证!Q165))*0.5)*中r将兵属性验证!M165/100000000)*中r将兵属性验证!M165,0)</f>
        <v>488228246887</v>
      </c>
      <c r="H165" s="8">
        <f>ROUND((((0.5*大r将兵属性验证!AG165*(1+大r将兵属性验证!AI165)*大r将兵属性验证!AH165*(1+大r将兵属性验证!AJ165)*大r将兵属性验证!AM165*大r将兵属性验证!AM165+大r将兵属性验证!N165*(1+大r将兵属性验证!P165)*大r将兵属性验证!AH165*(1+大r将兵属性验证!AJ165)*大r将兵属性验证!AM165)*0.5+(0.5*大r将兵属性验证!AG165*(1+大r将兵属性验证!AI165)*大r将兵属性验证!O165*(1+大r将兵属性验证!Q165)*大r将兵属性验证!AM165+大r将兵属性验证!N165*(1+大r将兵属性验证!P165)*大r将兵属性验证!O165*(1+大r将兵属性验证!Q165))*0.5)*大r将兵属性验证!M165/100000000)*大r将兵属性验证!M165,0)</f>
        <v>522614284892</v>
      </c>
      <c r="I165" s="8">
        <f>ROUND((((0.5*超r将兵属性验证!AG165*(1+超r将兵属性验证!AI165)*超r将兵属性验证!AH165*(1+超r将兵属性验证!AJ165)*超r将兵属性验证!AM165*超r将兵属性验证!AM165+超r将兵属性验证!N165*(1+超r将兵属性验证!P165)*超r将兵属性验证!AH165*(1+超r将兵属性验证!AJ165)*超r将兵属性验证!AM165)*0.5+(0.5*超r将兵属性验证!AG165*(1+超r将兵属性验证!AI165)*超r将兵属性验证!O165*(1+超r将兵属性验证!Q165)*超r将兵属性验证!AM165+超r将兵属性验证!N165*(1+超r将兵属性验证!P165)*超r将兵属性验证!O165*(1+超r将兵属性验证!Q165))*0.5)*超r将兵属性验证!M165/100000000)*超r将兵属性验证!M165,0)</f>
        <v>526025234543</v>
      </c>
      <c r="K165" s="71">
        <f t="shared" si="11"/>
        <v>1</v>
      </c>
      <c r="L165" s="71">
        <f t="shared" si="12"/>
        <v>1.0742216949574785</v>
      </c>
      <c r="M165" s="71">
        <f t="shared" si="13"/>
        <v>1.1514664971044724</v>
      </c>
      <c r="N165" s="71">
        <f t="shared" si="14"/>
        <v>1.2325645715878248</v>
      </c>
      <c r="O165" s="71">
        <f t="shared" si="15"/>
        <v>1.2406091578473859</v>
      </c>
    </row>
    <row r="166" spans="4:15" x14ac:dyDescent="0.15">
      <c r="D166" s="14">
        <v>160</v>
      </c>
      <c r="E166" s="8">
        <f>ROUND((((0.5*非r将兵属性验证!AG166*(1+非r将兵属性验证!AI166)*非r将兵属性验证!AH166*(1+非r将兵属性验证!AJ166)*非r将兵属性验证!AM166*非r将兵属性验证!AM166+非r将兵属性验证!N166*(1+非r将兵属性验证!P166)*非r将兵属性验证!AH166*(1+非r将兵属性验证!AJ166)*非r将兵属性验证!AM166)*0.5+(0.5*非r将兵属性验证!AG166*(1+非r将兵属性验证!AI166)*非r将兵属性验证!O166*(1+非r将兵属性验证!Q166)*非r将兵属性验证!AM166+非r将兵属性验证!N166*(1+非r将兵属性验证!P166)*非r将兵属性验证!O166*(1+非r将兵属性验证!Q166))*0.5)*非r将兵属性验证!M166/100000000)*非r将兵属性验证!M166,0)</f>
        <v>425542451564</v>
      </c>
      <c r="F166" s="8">
        <f>ROUND((((0.5*小r将兵属性验证!AG166*(1+小r将兵属性验证!AI166)*小r将兵属性验证!AH166*(1+小r将兵属性验证!AJ166)*小r将兵属性验证!AM166*小r将兵属性验证!AM166+小r将兵属性验证!N166*(1+小r将兵属性验证!P166)*小r将兵属性验证!AH166*(1+小r将兵属性验证!AJ166)*小r将兵属性验证!AM166)*0.5+(0.5*小r将兵属性验证!AG166*(1+小r将兵属性验证!AI166)*小r将兵属性验证!O166*(1+小r将兵属性验证!Q166)*小r将兵属性验证!AM166+小r将兵属性验证!N166*(1+小r将兵属性验证!P166)*小r将兵属性验证!O166*(1+小r将兵属性验证!Q166))*0.5)*小r将兵属性验证!M166/100000000)*小r将兵属性验证!M166,0)</f>
        <v>457188045944</v>
      </c>
      <c r="G166" s="8">
        <f>ROUND((((0.5*中r将兵属性验证!AG166*(1+中r将兵属性验证!AI166)*中r将兵属性验证!AH166*(1+中r将兵属性验证!AJ166)*中r将兵属性验证!AM166*中r将兵属性验证!AM166+中r将兵属性验证!N166*(1+中r将兵属性验证!P166)*中r将兵属性验证!AH166*(1+中r将兵属性验证!AJ166)*中r将兵属性验证!AM166)*0.5+(0.5*中r将兵属性验证!AG166*(1+中r将兵属性验证!AI166)*中r将兵属性验证!O166*(1+中r将兵属性验证!Q166)*中r将兵属性验证!AM166+中r将兵属性验证!N166*(1+中r将兵属性验证!P166)*中r将兵属性验证!O166*(1+中r将兵属性验证!Q166))*0.5)*中r将兵属性验证!M166/100000000)*中r将兵属性验证!M166,0)</f>
        <v>490200806505</v>
      </c>
      <c r="H166" s="8">
        <f>ROUND((((0.5*大r将兵属性验证!AG166*(1+大r将兵属性验证!AI166)*大r将兵属性验证!AH166*(1+大r将兵属性验证!AJ166)*大r将兵属性验证!AM166*大r将兵属性验证!AM166+大r将兵属性验证!N166*(1+大r将兵属性验证!P166)*大r将兵属性验证!AH166*(1+大r将兵属性验证!AJ166)*大r将兵属性验证!AM166)*0.5+(0.5*大r将兵属性验证!AG166*(1+大r将兵属性验证!AI166)*大r将兵属性验证!O166*(1+大r将兵属性验证!Q166)*大r将兵属性验证!AM166+大r将兵属性验证!N166*(1+大r将兵属性验证!P166)*大r将兵属性验证!O166*(1+大r将兵属性验证!Q166))*0.5)*大r将兵属性验证!M166/100000000)*大r将兵属性验证!M166,0)</f>
        <v>524875586594</v>
      </c>
      <c r="I166" s="8">
        <f>ROUND((((0.5*超r将兵属性验证!AG166*(1+超r将兵属性验证!AI166)*超r将兵属性验证!AH166*(1+超r将兵属性验证!AJ166)*超r将兵属性验证!AM166*超r将兵属性验证!AM166+超r将兵属性验证!N166*(1+超r将兵属性验证!P166)*超r将兵属性验证!AH166*(1+超r将兵属性验证!AJ166)*超r将兵属性验证!AM166)*0.5+(0.5*超r将兵属性验证!AG166*(1+超r将兵属性验证!AI166)*超r将兵属性验证!O166*(1+超r将兵属性验证!Q166)*超r将兵属性验证!AM166+超r将兵属性验证!N166*(1+超r将兵属性验证!P166)*超r将兵属性验证!O166*(1+超r将兵属性验证!Q166))*0.5)*超r将兵属性验证!M166/100000000)*超r将兵属性验证!M166,0)</f>
        <v>528315442603</v>
      </c>
      <c r="K166" s="71">
        <f t="shared" si="11"/>
        <v>1</v>
      </c>
      <c r="L166" s="71">
        <f t="shared" si="12"/>
        <v>1.0743653054206288</v>
      </c>
      <c r="M166" s="71">
        <f t="shared" si="13"/>
        <v>1.1519433718148697</v>
      </c>
      <c r="N166" s="71">
        <f t="shared" si="14"/>
        <v>1.2334270873914459</v>
      </c>
      <c r="O166" s="71">
        <f t="shared" si="15"/>
        <v>1.2415105488565887</v>
      </c>
    </row>
    <row r="167" spans="4:15" x14ac:dyDescent="0.15">
      <c r="K167" s="71"/>
      <c r="L167" s="71"/>
      <c r="M167" s="71"/>
      <c r="N167" s="71"/>
      <c r="O167" s="71"/>
    </row>
    <row r="168" spans="4:15" x14ac:dyDescent="0.15">
      <c r="K168" s="71"/>
      <c r="L168" s="71"/>
      <c r="M168" s="71"/>
      <c r="N168" s="71"/>
      <c r="O168" s="71"/>
    </row>
    <row r="169" spans="4:15" x14ac:dyDescent="0.15">
      <c r="K169" s="71"/>
      <c r="L169" s="71"/>
      <c r="M169" s="71"/>
      <c r="N169" s="71"/>
      <c r="O169" s="71"/>
    </row>
    <row r="170" spans="4:15" x14ac:dyDescent="0.15">
      <c r="K170" s="71"/>
      <c r="L170" s="71"/>
      <c r="M170" s="71"/>
      <c r="N170" s="71"/>
      <c r="O170" s="71"/>
    </row>
    <row r="171" spans="4:15" x14ac:dyDescent="0.15">
      <c r="K171" s="71"/>
      <c r="L171" s="71"/>
      <c r="M171" s="71"/>
      <c r="N171" s="71"/>
      <c r="O171" s="71"/>
    </row>
    <row r="172" spans="4:15" x14ac:dyDescent="0.15">
      <c r="K172" s="71"/>
      <c r="L172" s="71"/>
      <c r="M172" s="71"/>
      <c r="N172" s="71"/>
      <c r="O172" s="71"/>
    </row>
    <row r="173" spans="4:15" x14ac:dyDescent="0.15">
      <c r="K173" s="71"/>
      <c r="L173" s="71"/>
      <c r="M173" s="71"/>
      <c r="N173" s="71"/>
      <c r="O173" s="71"/>
    </row>
    <row r="174" spans="4:15" x14ac:dyDescent="0.15">
      <c r="K174" s="71"/>
      <c r="L174" s="71"/>
      <c r="M174" s="71"/>
      <c r="N174" s="71"/>
      <c r="O174" s="71"/>
    </row>
    <row r="175" spans="4:15" x14ac:dyDescent="0.15">
      <c r="K175" s="71"/>
      <c r="L175" s="71"/>
      <c r="M175" s="71"/>
      <c r="N175" s="71"/>
      <c r="O175" s="71"/>
    </row>
    <row r="176" spans="4:15" x14ac:dyDescent="0.15">
      <c r="K176" s="71"/>
      <c r="L176" s="71"/>
      <c r="M176" s="71"/>
      <c r="N176" s="71"/>
      <c r="O176" s="71"/>
    </row>
    <row r="177" spans="11:15" x14ac:dyDescent="0.15">
      <c r="K177" s="71"/>
      <c r="L177" s="71"/>
      <c r="M177" s="71"/>
      <c r="N177" s="71"/>
      <c r="O177" s="71"/>
    </row>
    <row r="178" spans="11:15" x14ac:dyDescent="0.15">
      <c r="K178" s="71"/>
      <c r="L178" s="71"/>
      <c r="M178" s="71"/>
      <c r="N178" s="71"/>
      <c r="O178" s="71"/>
    </row>
    <row r="179" spans="11:15" x14ac:dyDescent="0.15">
      <c r="K179" s="71"/>
      <c r="L179" s="71"/>
      <c r="M179" s="71"/>
      <c r="N179" s="71"/>
      <c r="O179" s="71"/>
    </row>
  </sheetData>
  <mergeCells count="2">
    <mergeCell ref="E5:I5"/>
    <mergeCell ref="K5:O5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C1:K108"/>
  <sheetViews>
    <sheetView workbookViewId="0">
      <selection activeCell="O18" sqref="O18"/>
    </sheetView>
  </sheetViews>
  <sheetFormatPr defaultColWidth="6.625" defaultRowHeight="11.25" x14ac:dyDescent="0.15"/>
  <cols>
    <col min="1" max="2" width="6.625" style="5"/>
    <col min="3" max="10" width="6.625" style="5" customWidth="1"/>
    <col min="11" max="11" width="6.625" style="5"/>
    <col min="12" max="15" width="6.625" style="5" customWidth="1"/>
    <col min="16" max="16" width="6.625" style="5"/>
    <col min="17" max="17" width="6.625" style="5" customWidth="1"/>
    <col min="18" max="16384" width="6.625" style="5"/>
  </cols>
  <sheetData>
    <row r="1" spans="3:11" x14ac:dyDescent="0.15">
      <c r="C1" s="33" t="s">
        <v>235</v>
      </c>
    </row>
    <row r="5" spans="3:11" x14ac:dyDescent="0.15">
      <c r="C5" s="36" t="s">
        <v>114</v>
      </c>
      <c r="D5" s="115" t="s">
        <v>258</v>
      </c>
      <c r="E5" s="117"/>
      <c r="F5" s="115" t="s">
        <v>259</v>
      </c>
      <c r="G5" s="117"/>
      <c r="H5" s="115" t="s">
        <v>254</v>
      </c>
      <c r="I5" s="117"/>
    </row>
    <row r="6" spans="3:11" x14ac:dyDescent="0.15">
      <c r="C6" s="32" t="s">
        <v>379</v>
      </c>
      <c r="D6" s="29" t="s">
        <v>238</v>
      </c>
      <c r="E6" s="29" t="s">
        <v>223</v>
      </c>
      <c r="F6" s="29" t="s">
        <v>238</v>
      </c>
      <c r="G6" s="29" t="s">
        <v>223</v>
      </c>
      <c r="H6" s="29" t="s">
        <v>238</v>
      </c>
      <c r="I6" s="29" t="s">
        <v>223</v>
      </c>
      <c r="J6" s="32" t="s">
        <v>256</v>
      </c>
      <c r="K6" s="32" t="s">
        <v>257</v>
      </c>
    </row>
    <row r="7" spans="3:11" x14ac:dyDescent="0.15">
      <c r="C7" s="29">
        <v>10</v>
      </c>
      <c r="D7" s="32">
        <f>战力汇总!D7</f>
        <v>0</v>
      </c>
      <c r="E7" s="32" t="e">
        <f>战力汇总!P7</f>
        <v>#DIV/0!</v>
      </c>
      <c r="F7" s="45">
        <f>战力汇总!$D7+战力汇总!$E7+战力汇总!$G7</f>
        <v>737530.01190146012</v>
      </c>
      <c r="G7" s="45" t="e">
        <f>战力汇总!P7</f>
        <v>#DIV/0!</v>
      </c>
      <c r="H7" s="32" t="str">
        <f t="shared" ref="H7:H16" si="0">IFERROR(F7/D7,"")</f>
        <v/>
      </c>
      <c r="I7" s="32" t="str">
        <f t="shared" ref="I7:I16" si="1">IFERROR(G7/E7,"")</f>
        <v/>
      </c>
      <c r="J7" s="32" t="e">
        <f>SUM($D$7:E7)/INDEX('[1]资源-钻石'!$L$4:$L$113,C7,1)</f>
        <v>#DIV/0!</v>
      </c>
      <c r="K7" s="32" t="e">
        <f>SUM($F$7:G7)/INDEX(非r将兵属性验证!$U$7:$U$106+非r将兵属性验证!$AO$7:$AO$106,C7,1)</f>
        <v>#DIV/0!</v>
      </c>
    </row>
    <row r="8" spans="3:11" x14ac:dyDescent="0.15">
      <c r="C8" s="29">
        <v>20</v>
      </c>
      <c r="D8" s="32">
        <f>战力汇总!D8</f>
        <v>0</v>
      </c>
      <c r="E8" s="32" t="e">
        <f>战力汇总!P8</f>
        <v>#DIV/0!</v>
      </c>
      <c r="F8" s="32">
        <f>(战力汇总!$D8+战力汇总!$E8+战力汇总!$G8)-(战力汇总!$D7+战力汇总!$E7+战力汇总!$G7)</f>
        <v>2882171.7055951632</v>
      </c>
      <c r="G8" s="32" t="e">
        <f>战力汇总!$P8-战力汇总!$P7</f>
        <v>#DIV/0!</v>
      </c>
      <c r="H8" s="32" t="str">
        <f t="shared" si="0"/>
        <v/>
      </c>
      <c r="I8" s="32" t="str">
        <f t="shared" si="1"/>
        <v/>
      </c>
      <c r="J8" s="32" t="e">
        <f>SUM($D$7:E8)/INDEX('[1]资源-钻石'!$L$4:$L$113,C8,1)</f>
        <v>#DIV/0!</v>
      </c>
      <c r="K8" s="32" t="e">
        <f>SUM($F$7:G8)/INDEX(非r将兵属性验证!$U$7:$U$106+非r将兵属性验证!$AO$7:$AO$106,C8,1)</f>
        <v>#DIV/0!</v>
      </c>
    </row>
    <row r="9" spans="3:11" x14ac:dyDescent="0.15">
      <c r="C9" s="29">
        <v>30</v>
      </c>
      <c r="D9" s="32">
        <f>战力汇总!D9</f>
        <v>0</v>
      </c>
      <c r="E9" s="32" t="e">
        <f>战力汇总!P9</f>
        <v>#DIV/0!</v>
      </c>
      <c r="F9" s="32">
        <f>(战力汇总!$D9+战力汇总!$E9+战力汇总!$G9)-(战力汇总!$D8+战力汇总!$E8+战力汇总!$G8)</f>
        <v>10235349.917227011</v>
      </c>
      <c r="G9" s="32" t="e">
        <f>战力汇总!$P9-战力汇总!$P8</f>
        <v>#DIV/0!</v>
      </c>
      <c r="H9" s="32" t="str">
        <f t="shared" si="0"/>
        <v/>
      </c>
      <c r="I9" s="32" t="str">
        <f t="shared" si="1"/>
        <v/>
      </c>
      <c r="J9" s="32" t="e">
        <f>SUM($D$7:E9)/INDEX('[1]资源-钻石'!$L$4:$L$113,C9,1)</f>
        <v>#DIV/0!</v>
      </c>
      <c r="K9" s="32" t="e">
        <f>SUM($F$7:G9)/INDEX(非r将兵属性验证!$U$7:$U$106+非r将兵属性验证!$AO$7:$AO$106,C9,1)</f>
        <v>#DIV/0!</v>
      </c>
    </row>
    <row r="10" spans="3:11" x14ac:dyDescent="0.15">
      <c r="C10" s="29">
        <v>40</v>
      </c>
      <c r="D10" s="32">
        <f>战力汇总!D10</f>
        <v>0</v>
      </c>
      <c r="E10" s="32" t="e">
        <f>战力汇总!P10</f>
        <v>#DIV/0!</v>
      </c>
      <c r="F10" s="32">
        <f>(战力汇总!$D10+战力汇总!$E10+战力汇总!$G10)-(战力汇总!$D9+战力汇总!$E9+战力汇总!$G9)</f>
        <v>35923136.563812345</v>
      </c>
      <c r="G10" s="32" t="e">
        <f>战力汇总!$P10-战力汇总!$P9</f>
        <v>#DIV/0!</v>
      </c>
      <c r="H10" s="32" t="str">
        <f t="shared" si="0"/>
        <v/>
      </c>
      <c r="I10" s="32" t="str">
        <f t="shared" si="1"/>
        <v/>
      </c>
      <c r="J10" s="32" t="e">
        <f>SUM($D$7:E10)/INDEX('[1]资源-钻石'!$L$4:$L$113,C10,1)</f>
        <v>#DIV/0!</v>
      </c>
      <c r="K10" s="32" t="e">
        <f>SUM($F$7:G10)/INDEX(非r将兵属性验证!$U$7:$U$106+非r将兵属性验证!$AO$7:$AO$106,C10,1)</f>
        <v>#DIV/0!</v>
      </c>
    </row>
    <row r="11" spans="3:11" x14ac:dyDescent="0.15">
      <c r="C11" s="29">
        <v>50</v>
      </c>
      <c r="D11" s="32">
        <f>战力汇总!D11</f>
        <v>0</v>
      </c>
      <c r="E11" s="32" t="e">
        <f>战力汇总!P11</f>
        <v>#DIV/0!</v>
      </c>
      <c r="F11" s="32">
        <f>(战力汇总!$D11+战力汇总!$E11+战力汇总!$G11)-(战力汇总!$D10+战力汇总!$E10+战力汇总!$G10)</f>
        <v>102438913.34952259</v>
      </c>
      <c r="G11" s="32" t="e">
        <f>战力汇总!$P11-战力汇总!$P10</f>
        <v>#DIV/0!</v>
      </c>
      <c r="H11" s="32" t="str">
        <f t="shared" si="0"/>
        <v/>
      </c>
      <c r="I11" s="32" t="str">
        <f t="shared" si="1"/>
        <v/>
      </c>
      <c r="J11" s="32" t="e">
        <f>SUM($D$7:E11)/INDEX('[1]资源-钻石'!$L$4:$L$113,C11,1)</f>
        <v>#DIV/0!</v>
      </c>
      <c r="K11" s="32" t="e">
        <f>SUM($F$7:G11)/INDEX(非r将兵属性验证!$U$7:$U$106+非r将兵属性验证!$AO$7:$AO$106,C11,1)</f>
        <v>#DIV/0!</v>
      </c>
    </row>
    <row r="12" spans="3:11" x14ac:dyDescent="0.15">
      <c r="C12" s="29">
        <v>60</v>
      </c>
      <c r="D12" s="32">
        <f>战力汇总!D12</f>
        <v>0</v>
      </c>
      <c r="E12" s="32" t="e">
        <f>战力汇总!P12</f>
        <v>#DIV/0!</v>
      </c>
      <c r="F12" s="32">
        <f>(战力汇总!$D12+战力汇总!$E12+战力汇总!$G12)-(战力汇总!$D11+战力汇总!$E11+战力汇总!$G11)</f>
        <v>362634231.21390146</v>
      </c>
      <c r="G12" s="32" t="e">
        <f>战力汇总!$P12-战力汇总!$P11</f>
        <v>#DIV/0!</v>
      </c>
      <c r="H12" s="32" t="str">
        <f t="shared" si="0"/>
        <v/>
      </c>
      <c r="I12" s="32" t="str">
        <f t="shared" si="1"/>
        <v/>
      </c>
      <c r="J12" s="32" t="e">
        <f>SUM($D$7:E12)/INDEX('[1]资源-钻石'!$L$4:$L$113,C12,1)</f>
        <v>#DIV/0!</v>
      </c>
      <c r="K12" s="32" t="e">
        <f>SUM($F$7:G12)/INDEX(非r将兵属性验证!$U$7:$U$106+非r将兵属性验证!$AO$7:$AO$106,C12,1)</f>
        <v>#DIV/0!</v>
      </c>
    </row>
    <row r="13" spans="3:11" x14ac:dyDescent="0.15">
      <c r="C13" s="29">
        <v>70</v>
      </c>
      <c r="D13" s="32">
        <f>战力汇总!D13</f>
        <v>0</v>
      </c>
      <c r="E13" s="32" t="e">
        <f>战力汇总!P13</f>
        <v>#DIV/0!</v>
      </c>
      <c r="F13" s="32">
        <f>(战力汇总!$D13+战力汇总!$E13+战力汇总!$G13)-(战力汇总!$D12+战力汇总!$E12+战力汇总!$G12)</f>
        <v>1100931722.7120237</v>
      </c>
      <c r="G13" s="32" t="e">
        <f>战力汇总!$P13-战力汇总!$P12</f>
        <v>#DIV/0!</v>
      </c>
      <c r="H13" s="32" t="str">
        <f t="shared" si="0"/>
        <v/>
      </c>
      <c r="I13" s="32" t="str">
        <f t="shared" si="1"/>
        <v/>
      </c>
      <c r="J13" s="32" t="e">
        <f>SUM($D$7:E13)/INDEX('[1]资源-钻石'!$L$4:$L$113,C13,1)</f>
        <v>#DIV/0!</v>
      </c>
      <c r="K13" s="32" t="e">
        <f>SUM($F$7:G13)/INDEX(非r将兵属性验证!$U$7:$U$106+非r将兵属性验证!$AO$7:$AO$106,C13,1)</f>
        <v>#DIV/0!</v>
      </c>
    </row>
    <row r="14" spans="3:11" x14ac:dyDescent="0.15">
      <c r="C14" s="29">
        <v>80</v>
      </c>
      <c r="D14" s="32">
        <f>战力汇总!D14</f>
        <v>0</v>
      </c>
      <c r="E14" s="32" t="e">
        <f>战力汇总!P14</f>
        <v>#DIV/0!</v>
      </c>
      <c r="F14" s="32">
        <f>(战力汇总!$D14+战力汇总!$E14+战力汇总!$G14)-(战力汇总!$D13+战力汇总!$E13+战力汇总!$G13)</f>
        <v>3025096044.5450306</v>
      </c>
      <c r="G14" s="32" t="e">
        <f>战力汇总!$P14-战力汇总!$P13</f>
        <v>#DIV/0!</v>
      </c>
      <c r="H14" s="32" t="str">
        <f t="shared" si="0"/>
        <v/>
      </c>
      <c r="I14" s="32" t="str">
        <f t="shared" si="1"/>
        <v/>
      </c>
      <c r="J14" s="32" t="e">
        <f>SUM($D$7:E14)/INDEX('[1]资源-钻石'!$L$4:$L$113,C14,1)</f>
        <v>#DIV/0!</v>
      </c>
      <c r="K14" s="32" t="e">
        <f>SUM($F$7:G14)/INDEX(非r将兵属性验证!$U$7:$U$106+非r将兵属性验证!$AO$7:$AO$106,C14,1)</f>
        <v>#DIV/0!</v>
      </c>
    </row>
    <row r="15" spans="3:11" x14ac:dyDescent="0.15">
      <c r="C15" s="29">
        <v>90</v>
      </c>
      <c r="D15" s="32">
        <f>战力汇总!D15</f>
        <v>0</v>
      </c>
      <c r="E15" s="32" t="e">
        <f>战力汇总!P15</f>
        <v>#DIV/0!</v>
      </c>
      <c r="F15" s="32">
        <f>(战力汇总!$D15+战力汇总!$E15+战力汇总!$G15)-(战力汇总!$D14+战力汇总!$E14+战力汇总!$G14)</f>
        <v>8125914907.9820728</v>
      </c>
      <c r="G15" s="32" t="e">
        <f>战力汇总!$P15-战力汇总!$P14</f>
        <v>#DIV/0!</v>
      </c>
      <c r="H15" s="32" t="str">
        <f t="shared" si="0"/>
        <v/>
      </c>
      <c r="I15" s="32" t="str">
        <f t="shared" si="1"/>
        <v/>
      </c>
      <c r="J15" s="32" t="e">
        <f>SUM($D$7:E15)/INDEX('[1]资源-钻石'!$L$4:$L$113,C15,1)</f>
        <v>#DIV/0!</v>
      </c>
      <c r="K15" s="32" t="e">
        <f>SUM($F$7:G15)/INDEX(非r将兵属性验证!$U$7:$U$106+非r将兵属性验证!$AO$7:$AO$106,C15,1)</f>
        <v>#DIV/0!</v>
      </c>
    </row>
    <row r="16" spans="3:11" x14ac:dyDescent="0.15">
      <c r="C16" s="29">
        <v>100</v>
      </c>
      <c r="D16" s="32">
        <f>战力汇总!D16</f>
        <v>0</v>
      </c>
      <c r="E16" s="32" t="e">
        <f>战力汇总!P16</f>
        <v>#DIV/0!</v>
      </c>
      <c r="F16" s="32">
        <f>(战力汇总!$D16+战力汇总!$E16+战力汇总!$G16)-(战力汇总!$D15+战力汇总!$E15+战力汇总!$G15)</f>
        <v>4602854140.4823265</v>
      </c>
      <c r="G16" s="32" t="e">
        <f>战力汇总!$P16-战力汇总!$P15</f>
        <v>#DIV/0!</v>
      </c>
      <c r="H16" s="32" t="str">
        <f t="shared" si="0"/>
        <v/>
      </c>
      <c r="I16" s="32" t="str">
        <f t="shared" si="1"/>
        <v/>
      </c>
      <c r="J16" s="32" t="e">
        <f>SUM($D$7:E16)/INDEX('[1]资源-钻石'!$L$4:$L$113,C16,1)</f>
        <v>#DIV/0!</v>
      </c>
      <c r="K16" s="32"/>
    </row>
    <row r="18" spans="3:9" x14ac:dyDescent="0.15">
      <c r="D18" s="46"/>
      <c r="E18" s="46"/>
    </row>
    <row r="19" spans="3:9" x14ac:dyDescent="0.15">
      <c r="D19" s="46"/>
      <c r="E19" s="46"/>
    </row>
    <row r="20" spans="3:9" x14ac:dyDescent="0.15">
      <c r="D20" s="46"/>
      <c r="E20" s="46"/>
    </row>
    <row r="21" spans="3:9" x14ac:dyDescent="0.15">
      <c r="D21" s="46"/>
      <c r="E21" s="46"/>
    </row>
    <row r="22" spans="3:9" x14ac:dyDescent="0.15">
      <c r="D22" s="46"/>
      <c r="E22" s="46"/>
    </row>
    <row r="23" spans="3:9" x14ac:dyDescent="0.15">
      <c r="D23" s="46"/>
      <c r="E23" s="46"/>
    </row>
    <row r="24" spans="3:9" x14ac:dyDescent="0.15">
      <c r="D24" s="46"/>
      <c r="E24" s="46"/>
    </row>
    <row r="25" spans="3:9" x14ac:dyDescent="0.15">
      <c r="D25" s="46"/>
      <c r="E25" s="46"/>
    </row>
    <row r="28" spans="3:9" ht="13.5" customHeight="1" x14ac:dyDescent="0.15">
      <c r="C28" s="36" t="s">
        <v>180</v>
      </c>
      <c r="D28" s="115" t="s">
        <v>253</v>
      </c>
      <c r="E28" s="117"/>
      <c r="F28" s="115" t="s">
        <v>237</v>
      </c>
      <c r="G28" s="117"/>
      <c r="H28" s="115" t="s">
        <v>237</v>
      </c>
      <c r="I28" s="117"/>
    </row>
    <row r="29" spans="3:9" x14ac:dyDescent="0.15">
      <c r="C29" s="32" t="s">
        <v>379</v>
      </c>
      <c r="D29" s="32" t="s">
        <v>176</v>
      </c>
      <c r="E29" s="32" t="s">
        <v>223</v>
      </c>
      <c r="F29" s="32" t="s">
        <v>176</v>
      </c>
      <c r="G29" s="32" t="s">
        <v>223</v>
      </c>
      <c r="H29" s="32" t="s">
        <v>176</v>
      </c>
      <c r="I29" s="32" t="s">
        <v>223</v>
      </c>
    </row>
    <row r="30" spans="3:9" x14ac:dyDescent="0.15">
      <c r="C30" s="29">
        <v>10</v>
      </c>
      <c r="D30" s="32"/>
      <c r="E30" s="45"/>
      <c r="F30" s="45"/>
      <c r="G30" s="45"/>
      <c r="H30" s="32"/>
      <c r="I30" s="32"/>
    </row>
    <row r="31" spans="3:9" x14ac:dyDescent="0.15">
      <c r="C31" s="29">
        <v>20</v>
      </c>
      <c r="D31" s="32"/>
      <c r="E31" s="32"/>
      <c r="F31" s="32"/>
      <c r="G31" s="32"/>
      <c r="H31" s="32"/>
      <c r="I31" s="32"/>
    </row>
    <row r="32" spans="3:9" x14ac:dyDescent="0.15">
      <c r="C32" s="29">
        <v>30</v>
      </c>
      <c r="D32" s="32"/>
      <c r="E32" s="32"/>
      <c r="F32" s="32"/>
      <c r="G32" s="32"/>
      <c r="H32" s="32"/>
      <c r="I32" s="32"/>
    </row>
    <row r="33" spans="3:9" x14ac:dyDescent="0.15">
      <c r="C33" s="29">
        <v>40</v>
      </c>
      <c r="D33" s="32"/>
      <c r="E33" s="32"/>
      <c r="F33" s="32"/>
      <c r="G33" s="32"/>
      <c r="H33" s="32"/>
      <c r="I33" s="32"/>
    </row>
    <row r="34" spans="3:9" x14ac:dyDescent="0.15">
      <c r="C34" s="29">
        <v>50</v>
      </c>
      <c r="D34" s="32"/>
      <c r="E34" s="32"/>
      <c r="F34" s="32"/>
      <c r="G34" s="32"/>
      <c r="H34" s="32"/>
      <c r="I34" s="32"/>
    </row>
    <row r="35" spans="3:9" x14ac:dyDescent="0.15">
      <c r="C35" s="29">
        <v>60</v>
      </c>
      <c r="D35" s="32"/>
      <c r="E35" s="32"/>
      <c r="F35" s="32"/>
      <c r="G35" s="32"/>
      <c r="H35" s="32"/>
      <c r="I35" s="32"/>
    </row>
    <row r="36" spans="3:9" x14ac:dyDescent="0.15">
      <c r="C36" s="29">
        <v>70</v>
      </c>
      <c r="D36" s="32"/>
      <c r="E36" s="32"/>
      <c r="F36" s="32"/>
      <c r="G36" s="32"/>
      <c r="H36" s="32"/>
      <c r="I36" s="32"/>
    </row>
    <row r="37" spans="3:9" x14ac:dyDescent="0.15">
      <c r="C37" s="29">
        <v>80</v>
      </c>
      <c r="D37" s="32"/>
      <c r="E37" s="32"/>
      <c r="F37" s="32"/>
      <c r="G37" s="32"/>
      <c r="H37" s="32"/>
      <c r="I37" s="32"/>
    </row>
    <row r="38" spans="3:9" x14ac:dyDescent="0.15">
      <c r="C38" s="29">
        <v>90</v>
      </c>
      <c r="D38" s="32"/>
      <c r="E38" s="32"/>
      <c r="F38" s="32"/>
      <c r="G38" s="32"/>
      <c r="H38" s="32"/>
      <c r="I38" s="32"/>
    </row>
    <row r="39" spans="3:9" x14ac:dyDescent="0.15">
      <c r="C39" s="29">
        <v>100</v>
      </c>
      <c r="D39" s="32"/>
      <c r="E39" s="32"/>
      <c r="F39" s="32"/>
      <c r="G39" s="32"/>
      <c r="H39" s="32"/>
      <c r="I39" s="32"/>
    </row>
    <row r="51" spans="3:9" ht="13.5" customHeight="1" x14ac:dyDescent="0.15">
      <c r="C51" s="36" t="s">
        <v>179</v>
      </c>
      <c r="D51" s="115" t="s">
        <v>253</v>
      </c>
      <c r="E51" s="117"/>
      <c r="F51" s="115" t="s">
        <v>237</v>
      </c>
      <c r="G51" s="117"/>
      <c r="H51" s="115" t="s">
        <v>237</v>
      </c>
      <c r="I51" s="117"/>
    </row>
    <row r="52" spans="3:9" x14ac:dyDescent="0.15">
      <c r="C52" s="32" t="s">
        <v>379</v>
      </c>
      <c r="D52" s="32" t="s">
        <v>176</v>
      </c>
      <c r="E52" s="32" t="s">
        <v>223</v>
      </c>
      <c r="F52" s="32" t="s">
        <v>176</v>
      </c>
      <c r="G52" s="32" t="s">
        <v>223</v>
      </c>
      <c r="H52" s="32" t="s">
        <v>176</v>
      </c>
      <c r="I52" s="32" t="s">
        <v>223</v>
      </c>
    </row>
    <row r="53" spans="3:9" x14ac:dyDescent="0.15">
      <c r="C53" s="29">
        <v>10</v>
      </c>
      <c r="D53" s="32"/>
      <c r="E53" s="32"/>
      <c r="F53" s="32"/>
      <c r="G53" s="32"/>
      <c r="H53" s="32"/>
      <c r="I53" s="32"/>
    </row>
    <row r="54" spans="3:9" x14ac:dyDescent="0.15">
      <c r="C54" s="29">
        <v>20</v>
      </c>
      <c r="D54" s="32"/>
      <c r="E54" s="32"/>
      <c r="F54" s="32"/>
      <c r="G54" s="32"/>
      <c r="H54" s="32"/>
      <c r="I54" s="32"/>
    </row>
    <row r="55" spans="3:9" x14ac:dyDescent="0.15">
      <c r="C55" s="29">
        <v>30</v>
      </c>
      <c r="D55" s="32"/>
      <c r="E55" s="32"/>
      <c r="F55" s="32"/>
      <c r="G55" s="32"/>
      <c r="H55" s="32"/>
      <c r="I55" s="32"/>
    </row>
    <row r="56" spans="3:9" x14ac:dyDescent="0.15">
      <c r="C56" s="29">
        <v>40</v>
      </c>
      <c r="D56" s="32"/>
      <c r="E56" s="32"/>
      <c r="F56" s="32"/>
      <c r="G56" s="32"/>
      <c r="H56" s="32"/>
      <c r="I56" s="32"/>
    </row>
    <row r="57" spans="3:9" x14ac:dyDescent="0.15">
      <c r="C57" s="29">
        <v>50</v>
      </c>
      <c r="D57" s="32"/>
      <c r="E57" s="32"/>
      <c r="F57" s="32"/>
      <c r="G57" s="32"/>
      <c r="H57" s="32"/>
      <c r="I57" s="32"/>
    </row>
    <row r="58" spans="3:9" x14ac:dyDescent="0.15">
      <c r="C58" s="29">
        <v>60</v>
      </c>
      <c r="D58" s="32"/>
      <c r="E58" s="32"/>
      <c r="F58" s="32"/>
      <c r="G58" s="32"/>
      <c r="H58" s="32"/>
      <c r="I58" s="32"/>
    </row>
    <row r="59" spans="3:9" x14ac:dyDescent="0.15">
      <c r="C59" s="29">
        <v>70</v>
      </c>
      <c r="D59" s="32"/>
      <c r="E59" s="32"/>
      <c r="F59" s="32"/>
      <c r="G59" s="32"/>
      <c r="H59" s="32"/>
      <c r="I59" s="32"/>
    </row>
    <row r="60" spans="3:9" x14ac:dyDescent="0.15">
      <c r="C60" s="29">
        <v>80</v>
      </c>
      <c r="D60" s="32"/>
      <c r="E60" s="32"/>
      <c r="F60" s="32"/>
      <c r="G60" s="32"/>
      <c r="H60" s="32"/>
      <c r="I60" s="32"/>
    </row>
    <row r="61" spans="3:9" x14ac:dyDescent="0.15">
      <c r="C61" s="29">
        <v>90</v>
      </c>
      <c r="D61" s="32"/>
      <c r="E61" s="32"/>
      <c r="F61" s="32"/>
      <c r="G61" s="32"/>
      <c r="H61" s="32"/>
      <c r="I61" s="32"/>
    </row>
    <row r="62" spans="3:9" x14ac:dyDescent="0.15">
      <c r="C62" s="29">
        <v>100</v>
      </c>
      <c r="D62" s="32"/>
      <c r="E62" s="32"/>
      <c r="F62" s="32"/>
      <c r="G62" s="32"/>
      <c r="H62" s="32"/>
      <c r="I62" s="32"/>
    </row>
    <row r="74" spans="3:9" ht="13.5" customHeight="1" x14ac:dyDescent="0.15">
      <c r="C74" s="36" t="s">
        <v>117</v>
      </c>
      <c r="D74" s="115" t="s">
        <v>253</v>
      </c>
      <c r="E74" s="117"/>
      <c r="F74" s="115" t="s">
        <v>237</v>
      </c>
      <c r="G74" s="117"/>
      <c r="H74" s="115" t="s">
        <v>237</v>
      </c>
      <c r="I74" s="117"/>
    </row>
    <row r="75" spans="3:9" x14ac:dyDescent="0.15">
      <c r="C75" s="32" t="s">
        <v>379</v>
      </c>
      <c r="D75" s="32" t="s">
        <v>176</v>
      </c>
      <c r="E75" s="32" t="s">
        <v>223</v>
      </c>
      <c r="F75" s="32" t="s">
        <v>176</v>
      </c>
      <c r="G75" s="32" t="s">
        <v>223</v>
      </c>
      <c r="H75" s="32" t="s">
        <v>176</v>
      </c>
      <c r="I75" s="32" t="s">
        <v>223</v>
      </c>
    </row>
    <row r="76" spans="3:9" x14ac:dyDescent="0.15">
      <c r="C76" s="29">
        <v>10</v>
      </c>
      <c r="D76" s="32"/>
      <c r="E76" s="32"/>
      <c r="F76" s="32"/>
      <c r="G76" s="32"/>
      <c r="H76" s="32"/>
      <c r="I76" s="32"/>
    </row>
    <row r="77" spans="3:9" x14ac:dyDescent="0.15">
      <c r="C77" s="29">
        <v>20</v>
      </c>
      <c r="D77" s="32"/>
      <c r="E77" s="32"/>
      <c r="F77" s="32"/>
      <c r="G77" s="32"/>
      <c r="H77" s="32"/>
      <c r="I77" s="32"/>
    </row>
    <row r="78" spans="3:9" x14ac:dyDescent="0.15">
      <c r="C78" s="29">
        <v>30</v>
      </c>
      <c r="D78" s="32"/>
      <c r="E78" s="32"/>
      <c r="F78" s="32"/>
      <c r="G78" s="32"/>
      <c r="H78" s="32"/>
      <c r="I78" s="32"/>
    </row>
    <row r="79" spans="3:9" x14ac:dyDescent="0.15">
      <c r="C79" s="29">
        <v>40</v>
      </c>
      <c r="D79" s="32"/>
      <c r="E79" s="32"/>
      <c r="F79" s="32"/>
      <c r="G79" s="32"/>
      <c r="H79" s="32"/>
      <c r="I79" s="32"/>
    </row>
    <row r="80" spans="3:9" x14ac:dyDescent="0.15">
      <c r="C80" s="29">
        <v>50</v>
      </c>
      <c r="D80" s="32"/>
      <c r="E80" s="32"/>
      <c r="F80" s="32"/>
      <c r="G80" s="32"/>
      <c r="H80" s="32"/>
      <c r="I80" s="32"/>
    </row>
    <row r="81" spans="3:9" x14ac:dyDescent="0.15">
      <c r="C81" s="29">
        <v>60</v>
      </c>
      <c r="D81" s="32"/>
      <c r="E81" s="32"/>
      <c r="F81" s="32"/>
      <c r="G81" s="32"/>
      <c r="H81" s="32"/>
      <c r="I81" s="32"/>
    </row>
    <row r="82" spans="3:9" x14ac:dyDescent="0.15">
      <c r="C82" s="29">
        <v>70</v>
      </c>
      <c r="D82" s="32"/>
      <c r="E82" s="32"/>
      <c r="F82" s="32"/>
      <c r="G82" s="32"/>
      <c r="H82" s="32"/>
      <c r="I82" s="32"/>
    </row>
    <row r="83" spans="3:9" x14ac:dyDescent="0.15">
      <c r="C83" s="29">
        <v>80</v>
      </c>
      <c r="D83" s="32"/>
      <c r="E83" s="32"/>
      <c r="F83" s="32"/>
      <c r="G83" s="32"/>
      <c r="H83" s="32"/>
      <c r="I83" s="32"/>
    </row>
    <row r="84" spans="3:9" x14ac:dyDescent="0.15">
      <c r="C84" s="29">
        <v>90</v>
      </c>
      <c r="D84" s="32"/>
      <c r="E84" s="32"/>
      <c r="F84" s="32"/>
      <c r="G84" s="32"/>
      <c r="H84" s="32"/>
      <c r="I84" s="32"/>
    </row>
    <row r="85" spans="3:9" x14ac:dyDescent="0.15">
      <c r="C85" s="29">
        <v>100</v>
      </c>
      <c r="D85" s="32"/>
      <c r="E85" s="32"/>
      <c r="F85" s="32"/>
      <c r="G85" s="32"/>
      <c r="H85" s="32"/>
      <c r="I85" s="32"/>
    </row>
    <row r="97" spans="3:9" ht="13.5" customHeight="1" x14ac:dyDescent="0.15">
      <c r="C97" s="36" t="s">
        <v>118</v>
      </c>
      <c r="D97" s="115" t="s">
        <v>253</v>
      </c>
      <c r="E97" s="117"/>
      <c r="F97" s="115" t="s">
        <v>237</v>
      </c>
      <c r="G97" s="117"/>
      <c r="H97" s="115" t="s">
        <v>237</v>
      </c>
      <c r="I97" s="117"/>
    </row>
    <row r="98" spans="3:9" x14ac:dyDescent="0.15">
      <c r="C98" s="32" t="s">
        <v>379</v>
      </c>
      <c r="D98" s="32" t="s">
        <v>176</v>
      </c>
      <c r="E98" s="32" t="s">
        <v>223</v>
      </c>
      <c r="F98" s="32" t="s">
        <v>176</v>
      </c>
      <c r="G98" s="32" t="s">
        <v>223</v>
      </c>
      <c r="H98" s="32" t="s">
        <v>176</v>
      </c>
      <c r="I98" s="32" t="s">
        <v>223</v>
      </c>
    </row>
    <row r="99" spans="3:9" x14ac:dyDescent="0.15">
      <c r="C99" s="29">
        <v>10</v>
      </c>
      <c r="D99" s="32"/>
      <c r="E99" s="32"/>
      <c r="F99" s="32"/>
      <c r="G99" s="32"/>
      <c r="H99" s="32"/>
      <c r="I99" s="32"/>
    </row>
    <row r="100" spans="3:9" x14ac:dyDescent="0.15">
      <c r="C100" s="29">
        <v>20</v>
      </c>
      <c r="D100" s="32"/>
      <c r="E100" s="32"/>
      <c r="F100" s="32"/>
      <c r="G100" s="32"/>
      <c r="H100" s="32"/>
      <c r="I100" s="32"/>
    </row>
    <row r="101" spans="3:9" x14ac:dyDescent="0.15">
      <c r="C101" s="29">
        <v>30</v>
      </c>
      <c r="D101" s="32"/>
      <c r="E101" s="32"/>
      <c r="F101" s="32"/>
      <c r="G101" s="32"/>
      <c r="H101" s="32"/>
      <c r="I101" s="32"/>
    </row>
    <row r="102" spans="3:9" x14ac:dyDescent="0.15">
      <c r="C102" s="29">
        <v>40</v>
      </c>
      <c r="D102" s="32"/>
      <c r="E102" s="32"/>
      <c r="F102" s="32"/>
      <c r="G102" s="32"/>
      <c r="H102" s="32"/>
      <c r="I102" s="32"/>
    </row>
    <row r="103" spans="3:9" x14ac:dyDescent="0.15">
      <c r="C103" s="29">
        <v>50</v>
      </c>
      <c r="D103" s="32"/>
      <c r="E103" s="32"/>
      <c r="F103" s="32"/>
      <c r="G103" s="32"/>
      <c r="H103" s="32"/>
      <c r="I103" s="32"/>
    </row>
    <row r="104" spans="3:9" x14ac:dyDescent="0.15">
      <c r="C104" s="29">
        <v>60</v>
      </c>
      <c r="D104" s="32"/>
      <c r="E104" s="32"/>
      <c r="F104" s="32"/>
      <c r="G104" s="32"/>
      <c r="H104" s="32"/>
      <c r="I104" s="32"/>
    </row>
    <row r="105" spans="3:9" x14ac:dyDescent="0.15">
      <c r="C105" s="29">
        <v>70</v>
      </c>
      <c r="D105" s="32"/>
      <c r="E105" s="32"/>
      <c r="F105" s="32"/>
      <c r="G105" s="32"/>
      <c r="H105" s="32"/>
      <c r="I105" s="32"/>
    </row>
    <row r="106" spans="3:9" x14ac:dyDescent="0.15">
      <c r="C106" s="29">
        <v>80</v>
      </c>
      <c r="D106" s="32"/>
      <c r="E106" s="32"/>
      <c r="F106" s="32"/>
      <c r="G106" s="32"/>
      <c r="H106" s="32"/>
      <c r="I106" s="32"/>
    </row>
    <row r="107" spans="3:9" x14ac:dyDescent="0.15">
      <c r="C107" s="29">
        <v>90</v>
      </c>
      <c r="D107" s="32"/>
      <c r="E107" s="32"/>
      <c r="F107" s="32"/>
      <c r="G107" s="32"/>
      <c r="H107" s="32"/>
      <c r="I107" s="32"/>
    </row>
    <row r="108" spans="3:9" x14ac:dyDescent="0.15">
      <c r="C108" s="29">
        <v>100</v>
      </c>
      <c r="D108" s="32"/>
      <c r="E108" s="32"/>
      <c r="F108" s="32"/>
      <c r="G108" s="32"/>
      <c r="H108" s="32"/>
      <c r="I108" s="32"/>
    </row>
  </sheetData>
  <mergeCells count="15">
    <mergeCell ref="D28:E28"/>
    <mergeCell ref="D97:E97"/>
    <mergeCell ref="D51:E51"/>
    <mergeCell ref="D74:E74"/>
    <mergeCell ref="F5:G5"/>
    <mergeCell ref="F28:G28"/>
    <mergeCell ref="F51:G51"/>
    <mergeCell ref="F74:G74"/>
    <mergeCell ref="F97:G97"/>
    <mergeCell ref="D5:E5"/>
    <mergeCell ref="H5:I5"/>
    <mergeCell ref="H28:I28"/>
    <mergeCell ref="H51:I51"/>
    <mergeCell ref="H74:I74"/>
    <mergeCell ref="H97:I9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B1:DT229"/>
  <sheetViews>
    <sheetView topLeftCell="BC1" zoomScaleNormal="100" workbookViewId="0">
      <pane ySplit="3" topLeftCell="A4" activePane="bottomLeft" state="frozen"/>
      <selection activeCell="E1" sqref="E1"/>
      <selection pane="bottomLeft" activeCell="CD35" sqref="CD35"/>
    </sheetView>
  </sheetViews>
  <sheetFormatPr defaultColWidth="6.625" defaultRowHeight="11.25" x14ac:dyDescent="0.15"/>
  <cols>
    <col min="1" max="1" width="6.625" style="8" customWidth="1"/>
    <col min="2" max="2" width="8.25" style="8" bestFit="1" customWidth="1"/>
    <col min="3" max="3" width="6.625" style="8" customWidth="1"/>
    <col min="4" max="4" width="9.75" style="8" bestFit="1" customWidth="1"/>
    <col min="5" max="5" width="7.375" style="8" bestFit="1" customWidth="1"/>
    <col min="6" max="6" width="10.375" style="8" bestFit="1" customWidth="1"/>
    <col min="7" max="7" width="9.75" style="8" bestFit="1" customWidth="1"/>
    <col min="8" max="8" width="7.375" style="8" bestFit="1" customWidth="1"/>
    <col min="9" max="9" width="9.75" style="8" bestFit="1" customWidth="1"/>
    <col min="10" max="10" width="10.375" style="8" bestFit="1" customWidth="1"/>
    <col min="11" max="11" width="9.75" style="8" bestFit="1" customWidth="1"/>
    <col min="12" max="12" width="10.375" style="8" bestFit="1" customWidth="1"/>
    <col min="13" max="13" width="4.375" style="8" bestFit="1" customWidth="1"/>
    <col min="14" max="15" width="9.75" style="8" bestFit="1" customWidth="1"/>
    <col min="16" max="16" width="10.375" style="8" bestFit="1" customWidth="1"/>
    <col min="17" max="18" width="9.75" style="8" bestFit="1" customWidth="1"/>
    <col min="19" max="21" width="9.75" style="8" customWidth="1"/>
    <col min="22" max="22" width="9.75" style="8" bestFit="1" customWidth="1"/>
    <col min="23" max="23" width="9.75" style="8" customWidth="1"/>
    <col min="24" max="24" width="9.75" style="8" bestFit="1" customWidth="1"/>
    <col min="25" max="25" width="9.75" style="8" customWidth="1"/>
    <col min="26" max="29" width="6.625" style="8" customWidth="1"/>
    <col min="30" max="30" width="9.75" style="8" bestFit="1" customWidth="1"/>
    <col min="31" max="36" width="6.625" style="8" customWidth="1"/>
    <col min="37" max="38" width="6.75" style="8" customWidth="1"/>
    <col min="39" max="44" width="6.625" style="8" customWidth="1"/>
    <col min="45" max="45" width="6.75" style="8" customWidth="1"/>
    <col min="46" max="46" width="6.625" style="8" customWidth="1"/>
    <col min="47" max="47" width="9.75" style="8" customWidth="1"/>
    <col min="48" max="49" width="6.625" style="8" customWidth="1"/>
    <col min="50" max="50" width="10.375" style="8" customWidth="1"/>
    <col min="51" max="51" width="9.75" style="8" customWidth="1"/>
    <col min="52" max="52" width="6.625" style="8" customWidth="1"/>
    <col min="53" max="53" width="9.75" style="8" bestFit="1" customWidth="1"/>
    <col min="54" max="70" width="6.625" style="8" customWidth="1"/>
    <col min="71" max="71" width="9.75" style="8" bestFit="1" customWidth="1"/>
    <col min="72" max="85" width="6.625" style="8" customWidth="1"/>
    <col min="86" max="86" width="9.75" style="8" bestFit="1" customWidth="1"/>
    <col min="87" max="104" width="6.625" style="8" customWidth="1"/>
    <col min="105" max="106" width="9.75" style="8" bestFit="1" customWidth="1"/>
    <col min="107" max="107" width="6.625" style="38"/>
    <col min="108" max="125" width="6.625" style="8" customWidth="1"/>
    <col min="126" max="16384" width="6.625" style="8"/>
  </cols>
  <sheetData>
    <row r="1" spans="2:124" x14ac:dyDescent="0.15">
      <c r="C1" s="35" t="s">
        <v>182</v>
      </c>
      <c r="DE1" s="35" t="s">
        <v>183</v>
      </c>
    </row>
    <row r="5" spans="2:124" x14ac:dyDescent="0.15">
      <c r="B5" s="8">
        <v>1</v>
      </c>
      <c r="C5" s="29" t="s">
        <v>181</v>
      </c>
      <c r="D5" s="121" t="s">
        <v>255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3"/>
      <c r="Y5" s="120" t="s">
        <v>261</v>
      </c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K5" s="120"/>
      <c r="AL5" s="120"/>
      <c r="AM5" s="120"/>
      <c r="AN5" s="120"/>
      <c r="AO5" s="120"/>
      <c r="AP5" s="120"/>
      <c r="AQ5" s="120"/>
      <c r="AR5" s="120"/>
      <c r="AS5" s="120"/>
      <c r="AU5" s="120" t="s">
        <v>262</v>
      </c>
      <c r="AV5" s="120"/>
      <c r="AW5" s="120"/>
      <c r="AX5" s="120" t="s">
        <v>266</v>
      </c>
      <c r="AY5" s="120"/>
      <c r="AZ5" s="120"/>
      <c r="BA5" s="120" t="s">
        <v>427</v>
      </c>
      <c r="BB5" s="120"/>
      <c r="BC5" s="120"/>
      <c r="BD5" s="120" t="s">
        <v>104</v>
      </c>
      <c r="BE5" s="120"/>
      <c r="BF5" s="120"/>
      <c r="BG5" s="120" t="s">
        <v>174</v>
      </c>
      <c r="BH5" s="120"/>
      <c r="BI5" s="120"/>
      <c r="BJ5" s="121" t="s">
        <v>298</v>
      </c>
      <c r="BK5" s="122"/>
      <c r="BL5" s="123"/>
      <c r="BM5" s="121" t="s">
        <v>318</v>
      </c>
      <c r="BN5" s="122"/>
      <c r="BO5" s="123"/>
      <c r="BP5" s="121" t="s">
        <v>294</v>
      </c>
      <c r="BQ5" s="122"/>
      <c r="BR5" s="123"/>
      <c r="BS5" s="121" t="s">
        <v>424</v>
      </c>
      <c r="BT5" s="122"/>
      <c r="BU5" s="123"/>
      <c r="BV5" s="121" t="s">
        <v>430</v>
      </c>
      <c r="BW5" s="122"/>
      <c r="BX5" s="123"/>
      <c r="BY5" s="121" t="s">
        <v>434</v>
      </c>
      <c r="BZ5" s="122"/>
      <c r="CA5" s="123"/>
      <c r="CB5" s="121" t="s">
        <v>439</v>
      </c>
      <c r="CC5" s="122"/>
      <c r="CD5" s="123"/>
      <c r="CE5" s="121" t="s">
        <v>438</v>
      </c>
      <c r="CF5" s="122"/>
      <c r="CG5" s="123"/>
      <c r="CI5" s="129" t="s">
        <v>260</v>
      </c>
      <c r="CJ5" s="130"/>
      <c r="CK5" s="130"/>
      <c r="CL5" s="130"/>
      <c r="CM5" s="130"/>
      <c r="CN5" s="130"/>
      <c r="CO5" s="130"/>
      <c r="CP5" s="130"/>
      <c r="CQ5" s="130"/>
      <c r="CR5" s="130"/>
      <c r="CS5" s="130"/>
      <c r="CT5" s="130"/>
      <c r="CU5" s="130"/>
      <c r="CV5" s="130"/>
      <c r="DE5" s="29" t="s">
        <v>181</v>
      </c>
      <c r="DF5" s="121" t="s">
        <v>178</v>
      </c>
      <c r="DG5" s="122"/>
      <c r="DH5" s="122"/>
      <c r="DI5" s="122"/>
      <c r="DJ5" s="122"/>
      <c r="DK5" s="122"/>
      <c r="DL5" s="123"/>
      <c r="DM5" s="121" t="s">
        <v>166</v>
      </c>
      <c r="DN5" s="122"/>
      <c r="DO5" s="122"/>
      <c r="DP5" s="122"/>
      <c r="DQ5" s="122"/>
      <c r="DR5" s="122"/>
      <c r="DS5" s="123"/>
    </row>
    <row r="6" spans="2:124" x14ac:dyDescent="0.15">
      <c r="B6" s="8">
        <v>2</v>
      </c>
      <c r="C6" s="29" t="s">
        <v>379</v>
      </c>
      <c r="D6" s="29" t="s">
        <v>176</v>
      </c>
      <c r="E6" s="29" t="s">
        <v>175</v>
      </c>
      <c r="F6" s="29" t="s">
        <v>174</v>
      </c>
      <c r="G6" s="29" t="s">
        <v>173</v>
      </c>
      <c r="H6" s="29" t="s">
        <v>236</v>
      </c>
      <c r="I6" s="29" t="s">
        <v>428</v>
      </c>
      <c r="J6" s="29" t="s">
        <v>187</v>
      </c>
      <c r="K6" s="29" t="s">
        <v>186</v>
      </c>
      <c r="L6" s="29" t="s">
        <v>87</v>
      </c>
      <c r="M6" s="29" t="s">
        <v>219</v>
      </c>
      <c r="N6" s="29" t="s">
        <v>189</v>
      </c>
      <c r="O6" s="29" t="s">
        <v>215</v>
      </c>
      <c r="P6" s="29" t="s">
        <v>223</v>
      </c>
      <c r="Q6" s="29" t="s">
        <v>425</v>
      </c>
      <c r="R6" s="29" t="s">
        <v>426</v>
      </c>
      <c r="S6" s="29" t="s">
        <v>430</v>
      </c>
      <c r="T6" s="29" t="s">
        <v>431</v>
      </c>
      <c r="U6" s="29" t="s">
        <v>433</v>
      </c>
      <c r="V6" s="29" t="s">
        <v>437</v>
      </c>
      <c r="W6" s="29" t="s">
        <v>439</v>
      </c>
      <c r="X6" s="29" t="s">
        <v>295</v>
      </c>
      <c r="Y6" s="29" t="s">
        <v>176</v>
      </c>
      <c r="Z6" s="29" t="s">
        <v>175</v>
      </c>
      <c r="AA6" s="29" t="s">
        <v>174</v>
      </c>
      <c r="AB6" s="29" t="s">
        <v>173</v>
      </c>
      <c r="AC6" s="29" t="s">
        <v>236</v>
      </c>
      <c r="AD6" s="29" t="s">
        <v>428</v>
      </c>
      <c r="AE6" s="29" t="s">
        <v>187</v>
      </c>
      <c r="AF6" s="29" t="s">
        <v>186</v>
      </c>
      <c r="AG6" s="29" t="s">
        <v>87</v>
      </c>
      <c r="AH6" s="29" t="s">
        <v>219</v>
      </c>
      <c r="AI6" s="29" t="s">
        <v>189</v>
      </c>
      <c r="AJ6" s="29" t="s">
        <v>215</v>
      </c>
      <c r="AK6" s="29" t="s">
        <v>267</v>
      </c>
      <c r="AL6" s="29" t="s">
        <v>425</v>
      </c>
      <c r="AM6" s="29" t="s">
        <v>426</v>
      </c>
      <c r="AN6" s="29" t="s">
        <v>430</v>
      </c>
      <c r="AO6" s="29" t="s">
        <v>431</v>
      </c>
      <c r="AP6" s="29" t="s">
        <v>433</v>
      </c>
      <c r="AQ6" s="29" t="s">
        <v>437</v>
      </c>
      <c r="AR6" s="29" t="s">
        <v>439</v>
      </c>
      <c r="AS6" s="29" t="s">
        <v>296</v>
      </c>
      <c r="AU6" s="29" t="s">
        <v>264</v>
      </c>
      <c r="AV6" s="29" t="s">
        <v>263</v>
      </c>
      <c r="AW6" s="29" t="s">
        <v>265</v>
      </c>
      <c r="AX6" s="29" t="s">
        <v>264</v>
      </c>
      <c r="AY6" s="29" t="s">
        <v>263</v>
      </c>
      <c r="AZ6" s="29" t="s">
        <v>265</v>
      </c>
      <c r="BA6" s="29" t="s">
        <v>144</v>
      </c>
      <c r="BB6" s="29" t="s">
        <v>263</v>
      </c>
      <c r="BC6" s="29" t="s">
        <v>265</v>
      </c>
      <c r="BD6" s="29" t="s">
        <v>144</v>
      </c>
      <c r="BE6" s="29" t="s">
        <v>263</v>
      </c>
      <c r="BF6" s="29" t="s">
        <v>265</v>
      </c>
      <c r="BG6" s="29" t="s">
        <v>144</v>
      </c>
      <c r="BH6" s="29" t="s">
        <v>263</v>
      </c>
      <c r="BI6" s="29" t="s">
        <v>265</v>
      </c>
      <c r="BJ6" s="29" t="s">
        <v>144</v>
      </c>
      <c r="BK6" s="29" t="s">
        <v>263</v>
      </c>
      <c r="BL6" s="29" t="s">
        <v>265</v>
      </c>
      <c r="BM6" s="29" t="s">
        <v>144</v>
      </c>
      <c r="BN6" s="29" t="s">
        <v>263</v>
      </c>
      <c r="BO6" s="29" t="s">
        <v>265</v>
      </c>
      <c r="BP6" s="29" t="s">
        <v>144</v>
      </c>
      <c r="BQ6" s="29" t="s">
        <v>263</v>
      </c>
      <c r="BR6" s="29" t="s">
        <v>265</v>
      </c>
      <c r="BS6" s="29" t="s">
        <v>144</v>
      </c>
      <c r="BT6" s="29" t="s">
        <v>263</v>
      </c>
      <c r="BU6" s="29" t="s">
        <v>265</v>
      </c>
      <c r="BV6" s="29" t="s">
        <v>144</v>
      </c>
      <c r="BW6" s="29" t="s">
        <v>263</v>
      </c>
      <c r="BX6" s="29" t="s">
        <v>265</v>
      </c>
      <c r="BY6" s="29" t="s">
        <v>144</v>
      </c>
      <c r="BZ6" s="29" t="s">
        <v>263</v>
      </c>
      <c r="CA6" s="29" t="s">
        <v>265</v>
      </c>
      <c r="CB6" s="29" t="s">
        <v>144</v>
      </c>
      <c r="CC6" s="29" t="s">
        <v>263</v>
      </c>
      <c r="CD6" s="29" t="s">
        <v>265</v>
      </c>
      <c r="CE6" s="29" t="s">
        <v>144</v>
      </c>
      <c r="CF6" s="29" t="s">
        <v>263</v>
      </c>
      <c r="CG6" s="29" t="s">
        <v>265</v>
      </c>
      <c r="CI6" s="29" t="s">
        <v>176</v>
      </c>
      <c r="CJ6" s="29" t="s">
        <v>175</v>
      </c>
      <c r="CK6" s="29" t="s">
        <v>174</v>
      </c>
      <c r="CL6" s="29" t="s">
        <v>173</v>
      </c>
      <c r="CM6" s="29" t="s">
        <v>236</v>
      </c>
      <c r="CN6" s="29" t="s">
        <v>187</v>
      </c>
      <c r="CO6" s="29" t="s">
        <v>186</v>
      </c>
      <c r="CP6" s="29" t="s">
        <v>188</v>
      </c>
      <c r="CQ6" s="29" t="s">
        <v>219</v>
      </c>
      <c r="CR6" s="29" t="s">
        <v>189</v>
      </c>
      <c r="CS6" s="29" t="s">
        <v>215</v>
      </c>
      <c r="CT6" s="68" t="s">
        <v>229</v>
      </c>
      <c r="CU6" s="68" t="s">
        <v>423</v>
      </c>
      <c r="CV6" s="29" t="s">
        <v>295</v>
      </c>
      <c r="CW6" s="68" t="s">
        <v>430</v>
      </c>
      <c r="CX6" s="68" t="s">
        <v>433</v>
      </c>
      <c r="CY6" s="68" t="s">
        <v>437</v>
      </c>
      <c r="CZ6" s="68" t="s">
        <v>439</v>
      </c>
      <c r="DA6" s="68" t="s">
        <v>172</v>
      </c>
      <c r="DE6" s="29" t="s">
        <v>379</v>
      </c>
      <c r="DF6" s="29" t="s">
        <v>98</v>
      </c>
      <c r="DG6" s="29" t="s">
        <v>184</v>
      </c>
      <c r="DH6" s="29" t="s">
        <v>108</v>
      </c>
      <c r="DI6" s="29" t="s">
        <v>251</v>
      </c>
      <c r="DJ6" s="29" t="s">
        <v>252</v>
      </c>
      <c r="DK6" s="29" t="s">
        <v>185</v>
      </c>
      <c r="DL6" s="29" t="s">
        <v>230</v>
      </c>
      <c r="DM6" s="29" t="s">
        <v>43</v>
      </c>
      <c r="DN6" s="29" t="s">
        <v>109</v>
      </c>
      <c r="DO6" s="29" t="s">
        <v>108</v>
      </c>
      <c r="DP6" s="29" t="s">
        <v>251</v>
      </c>
      <c r="DQ6" s="29" t="s">
        <v>252</v>
      </c>
      <c r="DR6" s="29" t="s">
        <v>102</v>
      </c>
      <c r="DS6" s="29" t="s">
        <v>224</v>
      </c>
      <c r="DT6" s="29" t="s">
        <v>172</v>
      </c>
    </row>
    <row r="7" spans="2:124" x14ac:dyDescent="0.15">
      <c r="B7" s="8">
        <v>3</v>
      </c>
      <c r="C7" s="29">
        <v>10</v>
      </c>
      <c r="D7" s="29">
        <f>[6]武将升星!$AZ4</f>
        <v>0</v>
      </c>
      <c r="E7" s="29">
        <f>[6]武将进阶!$AL4</f>
        <v>0</v>
      </c>
      <c r="F7" s="29">
        <f>[6]武将升级!$BH4</f>
        <v>24401721.440212384</v>
      </c>
      <c r="G7" s="29">
        <f>[6]武将羁绊!$BC7</f>
        <v>737530.01190146012</v>
      </c>
      <c r="H7" s="29">
        <f>[6]武将觉醒!BK4</f>
        <v>0</v>
      </c>
      <c r="I7" s="29">
        <f>[6]第4特性!AJ5</f>
        <v>0</v>
      </c>
      <c r="J7" s="29">
        <f>[7]士兵阶位属性!$CI5</f>
        <v>22317175.283652656</v>
      </c>
      <c r="K7" s="29">
        <f>[7]士兵训练属性!$BY6</f>
        <v>4552085.3649524748</v>
      </c>
      <c r="L7" s="29">
        <f>[10]装备强化!$CE6</f>
        <v>3544154.3966230517</v>
      </c>
      <c r="M7" s="29"/>
      <c r="N7" s="29">
        <f>[4]圣人加成属性战力计算!$I8+[4]圣人加成属性战力计算!$R8</f>
        <v>0</v>
      </c>
      <c r="O7" s="29">
        <f>[12]爵位属性!$U4</f>
        <v>1130039.3166518072</v>
      </c>
      <c r="P7" s="29" t="e">
        <f>[16]战法升星!AP5</f>
        <v>#DIV/0!</v>
      </c>
      <c r="Q7" s="29" t="e">
        <f>[13]宝物升星!AP4</f>
        <v>#VALUE!</v>
      </c>
      <c r="R7" s="29">
        <f>[13]宝物温养!$CL4</f>
        <v>0</v>
      </c>
      <c r="S7" s="29">
        <f>[17]效用汇总!I6</f>
        <v>0</v>
      </c>
      <c r="T7" s="29">
        <f>[17]效用汇总!J6</f>
        <v>0</v>
      </c>
      <c r="U7" s="29">
        <f>[8]装备强化!CP6+[8]装备突破!BN6</f>
        <v>0</v>
      </c>
      <c r="V7" s="29">
        <f>[14]藏品属性!AL11+[14]藏品属性!AM11</f>
        <v>0</v>
      </c>
      <c r="W7" s="29">
        <f>[15]育马!AY6+[15]词条!BF6</f>
        <v>0</v>
      </c>
      <c r="X7" s="29">
        <f>[11]属性汇总新!V4</f>
        <v>0</v>
      </c>
      <c r="Y7" s="29">
        <f>[6]武将升星!$BK4</f>
        <v>11093.779889775267</v>
      </c>
      <c r="Z7" s="29"/>
      <c r="AA7" s="29" t="e">
        <f>[6]武将升级!$BT4+[6]武将进阶!$AW4</f>
        <v>#VALUE!</v>
      </c>
      <c r="AB7" s="29"/>
      <c r="AC7" s="29">
        <f>[6]武将觉醒!$BY4</f>
        <v>138</v>
      </c>
      <c r="AD7" s="29">
        <f>[6]第4特性!BK5</f>
        <v>0</v>
      </c>
      <c r="AE7" s="29"/>
      <c r="AF7" s="29">
        <f>[7]士兵训练属性!$CH6</f>
        <v>1139.997730028188</v>
      </c>
      <c r="AG7" s="29">
        <f>[10]装备强化!$CR6+[10]装备突破!$AJ6</f>
        <v>1635.187510169447</v>
      </c>
      <c r="AH7" s="29"/>
      <c r="AI7" s="29" t="e">
        <f>[4]圣人加成属性战力计算!$U8</f>
        <v>#DIV/0!</v>
      </c>
      <c r="AJ7" s="29"/>
      <c r="AK7" s="29">
        <f>[16]战法升星!$AU5</f>
        <v>2900.3137721520343</v>
      </c>
      <c r="AL7" s="29">
        <f>[13]宝物升星!$AZ4</f>
        <v>8098.4308600045988</v>
      </c>
      <c r="AM7" s="29">
        <f>[13]宝物温养!$CU4</f>
        <v>0</v>
      </c>
      <c r="AN7" s="29">
        <f>[17]投放验证!M7</f>
        <v>10</v>
      </c>
      <c r="AO7" s="29">
        <f>[17]投放验证!AE7+[17]投放验证!AM7</f>
        <v>0</v>
      </c>
      <c r="AP7" s="29">
        <f>[8]装备强化!DC6+[8]装备突破!CA6</f>
        <v>0</v>
      </c>
      <c r="AQ7" s="29">
        <f>[14]藏品属性!AN11</f>
        <v>0</v>
      </c>
      <c r="AR7" s="29">
        <f>[15]付费投放!AA7</f>
        <v>0</v>
      </c>
      <c r="AS7" s="29">
        <f>[11]属性汇总新!W4</f>
        <v>0</v>
      </c>
      <c r="AU7" s="29">
        <f>D7+G7</f>
        <v>737530.01190146012</v>
      </c>
      <c r="AV7" s="29">
        <f>Y7+AB7</f>
        <v>11093.779889775267</v>
      </c>
      <c r="AW7" s="29"/>
      <c r="AX7" s="29" t="e">
        <f>H7+P7</f>
        <v>#DIV/0!</v>
      </c>
      <c r="AY7" s="29">
        <f>AC7+AK7</f>
        <v>3038.3137721520343</v>
      </c>
      <c r="AZ7" s="29"/>
      <c r="BA7" s="29">
        <f>I7</f>
        <v>0</v>
      </c>
      <c r="BB7" s="29">
        <f>AD7</f>
        <v>0</v>
      </c>
      <c r="BC7" s="29"/>
      <c r="BD7" s="29">
        <f>M7</f>
        <v>0</v>
      </c>
      <c r="BE7" s="29">
        <f>AH7</f>
        <v>0</v>
      </c>
      <c r="BF7" s="29"/>
      <c r="BG7" s="29">
        <f>F7</f>
        <v>24401721.440212384</v>
      </c>
      <c r="BH7" s="29" t="e">
        <f>AA7</f>
        <v>#VALUE!</v>
      </c>
      <c r="BI7" s="29"/>
      <c r="BJ7" s="29">
        <f>L7</f>
        <v>3544154.3966230517</v>
      </c>
      <c r="BK7" s="29">
        <f>AG7</f>
        <v>1635.187510169447</v>
      </c>
      <c r="BL7" s="29"/>
      <c r="BM7" s="29">
        <f>$K7+J7</f>
        <v>26869260.648605131</v>
      </c>
      <c r="BN7" s="29">
        <f>$AF7</f>
        <v>1139.997730028188</v>
      </c>
      <c r="BO7" s="29"/>
      <c r="BP7" s="29">
        <f>X7</f>
        <v>0</v>
      </c>
      <c r="BQ7" s="29">
        <f>AS7</f>
        <v>0</v>
      </c>
      <c r="BR7" s="29"/>
      <c r="BS7" s="29" t="e">
        <f>Q7+R7</f>
        <v>#VALUE!</v>
      </c>
      <c r="BT7" s="29">
        <f>AL7+AM7</f>
        <v>8098.4308600045988</v>
      </c>
      <c r="BU7" s="29"/>
      <c r="BV7" s="29">
        <f>S7+T7</f>
        <v>0</v>
      </c>
      <c r="BW7" s="29">
        <f>AN7+AO7</f>
        <v>10</v>
      </c>
      <c r="BX7" s="29"/>
      <c r="BY7" s="29">
        <f>U7</f>
        <v>0</v>
      </c>
      <c r="BZ7" s="29">
        <f>AP7</f>
        <v>0</v>
      </c>
      <c r="CA7" s="29"/>
      <c r="CB7" s="29">
        <f>W7</f>
        <v>0</v>
      </c>
      <c r="CC7" s="29">
        <f>AR7</f>
        <v>0</v>
      </c>
      <c r="CD7" s="29"/>
      <c r="CE7" s="29">
        <f>V7</f>
        <v>0</v>
      </c>
      <c r="CF7" s="29">
        <f>AQ7</f>
        <v>0</v>
      </c>
      <c r="CG7" s="29"/>
      <c r="CI7" s="69" t="e">
        <f>D7/$DA7</f>
        <v>#DIV/0!</v>
      </c>
      <c r="CJ7" s="69" t="e">
        <f>E7/$DA7</f>
        <v>#DIV/0!</v>
      </c>
      <c r="CK7" s="69" t="e">
        <f>F7/$DA7</f>
        <v>#DIV/0!</v>
      </c>
      <c r="CL7" s="69" t="e">
        <f>G7/$DA7</f>
        <v>#DIV/0!</v>
      </c>
      <c r="CM7" s="69" t="e">
        <f>H7/$DA7</f>
        <v>#DIV/0!</v>
      </c>
      <c r="CN7" s="69" t="e">
        <f t="shared" ref="CN7:CT7" si="0">J7/$DA7</f>
        <v>#DIV/0!</v>
      </c>
      <c r="CO7" s="69" t="e">
        <f t="shared" si="0"/>
        <v>#DIV/0!</v>
      </c>
      <c r="CP7" s="69" t="e">
        <f t="shared" si="0"/>
        <v>#DIV/0!</v>
      </c>
      <c r="CQ7" s="69" t="e">
        <f t="shared" si="0"/>
        <v>#DIV/0!</v>
      </c>
      <c r="CR7" s="69" t="e">
        <f t="shared" si="0"/>
        <v>#DIV/0!</v>
      </c>
      <c r="CS7" s="69" t="e">
        <f t="shared" si="0"/>
        <v>#DIV/0!</v>
      </c>
      <c r="CT7" s="69" t="e">
        <f t="shared" si="0"/>
        <v>#DIV/0!</v>
      </c>
      <c r="CU7" s="69" t="e">
        <f>(Q7+R7)/DA7</f>
        <v>#VALUE!</v>
      </c>
      <c r="CV7" s="69" t="e">
        <f>X7/$DA7</f>
        <v>#DIV/0!</v>
      </c>
      <c r="CW7" s="99" t="e">
        <f>BV7/DA7</f>
        <v>#DIV/0!</v>
      </c>
      <c r="CX7" s="99" t="e">
        <f>BY7/DA7</f>
        <v>#DIV/0!</v>
      </c>
      <c r="CY7" s="99" t="e">
        <f>CE7/DA7</f>
        <v>#DIV/0!</v>
      </c>
      <c r="CZ7" s="99" t="e">
        <f>W7/DA7</f>
        <v>#DIV/0!</v>
      </c>
      <c r="DA7" s="68" t="e">
        <f>SUM(D7:X7)</f>
        <v>#DIV/0!</v>
      </c>
      <c r="DE7" s="29">
        <v>10</v>
      </c>
      <c r="DF7" s="49">
        <f>INDEX(武将属性!$C$5:$C$104,$DE7,1)*(INDEX(非r将兵属性验证!$V$7:$V$106,$DE7,1)+INDEX(非r将兵属性验证!$AP$7:$AP$106,$DE7,1))</f>
        <v>27324472.215706177</v>
      </c>
      <c r="DG7" s="49">
        <f>INDEX((武将属性!$X$5:$X$104+武将属性!$Y$5:$Y$104)*(武将属性!$R$5:$R$104),$DE7,1)*INDEX(非r将兵属性验证!$W$7:$W$106,$DE7,1)+
INDEX((士兵属性!$D$5:$D$104)*(士兵属性!$J$5:$J$104),$DE7,1)*INDEX(非r将兵属性验证!$AQ$7:$AQ$106,$DE7,1)</f>
        <v>25276736.211613629</v>
      </c>
      <c r="DH7" s="49">
        <f>INDEX((武将属性!$AJ$5:$AJ$104+武将属性!$AK$5:$AK$104)*(武将属性!$AD$5:$AD$104),$DE7,1)*INDEX(非r将兵属性验证!$X$7:$X$106,$DE7,1)+
INDEX((士兵属性!$O$5:$O$104)*(士兵属性!$U$5:$U$104),$DE7,1)*INDEX(非r将兵属性验证!$AR$7:$AR$106,$DE7,1)</f>
        <v>20.699709866739163</v>
      </c>
      <c r="DI7" s="49">
        <f>INDEX(非r将兵属性验证!P$7:P$106,$DE7,1)*INDEX(非r将兵属性验证!Y$7:Y$106,战力汇总!$DE7,1)+INDEX(非r将兵属性验证!AI$7:AI$106,$DE7,1)*INDEX(非r将兵属性验证!AS$7:AS$106,战力汇总!$DE7,1)</f>
        <v>69414.019540175155</v>
      </c>
      <c r="DJ7" s="49">
        <f>INDEX(非r将兵属性验证!Q$7:Q$106,$DE7,1)*INDEX(非r将兵属性验证!Z$7:Z$106,战力汇总!$DE7,1)+INDEX(非r将兵属性验证!AJ$7:AJ$106,$DE7,1)*INDEX(非r将兵属性验证!AT$7:AT$106,战力汇总!$DE7,1)</f>
        <v>69414.019540175155</v>
      </c>
      <c r="DK7" s="49">
        <f>INDEX(带兵数!$D$4:$D$103,$DE7,1)*INDEX(非r将兵属性验证!$AW$7:$AW$106,$DE7,1)</f>
        <v>26143797.064143952</v>
      </c>
      <c r="DL7" s="49">
        <f>(0.5*INDEX(战法技能效用!$D$5:$D$104,$DE7,1))*(INDEX(非r将兵属性验证!$AC$7:$AC$106,$DE7,1)+INDEX(非r将兵属性验证!$AX$7:$AX$106,$DE7,1))</f>
        <v>3531498.177963316</v>
      </c>
      <c r="DM7" s="67">
        <f>DF7/$DT7</f>
        <v>0.33154590033618259</v>
      </c>
      <c r="DN7" s="67">
        <f t="shared" ref="DN7:DS7" si="1">DG7/$DT7</f>
        <v>0.30669936453603502</v>
      </c>
      <c r="DO7" s="67">
        <f t="shared" si="1"/>
        <v>2.5116327555344265E-7</v>
      </c>
      <c r="DP7" s="67">
        <f t="shared" si="1"/>
        <v>8.4224622612005199E-4</v>
      </c>
      <c r="DQ7" s="67">
        <f t="shared" si="1"/>
        <v>8.4224622612005199E-4</v>
      </c>
      <c r="DR7" s="67">
        <f t="shared" si="1"/>
        <v>0.31721998754126862</v>
      </c>
      <c r="DS7" s="67">
        <f t="shared" si="1"/>
        <v>4.2850003970998064E-2</v>
      </c>
      <c r="DT7" s="29">
        <f t="shared" ref="DT7:DT16" si="2">SUM(DF7:DL7)</f>
        <v>82415352.408217296</v>
      </c>
    </row>
    <row r="8" spans="2:124" x14ac:dyDescent="0.15">
      <c r="B8" s="8">
        <v>4</v>
      </c>
      <c r="C8" s="29">
        <v>20</v>
      </c>
      <c r="D8" s="29">
        <f>[6]武将升星!$AZ5</f>
        <v>0</v>
      </c>
      <c r="E8" s="29">
        <f>[6]武将进阶!$AL5</f>
        <v>0</v>
      </c>
      <c r="F8" s="29">
        <f>[6]武将升级!$BH5</f>
        <v>53207199.539275974</v>
      </c>
      <c r="G8" s="29">
        <f>[6]武将羁绊!$BC8</f>
        <v>3619701.7174966233</v>
      </c>
      <c r="H8" s="29">
        <f>[6]武将觉醒!BK5</f>
        <v>0</v>
      </c>
      <c r="I8" s="29">
        <f>[6]第4特性!AJ6</f>
        <v>0</v>
      </c>
      <c r="J8" s="29">
        <f>[7]士兵阶位属性!$CI6</f>
        <v>33536209.49903807</v>
      </c>
      <c r="K8" s="29">
        <f>[7]士兵训练属性!$BY7</f>
        <v>14605011.911430512</v>
      </c>
      <c r="L8" s="29">
        <f>[10]装备强化!$CE7</f>
        <v>20647055.633224033</v>
      </c>
      <c r="M8" s="29"/>
      <c r="N8" s="29">
        <f>[4]圣人加成属性战力计算!$I9+[4]圣人加成属性战力计算!$R9</f>
        <v>0</v>
      </c>
      <c r="O8" s="29">
        <f>[12]爵位属性!$U5</f>
        <v>4928256.6919281501</v>
      </c>
      <c r="P8" s="29" t="e">
        <f>[16]战法升星!AP6</f>
        <v>#DIV/0!</v>
      </c>
      <c r="Q8" s="29" t="e">
        <f>[13]宝物升星!AP5</f>
        <v>#VALUE!</v>
      </c>
      <c r="R8" s="29">
        <f>[13]宝物温养!$CL5</f>
        <v>0</v>
      </c>
      <c r="S8" s="29">
        <f>[17]效用汇总!I7</f>
        <v>0</v>
      </c>
      <c r="T8" s="29">
        <f>[17]效用汇总!J7</f>
        <v>0</v>
      </c>
      <c r="U8" s="29">
        <f>[8]装备强化!CP7+[8]装备突破!BN7</f>
        <v>0</v>
      </c>
      <c r="V8" s="29">
        <f>[14]藏品属性!AL12+[14]藏品属性!AM12</f>
        <v>0</v>
      </c>
      <c r="W8" s="29">
        <f>[15]育马!AY7+[15]词条!BF7</f>
        <v>0</v>
      </c>
      <c r="X8" s="29">
        <f>[11]属性汇总新!V5</f>
        <v>2031543.6459350286</v>
      </c>
      <c r="Y8" s="29">
        <f>[6]武将升星!$BK5</f>
        <v>22096.934659166222</v>
      </c>
      <c r="Z8" s="29"/>
      <c r="AA8" s="29" t="e">
        <f>[6]武将升级!$BT5+[6]武将进阶!$AW5</f>
        <v>#VALUE!</v>
      </c>
      <c r="AB8" s="29"/>
      <c r="AC8" s="29">
        <f>[6]武将觉醒!$BY5</f>
        <v>664</v>
      </c>
      <c r="AD8" s="29">
        <f>[6]第4特性!BK6</f>
        <v>0</v>
      </c>
      <c r="AE8" s="29"/>
      <c r="AF8" s="29">
        <f>[7]士兵训练属性!$CH7</f>
        <v>5015.8460293880971</v>
      </c>
      <c r="AG8" s="29">
        <f>[10]装备强化!$CR7+[10]装备突破!$AJ7</f>
        <v>5715.8731910554807</v>
      </c>
      <c r="AH8" s="29"/>
      <c r="AI8" s="29" t="e">
        <f>[4]圣人加成属性战力计算!$U9</f>
        <v>#DIV/0!</v>
      </c>
      <c r="AJ8" s="29"/>
      <c r="AK8" s="29">
        <f>[16]战法升星!$AU6</f>
        <v>6723.7333333333336</v>
      </c>
      <c r="AL8" s="29">
        <f>[13]宝物升星!$AZ5</f>
        <v>16196.861720009198</v>
      </c>
      <c r="AM8" s="29">
        <f>[13]宝物温养!$CU5</f>
        <v>0</v>
      </c>
      <c r="AN8" s="29">
        <f>[17]投放验证!M8</f>
        <v>20</v>
      </c>
      <c r="AO8" s="29">
        <f>[17]投放验证!AE8+[17]投放验证!AM8</f>
        <v>0</v>
      </c>
      <c r="AP8" s="29">
        <f>[8]装备强化!DC7+[8]装备突破!CA7</f>
        <v>0</v>
      </c>
      <c r="AQ8" s="29">
        <f>[14]藏品属性!AN12</f>
        <v>0</v>
      </c>
      <c r="AR8" s="29">
        <f>[15]付费投放!AA8</f>
        <v>0</v>
      </c>
      <c r="AS8" s="29">
        <f>[11]属性汇总新!W5</f>
        <v>1621.8954404686651</v>
      </c>
      <c r="AU8" s="29">
        <f>D8+G8</f>
        <v>3619701.7174966233</v>
      </c>
      <c r="AV8" s="29">
        <f t="shared" ref="AV8:AV16" si="3">Y8+AB8</f>
        <v>22096.934659166222</v>
      </c>
      <c r="AW8" s="29">
        <f>(AU8-AU7)/(AV8-AV7)</f>
        <v>261.94048579711989</v>
      </c>
      <c r="AX8" s="29" t="e">
        <f t="shared" ref="AX8:AX16" si="4">H8+P8</f>
        <v>#DIV/0!</v>
      </c>
      <c r="AY8" s="29">
        <f>AC8+AK8</f>
        <v>7387.7333333333336</v>
      </c>
      <c r="AZ8" s="29" t="e">
        <f>(AX8-AX7)/(AY8-AY7)</f>
        <v>#DIV/0!</v>
      </c>
      <c r="BA8" s="29">
        <f t="shared" ref="BA8:BA22" si="5">I8</f>
        <v>0</v>
      </c>
      <c r="BB8" s="29">
        <f t="shared" ref="BB8:BB22" si="6">AD8</f>
        <v>0</v>
      </c>
      <c r="BC8" s="29" t="e">
        <f>(BA8-BA7)/(BB8-BB7)</f>
        <v>#DIV/0!</v>
      </c>
      <c r="BD8" s="29">
        <f t="shared" ref="BD8:BD16" si="7">M8</f>
        <v>0</v>
      </c>
      <c r="BE8" s="29">
        <f t="shared" ref="BE8:BE16" si="8">AH8</f>
        <v>0</v>
      </c>
      <c r="BF8" s="29" t="e">
        <f>(BD8-BD7)/(BE8-BE7)</f>
        <v>#DIV/0!</v>
      </c>
      <c r="BG8" s="29">
        <f t="shared" ref="BG8:BG16" si="9">F8</f>
        <v>53207199.539275974</v>
      </c>
      <c r="BH8" s="29" t="e">
        <f t="shared" ref="BH8:BH16" si="10">AA8</f>
        <v>#VALUE!</v>
      </c>
      <c r="BI8" s="29" t="e">
        <f>(BG8-BG7)/(BH8-BH7)</f>
        <v>#VALUE!</v>
      </c>
      <c r="BJ8" s="29">
        <f t="shared" ref="BJ8:BJ16" si="11">L8</f>
        <v>20647055.633224033</v>
      </c>
      <c r="BK8" s="29">
        <f t="shared" ref="BK8:BK16" si="12">AG8</f>
        <v>5715.8731910554807</v>
      </c>
      <c r="BL8" s="29">
        <f>(BJ8-BJ7)/(BK8-BK7)</f>
        <v>4191.1831917638528</v>
      </c>
      <c r="BM8" s="29">
        <f t="shared" ref="BM8:BM16" si="13">$K8+J8</f>
        <v>48141221.410468578</v>
      </c>
      <c r="BN8" s="29">
        <f t="shared" ref="BN8:BN22" si="14">$AF8</f>
        <v>5015.8460293880971</v>
      </c>
      <c r="BO8" s="29">
        <f>(BM8-BM7)/(BN8-BN7)</f>
        <v>5488.3367765906842</v>
      </c>
      <c r="BP8" s="29">
        <f t="shared" ref="BP8:BP16" si="15">X8</f>
        <v>2031543.6459350286</v>
      </c>
      <c r="BQ8" s="29">
        <f t="shared" ref="BQ8:BQ16" si="16">AS8</f>
        <v>1621.8954404686651</v>
      </c>
      <c r="BR8" s="29">
        <f>(BP8-BP7)/(BQ8-BQ7)</f>
        <v>1252.5737450423999</v>
      </c>
      <c r="BS8" s="29" t="e">
        <f t="shared" ref="BS8:BS22" si="17">Q8+R8</f>
        <v>#VALUE!</v>
      </c>
      <c r="BT8" s="29">
        <f t="shared" ref="BT8:BT22" si="18">AL8+AM8</f>
        <v>16196.861720009198</v>
      </c>
      <c r="BU8" s="29" t="e">
        <f>(BS8-BS7)/(BT8-BT7)</f>
        <v>#VALUE!</v>
      </c>
      <c r="BV8" s="29">
        <f t="shared" ref="BV8:BV22" si="19">S8+T8</f>
        <v>0</v>
      </c>
      <c r="BW8" s="29">
        <f t="shared" ref="BW8:BW22" si="20">AN8+AO8</f>
        <v>20</v>
      </c>
      <c r="BX8" s="29">
        <f>(BV8-BV7)/(BW8-BW7)</f>
        <v>0</v>
      </c>
      <c r="BY8" s="29">
        <f t="shared" ref="BY8:BY22" si="21">U8</f>
        <v>0</v>
      </c>
      <c r="BZ8" s="29">
        <f t="shared" ref="BZ8:BZ22" si="22">AP8</f>
        <v>0</v>
      </c>
      <c r="CA8" s="29" t="e">
        <f>(BY8-BY7)/(BZ8-BZ7)</f>
        <v>#DIV/0!</v>
      </c>
      <c r="CB8" s="29">
        <f t="shared" ref="CB8:CB22" si="23">W8</f>
        <v>0</v>
      </c>
      <c r="CC8" s="29">
        <f t="shared" ref="CC8:CC22" si="24">AR8</f>
        <v>0</v>
      </c>
      <c r="CD8" s="29" t="e">
        <f>(CB8-CB7)/(CC8-CC7)</f>
        <v>#DIV/0!</v>
      </c>
      <c r="CE8" s="29">
        <f t="shared" ref="CE8:CE22" si="25">V8</f>
        <v>0</v>
      </c>
      <c r="CF8" s="29">
        <f t="shared" ref="CF8:CF22" si="26">AQ8</f>
        <v>0</v>
      </c>
      <c r="CG8" s="29" t="e">
        <f>(CE8-CE7)/(CF8-CF7)</f>
        <v>#DIV/0!</v>
      </c>
      <c r="CI8" s="69" t="e">
        <f t="shared" ref="CI8:CI16" si="27">D8/$DA8</f>
        <v>#DIV/0!</v>
      </c>
      <c r="CJ8" s="69" t="e">
        <f t="shared" ref="CJ8:CJ16" si="28">E8/$DA8</f>
        <v>#DIV/0!</v>
      </c>
      <c r="CK8" s="69" t="e">
        <f t="shared" ref="CK8:CK16" si="29">F8/$DA8</f>
        <v>#DIV/0!</v>
      </c>
      <c r="CL8" s="69" t="e">
        <f t="shared" ref="CL8:CL16" si="30">G8/$DA8</f>
        <v>#DIV/0!</v>
      </c>
      <c r="CM8" s="69" t="e">
        <f t="shared" ref="CM8:CM16" si="31">H8/$DA8</f>
        <v>#DIV/0!</v>
      </c>
      <c r="CN8" s="69" t="e">
        <f t="shared" ref="CN8:CN16" si="32">J8/$DA8</f>
        <v>#DIV/0!</v>
      </c>
      <c r="CO8" s="69" t="e">
        <f t="shared" ref="CO8:CO16" si="33">K8/$DA8</f>
        <v>#DIV/0!</v>
      </c>
      <c r="CP8" s="69" t="e">
        <f t="shared" ref="CP8:CP16" si="34">L8/$DA8</f>
        <v>#DIV/0!</v>
      </c>
      <c r="CQ8" s="69" t="e">
        <f t="shared" ref="CQ8:CQ16" si="35">M8/$DA8</f>
        <v>#DIV/0!</v>
      </c>
      <c r="CR8" s="69" t="e">
        <f t="shared" ref="CR8:CR16" si="36">N8/$DA8</f>
        <v>#DIV/0!</v>
      </c>
      <c r="CS8" s="69" t="e">
        <f t="shared" ref="CS8:CS16" si="37">O8/$DA8</f>
        <v>#DIV/0!</v>
      </c>
      <c r="CT8" s="69" t="e">
        <f t="shared" ref="CT8:CT16" si="38">P8/$DA8</f>
        <v>#DIV/0!</v>
      </c>
      <c r="CU8" s="69" t="e">
        <f t="shared" ref="CU8:CU22" si="39">(Q8+R8)/DA8</f>
        <v>#VALUE!</v>
      </c>
      <c r="CV8" s="69" t="e">
        <f t="shared" ref="CV8:CV16" si="40">X8/$DA8</f>
        <v>#DIV/0!</v>
      </c>
      <c r="CW8" s="99" t="e">
        <f t="shared" ref="CW8:CW22" si="41">BV8/DA8</f>
        <v>#DIV/0!</v>
      </c>
      <c r="CX8" s="99" t="e">
        <f t="shared" ref="CX8:CX22" si="42">BY8/DA8</f>
        <v>#DIV/0!</v>
      </c>
      <c r="CY8" s="99" t="e">
        <f t="shared" ref="CY8:CY22" si="43">CE8/DA8</f>
        <v>#DIV/0!</v>
      </c>
      <c r="CZ8" s="99" t="e">
        <f t="shared" ref="CZ8:CZ22" si="44">W8/DA8</f>
        <v>#DIV/0!</v>
      </c>
      <c r="DA8" s="68" t="e">
        <f t="shared" ref="DA8:DA16" si="45">SUM(D8:X8)</f>
        <v>#DIV/0!</v>
      </c>
      <c r="DE8" s="29">
        <v>20</v>
      </c>
      <c r="DF8" s="29">
        <f>(INDEX(武将属性!$C$5:$C$104,$DE8,1)-INDEX(武将属性!$C$5:$C$104,$DE7,1))*(INDEX(非r将兵属性验证!$V$7:$V$106,$DE8,1)+INDEX(非r将兵属性验证!$AP$7:$AP$106,$DE8,1))+DF7</f>
        <v>42056465.162097298</v>
      </c>
      <c r="DG8" s="29">
        <f>(INDEX((武将属性!$X$5:$X$104+武将属性!$Y$5:$Y$104)*(武将属性!$R$5:$R$104),$DE8,1)-INDEX((武将属性!$X$5:$X$104+武将属性!$Y$5:$Y$104)*(武将属性!$R$5:$R$104),$DE7,1))*INDEX(非r将兵属性验证!$W$7:$W$106,$DE8,1)+
(INDEX((士兵属性!$D$5:$D$104)*(士兵属性!$J$5:$J$104),$DE8,1)-INDEX((士兵属性!$D$5:$D$104)*(士兵属性!$J$5:$J$104),$DE7,1))*INDEX(非r将兵属性验证!$AQ$7:$AQ$106,$DE8,1)+DG7</f>
        <v>55404509.922006041</v>
      </c>
      <c r="DH8" s="29">
        <f>(INDEX((武将属性!$AJ$5:$AJ$104+武将属性!$AK$5:$AK$104)*(武将属性!$AD$5:$AD$104),$DE8,1)-INDEX((武将属性!$AJ$5:$AJ$104+武将属性!$AK$5:$AK$104)*(武将属性!$AD$5:$AD$104),$DE7,1))*INDEX(非r将兵属性验证!$X$7:$X$106,$DE8,1)+
(INDEX((士兵属性!$O$5:$O$104)*(士兵属性!$U$5:$U$104),$DE8,1)-INDEX((士兵属性!$O$5:$O$104)*(士兵属性!$U$5:$U$104),$DE7,1))*INDEX(非r将兵属性验证!$AR$7:$AR$106,$DE8,1)+DH7</f>
        <v>86.522366860357806</v>
      </c>
      <c r="DI8" s="29">
        <f>(INDEX(非r将兵属性验证!P$7:P$106,$DE8,1)-INDEX(非r将兵属性验证!P$7:P$106,$DE7,1))*INDEX(非r将兵属性验证!Y$7:Y$106,战力汇总!$DE8,1)+(INDEX(非r将兵属性验证!AI$7:AI$106,$DE8,1)-INDEX(非r将兵属性验证!AI$7:AI$106,$DE7,1))*INDEX(非r将兵属性验证!AS$7:AS$106,战力汇总!$DE8,1)+DI7</f>
        <v>391765.51899943914</v>
      </c>
      <c r="DJ8" s="29">
        <f>(INDEX(非r将兵属性验证!Q$7:Q$106,$DE8,1)-INDEX(非r将兵属性验证!Q$7:Q$106,$DE7,1))*INDEX(非r将兵属性验证!Z$7:Z$106,战力汇总!$DE8,1)+(INDEX(非r将兵属性验证!AJ$7:AJ$106,$DE8,1)-INDEX(非r将兵属性验证!AJ$7:AJ$106,$DE7,1))*INDEX(非r将兵属性验证!AT$7:AT$106,战力汇总!$DE8,1)+DJ7</f>
        <v>391765.51899943914</v>
      </c>
      <c r="DK8" s="29">
        <f>(INDEX(带兵数!$D$4:$D$103,$DE8,1)-INDEX(带兵数!$D$4:$D$103,$DE7,1))*INDEX(非r将兵属性验证!$AW$7:$AW$106,$DE8,1)+DK7</f>
        <v>52324269.023295693</v>
      </c>
      <c r="DL8" s="29">
        <f>(0.5*(INDEX(战法技能效用!$D$5:$D$104,$DE8,1)-INDEX(战法技能效用!$D$5:$D$104,$DE7,1)))*(INDEX(非r将兵属性验证!$AC$7:$AC$106,$DE8,1)+INDEX(非r将兵属性验证!$AX$7:$AX$106,$DE8,1))+DL7</f>
        <v>34500228.666349605</v>
      </c>
      <c r="DM8" s="67">
        <f t="shared" ref="DM8:DM16" si="46">DF8/$DT8</f>
        <v>0.22724737602681616</v>
      </c>
      <c r="DN8" s="67">
        <f t="shared" ref="DN8:DN16" si="47">DG8/$DT8</f>
        <v>0.29937203355774616</v>
      </c>
      <c r="DO8" s="67">
        <f t="shared" ref="DO8:DO16" si="48">DH8/$DT8</f>
        <v>4.675138711934808E-7</v>
      </c>
      <c r="DP8" s="67">
        <f t="shared" ref="DP8:DP16" si="49">DI8/$DT8</f>
        <v>2.1168608885047497E-3</v>
      </c>
      <c r="DQ8" s="67">
        <f t="shared" ref="DQ8:DQ16" si="50">DJ8/$DT8</f>
        <v>2.1168608885047497E-3</v>
      </c>
      <c r="DR8" s="67">
        <f t="shared" ref="DR8:DR16" si="51">DK8/$DT8</f>
        <v>0.28272829854424691</v>
      </c>
      <c r="DS8" s="67">
        <f t="shared" ref="DS8:DS16" si="52">DL8/$DT8</f>
        <v>0.18641810258031008</v>
      </c>
      <c r="DT8" s="29">
        <f t="shared" si="2"/>
        <v>185069090.33411437</v>
      </c>
    </row>
    <row r="9" spans="2:124" x14ac:dyDescent="0.15">
      <c r="B9" s="8">
        <v>5</v>
      </c>
      <c r="C9" s="29">
        <v>30</v>
      </c>
      <c r="D9" s="29">
        <f>[6]武将升星!$AZ6</f>
        <v>0</v>
      </c>
      <c r="E9" s="29">
        <f>[6]武将进阶!$AL6</f>
        <v>0</v>
      </c>
      <c r="F9" s="29">
        <f>[6]武将升级!$BH6</f>
        <v>109790998.92133263</v>
      </c>
      <c r="G9" s="29">
        <f>[6]武将羁绊!$BC9</f>
        <v>13855051.634723634</v>
      </c>
      <c r="H9" s="29">
        <f>[6]武将觉醒!BK6</f>
        <v>0</v>
      </c>
      <c r="I9" s="29">
        <f>[6]第4特性!AJ7</f>
        <v>0</v>
      </c>
      <c r="J9" s="29">
        <f>[7]士兵阶位属性!$CI7</f>
        <v>58730193.334370114</v>
      </c>
      <c r="K9" s="29">
        <f>[7]士兵训练属性!$BY8</f>
        <v>39900547.406593487</v>
      </c>
      <c r="L9" s="29">
        <f>[10]装备强化!$CE8</f>
        <v>103073310.54953441</v>
      </c>
      <c r="M9" s="29"/>
      <c r="N9" s="29">
        <f>[4]圣人加成属性战力计算!$I10+[4]圣人加成属性战力计算!$R10</f>
        <v>0</v>
      </c>
      <c r="O9" s="29">
        <f>[12]爵位属性!$U6</f>
        <v>14485844.633899815</v>
      </c>
      <c r="P9" s="29" t="e">
        <f>[16]战法升星!AP7</f>
        <v>#DIV/0!</v>
      </c>
      <c r="Q9" s="29" t="e">
        <f>[13]宝物升星!AP6</f>
        <v>#VALUE!</v>
      </c>
      <c r="R9" s="29">
        <f>[13]宝物温养!$CL6</f>
        <v>0</v>
      </c>
      <c r="S9" s="29">
        <f>[17]效用汇总!I8</f>
        <v>0</v>
      </c>
      <c r="T9" s="29">
        <f>[17]效用汇总!J8</f>
        <v>0</v>
      </c>
      <c r="U9" s="29">
        <f>[8]装备强化!CP8+[8]装备突破!BN8</f>
        <v>0</v>
      </c>
      <c r="V9" s="29">
        <f>[14]藏品属性!AL13+[14]藏品属性!AM13</f>
        <v>0</v>
      </c>
      <c r="W9" s="29">
        <f>[15]育马!AY8+[15]词条!BF8</f>
        <v>0</v>
      </c>
      <c r="X9" s="29">
        <f>[11]属性汇总新!V6</f>
        <v>10639403.123330832</v>
      </c>
      <c r="Y9" s="29">
        <f>[6]武将升星!$BK6</f>
        <v>37261.904102831009</v>
      </c>
      <c r="Z9" s="29"/>
      <c r="AA9" s="29" t="e">
        <f>[6]武将升级!$BT6+[6]武将进阶!$AW6</f>
        <v>#VALUE!</v>
      </c>
      <c r="AB9" s="29"/>
      <c r="AC9" s="29">
        <f>[6]武将觉醒!$BY6</f>
        <v>1612.5737676322342</v>
      </c>
      <c r="AD9" s="29">
        <f>[6]第4特性!BK7</f>
        <v>0</v>
      </c>
      <c r="AE9" s="29"/>
      <c r="AF9" s="29">
        <f>[7]士兵训练属性!$CH8</f>
        <v>14278.3963310789</v>
      </c>
      <c r="AG9" s="29">
        <f>[10]装备强化!$CR8+[10]装备突破!$AJ8</f>
        <v>15119.331492987072</v>
      </c>
      <c r="AH9" s="29"/>
      <c r="AI9" s="29" t="e">
        <f>[4]圣人加成属性战力计算!$U10</f>
        <v>#DIV/0!</v>
      </c>
      <c r="AJ9" s="29"/>
      <c r="AK9" s="29">
        <f>[16]战法升星!$AU7</f>
        <v>13259.53373993545</v>
      </c>
      <c r="AL9" s="29">
        <f>[13]宝物升星!$AZ6</f>
        <v>24295.292580013796</v>
      </c>
      <c r="AM9" s="29">
        <f>[13]宝物温养!$CU6</f>
        <v>0</v>
      </c>
      <c r="AN9" s="29">
        <f>[17]投放验证!M9</f>
        <v>30</v>
      </c>
      <c r="AO9" s="29">
        <f>[17]投放验证!AE9+[17]投放验证!AM9</f>
        <v>0</v>
      </c>
      <c r="AP9" s="29">
        <f>[8]装备强化!DC8+[8]装备突破!CA8</f>
        <v>0</v>
      </c>
      <c r="AQ9" s="29">
        <f>[14]藏品属性!AN13</f>
        <v>0</v>
      </c>
      <c r="AR9" s="29">
        <f>[15]付费投放!AA9</f>
        <v>0</v>
      </c>
      <c r="AS9" s="29">
        <f>[11]属性汇总新!W6</f>
        <v>3241.8137053063047</v>
      </c>
      <c r="AU9" s="29">
        <f t="shared" ref="AU9:AU16" si="53">D9+G9</f>
        <v>13855051.634723634</v>
      </c>
      <c r="AV9" s="29">
        <f t="shared" si="3"/>
        <v>37261.904102831009</v>
      </c>
      <c r="AW9" s="29">
        <f t="shared" ref="AW9:AW22" si="54">(AU9-AU8)/(AV9-AV8)</f>
        <v>674.93376463761092</v>
      </c>
      <c r="AX9" s="29" t="e">
        <f t="shared" si="4"/>
        <v>#DIV/0!</v>
      </c>
      <c r="AY9" s="29">
        <f t="shared" ref="AY9:AY16" si="55">AC9+AK9</f>
        <v>14872.107507567685</v>
      </c>
      <c r="AZ9" s="29" t="e">
        <f t="shared" ref="AZ9:AZ22" si="56">(AX9-AX8)/(AY9-AY8)</f>
        <v>#DIV/0!</v>
      </c>
      <c r="BA9" s="29">
        <f t="shared" si="5"/>
        <v>0</v>
      </c>
      <c r="BB9" s="29">
        <f t="shared" si="6"/>
        <v>0</v>
      </c>
      <c r="BC9" s="29" t="e">
        <f>(BA9-BA8)/(BB9-BB8)</f>
        <v>#DIV/0!</v>
      </c>
      <c r="BD9" s="29">
        <f t="shared" si="7"/>
        <v>0</v>
      </c>
      <c r="BE9" s="29">
        <f t="shared" si="8"/>
        <v>0</v>
      </c>
      <c r="BF9" s="29" t="e">
        <f>(BD9-BD8)/(BE9-BE8)</f>
        <v>#DIV/0!</v>
      </c>
      <c r="BG9" s="29">
        <f t="shared" si="9"/>
        <v>109790998.92133263</v>
      </c>
      <c r="BH9" s="29" t="e">
        <f t="shared" si="10"/>
        <v>#VALUE!</v>
      </c>
      <c r="BI9" s="29" t="e">
        <f t="shared" ref="BI9:BI16" si="57">(BG9-BG8)/(BH9-BH8)</f>
        <v>#VALUE!</v>
      </c>
      <c r="BJ9" s="29">
        <f t="shared" si="11"/>
        <v>103073310.54953441</v>
      </c>
      <c r="BK9" s="29">
        <f t="shared" si="12"/>
        <v>15119.331492987072</v>
      </c>
      <c r="BL9" s="29">
        <f t="shared" ref="BL9:BL13" si="58">(BJ9-BJ8)/(BK9-BK8)</f>
        <v>8765.5256470248787</v>
      </c>
      <c r="BM9" s="29">
        <f t="shared" si="13"/>
        <v>98630740.740963608</v>
      </c>
      <c r="BN9" s="29">
        <f t="shared" si="14"/>
        <v>14278.3963310789</v>
      </c>
      <c r="BO9" s="29">
        <f t="shared" ref="BO9:BO13" si="59">(BM9-BM8)/(BN9-BN8)</f>
        <v>5450.9306493351596</v>
      </c>
      <c r="BP9" s="29">
        <f t="shared" si="15"/>
        <v>10639403.123330832</v>
      </c>
      <c r="BQ9" s="29">
        <f t="shared" si="16"/>
        <v>3241.8137053063047</v>
      </c>
      <c r="BR9" s="29">
        <f t="shared" ref="BR9" si="60">(BP9-BP8)/(BQ9-BQ8)</f>
        <v>5313.7616040513922</v>
      </c>
      <c r="BS9" s="29" t="e">
        <f t="shared" si="17"/>
        <v>#VALUE!</v>
      </c>
      <c r="BT9" s="29">
        <f t="shared" si="18"/>
        <v>24295.292580013796</v>
      </c>
      <c r="BU9" s="29" t="e">
        <f t="shared" ref="BU9" si="61">(BS9-BS8)/(BT9-BT8)</f>
        <v>#VALUE!</v>
      </c>
      <c r="BV9" s="29">
        <f t="shared" si="19"/>
        <v>0</v>
      </c>
      <c r="BW9" s="29">
        <f t="shared" si="20"/>
        <v>30</v>
      </c>
      <c r="BX9" s="29">
        <f t="shared" ref="BX9:BX22" si="62">(BV9-BV8)/(BW9-BW8)</f>
        <v>0</v>
      </c>
      <c r="BY9" s="29">
        <f t="shared" si="21"/>
        <v>0</v>
      </c>
      <c r="BZ9" s="29">
        <f t="shared" si="22"/>
        <v>0</v>
      </c>
      <c r="CA9" s="29" t="e">
        <f t="shared" ref="CA9:CA22" si="63">(BY9-BY8)/(BZ9-BZ8)</f>
        <v>#DIV/0!</v>
      </c>
      <c r="CB9" s="29">
        <f t="shared" si="23"/>
        <v>0</v>
      </c>
      <c r="CC9" s="29">
        <f t="shared" si="24"/>
        <v>0</v>
      </c>
      <c r="CD9" s="29" t="e">
        <f t="shared" ref="CD9:CD22" si="64">(CB9-CB8)/(CC9-CC8)</f>
        <v>#DIV/0!</v>
      </c>
      <c r="CE9" s="29">
        <f t="shared" si="25"/>
        <v>0</v>
      </c>
      <c r="CF9" s="29">
        <f t="shared" si="26"/>
        <v>0</v>
      </c>
      <c r="CG9" s="29" t="e">
        <f t="shared" ref="CG9:CG22" si="65">(CE9-CE8)/(CF9-CF8)</f>
        <v>#DIV/0!</v>
      </c>
      <c r="CI9" s="69" t="e">
        <f t="shared" si="27"/>
        <v>#DIV/0!</v>
      </c>
      <c r="CJ9" s="69" t="e">
        <f t="shared" si="28"/>
        <v>#DIV/0!</v>
      </c>
      <c r="CK9" s="69" t="e">
        <f t="shared" si="29"/>
        <v>#DIV/0!</v>
      </c>
      <c r="CL9" s="69" t="e">
        <f t="shared" si="30"/>
        <v>#DIV/0!</v>
      </c>
      <c r="CM9" s="69" t="e">
        <f t="shared" si="31"/>
        <v>#DIV/0!</v>
      </c>
      <c r="CN9" s="69" t="e">
        <f t="shared" si="32"/>
        <v>#DIV/0!</v>
      </c>
      <c r="CO9" s="69" t="e">
        <f t="shared" si="33"/>
        <v>#DIV/0!</v>
      </c>
      <c r="CP9" s="69" t="e">
        <f t="shared" si="34"/>
        <v>#DIV/0!</v>
      </c>
      <c r="CQ9" s="69" t="e">
        <f t="shared" si="35"/>
        <v>#DIV/0!</v>
      </c>
      <c r="CR9" s="69" t="e">
        <f t="shared" si="36"/>
        <v>#DIV/0!</v>
      </c>
      <c r="CS9" s="69" t="e">
        <f t="shared" si="37"/>
        <v>#DIV/0!</v>
      </c>
      <c r="CT9" s="69" t="e">
        <f t="shared" si="38"/>
        <v>#DIV/0!</v>
      </c>
      <c r="CU9" s="69" t="e">
        <f t="shared" si="39"/>
        <v>#VALUE!</v>
      </c>
      <c r="CV9" s="69" t="e">
        <f t="shared" si="40"/>
        <v>#DIV/0!</v>
      </c>
      <c r="CW9" s="99" t="e">
        <f t="shared" si="41"/>
        <v>#DIV/0!</v>
      </c>
      <c r="CX9" s="99" t="e">
        <f t="shared" si="42"/>
        <v>#DIV/0!</v>
      </c>
      <c r="CY9" s="99" t="e">
        <f t="shared" si="43"/>
        <v>#DIV/0!</v>
      </c>
      <c r="CZ9" s="99" t="e">
        <f t="shared" si="44"/>
        <v>#DIV/0!</v>
      </c>
      <c r="DA9" s="68" t="e">
        <f t="shared" si="45"/>
        <v>#DIV/0!</v>
      </c>
      <c r="DE9" s="29">
        <v>30</v>
      </c>
      <c r="DF9" s="29">
        <f>(INDEX(武将属性!$C$5:$C$104,$DE9,1)-INDEX(武将属性!$C$5:$C$104,$DE8,1))*(INDEX(非r将兵属性验证!$V$7:$V$106,$DE9,1)+INDEX(非r将兵属性验证!$AP$7:$AP$106,$DE9,1))+DF8</f>
        <v>80072971.278429508</v>
      </c>
      <c r="DG9" s="29">
        <f>(INDEX((武将属性!$X$5:$X$104+武将属性!$Y$5:$Y$104)*(武将属性!$R$5:$R$104),$DE9,1)-INDEX((武将属性!$X$5:$X$104+武将属性!$Y$5:$Y$104)*(武将属性!$R$5:$R$104),$DE8,1))*INDEX(非r将兵属性验证!$W$7:$W$106,$DE9,1)+
(INDEX((士兵属性!$D$5:$D$104)*(士兵属性!$J$5:$J$104),$DE9,1)-INDEX((士兵属性!$D$5:$D$104)*(士兵属性!$J$5:$J$104),$DE8,1))*INDEX(非r将兵属性验证!$AQ$7:$AQ$106,$DE9,1)+DG8</f>
        <v>140336657.73170334</v>
      </c>
      <c r="DH9" s="29">
        <f>(INDEX((武将属性!$AJ$5:$AJ$104+武将属性!$AK$5:$AK$104)*(武将属性!$AD$5:$AD$104),$DE9,1)-INDEX((武将属性!$AJ$5:$AJ$104+武将属性!$AK$5:$AK$104)*(武将属性!$AD$5:$AD$104),$DE8,1))*INDEX(非r将兵属性验证!$X$7:$X$106,$DE9,1)+
(INDEX((士兵属性!$O$5:$O$104)*(士兵属性!$U$5:$U$104),$DE9,1)-INDEX((士兵属性!$O$5:$O$104)*(士兵属性!$U$5:$U$104),$DE8,1))*INDEX(非r将兵属性验证!$AR$7:$AR$106,$DE9,1)+DH8</f>
        <v>221.62040069013764</v>
      </c>
      <c r="DI9" s="29">
        <f>(INDEX(非r将兵属性验证!P$7:P$106,$DE9,1)-INDEX(非r将兵属性验证!P$7:P$106,$DE8,1))*INDEX(非r将兵属性验证!Y$7:Y$106,战力汇总!$DE9,1)+(INDEX(非r将兵属性验证!AI$7:AI$106,$DE9,1)-INDEX(非r将兵属性验证!AI$7:AI$106,$DE8,1))*INDEX(非r将兵属性验证!AS$7:AS$106,战力汇总!$DE9,1)+DI8</f>
        <v>1360965.1619650491</v>
      </c>
      <c r="DJ9" s="29">
        <f>(INDEX(非r将兵属性验证!Q$7:Q$106,$DE9,1)-INDEX(非r将兵属性验证!Q$7:Q$106,$DE8,1))*INDEX(非r将兵属性验证!Z$7:Z$106,战力汇总!$DE9,1)+(INDEX(非r将兵属性验证!AJ$7:AJ$106,$DE9,1)-INDEX(非r将兵属性验证!AJ$7:AJ$106,$DE8,1))*INDEX(非r将兵属性验证!AT$7:AT$106,战力汇总!$DE9,1)+DJ8</f>
        <v>1360965.1619650491</v>
      </c>
      <c r="DK9" s="29">
        <f>(INDEX(带兵数!$D$4:$D$103,$DE9,1)-INDEX(带兵数!$D$4:$D$103,$DE8,1))*INDEX(非r将兵属性验证!$AW$7:$AW$106,$DE9,1)+DK8</f>
        <v>104234920.28272149</v>
      </c>
      <c r="DL9" s="29">
        <f>(0.5*(INDEX(战法技能效用!$D$5:$D$104,$DE9,1)-INDEX(战法技能效用!$D$5:$D$104,$DE8,1)))*(INDEX(非r将兵属性验证!$AC$7:$AC$106,$DE9,1)+INDEX(非r将兵属性验证!$AX$7:$AX$106,$DE9,1))+DL8</f>
        <v>62134615.282214738</v>
      </c>
      <c r="DM9" s="67">
        <f t="shared" si="46"/>
        <v>0.20557817876962509</v>
      </c>
      <c r="DN9" s="67">
        <f t="shared" si="47"/>
        <v>0.36029828855460005</v>
      </c>
      <c r="DO9" s="67">
        <f t="shared" si="48"/>
        <v>5.6898498487899047E-7</v>
      </c>
      <c r="DP9" s="67">
        <f t="shared" si="49"/>
        <v>3.4941221101039937E-3</v>
      </c>
      <c r="DQ9" s="67">
        <f t="shared" si="50"/>
        <v>3.4941221101039937E-3</v>
      </c>
      <c r="DR9" s="67">
        <f t="shared" si="51"/>
        <v>0.26761121429362322</v>
      </c>
      <c r="DS9" s="67">
        <f t="shared" si="52"/>
        <v>0.15952350517695876</v>
      </c>
      <c r="DT9" s="29">
        <f t="shared" si="2"/>
        <v>389501316.51939988</v>
      </c>
    </row>
    <row r="10" spans="2:124" x14ac:dyDescent="0.15">
      <c r="B10" s="8">
        <v>6</v>
      </c>
      <c r="C10" s="29">
        <v>40</v>
      </c>
      <c r="D10" s="29">
        <f>[6]武将升星!$AZ7</f>
        <v>0</v>
      </c>
      <c r="E10" s="29">
        <f>[6]武将进阶!$AL7</f>
        <v>0</v>
      </c>
      <c r="F10" s="29">
        <f>[6]武将升级!$BH7</f>
        <v>255648344.06173912</v>
      </c>
      <c r="G10" s="29">
        <f>[6]武将羁绊!$BC10</f>
        <v>49778188.198535979</v>
      </c>
      <c r="H10" s="29">
        <f>[6]武将觉醒!BK7</f>
        <v>0</v>
      </c>
      <c r="I10" s="29">
        <f>[6]第4特性!AJ8</f>
        <v>0</v>
      </c>
      <c r="J10" s="29">
        <f>[7]士兵阶位属性!$CI8</f>
        <v>124084879.141976</v>
      </c>
      <c r="K10" s="29">
        <f>[7]士兵训练属性!$BY9</f>
        <v>105653068.82202193</v>
      </c>
      <c r="L10" s="29">
        <f>[10]装备强化!$CE9</f>
        <v>465854805.75439596</v>
      </c>
      <c r="M10" s="29"/>
      <c r="N10" s="29">
        <f>[4]圣人加成属性战力计算!$I11+[4]圣人加成属性战力计算!$R11</f>
        <v>150692319.98786309</v>
      </c>
      <c r="O10" s="29">
        <f>[12]爵位属性!$U7</f>
        <v>34697709.692507714</v>
      </c>
      <c r="P10" s="29" t="e">
        <f>[16]战法升星!AP8</f>
        <v>#DIV/0!</v>
      </c>
      <c r="Q10" s="29" t="e">
        <f>[13]宝物升星!AP7</f>
        <v>#VALUE!</v>
      </c>
      <c r="R10" s="29">
        <f>[13]宝物温养!$CL7</f>
        <v>0</v>
      </c>
      <c r="S10" s="29">
        <f>[17]效用汇总!I9</f>
        <v>0</v>
      </c>
      <c r="T10" s="29">
        <f>[17]效用汇总!J9</f>
        <v>0</v>
      </c>
      <c r="U10" s="29">
        <f>[8]装备强化!CP9+[8]装备突破!BN9</f>
        <v>0</v>
      </c>
      <c r="V10" s="29">
        <f>[14]藏品属性!AL14+[14]藏品属性!AM14</f>
        <v>0</v>
      </c>
      <c r="W10" s="29">
        <f>[15]育马!AY9+[15]词条!BF9</f>
        <v>0</v>
      </c>
      <c r="X10" s="29">
        <f>[11]属性汇总新!V7</f>
        <v>50518673.670904636</v>
      </c>
      <c r="Y10" s="29">
        <f>[6]武将升星!$BK7</f>
        <v>50716.304055452922</v>
      </c>
      <c r="Z10" s="29"/>
      <c r="AA10" s="29" t="e">
        <f>[6]武将升级!$BT7+[6]武将进阶!$AW7</f>
        <v>#VALUE!</v>
      </c>
      <c r="AB10" s="29"/>
      <c r="AC10" s="29">
        <f>[6]武将觉醒!$BY7</f>
        <v>7107.9609000727214</v>
      </c>
      <c r="AD10" s="29">
        <f>[6]第4特性!BK8</f>
        <v>0</v>
      </c>
      <c r="AE10" s="29"/>
      <c r="AF10" s="29">
        <f>[7]士兵训练属性!$CH9</f>
        <v>29777.710459914444</v>
      </c>
      <c r="AG10" s="29">
        <f>[10]装备强化!$CR9+[10]装备突破!$AJ9</f>
        <v>36024.043640795993</v>
      </c>
      <c r="AH10" s="29"/>
      <c r="AI10" s="29" t="e">
        <f>[4]圣人加成属性战力计算!$U11</f>
        <v>#DIV/0!</v>
      </c>
      <c r="AJ10" s="29"/>
      <c r="AK10" s="29">
        <f>[16]战法升星!$AU8</f>
        <v>23112.833333333332</v>
      </c>
      <c r="AL10" s="29">
        <f>[13]宝物升星!$AZ7</f>
        <v>32393.723440018395</v>
      </c>
      <c r="AM10" s="29">
        <f>[13]宝物温养!$CU7</f>
        <v>0</v>
      </c>
      <c r="AN10" s="29">
        <f>[17]投放验证!M10</f>
        <v>40</v>
      </c>
      <c r="AO10" s="29">
        <f>[17]投放验证!AE10+[17]投放验证!AM10</f>
        <v>0</v>
      </c>
      <c r="AP10" s="29">
        <f>[8]装备强化!DC9+[8]装备突破!CA9</f>
        <v>0</v>
      </c>
      <c r="AQ10" s="29">
        <f>[14]藏品属性!AN14</f>
        <v>0</v>
      </c>
      <c r="AR10" s="29">
        <f>[15]付费投放!AA10</f>
        <v>0</v>
      </c>
      <c r="AS10" s="29">
        <f>[11]属性汇总新!W7</f>
        <v>5750.5353709089632</v>
      </c>
      <c r="AU10" s="29">
        <f t="shared" si="53"/>
        <v>49778188.198535979</v>
      </c>
      <c r="AV10" s="29">
        <f t="shared" si="3"/>
        <v>50716.304055452922</v>
      </c>
      <c r="AW10" s="29">
        <f t="shared" si="54"/>
        <v>2669.9917268931686</v>
      </c>
      <c r="AX10" s="29" t="e">
        <f>H10+P10</f>
        <v>#DIV/0!</v>
      </c>
      <c r="AY10" s="29">
        <f t="shared" si="55"/>
        <v>30220.794233406054</v>
      </c>
      <c r="AZ10" s="29" t="e">
        <f t="shared" si="56"/>
        <v>#DIV/0!</v>
      </c>
      <c r="BA10" s="29">
        <f t="shared" si="5"/>
        <v>0</v>
      </c>
      <c r="BB10" s="29">
        <f t="shared" si="6"/>
        <v>0</v>
      </c>
      <c r="BC10" s="29" t="e">
        <f t="shared" ref="BC10:BC22" si="66">(BA10-BA9)/(BB10-BB9)</f>
        <v>#DIV/0!</v>
      </c>
      <c r="BD10" s="29">
        <f t="shared" si="7"/>
        <v>0</v>
      </c>
      <c r="BE10" s="29">
        <f t="shared" si="8"/>
        <v>0</v>
      </c>
      <c r="BF10" s="29" t="e">
        <f t="shared" ref="BF10:BF16" si="67">(BD10-BD9)/(BE10-BE9)</f>
        <v>#DIV/0!</v>
      </c>
      <c r="BG10" s="29">
        <f t="shared" si="9"/>
        <v>255648344.06173912</v>
      </c>
      <c r="BH10" s="29" t="e">
        <f t="shared" si="10"/>
        <v>#VALUE!</v>
      </c>
      <c r="BI10" s="29" t="e">
        <f t="shared" si="57"/>
        <v>#VALUE!</v>
      </c>
      <c r="BJ10" s="29">
        <f t="shared" si="11"/>
        <v>465854805.75439596</v>
      </c>
      <c r="BK10" s="29">
        <f t="shared" si="12"/>
        <v>36024.043640795993</v>
      </c>
      <c r="BL10" s="29">
        <f t="shared" si="58"/>
        <v>17354.05360474603</v>
      </c>
      <c r="BM10" s="29">
        <f t="shared" si="13"/>
        <v>229737947.96399793</v>
      </c>
      <c r="BN10" s="29">
        <f t="shared" si="14"/>
        <v>29777.710459914444</v>
      </c>
      <c r="BO10" s="29">
        <f>(BM10-BM9)/(BN10-BN9)</f>
        <v>8458.9038026603539</v>
      </c>
      <c r="BP10" s="29">
        <f t="shared" si="15"/>
        <v>50518673.670904636</v>
      </c>
      <c r="BQ10" s="29">
        <f t="shared" si="16"/>
        <v>5750.5353709089632</v>
      </c>
      <c r="BR10" s="29">
        <f>(BP10-BP9)/(BQ10-BQ9)</f>
        <v>15896.251503051373</v>
      </c>
      <c r="BS10" s="29" t="e">
        <f t="shared" si="17"/>
        <v>#VALUE!</v>
      </c>
      <c r="BT10" s="29">
        <f t="shared" si="18"/>
        <v>32393.723440018395</v>
      </c>
      <c r="BU10" s="29" t="e">
        <f>(BS10-BS9)/(BT10-BT9)</f>
        <v>#VALUE!</v>
      </c>
      <c r="BV10" s="29">
        <f t="shared" si="19"/>
        <v>0</v>
      </c>
      <c r="BW10" s="29">
        <f t="shared" si="20"/>
        <v>40</v>
      </c>
      <c r="BX10" s="29">
        <f t="shared" si="62"/>
        <v>0</v>
      </c>
      <c r="BY10" s="29">
        <f t="shared" si="21"/>
        <v>0</v>
      </c>
      <c r="BZ10" s="29">
        <f t="shared" si="22"/>
        <v>0</v>
      </c>
      <c r="CA10" s="29" t="e">
        <f t="shared" si="63"/>
        <v>#DIV/0!</v>
      </c>
      <c r="CB10" s="29">
        <f t="shared" si="23"/>
        <v>0</v>
      </c>
      <c r="CC10" s="29">
        <f t="shared" si="24"/>
        <v>0</v>
      </c>
      <c r="CD10" s="29" t="e">
        <f t="shared" si="64"/>
        <v>#DIV/0!</v>
      </c>
      <c r="CE10" s="29">
        <f t="shared" si="25"/>
        <v>0</v>
      </c>
      <c r="CF10" s="29">
        <f t="shared" si="26"/>
        <v>0</v>
      </c>
      <c r="CG10" s="29" t="e">
        <f t="shared" si="65"/>
        <v>#DIV/0!</v>
      </c>
      <c r="CI10" s="69" t="e">
        <f t="shared" si="27"/>
        <v>#DIV/0!</v>
      </c>
      <c r="CJ10" s="69" t="e">
        <f t="shared" si="28"/>
        <v>#DIV/0!</v>
      </c>
      <c r="CK10" s="69" t="e">
        <f t="shared" si="29"/>
        <v>#DIV/0!</v>
      </c>
      <c r="CL10" s="69" t="e">
        <f t="shared" si="30"/>
        <v>#DIV/0!</v>
      </c>
      <c r="CM10" s="69" t="e">
        <f t="shared" si="31"/>
        <v>#DIV/0!</v>
      </c>
      <c r="CN10" s="69" t="e">
        <f t="shared" si="32"/>
        <v>#DIV/0!</v>
      </c>
      <c r="CO10" s="69" t="e">
        <f t="shared" si="33"/>
        <v>#DIV/0!</v>
      </c>
      <c r="CP10" s="69" t="e">
        <f t="shared" si="34"/>
        <v>#DIV/0!</v>
      </c>
      <c r="CQ10" s="69" t="e">
        <f t="shared" si="35"/>
        <v>#DIV/0!</v>
      </c>
      <c r="CR10" s="69" t="e">
        <f t="shared" si="36"/>
        <v>#DIV/0!</v>
      </c>
      <c r="CS10" s="69" t="e">
        <f t="shared" si="37"/>
        <v>#DIV/0!</v>
      </c>
      <c r="CT10" s="69" t="e">
        <f t="shared" si="38"/>
        <v>#DIV/0!</v>
      </c>
      <c r="CU10" s="69" t="e">
        <f t="shared" si="39"/>
        <v>#VALUE!</v>
      </c>
      <c r="CV10" s="69" t="e">
        <f t="shared" si="40"/>
        <v>#DIV/0!</v>
      </c>
      <c r="CW10" s="99" t="e">
        <f t="shared" si="41"/>
        <v>#DIV/0!</v>
      </c>
      <c r="CX10" s="99" t="e">
        <f t="shared" si="42"/>
        <v>#DIV/0!</v>
      </c>
      <c r="CY10" s="99" t="e">
        <f t="shared" si="43"/>
        <v>#DIV/0!</v>
      </c>
      <c r="CZ10" s="99" t="e">
        <f t="shared" si="44"/>
        <v>#DIV/0!</v>
      </c>
      <c r="DA10" s="68" t="e">
        <f t="shared" si="45"/>
        <v>#DIV/0!</v>
      </c>
      <c r="DE10" s="29">
        <v>40</v>
      </c>
      <c r="DF10" s="29">
        <f>(INDEX(武将属性!$C$5:$C$104,$DE10,1)-INDEX(武将属性!$C$5:$C$104,$DE9,1))*(INDEX(非r将兵属性验证!$V$7:$V$106,$DE10,1)+INDEX(非r将兵属性验证!$AP$7:$AP$106,$DE10,1))+DF9</f>
        <v>245853321.69523722</v>
      </c>
      <c r="DG10" s="29">
        <f>(INDEX((武将属性!$X$5:$X$104+武将属性!$Y$5:$Y$104)*(武将属性!$R$5:$R$104),$DE10,1)-INDEX((武将属性!$X$5:$X$104+武将属性!$Y$5:$Y$104)*(武将属性!$R$5:$R$104),$DE9,1))*INDEX(非r将兵属性验证!$W$7:$W$106,$DE10,1)+
(INDEX((士兵属性!$D$5:$D$104)*(士兵属性!$J$5:$J$104),$DE10,1)-INDEX((士兵属性!$D$5:$D$104)*(士兵属性!$J$5:$J$104),$DE9,1))*INDEX(非r将兵属性验证!$AQ$7:$AQ$106,$DE10,1)+DG9</f>
        <v>419432014.07361388</v>
      </c>
      <c r="DH10" s="29">
        <f>(INDEX((武将属性!$AJ$5:$AJ$104+武将属性!$AK$5:$AK$104)*(武将属性!$AD$5:$AD$104),$DE10,1)-INDEX((武将属性!$AJ$5:$AJ$104+武将属性!$AK$5:$AK$104)*(武将属性!$AD$5:$AD$104),$DE9,1))*INDEX(非r将兵属性验证!$X$7:$X$106,$DE10,1)+
(INDEX((士兵属性!$O$5:$O$104)*(士兵属性!$U$5:$U$104),$DE10,1)-INDEX((士兵属性!$O$5:$O$104)*(士兵属性!$U$5:$U$104),$DE9,1))*INDEX(非r将兵属性验证!$AR$7:$AR$106,$DE10,1)+DH9</f>
        <v>631.49886376274833</v>
      </c>
      <c r="DI10" s="29">
        <f>(INDEX(非r将兵属性验证!P$7:P$106,$DE10,1)-INDEX(非r将兵属性验证!P$7:P$106,$DE9,1))*INDEX(非r将兵属性验证!Y$7:Y$106,战力汇总!$DE10,1)+(INDEX(非r将兵属性验证!AI$7:AI$106,$DE10,1)-INDEX(非r将兵属性验证!AI$7:AI$106,$DE9,1))*INDEX(非r将兵属性验证!AS$7:AS$106,战力汇总!$DE10,1)+DI9</f>
        <v>5217139.8048810577</v>
      </c>
      <c r="DJ10" s="29">
        <f>(INDEX(非r将兵属性验证!Q$7:Q$106,$DE10,1)-INDEX(非r将兵属性验证!Q$7:Q$106,$DE9,1))*INDEX(非r将兵属性验证!Z$7:Z$106,战力汇总!$DE10,1)+(INDEX(非r将兵属性验证!AJ$7:AJ$106,$DE10,1)-INDEX(非r将兵属性验证!AJ$7:AJ$106,$DE9,1))*INDEX(非r将兵属性验证!AT$7:AT$106,战力汇总!$DE10,1)+DJ9</f>
        <v>5217139.8048810577</v>
      </c>
      <c r="DK10" s="29">
        <f>(INDEX(带兵数!$D$4:$D$103,$DE10,1)-INDEX(带兵数!$D$4:$D$103,$DE9,1))*INDEX(非r将兵属性验证!$AW$7:$AW$106,$DE10,1)+DK9</f>
        <v>228383201.64635682</v>
      </c>
      <c r="DL10" s="29">
        <f>(0.5*(INDEX(战法技能效用!$D$5:$D$104,$DE10,1)-INDEX(战法技能效用!$D$5:$D$104,$DE9,1)))*(INDEX(非r将兵属性验证!$AC$7:$AC$106,$DE10,1)+INDEX(非r将兵属性验证!$AX$7:$AX$106,$DE10,1))+DL9</f>
        <v>347252394.39092255</v>
      </c>
      <c r="DM10" s="67">
        <f t="shared" si="46"/>
        <v>0.19646955187628834</v>
      </c>
      <c r="DN10" s="67">
        <f t="shared" si="47"/>
        <v>0.33518204789505751</v>
      </c>
      <c r="DO10" s="67">
        <f t="shared" si="48"/>
        <v>5.0465170825575213E-7</v>
      </c>
      <c r="DP10" s="67">
        <f t="shared" si="49"/>
        <v>4.1691896309277512E-3</v>
      </c>
      <c r="DQ10" s="67">
        <f t="shared" si="50"/>
        <v>4.1691896309277512E-3</v>
      </c>
      <c r="DR10" s="67">
        <f t="shared" si="51"/>
        <v>0.18250859892449836</v>
      </c>
      <c r="DS10" s="67">
        <f t="shared" si="52"/>
        <v>0.27750091739059213</v>
      </c>
      <c r="DT10" s="29">
        <f t="shared" si="2"/>
        <v>1251355842.9147563</v>
      </c>
    </row>
    <row r="11" spans="2:124" x14ac:dyDescent="0.15">
      <c r="B11" s="8">
        <v>7</v>
      </c>
      <c r="C11" s="29">
        <v>50</v>
      </c>
      <c r="D11" s="29">
        <f>[6]武将升星!$AZ8</f>
        <v>0</v>
      </c>
      <c r="E11" s="29">
        <f>[6]武将进阶!$AL8</f>
        <v>0</v>
      </c>
      <c r="F11" s="29">
        <f>[6]武将升级!$BH8</f>
        <v>498606767.51463854</v>
      </c>
      <c r="G11" s="29">
        <f>[6]武将羁绊!$BC11</f>
        <v>152217101.54805857</v>
      </c>
      <c r="H11" s="29">
        <f>[6]武将觉醒!BK8</f>
        <v>0</v>
      </c>
      <c r="I11" s="29">
        <f>[6]第4特性!AJ9</f>
        <v>0</v>
      </c>
      <c r="J11" s="29">
        <f>[7]士兵阶位属性!$CI9</f>
        <v>262894622.66057748</v>
      </c>
      <c r="K11" s="29">
        <f>[7]士兵训练属性!$BY10</f>
        <v>263206512.18878919</v>
      </c>
      <c r="L11" s="29">
        <f>[10]装备强化!$CE10</f>
        <v>802317260.19408143</v>
      </c>
      <c r="M11" s="29"/>
      <c r="N11" s="29">
        <f>[4]圣人加成属性战力计算!$I12+[4]圣人加成属性战力计算!$R12</f>
        <v>220619630.95315573</v>
      </c>
      <c r="O11" s="29">
        <f>[12]爵位属性!$U8</f>
        <v>63061262.131186545</v>
      </c>
      <c r="P11" s="29" t="e">
        <f>[16]战法升星!AP9</f>
        <v>#DIV/0!</v>
      </c>
      <c r="Q11" s="29" t="e">
        <f>[13]宝物升星!AP8</f>
        <v>#VALUE!</v>
      </c>
      <c r="R11" s="29">
        <f>[13]宝物温养!$CL8</f>
        <v>0</v>
      </c>
      <c r="S11" s="29">
        <f>[17]效用汇总!I10</f>
        <v>0</v>
      </c>
      <c r="T11" s="29">
        <f>[17]效用汇总!J10</f>
        <v>0</v>
      </c>
      <c r="U11" s="29">
        <f>[8]装备强化!CP10+[8]装备突破!BN10</f>
        <v>0</v>
      </c>
      <c r="V11" s="29">
        <f>[14]藏品属性!AL15+[14]藏品属性!AM15</f>
        <v>156440603.57523277</v>
      </c>
      <c r="W11" s="29">
        <f>[15]育马!AY10+[15]词条!BF10</f>
        <v>0</v>
      </c>
      <c r="X11" s="29">
        <f>[11]属性汇总新!V8</f>
        <v>170647501.8978495</v>
      </c>
      <c r="Y11" s="29">
        <f>[6]武将升星!$BK8</f>
        <v>64715.800327319994</v>
      </c>
      <c r="Z11" s="29"/>
      <c r="AA11" s="29" t="e">
        <f>[6]武将升级!$BT8+[6]武将进阶!$AW8</f>
        <v>#VALUE!</v>
      </c>
      <c r="AB11" s="29"/>
      <c r="AC11" s="29">
        <f>[6]武将觉醒!$BY8</f>
        <v>9553.8669083959576</v>
      </c>
      <c r="AD11" s="29">
        <f>[6]第4特性!BK9</f>
        <v>0</v>
      </c>
      <c r="AE11" s="29"/>
      <c r="AF11" s="29">
        <f>[7]士兵训练属性!$CH10</f>
        <v>66127.861803275795</v>
      </c>
      <c r="AG11" s="29">
        <f>[10]装备强化!$CR10+[10]装备突破!$AJ10</f>
        <v>76557.967837529184</v>
      </c>
      <c r="AH11" s="29"/>
      <c r="AI11" s="29" t="e">
        <f>[4]圣人加成属性战力计算!$U12</f>
        <v>#DIV/0!</v>
      </c>
      <c r="AJ11" s="29"/>
      <c r="AK11" s="29">
        <f>[16]战法升星!$AU9</f>
        <v>41218.604835266182</v>
      </c>
      <c r="AL11" s="29">
        <f>[13]宝物升星!$AZ8</f>
        <v>40492.154300022994</v>
      </c>
      <c r="AM11" s="29">
        <f>[13]宝物温养!$CU8</f>
        <v>0</v>
      </c>
      <c r="AN11" s="29">
        <f>[17]投放验证!M11</f>
        <v>50</v>
      </c>
      <c r="AO11" s="29">
        <f>[17]投放验证!AE11+[17]投放验证!AM11</f>
        <v>0</v>
      </c>
      <c r="AP11" s="29">
        <f>[8]装备强化!DC10+[8]装备突破!CA10</f>
        <v>0</v>
      </c>
      <c r="AQ11" s="29">
        <f>[14]藏品属性!AN15</f>
        <v>1081.9245883376086</v>
      </c>
      <c r="AR11" s="29">
        <f>[15]付费投放!AA11</f>
        <v>0</v>
      </c>
      <c r="AS11" s="29">
        <f>[11]属性汇总新!W8</f>
        <v>10471.141655834626</v>
      </c>
      <c r="AU11" s="29">
        <f t="shared" si="53"/>
        <v>152217101.54805857</v>
      </c>
      <c r="AV11" s="29">
        <f t="shared" si="3"/>
        <v>64715.800327319994</v>
      </c>
      <c r="AW11" s="29">
        <f t="shared" si="54"/>
        <v>7317.3285209826063</v>
      </c>
      <c r="AX11" s="29" t="e">
        <f t="shared" si="4"/>
        <v>#DIV/0!</v>
      </c>
      <c r="AY11" s="29">
        <f t="shared" si="55"/>
        <v>50772.471743662143</v>
      </c>
      <c r="AZ11" s="29" t="e">
        <f t="shared" si="56"/>
        <v>#DIV/0!</v>
      </c>
      <c r="BA11" s="29">
        <f t="shared" si="5"/>
        <v>0</v>
      </c>
      <c r="BB11" s="29">
        <f t="shared" si="6"/>
        <v>0</v>
      </c>
      <c r="BC11" s="29" t="e">
        <f t="shared" si="66"/>
        <v>#DIV/0!</v>
      </c>
      <c r="BD11" s="29">
        <f t="shared" si="7"/>
        <v>0</v>
      </c>
      <c r="BE11" s="29">
        <f t="shared" si="8"/>
        <v>0</v>
      </c>
      <c r="BF11" s="29" t="e">
        <f t="shared" si="67"/>
        <v>#DIV/0!</v>
      </c>
      <c r="BG11" s="29">
        <f t="shared" si="9"/>
        <v>498606767.51463854</v>
      </c>
      <c r="BH11" s="29" t="e">
        <f t="shared" si="10"/>
        <v>#VALUE!</v>
      </c>
      <c r="BI11" s="29" t="e">
        <f t="shared" si="57"/>
        <v>#VALUE!</v>
      </c>
      <c r="BJ11" s="29">
        <f t="shared" si="11"/>
        <v>802317260.19408143</v>
      </c>
      <c r="BK11" s="29">
        <f>AG11</f>
        <v>76557.967837529184</v>
      </c>
      <c r="BL11" s="29">
        <f t="shared" si="58"/>
        <v>8300.7619199821384</v>
      </c>
      <c r="BM11" s="29">
        <f t="shared" si="13"/>
        <v>526101134.84936666</v>
      </c>
      <c r="BN11" s="29">
        <f t="shared" si="14"/>
        <v>66127.861803275795</v>
      </c>
      <c r="BO11" s="29">
        <f t="shared" si="59"/>
        <v>8153.0110861421126</v>
      </c>
      <c r="BP11" s="29">
        <f t="shared" si="15"/>
        <v>170647501.8978495</v>
      </c>
      <c r="BQ11" s="29">
        <f t="shared" si="16"/>
        <v>10471.141655834626</v>
      </c>
      <c r="BR11" s="29">
        <f t="shared" ref="BR11:BR13" si="68">(BP11-BP10)/(BQ11-BQ10)</f>
        <v>25447.754160424876</v>
      </c>
      <c r="BS11" s="29" t="e">
        <f t="shared" si="17"/>
        <v>#VALUE!</v>
      </c>
      <c r="BT11" s="29">
        <f t="shared" si="18"/>
        <v>40492.154300022994</v>
      </c>
      <c r="BU11" s="29" t="e">
        <f t="shared" ref="BU11:BU13" si="69">(BS11-BS10)/(BT11-BT10)</f>
        <v>#VALUE!</v>
      </c>
      <c r="BV11" s="29">
        <f t="shared" si="19"/>
        <v>0</v>
      </c>
      <c r="BW11" s="29">
        <f t="shared" si="20"/>
        <v>50</v>
      </c>
      <c r="BX11" s="29">
        <f t="shared" si="62"/>
        <v>0</v>
      </c>
      <c r="BY11" s="29">
        <f t="shared" si="21"/>
        <v>0</v>
      </c>
      <c r="BZ11" s="29">
        <f t="shared" si="22"/>
        <v>0</v>
      </c>
      <c r="CA11" s="29" t="e">
        <f t="shared" si="63"/>
        <v>#DIV/0!</v>
      </c>
      <c r="CB11" s="29">
        <f t="shared" si="23"/>
        <v>0</v>
      </c>
      <c r="CC11" s="29">
        <f t="shared" si="24"/>
        <v>0</v>
      </c>
      <c r="CD11" s="29" t="e">
        <f t="shared" si="64"/>
        <v>#DIV/0!</v>
      </c>
      <c r="CE11" s="29">
        <f t="shared" si="25"/>
        <v>156440603.57523277</v>
      </c>
      <c r="CF11" s="29">
        <f t="shared" si="26"/>
        <v>1081.9245883376086</v>
      </c>
      <c r="CG11" s="29">
        <f t="shared" si="65"/>
        <v>144594.7390987812</v>
      </c>
      <c r="CI11" s="69" t="e">
        <f t="shared" si="27"/>
        <v>#DIV/0!</v>
      </c>
      <c r="CJ11" s="69" t="e">
        <f t="shared" si="28"/>
        <v>#DIV/0!</v>
      </c>
      <c r="CK11" s="69" t="e">
        <f t="shared" si="29"/>
        <v>#DIV/0!</v>
      </c>
      <c r="CL11" s="69" t="e">
        <f t="shared" si="30"/>
        <v>#DIV/0!</v>
      </c>
      <c r="CM11" s="69" t="e">
        <f t="shared" si="31"/>
        <v>#DIV/0!</v>
      </c>
      <c r="CN11" s="69" t="e">
        <f t="shared" si="32"/>
        <v>#DIV/0!</v>
      </c>
      <c r="CO11" s="69" t="e">
        <f t="shared" si="33"/>
        <v>#DIV/0!</v>
      </c>
      <c r="CP11" s="69" t="e">
        <f t="shared" si="34"/>
        <v>#DIV/0!</v>
      </c>
      <c r="CQ11" s="69" t="e">
        <f t="shared" si="35"/>
        <v>#DIV/0!</v>
      </c>
      <c r="CR11" s="69" t="e">
        <f t="shared" si="36"/>
        <v>#DIV/0!</v>
      </c>
      <c r="CS11" s="69" t="e">
        <f t="shared" si="37"/>
        <v>#DIV/0!</v>
      </c>
      <c r="CT11" s="69" t="e">
        <f t="shared" si="38"/>
        <v>#DIV/0!</v>
      </c>
      <c r="CU11" s="69" t="e">
        <f t="shared" si="39"/>
        <v>#VALUE!</v>
      </c>
      <c r="CV11" s="69" t="e">
        <f t="shared" si="40"/>
        <v>#DIV/0!</v>
      </c>
      <c r="CW11" s="99" t="e">
        <f t="shared" si="41"/>
        <v>#DIV/0!</v>
      </c>
      <c r="CX11" s="99" t="e">
        <f t="shared" si="42"/>
        <v>#DIV/0!</v>
      </c>
      <c r="CY11" s="99" t="e">
        <f t="shared" si="43"/>
        <v>#DIV/0!</v>
      </c>
      <c r="CZ11" s="99" t="e">
        <f t="shared" si="44"/>
        <v>#DIV/0!</v>
      </c>
      <c r="DA11" s="68" t="e">
        <f t="shared" si="45"/>
        <v>#DIV/0!</v>
      </c>
      <c r="DE11" s="29">
        <v>50</v>
      </c>
      <c r="DF11" s="29">
        <f>(INDEX(武将属性!$C$5:$C$104,$DE11,1)-INDEX(武将属性!$C$5:$C$104,$DE10,1))*(INDEX(非r将兵属性验证!$V$7:$V$106,$DE11,1)+INDEX(非r将兵属性验证!$AP$7:$AP$106,$DE11,1))+DF10</f>
        <v>554832921.64127016</v>
      </c>
      <c r="DG11" s="29">
        <f>(INDEX((武将属性!$X$5:$X$104+武将属性!$Y$5:$Y$104)*(武将属性!$R$5:$R$104),$DE11,1)-INDEX((武将属性!$X$5:$X$104+武将属性!$Y$5:$Y$104)*(武将属性!$R$5:$R$104),$DE10,1))*INDEX(非r将兵属性验证!$W$7:$W$106,$DE11,1)+
(INDEX((士兵属性!$D$5:$D$104)*(士兵属性!$J$5:$J$104),$DE11,1)-INDEX((士兵属性!$D$5:$D$104)*(士兵属性!$J$5:$J$104),$DE10,1))*INDEX(非r将兵属性验证!$AQ$7:$AQ$106,$DE11,1)+DG10</f>
        <v>841153310.55467606</v>
      </c>
      <c r="DH11" s="29">
        <f>(INDEX((武将属性!$AJ$5:$AJ$104+武将属性!$AK$5:$AK$104)*(武将属性!$AD$5:$AD$104),$DE11,1)-INDEX((武将属性!$AJ$5:$AJ$104+武将属性!$AK$5:$AK$104)*(武将属性!$AD$5:$AD$104),$DE10,1))*INDEX(非r将兵属性验证!$X$7:$X$106,$DE11,1)+
(INDEX((士兵属性!$O$5:$O$104)*(士兵属性!$U$5:$U$104),$DE11,1)-INDEX((士兵属性!$O$5:$O$104)*(士兵属性!$U$5:$U$104),$DE10,1))*INDEX(非r将兵属性验证!$AR$7:$AR$106,$DE11,1)+DH10</f>
        <v>1639.8076026655144</v>
      </c>
      <c r="DI11" s="29">
        <f>(INDEX(非r将兵属性验证!P$7:P$106,$DE11,1)-INDEX(非r将兵属性验证!P$7:P$106,$DE10,1))*INDEX(非r将兵属性验证!Y$7:Y$106,战力汇总!$DE11,1)+(INDEX(非r将兵属性验证!AI$7:AI$106,$DE11,1)-INDEX(非r将兵属性验证!AI$7:AI$106,$DE10,1))*INDEX(非r将兵属性验证!AS$7:AS$106,战力汇总!$DE11,1)+DI10</f>
        <v>17490614.660569798</v>
      </c>
      <c r="DJ11" s="29">
        <f>(INDEX(非r将兵属性验证!Q$7:Q$106,$DE11,1)-INDEX(非r将兵属性验证!Q$7:Q$106,$DE10,1))*INDEX(非r将兵属性验证!Z$7:Z$106,战力汇总!$DE11,1)+(INDEX(非r将兵属性验证!AJ$7:AJ$106,$DE11,1)-INDEX(非r将兵属性验证!AJ$7:AJ$106,$DE10,1))*INDEX(非r将兵属性验证!AT$7:AT$106,战力汇总!$DE11,1)+DJ10</f>
        <v>17490614.660569798</v>
      </c>
      <c r="DK11" s="29">
        <f>(INDEX(带兵数!$D$4:$D$103,$DE11,1)-INDEX(带兵数!$D$4:$D$103,$DE10,1))*INDEX(非r将兵属性验证!$AW$7:$AW$106,$DE11,1)+DK10</f>
        <v>470142510.52678716</v>
      </c>
      <c r="DL11" s="29">
        <f>(0.5*(INDEX(战法技能效用!$D$5:$D$104,$DE11,1)-INDEX(战法技能效用!$D$5:$D$104,$DE10,1)))*(INDEX(非r将兵属性验证!$AC$7:$AC$106,$DE11,1)+INDEX(非r将兵属性验证!$AX$7:$AX$106,$DE11,1))+DL10</f>
        <v>516589082.66345233</v>
      </c>
      <c r="DM11" s="67">
        <f t="shared" si="46"/>
        <v>0.22948784475267248</v>
      </c>
      <c r="DN11" s="67">
        <f t="shared" si="47"/>
        <v>0.34791457539099552</v>
      </c>
      <c r="DO11" s="67">
        <f t="shared" si="48"/>
        <v>6.7825087132818769E-7</v>
      </c>
      <c r="DP11" s="67">
        <f t="shared" si="49"/>
        <v>7.2344003127645228E-3</v>
      </c>
      <c r="DQ11" s="67">
        <f t="shared" si="50"/>
        <v>7.2344003127645228E-3</v>
      </c>
      <c r="DR11" s="67">
        <f t="shared" si="51"/>
        <v>0.19445852482625586</v>
      </c>
      <c r="DS11" s="67">
        <f t="shared" si="52"/>
        <v>0.21366957615367582</v>
      </c>
      <c r="DT11" s="29">
        <f t="shared" si="2"/>
        <v>2417700694.5149279</v>
      </c>
    </row>
    <row r="12" spans="2:124" x14ac:dyDescent="0.15">
      <c r="B12" s="8">
        <v>8</v>
      </c>
      <c r="C12" s="29">
        <v>60</v>
      </c>
      <c r="D12" s="29">
        <f>[6]武将升星!$AZ9</f>
        <v>0</v>
      </c>
      <c r="E12" s="29">
        <f>[6]武将进阶!$AL9</f>
        <v>0</v>
      </c>
      <c r="F12" s="29">
        <f>[6]武将升级!$BH9</f>
        <v>988666700.41322815</v>
      </c>
      <c r="G12" s="29">
        <f>[6]武将羁绊!$BC12</f>
        <v>514851332.76196003</v>
      </c>
      <c r="H12" s="29">
        <f>[6]武将觉醒!BK9</f>
        <v>0</v>
      </c>
      <c r="I12" s="29">
        <f>[6]第4特性!AJ10</f>
        <v>74781232.827262923</v>
      </c>
      <c r="J12" s="29">
        <f>[7]士兵阶位属性!$CI10</f>
        <v>628756999.16595864</v>
      </c>
      <c r="K12" s="29">
        <f>[7]士兵训练属性!$BY11</f>
        <v>724962625.15419984</v>
      </c>
      <c r="L12" s="29">
        <f>[10]装备强化!$CE11</f>
        <v>1756263664.0638208</v>
      </c>
      <c r="M12" s="29"/>
      <c r="N12" s="29">
        <f>[4]圣人加成属性战力计算!$I13+[4]圣人加成属性战力计算!$R13</f>
        <v>194252438.8936196</v>
      </c>
      <c r="O12" s="29">
        <f>[12]爵位属性!$U9</f>
        <v>117508206.00068533</v>
      </c>
      <c r="P12" s="29" t="e">
        <f>[16]战法升星!AP10</f>
        <v>#DIV/0!</v>
      </c>
      <c r="Q12" s="29" t="e">
        <f>[13]宝物升星!AP9</f>
        <v>#VALUE!</v>
      </c>
      <c r="R12" s="29">
        <f>[13]宝物温养!$CL9</f>
        <v>430425193.84947854</v>
      </c>
      <c r="S12" s="29">
        <f>[17]效用汇总!I11</f>
        <v>0</v>
      </c>
      <c r="T12" s="29">
        <f>[17]效用汇总!J11</f>
        <v>0</v>
      </c>
      <c r="U12" s="29">
        <f>[8]装备强化!CP11+[8]装备突破!BN11</f>
        <v>50345125.959147111</v>
      </c>
      <c r="V12" s="29">
        <f>[14]藏品属性!AL16+[14]藏品属性!AM16</f>
        <v>221489790.88956076</v>
      </c>
      <c r="W12" s="29">
        <f>[15]育马!AY11+[15]词条!BF11</f>
        <v>1007474799.7173011</v>
      </c>
      <c r="X12" s="29">
        <f>[11]属性汇总新!V9</f>
        <v>485821002.223849</v>
      </c>
      <c r="Y12" s="29">
        <f>[6]武将升星!$BK9</f>
        <v>78399.314421399235</v>
      </c>
      <c r="Z12" s="29"/>
      <c r="AA12" s="29" t="e">
        <f>[6]武将升级!$BT9+[6]武将进阶!$AW9</f>
        <v>#VALUE!</v>
      </c>
      <c r="AB12" s="29"/>
      <c r="AC12" s="29">
        <f>[6]武将觉醒!$BY9</f>
        <v>17940.983682179969</v>
      </c>
      <c r="AD12" s="29">
        <f>[6]第4特性!BK10</f>
        <v>620.30655445629736</v>
      </c>
      <c r="AE12" s="29"/>
      <c r="AF12" s="29">
        <f>[7]士兵训练属性!$CH11</f>
        <v>156065.55989726319</v>
      </c>
      <c r="AG12" s="29">
        <f>[10]装备强化!$CR11+[10]装备突破!$AJ11</f>
        <v>181612.86688523664</v>
      </c>
      <c r="AH12" s="29"/>
      <c r="AI12" s="29" t="e">
        <f>[4]圣人加成属性战力计算!$U13</f>
        <v>#DIV/0!</v>
      </c>
      <c r="AJ12" s="29"/>
      <c r="AK12" s="29">
        <f>[16]战法升星!$AU10</f>
        <v>79294.636402191318</v>
      </c>
      <c r="AL12" s="29">
        <f>[13]宝物升星!$AZ9</f>
        <v>78426.519643218373</v>
      </c>
      <c r="AM12" s="29">
        <f>[13]宝物温养!$CU9</f>
        <v>0</v>
      </c>
      <c r="AN12" s="29">
        <f>[17]投放验证!M12</f>
        <v>60</v>
      </c>
      <c r="AO12" s="29">
        <f>[17]投放验证!AE12+[17]投放验证!AM12</f>
        <v>0</v>
      </c>
      <c r="AP12" s="29">
        <f>[8]装备强化!DC11+[8]装备突破!CA11</f>
        <v>13659.293811739561</v>
      </c>
      <c r="AQ12" s="29">
        <f>[14]藏品属性!AN16</f>
        <v>3220.7692701862852</v>
      </c>
      <c r="AR12" s="29">
        <f>[15]付费投放!AA12</f>
        <v>11134.127690564304</v>
      </c>
      <c r="AS12" s="29">
        <f>[11]属性汇总新!W9</f>
        <v>19986.862497126476</v>
      </c>
      <c r="AU12" s="29">
        <f t="shared" si="53"/>
        <v>514851332.76196003</v>
      </c>
      <c r="AV12" s="29">
        <f t="shared" si="3"/>
        <v>78399.314421399235</v>
      </c>
      <c r="AW12" s="29">
        <f t="shared" si="54"/>
        <v>26501.542565795338</v>
      </c>
      <c r="AX12" s="29" t="e">
        <f t="shared" si="4"/>
        <v>#DIV/0!</v>
      </c>
      <c r="AY12" s="29">
        <f t="shared" si="55"/>
        <v>97235.620084371287</v>
      </c>
      <c r="AZ12" s="29" t="e">
        <f t="shared" si="56"/>
        <v>#DIV/0!</v>
      </c>
      <c r="BA12" s="29">
        <f t="shared" si="5"/>
        <v>74781232.827262923</v>
      </c>
      <c r="BB12" s="29">
        <f t="shared" si="6"/>
        <v>620.30655445629736</v>
      </c>
      <c r="BC12" s="29">
        <f t="shared" si="66"/>
        <v>120555.28398020742</v>
      </c>
      <c r="BD12" s="29">
        <f t="shared" si="7"/>
        <v>0</v>
      </c>
      <c r="BE12" s="29">
        <f t="shared" si="8"/>
        <v>0</v>
      </c>
      <c r="BF12" s="29" t="e">
        <f t="shared" si="67"/>
        <v>#DIV/0!</v>
      </c>
      <c r="BG12" s="29">
        <f t="shared" si="9"/>
        <v>988666700.41322815</v>
      </c>
      <c r="BH12" s="29" t="e">
        <f t="shared" si="10"/>
        <v>#VALUE!</v>
      </c>
      <c r="BI12" s="29" t="e">
        <f t="shared" si="57"/>
        <v>#VALUE!</v>
      </c>
      <c r="BJ12" s="29">
        <f t="shared" si="11"/>
        <v>1756263664.0638208</v>
      </c>
      <c r="BK12" s="29">
        <f t="shared" si="12"/>
        <v>181612.86688523664</v>
      </c>
      <c r="BL12" s="29">
        <f t="shared" si="58"/>
        <v>9080.4561473761823</v>
      </c>
      <c r="BM12" s="29">
        <f t="shared" si="13"/>
        <v>1353719624.3201585</v>
      </c>
      <c r="BN12" s="29">
        <f t="shared" si="14"/>
        <v>156065.55989726319</v>
      </c>
      <c r="BO12" s="29">
        <f t="shared" si="59"/>
        <v>9202.1311086470942</v>
      </c>
      <c r="BP12" s="29">
        <f t="shared" si="15"/>
        <v>485821002.223849</v>
      </c>
      <c r="BQ12" s="29">
        <f t="shared" si="16"/>
        <v>19986.862497126476</v>
      </c>
      <c r="BR12" s="29">
        <f t="shared" si="68"/>
        <v>33121.347881324742</v>
      </c>
      <c r="BS12" s="29" t="e">
        <f>Q12+R12</f>
        <v>#VALUE!</v>
      </c>
      <c r="BT12" s="29">
        <f t="shared" si="18"/>
        <v>78426.519643218373</v>
      </c>
      <c r="BU12" s="29" t="e">
        <f t="shared" si="69"/>
        <v>#VALUE!</v>
      </c>
      <c r="BV12" s="29">
        <f t="shared" si="19"/>
        <v>0</v>
      </c>
      <c r="BW12" s="29">
        <f t="shared" si="20"/>
        <v>60</v>
      </c>
      <c r="BX12" s="29">
        <f t="shared" si="62"/>
        <v>0</v>
      </c>
      <c r="BY12" s="29">
        <f t="shared" si="21"/>
        <v>50345125.959147111</v>
      </c>
      <c r="BZ12" s="29">
        <f t="shared" si="22"/>
        <v>13659.293811739561</v>
      </c>
      <c r="CA12" s="29">
        <f t="shared" si="63"/>
        <v>3685.7780975380801</v>
      </c>
      <c r="CB12" s="29">
        <f t="shared" si="23"/>
        <v>1007474799.7173011</v>
      </c>
      <c r="CC12" s="29">
        <f t="shared" si="24"/>
        <v>11134.127690564304</v>
      </c>
      <c r="CD12" s="29">
        <f t="shared" si="64"/>
        <v>90485.29240158551</v>
      </c>
      <c r="CE12" s="29">
        <f t="shared" si="25"/>
        <v>221489790.88956076</v>
      </c>
      <c r="CF12" s="29">
        <f t="shared" si="26"/>
        <v>3220.7692701862852</v>
      </c>
      <c r="CG12" s="29">
        <f t="shared" si="65"/>
        <v>30413.235643695152</v>
      </c>
      <c r="CI12" s="69" t="e">
        <f t="shared" si="27"/>
        <v>#DIV/0!</v>
      </c>
      <c r="CJ12" s="69" t="e">
        <f t="shared" si="28"/>
        <v>#DIV/0!</v>
      </c>
      <c r="CK12" s="69" t="e">
        <f t="shared" si="29"/>
        <v>#DIV/0!</v>
      </c>
      <c r="CL12" s="69" t="e">
        <f t="shared" si="30"/>
        <v>#DIV/0!</v>
      </c>
      <c r="CM12" s="69" t="e">
        <f t="shared" si="31"/>
        <v>#DIV/0!</v>
      </c>
      <c r="CN12" s="69" t="e">
        <f t="shared" si="32"/>
        <v>#DIV/0!</v>
      </c>
      <c r="CO12" s="69" t="e">
        <f t="shared" si="33"/>
        <v>#DIV/0!</v>
      </c>
      <c r="CP12" s="69" t="e">
        <f t="shared" si="34"/>
        <v>#DIV/0!</v>
      </c>
      <c r="CQ12" s="69" t="e">
        <f t="shared" si="35"/>
        <v>#DIV/0!</v>
      </c>
      <c r="CR12" s="69" t="e">
        <f t="shared" si="36"/>
        <v>#DIV/0!</v>
      </c>
      <c r="CS12" s="69" t="e">
        <f t="shared" si="37"/>
        <v>#DIV/0!</v>
      </c>
      <c r="CT12" s="69" t="e">
        <f t="shared" si="38"/>
        <v>#DIV/0!</v>
      </c>
      <c r="CU12" s="69" t="e">
        <f t="shared" si="39"/>
        <v>#VALUE!</v>
      </c>
      <c r="CV12" s="69" t="e">
        <f t="shared" si="40"/>
        <v>#DIV/0!</v>
      </c>
      <c r="CW12" s="99" t="e">
        <f t="shared" si="41"/>
        <v>#DIV/0!</v>
      </c>
      <c r="CX12" s="99" t="e">
        <f t="shared" si="42"/>
        <v>#DIV/0!</v>
      </c>
      <c r="CY12" s="99" t="e">
        <f t="shared" si="43"/>
        <v>#DIV/0!</v>
      </c>
      <c r="CZ12" s="99" t="e">
        <f t="shared" si="44"/>
        <v>#DIV/0!</v>
      </c>
      <c r="DA12" s="68" t="e">
        <f t="shared" si="45"/>
        <v>#DIV/0!</v>
      </c>
      <c r="DE12" s="29">
        <v>60</v>
      </c>
      <c r="DF12" s="29">
        <f>(INDEX(武将属性!$C$5:$C$104,$DE12,1)-INDEX(武将属性!$C$5:$C$104,$DE11,1))*(INDEX(非r将兵属性验证!$V$7:$V$106,$DE12,1)+INDEX(非r将兵属性验证!$AP$7:$AP$106,$DE12,1))+DF11</f>
        <v>1880966336.0190558</v>
      </c>
      <c r="DG12" s="29">
        <f>(INDEX((武将属性!$X$5:$X$104+武将属性!$Y$5:$Y$104)*(武将属性!$R$5:$R$104),$DE12,1)-INDEX((武将属性!$X$5:$X$104+武将属性!$Y$5:$Y$104)*(武将属性!$R$5:$R$104),$DE11,1))*INDEX(非r将兵属性验证!$W$7:$W$106,$DE12,1)+
(INDEX((士兵属性!$D$5:$D$104)*(士兵属性!$J$5:$J$104),$DE12,1)-INDEX((士兵属性!$D$5:$D$104)*(士兵属性!$J$5:$J$104),$DE11,1))*INDEX(非r将兵属性验证!$AQ$7:$AQ$106,$DE12,1)+DG11</f>
        <v>1953438292.5626917</v>
      </c>
      <c r="DH12" s="29">
        <f>(INDEX((武将属性!$AJ$5:$AJ$104+武将属性!$AK$5:$AK$104)*(武将属性!$AD$5:$AD$104),$DE12,1)-INDEX((武将属性!$AJ$5:$AJ$104+武将属性!$AK$5:$AK$104)*(武将属性!$AD$5:$AD$104),$DE11,1))*INDEX(非r将兵属性验证!$X$7:$X$106,$DE12,1)+
(INDEX((士兵属性!$O$5:$O$104)*(士兵属性!$U$5:$U$104),$DE12,1)-INDEX((士兵属性!$O$5:$O$104)*(士兵属性!$U$5:$U$104),$DE11,1))*INDEX(非r将兵属性验证!$AR$7:$AR$106,$DE12,1)+DH11</f>
        <v>4673.7907120012997</v>
      </c>
      <c r="DI12" s="29">
        <f>(INDEX(非r将兵属性验证!P$7:P$106,$DE12,1)-INDEX(非r将兵属性验证!P$7:P$106,$DE11,1))*INDEX(非r将兵属性验证!Y$7:Y$106,战力汇总!$DE12,1)+(INDEX(非r将兵属性验证!AI$7:AI$106,$DE12,1)-INDEX(非r将兵属性验证!AI$7:AI$106,$DE11,1))*INDEX(非r将兵属性验证!AS$7:AS$106,战力汇总!$DE12,1)+DI11</f>
        <v>66960876.937270552</v>
      </c>
      <c r="DJ12" s="29">
        <f>(INDEX(非r将兵属性验证!Q$7:Q$106,$DE12,1)-INDEX(非r将兵属性验证!Q$7:Q$106,$DE11,1))*INDEX(非r将兵属性验证!Z$7:Z$106,战力汇总!$DE12,1)+(INDEX(非r将兵属性验证!AJ$7:AJ$106,$DE12,1)-INDEX(非r将兵属性验证!AJ$7:AJ$106,$DE11,1))*INDEX(非r将兵属性验证!AT$7:AT$106,战力汇总!$DE12,1)+DJ11</f>
        <v>66960876.937270552</v>
      </c>
      <c r="DK12" s="29">
        <f>(INDEX(带兵数!$D$4:$D$103,$DE12,1)-INDEX(带兵数!$D$4:$D$103,$DE11,1))*INDEX(非r将兵属性验证!$AW$7:$AW$106,$DE12,1)+DK11</f>
        <v>1045250162.9847602</v>
      </c>
      <c r="DL12" s="29">
        <f>(0.5*(INDEX(战法技能效用!$D$5:$D$104,$DE12,1)-INDEX(战法技能效用!$D$5:$D$104,$DE11,1)))*(INDEX(非r将兵属性验证!$AC$7:$AC$106,$DE12,1)+INDEX(非r将兵属性验证!$AX$7:$AX$106,$DE12,1))+DL11</f>
        <v>2020605305.7539296</v>
      </c>
      <c r="DM12" s="67">
        <f t="shared" si="46"/>
        <v>0.26740353406009265</v>
      </c>
      <c r="DN12" s="67">
        <f t="shared" si="47"/>
        <v>0.27770635390801857</v>
      </c>
      <c r="DO12" s="67">
        <f t="shared" si="48"/>
        <v>6.6443940538110866E-7</v>
      </c>
      <c r="DP12" s="67">
        <f t="shared" si="49"/>
        <v>9.5193490675038305E-3</v>
      </c>
      <c r="DQ12" s="67">
        <f t="shared" si="50"/>
        <v>9.5193490675038305E-3</v>
      </c>
      <c r="DR12" s="67">
        <f t="shared" si="51"/>
        <v>0.14859574156471297</v>
      </c>
      <c r="DS12" s="67">
        <f t="shared" si="52"/>
        <v>0.2872550078927627</v>
      </c>
      <c r="DT12" s="29">
        <f t="shared" si="2"/>
        <v>7034186524.9856911</v>
      </c>
    </row>
    <row r="13" spans="2:124" x14ac:dyDescent="0.15">
      <c r="B13" s="8">
        <v>9</v>
      </c>
      <c r="C13" s="29">
        <v>70</v>
      </c>
      <c r="D13" s="29">
        <f>[6]武将升星!$AZ10</f>
        <v>0</v>
      </c>
      <c r="E13" s="29">
        <f>[6]武将进阶!$AL10</f>
        <v>0</v>
      </c>
      <c r="F13" s="29">
        <f>[6]武将升级!$BH10</f>
        <v>2024861452.3277731</v>
      </c>
      <c r="G13" s="29">
        <f>[6]武将羁绊!$BC13</f>
        <v>1615783055.4739838</v>
      </c>
      <c r="H13" s="29">
        <f>[6]武将觉醒!BK10</f>
        <v>0</v>
      </c>
      <c r="I13" s="29">
        <f>[6]第4特性!AJ11</f>
        <v>625086957.88509977</v>
      </c>
      <c r="J13" s="29">
        <f>[7]士兵阶位属性!$CI11</f>
        <v>1683555951.2138779</v>
      </c>
      <c r="K13" s="29">
        <f>[7]士兵训练属性!$BY12</f>
        <v>2306532232.5958452</v>
      </c>
      <c r="L13" s="29">
        <f>[10]装备强化!$CE12</f>
        <v>4637825264.5275288</v>
      </c>
      <c r="M13" s="29"/>
      <c r="N13" s="29">
        <f>[4]圣人加成属性战力计算!$I14+[4]圣人加成属性战力计算!$R14</f>
        <v>129657457.47444877</v>
      </c>
      <c r="O13" s="29">
        <f>[12]爵位属性!$U10</f>
        <v>245208877.12188184</v>
      </c>
      <c r="P13" s="29" t="e">
        <f>[16]战法升星!AP11</f>
        <v>#DIV/0!</v>
      </c>
      <c r="Q13" s="29" t="e">
        <f>[13]宝物升星!AP10</f>
        <v>#VALUE!</v>
      </c>
      <c r="R13" s="29">
        <f>[13]宝物温养!$CL10</f>
        <v>871448454.51598167</v>
      </c>
      <c r="S13" s="29">
        <f>[17]效用汇总!I12</f>
        <v>1155114318.7290752</v>
      </c>
      <c r="T13" s="29">
        <f>[17]效用汇总!J12</f>
        <v>1541189721.9331553</v>
      </c>
      <c r="U13" s="29">
        <f>[8]装备强化!CP12+[8]装备突破!BN12</f>
        <v>1800086671.8731544</v>
      </c>
      <c r="V13" s="29">
        <f>[14]藏品属性!AL17+[14]藏品属性!AM17</f>
        <v>1178475699.5868301</v>
      </c>
      <c r="W13" s="29">
        <f>[15]育马!AY12+[15]词条!BF12</f>
        <v>2753260108.0365038</v>
      </c>
      <c r="X13" s="29">
        <f>[11]属性汇总新!V10</f>
        <v>1536238449.4837084</v>
      </c>
      <c r="Y13" s="29">
        <f>[6]武将升星!$BK10</f>
        <v>104456.19791097222</v>
      </c>
      <c r="Z13" s="29"/>
      <c r="AA13" s="29" t="e">
        <f>[6]武将升级!$BT10+[6]武将进阶!$AW10</f>
        <v>#VALUE!</v>
      </c>
      <c r="AB13" s="29"/>
      <c r="AC13" s="29">
        <f>[6]武将觉醒!$BY10</f>
        <v>26080.042747992607</v>
      </c>
      <c r="AD13" s="29">
        <f>[6]第4特性!BK11</f>
        <v>2984.3000590254533</v>
      </c>
      <c r="AE13" s="29"/>
      <c r="AF13" s="29">
        <f>[7]士兵训练属性!$CH12</f>
        <v>332331.0881712652</v>
      </c>
      <c r="AG13" s="29">
        <f>[10]装备强化!$CR12+[10]装备突破!$AJ12</f>
        <v>363319.00514923164</v>
      </c>
      <c r="AH13" s="29"/>
      <c r="AI13" s="29" t="e">
        <f>[4]圣人加成属性战力计算!$U14</f>
        <v>#DIV/0!</v>
      </c>
      <c r="AJ13" s="29"/>
      <c r="AK13" s="29">
        <f>[16]战法升星!$AU11</f>
        <v>143973.95035513217</v>
      </c>
      <c r="AL13" s="29">
        <f>[13]宝物升星!$AZ10</f>
        <v>142499.67407140846</v>
      </c>
      <c r="AM13" s="29">
        <f>[13]宝物温养!$CU10</f>
        <v>0</v>
      </c>
      <c r="AN13" s="29">
        <f>[17]投放验证!M13</f>
        <v>70</v>
      </c>
      <c r="AO13" s="29">
        <f>[17]投放验证!AE13+[17]投放验证!AM13</f>
        <v>5895.4870721031275</v>
      </c>
      <c r="AP13" s="29">
        <f>[8]装备强化!DC12+[8]装备突破!CA12</f>
        <v>197260.26769589045</v>
      </c>
      <c r="AQ13" s="29">
        <f>[14]藏品属性!AN17</f>
        <v>18046.376512014194</v>
      </c>
      <c r="AR13" s="29">
        <f>[15]付费投放!AA13</f>
        <v>43208.039083404641</v>
      </c>
      <c r="AS13" s="29">
        <f>[11]属性汇总新!W10</f>
        <v>35789.832490171859</v>
      </c>
      <c r="AU13" s="29">
        <f>D13+G13</f>
        <v>1615783055.4739838</v>
      </c>
      <c r="AV13" s="29">
        <f t="shared" si="3"/>
        <v>104456.19791097222</v>
      </c>
      <c r="AW13" s="29">
        <f t="shared" si="54"/>
        <v>42251.089741893986</v>
      </c>
      <c r="AX13" s="29" t="e">
        <f t="shared" si="4"/>
        <v>#DIV/0!</v>
      </c>
      <c r="AY13" s="29">
        <f t="shared" si="55"/>
        <v>170053.99310312478</v>
      </c>
      <c r="AZ13" s="29" t="e">
        <f t="shared" si="56"/>
        <v>#DIV/0!</v>
      </c>
      <c r="BA13" s="29">
        <f t="shared" si="5"/>
        <v>625086957.88509977</v>
      </c>
      <c r="BB13" s="29">
        <f t="shared" si="6"/>
        <v>2984.3000590254533</v>
      </c>
      <c r="BC13" s="29">
        <f t="shared" si="66"/>
        <v>232786.47931739202</v>
      </c>
      <c r="BD13" s="29">
        <f t="shared" si="7"/>
        <v>0</v>
      </c>
      <c r="BE13" s="29">
        <f t="shared" si="8"/>
        <v>0</v>
      </c>
      <c r="BF13" s="29" t="e">
        <f t="shared" si="67"/>
        <v>#DIV/0!</v>
      </c>
      <c r="BG13" s="29">
        <f t="shared" si="9"/>
        <v>2024861452.3277731</v>
      </c>
      <c r="BH13" s="29" t="e">
        <f t="shared" si="10"/>
        <v>#VALUE!</v>
      </c>
      <c r="BI13" s="29" t="e">
        <f t="shared" si="57"/>
        <v>#VALUE!</v>
      </c>
      <c r="BJ13" s="29">
        <f t="shared" si="11"/>
        <v>4637825264.5275288</v>
      </c>
      <c r="BK13" s="29">
        <f t="shared" si="12"/>
        <v>363319.00514923164</v>
      </c>
      <c r="BL13" s="29">
        <f t="shared" si="58"/>
        <v>15858.361351982396</v>
      </c>
      <c r="BM13" s="29">
        <f t="shared" si="13"/>
        <v>3990088183.8097229</v>
      </c>
      <c r="BN13" s="29">
        <f t="shared" si="14"/>
        <v>332331.0881712652</v>
      </c>
      <c r="BO13" s="29">
        <f t="shared" si="59"/>
        <v>14956.801737157424</v>
      </c>
      <c r="BP13" s="29">
        <f t="shared" si="15"/>
        <v>1536238449.4837084</v>
      </c>
      <c r="BQ13" s="29">
        <f t="shared" si="16"/>
        <v>35789.832490171859</v>
      </c>
      <c r="BR13" s="29">
        <f t="shared" si="68"/>
        <v>66469.622338214278</v>
      </c>
      <c r="BS13" s="29" t="e">
        <f t="shared" si="17"/>
        <v>#VALUE!</v>
      </c>
      <c r="BT13" s="29">
        <f t="shared" si="18"/>
        <v>142499.67407140846</v>
      </c>
      <c r="BU13" s="29" t="e">
        <f t="shared" si="69"/>
        <v>#VALUE!</v>
      </c>
      <c r="BV13" s="29">
        <f t="shared" si="19"/>
        <v>2696304040.6622305</v>
      </c>
      <c r="BW13" s="29">
        <f t="shared" si="20"/>
        <v>5965.4870721031275</v>
      </c>
      <c r="BX13" s="29">
        <f t="shared" si="62"/>
        <v>456576.06353915745</v>
      </c>
      <c r="BY13" s="29">
        <f t="shared" si="21"/>
        <v>1800086671.8731544</v>
      </c>
      <c r="BZ13" s="29">
        <f t="shared" si="22"/>
        <v>197260.26769589045</v>
      </c>
      <c r="CA13" s="29">
        <f t="shared" si="63"/>
        <v>9530.1321605083886</v>
      </c>
      <c r="CB13" s="29">
        <f t="shared" si="23"/>
        <v>2753260108.0365038</v>
      </c>
      <c r="CC13" s="29">
        <f t="shared" si="24"/>
        <v>43208.039083404641</v>
      </c>
      <c r="CD13" s="29">
        <f t="shared" si="64"/>
        <v>54430.072058779318</v>
      </c>
      <c r="CE13" s="29">
        <f t="shared" si="25"/>
        <v>1178475699.5868301</v>
      </c>
      <c r="CF13" s="29">
        <f t="shared" si="26"/>
        <v>18046.376512014194</v>
      </c>
      <c r="CG13" s="29">
        <f t="shared" si="65"/>
        <v>64549.525229381346</v>
      </c>
      <c r="CI13" s="69" t="e">
        <f t="shared" si="27"/>
        <v>#DIV/0!</v>
      </c>
      <c r="CJ13" s="69" t="e">
        <f t="shared" si="28"/>
        <v>#DIV/0!</v>
      </c>
      <c r="CK13" s="69" t="e">
        <f t="shared" si="29"/>
        <v>#DIV/0!</v>
      </c>
      <c r="CL13" s="69" t="e">
        <f t="shared" si="30"/>
        <v>#DIV/0!</v>
      </c>
      <c r="CM13" s="69" t="e">
        <f t="shared" si="31"/>
        <v>#DIV/0!</v>
      </c>
      <c r="CN13" s="69" t="e">
        <f t="shared" si="32"/>
        <v>#DIV/0!</v>
      </c>
      <c r="CO13" s="69" t="e">
        <f t="shared" si="33"/>
        <v>#DIV/0!</v>
      </c>
      <c r="CP13" s="69" t="e">
        <f t="shared" si="34"/>
        <v>#DIV/0!</v>
      </c>
      <c r="CQ13" s="69" t="e">
        <f t="shared" si="35"/>
        <v>#DIV/0!</v>
      </c>
      <c r="CR13" s="69" t="e">
        <f t="shared" si="36"/>
        <v>#DIV/0!</v>
      </c>
      <c r="CS13" s="69" t="e">
        <f t="shared" si="37"/>
        <v>#DIV/0!</v>
      </c>
      <c r="CT13" s="69" t="e">
        <f t="shared" si="38"/>
        <v>#DIV/0!</v>
      </c>
      <c r="CU13" s="69" t="e">
        <f t="shared" si="39"/>
        <v>#VALUE!</v>
      </c>
      <c r="CV13" s="69" t="e">
        <f t="shared" si="40"/>
        <v>#DIV/0!</v>
      </c>
      <c r="CW13" s="99" t="e">
        <f t="shared" si="41"/>
        <v>#DIV/0!</v>
      </c>
      <c r="CX13" s="99" t="e">
        <f t="shared" si="42"/>
        <v>#DIV/0!</v>
      </c>
      <c r="CY13" s="99" t="e">
        <f t="shared" si="43"/>
        <v>#DIV/0!</v>
      </c>
      <c r="CZ13" s="99" t="e">
        <f t="shared" si="44"/>
        <v>#DIV/0!</v>
      </c>
      <c r="DA13" s="68" t="e">
        <f t="shared" si="45"/>
        <v>#DIV/0!</v>
      </c>
      <c r="DE13" s="29">
        <v>70</v>
      </c>
      <c r="DF13" s="29">
        <f>(INDEX(武将属性!$C$5:$C$104,$DE13,1)-INDEX(武将属性!$C$5:$C$104,$DE12,1))*(INDEX(非r将兵属性验证!$V$7:$V$106,$DE13,1)+INDEX(非r将兵属性验证!$AP$7:$AP$106,$DE13,1))+DF12</f>
        <v>5651268419.5387516</v>
      </c>
      <c r="DG13" s="29">
        <f>(INDEX((武将属性!$X$5:$X$104+武将属性!$Y$5:$Y$104)*(武将属性!$R$5:$R$104),$DE13,1)-INDEX((武将属性!$X$5:$X$104+武将属性!$Y$5:$Y$104)*(武将属性!$R$5:$R$104),$DE12,1))*INDEX(非r将兵属性验证!$W$7:$W$106,$DE13,1)+
(INDEX((士兵属性!$D$5:$D$104)*(士兵属性!$J$5:$J$104),$DE13,1)-INDEX((士兵属性!$D$5:$D$104)*(士兵属性!$J$5:$J$104),$DE12,1))*INDEX(非r将兵属性验证!$AQ$7:$AQ$106,$DE13,1)+DG12</f>
        <v>5270550870.3787498</v>
      </c>
      <c r="DH13" s="29">
        <f>(INDEX((武将属性!$AJ$5:$AJ$104+武将属性!$AK$5:$AK$104)*(武将属性!$AD$5:$AD$104),$DE13,1)-INDEX((武将属性!$AJ$5:$AJ$104+武将属性!$AK$5:$AK$104)*(武将属性!$AD$5:$AD$104),$DE12,1))*INDEX(非r将兵属性验证!$X$7:$X$106,$DE13,1)+
(INDEX((士兵属性!$O$5:$O$104)*(士兵属性!$U$5:$U$104),$DE13,1)-INDEX((士兵属性!$O$5:$O$104)*(士兵属性!$U$5:$U$104),$DE12,1))*INDEX(非r将兵属性验证!$AR$7:$AR$106,$DE13,1)+DH12</f>
        <v>5414.2385816291935</v>
      </c>
      <c r="DI13" s="29">
        <f>(INDEX(非r将兵属性验证!P$7:P$106,$DE13,1)-INDEX(非r将兵属性验证!P$7:P$106,$DE12,1))*INDEX(非r将兵属性验证!Y$7:Y$106,战力汇总!$DE13,1)+(INDEX(非r将兵属性验证!AI$7:AI$106,$DE13,1)-INDEX(非r将兵属性验证!AI$7:AI$106,$DE12,1))*INDEX(非r将兵属性验证!AS$7:AS$106,战力汇总!$DE13,1)+DI12</f>
        <v>84917670.19719626</v>
      </c>
      <c r="DJ13" s="29">
        <f>(INDEX(非r将兵属性验证!Q$7:Q$106,$DE13,1)-INDEX(非r将兵属性验证!Q$7:Q$106,$DE12,1))*INDEX(非r将兵属性验证!Z$7:Z$106,战力汇总!$DE13,1)+(INDEX(非r将兵属性验证!AJ$7:AJ$106,$DE13,1)-INDEX(非r将兵属性验证!AJ$7:AJ$106,$DE12,1))*INDEX(非r将兵属性验证!AT$7:AT$106,战力汇总!$DE13,1)+DJ12</f>
        <v>84917670.19719626</v>
      </c>
      <c r="DK13" s="29">
        <f>(INDEX(带兵数!$D$4:$D$103,$DE13,1)-INDEX(带兵数!$D$4:$D$103,$DE12,1))*INDEX(非r将兵属性验证!$AW$7:$AW$106,$DE13,1)+DK12</f>
        <v>2996924563.1023855</v>
      </c>
      <c r="DL13" s="29">
        <f>(0.5*(INDEX(战法技能效用!$D$5:$D$104,$DE13,1)-INDEX(战法技能效用!$D$5:$D$104,$DE12,1)))*(INDEX(非r将兵属性验证!$AC$7:$AC$106,$DE13,1)+INDEX(非r将兵属性验证!$AX$7:$AX$106,$DE13,1))+DL12</f>
        <v>5754808980.6647434</v>
      </c>
      <c r="DM13" s="67">
        <f t="shared" si="46"/>
        <v>0.28479344495116105</v>
      </c>
      <c r="DN13" s="67">
        <f t="shared" si="47"/>
        <v>0.26560733409438997</v>
      </c>
      <c r="DO13" s="67">
        <f t="shared" si="48"/>
        <v>2.7284841967841208E-7</v>
      </c>
      <c r="DP13" s="67">
        <f t="shared" si="49"/>
        <v>4.27939252523771E-3</v>
      </c>
      <c r="DQ13" s="67">
        <f t="shared" si="50"/>
        <v>4.27939252523771E-3</v>
      </c>
      <c r="DR13" s="67">
        <f t="shared" si="51"/>
        <v>0.15102883232970615</v>
      </c>
      <c r="DS13" s="67">
        <f t="shared" si="52"/>
        <v>0.29001133072584773</v>
      </c>
      <c r="DT13" s="29">
        <f t="shared" si="2"/>
        <v>19843393588.317604</v>
      </c>
    </row>
    <row r="14" spans="2:124" x14ac:dyDescent="0.15">
      <c r="B14" s="8">
        <v>10</v>
      </c>
      <c r="C14" s="29">
        <v>80</v>
      </c>
      <c r="D14" s="29">
        <f>[6]武将升星!$AZ11</f>
        <v>0</v>
      </c>
      <c r="E14" s="29">
        <f>[6]武将进阶!$AL11</f>
        <v>0</v>
      </c>
      <c r="F14" s="29">
        <f>[6]武将升级!$BH11</f>
        <v>4065204116.3703251</v>
      </c>
      <c r="G14" s="29">
        <f>[6]武将羁绊!$BC14</f>
        <v>4640879100.0190144</v>
      </c>
      <c r="H14" s="29">
        <f>[6]武将觉醒!BK11</f>
        <v>0</v>
      </c>
      <c r="I14" s="29">
        <f>[6]第4特性!AJ12</f>
        <v>738754272.0070014</v>
      </c>
      <c r="J14" s="29">
        <f>[7]士兵阶位属性!$CI12</f>
        <v>4757379558.7114973</v>
      </c>
      <c r="K14" s="29">
        <f>[7]士兵训练属性!$BY13</f>
        <v>7320972756.6756468</v>
      </c>
      <c r="L14" s="29">
        <f>[10]装备强化!$CE13</f>
        <v>12599547114.015221</v>
      </c>
      <c r="M14" s="29"/>
      <c r="N14" s="29">
        <f>[4]圣人加成属性战力计算!$I15+[4]圣人加成属性战力计算!$R15</f>
        <v>2286355460.4716296</v>
      </c>
      <c r="O14" s="29">
        <f>[12]爵位属性!$U11</f>
        <v>580025453.03953421</v>
      </c>
      <c r="P14" s="29" t="e">
        <f>[16]战法升星!AP12</f>
        <v>#DIV/0!</v>
      </c>
      <c r="Q14" s="29" t="e">
        <f>[13]宝物升星!AP11</f>
        <v>#VALUE!</v>
      </c>
      <c r="R14" s="29">
        <f>[13]宝物温养!$CL11</f>
        <v>978083745.39704323</v>
      </c>
      <c r="S14" s="29">
        <f>[17]效用汇总!I13</f>
        <v>4528523313.7691126</v>
      </c>
      <c r="T14" s="29">
        <f>[17]效用汇总!J13</f>
        <v>8536385836.1709757</v>
      </c>
      <c r="U14" s="29">
        <f>[8]装备强化!CP13+[8]装备突破!BN13</f>
        <v>8838371141.8105202</v>
      </c>
      <c r="V14" s="29">
        <f>[14]藏品属性!AL18+[14]藏品属性!AM18</f>
        <v>6097425068.2903948</v>
      </c>
      <c r="W14" s="29">
        <f>[15]育马!AY13+[15]词条!BF13</f>
        <v>4047959966.8943534</v>
      </c>
      <c r="X14" s="29">
        <f>[11]属性汇总新!V11</f>
        <v>3891209289.7855825</v>
      </c>
      <c r="Y14" s="29">
        <f>[6]武将升星!$BK11</f>
        <v>130708.97404956893</v>
      </c>
      <c r="Z14" s="29"/>
      <c r="AA14" s="29" t="e">
        <f>[6]武将升级!$BT11+[6]武将进阶!$AW11</f>
        <v>#VALUE!</v>
      </c>
      <c r="AB14" s="29"/>
      <c r="AC14" s="29">
        <f>[6]武将觉醒!$BY11</f>
        <v>29006.959189681667</v>
      </c>
      <c r="AD14" s="29">
        <f>[6]第4特性!BK12</f>
        <v>3000</v>
      </c>
      <c r="AE14" s="29"/>
      <c r="AF14" s="29">
        <f>[7]士兵训练属性!$CH13</f>
        <v>672047.58037591726</v>
      </c>
      <c r="AG14" s="29">
        <f>[10]装备强化!$CR13+[10]装备突破!$AJ13</f>
        <v>766312.08471397997</v>
      </c>
      <c r="AH14" s="29"/>
      <c r="AI14" s="29" t="e">
        <f>[4]圣人加成属性战力计算!$U15</f>
        <v>#DIV/0!</v>
      </c>
      <c r="AJ14" s="29"/>
      <c r="AK14" s="29">
        <f>[16]战法升星!$AU12</f>
        <v>267112.03253797872</v>
      </c>
      <c r="AL14" s="29">
        <f>[13]宝物升星!$AZ11</f>
        <v>246742.61772364849</v>
      </c>
      <c r="AM14" s="29">
        <f>[13]宝物温养!$CU11</f>
        <v>0</v>
      </c>
      <c r="AN14" s="29">
        <f>[17]投放验证!M14</f>
        <v>80</v>
      </c>
      <c r="AO14" s="29">
        <f>[17]投放验证!AE14+[17]投放验证!AM14</f>
        <v>21160.6315279679</v>
      </c>
      <c r="AP14" s="29">
        <f>[8]装备强化!DC13+[8]装备突破!CA13</f>
        <v>903191.67114185251</v>
      </c>
      <c r="AQ14" s="29">
        <f>[14]藏品属性!AN18</f>
        <v>52138.573958657478</v>
      </c>
      <c r="AR14" s="29">
        <f>[15]付费投放!AA14</f>
        <v>95402.346762083485</v>
      </c>
      <c r="AS14" s="29">
        <f>[11]属性汇总新!W11</f>
        <v>63140.796647201874</v>
      </c>
      <c r="AU14" s="29">
        <f t="shared" si="53"/>
        <v>4640879100.0190144</v>
      </c>
      <c r="AV14" s="29">
        <f t="shared" si="3"/>
        <v>130708.97404956893</v>
      </c>
      <c r="AW14" s="29">
        <f t="shared" si="54"/>
        <v>115229.56766837118</v>
      </c>
      <c r="AX14" s="29" t="e">
        <f t="shared" si="4"/>
        <v>#DIV/0!</v>
      </c>
      <c r="AY14" s="29">
        <f t="shared" si="55"/>
        <v>296118.99172766041</v>
      </c>
      <c r="AZ14" s="29" t="e">
        <f t="shared" si="56"/>
        <v>#DIV/0!</v>
      </c>
      <c r="BA14" s="29">
        <f t="shared" si="5"/>
        <v>738754272.0070014</v>
      </c>
      <c r="BB14" s="29">
        <f t="shared" si="6"/>
        <v>3000</v>
      </c>
      <c r="BC14" s="29">
        <f t="shared" si="66"/>
        <v>7239983.5328160059</v>
      </c>
      <c r="BD14" s="29">
        <f t="shared" si="7"/>
        <v>0</v>
      </c>
      <c r="BE14" s="29">
        <f t="shared" si="8"/>
        <v>0</v>
      </c>
      <c r="BF14" s="29" t="e">
        <f t="shared" si="67"/>
        <v>#DIV/0!</v>
      </c>
      <c r="BG14" s="29">
        <f t="shared" si="9"/>
        <v>4065204116.3703251</v>
      </c>
      <c r="BH14" s="29" t="e">
        <f t="shared" si="10"/>
        <v>#VALUE!</v>
      </c>
      <c r="BI14" s="29" t="e">
        <f>(BG14-BG13)/(BH14-BH13)</f>
        <v>#VALUE!</v>
      </c>
      <c r="BJ14" s="29">
        <f t="shared" si="11"/>
        <v>12599547114.015221</v>
      </c>
      <c r="BK14" s="29">
        <f t="shared" si="12"/>
        <v>766312.08471397997</v>
      </c>
      <c r="BL14" s="29">
        <f>(BJ14-BJ13)/(BK14-BK13)</f>
        <v>19756.472885556075</v>
      </c>
      <c r="BM14" s="29">
        <f t="shared" si="13"/>
        <v>12078352315.387144</v>
      </c>
      <c r="BN14" s="29">
        <f t="shared" si="14"/>
        <v>672047.58037591726</v>
      </c>
      <c r="BO14" s="29">
        <f>(BM14-BM13)/(BN14-BN13)</f>
        <v>23808.865089496121</v>
      </c>
      <c r="BP14" s="29">
        <f t="shared" si="15"/>
        <v>3891209289.7855825</v>
      </c>
      <c r="BQ14" s="29">
        <f t="shared" si="16"/>
        <v>63140.796647201874</v>
      </c>
      <c r="BR14" s="29">
        <f>(BP14-BP13)/(BQ14-BQ13)</f>
        <v>86101.931426668787</v>
      </c>
      <c r="BS14" s="29" t="e">
        <f t="shared" si="17"/>
        <v>#VALUE!</v>
      </c>
      <c r="BT14" s="29">
        <f t="shared" si="18"/>
        <v>246742.61772364849</v>
      </c>
      <c r="BU14" s="29" t="e">
        <f>(BS14-BS13)/(BT14-BT13)</f>
        <v>#VALUE!</v>
      </c>
      <c r="BV14" s="29">
        <f t="shared" si="19"/>
        <v>13064909149.940088</v>
      </c>
      <c r="BW14" s="29">
        <f t="shared" si="20"/>
        <v>21240.6315279679</v>
      </c>
      <c r="BX14" s="29">
        <f t="shared" si="62"/>
        <v>678789.33251573367</v>
      </c>
      <c r="BY14" s="29">
        <f t="shared" si="21"/>
        <v>8838371141.8105202</v>
      </c>
      <c r="BZ14" s="29">
        <f t="shared" si="22"/>
        <v>903191.67114185251</v>
      </c>
      <c r="CA14" s="29">
        <f t="shared" si="63"/>
        <v>9970.2101869677408</v>
      </c>
      <c r="CB14" s="29">
        <f t="shared" si="23"/>
        <v>4047959966.8943534</v>
      </c>
      <c r="CC14" s="29">
        <f t="shared" si="24"/>
        <v>95402.346762083485</v>
      </c>
      <c r="CD14" s="29">
        <f t="shared" si="64"/>
        <v>24805.384273479482</v>
      </c>
      <c r="CE14" s="29">
        <f t="shared" si="25"/>
        <v>6097425068.2903948</v>
      </c>
      <c r="CF14" s="29">
        <f t="shared" si="26"/>
        <v>52138.573958657478</v>
      </c>
      <c r="CG14" s="29">
        <f t="shared" si="65"/>
        <v>144283.72874473903</v>
      </c>
      <c r="CI14" s="69" t="e">
        <f t="shared" si="27"/>
        <v>#DIV/0!</v>
      </c>
      <c r="CJ14" s="69" t="e">
        <f t="shared" si="28"/>
        <v>#DIV/0!</v>
      </c>
      <c r="CK14" s="69" t="e">
        <f t="shared" si="29"/>
        <v>#DIV/0!</v>
      </c>
      <c r="CL14" s="69" t="e">
        <f t="shared" si="30"/>
        <v>#DIV/0!</v>
      </c>
      <c r="CM14" s="69" t="e">
        <f t="shared" si="31"/>
        <v>#DIV/0!</v>
      </c>
      <c r="CN14" s="69" t="e">
        <f t="shared" si="32"/>
        <v>#DIV/0!</v>
      </c>
      <c r="CO14" s="69" t="e">
        <f t="shared" si="33"/>
        <v>#DIV/0!</v>
      </c>
      <c r="CP14" s="69" t="e">
        <f t="shared" si="34"/>
        <v>#DIV/0!</v>
      </c>
      <c r="CQ14" s="69" t="e">
        <f t="shared" si="35"/>
        <v>#DIV/0!</v>
      </c>
      <c r="CR14" s="69" t="e">
        <f t="shared" si="36"/>
        <v>#DIV/0!</v>
      </c>
      <c r="CS14" s="69" t="e">
        <f t="shared" si="37"/>
        <v>#DIV/0!</v>
      </c>
      <c r="CT14" s="69" t="e">
        <f t="shared" si="38"/>
        <v>#DIV/0!</v>
      </c>
      <c r="CU14" s="69" t="e">
        <f t="shared" si="39"/>
        <v>#VALUE!</v>
      </c>
      <c r="CV14" s="69" t="e">
        <f t="shared" si="40"/>
        <v>#DIV/0!</v>
      </c>
      <c r="CW14" s="99" t="e">
        <f t="shared" si="41"/>
        <v>#DIV/0!</v>
      </c>
      <c r="CX14" s="99" t="e">
        <f t="shared" si="42"/>
        <v>#DIV/0!</v>
      </c>
      <c r="CY14" s="99" t="e">
        <f t="shared" si="43"/>
        <v>#DIV/0!</v>
      </c>
      <c r="CZ14" s="99" t="e">
        <f t="shared" si="44"/>
        <v>#DIV/0!</v>
      </c>
      <c r="DA14" s="68" t="e">
        <f>SUM(D14:X14)</f>
        <v>#DIV/0!</v>
      </c>
      <c r="DE14" s="29">
        <v>80</v>
      </c>
      <c r="DF14" s="29">
        <f>(INDEX(武将属性!$C$5:$C$104,$DE14,1)-INDEX(武将属性!$C$5:$C$104,$DE13,1))*(INDEX(非r将兵属性验证!$V$7:$V$106,$DE14,1)+INDEX(非r将兵属性验证!$AP$7:$AP$106,$DE14,1))+DF13</f>
        <v>15735666857.201506</v>
      </c>
      <c r="DG14" s="29">
        <f>(INDEX((武将属性!$X$5:$X$104+武将属性!$Y$5:$Y$104)*(武将属性!$R$5:$R$104),$DE14,1)-INDEX((武将属性!$X$5:$X$104+武将属性!$Y$5:$Y$104)*(武将属性!$R$5:$R$104),$DE13,1))*INDEX(非r将兵属性验证!$W$7:$W$106,$DE14,1)+
(INDEX((士兵属性!$D$5:$D$104)*(士兵属性!$J$5:$J$104),$DE14,1)-INDEX((士兵属性!$D$5:$D$104)*(士兵属性!$J$5:$J$104),$DE13,1))*INDEX(非r将兵属性验证!$AQ$7:$AQ$106,$DE14,1)+DG13</f>
        <v>14135702892.455181</v>
      </c>
      <c r="DH14" s="29">
        <f>(INDEX((武将属性!$AJ$5:$AJ$104+武将属性!$AK$5:$AK$104)*(武将属性!$AD$5:$AD$104),$DE14,1)-INDEX((武将属性!$AJ$5:$AJ$104+武将属性!$AK$5:$AK$104)*(武将属性!$AD$5:$AD$104),$DE13,1))*INDEX(非r将兵属性验证!$X$7:$X$106,$DE14,1)+
(INDEX((士兵属性!$O$5:$O$104)*(士兵属性!$U$5:$U$104),$DE14,1)-INDEX((士兵属性!$O$5:$O$104)*(士兵属性!$U$5:$U$104),$DE13,1))*INDEX(非r将兵属性验证!$AR$7:$AR$106,$DE14,1)+DH13</f>
        <v>5414.2385816291935</v>
      </c>
      <c r="DI14" s="29">
        <f>(INDEX(非r将兵属性验证!P$7:P$106,$DE14,1)-INDEX(非r将兵属性验证!P$7:P$106,$DE13,1))*INDEX(非r将兵属性验证!Y$7:Y$106,战力汇总!$DE14,1)+(INDEX(非r将兵属性验证!AI$7:AI$106,$DE14,1)-INDEX(非r将兵属性验证!AI$7:AI$106,$DE13,1))*INDEX(非r将兵属性验证!AS$7:AS$106,战力汇总!$DE14,1)+DI13</f>
        <v>84917670.19719626</v>
      </c>
      <c r="DJ14" s="29">
        <f>(INDEX(非r将兵属性验证!Q$7:Q$106,$DE14,1)-INDEX(非r将兵属性验证!Q$7:Q$106,$DE13,1))*INDEX(非r将兵属性验证!Z$7:Z$106,战力汇总!$DE14,1)+(INDEX(非r将兵属性验证!AJ$7:AJ$106,$DE14,1)-INDEX(非r将兵属性验证!AJ$7:AJ$106,$DE13,1))*INDEX(非r将兵属性验证!AT$7:AT$106,战力汇总!$DE14,1)+DJ13</f>
        <v>84917670.19719626</v>
      </c>
      <c r="DK14" s="29">
        <f>(INDEX(带兵数!$D$4:$D$103,$DE14,1)-INDEX(带兵数!$D$4:$D$103,$DE13,1))*INDEX(非r将兵属性验证!$AW$7:$AW$106,$DE14,1)+DK13</f>
        <v>9037143774.2824154</v>
      </c>
      <c r="DL14" s="29">
        <f>(0.5*(INDEX(战法技能效用!$D$5:$D$104,$DE14,1)-INDEX(战法技能效用!$D$5:$D$104,$DE13,1)))*(INDEX(非r将兵属性验证!$AC$7:$AC$106,$DE14,1)+INDEX(非r将兵属性验证!$AX$7:$AX$106,$DE14,1))+DL13</f>
        <v>11411665556.428654</v>
      </c>
      <c r="DM14" s="67">
        <f t="shared" si="46"/>
        <v>0.31165895574263991</v>
      </c>
      <c r="DN14" s="67">
        <f t="shared" si="47"/>
        <v>0.27997023844811442</v>
      </c>
      <c r="DO14" s="67">
        <f t="shared" si="48"/>
        <v>1.0723383748556048E-7</v>
      </c>
      <c r="DP14" s="67">
        <f t="shared" si="49"/>
        <v>1.6818704067596655E-3</v>
      </c>
      <c r="DQ14" s="67">
        <f t="shared" si="50"/>
        <v>1.6818704067596655E-3</v>
      </c>
      <c r="DR14" s="67">
        <f t="shared" si="51"/>
        <v>0.17898871507310599</v>
      </c>
      <c r="DS14" s="67">
        <f t="shared" si="52"/>
        <v>0.22601824268878282</v>
      </c>
      <c r="DT14" s="29">
        <f t="shared" si="2"/>
        <v>50490019835.000732</v>
      </c>
    </row>
    <row r="15" spans="2:124" x14ac:dyDescent="0.15">
      <c r="B15" s="8">
        <v>11</v>
      </c>
      <c r="C15" s="29">
        <v>90</v>
      </c>
      <c r="D15" s="29">
        <f>[6]武将升星!$AZ12</f>
        <v>0</v>
      </c>
      <c r="E15" s="29">
        <f>[6]武将进阶!$AL12</f>
        <v>0</v>
      </c>
      <c r="F15" s="29">
        <f>[6]武将升级!$BH12</f>
        <v>7910581807.5860891</v>
      </c>
      <c r="G15" s="29">
        <f>[6]武将羁绊!$BC15</f>
        <v>12766794008.001087</v>
      </c>
      <c r="H15" s="29">
        <f>[6]武将觉醒!BK12</f>
        <v>0</v>
      </c>
      <c r="I15" s="29">
        <f>[6]第4特性!AJ13</f>
        <v>5514409840.0218201</v>
      </c>
      <c r="J15" s="29">
        <f>[7]士兵阶位属性!$CI13</f>
        <v>11746107965.182449</v>
      </c>
      <c r="K15" s="29">
        <f>[7]士兵训练属性!$BY14</f>
        <v>18944640657.381523</v>
      </c>
      <c r="L15" s="29">
        <f>[10]装备强化!$CE14</f>
        <v>18959325508.638306</v>
      </c>
      <c r="M15" s="29"/>
      <c r="N15" s="29">
        <f>[4]圣人加成属性战力计算!$I16+[4]圣人加成属性战力计算!$R16</f>
        <v>1854078389.8086476</v>
      </c>
      <c r="O15" s="29">
        <f>[12]爵位属性!$U12</f>
        <v>1370922182.1177812</v>
      </c>
      <c r="P15" s="29" t="e">
        <f>[16]战法升星!AP13</f>
        <v>#DIV/0!</v>
      </c>
      <c r="Q15" s="29" t="e">
        <f>[13]宝物升星!AP12</f>
        <v>#VALUE!</v>
      </c>
      <c r="R15" s="29">
        <f>[13]宝物温养!$CL12</f>
        <v>2546547849.843461</v>
      </c>
      <c r="S15" s="29">
        <f>[17]效用汇总!I14</f>
        <v>4528523313.7691126</v>
      </c>
      <c r="T15" s="29">
        <f>[17]效用汇总!J14</f>
        <v>19172388326.064568</v>
      </c>
      <c r="U15" s="29">
        <f>[8]装备强化!CP14+[8]装备突破!BN14</f>
        <v>20836987171.363533</v>
      </c>
      <c r="V15" s="29">
        <f>[14]藏品属性!AL19+[14]藏品属性!AM19</f>
        <v>15246989830.133179</v>
      </c>
      <c r="W15" s="29">
        <f>[15]育马!AY14+[15]词条!BF14</f>
        <v>5562844904.8691225</v>
      </c>
      <c r="X15" s="29">
        <f>[11]属性汇总新!V12</f>
        <v>8560865226.2206488</v>
      </c>
      <c r="Y15" s="29">
        <f>[6]武将升星!$BK12</f>
        <v>180422.84944788757</v>
      </c>
      <c r="Z15" s="29"/>
      <c r="AA15" s="29" t="e">
        <f>[6]武将升级!$BT12+[6]武将进阶!$AW12</f>
        <v>#VALUE!</v>
      </c>
      <c r="AB15" s="29"/>
      <c r="AC15" s="29">
        <f>[6]武将觉醒!$BY12</f>
        <v>29006.959189681667</v>
      </c>
      <c r="AD15" s="29">
        <f>[6]第4特性!BK13</f>
        <v>10921.68752727725</v>
      </c>
      <c r="AE15" s="29"/>
      <c r="AF15" s="29">
        <f>[7]士兵训练属性!$CH14</f>
        <v>1285843.8073840542</v>
      </c>
      <c r="AG15" s="29">
        <f>[10]装备强化!$CR14+[10]装备突破!$AJ14</f>
        <v>1544661.074536067</v>
      </c>
      <c r="AH15" s="29"/>
      <c r="AI15" s="29" t="e">
        <f>[4]圣人加成属性战力计算!$U16</f>
        <v>#DIV/0!</v>
      </c>
      <c r="AJ15" s="29"/>
      <c r="AK15" s="29">
        <f>[16]战法升星!$AU13</f>
        <v>429021.21250909055</v>
      </c>
      <c r="AL15" s="29">
        <f>[13]宝物升星!$AZ12</f>
        <v>435124.41549025162</v>
      </c>
      <c r="AM15" s="29">
        <f>[13]宝物温养!$CU12</f>
        <v>0</v>
      </c>
      <c r="AN15" s="29">
        <f>[17]投放验证!M15</f>
        <v>90</v>
      </c>
      <c r="AO15" s="29">
        <f>[17]投放验证!AE15+[17]投放验证!AM15</f>
        <v>58280.648082255946</v>
      </c>
      <c r="AP15" s="29">
        <f>[8]装备强化!DC14+[8]装备突破!CA14</f>
        <v>2129519.1397951869</v>
      </c>
      <c r="AQ15" s="29">
        <f>[14]藏品属性!AN19</f>
        <v>120543.18732050416</v>
      </c>
      <c r="AR15" s="29">
        <f>[15]付费投放!AA15</f>
        <v>129954.13094076031</v>
      </c>
      <c r="AS15" s="29">
        <f>[11]属性汇总新!W12</f>
        <v>113298.13729629337</v>
      </c>
      <c r="AU15" s="29">
        <f t="shared" si="53"/>
        <v>12766794008.001087</v>
      </c>
      <c r="AV15" s="29">
        <f t="shared" si="3"/>
        <v>180422.84944788757</v>
      </c>
      <c r="AW15" s="29">
        <f t="shared" si="54"/>
        <v>163453.66042931544</v>
      </c>
      <c r="AX15" s="29" t="e">
        <f t="shared" si="4"/>
        <v>#DIV/0!</v>
      </c>
      <c r="AY15" s="29">
        <f t="shared" si="55"/>
        <v>458028.17169877223</v>
      </c>
      <c r="AZ15" s="29" t="e">
        <f t="shared" si="56"/>
        <v>#DIV/0!</v>
      </c>
      <c r="BA15" s="29">
        <f t="shared" si="5"/>
        <v>5514409840.0218201</v>
      </c>
      <c r="BB15" s="29">
        <f t="shared" si="6"/>
        <v>10921.68752727725</v>
      </c>
      <c r="BC15" s="29">
        <f t="shared" si="66"/>
        <v>602858.36213186895</v>
      </c>
      <c r="BD15" s="29">
        <f t="shared" si="7"/>
        <v>0</v>
      </c>
      <c r="BE15" s="29">
        <f t="shared" si="8"/>
        <v>0</v>
      </c>
      <c r="BF15" s="29" t="e">
        <f t="shared" si="67"/>
        <v>#DIV/0!</v>
      </c>
      <c r="BG15" s="29">
        <f t="shared" si="9"/>
        <v>7910581807.5860891</v>
      </c>
      <c r="BH15" s="29" t="e">
        <f t="shared" si="10"/>
        <v>#VALUE!</v>
      </c>
      <c r="BI15" s="29" t="e">
        <f t="shared" si="57"/>
        <v>#VALUE!</v>
      </c>
      <c r="BJ15" s="29">
        <f t="shared" si="11"/>
        <v>18959325508.638306</v>
      </c>
      <c r="BK15" s="29">
        <f t="shared" si="12"/>
        <v>1544661.074536067</v>
      </c>
      <c r="BL15" s="29">
        <f t="shared" ref="BL15:BL16" si="70">(BJ15-BJ14)/(BK15-BK14)</f>
        <v>8170.8571319361345</v>
      </c>
      <c r="BM15" s="29">
        <f t="shared" si="13"/>
        <v>30690748622.563972</v>
      </c>
      <c r="BN15" s="29">
        <f t="shared" si="14"/>
        <v>1285843.8073840542</v>
      </c>
      <c r="BO15" s="29">
        <f t="shared" ref="BO15:BO16" si="71">(BM15-BM14)/(BN15-BN14)</f>
        <v>30323.412703105598</v>
      </c>
      <c r="BP15" s="29">
        <f t="shared" si="15"/>
        <v>8560865226.2206488</v>
      </c>
      <c r="BQ15" s="29">
        <f t="shared" si="16"/>
        <v>113298.13729629337</v>
      </c>
      <c r="BR15" s="29">
        <f t="shared" ref="BR15:BR16" si="72">(BP15-BP14)/(BQ15-BQ14)</f>
        <v>93100.149968171172</v>
      </c>
      <c r="BS15" s="29" t="e">
        <f t="shared" si="17"/>
        <v>#VALUE!</v>
      </c>
      <c r="BT15" s="29">
        <f t="shared" si="18"/>
        <v>435124.41549025162</v>
      </c>
      <c r="BU15" s="29" t="e">
        <f t="shared" ref="BU15:BU16" si="73">(BS15-BS14)/(BT15-BT14)</f>
        <v>#VALUE!</v>
      </c>
      <c r="BV15" s="29">
        <f t="shared" si="19"/>
        <v>23700911639.833679</v>
      </c>
      <c r="BW15" s="29">
        <f t="shared" si="20"/>
        <v>58370.648082255946</v>
      </c>
      <c r="BX15" s="29">
        <f t="shared" si="62"/>
        <v>286452.94230727374</v>
      </c>
      <c r="BY15" s="29">
        <f t="shared" si="21"/>
        <v>20836987171.363533</v>
      </c>
      <c r="BZ15" s="29">
        <f t="shared" si="22"/>
        <v>2129519.1397951869</v>
      </c>
      <c r="CA15" s="29">
        <f t="shared" si="63"/>
        <v>9784.1859831526399</v>
      </c>
      <c r="CB15" s="29">
        <f t="shared" si="23"/>
        <v>5562844904.8691225</v>
      </c>
      <c r="CC15" s="29">
        <f t="shared" si="24"/>
        <v>129954.13094076031</v>
      </c>
      <c r="CD15" s="29">
        <f t="shared" si="64"/>
        <v>43843.899062950855</v>
      </c>
      <c r="CE15" s="29">
        <f t="shared" si="25"/>
        <v>15246989830.133179</v>
      </c>
      <c r="CF15" s="29">
        <f t="shared" si="26"/>
        <v>120543.18732050416</v>
      </c>
      <c r="CG15" s="29">
        <f t="shared" si="65"/>
        <v>133756.54524123136</v>
      </c>
      <c r="CI15" s="69" t="e">
        <f t="shared" si="27"/>
        <v>#DIV/0!</v>
      </c>
      <c r="CJ15" s="69" t="e">
        <f t="shared" si="28"/>
        <v>#DIV/0!</v>
      </c>
      <c r="CK15" s="69" t="e">
        <f t="shared" si="29"/>
        <v>#DIV/0!</v>
      </c>
      <c r="CL15" s="69" t="e">
        <f t="shared" si="30"/>
        <v>#DIV/0!</v>
      </c>
      <c r="CM15" s="69" t="e">
        <f t="shared" si="31"/>
        <v>#DIV/0!</v>
      </c>
      <c r="CN15" s="69" t="e">
        <f t="shared" si="32"/>
        <v>#DIV/0!</v>
      </c>
      <c r="CO15" s="69" t="e">
        <f t="shared" si="33"/>
        <v>#DIV/0!</v>
      </c>
      <c r="CP15" s="69" t="e">
        <f t="shared" si="34"/>
        <v>#DIV/0!</v>
      </c>
      <c r="CQ15" s="69" t="e">
        <f t="shared" si="35"/>
        <v>#DIV/0!</v>
      </c>
      <c r="CR15" s="69" t="e">
        <f t="shared" si="36"/>
        <v>#DIV/0!</v>
      </c>
      <c r="CS15" s="69" t="e">
        <f t="shared" si="37"/>
        <v>#DIV/0!</v>
      </c>
      <c r="CT15" s="69" t="e">
        <f t="shared" si="38"/>
        <v>#DIV/0!</v>
      </c>
      <c r="CU15" s="69" t="e">
        <f t="shared" si="39"/>
        <v>#VALUE!</v>
      </c>
      <c r="CV15" s="69" t="e">
        <f t="shared" si="40"/>
        <v>#DIV/0!</v>
      </c>
      <c r="CW15" s="99" t="e">
        <f t="shared" si="41"/>
        <v>#DIV/0!</v>
      </c>
      <c r="CX15" s="99" t="e">
        <f t="shared" si="42"/>
        <v>#DIV/0!</v>
      </c>
      <c r="CY15" s="99" t="e">
        <f t="shared" si="43"/>
        <v>#DIV/0!</v>
      </c>
      <c r="CZ15" s="99" t="e">
        <f t="shared" si="44"/>
        <v>#DIV/0!</v>
      </c>
      <c r="DA15" s="68" t="e">
        <f t="shared" si="45"/>
        <v>#DIV/0!</v>
      </c>
      <c r="DE15" s="29">
        <v>90</v>
      </c>
      <c r="DF15" s="29">
        <f>(INDEX(武将属性!$C$5:$C$104,$DE15,1)-INDEX(武将属性!$C$5:$C$104,$DE14,1))*(INDEX(非r将兵属性验证!$V$7:$V$106,$DE15,1)+INDEX(非r将兵属性验证!$AP$7:$AP$106,$DE15,1))+DF14</f>
        <v>35490271099.665047</v>
      </c>
      <c r="DG15" s="29">
        <f>(INDEX((武将属性!$X$5:$X$104+武将属性!$Y$5:$Y$104)*(武将属性!$R$5:$R$104),$DE15,1)-INDEX((武将属性!$X$5:$X$104+武将属性!$Y$5:$Y$104)*(武将属性!$R$5:$R$104),$DE14,1))*INDEX(非r将兵属性验证!$W$7:$W$106,$DE15,1)+
(INDEX((士兵属性!$D$5:$D$104)*(士兵属性!$J$5:$J$104),$DE15,1)-INDEX((士兵属性!$D$5:$D$104)*(士兵属性!$J$5:$J$104),$DE14,1))*INDEX(非r将兵属性验证!$AQ$7:$AQ$106,$DE15,1)+DG14</f>
        <v>31322129014.087906</v>
      </c>
      <c r="DH15" s="29">
        <f>(INDEX((武将属性!$AJ$5:$AJ$104+武将属性!$AK$5:$AK$104)*(武将属性!$AD$5:$AD$104),$DE15,1)-INDEX((武将属性!$AJ$5:$AJ$104+武将属性!$AK$5:$AK$104)*(武将属性!$AD$5:$AD$104),$DE14,1))*INDEX(非r将兵属性验证!$X$7:$X$106,$DE15,1)+
(INDEX((士兵属性!$O$5:$O$104)*(士兵属性!$U$5:$U$104),$DE15,1)-INDEX((士兵属性!$O$5:$O$104)*(士兵属性!$U$5:$U$104),$DE14,1))*INDEX(非r将兵属性验证!$AR$7:$AR$106,$DE15,1)+DH14</f>
        <v>5414.2385816291935</v>
      </c>
      <c r="DI15" s="29">
        <f>(INDEX(非r将兵属性验证!P$7:P$106,$DE15,1)-INDEX(非r将兵属性验证!P$7:P$106,$DE14,1))*INDEX(非r将兵属性验证!Y$7:Y$106,战力汇总!$DE15,1)+(INDEX(非r将兵属性验证!AI$7:AI$106,$DE15,1)-INDEX(非r将兵属性验证!AI$7:AI$106,$DE14,1))*INDEX(非r将兵属性验证!AS$7:AS$106,战力汇总!$DE15,1)+DI14</f>
        <v>84917670.19719626</v>
      </c>
      <c r="DJ15" s="29">
        <f>(INDEX(非r将兵属性验证!Q$7:Q$106,$DE15,1)-INDEX(非r将兵属性验证!Q$7:Q$106,$DE14,1))*INDEX(非r将兵属性验证!Z$7:Z$106,战力汇总!$DE15,1)+(INDEX(非r将兵属性验证!AJ$7:AJ$106,$DE15,1)-INDEX(非r将兵属性验证!AJ$7:AJ$106,$DE14,1))*INDEX(非r将兵属性验证!AT$7:AT$106,战力汇总!$DE15,1)+DJ14</f>
        <v>84917670.19719626</v>
      </c>
      <c r="DK15" s="29">
        <f>(INDEX(带兵数!$D$4:$D$103,$DE15,1)-INDEX(带兵数!$D$4:$D$103,$DE14,1))*INDEX(非r将兵属性验证!$AW$7:$AW$106,$DE15,1)+DK14</f>
        <v>23541624801.407307</v>
      </c>
      <c r="DL15" s="29">
        <f>(0.5*(INDEX(战法技能效用!$D$5:$D$104,$DE15,1)-INDEX(战法技能效用!$D$5:$D$104,$DE14,1)))*(INDEX(非r将兵属性验证!$AC$7:$AC$106,$DE15,1)+INDEX(非r将兵属性验证!$AX$7:$AX$106,$DE15,1))+DL14</f>
        <v>33289620369.231861</v>
      </c>
      <c r="DM15" s="67">
        <f t="shared" si="46"/>
        <v>0.28664301632278394</v>
      </c>
      <c r="DN15" s="67">
        <f t="shared" si="47"/>
        <v>0.25297833068213105</v>
      </c>
      <c r="DO15" s="67">
        <f t="shared" si="48"/>
        <v>4.3728989101580308E-8</v>
      </c>
      <c r="DP15" s="67">
        <f t="shared" si="49"/>
        <v>6.8585154100604879E-4</v>
      </c>
      <c r="DQ15" s="67">
        <f t="shared" si="50"/>
        <v>6.8585154100604879E-4</v>
      </c>
      <c r="DR15" s="67">
        <f t="shared" si="51"/>
        <v>0.19013780771819286</v>
      </c>
      <c r="DS15" s="67">
        <f t="shared" si="52"/>
        <v>0.26886909846589102</v>
      </c>
      <c r="DT15" s="29">
        <f t="shared" si="2"/>
        <v>123813486039.02509</v>
      </c>
    </row>
    <row r="16" spans="2:124" x14ac:dyDescent="0.15">
      <c r="B16" s="8">
        <v>12</v>
      </c>
      <c r="C16" s="29">
        <v>100</v>
      </c>
      <c r="D16" s="29">
        <f>[6]武将升星!$AZ13</f>
        <v>0</v>
      </c>
      <c r="E16" s="29">
        <f>[6]武将进阶!$AL13</f>
        <v>0</v>
      </c>
      <c r="F16" s="29">
        <f>[6]武将升级!$BH13</f>
        <v>14764819086.092506</v>
      </c>
      <c r="G16" s="29">
        <f>[6]武将羁绊!$BC16</f>
        <v>17369648148.483414</v>
      </c>
      <c r="H16" s="29">
        <f>[6]武将觉醒!BK13</f>
        <v>0</v>
      </c>
      <c r="I16" s="29">
        <f>[6]第4特性!AJ14</f>
        <v>26112995221.210449</v>
      </c>
      <c r="J16" s="29">
        <f>[7]士兵阶位属性!$CI14</f>
        <v>30299702113.696884</v>
      </c>
      <c r="K16" s="29">
        <f>[7]士兵训练属性!$BY15</f>
        <v>51668327272.327553</v>
      </c>
      <c r="L16" s="29">
        <f>[10]装备强化!$CE15</f>
        <v>26497168359.609673</v>
      </c>
      <c r="M16" s="29"/>
      <c r="N16" s="29">
        <f>[4]圣人加成属性战力计算!$I17+[4]圣人加成属性战力计算!$R17</f>
        <v>9081151559.6195335</v>
      </c>
      <c r="O16" s="29">
        <f>[12]爵位属性!$U13</f>
        <v>2896686464.6752</v>
      </c>
      <c r="P16" s="29" t="e">
        <f>[16]战法升星!AP14</f>
        <v>#DIV/0!</v>
      </c>
      <c r="Q16" s="29" t="e">
        <f>[13]宝物升星!AP13</f>
        <v>#VALUE!</v>
      </c>
      <c r="R16" s="29">
        <f>[13]宝物温养!$CL13</f>
        <v>18964417095.492531</v>
      </c>
      <c r="S16" s="29">
        <f>[17]效用汇总!I15</f>
        <v>13856023555.996082</v>
      </c>
      <c r="T16" s="29">
        <f>[17]效用汇总!J15</f>
        <v>82630008962.122467</v>
      </c>
      <c r="U16" s="29">
        <f>[8]装备强化!CP15+[8]装备突破!BN15</f>
        <v>52130144756.439613</v>
      </c>
      <c r="V16" s="29">
        <f>[14]藏品属性!AL20+[14]藏品属性!AM20</f>
        <v>33493128986.676151</v>
      </c>
      <c r="W16" s="29">
        <f>[15]育马!AY15+[15]词条!BF15</f>
        <v>5562844904.8691225</v>
      </c>
      <c r="X16" s="29">
        <f>[11]属性汇总新!V13</f>
        <v>16594509189.131012</v>
      </c>
      <c r="Y16" s="29">
        <f>[6]武将升星!$BK13</f>
        <v>250203.57100068522</v>
      </c>
      <c r="Z16" s="29"/>
      <c r="AA16" s="29" t="e">
        <f>[6]武将升级!$BT13+[6]武将进阶!$AW13</f>
        <v>#VALUE!</v>
      </c>
      <c r="AB16" s="29"/>
      <c r="AC16" s="29">
        <f>[6]武将觉醒!$BY13</f>
        <v>29006.959189681667</v>
      </c>
      <c r="AD16" s="29">
        <f>[6]第4特性!BK14</f>
        <v>201017.17775816924</v>
      </c>
      <c r="AE16" s="29"/>
      <c r="AF16" s="29">
        <f>[7]士兵训练属性!$CH15</f>
        <v>6005455.2559127994</v>
      </c>
      <c r="AG16" s="29">
        <f>[10]装备强化!$CR15+[10]装备突破!$AJ15</f>
        <v>3100743.223743048</v>
      </c>
      <c r="AH16" s="29"/>
      <c r="AI16" s="29" t="e">
        <f>[4]圣人加成属性战力计算!$U17</f>
        <v>#DIV/0!</v>
      </c>
      <c r="AJ16" s="29"/>
      <c r="AK16" s="29">
        <f>[16]战法升星!$AU14</f>
        <v>483524.37948697549</v>
      </c>
      <c r="AL16" s="29">
        <f>[13]宝物升星!$AZ13</f>
        <v>780730.07224713126</v>
      </c>
      <c r="AM16" s="29">
        <f>[13]宝物温养!$CU13</f>
        <v>0</v>
      </c>
      <c r="AN16" s="29">
        <f>[17]投放验证!M16</f>
        <v>100</v>
      </c>
      <c r="AO16" s="29">
        <f>[17]投放验证!AE16+[17]投放验证!AM16</f>
        <v>144096.84736805692</v>
      </c>
      <c r="AP16" s="29">
        <f>[8]装备强化!DC15+[8]装备突破!CA15</f>
        <v>5575473.0095050316</v>
      </c>
      <c r="AQ16" s="29">
        <f>[14]藏品属性!AN20</f>
        <v>256877.13987595274</v>
      </c>
      <c r="AR16" s="29">
        <f>[15]付费投放!AA16</f>
        <v>129954.13094076031</v>
      </c>
      <c r="AS16" s="29">
        <f>[11]属性汇总新!W13</f>
        <v>205758.40515615972</v>
      </c>
      <c r="AU16" s="29">
        <f t="shared" si="53"/>
        <v>17369648148.483414</v>
      </c>
      <c r="AV16" s="29">
        <f t="shared" si="3"/>
        <v>250203.57100068522</v>
      </c>
      <c r="AW16" s="29">
        <f t="shared" si="54"/>
        <v>65961.687383809927</v>
      </c>
      <c r="AX16" s="29" t="e">
        <f t="shared" si="4"/>
        <v>#DIV/0!</v>
      </c>
      <c r="AY16" s="29">
        <f t="shared" si="55"/>
        <v>512531.33867665718</v>
      </c>
      <c r="AZ16" s="29" t="e">
        <f t="shared" si="56"/>
        <v>#DIV/0!</v>
      </c>
      <c r="BA16" s="29">
        <f t="shared" si="5"/>
        <v>26112995221.210449</v>
      </c>
      <c r="BB16" s="29">
        <f t="shared" si="6"/>
        <v>201017.17775816924</v>
      </c>
      <c r="BC16" s="29">
        <f t="shared" si="66"/>
        <v>108359.14811113809</v>
      </c>
      <c r="BD16" s="29">
        <f t="shared" si="7"/>
        <v>0</v>
      </c>
      <c r="BE16" s="29">
        <f t="shared" si="8"/>
        <v>0</v>
      </c>
      <c r="BF16" s="29" t="e">
        <f t="shared" si="67"/>
        <v>#DIV/0!</v>
      </c>
      <c r="BG16" s="29">
        <f t="shared" si="9"/>
        <v>14764819086.092506</v>
      </c>
      <c r="BH16" s="29" t="e">
        <f t="shared" si="10"/>
        <v>#VALUE!</v>
      </c>
      <c r="BI16" s="29" t="e">
        <f t="shared" si="57"/>
        <v>#VALUE!</v>
      </c>
      <c r="BJ16" s="29">
        <f t="shared" si="11"/>
        <v>26497168359.609673</v>
      </c>
      <c r="BK16" s="29">
        <f t="shared" si="12"/>
        <v>3100743.223743048</v>
      </c>
      <c r="BL16" s="29">
        <f t="shared" si="70"/>
        <v>4844.1162664919993</v>
      </c>
      <c r="BM16" s="29">
        <f t="shared" si="13"/>
        <v>81968029386.024445</v>
      </c>
      <c r="BN16" s="29">
        <f t="shared" si="14"/>
        <v>6005455.2559127994</v>
      </c>
      <c r="BO16" s="29">
        <f t="shared" si="71"/>
        <v>10864.725056857224</v>
      </c>
      <c r="BP16" s="29">
        <f t="shared" si="15"/>
        <v>16594509189.131012</v>
      </c>
      <c r="BQ16" s="29">
        <f t="shared" si="16"/>
        <v>205758.40515615972</v>
      </c>
      <c r="BR16" s="29">
        <f t="shared" si="72"/>
        <v>86887.526381453165</v>
      </c>
      <c r="BS16" s="29" t="e">
        <f t="shared" si="17"/>
        <v>#VALUE!</v>
      </c>
      <c r="BT16" s="29">
        <f t="shared" si="18"/>
        <v>780730.07224713126</v>
      </c>
      <c r="BU16" s="29" t="e">
        <f t="shared" si="73"/>
        <v>#VALUE!</v>
      </c>
      <c r="BV16" s="29">
        <f t="shared" si="19"/>
        <v>96486032518.118546</v>
      </c>
      <c r="BW16" s="29">
        <f t="shared" si="20"/>
        <v>144196.84736805692</v>
      </c>
      <c r="BX16" s="29">
        <f t="shared" si="62"/>
        <v>848052.47679570015</v>
      </c>
      <c r="BY16" s="29">
        <f t="shared" si="21"/>
        <v>52130144756.439613</v>
      </c>
      <c r="BZ16" s="29">
        <f t="shared" si="22"/>
        <v>5575473.0095050316</v>
      </c>
      <c r="CA16" s="29">
        <f t="shared" si="63"/>
        <v>9081.1307313614798</v>
      </c>
      <c r="CB16" s="29">
        <f t="shared" si="23"/>
        <v>5562844904.8691225</v>
      </c>
      <c r="CC16" s="29">
        <f t="shared" si="24"/>
        <v>129954.13094076031</v>
      </c>
      <c r="CD16" s="29" t="e">
        <f t="shared" si="64"/>
        <v>#DIV/0!</v>
      </c>
      <c r="CE16" s="29">
        <f t="shared" si="25"/>
        <v>33493128986.676151</v>
      </c>
      <c r="CF16" s="29">
        <f t="shared" si="26"/>
        <v>256877.13987595274</v>
      </c>
      <c r="CG16" s="29">
        <f t="shared" si="65"/>
        <v>133834.1536685226</v>
      </c>
      <c r="CI16" s="69" t="e">
        <f t="shared" si="27"/>
        <v>#DIV/0!</v>
      </c>
      <c r="CJ16" s="69" t="e">
        <f t="shared" si="28"/>
        <v>#DIV/0!</v>
      </c>
      <c r="CK16" s="69" t="e">
        <f t="shared" si="29"/>
        <v>#DIV/0!</v>
      </c>
      <c r="CL16" s="69" t="e">
        <f t="shared" si="30"/>
        <v>#DIV/0!</v>
      </c>
      <c r="CM16" s="69" t="e">
        <f t="shared" si="31"/>
        <v>#DIV/0!</v>
      </c>
      <c r="CN16" s="69" t="e">
        <f t="shared" si="32"/>
        <v>#DIV/0!</v>
      </c>
      <c r="CO16" s="69" t="e">
        <f t="shared" si="33"/>
        <v>#DIV/0!</v>
      </c>
      <c r="CP16" s="69" t="e">
        <f t="shared" si="34"/>
        <v>#DIV/0!</v>
      </c>
      <c r="CQ16" s="69" t="e">
        <f t="shared" si="35"/>
        <v>#DIV/0!</v>
      </c>
      <c r="CR16" s="69" t="e">
        <f t="shared" si="36"/>
        <v>#DIV/0!</v>
      </c>
      <c r="CS16" s="69" t="e">
        <f t="shared" si="37"/>
        <v>#DIV/0!</v>
      </c>
      <c r="CT16" s="69" t="e">
        <f t="shared" si="38"/>
        <v>#DIV/0!</v>
      </c>
      <c r="CU16" s="69" t="e">
        <f t="shared" si="39"/>
        <v>#VALUE!</v>
      </c>
      <c r="CV16" s="69" t="e">
        <f t="shared" si="40"/>
        <v>#DIV/0!</v>
      </c>
      <c r="CW16" s="99" t="e">
        <f t="shared" si="41"/>
        <v>#DIV/0!</v>
      </c>
      <c r="CX16" s="99" t="e">
        <f t="shared" si="42"/>
        <v>#DIV/0!</v>
      </c>
      <c r="CY16" s="99" t="e">
        <f t="shared" si="43"/>
        <v>#DIV/0!</v>
      </c>
      <c r="CZ16" s="99" t="e">
        <f t="shared" si="44"/>
        <v>#DIV/0!</v>
      </c>
      <c r="DA16" s="68" t="e">
        <f t="shared" si="45"/>
        <v>#DIV/0!</v>
      </c>
      <c r="DE16" s="29">
        <v>100</v>
      </c>
      <c r="DF16" s="29">
        <f>(INDEX(武将属性!$C$5:$C$104,$DE16,1)-INDEX(武将属性!$C$5:$C$104,$DE15,1))*(INDEX(非r将兵属性验证!$V$7:$V$106,$DE16,1)+INDEX(非r将兵属性验证!$AP$7:$AP$106,$DE16,1))+DF15</f>
        <v>85192761612.196075</v>
      </c>
      <c r="DG16" s="29">
        <f>(INDEX((武将属性!$X$5:$X$104+武将属性!$Y$5:$Y$104)*(武将属性!$R$5:$R$104),$DE16,1)-INDEX((武将属性!$X$5:$X$104+武将属性!$Y$5:$Y$104)*(武将属性!$R$5:$R$104),$DE15,1))*INDEX(非r将兵属性验证!$W$7:$W$106,$DE16,1)+
(INDEX((士兵属性!$D$5:$D$104)*(士兵属性!$J$5:$J$104),$DE16,1)-INDEX((士兵属性!$D$5:$D$104)*(士兵属性!$J$5:$J$104),$DE15,1))*INDEX(非r将兵属性验证!$AQ$7:$AQ$106,$DE16,1)+DG15</f>
        <v>68841457022.856934</v>
      </c>
      <c r="DH16" s="29">
        <f>(INDEX((武将属性!$AJ$5:$AJ$104+武将属性!$AK$5:$AK$104)*(武将属性!$AD$5:$AD$104),$DE16,1)-INDEX((武将属性!$AJ$5:$AJ$104+武将属性!$AK$5:$AK$104)*(武将属性!$AD$5:$AD$104),$DE15,1))*INDEX(非r将兵属性验证!$X$7:$X$106,$DE16,1)+
(INDEX((士兵属性!$O$5:$O$104)*(士兵属性!$U$5:$U$104),$DE16,1)-INDEX((士兵属性!$O$5:$O$104)*(士兵属性!$U$5:$U$104),$DE15,1))*INDEX(非r将兵属性验证!$AR$7:$AR$106,$DE16,1)+DH15</f>
        <v>5414.2385816291935</v>
      </c>
      <c r="DI16" s="29">
        <f>(INDEX(非r将兵属性验证!P$7:P$106,$DE16,1)-INDEX(非r将兵属性验证!P$7:P$106,$DE15,1))*INDEX(非r将兵属性验证!Y$7:Y$106,战力汇总!$DE16,1)+(INDEX(非r将兵属性验证!AI$7:AI$106,$DE16,1)-INDEX(非r将兵属性验证!AI$7:AI$106,$DE15,1))*INDEX(非r将兵属性验证!AS$7:AS$106,战力汇总!$DE16,1)+DI15</f>
        <v>84917670.19719626</v>
      </c>
      <c r="DJ16" s="29">
        <f>(INDEX(非r将兵属性验证!Q$7:Q$106,$DE16,1)-INDEX(非r将兵属性验证!Q$7:Q$106,$DE15,1))*INDEX(非r将兵属性验证!Z$7:Z$106,战力汇总!$DE16,1)+(INDEX(非r将兵属性验证!AJ$7:AJ$106,$DE16,1)-INDEX(非r将兵属性验证!AJ$7:AJ$106,$DE15,1))*INDEX(非r将兵属性验证!AT$7:AT$106,战力汇总!$DE16,1)+DJ15</f>
        <v>84917670.19719626</v>
      </c>
      <c r="DK16" s="29">
        <f>(INDEX(带兵数!$D$4:$D$103,$DE16,1)-INDEX(带兵数!$D$4:$D$103,$DE15,1))*INDEX(非r将兵属性验证!$AW$7:$AW$106,$DE16,1)+DK15</f>
        <v>61691493211.83371</v>
      </c>
      <c r="DL16" s="29">
        <f>(0.5*(INDEX(战法技能效用!$D$5:$D$104,$DE16,1)-INDEX(战法技能效用!$D$5:$D$104,$DE15,1)))*(INDEX(非r将兵属性验证!$AC$7:$AC$106,$DE16,1)+INDEX(非r将兵属性验证!$AX$7:$AX$106,$DE16,1))+DL15</f>
        <v>83309364433.988129</v>
      </c>
      <c r="DM16" s="67">
        <f t="shared" si="46"/>
        <v>0.28473048657180294</v>
      </c>
      <c r="DN16" s="67">
        <f t="shared" si="47"/>
        <v>0.23008130248971559</v>
      </c>
      <c r="DO16" s="67">
        <f t="shared" si="48"/>
        <v>1.8095419805506286E-8</v>
      </c>
      <c r="DP16" s="67">
        <f t="shared" si="49"/>
        <v>2.8381107850282671E-4</v>
      </c>
      <c r="DQ16" s="67">
        <f t="shared" si="50"/>
        <v>2.8381107850282671E-4</v>
      </c>
      <c r="DR16" s="67">
        <f t="shared" si="51"/>
        <v>0.20618475733309069</v>
      </c>
      <c r="DS16" s="67">
        <f t="shared" si="52"/>
        <v>0.2784358133529653</v>
      </c>
      <c r="DT16" s="29">
        <f t="shared" si="2"/>
        <v>299204917035.50781</v>
      </c>
    </row>
    <row r="17" spans="2:124" x14ac:dyDescent="0.15">
      <c r="B17" s="8">
        <v>13</v>
      </c>
      <c r="C17" s="29">
        <v>110</v>
      </c>
      <c r="D17" s="29">
        <f>[6]武将升星!$AZ14</f>
        <v>0</v>
      </c>
      <c r="E17" s="29">
        <f>[6]武将进阶!$AL14</f>
        <v>0</v>
      </c>
      <c r="F17" s="29">
        <f>[6]武将升级!$BH14</f>
        <v>25889302346.162075</v>
      </c>
      <c r="G17" s="29">
        <f>[6]武将羁绊!$BC17</f>
        <v>24376946676.452286</v>
      </c>
      <c r="H17" s="29">
        <f>[6]武将觉醒!BK14</f>
        <v>0</v>
      </c>
      <c r="I17" s="29">
        <f>[6]第4特性!AJ15</f>
        <v>51298039585.3806</v>
      </c>
      <c r="J17" s="29">
        <f>[7]士兵阶位属性!$CI15</f>
        <v>67332550079.412323</v>
      </c>
      <c r="K17" s="29">
        <f>[7]士兵训练属性!$BY16</f>
        <v>118327778712.71648</v>
      </c>
      <c r="L17" s="29">
        <f>[10]装备强化!$CE16</f>
        <v>38732134043.364838</v>
      </c>
      <c r="M17" s="29"/>
      <c r="N17" s="29">
        <f>[4]圣人加成属性战力计算!$I18+[4]圣人加成属性战力计算!$R18</f>
        <v>9081151559.6195335</v>
      </c>
      <c r="O17" s="29">
        <f>[12]爵位属性!$U14</f>
        <v>5647605489.650959</v>
      </c>
      <c r="P17" s="29" t="e">
        <f>[16]战法升星!AP15</f>
        <v>#DIV/0!</v>
      </c>
      <c r="Q17" s="29" t="e">
        <f>[13]宝物升星!AP14</f>
        <v>#VALUE!</v>
      </c>
      <c r="R17" s="29">
        <f>[13]宝物温养!$CL14</f>
        <v>73279564384.028809</v>
      </c>
      <c r="S17" s="29">
        <f>[17]效用汇总!I16</f>
        <v>78308653245.590759</v>
      </c>
      <c r="T17" s="29">
        <f>[17]效用汇总!J16</f>
        <v>425808190593.77271</v>
      </c>
      <c r="U17" s="29">
        <f>[8]装备强化!CP16+[8]装备突破!BN16</f>
        <v>54036755337.871597</v>
      </c>
      <c r="V17" s="29">
        <f>[14]藏品属性!AL21+[14]藏品属性!AM21</f>
        <v>76935950750.392624</v>
      </c>
      <c r="W17" s="29">
        <f>[15]育马!AY16+[15]词条!BF16</f>
        <v>5562844904.8691225</v>
      </c>
      <c r="X17" s="29">
        <f>[11]属性汇总新!V14</f>
        <v>29160705585.444008</v>
      </c>
      <c r="Y17" s="29">
        <f>[6]武将升星!$BK14</f>
        <v>296846.79765064281</v>
      </c>
      <c r="Z17" s="29"/>
      <c r="AA17" s="29" t="e">
        <f>[6]武将升级!$BT14+[6]武将进阶!$AW14</f>
        <v>#VALUE!</v>
      </c>
      <c r="AB17" s="29"/>
      <c r="AC17" s="29">
        <f>[6]武将觉醒!$BY14</f>
        <v>29006.959189681667</v>
      </c>
      <c r="AD17" s="29">
        <f>[6]第4特性!BK15</f>
        <v>395000</v>
      </c>
      <c r="AE17" s="29"/>
      <c r="AF17" s="29">
        <f>[7]士兵训练属性!$CH16</f>
        <v>14473558.353260031</v>
      </c>
      <c r="AG17" s="29">
        <f>[10]装备强化!$CR16+[10]装备突破!$AJ16</f>
        <v>6117079.782491589</v>
      </c>
      <c r="AH17" s="29"/>
      <c r="AI17" s="29" t="e">
        <f>[4]圣人加成属性战力计算!$U18</f>
        <v>#REF!</v>
      </c>
      <c r="AJ17" s="29"/>
      <c r="AK17" s="29">
        <f>[16]战法升星!$AU15</f>
        <v>625254.52316388395</v>
      </c>
      <c r="AL17" s="29">
        <f>[13]宝物升星!$AZ14</f>
        <v>1426408.6829325778</v>
      </c>
      <c r="AM17" s="29">
        <f>[13]宝物温养!$CU14</f>
        <v>0</v>
      </c>
      <c r="AN17" s="29">
        <f>[17]投放验证!M17</f>
        <v>110</v>
      </c>
      <c r="AO17" s="29">
        <f>[17]投放验证!AE17+[17]投放验证!AM17</f>
        <v>337792.08458993229</v>
      </c>
      <c r="AP17" s="29">
        <f>[8]装备强化!DC16+[8]装备突破!CA16</f>
        <v>5324301.5248957248</v>
      </c>
      <c r="AQ17" s="29">
        <f>[14]藏品属性!AN21</f>
        <v>531000.97721866588</v>
      </c>
      <c r="AR17" s="29">
        <f>[15]付费投放!AA17</f>
        <v>129954.13094076031</v>
      </c>
      <c r="AS17" s="29">
        <f>[11]属性汇总新!W14</f>
        <v>375305.46723817836</v>
      </c>
      <c r="AU17" s="29">
        <f t="shared" ref="AU17:AU21" si="74">D17+G17</f>
        <v>24376946676.452286</v>
      </c>
      <c r="AV17" s="29">
        <f t="shared" ref="AV17:AV22" si="75">Y17+AB17</f>
        <v>296846.79765064281</v>
      </c>
      <c r="AW17" s="29">
        <f t="shared" si="54"/>
        <v>150231.856396994</v>
      </c>
      <c r="AX17" s="29" t="e">
        <f t="shared" ref="AX17:AX22" si="76">H17+P17</f>
        <v>#DIV/0!</v>
      </c>
      <c r="AY17" s="29">
        <f t="shared" ref="AY17:AY22" si="77">AC17+AK17</f>
        <v>654261.48235356563</v>
      </c>
      <c r="AZ17" s="29" t="e">
        <f t="shared" si="56"/>
        <v>#DIV/0!</v>
      </c>
      <c r="BA17" s="29">
        <f t="shared" si="5"/>
        <v>51298039585.3806</v>
      </c>
      <c r="BB17" s="29">
        <f t="shared" si="6"/>
        <v>395000</v>
      </c>
      <c r="BC17" s="29">
        <f t="shared" si="66"/>
        <v>129831.31224254974</v>
      </c>
      <c r="BD17" s="29">
        <f t="shared" ref="BD17:BD22" si="78">M17</f>
        <v>0</v>
      </c>
      <c r="BE17" s="29">
        <f t="shared" ref="BE17:BE22" si="79">AH17</f>
        <v>0</v>
      </c>
      <c r="BF17" s="29" t="e">
        <f t="shared" ref="BF17:BF22" si="80">(BD17-BD16)/(BE17-BE16)</f>
        <v>#DIV/0!</v>
      </c>
      <c r="BG17" s="29">
        <f t="shared" ref="BG17:BG22" si="81">F17</f>
        <v>25889302346.162075</v>
      </c>
      <c r="BH17" s="29" t="e">
        <f t="shared" ref="BH17:BH22" si="82">AA17</f>
        <v>#VALUE!</v>
      </c>
      <c r="BI17" s="29" t="e">
        <f t="shared" ref="BI17:BI22" si="83">(BG17-BG16)/(BH17-BH16)</f>
        <v>#VALUE!</v>
      </c>
      <c r="BJ17" s="29">
        <f t="shared" ref="BJ17:BJ22" si="84">L17</f>
        <v>38732134043.364838</v>
      </c>
      <c r="BK17" s="29">
        <f t="shared" ref="BK17:BK21" si="85">AG17</f>
        <v>6117079.782491589</v>
      </c>
      <c r="BL17" s="29">
        <f t="shared" ref="BL17:BL21" si="86">(BJ17-BJ16)/(BK17-BK16)</f>
        <v>4056.23359511028</v>
      </c>
      <c r="BM17" s="29">
        <f t="shared" ref="BM17:BM22" si="87">$K17+J17</f>
        <v>185660328792.12878</v>
      </c>
      <c r="BN17" s="29">
        <f t="shared" si="14"/>
        <v>14473558.353260031</v>
      </c>
      <c r="BO17" s="29">
        <f t="shared" ref="BO17:BO22" si="88">(BM17-BM16)/(BN17-BN16)</f>
        <v>12245.044517536355</v>
      </c>
      <c r="BP17" s="29">
        <f t="shared" ref="BP17:BP22" si="89">X17</f>
        <v>29160705585.444008</v>
      </c>
      <c r="BQ17" s="29">
        <f t="shared" ref="BQ17:BQ22" si="90">AS17</f>
        <v>375305.46723817836</v>
      </c>
      <c r="BR17" s="29">
        <f t="shared" ref="BR17:BR22" si="91">(BP17-BP16)/(BQ17-BQ16)</f>
        <v>74116.273334385944</v>
      </c>
      <c r="BS17" s="29" t="e">
        <f t="shared" si="17"/>
        <v>#VALUE!</v>
      </c>
      <c r="BT17" s="29">
        <f t="shared" si="18"/>
        <v>1426408.6829325778</v>
      </c>
      <c r="BU17" s="29" t="e">
        <f t="shared" ref="BU17:BU22" si="92">(BS17-BS16)/(BT17-BT16)</f>
        <v>#VALUE!</v>
      </c>
      <c r="BV17" s="29">
        <f t="shared" si="19"/>
        <v>504116843839.36346</v>
      </c>
      <c r="BW17" s="29">
        <f t="shared" si="20"/>
        <v>337902.08458993229</v>
      </c>
      <c r="BX17" s="29">
        <f t="shared" si="62"/>
        <v>2104387.1459930288</v>
      </c>
      <c r="BY17" s="29">
        <f t="shared" si="21"/>
        <v>54036755337.871597</v>
      </c>
      <c r="BZ17" s="29">
        <f t="shared" si="22"/>
        <v>5324301.5248957248</v>
      </c>
      <c r="CA17" s="29">
        <f t="shared" si="63"/>
        <v>-7590.8719670056735</v>
      </c>
      <c r="CB17" s="29">
        <f t="shared" si="23"/>
        <v>5562844904.8691225</v>
      </c>
      <c r="CC17" s="29">
        <f t="shared" si="24"/>
        <v>129954.13094076031</v>
      </c>
      <c r="CD17" s="29" t="e">
        <f t="shared" si="64"/>
        <v>#DIV/0!</v>
      </c>
      <c r="CE17" s="29">
        <f t="shared" si="25"/>
        <v>76935950750.392624</v>
      </c>
      <c r="CF17" s="29">
        <f t="shared" si="26"/>
        <v>531000.97721866588</v>
      </c>
      <c r="CG17" s="29">
        <f t="shared" si="65"/>
        <v>158478.81813139695</v>
      </c>
      <c r="CI17" s="69" t="e">
        <f t="shared" ref="CI17:CI22" si="93">D17/$DA17</f>
        <v>#DIV/0!</v>
      </c>
      <c r="CJ17" s="69" t="e">
        <f t="shared" ref="CJ17:CJ22" si="94">E17/$DA17</f>
        <v>#DIV/0!</v>
      </c>
      <c r="CK17" s="69" t="e">
        <f t="shared" ref="CK17:CK22" si="95">F17/$DA17</f>
        <v>#DIV/0!</v>
      </c>
      <c r="CL17" s="69" t="e">
        <f t="shared" ref="CL17:CL22" si="96">G17/$DA17</f>
        <v>#DIV/0!</v>
      </c>
      <c r="CM17" s="69" t="e">
        <f t="shared" ref="CM17:CM22" si="97">H17/$DA17</f>
        <v>#DIV/0!</v>
      </c>
      <c r="CN17" s="69" t="e">
        <f t="shared" ref="CN17:CN22" si="98">J17/$DA17</f>
        <v>#DIV/0!</v>
      </c>
      <c r="CO17" s="69" t="e">
        <f t="shared" ref="CO17:CO22" si="99">K17/$DA17</f>
        <v>#DIV/0!</v>
      </c>
      <c r="CP17" s="69" t="e">
        <f t="shared" ref="CP17:CP22" si="100">L17/$DA17</f>
        <v>#DIV/0!</v>
      </c>
      <c r="CQ17" s="69" t="e">
        <f t="shared" ref="CQ17:CQ22" si="101">M17/$DA17</f>
        <v>#DIV/0!</v>
      </c>
      <c r="CR17" s="69" t="e">
        <f t="shared" ref="CR17:CR22" si="102">N17/$DA17</f>
        <v>#DIV/0!</v>
      </c>
      <c r="CS17" s="69" t="e">
        <f t="shared" ref="CS17:CS22" si="103">O17/$DA17</f>
        <v>#DIV/0!</v>
      </c>
      <c r="CT17" s="69" t="e">
        <f t="shared" ref="CT17:CT22" si="104">P17/$DA17</f>
        <v>#DIV/0!</v>
      </c>
      <c r="CU17" s="69" t="e">
        <f t="shared" si="39"/>
        <v>#VALUE!</v>
      </c>
      <c r="CV17" s="69" t="e">
        <f t="shared" ref="CV17:CV22" si="105">X17/$DA17</f>
        <v>#DIV/0!</v>
      </c>
      <c r="CW17" s="99" t="e">
        <f t="shared" si="41"/>
        <v>#DIV/0!</v>
      </c>
      <c r="CX17" s="99" t="e">
        <f t="shared" si="42"/>
        <v>#DIV/0!</v>
      </c>
      <c r="CY17" s="99" t="e">
        <f t="shared" si="43"/>
        <v>#DIV/0!</v>
      </c>
      <c r="CZ17" s="99" t="e">
        <f t="shared" si="44"/>
        <v>#DIV/0!</v>
      </c>
      <c r="DA17" s="68" t="e">
        <f t="shared" ref="DA17:DA22" si="106">SUM(D17:X17)</f>
        <v>#DIV/0!</v>
      </c>
      <c r="DE17" s="29">
        <v>110</v>
      </c>
      <c r="DF17" s="29" t="e">
        <f>(INDEX(武将属性!$C$5:$C$104,$DE17,1)-INDEX(武将属性!$C$5:$C$104,$DE16,1))*(INDEX(非r将兵属性验证!$V$7:$V$106,$DE17,1)+INDEX(非r将兵属性验证!$AP$7:$AP$106,$DE17,1))+DF16</f>
        <v>#REF!</v>
      </c>
      <c r="DG17" s="29" t="e">
        <f>(INDEX((武将属性!$X$5:$X$104+武将属性!$Y$5:$Y$104)*(武将属性!$R$5:$R$104),$DE17,1)-INDEX((武将属性!$X$5:$X$104+武将属性!$Y$5:$Y$104)*(武将属性!$R$5:$R$104),$DE16,1))*INDEX(非r将兵属性验证!$W$7:$W$106,$DE17,1)+
(INDEX((士兵属性!$D$5:$D$104)*(士兵属性!$J$5:$J$104),$DE17,1)-INDEX((士兵属性!$D$5:$D$104)*(士兵属性!$J$5:$J$104),$DE16,1))*INDEX(非r将兵属性验证!$AQ$7:$AQ$106,$DE17,1)+DG16</f>
        <v>#REF!</v>
      </c>
      <c r="DH17" s="29" t="e">
        <f>(INDEX((武将属性!$AJ$5:$AJ$104+武将属性!$AK$5:$AK$104)*(武将属性!$AD$5:$AD$104),$DE17,1)-INDEX((武将属性!$AJ$5:$AJ$104+武将属性!$AK$5:$AK$104)*(武将属性!$AD$5:$AD$104),$DE16,1))*INDEX(非r将兵属性验证!$X$7:$X$106,$DE17,1)+
(INDEX((士兵属性!$O$5:$O$104)*(士兵属性!$U$5:$U$104),$DE17,1)-INDEX((士兵属性!$O$5:$O$104)*(士兵属性!$U$5:$U$104),$DE16,1))*INDEX(非r将兵属性验证!$AR$7:$AR$106,$DE17,1)+DH16</f>
        <v>#REF!</v>
      </c>
      <c r="DI17" s="29" t="e">
        <f>(INDEX(非r将兵属性验证!P$7:P$106,$DE17,1)-INDEX(非r将兵属性验证!P$7:P$106,$DE16,1))*INDEX(非r将兵属性验证!Y$7:Y$106,战力汇总!$DE17,1)+(INDEX(非r将兵属性验证!AI$7:AI$106,$DE17,1)-INDEX(非r将兵属性验证!AI$7:AI$106,$DE16,1))*INDEX(非r将兵属性验证!AS$7:AS$106,战力汇总!$DE17,1)+DI16</f>
        <v>#REF!</v>
      </c>
      <c r="DJ17" s="29" t="e">
        <f>(INDEX(非r将兵属性验证!Q$7:Q$106,$DE17,1)-INDEX(非r将兵属性验证!Q$7:Q$106,$DE16,1))*INDEX(非r将兵属性验证!Z$7:Z$106,战力汇总!$DE17,1)+(INDEX(非r将兵属性验证!AJ$7:AJ$106,$DE17,1)-INDEX(非r将兵属性验证!AJ$7:AJ$106,$DE16,1))*INDEX(非r将兵属性验证!AT$7:AT$106,战力汇总!$DE17,1)+DJ16</f>
        <v>#REF!</v>
      </c>
      <c r="DK17" s="29" t="e">
        <f>(INDEX(带兵数!$D$4:$D$103,$DE17,1)-INDEX(带兵数!$D$4:$D$103,$DE16,1))*INDEX(非r将兵属性验证!$AW$7:$AW$106,$DE17,1)+DK16</f>
        <v>#REF!</v>
      </c>
      <c r="DL17" s="29" t="e">
        <f>(0.5*(INDEX(战法技能效用!$D$5:$D$104,$DE17,1)-INDEX(战法技能效用!$D$5:$D$104,$DE16,1)))*(INDEX(非r将兵属性验证!$AC$7:$AC$106,$DE17,1)+INDEX(非r将兵属性验证!$AX$7:$AX$106,$DE17,1))+DL16</f>
        <v>#REF!</v>
      </c>
      <c r="DM17" s="67" t="e">
        <f t="shared" ref="DM17:DM22" si="107">DF17/$DT17</f>
        <v>#REF!</v>
      </c>
      <c r="DN17" s="67" t="e">
        <f t="shared" ref="DN17:DN22" si="108">DG17/$DT17</f>
        <v>#REF!</v>
      </c>
      <c r="DO17" s="67" t="e">
        <f t="shared" ref="DO17:DO22" si="109">DH17/$DT17</f>
        <v>#REF!</v>
      </c>
      <c r="DP17" s="67" t="e">
        <f t="shared" ref="DP17:DP22" si="110">DI17/$DT17</f>
        <v>#REF!</v>
      </c>
      <c r="DQ17" s="67" t="e">
        <f t="shared" ref="DQ17:DQ22" si="111">DJ17/$DT17</f>
        <v>#REF!</v>
      </c>
      <c r="DR17" s="67" t="e">
        <f t="shared" ref="DR17:DR22" si="112">DK17/$DT17</f>
        <v>#REF!</v>
      </c>
      <c r="DS17" s="67" t="e">
        <f t="shared" ref="DS17:DS22" si="113">DL17/$DT17</f>
        <v>#REF!</v>
      </c>
      <c r="DT17" s="29" t="e">
        <f t="shared" ref="DT17:DT22" si="114">SUM(DF17:DL17)</f>
        <v>#REF!</v>
      </c>
    </row>
    <row r="18" spans="2:124" x14ac:dyDescent="0.15">
      <c r="B18" s="8">
        <v>14</v>
      </c>
      <c r="C18" s="29">
        <v>120</v>
      </c>
      <c r="D18" s="29">
        <f>[6]武将升星!$AZ15</f>
        <v>0</v>
      </c>
      <c r="E18" s="29">
        <f>[6]武将进阶!$AL15</f>
        <v>0</v>
      </c>
      <c r="F18" s="29">
        <f>[6]武将升级!$BH15</f>
        <v>41221664627.603508</v>
      </c>
      <c r="G18" s="29">
        <f>[6]武将羁绊!$BC18</f>
        <v>34035124114.439072</v>
      </c>
      <c r="H18" s="29">
        <f>[6]武将觉醒!BK15</f>
        <v>0</v>
      </c>
      <c r="I18" s="29">
        <f>[6]第4特性!AJ16</f>
        <v>51298039585.3806</v>
      </c>
      <c r="J18" s="29">
        <f>[7]士兵阶位属性!$CI16</f>
        <v>129948287321.76045</v>
      </c>
      <c r="K18" s="29">
        <f>[7]士兵训练属性!$BY17</f>
        <v>246884340667.56897</v>
      </c>
      <c r="L18" s="29">
        <f>[10]装备强化!$CE17</f>
        <v>55595618458.897369</v>
      </c>
      <c r="M18" s="29"/>
      <c r="N18" s="29">
        <f>[4]圣人加成属性战力计算!$I19+[4]圣人加成属性战力计算!$R19</f>
        <v>22955405894.741425</v>
      </c>
      <c r="O18" s="29">
        <f>[12]爵位属性!$U15</f>
        <v>10541450633.142773</v>
      </c>
      <c r="P18" s="29" t="e">
        <f>[16]战法升星!AP16</f>
        <v>#DIV/0!</v>
      </c>
      <c r="Q18" s="29" t="e">
        <f>[13]宝物升星!AP15</f>
        <v>#VALUE!</v>
      </c>
      <c r="R18" s="29">
        <f>[13]宝物温养!$CL15</f>
        <v>96233038920.342209</v>
      </c>
      <c r="S18" s="29">
        <f>[17]效用汇总!I17</f>
        <v>164764922037.06195</v>
      </c>
      <c r="T18" s="29">
        <f>[17]效用汇总!J17</f>
        <v>675326932247.74109</v>
      </c>
      <c r="U18" s="29">
        <f>[8]装备强化!CP17+[8]装备突破!BN17</f>
        <v>54036755337.871597</v>
      </c>
      <c r="V18" s="29">
        <f>[14]藏品属性!AL22+[14]藏品属性!AM22</f>
        <v>134404018203.93829</v>
      </c>
      <c r="W18" s="29">
        <f>[15]育马!AY17+[15]词条!BF17</f>
        <v>5562844904.8691225</v>
      </c>
      <c r="X18" s="29">
        <f>[11]属性汇总新!V15</f>
        <v>43727555361.104408</v>
      </c>
      <c r="Y18" s="29">
        <f>[6]武将升星!$BK15</f>
        <v>341983.80686664447</v>
      </c>
      <c r="Z18" s="29"/>
      <c r="AA18" s="29" t="e">
        <f>[6]武将升级!$BT15+[6]武将进阶!$AW15</f>
        <v>#VALUE!</v>
      </c>
      <c r="AB18" s="29"/>
      <c r="AC18" s="29">
        <f>[6]武将觉醒!$BY15</f>
        <v>29006.959189681667</v>
      </c>
      <c r="AD18" s="29">
        <f>[6]第4特性!BK16</f>
        <v>395000</v>
      </c>
      <c r="AE18" s="29"/>
      <c r="AF18" s="29">
        <f>[7]士兵训练属性!$CH17</f>
        <v>36574167.645741254</v>
      </c>
      <c r="AG18" s="29">
        <f>[10]装备强化!$CR17+[10]装备突破!$AJ17</f>
        <v>12225104.435477145</v>
      </c>
      <c r="AH18" s="29"/>
      <c r="AI18" s="29" t="e">
        <f>[4]圣人加成属性战力计算!$U19</f>
        <v>#REF!</v>
      </c>
      <c r="AJ18" s="29"/>
      <c r="AK18" s="29">
        <f>[16]战法升星!$AU16</f>
        <v>766984.66684079252</v>
      </c>
      <c r="AL18" s="29">
        <f>[13]宝物升星!$AZ15</f>
        <v>2651962.2196520749</v>
      </c>
      <c r="AM18" s="29">
        <f>[13]宝物温养!$CU15</f>
        <v>0</v>
      </c>
      <c r="AN18" s="29">
        <f>[17]投放验证!M18</f>
        <v>120</v>
      </c>
      <c r="AO18" s="29">
        <f>[17]投放验证!AE18+[17]投放验证!AM18</f>
        <v>769103.17135196284</v>
      </c>
      <c r="AP18" s="29">
        <f>[8]装备强化!DC17+[8]装备突破!CA17</f>
        <v>5324301.5248957248</v>
      </c>
      <c r="AQ18" s="29">
        <f>[14]藏品属性!AN22</f>
        <v>1077248.0519612178</v>
      </c>
      <c r="AR18" s="29">
        <f>[15]付费投放!AA18</f>
        <v>129954.13094076031</v>
      </c>
      <c r="AS18" s="29">
        <f>[11]属性汇总新!W15</f>
        <v>695421.66067674919</v>
      </c>
      <c r="AU18" s="29">
        <f t="shared" si="74"/>
        <v>34035124114.439072</v>
      </c>
      <c r="AV18" s="29">
        <f t="shared" si="75"/>
        <v>341983.80686664447</v>
      </c>
      <c r="AW18" s="29">
        <f t="shared" si="54"/>
        <v>213974.68741820924</v>
      </c>
      <c r="AX18" s="29" t="e">
        <f t="shared" si="76"/>
        <v>#DIV/0!</v>
      </c>
      <c r="AY18" s="29">
        <f t="shared" si="77"/>
        <v>795991.6260304742</v>
      </c>
      <c r="AZ18" s="29" t="e">
        <f t="shared" si="56"/>
        <v>#DIV/0!</v>
      </c>
      <c r="BA18" s="29">
        <f t="shared" si="5"/>
        <v>51298039585.3806</v>
      </c>
      <c r="BB18" s="29">
        <f t="shared" si="6"/>
        <v>395000</v>
      </c>
      <c r="BC18" s="29" t="e">
        <f t="shared" si="66"/>
        <v>#DIV/0!</v>
      </c>
      <c r="BD18" s="29">
        <f t="shared" si="78"/>
        <v>0</v>
      </c>
      <c r="BE18" s="29">
        <f t="shared" si="79"/>
        <v>0</v>
      </c>
      <c r="BF18" s="29" t="e">
        <f t="shared" si="80"/>
        <v>#DIV/0!</v>
      </c>
      <c r="BG18" s="29">
        <f t="shared" si="81"/>
        <v>41221664627.603508</v>
      </c>
      <c r="BH18" s="29" t="e">
        <f t="shared" si="82"/>
        <v>#VALUE!</v>
      </c>
      <c r="BI18" s="29" t="e">
        <f t="shared" si="83"/>
        <v>#VALUE!</v>
      </c>
      <c r="BJ18" s="29">
        <f t="shared" si="84"/>
        <v>55595618458.897369</v>
      </c>
      <c r="BK18" s="29">
        <f t="shared" si="85"/>
        <v>12225104.435477145</v>
      </c>
      <c r="BL18" s="29">
        <f t="shared" si="86"/>
        <v>2760.8736659715</v>
      </c>
      <c r="BM18" s="29">
        <f t="shared" si="87"/>
        <v>376832627989.32941</v>
      </c>
      <c r="BN18" s="29">
        <f t="shared" si="14"/>
        <v>36574167.645741254</v>
      </c>
      <c r="BO18" s="29">
        <f t="shared" si="88"/>
        <v>8650.0917991540955</v>
      </c>
      <c r="BP18" s="29">
        <f t="shared" si="89"/>
        <v>43727555361.104408</v>
      </c>
      <c r="BQ18" s="29">
        <f t="shared" si="90"/>
        <v>695421.66067674919</v>
      </c>
      <c r="BR18" s="29">
        <f t="shared" si="91"/>
        <v>45504.882521526444</v>
      </c>
      <c r="BS18" s="29" t="e">
        <f t="shared" si="17"/>
        <v>#VALUE!</v>
      </c>
      <c r="BT18" s="29">
        <f t="shared" si="18"/>
        <v>2651962.2196520749</v>
      </c>
      <c r="BU18" s="29" t="e">
        <f t="shared" si="92"/>
        <v>#VALUE!</v>
      </c>
      <c r="BV18" s="29">
        <f t="shared" si="19"/>
        <v>840091854284.80298</v>
      </c>
      <c r="BW18" s="29">
        <f t="shared" si="20"/>
        <v>769223.17135196284</v>
      </c>
      <c r="BX18" s="29">
        <f t="shared" si="62"/>
        <v>778944.08772739745</v>
      </c>
      <c r="BY18" s="29">
        <f t="shared" si="21"/>
        <v>54036755337.871597</v>
      </c>
      <c r="BZ18" s="29">
        <f t="shared" si="22"/>
        <v>5324301.5248957248</v>
      </c>
      <c r="CA18" s="29" t="e">
        <f t="shared" si="63"/>
        <v>#DIV/0!</v>
      </c>
      <c r="CB18" s="29">
        <f t="shared" si="23"/>
        <v>5562844904.8691225</v>
      </c>
      <c r="CC18" s="29">
        <f t="shared" si="24"/>
        <v>129954.13094076031</v>
      </c>
      <c r="CD18" s="29" t="e">
        <f t="shared" si="64"/>
        <v>#DIV/0!</v>
      </c>
      <c r="CE18" s="29">
        <f t="shared" si="25"/>
        <v>134404018203.93829</v>
      </c>
      <c r="CF18" s="29">
        <f t="shared" si="26"/>
        <v>1077248.0519612178</v>
      </c>
      <c r="CG18" s="29">
        <f t="shared" si="65"/>
        <v>105205.26353505978</v>
      </c>
      <c r="CI18" s="69" t="e">
        <f t="shared" si="93"/>
        <v>#DIV/0!</v>
      </c>
      <c r="CJ18" s="69" t="e">
        <f t="shared" si="94"/>
        <v>#DIV/0!</v>
      </c>
      <c r="CK18" s="69" t="e">
        <f t="shared" si="95"/>
        <v>#DIV/0!</v>
      </c>
      <c r="CL18" s="69" t="e">
        <f t="shared" si="96"/>
        <v>#DIV/0!</v>
      </c>
      <c r="CM18" s="69" t="e">
        <f t="shared" si="97"/>
        <v>#DIV/0!</v>
      </c>
      <c r="CN18" s="69" t="e">
        <f t="shared" si="98"/>
        <v>#DIV/0!</v>
      </c>
      <c r="CO18" s="69" t="e">
        <f t="shared" si="99"/>
        <v>#DIV/0!</v>
      </c>
      <c r="CP18" s="69" t="e">
        <f t="shared" si="100"/>
        <v>#DIV/0!</v>
      </c>
      <c r="CQ18" s="69" t="e">
        <f t="shared" si="101"/>
        <v>#DIV/0!</v>
      </c>
      <c r="CR18" s="69" t="e">
        <f t="shared" si="102"/>
        <v>#DIV/0!</v>
      </c>
      <c r="CS18" s="69" t="e">
        <f t="shared" si="103"/>
        <v>#DIV/0!</v>
      </c>
      <c r="CT18" s="69" t="e">
        <f t="shared" si="104"/>
        <v>#DIV/0!</v>
      </c>
      <c r="CU18" s="69" t="e">
        <f t="shared" si="39"/>
        <v>#VALUE!</v>
      </c>
      <c r="CV18" s="69" t="e">
        <f t="shared" si="105"/>
        <v>#DIV/0!</v>
      </c>
      <c r="CW18" s="99" t="e">
        <f t="shared" si="41"/>
        <v>#DIV/0!</v>
      </c>
      <c r="CX18" s="99" t="e">
        <f t="shared" si="42"/>
        <v>#DIV/0!</v>
      </c>
      <c r="CY18" s="99" t="e">
        <f t="shared" si="43"/>
        <v>#DIV/0!</v>
      </c>
      <c r="CZ18" s="99" t="e">
        <f t="shared" si="44"/>
        <v>#DIV/0!</v>
      </c>
      <c r="DA18" s="68" t="e">
        <f t="shared" si="106"/>
        <v>#DIV/0!</v>
      </c>
      <c r="DE18" s="29">
        <v>120</v>
      </c>
      <c r="DF18" s="29" t="e">
        <f>(INDEX(武将属性!$C$5:$C$104,$DE18,1)-INDEX(武将属性!$C$5:$C$104,$DE17,1))*(INDEX(非r将兵属性验证!$V$7:$V$106,$DE18,1)+INDEX(非r将兵属性验证!$AP$7:$AP$106,$DE18,1))+DF17</f>
        <v>#REF!</v>
      </c>
      <c r="DG18" s="29" t="e">
        <f>(INDEX((武将属性!$X$5:$X$104+武将属性!$Y$5:$Y$104)*(武将属性!$R$5:$R$104),$DE18,1)-INDEX((武将属性!$X$5:$X$104+武将属性!$Y$5:$Y$104)*(武将属性!$R$5:$R$104),$DE17,1))*INDEX(非r将兵属性验证!$W$7:$W$106,$DE18,1)+
(INDEX((士兵属性!$D$5:$D$104)*(士兵属性!$J$5:$J$104),$DE18,1)-INDEX((士兵属性!$D$5:$D$104)*(士兵属性!$J$5:$J$104),$DE17,1))*INDEX(非r将兵属性验证!$AQ$7:$AQ$106,$DE18,1)+DG17</f>
        <v>#REF!</v>
      </c>
      <c r="DH18" s="29" t="e">
        <f>(INDEX((武将属性!$AJ$5:$AJ$104+武将属性!$AK$5:$AK$104)*(武将属性!$AD$5:$AD$104),$DE18,1)-INDEX((武将属性!$AJ$5:$AJ$104+武将属性!$AK$5:$AK$104)*(武将属性!$AD$5:$AD$104),$DE17,1))*INDEX(非r将兵属性验证!$X$7:$X$106,$DE18,1)+
(INDEX((士兵属性!$O$5:$O$104)*(士兵属性!$U$5:$U$104),$DE18,1)-INDEX((士兵属性!$O$5:$O$104)*(士兵属性!$U$5:$U$104),$DE17,1))*INDEX(非r将兵属性验证!$AR$7:$AR$106,$DE18,1)+DH17</f>
        <v>#REF!</v>
      </c>
      <c r="DI18" s="29" t="e">
        <f>(INDEX(非r将兵属性验证!P$7:P$106,$DE18,1)-INDEX(非r将兵属性验证!P$7:P$106,$DE17,1))*INDEX(非r将兵属性验证!Y$7:Y$106,战力汇总!$DE18,1)+(INDEX(非r将兵属性验证!AI$7:AI$106,$DE18,1)-INDEX(非r将兵属性验证!AI$7:AI$106,$DE17,1))*INDEX(非r将兵属性验证!AS$7:AS$106,战力汇总!$DE18,1)+DI17</f>
        <v>#REF!</v>
      </c>
      <c r="DJ18" s="29" t="e">
        <f>(INDEX(非r将兵属性验证!Q$7:Q$106,$DE18,1)-INDEX(非r将兵属性验证!Q$7:Q$106,$DE17,1))*INDEX(非r将兵属性验证!Z$7:Z$106,战力汇总!$DE18,1)+(INDEX(非r将兵属性验证!AJ$7:AJ$106,$DE18,1)-INDEX(非r将兵属性验证!AJ$7:AJ$106,$DE17,1))*INDEX(非r将兵属性验证!AT$7:AT$106,战力汇总!$DE18,1)+DJ17</f>
        <v>#REF!</v>
      </c>
      <c r="DK18" s="29" t="e">
        <f>(INDEX(带兵数!$D$4:$D$103,$DE18,1)-INDEX(带兵数!$D$4:$D$103,$DE17,1))*INDEX(非r将兵属性验证!$AW$7:$AW$106,$DE18,1)+DK17</f>
        <v>#REF!</v>
      </c>
      <c r="DL18" s="29" t="e">
        <f>(0.5*(INDEX(战法技能效用!$D$5:$D$104,$DE18,1)-INDEX(战法技能效用!$D$5:$D$104,$DE17,1)))*(INDEX(非r将兵属性验证!$AC$7:$AC$106,$DE18,1)+INDEX(非r将兵属性验证!$AX$7:$AX$106,$DE18,1))+DL17</f>
        <v>#REF!</v>
      </c>
      <c r="DM18" s="67" t="e">
        <f t="shared" si="107"/>
        <v>#REF!</v>
      </c>
      <c r="DN18" s="67" t="e">
        <f t="shared" si="108"/>
        <v>#REF!</v>
      </c>
      <c r="DO18" s="67" t="e">
        <f t="shared" si="109"/>
        <v>#REF!</v>
      </c>
      <c r="DP18" s="67" t="e">
        <f t="shared" si="110"/>
        <v>#REF!</v>
      </c>
      <c r="DQ18" s="67" t="e">
        <f t="shared" si="111"/>
        <v>#REF!</v>
      </c>
      <c r="DR18" s="67" t="e">
        <f t="shared" si="112"/>
        <v>#REF!</v>
      </c>
      <c r="DS18" s="67" t="e">
        <f t="shared" si="113"/>
        <v>#REF!</v>
      </c>
      <c r="DT18" s="29" t="e">
        <f t="shared" si="114"/>
        <v>#REF!</v>
      </c>
    </row>
    <row r="19" spans="2:124" x14ac:dyDescent="0.15">
      <c r="B19" s="8">
        <v>15</v>
      </c>
      <c r="C19" s="29">
        <v>130</v>
      </c>
      <c r="D19" s="29">
        <f>[6]武将升星!$AZ16</f>
        <v>0</v>
      </c>
      <c r="E19" s="29">
        <f>[6]武将进阶!$AL16</f>
        <v>0</v>
      </c>
      <c r="F19" s="29">
        <f>[6]武将升级!$BH16</f>
        <v>60628978199.45134</v>
      </c>
      <c r="G19" s="29">
        <f>[6]武将羁绊!$BC19</f>
        <v>46260435859.365715</v>
      </c>
      <c r="H19" s="29">
        <f>[6]武将觉醒!BK16</f>
        <v>0</v>
      </c>
      <c r="I19" s="29">
        <f>[6]第4特性!AJ17</f>
        <v>51298039585.3806</v>
      </c>
      <c r="J19" s="29">
        <f>[7]士兵阶位属性!$CI17</f>
        <v>226976490821.40649</v>
      </c>
      <c r="K19" s="29">
        <f>[7]士兵训练属性!$BY18</f>
        <v>460635214505.76563</v>
      </c>
      <c r="L19" s="29">
        <f>[10]装备强化!$CE18</f>
        <v>76941400870.674042</v>
      </c>
      <c r="M19" s="29"/>
      <c r="N19" s="29">
        <f>[4]圣人加成属性战力计算!$I20+[4]圣人加成属性战力计算!$R20</f>
        <v>22955405894.741425</v>
      </c>
      <c r="O19" s="29">
        <f>[12]爵位属性!$U16</f>
        <v>18243266758.184189</v>
      </c>
      <c r="P19" s="29" t="e">
        <f>[16]战法升星!AP17</f>
        <v>#DIV/0!</v>
      </c>
      <c r="Q19" s="29" t="e">
        <f>[13]宝物升星!AP16</f>
        <v>#VALUE!</v>
      </c>
      <c r="R19" s="29">
        <f>[13]宝物温养!$CL16</f>
        <v>96233038920.342209</v>
      </c>
      <c r="S19" s="29">
        <f>[17]效用汇总!I18</f>
        <v>164764922037.06195</v>
      </c>
      <c r="T19" s="29">
        <f>[17]效用汇总!J18</f>
        <v>899191074156.68286</v>
      </c>
      <c r="U19" s="29">
        <f>[8]装备强化!CP18+[8]装备突破!BN18</f>
        <v>54036755337.871597</v>
      </c>
      <c r="V19" s="29">
        <f>[14]藏品属性!AL23+[14]藏品属性!AM23</f>
        <v>148663085590.24918</v>
      </c>
      <c r="W19" s="29">
        <f>[15]育马!AY18+[15]词条!BF18</f>
        <v>5562844904.8691225</v>
      </c>
      <c r="X19" s="29">
        <f>[11]属性汇总新!V16</f>
        <v>61107257599.331528</v>
      </c>
      <c r="Y19" s="29">
        <f>[6]武将升星!$BK16</f>
        <v>384746.22240269108</v>
      </c>
      <c r="Z19" s="29"/>
      <c r="AA19" s="29" t="e">
        <f>[6]武将升级!$BT16+[6]武将进阶!$AW16</f>
        <v>#VALUE!</v>
      </c>
      <c r="AB19" s="29"/>
      <c r="AC19" s="29">
        <f>[6]武将觉醒!$BY16</f>
        <v>29006.959189681667</v>
      </c>
      <c r="AD19" s="29">
        <f>[6]第4特性!BK17</f>
        <v>395000</v>
      </c>
      <c r="AE19" s="29"/>
      <c r="AF19" s="29">
        <f>[7]士兵训练属性!$CH18</f>
        <v>88274525.52935046</v>
      </c>
      <c r="AG19" s="29">
        <f>[10]装备强化!$CR18+[10]装备突破!$AJ18</f>
        <v>24701474.825659327</v>
      </c>
      <c r="AH19" s="29"/>
      <c r="AI19" s="29" t="e">
        <f>[4]圣人加成属性战力计算!$U20</f>
        <v>#REF!</v>
      </c>
      <c r="AJ19" s="29"/>
      <c r="AK19" s="29">
        <f>[16]战法升星!$AU17</f>
        <v>806848</v>
      </c>
      <c r="AL19" s="29">
        <f>[13]宝物升星!$AZ16</f>
        <v>5004617.1395389084</v>
      </c>
      <c r="AM19" s="29">
        <f>[13]宝物温养!$CU16</f>
        <v>0</v>
      </c>
      <c r="AN19" s="29">
        <f>[17]投放验证!M19</f>
        <v>130</v>
      </c>
      <c r="AO19" s="29">
        <f>[17]投放验证!AE19+[17]投放验证!AM19</f>
        <v>1719728.8623819456</v>
      </c>
      <c r="AP19" s="29">
        <f>[8]装备强化!DC18+[8]装备突破!CA18</f>
        <v>5324301.5248957248</v>
      </c>
      <c r="AQ19" s="29">
        <f>[14]藏品属性!AN23</f>
        <v>4577378.4614845859</v>
      </c>
      <c r="AR19" s="29">
        <f>[15]付费投放!AA19</f>
        <v>129954.13094076031</v>
      </c>
      <c r="AS19" s="29">
        <f>[11]属性汇总新!W16</f>
        <v>1304730.2885850901</v>
      </c>
      <c r="AU19" s="29">
        <f t="shared" si="74"/>
        <v>46260435859.365715</v>
      </c>
      <c r="AV19" s="29">
        <f t="shared" si="75"/>
        <v>384746.22240269108</v>
      </c>
      <c r="AW19" s="29">
        <f t="shared" si="54"/>
        <v>285889.17608317302</v>
      </c>
      <c r="AX19" s="29" t="e">
        <f t="shared" si="76"/>
        <v>#DIV/0!</v>
      </c>
      <c r="AY19" s="29">
        <f t="shared" si="77"/>
        <v>835854.95918968169</v>
      </c>
      <c r="AZ19" s="29" t="e">
        <f t="shared" si="56"/>
        <v>#DIV/0!</v>
      </c>
      <c r="BA19" s="29">
        <f t="shared" si="5"/>
        <v>51298039585.3806</v>
      </c>
      <c r="BB19" s="29">
        <f t="shared" si="6"/>
        <v>395000</v>
      </c>
      <c r="BC19" s="29" t="e">
        <f t="shared" si="66"/>
        <v>#DIV/0!</v>
      </c>
      <c r="BD19" s="29">
        <f t="shared" si="78"/>
        <v>0</v>
      </c>
      <c r="BE19" s="29">
        <f t="shared" si="79"/>
        <v>0</v>
      </c>
      <c r="BF19" s="29" t="e">
        <f t="shared" si="80"/>
        <v>#DIV/0!</v>
      </c>
      <c r="BG19" s="29">
        <f t="shared" si="81"/>
        <v>60628978199.45134</v>
      </c>
      <c r="BH19" s="29" t="e">
        <f t="shared" si="82"/>
        <v>#VALUE!</v>
      </c>
      <c r="BI19" s="29" t="e">
        <f t="shared" si="83"/>
        <v>#VALUE!</v>
      </c>
      <c r="BJ19" s="29">
        <f t="shared" si="84"/>
        <v>76941400870.674042</v>
      </c>
      <c r="BK19" s="29">
        <f t="shared" si="85"/>
        <v>24701474.825659327</v>
      </c>
      <c r="BL19" s="29">
        <f t="shared" si="86"/>
        <v>1710.896818883635</v>
      </c>
      <c r="BM19" s="29">
        <f t="shared" si="87"/>
        <v>687611705327.17212</v>
      </c>
      <c r="BN19" s="29">
        <f t="shared" si="14"/>
        <v>88274525.52935046</v>
      </c>
      <c r="BO19" s="29">
        <f t="shared" si="88"/>
        <v>6011.1591110739755</v>
      </c>
      <c r="BP19" s="29">
        <f t="shared" si="89"/>
        <v>61107257599.331528</v>
      </c>
      <c r="BQ19" s="29">
        <f t="shared" si="90"/>
        <v>1304730.2885850901</v>
      </c>
      <c r="BR19" s="29">
        <f t="shared" si="91"/>
        <v>28523.643753230375</v>
      </c>
      <c r="BS19" s="29" t="e">
        <f t="shared" si="17"/>
        <v>#VALUE!</v>
      </c>
      <c r="BT19" s="29">
        <f t="shared" si="18"/>
        <v>5004617.1395389084</v>
      </c>
      <c r="BU19" s="29" t="e">
        <f t="shared" si="92"/>
        <v>#VALUE!</v>
      </c>
      <c r="BV19" s="29">
        <f t="shared" si="19"/>
        <v>1063955996193.7449</v>
      </c>
      <c r="BW19" s="29">
        <f t="shared" si="20"/>
        <v>1719858.8623819456</v>
      </c>
      <c r="BX19" s="29">
        <f t="shared" si="62"/>
        <v>235488.88814219926</v>
      </c>
      <c r="BY19" s="29">
        <f t="shared" si="21"/>
        <v>54036755337.871597</v>
      </c>
      <c r="BZ19" s="29">
        <f t="shared" si="22"/>
        <v>5324301.5248957248</v>
      </c>
      <c r="CA19" s="29" t="e">
        <f t="shared" si="63"/>
        <v>#DIV/0!</v>
      </c>
      <c r="CB19" s="29">
        <f t="shared" si="23"/>
        <v>5562844904.8691225</v>
      </c>
      <c r="CC19" s="29">
        <f t="shared" si="24"/>
        <v>129954.13094076031</v>
      </c>
      <c r="CD19" s="29" t="e">
        <f t="shared" si="64"/>
        <v>#DIV/0!</v>
      </c>
      <c r="CE19" s="29">
        <f t="shared" si="25"/>
        <v>148663085590.24918</v>
      </c>
      <c r="CF19" s="29">
        <f t="shared" si="26"/>
        <v>4577378.4614845859</v>
      </c>
      <c r="CG19" s="29">
        <f t="shared" si="65"/>
        <v>4073.8674614848474</v>
      </c>
      <c r="CI19" s="69" t="e">
        <f t="shared" si="93"/>
        <v>#DIV/0!</v>
      </c>
      <c r="CJ19" s="69" t="e">
        <f t="shared" si="94"/>
        <v>#DIV/0!</v>
      </c>
      <c r="CK19" s="69" t="e">
        <f t="shared" si="95"/>
        <v>#DIV/0!</v>
      </c>
      <c r="CL19" s="69" t="e">
        <f t="shared" si="96"/>
        <v>#DIV/0!</v>
      </c>
      <c r="CM19" s="69" t="e">
        <f t="shared" si="97"/>
        <v>#DIV/0!</v>
      </c>
      <c r="CN19" s="69" t="e">
        <f t="shared" si="98"/>
        <v>#DIV/0!</v>
      </c>
      <c r="CO19" s="69" t="e">
        <f t="shared" si="99"/>
        <v>#DIV/0!</v>
      </c>
      <c r="CP19" s="69" t="e">
        <f t="shared" si="100"/>
        <v>#DIV/0!</v>
      </c>
      <c r="CQ19" s="69" t="e">
        <f t="shared" si="101"/>
        <v>#DIV/0!</v>
      </c>
      <c r="CR19" s="69" t="e">
        <f t="shared" si="102"/>
        <v>#DIV/0!</v>
      </c>
      <c r="CS19" s="69" t="e">
        <f t="shared" si="103"/>
        <v>#DIV/0!</v>
      </c>
      <c r="CT19" s="69" t="e">
        <f t="shared" si="104"/>
        <v>#DIV/0!</v>
      </c>
      <c r="CU19" s="69" t="e">
        <f t="shared" si="39"/>
        <v>#VALUE!</v>
      </c>
      <c r="CV19" s="69" t="e">
        <f t="shared" si="105"/>
        <v>#DIV/0!</v>
      </c>
      <c r="CW19" s="99" t="e">
        <f t="shared" si="41"/>
        <v>#DIV/0!</v>
      </c>
      <c r="CX19" s="99" t="e">
        <f t="shared" si="42"/>
        <v>#DIV/0!</v>
      </c>
      <c r="CY19" s="99" t="e">
        <f t="shared" si="43"/>
        <v>#DIV/0!</v>
      </c>
      <c r="CZ19" s="99" t="e">
        <f t="shared" si="44"/>
        <v>#DIV/0!</v>
      </c>
      <c r="DA19" s="68" t="e">
        <f t="shared" si="106"/>
        <v>#DIV/0!</v>
      </c>
      <c r="DE19" s="29">
        <v>130</v>
      </c>
      <c r="DF19" s="29" t="e">
        <f>(INDEX(武将属性!$C$5:$C$104,$DE19,1)-INDEX(武将属性!$C$5:$C$104,$DE18,1))*(INDEX(非r将兵属性验证!$V$7:$V$106,$DE19,1)+INDEX(非r将兵属性验证!$AP$7:$AP$106,$DE19,1))+DF18</f>
        <v>#REF!</v>
      </c>
      <c r="DG19" s="29" t="e">
        <f>(INDEX((武将属性!$X$5:$X$104+武将属性!$Y$5:$Y$104)*(武将属性!$R$5:$R$104),$DE19,1)-INDEX((武将属性!$X$5:$X$104+武将属性!$Y$5:$Y$104)*(武将属性!$R$5:$R$104),$DE18,1))*INDEX(非r将兵属性验证!$W$7:$W$106,$DE19,1)+
(INDEX((士兵属性!$D$5:$D$104)*(士兵属性!$J$5:$J$104),$DE19,1)-INDEX((士兵属性!$D$5:$D$104)*(士兵属性!$J$5:$J$104),$DE18,1))*INDEX(非r将兵属性验证!$AQ$7:$AQ$106,$DE19,1)+DG18</f>
        <v>#REF!</v>
      </c>
      <c r="DH19" s="29" t="e">
        <f>(INDEX((武将属性!$AJ$5:$AJ$104+武将属性!$AK$5:$AK$104)*(武将属性!$AD$5:$AD$104),$DE19,1)-INDEX((武将属性!$AJ$5:$AJ$104+武将属性!$AK$5:$AK$104)*(武将属性!$AD$5:$AD$104),$DE18,1))*INDEX(非r将兵属性验证!$X$7:$X$106,$DE19,1)+
(INDEX((士兵属性!$O$5:$O$104)*(士兵属性!$U$5:$U$104),$DE19,1)-INDEX((士兵属性!$O$5:$O$104)*(士兵属性!$U$5:$U$104),$DE18,1))*INDEX(非r将兵属性验证!$AR$7:$AR$106,$DE19,1)+DH18</f>
        <v>#REF!</v>
      </c>
      <c r="DI19" s="29" t="e">
        <f>(INDEX(非r将兵属性验证!P$7:P$106,$DE19,1)-INDEX(非r将兵属性验证!P$7:P$106,$DE18,1))*INDEX(非r将兵属性验证!Y$7:Y$106,战力汇总!$DE19,1)+(INDEX(非r将兵属性验证!AI$7:AI$106,$DE19,1)-INDEX(非r将兵属性验证!AI$7:AI$106,$DE18,1))*INDEX(非r将兵属性验证!AS$7:AS$106,战力汇总!$DE19,1)+DI18</f>
        <v>#REF!</v>
      </c>
      <c r="DJ19" s="29" t="e">
        <f>(INDEX(非r将兵属性验证!Q$7:Q$106,$DE19,1)-INDEX(非r将兵属性验证!Q$7:Q$106,$DE18,1))*INDEX(非r将兵属性验证!Z$7:Z$106,战力汇总!$DE19,1)+(INDEX(非r将兵属性验证!AJ$7:AJ$106,$DE19,1)-INDEX(非r将兵属性验证!AJ$7:AJ$106,$DE18,1))*INDEX(非r将兵属性验证!AT$7:AT$106,战力汇总!$DE19,1)+DJ18</f>
        <v>#REF!</v>
      </c>
      <c r="DK19" s="29" t="e">
        <f>(INDEX(带兵数!$D$4:$D$103,$DE19,1)-INDEX(带兵数!$D$4:$D$103,$DE18,1))*INDEX(非r将兵属性验证!$AW$7:$AW$106,$DE19,1)+DK18</f>
        <v>#REF!</v>
      </c>
      <c r="DL19" s="29" t="e">
        <f>(0.5*(INDEX(战法技能效用!$D$5:$D$104,$DE19,1)-INDEX(战法技能效用!$D$5:$D$104,$DE18,1)))*(INDEX(非r将兵属性验证!$AC$7:$AC$106,$DE19,1)+INDEX(非r将兵属性验证!$AX$7:$AX$106,$DE19,1))+DL18</f>
        <v>#REF!</v>
      </c>
      <c r="DM19" s="67" t="e">
        <f t="shared" si="107"/>
        <v>#REF!</v>
      </c>
      <c r="DN19" s="67" t="e">
        <f t="shared" si="108"/>
        <v>#REF!</v>
      </c>
      <c r="DO19" s="67" t="e">
        <f t="shared" si="109"/>
        <v>#REF!</v>
      </c>
      <c r="DP19" s="67" t="e">
        <f t="shared" si="110"/>
        <v>#REF!</v>
      </c>
      <c r="DQ19" s="67" t="e">
        <f t="shared" si="111"/>
        <v>#REF!</v>
      </c>
      <c r="DR19" s="67" t="e">
        <f t="shared" si="112"/>
        <v>#REF!</v>
      </c>
      <c r="DS19" s="67" t="e">
        <f t="shared" si="113"/>
        <v>#REF!</v>
      </c>
      <c r="DT19" s="29" t="e">
        <f t="shared" si="114"/>
        <v>#REF!</v>
      </c>
    </row>
    <row r="20" spans="2:124" x14ac:dyDescent="0.15">
      <c r="B20" s="8">
        <v>16</v>
      </c>
      <c r="C20" s="29">
        <v>140</v>
      </c>
      <c r="D20" s="29">
        <f>[6]武将升星!$AZ17</f>
        <v>0</v>
      </c>
      <c r="E20" s="29">
        <f>[6]武将进阶!$AL17</f>
        <v>0</v>
      </c>
      <c r="F20" s="29">
        <f>[6]武将升级!$BH17</f>
        <v>84102212947.322495</v>
      </c>
      <c r="G20" s="29">
        <f>[6]武将羁绊!$BC20</f>
        <v>61047193080.628265</v>
      </c>
      <c r="H20" s="29">
        <f>[6]武将觉醒!BK17</f>
        <v>0</v>
      </c>
      <c r="I20" s="29">
        <f>[6]第4特性!AJ18</f>
        <v>51298039585.3806</v>
      </c>
      <c r="J20" s="29">
        <f>[7]士兵阶位属性!$CI18</f>
        <v>367723250007.29944</v>
      </c>
      <c r="K20" s="29">
        <f>[7]士兵训练属性!$BY19</f>
        <v>790328230729.47668</v>
      </c>
      <c r="L20" s="29">
        <f>[10]装备强化!$CE19</f>
        <v>102759548399.86256</v>
      </c>
      <c r="M20" s="29"/>
      <c r="N20" s="29">
        <f>[4]圣人加成属性战力计算!$I21+[4]圣人加成属性战力计算!$R21</f>
        <v>22955405894.741425</v>
      </c>
      <c r="O20" s="29">
        <f>[12]爵位属性!$U17</f>
        <v>29698637785.036465</v>
      </c>
      <c r="P20" s="29" t="e">
        <f>[16]战法升星!AP18</f>
        <v>#DIV/0!</v>
      </c>
      <c r="Q20" s="29" t="e">
        <f>[13]宝物升星!AP17</f>
        <v>#VALUE!</v>
      </c>
      <c r="R20" s="29">
        <f>[13]宝物温养!$CL17</f>
        <v>96233038920.342209</v>
      </c>
      <c r="S20" s="29">
        <f>[17]效用汇总!I19</f>
        <v>164764922037.06195</v>
      </c>
      <c r="T20" s="29">
        <f>[17]效用汇总!J19</f>
        <v>1081586167621.1401</v>
      </c>
      <c r="U20" s="29">
        <f>[8]装备强化!CP19+[8]装备突破!BN19</f>
        <v>54036755337.871597</v>
      </c>
      <c r="V20" s="29">
        <f>[14]藏品属性!AL24+[14]藏品属性!AM24</f>
        <v>155433967443.83975</v>
      </c>
      <c r="W20" s="29">
        <f>[15]育马!AY19+[15]词条!BF19</f>
        <v>5562844904.8691225</v>
      </c>
      <c r="X20" s="29">
        <f>[11]属性汇总新!V17</f>
        <v>84986041651.277008</v>
      </c>
      <c r="Y20" s="29">
        <f>[6]武将升星!$BK17</f>
        <v>435527.09128223924</v>
      </c>
      <c r="Z20" s="29"/>
      <c r="AA20" s="29" t="e">
        <f>[6]武将升级!$BT17+[6]武将进阶!$AW17</f>
        <v>#VALUE!</v>
      </c>
      <c r="AB20" s="29"/>
      <c r="AC20" s="29">
        <f>[6]武将觉醒!$BY17</f>
        <v>29006.959189681667</v>
      </c>
      <c r="AD20" s="29">
        <f>[6]第4特性!BK18</f>
        <v>395000</v>
      </c>
      <c r="AE20" s="29"/>
      <c r="AF20" s="29">
        <f>[7]士兵训练属性!$CH19</f>
        <v>95196744.127851665</v>
      </c>
      <c r="AG20" s="29">
        <f>[10]装备强化!$CR19+[10]装备突破!$AJ19</f>
        <v>52011584.582660675</v>
      </c>
      <c r="AH20" s="29"/>
      <c r="AI20" s="29" t="e">
        <f>[4]圣人加成属性战力计算!$U21</f>
        <v>#REF!</v>
      </c>
      <c r="AJ20" s="29"/>
      <c r="AK20" s="29">
        <f>[16]战法升星!$AU18</f>
        <v>806848</v>
      </c>
      <c r="AL20" s="29">
        <f>[13]宝物升星!$AZ17</f>
        <v>9562057.0745337363</v>
      </c>
      <c r="AM20" s="29">
        <f>[13]宝物温养!$CU17</f>
        <v>0</v>
      </c>
      <c r="AN20" s="29">
        <f>[17]投放验证!M20</f>
        <v>140</v>
      </c>
      <c r="AO20" s="29">
        <f>[17]投放验证!AE20+[17]投放验证!AM20</f>
        <v>3576934.891278632</v>
      </c>
      <c r="AP20" s="29">
        <f>[8]装备强化!DC19+[8]装备突破!CA19</f>
        <v>5324301.5248957248</v>
      </c>
      <c r="AQ20" s="29">
        <f>[14]藏品属性!AN24</f>
        <v>8871585.6409897245</v>
      </c>
      <c r="AR20" s="29">
        <f>[15]付费投放!AA20</f>
        <v>129954.13094076031</v>
      </c>
      <c r="AS20" s="29">
        <f>[11]属性汇总新!W17</f>
        <v>2475256.119960472</v>
      </c>
      <c r="AU20" s="29">
        <f t="shared" si="74"/>
        <v>61047193080.628265</v>
      </c>
      <c r="AV20" s="29">
        <f t="shared" si="75"/>
        <v>435527.09128223924</v>
      </c>
      <c r="AW20" s="29">
        <f t="shared" si="54"/>
        <v>291187.55837629776</v>
      </c>
      <c r="AX20" s="29" t="e">
        <f t="shared" si="76"/>
        <v>#DIV/0!</v>
      </c>
      <c r="AY20" s="29">
        <f t="shared" si="77"/>
        <v>835854.95918968169</v>
      </c>
      <c r="AZ20" s="29" t="e">
        <f t="shared" si="56"/>
        <v>#DIV/0!</v>
      </c>
      <c r="BA20" s="29">
        <f t="shared" si="5"/>
        <v>51298039585.3806</v>
      </c>
      <c r="BB20" s="29">
        <f t="shared" si="6"/>
        <v>395000</v>
      </c>
      <c r="BC20" s="29" t="e">
        <f t="shared" si="66"/>
        <v>#DIV/0!</v>
      </c>
      <c r="BD20" s="29">
        <f t="shared" si="78"/>
        <v>0</v>
      </c>
      <c r="BE20" s="29">
        <f t="shared" si="79"/>
        <v>0</v>
      </c>
      <c r="BF20" s="29" t="e">
        <f t="shared" si="80"/>
        <v>#DIV/0!</v>
      </c>
      <c r="BG20" s="29">
        <f t="shared" si="81"/>
        <v>84102212947.322495</v>
      </c>
      <c r="BH20" s="29" t="e">
        <f t="shared" si="82"/>
        <v>#VALUE!</v>
      </c>
      <c r="BI20" s="29" t="e">
        <f t="shared" si="83"/>
        <v>#VALUE!</v>
      </c>
      <c r="BJ20" s="29">
        <f t="shared" si="84"/>
        <v>102759548399.86256</v>
      </c>
      <c r="BK20" s="29">
        <f t="shared" si="85"/>
        <v>52011584.582660675</v>
      </c>
      <c r="BL20" s="29">
        <f t="shared" si="86"/>
        <v>945.36959971644421</v>
      </c>
      <c r="BM20" s="29">
        <f t="shared" si="87"/>
        <v>1158051480736.7761</v>
      </c>
      <c r="BN20" s="29">
        <f t="shared" si="14"/>
        <v>95196744.127851665</v>
      </c>
      <c r="BO20" s="29">
        <f t="shared" si="88"/>
        <v>67960.837802993294</v>
      </c>
      <c r="BP20" s="29">
        <f t="shared" si="89"/>
        <v>84986041651.277008</v>
      </c>
      <c r="BQ20" s="29">
        <f t="shared" si="90"/>
        <v>2475256.119960472</v>
      </c>
      <c r="BR20" s="29">
        <f t="shared" si="91"/>
        <v>20400.048774564522</v>
      </c>
      <c r="BS20" s="29" t="e">
        <f t="shared" si="17"/>
        <v>#VALUE!</v>
      </c>
      <c r="BT20" s="29">
        <f t="shared" si="18"/>
        <v>9562057.0745337363</v>
      </c>
      <c r="BU20" s="29" t="e">
        <f t="shared" si="92"/>
        <v>#VALUE!</v>
      </c>
      <c r="BV20" s="29">
        <f t="shared" si="19"/>
        <v>1246351089658.2021</v>
      </c>
      <c r="BW20" s="29">
        <f t="shared" si="20"/>
        <v>3577074.891278632</v>
      </c>
      <c r="BX20" s="29">
        <f t="shared" si="62"/>
        <v>98208.87318790397</v>
      </c>
      <c r="BY20" s="29">
        <f t="shared" si="21"/>
        <v>54036755337.871597</v>
      </c>
      <c r="BZ20" s="29">
        <f t="shared" si="22"/>
        <v>5324301.5248957248</v>
      </c>
      <c r="CA20" s="29" t="e">
        <f t="shared" si="63"/>
        <v>#DIV/0!</v>
      </c>
      <c r="CB20" s="29">
        <f t="shared" si="23"/>
        <v>5562844904.8691225</v>
      </c>
      <c r="CC20" s="29">
        <f t="shared" si="24"/>
        <v>129954.13094076031</v>
      </c>
      <c r="CD20" s="29" t="e">
        <f t="shared" si="64"/>
        <v>#DIV/0!</v>
      </c>
      <c r="CE20" s="29">
        <f t="shared" si="25"/>
        <v>155433967443.83975</v>
      </c>
      <c r="CF20" s="29">
        <f t="shared" si="26"/>
        <v>8871585.6409897245</v>
      </c>
      <c r="CG20" s="29">
        <f t="shared" si="65"/>
        <v>1576.7478304041324</v>
      </c>
      <c r="CI20" s="69" t="e">
        <f t="shared" si="93"/>
        <v>#DIV/0!</v>
      </c>
      <c r="CJ20" s="69" t="e">
        <f t="shared" si="94"/>
        <v>#DIV/0!</v>
      </c>
      <c r="CK20" s="69" t="e">
        <f t="shared" si="95"/>
        <v>#DIV/0!</v>
      </c>
      <c r="CL20" s="69" t="e">
        <f t="shared" si="96"/>
        <v>#DIV/0!</v>
      </c>
      <c r="CM20" s="69" t="e">
        <f t="shared" si="97"/>
        <v>#DIV/0!</v>
      </c>
      <c r="CN20" s="69" t="e">
        <f t="shared" si="98"/>
        <v>#DIV/0!</v>
      </c>
      <c r="CO20" s="69" t="e">
        <f t="shared" si="99"/>
        <v>#DIV/0!</v>
      </c>
      <c r="CP20" s="69" t="e">
        <f t="shared" si="100"/>
        <v>#DIV/0!</v>
      </c>
      <c r="CQ20" s="69" t="e">
        <f t="shared" si="101"/>
        <v>#DIV/0!</v>
      </c>
      <c r="CR20" s="69" t="e">
        <f t="shared" si="102"/>
        <v>#DIV/0!</v>
      </c>
      <c r="CS20" s="69" t="e">
        <f t="shared" si="103"/>
        <v>#DIV/0!</v>
      </c>
      <c r="CT20" s="69" t="e">
        <f t="shared" si="104"/>
        <v>#DIV/0!</v>
      </c>
      <c r="CU20" s="69" t="e">
        <f t="shared" si="39"/>
        <v>#VALUE!</v>
      </c>
      <c r="CV20" s="69" t="e">
        <f t="shared" si="105"/>
        <v>#DIV/0!</v>
      </c>
      <c r="CW20" s="99" t="e">
        <f t="shared" si="41"/>
        <v>#DIV/0!</v>
      </c>
      <c r="CX20" s="99" t="e">
        <f t="shared" si="42"/>
        <v>#DIV/0!</v>
      </c>
      <c r="CY20" s="99" t="e">
        <f t="shared" si="43"/>
        <v>#DIV/0!</v>
      </c>
      <c r="CZ20" s="99" t="e">
        <f t="shared" si="44"/>
        <v>#DIV/0!</v>
      </c>
      <c r="DA20" s="68" t="e">
        <f t="shared" si="106"/>
        <v>#DIV/0!</v>
      </c>
      <c r="DE20" s="29">
        <v>140</v>
      </c>
      <c r="DF20" s="29" t="e">
        <f>(INDEX(武将属性!$C$5:$C$104,$DE20,1)-INDEX(武将属性!$C$5:$C$104,$DE19,1))*(INDEX(非r将兵属性验证!$V$7:$V$106,$DE20,1)+INDEX(非r将兵属性验证!$AP$7:$AP$106,$DE20,1))+DF19</f>
        <v>#REF!</v>
      </c>
      <c r="DG20" s="29" t="e">
        <f>(INDEX((武将属性!$X$5:$X$104+武将属性!$Y$5:$Y$104)*(武将属性!$R$5:$R$104),$DE20,1)-INDEX((武将属性!$X$5:$X$104+武将属性!$Y$5:$Y$104)*(武将属性!$R$5:$R$104),$DE19,1))*INDEX(非r将兵属性验证!$W$7:$W$106,$DE20,1)+
(INDEX((士兵属性!$D$5:$D$104)*(士兵属性!$J$5:$J$104),$DE20,1)-INDEX((士兵属性!$D$5:$D$104)*(士兵属性!$J$5:$J$104),$DE19,1))*INDEX(非r将兵属性验证!$AQ$7:$AQ$106,$DE20,1)+DG19</f>
        <v>#REF!</v>
      </c>
      <c r="DH20" s="29" t="e">
        <f>(INDEX((武将属性!$AJ$5:$AJ$104+武将属性!$AK$5:$AK$104)*(武将属性!$AD$5:$AD$104),$DE20,1)-INDEX((武将属性!$AJ$5:$AJ$104+武将属性!$AK$5:$AK$104)*(武将属性!$AD$5:$AD$104),$DE19,1))*INDEX(非r将兵属性验证!$X$7:$X$106,$DE20,1)+
(INDEX((士兵属性!$O$5:$O$104)*(士兵属性!$U$5:$U$104),$DE20,1)-INDEX((士兵属性!$O$5:$O$104)*(士兵属性!$U$5:$U$104),$DE19,1))*INDEX(非r将兵属性验证!$AR$7:$AR$106,$DE20,1)+DH19</f>
        <v>#REF!</v>
      </c>
      <c r="DI20" s="29" t="e">
        <f>(INDEX(非r将兵属性验证!P$7:P$106,$DE20,1)-INDEX(非r将兵属性验证!P$7:P$106,$DE19,1))*INDEX(非r将兵属性验证!Y$7:Y$106,战力汇总!$DE20,1)+(INDEX(非r将兵属性验证!AI$7:AI$106,$DE20,1)-INDEX(非r将兵属性验证!AI$7:AI$106,$DE19,1))*INDEX(非r将兵属性验证!AS$7:AS$106,战力汇总!$DE20,1)+DI19</f>
        <v>#REF!</v>
      </c>
      <c r="DJ20" s="29" t="e">
        <f>(INDEX(非r将兵属性验证!Q$7:Q$106,$DE20,1)-INDEX(非r将兵属性验证!Q$7:Q$106,$DE19,1))*INDEX(非r将兵属性验证!Z$7:Z$106,战力汇总!$DE20,1)+(INDEX(非r将兵属性验证!AJ$7:AJ$106,$DE20,1)-INDEX(非r将兵属性验证!AJ$7:AJ$106,$DE19,1))*INDEX(非r将兵属性验证!AT$7:AT$106,战力汇总!$DE20,1)+DJ19</f>
        <v>#REF!</v>
      </c>
      <c r="DK20" s="29" t="e">
        <f>(INDEX(带兵数!$D$4:$D$103,$DE20,1)-INDEX(带兵数!$D$4:$D$103,$DE19,1))*INDEX(非r将兵属性验证!$AW$7:$AW$106,$DE20,1)+DK19</f>
        <v>#REF!</v>
      </c>
      <c r="DL20" s="29" t="e">
        <f>(0.5*(INDEX(战法技能效用!$D$5:$D$104,$DE20,1)-INDEX(战法技能效用!$D$5:$D$104,$DE19,1)))*(INDEX(非r将兵属性验证!$AC$7:$AC$106,$DE20,1)+INDEX(非r将兵属性验证!$AX$7:$AX$106,$DE20,1))+DL19</f>
        <v>#REF!</v>
      </c>
      <c r="DM20" s="67" t="e">
        <f t="shared" si="107"/>
        <v>#REF!</v>
      </c>
      <c r="DN20" s="67" t="e">
        <f t="shared" si="108"/>
        <v>#REF!</v>
      </c>
      <c r="DO20" s="67" t="e">
        <f t="shared" si="109"/>
        <v>#REF!</v>
      </c>
      <c r="DP20" s="67" t="e">
        <f t="shared" si="110"/>
        <v>#REF!</v>
      </c>
      <c r="DQ20" s="67" t="e">
        <f t="shared" si="111"/>
        <v>#REF!</v>
      </c>
      <c r="DR20" s="67" t="e">
        <f t="shared" si="112"/>
        <v>#REF!</v>
      </c>
      <c r="DS20" s="67" t="e">
        <f t="shared" si="113"/>
        <v>#REF!</v>
      </c>
      <c r="DT20" s="29" t="e">
        <f t="shared" si="114"/>
        <v>#REF!</v>
      </c>
    </row>
    <row r="21" spans="2:124" x14ac:dyDescent="0.15">
      <c r="B21" s="8">
        <v>17</v>
      </c>
      <c r="C21" s="29">
        <v>150</v>
      </c>
      <c r="D21" s="29">
        <f>[6]武将升星!$AZ18</f>
        <v>0</v>
      </c>
      <c r="E21" s="29">
        <f>[6]武将进阶!$AL18</f>
        <v>0</v>
      </c>
      <c r="F21" s="29">
        <f>[6]武将升级!$BH18</f>
        <v>111004053884.79945</v>
      </c>
      <c r="G21" s="29">
        <f>[6]武将羁绊!$BC21</f>
        <v>77993948524.43689</v>
      </c>
      <c r="H21" s="29">
        <f>[6]武将觉醒!BK18</f>
        <v>0</v>
      </c>
      <c r="I21" s="29">
        <f>[6]第4特性!AJ19</f>
        <v>51298039585.3806</v>
      </c>
      <c r="J21" s="29">
        <f>[7]士兵阶位属性!$CI19</f>
        <v>585481663480.03748</v>
      </c>
      <c r="K21" s="29">
        <f>[7]士兵训练属性!$BY20</f>
        <v>1300859868259.5149</v>
      </c>
      <c r="L21" s="29">
        <f>[10]装备强化!$CE20</f>
        <v>133621132769.95102</v>
      </c>
      <c r="M21" s="29"/>
      <c r="N21" s="29">
        <f>[4]圣人加成属性战力计算!$I22+[4]圣人加成属性战力计算!$R22</f>
        <v>57150116590.24189</v>
      </c>
      <c r="O21" s="29">
        <f>[12]爵位属性!$U18</f>
        <v>46354557793.194916</v>
      </c>
      <c r="P21" s="29" t="e">
        <f>[16]战法升星!AP19</f>
        <v>#DIV/0!</v>
      </c>
      <c r="Q21" s="29" t="e">
        <f>[13]宝物升星!AP18</f>
        <v>#VALUE!</v>
      </c>
      <c r="R21" s="29">
        <f>[13]宝物温养!$CL18</f>
        <v>96233038920.342209</v>
      </c>
      <c r="S21" s="29">
        <f>[17]效用汇总!I20</f>
        <v>164764922037.06195</v>
      </c>
      <c r="T21" s="29">
        <f>[17]效用汇总!J20</f>
        <v>1389315293459.3879</v>
      </c>
      <c r="U21" s="29">
        <f>[8]装备强化!CP20+[8]装备突破!BN20</f>
        <v>54036755337.871597</v>
      </c>
      <c r="V21" s="29">
        <f>[14]藏品属性!AL25+[14]藏品属性!AM25</f>
        <v>165103641641.84671</v>
      </c>
      <c r="W21" s="29">
        <f>[15]育马!AY20+[15]词条!BF20</f>
        <v>5562844904.8691225</v>
      </c>
      <c r="X21" s="29">
        <f>[11]属性汇总新!V18</f>
        <v>124732772019.7356</v>
      </c>
      <c r="Y21" s="29">
        <f>[6]武将升星!$BK18</f>
        <v>483274.52499369869</v>
      </c>
      <c r="Z21" s="29"/>
      <c r="AA21" s="29" t="e">
        <f>[6]武将升级!$BT18+[6]武将进阶!$AW18</f>
        <v>#VALUE!</v>
      </c>
      <c r="AB21" s="29"/>
      <c r="AC21" s="29">
        <f>[6]武将觉醒!$BY18</f>
        <v>29006.959189681667</v>
      </c>
      <c r="AD21" s="29">
        <f>[6]第4特性!BK19</f>
        <v>395000</v>
      </c>
      <c r="AE21" s="29"/>
      <c r="AF21" s="29">
        <f>[7]士兵训练属性!$CH20</f>
        <v>95196744.127851665</v>
      </c>
      <c r="AG21" s="29">
        <f>[10]装备强化!$CR20+[10]装备突破!$AJ20</f>
        <v>109903302.81635687</v>
      </c>
      <c r="AH21" s="29"/>
      <c r="AI21" s="29" t="e">
        <f>[4]圣人加成属性战力计算!$U22</f>
        <v>#REF!</v>
      </c>
      <c r="AJ21" s="29"/>
      <c r="AK21" s="29">
        <f>[16]战法升星!$AU19</f>
        <v>806848</v>
      </c>
      <c r="AL21" s="29">
        <f>[13]宝物升星!$AZ18</f>
        <v>18455327.473666809</v>
      </c>
      <c r="AM21" s="29">
        <f>[13]宝物温养!$CU18</f>
        <v>0</v>
      </c>
      <c r="AN21" s="29">
        <f>[17]投放验证!M21</f>
        <v>150</v>
      </c>
      <c r="AO21" s="29">
        <f>[17]投放验证!AE21+[17]投放验证!AM21</f>
        <v>7210567.7054898012</v>
      </c>
      <c r="AP21" s="29">
        <f>[8]装备强化!DC20+[8]装备突破!CA20</f>
        <v>5324301.5248957248</v>
      </c>
      <c r="AQ21" s="29">
        <f>[14]藏品属性!AN25</f>
        <v>13165792.820494862</v>
      </c>
      <c r="AR21" s="29">
        <f>[15]付费投放!AA21</f>
        <v>129954.13094076031</v>
      </c>
      <c r="AS21" s="29">
        <f>[11]属性汇总新!W18</f>
        <v>4673710.9457047451</v>
      </c>
      <c r="AU21" s="29">
        <f t="shared" si="74"/>
        <v>77993948524.43689</v>
      </c>
      <c r="AV21" s="29">
        <f t="shared" si="75"/>
        <v>483274.52499369869</v>
      </c>
      <c r="AW21" s="29">
        <f t="shared" si="54"/>
        <v>354924.94834840472</v>
      </c>
      <c r="AX21" s="29" t="e">
        <f t="shared" si="76"/>
        <v>#DIV/0!</v>
      </c>
      <c r="AY21" s="29">
        <f t="shared" si="77"/>
        <v>835854.95918968169</v>
      </c>
      <c r="AZ21" s="29" t="e">
        <f t="shared" si="56"/>
        <v>#DIV/0!</v>
      </c>
      <c r="BA21" s="29">
        <f t="shared" si="5"/>
        <v>51298039585.3806</v>
      </c>
      <c r="BB21" s="29">
        <f t="shared" si="6"/>
        <v>395000</v>
      </c>
      <c r="BC21" s="29" t="e">
        <f t="shared" si="66"/>
        <v>#DIV/0!</v>
      </c>
      <c r="BD21" s="29">
        <f t="shared" si="78"/>
        <v>0</v>
      </c>
      <c r="BE21" s="29">
        <f t="shared" si="79"/>
        <v>0</v>
      </c>
      <c r="BF21" s="29" t="e">
        <f t="shared" si="80"/>
        <v>#DIV/0!</v>
      </c>
      <c r="BG21" s="29">
        <f t="shared" si="81"/>
        <v>111004053884.79945</v>
      </c>
      <c r="BH21" s="29" t="e">
        <f t="shared" si="82"/>
        <v>#VALUE!</v>
      </c>
      <c r="BI21" s="29" t="e">
        <f t="shared" si="83"/>
        <v>#VALUE!</v>
      </c>
      <c r="BJ21" s="29">
        <f t="shared" si="84"/>
        <v>133621132769.95102</v>
      </c>
      <c r="BK21" s="29">
        <f t="shared" si="85"/>
        <v>109903302.81635687</v>
      </c>
      <c r="BL21" s="29">
        <f t="shared" si="86"/>
        <v>533.091525207578</v>
      </c>
      <c r="BM21" s="29">
        <f t="shared" si="87"/>
        <v>1886341531739.5522</v>
      </c>
      <c r="BN21" s="29">
        <f t="shared" si="14"/>
        <v>95196744.127851665</v>
      </c>
      <c r="BO21" s="29" t="e">
        <f t="shared" si="88"/>
        <v>#DIV/0!</v>
      </c>
      <c r="BP21" s="29">
        <f t="shared" si="89"/>
        <v>124732772019.7356</v>
      </c>
      <c r="BQ21" s="29">
        <f t="shared" si="90"/>
        <v>4673710.9457047451</v>
      </c>
      <c r="BR21" s="29">
        <f t="shared" si="91"/>
        <v>18079.393719178461</v>
      </c>
      <c r="BS21" s="29" t="e">
        <f t="shared" si="17"/>
        <v>#VALUE!</v>
      </c>
      <c r="BT21" s="29">
        <f t="shared" si="18"/>
        <v>18455327.473666809</v>
      </c>
      <c r="BU21" s="29" t="e">
        <f t="shared" si="92"/>
        <v>#VALUE!</v>
      </c>
      <c r="BV21" s="29">
        <f t="shared" si="19"/>
        <v>1554080215496.45</v>
      </c>
      <c r="BW21" s="29">
        <f t="shared" si="20"/>
        <v>7210717.7054898012</v>
      </c>
      <c r="BX21" s="29">
        <f t="shared" si="62"/>
        <v>84688.876032261585</v>
      </c>
      <c r="BY21" s="29">
        <f t="shared" si="21"/>
        <v>54036755337.871597</v>
      </c>
      <c r="BZ21" s="29">
        <f t="shared" si="22"/>
        <v>5324301.5248957248</v>
      </c>
      <c r="CA21" s="29" t="e">
        <f t="shared" si="63"/>
        <v>#DIV/0!</v>
      </c>
      <c r="CB21" s="29">
        <f t="shared" si="23"/>
        <v>5562844904.8691225</v>
      </c>
      <c r="CC21" s="29">
        <f t="shared" si="24"/>
        <v>129954.13094076031</v>
      </c>
      <c r="CD21" s="29" t="e">
        <f t="shared" si="64"/>
        <v>#DIV/0!</v>
      </c>
      <c r="CE21" s="29">
        <f t="shared" si="25"/>
        <v>165103641641.84671</v>
      </c>
      <c r="CF21" s="29">
        <f t="shared" si="26"/>
        <v>13165792.820494862</v>
      </c>
      <c r="CG21" s="29">
        <f t="shared" si="65"/>
        <v>2251.7949865477349</v>
      </c>
      <c r="CI21" s="69" t="e">
        <f t="shared" si="93"/>
        <v>#DIV/0!</v>
      </c>
      <c r="CJ21" s="69" t="e">
        <f t="shared" si="94"/>
        <v>#DIV/0!</v>
      </c>
      <c r="CK21" s="69" t="e">
        <f t="shared" si="95"/>
        <v>#DIV/0!</v>
      </c>
      <c r="CL21" s="69" t="e">
        <f t="shared" si="96"/>
        <v>#DIV/0!</v>
      </c>
      <c r="CM21" s="69" t="e">
        <f t="shared" si="97"/>
        <v>#DIV/0!</v>
      </c>
      <c r="CN21" s="69" t="e">
        <f t="shared" si="98"/>
        <v>#DIV/0!</v>
      </c>
      <c r="CO21" s="69" t="e">
        <f t="shared" si="99"/>
        <v>#DIV/0!</v>
      </c>
      <c r="CP21" s="69" t="e">
        <f t="shared" si="100"/>
        <v>#DIV/0!</v>
      </c>
      <c r="CQ21" s="69" t="e">
        <f t="shared" si="101"/>
        <v>#DIV/0!</v>
      </c>
      <c r="CR21" s="69" t="e">
        <f t="shared" si="102"/>
        <v>#DIV/0!</v>
      </c>
      <c r="CS21" s="69" t="e">
        <f t="shared" si="103"/>
        <v>#DIV/0!</v>
      </c>
      <c r="CT21" s="69" t="e">
        <f t="shared" si="104"/>
        <v>#DIV/0!</v>
      </c>
      <c r="CU21" s="69" t="e">
        <f t="shared" si="39"/>
        <v>#VALUE!</v>
      </c>
      <c r="CV21" s="69" t="e">
        <f t="shared" si="105"/>
        <v>#DIV/0!</v>
      </c>
      <c r="CW21" s="99" t="e">
        <f t="shared" si="41"/>
        <v>#DIV/0!</v>
      </c>
      <c r="CX21" s="99" t="e">
        <f t="shared" si="42"/>
        <v>#DIV/0!</v>
      </c>
      <c r="CY21" s="99" t="e">
        <f t="shared" si="43"/>
        <v>#DIV/0!</v>
      </c>
      <c r="CZ21" s="99" t="e">
        <f t="shared" si="44"/>
        <v>#DIV/0!</v>
      </c>
      <c r="DA21" s="68" t="e">
        <f t="shared" si="106"/>
        <v>#DIV/0!</v>
      </c>
      <c r="DE21" s="29">
        <v>150</v>
      </c>
      <c r="DF21" s="29" t="e">
        <f>(INDEX(武将属性!$C$5:$C$104,$DE21,1)-INDEX(武将属性!$C$5:$C$104,$DE20,1))*(INDEX(非r将兵属性验证!$V$7:$V$106,$DE21,1)+INDEX(非r将兵属性验证!$AP$7:$AP$106,$DE21,1))+DF20</f>
        <v>#REF!</v>
      </c>
      <c r="DG21" s="29" t="e">
        <f>(INDEX((武将属性!$X$5:$X$104+武将属性!$Y$5:$Y$104)*(武将属性!$R$5:$R$104),$DE21,1)-INDEX((武将属性!$X$5:$X$104+武将属性!$Y$5:$Y$104)*(武将属性!$R$5:$R$104),$DE20,1))*INDEX(非r将兵属性验证!$W$7:$W$106,$DE21,1)+
(INDEX((士兵属性!$D$5:$D$104)*(士兵属性!$J$5:$J$104),$DE21,1)-INDEX((士兵属性!$D$5:$D$104)*(士兵属性!$J$5:$J$104),$DE20,1))*INDEX(非r将兵属性验证!$AQ$7:$AQ$106,$DE21,1)+DG20</f>
        <v>#REF!</v>
      </c>
      <c r="DH21" s="29" t="e">
        <f>(INDEX((武将属性!$AJ$5:$AJ$104+武将属性!$AK$5:$AK$104)*(武将属性!$AD$5:$AD$104),$DE21,1)-INDEX((武将属性!$AJ$5:$AJ$104+武将属性!$AK$5:$AK$104)*(武将属性!$AD$5:$AD$104),$DE20,1))*INDEX(非r将兵属性验证!$X$7:$X$106,$DE21,1)+
(INDEX((士兵属性!$O$5:$O$104)*(士兵属性!$U$5:$U$104),$DE21,1)-INDEX((士兵属性!$O$5:$O$104)*(士兵属性!$U$5:$U$104),$DE20,1))*INDEX(非r将兵属性验证!$AR$7:$AR$106,$DE21,1)+DH20</f>
        <v>#REF!</v>
      </c>
      <c r="DI21" s="29" t="e">
        <f>(INDEX(非r将兵属性验证!P$7:P$106,$DE21,1)-INDEX(非r将兵属性验证!P$7:P$106,$DE20,1))*INDEX(非r将兵属性验证!Y$7:Y$106,战力汇总!$DE21,1)+(INDEX(非r将兵属性验证!AI$7:AI$106,$DE21,1)-INDEX(非r将兵属性验证!AI$7:AI$106,$DE20,1))*INDEX(非r将兵属性验证!AS$7:AS$106,战力汇总!$DE21,1)+DI20</f>
        <v>#REF!</v>
      </c>
      <c r="DJ21" s="29" t="e">
        <f>(INDEX(非r将兵属性验证!Q$7:Q$106,$DE21,1)-INDEX(非r将兵属性验证!Q$7:Q$106,$DE20,1))*INDEX(非r将兵属性验证!Z$7:Z$106,战力汇总!$DE21,1)+(INDEX(非r将兵属性验证!AJ$7:AJ$106,$DE21,1)-INDEX(非r将兵属性验证!AJ$7:AJ$106,$DE20,1))*INDEX(非r将兵属性验证!AT$7:AT$106,战力汇总!$DE21,1)+DJ20</f>
        <v>#REF!</v>
      </c>
      <c r="DK21" s="29" t="e">
        <f>(INDEX(带兵数!$D$4:$D$103,$DE21,1)-INDEX(带兵数!$D$4:$D$103,$DE20,1))*INDEX(非r将兵属性验证!$AW$7:$AW$106,$DE21,1)+DK20</f>
        <v>#REF!</v>
      </c>
      <c r="DL21" s="29" t="e">
        <f>(0.5*(INDEX(战法技能效用!$D$5:$D$104,$DE21,1)-INDEX(战法技能效用!$D$5:$D$104,$DE20,1)))*(INDEX(非r将兵属性验证!$AC$7:$AC$106,$DE21,1)+INDEX(非r将兵属性验证!$AX$7:$AX$106,$DE21,1))+DL20</f>
        <v>#REF!</v>
      </c>
      <c r="DM21" s="67" t="e">
        <f t="shared" si="107"/>
        <v>#REF!</v>
      </c>
      <c r="DN21" s="67" t="e">
        <f t="shared" si="108"/>
        <v>#REF!</v>
      </c>
      <c r="DO21" s="67" t="e">
        <f t="shared" si="109"/>
        <v>#REF!</v>
      </c>
      <c r="DP21" s="67" t="e">
        <f t="shared" si="110"/>
        <v>#REF!</v>
      </c>
      <c r="DQ21" s="67" t="e">
        <f t="shared" si="111"/>
        <v>#REF!</v>
      </c>
      <c r="DR21" s="67" t="e">
        <f t="shared" si="112"/>
        <v>#REF!</v>
      </c>
      <c r="DS21" s="67" t="e">
        <f t="shared" si="113"/>
        <v>#REF!</v>
      </c>
      <c r="DT21" s="29" t="e">
        <f t="shared" si="114"/>
        <v>#REF!</v>
      </c>
    </row>
    <row r="22" spans="2:124" x14ac:dyDescent="0.15">
      <c r="B22" s="8">
        <v>18</v>
      </c>
      <c r="C22" s="29">
        <v>160</v>
      </c>
      <c r="D22" s="29">
        <f>[6]武将升星!$AZ19</f>
        <v>0</v>
      </c>
      <c r="E22" s="29">
        <f>[6]武将进阶!$AL19</f>
        <v>0</v>
      </c>
      <c r="F22" s="29">
        <f>[6]武将升级!$BH19</f>
        <v>112338585069.60834</v>
      </c>
      <c r="G22" s="29">
        <f>[6]武将羁绊!$BC22</f>
        <v>78834641422.542267</v>
      </c>
      <c r="H22" s="29">
        <f>[6]武将觉醒!BK19</f>
        <v>0</v>
      </c>
      <c r="I22" s="29">
        <f>[6]第4特性!AJ20</f>
        <v>51298039585.3806</v>
      </c>
      <c r="J22" s="29">
        <f>[7]士兵阶位属性!$CI20</f>
        <v>798930395803.97729</v>
      </c>
      <c r="K22" s="29">
        <f>[7]士兵训练属性!$BY21</f>
        <v>1786152831309.5015</v>
      </c>
      <c r="L22" s="29">
        <f>[10]装备强化!$CE21</f>
        <v>169234803422.19849</v>
      </c>
      <c r="M22" s="29"/>
      <c r="N22" s="29">
        <f>[4]圣人加成属性战力计算!$I23+[4]圣人加成属性战力计算!$R23</f>
        <v>80008893527.985321</v>
      </c>
      <c r="O22" s="29">
        <f>[12]爵位属性!$U19</f>
        <v>69784946893.992706</v>
      </c>
      <c r="P22" s="29" t="e">
        <f>[16]战法升星!AP20</f>
        <v>#DIV/0!</v>
      </c>
      <c r="Q22" s="29" t="e">
        <f>[13]宝物升星!AP19</f>
        <v>#VALUE!</v>
      </c>
      <c r="R22" s="29">
        <f>[13]宝物温养!$CL19</f>
        <v>96233038920.342209</v>
      </c>
      <c r="S22" s="29">
        <f>[17]效用汇总!I21</f>
        <v>164764922037.06195</v>
      </c>
      <c r="T22" s="29">
        <f>[17]效用汇总!J21</f>
        <v>1674757420012.3894</v>
      </c>
      <c r="U22" s="29">
        <f>[8]装备强化!CP21+[8]装备突破!BN21</f>
        <v>54036755337.871597</v>
      </c>
      <c r="V22" s="29">
        <f>[14]藏品属性!AL26+[14]藏品属性!AM26</f>
        <v>177514663916.48584</v>
      </c>
      <c r="W22" s="29">
        <f>[15]育马!AY21+[15]词条!BF21</f>
        <v>5562844904.8691225</v>
      </c>
      <c r="X22" s="29">
        <f>[11]属性汇总新!V19</f>
        <v>238938410329.27557</v>
      </c>
      <c r="Y22" s="29">
        <f>[6]武将升星!$BK19</f>
        <v>532072.27163982997</v>
      </c>
      <c r="Z22" s="29"/>
      <c r="AA22" s="29" t="e">
        <f>[6]武将升级!$BT19+[6]武将进阶!$AW19</f>
        <v>#VALUE!</v>
      </c>
      <c r="AB22" s="29"/>
      <c r="AC22" s="29">
        <f>[6]武将觉醒!$BY19</f>
        <v>29006.959189681667</v>
      </c>
      <c r="AD22" s="29">
        <f>[6]第4特性!BK20</f>
        <v>395000</v>
      </c>
      <c r="AE22" s="29"/>
      <c r="AF22" s="29">
        <f>[7]士兵训练属性!$CH21</f>
        <v>95196744.127851665</v>
      </c>
      <c r="AG22" s="29">
        <f>[10]装备强化!$CR21+[10]装备突破!$AJ21</f>
        <v>145200582.81635687</v>
      </c>
      <c r="AH22" s="29"/>
      <c r="AI22" s="29" t="e">
        <f>[4]圣人加成属性战力计算!$U23</f>
        <v>#REF!</v>
      </c>
      <c r="AJ22" s="29"/>
      <c r="AK22" s="29">
        <f>[16]战法升星!$AU20</f>
        <v>806848</v>
      </c>
      <c r="AL22" s="29">
        <f>[13]宝物升星!$AZ19</f>
        <v>35883469.185699299</v>
      </c>
      <c r="AM22" s="29">
        <f>[13]宝物温养!$CU19</f>
        <v>0</v>
      </c>
      <c r="AN22" s="29">
        <f>[17]投放验证!M22</f>
        <v>160</v>
      </c>
      <c r="AO22" s="29">
        <f>[17]投放验证!AE22+[17]投放验证!AM22</f>
        <v>14346996.959010733</v>
      </c>
      <c r="AP22" s="29">
        <f>[8]装备强化!DC21+[8]装备突破!CA21</f>
        <v>5324301.5248957248</v>
      </c>
      <c r="AQ22" s="29">
        <f>[14]藏品属性!AN26</f>
        <v>17460000</v>
      </c>
      <c r="AR22" s="29">
        <f>[15]付费投放!AA22</f>
        <v>129954.13094076031</v>
      </c>
      <c r="AS22" s="29">
        <f>[11]属性汇总新!W19</f>
        <v>6790582.6801530719</v>
      </c>
      <c r="AU22" s="29">
        <f>D22+G22</f>
        <v>78834641422.542267</v>
      </c>
      <c r="AV22" s="29">
        <f t="shared" si="75"/>
        <v>532072.27163982997</v>
      </c>
      <c r="AW22" s="29">
        <f t="shared" si="54"/>
        <v>17228.108998595082</v>
      </c>
      <c r="AX22" s="29" t="e">
        <f t="shared" si="76"/>
        <v>#DIV/0!</v>
      </c>
      <c r="AY22" s="29">
        <f t="shared" si="77"/>
        <v>835854.95918968169</v>
      </c>
      <c r="AZ22" s="29" t="e">
        <f t="shared" si="56"/>
        <v>#DIV/0!</v>
      </c>
      <c r="BA22" s="29">
        <f t="shared" si="5"/>
        <v>51298039585.3806</v>
      </c>
      <c r="BB22" s="29">
        <f t="shared" si="6"/>
        <v>395000</v>
      </c>
      <c r="BC22" s="29" t="e">
        <f t="shared" si="66"/>
        <v>#DIV/0!</v>
      </c>
      <c r="BD22" s="29">
        <f t="shared" si="78"/>
        <v>0</v>
      </c>
      <c r="BE22" s="29">
        <f t="shared" si="79"/>
        <v>0</v>
      </c>
      <c r="BF22" s="29" t="e">
        <f t="shared" si="80"/>
        <v>#DIV/0!</v>
      </c>
      <c r="BG22" s="29">
        <f t="shared" si="81"/>
        <v>112338585069.60834</v>
      </c>
      <c r="BH22" s="29" t="e">
        <f t="shared" si="82"/>
        <v>#VALUE!</v>
      </c>
      <c r="BI22" s="29" t="e">
        <f t="shared" si="83"/>
        <v>#VALUE!</v>
      </c>
      <c r="BJ22" s="29">
        <f t="shared" si="84"/>
        <v>169234803422.19849</v>
      </c>
      <c r="BK22" s="29">
        <f>AG22</f>
        <v>145200582.81635687</v>
      </c>
      <c r="BL22" s="29">
        <f>(BJ22-BJ21)/(BK22-BK21)</f>
        <v>1008.9635986752369</v>
      </c>
      <c r="BM22" s="29">
        <f t="shared" si="87"/>
        <v>2585083227113.4785</v>
      </c>
      <c r="BN22" s="29">
        <f t="shared" si="14"/>
        <v>95196744.127851665</v>
      </c>
      <c r="BO22" s="29" t="e">
        <f t="shared" si="88"/>
        <v>#DIV/0!</v>
      </c>
      <c r="BP22" s="29">
        <f t="shared" si="89"/>
        <v>238938410329.27557</v>
      </c>
      <c r="BQ22" s="29">
        <f t="shared" si="90"/>
        <v>6790582.6801530719</v>
      </c>
      <c r="BR22" s="29">
        <f t="shared" si="91"/>
        <v>53950.192848742845</v>
      </c>
      <c r="BS22" s="29" t="e">
        <f t="shared" si="17"/>
        <v>#VALUE!</v>
      </c>
      <c r="BT22" s="29">
        <f t="shared" si="18"/>
        <v>35883469.185699299</v>
      </c>
      <c r="BU22" s="29" t="e">
        <f t="shared" si="92"/>
        <v>#VALUE!</v>
      </c>
      <c r="BV22" s="29">
        <f t="shared" si="19"/>
        <v>1839522342049.4514</v>
      </c>
      <c r="BW22" s="29">
        <f t="shared" si="20"/>
        <v>14347156.959010733</v>
      </c>
      <c r="BX22" s="29">
        <f t="shared" si="62"/>
        <v>39997.835953297268</v>
      </c>
      <c r="BY22" s="29">
        <f t="shared" si="21"/>
        <v>54036755337.871597</v>
      </c>
      <c r="BZ22" s="29">
        <f t="shared" si="22"/>
        <v>5324301.5248957248</v>
      </c>
      <c r="CA22" s="29" t="e">
        <f t="shared" si="63"/>
        <v>#DIV/0!</v>
      </c>
      <c r="CB22" s="29">
        <f t="shared" si="23"/>
        <v>5562844904.8691225</v>
      </c>
      <c r="CC22" s="29">
        <f t="shared" si="24"/>
        <v>129954.13094076031</v>
      </c>
      <c r="CD22" s="29" t="e">
        <f t="shared" si="64"/>
        <v>#DIV/0!</v>
      </c>
      <c r="CE22" s="29">
        <f t="shared" si="25"/>
        <v>177514663916.48584</v>
      </c>
      <c r="CF22" s="29">
        <f t="shared" si="26"/>
        <v>17460000</v>
      </c>
      <c r="CG22" s="29">
        <f t="shared" si="65"/>
        <v>2890.1778036870055</v>
      </c>
      <c r="CI22" s="69" t="e">
        <f t="shared" si="93"/>
        <v>#DIV/0!</v>
      </c>
      <c r="CJ22" s="69" t="e">
        <f t="shared" si="94"/>
        <v>#DIV/0!</v>
      </c>
      <c r="CK22" s="69" t="e">
        <f t="shared" si="95"/>
        <v>#DIV/0!</v>
      </c>
      <c r="CL22" s="69" t="e">
        <f t="shared" si="96"/>
        <v>#DIV/0!</v>
      </c>
      <c r="CM22" s="69" t="e">
        <f t="shared" si="97"/>
        <v>#DIV/0!</v>
      </c>
      <c r="CN22" s="69" t="e">
        <f t="shared" si="98"/>
        <v>#DIV/0!</v>
      </c>
      <c r="CO22" s="69" t="e">
        <f t="shared" si="99"/>
        <v>#DIV/0!</v>
      </c>
      <c r="CP22" s="69" t="e">
        <f t="shared" si="100"/>
        <v>#DIV/0!</v>
      </c>
      <c r="CQ22" s="69" t="e">
        <f t="shared" si="101"/>
        <v>#DIV/0!</v>
      </c>
      <c r="CR22" s="69" t="e">
        <f t="shared" si="102"/>
        <v>#DIV/0!</v>
      </c>
      <c r="CS22" s="69" t="e">
        <f t="shared" si="103"/>
        <v>#DIV/0!</v>
      </c>
      <c r="CT22" s="69" t="e">
        <f t="shared" si="104"/>
        <v>#DIV/0!</v>
      </c>
      <c r="CU22" s="69" t="e">
        <f t="shared" si="39"/>
        <v>#VALUE!</v>
      </c>
      <c r="CV22" s="69" t="e">
        <f t="shared" si="105"/>
        <v>#DIV/0!</v>
      </c>
      <c r="CW22" s="99" t="e">
        <f t="shared" si="41"/>
        <v>#DIV/0!</v>
      </c>
      <c r="CX22" s="99" t="e">
        <f t="shared" si="42"/>
        <v>#DIV/0!</v>
      </c>
      <c r="CY22" s="99" t="e">
        <f t="shared" si="43"/>
        <v>#DIV/0!</v>
      </c>
      <c r="CZ22" s="99" t="e">
        <f t="shared" si="44"/>
        <v>#DIV/0!</v>
      </c>
      <c r="DA22" s="68" t="e">
        <f t="shared" si="106"/>
        <v>#DIV/0!</v>
      </c>
      <c r="DE22" s="29">
        <v>160</v>
      </c>
      <c r="DF22" s="29" t="e">
        <f>(INDEX(武将属性!$C$5:$C$104,$DE22,1)-INDEX(武将属性!$C$5:$C$104,$DE21,1))*(INDEX(非r将兵属性验证!$V$7:$V$106,$DE22,1)+INDEX(非r将兵属性验证!$AP$7:$AP$106,$DE22,1))+DF21</f>
        <v>#REF!</v>
      </c>
      <c r="DG22" s="29" t="e">
        <f>(INDEX((武将属性!$X$5:$X$104+武将属性!$Y$5:$Y$104)*(武将属性!$R$5:$R$104),$DE22,1)-INDEX((武将属性!$X$5:$X$104+武将属性!$Y$5:$Y$104)*(武将属性!$R$5:$R$104),$DE21,1))*INDEX(非r将兵属性验证!$W$7:$W$106,$DE22,1)+
(INDEX((士兵属性!$D$5:$D$104)*(士兵属性!$J$5:$J$104),$DE22,1)-INDEX((士兵属性!$D$5:$D$104)*(士兵属性!$J$5:$J$104),$DE21,1))*INDEX(非r将兵属性验证!$AQ$7:$AQ$106,$DE22,1)+DG21</f>
        <v>#REF!</v>
      </c>
      <c r="DH22" s="29" t="e">
        <f>(INDEX((武将属性!$AJ$5:$AJ$104+武将属性!$AK$5:$AK$104)*(武将属性!$AD$5:$AD$104),$DE22,1)-INDEX((武将属性!$AJ$5:$AJ$104+武将属性!$AK$5:$AK$104)*(武将属性!$AD$5:$AD$104),$DE21,1))*INDEX(非r将兵属性验证!$X$7:$X$106,$DE22,1)+
(INDEX((士兵属性!$O$5:$O$104)*(士兵属性!$U$5:$U$104),$DE22,1)-INDEX((士兵属性!$O$5:$O$104)*(士兵属性!$U$5:$U$104),$DE21,1))*INDEX(非r将兵属性验证!$AR$7:$AR$106,$DE22,1)+DH21</f>
        <v>#REF!</v>
      </c>
      <c r="DI22" s="29" t="e">
        <f>(INDEX(非r将兵属性验证!P$7:P$106,$DE22,1)-INDEX(非r将兵属性验证!P$7:P$106,$DE21,1))*INDEX(非r将兵属性验证!Y$7:Y$106,战力汇总!$DE22,1)+(INDEX(非r将兵属性验证!AI$7:AI$106,$DE22,1)-INDEX(非r将兵属性验证!AI$7:AI$106,$DE21,1))*INDEX(非r将兵属性验证!AS$7:AS$106,战力汇总!$DE22,1)+DI21</f>
        <v>#REF!</v>
      </c>
      <c r="DJ22" s="29" t="e">
        <f>(INDEX(非r将兵属性验证!Q$7:Q$106,$DE22,1)-INDEX(非r将兵属性验证!Q$7:Q$106,$DE21,1))*INDEX(非r将兵属性验证!Z$7:Z$106,战力汇总!$DE22,1)+(INDEX(非r将兵属性验证!AJ$7:AJ$106,$DE22,1)-INDEX(非r将兵属性验证!AJ$7:AJ$106,$DE21,1))*INDEX(非r将兵属性验证!AT$7:AT$106,战力汇总!$DE22,1)+DJ21</f>
        <v>#REF!</v>
      </c>
      <c r="DK22" s="29" t="e">
        <f>(INDEX(带兵数!$D$4:$D$103,$DE22,1)-INDEX(带兵数!$D$4:$D$103,$DE21,1))*INDEX(非r将兵属性验证!$AW$7:$AW$106,$DE22,1)+DK21</f>
        <v>#REF!</v>
      </c>
      <c r="DL22" s="29" t="e">
        <f>(0.5*(INDEX(战法技能效用!$D$5:$D$104,$DE22,1)-INDEX(战法技能效用!$D$5:$D$104,$DE21,1)))*(INDEX(非r将兵属性验证!$AC$7:$AC$106,$DE22,1)+INDEX(非r将兵属性验证!$AX$7:$AX$106,$DE22,1))+DL21</f>
        <v>#REF!</v>
      </c>
      <c r="DM22" s="67" t="e">
        <f t="shared" si="107"/>
        <v>#REF!</v>
      </c>
      <c r="DN22" s="67" t="e">
        <f t="shared" si="108"/>
        <v>#REF!</v>
      </c>
      <c r="DO22" s="67" t="e">
        <f t="shared" si="109"/>
        <v>#REF!</v>
      </c>
      <c r="DP22" s="67" t="e">
        <f t="shared" si="110"/>
        <v>#REF!</v>
      </c>
      <c r="DQ22" s="67" t="e">
        <f t="shared" si="111"/>
        <v>#REF!</v>
      </c>
      <c r="DR22" s="67" t="e">
        <f t="shared" si="112"/>
        <v>#REF!</v>
      </c>
      <c r="DS22" s="67" t="e">
        <f t="shared" si="113"/>
        <v>#REF!</v>
      </c>
      <c r="DT22" s="29" t="e">
        <f t="shared" si="114"/>
        <v>#REF!</v>
      </c>
    </row>
    <row r="23" spans="2:124" x14ac:dyDescent="0.15">
      <c r="B23" s="8">
        <v>19</v>
      </c>
    </row>
    <row r="24" spans="2:124" x14ac:dyDescent="0.15">
      <c r="B24" s="8">
        <v>20</v>
      </c>
    </row>
    <row r="25" spans="2:124" x14ac:dyDescent="0.15">
      <c r="B25" s="8">
        <v>21</v>
      </c>
      <c r="CM25" s="8" t="s">
        <v>371</v>
      </c>
      <c r="CN25" s="8" t="s">
        <v>372</v>
      </c>
      <c r="CO25" s="8" t="s">
        <v>373</v>
      </c>
      <c r="CP25" s="8" t="s">
        <v>374</v>
      </c>
      <c r="DF25" s="8">
        <f t="shared" ref="DF25" si="115">DF14*70%</f>
        <v>11014966800.041054</v>
      </c>
      <c r="DK25" s="8">
        <f t="shared" ref="DK25" si="116">DK14*25%</f>
        <v>2259285943.5706038</v>
      </c>
      <c r="DL25" s="8">
        <f t="shared" ref="DL25" si="117">DK25/DF25</f>
        <v>0.20511055408375659</v>
      </c>
    </row>
    <row r="26" spans="2:124" x14ac:dyDescent="0.15">
      <c r="B26" s="8">
        <v>22</v>
      </c>
      <c r="CM26" s="70" t="e">
        <f t="shared" ref="CM26:CM34" si="118">CI7+CT7+CL7</f>
        <v>#DIV/0!</v>
      </c>
      <c r="CN26" s="70" t="e">
        <f t="shared" ref="CN26:CN34" si="119">CK7</f>
        <v>#DIV/0!</v>
      </c>
      <c r="CO26" s="70" t="e">
        <f t="shared" ref="CO26:CO34" si="120">CN7+CO7+CR7+CV7</f>
        <v>#DIV/0!</v>
      </c>
      <c r="CP26" s="70" t="e">
        <f t="shared" ref="CP26:CP34" si="121">CP7+CQ7</f>
        <v>#DIV/0!</v>
      </c>
    </row>
    <row r="27" spans="2:124" x14ac:dyDescent="0.15">
      <c r="B27" s="8">
        <v>23</v>
      </c>
      <c r="CM27" s="70" t="e">
        <f t="shared" si="118"/>
        <v>#DIV/0!</v>
      </c>
      <c r="CN27" s="70" t="e">
        <f t="shared" si="119"/>
        <v>#DIV/0!</v>
      </c>
      <c r="CO27" s="70" t="e">
        <f t="shared" si="120"/>
        <v>#DIV/0!</v>
      </c>
      <c r="CP27" s="70" t="e">
        <f t="shared" si="121"/>
        <v>#DIV/0!</v>
      </c>
    </row>
    <row r="28" spans="2:124" x14ac:dyDescent="0.15">
      <c r="B28" s="8">
        <v>24</v>
      </c>
      <c r="AU28" s="8">
        <v>10</v>
      </c>
      <c r="AW28" s="8">
        <f t="shared" ref="AW28:AW36" si="122">(AU8-AU$7)/(AV8-AV$7)</f>
        <v>261.94048579711989</v>
      </c>
      <c r="AZ28" s="8" t="e">
        <f t="shared" ref="AZ28:AZ36" si="123">(AX8-AX$7)/(AY8-AY$7)</f>
        <v>#DIV/0!</v>
      </c>
      <c r="BC28" s="8" t="e">
        <f>(BA8-BA$7)/(BB8-BB$7)</f>
        <v>#DIV/0!</v>
      </c>
      <c r="BF28" s="8" t="e">
        <f t="shared" ref="BF28:BF36" si="124">(BD8-BD$7)/(BE8-BE$7)</f>
        <v>#DIV/0!</v>
      </c>
      <c r="BI28" s="8" t="e">
        <f t="shared" ref="BI28:BI36" si="125">(BG8-BG$7)/(BH8-BH$7)</f>
        <v>#VALUE!</v>
      </c>
      <c r="BL28" s="8">
        <f t="shared" ref="BL28:BL36" si="126">(BJ8-BJ$7)/(BK8-BK$7)</f>
        <v>4191.1831917638528</v>
      </c>
      <c r="BO28" s="8">
        <f t="shared" ref="BO28:BO36" si="127">(BM8-BM$7)/(BN8-BN$7)</f>
        <v>5488.3367765906842</v>
      </c>
      <c r="BR28" s="8">
        <f t="shared" ref="BR28:BR36" si="128">(BP8-BP$7)/(BQ8-BQ$7)</f>
        <v>1252.5737450423999</v>
      </c>
      <c r="BU28" s="8" t="e">
        <f t="shared" ref="BU28:BU35" si="129">(BS8-BS$7)/(BT8-BT$7)</f>
        <v>#VALUE!</v>
      </c>
      <c r="BX28" s="8">
        <f t="shared" ref="BX28:BX42" si="130">(BV8-BV$7)/(BW8-BW$7)</f>
        <v>0</v>
      </c>
      <c r="CA28" s="8" t="e">
        <f t="shared" ref="CA28:CA42" si="131">(BY8-BY$7)/(BZ8-BZ$7)</f>
        <v>#DIV/0!</v>
      </c>
      <c r="CD28" s="8" t="e">
        <f t="shared" ref="CD28:CD42" si="132">(CB8-CB$7)/(CC8-CC$7)</f>
        <v>#DIV/0!</v>
      </c>
      <c r="CG28" s="8" t="e">
        <f t="shared" ref="CG28:CG42" si="133">(CE8-CE$7)/(CF8-CF$7)</f>
        <v>#DIV/0!</v>
      </c>
      <c r="CM28" s="70" t="e">
        <f t="shared" si="118"/>
        <v>#DIV/0!</v>
      </c>
      <c r="CN28" s="70" t="e">
        <f t="shared" si="119"/>
        <v>#DIV/0!</v>
      </c>
      <c r="CO28" s="70" t="e">
        <f t="shared" si="120"/>
        <v>#DIV/0!</v>
      </c>
      <c r="CP28" s="70" t="e">
        <f t="shared" si="121"/>
        <v>#DIV/0!</v>
      </c>
    </row>
    <row r="29" spans="2:124" x14ac:dyDescent="0.15">
      <c r="B29" s="8">
        <v>25</v>
      </c>
      <c r="AU29" s="8">
        <v>20</v>
      </c>
      <c r="AW29" s="8">
        <f t="shared" si="122"/>
        <v>501.27863640595251</v>
      </c>
      <c r="AX29" s="8" t="e">
        <f t="shared" ref="AX29:AX36" si="134">AW8/AZ8</f>
        <v>#DIV/0!</v>
      </c>
      <c r="AZ29" s="8" t="e">
        <f t="shared" si="123"/>
        <v>#DIV/0!</v>
      </c>
      <c r="BC29" s="8" t="e">
        <f t="shared" ref="BC29:BC42" si="135">(BA9-BA$7)/(BB9-BB$7)</f>
        <v>#DIV/0!</v>
      </c>
      <c r="BF29" s="8" t="e">
        <f t="shared" si="124"/>
        <v>#DIV/0!</v>
      </c>
      <c r="BI29" s="8" t="e">
        <f t="shared" si="125"/>
        <v>#VALUE!</v>
      </c>
      <c r="BL29" s="8">
        <f t="shared" si="126"/>
        <v>7381.1994502385842</v>
      </c>
      <c r="BO29" s="8">
        <f t="shared" si="127"/>
        <v>5461.9655158444893</v>
      </c>
      <c r="BR29" s="8">
        <f t="shared" si="128"/>
        <v>3281.9292194107006</v>
      </c>
      <c r="BU29" s="8" t="e">
        <f t="shared" si="129"/>
        <v>#VALUE!</v>
      </c>
      <c r="BX29" s="8">
        <f t="shared" si="130"/>
        <v>0</v>
      </c>
      <c r="CA29" s="8" t="e">
        <f t="shared" si="131"/>
        <v>#DIV/0!</v>
      </c>
      <c r="CD29" s="8" t="e">
        <f t="shared" si="132"/>
        <v>#DIV/0!</v>
      </c>
      <c r="CG29" s="8" t="e">
        <f t="shared" si="133"/>
        <v>#DIV/0!</v>
      </c>
      <c r="CM29" s="70" t="e">
        <f t="shared" si="118"/>
        <v>#DIV/0!</v>
      </c>
      <c r="CN29" s="70" t="e">
        <f t="shared" si="119"/>
        <v>#DIV/0!</v>
      </c>
      <c r="CO29" s="70" t="e">
        <f t="shared" si="120"/>
        <v>#DIV/0!</v>
      </c>
      <c r="CP29" s="70" t="e">
        <f t="shared" si="121"/>
        <v>#DIV/0!</v>
      </c>
    </row>
    <row r="30" spans="2:124" x14ac:dyDescent="0.15">
      <c r="B30" s="8">
        <v>26</v>
      </c>
      <c r="AU30" s="8">
        <v>30</v>
      </c>
      <c r="AW30" s="8">
        <f t="shared" si="122"/>
        <v>1237.6964673319617</v>
      </c>
      <c r="AX30" s="8" t="e">
        <f t="shared" si="134"/>
        <v>#DIV/0!</v>
      </c>
      <c r="AZ30" s="8" t="e">
        <f t="shared" si="123"/>
        <v>#DIV/0!</v>
      </c>
      <c r="BC30" s="8" t="e">
        <f t="shared" si="135"/>
        <v>#DIV/0!</v>
      </c>
      <c r="BF30" s="8" t="e">
        <f t="shared" si="124"/>
        <v>#DIV/0!</v>
      </c>
      <c r="BI30" s="8" t="e">
        <f t="shared" si="125"/>
        <v>#VALUE!</v>
      </c>
      <c r="BL30" s="8">
        <f t="shared" si="126"/>
        <v>13443.618176820986</v>
      </c>
      <c r="BO30" s="8">
        <f t="shared" si="127"/>
        <v>7083.9696322422942</v>
      </c>
      <c r="BR30" s="8">
        <f t="shared" si="128"/>
        <v>8785.0383333820555</v>
      </c>
      <c r="BU30" s="8" t="e">
        <f t="shared" si="129"/>
        <v>#VALUE!</v>
      </c>
      <c r="BX30" s="8">
        <f t="shared" si="130"/>
        <v>0</v>
      </c>
      <c r="CA30" s="8" t="e">
        <f t="shared" si="131"/>
        <v>#DIV/0!</v>
      </c>
      <c r="CD30" s="8" t="e">
        <f t="shared" si="132"/>
        <v>#DIV/0!</v>
      </c>
      <c r="CG30" s="8" t="e">
        <f t="shared" si="133"/>
        <v>#DIV/0!</v>
      </c>
      <c r="CM30" s="70" t="e">
        <f t="shared" si="118"/>
        <v>#DIV/0!</v>
      </c>
      <c r="CN30" s="70" t="e">
        <f t="shared" si="119"/>
        <v>#DIV/0!</v>
      </c>
      <c r="CO30" s="70" t="e">
        <f t="shared" si="120"/>
        <v>#DIV/0!</v>
      </c>
      <c r="CP30" s="70" t="e">
        <f t="shared" si="121"/>
        <v>#DIV/0!</v>
      </c>
    </row>
    <row r="31" spans="2:124" x14ac:dyDescent="0.15">
      <c r="B31" s="8">
        <v>27</v>
      </c>
      <c r="AU31" s="8">
        <v>40</v>
      </c>
      <c r="AW31" s="8">
        <f t="shared" si="122"/>
        <v>2824.9508373633585</v>
      </c>
      <c r="AX31" s="8" t="e">
        <f t="shared" si="134"/>
        <v>#DIV/0!</v>
      </c>
      <c r="AZ31" s="8" t="e">
        <f t="shared" si="123"/>
        <v>#DIV/0!</v>
      </c>
      <c r="BC31" s="8" t="e">
        <f t="shared" si="135"/>
        <v>#DIV/0!</v>
      </c>
      <c r="BF31" s="8" t="e">
        <f t="shared" si="124"/>
        <v>#DIV/0!</v>
      </c>
      <c r="BI31" s="8" t="e">
        <f t="shared" si="125"/>
        <v>#VALUE!</v>
      </c>
      <c r="BL31" s="8">
        <f t="shared" si="126"/>
        <v>10661.284889687529</v>
      </c>
      <c r="BO31" s="8">
        <f t="shared" si="127"/>
        <v>7681.9246380844115</v>
      </c>
      <c r="BR31" s="8">
        <f t="shared" si="128"/>
        <v>16296.933754378442</v>
      </c>
      <c r="BU31" s="8" t="e">
        <f t="shared" si="129"/>
        <v>#VALUE!</v>
      </c>
      <c r="BX31" s="8">
        <f t="shared" si="130"/>
        <v>0</v>
      </c>
      <c r="CA31" s="8" t="e">
        <f t="shared" si="131"/>
        <v>#DIV/0!</v>
      </c>
      <c r="CD31" s="8" t="e">
        <f t="shared" si="132"/>
        <v>#DIV/0!</v>
      </c>
      <c r="CG31" s="8">
        <f t="shared" si="133"/>
        <v>144594.7390987812</v>
      </c>
      <c r="CM31" s="70" t="e">
        <f t="shared" si="118"/>
        <v>#DIV/0!</v>
      </c>
      <c r="CN31" s="70" t="e">
        <f t="shared" si="119"/>
        <v>#DIV/0!</v>
      </c>
      <c r="CO31" s="70" t="e">
        <f t="shared" si="120"/>
        <v>#DIV/0!</v>
      </c>
      <c r="CP31" s="70" t="e">
        <f t="shared" si="121"/>
        <v>#DIV/0!</v>
      </c>
    </row>
    <row r="32" spans="2:124" x14ac:dyDescent="0.15">
      <c r="B32" s="8">
        <v>28</v>
      </c>
      <c r="AU32" s="8">
        <v>50</v>
      </c>
      <c r="AW32" s="8">
        <f t="shared" si="122"/>
        <v>7638.5070905052935</v>
      </c>
      <c r="AX32" s="8" t="e">
        <f t="shared" si="134"/>
        <v>#DIV/0!</v>
      </c>
      <c r="AZ32" s="8" t="e">
        <f t="shared" si="123"/>
        <v>#DIV/0!</v>
      </c>
      <c r="BA32" s="8" t="e">
        <f>BC32/AZ32</f>
        <v>#DIV/0!</v>
      </c>
      <c r="BC32" s="8">
        <f t="shared" si="135"/>
        <v>120555.28398020742</v>
      </c>
      <c r="BF32" s="8" t="e">
        <f t="shared" si="124"/>
        <v>#DIV/0!</v>
      </c>
      <c r="BI32" s="8" t="e">
        <f t="shared" si="125"/>
        <v>#VALUE!</v>
      </c>
      <c r="BL32" s="8">
        <f t="shared" si="126"/>
        <v>9738.5382218124487</v>
      </c>
      <c r="BO32" s="8">
        <f t="shared" si="127"/>
        <v>8564.4379475562564</v>
      </c>
      <c r="BR32" s="8">
        <f t="shared" si="128"/>
        <v>24307.016786336313</v>
      </c>
      <c r="BU32" s="8" t="e">
        <f>(BS12-BS$7)/(BT12-BT$7)</f>
        <v>#VALUE!</v>
      </c>
      <c r="BX32" s="8">
        <f>(BV12-BV$7)/(BW12-BW$7)</f>
        <v>0</v>
      </c>
      <c r="CA32" s="8">
        <f t="shared" si="131"/>
        <v>3685.7780975380801</v>
      </c>
      <c r="CD32" s="8">
        <f t="shared" si="132"/>
        <v>90485.29240158551</v>
      </c>
      <c r="CG32" s="8">
        <f t="shared" si="133"/>
        <v>68769.220117636694</v>
      </c>
      <c r="CM32" s="70" t="e">
        <f t="shared" si="118"/>
        <v>#DIV/0!</v>
      </c>
      <c r="CN32" s="70" t="e">
        <f t="shared" si="119"/>
        <v>#DIV/0!</v>
      </c>
      <c r="CO32" s="70" t="e">
        <f t="shared" si="120"/>
        <v>#DIV/0!</v>
      </c>
      <c r="CP32" s="70" t="e">
        <f t="shared" si="121"/>
        <v>#DIV/0!</v>
      </c>
    </row>
    <row r="33" spans="2:94" x14ac:dyDescent="0.15">
      <c r="B33" s="8">
        <v>29</v>
      </c>
      <c r="AU33" s="8">
        <v>60</v>
      </c>
      <c r="AW33" s="8">
        <f t="shared" si="122"/>
        <v>17298.668561641189</v>
      </c>
      <c r="AX33" s="8" t="e">
        <f t="shared" si="134"/>
        <v>#DIV/0!</v>
      </c>
      <c r="AZ33" s="8" t="e">
        <f t="shared" si="123"/>
        <v>#DIV/0!</v>
      </c>
      <c r="BA33" s="8" t="e">
        <f t="shared" ref="BA33:BA42" si="136">BC33/AZ33</f>
        <v>#DIV/0!</v>
      </c>
      <c r="BC33" s="8">
        <f t="shared" si="135"/>
        <v>209458.48122565358</v>
      </c>
      <c r="BF33" s="8" t="e">
        <f t="shared" si="124"/>
        <v>#DIV/0!</v>
      </c>
      <c r="BI33" s="8" t="e">
        <f t="shared" si="125"/>
        <v>#VALUE!</v>
      </c>
      <c r="BL33" s="8">
        <f t="shared" si="126"/>
        <v>12813.072866742488</v>
      </c>
      <c r="BO33" s="8">
        <f t="shared" si="127"/>
        <v>11966.562620633988</v>
      </c>
      <c r="BR33" s="8">
        <f t="shared" si="128"/>
        <v>42923.879286262942</v>
      </c>
      <c r="BU33" s="8" t="e">
        <f t="shared" si="129"/>
        <v>#VALUE!</v>
      </c>
      <c r="BX33" s="8">
        <f t="shared" si="130"/>
        <v>452742.82489711704</v>
      </c>
      <c r="CA33" s="8">
        <f t="shared" si="131"/>
        <v>9125.4396686122709</v>
      </c>
      <c r="CD33" s="8">
        <f t="shared" si="132"/>
        <v>63721.015034305892</v>
      </c>
      <c r="CG33" s="8">
        <f t="shared" si="133"/>
        <v>65302.621764666816</v>
      </c>
      <c r="CM33" s="70" t="e">
        <f t="shared" si="118"/>
        <v>#DIV/0!</v>
      </c>
      <c r="CN33" s="70" t="e">
        <f t="shared" si="119"/>
        <v>#DIV/0!</v>
      </c>
      <c r="CO33" s="70" t="e">
        <f t="shared" si="120"/>
        <v>#DIV/0!</v>
      </c>
      <c r="CP33" s="70" t="e">
        <f t="shared" si="121"/>
        <v>#DIV/0!</v>
      </c>
    </row>
    <row r="34" spans="2:94" x14ac:dyDescent="0.15">
      <c r="B34" s="8">
        <v>30</v>
      </c>
      <c r="AU34" s="8">
        <v>70</v>
      </c>
      <c r="AW34" s="8">
        <f t="shared" si="122"/>
        <v>38792.242094330912</v>
      </c>
      <c r="AX34" s="8" t="e">
        <f t="shared" si="134"/>
        <v>#DIV/0!</v>
      </c>
      <c r="AZ34" s="8" t="e">
        <f t="shared" si="123"/>
        <v>#DIV/0!</v>
      </c>
      <c r="BA34" s="8" t="e">
        <f t="shared" si="136"/>
        <v>#DIV/0!</v>
      </c>
      <c r="BC34" s="8">
        <f t="shared" si="135"/>
        <v>246251.42400233381</v>
      </c>
      <c r="BF34" s="8" t="e">
        <f t="shared" si="124"/>
        <v>#DIV/0!</v>
      </c>
      <c r="BI34" s="8" t="e">
        <f t="shared" si="125"/>
        <v>#VALUE!</v>
      </c>
      <c r="BL34" s="8">
        <f t="shared" si="126"/>
        <v>16472.320539143169</v>
      </c>
      <c r="BO34" s="8">
        <f t="shared" si="127"/>
        <v>17962.955504557798</v>
      </c>
      <c r="BR34" s="8">
        <f t="shared" si="128"/>
        <v>61627.497535826929</v>
      </c>
      <c r="BU34" s="8" t="e">
        <f t="shared" si="129"/>
        <v>#VALUE!</v>
      </c>
      <c r="BX34" s="8">
        <f t="shared" si="130"/>
        <v>615380.14696968382</v>
      </c>
      <c r="CA34" s="8">
        <f t="shared" si="131"/>
        <v>9785.7093064605924</v>
      </c>
      <c r="CD34" s="8">
        <f t="shared" si="132"/>
        <v>42430.4024406155</v>
      </c>
      <c r="CG34" s="8">
        <f t="shared" si="133"/>
        <v>116946.52548658616</v>
      </c>
      <c r="CM34" s="70" t="e">
        <f t="shared" si="118"/>
        <v>#DIV/0!</v>
      </c>
      <c r="CN34" s="70" t="e">
        <f t="shared" si="119"/>
        <v>#DIV/0!</v>
      </c>
      <c r="CO34" s="70" t="e">
        <f t="shared" si="120"/>
        <v>#DIV/0!</v>
      </c>
      <c r="CP34" s="70" t="e">
        <f t="shared" si="121"/>
        <v>#DIV/0!</v>
      </c>
    </row>
    <row r="35" spans="2:94" x14ac:dyDescent="0.15">
      <c r="B35" s="8">
        <v>31</v>
      </c>
      <c r="AU35" s="8">
        <v>80</v>
      </c>
      <c r="AW35" s="8">
        <f t="shared" si="122"/>
        <v>75391.995664441914</v>
      </c>
      <c r="AX35" s="8" t="e">
        <f t="shared" si="134"/>
        <v>#DIV/0!</v>
      </c>
      <c r="AZ35" s="8" t="e">
        <f t="shared" si="123"/>
        <v>#DIV/0!</v>
      </c>
      <c r="BA35" s="8" t="e">
        <f t="shared" si="136"/>
        <v>#DIV/0!</v>
      </c>
      <c r="BC35" s="8">
        <f t="shared" si="135"/>
        <v>504904.56042158429</v>
      </c>
      <c r="BF35" s="8" t="e">
        <f t="shared" si="124"/>
        <v>#DIV/0!</v>
      </c>
      <c r="BI35" s="8" t="e">
        <f t="shared" si="125"/>
        <v>#VALUE!</v>
      </c>
      <c r="BL35" s="8">
        <f t="shared" si="126"/>
        <v>12284.810976682944</v>
      </c>
      <c r="BO35" s="8">
        <f t="shared" si="127"/>
        <v>23868.442773726361</v>
      </c>
      <c r="BR35" s="8">
        <f t="shared" si="128"/>
        <v>75560.511677544797</v>
      </c>
      <c r="BU35" s="8" t="e">
        <f t="shared" si="129"/>
        <v>#VALUE!</v>
      </c>
      <c r="BX35" s="8">
        <f t="shared" si="130"/>
        <v>406111.17968444456</v>
      </c>
      <c r="CA35" s="8">
        <f t="shared" si="131"/>
        <v>9784.832069350452</v>
      </c>
      <c r="CD35" s="8">
        <f>(CB15-CB$7)/(CC15-CC$7)</f>
        <v>42806.218352573567</v>
      </c>
      <c r="CG35" s="8">
        <f t="shared" si="133"/>
        <v>126485.70333215086</v>
      </c>
    </row>
    <row r="36" spans="2:94" x14ac:dyDescent="0.15">
      <c r="B36" s="8">
        <v>32</v>
      </c>
      <c r="AU36" s="8">
        <v>90</v>
      </c>
      <c r="AW36" s="8">
        <f t="shared" si="122"/>
        <v>72639.897085665652</v>
      </c>
      <c r="AX36" s="8" t="e">
        <f t="shared" si="134"/>
        <v>#DIV/0!</v>
      </c>
      <c r="AZ36" s="8" t="e">
        <f t="shared" si="123"/>
        <v>#DIV/0!</v>
      </c>
      <c r="BA36" s="8" t="e">
        <f t="shared" si="136"/>
        <v>#DIV/0!</v>
      </c>
      <c r="BC36" s="8">
        <f t="shared" si="135"/>
        <v>129904.29729654898</v>
      </c>
      <c r="BF36" s="8" t="e">
        <f t="shared" si="124"/>
        <v>#DIV/0!</v>
      </c>
      <c r="BI36" s="8" t="e">
        <f t="shared" si="125"/>
        <v>#VALUE!</v>
      </c>
      <c r="BL36" s="8">
        <f t="shared" si="126"/>
        <v>8548.7901342792102</v>
      </c>
      <c r="BO36" s="8">
        <f t="shared" si="127"/>
        <v>13647.044933842404</v>
      </c>
      <c r="BR36" s="8">
        <f t="shared" si="128"/>
        <v>80650.455939025473</v>
      </c>
      <c r="BU36" s="8" t="e">
        <f>(BS16-BS$7)/(BT16-BT$7)</f>
        <v>#VALUE!</v>
      </c>
      <c r="BX36" s="8">
        <f t="shared" si="130"/>
        <v>669173.60549415834</v>
      </c>
      <c r="CA36" s="8">
        <f t="shared" si="131"/>
        <v>9349.9053206012231</v>
      </c>
      <c r="CD36" s="8">
        <f t="shared" si="132"/>
        <v>42806.218352573567</v>
      </c>
      <c r="CG36" s="8">
        <f t="shared" si="133"/>
        <v>130385.79066572507</v>
      </c>
    </row>
    <row r="37" spans="2:94" x14ac:dyDescent="0.15">
      <c r="B37" s="8">
        <v>33</v>
      </c>
      <c r="AU37" s="8">
        <v>100</v>
      </c>
      <c r="AW37" s="8">
        <f t="shared" ref="AW37:AW42" si="137">(AU17-AU$7)/(AV17-AV$7)</f>
        <v>85305.167859468129</v>
      </c>
      <c r="AX37" s="8" t="e">
        <f t="shared" ref="AX37:AX42" si="138">AW16/AZ16</f>
        <v>#DIV/0!</v>
      </c>
      <c r="AZ37" s="8" t="e">
        <f t="shared" ref="AZ37:AZ42" si="139">(AX17-AX$7)/(AY17-AY$7)</f>
        <v>#DIV/0!</v>
      </c>
      <c r="BA37" s="8" t="e">
        <f t="shared" si="136"/>
        <v>#DIV/0!</v>
      </c>
      <c r="BC37" s="8">
        <f t="shared" si="135"/>
        <v>129868.45464653317</v>
      </c>
      <c r="BF37" s="8" t="e">
        <f t="shared" ref="BF37:BF42" si="140">(BD17-BD$7)/(BE17-BE$7)</f>
        <v>#DIV/0!</v>
      </c>
      <c r="BI37" s="8" t="e">
        <f t="shared" ref="BI37:BI42" si="141">(BG17-BG$7)/(BH17-BH$7)</f>
        <v>#VALUE!</v>
      </c>
      <c r="BL37" s="8">
        <f t="shared" ref="BL37:BL42" si="142">(BJ17-BJ$7)/(BK17-BK$7)</f>
        <v>6332.9148498459881</v>
      </c>
      <c r="BO37" s="8">
        <f t="shared" ref="BO37:BO42" si="143">(BM17-BM$7)/(BN17-BN$7)</f>
        <v>12826.706288555324</v>
      </c>
      <c r="BR37" s="8">
        <f t="shared" ref="BR37:BR42" si="144">(BP17-BP$7)/(BQ17-BQ$7)</f>
        <v>77698.589898073304</v>
      </c>
      <c r="BU37" s="8" t="e">
        <f t="shared" ref="BU37:BU42" si="145">(BS17-BS$7)/(BT17-BT$7)</f>
        <v>#VALUE!</v>
      </c>
      <c r="BX37" s="8">
        <f t="shared" si="130"/>
        <v>1491946.2953716789</v>
      </c>
      <c r="CA37" s="8">
        <f>(BY17-BY$7)/(BZ17-BZ$7)</f>
        <v>10149.078726139556</v>
      </c>
      <c r="CD37" s="8">
        <f t="shared" si="132"/>
        <v>42806.218352573567</v>
      </c>
      <c r="CG37" s="8">
        <f t="shared" si="133"/>
        <v>144888.52949645411</v>
      </c>
    </row>
    <row r="38" spans="2:94" x14ac:dyDescent="0.15">
      <c r="B38" s="8">
        <v>34</v>
      </c>
      <c r="AU38" s="8">
        <v>110</v>
      </c>
      <c r="AW38" s="8">
        <f t="shared" si="137"/>
        <v>102857.09392748284</v>
      </c>
      <c r="AX38" s="8" t="e">
        <f t="shared" si="138"/>
        <v>#DIV/0!</v>
      </c>
      <c r="AZ38" s="8" t="e">
        <f t="shared" si="139"/>
        <v>#DIV/0!</v>
      </c>
      <c r="BA38" s="8" t="e">
        <f t="shared" si="136"/>
        <v>#DIV/0!</v>
      </c>
      <c r="BC38" s="8">
        <f t="shared" si="135"/>
        <v>129868.45464653317</v>
      </c>
      <c r="BF38" s="8" t="e">
        <f t="shared" si="140"/>
        <v>#DIV/0!</v>
      </c>
      <c r="BI38" s="8" t="e">
        <f t="shared" si="141"/>
        <v>#VALUE!</v>
      </c>
      <c r="BL38" s="8">
        <f t="shared" si="142"/>
        <v>4547.9784156815304</v>
      </c>
      <c r="BO38" s="8">
        <f t="shared" si="143"/>
        <v>10302.831976481741</v>
      </c>
      <c r="BR38" s="8">
        <f t="shared" si="144"/>
        <v>62879.196656818203</v>
      </c>
      <c r="BU38" s="8" t="e">
        <f t="shared" si="145"/>
        <v>#VALUE!</v>
      </c>
      <c r="BX38" s="8">
        <f t="shared" si="130"/>
        <v>1092144.3958223755</v>
      </c>
      <c r="CA38" s="8">
        <f t="shared" si="131"/>
        <v>10149.078726139556</v>
      </c>
      <c r="CD38" s="8">
        <f t="shared" si="132"/>
        <v>42806.218352573567</v>
      </c>
      <c r="CG38" s="8">
        <f t="shared" si="133"/>
        <v>124766.08146029583</v>
      </c>
    </row>
    <row r="39" spans="2:94" x14ac:dyDescent="0.15">
      <c r="B39" s="8">
        <v>35</v>
      </c>
      <c r="AU39" s="8">
        <v>120</v>
      </c>
      <c r="AW39" s="8">
        <f t="shared" si="137"/>
        <v>123804.08386532836</v>
      </c>
      <c r="AX39" s="8" t="e">
        <f t="shared" si="138"/>
        <v>#DIV/0!</v>
      </c>
      <c r="AZ39" s="8" t="e">
        <f t="shared" si="139"/>
        <v>#DIV/0!</v>
      </c>
      <c r="BA39" s="8" t="e">
        <f t="shared" si="136"/>
        <v>#DIV/0!</v>
      </c>
      <c r="BC39" s="8">
        <f t="shared" si="135"/>
        <v>129868.45464653317</v>
      </c>
      <c r="BF39" s="8" t="e">
        <f t="shared" si="140"/>
        <v>#DIV/0!</v>
      </c>
      <c r="BI39" s="8" t="e">
        <f t="shared" si="141"/>
        <v>#VALUE!</v>
      </c>
      <c r="BL39" s="8">
        <f t="shared" si="142"/>
        <v>3114.9132076730616</v>
      </c>
      <c r="BO39" s="8">
        <f t="shared" si="143"/>
        <v>7789.2654952066341</v>
      </c>
      <c r="BR39" s="8">
        <f t="shared" si="144"/>
        <v>46835.164427430493</v>
      </c>
      <c r="BU39" s="8" t="e">
        <f t="shared" si="145"/>
        <v>#VALUE!</v>
      </c>
      <c r="BX39" s="8">
        <f t="shared" si="130"/>
        <v>618633.42731185909</v>
      </c>
      <c r="CA39" s="8">
        <f t="shared" si="131"/>
        <v>10149.078726139556</v>
      </c>
      <c r="CD39" s="8">
        <f t="shared" si="132"/>
        <v>42806.218352573567</v>
      </c>
      <c r="CG39" s="8">
        <f t="shared" si="133"/>
        <v>32477.77889487275</v>
      </c>
    </row>
    <row r="40" spans="2:94" x14ac:dyDescent="0.15">
      <c r="B40" s="8">
        <v>36</v>
      </c>
      <c r="AU40" s="8">
        <v>130</v>
      </c>
      <c r="AW40" s="8">
        <f t="shared" si="137"/>
        <v>143830.50036845027</v>
      </c>
      <c r="AX40" s="8" t="e">
        <f t="shared" si="138"/>
        <v>#DIV/0!</v>
      </c>
      <c r="AZ40" s="8" t="e">
        <f t="shared" si="139"/>
        <v>#DIV/0!</v>
      </c>
      <c r="BA40" s="8" t="e">
        <f t="shared" si="136"/>
        <v>#DIV/0!</v>
      </c>
      <c r="BC40" s="8">
        <f t="shared" si="135"/>
        <v>129868.45464653317</v>
      </c>
      <c r="BF40" s="8" t="e">
        <f t="shared" si="140"/>
        <v>#DIV/0!</v>
      </c>
      <c r="BI40" s="8" t="e">
        <f t="shared" si="141"/>
        <v>#VALUE!</v>
      </c>
      <c r="BL40" s="8">
        <f t="shared" si="142"/>
        <v>1975.6989852992835</v>
      </c>
      <c r="BO40" s="8">
        <f t="shared" si="143"/>
        <v>12164.685775755346</v>
      </c>
      <c r="BR40" s="8">
        <f t="shared" si="144"/>
        <v>34334.241602696922</v>
      </c>
      <c r="BU40" s="8" t="e">
        <f t="shared" si="145"/>
        <v>#VALUE!</v>
      </c>
      <c r="BX40" s="8">
        <f t="shared" si="130"/>
        <v>348428.42596928409</v>
      </c>
      <c r="CA40" s="8">
        <f t="shared" si="131"/>
        <v>10149.078726139556</v>
      </c>
      <c r="CD40" s="8">
        <f t="shared" si="132"/>
        <v>42806.218352573567</v>
      </c>
      <c r="CG40" s="8">
        <f t="shared" si="133"/>
        <v>17520.426869992923</v>
      </c>
    </row>
    <row r="41" spans="2:94" x14ac:dyDescent="0.15">
      <c r="B41" s="8">
        <v>37</v>
      </c>
      <c r="AU41" s="8">
        <v>140</v>
      </c>
      <c r="AW41" s="8">
        <f t="shared" si="137"/>
        <v>165176.60197528652</v>
      </c>
      <c r="AX41" s="8" t="e">
        <f t="shared" si="138"/>
        <v>#DIV/0!</v>
      </c>
      <c r="AZ41" s="8" t="e">
        <f t="shared" si="139"/>
        <v>#DIV/0!</v>
      </c>
      <c r="BA41" s="8" t="e">
        <f t="shared" si="136"/>
        <v>#DIV/0!</v>
      </c>
      <c r="BC41" s="8">
        <f t="shared" si="135"/>
        <v>129868.45464653317</v>
      </c>
      <c r="BF41" s="8" t="e">
        <f t="shared" si="140"/>
        <v>#DIV/0!</v>
      </c>
      <c r="BI41" s="8" t="e">
        <f t="shared" si="141"/>
        <v>#VALUE!</v>
      </c>
      <c r="BL41" s="8">
        <f t="shared" si="142"/>
        <v>1215.7921849448151</v>
      </c>
      <c r="BO41" s="8">
        <f t="shared" si="143"/>
        <v>19815.14461424631</v>
      </c>
      <c r="BR41" s="8">
        <f t="shared" si="144"/>
        <v>26688.165671513783</v>
      </c>
      <c r="BU41" s="8" t="e">
        <f t="shared" si="145"/>
        <v>#VALUE!</v>
      </c>
      <c r="BX41" s="8">
        <f t="shared" si="130"/>
        <v>215523.95118072341</v>
      </c>
      <c r="CA41" s="8">
        <f t="shared" si="131"/>
        <v>10149.078726139556</v>
      </c>
      <c r="CD41" s="8">
        <f t="shared" si="132"/>
        <v>42806.218352573567</v>
      </c>
      <c r="CG41" s="8">
        <f t="shared" si="133"/>
        <v>12540.349365427806</v>
      </c>
    </row>
    <row r="42" spans="2:94" x14ac:dyDescent="0.15">
      <c r="B42" s="8">
        <v>38</v>
      </c>
      <c r="AU42" s="8">
        <v>150</v>
      </c>
      <c r="AW42" s="8">
        <f t="shared" si="137"/>
        <v>151318.92226052168</v>
      </c>
      <c r="AX42" s="8" t="e">
        <f t="shared" si="138"/>
        <v>#DIV/0!</v>
      </c>
      <c r="AZ42" s="8" t="e">
        <f t="shared" si="139"/>
        <v>#DIV/0!</v>
      </c>
      <c r="BA42" s="8" t="e">
        <f t="shared" si="136"/>
        <v>#DIV/0!</v>
      </c>
      <c r="BC42" s="8">
        <f t="shared" si="135"/>
        <v>129868.45464653317</v>
      </c>
      <c r="BF42" s="8" t="e">
        <f t="shared" si="140"/>
        <v>#DIV/0!</v>
      </c>
      <c r="BI42" s="8" t="e">
        <f t="shared" si="141"/>
        <v>#VALUE!</v>
      </c>
      <c r="BL42" s="8">
        <f t="shared" si="142"/>
        <v>1165.5129877413838</v>
      </c>
      <c r="BO42" s="8">
        <f t="shared" si="143"/>
        <v>27155.207233301971</v>
      </c>
      <c r="BR42" s="8">
        <f t="shared" si="144"/>
        <v>35186.731622843516</v>
      </c>
      <c r="BU42" s="8" t="e">
        <f t="shared" si="145"/>
        <v>#VALUE!</v>
      </c>
      <c r="BX42" s="8">
        <f t="shared" si="130"/>
        <v>128215.20176136054</v>
      </c>
      <c r="CA42" s="8">
        <f t="shared" si="131"/>
        <v>10149.078726139556</v>
      </c>
      <c r="CD42" s="8">
        <f t="shared" si="132"/>
        <v>42806.218352573567</v>
      </c>
      <c r="CG42" s="8">
        <f t="shared" si="133"/>
        <v>10166.933786740312</v>
      </c>
    </row>
    <row r="43" spans="2:94" x14ac:dyDescent="0.15">
      <c r="B43" s="8">
        <v>39</v>
      </c>
      <c r="AU43" s="8">
        <v>160</v>
      </c>
    </row>
    <row r="44" spans="2:94" x14ac:dyDescent="0.15">
      <c r="B44" s="8">
        <v>40</v>
      </c>
    </row>
    <row r="45" spans="2:94" x14ac:dyDescent="0.15">
      <c r="B45" s="8">
        <v>41</v>
      </c>
    </row>
    <row r="46" spans="2:94" x14ac:dyDescent="0.15">
      <c r="B46" s="8">
        <v>42</v>
      </c>
    </row>
    <row r="47" spans="2:94" x14ac:dyDescent="0.15">
      <c r="B47" s="8">
        <v>43</v>
      </c>
    </row>
    <row r="48" spans="2:94" x14ac:dyDescent="0.15">
      <c r="B48" s="8">
        <v>44</v>
      </c>
    </row>
    <row r="49" spans="2:124" x14ac:dyDescent="0.15">
      <c r="B49" s="8">
        <v>45</v>
      </c>
    </row>
    <row r="50" spans="2:124" x14ac:dyDescent="0.15">
      <c r="B50" s="8">
        <v>1</v>
      </c>
      <c r="C50" s="29" t="s">
        <v>180</v>
      </c>
      <c r="D50" s="121" t="s">
        <v>255</v>
      </c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3"/>
      <c r="Y50" s="120" t="s">
        <v>261</v>
      </c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U50" s="120" t="s">
        <v>262</v>
      </c>
      <c r="AV50" s="120"/>
      <c r="AW50" s="120"/>
      <c r="AX50" s="120" t="s">
        <v>266</v>
      </c>
      <c r="AY50" s="120"/>
      <c r="AZ50" s="120"/>
      <c r="BA50" s="120" t="s">
        <v>427</v>
      </c>
      <c r="BB50" s="120"/>
      <c r="BC50" s="120"/>
      <c r="BD50" s="120" t="s">
        <v>104</v>
      </c>
      <c r="BE50" s="120"/>
      <c r="BF50" s="120"/>
      <c r="BG50" s="120" t="s">
        <v>174</v>
      </c>
      <c r="BH50" s="120"/>
      <c r="BI50" s="120"/>
      <c r="BJ50" s="121" t="s">
        <v>298</v>
      </c>
      <c r="BK50" s="122"/>
      <c r="BL50" s="123"/>
      <c r="BM50" s="121" t="s">
        <v>318</v>
      </c>
      <c r="BN50" s="122"/>
      <c r="BO50" s="123"/>
      <c r="BP50" s="121" t="s">
        <v>294</v>
      </c>
      <c r="BQ50" s="122"/>
      <c r="BR50" s="123"/>
      <c r="BS50" s="121" t="s">
        <v>424</v>
      </c>
      <c r="BT50" s="122"/>
      <c r="BU50" s="123"/>
      <c r="BV50" s="121" t="s">
        <v>430</v>
      </c>
      <c r="BW50" s="122"/>
      <c r="BX50" s="123"/>
      <c r="BY50" s="121" t="s">
        <v>434</v>
      </c>
      <c r="BZ50" s="122"/>
      <c r="CA50" s="123"/>
      <c r="CB50" s="121" t="s">
        <v>439</v>
      </c>
      <c r="CC50" s="122"/>
      <c r="CD50" s="123"/>
      <c r="CE50" s="121" t="s">
        <v>438</v>
      </c>
      <c r="CF50" s="122"/>
      <c r="CG50" s="123"/>
      <c r="CI50" s="120" t="s">
        <v>177</v>
      </c>
      <c r="CJ50" s="120"/>
      <c r="CK50" s="120"/>
      <c r="CL50" s="120"/>
      <c r="CM50" s="120"/>
      <c r="CN50" s="120"/>
      <c r="CO50" s="120"/>
      <c r="CP50" s="120"/>
      <c r="CQ50" s="120"/>
      <c r="CR50" s="120"/>
      <c r="CS50" s="120"/>
      <c r="CT50" s="120"/>
      <c r="DE50" s="29" t="s">
        <v>180</v>
      </c>
      <c r="DF50" s="121" t="s">
        <v>178</v>
      </c>
      <c r="DG50" s="122"/>
      <c r="DH50" s="122"/>
      <c r="DI50" s="122"/>
      <c r="DJ50" s="122"/>
      <c r="DK50" s="122"/>
      <c r="DL50" s="123"/>
      <c r="DM50" s="121" t="s">
        <v>144</v>
      </c>
      <c r="DN50" s="122"/>
      <c r="DO50" s="122"/>
      <c r="DP50" s="122"/>
      <c r="DQ50" s="122"/>
      <c r="DR50" s="122"/>
      <c r="DS50" s="123"/>
    </row>
    <row r="51" spans="2:124" x14ac:dyDescent="0.15">
      <c r="B51" s="8">
        <v>2</v>
      </c>
      <c r="C51" s="29" t="s">
        <v>379</v>
      </c>
      <c r="D51" s="29" t="s">
        <v>176</v>
      </c>
      <c r="E51" s="29" t="s">
        <v>175</v>
      </c>
      <c r="F51" s="29" t="s">
        <v>174</v>
      </c>
      <c r="G51" s="29" t="s">
        <v>173</v>
      </c>
      <c r="H51" s="29" t="s">
        <v>236</v>
      </c>
      <c r="I51" s="29" t="s">
        <v>428</v>
      </c>
      <c r="J51" s="29" t="s">
        <v>187</v>
      </c>
      <c r="K51" s="29" t="s">
        <v>186</v>
      </c>
      <c r="L51" s="29" t="s">
        <v>87</v>
      </c>
      <c r="M51" s="29" t="s">
        <v>219</v>
      </c>
      <c r="N51" s="29" t="s">
        <v>189</v>
      </c>
      <c r="O51" s="29" t="s">
        <v>215</v>
      </c>
      <c r="P51" s="29" t="s">
        <v>270</v>
      </c>
      <c r="Q51" s="29" t="s">
        <v>423</v>
      </c>
      <c r="R51" s="29" t="s">
        <v>426</v>
      </c>
      <c r="S51" s="29" t="s">
        <v>430</v>
      </c>
      <c r="T51" s="29" t="s">
        <v>431</v>
      </c>
      <c r="U51" s="29" t="s">
        <v>433</v>
      </c>
      <c r="V51" s="29" t="s">
        <v>437</v>
      </c>
      <c r="W51" s="29" t="s">
        <v>439</v>
      </c>
      <c r="X51" s="29" t="s">
        <v>295</v>
      </c>
      <c r="Y51" s="29" t="s">
        <v>176</v>
      </c>
      <c r="Z51" s="29" t="s">
        <v>175</v>
      </c>
      <c r="AA51" s="29" t="s">
        <v>174</v>
      </c>
      <c r="AB51" s="29" t="s">
        <v>173</v>
      </c>
      <c r="AC51" s="29" t="s">
        <v>236</v>
      </c>
      <c r="AD51" s="29" t="s">
        <v>428</v>
      </c>
      <c r="AE51" s="29" t="s">
        <v>187</v>
      </c>
      <c r="AF51" s="29" t="s">
        <v>186</v>
      </c>
      <c r="AG51" s="29" t="s">
        <v>87</v>
      </c>
      <c r="AH51" s="29" t="s">
        <v>219</v>
      </c>
      <c r="AI51" s="29" t="s">
        <v>189</v>
      </c>
      <c r="AJ51" s="29" t="s">
        <v>215</v>
      </c>
      <c r="AK51" s="29" t="s">
        <v>267</v>
      </c>
      <c r="AL51" s="29" t="s">
        <v>425</v>
      </c>
      <c r="AM51" s="29" t="s">
        <v>426</v>
      </c>
      <c r="AN51" s="29" t="s">
        <v>430</v>
      </c>
      <c r="AO51" s="29" t="s">
        <v>431</v>
      </c>
      <c r="AP51" s="29" t="s">
        <v>433</v>
      </c>
      <c r="AQ51" s="29" t="s">
        <v>437</v>
      </c>
      <c r="AR51" s="29" t="s">
        <v>439</v>
      </c>
      <c r="AS51" s="29" t="s">
        <v>296</v>
      </c>
      <c r="AU51" s="29" t="s">
        <v>264</v>
      </c>
      <c r="AV51" s="29" t="s">
        <v>263</v>
      </c>
      <c r="AW51" s="29" t="s">
        <v>265</v>
      </c>
      <c r="AX51" s="29" t="s">
        <v>264</v>
      </c>
      <c r="AY51" s="29" t="s">
        <v>263</v>
      </c>
      <c r="AZ51" s="29" t="s">
        <v>265</v>
      </c>
      <c r="BA51" s="29" t="s">
        <v>144</v>
      </c>
      <c r="BB51" s="29" t="s">
        <v>263</v>
      </c>
      <c r="BC51" s="29" t="s">
        <v>265</v>
      </c>
      <c r="BD51" s="29" t="s">
        <v>144</v>
      </c>
      <c r="BE51" s="29" t="s">
        <v>263</v>
      </c>
      <c r="BF51" s="29" t="s">
        <v>265</v>
      </c>
      <c r="BG51" s="29" t="s">
        <v>144</v>
      </c>
      <c r="BH51" s="29" t="s">
        <v>263</v>
      </c>
      <c r="BI51" s="29" t="s">
        <v>265</v>
      </c>
      <c r="BJ51" s="29" t="s">
        <v>144</v>
      </c>
      <c r="BK51" s="29" t="s">
        <v>263</v>
      </c>
      <c r="BL51" s="29" t="s">
        <v>265</v>
      </c>
      <c r="BM51" s="29" t="s">
        <v>144</v>
      </c>
      <c r="BN51" s="29" t="s">
        <v>263</v>
      </c>
      <c r="BO51" s="29" t="s">
        <v>265</v>
      </c>
      <c r="BP51" s="29" t="s">
        <v>144</v>
      </c>
      <c r="BQ51" s="29" t="s">
        <v>263</v>
      </c>
      <c r="BR51" s="29" t="s">
        <v>265</v>
      </c>
      <c r="BS51" s="29" t="s">
        <v>144</v>
      </c>
      <c r="BT51" s="29" t="s">
        <v>263</v>
      </c>
      <c r="BU51" s="29" t="s">
        <v>265</v>
      </c>
      <c r="BV51" s="29" t="s">
        <v>144</v>
      </c>
      <c r="BW51" s="29" t="s">
        <v>263</v>
      </c>
      <c r="BX51" s="29" t="s">
        <v>265</v>
      </c>
      <c r="BY51" s="29" t="s">
        <v>144</v>
      </c>
      <c r="BZ51" s="29" t="s">
        <v>263</v>
      </c>
      <c r="CA51" s="29" t="s">
        <v>265</v>
      </c>
      <c r="CB51" s="29" t="s">
        <v>144</v>
      </c>
      <c r="CC51" s="29" t="s">
        <v>263</v>
      </c>
      <c r="CD51" s="29" t="s">
        <v>265</v>
      </c>
      <c r="CE51" s="29" t="s">
        <v>144</v>
      </c>
      <c r="CF51" s="29" t="s">
        <v>263</v>
      </c>
      <c r="CG51" s="29" t="s">
        <v>265</v>
      </c>
      <c r="CI51" s="29" t="s">
        <v>176</v>
      </c>
      <c r="CJ51" s="29" t="s">
        <v>175</v>
      </c>
      <c r="CK51" s="29" t="s">
        <v>174</v>
      </c>
      <c r="CL51" s="29" t="s">
        <v>173</v>
      </c>
      <c r="CM51" s="29" t="s">
        <v>236</v>
      </c>
      <c r="CN51" s="29" t="s">
        <v>187</v>
      </c>
      <c r="CO51" s="29" t="s">
        <v>186</v>
      </c>
      <c r="CP51" s="29" t="s">
        <v>188</v>
      </c>
      <c r="CQ51" s="29" t="s">
        <v>219</v>
      </c>
      <c r="CR51" s="29" t="s">
        <v>189</v>
      </c>
      <c r="CS51" s="29" t="s">
        <v>215</v>
      </c>
      <c r="CT51" s="68" t="s">
        <v>223</v>
      </c>
      <c r="CU51" s="68" t="s">
        <v>423</v>
      </c>
      <c r="CV51" s="29" t="s">
        <v>295</v>
      </c>
      <c r="CW51" s="68" t="s">
        <v>430</v>
      </c>
      <c r="CX51" s="68" t="s">
        <v>433</v>
      </c>
      <c r="CY51" s="68" t="s">
        <v>437</v>
      </c>
      <c r="CZ51" s="68" t="s">
        <v>439</v>
      </c>
      <c r="DA51" s="68" t="s">
        <v>172</v>
      </c>
      <c r="DE51" s="29" t="s">
        <v>379</v>
      </c>
      <c r="DF51" s="29" t="s">
        <v>98</v>
      </c>
      <c r="DG51" s="29" t="s">
        <v>184</v>
      </c>
      <c r="DH51" s="29" t="s">
        <v>108</v>
      </c>
      <c r="DI51" s="29"/>
      <c r="DJ51" s="29"/>
      <c r="DK51" s="29" t="s">
        <v>185</v>
      </c>
      <c r="DL51" s="29" t="s">
        <v>224</v>
      </c>
      <c r="DM51" s="29" t="s">
        <v>43</v>
      </c>
      <c r="DN51" s="29" t="s">
        <v>109</v>
      </c>
      <c r="DO51" s="29" t="s">
        <v>108</v>
      </c>
      <c r="DP51" s="29"/>
      <c r="DQ51" s="29"/>
      <c r="DR51" s="29" t="s">
        <v>102</v>
      </c>
      <c r="DS51" s="29" t="s">
        <v>224</v>
      </c>
      <c r="DT51" s="29" t="s">
        <v>172</v>
      </c>
    </row>
    <row r="52" spans="2:124" x14ac:dyDescent="0.15">
      <c r="B52" s="8">
        <v>3</v>
      </c>
      <c r="C52" s="29">
        <v>10</v>
      </c>
      <c r="D52" s="29">
        <f>[6]武将升星!$AZ49</f>
        <v>0</v>
      </c>
      <c r="E52" s="29">
        <f>[6]武将进阶!$AL49</f>
        <v>0</v>
      </c>
      <c r="F52" s="29">
        <f>[6]武将升级!$BH49</f>
        <v>25386961.630723692</v>
      </c>
      <c r="G52" s="29">
        <f>[6]武将羁绊!$BC52</f>
        <v>855108.22979280353</v>
      </c>
      <c r="H52" s="29">
        <f>[6]武将觉醒!BK49</f>
        <v>0</v>
      </c>
      <c r="I52" s="29">
        <f>[6]第4特性!AJ50</f>
        <v>0</v>
      </c>
      <c r="J52" s="29">
        <f>[7]士兵阶位属性!$CI50</f>
        <v>23490237.816048205</v>
      </c>
      <c r="K52" s="29">
        <f>[7]士兵训练属性!$BY51</f>
        <v>4945540.4256517235</v>
      </c>
      <c r="L52" s="29">
        <f>[10]装备强化!$CE51</f>
        <v>3699008.2082347069</v>
      </c>
      <c r="M52" s="29"/>
      <c r="N52" s="29">
        <f>[4]圣人加成属性战力计算!$I53+[4]圣人加成属性战力计算!$R53</f>
        <v>0</v>
      </c>
      <c r="O52" s="29" t="str">
        <f>[12]爵位属性!$U49</f>
        <v>总战力</v>
      </c>
      <c r="P52" s="29" t="e">
        <f>[16]战法升星!AP50</f>
        <v>#DIV/0!</v>
      </c>
      <c r="Q52" s="29" t="e">
        <f>[13]宝物升星!AP49</f>
        <v>#VALUE!</v>
      </c>
      <c r="R52" s="29">
        <f>[13]宝物温养!$CL49</f>
        <v>0</v>
      </c>
      <c r="S52" s="29">
        <f>[17]效用汇总!I25</f>
        <v>0</v>
      </c>
      <c r="T52" s="29">
        <f>[17]效用汇总!J25</f>
        <v>0</v>
      </c>
      <c r="U52" s="29">
        <f>[8]装备强化!CP51+[8]装备突破!BN51</f>
        <v>0</v>
      </c>
      <c r="V52" s="29">
        <f>[14]藏品属性!AL56+[14]藏品属性!AM56</f>
        <v>0</v>
      </c>
      <c r="W52" s="29">
        <f>[15]育马!AY51+[15]词条!BF51</f>
        <v>0</v>
      </c>
      <c r="X52" s="29">
        <f>[11]属性汇总新!V49</f>
        <v>0</v>
      </c>
      <c r="Y52" s="29">
        <f>[6]武将升星!$BK49</f>
        <v>12713.584196939879</v>
      </c>
      <c r="Z52" s="29"/>
      <c r="AA52" s="29" t="e">
        <f>[6]武将升级!$BT49+[6]武将进阶!$AW49</f>
        <v>#VALUE!</v>
      </c>
      <c r="AB52" s="29"/>
      <c r="AC52" s="29">
        <f>[6]武将觉醒!$BY49</f>
        <v>240.29069154193928</v>
      </c>
      <c r="AD52" s="29">
        <f>[6]第4特性!BK50</f>
        <v>0</v>
      </c>
      <c r="AE52" s="29"/>
      <c r="AF52" s="29">
        <f>[7]士兵训练属性!$CH51</f>
        <v>1644.993862919395</v>
      </c>
      <c r="AG52" s="29">
        <f>[10]装备强化!$CR51+[10]装备突破!$AJ51</f>
        <v>1888.7985101694469</v>
      </c>
      <c r="AH52" s="29"/>
      <c r="AI52" s="29" t="e">
        <f>[4]圣人加成属性战力计算!$U53</f>
        <v>#DIV/0!</v>
      </c>
      <c r="AJ52" s="29"/>
      <c r="AK52" s="29">
        <f>[16]战法升星!$AU50</f>
        <v>4219.7958313915287</v>
      </c>
      <c r="AL52" s="29">
        <f>[13]宝物升星!$AZ49</f>
        <v>9835.290986469874</v>
      </c>
      <c r="AM52" s="29">
        <f>[13]宝物温养!$CU49</f>
        <v>0</v>
      </c>
      <c r="AN52" s="29">
        <f>[17]投放验证!M26</f>
        <v>10</v>
      </c>
      <c r="AO52" s="29">
        <f>[17]投放验证!AE26+[17]投放验证!AM26</f>
        <v>0</v>
      </c>
      <c r="AP52" s="29">
        <f>[8]装备强化!DC51+[8]装备突破!CA51</f>
        <v>0</v>
      </c>
      <c r="AQ52" s="29">
        <f>[14]藏品属性!AN56</f>
        <v>0</v>
      </c>
      <c r="AR52" s="29">
        <f>[15]付费投放!AA52</f>
        <v>0</v>
      </c>
      <c r="AS52" s="29">
        <f>[11]属性汇总新!W49</f>
        <v>0</v>
      </c>
      <c r="AU52" s="29">
        <f>D52+G52</f>
        <v>855108.22979280353</v>
      </c>
      <c r="AV52" s="29">
        <f>Y52+AB52</f>
        <v>12713.584196939879</v>
      </c>
      <c r="AW52" s="29"/>
      <c r="AX52" s="29" t="e">
        <f t="shared" ref="AX52:AX61" si="146">H52+P52</f>
        <v>#DIV/0!</v>
      </c>
      <c r="AY52" s="29">
        <f>AC52+AK52</f>
        <v>4460.0865229334677</v>
      </c>
      <c r="AZ52" s="29"/>
      <c r="BA52" s="29">
        <f>I52</f>
        <v>0</v>
      </c>
      <c r="BB52" s="29">
        <f>AD52</f>
        <v>0</v>
      </c>
      <c r="BC52" s="29"/>
      <c r="BD52" s="29">
        <f>M52</f>
        <v>0</v>
      </c>
      <c r="BE52" s="29">
        <f>AH52</f>
        <v>0</v>
      </c>
      <c r="BF52" s="29"/>
      <c r="BG52" s="29">
        <f>F52</f>
        <v>25386961.630723692</v>
      </c>
      <c r="BH52" s="29" t="e">
        <f>AA52</f>
        <v>#VALUE!</v>
      </c>
      <c r="BI52" s="29"/>
      <c r="BJ52" s="29">
        <f>L52</f>
        <v>3699008.2082347069</v>
      </c>
      <c r="BK52" s="29">
        <f>AG52</f>
        <v>1888.7985101694469</v>
      </c>
      <c r="BL52" s="29"/>
      <c r="BM52" s="29">
        <f>$K52+J52</f>
        <v>28435778.241699927</v>
      </c>
      <c r="BN52" s="29">
        <f>$AF52</f>
        <v>1644.993862919395</v>
      </c>
      <c r="BO52" s="29"/>
      <c r="BP52" s="29" t="str">
        <f>O52</f>
        <v>总战力</v>
      </c>
      <c r="BQ52" s="29">
        <f>AJ52</f>
        <v>0</v>
      </c>
      <c r="BR52" s="29"/>
      <c r="BS52" s="29" t="e">
        <f>Q52+R52</f>
        <v>#VALUE!</v>
      </c>
      <c r="BT52" s="29">
        <f>AL52+AM52</f>
        <v>9835.290986469874</v>
      </c>
      <c r="BU52" s="29"/>
      <c r="BV52" s="29">
        <f>S52+T52</f>
        <v>0</v>
      </c>
      <c r="BW52" s="29">
        <f>AN52+AO52</f>
        <v>10</v>
      </c>
      <c r="BX52" s="29"/>
      <c r="BY52" s="29">
        <f>U52</f>
        <v>0</v>
      </c>
      <c r="BZ52" s="29">
        <f>AP52</f>
        <v>0</v>
      </c>
      <c r="CA52" s="29"/>
      <c r="CB52" s="29">
        <f>W52</f>
        <v>0</v>
      </c>
      <c r="CC52" s="29">
        <f>AR52</f>
        <v>0</v>
      </c>
      <c r="CD52" s="29"/>
      <c r="CE52" s="29">
        <f>V52</f>
        <v>0</v>
      </c>
      <c r="CF52" s="29">
        <f>AQ52</f>
        <v>0</v>
      </c>
      <c r="CG52" s="29"/>
      <c r="CI52" s="69" t="e">
        <f t="shared" ref="CI52:CI61" si="147">D52/$DA52</f>
        <v>#DIV/0!</v>
      </c>
      <c r="CJ52" s="69" t="e">
        <f t="shared" ref="CJ52:CJ61" si="148">E52/$DA52</f>
        <v>#DIV/0!</v>
      </c>
      <c r="CK52" s="69" t="e">
        <f t="shared" ref="CK52:CK61" si="149">F52/$DA52</f>
        <v>#DIV/0!</v>
      </c>
      <c r="CL52" s="69" t="e">
        <f t="shared" ref="CL52:CL61" si="150">G52/$DA52</f>
        <v>#DIV/0!</v>
      </c>
      <c r="CM52" s="69" t="e">
        <f t="shared" ref="CM52:CM61" si="151">H52/$DA52</f>
        <v>#DIV/0!</v>
      </c>
      <c r="CN52" s="69" t="e">
        <f t="shared" ref="CN52:CN61" si="152">J52/$DA52</f>
        <v>#DIV/0!</v>
      </c>
      <c r="CO52" s="69" t="e">
        <f t="shared" ref="CO52:CO61" si="153">K52/$DA52</f>
        <v>#DIV/0!</v>
      </c>
      <c r="CP52" s="69" t="e">
        <f t="shared" ref="CP52:CP61" si="154">L52/$DA52</f>
        <v>#DIV/0!</v>
      </c>
      <c r="CQ52" s="69" t="e">
        <f t="shared" ref="CQ52:CQ61" si="155">M52/$DA52</f>
        <v>#DIV/0!</v>
      </c>
      <c r="CR52" s="69" t="e">
        <f t="shared" ref="CR52:CR61" si="156">N52/$DA52</f>
        <v>#DIV/0!</v>
      </c>
      <c r="CS52" s="69" t="e">
        <f t="shared" ref="CS52:CS61" si="157">O52/$DA52</f>
        <v>#VALUE!</v>
      </c>
      <c r="CT52" s="69" t="e">
        <f t="shared" ref="CT52:CT61" si="158">P52/$DA52</f>
        <v>#DIV/0!</v>
      </c>
      <c r="CU52" s="69" t="e">
        <f>(Q52+R52)/DA52</f>
        <v>#VALUE!</v>
      </c>
      <c r="CV52" s="69" t="e">
        <f t="shared" ref="CV52:CV61" si="159">X52/$DA52</f>
        <v>#DIV/0!</v>
      </c>
      <c r="CW52" s="99" t="e">
        <f>BV52/DA52</f>
        <v>#DIV/0!</v>
      </c>
      <c r="CX52" s="99" t="e">
        <f>BY52/DA52</f>
        <v>#DIV/0!</v>
      </c>
      <c r="CY52" s="99" t="e">
        <f>CE52/DA52</f>
        <v>#DIV/0!</v>
      </c>
      <c r="CZ52" s="99" t="e">
        <f>W52/DA52</f>
        <v>#DIV/0!</v>
      </c>
      <c r="DA52" s="68" t="e">
        <f>SUM(D52:X52)</f>
        <v>#DIV/0!</v>
      </c>
      <c r="DE52" s="29">
        <v>10</v>
      </c>
      <c r="DF52" s="29">
        <f>INDEX(武将属性!$D$5:$D$104,$DE52,1)*(INDEX(非r将兵属性验证!$V$7:$V$106,$DE52,1)+INDEX(非r将兵属性验证!$AP$7:$AP$106,$DE52,1))</f>
        <v>27424877.266286582</v>
      </c>
      <c r="DG52" s="29" t="e">
        <f>INDEX((武将属性!$X$5:$X$104+武将属性!$Y$5:$Y$104)*(武将属性!$R$5:$R$104),$DE52,1)*INDEX(非r将兵属性验证!$W$7:$W$106,$DE52,1)+
INDEX((士兵属性!$D$5:$D$104)*(士兵属性!$J$5:$J$104),$DE52,1)*INDEX(非r将兵属性验证!$AQ$7:$AQ$106,$DE52,1)
+#REF!+#REF!</f>
        <v>#REF!</v>
      </c>
      <c r="DH52" s="29" t="e">
        <f>INDEX((武将属性!$AJ$5:$AJ$104+武将属性!$AK$5:$AK$104)*(武将属性!$AD$5:$AD$104),$DE52,1)*INDEX(非r将兵属性验证!$X$7:$X$106,$DE52,1)+INDEX((士兵属性!$O$5:$O$104)*(士兵属性!$U$5:$U$104),$DE52,1)*INDEX(非r将兵属性验证!$AR$7:$AR$106,$DE52,1)+#REF!+#REF!</f>
        <v>#REF!</v>
      </c>
      <c r="DI52" s="29"/>
      <c r="DJ52" s="29"/>
      <c r="DK52" s="29">
        <f>INDEX(带兵数!$E$4:$E$103,$DE52,1)*INDEX(非r将兵属性验证!$AW$7:$AW$106,$DE52,1)</f>
        <v>26509829.378758706</v>
      </c>
      <c r="DL52" s="29">
        <f>0.5*INDEX(战法技能效用!$E$5:$E$104,$DE52,1)*(INDEX(非r将兵属性验证!$AC$7:$AC$106,$DE52,1)+INDEX(非r将兵属性验证!$AX$7:$AX$106,$DE52,1))</f>
        <v>4287248.7407479156</v>
      </c>
      <c r="DM52" s="29">
        <f>INDEX(武将属性!$D$5:$D$104,$DE52,1)*(INDEX(非r将兵属性验证!$V$7:$V$106,$DE52,1)+INDEX(非r将兵属性验证!$AP$7:$AP$106,$DE52,1))</f>
        <v>27424877.266286582</v>
      </c>
      <c r="DN52" s="39" t="e">
        <f>INDEX((武将属性!$X$5:$X$104+武将属性!$Y$5:$Y$104)*(武将属性!$R$5:$R$104),$DE52,1)*INDEX(非r将兵属性验证!$W$7:$W$106,$DE52,1)+
INDEX((士兵属性!$D$5:$D$104)*(士兵属性!$J$5:$J$104),$DE52,1)*INDEX(非r将兵属性验证!$AQ$7:$AQ$106,$DE52,1)
+#REF!+#REF!</f>
        <v>#REF!</v>
      </c>
      <c r="DO52" s="29" t="e">
        <f>INDEX((武将属性!$AJ$5:$AJ$104+武将属性!$AK$5:$AK$104)*(武将属性!$AD$5:$AD$104),$DE52,1)*INDEX(非r将兵属性验证!$X$7:$X$106,$DE52,1)+INDEX((士兵属性!$O$5:$O$104)*(士兵属性!$U$5:$U$104),$DE52,1)*INDEX(非r将兵属性验证!$AR$7:$AR$106,$DE52,1)+#REF!+#REF!</f>
        <v>#REF!</v>
      </c>
      <c r="DP52" s="29"/>
      <c r="DQ52" s="29"/>
      <c r="DR52" s="29">
        <f>INDEX(带兵数!$E$4:$E$103,$DE52,1)*INDEX(非r将兵属性验证!$AW$7:$AW$106,$DE52,1)</f>
        <v>26509829.378758706</v>
      </c>
      <c r="DS52" s="29">
        <f>0.5*INDEX(战法技能效用!$E$5:$E$104,$DE52,1)*(INDEX(非r将兵属性验证!$AC$7:$AC$106,$DE52,1)+INDEX(非r将兵属性验证!$AX$7:$AX$106,$DE52,1))</f>
        <v>4287248.7407479156</v>
      </c>
      <c r="DT52" s="29" t="e">
        <f t="shared" ref="DT52:DT61" si="160">SUM(DF52:DL52)</f>
        <v>#REF!</v>
      </c>
    </row>
    <row r="53" spans="2:124" x14ac:dyDescent="0.15">
      <c r="B53" s="8">
        <v>4</v>
      </c>
      <c r="C53" s="29">
        <v>20</v>
      </c>
      <c r="D53" s="29">
        <f>[6]武将升星!$AZ50</f>
        <v>0</v>
      </c>
      <c r="E53" s="29">
        <f>[6]武将进阶!$AL50</f>
        <v>0</v>
      </c>
      <c r="F53" s="29">
        <f>[6]武将升级!$BH50</f>
        <v>55351158.301969916</v>
      </c>
      <c r="G53" s="29">
        <f>[6]武将羁绊!$BC53</f>
        <v>4381646.8246460436</v>
      </c>
      <c r="H53" s="29">
        <f>[6]武将觉醒!BK50</f>
        <v>0</v>
      </c>
      <c r="I53" s="29">
        <f>[6]第4特性!AJ51</f>
        <v>0</v>
      </c>
      <c r="J53" s="29">
        <f>[7]士兵阶位属性!$CI51</f>
        <v>35632216.736641638</v>
      </c>
      <c r="K53" s="29">
        <f>[7]士兵训练属性!$BY52</f>
        <v>15944485.484601807</v>
      </c>
      <c r="L53" s="29">
        <f>[10]装备强化!$CE52</f>
        <v>21514767.422274169</v>
      </c>
      <c r="M53" s="29"/>
      <c r="N53" s="29">
        <f>[4]圣人加成属性战力计算!$I54+[4]圣人加成属性战力计算!$R54</f>
        <v>0</v>
      </c>
      <c r="O53" s="29">
        <f>[12]爵位属性!$U50</f>
        <v>1306188.0365771311</v>
      </c>
      <c r="P53" s="29" t="e">
        <f>[16]战法升星!AP51</f>
        <v>#DIV/0!</v>
      </c>
      <c r="Q53" s="29" t="e">
        <f>[13]宝物升星!AP50</f>
        <v>#VALUE!</v>
      </c>
      <c r="R53" s="29">
        <f>[13]宝物温养!$CL50</f>
        <v>0</v>
      </c>
      <c r="S53" s="29">
        <f>[17]效用汇总!I26</f>
        <v>0</v>
      </c>
      <c r="T53" s="29">
        <f>[17]效用汇总!J26</f>
        <v>0</v>
      </c>
      <c r="U53" s="29">
        <f>[8]装备强化!CP52+[8]装备突破!BN52</f>
        <v>0</v>
      </c>
      <c r="V53" s="29">
        <f>[14]藏品属性!AL57+[14]藏品属性!AM57</f>
        <v>0</v>
      </c>
      <c r="W53" s="29">
        <f>[15]育马!AY52+[15]词条!BF52</f>
        <v>0</v>
      </c>
      <c r="X53" s="29">
        <f>[11]属性汇总新!V50</f>
        <v>2400792.5950343669</v>
      </c>
      <c r="Y53" s="29">
        <f>[6]武将升星!$BK50</f>
        <v>25954.589389922679</v>
      </c>
      <c r="Z53" s="29"/>
      <c r="AA53" s="29" t="e">
        <f>[6]武将升级!$BT50+[6]武将进阶!$AW50</f>
        <v>#VALUE!</v>
      </c>
      <c r="AB53" s="29"/>
      <c r="AC53" s="29">
        <f>[6]武将觉醒!$BY50</f>
        <v>919.77255348352753</v>
      </c>
      <c r="AD53" s="29">
        <f>[6]第4特性!BK51</f>
        <v>0</v>
      </c>
      <c r="AE53" s="29"/>
      <c r="AF53" s="29">
        <f>[7]士兵训练属性!$CH52</f>
        <v>7767.9108557149984</v>
      </c>
      <c r="AG53" s="29">
        <f>[10]装备强化!$CR52+[10]装备突破!$AJ52</f>
        <v>6535.9509410554801</v>
      </c>
      <c r="AH53" s="29"/>
      <c r="AI53" s="29" t="e">
        <f>[4]圣人加成属性战力计算!$U54</f>
        <v>#DIV/0!</v>
      </c>
      <c r="AJ53" s="29"/>
      <c r="AK53" s="29">
        <f>[16]战法升星!$AU51</f>
        <v>8551.5316359146491</v>
      </c>
      <c r="AL53" s="29">
        <f>[13]宝物升星!$AZ50</f>
        <v>19670.581972939741</v>
      </c>
      <c r="AM53" s="29">
        <f>[13]宝物温养!$CU50</f>
        <v>0</v>
      </c>
      <c r="AN53" s="29">
        <f>[17]投放验证!M27</f>
        <v>20</v>
      </c>
      <c r="AO53" s="29">
        <f>[17]投放验证!AE27+[17]投放验证!AM27</f>
        <v>0</v>
      </c>
      <c r="AP53" s="29">
        <f>[8]装备强化!DC52+[8]装备突破!CA52</f>
        <v>0</v>
      </c>
      <c r="AQ53" s="29">
        <f>[14]藏品属性!AN57</f>
        <v>0</v>
      </c>
      <c r="AR53" s="29">
        <f>[15]付费投放!AA53</f>
        <v>0</v>
      </c>
      <c r="AS53" s="29">
        <f>[11]属性汇总新!W50</f>
        <v>3882.4984197848694</v>
      </c>
      <c r="AU53" s="29">
        <f t="shared" ref="AU53:AU61" si="161">D53+G53</f>
        <v>4381646.8246460436</v>
      </c>
      <c r="AV53" s="29">
        <f t="shared" ref="AV53:AV61" si="162">Y53+AB53</f>
        <v>25954.589389922679</v>
      </c>
      <c r="AW53" s="29">
        <f>(AU53-AU52)/(AV53-AV52)</f>
        <v>266.33465839301715</v>
      </c>
      <c r="AX53" s="29" t="e">
        <f t="shared" si="146"/>
        <v>#DIV/0!</v>
      </c>
      <c r="AY53" s="29">
        <f t="shared" ref="AY53:AY61" si="163">AC53+AK53</f>
        <v>9471.3041893981772</v>
      </c>
      <c r="AZ53" s="29" t="e">
        <f>(AX53-AX52)/(AY53-AY52)</f>
        <v>#DIV/0!</v>
      </c>
      <c r="BA53" s="29">
        <f t="shared" ref="BA53:BA67" si="164">I53</f>
        <v>0</v>
      </c>
      <c r="BB53" s="29">
        <f t="shared" ref="BB53:BB67" si="165">AD53</f>
        <v>0</v>
      </c>
      <c r="BC53" s="29" t="e">
        <f>(BA53-BA52)/(BB53-BB52)</f>
        <v>#DIV/0!</v>
      </c>
      <c r="BD53" s="29">
        <f t="shared" ref="BD53:BD61" si="166">M53</f>
        <v>0</v>
      </c>
      <c r="BE53" s="29">
        <f t="shared" ref="BE53:BE61" si="167">AH53</f>
        <v>0</v>
      </c>
      <c r="BF53" s="29" t="e">
        <f>(BD53-BD52)/(BE53-BE52)</f>
        <v>#DIV/0!</v>
      </c>
      <c r="BG53" s="29">
        <f t="shared" ref="BG53:BG61" si="168">F53</f>
        <v>55351158.301969916</v>
      </c>
      <c r="BH53" s="29" t="e">
        <f t="shared" ref="BH53:BH61" si="169">AA53</f>
        <v>#VALUE!</v>
      </c>
      <c r="BI53" s="29" t="e">
        <f>(BG53-BG52)/(BH53-BH52)</f>
        <v>#VALUE!</v>
      </c>
      <c r="BJ53" s="29">
        <f t="shared" ref="BJ53:BJ61" si="170">L53</f>
        <v>21514767.422274169</v>
      </c>
      <c r="BK53" s="29">
        <f t="shared" ref="BK53:BK61" si="171">AG53</f>
        <v>6535.9509410554801</v>
      </c>
      <c r="BL53" s="29">
        <f>(BJ53-BJ52)/(BK53-BK52)</f>
        <v>3833.6937466548043</v>
      </c>
      <c r="BM53" s="29">
        <f t="shared" ref="BM53:BM61" si="172">$K53+J53</f>
        <v>51576702.221243441</v>
      </c>
      <c r="BN53" s="29">
        <f t="shared" ref="BN53:BN67" si="173">$AF53</f>
        <v>7767.9108557149984</v>
      </c>
      <c r="BO53" s="29">
        <f>(BM53-BM52)/(BN53-BN52)</f>
        <v>3779.3953448612447</v>
      </c>
      <c r="BP53" s="29">
        <f t="shared" ref="BP53:BP61" si="174">O53</f>
        <v>1306188.0365771311</v>
      </c>
      <c r="BQ53" s="29">
        <f t="shared" ref="BQ53:BQ61" si="175">AJ53</f>
        <v>0</v>
      </c>
      <c r="BR53" s="29" t="e">
        <f>(BP53-BP52)/(BQ53-BQ52)</f>
        <v>#VALUE!</v>
      </c>
      <c r="BS53" s="29" t="e">
        <f t="shared" ref="BS53:BS67" si="176">Q53+R53</f>
        <v>#VALUE!</v>
      </c>
      <c r="BT53" s="29">
        <f t="shared" ref="BT53:BT67" si="177">AL53+AM53</f>
        <v>19670.581972939741</v>
      </c>
      <c r="BU53" s="29" t="e">
        <f>(BS53-BS52)/(BT53-BT52)</f>
        <v>#VALUE!</v>
      </c>
      <c r="BV53" s="29">
        <f t="shared" ref="BV53:BV67" si="178">S53+T53</f>
        <v>0</v>
      </c>
      <c r="BW53" s="29">
        <f t="shared" ref="BW53:BW67" si="179">AN53+AO53</f>
        <v>20</v>
      </c>
      <c r="BX53" s="29">
        <f>(BV53-BV52)/(BW53-BW52)</f>
        <v>0</v>
      </c>
      <c r="BY53" s="29">
        <f t="shared" ref="BY53:BY67" si="180">U53</f>
        <v>0</v>
      </c>
      <c r="BZ53" s="29">
        <f t="shared" ref="BZ53:BZ67" si="181">AP53</f>
        <v>0</v>
      </c>
      <c r="CA53" s="29" t="e">
        <f>(BY53-BY52)/(BZ53-BZ52)</f>
        <v>#DIV/0!</v>
      </c>
      <c r="CB53" s="29">
        <f t="shared" ref="CB53:CB67" si="182">W53</f>
        <v>0</v>
      </c>
      <c r="CC53" s="29">
        <f t="shared" ref="CC53:CC67" si="183">AR53</f>
        <v>0</v>
      </c>
      <c r="CD53" s="29" t="e">
        <f>(CB53-CB52)/(CC53-CC52)</f>
        <v>#DIV/0!</v>
      </c>
      <c r="CE53" s="29">
        <f t="shared" ref="CE53:CE67" si="184">V53</f>
        <v>0</v>
      </c>
      <c r="CF53" s="29">
        <f t="shared" ref="CF53:CF67" si="185">AQ53</f>
        <v>0</v>
      </c>
      <c r="CG53" s="29" t="e">
        <f>(CE53-CE52)/(CF53-CF52)</f>
        <v>#DIV/0!</v>
      </c>
      <c r="CI53" s="69" t="e">
        <f t="shared" si="147"/>
        <v>#DIV/0!</v>
      </c>
      <c r="CJ53" s="69" t="e">
        <f t="shared" si="148"/>
        <v>#DIV/0!</v>
      </c>
      <c r="CK53" s="69" t="e">
        <f t="shared" si="149"/>
        <v>#DIV/0!</v>
      </c>
      <c r="CL53" s="69" t="e">
        <f t="shared" si="150"/>
        <v>#DIV/0!</v>
      </c>
      <c r="CM53" s="69" t="e">
        <f t="shared" si="151"/>
        <v>#DIV/0!</v>
      </c>
      <c r="CN53" s="69" t="e">
        <f t="shared" si="152"/>
        <v>#DIV/0!</v>
      </c>
      <c r="CO53" s="69" t="e">
        <f t="shared" si="153"/>
        <v>#DIV/0!</v>
      </c>
      <c r="CP53" s="69" t="e">
        <f t="shared" si="154"/>
        <v>#DIV/0!</v>
      </c>
      <c r="CQ53" s="69" t="e">
        <f t="shared" si="155"/>
        <v>#DIV/0!</v>
      </c>
      <c r="CR53" s="69" t="e">
        <f t="shared" si="156"/>
        <v>#DIV/0!</v>
      </c>
      <c r="CS53" s="69" t="e">
        <f t="shared" si="157"/>
        <v>#DIV/0!</v>
      </c>
      <c r="CT53" s="69" t="e">
        <f t="shared" si="158"/>
        <v>#DIV/0!</v>
      </c>
      <c r="CU53" s="69" t="e">
        <f t="shared" ref="CU53:CU67" si="186">(Q53+R53)/DA53</f>
        <v>#VALUE!</v>
      </c>
      <c r="CV53" s="69" t="e">
        <f t="shared" si="159"/>
        <v>#DIV/0!</v>
      </c>
      <c r="CW53" s="99" t="e">
        <f t="shared" ref="CW53:CW67" si="187">BV53/DA53</f>
        <v>#DIV/0!</v>
      </c>
      <c r="CX53" s="99" t="e">
        <f t="shared" ref="CX53:CX67" si="188">BY53/DA53</f>
        <v>#DIV/0!</v>
      </c>
      <c r="CY53" s="99" t="e">
        <f t="shared" ref="CY53:CY67" si="189">CE53/DA53</f>
        <v>#DIV/0!</v>
      </c>
      <c r="CZ53" s="99" t="e">
        <f t="shared" ref="CZ53:CZ67" si="190">W53/DA53</f>
        <v>#DIV/0!</v>
      </c>
      <c r="DA53" s="68" t="e">
        <f t="shared" ref="DA53:DA61" si="191">SUM(D53:X53)</f>
        <v>#DIV/0!</v>
      </c>
      <c r="DE53" s="29">
        <v>20</v>
      </c>
      <c r="DF53" s="29">
        <f>INDEX(武将属性!$D$5:$D$104,$DE53,1)*(INDEX(非r将兵属性验证!$V$7:$V$106,$DE53,1)+INDEX(非r将兵属性验证!$AP$7:$AP$106,$DE53,1))</f>
        <v>116031984.44435562</v>
      </c>
      <c r="DG53" s="29" t="e">
        <f>INDEX((武将属性!$X$5:$X$104+武将属性!$Y$5:$Y$104)*(武将属性!$R$5:$R$104),$DE53,1)*INDEX(非r将兵属性验证!$W$7:$W$106,$DE53,1)+
INDEX((士兵属性!$D$5:$D$104)*(士兵属性!$J$5:$J$104),$DE53,1)*INDEX(非r将兵属性验证!$AQ$7:$AQ$106,$DE53,1)
+#REF!+#REF!</f>
        <v>#REF!</v>
      </c>
      <c r="DH53" s="29" t="e">
        <f>INDEX((武将属性!$AJ$5:$AJ$104+武将属性!$AK$5:$AK$104)*(武将属性!$AD$5:$AD$104),$DE53,1)*INDEX(非r将兵属性验证!$X$7:$X$106,$DE53,1)+INDEX((士兵属性!$O$5:$O$104)*(士兵属性!$U$5:$U$104),$DE53,1)*INDEX(非r将兵属性验证!$AR$7:$AR$106,$DE53,1)+#REF!+#REF!</f>
        <v>#REF!</v>
      </c>
      <c r="DI53" s="29"/>
      <c r="DJ53" s="29"/>
      <c r="DK53" s="29">
        <f>INDEX(带兵数!$E$4:$E$103,$DE53,1)*INDEX(非r将兵属性验证!$AW$7:$AW$106,$DE53,1)</f>
        <v>104214786.04365349</v>
      </c>
      <c r="DL53" s="29">
        <f>0.5*INDEX(战法技能效用!$E$5:$E$104,$DE53,1)*(INDEX(非r将兵属性验证!$AC$7:$AC$106,$DE53,1)+INDEX(非r将兵属性验证!$AX$7:$AX$106,$DE53,1))</f>
        <v>46274527.307173498</v>
      </c>
      <c r="DM53" s="29">
        <f>INDEX(武将属性!$D$5:$D$104,$DE53,1)*(INDEX(非r将兵属性验证!$V$7:$V$106,$DE53,1)+INDEX(非r将兵属性验证!$AP$7:$AP$106,$DE53,1))</f>
        <v>116031984.44435562</v>
      </c>
      <c r="DN53" s="39" t="e">
        <f>INDEX((武将属性!$X$5:$X$104+武将属性!$Y$5:$Y$104)*(武将属性!$R$5:$R$104),$DE53,1)*INDEX(非r将兵属性验证!$W$7:$W$106,$DE53,1)+
INDEX((士兵属性!$D$5:$D$104)*(士兵属性!$J$5:$J$104),$DE53,1)*INDEX(非r将兵属性验证!$AQ$7:$AQ$106,$DE53,1)
+#REF!+#REF!</f>
        <v>#REF!</v>
      </c>
      <c r="DO53" s="29" t="e">
        <f>INDEX((武将属性!$AJ$5:$AJ$104+武将属性!$AK$5:$AK$104)*(武将属性!$AD$5:$AD$104),$DE53,1)*INDEX(非r将兵属性验证!$X$7:$X$106,$DE53,1)+INDEX((士兵属性!$O$5:$O$104)*(士兵属性!$U$5:$U$104),$DE53,1)*INDEX(非r将兵属性验证!$AR$7:$AR$106,$DE53,1)+#REF!+#REF!</f>
        <v>#REF!</v>
      </c>
      <c r="DP53" s="29"/>
      <c r="DQ53" s="29"/>
      <c r="DR53" s="29">
        <f>INDEX(带兵数!$E$4:$E$103,$DE53,1)*INDEX(非r将兵属性验证!$AW$7:$AW$106,$DE53,1)</f>
        <v>104214786.04365349</v>
      </c>
      <c r="DS53" s="29">
        <f>0.5*INDEX(战法技能效用!$E$5:$E$104,$DE53,1)*(INDEX(非r将兵属性验证!$AC$7:$AC$106,$DE53,1)+INDEX(非r将兵属性验证!$AX$7:$AX$106,$DE53,1))</f>
        <v>46274527.307173498</v>
      </c>
      <c r="DT53" s="29" t="e">
        <f t="shared" si="160"/>
        <v>#REF!</v>
      </c>
    </row>
    <row r="54" spans="2:124" x14ac:dyDescent="0.15">
      <c r="B54" s="8">
        <v>5</v>
      </c>
      <c r="C54" s="29">
        <v>30</v>
      </c>
      <c r="D54" s="29">
        <f>[6]武将升星!$AZ51</f>
        <v>0</v>
      </c>
      <c r="E54" s="29">
        <f>[6]武将进阶!$AL51</f>
        <v>0</v>
      </c>
      <c r="F54" s="29">
        <f>[6]武将升级!$BH51</f>
        <v>117534447.79052657</v>
      </c>
      <c r="G54" s="29">
        <f>[6]武将羁绊!$BC54</f>
        <v>17290459.121546332</v>
      </c>
      <c r="H54" s="29">
        <f>[6]武将觉醒!BK51</f>
        <v>0</v>
      </c>
      <c r="I54" s="29">
        <f>[6]第4特性!AJ52</f>
        <v>0</v>
      </c>
      <c r="J54" s="29">
        <f>[7]士兵阶位属性!$CI52</f>
        <v>63165774.379696161</v>
      </c>
      <c r="K54" s="29">
        <f>[7]士兵训练属性!$BY53</f>
        <v>43529109.874409184</v>
      </c>
      <c r="L54" s="29">
        <f>[10]装备强化!$CE53</f>
        <v>111811812.42269492</v>
      </c>
      <c r="M54" s="29"/>
      <c r="N54" s="29">
        <f>[4]圣人加成属性战力计算!$I55+[4]圣人加成属性战力计算!$R55</f>
        <v>0</v>
      </c>
      <c r="O54" s="29">
        <f>[12]爵位属性!$U51</f>
        <v>5695423.4640359581</v>
      </c>
      <c r="P54" s="29" t="e">
        <f>[16]战法升星!AP52</f>
        <v>#DIV/0!</v>
      </c>
      <c r="Q54" s="29" t="e">
        <f>[13]宝物升星!AP51</f>
        <v>#VALUE!</v>
      </c>
      <c r="R54" s="29">
        <f>[13]宝物温养!$CL51</f>
        <v>0</v>
      </c>
      <c r="S54" s="29">
        <f>[17]效用汇总!I27</f>
        <v>0</v>
      </c>
      <c r="T54" s="29">
        <f>[17]效用汇总!J27</f>
        <v>0</v>
      </c>
      <c r="U54" s="29">
        <f>[8]装备强化!CP53+[8]装备突破!BN53</f>
        <v>0</v>
      </c>
      <c r="V54" s="29">
        <f>[14]藏品属性!AL58+[14]藏品属性!AM58</f>
        <v>0</v>
      </c>
      <c r="W54" s="29">
        <f>[15]育马!AY53+[15]词条!BF53</f>
        <v>0</v>
      </c>
      <c r="X54" s="29">
        <f>[11]属性汇总新!V51</f>
        <v>13741366.343544671</v>
      </c>
      <c r="Y54" s="29">
        <f>[6]武将升星!$BK51</f>
        <v>42962.069718098923</v>
      </c>
      <c r="Z54" s="29"/>
      <c r="AA54" s="29" t="e">
        <f>[6]武将升级!$BT51+[6]武将进阶!$AW51</f>
        <v>#VALUE!</v>
      </c>
      <c r="AB54" s="29"/>
      <c r="AC54" s="29">
        <f>[6]武将觉醒!$BY51</f>
        <v>2689.5193853363808</v>
      </c>
      <c r="AD54" s="29">
        <f>[6]第4特性!BK52</f>
        <v>0</v>
      </c>
      <c r="AE54" s="29"/>
      <c r="AF54" s="29">
        <f>[7]士兵训练属性!$CH53</f>
        <v>21258.18819420717</v>
      </c>
      <c r="AG54" s="29">
        <f>[10]装备强化!$CR53+[10]装备突破!$AJ53</f>
        <v>17074.000992987072</v>
      </c>
      <c r="AH54" s="29"/>
      <c r="AI54" s="29" t="e">
        <f>[4]圣人加成属性战力计算!$U55</f>
        <v>#DIV/0!</v>
      </c>
      <c r="AJ54" s="29"/>
      <c r="AK54" s="29">
        <f>[16]战法升星!$AU52</f>
        <v>15661.229390324272</v>
      </c>
      <c r="AL54" s="29">
        <f>[13]宝物升星!$AZ51</f>
        <v>29505.872959409615</v>
      </c>
      <c r="AM54" s="29">
        <f>[13]宝物温养!$CU51</f>
        <v>0</v>
      </c>
      <c r="AN54" s="29">
        <f>[17]投放验证!M28</f>
        <v>30</v>
      </c>
      <c r="AO54" s="29">
        <f>[17]投放验证!AE28+[17]投放验证!AM28</f>
        <v>0</v>
      </c>
      <c r="AP54" s="29">
        <f>[8]装备强化!DC53+[8]装备突破!CA53</f>
        <v>0</v>
      </c>
      <c r="AQ54" s="29">
        <f>[14]藏品属性!AN58</f>
        <v>0</v>
      </c>
      <c r="AR54" s="29">
        <f>[15]付费投放!AA54</f>
        <v>0</v>
      </c>
      <c r="AS54" s="29">
        <f>[11]属性汇总新!W51</f>
        <v>7870.0421164284953</v>
      </c>
      <c r="AU54" s="29">
        <f t="shared" si="161"/>
        <v>17290459.121546332</v>
      </c>
      <c r="AV54" s="29">
        <f t="shared" si="162"/>
        <v>42962.069718098923</v>
      </c>
      <c r="AW54" s="29">
        <f t="shared" ref="AW54:AW61" si="192">(AU54-AU53)/(AV54-AV53)</f>
        <v>759.00792167986788</v>
      </c>
      <c r="AX54" s="29" t="e">
        <f t="shared" si="146"/>
        <v>#DIV/0!</v>
      </c>
      <c r="AY54" s="29">
        <f t="shared" si="163"/>
        <v>18350.748775660653</v>
      </c>
      <c r="AZ54" s="29" t="e">
        <f t="shared" ref="AZ54:AZ61" si="193">(AX54-AX53)/(AY54-AY53)</f>
        <v>#DIV/0!</v>
      </c>
      <c r="BA54" s="29">
        <f t="shared" si="164"/>
        <v>0</v>
      </c>
      <c r="BB54" s="29">
        <f t="shared" si="165"/>
        <v>0</v>
      </c>
      <c r="BC54" s="29" t="e">
        <f>(BA54-BA53)/(BB54-BB53)</f>
        <v>#DIV/0!</v>
      </c>
      <c r="BD54" s="29">
        <f t="shared" si="166"/>
        <v>0</v>
      </c>
      <c r="BE54" s="29">
        <f t="shared" si="167"/>
        <v>0</v>
      </c>
      <c r="BF54" s="29" t="e">
        <f>(BD54-BD53)/(BE54-BE53)</f>
        <v>#DIV/0!</v>
      </c>
      <c r="BG54" s="29">
        <f t="shared" si="168"/>
        <v>117534447.79052657</v>
      </c>
      <c r="BH54" s="29" t="e">
        <f t="shared" si="169"/>
        <v>#VALUE!</v>
      </c>
      <c r="BI54" s="29" t="e">
        <f t="shared" ref="BI54:BI58" si="194">(BG54-BG53)/(BH54-BH53)</f>
        <v>#VALUE!</v>
      </c>
      <c r="BJ54" s="29">
        <f t="shared" si="170"/>
        <v>111811812.42269492</v>
      </c>
      <c r="BK54" s="29">
        <f t="shared" si="171"/>
        <v>17074.000992987072</v>
      </c>
      <c r="BL54" s="29">
        <f t="shared" ref="BL54:BL58" si="195">(BJ54-BJ53)/(BK54-BK53)</f>
        <v>8568.6673108816358</v>
      </c>
      <c r="BM54" s="29">
        <f t="shared" si="172"/>
        <v>106694884.25410534</v>
      </c>
      <c r="BN54" s="29">
        <f t="shared" si="173"/>
        <v>21258.18819420717</v>
      </c>
      <c r="BO54" s="29">
        <f t="shared" ref="BO54:BO58" si="196">(BM54-BM53)/(BN54-BN53)</f>
        <v>4085.7708592537019</v>
      </c>
      <c r="BP54" s="29">
        <f t="shared" si="174"/>
        <v>5695423.4640359581</v>
      </c>
      <c r="BQ54" s="29">
        <f t="shared" si="175"/>
        <v>0</v>
      </c>
      <c r="BR54" s="29" t="e">
        <f t="shared" ref="BR54:BR58" si="197">(BP54-BP53)/(BQ54-BQ53)</f>
        <v>#DIV/0!</v>
      </c>
      <c r="BS54" s="29" t="e">
        <f t="shared" si="176"/>
        <v>#VALUE!</v>
      </c>
      <c r="BT54" s="29">
        <f t="shared" si="177"/>
        <v>29505.872959409615</v>
      </c>
      <c r="BU54" s="29" t="e">
        <f t="shared" ref="BU54:BU58" si="198">(BS54-BS53)/(BT54-BT53)</f>
        <v>#VALUE!</v>
      </c>
      <c r="BV54" s="29">
        <f t="shared" si="178"/>
        <v>0</v>
      </c>
      <c r="BW54" s="29">
        <f t="shared" si="179"/>
        <v>30</v>
      </c>
      <c r="BX54" s="29">
        <f t="shared" ref="BX54:BX67" si="199">(BV54-BV53)/(BW54-BW53)</f>
        <v>0</v>
      </c>
      <c r="BY54" s="29">
        <f t="shared" si="180"/>
        <v>0</v>
      </c>
      <c r="BZ54" s="29">
        <f t="shared" si="181"/>
        <v>0</v>
      </c>
      <c r="CA54" s="29" t="e">
        <f t="shared" ref="CA54:CA67" si="200">(BY54-BY53)/(BZ54-BZ53)</f>
        <v>#DIV/0!</v>
      </c>
      <c r="CB54" s="29">
        <f t="shared" si="182"/>
        <v>0</v>
      </c>
      <c r="CC54" s="29">
        <f t="shared" si="183"/>
        <v>0</v>
      </c>
      <c r="CD54" s="29" t="e">
        <f t="shared" ref="CD54:CD67" si="201">(CB54-CB53)/(CC54-CC53)</f>
        <v>#DIV/0!</v>
      </c>
      <c r="CE54" s="29">
        <f t="shared" si="184"/>
        <v>0</v>
      </c>
      <c r="CF54" s="29">
        <f t="shared" si="185"/>
        <v>0</v>
      </c>
      <c r="CG54" s="29" t="e">
        <f t="shared" ref="CG54:CG67" si="202">(CE54-CE53)/(CF54-CF53)</f>
        <v>#DIV/0!</v>
      </c>
      <c r="CI54" s="69" t="e">
        <f t="shared" si="147"/>
        <v>#DIV/0!</v>
      </c>
      <c r="CJ54" s="69" t="e">
        <f t="shared" si="148"/>
        <v>#DIV/0!</v>
      </c>
      <c r="CK54" s="69" t="e">
        <f t="shared" si="149"/>
        <v>#DIV/0!</v>
      </c>
      <c r="CL54" s="69" t="e">
        <f t="shared" si="150"/>
        <v>#DIV/0!</v>
      </c>
      <c r="CM54" s="69" t="e">
        <f t="shared" si="151"/>
        <v>#DIV/0!</v>
      </c>
      <c r="CN54" s="69" t="e">
        <f t="shared" si="152"/>
        <v>#DIV/0!</v>
      </c>
      <c r="CO54" s="69" t="e">
        <f t="shared" si="153"/>
        <v>#DIV/0!</v>
      </c>
      <c r="CP54" s="69" t="e">
        <f t="shared" si="154"/>
        <v>#DIV/0!</v>
      </c>
      <c r="CQ54" s="69" t="e">
        <f t="shared" si="155"/>
        <v>#DIV/0!</v>
      </c>
      <c r="CR54" s="69" t="e">
        <f t="shared" si="156"/>
        <v>#DIV/0!</v>
      </c>
      <c r="CS54" s="69" t="e">
        <f t="shared" si="157"/>
        <v>#DIV/0!</v>
      </c>
      <c r="CT54" s="69" t="e">
        <f t="shared" si="158"/>
        <v>#DIV/0!</v>
      </c>
      <c r="CU54" s="69" t="e">
        <f t="shared" si="186"/>
        <v>#VALUE!</v>
      </c>
      <c r="CV54" s="69" t="e">
        <f t="shared" si="159"/>
        <v>#DIV/0!</v>
      </c>
      <c r="CW54" s="99" t="e">
        <f t="shared" si="187"/>
        <v>#DIV/0!</v>
      </c>
      <c r="CX54" s="99" t="e">
        <f t="shared" si="188"/>
        <v>#DIV/0!</v>
      </c>
      <c r="CY54" s="99" t="e">
        <f t="shared" si="189"/>
        <v>#DIV/0!</v>
      </c>
      <c r="CZ54" s="99" t="e">
        <f t="shared" si="190"/>
        <v>#DIV/0!</v>
      </c>
      <c r="DA54" s="68" t="e">
        <f t="shared" si="191"/>
        <v>#DIV/0!</v>
      </c>
      <c r="DE54" s="29">
        <v>30</v>
      </c>
      <c r="DF54" s="29">
        <f>INDEX(武将属性!$D$5:$D$104,$DE54,1)*(INDEX(非r将兵属性验证!$V$7:$V$106,$DE54,1)+INDEX(非r将兵属性验证!$AP$7:$AP$106,$DE54,1))</f>
        <v>341469723.57143658</v>
      </c>
      <c r="DG54" s="29" t="e">
        <f>INDEX((武将属性!$X$5:$X$104+武将属性!$Y$5:$Y$104)*(武将属性!$R$5:$R$104),$DE54,1)*INDEX(非r将兵属性验证!$W$7:$W$106,$DE54,1)+
INDEX((士兵属性!$D$5:$D$104)*(士兵属性!$J$5:$J$104),$DE54,1)*INDEX(非r将兵属性验证!$AQ$7:$AQ$106,$DE54,1)
+#REF!+#REF!</f>
        <v>#REF!</v>
      </c>
      <c r="DH54" s="29" t="e">
        <f>INDEX((武将属性!$AJ$5:$AJ$104+武将属性!$AK$5:$AK$104)*(武将属性!$AD$5:$AD$104),$DE54,1)*INDEX(非r将兵属性验证!$X$7:$X$106,$DE54,1)+INDEX((士兵属性!$O$5:$O$104)*(士兵属性!$U$5:$U$104),$DE54,1)*INDEX(非r将兵属性验证!$AR$7:$AR$106,$DE54,1)+#REF!+#REF!</f>
        <v>#REF!</v>
      </c>
      <c r="DI54" s="29"/>
      <c r="DJ54" s="29"/>
      <c r="DK54" s="29">
        <f>INDEX(带兵数!$E$4:$E$103,$DE54,1)*INDEX(非r将兵属性验证!$AW$7:$AW$106,$DE54,1)</f>
        <v>285271950.79997307</v>
      </c>
      <c r="DL54" s="29">
        <f>0.5*INDEX(战法技能效用!$E$5:$E$104,$DE54,1)*(INDEX(非r将兵属性验证!$AC$7:$AC$106,$DE54,1)+INDEX(非r将兵属性验证!$AX$7:$AX$106,$DE54,1))</f>
        <v>164417283.12223655</v>
      </c>
      <c r="DM54" s="29">
        <f>INDEX(武将属性!$D$5:$D$104,$DE54,1)*(INDEX(非r将兵属性验证!$V$7:$V$106,$DE54,1)+INDEX(非r将兵属性验证!$AP$7:$AP$106,$DE54,1))</f>
        <v>341469723.57143658</v>
      </c>
      <c r="DN54" s="39" t="e">
        <f>INDEX((武将属性!$X$5:$X$104+武将属性!$Y$5:$Y$104)*(武将属性!$R$5:$R$104),$DE54,1)*INDEX(非r将兵属性验证!$W$7:$W$106,$DE54,1)+
INDEX((士兵属性!$D$5:$D$104)*(士兵属性!$J$5:$J$104),$DE54,1)*INDEX(非r将兵属性验证!$AQ$7:$AQ$106,$DE54,1)
+#REF!+#REF!</f>
        <v>#REF!</v>
      </c>
      <c r="DO54" s="29" t="e">
        <f>INDEX((武将属性!$AJ$5:$AJ$104+武将属性!$AK$5:$AK$104)*(武将属性!$AD$5:$AD$104),$DE54,1)*INDEX(非r将兵属性验证!$X$7:$X$106,$DE54,1)+INDEX((士兵属性!$O$5:$O$104)*(士兵属性!$U$5:$U$104),$DE54,1)*INDEX(非r将兵属性验证!$AR$7:$AR$106,$DE54,1)+#REF!+#REF!</f>
        <v>#REF!</v>
      </c>
      <c r="DP54" s="29"/>
      <c r="DQ54" s="29"/>
      <c r="DR54" s="29">
        <f>INDEX(带兵数!$E$4:$E$103,$DE54,1)*INDEX(非r将兵属性验证!$AW$7:$AW$106,$DE54,1)</f>
        <v>285271950.79997307</v>
      </c>
      <c r="DS54" s="29">
        <f>0.5*INDEX(战法技能效用!$E$5:$E$104,$DE54,1)*(INDEX(非r将兵属性验证!$AC$7:$AC$106,$DE54,1)+INDEX(非r将兵属性验证!$AX$7:$AX$106,$DE54,1))</f>
        <v>164417283.12223655</v>
      </c>
      <c r="DT54" s="29" t="e">
        <f t="shared" si="160"/>
        <v>#REF!</v>
      </c>
    </row>
    <row r="55" spans="2:124" x14ac:dyDescent="0.15">
      <c r="B55" s="8">
        <v>6</v>
      </c>
      <c r="C55" s="29">
        <v>40</v>
      </c>
      <c r="D55" s="29">
        <f>[6]武将升星!$AZ52</f>
        <v>0</v>
      </c>
      <c r="E55" s="29">
        <f>[6]武将进阶!$AL52</f>
        <v>0</v>
      </c>
      <c r="F55" s="29">
        <f>[6]武将升级!$BH52</f>
        <v>274968591.90950489</v>
      </c>
      <c r="G55" s="29">
        <f>[6]武将羁绊!$BC55</f>
        <v>63799422.357750744</v>
      </c>
      <c r="H55" s="29">
        <f>[6]武将觉醒!BK52</f>
        <v>0</v>
      </c>
      <c r="I55" s="29">
        <f>[6]第4特性!AJ53</f>
        <v>0</v>
      </c>
      <c r="J55" s="29">
        <f>[7]士兵阶位属性!$CI53</f>
        <v>134430673.36850917</v>
      </c>
      <c r="K55" s="29">
        <f>[7]士兵训练属性!$BY54</f>
        <v>115986817.10899682</v>
      </c>
      <c r="L55" s="29">
        <f>[10]装备强化!$CE54</f>
        <v>501534552.24320185</v>
      </c>
      <c r="M55" s="29"/>
      <c r="N55" s="29">
        <f>[4]圣人加成属性战力计算!$I56+[4]圣人加成属性战力计算!$R56</f>
        <v>162040014.53260368</v>
      </c>
      <c r="O55" s="29">
        <f>[12]爵位属性!$U52</f>
        <v>17360339.883840665</v>
      </c>
      <c r="P55" s="29" t="e">
        <f>[16]战法升星!AP53</f>
        <v>#DIV/0!</v>
      </c>
      <c r="Q55" s="29" t="e">
        <f>[13]宝物升星!AP52</f>
        <v>#VALUE!</v>
      </c>
      <c r="R55" s="29">
        <f>[13]宝物温养!$CL52</f>
        <v>0</v>
      </c>
      <c r="S55" s="29">
        <f>[17]效用汇总!I28</f>
        <v>0</v>
      </c>
      <c r="T55" s="29">
        <f>[17]效用汇总!J28</f>
        <v>0</v>
      </c>
      <c r="U55" s="29">
        <f>[8]装备强化!CP54+[8]装备突破!BN54</f>
        <v>0</v>
      </c>
      <c r="V55" s="29">
        <f>[14]藏品属性!AL59+[14]藏品属性!AM59</f>
        <v>0</v>
      </c>
      <c r="W55" s="29">
        <f>[15]育马!AY54+[15]词条!BF54</f>
        <v>0</v>
      </c>
      <c r="X55" s="29">
        <f>[11]属性汇总新!V52</f>
        <v>72362487.047109097</v>
      </c>
      <c r="Y55" s="29">
        <f>[6]武将升星!$BK52</f>
        <v>60956.090887763341</v>
      </c>
      <c r="Z55" s="29"/>
      <c r="AA55" s="29" t="e">
        <f>[6]武将升级!$BT52+[6]武将进阶!$AW52</f>
        <v>#VALUE!</v>
      </c>
      <c r="AB55" s="29"/>
      <c r="AC55" s="29">
        <f>[6]武将觉醒!$BY52</f>
        <v>8479.432860795072</v>
      </c>
      <c r="AD55" s="29">
        <f>[6]第4特性!BK53</f>
        <v>0</v>
      </c>
      <c r="AE55" s="29"/>
      <c r="AF55" s="29">
        <f>[7]士兵训练属性!$CH54</f>
        <v>44250.269158962794</v>
      </c>
      <c r="AG55" s="29">
        <f>[10]装备强化!$CR54+[10]装备突破!$AJ54</f>
        <v>40185.486140795991</v>
      </c>
      <c r="AH55" s="29"/>
      <c r="AI55" s="29" t="e">
        <f>[4]圣人加成属性战力计算!$U56</f>
        <v>#DIV/0!</v>
      </c>
      <c r="AJ55" s="29"/>
      <c r="AK55" s="29">
        <f>[16]战法升星!$AU53</f>
        <v>27866.472785354043</v>
      </c>
      <c r="AL55" s="29">
        <f>[13]宝物升星!$AZ52</f>
        <v>39341.163945879482</v>
      </c>
      <c r="AM55" s="29">
        <f>[13]宝物温养!$CU52</f>
        <v>0</v>
      </c>
      <c r="AN55" s="29">
        <f>[17]投放验证!M29</f>
        <v>40</v>
      </c>
      <c r="AO55" s="29">
        <f>[17]投放验证!AE29+[17]投放验证!AM29</f>
        <v>0</v>
      </c>
      <c r="AP55" s="29">
        <f>[8]装备强化!DC54+[8]装备突破!CA54</f>
        <v>0</v>
      </c>
      <c r="AQ55" s="29">
        <f>[14]藏品属性!AN59</f>
        <v>0</v>
      </c>
      <c r="AR55" s="29">
        <f>[15]付费投放!AA55</f>
        <v>0</v>
      </c>
      <c r="AS55" s="29">
        <f>[11]属性汇总新!W52</f>
        <v>13958.621843956436</v>
      </c>
      <c r="AU55" s="29">
        <f t="shared" si="161"/>
        <v>63799422.357750744</v>
      </c>
      <c r="AV55" s="29">
        <f t="shared" si="162"/>
        <v>60956.090887763341</v>
      </c>
      <c r="AW55" s="29">
        <f t="shared" si="192"/>
        <v>2584.6898143374692</v>
      </c>
      <c r="AX55" s="29" t="e">
        <f t="shared" si="146"/>
        <v>#DIV/0!</v>
      </c>
      <c r="AY55" s="29">
        <f t="shared" si="163"/>
        <v>36345.905646149113</v>
      </c>
      <c r="AZ55" s="29" t="e">
        <f t="shared" si="193"/>
        <v>#DIV/0!</v>
      </c>
      <c r="BA55" s="29">
        <f t="shared" si="164"/>
        <v>0</v>
      </c>
      <c r="BB55" s="29">
        <f t="shared" si="165"/>
        <v>0</v>
      </c>
      <c r="BC55" s="29" t="e">
        <f t="shared" ref="BC55:BC67" si="203">(BA55-BA54)/(BB55-BB54)</f>
        <v>#DIV/0!</v>
      </c>
      <c r="BD55" s="29">
        <f t="shared" si="166"/>
        <v>0</v>
      </c>
      <c r="BE55" s="29">
        <f t="shared" si="167"/>
        <v>0</v>
      </c>
      <c r="BF55" s="29" t="e">
        <f t="shared" ref="BF55:BF61" si="204">(BD55-BD54)/(BE55-BE54)</f>
        <v>#DIV/0!</v>
      </c>
      <c r="BG55" s="29">
        <f t="shared" si="168"/>
        <v>274968591.90950489</v>
      </c>
      <c r="BH55" s="29" t="e">
        <f t="shared" si="169"/>
        <v>#VALUE!</v>
      </c>
      <c r="BI55" s="29" t="e">
        <f t="shared" si="194"/>
        <v>#VALUE!</v>
      </c>
      <c r="BJ55" s="29">
        <f t="shared" si="170"/>
        <v>501534552.24320185</v>
      </c>
      <c r="BK55" s="29">
        <f t="shared" si="171"/>
        <v>40185.486140795991</v>
      </c>
      <c r="BL55" s="29">
        <f t="shared" si="195"/>
        <v>16862.730254159134</v>
      </c>
      <c r="BM55" s="29">
        <f t="shared" si="172"/>
        <v>250417490.47750598</v>
      </c>
      <c r="BN55" s="29">
        <f t="shared" si="173"/>
        <v>44250.269158962794</v>
      </c>
      <c r="BO55" s="29">
        <f t="shared" si="196"/>
        <v>6250.9612089358889</v>
      </c>
      <c r="BP55" s="29">
        <f t="shared" si="174"/>
        <v>17360339.883840665</v>
      </c>
      <c r="BQ55" s="29">
        <f t="shared" si="175"/>
        <v>0</v>
      </c>
      <c r="BR55" s="29" t="e">
        <f t="shared" si="197"/>
        <v>#DIV/0!</v>
      </c>
      <c r="BS55" s="29" t="e">
        <f t="shared" si="176"/>
        <v>#VALUE!</v>
      </c>
      <c r="BT55" s="29">
        <f t="shared" si="177"/>
        <v>39341.163945879482</v>
      </c>
      <c r="BU55" s="29" t="e">
        <f t="shared" si="198"/>
        <v>#VALUE!</v>
      </c>
      <c r="BV55" s="29">
        <f t="shared" si="178"/>
        <v>0</v>
      </c>
      <c r="BW55" s="29">
        <f t="shared" si="179"/>
        <v>40</v>
      </c>
      <c r="BX55" s="29">
        <f t="shared" si="199"/>
        <v>0</v>
      </c>
      <c r="BY55" s="29">
        <f t="shared" si="180"/>
        <v>0</v>
      </c>
      <c r="BZ55" s="29">
        <f t="shared" si="181"/>
        <v>0</v>
      </c>
      <c r="CA55" s="29" t="e">
        <f t="shared" si="200"/>
        <v>#DIV/0!</v>
      </c>
      <c r="CB55" s="29">
        <f t="shared" si="182"/>
        <v>0</v>
      </c>
      <c r="CC55" s="29">
        <f t="shared" si="183"/>
        <v>0</v>
      </c>
      <c r="CD55" s="29" t="e">
        <f t="shared" si="201"/>
        <v>#DIV/0!</v>
      </c>
      <c r="CE55" s="29">
        <f t="shared" si="184"/>
        <v>0</v>
      </c>
      <c r="CF55" s="29">
        <f t="shared" si="185"/>
        <v>0</v>
      </c>
      <c r="CG55" s="29" t="e">
        <f t="shared" si="202"/>
        <v>#DIV/0!</v>
      </c>
      <c r="CI55" s="69" t="e">
        <f t="shared" si="147"/>
        <v>#DIV/0!</v>
      </c>
      <c r="CJ55" s="69" t="e">
        <f t="shared" si="148"/>
        <v>#DIV/0!</v>
      </c>
      <c r="CK55" s="69" t="e">
        <f t="shared" si="149"/>
        <v>#DIV/0!</v>
      </c>
      <c r="CL55" s="69" t="e">
        <f t="shared" si="150"/>
        <v>#DIV/0!</v>
      </c>
      <c r="CM55" s="69" t="e">
        <f t="shared" si="151"/>
        <v>#DIV/0!</v>
      </c>
      <c r="CN55" s="69" t="e">
        <f t="shared" si="152"/>
        <v>#DIV/0!</v>
      </c>
      <c r="CO55" s="69" t="e">
        <f t="shared" si="153"/>
        <v>#DIV/0!</v>
      </c>
      <c r="CP55" s="69" t="e">
        <f t="shared" si="154"/>
        <v>#DIV/0!</v>
      </c>
      <c r="CQ55" s="69" t="e">
        <f t="shared" si="155"/>
        <v>#DIV/0!</v>
      </c>
      <c r="CR55" s="69" t="e">
        <f t="shared" si="156"/>
        <v>#DIV/0!</v>
      </c>
      <c r="CS55" s="69" t="e">
        <f t="shared" si="157"/>
        <v>#DIV/0!</v>
      </c>
      <c r="CT55" s="69" t="e">
        <f t="shared" si="158"/>
        <v>#DIV/0!</v>
      </c>
      <c r="CU55" s="69" t="e">
        <f t="shared" si="186"/>
        <v>#VALUE!</v>
      </c>
      <c r="CV55" s="69" t="e">
        <f t="shared" si="159"/>
        <v>#DIV/0!</v>
      </c>
      <c r="CW55" s="99" t="e">
        <f t="shared" si="187"/>
        <v>#DIV/0!</v>
      </c>
      <c r="CX55" s="99" t="e">
        <f t="shared" si="188"/>
        <v>#DIV/0!</v>
      </c>
      <c r="CY55" s="99" t="e">
        <f t="shared" si="189"/>
        <v>#DIV/0!</v>
      </c>
      <c r="CZ55" s="99" t="e">
        <f t="shared" si="190"/>
        <v>#DIV/0!</v>
      </c>
      <c r="DA55" s="68" t="e">
        <f t="shared" si="191"/>
        <v>#DIV/0!</v>
      </c>
      <c r="DE55" s="29">
        <v>40</v>
      </c>
      <c r="DF55" s="29">
        <f>INDEX(武将属性!$D$5:$D$104,$DE55,1)*(INDEX(非r将兵属性验证!$V$7:$V$106,$DE55,1)+INDEX(非r将兵属性验证!$AP$7:$AP$106,$DE55,1))</f>
        <v>1179841236.9640601</v>
      </c>
      <c r="DG55" s="29" t="e">
        <f>INDEX((武将属性!$X$5:$X$104+武将属性!$Y$5:$Y$104)*(武将属性!$R$5:$R$104),$DE55,1)*INDEX(非r将兵属性验证!$W$7:$W$106,$DE55,1)+
INDEX((士兵属性!$D$5:$D$104)*(士兵属性!$J$5:$J$104),$DE55,1)*INDEX(非r将兵属性验证!$AQ$7:$AQ$106,$DE55,1)
+#REF!+#REF!</f>
        <v>#REF!</v>
      </c>
      <c r="DH55" s="29" t="e">
        <f>INDEX((武将属性!$AJ$5:$AJ$104+武将属性!$AK$5:$AK$104)*(武将属性!$AD$5:$AD$104),$DE55,1)*INDEX(非r将兵属性验证!$X$7:$X$106,$DE55,1)+INDEX((士兵属性!$O$5:$O$104)*(士兵属性!$U$5:$U$104),$DE55,1)*INDEX(非r将兵属性验证!$AR$7:$AR$106,$DE55,1)+#REF!+#REF!</f>
        <v>#REF!</v>
      </c>
      <c r="DI55" s="29"/>
      <c r="DJ55" s="29"/>
      <c r="DK55" s="29">
        <f>INDEX(带兵数!$E$4:$E$103,$DE55,1)*INDEX(非r将兵属性验证!$AW$7:$AW$106,$DE55,1)</f>
        <v>831302095.24271834</v>
      </c>
      <c r="DL55" s="29">
        <f>0.5*INDEX(战法技能效用!$E$5:$E$104,$DE55,1)*(INDEX(非r将兵属性验证!$AC$7:$AC$106,$DE55,1)+INDEX(非r将兵属性验证!$AX$7:$AX$106,$DE55,1))</f>
        <v>746628914.30636775</v>
      </c>
      <c r="DM55" s="29">
        <f>INDEX(武将属性!$D$5:$D$104,$DE55,1)*(INDEX(非r将兵属性验证!$V$7:$V$106,$DE55,1)+INDEX(非r将兵属性验证!$AP$7:$AP$106,$DE55,1))</f>
        <v>1179841236.9640601</v>
      </c>
      <c r="DN55" s="39" t="e">
        <f>INDEX((武将属性!$X$5:$X$104+武将属性!$Y$5:$Y$104)*(武将属性!$R$5:$R$104),$DE55,1)*INDEX(非r将兵属性验证!$W$7:$W$106,$DE55,1)+
INDEX((士兵属性!$D$5:$D$104)*(士兵属性!$J$5:$J$104),$DE55,1)*INDEX(非r将兵属性验证!$AQ$7:$AQ$106,$DE55,1)
+#REF!+#REF!</f>
        <v>#REF!</v>
      </c>
      <c r="DO55" s="29" t="e">
        <f>INDEX((武将属性!$AJ$5:$AJ$104+武将属性!$AK$5:$AK$104)*(武将属性!$AD$5:$AD$104),$DE55,1)*INDEX(非r将兵属性验证!$X$7:$X$106,$DE55,1)+INDEX((士兵属性!$O$5:$O$104)*(士兵属性!$U$5:$U$104),$DE55,1)*INDEX(非r将兵属性验证!$AR$7:$AR$106,$DE55,1)+#REF!+#REF!</f>
        <v>#REF!</v>
      </c>
      <c r="DP55" s="29"/>
      <c r="DQ55" s="29"/>
      <c r="DR55" s="29">
        <f>INDEX(带兵数!$E$4:$E$103,$DE55,1)*INDEX(非r将兵属性验证!$AW$7:$AW$106,$DE55,1)</f>
        <v>831302095.24271834</v>
      </c>
      <c r="DS55" s="29">
        <f>0.5*INDEX(战法技能效用!$E$5:$E$104,$DE55,1)*(INDEX(非r将兵属性验证!$AC$7:$AC$106,$DE55,1)+INDEX(非r将兵属性验证!$AX$7:$AX$106,$DE55,1))</f>
        <v>746628914.30636775</v>
      </c>
      <c r="DT55" s="29" t="e">
        <f t="shared" si="160"/>
        <v>#REF!</v>
      </c>
    </row>
    <row r="56" spans="2:124" x14ac:dyDescent="0.15">
      <c r="B56" s="8">
        <v>7</v>
      </c>
      <c r="C56" s="29">
        <v>50</v>
      </c>
      <c r="D56" s="29">
        <f>[6]武将升星!$AZ53</f>
        <v>0</v>
      </c>
      <c r="E56" s="29">
        <f>[6]武将进阶!$AL53</f>
        <v>0</v>
      </c>
      <c r="F56" s="29">
        <f>[6]武将升级!$BH53</f>
        <v>536882715.88583446</v>
      </c>
      <c r="G56" s="29">
        <f>[6]武将羁绊!$BC56</f>
        <v>191255951.57456082</v>
      </c>
      <c r="H56" s="29">
        <f>[6]武将觉醒!BK53</f>
        <v>0</v>
      </c>
      <c r="I56" s="29">
        <f>[6]第4特性!AJ54</f>
        <v>0</v>
      </c>
      <c r="J56" s="29">
        <f>[7]士兵阶位属性!$CI54</f>
        <v>287334820.72582734</v>
      </c>
      <c r="K56" s="29">
        <f>[7]士兵训练属性!$BY55</f>
        <v>292978451.30665016</v>
      </c>
      <c r="L56" s="29">
        <f>[10]装备强化!$CE55</f>
        <v>862329362.9126761</v>
      </c>
      <c r="M56" s="29"/>
      <c r="N56" s="29">
        <f>[4]圣人加成属性战力计算!$I57+[4]圣人加成属性战力计算!$R57</f>
        <v>237263934.52729362</v>
      </c>
      <c r="O56" s="29">
        <f>[12]爵位属性!$U53</f>
        <v>41081505.043868057</v>
      </c>
      <c r="P56" s="29" t="e">
        <f>[16]战法升星!AP54</f>
        <v>#DIV/0!</v>
      </c>
      <c r="Q56" s="29" t="e">
        <f>[13]宝物升星!AP53</f>
        <v>#VALUE!</v>
      </c>
      <c r="R56" s="29">
        <f>[13]宝物温养!$CL53</f>
        <v>0</v>
      </c>
      <c r="S56" s="29">
        <f>[17]效用汇总!I29</f>
        <v>0</v>
      </c>
      <c r="T56" s="29">
        <f>[17]效用汇总!J29</f>
        <v>0</v>
      </c>
      <c r="U56" s="29">
        <f>[8]装备强化!CP55+[8]装备突破!BN55</f>
        <v>0</v>
      </c>
      <c r="V56" s="29">
        <f>[14]藏品属性!AL60+[14]藏品属性!AM60</f>
        <v>75632259.587125093</v>
      </c>
      <c r="W56" s="29">
        <f>[15]育马!AY55+[15]词条!BF55</f>
        <v>0</v>
      </c>
      <c r="X56" s="29">
        <f>[11]属性汇总新!V53</f>
        <v>213160502.48261714</v>
      </c>
      <c r="Y56" s="29">
        <f>[6]武将升星!$BK53</f>
        <v>77815.540854025428</v>
      </c>
      <c r="Z56" s="29"/>
      <c r="AA56" s="29" t="e">
        <f>[6]武将升级!$BT53+[6]武将进阶!$AW53</f>
        <v>#VALUE!</v>
      </c>
      <c r="AB56" s="29"/>
      <c r="AC56" s="29">
        <f>[6]武将觉醒!$BY53</f>
        <v>12429.480792940454</v>
      </c>
      <c r="AD56" s="29">
        <f>[6]第4特性!BK54</f>
        <v>0</v>
      </c>
      <c r="AE56" s="29"/>
      <c r="AF56" s="29">
        <f>[7]士兵训练属性!$CH55</f>
        <v>100467.58894349876</v>
      </c>
      <c r="AG56" s="29">
        <f>[10]装备强化!$CR55+[10]装备突破!$AJ55</f>
        <v>85228.381087529182</v>
      </c>
      <c r="AH56" s="29"/>
      <c r="AI56" s="29" t="e">
        <f>[4]圣人加成属性战力计算!$U57</f>
        <v>#DIV/0!</v>
      </c>
      <c r="AJ56" s="29"/>
      <c r="AK56" s="29">
        <f>[16]战法升星!$AU54</f>
        <v>49511.819012589418</v>
      </c>
      <c r="AL56" s="29">
        <f>[13]宝物升星!$AZ53</f>
        <v>49176.454932349356</v>
      </c>
      <c r="AM56" s="29">
        <f>[13]宝物温养!$CU53</f>
        <v>0</v>
      </c>
      <c r="AN56" s="29">
        <f>[17]投放验证!M30</f>
        <v>50</v>
      </c>
      <c r="AO56" s="29">
        <f>[17]投放验证!AE30+[17]投放验证!AM30</f>
        <v>0</v>
      </c>
      <c r="AP56" s="29">
        <f>[8]装备强化!DC55+[8]装备突破!CA55</f>
        <v>0</v>
      </c>
      <c r="AQ56" s="29">
        <f>[14]藏品属性!AN60</f>
        <v>1308.0041734985</v>
      </c>
      <c r="AR56" s="29">
        <f>[15]付费投放!AA56</f>
        <v>0</v>
      </c>
      <c r="AS56" s="29">
        <f>[11]属性汇总新!W53</f>
        <v>24900.091423434591</v>
      </c>
      <c r="AU56" s="29">
        <f t="shared" si="161"/>
        <v>191255951.57456082</v>
      </c>
      <c r="AV56" s="29">
        <f t="shared" si="162"/>
        <v>77815.540854025428</v>
      </c>
      <c r="AW56" s="29">
        <f t="shared" si="192"/>
        <v>7559.9458743830237</v>
      </c>
      <c r="AX56" s="29" t="e">
        <f t="shared" si="146"/>
        <v>#DIV/0!</v>
      </c>
      <c r="AY56" s="29">
        <f t="shared" si="163"/>
        <v>61941.299805529874</v>
      </c>
      <c r="AZ56" s="29" t="e">
        <f t="shared" si="193"/>
        <v>#DIV/0!</v>
      </c>
      <c r="BA56" s="29">
        <f t="shared" si="164"/>
        <v>0</v>
      </c>
      <c r="BB56" s="29">
        <f t="shared" si="165"/>
        <v>0</v>
      </c>
      <c r="BC56" s="29" t="e">
        <f t="shared" si="203"/>
        <v>#DIV/0!</v>
      </c>
      <c r="BD56" s="29">
        <f t="shared" si="166"/>
        <v>0</v>
      </c>
      <c r="BE56" s="29">
        <f t="shared" si="167"/>
        <v>0</v>
      </c>
      <c r="BF56" s="29" t="e">
        <f t="shared" si="204"/>
        <v>#DIV/0!</v>
      </c>
      <c r="BG56" s="29">
        <f t="shared" si="168"/>
        <v>536882715.88583446</v>
      </c>
      <c r="BH56" s="29" t="e">
        <f t="shared" si="169"/>
        <v>#VALUE!</v>
      </c>
      <c r="BI56" s="29" t="e">
        <f t="shared" si="194"/>
        <v>#VALUE!</v>
      </c>
      <c r="BJ56" s="29">
        <f t="shared" si="170"/>
        <v>862329362.9126761</v>
      </c>
      <c r="BK56" s="29">
        <f t="shared" si="171"/>
        <v>85228.381087529182</v>
      </c>
      <c r="BL56" s="29">
        <f t="shared" si="195"/>
        <v>8010.0271329394527</v>
      </c>
      <c r="BM56" s="29">
        <f t="shared" si="172"/>
        <v>580313272.0324775</v>
      </c>
      <c r="BN56" s="29">
        <f t="shared" si="173"/>
        <v>100467.58894349876</v>
      </c>
      <c r="BO56" s="29">
        <f t="shared" si="196"/>
        <v>5868.2232240768953</v>
      </c>
      <c r="BP56" s="29">
        <f t="shared" si="174"/>
        <v>41081505.043868057</v>
      </c>
      <c r="BQ56" s="29">
        <f t="shared" si="175"/>
        <v>0</v>
      </c>
      <c r="BR56" s="29" t="e">
        <f t="shared" si="197"/>
        <v>#DIV/0!</v>
      </c>
      <c r="BS56" s="29" t="e">
        <f t="shared" si="176"/>
        <v>#VALUE!</v>
      </c>
      <c r="BT56" s="29">
        <f t="shared" si="177"/>
        <v>49176.454932349356</v>
      </c>
      <c r="BU56" s="29" t="e">
        <f t="shared" si="198"/>
        <v>#VALUE!</v>
      </c>
      <c r="BV56" s="29">
        <f t="shared" si="178"/>
        <v>0</v>
      </c>
      <c r="BW56" s="29">
        <f t="shared" si="179"/>
        <v>50</v>
      </c>
      <c r="BX56" s="29">
        <f t="shared" si="199"/>
        <v>0</v>
      </c>
      <c r="BY56" s="29">
        <f t="shared" si="180"/>
        <v>0</v>
      </c>
      <c r="BZ56" s="29">
        <f t="shared" si="181"/>
        <v>0</v>
      </c>
      <c r="CA56" s="29" t="e">
        <f t="shared" si="200"/>
        <v>#DIV/0!</v>
      </c>
      <c r="CB56" s="29">
        <f t="shared" si="182"/>
        <v>0</v>
      </c>
      <c r="CC56" s="29">
        <f t="shared" si="183"/>
        <v>0</v>
      </c>
      <c r="CD56" s="29" t="e">
        <f t="shared" si="201"/>
        <v>#DIV/0!</v>
      </c>
      <c r="CE56" s="29">
        <f t="shared" si="184"/>
        <v>75632259.587125093</v>
      </c>
      <c r="CF56" s="29">
        <f t="shared" si="185"/>
        <v>1308.0041734985</v>
      </c>
      <c r="CG56" s="29">
        <f t="shared" si="202"/>
        <v>57822.643933033156</v>
      </c>
      <c r="CI56" s="69" t="e">
        <f t="shared" si="147"/>
        <v>#DIV/0!</v>
      </c>
      <c r="CJ56" s="69" t="e">
        <f t="shared" si="148"/>
        <v>#DIV/0!</v>
      </c>
      <c r="CK56" s="69" t="e">
        <f t="shared" si="149"/>
        <v>#DIV/0!</v>
      </c>
      <c r="CL56" s="69" t="e">
        <f t="shared" si="150"/>
        <v>#DIV/0!</v>
      </c>
      <c r="CM56" s="69" t="e">
        <f t="shared" si="151"/>
        <v>#DIV/0!</v>
      </c>
      <c r="CN56" s="69" t="e">
        <f t="shared" si="152"/>
        <v>#DIV/0!</v>
      </c>
      <c r="CO56" s="69" t="e">
        <f t="shared" si="153"/>
        <v>#DIV/0!</v>
      </c>
      <c r="CP56" s="69" t="e">
        <f t="shared" si="154"/>
        <v>#DIV/0!</v>
      </c>
      <c r="CQ56" s="69" t="e">
        <f t="shared" si="155"/>
        <v>#DIV/0!</v>
      </c>
      <c r="CR56" s="69" t="e">
        <f t="shared" si="156"/>
        <v>#DIV/0!</v>
      </c>
      <c r="CS56" s="69" t="e">
        <f t="shared" si="157"/>
        <v>#DIV/0!</v>
      </c>
      <c r="CT56" s="69" t="e">
        <f t="shared" si="158"/>
        <v>#DIV/0!</v>
      </c>
      <c r="CU56" s="69" t="e">
        <f t="shared" si="186"/>
        <v>#VALUE!</v>
      </c>
      <c r="CV56" s="69" t="e">
        <f t="shared" si="159"/>
        <v>#DIV/0!</v>
      </c>
      <c r="CW56" s="99" t="e">
        <f t="shared" si="187"/>
        <v>#DIV/0!</v>
      </c>
      <c r="CX56" s="99" t="e">
        <f t="shared" si="188"/>
        <v>#DIV/0!</v>
      </c>
      <c r="CY56" s="99" t="e">
        <f t="shared" si="189"/>
        <v>#DIV/0!</v>
      </c>
      <c r="CZ56" s="99" t="e">
        <f t="shared" si="190"/>
        <v>#DIV/0!</v>
      </c>
      <c r="DA56" s="68" t="e">
        <f t="shared" si="191"/>
        <v>#DIV/0!</v>
      </c>
      <c r="DE56" s="29">
        <v>50</v>
      </c>
      <c r="DF56" s="29">
        <f>INDEX(武将属性!$D$5:$D$104,$DE56,1)*(INDEX(非r将兵属性验证!$V$7:$V$106,$DE56,1)+INDEX(非r将兵属性验证!$AP$7:$AP$106,$DE56,1))</f>
        <v>2573013418.1015344</v>
      </c>
      <c r="DG56" s="29" t="e">
        <f>INDEX((武将属性!$X$5:$X$104+武将属性!$Y$5:$Y$104)*(武将属性!$R$5:$R$104),$DE56,1)*INDEX(非r将兵属性验证!$W$7:$W$106,$DE56,1)+
INDEX((士兵属性!$D$5:$D$104)*(士兵属性!$J$5:$J$104),$DE56,1)*INDEX(非r将兵属性验证!$AQ$7:$AQ$106,$DE56,1)
+#REF!+#REF!</f>
        <v>#REF!</v>
      </c>
      <c r="DH56" s="29" t="e">
        <f>INDEX((武将属性!$AJ$5:$AJ$104+武将属性!$AK$5:$AK$104)*(武将属性!$AD$5:$AD$104),$DE56,1)*INDEX(非r将兵属性验证!$X$7:$X$106,$DE56,1)+INDEX((士兵属性!$O$5:$O$104)*(士兵属性!$U$5:$U$104),$DE56,1)*INDEX(非r将兵属性验证!$AR$7:$AR$106,$DE56,1)+#REF!+#REF!</f>
        <v>#REF!</v>
      </c>
      <c r="DI56" s="29"/>
      <c r="DJ56" s="29"/>
      <c r="DK56" s="29">
        <f>INDEX(带兵数!$E$4:$E$103,$DE56,1)*INDEX(非r将兵属性验证!$AW$7:$AW$106,$DE56,1)</f>
        <v>1887367279.0435851</v>
      </c>
      <c r="DL56" s="29">
        <f>0.5*INDEX(战法技能效用!$E$5:$E$104,$DE56,1)*(INDEX(非r将兵属性验证!$AC$7:$AC$106,$DE56,1)+INDEX(非r将兵属性验证!$AX$7:$AX$106,$DE56,1))</f>
        <v>1718817754.018826</v>
      </c>
      <c r="DM56" s="29">
        <f>INDEX(武将属性!$D$5:$D$104,$DE56,1)*(INDEX(非r将兵属性验证!$V$7:$V$106,$DE56,1)+INDEX(非r将兵属性验证!$AP$7:$AP$106,$DE56,1))</f>
        <v>2573013418.1015344</v>
      </c>
      <c r="DN56" s="39" t="e">
        <f>INDEX((武将属性!$X$5:$X$104+武将属性!$Y$5:$Y$104)*(武将属性!$R$5:$R$104),$DE56,1)*INDEX(非r将兵属性验证!$W$7:$W$106,$DE56,1)+
INDEX((士兵属性!$D$5:$D$104)*(士兵属性!$J$5:$J$104),$DE56,1)*INDEX(非r将兵属性验证!$AQ$7:$AQ$106,$DE56,1)
+#REF!+#REF!</f>
        <v>#REF!</v>
      </c>
      <c r="DO56" s="29" t="e">
        <f>INDEX((武将属性!$AJ$5:$AJ$104+武将属性!$AK$5:$AK$104)*(武将属性!$AD$5:$AD$104),$DE56,1)*INDEX(非r将兵属性验证!$X$7:$X$106,$DE56,1)+INDEX((士兵属性!$O$5:$O$104)*(士兵属性!$U$5:$U$104),$DE56,1)*INDEX(非r将兵属性验证!$AR$7:$AR$106,$DE56,1)+#REF!+#REF!</f>
        <v>#REF!</v>
      </c>
      <c r="DP56" s="29"/>
      <c r="DQ56" s="29"/>
      <c r="DR56" s="29">
        <f>INDEX(带兵数!$E$4:$E$103,$DE56,1)*INDEX(非r将兵属性验证!$AW$7:$AW$106,$DE56,1)</f>
        <v>1887367279.0435851</v>
      </c>
      <c r="DS56" s="29">
        <f>0.5*INDEX(战法技能效用!$E$5:$E$104,$DE56,1)*(INDEX(非r将兵属性验证!$AC$7:$AC$106,$DE56,1)+INDEX(非r将兵属性验证!$AX$7:$AX$106,$DE56,1))</f>
        <v>1718817754.018826</v>
      </c>
      <c r="DT56" s="29" t="e">
        <f t="shared" si="160"/>
        <v>#REF!</v>
      </c>
    </row>
    <row r="57" spans="2:124" x14ac:dyDescent="0.15">
      <c r="B57" s="8">
        <v>8</v>
      </c>
      <c r="C57" s="29">
        <v>60</v>
      </c>
      <c r="D57" s="29">
        <f>[6]武将升星!$AZ54</f>
        <v>0</v>
      </c>
      <c r="E57" s="29">
        <f>[6]武将进阶!$AL54</f>
        <v>0</v>
      </c>
      <c r="F57" s="29">
        <f>[6]武将升级!$BH54</f>
        <v>1069568418.3870449</v>
      </c>
      <c r="G57" s="29">
        <f>[6]武将羁绊!$BC57</f>
        <v>642769620.92222619</v>
      </c>
      <c r="H57" s="29">
        <f>[6]武将觉醒!BK54</f>
        <v>0</v>
      </c>
      <c r="I57" s="29">
        <f>[6]第4特性!AJ55</f>
        <v>135228527.33848959</v>
      </c>
      <c r="J57" s="29">
        <f>[7]士兵阶位属性!$CI55</f>
        <v>692524610.61887121</v>
      </c>
      <c r="K57" s="29">
        <f>[7]士兵训练属性!$BY56</f>
        <v>821106886.06098413</v>
      </c>
      <c r="L57" s="29">
        <f>[10]装备强化!$CE56</f>
        <v>1898937058.6784499</v>
      </c>
      <c r="M57" s="29"/>
      <c r="N57" s="29">
        <f>[4]圣人加成属性战力计算!$I58+[4]圣人加成属性战力计算!$R58</f>
        <v>208243563.96108294</v>
      </c>
      <c r="O57" s="29">
        <f>[12]爵位属性!$U54</f>
        <v>76842389.386722758</v>
      </c>
      <c r="P57" s="29" t="e">
        <f>[16]战法升星!AP55</f>
        <v>#DIV/0!</v>
      </c>
      <c r="Q57" s="29" t="e">
        <f>[13]宝物升星!AP54</f>
        <v>#VALUE!</v>
      </c>
      <c r="R57" s="29">
        <f>[13]宝物温养!$CL54</f>
        <v>430459990.33164132</v>
      </c>
      <c r="S57" s="29">
        <f>[17]效用汇总!I30</f>
        <v>0</v>
      </c>
      <c r="T57" s="29">
        <f>[17]效用汇总!J30</f>
        <v>0</v>
      </c>
      <c r="U57" s="29">
        <f>[8]装备强化!CP56+[8]装备突破!BN56</f>
        <v>325865318.5287981</v>
      </c>
      <c r="V57" s="29">
        <f>[14]藏品属性!AL61+[14]藏品属性!AM61</f>
        <v>368633251.83187646</v>
      </c>
      <c r="W57" s="29">
        <f>[15]育马!AY56+[15]词条!BF56</f>
        <v>1118759330.5514379</v>
      </c>
      <c r="X57" s="29">
        <f>[11]属性汇总新!V54</f>
        <v>608761532.2808305</v>
      </c>
      <c r="Y57" s="29">
        <f>[6]武将升星!$BK54</f>
        <v>93913.972964387343</v>
      </c>
      <c r="Z57" s="29"/>
      <c r="AA57" s="29" t="e">
        <f>[6]武将升级!$BT54+[6]武将进阶!$AW54</f>
        <v>#VALUE!</v>
      </c>
      <c r="AB57" s="29"/>
      <c r="AC57" s="29">
        <f>[6]武将觉醒!$BY54</f>
        <v>23379.891640932794</v>
      </c>
      <c r="AD57" s="29">
        <f>[6]第4特性!BK55</f>
        <v>737.11415621927131</v>
      </c>
      <c r="AE57" s="29"/>
      <c r="AF57" s="29">
        <f>[7]士兵训练属性!$CH56</f>
        <v>232484.78806318683</v>
      </c>
      <c r="AG57" s="29">
        <f>[10]装备强化!$CR56+[10]装备突破!$AJ56</f>
        <v>198701.53813523662</v>
      </c>
      <c r="AH57" s="29"/>
      <c r="AI57" s="29" t="e">
        <f>[4]圣人加成属性战力计算!$U58</f>
        <v>#DIV/0!</v>
      </c>
      <c r="AJ57" s="29"/>
      <c r="AK57" s="29">
        <f>[16]战法升星!$AU55</f>
        <v>95591.441903082639</v>
      </c>
      <c r="AL57" s="29">
        <f>[13]宝物升星!$AZ54</f>
        <v>94148.003679701505</v>
      </c>
      <c r="AM57" s="29">
        <f>[13]宝物温养!$CU54</f>
        <v>0</v>
      </c>
      <c r="AN57" s="29">
        <f>[17]投放验证!M31</f>
        <v>60</v>
      </c>
      <c r="AO57" s="29">
        <f>[17]投放验证!AE31+[17]投放验证!AM31</f>
        <v>0</v>
      </c>
      <c r="AP57" s="29">
        <f>[8]装备强化!DC56+[8]装备突破!CA56</f>
        <v>27733.260603363633</v>
      </c>
      <c r="AQ57" s="29">
        <f>[14]藏品属性!AN61</f>
        <v>4143.0740216854847</v>
      </c>
      <c r="AR57" s="29">
        <f>[15]付费投放!AA57</f>
        <v>13205.211505555302</v>
      </c>
      <c r="AS57" s="29">
        <f>[11]属性汇总新!W54</f>
        <v>47146.616214935464</v>
      </c>
      <c r="AU57" s="29">
        <f t="shared" si="161"/>
        <v>642769620.92222619</v>
      </c>
      <c r="AV57" s="29">
        <f t="shared" si="162"/>
        <v>93913.972964387343</v>
      </c>
      <c r="AW57" s="29">
        <f t="shared" si="192"/>
        <v>28047.058636042209</v>
      </c>
      <c r="AX57" s="29" t="e">
        <f t="shared" si="146"/>
        <v>#DIV/0!</v>
      </c>
      <c r="AY57" s="29">
        <f t="shared" si="163"/>
        <v>118971.33354401543</v>
      </c>
      <c r="AZ57" s="29" t="e">
        <f t="shared" si="193"/>
        <v>#DIV/0!</v>
      </c>
      <c r="BA57" s="29">
        <f t="shared" si="164"/>
        <v>135228527.33848959</v>
      </c>
      <c r="BB57" s="29">
        <f t="shared" si="165"/>
        <v>737.11415621927131</v>
      </c>
      <c r="BC57" s="29">
        <f t="shared" si="203"/>
        <v>183456.69554372635</v>
      </c>
      <c r="BD57" s="29">
        <f t="shared" si="166"/>
        <v>0</v>
      </c>
      <c r="BE57" s="29">
        <f t="shared" si="167"/>
        <v>0</v>
      </c>
      <c r="BF57" s="29" t="e">
        <f t="shared" si="204"/>
        <v>#DIV/0!</v>
      </c>
      <c r="BG57" s="29">
        <f t="shared" si="168"/>
        <v>1069568418.3870449</v>
      </c>
      <c r="BH57" s="29" t="e">
        <f t="shared" si="169"/>
        <v>#VALUE!</v>
      </c>
      <c r="BI57" s="29" t="e">
        <f t="shared" si="194"/>
        <v>#VALUE!</v>
      </c>
      <c r="BJ57" s="29">
        <f t="shared" si="170"/>
        <v>1898937058.6784499</v>
      </c>
      <c r="BK57" s="29">
        <f t="shared" si="171"/>
        <v>198701.53813523662</v>
      </c>
      <c r="BL57" s="29">
        <f t="shared" si="195"/>
        <v>9135.2679588350002</v>
      </c>
      <c r="BM57" s="29">
        <f t="shared" si="172"/>
        <v>1513631496.6798553</v>
      </c>
      <c r="BN57" s="29">
        <f t="shared" si="173"/>
        <v>232484.78806318683</v>
      </c>
      <c r="BO57" s="29">
        <f t="shared" si="196"/>
        <v>7069.6714584985439</v>
      </c>
      <c r="BP57" s="29">
        <f t="shared" si="174"/>
        <v>76842389.386722758</v>
      </c>
      <c r="BQ57" s="29">
        <f t="shared" si="175"/>
        <v>0</v>
      </c>
      <c r="BR57" s="29" t="e">
        <f t="shared" si="197"/>
        <v>#DIV/0!</v>
      </c>
      <c r="BS57" s="29" t="e">
        <f t="shared" si="176"/>
        <v>#VALUE!</v>
      </c>
      <c r="BT57" s="29">
        <f t="shared" si="177"/>
        <v>94148.003679701505</v>
      </c>
      <c r="BU57" s="29" t="e">
        <f t="shared" si="198"/>
        <v>#VALUE!</v>
      </c>
      <c r="BV57" s="29">
        <f t="shared" si="178"/>
        <v>0</v>
      </c>
      <c r="BW57" s="29">
        <f t="shared" si="179"/>
        <v>60</v>
      </c>
      <c r="BX57" s="29">
        <f t="shared" si="199"/>
        <v>0</v>
      </c>
      <c r="BY57" s="29">
        <f t="shared" si="180"/>
        <v>325865318.5287981</v>
      </c>
      <c r="BZ57" s="29">
        <f t="shared" si="181"/>
        <v>27733.260603363633</v>
      </c>
      <c r="CA57" s="29">
        <f t="shared" si="200"/>
        <v>11749.982203292586</v>
      </c>
      <c r="CB57" s="29">
        <f t="shared" si="182"/>
        <v>1118759330.5514379</v>
      </c>
      <c r="CC57" s="29">
        <f t="shared" si="183"/>
        <v>13205.211505555302</v>
      </c>
      <c r="CD57" s="29">
        <f t="shared" si="201"/>
        <v>84721.045935597984</v>
      </c>
      <c r="CE57" s="29">
        <f t="shared" si="184"/>
        <v>368633251.83187646</v>
      </c>
      <c r="CF57" s="29">
        <f t="shared" si="185"/>
        <v>4143.0740216854847</v>
      </c>
      <c r="CG57" s="29">
        <f t="shared" si="202"/>
        <v>103348.77372849357</v>
      </c>
      <c r="CI57" s="69" t="e">
        <f t="shared" si="147"/>
        <v>#DIV/0!</v>
      </c>
      <c r="CJ57" s="69" t="e">
        <f t="shared" si="148"/>
        <v>#DIV/0!</v>
      </c>
      <c r="CK57" s="69" t="e">
        <f t="shared" si="149"/>
        <v>#DIV/0!</v>
      </c>
      <c r="CL57" s="69" t="e">
        <f t="shared" si="150"/>
        <v>#DIV/0!</v>
      </c>
      <c r="CM57" s="69" t="e">
        <f t="shared" si="151"/>
        <v>#DIV/0!</v>
      </c>
      <c r="CN57" s="69" t="e">
        <f t="shared" si="152"/>
        <v>#DIV/0!</v>
      </c>
      <c r="CO57" s="69" t="e">
        <f t="shared" si="153"/>
        <v>#DIV/0!</v>
      </c>
      <c r="CP57" s="69" t="e">
        <f t="shared" si="154"/>
        <v>#DIV/0!</v>
      </c>
      <c r="CQ57" s="69" t="e">
        <f t="shared" si="155"/>
        <v>#DIV/0!</v>
      </c>
      <c r="CR57" s="69" t="e">
        <f t="shared" si="156"/>
        <v>#DIV/0!</v>
      </c>
      <c r="CS57" s="69" t="e">
        <f t="shared" si="157"/>
        <v>#DIV/0!</v>
      </c>
      <c r="CT57" s="69" t="e">
        <f t="shared" si="158"/>
        <v>#DIV/0!</v>
      </c>
      <c r="CU57" s="69" t="e">
        <f t="shared" si="186"/>
        <v>#VALUE!</v>
      </c>
      <c r="CV57" s="69" t="e">
        <f t="shared" si="159"/>
        <v>#DIV/0!</v>
      </c>
      <c r="CW57" s="99" t="e">
        <f t="shared" si="187"/>
        <v>#DIV/0!</v>
      </c>
      <c r="CX57" s="99" t="e">
        <f t="shared" si="188"/>
        <v>#DIV/0!</v>
      </c>
      <c r="CY57" s="99" t="e">
        <f t="shared" si="189"/>
        <v>#DIV/0!</v>
      </c>
      <c r="CZ57" s="99" t="e">
        <f t="shared" si="190"/>
        <v>#DIV/0!</v>
      </c>
      <c r="DA57" s="68" t="e">
        <f t="shared" si="191"/>
        <v>#DIV/0!</v>
      </c>
      <c r="DE57" s="29">
        <v>60</v>
      </c>
      <c r="DF57" s="29">
        <f>INDEX(武将属性!$D$5:$D$104,$DE57,1)*(INDEX(非r将兵属性验证!$V$7:$V$106,$DE57,1)+INDEX(非r将兵属性验证!$AP$7:$AP$106,$DE57,1))</f>
        <v>6946001654.5999184</v>
      </c>
      <c r="DG57" s="29" t="e">
        <f>INDEX((武将属性!$X$5:$X$104+武将属性!$Y$5:$Y$104)*(武将属性!$R$5:$R$104),$DE57,1)*INDEX(非r将兵属性验证!$W$7:$W$106,$DE57,1)+
INDEX((士兵属性!$D$5:$D$104)*(士兵属性!$J$5:$J$104),$DE57,1)*INDEX(非r将兵属性验证!$AQ$7:$AQ$106,$DE57,1)
+#REF!+#REF!</f>
        <v>#REF!</v>
      </c>
      <c r="DH57" s="29" t="e">
        <f>INDEX((武将属性!$AJ$5:$AJ$104+武将属性!$AK$5:$AK$104)*(武将属性!$AD$5:$AD$104),$DE57,1)*INDEX(非r将兵属性验证!$X$7:$X$106,$DE57,1)+INDEX((士兵属性!$O$5:$O$104)*(士兵属性!$U$5:$U$104),$DE57,1)*INDEX(非r将兵属性验证!$AR$7:$AR$106,$DE57,1)+#REF!+#REF!</f>
        <v>#REF!</v>
      </c>
      <c r="DI57" s="29"/>
      <c r="DJ57" s="29"/>
      <c r="DK57" s="29">
        <f>INDEX(带兵数!$E$4:$E$103,$DE57,1)*INDEX(非r将兵属性验证!$AW$7:$AW$106,$DE57,1)</f>
        <v>5050888382.6113834</v>
      </c>
      <c r="DL57" s="29">
        <f>0.5*INDEX(战法技能效用!$E$5:$E$104,$DE57,1)*(INDEX(非r将兵属性验证!$AC$7:$AC$106,$DE57,1)+INDEX(非r将兵属性验证!$AX$7:$AX$106,$DE57,1))</f>
        <v>5889465134.7497015</v>
      </c>
      <c r="DM57" s="29">
        <f>INDEX(武将属性!$D$5:$D$104,$DE57,1)*(INDEX(非r将兵属性验证!$V$7:$V$106,$DE57,1)+INDEX(非r将兵属性验证!$AP$7:$AP$106,$DE57,1))</f>
        <v>6946001654.5999184</v>
      </c>
      <c r="DN57" s="39" t="e">
        <f>INDEX((武将属性!$X$5:$X$104+武将属性!$Y$5:$Y$104)*(武将属性!$R$5:$R$104),$DE57,1)*INDEX(非r将兵属性验证!$W$7:$W$106,$DE57,1)+
INDEX((士兵属性!$D$5:$D$104)*(士兵属性!$J$5:$J$104),$DE57,1)*INDEX(非r将兵属性验证!$AQ$7:$AQ$106,$DE57,1)
+#REF!+#REF!</f>
        <v>#REF!</v>
      </c>
      <c r="DO57" s="29" t="e">
        <f>INDEX((武将属性!$AJ$5:$AJ$104+武将属性!$AK$5:$AK$104)*(武将属性!$AD$5:$AD$104),$DE57,1)*INDEX(非r将兵属性验证!$X$7:$X$106,$DE57,1)+INDEX((士兵属性!$O$5:$O$104)*(士兵属性!$U$5:$U$104),$DE57,1)*INDEX(非r将兵属性验证!$AR$7:$AR$106,$DE57,1)+#REF!+#REF!</f>
        <v>#REF!</v>
      </c>
      <c r="DP57" s="29"/>
      <c r="DQ57" s="29"/>
      <c r="DR57" s="29">
        <f>INDEX(带兵数!$E$4:$E$103,$DE57,1)*INDEX(非r将兵属性验证!$AW$7:$AW$106,$DE57,1)</f>
        <v>5050888382.6113834</v>
      </c>
      <c r="DS57" s="29">
        <f>0.5*INDEX(战法技能效用!$E$5:$E$104,$DE57,1)*(INDEX(非r将兵属性验证!$AC$7:$AC$106,$DE57,1)+INDEX(非r将兵属性验证!$AX$7:$AX$106,$DE57,1))</f>
        <v>5889465134.7497015</v>
      </c>
      <c r="DT57" s="29" t="e">
        <f t="shared" si="160"/>
        <v>#REF!</v>
      </c>
    </row>
    <row r="58" spans="2:124" x14ac:dyDescent="0.15">
      <c r="B58" s="8">
        <v>9</v>
      </c>
      <c r="C58" s="29">
        <v>70</v>
      </c>
      <c r="D58" s="29">
        <f>[6]武将升星!$AZ55</f>
        <v>0</v>
      </c>
      <c r="E58" s="29">
        <f>[6]武将进阶!$AL55</f>
        <v>0</v>
      </c>
      <c r="F58" s="29">
        <f>[6]武将升级!$BH55</f>
        <v>2294486352.0797162</v>
      </c>
      <c r="G58" s="29">
        <f>[6]武将羁绊!$BC58</f>
        <v>2257146930.9005675</v>
      </c>
      <c r="H58" s="29">
        <f>[6]武将觉醒!BK55</f>
        <v>0</v>
      </c>
      <c r="I58" s="29">
        <f>[6]第4特性!AJ56</f>
        <v>630971631.29815507</v>
      </c>
      <c r="J58" s="29">
        <f>[7]士兵阶位属性!$CI56</f>
        <v>2158294767.0816784</v>
      </c>
      <c r="K58" s="29">
        <f>[7]士兵训练属性!$BY57</f>
        <v>3220034143.9474936</v>
      </c>
      <c r="L58" s="29">
        <f>[10]装备强化!$CE57</f>
        <v>5435531215.0314608</v>
      </c>
      <c r="M58" s="29"/>
      <c r="N58" s="29">
        <f>[4]圣人加成属性战力计算!$I59+[4]圣人加成属性战力计算!$R59</f>
        <v>135690086.55709028</v>
      </c>
      <c r="O58" s="29">
        <f>[12]爵位属性!$U55</f>
        <v>146801327.54615515</v>
      </c>
      <c r="P58" s="29" t="e">
        <f>[16]战法升星!AP56</f>
        <v>#DIV/0!</v>
      </c>
      <c r="Q58" s="29" t="e">
        <f>[13]宝物升星!AP55</f>
        <v>#VALUE!</v>
      </c>
      <c r="R58" s="29">
        <f>[13]宝物温养!$CL55</f>
        <v>924782357.88030815</v>
      </c>
      <c r="S58" s="29">
        <f>[17]效用汇总!I31</f>
        <v>1942464134.148947</v>
      </c>
      <c r="T58" s="29">
        <f>[17]效用汇总!J31</f>
        <v>8440009350.1731291</v>
      </c>
      <c r="U58" s="29">
        <f>[8]装备强化!CP57+[8]装备突破!BN57</f>
        <v>2342317024.5089936</v>
      </c>
      <c r="V58" s="29">
        <f>[14]藏品属性!AL62+[14]藏品属性!AM62</f>
        <v>1621672163.8022614</v>
      </c>
      <c r="W58" s="29">
        <f>[15]育马!AY57+[15]词条!BF57</f>
        <v>3215563758.0332508</v>
      </c>
      <c r="X58" s="29">
        <f>[11]属性汇总新!V55</f>
        <v>1864289955.9616346</v>
      </c>
      <c r="Y58" s="29">
        <f>[6]武将升星!$BK55</f>
        <v>124212.92456871227</v>
      </c>
      <c r="Z58" s="29"/>
      <c r="AA58" s="29" t="e">
        <f>[6]武将升级!$BT55+[6]武将进阶!$AW55</f>
        <v>#VALUE!</v>
      </c>
      <c r="AB58" s="29"/>
      <c r="AC58" s="29">
        <f>[6]武将觉醒!$BY55</f>
        <v>34209.078645721165</v>
      </c>
      <c r="AD58" s="29">
        <f>[6]第4特性!BK56</f>
        <v>2986.0445562820928</v>
      </c>
      <c r="AE58" s="29"/>
      <c r="AF58" s="29">
        <f>[7]士兵训练属性!$CH57</f>
        <v>485113.3156350666</v>
      </c>
      <c r="AG58" s="29">
        <f>[10]装备强化!$CR57+[10]装备突破!$AJ57</f>
        <v>397652.72489923163</v>
      </c>
      <c r="AH58" s="29"/>
      <c r="AI58" s="29" t="e">
        <f>[4]圣人加成属性战力计算!$U59</f>
        <v>#DIV/0!</v>
      </c>
      <c r="AJ58" s="29"/>
      <c r="AK58" s="29">
        <f>[16]战法升星!$AU56</f>
        <v>178717.14222858939</v>
      </c>
      <c r="AL58" s="29">
        <f>[13]宝物升星!$AZ55</f>
        <v>177967.71277629037</v>
      </c>
      <c r="AM58" s="29">
        <f>[13]宝物温养!$CU55</f>
        <v>0</v>
      </c>
      <c r="AN58" s="29">
        <f>[17]投放验证!M32</f>
        <v>70</v>
      </c>
      <c r="AO58" s="29">
        <f>[17]投放验证!AE32+[17]投放验证!AM32</f>
        <v>221862.79172781834</v>
      </c>
      <c r="AP58" s="29">
        <f>[8]装备强化!DC57+[8]装备突破!CA57</f>
        <v>318709.76278925879</v>
      </c>
      <c r="AQ58" s="29">
        <f>[14]藏品属性!AN62</f>
        <v>20413.041735876497</v>
      </c>
      <c r="AR58" s="29">
        <f>[15]付费投放!AA58</f>
        <v>55101.906399062696</v>
      </c>
      <c r="AS58" s="29">
        <f>[11]属性汇总新!W55</f>
        <v>91034.113667496218</v>
      </c>
      <c r="AU58" s="29">
        <f t="shared" si="161"/>
        <v>2257146930.9005675</v>
      </c>
      <c r="AV58" s="29">
        <f t="shared" si="162"/>
        <v>124212.92456871227</v>
      </c>
      <c r="AW58" s="29">
        <f t="shared" si="192"/>
        <v>53281.622778918267</v>
      </c>
      <c r="AX58" s="29" t="e">
        <f t="shared" si="146"/>
        <v>#DIV/0!</v>
      </c>
      <c r="AY58" s="29">
        <f t="shared" si="163"/>
        <v>212926.22087431056</v>
      </c>
      <c r="AZ58" s="29" t="e">
        <f t="shared" si="193"/>
        <v>#DIV/0!</v>
      </c>
      <c r="BA58" s="29">
        <f t="shared" si="164"/>
        <v>630971631.29815507</v>
      </c>
      <c r="BB58" s="29">
        <f t="shared" si="165"/>
        <v>2986.0445562820928</v>
      </c>
      <c r="BC58" s="29">
        <f t="shared" si="203"/>
        <v>220435.05834854531</v>
      </c>
      <c r="BD58" s="29">
        <f t="shared" si="166"/>
        <v>0</v>
      </c>
      <c r="BE58" s="29">
        <f t="shared" si="167"/>
        <v>0</v>
      </c>
      <c r="BF58" s="29" t="e">
        <f t="shared" si="204"/>
        <v>#DIV/0!</v>
      </c>
      <c r="BG58" s="29">
        <f t="shared" si="168"/>
        <v>2294486352.0797162</v>
      </c>
      <c r="BH58" s="29" t="e">
        <f t="shared" si="169"/>
        <v>#VALUE!</v>
      </c>
      <c r="BI58" s="29" t="e">
        <f t="shared" si="194"/>
        <v>#VALUE!</v>
      </c>
      <c r="BJ58" s="29">
        <f t="shared" si="170"/>
        <v>5435531215.0314608</v>
      </c>
      <c r="BK58" s="29">
        <f t="shared" si="171"/>
        <v>397652.72489923163</v>
      </c>
      <c r="BL58" s="29">
        <f t="shared" si="195"/>
        <v>17776.190300127644</v>
      </c>
      <c r="BM58" s="29">
        <f t="shared" si="172"/>
        <v>5378328911.0291719</v>
      </c>
      <c r="BN58" s="29">
        <f t="shared" si="173"/>
        <v>485113.3156350666</v>
      </c>
      <c r="BO58" s="29">
        <f t="shared" si="196"/>
        <v>15297.945372577544</v>
      </c>
      <c r="BP58" s="29">
        <f t="shared" si="174"/>
        <v>146801327.54615515</v>
      </c>
      <c r="BQ58" s="29">
        <f t="shared" si="175"/>
        <v>0</v>
      </c>
      <c r="BR58" s="29" t="e">
        <f t="shared" si="197"/>
        <v>#DIV/0!</v>
      </c>
      <c r="BS58" s="29" t="e">
        <f t="shared" si="176"/>
        <v>#VALUE!</v>
      </c>
      <c r="BT58" s="29">
        <f t="shared" si="177"/>
        <v>177967.71277629037</v>
      </c>
      <c r="BU58" s="29" t="e">
        <f t="shared" si="198"/>
        <v>#VALUE!</v>
      </c>
      <c r="BV58" s="29">
        <f t="shared" si="178"/>
        <v>10382473484.322077</v>
      </c>
      <c r="BW58" s="29">
        <f t="shared" si="179"/>
        <v>221932.79172781834</v>
      </c>
      <c r="BX58" s="29">
        <f t="shared" si="199"/>
        <v>46794.712427194492</v>
      </c>
      <c r="BY58" s="29">
        <f t="shared" si="180"/>
        <v>2342317024.5089936</v>
      </c>
      <c r="BZ58" s="29">
        <f t="shared" si="181"/>
        <v>318709.76278925879</v>
      </c>
      <c r="CA58" s="29">
        <f t="shared" si="200"/>
        <v>6929.9468886046061</v>
      </c>
      <c r="CB58" s="29">
        <f t="shared" si="182"/>
        <v>3215563758.0332508</v>
      </c>
      <c r="CC58" s="29">
        <f t="shared" si="183"/>
        <v>55101.906399062696</v>
      </c>
      <c r="CD58" s="29">
        <f t="shared" si="201"/>
        <v>50047.012844603843</v>
      </c>
      <c r="CE58" s="29">
        <f t="shared" si="184"/>
        <v>1621672163.8022614</v>
      </c>
      <c r="CF58" s="29">
        <f t="shared" si="185"/>
        <v>20413.041735876497</v>
      </c>
      <c r="CG58" s="29">
        <f t="shared" si="202"/>
        <v>77015.451658054459</v>
      </c>
      <c r="CI58" s="69" t="e">
        <f t="shared" si="147"/>
        <v>#DIV/0!</v>
      </c>
      <c r="CJ58" s="69" t="e">
        <f t="shared" si="148"/>
        <v>#DIV/0!</v>
      </c>
      <c r="CK58" s="69" t="e">
        <f t="shared" si="149"/>
        <v>#DIV/0!</v>
      </c>
      <c r="CL58" s="69" t="e">
        <f t="shared" si="150"/>
        <v>#DIV/0!</v>
      </c>
      <c r="CM58" s="69" t="e">
        <f t="shared" si="151"/>
        <v>#DIV/0!</v>
      </c>
      <c r="CN58" s="69" t="e">
        <f t="shared" si="152"/>
        <v>#DIV/0!</v>
      </c>
      <c r="CO58" s="69" t="e">
        <f t="shared" si="153"/>
        <v>#DIV/0!</v>
      </c>
      <c r="CP58" s="69" t="e">
        <f t="shared" si="154"/>
        <v>#DIV/0!</v>
      </c>
      <c r="CQ58" s="69" t="e">
        <f t="shared" si="155"/>
        <v>#DIV/0!</v>
      </c>
      <c r="CR58" s="69" t="e">
        <f t="shared" si="156"/>
        <v>#DIV/0!</v>
      </c>
      <c r="CS58" s="69" t="e">
        <f t="shared" si="157"/>
        <v>#DIV/0!</v>
      </c>
      <c r="CT58" s="69" t="e">
        <f t="shared" si="158"/>
        <v>#DIV/0!</v>
      </c>
      <c r="CU58" s="69" t="e">
        <f t="shared" si="186"/>
        <v>#VALUE!</v>
      </c>
      <c r="CV58" s="69" t="e">
        <f t="shared" si="159"/>
        <v>#DIV/0!</v>
      </c>
      <c r="CW58" s="99" t="e">
        <f t="shared" si="187"/>
        <v>#DIV/0!</v>
      </c>
      <c r="CX58" s="99" t="e">
        <f t="shared" si="188"/>
        <v>#DIV/0!</v>
      </c>
      <c r="CY58" s="99" t="e">
        <f t="shared" si="189"/>
        <v>#DIV/0!</v>
      </c>
      <c r="CZ58" s="99" t="e">
        <f t="shared" si="190"/>
        <v>#DIV/0!</v>
      </c>
      <c r="DA58" s="68" t="e">
        <f t="shared" si="191"/>
        <v>#DIV/0!</v>
      </c>
      <c r="DE58" s="29">
        <v>70</v>
      </c>
      <c r="DF58" s="29">
        <f>INDEX(武将属性!$D$5:$D$104,$DE58,1)*(INDEX(非r将兵属性验证!$V$7:$V$106,$DE58,1)+INDEX(非r将兵属性验证!$AP$7:$AP$106,$DE58,1))</f>
        <v>21928412044.404671</v>
      </c>
      <c r="DG58" s="29" t="e">
        <f>INDEX((武将属性!$X$5:$X$104+武将属性!$Y$5:$Y$104)*(武将属性!$R$5:$R$104),$DE58,1)*INDEX(非r将兵属性验证!$W$7:$W$106,$DE58,1)+
INDEX((士兵属性!$D$5:$D$104)*(士兵属性!$J$5:$J$104),$DE58,1)*INDEX(非r将兵属性验证!$AQ$7:$AQ$106,$DE58,1)
+#REF!+#REF!</f>
        <v>#REF!</v>
      </c>
      <c r="DH58" s="29" t="e">
        <f>INDEX((武将属性!$AJ$5:$AJ$104+武将属性!$AK$5:$AK$104)*(武将属性!$AD$5:$AD$104),$DE58,1)*INDEX(非r将兵属性验证!$X$7:$X$106,$DE58,1)+INDEX((士兵属性!$O$5:$O$104)*(士兵属性!$U$5:$U$104),$DE58,1)*INDEX(非r将兵属性验证!$AR$7:$AR$106,$DE58,1)+#REF!+#REF!</f>
        <v>#REF!</v>
      </c>
      <c r="DI58" s="29"/>
      <c r="DJ58" s="29"/>
      <c r="DK58" s="29">
        <f>INDEX(带兵数!$E$4:$E$103,$DE58,1)*INDEX(非r将兵属性验证!$AW$7:$AW$106,$DE58,1)</f>
        <v>18421240615.438084</v>
      </c>
      <c r="DL58" s="29">
        <f>0.5*INDEX(战法技能效用!$E$5:$E$104,$DE58,1)*(INDEX(非r将兵属性验证!$AC$7:$AC$106,$DE58,1)+INDEX(非r将兵属性验证!$AX$7:$AX$106,$DE58,1))</f>
        <v>19519758515.339291</v>
      </c>
      <c r="DM58" s="29">
        <f>INDEX(武将属性!$D$5:$D$104,$DE58,1)*(INDEX(非r将兵属性验证!$V$7:$V$106,$DE58,1)+INDEX(非r将兵属性验证!$AP$7:$AP$106,$DE58,1))</f>
        <v>21928412044.404671</v>
      </c>
      <c r="DN58" s="39" t="e">
        <f>INDEX((武将属性!$X$5:$X$104+武将属性!$Y$5:$Y$104)*(武将属性!$R$5:$R$104),$DE58,1)*INDEX(非r将兵属性验证!$W$7:$W$106,$DE58,1)+
INDEX((士兵属性!$D$5:$D$104)*(士兵属性!$J$5:$J$104),$DE58,1)*INDEX(非r将兵属性验证!$AQ$7:$AQ$106,$DE58,1)
+#REF!+#REF!</f>
        <v>#REF!</v>
      </c>
      <c r="DO58" s="29" t="e">
        <f>INDEX((武将属性!$AJ$5:$AJ$104+武将属性!$AK$5:$AK$104)*(武将属性!$AD$5:$AD$104),$DE58,1)*INDEX(非r将兵属性验证!$X$7:$X$106,$DE58,1)+INDEX((士兵属性!$O$5:$O$104)*(士兵属性!$U$5:$U$104),$DE58,1)*INDEX(非r将兵属性验证!$AR$7:$AR$106,$DE58,1)+#REF!+#REF!</f>
        <v>#REF!</v>
      </c>
      <c r="DP58" s="29"/>
      <c r="DQ58" s="29"/>
      <c r="DR58" s="29">
        <f>INDEX(带兵数!$E$4:$E$103,$DE58,1)*INDEX(非r将兵属性验证!$AW$7:$AW$106,$DE58,1)</f>
        <v>18421240615.438084</v>
      </c>
      <c r="DS58" s="29">
        <f>0.5*INDEX(战法技能效用!$E$5:$E$104,$DE58,1)*(INDEX(非r将兵属性验证!$AC$7:$AC$106,$DE58,1)+INDEX(非r将兵属性验证!$AX$7:$AX$106,$DE58,1))</f>
        <v>19519758515.339291</v>
      </c>
      <c r="DT58" s="29" t="e">
        <f t="shared" si="160"/>
        <v>#REF!</v>
      </c>
    </row>
    <row r="59" spans="2:124" x14ac:dyDescent="0.15">
      <c r="B59" s="8">
        <v>10</v>
      </c>
      <c r="C59" s="29">
        <v>80</v>
      </c>
      <c r="D59" s="29">
        <f>[6]武将升星!$AZ56</f>
        <v>0</v>
      </c>
      <c r="E59" s="29">
        <f>[6]武将进阶!$AL56</f>
        <v>0</v>
      </c>
      <c r="F59" s="29">
        <f>[6]武将升级!$BH56</f>
        <v>4710646891.511035</v>
      </c>
      <c r="G59" s="29">
        <f>[6]武将羁绊!$BC59</f>
        <v>6733397544.4495678</v>
      </c>
      <c r="H59" s="29">
        <f>[6]武将觉醒!BK56</f>
        <v>0</v>
      </c>
      <c r="I59" s="29">
        <f>[6]第4特性!AJ57</f>
        <v>1765887336.3928401</v>
      </c>
      <c r="J59" s="29">
        <f>[7]士兵阶位属性!$CI57</f>
        <v>6274898292.541687</v>
      </c>
      <c r="K59" s="29">
        <f>[7]士兵训练属性!$BY58</f>
        <v>10450445965.791775</v>
      </c>
      <c r="L59" s="29">
        <f>[10]装备强化!$CE58</f>
        <v>15175027808.727354</v>
      </c>
      <c r="M59" s="29"/>
      <c r="N59" s="29">
        <f>[4]圣人加成属性战力计算!$I60+[4]圣人加成属性战力计算!$R60</f>
        <v>2562321766.3962479</v>
      </c>
      <c r="O59" s="29">
        <f>[12]爵位属性!$U56</f>
        <v>367673239.75222164</v>
      </c>
      <c r="P59" s="29" t="e">
        <f>[16]战法升星!AP57</f>
        <v>#DIV/0!</v>
      </c>
      <c r="Q59" s="29" t="e">
        <f>[13]宝物升星!AP56</f>
        <v>#VALUE!</v>
      </c>
      <c r="R59" s="29">
        <f>[13]宝物温养!$CL56</f>
        <v>924782357.88030815</v>
      </c>
      <c r="S59" s="29">
        <f>[17]效用汇总!I32</f>
        <v>4346326972.9364681</v>
      </c>
      <c r="T59" s="29">
        <f>[17]效用汇总!J32</f>
        <v>15370955401.697224</v>
      </c>
      <c r="U59" s="29">
        <f>[8]装备强化!CP58+[8]装备突破!BN58</f>
        <v>11724402896.920065</v>
      </c>
      <c r="V59" s="29">
        <f>[14]藏品属性!AL63+[14]藏品属性!AM63</f>
        <v>7945567530.8990326</v>
      </c>
      <c r="W59" s="29">
        <f>[15]育马!AY58+[15]词条!BF58</f>
        <v>4790978801.8999929</v>
      </c>
      <c r="X59" s="29">
        <f>[11]属性汇总新!V56</f>
        <v>4379380881.7589111</v>
      </c>
      <c r="Y59" s="29">
        <f>[6]武将升星!$BK56</f>
        <v>154264.2131602547</v>
      </c>
      <c r="Z59" s="29"/>
      <c r="AA59" s="29" t="e">
        <f>[6]武将升级!$BT56+[6]武将进阶!$AW56</f>
        <v>#VALUE!</v>
      </c>
      <c r="AB59" s="29"/>
      <c r="AC59" s="29">
        <f>[6]武将觉醒!$BY56</f>
        <v>36994.791064037781</v>
      </c>
      <c r="AD59" s="29">
        <f>[6]第4特性!BK57</f>
        <v>3000</v>
      </c>
      <c r="AE59" s="29"/>
      <c r="AF59" s="29">
        <f>[7]士兵训练属性!$CH58</f>
        <v>980635.8087084454</v>
      </c>
      <c r="AG59" s="29">
        <f>[10]装备强化!$CR58+[10]装备突破!$AJ58</f>
        <v>835672.72221398004</v>
      </c>
      <c r="AH59" s="29"/>
      <c r="AI59" s="29" t="e">
        <f>[4]圣人加成属性战力计算!$U60</f>
        <v>#DIV/0!</v>
      </c>
      <c r="AJ59" s="29"/>
      <c r="AK59" s="29">
        <f>[16]战法升星!$AU57</f>
        <v>329137.85906551353</v>
      </c>
      <c r="AL59" s="29">
        <f>[13]宝物升星!$AZ56</f>
        <v>317200.62210796238</v>
      </c>
      <c r="AM59" s="29">
        <f>[13]宝物温养!$CU56</f>
        <v>0</v>
      </c>
      <c r="AN59" s="29">
        <f>[17]投放验证!M33</f>
        <v>80</v>
      </c>
      <c r="AO59" s="29">
        <f>[17]投放验证!AE33+[17]投放验证!AM33</f>
        <v>617018.55704873346</v>
      </c>
      <c r="AP59" s="29">
        <f>[8]装备强化!DC58+[8]装备突破!CA58</f>
        <v>1192621.3463956031</v>
      </c>
      <c r="AQ59" s="29">
        <f>[14]藏品属性!AN63</f>
        <v>65193.261063496575</v>
      </c>
      <c r="AR59" s="29">
        <f>[15]付费投放!AA59</f>
        <v>124733.7038696434</v>
      </c>
      <c r="AS59" s="29">
        <f>[11]属性汇总新!W56</f>
        <v>163790.76673663617</v>
      </c>
      <c r="AU59" s="29">
        <f t="shared" si="161"/>
        <v>6733397544.4495678</v>
      </c>
      <c r="AV59" s="29">
        <f t="shared" si="162"/>
        <v>154264.2131602547</v>
      </c>
      <c r="AW59" s="29">
        <f t="shared" si="192"/>
        <v>148953.6996030442</v>
      </c>
      <c r="AX59" s="29" t="e">
        <f t="shared" si="146"/>
        <v>#DIV/0!</v>
      </c>
      <c r="AY59" s="29">
        <f t="shared" si="163"/>
        <v>366132.6501295513</v>
      </c>
      <c r="AZ59" s="29" t="e">
        <f t="shared" si="193"/>
        <v>#DIV/0!</v>
      </c>
      <c r="BA59" s="29">
        <f t="shared" si="164"/>
        <v>1765887336.3928401</v>
      </c>
      <c r="BB59" s="29">
        <f t="shared" si="165"/>
        <v>3000</v>
      </c>
      <c r="BC59" s="29">
        <f t="shared" si="203"/>
        <v>81324229.314070165</v>
      </c>
      <c r="BD59" s="29">
        <f t="shared" si="166"/>
        <v>0</v>
      </c>
      <c r="BE59" s="29">
        <f t="shared" si="167"/>
        <v>0</v>
      </c>
      <c r="BF59" s="29" t="e">
        <f t="shared" si="204"/>
        <v>#DIV/0!</v>
      </c>
      <c r="BG59" s="29">
        <f t="shared" si="168"/>
        <v>4710646891.511035</v>
      </c>
      <c r="BH59" s="29" t="e">
        <f t="shared" si="169"/>
        <v>#VALUE!</v>
      </c>
      <c r="BI59" s="29" t="e">
        <f>(BG59-BG58)/(BH59-BH58)</f>
        <v>#VALUE!</v>
      </c>
      <c r="BJ59" s="29">
        <f t="shared" si="170"/>
        <v>15175027808.727354</v>
      </c>
      <c r="BK59" s="29">
        <f t="shared" si="171"/>
        <v>835672.72221398004</v>
      </c>
      <c r="BL59" s="29">
        <f>(BJ59-BJ58)/(BK59-BK58)</f>
        <v>22235.278419714188</v>
      </c>
      <c r="BM59" s="29">
        <f t="shared" si="172"/>
        <v>16725344258.333462</v>
      </c>
      <c r="BN59" s="29">
        <f t="shared" si="173"/>
        <v>980635.8087084454</v>
      </c>
      <c r="BO59" s="29">
        <f>(BM59-BM58)/(BN59-BN58)</f>
        <v>22899.092384135191</v>
      </c>
      <c r="BP59" s="29">
        <f t="shared" si="174"/>
        <v>367673239.75222164</v>
      </c>
      <c r="BQ59" s="29">
        <f t="shared" si="175"/>
        <v>0</v>
      </c>
      <c r="BR59" s="29" t="e">
        <f>(BP59-BP58)/(BQ59-BQ58)</f>
        <v>#DIV/0!</v>
      </c>
      <c r="BS59" s="29" t="e">
        <f t="shared" si="176"/>
        <v>#VALUE!</v>
      </c>
      <c r="BT59" s="29">
        <f t="shared" si="177"/>
        <v>317200.62210796238</v>
      </c>
      <c r="BU59" s="29" t="e">
        <f>(BS59-BS58)/(BT59-BT58)</f>
        <v>#VALUE!</v>
      </c>
      <c r="BV59" s="29">
        <f t="shared" si="178"/>
        <v>19717282374.63369</v>
      </c>
      <c r="BW59" s="29">
        <f t="shared" si="179"/>
        <v>617098.55704873346</v>
      </c>
      <c r="BX59" s="29">
        <f t="shared" si="199"/>
        <v>23622.514168783804</v>
      </c>
      <c r="BY59" s="29">
        <f t="shared" si="180"/>
        <v>11724402896.920065</v>
      </c>
      <c r="BZ59" s="29">
        <f t="shared" si="181"/>
        <v>1192621.3463956031</v>
      </c>
      <c r="CA59" s="29">
        <f t="shared" si="200"/>
        <v>10735.738086562833</v>
      </c>
      <c r="CB59" s="29">
        <f t="shared" si="182"/>
        <v>4790978801.8999929</v>
      </c>
      <c r="CC59" s="29">
        <f t="shared" si="183"/>
        <v>124733.7038696434</v>
      </c>
      <c r="CD59" s="29">
        <f t="shared" si="201"/>
        <v>22624.937185232822</v>
      </c>
      <c r="CE59" s="29">
        <f t="shared" si="184"/>
        <v>7945567530.8990326</v>
      </c>
      <c r="CF59" s="29">
        <f t="shared" si="185"/>
        <v>65193.261063496575</v>
      </c>
      <c r="CG59" s="29">
        <f t="shared" si="202"/>
        <v>141220.73232446727</v>
      </c>
      <c r="CI59" s="69" t="e">
        <f t="shared" si="147"/>
        <v>#DIV/0!</v>
      </c>
      <c r="CJ59" s="69" t="e">
        <f t="shared" si="148"/>
        <v>#DIV/0!</v>
      </c>
      <c r="CK59" s="69" t="e">
        <f t="shared" si="149"/>
        <v>#DIV/0!</v>
      </c>
      <c r="CL59" s="69" t="e">
        <f t="shared" si="150"/>
        <v>#DIV/0!</v>
      </c>
      <c r="CM59" s="69" t="e">
        <f t="shared" si="151"/>
        <v>#DIV/0!</v>
      </c>
      <c r="CN59" s="69" t="e">
        <f t="shared" si="152"/>
        <v>#DIV/0!</v>
      </c>
      <c r="CO59" s="69" t="e">
        <f t="shared" si="153"/>
        <v>#DIV/0!</v>
      </c>
      <c r="CP59" s="69" t="e">
        <f t="shared" si="154"/>
        <v>#DIV/0!</v>
      </c>
      <c r="CQ59" s="69" t="e">
        <f t="shared" si="155"/>
        <v>#DIV/0!</v>
      </c>
      <c r="CR59" s="69" t="e">
        <f t="shared" si="156"/>
        <v>#DIV/0!</v>
      </c>
      <c r="CS59" s="69" t="e">
        <f t="shared" si="157"/>
        <v>#DIV/0!</v>
      </c>
      <c r="CT59" s="69" t="e">
        <f t="shared" si="158"/>
        <v>#DIV/0!</v>
      </c>
      <c r="CU59" s="69" t="e">
        <f t="shared" si="186"/>
        <v>#VALUE!</v>
      </c>
      <c r="CV59" s="69" t="e">
        <f t="shared" si="159"/>
        <v>#DIV/0!</v>
      </c>
      <c r="CW59" s="99" t="e">
        <f t="shared" si="187"/>
        <v>#DIV/0!</v>
      </c>
      <c r="CX59" s="99" t="e">
        <f t="shared" si="188"/>
        <v>#DIV/0!</v>
      </c>
      <c r="CY59" s="99" t="e">
        <f t="shared" si="189"/>
        <v>#DIV/0!</v>
      </c>
      <c r="CZ59" s="99" t="e">
        <f t="shared" si="190"/>
        <v>#DIV/0!</v>
      </c>
      <c r="DA59" s="68" t="e">
        <f t="shared" si="191"/>
        <v>#DIV/0!</v>
      </c>
      <c r="DE59" s="29">
        <v>80</v>
      </c>
      <c r="DF59" s="29">
        <f>INDEX(武将属性!$D$5:$D$104,$DE59,1)*(INDEX(非r将兵属性验证!$V$7:$V$106,$DE59,1)+INDEX(非r将兵属性验证!$AP$7:$AP$106,$DE59,1))</f>
        <v>64523666870.344025</v>
      </c>
      <c r="DG59" s="29" t="e">
        <f>INDEX((武将属性!$X$5:$X$104+武将属性!$Y$5:$Y$104)*(武将属性!$R$5:$R$104),$DE59,1)*INDEX(非r将兵属性验证!$W$7:$W$106,$DE59,1)+
INDEX((士兵属性!$D$5:$D$104)*(士兵属性!$J$5:$J$104),$DE59,1)*INDEX(非r将兵属性验证!$AQ$7:$AQ$106,$DE59,1)
+#REF!+#REF!</f>
        <v>#REF!</v>
      </c>
      <c r="DH59" s="29" t="e">
        <f>INDEX((武将属性!$AJ$5:$AJ$104+武将属性!$AK$5:$AK$104)*(武将属性!$AD$5:$AD$104),$DE59,1)*INDEX(非r将兵属性验证!$X$7:$X$106,$DE59,1)+INDEX((士兵属性!$O$5:$O$104)*(士兵属性!$U$5:$U$104),$DE59,1)*INDEX(非r将兵属性验证!$AR$7:$AR$106,$DE59,1)+#REF!+#REF!</f>
        <v>#REF!</v>
      </c>
      <c r="DI59" s="29"/>
      <c r="DJ59" s="29"/>
      <c r="DK59" s="29">
        <f>INDEX(带兵数!$E$4:$E$103,$DE59,1)*INDEX(非r将兵属性验证!$AW$7:$AW$106,$DE59,1)</f>
        <v>62926550183.146744</v>
      </c>
      <c r="DL59" s="29">
        <f>0.5*INDEX(战法技能效用!$E$5:$E$104,$DE59,1)*(INDEX(非r将兵属性验证!$AC$7:$AC$106,$DE59,1)+INDEX(非r将兵属性验证!$AX$7:$AX$106,$DE59,1))</f>
        <v>55747993806.51976</v>
      </c>
      <c r="DM59" s="29">
        <f>INDEX(武将属性!$D$5:$D$104,$DE59,1)*(INDEX(非r将兵属性验证!$V$7:$V$106,$DE59,1)+INDEX(非r将兵属性验证!$AP$7:$AP$106,$DE59,1))</f>
        <v>64523666870.344025</v>
      </c>
      <c r="DN59" s="39" t="e">
        <f>INDEX((武将属性!$X$5:$X$104+武将属性!$Y$5:$Y$104)*(武将属性!$R$5:$R$104),$DE59,1)*INDEX(非r将兵属性验证!$W$7:$W$106,$DE59,1)+
INDEX((士兵属性!$D$5:$D$104)*(士兵属性!$J$5:$J$104),$DE59,1)*INDEX(非r将兵属性验证!$AQ$7:$AQ$106,$DE59,1)
+#REF!+#REF!</f>
        <v>#REF!</v>
      </c>
      <c r="DO59" s="29" t="e">
        <f>INDEX((武将属性!$AJ$5:$AJ$104+武将属性!$AK$5:$AK$104)*(武将属性!$AD$5:$AD$104),$DE59,1)*INDEX(非r将兵属性验证!$X$7:$X$106,$DE59,1)+INDEX((士兵属性!$O$5:$O$104)*(士兵属性!$U$5:$U$104),$DE59,1)*INDEX(非r将兵属性验证!$AR$7:$AR$106,$DE59,1)+#REF!+#REF!</f>
        <v>#REF!</v>
      </c>
      <c r="DP59" s="29"/>
      <c r="DQ59" s="29"/>
      <c r="DR59" s="29">
        <f>INDEX(带兵数!$E$4:$E$103,$DE59,1)*INDEX(非r将兵属性验证!$AW$7:$AW$106,$DE59,1)</f>
        <v>62926550183.146744</v>
      </c>
      <c r="DS59" s="29">
        <f>0.5*INDEX(战法技能效用!$E$5:$E$104,$DE59,1)*(INDEX(非r将兵属性验证!$AC$7:$AC$106,$DE59,1)+INDEX(非r将兵属性验证!$AX$7:$AX$106,$DE59,1))</f>
        <v>55747993806.51976</v>
      </c>
      <c r="DT59" s="29" t="e">
        <f t="shared" si="160"/>
        <v>#REF!</v>
      </c>
    </row>
    <row r="60" spans="2:124" x14ac:dyDescent="0.15">
      <c r="B60" s="8">
        <v>11</v>
      </c>
      <c r="C60" s="29">
        <v>90</v>
      </c>
      <c r="D60" s="29">
        <f>[6]武将升星!$AZ57</f>
        <v>0</v>
      </c>
      <c r="E60" s="29">
        <f>[6]武将进阶!$AL57</f>
        <v>0</v>
      </c>
      <c r="F60" s="29">
        <f>[6]武将升级!$BH57</f>
        <v>9586757182.8702354</v>
      </c>
      <c r="G60" s="29">
        <f>[6]武将羁绊!$BC60</f>
        <v>12848766751.532932</v>
      </c>
      <c r="H60" s="29">
        <f>[6]武将觉醒!BK57</f>
        <v>0</v>
      </c>
      <c r="I60" s="29">
        <f>[6]第4特性!AJ58</f>
        <v>5384872432.1390247</v>
      </c>
      <c r="J60" s="29">
        <f>[7]士兵阶位属性!$CI58</f>
        <v>16822971612.386194</v>
      </c>
      <c r="K60" s="29">
        <f>[7]士兵训练属性!$BY59</f>
        <v>29651886038.249088</v>
      </c>
      <c r="L60" s="29">
        <f>[10]装备强化!$CE59</f>
        <v>23442000958.975967</v>
      </c>
      <c r="M60" s="29"/>
      <c r="N60" s="29">
        <f>[4]圣人加成属性战力计算!$I61+[4]圣人加成属性战力计算!$R61</f>
        <v>2064339524.3161216</v>
      </c>
      <c r="O60" s="29">
        <f>[12]爵位属性!$U57</f>
        <v>917351031.46032</v>
      </c>
      <c r="P60" s="29" t="e">
        <f>[16]战法升星!AP58</f>
        <v>#DIV/0!</v>
      </c>
      <c r="Q60" s="29" t="e">
        <f>[13]宝物升星!AP57</f>
        <v>#VALUE!</v>
      </c>
      <c r="R60" s="29">
        <f>[13]宝物温养!$CL57</f>
        <v>9314747119.607935</v>
      </c>
      <c r="S60" s="29">
        <f>[17]效用汇总!I33</f>
        <v>4346326972.9364681</v>
      </c>
      <c r="T60" s="29">
        <f>[17]效用汇总!J33</f>
        <v>65880649214.16301</v>
      </c>
      <c r="U60" s="29">
        <f>[8]装备强化!CP59+[8]装备突破!BN59</f>
        <v>29639227719.807499</v>
      </c>
      <c r="V60" s="29">
        <f>[14]藏品属性!AL64+[14]藏品属性!AM64</f>
        <v>20724196927.607033</v>
      </c>
      <c r="W60" s="29">
        <f>[15]育马!AY59+[15]词条!BF59</f>
        <v>6359896286.4494476</v>
      </c>
      <c r="X60" s="29">
        <f>[11]属性汇总新!V57</f>
        <v>11293158165.018494</v>
      </c>
      <c r="Y60" s="29">
        <f>[6]武将升星!$BK57</f>
        <v>212691.55016931059</v>
      </c>
      <c r="Z60" s="29"/>
      <c r="AA60" s="29" t="e">
        <f>[6]武将升级!$BT57+[6]武将进阶!$AW57</f>
        <v>#VALUE!</v>
      </c>
      <c r="AB60" s="29"/>
      <c r="AC60" s="29">
        <f>[6]武将觉醒!$BY57</f>
        <v>36994.791064037781</v>
      </c>
      <c r="AD60" s="29">
        <f>[6]第4特性!BK58</f>
        <v>10961.719668105401</v>
      </c>
      <c r="AE60" s="29"/>
      <c r="AF60" s="29">
        <f>[7]士兵训练属性!$CH59</f>
        <v>2049469.4941601167</v>
      </c>
      <c r="AG60" s="29">
        <f>[10]装备强化!$CR59+[10]装备突破!$AJ59</f>
        <v>1676259.160036067</v>
      </c>
      <c r="AH60" s="29"/>
      <c r="AI60" s="29" t="e">
        <f>[4]圣人加成属性战力计算!$U61</f>
        <v>#DIV/0!</v>
      </c>
      <c r="AJ60" s="29"/>
      <c r="AK60" s="29">
        <f>[16]战法升星!$AU58</f>
        <v>441925.07543921244</v>
      </c>
      <c r="AL60" s="29">
        <f>[13]宝物升星!$AZ57</f>
        <v>569688.36629686633</v>
      </c>
      <c r="AM60" s="29">
        <f>[13]宝物温养!$CU57</f>
        <v>0</v>
      </c>
      <c r="AN60" s="29">
        <f>[17]投放验证!M34</f>
        <v>90</v>
      </c>
      <c r="AO60" s="29">
        <f>[17]投放验证!AE34+[17]投放验证!AM34</f>
        <v>1378080.54399746</v>
      </c>
      <c r="AP60" s="29">
        <f>[8]装备强化!DC59+[8]装备突破!CA59</f>
        <v>3063473.2255268455</v>
      </c>
      <c r="AQ60" s="29">
        <f>[14]藏品属性!AN64</f>
        <v>153597.51358015483</v>
      </c>
      <c r="AR60" s="29">
        <f>[15]付费投放!AA60</f>
        <v>158909.29003337861</v>
      </c>
      <c r="AS60" s="29">
        <f>[11]属性汇总新!W57</f>
        <v>298358.44484719035</v>
      </c>
      <c r="AU60" s="29">
        <f t="shared" si="161"/>
        <v>12848766751.532932</v>
      </c>
      <c r="AV60" s="29">
        <f t="shared" si="162"/>
        <v>212691.55016931059</v>
      </c>
      <c r="AW60" s="29">
        <f t="shared" si="192"/>
        <v>104666.23194097514</v>
      </c>
      <c r="AX60" s="29" t="e">
        <f t="shared" si="146"/>
        <v>#DIV/0!</v>
      </c>
      <c r="AY60" s="29">
        <f t="shared" si="163"/>
        <v>478919.8665032502</v>
      </c>
      <c r="AZ60" s="29" t="e">
        <f t="shared" si="193"/>
        <v>#DIV/0!</v>
      </c>
      <c r="BA60" s="29">
        <f t="shared" si="164"/>
        <v>5384872432.1390247</v>
      </c>
      <c r="BB60" s="29">
        <f t="shared" si="165"/>
        <v>10961.719668105401</v>
      </c>
      <c r="BC60" s="29">
        <f t="shared" si="203"/>
        <v>454548.16881380737</v>
      </c>
      <c r="BD60" s="29">
        <f t="shared" si="166"/>
        <v>0</v>
      </c>
      <c r="BE60" s="29">
        <f t="shared" si="167"/>
        <v>0</v>
      </c>
      <c r="BF60" s="29" t="e">
        <f t="shared" si="204"/>
        <v>#DIV/0!</v>
      </c>
      <c r="BG60" s="29">
        <f t="shared" si="168"/>
        <v>9586757182.8702354</v>
      </c>
      <c r="BH60" s="29" t="e">
        <f t="shared" si="169"/>
        <v>#VALUE!</v>
      </c>
      <c r="BI60" s="29" t="e">
        <f t="shared" ref="BI60:BI61" si="205">(BG60-BG59)/(BH60-BH59)</f>
        <v>#VALUE!</v>
      </c>
      <c r="BJ60" s="29">
        <f t="shared" si="170"/>
        <v>23442000958.975967</v>
      </c>
      <c r="BK60" s="29">
        <f t="shared" si="171"/>
        <v>1676259.160036067</v>
      </c>
      <c r="BL60" s="29">
        <f t="shared" ref="BL60:BL61" si="206">(BJ60-BJ59)/(BK60-BK59)</f>
        <v>9834.7686546881305</v>
      </c>
      <c r="BM60" s="29">
        <f t="shared" si="172"/>
        <v>46474857650.635284</v>
      </c>
      <c r="BN60" s="29">
        <f t="shared" si="173"/>
        <v>2049469.4941601167</v>
      </c>
      <c r="BO60" s="29">
        <f t="shared" ref="BO60:BO61" si="207">(BM60-BM59)/(BN60-BN59)</f>
        <v>27833.622571251744</v>
      </c>
      <c r="BP60" s="29">
        <f t="shared" si="174"/>
        <v>917351031.46032</v>
      </c>
      <c r="BQ60" s="29">
        <f t="shared" si="175"/>
        <v>0</v>
      </c>
      <c r="BR60" s="29" t="e">
        <f t="shared" ref="BR60:BR61" si="208">(BP60-BP59)/(BQ60-BQ59)</f>
        <v>#DIV/0!</v>
      </c>
      <c r="BS60" s="29" t="e">
        <f t="shared" si="176"/>
        <v>#VALUE!</v>
      </c>
      <c r="BT60" s="29">
        <f t="shared" si="177"/>
        <v>569688.36629686633</v>
      </c>
      <c r="BU60" s="29" t="e">
        <f t="shared" ref="BU60:BU61" si="209">(BS60-BS59)/(BT60-BT59)</f>
        <v>#VALUE!</v>
      </c>
      <c r="BV60" s="29">
        <f t="shared" si="178"/>
        <v>70226976187.099472</v>
      </c>
      <c r="BW60" s="29">
        <f t="shared" si="179"/>
        <v>1378170.54399746</v>
      </c>
      <c r="BX60" s="29">
        <f t="shared" si="199"/>
        <v>66366.512864266828</v>
      </c>
      <c r="BY60" s="29">
        <f t="shared" si="180"/>
        <v>29639227719.807499</v>
      </c>
      <c r="BZ60" s="29">
        <f t="shared" si="181"/>
        <v>3063473.2255268455</v>
      </c>
      <c r="CA60" s="29">
        <f t="shared" si="200"/>
        <v>9575.7579863599076</v>
      </c>
      <c r="CB60" s="29">
        <f t="shared" si="182"/>
        <v>6359896286.4494476</v>
      </c>
      <c r="CC60" s="29">
        <f t="shared" si="183"/>
        <v>158909.29003337861</v>
      </c>
      <c r="CD60" s="29">
        <f t="shared" si="201"/>
        <v>45907.551578860192</v>
      </c>
      <c r="CE60" s="29">
        <f t="shared" si="184"/>
        <v>20724196927.607033</v>
      </c>
      <c r="CF60" s="29">
        <f t="shared" si="185"/>
        <v>153597.51358015483</v>
      </c>
      <c r="CG60" s="29">
        <f t="shared" si="202"/>
        <v>144547.67766177413</v>
      </c>
      <c r="CI60" s="69" t="e">
        <f t="shared" si="147"/>
        <v>#DIV/0!</v>
      </c>
      <c r="CJ60" s="69" t="e">
        <f t="shared" si="148"/>
        <v>#DIV/0!</v>
      </c>
      <c r="CK60" s="69" t="e">
        <f t="shared" si="149"/>
        <v>#DIV/0!</v>
      </c>
      <c r="CL60" s="69" t="e">
        <f t="shared" si="150"/>
        <v>#DIV/0!</v>
      </c>
      <c r="CM60" s="69" t="e">
        <f t="shared" si="151"/>
        <v>#DIV/0!</v>
      </c>
      <c r="CN60" s="69" t="e">
        <f t="shared" si="152"/>
        <v>#DIV/0!</v>
      </c>
      <c r="CO60" s="69" t="e">
        <f t="shared" si="153"/>
        <v>#DIV/0!</v>
      </c>
      <c r="CP60" s="69" t="e">
        <f t="shared" si="154"/>
        <v>#DIV/0!</v>
      </c>
      <c r="CQ60" s="69" t="e">
        <f t="shared" si="155"/>
        <v>#DIV/0!</v>
      </c>
      <c r="CR60" s="69" t="e">
        <f t="shared" si="156"/>
        <v>#DIV/0!</v>
      </c>
      <c r="CS60" s="69" t="e">
        <f t="shared" si="157"/>
        <v>#DIV/0!</v>
      </c>
      <c r="CT60" s="69" t="e">
        <f t="shared" si="158"/>
        <v>#DIV/0!</v>
      </c>
      <c r="CU60" s="69" t="e">
        <f t="shared" si="186"/>
        <v>#VALUE!</v>
      </c>
      <c r="CV60" s="69" t="e">
        <f t="shared" si="159"/>
        <v>#DIV/0!</v>
      </c>
      <c r="CW60" s="99" t="e">
        <f t="shared" si="187"/>
        <v>#DIV/0!</v>
      </c>
      <c r="CX60" s="99" t="e">
        <f t="shared" si="188"/>
        <v>#DIV/0!</v>
      </c>
      <c r="CY60" s="99" t="e">
        <f t="shared" si="189"/>
        <v>#DIV/0!</v>
      </c>
      <c r="CZ60" s="99" t="e">
        <f t="shared" si="190"/>
        <v>#DIV/0!</v>
      </c>
      <c r="DA60" s="68" t="e">
        <f t="shared" si="191"/>
        <v>#DIV/0!</v>
      </c>
      <c r="DE60" s="29">
        <v>90</v>
      </c>
      <c r="DF60" s="29">
        <f>INDEX(武将属性!$D$5:$D$104,$DE60,1)*(INDEX(非r将兵属性验证!$V$7:$V$106,$DE60,1)+INDEX(非r将兵属性验证!$AP$7:$AP$106,$DE60,1))</f>
        <v>164052952133.37613</v>
      </c>
      <c r="DG60" s="29" t="e">
        <f>INDEX((武将属性!$X$5:$X$104+武将属性!$Y$5:$Y$104)*(武将属性!$R$5:$R$104),$DE60,1)*INDEX(非r将兵属性验证!$W$7:$W$106,$DE60,1)+
INDEX((士兵属性!$D$5:$D$104)*(士兵属性!$J$5:$J$104),$DE60,1)*INDEX(非r将兵属性验证!$AQ$7:$AQ$106,$DE60,1)
+#REF!+#REF!</f>
        <v>#REF!</v>
      </c>
      <c r="DH60" s="29" t="e">
        <f>INDEX((武将属性!$AJ$5:$AJ$104+武将属性!$AK$5:$AK$104)*(武将属性!$AD$5:$AD$104),$DE60,1)*INDEX(非r将兵属性验证!$X$7:$X$106,$DE60,1)+INDEX((士兵属性!$O$5:$O$104)*(士兵属性!$U$5:$U$104),$DE60,1)*INDEX(非r将兵属性验证!$AR$7:$AR$106,$DE60,1)+#REF!+#REF!</f>
        <v>#REF!</v>
      </c>
      <c r="DI60" s="29"/>
      <c r="DJ60" s="29"/>
      <c r="DK60" s="29">
        <f>INDEX(带兵数!$E$4:$E$103,$DE60,1)*INDEX(非r将兵属性验证!$AW$7:$AW$106,$DE60,1)</f>
        <v>164987860131.26419</v>
      </c>
      <c r="DL60" s="29">
        <f>0.5*INDEX(战法技能效用!$E$5:$E$104,$DE60,1)*(INDEX(非r将兵属性验证!$AC$7:$AC$106,$DE60,1)+INDEX(非r将兵属性验证!$AX$7:$AX$106,$DE60,1))</f>
        <v>145419057907.52036</v>
      </c>
      <c r="DM60" s="29">
        <f>INDEX(武将属性!$D$5:$D$104,$DE60,1)*(INDEX(非r将兵属性验证!$V$7:$V$106,$DE60,1)+INDEX(非r将兵属性验证!$AP$7:$AP$106,$DE60,1))</f>
        <v>164052952133.37613</v>
      </c>
      <c r="DN60" s="39" t="e">
        <f>INDEX((武将属性!$X$5:$X$104+武将属性!$Y$5:$Y$104)*(武将属性!$R$5:$R$104),$DE60,1)*INDEX(非r将兵属性验证!$W$7:$W$106,$DE60,1)+
INDEX((士兵属性!$D$5:$D$104)*(士兵属性!$J$5:$J$104),$DE60,1)*INDEX(非r将兵属性验证!$AQ$7:$AQ$106,$DE60,1)
+#REF!+#REF!</f>
        <v>#REF!</v>
      </c>
      <c r="DO60" s="29" t="e">
        <f>INDEX((武将属性!$AJ$5:$AJ$104+武将属性!$AK$5:$AK$104)*(武将属性!$AD$5:$AD$104),$DE60,1)*INDEX(非r将兵属性验证!$X$7:$X$106,$DE60,1)+INDEX((士兵属性!$O$5:$O$104)*(士兵属性!$U$5:$U$104),$DE60,1)*INDEX(非r将兵属性验证!$AR$7:$AR$106,$DE60,1)+#REF!+#REF!</f>
        <v>#REF!</v>
      </c>
      <c r="DP60" s="29"/>
      <c r="DQ60" s="29"/>
      <c r="DR60" s="29">
        <f>INDEX(带兵数!$E$4:$E$103,$DE60,1)*INDEX(非r将兵属性验证!$AW$7:$AW$106,$DE60,1)</f>
        <v>164987860131.26419</v>
      </c>
      <c r="DS60" s="29">
        <f>0.5*INDEX(战法技能效用!$E$5:$E$104,$DE60,1)*(INDEX(非r将兵属性验证!$AC$7:$AC$106,$DE60,1)+INDEX(非r将兵属性验证!$AX$7:$AX$106,$DE60,1))</f>
        <v>145419057907.52036</v>
      </c>
      <c r="DT60" s="29" t="e">
        <f t="shared" si="160"/>
        <v>#REF!</v>
      </c>
    </row>
    <row r="61" spans="2:124" x14ac:dyDescent="0.15">
      <c r="B61" s="8">
        <v>12</v>
      </c>
      <c r="C61" s="29">
        <v>100</v>
      </c>
      <c r="D61" s="29">
        <f>[6]武将升星!$AZ58</f>
        <v>0</v>
      </c>
      <c r="E61" s="29">
        <f>[6]武将进阶!$AL58</f>
        <v>0</v>
      </c>
      <c r="F61" s="29">
        <f>[6]武将升级!$BH58</f>
        <v>18299053316.946224</v>
      </c>
      <c r="G61" s="29">
        <f>[6]武将羁绊!$BC61</f>
        <v>18336466225.404144</v>
      </c>
      <c r="H61" s="29">
        <f>[6]武将觉醒!BK58</f>
        <v>0</v>
      </c>
      <c r="I61" s="29">
        <f>[6]第4特性!AJ59</f>
        <v>47117131186.703323</v>
      </c>
      <c r="J61" s="29">
        <f>[7]士兵阶位属性!$CI59</f>
        <v>47104124394.088608</v>
      </c>
      <c r="K61" s="29">
        <f>[7]士兵训练属性!$BY60</f>
        <v>87658023769.295654</v>
      </c>
      <c r="L61" s="29">
        <f>[10]装备强化!$CE60</f>
        <v>33023698453.036804</v>
      </c>
      <c r="M61" s="29"/>
      <c r="N61" s="29">
        <f>[4]圣人加成属性战力计算!$I62+[4]圣人加成属性战力计算!$R62</f>
        <v>10387525364.081551</v>
      </c>
      <c r="O61" s="29">
        <f>[12]爵位属性!$U58</f>
        <v>2431705031.5425234</v>
      </c>
      <c r="P61" s="29" t="e">
        <f>[16]战法升星!AP59</f>
        <v>#DIV/0!</v>
      </c>
      <c r="Q61" s="29" t="e">
        <f>[13]宝物升星!AP58</f>
        <v>#VALUE!</v>
      </c>
      <c r="R61" s="29">
        <f>[13]宝物温养!$CL58</f>
        <v>43505888853.121925</v>
      </c>
      <c r="S61" s="29">
        <f>[17]效用汇总!I34</f>
        <v>35391687872.503174</v>
      </c>
      <c r="T61" s="29">
        <f>[17]效用汇总!J34</f>
        <v>140527104951.78113</v>
      </c>
      <c r="U61" s="29">
        <f>[8]装备强化!CP60+[8]装备突破!BN60</f>
        <v>80117086630.898254</v>
      </c>
      <c r="V61" s="29">
        <f>[14]藏品属性!AL65+[14]藏品属性!AM65</f>
        <v>46379190242.664307</v>
      </c>
      <c r="W61" s="29">
        <f>[15]育马!AY60+[15]词条!BF60</f>
        <v>6359896286.4494476</v>
      </c>
      <c r="X61" s="29">
        <f>[11]属性汇总新!V58</f>
        <v>24296097995.44381</v>
      </c>
      <c r="Y61" s="29">
        <f>[6]武将升星!$BK58</f>
        <v>295102.15347418282</v>
      </c>
      <c r="Z61" s="29"/>
      <c r="AA61" s="29" t="e">
        <f>[6]武将升级!$BT58+[6]武将进阶!$AW58</f>
        <v>#VALUE!</v>
      </c>
      <c r="AB61" s="29"/>
      <c r="AC61" s="29">
        <f>[6]武将觉醒!$BY58</f>
        <v>36994.791064037781</v>
      </c>
      <c r="AD61" s="29">
        <f>[6]第4特性!BK59</f>
        <v>206639.47294080054</v>
      </c>
      <c r="AE61" s="29"/>
      <c r="AF61" s="29">
        <f>[7]士兵训练属性!$CH60</f>
        <v>8922343.2267226577</v>
      </c>
      <c r="AG61" s="29">
        <f>[10]装备强化!$CR60+[10]装备突破!$AJ60</f>
        <v>3361575.2319930485</v>
      </c>
      <c r="AH61" s="29"/>
      <c r="AI61" s="29" t="e">
        <f>[4]圣人加成属性战力计算!$U62</f>
        <v>#DIV/0!</v>
      </c>
      <c r="AJ61" s="29"/>
      <c r="AK61" s="29">
        <f>[16]战法升星!$AU59</f>
        <v>655963.12186334073</v>
      </c>
      <c r="AL61" s="29">
        <f>[13]宝物升星!$AZ58</f>
        <v>1047401.8689669742</v>
      </c>
      <c r="AM61" s="29">
        <f>[13]宝物温养!$CU58</f>
        <v>0</v>
      </c>
      <c r="AN61" s="29">
        <f>[17]投放验证!M35</f>
        <v>100</v>
      </c>
      <c r="AO61" s="29">
        <f>[17]投放验证!AE35+[17]投放验证!AM35</f>
        <v>2897834.8567623817</v>
      </c>
      <c r="AP61" s="29">
        <f>[8]装备强化!DC60+[8]装备突破!CA60</f>
        <v>7315652.9155358952</v>
      </c>
      <c r="AQ61" s="29">
        <f>[14]藏品属性!AN65</f>
        <v>329369.88162636699</v>
      </c>
      <c r="AR61" s="29">
        <f>[15]付费投放!AA61</f>
        <v>158909.29003337861</v>
      </c>
      <c r="AS61" s="29">
        <f>[11]属性汇总新!W58</f>
        <v>553466.96445826802</v>
      </c>
      <c r="AU61" s="29">
        <f t="shared" si="161"/>
        <v>18336466225.404144</v>
      </c>
      <c r="AV61" s="29">
        <f t="shared" si="162"/>
        <v>295102.15347418282</v>
      </c>
      <c r="AW61" s="29">
        <f t="shared" si="192"/>
        <v>66589.725761014677</v>
      </c>
      <c r="AX61" s="29" t="e">
        <f t="shared" si="146"/>
        <v>#DIV/0!</v>
      </c>
      <c r="AY61" s="29">
        <f t="shared" si="163"/>
        <v>692957.91292737855</v>
      </c>
      <c r="AZ61" s="29" t="e">
        <f t="shared" si="193"/>
        <v>#DIV/0!</v>
      </c>
      <c r="BA61" s="29">
        <f t="shared" si="164"/>
        <v>47117131186.703323</v>
      </c>
      <c r="BB61" s="29">
        <f t="shared" si="165"/>
        <v>206639.47294080054</v>
      </c>
      <c r="BC61" s="29">
        <f t="shared" si="203"/>
        <v>213270.32867352333</v>
      </c>
      <c r="BD61" s="29">
        <f t="shared" si="166"/>
        <v>0</v>
      </c>
      <c r="BE61" s="29">
        <f t="shared" si="167"/>
        <v>0</v>
      </c>
      <c r="BF61" s="29" t="e">
        <f t="shared" si="204"/>
        <v>#DIV/0!</v>
      </c>
      <c r="BG61" s="29">
        <f t="shared" si="168"/>
        <v>18299053316.946224</v>
      </c>
      <c r="BH61" s="29" t="e">
        <f t="shared" si="169"/>
        <v>#VALUE!</v>
      </c>
      <c r="BI61" s="29" t="e">
        <f t="shared" si="205"/>
        <v>#VALUE!</v>
      </c>
      <c r="BJ61" s="29">
        <f t="shared" si="170"/>
        <v>33023698453.036804</v>
      </c>
      <c r="BK61" s="29">
        <f t="shared" si="171"/>
        <v>3361575.2319930485</v>
      </c>
      <c r="BL61" s="29">
        <f t="shared" si="206"/>
        <v>5685.4008891843132</v>
      </c>
      <c r="BM61" s="29">
        <f t="shared" si="172"/>
        <v>134762148163.38426</v>
      </c>
      <c r="BN61" s="29">
        <f t="shared" si="173"/>
        <v>8922343.2267226577</v>
      </c>
      <c r="BO61" s="29">
        <f t="shared" si="207"/>
        <v>12845.760586937364</v>
      </c>
      <c r="BP61" s="29">
        <f t="shared" si="174"/>
        <v>2431705031.5425234</v>
      </c>
      <c r="BQ61" s="29">
        <f t="shared" si="175"/>
        <v>0</v>
      </c>
      <c r="BR61" s="29" t="e">
        <f t="shared" si="208"/>
        <v>#DIV/0!</v>
      </c>
      <c r="BS61" s="29" t="e">
        <f t="shared" si="176"/>
        <v>#VALUE!</v>
      </c>
      <c r="BT61" s="29">
        <f t="shared" si="177"/>
        <v>1047401.8689669742</v>
      </c>
      <c r="BU61" s="29" t="e">
        <f t="shared" si="209"/>
        <v>#VALUE!</v>
      </c>
      <c r="BV61" s="29">
        <f t="shared" si="178"/>
        <v>175918792824.2843</v>
      </c>
      <c r="BW61" s="29">
        <f t="shared" si="179"/>
        <v>2897934.8567623817</v>
      </c>
      <c r="BX61" s="29">
        <f t="shared" si="199"/>
        <v>69544.873339536905</v>
      </c>
      <c r="BY61" s="29">
        <f t="shared" si="180"/>
        <v>80117086630.898254</v>
      </c>
      <c r="BZ61" s="29">
        <f t="shared" si="181"/>
        <v>7315652.9155358952</v>
      </c>
      <c r="CA61" s="29">
        <f t="shared" si="200"/>
        <v>11871.054986150721</v>
      </c>
      <c r="CB61" s="29">
        <f t="shared" si="182"/>
        <v>6359896286.4494476</v>
      </c>
      <c r="CC61" s="29">
        <f t="shared" si="183"/>
        <v>158909.29003337861</v>
      </c>
      <c r="CD61" s="29" t="e">
        <f t="shared" si="201"/>
        <v>#DIV/0!</v>
      </c>
      <c r="CE61" s="29">
        <f t="shared" si="184"/>
        <v>46379190242.664307</v>
      </c>
      <c r="CF61" s="29">
        <f t="shared" si="185"/>
        <v>329369.88162636699</v>
      </c>
      <c r="CG61" s="29">
        <f t="shared" si="202"/>
        <v>145955.7813336869</v>
      </c>
      <c r="CI61" s="69" t="e">
        <f t="shared" si="147"/>
        <v>#DIV/0!</v>
      </c>
      <c r="CJ61" s="69" t="e">
        <f t="shared" si="148"/>
        <v>#DIV/0!</v>
      </c>
      <c r="CK61" s="69" t="e">
        <f t="shared" si="149"/>
        <v>#DIV/0!</v>
      </c>
      <c r="CL61" s="69" t="e">
        <f t="shared" si="150"/>
        <v>#DIV/0!</v>
      </c>
      <c r="CM61" s="69" t="e">
        <f t="shared" si="151"/>
        <v>#DIV/0!</v>
      </c>
      <c r="CN61" s="69" t="e">
        <f t="shared" si="152"/>
        <v>#DIV/0!</v>
      </c>
      <c r="CO61" s="69" t="e">
        <f t="shared" si="153"/>
        <v>#DIV/0!</v>
      </c>
      <c r="CP61" s="69" t="e">
        <f t="shared" si="154"/>
        <v>#DIV/0!</v>
      </c>
      <c r="CQ61" s="69" t="e">
        <f t="shared" si="155"/>
        <v>#DIV/0!</v>
      </c>
      <c r="CR61" s="69" t="e">
        <f t="shared" si="156"/>
        <v>#DIV/0!</v>
      </c>
      <c r="CS61" s="69" t="e">
        <f t="shared" si="157"/>
        <v>#DIV/0!</v>
      </c>
      <c r="CT61" s="69" t="e">
        <f t="shared" si="158"/>
        <v>#DIV/0!</v>
      </c>
      <c r="CU61" s="69" t="e">
        <f t="shared" si="186"/>
        <v>#VALUE!</v>
      </c>
      <c r="CV61" s="69" t="e">
        <f t="shared" si="159"/>
        <v>#DIV/0!</v>
      </c>
      <c r="CW61" s="99" t="e">
        <f t="shared" si="187"/>
        <v>#DIV/0!</v>
      </c>
      <c r="CX61" s="99" t="e">
        <f t="shared" si="188"/>
        <v>#DIV/0!</v>
      </c>
      <c r="CY61" s="99" t="e">
        <f t="shared" si="189"/>
        <v>#DIV/0!</v>
      </c>
      <c r="CZ61" s="99" t="e">
        <f t="shared" si="190"/>
        <v>#DIV/0!</v>
      </c>
      <c r="DA61" s="68" t="e">
        <f t="shared" si="191"/>
        <v>#DIV/0!</v>
      </c>
      <c r="DE61" s="29">
        <v>100</v>
      </c>
      <c r="DF61" s="29">
        <f>INDEX(武将属性!$D$5:$D$104,$DE61,1)*(INDEX(非r将兵属性验证!$V$7:$V$106,$DE61,1)+INDEX(非r将兵属性验证!$AP$7:$AP$106,$DE61,1))</f>
        <v>414115288450.14386</v>
      </c>
      <c r="DG61" s="29" t="e">
        <f>INDEX((武将属性!$X$5:$X$104+武将属性!$Y$5:$Y$104)*(武将属性!$R$5:$R$104),$DE61,1)*INDEX(非r将兵属性验证!$W$7:$W$106,$DE61,1)+
INDEX((士兵属性!$D$5:$D$104)*(士兵属性!$J$5:$J$104),$DE61,1)*INDEX(非r将兵属性验证!$AQ$7:$AQ$106,$DE61,1)
+#REF!+#REF!</f>
        <v>#REF!</v>
      </c>
      <c r="DH61" s="29" t="e">
        <f>INDEX((武将属性!$AJ$5:$AJ$104+武将属性!$AK$5:$AK$104)*(武将属性!$AD$5:$AD$104),$DE61,1)*INDEX(非r将兵属性验证!$X$7:$X$106,$DE61,1)+INDEX((士兵属性!$O$5:$O$104)*(士兵属性!$U$5:$U$104),$DE61,1)*INDEX(非r将兵属性验证!$AR$7:$AR$106,$DE61,1)+#REF!+#REF!</f>
        <v>#REF!</v>
      </c>
      <c r="DI61" s="29"/>
      <c r="DJ61" s="29"/>
      <c r="DK61" s="29">
        <f>INDEX(带兵数!$E$4:$E$103,$DE61,1)*INDEX(非r将兵属性验证!$AW$7:$AW$106,$DE61,1)</f>
        <v>473136820905.37146</v>
      </c>
      <c r="DL61" s="29">
        <f>0.5*INDEX(战法技能效用!$E$5:$E$104,$DE61,1)*(INDEX(非r将兵属性验证!$AC$7:$AC$106,$DE61,1)+INDEX(非r将兵属性验证!$AX$7:$AX$106,$DE61,1))</f>
        <v>352947208434.37067</v>
      </c>
      <c r="DM61" s="29">
        <f>INDEX(武将属性!$D$5:$D$104,$DE61,1)*(INDEX(非r将兵属性验证!$V$7:$V$106,$DE61,1)+INDEX(非r将兵属性验证!$AP$7:$AP$106,$DE61,1))</f>
        <v>414115288450.14386</v>
      </c>
      <c r="DN61" s="39" t="e">
        <f>INDEX((武将属性!$X$5:$X$104+武将属性!$Y$5:$Y$104)*(武将属性!$R$5:$R$104),$DE61,1)*INDEX(非r将兵属性验证!$W$7:$W$106,$DE61,1)+
INDEX((士兵属性!$D$5:$D$104)*(士兵属性!$J$5:$J$104),$DE61,1)*INDEX(非r将兵属性验证!$AQ$7:$AQ$106,$DE61,1)
+#REF!+#REF!</f>
        <v>#REF!</v>
      </c>
      <c r="DO61" s="29" t="e">
        <f>INDEX((武将属性!$AJ$5:$AJ$104+武将属性!$AK$5:$AK$104)*(武将属性!$AD$5:$AD$104),$DE61,1)*INDEX(非r将兵属性验证!$X$7:$X$106,$DE61,1)+INDEX((士兵属性!$O$5:$O$104)*(士兵属性!$U$5:$U$104),$DE61,1)*INDEX(非r将兵属性验证!$AR$7:$AR$106,$DE61,1)+#REF!+#REF!</f>
        <v>#REF!</v>
      </c>
      <c r="DP61" s="29"/>
      <c r="DQ61" s="29"/>
      <c r="DR61" s="29">
        <f>INDEX(带兵数!$E$4:$E$103,$DE61,1)*INDEX(非r将兵属性验证!$AW$7:$AW$106,$DE61,1)</f>
        <v>473136820905.37146</v>
      </c>
      <c r="DS61" s="29">
        <f>0.5*INDEX(战法技能效用!$E$5:$E$104,$DE61,1)*(INDEX(非r将兵属性验证!$AC$7:$AC$106,$DE61,1)+INDEX(非r将兵属性验证!$AX$7:$AX$106,$DE61,1))</f>
        <v>352947208434.37067</v>
      </c>
      <c r="DT61" s="29" t="e">
        <f t="shared" si="160"/>
        <v>#REF!</v>
      </c>
    </row>
    <row r="62" spans="2:124" x14ac:dyDescent="0.15">
      <c r="B62" s="8">
        <v>13</v>
      </c>
      <c r="C62" s="29">
        <v>110</v>
      </c>
      <c r="D62" s="29">
        <f>[6]武将升星!$AZ59</f>
        <v>0</v>
      </c>
      <c r="E62" s="29">
        <f>[6]武将进阶!$AL59</f>
        <v>0</v>
      </c>
      <c r="F62" s="29">
        <f>[6]武将升级!$BH59</f>
        <v>31387998742.950134</v>
      </c>
      <c r="G62" s="29">
        <f>[6]武将羁绊!$BC62</f>
        <v>26581370500.015087</v>
      </c>
      <c r="H62" s="29">
        <f>[6]武将觉醒!BK59</f>
        <v>0</v>
      </c>
      <c r="I62" s="29">
        <f>[6]第4特性!AJ60</f>
        <v>47117131186.703323</v>
      </c>
      <c r="J62" s="29">
        <f>[7]士兵阶位属性!$CI60</f>
        <v>102353381588.02061</v>
      </c>
      <c r="K62" s="29">
        <f>[7]士兵训练属性!$BY61</f>
        <v>196265633377.87988</v>
      </c>
      <c r="L62" s="29">
        <f>[10]装备强化!$CE61</f>
        <v>47419563059.500359</v>
      </c>
      <c r="M62" s="29"/>
      <c r="N62" s="29">
        <f>[4]圣人加成属性战力计算!$I63+[4]圣人加成属性战力计算!$R63</f>
        <v>10387525364.081551</v>
      </c>
      <c r="O62" s="29">
        <f>[12]爵位属性!$U59</f>
        <v>5522195183.1926441</v>
      </c>
      <c r="P62" s="29" t="e">
        <f>[16]战法升星!AP60</f>
        <v>#DIV/0!</v>
      </c>
      <c r="Q62" s="29" t="e">
        <f>[13]宝物升星!AP59</f>
        <v>#VALUE!</v>
      </c>
      <c r="R62" s="29">
        <f>[13]宝物温养!$CL59</f>
        <v>108936557452.51828</v>
      </c>
      <c r="S62" s="29">
        <f>[17]效用汇总!I35</f>
        <v>142868750907.64212</v>
      </c>
      <c r="T62" s="29">
        <f>[17]效用汇总!J35</f>
        <v>487141055276.85278</v>
      </c>
      <c r="U62" s="29">
        <f>[8]装备强化!CP61+[8]装备突破!BN61</f>
        <v>91386008801.782349</v>
      </c>
      <c r="V62" s="29">
        <f>[14]藏品属性!AL66+[14]藏品属性!AM66</f>
        <v>105232201450.40897</v>
      </c>
      <c r="W62" s="29">
        <f>[15]育马!AY61+[15]词条!BF61</f>
        <v>6359896286.4494476</v>
      </c>
      <c r="X62" s="29">
        <f>[11]属性汇总新!V59</f>
        <v>38835291324.74028</v>
      </c>
      <c r="Y62" s="29">
        <f>[6]武将升星!$BK59</f>
        <v>364858.59478629759</v>
      </c>
      <c r="Z62" s="29"/>
      <c r="AA62" s="29" t="e">
        <f>[6]武将升级!$BT59+[6]武将进阶!$AW59</f>
        <v>#VALUE!</v>
      </c>
      <c r="AB62" s="29"/>
      <c r="AC62" s="29">
        <f>[6]武将觉醒!$BY59</f>
        <v>36994.791064037781</v>
      </c>
      <c r="AD62" s="29">
        <f>[6]第4特性!BK60</f>
        <v>395000</v>
      </c>
      <c r="AE62" s="29"/>
      <c r="AF62" s="29">
        <f>[7]士兵训练属性!$CH61</f>
        <v>20870475.097080212</v>
      </c>
      <c r="AG62" s="29">
        <f>[10]装备强化!$CR61+[10]装备突破!$AJ61</f>
        <v>6623569.5042415895</v>
      </c>
      <c r="AH62" s="29"/>
      <c r="AI62" s="29" t="e">
        <f>[4]圣人加成属性战力计算!$U63</f>
        <v>#REF!</v>
      </c>
      <c r="AJ62" s="29"/>
      <c r="AK62" s="29">
        <f>[16]战法升星!$AU60</f>
        <v>806848</v>
      </c>
      <c r="AL62" s="29">
        <f>[13]宝物升星!$AZ59</f>
        <v>1947866.0378619842</v>
      </c>
      <c r="AM62" s="29">
        <f>[13]宝物温养!$CU59</f>
        <v>0</v>
      </c>
      <c r="AN62" s="29">
        <f>[17]投放验证!M36</f>
        <v>110</v>
      </c>
      <c r="AO62" s="29">
        <f>[17]投放验证!AE36+[17]投放验证!AM36</f>
        <v>5905869.3851445708</v>
      </c>
      <c r="AP62" s="29">
        <f>[8]装备强化!DC61+[8]装备突破!CA61</f>
        <v>6522759.1307734996</v>
      </c>
      <c r="AQ62" s="29">
        <f>[14]藏品属性!AN66</f>
        <v>680863.47303788702</v>
      </c>
      <c r="AR62" s="29">
        <f>[15]付费投放!AA62</f>
        <v>158909.29003337861</v>
      </c>
      <c r="AS62" s="29">
        <f>[11]属性汇总新!W59</f>
        <v>1034446.3457091928</v>
      </c>
      <c r="AU62" s="29">
        <f t="shared" ref="AU62:AU67" si="210">D62+G62</f>
        <v>26581370500.015087</v>
      </c>
      <c r="AV62" s="29">
        <f t="shared" ref="AV62:AV67" si="211">Y62+AB62</f>
        <v>364858.59478629759</v>
      </c>
      <c r="AW62" s="29">
        <f t="shared" ref="AW62:AW67" si="212">(AU62-AU61)/(AV62-AV61)</f>
        <v>118195.59770430879</v>
      </c>
      <c r="AX62" s="29" t="e">
        <f t="shared" ref="AX62:AX67" si="213">H62+P62</f>
        <v>#DIV/0!</v>
      </c>
      <c r="AY62" s="29">
        <f t="shared" ref="AY62:AY67" si="214">AC62+AK62</f>
        <v>843842.79106403782</v>
      </c>
      <c r="AZ62" s="29" t="e">
        <f t="shared" ref="AZ62:AZ67" si="215">(AX62-AX61)/(AY62-AY61)</f>
        <v>#DIV/0!</v>
      </c>
      <c r="BA62" s="29">
        <f t="shared" si="164"/>
        <v>47117131186.703323</v>
      </c>
      <c r="BB62" s="29">
        <f t="shared" si="165"/>
        <v>395000</v>
      </c>
      <c r="BC62" s="29">
        <f t="shared" si="203"/>
        <v>0</v>
      </c>
      <c r="BD62" s="29">
        <f t="shared" ref="BD62:BD67" si="216">M62</f>
        <v>0</v>
      </c>
      <c r="BE62" s="29">
        <f t="shared" ref="BE62:BE67" si="217">AH62</f>
        <v>0</v>
      </c>
      <c r="BF62" s="29" t="e">
        <f t="shared" ref="BF62:BF67" si="218">(BD62-BD61)/(BE62-BE61)</f>
        <v>#DIV/0!</v>
      </c>
      <c r="BG62" s="29">
        <f t="shared" ref="BG62:BG67" si="219">F62</f>
        <v>31387998742.950134</v>
      </c>
      <c r="BH62" s="29" t="e">
        <f t="shared" ref="BH62:BH67" si="220">AA62</f>
        <v>#VALUE!</v>
      </c>
      <c r="BI62" s="29" t="e">
        <f t="shared" ref="BI62:BI67" si="221">(BG62-BG61)/(BH62-BH61)</f>
        <v>#VALUE!</v>
      </c>
      <c r="BJ62" s="29">
        <f t="shared" ref="BJ62:BJ67" si="222">L62</f>
        <v>47419563059.500359</v>
      </c>
      <c r="BK62" s="29">
        <f t="shared" ref="BK62:BK67" si="223">AG62</f>
        <v>6623569.5042415895</v>
      </c>
      <c r="BL62" s="29">
        <f t="shared" ref="BL62:BL67" si="224">(BJ62-BJ61)/(BK62-BK61)</f>
        <v>4413.2096518183862</v>
      </c>
      <c r="BM62" s="29">
        <f t="shared" ref="BM62:BM67" si="225">$K62+J62</f>
        <v>298619014965.90051</v>
      </c>
      <c r="BN62" s="29">
        <f t="shared" si="173"/>
        <v>20870475.097080212</v>
      </c>
      <c r="BO62" s="29">
        <f t="shared" ref="BO62:BO67" si="226">(BM62-BM61)/(BN62-BN61)</f>
        <v>13714.015595110161</v>
      </c>
      <c r="BP62" s="29">
        <f t="shared" ref="BP62:BP67" si="227">O62</f>
        <v>5522195183.1926441</v>
      </c>
      <c r="BQ62" s="29">
        <f t="shared" ref="BQ62:BQ67" si="228">AJ62</f>
        <v>0</v>
      </c>
      <c r="BR62" s="29" t="e">
        <f t="shared" ref="BR62:BR67" si="229">(BP62-BP61)/(BQ62-BQ61)</f>
        <v>#DIV/0!</v>
      </c>
      <c r="BS62" s="29" t="e">
        <f t="shared" si="176"/>
        <v>#VALUE!</v>
      </c>
      <c r="BT62" s="29">
        <f t="shared" si="177"/>
        <v>1947866.0378619842</v>
      </c>
      <c r="BU62" s="29" t="e">
        <f t="shared" ref="BU62:BU67" si="230">(BS62-BS61)/(BT62-BT61)</f>
        <v>#VALUE!</v>
      </c>
      <c r="BV62" s="29">
        <f t="shared" si="178"/>
        <v>630009806184.49487</v>
      </c>
      <c r="BW62" s="29">
        <f t="shared" si="179"/>
        <v>5905979.3851445708</v>
      </c>
      <c r="BX62" s="29">
        <f t="shared" si="199"/>
        <v>150958.87347267213</v>
      </c>
      <c r="BY62" s="29">
        <f t="shared" si="180"/>
        <v>91386008801.782349</v>
      </c>
      <c r="BZ62" s="29">
        <f t="shared" si="181"/>
        <v>6522759.1307734996</v>
      </c>
      <c r="CA62" s="29">
        <f t="shared" si="200"/>
        <v>-14212.398164100912</v>
      </c>
      <c r="CB62" s="29">
        <f t="shared" si="182"/>
        <v>6359896286.4494476</v>
      </c>
      <c r="CC62" s="29">
        <f t="shared" si="183"/>
        <v>158909.29003337861</v>
      </c>
      <c r="CD62" s="29" t="e">
        <f t="shared" si="201"/>
        <v>#DIV/0!</v>
      </c>
      <c r="CE62" s="29">
        <f t="shared" si="184"/>
        <v>105232201450.40897</v>
      </c>
      <c r="CF62" s="29">
        <f t="shared" si="185"/>
        <v>680863.47303788702</v>
      </c>
      <c r="CG62" s="29">
        <f t="shared" si="202"/>
        <v>167436.93952257867</v>
      </c>
      <c r="CI62" s="69" t="e">
        <f t="shared" ref="CI62:CI67" si="231">D62/$DA62</f>
        <v>#DIV/0!</v>
      </c>
      <c r="CJ62" s="69" t="e">
        <f t="shared" ref="CJ62:CJ67" si="232">E62/$DA62</f>
        <v>#DIV/0!</v>
      </c>
      <c r="CK62" s="69" t="e">
        <f t="shared" ref="CK62:CK67" si="233">F62/$DA62</f>
        <v>#DIV/0!</v>
      </c>
      <c r="CL62" s="69" t="e">
        <f t="shared" ref="CL62:CL67" si="234">G62/$DA62</f>
        <v>#DIV/0!</v>
      </c>
      <c r="CM62" s="69" t="e">
        <f t="shared" ref="CM62:CM67" si="235">H62/$DA62</f>
        <v>#DIV/0!</v>
      </c>
      <c r="CN62" s="69" t="e">
        <f t="shared" ref="CN62:CN67" si="236">J62/$DA62</f>
        <v>#DIV/0!</v>
      </c>
      <c r="CO62" s="69" t="e">
        <f t="shared" ref="CO62:CO67" si="237">K62/$DA62</f>
        <v>#DIV/0!</v>
      </c>
      <c r="CP62" s="69" t="e">
        <f t="shared" ref="CP62:CP67" si="238">L62/$DA62</f>
        <v>#DIV/0!</v>
      </c>
      <c r="CQ62" s="69" t="e">
        <f t="shared" ref="CQ62:CQ67" si="239">M62/$DA62</f>
        <v>#DIV/0!</v>
      </c>
      <c r="CR62" s="69" t="e">
        <f t="shared" ref="CR62:CR67" si="240">N62/$DA62</f>
        <v>#DIV/0!</v>
      </c>
      <c r="CS62" s="69" t="e">
        <f t="shared" ref="CS62:CS67" si="241">O62/$DA62</f>
        <v>#DIV/0!</v>
      </c>
      <c r="CT62" s="69" t="e">
        <f t="shared" ref="CT62:CT67" si="242">P62/$DA62</f>
        <v>#DIV/0!</v>
      </c>
      <c r="CU62" s="69" t="e">
        <f t="shared" si="186"/>
        <v>#VALUE!</v>
      </c>
      <c r="CV62" s="69" t="e">
        <f t="shared" ref="CV62:CV67" si="243">X62/$DA62</f>
        <v>#DIV/0!</v>
      </c>
      <c r="CW62" s="99" t="e">
        <f t="shared" si="187"/>
        <v>#DIV/0!</v>
      </c>
      <c r="CX62" s="99" t="e">
        <f t="shared" si="188"/>
        <v>#DIV/0!</v>
      </c>
      <c r="CY62" s="99" t="e">
        <f t="shared" si="189"/>
        <v>#DIV/0!</v>
      </c>
      <c r="CZ62" s="99" t="e">
        <f t="shared" si="190"/>
        <v>#DIV/0!</v>
      </c>
      <c r="DA62" s="68" t="e">
        <f t="shared" ref="DA62:DA67" si="244">SUM(D62:X62)</f>
        <v>#DIV/0!</v>
      </c>
      <c r="DE62" s="29">
        <v>110</v>
      </c>
      <c r="DF62" s="29" t="e">
        <f>INDEX(武将属性!$D$5:$D$104,$DE62,1)*(INDEX(非r将兵属性验证!$V$7:$V$106,$DE62,1)+INDEX(非r将兵属性验证!$AP$7:$AP$106,$DE62,1))</f>
        <v>#REF!</v>
      </c>
      <c r="DG62" s="29" t="e">
        <f>INDEX((武将属性!$X$5:$X$104+武将属性!$Y$5:$Y$104)*(武将属性!$R$5:$R$104),$DE62,1)*INDEX(非r将兵属性验证!$W$7:$W$106,$DE62,1)+
INDEX((士兵属性!$D$5:$D$104)*(士兵属性!$J$5:$J$104),$DE62,1)*INDEX(非r将兵属性验证!$AQ$7:$AQ$106,$DE62,1)
+#REF!+#REF!</f>
        <v>#REF!</v>
      </c>
      <c r="DH62" s="29" t="e">
        <f>INDEX((武将属性!$AJ$5:$AJ$104+武将属性!$AK$5:$AK$104)*(武将属性!$AD$5:$AD$104),$DE62,1)*INDEX(非r将兵属性验证!$X$7:$X$106,$DE62,1)+INDEX((士兵属性!$O$5:$O$104)*(士兵属性!$U$5:$U$104),$DE62,1)*INDEX(非r将兵属性验证!$AR$7:$AR$106,$DE62,1)+#REF!+#REF!</f>
        <v>#REF!</v>
      </c>
      <c r="DI62" s="29"/>
      <c r="DJ62" s="29"/>
      <c r="DK62" s="29" t="e">
        <f>INDEX(带兵数!$E$4:$E$103,$DE62,1)*INDEX(非r将兵属性验证!$AW$7:$AW$106,$DE62,1)</f>
        <v>#REF!</v>
      </c>
      <c r="DL62" s="29" t="e">
        <f>0.5*INDEX(战法技能效用!$E$5:$E$104,$DE62,1)*(INDEX(非r将兵属性验证!$AC$7:$AC$106,$DE62,1)+INDEX(非r将兵属性验证!$AX$7:$AX$106,$DE62,1))</f>
        <v>#REF!</v>
      </c>
      <c r="DM62" s="29" t="e">
        <f>INDEX(武将属性!$D$5:$D$104,$DE62,1)*(INDEX(非r将兵属性验证!$V$7:$V$106,$DE62,1)+INDEX(非r将兵属性验证!$AP$7:$AP$106,$DE62,1))</f>
        <v>#REF!</v>
      </c>
      <c r="DN62" s="39" t="e">
        <f>INDEX((武将属性!$X$5:$X$104+武将属性!$Y$5:$Y$104)*(武将属性!$R$5:$R$104),$DE62,1)*INDEX(非r将兵属性验证!$W$7:$W$106,$DE62,1)+
INDEX((士兵属性!$D$5:$D$104)*(士兵属性!$J$5:$J$104),$DE62,1)*INDEX(非r将兵属性验证!$AQ$7:$AQ$106,$DE62,1)
+#REF!+#REF!</f>
        <v>#REF!</v>
      </c>
      <c r="DO62" s="29" t="e">
        <f>INDEX((武将属性!$AJ$5:$AJ$104+武将属性!$AK$5:$AK$104)*(武将属性!$AD$5:$AD$104),$DE62,1)*INDEX(非r将兵属性验证!$X$7:$X$106,$DE62,1)+INDEX((士兵属性!$O$5:$O$104)*(士兵属性!$U$5:$U$104),$DE62,1)*INDEX(非r将兵属性验证!$AR$7:$AR$106,$DE62,1)+#REF!+#REF!</f>
        <v>#REF!</v>
      </c>
      <c r="DP62" s="29"/>
      <c r="DQ62" s="29"/>
      <c r="DR62" s="29" t="e">
        <f>INDEX(带兵数!$E$4:$E$103,$DE62,1)*INDEX(非r将兵属性验证!$AW$7:$AW$106,$DE62,1)</f>
        <v>#REF!</v>
      </c>
      <c r="DS62" s="29" t="e">
        <f>0.5*INDEX(战法技能效用!$E$5:$E$104,$DE62,1)*(INDEX(非r将兵属性验证!$AC$7:$AC$106,$DE62,1)+INDEX(非r将兵属性验证!$AX$7:$AX$106,$DE62,1))</f>
        <v>#REF!</v>
      </c>
      <c r="DT62" s="29" t="e">
        <f t="shared" ref="DT62:DT67" si="245">SUM(DF62:DL62)</f>
        <v>#REF!</v>
      </c>
    </row>
    <row r="63" spans="2:124" x14ac:dyDescent="0.15">
      <c r="B63" s="8">
        <v>14</v>
      </c>
      <c r="C63" s="29">
        <v>120</v>
      </c>
      <c r="D63" s="29">
        <f>[6]武将升星!$AZ60</f>
        <v>0</v>
      </c>
      <c r="E63" s="29">
        <f>[6]武将进阶!$AL60</f>
        <v>0</v>
      </c>
      <c r="F63" s="29">
        <f>[6]武将升级!$BH60</f>
        <v>48140961063.059525</v>
      </c>
      <c r="G63" s="29">
        <f>[6]武将羁绊!$BC63</f>
        <v>37134520681.057632</v>
      </c>
      <c r="H63" s="29">
        <f>[6]武将觉醒!BK60</f>
        <v>0</v>
      </c>
      <c r="I63" s="29">
        <f>[6]第4特性!AJ61</f>
        <v>47117131186.703323</v>
      </c>
      <c r="J63" s="29">
        <f>[7]士兵阶位属性!$CI61</f>
        <v>187976197991.96185</v>
      </c>
      <c r="K63" s="29">
        <f>[7]士兵训练属性!$BY62</f>
        <v>382983002424.81543</v>
      </c>
      <c r="L63" s="29">
        <f>[10]装备强化!$CE62</f>
        <v>65845698296.241302</v>
      </c>
      <c r="M63" s="29"/>
      <c r="N63" s="29">
        <f>[4]圣人加成属性战力计算!$I64+[4]圣人加成属性战力计算!$R64</f>
        <v>24553138312.936584</v>
      </c>
      <c r="O63" s="29">
        <f>[12]爵位属性!$U60</f>
        <v>10836409072.27869</v>
      </c>
      <c r="P63" s="29" t="e">
        <f>[16]战法升星!AP61</f>
        <v>#DIV/0!</v>
      </c>
      <c r="Q63" s="29" t="e">
        <f>[13]宝物升星!AP60</f>
        <v>#VALUE!</v>
      </c>
      <c r="R63" s="29">
        <f>[13]宝物温养!$CL60</f>
        <v>108936557452.51828</v>
      </c>
      <c r="S63" s="29">
        <f>[17]效用汇总!I36</f>
        <v>142868750907.64212</v>
      </c>
      <c r="T63" s="29">
        <f>[17]效用汇总!J36</f>
        <v>693973646314.81494</v>
      </c>
      <c r="U63" s="29">
        <f>[8]装备强化!CP62+[8]装备突破!BN62</f>
        <v>91386008801.782349</v>
      </c>
      <c r="V63" s="29">
        <f>[14]藏品属性!AL67+[14]藏品属性!AM67</f>
        <v>179818696472.17285</v>
      </c>
      <c r="W63" s="29">
        <f>[15]育马!AY62+[15]词条!BF62</f>
        <v>6359896286.4494476</v>
      </c>
      <c r="X63" s="29">
        <f>[11]属性汇总新!V60</f>
        <v>55963620575.448273</v>
      </c>
      <c r="Y63" s="29">
        <f>[6]武将升星!$BK60</f>
        <v>422276.12125522614</v>
      </c>
      <c r="Z63" s="29"/>
      <c r="AA63" s="29" t="e">
        <f>[6]武将升级!$BT60+[6]武将进阶!$AW60</f>
        <v>#VALUE!</v>
      </c>
      <c r="AB63" s="29"/>
      <c r="AC63" s="29">
        <f>[6]武将觉醒!$BY60</f>
        <v>36994.791064037781</v>
      </c>
      <c r="AD63" s="29">
        <f>[6]第4特性!BK61</f>
        <v>395000</v>
      </c>
      <c r="AE63" s="29"/>
      <c r="AF63" s="29">
        <f>[7]士兵训练属性!$CH62</f>
        <v>53697663.48932682</v>
      </c>
      <c r="AG63" s="29">
        <f>[10]装备强化!$CR62+[10]装备突破!$AJ62</f>
        <v>13242035.236727145</v>
      </c>
      <c r="AH63" s="29"/>
      <c r="AI63" s="29" t="e">
        <f>[4]圣人加成属性战力计算!$U64</f>
        <v>#REF!</v>
      </c>
      <c r="AJ63" s="29"/>
      <c r="AK63" s="29">
        <f>[16]战法升星!$AU61</f>
        <v>806848</v>
      </c>
      <c r="AL63" s="29">
        <f>[13]宝物升星!$AZ60</f>
        <v>3695827.4275990264</v>
      </c>
      <c r="AM63" s="29">
        <f>[13]宝物温养!$CU60</f>
        <v>0</v>
      </c>
      <c r="AN63" s="29">
        <f>[17]投放验证!M37</f>
        <v>120</v>
      </c>
      <c r="AO63" s="29">
        <f>[17]投放验证!AE37+[17]投放验证!AM37</f>
        <v>12011774.124173138</v>
      </c>
      <c r="AP63" s="29">
        <f>[8]装备强化!DC62+[8]装备突破!CA62</f>
        <v>6522759.1307734996</v>
      </c>
      <c r="AQ63" s="29">
        <f>[14]藏品属性!AN67</f>
        <v>1382672.7340900656</v>
      </c>
      <c r="AR63" s="29">
        <f>[15]付费投放!AA63</f>
        <v>158909.29003337861</v>
      </c>
      <c r="AS63" s="29">
        <f>[11]属性汇总新!W60</f>
        <v>1954914.204494318</v>
      </c>
      <c r="AU63" s="29">
        <f t="shared" si="210"/>
        <v>37134520681.057632</v>
      </c>
      <c r="AV63" s="29">
        <f t="shared" si="211"/>
        <v>422276.12125522614</v>
      </c>
      <c r="AW63" s="29">
        <f t="shared" si="212"/>
        <v>183796.67028591651</v>
      </c>
      <c r="AX63" s="29" t="e">
        <f t="shared" si="213"/>
        <v>#DIV/0!</v>
      </c>
      <c r="AY63" s="29">
        <f t="shared" si="214"/>
        <v>843842.79106403782</v>
      </c>
      <c r="AZ63" s="29" t="e">
        <f t="shared" si="215"/>
        <v>#DIV/0!</v>
      </c>
      <c r="BA63" s="29">
        <f t="shared" si="164"/>
        <v>47117131186.703323</v>
      </c>
      <c r="BB63" s="29">
        <f t="shared" si="165"/>
        <v>395000</v>
      </c>
      <c r="BC63" s="29" t="e">
        <f t="shared" si="203"/>
        <v>#DIV/0!</v>
      </c>
      <c r="BD63" s="29">
        <f t="shared" si="216"/>
        <v>0</v>
      </c>
      <c r="BE63" s="29">
        <f t="shared" si="217"/>
        <v>0</v>
      </c>
      <c r="BF63" s="29" t="e">
        <f t="shared" si="218"/>
        <v>#DIV/0!</v>
      </c>
      <c r="BG63" s="29">
        <f t="shared" si="219"/>
        <v>48140961063.059525</v>
      </c>
      <c r="BH63" s="29" t="e">
        <f t="shared" si="220"/>
        <v>#VALUE!</v>
      </c>
      <c r="BI63" s="29" t="e">
        <f t="shared" si="221"/>
        <v>#VALUE!</v>
      </c>
      <c r="BJ63" s="29">
        <f t="shared" si="222"/>
        <v>65845698296.241302</v>
      </c>
      <c r="BK63" s="29">
        <f t="shared" si="223"/>
        <v>13242035.236727145</v>
      </c>
      <c r="BL63" s="29">
        <f t="shared" si="224"/>
        <v>2784.0493524503049</v>
      </c>
      <c r="BM63" s="29">
        <f t="shared" si="225"/>
        <v>570959200416.77734</v>
      </c>
      <c r="BN63" s="29">
        <f t="shared" si="173"/>
        <v>53697663.48932682</v>
      </c>
      <c r="BO63" s="29">
        <f t="shared" si="226"/>
        <v>8296.1776134078045</v>
      </c>
      <c r="BP63" s="29">
        <f t="shared" si="227"/>
        <v>10836409072.27869</v>
      </c>
      <c r="BQ63" s="29">
        <f t="shared" si="228"/>
        <v>0</v>
      </c>
      <c r="BR63" s="29" t="e">
        <f t="shared" si="229"/>
        <v>#DIV/0!</v>
      </c>
      <c r="BS63" s="29" t="e">
        <f t="shared" si="176"/>
        <v>#VALUE!</v>
      </c>
      <c r="BT63" s="29">
        <f t="shared" si="177"/>
        <v>3695827.4275990264</v>
      </c>
      <c r="BU63" s="29" t="e">
        <f t="shared" si="230"/>
        <v>#VALUE!</v>
      </c>
      <c r="BV63" s="29">
        <f t="shared" si="178"/>
        <v>836842397222.45703</v>
      </c>
      <c r="BW63" s="29">
        <f t="shared" si="179"/>
        <v>12011894.124173138</v>
      </c>
      <c r="BX63" s="29">
        <f t="shared" si="199"/>
        <v>33874.136780178589</v>
      </c>
      <c r="BY63" s="29">
        <f t="shared" si="180"/>
        <v>91386008801.782349</v>
      </c>
      <c r="BZ63" s="29">
        <f t="shared" si="181"/>
        <v>6522759.1307734996</v>
      </c>
      <c r="CA63" s="29" t="e">
        <f t="shared" si="200"/>
        <v>#DIV/0!</v>
      </c>
      <c r="CB63" s="29">
        <f t="shared" si="182"/>
        <v>6359896286.4494476</v>
      </c>
      <c r="CC63" s="29">
        <f t="shared" si="183"/>
        <v>158909.29003337861</v>
      </c>
      <c r="CD63" s="29" t="e">
        <f t="shared" si="201"/>
        <v>#DIV/0!</v>
      </c>
      <c r="CE63" s="29">
        <f t="shared" si="184"/>
        <v>179818696472.17285</v>
      </c>
      <c r="CF63" s="29">
        <f t="shared" si="185"/>
        <v>1382672.7340900656</v>
      </c>
      <c r="CG63" s="29">
        <f t="shared" si="202"/>
        <v>106277.44482872887</v>
      </c>
      <c r="CI63" s="69" t="e">
        <f t="shared" si="231"/>
        <v>#DIV/0!</v>
      </c>
      <c r="CJ63" s="69" t="e">
        <f t="shared" si="232"/>
        <v>#DIV/0!</v>
      </c>
      <c r="CK63" s="69" t="e">
        <f t="shared" si="233"/>
        <v>#DIV/0!</v>
      </c>
      <c r="CL63" s="69" t="e">
        <f t="shared" si="234"/>
        <v>#DIV/0!</v>
      </c>
      <c r="CM63" s="69" t="e">
        <f t="shared" si="235"/>
        <v>#DIV/0!</v>
      </c>
      <c r="CN63" s="69" t="e">
        <f t="shared" si="236"/>
        <v>#DIV/0!</v>
      </c>
      <c r="CO63" s="69" t="e">
        <f t="shared" si="237"/>
        <v>#DIV/0!</v>
      </c>
      <c r="CP63" s="69" t="e">
        <f t="shared" si="238"/>
        <v>#DIV/0!</v>
      </c>
      <c r="CQ63" s="69" t="e">
        <f t="shared" si="239"/>
        <v>#DIV/0!</v>
      </c>
      <c r="CR63" s="69" t="e">
        <f t="shared" si="240"/>
        <v>#DIV/0!</v>
      </c>
      <c r="CS63" s="69" t="e">
        <f t="shared" si="241"/>
        <v>#DIV/0!</v>
      </c>
      <c r="CT63" s="69" t="e">
        <f t="shared" si="242"/>
        <v>#DIV/0!</v>
      </c>
      <c r="CU63" s="69" t="e">
        <f t="shared" si="186"/>
        <v>#VALUE!</v>
      </c>
      <c r="CV63" s="69" t="e">
        <f t="shared" si="243"/>
        <v>#DIV/0!</v>
      </c>
      <c r="CW63" s="99" t="e">
        <f t="shared" si="187"/>
        <v>#DIV/0!</v>
      </c>
      <c r="CX63" s="99" t="e">
        <f t="shared" si="188"/>
        <v>#DIV/0!</v>
      </c>
      <c r="CY63" s="99" t="e">
        <f t="shared" si="189"/>
        <v>#DIV/0!</v>
      </c>
      <c r="CZ63" s="99" t="e">
        <f t="shared" si="190"/>
        <v>#DIV/0!</v>
      </c>
      <c r="DA63" s="68" t="e">
        <f t="shared" si="244"/>
        <v>#DIV/0!</v>
      </c>
      <c r="DE63" s="29">
        <v>120</v>
      </c>
      <c r="DF63" s="29" t="e">
        <f>INDEX(武将属性!$D$5:$D$104,$DE63,1)*(INDEX(非r将兵属性验证!$V$7:$V$106,$DE63,1)+INDEX(非r将兵属性验证!$AP$7:$AP$106,$DE63,1))</f>
        <v>#REF!</v>
      </c>
      <c r="DG63" s="29" t="e">
        <f>INDEX((武将属性!$X$5:$X$104+武将属性!$Y$5:$Y$104)*(武将属性!$R$5:$R$104),$DE63,1)*INDEX(非r将兵属性验证!$W$7:$W$106,$DE63,1)+
INDEX((士兵属性!$D$5:$D$104)*(士兵属性!$J$5:$J$104),$DE63,1)*INDEX(非r将兵属性验证!$AQ$7:$AQ$106,$DE63,1)
+#REF!+#REF!</f>
        <v>#REF!</v>
      </c>
      <c r="DH63" s="29" t="e">
        <f>INDEX((武将属性!$AJ$5:$AJ$104+武将属性!$AK$5:$AK$104)*(武将属性!$AD$5:$AD$104),$DE63,1)*INDEX(非r将兵属性验证!$X$7:$X$106,$DE63,1)+INDEX((士兵属性!$O$5:$O$104)*(士兵属性!$U$5:$U$104),$DE63,1)*INDEX(非r将兵属性验证!$AR$7:$AR$106,$DE63,1)+#REF!+#REF!</f>
        <v>#REF!</v>
      </c>
      <c r="DI63" s="29"/>
      <c r="DJ63" s="29"/>
      <c r="DK63" s="29" t="e">
        <f>INDEX(带兵数!$E$4:$E$103,$DE63,1)*INDEX(非r将兵属性验证!$AW$7:$AW$106,$DE63,1)</f>
        <v>#REF!</v>
      </c>
      <c r="DL63" s="29" t="e">
        <f>0.5*INDEX(战法技能效用!$E$5:$E$104,$DE63,1)*(INDEX(非r将兵属性验证!$AC$7:$AC$106,$DE63,1)+INDEX(非r将兵属性验证!$AX$7:$AX$106,$DE63,1))</f>
        <v>#REF!</v>
      </c>
      <c r="DM63" s="29" t="e">
        <f>INDEX(武将属性!$D$5:$D$104,$DE63,1)*(INDEX(非r将兵属性验证!$V$7:$V$106,$DE63,1)+INDEX(非r将兵属性验证!$AP$7:$AP$106,$DE63,1))</f>
        <v>#REF!</v>
      </c>
      <c r="DN63" s="39" t="e">
        <f>INDEX((武将属性!$X$5:$X$104+武将属性!$Y$5:$Y$104)*(武将属性!$R$5:$R$104),$DE63,1)*INDEX(非r将兵属性验证!$W$7:$W$106,$DE63,1)+
INDEX((士兵属性!$D$5:$D$104)*(士兵属性!$J$5:$J$104),$DE63,1)*INDEX(非r将兵属性验证!$AQ$7:$AQ$106,$DE63,1)
+#REF!+#REF!</f>
        <v>#REF!</v>
      </c>
      <c r="DO63" s="29" t="e">
        <f>INDEX((武将属性!$AJ$5:$AJ$104+武将属性!$AK$5:$AK$104)*(武将属性!$AD$5:$AD$104),$DE63,1)*INDEX(非r将兵属性验证!$X$7:$X$106,$DE63,1)+INDEX((士兵属性!$O$5:$O$104)*(士兵属性!$U$5:$U$104),$DE63,1)*INDEX(非r将兵属性验证!$AR$7:$AR$106,$DE63,1)+#REF!+#REF!</f>
        <v>#REF!</v>
      </c>
      <c r="DP63" s="29"/>
      <c r="DQ63" s="29"/>
      <c r="DR63" s="29" t="e">
        <f>INDEX(带兵数!$E$4:$E$103,$DE63,1)*INDEX(非r将兵属性验证!$AW$7:$AW$106,$DE63,1)</f>
        <v>#REF!</v>
      </c>
      <c r="DS63" s="29" t="e">
        <f>0.5*INDEX(战法技能效用!$E$5:$E$104,$DE63,1)*(INDEX(非r将兵属性验证!$AC$7:$AC$106,$DE63,1)+INDEX(非r将兵属性验证!$AX$7:$AX$106,$DE63,1))</f>
        <v>#REF!</v>
      </c>
      <c r="DT63" s="29" t="e">
        <f t="shared" si="245"/>
        <v>#REF!</v>
      </c>
    </row>
    <row r="64" spans="2:124" x14ac:dyDescent="0.15">
      <c r="B64" s="8">
        <v>15</v>
      </c>
      <c r="C64" s="29">
        <v>130</v>
      </c>
      <c r="D64" s="29">
        <f>[6]武将升星!$AZ61</f>
        <v>0</v>
      </c>
      <c r="E64" s="29">
        <f>[6]武将进阶!$AL61</f>
        <v>0</v>
      </c>
      <c r="F64" s="29">
        <f>[6]武将升级!$BH61</f>
        <v>69181587028.677155</v>
      </c>
      <c r="G64" s="29">
        <f>[6]武将羁绊!$BC64</f>
        <v>50388814417.505318</v>
      </c>
      <c r="H64" s="29">
        <f>[6]武将觉醒!BK61</f>
        <v>0</v>
      </c>
      <c r="I64" s="29">
        <f>[6]第4特性!AJ62</f>
        <v>47117131186.703323</v>
      </c>
      <c r="J64" s="29">
        <f>[7]士兵阶位属性!$CI62</f>
        <v>314016973398.75476</v>
      </c>
      <c r="K64" s="29">
        <f>[7]士兵训练属性!$BY63</f>
        <v>676457120870.69885</v>
      </c>
      <c r="L64" s="29">
        <f>[10]装备强化!$CE63</f>
        <v>88988115931.308685</v>
      </c>
      <c r="M64" s="29"/>
      <c r="N64" s="29">
        <f>[4]圣人加成属性战力计算!$I65+[4]圣人加成属性战力计算!$R65</f>
        <v>24553138312.936584</v>
      </c>
      <c r="O64" s="29">
        <f>[12]爵位属性!$U61</f>
        <v>19640327573.018105</v>
      </c>
      <c r="P64" s="29" t="e">
        <f>[16]战法升星!AP62</f>
        <v>#DIV/0!</v>
      </c>
      <c r="Q64" s="29" t="e">
        <f>[13]宝物升星!AP61</f>
        <v>#VALUE!</v>
      </c>
      <c r="R64" s="29">
        <f>[13]宝物温养!$CL61</f>
        <v>108936557452.51828</v>
      </c>
      <c r="S64" s="29">
        <f>[17]效用汇总!I37</f>
        <v>142868750907.64212</v>
      </c>
      <c r="T64" s="29">
        <f>[17]效用汇总!J37</f>
        <v>859472727230.09949</v>
      </c>
      <c r="U64" s="29">
        <f>[8]装备强化!CP63+[8]装备突破!BN63</f>
        <v>91386008801.782349</v>
      </c>
      <c r="V64" s="29">
        <f>[14]藏品属性!AL68+[14]藏品属性!AM68</f>
        <v>207163959254.38831</v>
      </c>
      <c r="W64" s="29">
        <f>[15]育马!AY63+[15]词条!BF63</f>
        <v>6359896286.4494476</v>
      </c>
      <c r="X64" s="29">
        <f>[11]属性汇总新!V61</f>
        <v>72383853963.733856</v>
      </c>
      <c r="Y64" s="29">
        <f>[6]武将升星!$BK61</f>
        <v>476662.27999633242</v>
      </c>
      <c r="Z64" s="29"/>
      <c r="AA64" s="29" t="e">
        <f>[6]武将升级!$BT61+[6]武将进阶!$AW61</f>
        <v>#VALUE!</v>
      </c>
      <c r="AB64" s="29"/>
      <c r="AC64" s="29">
        <f>[6]武将觉醒!$BY61</f>
        <v>36994.791064037781</v>
      </c>
      <c r="AD64" s="29">
        <f>[6]第4特性!BK62</f>
        <v>395000</v>
      </c>
      <c r="AE64" s="29"/>
      <c r="AF64" s="29">
        <f>[7]士兵训练属性!$CH63</f>
        <v>121989407.49568743</v>
      </c>
      <c r="AG64" s="29">
        <f>[10]装备强化!$CR63+[10]装备突破!$AJ63</f>
        <v>26688662.61940933</v>
      </c>
      <c r="AH64" s="29"/>
      <c r="AI64" s="29" t="e">
        <f>[4]圣人加成属性战力计算!$U65</f>
        <v>#REF!</v>
      </c>
      <c r="AJ64" s="29"/>
      <c r="AK64" s="29">
        <f>[16]战法升星!$AU62</f>
        <v>806848</v>
      </c>
      <c r="AL64" s="29">
        <f>[13]宝物升星!$AZ61</f>
        <v>7060670.8832200803</v>
      </c>
      <c r="AM64" s="29">
        <f>[13]宝物温养!$CU61</f>
        <v>0</v>
      </c>
      <c r="AN64" s="29">
        <f>[17]投放验证!M38</f>
        <v>130</v>
      </c>
      <c r="AO64" s="29">
        <f>[17]投放验证!AE38+[17]投放验证!AM38</f>
        <v>24259984.624139879</v>
      </c>
      <c r="AP64" s="29">
        <f>[8]装备强化!DC63+[8]装备突破!CA63</f>
        <v>6522759.1307734996</v>
      </c>
      <c r="AQ64" s="29">
        <f>[14]藏品属性!AN68</f>
        <v>5625134.9699599147</v>
      </c>
      <c r="AR64" s="29">
        <f>[15]付费投放!AA64</f>
        <v>158909.29003337861</v>
      </c>
      <c r="AS64" s="29">
        <f>[11]属性汇总新!W61</f>
        <v>3735512.4430407924</v>
      </c>
      <c r="AU64" s="29">
        <f t="shared" si="210"/>
        <v>50388814417.505318</v>
      </c>
      <c r="AV64" s="29">
        <f t="shared" si="211"/>
        <v>476662.27999633242</v>
      </c>
      <c r="AW64" s="29">
        <f t="shared" si="212"/>
        <v>243707.11304583814</v>
      </c>
      <c r="AX64" s="29" t="e">
        <f t="shared" si="213"/>
        <v>#DIV/0!</v>
      </c>
      <c r="AY64" s="29">
        <f t="shared" si="214"/>
        <v>843842.79106403782</v>
      </c>
      <c r="AZ64" s="29" t="e">
        <f t="shared" si="215"/>
        <v>#DIV/0!</v>
      </c>
      <c r="BA64" s="29">
        <f t="shared" si="164"/>
        <v>47117131186.703323</v>
      </c>
      <c r="BB64" s="29">
        <f t="shared" si="165"/>
        <v>395000</v>
      </c>
      <c r="BC64" s="29" t="e">
        <f t="shared" si="203"/>
        <v>#DIV/0!</v>
      </c>
      <c r="BD64" s="29">
        <f t="shared" si="216"/>
        <v>0</v>
      </c>
      <c r="BE64" s="29">
        <f t="shared" si="217"/>
        <v>0</v>
      </c>
      <c r="BF64" s="29" t="e">
        <f t="shared" si="218"/>
        <v>#DIV/0!</v>
      </c>
      <c r="BG64" s="29">
        <f t="shared" si="219"/>
        <v>69181587028.677155</v>
      </c>
      <c r="BH64" s="29" t="e">
        <f t="shared" si="220"/>
        <v>#VALUE!</v>
      </c>
      <c r="BI64" s="29" t="e">
        <f t="shared" si="221"/>
        <v>#VALUE!</v>
      </c>
      <c r="BJ64" s="29">
        <f t="shared" si="222"/>
        <v>88988115931.308685</v>
      </c>
      <c r="BK64" s="29">
        <f t="shared" si="223"/>
        <v>26688662.61940933</v>
      </c>
      <c r="BL64" s="29">
        <f t="shared" si="224"/>
        <v>1721.057405433301</v>
      </c>
      <c r="BM64" s="29">
        <f t="shared" si="225"/>
        <v>990474094269.45361</v>
      </c>
      <c r="BN64" s="29">
        <f t="shared" si="173"/>
        <v>121989407.49568743</v>
      </c>
      <c r="BO64" s="29">
        <f t="shared" si="226"/>
        <v>6142.9811166281415</v>
      </c>
      <c r="BP64" s="29">
        <f t="shared" si="227"/>
        <v>19640327573.018105</v>
      </c>
      <c r="BQ64" s="29">
        <f t="shared" si="228"/>
        <v>0</v>
      </c>
      <c r="BR64" s="29" t="e">
        <f t="shared" si="229"/>
        <v>#DIV/0!</v>
      </c>
      <c r="BS64" s="29" t="e">
        <f t="shared" si="176"/>
        <v>#VALUE!</v>
      </c>
      <c r="BT64" s="29">
        <f t="shared" si="177"/>
        <v>7060670.8832200803</v>
      </c>
      <c r="BU64" s="29" t="e">
        <f t="shared" si="230"/>
        <v>#VALUE!</v>
      </c>
      <c r="BV64" s="29">
        <f t="shared" si="178"/>
        <v>1002341478137.7416</v>
      </c>
      <c r="BW64" s="29">
        <f t="shared" si="179"/>
        <v>24260114.624139879</v>
      </c>
      <c r="BX64" s="29">
        <f t="shared" si="199"/>
        <v>13512.091892510749</v>
      </c>
      <c r="BY64" s="29">
        <f t="shared" si="180"/>
        <v>91386008801.782349</v>
      </c>
      <c r="BZ64" s="29">
        <f t="shared" si="181"/>
        <v>6522759.1307734996</v>
      </c>
      <c r="CA64" s="29" t="e">
        <f t="shared" si="200"/>
        <v>#DIV/0!</v>
      </c>
      <c r="CB64" s="29">
        <f t="shared" si="182"/>
        <v>6359896286.4494476</v>
      </c>
      <c r="CC64" s="29">
        <f t="shared" si="183"/>
        <v>158909.29003337861</v>
      </c>
      <c r="CD64" s="29" t="e">
        <f t="shared" si="201"/>
        <v>#DIV/0!</v>
      </c>
      <c r="CE64" s="29">
        <f t="shared" si="184"/>
        <v>207163959254.38831</v>
      </c>
      <c r="CF64" s="29">
        <f t="shared" si="185"/>
        <v>5625134.9699599147</v>
      </c>
      <c r="CG64" s="29">
        <f t="shared" si="202"/>
        <v>6445.6113600758417</v>
      </c>
      <c r="CI64" s="69" t="e">
        <f t="shared" si="231"/>
        <v>#DIV/0!</v>
      </c>
      <c r="CJ64" s="69" t="e">
        <f t="shared" si="232"/>
        <v>#DIV/0!</v>
      </c>
      <c r="CK64" s="69" t="e">
        <f t="shared" si="233"/>
        <v>#DIV/0!</v>
      </c>
      <c r="CL64" s="69" t="e">
        <f t="shared" si="234"/>
        <v>#DIV/0!</v>
      </c>
      <c r="CM64" s="69" t="e">
        <f t="shared" si="235"/>
        <v>#DIV/0!</v>
      </c>
      <c r="CN64" s="69" t="e">
        <f t="shared" si="236"/>
        <v>#DIV/0!</v>
      </c>
      <c r="CO64" s="69" t="e">
        <f t="shared" si="237"/>
        <v>#DIV/0!</v>
      </c>
      <c r="CP64" s="69" t="e">
        <f t="shared" si="238"/>
        <v>#DIV/0!</v>
      </c>
      <c r="CQ64" s="69" t="e">
        <f t="shared" si="239"/>
        <v>#DIV/0!</v>
      </c>
      <c r="CR64" s="69" t="e">
        <f t="shared" si="240"/>
        <v>#DIV/0!</v>
      </c>
      <c r="CS64" s="69" t="e">
        <f t="shared" si="241"/>
        <v>#DIV/0!</v>
      </c>
      <c r="CT64" s="69" t="e">
        <f t="shared" si="242"/>
        <v>#DIV/0!</v>
      </c>
      <c r="CU64" s="69" t="e">
        <f t="shared" si="186"/>
        <v>#VALUE!</v>
      </c>
      <c r="CV64" s="69" t="e">
        <f t="shared" si="243"/>
        <v>#DIV/0!</v>
      </c>
      <c r="CW64" s="99" t="e">
        <f t="shared" si="187"/>
        <v>#DIV/0!</v>
      </c>
      <c r="CX64" s="99" t="e">
        <f t="shared" si="188"/>
        <v>#DIV/0!</v>
      </c>
      <c r="CY64" s="99" t="e">
        <f t="shared" si="189"/>
        <v>#DIV/0!</v>
      </c>
      <c r="CZ64" s="99" t="e">
        <f t="shared" si="190"/>
        <v>#DIV/0!</v>
      </c>
      <c r="DA64" s="68" t="e">
        <f t="shared" si="244"/>
        <v>#DIV/0!</v>
      </c>
      <c r="DE64" s="29">
        <v>130</v>
      </c>
      <c r="DF64" s="29" t="e">
        <f>INDEX(武将属性!$D$5:$D$104,$DE64,1)*(INDEX(非r将兵属性验证!$V$7:$V$106,$DE64,1)+INDEX(非r将兵属性验证!$AP$7:$AP$106,$DE64,1))</f>
        <v>#REF!</v>
      </c>
      <c r="DG64" s="29" t="e">
        <f>INDEX((武将属性!$X$5:$X$104+武将属性!$Y$5:$Y$104)*(武将属性!$R$5:$R$104),$DE64,1)*INDEX(非r将兵属性验证!$W$7:$W$106,$DE64,1)+
INDEX((士兵属性!$D$5:$D$104)*(士兵属性!$J$5:$J$104),$DE64,1)*INDEX(非r将兵属性验证!$AQ$7:$AQ$106,$DE64,1)
+#REF!+#REF!</f>
        <v>#REF!</v>
      </c>
      <c r="DH64" s="29" t="e">
        <f>INDEX((武将属性!$AJ$5:$AJ$104+武将属性!$AK$5:$AK$104)*(武将属性!$AD$5:$AD$104),$DE64,1)*INDEX(非r将兵属性验证!$X$7:$X$106,$DE64,1)+INDEX((士兵属性!$O$5:$O$104)*(士兵属性!$U$5:$U$104),$DE64,1)*INDEX(非r将兵属性验证!$AR$7:$AR$106,$DE64,1)+#REF!+#REF!</f>
        <v>#REF!</v>
      </c>
      <c r="DI64" s="29"/>
      <c r="DJ64" s="29"/>
      <c r="DK64" s="29" t="e">
        <f>INDEX(带兵数!$E$4:$E$103,$DE64,1)*INDEX(非r将兵属性验证!$AW$7:$AW$106,$DE64,1)</f>
        <v>#REF!</v>
      </c>
      <c r="DL64" s="29" t="e">
        <f>0.5*INDEX(战法技能效用!$E$5:$E$104,$DE64,1)*(INDEX(非r将兵属性验证!$AC$7:$AC$106,$DE64,1)+INDEX(非r将兵属性验证!$AX$7:$AX$106,$DE64,1))</f>
        <v>#REF!</v>
      </c>
      <c r="DM64" s="29" t="e">
        <f>INDEX(武将属性!$D$5:$D$104,$DE64,1)*(INDEX(非r将兵属性验证!$V$7:$V$106,$DE64,1)+INDEX(非r将兵属性验证!$AP$7:$AP$106,$DE64,1))</f>
        <v>#REF!</v>
      </c>
      <c r="DN64" s="39" t="e">
        <f>INDEX((武将属性!$X$5:$X$104+武将属性!$Y$5:$Y$104)*(武将属性!$R$5:$R$104),$DE64,1)*INDEX(非r将兵属性验证!$W$7:$W$106,$DE64,1)+
INDEX((士兵属性!$D$5:$D$104)*(士兵属性!$J$5:$J$104),$DE64,1)*INDEX(非r将兵属性验证!$AQ$7:$AQ$106,$DE64,1)
+#REF!+#REF!</f>
        <v>#REF!</v>
      </c>
      <c r="DO64" s="29" t="e">
        <f>INDEX((武将属性!$AJ$5:$AJ$104+武将属性!$AK$5:$AK$104)*(武将属性!$AD$5:$AD$104),$DE64,1)*INDEX(非r将兵属性验证!$X$7:$X$106,$DE64,1)+INDEX((士兵属性!$O$5:$O$104)*(士兵属性!$U$5:$U$104),$DE64,1)*INDEX(非r将兵属性验证!$AR$7:$AR$106,$DE64,1)+#REF!+#REF!</f>
        <v>#REF!</v>
      </c>
      <c r="DP64" s="29"/>
      <c r="DQ64" s="29"/>
      <c r="DR64" s="29" t="e">
        <f>INDEX(带兵数!$E$4:$E$103,$DE64,1)*INDEX(非r将兵属性验证!$AW$7:$AW$106,$DE64,1)</f>
        <v>#REF!</v>
      </c>
      <c r="DS64" s="29" t="e">
        <f>0.5*INDEX(战法技能效用!$E$5:$E$104,$DE64,1)*(INDEX(非r将兵属性验证!$AC$7:$AC$106,$DE64,1)+INDEX(非r将兵属性验证!$AX$7:$AX$106,$DE64,1))</f>
        <v>#REF!</v>
      </c>
      <c r="DT64" s="29" t="e">
        <f t="shared" si="245"/>
        <v>#REF!</v>
      </c>
    </row>
    <row r="65" spans="2:124" x14ac:dyDescent="0.15">
      <c r="B65" s="8">
        <v>16</v>
      </c>
      <c r="C65" s="29">
        <v>140</v>
      </c>
      <c r="D65" s="29">
        <f>[6]武将升星!$AZ62</f>
        <v>0</v>
      </c>
      <c r="E65" s="29">
        <f>[6]武将进阶!$AL62</f>
        <v>0</v>
      </c>
      <c r="F65" s="29">
        <f>[6]武将升级!$BH62</f>
        <v>94448543807.538422</v>
      </c>
      <c r="G65" s="29">
        <f>[6]武将羁绊!$BC65</f>
        <v>66305611430.950439</v>
      </c>
      <c r="H65" s="29">
        <f>[6]武将觉醒!BK62</f>
        <v>0</v>
      </c>
      <c r="I65" s="29">
        <f>[6]第4特性!AJ63</f>
        <v>47117131186.703323</v>
      </c>
      <c r="J65" s="29">
        <f>[7]士兵阶位属性!$CI63</f>
        <v>496675589484.09528</v>
      </c>
      <c r="K65" s="29">
        <f>[7]士兵训练属性!$BY64</f>
        <v>1129799030307.3557</v>
      </c>
      <c r="L65" s="29">
        <f>[10]装备强化!$CE64</f>
        <v>116779348811.92722</v>
      </c>
      <c r="M65" s="29"/>
      <c r="N65" s="29">
        <f>[4]圣人加成属性战力计算!$I66+[4]圣人加成属性战力计算!$R66</f>
        <v>24553138312.936584</v>
      </c>
      <c r="O65" s="29">
        <f>[12]爵位属性!$U62</f>
        <v>33184850689.763573</v>
      </c>
      <c r="P65" s="29" t="e">
        <f>[16]战法升星!AP63</f>
        <v>#DIV/0!</v>
      </c>
      <c r="Q65" s="29" t="e">
        <f>[13]宝物升星!AP62</f>
        <v>#VALUE!</v>
      </c>
      <c r="R65" s="29">
        <f>[13]宝物温养!$CL62</f>
        <v>108936557452.51828</v>
      </c>
      <c r="S65" s="29">
        <f>[17]效用汇总!I38</f>
        <v>142868750907.64212</v>
      </c>
      <c r="T65" s="29">
        <f>[17]效用汇总!J38</f>
        <v>953644795324.80286</v>
      </c>
      <c r="U65" s="29">
        <f>[8]装备强化!CP64+[8]装备突破!BN64</f>
        <v>91386008801.782349</v>
      </c>
      <c r="V65" s="29">
        <f>[14]藏品属性!AL69+[14]藏品属性!AM69</f>
        <v>208044788335.76733</v>
      </c>
      <c r="W65" s="29">
        <f>[15]育马!AY64+[15]词条!BF64</f>
        <v>6359896286.4494476</v>
      </c>
      <c r="X65" s="29">
        <f>[11]属性汇总新!V62</f>
        <v>102323406499.58188</v>
      </c>
      <c r="Y65" s="29">
        <f>[6]武将升星!$BK62</f>
        <v>548664.53867175581</v>
      </c>
      <c r="Z65" s="29"/>
      <c r="AA65" s="29" t="e">
        <f>[6]武将升级!$BT62+[6]武将进阶!$AW62</f>
        <v>#VALUE!</v>
      </c>
      <c r="AB65" s="29"/>
      <c r="AC65" s="29">
        <f>[6]武将觉醒!$BY62</f>
        <v>36994.791064037781</v>
      </c>
      <c r="AD65" s="29">
        <f>[6]第4特性!BK63</f>
        <v>395000</v>
      </c>
      <c r="AE65" s="29"/>
      <c r="AF65" s="29">
        <f>[7]士兵训练属性!$CH64</f>
        <v>127564393.15945457</v>
      </c>
      <c r="AG65" s="29">
        <f>[10]装备强化!$CR64+[10]装备突破!$AJ64</f>
        <v>55981263.301910676</v>
      </c>
      <c r="AH65" s="29"/>
      <c r="AI65" s="29" t="e">
        <f>[4]圣人加成属性战力计算!$U66</f>
        <v>#REF!</v>
      </c>
      <c r="AJ65" s="29"/>
      <c r="AK65" s="29">
        <f>[16]战法升星!$AU63</f>
        <v>806848</v>
      </c>
      <c r="AL65" s="29">
        <f>[13]宝物升星!$AZ62</f>
        <v>13669729.421830751</v>
      </c>
      <c r="AM65" s="29">
        <f>[13]宝物温养!$CU62</f>
        <v>0</v>
      </c>
      <c r="AN65" s="29">
        <f>[17]投放验证!M39</f>
        <v>140</v>
      </c>
      <c r="AO65" s="29">
        <f>[17]投放验证!AE39+[17]投放验证!AM39</f>
        <v>49234670.530473277</v>
      </c>
      <c r="AP65" s="29">
        <f>[8]装备强化!DC64+[8]装备突破!CA64</f>
        <v>6522759.1307734996</v>
      </c>
      <c r="AQ65" s="29">
        <f>[14]藏品属性!AN69</f>
        <v>12549977.979973277</v>
      </c>
      <c r="AR65" s="29">
        <f>[15]付费投放!AA65</f>
        <v>158909.29003337861</v>
      </c>
      <c r="AS65" s="29">
        <f>[11]属性汇总新!W62</f>
        <v>7173023.8257420585</v>
      </c>
      <c r="AU65" s="29">
        <f t="shared" si="210"/>
        <v>66305611430.950439</v>
      </c>
      <c r="AV65" s="29">
        <f t="shared" si="211"/>
        <v>548664.53867175581</v>
      </c>
      <c r="AW65" s="29">
        <f t="shared" si="212"/>
        <v>221059.69043548935</v>
      </c>
      <c r="AX65" s="29" t="e">
        <f t="shared" si="213"/>
        <v>#DIV/0!</v>
      </c>
      <c r="AY65" s="29">
        <f t="shared" si="214"/>
        <v>843842.79106403782</v>
      </c>
      <c r="AZ65" s="29" t="e">
        <f t="shared" si="215"/>
        <v>#DIV/0!</v>
      </c>
      <c r="BA65" s="29">
        <f t="shared" si="164"/>
        <v>47117131186.703323</v>
      </c>
      <c r="BB65" s="29">
        <f t="shared" si="165"/>
        <v>395000</v>
      </c>
      <c r="BC65" s="29" t="e">
        <f t="shared" si="203"/>
        <v>#DIV/0!</v>
      </c>
      <c r="BD65" s="29">
        <f t="shared" si="216"/>
        <v>0</v>
      </c>
      <c r="BE65" s="29">
        <f t="shared" si="217"/>
        <v>0</v>
      </c>
      <c r="BF65" s="29" t="e">
        <f t="shared" si="218"/>
        <v>#DIV/0!</v>
      </c>
      <c r="BG65" s="29">
        <f t="shared" si="219"/>
        <v>94448543807.538422</v>
      </c>
      <c r="BH65" s="29" t="e">
        <f t="shared" si="220"/>
        <v>#VALUE!</v>
      </c>
      <c r="BI65" s="29" t="e">
        <f t="shared" si="221"/>
        <v>#VALUE!</v>
      </c>
      <c r="BJ65" s="29">
        <f t="shared" si="222"/>
        <v>116779348811.92722</v>
      </c>
      <c r="BK65" s="29">
        <f t="shared" si="223"/>
        <v>55981263.301910676</v>
      </c>
      <c r="BL65" s="29">
        <f t="shared" si="224"/>
        <v>948.74583454859658</v>
      </c>
      <c r="BM65" s="29">
        <f t="shared" si="225"/>
        <v>1626474619791.4509</v>
      </c>
      <c r="BN65" s="29">
        <f t="shared" si="173"/>
        <v>127564393.15945457</v>
      </c>
      <c r="BO65" s="29">
        <f t="shared" si="226"/>
        <v>114081.10511484927</v>
      </c>
      <c r="BP65" s="29">
        <f t="shared" si="227"/>
        <v>33184850689.763573</v>
      </c>
      <c r="BQ65" s="29">
        <f t="shared" si="228"/>
        <v>0</v>
      </c>
      <c r="BR65" s="29" t="e">
        <f t="shared" si="229"/>
        <v>#DIV/0!</v>
      </c>
      <c r="BS65" s="29" t="e">
        <f t="shared" si="176"/>
        <v>#VALUE!</v>
      </c>
      <c r="BT65" s="29">
        <f t="shared" si="177"/>
        <v>13669729.421830751</v>
      </c>
      <c r="BU65" s="29" t="e">
        <f t="shared" si="230"/>
        <v>#VALUE!</v>
      </c>
      <c r="BV65" s="29">
        <f t="shared" si="178"/>
        <v>1096513546232.4449</v>
      </c>
      <c r="BW65" s="29">
        <f t="shared" si="179"/>
        <v>49234810.530473277</v>
      </c>
      <c r="BX65" s="29">
        <f t="shared" si="199"/>
        <v>3770.6992889079393</v>
      </c>
      <c r="BY65" s="29">
        <f t="shared" si="180"/>
        <v>91386008801.782349</v>
      </c>
      <c r="BZ65" s="29">
        <f t="shared" si="181"/>
        <v>6522759.1307734996</v>
      </c>
      <c r="CA65" s="29" t="e">
        <f t="shared" si="200"/>
        <v>#DIV/0!</v>
      </c>
      <c r="CB65" s="29">
        <f t="shared" si="182"/>
        <v>6359896286.4494476</v>
      </c>
      <c r="CC65" s="29">
        <f t="shared" si="183"/>
        <v>158909.29003337861</v>
      </c>
      <c r="CD65" s="29" t="e">
        <f t="shared" si="201"/>
        <v>#DIV/0!</v>
      </c>
      <c r="CE65" s="29">
        <f t="shared" si="184"/>
        <v>208044788335.76733</v>
      </c>
      <c r="CF65" s="29">
        <f t="shared" si="185"/>
        <v>12549977.979973277</v>
      </c>
      <c r="CG65" s="29">
        <f t="shared" si="202"/>
        <v>127.19841880968919</v>
      </c>
      <c r="CI65" s="69" t="e">
        <f t="shared" si="231"/>
        <v>#DIV/0!</v>
      </c>
      <c r="CJ65" s="69" t="e">
        <f t="shared" si="232"/>
        <v>#DIV/0!</v>
      </c>
      <c r="CK65" s="69" t="e">
        <f t="shared" si="233"/>
        <v>#DIV/0!</v>
      </c>
      <c r="CL65" s="69" t="e">
        <f t="shared" si="234"/>
        <v>#DIV/0!</v>
      </c>
      <c r="CM65" s="69" t="e">
        <f t="shared" si="235"/>
        <v>#DIV/0!</v>
      </c>
      <c r="CN65" s="69" t="e">
        <f t="shared" si="236"/>
        <v>#DIV/0!</v>
      </c>
      <c r="CO65" s="69" t="e">
        <f t="shared" si="237"/>
        <v>#DIV/0!</v>
      </c>
      <c r="CP65" s="69" t="e">
        <f t="shared" si="238"/>
        <v>#DIV/0!</v>
      </c>
      <c r="CQ65" s="69" t="e">
        <f t="shared" si="239"/>
        <v>#DIV/0!</v>
      </c>
      <c r="CR65" s="69" t="e">
        <f t="shared" si="240"/>
        <v>#DIV/0!</v>
      </c>
      <c r="CS65" s="69" t="e">
        <f t="shared" si="241"/>
        <v>#DIV/0!</v>
      </c>
      <c r="CT65" s="69" t="e">
        <f t="shared" si="242"/>
        <v>#DIV/0!</v>
      </c>
      <c r="CU65" s="69" t="e">
        <f t="shared" si="186"/>
        <v>#VALUE!</v>
      </c>
      <c r="CV65" s="69" t="e">
        <f t="shared" si="243"/>
        <v>#DIV/0!</v>
      </c>
      <c r="CW65" s="99" t="e">
        <f t="shared" si="187"/>
        <v>#DIV/0!</v>
      </c>
      <c r="CX65" s="99" t="e">
        <f t="shared" si="188"/>
        <v>#DIV/0!</v>
      </c>
      <c r="CY65" s="99" t="e">
        <f t="shared" si="189"/>
        <v>#DIV/0!</v>
      </c>
      <c r="CZ65" s="99" t="e">
        <f t="shared" si="190"/>
        <v>#DIV/0!</v>
      </c>
      <c r="DA65" s="68" t="e">
        <f t="shared" si="244"/>
        <v>#DIV/0!</v>
      </c>
      <c r="DE65" s="29">
        <v>140</v>
      </c>
      <c r="DF65" s="29" t="e">
        <f>INDEX(武将属性!$D$5:$D$104,$DE65,1)*(INDEX(非r将兵属性验证!$V$7:$V$106,$DE65,1)+INDEX(非r将兵属性验证!$AP$7:$AP$106,$DE65,1))</f>
        <v>#REF!</v>
      </c>
      <c r="DG65" s="29" t="e">
        <f>INDEX((武将属性!$X$5:$X$104+武将属性!$Y$5:$Y$104)*(武将属性!$R$5:$R$104),$DE65,1)*INDEX(非r将兵属性验证!$W$7:$W$106,$DE65,1)+
INDEX((士兵属性!$D$5:$D$104)*(士兵属性!$J$5:$J$104),$DE65,1)*INDEX(非r将兵属性验证!$AQ$7:$AQ$106,$DE65,1)
+#REF!+#REF!</f>
        <v>#REF!</v>
      </c>
      <c r="DH65" s="29" t="e">
        <f>INDEX((武将属性!$AJ$5:$AJ$104+武将属性!$AK$5:$AK$104)*(武将属性!$AD$5:$AD$104),$DE65,1)*INDEX(非r将兵属性验证!$X$7:$X$106,$DE65,1)+INDEX((士兵属性!$O$5:$O$104)*(士兵属性!$U$5:$U$104),$DE65,1)*INDEX(非r将兵属性验证!$AR$7:$AR$106,$DE65,1)+#REF!+#REF!</f>
        <v>#REF!</v>
      </c>
      <c r="DI65" s="29"/>
      <c r="DJ65" s="29"/>
      <c r="DK65" s="29" t="e">
        <f>INDEX(带兵数!$E$4:$E$103,$DE65,1)*INDEX(非r将兵属性验证!$AW$7:$AW$106,$DE65,1)</f>
        <v>#REF!</v>
      </c>
      <c r="DL65" s="29" t="e">
        <f>0.5*INDEX(战法技能效用!$E$5:$E$104,$DE65,1)*(INDEX(非r将兵属性验证!$AC$7:$AC$106,$DE65,1)+INDEX(非r将兵属性验证!$AX$7:$AX$106,$DE65,1))</f>
        <v>#REF!</v>
      </c>
      <c r="DM65" s="29" t="e">
        <f>INDEX(武将属性!$D$5:$D$104,$DE65,1)*(INDEX(非r将兵属性验证!$V$7:$V$106,$DE65,1)+INDEX(非r将兵属性验证!$AP$7:$AP$106,$DE65,1))</f>
        <v>#REF!</v>
      </c>
      <c r="DN65" s="39" t="e">
        <f>INDEX((武将属性!$X$5:$X$104+武将属性!$Y$5:$Y$104)*(武将属性!$R$5:$R$104),$DE65,1)*INDEX(非r将兵属性验证!$W$7:$W$106,$DE65,1)+
INDEX((士兵属性!$D$5:$D$104)*(士兵属性!$J$5:$J$104),$DE65,1)*INDEX(非r将兵属性验证!$AQ$7:$AQ$106,$DE65,1)
+#REF!+#REF!</f>
        <v>#REF!</v>
      </c>
      <c r="DO65" s="29" t="e">
        <f>INDEX((武将属性!$AJ$5:$AJ$104+武将属性!$AK$5:$AK$104)*(武将属性!$AD$5:$AD$104),$DE65,1)*INDEX(非r将兵属性验证!$X$7:$X$106,$DE65,1)+INDEX((士兵属性!$O$5:$O$104)*(士兵属性!$U$5:$U$104),$DE65,1)*INDEX(非r将兵属性验证!$AR$7:$AR$106,$DE65,1)+#REF!+#REF!</f>
        <v>#REF!</v>
      </c>
      <c r="DP65" s="29"/>
      <c r="DQ65" s="29"/>
      <c r="DR65" s="29" t="e">
        <f>INDEX(带兵数!$E$4:$E$103,$DE65,1)*INDEX(非r将兵属性验证!$AW$7:$AW$106,$DE65,1)</f>
        <v>#REF!</v>
      </c>
      <c r="DS65" s="29" t="e">
        <f>0.5*INDEX(战法技能效用!$E$5:$E$104,$DE65,1)*(INDEX(非r将兵属性验证!$AC$7:$AC$106,$DE65,1)+INDEX(非r将兵属性验证!$AX$7:$AX$106,$DE65,1))</f>
        <v>#REF!</v>
      </c>
      <c r="DT65" s="29" t="e">
        <f t="shared" si="245"/>
        <v>#REF!</v>
      </c>
    </row>
    <row r="66" spans="2:124" x14ac:dyDescent="0.15">
      <c r="B66" s="8">
        <v>17</v>
      </c>
      <c r="C66" s="29">
        <v>150</v>
      </c>
      <c r="D66" s="29">
        <f>[6]武将升星!$AZ63</f>
        <v>0</v>
      </c>
      <c r="E66" s="29">
        <f>[6]武将进阶!$AL63</f>
        <v>0</v>
      </c>
      <c r="F66" s="29">
        <f>[6]武将升级!$BH63</f>
        <v>124204947986.25804</v>
      </c>
      <c r="G66" s="29">
        <f>[6]武将羁绊!$BC66</f>
        <v>85050726325.404755</v>
      </c>
      <c r="H66" s="29">
        <f>[6]武将觉醒!BK63</f>
        <v>0</v>
      </c>
      <c r="I66" s="29">
        <f>[6]第4特性!AJ64</f>
        <v>47117131186.703323</v>
      </c>
      <c r="J66" s="29">
        <f>[7]士兵阶位属性!$CI64</f>
        <v>799131165030.44604</v>
      </c>
      <c r="K66" s="29">
        <f>[7]士兵训练属性!$BY65</f>
        <v>1869375694921.9985</v>
      </c>
      <c r="L66" s="29">
        <f>[10]装备强化!$CE65</f>
        <v>150660038639.22375</v>
      </c>
      <c r="M66" s="29"/>
      <c r="N66" s="29">
        <f>[4]圣人加成属性战力计算!$I67+[4]圣人加成属性战力计算!$R67</f>
        <v>59034366395.430649</v>
      </c>
      <c r="O66" s="29">
        <f>[12]爵位属性!$U63</f>
        <v>51841891090.354126</v>
      </c>
      <c r="P66" s="29" t="e">
        <f>[16]战法升星!AP64</f>
        <v>#DIV/0!</v>
      </c>
      <c r="Q66" s="29" t="e">
        <f>[13]宝物升星!AP63</f>
        <v>#VALUE!</v>
      </c>
      <c r="R66" s="29">
        <f>[13]宝物温养!$CL63</f>
        <v>108936557452.51828</v>
      </c>
      <c r="S66" s="29">
        <f>[17]效用汇总!I39</f>
        <v>142868750907.64212</v>
      </c>
      <c r="T66" s="29">
        <f>[17]效用汇总!J39</f>
        <v>1252672269733.6123</v>
      </c>
      <c r="U66" s="29">
        <f>[8]装备强化!CP65+[8]装备突破!BN65</f>
        <v>91386008801.782349</v>
      </c>
      <c r="V66" s="29">
        <f>[14]藏品属性!AL70+[14]藏品属性!AM70</f>
        <v>209330938490.96191</v>
      </c>
      <c r="W66" s="29">
        <f>[15]育马!AY65+[15]词条!BF65</f>
        <v>6359896286.4494476</v>
      </c>
      <c r="X66" s="29">
        <f>[11]属性汇总新!V63</f>
        <v>223946323413.50842</v>
      </c>
      <c r="Y66" s="29">
        <f>[6]武将升星!$BK63</f>
        <v>611429.99851597368</v>
      </c>
      <c r="Z66" s="29"/>
      <c r="AA66" s="29" t="e">
        <f>[6]武将升级!$BT63+[6]武将进阶!$AW63</f>
        <v>#VALUE!</v>
      </c>
      <c r="AB66" s="29"/>
      <c r="AC66" s="29">
        <f>[6]武将觉醒!$BY63</f>
        <v>36994.791064037781</v>
      </c>
      <c r="AD66" s="29">
        <f>[6]第4特性!BK64</f>
        <v>395000</v>
      </c>
      <c r="AE66" s="29"/>
      <c r="AF66" s="29">
        <f>[7]士兵训练属性!$CH65</f>
        <v>127564393.15945457</v>
      </c>
      <c r="AG66" s="29">
        <f>[10]装备强化!$CR65+[10]装备突破!$AJ65</f>
        <v>117704593.05260685</v>
      </c>
      <c r="AH66" s="29"/>
      <c r="AI66" s="29" t="e">
        <f>[4]圣人加成属性战力计算!$U67</f>
        <v>#REF!</v>
      </c>
      <c r="AJ66" s="29"/>
      <c r="AK66" s="29">
        <f>[16]战法升星!$AU64</f>
        <v>806848</v>
      </c>
      <c r="AL66" s="29">
        <f>[13]宝物升星!$AZ63</f>
        <v>26583879.846145034</v>
      </c>
      <c r="AM66" s="29">
        <f>[13]宝物温养!$CU63</f>
        <v>0</v>
      </c>
      <c r="AN66" s="29">
        <f>[17]投放验证!M40</f>
        <v>150</v>
      </c>
      <c r="AO66" s="29">
        <f>[17]投放验证!AE40+[17]投放验证!AM40</f>
        <v>99740535.474266946</v>
      </c>
      <c r="AP66" s="29">
        <f>[8]装备强化!DC65+[8]装备突破!CA65</f>
        <v>6522759.1307734996</v>
      </c>
      <c r="AQ66" s="29">
        <f>[14]藏品属性!AN70</f>
        <v>19474820.989986639</v>
      </c>
      <c r="AR66" s="29">
        <f>[15]付费投放!AA66</f>
        <v>158909.29003337861</v>
      </c>
      <c r="AS66" s="29">
        <f>[11]属性汇总新!W63</f>
        <v>13682032.639689306</v>
      </c>
      <c r="AU66" s="29">
        <f t="shared" si="210"/>
        <v>85050726325.404755</v>
      </c>
      <c r="AV66" s="29">
        <f t="shared" si="211"/>
        <v>611429.99851597368</v>
      </c>
      <c r="AW66" s="29">
        <f t="shared" si="212"/>
        <v>298653.35075978364</v>
      </c>
      <c r="AX66" s="29" t="e">
        <f t="shared" si="213"/>
        <v>#DIV/0!</v>
      </c>
      <c r="AY66" s="29">
        <f t="shared" si="214"/>
        <v>843842.79106403782</v>
      </c>
      <c r="AZ66" s="29" t="e">
        <f t="shared" si="215"/>
        <v>#DIV/0!</v>
      </c>
      <c r="BA66" s="29">
        <f t="shared" si="164"/>
        <v>47117131186.703323</v>
      </c>
      <c r="BB66" s="29">
        <f t="shared" si="165"/>
        <v>395000</v>
      </c>
      <c r="BC66" s="29" t="e">
        <f t="shared" si="203"/>
        <v>#DIV/0!</v>
      </c>
      <c r="BD66" s="29">
        <f t="shared" si="216"/>
        <v>0</v>
      </c>
      <c r="BE66" s="29">
        <f t="shared" si="217"/>
        <v>0</v>
      </c>
      <c r="BF66" s="29" t="e">
        <f t="shared" si="218"/>
        <v>#DIV/0!</v>
      </c>
      <c r="BG66" s="29">
        <f t="shared" si="219"/>
        <v>124204947986.25804</v>
      </c>
      <c r="BH66" s="29" t="e">
        <f t="shared" si="220"/>
        <v>#VALUE!</v>
      </c>
      <c r="BI66" s="29" t="e">
        <f t="shared" si="221"/>
        <v>#VALUE!</v>
      </c>
      <c r="BJ66" s="29">
        <f t="shared" si="222"/>
        <v>150660038639.22375</v>
      </c>
      <c r="BK66" s="29">
        <f t="shared" si="223"/>
        <v>117704593.05260685</v>
      </c>
      <c r="BL66" s="29">
        <f t="shared" si="224"/>
        <v>548.91221786223218</v>
      </c>
      <c r="BM66" s="29">
        <f t="shared" si="225"/>
        <v>2668506859952.4443</v>
      </c>
      <c r="BN66" s="29">
        <f t="shared" si="173"/>
        <v>127564393.15945457</v>
      </c>
      <c r="BO66" s="29" t="e">
        <f t="shared" si="226"/>
        <v>#DIV/0!</v>
      </c>
      <c r="BP66" s="29">
        <f t="shared" si="227"/>
        <v>51841891090.354126</v>
      </c>
      <c r="BQ66" s="29">
        <f t="shared" si="228"/>
        <v>0</v>
      </c>
      <c r="BR66" s="29" t="e">
        <f t="shared" si="229"/>
        <v>#DIV/0!</v>
      </c>
      <c r="BS66" s="29" t="e">
        <f t="shared" si="176"/>
        <v>#VALUE!</v>
      </c>
      <c r="BT66" s="29">
        <f t="shared" si="177"/>
        <v>26583879.846145034</v>
      </c>
      <c r="BU66" s="29" t="e">
        <f t="shared" si="230"/>
        <v>#VALUE!</v>
      </c>
      <c r="BV66" s="29">
        <f t="shared" si="178"/>
        <v>1395541020641.2544</v>
      </c>
      <c r="BW66" s="29">
        <f t="shared" si="179"/>
        <v>99740685.474266946</v>
      </c>
      <c r="BX66" s="29">
        <f t="shared" si="199"/>
        <v>5920.6473453155168</v>
      </c>
      <c r="BY66" s="29">
        <f t="shared" si="180"/>
        <v>91386008801.782349</v>
      </c>
      <c r="BZ66" s="29">
        <f t="shared" si="181"/>
        <v>6522759.1307734996</v>
      </c>
      <c r="CA66" s="29" t="e">
        <f t="shared" si="200"/>
        <v>#DIV/0!</v>
      </c>
      <c r="CB66" s="29">
        <f t="shared" si="182"/>
        <v>6359896286.4494476</v>
      </c>
      <c r="CC66" s="29">
        <f t="shared" si="183"/>
        <v>158909.29003337861</v>
      </c>
      <c r="CD66" s="29" t="e">
        <f t="shared" si="201"/>
        <v>#DIV/0!</v>
      </c>
      <c r="CE66" s="29">
        <f t="shared" si="184"/>
        <v>209330938490.96191</v>
      </c>
      <c r="CF66" s="29">
        <f t="shared" si="185"/>
        <v>19474820.989986639</v>
      </c>
      <c r="CG66" s="29">
        <f t="shared" si="202"/>
        <v>185.72986468210178</v>
      </c>
      <c r="CI66" s="69" t="e">
        <f t="shared" si="231"/>
        <v>#DIV/0!</v>
      </c>
      <c r="CJ66" s="69" t="e">
        <f t="shared" si="232"/>
        <v>#DIV/0!</v>
      </c>
      <c r="CK66" s="69" t="e">
        <f t="shared" si="233"/>
        <v>#DIV/0!</v>
      </c>
      <c r="CL66" s="69" t="e">
        <f t="shared" si="234"/>
        <v>#DIV/0!</v>
      </c>
      <c r="CM66" s="69" t="e">
        <f t="shared" si="235"/>
        <v>#DIV/0!</v>
      </c>
      <c r="CN66" s="69" t="e">
        <f t="shared" si="236"/>
        <v>#DIV/0!</v>
      </c>
      <c r="CO66" s="69" t="e">
        <f t="shared" si="237"/>
        <v>#DIV/0!</v>
      </c>
      <c r="CP66" s="69" t="e">
        <f t="shared" si="238"/>
        <v>#DIV/0!</v>
      </c>
      <c r="CQ66" s="69" t="e">
        <f t="shared" si="239"/>
        <v>#DIV/0!</v>
      </c>
      <c r="CR66" s="69" t="e">
        <f t="shared" si="240"/>
        <v>#DIV/0!</v>
      </c>
      <c r="CS66" s="69" t="e">
        <f t="shared" si="241"/>
        <v>#DIV/0!</v>
      </c>
      <c r="CT66" s="69" t="e">
        <f t="shared" si="242"/>
        <v>#DIV/0!</v>
      </c>
      <c r="CU66" s="69" t="e">
        <f t="shared" si="186"/>
        <v>#VALUE!</v>
      </c>
      <c r="CV66" s="69" t="e">
        <f t="shared" si="243"/>
        <v>#DIV/0!</v>
      </c>
      <c r="CW66" s="99" t="e">
        <f t="shared" si="187"/>
        <v>#DIV/0!</v>
      </c>
      <c r="CX66" s="99" t="e">
        <f t="shared" si="188"/>
        <v>#DIV/0!</v>
      </c>
      <c r="CY66" s="99" t="e">
        <f t="shared" si="189"/>
        <v>#DIV/0!</v>
      </c>
      <c r="CZ66" s="99" t="e">
        <f t="shared" si="190"/>
        <v>#DIV/0!</v>
      </c>
      <c r="DA66" s="68" t="e">
        <f t="shared" si="244"/>
        <v>#DIV/0!</v>
      </c>
      <c r="DE66" s="29">
        <v>150</v>
      </c>
      <c r="DF66" s="29" t="e">
        <f>INDEX(武将属性!$D$5:$D$104,$DE66,1)*(INDEX(非r将兵属性验证!$V$7:$V$106,$DE66,1)+INDEX(非r将兵属性验证!$AP$7:$AP$106,$DE66,1))</f>
        <v>#REF!</v>
      </c>
      <c r="DG66" s="29" t="e">
        <f>INDEX((武将属性!$X$5:$X$104+武将属性!$Y$5:$Y$104)*(武将属性!$R$5:$R$104),$DE66,1)*INDEX(非r将兵属性验证!$W$7:$W$106,$DE66,1)+
INDEX((士兵属性!$D$5:$D$104)*(士兵属性!$J$5:$J$104),$DE66,1)*INDEX(非r将兵属性验证!$AQ$7:$AQ$106,$DE66,1)
+#REF!+#REF!</f>
        <v>#REF!</v>
      </c>
      <c r="DH66" s="29" t="e">
        <f>INDEX((武将属性!$AJ$5:$AJ$104+武将属性!$AK$5:$AK$104)*(武将属性!$AD$5:$AD$104),$DE66,1)*INDEX(非r将兵属性验证!$X$7:$X$106,$DE66,1)+INDEX((士兵属性!$O$5:$O$104)*(士兵属性!$U$5:$U$104),$DE66,1)*INDEX(非r将兵属性验证!$AR$7:$AR$106,$DE66,1)+#REF!+#REF!</f>
        <v>#REF!</v>
      </c>
      <c r="DI66" s="29"/>
      <c r="DJ66" s="29"/>
      <c r="DK66" s="29" t="e">
        <f>INDEX(带兵数!$E$4:$E$103,$DE66,1)*INDEX(非r将兵属性验证!$AW$7:$AW$106,$DE66,1)</f>
        <v>#REF!</v>
      </c>
      <c r="DL66" s="29" t="e">
        <f>0.5*INDEX(战法技能效用!$E$5:$E$104,$DE66,1)*(INDEX(非r将兵属性验证!$AC$7:$AC$106,$DE66,1)+INDEX(非r将兵属性验证!$AX$7:$AX$106,$DE66,1))</f>
        <v>#REF!</v>
      </c>
      <c r="DM66" s="29" t="e">
        <f>INDEX(武将属性!$D$5:$D$104,$DE66,1)*(INDEX(非r将兵属性验证!$V$7:$V$106,$DE66,1)+INDEX(非r将兵属性验证!$AP$7:$AP$106,$DE66,1))</f>
        <v>#REF!</v>
      </c>
      <c r="DN66" s="39" t="e">
        <f>INDEX((武将属性!$X$5:$X$104+武将属性!$Y$5:$Y$104)*(武将属性!$R$5:$R$104),$DE66,1)*INDEX(非r将兵属性验证!$W$7:$W$106,$DE66,1)+
INDEX((士兵属性!$D$5:$D$104)*(士兵属性!$J$5:$J$104),$DE66,1)*INDEX(非r将兵属性验证!$AQ$7:$AQ$106,$DE66,1)
+#REF!+#REF!</f>
        <v>#REF!</v>
      </c>
      <c r="DO66" s="29" t="e">
        <f>INDEX((武将属性!$AJ$5:$AJ$104+武将属性!$AK$5:$AK$104)*(武将属性!$AD$5:$AD$104),$DE66,1)*INDEX(非r将兵属性验证!$X$7:$X$106,$DE66,1)+INDEX((士兵属性!$O$5:$O$104)*(士兵属性!$U$5:$U$104),$DE66,1)*INDEX(非r将兵属性验证!$AR$7:$AR$106,$DE66,1)+#REF!+#REF!</f>
        <v>#REF!</v>
      </c>
      <c r="DP66" s="29"/>
      <c r="DQ66" s="29"/>
      <c r="DR66" s="29" t="e">
        <f>INDEX(带兵数!$E$4:$E$103,$DE66,1)*INDEX(非r将兵属性验证!$AW$7:$AW$106,$DE66,1)</f>
        <v>#REF!</v>
      </c>
      <c r="DS66" s="29" t="e">
        <f>0.5*INDEX(战法技能效用!$E$5:$E$104,$DE66,1)*(INDEX(非r将兵属性验证!$AC$7:$AC$106,$DE66,1)+INDEX(非r将兵属性验证!$AX$7:$AX$106,$DE66,1))</f>
        <v>#REF!</v>
      </c>
      <c r="DT66" s="29" t="e">
        <f t="shared" si="245"/>
        <v>#REF!</v>
      </c>
    </row>
    <row r="67" spans="2:124" x14ac:dyDescent="0.15">
      <c r="B67" s="8">
        <v>18</v>
      </c>
      <c r="C67" s="29">
        <v>160</v>
      </c>
      <c r="D67" s="29">
        <f>[6]武将升星!$AZ64</f>
        <v>0</v>
      </c>
      <c r="E67" s="29">
        <f>[6]武将进阶!$AL64</f>
        <v>0</v>
      </c>
      <c r="F67" s="29">
        <f>[6]武将升级!$BH64</f>
        <v>125396390818.39397</v>
      </c>
      <c r="G67" s="29">
        <f>[6]武将羁绊!$BC67</f>
        <v>85801284409.11908</v>
      </c>
      <c r="H67" s="29">
        <f>[6]武将觉醒!BK64</f>
        <v>0</v>
      </c>
      <c r="I67" s="29">
        <f>[6]第4特性!AJ65</f>
        <v>47117131186.703323</v>
      </c>
      <c r="J67" s="29">
        <f>[7]士兵阶位属性!$CI65</f>
        <v>1034789417420.5242</v>
      </c>
      <c r="K67" s="29">
        <f>[7]士兵训练属性!$BY66</f>
        <v>2439881884131.0449</v>
      </c>
      <c r="L67" s="29">
        <f>[10]装备强化!$CE66</f>
        <v>189231538400.81097</v>
      </c>
      <c r="M67" s="29"/>
      <c r="N67" s="29">
        <f>[4]圣人加成属性战力计算!$I68+[4]圣人加成属性战力计算!$R68</f>
        <v>81931759424.921478</v>
      </c>
      <c r="O67" s="29">
        <f>[12]爵位属性!$U64</f>
        <v>77583615996.838135</v>
      </c>
      <c r="P67" s="29" t="e">
        <f>[16]战法升星!AP65</f>
        <v>#DIV/0!</v>
      </c>
      <c r="Q67" s="29" t="e">
        <f>[13]宝物升星!AP64</f>
        <v>#VALUE!</v>
      </c>
      <c r="R67" s="29">
        <f>[13]宝物温养!$CL64</f>
        <v>108936557452.51828</v>
      </c>
      <c r="S67" s="29">
        <f>[17]效用汇总!I40</f>
        <v>142868750907.64212</v>
      </c>
      <c r="T67" s="29">
        <f>[17]效用汇总!J40</f>
        <v>1647880523358.6763</v>
      </c>
      <c r="U67" s="29">
        <f>[8]装备强化!CP66+[8]装备突破!BN66</f>
        <v>91386008801.782349</v>
      </c>
      <c r="V67" s="29">
        <f>[14]藏品属性!AL71+[14]藏品属性!AM71</f>
        <v>210923759529.58466</v>
      </c>
      <c r="W67" s="29">
        <f>[15]育马!AY66+[15]词条!BF66</f>
        <v>6359896286.4494476</v>
      </c>
      <c r="X67" s="29">
        <f>[11]属性汇总新!V64</f>
        <v>346456760764.69727</v>
      </c>
      <c r="Y67" s="29">
        <f>[6]武将升星!$BK64</f>
        <v>675347.79655982472</v>
      </c>
      <c r="Z67" s="29"/>
      <c r="AA67" s="29" t="e">
        <f>[6]武将升级!$BT64+[6]武将进阶!$AW64</f>
        <v>#VALUE!</v>
      </c>
      <c r="AB67" s="29"/>
      <c r="AC67" s="29">
        <f>[6]武将觉醒!$BY64</f>
        <v>36994.791064037781</v>
      </c>
      <c r="AD67" s="29">
        <f>[6]第4特性!BK65</f>
        <v>395000</v>
      </c>
      <c r="AE67" s="29"/>
      <c r="AF67" s="29">
        <f>[7]士兵训练属性!$CH66</f>
        <v>127564393.15945457</v>
      </c>
      <c r="AG67" s="29">
        <f>[10]装备强化!$CR66+[10]装备突破!$AJ66</f>
        <v>176165870.31635687</v>
      </c>
      <c r="AH67" s="29"/>
      <c r="AI67" s="29" t="e">
        <f>[4]圣人加成属性战力计算!$U68</f>
        <v>#REF!</v>
      </c>
      <c r="AJ67" s="29"/>
      <c r="AK67" s="29">
        <f>[16]战法升星!$AU65</f>
        <v>806848</v>
      </c>
      <c r="AL67" s="29">
        <f>[13]宝物升星!$AZ64</f>
        <v>61492080.104269236</v>
      </c>
      <c r="AM67" s="29">
        <f>[13]宝物温养!$CU64</f>
        <v>0</v>
      </c>
      <c r="AN67" s="29">
        <f>[17]投放验证!M41</f>
        <v>160</v>
      </c>
      <c r="AO67" s="29">
        <f>[17]投放验证!AE41+[17]投放验证!AM41</f>
        <v>240717620.16229016</v>
      </c>
      <c r="AP67" s="29">
        <f>[8]装备强化!DC66+[8]装备突破!CA66</f>
        <v>6522759.1307734996</v>
      </c>
      <c r="AQ67" s="29">
        <f>[14]藏品属性!AN71</f>
        <v>26399664</v>
      </c>
      <c r="AR67" s="29">
        <f>[15]付费投放!AA67</f>
        <v>158909.29003337861</v>
      </c>
      <c r="AS67" s="29">
        <f>[11]属性汇总新!W64</f>
        <v>18774644.448277954</v>
      </c>
      <c r="AU67" s="29">
        <f t="shared" si="210"/>
        <v>85801284409.11908</v>
      </c>
      <c r="AV67" s="29">
        <f t="shared" si="211"/>
        <v>675347.79655982472</v>
      </c>
      <c r="AW67" s="29">
        <f t="shared" si="212"/>
        <v>11742.55225750114</v>
      </c>
      <c r="AX67" s="29" t="e">
        <f t="shared" si="213"/>
        <v>#DIV/0!</v>
      </c>
      <c r="AY67" s="29">
        <f t="shared" si="214"/>
        <v>843842.79106403782</v>
      </c>
      <c r="AZ67" s="29" t="e">
        <f t="shared" si="215"/>
        <v>#DIV/0!</v>
      </c>
      <c r="BA67" s="29">
        <f t="shared" si="164"/>
        <v>47117131186.703323</v>
      </c>
      <c r="BB67" s="29">
        <f t="shared" si="165"/>
        <v>395000</v>
      </c>
      <c r="BC67" s="29" t="e">
        <f t="shared" si="203"/>
        <v>#DIV/0!</v>
      </c>
      <c r="BD67" s="29">
        <f t="shared" si="216"/>
        <v>0</v>
      </c>
      <c r="BE67" s="29">
        <f t="shared" si="217"/>
        <v>0</v>
      </c>
      <c r="BF67" s="29" t="e">
        <f t="shared" si="218"/>
        <v>#DIV/0!</v>
      </c>
      <c r="BG67" s="29">
        <f t="shared" si="219"/>
        <v>125396390818.39397</v>
      </c>
      <c r="BH67" s="29" t="e">
        <f t="shared" si="220"/>
        <v>#VALUE!</v>
      </c>
      <c r="BI67" s="29" t="e">
        <f t="shared" si="221"/>
        <v>#VALUE!</v>
      </c>
      <c r="BJ67" s="29">
        <f t="shared" si="222"/>
        <v>189231538400.81097</v>
      </c>
      <c r="BK67" s="29">
        <f t="shared" si="223"/>
        <v>176165870.31635687</v>
      </c>
      <c r="BL67" s="29">
        <f t="shared" si="224"/>
        <v>659.77860161300623</v>
      </c>
      <c r="BM67" s="29">
        <f t="shared" si="225"/>
        <v>3474671301551.5693</v>
      </c>
      <c r="BN67" s="29">
        <f t="shared" si="173"/>
        <v>127564393.15945457</v>
      </c>
      <c r="BO67" s="29" t="e">
        <f t="shared" si="226"/>
        <v>#DIV/0!</v>
      </c>
      <c r="BP67" s="29">
        <f t="shared" si="227"/>
        <v>77583615996.838135</v>
      </c>
      <c r="BQ67" s="29">
        <f t="shared" si="228"/>
        <v>0</v>
      </c>
      <c r="BR67" s="29" t="e">
        <f t="shared" si="229"/>
        <v>#DIV/0!</v>
      </c>
      <c r="BS67" s="29" t="e">
        <f t="shared" si="176"/>
        <v>#VALUE!</v>
      </c>
      <c r="BT67" s="29">
        <f t="shared" si="177"/>
        <v>61492080.104269236</v>
      </c>
      <c r="BU67" s="29" t="e">
        <f t="shared" si="230"/>
        <v>#VALUE!</v>
      </c>
      <c r="BV67" s="29">
        <f t="shared" si="178"/>
        <v>1790749274266.3184</v>
      </c>
      <c r="BW67" s="29">
        <f t="shared" si="179"/>
        <v>240717780.16229016</v>
      </c>
      <c r="BX67" s="29">
        <f t="shared" si="199"/>
        <v>2803.3508173767118</v>
      </c>
      <c r="BY67" s="29">
        <f t="shared" si="180"/>
        <v>91386008801.782349</v>
      </c>
      <c r="BZ67" s="29">
        <f t="shared" si="181"/>
        <v>6522759.1307734996</v>
      </c>
      <c r="CA67" s="29" t="e">
        <f t="shared" si="200"/>
        <v>#DIV/0!</v>
      </c>
      <c r="CB67" s="29">
        <f t="shared" si="182"/>
        <v>6359896286.4494476</v>
      </c>
      <c r="CC67" s="29">
        <f t="shared" si="183"/>
        <v>158909.29003337861</v>
      </c>
      <c r="CD67" s="29" t="e">
        <f t="shared" si="201"/>
        <v>#DIV/0!</v>
      </c>
      <c r="CE67" s="29">
        <f t="shared" si="184"/>
        <v>210923759529.58466</v>
      </c>
      <c r="CF67" s="29">
        <f t="shared" si="185"/>
        <v>26399664</v>
      </c>
      <c r="CG67" s="29">
        <f t="shared" si="202"/>
        <v>230.01547274349957</v>
      </c>
      <c r="CI67" s="69" t="e">
        <f t="shared" si="231"/>
        <v>#DIV/0!</v>
      </c>
      <c r="CJ67" s="69" t="e">
        <f t="shared" si="232"/>
        <v>#DIV/0!</v>
      </c>
      <c r="CK67" s="69" t="e">
        <f t="shared" si="233"/>
        <v>#DIV/0!</v>
      </c>
      <c r="CL67" s="69" t="e">
        <f t="shared" si="234"/>
        <v>#DIV/0!</v>
      </c>
      <c r="CM67" s="69" t="e">
        <f t="shared" si="235"/>
        <v>#DIV/0!</v>
      </c>
      <c r="CN67" s="69" t="e">
        <f t="shared" si="236"/>
        <v>#DIV/0!</v>
      </c>
      <c r="CO67" s="69" t="e">
        <f t="shared" si="237"/>
        <v>#DIV/0!</v>
      </c>
      <c r="CP67" s="69" t="e">
        <f t="shared" si="238"/>
        <v>#DIV/0!</v>
      </c>
      <c r="CQ67" s="69" t="e">
        <f t="shared" si="239"/>
        <v>#DIV/0!</v>
      </c>
      <c r="CR67" s="69" t="e">
        <f t="shared" si="240"/>
        <v>#DIV/0!</v>
      </c>
      <c r="CS67" s="69" t="e">
        <f t="shared" si="241"/>
        <v>#DIV/0!</v>
      </c>
      <c r="CT67" s="69" t="e">
        <f t="shared" si="242"/>
        <v>#DIV/0!</v>
      </c>
      <c r="CU67" s="69" t="e">
        <f t="shared" si="186"/>
        <v>#VALUE!</v>
      </c>
      <c r="CV67" s="69" t="e">
        <f t="shared" si="243"/>
        <v>#DIV/0!</v>
      </c>
      <c r="CW67" s="99" t="e">
        <f t="shared" si="187"/>
        <v>#DIV/0!</v>
      </c>
      <c r="CX67" s="99" t="e">
        <f t="shared" si="188"/>
        <v>#DIV/0!</v>
      </c>
      <c r="CY67" s="99" t="e">
        <f t="shared" si="189"/>
        <v>#DIV/0!</v>
      </c>
      <c r="CZ67" s="99" t="e">
        <f t="shared" si="190"/>
        <v>#DIV/0!</v>
      </c>
      <c r="DA67" s="68" t="e">
        <f t="shared" si="244"/>
        <v>#DIV/0!</v>
      </c>
      <c r="DE67" s="29">
        <v>160</v>
      </c>
      <c r="DF67" s="29" t="e">
        <f>INDEX(武将属性!$D$5:$D$104,$DE67,1)*(INDEX(非r将兵属性验证!$V$7:$V$106,$DE67,1)+INDEX(非r将兵属性验证!$AP$7:$AP$106,$DE67,1))</f>
        <v>#REF!</v>
      </c>
      <c r="DG67" s="29" t="e">
        <f>INDEX((武将属性!$X$5:$X$104+武将属性!$Y$5:$Y$104)*(武将属性!$R$5:$R$104),$DE67,1)*INDEX(非r将兵属性验证!$W$7:$W$106,$DE67,1)+
INDEX((士兵属性!$D$5:$D$104)*(士兵属性!$J$5:$J$104),$DE67,1)*INDEX(非r将兵属性验证!$AQ$7:$AQ$106,$DE67,1)
+#REF!+#REF!</f>
        <v>#REF!</v>
      </c>
      <c r="DH67" s="29" t="e">
        <f>INDEX((武将属性!$AJ$5:$AJ$104+武将属性!$AK$5:$AK$104)*(武将属性!$AD$5:$AD$104),$DE67,1)*INDEX(非r将兵属性验证!$X$7:$X$106,$DE67,1)+INDEX((士兵属性!$O$5:$O$104)*(士兵属性!$U$5:$U$104),$DE67,1)*INDEX(非r将兵属性验证!$AR$7:$AR$106,$DE67,1)+#REF!+#REF!</f>
        <v>#REF!</v>
      </c>
      <c r="DI67" s="29"/>
      <c r="DJ67" s="29"/>
      <c r="DK67" s="29" t="e">
        <f>INDEX(带兵数!$E$4:$E$103,$DE67,1)*INDEX(非r将兵属性验证!$AW$7:$AW$106,$DE67,1)</f>
        <v>#REF!</v>
      </c>
      <c r="DL67" s="29" t="e">
        <f>0.5*INDEX(战法技能效用!$E$5:$E$104,$DE67,1)*(INDEX(非r将兵属性验证!$AC$7:$AC$106,$DE67,1)+INDEX(非r将兵属性验证!$AX$7:$AX$106,$DE67,1))</f>
        <v>#REF!</v>
      </c>
      <c r="DM67" s="29" t="e">
        <f>INDEX(武将属性!$D$5:$D$104,$DE67,1)*(INDEX(非r将兵属性验证!$V$7:$V$106,$DE67,1)+INDEX(非r将兵属性验证!$AP$7:$AP$106,$DE67,1))</f>
        <v>#REF!</v>
      </c>
      <c r="DN67" s="39" t="e">
        <f>INDEX((武将属性!$X$5:$X$104+武将属性!$Y$5:$Y$104)*(武将属性!$R$5:$R$104),$DE67,1)*INDEX(非r将兵属性验证!$W$7:$W$106,$DE67,1)+
INDEX((士兵属性!$D$5:$D$104)*(士兵属性!$J$5:$J$104),$DE67,1)*INDEX(非r将兵属性验证!$AQ$7:$AQ$106,$DE67,1)
+#REF!+#REF!</f>
        <v>#REF!</v>
      </c>
      <c r="DO67" s="29" t="e">
        <f>INDEX((武将属性!$AJ$5:$AJ$104+武将属性!$AK$5:$AK$104)*(武将属性!$AD$5:$AD$104),$DE67,1)*INDEX(非r将兵属性验证!$X$7:$X$106,$DE67,1)+INDEX((士兵属性!$O$5:$O$104)*(士兵属性!$U$5:$U$104),$DE67,1)*INDEX(非r将兵属性验证!$AR$7:$AR$106,$DE67,1)+#REF!+#REF!</f>
        <v>#REF!</v>
      </c>
      <c r="DP67" s="29"/>
      <c r="DQ67" s="29"/>
      <c r="DR67" s="29" t="e">
        <f>INDEX(带兵数!$E$4:$E$103,$DE67,1)*INDEX(非r将兵属性验证!$AW$7:$AW$106,$DE67,1)</f>
        <v>#REF!</v>
      </c>
      <c r="DS67" s="29" t="e">
        <f>0.5*INDEX(战法技能效用!$E$5:$E$104,$DE67,1)*(INDEX(非r将兵属性验证!$AC$7:$AC$106,$DE67,1)+INDEX(非r将兵属性验证!$AX$7:$AX$106,$DE67,1))</f>
        <v>#REF!</v>
      </c>
      <c r="DT67" s="29" t="e">
        <f t="shared" si="245"/>
        <v>#REF!</v>
      </c>
    </row>
    <row r="68" spans="2:124" x14ac:dyDescent="0.15">
      <c r="B68" s="8">
        <v>19</v>
      </c>
      <c r="CI68" s="70"/>
      <c r="CJ68" s="70"/>
      <c r="CK68" s="70"/>
      <c r="CL68" s="70"/>
    </row>
    <row r="69" spans="2:124" x14ac:dyDescent="0.15">
      <c r="B69" s="8">
        <v>20</v>
      </c>
      <c r="CI69" s="70"/>
      <c r="CJ69" s="70"/>
      <c r="CK69" s="70"/>
      <c r="CL69" s="70"/>
    </row>
    <row r="70" spans="2:124" x14ac:dyDescent="0.15">
      <c r="B70" s="8">
        <v>21</v>
      </c>
      <c r="CI70" s="70"/>
      <c r="CJ70" s="70"/>
      <c r="CK70" s="70"/>
      <c r="CL70" s="70"/>
    </row>
    <row r="71" spans="2:124" x14ac:dyDescent="0.15">
      <c r="B71" s="8">
        <v>22</v>
      </c>
      <c r="CI71" s="70"/>
      <c r="CJ71" s="70"/>
      <c r="CK71" s="70"/>
      <c r="CL71" s="70"/>
    </row>
    <row r="72" spans="2:124" x14ac:dyDescent="0.15">
      <c r="B72" s="8">
        <v>23</v>
      </c>
    </row>
    <row r="73" spans="2:124" x14ac:dyDescent="0.15">
      <c r="B73" s="8">
        <v>24</v>
      </c>
      <c r="AW73" s="8">
        <f>(AU53-AU$52)/(AV53-AV$52)</f>
        <v>266.33465839301715</v>
      </c>
      <c r="AZ73" s="8" t="e">
        <f>(AX53-AX$52)/(AY53-AY$52)</f>
        <v>#DIV/0!</v>
      </c>
      <c r="BC73" s="8" t="e">
        <f>(BA53-BA$7)/(BB53-BB$7)</f>
        <v>#DIV/0!</v>
      </c>
      <c r="BF73" s="8" t="e">
        <f>(BD53-BD$52)/(BE53-BE$52)</f>
        <v>#DIV/0!</v>
      </c>
      <c r="BI73" s="8" t="e">
        <f>(BG53-BG$52)/(BH53-BH$52)</f>
        <v>#VALUE!</v>
      </c>
      <c r="BL73" s="8">
        <f>(BJ53-BJ$52)/(BK53-BK$52)</f>
        <v>3833.6937466548043</v>
      </c>
      <c r="BO73" s="8">
        <f>(BM53-BM$52)/(BN53-BN$52)</f>
        <v>3779.3953448612447</v>
      </c>
      <c r="BR73" s="8" t="e">
        <f>(BP53-BP$52)/(BQ53-BQ$52)</f>
        <v>#VALUE!</v>
      </c>
      <c r="BU73" s="8" t="e">
        <f>(BS53-BS$52)/(BT53-BT$52)</f>
        <v>#VALUE!</v>
      </c>
      <c r="BX73" s="8">
        <f>(BV53-BV$52)/(BW53-BW$52)</f>
        <v>0</v>
      </c>
      <c r="CA73" s="8" t="e">
        <f>(BY53-BY$52)/(BZ53-BZ$52)</f>
        <v>#DIV/0!</v>
      </c>
      <c r="CD73" s="8" t="e">
        <f t="shared" ref="CD73:CD87" si="246">(CB53-CB$7)/(CC53-CC$7)</f>
        <v>#DIV/0!</v>
      </c>
      <c r="CG73" s="8" t="e">
        <f>(CE53-CE$52)/(CF53-CF$52)</f>
        <v>#DIV/0!</v>
      </c>
    </row>
    <row r="74" spans="2:124" x14ac:dyDescent="0.15">
      <c r="B74" s="8">
        <v>25</v>
      </c>
      <c r="AW74" s="8">
        <f t="shared" ref="AW74:AW81" si="247">(AU54-AU$52)/(AV54-AV$52)</f>
        <v>543.34458762429199</v>
      </c>
      <c r="AX74" s="8" t="e">
        <f t="shared" ref="AX74:AX81" si="248">AW53/AZ53</f>
        <v>#DIV/0!</v>
      </c>
      <c r="AZ74" s="8" t="e">
        <f t="shared" ref="AZ74:AZ81" si="249">(AX54-AX$52)/(AY54-AY$52)</f>
        <v>#DIV/0!</v>
      </c>
      <c r="BC74" s="8" t="e">
        <f t="shared" ref="BC74:BC87" si="250">(BA54-BA$7)/(BB54-BB$7)</f>
        <v>#DIV/0!</v>
      </c>
      <c r="BF74" s="8" t="e">
        <f t="shared" ref="BF74:BF81" si="251">(BD54-BD$52)/(BE54-BE$52)</f>
        <v>#DIV/0!</v>
      </c>
      <c r="BI74" s="8" t="e">
        <f t="shared" ref="BI74:BI81" si="252">(BG54-BG$52)/(BH54-BH$52)</f>
        <v>#VALUE!</v>
      </c>
      <c r="BL74" s="8">
        <f t="shared" ref="BL74:BL81" si="253">(BJ54-BJ$52)/(BK54-BK$52)</f>
        <v>7119.6155821295179</v>
      </c>
      <c r="BO74" s="8">
        <f t="shared" ref="BO74:BO81" si="254">(BM54-BM$52)/(BN54-BN$52)</f>
        <v>3990.125457920094</v>
      </c>
      <c r="BR74" s="8" t="e">
        <f t="shared" ref="BR74:BR81" si="255">(BP54-BP$52)/(BQ54-BQ$52)</f>
        <v>#VALUE!</v>
      </c>
      <c r="BU74" s="8" t="e">
        <f t="shared" ref="BU74:BU81" si="256">(BS54-BS$52)/(BT54-BT$52)</f>
        <v>#VALUE!</v>
      </c>
      <c r="BX74" s="8">
        <f t="shared" ref="BX74:BX87" si="257">(BV54-BV$52)/(BW54-BW$52)</f>
        <v>0</v>
      </c>
      <c r="CA74" s="8" t="e">
        <f t="shared" ref="CA74:CA87" si="258">(BY54-BY$52)/(BZ54-BZ$52)</f>
        <v>#DIV/0!</v>
      </c>
      <c r="CD74" s="8" t="e">
        <f t="shared" si="246"/>
        <v>#DIV/0!</v>
      </c>
      <c r="CG74" s="8" t="e">
        <f t="shared" ref="CG74:CG87" si="259">(CE54-CE$52)/(CF54-CF$52)</f>
        <v>#DIV/0!</v>
      </c>
    </row>
    <row r="75" spans="2:124" x14ac:dyDescent="0.15">
      <c r="B75" s="8">
        <v>26</v>
      </c>
      <c r="AW75" s="8">
        <f t="shared" si="247"/>
        <v>1304.7480001683041</v>
      </c>
      <c r="AX75" s="8" t="e">
        <f t="shared" si="248"/>
        <v>#DIV/0!</v>
      </c>
      <c r="AZ75" s="8" t="e">
        <f t="shared" si="249"/>
        <v>#DIV/0!</v>
      </c>
      <c r="BC75" s="8" t="e">
        <f t="shared" si="250"/>
        <v>#DIV/0!</v>
      </c>
      <c r="BF75" s="8" t="e">
        <f t="shared" si="251"/>
        <v>#DIV/0!</v>
      </c>
      <c r="BI75" s="8" t="e">
        <f t="shared" si="252"/>
        <v>#VALUE!</v>
      </c>
      <c r="BL75" s="8">
        <f t="shared" si="253"/>
        <v>12999.441331235112</v>
      </c>
      <c r="BO75" s="8">
        <f t="shared" si="254"/>
        <v>5210.1931202970236</v>
      </c>
      <c r="BR75" s="8" t="e">
        <f t="shared" si="255"/>
        <v>#VALUE!</v>
      </c>
      <c r="BU75" s="8" t="e">
        <f t="shared" si="256"/>
        <v>#VALUE!</v>
      </c>
      <c r="BX75" s="8">
        <f t="shared" si="257"/>
        <v>0</v>
      </c>
      <c r="CA75" s="8" t="e">
        <f t="shared" si="258"/>
        <v>#DIV/0!</v>
      </c>
      <c r="CD75" s="8" t="e">
        <f t="shared" si="246"/>
        <v>#DIV/0!</v>
      </c>
      <c r="CG75" s="8" t="e">
        <f t="shared" si="259"/>
        <v>#DIV/0!</v>
      </c>
    </row>
    <row r="76" spans="2:124" x14ac:dyDescent="0.15">
      <c r="B76" s="8">
        <v>27</v>
      </c>
      <c r="AW76" s="8">
        <f t="shared" si="247"/>
        <v>2924.6562334166833</v>
      </c>
      <c r="AX76" s="8" t="e">
        <f t="shared" si="248"/>
        <v>#DIV/0!</v>
      </c>
      <c r="AZ76" s="8" t="e">
        <f t="shared" si="249"/>
        <v>#DIV/0!</v>
      </c>
      <c r="BC76" s="8" t="e">
        <f t="shared" si="250"/>
        <v>#DIV/0!</v>
      </c>
      <c r="BF76" s="8" t="e">
        <f t="shared" si="251"/>
        <v>#DIV/0!</v>
      </c>
      <c r="BI76" s="8" t="e">
        <f t="shared" si="252"/>
        <v>#VALUE!</v>
      </c>
      <c r="BL76" s="8">
        <f t="shared" si="253"/>
        <v>10302.791640543919</v>
      </c>
      <c r="BO76" s="8">
        <f t="shared" si="254"/>
        <v>5584.5274386973933</v>
      </c>
      <c r="BR76" s="8" t="e">
        <f t="shared" si="255"/>
        <v>#VALUE!</v>
      </c>
      <c r="BU76" s="8" t="e">
        <f t="shared" si="256"/>
        <v>#VALUE!</v>
      </c>
      <c r="BX76" s="8">
        <f t="shared" si="257"/>
        <v>0</v>
      </c>
      <c r="CA76" s="8" t="e">
        <f t="shared" si="258"/>
        <v>#DIV/0!</v>
      </c>
      <c r="CD76" s="8" t="e">
        <f t="shared" si="246"/>
        <v>#DIV/0!</v>
      </c>
      <c r="CG76" s="8">
        <f t="shared" si="259"/>
        <v>57822.643933033156</v>
      </c>
    </row>
    <row r="77" spans="2:124" x14ac:dyDescent="0.15">
      <c r="B77" s="8">
        <v>28</v>
      </c>
      <c r="AW77" s="8">
        <f t="shared" si="247"/>
        <v>7905.3132926596445</v>
      </c>
      <c r="AX77" s="8" t="e">
        <f t="shared" si="248"/>
        <v>#DIV/0!</v>
      </c>
      <c r="AZ77" s="8" t="e">
        <f t="shared" si="249"/>
        <v>#DIV/0!</v>
      </c>
      <c r="BC77" s="8">
        <f t="shared" si="250"/>
        <v>183456.69554372635</v>
      </c>
      <c r="BF77" s="8" t="e">
        <f t="shared" si="251"/>
        <v>#DIV/0!</v>
      </c>
      <c r="BI77" s="8" t="e">
        <f t="shared" si="252"/>
        <v>#VALUE!</v>
      </c>
      <c r="BL77" s="8">
        <f t="shared" si="253"/>
        <v>9629.6512821308588</v>
      </c>
      <c r="BO77" s="8">
        <f t="shared" si="254"/>
        <v>6433.8807941825598</v>
      </c>
      <c r="BR77" s="8" t="e">
        <f t="shared" si="255"/>
        <v>#VALUE!</v>
      </c>
      <c r="BU77" s="8" t="e">
        <f t="shared" si="256"/>
        <v>#VALUE!</v>
      </c>
      <c r="BX77" s="8">
        <f t="shared" si="257"/>
        <v>0</v>
      </c>
      <c r="CA77" s="8">
        <f t="shared" si="258"/>
        <v>11749.982203292586</v>
      </c>
      <c r="CD77" s="8">
        <f t="shared" si="246"/>
        <v>84721.045935597984</v>
      </c>
      <c r="CG77" s="8">
        <f t="shared" si="259"/>
        <v>88975.782209633107</v>
      </c>
    </row>
    <row r="78" spans="2:124" x14ac:dyDescent="0.15">
      <c r="B78" s="8">
        <v>29</v>
      </c>
      <c r="AW78" s="8">
        <f t="shared" si="247"/>
        <v>20235.920814846242</v>
      </c>
      <c r="AX78" s="8" t="e">
        <f t="shared" si="248"/>
        <v>#DIV/0!</v>
      </c>
      <c r="AZ78" s="8" t="e">
        <f t="shared" si="249"/>
        <v>#DIV/0!</v>
      </c>
      <c r="BC78" s="8">
        <f t="shared" si="250"/>
        <v>211306.83732454892</v>
      </c>
      <c r="BF78" s="8" t="e">
        <f t="shared" si="251"/>
        <v>#DIV/0!</v>
      </c>
      <c r="BI78" s="8" t="e">
        <f t="shared" si="252"/>
        <v>#VALUE!</v>
      </c>
      <c r="BL78" s="8">
        <f t="shared" si="253"/>
        <v>13724.930052071937</v>
      </c>
      <c r="BO78" s="8">
        <f t="shared" si="254"/>
        <v>11065.653925737066</v>
      </c>
      <c r="BR78" s="8" t="e">
        <f t="shared" si="255"/>
        <v>#VALUE!</v>
      </c>
      <c r="BU78" s="8" t="e">
        <f t="shared" si="256"/>
        <v>#VALUE!</v>
      </c>
      <c r="BX78" s="8">
        <f t="shared" si="257"/>
        <v>46784.169410845687</v>
      </c>
      <c r="CA78" s="8">
        <f t="shared" si="258"/>
        <v>7349.3733107190992</v>
      </c>
      <c r="CD78" s="8">
        <f t="shared" si="246"/>
        <v>58356.669817288734</v>
      </c>
      <c r="CG78" s="8">
        <f t="shared" si="259"/>
        <v>79442.945582780376</v>
      </c>
    </row>
    <row r="79" spans="2:124" x14ac:dyDescent="0.15">
      <c r="B79" s="8">
        <v>30</v>
      </c>
      <c r="AW79" s="8">
        <f t="shared" si="247"/>
        <v>47562.787149215881</v>
      </c>
      <c r="AX79" s="8" t="e">
        <f t="shared" si="248"/>
        <v>#DIV/0!</v>
      </c>
      <c r="AZ79" s="8" t="e">
        <f t="shared" si="249"/>
        <v>#DIV/0!</v>
      </c>
      <c r="BC79" s="8">
        <f t="shared" si="250"/>
        <v>588629.11213094671</v>
      </c>
      <c r="BF79" s="8" t="e">
        <f t="shared" si="251"/>
        <v>#DIV/0!</v>
      </c>
      <c r="BI79" s="8" t="e">
        <f t="shared" si="252"/>
        <v>#VALUE!</v>
      </c>
      <c r="BL79" s="8">
        <f t="shared" si="253"/>
        <v>18195.75596171906</v>
      </c>
      <c r="BO79" s="8">
        <f t="shared" si="254"/>
        <v>17055.224856962883</v>
      </c>
      <c r="BR79" s="8" t="e">
        <f t="shared" si="255"/>
        <v>#VALUE!</v>
      </c>
      <c r="BU79" s="8" t="e">
        <f t="shared" si="256"/>
        <v>#VALUE!</v>
      </c>
      <c r="BX79" s="8">
        <f t="shared" si="257"/>
        <v>31952.11149098743</v>
      </c>
      <c r="CA79" s="8">
        <f t="shared" si="258"/>
        <v>9830.7840391706159</v>
      </c>
      <c r="CD79" s="8">
        <f t="shared" si="246"/>
        <v>38409.657159759685</v>
      </c>
      <c r="CG79" s="8">
        <f t="shared" si="259"/>
        <v>121877.12964933987</v>
      </c>
    </row>
    <row r="80" spans="2:124" x14ac:dyDescent="0.15">
      <c r="B80" s="8">
        <v>31</v>
      </c>
      <c r="AW80" s="8">
        <f t="shared" si="247"/>
        <v>64246.636277309815</v>
      </c>
      <c r="AX80" s="8" t="e">
        <f t="shared" si="248"/>
        <v>#DIV/0!</v>
      </c>
      <c r="AZ80" s="8" t="e">
        <f t="shared" si="249"/>
        <v>#DIV/0!</v>
      </c>
      <c r="BC80" s="8">
        <f t="shared" si="250"/>
        <v>491243.39931872516</v>
      </c>
      <c r="BF80" s="8" t="e">
        <f t="shared" si="251"/>
        <v>#DIV/0!</v>
      </c>
      <c r="BI80" s="8" t="e">
        <f t="shared" si="252"/>
        <v>#VALUE!</v>
      </c>
      <c r="BL80" s="8">
        <f t="shared" si="253"/>
        <v>13998.278092672277</v>
      </c>
      <c r="BO80" s="8">
        <f t="shared" si="254"/>
        <v>22680.860525720294</v>
      </c>
      <c r="BR80" s="8" t="e">
        <f t="shared" si="255"/>
        <v>#VALUE!</v>
      </c>
      <c r="BU80" s="8" t="e">
        <f t="shared" si="256"/>
        <v>#VALUE!</v>
      </c>
      <c r="BX80" s="8">
        <f t="shared" si="257"/>
        <v>50957.035806148357</v>
      </c>
      <c r="CA80" s="8">
        <f t="shared" si="258"/>
        <v>9675.040562729333</v>
      </c>
      <c r="CD80" s="8">
        <f t="shared" si="246"/>
        <v>40022.180484939316</v>
      </c>
      <c r="CG80" s="8">
        <f t="shared" si="259"/>
        <v>134925.34120216806</v>
      </c>
    </row>
    <row r="81" spans="2:124" x14ac:dyDescent="0.15">
      <c r="B81" s="8">
        <v>32</v>
      </c>
      <c r="AW81" s="8">
        <f t="shared" si="247"/>
        <v>64930.429599552408</v>
      </c>
      <c r="AX81" s="8" t="e">
        <f t="shared" si="248"/>
        <v>#DIV/0!</v>
      </c>
      <c r="AZ81" s="8" t="e">
        <f t="shared" si="249"/>
        <v>#DIV/0!</v>
      </c>
      <c r="BC81" s="8">
        <f t="shared" si="250"/>
        <v>228016.12158680716</v>
      </c>
      <c r="BF81" s="8" t="e">
        <f t="shared" si="251"/>
        <v>#DIV/0!</v>
      </c>
      <c r="BI81" s="8" t="e">
        <f t="shared" si="252"/>
        <v>#VALUE!</v>
      </c>
      <c r="BL81" s="8">
        <f t="shared" si="253"/>
        <v>9828.2979970240267</v>
      </c>
      <c r="BO81" s="8">
        <f t="shared" si="254"/>
        <v>15103.494016740271</v>
      </c>
      <c r="BR81" s="8" t="e">
        <f t="shared" si="255"/>
        <v>#VALUE!</v>
      </c>
      <c r="BU81" s="8" t="e">
        <f t="shared" si="256"/>
        <v>#VALUE!</v>
      </c>
      <c r="BX81" s="8">
        <f t="shared" si="257"/>
        <v>60705.091235810789</v>
      </c>
      <c r="CA81" s="8">
        <f t="shared" si="258"/>
        <v>10951.460868346761</v>
      </c>
      <c r="CD81" s="8">
        <f t="shared" si="246"/>
        <v>40022.180484939316</v>
      </c>
      <c r="CG81" s="8">
        <f t="shared" si="259"/>
        <v>140811.87391407049</v>
      </c>
    </row>
    <row r="82" spans="2:124" x14ac:dyDescent="0.15">
      <c r="B82" s="8">
        <v>33</v>
      </c>
      <c r="AW82" s="8">
        <f t="shared" ref="AW82:AW87" si="260">(AU62-AU$52)/(AV62-AV$52)</f>
        <v>75481.732219631769</v>
      </c>
      <c r="AX82" s="8" t="e">
        <f t="shared" ref="AX82:AX87" si="261">AW61/AZ61</f>
        <v>#DIV/0!</v>
      </c>
      <c r="AZ82" s="8" t="e">
        <f t="shared" ref="AZ82:AZ87" si="262">(AX62-AX$52)/(AY62-AY$52)</f>
        <v>#DIV/0!</v>
      </c>
      <c r="BC82" s="8">
        <f t="shared" si="250"/>
        <v>119283.87642203373</v>
      </c>
      <c r="BF82" s="8" t="e">
        <f t="shared" ref="BF82:BF87" si="263">(BD62-BD$52)/(BE62-BE$52)</f>
        <v>#DIV/0!</v>
      </c>
      <c r="BI82" s="8" t="e">
        <f t="shared" ref="BI82:BI87" si="264">(BG62-BG$52)/(BH62-BH$52)</f>
        <v>#VALUE!</v>
      </c>
      <c r="BL82" s="8">
        <f t="shared" ref="BL82:BL87" si="265">(BJ62-BJ$52)/(BK62-BK$52)</f>
        <v>7160.6992481910447</v>
      </c>
      <c r="BO82" s="8">
        <f t="shared" ref="BO82:BO87" si="266">(BM62-BM$52)/(BN62-BN$52)</f>
        <v>14307.969239810232</v>
      </c>
      <c r="BR82" s="8" t="e">
        <f t="shared" ref="BR82:BR87" si="267">(BP62-BP$52)/(BQ62-BQ$52)</f>
        <v>#VALUE!</v>
      </c>
      <c r="BU82" s="8" t="e">
        <f t="shared" ref="BU82:BU87" si="268">(BS62-BS$52)/(BT62-BT$52)</f>
        <v>#VALUE!</v>
      </c>
      <c r="BX82" s="8">
        <f t="shared" si="257"/>
        <v>106673.39518710916</v>
      </c>
      <c r="CA82" s="8">
        <f t="shared" si="258"/>
        <v>14010.330133246138</v>
      </c>
      <c r="CD82" s="8">
        <f t="shared" si="246"/>
        <v>40022.180484939316</v>
      </c>
      <c r="CG82" s="8">
        <f t="shared" si="259"/>
        <v>154556.97892101971</v>
      </c>
    </row>
    <row r="83" spans="2:124" x14ac:dyDescent="0.15">
      <c r="B83" s="8">
        <v>34</v>
      </c>
      <c r="AW83" s="8">
        <f t="shared" si="260"/>
        <v>90666.655792161051</v>
      </c>
      <c r="AX83" s="8" t="e">
        <f t="shared" si="261"/>
        <v>#DIV/0!</v>
      </c>
      <c r="AZ83" s="8" t="e">
        <f t="shared" si="262"/>
        <v>#DIV/0!</v>
      </c>
      <c r="BC83" s="8">
        <f t="shared" si="250"/>
        <v>119283.87642203373</v>
      </c>
      <c r="BF83" s="8" t="e">
        <f t="shared" si="263"/>
        <v>#DIV/0!</v>
      </c>
      <c r="BI83" s="8" t="e">
        <f t="shared" si="264"/>
        <v>#VALUE!</v>
      </c>
      <c r="BL83" s="8">
        <f t="shared" si="265"/>
        <v>4972.9056695312411</v>
      </c>
      <c r="BO83" s="8">
        <f t="shared" si="266"/>
        <v>10632.646155818171</v>
      </c>
      <c r="BR83" s="8" t="e">
        <f t="shared" si="267"/>
        <v>#VALUE!</v>
      </c>
      <c r="BU83" s="8" t="e">
        <f t="shared" si="268"/>
        <v>#VALUE!</v>
      </c>
      <c r="BX83" s="8">
        <f t="shared" si="257"/>
        <v>69667.871299088365</v>
      </c>
      <c r="CA83" s="8">
        <f t="shared" si="258"/>
        <v>14010.330133246138</v>
      </c>
      <c r="CD83" s="8">
        <f t="shared" si="246"/>
        <v>40022.180484939316</v>
      </c>
      <c r="CG83" s="8">
        <f t="shared" si="259"/>
        <v>130051.52415225083</v>
      </c>
    </row>
    <row r="84" spans="2:124" x14ac:dyDescent="0.15">
      <c r="B84" s="8">
        <v>35</v>
      </c>
      <c r="AW84" s="8">
        <f t="shared" si="260"/>
        <v>108606.74847346236</v>
      </c>
      <c r="AX84" s="8" t="e">
        <f t="shared" si="261"/>
        <v>#DIV/0!</v>
      </c>
      <c r="AZ84" s="8" t="e">
        <f t="shared" si="262"/>
        <v>#DIV/0!</v>
      </c>
      <c r="BC84" s="8">
        <f t="shared" si="250"/>
        <v>119283.87642203373</v>
      </c>
      <c r="BF84" s="8" t="e">
        <f t="shared" si="263"/>
        <v>#DIV/0!</v>
      </c>
      <c r="BI84" s="8" t="e">
        <f t="shared" si="264"/>
        <v>#VALUE!</v>
      </c>
      <c r="BL84" s="8">
        <f t="shared" si="265"/>
        <v>3334.4014349690428</v>
      </c>
      <c r="BO84" s="8">
        <f t="shared" si="266"/>
        <v>8119.2214544995713</v>
      </c>
      <c r="BR84" s="8" t="e">
        <f t="shared" si="267"/>
        <v>#VALUE!</v>
      </c>
      <c r="BU84" s="8" t="e">
        <f t="shared" si="268"/>
        <v>#VALUE!</v>
      </c>
      <c r="BX84" s="8">
        <f t="shared" si="257"/>
        <v>41316.453233279441</v>
      </c>
      <c r="CA84" s="8">
        <f t="shared" si="258"/>
        <v>14010.330133246138</v>
      </c>
      <c r="CD84" s="8">
        <f t="shared" si="246"/>
        <v>40022.180484939316</v>
      </c>
      <c r="CG84" s="8">
        <f t="shared" si="259"/>
        <v>36828.264630219986</v>
      </c>
    </row>
    <row r="85" spans="2:124" x14ac:dyDescent="0.15">
      <c r="B85" s="8">
        <v>36</v>
      </c>
      <c r="AW85" s="8">
        <f t="shared" si="260"/>
        <v>123714.22379067015</v>
      </c>
      <c r="AX85" s="8" t="e">
        <f t="shared" si="261"/>
        <v>#DIV/0!</v>
      </c>
      <c r="AZ85" s="8" t="e">
        <f t="shared" si="262"/>
        <v>#DIV/0!</v>
      </c>
      <c r="BC85" s="8">
        <f t="shared" si="250"/>
        <v>119283.87642203373</v>
      </c>
      <c r="BF85" s="8" t="e">
        <f t="shared" si="263"/>
        <v>#DIV/0!</v>
      </c>
      <c r="BI85" s="8" t="e">
        <f t="shared" si="264"/>
        <v>#VALUE!</v>
      </c>
      <c r="BL85" s="8">
        <f t="shared" si="265"/>
        <v>2086.0477781263053</v>
      </c>
      <c r="BO85" s="8">
        <f t="shared" si="266"/>
        <v>12750.16576079004</v>
      </c>
      <c r="BR85" s="8" t="e">
        <f t="shared" si="267"/>
        <v>#VALUE!</v>
      </c>
      <c r="BU85" s="8" t="e">
        <f t="shared" si="268"/>
        <v>#VALUE!</v>
      </c>
      <c r="BX85" s="8">
        <f t="shared" si="257"/>
        <v>22271.107720925393</v>
      </c>
      <c r="CA85" s="8">
        <f t="shared" si="258"/>
        <v>14010.330133246138</v>
      </c>
      <c r="CD85" s="8">
        <f t="shared" si="246"/>
        <v>40022.180484939316</v>
      </c>
      <c r="CG85" s="8">
        <f t="shared" si="259"/>
        <v>16577.303057244913</v>
      </c>
    </row>
    <row r="86" spans="2:124" x14ac:dyDescent="0.15">
      <c r="B86" s="8">
        <v>37</v>
      </c>
      <c r="AW86" s="8">
        <f t="shared" si="260"/>
        <v>142053.68214918362</v>
      </c>
      <c r="AX86" s="8" t="e">
        <f t="shared" si="261"/>
        <v>#DIV/0!</v>
      </c>
      <c r="AZ86" s="8" t="e">
        <f t="shared" si="262"/>
        <v>#DIV/0!</v>
      </c>
      <c r="BC86" s="8">
        <f t="shared" si="250"/>
        <v>119283.87642203373</v>
      </c>
      <c r="BF86" s="8" t="e">
        <f t="shared" si="263"/>
        <v>#DIV/0!</v>
      </c>
      <c r="BI86" s="8" t="e">
        <f t="shared" si="264"/>
        <v>#VALUE!</v>
      </c>
      <c r="BL86" s="8">
        <f t="shared" si="265"/>
        <v>1279.9734771240132</v>
      </c>
      <c r="BO86" s="8">
        <f t="shared" si="266"/>
        <v>20918.947439970481</v>
      </c>
      <c r="BR86" s="8" t="e">
        <f t="shared" si="267"/>
        <v>#VALUE!</v>
      </c>
      <c r="BU86" s="8" t="e">
        <f t="shared" si="268"/>
        <v>#VALUE!</v>
      </c>
      <c r="BX86" s="8">
        <f t="shared" si="257"/>
        <v>13991.694100781415</v>
      </c>
      <c r="CA86" s="8">
        <f t="shared" si="258"/>
        <v>14010.330133246138</v>
      </c>
      <c r="CD86" s="8">
        <f t="shared" si="246"/>
        <v>40022.180484939316</v>
      </c>
      <c r="CG86" s="8">
        <f t="shared" si="259"/>
        <v>10748.799108273884</v>
      </c>
    </row>
    <row r="87" spans="2:124" x14ac:dyDescent="0.15">
      <c r="B87" s="8">
        <v>38</v>
      </c>
      <c r="AW87" s="8">
        <f t="shared" si="260"/>
        <v>129483.85051676376</v>
      </c>
      <c r="AX87" s="8" t="e">
        <f t="shared" si="261"/>
        <v>#DIV/0!</v>
      </c>
      <c r="AZ87" s="8" t="e">
        <f t="shared" si="262"/>
        <v>#DIV/0!</v>
      </c>
      <c r="BC87" s="8">
        <f t="shared" si="250"/>
        <v>119283.87642203373</v>
      </c>
      <c r="BF87" s="8" t="e">
        <f t="shared" si="263"/>
        <v>#DIV/0!</v>
      </c>
      <c r="BI87" s="8" t="e">
        <f t="shared" si="264"/>
        <v>#VALUE!</v>
      </c>
      <c r="BL87" s="8">
        <f t="shared" si="265"/>
        <v>1074.1573717975521</v>
      </c>
      <c r="BO87" s="8">
        <f t="shared" si="266"/>
        <v>27238.695588956951</v>
      </c>
      <c r="BR87" s="8" t="e">
        <f t="shared" si="267"/>
        <v>#VALUE!</v>
      </c>
      <c r="BU87" s="8" t="e">
        <f t="shared" si="268"/>
        <v>#VALUE!</v>
      </c>
      <c r="BX87" s="8">
        <f t="shared" si="257"/>
        <v>7439.2068066225784</v>
      </c>
      <c r="CA87" s="8">
        <f t="shared" si="258"/>
        <v>14010.330133246138</v>
      </c>
      <c r="CD87" s="8">
        <f t="shared" si="246"/>
        <v>40022.180484939316</v>
      </c>
      <c r="CG87" s="8">
        <f t="shared" si="259"/>
        <v>7989.6380321198276</v>
      </c>
    </row>
    <row r="88" spans="2:124" x14ac:dyDescent="0.15">
      <c r="B88" s="8">
        <v>39</v>
      </c>
    </row>
    <row r="89" spans="2:124" x14ac:dyDescent="0.15">
      <c r="B89" s="8">
        <v>40</v>
      </c>
    </row>
    <row r="90" spans="2:124" x14ac:dyDescent="0.15">
      <c r="B90" s="8">
        <v>41</v>
      </c>
    </row>
    <row r="91" spans="2:124" x14ac:dyDescent="0.15">
      <c r="B91" s="8">
        <v>42</v>
      </c>
    </row>
    <row r="92" spans="2:124" x14ac:dyDescent="0.15">
      <c r="B92" s="8">
        <v>43</v>
      </c>
    </row>
    <row r="93" spans="2:124" x14ac:dyDescent="0.15">
      <c r="B93" s="8">
        <v>44</v>
      </c>
    </row>
    <row r="94" spans="2:124" x14ac:dyDescent="0.15">
      <c r="B94" s="8">
        <v>45</v>
      </c>
    </row>
    <row r="95" spans="2:124" x14ac:dyDescent="0.15">
      <c r="B95" s="8">
        <v>1</v>
      </c>
      <c r="C95" s="29" t="s">
        <v>179</v>
      </c>
      <c r="D95" s="121" t="s">
        <v>255</v>
      </c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3"/>
      <c r="Y95" s="120" t="s">
        <v>261</v>
      </c>
      <c r="Z95" s="120"/>
      <c r="AA95" s="120"/>
      <c r="AB95" s="120"/>
      <c r="AC95" s="120"/>
      <c r="AD95" s="120"/>
      <c r="AE95" s="120"/>
      <c r="AF95" s="120"/>
      <c r="AG95" s="120"/>
      <c r="AH95" s="120"/>
      <c r="AI95" s="120"/>
      <c r="AJ95" s="120"/>
      <c r="AK95" s="120"/>
      <c r="AL95" s="120"/>
      <c r="AM95" s="120"/>
      <c r="AN95" s="120"/>
      <c r="AO95" s="120"/>
      <c r="AP95" s="120"/>
      <c r="AQ95" s="120"/>
      <c r="AR95" s="120"/>
      <c r="AS95" s="120"/>
      <c r="AU95" s="120" t="s">
        <v>262</v>
      </c>
      <c r="AV95" s="120"/>
      <c r="AW95" s="120"/>
      <c r="AX95" s="120" t="s">
        <v>266</v>
      </c>
      <c r="AY95" s="120"/>
      <c r="AZ95" s="120"/>
      <c r="BA95" s="120" t="s">
        <v>427</v>
      </c>
      <c r="BB95" s="120"/>
      <c r="BC95" s="120"/>
      <c r="BD95" s="120" t="s">
        <v>104</v>
      </c>
      <c r="BE95" s="120"/>
      <c r="BF95" s="120"/>
      <c r="BG95" s="120" t="s">
        <v>174</v>
      </c>
      <c r="BH95" s="120"/>
      <c r="BI95" s="120"/>
      <c r="BJ95" s="121" t="s">
        <v>298</v>
      </c>
      <c r="BK95" s="122"/>
      <c r="BL95" s="123"/>
      <c r="BM95" s="121" t="s">
        <v>318</v>
      </c>
      <c r="BN95" s="122"/>
      <c r="BO95" s="123"/>
      <c r="BP95" s="121" t="s">
        <v>294</v>
      </c>
      <c r="BQ95" s="122"/>
      <c r="BR95" s="123"/>
      <c r="BS95" s="121" t="s">
        <v>424</v>
      </c>
      <c r="BT95" s="122"/>
      <c r="BU95" s="123"/>
      <c r="BV95" s="121" t="s">
        <v>430</v>
      </c>
      <c r="BW95" s="122"/>
      <c r="BX95" s="123"/>
      <c r="BY95" s="121" t="s">
        <v>434</v>
      </c>
      <c r="BZ95" s="122"/>
      <c r="CA95" s="123"/>
      <c r="CB95" s="121" t="s">
        <v>439</v>
      </c>
      <c r="CC95" s="122"/>
      <c r="CD95" s="123"/>
      <c r="CE95" s="121" t="s">
        <v>438</v>
      </c>
      <c r="CF95" s="122"/>
      <c r="CG95" s="123"/>
      <c r="CI95" s="120" t="s">
        <v>177</v>
      </c>
      <c r="CJ95" s="120"/>
      <c r="CK95" s="120"/>
      <c r="CL95" s="120"/>
      <c r="CM95" s="120"/>
      <c r="CN95" s="120"/>
      <c r="CO95" s="120"/>
      <c r="CP95" s="120"/>
      <c r="CQ95" s="120"/>
      <c r="CR95" s="120"/>
      <c r="CS95" s="120"/>
      <c r="CT95" s="120"/>
      <c r="DE95" s="29" t="s">
        <v>179</v>
      </c>
      <c r="DF95" s="121" t="s">
        <v>178</v>
      </c>
      <c r="DG95" s="122"/>
      <c r="DH95" s="122"/>
      <c r="DI95" s="122"/>
      <c r="DJ95" s="122"/>
      <c r="DK95" s="122"/>
      <c r="DL95" s="123"/>
      <c r="DM95" s="121" t="s">
        <v>144</v>
      </c>
      <c r="DN95" s="122"/>
      <c r="DO95" s="122"/>
      <c r="DP95" s="122"/>
      <c r="DQ95" s="122"/>
      <c r="DR95" s="122"/>
      <c r="DS95" s="123"/>
    </row>
    <row r="96" spans="2:124" x14ac:dyDescent="0.15">
      <c r="B96" s="8">
        <v>2</v>
      </c>
      <c r="C96" s="29" t="s">
        <v>379</v>
      </c>
      <c r="D96" s="29" t="s">
        <v>176</v>
      </c>
      <c r="E96" s="29" t="s">
        <v>175</v>
      </c>
      <c r="F96" s="29" t="s">
        <v>174</v>
      </c>
      <c r="G96" s="29" t="s">
        <v>173</v>
      </c>
      <c r="H96" s="29" t="s">
        <v>236</v>
      </c>
      <c r="I96" s="29" t="s">
        <v>428</v>
      </c>
      <c r="J96" s="29" t="s">
        <v>187</v>
      </c>
      <c r="K96" s="29" t="s">
        <v>186</v>
      </c>
      <c r="L96" s="29" t="s">
        <v>87</v>
      </c>
      <c r="M96" s="29" t="s">
        <v>219</v>
      </c>
      <c r="N96" s="29" t="s">
        <v>189</v>
      </c>
      <c r="O96" s="29" t="s">
        <v>215</v>
      </c>
      <c r="P96" s="29" t="s">
        <v>270</v>
      </c>
      <c r="Q96" s="29" t="s">
        <v>423</v>
      </c>
      <c r="R96" s="29" t="s">
        <v>426</v>
      </c>
      <c r="S96" s="29" t="s">
        <v>430</v>
      </c>
      <c r="T96" s="29" t="s">
        <v>431</v>
      </c>
      <c r="U96" s="29" t="s">
        <v>433</v>
      </c>
      <c r="V96" s="29" t="s">
        <v>437</v>
      </c>
      <c r="W96" s="29" t="s">
        <v>439</v>
      </c>
      <c r="X96" s="29" t="s">
        <v>295</v>
      </c>
      <c r="Y96" s="29" t="s">
        <v>176</v>
      </c>
      <c r="Z96" s="29" t="s">
        <v>175</v>
      </c>
      <c r="AA96" s="29" t="s">
        <v>174</v>
      </c>
      <c r="AB96" s="29" t="s">
        <v>173</v>
      </c>
      <c r="AC96" s="29" t="s">
        <v>236</v>
      </c>
      <c r="AD96" s="29" t="s">
        <v>428</v>
      </c>
      <c r="AE96" s="29" t="s">
        <v>187</v>
      </c>
      <c r="AF96" s="29" t="s">
        <v>186</v>
      </c>
      <c r="AG96" s="29" t="s">
        <v>87</v>
      </c>
      <c r="AH96" s="29" t="s">
        <v>219</v>
      </c>
      <c r="AI96" s="29" t="s">
        <v>189</v>
      </c>
      <c r="AJ96" s="29" t="s">
        <v>215</v>
      </c>
      <c r="AK96" s="29" t="s">
        <v>267</v>
      </c>
      <c r="AL96" s="29" t="s">
        <v>423</v>
      </c>
      <c r="AM96" s="29" t="s">
        <v>426</v>
      </c>
      <c r="AN96" s="29" t="s">
        <v>430</v>
      </c>
      <c r="AO96" s="29" t="s">
        <v>431</v>
      </c>
      <c r="AP96" s="29" t="s">
        <v>433</v>
      </c>
      <c r="AQ96" s="29" t="s">
        <v>437</v>
      </c>
      <c r="AR96" s="29" t="s">
        <v>439</v>
      </c>
      <c r="AS96" s="29" t="s">
        <v>296</v>
      </c>
      <c r="AU96" s="29" t="s">
        <v>264</v>
      </c>
      <c r="AV96" s="29" t="s">
        <v>263</v>
      </c>
      <c r="AW96" s="29" t="s">
        <v>265</v>
      </c>
      <c r="AX96" s="29" t="s">
        <v>264</v>
      </c>
      <c r="AY96" s="29" t="s">
        <v>263</v>
      </c>
      <c r="AZ96" s="29" t="s">
        <v>265</v>
      </c>
      <c r="BA96" s="29" t="s">
        <v>144</v>
      </c>
      <c r="BB96" s="29" t="s">
        <v>263</v>
      </c>
      <c r="BC96" s="29" t="s">
        <v>265</v>
      </c>
      <c r="BD96" s="29" t="s">
        <v>144</v>
      </c>
      <c r="BE96" s="29" t="s">
        <v>263</v>
      </c>
      <c r="BF96" s="29" t="s">
        <v>265</v>
      </c>
      <c r="BG96" s="29" t="s">
        <v>144</v>
      </c>
      <c r="BH96" s="29" t="s">
        <v>263</v>
      </c>
      <c r="BI96" s="29" t="s">
        <v>265</v>
      </c>
      <c r="BJ96" s="29" t="s">
        <v>144</v>
      </c>
      <c r="BK96" s="29" t="s">
        <v>263</v>
      </c>
      <c r="BL96" s="29" t="s">
        <v>265</v>
      </c>
      <c r="BM96" s="29" t="s">
        <v>144</v>
      </c>
      <c r="BN96" s="29" t="s">
        <v>263</v>
      </c>
      <c r="BO96" s="29" t="s">
        <v>265</v>
      </c>
      <c r="BP96" s="29" t="s">
        <v>144</v>
      </c>
      <c r="BQ96" s="29" t="s">
        <v>263</v>
      </c>
      <c r="BR96" s="29" t="s">
        <v>265</v>
      </c>
      <c r="BS96" s="29" t="s">
        <v>144</v>
      </c>
      <c r="BT96" s="29" t="s">
        <v>263</v>
      </c>
      <c r="BU96" s="29" t="s">
        <v>265</v>
      </c>
      <c r="BV96" s="29" t="s">
        <v>144</v>
      </c>
      <c r="BW96" s="29" t="s">
        <v>263</v>
      </c>
      <c r="BX96" s="29" t="s">
        <v>265</v>
      </c>
      <c r="BY96" s="29" t="s">
        <v>144</v>
      </c>
      <c r="BZ96" s="29" t="s">
        <v>263</v>
      </c>
      <c r="CA96" s="29" t="s">
        <v>265</v>
      </c>
      <c r="CB96" s="29" t="s">
        <v>144</v>
      </c>
      <c r="CC96" s="29" t="s">
        <v>263</v>
      </c>
      <c r="CD96" s="29" t="s">
        <v>265</v>
      </c>
      <c r="CE96" s="29" t="s">
        <v>144</v>
      </c>
      <c r="CF96" s="29" t="s">
        <v>263</v>
      </c>
      <c r="CG96" s="29" t="s">
        <v>265</v>
      </c>
      <c r="CI96" s="29" t="s">
        <v>176</v>
      </c>
      <c r="CJ96" s="29" t="s">
        <v>175</v>
      </c>
      <c r="CK96" s="29" t="s">
        <v>174</v>
      </c>
      <c r="CL96" s="29" t="s">
        <v>173</v>
      </c>
      <c r="CM96" s="29" t="s">
        <v>236</v>
      </c>
      <c r="CN96" s="29" t="s">
        <v>187</v>
      </c>
      <c r="CO96" s="29" t="s">
        <v>186</v>
      </c>
      <c r="CP96" s="29" t="s">
        <v>188</v>
      </c>
      <c r="CQ96" s="29" t="s">
        <v>219</v>
      </c>
      <c r="CR96" s="29" t="s">
        <v>189</v>
      </c>
      <c r="CS96" s="29" t="s">
        <v>215</v>
      </c>
      <c r="CT96" s="68" t="s">
        <v>223</v>
      </c>
      <c r="CU96" s="68" t="s">
        <v>423</v>
      </c>
      <c r="CV96" s="29" t="s">
        <v>295</v>
      </c>
      <c r="CW96" s="68" t="s">
        <v>430</v>
      </c>
      <c r="CX96" s="68" t="s">
        <v>433</v>
      </c>
      <c r="CY96" s="68" t="s">
        <v>437</v>
      </c>
      <c r="CZ96" s="68" t="s">
        <v>439</v>
      </c>
      <c r="DA96" s="68" t="s">
        <v>172</v>
      </c>
      <c r="DE96" s="29" t="s">
        <v>379</v>
      </c>
      <c r="DF96" s="29" t="s">
        <v>98</v>
      </c>
      <c r="DG96" s="29" t="s">
        <v>184</v>
      </c>
      <c r="DH96" s="29" t="s">
        <v>108</v>
      </c>
      <c r="DI96" s="29"/>
      <c r="DJ96" s="29"/>
      <c r="DK96" s="29" t="s">
        <v>185</v>
      </c>
      <c r="DL96" s="29" t="s">
        <v>224</v>
      </c>
      <c r="DM96" s="29" t="s">
        <v>43</v>
      </c>
      <c r="DN96" s="29" t="s">
        <v>109</v>
      </c>
      <c r="DO96" s="29" t="s">
        <v>108</v>
      </c>
      <c r="DP96" s="29"/>
      <c r="DQ96" s="29"/>
      <c r="DR96" s="29" t="s">
        <v>102</v>
      </c>
      <c r="DS96" s="29" t="s">
        <v>224</v>
      </c>
      <c r="DT96" s="29" t="s">
        <v>172</v>
      </c>
    </row>
    <row r="97" spans="2:124" x14ac:dyDescent="0.15">
      <c r="B97" s="8">
        <v>3</v>
      </c>
      <c r="C97" s="29">
        <v>10</v>
      </c>
      <c r="D97" s="29">
        <f>[6]武将升星!$AZ94</f>
        <v>0</v>
      </c>
      <c r="E97" s="29">
        <f>[6]武将进阶!$AL94</f>
        <v>0</v>
      </c>
      <c r="F97" s="29">
        <f>[6]武将升级!$BH94</f>
        <v>27035240.394187693</v>
      </c>
      <c r="G97" s="29">
        <f>[6]武将羁绊!$BC97</f>
        <v>1101592.6228854319</v>
      </c>
      <c r="H97" s="29">
        <f>[6]武将觉醒!BK94</f>
        <v>0</v>
      </c>
      <c r="I97" s="29">
        <f>[6]第4特性!AJ95</f>
        <v>0</v>
      </c>
      <c r="J97" s="29">
        <f>[7]士兵阶位属性!$CI95</f>
        <v>25595187.438033622</v>
      </c>
      <c r="K97" s="29">
        <f>[7]士兵训练属性!$BY96</f>
        <v>5534703.2481912049</v>
      </c>
      <c r="L97" s="29">
        <f>[10]装备强化!$CE96</f>
        <v>3999122.2157558603</v>
      </c>
      <c r="M97" s="29"/>
      <c r="N97" s="29">
        <f>[4]圣人加成属性战力计算!$I98+[4]圣人加成属性战力计算!$R98</f>
        <v>0</v>
      </c>
      <c r="O97" s="29">
        <f>[12]爵位属性!$U94</f>
        <v>0</v>
      </c>
      <c r="P97" s="29" t="e">
        <f>[16]战法升星!AP95</f>
        <v>#DIV/0!</v>
      </c>
      <c r="Q97" s="29" t="e">
        <f>[13]宝物升星!AP94</f>
        <v>#VALUE!</v>
      </c>
      <c r="R97" s="29">
        <f>[13]宝物温养!$CL94</f>
        <v>0</v>
      </c>
      <c r="S97" s="29">
        <f>[17]效用汇总!I44</f>
        <v>0</v>
      </c>
      <c r="T97" s="29">
        <f>[17]效用汇总!J44</f>
        <v>0</v>
      </c>
      <c r="U97" s="29">
        <f>[8]装备强化!CP96+[8]装备突破!BN96</f>
        <v>0</v>
      </c>
      <c r="V97" s="29">
        <f>[14]藏品属性!AL101+[14]藏品属性!AM101</f>
        <v>0</v>
      </c>
      <c r="W97" s="29">
        <f>[15]育马!AY96+[15]词条!BF96</f>
        <v>0</v>
      </c>
      <c r="X97" s="29">
        <f>[11]属性汇总新!V94</f>
        <v>0</v>
      </c>
      <c r="Y97" s="29">
        <f>[6]武将升星!$BK94</f>
        <v>16625.681566639654</v>
      </c>
      <c r="Z97" s="29"/>
      <c r="AA97" s="29" t="e">
        <f>[6]武将升级!$BT94+[6]武将进阶!$AW94</f>
        <v>#VALUE!</v>
      </c>
      <c r="AB97" s="29"/>
      <c r="AC97" s="29">
        <f>[6]武将觉醒!$BY94</f>
        <v>424.2119413774995</v>
      </c>
      <c r="AD97" s="29">
        <f>[6]第4特性!BK95</f>
        <v>0</v>
      </c>
      <c r="AE97" s="29"/>
      <c r="AF97" s="29">
        <f>[7]士兵训练属性!$CH96</f>
        <v>2240.2401830940835</v>
      </c>
      <c r="AG97" s="29">
        <f>[10]装备强化!$CR96+[10]装备突破!$AJ96</f>
        <v>2011.9387601694471</v>
      </c>
      <c r="AH97" s="29"/>
      <c r="AI97" s="29" t="e">
        <f>[4]圣人加成属性战力计算!$U98</f>
        <v>#DIV/0!</v>
      </c>
      <c r="AJ97" s="29"/>
      <c r="AK97" s="29">
        <f>[16]战法升星!$AU95</f>
        <v>4303.5452279698338</v>
      </c>
      <c r="AL97" s="29">
        <f>[13]宝物升星!$AZ94</f>
        <v>13462.37575306512</v>
      </c>
      <c r="AM97" s="29">
        <f>[13]宝物温养!$CU94</f>
        <v>0</v>
      </c>
      <c r="AN97" s="29">
        <f>[17]投放验证!M45</f>
        <v>10</v>
      </c>
      <c r="AO97" s="29">
        <f>[17]投放验证!AE45+[17]投放验证!AM45</f>
        <v>0</v>
      </c>
      <c r="AP97" s="29">
        <f>[8]装备强化!DC96+[8]装备突破!CA96</f>
        <v>0</v>
      </c>
      <c r="AQ97" s="29">
        <f>[14]藏品属性!AN101</f>
        <v>0</v>
      </c>
      <c r="AR97" s="29">
        <f>[15]付费投放!AA97</f>
        <v>0</v>
      </c>
      <c r="AS97" s="29">
        <f>[11]属性汇总新!W94</f>
        <v>0</v>
      </c>
      <c r="AU97" s="29">
        <f>D97+G97</f>
        <v>1101592.6228854319</v>
      </c>
      <c r="AV97" s="29">
        <f>Y97+AB97</f>
        <v>16625.681566639654</v>
      </c>
      <c r="AW97" s="29"/>
      <c r="AX97" s="29" t="e">
        <f t="shared" ref="AX97:AX106" si="269">H97+P97</f>
        <v>#DIV/0!</v>
      </c>
      <c r="AY97" s="29">
        <f>AC97+AK97</f>
        <v>4727.7571693473337</v>
      </c>
      <c r="AZ97" s="29"/>
      <c r="BA97" s="29">
        <f>I97</f>
        <v>0</v>
      </c>
      <c r="BB97" s="29">
        <f>AD97</f>
        <v>0</v>
      </c>
      <c r="BC97" s="29"/>
      <c r="BD97" s="29">
        <f>M97</f>
        <v>0</v>
      </c>
      <c r="BE97" s="29">
        <f>AH97</f>
        <v>0</v>
      </c>
      <c r="BF97" s="29"/>
      <c r="BG97" s="29">
        <f>F97</f>
        <v>27035240.394187693</v>
      </c>
      <c r="BH97" s="29" t="e">
        <f>AA97</f>
        <v>#VALUE!</v>
      </c>
      <c r="BI97" s="29"/>
      <c r="BJ97" s="29">
        <f>L97</f>
        <v>3999122.2157558603</v>
      </c>
      <c r="BK97" s="29">
        <f>AG97</f>
        <v>2011.9387601694471</v>
      </c>
      <c r="BL97" s="29"/>
      <c r="BM97" s="29">
        <f>$K97+J97</f>
        <v>31129890.686224826</v>
      </c>
      <c r="BN97" s="29">
        <f>$AF97</f>
        <v>2240.2401830940835</v>
      </c>
      <c r="BO97" s="29"/>
      <c r="BP97" s="29">
        <f>O97</f>
        <v>0</v>
      </c>
      <c r="BQ97" s="29">
        <f>AJ97</f>
        <v>0</v>
      </c>
      <c r="BR97" s="29"/>
      <c r="BS97" s="29" t="e">
        <f>Q97+R97</f>
        <v>#VALUE!</v>
      </c>
      <c r="BT97" s="29">
        <f>AL97+AM97</f>
        <v>13462.37575306512</v>
      </c>
      <c r="BU97" s="29"/>
      <c r="BV97" s="29">
        <f>S97+T97</f>
        <v>0</v>
      </c>
      <c r="BW97" s="29">
        <f>AN97+AO97</f>
        <v>10</v>
      </c>
      <c r="BX97" s="29"/>
      <c r="BY97" s="29">
        <f>U97</f>
        <v>0</v>
      </c>
      <c r="BZ97" s="29">
        <f>AP97</f>
        <v>0</v>
      </c>
      <c r="CA97" s="29"/>
      <c r="CB97" s="29">
        <f>W97</f>
        <v>0</v>
      </c>
      <c r="CC97" s="29">
        <f>AR97</f>
        <v>0</v>
      </c>
      <c r="CD97" s="29"/>
      <c r="CE97" s="29">
        <f>V97</f>
        <v>0</v>
      </c>
      <c r="CF97" s="29">
        <f>AQ97</f>
        <v>0</v>
      </c>
      <c r="CG97" s="29"/>
      <c r="CI97" s="69" t="e">
        <f t="shared" ref="CI97:CI106" si="270">D97/$DA97</f>
        <v>#DIV/0!</v>
      </c>
      <c r="CJ97" s="69" t="e">
        <f t="shared" ref="CJ97:CJ106" si="271">E97/$DA97</f>
        <v>#DIV/0!</v>
      </c>
      <c r="CK97" s="69" t="e">
        <f t="shared" ref="CK97:CK106" si="272">F97/$DA97</f>
        <v>#DIV/0!</v>
      </c>
      <c r="CL97" s="69" t="e">
        <f t="shared" ref="CL97:CL106" si="273">G97/$DA97</f>
        <v>#DIV/0!</v>
      </c>
      <c r="CM97" s="69" t="e">
        <f t="shared" ref="CM97:CM106" si="274">H97/$DA97</f>
        <v>#DIV/0!</v>
      </c>
      <c r="CN97" s="69" t="e">
        <f t="shared" ref="CN97:CN106" si="275">J97/$DA97</f>
        <v>#DIV/0!</v>
      </c>
      <c r="CO97" s="69" t="e">
        <f t="shared" ref="CO97:CO106" si="276">K97/$DA97</f>
        <v>#DIV/0!</v>
      </c>
      <c r="CP97" s="69" t="e">
        <f t="shared" ref="CP97:CP106" si="277">L97/$DA97</f>
        <v>#DIV/0!</v>
      </c>
      <c r="CQ97" s="69" t="e">
        <f t="shared" ref="CQ97:CQ106" si="278">M97/$DA97</f>
        <v>#DIV/0!</v>
      </c>
      <c r="CR97" s="69" t="e">
        <f t="shared" ref="CR97:CR106" si="279">N97/$DA97</f>
        <v>#DIV/0!</v>
      </c>
      <c r="CS97" s="69" t="e">
        <f t="shared" ref="CS97:CS106" si="280">O97/$DA97</f>
        <v>#DIV/0!</v>
      </c>
      <c r="CT97" s="69" t="e">
        <f t="shared" ref="CT97:CT106" si="281">P97/$DA97</f>
        <v>#DIV/0!</v>
      </c>
      <c r="CU97" s="69" t="e">
        <f>(Q97+R97)/DA97</f>
        <v>#VALUE!</v>
      </c>
      <c r="CV97" s="69" t="e">
        <f t="shared" ref="CV97:CV106" si="282">X97/$DA97</f>
        <v>#DIV/0!</v>
      </c>
      <c r="CW97" s="99" t="e">
        <f>BV97/DA97</f>
        <v>#DIV/0!</v>
      </c>
      <c r="CX97" s="99" t="e">
        <f>BY97/DA97</f>
        <v>#DIV/0!</v>
      </c>
      <c r="CY97" s="99" t="e">
        <f>CE97/DA97</f>
        <v>#DIV/0!</v>
      </c>
      <c r="CZ97" s="99" t="e">
        <f>W97/DA97</f>
        <v>#DIV/0!</v>
      </c>
      <c r="DA97" s="68" t="e">
        <f>SUM(D97:X97)</f>
        <v>#DIV/0!</v>
      </c>
      <c r="DE97" s="29">
        <v>10</v>
      </c>
      <c r="DF97" s="29">
        <f>INDEX(武将属性!$E$5:$E$104,$DE97,1)*(INDEX(非r将兵属性验证!$V$7:$V$106,$DE97,1)+INDEX(非r将兵属性验证!$AP$7:$AP$106,$DE97,1))</f>
        <v>27402491.869379446</v>
      </c>
      <c r="DG97" s="29" t="e">
        <f>INDEX((武将属性!$X$5:$X$104+武将属性!$Y$5:$Y$104)*(武将属性!$T$5:$T$104),$DE97,1)*INDEX(非r将兵属性验证!$W$7:$W$106,$DE97,1)+INDEX((士兵属性!$F$5:$F$104)*(士兵属性!$J$5:$J$104),$DE97,1)*INDEX(非r将兵属性验证!$AQ$7:$AQ$106,$DE97,1)+#REF!</f>
        <v>#REF!</v>
      </c>
      <c r="DH97" s="29" t="e">
        <f>INDEX((武将属性!$AJ$5:$AJ$104+武将属性!$AK$5:$AK$104)*(武将属性!$AF$5:$AF$104),$DE97,1)*INDEX(非r将兵属性验证!$X$7:$X$106,$DE97,1)+INDEX((士兵属性!$Q$5:$Q$104)*(士兵属性!$U$5:$U$104),$DE97,1)*INDEX(非r将兵属性验证!$AR$7:$AR$106,$DE97,1)+#REF!</f>
        <v>#REF!</v>
      </c>
      <c r="DI97" s="29"/>
      <c r="DJ97" s="29"/>
      <c r="DK97" s="29">
        <f>INDEX(带兵数!$F$4:$F$103,$DE97,1)*INDEX(非r将兵属性验证!$AW$7:$AW$106,$DE97,1)</f>
        <v>26825463.238031171</v>
      </c>
      <c r="DL97" s="29">
        <f>0.5*INDEX(战法技能效用!$F$5:$F$104,$DE97,1)*(INDEX(非r将兵属性验证!$AC$7:$AC$106,$DE97,1)+INDEX(非r将兵属性验证!$AX$7:$AX$106,$DE97,1))</f>
        <v>5333141.5174387796</v>
      </c>
      <c r="DM97" s="29">
        <f>INDEX(武将属性!$E$5:$E$104,$DE97,1)*(INDEX(非r将兵属性验证!$V$7:$V$106,$DE97,1)+INDEX(非r将兵属性验证!$AP$7:$AP$106,$DE97,1))</f>
        <v>27402491.869379446</v>
      </c>
      <c r="DN97" s="29" t="e">
        <f>INDEX((武将属性!$X$5:$X$104+武将属性!$Y$5:$Y$104)*(武将属性!$T$5:$T$104),$DE97,1)*INDEX(非r将兵属性验证!$W$7:$W$106,$DE97,1)+INDEX((士兵属性!$F$5:$F$104)*(士兵属性!$J$5:$J$104),$DE97,1)*INDEX(非r将兵属性验证!$AQ$7:$AQ$106,$DE97,1)+#REF!</f>
        <v>#REF!</v>
      </c>
      <c r="DO97" s="29" t="e">
        <f>INDEX((武将属性!$AJ$5:$AJ$104+武将属性!$AK$5:$AK$104)*(武将属性!$AF$5:$AF$104),$DE97,1)*INDEX(非r将兵属性验证!$X$7:$X$106,$DE97,1)+INDEX((士兵属性!$Q$5:$Q$104)*(士兵属性!$U$5:$U$104),$DE97,1)*INDEX(非r将兵属性验证!$AR$7:$AR$106,$DE97,1)+#REF!</f>
        <v>#REF!</v>
      </c>
      <c r="DP97" s="29"/>
      <c r="DQ97" s="29"/>
      <c r="DR97" s="29">
        <f>INDEX(带兵数!$F$4:$F$103,$DE97,1)*INDEX(非r将兵属性验证!$AW$7:$AW$106,$DE97,1)</f>
        <v>26825463.238031171</v>
      </c>
      <c r="DS97" s="29">
        <f>0.5*INDEX(战法技能效用!$F$5:$F$104,$DE97,1)*(INDEX(非r将兵属性验证!$AC$7:$AC$106,$DE97,1)+INDEX(非r将兵属性验证!$AX$7:$AX$106,$DE97,1))</f>
        <v>5333141.5174387796</v>
      </c>
      <c r="DT97" s="29" t="e">
        <f t="shared" ref="DT97:DT106" si="283">SUM(DF97:DL97)</f>
        <v>#REF!</v>
      </c>
    </row>
    <row r="98" spans="2:124" x14ac:dyDescent="0.15">
      <c r="B98" s="8">
        <v>4</v>
      </c>
      <c r="C98" s="29">
        <v>20</v>
      </c>
      <c r="D98" s="29">
        <f>[6]武将升星!$AZ95</f>
        <v>0</v>
      </c>
      <c r="E98" s="29">
        <f>[6]武将进阶!$AL95</f>
        <v>0</v>
      </c>
      <c r="F98" s="29">
        <f>[6]武将升级!$BH95</f>
        <v>59314680.184902236</v>
      </c>
      <c r="G98" s="29">
        <f>[6]武将羁绊!$BC98</f>
        <v>5949867.2553447541</v>
      </c>
      <c r="H98" s="29">
        <f>[6]武将觉醒!BK95</f>
        <v>0</v>
      </c>
      <c r="I98" s="29">
        <f>[6]第4特性!AJ96</f>
        <v>0</v>
      </c>
      <c r="J98" s="29">
        <f>[7]士兵阶位属性!$CI96</f>
        <v>39299695.13997744</v>
      </c>
      <c r="K98" s="29">
        <f>[7]士兵训练属性!$BY97</f>
        <v>18128097.783331096</v>
      </c>
      <c r="L98" s="29">
        <f>[10]装备强化!$CE97</f>
        <v>23057016.667507287</v>
      </c>
      <c r="M98" s="29"/>
      <c r="N98" s="29">
        <f>[4]圣人加成属性战力计算!$I99+[4]圣人加成属性战力计算!$R99</f>
        <v>0</v>
      </c>
      <c r="O98" s="29" t="str">
        <f>[12]爵位属性!$U95</f>
        <v>总战力</v>
      </c>
      <c r="P98" s="29" t="e">
        <f>[16]战法升星!AP96</f>
        <v>#DIV/0!</v>
      </c>
      <c r="Q98" s="29" t="e">
        <f>[13]宝物升星!AP95</f>
        <v>#VALUE!</v>
      </c>
      <c r="R98" s="29">
        <f>[13]宝物温养!$CL95</f>
        <v>0</v>
      </c>
      <c r="S98" s="29">
        <f>[17]效用汇总!I45</f>
        <v>0</v>
      </c>
      <c r="T98" s="29">
        <f>[17]效用汇总!J45</f>
        <v>0</v>
      </c>
      <c r="U98" s="29">
        <f>[8]装备强化!CP97+[8]装备突破!BN97</f>
        <v>0</v>
      </c>
      <c r="V98" s="29">
        <f>[14]藏品属性!AL102+[14]藏品属性!AM102</f>
        <v>0</v>
      </c>
      <c r="W98" s="29">
        <f>[15]育马!AY97+[15]词条!BF97</f>
        <v>0</v>
      </c>
      <c r="X98" s="29">
        <f>[11]属性汇总新!V95</f>
        <v>4326747.0072745308</v>
      </c>
      <c r="Y98" s="29">
        <f>[6]武将升星!$BK95</f>
        <v>35230.680708718755</v>
      </c>
      <c r="Z98" s="29"/>
      <c r="AA98" s="29" t="e">
        <f>[6]武将升级!$BT95+[6]武将进阶!$AW95</f>
        <v>#VALUE!</v>
      </c>
      <c r="AB98" s="29"/>
      <c r="AC98" s="29">
        <f>[6]武将觉醒!$BY95</f>
        <v>1401.0144049991102</v>
      </c>
      <c r="AD98" s="29">
        <f>[6]第4特性!BK96</f>
        <v>0</v>
      </c>
      <c r="AE98" s="29"/>
      <c r="AF98" s="29">
        <f>[7]士兵训练属性!$CH97</f>
        <v>11363.525857053522</v>
      </c>
      <c r="AG98" s="29">
        <f>[10]装备强化!$CR97+[10]装备突破!$AJ97</f>
        <v>6887.9002063013158</v>
      </c>
      <c r="AH98" s="29"/>
      <c r="AI98" s="29" t="e">
        <f>[4]圣人加成属性战力计算!$U99</f>
        <v>#DIV/0!</v>
      </c>
      <c r="AJ98" s="29"/>
      <c r="AK98" s="29">
        <f>[16]战法升星!$AU96</f>
        <v>10679.2200181843</v>
      </c>
      <c r="AL98" s="29">
        <f>[13]宝物升星!$AZ95</f>
        <v>26924.75150613024</v>
      </c>
      <c r="AM98" s="29">
        <f>[13]宝物温养!$CU95</f>
        <v>0</v>
      </c>
      <c r="AN98" s="29">
        <f>[17]投放验证!M46</f>
        <v>20</v>
      </c>
      <c r="AO98" s="29">
        <f>[17]投放验证!AE46+[17]投放验证!AM46</f>
        <v>0</v>
      </c>
      <c r="AP98" s="29">
        <f>[8]装备强化!DC97+[8]装备突破!CA97</f>
        <v>0</v>
      </c>
      <c r="AQ98" s="29">
        <f>[14]藏品属性!AN102</f>
        <v>0</v>
      </c>
      <c r="AR98" s="29">
        <f>[15]付费投放!AA98</f>
        <v>0</v>
      </c>
      <c r="AS98" s="29">
        <f>[11]属性汇总新!W95</f>
        <v>7863.7452882998377</v>
      </c>
      <c r="AU98" s="29">
        <f t="shared" ref="AU98:AU106" si="284">D98+G98</f>
        <v>5949867.2553447541</v>
      </c>
      <c r="AV98" s="29">
        <f t="shared" ref="AV98:AV106" si="285">Y98+AB98</f>
        <v>35230.680708718755</v>
      </c>
      <c r="AW98" s="29">
        <f>(AU98-AU97)/(AV98-AV97)</f>
        <v>260.58988745094501</v>
      </c>
      <c r="AX98" s="29" t="e">
        <f t="shared" si="269"/>
        <v>#DIV/0!</v>
      </c>
      <c r="AY98" s="29">
        <f t="shared" ref="AY98:AY106" si="286">AC98+AK98</f>
        <v>12080.23442318341</v>
      </c>
      <c r="AZ98" s="29" t="e">
        <f>(AX98-AX97)/(AY98-AY97)</f>
        <v>#DIV/0!</v>
      </c>
      <c r="BA98" s="29">
        <f t="shared" ref="BA98:BA112" si="287">I98</f>
        <v>0</v>
      </c>
      <c r="BB98" s="29">
        <f t="shared" ref="BB98:BB112" si="288">AD98</f>
        <v>0</v>
      </c>
      <c r="BC98" s="29" t="e">
        <f>(BA98-BA97)/(BB98-BB97)</f>
        <v>#DIV/0!</v>
      </c>
      <c r="BD98" s="29">
        <f t="shared" ref="BD98:BD106" si="289">M98</f>
        <v>0</v>
      </c>
      <c r="BE98" s="29">
        <f t="shared" ref="BE98:BE106" si="290">AH98</f>
        <v>0</v>
      </c>
      <c r="BF98" s="29" t="e">
        <f>(BD98-BD97)/(BE98-BE97)</f>
        <v>#DIV/0!</v>
      </c>
      <c r="BG98" s="29">
        <f t="shared" ref="BG98:BG106" si="291">F98</f>
        <v>59314680.184902236</v>
      </c>
      <c r="BH98" s="29" t="e">
        <f t="shared" ref="BH98:BH106" si="292">AA98</f>
        <v>#VALUE!</v>
      </c>
      <c r="BI98" s="29" t="e">
        <f>(BG98-BG97)/(BH98-BH97)</f>
        <v>#VALUE!</v>
      </c>
      <c r="BJ98" s="29">
        <f t="shared" ref="BJ98:BJ106" si="293">L98</f>
        <v>23057016.667507287</v>
      </c>
      <c r="BK98" s="29">
        <f t="shared" ref="BK98:BK106" si="294">AG98</f>
        <v>6887.9002063013158</v>
      </c>
      <c r="BL98" s="29">
        <f>(BJ98-BJ97)/(BK98-BK97)</f>
        <v>3908.5408410827727</v>
      </c>
      <c r="BM98" s="29">
        <f t="shared" ref="BM98:BM106" si="295">$K98+J98</f>
        <v>57427792.923308536</v>
      </c>
      <c r="BN98" s="29">
        <f t="shared" ref="BN98:BN112" si="296">$AF98</f>
        <v>11363.525857053522</v>
      </c>
      <c r="BO98" s="29">
        <f>(BM98-BM97)/(BN98-BN97)</f>
        <v>2882.5034287971184</v>
      </c>
      <c r="BP98" s="29" t="str">
        <f t="shared" ref="BP98:BP106" si="297">O98</f>
        <v>总战力</v>
      </c>
      <c r="BQ98" s="29">
        <f t="shared" ref="BQ98:BQ106" si="298">AJ98</f>
        <v>0</v>
      </c>
      <c r="BR98" s="29" t="e">
        <f>(BP98-BP97)/(BQ98-BQ97)</f>
        <v>#VALUE!</v>
      </c>
      <c r="BS98" s="29" t="e">
        <f t="shared" ref="BS98:BS112" si="299">Q98+R98</f>
        <v>#VALUE!</v>
      </c>
      <c r="BT98" s="29">
        <f t="shared" ref="BT98:BT112" si="300">AL98+AM98</f>
        <v>26924.75150613024</v>
      </c>
      <c r="BU98" s="29" t="e">
        <f>(BS98-BS97)/(BT98-BT97)</f>
        <v>#VALUE!</v>
      </c>
      <c r="BV98" s="29">
        <f t="shared" ref="BV98:BV112" si="301">S98+T98</f>
        <v>0</v>
      </c>
      <c r="BW98" s="29">
        <f t="shared" ref="BW98:BW112" si="302">AN98+AO98</f>
        <v>20</v>
      </c>
      <c r="BX98" s="29">
        <f>(BV98-BV97)/(BW98-BW97)</f>
        <v>0</v>
      </c>
      <c r="BY98" s="29">
        <f t="shared" ref="BY98:BY112" si="303">U98</f>
        <v>0</v>
      </c>
      <c r="BZ98" s="29">
        <f t="shared" ref="BZ98:BZ112" si="304">AP98</f>
        <v>0</v>
      </c>
      <c r="CA98" s="29" t="e">
        <f>(BY98-BY97)/(BZ98-BZ97)</f>
        <v>#DIV/0!</v>
      </c>
      <c r="CB98" s="29">
        <f t="shared" ref="CB98:CB112" si="305">W98</f>
        <v>0</v>
      </c>
      <c r="CC98" s="29">
        <f t="shared" ref="CC98:CC112" si="306">AR98</f>
        <v>0</v>
      </c>
      <c r="CD98" s="29" t="e">
        <f>(CB98-CB97)/(CC98-CC97)</f>
        <v>#DIV/0!</v>
      </c>
      <c r="CE98" s="29">
        <f t="shared" ref="CE98:CE112" si="307">V98</f>
        <v>0</v>
      </c>
      <c r="CF98" s="29">
        <f t="shared" ref="CF98:CF112" si="308">AQ98</f>
        <v>0</v>
      </c>
      <c r="CG98" s="29" t="e">
        <f>(CE98-CE97)/(CF98-CF97)</f>
        <v>#DIV/0!</v>
      </c>
      <c r="CI98" s="69" t="e">
        <f t="shared" si="270"/>
        <v>#DIV/0!</v>
      </c>
      <c r="CJ98" s="69" t="e">
        <f t="shared" si="271"/>
        <v>#DIV/0!</v>
      </c>
      <c r="CK98" s="69" t="e">
        <f t="shared" si="272"/>
        <v>#DIV/0!</v>
      </c>
      <c r="CL98" s="69" t="e">
        <f t="shared" si="273"/>
        <v>#DIV/0!</v>
      </c>
      <c r="CM98" s="69" t="e">
        <f t="shared" si="274"/>
        <v>#DIV/0!</v>
      </c>
      <c r="CN98" s="69" t="e">
        <f t="shared" si="275"/>
        <v>#DIV/0!</v>
      </c>
      <c r="CO98" s="69" t="e">
        <f t="shared" si="276"/>
        <v>#DIV/0!</v>
      </c>
      <c r="CP98" s="69" t="e">
        <f t="shared" si="277"/>
        <v>#DIV/0!</v>
      </c>
      <c r="CQ98" s="69" t="e">
        <f t="shared" si="278"/>
        <v>#DIV/0!</v>
      </c>
      <c r="CR98" s="69" t="e">
        <f t="shared" si="279"/>
        <v>#DIV/0!</v>
      </c>
      <c r="CS98" s="69" t="e">
        <f t="shared" si="280"/>
        <v>#VALUE!</v>
      </c>
      <c r="CT98" s="69" t="e">
        <f t="shared" si="281"/>
        <v>#DIV/0!</v>
      </c>
      <c r="CU98" s="69" t="e">
        <f t="shared" ref="CU98:CU112" si="309">(Q98+R98)/DA98</f>
        <v>#VALUE!</v>
      </c>
      <c r="CV98" s="69" t="e">
        <f t="shared" si="282"/>
        <v>#DIV/0!</v>
      </c>
      <c r="CW98" s="99" t="e">
        <f t="shared" ref="CW98:CW112" si="310">BV98/DA98</f>
        <v>#DIV/0!</v>
      </c>
      <c r="CX98" s="99" t="e">
        <f t="shared" ref="CX98:CX112" si="311">BY98/DA98</f>
        <v>#DIV/0!</v>
      </c>
      <c r="CY98" s="99" t="e">
        <f t="shared" ref="CY98:CY112" si="312">CE98/DA98</f>
        <v>#DIV/0!</v>
      </c>
      <c r="CZ98" s="99" t="e">
        <f t="shared" ref="CZ98:CZ112" si="313">W98/DA98</f>
        <v>#DIV/0!</v>
      </c>
      <c r="DA98" s="68" t="e">
        <f t="shared" ref="DA98:DA106" si="314">SUM(D98:X98)</f>
        <v>#DIV/0!</v>
      </c>
      <c r="DE98" s="29">
        <v>20</v>
      </c>
      <c r="DF98" s="29">
        <f>INDEX(武将属性!$E$5:$E$104,$DE98,1)*(INDEX(非r将兵属性验证!$V$7:$V$106,$DE98,1)+INDEX(非r将兵属性验证!$AP$7:$AP$106,$DE98,1))</f>
        <v>117198938.91417705</v>
      </c>
      <c r="DG98" s="29" t="e">
        <f>INDEX((武将属性!$X$5:$X$104+武将属性!$Y$5:$Y$104)*(武将属性!$T$5:$T$104),$DE98,1)*INDEX(非r将兵属性验证!$W$7:$W$106,$DE98,1)+INDEX((士兵属性!$F$5:$F$104)*(士兵属性!$J$5:$J$104),$DE98,1)*INDEX(非r将兵属性验证!$AQ$7:$AQ$106,$DE98,1)+#REF!</f>
        <v>#REF!</v>
      </c>
      <c r="DH98" s="29" t="e">
        <f>INDEX((武将属性!$AJ$5:$AJ$104+武将属性!$AK$5:$AK$104)*(武将属性!$AF$5:$AF$104),$DE98,1)*INDEX(非r将兵属性验证!$X$7:$X$106,$DE98,1)+INDEX((士兵属性!$Q$5:$Q$104)*(士兵属性!$U$5:$U$104),$DE98,1)*INDEX(非r将兵属性验证!$AR$7:$AR$106,$DE98,1)+#REF!</f>
        <v>#REF!</v>
      </c>
      <c r="DI98" s="29"/>
      <c r="DJ98" s="29"/>
      <c r="DK98" s="29">
        <f>INDEX(带兵数!$F$4:$F$103,$DE98,1)*INDEX(非r将兵属性验证!$AW$7:$AW$106,$DE98,1)</f>
        <v>105942390.25735712</v>
      </c>
      <c r="DL98" s="29">
        <f>0.5*INDEX(战法技能效用!$F$5:$F$104,$DE98,1)*(INDEX(非r将兵属性验证!$AC$7:$AC$106,$DE98,1)+INDEX(非r将兵属性验证!$AX$7:$AX$106,$DE98,1))</f>
        <v>48479125.048778519</v>
      </c>
      <c r="DM98" s="29">
        <f>INDEX(武将属性!$E$5:$E$104,$DE98,1)*(INDEX(非r将兵属性验证!$V$7:$V$106,$DE98,1)+INDEX(非r将兵属性验证!$AP$7:$AP$106,$DE98,1))</f>
        <v>117198938.91417705</v>
      </c>
      <c r="DN98" s="29" t="e">
        <f>INDEX((武将属性!$X$5:$X$104+武将属性!$Y$5:$Y$104)*(武将属性!$T$5:$T$104),$DE98,1)*INDEX(非r将兵属性验证!$W$7:$W$106,$DE98,1)+INDEX((士兵属性!$F$5:$F$104)*(士兵属性!$J$5:$J$104),$DE98,1)*INDEX(非r将兵属性验证!$AQ$7:$AQ$106,$DE98,1)+#REF!</f>
        <v>#REF!</v>
      </c>
      <c r="DO98" s="29" t="e">
        <f>INDEX((武将属性!$AJ$5:$AJ$104+武将属性!$AK$5:$AK$104)*(武将属性!$AF$5:$AF$104),$DE98,1)*INDEX(非r将兵属性验证!$X$7:$X$106,$DE98,1)+INDEX((士兵属性!$Q$5:$Q$104)*(士兵属性!$U$5:$U$104),$DE98,1)*INDEX(非r将兵属性验证!$AR$7:$AR$106,$DE98,1)+#REF!</f>
        <v>#REF!</v>
      </c>
      <c r="DP98" s="29"/>
      <c r="DQ98" s="29"/>
      <c r="DR98" s="29">
        <f>INDEX(带兵数!$F$4:$F$103,$DE98,1)*INDEX(非r将兵属性验证!$AW$7:$AW$106,$DE98,1)</f>
        <v>105942390.25735712</v>
      </c>
      <c r="DS98" s="29">
        <f>0.5*INDEX(战法技能效用!$F$5:$F$104,$DE98,1)*(INDEX(非r将兵属性验证!$AC$7:$AC$106,$DE98,1)+INDEX(非r将兵属性验证!$AX$7:$AX$106,$DE98,1))</f>
        <v>48479125.048778519</v>
      </c>
      <c r="DT98" s="29" t="e">
        <f t="shared" si="283"/>
        <v>#REF!</v>
      </c>
    </row>
    <row r="99" spans="2:124" x14ac:dyDescent="0.15">
      <c r="B99" s="8">
        <v>5</v>
      </c>
      <c r="C99" s="29">
        <v>30</v>
      </c>
      <c r="D99" s="29">
        <f>[6]武将升星!$AZ96</f>
        <v>0</v>
      </c>
      <c r="E99" s="29">
        <f>[6]武将进阶!$AL96</f>
        <v>0</v>
      </c>
      <c r="F99" s="29">
        <f>[6]武将升级!$BH96</f>
        <v>129902733.52263063</v>
      </c>
      <c r="G99" s="29">
        <f>[6]武将羁绊!$BC99</f>
        <v>24201010.311912432</v>
      </c>
      <c r="H99" s="29">
        <f>[6]武将觉醒!BK96</f>
        <v>0</v>
      </c>
      <c r="I99" s="29">
        <f>[6]第4特性!AJ97</f>
        <v>0</v>
      </c>
      <c r="J99" s="29">
        <f>[7]士兵阶位属性!$CI97</f>
        <v>71076473.332034007</v>
      </c>
      <c r="K99" s="29">
        <f>[7]士兵训练属性!$BY98</f>
        <v>49527626.144978032</v>
      </c>
      <c r="L99" s="29">
        <f>[10]装备强化!$CE98</f>
        <v>125372476.74328917</v>
      </c>
      <c r="M99" s="29"/>
      <c r="N99" s="29">
        <f>[4]圣人加成属性战力计算!$I100+[4]圣人加成属性战力计算!$R100</f>
        <v>0</v>
      </c>
      <c r="O99" s="29">
        <f>[12]爵位属性!$U96</f>
        <v>1583275.9887993825</v>
      </c>
      <c r="P99" s="29" t="e">
        <f>[16]战法升星!AP97</f>
        <v>#DIV/0!</v>
      </c>
      <c r="Q99" s="29" t="e">
        <f>[13]宝物升星!AP96</f>
        <v>#VALUE!</v>
      </c>
      <c r="R99" s="29">
        <f>[13]宝物温养!$CL96</f>
        <v>0</v>
      </c>
      <c r="S99" s="29">
        <f>[17]效用汇总!I46</f>
        <v>0</v>
      </c>
      <c r="T99" s="29">
        <f>[17]效用汇总!J46</f>
        <v>0</v>
      </c>
      <c r="U99" s="29">
        <f>[8]装备强化!CP98+[8]装备突破!BN98</f>
        <v>0</v>
      </c>
      <c r="V99" s="29">
        <f>[14]藏品属性!AL103+[14]藏品属性!AM103</f>
        <v>0</v>
      </c>
      <c r="W99" s="29">
        <f>[15]育马!AY98+[15]词条!BF98</f>
        <v>0</v>
      </c>
      <c r="X99" s="29">
        <f>[11]属性汇总新!V96</f>
        <v>21699970.371941574</v>
      </c>
      <c r="Y99" s="29">
        <f>[6]武将升星!$BK96</f>
        <v>56798.277039653462</v>
      </c>
      <c r="Z99" s="29"/>
      <c r="AA99" s="29" t="e">
        <f>[6]武将升级!$BT96+[6]武将进阶!$AW96</f>
        <v>#VALUE!</v>
      </c>
      <c r="AB99" s="29"/>
      <c r="AC99" s="29">
        <f>[6]武将觉醒!$BY96</f>
        <v>4354.2871376310441</v>
      </c>
      <c r="AD99" s="29">
        <f>[6]第4特性!BK97</f>
        <v>0</v>
      </c>
      <c r="AE99" s="29"/>
      <c r="AF99" s="29">
        <f>[7]士兵训练属性!$CH98</f>
        <v>29968.114666031397</v>
      </c>
      <c r="AG99" s="29">
        <f>[10]装备强化!$CR98+[10]装备突破!$AJ98</f>
        <v>17957.628474700003</v>
      </c>
      <c r="AH99" s="29"/>
      <c r="AI99" s="29" t="e">
        <f>[4]圣人加成属性战力计算!$U100</f>
        <v>#DIV/0!</v>
      </c>
      <c r="AJ99" s="29"/>
      <c r="AK99" s="29">
        <f>[16]战法升星!$AU97</f>
        <v>20857.636028630724</v>
      </c>
      <c r="AL99" s="29">
        <f>[13]宝物升星!$AZ96</f>
        <v>40387.127259195353</v>
      </c>
      <c r="AM99" s="29">
        <f>[13]宝物温养!$CU96</f>
        <v>0</v>
      </c>
      <c r="AN99" s="29">
        <f>[17]投放验证!M47</f>
        <v>30</v>
      </c>
      <c r="AO99" s="29">
        <f>[17]投放验证!AE47+[17]投放验证!AM47</f>
        <v>0</v>
      </c>
      <c r="AP99" s="29">
        <f>[8]装备强化!DC98+[8]装备突破!CA98</f>
        <v>0</v>
      </c>
      <c r="AQ99" s="29">
        <f>[14]藏品属性!AN103</f>
        <v>0</v>
      </c>
      <c r="AR99" s="29">
        <f>[15]付费投放!AA99</f>
        <v>0</v>
      </c>
      <c r="AS99" s="29">
        <f>[11]属性汇总新!W96</f>
        <v>15673.955748502041</v>
      </c>
      <c r="AU99" s="29">
        <f t="shared" si="284"/>
        <v>24201010.311912432</v>
      </c>
      <c r="AV99" s="29">
        <f t="shared" si="285"/>
        <v>56798.277039653462</v>
      </c>
      <c r="AW99" s="29">
        <f t="shared" ref="AW99:AW106" si="315">(AU99-AU98)/(AV99-AV98)</f>
        <v>846.22981515978233</v>
      </c>
      <c r="AX99" s="29" t="e">
        <f t="shared" si="269"/>
        <v>#DIV/0!</v>
      </c>
      <c r="AY99" s="29">
        <f t="shared" si="286"/>
        <v>25211.923166261768</v>
      </c>
      <c r="AZ99" s="29" t="e">
        <f t="shared" ref="AZ99:AZ106" si="316">(AX99-AX98)/(AY99-AY98)</f>
        <v>#DIV/0!</v>
      </c>
      <c r="BA99" s="29">
        <f t="shared" si="287"/>
        <v>0</v>
      </c>
      <c r="BB99" s="29">
        <f t="shared" si="288"/>
        <v>0</v>
      </c>
      <c r="BC99" s="29" t="e">
        <f>(BA99-BA98)/(BB99-BB98)</f>
        <v>#DIV/0!</v>
      </c>
      <c r="BD99" s="29">
        <f t="shared" si="289"/>
        <v>0</v>
      </c>
      <c r="BE99" s="29">
        <f t="shared" si="290"/>
        <v>0</v>
      </c>
      <c r="BF99" s="29" t="e">
        <f>(BD99-BD98)/(BE99-BE98)</f>
        <v>#DIV/0!</v>
      </c>
      <c r="BG99" s="29">
        <f t="shared" si="291"/>
        <v>129902733.52263063</v>
      </c>
      <c r="BH99" s="29" t="e">
        <f t="shared" si="292"/>
        <v>#VALUE!</v>
      </c>
      <c r="BI99" s="29" t="e">
        <f t="shared" ref="BI99:BI103" si="317">(BG99-BG98)/(BH99-BH98)</f>
        <v>#VALUE!</v>
      </c>
      <c r="BJ99" s="29">
        <f t="shared" si="293"/>
        <v>125372476.74328917</v>
      </c>
      <c r="BK99" s="29">
        <f t="shared" si="294"/>
        <v>17957.628474700003</v>
      </c>
      <c r="BL99" s="29">
        <f t="shared" ref="BL99:BL103" si="318">(BJ99-BJ98)/(BK99-BK98)</f>
        <v>9242.815866390054</v>
      </c>
      <c r="BM99" s="29">
        <f t="shared" si="295"/>
        <v>120604099.47701204</v>
      </c>
      <c r="BN99" s="29">
        <f t="shared" si="296"/>
        <v>29968.114666031397</v>
      </c>
      <c r="BO99" s="29">
        <f t="shared" ref="BO99:BO103" si="319">(BM99-BM98)/(BN99-BN98)</f>
        <v>3395.7378581362141</v>
      </c>
      <c r="BP99" s="29">
        <f t="shared" si="297"/>
        <v>1583275.9887993825</v>
      </c>
      <c r="BQ99" s="29">
        <f t="shared" si="298"/>
        <v>0</v>
      </c>
      <c r="BR99" s="29" t="e">
        <f t="shared" ref="BR99:BR103" si="320">(BP99-BP98)/(BQ99-BQ98)</f>
        <v>#VALUE!</v>
      </c>
      <c r="BS99" s="29" t="e">
        <f t="shared" si="299"/>
        <v>#VALUE!</v>
      </c>
      <c r="BT99" s="29">
        <f t="shared" si="300"/>
        <v>40387.127259195353</v>
      </c>
      <c r="BU99" s="29" t="e">
        <f t="shared" ref="BU99:BU112" si="321">(BS99-BS98)/(BT99-BT98)</f>
        <v>#VALUE!</v>
      </c>
      <c r="BV99" s="29">
        <f t="shared" si="301"/>
        <v>0</v>
      </c>
      <c r="BW99" s="29">
        <f t="shared" si="302"/>
        <v>30</v>
      </c>
      <c r="BX99" s="29">
        <f t="shared" ref="BX99:BX112" si="322">(BV99-BV98)/(BW99-BW98)</f>
        <v>0</v>
      </c>
      <c r="BY99" s="29">
        <f t="shared" si="303"/>
        <v>0</v>
      </c>
      <c r="BZ99" s="29">
        <f t="shared" si="304"/>
        <v>0</v>
      </c>
      <c r="CA99" s="29" t="e">
        <f t="shared" ref="CA99:CA112" si="323">(BY99-BY98)/(BZ99-BZ98)</f>
        <v>#DIV/0!</v>
      </c>
      <c r="CB99" s="29">
        <f t="shared" si="305"/>
        <v>0</v>
      </c>
      <c r="CC99" s="29">
        <f t="shared" si="306"/>
        <v>0</v>
      </c>
      <c r="CD99" s="29" t="e">
        <f t="shared" ref="CD99:CD112" si="324">(CB99-CB98)/(CC99-CC98)</f>
        <v>#DIV/0!</v>
      </c>
      <c r="CE99" s="29">
        <f t="shared" si="307"/>
        <v>0</v>
      </c>
      <c r="CF99" s="29">
        <f t="shared" si="308"/>
        <v>0</v>
      </c>
      <c r="CG99" s="29" t="e">
        <f t="shared" ref="CG99:CG112" si="325">(CE99-CE98)/(CF99-CF98)</f>
        <v>#DIV/0!</v>
      </c>
      <c r="CI99" s="69" t="e">
        <f t="shared" si="270"/>
        <v>#DIV/0!</v>
      </c>
      <c r="CJ99" s="69" t="e">
        <f t="shared" si="271"/>
        <v>#DIV/0!</v>
      </c>
      <c r="CK99" s="69" t="e">
        <f t="shared" si="272"/>
        <v>#DIV/0!</v>
      </c>
      <c r="CL99" s="69" t="e">
        <f t="shared" si="273"/>
        <v>#DIV/0!</v>
      </c>
      <c r="CM99" s="69" t="e">
        <f t="shared" si="274"/>
        <v>#DIV/0!</v>
      </c>
      <c r="CN99" s="69" t="e">
        <f t="shared" si="275"/>
        <v>#DIV/0!</v>
      </c>
      <c r="CO99" s="69" t="e">
        <f t="shared" si="276"/>
        <v>#DIV/0!</v>
      </c>
      <c r="CP99" s="69" t="e">
        <f t="shared" si="277"/>
        <v>#DIV/0!</v>
      </c>
      <c r="CQ99" s="69" t="e">
        <f t="shared" si="278"/>
        <v>#DIV/0!</v>
      </c>
      <c r="CR99" s="69" t="e">
        <f t="shared" si="279"/>
        <v>#DIV/0!</v>
      </c>
      <c r="CS99" s="69" t="e">
        <f t="shared" si="280"/>
        <v>#DIV/0!</v>
      </c>
      <c r="CT99" s="69" t="e">
        <f t="shared" si="281"/>
        <v>#DIV/0!</v>
      </c>
      <c r="CU99" s="69" t="e">
        <f t="shared" si="309"/>
        <v>#VALUE!</v>
      </c>
      <c r="CV99" s="69" t="e">
        <f t="shared" si="282"/>
        <v>#DIV/0!</v>
      </c>
      <c r="CW99" s="99" t="e">
        <f t="shared" si="310"/>
        <v>#DIV/0!</v>
      </c>
      <c r="CX99" s="99" t="e">
        <f t="shared" si="311"/>
        <v>#DIV/0!</v>
      </c>
      <c r="CY99" s="99" t="e">
        <f t="shared" si="312"/>
        <v>#DIV/0!</v>
      </c>
      <c r="CZ99" s="99" t="e">
        <f t="shared" si="313"/>
        <v>#DIV/0!</v>
      </c>
      <c r="DA99" s="68" t="e">
        <f t="shared" si="314"/>
        <v>#DIV/0!</v>
      </c>
      <c r="DE99" s="29">
        <v>30</v>
      </c>
      <c r="DF99" s="29">
        <f>INDEX(武将属性!$E$5:$E$104,$DE99,1)*(INDEX(非r将兵属性验证!$V$7:$V$106,$DE99,1)+INDEX(非r将兵属性验证!$AP$7:$AP$106,$DE99,1))</f>
        <v>352550436.0984537</v>
      </c>
      <c r="DG99" s="29" t="e">
        <f>INDEX((武将属性!$X$5:$X$104+武将属性!$Y$5:$Y$104)*(武将属性!$T$5:$T$104),$DE99,1)*INDEX(非r将兵属性验证!$W$7:$W$106,$DE99,1)+INDEX((士兵属性!$F$5:$F$104)*(士兵属性!$J$5:$J$104),$DE99,1)*INDEX(非r将兵属性验证!$AQ$7:$AQ$106,$DE99,1)+#REF!</f>
        <v>#REF!</v>
      </c>
      <c r="DH99" s="29" t="e">
        <f>INDEX((武将属性!$AJ$5:$AJ$104+武将属性!$AK$5:$AK$104)*(武将属性!$AF$5:$AF$104),$DE99,1)*INDEX(非r将兵属性验证!$X$7:$X$106,$DE99,1)+INDEX((士兵属性!$Q$5:$Q$104)*(士兵属性!$U$5:$U$104),$DE99,1)*INDEX(非r将兵属性验证!$AR$7:$AR$106,$DE99,1)+#REF!</f>
        <v>#REF!</v>
      </c>
      <c r="DI99" s="29"/>
      <c r="DJ99" s="29"/>
      <c r="DK99" s="29">
        <f>INDEX(带兵数!$F$4:$F$103,$DE99,1)*INDEX(非r将兵属性验证!$AW$7:$AW$106,$DE99,1)</f>
        <v>289555621.04539192</v>
      </c>
      <c r="DL99" s="29">
        <f>0.5*INDEX(战法技能效用!$F$5:$F$104,$DE99,1)*(INDEX(非r将兵属性验证!$AC$7:$AC$106,$DE99,1)+INDEX(非r将兵属性验证!$AX$7:$AX$106,$DE99,1))</f>
        <v>180965860.50078353</v>
      </c>
      <c r="DM99" s="29">
        <f>INDEX(武将属性!$E$5:$E$104,$DE99,1)*(INDEX(非r将兵属性验证!$V$7:$V$106,$DE99,1)+INDEX(非r将兵属性验证!$AP$7:$AP$106,$DE99,1))</f>
        <v>352550436.0984537</v>
      </c>
      <c r="DN99" s="29" t="e">
        <f>INDEX((武将属性!$X$5:$X$104+武将属性!$Y$5:$Y$104)*(武将属性!$T$5:$T$104),$DE99,1)*INDEX(非r将兵属性验证!$W$7:$W$106,$DE99,1)+INDEX((士兵属性!$F$5:$F$104)*(士兵属性!$J$5:$J$104),$DE99,1)*INDEX(非r将兵属性验证!$AQ$7:$AQ$106,$DE99,1)+#REF!</f>
        <v>#REF!</v>
      </c>
      <c r="DO99" s="29" t="e">
        <f>INDEX((武将属性!$AJ$5:$AJ$104+武将属性!$AK$5:$AK$104)*(武将属性!$AF$5:$AF$104),$DE99,1)*INDEX(非r将兵属性验证!$X$7:$X$106,$DE99,1)+INDEX((士兵属性!$Q$5:$Q$104)*(士兵属性!$U$5:$U$104),$DE99,1)*INDEX(非r将兵属性验证!$AR$7:$AR$106,$DE99,1)+#REF!</f>
        <v>#REF!</v>
      </c>
      <c r="DP99" s="29"/>
      <c r="DQ99" s="29"/>
      <c r="DR99" s="29">
        <f>INDEX(带兵数!$F$4:$F$103,$DE99,1)*INDEX(非r将兵属性验证!$AW$7:$AW$106,$DE99,1)</f>
        <v>289555621.04539192</v>
      </c>
      <c r="DS99" s="29">
        <f>0.5*INDEX(战法技能效用!$F$5:$F$104,$DE99,1)*(INDEX(非r将兵属性验证!$AC$7:$AC$106,$DE99,1)+INDEX(非r将兵属性验证!$AX$7:$AX$106,$DE99,1))</f>
        <v>180965860.50078353</v>
      </c>
      <c r="DT99" s="29" t="e">
        <f t="shared" si="283"/>
        <v>#REF!</v>
      </c>
    </row>
    <row r="100" spans="2:124" x14ac:dyDescent="0.15">
      <c r="B100" s="8">
        <v>6</v>
      </c>
      <c r="C100" s="29">
        <v>40</v>
      </c>
      <c r="D100" s="29">
        <f>[6]武将升星!$AZ97</f>
        <v>0</v>
      </c>
      <c r="E100" s="29">
        <f>[6]武将进阶!$AL97</f>
        <v>0</v>
      </c>
      <c r="F100" s="29">
        <f>[6]武将升级!$BH97</f>
        <v>306350417.69793022</v>
      </c>
      <c r="G100" s="29">
        <f>[6]武将羁绊!$BC100</f>
        <v>92658467.741566271</v>
      </c>
      <c r="H100" s="29">
        <f>[6]武将觉醒!BK97</f>
        <v>0</v>
      </c>
      <c r="I100" s="29">
        <f>[6]第4特性!AJ98</f>
        <v>0</v>
      </c>
      <c r="J100" s="29">
        <f>[7]士兵阶位属性!$CI98</f>
        <v>153182775.87055838</v>
      </c>
      <c r="K100" s="29">
        <f>[7]士兵训练属性!$BY99</f>
        <v>132770763.53354898</v>
      </c>
      <c r="L100" s="29">
        <f>[10]装备强化!$CE99</f>
        <v>560697623.26178074</v>
      </c>
      <c r="M100" s="29"/>
      <c r="N100" s="29">
        <f>[4]圣人加成属性战力计算!$I101+[4]圣人加成属性战力计算!$R101</f>
        <v>185539822.78961748</v>
      </c>
      <c r="O100" s="29">
        <f>[12]爵位属性!$U97</f>
        <v>7106188.2577641718</v>
      </c>
      <c r="P100" s="29" t="e">
        <f>[16]战法升星!AP98</f>
        <v>#DIV/0!</v>
      </c>
      <c r="Q100" s="29" t="e">
        <f>[13]宝物升星!AP97</f>
        <v>#VALUE!</v>
      </c>
      <c r="R100" s="29">
        <f>[13]宝物温养!$CL97</f>
        <v>0</v>
      </c>
      <c r="S100" s="29">
        <f>[17]效用汇总!I47</f>
        <v>0</v>
      </c>
      <c r="T100" s="29">
        <f>[17]效用汇总!J47</f>
        <v>0</v>
      </c>
      <c r="U100" s="29">
        <f>[8]装备强化!CP99+[8]装备突破!BN99</f>
        <v>0</v>
      </c>
      <c r="V100" s="29">
        <f>[14]藏品属性!AL104+[14]藏品属性!AM104</f>
        <v>0</v>
      </c>
      <c r="W100" s="29">
        <f>[15]育马!AY99+[15]词条!BF99</f>
        <v>0</v>
      </c>
      <c r="X100" s="29">
        <f>[11]属性汇总新!V97</f>
        <v>91392447.177546382</v>
      </c>
      <c r="Y100" s="29">
        <f>[6]武将升星!$BK97</f>
        <v>83251.764007755628</v>
      </c>
      <c r="Z100" s="29"/>
      <c r="AA100" s="29" t="e">
        <f>[6]武将升级!$BT97+[6]武将进阶!$AW97</f>
        <v>#VALUE!</v>
      </c>
      <c r="AB100" s="29"/>
      <c r="AC100" s="29">
        <f>[6]武将觉醒!$BY97</f>
        <v>10968.889633212058</v>
      </c>
      <c r="AD100" s="29">
        <f>[6]第4特性!BK98</f>
        <v>0</v>
      </c>
      <c r="AE100" s="29"/>
      <c r="AF100" s="29">
        <f>[7]士兵训练属性!$CH99</f>
        <v>62573.265159390525</v>
      </c>
      <c r="AG100" s="29">
        <f>[10]装备强化!$CR99+[10]装备突破!$AJ99</f>
        <v>41887.189312266804</v>
      </c>
      <c r="AH100" s="29"/>
      <c r="AI100" s="29" t="e">
        <f>[4]圣人加成属性战力计算!$U101</f>
        <v>#DIV/0!</v>
      </c>
      <c r="AJ100" s="29"/>
      <c r="AK100" s="29">
        <f>[16]战法升星!$AU98</f>
        <v>38628.377356628414</v>
      </c>
      <c r="AL100" s="29">
        <f>[13]宝物升星!$AZ97</f>
        <v>53849.503012260466</v>
      </c>
      <c r="AM100" s="29">
        <f>[13]宝物温养!$CU97</f>
        <v>0</v>
      </c>
      <c r="AN100" s="29">
        <f>[17]投放验证!M48</f>
        <v>40</v>
      </c>
      <c r="AO100" s="29">
        <f>[17]投放验证!AE48+[17]投放验证!AM48</f>
        <v>0</v>
      </c>
      <c r="AP100" s="29">
        <f>[8]装备强化!DC99+[8]装备突破!CA99</f>
        <v>0</v>
      </c>
      <c r="AQ100" s="29">
        <f>[14]藏品属性!AN104</f>
        <v>0</v>
      </c>
      <c r="AR100" s="29">
        <f>[15]付费投放!AA100</f>
        <v>0</v>
      </c>
      <c r="AS100" s="29">
        <f>[11]属性汇总新!W97</f>
        <v>28397.211744287502</v>
      </c>
      <c r="AU100" s="29">
        <f t="shared" si="284"/>
        <v>92658467.741566271</v>
      </c>
      <c r="AV100" s="29">
        <f t="shared" si="285"/>
        <v>83251.764007755628</v>
      </c>
      <c r="AW100" s="29">
        <f t="shared" si="315"/>
        <v>2587.8424841383071</v>
      </c>
      <c r="AX100" s="29" t="e">
        <f t="shared" si="269"/>
        <v>#DIV/0!</v>
      </c>
      <c r="AY100" s="29">
        <f t="shared" si="286"/>
        <v>49597.266989840471</v>
      </c>
      <c r="AZ100" s="29" t="e">
        <f t="shared" si="316"/>
        <v>#DIV/0!</v>
      </c>
      <c r="BA100" s="29">
        <f t="shared" si="287"/>
        <v>0</v>
      </c>
      <c r="BB100" s="29">
        <f t="shared" si="288"/>
        <v>0</v>
      </c>
      <c r="BC100" s="29" t="e">
        <f t="shared" ref="BC100:BC112" si="326">(BA100-BA99)/(BB100-BB99)</f>
        <v>#DIV/0!</v>
      </c>
      <c r="BD100" s="29">
        <f t="shared" si="289"/>
        <v>0</v>
      </c>
      <c r="BE100" s="29">
        <f t="shared" si="290"/>
        <v>0</v>
      </c>
      <c r="BF100" s="29" t="e">
        <f t="shared" ref="BF100:BF106" si="327">(BD100-BD99)/(BE100-BE99)</f>
        <v>#DIV/0!</v>
      </c>
      <c r="BG100" s="29">
        <f t="shared" si="291"/>
        <v>306350417.69793022</v>
      </c>
      <c r="BH100" s="29" t="e">
        <f t="shared" si="292"/>
        <v>#VALUE!</v>
      </c>
      <c r="BI100" s="29" t="e">
        <f t="shared" si="317"/>
        <v>#VALUE!</v>
      </c>
      <c r="BJ100" s="29">
        <f t="shared" si="293"/>
        <v>560697623.26178074</v>
      </c>
      <c r="BK100" s="29">
        <f t="shared" si="294"/>
        <v>41887.189312266804</v>
      </c>
      <c r="BL100" s="29">
        <f t="shared" si="318"/>
        <v>18191.940482045058</v>
      </c>
      <c r="BM100" s="29">
        <f t="shared" si="295"/>
        <v>285953539.40410733</v>
      </c>
      <c r="BN100" s="29">
        <f t="shared" si="296"/>
        <v>62573.265159390525</v>
      </c>
      <c r="BO100" s="29">
        <f t="shared" si="319"/>
        <v>5071.2674968567599</v>
      </c>
      <c r="BP100" s="29">
        <f t="shared" si="297"/>
        <v>7106188.2577641718</v>
      </c>
      <c r="BQ100" s="29">
        <f t="shared" si="298"/>
        <v>0</v>
      </c>
      <c r="BR100" s="29" t="e">
        <f t="shared" si="320"/>
        <v>#DIV/0!</v>
      </c>
      <c r="BS100" s="29" t="e">
        <f t="shared" si="299"/>
        <v>#VALUE!</v>
      </c>
      <c r="BT100" s="29">
        <f t="shared" si="300"/>
        <v>53849.503012260466</v>
      </c>
      <c r="BU100" s="29" t="e">
        <f t="shared" si="321"/>
        <v>#VALUE!</v>
      </c>
      <c r="BV100" s="29">
        <f t="shared" si="301"/>
        <v>0</v>
      </c>
      <c r="BW100" s="29">
        <f t="shared" si="302"/>
        <v>40</v>
      </c>
      <c r="BX100" s="29">
        <f t="shared" si="322"/>
        <v>0</v>
      </c>
      <c r="BY100" s="29">
        <f t="shared" si="303"/>
        <v>0</v>
      </c>
      <c r="BZ100" s="29">
        <f t="shared" si="304"/>
        <v>0</v>
      </c>
      <c r="CA100" s="29" t="e">
        <f t="shared" si="323"/>
        <v>#DIV/0!</v>
      </c>
      <c r="CB100" s="29">
        <f t="shared" si="305"/>
        <v>0</v>
      </c>
      <c r="CC100" s="29">
        <f t="shared" si="306"/>
        <v>0</v>
      </c>
      <c r="CD100" s="29" t="e">
        <f t="shared" si="324"/>
        <v>#DIV/0!</v>
      </c>
      <c r="CE100" s="29">
        <f t="shared" si="307"/>
        <v>0</v>
      </c>
      <c r="CF100" s="29">
        <f t="shared" si="308"/>
        <v>0</v>
      </c>
      <c r="CG100" s="29" t="e">
        <f t="shared" si="325"/>
        <v>#DIV/0!</v>
      </c>
      <c r="CI100" s="69" t="e">
        <f t="shared" si="270"/>
        <v>#DIV/0!</v>
      </c>
      <c r="CJ100" s="69" t="e">
        <f t="shared" si="271"/>
        <v>#DIV/0!</v>
      </c>
      <c r="CK100" s="69" t="e">
        <f t="shared" si="272"/>
        <v>#DIV/0!</v>
      </c>
      <c r="CL100" s="69" t="e">
        <f t="shared" si="273"/>
        <v>#DIV/0!</v>
      </c>
      <c r="CM100" s="69" t="e">
        <f t="shared" si="274"/>
        <v>#DIV/0!</v>
      </c>
      <c r="CN100" s="69" t="e">
        <f t="shared" si="275"/>
        <v>#DIV/0!</v>
      </c>
      <c r="CO100" s="69" t="e">
        <f t="shared" si="276"/>
        <v>#DIV/0!</v>
      </c>
      <c r="CP100" s="69" t="e">
        <f t="shared" si="277"/>
        <v>#DIV/0!</v>
      </c>
      <c r="CQ100" s="69" t="e">
        <f t="shared" si="278"/>
        <v>#DIV/0!</v>
      </c>
      <c r="CR100" s="69" t="e">
        <f t="shared" si="279"/>
        <v>#DIV/0!</v>
      </c>
      <c r="CS100" s="69" t="e">
        <f t="shared" si="280"/>
        <v>#DIV/0!</v>
      </c>
      <c r="CT100" s="69" t="e">
        <f t="shared" si="281"/>
        <v>#DIV/0!</v>
      </c>
      <c r="CU100" s="69" t="e">
        <f t="shared" si="309"/>
        <v>#VALUE!</v>
      </c>
      <c r="CV100" s="69" t="e">
        <f t="shared" si="282"/>
        <v>#DIV/0!</v>
      </c>
      <c r="CW100" s="99" t="e">
        <f t="shared" si="310"/>
        <v>#DIV/0!</v>
      </c>
      <c r="CX100" s="99" t="e">
        <f t="shared" si="311"/>
        <v>#DIV/0!</v>
      </c>
      <c r="CY100" s="99" t="e">
        <f t="shared" si="312"/>
        <v>#DIV/0!</v>
      </c>
      <c r="CZ100" s="99" t="e">
        <f t="shared" si="313"/>
        <v>#DIV/0!</v>
      </c>
      <c r="DA100" s="68" t="e">
        <f t="shared" si="314"/>
        <v>#DIV/0!</v>
      </c>
      <c r="DE100" s="29">
        <v>40</v>
      </c>
      <c r="DF100" s="29">
        <f>INDEX(武将属性!$E$5:$E$104,$DE100,1)*(INDEX(非r将兵属性验证!$V$7:$V$106,$DE100,1)+INDEX(非r将兵属性验证!$AP$7:$AP$106,$DE100,1))</f>
        <v>1229557655.6075647</v>
      </c>
      <c r="DG100" s="29" t="e">
        <f>INDEX((武将属性!$X$5:$X$104+武将属性!$Y$5:$Y$104)*(武将属性!$T$5:$T$104),$DE100,1)*INDEX(非r将兵属性验证!$W$7:$W$106,$DE100,1)+INDEX((士兵属性!$F$5:$F$104)*(士兵属性!$J$5:$J$104),$DE100,1)*INDEX(非r将兵属性验证!$AQ$7:$AQ$106,$DE100,1)+#REF!</f>
        <v>#REF!</v>
      </c>
      <c r="DH100" s="29" t="e">
        <f>INDEX((武将属性!$AJ$5:$AJ$104+武将属性!$AK$5:$AK$104)*(武将属性!$AF$5:$AF$104),$DE100,1)*INDEX(非r将兵属性验证!$X$7:$X$106,$DE100,1)+INDEX((士兵属性!$Q$5:$Q$104)*(士兵属性!$U$5:$U$104),$DE100,1)*INDEX(非r将兵属性验证!$AR$7:$AR$106,$DE100,1)+#REF!</f>
        <v>#REF!</v>
      </c>
      <c r="DI100" s="29"/>
      <c r="DJ100" s="29"/>
      <c r="DK100" s="29">
        <f>INDEX(带兵数!$F$4:$F$103,$DE100,1)*INDEX(非r将兵属性验证!$AW$7:$AW$106,$DE100,1)</f>
        <v>842456133.33809876</v>
      </c>
      <c r="DL100" s="29">
        <f>0.5*INDEX(战法技能效用!$F$5:$F$104,$DE100,1)*(INDEX(非r将兵属性验证!$AC$7:$AC$106,$DE100,1)+INDEX(非r将兵属性验证!$AX$7:$AX$106,$DE100,1))</f>
        <v>782041723.69781291</v>
      </c>
      <c r="DM100" s="29">
        <f>INDEX(武将属性!$E$5:$E$104,$DE100,1)*(INDEX(非r将兵属性验证!$V$7:$V$106,$DE100,1)+INDEX(非r将兵属性验证!$AP$7:$AP$106,$DE100,1))</f>
        <v>1229557655.6075647</v>
      </c>
      <c r="DN100" s="29" t="e">
        <f>INDEX((武将属性!$X$5:$X$104+武将属性!$Y$5:$Y$104)*(武将属性!$T$5:$T$104),$DE100,1)*INDEX(非r将兵属性验证!$W$7:$W$106,$DE100,1)+INDEX((士兵属性!$F$5:$F$104)*(士兵属性!$J$5:$J$104),$DE100,1)*INDEX(非r将兵属性验证!$AQ$7:$AQ$106,$DE100,1)+#REF!</f>
        <v>#REF!</v>
      </c>
      <c r="DO100" s="29" t="e">
        <f>INDEX((武将属性!$AJ$5:$AJ$104+武将属性!$AK$5:$AK$104)*(武将属性!$AF$5:$AF$104),$DE100,1)*INDEX(非r将兵属性验证!$X$7:$X$106,$DE100,1)+INDEX((士兵属性!$Q$5:$Q$104)*(士兵属性!$U$5:$U$104),$DE100,1)*INDEX(非r将兵属性验证!$AR$7:$AR$106,$DE100,1)+#REF!</f>
        <v>#REF!</v>
      </c>
      <c r="DP100" s="29"/>
      <c r="DQ100" s="29"/>
      <c r="DR100" s="29">
        <f>INDEX(带兵数!$F$4:$F$103,$DE100,1)*INDEX(非r将兵属性验证!$AW$7:$AW$106,$DE100,1)</f>
        <v>842456133.33809876</v>
      </c>
      <c r="DS100" s="29">
        <f>0.5*INDEX(战法技能效用!$F$5:$F$104,$DE100,1)*(INDEX(非r将兵属性验证!$AC$7:$AC$106,$DE100,1)+INDEX(非r将兵属性验证!$AX$7:$AX$106,$DE100,1))</f>
        <v>782041723.69781291</v>
      </c>
      <c r="DT100" s="29" t="e">
        <f t="shared" si="283"/>
        <v>#REF!</v>
      </c>
    </row>
    <row r="101" spans="2:124" x14ac:dyDescent="0.15">
      <c r="B101" s="8">
        <v>7</v>
      </c>
      <c r="C101" s="29">
        <v>50</v>
      </c>
      <c r="D101" s="29">
        <f>[6]武将升星!$AZ98</f>
        <v>0</v>
      </c>
      <c r="E101" s="29">
        <f>[6]武将进阶!$AL98</f>
        <v>0</v>
      </c>
      <c r="F101" s="29">
        <f>[6]武将升级!$BH98</f>
        <v>615630082.04252112</v>
      </c>
      <c r="G101" s="29">
        <f>[6]武将羁绊!$BC101</f>
        <v>429847374.1410687</v>
      </c>
      <c r="H101" s="29">
        <f>[6]武将觉醒!BK98</f>
        <v>0</v>
      </c>
      <c r="I101" s="29">
        <f>[6]第4特性!AJ99</f>
        <v>0</v>
      </c>
      <c r="J101" s="29">
        <f>[7]士兵阶位属性!$CI99</f>
        <v>335250169.34201324</v>
      </c>
      <c r="K101" s="29">
        <f>[7]士兵训练属性!$BY100</f>
        <v>345240735.47971267</v>
      </c>
      <c r="L101" s="29">
        <f>[10]装备强化!$CE100</f>
        <v>987899754.2808919</v>
      </c>
      <c r="M101" s="29"/>
      <c r="N101" s="29">
        <f>[4]圣人加成属性战力计算!$I102+[4]圣人加成属性战力计算!$R102</f>
        <v>277857076.07649183</v>
      </c>
      <c r="O101" s="29">
        <f>[12]爵位属性!$U98</f>
        <v>23039005.486587543</v>
      </c>
      <c r="P101" s="29" t="e">
        <f>[16]战法升星!AP99</f>
        <v>#DIV/0!</v>
      </c>
      <c r="Q101" s="29" t="e">
        <f>[13]宝物升星!AP98</f>
        <v>#VALUE!</v>
      </c>
      <c r="R101" s="29">
        <f>[13]宝物温养!$CL98</f>
        <v>0</v>
      </c>
      <c r="S101" s="29">
        <f>[17]效用汇总!I48</f>
        <v>0</v>
      </c>
      <c r="T101" s="29">
        <f>[17]效用汇总!J48</f>
        <v>0</v>
      </c>
      <c r="U101" s="29">
        <f>[8]装备强化!CP100+[8]装备突破!BN100</f>
        <v>0</v>
      </c>
      <c r="V101" s="29">
        <f>[14]藏品属性!AL105+[14]藏品属性!AM105</f>
        <v>79026641.605607569</v>
      </c>
      <c r="W101" s="29">
        <f>[15]育马!AY100+[15]词条!BF100</f>
        <v>0</v>
      </c>
      <c r="X101" s="29">
        <f>[11]属性汇总新!V98</f>
        <v>253253226.44805157</v>
      </c>
      <c r="Y101" s="29">
        <f>[6]武将升星!$BK98</f>
        <v>107025.32283204042</v>
      </c>
      <c r="Z101" s="29"/>
      <c r="AA101" s="29" t="e">
        <f>[6]武将升级!$BT98+[6]武将进阶!$AW98</f>
        <v>#VALUE!</v>
      </c>
      <c r="AB101" s="29"/>
      <c r="AC101" s="29">
        <f>[6]武将觉醒!$BY98</f>
        <v>17463.243949297714</v>
      </c>
      <c r="AD101" s="29">
        <f>[6]第4特性!BK99</f>
        <v>400.56798448232854</v>
      </c>
      <c r="AE101" s="29"/>
      <c r="AF101" s="29">
        <f>[7]士兵训练属性!$CH100</f>
        <v>145157.42393101478</v>
      </c>
      <c r="AG101" s="29">
        <f>[10]装备强化!$CR100+[10]装备突破!$AJ100</f>
        <v>88237.858275275066</v>
      </c>
      <c r="AH101" s="29"/>
      <c r="AI101" s="29" t="e">
        <f>[4]圣人加成属性战力计算!$U102</f>
        <v>#DIV/0!</v>
      </c>
      <c r="AJ101" s="29"/>
      <c r="AK101" s="29">
        <f>[16]战法升星!$AU99</f>
        <v>67820.582367557843</v>
      </c>
      <c r="AL101" s="29">
        <f>[13]宝物升星!$AZ98</f>
        <v>67311.878765325586</v>
      </c>
      <c r="AM101" s="29">
        <f>[13]宝物温养!$CU98</f>
        <v>0</v>
      </c>
      <c r="AN101" s="29">
        <f>[17]投放验证!M49</f>
        <v>50</v>
      </c>
      <c r="AO101" s="29">
        <f>[17]投放验证!AE49+[17]投放验证!AM49</f>
        <v>0</v>
      </c>
      <c r="AP101" s="29">
        <f>[8]装备强化!DC100+[8]装备突破!CA100</f>
        <v>0</v>
      </c>
      <c r="AQ101" s="29">
        <f>[14]藏品属性!AN105</f>
        <v>1592.5685790461866</v>
      </c>
      <c r="AR101" s="29">
        <f>[15]付费投放!AA101</f>
        <v>0</v>
      </c>
      <c r="AS101" s="29">
        <f>[11]属性汇总新!W98</f>
        <v>50881.350846454385</v>
      </c>
      <c r="AU101" s="29">
        <f t="shared" si="284"/>
        <v>429847374.1410687</v>
      </c>
      <c r="AV101" s="29">
        <f t="shared" si="285"/>
        <v>107025.32283204042</v>
      </c>
      <c r="AW101" s="29">
        <f t="shared" si="315"/>
        <v>14183.358448423067</v>
      </c>
      <c r="AX101" s="29" t="e">
        <f t="shared" si="269"/>
        <v>#DIV/0!</v>
      </c>
      <c r="AY101" s="29">
        <f t="shared" si="286"/>
        <v>85283.826316855557</v>
      </c>
      <c r="AZ101" s="29" t="e">
        <f t="shared" si="316"/>
        <v>#DIV/0!</v>
      </c>
      <c r="BA101" s="29">
        <f t="shared" si="287"/>
        <v>0</v>
      </c>
      <c r="BB101" s="29">
        <f t="shared" si="288"/>
        <v>400.56798448232854</v>
      </c>
      <c r="BC101" s="29">
        <f t="shared" si="326"/>
        <v>0</v>
      </c>
      <c r="BD101" s="29">
        <f t="shared" si="289"/>
        <v>0</v>
      </c>
      <c r="BE101" s="29">
        <f t="shared" si="290"/>
        <v>0</v>
      </c>
      <c r="BF101" s="29" t="e">
        <f t="shared" si="327"/>
        <v>#DIV/0!</v>
      </c>
      <c r="BG101" s="29">
        <f t="shared" si="291"/>
        <v>615630082.04252112</v>
      </c>
      <c r="BH101" s="29" t="e">
        <f t="shared" si="292"/>
        <v>#VALUE!</v>
      </c>
      <c r="BI101" s="29" t="e">
        <f t="shared" si="317"/>
        <v>#VALUE!</v>
      </c>
      <c r="BJ101" s="29">
        <f t="shared" si="293"/>
        <v>987899754.2808919</v>
      </c>
      <c r="BK101" s="29">
        <f t="shared" si="294"/>
        <v>88237.858275275066</v>
      </c>
      <c r="BL101" s="29">
        <f t="shared" si="318"/>
        <v>9216.7414317160001</v>
      </c>
      <c r="BM101" s="29">
        <f t="shared" si="295"/>
        <v>680490904.82172585</v>
      </c>
      <c r="BN101" s="29">
        <f t="shared" si="296"/>
        <v>145157.42393101478</v>
      </c>
      <c r="BO101" s="29">
        <f t="shared" si="319"/>
        <v>4777.3976424299508</v>
      </c>
      <c r="BP101" s="29">
        <f t="shared" si="297"/>
        <v>23039005.486587543</v>
      </c>
      <c r="BQ101" s="29">
        <f t="shared" si="298"/>
        <v>0</v>
      </c>
      <c r="BR101" s="29" t="e">
        <f t="shared" si="320"/>
        <v>#DIV/0!</v>
      </c>
      <c r="BS101" s="29" t="e">
        <f t="shared" si="299"/>
        <v>#VALUE!</v>
      </c>
      <c r="BT101" s="29">
        <f t="shared" si="300"/>
        <v>67311.878765325586</v>
      </c>
      <c r="BU101" s="29" t="e">
        <f t="shared" si="321"/>
        <v>#VALUE!</v>
      </c>
      <c r="BV101" s="29">
        <f t="shared" si="301"/>
        <v>0</v>
      </c>
      <c r="BW101" s="29">
        <f t="shared" si="302"/>
        <v>50</v>
      </c>
      <c r="BX101" s="29">
        <f t="shared" si="322"/>
        <v>0</v>
      </c>
      <c r="BY101" s="29">
        <f t="shared" si="303"/>
        <v>0</v>
      </c>
      <c r="BZ101" s="29">
        <f t="shared" si="304"/>
        <v>0</v>
      </c>
      <c r="CA101" s="29" t="e">
        <f t="shared" si="323"/>
        <v>#DIV/0!</v>
      </c>
      <c r="CB101" s="29">
        <f t="shared" si="305"/>
        <v>0</v>
      </c>
      <c r="CC101" s="29">
        <f t="shared" si="306"/>
        <v>0</v>
      </c>
      <c r="CD101" s="29" t="e">
        <f t="shared" si="324"/>
        <v>#DIV/0!</v>
      </c>
      <c r="CE101" s="29">
        <f t="shared" si="307"/>
        <v>79026641.605607569</v>
      </c>
      <c r="CF101" s="29">
        <f t="shared" si="308"/>
        <v>1592.5685790461866</v>
      </c>
      <c r="CG101" s="29">
        <f t="shared" si="325"/>
        <v>49622.127828829711</v>
      </c>
      <c r="CI101" s="69" t="e">
        <f t="shared" si="270"/>
        <v>#DIV/0!</v>
      </c>
      <c r="CJ101" s="69" t="e">
        <f t="shared" si="271"/>
        <v>#DIV/0!</v>
      </c>
      <c r="CK101" s="69" t="e">
        <f t="shared" si="272"/>
        <v>#DIV/0!</v>
      </c>
      <c r="CL101" s="69" t="e">
        <f t="shared" si="273"/>
        <v>#DIV/0!</v>
      </c>
      <c r="CM101" s="69" t="e">
        <f t="shared" si="274"/>
        <v>#DIV/0!</v>
      </c>
      <c r="CN101" s="69" t="e">
        <f t="shared" si="275"/>
        <v>#DIV/0!</v>
      </c>
      <c r="CO101" s="69" t="e">
        <f t="shared" si="276"/>
        <v>#DIV/0!</v>
      </c>
      <c r="CP101" s="69" t="e">
        <f t="shared" si="277"/>
        <v>#DIV/0!</v>
      </c>
      <c r="CQ101" s="69" t="e">
        <f t="shared" si="278"/>
        <v>#DIV/0!</v>
      </c>
      <c r="CR101" s="69" t="e">
        <f t="shared" si="279"/>
        <v>#DIV/0!</v>
      </c>
      <c r="CS101" s="69" t="e">
        <f t="shared" si="280"/>
        <v>#DIV/0!</v>
      </c>
      <c r="CT101" s="69" t="e">
        <f t="shared" si="281"/>
        <v>#DIV/0!</v>
      </c>
      <c r="CU101" s="69" t="e">
        <f t="shared" si="309"/>
        <v>#VALUE!</v>
      </c>
      <c r="CV101" s="69" t="e">
        <f t="shared" si="282"/>
        <v>#DIV/0!</v>
      </c>
      <c r="CW101" s="99" t="e">
        <f t="shared" si="310"/>
        <v>#DIV/0!</v>
      </c>
      <c r="CX101" s="99" t="e">
        <f t="shared" si="311"/>
        <v>#DIV/0!</v>
      </c>
      <c r="CY101" s="99" t="e">
        <f t="shared" si="312"/>
        <v>#DIV/0!</v>
      </c>
      <c r="CZ101" s="99" t="e">
        <f t="shared" si="313"/>
        <v>#DIV/0!</v>
      </c>
      <c r="DA101" s="68" t="e">
        <f t="shared" si="314"/>
        <v>#DIV/0!</v>
      </c>
      <c r="DE101" s="29">
        <v>50</v>
      </c>
      <c r="DF101" s="29">
        <f>INDEX(武将属性!$E$5:$E$104,$DE101,1)*(INDEX(非r将兵属性验证!$V$7:$V$106,$DE101,1)+INDEX(非r将兵属性验证!$AP$7:$AP$106,$DE101,1))</f>
        <v>2662792227.1907163</v>
      </c>
      <c r="DG101" s="29" t="e">
        <f>INDEX((武将属性!$X$5:$X$104+武将属性!$Y$5:$Y$104)*(武将属性!$T$5:$T$104),$DE101,1)*INDEX(非r将兵属性验证!$W$7:$W$106,$DE101,1)+INDEX((士兵属性!$F$5:$F$104)*(士兵属性!$J$5:$J$104),$DE101,1)*INDEX(非r将兵属性验证!$AQ$7:$AQ$106,$DE101,1)+#REF!</f>
        <v>#REF!</v>
      </c>
      <c r="DH101" s="29" t="e">
        <f>INDEX((武将属性!$AJ$5:$AJ$104+武将属性!$AK$5:$AK$104)*(武将属性!$AF$5:$AF$104),$DE101,1)*INDEX(非r将兵属性验证!$X$7:$X$106,$DE101,1)+INDEX((士兵属性!$Q$5:$Q$104)*(士兵属性!$U$5:$U$104),$DE101,1)*INDEX(非r将兵属性验证!$AR$7:$AR$106,$DE101,1)+#REF!</f>
        <v>#REF!</v>
      </c>
      <c r="DI101" s="29"/>
      <c r="DJ101" s="29"/>
      <c r="DK101" s="29">
        <f>INDEX(带兵数!$F$4:$F$103,$DE101,1)*INDEX(非r将兵属性验证!$AW$7:$AW$106,$DE101,1)</f>
        <v>1908076108.3673284</v>
      </c>
      <c r="DL101" s="29">
        <f>0.5*INDEX(战法技能效用!$F$5:$F$104,$DE101,1)*(INDEX(非r将兵属性验证!$AC$7:$AC$106,$DE101,1)+INDEX(非r将兵属性验证!$AX$7:$AX$106,$DE101,1))</f>
        <v>1865857096.8157084</v>
      </c>
      <c r="DM101" s="29">
        <f>INDEX(武将属性!$E$5:$E$104,$DE101,1)*(INDEX(非r将兵属性验证!$V$7:$V$106,$DE101,1)+INDEX(非r将兵属性验证!$AP$7:$AP$106,$DE101,1))</f>
        <v>2662792227.1907163</v>
      </c>
      <c r="DN101" s="29" t="e">
        <f>INDEX((武将属性!$X$5:$X$104+武将属性!$Y$5:$Y$104)*(武将属性!$T$5:$T$104),$DE101,1)*INDEX(非r将兵属性验证!$W$7:$W$106,$DE101,1)+INDEX((士兵属性!$F$5:$F$104)*(士兵属性!$J$5:$J$104),$DE101,1)*INDEX(非r将兵属性验证!$AQ$7:$AQ$106,$DE101,1)+#REF!</f>
        <v>#REF!</v>
      </c>
      <c r="DO101" s="29" t="e">
        <f>INDEX((武将属性!$AJ$5:$AJ$104+武将属性!$AK$5:$AK$104)*(武将属性!$AF$5:$AF$104),$DE101,1)*INDEX(非r将兵属性验证!$X$7:$X$106,$DE101,1)+INDEX((士兵属性!$Q$5:$Q$104)*(士兵属性!$U$5:$U$104),$DE101,1)*INDEX(非r将兵属性验证!$AR$7:$AR$106,$DE101,1)+#REF!</f>
        <v>#REF!</v>
      </c>
      <c r="DP101" s="29"/>
      <c r="DQ101" s="29"/>
      <c r="DR101" s="29">
        <f>INDEX(带兵数!$F$4:$F$103,$DE101,1)*INDEX(非r将兵属性验证!$AW$7:$AW$106,$DE101,1)</f>
        <v>1908076108.3673284</v>
      </c>
      <c r="DS101" s="29">
        <f>0.5*INDEX(战法技能效用!$F$5:$F$104,$DE101,1)*(INDEX(非r将兵属性验证!$AC$7:$AC$106,$DE101,1)+INDEX(非r将兵属性验证!$AX$7:$AX$106,$DE101,1))</f>
        <v>1865857096.8157084</v>
      </c>
      <c r="DT101" s="29" t="e">
        <f t="shared" si="283"/>
        <v>#REF!</v>
      </c>
    </row>
    <row r="102" spans="2:124" x14ac:dyDescent="0.15">
      <c r="B102" s="8">
        <v>8</v>
      </c>
      <c r="C102" s="29">
        <v>60</v>
      </c>
      <c r="D102" s="29">
        <f>[6]武将升星!$AZ99</f>
        <v>0</v>
      </c>
      <c r="E102" s="29">
        <f>[6]武将进阶!$AL99</f>
        <v>0</v>
      </c>
      <c r="F102" s="29">
        <f>[6]武将升级!$BH99</f>
        <v>1238515463.0392447</v>
      </c>
      <c r="G102" s="29">
        <f>[6]武将羁绊!$BC102</f>
        <v>788292549.44977808</v>
      </c>
      <c r="H102" s="29">
        <f>[6]武将觉醒!BK99</f>
        <v>0</v>
      </c>
      <c r="I102" s="29">
        <f>[6]第4特性!AJ100</f>
        <v>169799553.78714785</v>
      </c>
      <c r="J102" s="29">
        <f>[7]士兵阶位属性!$CI100</f>
        <v>806314294.48189902</v>
      </c>
      <c r="K102" s="29">
        <f>[7]士兵训练属性!$BY101</f>
        <v>959250772.8360908</v>
      </c>
      <c r="L102" s="29">
        <f>[10]装备强化!$CE101</f>
        <v>2199522775.9250698</v>
      </c>
      <c r="M102" s="29"/>
      <c r="N102" s="29">
        <f>[4]圣人加成属性战力计算!$I103+[4]圣人加成属性战力计算!$R103</f>
        <v>242319220.66364193</v>
      </c>
      <c r="O102" s="29">
        <f>[12]爵位属性!$U99</f>
        <v>57229340.338507101</v>
      </c>
      <c r="P102" s="29" t="e">
        <f>[16]战法升星!AP100</f>
        <v>#DIV/0!</v>
      </c>
      <c r="Q102" s="29" t="e">
        <f>[13]宝物升星!AP99</f>
        <v>#VALUE!</v>
      </c>
      <c r="R102" s="29">
        <f>[13]宝物温养!$CL99</f>
        <v>618962043.52963102</v>
      </c>
      <c r="S102" s="29">
        <f>[17]效用汇总!I49</f>
        <v>0</v>
      </c>
      <c r="T102" s="29">
        <f>[17]效用汇总!J49</f>
        <v>0</v>
      </c>
      <c r="U102" s="29">
        <f>[8]装备强化!CP101+[8]装备突破!BN101</f>
        <v>381836085.68855584</v>
      </c>
      <c r="V102" s="29">
        <f>[14]藏品属性!AL106+[14]藏品属性!AM106</f>
        <v>467536273.31792915</v>
      </c>
      <c r="W102" s="29">
        <f>[15]育马!AY101+[15]词条!BF101</f>
        <v>1323853218.479157</v>
      </c>
      <c r="X102" s="29">
        <f>[11]属性汇总新!V99</f>
        <v>682941575.211344</v>
      </c>
      <c r="Y102" s="29">
        <f>[6]武将升星!$BK99</f>
        <v>129914.1422730554</v>
      </c>
      <c r="Z102" s="29"/>
      <c r="AA102" s="29" t="e">
        <f>[6]武将升级!$BT99+[6]武将进阶!$AW99</f>
        <v>#VALUE!</v>
      </c>
      <c r="AB102" s="29"/>
      <c r="AC102" s="29">
        <f>[6]武将觉醒!$BY99</f>
        <v>33488.412520618338</v>
      </c>
      <c r="AD102" s="29">
        <f>[6]第4特性!BK100</f>
        <v>1390.3878524682989</v>
      </c>
      <c r="AE102" s="29"/>
      <c r="AF102" s="29">
        <f>[7]士兵训练属性!$CH101</f>
        <v>327584.88140951982</v>
      </c>
      <c r="AG102" s="29">
        <f>[10]装备强化!$CR101+[10]装备突破!$AJ101</f>
        <v>203888.7086324218</v>
      </c>
      <c r="AH102" s="29"/>
      <c r="AI102" s="29" t="e">
        <f>[4]圣人加成属性战力计算!$U103</f>
        <v>#DIV/0!</v>
      </c>
      <c r="AJ102" s="29"/>
      <c r="AK102" s="29">
        <f>[16]战法升星!$AU100</f>
        <v>128702.71592583301</v>
      </c>
      <c r="AL102" s="29">
        <f>[13]宝物升星!$AZ99</f>
        <v>126905.575841218</v>
      </c>
      <c r="AM102" s="29">
        <f>[13]宝物温养!$CU99</f>
        <v>0</v>
      </c>
      <c r="AN102" s="29">
        <f>[17]投放验证!M50</f>
        <v>60</v>
      </c>
      <c r="AO102" s="29">
        <f>[17]投放验证!AE50+[17]投放验证!AM50</f>
        <v>0</v>
      </c>
      <c r="AP102" s="29">
        <f>[8]装备强化!DC101+[8]装备突破!CA101</f>
        <v>55812.232669449499</v>
      </c>
      <c r="AQ102" s="29">
        <f>[14]藏品属性!AN106</f>
        <v>5558.6769260451001</v>
      </c>
      <c r="AR102" s="29">
        <f>[15]付费投放!AA102</f>
        <v>17653.253848536417</v>
      </c>
      <c r="AS102" s="29">
        <f>[11]属性汇总新!W99</f>
        <v>97584.23719088902</v>
      </c>
      <c r="AU102" s="29">
        <f t="shared" si="284"/>
        <v>788292549.44977808</v>
      </c>
      <c r="AV102" s="29">
        <f t="shared" si="285"/>
        <v>129914.1422730554</v>
      </c>
      <c r="AW102" s="29">
        <f t="shared" si="315"/>
        <v>15660.273621032784</v>
      </c>
      <c r="AX102" s="29" t="e">
        <f t="shared" si="269"/>
        <v>#DIV/0!</v>
      </c>
      <c r="AY102" s="29">
        <f t="shared" si="286"/>
        <v>162191.12844645133</v>
      </c>
      <c r="AZ102" s="29" t="e">
        <f t="shared" si="316"/>
        <v>#DIV/0!</v>
      </c>
      <c r="BA102" s="29">
        <f t="shared" si="287"/>
        <v>169799553.78714785</v>
      </c>
      <c r="BB102" s="29">
        <f t="shared" si="288"/>
        <v>1390.3878524682989</v>
      </c>
      <c r="BC102" s="29">
        <f t="shared" si="326"/>
        <v>171545.91383647046</v>
      </c>
      <c r="BD102" s="29">
        <f t="shared" si="289"/>
        <v>0</v>
      </c>
      <c r="BE102" s="29">
        <f t="shared" si="290"/>
        <v>0</v>
      </c>
      <c r="BF102" s="29" t="e">
        <f t="shared" si="327"/>
        <v>#DIV/0!</v>
      </c>
      <c r="BG102" s="29">
        <f t="shared" si="291"/>
        <v>1238515463.0392447</v>
      </c>
      <c r="BH102" s="29" t="e">
        <f t="shared" si="292"/>
        <v>#VALUE!</v>
      </c>
      <c r="BI102" s="29" t="e">
        <f t="shared" si="317"/>
        <v>#VALUE!</v>
      </c>
      <c r="BJ102" s="29">
        <f t="shared" si="293"/>
        <v>2199522775.9250698</v>
      </c>
      <c r="BK102" s="29">
        <f t="shared" si="294"/>
        <v>203888.7086324218</v>
      </c>
      <c r="BL102" s="29">
        <f t="shared" si="318"/>
        <v>10476.559557517381</v>
      </c>
      <c r="BM102" s="29">
        <f t="shared" si="295"/>
        <v>1765565067.3179898</v>
      </c>
      <c r="BN102" s="29">
        <f t="shared" si="296"/>
        <v>327584.88140951982</v>
      </c>
      <c r="BO102" s="29">
        <f t="shared" si="319"/>
        <v>5947.976129767173</v>
      </c>
      <c r="BP102" s="29">
        <f t="shared" si="297"/>
        <v>57229340.338507101</v>
      </c>
      <c r="BQ102" s="29">
        <f t="shared" si="298"/>
        <v>0</v>
      </c>
      <c r="BR102" s="29" t="e">
        <f t="shared" si="320"/>
        <v>#DIV/0!</v>
      </c>
      <c r="BS102" s="29" t="e">
        <f t="shared" si="299"/>
        <v>#VALUE!</v>
      </c>
      <c r="BT102" s="29">
        <f t="shared" si="300"/>
        <v>126905.575841218</v>
      </c>
      <c r="BU102" s="29" t="e">
        <f t="shared" si="321"/>
        <v>#VALUE!</v>
      </c>
      <c r="BV102" s="29">
        <f t="shared" si="301"/>
        <v>0</v>
      </c>
      <c r="BW102" s="29">
        <f t="shared" si="302"/>
        <v>60</v>
      </c>
      <c r="BX102" s="29">
        <f t="shared" si="322"/>
        <v>0</v>
      </c>
      <c r="BY102" s="29">
        <f t="shared" si="303"/>
        <v>381836085.68855584</v>
      </c>
      <c r="BZ102" s="29">
        <f t="shared" si="304"/>
        <v>55812.232669449499</v>
      </c>
      <c r="CA102" s="29">
        <f t="shared" si="323"/>
        <v>6841.4407993673631</v>
      </c>
      <c r="CB102" s="29">
        <f t="shared" si="305"/>
        <v>1323853218.479157</v>
      </c>
      <c r="CC102" s="29">
        <f t="shared" si="306"/>
        <v>17653.253848536417</v>
      </c>
      <c r="CD102" s="29">
        <f t="shared" si="324"/>
        <v>74992.022991212696</v>
      </c>
      <c r="CE102" s="29">
        <f t="shared" si="307"/>
        <v>467536273.31792915</v>
      </c>
      <c r="CF102" s="29">
        <f t="shared" si="308"/>
        <v>5558.6769260451001</v>
      </c>
      <c r="CG102" s="29">
        <f t="shared" si="325"/>
        <v>97957.392416246061</v>
      </c>
      <c r="CI102" s="69" t="e">
        <f t="shared" si="270"/>
        <v>#DIV/0!</v>
      </c>
      <c r="CJ102" s="69" t="e">
        <f t="shared" si="271"/>
        <v>#DIV/0!</v>
      </c>
      <c r="CK102" s="69" t="e">
        <f t="shared" si="272"/>
        <v>#DIV/0!</v>
      </c>
      <c r="CL102" s="69" t="e">
        <f t="shared" si="273"/>
        <v>#DIV/0!</v>
      </c>
      <c r="CM102" s="69" t="e">
        <f t="shared" si="274"/>
        <v>#DIV/0!</v>
      </c>
      <c r="CN102" s="69" t="e">
        <f t="shared" si="275"/>
        <v>#DIV/0!</v>
      </c>
      <c r="CO102" s="69" t="e">
        <f t="shared" si="276"/>
        <v>#DIV/0!</v>
      </c>
      <c r="CP102" s="69" t="e">
        <f t="shared" si="277"/>
        <v>#DIV/0!</v>
      </c>
      <c r="CQ102" s="69" t="e">
        <f t="shared" si="278"/>
        <v>#DIV/0!</v>
      </c>
      <c r="CR102" s="69" t="e">
        <f t="shared" si="279"/>
        <v>#DIV/0!</v>
      </c>
      <c r="CS102" s="69" t="e">
        <f t="shared" si="280"/>
        <v>#DIV/0!</v>
      </c>
      <c r="CT102" s="69" t="e">
        <f t="shared" si="281"/>
        <v>#DIV/0!</v>
      </c>
      <c r="CU102" s="69" t="e">
        <f t="shared" si="309"/>
        <v>#VALUE!</v>
      </c>
      <c r="CV102" s="69" t="e">
        <f t="shared" si="282"/>
        <v>#DIV/0!</v>
      </c>
      <c r="CW102" s="99" t="e">
        <f t="shared" si="310"/>
        <v>#DIV/0!</v>
      </c>
      <c r="CX102" s="99" t="e">
        <f t="shared" si="311"/>
        <v>#DIV/0!</v>
      </c>
      <c r="CY102" s="99" t="e">
        <f t="shared" si="312"/>
        <v>#DIV/0!</v>
      </c>
      <c r="CZ102" s="99" t="e">
        <f t="shared" si="313"/>
        <v>#DIV/0!</v>
      </c>
      <c r="DA102" s="68" t="e">
        <f t="shared" si="314"/>
        <v>#DIV/0!</v>
      </c>
      <c r="DE102" s="29">
        <v>60</v>
      </c>
      <c r="DF102" s="29">
        <f>INDEX(武将属性!$E$5:$E$104,$DE102,1)*(INDEX(非r将兵属性验证!$V$7:$V$106,$DE102,1)+INDEX(非r将兵属性验证!$AP$7:$AP$106,$DE102,1))</f>
        <v>7219509641.8923302</v>
      </c>
      <c r="DG102" s="29" t="e">
        <f>INDEX((武将属性!$X$5:$X$104+武将属性!$Y$5:$Y$104)*(武将属性!$T$5:$T$104),$DE102,1)*INDEX(非r将兵属性验证!$W$7:$W$106,$DE102,1)+INDEX((士兵属性!$F$5:$F$104)*(士兵属性!$J$5:$J$104),$DE102,1)*INDEX(非r将兵属性验证!$AQ$7:$AQ$106,$DE102,1)+#REF!</f>
        <v>#REF!</v>
      </c>
      <c r="DH102" s="29" t="e">
        <f>INDEX((武将属性!$AJ$5:$AJ$104+武将属性!$AK$5:$AK$104)*(武将属性!$AF$5:$AF$104),$DE102,1)*INDEX(非r将兵属性验证!$X$7:$X$106,$DE102,1)+INDEX((士兵属性!$Q$5:$Q$104)*(士兵属性!$U$5:$U$104),$DE102,1)*INDEX(非r将兵属性验证!$AR$7:$AR$106,$DE102,1)+#REF!</f>
        <v>#REF!</v>
      </c>
      <c r="DI102" s="29"/>
      <c r="DJ102" s="29"/>
      <c r="DK102" s="29">
        <f>INDEX(带兵数!$F$4:$F$103,$DE102,1)*INDEX(非r将兵属性验证!$AW$7:$AW$106,$DE102,1)</f>
        <v>5104976003.5662365</v>
      </c>
      <c r="DL102" s="29">
        <f>0.5*INDEX(战法技能效用!$F$5:$F$104,$DE102,1)*(INDEX(非r将兵属性验证!$AC$7:$AC$106,$DE102,1)+INDEX(非r将兵属性验证!$AX$7:$AX$106,$DE102,1))</f>
        <v>6369356147.4256363</v>
      </c>
      <c r="DM102" s="29">
        <f>INDEX(武将属性!$E$5:$E$104,$DE102,1)*(INDEX(非r将兵属性验证!$V$7:$V$106,$DE102,1)+INDEX(非r将兵属性验证!$AP$7:$AP$106,$DE102,1))</f>
        <v>7219509641.8923302</v>
      </c>
      <c r="DN102" s="29" t="e">
        <f>INDEX((武将属性!$X$5:$X$104+武将属性!$Y$5:$Y$104)*(武将属性!$T$5:$T$104),$DE102,1)*INDEX(非r将兵属性验证!$W$7:$W$106,$DE102,1)+INDEX((士兵属性!$F$5:$F$104)*(士兵属性!$J$5:$J$104),$DE102,1)*INDEX(非r将兵属性验证!$AQ$7:$AQ$106,$DE102,1)+#REF!</f>
        <v>#REF!</v>
      </c>
      <c r="DO102" s="29" t="e">
        <f>INDEX((武将属性!$AJ$5:$AJ$104+武将属性!$AK$5:$AK$104)*(武将属性!$AF$5:$AF$104),$DE102,1)*INDEX(非r将兵属性验证!$X$7:$X$106,$DE102,1)+INDEX((士兵属性!$Q$5:$Q$104)*(士兵属性!$U$5:$U$104),$DE102,1)*INDEX(非r将兵属性验证!$AR$7:$AR$106,$DE102,1)+#REF!</f>
        <v>#REF!</v>
      </c>
      <c r="DP102" s="29"/>
      <c r="DQ102" s="29"/>
      <c r="DR102" s="29">
        <f>INDEX(带兵数!$F$4:$F$103,$DE102,1)*INDEX(非r将兵属性验证!$AW$7:$AW$106,$DE102,1)</f>
        <v>5104976003.5662365</v>
      </c>
      <c r="DS102" s="29">
        <f>0.5*INDEX(战法技能效用!$F$5:$F$104,$DE102,1)*(INDEX(非r将兵属性验证!$AC$7:$AC$106,$DE102,1)+INDEX(非r将兵属性验证!$AX$7:$AX$106,$DE102,1))</f>
        <v>6369356147.4256363</v>
      </c>
      <c r="DT102" s="29" t="e">
        <f t="shared" si="283"/>
        <v>#REF!</v>
      </c>
    </row>
    <row r="103" spans="2:124" x14ac:dyDescent="0.15">
      <c r="B103" s="8">
        <v>9</v>
      </c>
      <c r="C103" s="29">
        <v>70</v>
      </c>
      <c r="D103" s="29">
        <f>[6]武将升星!$AZ100</f>
        <v>0</v>
      </c>
      <c r="E103" s="29">
        <f>[6]武将进阶!$AL100</f>
        <v>0</v>
      </c>
      <c r="F103" s="29">
        <f>[6]武将升级!$BH100</f>
        <v>2708288234.7351608</v>
      </c>
      <c r="G103" s="29">
        <f>[6]武将羁绊!$BC103</f>
        <v>3528203676.6340933</v>
      </c>
      <c r="H103" s="29">
        <f>[6]武将觉醒!BK100</f>
        <v>0</v>
      </c>
      <c r="I103" s="29">
        <f>[6]第4特性!AJ101</f>
        <v>763868873.29486763</v>
      </c>
      <c r="J103" s="29">
        <f>[7]士兵阶位属性!$CI101</f>
        <v>2622416268.4336925</v>
      </c>
      <c r="K103" s="29">
        <f>[7]士兵训练属性!$BY102</f>
        <v>3959400894.307682</v>
      </c>
      <c r="L103" s="29">
        <f>[10]装备强化!$CE102</f>
        <v>6512575492.1152153</v>
      </c>
      <c r="M103" s="29"/>
      <c r="N103" s="29">
        <f>[4]圣人加成属性战力计算!$I104+[4]圣人加成属性战力计算!$R104</f>
        <v>152846834.72755352</v>
      </c>
      <c r="O103" s="29">
        <f>[12]爵位属性!$U100</f>
        <v>109560492.27240251</v>
      </c>
      <c r="P103" s="29" t="e">
        <f>[16]战法升星!AP101</f>
        <v>#DIV/0!</v>
      </c>
      <c r="Q103" s="29" t="e">
        <f>[13]宝物升星!AP100</f>
        <v>#VALUE!</v>
      </c>
      <c r="R103" s="29">
        <f>[13]宝物温养!$CL100</f>
        <v>1376937267.3146393</v>
      </c>
      <c r="S103" s="29">
        <f>[17]效用汇总!I50</f>
        <v>3506003397.3414741</v>
      </c>
      <c r="T103" s="29">
        <f>[17]效用汇总!J50</f>
        <v>11878593625.068874</v>
      </c>
      <c r="U103" s="29">
        <f>[8]装备强化!CP102+[8]装备突破!BN102</f>
        <v>3406387602.9732261</v>
      </c>
      <c r="V103" s="29">
        <f>[14]藏品属性!AL107+[14]藏品属性!AM107</f>
        <v>2013917771.4551892</v>
      </c>
      <c r="W103" s="29">
        <f>[15]育马!AY102+[15]词条!BF102</f>
        <v>3856498688.2353778</v>
      </c>
      <c r="X103" s="29">
        <f>[11]属性汇总新!V100</f>
        <v>2087253104.6267128</v>
      </c>
      <c r="Y103" s="29">
        <f>[6]武将升星!$BK100</f>
        <v>170573.77486313824</v>
      </c>
      <c r="Z103" s="29"/>
      <c r="AA103" s="29" t="e">
        <f>[6]武将升级!$BT100+[6]武将进阶!$AW100</f>
        <v>#VALUE!</v>
      </c>
      <c r="AB103" s="29"/>
      <c r="AC103" s="29">
        <f>[6]武将觉醒!$BY100</f>
        <v>49500.04823026713</v>
      </c>
      <c r="AD103" s="29">
        <f>[6]第4特性!BK101</f>
        <v>3000</v>
      </c>
      <c r="AE103" s="29"/>
      <c r="AF103" s="29">
        <f>[7]士兵训练属性!$CH102</f>
        <v>670681.51144297118</v>
      </c>
      <c r="AG103" s="29">
        <f>[10]装备强化!$CR102+[10]装备突破!$AJ102</f>
        <v>409725.17814732681</v>
      </c>
      <c r="AH103" s="29"/>
      <c r="AI103" s="29" t="e">
        <f>[4]圣人加成属性战力计算!$U104</f>
        <v>#DIV/0!</v>
      </c>
      <c r="AJ103" s="29"/>
      <c r="AK103" s="29">
        <f>[16]战法升星!$AU101</f>
        <v>248178.57024559064</v>
      </c>
      <c r="AL103" s="29">
        <f>[13]宝物升星!$AZ100</f>
        <v>249160.57568123762</v>
      </c>
      <c r="AM103" s="29">
        <f>[13]宝物温养!$CU100</f>
        <v>0</v>
      </c>
      <c r="AN103" s="29">
        <f>[17]投放验证!M51</f>
        <v>70</v>
      </c>
      <c r="AO103" s="29">
        <f>[17]投放验证!AE51+[17]投放验证!AM51</f>
        <v>323574.36107220867</v>
      </c>
      <c r="AP103" s="29">
        <f>[8]装备强化!DC102+[8]装备突破!CA102</f>
        <v>507786.40108862647</v>
      </c>
      <c r="AQ103" s="29">
        <f>[14]藏品属性!AN107</f>
        <v>21578.530253165765</v>
      </c>
      <c r="AR103" s="29">
        <f>[15]付费投放!AA103</f>
        <v>78583.685987703619</v>
      </c>
      <c r="AS103" s="29">
        <f>[11]属性汇总新!W100</f>
        <v>190358.84126902578</v>
      </c>
      <c r="AU103" s="29">
        <f t="shared" si="284"/>
        <v>3528203676.6340933</v>
      </c>
      <c r="AV103" s="29">
        <f t="shared" si="285"/>
        <v>170573.77486313824</v>
      </c>
      <c r="AW103" s="29">
        <f t="shared" si="315"/>
        <v>67386.51956861504</v>
      </c>
      <c r="AX103" s="29" t="e">
        <f t="shared" si="269"/>
        <v>#DIV/0!</v>
      </c>
      <c r="AY103" s="29">
        <f t="shared" si="286"/>
        <v>297678.61847585777</v>
      </c>
      <c r="AZ103" s="29" t="e">
        <f t="shared" si="316"/>
        <v>#DIV/0!</v>
      </c>
      <c r="BA103" s="29">
        <f t="shared" si="287"/>
        <v>763868873.29486763</v>
      </c>
      <c r="BB103" s="29">
        <f t="shared" si="288"/>
        <v>3000</v>
      </c>
      <c r="BC103" s="29">
        <f t="shared" si="326"/>
        <v>369076.06619315705</v>
      </c>
      <c r="BD103" s="29">
        <f t="shared" si="289"/>
        <v>0</v>
      </c>
      <c r="BE103" s="29">
        <f t="shared" si="290"/>
        <v>0</v>
      </c>
      <c r="BF103" s="29" t="e">
        <f t="shared" si="327"/>
        <v>#DIV/0!</v>
      </c>
      <c r="BG103" s="29">
        <f t="shared" si="291"/>
        <v>2708288234.7351608</v>
      </c>
      <c r="BH103" s="29" t="e">
        <f t="shared" si="292"/>
        <v>#VALUE!</v>
      </c>
      <c r="BI103" s="29" t="e">
        <f t="shared" si="317"/>
        <v>#VALUE!</v>
      </c>
      <c r="BJ103" s="29">
        <f t="shared" si="293"/>
        <v>6512575492.1152153</v>
      </c>
      <c r="BK103" s="29">
        <f t="shared" si="294"/>
        <v>409725.17814732681</v>
      </c>
      <c r="BL103" s="29">
        <f t="shared" si="318"/>
        <v>20953.783002374268</v>
      </c>
      <c r="BM103" s="29">
        <f t="shared" si="295"/>
        <v>6581817162.741375</v>
      </c>
      <c r="BN103" s="29">
        <f t="shared" si="296"/>
        <v>670681.51144297118</v>
      </c>
      <c r="BO103" s="29">
        <f t="shared" si="319"/>
        <v>14037.596623883508</v>
      </c>
      <c r="BP103" s="29">
        <f t="shared" si="297"/>
        <v>109560492.27240251</v>
      </c>
      <c r="BQ103" s="29">
        <f t="shared" si="298"/>
        <v>0</v>
      </c>
      <c r="BR103" s="29" t="e">
        <f t="shared" si="320"/>
        <v>#DIV/0!</v>
      </c>
      <c r="BS103" s="29" t="e">
        <f t="shared" si="299"/>
        <v>#VALUE!</v>
      </c>
      <c r="BT103" s="29">
        <f t="shared" si="300"/>
        <v>249160.57568123762</v>
      </c>
      <c r="BU103" s="29" t="e">
        <f t="shared" si="321"/>
        <v>#VALUE!</v>
      </c>
      <c r="BV103" s="29">
        <f t="shared" si="301"/>
        <v>15384597022.410349</v>
      </c>
      <c r="BW103" s="29">
        <f t="shared" si="302"/>
        <v>323644.36107220867</v>
      </c>
      <c r="BX103" s="29">
        <f t="shared" si="322"/>
        <v>47544.315712393887</v>
      </c>
      <c r="BY103" s="29">
        <f t="shared" si="303"/>
        <v>3406387602.9732261</v>
      </c>
      <c r="BZ103" s="29">
        <f t="shared" si="304"/>
        <v>507786.40108862647</v>
      </c>
      <c r="CA103" s="29">
        <f t="shared" si="323"/>
        <v>6691.8680947261428</v>
      </c>
      <c r="CB103" s="29">
        <f t="shared" si="305"/>
        <v>3856498688.2353778</v>
      </c>
      <c r="CC103" s="29">
        <f t="shared" si="306"/>
        <v>78583.685987703619</v>
      </c>
      <c r="CD103" s="29">
        <f t="shared" si="324"/>
        <v>41566.182625647096</v>
      </c>
      <c r="CE103" s="29">
        <f t="shared" si="307"/>
        <v>2013917771.4551892</v>
      </c>
      <c r="CF103" s="29">
        <f t="shared" si="308"/>
        <v>21578.530253165765</v>
      </c>
      <c r="CG103" s="29">
        <f t="shared" si="325"/>
        <v>96529.06718685916</v>
      </c>
      <c r="CI103" s="69" t="e">
        <f t="shared" si="270"/>
        <v>#DIV/0!</v>
      </c>
      <c r="CJ103" s="69" t="e">
        <f t="shared" si="271"/>
        <v>#DIV/0!</v>
      </c>
      <c r="CK103" s="69" t="e">
        <f t="shared" si="272"/>
        <v>#DIV/0!</v>
      </c>
      <c r="CL103" s="69" t="e">
        <f t="shared" si="273"/>
        <v>#DIV/0!</v>
      </c>
      <c r="CM103" s="69" t="e">
        <f t="shared" si="274"/>
        <v>#DIV/0!</v>
      </c>
      <c r="CN103" s="69" t="e">
        <f t="shared" si="275"/>
        <v>#DIV/0!</v>
      </c>
      <c r="CO103" s="69" t="e">
        <f t="shared" si="276"/>
        <v>#DIV/0!</v>
      </c>
      <c r="CP103" s="69" t="e">
        <f t="shared" si="277"/>
        <v>#DIV/0!</v>
      </c>
      <c r="CQ103" s="69" t="e">
        <f t="shared" si="278"/>
        <v>#DIV/0!</v>
      </c>
      <c r="CR103" s="69" t="e">
        <f t="shared" si="279"/>
        <v>#DIV/0!</v>
      </c>
      <c r="CS103" s="69" t="e">
        <f t="shared" si="280"/>
        <v>#DIV/0!</v>
      </c>
      <c r="CT103" s="69" t="e">
        <f t="shared" si="281"/>
        <v>#DIV/0!</v>
      </c>
      <c r="CU103" s="69" t="e">
        <f t="shared" si="309"/>
        <v>#VALUE!</v>
      </c>
      <c r="CV103" s="69" t="e">
        <f t="shared" si="282"/>
        <v>#DIV/0!</v>
      </c>
      <c r="CW103" s="99" t="e">
        <f t="shared" si="310"/>
        <v>#DIV/0!</v>
      </c>
      <c r="CX103" s="99" t="e">
        <f t="shared" si="311"/>
        <v>#DIV/0!</v>
      </c>
      <c r="CY103" s="99" t="e">
        <f t="shared" si="312"/>
        <v>#DIV/0!</v>
      </c>
      <c r="CZ103" s="99" t="e">
        <f t="shared" si="313"/>
        <v>#DIV/0!</v>
      </c>
      <c r="DA103" s="68" t="e">
        <f t="shared" si="314"/>
        <v>#DIV/0!</v>
      </c>
      <c r="DE103" s="29">
        <v>70</v>
      </c>
      <c r="DF103" s="29">
        <f>INDEX(武将属性!$E$5:$E$104,$DE103,1)*(INDEX(非r将兵属性验证!$V$7:$V$106,$DE103,1)+INDEX(非r将兵属性验证!$AP$7:$AP$106,$DE103,1))</f>
        <v>22688139619.861992</v>
      </c>
      <c r="DG103" s="29" t="e">
        <f>INDEX((武将属性!$X$5:$X$104+武将属性!$Y$5:$Y$104)*(武将属性!$T$5:$T$104),$DE103,1)*INDEX(非r将兵属性验证!$W$7:$W$106,$DE103,1)+INDEX((士兵属性!$F$5:$F$104)*(士兵属性!$J$5:$J$104),$DE103,1)*INDEX(非r将兵属性验证!$AQ$7:$AQ$106,$DE103,1)+#REF!</f>
        <v>#REF!</v>
      </c>
      <c r="DH103" s="29" t="e">
        <f>INDEX((武将属性!$AJ$5:$AJ$104+武将属性!$AK$5:$AK$104)*(武将属性!$AF$5:$AF$104),$DE103,1)*INDEX(非r将兵属性验证!$X$7:$X$106,$DE103,1)+INDEX((士兵属性!$Q$5:$Q$104)*(士兵属性!$U$5:$U$104),$DE103,1)*INDEX(非r将兵属性验证!$AR$7:$AR$106,$DE103,1)+#REF!</f>
        <v>#REF!</v>
      </c>
      <c r="DI103" s="29"/>
      <c r="DJ103" s="29"/>
      <c r="DK103" s="29">
        <f>INDEX(带兵数!$F$4:$F$103,$DE103,1)*INDEX(非r将兵属性验证!$AW$7:$AW$106,$DE103,1)</f>
        <v>18594392127.128098</v>
      </c>
      <c r="DL103" s="29">
        <f>0.5*INDEX(战法技能效用!$F$5:$F$104,$DE103,1)*(INDEX(非r将兵属性验证!$AC$7:$AC$106,$DE103,1)+INDEX(非r将兵属性验证!$AX$7:$AX$106,$DE103,1))</f>
        <v>20774477455.786472</v>
      </c>
      <c r="DM103" s="29">
        <f>INDEX(武将属性!$E$5:$E$104,$DE103,1)*(INDEX(非r将兵属性验证!$V$7:$V$106,$DE103,1)+INDEX(非r将兵属性验证!$AP$7:$AP$106,$DE103,1))</f>
        <v>22688139619.861992</v>
      </c>
      <c r="DN103" s="29" t="e">
        <f>INDEX((武将属性!$X$5:$X$104+武将属性!$Y$5:$Y$104)*(武将属性!$T$5:$T$104),$DE103,1)*INDEX(非r将兵属性验证!$W$7:$W$106,$DE103,1)+INDEX((士兵属性!$F$5:$F$104)*(士兵属性!$J$5:$J$104),$DE103,1)*INDEX(非r将兵属性验证!$AQ$7:$AQ$106,$DE103,1)+#REF!</f>
        <v>#REF!</v>
      </c>
      <c r="DO103" s="29" t="e">
        <f>INDEX((武将属性!$AJ$5:$AJ$104+武将属性!$AK$5:$AK$104)*(武将属性!$AF$5:$AF$104),$DE103,1)*INDEX(非r将兵属性验证!$X$7:$X$106,$DE103,1)+INDEX((士兵属性!$Q$5:$Q$104)*(士兵属性!$U$5:$U$104),$DE103,1)*INDEX(非r将兵属性验证!$AR$7:$AR$106,$DE103,1)+#REF!</f>
        <v>#REF!</v>
      </c>
      <c r="DP103" s="29"/>
      <c r="DQ103" s="29"/>
      <c r="DR103" s="29">
        <f>INDEX(带兵数!$F$4:$F$103,$DE103,1)*INDEX(非r将兵属性验证!$AW$7:$AW$106,$DE103,1)</f>
        <v>18594392127.128098</v>
      </c>
      <c r="DS103" s="29">
        <f>0.5*INDEX(战法技能效用!$F$5:$F$104,$DE103,1)*(INDEX(非r将兵属性验证!$AC$7:$AC$106,$DE103,1)+INDEX(非r将兵属性验证!$AX$7:$AX$106,$DE103,1))</f>
        <v>20774477455.786472</v>
      </c>
      <c r="DT103" s="29" t="e">
        <f t="shared" si="283"/>
        <v>#REF!</v>
      </c>
    </row>
    <row r="104" spans="2:124" x14ac:dyDescent="0.15">
      <c r="B104" s="8">
        <v>10</v>
      </c>
      <c r="C104" s="29">
        <v>80</v>
      </c>
      <c r="D104" s="29">
        <f>[6]武将升星!$AZ101</f>
        <v>0</v>
      </c>
      <c r="E104" s="29">
        <f>[6]武将进阶!$AL101</f>
        <v>0</v>
      </c>
      <c r="F104" s="29">
        <f>[6]武将升级!$BH101</f>
        <v>5670620102.1267281</v>
      </c>
      <c r="G104" s="29">
        <f>[6]武将羁绊!$BC104</f>
        <v>7683504304.8600807</v>
      </c>
      <c r="H104" s="29">
        <f>[6]武将觉醒!BK101</f>
        <v>0</v>
      </c>
      <c r="I104" s="29">
        <f>[6]第4特性!AJ102</f>
        <v>3945964346.2285357</v>
      </c>
      <c r="J104" s="29">
        <f>[7]士兵阶位属性!$CI102</f>
        <v>7593499616.6814852</v>
      </c>
      <c r="K104" s="29">
        <f>[7]士兵训练属性!$BY103</f>
        <v>12864575392.141315</v>
      </c>
      <c r="L104" s="29">
        <f>[10]装备强化!$CE103</f>
        <v>18451812044.909847</v>
      </c>
      <c r="M104" s="29"/>
      <c r="N104" s="29">
        <f>[4]圣人加成属性战力计算!$I105+[4]圣人加成属性战力计算!$R105</f>
        <v>3074296921.6527767</v>
      </c>
      <c r="O104" s="29">
        <f>[12]爵位属性!$U101</f>
        <v>216682124.82654783</v>
      </c>
      <c r="P104" s="29" t="e">
        <f>[16]战法升星!AP102</f>
        <v>#DIV/0!</v>
      </c>
      <c r="Q104" s="29" t="e">
        <f>[13]宝物升星!AP101</f>
        <v>#VALUE!</v>
      </c>
      <c r="R104" s="29">
        <f>[13]宝物温养!$CL101</f>
        <v>2380991945.6318469</v>
      </c>
      <c r="S104" s="29">
        <f>[17]效用汇总!I51</f>
        <v>3506003397.3414741</v>
      </c>
      <c r="T104" s="29">
        <f>[17]效用汇总!J51</f>
        <v>21404128329.645386</v>
      </c>
      <c r="U104" s="29">
        <f>[8]装备强化!CP103+[8]装备突破!BN103</f>
        <v>15155895900.008549</v>
      </c>
      <c r="V104" s="29">
        <f>[14]藏品属性!AL108+[14]藏品属性!AM108</f>
        <v>9725989636.5168648</v>
      </c>
      <c r="W104" s="29">
        <f>[15]育马!AY103+[15]词条!BF103</f>
        <v>5765061390.4047174</v>
      </c>
      <c r="X104" s="29">
        <f>[11]属性汇总新!V101</f>
        <v>5644015525.8585281</v>
      </c>
      <c r="Y104" s="29">
        <f>[6]武将升星!$BK101</f>
        <v>209839.97098140605</v>
      </c>
      <c r="Z104" s="29"/>
      <c r="AA104" s="29" t="e">
        <f>[6]武将升级!$BT101+[6]武将进阶!$AW101</f>
        <v>#VALUE!</v>
      </c>
      <c r="AB104" s="29"/>
      <c r="AC104" s="29">
        <f>[6]武将觉醒!$BY101</f>
        <v>52309.217163781708</v>
      </c>
      <c r="AD104" s="29">
        <f>[6]第4特性!BK102</f>
        <v>10851.94765142528</v>
      </c>
      <c r="AE104" s="29"/>
      <c r="AF104" s="29">
        <f>[7]士兵训练属性!$CH103</f>
        <v>1346703.6485743276</v>
      </c>
      <c r="AG104" s="29">
        <f>[10]装备强化!$CR103+[10]装备突破!$AJ103</f>
        <v>855370.89162020327</v>
      </c>
      <c r="AH104" s="29"/>
      <c r="AI104" s="29" t="e">
        <f>[4]圣人加成属性战力计算!$U105</f>
        <v>#DIV/0!</v>
      </c>
      <c r="AJ104" s="29"/>
      <c r="AK104" s="29">
        <f>[16]战法升星!$AU102</f>
        <v>428449.35500609298</v>
      </c>
      <c r="AL104" s="29">
        <f>[13]宝物升星!$AZ101</f>
        <v>457432.29147310741</v>
      </c>
      <c r="AM104" s="29">
        <f>[13]宝物温养!$CU101</f>
        <v>0</v>
      </c>
      <c r="AN104" s="29">
        <f>[17]投放验证!M52</f>
        <v>80</v>
      </c>
      <c r="AO104" s="29">
        <f>[17]投放验证!AE52+[17]投放验证!AM52</f>
        <v>914135.41469770344</v>
      </c>
      <c r="AP104" s="29">
        <f>[8]装备强化!DC103+[8]装备突破!CA103</f>
        <v>1595101.576903631</v>
      </c>
      <c r="AQ104" s="29">
        <f>[14]藏品属性!AN108</f>
        <v>83563.118361528323</v>
      </c>
      <c r="AR104" s="29">
        <f>[15]付费投放!AA104</f>
        <v>182923.8137222442</v>
      </c>
      <c r="AS104" s="29">
        <f>[11]属性汇总新!W101</f>
        <v>353821.59143531125</v>
      </c>
      <c r="AU104" s="29">
        <f t="shared" si="284"/>
        <v>7683504304.8600807</v>
      </c>
      <c r="AV104" s="29">
        <f t="shared" si="285"/>
        <v>209839.97098140605</v>
      </c>
      <c r="AW104" s="29">
        <f t="shared" si="315"/>
        <v>105823.86477443425</v>
      </c>
      <c r="AX104" s="29" t="e">
        <f t="shared" si="269"/>
        <v>#DIV/0!</v>
      </c>
      <c r="AY104" s="29">
        <f t="shared" si="286"/>
        <v>480758.57216987468</v>
      </c>
      <c r="AZ104" s="29" t="e">
        <f t="shared" si="316"/>
        <v>#DIV/0!</v>
      </c>
      <c r="BA104" s="29">
        <f t="shared" si="287"/>
        <v>3945964346.2285357</v>
      </c>
      <c r="BB104" s="29">
        <f t="shared" si="288"/>
        <v>10851.94765142528</v>
      </c>
      <c r="BC104" s="29">
        <f t="shared" si="326"/>
        <v>405261.93171398138</v>
      </c>
      <c r="BD104" s="29">
        <f t="shared" si="289"/>
        <v>0</v>
      </c>
      <c r="BE104" s="29">
        <f t="shared" si="290"/>
        <v>0</v>
      </c>
      <c r="BF104" s="29" t="e">
        <f t="shared" si="327"/>
        <v>#DIV/0!</v>
      </c>
      <c r="BG104" s="29">
        <f t="shared" si="291"/>
        <v>5670620102.1267281</v>
      </c>
      <c r="BH104" s="29" t="e">
        <f t="shared" si="292"/>
        <v>#VALUE!</v>
      </c>
      <c r="BI104" s="29" t="e">
        <f>(BG104-BG103)/(BH104-BH103)</f>
        <v>#VALUE!</v>
      </c>
      <c r="BJ104" s="29">
        <f t="shared" si="293"/>
        <v>18451812044.909847</v>
      </c>
      <c r="BK104" s="29">
        <f t="shared" si="294"/>
        <v>855370.89162020327</v>
      </c>
      <c r="BL104" s="29">
        <f>(BJ104-BJ103)/(BK104-BK103)</f>
        <v>26790.870397368457</v>
      </c>
      <c r="BM104" s="29">
        <f t="shared" si="295"/>
        <v>20458075008.8228</v>
      </c>
      <c r="BN104" s="29">
        <f t="shared" si="296"/>
        <v>1346703.6485743276</v>
      </c>
      <c r="BO104" s="29">
        <f>(BM104-BM103)/(BN104-BN103)</f>
        <v>20526.33646727039</v>
      </c>
      <c r="BP104" s="29">
        <f t="shared" si="297"/>
        <v>216682124.82654783</v>
      </c>
      <c r="BQ104" s="29">
        <f t="shared" si="298"/>
        <v>0</v>
      </c>
      <c r="BR104" s="29" t="e">
        <f>(BP104-BP103)/(BQ104-BQ103)</f>
        <v>#DIV/0!</v>
      </c>
      <c r="BS104" s="29" t="e">
        <f t="shared" si="299"/>
        <v>#VALUE!</v>
      </c>
      <c r="BT104" s="29">
        <f t="shared" si="300"/>
        <v>457432.29147310741</v>
      </c>
      <c r="BU104" s="29" t="e">
        <f>(BS104-BS103)/(BT104-BT103)</f>
        <v>#VALUE!</v>
      </c>
      <c r="BV104" s="29">
        <f t="shared" si="301"/>
        <v>24910131726.986858</v>
      </c>
      <c r="BW104" s="29">
        <f t="shared" si="302"/>
        <v>914215.41469770344</v>
      </c>
      <c r="BX104" s="29">
        <f t="shared" si="322"/>
        <v>16129.362667031495</v>
      </c>
      <c r="BY104" s="29">
        <f t="shared" si="303"/>
        <v>15155895900.008549</v>
      </c>
      <c r="BZ104" s="29">
        <f t="shared" si="304"/>
        <v>1595101.576903631</v>
      </c>
      <c r="CA104" s="29">
        <f t="shared" si="323"/>
        <v>10805.982072519497</v>
      </c>
      <c r="CB104" s="29">
        <f t="shared" si="305"/>
        <v>5765061390.4047174</v>
      </c>
      <c r="CC104" s="29">
        <f t="shared" si="306"/>
        <v>182923.8137222442</v>
      </c>
      <c r="CD104" s="29">
        <f t="shared" si="324"/>
        <v>18291.742051773741</v>
      </c>
      <c r="CE104" s="29">
        <f t="shared" si="307"/>
        <v>9725989636.5168648</v>
      </c>
      <c r="CF104" s="29">
        <f t="shared" si="308"/>
        <v>83563.118361528323</v>
      </c>
      <c r="CG104" s="29">
        <f t="shared" si="325"/>
        <v>124419.18387163104</v>
      </c>
      <c r="CI104" s="69" t="e">
        <f t="shared" si="270"/>
        <v>#DIV/0!</v>
      </c>
      <c r="CJ104" s="69" t="e">
        <f t="shared" si="271"/>
        <v>#DIV/0!</v>
      </c>
      <c r="CK104" s="69" t="e">
        <f t="shared" si="272"/>
        <v>#DIV/0!</v>
      </c>
      <c r="CL104" s="69" t="e">
        <f t="shared" si="273"/>
        <v>#DIV/0!</v>
      </c>
      <c r="CM104" s="69" t="e">
        <f t="shared" si="274"/>
        <v>#DIV/0!</v>
      </c>
      <c r="CN104" s="69" t="e">
        <f t="shared" si="275"/>
        <v>#DIV/0!</v>
      </c>
      <c r="CO104" s="69" t="e">
        <f t="shared" si="276"/>
        <v>#DIV/0!</v>
      </c>
      <c r="CP104" s="69" t="e">
        <f t="shared" si="277"/>
        <v>#DIV/0!</v>
      </c>
      <c r="CQ104" s="69" t="e">
        <f t="shared" si="278"/>
        <v>#DIV/0!</v>
      </c>
      <c r="CR104" s="69" t="e">
        <f t="shared" si="279"/>
        <v>#DIV/0!</v>
      </c>
      <c r="CS104" s="69" t="e">
        <f t="shared" si="280"/>
        <v>#DIV/0!</v>
      </c>
      <c r="CT104" s="69" t="e">
        <f t="shared" si="281"/>
        <v>#DIV/0!</v>
      </c>
      <c r="CU104" s="69" t="e">
        <f t="shared" si="309"/>
        <v>#VALUE!</v>
      </c>
      <c r="CV104" s="69" t="e">
        <f t="shared" si="282"/>
        <v>#DIV/0!</v>
      </c>
      <c r="CW104" s="99" t="e">
        <f t="shared" si="310"/>
        <v>#DIV/0!</v>
      </c>
      <c r="CX104" s="99" t="e">
        <f t="shared" si="311"/>
        <v>#DIV/0!</v>
      </c>
      <c r="CY104" s="99" t="e">
        <f t="shared" si="312"/>
        <v>#DIV/0!</v>
      </c>
      <c r="CZ104" s="99" t="e">
        <f t="shared" si="313"/>
        <v>#DIV/0!</v>
      </c>
      <c r="DA104" s="68" t="e">
        <f t="shared" si="314"/>
        <v>#DIV/0!</v>
      </c>
      <c r="DE104" s="29">
        <v>80</v>
      </c>
      <c r="DF104" s="29">
        <f>INDEX(武将属性!$E$5:$E$104,$DE104,1)*(INDEX(非r将兵属性验证!$V$7:$V$106,$DE104,1)+INDEX(非r将兵属性验证!$AP$7:$AP$106,$DE104,1))</f>
        <v>67738575646.031052</v>
      </c>
      <c r="DG104" s="29" t="e">
        <f>INDEX((武将属性!$X$5:$X$104+武将属性!$Y$5:$Y$104)*(武将属性!$T$5:$T$104),$DE104,1)*INDEX(非r将兵属性验证!$W$7:$W$106,$DE104,1)+INDEX((士兵属性!$F$5:$F$104)*(士兵属性!$J$5:$J$104),$DE104,1)*INDEX(非r将兵属性验证!$AQ$7:$AQ$106,$DE104,1)+#REF!</f>
        <v>#REF!</v>
      </c>
      <c r="DH104" s="29" t="e">
        <f>INDEX((武将属性!$AJ$5:$AJ$104+武将属性!$AK$5:$AK$104)*(武将属性!$AF$5:$AF$104),$DE104,1)*INDEX(非r将兵属性验证!$X$7:$X$106,$DE104,1)+INDEX((士兵属性!$Q$5:$Q$104)*(士兵属性!$U$5:$U$104),$DE104,1)*INDEX(非r将兵属性验证!$AR$7:$AR$106,$DE104,1)+#REF!</f>
        <v>#REF!</v>
      </c>
      <c r="DI104" s="29"/>
      <c r="DJ104" s="29"/>
      <c r="DK104" s="29">
        <f>INDEX(带兵数!$F$4:$F$103,$DE104,1)*INDEX(非r将兵属性验证!$AW$7:$AW$106,$DE104,1)</f>
        <v>63428638977.361099</v>
      </c>
      <c r="DL104" s="29">
        <f>0.5*INDEX(战法技能效用!$F$5:$F$104,$DE104,1)*(INDEX(非r将兵属性验证!$AC$7:$AC$106,$DE104,1)+INDEX(非r将兵属性验证!$AX$7:$AX$106,$DE104,1))</f>
        <v>60700972718.109558</v>
      </c>
      <c r="DM104" s="29">
        <f>INDEX(武将属性!$E$5:$E$104,$DE104,1)*(INDEX(非r将兵属性验证!$V$7:$V$106,$DE104,1)+INDEX(非r将兵属性验证!$AP$7:$AP$106,$DE104,1))</f>
        <v>67738575646.031052</v>
      </c>
      <c r="DN104" s="29" t="e">
        <f>INDEX((武将属性!$X$5:$X$104+武将属性!$Y$5:$Y$104)*(武将属性!$T$5:$T$104),$DE104,1)*INDEX(非r将兵属性验证!$W$7:$W$106,$DE104,1)+INDEX((士兵属性!$F$5:$F$104)*(士兵属性!$J$5:$J$104),$DE104,1)*INDEX(非r将兵属性验证!$AQ$7:$AQ$106,$DE104,1)+#REF!</f>
        <v>#REF!</v>
      </c>
      <c r="DO104" s="29" t="e">
        <f>INDEX((武将属性!$AJ$5:$AJ$104+武将属性!$AK$5:$AK$104)*(武将属性!$AF$5:$AF$104),$DE104,1)*INDEX(非r将兵属性验证!$X$7:$X$106,$DE104,1)+INDEX((士兵属性!$Q$5:$Q$104)*(士兵属性!$U$5:$U$104),$DE104,1)*INDEX(非r将兵属性验证!$AR$7:$AR$106,$DE104,1)+#REF!</f>
        <v>#REF!</v>
      </c>
      <c r="DP104" s="29"/>
      <c r="DQ104" s="29"/>
      <c r="DR104" s="29">
        <f>INDEX(带兵数!$F$4:$F$103,$DE104,1)*INDEX(非r将兵属性验证!$AW$7:$AW$106,$DE104,1)</f>
        <v>63428638977.361099</v>
      </c>
      <c r="DS104" s="29">
        <f>0.5*INDEX(战法技能效用!$F$5:$F$104,$DE104,1)*(INDEX(非r将兵属性验证!$AC$7:$AC$106,$DE104,1)+INDEX(非r将兵属性验证!$AX$7:$AX$106,$DE104,1))</f>
        <v>60700972718.109558</v>
      </c>
      <c r="DT104" s="29" t="e">
        <f t="shared" si="283"/>
        <v>#REF!</v>
      </c>
    </row>
    <row r="105" spans="2:124" x14ac:dyDescent="0.15">
      <c r="B105" s="8">
        <v>11</v>
      </c>
      <c r="C105" s="29">
        <v>90</v>
      </c>
      <c r="D105" s="29">
        <f>[6]武将升星!$AZ102</f>
        <v>0</v>
      </c>
      <c r="E105" s="29">
        <f>[6]武将进阶!$AL102</f>
        <v>0</v>
      </c>
      <c r="F105" s="29">
        <f>[6]武将升级!$BH102</f>
        <v>11896653589.830637</v>
      </c>
      <c r="G105" s="29">
        <f>[6]武将羁绊!$BC105</f>
        <v>11604936195.089893</v>
      </c>
      <c r="H105" s="29">
        <f>[6]武将觉醒!BK102</f>
        <v>0</v>
      </c>
      <c r="I105" s="29">
        <f>[6]第4特性!AJ103</f>
        <v>17636743897.731827</v>
      </c>
      <c r="J105" s="29">
        <f>[7]士兵阶位属性!$CI103</f>
        <v>21652973232.00103</v>
      </c>
      <c r="K105" s="29">
        <f>[7]士兵训练属性!$BY104</f>
        <v>39107837941.365807</v>
      </c>
      <c r="L105" s="29">
        <f>[10]装备强化!$CE104</f>
        <v>29002592844.150589</v>
      </c>
      <c r="M105" s="29"/>
      <c r="N105" s="29">
        <f>[4]圣人加成属性战力计算!$I106+[4]圣人加成属性战力计算!$R106</f>
        <v>2484405237.8756037</v>
      </c>
      <c r="O105" s="29">
        <f>[12]爵位属性!$U102</f>
        <v>521262752.95260835</v>
      </c>
      <c r="P105" s="29" t="e">
        <f>[16]战法升星!AP103</f>
        <v>#DIV/0!</v>
      </c>
      <c r="Q105" s="29" t="e">
        <f>[13]宝物升星!AP102</f>
        <v>#VALUE!</v>
      </c>
      <c r="R105" s="29">
        <f>[13]宝物温养!$CL102</f>
        <v>18905094739.926079</v>
      </c>
      <c r="S105" s="29">
        <f>[17]效用汇总!I52</f>
        <v>9680929180.9076843</v>
      </c>
      <c r="T105" s="29">
        <f>[17]效用汇总!J52</f>
        <v>91634545151.291077</v>
      </c>
      <c r="U105" s="29">
        <f>[8]装备强化!CP104+[8]装备突破!BN104</f>
        <v>40294866499.561172</v>
      </c>
      <c r="V105" s="29">
        <f>[14]藏品属性!AL109+[14]藏品属性!AM109</f>
        <v>26004188770.089012</v>
      </c>
      <c r="W105" s="29">
        <f>[15]育马!AY104+[15]词条!BF104</f>
        <v>7173545815.7100458</v>
      </c>
      <c r="X105" s="29">
        <f>[11]属性汇总新!V102</f>
        <v>15822648365.757895</v>
      </c>
      <c r="Y105" s="29">
        <f>[6]武将升星!$BK102</f>
        <v>288170.62869484554</v>
      </c>
      <c r="Z105" s="29"/>
      <c r="AA105" s="29" t="e">
        <f>[6]武将升级!$BT102+[6]武将进阶!$AW102</f>
        <v>#VALUE!</v>
      </c>
      <c r="AB105" s="29"/>
      <c r="AC105" s="29">
        <f>[6]武将觉醒!$BY102</f>
        <v>52309.217163781708</v>
      </c>
      <c r="AD105" s="29">
        <f>[6]第4特性!BK103</f>
        <v>178613.63472877347</v>
      </c>
      <c r="AE105" s="29"/>
      <c r="AF105" s="29">
        <f>[7]士兵训练属性!$CH104</f>
        <v>3050970.6155410577</v>
      </c>
      <c r="AG105" s="29">
        <f>[10]装备强化!$CR104+[10]装备突破!$AJ104</f>
        <v>1708416.1010287772</v>
      </c>
      <c r="AH105" s="29"/>
      <c r="AI105" s="29" t="e">
        <f>[4]圣人加成属性战力计算!$U106</f>
        <v>#DIV/0!</v>
      </c>
      <c r="AJ105" s="29"/>
      <c r="AK105" s="29">
        <f>[16]战法升星!$AU103</f>
        <v>613862.05779996701</v>
      </c>
      <c r="AL105" s="29">
        <f>[13]宝物升星!$AZ102</f>
        <v>839892.81665839255</v>
      </c>
      <c r="AM105" s="29">
        <f>[13]宝物温养!$CU102</f>
        <v>0</v>
      </c>
      <c r="AN105" s="29">
        <f>[17]投放验证!M53</f>
        <v>90</v>
      </c>
      <c r="AO105" s="29">
        <f>[17]投放验证!AE53+[17]投放验证!AM53</f>
        <v>2065431.5271107357</v>
      </c>
      <c r="AP105" s="29">
        <f>[8]装备强化!DC104+[8]装备突破!CA104</f>
        <v>4204708.7326484229</v>
      </c>
      <c r="AQ105" s="29">
        <f>[14]藏品属性!AN109</f>
        <v>203431.81530556976</v>
      </c>
      <c r="AR105" s="29">
        <f>[15]付费投放!AA105</f>
        <v>217323.32401679383</v>
      </c>
      <c r="AS105" s="29">
        <f>[11]属性汇总新!W102</f>
        <v>658240.04726333229</v>
      </c>
      <c r="AU105" s="29">
        <f t="shared" si="284"/>
        <v>11604936195.089893</v>
      </c>
      <c r="AV105" s="29">
        <f t="shared" si="285"/>
        <v>288170.62869484554</v>
      </c>
      <c r="AW105" s="29">
        <f t="shared" si="315"/>
        <v>50062.542619975953</v>
      </c>
      <c r="AX105" s="29" t="e">
        <f t="shared" si="269"/>
        <v>#DIV/0!</v>
      </c>
      <c r="AY105" s="29">
        <f t="shared" si="286"/>
        <v>666171.27496374876</v>
      </c>
      <c r="AZ105" s="29" t="e">
        <f t="shared" si="316"/>
        <v>#DIV/0!</v>
      </c>
      <c r="BA105" s="29">
        <f t="shared" si="287"/>
        <v>17636743897.731827</v>
      </c>
      <c r="BB105" s="29">
        <f t="shared" si="288"/>
        <v>178613.63472877347</v>
      </c>
      <c r="BC105" s="29">
        <f t="shared" si="326"/>
        <v>81608.499473369171</v>
      </c>
      <c r="BD105" s="29">
        <f t="shared" si="289"/>
        <v>0</v>
      </c>
      <c r="BE105" s="29">
        <f t="shared" si="290"/>
        <v>0</v>
      </c>
      <c r="BF105" s="29" t="e">
        <f t="shared" si="327"/>
        <v>#DIV/0!</v>
      </c>
      <c r="BG105" s="29">
        <f t="shared" si="291"/>
        <v>11896653589.830637</v>
      </c>
      <c r="BH105" s="29" t="e">
        <f t="shared" si="292"/>
        <v>#VALUE!</v>
      </c>
      <c r="BI105" s="29" t="e">
        <f t="shared" ref="BI105:BI106" si="328">(BG105-BG104)/(BH105-BH104)</f>
        <v>#VALUE!</v>
      </c>
      <c r="BJ105" s="29">
        <f t="shared" si="293"/>
        <v>29002592844.150589</v>
      </c>
      <c r="BK105" s="29">
        <f t="shared" si="294"/>
        <v>1708416.1010287772</v>
      </c>
      <c r="BL105" s="29">
        <f t="shared" ref="BL105:BL106" si="329">(BJ105-BJ104)/(BK105-BK104)</f>
        <v>12368.372370974006</v>
      </c>
      <c r="BM105" s="29">
        <f t="shared" si="295"/>
        <v>60760811173.366837</v>
      </c>
      <c r="BN105" s="29">
        <f t="shared" si="296"/>
        <v>3050970.6155410577</v>
      </c>
      <c r="BO105" s="29">
        <f t="shared" ref="BO105:BO106" si="330">(BM105-BM104)/(BN105-BN104)</f>
        <v>23648.135500904071</v>
      </c>
      <c r="BP105" s="29">
        <f t="shared" si="297"/>
        <v>521262752.95260835</v>
      </c>
      <c r="BQ105" s="29">
        <f t="shared" si="298"/>
        <v>0</v>
      </c>
      <c r="BR105" s="29" t="e">
        <f t="shared" ref="BR105:BR106" si="331">(BP105-BP104)/(BQ105-BQ104)</f>
        <v>#DIV/0!</v>
      </c>
      <c r="BS105" s="29" t="e">
        <f t="shared" si="299"/>
        <v>#VALUE!</v>
      </c>
      <c r="BT105" s="29">
        <f t="shared" si="300"/>
        <v>839892.81665839255</v>
      </c>
      <c r="BU105" s="29" t="e">
        <f t="shared" si="321"/>
        <v>#VALUE!</v>
      </c>
      <c r="BV105" s="29">
        <f t="shared" si="301"/>
        <v>101315474332.19876</v>
      </c>
      <c r="BW105" s="29">
        <f t="shared" si="302"/>
        <v>2065521.5271107357</v>
      </c>
      <c r="BX105" s="29">
        <f t="shared" si="322"/>
        <v>66364.055381477388</v>
      </c>
      <c r="BY105" s="29">
        <f t="shared" si="303"/>
        <v>40294866499.561172</v>
      </c>
      <c r="BZ105" s="29">
        <f t="shared" si="304"/>
        <v>4204708.7326484229</v>
      </c>
      <c r="CA105" s="29">
        <f>(BY105-BY104)/(BZ105-BZ104)</f>
        <v>9633.2394491683044</v>
      </c>
      <c r="CB105" s="29">
        <f t="shared" si="305"/>
        <v>7173545815.7100458</v>
      </c>
      <c r="CC105" s="29">
        <f t="shared" si="306"/>
        <v>217323.32401679383</v>
      </c>
      <c r="CD105" s="29">
        <f t="shared" si="324"/>
        <v>40944.89756525671</v>
      </c>
      <c r="CE105" s="29">
        <f t="shared" si="307"/>
        <v>26004188770.089012</v>
      </c>
      <c r="CF105" s="29">
        <f t="shared" si="308"/>
        <v>203431.81530556976</v>
      </c>
      <c r="CG105" s="29">
        <f t="shared" si="325"/>
        <v>135800.25101275052</v>
      </c>
      <c r="CI105" s="69" t="e">
        <f t="shared" si="270"/>
        <v>#DIV/0!</v>
      </c>
      <c r="CJ105" s="69" t="e">
        <f t="shared" si="271"/>
        <v>#DIV/0!</v>
      </c>
      <c r="CK105" s="69" t="e">
        <f t="shared" si="272"/>
        <v>#DIV/0!</v>
      </c>
      <c r="CL105" s="69" t="e">
        <f t="shared" si="273"/>
        <v>#DIV/0!</v>
      </c>
      <c r="CM105" s="69" t="e">
        <f t="shared" si="274"/>
        <v>#DIV/0!</v>
      </c>
      <c r="CN105" s="69" t="e">
        <f t="shared" si="275"/>
        <v>#DIV/0!</v>
      </c>
      <c r="CO105" s="69" t="e">
        <f t="shared" si="276"/>
        <v>#DIV/0!</v>
      </c>
      <c r="CP105" s="69" t="e">
        <f t="shared" si="277"/>
        <v>#DIV/0!</v>
      </c>
      <c r="CQ105" s="69" t="e">
        <f t="shared" si="278"/>
        <v>#DIV/0!</v>
      </c>
      <c r="CR105" s="69" t="e">
        <f t="shared" si="279"/>
        <v>#DIV/0!</v>
      </c>
      <c r="CS105" s="69" t="e">
        <f t="shared" si="280"/>
        <v>#DIV/0!</v>
      </c>
      <c r="CT105" s="69" t="e">
        <f t="shared" si="281"/>
        <v>#DIV/0!</v>
      </c>
      <c r="CU105" s="69" t="e">
        <f t="shared" si="309"/>
        <v>#VALUE!</v>
      </c>
      <c r="CV105" s="69" t="e">
        <f t="shared" si="282"/>
        <v>#DIV/0!</v>
      </c>
      <c r="CW105" s="99" t="e">
        <f t="shared" si="310"/>
        <v>#DIV/0!</v>
      </c>
      <c r="CX105" s="99" t="e">
        <f t="shared" si="311"/>
        <v>#DIV/0!</v>
      </c>
      <c r="CY105" s="99" t="e">
        <f t="shared" si="312"/>
        <v>#DIV/0!</v>
      </c>
      <c r="CZ105" s="99" t="e">
        <f t="shared" si="313"/>
        <v>#DIV/0!</v>
      </c>
      <c r="DA105" s="68" t="e">
        <f t="shared" si="314"/>
        <v>#DIV/0!</v>
      </c>
      <c r="DE105" s="29">
        <v>90</v>
      </c>
      <c r="DF105" s="29">
        <f>INDEX(武将属性!$E$5:$E$104,$DE105,1)*(INDEX(非r将兵属性验证!$V$7:$V$106,$DE105,1)+INDEX(非r将兵属性验证!$AP$7:$AP$106,$DE105,1))</f>
        <v>175851066475.53998</v>
      </c>
      <c r="DG105" s="29" t="e">
        <f>INDEX((武将属性!$X$5:$X$104+武将属性!$Y$5:$Y$104)*(武将属性!$T$5:$T$104),$DE105,1)*INDEX(非r将兵属性验证!$W$7:$W$106,$DE105,1)+INDEX((士兵属性!$F$5:$F$104)*(士兵属性!$J$5:$J$104),$DE105,1)*INDEX(非r将兵属性验证!$AQ$7:$AQ$106,$DE105,1)+#REF!</f>
        <v>#REF!</v>
      </c>
      <c r="DH105" s="29" t="e">
        <f>INDEX((武将属性!$AJ$5:$AJ$104+武将属性!$AK$5:$AK$104)*(武将属性!$AF$5:$AF$104),$DE105,1)*INDEX(非r将兵属性验证!$X$7:$X$106,$DE105,1)+INDEX((士兵属性!$Q$5:$Q$104)*(士兵属性!$U$5:$U$104),$DE105,1)*INDEX(非r将兵属性验证!$AR$7:$AR$106,$DE105,1)+#REF!</f>
        <v>#REF!</v>
      </c>
      <c r="DI105" s="29"/>
      <c r="DJ105" s="29"/>
      <c r="DK105" s="29">
        <f>INDEX(带兵数!$F$4:$F$103,$DE105,1)*INDEX(非r将兵属性验证!$AW$7:$AW$106,$DE105,1)</f>
        <v>166119446079.28357</v>
      </c>
      <c r="DL105" s="29">
        <f>0.5*INDEX(战法技能效用!$F$5:$F$104,$DE105,1)*(INDEX(非r将兵属性验证!$AC$7:$AC$106,$DE105,1)+INDEX(非r将兵属性验证!$AX$7:$AX$106,$DE105,1))</f>
        <v>158647086547.76413</v>
      </c>
      <c r="DM105" s="29">
        <f>INDEX(武将属性!$E$5:$E$104,$DE105,1)*(INDEX(非r将兵属性验证!$V$7:$V$106,$DE105,1)+INDEX(非r将兵属性验证!$AP$7:$AP$106,$DE105,1))</f>
        <v>175851066475.53998</v>
      </c>
      <c r="DN105" s="29" t="e">
        <f>INDEX((武将属性!$X$5:$X$104+武将属性!$Y$5:$Y$104)*(武将属性!$T$5:$T$104),$DE105,1)*INDEX(非r将兵属性验证!$W$7:$W$106,$DE105,1)+INDEX((士兵属性!$F$5:$F$104)*(士兵属性!$J$5:$J$104),$DE105,1)*INDEX(非r将兵属性验证!$AQ$7:$AQ$106,$DE105,1)+#REF!</f>
        <v>#REF!</v>
      </c>
      <c r="DO105" s="29" t="e">
        <f>INDEX((武将属性!$AJ$5:$AJ$104+武将属性!$AK$5:$AK$104)*(武将属性!$AF$5:$AF$104),$DE105,1)*INDEX(非r将兵属性验证!$X$7:$X$106,$DE105,1)+INDEX((士兵属性!$Q$5:$Q$104)*(士兵属性!$U$5:$U$104),$DE105,1)*INDEX(非r将兵属性验证!$AR$7:$AR$106,$DE105,1)+#REF!</f>
        <v>#REF!</v>
      </c>
      <c r="DP105" s="29"/>
      <c r="DQ105" s="29"/>
      <c r="DR105" s="29">
        <f>INDEX(带兵数!$F$4:$F$103,$DE105,1)*INDEX(非r将兵属性验证!$AW$7:$AW$106,$DE105,1)</f>
        <v>166119446079.28357</v>
      </c>
      <c r="DS105" s="29">
        <f>0.5*INDEX(战法技能效用!$F$5:$F$104,$DE105,1)*(INDEX(非r将兵属性验证!$AC$7:$AC$106,$DE105,1)+INDEX(非r将兵属性验证!$AX$7:$AX$106,$DE105,1))</f>
        <v>158647086547.76413</v>
      </c>
      <c r="DT105" s="29" t="e">
        <f t="shared" si="283"/>
        <v>#REF!</v>
      </c>
    </row>
    <row r="106" spans="2:124" x14ac:dyDescent="0.15">
      <c r="B106" s="8">
        <v>12</v>
      </c>
      <c r="C106" s="29">
        <v>100</v>
      </c>
      <c r="D106" s="29">
        <f>[6]武将升星!$AZ103</f>
        <v>0</v>
      </c>
      <c r="E106" s="29">
        <f>[6]武将进阶!$AL103</f>
        <v>0</v>
      </c>
      <c r="F106" s="29">
        <f>[6]武将升级!$BH103</f>
        <v>23249640138.208965</v>
      </c>
      <c r="G106" s="29">
        <f>[6]武将羁绊!$BC106</f>
        <v>18756264360.037773</v>
      </c>
      <c r="H106" s="29">
        <f>[6]武将觉醒!BK103</f>
        <v>0</v>
      </c>
      <c r="I106" s="29">
        <f>[6]第4特性!AJ104</f>
        <v>39631093668.937271</v>
      </c>
      <c r="J106" s="29">
        <f>[7]士兵阶位属性!$CI104</f>
        <v>62608121199.187866</v>
      </c>
      <c r="K106" s="29">
        <f>[7]士兵训练属性!$BY105</f>
        <v>119401504438.151</v>
      </c>
      <c r="L106" s="29">
        <f>[10]装备强化!$CE105</f>
        <v>41489038846.440567</v>
      </c>
      <c r="M106" s="29"/>
      <c r="N106" s="29">
        <f>[4]圣人加成属性战力计算!$I107+[4]圣人加成属性战力计算!$R107</f>
        <v>11882029481.817253</v>
      </c>
      <c r="O106" s="29">
        <f>[12]爵位属性!$U103</f>
        <v>1419578317.8736205</v>
      </c>
      <c r="P106" s="29" t="e">
        <f>[16]战法升星!AP104</f>
        <v>#DIV/0!</v>
      </c>
      <c r="Q106" s="29" t="e">
        <f>[13]宝物升星!AP103</f>
        <v>#VALUE!</v>
      </c>
      <c r="R106" s="29">
        <f>[13]宝物温养!$CL103</f>
        <v>86626562194.154449</v>
      </c>
      <c r="S106" s="29">
        <f>[17]效用汇总!I53</f>
        <v>108400160336.39293</v>
      </c>
      <c r="T106" s="29">
        <f>[17]效用汇总!J53</f>
        <v>296737917903.15564</v>
      </c>
      <c r="U106" s="29">
        <f>[8]装备强化!CP105+[8]装备突破!BN105</f>
        <v>100604859771.0601</v>
      </c>
      <c r="V106" s="29">
        <f>[14]藏品属性!AL110+[14]藏品属性!AM110</f>
        <v>58013948372.052368</v>
      </c>
      <c r="W106" s="29">
        <f>[15]育马!AY105+[15]词条!BF105</f>
        <v>7173545815.7100458</v>
      </c>
      <c r="X106" s="29">
        <f>[11]属性汇总新!V103</f>
        <v>29584242286.274357</v>
      </c>
      <c r="Y106" s="29">
        <f>[6]武将升星!$BK103</f>
        <v>399647.74925623066</v>
      </c>
      <c r="Z106" s="29"/>
      <c r="AA106" s="29" t="e">
        <f>[6]武将升级!$BT103+[6]武将进阶!$AW103</f>
        <v>#VALUE!</v>
      </c>
      <c r="AB106" s="29"/>
      <c r="AC106" s="29">
        <f>[6]武将觉醒!$BY103</f>
        <v>52309.217163781708</v>
      </c>
      <c r="AD106" s="29">
        <f>[6]第4特性!BK104</f>
        <v>395000</v>
      </c>
      <c r="AE106" s="29"/>
      <c r="AF106" s="29">
        <f>[7]士兵训练属性!$CH105</f>
        <v>12483572.373747874</v>
      </c>
      <c r="AG106" s="29">
        <f>[10]装备强化!$CR105+[10]装备突破!$AJ105</f>
        <v>3425884.031212016</v>
      </c>
      <c r="AH106" s="29"/>
      <c r="AI106" s="29" t="e">
        <f>[4]圣人加成属性战力计算!$U107</f>
        <v>#DIV/0!</v>
      </c>
      <c r="AJ106" s="29"/>
      <c r="AK106" s="29">
        <f>[16]战法升星!$AU104</f>
        <v>806848</v>
      </c>
      <c r="AL106" s="29">
        <f>[13]宝物升星!$AZ103</f>
        <v>1586207.9171904717</v>
      </c>
      <c r="AM106" s="29">
        <f>[13]宝物温养!$CU103</f>
        <v>0</v>
      </c>
      <c r="AN106" s="29">
        <f>[17]投放验证!M54</f>
        <v>100</v>
      </c>
      <c r="AO106" s="29">
        <f>[17]投放验证!AE54+[17]投放验证!AM54</f>
        <v>4435487.3735753829</v>
      </c>
      <c r="AP106" s="29">
        <f>[8]装备强化!DC105+[8]装备突破!CA105</f>
        <v>9120983.3908542302</v>
      </c>
      <c r="AQ106" s="29">
        <f>[14]藏品属性!AN110</f>
        <v>445179.82145555556</v>
      </c>
      <c r="AR106" s="29">
        <f>[15]付费投放!AA106</f>
        <v>217323.32401679383</v>
      </c>
      <c r="AS106" s="29">
        <f>[11]属性汇总新!W103</f>
        <v>1250763.7122129134</v>
      </c>
      <c r="AU106" s="29">
        <f t="shared" si="284"/>
        <v>18756264360.037773</v>
      </c>
      <c r="AV106" s="29">
        <f t="shared" si="285"/>
        <v>399647.74925623066</v>
      </c>
      <c r="AW106" s="29">
        <f t="shared" si="315"/>
        <v>64150.635833924192</v>
      </c>
      <c r="AX106" s="29" t="e">
        <f t="shared" si="269"/>
        <v>#DIV/0!</v>
      </c>
      <c r="AY106" s="29">
        <f t="shared" si="286"/>
        <v>859157.21716378175</v>
      </c>
      <c r="AZ106" s="29" t="e">
        <f t="shared" si="316"/>
        <v>#DIV/0!</v>
      </c>
      <c r="BA106" s="29">
        <f t="shared" si="287"/>
        <v>39631093668.937271</v>
      </c>
      <c r="BB106" s="29">
        <f t="shared" si="288"/>
        <v>395000</v>
      </c>
      <c r="BC106" s="29">
        <f t="shared" si="326"/>
        <v>101643.88011988152</v>
      </c>
      <c r="BD106" s="29">
        <f t="shared" si="289"/>
        <v>0</v>
      </c>
      <c r="BE106" s="29">
        <f t="shared" si="290"/>
        <v>0</v>
      </c>
      <c r="BF106" s="29" t="e">
        <f t="shared" si="327"/>
        <v>#DIV/0!</v>
      </c>
      <c r="BG106" s="29">
        <f t="shared" si="291"/>
        <v>23249640138.208965</v>
      </c>
      <c r="BH106" s="29" t="e">
        <f t="shared" si="292"/>
        <v>#VALUE!</v>
      </c>
      <c r="BI106" s="29" t="e">
        <f t="shared" si="328"/>
        <v>#VALUE!</v>
      </c>
      <c r="BJ106" s="29">
        <f t="shared" si="293"/>
        <v>41489038846.440567</v>
      </c>
      <c r="BK106" s="29">
        <f t="shared" si="294"/>
        <v>3425884.031212016</v>
      </c>
      <c r="BL106" s="29">
        <f t="shared" si="329"/>
        <v>7270.26442989115</v>
      </c>
      <c r="BM106" s="29">
        <f t="shared" si="295"/>
        <v>182009625637.33887</v>
      </c>
      <c r="BN106" s="29">
        <f t="shared" si="296"/>
        <v>12483572.373747874</v>
      </c>
      <c r="BO106" s="29">
        <f t="shared" si="330"/>
        <v>12854.228088075461</v>
      </c>
      <c r="BP106" s="29">
        <f t="shared" si="297"/>
        <v>1419578317.8736205</v>
      </c>
      <c r="BQ106" s="29">
        <f t="shared" si="298"/>
        <v>0</v>
      </c>
      <c r="BR106" s="29" t="e">
        <f t="shared" si="331"/>
        <v>#DIV/0!</v>
      </c>
      <c r="BS106" s="29" t="e">
        <f t="shared" si="299"/>
        <v>#VALUE!</v>
      </c>
      <c r="BT106" s="29">
        <f t="shared" si="300"/>
        <v>1586207.9171904717</v>
      </c>
      <c r="BU106" s="29" t="e">
        <f t="shared" si="321"/>
        <v>#VALUE!</v>
      </c>
      <c r="BV106" s="29">
        <f t="shared" si="301"/>
        <v>405138078239.54858</v>
      </c>
      <c r="BW106" s="29">
        <f t="shared" si="302"/>
        <v>4435587.3735753829</v>
      </c>
      <c r="BX106" s="29">
        <f t="shared" si="322"/>
        <v>128191.62993321579</v>
      </c>
      <c r="BY106" s="29">
        <f t="shared" si="303"/>
        <v>100604859771.0601</v>
      </c>
      <c r="BZ106" s="29">
        <f t="shared" si="304"/>
        <v>9120983.3908542302</v>
      </c>
      <c r="CA106" s="29">
        <f t="shared" si="323"/>
        <v>12267.417397202345</v>
      </c>
      <c r="CB106" s="29">
        <f t="shared" si="305"/>
        <v>7173545815.7100458</v>
      </c>
      <c r="CC106" s="29">
        <f t="shared" si="306"/>
        <v>217323.32401679383</v>
      </c>
      <c r="CD106" s="29" t="e">
        <f t="shared" si="324"/>
        <v>#DIV/0!</v>
      </c>
      <c r="CE106" s="29">
        <f t="shared" si="307"/>
        <v>58013948372.052368</v>
      </c>
      <c r="CF106" s="29">
        <f t="shared" si="308"/>
        <v>445179.82145555556</v>
      </c>
      <c r="CG106" s="29">
        <f t="shared" si="325"/>
        <v>132409.61161062811</v>
      </c>
      <c r="CI106" s="69" t="e">
        <f t="shared" si="270"/>
        <v>#DIV/0!</v>
      </c>
      <c r="CJ106" s="69" t="e">
        <f t="shared" si="271"/>
        <v>#DIV/0!</v>
      </c>
      <c r="CK106" s="69" t="e">
        <f t="shared" si="272"/>
        <v>#DIV/0!</v>
      </c>
      <c r="CL106" s="69" t="e">
        <f t="shared" si="273"/>
        <v>#DIV/0!</v>
      </c>
      <c r="CM106" s="69" t="e">
        <f t="shared" si="274"/>
        <v>#DIV/0!</v>
      </c>
      <c r="CN106" s="69" t="e">
        <f t="shared" si="275"/>
        <v>#DIV/0!</v>
      </c>
      <c r="CO106" s="69" t="e">
        <f t="shared" si="276"/>
        <v>#DIV/0!</v>
      </c>
      <c r="CP106" s="69" t="e">
        <f t="shared" si="277"/>
        <v>#DIV/0!</v>
      </c>
      <c r="CQ106" s="69" t="e">
        <f t="shared" si="278"/>
        <v>#DIV/0!</v>
      </c>
      <c r="CR106" s="69" t="e">
        <f t="shared" si="279"/>
        <v>#DIV/0!</v>
      </c>
      <c r="CS106" s="69" t="e">
        <f t="shared" si="280"/>
        <v>#DIV/0!</v>
      </c>
      <c r="CT106" s="69" t="e">
        <f t="shared" si="281"/>
        <v>#DIV/0!</v>
      </c>
      <c r="CU106" s="69" t="e">
        <f t="shared" si="309"/>
        <v>#VALUE!</v>
      </c>
      <c r="CV106" s="69" t="e">
        <f t="shared" si="282"/>
        <v>#DIV/0!</v>
      </c>
      <c r="CW106" s="99" t="e">
        <f t="shared" si="310"/>
        <v>#DIV/0!</v>
      </c>
      <c r="CX106" s="99" t="e">
        <f t="shared" si="311"/>
        <v>#DIV/0!</v>
      </c>
      <c r="CY106" s="99" t="e">
        <f t="shared" si="312"/>
        <v>#DIV/0!</v>
      </c>
      <c r="CZ106" s="99" t="e">
        <f t="shared" si="313"/>
        <v>#DIV/0!</v>
      </c>
      <c r="DA106" s="68" t="e">
        <f t="shared" si="314"/>
        <v>#DIV/0!</v>
      </c>
      <c r="DE106" s="29">
        <v>100</v>
      </c>
      <c r="DF106" s="29">
        <f>INDEX(武将属性!$E$5:$E$104,$DE106,1)*(INDEX(非r将兵属性验证!$V$7:$V$106,$DE106,1)+INDEX(非r将兵属性验证!$AP$7:$AP$106,$DE106,1))</f>
        <v>445354236432.05023</v>
      </c>
      <c r="DG106" s="29" t="e">
        <f>INDEX((武将属性!$X$5:$X$104+武将属性!$Y$5:$Y$104)*(武将属性!$T$5:$T$104),$DE106,1)*INDEX(非r将兵属性验证!$W$7:$W$106,$DE106,1)+INDEX((士兵属性!$F$5:$F$104)*(士兵属性!$J$5:$J$104),$DE106,1)*INDEX(非r将兵属性验证!$AQ$7:$AQ$106,$DE106,1)+#REF!</f>
        <v>#REF!</v>
      </c>
      <c r="DH106" s="29" t="e">
        <f>INDEX((武将属性!$AJ$5:$AJ$104+武将属性!$AK$5:$AK$104)*(武将属性!$AF$5:$AF$104),$DE106,1)*INDEX(非r将兵属性验证!$X$7:$X$106,$DE106,1)+INDEX((士兵属性!$Q$5:$Q$104)*(士兵属性!$U$5:$U$104),$DE106,1)*INDEX(非r将兵属性验证!$AR$7:$AR$106,$DE106,1)+#REF!</f>
        <v>#REF!</v>
      </c>
      <c r="DI106" s="29"/>
      <c r="DJ106" s="29"/>
      <c r="DK106" s="29">
        <f>INDEX(带兵数!$F$4:$F$103,$DE106,1)*INDEX(非r将兵属性验证!$AW$7:$AW$106,$DE106,1)</f>
        <v>475969943986.10321</v>
      </c>
      <c r="DL106" s="29">
        <f>0.5*INDEX(战法技能效用!$F$5:$F$104,$DE106,1)*(INDEX(非r将兵属性验证!$AC$7:$AC$106,$DE106,1)+INDEX(非r将兵属性验证!$AX$7:$AX$106,$DE106,1))</f>
        <v>384553016827.42383</v>
      </c>
      <c r="DM106" s="29">
        <f>INDEX(武将属性!$E$5:$E$104,$DE106,1)*(INDEX(非r将兵属性验证!$V$7:$V$106,$DE106,1)+INDEX(非r将兵属性验证!$AP$7:$AP$106,$DE106,1))</f>
        <v>445354236432.05023</v>
      </c>
      <c r="DN106" s="29" t="e">
        <f>INDEX((武将属性!$X$5:$X$104+武将属性!$Y$5:$Y$104)*(武将属性!$T$5:$T$104),$DE106,1)*INDEX(非r将兵属性验证!$W$7:$W$106,$DE106,1)+INDEX((士兵属性!$F$5:$F$104)*(士兵属性!$J$5:$J$104),$DE106,1)*INDEX(非r将兵属性验证!$AQ$7:$AQ$106,$DE106,1)+#REF!</f>
        <v>#REF!</v>
      </c>
      <c r="DO106" s="29" t="e">
        <f>INDEX((武将属性!$AJ$5:$AJ$104+武将属性!$AK$5:$AK$104)*(武将属性!$AF$5:$AF$104),$DE106,1)*INDEX(非r将兵属性验证!$X$7:$X$106,$DE106,1)+INDEX((士兵属性!$Q$5:$Q$104)*(士兵属性!$U$5:$U$104),$DE106,1)*INDEX(非r将兵属性验证!$AR$7:$AR$106,$DE106,1)+#REF!</f>
        <v>#REF!</v>
      </c>
      <c r="DP106" s="29"/>
      <c r="DQ106" s="29"/>
      <c r="DR106" s="29">
        <f>INDEX(带兵数!$F$4:$F$103,$DE106,1)*INDEX(非r将兵属性验证!$AW$7:$AW$106,$DE106,1)</f>
        <v>475969943986.10321</v>
      </c>
      <c r="DS106" s="29">
        <f>0.5*INDEX(战法技能效用!$F$5:$F$104,$DE106,1)*(INDEX(非r将兵属性验证!$AC$7:$AC$106,$DE106,1)+INDEX(非r将兵属性验证!$AX$7:$AX$106,$DE106,1))</f>
        <v>384553016827.42383</v>
      </c>
      <c r="DT106" s="29" t="e">
        <f t="shared" si="283"/>
        <v>#REF!</v>
      </c>
    </row>
    <row r="107" spans="2:124" x14ac:dyDescent="0.15">
      <c r="B107" s="8">
        <v>13</v>
      </c>
      <c r="C107" s="29">
        <v>110</v>
      </c>
      <c r="D107" s="29">
        <f>[6]武将升星!$AZ104</f>
        <v>0</v>
      </c>
      <c r="E107" s="29">
        <f>[6]武将进阶!$AL104</f>
        <v>0</v>
      </c>
      <c r="F107" s="29">
        <f>[6]武将升级!$BH104</f>
        <v>37338082890.421249</v>
      </c>
      <c r="G107" s="29">
        <f>[6]武将羁绊!$BC107</f>
        <v>27630846273.171867</v>
      </c>
      <c r="H107" s="29">
        <f>[6]武将觉醒!BK104</f>
        <v>0</v>
      </c>
      <c r="I107" s="29">
        <f>[6]第4特性!AJ105</f>
        <v>39631093668.937271</v>
      </c>
      <c r="J107" s="29">
        <f>[7]士兵阶位属性!$CI105</f>
        <v>132225229769.88727</v>
      </c>
      <c r="K107" s="29">
        <f>[7]士兵训练属性!$BY106</f>
        <v>262233810364.53058</v>
      </c>
      <c r="L107" s="29">
        <f>[10]装备强化!$CE106</f>
        <v>56984340599.531807</v>
      </c>
      <c r="M107" s="29"/>
      <c r="N107" s="29">
        <f>[4]圣人加成属性战力计算!$I108+[4]圣人加成属性战力计算!$R108</f>
        <v>11882029481.817253</v>
      </c>
      <c r="O107" s="29">
        <f>[12]爵位属性!$U104</f>
        <v>3892361848.1050282</v>
      </c>
      <c r="P107" s="29" t="e">
        <f>[16]战法升星!AP105</f>
        <v>#DIV/0!</v>
      </c>
      <c r="Q107" s="29" t="e">
        <f>[13]宝物升星!AP104</f>
        <v>#VALUE!</v>
      </c>
      <c r="R107" s="29">
        <f>[13]宝物温养!$CL104</f>
        <v>86626562194.154449</v>
      </c>
      <c r="S107" s="29">
        <f>[17]效用汇总!I54</f>
        <v>108400160336.39293</v>
      </c>
      <c r="T107" s="29">
        <f>[17]效用汇总!J54</f>
        <v>578329344180.40869</v>
      </c>
      <c r="U107" s="29">
        <f>[8]装备强化!CP106+[8]装备突破!BN106</f>
        <v>133678504375.82471</v>
      </c>
      <c r="V107" s="29">
        <f>[14]藏品属性!AL111+[14]藏品属性!AM111</f>
        <v>129894699116.1543</v>
      </c>
      <c r="W107" s="29">
        <f>[15]育马!AY106+[15]词条!BF106</f>
        <v>7173545815.7100458</v>
      </c>
      <c r="X107" s="29">
        <f>[11]属性汇总新!V104</f>
        <v>43013006624.424141</v>
      </c>
      <c r="Y107" s="29">
        <f>[6]武将升星!$BK104</f>
        <v>506398.66536384821</v>
      </c>
      <c r="Z107" s="29"/>
      <c r="AA107" s="29" t="e">
        <f>[6]武将升级!$BT104+[6]武将进阶!$AW104</f>
        <v>#VALUE!</v>
      </c>
      <c r="AB107" s="29"/>
      <c r="AC107" s="29">
        <f>[6]武将觉醒!$BY104</f>
        <v>52309.217163781708</v>
      </c>
      <c r="AD107" s="29">
        <f>[6]第4特性!BK105</f>
        <v>395000</v>
      </c>
      <c r="AE107" s="29"/>
      <c r="AF107" s="29">
        <f>[7]士兵训练属性!$CH106</f>
        <v>28503188.378176939</v>
      </c>
      <c r="AG107" s="29">
        <f>[10]装备强化!$CR106+[10]装备突破!$AJ106</f>
        <v>6739285.6897941902</v>
      </c>
      <c r="AH107" s="29"/>
      <c r="AI107" s="29" t="e">
        <f>[4]圣人加成属性战力计算!$U108</f>
        <v>#REF!</v>
      </c>
      <c r="AJ107" s="29"/>
      <c r="AK107" s="29">
        <f>[16]战法升星!$AU105</f>
        <v>806848</v>
      </c>
      <c r="AL107" s="29">
        <f>[13]宝物升星!$AZ104</f>
        <v>3002876.6613037158</v>
      </c>
      <c r="AM107" s="29">
        <f>[13]宝物温养!$CU104</f>
        <v>0</v>
      </c>
      <c r="AN107" s="29">
        <f>[17]投放验证!M55</f>
        <v>110</v>
      </c>
      <c r="AO107" s="29">
        <f>[17]投放验证!AE55+[17]投放验证!AM55</f>
        <v>9157440.7652838435</v>
      </c>
      <c r="AP107" s="29">
        <f>[8]装备强化!DC106+[8]装备突破!CA106</f>
        <v>7019987.3358541578</v>
      </c>
      <c r="AQ107" s="29">
        <f>[14]藏品属性!AN111</f>
        <v>919951.11002740043</v>
      </c>
      <c r="AR107" s="29">
        <f>[15]付费投放!AA107</f>
        <v>217323.32401679383</v>
      </c>
      <c r="AS107" s="29">
        <f>[11]属性汇总新!W104</f>
        <v>2392510.4237810457</v>
      </c>
      <c r="AU107" s="29">
        <f t="shared" ref="AU107:AU112" si="332">D107+G107</f>
        <v>27630846273.171867</v>
      </c>
      <c r="AV107" s="29">
        <f t="shared" ref="AV107:AV112" si="333">Y107+AB107</f>
        <v>506398.66536384821</v>
      </c>
      <c r="AW107" s="29">
        <f t="shared" ref="AW107:AW112" si="334">(AU107-AU106)/(AV107-AV106)</f>
        <v>83133.543361702541</v>
      </c>
      <c r="AX107" s="29" t="e">
        <f t="shared" ref="AX107:AX112" si="335">H107+P107</f>
        <v>#DIV/0!</v>
      </c>
      <c r="AY107" s="29">
        <f t="shared" ref="AY107:AY112" si="336">AC107+AK107</f>
        <v>859157.21716378175</v>
      </c>
      <c r="AZ107" s="29" t="e">
        <f t="shared" ref="AZ107:AZ112" si="337">(AX107-AX106)/(AY107-AY106)</f>
        <v>#DIV/0!</v>
      </c>
      <c r="BA107" s="29">
        <f t="shared" si="287"/>
        <v>39631093668.937271</v>
      </c>
      <c r="BB107" s="29">
        <f t="shared" si="288"/>
        <v>395000</v>
      </c>
      <c r="BC107" s="29" t="e">
        <f t="shared" si="326"/>
        <v>#DIV/0!</v>
      </c>
      <c r="BD107" s="29">
        <f t="shared" ref="BD107:BD112" si="338">M107</f>
        <v>0</v>
      </c>
      <c r="BE107" s="29">
        <f t="shared" ref="BE107:BE112" si="339">AH107</f>
        <v>0</v>
      </c>
      <c r="BF107" s="29" t="e">
        <f t="shared" ref="BF107:BF112" si="340">(BD107-BD106)/(BE107-BE106)</f>
        <v>#DIV/0!</v>
      </c>
      <c r="BG107" s="29">
        <f t="shared" ref="BG107:BG112" si="341">F107</f>
        <v>37338082890.421249</v>
      </c>
      <c r="BH107" s="29" t="e">
        <f t="shared" ref="BH107:BH112" si="342">AA107</f>
        <v>#VALUE!</v>
      </c>
      <c r="BI107" s="29" t="e">
        <f t="shared" ref="BI107:BI112" si="343">(BG107-BG106)/(BH107-BH106)</f>
        <v>#VALUE!</v>
      </c>
      <c r="BJ107" s="29">
        <f t="shared" ref="BJ107:BJ112" si="344">L107</f>
        <v>56984340599.531807</v>
      </c>
      <c r="BK107" s="29">
        <f t="shared" ref="BK107:BK112" si="345">AG107</f>
        <v>6739285.6897941902</v>
      </c>
      <c r="BL107" s="29">
        <f t="shared" ref="BL107:BL112" si="346">(BJ107-BJ106)/(BK107-BK106)</f>
        <v>4676.5539918639925</v>
      </c>
      <c r="BM107" s="29">
        <f t="shared" ref="BM107:BM112" si="347">$K107+J107</f>
        <v>394459040134.41785</v>
      </c>
      <c r="BN107" s="29">
        <f t="shared" si="296"/>
        <v>28503188.378176939</v>
      </c>
      <c r="BO107" s="29">
        <f t="shared" ref="BO107:BO112" si="348">(BM107-BM106)/(BN107-BN106)</f>
        <v>13261.829399552491</v>
      </c>
      <c r="BP107" s="29">
        <f t="shared" ref="BP107:BP112" si="349">O107</f>
        <v>3892361848.1050282</v>
      </c>
      <c r="BQ107" s="29">
        <f t="shared" ref="BQ107:BQ112" si="350">AJ107</f>
        <v>0</v>
      </c>
      <c r="BR107" s="29" t="e">
        <f t="shared" ref="BR107:BR112" si="351">(BP107-BP106)/(BQ107-BQ106)</f>
        <v>#DIV/0!</v>
      </c>
      <c r="BS107" s="29" t="e">
        <f t="shared" si="299"/>
        <v>#VALUE!</v>
      </c>
      <c r="BT107" s="29">
        <f t="shared" si="300"/>
        <v>3002876.6613037158</v>
      </c>
      <c r="BU107" s="29" t="e">
        <f t="shared" si="321"/>
        <v>#VALUE!</v>
      </c>
      <c r="BV107" s="29">
        <f t="shared" si="301"/>
        <v>686729504516.80164</v>
      </c>
      <c r="BW107" s="29">
        <f t="shared" si="302"/>
        <v>9157550.7652838435</v>
      </c>
      <c r="BX107" s="29">
        <f t="shared" si="322"/>
        <v>59634.394195370929</v>
      </c>
      <c r="BY107" s="29">
        <f t="shared" si="303"/>
        <v>133678504375.82471</v>
      </c>
      <c r="BZ107" s="29">
        <f t="shared" si="304"/>
        <v>7019987.3358541578</v>
      </c>
      <c r="CA107" s="29">
        <f t="shared" si="323"/>
        <v>-15741.88800881088</v>
      </c>
      <c r="CB107" s="29">
        <f t="shared" si="305"/>
        <v>7173545815.7100458</v>
      </c>
      <c r="CC107" s="29">
        <f t="shared" si="306"/>
        <v>217323.32401679383</v>
      </c>
      <c r="CD107" s="29" t="e">
        <f t="shared" si="324"/>
        <v>#DIV/0!</v>
      </c>
      <c r="CE107" s="29">
        <f t="shared" si="307"/>
        <v>129894699116.1543</v>
      </c>
      <c r="CF107" s="29">
        <f t="shared" si="308"/>
        <v>919951.11002740043</v>
      </c>
      <c r="CG107" s="29">
        <f t="shared" si="325"/>
        <v>151400.79544474088</v>
      </c>
      <c r="CI107" s="69" t="e">
        <f t="shared" ref="CI107:CI112" si="352">D107/$DA107</f>
        <v>#DIV/0!</v>
      </c>
      <c r="CJ107" s="69" t="e">
        <f t="shared" ref="CJ107:CJ112" si="353">E107/$DA107</f>
        <v>#DIV/0!</v>
      </c>
      <c r="CK107" s="69" t="e">
        <f t="shared" ref="CK107:CK112" si="354">F107/$DA107</f>
        <v>#DIV/0!</v>
      </c>
      <c r="CL107" s="69" t="e">
        <f t="shared" ref="CL107:CL112" si="355">G107/$DA107</f>
        <v>#DIV/0!</v>
      </c>
      <c r="CM107" s="69" t="e">
        <f t="shared" ref="CM107:CM112" si="356">H107/$DA107</f>
        <v>#DIV/0!</v>
      </c>
      <c r="CN107" s="69" t="e">
        <f t="shared" ref="CN107:CN112" si="357">J107/$DA107</f>
        <v>#DIV/0!</v>
      </c>
      <c r="CO107" s="69" t="e">
        <f t="shared" ref="CO107:CO112" si="358">K107/$DA107</f>
        <v>#DIV/0!</v>
      </c>
      <c r="CP107" s="69" t="e">
        <f t="shared" ref="CP107:CP112" si="359">L107/$DA107</f>
        <v>#DIV/0!</v>
      </c>
      <c r="CQ107" s="69" t="e">
        <f t="shared" ref="CQ107:CQ112" si="360">M107/$DA107</f>
        <v>#DIV/0!</v>
      </c>
      <c r="CR107" s="69" t="e">
        <f t="shared" ref="CR107:CR112" si="361">N107/$DA107</f>
        <v>#DIV/0!</v>
      </c>
      <c r="CS107" s="69" t="e">
        <f t="shared" ref="CS107:CS112" si="362">O107/$DA107</f>
        <v>#DIV/0!</v>
      </c>
      <c r="CT107" s="69" t="e">
        <f t="shared" ref="CT107:CT112" si="363">P107/$DA107</f>
        <v>#DIV/0!</v>
      </c>
      <c r="CU107" s="69" t="e">
        <f t="shared" si="309"/>
        <v>#VALUE!</v>
      </c>
      <c r="CV107" s="69" t="e">
        <f t="shared" ref="CV107:CV112" si="364">X107/$DA107</f>
        <v>#DIV/0!</v>
      </c>
      <c r="CW107" s="99" t="e">
        <f t="shared" si="310"/>
        <v>#DIV/0!</v>
      </c>
      <c r="CX107" s="99" t="e">
        <f t="shared" si="311"/>
        <v>#DIV/0!</v>
      </c>
      <c r="CY107" s="99" t="e">
        <f t="shared" si="312"/>
        <v>#DIV/0!</v>
      </c>
      <c r="CZ107" s="99" t="e">
        <f t="shared" si="313"/>
        <v>#DIV/0!</v>
      </c>
      <c r="DA107" s="68" t="e">
        <f t="shared" ref="DA107:DA112" si="365">SUM(D107:X107)</f>
        <v>#DIV/0!</v>
      </c>
      <c r="DE107" s="29">
        <v>110</v>
      </c>
      <c r="DF107" s="29" t="e">
        <f>INDEX(武将属性!$E$5:$E$104,$DE107,1)*(INDEX(非r将兵属性验证!$V$7:$V$106,$DE107,1)+INDEX(非r将兵属性验证!$AP$7:$AP$106,$DE107,1))</f>
        <v>#REF!</v>
      </c>
      <c r="DG107" s="29" t="e">
        <f>INDEX((武将属性!$X$5:$X$104+武将属性!$Y$5:$Y$104)*(武将属性!$T$5:$T$104),$DE107,1)*INDEX(非r将兵属性验证!$W$7:$W$106,$DE107,1)+INDEX((士兵属性!$F$5:$F$104)*(士兵属性!$J$5:$J$104),$DE107,1)*INDEX(非r将兵属性验证!$AQ$7:$AQ$106,$DE107,1)+#REF!</f>
        <v>#REF!</v>
      </c>
      <c r="DH107" s="29" t="e">
        <f>INDEX((武将属性!$AJ$5:$AJ$104+武将属性!$AK$5:$AK$104)*(武将属性!$AF$5:$AF$104),$DE107,1)*INDEX(非r将兵属性验证!$X$7:$X$106,$DE107,1)+INDEX((士兵属性!$Q$5:$Q$104)*(士兵属性!$U$5:$U$104),$DE107,1)*INDEX(非r将兵属性验证!$AR$7:$AR$106,$DE107,1)+#REF!</f>
        <v>#REF!</v>
      </c>
      <c r="DI107" s="29"/>
      <c r="DJ107" s="29"/>
      <c r="DK107" s="29" t="e">
        <f>INDEX(带兵数!$F$4:$F$103,$DE107,1)*INDEX(非r将兵属性验证!$AW$7:$AW$106,$DE107,1)</f>
        <v>#REF!</v>
      </c>
      <c r="DL107" s="29" t="e">
        <f>0.5*INDEX(战法技能效用!$F$5:$F$104,$DE107,1)*(INDEX(非r将兵属性验证!$AC$7:$AC$106,$DE107,1)+INDEX(非r将兵属性验证!$AX$7:$AX$106,$DE107,1))</f>
        <v>#REF!</v>
      </c>
      <c r="DM107" s="29" t="e">
        <f>INDEX(武将属性!$E$5:$E$104,$DE107,1)*(INDEX(非r将兵属性验证!$V$7:$V$106,$DE107,1)+INDEX(非r将兵属性验证!$AP$7:$AP$106,$DE107,1))</f>
        <v>#REF!</v>
      </c>
      <c r="DN107" s="29" t="e">
        <f>INDEX((武将属性!$X$5:$X$104+武将属性!$Y$5:$Y$104)*(武将属性!$T$5:$T$104),$DE107,1)*INDEX(非r将兵属性验证!$W$7:$W$106,$DE107,1)+INDEX((士兵属性!$F$5:$F$104)*(士兵属性!$J$5:$J$104),$DE107,1)*INDEX(非r将兵属性验证!$AQ$7:$AQ$106,$DE107,1)+#REF!</f>
        <v>#REF!</v>
      </c>
      <c r="DO107" s="29" t="e">
        <f>INDEX((武将属性!$AJ$5:$AJ$104+武将属性!$AK$5:$AK$104)*(武将属性!$AF$5:$AF$104),$DE107,1)*INDEX(非r将兵属性验证!$X$7:$X$106,$DE107,1)+INDEX((士兵属性!$Q$5:$Q$104)*(士兵属性!$U$5:$U$104),$DE107,1)*INDEX(非r将兵属性验证!$AR$7:$AR$106,$DE107,1)+#REF!</f>
        <v>#REF!</v>
      </c>
      <c r="DP107" s="29"/>
      <c r="DQ107" s="29"/>
      <c r="DR107" s="29" t="e">
        <f>INDEX(带兵数!$F$4:$F$103,$DE107,1)*INDEX(非r将兵属性验证!$AW$7:$AW$106,$DE107,1)</f>
        <v>#REF!</v>
      </c>
      <c r="DS107" s="29" t="e">
        <f>0.5*INDEX(战法技能效用!$F$5:$F$104,$DE107,1)*(INDEX(非r将兵属性验证!$AC$7:$AC$106,$DE107,1)+INDEX(非r将兵属性验证!$AX$7:$AX$106,$DE107,1))</f>
        <v>#REF!</v>
      </c>
      <c r="DT107" s="29" t="e">
        <f t="shared" ref="DT107:DT112" si="366">SUM(DF107:DL107)</f>
        <v>#REF!</v>
      </c>
    </row>
    <row r="108" spans="2:124" x14ac:dyDescent="0.15">
      <c r="B108" s="8">
        <v>14</v>
      </c>
      <c r="C108" s="29">
        <v>120</v>
      </c>
      <c r="D108" s="29">
        <f>[6]武将升星!$AZ105</f>
        <v>0</v>
      </c>
      <c r="E108" s="29">
        <f>[6]武将进阶!$AL105</f>
        <v>0</v>
      </c>
      <c r="F108" s="29">
        <f>[6]武将升级!$BH105</f>
        <v>55149471812.117691</v>
      </c>
      <c r="G108" s="29">
        <f>[6]武将羁绊!$BC108</f>
        <v>38850799413.894394</v>
      </c>
      <c r="H108" s="29">
        <f>[6]武将觉醒!BK105</f>
        <v>0</v>
      </c>
      <c r="I108" s="29">
        <f>[6]第4特性!AJ106</f>
        <v>39631093668.937271</v>
      </c>
      <c r="J108" s="29">
        <f>[7]士兵阶位属性!$CI106</f>
        <v>240350689545.45502</v>
      </c>
      <c r="K108" s="29">
        <f>[7]士兵训练属性!$BY107</f>
        <v>507879128385.51093</v>
      </c>
      <c r="L108" s="29">
        <f>[10]装备强化!$CE107</f>
        <v>76574734972.221985</v>
      </c>
      <c r="M108" s="29"/>
      <c r="N108" s="29">
        <f>[4]圣人加成属性战力计算!$I109+[4]圣人加成属性战力计算!$R109</f>
        <v>26308783776.475304</v>
      </c>
      <c r="O108" s="29">
        <f>[12]爵位属性!$U105</f>
        <v>9102916559.314621</v>
      </c>
      <c r="P108" s="29" t="e">
        <f>[16]战法升星!AP106</f>
        <v>#DIV/0!</v>
      </c>
      <c r="Q108" s="29" t="e">
        <f>[13]宝物升星!AP105</f>
        <v>#VALUE!</v>
      </c>
      <c r="R108" s="29">
        <f>[13]宝物温养!$CL105</f>
        <v>86626562194.154449</v>
      </c>
      <c r="S108" s="29">
        <f>[17]效用汇总!I55</f>
        <v>108400160336.39293</v>
      </c>
      <c r="T108" s="29">
        <f>[17]效用汇总!J55</f>
        <v>683205337569.35754</v>
      </c>
      <c r="U108" s="29">
        <f>[8]装备强化!CP107+[8]装备突破!BN107</f>
        <v>133678504375.82471</v>
      </c>
      <c r="V108" s="29">
        <f>[14]藏品属性!AL112+[14]藏品属性!AM112</f>
        <v>222348316721.87213</v>
      </c>
      <c r="W108" s="29">
        <f>[15]育马!AY107+[15]词条!BF107</f>
        <v>7173545815.7100458</v>
      </c>
      <c r="X108" s="29">
        <f>[11]属性汇总新!V105</f>
        <v>56592185006.346519</v>
      </c>
      <c r="Y108" s="29">
        <f>[6]武将升星!$BK105</f>
        <v>596963.92723112472</v>
      </c>
      <c r="Z108" s="29"/>
      <c r="AA108" s="29" t="e">
        <f>[6]武将升级!$BT105+[6]武将进阶!$AW105</f>
        <v>#VALUE!</v>
      </c>
      <c r="AB108" s="29"/>
      <c r="AC108" s="29">
        <f>[6]武将觉醒!$BY105</f>
        <v>52309.217163781708</v>
      </c>
      <c r="AD108" s="29">
        <f>[6]第4特性!BK106</f>
        <v>395000</v>
      </c>
      <c r="AE108" s="29"/>
      <c r="AF108" s="29">
        <f>[7]士兵训练属性!$CH107</f>
        <v>74099361.11289531</v>
      </c>
      <c r="AG108" s="29">
        <f>[10]装备强化!$CR107+[10]装备突破!$AJ107</f>
        <v>13476278.978567885</v>
      </c>
      <c r="AH108" s="29"/>
      <c r="AI108" s="29" t="e">
        <f>[4]圣人加成属性战力计算!$U109</f>
        <v>#REF!</v>
      </c>
      <c r="AJ108" s="29"/>
      <c r="AK108" s="29">
        <f>[16]战法升星!$AU106</f>
        <v>806848</v>
      </c>
      <c r="AL108" s="29">
        <f>[13]宝物升星!$AZ105</f>
        <v>5800211.2881662259</v>
      </c>
      <c r="AM108" s="29">
        <f>[13]宝物温养!$CU105</f>
        <v>0</v>
      </c>
      <c r="AN108" s="29">
        <f>[17]投放验证!M56</f>
        <v>120</v>
      </c>
      <c r="AO108" s="29">
        <f>[17]投放验证!AE56+[17]投放验证!AM56</f>
        <v>18902770.844839707</v>
      </c>
      <c r="AP108" s="29">
        <f>[8]装备强化!DC107+[8]装备突破!CA107</f>
        <v>7019987.3358541578</v>
      </c>
      <c r="AQ108" s="29">
        <f>[14]藏品属性!AN112</f>
        <v>1877116.8886227864</v>
      </c>
      <c r="AR108" s="29">
        <f>[15]付费投放!AA108</f>
        <v>217323.32401679383</v>
      </c>
      <c r="AS108" s="29">
        <f>[11]属性汇总新!W105</f>
        <v>4613154.2237396976</v>
      </c>
      <c r="AU108" s="29">
        <f t="shared" si="332"/>
        <v>38850799413.894394</v>
      </c>
      <c r="AV108" s="29">
        <f t="shared" si="333"/>
        <v>596963.92723112472</v>
      </c>
      <c r="AW108" s="29">
        <f t="shared" si="334"/>
        <v>123888.04392975068</v>
      </c>
      <c r="AX108" s="29" t="e">
        <f t="shared" si="335"/>
        <v>#DIV/0!</v>
      </c>
      <c r="AY108" s="29">
        <f t="shared" si="336"/>
        <v>859157.21716378175</v>
      </c>
      <c r="AZ108" s="29" t="e">
        <f t="shared" si="337"/>
        <v>#DIV/0!</v>
      </c>
      <c r="BA108" s="29">
        <f t="shared" si="287"/>
        <v>39631093668.937271</v>
      </c>
      <c r="BB108" s="29">
        <f t="shared" si="288"/>
        <v>395000</v>
      </c>
      <c r="BC108" s="29" t="e">
        <f t="shared" si="326"/>
        <v>#DIV/0!</v>
      </c>
      <c r="BD108" s="29">
        <f t="shared" si="338"/>
        <v>0</v>
      </c>
      <c r="BE108" s="29">
        <f t="shared" si="339"/>
        <v>0</v>
      </c>
      <c r="BF108" s="29" t="e">
        <f t="shared" si="340"/>
        <v>#DIV/0!</v>
      </c>
      <c r="BG108" s="29">
        <f t="shared" si="341"/>
        <v>55149471812.117691</v>
      </c>
      <c r="BH108" s="29" t="e">
        <f t="shared" si="342"/>
        <v>#VALUE!</v>
      </c>
      <c r="BI108" s="29" t="e">
        <f t="shared" si="343"/>
        <v>#VALUE!</v>
      </c>
      <c r="BJ108" s="29">
        <f t="shared" si="344"/>
        <v>76574734972.221985</v>
      </c>
      <c r="BK108" s="29">
        <f t="shared" si="345"/>
        <v>13476278.978567885</v>
      </c>
      <c r="BL108" s="29">
        <f t="shared" si="346"/>
        <v>2907.8839079942336</v>
      </c>
      <c r="BM108" s="29">
        <f t="shared" si="347"/>
        <v>748229817930.96594</v>
      </c>
      <c r="BN108" s="29">
        <f t="shared" si="296"/>
        <v>74099361.11289531</v>
      </c>
      <c r="BO108" s="29">
        <f t="shared" si="348"/>
        <v>7758.7822963740955</v>
      </c>
      <c r="BP108" s="29">
        <f t="shared" si="349"/>
        <v>9102916559.314621</v>
      </c>
      <c r="BQ108" s="29">
        <f t="shared" si="350"/>
        <v>0</v>
      </c>
      <c r="BR108" s="29" t="e">
        <f t="shared" si="351"/>
        <v>#DIV/0!</v>
      </c>
      <c r="BS108" s="29" t="e">
        <f t="shared" si="299"/>
        <v>#VALUE!</v>
      </c>
      <c r="BT108" s="29">
        <f t="shared" si="300"/>
        <v>5800211.2881662259</v>
      </c>
      <c r="BU108" s="29" t="e">
        <f t="shared" si="321"/>
        <v>#VALUE!</v>
      </c>
      <c r="BV108" s="29">
        <f t="shared" si="301"/>
        <v>791605497905.75049</v>
      </c>
      <c r="BW108" s="29">
        <f t="shared" si="302"/>
        <v>18902890.844839707</v>
      </c>
      <c r="BX108" s="29">
        <f t="shared" si="322"/>
        <v>10761.655574130411</v>
      </c>
      <c r="BY108" s="29">
        <f t="shared" si="303"/>
        <v>133678504375.82471</v>
      </c>
      <c r="BZ108" s="29">
        <f t="shared" si="304"/>
        <v>7019987.3358541578</v>
      </c>
      <c r="CA108" s="29" t="e">
        <f t="shared" si="323"/>
        <v>#DIV/0!</v>
      </c>
      <c r="CB108" s="29">
        <f t="shared" si="305"/>
        <v>7173545815.7100458</v>
      </c>
      <c r="CC108" s="29">
        <f t="shared" si="306"/>
        <v>217323.32401679383</v>
      </c>
      <c r="CD108" s="29" t="e">
        <f t="shared" si="324"/>
        <v>#DIV/0!</v>
      </c>
      <c r="CE108" s="29">
        <f t="shared" si="307"/>
        <v>222348316721.87213</v>
      </c>
      <c r="CF108" s="29">
        <f t="shared" si="308"/>
        <v>1877116.8886227864</v>
      </c>
      <c r="CG108" s="29">
        <f t="shared" si="325"/>
        <v>96591.018685802715</v>
      </c>
      <c r="CI108" s="69" t="e">
        <f t="shared" si="352"/>
        <v>#DIV/0!</v>
      </c>
      <c r="CJ108" s="69" t="e">
        <f t="shared" si="353"/>
        <v>#DIV/0!</v>
      </c>
      <c r="CK108" s="69" t="e">
        <f t="shared" si="354"/>
        <v>#DIV/0!</v>
      </c>
      <c r="CL108" s="69" t="e">
        <f t="shared" si="355"/>
        <v>#DIV/0!</v>
      </c>
      <c r="CM108" s="69" t="e">
        <f t="shared" si="356"/>
        <v>#DIV/0!</v>
      </c>
      <c r="CN108" s="69" t="e">
        <f t="shared" si="357"/>
        <v>#DIV/0!</v>
      </c>
      <c r="CO108" s="69" t="e">
        <f t="shared" si="358"/>
        <v>#DIV/0!</v>
      </c>
      <c r="CP108" s="69" t="e">
        <f t="shared" si="359"/>
        <v>#DIV/0!</v>
      </c>
      <c r="CQ108" s="69" t="e">
        <f t="shared" si="360"/>
        <v>#DIV/0!</v>
      </c>
      <c r="CR108" s="69" t="e">
        <f t="shared" si="361"/>
        <v>#DIV/0!</v>
      </c>
      <c r="CS108" s="69" t="e">
        <f t="shared" si="362"/>
        <v>#DIV/0!</v>
      </c>
      <c r="CT108" s="69" t="e">
        <f t="shared" si="363"/>
        <v>#DIV/0!</v>
      </c>
      <c r="CU108" s="69" t="e">
        <f t="shared" si="309"/>
        <v>#VALUE!</v>
      </c>
      <c r="CV108" s="69" t="e">
        <f t="shared" si="364"/>
        <v>#DIV/0!</v>
      </c>
      <c r="CW108" s="99" t="e">
        <f t="shared" si="310"/>
        <v>#DIV/0!</v>
      </c>
      <c r="CX108" s="99" t="e">
        <f t="shared" si="311"/>
        <v>#DIV/0!</v>
      </c>
      <c r="CY108" s="99" t="e">
        <f t="shared" si="312"/>
        <v>#DIV/0!</v>
      </c>
      <c r="CZ108" s="99" t="e">
        <f t="shared" si="313"/>
        <v>#DIV/0!</v>
      </c>
      <c r="DA108" s="68" t="e">
        <f t="shared" si="365"/>
        <v>#DIV/0!</v>
      </c>
      <c r="DE108" s="29">
        <v>120</v>
      </c>
      <c r="DF108" s="29" t="e">
        <f>INDEX(武将属性!$E$5:$E$104,$DE108,1)*(INDEX(非r将兵属性验证!$V$7:$V$106,$DE108,1)+INDEX(非r将兵属性验证!$AP$7:$AP$106,$DE108,1))</f>
        <v>#REF!</v>
      </c>
      <c r="DG108" s="29" t="e">
        <f>INDEX((武将属性!$X$5:$X$104+武将属性!$Y$5:$Y$104)*(武将属性!$T$5:$T$104),$DE108,1)*INDEX(非r将兵属性验证!$W$7:$W$106,$DE108,1)+INDEX((士兵属性!$F$5:$F$104)*(士兵属性!$J$5:$J$104),$DE108,1)*INDEX(非r将兵属性验证!$AQ$7:$AQ$106,$DE108,1)+#REF!</f>
        <v>#REF!</v>
      </c>
      <c r="DH108" s="29" t="e">
        <f>INDEX((武将属性!$AJ$5:$AJ$104+武将属性!$AK$5:$AK$104)*(武将属性!$AF$5:$AF$104),$DE108,1)*INDEX(非r将兵属性验证!$X$7:$X$106,$DE108,1)+INDEX((士兵属性!$Q$5:$Q$104)*(士兵属性!$U$5:$U$104),$DE108,1)*INDEX(非r将兵属性验证!$AR$7:$AR$106,$DE108,1)+#REF!</f>
        <v>#REF!</v>
      </c>
      <c r="DI108" s="29"/>
      <c r="DJ108" s="29"/>
      <c r="DK108" s="29" t="e">
        <f>INDEX(带兵数!$F$4:$F$103,$DE108,1)*INDEX(非r将兵属性验证!$AW$7:$AW$106,$DE108,1)</f>
        <v>#REF!</v>
      </c>
      <c r="DL108" s="29" t="e">
        <f>0.5*INDEX(战法技能效用!$F$5:$F$104,$DE108,1)*(INDEX(非r将兵属性验证!$AC$7:$AC$106,$DE108,1)+INDEX(非r将兵属性验证!$AX$7:$AX$106,$DE108,1))</f>
        <v>#REF!</v>
      </c>
      <c r="DM108" s="29" t="e">
        <f>INDEX(武将属性!$E$5:$E$104,$DE108,1)*(INDEX(非r将兵属性验证!$V$7:$V$106,$DE108,1)+INDEX(非r将兵属性验证!$AP$7:$AP$106,$DE108,1))</f>
        <v>#REF!</v>
      </c>
      <c r="DN108" s="29" t="e">
        <f>INDEX((武将属性!$X$5:$X$104+武将属性!$Y$5:$Y$104)*(武将属性!$T$5:$T$104),$DE108,1)*INDEX(非r将兵属性验证!$W$7:$W$106,$DE108,1)+INDEX((士兵属性!$F$5:$F$104)*(士兵属性!$J$5:$J$104),$DE108,1)*INDEX(非r将兵属性验证!$AQ$7:$AQ$106,$DE108,1)+#REF!</f>
        <v>#REF!</v>
      </c>
      <c r="DO108" s="29" t="e">
        <f>INDEX((武将属性!$AJ$5:$AJ$104+武将属性!$AK$5:$AK$104)*(武将属性!$AF$5:$AF$104),$DE108,1)*INDEX(非r将兵属性验证!$X$7:$X$106,$DE108,1)+INDEX((士兵属性!$Q$5:$Q$104)*(士兵属性!$U$5:$U$104),$DE108,1)*INDEX(非r将兵属性验证!$AR$7:$AR$106,$DE108,1)+#REF!</f>
        <v>#REF!</v>
      </c>
      <c r="DP108" s="29"/>
      <c r="DQ108" s="29"/>
      <c r="DR108" s="29" t="e">
        <f>INDEX(带兵数!$F$4:$F$103,$DE108,1)*INDEX(非r将兵属性验证!$AW$7:$AW$106,$DE108,1)</f>
        <v>#REF!</v>
      </c>
      <c r="DS108" s="29" t="e">
        <f>0.5*INDEX(战法技能效用!$F$5:$F$104,$DE108,1)*(INDEX(非r将兵属性验证!$AC$7:$AC$106,$DE108,1)+INDEX(非r将兵属性验证!$AX$7:$AX$106,$DE108,1))</f>
        <v>#REF!</v>
      </c>
      <c r="DT108" s="29" t="e">
        <f t="shared" si="366"/>
        <v>#REF!</v>
      </c>
    </row>
    <row r="109" spans="2:124" x14ac:dyDescent="0.15">
      <c r="B109" s="8">
        <v>15</v>
      </c>
      <c r="C109" s="29">
        <v>130</v>
      </c>
      <c r="D109" s="29">
        <f>[6]武将升星!$AZ106</f>
        <v>0</v>
      </c>
      <c r="E109" s="29">
        <f>[6]武将进阶!$AL106</f>
        <v>0</v>
      </c>
      <c r="F109" s="29">
        <f>[6]武将升级!$BH106</f>
        <v>77369696342.939026</v>
      </c>
      <c r="G109" s="29">
        <f>[6]武将羁绊!$BC109</f>
        <v>52848234821.14978</v>
      </c>
      <c r="H109" s="29">
        <f>[6]武将觉醒!BK106</f>
        <v>0</v>
      </c>
      <c r="I109" s="29">
        <f>[6]第4特性!AJ107</f>
        <v>39631093668.937271</v>
      </c>
      <c r="J109" s="29">
        <f>[7]士兵阶位属性!$CI107</f>
        <v>402497766932.65515</v>
      </c>
      <c r="K109" s="29">
        <f>[7]士兵训练属性!$BY108</f>
        <v>901273012206.57141</v>
      </c>
      <c r="L109" s="29">
        <f>[10]装备强化!$CE108</f>
        <v>101014701556.31862</v>
      </c>
      <c r="M109" s="29"/>
      <c r="N109" s="29">
        <f>[4]圣人加成属性战力计算!$I110+[4]圣人加成属性战力计算!$R110</f>
        <v>26308783776.475304</v>
      </c>
      <c r="O109" s="29">
        <f>[12]爵位属性!$U106</f>
        <v>9101865615.9928532</v>
      </c>
      <c r="P109" s="29" t="e">
        <f>[16]战法升星!AP107</f>
        <v>#DIV/0!</v>
      </c>
      <c r="Q109" s="29" t="e">
        <f>[13]宝物升星!AP106</f>
        <v>#VALUE!</v>
      </c>
      <c r="R109" s="29">
        <f>[13]宝物温养!$CL106</f>
        <v>86626562194.154449</v>
      </c>
      <c r="S109" s="29">
        <f>[17]效用汇总!I56</f>
        <v>108400160336.39293</v>
      </c>
      <c r="T109" s="29">
        <f>[17]效用汇总!J56</f>
        <v>802137832996.80566</v>
      </c>
      <c r="U109" s="29">
        <f>[8]装备强化!CP108+[8]装备突破!BN108</f>
        <v>133678504375.82471</v>
      </c>
      <c r="V109" s="29">
        <f>[14]藏品属性!AL113+[14]藏品属性!AM113</f>
        <v>251503219484.95062</v>
      </c>
      <c r="W109" s="29">
        <f>[15]育马!AY108+[15]词条!BF108</f>
        <v>7173545815.7100458</v>
      </c>
      <c r="X109" s="29">
        <f>[11]属性汇总新!V106</f>
        <v>91801146920.542358</v>
      </c>
      <c r="Y109" s="29">
        <f>[6]武将升星!$BK106</f>
        <v>677938.1664965949</v>
      </c>
      <c r="Z109" s="29"/>
      <c r="AA109" s="29" t="e">
        <f>[6]武将升级!$BT106+[6]武将进阶!$AW106</f>
        <v>#VALUE!</v>
      </c>
      <c r="AB109" s="29"/>
      <c r="AC109" s="29">
        <f>[6]武将觉醒!$BY106</f>
        <v>52309.217163781708</v>
      </c>
      <c r="AD109" s="29">
        <f>[6]第4特性!BK107</f>
        <v>395000</v>
      </c>
      <c r="AE109" s="29"/>
      <c r="AF109" s="29">
        <f>[7]士兵训练属性!$CH108</f>
        <v>157798496.1287359</v>
      </c>
      <c r="AG109" s="29">
        <f>[10]装备强化!$CR108+[10]装备突破!$AJ108</f>
        <v>27142788.917679295</v>
      </c>
      <c r="AH109" s="29"/>
      <c r="AI109" s="29" t="e">
        <f>[4]圣人加成属性战力计算!$U110</f>
        <v>#REF!</v>
      </c>
      <c r="AJ109" s="29"/>
      <c r="AK109" s="29">
        <f>[16]战法升星!$AU107</f>
        <v>806848</v>
      </c>
      <c r="AL109" s="29">
        <f>[13]宝物升星!$AZ106</f>
        <v>11221431.731533781</v>
      </c>
      <c r="AM109" s="29">
        <f>[13]宝物温养!$CU106</f>
        <v>0</v>
      </c>
      <c r="AN109" s="29">
        <f>[17]投放验证!M57</f>
        <v>130</v>
      </c>
      <c r="AO109" s="29">
        <f>[17]投放验证!AE57+[17]投放验证!AM57</f>
        <v>38574636.259622872</v>
      </c>
      <c r="AP109" s="29">
        <f>[8]装备强化!DC108+[8]装备突破!CA108</f>
        <v>7019987.3358541578</v>
      </c>
      <c r="AQ109" s="29">
        <f>[14]藏品属性!AN113</f>
        <v>5886851.2203493845</v>
      </c>
      <c r="AR109" s="29">
        <f>[15]付费投放!AA109</f>
        <v>217323.32401679383</v>
      </c>
      <c r="AS109" s="29">
        <f>[11]属性汇总新!W106</f>
        <v>8968266.1943733655</v>
      </c>
      <c r="AU109" s="29">
        <f t="shared" si="332"/>
        <v>52848234821.14978</v>
      </c>
      <c r="AV109" s="29">
        <f t="shared" si="333"/>
        <v>677938.1664965949</v>
      </c>
      <c r="AW109" s="29">
        <f t="shared" si="334"/>
        <v>172862.820746799</v>
      </c>
      <c r="AX109" s="29" t="e">
        <f t="shared" si="335"/>
        <v>#DIV/0!</v>
      </c>
      <c r="AY109" s="29">
        <f t="shared" si="336"/>
        <v>859157.21716378175</v>
      </c>
      <c r="AZ109" s="29" t="e">
        <f t="shared" si="337"/>
        <v>#DIV/0!</v>
      </c>
      <c r="BA109" s="29">
        <f t="shared" si="287"/>
        <v>39631093668.937271</v>
      </c>
      <c r="BB109" s="29">
        <f t="shared" si="288"/>
        <v>395000</v>
      </c>
      <c r="BC109" s="29" t="e">
        <f t="shared" si="326"/>
        <v>#DIV/0!</v>
      </c>
      <c r="BD109" s="29">
        <f t="shared" si="338"/>
        <v>0</v>
      </c>
      <c r="BE109" s="29">
        <f t="shared" si="339"/>
        <v>0</v>
      </c>
      <c r="BF109" s="29" t="e">
        <f t="shared" si="340"/>
        <v>#DIV/0!</v>
      </c>
      <c r="BG109" s="29">
        <f t="shared" si="341"/>
        <v>77369696342.939026</v>
      </c>
      <c r="BH109" s="29" t="e">
        <f t="shared" si="342"/>
        <v>#VALUE!</v>
      </c>
      <c r="BI109" s="29" t="e">
        <f t="shared" si="343"/>
        <v>#VALUE!</v>
      </c>
      <c r="BJ109" s="29">
        <f t="shared" si="344"/>
        <v>101014701556.31862</v>
      </c>
      <c r="BK109" s="29">
        <f t="shared" si="345"/>
        <v>27142788.917679295</v>
      </c>
      <c r="BL109" s="29">
        <f t="shared" si="346"/>
        <v>1788.3107459756993</v>
      </c>
      <c r="BM109" s="29">
        <f t="shared" si="347"/>
        <v>1303770779139.2266</v>
      </c>
      <c r="BN109" s="29">
        <f t="shared" si="296"/>
        <v>157798496.1287359</v>
      </c>
      <c r="BO109" s="29">
        <f t="shared" si="348"/>
        <v>6637.3560623191743</v>
      </c>
      <c r="BP109" s="29">
        <f t="shared" si="349"/>
        <v>9101865615.9928532</v>
      </c>
      <c r="BQ109" s="29">
        <f t="shared" si="350"/>
        <v>0</v>
      </c>
      <c r="BR109" s="29" t="e">
        <f t="shared" si="351"/>
        <v>#DIV/0!</v>
      </c>
      <c r="BS109" s="29" t="e">
        <f t="shared" si="299"/>
        <v>#VALUE!</v>
      </c>
      <c r="BT109" s="29">
        <f t="shared" si="300"/>
        <v>11221431.731533781</v>
      </c>
      <c r="BU109" s="29" t="e">
        <f t="shared" si="321"/>
        <v>#VALUE!</v>
      </c>
      <c r="BV109" s="29">
        <f t="shared" si="301"/>
        <v>910537993333.19861</v>
      </c>
      <c r="BW109" s="29">
        <f t="shared" si="302"/>
        <v>38574766.259622872</v>
      </c>
      <c r="BX109" s="29">
        <f t="shared" si="322"/>
        <v>6045.8137782873437</v>
      </c>
      <c r="BY109" s="29">
        <f t="shared" si="303"/>
        <v>133678504375.82471</v>
      </c>
      <c r="BZ109" s="29">
        <f t="shared" si="304"/>
        <v>7019987.3358541578</v>
      </c>
      <c r="CA109" s="29" t="e">
        <f t="shared" si="323"/>
        <v>#DIV/0!</v>
      </c>
      <c r="CB109" s="29">
        <f t="shared" si="305"/>
        <v>7173545815.7100458</v>
      </c>
      <c r="CC109" s="29">
        <f t="shared" si="306"/>
        <v>217323.32401679383</v>
      </c>
      <c r="CD109" s="29" t="e">
        <f t="shared" si="324"/>
        <v>#DIV/0!</v>
      </c>
      <c r="CE109" s="29">
        <f t="shared" si="307"/>
        <v>251503219484.95062</v>
      </c>
      <c r="CF109" s="29">
        <f t="shared" si="308"/>
        <v>5886851.2203493845</v>
      </c>
      <c r="CG109" s="29">
        <f t="shared" si="325"/>
        <v>7271.0310337503943</v>
      </c>
      <c r="CI109" s="69" t="e">
        <f t="shared" si="352"/>
        <v>#DIV/0!</v>
      </c>
      <c r="CJ109" s="69" t="e">
        <f t="shared" si="353"/>
        <v>#DIV/0!</v>
      </c>
      <c r="CK109" s="69" t="e">
        <f t="shared" si="354"/>
        <v>#DIV/0!</v>
      </c>
      <c r="CL109" s="69" t="e">
        <f t="shared" si="355"/>
        <v>#DIV/0!</v>
      </c>
      <c r="CM109" s="69" t="e">
        <f t="shared" si="356"/>
        <v>#DIV/0!</v>
      </c>
      <c r="CN109" s="69" t="e">
        <f t="shared" si="357"/>
        <v>#DIV/0!</v>
      </c>
      <c r="CO109" s="69" t="e">
        <f t="shared" si="358"/>
        <v>#DIV/0!</v>
      </c>
      <c r="CP109" s="69" t="e">
        <f t="shared" si="359"/>
        <v>#DIV/0!</v>
      </c>
      <c r="CQ109" s="69" t="e">
        <f t="shared" si="360"/>
        <v>#DIV/0!</v>
      </c>
      <c r="CR109" s="69" t="e">
        <f t="shared" si="361"/>
        <v>#DIV/0!</v>
      </c>
      <c r="CS109" s="69" t="e">
        <f t="shared" si="362"/>
        <v>#DIV/0!</v>
      </c>
      <c r="CT109" s="69" t="e">
        <f t="shared" si="363"/>
        <v>#DIV/0!</v>
      </c>
      <c r="CU109" s="69" t="e">
        <f t="shared" si="309"/>
        <v>#VALUE!</v>
      </c>
      <c r="CV109" s="69" t="e">
        <f t="shared" si="364"/>
        <v>#DIV/0!</v>
      </c>
      <c r="CW109" s="99" t="e">
        <f t="shared" si="310"/>
        <v>#DIV/0!</v>
      </c>
      <c r="CX109" s="99" t="e">
        <f t="shared" si="311"/>
        <v>#DIV/0!</v>
      </c>
      <c r="CY109" s="99" t="e">
        <f t="shared" si="312"/>
        <v>#DIV/0!</v>
      </c>
      <c r="CZ109" s="99" t="e">
        <f t="shared" si="313"/>
        <v>#DIV/0!</v>
      </c>
      <c r="DA109" s="68" t="e">
        <f t="shared" si="365"/>
        <v>#DIV/0!</v>
      </c>
      <c r="DE109" s="29">
        <v>130</v>
      </c>
      <c r="DF109" s="29" t="e">
        <f>INDEX(武将属性!$E$5:$E$104,$DE109,1)*(INDEX(非r将兵属性验证!$V$7:$V$106,$DE109,1)+INDEX(非r将兵属性验证!$AP$7:$AP$106,$DE109,1))</f>
        <v>#REF!</v>
      </c>
      <c r="DG109" s="29" t="e">
        <f>INDEX((武将属性!$X$5:$X$104+武将属性!$Y$5:$Y$104)*(武将属性!$T$5:$T$104),$DE109,1)*INDEX(非r将兵属性验证!$W$7:$W$106,$DE109,1)+INDEX((士兵属性!$F$5:$F$104)*(士兵属性!$J$5:$J$104),$DE109,1)*INDEX(非r将兵属性验证!$AQ$7:$AQ$106,$DE109,1)+#REF!</f>
        <v>#REF!</v>
      </c>
      <c r="DH109" s="29" t="e">
        <f>INDEX((武将属性!$AJ$5:$AJ$104+武将属性!$AK$5:$AK$104)*(武将属性!$AF$5:$AF$104),$DE109,1)*INDEX(非r将兵属性验证!$X$7:$X$106,$DE109,1)+INDEX((士兵属性!$Q$5:$Q$104)*(士兵属性!$U$5:$U$104),$DE109,1)*INDEX(非r将兵属性验证!$AR$7:$AR$106,$DE109,1)+#REF!</f>
        <v>#REF!</v>
      </c>
      <c r="DI109" s="29"/>
      <c r="DJ109" s="29"/>
      <c r="DK109" s="29" t="e">
        <f>INDEX(带兵数!$F$4:$F$103,$DE109,1)*INDEX(非r将兵属性验证!$AW$7:$AW$106,$DE109,1)</f>
        <v>#REF!</v>
      </c>
      <c r="DL109" s="29" t="e">
        <f>0.5*INDEX(战法技能效用!$F$5:$F$104,$DE109,1)*(INDEX(非r将兵属性验证!$AC$7:$AC$106,$DE109,1)+INDEX(非r将兵属性验证!$AX$7:$AX$106,$DE109,1))</f>
        <v>#REF!</v>
      </c>
      <c r="DM109" s="29" t="e">
        <f>INDEX(武将属性!$E$5:$E$104,$DE109,1)*(INDEX(非r将兵属性验证!$V$7:$V$106,$DE109,1)+INDEX(非r将兵属性验证!$AP$7:$AP$106,$DE109,1))</f>
        <v>#REF!</v>
      </c>
      <c r="DN109" s="29" t="e">
        <f>INDEX((武将属性!$X$5:$X$104+武将属性!$Y$5:$Y$104)*(武将属性!$T$5:$T$104),$DE109,1)*INDEX(非r将兵属性验证!$W$7:$W$106,$DE109,1)+INDEX((士兵属性!$F$5:$F$104)*(士兵属性!$J$5:$J$104),$DE109,1)*INDEX(非r将兵属性验证!$AQ$7:$AQ$106,$DE109,1)+#REF!</f>
        <v>#REF!</v>
      </c>
      <c r="DO109" s="29" t="e">
        <f>INDEX((武将属性!$AJ$5:$AJ$104+武将属性!$AK$5:$AK$104)*(武将属性!$AF$5:$AF$104),$DE109,1)*INDEX(非r将兵属性验证!$X$7:$X$106,$DE109,1)+INDEX((士兵属性!$Q$5:$Q$104)*(士兵属性!$U$5:$U$104),$DE109,1)*INDEX(非r将兵属性验证!$AR$7:$AR$106,$DE109,1)+#REF!</f>
        <v>#REF!</v>
      </c>
      <c r="DP109" s="29"/>
      <c r="DQ109" s="29"/>
      <c r="DR109" s="29" t="e">
        <f>INDEX(带兵数!$F$4:$F$103,$DE109,1)*INDEX(非r将兵属性验证!$AW$7:$AW$106,$DE109,1)</f>
        <v>#REF!</v>
      </c>
      <c r="DS109" s="29" t="e">
        <f>0.5*INDEX(战法技能效用!$F$5:$F$104,$DE109,1)*(INDEX(非r将兵属性验证!$AC$7:$AC$106,$DE109,1)+INDEX(非r将兵属性验证!$AX$7:$AX$106,$DE109,1))</f>
        <v>#REF!</v>
      </c>
      <c r="DT109" s="29" t="e">
        <f t="shared" si="366"/>
        <v>#REF!</v>
      </c>
    </row>
    <row r="110" spans="2:124" x14ac:dyDescent="0.15">
      <c r="B110" s="8">
        <v>16</v>
      </c>
      <c r="C110" s="29">
        <v>140</v>
      </c>
      <c r="D110" s="29">
        <f>[6]武将升星!$AZ107</f>
        <v>0</v>
      </c>
      <c r="E110" s="29">
        <f>[6]武将进阶!$AL107</f>
        <v>0</v>
      </c>
      <c r="F110" s="29">
        <f>[6]武将升级!$BH107</f>
        <v>104420540234.59065</v>
      </c>
      <c r="G110" s="29">
        <f>[6]武将羁绊!$BC110</f>
        <v>69888875827.860016</v>
      </c>
      <c r="H110" s="29">
        <f>[6]武将觉醒!BK107</f>
        <v>0</v>
      </c>
      <c r="I110" s="29">
        <f>[6]第4特性!AJ108</f>
        <v>39631093668.937271</v>
      </c>
      <c r="J110" s="29">
        <f>[7]士兵阶位属性!$CI108</f>
        <v>624473665704.66797</v>
      </c>
      <c r="K110" s="29">
        <f>[7]士兵训练属性!$BY109</f>
        <v>1467689929983.5713</v>
      </c>
      <c r="L110" s="29">
        <f>[10]装备强化!$CE109</f>
        <v>130768201726.76508</v>
      </c>
      <c r="M110" s="29"/>
      <c r="N110" s="29">
        <f>[4]圣人加成属性战力计算!$I111+[4]圣人加成属性战力计算!$R111</f>
        <v>26308783776.475304</v>
      </c>
      <c r="O110" s="29">
        <f>[12]爵位属性!$U107</f>
        <v>172477874127.53549</v>
      </c>
      <c r="P110" s="29" t="e">
        <f>[16]战法升星!AP108</f>
        <v>#DIV/0!</v>
      </c>
      <c r="Q110" s="29" t="e">
        <f>[13]宝物升星!AP107</f>
        <v>#VALUE!</v>
      </c>
      <c r="R110" s="29">
        <f>[13]宝物温养!$CL107</f>
        <v>86626562194.154449</v>
      </c>
      <c r="S110" s="29">
        <f>[17]效用汇总!I57</f>
        <v>108400160336.39293</v>
      </c>
      <c r="T110" s="29">
        <f>[17]效用汇总!J57</f>
        <v>979422137449.48022</v>
      </c>
      <c r="U110" s="29">
        <f>[8]装备强化!CP109+[8]装备突破!BN109</f>
        <v>133678504375.82471</v>
      </c>
      <c r="V110" s="29">
        <f>[14]藏品属性!AL114+[14]藏品属性!AM114</f>
        <v>251503219484.95062</v>
      </c>
      <c r="W110" s="29">
        <f>[15]育马!AY109+[15]词条!BF109</f>
        <v>7173545815.7100458</v>
      </c>
      <c r="X110" s="29">
        <f>[11]属性汇总新!V107</f>
        <v>179404829130.11472</v>
      </c>
      <c r="Y110" s="29">
        <f>[6]武将升星!$BK107</f>
        <v>786925.93265366589</v>
      </c>
      <c r="Z110" s="29"/>
      <c r="AA110" s="29" t="e">
        <f>[6]武将升级!$BT107+[6]武将进阶!$AW107</f>
        <v>#VALUE!</v>
      </c>
      <c r="AB110" s="29"/>
      <c r="AC110" s="29">
        <f>[6]武将觉醒!$BY107</f>
        <v>52309.217163781708</v>
      </c>
      <c r="AD110" s="29">
        <f>[6]第4特性!BK108</f>
        <v>395000</v>
      </c>
      <c r="AE110" s="29"/>
      <c r="AF110" s="29">
        <f>[7]士兵训练属性!$CH109</f>
        <v>160328771.30060798</v>
      </c>
      <c r="AG110" s="29">
        <f>[10]装备强化!$CR109+[10]装备突破!$AJ109</f>
        <v>56845501.905377202</v>
      </c>
      <c r="AH110" s="29"/>
      <c r="AI110" s="29" t="e">
        <f>[4]圣人加成属性战力计算!$U111</f>
        <v>#REF!</v>
      </c>
      <c r="AJ110" s="29"/>
      <c r="AK110" s="29">
        <f>[16]战法升星!$AU108</f>
        <v>806848</v>
      </c>
      <c r="AL110" s="29">
        <f>[13]宝物升星!$AZ107</f>
        <v>21912833.754758827</v>
      </c>
      <c r="AM110" s="29">
        <f>[13]宝物温养!$CU107</f>
        <v>0</v>
      </c>
      <c r="AN110" s="29">
        <f>[17]投放验证!M58</f>
        <v>140</v>
      </c>
      <c r="AO110" s="29">
        <f>[17]投放验证!AE58+[17]投放验证!AM58</f>
        <v>78842461.246931657</v>
      </c>
      <c r="AP110" s="29">
        <f>[8]装备强化!DC109+[8]装备突破!CA109</f>
        <v>7019987.3358541578</v>
      </c>
      <c r="AQ110" s="29">
        <f>[14]藏品属性!AN114</f>
        <v>18911367.480232924</v>
      </c>
      <c r="AR110" s="29">
        <f>[15]付费投放!AA110</f>
        <v>217323.32401679383</v>
      </c>
      <c r="AS110" s="29">
        <f>[11]属性汇总新!W107</f>
        <v>17426220.920112628</v>
      </c>
      <c r="AU110" s="29">
        <f t="shared" si="332"/>
        <v>69888875827.860016</v>
      </c>
      <c r="AV110" s="29">
        <f t="shared" si="333"/>
        <v>786925.93265366589</v>
      </c>
      <c r="AW110" s="29">
        <f t="shared" si="334"/>
        <v>156353.70470986262</v>
      </c>
      <c r="AX110" s="29" t="e">
        <f t="shared" si="335"/>
        <v>#DIV/0!</v>
      </c>
      <c r="AY110" s="29">
        <f t="shared" si="336"/>
        <v>859157.21716378175</v>
      </c>
      <c r="AZ110" s="29" t="e">
        <f t="shared" si="337"/>
        <v>#DIV/0!</v>
      </c>
      <c r="BA110" s="29">
        <f t="shared" si="287"/>
        <v>39631093668.937271</v>
      </c>
      <c r="BB110" s="29">
        <f t="shared" si="288"/>
        <v>395000</v>
      </c>
      <c r="BC110" s="29" t="e">
        <f t="shared" si="326"/>
        <v>#DIV/0!</v>
      </c>
      <c r="BD110" s="29">
        <f t="shared" si="338"/>
        <v>0</v>
      </c>
      <c r="BE110" s="29">
        <f t="shared" si="339"/>
        <v>0</v>
      </c>
      <c r="BF110" s="29" t="e">
        <f t="shared" si="340"/>
        <v>#DIV/0!</v>
      </c>
      <c r="BG110" s="29">
        <f t="shared" si="341"/>
        <v>104420540234.59065</v>
      </c>
      <c r="BH110" s="29" t="e">
        <f t="shared" si="342"/>
        <v>#VALUE!</v>
      </c>
      <c r="BI110" s="29" t="e">
        <f t="shared" si="343"/>
        <v>#VALUE!</v>
      </c>
      <c r="BJ110" s="29">
        <f t="shared" si="344"/>
        <v>130768201726.76508</v>
      </c>
      <c r="BK110" s="29">
        <f t="shared" si="345"/>
        <v>56845501.905377202</v>
      </c>
      <c r="BL110" s="29">
        <f t="shared" si="346"/>
        <v>1001.7098499645331</v>
      </c>
      <c r="BM110" s="29">
        <f t="shared" si="347"/>
        <v>2092163595688.2393</v>
      </c>
      <c r="BN110" s="29">
        <f t="shared" si="296"/>
        <v>160328771.30060798</v>
      </c>
      <c r="BO110" s="29">
        <f t="shared" si="348"/>
        <v>311583.82507689984</v>
      </c>
      <c r="BP110" s="29">
        <f t="shared" si="349"/>
        <v>172477874127.53549</v>
      </c>
      <c r="BQ110" s="29">
        <f t="shared" si="350"/>
        <v>0</v>
      </c>
      <c r="BR110" s="29" t="e">
        <f t="shared" si="351"/>
        <v>#DIV/0!</v>
      </c>
      <c r="BS110" s="29" t="e">
        <f t="shared" si="299"/>
        <v>#VALUE!</v>
      </c>
      <c r="BT110" s="29">
        <f t="shared" si="300"/>
        <v>21912833.754758827</v>
      </c>
      <c r="BU110" s="29" t="e">
        <f t="shared" si="321"/>
        <v>#VALUE!</v>
      </c>
      <c r="BV110" s="29">
        <f t="shared" si="301"/>
        <v>1087822297785.8732</v>
      </c>
      <c r="BW110" s="29">
        <f t="shared" si="302"/>
        <v>78842601.246931657</v>
      </c>
      <c r="BX110" s="29">
        <f t="shared" si="322"/>
        <v>4402.6281648504137</v>
      </c>
      <c r="BY110" s="29">
        <f t="shared" si="303"/>
        <v>133678504375.82471</v>
      </c>
      <c r="BZ110" s="29">
        <f t="shared" si="304"/>
        <v>7019987.3358541578</v>
      </c>
      <c r="CA110" s="29" t="e">
        <f t="shared" si="323"/>
        <v>#DIV/0!</v>
      </c>
      <c r="CB110" s="29">
        <f t="shared" si="305"/>
        <v>7173545815.7100458</v>
      </c>
      <c r="CC110" s="29">
        <f t="shared" si="306"/>
        <v>217323.32401679383</v>
      </c>
      <c r="CD110" s="29" t="e">
        <f t="shared" si="324"/>
        <v>#DIV/0!</v>
      </c>
      <c r="CE110" s="29">
        <f t="shared" si="307"/>
        <v>251503219484.95062</v>
      </c>
      <c r="CF110" s="29">
        <f t="shared" si="308"/>
        <v>18911367.480232924</v>
      </c>
      <c r="CG110" s="29">
        <f t="shared" si="325"/>
        <v>0</v>
      </c>
      <c r="CI110" s="69" t="e">
        <f t="shared" si="352"/>
        <v>#DIV/0!</v>
      </c>
      <c r="CJ110" s="69" t="e">
        <f t="shared" si="353"/>
        <v>#DIV/0!</v>
      </c>
      <c r="CK110" s="69" t="e">
        <f t="shared" si="354"/>
        <v>#DIV/0!</v>
      </c>
      <c r="CL110" s="69" t="e">
        <f t="shared" si="355"/>
        <v>#DIV/0!</v>
      </c>
      <c r="CM110" s="69" t="e">
        <f t="shared" si="356"/>
        <v>#DIV/0!</v>
      </c>
      <c r="CN110" s="69" t="e">
        <f t="shared" si="357"/>
        <v>#DIV/0!</v>
      </c>
      <c r="CO110" s="69" t="e">
        <f t="shared" si="358"/>
        <v>#DIV/0!</v>
      </c>
      <c r="CP110" s="69" t="e">
        <f t="shared" si="359"/>
        <v>#DIV/0!</v>
      </c>
      <c r="CQ110" s="69" t="e">
        <f t="shared" si="360"/>
        <v>#DIV/0!</v>
      </c>
      <c r="CR110" s="69" t="e">
        <f t="shared" si="361"/>
        <v>#DIV/0!</v>
      </c>
      <c r="CS110" s="69" t="e">
        <f t="shared" si="362"/>
        <v>#DIV/0!</v>
      </c>
      <c r="CT110" s="69" t="e">
        <f t="shared" si="363"/>
        <v>#DIV/0!</v>
      </c>
      <c r="CU110" s="69" t="e">
        <f t="shared" si="309"/>
        <v>#VALUE!</v>
      </c>
      <c r="CV110" s="69" t="e">
        <f t="shared" si="364"/>
        <v>#DIV/0!</v>
      </c>
      <c r="CW110" s="99" t="e">
        <f t="shared" si="310"/>
        <v>#DIV/0!</v>
      </c>
      <c r="CX110" s="99" t="e">
        <f t="shared" si="311"/>
        <v>#DIV/0!</v>
      </c>
      <c r="CY110" s="99" t="e">
        <f t="shared" si="312"/>
        <v>#DIV/0!</v>
      </c>
      <c r="CZ110" s="99" t="e">
        <f t="shared" si="313"/>
        <v>#DIV/0!</v>
      </c>
      <c r="DA110" s="68" t="e">
        <f t="shared" si="365"/>
        <v>#DIV/0!</v>
      </c>
      <c r="DE110" s="29">
        <v>140</v>
      </c>
      <c r="DF110" s="29" t="e">
        <f>INDEX(武将属性!$E$5:$E$104,$DE110,1)*(INDEX(非r将兵属性验证!$V$7:$V$106,$DE110,1)+INDEX(非r将兵属性验证!$AP$7:$AP$106,$DE110,1))</f>
        <v>#REF!</v>
      </c>
      <c r="DG110" s="29" t="e">
        <f>INDEX((武将属性!$X$5:$X$104+武将属性!$Y$5:$Y$104)*(武将属性!$T$5:$T$104),$DE110,1)*INDEX(非r将兵属性验证!$W$7:$W$106,$DE110,1)+INDEX((士兵属性!$F$5:$F$104)*(士兵属性!$J$5:$J$104),$DE110,1)*INDEX(非r将兵属性验证!$AQ$7:$AQ$106,$DE110,1)+#REF!</f>
        <v>#REF!</v>
      </c>
      <c r="DH110" s="29" t="e">
        <f>INDEX((武将属性!$AJ$5:$AJ$104+武将属性!$AK$5:$AK$104)*(武将属性!$AF$5:$AF$104),$DE110,1)*INDEX(非r将兵属性验证!$X$7:$X$106,$DE110,1)+INDEX((士兵属性!$Q$5:$Q$104)*(士兵属性!$U$5:$U$104),$DE110,1)*INDEX(非r将兵属性验证!$AR$7:$AR$106,$DE110,1)+#REF!</f>
        <v>#REF!</v>
      </c>
      <c r="DI110" s="29"/>
      <c r="DJ110" s="29"/>
      <c r="DK110" s="29" t="e">
        <f>INDEX(带兵数!$F$4:$F$103,$DE110,1)*INDEX(非r将兵属性验证!$AW$7:$AW$106,$DE110,1)</f>
        <v>#REF!</v>
      </c>
      <c r="DL110" s="29" t="e">
        <f>0.5*INDEX(战法技能效用!$F$5:$F$104,$DE110,1)*(INDEX(非r将兵属性验证!$AC$7:$AC$106,$DE110,1)+INDEX(非r将兵属性验证!$AX$7:$AX$106,$DE110,1))</f>
        <v>#REF!</v>
      </c>
      <c r="DM110" s="29" t="e">
        <f>INDEX(武将属性!$E$5:$E$104,$DE110,1)*(INDEX(非r将兵属性验证!$V$7:$V$106,$DE110,1)+INDEX(非r将兵属性验证!$AP$7:$AP$106,$DE110,1))</f>
        <v>#REF!</v>
      </c>
      <c r="DN110" s="29" t="e">
        <f>INDEX((武将属性!$X$5:$X$104+武将属性!$Y$5:$Y$104)*(武将属性!$T$5:$T$104),$DE110,1)*INDEX(非r将兵属性验证!$W$7:$W$106,$DE110,1)+INDEX((士兵属性!$F$5:$F$104)*(士兵属性!$J$5:$J$104),$DE110,1)*INDEX(非r将兵属性验证!$AQ$7:$AQ$106,$DE110,1)+#REF!</f>
        <v>#REF!</v>
      </c>
      <c r="DO110" s="29" t="e">
        <f>INDEX((武将属性!$AJ$5:$AJ$104+武将属性!$AK$5:$AK$104)*(武将属性!$AF$5:$AF$104),$DE110,1)*INDEX(非r将兵属性验证!$X$7:$X$106,$DE110,1)+INDEX((士兵属性!$Q$5:$Q$104)*(士兵属性!$U$5:$U$104),$DE110,1)*INDEX(非r将兵属性验证!$AR$7:$AR$106,$DE110,1)+#REF!</f>
        <v>#REF!</v>
      </c>
      <c r="DP110" s="29"/>
      <c r="DQ110" s="29"/>
      <c r="DR110" s="29" t="e">
        <f>INDEX(带兵数!$F$4:$F$103,$DE110,1)*INDEX(非r将兵属性验证!$AW$7:$AW$106,$DE110,1)</f>
        <v>#REF!</v>
      </c>
      <c r="DS110" s="29" t="e">
        <f>0.5*INDEX(战法技能效用!$F$5:$F$104,$DE110,1)*(INDEX(非r将兵属性验证!$AC$7:$AC$106,$DE110,1)+INDEX(非r将兵属性验证!$AX$7:$AX$106,$DE110,1))</f>
        <v>#REF!</v>
      </c>
      <c r="DT110" s="29" t="e">
        <f t="shared" si="366"/>
        <v>#REF!</v>
      </c>
    </row>
    <row r="111" spans="2:124" x14ac:dyDescent="0.15">
      <c r="B111" s="8">
        <v>17</v>
      </c>
      <c r="C111" s="29">
        <v>150</v>
      </c>
      <c r="D111" s="29">
        <f>[6]武将升星!$AZ108</f>
        <v>0</v>
      </c>
      <c r="E111" s="29">
        <f>[6]武将进阶!$AL108</f>
        <v>0</v>
      </c>
      <c r="F111" s="29">
        <f>[6]武将升级!$BH108</f>
        <v>137196441763.69614</v>
      </c>
      <c r="G111" s="29">
        <f>[6]武将羁绊!$BC111</f>
        <v>90536237029.82048</v>
      </c>
      <c r="H111" s="29">
        <f>[6]武将觉醒!BK108</f>
        <v>0</v>
      </c>
      <c r="I111" s="29">
        <f>[6]第4特性!AJ109</f>
        <v>39631093668.937271</v>
      </c>
      <c r="J111" s="29">
        <f>[7]士兵阶位属性!$CI109</f>
        <v>979669881401.04163</v>
      </c>
      <c r="K111" s="29">
        <f>[7]士兵训练属性!$BY110</f>
        <v>2339703835186.6826</v>
      </c>
      <c r="L111" s="29">
        <f>[10]装备强化!$CE110</f>
        <v>167276127142.35141</v>
      </c>
      <c r="M111" s="29"/>
      <c r="N111" s="29">
        <f>[4]圣人加成属性战力计算!$I112+[4]圣人加成属性战力计算!$R112</f>
        <v>61249528309.500641</v>
      </c>
      <c r="O111" s="29">
        <f>[12]爵位属性!$U108</f>
        <v>188094575929.6113</v>
      </c>
      <c r="P111" s="29" t="e">
        <f>[16]战法升星!AP109</f>
        <v>#DIV/0!</v>
      </c>
      <c r="Q111" s="29" t="e">
        <f>[13]宝物升星!AP108</f>
        <v>#VALUE!</v>
      </c>
      <c r="R111" s="29">
        <f>[13]宝物温养!$CL108</f>
        <v>86626562194.154449</v>
      </c>
      <c r="S111" s="29">
        <f>[17]效用汇总!I58</f>
        <v>108400160336.39293</v>
      </c>
      <c r="T111" s="29">
        <f>[17]效用汇总!J58</f>
        <v>1376066632476.7161</v>
      </c>
      <c r="U111" s="29">
        <f>[8]装备强化!CP110+[8]装备突破!BN110</f>
        <v>133678504375.82471</v>
      </c>
      <c r="V111" s="29">
        <f>[14]藏品属性!AL115+[14]藏品属性!AM115</f>
        <v>251503219484.95062</v>
      </c>
      <c r="W111" s="29">
        <f>[15]育马!AY110+[15]词条!BF110</f>
        <v>7173545815.7100458</v>
      </c>
      <c r="X111" s="29">
        <f>[11]属性汇总新!V108</f>
        <v>324497065381.76123</v>
      </c>
      <c r="Y111" s="29">
        <f>[6]武将升星!$BK108</f>
        <v>889063.64722369774</v>
      </c>
      <c r="Z111" s="29"/>
      <c r="AA111" s="29" t="e">
        <f>[6]武将升级!$BT108+[6]武将进阶!$AW108</f>
        <v>#VALUE!</v>
      </c>
      <c r="AB111" s="29"/>
      <c r="AC111" s="29">
        <f>[6]武将觉醒!$BY108</f>
        <v>52309.217163781708</v>
      </c>
      <c r="AD111" s="29">
        <f>[6]第4特性!BK109</f>
        <v>395000</v>
      </c>
      <c r="AE111" s="29"/>
      <c r="AF111" s="29">
        <f>[7]士兵训练属性!$CH110</f>
        <v>160328771.30060798</v>
      </c>
      <c r="AG111" s="29">
        <f>[10]装备强化!$CR110+[10]装备突破!$AJ110</f>
        <v>119498930.20966765</v>
      </c>
      <c r="AH111" s="29"/>
      <c r="AI111" s="29" t="e">
        <f>[4]圣人加成属性战力计算!$U112</f>
        <v>#REF!</v>
      </c>
      <c r="AJ111" s="29"/>
      <c r="AK111" s="29">
        <f>[16]战法升星!$AU109</f>
        <v>806848</v>
      </c>
      <c r="AL111" s="29">
        <f>[13]宝物升星!$AZ108</f>
        <v>43022441.42886477</v>
      </c>
      <c r="AM111" s="29">
        <f>[13]宝物温养!$CU108</f>
        <v>0</v>
      </c>
      <c r="AN111" s="29">
        <f>[17]投放验证!M59</f>
        <v>150</v>
      </c>
      <c r="AO111" s="29">
        <f>[17]投放验证!AE59+[17]投放验证!AM59</f>
        <v>161127910.70105982</v>
      </c>
      <c r="AP111" s="29">
        <f>[8]装备强化!DC110+[8]装备突破!CA110</f>
        <v>7019987.3358541578</v>
      </c>
      <c r="AQ111" s="29">
        <f>[14]藏品属性!AN115</f>
        <v>31935883.740116462</v>
      </c>
      <c r="AR111" s="29">
        <f>[15]付费投放!AA111</f>
        <v>217323.32401679383</v>
      </c>
      <c r="AS111" s="29">
        <f>[11]属性汇总新!W108</f>
        <v>33592030.866933778</v>
      </c>
      <c r="AU111" s="29">
        <f t="shared" si="332"/>
        <v>90536237029.82048</v>
      </c>
      <c r="AV111" s="29">
        <f t="shared" si="333"/>
        <v>889063.64722369774</v>
      </c>
      <c r="AW111" s="29">
        <f t="shared" si="334"/>
        <v>202152.17551008912</v>
      </c>
      <c r="AX111" s="29" t="e">
        <f t="shared" si="335"/>
        <v>#DIV/0!</v>
      </c>
      <c r="AY111" s="29">
        <f t="shared" si="336"/>
        <v>859157.21716378175</v>
      </c>
      <c r="AZ111" s="29" t="e">
        <f t="shared" si="337"/>
        <v>#DIV/0!</v>
      </c>
      <c r="BA111" s="29">
        <f t="shared" si="287"/>
        <v>39631093668.937271</v>
      </c>
      <c r="BB111" s="29">
        <f t="shared" si="288"/>
        <v>395000</v>
      </c>
      <c r="BC111" s="29" t="e">
        <f t="shared" si="326"/>
        <v>#DIV/0!</v>
      </c>
      <c r="BD111" s="29">
        <f t="shared" si="338"/>
        <v>0</v>
      </c>
      <c r="BE111" s="29">
        <f t="shared" si="339"/>
        <v>0</v>
      </c>
      <c r="BF111" s="29" t="e">
        <f t="shared" si="340"/>
        <v>#DIV/0!</v>
      </c>
      <c r="BG111" s="29">
        <f t="shared" si="341"/>
        <v>137196441763.69614</v>
      </c>
      <c r="BH111" s="29" t="e">
        <f t="shared" si="342"/>
        <v>#VALUE!</v>
      </c>
      <c r="BI111" s="29" t="e">
        <f t="shared" si="343"/>
        <v>#VALUE!</v>
      </c>
      <c r="BJ111" s="29">
        <f t="shared" si="344"/>
        <v>167276127142.35141</v>
      </c>
      <c r="BK111" s="29">
        <f t="shared" si="345"/>
        <v>119498930.20966765</v>
      </c>
      <c r="BL111" s="29">
        <f t="shared" si="346"/>
        <v>582.69637278709467</v>
      </c>
      <c r="BM111" s="29">
        <f t="shared" si="347"/>
        <v>3319373716587.7241</v>
      </c>
      <c r="BN111" s="29">
        <f t="shared" si="296"/>
        <v>160328771.30060798</v>
      </c>
      <c r="BO111" s="29" t="e">
        <f t="shared" si="348"/>
        <v>#DIV/0!</v>
      </c>
      <c r="BP111" s="29">
        <f t="shared" si="349"/>
        <v>188094575929.6113</v>
      </c>
      <c r="BQ111" s="29">
        <f t="shared" si="350"/>
        <v>0</v>
      </c>
      <c r="BR111" s="29" t="e">
        <f t="shared" si="351"/>
        <v>#DIV/0!</v>
      </c>
      <c r="BS111" s="29" t="e">
        <f t="shared" si="299"/>
        <v>#VALUE!</v>
      </c>
      <c r="BT111" s="29">
        <f t="shared" si="300"/>
        <v>43022441.42886477</v>
      </c>
      <c r="BU111" s="29" t="e">
        <f t="shared" si="321"/>
        <v>#VALUE!</v>
      </c>
      <c r="BV111" s="29">
        <f t="shared" si="301"/>
        <v>1484466792813.1089</v>
      </c>
      <c r="BW111" s="29">
        <f t="shared" si="302"/>
        <v>161128060.70105982</v>
      </c>
      <c r="BX111" s="29">
        <f t="shared" si="322"/>
        <v>4820.3473330346278</v>
      </c>
      <c r="BY111" s="29">
        <f t="shared" si="303"/>
        <v>133678504375.82471</v>
      </c>
      <c r="BZ111" s="29">
        <f t="shared" si="304"/>
        <v>7019987.3358541578</v>
      </c>
      <c r="CA111" s="29" t="e">
        <f t="shared" si="323"/>
        <v>#DIV/0!</v>
      </c>
      <c r="CB111" s="29">
        <f t="shared" si="305"/>
        <v>7173545815.7100458</v>
      </c>
      <c r="CC111" s="29">
        <f t="shared" si="306"/>
        <v>217323.32401679383</v>
      </c>
      <c r="CD111" s="29" t="e">
        <f t="shared" si="324"/>
        <v>#DIV/0!</v>
      </c>
      <c r="CE111" s="29">
        <f t="shared" si="307"/>
        <v>251503219484.95062</v>
      </c>
      <c r="CF111" s="29">
        <f t="shared" si="308"/>
        <v>31935883.740116462</v>
      </c>
      <c r="CG111" s="29">
        <f t="shared" si="325"/>
        <v>0</v>
      </c>
      <c r="CI111" s="69" t="e">
        <f t="shared" si="352"/>
        <v>#DIV/0!</v>
      </c>
      <c r="CJ111" s="69" t="e">
        <f t="shared" si="353"/>
        <v>#DIV/0!</v>
      </c>
      <c r="CK111" s="69" t="e">
        <f t="shared" si="354"/>
        <v>#DIV/0!</v>
      </c>
      <c r="CL111" s="69" t="e">
        <f t="shared" si="355"/>
        <v>#DIV/0!</v>
      </c>
      <c r="CM111" s="69" t="e">
        <f t="shared" si="356"/>
        <v>#DIV/0!</v>
      </c>
      <c r="CN111" s="69" t="e">
        <f t="shared" si="357"/>
        <v>#DIV/0!</v>
      </c>
      <c r="CO111" s="69" t="e">
        <f t="shared" si="358"/>
        <v>#DIV/0!</v>
      </c>
      <c r="CP111" s="69" t="e">
        <f t="shared" si="359"/>
        <v>#DIV/0!</v>
      </c>
      <c r="CQ111" s="69" t="e">
        <f t="shared" si="360"/>
        <v>#DIV/0!</v>
      </c>
      <c r="CR111" s="69" t="e">
        <f t="shared" si="361"/>
        <v>#DIV/0!</v>
      </c>
      <c r="CS111" s="69" t="e">
        <f t="shared" si="362"/>
        <v>#DIV/0!</v>
      </c>
      <c r="CT111" s="69" t="e">
        <f t="shared" si="363"/>
        <v>#DIV/0!</v>
      </c>
      <c r="CU111" s="69" t="e">
        <f t="shared" si="309"/>
        <v>#VALUE!</v>
      </c>
      <c r="CV111" s="69" t="e">
        <f t="shared" si="364"/>
        <v>#DIV/0!</v>
      </c>
      <c r="CW111" s="99" t="e">
        <f t="shared" si="310"/>
        <v>#DIV/0!</v>
      </c>
      <c r="CX111" s="99" t="e">
        <f t="shared" si="311"/>
        <v>#DIV/0!</v>
      </c>
      <c r="CY111" s="99" t="e">
        <f t="shared" si="312"/>
        <v>#DIV/0!</v>
      </c>
      <c r="CZ111" s="99" t="e">
        <f t="shared" si="313"/>
        <v>#DIV/0!</v>
      </c>
      <c r="DA111" s="68" t="e">
        <f t="shared" si="365"/>
        <v>#DIV/0!</v>
      </c>
      <c r="DE111" s="29">
        <v>150</v>
      </c>
      <c r="DF111" s="29" t="e">
        <f>INDEX(武将属性!$E$5:$E$104,$DE111,1)*(INDEX(非r将兵属性验证!$V$7:$V$106,$DE111,1)+INDEX(非r将兵属性验证!$AP$7:$AP$106,$DE111,1))</f>
        <v>#REF!</v>
      </c>
      <c r="DG111" s="29" t="e">
        <f>INDEX((武将属性!$X$5:$X$104+武将属性!$Y$5:$Y$104)*(武将属性!$T$5:$T$104),$DE111,1)*INDEX(非r将兵属性验证!$W$7:$W$106,$DE111,1)+INDEX((士兵属性!$F$5:$F$104)*(士兵属性!$J$5:$J$104),$DE111,1)*INDEX(非r将兵属性验证!$AQ$7:$AQ$106,$DE111,1)+#REF!</f>
        <v>#REF!</v>
      </c>
      <c r="DH111" s="29" t="e">
        <f>INDEX((武将属性!$AJ$5:$AJ$104+武将属性!$AK$5:$AK$104)*(武将属性!$AF$5:$AF$104),$DE111,1)*INDEX(非r将兵属性验证!$X$7:$X$106,$DE111,1)+INDEX((士兵属性!$Q$5:$Q$104)*(士兵属性!$U$5:$U$104),$DE111,1)*INDEX(非r将兵属性验证!$AR$7:$AR$106,$DE111,1)+#REF!</f>
        <v>#REF!</v>
      </c>
      <c r="DI111" s="29"/>
      <c r="DJ111" s="29"/>
      <c r="DK111" s="29" t="e">
        <f>INDEX(带兵数!$F$4:$F$103,$DE111,1)*INDEX(非r将兵属性验证!$AW$7:$AW$106,$DE111,1)</f>
        <v>#REF!</v>
      </c>
      <c r="DL111" s="29" t="e">
        <f>0.5*INDEX(战法技能效用!$F$5:$F$104,$DE111,1)*(INDEX(非r将兵属性验证!$AC$7:$AC$106,$DE111,1)+INDEX(非r将兵属性验证!$AX$7:$AX$106,$DE111,1))</f>
        <v>#REF!</v>
      </c>
      <c r="DM111" s="29" t="e">
        <f>INDEX(武将属性!$E$5:$E$104,$DE111,1)*(INDEX(非r将兵属性验证!$V$7:$V$106,$DE111,1)+INDEX(非r将兵属性验证!$AP$7:$AP$106,$DE111,1))</f>
        <v>#REF!</v>
      </c>
      <c r="DN111" s="29" t="e">
        <f>INDEX((武将属性!$X$5:$X$104+武将属性!$Y$5:$Y$104)*(武将属性!$T$5:$T$104),$DE111,1)*INDEX(非r将兵属性验证!$W$7:$W$106,$DE111,1)+INDEX((士兵属性!$F$5:$F$104)*(士兵属性!$J$5:$J$104),$DE111,1)*INDEX(非r将兵属性验证!$AQ$7:$AQ$106,$DE111,1)+#REF!</f>
        <v>#REF!</v>
      </c>
      <c r="DO111" s="29" t="e">
        <f>INDEX((武将属性!$AJ$5:$AJ$104+武将属性!$AK$5:$AK$104)*(武将属性!$AF$5:$AF$104),$DE111,1)*INDEX(非r将兵属性验证!$X$7:$X$106,$DE111,1)+INDEX((士兵属性!$Q$5:$Q$104)*(士兵属性!$U$5:$U$104),$DE111,1)*INDEX(非r将兵属性验证!$AR$7:$AR$106,$DE111,1)+#REF!</f>
        <v>#REF!</v>
      </c>
      <c r="DP111" s="29"/>
      <c r="DQ111" s="29"/>
      <c r="DR111" s="29" t="e">
        <f>INDEX(带兵数!$F$4:$F$103,$DE111,1)*INDEX(非r将兵属性验证!$AW$7:$AW$106,$DE111,1)</f>
        <v>#REF!</v>
      </c>
      <c r="DS111" s="29" t="e">
        <f>0.5*INDEX(战法技能效用!$F$5:$F$104,$DE111,1)*(INDEX(非r将兵属性验证!$AC$7:$AC$106,$DE111,1)+INDEX(非r将兵属性验证!$AX$7:$AX$106,$DE111,1))</f>
        <v>#REF!</v>
      </c>
      <c r="DT111" s="29" t="e">
        <f t="shared" si="366"/>
        <v>#REF!</v>
      </c>
    </row>
    <row r="112" spans="2:124" x14ac:dyDescent="0.15">
      <c r="B112" s="8">
        <v>18</v>
      </c>
      <c r="C112" s="29">
        <v>160</v>
      </c>
      <c r="D112" s="29">
        <f>[6]武将升星!$AZ109</f>
        <v>0</v>
      </c>
      <c r="E112" s="29">
        <f>[6]武将进阶!$AL109</f>
        <v>0</v>
      </c>
      <c r="F112" s="29">
        <f>[6]武将升级!$BH109</f>
        <v>137659947447.9682</v>
      </c>
      <c r="G112" s="29">
        <f>[6]武将羁绊!$BC112</f>
        <v>90828226858.382401</v>
      </c>
      <c r="H112" s="29">
        <f>[6]武将觉醒!BK109</f>
        <v>0</v>
      </c>
      <c r="I112" s="29">
        <f>[6]第4特性!AJ110</f>
        <v>39631093668.937271</v>
      </c>
      <c r="J112" s="29">
        <f>[7]士兵阶位属性!$CI110</f>
        <v>1192016109948.449</v>
      </c>
      <c r="K112" s="29">
        <f>[7]士兵训练属性!$BY111</f>
        <v>2860943107829.8193</v>
      </c>
      <c r="L112" s="29">
        <f>[10]装备强化!$CE111</f>
        <v>208005938642.13831</v>
      </c>
      <c r="M112" s="29"/>
      <c r="N112" s="29">
        <f>[4]圣人加成属性战力计算!$I113+[4]圣人加成属性战力计算!$R113</f>
        <v>83856754110.365112</v>
      </c>
      <c r="O112" s="29">
        <f>[12]爵位属性!$U109</f>
        <v>208908778771.96155</v>
      </c>
      <c r="P112" s="29" t="e">
        <f>[16]战法升星!AP110</f>
        <v>#DIV/0!</v>
      </c>
      <c r="Q112" s="29" t="e">
        <f>[13]宝物升星!AP109</f>
        <v>#VALUE!</v>
      </c>
      <c r="R112" s="29">
        <f>[13]宝物温养!$CL109</f>
        <v>86626562194.154449</v>
      </c>
      <c r="S112" s="29">
        <f>[17]效用汇总!I59</f>
        <v>108400160336.39293</v>
      </c>
      <c r="T112" s="29">
        <f>[17]效用汇总!J59</f>
        <v>1833810486669.7095</v>
      </c>
      <c r="U112" s="29">
        <f>[8]装备强化!CP111+[8]装备突破!BN111</f>
        <v>133678504375.82471</v>
      </c>
      <c r="V112" s="29">
        <f>[14]藏品属性!AL116+[14]藏品属性!AM116</f>
        <v>251503219484.95062</v>
      </c>
      <c r="W112" s="29">
        <f>[15]育马!AY111+[15]词条!BF111</f>
        <v>7173545815.7100458</v>
      </c>
      <c r="X112" s="29">
        <f>[11]属性汇总新!V109</f>
        <v>440466862508.77222</v>
      </c>
      <c r="Y112" s="29">
        <f>[6]武将升星!$BK109</f>
        <v>987153.55112730141</v>
      </c>
      <c r="Z112" s="29"/>
      <c r="AA112" s="29" t="e">
        <f>[6]武将升级!$BT109+[6]武将进阶!$AW109</f>
        <v>#VALUE!</v>
      </c>
      <c r="AB112" s="29"/>
      <c r="AC112" s="29">
        <f>[6]武将觉醒!$BY109</f>
        <v>52309.217163781708</v>
      </c>
      <c r="AD112" s="29">
        <f>[6]第4特性!BK110</f>
        <v>395000</v>
      </c>
      <c r="AE112" s="29"/>
      <c r="AF112" s="29">
        <f>[7]士兵训练属性!$CH111</f>
        <v>160328771.30060798</v>
      </c>
      <c r="AG112" s="29">
        <f>[10]装备强化!$CR111+[10]装备突破!$AJ111</f>
        <v>210001152.833343</v>
      </c>
      <c r="AH112" s="29"/>
      <c r="AI112" s="29" t="e">
        <f>[4]圣人加成属性战力计算!$U113</f>
        <v>#REF!</v>
      </c>
      <c r="AJ112" s="29"/>
      <c r="AK112" s="29">
        <f>[16]战法升星!$AU110</f>
        <v>806848</v>
      </c>
      <c r="AL112" s="29">
        <f>[13]宝物升星!$AZ109</f>
        <v>127239172.85806587</v>
      </c>
      <c r="AM112" s="29">
        <f>[13]宝物温养!$CU109</f>
        <v>0</v>
      </c>
      <c r="AN112" s="29">
        <f>[17]投放验证!M60</f>
        <v>160</v>
      </c>
      <c r="AO112" s="29">
        <f>[17]投放验证!AE60+[17]投放验证!AM60</f>
        <v>500125773.30706751</v>
      </c>
      <c r="AP112" s="29">
        <f>[8]装备强化!DC111+[8]装备突破!CA111</f>
        <v>7019987.3358541578</v>
      </c>
      <c r="AQ112" s="29">
        <f>[14]藏品属性!AN116</f>
        <v>44960400</v>
      </c>
      <c r="AR112" s="29">
        <f>[15]付费投放!AA112</f>
        <v>217323.32401679383</v>
      </c>
      <c r="AS112" s="29">
        <f>[11]属性汇总新!W109</f>
        <v>43471294.816051871</v>
      </c>
      <c r="AU112" s="29">
        <f t="shared" si="332"/>
        <v>90828226858.382401</v>
      </c>
      <c r="AV112" s="29">
        <f t="shared" si="333"/>
        <v>987153.55112730141</v>
      </c>
      <c r="AW112" s="29">
        <f t="shared" si="334"/>
        <v>2976.7572088649272</v>
      </c>
      <c r="AX112" s="29" t="e">
        <f t="shared" si="335"/>
        <v>#DIV/0!</v>
      </c>
      <c r="AY112" s="29">
        <f t="shared" si="336"/>
        <v>859157.21716378175</v>
      </c>
      <c r="AZ112" s="29" t="e">
        <f t="shared" si="337"/>
        <v>#DIV/0!</v>
      </c>
      <c r="BA112" s="29">
        <f t="shared" si="287"/>
        <v>39631093668.937271</v>
      </c>
      <c r="BB112" s="29">
        <f t="shared" si="288"/>
        <v>395000</v>
      </c>
      <c r="BC112" s="29" t="e">
        <f t="shared" si="326"/>
        <v>#DIV/0!</v>
      </c>
      <c r="BD112" s="29">
        <f t="shared" si="338"/>
        <v>0</v>
      </c>
      <c r="BE112" s="29">
        <f t="shared" si="339"/>
        <v>0</v>
      </c>
      <c r="BF112" s="29" t="e">
        <f t="shared" si="340"/>
        <v>#DIV/0!</v>
      </c>
      <c r="BG112" s="29">
        <f t="shared" si="341"/>
        <v>137659947447.9682</v>
      </c>
      <c r="BH112" s="29" t="e">
        <f t="shared" si="342"/>
        <v>#VALUE!</v>
      </c>
      <c r="BI112" s="29" t="e">
        <f t="shared" si="343"/>
        <v>#VALUE!</v>
      </c>
      <c r="BJ112" s="29">
        <f t="shared" si="344"/>
        <v>208005938642.13831</v>
      </c>
      <c r="BK112" s="29">
        <f t="shared" si="345"/>
        <v>210001152.833343</v>
      </c>
      <c r="BL112" s="29">
        <f t="shared" si="346"/>
        <v>450.04211298930016</v>
      </c>
      <c r="BM112" s="29">
        <f t="shared" si="347"/>
        <v>4052959217778.2686</v>
      </c>
      <c r="BN112" s="29">
        <f t="shared" si="296"/>
        <v>160328771.30060798</v>
      </c>
      <c r="BO112" s="29" t="e">
        <f t="shared" si="348"/>
        <v>#DIV/0!</v>
      </c>
      <c r="BP112" s="29">
        <f t="shared" si="349"/>
        <v>208908778771.96155</v>
      </c>
      <c r="BQ112" s="29">
        <f t="shared" si="350"/>
        <v>0</v>
      </c>
      <c r="BR112" s="29" t="e">
        <f t="shared" si="351"/>
        <v>#DIV/0!</v>
      </c>
      <c r="BS112" s="29" t="e">
        <f t="shared" si="299"/>
        <v>#VALUE!</v>
      </c>
      <c r="BT112" s="29">
        <f t="shared" si="300"/>
        <v>127239172.85806587</v>
      </c>
      <c r="BU112" s="29" t="e">
        <f t="shared" si="321"/>
        <v>#VALUE!</v>
      </c>
      <c r="BV112" s="29">
        <f t="shared" si="301"/>
        <v>1942210647006.1023</v>
      </c>
      <c r="BW112" s="29">
        <f t="shared" si="302"/>
        <v>500125933.30706751</v>
      </c>
      <c r="BX112" s="29">
        <f t="shared" si="322"/>
        <v>1350.2853297400939</v>
      </c>
      <c r="BY112" s="29">
        <f t="shared" si="303"/>
        <v>133678504375.82471</v>
      </c>
      <c r="BZ112" s="29">
        <f t="shared" si="304"/>
        <v>7019987.3358541578</v>
      </c>
      <c r="CA112" s="29" t="e">
        <f t="shared" si="323"/>
        <v>#DIV/0!</v>
      </c>
      <c r="CB112" s="29">
        <f t="shared" si="305"/>
        <v>7173545815.7100458</v>
      </c>
      <c r="CC112" s="29">
        <f t="shared" si="306"/>
        <v>217323.32401679383</v>
      </c>
      <c r="CD112" s="29" t="e">
        <f t="shared" si="324"/>
        <v>#DIV/0!</v>
      </c>
      <c r="CE112" s="29">
        <f t="shared" si="307"/>
        <v>251503219484.95062</v>
      </c>
      <c r="CF112" s="29">
        <f t="shared" si="308"/>
        <v>44960400</v>
      </c>
      <c r="CG112" s="29">
        <f t="shared" si="325"/>
        <v>0</v>
      </c>
      <c r="CI112" s="69" t="e">
        <f t="shared" si="352"/>
        <v>#DIV/0!</v>
      </c>
      <c r="CJ112" s="69" t="e">
        <f t="shared" si="353"/>
        <v>#DIV/0!</v>
      </c>
      <c r="CK112" s="69" t="e">
        <f t="shared" si="354"/>
        <v>#DIV/0!</v>
      </c>
      <c r="CL112" s="69" t="e">
        <f t="shared" si="355"/>
        <v>#DIV/0!</v>
      </c>
      <c r="CM112" s="69" t="e">
        <f t="shared" si="356"/>
        <v>#DIV/0!</v>
      </c>
      <c r="CN112" s="69" t="e">
        <f t="shared" si="357"/>
        <v>#DIV/0!</v>
      </c>
      <c r="CO112" s="69" t="e">
        <f t="shared" si="358"/>
        <v>#DIV/0!</v>
      </c>
      <c r="CP112" s="69" t="e">
        <f t="shared" si="359"/>
        <v>#DIV/0!</v>
      </c>
      <c r="CQ112" s="69" t="e">
        <f t="shared" si="360"/>
        <v>#DIV/0!</v>
      </c>
      <c r="CR112" s="69" t="e">
        <f t="shared" si="361"/>
        <v>#DIV/0!</v>
      </c>
      <c r="CS112" s="69" t="e">
        <f t="shared" si="362"/>
        <v>#DIV/0!</v>
      </c>
      <c r="CT112" s="69" t="e">
        <f t="shared" si="363"/>
        <v>#DIV/0!</v>
      </c>
      <c r="CU112" s="69" t="e">
        <f t="shared" si="309"/>
        <v>#VALUE!</v>
      </c>
      <c r="CV112" s="69" t="e">
        <f t="shared" si="364"/>
        <v>#DIV/0!</v>
      </c>
      <c r="CW112" s="99" t="e">
        <f t="shared" si="310"/>
        <v>#DIV/0!</v>
      </c>
      <c r="CX112" s="99" t="e">
        <f t="shared" si="311"/>
        <v>#DIV/0!</v>
      </c>
      <c r="CY112" s="99" t="e">
        <f t="shared" si="312"/>
        <v>#DIV/0!</v>
      </c>
      <c r="CZ112" s="99" t="e">
        <f t="shared" si="313"/>
        <v>#DIV/0!</v>
      </c>
      <c r="DA112" s="68" t="e">
        <f t="shared" si="365"/>
        <v>#DIV/0!</v>
      </c>
      <c r="DE112" s="29">
        <v>160</v>
      </c>
      <c r="DF112" s="29" t="e">
        <f>INDEX(武将属性!$E$5:$E$104,$DE112,1)*(INDEX(非r将兵属性验证!$V$7:$V$106,$DE112,1)+INDEX(非r将兵属性验证!$AP$7:$AP$106,$DE112,1))</f>
        <v>#REF!</v>
      </c>
      <c r="DG112" s="29" t="e">
        <f>INDEX((武将属性!$X$5:$X$104+武将属性!$Y$5:$Y$104)*(武将属性!$T$5:$T$104),$DE112,1)*INDEX(非r将兵属性验证!$W$7:$W$106,$DE112,1)+INDEX((士兵属性!$F$5:$F$104)*(士兵属性!$J$5:$J$104),$DE112,1)*INDEX(非r将兵属性验证!$AQ$7:$AQ$106,$DE112,1)+#REF!</f>
        <v>#REF!</v>
      </c>
      <c r="DH112" s="29" t="e">
        <f>INDEX((武将属性!$AJ$5:$AJ$104+武将属性!$AK$5:$AK$104)*(武将属性!$AF$5:$AF$104),$DE112,1)*INDEX(非r将兵属性验证!$X$7:$X$106,$DE112,1)+INDEX((士兵属性!$Q$5:$Q$104)*(士兵属性!$U$5:$U$104),$DE112,1)*INDEX(非r将兵属性验证!$AR$7:$AR$106,$DE112,1)+#REF!</f>
        <v>#REF!</v>
      </c>
      <c r="DI112" s="29"/>
      <c r="DJ112" s="29"/>
      <c r="DK112" s="29" t="e">
        <f>INDEX(带兵数!$F$4:$F$103,$DE112,1)*INDEX(非r将兵属性验证!$AW$7:$AW$106,$DE112,1)</f>
        <v>#REF!</v>
      </c>
      <c r="DL112" s="29" t="e">
        <f>0.5*INDEX(战法技能效用!$F$5:$F$104,$DE112,1)*(INDEX(非r将兵属性验证!$AC$7:$AC$106,$DE112,1)+INDEX(非r将兵属性验证!$AX$7:$AX$106,$DE112,1))</f>
        <v>#REF!</v>
      </c>
      <c r="DM112" s="29" t="e">
        <f>INDEX(武将属性!$E$5:$E$104,$DE112,1)*(INDEX(非r将兵属性验证!$V$7:$V$106,$DE112,1)+INDEX(非r将兵属性验证!$AP$7:$AP$106,$DE112,1))</f>
        <v>#REF!</v>
      </c>
      <c r="DN112" s="29" t="e">
        <f>INDEX((武将属性!$X$5:$X$104+武将属性!$Y$5:$Y$104)*(武将属性!$T$5:$T$104),$DE112,1)*INDEX(非r将兵属性验证!$W$7:$W$106,$DE112,1)+INDEX((士兵属性!$F$5:$F$104)*(士兵属性!$J$5:$J$104),$DE112,1)*INDEX(非r将兵属性验证!$AQ$7:$AQ$106,$DE112,1)+#REF!</f>
        <v>#REF!</v>
      </c>
      <c r="DO112" s="29" t="e">
        <f>INDEX((武将属性!$AJ$5:$AJ$104+武将属性!$AK$5:$AK$104)*(武将属性!$AF$5:$AF$104),$DE112,1)*INDEX(非r将兵属性验证!$X$7:$X$106,$DE112,1)+INDEX((士兵属性!$Q$5:$Q$104)*(士兵属性!$U$5:$U$104),$DE112,1)*INDEX(非r将兵属性验证!$AR$7:$AR$106,$DE112,1)+#REF!</f>
        <v>#REF!</v>
      </c>
      <c r="DP112" s="29"/>
      <c r="DQ112" s="29"/>
      <c r="DR112" s="29" t="e">
        <f>INDEX(带兵数!$F$4:$F$103,$DE112,1)*INDEX(非r将兵属性验证!$AW$7:$AW$106,$DE112,1)</f>
        <v>#REF!</v>
      </c>
      <c r="DS112" s="29" t="e">
        <f>0.5*INDEX(战法技能效用!$F$5:$F$104,$DE112,1)*(INDEX(非r将兵属性验证!$AC$7:$AC$106,$DE112,1)+INDEX(非r将兵属性验证!$AX$7:$AX$106,$DE112,1))</f>
        <v>#REF!</v>
      </c>
      <c r="DT112" s="29" t="e">
        <f t="shared" si="366"/>
        <v>#REF!</v>
      </c>
    </row>
    <row r="113" spans="2:90" x14ac:dyDescent="0.15">
      <c r="B113" s="8">
        <v>19</v>
      </c>
      <c r="CI113" s="70"/>
      <c r="CJ113" s="70"/>
      <c r="CK113" s="70"/>
      <c r="CL113" s="70"/>
    </row>
    <row r="114" spans="2:90" x14ac:dyDescent="0.15">
      <c r="B114" s="8">
        <v>20</v>
      </c>
      <c r="CI114" s="70"/>
      <c r="CJ114" s="70"/>
      <c r="CK114" s="70"/>
      <c r="CL114" s="70"/>
    </row>
    <row r="115" spans="2:90" x14ac:dyDescent="0.15">
      <c r="B115" s="8">
        <v>21</v>
      </c>
      <c r="CI115" s="70"/>
      <c r="CJ115" s="70"/>
      <c r="CK115" s="70"/>
      <c r="CL115" s="70"/>
    </row>
    <row r="116" spans="2:90" x14ac:dyDescent="0.15">
      <c r="B116" s="8">
        <v>22</v>
      </c>
      <c r="CI116" s="70"/>
      <c r="CJ116" s="70"/>
      <c r="CK116" s="70"/>
      <c r="CL116" s="70"/>
    </row>
    <row r="117" spans="2:90" x14ac:dyDescent="0.15">
      <c r="B117" s="8">
        <v>23</v>
      </c>
      <c r="AU117" s="8">
        <v>10</v>
      </c>
    </row>
    <row r="118" spans="2:90" x14ac:dyDescent="0.15">
      <c r="B118" s="8">
        <v>24</v>
      </c>
      <c r="AU118" s="8">
        <v>20</v>
      </c>
      <c r="AW118" s="8">
        <f>(AU98-AU$97)/(AV98-AV$97)</f>
        <v>260.58988745094501</v>
      </c>
      <c r="AZ118" s="8" t="e">
        <f>(AX98-AX$97)/(AY98-AY$97)</f>
        <v>#DIV/0!</v>
      </c>
      <c r="BC118" s="8" t="e">
        <f>(BA98-BA$7)/(BB98-BB$7)</f>
        <v>#DIV/0!</v>
      </c>
      <c r="BF118" s="8" t="e">
        <f>(BD98-BD$97)/(BE98-BE$97)</f>
        <v>#DIV/0!</v>
      </c>
      <c r="BI118" s="8" t="e">
        <f>(BG98-BG$97)/(BH98-BH$97)</f>
        <v>#VALUE!</v>
      </c>
      <c r="BL118" s="8">
        <f>(BJ98-BJ$97)/(BK98-BK$97)</f>
        <v>3908.5408410827727</v>
      </c>
      <c r="BO118" s="8">
        <f>(BM98-BM$97)/(BN98-BN$97)</f>
        <v>2882.5034287971184</v>
      </c>
      <c r="BR118" s="8" t="e">
        <f>(BP98-BP$97)/(BQ98-BQ$97)</f>
        <v>#VALUE!</v>
      </c>
      <c r="BU118" s="8" t="e">
        <f>(BS98-BS$97)/(BT98-BT$97)</f>
        <v>#VALUE!</v>
      </c>
      <c r="BX118" s="8">
        <f>(BV98-BV$52)/(BW98-BW$52)</f>
        <v>0</v>
      </c>
      <c r="CA118" s="8" t="e">
        <f>(BY98-BY$52)/(BZ98-BZ$52)</f>
        <v>#DIV/0!</v>
      </c>
      <c r="CD118" s="8" t="e">
        <f t="shared" ref="CD118:CD132" si="367">(CB98-CB$7)/(CC98-CC$7)</f>
        <v>#DIV/0!</v>
      </c>
      <c r="CG118" s="8" t="e">
        <f>(CE98-CE$52)/(CF98-CF$52)</f>
        <v>#DIV/0!</v>
      </c>
    </row>
    <row r="119" spans="2:90" x14ac:dyDescent="0.15">
      <c r="B119" s="8">
        <v>25</v>
      </c>
      <c r="AU119" s="8">
        <v>30</v>
      </c>
      <c r="AW119" s="8">
        <f t="shared" ref="AW119:AW126" si="368">(AU99-AU$97)/(AV99-AV$97)</f>
        <v>575.00436347320851</v>
      </c>
      <c r="AX119" s="8" t="e">
        <f t="shared" ref="AX119:AX126" si="369">AW98/AZ98</f>
        <v>#DIV/0!</v>
      </c>
      <c r="AZ119" s="8" t="e">
        <f t="shared" ref="AZ119:AZ125" si="370">(AX99-AX$97)/(AY99-AY$97)</f>
        <v>#DIV/0!</v>
      </c>
      <c r="BC119" s="8" t="e">
        <f t="shared" ref="BC119:BC132" si="371">(BA99-BA$7)/(BB99-BB$7)</f>
        <v>#DIV/0!</v>
      </c>
      <c r="BF119" s="8" t="e">
        <f t="shared" ref="BF119:BF126" si="372">(BD99-BD$97)/(BE99-BE$97)</f>
        <v>#DIV/0!</v>
      </c>
      <c r="BI119" s="8" t="e">
        <f t="shared" ref="BI119:BI126" si="373">(BG99-BG$97)/(BH99-BH$97)</f>
        <v>#VALUE!</v>
      </c>
      <c r="BL119" s="8">
        <f t="shared" ref="BL119:BL126" si="374">(BJ99-BJ$97)/(BK99-BK$97)</f>
        <v>7611.6716617739958</v>
      </c>
      <c r="BO119" s="8">
        <f t="shared" ref="BO119:BO126" si="375">(BM99-BM$97)/(BN99-BN$97)</f>
        <v>3226.8686460567424</v>
      </c>
      <c r="BR119" s="8" t="e">
        <f t="shared" ref="BR119:BR126" si="376">(BP99-BP$97)/(BQ99-BQ$97)</f>
        <v>#DIV/0!</v>
      </c>
      <c r="BU119" s="8" t="e">
        <f t="shared" ref="BU119:BU126" si="377">(BS99-BS$97)/(BT99-BT$97)</f>
        <v>#VALUE!</v>
      </c>
      <c r="BX119" s="8">
        <f t="shared" ref="BX119:BX132" si="378">(BV99-BV$52)/(BW99-BW$52)</f>
        <v>0</v>
      </c>
      <c r="CA119" s="8" t="e">
        <f t="shared" ref="CA119:CA132" si="379">(BY99-BY$52)/(BZ99-BZ$52)</f>
        <v>#DIV/0!</v>
      </c>
      <c r="CD119" s="8" t="e">
        <f t="shared" si="367"/>
        <v>#DIV/0!</v>
      </c>
      <c r="CG119" s="8" t="e">
        <f t="shared" ref="CG119:CG132" si="380">(CE99-CE$52)/(CF99-CF$52)</f>
        <v>#DIV/0!</v>
      </c>
    </row>
    <row r="120" spans="2:90" x14ac:dyDescent="0.15">
      <c r="B120" s="8">
        <v>26</v>
      </c>
      <c r="AU120" s="8">
        <v>40</v>
      </c>
      <c r="AW120" s="8">
        <f t="shared" si="368"/>
        <v>1374.1896831409631</v>
      </c>
      <c r="AX120" s="8" t="e">
        <f t="shared" si="369"/>
        <v>#DIV/0!</v>
      </c>
      <c r="AZ120" s="8" t="e">
        <f t="shared" si="370"/>
        <v>#DIV/0!</v>
      </c>
      <c r="BC120" s="8" t="e">
        <f t="shared" si="371"/>
        <v>#DIV/0!</v>
      </c>
      <c r="BF120" s="8" t="e">
        <f t="shared" si="372"/>
        <v>#DIV/0!</v>
      </c>
      <c r="BI120" s="8" t="e">
        <f t="shared" si="373"/>
        <v>#VALUE!</v>
      </c>
      <c r="BL120" s="8">
        <f t="shared" si="374"/>
        <v>13961.003212222919</v>
      </c>
      <c r="BO120" s="8">
        <f t="shared" si="375"/>
        <v>4223.6179740365633</v>
      </c>
      <c r="BR120" s="8" t="e">
        <f t="shared" si="376"/>
        <v>#DIV/0!</v>
      </c>
      <c r="BU120" s="8" t="e">
        <f t="shared" si="377"/>
        <v>#VALUE!</v>
      </c>
      <c r="BX120" s="8">
        <f t="shared" si="378"/>
        <v>0</v>
      </c>
      <c r="CA120" s="8" t="e">
        <f t="shared" si="379"/>
        <v>#DIV/0!</v>
      </c>
      <c r="CD120" s="8" t="e">
        <f t="shared" si="367"/>
        <v>#DIV/0!</v>
      </c>
      <c r="CG120" s="8" t="e">
        <f t="shared" si="380"/>
        <v>#DIV/0!</v>
      </c>
    </row>
    <row r="121" spans="2:90" x14ac:dyDescent="0.15">
      <c r="B121" s="8">
        <v>27</v>
      </c>
      <c r="AU121" s="8">
        <v>50</v>
      </c>
      <c r="AW121" s="8">
        <f t="shared" si="368"/>
        <v>4742.7818906874354</v>
      </c>
      <c r="AX121" s="8" t="e">
        <f t="shared" si="369"/>
        <v>#DIV/0!</v>
      </c>
      <c r="AZ121" s="8" t="e">
        <f t="shared" si="370"/>
        <v>#DIV/0!</v>
      </c>
      <c r="BC121" s="8">
        <f t="shared" si="371"/>
        <v>0</v>
      </c>
      <c r="BF121" s="8" t="e">
        <f t="shared" si="372"/>
        <v>#DIV/0!</v>
      </c>
      <c r="BI121" s="8" t="e">
        <f t="shared" si="373"/>
        <v>#VALUE!</v>
      </c>
      <c r="BL121" s="8">
        <f t="shared" si="374"/>
        <v>11410.72936766734</v>
      </c>
      <c r="BO121" s="8">
        <f t="shared" si="375"/>
        <v>4543.6174790629302</v>
      </c>
      <c r="BR121" s="8" t="e">
        <f t="shared" si="376"/>
        <v>#DIV/0!</v>
      </c>
      <c r="BU121" s="8" t="e">
        <f t="shared" si="377"/>
        <v>#VALUE!</v>
      </c>
      <c r="BX121" s="8">
        <f t="shared" si="378"/>
        <v>0</v>
      </c>
      <c r="CA121" s="8" t="e">
        <f t="shared" si="379"/>
        <v>#DIV/0!</v>
      </c>
      <c r="CD121" s="8" t="e">
        <f t="shared" si="367"/>
        <v>#DIV/0!</v>
      </c>
      <c r="CG121" s="8">
        <f t="shared" si="380"/>
        <v>49622.127828829711</v>
      </c>
    </row>
    <row r="122" spans="2:90" x14ac:dyDescent="0.15">
      <c r="B122" s="8">
        <v>28</v>
      </c>
      <c r="AU122" s="8">
        <v>60</v>
      </c>
      <c r="AW122" s="8">
        <f t="shared" si="368"/>
        <v>6948.553735467186</v>
      </c>
      <c r="AX122" s="8" t="e">
        <f t="shared" si="369"/>
        <v>#DIV/0!</v>
      </c>
      <c r="AZ122" s="8" t="e">
        <f t="shared" si="370"/>
        <v>#DIV/0!</v>
      </c>
      <c r="BA122" s="8" t="e">
        <f>BC122/AZ122</f>
        <v>#DIV/0!</v>
      </c>
      <c r="BC122" s="8">
        <f t="shared" si="371"/>
        <v>122123.87607221224</v>
      </c>
      <c r="BF122" s="8" t="e">
        <f t="shared" si="372"/>
        <v>#DIV/0!</v>
      </c>
      <c r="BI122" s="8" t="e">
        <f t="shared" si="373"/>
        <v>#VALUE!</v>
      </c>
      <c r="BL122" s="8">
        <f t="shared" si="374"/>
        <v>10875.563617837959</v>
      </c>
      <c r="BO122" s="8">
        <f t="shared" si="375"/>
        <v>5331.0703692355382</v>
      </c>
      <c r="BR122" s="8" t="e">
        <f t="shared" si="376"/>
        <v>#DIV/0!</v>
      </c>
      <c r="BU122" s="8" t="e">
        <f t="shared" si="377"/>
        <v>#VALUE!</v>
      </c>
      <c r="BX122" s="8">
        <f t="shared" si="378"/>
        <v>0</v>
      </c>
      <c r="CA122" s="8">
        <f t="shared" si="379"/>
        <v>6841.4407993673631</v>
      </c>
      <c r="CD122" s="8">
        <f t="shared" si="367"/>
        <v>74992.022991212696</v>
      </c>
      <c r="CG122" s="8">
        <f t="shared" si="380"/>
        <v>84109.272680931448</v>
      </c>
    </row>
    <row r="123" spans="2:90" x14ac:dyDescent="0.15">
      <c r="B123" s="8">
        <v>29</v>
      </c>
      <c r="AU123" s="8">
        <v>70</v>
      </c>
      <c r="AW123" s="8">
        <f t="shared" si="368"/>
        <v>22910.982581759778</v>
      </c>
      <c r="AX123" s="8" t="e">
        <f t="shared" si="369"/>
        <v>#DIV/0!</v>
      </c>
      <c r="AZ123" s="8" t="e">
        <f t="shared" si="370"/>
        <v>#DIV/0!</v>
      </c>
      <c r="BA123" s="8" t="e">
        <f t="shared" ref="BA123:BA132" si="381">BC123/AZ123</f>
        <v>#DIV/0!</v>
      </c>
      <c r="BC123" s="8">
        <f t="shared" si="371"/>
        <v>254622.95776495588</v>
      </c>
      <c r="BF123" s="8" t="e">
        <f t="shared" si="372"/>
        <v>#DIV/0!</v>
      </c>
      <c r="BI123" s="8" t="e">
        <f t="shared" si="373"/>
        <v>#VALUE!</v>
      </c>
      <c r="BL123" s="8">
        <f t="shared" si="374"/>
        <v>15963.613003302622</v>
      </c>
      <c r="BO123" s="8">
        <f t="shared" si="375"/>
        <v>9799.9443686480099</v>
      </c>
      <c r="BR123" s="8" t="e">
        <f t="shared" si="376"/>
        <v>#DIV/0!</v>
      </c>
      <c r="BU123" s="8" t="e">
        <f t="shared" si="377"/>
        <v>#VALUE!</v>
      </c>
      <c r="BX123" s="8">
        <f t="shared" si="378"/>
        <v>47536.970337268256</v>
      </c>
      <c r="CA123" s="8">
        <f t="shared" si="379"/>
        <v>6708.308051713052</v>
      </c>
      <c r="CD123" s="8">
        <f t="shared" si="367"/>
        <v>49075.054698233718</v>
      </c>
      <c r="CG123" s="8">
        <f t="shared" si="380"/>
        <v>93329.70076401424</v>
      </c>
    </row>
    <row r="124" spans="2:90" x14ac:dyDescent="0.15">
      <c r="B124" s="8">
        <v>30</v>
      </c>
      <c r="AU124" s="8">
        <v>80</v>
      </c>
      <c r="AW124" s="8">
        <f t="shared" si="368"/>
        <v>39761.048396092738</v>
      </c>
      <c r="AX124" s="8" t="e">
        <f t="shared" si="369"/>
        <v>#DIV/0!</v>
      </c>
      <c r="AZ124" s="8" t="e">
        <f t="shared" si="370"/>
        <v>#DIV/0!</v>
      </c>
      <c r="BA124" s="8" t="e">
        <f t="shared" si="381"/>
        <v>#DIV/0!</v>
      </c>
      <c r="BC124" s="8">
        <f t="shared" si="371"/>
        <v>363618.07787658082</v>
      </c>
      <c r="BF124" s="8" t="e">
        <f t="shared" si="372"/>
        <v>#DIV/0!</v>
      </c>
      <c r="BI124" s="8" t="e">
        <f t="shared" si="373"/>
        <v>#VALUE!</v>
      </c>
      <c r="BL124" s="8">
        <f t="shared" si="374"/>
        <v>21617.881737651216</v>
      </c>
      <c r="BO124" s="8">
        <f t="shared" si="375"/>
        <v>15193.381233468583</v>
      </c>
      <c r="BR124" s="8" t="e">
        <f t="shared" si="376"/>
        <v>#DIV/0!</v>
      </c>
      <c r="BU124" s="8" t="e">
        <f t="shared" si="377"/>
        <v>#VALUE!</v>
      </c>
      <c r="BX124" s="8">
        <f t="shared" si="378"/>
        <v>27247.849691662337</v>
      </c>
      <c r="CA124" s="8">
        <f t="shared" si="379"/>
        <v>9501.5239903585152</v>
      </c>
      <c r="CD124" s="8">
        <f t="shared" si="367"/>
        <v>31516.188478108823</v>
      </c>
      <c r="CG124" s="8">
        <f t="shared" si="380"/>
        <v>116390.9369015915</v>
      </c>
    </row>
    <row r="125" spans="2:90" x14ac:dyDescent="0.15">
      <c r="B125" s="8">
        <v>31</v>
      </c>
      <c r="AU125" s="8">
        <v>90</v>
      </c>
      <c r="AW125" s="8">
        <f t="shared" si="368"/>
        <v>42732.647855120762</v>
      </c>
      <c r="AX125" s="8" t="e">
        <f t="shared" si="369"/>
        <v>#DIV/0!</v>
      </c>
      <c r="AZ125" s="8" t="e">
        <f t="shared" si="370"/>
        <v>#DIV/0!</v>
      </c>
      <c r="BA125" s="8" t="e">
        <f t="shared" si="381"/>
        <v>#DIV/0!</v>
      </c>
      <c r="BC125" s="8">
        <f t="shared" si="371"/>
        <v>98742.427612054322</v>
      </c>
      <c r="BF125" s="8" t="e">
        <f t="shared" si="372"/>
        <v>#DIV/0!</v>
      </c>
      <c r="BI125" s="8" t="e">
        <f t="shared" si="373"/>
        <v>#VALUE!</v>
      </c>
      <c r="BL125" s="8">
        <f t="shared" si="374"/>
        <v>16993.977372501347</v>
      </c>
      <c r="BO125" s="8">
        <f t="shared" si="375"/>
        <v>19919.662877879156</v>
      </c>
      <c r="BR125" s="8" t="e">
        <f t="shared" si="376"/>
        <v>#DIV/0!</v>
      </c>
      <c r="BU125" s="8" t="e">
        <f t="shared" si="377"/>
        <v>#VALUE!</v>
      </c>
      <c r="BX125" s="8">
        <f t="shared" si="378"/>
        <v>49051.033122976645</v>
      </c>
      <c r="CA125" s="8">
        <f t="shared" si="379"/>
        <v>9583.2717702138234</v>
      </c>
      <c r="CD125" s="8">
        <f t="shared" si="367"/>
        <v>33008.632866096341</v>
      </c>
      <c r="CG125" s="8">
        <f t="shared" si="380"/>
        <v>127827.54128713241</v>
      </c>
    </row>
    <row r="126" spans="2:90" x14ac:dyDescent="0.15">
      <c r="B126" s="8">
        <v>32</v>
      </c>
      <c r="AU126" s="8">
        <v>100</v>
      </c>
      <c r="AW126" s="8">
        <f t="shared" si="368"/>
        <v>48966.272049406973</v>
      </c>
      <c r="AX126" s="8" t="e">
        <f t="shared" si="369"/>
        <v>#DIV/0!</v>
      </c>
      <c r="AZ126" s="8" t="e">
        <f>(AX106-AX$97)/(AY106-AY$97)</f>
        <v>#DIV/0!</v>
      </c>
      <c r="BA126" s="8" t="e">
        <f t="shared" si="381"/>
        <v>#DIV/0!</v>
      </c>
      <c r="BC126" s="8">
        <f t="shared" si="371"/>
        <v>100331.88270617031</v>
      </c>
      <c r="BF126" s="8" t="e">
        <f t="shared" si="372"/>
        <v>#DIV/0!</v>
      </c>
      <c r="BI126" s="8" t="e">
        <f t="shared" si="373"/>
        <v>#VALUE!</v>
      </c>
      <c r="BL126" s="8">
        <f t="shared" si="374"/>
        <v>12116.410486151433</v>
      </c>
      <c r="BO126" s="8">
        <f t="shared" si="375"/>
        <v>14580.053939697378</v>
      </c>
      <c r="BR126" s="8" t="e">
        <f t="shared" si="376"/>
        <v>#DIV/0!</v>
      </c>
      <c r="BU126" s="8" t="e">
        <f t="shared" si="377"/>
        <v>#VALUE!</v>
      </c>
      <c r="BX126" s="8">
        <f t="shared" si="378"/>
        <v>91338.295810851618</v>
      </c>
      <c r="CA126" s="8">
        <f t="shared" si="379"/>
        <v>11030.045276909324</v>
      </c>
      <c r="CD126" s="8">
        <f t="shared" si="367"/>
        <v>33008.632866096341</v>
      </c>
      <c r="CG126" s="8">
        <f t="shared" si="380"/>
        <v>130315.76359946086</v>
      </c>
    </row>
    <row r="127" spans="2:90" x14ac:dyDescent="0.15">
      <c r="B127" s="8">
        <v>33</v>
      </c>
      <c r="AU127" s="8">
        <v>110</v>
      </c>
      <c r="AW127" s="8">
        <f t="shared" ref="AW127:AW132" si="382">(AU107-AU$97)/(AV107-AV$97)</f>
        <v>56413.370264598198</v>
      </c>
      <c r="AX127" s="8" t="e">
        <f t="shared" ref="AX127:AX132" si="383">AW106/AZ106</f>
        <v>#DIV/0!</v>
      </c>
      <c r="AZ127" s="8" t="e">
        <f t="shared" ref="AZ127:AZ132" si="384">(AX107-AX$97)/(AY107-AY$97)</f>
        <v>#DIV/0!</v>
      </c>
      <c r="BA127" s="8" t="e">
        <f t="shared" si="381"/>
        <v>#DIV/0!</v>
      </c>
      <c r="BC127" s="8">
        <f t="shared" si="371"/>
        <v>100331.88270617031</v>
      </c>
      <c r="BF127" s="8" t="e">
        <f t="shared" ref="BF127:BF132" si="385">(BD107-BD$97)/(BE107-BE$97)</f>
        <v>#DIV/0!</v>
      </c>
      <c r="BI127" s="8" t="e">
        <f t="shared" ref="BI127:BI132" si="386">(BG107-BG$97)/(BH107-BH$97)</f>
        <v>#VALUE!</v>
      </c>
      <c r="BL127" s="8">
        <f t="shared" ref="BL127:BL132" si="387">(BJ107-BJ$97)/(BK107-BK$97)</f>
        <v>8457.4775469930755</v>
      </c>
      <c r="BO127" s="8">
        <f t="shared" ref="BO127:BO132" si="388">(BM107-BM$97)/(BN107-BN$97)</f>
        <v>13839.115398337588</v>
      </c>
      <c r="BR127" s="8" t="e">
        <f t="shared" ref="BR127:BR132" si="389">(BP107-BP$97)/(BQ107-BQ$97)</f>
        <v>#DIV/0!</v>
      </c>
      <c r="BU127" s="8" t="e">
        <f t="shared" ref="BU127:BU132" si="390">(BS107-BS$97)/(BT107-BT$97)</f>
        <v>#VALUE!</v>
      </c>
      <c r="BX127" s="8">
        <f t="shared" si="378"/>
        <v>74990.60305799426</v>
      </c>
      <c r="CA127" s="8">
        <f t="shared" si="379"/>
        <v>19042.556343808468</v>
      </c>
      <c r="CD127" s="8">
        <f t="shared" si="367"/>
        <v>33008.632866096341</v>
      </c>
      <c r="CG127" s="8">
        <f t="shared" si="380"/>
        <v>141197.39375311523</v>
      </c>
    </row>
    <row r="128" spans="2:90" x14ac:dyDescent="0.15">
      <c r="B128" s="8">
        <v>34</v>
      </c>
      <c r="AU128" s="8">
        <v>120</v>
      </c>
      <c r="AW128" s="8">
        <f t="shared" si="382"/>
        <v>66943.197542992799</v>
      </c>
      <c r="AX128" s="8" t="e">
        <f t="shared" si="383"/>
        <v>#DIV/0!</v>
      </c>
      <c r="AZ128" s="8" t="e">
        <f t="shared" si="384"/>
        <v>#DIV/0!</v>
      </c>
      <c r="BA128" s="8" t="e">
        <f t="shared" si="381"/>
        <v>#DIV/0!</v>
      </c>
      <c r="BC128" s="8">
        <f t="shared" si="371"/>
        <v>100331.88270617031</v>
      </c>
      <c r="BF128" s="8" t="e">
        <f t="shared" si="385"/>
        <v>#DIV/0!</v>
      </c>
      <c r="BI128" s="8" t="e">
        <f t="shared" si="386"/>
        <v>#VALUE!</v>
      </c>
      <c r="BL128" s="8">
        <f t="shared" si="387"/>
        <v>5682.7384839404904</v>
      </c>
      <c r="BO128" s="8">
        <f t="shared" si="388"/>
        <v>10097.540622739894</v>
      </c>
      <c r="BR128" s="8" t="e">
        <f t="shared" si="389"/>
        <v>#DIV/0!</v>
      </c>
      <c r="BU128" s="8" t="e">
        <f t="shared" si="390"/>
        <v>#VALUE!</v>
      </c>
      <c r="BX128" s="8">
        <f t="shared" si="378"/>
        <v>41877.505571953639</v>
      </c>
      <c r="CA128" s="8">
        <f t="shared" si="379"/>
        <v>19042.556343808468</v>
      </c>
      <c r="CD128" s="8">
        <f t="shared" si="367"/>
        <v>33008.632866096341</v>
      </c>
      <c r="CG128" s="8">
        <f t="shared" si="380"/>
        <v>118452.03570940427</v>
      </c>
    </row>
    <row r="129" spans="2:124" x14ac:dyDescent="0.15">
      <c r="B129" s="8">
        <v>35</v>
      </c>
      <c r="AU129" s="8">
        <v>130</v>
      </c>
      <c r="AW129" s="8">
        <f t="shared" si="382"/>
        <v>79912.498906057022</v>
      </c>
      <c r="AX129" s="8" t="e">
        <f t="shared" si="383"/>
        <v>#DIV/0!</v>
      </c>
      <c r="AZ129" s="8" t="e">
        <f t="shared" si="384"/>
        <v>#DIV/0!</v>
      </c>
      <c r="BA129" s="8" t="e">
        <f t="shared" si="381"/>
        <v>#DIV/0!</v>
      </c>
      <c r="BC129" s="8">
        <f t="shared" si="371"/>
        <v>100331.88270617031</v>
      </c>
      <c r="BF129" s="8" t="e">
        <f t="shared" si="385"/>
        <v>#DIV/0!</v>
      </c>
      <c r="BI129" s="8" t="e">
        <f t="shared" si="386"/>
        <v>#VALUE!</v>
      </c>
      <c r="BL129" s="8">
        <f t="shared" si="387"/>
        <v>3721.732156472905</v>
      </c>
      <c r="BO129" s="8">
        <f t="shared" si="388"/>
        <v>8262.1709996042991</v>
      </c>
      <c r="BR129" s="8" t="e">
        <f t="shared" si="389"/>
        <v>#DIV/0!</v>
      </c>
      <c r="BU129" s="8" t="e">
        <f t="shared" si="390"/>
        <v>#VALUE!</v>
      </c>
      <c r="BX129" s="8">
        <f t="shared" si="378"/>
        <v>23604.504127127322</v>
      </c>
      <c r="CA129" s="8">
        <f t="shared" si="379"/>
        <v>19042.556343808468</v>
      </c>
      <c r="CD129" s="8">
        <f t="shared" si="367"/>
        <v>33008.632866096341</v>
      </c>
      <c r="CG129" s="8">
        <f t="shared" si="380"/>
        <v>42722.87680985828</v>
      </c>
    </row>
    <row r="130" spans="2:124" x14ac:dyDescent="0.15">
      <c r="B130" s="8">
        <v>36</v>
      </c>
      <c r="AU130" s="8">
        <v>140</v>
      </c>
      <c r="AW130" s="8">
        <f t="shared" si="382"/>
        <v>90727.965019631578</v>
      </c>
      <c r="AX130" s="8" t="e">
        <f t="shared" si="383"/>
        <v>#DIV/0!</v>
      </c>
      <c r="AZ130" s="8" t="e">
        <f t="shared" si="384"/>
        <v>#DIV/0!</v>
      </c>
      <c r="BA130" s="8" t="e">
        <f t="shared" si="381"/>
        <v>#DIV/0!</v>
      </c>
      <c r="BC130" s="8">
        <f t="shared" si="371"/>
        <v>100331.88270617031</v>
      </c>
      <c r="BF130" s="8" t="e">
        <f t="shared" si="385"/>
        <v>#DIV/0!</v>
      </c>
      <c r="BI130" s="8" t="e">
        <f t="shared" si="386"/>
        <v>#VALUE!</v>
      </c>
      <c r="BL130" s="8">
        <f t="shared" si="387"/>
        <v>2300.4253025516964</v>
      </c>
      <c r="BO130" s="8">
        <f t="shared" si="388"/>
        <v>13049.196860680886</v>
      </c>
      <c r="BR130" s="8" t="e">
        <f t="shared" si="389"/>
        <v>#DIV/0!</v>
      </c>
      <c r="BU130" s="8" t="e">
        <f t="shared" si="390"/>
        <v>#VALUE!</v>
      </c>
      <c r="BX130" s="8">
        <f t="shared" si="378"/>
        <v>13797.394030072652</v>
      </c>
      <c r="CA130" s="8">
        <f t="shared" si="379"/>
        <v>19042.556343808468</v>
      </c>
      <c r="CD130" s="8">
        <f t="shared" si="367"/>
        <v>33008.632866096341</v>
      </c>
      <c r="CG130" s="8">
        <f t="shared" si="380"/>
        <v>13299.049883507047</v>
      </c>
    </row>
    <row r="131" spans="2:124" x14ac:dyDescent="0.15">
      <c r="B131" s="8">
        <v>37</v>
      </c>
      <c r="AU131" s="8">
        <v>150</v>
      </c>
      <c r="AW131" s="8">
        <f t="shared" si="382"/>
        <v>103772.57639058956</v>
      </c>
      <c r="AX131" s="8" t="e">
        <f t="shared" si="383"/>
        <v>#DIV/0!</v>
      </c>
      <c r="AZ131" s="8" t="e">
        <f t="shared" si="384"/>
        <v>#DIV/0!</v>
      </c>
      <c r="BA131" s="8" t="e">
        <f t="shared" si="381"/>
        <v>#DIV/0!</v>
      </c>
      <c r="BC131" s="8">
        <f t="shared" si="371"/>
        <v>100331.88270617031</v>
      </c>
      <c r="BF131" s="8" t="e">
        <f t="shared" si="385"/>
        <v>#DIV/0!</v>
      </c>
      <c r="BI131" s="8" t="e">
        <f t="shared" si="386"/>
        <v>#VALUE!</v>
      </c>
      <c r="BL131" s="8">
        <f t="shared" si="387"/>
        <v>1399.8028605299978</v>
      </c>
      <c r="BO131" s="8">
        <f t="shared" si="388"/>
        <v>20703.63878481237</v>
      </c>
      <c r="BR131" s="8" t="e">
        <f t="shared" si="389"/>
        <v>#DIV/0!</v>
      </c>
      <c r="BU131" s="8" t="e">
        <f t="shared" si="390"/>
        <v>#VALUE!</v>
      </c>
      <c r="BX131" s="8">
        <f t="shared" si="378"/>
        <v>9212.9631454875216</v>
      </c>
      <c r="CA131" s="8">
        <f t="shared" si="379"/>
        <v>19042.556343808468</v>
      </c>
      <c r="CD131" s="8">
        <f t="shared" si="367"/>
        <v>33008.632866096341</v>
      </c>
      <c r="CG131" s="8">
        <f t="shared" si="380"/>
        <v>7875.2547301211289</v>
      </c>
    </row>
    <row r="132" spans="2:124" x14ac:dyDescent="0.15">
      <c r="B132" s="8">
        <v>38</v>
      </c>
      <c r="AU132" s="8">
        <v>160</v>
      </c>
      <c r="AW132" s="8">
        <f t="shared" si="382"/>
        <v>93585.282931519643</v>
      </c>
      <c r="AX132" s="8" t="e">
        <f t="shared" si="383"/>
        <v>#DIV/0!</v>
      </c>
      <c r="AZ132" s="8" t="e">
        <f t="shared" si="384"/>
        <v>#DIV/0!</v>
      </c>
      <c r="BA132" s="8" t="e">
        <f t="shared" si="381"/>
        <v>#DIV/0!</v>
      </c>
      <c r="BC132" s="8">
        <f t="shared" si="371"/>
        <v>100331.88270617031</v>
      </c>
      <c r="BF132" s="8" t="e">
        <f t="shared" si="385"/>
        <v>#DIV/0!</v>
      </c>
      <c r="BI132" s="8" t="e">
        <f t="shared" si="386"/>
        <v>#VALUE!</v>
      </c>
      <c r="BL132" s="8">
        <f t="shared" si="387"/>
        <v>990.48947835618594</v>
      </c>
      <c r="BO132" s="8">
        <f t="shared" si="388"/>
        <v>25279.210253480062</v>
      </c>
      <c r="BR132" s="8" t="e">
        <f t="shared" si="389"/>
        <v>#DIV/0!</v>
      </c>
      <c r="BU132" s="8" t="e">
        <f t="shared" si="390"/>
        <v>#VALUE!</v>
      </c>
      <c r="BX132" s="8">
        <f t="shared" si="378"/>
        <v>3883.4432619754907</v>
      </c>
      <c r="CA132" s="8">
        <f t="shared" si="379"/>
        <v>19042.556343808468</v>
      </c>
      <c r="CD132" s="8">
        <f t="shared" si="367"/>
        <v>33008.632866096341</v>
      </c>
      <c r="CG132" s="8">
        <f t="shared" si="380"/>
        <v>5593.8830500829754</v>
      </c>
    </row>
    <row r="133" spans="2:124" x14ac:dyDescent="0.15">
      <c r="B133" s="8">
        <v>39</v>
      </c>
    </row>
    <row r="134" spans="2:124" x14ac:dyDescent="0.15">
      <c r="B134" s="8">
        <v>40</v>
      </c>
    </row>
    <row r="135" spans="2:124" x14ac:dyDescent="0.15">
      <c r="B135" s="8">
        <v>41</v>
      </c>
    </row>
    <row r="136" spans="2:124" x14ac:dyDescent="0.15">
      <c r="B136" s="8">
        <v>42</v>
      </c>
    </row>
    <row r="137" spans="2:124" x14ac:dyDescent="0.15">
      <c r="B137" s="8">
        <v>43</v>
      </c>
    </row>
    <row r="138" spans="2:124" x14ac:dyDescent="0.15">
      <c r="B138" s="8">
        <v>44</v>
      </c>
    </row>
    <row r="139" spans="2:124" x14ac:dyDescent="0.15">
      <c r="B139" s="8">
        <v>45</v>
      </c>
    </row>
    <row r="140" spans="2:124" x14ac:dyDescent="0.15">
      <c r="B140" s="8">
        <v>1</v>
      </c>
      <c r="C140" s="29" t="s">
        <v>171</v>
      </c>
      <c r="D140" s="121" t="s">
        <v>255</v>
      </c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3"/>
      <c r="Y140" s="120" t="s">
        <v>261</v>
      </c>
      <c r="Z140" s="120"/>
      <c r="AA140" s="120"/>
      <c r="AB140" s="120"/>
      <c r="AC140" s="120"/>
      <c r="AD140" s="120"/>
      <c r="AE140" s="120"/>
      <c r="AF140" s="120"/>
      <c r="AG140" s="120"/>
      <c r="AH140" s="120"/>
      <c r="AI140" s="120"/>
      <c r="AJ140" s="120"/>
      <c r="AK140" s="120"/>
      <c r="AL140" s="120"/>
      <c r="AM140" s="120"/>
      <c r="AN140" s="120"/>
      <c r="AO140" s="120"/>
      <c r="AP140" s="120"/>
      <c r="AQ140" s="120"/>
      <c r="AR140" s="120"/>
      <c r="AS140" s="120"/>
      <c r="AU140" s="120" t="s">
        <v>262</v>
      </c>
      <c r="AV140" s="120"/>
      <c r="AW140" s="120"/>
      <c r="AX140" s="120" t="s">
        <v>266</v>
      </c>
      <c r="AY140" s="120"/>
      <c r="AZ140" s="120"/>
      <c r="BA140" s="120" t="s">
        <v>427</v>
      </c>
      <c r="BB140" s="120"/>
      <c r="BC140" s="120"/>
      <c r="BD140" s="120" t="s">
        <v>104</v>
      </c>
      <c r="BE140" s="120"/>
      <c r="BF140" s="120"/>
      <c r="BG140" s="120" t="s">
        <v>174</v>
      </c>
      <c r="BH140" s="120"/>
      <c r="BI140" s="120"/>
      <c r="BJ140" s="121" t="s">
        <v>298</v>
      </c>
      <c r="BK140" s="122"/>
      <c r="BL140" s="123"/>
      <c r="BM140" s="121" t="s">
        <v>318</v>
      </c>
      <c r="BN140" s="122"/>
      <c r="BO140" s="123"/>
      <c r="BP140" s="121" t="s">
        <v>294</v>
      </c>
      <c r="BQ140" s="122"/>
      <c r="BR140" s="123"/>
      <c r="BS140" s="121" t="s">
        <v>424</v>
      </c>
      <c r="BT140" s="122"/>
      <c r="BU140" s="123"/>
      <c r="BV140" s="121" t="s">
        <v>430</v>
      </c>
      <c r="BW140" s="122"/>
      <c r="BX140" s="123"/>
      <c r="BY140" s="121" t="s">
        <v>434</v>
      </c>
      <c r="BZ140" s="122"/>
      <c r="CA140" s="123"/>
      <c r="CB140" s="121" t="s">
        <v>439</v>
      </c>
      <c r="CC140" s="122"/>
      <c r="CD140" s="123"/>
      <c r="CE140" s="121" t="s">
        <v>438</v>
      </c>
      <c r="CF140" s="122"/>
      <c r="CG140" s="123"/>
      <c r="CI140" s="120" t="s">
        <v>169</v>
      </c>
      <c r="CJ140" s="120"/>
      <c r="CK140" s="120"/>
      <c r="CL140" s="120"/>
      <c r="CM140" s="120"/>
      <c r="CN140" s="120"/>
      <c r="CO140" s="120"/>
      <c r="CP140" s="120"/>
      <c r="CQ140" s="120"/>
      <c r="CR140" s="120"/>
      <c r="CS140" s="120"/>
      <c r="CT140" s="120"/>
      <c r="DE140" s="29" t="s">
        <v>171</v>
      </c>
      <c r="DF140" s="121" t="s">
        <v>170</v>
      </c>
      <c r="DG140" s="122"/>
      <c r="DH140" s="122"/>
      <c r="DI140" s="122"/>
      <c r="DJ140" s="122"/>
      <c r="DK140" s="122"/>
      <c r="DL140" s="123"/>
      <c r="DM140" s="121" t="s">
        <v>144</v>
      </c>
      <c r="DN140" s="122"/>
      <c r="DO140" s="122"/>
      <c r="DP140" s="122"/>
      <c r="DQ140" s="122"/>
      <c r="DR140" s="122"/>
      <c r="DS140" s="123"/>
    </row>
    <row r="141" spans="2:124" x14ac:dyDescent="0.15">
      <c r="B141" s="8">
        <v>2</v>
      </c>
      <c r="C141" s="29" t="s">
        <v>379</v>
      </c>
      <c r="D141" s="29" t="s">
        <v>176</v>
      </c>
      <c r="E141" s="29" t="s">
        <v>175</v>
      </c>
      <c r="F141" s="29" t="s">
        <v>174</v>
      </c>
      <c r="G141" s="29" t="s">
        <v>173</v>
      </c>
      <c r="H141" s="29" t="s">
        <v>236</v>
      </c>
      <c r="I141" s="29" t="s">
        <v>428</v>
      </c>
      <c r="J141" s="29" t="s">
        <v>187</v>
      </c>
      <c r="K141" s="29" t="s">
        <v>186</v>
      </c>
      <c r="L141" s="29" t="s">
        <v>87</v>
      </c>
      <c r="M141" s="29" t="s">
        <v>219</v>
      </c>
      <c r="N141" s="29" t="s">
        <v>189</v>
      </c>
      <c r="O141" s="29" t="s">
        <v>215</v>
      </c>
      <c r="P141" s="29" t="s">
        <v>270</v>
      </c>
      <c r="Q141" s="29" t="s">
        <v>423</v>
      </c>
      <c r="R141" s="29" t="s">
        <v>426</v>
      </c>
      <c r="S141" s="29" t="s">
        <v>430</v>
      </c>
      <c r="T141" s="29" t="s">
        <v>431</v>
      </c>
      <c r="U141" s="29" t="s">
        <v>433</v>
      </c>
      <c r="V141" s="29" t="s">
        <v>437</v>
      </c>
      <c r="W141" s="29" t="s">
        <v>439</v>
      </c>
      <c r="X141" s="29" t="s">
        <v>295</v>
      </c>
      <c r="Y141" s="29" t="s">
        <v>176</v>
      </c>
      <c r="Z141" s="29" t="s">
        <v>175</v>
      </c>
      <c r="AA141" s="29" t="s">
        <v>174</v>
      </c>
      <c r="AB141" s="29" t="s">
        <v>173</v>
      </c>
      <c r="AC141" s="29" t="s">
        <v>236</v>
      </c>
      <c r="AD141" s="29" t="s">
        <v>428</v>
      </c>
      <c r="AE141" s="29" t="s">
        <v>187</v>
      </c>
      <c r="AF141" s="29" t="s">
        <v>186</v>
      </c>
      <c r="AG141" s="29" t="s">
        <v>87</v>
      </c>
      <c r="AH141" s="29" t="s">
        <v>219</v>
      </c>
      <c r="AI141" s="29" t="s">
        <v>189</v>
      </c>
      <c r="AJ141" s="29" t="s">
        <v>215</v>
      </c>
      <c r="AK141" s="29" t="s">
        <v>267</v>
      </c>
      <c r="AL141" s="29" t="s">
        <v>423</v>
      </c>
      <c r="AM141" s="29" t="s">
        <v>426</v>
      </c>
      <c r="AN141" s="29" t="s">
        <v>430</v>
      </c>
      <c r="AO141" s="29" t="s">
        <v>431</v>
      </c>
      <c r="AP141" s="29" t="s">
        <v>433</v>
      </c>
      <c r="AQ141" s="29" t="s">
        <v>437</v>
      </c>
      <c r="AR141" s="29" t="s">
        <v>439</v>
      </c>
      <c r="AS141" s="29" t="s">
        <v>296</v>
      </c>
      <c r="AU141" s="29" t="s">
        <v>264</v>
      </c>
      <c r="AV141" s="29" t="s">
        <v>263</v>
      </c>
      <c r="AW141" s="29" t="s">
        <v>265</v>
      </c>
      <c r="AX141" s="29" t="s">
        <v>264</v>
      </c>
      <c r="AY141" s="29" t="s">
        <v>263</v>
      </c>
      <c r="AZ141" s="29" t="s">
        <v>265</v>
      </c>
      <c r="BA141" s="29" t="s">
        <v>144</v>
      </c>
      <c r="BB141" s="29" t="s">
        <v>263</v>
      </c>
      <c r="BC141" s="29" t="s">
        <v>265</v>
      </c>
      <c r="BD141" s="29" t="s">
        <v>144</v>
      </c>
      <c r="BE141" s="29" t="s">
        <v>263</v>
      </c>
      <c r="BF141" s="29" t="s">
        <v>265</v>
      </c>
      <c r="BG141" s="29" t="s">
        <v>144</v>
      </c>
      <c r="BH141" s="29" t="s">
        <v>263</v>
      </c>
      <c r="BI141" s="29" t="s">
        <v>265</v>
      </c>
      <c r="BJ141" s="29" t="s">
        <v>144</v>
      </c>
      <c r="BK141" s="29" t="s">
        <v>263</v>
      </c>
      <c r="BL141" s="29" t="s">
        <v>265</v>
      </c>
      <c r="BM141" s="29" t="s">
        <v>144</v>
      </c>
      <c r="BN141" s="29" t="s">
        <v>263</v>
      </c>
      <c r="BO141" s="29" t="s">
        <v>265</v>
      </c>
      <c r="BP141" s="29" t="s">
        <v>144</v>
      </c>
      <c r="BQ141" s="29" t="s">
        <v>263</v>
      </c>
      <c r="BR141" s="29" t="s">
        <v>265</v>
      </c>
      <c r="BS141" s="29" t="s">
        <v>144</v>
      </c>
      <c r="BT141" s="29" t="s">
        <v>263</v>
      </c>
      <c r="BU141" s="29" t="s">
        <v>265</v>
      </c>
      <c r="BV141" s="29" t="s">
        <v>144</v>
      </c>
      <c r="BW141" s="29" t="s">
        <v>263</v>
      </c>
      <c r="BX141" s="29" t="s">
        <v>265</v>
      </c>
      <c r="BY141" s="29" t="s">
        <v>144</v>
      </c>
      <c r="BZ141" s="29" t="s">
        <v>263</v>
      </c>
      <c r="CA141" s="29" t="s">
        <v>265</v>
      </c>
      <c r="CB141" s="29" t="s">
        <v>144</v>
      </c>
      <c r="CC141" s="29" t="s">
        <v>263</v>
      </c>
      <c r="CD141" s="29" t="s">
        <v>265</v>
      </c>
      <c r="CE141" s="29" t="s">
        <v>144</v>
      </c>
      <c r="CF141" s="29" t="s">
        <v>263</v>
      </c>
      <c r="CG141" s="29" t="s">
        <v>265</v>
      </c>
      <c r="CI141" s="29" t="s">
        <v>176</v>
      </c>
      <c r="CJ141" s="29" t="s">
        <v>175</v>
      </c>
      <c r="CK141" s="29" t="s">
        <v>174</v>
      </c>
      <c r="CL141" s="29" t="s">
        <v>173</v>
      </c>
      <c r="CM141" s="29" t="s">
        <v>236</v>
      </c>
      <c r="CN141" s="29" t="s">
        <v>187</v>
      </c>
      <c r="CO141" s="29" t="s">
        <v>186</v>
      </c>
      <c r="CP141" s="29" t="s">
        <v>188</v>
      </c>
      <c r="CQ141" s="29" t="s">
        <v>219</v>
      </c>
      <c r="CR141" s="29" t="s">
        <v>189</v>
      </c>
      <c r="CS141" s="29" t="s">
        <v>215</v>
      </c>
      <c r="CT141" s="68" t="s">
        <v>223</v>
      </c>
      <c r="CU141" s="68" t="s">
        <v>423</v>
      </c>
      <c r="CV141" s="29" t="s">
        <v>295</v>
      </c>
      <c r="CW141" s="68" t="s">
        <v>430</v>
      </c>
      <c r="CX141" s="68" t="s">
        <v>433</v>
      </c>
      <c r="CY141" s="68" t="s">
        <v>437</v>
      </c>
      <c r="CZ141" s="68" t="s">
        <v>439</v>
      </c>
      <c r="DA141" s="68" t="s">
        <v>172</v>
      </c>
      <c r="DE141" s="29" t="s">
        <v>379</v>
      </c>
      <c r="DF141" s="29" t="s">
        <v>98</v>
      </c>
      <c r="DG141" s="29" t="s">
        <v>184</v>
      </c>
      <c r="DH141" s="29" t="s">
        <v>108</v>
      </c>
      <c r="DI141" s="29"/>
      <c r="DJ141" s="29"/>
      <c r="DK141" s="29" t="s">
        <v>185</v>
      </c>
      <c r="DL141" s="29" t="s">
        <v>224</v>
      </c>
      <c r="DM141" s="29" t="s">
        <v>43</v>
      </c>
      <c r="DN141" s="29" t="s">
        <v>109</v>
      </c>
      <c r="DO141" s="29" t="s">
        <v>108</v>
      </c>
      <c r="DP141" s="29"/>
      <c r="DQ141" s="29"/>
      <c r="DR141" s="29" t="s">
        <v>102</v>
      </c>
      <c r="DS141" s="29" t="s">
        <v>224</v>
      </c>
      <c r="DT141" s="29" t="s">
        <v>172</v>
      </c>
    </row>
    <row r="142" spans="2:124" x14ac:dyDescent="0.15">
      <c r="B142" s="8">
        <v>3</v>
      </c>
      <c r="C142" s="29">
        <v>10</v>
      </c>
      <c r="D142" s="29">
        <f>[6]武将升星!$AZ139</f>
        <v>0</v>
      </c>
      <c r="E142" s="29">
        <f>[6]武将进阶!$AL139</f>
        <v>0</v>
      </c>
      <c r="F142" s="29">
        <f>[6]武将升级!$BH139</f>
        <v>30055667.521649342</v>
      </c>
      <c r="G142" s="29">
        <f>[6]武将羁绊!$BC142</f>
        <v>1843084.4082646118</v>
      </c>
      <c r="H142" s="29">
        <f>[6]武将觉醒!BK139</f>
        <v>0</v>
      </c>
      <c r="I142" s="29">
        <f>[6]第4特性!AJ140</f>
        <v>0</v>
      </c>
      <c r="J142" s="29">
        <f>[7]士兵阶位属性!$CI140</f>
        <v>28841127.145805653</v>
      </c>
      <c r="K142" s="29">
        <f>[7]士兵训练属性!$BY141</f>
        <v>6430050.8049893994</v>
      </c>
      <c r="L142" s="29">
        <f>[10]装备强化!$CE141</f>
        <v>4435413.9623408988</v>
      </c>
      <c r="M142" s="29"/>
      <c r="N142" s="29">
        <f>[4]圣人加成属性战力计算!$I143+[4]圣人加成属性战力计算!$R143</f>
        <v>0</v>
      </c>
      <c r="O142" s="29">
        <f>[12]爵位属性!$U139</f>
        <v>0</v>
      </c>
      <c r="P142" s="29" t="e">
        <f>[16]战法升星!AP140</f>
        <v>#DIV/0!</v>
      </c>
      <c r="Q142" s="29" t="e">
        <f>[13]宝物升星!AP139</f>
        <v>#VALUE!</v>
      </c>
      <c r="R142" s="29">
        <f>[13]宝物温养!$CL139</f>
        <v>0</v>
      </c>
      <c r="S142" s="29">
        <f>[17]效用汇总!I63</f>
        <v>0</v>
      </c>
      <c r="T142" s="29">
        <f>[17]效用汇总!J63</f>
        <v>0</v>
      </c>
      <c r="U142" s="29">
        <f>[8]装备强化!CP141+[8]装备突破!BN141</f>
        <v>0</v>
      </c>
      <c r="V142" s="29">
        <f>[14]藏品属性!AL146+[14]藏品属性!AM146</f>
        <v>0</v>
      </c>
      <c r="W142" s="29">
        <f>[15]育马!AY141+[15]词条!BF141</f>
        <v>0</v>
      </c>
      <c r="X142" s="29">
        <f>[11]属性汇总新!V139</f>
        <v>0</v>
      </c>
      <c r="Y142" s="29">
        <f>[6]武将升星!$BK139</f>
        <v>29472.285516645439</v>
      </c>
      <c r="Z142" s="29"/>
      <c r="AA142" s="29" t="e">
        <f>[6]武将升级!$BT139+[6]武将进阶!$AW139</f>
        <v>#VALUE!</v>
      </c>
      <c r="AB142" s="29"/>
      <c r="AC142" s="29">
        <f>[6]武将觉醒!$BY139</f>
        <v>1285.9007229208069</v>
      </c>
      <c r="AD142" s="29">
        <f>[6]第4特性!BK140</f>
        <v>0</v>
      </c>
      <c r="AE142" s="29"/>
      <c r="AF142" s="29">
        <f>[7]士兵训练属性!$CH141</f>
        <v>2948.4328595476295</v>
      </c>
      <c r="AG142" s="29">
        <f>[10]装备强化!$CR141+[10]装备突破!$AJ141</f>
        <v>1758.4740101694472</v>
      </c>
      <c r="AH142" s="29"/>
      <c r="AI142" s="29" t="e">
        <f>[4]圣人加成属性战力计算!$U143</f>
        <v>#DIV/0!</v>
      </c>
      <c r="AJ142" s="29"/>
      <c r="AK142" s="29">
        <f>[16]战法升星!$AU140</f>
        <v>8402.4547922799393</v>
      </c>
      <c r="AL142" s="29">
        <f>[13]宝物升星!$AZ139</f>
        <v>26538.957264360899</v>
      </c>
      <c r="AM142" s="29">
        <f>[13]宝物温养!$CU139</f>
        <v>0</v>
      </c>
      <c r="AN142" s="29">
        <f>[17]投放验证!M64</f>
        <v>10</v>
      </c>
      <c r="AO142" s="29">
        <f>[17]投放验证!AE64+[17]投放验证!AM64</f>
        <v>0</v>
      </c>
      <c r="AP142" s="29">
        <f>[8]装备强化!DC141+[8]装备突破!CA141</f>
        <v>0</v>
      </c>
      <c r="AQ142" s="29">
        <f>[14]藏品属性!AN146</f>
        <v>0</v>
      </c>
      <c r="AR142" s="29">
        <f>[15]付费投放!AA142</f>
        <v>0</v>
      </c>
      <c r="AS142" s="29">
        <f>[11]属性汇总新!W139</f>
        <v>0</v>
      </c>
      <c r="AU142" s="29">
        <f>D142+G142</f>
        <v>1843084.4082646118</v>
      </c>
      <c r="AV142" s="29">
        <f>Y142+AB142</f>
        <v>29472.285516645439</v>
      </c>
      <c r="AW142" s="29"/>
      <c r="AX142" s="29" t="e">
        <f t="shared" ref="AX142:AX151" si="391">H142+P142</f>
        <v>#DIV/0!</v>
      </c>
      <c r="AY142" s="29">
        <f>AC142+AK142</f>
        <v>9688.3555152007466</v>
      </c>
      <c r="AZ142" s="29"/>
      <c r="BA142" s="29">
        <f>I142</f>
        <v>0</v>
      </c>
      <c r="BB142" s="29">
        <f>AD142</f>
        <v>0</v>
      </c>
      <c r="BC142" s="29"/>
      <c r="BD142" s="29">
        <f>M142</f>
        <v>0</v>
      </c>
      <c r="BE142" s="29">
        <f>AH142</f>
        <v>0</v>
      </c>
      <c r="BF142" s="29"/>
      <c r="BG142" s="29">
        <f>F142</f>
        <v>30055667.521649342</v>
      </c>
      <c r="BH142" s="29" t="e">
        <f>AA142</f>
        <v>#VALUE!</v>
      </c>
      <c r="BI142" s="29"/>
      <c r="BJ142" s="29">
        <f>L142</f>
        <v>4435413.9623408988</v>
      </c>
      <c r="BK142" s="29">
        <f>AG142</f>
        <v>1758.4740101694472</v>
      </c>
      <c r="BL142" s="29"/>
      <c r="BM142" s="29">
        <f>$K142+J142</f>
        <v>35271177.950795054</v>
      </c>
      <c r="BN142" s="29">
        <f>$AF142</f>
        <v>2948.4328595476295</v>
      </c>
      <c r="BO142" s="29"/>
      <c r="BP142" s="29">
        <f>O142</f>
        <v>0</v>
      </c>
      <c r="BQ142" s="29">
        <f>AJ142</f>
        <v>0</v>
      </c>
      <c r="BR142" s="29"/>
      <c r="BS142" s="29" t="e">
        <f>Q142+R142</f>
        <v>#VALUE!</v>
      </c>
      <c r="BT142" s="29">
        <f>AL142+AM142</f>
        <v>26538.957264360899</v>
      </c>
      <c r="BU142" s="29"/>
      <c r="BV142" s="29">
        <f>S142+T142</f>
        <v>0</v>
      </c>
      <c r="BW142" s="29">
        <f>AN142+AO142</f>
        <v>10</v>
      </c>
      <c r="BX142" s="29"/>
      <c r="BY142" s="29">
        <f>U142</f>
        <v>0</v>
      </c>
      <c r="BZ142" s="29">
        <f>AP142</f>
        <v>0</v>
      </c>
      <c r="CA142" s="29"/>
      <c r="CB142" s="29">
        <f>W142</f>
        <v>0</v>
      </c>
      <c r="CC142" s="29">
        <f>AR142</f>
        <v>0</v>
      </c>
      <c r="CD142" s="29"/>
      <c r="CE142" s="29">
        <f>V142</f>
        <v>0</v>
      </c>
      <c r="CF142" s="29">
        <f>AQ142</f>
        <v>0</v>
      </c>
      <c r="CG142" s="29"/>
      <c r="CI142" s="69" t="e">
        <f t="shared" ref="CI142:CI151" si="392">D142/$DA142</f>
        <v>#DIV/0!</v>
      </c>
      <c r="CJ142" s="69" t="e">
        <f t="shared" ref="CJ142:CJ151" si="393">E142/$DA142</f>
        <v>#DIV/0!</v>
      </c>
      <c r="CK142" s="69" t="e">
        <f t="shared" ref="CK142:CK151" si="394">F142/$DA142</f>
        <v>#DIV/0!</v>
      </c>
      <c r="CL142" s="69" t="e">
        <f t="shared" ref="CL142:CL151" si="395">G142/$DA142</f>
        <v>#DIV/0!</v>
      </c>
      <c r="CM142" s="69" t="e">
        <f t="shared" ref="CM142:CM151" si="396">H142/$DA142</f>
        <v>#DIV/0!</v>
      </c>
      <c r="CN142" s="69" t="e">
        <f t="shared" ref="CN142:CN151" si="397">J142/$DA142</f>
        <v>#DIV/0!</v>
      </c>
      <c r="CO142" s="69" t="e">
        <f t="shared" ref="CO142:CO151" si="398">K142/$DA142</f>
        <v>#DIV/0!</v>
      </c>
      <c r="CP142" s="69" t="e">
        <f t="shared" ref="CP142:CP151" si="399">L142/$DA142</f>
        <v>#DIV/0!</v>
      </c>
      <c r="CQ142" s="69" t="e">
        <f t="shared" ref="CQ142:CQ151" si="400">M142/$DA142</f>
        <v>#DIV/0!</v>
      </c>
      <c r="CR142" s="69" t="e">
        <f t="shared" ref="CR142:CR151" si="401">N142/$DA142</f>
        <v>#DIV/0!</v>
      </c>
      <c r="CS142" s="69" t="e">
        <f t="shared" ref="CS142:CS151" si="402">O142/$DA142</f>
        <v>#DIV/0!</v>
      </c>
      <c r="CT142" s="69" t="e">
        <f t="shared" ref="CT142:CT151" si="403">P142/$DA142</f>
        <v>#DIV/0!</v>
      </c>
      <c r="CU142" s="69" t="e">
        <f>(Q142+R142)/DA142</f>
        <v>#VALUE!</v>
      </c>
      <c r="CV142" s="69" t="e">
        <f t="shared" ref="CV142:CV151" si="404">X142/$DA142</f>
        <v>#DIV/0!</v>
      </c>
      <c r="CW142" s="99" t="e">
        <f>BV142/DA142</f>
        <v>#DIV/0!</v>
      </c>
      <c r="CX142" s="99" t="e">
        <f>BY142/DA142</f>
        <v>#DIV/0!</v>
      </c>
      <c r="CY142" s="99" t="e">
        <f>CE142/DA142</f>
        <v>#DIV/0!</v>
      </c>
      <c r="CZ142" s="99" t="e">
        <f>W142/DA142</f>
        <v>#DIV/0!</v>
      </c>
      <c r="DA142" s="68" t="e">
        <f>SUM(D142:X142)</f>
        <v>#DIV/0!</v>
      </c>
      <c r="DE142" s="29">
        <v>10</v>
      </c>
      <c r="DF142" s="29" t="e">
        <f>[6]武将升星!#REF!+[6]武将进阶!AH73+[6]武将升级!#REF!+#REF!+[7]士兵阶位属性!CE140+[7]士兵训练属性!BU141+[10]装备强化!CB107</f>
        <v>#REF!</v>
      </c>
      <c r="DG142" s="29" t="e">
        <f>INDEX((武将属性!$X$5:$X$104+武将属性!$Y$5:$Y$104)*(武将属性!$U$5:$U$104),$DE142,1)*INDEX(非r将兵属性验证!$W$7:$W$106,$DE142,1)+INDEX((士兵属性!$G$5:$G$104)*(士兵属性!$J$5:$J$104),$DE142,1)*INDEX(非r将兵属性验证!$AQ$7:$AQ$106,$DE142,1)+#REF!</f>
        <v>#REF!</v>
      </c>
      <c r="DH142" s="29" t="e">
        <f>INDEX((武将属性!$AJ$5:$AJ$104+武将属性!$AK$5:$AK$104)*(武将属性!$AG$5:$AG$104),$DE142,1)*INDEX(非r将兵属性验证!$X$7:$X$106,$DE142,1)+INDEX((士兵属性!$R$5:$R$104)*(士兵属性!$U$5:$U$104),$DE142,1)*INDEX(非r将兵属性验证!$AR$7:$AR$106,$DE142,1)+#REF!</f>
        <v>#REF!</v>
      </c>
      <c r="DI142" s="29"/>
      <c r="DJ142" s="29"/>
      <c r="DK142" s="29" t="e">
        <f>[6]武将升星!#REF!+[6]武将进阶!AK73+[6]武将升级!BG73+#REF!</f>
        <v>#REF!</v>
      </c>
      <c r="DL142" s="29">
        <f>0.5*INDEX(战法技能效用!$G$5:$G$104,$DE142,1)*(INDEX(非r将兵属性验证!$AC$7:$AC$106,$DE142,1)+INDEX(非r将兵属性验证!$AX$7:$AX$106,$DE142,1))</f>
        <v>6454707.1030936185</v>
      </c>
      <c r="DM142" s="29" t="e">
        <f>[6]武将升星!AZ73+[6]武将进阶!AO73+[6]武将升级!BJ73+#REF!+[7]士兵阶位属性!CM74+[7]士兵训练属性!CC141+[10]装备强化!CI107</f>
        <v>#REF!</v>
      </c>
      <c r="DN142" s="29" t="e">
        <f>INDEX((武将属性!$X$5:$X$104+武将属性!$Y$5:$Y$104)*(武将属性!$U$5:$U$104),$DE142,1)*INDEX(非r将兵属性验证!$W$7:$W$106,$DE142,1)+INDEX((士兵属性!$G$5:$G$104)*(士兵属性!$J$5:$J$104),$DE142,1)*INDEX(非r将兵属性验证!$AQ$7:$AQ$106,$DE142,1)+#REF!</f>
        <v>#REF!</v>
      </c>
      <c r="DO142" s="29" t="e">
        <f>INDEX((武将属性!$AJ$5:$AJ$104+武将属性!$AK$5:$AK$104)*(武将属性!$AG$5:$AG$104),$DE142,1)*INDEX(非r将兵属性验证!$X$7:$X$106,$DE142,1)+INDEX((士兵属性!$R$5:$R$104)*(士兵属性!$U$5:$U$104),$DE142,1)*INDEX(非r将兵属性验证!$AR$7:$AR$106,$DE142,1)+#REF!</f>
        <v>#REF!</v>
      </c>
      <c r="DP142" s="29"/>
      <c r="DQ142" s="29"/>
      <c r="DR142" s="29" t="e">
        <f>[6]武将升星!BD73+[6]武将进阶!AR73+[6]武将升级!BM73+#REF!</f>
        <v>#REF!</v>
      </c>
      <c r="DS142" s="29">
        <f>0.5*INDEX(战法技能效用!$G$5:$G$104,$DE142,1)*(INDEX(非r将兵属性验证!$AC$7:$AC$106,$DE142,1)+INDEX(非r将兵属性验证!$AX$7:$AX$106,$DE142,1))</f>
        <v>6454707.1030936185</v>
      </c>
      <c r="DT142" s="29" t="e">
        <f t="shared" ref="DT142:DT151" si="405">SUM(DF142:DL142)</f>
        <v>#REF!</v>
      </c>
    </row>
    <row r="143" spans="2:124" x14ac:dyDescent="0.15">
      <c r="B143" s="8">
        <v>4</v>
      </c>
      <c r="C143" s="29">
        <v>20</v>
      </c>
      <c r="D143" s="29">
        <f>[6]武将升星!$AZ140</f>
        <v>0</v>
      </c>
      <c r="E143" s="29">
        <f>[6]武将进阶!$AL140</f>
        <v>0</v>
      </c>
      <c r="F143" s="29">
        <f>[6]武将升级!$BH140</f>
        <v>65452009.004144311</v>
      </c>
      <c r="G143" s="29">
        <f>[6]武将羁绊!$BC143</f>
        <v>11336125.139216833</v>
      </c>
      <c r="H143" s="29">
        <f>[6]武将觉醒!BK140</f>
        <v>0</v>
      </c>
      <c r="I143" s="29">
        <f>[6]第4特性!AJ141</f>
        <v>0</v>
      </c>
      <c r="J143" s="29">
        <f>[7]士兵阶位属性!$CI141</f>
        <v>44677203.144622259</v>
      </c>
      <c r="K143" s="29">
        <f>[7]士兵训练属性!$BY142</f>
        <v>21367155.037608497</v>
      </c>
      <c r="L143" s="29">
        <f>[10]装备强化!$CE142</f>
        <v>25678973.890176758</v>
      </c>
      <c r="M143" s="29"/>
      <c r="N143" s="29">
        <f>[4]圣人加成属性战力计算!$I144+[4]圣人加成属性战力计算!$R144</f>
        <v>0</v>
      </c>
      <c r="O143" s="29">
        <f>[12]爵位属性!$U140</f>
        <v>0</v>
      </c>
      <c r="P143" s="29" t="e">
        <f>[16]战法升星!AP141</f>
        <v>#DIV/0!</v>
      </c>
      <c r="Q143" s="29" t="e">
        <f>[13]宝物升星!AP140</f>
        <v>#VALUE!</v>
      </c>
      <c r="R143" s="29">
        <f>[13]宝物温养!$CL140</f>
        <v>0</v>
      </c>
      <c r="S143" s="29">
        <f>[17]效用汇总!I64</f>
        <v>0</v>
      </c>
      <c r="T143" s="29">
        <f>[17]效用汇总!J64</f>
        <v>0</v>
      </c>
      <c r="U143" s="29">
        <f>[8]装备强化!CP142+[8]装备突破!BN142</f>
        <v>0</v>
      </c>
      <c r="V143" s="29">
        <f>[14]藏品属性!AL147+[14]藏品属性!AM147</f>
        <v>0</v>
      </c>
      <c r="W143" s="29">
        <f>[15]育马!AY142+[15]词条!BF142</f>
        <v>0</v>
      </c>
      <c r="X143" s="29">
        <f>[11]属性汇总新!V140</f>
        <v>6163983.2595917778</v>
      </c>
      <c r="Y143" s="29">
        <f>[6]武将升星!$BK140</f>
        <v>68702.693219750901</v>
      </c>
      <c r="Z143" s="29"/>
      <c r="AA143" s="29" t="e">
        <f>[6]武将升级!$BT140+[6]武将进阶!$AW140</f>
        <v>#VALUE!</v>
      </c>
      <c r="AB143" s="29"/>
      <c r="AC143" s="29">
        <f>[6]武将觉醒!$BY140</f>
        <v>3898.4506916056375</v>
      </c>
      <c r="AD143" s="29">
        <f>[6]第4特性!BK141</f>
        <v>0</v>
      </c>
      <c r="AE143" s="29"/>
      <c r="AF143" s="29">
        <f>[7]士兵训练属性!$CH142</f>
        <v>16105.171667698556</v>
      </c>
      <c r="AG143" s="29">
        <f>[10]装备强化!$CR142+[10]装备突破!$AJ142</f>
        <v>6272.7549410554802</v>
      </c>
      <c r="AH143" s="29"/>
      <c r="AI143" s="29" t="e">
        <f>[4]圣人加成属性战力计算!$U144</f>
        <v>#DIV/0!</v>
      </c>
      <c r="AJ143" s="29"/>
      <c r="AK143" s="29">
        <f>[16]战法升星!$AU141</f>
        <v>20538.259257900354</v>
      </c>
      <c r="AL143" s="29">
        <f>[13]宝物升星!$AZ140</f>
        <v>53077.914528721783</v>
      </c>
      <c r="AM143" s="29">
        <f>[13]宝物温养!$CU140</f>
        <v>0</v>
      </c>
      <c r="AN143" s="29">
        <f>[17]投放验证!M65</f>
        <v>20</v>
      </c>
      <c r="AO143" s="29">
        <f>[17]投放验证!AE65+[17]投放验证!AM65</f>
        <v>0</v>
      </c>
      <c r="AP143" s="29">
        <f>[8]装备强化!DC142+[8]装备突破!CA142</f>
        <v>0</v>
      </c>
      <c r="AQ143" s="29">
        <f>[14]藏品属性!AN147</f>
        <v>0</v>
      </c>
      <c r="AR143" s="29">
        <f>[15]付费投放!AA143</f>
        <v>0</v>
      </c>
      <c r="AS143" s="29">
        <f>[11]属性汇总新!W140</f>
        <v>20692.022443927905</v>
      </c>
      <c r="AU143" s="29">
        <f t="shared" ref="AU143:AU151" si="406">D143+G143</f>
        <v>11336125.139216833</v>
      </c>
      <c r="AV143" s="29">
        <f t="shared" ref="AV143:AV151" si="407">Y143+AB143</f>
        <v>68702.693219750901</v>
      </c>
      <c r="AW143" s="29">
        <f>(AU143-AU142)/(AV143-AV142)</f>
        <v>241.98169957333266</v>
      </c>
      <c r="AX143" s="29" t="e">
        <f t="shared" si="391"/>
        <v>#DIV/0!</v>
      </c>
      <c r="AY143" s="29">
        <f t="shared" ref="AY143:AY151" si="408">AC143+AK143</f>
        <v>24436.709949505992</v>
      </c>
      <c r="AZ143" s="29" t="e">
        <f>(AX143-AX142)/(AY143-AY142)</f>
        <v>#DIV/0!</v>
      </c>
      <c r="BA143" s="29">
        <f t="shared" ref="BA143:BA157" si="409">I143</f>
        <v>0</v>
      </c>
      <c r="BB143" s="29">
        <f t="shared" ref="BB143:BB157" si="410">AD143</f>
        <v>0</v>
      </c>
      <c r="BC143" s="29" t="e">
        <f>(BA143-BA142)/(BB143-BB142)</f>
        <v>#DIV/0!</v>
      </c>
      <c r="BD143" s="29">
        <f t="shared" ref="BD143:BD151" si="411">M143</f>
        <v>0</v>
      </c>
      <c r="BE143" s="29">
        <f t="shared" ref="BE143:BE151" si="412">AH143</f>
        <v>0</v>
      </c>
      <c r="BF143" s="29" t="e">
        <f>(BD143-BD142)/(BE143-BE142)</f>
        <v>#DIV/0!</v>
      </c>
      <c r="BG143" s="29">
        <f t="shared" ref="BG143:BG151" si="413">F143</f>
        <v>65452009.004144311</v>
      </c>
      <c r="BH143" s="29" t="e">
        <f t="shared" ref="BH143:BH151" si="414">AA143</f>
        <v>#VALUE!</v>
      </c>
      <c r="BI143" s="29" t="e">
        <f>(BG143-BG142)/(BH143-BH142)</f>
        <v>#VALUE!</v>
      </c>
      <c r="BJ143" s="29">
        <f t="shared" ref="BJ143:BJ151" si="415">L143</f>
        <v>25678973.890176758</v>
      </c>
      <c r="BK143" s="29">
        <f t="shared" ref="BK143:BK151" si="416">AG143</f>
        <v>6272.7549410554802</v>
      </c>
      <c r="BL143" s="29">
        <f>(BJ143-BJ142)/(BK143-BK142)</f>
        <v>4705.8568691395803</v>
      </c>
      <c r="BM143" s="29">
        <f t="shared" ref="BM143:BM151" si="417">$K143+J143</f>
        <v>66044358.182230756</v>
      </c>
      <c r="BN143" s="29">
        <f t="shared" ref="BN143:BN157" si="418">$AF143</f>
        <v>16105.171667698556</v>
      </c>
      <c r="BO143" s="29">
        <f>(BM143-BM142)/(BN143-BN142)</f>
        <v>2338.9671772134711</v>
      </c>
      <c r="BP143" s="29">
        <f t="shared" ref="BP143:BP151" si="419">O143</f>
        <v>0</v>
      </c>
      <c r="BQ143" s="29">
        <f t="shared" ref="BQ143:BQ151" si="420">AJ143</f>
        <v>0</v>
      </c>
      <c r="BR143" s="29" t="e">
        <f>(BP143-BP142)/(BQ143-BQ142)</f>
        <v>#DIV/0!</v>
      </c>
      <c r="BS143" s="29" t="e">
        <f t="shared" ref="BS143:BS157" si="421">Q143+R143</f>
        <v>#VALUE!</v>
      </c>
      <c r="BT143" s="29">
        <f t="shared" ref="BT143:BT157" si="422">AL143+AM143</f>
        <v>53077.914528721783</v>
      </c>
      <c r="BU143" s="29" t="e">
        <f>(BS143-BS142)/(BT143-BT142)</f>
        <v>#VALUE!</v>
      </c>
      <c r="BV143" s="29">
        <f t="shared" ref="BV143:BV157" si="423">S143+T143</f>
        <v>0</v>
      </c>
      <c r="BW143" s="29">
        <f t="shared" ref="BW143:BW157" si="424">AN143+AO143</f>
        <v>20</v>
      </c>
      <c r="BX143" s="29">
        <f>(BV143-BV142)/(BW143-BW142)</f>
        <v>0</v>
      </c>
      <c r="BY143" s="29">
        <f t="shared" ref="BY143:BY157" si="425">U143</f>
        <v>0</v>
      </c>
      <c r="BZ143" s="29">
        <f t="shared" ref="BZ143:BZ157" si="426">AP143</f>
        <v>0</v>
      </c>
      <c r="CA143" s="29" t="e">
        <f>(BY143-BY142)/(BZ143-BZ142)</f>
        <v>#DIV/0!</v>
      </c>
      <c r="CB143" s="29">
        <f t="shared" ref="CB143:CB157" si="427">W143</f>
        <v>0</v>
      </c>
      <c r="CC143" s="29">
        <f t="shared" ref="CC143:CC157" si="428">AR143</f>
        <v>0</v>
      </c>
      <c r="CD143" s="29" t="e">
        <f>(CB143-CB142)/(CC143-CC142)</f>
        <v>#DIV/0!</v>
      </c>
      <c r="CE143" s="29">
        <f t="shared" ref="CE143:CE157" si="429">V143</f>
        <v>0</v>
      </c>
      <c r="CF143" s="29">
        <f t="shared" ref="CF143:CF157" si="430">AQ143</f>
        <v>0</v>
      </c>
      <c r="CG143" s="29" t="e">
        <f>(CE143-CE142)/(CF143-CF142)</f>
        <v>#DIV/0!</v>
      </c>
      <c r="CI143" s="69" t="e">
        <f t="shared" si="392"/>
        <v>#DIV/0!</v>
      </c>
      <c r="CJ143" s="69" t="e">
        <f t="shared" si="393"/>
        <v>#DIV/0!</v>
      </c>
      <c r="CK143" s="69" t="e">
        <f t="shared" si="394"/>
        <v>#DIV/0!</v>
      </c>
      <c r="CL143" s="69" t="e">
        <f t="shared" si="395"/>
        <v>#DIV/0!</v>
      </c>
      <c r="CM143" s="69" t="e">
        <f t="shared" si="396"/>
        <v>#DIV/0!</v>
      </c>
      <c r="CN143" s="69" t="e">
        <f t="shared" si="397"/>
        <v>#DIV/0!</v>
      </c>
      <c r="CO143" s="69" t="e">
        <f t="shared" si="398"/>
        <v>#DIV/0!</v>
      </c>
      <c r="CP143" s="69" t="e">
        <f t="shared" si="399"/>
        <v>#DIV/0!</v>
      </c>
      <c r="CQ143" s="69" t="e">
        <f t="shared" si="400"/>
        <v>#DIV/0!</v>
      </c>
      <c r="CR143" s="69" t="e">
        <f t="shared" si="401"/>
        <v>#DIV/0!</v>
      </c>
      <c r="CS143" s="69" t="e">
        <f t="shared" si="402"/>
        <v>#DIV/0!</v>
      </c>
      <c r="CT143" s="69" t="e">
        <f t="shared" si="403"/>
        <v>#DIV/0!</v>
      </c>
      <c r="CU143" s="69" t="e">
        <f t="shared" ref="CU143:CU157" si="431">(Q143+R143)/DA143</f>
        <v>#VALUE!</v>
      </c>
      <c r="CV143" s="69" t="e">
        <f t="shared" si="404"/>
        <v>#DIV/0!</v>
      </c>
      <c r="CW143" s="99" t="e">
        <f t="shared" ref="CW143:CW157" si="432">BV143/DA143</f>
        <v>#DIV/0!</v>
      </c>
      <c r="CX143" s="99" t="e">
        <f t="shared" ref="CX143:CX157" si="433">BY143/DA143</f>
        <v>#DIV/0!</v>
      </c>
      <c r="CY143" s="99" t="e">
        <f t="shared" ref="CY143:CY157" si="434">CE143/DA143</f>
        <v>#DIV/0!</v>
      </c>
      <c r="CZ143" s="99" t="e">
        <f t="shared" ref="CZ143:CZ157" si="435">W143/DA143</f>
        <v>#DIV/0!</v>
      </c>
      <c r="DA143" s="68" t="e">
        <f t="shared" ref="DA143:DA151" si="436">SUM(D143:X143)</f>
        <v>#DIV/0!</v>
      </c>
      <c r="DE143" s="29">
        <v>20</v>
      </c>
      <c r="DF143" s="29" t="e">
        <f>[6]武将升星!#REF!+[6]武将进阶!AH74+[6]武将升级!#REF!+#REF!+[7]士兵阶位属性!CE141+[7]士兵训练属性!BU142+[10]装备强化!CB108</f>
        <v>#REF!</v>
      </c>
      <c r="DG143" s="29" t="e">
        <f>INDEX((武将属性!$X$5:$X$104+武将属性!$Y$5:$Y$104)*(武将属性!$U$5:$U$104),$DE143,1)*INDEX(非r将兵属性验证!$W$7:$W$106,$DE143,1)+INDEX((士兵属性!$G$5:$G$104)*(士兵属性!$J$5:$J$104),$DE143,1)*INDEX(非r将兵属性验证!$AQ$7:$AQ$106,$DE143,1)+#REF!</f>
        <v>#REF!</v>
      </c>
      <c r="DH143" s="29" t="e">
        <f>INDEX((武将属性!$AJ$5:$AJ$104+武将属性!$AK$5:$AK$104)*(武将属性!$AG$5:$AG$104),$DE143,1)*INDEX(非r将兵属性验证!$X$7:$X$106,$DE143,1)+INDEX((士兵属性!$R$5:$R$104)*(士兵属性!$U$5:$U$104),$DE143,1)*INDEX(非r将兵属性验证!$AR$7:$AR$106,$DE143,1)+#REF!</f>
        <v>#REF!</v>
      </c>
      <c r="DI143" s="29"/>
      <c r="DJ143" s="29"/>
      <c r="DK143" s="29" t="e">
        <f>[6]武将升星!#REF!+[6]武将进阶!AK74+[6]武将升级!BG74+#REF!</f>
        <v>#REF!</v>
      </c>
      <c r="DL143" s="29">
        <f>0.5*INDEX(战法技能效用!$G$5:$G$104,$DE143,1)*(INDEX(非r将兵属性验证!$AC$7:$AC$106,$DE143,1)+INDEX(非r将兵属性验证!$AX$7:$AX$106,$DE143,1))</f>
        <v>52550384.279624581</v>
      </c>
      <c r="DM143" s="29" t="e">
        <f>[6]武将升星!AZ74+[6]武将进阶!AO74+[6]武将升级!BJ74+#REF!+[7]士兵阶位属性!CM75+[7]士兵训练属性!CC142+[10]装备强化!CI108</f>
        <v>#REF!</v>
      </c>
      <c r="DN143" s="29" t="e">
        <f>INDEX((武将属性!$X$5:$X$104+武将属性!$Y$5:$Y$104)*(武将属性!$U$5:$U$104),$DE143,1)*INDEX(非r将兵属性验证!$W$7:$W$106,$DE143,1)+INDEX((士兵属性!$G$5:$G$104)*(士兵属性!$J$5:$J$104),$DE143,1)*INDEX(非r将兵属性验证!$AQ$7:$AQ$106,$DE143,1)+#REF!</f>
        <v>#REF!</v>
      </c>
      <c r="DO143" s="29" t="e">
        <f>INDEX((武将属性!$AJ$5:$AJ$104+武将属性!$AK$5:$AK$104)*(武将属性!$AG$5:$AG$104),$DE143,1)*INDEX(非r将兵属性验证!$X$7:$X$106,$DE143,1)+INDEX((士兵属性!$R$5:$R$104)*(士兵属性!$U$5:$U$104),$DE143,1)*INDEX(非r将兵属性验证!$AR$7:$AR$106,$DE143,1)+#REF!</f>
        <v>#REF!</v>
      </c>
      <c r="DP143" s="29"/>
      <c r="DQ143" s="29"/>
      <c r="DR143" s="29" t="e">
        <f>[6]武将升星!BD74+[6]武将进阶!AR74+[6]武将升级!BM74+#REF!</f>
        <v>#REF!</v>
      </c>
      <c r="DS143" s="29">
        <f>0.5*INDEX(战法技能效用!$G$5:$G$104,$DE143,1)*(INDEX(非r将兵属性验证!$AC$7:$AC$106,$DE143,1)+INDEX(非r将兵属性验证!$AX$7:$AX$106,$DE143,1))</f>
        <v>52550384.279624581</v>
      </c>
      <c r="DT143" s="29" t="e">
        <f t="shared" si="405"/>
        <v>#REF!</v>
      </c>
    </row>
    <row r="144" spans="2:124" x14ac:dyDescent="0.15">
      <c r="B144" s="8">
        <v>5</v>
      </c>
      <c r="C144" s="29">
        <v>30</v>
      </c>
      <c r="D144" s="29">
        <f>[6]武将升星!$AZ141</f>
        <v>0</v>
      </c>
      <c r="E144" s="29">
        <f>[6]武将进阶!$AL141</f>
        <v>0</v>
      </c>
      <c r="F144" s="29">
        <f>[6]武将升级!$BH141</f>
        <v>150997194.77922854</v>
      </c>
      <c r="G144" s="29">
        <f>[6]武将羁绊!$BC144</f>
        <v>45523931.005207062</v>
      </c>
      <c r="H144" s="29">
        <f>[6]武将觉醒!BK141</f>
        <v>0</v>
      </c>
      <c r="I144" s="29">
        <f>[6]第4特性!AJ142</f>
        <v>0</v>
      </c>
      <c r="J144" s="29">
        <f>[7]士兵阶位属性!$CI142</f>
        <v>82757398.988321126</v>
      </c>
      <c r="K144" s="29">
        <f>[7]士兵训练属性!$BY143</f>
        <v>58600495.439706676</v>
      </c>
      <c r="L144" s="29">
        <f>[10]装备强化!$CE143</f>
        <v>149070844.09340337</v>
      </c>
      <c r="M144" s="29"/>
      <c r="N144" s="29">
        <f>[4]圣人加成属性战力计算!$I145+[4]圣人加成属性战力计算!$R145</f>
        <v>0</v>
      </c>
      <c r="O144" s="29">
        <f>[12]爵位属性!$U141</f>
        <v>0</v>
      </c>
      <c r="P144" s="29" t="e">
        <f>[16]战法升星!AP142</f>
        <v>#DIV/0!</v>
      </c>
      <c r="Q144" s="29" t="e">
        <f>[13]宝物升星!AP141</f>
        <v>#VALUE!</v>
      </c>
      <c r="R144" s="29">
        <f>[13]宝物温养!$CL141</f>
        <v>0</v>
      </c>
      <c r="S144" s="29">
        <f>[17]效用汇总!I65</f>
        <v>0</v>
      </c>
      <c r="T144" s="29">
        <f>[17]效用汇总!J65</f>
        <v>0</v>
      </c>
      <c r="U144" s="29">
        <f>[8]装备强化!CP143+[8]装备突破!BN143</f>
        <v>0</v>
      </c>
      <c r="V144" s="29">
        <f>[14]藏品属性!AL148+[14]藏品属性!AM148</f>
        <v>0</v>
      </c>
      <c r="W144" s="29">
        <f>[15]育马!AY143+[15]词条!BF143</f>
        <v>0</v>
      </c>
      <c r="X144" s="29">
        <f>[11]属性汇总新!V141</f>
        <v>32705995.581446107</v>
      </c>
      <c r="Y144" s="29">
        <f>[6]武将升星!$BK141</f>
        <v>105205.09283681998</v>
      </c>
      <c r="Z144" s="29"/>
      <c r="AA144" s="29" t="e">
        <f>[6]武将升级!$BT141+[6]武将进阶!$AW141</f>
        <v>#VALUE!</v>
      </c>
      <c r="AB144" s="29"/>
      <c r="AC144" s="29">
        <f>[6]武将觉醒!$BY141</f>
        <v>10907.31020586866</v>
      </c>
      <c r="AD144" s="29">
        <f>[6]第4特性!BK142</f>
        <v>0</v>
      </c>
      <c r="AE144" s="29"/>
      <c r="AF144" s="29">
        <f>[7]士兵训练属性!$CH143</f>
        <v>41180.35190894283</v>
      </c>
      <c r="AG144" s="29">
        <f>[10]装备强化!$CR143+[10]装备突破!$AJ143</f>
        <v>16548.50224298707</v>
      </c>
      <c r="AH144" s="29"/>
      <c r="AI144" s="29" t="e">
        <f>[4]圣人加成属性战力计算!$U145</f>
        <v>#DIV/0!</v>
      </c>
      <c r="AJ144" s="29"/>
      <c r="AK144" s="29">
        <f>[16]战法升星!$AU142</f>
        <v>39376.731549417142</v>
      </c>
      <c r="AL144" s="29">
        <f>[13]宝物升星!$AZ141</f>
        <v>79616.871793082682</v>
      </c>
      <c r="AM144" s="29">
        <f>[13]宝物温养!$CU141</f>
        <v>0</v>
      </c>
      <c r="AN144" s="29">
        <f>[17]投放验证!M66</f>
        <v>30</v>
      </c>
      <c r="AO144" s="29">
        <f>[17]投放验证!AE66+[17]投放验证!AM66</f>
        <v>0</v>
      </c>
      <c r="AP144" s="29">
        <f>[8]装备强化!DC143+[8]装备突破!CA143</f>
        <v>0</v>
      </c>
      <c r="AQ144" s="29">
        <f>[14]藏品属性!AN148</f>
        <v>0</v>
      </c>
      <c r="AR144" s="29">
        <f>[15]付费投放!AA144</f>
        <v>0</v>
      </c>
      <c r="AS144" s="29">
        <f>[11]属性汇总新!W141</f>
        <v>38779.110408047411</v>
      </c>
      <c r="AU144" s="29">
        <f t="shared" si="406"/>
        <v>45523931.005207062</v>
      </c>
      <c r="AV144" s="29">
        <f t="shared" si="407"/>
        <v>105205.09283681998</v>
      </c>
      <c r="AW144" s="29">
        <f t="shared" ref="AW144:AW151" si="437">(AU144-AU143)/(AV144-AV143)</f>
        <v>936.59064129042872</v>
      </c>
      <c r="AX144" s="29" t="e">
        <f t="shared" si="391"/>
        <v>#DIV/0!</v>
      </c>
      <c r="AY144" s="29">
        <f t="shared" si="408"/>
        <v>50284.041755285798</v>
      </c>
      <c r="AZ144" s="29" t="e">
        <f t="shared" ref="AZ144:AZ151" si="438">(AX144-AX143)/(AY144-AY143)</f>
        <v>#DIV/0!</v>
      </c>
      <c r="BA144" s="29">
        <f t="shared" si="409"/>
        <v>0</v>
      </c>
      <c r="BB144" s="29">
        <f t="shared" si="410"/>
        <v>0</v>
      </c>
      <c r="BC144" s="29" t="e">
        <f>(BA144-BA143)/(BB144-BB143)</f>
        <v>#DIV/0!</v>
      </c>
      <c r="BD144" s="29">
        <f t="shared" si="411"/>
        <v>0</v>
      </c>
      <c r="BE144" s="29">
        <f t="shared" si="412"/>
        <v>0</v>
      </c>
      <c r="BF144" s="29" t="e">
        <f>(BD144-BD143)/(BE144-BE143)</f>
        <v>#DIV/0!</v>
      </c>
      <c r="BG144" s="29">
        <f t="shared" si="413"/>
        <v>150997194.77922854</v>
      </c>
      <c r="BH144" s="29" t="e">
        <f t="shared" si="414"/>
        <v>#VALUE!</v>
      </c>
      <c r="BI144" s="29" t="e">
        <f t="shared" ref="BI144:BI148" si="439">(BG144-BG143)/(BH144-BH143)</f>
        <v>#VALUE!</v>
      </c>
      <c r="BJ144" s="29">
        <f t="shared" si="415"/>
        <v>149070844.09340337</v>
      </c>
      <c r="BK144" s="29">
        <f t="shared" si="416"/>
        <v>16548.50224298707</v>
      </c>
      <c r="BL144" s="29">
        <f t="shared" ref="BL144:BL148" si="440">(BJ144-BJ143)/(BK144-BK143)</f>
        <v>12008.067790848841</v>
      </c>
      <c r="BM144" s="29">
        <f t="shared" si="417"/>
        <v>141357894.42802781</v>
      </c>
      <c r="BN144" s="29">
        <f t="shared" si="418"/>
        <v>41180.35190894283</v>
      </c>
      <c r="BO144" s="29">
        <f t="shared" ref="BO144:BO148" si="441">(BM144-BM143)/(BN144-BN143)</f>
        <v>3003.5092677786415</v>
      </c>
      <c r="BP144" s="29">
        <f t="shared" si="419"/>
        <v>0</v>
      </c>
      <c r="BQ144" s="29">
        <f t="shared" si="420"/>
        <v>0</v>
      </c>
      <c r="BR144" s="29" t="e">
        <f t="shared" ref="BR144:BR148" si="442">(BP144-BP143)/(BQ144-BQ143)</f>
        <v>#DIV/0!</v>
      </c>
      <c r="BS144" s="29" t="e">
        <f t="shared" si="421"/>
        <v>#VALUE!</v>
      </c>
      <c r="BT144" s="29">
        <f t="shared" si="422"/>
        <v>79616.871793082682</v>
      </c>
      <c r="BU144" s="29" t="e">
        <f t="shared" ref="BU144:BU148" si="443">(BS144-BS143)/(BT144-BT143)</f>
        <v>#VALUE!</v>
      </c>
      <c r="BV144" s="29">
        <f t="shared" si="423"/>
        <v>0</v>
      </c>
      <c r="BW144" s="29">
        <f t="shared" si="424"/>
        <v>30</v>
      </c>
      <c r="BX144" s="29">
        <f t="shared" ref="BX144:BX157" si="444">(BV144-BV143)/(BW144-BW143)</f>
        <v>0</v>
      </c>
      <c r="BY144" s="29">
        <f t="shared" si="425"/>
        <v>0</v>
      </c>
      <c r="BZ144" s="29">
        <f t="shared" si="426"/>
        <v>0</v>
      </c>
      <c r="CA144" s="29" t="e">
        <f t="shared" ref="CA144:CA157" si="445">(BY144-BY143)/(BZ144-BZ143)</f>
        <v>#DIV/0!</v>
      </c>
      <c r="CB144" s="29">
        <f t="shared" si="427"/>
        <v>0</v>
      </c>
      <c r="CC144" s="29">
        <f t="shared" si="428"/>
        <v>0</v>
      </c>
      <c r="CD144" s="29" t="e">
        <f t="shared" ref="CD144:CD157" si="446">(CB144-CB143)/(CC144-CC143)</f>
        <v>#DIV/0!</v>
      </c>
      <c r="CE144" s="29">
        <f t="shared" si="429"/>
        <v>0</v>
      </c>
      <c r="CF144" s="29">
        <f t="shared" si="430"/>
        <v>0</v>
      </c>
      <c r="CG144" s="29" t="e">
        <f t="shared" ref="CG144:CG157" si="447">(CE144-CE143)/(CF144-CF143)</f>
        <v>#DIV/0!</v>
      </c>
      <c r="CI144" s="69" t="e">
        <f t="shared" si="392"/>
        <v>#DIV/0!</v>
      </c>
      <c r="CJ144" s="69" t="e">
        <f t="shared" si="393"/>
        <v>#DIV/0!</v>
      </c>
      <c r="CK144" s="69" t="e">
        <f t="shared" si="394"/>
        <v>#DIV/0!</v>
      </c>
      <c r="CL144" s="69" t="e">
        <f t="shared" si="395"/>
        <v>#DIV/0!</v>
      </c>
      <c r="CM144" s="69" t="e">
        <f t="shared" si="396"/>
        <v>#DIV/0!</v>
      </c>
      <c r="CN144" s="69" t="e">
        <f t="shared" si="397"/>
        <v>#DIV/0!</v>
      </c>
      <c r="CO144" s="69" t="e">
        <f t="shared" si="398"/>
        <v>#DIV/0!</v>
      </c>
      <c r="CP144" s="69" t="e">
        <f t="shared" si="399"/>
        <v>#DIV/0!</v>
      </c>
      <c r="CQ144" s="69" t="e">
        <f t="shared" si="400"/>
        <v>#DIV/0!</v>
      </c>
      <c r="CR144" s="69" t="e">
        <f t="shared" si="401"/>
        <v>#DIV/0!</v>
      </c>
      <c r="CS144" s="69" t="e">
        <f t="shared" si="402"/>
        <v>#DIV/0!</v>
      </c>
      <c r="CT144" s="69" t="e">
        <f t="shared" si="403"/>
        <v>#DIV/0!</v>
      </c>
      <c r="CU144" s="69" t="e">
        <f t="shared" si="431"/>
        <v>#VALUE!</v>
      </c>
      <c r="CV144" s="69" t="e">
        <f t="shared" si="404"/>
        <v>#DIV/0!</v>
      </c>
      <c r="CW144" s="99" t="e">
        <f t="shared" si="432"/>
        <v>#DIV/0!</v>
      </c>
      <c r="CX144" s="99" t="e">
        <f t="shared" si="433"/>
        <v>#DIV/0!</v>
      </c>
      <c r="CY144" s="99" t="e">
        <f t="shared" si="434"/>
        <v>#DIV/0!</v>
      </c>
      <c r="CZ144" s="99" t="e">
        <f t="shared" si="435"/>
        <v>#DIV/0!</v>
      </c>
      <c r="DA144" s="68" t="e">
        <f t="shared" si="436"/>
        <v>#DIV/0!</v>
      </c>
      <c r="DE144" s="29">
        <v>30</v>
      </c>
      <c r="DF144" s="29" t="e">
        <f>[6]武将升星!#REF!+[6]武将进阶!AH75+[6]武将升级!#REF!+#REF!+[7]士兵阶位属性!CE142+[7]士兵训练属性!BU143+[10]装备强化!CB109</f>
        <v>#REF!</v>
      </c>
      <c r="DG144" s="29" t="e">
        <f>INDEX((武将属性!$X$5:$X$104+武将属性!$Y$5:$Y$104)*(武将属性!$U$5:$U$104),$DE144,1)*INDEX(非r将兵属性验证!$W$7:$W$106,$DE144,1)+INDEX((士兵属性!$G$5:$G$104)*(士兵属性!$J$5:$J$104),$DE144,1)*INDEX(非r将兵属性验证!$AQ$7:$AQ$106,$DE144,1)+#REF!</f>
        <v>#REF!</v>
      </c>
      <c r="DH144" s="29" t="e">
        <f>INDEX((武将属性!$AJ$5:$AJ$104+武将属性!$AK$5:$AK$104)*(武将属性!$AG$5:$AG$104),$DE144,1)*INDEX(非r将兵属性验证!$X$7:$X$106,$DE144,1)+INDEX((士兵属性!$R$5:$R$104)*(士兵属性!$U$5:$U$104),$DE144,1)*INDEX(非r将兵属性验证!$AR$7:$AR$106,$DE144,1)+#REF!</f>
        <v>#REF!</v>
      </c>
      <c r="DI144" s="29"/>
      <c r="DJ144" s="29"/>
      <c r="DK144" s="29" t="e">
        <f>[6]武将升星!#REF!+[6]武将进阶!AK75+[6]武将升级!BG75+#REF!</f>
        <v>#REF!</v>
      </c>
      <c r="DL144" s="29">
        <f>0.5*INDEX(战法技能效用!$G$5:$G$104,$DE144,1)*(INDEX(非r将兵属性验证!$AC$7:$AC$106,$DE144,1)+INDEX(非r将兵属性验证!$AX$7:$AX$106,$DE144,1))</f>
        <v>208041673.34158286</v>
      </c>
      <c r="DM144" s="29" t="e">
        <f>[6]武将升星!AZ75+[6]武将进阶!AO75+[6]武将升级!BJ75+#REF!+[7]士兵阶位属性!CM76+[7]士兵训练属性!CC143+[10]装备强化!CI109</f>
        <v>#REF!</v>
      </c>
      <c r="DN144" s="29" t="e">
        <f>INDEX((武将属性!$X$5:$X$104+武将属性!$Y$5:$Y$104)*(武将属性!$U$5:$U$104),$DE144,1)*INDEX(非r将兵属性验证!$W$7:$W$106,$DE144,1)+INDEX((士兵属性!$G$5:$G$104)*(士兵属性!$J$5:$J$104),$DE144,1)*INDEX(非r将兵属性验证!$AQ$7:$AQ$106,$DE144,1)+#REF!</f>
        <v>#REF!</v>
      </c>
      <c r="DO144" s="29" t="e">
        <f>INDEX((武将属性!$AJ$5:$AJ$104+武将属性!$AK$5:$AK$104)*(武将属性!$AG$5:$AG$104),$DE144,1)*INDEX(非r将兵属性验证!$X$7:$X$106,$DE144,1)+INDEX((士兵属性!$R$5:$R$104)*(士兵属性!$U$5:$U$104),$DE144,1)*INDEX(非r将兵属性验证!$AR$7:$AR$106,$DE144,1)+#REF!</f>
        <v>#REF!</v>
      </c>
      <c r="DP144" s="29"/>
      <c r="DQ144" s="29"/>
      <c r="DR144" s="29" t="e">
        <f>[6]武将升星!BD75+[6]武将进阶!AR75+[6]武将升级!BM75+#REF!</f>
        <v>#REF!</v>
      </c>
      <c r="DS144" s="29">
        <f>0.5*INDEX(战法技能效用!$G$5:$G$104,$DE144,1)*(INDEX(非r将兵属性验证!$AC$7:$AC$106,$DE144,1)+INDEX(非r将兵属性验证!$AX$7:$AX$106,$DE144,1))</f>
        <v>208041673.34158286</v>
      </c>
      <c r="DT144" s="29" t="e">
        <f t="shared" si="405"/>
        <v>#REF!</v>
      </c>
    </row>
    <row r="145" spans="2:124" x14ac:dyDescent="0.15">
      <c r="B145" s="8">
        <v>6</v>
      </c>
      <c r="C145" s="29">
        <v>40</v>
      </c>
      <c r="D145" s="29">
        <f>[6]武将升星!$AZ142</f>
        <v>0</v>
      </c>
      <c r="E145" s="29">
        <f>[6]武将进阶!$AL142</f>
        <v>0</v>
      </c>
      <c r="F145" s="29">
        <f>[6]武将升级!$BH142</f>
        <v>378589632.4327724</v>
      </c>
      <c r="G145" s="29">
        <f>[6]武将羁绊!$BC145</f>
        <v>195470920.15364102</v>
      </c>
      <c r="H145" s="29">
        <f>[6]武将觉醒!BK142</f>
        <v>0</v>
      </c>
      <c r="I145" s="29">
        <f>[6]第4特性!AJ143</f>
        <v>0</v>
      </c>
      <c r="J145" s="29">
        <f>[7]士兵阶位属性!$CI143</f>
        <v>185262947.90829471</v>
      </c>
      <c r="K145" s="29">
        <f>[7]士兵训练属性!$BY144</f>
        <v>163261229.61084634</v>
      </c>
      <c r="L145" s="29">
        <f>[10]装备强化!$CE144</f>
        <v>705143303.02358496</v>
      </c>
      <c r="M145" s="29"/>
      <c r="N145" s="29">
        <f>[4]圣人加成属性战力计算!$I146+[4]圣人加成属性战力计算!$R146</f>
        <v>241147194.43293834</v>
      </c>
      <c r="O145" s="29">
        <f>[12]爵位属性!$U142</f>
        <v>0</v>
      </c>
      <c r="P145" s="29" t="e">
        <f>[16]战法升星!AP143</f>
        <v>#DIV/0!</v>
      </c>
      <c r="Q145" s="29" t="e">
        <f>[13]宝物升星!AP142</f>
        <v>#VALUE!</v>
      </c>
      <c r="R145" s="29">
        <f>[13]宝物温养!$CL142</f>
        <v>0</v>
      </c>
      <c r="S145" s="29">
        <f>[17]效用汇总!I66</f>
        <v>0</v>
      </c>
      <c r="T145" s="29">
        <f>[17]效用汇总!J66</f>
        <v>0</v>
      </c>
      <c r="U145" s="29">
        <f>[8]装备强化!CP144+[8]装备突破!BN144</f>
        <v>0</v>
      </c>
      <c r="V145" s="29">
        <f>[14]藏品属性!AL149+[14]藏品属性!AM149</f>
        <v>0</v>
      </c>
      <c r="W145" s="29">
        <f>[15]育马!AY144+[15]词条!BF144</f>
        <v>0</v>
      </c>
      <c r="X145" s="29">
        <f>[11]属性汇总新!V142</f>
        <v>147229487.75718543</v>
      </c>
      <c r="Y145" s="29">
        <f>[6]武将升星!$BK142</f>
        <v>150566.73948206165</v>
      </c>
      <c r="Z145" s="29"/>
      <c r="AA145" s="29" t="e">
        <f>[6]武将升级!$BT142+[6]武将进阶!$AW142</f>
        <v>#VALUE!</v>
      </c>
      <c r="AB145" s="29"/>
      <c r="AC145" s="29">
        <f>[6]武将觉醒!$BY142</f>
        <v>23566.530326308835</v>
      </c>
      <c r="AD145" s="29">
        <f>[6]第4特性!BK143</f>
        <v>436.50000088671351</v>
      </c>
      <c r="AE145" s="29"/>
      <c r="AF145" s="29">
        <f>[7]士兵训练属性!$CH144</f>
        <v>86319.043168815871</v>
      </c>
      <c r="AG145" s="29">
        <f>[10]装备强化!$CR144+[10]装备突破!$AJ144</f>
        <v>39041.361140795983</v>
      </c>
      <c r="AH145" s="29"/>
      <c r="AI145" s="29" t="e">
        <f>[4]圣人加成属性战力计算!$U146</f>
        <v>#DIV/0!</v>
      </c>
      <c r="AJ145" s="29"/>
      <c r="AK145" s="29">
        <f>[16]战法升星!$AU143</f>
        <v>73732.76350798874</v>
      </c>
      <c r="AL145" s="29">
        <f>[13]宝物升星!$AZ142</f>
        <v>106155.82905744357</v>
      </c>
      <c r="AM145" s="29">
        <f>[13]宝物温养!$CU142</f>
        <v>0</v>
      </c>
      <c r="AN145" s="29">
        <f>[17]投放验证!M67</f>
        <v>40</v>
      </c>
      <c r="AO145" s="29">
        <f>[17]投放验证!AE67+[17]投放验证!AM67</f>
        <v>0</v>
      </c>
      <c r="AP145" s="29">
        <f>[8]装备强化!DC144+[8]装备突破!CA144</f>
        <v>0</v>
      </c>
      <c r="AQ145" s="29">
        <f>[14]藏品属性!AN149</f>
        <v>0</v>
      </c>
      <c r="AR145" s="29">
        <f>[15]付费投放!AA145</f>
        <v>0</v>
      </c>
      <c r="AS145" s="29">
        <f>[11]属性汇总新!W142</f>
        <v>74341.721699990681</v>
      </c>
      <c r="AU145" s="29">
        <f t="shared" si="406"/>
        <v>195470920.15364102</v>
      </c>
      <c r="AV145" s="29">
        <f t="shared" si="407"/>
        <v>150566.73948206165</v>
      </c>
      <c r="AW145" s="29">
        <f t="shared" si="437"/>
        <v>3305.589638778315</v>
      </c>
      <c r="AX145" s="29" t="e">
        <f t="shared" si="391"/>
        <v>#DIV/0!</v>
      </c>
      <c r="AY145" s="29">
        <f t="shared" si="408"/>
        <v>97299.293834297569</v>
      </c>
      <c r="AZ145" s="29" t="e">
        <f t="shared" si="438"/>
        <v>#DIV/0!</v>
      </c>
      <c r="BA145" s="29">
        <f t="shared" si="409"/>
        <v>0</v>
      </c>
      <c r="BB145" s="29">
        <f t="shared" si="410"/>
        <v>436.50000088671351</v>
      </c>
      <c r="BC145" s="29">
        <f t="shared" ref="BC145:BC157" si="448">(BA145-BA144)/(BB145-BB144)</f>
        <v>0</v>
      </c>
      <c r="BD145" s="29">
        <f t="shared" si="411"/>
        <v>0</v>
      </c>
      <c r="BE145" s="29">
        <f t="shared" si="412"/>
        <v>0</v>
      </c>
      <c r="BF145" s="29" t="e">
        <f t="shared" ref="BF145:BF151" si="449">(BD145-BD144)/(BE145-BE144)</f>
        <v>#DIV/0!</v>
      </c>
      <c r="BG145" s="29">
        <f t="shared" si="413"/>
        <v>378589632.4327724</v>
      </c>
      <c r="BH145" s="29" t="e">
        <f t="shared" si="414"/>
        <v>#VALUE!</v>
      </c>
      <c r="BI145" s="29" t="e">
        <f t="shared" si="439"/>
        <v>#VALUE!</v>
      </c>
      <c r="BJ145" s="29">
        <f t="shared" si="415"/>
        <v>705143303.02358496</v>
      </c>
      <c r="BK145" s="29">
        <f t="shared" si="416"/>
        <v>39041.361140795983</v>
      </c>
      <c r="BL145" s="29">
        <f t="shared" si="440"/>
        <v>24722.177890172512</v>
      </c>
      <c r="BM145" s="29">
        <f t="shared" si="417"/>
        <v>348524177.51914108</v>
      </c>
      <c r="BN145" s="29">
        <f t="shared" si="418"/>
        <v>86319.043168815871</v>
      </c>
      <c r="BO145" s="29">
        <f t="shared" si="441"/>
        <v>4589.5500580292182</v>
      </c>
      <c r="BP145" s="29">
        <f t="shared" si="419"/>
        <v>0</v>
      </c>
      <c r="BQ145" s="29">
        <f t="shared" si="420"/>
        <v>0</v>
      </c>
      <c r="BR145" s="29" t="e">
        <f t="shared" si="442"/>
        <v>#DIV/0!</v>
      </c>
      <c r="BS145" s="29" t="e">
        <f t="shared" si="421"/>
        <v>#VALUE!</v>
      </c>
      <c r="BT145" s="29">
        <f t="shared" si="422"/>
        <v>106155.82905744357</v>
      </c>
      <c r="BU145" s="29" t="e">
        <f t="shared" si="443"/>
        <v>#VALUE!</v>
      </c>
      <c r="BV145" s="29">
        <f t="shared" si="423"/>
        <v>0</v>
      </c>
      <c r="BW145" s="29">
        <f t="shared" si="424"/>
        <v>40</v>
      </c>
      <c r="BX145" s="29">
        <f t="shared" si="444"/>
        <v>0</v>
      </c>
      <c r="BY145" s="29">
        <f t="shared" si="425"/>
        <v>0</v>
      </c>
      <c r="BZ145" s="29">
        <f t="shared" si="426"/>
        <v>0</v>
      </c>
      <c r="CA145" s="29" t="e">
        <f t="shared" si="445"/>
        <v>#DIV/0!</v>
      </c>
      <c r="CB145" s="29">
        <f t="shared" si="427"/>
        <v>0</v>
      </c>
      <c r="CC145" s="29">
        <f t="shared" si="428"/>
        <v>0</v>
      </c>
      <c r="CD145" s="29" t="e">
        <f t="shared" si="446"/>
        <v>#DIV/0!</v>
      </c>
      <c r="CE145" s="29">
        <f t="shared" si="429"/>
        <v>0</v>
      </c>
      <c r="CF145" s="29">
        <f t="shared" si="430"/>
        <v>0</v>
      </c>
      <c r="CG145" s="29" t="e">
        <f t="shared" si="447"/>
        <v>#DIV/0!</v>
      </c>
      <c r="CI145" s="69" t="e">
        <f t="shared" si="392"/>
        <v>#DIV/0!</v>
      </c>
      <c r="CJ145" s="69" t="e">
        <f t="shared" si="393"/>
        <v>#DIV/0!</v>
      </c>
      <c r="CK145" s="69" t="e">
        <f t="shared" si="394"/>
        <v>#DIV/0!</v>
      </c>
      <c r="CL145" s="69" t="e">
        <f t="shared" si="395"/>
        <v>#DIV/0!</v>
      </c>
      <c r="CM145" s="69" t="e">
        <f t="shared" si="396"/>
        <v>#DIV/0!</v>
      </c>
      <c r="CN145" s="69" t="e">
        <f t="shared" si="397"/>
        <v>#DIV/0!</v>
      </c>
      <c r="CO145" s="69" t="e">
        <f t="shared" si="398"/>
        <v>#DIV/0!</v>
      </c>
      <c r="CP145" s="69" t="e">
        <f t="shared" si="399"/>
        <v>#DIV/0!</v>
      </c>
      <c r="CQ145" s="69" t="e">
        <f t="shared" si="400"/>
        <v>#DIV/0!</v>
      </c>
      <c r="CR145" s="69" t="e">
        <f t="shared" si="401"/>
        <v>#DIV/0!</v>
      </c>
      <c r="CS145" s="69" t="e">
        <f t="shared" si="402"/>
        <v>#DIV/0!</v>
      </c>
      <c r="CT145" s="69" t="e">
        <f t="shared" si="403"/>
        <v>#DIV/0!</v>
      </c>
      <c r="CU145" s="69" t="e">
        <f t="shared" si="431"/>
        <v>#VALUE!</v>
      </c>
      <c r="CV145" s="69" t="e">
        <f t="shared" si="404"/>
        <v>#DIV/0!</v>
      </c>
      <c r="CW145" s="99" t="e">
        <f t="shared" si="432"/>
        <v>#DIV/0!</v>
      </c>
      <c r="CX145" s="99" t="e">
        <f t="shared" si="433"/>
        <v>#DIV/0!</v>
      </c>
      <c r="CY145" s="99" t="e">
        <f t="shared" si="434"/>
        <v>#DIV/0!</v>
      </c>
      <c r="CZ145" s="99" t="e">
        <f t="shared" si="435"/>
        <v>#DIV/0!</v>
      </c>
      <c r="DA145" s="68" t="e">
        <f t="shared" si="436"/>
        <v>#DIV/0!</v>
      </c>
      <c r="DE145" s="29">
        <v>40</v>
      </c>
      <c r="DF145" s="29" t="e">
        <f>[6]武将升星!#REF!+[6]武将进阶!AH76+[6]武将升级!#REF!+#REF!+[7]士兵阶位属性!CE143+[7]士兵训练属性!BU144+[10]装备强化!CB110</f>
        <v>#REF!</v>
      </c>
      <c r="DG145" s="29" t="e">
        <f>INDEX((武将属性!$X$5:$X$104+武将属性!$Y$5:$Y$104)*(武将属性!$U$5:$U$104),$DE145,1)*INDEX(非r将兵属性验证!$W$7:$W$106,$DE145,1)+INDEX((士兵属性!$G$5:$G$104)*(士兵属性!$J$5:$J$104),$DE145,1)*INDEX(非r将兵属性验证!$AQ$7:$AQ$106,$DE145,1)+#REF!</f>
        <v>#REF!</v>
      </c>
      <c r="DH145" s="29" t="e">
        <f>INDEX((武将属性!$AJ$5:$AJ$104+武将属性!$AK$5:$AK$104)*(武将属性!$AG$5:$AG$104),$DE145,1)*INDEX(非r将兵属性验证!$X$7:$X$106,$DE145,1)+INDEX((士兵属性!$R$5:$R$104)*(士兵属性!$U$5:$U$104),$DE145,1)*INDEX(非r将兵属性验证!$AR$7:$AR$106,$DE145,1)+#REF!</f>
        <v>#REF!</v>
      </c>
      <c r="DI145" s="29"/>
      <c r="DJ145" s="29"/>
      <c r="DK145" s="29" t="e">
        <f>[6]武将升星!#REF!+[6]武将进阶!AK76+[6]武将升级!BG76+#REF!</f>
        <v>#REF!</v>
      </c>
      <c r="DL145" s="29">
        <f>0.5*INDEX(战法技能效用!$G$5:$G$104,$DE145,1)*(INDEX(非r将兵属性验证!$AC$7:$AC$106,$DE145,1)+INDEX(非r将兵属性验证!$AX$7:$AX$106,$DE145,1))</f>
        <v>905734934.65124869</v>
      </c>
      <c r="DM145" s="29" t="e">
        <f>[6]武将升星!AZ76+[6]武将进阶!AO76+[6]武将升级!BJ76+#REF!+[7]士兵阶位属性!CM77+[7]士兵训练属性!CC144+[10]装备强化!CI110</f>
        <v>#REF!</v>
      </c>
      <c r="DN145" s="29" t="e">
        <f>INDEX((武将属性!$X$5:$X$104+武将属性!$Y$5:$Y$104)*(武将属性!$U$5:$U$104),$DE145,1)*INDEX(非r将兵属性验证!$W$7:$W$106,$DE145,1)+INDEX((士兵属性!$G$5:$G$104)*(士兵属性!$J$5:$J$104),$DE145,1)*INDEX(非r将兵属性验证!$AQ$7:$AQ$106,$DE145,1)+#REF!</f>
        <v>#REF!</v>
      </c>
      <c r="DO145" s="29" t="e">
        <f>INDEX((武将属性!$AJ$5:$AJ$104+武将属性!$AK$5:$AK$104)*(武将属性!$AG$5:$AG$104),$DE145,1)*INDEX(非r将兵属性验证!$X$7:$X$106,$DE145,1)+INDEX((士兵属性!$R$5:$R$104)*(士兵属性!$U$5:$U$104),$DE145,1)*INDEX(非r将兵属性验证!$AR$7:$AR$106,$DE145,1)+#REF!</f>
        <v>#REF!</v>
      </c>
      <c r="DP145" s="29"/>
      <c r="DQ145" s="29"/>
      <c r="DR145" s="29" t="e">
        <f>[6]武将升星!BD76+[6]武将进阶!AR76+[6]武将升级!BM76+#REF!</f>
        <v>#REF!</v>
      </c>
      <c r="DS145" s="29">
        <f>0.5*INDEX(战法技能效用!$G$5:$G$104,$DE145,1)*(INDEX(非r将兵属性验证!$AC$7:$AC$106,$DE145,1)+INDEX(非r将兵属性验证!$AX$7:$AX$106,$DE145,1))</f>
        <v>905734934.65124869</v>
      </c>
      <c r="DT145" s="29" t="e">
        <f t="shared" si="405"/>
        <v>#REF!</v>
      </c>
    </row>
    <row r="146" spans="2:124" x14ac:dyDescent="0.15">
      <c r="B146" s="8">
        <v>7</v>
      </c>
      <c r="C146" s="29">
        <v>50</v>
      </c>
      <c r="D146" s="29">
        <f>[6]武将升星!$AZ143</f>
        <v>0</v>
      </c>
      <c r="E146" s="29">
        <f>[6]武将进阶!$AL143</f>
        <v>0</v>
      </c>
      <c r="F146" s="29">
        <f>[6]武将升级!$BH143</f>
        <v>795784515.96661282</v>
      </c>
      <c r="G146" s="29">
        <f>[6]武将羁绊!$BC146</f>
        <v>625368632.05272293</v>
      </c>
      <c r="H146" s="29">
        <f>[6]武将觉醒!BK143</f>
        <v>0</v>
      </c>
      <c r="I146" s="29">
        <f>[6]第4特性!AJ144</f>
        <v>0</v>
      </c>
      <c r="J146" s="29">
        <f>[7]士兵阶位属性!$CI144</f>
        <v>417674259.3327558</v>
      </c>
      <c r="K146" s="29">
        <f>[7]士兵训练属性!$BY145</f>
        <v>442017390.09093338</v>
      </c>
      <c r="L146" s="29">
        <f>[10]装备强化!$CE145</f>
        <v>1272774588.3295126</v>
      </c>
      <c r="M146" s="29"/>
      <c r="N146" s="29">
        <f>[4]圣人加成属性战力计算!$I147+[4]圣人加成属性战力计算!$R147</f>
        <v>363820730.24653494</v>
      </c>
      <c r="O146" s="29">
        <f>[12]爵位属性!$U143</f>
        <v>0</v>
      </c>
      <c r="P146" s="29" t="e">
        <f>[16]战法升星!AP144</f>
        <v>#DIV/0!</v>
      </c>
      <c r="Q146" s="29" t="e">
        <f>[13]宝物升星!AP143</f>
        <v>#VALUE!</v>
      </c>
      <c r="R146" s="29">
        <f>[13]宝物温养!$CL143</f>
        <v>0</v>
      </c>
      <c r="S146" s="29">
        <f>[17]效用汇总!I67</f>
        <v>0</v>
      </c>
      <c r="T146" s="29">
        <f>[17]效用汇总!J67</f>
        <v>0</v>
      </c>
      <c r="U146" s="29">
        <f>[8]装备强化!CP145+[8]装备突破!BN145</f>
        <v>0</v>
      </c>
      <c r="V146" s="29">
        <f>[14]藏品属性!AL150+[14]藏品属性!AM150</f>
        <v>137776007.55178475</v>
      </c>
      <c r="W146" s="29">
        <f>[15]育马!AY145+[15]词条!BF145</f>
        <v>0</v>
      </c>
      <c r="X146" s="29">
        <f>[11]属性汇总新!V143</f>
        <v>396639122.44986928</v>
      </c>
      <c r="Y146" s="29">
        <f>[6]武将升星!$BK143</f>
        <v>202648.33089754995</v>
      </c>
      <c r="Z146" s="29"/>
      <c r="AA146" s="29" t="e">
        <f>[6]武将升级!$BT143+[6]武将进阶!$AW143</f>
        <v>#VALUE!</v>
      </c>
      <c r="AB146" s="29"/>
      <c r="AC146" s="29">
        <f>[6]武将觉醒!$BY143</f>
        <v>43594.309963353517</v>
      </c>
      <c r="AD146" s="29">
        <f>[6]第4特性!BK144</f>
        <v>1000</v>
      </c>
      <c r="AE146" s="29"/>
      <c r="AF146" s="29">
        <f>[7]士兵训练属性!$CH145</f>
        <v>204003.2587250151</v>
      </c>
      <c r="AG146" s="29">
        <f>[10]装备强化!$CR145+[10]装备突破!$AJ145</f>
        <v>82448.913337529171</v>
      </c>
      <c r="AH146" s="29"/>
      <c r="AI146" s="29" t="e">
        <f>[4]圣人加成属性战力计算!$U147</f>
        <v>#DIV/0!</v>
      </c>
      <c r="AJ146" s="29"/>
      <c r="AK146" s="29">
        <f>[16]战法升星!$AU144</f>
        <v>133890.69089774037</v>
      </c>
      <c r="AL146" s="29">
        <f>[13]宝物升星!$AZ143</f>
        <v>132694.78632180445</v>
      </c>
      <c r="AM146" s="29">
        <f>[13]宝物温养!$CU143</f>
        <v>0</v>
      </c>
      <c r="AN146" s="29">
        <f>[17]投放验证!M68</f>
        <v>50</v>
      </c>
      <c r="AO146" s="29">
        <f>[17]投放验证!AE68+[17]投放验证!AM68</f>
        <v>0</v>
      </c>
      <c r="AP146" s="29">
        <f>[8]装备强化!DC145+[8]装备突破!CA145</f>
        <v>0</v>
      </c>
      <c r="AQ146" s="29">
        <f>[14]藏品属性!AN150</f>
        <v>888.1346833364222</v>
      </c>
      <c r="AR146" s="29">
        <f>[15]付费投放!AA146</f>
        <v>0</v>
      </c>
      <c r="AS146" s="29">
        <f>[11]属性汇总新!W143</f>
        <v>136659.2834772791</v>
      </c>
      <c r="AU146" s="29">
        <f t="shared" si="406"/>
        <v>625368632.05272293</v>
      </c>
      <c r="AV146" s="29">
        <f t="shared" si="407"/>
        <v>202648.33089754995</v>
      </c>
      <c r="AW146" s="29">
        <f t="shared" si="437"/>
        <v>8254.3121324675303</v>
      </c>
      <c r="AX146" s="29" t="e">
        <f t="shared" si="391"/>
        <v>#DIV/0!</v>
      </c>
      <c r="AY146" s="29">
        <f t="shared" si="408"/>
        <v>177485.00086109387</v>
      </c>
      <c r="AZ146" s="29" t="e">
        <f t="shared" si="438"/>
        <v>#DIV/0!</v>
      </c>
      <c r="BA146" s="29">
        <f t="shared" si="409"/>
        <v>0</v>
      </c>
      <c r="BB146" s="29">
        <f t="shared" si="410"/>
        <v>1000</v>
      </c>
      <c r="BC146" s="29">
        <f t="shared" si="448"/>
        <v>0</v>
      </c>
      <c r="BD146" s="29">
        <f t="shared" si="411"/>
        <v>0</v>
      </c>
      <c r="BE146" s="29">
        <f t="shared" si="412"/>
        <v>0</v>
      </c>
      <c r="BF146" s="29" t="e">
        <f t="shared" si="449"/>
        <v>#DIV/0!</v>
      </c>
      <c r="BG146" s="29">
        <f t="shared" si="413"/>
        <v>795784515.96661282</v>
      </c>
      <c r="BH146" s="29" t="e">
        <f t="shared" si="414"/>
        <v>#VALUE!</v>
      </c>
      <c r="BI146" s="29" t="e">
        <f t="shared" si="439"/>
        <v>#VALUE!</v>
      </c>
      <c r="BJ146" s="29">
        <f t="shared" si="415"/>
        <v>1272774588.3295126</v>
      </c>
      <c r="BK146" s="29">
        <f t="shared" si="416"/>
        <v>82448.913337529171</v>
      </c>
      <c r="BL146" s="29">
        <f t="shared" si="440"/>
        <v>13076.786332785819</v>
      </c>
      <c r="BM146" s="29">
        <f t="shared" si="417"/>
        <v>859691649.42368913</v>
      </c>
      <c r="BN146" s="29">
        <f t="shared" si="418"/>
        <v>204003.2587250151</v>
      </c>
      <c r="BO146" s="29">
        <f t="shared" si="441"/>
        <v>4343.5516775862252</v>
      </c>
      <c r="BP146" s="29">
        <f t="shared" si="419"/>
        <v>0</v>
      </c>
      <c r="BQ146" s="29">
        <f t="shared" si="420"/>
        <v>0</v>
      </c>
      <c r="BR146" s="29" t="e">
        <f t="shared" si="442"/>
        <v>#DIV/0!</v>
      </c>
      <c r="BS146" s="29" t="e">
        <f t="shared" si="421"/>
        <v>#VALUE!</v>
      </c>
      <c r="BT146" s="29">
        <f t="shared" si="422"/>
        <v>132694.78632180445</v>
      </c>
      <c r="BU146" s="29" t="e">
        <f t="shared" si="443"/>
        <v>#VALUE!</v>
      </c>
      <c r="BV146" s="29">
        <f t="shared" si="423"/>
        <v>0</v>
      </c>
      <c r="BW146" s="29">
        <f t="shared" si="424"/>
        <v>50</v>
      </c>
      <c r="BX146" s="29">
        <f t="shared" si="444"/>
        <v>0</v>
      </c>
      <c r="BY146" s="29">
        <f t="shared" si="425"/>
        <v>0</v>
      </c>
      <c r="BZ146" s="29">
        <f t="shared" si="426"/>
        <v>0</v>
      </c>
      <c r="CA146" s="29" t="e">
        <f t="shared" si="445"/>
        <v>#DIV/0!</v>
      </c>
      <c r="CB146" s="29">
        <f t="shared" si="427"/>
        <v>0</v>
      </c>
      <c r="CC146" s="29">
        <f t="shared" si="428"/>
        <v>0</v>
      </c>
      <c r="CD146" s="29" t="e">
        <f t="shared" si="446"/>
        <v>#DIV/0!</v>
      </c>
      <c r="CE146" s="29">
        <f t="shared" si="429"/>
        <v>137776007.55178475</v>
      </c>
      <c r="CF146" s="29">
        <f t="shared" si="430"/>
        <v>888.1346833364222</v>
      </c>
      <c r="CG146" s="29">
        <f t="shared" si="447"/>
        <v>155129.63308020672</v>
      </c>
      <c r="CI146" s="69" t="e">
        <f t="shared" si="392"/>
        <v>#DIV/0!</v>
      </c>
      <c r="CJ146" s="69" t="e">
        <f t="shared" si="393"/>
        <v>#DIV/0!</v>
      </c>
      <c r="CK146" s="69" t="e">
        <f t="shared" si="394"/>
        <v>#DIV/0!</v>
      </c>
      <c r="CL146" s="69" t="e">
        <f t="shared" si="395"/>
        <v>#DIV/0!</v>
      </c>
      <c r="CM146" s="69" t="e">
        <f t="shared" si="396"/>
        <v>#DIV/0!</v>
      </c>
      <c r="CN146" s="69" t="e">
        <f t="shared" si="397"/>
        <v>#DIV/0!</v>
      </c>
      <c r="CO146" s="69" t="e">
        <f t="shared" si="398"/>
        <v>#DIV/0!</v>
      </c>
      <c r="CP146" s="69" t="e">
        <f t="shared" si="399"/>
        <v>#DIV/0!</v>
      </c>
      <c r="CQ146" s="69" t="e">
        <f t="shared" si="400"/>
        <v>#DIV/0!</v>
      </c>
      <c r="CR146" s="69" t="e">
        <f t="shared" si="401"/>
        <v>#DIV/0!</v>
      </c>
      <c r="CS146" s="69" t="e">
        <f t="shared" si="402"/>
        <v>#DIV/0!</v>
      </c>
      <c r="CT146" s="69" t="e">
        <f t="shared" si="403"/>
        <v>#DIV/0!</v>
      </c>
      <c r="CU146" s="69" t="e">
        <f t="shared" si="431"/>
        <v>#VALUE!</v>
      </c>
      <c r="CV146" s="69" t="e">
        <f t="shared" si="404"/>
        <v>#DIV/0!</v>
      </c>
      <c r="CW146" s="99" t="e">
        <f t="shared" si="432"/>
        <v>#DIV/0!</v>
      </c>
      <c r="CX146" s="99" t="e">
        <f t="shared" si="433"/>
        <v>#DIV/0!</v>
      </c>
      <c r="CY146" s="99" t="e">
        <f t="shared" si="434"/>
        <v>#DIV/0!</v>
      </c>
      <c r="CZ146" s="99" t="e">
        <f t="shared" si="435"/>
        <v>#DIV/0!</v>
      </c>
      <c r="DA146" s="68" t="e">
        <f t="shared" si="436"/>
        <v>#DIV/0!</v>
      </c>
      <c r="DE146" s="29">
        <v>50</v>
      </c>
      <c r="DF146" s="29" t="e">
        <f>[6]武将升星!#REF!+[6]武将进阶!AH77+[6]武将升级!#REF!+#REF!+[7]士兵阶位属性!CE144+[7]士兵训练属性!BU145+[10]装备强化!CB111</f>
        <v>#REF!</v>
      </c>
      <c r="DG146" s="29" t="e">
        <f>INDEX((武将属性!$X$5:$X$104+武将属性!$Y$5:$Y$104)*(武将属性!$U$5:$U$104),$DE146,1)*INDEX(非r将兵属性验证!$W$7:$W$106,$DE146,1)+INDEX((士兵属性!$G$5:$G$104)*(士兵属性!$J$5:$J$104),$DE146,1)*INDEX(非r将兵属性验证!$AQ$7:$AQ$106,$DE146,1)+#REF!</f>
        <v>#REF!</v>
      </c>
      <c r="DH146" s="29" t="e">
        <f>INDEX((武将属性!$AJ$5:$AJ$104+武将属性!$AK$5:$AK$104)*(武将属性!$AG$5:$AG$104),$DE146,1)*INDEX(非r将兵属性验证!$X$7:$X$106,$DE146,1)+INDEX((士兵属性!$R$5:$R$104)*(士兵属性!$U$5:$U$104),$DE146,1)*INDEX(非r将兵属性验证!$AR$7:$AR$106,$DE146,1)+#REF!</f>
        <v>#REF!</v>
      </c>
      <c r="DI146" s="29"/>
      <c r="DJ146" s="29"/>
      <c r="DK146" s="29" t="e">
        <f>[6]武将升星!#REF!+[6]武将进阶!AK77+[6]武将升级!BG77+#REF!</f>
        <v>#REF!</v>
      </c>
      <c r="DL146" s="29">
        <f>0.5*INDEX(战法技能效用!$G$5:$G$104,$DE146,1)*(INDEX(非r将兵属性验证!$AC$7:$AC$106,$DE146,1)+INDEX(非r将兵属性验证!$AX$7:$AX$106,$DE146,1))</f>
        <v>2270016565.3756676</v>
      </c>
      <c r="DM146" s="29" t="e">
        <f>[6]武将升星!AZ77+[6]武将进阶!AO77+[6]武将升级!BJ77+#REF!+[7]士兵阶位属性!CM78+[7]士兵训练属性!CC145+[10]装备强化!CI111</f>
        <v>#REF!</v>
      </c>
      <c r="DN146" s="29" t="e">
        <f>INDEX((武将属性!$X$5:$X$104+武将属性!$Y$5:$Y$104)*(武将属性!$U$5:$U$104),$DE146,1)*INDEX(非r将兵属性验证!$W$7:$W$106,$DE146,1)+INDEX((士兵属性!$G$5:$G$104)*(士兵属性!$J$5:$J$104),$DE146,1)*INDEX(非r将兵属性验证!$AQ$7:$AQ$106,$DE146,1)+#REF!</f>
        <v>#REF!</v>
      </c>
      <c r="DO146" s="29" t="e">
        <f>INDEX((武将属性!$AJ$5:$AJ$104+武将属性!$AK$5:$AK$104)*(武将属性!$AG$5:$AG$104),$DE146,1)*INDEX(非r将兵属性验证!$X$7:$X$106,$DE146,1)+INDEX((士兵属性!$R$5:$R$104)*(士兵属性!$U$5:$U$104),$DE146,1)*INDEX(非r将兵属性验证!$AR$7:$AR$106,$DE146,1)+#REF!</f>
        <v>#REF!</v>
      </c>
      <c r="DP146" s="29"/>
      <c r="DQ146" s="29"/>
      <c r="DR146" s="29" t="e">
        <f>[6]武将升星!BD77+[6]武将进阶!AR77+[6]武将升级!BM77+#REF!</f>
        <v>#REF!</v>
      </c>
      <c r="DS146" s="29">
        <f>0.5*INDEX(战法技能效用!$G$5:$G$104,$DE146,1)*(INDEX(非r将兵属性验证!$AC$7:$AC$106,$DE146,1)+INDEX(非r将兵属性验证!$AX$7:$AX$106,$DE146,1))</f>
        <v>2270016565.3756676</v>
      </c>
      <c r="DT146" s="29" t="e">
        <f t="shared" si="405"/>
        <v>#REF!</v>
      </c>
    </row>
    <row r="147" spans="2:124" x14ac:dyDescent="0.15">
      <c r="B147" s="8">
        <v>8</v>
      </c>
      <c r="C147" s="29">
        <v>60</v>
      </c>
      <c r="D147" s="29">
        <f>[6]武将升星!$AZ144</f>
        <v>0</v>
      </c>
      <c r="E147" s="29">
        <f>[6]武将进阶!$AL144</f>
        <v>0</v>
      </c>
      <c r="F147" s="29">
        <f>[6]武将升级!$BH144</f>
        <v>1695217671.9962032</v>
      </c>
      <c r="G147" s="29">
        <f>[6]武将羁绊!$BC147</f>
        <v>2038379314.9447229</v>
      </c>
      <c r="H147" s="29">
        <f>[6]武将觉醒!BK144</f>
        <v>0</v>
      </c>
      <c r="I147" s="29">
        <f>[6]第4特性!AJ145</f>
        <v>270725537.24241745</v>
      </c>
      <c r="J147" s="29">
        <f>[7]士兵阶位属性!$CI145</f>
        <v>1050979720.2136756</v>
      </c>
      <c r="K147" s="29">
        <f>[7]士兵训练属性!$BY146</f>
        <v>1286937714.3292758</v>
      </c>
      <c r="L147" s="29">
        <f>[10]装备强化!$CE146</f>
        <v>2991064648.5718265</v>
      </c>
      <c r="M147" s="29"/>
      <c r="N147" s="29">
        <f>[4]圣人加成属性战力计算!$I148+[4]圣人加成属性战力计算!$R148</f>
        <v>309249994.209984</v>
      </c>
      <c r="O147" s="29">
        <f>[12]爵位属性!$U144</f>
        <v>0</v>
      </c>
      <c r="P147" s="29" t="e">
        <f>[16]战法升星!AP145</f>
        <v>#DIV/0!</v>
      </c>
      <c r="Q147" s="29" t="e">
        <f>[13]宝物升星!AP144</f>
        <v>#VALUE!</v>
      </c>
      <c r="R147" s="29">
        <f>[13]宝物温养!$CL144</f>
        <v>1504486488.2858946</v>
      </c>
      <c r="S147" s="29">
        <f>[17]效用汇总!I68</f>
        <v>0</v>
      </c>
      <c r="T147" s="29">
        <f>[17]效用汇总!J68</f>
        <v>0</v>
      </c>
      <c r="U147" s="29">
        <f>[8]装备强化!CP146+[8]装备突破!BN146</f>
        <v>723881434.44177341</v>
      </c>
      <c r="V147" s="29">
        <f>[14]藏品属性!AL151+[14]藏品属性!AM151</f>
        <v>594583566.02614331</v>
      </c>
      <c r="W147" s="29">
        <f>[15]育马!AY146+[15]词条!BF146</f>
        <v>1916135464.2794142</v>
      </c>
      <c r="X147" s="29">
        <f>[11]属性汇总新!V144</f>
        <v>1101929833.2962685</v>
      </c>
      <c r="Y147" s="29">
        <f>[6]武将升星!$BK144</f>
        <v>246642.59581297101</v>
      </c>
      <c r="Z147" s="29"/>
      <c r="AA147" s="29" t="e">
        <f>[6]武将升级!$BT144+[6]武将进阶!$AW144</f>
        <v>#VALUE!</v>
      </c>
      <c r="AB147" s="29"/>
      <c r="AC147" s="29">
        <f>[6]武将觉醒!$BY144</f>
        <v>86140.35874588431</v>
      </c>
      <c r="AD147" s="29">
        <f>[6]第4特性!BK145</f>
        <v>3522.0575947894795</v>
      </c>
      <c r="AE147" s="29"/>
      <c r="AF147" s="29">
        <f>[7]士兵训练属性!$CH146</f>
        <v>445618.91387355956</v>
      </c>
      <c r="AG147" s="29">
        <f>[10]装备强化!$CR146+[10]装备突破!$AJ146</f>
        <v>192445.96888523662</v>
      </c>
      <c r="AH147" s="29"/>
      <c r="AI147" s="29" t="e">
        <f>[4]圣人加成属性战力计算!$U148</f>
        <v>#DIV/0!</v>
      </c>
      <c r="AJ147" s="29"/>
      <c r="AK147" s="29">
        <f>[16]战法升星!$AU145</f>
        <v>246021.10591153268</v>
      </c>
      <c r="AL147" s="29">
        <f>[13]宝物升星!$AZ144</f>
        <v>241684.62134670734</v>
      </c>
      <c r="AM147" s="29">
        <f>[13]宝物温养!$CU144</f>
        <v>0</v>
      </c>
      <c r="AN147" s="29">
        <f>[17]投放验证!M69</f>
        <v>60</v>
      </c>
      <c r="AO147" s="29">
        <f>[17]投放验证!AE69+[17]投放验证!AM69</f>
        <v>0</v>
      </c>
      <c r="AP147" s="29">
        <f>[8]装备强化!DC146+[8]装备突破!CA146</f>
        <v>98423.151446227275</v>
      </c>
      <c r="AQ147" s="29">
        <f>[14]藏品属性!AN151</f>
        <v>8570.8375528897268</v>
      </c>
      <c r="AR147" s="29">
        <f>[15]付费投放!AA147</f>
        <v>31871.490208490643</v>
      </c>
      <c r="AS147" s="29">
        <f>[11]属性汇总新!W144</f>
        <v>252619.74648457771</v>
      </c>
      <c r="AU147" s="29">
        <f t="shared" si="406"/>
        <v>2038379314.9447229</v>
      </c>
      <c r="AV147" s="29">
        <f t="shared" si="407"/>
        <v>246642.59581297101</v>
      </c>
      <c r="AW147" s="29">
        <f t="shared" si="437"/>
        <v>32118.065516232902</v>
      </c>
      <c r="AX147" s="29" t="e">
        <f t="shared" si="391"/>
        <v>#DIV/0!</v>
      </c>
      <c r="AY147" s="29">
        <f t="shared" si="408"/>
        <v>332161.46465741697</v>
      </c>
      <c r="AZ147" s="29" t="e">
        <f t="shared" si="438"/>
        <v>#DIV/0!</v>
      </c>
      <c r="BA147" s="29">
        <f t="shared" si="409"/>
        <v>270725537.24241745</v>
      </c>
      <c r="BB147" s="29">
        <f t="shared" si="410"/>
        <v>3522.0575947894795</v>
      </c>
      <c r="BC147" s="29">
        <f t="shared" si="448"/>
        <v>107343.12245752476</v>
      </c>
      <c r="BD147" s="29">
        <f t="shared" si="411"/>
        <v>0</v>
      </c>
      <c r="BE147" s="29">
        <f t="shared" si="412"/>
        <v>0</v>
      </c>
      <c r="BF147" s="29" t="e">
        <f t="shared" si="449"/>
        <v>#DIV/0!</v>
      </c>
      <c r="BG147" s="29">
        <f t="shared" si="413"/>
        <v>1695217671.9962032</v>
      </c>
      <c r="BH147" s="29" t="e">
        <f t="shared" si="414"/>
        <v>#VALUE!</v>
      </c>
      <c r="BI147" s="29" t="e">
        <f t="shared" si="439"/>
        <v>#VALUE!</v>
      </c>
      <c r="BJ147" s="29">
        <f t="shared" si="415"/>
        <v>2991064648.5718265</v>
      </c>
      <c r="BK147" s="29">
        <f t="shared" si="416"/>
        <v>192445.96888523662</v>
      </c>
      <c r="BL147" s="29">
        <f t="shared" si="440"/>
        <v>15621.236874809476</v>
      </c>
      <c r="BM147" s="29">
        <f t="shared" si="417"/>
        <v>2337917434.5429516</v>
      </c>
      <c r="BN147" s="29">
        <f t="shared" si="418"/>
        <v>445618.91387355956</v>
      </c>
      <c r="BO147" s="29">
        <f t="shared" si="441"/>
        <v>6118.0877713013024</v>
      </c>
      <c r="BP147" s="29">
        <f t="shared" si="419"/>
        <v>0</v>
      </c>
      <c r="BQ147" s="29">
        <f t="shared" si="420"/>
        <v>0</v>
      </c>
      <c r="BR147" s="29" t="e">
        <f t="shared" si="442"/>
        <v>#DIV/0!</v>
      </c>
      <c r="BS147" s="29" t="e">
        <f t="shared" si="421"/>
        <v>#VALUE!</v>
      </c>
      <c r="BT147" s="29">
        <f t="shared" si="422"/>
        <v>241684.62134670734</v>
      </c>
      <c r="BU147" s="29" t="e">
        <f t="shared" si="443"/>
        <v>#VALUE!</v>
      </c>
      <c r="BV147" s="29">
        <f t="shared" si="423"/>
        <v>0</v>
      </c>
      <c r="BW147" s="29">
        <f t="shared" si="424"/>
        <v>60</v>
      </c>
      <c r="BX147" s="29">
        <f t="shared" si="444"/>
        <v>0</v>
      </c>
      <c r="BY147" s="29">
        <f t="shared" si="425"/>
        <v>723881434.44177341</v>
      </c>
      <c r="BZ147" s="29">
        <f t="shared" si="426"/>
        <v>98423.151446227275</v>
      </c>
      <c r="CA147" s="29">
        <f t="shared" si="445"/>
        <v>7354.7882160353338</v>
      </c>
      <c r="CB147" s="29">
        <f t="shared" si="427"/>
        <v>1916135464.2794142</v>
      </c>
      <c r="CC147" s="29">
        <f t="shared" si="428"/>
        <v>31871.490208490643</v>
      </c>
      <c r="CD147" s="29">
        <f t="shared" si="446"/>
        <v>60120.673735203978</v>
      </c>
      <c r="CE147" s="29">
        <f t="shared" si="429"/>
        <v>594583566.02614331</v>
      </c>
      <c r="CF147" s="29">
        <f t="shared" si="430"/>
        <v>8570.8375528897268</v>
      </c>
      <c r="CG147" s="29">
        <f t="shared" si="447"/>
        <v>59459.224992898722</v>
      </c>
      <c r="CI147" s="69" t="e">
        <f t="shared" si="392"/>
        <v>#DIV/0!</v>
      </c>
      <c r="CJ147" s="69" t="e">
        <f t="shared" si="393"/>
        <v>#DIV/0!</v>
      </c>
      <c r="CK147" s="69" t="e">
        <f t="shared" si="394"/>
        <v>#DIV/0!</v>
      </c>
      <c r="CL147" s="69" t="e">
        <f t="shared" si="395"/>
        <v>#DIV/0!</v>
      </c>
      <c r="CM147" s="69" t="e">
        <f t="shared" si="396"/>
        <v>#DIV/0!</v>
      </c>
      <c r="CN147" s="69" t="e">
        <f t="shared" si="397"/>
        <v>#DIV/0!</v>
      </c>
      <c r="CO147" s="69" t="e">
        <f t="shared" si="398"/>
        <v>#DIV/0!</v>
      </c>
      <c r="CP147" s="69" t="e">
        <f t="shared" si="399"/>
        <v>#DIV/0!</v>
      </c>
      <c r="CQ147" s="69" t="e">
        <f t="shared" si="400"/>
        <v>#DIV/0!</v>
      </c>
      <c r="CR147" s="69" t="e">
        <f t="shared" si="401"/>
        <v>#DIV/0!</v>
      </c>
      <c r="CS147" s="69" t="e">
        <f t="shared" si="402"/>
        <v>#DIV/0!</v>
      </c>
      <c r="CT147" s="69" t="e">
        <f t="shared" si="403"/>
        <v>#DIV/0!</v>
      </c>
      <c r="CU147" s="69" t="e">
        <f t="shared" si="431"/>
        <v>#VALUE!</v>
      </c>
      <c r="CV147" s="69" t="e">
        <f t="shared" si="404"/>
        <v>#DIV/0!</v>
      </c>
      <c r="CW147" s="99" t="e">
        <f t="shared" si="432"/>
        <v>#DIV/0!</v>
      </c>
      <c r="CX147" s="99" t="e">
        <f t="shared" si="433"/>
        <v>#DIV/0!</v>
      </c>
      <c r="CY147" s="99" t="e">
        <f t="shared" si="434"/>
        <v>#DIV/0!</v>
      </c>
      <c r="CZ147" s="99" t="e">
        <f t="shared" si="435"/>
        <v>#DIV/0!</v>
      </c>
      <c r="DA147" s="68" t="e">
        <f t="shared" si="436"/>
        <v>#DIV/0!</v>
      </c>
      <c r="DE147" s="29">
        <v>60</v>
      </c>
      <c r="DF147" s="29" t="e">
        <f>[6]武将升星!#REF!+[6]武将进阶!AH78+[6]武将升级!#REF!+#REF!+[7]士兵阶位属性!CE145+[7]士兵训练属性!BU146+[10]装备强化!CB112</f>
        <v>#REF!</v>
      </c>
      <c r="DG147" s="29" t="e">
        <f>INDEX((武将属性!$X$5:$X$104+武将属性!$Y$5:$Y$104)*(武将属性!$U$5:$U$104),$DE147,1)*INDEX(非r将兵属性验证!$W$7:$W$106,$DE147,1)+INDEX((士兵属性!$G$5:$G$104)*(士兵属性!$J$5:$J$104),$DE147,1)*INDEX(非r将兵属性验证!$AQ$7:$AQ$106,$DE147,1)+#REF!</f>
        <v>#REF!</v>
      </c>
      <c r="DH147" s="29" t="e">
        <f>INDEX((武将属性!$AJ$5:$AJ$104+武将属性!$AK$5:$AK$104)*(武将属性!$AG$5:$AG$104),$DE147,1)*INDEX(非r将兵属性验证!$X$7:$X$106,$DE147,1)+INDEX((士兵属性!$R$5:$R$104)*(士兵属性!$U$5:$U$104),$DE147,1)*INDEX(非r将兵属性验证!$AR$7:$AR$106,$DE147,1)+#REF!</f>
        <v>#REF!</v>
      </c>
      <c r="DI147" s="29"/>
      <c r="DJ147" s="29"/>
      <c r="DK147" s="29" t="e">
        <f>[6]武将升星!#REF!+[6]武将进阶!AK78+[6]武将升级!BG78+#REF!</f>
        <v>#REF!</v>
      </c>
      <c r="DL147" s="29">
        <f>0.5*INDEX(战法技能效用!$G$5:$G$104,$DE147,1)*(INDEX(非r将兵属性验证!$AC$7:$AC$106,$DE147,1)+INDEX(非r将兵属性验证!$AX$7:$AX$106,$DE147,1))</f>
        <v>7589637104.8643074</v>
      </c>
      <c r="DM147" s="29" t="e">
        <f>[6]武将升星!AZ78+[6]武将进阶!AO78+[6]武将升级!BJ78+#REF!+[7]士兵阶位属性!CM79+[7]士兵训练属性!CC146+[10]装备强化!CI112</f>
        <v>#REF!</v>
      </c>
      <c r="DN147" s="29" t="e">
        <f>INDEX((武将属性!$X$5:$X$104+武将属性!$Y$5:$Y$104)*(武将属性!$U$5:$U$104),$DE147,1)*INDEX(非r将兵属性验证!$W$7:$W$106,$DE147,1)+INDEX((士兵属性!$G$5:$G$104)*(士兵属性!$J$5:$J$104),$DE147,1)*INDEX(非r将兵属性验证!$AQ$7:$AQ$106,$DE147,1)+#REF!</f>
        <v>#REF!</v>
      </c>
      <c r="DO147" s="29" t="e">
        <f>INDEX((武将属性!$AJ$5:$AJ$104+武将属性!$AK$5:$AK$104)*(武将属性!$AG$5:$AG$104),$DE147,1)*INDEX(非r将兵属性验证!$X$7:$X$106,$DE147,1)+INDEX((士兵属性!$R$5:$R$104)*(士兵属性!$U$5:$U$104),$DE147,1)*INDEX(非r将兵属性验证!$AR$7:$AR$106,$DE147,1)+#REF!</f>
        <v>#REF!</v>
      </c>
      <c r="DP147" s="29"/>
      <c r="DQ147" s="29"/>
      <c r="DR147" s="29" t="e">
        <f>[6]武将升星!BD78+[6]武将进阶!AR78+[6]武将升级!BM78+#REF!</f>
        <v>#REF!</v>
      </c>
      <c r="DS147" s="29">
        <f>0.5*INDEX(战法技能效用!$G$5:$G$104,$DE147,1)*(INDEX(非r将兵属性验证!$AC$7:$AC$106,$DE147,1)+INDEX(非r将兵属性验证!$AX$7:$AX$106,$DE147,1))</f>
        <v>7589637104.8643074</v>
      </c>
      <c r="DT147" s="29" t="e">
        <f t="shared" si="405"/>
        <v>#REF!</v>
      </c>
    </row>
    <row r="148" spans="2:124" x14ac:dyDescent="0.15">
      <c r="B148" s="8">
        <v>9</v>
      </c>
      <c r="C148" s="29">
        <v>70</v>
      </c>
      <c r="D148" s="29">
        <f>[6]武将升星!$AZ145</f>
        <v>0</v>
      </c>
      <c r="E148" s="29">
        <f>[6]武将进阶!$AL145</f>
        <v>0</v>
      </c>
      <c r="F148" s="29">
        <f>[6]武将升级!$BH145</f>
        <v>3707194320.1808033</v>
      </c>
      <c r="G148" s="29">
        <f>[6]武将羁绊!$BC148</f>
        <v>4292038483.7559261</v>
      </c>
      <c r="H148" s="29">
        <f>[6]武将觉醒!BK145</f>
        <v>0</v>
      </c>
      <c r="I148" s="29">
        <f>[6]第4特性!AJ146</f>
        <v>2092921168.2648487</v>
      </c>
      <c r="J148" s="29">
        <f>[7]士兵阶位属性!$CI146</f>
        <v>3568764487.5235877</v>
      </c>
      <c r="K148" s="29">
        <f>[7]士兵训练属性!$BY147</f>
        <v>5572725877.7379436</v>
      </c>
      <c r="L148" s="29">
        <f>[10]装备强化!$CE147</f>
        <v>8737143779.6489601</v>
      </c>
      <c r="M148" s="29"/>
      <c r="N148" s="29">
        <f>[4]圣人加成属性战力计算!$I149+[4]圣人加成属性战力计算!$R149</f>
        <v>187338876.78134751</v>
      </c>
      <c r="O148" s="29">
        <f>[12]爵位属性!$U145</f>
        <v>0</v>
      </c>
      <c r="P148" s="29" t="e">
        <f>[16]战法升星!AP146</f>
        <v>#DIV/0!</v>
      </c>
      <c r="Q148" s="29" t="e">
        <f>[13]宝物升星!AP145</f>
        <v>#VALUE!</v>
      </c>
      <c r="R148" s="29">
        <f>[13]宝物温养!$CL145</f>
        <v>3174152777.8924656</v>
      </c>
      <c r="S148" s="29">
        <f>[17]效用汇总!I69</f>
        <v>4768966113.7067852</v>
      </c>
      <c r="T148" s="29">
        <f>[17]效用汇总!J69</f>
        <v>18758771190.606544</v>
      </c>
      <c r="U148" s="29">
        <f>[8]装备强化!CP147+[8]装备突破!BN147</f>
        <v>5079043104.7331724</v>
      </c>
      <c r="V148" s="29">
        <f>[14]藏品属性!AL152+[14]藏品属性!AM152</f>
        <v>2629281243.839715</v>
      </c>
      <c r="W148" s="29">
        <f>[15]育马!AY147+[15]词条!BF147</f>
        <v>5260969685.3398914</v>
      </c>
      <c r="X148" s="29">
        <f>[11]属性汇总新!V145</f>
        <v>3235838843.6323862</v>
      </c>
      <c r="Y148" s="29">
        <f>[6]武将升星!$BK145</f>
        <v>328214.76056801237</v>
      </c>
      <c r="Z148" s="29"/>
      <c r="AA148" s="29" t="e">
        <f>[6]武将升级!$BT145+[6]武将进阶!$AW145</f>
        <v>#VALUE!</v>
      </c>
      <c r="AB148" s="29"/>
      <c r="AC148" s="29">
        <f>[6]武将觉醒!$BY145</f>
        <v>128201.7267865585</v>
      </c>
      <c r="AD148" s="29">
        <f>[6]第4特性!BK146</f>
        <v>17781.901680646079</v>
      </c>
      <c r="AE148" s="29"/>
      <c r="AF148" s="29">
        <f>[7]士兵训练属性!$CH147</f>
        <v>894520.29581194988</v>
      </c>
      <c r="AG148" s="29">
        <f>[10]装备强化!$CR147+[10]装备突破!$AJ147</f>
        <v>384656.81489923166</v>
      </c>
      <c r="AH148" s="29"/>
      <c r="AI148" s="29" t="e">
        <f>[4]圣人加成属性战力计算!$U149</f>
        <v>#DIV/0!</v>
      </c>
      <c r="AJ148" s="29"/>
      <c r="AK148" s="29">
        <f>[16]战法升星!$AU146</f>
        <v>443629.68737949594</v>
      </c>
      <c r="AL148" s="29">
        <f>[13]宝物升星!$AZ145</f>
        <v>472426.48521522334</v>
      </c>
      <c r="AM148" s="29">
        <f>[13]宝物温养!$CU145</f>
        <v>0</v>
      </c>
      <c r="AN148" s="29">
        <f>[17]投放验证!M70</f>
        <v>70</v>
      </c>
      <c r="AO148" s="29">
        <f>[17]投放验证!AE70+[17]投放验证!AM70</f>
        <v>610619.43022662378</v>
      </c>
      <c r="AP148" s="29">
        <f>[8]装备强化!DC147+[8]装备突破!CA147</f>
        <v>781943.59564557392</v>
      </c>
      <c r="AQ148" s="29">
        <f>[14]藏品属性!AN152</f>
        <v>23883.526050481447</v>
      </c>
      <c r="AR148" s="29">
        <f>[15]付费投放!AA148</f>
        <v>147674.59090497385</v>
      </c>
      <c r="AS148" s="29">
        <f>[11]属性汇总新!W145</f>
        <v>493728.62594527553</v>
      </c>
      <c r="AU148" s="29">
        <f t="shared" si="406"/>
        <v>4292038483.7559261</v>
      </c>
      <c r="AV148" s="29">
        <f t="shared" si="407"/>
        <v>328214.76056801237</v>
      </c>
      <c r="AW148" s="29">
        <f t="shared" si="437"/>
        <v>27627.796510965112</v>
      </c>
      <c r="AX148" s="29" t="e">
        <f t="shared" si="391"/>
        <v>#DIV/0!</v>
      </c>
      <c r="AY148" s="29">
        <f t="shared" si="408"/>
        <v>571831.41416605446</v>
      </c>
      <c r="AZ148" s="29" t="e">
        <f t="shared" si="438"/>
        <v>#DIV/0!</v>
      </c>
      <c r="BA148" s="29">
        <f t="shared" si="409"/>
        <v>2092921168.2648487</v>
      </c>
      <c r="BB148" s="29">
        <f t="shared" si="410"/>
        <v>17781.901680646079</v>
      </c>
      <c r="BC148" s="29">
        <f t="shared" si="448"/>
        <v>127785.10200050134</v>
      </c>
      <c r="BD148" s="29">
        <f t="shared" si="411"/>
        <v>0</v>
      </c>
      <c r="BE148" s="29">
        <f t="shared" si="412"/>
        <v>0</v>
      </c>
      <c r="BF148" s="29" t="e">
        <f t="shared" si="449"/>
        <v>#DIV/0!</v>
      </c>
      <c r="BG148" s="29">
        <f t="shared" si="413"/>
        <v>3707194320.1808033</v>
      </c>
      <c r="BH148" s="29" t="e">
        <f t="shared" si="414"/>
        <v>#VALUE!</v>
      </c>
      <c r="BI148" s="29" t="e">
        <f t="shared" si="439"/>
        <v>#VALUE!</v>
      </c>
      <c r="BJ148" s="29">
        <f t="shared" si="415"/>
        <v>8737143779.6489601</v>
      </c>
      <c r="BK148" s="29">
        <f t="shared" si="416"/>
        <v>384656.81489923166</v>
      </c>
      <c r="BL148" s="29">
        <f t="shared" si="440"/>
        <v>29894.666457369196</v>
      </c>
      <c r="BM148" s="29">
        <f t="shared" si="417"/>
        <v>9141490365.2615318</v>
      </c>
      <c r="BN148" s="29">
        <f t="shared" si="418"/>
        <v>894520.29581194988</v>
      </c>
      <c r="BO148" s="29">
        <f t="shared" si="441"/>
        <v>15156.052541741428</v>
      </c>
      <c r="BP148" s="29">
        <f t="shared" si="419"/>
        <v>0</v>
      </c>
      <c r="BQ148" s="29">
        <f t="shared" si="420"/>
        <v>0</v>
      </c>
      <c r="BR148" s="29" t="e">
        <f t="shared" si="442"/>
        <v>#DIV/0!</v>
      </c>
      <c r="BS148" s="29" t="e">
        <f t="shared" si="421"/>
        <v>#VALUE!</v>
      </c>
      <c r="BT148" s="29">
        <f t="shared" si="422"/>
        <v>472426.48521522334</v>
      </c>
      <c r="BU148" s="29" t="e">
        <f t="shared" si="443"/>
        <v>#VALUE!</v>
      </c>
      <c r="BV148" s="29">
        <f t="shared" si="423"/>
        <v>23527737304.313332</v>
      </c>
      <c r="BW148" s="29">
        <f t="shared" si="424"/>
        <v>610689.43022662378</v>
      </c>
      <c r="BX148" s="29">
        <f t="shared" si="444"/>
        <v>38530.303551830853</v>
      </c>
      <c r="BY148" s="29">
        <f t="shared" si="425"/>
        <v>5079043104.7331724</v>
      </c>
      <c r="BZ148" s="29">
        <f t="shared" si="426"/>
        <v>781943.59564557392</v>
      </c>
      <c r="CA148" s="29">
        <f t="shared" si="445"/>
        <v>6371.6626287497393</v>
      </c>
      <c r="CB148" s="29">
        <f t="shared" si="427"/>
        <v>5260969685.3398914</v>
      </c>
      <c r="CC148" s="29">
        <f t="shared" si="428"/>
        <v>147674.59090497385</v>
      </c>
      <c r="CD148" s="29">
        <f t="shared" si="446"/>
        <v>28883.805363961685</v>
      </c>
      <c r="CE148" s="29">
        <f t="shared" si="429"/>
        <v>2629281243.839715</v>
      </c>
      <c r="CF148" s="29">
        <f t="shared" si="430"/>
        <v>23883.526050481447</v>
      </c>
      <c r="CG148" s="29">
        <f t="shared" si="447"/>
        <v>132876.57997702857</v>
      </c>
      <c r="CI148" s="69" t="e">
        <f t="shared" si="392"/>
        <v>#DIV/0!</v>
      </c>
      <c r="CJ148" s="69" t="e">
        <f t="shared" si="393"/>
        <v>#DIV/0!</v>
      </c>
      <c r="CK148" s="69" t="e">
        <f t="shared" si="394"/>
        <v>#DIV/0!</v>
      </c>
      <c r="CL148" s="69" t="e">
        <f t="shared" si="395"/>
        <v>#DIV/0!</v>
      </c>
      <c r="CM148" s="69" t="e">
        <f t="shared" si="396"/>
        <v>#DIV/0!</v>
      </c>
      <c r="CN148" s="69" t="e">
        <f t="shared" si="397"/>
        <v>#DIV/0!</v>
      </c>
      <c r="CO148" s="69" t="e">
        <f t="shared" si="398"/>
        <v>#DIV/0!</v>
      </c>
      <c r="CP148" s="69" t="e">
        <f t="shared" si="399"/>
        <v>#DIV/0!</v>
      </c>
      <c r="CQ148" s="69" t="e">
        <f t="shared" si="400"/>
        <v>#DIV/0!</v>
      </c>
      <c r="CR148" s="69" t="e">
        <f t="shared" si="401"/>
        <v>#DIV/0!</v>
      </c>
      <c r="CS148" s="69" t="e">
        <f t="shared" si="402"/>
        <v>#DIV/0!</v>
      </c>
      <c r="CT148" s="69" t="e">
        <f t="shared" si="403"/>
        <v>#DIV/0!</v>
      </c>
      <c r="CU148" s="69" t="e">
        <f t="shared" si="431"/>
        <v>#VALUE!</v>
      </c>
      <c r="CV148" s="69" t="e">
        <f t="shared" si="404"/>
        <v>#DIV/0!</v>
      </c>
      <c r="CW148" s="99" t="e">
        <f t="shared" si="432"/>
        <v>#DIV/0!</v>
      </c>
      <c r="CX148" s="99" t="e">
        <f t="shared" si="433"/>
        <v>#DIV/0!</v>
      </c>
      <c r="CY148" s="99" t="e">
        <f t="shared" si="434"/>
        <v>#DIV/0!</v>
      </c>
      <c r="CZ148" s="99" t="e">
        <f t="shared" si="435"/>
        <v>#DIV/0!</v>
      </c>
      <c r="DA148" s="68" t="e">
        <f t="shared" si="436"/>
        <v>#DIV/0!</v>
      </c>
      <c r="DE148" s="29">
        <v>70</v>
      </c>
      <c r="DF148" s="29" t="e">
        <f>[6]武将升星!#REF!+[6]武将进阶!AH79+[6]武将升级!#REF!+#REF!+[7]士兵阶位属性!CE146+[7]士兵训练属性!BU147+[10]装备强化!CB113</f>
        <v>#REF!</v>
      </c>
      <c r="DG148" s="29" t="e">
        <f>INDEX((武将属性!$X$5:$X$104+武将属性!$Y$5:$Y$104)*(武将属性!$U$5:$U$104),$DE148,1)*INDEX(非r将兵属性验证!$W$7:$W$106,$DE148,1)+INDEX((士兵属性!$G$5:$G$104)*(士兵属性!$J$5:$J$104),$DE148,1)*INDEX(非r将兵属性验证!$AQ$7:$AQ$106,$DE148,1)+#REF!</f>
        <v>#REF!</v>
      </c>
      <c r="DH148" s="29" t="e">
        <f>INDEX((武将属性!$AJ$5:$AJ$104+武将属性!$AK$5:$AK$104)*(武将属性!$AG$5:$AG$104),$DE148,1)*INDEX(非r将兵属性验证!$X$7:$X$106,$DE148,1)+INDEX((士兵属性!$R$5:$R$104)*(士兵属性!$U$5:$U$104),$DE148,1)*INDEX(非r将兵属性验证!$AR$7:$AR$106,$DE148,1)+#REF!</f>
        <v>#REF!</v>
      </c>
      <c r="DI148" s="29"/>
      <c r="DJ148" s="29"/>
      <c r="DK148" s="29" t="e">
        <f>[6]武将升星!#REF!+[6]武将进阶!AK79+[6]武将升级!BG79+#REF!</f>
        <v>#REF!</v>
      </c>
      <c r="DL148" s="29">
        <f>0.5*INDEX(战法技能效用!$G$5:$G$104,$DE148,1)*(INDEX(非r将兵属性验证!$AC$7:$AC$106,$DE148,1)+INDEX(非r将兵属性验证!$AX$7:$AX$106,$DE148,1))</f>
        <v>23467564331.31868</v>
      </c>
      <c r="DM148" s="29" t="e">
        <f>[6]武将升星!AZ79+[6]武将进阶!AO79+[6]武将升级!BJ79+#REF!+[7]士兵阶位属性!CM80+[7]士兵训练属性!CC147+[10]装备强化!CI113</f>
        <v>#REF!</v>
      </c>
      <c r="DN148" s="29" t="e">
        <f>INDEX((武将属性!$X$5:$X$104+武将属性!$Y$5:$Y$104)*(武将属性!$U$5:$U$104),$DE148,1)*INDEX(非r将兵属性验证!$W$7:$W$106,$DE148,1)+INDEX((士兵属性!$G$5:$G$104)*(士兵属性!$J$5:$J$104),$DE148,1)*INDEX(非r将兵属性验证!$AQ$7:$AQ$106,$DE148,1)+#REF!</f>
        <v>#REF!</v>
      </c>
      <c r="DO148" s="29" t="e">
        <f>INDEX((武将属性!$AJ$5:$AJ$104+武将属性!$AK$5:$AK$104)*(武将属性!$AG$5:$AG$104),$DE148,1)*INDEX(非r将兵属性验证!$X$7:$X$106,$DE148,1)+INDEX((士兵属性!$R$5:$R$104)*(士兵属性!$U$5:$U$104),$DE148,1)*INDEX(非r将兵属性验证!$AR$7:$AR$106,$DE148,1)+#REF!</f>
        <v>#REF!</v>
      </c>
      <c r="DP148" s="29"/>
      <c r="DQ148" s="29"/>
      <c r="DR148" s="29" t="e">
        <f>[6]武将升星!BD79+[6]武将进阶!AR79+[6]武将升级!BM79+#REF!</f>
        <v>#REF!</v>
      </c>
      <c r="DS148" s="29">
        <f>0.5*INDEX(战法技能效用!$G$5:$G$104,$DE148,1)*(INDEX(非r将兵属性验证!$AC$7:$AC$106,$DE148,1)+INDEX(非r将兵属性验证!$AX$7:$AX$106,$DE148,1))</f>
        <v>23467564331.31868</v>
      </c>
      <c r="DT148" s="29" t="e">
        <f t="shared" si="405"/>
        <v>#REF!</v>
      </c>
    </row>
    <row r="149" spans="2:124" x14ac:dyDescent="0.15">
      <c r="B149" s="8">
        <v>10</v>
      </c>
      <c r="C149" s="29">
        <v>80</v>
      </c>
      <c r="D149" s="29">
        <f>[6]武将升星!$AZ146</f>
        <v>0</v>
      </c>
      <c r="E149" s="29">
        <f>[6]武将进阶!$AL146</f>
        <v>0</v>
      </c>
      <c r="F149" s="29">
        <f>[6]武将升级!$BH146</f>
        <v>8168801833.4300632</v>
      </c>
      <c r="G149" s="29">
        <f>[6]武将羁绊!$BC149</f>
        <v>7101957126.8642349</v>
      </c>
      <c r="H149" s="29">
        <f>[6]武将觉醒!BK146</f>
        <v>0</v>
      </c>
      <c r="I149" s="29">
        <f>[6]第4特性!AJ147</f>
        <v>5312962667.4012032</v>
      </c>
      <c r="J149" s="29">
        <f>[7]士兵阶位属性!$CI147</f>
        <v>11283038530.701887</v>
      </c>
      <c r="K149" s="29">
        <f>[7]士兵训练属性!$BY148</f>
        <v>20221952846.797417</v>
      </c>
      <c r="L149" s="29">
        <f>[10]装备强化!$CE148</f>
        <v>26274410229.295189</v>
      </c>
      <c r="M149" s="29"/>
      <c r="N149" s="29">
        <f>[4]圣人加成属性战力计算!$I150+[4]圣人加成属性战力计算!$R150</f>
        <v>4177318841.5759563</v>
      </c>
      <c r="O149" s="29">
        <f>[12]爵位属性!$U146</f>
        <v>0</v>
      </c>
      <c r="P149" s="29" t="e">
        <f>[16]战法升星!AP147</f>
        <v>#DIV/0!</v>
      </c>
      <c r="Q149" s="29" t="e">
        <f>[13]宝物升星!AP146</f>
        <v>#VALUE!</v>
      </c>
      <c r="R149" s="29">
        <f>[13]宝物温养!$CL146</f>
        <v>7747958637.72299</v>
      </c>
      <c r="S149" s="29">
        <f>[17]效用汇总!I70</f>
        <v>7502754687.570199</v>
      </c>
      <c r="T149" s="29">
        <f>[17]效用汇总!J70</f>
        <v>58920693276.770607</v>
      </c>
      <c r="U149" s="29">
        <f>[8]装备强化!CP148+[8]装备突破!BN148</f>
        <v>21985662568.930107</v>
      </c>
      <c r="V149" s="29">
        <f>[14]藏品属性!AL153+[14]藏品属性!AM153</f>
        <v>13764670554.527481</v>
      </c>
      <c r="W149" s="29">
        <f>[15]育马!AY148+[15]词条!BF148</f>
        <v>8269453644.2236328</v>
      </c>
      <c r="X149" s="29">
        <f>[11]属性汇总新!V146</f>
        <v>8265287887.00457</v>
      </c>
      <c r="Y149" s="29">
        <f>[6]武将升星!$BK146</f>
        <v>399638.19109119818</v>
      </c>
      <c r="Z149" s="29"/>
      <c r="AA149" s="29" t="e">
        <f>[6]武将升级!$BT146+[6]武将进阶!$AW146</f>
        <v>#VALUE!</v>
      </c>
      <c r="AB149" s="29"/>
      <c r="AC149" s="29">
        <f>[6]武将觉醒!$BY146</f>
        <v>130854.23071549316</v>
      </c>
      <c r="AD149" s="29">
        <f>[6]第4特性!BK147</f>
        <v>91259.458025446685</v>
      </c>
      <c r="AE149" s="29"/>
      <c r="AF149" s="29">
        <f>[7]士兵训练属性!$CH148</f>
        <v>1785451.7474092999</v>
      </c>
      <c r="AG149" s="29">
        <f>[10]装备强化!$CR148+[10]装备突破!$AJ148</f>
        <v>807323.73471398</v>
      </c>
      <c r="AH149" s="29"/>
      <c r="AI149" s="29" t="e">
        <f>[4]圣人加成属性战力计算!$U150</f>
        <v>#DIV/0!</v>
      </c>
      <c r="AJ149" s="29"/>
      <c r="AK149" s="29">
        <f>[16]战法升星!$AU147</f>
        <v>688573.13804131723</v>
      </c>
      <c r="AL149" s="29">
        <f>[13]宝物升星!$AZ146</f>
        <v>912251.34456555417</v>
      </c>
      <c r="AM149" s="29">
        <f>[13]宝物温养!$CU146</f>
        <v>0</v>
      </c>
      <c r="AN149" s="29">
        <f>[17]投放验证!M71</f>
        <v>80</v>
      </c>
      <c r="AO149" s="29">
        <f>[17]投放验证!AE71+[17]投放验证!AM71</f>
        <v>1855898.0823505577</v>
      </c>
      <c r="AP149" s="29">
        <f>[8]装备强化!DC148+[8]装备突破!CA148</f>
        <v>2245074.3469651802</v>
      </c>
      <c r="AQ149" s="29">
        <f>[14]藏品属性!AN153</f>
        <v>112800.77401436039</v>
      </c>
      <c r="AR149" s="29">
        <f>[15]付费投放!AA149</f>
        <v>367659.2042001427</v>
      </c>
      <c r="AS149" s="29">
        <f>[11]属性汇总新!W146</f>
        <v>944624.29627524456</v>
      </c>
      <c r="AU149" s="29">
        <f t="shared" si="406"/>
        <v>7101957126.8642349</v>
      </c>
      <c r="AV149" s="29">
        <f t="shared" si="407"/>
        <v>399638.19109119818</v>
      </c>
      <c r="AW149" s="29">
        <f t="shared" si="437"/>
        <v>39341.692530382446</v>
      </c>
      <c r="AX149" s="29" t="e">
        <f t="shared" si="391"/>
        <v>#DIV/0!</v>
      </c>
      <c r="AY149" s="29">
        <f t="shared" si="408"/>
        <v>819427.36875681044</v>
      </c>
      <c r="AZ149" s="29" t="e">
        <f t="shared" si="438"/>
        <v>#DIV/0!</v>
      </c>
      <c r="BA149" s="29">
        <f t="shared" si="409"/>
        <v>5312962667.4012032</v>
      </c>
      <c r="BB149" s="29">
        <f t="shared" si="410"/>
        <v>91259.458025446685</v>
      </c>
      <c r="BC149" s="29">
        <f t="shared" si="448"/>
        <v>43823.470176743438</v>
      </c>
      <c r="BD149" s="29">
        <f t="shared" si="411"/>
        <v>0</v>
      </c>
      <c r="BE149" s="29">
        <f t="shared" si="412"/>
        <v>0</v>
      </c>
      <c r="BF149" s="29" t="e">
        <f t="shared" si="449"/>
        <v>#DIV/0!</v>
      </c>
      <c r="BG149" s="29">
        <f t="shared" si="413"/>
        <v>8168801833.4300632</v>
      </c>
      <c r="BH149" s="29" t="e">
        <f t="shared" si="414"/>
        <v>#VALUE!</v>
      </c>
      <c r="BI149" s="29" t="e">
        <f>(BG149-BG148)/(BH149-BH148)</f>
        <v>#VALUE!</v>
      </c>
      <c r="BJ149" s="29">
        <f t="shared" si="415"/>
        <v>26274410229.295189</v>
      </c>
      <c r="BK149" s="29">
        <f t="shared" si="416"/>
        <v>807323.73471398</v>
      </c>
      <c r="BL149" s="29">
        <f>(BJ149-BJ148)/(BK149-BK148)</f>
        <v>41491.930471712047</v>
      </c>
      <c r="BM149" s="29">
        <f t="shared" si="417"/>
        <v>31504991377.499306</v>
      </c>
      <c r="BN149" s="29">
        <f t="shared" si="418"/>
        <v>1785451.7474092999</v>
      </c>
      <c r="BO149" s="29">
        <f>(BM149-BM148)/(BN149-BN148)</f>
        <v>25101.258881524809</v>
      </c>
      <c r="BP149" s="29">
        <f t="shared" si="419"/>
        <v>0</v>
      </c>
      <c r="BQ149" s="29">
        <f t="shared" si="420"/>
        <v>0</v>
      </c>
      <c r="BR149" s="29" t="e">
        <f>(BP149-BP148)/(BQ149-BQ148)</f>
        <v>#DIV/0!</v>
      </c>
      <c r="BS149" s="29" t="e">
        <f t="shared" si="421"/>
        <v>#VALUE!</v>
      </c>
      <c r="BT149" s="29">
        <f t="shared" si="422"/>
        <v>912251.34456555417</v>
      </c>
      <c r="BU149" s="29" t="e">
        <f>(BS149-BS148)/(BT149-BT148)</f>
        <v>#VALUE!</v>
      </c>
      <c r="BV149" s="29">
        <f t="shared" si="423"/>
        <v>66423447964.340805</v>
      </c>
      <c r="BW149" s="29">
        <f t="shared" si="424"/>
        <v>1855978.0823505577</v>
      </c>
      <c r="BX149" s="29">
        <f t="shared" si="444"/>
        <v>34446.399705695221</v>
      </c>
      <c r="BY149" s="29">
        <f t="shared" si="425"/>
        <v>21985662568.930107</v>
      </c>
      <c r="BZ149" s="29">
        <f t="shared" si="426"/>
        <v>2245074.3469651802</v>
      </c>
      <c r="CA149" s="29">
        <f t="shared" si="445"/>
        <v>11555.09816805419</v>
      </c>
      <c r="CB149" s="29">
        <f t="shared" si="427"/>
        <v>8269453644.2236328</v>
      </c>
      <c r="CC149" s="29">
        <f t="shared" si="428"/>
        <v>367659.2042001427</v>
      </c>
      <c r="CD149" s="29">
        <f t="shared" si="446"/>
        <v>13675.883571216167</v>
      </c>
      <c r="CE149" s="29">
        <f t="shared" si="429"/>
        <v>13764670554.527481</v>
      </c>
      <c r="CF149" s="29">
        <f t="shared" si="430"/>
        <v>112800.77401436039</v>
      </c>
      <c r="CG149" s="29">
        <f t="shared" si="447"/>
        <v>125233.17540384653</v>
      </c>
      <c r="CI149" s="69" t="e">
        <f t="shared" si="392"/>
        <v>#DIV/0!</v>
      </c>
      <c r="CJ149" s="69" t="e">
        <f t="shared" si="393"/>
        <v>#DIV/0!</v>
      </c>
      <c r="CK149" s="69" t="e">
        <f t="shared" si="394"/>
        <v>#DIV/0!</v>
      </c>
      <c r="CL149" s="69" t="e">
        <f t="shared" si="395"/>
        <v>#DIV/0!</v>
      </c>
      <c r="CM149" s="69" t="e">
        <f t="shared" si="396"/>
        <v>#DIV/0!</v>
      </c>
      <c r="CN149" s="69" t="e">
        <f t="shared" si="397"/>
        <v>#DIV/0!</v>
      </c>
      <c r="CO149" s="69" t="e">
        <f t="shared" si="398"/>
        <v>#DIV/0!</v>
      </c>
      <c r="CP149" s="69" t="e">
        <f t="shared" si="399"/>
        <v>#DIV/0!</v>
      </c>
      <c r="CQ149" s="69" t="e">
        <f t="shared" si="400"/>
        <v>#DIV/0!</v>
      </c>
      <c r="CR149" s="69" t="e">
        <f t="shared" si="401"/>
        <v>#DIV/0!</v>
      </c>
      <c r="CS149" s="69" t="e">
        <f t="shared" si="402"/>
        <v>#DIV/0!</v>
      </c>
      <c r="CT149" s="69" t="e">
        <f t="shared" si="403"/>
        <v>#DIV/0!</v>
      </c>
      <c r="CU149" s="69" t="e">
        <f t="shared" si="431"/>
        <v>#VALUE!</v>
      </c>
      <c r="CV149" s="69" t="e">
        <f t="shared" si="404"/>
        <v>#DIV/0!</v>
      </c>
      <c r="CW149" s="99" t="e">
        <f t="shared" si="432"/>
        <v>#DIV/0!</v>
      </c>
      <c r="CX149" s="99" t="e">
        <f t="shared" si="433"/>
        <v>#DIV/0!</v>
      </c>
      <c r="CY149" s="99" t="e">
        <f t="shared" si="434"/>
        <v>#DIV/0!</v>
      </c>
      <c r="CZ149" s="99" t="e">
        <f t="shared" si="435"/>
        <v>#DIV/0!</v>
      </c>
      <c r="DA149" s="68" t="e">
        <f t="shared" si="436"/>
        <v>#DIV/0!</v>
      </c>
      <c r="DE149" s="29">
        <v>80</v>
      </c>
      <c r="DF149" s="29" t="e">
        <f>[6]武将升星!#REF!+[6]武将进阶!AH80+[6]武将升级!#REF!+#REF!+[7]士兵阶位属性!CE147+[7]士兵训练属性!BU148+[10]装备强化!CB114</f>
        <v>#REF!</v>
      </c>
      <c r="DG149" s="29" t="e">
        <f>INDEX((武将属性!$X$5:$X$104+武将属性!$Y$5:$Y$104)*(武将属性!$U$5:$U$104),$DE149,1)*INDEX(非r将兵属性验证!$W$7:$W$106,$DE149,1)+INDEX((士兵属性!$G$5:$G$104)*(士兵属性!$J$5:$J$104),$DE149,1)*INDEX(非r将兵属性验证!$AQ$7:$AQ$106,$DE149,1)+#REF!</f>
        <v>#REF!</v>
      </c>
      <c r="DH149" s="29" t="e">
        <f>INDEX((武将属性!$AJ$5:$AJ$104+武将属性!$AK$5:$AK$104)*(武将属性!$AG$5:$AG$104),$DE149,1)*INDEX(非r将兵属性验证!$X$7:$X$106,$DE149,1)+INDEX((士兵属性!$R$5:$R$104)*(士兵属性!$U$5:$U$104),$DE149,1)*INDEX(非r将兵属性验证!$AR$7:$AR$106,$DE149,1)+#REF!</f>
        <v>#REF!</v>
      </c>
      <c r="DI149" s="29"/>
      <c r="DJ149" s="29"/>
      <c r="DK149" s="29" t="e">
        <f>[6]武将升星!#REF!+[6]武将进阶!AK80+[6]武将升级!BG80+#REF!</f>
        <v>#REF!</v>
      </c>
      <c r="DL149" s="29">
        <f>0.5*INDEX(战法技能效用!$G$5:$G$104,$DE149,1)*(INDEX(非r将兵属性验证!$AC$7:$AC$106,$DE149,1)+INDEX(非r将兵属性验证!$AX$7:$AX$106,$DE149,1))</f>
        <v>72648899835.45723</v>
      </c>
      <c r="DM149" s="29" t="e">
        <f>[6]武将升星!AZ80+[6]武将进阶!AO80+[6]武将升级!BJ80+#REF!+[7]士兵阶位属性!CM81+[7]士兵训练属性!CC148+[10]装备强化!CI114</f>
        <v>#REF!</v>
      </c>
      <c r="DN149" s="29" t="e">
        <f>INDEX((武将属性!$X$5:$X$104+武将属性!$Y$5:$Y$104)*(武将属性!$U$5:$U$104),$DE149,1)*INDEX(非r将兵属性验证!$W$7:$W$106,$DE149,1)+INDEX((士兵属性!$G$5:$G$104)*(士兵属性!$J$5:$J$104),$DE149,1)*INDEX(非r将兵属性验证!$AQ$7:$AQ$106,$DE149,1)+#REF!</f>
        <v>#REF!</v>
      </c>
      <c r="DO149" s="29" t="e">
        <f>INDEX((武将属性!$AJ$5:$AJ$104+武将属性!$AK$5:$AK$104)*(武将属性!$AG$5:$AG$104),$DE149,1)*INDEX(非r将兵属性验证!$X$7:$X$106,$DE149,1)+INDEX((士兵属性!$R$5:$R$104)*(士兵属性!$U$5:$U$104),$DE149,1)*INDEX(非r将兵属性验证!$AR$7:$AR$106,$DE149,1)+#REF!</f>
        <v>#REF!</v>
      </c>
      <c r="DP149" s="29"/>
      <c r="DQ149" s="29"/>
      <c r="DR149" s="29" t="e">
        <f>[6]武将升星!BD80+[6]武将进阶!AR80+[6]武将升级!BM80+#REF!</f>
        <v>#REF!</v>
      </c>
      <c r="DS149" s="29">
        <f>0.5*INDEX(战法技能效用!$G$5:$G$104,$DE149,1)*(INDEX(非r将兵属性验证!$AC$7:$AC$106,$DE149,1)+INDEX(非r将兵属性验证!$AX$7:$AX$106,$DE149,1))</f>
        <v>72648899835.45723</v>
      </c>
      <c r="DT149" s="29" t="e">
        <f t="shared" si="405"/>
        <v>#REF!</v>
      </c>
    </row>
    <row r="150" spans="2:124" x14ac:dyDescent="0.15">
      <c r="B150" s="8">
        <v>11</v>
      </c>
      <c r="C150" s="29">
        <v>90</v>
      </c>
      <c r="D150" s="29">
        <f>[6]武将升星!$AZ147</f>
        <v>0</v>
      </c>
      <c r="E150" s="29">
        <f>[6]武将进阶!$AL147</f>
        <v>0</v>
      </c>
      <c r="F150" s="29">
        <f>[6]武将升级!$BH147</f>
        <v>17428269388.018833</v>
      </c>
      <c r="G150" s="29">
        <f>[6]武将羁绊!$BC150</f>
        <v>12934446139.173018</v>
      </c>
      <c r="H150" s="29">
        <f>[6]武将觉醒!BK147</f>
        <v>0</v>
      </c>
      <c r="I150" s="29">
        <f>[6]第4特性!AJ148</f>
        <v>33403238857.108513</v>
      </c>
      <c r="J150" s="29">
        <f>[7]士兵阶位属性!$CI148</f>
        <v>33750235101.118324</v>
      </c>
      <c r="K150" s="29">
        <f>[7]士兵训练属性!$BY149</f>
        <v>63339578461.997894</v>
      </c>
      <c r="L150" s="29">
        <f>[10]装备强化!$CE149</f>
        <v>42019602285.928665</v>
      </c>
      <c r="M150" s="29"/>
      <c r="N150" s="29">
        <f>[4]圣人加成属性战力计算!$I151+[4]圣人加成属性战力计算!$R151</f>
        <v>3459221372.450038</v>
      </c>
      <c r="O150" s="29">
        <f>[12]爵位属性!$U147</f>
        <v>0</v>
      </c>
      <c r="P150" s="29" t="e">
        <f>[16]战法升星!AP148</f>
        <v>#DIV/0!</v>
      </c>
      <c r="Q150" s="29" t="e">
        <f>[13]宝物升星!AP147</f>
        <v>#VALUE!</v>
      </c>
      <c r="R150" s="29">
        <f>[13]宝物温养!$CL147</f>
        <v>49757446168.574226</v>
      </c>
      <c r="S150" s="29">
        <f>[17]效用汇总!I71</f>
        <v>68332308216.568359</v>
      </c>
      <c r="T150" s="29">
        <f>[17]效用汇总!J71</f>
        <v>187685677064.12427</v>
      </c>
      <c r="U150" s="29">
        <f>[8]装备强化!CP149+[8]装备突破!BN149</f>
        <v>65897933923.830788</v>
      </c>
      <c r="V150" s="29">
        <f>[14]藏品属性!AL154+[14]藏品属性!AM154</f>
        <v>37129284478.539047</v>
      </c>
      <c r="W150" s="29">
        <f>[15]育马!AY149+[15]词条!BF149</f>
        <v>9406777374.6632442</v>
      </c>
      <c r="X150" s="29">
        <f>[11]属性汇总新!V147</f>
        <v>20136231748.87439</v>
      </c>
      <c r="Y150" s="29">
        <f>[6]武将升星!$BK147</f>
        <v>535624.59570317483</v>
      </c>
      <c r="Z150" s="29"/>
      <c r="AA150" s="29" t="e">
        <f>[6]武将升级!$BT147+[6]武将进阶!$AW147</f>
        <v>#VALUE!</v>
      </c>
      <c r="AB150" s="29"/>
      <c r="AC150" s="29">
        <f>[6]武将觉醒!$BY147</f>
        <v>130854.23071549316</v>
      </c>
      <c r="AD150" s="29">
        <f>[6]第4特性!BK148</f>
        <v>441061.30753802106</v>
      </c>
      <c r="AE150" s="29"/>
      <c r="AF150" s="29">
        <f>[7]士兵训练属性!$CH149</f>
        <v>4386708.0467820084</v>
      </c>
      <c r="AG150" s="29">
        <f>[10]装备强化!$CR149+[10]装备突破!$AJ149</f>
        <v>1606476.233536067</v>
      </c>
      <c r="AH150" s="29"/>
      <c r="AI150" s="29" t="e">
        <f>[4]圣人加成属性战力计算!$U151</f>
        <v>#DIV/0!</v>
      </c>
      <c r="AJ150" s="29"/>
      <c r="AK150" s="29">
        <f>[16]战法升星!$AU148</f>
        <v>806848</v>
      </c>
      <c r="AL150" s="29">
        <f>[13]宝物升星!$AZ147</f>
        <v>1710222.1348707816</v>
      </c>
      <c r="AM150" s="29">
        <f>[13]宝物温养!$CU147</f>
        <v>0</v>
      </c>
      <c r="AN150" s="29">
        <f>[17]投放验证!M72</f>
        <v>90</v>
      </c>
      <c r="AO150" s="29">
        <f>[17]投放验证!AE72+[17]投放验证!AM72</f>
        <v>4252966.4454669924</v>
      </c>
      <c r="AP150" s="29">
        <f>[8]装备强化!DC149+[8]装备突破!CA149</f>
        <v>5901272.5111644203</v>
      </c>
      <c r="AQ150" s="29">
        <f>[14]藏品属性!AN154</f>
        <v>295115.15784622275</v>
      </c>
      <c r="AR150" s="29">
        <f>[15]付费投放!AA150</f>
        <v>405421.2208506132</v>
      </c>
      <c r="AS150" s="29">
        <f>[11]属性汇总新!W147</f>
        <v>1789108.8288262249</v>
      </c>
      <c r="AU150" s="29">
        <f t="shared" si="406"/>
        <v>12934446139.173018</v>
      </c>
      <c r="AV150" s="29">
        <f t="shared" si="407"/>
        <v>535624.59570317483</v>
      </c>
      <c r="AW150" s="29">
        <f t="shared" si="437"/>
        <v>42890.236189060197</v>
      </c>
      <c r="AX150" s="29" t="e">
        <f t="shared" si="391"/>
        <v>#DIV/0!</v>
      </c>
      <c r="AY150" s="29">
        <f t="shared" si="408"/>
        <v>937702.23071549321</v>
      </c>
      <c r="AZ150" s="29" t="e">
        <f t="shared" si="438"/>
        <v>#DIV/0!</v>
      </c>
      <c r="BA150" s="29">
        <f t="shared" si="409"/>
        <v>33403238857.108513</v>
      </c>
      <c r="BB150" s="29">
        <f t="shared" si="410"/>
        <v>441061.30753802106</v>
      </c>
      <c r="BC150" s="29">
        <f t="shared" si="448"/>
        <v>80303.395276066265</v>
      </c>
      <c r="BD150" s="29">
        <f t="shared" si="411"/>
        <v>0</v>
      </c>
      <c r="BE150" s="29">
        <f t="shared" si="412"/>
        <v>0</v>
      </c>
      <c r="BF150" s="29" t="e">
        <f t="shared" si="449"/>
        <v>#DIV/0!</v>
      </c>
      <c r="BG150" s="29">
        <f t="shared" si="413"/>
        <v>17428269388.018833</v>
      </c>
      <c r="BH150" s="29" t="e">
        <f t="shared" si="414"/>
        <v>#VALUE!</v>
      </c>
      <c r="BI150" s="29" t="e">
        <f t="shared" ref="BI150:BI151" si="450">(BG150-BG149)/(BH150-BH149)</f>
        <v>#VALUE!</v>
      </c>
      <c r="BJ150" s="29">
        <f t="shared" si="415"/>
        <v>42019602285.928665</v>
      </c>
      <c r="BK150" s="29">
        <f t="shared" si="416"/>
        <v>1606476.233536067</v>
      </c>
      <c r="BL150" s="29">
        <f t="shared" ref="BL150:BL151" si="451">(BJ150-BJ149)/(BK150-BK149)</f>
        <v>19702.362289852244</v>
      </c>
      <c r="BM150" s="29">
        <f t="shared" si="417"/>
        <v>97089813563.116211</v>
      </c>
      <c r="BN150" s="29">
        <f t="shared" si="418"/>
        <v>4386708.0467820084</v>
      </c>
      <c r="BO150" s="29">
        <f t="shared" ref="BO150:BO151" si="452">(BM150-BM149)/(BN150-BN149)</f>
        <v>25212.74900955844</v>
      </c>
      <c r="BP150" s="29">
        <f t="shared" si="419"/>
        <v>0</v>
      </c>
      <c r="BQ150" s="29">
        <f t="shared" si="420"/>
        <v>0</v>
      </c>
      <c r="BR150" s="29" t="e">
        <f t="shared" ref="BR150:BR151" si="453">(BP150-BP149)/(BQ150-BQ149)</f>
        <v>#DIV/0!</v>
      </c>
      <c r="BS150" s="29" t="e">
        <f t="shared" si="421"/>
        <v>#VALUE!</v>
      </c>
      <c r="BT150" s="29">
        <f t="shared" si="422"/>
        <v>1710222.1348707816</v>
      </c>
      <c r="BU150" s="29" t="e">
        <f t="shared" ref="BU150:BU151" si="454">(BS150-BS149)/(BT150-BT149)</f>
        <v>#VALUE!</v>
      </c>
      <c r="BV150" s="29">
        <f t="shared" si="423"/>
        <v>256017985280.69263</v>
      </c>
      <c r="BW150" s="29">
        <f t="shared" si="424"/>
        <v>4253056.4454669924</v>
      </c>
      <c r="BX150" s="29">
        <f t="shared" si="444"/>
        <v>79094.008870807418</v>
      </c>
      <c r="BY150" s="29">
        <f t="shared" si="425"/>
        <v>65897933923.830788</v>
      </c>
      <c r="BZ150" s="29">
        <f t="shared" si="426"/>
        <v>5901272.5111644203</v>
      </c>
      <c r="CA150" s="29">
        <f t="shared" si="445"/>
        <v>12010.364149536763</v>
      </c>
      <c r="CB150" s="29">
        <f t="shared" si="427"/>
        <v>9406777374.6632442</v>
      </c>
      <c r="CC150" s="29">
        <f t="shared" si="428"/>
        <v>405421.2208506132</v>
      </c>
      <c r="CD150" s="29">
        <f t="shared" si="446"/>
        <v>30118.193659168384</v>
      </c>
      <c r="CE150" s="29">
        <f t="shared" si="429"/>
        <v>37129284478.539047</v>
      </c>
      <c r="CF150" s="29">
        <f t="shared" si="430"/>
        <v>295115.15784622275</v>
      </c>
      <c r="CG150" s="29">
        <f t="shared" si="447"/>
        <v>128155.62564476181</v>
      </c>
      <c r="CI150" s="69" t="e">
        <f t="shared" si="392"/>
        <v>#DIV/0!</v>
      </c>
      <c r="CJ150" s="69" t="e">
        <f t="shared" si="393"/>
        <v>#DIV/0!</v>
      </c>
      <c r="CK150" s="69" t="e">
        <f t="shared" si="394"/>
        <v>#DIV/0!</v>
      </c>
      <c r="CL150" s="69" t="e">
        <f t="shared" si="395"/>
        <v>#DIV/0!</v>
      </c>
      <c r="CM150" s="69" t="e">
        <f t="shared" si="396"/>
        <v>#DIV/0!</v>
      </c>
      <c r="CN150" s="69" t="e">
        <f t="shared" si="397"/>
        <v>#DIV/0!</v>
      </c>
      <c r="CO150" s="69" t="e">
        <f t="shared" si="398"/>
        <v>#DIV/0!</v>
      </c>
      <c r="CP150" s="69" t="e">
        <f t="shared" si="399"/>
        <v>#DIV/0!</v>
      </c>
      <c r="CQ150" s="69" t="e">
        <f t="shared" si="400"/>
        <v>#DIV/0!</v>
      </c>
      <c r="CR150" s="69" t="e">
        <f t="shared" si="401"/>
        <v>#DIV/0!</v>
      </c>
      <c r="CS150" s="69" t="e">
        <f t="shared" si="402"/>
        <v>#DIV/0!</v>
      </c>
      <c r="CT150" s="69" t="e">
        <f t="shared" si="403"/>
        <v>#DIV/0!</v>
      </c>
      <c r="CU150" s="69" t="e">
        <f t="shared" si="431"/>
        <v>#VALUE!</v>
      </c>
      <c r="CV150" s="69" t="e">
        <f t="shared" si="404"/>
        <v>#DIV/0!</v>
      </c>
      <c r="CW150" s="99" t="e">
        <f t="shared" si="432"/>
        <v>#DIV/0!</v>
      </c>
      <c r="CX150" s="99" t="e">
        <f t="shared" si="433"/>
        <v>#DIV/0!</v>
      </c>
      <c r="CY150" s="99" t="e">
        <f t="shared" si="434"/>
        <v>#DIV/0!</v>
      </c>
      <c r="CZ150" s="99" t="e">
        <f t="shared" si="435"/>
        <v>#DIV/0!</v>
      </c>
      <c r="DA150" s="68" t="e">
        <f t="shared" si="436"/>
        <v>#DIV/0!</v>
      </c>
      <c r="DE150" s="29">
        <v>90</v>
      </c>
      <c r="DF150" s="29" t="e">
        <f>[6]武将升星!#REF!+[6]武将进阶!AH81+[6]武将升级!#REF!+#REF!+[7]士兵阶位属性!CE148+[7]士兵训练属性!BU149+[10]装备强化!CB115</f>
        <v>#REF!</v>
      </c>
      <c r="DG150" s="29" t="e">
        <f>INDEX((武将属性!$X$5:$X$104+武将属性!$Y$5:$Y$104)*(武将属性!$U$5:$U$104),$DE150,1)*INDEX(非r将兵属性验证!$W$7:$W$106,$DE150,1)+INDEX((士兵属性!$G$5:$G$104)*(士兵属性!$J$5:$J$104),$DE150,1)*INDEX(非r将兵属性验证!$AQ$7:$AQ$106,$DE150,1)+#REF!</f>
        <v>#REF!</v>
      </c>
      <c r="DH150" s="29" t="e">
        <f>INDEX((武将属性!$AJ$5:$AJ$104+武将属性!$AK$5:$AK$104)*(武将属性!$AG$5:$AG$104),$DE150,1)*INDEX(非r将兵属性验证!$X$7:$X$106,$DE150,1)+INDEX((士兵属性!$R$5:$R$104)*(士兵属性!$U$5:$U$104),$DE150,1)*INDEX(非r将兵属性验证!$AR$7:$AR$106,$DE150,1)+#REF!</f>
        <v>#REF!</v>
      </c>
      <c r="DI150" s="29"/>
      <c r="DJ150" s="29"/>
      <c r="DK150" s="29" t="e">
        <f>[6]武将升星!#REF!+[6]武将进阶!AK81+[6]武将升级!BG81+#REF!</f>
        <v>#REF!</v>
      </c>
      <c r="DL150" s="29">
        <f>0.5*INDEX(战法技能效用!$G$5:$G$104,$DE150,1)*(INDEX(非r将兵属性验证!$AC$7:$AC$106,$DE150,1)+INDEX(非r将兵属性验证!$AX$7:$AX$106,$DE150,1))</f>
        <v>182107158627.88873</v>
      </c>
      <c r="DM150" s="29" t="e">
        <f>[6]武将升星!AZ81+[6]武将进阶!AO81+[6]武将升级!BJ81+#REF!+[7]士兵阶位属性!CM82+[7]士兵训练属性!CC149+[10]装备强化!CI115</f>
        <v>#REF!</v>
      </c>
      <c r="DN150" s="29" t="e">
        <f>INDEX((武将属性!$X$5:$X$104+武将属性!$Y$5:$Y$104)*(武将属性!$U$5:$U$104),$DE150,1)*INDEX(非r将兵属性验证!$W$7:$W$106,$DE150,1)+INDEX((士兵属性!$G$5:$G$104)*(士兵属性!$J$5:$J$104),$DE150,1)*INDEX(非r将兵属性验证!$AQ$7:$AQ$106,$DE150,1)+#REF!</f>
        <v>#REF!</v>
      </c>
      <c r="DO150" s="29" t="e">
        <f>INDEX((武将属性!$AJ$5:$AJ$104+武将属性!$AK$5:$AK$104)*(武将属性!$AG$5:$AG$104),$DE150,1)*INDEX(非r将兵属性验证!$X$7:$X$106,$DE150,1)+INDEX((士兵属性!$R$5:$R$104)*(士兵属性!$U$5:$U$104),$DE150,1)*INDEX(非r将兵属性验证!$AR$7:$AR$106,$DE150,1)+#REF!</f>
        <v>#REF!</v>
      </c>
      <c r="DP150" s="29"/>
      <c r="DQ150" s="29"/>
      <c r="DR150" s="29" t="e">
        <f>[6]武将升星!BD81+[6]武将进阶!AR81+[6]武将升级!BM81+#REF!</f>
        <v>#REF!</v>
      </c>
      <c r="DS150" s="29">
        <f>0.5*INDEX(战法技能效用!$G$5:$G$104,$DE150,1)*(INDEX(非r将兵属性验证!$AC$7:$AC$106,$DE150,1)+INDEX(非r将兵属性验证!$AX$7:$AX$106,$DE150,1))</f>
        <v>182107158627.88873</v>
      </c>
      <c r="DT150" s="29" t="e">
        <f t="shared" si="405"/>
        <v>#REF!</v>
      </c>
    </row>
    <row r="151" spans="2:124" x14ac:dyDescent="0.15">
      <c r="B151" s="8">
        <v>12</v>
      </c>
      <c r="C151" s="29">
        <v>100</v>
      </c>
      <c r="D151" s="29">
        <f>[6]武将升星!$AZ148</f>
        <v>0</v>
      </c>
      <c r="E151" s="29">
        <f>[6]武将进阶!$AL148</f>
        <v>0</v>
      </c>
      <c r="F151" s="29">
        <f>[6]武将升级!$BH148</f>
        <v>30055619610.424114</v>
      </c>
      <c r="G151" s="29">
        <f>[6]武将羁绊!$BC151</f>
        <v>20888616894.448208</v>
      </c>
      <c r="H151" s="29">
        <f>[6]武将觉醒!BK148</f>
        <v>0</v>
      </c>
      <c r="I151" s="29">
        <f>[6]第4特性!AJ149</f>
        <v>33403238857.108513</v>
      </c>
      <c r="J151" s="29">
        <f>[7]士兵阶位属性!$CI149</f>
        <v>95140274108.485168</v>
      </c>
      <c r="K151" s="29">
        <f>[7]士兵训练属性!$BY150</f>
        <v>192165202144.84216</v>
      </c>
      <c r="L151" s="29">
        <f>[10]装备强化!$CE150</f>
        <v>55907836937.996422</v>
      </c>
      <c r="M151" s="29"/>
      <c r="N151" s="29">
        <f>[4]圣人加成属性战力计算!$I152+[4]圣人加成属性战力计算!$R152</f>
        <v>13262378685.228653</v>
      </c>
      <c r="O151" s="29">
        <f>[12]爵位属性!$U148</f>
        <v>0</v>
      </c>
      <c r="P151" s="29" t="e">
        <f>[16]战法升星!AP149</f>
        <v>#DIV/0!</v>
      </c>
      <c r="Q151" s="29" t="e">
        <f>[13]宝物升星!AP148</f>
        <v>#VALUE!</v>
      </c>
      <c r="R151" s="29">
        <f>[13]宝物温养!$CL148</f>
        <v>49757446168.574226</v>
      </c>
      <c r="S151" s="29">
        <f>[17]效用汇总!I72</f>
        <v>68332308216.568359</v>
      </c>
      <c r="T151" s="29">
        <f>[17]效用汇总!J72</f>
        <v>397223067507.97595</v>
      </c>
      <c r="U151" s="29">
        <f>[8]装备强化!CP150+[8]装备突破!BN150</f>
        <v>148638097079.66882</v>
      </c>
      <c r="V151" s="29">
        <f>[14]藏品属性!AL155+[14]藏品属性!AM155</f>
        <v>81059710721.111694</v>
      </c>
      <c r="W151" s="29">
        <f>[15]育马!AY150+[15]词条!BF150</f>
        <v>9406777374.6632442</v>
      </c>
      <c r="X151" s="29">
        <f>[11]属性汇总新!V148</f>
        <v>31598719250.339256</v>
      </c>
      <c r="Y151" s="29">
        <f>[6]武将升星!$BK148</f>
        <v>740958.66665550706</v>
      </c>
      <c r="Z151" s="29"/>
      <c r="AA151" s="29" t="e">
        <f>[6]武将升级!$BT148+[6]武将进阶!$AW148</f>
        <v>#VALUE!</v>
      </c>
      <c r="AB151" s="29"/>
      <c r="AC151" s="29">
        <f>[6]武将觉醒!$BY148</f>
        <v>130854.23071549316</v>
      </c>
      <c r="AD151" s="29">
        <f>[6]第4特性!BK149</f>
        <v>441061.30753802106</v>
      </c>
      <c r="AE151" s="29"/>
      <c r="AF151" s="29">
        <f>[7]士兵训练属性!$CH150</f>
        <v>16724161.991524169</v>
      </c>
      <c r="AG151" s="29">
        <f>[10]装备强化!$CR150+[10]装备突破!$AJ150</f>
        <v>3219752.9057430481</v>
      </c>
      <c r="AH151" s="29"/>
      <c r="AI151" s="29" t="e">
        <f>[4]圣人加成属性战力计算!$U152</f>
        <v>#DIV/0!</v>
      </c>
      <c r="AJ151" s="29"/>
      <c r="AK151" s="29">
        <f>[16]战法升星!$AU149</f>
        <v>806848</v>
      </c>
      <c r="AL151" s="29">
        <f>[13]宝物升星!$AZ148</f>
        <v>3323966.1309403912</v>
      </c>
      <c r="AM151" s="29">
        <f>[13]宝物温养!$CU148</f>
        <v>0</v>
      </c>
      <c r="AN151" s="29">
        <f>[17]投放验证!M73</f>
        <v>100</v>
      </c>
      <c r="AO151" s="29">
        <f>[17]投放验证!AE73+[17]投放验证!AM73</f>
        <v>9364199.2341156863</v>
      </c>
      <c r="AP151" s="29">
        <f>[8]装备强化!DC150+[8]装备突破!CA150</f>
        <v>11877892.908746708</v>
      </c>
      <c r="AQ151" s="29">
        <f>[14]藏品属性!AN155</f>
        <v>666832.18506032485</v>
      </c>
      <c r="AR151" s="29">
        <f>[15]付费投放!AA151</f>
        <v>405421.2208506132</v>
      </c>
      <c r="AS151" s="29">
        <f>[11]属性汇总新!W148</f>
        <v>3489094.2463929709</v>
      </c>
      <c r="AU151" s="29">
        <f t="shared" si="406"/>
        <v>20888616894.448208</v>
      </c>
      <c r="AV151" s="29">
        <f t="shared" si="407"/>
        <v>740958.66665550706</v>
      </c>
      <c r="AW151" s="29">
        <f t="shared" si="437"/>
        <v>38737.70542990759</v>
      </c>
      <c r="AX151" s="29" t="e">
        <f t="shared" si="391"/>
        <v>#DIV/0!</v>
      </c>
      <c r="AY151" s="29">
        <f t="shared" si="408"/>
        <v>937702.23071549321</v>
      </c>
      <c r="AZ151" s="29" t="e">
        <f t="shared" si="438"/>
        <v>#DIV/0!</v>
      </c>
      <c r="BA151" s="29">
        <f t="shared" si="409"/>
        <v>33403238857.108513</v>
      </c>
      <c r="BB151" s="29">
        <f t="shared" si="410"/>
        <v>441061.30753802106</v>
      </c>
      <c r="BC151" s="29" t="e">
        <f t="shared" si="448"/>
        <v>#DIV/0!</v>
      </c>
      <c r="BD151" s="29">
        <f t="shared" si="411"/>
        <v>0</v>
      </c>
      <c r="BE151" s="29">
        <f t="shared" si="412"/>
        <v>0</v>
      </c>
      <c r="BF151" s="29" t="e">
        <f t="shared" si="449"/>
        <v>#DIV/0!</v>
      </c>
      <c r="BG151" s="29">
        <f t="shared" si="413"/>
        <v>30055619610.424114</v>
      </c>
      <c r="BH151" s="29" t="e">
        <f t="shared" si="414"/>
        <v>#VALUE!</v>
      </c>
      <c r="BI151" s="29" t="e">
        <f t="shared" si="450"/>
        <v>#VALUE!</v>
      </c>
      <c r="BJ151" s="29">
        <f t="shared" si="415"/>
        <v>55907836937.996422</v>
      </c>
      <c r="BK151" s="29">
        <f t="shared" si="416"/>
        <v>3219752.9057430481</v>
      </c>
      <c r="BL151" s="29">
        <f t="shared" si="451"/>
        <v>8608.7122508679749</v>
      </c>
      <c r="BM151" s="29">
        <f t="shared" si="417"/>
        <v>287305476253.32733</v>
      </c>
      <c r="BN151" s="29">
        <f t="shared" si="418"/>
        <v>16724161.991524169</v>
      </c>
      <c r="BO151" s="29">
        <f t="shared" si="452"/>
        <v>15417.740446461818</v>
      </c>
      <c r="BP151" s="29">
        <f t="shared" si="419"/>
        <v>0</v>
      </c>
      <c r="BQ151" s="29">
        <f t="shared" si="420"/>
        <v>0</v>
      </c>
      <c r="BR151" s="29" t="e">
        <f t="shared" si="453"/>
        <v>#DIV/0!</v>
      </c>
      <c r="BS151" s="29" t="e">
        <f t="shared" si="421"/>
        <v>#VALUE!</v>
      </c>
      <c r="BT151" s="29">
        <f t="shared" si="422"/>
        <v>3323966.1309403912</v>
      </c>
      <c r="BU151" s="29" t="e">
        <f t="shared" si="454"/>
        <v>#VALUE!</v>
      </c>
      <c r="BV151" s="29">
        <f t="shared" si="423"/>
        <v>465555375724.54431</v>
      </c>
      <c r="BW151" s="29">
        <f t="shared" si="424"/>
        <v>9364299.2341156863</v>
      </c>
      <c r="BX151" s="29">
        <f t="shared" si="444"/>
        <v>40995.389792322705</v>
      </c>
      <c r="BY151" s="29">
        <f t="shared" si="425"/>
        <v>148638097079.66882</v>
      </c>
      <c r="BZ151" s="29">
        <f t="shared" si="426"/>
        <v>11877892.908746708</v>
      </c>
      <c r="CA151" s="29">
        <f t="shared" si="445"/>
        <v>13843.971618024925</v>
      </c>
      <c r="CB151" s="29">
        <f t="shared" si="427"/>
        <v>9406777374.6632442</v>
      </c>
      <c r="CC151" s="29">
        <f t="shared" si="428"/>
        <v>405421.2208506132</v>
      </c>
      <c r="CD151" s="29" t="e">
        <f t="shared" si="446"/>
        <v>#DIV/0!</v>
      </c>
      <c r="CE151" s="29">
        <f t="shared" si="429"/>
        <v>81059710721.111694</v>
      </c>
      <c r="CF151" s="29">
        <f t="shared" si="430"/>
        <v>666832.18506032485</v>
      </c>
      <c r="CG151" s="29">
        <f t="shared" si="447"/>
        <v>118182.44262797662</v>
      </c>
      <c r="CI151" s="69" t="e">
        <f t="shared" si="392"/>
        <v>#DIV/0!</v>
      </c>
      <c r="CJ151" s="69" t="e">
        <f t="shared" si="393"/>
        <v>#DIV/0!</v>
      </c>
      <c r="CK151" s="69" t="e">
        <f t="shared" si="394"/>
        <v>#DIV/0!</v>
      </c>
      <c r="CL151" s="69" t="e">
        <f t="shared" si="395"/>
        <v>#DIV/0!</v>
      </c>
      <c r="CM151" s="69" t="e">
        <f t="shared" si="396"/>
        <v>#DIV/0!</v>
      </c>
      <c r="CN151" s="69" t="e">
        <f t="shared" si="397"/>
        <v>#DIV/0!</v>
      </c>
      <c r="CO151" s="69" t="e">
        <f t="shared" si="398"/>
        <v>#DIV/0!</v>
      </c>
      <c r="CP151" s="69" t="e">
        <f t="shared" si="399"/>
        <v>#DIV/0!</v>
      </c>
      <c r="CQ151" s="69" t="e">
        <f t="shared" si="400"/>
        <v>#DIV/0!</v>
      </c>
      <c r="CR151" s="69" t="e">
        <f t="shared" si="401"/>
        <v>#DIV/0!</v>
      </c>
      <c r="CS151" s="69" t="e">
        <f t="shared" si="402"/>
        <v>#DIV/0!</v>
      </c>
      <c r="CT151" s="69" t="e">
        <f t="shared" si="403"/>
        <v>#DIV/0!</v>
      </c>
      <c r="CU151" s="69" t="e">
        <f t="shared" si="431"/>
        <v>#VALUE!</v>
      </c>
      <c r="CV151" s="69" t="e">
        <f t="shared" si="404"/>
        <v>#DIV/0!</v>
      </c>
      <c r="CW151" s="99" t="e">
        <f t="shared" si="432"/>
        <v>#DIV/0!</v>
      </c>
      <c r="CX151" s="99" t="e">
        <f t="shared" si="433"/>
        <v>#DIV/0!</v>
      </c>
      <c r="CY151" s="99" t="e">
        <f t="shared" si="434"/>
        <v>#DIV/0!</v>
      </c>
      <c r="CZ151" s="99" t="e">
        <f t="shared" si="435"/>
        <v>#DIV/0!</v>
      </c>
      <c r="DA151" s="68" t="e">
        <f t="shared" si="436"/>
        <v>#DIV/0!</v>
      </c>
      <c r="DE151" s="29">
        <v>100</v>
      </c>
      <c r="DF151" s="29" t="e">
        <f>[6]武将升星!#REF!+[6]武将进阶!AH82+[6]武将升级!#REF!+#REF!+[7]士兵阶位属性!CE149+[7]士兵训练属性!BU150+[10]装备强化!CB116</f>
        <v>#REF!</v>
      </c>
      <c r="DG151" s="29" t="e">
        <f>INDEX((武将属性!$X$5:$X$104+武将属性!$Y$5:$Y$104)*(武将属性!$U$5:$U$104),$DE151,1)*INDEX(非r将兵属性验证!$W$7:$W$106,$DE151,1)+INDEX((士兵属性!$G$5:$G$104)*(士兵属性!$J$5:$J$104),$DE151,1)*INDEX(非r将兵属性验证!$AQ$7:$AQ$106,$DE151,1)+#REF!</f>
        <v>#REF!</v>
      </c>
      <c r="DH151" s="29" t="e">
        <f>INDEX((武将属性!$AJ$5:$AJ$104+武将属性!$AK$5:$AK$104)*(武将属性!$AG$5:$AG$104),$DE151,1)*INDEX(非r将兵属性验证!$X$7:$X$106,$DE151,1)+INDEX((士兵属性!$R$5:$R$104)*(士兵属性!$U$5:$U$104),$DE151,1)*INDEX(非r将兵属性验证!$AR$7:$AR$106,$DE151,1)+#REF!</f>
        <v>#REF!</v>
      </c>
      <c r="DI151" s="29"/>
      <c r="DJ151" s="29"/>
      <c r="DK151" s="29" t="e">
        <f>[6]武将升星!#REF!+[6]武将进阶!AK82+[6]武将升级!BG82+#REF!</f>
        <v>#REF!</v>
      </c>
      <c r="DL151" s="29">
        <f>0.5*INDEX(战法技能效用!$G$5:$G$104,$DE151,1)*(INDEX(非r将兵属性验证!$AC$7:$AC$106,$DE151,1)+INDEX(非r将兵属性验证!$AX$7:$AX$106,$DE151,1))</f>
        <v>398206359520.32831</v>
      </c>
      <c r="DM151" s="29" t="e">
        <f>[6]武将升星!AZ82+[6]武将进阶!AO82+[6]武将升级!BJ82+#REF!+[7]士兵阶位属性!CM83+[7]士兵训练属性!CC150+[10]装备强化!CI116</f>
        <v>#REF!</v>
      </c>
      <c r="DN151" s="29" t="e">
        <f>INDEX((武将属性!$X$5:$X$104+武将属性!$Y$5:$Y$104)*(武将属性!$U$5:$U$104),$DE151,1)*INDEX(非r将兵属性验证!$W$7:$W$106,$DE151,1)+INDEX((士兵属性!$G$5:$G$104)*(士兵属性!$J$5:$J$104),$DE151,1)*INDEX(非r将兵属性验证!$AQ$7:$AQ$106,$DE151,1)+#REF!</f>
        <v>#REF!</v>
      </c>
      <c r="DO151" s="29" t="e">
        <f>INDEX((武将属性!$AJ$5:$AJ$104+武将属性!$AK$5:$AK$104)*(武将属性!$AG$5:$AG$104),$DE151,1)*INDEX(非r将兵属性验证!$X$7:$X$106,$DE151,1)+INDEX((士兵属性!$R$5:$R$104)*(士兵属性!$U$5:$U$104),$DE151,1)*INDEX(非r将兵属性验证!$AR$7:$AR$106,$DE151,1)+#REF!</f>
        <v>#REF!</v>
      </c>
      <c r="DP151" s="29"/>
      <c r="DQ151" s="29"/>
      <c r="DR151" s="29" t="e">
        <f>[6]武将升星!BD82+[6]武将进阶!AR82+[6]武将升级!BM82+#REF!</f>
        <v>#REF!</v>
      </c>
      <c r="DS151" s="29">
        <f>0.5*INDEX(战法技能效用!$G$5:$G$104,$DE151,1)*(INDEX(非r将兵属性验证!$AC$7:$AC$106,$DE151,1)+INDEX(非r将兵属性验证!$AX$7:$AX$106,$DE151,1))</f>
        <v>398206359520.32831</v>
      </c>
      <c r="DT151" s="29" t="e">
        <f t="shared" si="405"/>
        <v>#REF!</v>
      </c>
    </row>
    <row r="152" spans="2:124" x14ac:dyDescent="0.15">
      <c r="B152" s="8">
        <v>13</v>
      </c>
      <c r="C152" s="29">
        <v>110</v>
      </c>
      <c r="D152" s="29">
        <f>[6]武将升星!$AZ149</f>
        <v>0</v>
      </c>
      <c r="E152" s="29">
        <f>[6]武将进阶!$AL149</f>
        <v>0</v>
      </c>
      <c r="F152" s="29">
        <f>[6]武将升级!$BH149</f>
        <v>44802516018.770546</v>
      </c>
      <c r="G152" s="29">
        <f>[6]武将羁绊!$BC152</f>
        <v>30178018308.416901</v>
      </c>
      <c r="H152" s="29">
        <f>[6]武将觉醒!BK149</f>
        <v>0</v>
      </c>
      <c r="I152" s="29">
        <f>[6]第4特性!AJ150</f>
        <v>33403238857.108513</v>
      </c>
      <c r="J152" s="29">
        <f>[7]士兵阶位属性!$CI150</f>
        <v>186634865841.71704</v>
      </c>
      <c r="K152" s="29">
        <f>[7]士兵训练属性!$BY151</f>
        <v>391539480158.61902</v>
      </c>
      <c r="L152" s="29">
        <f>[10]装备强化!$CE151</f>
        <v>72127426708.417984</v>
      </c>
      <c r="M152" s="29"/>
      <c r="N152" s="29">
        <f>[4]圣人加成属性战力计算!$I153+[4]圣人加成属性战力计算!$R153</f>
        <v>13262378685.228653</v>
      </c>
      <c r="O152" s="29">
        <f>[12]爵位属性!$U149</f>
        <v>0</v>
      </c>
      <c r="P152" s="29" t="e">
        <f>[16]战法升星!AP150</f>
        <v>#DIV/0!</v>
      </c>
      <c r="Q152" s="29" t="e">
        <f>[13]宝物升星!AP149</f>
        <v>#VALUE!</v>
      </c>
      <c r="R152" s="29">
        <f>[13]宝物温养!$CL149</f>
        <v>49757446168.574226</v>
      </c>
      <c r="S152" s="29">
        <f>[17]效用汇总!I73</f>
        <v>68332308216.568359</v>
      </c>
      <c r="T152" s="29">
        <f>[17]效用汇总!J73</f>
        <v>476189788493.82806</v>
      </c>
      <c r="U152" s="29">
        <f>[8]装备强化!CP151+[8]装备突破!BN151</f>
        <v>195093796092.24005</v>
      </c>
      <c r="V152" s="29">
        <f>[14]藏品属性!AL156+[14]藏品属性!AM156</f>
        <v>171267604836.06775</v>
      </c>
      <c r="W152" s="29">
        <f>[15]育马!AY151+[15]词条!BF151</f>
        <v>9406777374.6632442</v>
      </c>
      <c r="X152" s="29">
        <f>[11]属性汇总新!V149</f>
        <v>40805888357.553055</v>
      </c>
      <c r="Y152" s="29">
        <f>[6]武将升星!$BK149</f>
        <v>938035.10934316029</v>
      </c>
      <c r="Z152" s="29"/>
      <c r="AA152" s="29" t="e">
        <f>[6]武将升级!$BT149+[6]武将进阶!$AW149</f>
        <v>#VALUE!</v>
      </c>
      <c r="AB152" s="29"/>
      <c r="AC152" s="29">
        <f>[6]武将觉醒!$BY149</f>
        <v>130854.23071549316</v>
      </c>
      <c r="AD152" s="29">
        <f>[6]第4特性!BK150</f>
        <v>441061.30753802106</v>
      </c>
      <c r="AE152" s="29"/>
      <c r="AF152" s="29">
        <f>[7]士兵训练属性!$CH151</f>
        <v>37566245.612891048</v>
      </c>
      <c r="AG152" s="29">
        <f>[10]装备强化!$CR151+[10]装备突破!$AJ151</f>
        <v>6319161.6694915891</v>
      </c>
      <c r="AH152" s="29"/>
      <c r="AI152" s="29" t="e">
        <f>[4]圣人加成属性战力计算!$U153</f>
        <v>#REF!</v>
      </c>
      <c r="AJ152" s="29"/>
      <c r="AK152" s="29">
        <f>[16]战法升星!$AU150</f>
        <v>806848</v>
      </c>
      <c r="AL152" s="29">
        <f>[13]宝物升星!$AZ149</f>
        <v>6425961.9150819965</v>
      </c>
      <c r="AM152" s="29">
        <f>[13]宝物温养!$CU149</f>
        <v>0</v>
      </c>
      <c r="AN152" s="29">
        <f>[17]投放验证!M74</f>
        <v>110</v>
      </c>
      <c r="AO152" s="29">
        <f>[17]投放验证!AE74+[17]投放验证!AM74</f>
        <v>19671285.540399674</v>
      </c>
      <c r="AP152" s="29">
        <f>[8]装备强化!DC151+[8]装备突破!CA151</f>
        <v>9734869.0494779665</v>
      </c>
      <c r="AQ152" s="29">
        <f>[14]藏品属性!AN156</f>
        <v>1395596.6552106997</v>
      </c>
      <c r="AR152" s="29">
        <f>[15]付费投放!AA152</f>
        <v>405421.2208506132</v>
      </c>
      <c r="AS152" s="29">
        <f>[11]属性汇总新!W149</f>
        <v>6831310.5274903886</v>
      </c>
      <c r="AU152" s="29">
        <f t="shared" ref="AU152:AU157" si="455">D152+G152</f>
        <v>30178018308.416901</v>
      </c>
      <c r="AV152" s="29">
        <f t="shared" ref="AV152:AV157" si="456">Y152+AB152</f>
        <v>938035.10934316029</v>
      </c>
      <c r="AW152" s="29">
        <f t="shared" ref="AW152:AW157" si="457">(AU152-AU151)/(AV152-AV151)</f>
        <v>47136.031517939868</v>
      </c>
      <c r="AX152" s="29" t="e">
        <f t="shared" ref="AX152:AX157" si="458">H152+P152</f>
        <v>#DIV/0!</v>
      </c>
      <c r="AY152" s="29">
        <f t="shared" ref="AY152:AY157" si="459">AC152+AK152</f>
        <v>937702.23071549321</v>
      </c>
      <c r="AZ152" s="29" t="e">
        <f t="shared" ref="AZ152:AZ157" si="460">(AX152-AX151)/(AY152-AY151)</f>
        <v>#DIV/0!</v>
      </c>
      <c r="BA152" s="29">
        <f t="shared" si="409"/>
        <v>33403238857.108513</v>
      </c>
      <c r="BB152" s="29">
        <f t="shared" si="410"/>
        <v>441061.30753802106</v>
      </c>
      <c r="BC152" s="29" t="e">
        <f t="shared" si="448"/>
        <v>#DIV/0!</v>
      </c>
      <c r="BD152" s="29">
        <f t="shared" ref="BD152:BD157" si="461">M152</f>
        <v>0</v>
      </c>
      <c r="BE152" s="29">
        <f t="shared" ref="BE152:BE157" si="462">AH152</f>
        <v>0</v>
      </c>
      <c r="BF152" s="29" t="e">
        <f t="shared" ref="BF152:BF157" si="463">(BD152-BD151)/(BE152-BE151)</f>
        <v>#DIV/0!</v>
      </c>
      <c r="BG152" s="29">
        <f t="shared" ref="BG152:BG157" si="464">F152</f>
        <v>44802516018.770546</v>
      </c>
      <c r="BH152" s="29" t="e">
        <f t="shared" ref="BH152:BH157" si="465">AA152</f>
        <v>#VALUE!</v>
      </c>
      <c r="BI152" s="29" t="e">
        <f t="shared" ref="BI152:BI157" si="466">(BG152-BG151)/(BH152-BH151)</f>
        <v>#VALUE!</v>
      </c>
      <c r="BJ152" s="29">
        <f t="shared" ref="BJ152:BJ157" si="467">L152</f>
        <v>72127426708.417984</v>
      </c>
      <c r="BK152" s="29">
        <f t="shared" ref="BK152:BK157" si="468">AG152</f>
        <v>6319161.6694915891</v>
      </c>
      <c r="BL152" s="29">
        <f t="shared" ref="BL152:BL157" si="469">(BJ152-BJ151)/(BK152-BK151)</f>
        <v>5233.123800942275</v>
      </c>
      <c r="BM152" s="29">
        <f t="shared" ref="BM152:BM157" si="470">$K152+J152</f>
        <v>578174346000.33606</v>
      </c>
      <c r="BN152" s="29">
        <f t="shared" si="418"/>
        <v>37566245.612891048</v>
      </c>
      <c r="BO152" s="29">
        <f t="shared" ref="BO152:BO157" si="471">(BM152-BM151)/(BN152-BN151)</f>
        <v>13955.844100386195</v>
      </c>
      <c r="BP152" s="29">
        <f t="shared" ref="BP152:BP157" si="472">O152</f>
        <v>0</v>
      </c>
      <c r="BQ152" s="29">
        <f t="shared" ref="BQ152:BQ157" si="473">AJ152</f>
        <v>0</v>
      </c>
      <c r="BR152" s="29" t="e">
        <f t="shared" ref="BR152:BR157" si="474">(BP152-BP151)/(BQ152-BQ151)</f>
        <v>#DIV/0!</v>
      </c>
      <c r="BS152" s="29" t="e">
        <f t="shared" si="421"/>
        <v>#VALUE!</v>
      </c>
      <c r="BT152" s="29">
        <f t="shared" si="422"/>
        <v>6425961.9150819965</v>
      </c>
      <c r="BU152" s="29" t="e">
        <f t="shared" ref="BU152:BU157" si="475">(BS152-BS151)/(BT152-BT151)</f>
        <v>#VALUE!</v>
      </c>
      <c r="BV152" s="29">
        <f t="shared" si="423"/>
        <v>544522096710.39642</v>
      </c>
      <c r="BW152" s="29">
        <f t="shared" si="424"/>
        <v>19671395.540399674</v>
      </c>
      <c r="BX152" s="29">
        <f t="shared" si="444"/>
        <v>7661.3935330853565</v>
      </c>
      <c r="BY152" s="29">
        <f t="shared" si="425"/>
        <v>195093796092.24005</v>
      </c>
      <c r="BZ152" s="29">
        <f t="shared" si="426"/>
        <v>9734869.0494779665</v>
      </c>
      <c r="CA152" s="29">
        <f t="shared" si="445"/>
        <v>-21677.639663994774</v>
      </c>
      <c r="CB152" s="29">
        <f t="shared" si="427"/>
        <v>9406777374.6632442</v>
      </c>
      <c r="CC152" s="29">
        <f t="shared" si="428"/>
        <v>405421.2208506132</v>
      </c>
      <c r="CD152" s="29" t="e">
        <f t="shared" si="446"/>
        <v>#DIV/0!</v>
      </c>
      <c r="CE152" s="29">
        <f t="shared" si="429"/>
        <v>171267604836.06775</v>
      </c>
      <c r="CF152" s="29">
        <f t="shared" si="430"/>
        <v>1395596.6552106997</v>
      </c>
      <c r="CG152" s="29">
        <f t="shared" si="447"/>
        <v>123781.95948046475</v>
      </c>
      <c r="CI152" s="69" t="e">
        <f t="shared" ref="CI152:CI157" si="476">D152/$DA152</f>
        <v>#DIV/0!</v>
      </c>
      <c r="CJ152" s="69" t="e">
        <f t="shared" ref="CJ152:CJ157" si="477">E152/$DA152</f>
        <v>#DIV/0!</v>
      </c>
      <c r="CK152" s="69" t="e">
        <f t="shared" ref="CK152:CK157" si="478">F152/$DA152</f>
        <v>#DIV/0!</v>
      </c>
      <c r="CL152" s="69" t="e">
        <f t="shared" ref="CL152:CL157" si="479">G152/$DA152</f>
        <v>#DIV/0!</v>
      </c>
      <c r="CM152" s="69" t="e">
        <f t="shared" ref="CM152:CM157" si="480">H152/$DA152</f>
        <v>#DIV/0!</v>
      </c>
      <c r="CN152" s="69" t="e">
        <f t="shared" ref="CN152:CN157" si="481">J152/$DA152</f>
        <v>#DIV/0!</v>
      </c>
      <c r="CO152" s="69" t="e">
        <f t="shared" ref="CO152:CO157" si="482">K152/$DA152</f>
        <v>#DIV/0!</v>
      </c>
      <c r="CP152" s="69" t="e">
        <f t="shared" ref="CP152:CP157" si="483">L152/$DA152</f>
        <v>#DIV/0!</v>
      </c>
      <c r="CQ152" s="69" t="e">
        <f t="shared" ref="CQ152:CQ157" si="484">M152/$DA152</f>
        <v>#DIV/0!</v>
      </c>
      <c r="CR152" s="69" t="e">
        <f t="shared" ref="CR152:CR157" si="485">N152/$DA152</f>
        <v>#DIV/0!</v>
      </c>
      <c r="CS152" s="69" t="e">
        <f t="shared" ref="CS152:CS157" si="486">O152/$DA152</f>
        <v>#DIV/0!</v>
      </c>
      <c r="CT152" s="69" t="e">
        <f t="shared" ref="CT152:CT157" si="487">P152/$DA152</f>
        <v>#DIV/0!</v>
      </c>
      <c r="CU152" s="69" t="e">
        <f t="shared" si="431"/>
        <v>#VALUE!</v>
      </c>
      <c r="CV152" s="69" t="e">
        <f t="shared" ref="CV152:CV157" si="488">X152/$DA152</f>
        <v>#DIV/0!</v>
      </c>
      <c r="CW152" s="99" t="e">
        <f t="shared" si="432"/>
        <v>#DIV/0!</v>
      </c>
      <c r="CX152" s="99" t="e">
        <f t="shared" si="433"/>
        <v>#DIV/0!</v>
      </c>
      <c r="CY152" s="99" t="e">
        <f t="shared" si="434"/>
        <v>#DIV/0!</v>
      </c>
      <c r="CZ152" s="99" t="e">
        <f t="shared" si="435"/>
        <v>#DIV/0!</v>
      </c>
      <c r="DA152" s="68" t="e">
        <f t="shared" ref="DA152:DA157" si="489">SUM(D152:X152)</f>
        <v>#DIV/0!</v>
      </c>
      <c r="DE152" s="29">
        <v>110</v>
      </c>
      <c r="DF152" s="29" t="e">
        <f>[6]武将升星!#REF!+[6]武将进阶!AH83+[6]武将升级!#REF!+#REF!+[7]士兵阶位属性!CE150+[7]士兵训练属性!BU151+[10]装备强化!CB117</f>
        <v>#REF!</v>
      </c>
      <c r="DG152" s="29" t="e">
        <f>INDEX((武将属性!$X$5:$X$104+武将属性!$Y$5:$Y$104)*(武将属性!$U$5:$U$104),$DE152,1)*INDEX(非r将兵属性验证!$W$7:$W$106,$DE152,1)+INDEX((士兵属性!$G$5:$G$104)*(士兵属性!$J$5:$J$104),$DE152,1)*INDEX(非r将兵属性验证!$AQ$7:$AQ$106,$DE152,1)+#REF!</f>
        <v>#REF!</v>
      </c>
      <c r="DH152" s="29" t="e">
        <f>INDEX((武将属性!$AJ$5:$AJ$104+武将属性!$AK$5:$AK$104)*(武将属性!$AG$5:$AG$104),$DE152,1)*INDEX(非r将兵属性验证!$X$7:$X$106,$DE152,1)+INDEX((士兵属性!$R$5:$R$104)*(士兵属性!$U$5:$U$104),$DE152,1)*INDEX(非r将兵属性验证!$AR$7:$AR$106,$DE152,1)+#REF!</f>
        <v>#REF!</v>
      </c>
      <c r="DI152" s="29"/>
      <c r="DJ152" s="29"/>
      <c r="DK152" s="29" t="e">
        <f>[6]武将升星!#REF!+[6]武将进阶!AK83+[6]武将升级!BG83+#REF!</f>
        <v>#REF!</v>
      </c>
      <c r="DL152" s="29" t="e">
        <f>0.5*INDEX(战法技能效用!$G$5:$G$104,$DE152,1)*(INDEX(非r将兵属性验证!$AC$7:$AC$106,$DE152,1)+INDEX(非r将兵属性验证!$AX$7:$AX$106,$DE152,1))</f>
        <v>#REF!</v>
      </c>
      <c r="DM152" s="29" t="e">
        <f>[6]武将升星!AZ83+[6]武将进阶!AO83+[6]武将升级!BJ83+#REF!+[7]士兵阶位属性!CM84+[7]士兵训练属性!CC151+[10]装备强化!CI117</f>
        <v>#REF!</v>
      </c>
      <c r="DN152" s="29" t="e">
        <f>INDEX((武将属性!$X$5:$X$104+武将属性!$Y$5:$Y$104)*(武将属性!$U$5:$U$104),$DE152,1)*INDEX(非r将兵属性验证!$W$7:$W$106,$DE152,1)+INDEX((士兵属性!$G$5:$G$104)*(士兵属性!$J$5:$J$104),$DE152,1)*INDEX(非r将兵属性验证!$AQ$7:$AQ$106,$DE152,1)+#REF!</f>
        <v>#REF!</v>
      </c>
      <c r="DO152" s="29" t="e">
        <f>INDEX((武将属性!$AJ$5:$AJ$104+武将属性!$AK$5:$AK$104)*(武将属性!$AG$5:$AG$104),$DE152,1)*INDEX(非r将兵属性验证!$X$7:$X$106,$DE152,1)+INDEX((士兵属性!$R$5:$R$104)*(士兵属性!$U$5:$U$104),$DE152,1)*INDEX(非r将兵属性验证!$AR$7:$AR$106,$DE152,1)+#REF!</f>
        <v>#REF!</v>
      </c>
      <c r="DP152" s="29"/>
      <c r="DQ152" s="29"/>
      <c r="DR152" s="29" t="e">
        <f>[6]武将升星!BD83+[6]武将进阶!AR83+[6]武将升级!BM83+#REF!</f>
        <v>#REF!</v>
      </c>
      <c r="DS152" s="29" t="e">
        <f>0.5*INDEX(战法技能效用!$G$5:$G$104,$DE152,1)*(INDEX(非r将兵属性验证!$AC$7:$AC$106,$DE152,1)+INDEX(非r将兵属性验证!$AX$7:$AX$106,$DE152,1))</f>
        <v>#REF!</v>
      </c>
      <c r="DT152" s="29" t="e">
        <f t="shared" ref="DT152:DT157" si="490">SUM(DF152:DL152)</f>
        <v>#REF!</v>
      </c>
    </row>
    <row r="153" spans="2:124" x14ac:dyDescent="0.15">
      <c r="B153" s="8">
        <v>14</v>
      </c>
      <c r="C153" s="29">
        <v>120</v>
      </c>
      <c r="D153" s="29">
        <f>[6]武将升星!$AZ150</f>
        <v>0</v>
      </c>
      <c r="E153" s="29">
        <f>[6]武将进阶!$AL150</f>
        <v>0</v>
      </c>
      <c r="F153" s="29">
        <f>[6]武将升级!$BH150</f>
        <v>63305880521.997276</v>
      </c>
      <c r="G153" s="29">
        <f>[6]武将羁绊!$BC153</f>
        <v>41833910537.682327</v>
      </c>
      <c r="H153" s="29">
        <f>[6]武将觉醒!BK150</f>
        <v>0</v>
      </c>
      <c r="I153" s="29">
        <f>[6]第4特性!AJ151</f>
        <v>33403238857.108513</v>
      </c>
      <c r="J153" s="29">
        <f>[7]士兵阶位属性!$CI151</f>
        <v>313884916124.29968</v>
      </c>
      <c r="K153" s="29">
        <f>[7]士兵训练属性!$BY152</f>
        <v>688963412246.86011</v>
      </c>
      <c r="L153" s="29">
        <f>[10]装备强化!$CE152</f>
        <v>92478984569.0401</v>
      </c>
      <c r="M153" s="29"/>
      <c r="N153" s="29">
        <f>[4]圣人加成属性战力计算!$I154+[4]圣人加成属性战力计算!$R154</f>
        <v>28284985936.518105</v>
      </c>
      <c r="O153" s="29">
        <f>[12]爵位属性!$U150</f>
        <v>0</v>
      </c>
      <c r="P153" s="29" t="e">
        <f>[16]战法升星!AP151</f>
        <v>#DIV/0!</v>
      </c>
      <c r="Q153" s="29" t="e">
        <f>[13]宝物升星!AP150</f>
        <v>#VALUE!</v>
      </c>
      <c r="R153" s="29">
        <f>[13]宝物温养!$CL150</f>
        <v>49757446168.574226</v>
      </c>
      <c r="S153" s="29">
        <f>[17]效用汇总!I74</f>
        <v>68332308216.568359</v>
      </c>
      <c r="T153" s="29">
        <f>[17]效用汇总!J74</f>
        <v>554507321444.23047</v>
      </c>
      <c r="U153" s="29">
        <f>[8]装备强化!CP152+[8]装备突破!BN152</f>
        <v>195093796092.24005</v>
      </c>
      <c r="V153" s="29">
        <f>[14]藏品属性!AL157+[14]藏品属性!AM157</f>
        <v>278922306795.7207</v>
      </c>
      <c r="W153" s="29">
        <f>[15]育马!AY152+[15]词条!BF152</f>
        <v>9406777374.6632442</v>
      </c>
      <c r="X153" s="29">
        <f>[11]属性汇总新!V150</f>
        <v>65611445825.881821</v>
      </c>
      <c r="Y153" s="29">
        <f>[6]武将升星!$BK150</f>
        <v>1127738.6775254032</v>
      </c>
      <c r="Z153" s="29"/>
      <c r="AA153" s="29" t="e">
        <f>[6]武将升级!$BT150+[6]武将进阶!$AW150</f>
        <v>#VALUE!</v>
      </c>
      <c r="AB153" s="29"/>
      <c r="AC153" s="29">
        <f>[6]武将觉醒!$BY150</f>
        <v>130854.23071549316</v>
      </c>
      <c r="AD153" s="29">
        <f>[6]第4特性!BK151</f>
        <v>441061.30753802106</v>
      </c>
      <c r="AE153" s="29"/>
      <c r="AF153" s="29">
        <f>[7]士兵训练属性!$CH152</f>
        <v>98042010.521610856</v>
      </c>
      <c r="AG153" s="29">
        <f>[10]装备强化!$CR152+[10]装备突破!$AJ152</f>
        <v>12595202.345477143</v>
      </c>
      <c r="AH153" s="29"/>
      <c r="AI153" s="29" t="e">
        <f>[4]圣人加成属性战力计算!$U154</f>
        <v>#REF!</v>
      </c>
      <c r="AJ153" s="29"/>
      <c r="AK153" s="29">
        <f>[16]战法升星!$AU151</f>
        <v>806848</v>
      </c>
      <c r="AL153" s="29">
        <f>[13]宝物升星!$AZ150</f>
        <v>12576952.809915835</v>
      </c>
      <c r="AM153" s="29">
        <f>[13]宝物温养!$CU150</f>
        <v>0</v>
      </c>
      <c r="AN153" s="29">
        <f>[17]投放验证!M75</f>
        <v>120</v>
      </c>
      <c r="AO153" s="29">
        <f>[17]投放验证!AE75+[17]投放验证!AM75</f>
        <v>41023178.713347591</v>
      </c>
      <c r="AP153" s="29">
        <f>[8]装备强化!DC152+[8]装备突破!CA152</f>
        <v>9863238.9204731472</v>
      </c>
      <c r="AQ153" s="29">
        <f>[14]藏品属性!AN157</f>
        <v>2853618.3015822796</v>
      </c>
      <c r="AR153" s="29">
        <f>[15]付费投放!AA153</f>
        <v>405421.2208506132</v>
      </c>
      <c r="AS153" s="29">
        <f>[11]属性汇总新!W150</f>
        <v>13434243.484635541</v>
      </c>
      <c r="AU153" s="29">
        <f t="shared" si="455"/>
        <v>41833910537.682327</v>
      </c>
      <c r="AV153" s="29">
        <f t="shared" si="456"/>
        <v>1127738.6775254032</v>
      </c>
      <c r="AW153" s="29">
        <f t="shared" si="457"/>
        <v>61442.662048759863</v>
      </c>
      <c r="AX153" s="29" t="e">
        <f t="shared" si="458"/>
        <v>#DIV/0!</v>
      </c>
      <c r="AY153" s="29">
        <f t="shared" si="459"/>
        <v>937702.23071549321</v>
      </c>
      <c r="AZ153" s="29" t="e">
        <f t="shared" si="460"/>
        <v>#DIV/0!</v>
      </c>
      <c r="BA153" s="29">
        <f t="shared" si="409"/>
        <v>33403238857.108513</v>
      </c>
      <c r="BB153" s="29">
        <f t="shared" si="410"/>
        <v>441061.30753802106</v>
      </c>
      <c r="BC153" s="29" t="e">
        <f t="shared" si="448"/>
        <v>#DIV/0!</v>
      </c>
      <c r="BD153" s="29">
        <f t="shared" si="461"/>
        <v>0</v>
      </c>
      <c r="BE153" s="29">
        <f t="shared" si="462"/>
        <v>0</v>
      </c>
      <c r="BF153" s="29" t="e">
        <f t="shared" si="463"/>
        <v>#DIV/0!</v>
      </c>
      <c r="BG153" s="29">
        <f t="shared" si="464"/>
        <v>63305880521.997276</v>
      </c>
      <c r="BH153" s="29" t="e">
        <f t="shared" si="465"/>
        <v>#VALUE!</v>
      </c>
      <c r="BI153" s="29" t="e">
        <f t="shared" si="466"/>
        <v>#VALUE!</v>
      </c>
      <c r="BJ153" s="29">
        <f t="shared" si="467"/>
        <v>92478984569.0401</v>
      </c>
      <c r="BK153" s="29">
        <f t="shared" si="468"/>
        <v>12595202.345477143</v>
      </c>
      <c r="BL153" s="29">
        <f t="shared" si="469"/>
        <v>3242.7383618615922</v>
      </c>
      <c r="BM153" s="29">
        <f t="shared" si="470"/>
        <v>1002848328371.1598</v>
      </c>
      <c r="BN153" s="29">
        <f t="shared" si="418"/>
        <v>98042010.521610856</v>
      </c>
      <c r="BO153" s="29">
        <f t="shared" si="471"/>
        <v>7022.217627372107</v>
      </c>
      <c r="BP153" s="29">
        <f t="shared" si="472"/>
        <v>0</v>
      </c>
      <c r="BQ153" s="29">
        <f t="shared" si="473"/>
        <v>0</v>
      </c>
      <c r="BR153" s="29" t="e">
        <f t="shared" si="474"/>
        <v>#DIV/0!</v>
      </c>
      <c r="BS153" s="29" t="e">
        <f t="shared" si="421"/>
        <v>#VALUE!</v>
      </c>
      <c r="BT153" s="29">
        <f t="shared" si="422"/>
        <v>12576952.809915835</v>
      </c>
      <c r="BU153" s="29" t="e">
        <f t="shared" si="475"/>
        <v>#VALUE!</v>
      </c>
      <c r="BV153" s="29">
        <f t="shared" si="423"/>
        <v>622839629660.79883</v>
      </c>
      <c r="BW153" s="29">
        <f t="shared" si="424"/>
        <v>41023298.713347591</v>
      </c>
      <c r="BX153" s="29">
        <f t="shared" si="444"/>
        <v>3667.9415561245082</v>
      </c>
      <c r="BY153" s="29">
        <f t="shared" si="425"/>
        <v>195093796092.24005</v>
      </c>
      <c r="BZ153" s="29">
        <f t="shared" si="426"/>
        <v>9863238.9204731472</v>
      </c>
      <c r="CA153" s="29">
        <f t="shared" si="445"/>
        <v>0</v>
      </c>
      <c r="CB153" s="29">
        <f t="shared" si="427"/>
        <v>9406777374.6632442</v>
      </c>
      <c r="CC153" s="29">
        <f t="shared" si="428"/>
        <v>405421.2208506132</v>
      </c>
      <c r="CD153" s="29" t="e">
        <f t="shared" si="446"/>
        <v>#DIV/0!</v>
      </c>
      <c r="CE153" s="29">
        <f t="shared" si="429"/>
        <v>278922306795.7207</v>
      </c>
      <c r="CF153" s="29">
        <f t="shared" si="430"/>
        <v>2853618.3015822796</v>
      </c>
      <c r="CG153" s="29">
        <f t="shared" si="447"/>
        <v>73836.147925211888</v>
      </c>
      <c r="CI153" s="69" t="e">
        <f t="shared" si="476"/>
        <v>#DIV/0!</v>
      </c>
      <c r="CJ153" s="69" t="e">
        <f t="shared" si="477"/>
        <v>#DIV/0!</v>
      </c>
      <c r="CK153" s="69" t="e">
        <f t="shared" si="478"/>
        <v>#DIV/0!</v>
      </c>
      <c r="CL153" s="69" t="e">
        <f t="shared" si="479"/>
        <v>#DIV/0!</v>
      </c>
      <c r="CM153" s="69" t="e">
        <f t="shared" si="480"/>
        <v>#DIV/0!</v>
      </c>
      <c r="CN153" s="69" t="e">
        <f t="shared" si="481"/>
        <v>#DIV/0!</v>
      </c>
      <c r="CO153" s="69" t="e">
        <f t="shared" si="482"/>
        <v>#DIV/0!</v>
      </c>
      <c r="CP153" s="69" t="e">
        <f t="shared" si="483"/>
        <v>#DIV/0!</v>
      </c>
      <c r="CQ153" s="69" t="e">
        <f t="shared" si="484"/>
        <v>#DIV/0!</v>
      </c>
      <c r="CR153" s="69" t="e">
        <f t="shared" si="485"/>
        <v>#DIV/0!</v>
      </c>
      <c r="CS153" s="69" t="e">
        <f t="shared" si="486"/>
        <v>#DIV/0!</v>
      </c>
      <c r="CT153" s="69" t="e">
        <f t="shared" si="487"/>
        <v>#DIV/0!</v>
      </c>
      <c r="CU153" s="69" t="e">
        <f t="shared" si="431"/>
        <v>#VALUE!</v>
      </c>
      <c r="CV153" s="69" t="e">
        <f t="shared" si="488"/>
        <v>#DIV/0!</v>
      </c>
      <c r="CW153" s="99" t="e">
        <f t="shared" si="432"/>
        <v>#DIV/0!</v>
      </c>
      <c r="CX153" s="99" t="e">
        <f t="shared" si="433"/>
        <v>#DIV/0!</v>
      </c>
      <c r="CY153" s="99" t="e">
        <f t="shared" si="434"/>
        <v>#DIV/0!</v>
      </c>
      <c r="CZ153" s="99" t="e">
        <f t="shared" si="435"/>
        <v>#DIV/0!</v>
      </c>
      <c r="DA153" s="68" t="e">
        <f t="shared" si="489"/>
        <v>#DIV/0!</v>
      </c>
      <c r="DE153" s="29">
        <v>120</v>
      </c>
      <c r="DF153" s="29" t="e">
        <f>[6]武将升星!#REF!+[6]武将进阶!AH84+[6]武将升级!#REF!+#REF!+[7]士兵阶位属性!CE151+[7]士兵训练属性!BU152+[10]装备强化!CB118</f>
        <v>#REF!</v>
      </c>
      <c r="DG153" s="29" t="e">
        <f>INDEX((武将属性!$X$5:$X$104+武将属性!$Y$5:$Y$104)*(武将属性!$U$5:$U$104),$DE153,1)*INDEX(非r将兵属性验证!$W$7:$W$106,$DE153,1)+INDEX((士兵属性!$G$5:$G$104)*(士兵属性!$J$5:$J$104),$DE153,1)*INDEX(非r将兵属性验证!$AQ$7:$AQ$106,$DE153,1)+#REF!</f>
        <v>#REF!</v>
      </c>
      <c r="DH153" s="29" t="e">
        <f>INDEX((武将属性!$AJ$5:$AJ$104+武将属性!$AK$5:$AK$104)*(武将属性!$AG$5:$AG$104),$DE153,1)*INDEX(非r将兵属性验证!$X$7:$X$106,$DE153,1)+INDEX((士兵属性!$R$5:$R$104)*(士兵属性!$U$5:$U$104),$DE153,1)*INDEX(非r将兵属性验证!$AR$7:$AR$106,$DE153,1)+#REF!</f>
        <v>#REF!</v>
      </c>
      <c r="DI153" s="29"/>
      <c r="DJ153" s="29"/>
      <c r="DK153" s="29" t="e">
        <f>[6]武将升星!#REF!+[6]武将进阶!AK84+[6]武将升级!BG84+#REF!</f>
        <v>#REF!</v>
      </c>
      <c r="DL153" s="29" t="e">
        <f>0.5*INDEX(战法技能效用!$G$5:$G$104,$DE153,1)*(INDEX(非r将兵属性验证!$AC$7:$AC$106,$DE153,1)+INDEX(非r将兵属性验证!$AX$7:$AX$106,$DE153,1))</f>
        <v>#REF!</v>
      </c>
      <c r="DM153" s="29" t="e">
        <f>[6]武将升星!AZ84+[6]武将进阶!AO84+[6]武将升级!BJ84+#REF!+[7]士兵阶位属性!CM85+[7]士兵训练属性!CC152+[10]装备强化!CI118</f>
        <v>#REF!</v>
      </c>
      <c r="DN153" s="29" t="e">
        <f>INDEX((武将属性!$X$5:$X$104+武将属性!$Y$5:$Y$104)*(武将属性!$U$5:$U$104),$DE153,1)*INDEX(非r将兵属性验证!$W$7:$W$106,$DE153,1)+INDEX((士兵属性!$G$5:$G$104)*(士兵属性!$J$5:$J$104),$DE153,1)*INDEX(非r将兵属性验证!$AQ$7:$AQ$106,$DE153,1)+#REF!</f>
        <v>#REF!</v>
      </c>
      <c r="DO153" s="29" t="e">
        <f>INDEX((武将属性!$AJ$5:$AJ$104+武将属性!$AK$5:$AK$104)*(武将属性!$AG$5:$AG$104),$DE153,1)*INDEX(非r将兵属性验证!$X$7:$X$106,$DE153,1)+INDEX((士兵属性!$R$5:$R$104)*(士兵属性!$U$5:$U$104),$DE153,1)*INDEX(非r将兵属性验证!$AR$7:$AR$106,$DE153,1)+#REF!</f>
        <v>#REF!</v>
      </c>
      <c r="DP153" s="29"/>
      <c r="DQ153" s="29"/>
      <c r="DR153" s="29" t="e">
        <f>[6]武将升星!BD84+[6]武将进阶!AR84+[6]武将升级!BM84+#REF!</f>
        <v>#REF!</v>
      </c>
      <c r="DS153" s="29" t="e">
        <f>0.5*INDEX(战法技能效用!$G$5:$G$104,$DE153,1)*(INDEX(非r将兵属性验证!$AC$7:$AC$106,$DE153,1)+INDEX(非r将兵属性验证!$AX$7:$AX$106,$DE153,1))</f>
        <v>#REF!</v>
      </c>
      <c r="DT153" s="29" t="e">
        <f t="shared" si="490"/>
        <v>#REF!</v>
      </c>
    </row>
    <row r="154" spans="2:124" x14ac:dyDescent="0.15">
      <c r="B154" s="8">
        <v>15</v>
      </c>
      <c r="C154" s="29">
        <v>130</v>
      </c>
      <c r="D154" s="29">
        <f>[6]武将升星!$AZ151</f>
        <v>0</v>
      </c>
      <c r="E154" s="29">
        <f>[6]武将进阶!$AL151</f>
        <v>0</v>
      </c>
      <c r="F154" s="29">
        <f>[6]武将升级!$BH151</f>
        <v>86737886326.60614</v>
      </c>
      <c r="G154" s="29">
        <f>[6]武将羁绊!$BC154</f>
        <v>56594762348.843719</v>
      </c>
      <c r="H154" s="29">
        <f>[6]武将觉醒!BK151</f>
        <v>0</v>
      </c>
      <c r="I154" s="29">
        <f>[6]第4特性!AJ152</f>
        <v>33403238857.108513</v>
      </c>
      <c r="J154" s="29">
        <f>[7]士兵阶位属性!$CI152</f>
        <v>492229650250.09351</v>
      </c>
      <c r="K154" s="29">
        <f>[7]士兵训练属性!$BY153</f>
        <v>1126117075726.6885</v>
      </c>
      <c r="L154" s="29">
        <f>[10]装备强化!$CE153</f>
        <v>118251900429.79816</v>
      </c>
      <c r="M154" s="29"/>
      <c r="N154" s="29">
        <f>[4]圣人加成属性战力计算!$I155+[4]圣人加成属性战力计算!$R155</f>
        <v>28284985936.518105</v>
      </c>
      <c r="O154" s="29">
        <f>[12]爵位属性!$U151</f>
        <v>0</v>
      </c>
      <c r="P154" s="29" t="e">
        <f>[16]战法升星!AP152</f>
        <v>#DIV/0!</v>
      </c>
      <c r="Q154" s="29" t="e">
        <f>[13]宝物升星!AP151</f>
        <v>#VALUE!</v>
      </c>
      <c r="R154" s="29">
        <f>[13]宝物温养!$CL151</f>
        <v>49757446168.574226</v>
      </c>
      <c r="S154" s="29">
        <f>[17]效用汇总!I75</f>
        <v>68332308216.568359</v>
      </c>
      <c r="T154" s="29">
        <f>[17]效用汇总!J75</f>
        <v>690890966138.19263</v>
      </c>
      <c r="U154" s="29">
        <f>[8]装备强化!CP153+[8]装备突破!BN153</f>
        <v>195093796092.24005</v>
      </c>
      <c r="V154" s="29">
        <f>[14]藏品属性!AL158+[14]藏品属性!AM158</f>
        <v>302589651227.99347</v>
      </c>
      <c r="W154" s="29">
        <f>[15]育马!AY153+[15]词条!BF153</f>
        <v>9406777374.6632442</v>
      </c>
      <c r="X154" s="29">
        <f>[11]属性汇总新!V151</f>
        <v>137627968299.52014</v>
      </c>
      <c r="Y154" s="29">
        <f>[6]武将升星!$BK151</f>
        <v>1305734.5231356893</v>
      </c>
      <c r="Z154" s="29"/>
      <c r="AA154" s="29" t="e">
        <f>[6]武将升级!$BT151+[6]武将进阶!$AW151</f>
        <v>#VALUE!</v>
      </c>
      <c r="AB154" s="29"/>
      <c r="AC154" s="29">
        <f>[6]武将觉醒!$BY151</f>
        <v>130854.23071549316</v>
      </c>
      <c r="AD154" s="29">
        <f>[6]第4特性!BK152</f>
        <v>441061.30753802106</v>
      </c>
      <c r="AE154" s="29"/>
      <c r="AF154" s="29">
        <f>[7]士兵训练属性!$CH153</f>
        <v>193386135.24725395</v>
      </c>
      <c r="AG154" s="29">
        <f>[10]装备强化!$CR153+[10]装备突破!$AJ153</f>
        <v>25381016.56765933</v>
      </c>
      <c r="AH154" s="29"/>
      <c r="AI154" s="29" t="e">
        <f>[4]圣人加成属性战力计算!$U155</f>
        <v>#REF!</v>
      </c>
      <c r="AJ154" s="29"/>
      <c r="AK154" s="29">
        <f>[16]战法升星!$AU152</f>
        <v>806848</v>
      </c>
      <c r="AL154" s="29">
        <f>[13]宝物升星!$AZ151</f>
        <v>24723326.343840655</v>
      </c>
      <c r="AM154" s="29">
        <f>[13]宝物温养!$CU151</f>
        <v>0</v>
      </c>
      <c r="AN154" s="29">
        <f>[17]投放验证!M76</f>
        <v>130</v>
      </c>
      <c r="AO154" s="29">
        <f>[17]投放验证!AE76+[17]投放验证!AM76</f>
        <v>84918751.51076524</v>
      </c>
      <c r="AP154" s="29">
        <f>[8]装备强化!DC153+[8]装备突破!CA153</f>
        <v>9863238.9204731472</v>
      </c>
      <c r="AQ154" s="29">
        <f>[14]藏品属性!AN158</f>
        <v>5743282.762908509</v>
      </c>
      <c r="AR154" s="29">
        <f>[15]付费投放!AA154</f>
        <v>405421.2208506132</v>
      </c>
      <c r="AS154" s="29">
        <f>[11]属性汇总新!W151</f>
        <v>26452411.899850991</v>
      </c>
      <c r="AU154" s="29">
        <f t="shared" si="455"/>
        <v>56594762348.843719</v>
      </c>
      <c r="AV154" s="29">
        <f t="shared" si="456"/>
        <v>1305734.5231356893</v>
      </c>
      <c r="AW154" s="29">
        <f t="shared" si="457"/>
        <v>82928.069251007197</v>
      </c>
      <c r="AX154" s="29" t="e">
        <f t="shared" si="458"/>
        <v>#DIV/0!</v>
      </c>
      <c r="AY154" s="29">
        <f t="shared" si="459"/>
        <v>937702.23071549321</v>
      </c>
      <c r="AZ154" s="29" t="e">
        <f t="shared" si="460"/>
        <v>#DIV/0!</v>
      </c>
      <c r="BA154" s="29">
        <f t="shared" si="409"/>
        <v>33403238857.108513</v>
      </c>
      <c r="BB154" s="29">
        <f t="shared" si="410"/>
        <v>441061.30753802106</v>
      </c>
      <c r="BC154" s="29" t="e">
        <f t="shared" si="448"/>
        <v>#DIV/0!</v>
      </c>
      <c r="BD154" s="29">
        <f t="shared" si="461"/>
        <v>0</v>
      </c>
      <c r="BE154" s="29">
        <f t="shared" si="462"/>
        <v>0</v>
      </c>
      <c r="BF154" s="29" t="e">
        <f t="shared" si="463"/>
        <v>#DIV/0!</v>
      </c>
      <c r="BG154" s="29">
        <f t="shared" si="464"/>
        <v>86737886326.60614</v>
      </c>
      <c r="BH154" s="29" t="e">
        <f t="shared" si="465"/>
        <v>#VALUE!</v>
      </c>
      <c r="BI154" s="29" t="e">
        <f t="shared" si="466"/>
        <v>#VALUE!</v>
      </c>
      <c r="BJ154" s="29">
        <f t="shared" si="467"/>
        <v>118251900429.79816</v>
      </c>
      <c r="BK154" s="29">
        <f t="shared" si="468"/>
        <v>25381016.56765933</v>
      </c>
      <c r="BL154" s="29">
        <f t="shared" si="469"/>
        <v>2015.7430268339476</v>
      </c>
      <c r="BM154" s="29">
        <f t="shared" si="470"/>
        <v>1618346725976.782</v>
      </c>
      <c r="BN154" s="29">
        <f t="shared" si="418"/>
        <v>193386135.24725395</v>
      </c>
      <c r="BO154" s="29">
        <f t="shared" si="471"/>
        <v>6455.5461532291147</v>
      </c>
      <c r="BP154" s="29">
        <f t="shared" si="472"/>
        <v>0</v>
      </c>
      <c r="BQ154" s="29">
        <f t="shared" si="473"/>
        <v>0</v>
      </c>
      <c r="BR154" s="29" t="e">
        <f t="shared" si="474"/>
        <v>#DIV/0!</v>
      </c>
      <c r="BS154" s="29" t="e">
        <f t="shared" si="421"/>
        <v>#VALUE!</v>
      </c>
      <c r="BT154" s="29">
        <f t="shared" si="422"/>
        <v>24723326.343840655</v>
      </c>
      <c r="BU154" s="29" t="e">
        <f t="shared" si="475"/>
        <v>#VALUE!</v>
      </c>
      <c r="BV154" s="29">
        <f t="shared" si="423"/>
        <v>759223274354.76099</v>
      </c>
      <c r="BW154" s="29">
        <f t="shared" si="424"/>
        <v>84918881.51076524</v>
      </c>
      <c r="BX154" s="29">
        <f t="shared" si="444"/>
        <v>3107.001570599617</v>
      </c>
      <c r="BY154" s="29">
        <f t="shared" si="425"/>
        <v>195093796092.24005</v>
      </c>
      <c r="BZ154" s="29">
        <f t="shared" si="426"/>
        <v>9863238.9204731472</v>
      </c>
      <c r="CA154" s="29" t="e">
        <f t="shared" si="445"/>
        <v>#DIV/0!</v>
      </c>
      <c r="CB154" s="29">
        <f t="shared" si="427"/>
        <v>9406777374.6632442</v>
      </c>
      <c r="CC154" s="29">
        <f t="shared" si="428"/>
        <v>405421.2208506132</v>
      </c>
      <c r="CD154" s="29" t="e">
        <f t="shared" si="446"/>
        <v>#DIV/0!</v>
      </c>
      <c r="CE154" s="29">
        <f t="shared" si="429"/>
        <v>302589651227.99347</v>
      </c>
      <c r="CF154" s="29">
        <f t="shared" si="430"/>
        <v>5743282.762908509</v>
      </c>
      <c r="CG154" s="29">
        <f t="shared" si="447"/>
        <v>8190.3434634104515</v>
      </c>
      <c r="CI154" s="69" t="e">
        <f t="shared" si="476"/>
        <v>#DIV/0!</v>
      </c>
      <c r="CJ154" s="69" t="e">
        <f t="shared" si="477"/>
        <v>#DIV/0!</v>
      </c>
      <c r="CK154" s="69" t="e">
        <f t="shared" si="478"/>
        <v>#DIV/0!</v>
      </c>
      <c r="CL154" s="69" t="e">
        <f t="shared" si="479"/>
        <v>#DIV/0!</v>
      </c>
      <c r="CM154" s="69" t="e">
        <f t="shared" si="480"/>
        <v>#DIV/0!</v>
      </c>
      <c r="CN154" s="69" t="e">
        <f t="shared" si="481"/>
        <v>#DIV/0!</v>
      </c>
      <c r="CO154" s="69" t="e">
        <f t="shared" si="482"/>
        <v>#DIV/0!</v>
      </c>
      <c r="CP154" s="69" t="e">
        <f t="shared" si="483"/>
        <v>#DIV/0!</v>
      </c>
      <c r="CQ154" s="69" t="e">
        <f t="shared" si="484"/>
        <v>#DIV/0!</v>
      </c>
      <c r="CR154" s="69" t="e">
        <f t="shared" si="485"/>
        <v>#DIV/0!</v>
      </c>
      <c r="CS154" s="69" t="e">
        <f t="shared" si="486"/>
        <v>#DIV/0!</v>
      </c>
      <c r="CT154" s="69" t="e">
        <f t="shared" si="487"/>
        <v>#DIV/0!</v>
      </c>
      <c r="CU154" s="69" t="e">
        <f t="shared" si="431"/>
        <v>#VALUE!</v>
      </c>
      <c r="CV154" s="69" t="e">
        <f t="shared" si="488"/>
        <v>#DIV/0!</v>
      </c>
      <c r="CW154" s="99" t="e">
        <f t="shared" si="432"/>
        <v>#DIV/0!</v>
      </c>
      <c r="CX154" s="99" t="e">
        <f t="shared" si="433"/>
        <v>#DIV/0!</v>
      </c>
      <c r="CY154" s="99" t="e">
        <f t="shared" si="434"/>
        <v>#DIV/0!</v>
      </c>
      <c r="CZ154" s="99" t="e">
        <f t="shared" si="435"/>
        <v>#DIV/0!</v>
      </c>
      <c r="DA154" s="68" t="e">
        <f t="shared" si="489"/>
        <v>#DIV/0!</v>
      </c>
      <c r="DE154" s="29">
        <v>130</v>
      </c>
      <c r="DF154" s="29" t="e">
        <f>[6]武将升星!#REF!+[6]武将进阶!AH85+[6]武将升级!#REF!+#REF!+[7]士兵阶位属性!CE152+[7]士兵训练属性!BU153+[10]装备强化!CB119</f>
        <v>#REF!</v>
      </c>
      <c r="DG154" s="29" t="e">
        <f>INDEX((武将属性!$X$5:$X$104+武将属性!$Y$5:$Y$104)*(武将属性!$U$5:$U$104),$DE154,1)*INDEX(非r将兵属性验证!$W$7:$W$106,$DE154,1)+INDEX((士兵属性!$G$5:$G$104)*(士兵属性!$J$5:$J$104),$DE154,1)*INDEX(非r将兵属性验证!$AQ$7:$AQ$106,$DE154,1)+#REF!</f>
        <v>#REF!</v>
      </c>
      <c r="DH154" s="29" t="e">
        <f>INDEX((武将属性!$AJ$5:$AJ$104+武将属性!$AK$5:$AK$104)*(武将属性!$AG$5:$AG$104),$DE154,1)*INDEX(非r将兵属性验证!$X$7:$X$106,$DE154,1)+INDEX((士兵属性!$R$5:$R$104)*(士兵属性!$U$5:$U$104),$DE154,1)*INDEX(非r将兵属性验证!$AR$7:$AR$106,$DE154,1)+#REF!</f>
        <v>#REF!</v>
      </c>
      <c r="DI154" s="29"/>
      <c r="DJ154" s="29"/>
      <c r="DK154" s="29" t="e">
        <f>[6]武将升星!#REF!+[6]武将进阶!AK85+[6]武将升级!BG85+#REF!</f>
        <v>#REF!</v>
      </c>
      <c r="DL154" s="29" t="e">
        <f>0.5*INDEX(战法技能效用!$G$5:$G$104,$DE154,1)*(INDEX(非r将兵属性验证!$AC$7:$AC$106,$DE154,1)+INDEX(非r将兵属性验证!$AX$7:$AX$106,$DE154,1))</f>
        <v>#REF!</v>
      </c>
      <c r="DM154" s="29" t="e">
        <f>[6]武将升星!AZ85+[6]武将进阶!AO85+[6]武将升级!BJ85+#REF!+[7]士兵阶位属性!CM86+[7]士兵训练属性!CC153+[10]装备强化!CI119</f>
        <v>#REF!</v>
      </c>
      <c r="DN154" s="29" t="e">
        <f>INDEX((武将属性!$X$5:$X$104+武将属性!$Y$5:$Y$104)*(武将属性!$U$5:$U$104),$DE154,1)*INDEX(非r将兵属性验证!$W$7:$W$106,$DE154,1)+INDEX((士兵属性!$G$5:$G$104)*(士兵属性!$J$5:$J$104),$DE154,1)*INDEX(非r将兵属性验证!$AQ$7:$AQ$106,$DE154,1)+#REF!</f>
        <v>#REF!</v>
      </c>
      <c r="DO154" s="29" t="e">
        <f>INDEX((武将属性!$AJ$5:$AJ$104+武将属性!$AK$5:$AK$104)*(武将属性!$AG$5:$AG$104),$DE154,1)*INDEX(非r将兵属性验证!$X$7:$X$106,$DE154,1)+INDEX((士兵属性!$R$5:$R$104)*(士兵属性!$U$5:$U$104),$DE154,1)*INDEX(非r将兵属性验证!$AR$7:$AR$106,$DE154,1)+#REF!</f>
        <v>#REF!</v>
      </c>
      <c r="DP154" s="29"/>
      <c r="DQ154" s="29"/>
      <c r="DR154" s="29" t="e">
        <f>[6]武将升星!BD85+[6]武将进阶!AR85+[6]武将升级!BM85+#REF!</f>
        <v>#REF!</v>
      </c>
      <c r="DS154" s="29" t="e">
        <f>0.5*INDEX(战法技能效用!$G$5:$G$104,$DE154,1)*(INDEX(非r将兵属性验证!$AC$7:$AC$106,$DE154,1)+INDEX(非r将兵属性验证!$AX$7:$AX$106,$DE154,1))</f>
        <v>#REF!</v>
      </c>
      <c r="DT154" s="29" t="e">
        <f t="shared" si="490"/>
        <v>#REF!</v>
      </c>
    </row>
    <row r="155" spans="2:124" x14ac:dyDescent="0.15">
      <c r="B155" s="8">
        <v>16</v>
      </c>
      <c r="C155" s="29">
        <v>140</v>
      </c>
      <c r="D155" s="29">
        <f>[6]武将升星!$AZ152</f>
        <v>0</v>
      </c>
      <c r="E155" s="29">
        <f>[6]武将进阶!$AL152</f>
        <v>0</v>
      </c>
      <c r="F155" s="29">
        <f>[6]武将升级!$BH152</f>
        <v>115461938092.59999</v>
      </c>
      <c r="G155" s="29">
        <f>[6]武将羁绊!$BC155</f>
        <v>74689518818.022308</v>
      </c>
      <c r="H155" s="29">
        <f>[6]武将觉醒!BK152</f>
        <v>0</v>
      </c>
      <c r="I155" s="29">
        <f>[6]第4特性!AJ153</f>
        <v>33403238857.108513</v>
      </c>
      <c r="J155" s="29">
        <f>[7]士兵阶位属性!$CI153</f>
        <v>731875146326.95374</v>
      </c>
      <c r="K155" s="29">
        <f>[7]士兵训练属性!$BY154</f>
        <v>1742653055223.5413</v>
      </c>
      <c r="L155" s="29">
        <f>[10]装备强化!$CE154</f>
        <v>149845919661.6972</v>
      </c>
      <c r="M155" s="29"/>
      <c r="N155" s="29">
        <f>[4]圣人加成属性战力计算!$I156+[4]圣人加成属性战力计算!$R156</f>
        <v>28284985936.518105</v>
      </c>
      <c r="O155" s="29">
        <f>[12]爵位属性!$U152</f>
        <v>0</v>
      </c>
      <c r="P155" s="29" t="e">
        <f>[16]战法升星!AP153</f>
        <v>#DIV/0!</v>
      </c>
      <c r="Q155" s="29" t="e">
        <f>[13]宝物升星!AP152</f>
        <v>#VALUE!</v>
      </c>
      <c r="R155" s="29">
        <f>[13]宝物温养!$CL152</f>
        <v>49757446168.574226</v>
      </c>
      <c r="S155" s="29">
        <f>[17]效用汇总!I76</f>
        <v>68332308216.568359</v>
      </c>
      <c r="T155" s="29">
        <f>[17]效用汇总!J76</f>
        <v>953737933942.17078</v>
      </c>
      <c r="U155" s="29">
        <f>[8]装备强化!CP154+[8]装备突破!BN154</f>
        <v>195093796092.24005</v>
      </c>
      <c r="V155" s="29">
        <f>[14]藏品属性!AL159+[14]藏品属性!AM159</f>
        <v>302589651227.99347</v>
      </c>
      <c r="W155" s="29">
        <f>[15]育马!AY154+[15]词条!BF154</f>
        <v>9406777374.6632442</v>
      </c>
      <c r="X155" s="29">
        <f>[11]属性汇总新!V152</f>
        <v>249547715779.57382</v>
      </c>
      <c r="Y155" s="29">
        <f>[6]武将升星!$BK152</f>
        <v>1529613.4622082086</v>
      </c>
      <c r="Z155" s="29"/>
      <c r="AA155" s="29" t="e">
        <f>[6]武将升级!$BT152+[6]武将进阶!$AW152</f>
        <v>#VALUE!</v>
      </c>
      <c r="AB155" s="29"/>
      <c r="AC155" s="29">
        <f>[6]武将觉醒!$BY152</f>
        <v>130854.23071549316</v>
      </c>
      <c r="AD155" s="29">
        <f>[6]第4特性!BK153</f>
        <v>441061.30753802106</v>
      </c>
      <c r="AE155" s="29"/>
      <c r="AF155" s="29">
        <f>[7]士兵训练属性!$CH154</f>
        <v>193386135.24725395</v>
      </c>
      <c r="AG155" s="29">
        <f>[10]装备强化!$CR154+[10]装备突破!$AJ154</f>
        <v>53196100.057160676</v>
      </c>
      <c r="AH155" s="29"/>
      <c r="AI155" s="29" t="e">
        <f>[4]圣人加成属性战力计算!$U156</f>
        <v>#REF!</v>
      </c>
      <c r="AJ155" s="29"/>
      <c r="AK155" s="29">
        <f>[16]战法升星!$AU153</f>
        <v>806848</v>
      </c>
      <c r="AL155" s="29">
        <f>[13]宝物升星!$AZ152</f>
        <v>48587555.745294802</v>
      </c>
      <c r="AM155" s="29">
        <f>[13]宝物温养!$CU152</f>
        <v>0</v>
      </c>
      <c r="AN155" s="29">
        <f>[17]投放验证!M77</f>
        <v>140</v>
      </c>
      <c r="AO155" s="29">
        <f>[17]投放验证!AE77+[17]投放验证!AM77</f>
        <v>174421243.81228423</v>
      </c>
      <c r="AP155" s="29">
        <f>[8]装备强化!DC154+[8]装备突破!CA154</f>
        <v>9863238.9204731472</v>
      </c>
      <c r="AQ155" s="29">
        <f>[14]藏品属性!AN159</f>
        <v>30572380.88673665</v>
      </c>
      <c r="AR155" s="29">
        <f>[15]付费投放!AA155</f>
        <v>405421.2208506132</v>
      </c>
      <c r="AS155" s="29">
        <f>[11]属性汇总新!W152</f>
        <v>51922143.815383352</v>
      </c>
      <c r="AU155" s="29">
        <f t="shared" si="455"/>
        <v>74689518818.022308</v>
      </c>
      <c r="AV155" s="29">
        <f t="shared" si="456"/>
        <v>1529613.4622082086</v>
      </c>
      <c r="AW155" s="29">
        <f t="shared" si="457"/>
        <v>80823.844101375245</v>
      </c>
      <c r="AX155" s="29" t="e">
        <f t="shared" si="458"/>
        <v>#DIV/0!</v>
      </c>
      <c r="AY155" s="29">
        <f t="shared" si="459"/>
        <v>937702.23071549321</v>
      </c>
      <c r="AZ155" s="29" t="e">
        <f t="shared" si="460"/>
        <v>#DIV/0!</v>
      </c>
      <c r="BA155" s="29">
        <f t="shared" si="409"/>
        <v>33403238857.108513</v>
      </c>
      <c r="BB155" s="29">
        <f t="shared" si="410"/>
        <v>441061.30753802106</v>
      </c>
      <c r="BC155" s="29" t="e">
        <f t="shared" si="448"/>
        <v>#DIV/0!</v>
      </c>
      <c r="BD155" s="29">
        <f t="shared" si="461"/>
        <v>0</v>
      </c>
      <c r="BE155" s="29">
        <f t="shared" si="462"/>
        <v>0</v>
      </c>
      <c r="BF155" s="29" t="e">
        <f t="shared" si="463"/>
        <v>#DIV/0!</v>
      </c>
      <c r="BG155" s="29">
        <f t="shared" si="464"/>
        <v>115461938092.59999</v>
      </c>
      <c r="BH155" s="29" t="e">
        <f t="shared" si="465"/>
        <v>#VALUE!</v>
      </c>
      <c r="BI155" s="29" t="e">
        <f t="shared" si="466"/>
        <v>#VALUE!</v>
      </c>
      <c r="BJ155" s="29">
        <f t="shared" si="467"/>
        <v>149845919661.6972</v>
      </c>
      <c r="BK155" s="29">
        <f t="shared" si="468"/>
        <v>53196100.057160676</v>
      </c>
      <c r="BL155" s="29">
        <f t="shared" si="469"/>
        <v>1135.8592270206213</v>
      </c>
      <c r="BM155" s="29">
        <f t="shared" si="470"/>
        <v>2474528201550.4951</v>
      </c>
      <c r="BN155" s="29">
        <f t="shared" si="418"/>
        <v>193386135.24725395</v>
      </c>
      <c r="BO155" s="29" t="e">
        <f t="shared" si="471"/>
        <v>#DIV/0!</v>
      </c>
      <c r="BP155" s="29">
        <f t="shared" si="472"/>
        <v>0</v>
      </c>
      <c r="BQ155" s="29">
        <f t="shared" si="473"/>
        <v>0</v>
      </c>
      <c r="BR155" s="29" t="e">
        <f t="shared" si="474"/>
        <v>#DIV/0!</v>
      </c>
      <c r="BS155" s="29" t="e">
        <f t="shared" si="421"/>
        <v>#VALUE!</v>
      </c>
      <c r="BT155" s="29">
        <f t="shared" si="422"/>
        <v>48587555.745294802</v>
      </c>
      <c r="BU155" s="29" t="e">
        <f t="shared" si="475"/>
        <v>#VALUE!</v>
      </c>
      <c r="BV155" s="29">
        <f t="shared" si="423"/>
        <v>1022070242158.7391</v>
      </c>
      <c r="BW155" s="29">
        <f t="shared" si="424"/>
        <v>174421383.81228423</v>
      </c>
      <c r="BX155" s="29">
        <f t="shared" si="444"/>
        <v>2936.7555212980592</v>
      </c>
      <c r="BY155" s="29">
        <f t="shared" si="425"/>
        <v>195093796092.24005</v>
      </c>
      <c r="BZ155" s="29">
        <f t="shared" si="426"/>
        <v>9863238.9204731472</v>
      </c>
      <c r="CA155" s="29" t="e">
        <f t="shared" si="445"/>
        <v>#DIV/0!</v>
      </c>
      <c r="CB155" s="29">
        <f t="shared" si="427"/>
        <v>9406777374.6632442</v>
      </c>
      <c r="CC155" s="29">
        <f t="shared" si="428"/>
        <v>405421.2208506132</v>
      </c>
      <c r="CD155" s="29" t="e">
        <f t="shared" si="446"/>
        <v>#DIV/0!</v>
      </c>
      <c r="CE155" s="29">
        <f t="shared" si="429"/>
        <v>302589651227.99347</v>
      </c>
      <c r="CF155" s="29">
        <f t="shared" si="430"/>
        <v>30572380.88673665</v>
      </c>
      <c r="CG155" s="29">
        <f t="shared" si="447"/>
        <v>0</v>
      </c>
      <c r="CI155" s="69" t="e">
        <f t="shared" si="476"/>
        <v>#DIV/0!</v>
      </c>
      <c r="CJ155" s="69" t="e">
        <f t="shared" si="477"/>
        <v>#DIV/0!</v>
      </c>
      <c r="CK155" s="69" t="e">
        <f t="shared" si="478"/>
        <v>#DIV/0!</v>
      </c>
      <c r="CL155" s="69" t="e">
        <f t="shared" si="479"/>
        <v>#DIV/0!</v>
      </c>
      <c r="CM155" s="69" t="e">
        <f t="shared" si="480"/>
        <v>#DIV/0!</v>
      </c>
      <c r="CN155" s="69" t="e">
        <f t="shared" si="481"/>
        <v>#DIV/0!</v>
      </c>
      <c r="CO155" s="69" t="e">
        <f t="shared" si="482"/>
        <v>#DIV/0!</v>
      </c>
      <c r="CP155" s="69" t="e">
        <f t="shared" si="483"/>
        <v>#DIV/0!</v>
      </c>
      <c r="CQ155" s="69" t="e">
        <f t="shared" si="484"/>
        <v>#DIV/0!</v>
      </c>
      <c r="CR155" s="69" t="e">
        <f t="shared" si="485"/>
        <v>#DIV/0!</v>
      </c>
      <c r="CS155" s="69" t="e">
        <f t="shared" si="486"/>
        <v>#DIV/0!</v>
      </c>
      <c r="CT155" s="69" t="e">
        <f t="shared" si="487"/>
        <v>#DIV/0!</v>
      </c>
      <c r="CU155" s="69" t="e">
        <f t="shared" si="431"/>
        <v>#VALUE!</v>
      </c>
      <c r="CV155" s="69" t="e">
        <f t="shared" si="488"/>
        <v>#DIV/0!</v>
      </c>
      <c r="CW155" s="99" t="e">
        <f t="shared" si="432"/>
        <v>#DIV/0!</v>
      </c>
      <c r="CX155" s="99" t="e">
        <f t="shared" si="433"/>
        <v>#DIV/0!</v>
      </c>
      <c r="CY155" s="99" t="e">
        <f t="shared" si="434"/>
        <v>#DIV/0!</v>
      </c>
      <c r="CZ155" s="99" t="e">
        <f t="shared" si="435"/>
        <v>#DIV/0!</v>
      </c>
      <c r="DA155" s="68" t="e">
        <f t="shared" si="489"/>
        <v>#DIV/0!</v>
      </c>
      <c r="DE155" s="29">
        <v>140</v>
      </c>
      <c r="DF155" s="29" t="e">
        <f>[6]武将升星!#REF!+[6]武将进阶!AH86+[6]武将升级!#REF!+#REF!+[7]士兵阶位属性!CE153+[7]士兵训练属性!BU154+[10]装备强化!CB120</f>
        <v>#REF!</v>
      </c>
      <c r="DG155" s="29" t="e">
        <f>INDEX((武将属性!$X$5:$X$104+武将属性!$Y$5:$Y$104)*(武将属性!$U$5:$U$104),$DE155,1)*INDEX(非r将兵属性验证!$W$7:$W$106,$DE155,1)+INDEX((士兵属性!$G$5:$G$104)*(士兵属性!$J$5:$J$104),$DE155,1)*INDEX(非r将兵属性验证!$AQ$7:$AQ$106,$DE155,1)+#REF!</f>
        <v>#REF!</v>
      </c>
      <c r="DH155" s="29" t="e">
        <f>INDEX((武将属性!$AJ$5:$AJ$104+武将属性!$AK$5:$AK$104)*(武将属性!$AG$5:$AG$104),$DE155,1)*INDEX(非r将兵属性验证!$X$7:$X$106,$DE155,1)+INDEX((士兵属性!$R$5:$R$104)*(士兵属性!$U$5:$U$104),$DE155,1)*INDEX(非r将兵属性验证!$AR$7:$AR$106,$DE155,1)+#REF!</f>
        <v>#REF!</v>
      </c>
      <c r="DI155" s="29"/>
      <c r="DJ155" s="29"/>
      <c r="DK155" s="29" t="e">
        <f>[6]武将升星!#REF!+[6]武将进阶!AK86+[6]武将升级!BG86+#REF!</f>
        <v>#REF!</v>
      </c>
      <c r="DL155" s="29" t="e">
        <f>0.5*INDEX(战法技能效用!$G$5:$G$104,$DE155,1)*(INDEX(非r将兵属性验证!$AC$7:$AC$106,$DE155,1)+INDEX(非r将兵属性验证!$AX$7:$AX$106,$DE155,1))</f>
        <v>#REF!</v>
      </c>
      <c r="DM155" s="29" t="e">
        <f>[6]武将升星!AZ86+[6]武将进阶!AO86+[6]武将升级!BJ86+#REF!+[7]士兵阶位属性!CM87+[7]士兵训练属性!CC154+[10]装备强化!CI120</f>
        <v>#REF!</v>
      </c>
      <c r="DN155" s="29" t="e">
        <f>INDEX((武将属性!$X$5:$X$104+武将属性!$Y$5:$Y$104)*(武将属性!$U$5:$U$104),$DE155,1)*INDEX(非r将兵属性验证!$W$7:$W$106,$DE155,1)+INDEX((士兵属性!$G$5:$G$104)*(士兵属性!$J$5:$J$104),$DE155,1)*INDEX(非r将兵属性验证!$AQ$7:$AQ$106,$DE155,1)+#REF!</f>
        <v>#REF!</v>
      </c>
      <c r="DO155" s="29" t="e">
        <f>INDEX((武将属性!$AJ$5:$AJ$104+武将属性!$AK$5:$AK$104)*(武将属性!$AG$5:$AG$104),$DE155,1)*INDEX(非r将兵属性验证!$X$7:$X$106,$DE155,1)+INDEX((士兵属性!$R$5:$R$104)*(士兵属性!$U$5:$U$104),$DE155,1)*INDEX(非r将兵属性验证!$AR$7:$AR$106,$DE155,1)+#REF!</f>
        <v>#REF!</v>
      </c>
      <c r="DP155" s="29"/>
      <c r="DQ155" s="29"/>
      <c r="DR155" s="29" t="e">
        <f>[6]武将升星!BD86+[6]武将进阶!AR86+[6]武将升级!BM86+#REF!</f>
        <v>#REF!</v>
      </c>
      <c r="DS155" s="29" t="e">
        <f>0.5*INDEX(战法技能效用!$G$5:$G$104,$DE155,1)*(INDEX(非r将兵属性验证!$AC$7:$AC$106,$DE155,1)+INDEX(非r将兵属性验证!$AX$7:$AX$106,$DE155,1))</f>
        <v>#REF!</v>
      </c>
      <c r="DT155" s="29" t="e">
        <f t="shared" si="490"/>
        <v>#REF!</v>
      </c>
    </row>
    <row r="156" spans="2:124" x14ac:dyDescent="0.15">
      <c r="B156" s="8">
        <v>17</v>
      </c>
      <c r="C156" s="29">
        <v>150</v>
      </c>
      <c r="D156" s="29">
        <f>[6]武将升星!$AZ153</f>
        <v>0</v>
      </c>
      <c r="E156" s="29">
        <f>[6]武将进阶!$AL153</f>
        <v>0</v>
      </c>
      <c r="F156" s="29">
        <f>[6]武将升级!$BH153</f>
        <v>150029973312.47977</v>
      </c>
      <c r="G156" s="29">
        <f>[6]武将羁绊!$BC156</f>
        <v>96465930306.462067</v>
      </c>
      <c r="H156" s="29">
        <f>[6]武将觉醒!BK153</f>
        <v>0</v>
      </c>
      <c r="I156" s="29">
        <f>[6]第4特性!AJ154</f>
        <v>33403238857.108513</v>
      </c>
      <c r="J156" s="29">
        <f>[7]士兵阶位属性!$CI154</f>
        <v>1119451824463.2834</v>
      </c>
      <c r="K156" s="29">
        <f>[7]士兵训练属性!$BY155</f>
        <v>2699484080969.999</v>
      </c>
      <c r="L156" s="29">
        <f>[10]装备强化!$CE155</f>
        <v>188645439932.49731</v>
      </c>
      <c r="M156" s="29"/>
      <c r="N156" s="29">
        <f>[4]圣人加成属性战力计算!$I157+[4]圣人加成属性战力计算!$R157</f>
        <v>64415670848.551651</v>
      </c>
      <c r="O156" s="29">
        <f>[12]爵位属性!$U153</f>
        <v>0</v>
      </c>
      <c r="P156" s="29" t="e">
        <f>[16]战法升星!AP154</f>
        <v>#DIV/0!</v>
      </c>
      <c r="Q156" s="29" t="e">
        <f>[13]宝物升星!AP153</f>
        <v>#VALUE!</v>
      </c>
      <c r="R156" s="29">
        <f>[13]宝物温养!$CL153</f>
        <v>49757446168.574226</v>
      </c>
      <c r="S156" s="29">
        <f>[17]效用汇总!I77</f>
        <v>68332308216.568359</v>
      </c>
      <c r="T156" s="29">
        <f>[17]效用汇总!J77</f>
        <v>1177439093031.981</v>
      </c>
      <c r="U156" s="29">
        <f>[8]装备强化!CP155+[8]装备突破!BN155</f>
        <v>195093796092.24005</v>
      </c>
      <c r="V156" s="29">
        <f>[14]藏品属性!AL160+[14]藏品属性!AM160</f>
        <v>302589651227.99347</v>
      </c>
      <c r="W156" s="29">
        <f>[15]育马!AY155+[15]词条!BF155</f>
        <v>9406777374.6632442</v>
      </c>
      <c r="X156" s="29">
        <f>[11]属性汇总新!V153</f>
        <v>416732778576.901</v>
      </c>
      <c r="Y156" s="29">
        <f>[6]武将升星!$BK153</f>
        <v>1739018.268398619</v>
      </c>
      <c r="Z156" s="29"/>
      <c r="AA156" s="29" t="e">
        <f>[6]武将升级!$BT153+[6]武将进阶!$AW153</f>
        <v>#VALUE!</v>
      </c>
      <c r="AB156" s="29"/>
      <c r="AC156" s="29">
        <f>[6]武将觉醒!$BY153</f>
        <v>130854.23071549316</v>
      </c>
      <c r="AD156" s="29">
        <f>[6]第4特性!BK154</f>
        <v>441061.30753802106</v>
      </c>
      <c r="AE156" s="29"/>
      <c r="AF156" s="29">
        <f>[7]士兵训练属性!$CH155</f>
        <v>193386135.24725395</v>
      </c>
      <c r="AG156" s="29">
        <f>[10]装备强化!$CR155+[10]装备突破!$AJ155</f>
        <v>112150906.03085686</v>
      </c>
      <c r="AH156" s="29"/>
      <c r="AI156" s="29" t="e">
        <f>[4]圣人加成属性战力计算!$U157</f>
        <v>#REF!</v>
      </c>
      <c r="AJ156" s="29"/>
      <c r="AK156" s="29">
        <f>[16]战法升星!$AU154</f>
        <v>806848</v>
      </c>
      <c r="AL156" s="29">
        <f>[13]宝物升星!$AZ153</f>
        <v>96268440.606118292</v>
      </c>
      <c r="AM156" s="29">
        <f>[13]宝物温养!$CU153</f>
        <v>0</v>
      </c>
      <c r="AN156" s="29">
        <f>[17]投放验证!M78</f>
        <v>150</v>
      </c>
      <c r="AO156" s="29">
        <f>[17]投放验证!AE78+[17]投放验证!AM78</f>
        <v>359512344.38143736</v>
      </c>
      <c r="AP156" s="29">
        <f>[8]装备强化!DC155+[8]装备突破!CA155</f>
        <v>9863238.9204731472</v>
      </c>
      <c r="AQ156" s="29">
        <f>[14]藏品属性!AN160</f>
        <v>63522350.443368323</v>
      </c>
      <c r="AR156" s="29">
        <f>[15]付费投放!AA156</f>
        <v>405421.2208506132</v>
      </c>
      <c r="AS156" s="29">
        <f>[11]属性汇总新!W153</f>
        <v>101389284.19183986</v>
      </c>
      <c r="AU156" s="29">
        <f t="shared" si="455"/>
        <v>96465930306.462067</v>
      </c>
      <c r="AV156" s="29">
        <f t="shared" si="456"/>
        <v>1739018.268398619</v>
      </c>
      <c r="AW156" s="29">
        <f t="shared" si="457"/>
        <v>103991.93736097257</v>
      </c>
      <c r="AX156" s="29" t="e">
        <f t="shared" si="458"/>
        <v>#DIV/0!</v>
      </c>
      <c r="AY156" s="29">
        <f t="shared" si="459"/>
        <v>937702.23071549321</v>
      </c>
      <c r="AZ156" s="29" t="e">
        <f t="shared" si="460"/>
        <v>#DIV/0!</v>
      </c>
      <c r="BA156" s="29">
        <f t="shared" si="409"/>
        <v>33403238857.108513</v>
      </c>
      <c r="BB156" s="29">
        <f t="shared" si="410"/>
        <v>441061.30753802106</v>
      </c>
      <c r="BC156" s="29" t="e">
        <f t="shared" si="448"/>
        <v>#DIV/0!</v>
      </c>
      <c r="BD156" s="29">
        <f t="shared" si="461"/>
        <v>0</v>
      </c>
      <c r="BE156" s="29">
        <f t="shared" si="462"/>
        <v>0</v>
      </c>
      <c r="BF156" s="29" t="e">
        <f t="shared" si="463"/>
        <v>#DIV/0!</v>
      </c>
      <c r="BG156" s="29">
        <f t="shared" si="464"/>
        <v>150029973312.47977</v>
      </c>
      <c r="BH156" s="29" t="e">
        <f t="shared" si="465"/>
        <v>#VALUE!</v>
      </c>
      <c r="BI156" s="29" t="e">
        <f t="shared" si="466"/>
        <v>#VALUE!</v>
      </c>
      <c r="BJ156" s="29">
        <f t="shared" si="467"/>
        <v>188645439932.49731</v>
      </c>
      <c r="BK156" s="29">
        <f t="shared" si="468"/>
        <v>112150906.03085686</v>
      </c>
      <c r="BL156" s="29">
        <f t="shared" si="469"/>
        <v>658.12311023653024</v>
      </c>
      <c r="BM156" s="29">
        <f t="shared" si="470"/>
        <v>3818935905433.2822</v>
      </c>
      <c r="BN156" s="29">
        <f t="shared" si="418"/>
        <v>193386135.24725395</v>
      </c>
      <c r="BO156" s="29" t="e">
        <f t="shared" si="471"/>
        <v>#DIV/0!</v>
      </c>
      <c r="BP156" s="29">
        <f t="shared" si="472"/>
        <v>0</v>
      </c>
      <c r="BQ156" s="29">
        <f t="shared" si="473"/>
        <v>0</v>
      </c>
      <c r="BR156" s="29" t="e">
        <f t="shared" si="474"/>
        <v>#DIV/0!</v>
      </c>
      <c r="BS156" s="29" t="e">
        <f t="shared" si="421"/>
        <v>#VALUE!</v>
      </c>
      <c r="BT156" s="29">
        <f t="shared" si="422"/>
        <v>96268440.606118292</v>
      </c>
      <c r="BU156" s="29" t="e">
        <f t="shared" si="475"/>
        <v>#VALUE!</v>
      </c>
      <c r="BV156" s="29">
        <f t="shared" si="423"/>
        <v>1245771401248.5493</v>
      </c>
      <c r="BW156" s="29">
        <f t="shared" si="424"/>
        <v>359512494.38143736</v>
      </c>
      <c r="BX156" s="29">
        <f t="shared" si="444"/>
        <v>1208.600231539654</v>
      </c>
      <c r="BY156" s="29">
        <f t="shared" si="425"/>
        <v>195093796092.24005</v>
      </c>
      <c r="BZ156" s="29">
        <f t="shared" si="426"/>
        <v>9863238.9204731472</v>
      </c>
      <c r="CA156" s="29" t="e">
        <f t="shared" si="445"/>
        <v>#DIV/0!</v>
      </c>
      <c r="CB156" s="29">
        <f t="shared" si="427"/>
        <v>9406777374.6632442</v>
      </c>
      <c r="CC156" s="29">
        <f t="shared" si="428"/>
        <v>405421.2208506132</v>
      </c>
      <c r="CD156" s="29" t="e">
        <f t="shared" si="446"/>
        <v>#DIV/0!</v>
      </c>
      <c r="CE156" s="29">
        <f t="shared" si="429"/>
        <v>302589651227.99347</v>
      </c>
      <c r="CF156" s="29">
        <f t="shared" si="430"/>
        <v>63522350.443368323</v>
      </c>
      <c r="CG156" s="29">
        <f t="shared" si="447"/>
        <v>0</v>
      </c>
      <c r="CI156" s="69" t="e">
        <f t="shared" si="476"/>
        <v>#DIV/0!</v>
      </c>
      <c r="CJ156" s="69" t="e">
        <f t="shared" si="477"/>
        <v>#DIV/0!</v>
      </c>
      <c r="CK156" s="69" t="e">
        <f t="shared" si="478"/>
        <v>#DIV/0!</v>
      </c>
      <c r="CL156" s="69" t="e">
        <f t="shared" si="479"/>
        <v>#DIV/0!</v>
      </c>
      <c r="CM156" s="69" t="e">
        <f t="shared" si="480"/>
        <v>#DIV/0!</v>
      </c>
      <c r="CN156" s="69" t="e">
        <f t="shared" si="481"/>
        <v>#DIV/0!</v>
      </c>
      <c r="CO156" s="69" t="e">
        <f t="shared" si="482"/>
        <v>#DIV/0!</v>
      </c>
      <c r="CP156" s="69" t="e">
        <f t="shared" si="483"/>
        <v>#DIV/0!</v>
      </c>
      <c r="CQ156" s="69" t="e">
        <f t="shared" si="484"/>
        <v>#DIV/0!</v>
      </c>
      <c r="CR156" s="69" t="e">
        <f t="shared" si="485"/>
        <v>#DIV/0!</v>
      </c>
      <c r="CS156" s="69" t="e">
        <f t="shared" si="486"/>
        <v>#DIV/0!</v>
      </c>
      <c r="CT156" s="69" t="e">
        <f t="shared" si="487"/>
        <v>#DIV/0!</v>
      </c>
      <c r="CU156" s="69" t="e">
        <f t="shared" si="431"/>
        <v>#VALUE!</v>
      </c>
      <c r="CV156" s="69" t="e">
        <f t="shared" si="488"/>
        <v>#DIV/0!</v>
      </c>
      <c r="CW156" s="99" t="e">
        <f t="shared" si="432"/>
        <v>#DIV/0!</v>
      </c>
      <c r="CX156" s="99" t="e">
        <f t="shared" si="433"/>
        <v>#DIV/0!</v>
      </c>
      <c r="CY156" s="99" t="e">
        <f t="shared" si="434"/>
        <v>#DIV/0!</v>
      </c>
      <c r="CZ156" s="99" t="e">
        <f t="shared" si="435"/>
        <v>#DIV/0!</v>
      </c>
      <c r="DA156" s="68" t="e">
        <f t="shared" si="489"/>
        <v>#DIV/0!</v>
      </c>
      <c r="DE156" s="29">
        <v>150</v>
      </c>
      <c r="DF156" s="29" t="e">
        <f>[6]武将升星!#REF!+[6]武将进阶!AH87+[6]武将升级!#REF!+#REF!+[7]士兵阶位属性!CE154+[7]士兵训练属性!BU155+[10]装备强化!CB121</f>
        <v>#REF!</v>
      </c>
      <c r="DG156" s="29" t="e">
        <f>INDEX((武将属性!$X$5:$X$104+武将属性!$Y$5:$Y$104)*(武将属性!$U$5:$U$104),$DE156,1)*INDEX(非r将兵属性验证!$W$7:$W$106,$DE156,1)+INDEX((士兵属性!$G$5:$G$104)*(士兵属性!$J$5:$J$104),$DE156,1)*INDEX(非r将兵属性验证!$AQ$7:$AQ$106,$DE156,1)+#REF!</f>
        <v>#REF!</v>
      </c>
      <c r="DH156" s="29" t="e">
        <f>INDEX((武将属性!$AJ$5:$AJ$104+武将属性!$AK$5:$AK$104)*(武将属性!$AG$5:$AG$104),$DE156,1)*INDEX(非r将兵属性验证!$X$7:$X$106,$DE156,1)+INDEX((士兵属性!$R$5:$R$104)*(士兵属性!$U$5:$U$104),$DE156,1)*INDEX(非r将兵属性验证!$AR$7:$AR$106,$DE156,1)+#REF!</f>
        <v>#REF!</v>
      </c>
      <c r="DI156" s="29"/>
      <c r="DJ156" s="29"/>
      <c r="DK156" s="29" t="e">
        <f>[6]武将升星!#REF!+[6]武将进阶!AK87+[6]武将升级!BG87+#REF!</f>
        <v>#REF!</v>
      </c>
      <c r="DL156" s="29" t="e">
        <f>0.5*INDEX(战法技能效用!$G$5:$G$104,$DE156,1)*(INDEX(非r将兵属性验证!$AC$7:$AC$106,$DE156,1)+INDEX(非r将兵属性验证!$AX$7:$AX$106,$DE156,1))</f>
        <v>#REF!</v>
      </c>
      <c r="DM156" s="29" t="e">
        <f>[6]武将升星!AZ87+[6]武将进阶!AO87+[6]武将升级!BJ87+#REF!+[7]士兵阶位属性!CM88+[7]士兵训练属性!CC155+[10]装备强化!CI121</f>
        <v>#REF!</v>
      </c>
      <c r="DN156" s="29" t="e">
        <f>INDEX((武将属性!$X$5:$X$104+武将属性!$Y$5:$Y$104)*(武将属性!$U$5:$U$104),$DE156,1)*INDEX(非r将兵属性验证!$W$7:$W$106,$DE156,1)+INDEX((士兵属性!$G$5:$G$104)*(士兵属性!$J$5:$J$104),$DE156,1)*INDEX(非r将兵属性验证!$AQ$7:$AQ$106,$DE156,1)+#REF!</f>
        <v>#REF!</v>
      </c>
      <c r="DO156" s="29" t="e">
        <f>INDEX((武将属性!$AJ$5:$AJ$104+武将属性!$AK$5:$AK$104)*(武将属性!$AG$5:$AG$104),$DE156,1)*INDEX(非r将兵属性验证!$X$7:$X$106,$DE156,1)+INDEX((士兵属性!$R$5:$R$104)*(士兵属性!$U$5:$U$104),$DE156,1)*INDEX(非r将兵属性验证!$AR$7:$AR$106,$DE156,1)+#REF!</f>
        <v>#REF!</v>
      </c>
      <c r="DP156" s="29"/>
      <c r="DQ156" s="29"/>
      <c r="DR156" s="29" t="e">
        <f>[6]武将升星!BD87+[6]武将进阶!AR87+[6]武将升级!BM87+#REF!</f>
        <v>#REF!</v>
      </c>
      <c r="DS156" s="29" t="e">
        <f>0.5*INDEX(战法技能效用!$G$5:$G$104,$DE156,1)*(INDEX(非r将兵属性验证!$AC$7:$AC$106,$DE156,1)+INDEX(非r将兵属性验证!$AX$7:$AX$106,$DE156,1))</f>
        <v>#REF!</v>
      </c>
      <c r="DT156" s="29" t="e">
        <f t="shared" si="490"/>
        <v>#REF!</v>
      </c>
    </row>
    <row r="157" spans="2:124" x14ac:dyDescent="0.15">
      <c r="B157" s="8">
        <v>18</v>
      </c>
      <c r="C157" s="29">
        <v>160</v>
      </c>
      <c r="D157" s="29">
        <f>[6]武将升星!$AZ154</f>
        <v>0</v>
      </c>
      <c r="E157" s="29">
        <f>[6]武将进阶!$AL154</f>
        <v>0</v>
      </c>
      <c r="F157" s="29">
        <f>[6]武将升级!$BH154</f>
        <v>150811416887.76846</v>
      </c>
      <c r="G157" s="29">
        <f>[6]武将羁绊!$BC157</f>
        <v>96958209748.828934</v>
      </c>
      <c r="H157" s="29">
        <f>[6]武将觉醒!BK154</f>
        <v>0</v>
      </c>
      <c r="I157" s="29">
        <f>[6]第4特性!AJ155</f>
        <v>33403238857.108513</v>
      </c>
      <c r="J157" s="29">
        <f>[7]士兵阶位属性!$CI155</f>
        <v>1298071306938.6436</v>
      </c>
      <c r="K157" s="29">
        <f>[7]士兵训练属性!$BY156</f>
        <v>3131725092170.48</v>
      </c>
      <c r="L157" s="29">
        <f>[10]装备强化!$CE156</f>
        <v>231554529380.27081</v>
      </c>
      <c r="M157" s="29"/>
      <c r="N157" s="29">
        <f>[4]圣人加成属性战力计算!$I158+[4]圣人加成属性战力计算!$R158</f>
        <v>87386669766.360352</v>
      </c>
      <c r="O157" s="29">
        <f>[12]爵位属性!$U154</f>
        <v>0</v>
      </c>
      <c r="P157" s="29" t="e">
        <f>[16]战法升星!AP155</f>
        <v>#DIV/0!</v>
      </c>
      <c r="Q157" s="29" t="e">
        <f>[13]宝物升星!AP154</f>
        <v>#VALUE!</v>
      </c>
      <c r="R157" s="29">
        <f>[13]宝物温养!$CL154</f>
        <v>49757446168.574226</v>
      </c>
      <c r="S157" s="29">
        <f>[17]效用汇总!I78</f>
        <v>68332308216.568359</v>
      </c>
      <c r="T157" s="29">
        <f>[17]效用汇总!J78</f>
        <v>1972973493630.4929</v>
      </c>
      <c r="U157" s="29">
        <f>[8]装备强化!CP156+[8]装备突破!BN156</f>
        <v>195093796092.24005</v>
      </c>
      <c r="V157" s="29">
        <f>[14]藏品属性!AL161+[14]藏品属性!AM161</f>
        <v>302589651227.99347</v>
      </c>
      <c r="W157" s="29">
        <f>[15]育马!AY156+[15]词条!BF156</f>
        <v>9406777374.6632442</v>
      </c>
      <c r="X157" s="29">
        <f>[11]属性汇总新!V154</f>
        <v>521677183693.76563</v>
      </c>
      <c r="Y157" s="29">
        <f>[6]武将升星!$BK154</f>
        <v>1950396.0223048085</v>
      </c>
      <c r="Z157" s="29"/>
      <c r="AA157" s="29" t="e">
        <f>[6]武将升级!$BT154+[6]武将进阶!$AW154</f>
        <v>#VALUE!</v>
      </c>
      <c r="AB157" s="29"/>
      <c r="AC157" s="29">
        <f>[6]武将觉醒!$BY154</f>
        <v>130854.23071549316</v>
      </c>
      <c r="AD157" s="29">
        <f>[6]第4特性!BK155</f>
        <v>441061.30753802106</v>
      </c>
      <c r="AE157" s="29"/>
      <c r="AF157" s="29">
        <f>[7]士兵训练属性!$CH156</f>
        <v>193386135.24725395</v>
      </c>
      <c r="AG157" s="29">
        <f>[10]装备强化!$CR156+[10]装备突破!$AJ156</f>
        <v>230767993.94135687</v>
      </c>
      <c r="AH157" s="29"/>
      <c r="AI157" s="29" t="e">
        <f>[4]圣人加成属性战力计算!$U158</f>
        <v>#REF!</v>
      </c>
      <c r="AJ157" s="29"/>
      <c r="AK157" s="29">
        <f>[16]战法升星!$AU155</f>
        <v>806848</v>
      </c>
      <c r="AL157" s="29">
        <f>[13]宝物升星!$AZ154</f>
        <v>404995257.54387248</v>
      </c>
      <c r="AM157" s="29">
        <f>[13]宝物温养!$CU154</f>
        <v>0</v>
      </c>
      <c r="AN157" s="29">
        <f>[17]投放验证!M79</f>
        <v>160</v>
      </c>
      <c r="AO157" s="29">
        <f>[17]投放验证!AE79+[17]投放验证!AM79</f>
        <v>1597180369.4046009</v>
      </c>
      <c r="AP157" s="29">
        <f>[8]装备强化!DC156+[8]装备突破!CA156</f>
        <v>9863238.9204731472</v>
      </c>
      <c r="AQ157" s="29">
        <f>[14]藏品属性!AN161</f>
        <v>96472320</v>
      </c>
      <c r="AR157" s="29">
        <f>[15]付费投放!AA157</f>
        <v>405421.2208506132</v>
      </c>
      <c r="AS157" s="29">
        <f>[11]属性汇总新!W154</f>
        <v>123150190.21347708</v>
      </c>
      <c r="AU157" s="29">
        <f t="shared" si="455"/>
        <v>96958209748.828934</v>
      </c>
      <c r="AV157" s="29">
        <f t="shared" si="456"/>
        <v>1950396.0223048085</v>
      </c>
      <c r="AW157" s="29">
        <f t="shared" si="457"/>
        <v>2328.9084743768412</v>
      </c>
      <c r="AX157" s="29" t="e">
        <f t="shared" si="458"/>
        <v>#DIV/0!</v>
      </c>
      <c r="AY157" s="29">
        <f t="shared" si="459"/>
        <v>937702.23071549321</v>
      </c>
      <c r="AZ157" s="29" t="e">
        <f t="shared" si="460"/>
        <v>#DIV/0!</v>
      </c>
      <c r="BA157" s="29">
        <f t="shared" si="409"/>
        <v>33403238857.108513</v>
      </c>
      <c r="BB157" s="29">
        <f t="shared" si="410"/>
        <v>441061.30753802106</v>
      </c>
      <c r="BC157" s="29" t="e">
        <f t="shared" si="448"/>
        <v>#DIV/0!</v>
      </c>
      <c r="BD157" s="29">
        <f t="shared" si="461"/>
        <v>0</v>
      </c>
      <c r="BE157" s="29">
        <f t="shared" si="462"/>
        <v>0</v>
      </c>
      <c r="BF157" s="29" t="e">
        <f t="shared" si="463"/>
        <v>#DIV/0!</v>
      </c>
      <c r="BG157" s="29">
        <f t="shared" si="464"/>
        <v>150811416887.76846</v>
      </c>
      <c r="BH157" s="29" t="e">
        <f t="shared" si="465"/>
        <v>#VALUE!</v>
      </c>
      <c r="BI157" s="29" t="e">
        <f t="shared" si="466"/>
        <v>#VALUE!</v>
      </c>
      <c r="BJ157" s="29">
        <f t="shared" si="467"/>
        <v>231554529380.27081</v>
      </c>
      <c r="BK157" s="29">
        <f t="shared" si="468"/>
        <v>230767993.94135687</v>
      </c>
      <c r="BL157" s="29">
        <f t="shared" si="469"/>
        <v>361.74458675085361</v>
      </c>
      <c r="BM157" s="29">
        <f t="shared" si="470"/>
        <v>4429796399109.123</v>
      </c>
      <c r="BN157" s="29">
        <f t="shared" si="418"/>
        <v>193386135.24725395</v>
      </c>
      <c r="BO157" s="29" t="e">
        <f t="shared" si="471"/>
        <v>#DIV/0!</v>
      </c>
      <c r="BP157" s="29">
        <f t="shared" si="472"/>
        <v>0</v>
      </c>
      <c r="BQ157" s="29">
        <f t="shared" si="473"/>
        <v>0</v>
      </c>
      <c r="BR157" s="29" t="e">
        <f t="shared" si="474"/>
        <v>#DIV/0!</v>
      </c>
      <c r="BS157" s="29" t="e">
        <f t="shared" si="421"/>
        <v>#VALUE!</v>
      </c>
      <c r="BT157" s="29">
        <f t="shared" si="422"/>
        <v>404995257.54387248</v>
      </c>
      <c r="BU157" s="29" t="e">
        <f t="shared" si="475"/>
        <v>#VALUE!</v>
      </c>
      <c r="BV157" s="29">
        <f t="shared" si="423"/>
        <v>2041305801847.0613</v>
      </c>
      <c r="BW157" s="29">
        <f t="shared" si="424"/>
        <v>1597180529.4046009</v>
      </c>
      <c r="BX157" s="29">
        <f t="shared" si="444"/>
        <v>642.76880236599402</v>
      </c>
      <c r="BY157" s="29">
        <f t="shared" si="425"/>
        <v>195093796092.24005</v>
      </c>
      <c r="BZ157" s="29">
        <f t="shared" si="426"/>
        <v>9863238.9204731472</v>
      </c>
      <c r="CA157" s="29" t="e">
        <f t="shared" si="445"/>
        <v>#DIV/0!</v>
      </c>
      <c r="CB157" s="29">
        <f t="shared" si="427"/>
        <v>9406777374.6632442</v>
      </c>
      <c r="CC157" s="29">
        <f t="shared" si="428"/>
        <v>405421.2208506132</v>
      </c>
      <c r="CD157" s="29" t="e">
        <f t="shared" si="446"/>
        <v>#DIV/0!</v>
      </c>
      <c r="CE157" s="29">
        <f t="shared" si="429"/>
        <v>302589651227.99347</v>
      </c>
      <c r="CF157" s="29">
        <f t="shared" si="430"/>
        <v>96472320</v>
      </c>
      <c r="CG157" s="29">
        <f t="shared" si="447"/>
        <v>0</v>
      </c>
      <c r="CI157" s="69" t="e">
        <f t="shared" si="476"/>
        <v>#DIV/0!</v>
      </c>
      <c r="CJ157" s="69" t="e">
        <f t="shared" si="477"/>
        <v>#DIV/0!</v>
      </c>
      <c r="CK157" s="69" t="e">
        <f t="shared" si="478"/>
        <v>#DIV/0!</v>
      </c>
      <c r="CL157" s="69" t="e">
        <f t="shared" si="479"/>
        <v>#DIV/0!</v>
      </c>
      <c r="CM157" s="69" t="e">
        <f t="shared" si="480"/>
        <v>#DIV/0!</v>
      </c>
      <c r="CN157" s="69" t="e">
        <f t="shared" si="481"/>
        <v>#DIV/0!</v>
      </c>
      <c r="CO157" s="69" t="e">
        <f t="shared" si="482"/>
        <v>#DIV/0!</v>
      </c>
      <c r="CP157" s="69" t="e">
        <f t="shared" si="483"/>
        <v>#DIV/0!</v>
      </c>
      <c r="CQ157" s="69" t="e">
        <f t="shared" si="484"/>
        <v>#DIV/0!</v>
      </c>
      <c r="CR157" s="69" t="e">
        <f t="shared" si="485"/>
        <v>#DIV/0!</v>
      </c>
      <c r="CS157" s="69" t="e">
        <f t="shared" si="486"/>
        <v>#DIV/0!</v>
      </c>
      <c r="CT157" s="69" t="e">
        <f t="shared" si="487"/>
        <v>#DIV/0!</v>
      </c>
      <c r="CU157" s="69" t="e">
        <f t="shared" si="431"/>
        <v>#VALUE!</v>
      </c>
      <c r="CV157" s="69" t="e">
        <f t="shared" si="488"/>
        <v>#DIV/0!</v>
      </c>
      <c r="CW157" s="99" t="e">
        <f t="shared" si="432"/>
        <v>#DIV/0!</v>
      </c>
      <c r="CX157" s="99" t="e">
        <f t="shared" si="433"/>
        <v>#DIV/0!</v>
      </c>
      <c r="CY157" s="99" t="e">
        <f t="shared" si="434"/>
        <v>#DIV/0!</v>
      </c>
      <c r="CZ157" s="99" t="e">
        <f t="shared" si="435"/>
        <v>#DIV/0!</v>
      </c>
      <c r="DA157" s="68" t="e">
        <f t="shared" si="489"/>
        <v>#DIV/0!</v>
      </c>
      <c r="DE157" s="29">
        <v>160</v>
      </c>
      <c r="DF157" s="29" t="e">
        <f>[6]武将升星!#REF!+[6]武将进阶!AH88+[6]武将升级!#REF!+#REF!+[7]士兵阶位属性!CE155+[7]士兵训练属性!BU156+[10]装备强化!CB122</f>
        <v>#REF!</v>
      </c>
      <c r="DG157" s="29" t="e">
        <f>INDEX((武将属性!$X$5:$X$104+武将属性!$Y$5:$Y$104)*(武将属性!$U$5:$U$104),$DE157,1)*INDEX(非r将兵属性验证!$W$7:$W$106,$DE157,1)+INDEX((士兵属性!$G$5:$G$104)*(士兵属性!$J$5:$J$104),$DE157,1)*INDEX(非r将兵属性验证!$AQ$7:$AQ$106,$DE157,1)+#REF!</f>
        <v>#REF!</v>
      </c>
      <c r="DH157" s="29" t="e">
        <f>INDEX((武将属性!$AJ$5:$AJ$104+武将属性!$AK$5:$AK$104)*(武将属性!$AG$5:$AG$104),$DE157,1)*INDEX(非r将兵属性验证!$X$7:$X$106,$DE157,1)+INDEX((士兵属性!$R$5:$R$104)*(士兵属性!$U$5:$U$104),$DE157,1)*INDEX(非r将兵属性验证!$AR$7:$AR$106,$DE157,1)+#REF!</f>
        <v>#REF!</v>
      </c>
      <c r="DI157" s="29"/>
      <c r="DJ157" s="29"/>
      <c r="DK157" s="29" t="e">
        <f>[6]武将升星!#REF!+[6]武将进阶!AK88+[6]武将升级!BG88+#REF!</f>
        <v>#REF!</v>
      </c>
      <c r="DL157" s="29" t="e">
        <f>0.5*INDEX(战法技能效用!$G$5:$G$104,$DE157,1)*(INDEX(非r将兵属性验证!$AC$7:$AC$106,$DE157,1)+INDEX(非r将兵属性验证!$AX$7:$AX$106,$DE157,1))</f>
        <v>#REF!</v>
      </c>
      <c r="DM157" s="29" t="e">
        <f>[6]武将升星!AZ88+[6]武将进阶!AO88+[6]武将升级!BJ88+#REF!+[7]士兵阶位属性!CM89+[7]士兵训练属性!CC156+[10]装备强化!CI122</f>
        <v>#REF!</v>
      </c>
      <c r="DN157" s="29" t="e">
        <f>INDEX((武将属性!$X$5:$X$104+武将属性!$Y$5:$Y$104)*(武将属性!$U$5:$U$104),$DE157,1)*INDEX(非r将兵属性验证!$W$7:$W$106,$DE157,1)+INDEX((士兵属性!$G$5:$G$104)*(士兵属性!$J$5:$J$104),$DE157,1)*INDEX(非r将兵属性验证!$AQ$7:$AQ$106,$DE157,1)+#REF!</f>
        <v>#REF!</v>
      </c>
      <c r="DO157" s="29" t="e">
        <f>INDEX((武将属性!$AJ$5:$AJ$104+武将属性!$AK$5:$AK$104)*(武将属性!$AG$5:$AG$104),$DE157,1)*INDEX(非r将兵属性验证!$X$7:$X$106,$DE157,1)+INDEX((士兵属性!$R$5:$R$104)*(士兵属性!$U$5:$U$104),$DE157,1)*INDEX(非r将兵属性验证!$AR$7:$AR$106,$DE157,1)+#REF!</f>
        <v>#REF!</v>
      </c>
      <c r="DP157" s="29"/>
      <c r="DQ157" s="29"/>
      <c r="DR157" s="29" t="e">
        <f>[6]武将升星!BD88+[6]武将进阶!AR88+[6]武将升级!BM88+#REF!</f>
        <v>#REF!</v>
      </c>
      <c r="DS157" s="29" t="e">
        <f>0.5*INDEX(战法技能效用!$G$5:$G$104,$DE157,1)*(INDEX(非r将兵属性验证!$AC$7:$AC$106,$DE157,1)+INDEX(非r将兵属性验证!$AX$7:$AX$106,$DE157,1))</f>
        <v>#REF!</v>
      </c>
      <c r="DT157" s="29" t="e">
        <f t="shared" si="490"/>
        <v>#REF!</v>
      </c>
    </row>
    <row r="158" spans="2:124" x14ac:dyDescent="0.15">
      <c r="B158" s="8">
        <v>19</v>
      </c>
      <c r="CI158" s="70"/>
      <c r="CJ158" s="70"/>
      <c r="CK158" s="70"/>
      <c r="CL158" s="70"/>
    </row>
    <row r="159" spans="2:124" x14ac:dyDescent="0.15">
      <c r="B159" s="8">
        <v>20</v>
      </c>
      <c r="CI159" s="70"/>
      <c r="CJ159" s="70"/>
      <c r="CK159" s="70"/>
      <c r="CL159" s="70"/>
    </row>
    <row r="160" spans="2:124" x14ac:dyDescent="0.15">
      <c r="B160" s="8">
        <v>21</v>
      </c>
      <c r="CI160" s="70"/>
      <c r="CJ160" s="70"/>
      <c r="CK160" s="70"/>
      <c r="CL160" s="70"/>
    </row>
    <row r="161" spans="2:90" x14ac:dyDescent="0.15">
      <c r="B161" s="8">
        <v>22</v>
      </c>
      <c r="CI161" s="70"/>
      <c r="CJ161" s="70"/>
      <c r="CK161" s="70"/>
      <c r="CL161" s="70"/>
    </row>
    <row r="162" spans="2:90" x14ac:dyDescent="0.15">
      <c r="B162" s="8">
        <v>23</v>
      </c>
    </row>
    <row r="163" spans="2:90" x14ac:dyDescent="0.15">
      <c r="B163" s="8">
        <v>24</v>
      </c>
      <c r="AW163" s="8">
        <f>(AU143-AU$142)/(AV143-AV$142)</f>
        <v>241.98169957333266</v>
      </c>
      <c r="AZ163" s="8" t="e">
        <f>(AX143-AX$142)/(AY143-AY$142)</f>
        <v>#DIV/0!</v>
      </c>
      <c r="BC163" s="8" t="e">
        <f>(BA143-BA$7)/(BB143-BB$7)</f>
        <v>#DIV/0!</v>
      </c>
      <c r="BF163" s="8" t="e">
        <f>(BD143-BD$142)/(BE143-BE$142)</f>
        <v>#DIV/0!</v>
      </c>
      <c r="BI163" s="8" t="e">
        <f>(BG143-BG$142)/(BH143-BH$142)</f>
        <v>#VALUE!</v>
      </c>
      <c r="BL163" s="8">
        <f>(BJ143-BJ$142)/(BK143-BK$142)</f>
        <v>4705.8568691395803</v>
      </c>
      <c r="BO163" s="8">
        <f>(BM143-BM$142)/(BN143-BN$142)</f>
        <v>2338.9671772134711</v>
      </c>
      <c r="BR163" s="8" t="e">
        <f>(BP143-BP$142)/(BQ143-BQ$142)</f>
        <v>#DIV/0!</v>
      </c>
      <c r="BU163" s="8" t="e">
        <f>(BS143-BS$142)/(BT143-BT$142)</f>
        <v>#VALUE!</v>
      </c>
      <c r="BX163" s="8">
        <f>(BV143-BV$52)/(BW143-BW$52)</f>
        <v>0</v>
      </c>
      <c r="CA163" s="8" t="e">
        <f>(BY143-BY$52)/(BZ143-BZ$52)</f>
        <v>#DIV/0!</v>
      </c>
      <c r="CD163" s="8" t="e">
        <f t="shared" ref="CD163:CD177" si="491">(CB143-CB$7)/(CC143-CC$7)</f>
        <v>#DIV/0!</v>
      </c>
      <c r="CG163" s="8" t="e">
        <f>(CE143-CE$52)/(CF143-CF$52)</f>
        <v>#DIV/0!</v>
      </c>
    </row>
    <row r="164" spans="2:90" x14ac:dyDescent="0.15">
      <c r="B164" s="8">
        <v>25</v>
      </c>
      <c r="AW164" s="8">
        <f t="shared" ref="AW164:AW171" si="492">(AU144-AU$142)/(AV144-AV$142)</f>
        <v>576.7757480885864</v>
      </c>
      <c r="AX164" s="8" t="e">
        <f t="shared" ref="AX164:AX171" si="493">AW143/AZ143</f>
        <v>#DIV/0!</v>
      </c>
      <c r="AZ164" s="8" t="e">
        <f t="shared" ref="AZ164:AZ171" si="494">(AX144-AX$142)/(AY144-AY$142)</f>
        <v>#DIV/0!</v>
      </c>
      <c r="BC164" s="8" t="e">
        <f t="shared" ref="BC164:BC177" si="495">(BA144-BA$7)/(BB144-BB$7)</f>
        <v>#DIV/0!</v>
      </c>
      <c r="BF164" s="8" t="e">
        <f t="shared" ref="BF164:BF171" si="496">(BD144-BD$142)/(BE144-BE$142)</f>
        <v>#DIV/0!</v>
      </c>
      <c r="BI164" s="8" t="e">
        <f t="shared" ref="BI164:BI171" si="497">(BG144-BG$142)/(BH144-BH$142)</f>
        <v>#VALUE!</v>
      </c>
      <c r="BL164" s="8">
        <f t="shared" ref="BL164:BL171" si="498">(BJ144-BJ$142)/(BK144-BK$142)</f>
        <v>9779.2531463956675</v>
      </c>
      <c r="BO164" s="8">
        <f t="shared" ref="BO164:BO171" si="499">(BM144-BM$142)/(BN144-BN$142)</f>
        <v>2774.8205979451345</v>
      </c>
      <c r="BR164" s="8" t="e">
        <f t="shared" ref="BR164:BR171" si="500">(BP144-BP$142)/(BQ144-BQ$142)</f>
        <v>#DIV/0!</v>
      </c>
      <c r="BU164" s="8" t="e">
        <f t="shared" ref="BU164:BU171" si="501">(BS144-BS$142)/(BT144-BT$142)</f>
        <v>#VALUE!</v>
      </c>
      <c r="BX164" s="8">
        <f t="shared" ref="BX164:BX177" si="502">(BV144-BV$52)/(BW144-BW$52)</f>
        <v>0</v>
      </c>
      <c r="CA164" s="8" t="e">
        <f t="shared" ref="CA164:CA177" si="503">(BY144-BY$52)/(BZ144-BZ$52)</f>
        <v>#DIV/0!</v>
      </c>
      <c r="CD164" s="8" t="e">
        <f t="shared" si="491"/>
        <v>#DIV/0!</v>
      </c>
      <c r="CG164" s="8" t="e">
        <f t="shared" ref="CG164:CG177" si="504">(CE144-CE$52)/(CF144-CF$52)</f>
        <v>#DIV/0!</v>
      </c>
    </row>
    <row r="165" spans="2:90" x14ac:dyDescent="0.15">
      <c r="B165" s="8">
        <v>26</v>
      </c>
      <c r="AW165" s="8">
        <f t="shared" si="492"/>
        <v>1598.9818641956572</v>
      </c>
      <c r="AX165" s="8" t="e">
        <f t="shared" si="493"/>
        <v>#DIV/0!</v>
      </c>
      <c r="AZ165" s="8" t="e">
        <f t="shared" si="494"/>
        <v>#DIV/0!</v>
      </c>
      <c r="BC165" s="8">
        <f t="shared" si="495"/>
        <v>0</v>
      </c>
      <c r="BF165" s="8" t="e">
        <f t="shared" si="496"/>
        <v>#DIV/0!</v>
      </c>
      <c r="BI165" s="8" t="e">
        <f t="shared" si="497"/>
        <v>#VALUE!</v>
      </c>
      <c r="BL165" s="8">
        <f t="shared" si="498"/>
        <v>18794.356955409658</v>
      </c>
      <c r="BO165" s="8">
        <f t="shared" si="499"/>
        <v>3757.355240729501</v>
      </c>
      <c r="BR165" s="8" t="e">
        <f t="shared" si="500"/>
        <v>#DIV/0!</v>
      </c>
      <c r="BU165" s="8" t="e">
        <f t="shared" si="501"/>
        <v>#VALUE!</v>
      </c>
      <c r="BX165" s="8">
        <f t="shared" si="502"/>
        <v>0</v>
      </c>
      <c r="CA165" s="8" t="e">
        <f t="shared" si="503"/>
        <v>#DIV/0!</v>
      </c>
      <c r="CD165" s="8" t="e">
        <f t="shared" si="491"/>
        <v>#DIV/0!</v>
      </c>
      <c r="CG165" s="8" t="e">
        <f t="shared" si="504"/>
        <v>#DIV/0!</v>
      </c>
    </row>
    <row r="166" spans="2:90" x14ac:dyDescent="0.15">
      <c r="B166" s="8">
        <v>27</v>
      </c>
      <c r="AW166" s="8">
        <f t="shared" si="492"/>
        <v>3600.5300055963294</v>
      </c>
      <c r="AX166" s="8" t="e">
        <f t="shared" si="493"/>
        <v>#DIV/0!</v>
      </c>
      <c r="AZ166" s="8" t="e">
        <f t="shared" si="494"/>
        <v>#DIV/0!</v>
      </c>
      <c r="BC166" s="8">
        <f t="shared" si="495"/>
        <v>0</v>
      </c>
      <c r="BF166" s="8" t="e">
        <f t="shared" si="496"/>
        <v>#DIV/0!</v>
      </c>
      <c r="BI166" s="8" t="e">
        <f t="shared" si="497"/>
        <v>#VALUE!</v>
      </c>
      <c r="BL166" s="8">
        <f t="shared" si="498"/>
        <v>15718.580601867114</v>
      </c>
      <c r="BO166" s="8">
        <f t="shared" si="499"/>
        <v>4100.4759170741891</v>
      </c>
      <c r="BR166" s="8" t="e">
        <f t="shared" si="500"/>
        <v>#DIV/0!</v>
      </c>
      <c r="BU166" s="8" t="e">
        <f t="shared" si="501"/>
        <v>#VALUE!</v>
      </c>
      <c r="BX166" s="8">
        <f t="shared" si="502"/>
        <v>0</v>
      </c>
      <c r="CA166" s="8" t="e">
        <f t="shared" si="503"/>
        <v>#DIV/0!</v>
      </c>
      <c r="CD166" s="8" t="e">
        <f t="shared" si="491"/>
        <v>#DIV/0!</v>
      </c>
      <c r="CG166" s="8">
        <f t="shared" si="504"/>
        <v>155129.63308020672</v>
      </c>
    </row>
    <row r="167" spans="2:90" x14ac:dyDescent="0.15">
      <c r="B167" s="8">
        <v>28</v>
      </c>
      <c r="AW167" s="8">
        <f t="shared" si="492"/>
        <v>9377.5996716937771</v>
      </c>
      <c r="AX167" s="8" t="e">
        <f t="shared" si="493"/>
        <v>#DIV/0!</v>
      </c>
      <c r="AZ167" s="8" t="e">
        <f t="shared" si="494"/>
        <v>#DIV/0!</v>
      </c>
      <c r="BC167" s="8">
        <f t="shared" si="495"/>
        <v>76865.732588509607</v>
      </c>
      <c r="BF167" s="8" t="e">
        <f t="shared" si="496"/>
        <v>#DIV/0!</v>
      </c>
      <c r="BI167" s="8" t="e">
        <f t="shared" si="497"/>
        <v>#VALUE!</v>
      </c>
      <c r="BL167" s="8">
        <f t="shared" si="498"/>
        <v>15662.428396609002</v>
      </c>
      <c r="BO167" s="8">
        <f t="shared" si="499"/>
        <v>5201.7162999383963</v>
      </c>
      <c r="BR167" s="8" t="e">
        <f t="shared" si="500"/>
        <v>#DIV/0!</v>
      </c>
      <c r="BU167" s="8" t="e">
        <f t="shared" si="501"/>
        <v>#VALUE!</v>
      </c>
      <c r="BX167" s="8">
        <f t="shared" si="502"/>
        <v>0</v>
      </c>
      <c r="CA167" s="8">
        <f t="shared" si="503"/>
        <v>7354.7882160353338</v>
      </c>
      <c r="CD167" s="8">
        <f t="shared" si="491"/>
        <v>60120.673735203978</v>
      </c>
      <c r="CG167" s="8">
        <f t="shared" si="504"/>
        <v>69372.86611221265</v>
      </c>
    </row>
    <row r="168" spans="2:90" x14ac:dyDescent="0.15">
      <c r="B168" s="8">
        <v>29</v>
      </c>
      <c r="AW168" s="8">
        <f t="shared" si="492"/>
        <v>14360.848415043722</v>
      </c>
      <c r="AX168" s="8" t="e">
        <f t="shared" si="493"/>
        <v>#DIV/0!</v>
      </c>
      <c r="AZ168" s="8" t="e">
        <f t="shared" si="494"/>
        <v>#DIV/0!</v>
      </c>
      <c r="BC168" s="8">
        <f t="shared" si="495"/>
        <v>117699.51301343634</v>
      </c>
      <c r="BF168" s="8" t="e">
        <f t="shared" si="496"/>
        <v>#DIV/0!</v>
      </c>
      <c r="BI168" s="8" t="e">
        <f t="shared" si="497"/>
        <v>#VALUE!</v>
      </c>
      <c r="BL168" s="8">
        <f t="shared" si="498"/>
        <v>22806.858722369761</v>
      </c>
      <c r="BO168" s="8">
        <f t="shared" si="499"/>
        <v>10213.668202982406</v>
      </c>
      <c r="BR168" s="8" t="e">
        <f t="shared" si="500"/>
        <v>#DIV/0!</v>
      </c>
      <c r="BU168" s="8" t="e">
        <f t="shared" si="501"/>
        <v>#VALUE!</v>
      </c>
      <c r="BX168" s="8">
        <f t="shared" si="502"/>
        <v>38527.148844005053</v>
      </c>
      <c r="CA168" s="8">
        <f t="shared" si="503"/>
        <v>6495.4085346014072</v>
      </c>
      <c r="CD168" s="8">
        <f t="shared" si="491"/>
        <v>35625.422444713171</v>
      </c>
      <c r="CG168" s="8">
        <f t="shared" si="504"/>
        <v>110087.64946525614</v>
      </c>
    </row>
    <row r="169" spans="2:90" x14ac:dyDescent="0.15">
      <c r="B169" s="8">
        <v>30</v>
      </c>
      <c r="AW169" s="8">
        <f t="shared" si="492"/>
        <v>19180.896823643263</v>
      </c>
      <c r="AX169" s="8" t="e">
        <f t="shared" si="493"/>
        <v>#DIV/0!</v>
      </c>
      <c r="AZ169" s="8" t="e">
        <f t="shared" si="494"/>
        <v>#DIV/0!</v>
      </c>
      <c r="BC169" s="8">
        <f t="shared" si="495"/>
        <v>58218.214115623421</v>
      </c>
      <c r="BF169" s="8" t="e">
        <f t="shared" si="496"/>
        <v>#DIV/0!</v>
      </c>
      <c r="BI169" s="8" t="e">
        <f t="shared" si="497"/>
        <v>#VALUE!</v>
      </c>
      <c r="BL169" s="8">
        <f t="shared" si="498"/>
        <v>32610.610333892942</v>
      </c>
      <c r="BO169" s="8">
        <f t="shared" si="499"/>
        <v>17654.789162340236</v>
      </c>
      <c r="BR169" s="8" t="e">
        <f t="shared" si="500"/>
        <v>#DIV/0!</v>
      </c>
      <c r="BU169" s="8" t="e">
        <f t="shared" si="501"/>
        <v>#VALUE!</v>
      </c>
      <c r="BX169" s="8">
        <f t="shared" si="502"/>
        <v>35789.111136122789</v>
      </c>
      <c r="CA169" s="8">
        <f t="shared" si="503"/>
        <v>9792.8438755935294</v>
      </c>
      <c r="CD169" s="8">
        <f t="shared" si="491"/>
        <v>22492.170873878051</v>
      </c>
      <c r="CG169" s="8">
        <f t="shared" si="504"/>
        <v>122026.38390384745</v>
      </c>
    </row>
    <row r="170" spans="2:90" x14ac:dyDescent="0.15">
      <c r="B170" s="8">
        <v>31</v>
      </c>
      <c r="AW170" s="8">
        <f t="shared" si="492"/>
        <v>25550.813054668812</v>
      </c>
      <c r="AX170" s="8" t="e">
        <f t="shared" si="493"/>
        <v>#DIV/0!</v>
      </c>
      <c r="AZ170" s="8" t="e">
        <f t="shared" si="494"/>
        <v>#DIV/0!</v>
      </c>
      <c r="BC170" s="8">
        <f t="shared" si="495"/>
        <v>75733.777337131382</v>
      </c>
      <c r="BF170" s="8" t="e">
        <f t="shared" si="496"/>
        <v>#DIV/0!</v>
      </c>
      <c r="BI170" s="8" t="e">
        <f t="shared" si="497"/>
        <v>#VALUE!</v>
      </c>
      <c r="BL170" s="8">
        <f t="shared" si="498"/>
        <v>26182.278237127139</v>
      </c>
      <c r="BO170" s="8">
        <f t="shared" si="499"/>
        <v>22139.56761610015</v>
      </c>
      <c r="BR170" s="8" t="e">
        <f t="shared" si="500"/>
        <v>#DIV/0!</v>
      </c>
      <c r="BU170" s="8" t="e">
        <f t="shared" si="501"/>
        <v>#VALUE!</v>
      </c>
      <c r="BX170" s="8">
        <f t="shared" si="502"/>
        <v>60196.376541705358</v>
      </c>
      <c r="CA170" s="8">
        <f t="shared" si="503"/>
        <v>11166.732903650982</v>
      </c>
      <c r="CD170" s="8">
        <f t="shared" si="491"/>
        <v>23202.479028914444</v>
      </c>
      <c r="CG170" s="8">
        <f t="shared" si="504"/>
        <v>125812.86826983724</v>
      </c>
    </row>
    <row r="171" spans="2:90" x14ac:dyDescent="0.15">
      <c r="B171" s="8">
        <v>32</v>
      </c>
      <c r="AW171" s="8">
        <f t="shared" si="492"/>
        <v>29356.533538431071</v>
      </c>
      <c r="AX171" s="8" t="e">
        <f t="shared" si="493"/>
        <v>#DIV/0!</v>
      </c>
      <c r="AZ171" s="8" t="e">
        <f t="shared" si="494"/>
        <v>#DIV/0!</v>
      </c>
      <c r="BC171" s="8">
        <f t="shared" si="495"/>
        <v>75733.777337131382</v>
      </c>
      <c r="BF171" s="8" t="e">
        <f t="shared" si="496"/>
        <v>#DIV/0!</v>
      </c>
      <c r="BI171" s="8" t="e">
        <f t="shared" si="497"/>
        <v>#VALUE!</v>
      </c>
      <c r="BL171" s="8">
        <f t="shared" si="498"/>
        <v>17372.125002071647</v>
      </c>
      <c r="BO171" s="8">
        <f t="shared" si="499"/>
        <v>17179.985415981871</v>
      </c>
      <c r="BR171" s="8" t="e">
        <f t="shared" si="500"/>
        <v>#DIV/0!</v>
      </c>
      <c r="BU171" s="8" t="e">
        <f t="shared" si="501"/>
        <v>#VALUE!</v>
      </c>
      <c r="BX171" s="8">
        <f t="shared" si="502"/>
        <v>49716.039742605077</v>
      </c>
      <c r="CA171" s="8">
        <f t="shared" si="503"/>
        <v>12513.843846008569</v>
      </c>
      <c r="CD171" s="8">
        <f t="shared" si="491"/>
        <v>23202.479028914444</v>
      </c>
      <c r="CG171" s="8">
        <f t="shared" si="504"/>
        <v>121559.3856103071</v>
      </c>
    </row>
    <row r="172" spans="2:90" x14ac:dyDescent="0.15">
      <c r="B172" s="8">
        <v>33</v>
      </c>
      <c r="AW172" s="8">
        <f t="shared" ref="AW172:AW177" si="505">(AU152-AU$142)/(AV152-AV$142)</f>
        <v>33213.086021854018</v>
      </c>
      <c r="AX172" s="8" t="e">
        <f t="shared" ref="AX172:AX177" si="506">AW151/AZ151</f>
        <v>#DIV/0!</v>
      </c>
      <c r="AZ172" s="8" t="e">
        <f t="shared" ref="AZ172:AZ177" si="507">(AX152-AX$142)/(AY152-AY$142)</f>
        <v>#DIV/0!</v>
      </c>
      <c r="BC172" s="8">
        <f t="shared" si="495"/>
        <v>75733.777337131382</v>
      </c>
      <c r="BF172" s="8" t="e">
        <f t="shared" ref="BF172:BF177" si="508">(BD152-BD$142)/(BE152-BE$142)</f>
        <v>#DIV/0!</v>
      </c>
      <c r="BI172" s="8" t="e">
        <f t="shared" ref="BI172:BI177" si="509">(BG152-BG$142)/(BH152-BH$142)</f>
        <v>#VALUE!</v>
      </c>
      <c r="BL172" s="8">
        <f t="shared" ref="BL172:BL177" si="510">(BJ152-BJ$142)/(BK152-BK$142)</f>
        <v>11416.556623462355</v>
      </c>
      <c r="BO172" s="8">
        <f t="shared" ref="BO172:BO177" si="511">(BM152-BM$142)/(BN152-BN$142)</f>
        <v>15391.063038250053</v>
      </c>
      <c r="BR172" s="8" t="e">
        <f t="shared" ref="BR172:BR177" si="512">(BP152-BP$142)/(BQ152-BQ$142)</f>
        <v>#DIV/0!</v>
      </c>
      <c r="BU172" s="8" t="e">
        <f t="shared" ref="BU172:BU177" si="513">(BS152-BS$142)/(BT152-BT$142)</f>
        <v>#VALUE!</v>
      </c>
      <c r="BX172" s="8">
        <f t="shared" si="502"/>
        <v>27680.922403360768</v>
      </c>
      <c r="CA172" s="8">
        <f t="shared" si="503"/>
        <v>20040.721154097289</v>
      </c>
      <c r="CD172" s="8">
        <f t="shared" si="491"/>
        <v>23202.479028914444</v>
      </c>
      <c r="CG172" s="8">
        <f t="shared" si="504"/>
        <v>122719.9880399618</v>
      </c>
    </row>
    <row r="173" spans="2:90" x14ac:dyDescent="0.15">
      <c r="B173" s="8">
        <v>34</v>
      </c>
      <c r="AW173" s="8">
        <f t="shared" si="505"/>
        <v>38089.181056302856</v>
      </c>
      <c r="AX173" s="8" t="e">
        <f t="shared" si="506"/>
        <v>#DIV/0!</v>
      </c>
      <c r="AZ173" s="8" t="e">
        <f t="shared" si="507"/>
        <v>#DIV/0!</v>
      </c>
      <c r="BC173" s="8">
        <f t="shared" si="495"/>
        <v>75733.777337131382</v>
      </c>
      <c r="BF173" s="8" t="e">
        <f t="shared" si="508"/>
        <v>#DIV/0!</v>
      </c>
      <c r="BI173" s="8" t="e">
        <f t="shared" si="509"/>
        <v>#VALUE!</v>
      </c>
      <c r="BL173" s="8">
        <f t="shared" si="510"/>
        <v>7343.0707357657575</v>
      </c>
      <c r="BO173" s="8">
        <f t="shared" si="511"/>
        <v>10228.709208635612</v>
      </c>
      <c r="BR173" s="8" t="e">
        <f t="shared" si="512"/>
        <v>#DIV/0!</v>
      </c>
      <c r="BU173" s="8" t="e">
        <f t="shared" si="513"/>
        <v>#VALUE!</v>
      </c>
      <c r="BX173" s="8">
        <f t="shared" si="502"/>
        <v>15182.586506238536</v>
      </c>
      <c r="CA173" s="8">
        <f t="shared" si="503"/>
        <v>19779.891541234334</v>
      </c>
      <c r="CD173" s="8">
        <f t="shared" si="491"/>
        <v>23202.479028914444</v>
      </c>
      <c r="CG173" s="8">
        <f t="shared" si="504"/>
        <v>97743.38307301412</v>
      </c>
    </row>
    <row r="174" spans="2:90" x14ac:dyDescent="0.15">
      <c r="B174" s="8">
        <v>35</v>
      </c>
      <c r="AW174" s="8">
        <f t="shared" si="505"/>
        <v>44342.704497794664</v>
      </c>
      <c r="AX174" s="8" t="e">
        <f t="shared" si="506"/>
        <v>#DIV/0!</v>
      </c>
      <c r="AZ174" s="8" t="e">
        <f t="shared" si="507"/>
        <v>#DIV/0!</v>
      </c>
      <c r="BC174" s="8">
        <f t="shared" si="495"/>
        <v>75733.777337131382</v>
      </c>
      <c r="BF174" s="8" t="e">
        <f t="shared" si="508"/>
        <v>#DIV/0!</v>
      </c>
      <c r="BI174" s="8" t="e">
        <f t="shared" si="509"/>
        <v>#VALUE!</v>
      </c>
      <c r="BL174" s="8">
        <f t="shared" si="510"/>
        <v>4659.2167737726641</v>
      </c>
      <c r="BO174" s="8">
        <f t="shared" si="511"/>
        <v>8368.4185862137874</v>
      </c>
      <c r="BR174" s="8" t="e">
        <f t="shared" si="512"/>
        <v>#DIV/0!</v>
      </c>
      <c r="BU174" s="8" t="e">
        <f t="shared" si="513"/>
        <v>#VALUE!</v>
      </c>
      <c r="BX174" s="8">
        <f t="shared" si="502"/>
        <v>8940.5718758110634</v>
      </c>
      <c r="CA174" s="8">
        <f t="shared" si="503"/>
        <v>19779.891541234334</v>
      </c>
      <c r="CD174" s="8">
        <f t="shared" si="491"/>
        <v>23202.479028914444</v>
      </c>
      <c r="CG174" s="8">
        <f t="shared" si="504"/>
        <v>52685.835561186308</v>
      </c>
    </row>
    <row r="175" spans="2:90" x14ac:dyDescent="0.15">
      <c r="B175" s="8">
        <v>36</v>
      </c>
      <c r="AW175" s="8">
        <f t="shared" si="505"/>
        <v>49787.097970560018</v>
      </c>
      <c r="AX175" s="8" t="e">
        <f t="shared" si="506"/>
        <v>#DIV/0!</v>
      </c>
      <c r="AZ175" s="8" t="e">
        <f t="shared" si="507"/>
        <v>#DIV/0!</v>
      </c>
      <c r="BC175" s="8">
        <f t="shared" si="495"/>
        <v>75733.777337131382</v>
      </c>
      <c r="BF175" s="8" t="e">
        <f t="shared" si="508"/>
        <v>#DIV/0!</v>
      </c>
      <c r="BI175" s="8" t="e">
        <f t="shared" si="509"/>
        <v>#VALUE!</v>
      </c>
      <c r="BL175" s="8">
        <f t="shared" si="510"/>
        <v>2816.8688583824428</v>
      </c>
      <c r="BO175" s="8">
        <f t="shared" si="511"/>
        <v>12795.80180229172</v>
      </c>
      <c r="BR175" s="8" t="e">
        <f t="shared" si="512"/>
        <v>#DIV/0!</v>
      </c>
      <c r="BU175" s="8" t="e">
        <f t="shared" si="513"/>
        <v>#VALUE!</v>
      </c>
      <c r="BX175" s="8">
        <f t="shared" si="502"/>
        <v>5859.7763554982175</v>
      </c>
      <c r="CA175" s="8">
        <f t="shared" si="503"/>
        <v>19779.891541234334</v>
      </c>
      <c r="CD175" s="8">
        <f t="shared" si="491"/>
        <v>23202.479028914444</v>
      </c>
      <c r="CG175" s="8">
        <f t="shared" si="504"/>
        <v>9897.4840183044835</v>
      </c>
    </row>
    <row r="176" spans="2:90" x14ac:dyDescent="0.15">
      <c r="B176" s="8">
        <v>37</v>
      </c>
      <c r="AW176" s="8">
        <f t="shared" si="505"/>
        <v>56426.728609799349</v>
      </c>
      <c r="AX176" s="8" t="e">
        <f t="shared" si="506"/>
        <v>#DIV/0!</v>
      </c>
      <c r="AZ176" s="8" t="e">
        <f t="shared" si="507"/>
        <v>#DIV/0!</v>
      </c>
      <c r="BC176" s="8">
        <f t="shared" si="495"/>
        <v>75733.777337131382</v>
      </c>
      <c r="BF176" s="8" t="e">
        <f t="shared" si="508"/>
        <v>#DIV/0!</v>
      </c>
      <c r="BI176" s="8" t="e">
        <f t="shared" si="509"/>
        <v>#VALUE!</v>
      </c>
      <c r="BL176" s="8">
        <f t="shared" si="510"/>
        <v>1682.0547336119137</v>
      </c>
      <c r="BO176" s="8">
        <f t="shared" si="511"/>
        <v>19747.84208060777</v>
      </c>
      <c r="BR176" s="8" t="e">
        <f t="shared" si="512"/>
        <v>#DIV/0!</v>
      </c>
      <c r="BU176" s="8" t="e">
        <f t="shared" si="513"/>
        <v>#VALUE!</v>
      </c>
      <c r="BX176" s="8">
        <f t="shared" si="502"/>
        <v>3465.1686808372542</v>
      </c>
      <c r="CA176" s="8">
        <f t="shared" si="503"/>
        <v>19779.891541234334</v>
      </c>
      <c r="CD176" s="8">
        <f t="shared" si="491"/>
        <v>23202.479028914444</v>
      </c>
      <c r="CG176" s="8">
        <f t="shared" si="504"/>
        <v>4763.5147175128432</v>
      </c>
    </row>
    <row r="177" spans="2:124" x14ac:dyDescent="0.15">
      <c r="B177" s="8">
        <v>38</v>
      </c>
      <c r="AW177" s="8">
        <f t="shared" si="505"/>
        <v>50473.824029336203</v>
      </c>
      <c r="AX177" s="8" t="e">
        <f t="shared" si="506"/>
        <v>#DIV/0!</v>
      </c>
      <c r="AZ177" s="8" t="e">
        <f t="shared" si="507"/>
        <v>#DIV/0!</v>
      </c>
      <c r="BC177" s="8">
        <f t="shared" si="495"/>
        <v>75733.777337131382</v>
      </c>
      <c r="BF177" s="8" t="e">
        <f t="shared" si="508"/>
        <v>#DIV/0!</v>
      </c>
      <c r="BI177" s="8" t="e">
        <f t="shared" si="509"/>
        <v>#VALUE!</v>
      </c>
      <c r="BL177" s="8">
        <f t="shared" si="510"/>
        <v>1003.3967642509499</v>
      </c>
      <c r="BO177" s="8">
        <f t="shared" si="511"/>
        <v>22906.650784397167</v>
      </c>
      <c r="BR177" s="8" t="e">
        <f t="shared" si="512"/>
        <v>#DIV/0!</v>
      </c>
      <c r="BU177" s="8" t="e">
        <f t="shared" si="513"/>
        <v>#VALUE!</v>
      </c>
      <c r="BX177" s="8">
        <f t="shared" si="502"/>
        <v>1278.0683066482818</v>
      </c>
      <c r="CA177" s="8">
        <f t="shared" si="503"/>
        <v>19779.891541234334</v>
      </c>
      <c r="CD177" s="8">
        <f t="shared" si="491"/>
        <v>23202.479028914444</v>
      </c>
      <c r="CG177" s="8">
        <f t="shared" si="504"/>
        <v>3136.5437384318475</v>
      </c>
    </row>
    <row r="178" spans="2:124" x14ac:dyDescent="0.15">
      <c r="B178" s="8">
        <v>39</v>
      </c>
    </row>
    <row r="179" spans="2:124" x14ac:dyDescent="0.15">
      <c r="B179" s="8">
        <v>40</v>
      </c>
    </row>
    <row r="180" spans="2:124" x14ac:dyDescent="0.15">
      <c r="B180" s="8">
        <v>41</v>
      </c>
    </row>
    <row r="181" spans="2:124" x14ac:dyDescent="0.15">
      <c r="B181" s="8">
        <v>42</v>
      </c>
    </row>
    <row r="182" spans="2:124" x14ac:dyDescent="0.15">
      <c r="B182" s="8">
        <v>43</v>
      </c>
    </row>
    <row r="183" spans="2:124" x14ac:dyDescent="0.15">
      <c r="B183" s="8">
        <v>44</v>
      </c>
    </row>
    <row r="184" spans="2:124" x14ac:dyDescent="0.15">
      <c r="B184" s="8">
        <v>45</v>
      </c>
    </row>
    <row r="185" spans="2:124" x14ac:dyDescent="0.15">
      <c r="B185" s="8">
        <v>1</v>
      </c>
      <c r="C185" s="29" t="s">
        <v>168</v>
      </c>
      <c r="D185" s="121" t="s">
        <v>255</v>
      </c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3"/>
      <c r="Y185" s="120" t="s">
        <v>261</v>
      </c>
      <c r="Z185" s="120"/>
      <c r="AA185" s="120"/>
      <c r="AB185" s="120"/>
      <c r="AC185" s="120"/>
      <c r="AD185" s="120"/>
      <c r="AE185" s="120"/>
      <c r="AF185" s="120"/>
      <c r="AG185" s="120"/>
      <c r="AH185" s="120"/>
      <c r="AI185" s="120"/>
      <c r="AJ185" s="120"/>
      <c r="AK185" s="120"/>
      <c r="AL185" s="120"/>
      <c r="AM185" s="120"/>
      <c r="AN185" s="120"/>
      <c r="AO185" s="120"/>
      <c r="AP185" s="120"/>
      <c r="AQ185" s="120"/>
      <c r="AR185" s="120"/>
      <c r="AS185" s="120"/>
      <c r="AU185" s="120" t="s">
        <v>262</v>
      </c>
      <c r="AV185" s="120"/>
      <c r="AW185" s="120"/>
      <c r="AX185" s="120" t="s">
        <v>266</v>
      </c>
      <c r="AY185" s="120"/>
      <c r="AZ185" s="120"/>
      <c r="BA185" s="120" t="s">
        <v>427</v>
      </c>
      <c r="BB185" s="120"/>
      <c r="BC185" s="120"/>
      <c r="BD185" s="120" t="s">
        <v>104</v>
      </c>
      <c r="BE185" s="120"/>
      <c r="BF185" s="120"/>
      <c r="BG185" s="120" t="s">
        <v>174</v>
      </c>
      <c r="BH185" s="120"/>
      <c r="BI185" s="120"/>
      <c r="BJ185" s="121" t="s">
        <v>298</v>
      </c>
      <c r="BK185" s="122"/>
      <c r="BL185" s="123"/>
      <c r="BM185" s="121" t="s">
        <v>318</v>
      </c>
      <c r="BN185" s="122"/>
      <c r="BO185" s="123"/>
      <c r="BP185" s="121" t="s">
        <v>294</v>
      </c>
      <c r="BQ185" s="122"/>
      <c r="BR185" s="123"/>
      <c r="BS185" s="121" t="s">
        <v>424</v>
      </c>
      <c r="BT185" s="122"/>
      <c r="BU185" s="123"/>
      <c r="BV185" s="121" t="s">
        <v>430</v>
      </c>
      <c r="BW185" s="122"/>
      <c r="BX185" s="123"/>
      <c r="BY185" s="121" t="s">
        <v>434</v>
      </c>
      <c r="BZ185" s="122"/>
      <c r="CA185" s="123"/>
      <c r="CB185" s="121" t="s">
        <v>439</v>
      </c>
      <c r="CC185" s="122"/>
      <c r="CD185" s="123"/>
      <c r="CE185" s="121" t="s">
        <v>438</v>
      </c>
      <c r="CF185" s="122"/>
      <c r="CG185" s="123"/>
      <c r="CI185" s="120" t="s">
        <v>166</v>
      </c>
      <c r="CJ185" s="120"/>
      <c r="CK185" s="120"/>
      <c r="CL185" s="120"/>
      <c r="CM185" s="120"/>
      <c r="CN185" s="120"/>
      <c r="CO185" s="120"/>
      <c r="CP185" s="120"/>
      <c r="CQ185" s="120"/>
      <c r="CR185" s="120"/>
      <c r="CS185" s="120"/>
      <c r="CT185" s="120"/>
      <c r="DE185" s="29" t="s">
        <v>168</v>
      </c>
      <c r="DF185" s="121" t="s">
        <v>167</v>
      </c>
      <c r="DG185" s="122"/>
      <c r="DH185" s="122"/>
      <c r="DI185" s="122"/>
      <c r="DJ185" s="122"/>
      <c r="DK185" s="122"/>
      <c r="DL185" s="123"/>
      <c r="DM185" s="121" t="s">
        <v>167</v>
      </c>
      <c r="DN185" s="122"/>
      <c r="DO185" s="122"/>
      <c r="DP185" s="122"/>
      <c r="DQ185" s="122"/>
      <c r="DR185" s="122"/>
      <c r="DS185" s="123"/>
    </row>
    <row r="186" spans="2:124" x14ac:dyDescent="0.15">
      <c r="B186" s="8">
        <v>2</v>
      </c>
      <c r="C186" s="29" t="s">
        <v>379</v>
      </c>
      <c r="D186" s="29" t="s">
        <v>176</v>
      </c>
      <c r="E186" s="29" t="s">
        <v>175</v>
      </c>
      <c r="F186" s="29" t="s">
        <v>174</v>
      </c>
      <c r="G186" s="29" t="s">
        <v>173</v>
      </c>
      <c r="H186" s="29" t="s">
        <v>236</v>
      </c>
      <c r="I186" s="29" t="s">
        <v>428</v>
      </c>
      <c r="J186" s="29" t="s">
        <v>187</v>
      </c>
      <c r="K186" s="29" t="s">
        <v>186</v>
      </c>
      <c r="L186" s="29" t="s">
        <v>87</v>
      </c>
      <c r="M186" s="29" t="s">
        <v>219</v>
      </c>
      <c r="N186" s="29" t="s">
        <v>189</v>
      </c>
      <c r="O186" s="29" t="s">
        <v>215</v>
      </c>
      <c r="P186" s="29" t="s">
        <v>270</v>
      </c>
      <c r="Q186" s="29" t="s">
        <v>423</v>
      </c>
      <c r="R186" s="29" t="s">
        <v>426</v>
      </c>
      <c r="S186" s="29" t="s">
        <v>430</v>
      </c>
      <c r="T186" s="29" t="s">
        <v>431</v>
      </c>
      <c r="U186" s="29" t="s">
        <v>433</v>
      </c>
      <c r="V186" s="29" t="s">
        <v>437</v>
      </c>
      <c r="W186" s="29" t="s">
        <v>439</v>
      </c>
      <c r="X186" s="29" t="s">
        <v>295</v>
      </c>
      <c r="Y186" s="29" t="s">
        <v>176</v>
      </c>
      <c r="Z186" s="29" t="s">
        <v>175</v>
      </c>
      <c r="AA186" s="29" t="s">
        <v>174</v>
      </c>
      <c r="AB186" s="29" t="s">
        <v>173</v>
      </c>
      <c r="AC186" s="29" t="s">
        <v>236</v>
      </c>
      <c r="AD186" s="29" t="s">
        <v>428</v>
      </c>
      <c r="AE186" s="29" t="s">
        <v>187</v>
      </c>
      <c r="AF186" s="29" t="s">
        <v>186</v>
      </c>
      <c r="AG186" s="29" t="s">
        <v>87</v>
      </c>
      <c r="AH186" s="29" t="s">
        <v>219</v>
      </c>
      <c r="AI186" s="29" t="s">
        <v>189</v>
      </c>
      <c r="AJ186" s="29" t="s">
        <v>215</v>
      </c>
      <c r="AK186" s="29" t="s">
        <v>267</v>
      </c>
      <c r="AL186" s="29" t="s">
        <v>423</v>
      </c>
      <c r="AM186" s="29" t="s">
        <v>426</v>
      </c>
      <c r="AN186" s="29" t="s">
        <v>430</v>
      </c>
      <c r="AO186" s="29" t="s">
        <v>431</v>
      </c>
      <c r="AP186" s="29" t="s">
        <v>433</v>
      </c>
      <c r="AQ186" s="29" t="s">
        <v>437</v>
      </c>
      <c r="AR186" s="29" t="s">
        <v>439</v>
      </c>
      <c r="AS186" s="29" t="s">
        <v>296</v>
      </c>
      <c r="AU186" s="29" t="s">
        <v>264</v>
      </c>
      <c r="AV186" s="29" t="s">
        <v>263</v>
      </c>
      <c r="AW186" s="29" t="s">
        <v>265</v>
      </c>
      <c r="AX186" s="29" t="s">
        <v>264</v>
      </c>
      <c r="AY186" s="29" t="s">
        <v>263</v>
      </c>
      <c r="AZ186" s="29" t="s">
        <v>265</v>
      </c>
      <c r="BA186" s="29" t="s">
        <v>144</v>
      </c>
      <c r="BB186" s="29" t="s">
        <v>263</v>
      </c>
      <c r="BC186" s="29" t="s">
        <v>265</v>
      </c>
      <c r="BD186" s="29" t="s">
        <v>144</v>
      </c>
      <c r="BE186" s="29" t="s">
        <v>263</v>
      </c>
      <c r="BF186" s="29" t="s">
        <v>265</v>
      </c>
      <c r="BG186" s="29" t="s">
        <v>144</v>
      </c>
      <c r="BH186" s="29" t="s">
        <v>263</v>
      </c>
      <c r="BI186" s="29" t="s">
        <v>265</v>
      </c>
      <c r="BJ186" s="29" t="s">
        <v>144</v>
      </c>
      <c r="BK186" s="29" t="s">
        <v>263</v>
      </c>
      <c r="BL186" s="29" t="s">
        <v>265</v>
      </c>
      <c r="BM186" s="29" t="s">
        <v>144</v>
      </c>
      <c r="BN186" s="29" t="s">
        <v>263</v>
      </c>
      <c r="BO186" s="29" t="s">
        <v>265</v>
      </c>
      <c r="BP186" s="29" t="s">
        <v>144</v>
      </c>
      <c r="BQ186" s="29" t="s">
        <v>263</v>
      </c>
      <c r="BR186" s="29" t="s">
        <v>265</v>
      </c>
      <c r="BS186" s="29" t="s">
        <v>144</v>
      </c>
      <c r="BT186" s="29" t="s">
        <v>263</v>
      </c>
      <c r="BU186" s="29" t="s">
        <v>265</v>
      </c>
      <c r="BV186" s="29" t="s">
        <v>144</v>
      </c>
      <c r="BW186" s="29" t="s">
        <v>263</v>
      </c>
      <c r="BX186" s="29" t="s">
        <v>265</v>
      </c>
      <c r="BY186" s="29" t="s">
        <v>144</v>
      </c>
      <c r="BZ186" s="29" t="s">
        <v>263</v>
      </c>
      <c r="CA186" s="29" t="s">
        <v>265</v>
      </c>
      <c r="CB186" s="29" t="s">
        <v>144</v>
      </c>
      <c r="CC186" s="29" t="s">
        <v>263</v>
      </c>
      <c r="CD186" s="29" t="s">
        <v>265</v>
      </c>
      <c r="CE186" s="29" t="s">
        <v>144</v>
      </c>
      <c r="CF186" s="29" t="s">
        <v>263</v>
      </c>
      <c r="CG186" s="29" t="s">
        <v>265</v>
      </c>
      <c r="CI186" s="29" t="s">
        <v>176</v>
      </c>
      <c r="CJ186" s="29" t="s">
        <v>175</v>
      </c>
      <c r="CK186" s="29" t="s">
        <v>174</v>
      </c>
      <c r="CL186" s="29" t="s">
        <v>173</v>
      </c>
      <c r="CM186" s="29" t="s">
        <v>236</v>
      </c>
      <c r="CN186" s="29" t="s">
        <v>187</v>
      </c>
      <c r="CO186" s="29" t="s">
        <v>186</v>
      </c>
      <c r="CP186" s="29" t="s">
        <v>188</v>
      </c>
      <c r="CQ186" s="29" t="s">
        <v>219</v>
      </c>
      <c r="CR186" s="29" t="s">
        <v>189</v>
      </c>
      <c r="CS186" s="29" t="s">
        <v>215</v>
      </c>
      <c r="CT186" s="68" t="s">
        <v>223</v>
      </c>
      <c r="CU186" s="68" t="s">
        <v>423</v>
      </c>
      <c r="CV186" s="29" t="s">
        <v>295</v>
      </c>
      <c r="CW186" s="68" t="s">
        <v>430</v>
      </c>
      <c r="CX186" s="68" t="s">
        <v>433</v>
      </c>
      <c r="CY186" s="68" t="s">
        <v>437</v>
      </c>
      <c r="CZ186" s="68" t="s">
        <v>439</v>
      </c>
      <c r="DA186" s="68" t="s">
        <v>172</v>
      </c>
      <c r="DE186" s="29" t="s">
        <v>379</v>
      </c>
      <c r="DF186" s="29" t="s">
        <v>98</v>
      </c>
      <c r="DG186" s="29" t="s">
        <v>184</v>
      </c>
      <c r="DH186" s="29" t="s">
        <v>108</v>
      </c>
      <c r="DI186" s="29"/>
      <c r="DJ186" s="29"/>
      <c r="DK186" s="29" t="s">
        <v>185</v>
      </c>
      <c r="DL186" s="29" t="s">
        <v>224</v>
      </c>
      <c r="DM186" s="29" t="s">
        <v>43</v>
      </c>
      <c r="DN186" s="29" t="s">
        <v>109</v>
      </c>
      <c r="DO186" s="29" t="s">
        <v>108</v>
      </c>
      <c r="DP186" s="29"/>
      <c r="DQ186" s="29"/>
      <c r="DR186" s="29" t="s">
        <v>102</v>
      </c>
      <c r="DS186" s="29" t="s">
        <v>224</v>
      </c>
      <c r="DT186" s="29" t="s">
        <v>172</v>
      </c>
    </row>
    <row r="187" spans="2:124" x14ac:dyDescent="0.15">
      <c r="B187" s="8">
        <v>3</v>
      </c>
      <c r="C187" s="29">
        <v>10</v>
      </c>
      <c r="D187" s="29">
        <f>[6]武将升星!$AZ184</f>
        <v>0</v>
      </c>
      <c r="E187" s="29">
        <f>[6]武将进阶!$AL184</f>
        <v>0</v>
      </c>
      <c r="F187" s="29">
        <f>[6]武将升级!$BH184</f>
        <v>31582568.252937064</v>
      </c>
      <c r="G187" s="29">
        <f>[6]武将羁绊!$BC187</f>
        <v>1937076.9436803258</v>
      </c>
      <c r="H187" s="29">
        <f>[6]武将觉醒!BK184</f>
        <v>0</v>
      </c>
      <c r="I187" s="29">
        <f>[6]第4特性!AJ185</f>
        <v>0</v>
      </c>
      <c r="J187" s="29">
        <f>[7]士兵阶位属性!$CI185</f>
        <v>31161487.58777564</v>
      </c>
      <c r="K187" s="29">
        <f>[7]士兵训练属性!$BY186</f>
        <v>7180810.8833694737</v>
      </c>
      <c r="L187" s="29">
        <f>[10]装备强化!$CE186</f>
        <v>4711369.6978474008</v>
      </c>
      <c r="M187" s="29"/>
      <c r="N187" s="29">
        <f>[4]圣人加成属性战力计算!$I188+[4]圣人加成属性战力计算!$R188</f>
        <v>0</v>
      </c>
      <c r="O187" s="29">
        <f>[12]爵位属性!$U184</f>
        <v>0</v>
      </c>
      <c r="P187" s="29" t="e">
        <f>[16]战法升星!AP185</f>
        <v>#DIV/0!</v>
      </c>
      <c r="Q187" s="29" t="e">
        <f>[13]宝物升星!AP184</f>
        <v>#VALUE!</v>
      </c>
      <c r="R187" s="29">
        <f>[13]宝物温养!$CL184</f>
        <v>0</v>
      </c>
      <c r="S187" s="29">
        <f>[17]效用汇总!I82</f>
        <v>0</v>
      </c>
      <c r="T187" s="29">
        <f>[17]效用汇总!J82</f>
        <v>0</v>
      </c>
      <c r="U187" s="29">
        <f>[8]装备强化!CP186+[8]装备突破!BN186</f>
        <v>0</v>
      </c>
      <c r="V187" s="29">
        <f>[14]藏品属性!AL191+[14]藏品属性!AM191</f>
        <v>0</v>
      </c>
      <c r="W187" s="29">
        <f>[15]育马!AY186+[15]词条!BF186</f>
        <v>0</v>
      </c>
      <c r="X187" s="29">
        <f>[11]属性汇总新!V184</f>
        <v>0</v>
      </c>
      <c r="Y187" s="29">
        <f>[6]武将升星!$BK184</f>
        <v>37600.723362570505</v>
      </c>
      <c r="Z187" s="29"/>
      <c r="AA187" s="29" t="e">
        <f>[6]武将升级!$BT184+[6]武将进阶!$AW184</f>
        <v>#VALUE!</v>
      </c>
      <c r="AB187" s="29"/>
      <c r="AC187" s="29">
        <f>[6]武将觉醒!$BY184</f>
        <v>1311.9627551592109</v>
      </c>
      <c r="AD187" s="29">
        <f>[6]第4特性!BK185</f>
        <v>0</v>
      </c>
      <c r="AE187" s="29"/>
      <c r="AF187" s="29">
        <f>[7]士兵训练属性!$CH186</f>
        <v>4332.5912371917784</v>
      </c>
      <c r="AG187" s="29">
        <f>[10]装备强化!$CR186+[10]装备突破!$AJ186</f>
        <v>1233.3285101694471</v>
      </c>
      <c r="AH187" s="29"/>
      <c r="AI187" s="29" t="e">
        <f>[4]圣人加成属性战力计算!$U188</f>
        <v>#DIV/0!</v>
      </c>
      <c r="AJ187" s="29"/>
      <c r="AK187" s="29">
        <f>[16]战法升星!$AU185</f>
        <v>10463.487546985993</v>
      </c>
      <c r="AL187" s="29">
        <f>[13]宝物升星!$AZ184</f>
        <v>37929.083354182105</v>
      </c>
      <c r="AM187" s="29">
        <f>[13]宝物温养!$CU184</f>
        <v>0</v>
      </c>
      <c r="AN187" s="29">
        <f>[17]投放验证!M83</f>
        <v>10</v>
      </c>
      <c r="AO187" s="29">
        <f>[17]投放验证!AE83+[17]投放验证!AM83</f>
        <v>0</v>
      </c>
      <c r="AP187" s="29">
        <f>[8]装备强化!DC186+[8]装备突破!CA186</f>
        <v>0</v>
      </c>
      <c r="AQ187" s="29">
        <f>[14]藏品属性!AN191</f>
        <v>0</v>
      </c>
      <c r="AR187" s="29">
        <f>[15]付费投放!AA187</f>
        <v>0</v>
      </c>
      <c r="AS187" s="29">
        <f>[11]属性汇总新!W184</f>
        <v>0</v>
      </c>
      <c r="AU187" s="29">
        <f>D187+G187</f>
        <v>1937076.9436803258</v>
      </c>
      <c r="AV187" s="29">
        <f>Y187+AB187</f>
        <v>37600.723362570505</v>
      </c>
      <c r="AW187" s="29"/>
      <c r="AX187" s="29" t="e">
        <f t="shared" ref="AX187:AX196" si="514">H187+P187</f>
        <v>#DIV/0!</v>
      </c>
      <c r="AY187" s="29">
        <f>AC187+AK187</f>
        <v>11775.450302145204</v>
      </c>
      <c r="AZ187" s="29"/>
      <c r="BA187" s="29">
        <f>I187</f>
        <v>0</v>
      </c>
      <c r="BB187" s="29">
        <f>AD187</f>
        <v>0</v>
      </c>
      <c r="BC187" s="29"/>
      <c r="BD187" s="29">
        <f>M187</f>
        <v>0</v>
      </c>
      <c r="BE187" s="29">
        <f>AH187</f>
        <v>0</v>
      </c>
      <c r="BF187" s="29"/>
      <c r="BG187" s="29">
        <f>F187</f>
        <v>31582568.252937064</v>
      </c>
      <c r="BH187" s="29" t="e">
        <f>AA187</f>
        <v>#VALUE!</v>
      </c>
      <c r="BI187" s="29"/>
      <c r="BJ187" s="29">
        <f>L187</f>
        <v>4711369.6978474008</v>
      </c>
      <c r="BK187" s="29">
        <f>AG187</f>
        <v>1233.3285101694471</v>
      </c>
      <c r="BL187" s="29"/>
      <c r="BM187" s="29">
        <f>$K187+J187</f>
        <v>38342298.471145116</v>
      </c>
      <c r="BN187" s="29">
        <f>$AF187</f>
        <v>4332.5912371917784</v>
      </c>
      <c r="BO187" s="29"/>
      <c r="BP187" s="29">
        <f>O187</f>
        <v>0</v>
      </c>
      <c r="BQ187" s="29">
        <f>AJ187</f>
        <v>0</v>
      </c>
      <c r="BR187" s="29"/>
      <c r="BS187" s="29" t="e">
        <f>Q187+R187</f>
        <v>#VALUE!</v>
      </c>
      <c r="BT187" s="29">
        <f>AL187+AM187</f>
        <v>37929.083354182105</v>
      </c>
      <c r="BU187" s="29"/>
      <c r="BV187" s="29">
        <f>S187+T187</f>
        <v>0</v>
      </c>
      <c r="BW187" s="29">
        <f>AN187+AO187</f>
        <v>10</v>
      </c>
      <c r="BX187" s="29"/>
      <c r="BY187" s="29">
        <f>U187</f>
        <v>0</v>
      </c>
      <c r="BZ187" s="29">
        <f>AP187</f>
        <v>0</v>
      </c>
      <c r="CA187" s="29"/>
      <c r="CB187" s="29">
        <f>W187</f>
        <v>0</v>
      </c>
      <c r="CC187" s="29">
        <f>AR187</f>
        <v>0</v>
      </c>
      <c r="CD187" s="29"/>
      <c r="CE187" s="29">
        <f>V187</f>
        <v>0</v>
      </c>
      <c r="CF187" s="29">
        <f>AQ187</f>
        <v>0</v>
      </c>
      <c r="CG187" s="29"/>
      <c r="CI187" s="69" t="e">
        <f t="shared" ref="CI187:CI196" si="515">D187/$DA187</f>
        <v>#DIV/0!</v>
      </c>
      <c r="CJ187" s="69" t="e">
        <f t="shared" ref="CJ187:CJ196" si="516">E187/$DA187</f>
        <v>#DIV/0!</v>
      </c>
      <c r="CK187" s="69" t="e">
        <f t="shared" ref="CK187:CK196" si="517">F187/$DA187</f>
        <v>#DIV/0!</v>
      </c>
      <c r="CL187" s="69" t="e">
        <f t="shared" ref="CL187:CL196" si="518">G187/$DA187</f>
        <v>#DIV/0!</v>
      </c>
      <c r="CM187" s="69" t="e">
        <f t="shared" ref="CM187:CM196" si="519">H187/$DA187</f>
        <v>#DIV/0!</v>
      </c>
      <c r="CN187" s="69" t="e">
        <f t="shared" ref="CN187:CN196" si="520">J187/$DA187</f>
        <v>#DIV/0!</v>
      </c>
      <c r="CO187" s="69" t="e">
        <f t="shared" ref="CO187:CO196" si="521">K187/$DA187</f>
        <v>#DIV/0!</v>
      </c>
      <c r="CP187" s="69" t="e">
        <f t="shared" ref="CP187:CP196" si="522">L187/$DA187</f>
        <v>#DIV/0!</v>
      </c>
      <c r="CQ187" s="69" t="e">
        <f t="shared" ref="CQ187:CQ196" si="523">M187/$DA187</f>
        <v>#DIV/0!</v>
      </c>
      <c r="CR187" s="69" t="e">
        <f t="shared" ref="CR187:CR196" si="524">N187/$DA187</f>
        <v>#DIV/0!</v>
      </c>
      <c r="CS187" s="69" t="e">
        <f t="shared" ref="CS187:CS196" si="525">O187/$DA187</f>
        <v>#DIV/0!</v>
      </c>
      <c r="CT187" s="69" t="e">
        <f t="shared" ref="CT187:CT196" si="526">P187/$DA187</f>
        <v>#DIV/0!</v>
      </c>
      <c r="CU187" s="69" t="e">
        <f>(Q187+R187)/DA187</f>
        <v>#VALUE!</v>
      </c>
      <c r="CV187" s="69" t="e">
        <f t="shared" ref="CV187:CV196" si="527">X187/$DA187</f>
        <v>#DIV/0!</v>
      </c>
      <c r="CW187" s="99" t="e">
        <f>BV187/DA187</f>
        <v>#DIV/0!</v>
      </c>
      <c r="CX187" s="99" t="e">
        <f>BY187/DA187</f>
        <v>#DIV/0!</v>
      </c>
      <c r="CY187" s="99" t="e">
        <f>CE187/DA187</f>
        <v>#DIV/0!</v>
      </c>
      <c r="CZ187" s="99" t="e">
        <f>W187/DA187</f>
        <v>#DIV/0!</v>
      </c>
      <c r="DA187" s="68" t="e">
        <f>SUM(D187:X187)</f>
        <v>#DIV/0!</v>
      </c>
      <c r="DE187" s="29">
        <v>10</v>
      </c>
      <c r="DF187" s="29" t="e">
        <f>[6]武将升星!#REF!+[6]武将进阶!AH96+[6]武将升级!#REF!+#REF!+[7]士兵阶位属性!CE185+[7]士兵训练属性!BU186+[10]装备强化!CB146</f>
        <v>#REF!</v>
      </c>
      <c r="DG187" s="29" t="e">
        <f>INDEX((武将属性!$X$5:$X$104+武将属性!$Y$5:$Y$104)*(武将属性!$V$5:$V$104),$DE187,1)*INDEX(非r将兵属性验证!$W$7:$W$106,$DE187,1)+INDEX((士兵属性!$H$5:$H$104)*(士兵属性!$J$5:$J$104),$DE187,1)*INDEX(非r将兵属性验证!$AQ$7:$AQ$106,$DE187,1)+#REF!</f>
        <v>#REF!</v>
      </c>
      <c r="DH187" s="29" t="e">
        <f>INDEX((武将属性!$AJ$5:$AJ$104+武将属性!$AK$5:$AK$104)*(武将属性!$AH$5:$AH$104),$DE187,1)*INDEX(非r将兵属性验证!$X$7:$X$106,$DE187,1)+INDEX((士兵属性!$S$5:$S$104)*(士兵属性!$U$5:$U$104),$DE187,1)*INDEX(非r将兵属性验证!$AR$7:$AR$106,$DE187,1)+#REF!</f>
        <v>#REF!</v>
      </c>
      <c r="DI187" s="29"/>
      <c r="DJ187" s="29"/>
      <c r="DK187" s="29" t="e">
        <f>[6]武将升星!#REF!+[6]武将进阶!AK96+[6]武将升级!BG96+#REF!</f>
        <v>#REF!</v>
      </c>
      <c r="DL187" s="29">
        <f>0.5*INDEX(战法技能效用!$H$5:$H$104,$DE187,1)*(INDEX(非r将兵属性验证!$AC$7:$AC$106,$DE187,1)+INDEX(非r将兵属性验证!$AX$7:$AX$106,$DE187,1))</f>
        <v>7248379.8427066747</v>
      </c>
      <c r="DM187" s="29" t="e">
        <f>[6]武将升星!AZ96+[6]武将进阶!AO96+[6]武将升级!BJ96+#REF!+[7]士兵阶位属性!CM97+[7]士兵训练属性!CC186+[10]装备强化!CI146</f>
        <v>#REF!</v>
      </c>
      <c r="DN187" s="29" t="e">
        <f>INDEX((武将属性!$X$5:$X$104+武将属性!$Y$5:$Y$104)*(武将属性!$V$5:$V$104),$DE187,1)*INDEX(非r将兵属性验证!$W$7:$W$106,$DE187,1)+INDEX((士兵属性!$H$5:$H$104)*(士兵属性!$J$5:$J$104),$DE187,1)*INDEX(非r将兵属性验证!$AQ$7:$AQ$106,$DE187,1)+#REF!</f>
        <v>#REF!</v>
      </c>
      <c r="DO187" s="29" t="e">
        <f>INDEX((武将属性!$AJ$5:$AJ$104+武将属性!$AK$5:$AK$104)*(武将属性!$AH$5:$AH$104),$DE187,1)*INDEX(非r将兵属性验证!$X$7:$X$106,$DE187,1)+INDEX((士兵属性!$S$5:$S$104)*(士兵属性!$U$5:$U$104),$DE187,1)*INDEX(非r将兵属性验证!$AR$7:$AR$106,$DE187,1)+#REF!</f>
        <v>#REF!</v>
      </c>
      <c r="DP187" s="29"/>
      <c r="DQ187" s="29"/>
      <c r="DR187" s="29" t="e">
        <f>[6]武将升星!BD96+[6]武将进阶!AR96+[6]武将升级!BM96+#REF!</f>
        <v>#REF!</v>
      </c>
      <c r="DS187" s="29">
        <f>0.5*INDEX(战法技能效用!$H$5:$H$104,$DE187,1)*(INDEX(非r将兵属性验证!$AC$7:$AC$106,$DE187,1)+INDEX(非r将兵属性验证!$AX$7:$AX$106,$DE187,1))</f>
        <v>7248379.8427066747</v>
      </c>
      <c r="DT187" s="29" t="e">
        <f t="shared" ref="DT187:DT196" si="528">SUM(DF187:DL187)</f>
        <v>#REF!</v>
      </c>
    </row>
    <row r="188" spans="2:124" x14ac:dyDescent="0.15">
      <c r="B188" s="8">
        <v>4</v>
      </c>
      <c r="C188" s="29">
        <v>20</v>
      </c>
      <c r="D188" s="29">
        <f>[6]武将升星!$AZ185</f>
        <v>0</v>
      </c>
      <c r="E188" s="29">
        <f>[6]武将进阶!$AL185</f>
        <v>0</v>
      </c>
      <c r="F188" s="29">
        <f>[6]武将升级!$BH185</f>
        <v>69695356.901721776</v>
      </c>
      <c r="G188" s="29">
        <f>[6]武将羁绊!$BC188</f>
        <v>18162608.998432815</v>
      </c>
      <c r="H188" s="29">
        <f>[6]武将觉醒!BK185</f>
        <v>0</v>
      </c>
      <c r="I188" s="29">
        <f>[6]第4特性!AJ186</f>
        <v>0</v>
      </c>
      <c r="J188" s="29">
        <f>[7]士兵阶位属性!$CI186</f>
        <v>49019110.912107497</v>
      </c>
      <c r="K188" s="29">
        <f>[7]士兵训练属性!$BY187</f>
        <v>24181920.077832088</v>
      </c>
      <c r="L188" s="29">
        <f>[10]装备强化!$CE187</f>
        <v>27591882.023735031</v>
      </c>
      <c r="M188" s="29"/>
      <c r="N188" s="29">
        <f>[4]圣人加成属性战力计算!$I189+[4]圣人加成属性战力计算!$R189</f>
        <v>0</v>
      </c>
      <c r="O188" s="29">
        <f>[12]爵位属性!$U185</f>
        <v>0</v>
      </c>
      <c r="P188" s="29" t="e">
        <f>[16]战法升星!AP186</f>
        <v>#DIV/0!</v>
      </c>
      <c r="Q188" s="29" t="e">
        <f>[13]宝物升星!AP185</f>
        <v>#VALUE!</v>
      </c>
      <c r="R188" s="29">
        <f>[13]宝物温养!$CL185</f>
        <v>0</v>
      </c>
      <c r="S188" s="29">
        <f>[17]效用汇总!I83</f>
        <v>0</v>
      </c>
      <c r="T188" s="29">
        <f>[17]效用汇总!J83</f>
        <v>0</v>
      </c>
      <c r="U188" s="29">
        <f>[8]装备强化!CP187+[8]装备突破!BN187</f>
        <v>0</v>
      </c>
      <c r="V188" s="29">
        <f>[14]藏品属性!AL192+[14]藏品属性!AM192</f>
        <v>0</v>
      </c>
      <c r="W188" s="29">
        <f>[15]育马!AY187+[15]词条!BF187</f>
        <v>0</v>
      </c>
      <c r="X188" s="29">
        <f>[11]属性汇总新!V185</f>
        <v>7540441.0522903232</v>
      </c>
      <c r="Y188" s="29">
        <f>[6]武将升星!$BK185</f>
        <v>103237.07689801516</v>
      </c>
      <c r="Z188" s="29"/>
      <c r="AA188" s="29" t="e">
        <f>[6]武将升级!$BT185+[6]武将进阶!$AW185</f>
        <v>#VALUE!</v>
      </c>
      <c r="AB188" s="29"/>
      <c r="AC188" s="29">
        <f>[6]武将觉醒!$BY185</f>
        <v>3930.0566916888215</v>
      </c>
      <c r="AD188" s="29">
        <f>[6]第4特性!BK186</f>
        <v>0</v>
      </c>
      <c r="AE188" s="29"/>
      <c r="AF188" s="29">
        <f>[7]士兵训练属性!$CH187</f>
        <v>25259.452646866433</v>
      </c>
      <c r="AG188" s="29">
        <f>[10]装备强化!$CR187+[10]装备突破!$AJ187</f>
        <v>4650.0414410554804</v>
      </c>
      <c r="AH188" s="29"/>
      <c r="AI188" s="29" t="e">
        <f>[4]圣人加成属性战力计算!$U189</f>
        <v>#DIV/0!</v>
      </c>
      <c r="AJ188" s="29"/>
      <c r="AK188" s="29">
        <f>[16]战法升星!$AU186</f>
        <v>31195.872002844026</v>
      </c>
      <c r="AL188" s="29">
        <f>[13]宝物升星!$AZ185</f>
        <v>75858.166708364195</v>
      </c>
      <c r="AM188" s="29">
        <f>[13]宝物温养!$CU185</f>
        <v>0</v>
      </c>
      <c r="AN188" s="29">
        <f>[17]投放验证!M84</f>
        <v>20</v>
      </c>
      <c r="AO188" s="29">
        <f>[17]投放验证!AE84+[17]投放验证!AM84</f>
        <v>0</v>
      </c>
      <c r="AP188" s="29">
        <f>[8]装备强化!DC187+[8]装备突破!CA187</f>
        <v>0</v>
      </c>
      <c r="AQ188" s="29">
        <f>[14]藏品属性!AN192</f>
        <v>0</v>
      </c>
      <c r="AR188" s="29">
        <f>[15]付费投放!AA188</f>
        <v>0</v>
      </c>
      <c r="AS188" s="29">
        <f>[11]属性汇总新!W185</f>
        <v>19737.14596931891</v>
      </c>
      <c r="AU188" s="29">
        <f t="shared" ref="AU188:AU196" si="529">D188+G188</f>
        <v>18162608.998432815</v>
      </c>
      <c r="AV188" s="29">
        <f t="shared" ref="AV188:AV196" si="530">Y188+AB188</f>
        <v>103237.07689801516</v>
      </c>
      <c r="AW188" s="29">
        <f>(AU188-AU187)/(AV188-AV187)</f>
        <v>247.20343499872294</v>
      </c>
      <c r="AX188" s="29" t="e">
        <f t="shared" si="514"/>
        <v>#DIV/0!</v>
      </c>
      <c r="AY188" s="29">
        <f t="shared" ref="AY188:AY196" si="531">AC188+AK188</f>
        <v>35125.928694532849</v>
      </c>
      <c r="AZ188" s="29" t="e">
        <f>(AX188-AX187)/(AY188-AY187)</f>
        <v>#DIV/0!</v>
      </c>
      <c r="BA188" s="29">
        <f t="shared" ref="BA188:BA202" si="532">I188</f>
        <v>0</v>
      </c>
      <c r="BB188" s="29">
        <f t="shared" ref="BB188:BB202" si="533">AD188</f>
        <v>0</v>
      </c>
      <c r="BC188" s="29" t="e">
        <f>(BA188-BA187)/(BB188-BB187)</f>
        <v>#DIV/0!</v>
      </c>
      <c r="BD188" s="29">
        <f t="shared" ref="BD188:BD196" si="534">M188</f>
        <v>0</v>
      </c>
      <c r="BE188" s="29">
        <f t="shared" ref="BE188:BE196" si="535">AH188</f>
        <v>0</v>
      </c>
      <c r="BF188" s="29" t="e">
        <f>(BD188-BD187)/(BE188-BE187)</f>
        <v>#DIV/0!</v>
      </c>
      <c r="BG188" s="29">
        <f t="shared" ref="BG188:BG196" si="536">F188</f>
        <v>69695356.901721776</v>
      </c>
      <c r="BH188" s="29" t="e">
        <f t="shared" ref="BH188:BH196" si="537">AA188</f>
        <v>#VALUE!</v>
      </c>
      <c r="BI188" s="29" t="e">
        <f>(BG188-BG187)/(BH188-BH187)</f>
        <v>#VALUE!</v>
      </c>
      <c r="BJ188" s="29">
        <f t="shared" ref="BJ188:BJ196" si="538">L188</f>
        <v>27591882.023735031</v>
      </c>
      <c r="BK188" s="29">
        <f t="shared" ref="BK188:BK196" si="539">AG188</f>
        <v>4650.0414410554804</v>
      </c>
      <c r="BL188" s="29">
        <f>(BJ188-BJ187)/(BK188-BK187)</f>
        <v>6696.644637322277</v>
      </c>
      <c r="BM188" s="29">
        <f t="shared" ref="BM188:BM196" si="540">$K188+J188</f>
        <v>73201030.989939585</v>
      </c>
      <c r="BN188" s="29">
        <f t="shared" ref="BN188:BN202" si="541">$AF188</f>
        <v>25259.452646866433</v>
      </c>
      <c r="BO188" s="29">
        <f>(BM188-BM187)/(BN188-BN187)</f>
        <v>1665.7410701195261</v>
      </c>
      <c r="BP188" s="29">
        <f t="shared" ref="BP188:BP196" si="542">O188</f>
        <v>0</v>
      </c>
      <c r="BQ188" s="29">
        <f t="shared" ref="BQ188:BQ196" si="543">AJ188</f>
        <v>0</v>
      </c>
      <c r="BR188" s="29" t="e">
        <f>(BP188-BP187)/(BQ188-BQ187)</f>
        <v>#DIV/0!</v>
      </c>
      <c r="BS188" s="29" t="e">
        <f t="shared" ref="BS188:BS202" si="544">Q188+R188</f>
        <v>#VALUE!</v>
      </c>
      <c r="BT188" s="29">
        <f t="shared" ref="BT188:BT202" si="545">AL188+AM188</f>
        <v>75858.166708364195</v>
      </c>
      <c r="BU188" s="29" t="e">
        <f>(BS188-BS187)/(BT188-BT187)</f>
        <v>#VALUE!</v>
      </c>
      <c r="BV188" s="29">
        <f t="shared" ref="BV188:BV202" si="546">S188+T188</f>
        <v>0</v>
      </c>
      <c r="BW188" s="29">
        <f t="shared" ref="BW188:BW202" si="547">AN188+AO188</f>
        <v>20</v>
      </c>
      <c r="BX188" s="29">
        <f>(BV188-BV187)/(BW188-BW187)</f>
        <v>0</v>
      </c>
      <c r="BY188" s="29">
        <f t="shared" ref="BY188:BY202" si="548">U188</f>
        <v>0</v>
      </c>
      <c r="BZ188" s="29">
        <f t="shared" ref="BZ188:BZ202" si="549">AP188</f>
        <v>0</v>
      </c>
      <c r="CA188" s="29" t="e">
        <f>(BY188-BY187)/(BZ188-BZ187)</f>
        <v>#DIV/0!</v>
      </c>
      <c r="CB188" s="29">
        <f t="shared" ref="CB188:CB202" si="550">W188</f>
        <v>0</v>
      </c>
      <c r="CC188" s="29">
        <f t="shared" ref="CC188:CC202" si="551">AR188</f>
        <v>0</v>
      </c>
      <c r="CD188" s="29" t="e">
        <f>(CB188-CB187)/(CC188-CC187)</f>
        <v>#DIV/0!</v>
      </c>
      <c r="CE188" s="29">
        <f t="shared" ref="CE188:CE202" si="552">V188</f>
        <v>0</v>
      </c>
      <c r="CF188" s="29">
        <f t="shared" ref="CF188:CF202" si="553">AQ188</f>
        <v>0</v>
      </c>
      <c r="CG188" s="29" t="e">
        <f>(CE188-CE187)/(CF188-CF187)</f>
        <v>#DIV/0!</v>
      </c>
      <c r="CI188" s="69" t="e">
        <f t="shared" si="515"/>
        <v>#DIV/0!</v>
      </c>
      <c r="CJ188" s="69" t="e">
        <f t="shared" si="516"/>
        <v>#DIV/0!</v>
      </c>
      <c r="CK188" s="69" t="e">
        <f t="shared" si="517"/>
        <v>#DIV/0!</v>
      </c>
      <c r="CL188" s="69" t="e">
        <f t="shared" si="518"/>
        <v>#DIV/0!</v>
      </c>
      <c r="CM188" s="69" t="e">
        <f t="shared" si="519"/>
        <v>#DIV/0!</v>
      </c>
      <c r="CN188" s="69" t="e">
        <f t="shared" si="520"/>
        <v>#DIV/0!</v>
      </c>
      <c r="CO188" s="69" t="e">
        <f t="shared" si="521"/>
        <v>#DIV/0!</v>
      </c>
      <c r="CP188" s="69" t="e">
        <f t="shared" si="522"/>
        <v>#DIV/0!</v>
      </c>
      <c r="CQ188" s="69" t="e">
        <f t="shared" si="523"/>
        <v>#DIV/0!</v>
      </c>
      <c r="CR188" s="69" t="e">
        <f t="shared" si="524"/>
        <v>#DIV/0!</v>
      </c>
      <c r="CS188" s="69" t="e">
        <f t="shared" si="525"/>
        <v>#DIV/0!</v>
      </c>
      <c r="CT188" s="69" t="e">
        <f t="shared" si="526"/>
        <v>#DIV/0!</v>
      </c>
      <c r="CU188" s="69" t="e">
        <f t="shared" ref="CU188:CU202" si="554">(Q188+R188)/DA188</f>
        <v>#VALUE!</v>
      </c>
      <c r="CV188" s="69" t="e">
        <f t="shared" si="527"/>
        <v>#DIV/0!</v>
      </c>
      <c r="CW188" s="99" t="e">
        <f t="shared" ref="CW188:CW202" si="555">BV188/DA188</f>
        <v>#DIV/0!</v>
      </c>
      <c r="CX188" s="99" t="e">
        <f t="shared" ref="CX188:CX202" si="556">BY188/DA188</f>
        <v>#DIV/0!</v>
      </c>
      <c r="CY188" s="99" t="e">
        <f t="shared" ref="CY188:CY202" si="557">CE188/DA188</f>
        <v>#DIV/0!</v>
      </c>
      <c r="CZ188" s="99" t="e">
        <f t="shared" ref="CZ188:CZ202" si="558">W188/DA188</f>
        <v>#DIV/0!</v>
      </c>
      <c r="DA188" s="68" t="e">
        <f t="shared" ref="DA188:DA196" si="559">SUM(D188:X188)</f>
        <v>#DIV/0!</v>
      </c>
      <c r="DE188" s="29">
        <v>20</v>
      </c>
      <c r="DF188" s="29" t="e">
        <f>[6]武将升星!#REF!+[6]武将进阶!AH97+[6]武将升级!#REF!+#REF!+[7]士兵阶位属性!CE186+[7]士兵训练属性!BU187+[10]装备强化!CB147</f>
        <v>#REF!</v>
      </c>
      <c r="DG188" s="29" t="e">
        <f>INDEX((武将属性!$X$5:$X$104+武将属性!$Y$5:$Y$104)*(武将属性!$V$5:$V$104),$DE188,1)*INDEX(非r将兵属性验证!$W$7:$W$106,$DE188,1)+INDEX((士兵属性!$H$5:$H$104)*(士兵属性!$J$5:$J$104),$DE188,1)*INDEX(非r将兵属性验证!$AQ$7:$AQ$106,$DE188,1)+#REF!</f>
        <v>#REF!</v>
      </c>
      <c r="DH188" s="29" t="e">
        <f>INDEX((武将属性!$AJ$5:$AJ$104+武将属性!$AK$5:$AK$104)*(武将属性!$AH$5:$AH$104),$DE188,1)*INDEX(非r将兵属性验证!$X$7:$X$106,$DE188,1)+INDEX((士兵属性!$S$5:$S$104)*(士兵属性!$U$5:$U$104),$DE188,1)*INDEX(非r将兵属性验证!$AR$7:$AR$106,$DE188,1)+#REF!</f>
        <v>#REF!</v>
      </c>
      <c r="DI188" s="29"/>
      <c r="DJ188" s="29"/>
      <c r="DK188" s="29" t="e">
        <f>[6]武将升星!#REF!+[6]武将进阶!AK97+[6]武将升级!BG97+#REF!</f>
        <v>#REF!</v>
      </c>
      <c r="DL188" s="29">
        <f>0.5*INDEX(战法技能效用!$H$5:$H$104,$DE188,1)*(INDEX(非r将兵属性验证!$AC$7:$AC$106,$DE188,1)+INDEX(非r将兵属性验证!$AX$7:$AX$106,$DE188,1))</f>
        <v>54357290.492433198</v>
      </c>
      <c r="DM188" s="29" t="e">
        <f>[6]武将升星!AZ97+[6]武将进阶!AO97+[6]武将升级!BJ97+#REF!+[7]士兵阶位属性!CM98+[7]士兵训练属性!CC187+[10]装备强化!CI147</f>
        <v>#REF!</v>
      </c>
      <c r="DN188" s="29" t="e">
        <f>INDEX((武将属性!$X$5:$X$104+武将属性!$Y$5:$Y$104)*(武将属性!$V$5:$V$104),$DE188,1)*INDEX(非r将兵属性验证!$W$7:$W$106,$DE188,1)+INDEX((士兵属性!$H$5:$H$104)*(士兵属性!$J$5:$J$104),$DE188,1)*INDEX(非r将兵属性验证!$AQ$7:$AQ$106,$DE188,1)+#REF!</f>
        <v>#REF!</v>
      </c>
      <c r="DO188" s="29" t="e">
        <f>INDEX((武将属性!$AJ$5:$AJ$104+武将属性!$AK$5:$AK$104)*(武将属性!$AH$5:$AH$104),$DE188,1)*INDEX(非r将兵属性验证!$X$7:$X$106,$DE188,1)+INDEX((士兵属性!$S$5:$S$104)*(士兵属性!$U$5:$U$104),$DE188,1)*INDEX(非r将兵属性验证!$AR$7:$AR$106,$DE188,1)+#REF!</f>
        <v>#REF!</v>
      </c>
      <c r="DP188" s="29"/>
      <c r="DQ188" s="29"/>
      <c r="DR188" s="29" t="e">
        <f>[6]武将升星!BD97+[6]武将进阶!AR97+[6]武将升级!BM97+#REF!</f>
        <v>#REF!</v>
      </c>
      <c r="DS188" s="29">
        <f>0.5*INDEX(战法技能效用!$H$5:$H$104,$DE188,1)*(INDEX(非r将兵属性验证!$AC$7:$AC$106,$DE188,1)+INDEX(非r将兵属性验证!$AX$7:$AX$106,$DE188,1))</f>
        <v>54357290.492433198</v>
      </c>
      <c r="DT188" s="29" t="e">
        <f t="shared" si="528"/>
        <v>#REF!</v>
      </c>
    </row>
    <row r="189" spans="2:124" x14ac:dyDescent="0.15">
      <c r="B189" s="8">
        <v>5</v>
      </c>
      <c r="C189" s="29">
        <v>30</v>
      </c>
      <c r="D189" s="29">
        <f>[6]武将升星!$AZ186</f>
        <v>0</v>
      </c>
      <c r="E189" s="29">
        <f>[6]武将进阶!$AL186</f>
        <v>0</v>
      </c>
      <c r="F189" s="29">
        <f>[6]武将升级!$BH186</f>
        <v>166810639.69694591</v>
      </c>
      <c r="G189" s="29">
        <f>[6]武将羁绊!$BC189</f>
        <v>70500975.191205367</v>
      </c>
      <c r="H189" s="29">
        <f>[6]武将觉醒!BK186</f>
        <v>0</v>
      </c>
      <c r="I189" s="29">
        <f>[6]第4特性!AJ187</f>
        <v>0</v>
      </c>
      <c r="J189" s="29">
        <f>[7]士兵阶位属性!$CI187</f>
        <v>93070620.256303489</v>
      </c>
      <c r="K189" s="29">
        <f>[7]士兵训练属性!$BY188</f>
        <v>67311850.449399561</v>
      </c>
      <c r="L189" s="29">
        <f>[10]装备强化!$CE188</f>
        <v>168117024.6550464</v>
      </c>
      <c r="M189" s="29"/>
      <c r="N189" s="29">
        <f>[4]圣人加成属性战力计算!$I190+[4]圣人加成属性战力计算!$R190</f>
        <v>0</v>
      </c>
      <c r="O189" s="29">
        <f>[12]爵位属性!$U186</f>
        <v>0</v>
      </c>
      <c r="P189" s="29" t="e">
        <f>[16]战法升星!AP187</f>
        <v>#DIV/0!</v>
      </c>
      <c r="Q189" s="29" t="e">
        <f>[13]宝物升星!AP186</f>
        <v>#VALUE!</v>
      </c>
      <c r="R189" s="29">
        <f>[13]宝物温养!$CL186</f>
        <v>0</v>
      </c>
      <c r="S189" s="29">
        <f>[17]效用汇总!I84</f>
        <v>0</v>
      </c>
      <c r="T189" s="29">
        <f>[17]效用汇总!J84</f>
        <v>0</v>
      </c>
      <c r="U189" s="29">
        <f>[8]装备强化!CP188+[8]装备突破!BN188</f>
        <v>0</v>
      </c>
      <c r="V189" s="29">
        <f>[14]藏品属性!AL193+[14]藏品属性!AM193</f>
        <v>0</v>
      </c>
      <c r="W189" s="29">
        <f>[15]育马!AY188+[15]词条!BF188</f>
        <v>0</v>
      </c>
      <c r="X189" s="29">
        <f>[11]属性汇总新!V186</f>
        <v>41149825.011741415</v>
      </c>
      <c r="Y189" s="29">
        <f>[6]武将升星!$BK186</f>
        <v>157424.63490875266</v>
      </c>
      <c r="Z189" s="29"/>
      <c r="AA189" s="29" t="e">
        <f>[6]武将升级!$BT186+[6]武将进阶!$AW186</f>
        <v>#VALUE!</v>
      </c>
      <c r="AB189" s="29"/>
      <c r="AC189" s="29">
        <f>[6]武将觉醒!$BY186</f>
        <v>11268.156041507866</v>
      </c>
      <c r="AD189" s="29">
        <f>[6]第4特性!BK187</f>
        <v>0</v>
      </c>
      <c r="AE189" s="29"/>
      <c r="AF189" s="29">
        <f>[7]士兵训练属性!$CH188</f>
        <v>63483.672903492392</v>
      </c>
      <c r="AG189" s="29">
        <f>[10]装备强化!$CR188+[10]装备突破!$AJ188</f>
        <v>12742.703742987071</v>
      </c>
      <c r="AH189" s="29"/>
      <c r="AI189" s="29" t="e">
        <f>[4]圣人加成属性战力计算!$U190</f>
        <v>#DIV/0!</v>
      </c>
      <c r="AJ189" s="29"/>
      <c r="AK189" s="29">
        <f>[16]战法升星!$AU187</f>
        <v>57999.690299681701</v>
      </c>
      <c r="AL189" s="29">
        <f>[13]宝物升星!$AZ186</f>
        <v>113787.2500625463</v>
      </c>
      <c r="AM189" s="29">
        <f>[13]宝物温养!$CU186</f>
        <v>0</v>
      </c>
      <c r="AN189" s="29">
        <f>[17]投放验证!M85</f>
        <v>30</v>
      </c>
      <c r="AO189" s="29">
        <f>[17]投放验证!AE85+[17]投放验证!AM85</f>
        <v>0</v>
      </c>
      <c r="AP189" s="29">
        <f>[8]装备强化!DC188+[8]装备突破!CA188</f>
        <v>0</v>
      </c>
      <c r="AQ189" s="29">
        <f>[14]藏品属性!AN193</f>
        <v>0</v>
      </c>
      <c r="AR189" s="29">
        <f>[15]付费投放!AA189</f>
        <v>0</v>
      </c>
      <c r="AS189" s="29">
        <f>[11]属性汇总新!W186</f>
        <v>47318.005642111268</v>
      </c>
      <c r="AU189" s="29">
        <f t="shared" si="529"/>
        <v>70500975.191205367</v>
      </c>
      <c r="AV189" s="29">
        <f t="shared" si="530"/>
        <v>157424.63490875266</v>
      </c>
      <c r="AW189" s="29">
        <f t="shared" ref="AW189:AW196" si="560">(AU189-AU188)/(AV189-AV188)</f>
        <v>965.87423597131794</v>
      </c>
      <c r="AX189" s="29" t="e">
        <f t="shared" si="514"/>
        <v>#DIV/0!</v>
      </c>
      <c r="AY189" s="29">
        <f t="shared" si="531"/>
        <v>69267.846341189565</v>
      </c>
      <c r="AZ189" s="29" t="e">
        <f t="shared" ref="AZ189:AZ202" si="561">(AX189-AX188)/(AY189-AY188)</f>
        <v>#DIV/0!</v>
      </c>
      <c r="BA189" s="29">
        <f t="shared" si="532"/>
        <v>0</v>
      </c>
      <c r="BB189" s="29">
        <f t="shared" si="533"/>
        <v>0</v>
      </c>
      <c r="BC189" s="29" t="e">
        <f>(BA189-BA188)/(BB189-BB188)</f>
        <v>#DIV/0!</v>
      </c>
      <c r="BD189" s="29">
        <f t="shared" si="534"/>
        <v>0</v>
      </c>
      <c r="BE189" s="29">
        <f t="shared" si="535"/>
        <v>0</v>
      </c>
      <c r="BF189" s="29" t="e">
        <f>(BD189-BD188)/(BE189-BE188)</f>
        <v>#DIV/0!</v>
      </c>
      <c r="BG189" s="29">
        <f t="shared" si="536"/>
        <v>166810639.69694591</v>
      </c>
      <c r="BH189" s="29" t="e">
        <f t="shared" si="537"/>
        <v>#VALUE!</v>
      </c>
      <c r="BI189" s="29" t="e">
        <f t="shared" ref="BI189:BI193" si="562">(BG189-BG188)/(BH189-BH188)</f>
        <v>#VALUE!</v>
      </c>
      <c r="BJ189" s="29">
        <f t="shared" si="538"/>
        <v>168117024.6550464</v>
      </c>
      <c r="BK189" s="29">
        <f t="shared" si="539"/>
        <v>12742.703742987071</v>
      </c>
      <c r="BL189" s="29">
        <f t="shared" ref="BL189:BL193" si="563">(BJ189-BJ188)/(BK189-BK188)</f>
        <v>17364.513356472347</v>
      </c>
      <c r="BM189" s="29">
        <f t="shared" si="540"/>
        <v>160382470.70570305</v>
      </c>
      <c r="BN189" s="29">
        <f t="shared" si="541"/>
        <v>63483.672903492392</v>
      </c>
      <c r="BO189" s="29">
        <f t="shared" ref="BO189:BO193" si="564">(BM189-BM188)/(BN189-BN188)</f>
        <v>2280.7905336054837</v>
      </c>
      <c r="BP189" s="29">
        <f t="shared" si="542"/>
        <v>0</v>
      </c>
      <c r="BQ189" s="29">
        <f t="shared" si="543"/>
        <v>0</v>
      </c>
      <c r="BR189" s="29" t="e">
        <f t="shared" ref="BR189:BR193" si="565">(BP189-BP188)/(BQ189-BQ188)</f>
        <v>#DIV/0!</v>
      </c>
      <c r="BS189" s="29" t="e">
        <f t="shared" si="544"/>
        <v>#VALUE!</v>
      </c>
      <c r="BT189" s="29">
        <f t="shared" si="545"/>
        <v>113787.2500625463</v>
      </c>
      <c r="BU189" s="29" t="e">
        <f t="shared" ref="BU189:BU193" si="566">(BS189-BS188)/(BT189-BT188)</f>
        <v>#VALUE!</v>
      </c>
      <c r="BV189" s="29">
        <f t="shared" si="546"/>
        <v>0</v>
      </c>
      <c r="BW189" s="29">
        <f t="shared" si="547"/>
        <v>30</v>
      </c>
      <c r="BX189" s="29">
        <f t="shared" ref="BX189:BX202" si="567">(BV189-BV188)/(BW189-BW188)</f>
        <v>0</v>
      </c>
      <c r="BY189" s="29">
        <f t="shared" si="548"/>
        <v>0</v>
      </c>
      <c r="BZ189" s="29">
        <f t="shared" si="549"/>
        <v>0</v>
      </c>
      <c r="CA189" s="29" t="e">
        <f t="shared" ref="CA189:CA202" si="568">(BY189-BY188)/(BZ189-BZ188)</f>
        <v>#DIV/0!</v>
      </c>
      <c r="CB189" s="29">
        <f t="shared" si="550"/>
        <v>0</v>
      </c>
      <c r="CC189" s="29">
        <f t="shared" si="551"/>
        <v>0</v>
      </c>
      <c r="CD189" s="29" t="e">
        <f t="shared" ref="CD189:CD202" si="569">(CB189-CB188)/(CC189-CC188)</f>
        <v>#DIV/0!</v>
      </c>
      <c r="CE189" s="29">
        <f t="shared" si="552"/>
        <v>0</v>
      </c>
      <c r="CF189" s="29">
        <f t="shared" si="553"/>
        <v>0</v>
      </c>
      <c r="CG189" s="29" t="e">
        <f t="shared" ref="CG189:CG202" si="570">(CE189-CE188)/(CF189-CF188)</f>
        <v>#DIV/0!</v>
      </c>
      <c r="CI189" s="69" t="e">
        <f t="shared" si="515"/>
        <v>#DIV/0!</v>
      </c>
      <c r="CJ189" s="69" t="e">
        <f t="shared" si="516"/>
        <v>#DIV/0!</v>
      </c>
      <c r="CK189" s="69" t="e">
        <f t="shared" si="517"/>
        <v>#DIV/0!</v>
      </c>
      <c r="CL189" s="69" t="e">
        <f t="shared" si="518"/>
        <v>#DIV/0!</v>
      </c>
      <c r="CM189" s="69" t="e">
        <f t="shared" si="519"/>
        <v>#DIV/0!</v>
      </c>
      <c r="CN189" s="69" t="e">
        <f t="shared" si="520"/>
        <v>#DIV/0!</v>
      </c>
      <c r="CO189" s="69" t="e">
        <f t="shared" si="521"/>
        <v>#DIV/0!</v>
      </c>
      <c r="CP189" s="69" t="e">
        <f t="shared" si="522"/>
        <v>#DIV/0!</v>
      </c>
      <c r="CQ189" s="69" t="e">
        <f t="shared" si="523"/>
        <v>#DIV/0!</v>
      </c>
      <c r="CR189" s="69" t="e">
        <f t="shared" si="524"/>
        <v>#DIV/0!</v>
      </c>
      <c r="CS189" s="69" t="e">
        <f t="shared" si="525"/>
        <v>#DIV/0!</v>
      </c>
      <c r="CT189" s="69" t="e">
        <f t="shared" si="526"/>
        <v>#DIV/0!</v>
      </c>
      <c r="CU189" s="69" t="e">
        <f t="shared" si="554"/>
        <v>#VALUE!</v>
      </c>
      <c r="CV189" s="69" t="e">
        <f t="shared" si="527"/>
        <v>#DIV/0!</v>
      </c>
      <c r="CW189" s="99" t="e">
        <f t="shared" si="555"/>
        <v>#DIV/0!</v>
      </c>
      <c r="CX189" s="99" t="e">
        <f t="shared" si="556"/>
        <v>#DIV/0!</v>
      </c>
      <c r="CY189" s="99" t="e">
        <f t="shared" si="557"/>
        <v>#DIV/0!</v>
      </c>
      <c r="CZ189" s="99" t="e">
        <f t="shared" si="558"/>
        <v>#DIV/0!</v>
      </c>
      <c r="DA189" s="68" t="e">
        <f t="shared" si="559"/>
        <v>#DIV/0!</v>
      </c>
      <c r="DE189" s="29">
        <v>30</v>
      </c>
      <c r="DF189" s="29" t="e">
        <f>[6]武将升星!#REF!+[6]武将进阶!AH98+[6]武将升级!#REF!+#REF!+[7]士兵阶位属性!CE187+[7]士兵训练属性!BU188+[10]装备强化!CB148</f>
        <v>#REF!</v>
      </c>
      <c r="DG189" s="29" t="e">
        <f>INDEX((武将属性!$X$5:$X$104+武将属性!$Y$5:$Y$104)*(武将属性!$V$5:$V$104),$DE189,1)*INDEX(非r将兵属性验证!$W$7:$W$106,$DE189,1)+INDEX((士兵属性!$H$5:$H$104)*(士兵属性!$J$5:$J$104),$DE189,1)*INDEX(非r将兵属性验证!$AQ$7:$AQ$106,$DE189,1)+#REF!</f>
        <v>#REF!</v>
      </c>
      <c r="DH189" s="29" t="e">
        <f>INDEX((武将属性!$AJ$5:$AJ$104+武将属性!$AK$5:$AK$104)*(武将属性!$AH$5:$AH$104),$DE189,1)*INDEX(非r将兵属性验证!$X$7:$X$106,$DE189,1)+INDEX((士兵属性!$S$5:$S$104)*(士兵属性!$U$5:$U$104),$DE189,1)*INDEX(非r将兵属性验证!$AR$7:$AR$106,$DE189,1)+#REF!</f>
        <v>#REF!</v>
      </c>
      <c r="DI189" s="29"/>
      <c r="DJ189" s="29"/>
      <c r="DK189" s="29" t="e">
        <f>[6]武将升星!#REF!+[6]武将进阶!AK98+[6]武将升级!BG98+#REF!</f>
        <v>#REF!</v>
      </c>
      <c r="DL189" s="29">
        <f>0.5*INDEX(战法技能效用!$H$5:$H$104,$DE189,1)*(INDEX(非r将兵属性验证!$AC$7:$AC$106,$DE189,1)+INDEX(非r将兵属性验证!$AX$7:$AX$106,$DE189,1))</f>
        <v>226049544.68066829</v>
      </c>
      <c r="DM189" s="29" t="e">
        <f>[6]武将升星!AZ98+[6]武将进阶!AO98+[6]武将升级!BJ98+#REF!+[7]士兵阶位属性!CM99+[7]士兵训练属性!CC188+[10]装备强化!CI148</f>
        <v>#REF!</v>
      </c>
      <c r="DN189" s="29" t="e">
        <f>INDEX((武将属性!$X$5:$X$104+武将属性!$Y$5:$Y$104)*(武将属性!$V$5:$V$104),$DE189,1)*INDEX(非r将兵属性验证!$W$7:$W$106,$DE189,1)+INDEX((士兵属性!$H$5:$H$104)*(士兵属性!$J$5:$J$104),$DE189,1)*INDEX(非r将兵属性验证!$AQ$7:$AQ$106,$DE189,1)+#REF!</f>
        <v>#REF!</v>
      </c>
      <c r="DO189" s="29" t="e">
        <f>INDEX((武将属性!$AJ$5:$AJ$104+武将属性!$AK$5:$AK$104)*(武将属性!$AH$5:$AH$104),$DE189,1)*INDEX(非r将兵属性验证!$X$7:$X$106,$DE189,1)+INDEX((士兵属性!$S$5:$S$104)*(士兵属性!$U$5:$U$104),$DE189,1)*INDEX(非r将兵属性验证!$AR$7:$AR$106,$DE189,1)+#REF!</f>
        <v>#REF!</v>
      </c>
      <c r="DP189" s="29"/>
      <c r="DQ189" s="29"/>
      <c r="DR189" s="29" t="e">
        <f>[6]武将升星!BD98+[6]武将进阶!AR98+[6]武将升级!BM98+#REF!</f>
        <v>#REF!</v>
      </c>
      <c r="DS189" s="29">
        <f>0.5*INDEX(战法技能效用!$H$5:$H$104,$DE189,1)*(INDEX(非r将兵属性验证!$AC$7:$AC$106,$DE189,1)+INDEX(非r将兵属性验证!$AX$7:$AX$106,$DE189,1))</f>
        <v>226049544.68066829</v>
      </c>
      <c r="DT189" s="29" t="e">
        <f t="shared" si="528"/>
        <v>#REF!</v>
      </c>
    </row>
    <row r="190" spans="2:124" x14ac:dyDescent="0.15">
      <c r="B190" s="8">
        <v>6</v>
      </c>
      <c r="C190" s="29">
        <v>40</v>
      </c>
      <c r="D190" s="29">
        <f>[6]武将升星!$AZ187</f>
        <v>0</v>
      </c>
      <c r="E190" s="29">
        <f>[6]武将进阶!$AL187</f>
        <v>0</v>
      </c>
      <c r="F190" s="29">
        <f>[6]武将升级!$BH187</f>
        <v>424966119.44654667</v>
      </c>
      <c r="G190" s="29">
        <f>[6]武将羁绊!$BC190</f>
        <v>290561218.30433911</v>
      </c>
      <c r="H190" s="29">
        <f>[6]武将觉醒!BK187</f>
        <v>0</v>
      </c>
      <c r="I190" s="29">
        <f>[6]第4特性!AJ188</f>
        <v>0</v>
      </c>
      <c r="J190" s="29">
        <f>[7]士兵阶位属性!$CI188</f>
        <v>211004963.70177728</v>
      </c>
      <c r="K190" s="29">
        <f>[7]士兵训练属性!$BY189</f>
        <v>187917069.45145985</v>
      </c>
      <c r="L190" s="29">
        <f>[10]装备强化!$CE189</f>
        <v>802565308.35165167</v>
      </c>
      <c r="M190" s="29"/>
      <c r="N190" s="29">
        <f>[4]圣人加成属性战力计算!$I191+[4]圣人加成属性战力计算!$R191</f>
        <v>281474112.6511687</v>
      </c>
      <c r="O190" s="29">
        <f>[12]爵位属性!$U187</f>
        <v>0</v>
      </c>
      <c r="P190" s="29" t="e">
        <f>[16]战法升星!AP188</f>
        <v>#DIV/0!</v>
      </c>
      <c r="Q190" s="29" t="e">
        <f>[13]宝物升星!AP187</f>
        <v>#VALUE!</v>
      </c>
      <c r="R190" s="29">
        <f>[13]宝物温养!$CL187</f>
        <v>0</v>
      </c>
      <c r="S190" s="29">
        <f>[17]效用汇总!I85</f>
        <v>0</v>
      </c>
      <c r="T190" s="29">
        <f>[17]效用汇总!J85</f>
        <v>0</v>
      </c>
      <c r="U190" s="29">
        <f>[8]装备强化!CP189+[8]装备突破!BN189</f>
        <v>0</v>
      </c>
      <c r="V190" s="29">
        <f>[14]藏品属性!AL194+[14]藏品属性!AM194</f>
        <v>0</v>
      </c>
      <c r="W190" s="29">
        <f>[15]育马!AY189+[15]词条!BF189</f>
        <v>0</v>
      </c>
      <c r="X190" s="29">
        <f>[11]属性汇总新!V187</f>
        <v>179254111.19829172</v>
      </c>
      <c r="Y190" s="29">
        <f>[6]武将升星!$BK187</f>
        <v>213034.79338029388</v>
      </c>
      <c r="Z190" s="29"/>
      <c r="AA190" s="29" t="e">
        <f>[6]武将升级!$BT187+[6]武将进阶!$AW187</f>
        <v>#VALUE!</v>
      </c>
      <c r="AB190" s="29"/>
      <c r="AC190" s="29">
        <f>[6]武将觉醒!$BY187</f>
        <v>23595.598344698308</v>
      </c>
      <c r="AD190" s="29">
        <f>[6]第4特性!BK188</f>
        <v>544.20300419805426</v>
      </c>
      <c r="AE190" s="29"/>
      <c r="AF190" s="29">
        <f>[7]士兵训练属性!$CH189</f>
        <v>136157.06465900759</v>
      </c>
      <c r="AG190" s="29">
        <f>[10]装备强化!$CR189+[10]装备突破!$AJ189</f>
        <v>30927.79364079599</v>
      </c>
      <c r="AH190" s="29"/>
      <c r="AI190" s="29" t="e">
        <f>[4]圣人加成属性战力计算!$U191</f>
        <v>#DIV/0!</v>
      </c>
      <c r="AJ190" s="29"/>
      <c r="AK190" s="29">
        <f>[16]战法升星!$AU188</f>
        <v>104098.56016461029</v>
      </c>
      <c r="AL190" s="29">
        <f>[13]宝物升星!$AZ187</f>
        <v>151716.33341672839</v>
      </c>
      <c r="AM190" s="29">
        <f>[13]宝物温养!$CU187</f>
        <v>0</v>
      </c>
      <c r="AN190" s="29">
        <f>[17]投放验证!M86</f>
        <v>40</v>
      </c>
      <c r="AO190" s="29">
        <f>[17]投放验证!AE86+[17]投放验证!AM86</f>
        <v>0</v>
      </c>
      <c r="AP190" s="29">
        <f>[8]装备强化!DC189+[8]装备突破!CA189</f>
        <v>0</v>
      </c>
      <c r="AQ190" s="29">
        <f>[14]藏品属性!AN194</f>
        <v>0</v>
      </c>
      <c r="AR190" s="29">
        <f>[15]付费投放!AA190</f>
        <v>0</v>
      </c>
      <c r="AS190" s="29">
        <f>[11]属性汇总新!W187</f>
        <v>103152.56212007673</v>
      </c>
      <c r="AU190" s="29">
        <f t="shared" si="529"/>
        <v>290561218.30433911</v>
      </c>
      <c r="AV190" s="29">
        <f t="shared" si="530"/>
        <v>213034.79338029388</v>
      </c>
      <c r="AW190" s="29">
        <f t="shared" si="560"/>
        <v>3957.195037049763</v>
      </c>
      <c r="AX190" s="29" t="e">
        <f t="shared" si="514"/>
        <v>#DIV/0!</v>
      </c>
      <c r="AY190" s="29">
        <f t="shared" si="531"/>
        <v>127694.15850930859</v>
      </c>
      <c r="AZ190" s="29" t="e">
        <f t="shared" si="561"/>
        <v>#DIV/0!</v>
      </c>
      <c r="BA190" s="29">
        <f t="shared" si="532"/>
        <v>0</v>
      </c>
      <c r="BB190" s="29">
        <f t="shared" si="533"/>
        <v>544.20300419805426</v>
      </c>
      <c r="BC190" s="29">
        <f t="shared" ref="BC190:BC202" si="571">(BA190-BA189)/(BB190-BB189)</f>
        <v>0</v>
      </c>
      <c r="BD190" s="29">
        <f t="shared" si="534"/>
        <v>0</v>
      </c>
      <c r="BE190" s="29">
        <f t="shared" si="535"/>
        <v>0</v>
      </c>
      <c r="BF190" s="29" t="e">
        <f t="shared" ref="BF190:BF196" si="572">(BD190-BD189)/(BE190-BE189)</f>
        <v>#DIV/0!</v>
      </c>
      <c r="BG190" s="29">
        <f t="shared" si="536"/>
        <v>424966119.44654667</v>
      </c>
      <c r="BH190" s="29" t="e">
        <f t="shared" si="537"/>
        <v>#VALUE!</v>
      </c>
      <c r="BI190" s="29" t="e">
        <f t="shared" si="562"/>
        <v>#VALUE!</v>
      </c>
      <c r="BJ190" s="29">
        <f t="shared" si="538"/>
        <v>802565308.35165167</v>
      </c>
      <c r="BK190" s="29">
        <f t="shared" si="539"/>
        <v>30927.79364079599</v>
      </c>
      <c r="BL190" s="29">
        <f t="shared" si="563"/>
        <v>34888.377635848177</v>
      </c>
      <c r="BM190" s="29">
        <f t="shared" si="540"/>
        <v>398922033.1532371</v>
      </c>
      <c r="BN190" s="29">
        <f t="shared" si="541"/>
        <v>136157.06465900759</v>
      </c>
      <c r="BO190" s="29">
        <f t="shared" si="564"/>
        <v>3282.3507570696429</v>
      </c>
      <c r="BP190" s="29">
        <f t="shared" si="542"/>
        <v>0</v>
      </c>
      <c r="BQ190" s="29">
        <f t="shared" si="543"/>
        <v>0</v>
      </c>
      <c r="BR190" s="29" t="e">
        <f t="shared" si="565"/>
        <v>#DIV/0!</v>
      </c>
      <c r="BS190" s="29" t="e">
        <f t="shared" si="544"/>
        <v>#VALUE!</v>
      </c>
      <c r="BT190" s="29">
        <f t="shared" si="545"/>
        <v>151716.33341672839</v>
      </c>
      <c r="BU190" s="29" t="e">
        <f t="shared" si="566"/>
        <v>#VALUE!</v>
      </c>
      <c r="BV190" s="29">
        <f t="shared" si="546"/>
        <v>0</v>
      </c>
      <c r="BW190" s="29">
        <f t="shared" si="547"/>
        <v>40</v>
      </c>
      <c r="BX190" s="29">
        <f t="shared" si="567"/>
        <v>0</v>
      </c>
      <c r="BY190" s="29">
        <f t="shared" si="548"/>
        <v>0</v>
      </c>
      <c r="BZ190" s="29">
        <f t="shared" si="549"/>
        <v>0</v>
      </c>
      <c r="CA190" s="29" t="e">
        <f t="shared" si="568"/>
        <v>#DIV/0!</v>
      </c>
      <c r="CB190" s="29">
        <f t="shared" si="550"/>
        <v>0</v>
      </c>
      <c r="CC190" s="29">
        <f t="shared" si="551"/>
        <v>0</v>
      </c>
      <c r="CD190" s="29" t="e">
        <f t="shared" si="569"/>
        <v>#DIV/0!</v>
      </c>
      <c r="CE190" s="29">
        <f t="shared" si="552"/>
        <v>0</v>
      </c>
      <c r="CF190" s="29">
        <f t="shared" si="553"/>
        <v>0</v>
      </c>
      <c r="CG190" s="29" t="e">
        <f t="shared" si="570"/>
        <v>#DIV/0!</v>
      </c>
      <c r="CI190" s="69" t="e">
        <f t="shared" si="515"/>
        <v>#DIV/0!</v>
      </c>
      <c r="CJ190" s="69" t="e">
        <f t="shared" si="516"/>
        <v>#DIV/0!</v>
      </c>
      <c r="CK190" s="69" t="e">
        <f t="shared" si="517"/>
        <v>#DIV/0!</v>
      </c>
      <c r="CL190" s="69" t="e">
        <f t="shared" si="518"/>
        <v>#DIV/0!</v>
      </c>
      <c r="CM190" s="69" t="e">
        <f t="shared" si="519"/>
        <v>#DIV/0!</v>
      </c>
      <c r="CN190" s="69" t="e">
        <f t="shared" si="520"/>
        <v>#DIV/0!</v>
      </c>
      <c r="CO190" s="69" t="e">
        <f t="shared" si="521"/>
        <v>#DIV/0!</v>
      </c>
      <c r="CP190" s="69" t="e">
        <f t="shared" si="522"/>
        <v>#DIV/0!</v>
      </c>
      <c r="CQ190" s="69" t="e">
        <f t="shared" si="523"/>
        <v>#DIV/0!</v>
      </c>
      <c r="CR190" s="69" t="e">
        <f t="shared" si="524"/>
        <v>#DIV/0!</v>
      </c>
      <c r="CS190" s="69" t="e">
        <f t="shared" si="525"/>
        <v>#DIV/0!</v>
      </c>
      <c r="CT190" s="69" t="e">
        <f t="shared" si="526"/>
        <v>#DIV/0!</v>
      </c>
      <c r="CU190" s="69" t="e">
        <f t="shared" si="554"/>
        <v>#VALUE!</v>
      </c>
      <c r="CV190" s="69" t="e">
        <f t="shared" si="527"/>
        <v>#DIV/0!</v>
      </c>
      <c r="CW190" s="99" t="e">
        <f t="shared" si="555"/>
        <v>#DIV/0!</v>
      </c>
      <c r="CX190" s="99" t="e">
        <f t="shared" si="556"/>
        <v>#DIV/0!</v>
      </c>
      <c r="CY190" s="99" t="e">
        <f t="shared" si="557"/>
        <v>#DIV/0!</v>
      </c>
      <c r="CZ190" s="99" t="e">
        <f t="shared" si="558"/>
        <v>#DIV/0!</v>
      </c>
      <c r="DA190" s="68" t="e">
        <f t="shared" si="559"/>
        <v>#DIV/0!</v>
      </c>
      <c r="DE190" s="29">
        <v>40</v>
      </c>
      <c r="DF190" s="29" t="e">
        <f>[6]武将升星!#REF!+[6]武将进阶!AH99+[6]武将升级!#REF!+#REF!+[7]士兵阶位属性!CE188+[7]士兵训练属性!BU189+[10]装备强化!CB149</f>
        <v>#REF!</v>
      </c>
      <c r="DG190" s="29" t="e">
        <f>INDEX((武将属性!$X$5:$X$104+武将属性!$Y$5:$Y$104)*(武将属性!$V$5:$V$104),$DE190,1)*INDEX(非r将兵属性验证!$W$7:$W$106,$DE190,1)+INDEX((士兵属性!$H$5:$H$104)*(士兵属性!$J$5:$J$104),$DE190,1)*INDEX(非r将兵属性验证!$AQ$7:$AQ$106,$DE190,1)+#REF!</f>
        <v>#REF!</v>
      </c>
      <c r="DH190" s="29" t="e">
        <f>INDEX((武将属性!$AJ$5:$AJ$104+武将属性!$AK$5:$AK$104)*(武将属性!$AH$5:$AH$104),$DE190,1)*INDEX(非r将兵属性验证!$X$7:$X$106,$DE190,1)+INDEX((士兵属性!$S$5:$S$104)*(士兵属性!$U$5:$U$104),$DE190,1)*INDEX(非r将兵属性验证!$AR$7:$AR$106,$DE190,1)+#REF!</f>
        <v>#REF!</v>
      </c>
      <c r="DI190" s="29"/>
      <c r="DJ190" s="29"/>
      <c r="DK190" s="29" t="e">
        <f>[6]武将升星!#REF!+[6]武将进阶!AK99+[6]武将升级!BG99+#REF!</f>
        <v>#REF!</v>
      </c>
      <c r="DL190" s="29">
        <f>0.5*INDEX(战法技能效用!$H$5:$H$104,$DE190,1)*(INDEX(非r将兵属性验证!$AC$7:$AC$106,$DE190,1)+INDEX(非r将兵属性验证!$AX$7:$AX$106,$DE190,1))</f>
        <v>972066123.83948123</v>
      </c>
      <c r="DM190" s="29" t="e">
        <f>[6]武将升星!AZ99+[6]武将进阶!AO99+[6]武将升级!BJ99+#REF!+[7]士兵阶位属性!CM100+[7]士兵训练属性!CC189+[10]装备强化!CI149</f>
        <v>#REF!</v>
      </c>
      <c r="DN190" s="29" t="e">
        <f>INDEX((武将属性!$X$5:$X$104+武将属性!$Y$5:$Y$104)*(武将属性!$V$5:$V$104),$DE190,1)*INDEX(非r将兵属性验证!$W$7:$W$106,$DE190,1)+INDEX((士兵属性!$H$5:$H$104)*(士兵属性!$J$5:$J$104),$DE190,1)*INDEX(非r将兵属性验证!$AQ$7:$AQ$106,$DE190,1)+#REF!</f>
        <v>#REF!</v>
      </c>
      <c r="DO190" s="29" t="e">
        <f>INDEX((武将属性!$AJ$5:$AJ$104+武将属性!$AK$5:$AK$104)*(武将属性!$AH$5:$AH$104),$DE190,1)*INDEX(非r将兵属性验证!$X$7:$X$106,$DE190,1)+INDEX((士兵属性!$S$5:$S$104)*(士兵属性!$U$5:$U$104),$DE190,1)*INDEX(非r将兵属性验证!$AR$7:$AR$106,$DE190,1)+#REF!</f>
        <v>#REF!</v>
      </c>
      <c r="DP190" s="29"/>
      <c r="DQ190" s="29"/>
      <c r="DR190" s="29" t="e">
        <f>[6]武将升星!BD99+[6]武将进阶!AR99+[6]武将升级!BM99+#REF!</f>
        <v>#REF!</v>
      </c>
      <c r="DS190" s="29">
        <f>0.5*INDEX(战法技能效用!$H$5:$H$104,$DE190,1)*(INDEX(非r将兵属性验证!$AC$7:$AC$106,$DE190,1)+INDEX(非r将兵属性验证!$AX$7:$AX$106,$DE190,1))</f>
        <v>972066123.83948123</v>
      </c>
      <c r="DT190" s="29" t="e">
        <f t="shared" si="528"/>
        <v>#REF!</v>
      </c>
    </row>
    <row r="191" spans="2:124" x14ac:dyDescent="0.15">
      <c r="B191" s="8">
        <v>7</v>
      </c>
      <c r="C191" s="29">
        <v>50</v>
      </c>
      <c r="D191" s="29">
        <f>[6]武将升星!$AZ188</f>
        <v>0</v>
      </c>
      <c r="E191" s="29">
        <f>[6]武将进阶!$AL188</f>
        <v>0</v>
      </c>
      <c r="F191" s="29">
        <f>[6]武将升级!$BH188</f>
        <v>884724649.55275333</v>
      </c>
      <c r="G191" s="29">
        <f>[6]武将羁绊!$BC191</f>
        <v>943133140.9885807</v>
      </c>
      <c r="H191" s="29">
        <f>[6]武将觉醒!BK188</f>
        <v>0</v>
      </c>
      <c r="I191" s="29">
        <f>[6]第4特性!AJ189</f>
        <v>0</v>
      </c>
      <c r="J191" s="29">
        <f>[7]士兵阶位属性!$CI189</f>
        <v>467560414.91993719</v>
      </c>
      <c r="K191" s="29">
        <f>[7]士兵训练属性!$BY190</f>
        <v>501811935.0597831</v>
      </c>
      <c r="L191" s="29">
        <f>[10]装备强化!$CE190</f>
        <v>1434574163.3745339</v>
      </c>
      <c r="M191" s="29"/>
      <c r="N191" s="29">
        <f>[4]圣人加成属性战力计算!$I192+[4]圣人加成属性战力计算!$R192</f>
        <v>425523243.05338979</v>
      </c>
      <c r="O191" s="29">
        <f>[12]爵位属性!$U188</f>
        <v>0</v>
      </c>
      <c r="P191" s="29" t="e">
        <f>[16]战法升星!AP189</f>
        <v>#DIV/0!</v>
      </c>
      <c r="Q191" s="29" t="e">
        <f>[13]宝物升星!AP188</f>
        <v>#VALUE!</v>
      </c>
      <c r="R191" s="29">
        <f>[13]宝物温养!$CL188</f>
        <v>0</v>
      </c>
      <c r="S191" s="29">
        <f>[17]效用汇总!I86</f>
        <v>0</v>
      </c>
      <c r="T191" s="29">
        <f>[17]效用汇总!J86</f>
        <v>0</v>
      </c>
      <c r="U191" s="29">
        <f>[8]装备强化!CP190+[8]装备突破!BN190</f>
        <v>0</v>
      </c>
      <c r="V191" s="29">
        <f>[14]藏品属性!AL195+[14]藏品属性!AM195</f>
        <v>0</v>
      </c>
      <c r="W191" s="29">
        <f>[15]育马!AY190+[15]词条!BF190</f>
        <v>0</v>
      </c>
      <c r="X191" s="29">
        <f>[11]属性汇总新!V188</f>
        <v>480438780.41938543</v>
      </c>
      <c r="Y191" s="29">
        <f>[6]武将升星!$BK188</f>
        <v>279509.43259950809</v>
      </c>
      <c r="Z191" s="29"/>
      <c r="AA191" s="29" t="e">
        <f>[6]武将升级!$BT188+[6]武将进阶!$AW188</f>
        <v>#VALUE!</v>
      </c>
      <c r="AB191" s="29"/>
      <c r="AC191" s="29">
        <f>[6]武将觉醒!$BY188</f>
        <v>43740.743311076207</v>
      </c>
      <c r="AD191" s="29">
        <f>[6]第4特性!BK189</f>
        <v>1000</v>
      </c>
      <c r="AE191" s="29"/>
      <c r="AF191" s="29">
        <f>[7]士兵训练属性!$CH190</f>
        <v>323725.14910229552</v>
      </c>
      <c r="AG191" s="29">
        <f>[10]装备强化!$CR190+[10]装备突破!$AJ190</f>
        <v>65767.084837529183</v>
      </c>
      <c r="AH191" s="29"/>
      <c r="AI191" s="29" t="e">
        <f>[4]圣人加成属性战力计算!$U192</f>
        <v>#DIV/0!</v>
      </c>
      <c r="AJ191" s="29"/>
      <c r="AK191" s="29">
        <f>[16]战法升星!$AU189</f>
        <v>191044.85218417991</v>
      </c>
      <c r="AL191" s="29">
        <f>[13]宝物升星!$AZ188</f>
        <v>189645.41677091049</v>
      </c>
      <c r="AM191" s="29">
        <f>[13]宝物温养!$CU188</f>
        <v>0</v>
      </c>
      <c r="AN191" s="29">
        <f>[17]投放验证!M87</f>
        <v>50</v>
      </c>
      <c r="AO191" s="29">
        <f>[17]投放验证!AE87+[17]投放验证!AM87</f>
        <v>0</v>
      </c>
      <c r="AP191" s="29">
        <f>[8]装备强化!DC190+[8]装备突破!CA190</f>
        <v>0</v>
      </c>
      <c r="AQ191" s="29">
        <f>[14]藏品属性!AN195</f>
        <v>0</v>
      </c>
      <c r="AR191" s="29">
        <f>[15]付费投放!AA191</f>
        <v>0</v>
      </c>
      <c r="AS191" s="29">
        <f>[11]属性汇总新!W188</f>
        <v>211625.11926266388</v>
      </c>
      <c r="AU191" s="29">
        <f t="shared" si="529"/>
        <v>943133140.9885807</v>
      </c>
      <c r="AV191" s="29">
        <f t="shared" si="530"/>
        <v>279509.43259950809</v>
      </c>
      <c r="AW191" s="29">
        <f t="shared" si="560"/>
        <v>9816.8554256044517</v>
      </c>
      <c r="AX191" s="29" t="e">
        <f t="shared" si="514"/>
        <v>#DIV/0!</v>
      </c>
      <c r="AY191" s="29">
        <f t="shared" si="531"/>
        <v>234785.59549525613</v>
      </c>
      <c r="AZ191" s="29" t="e">
        <f t="shared" si="561"/>
        <v>#DIV/0!</v>
      </c>
      <c r="BA191" s="29">
        <f t="shared" si="532"/>
        <v>0</v>
      </c>
      <c r="BB191" s="29">
        <f t="shared" si="533"/>
        <v>1000</v>
      </c>
      <c r="BC191" s="29">
        <f t="shared" si="571"/>
        <v>0</v>
      </c>
      <c r="BD191" s="29">
        <f t="shared" si="534"/>
        <v>0</v>
      </c>
      <c r="BE191" s="29">
        <f t="shared" si="535"/>
        <v>0</v>
      </c>
      <c r="BF191" s="29" t="e">
        <f t="shared" si="572"/>
        <v>#DIV/0!</v>
      </c>
      <c r="BG191" s="29">
        <f t="shared" si="536"/>
        <v>884724649.55275333</v>
      </c>
      <c r="BH191" s="29" t="e">
        <f t="shared" si="537"/>
        <v>#VALUE!</v>
      </c>
      <c r="BI191" s="29" t="e">
        <f t="shared" si="562"/>
        <v>#VALUE!</v>
      </c>
      <c r="BJ191" s="29">
        <f t="shared" si="538"/>
        <v>1434574163.3745339</v>
      </c>
      <c r="BK191" s="29">
        <f t="shared" si="539"/>
        <v>65767.084837529183</v>
      </c>
      <c r="BL191" s="29">
        <f t="shared" si="563"/>
        <v>18140.692112649653</v>
      </c>
      <c r="BM191" s="29">
        <f t="shared" si="540"/>
        <v>969372349.97972035</v>
      </c>
      <c r="BN191" s="29">
        <f t="shared" si="541"/>
        <v>323725.14910229552</v>
      </c>
      <c r="BO191" s="29">
        <f t="shared" si="564"/>
        <v>3041.2973428801079</v>
      </c>
      <c r="BP191" s="29">
        <f t="shared" si="542"/>
        <v>0</v>
      </c>
      <c r="BQ191" s="29">
        <f t="shared" si="543"/>
        <v>0</v>
      </c>
      <c r="BR191" s="29" t="e">
        <f t="shared" si="565"/>
        <v>#DIV/0!</v>
      </c>
      <c r="BS191" s="29" t="e">
        <f t="shared" si="544"/>
        <v>#VALUE!</v>
      </c>
      <c r="BT191" s="29">
        <f t="shared" si="545"/>
        <v>189645.41677091049</v>
      </c>
      <c r="BU191" s="29" t="e">
        <f t="shared" si="566"/>
        <v>#VALUE!</v>
      </c>
      <c r="BV191" s="29">
        <f t="shared" si="546"/>
        <v>0</v>
      </c>
      <c r="BW191" s="29">
        <f t="shared" si="547"/>
        <v>50</v>
      </c>
      <c r="BX191" s="29">
        <f t="shared" si="567"/>
        <v>0</v>
      </c>
      <c r="BY191" s="29">
        <f t="shared" si="548"/>
        <v>0</v>
      </c>
      <c r="BZ191" s="29">
        <f t="shared" si="549"/>
        <v>0</v>
      </c>
      <c r="CA191" s="29" t="e">
        <f t="shared" si="568"/>
        <v>#DIV/0!</v>
      </c>
      <c r="CB191" s="29">
        <f t="shared" si="550"/>
        <v>0</v>
      </c>
      <c r="CC191" s="29">
        <f t="shared" si="551"/>
        <v>0</v>
      </c>
      <c r="CD191" s="29" t="e">
        <f t="shared" si="569"/>
        <v>#DIV/0!</v>
      </c>
      <c r="CE191" s="29">
        <f t="shared" si="552"/>
        <v>0</v>
      </c>
      <c r="CF191" s="29">
        <f t="shared" si="553"/>
        <v>0</v>
      </c>
      <c r="CG191" s="29" t="e">
        <f t="shared" si="570"/>
        <v>#DIV/0!</v>
      </c>
      <c r="CI191" s="69" t="e">
        <f t="shared" si="515"/>
        <v>#DIV/0!</v>
      </c>
      <c r="CJ191" s="69" t="e">
        <f t="shared" si="516"/>
        <v>#DIV/0!</v>
      </c>
      <c r="CK191" s="69" t="e">
        <f t="shared" si="517"/>
        <v>#DIV/0!</v>
      </c>
      <c r="CL191" s="69" t="e">
        <f t="shared" si="518"/>
        <v>#DIV/0!</v>
      </c>
      <c r="CM191" s="69" t="e">
        <f t="shared" si="519"/>
        <v>#DIV/0!</v>
      </c>
      <c r="CN191" s="69" t="e">
        <f t="shared" si="520"/>
        <v>#DIV/0!</v>
      </c>
      <c r="CO191" s="69" t="e">
        <f t="shared" si="521"/>
        <v>#DIV/0!</v>
      </c>
      <c r="CP191" s="69" t="e">
        <f t="shared" si="522"/>
        <v>#DIV/0!</v>
      </c>
      <c r="CQ191" s="69" t="e">
        <f t="shared" si="523"/>
        <v>#DIV/0!</v>
      </c>
      <c r="CR191" s="69" t="e">
        <f t="shared" si="524"/>
        <v>#DIV/0!</v>
      </c>
      <c r="CS191" s="69" t="e">
        <f t="shared" si="525"/>
        <v>#DIV/0!</v>
      </c>
      <c r="CT191" s="69" t="e">
        <f t="shared" si="526"/>
        <v>#DIV/0!</v>
      </c>
      <c r="CU191" s="69" t="e">
        <f t="shared" si="554"/>
        <v>#VALUE!</v>
      </c>
      <c r="CV191" s="69" t="e">
        <f t="shared" si="527"/>
        <v>#DIV/0!</v>
      </c>
      <c r="CW191" s="99" t="e">
        <f t="shared" si="555"/>
        <v>#DIV/0!</v>
      </c>
      <c r="CX191" s="99" t="e">
        <f t="shared" si="556"/>
        <v>#DIV/0!</v>
      </c>
      <c r="CY191" s="99" t="e">
        <f t="shared" si="557"/>
        <v>#DIV/0!</v>
      </c>
      <c r="CZ191" s="99" t="e">
        <f t="shared" si="558"/>
        <v>#DIV/0!</v>
      </c>
      <c r="DA191" s="68" t="e">
        <f t="shared" si="559"/>
        <v>#DIV/0!</v>
      </c>
      <c r="DE191" s="29">
        <v>50</v>
      </c>
      <c r="DF191" s="29" t="e">
        <f>[6]武将升星!#REF!+[6]武将进阶!AH100+[6]武将升级!#REF!+#REF!+[7]士兵阶位属性!CE189+[7]士兵训练属性!BU190+[10]装备强化!CB150</f>
        <v>#REF!</v>
      </c>
      <c r="DG191" s="29" t="e">
        <f>INDEX((武将属性!$X$5:$X$104+武将属性!$Y$5:$Y$104)*(武将属性!$V$5:$V$104),$DE191,1)*INDEX(非r将兵属性验证!$W$7:$W$106,$DE191,1)+INDEX((士兵属性!$H$5:$H$104)*(士兵属性!$J$5:$J$104),$DE191,1)*INDEX(非r将兵属性验证!$AQ$7:$AQ$106,$DE191,1)+#REF!</f>
        <v>#REF!</v>
      </c>
      <c r="DH191" s="29" t="e">
        <f>INDEX((武将属性!$AJ$5:$AJ$104+武将属性!$AK$5:$AK$104)*(武将属性!$AH$5:$AH$104),$DE191,1)*INDEX(非r将兵属性验证!$X$7:$X$106,$DE191,1)+INDEX((士兵属性!$S$5:$S$104)*(士兵属性!$U$5:$U$104),$DE191,1)*INDEX(非r将兵属性验证!$AR$7:$AR$106,$DE191,1)+#REF!</f>
        <v>#REF!</v>
      </c>
      <c r="DI191" s="29"/>
      <c r="DJ191" s="29"/>
      <c r="DK191" s="29" t="e">
        <f>[6]武将升星!#REF!+[6]武将进阶!AK100+[6]武将升级!BG100+#REF!</f>
        <v>#REF!</v>
      </c>
      <c r="DL191" s="29">
        <f>0.5*INDEX(战法技能效用!$H$5:$H$104,$DE191,1)*(INDEX(非r将兵属性验证!$AC$7:$AC$106,$DE191,1)+INDEX(非r将兵属性验证!$AX$7:$AX$106,$DE191,1))</f>
        <v>2387051745.391036</v>
      </c>
      <c r="DM191" s="29" t="e">
        <f>[6]武将升星!AZ100+[6]武将进阶!AO100+[6]武将升级!BJ100+#REF!+[7]士兵阶位属性!CM101+[7]士兵训练属性!CC190+[10]装备强化!CI150</f>
        <v>#REF!</v>
      </c>
      <c r="DN191" s="29" t="e">
        <f>INDEX((武将属性!$X$5:$X$104+武将属性!$Y$5:$Y$104)*(武将属性!$V$5:$V$104),$DE191,1)*INDEX(非r将兵属性验证!$W$7:$W$106,$DE191,1)+INDEX((士兵属性!$H$5:$H$104)*(士兵属性!$J$5:$J$104),$DE191,1)*INDEX(非r将兵属性验证!$AQ$7:$AQ$106,$DE191,1)+#REF!</f>
        <v>#REF!</v>
      </c>
      <c r="DO191" s="29" t="e">
        <f>INDEX((武将属性!$AJ$5:$AJ$104+武将属性!$AK$5:$AK$104)*(武将属性!$AH$5:$AH$104),$DE191,1)*INDEX(非r将兵属性验证!$X$7:$X$106,$DE191,1)+INDEX((士兵属性!$S$5:$S$104)*(士兵属性!$U$5:$U$104),$DE191,1)*INDEX(非r将兵属性验证!$AR$7:$AR$106,$DE191,1)+#REF!</f>
        <v>#REF!</v>
      </c>
      <c r="DP191" s="29"/>
      <c r="DQ191" s="29"/>
      <c r="DR191" s="29" t="e">
        <f>[6]武将升星!BD100+[6]武将进阶!AR100+[6]武将升级!BM100+#REF!</f>
        <v>#REF!</v>
      </c>
      <c r="DS191" s="29">
        <f>0.5*INDEX(战法技能效用!$H$5:$H$104,$DE191,1)*(INDEX(非r将兵属性验证!$AC$7:$AC$106,$DE191,1)+INDEX(非r将兵属性验证!$AX$7:$AX$106,$DE191,1))</f>
        <v>2387051745.391036</v>
      </c>
      <c r="DT191" s="29" t="e">
        <f t="shared" si="528"/>
        <v>#REF!</v>
      </c>
    </row>
    <row r="192" spans="2:124" x14ac:dyDescent="0.15">
      <c r="B192" s="8">
        <v>8</v>
      </c>
      <c r="C192" s="29">
        <v>60</v>
      </c>
      <c r="D192" s="29">
        <f>[6]武将升星!$AZ189</f>
        <v>0</v>
      </c>
      <c r="E192" s="29">
        <f>[6]武将进阶!$AL189</f>
        <v>0</v>
      </c>
      <c r="F192" s="29">
        <f>[6]武将升级!$BH189</f>
        <v>1946254458.3040609</v>
      </c>
      <c r="G192" s="29">
        <f>[6]武将羁绊!$BC192</f>
        <v>2193053922.1856785</v>
      </c>
      <c r="H192" s="29">
        <f>[6]武将觉醒!BK189</f>
        <v>0</v>
      </c>
      <c r="I192" s="29">
        <f>[6]第4特性!AJ190</f>
        <v>309902206.62465674</v>
      </c>
      <c r="J192" s="29">
        <f>[7]士兵阶位属性!$CI190</f>
        <v>1210037785.3281224</v>
      </c>
      <c r="K192" s="29">
        <f>[7]士兵训练属性!$BY191</f>
        <v>1506998364.6038649</v>
      </c>
      <c r="L192" s="29">
        <f>[10]装备强化!$CE191</f>
        <v>3449816904.7243786</v>
      </c>
      <c r="M192" s="29"/>
      <c r="N192" s="29">
        <f>[4]圣人加成属性战力计算!$I193+[4]圣人加成属性战力计算!$R193</f>
        <v>362968520.00574833</v>
      </c>
      <c r="O192" s="29">
        <f>[12]爵位属性!$U189</f>
        <v>0</v>
      </c>
      <c r="P192" s="29" t="e">
        <f>[16]战法升星!AP190</f>
        <v>#DIV/0!</v>
      </c>
      <c r="Q192" s="29" t="e">
        <f>[13]宝物升星!AP189</f>
        <v>#VALUE!</v>
      </c>
      <c r="R192" s="29">
        <f>[13]宝物温养!$CL189</f>
        <v>2372143639.8102245</v>
      </c>
      <c r="S192" s="29">
        <f>[17]效用汇总!I87</f>
        <v>0</v>
      </c>
      <c r="T192" s="29">
        <f>[17]效用汇总!J87</f>
        <v>0</v>
      </c>
      <c r="U192" s="29">
        <f>[8]装备强化!CP191+[8]装备突破!BN191</f>
        <v>1698195874.6716709</v>
      </c>
      <c r="V192" s="29">
        <f>[14]藏品属性!AL196+[14]藏品属性!AM196</f>
        <v>899635594.42352724</v>
      </c>
      <c r="W192" s="29">
        <f>[15]育马!AY191+[15]词条!BF191</f>
        <v>2303147894.8033175</v>
      </c>
      <c r="X192" s="29">
        <f>[11]属性汇总新!V189</f>
        <v>1302525678.8154888</v>
      </c>
      <c r="Y192" s="29">
        <f>[6]武将升星!$BK189</f>
        <v>344115.60117925686</v>
      </c>
      <c r="Z192" s="29"/>
      <c r="AA192" s="29" t="e">
        <f>[6]武将升级!$BT189+[6]武将进阶!$AW189</f>
        <v>#VALUE!</v>
      </c>
      <c r="AB192" s="29"/>
      <c r="AC192" s="29">
        <f>[6]武将觉醒!$BY189</f>
        <v>86215.7001101817</v>
      </c>
      <c r="AD192" s="29">
        <f>[6]第4特性!BK190</f>
        <v>4119.0323400753086</v>
      </c>
      <c r="AE192" s="29"/>
      <c r="AF192" s="29">
        <f>[7]士兵训练属性!$CH191</f>
        <v>681141.71917844913</v>
      </c>
      <c r="AG192" s="29">
        <f>[10]装备强化!$CR191+[10]装备突破!$AJ191</f>
        <v>158763.19213523663</v>
      </c>
      <c r="AH192" s="29"/>
      <c r="AI192" s="29" t="e">
        <f>[4]圣人加成属性战力计算!$U193</f>
        <v>#DIV/0!</v>
      </c>
      <c r="AJ192" s="29"/>
      <c r="AK192" s="29">
        <f>[16]战法升星!$AU190</f>
        <v>341979.94761114498</v>
      </c>
      <c r="AL192" s="29">
        <f>[13]宝物升星!$AZ189</f>
        <v>339500.86224097438</v>
      </c>
      <c r="AM192" s="29">
        <f>[13]宝物温养!$CU189</f>
        <v>0</v>
      </c>
      <c r="AN192" s="29">
        <f>[17]投放验证!M88</f>
        <v>60</v>
      </c>
      <c r="AO192" s="29">
        <f>[17]投放验证!AE88+[17]投放验证!AM88</f>
        <v>0.41872644747480303</v>
      </c>
      <c r="AP192" s="29">
        <f>[8]装备强化!DC191+[8]装备突破!CA191</f>
        <v>502194.18208851921</v>
      </c>
      <c r="AQ192" s="29">
        <f>[14]藏品属性!AN196</f>
        <v>1986.3117405642031</v>
      </c>
      <c r="AR192" s="29">
        <f>[15]付费投放!AA192</f>
        <v>42238.124489432448</v>
      </c>
      <c r="AS192" s="29">
        <f>[11]属性汇总新!W189</f>
        <v>421852.86820340028</v>
      </c>
      <c r="AU192" s="29">
        <f t="shared" si="529"/>
        <v>2193053922.1856785</v>
      </c>
      <c r="AV192" s="29">
        <f t="shared" si="530"/>
        <v>344115.60117925686</v>
      </c>
      <c r="AW192" s="29">
        <f t="shared" si="560"/>
        <v>19346.771503006195</v>
      </c>
      <c r="AX192" s="29" t="e">
        <f t="shared" si="514"/>
        <v>#DIV/0!</v>
      </c>
      <c r="AY192" s="29">
        <f t="shared" si="531"/>
        <v>428195.64772132668</v>
      </c>
      <c r="AZ192" s="29" t="e">
        <f t="shared" si="561"/>
        <v>#DIV/0!</v>
      </c>
      <c r="BA192" s="29">
        <f t="shared" si="532"/>
        <v>309902206.62465674</v>
      </c>
      <c r="BB192" s="29">
        <f t="shared" si="533"/>
        <v>4119.0323400753086</v>
      </c>
      <c r="BC192" s="29">
        <f t="shared" si="571"/>
        <v>99358.446093307968</v>
      </c>
      <c r="BD192" s="29">
        <f t="shared" si="534"/>
        <v>0</v>
      </c>
      <c r="BE192" s="29">
        <f t="shared" si="535"/>
        <v>0</v>
      </c>
      <c r="BF192" s="29" t="e">
        <f t="shared" si="572"/>
        <v>#DIV/0!</v>
      </c>
      <c r="BG192" s="29">
        <f t="shared" si="536"/>
        <v>1946254458.3040609</v>
      </c>
      <c r="BH192" s="29" t="e">
        <f t="shared" si="537"/>
        <v>#VALUE!</v>
      </c>
      <c r="BI192" s="29" t="e">
        <f t="shared" si="562"/>
        <v>#VALUE!</v>
      </c>
      <c r="BJ192" s="29">
        <f t="shared" si="538"/>
        <v>3449816904.7243786</v>
      </c>
      <c r="BK192" s="29">
        <f t="shared" si="539"/>
        <v>158763.19213523663</v>
      </c>
      <c r="BL192" s="29">
        <f t="shared" si="563"/>
        <v>21670.183837894092</v>
      </c>
      <c r="BM192" s="29">
        <f t="shared" si="540"/>
        <v>2717036149.9319873</v>
      </c>
      <c r="BN192" s="29">
        <f t="shared" si="541"/>
        <v>681141.71917844913</v>
      </c>
      <c r="BO192" s="29">
        <f t="shared" si="564"/>
        <v>4889.7111837313469</v>
      </c>
      <c r="BP192" s="29">
        <f t="shared" si="542"/>
        <v>0</v>
      </c>
      <c r="BQ192" s="29">
        <f t="shared" si="543"/>
        <v>0</v>
      </c>
      <c r="BR192" s="29" t="e">
        <f t="shared" si="565"/>
        <v>#DIV/0!</v>
      </c>
      <c r="BS192" s="29" t="e">
        <f t="shared" si="544"/>
        <v>#VALUE!</v>
      </c>
      <c r="BT192" s="29">
        <f t="shared" si="545"/>
        <v>339500.86224097438</v>
      </c>
      <c r="BU192" s="29" t="e">
        <f t="shared" si="566"/>
        <v>#VALUE!</v>
      </c>
      <c r="BV192" s="29">
        <f t="shared" si="546"/>
        <v>0</v>
      </c>
      <c r="BW192" s="29">
        <f t="shared" si="547"/>
        <v>60.418726447474803</v>
      </c>
      <c r="BX192" s="29">
        <f t="shared" si="567"/>
        <v>0</v>
      </c>
      <c r="BY192" s="29">
        <f t="shared" si="548"/>
        <v>1698195874.6716709</v>
      </c>
      <c r="BZ192" s="29">
        <f t="shared" si="549"/>
        <v>502194.18208851921</v>
      </c>
      <c r="CA192" s="29">
        <f t="shared" si="568"/>
        <v>3381.552266514188</v>
      </c>
      <c r="CB192" s="29">
        <f t="shared" si="550"/>
        <v>2303147894.8033175</v>
      </c>
      <c r="CC192" s="29">
        <f t="shared" si="551"/>
        <v>42238.124489432448</v>
      </c>
      <c r="CD192" s="29">
        <f t="shared" si="569"/>
        <v>54527.702700898612</v>
      </c>
      <c r="CE192" s="29">
        <f t="shared" si="552"/>
        <v>899635594.42352724</v>
      </c>
      <c r="CF192" s="29">
        <f t="shared" si="553"/>
        <v>1986.3117405642031</v>
      </c>
      <c r="CG192" s="29">
        <f t="shared" si="570"/>
        <v>452917.62418319582</v>
      </c>
      <c r="CI192" s="69" t="e">
        <f t="shared" si="515"/>
        <v>#DIV/0!</v>
      </c>
      <c r="CJ192" s="69" t="e">
        <f t="shared" si="516"/>
        <v>#DIV/0!</v>
      </c>
      <c r="CK192" s="69" t="e">
        <f t="shared" si="517"/>
        <v>#DIV/0!</v>
      </c>
      <c r="CL192" s="69" t="e">
        <f t="shared" si="518"/>
        <v>#DIV/0!</v>
      </c>
      <c r="CM192" s="69" t="e">
        <f t="shared" si="519"/>
        <v>#DIV/0!</v>
      </c>
      <c r="CN192" s="69" t="e">
        <f t="shared" si="520"/>
        <v>#DIV/0!</v>
      </c>
      <c r="CO192" s="69" t="e">
        <f t="shared" si="521"/>
        <v>#DIV/0!</v>
      </c>
      <c r="CP192" s="69" t="e">
        <f t="shared" si="522"/>
        <v>#DIV/0!</v>
      </c>
      <c r="CQ192" s="69" t="e">
        <f t="shared" si="523"/>
        <v>#DIV/0!</v>
      </c>
      <c r="CR192" s="69" t="e">
        <f t="shared" si="524"/>
        <v>#DIV/0!</v>
      </c>
      <c r="CS192" s="69" t="e">
        <f t="shared" si="525"/>
        <v>#DIV/0!</v>
      </c>
      <c r="CT192" s="69" t="e">
        <f t="shared" si="526"/>
        <v>#DIV/0!</v>
      </c>
      <c r="CU192" s="69" t="e">
        <f t="shared" si="554"/>
        <v>#VALUE!</v>
      </c>
      <c r="CV192" s="69" t="e">
        <f t="shared" si="527"/>
        <v>#DIV/0!</v>
      </c>
      <c r="CW192" s="99" t="e">
        <f t="shared" si="555"/>
        <v>#DIV/0!</v>
      </c>
      <c r="CX192" s="99" t="e">
        <f t="shared" si="556"/>
        <v>#DIV/0!</v>
      </c>
      <c r="CY192" s="99" t="e">
        <f t="shared" si="557"/>
        <v>#DIV/0!</v>
      </c>
      <c r="CZ192" s="99" t="e">
        <f t="shared" si="558"/>
        <v>#DIV/0!</v>
      </c>
      <c r="DA192" s="68" t="e">
        <f t="shared" si="559"/>
        <v>#DIV/0!</v>
      </c>
      <c r="DE192" s="29">
        <v>60</v>
      </c>
      <c r="DF192" s="29" t="e">
        <f>[6]武将升星!#REF!+[6]武将进阶!AH101+[6]武将升级!#REF!+#REF!+[7]士兵阶位属性!CE190+[7]士兵训练属性!BU191+[10]装备强化!CB151</f>
        <v>#REF!</v>
      </c>
      <c r="DG192" s="29" t="e">
        <f>INDEX((武将属性!$X$5:$X$104+武将属性!$Y$5:$Y$104)*(武将属性!$V$5:$V$104),$DE192,1)*INDEX(非r将兵属性验证!$W$7:$W$106,$DE192,1)+INDEX((士兵属性!$H$5:$H$104)*(士兵属性!$J$5:$J$104),$DE192,1)*INDEX(非r将兵属性验证!$AQ$7:$AQ$106,$DE192,1)+#REF!</f>
        <v>#REF!</v>
      </c>
      <c r="DH192" s="29" t="e">
        <f>INDEX((武将属性!$AJ$5:$AJ$104+武将属性!$AK$5:$AK$104)*(武将属性!$AH$5:$AH$104),$DE192,1)*INDEX(非r将兵属性验证!$X$7:$X$106,$DE192,1)+INDEX((士兵属性!$S$5:$S$104)*(士兵属性!$U$5:$U$104),$DE192,1)*INDEX(非r将兵属性验证!$AR$7:$AR$106,$DE192,1)+#REF!</f>
        <v>#REF!</v>
      </c>
      <c r="DI192" s="29"/>
      <c r="DJ192" s="29"/>
      <c r="DK192" s="29" t="e">
        <f>[6]武将升星!#REF!+[6]武将进阶!AK101+[6]武将升级!BG101+#REF!</f>
        <v>#REF!</v>
      </c>
      <c r="DL192" s="29">
        <f>0.5*INDEX(战法技能效用!$H$5:$H$104,$DE192,1)*(INDEX(非r将兵属性验证!$AC$7:$AC$106,$DE192,1)+INDEX(非r将兵属性验证!$AX$7:$AX$106,$DE192,1))</f>
        <v>8152917601.2043209</v>
      </c>
      <c r="DM192" s="29" t="e">
        <f>[6]武将升星!AZ101+[6]武将进阶!AO101+[6]武将升级!BJ101+#REF!+[7]士兵阶位属性!CM102+[7]士兵训练属性!CC191+[10]装备强化!CI151</f>
        <v>#REF!</v>
      </c>
      <c r="DN192" s="29" t="e">
        <f>INDEX((武将属性!$X$5:$X$104+武将属性!$Y$5:$Y$104)*(武将属性!$V$5:$V$104),$DE192,1)*INDEX(非r将兵属性验证!$W$7:$W$106,$DE192,1)+INDEX((士兵属性!$H$5:$H$104)*(士兵属性!$J$5:$J$104),$DE192,1)*INDEX(非r将兵属性验证!$AQ$7:$AQ$106,$DE192,1)+#REF!</f>
        <v>#REF!</v>
      </c>
      <c r="DO192" s="29" t="e">
        <f>INDEX((武将属性!$AJ$5:$AJ$104+武将属性!$AK$5:$AK$104)*(武将属性!$AH$5:$AH$104),$DE192,1)*INDEX(非r将兵属性验证!$X$7:$X$106,$DE192,1)+INDEX((士兵属性!$S$5:$S$104)*(士兵属性!$U$5:$U$104),$DE192,1)*INDEX(非r将兵属性验证!$AR$7:$AR$106,$DE192,1)+#REF!</f>
        <v>#REF!</v>
      </c>
      <c r="DP192" s="29"/>
      <c r="DQ192" s="29"/>
      <c r="DR192" s="29" t="e">
        <f>[6]武将升星!BD101+[6]武将进阶!AR101+[6]武将升级!BM101+#REF!</f>
        <v>#REF!</v>
      </c>
      <c r="DS192" s="29">
        <f>0.5*INDEX(战法技能效用!$H$5:$H$104,$DE192,1)*(INDEX(非r将兵属性验证!$AC$7:$AC$106,$DE192,1)+INDEX(非r将兵属性验证!$AX$7:$AX$106,$DE192,1))</f>
        <v>8152917601.2043209</v>
      </c>
      <c r="DT192" s="29" t="e">
        <f t="shared" si="528"/>
        <v>#REF!</v>
      </c>
    </row>
    <row r="193" spans="2:124" x14ac:dyDescent="0.15">
      <c r="B193" s="8">
        <v>9</v>
      </c>
      <c r="C193" s="29">
        <v>70</v>
      </c>
      <c r="D193" s="29">
        <f>[6]武将升星!$AZ190</f>
        <v>0</v>
      </c>
      <c r="E193" s="29">
        <f>[6]武将进阶!$AL190</f>
        <v>0</v>
      </c>
      <c r="F193" s="29">
        <f>[6]武将升级!$BH190</f>
        <v>4220401403.5464535</v>
      </c>
      <c r="G193" s="29">
        <f>[6]武将羁绊!$BC193</f>
        <v>3624947745.5034571</v>
      </c>
      <c r="H193" s="29">
        <f>[6]武将觉醒!BK190</f>
        <v>0</v>
      </c>
      <c r="I193" s="29">
        <f>[6]第4特性!AJ191</f>
        <v>2440500652.1000381</v>
      </c>
      <c r="J193" s="29">
        <f>[7]士兵阶位属性!$CI191</f>
        <v>4078618201.336421</v>
      </c>
      <c r="K193" s="29">
        <f>[7]士兵训练属性!$BY192</f>
        <v>6440964615.2371969</v>
      </c>
      <c r="L193" s="29">
        <f>[10]装备强化!$CE192</f>
        <v>9875299848.980463</v>
      </c>
      <c r="M193" s="29"/>
      <c r="N193" s="29">
        <f>[4]圣人加成属性战力计算!$I194+[4]圣人加成属性战力计算!$R194</f>
        <v>231648174.18314314</v>
      </c>
      <c r="O193" s="29">
        <f>[12]爵位属性!$U190</f>
        <v>0</v>
      </c>
      <c r="P193" s="29" t="e">
        <f>[16]战法升星!AP191</f>
        <v>#DIV/0!</v>
      </c>
      <c r="Q193" s="29" t="e">
        <f>[13]宝物升星!AP190</f>
        <v>#VALUE!</v>
      </c>
      <c r="R193" s="29">
        <f>[13]宝物温养!$CL190</f>
        <v>4677351436.6130428</v>
      </c>
      <c r="S193" s="29">
        <f>[17]效用汇总!I88</f>
        <v>5554563264.6394663</v>
      </c>
      <c r="T193" s="29">
        <f>[17]效用汇总!J88</f>
        <v>22884051807.759029</v>
      </c>
      <c r="U193" s="29">
        <f>[8]装备强化!CP192+[8]装备突破!BN192</f>
        <v>4596012142.8678036</v>
      </c>
      <c r="V193" s="29">
        <f>[14]藏品属性!AL197+[14]藏品属性!AM197</f>
        <v>3041198882.8497076</v>
      </c>
      <c r="W193" s="29">
        <f>[15]育马!AY192+[15]词条!BF192</f>
        <v>5925377816.1839333</v>
      </c>
      <c r="X193" s="29">
        <f>[11]属性汇总新!V190</f>
        <v>3641591525.3209004</v>
      </c>
      <c r="Y193" s="29">
        <f>[6]武将升星!$BK190</f>
        <v>460240.4843046256</v>
      </c>
      <c r="Z193" s="29"/>
      <c r="AA193" s="29" t="e">
        <f>[6]武将升级!$BT190+[6]武将进阶!$AW190</f>
        <v>#VALUE!</v>
      </c>
      <c r="AB193" s="29"/>
      <c r="AC193" s="29">
        <f>[6]武将觉醒!$BY190</f>
        <v>128290.14115338789</v>
      </c>
      <c r="AD193" s="29">
        <f>[6]第4特性!BK191</f>
        <v>46986.821328464546</v>
      </c>
      <c r="AE193" s="29"/>
      <c r="AF193" s="29">
        <f>[7]士兵训练属性!$CH192</f>
        <v>1339017.0189942215</v>
      </c>
      <c r="AG193" s="29">
        <f>[10]装备强化!$CR192+[10]装备突破!$AJ192</f>
        <v>316462.29164923163</v>
      </c>
      <c r="AH193" s="29"/>
      <c r="AI193" s="29" t="e">
        <f>[4]圣人加成属性战力计算!$U194</f>
        <v>#DIV/0!</v>
      </c>
      <c r="AJ193" s="29"/>
      <c r="AK193" s="29">
        <f>[16]战法升星!$AU191</f>
        <v>567069.43082581903</v>
      </c>
      <c r="AL193" s="29">
        <f>[13]宝物升星!$AZ190</f>
        <v>627427.16266389773</v>
      </c>
      <c r="AM193" s="29">
        <f>[13]宝物温养!$CU190</f>
        <v>0</v>
      </c>
      <c r="AN193" s="29">
        <f>[17]投放验证!M89</f>
        <v>70</v>
      </c>
      <c r="AO193" s="29">
        <f>[17]投放验证!AE89+[17]投放验证!AM89</f>
        <v>761900.15369529242</v>
      </c>
      <c r="AP193" s="29">
        <f>[8]装备强化!DC192+[8]装备突破!CA192</f>
        <v>1114035.4184911649</v>
      </c>
      <c r="AQ193" s="29">
        <f>[14]藏品属性!AN197</f>
        <v>10390.848900625357</v>
      </c>
      <c r="AR193" s="29">
        <f>[15]付费投放!AA193</f>
        <v>186516.81858036085</v>
      </c>
      <c r="AS193" s="29">
        <f>[11]属性汇总新!W190</f>
        <v>815874.98294889578</v>
      </c>
      <c r="AU193" s="29">
        <f t="shared" si="529"/>
        <v>3624947745.5034571</v>
      </c>
      <c r="AV193" s="29">
        <f t="shared" si="530"/>
        <v>460240.4843046256</v>
      </c>
      <c r="AW193" s="29">
        <f t="shared" si="560"/>
        <v>12330.637368839391</v>
      </c>
      <c r="AX193" s="29" t="e">
        <f t="shared" si="514"/>
        <v>#DIV/0!</v>
      </c>
      <c r="AY193" s="29">
        <f t="shared" si="531"/>
        <v>695359.57197920687</v>
      </c>
      <c r="AZ193" s="29" t="e">
        <f t="shared" si="561"/>
        <v>#DIV/0!</v>
      </c>
      <c r="BA193" s="29">
        <f t="shared" si="532"/>
        <v>2440500652.1000381</v>
      </c>
      <c r="BB193" s="29">
        <f t="shared" si="533"/>
        <v>46986.821328464546</v>
      </c>
      <c r="BC193" s="29">
        <f t="shared" si="571"/>
        <v>49701.617362454948</v>
      </c>
      <c r="BD193" s="29">
        <f t="shared" si="534"/>
        <v>0</v>
      </c>
      <c r="BE193" s="29">
        <f t="shared" si="535"/>
        <v>0</v>
      </c>
      <c r="BF193" s="29" t="e">
        <f t="shared" si="572"/>
        <v>#DIV/0!</v>
      </c>
      <c r="BG193" s="29">
        <f t="shared" si="536"/>
        <v>4220401403.5464535</v>
      </c>
      <c r="BH193" s="29" t="e">
        <f t="shared" si="537"/>
        <v>#VALUE!</v>
      </c>
      <c r="BI193" s="29" t="e">
        <f t="shared" si="562"/>
        <v>#VALUE!</v>
      </c>
      <c r="BJ193" s="29">
        <f t="shared" si="538"/>
        <v>9875299848.980463</v>
      </c>
      <c r="BK193" s="29">
        <f t="shared" si="539"/>
        <v>316462.29164923163</v>
      </c>
      <c r="BL193" s="29">
        <f t="shared" si="563"/>
        <v>40745.210112540022</v>
      </c>
      <c r="BM193" s="29">
        <f t="shared" si="540"/>
        <v>10519582816.573618</v>
      </c>
      <c r="BN193" s="29">
        <f t="shared" si="541"/>
        <v>1339017.0189942215</v>
      </c>
      <c r="BO193" s="29">
        <f t="shared" si="564"/>
        <v>11860.221334995569</v>
      </c>
      <c r="BP193" s="29">
        <f t="shared" si="542"/>
        <v>0</v>
      </c>
      <c r="BQ193" s="29">
        <f t="shared" si="543"/>
        <v>0</v>
      </c>
      <c r="BR193" s="29" t="e">
        <f t="shared" si="565"/>
        <v>#DIV/0!</v>
      </c>
      <c r="BS193" s="29" t="e">
        <f t="shared" si="544"/>
        <v>#VALUE!</v>
      </c>
      <c r="BT193" s="29">
        <f t="shared" si="545"/>
        <v>627427.16266389773</v>
      </c>
      <c r="BU193" s="29" t="e">
        <f t="shared" si="566"/>
        <v>#VALUE!</v>
      </c>
      <c r="BV193" s="29">
        <f t="shared" si="546"/>
        <v>28438615072.398495</v>
      </c>
      <c r="BW193" s="29">
        <f t="shared" si="547"/>
        <v>761970.15369529242</v>
      </c>
      <c r="BX193" s="29">
        <f t="shared" si="567"/>
        <v>37325.438653912686</v>
      </c>
      <c r="BY193" s="29">
        <f t="shared" si="548"/>
        <v>4596012142.8678036</v>
      </c>
      <c r="BZ193" s="29">
        <f t="shared" si="549"/>
        <v>1114035.4184911649</v>
      </c>
      <c r="CA193" s="29">
        <f t="shared" si="568"/>
        <v>4736.2225619737619</v>
      </c>
      <c r="CB193" s="29">
        <f t="shared" si="550"/>
        <v>5925377816.1839333</v>
      </c>
      <c r="CC193" s="29">
        <f t="shared" si="551"/>
        <v>186516.81858036085</v>
      </c>
      <c r="CD193" s="29">
        <f t="shared" si="569"/>
        <v>25105.785328898157</v>
      </c>
      <c r="CE193" s="29">
        <f t="shared" si="552"/>
        <v>3041198882.8497076</v>
      </c>
      <c r="CF193" s="29">
        <f t="shared" si="553"/>
        <v>10390.848900625357</v>
      </c>
      <c r="CG193" s="29">
        <f t="shared" si="570"/>
        <v>254810.37773299555</v>
      </c>
      <c r="CI193" s="69" t="e">
        <f t="shared" si="515"/>
        <v>#DIV/0!</v>
      </c>
      <c r="CJ193" s="69" t="e">
        <f t="shared" si="516"/>
        <v>#DIV/0!</v>
      </c>
      <c r="CK193" s="69" t="e">
        <f t="shared" si="517"/>
        <v>#DIV/0!</v>
      </c>
      <c r="CL193" s="69" t="e">
        <f t="shared" si="518"/>
        <v>#DIV/0!</v>
      </c>
      <c r="CM193" s="69" t="e">
        <f t="shared" si="519"/>
        <v>#DIV/0!</v>
      </c>
      <c r="CN193" s="69" t="e">
        <f t="shared" si="520"/>
        <v>#DIV/0!</v>
      </c>
      <c r="CO193" s="69" t="e">
        <f t="shared" si="521"/>
        <v>#DIV/0!</v>
      </c>
      <c r="CP193" s="69" t="e">
        <f t="shared" si="522"/>
        <v>#DIV/0!</v>
      </c>
      <c r="CQ193" s="69" t="e">
        <f t="shared" si="523"/>
        <v>#DIV/0!</v>
      </c>
      <c r="CR193" s="69" t="e">
        <f t="shared" si="524"/>
        <v>#DIV/0!</v>
      </c>
      <c r="CS193" s="69" t="e">
        <f t="shared" si="525"/>
        <v>#DIV/0!</v>
      </c>
      <c r="CT193" s="69" t="e">
        <f t="shared" si="526"/>
        <v>#DIV/0!</v>
      </c>
      <c r="CU193" s="69" t="e">
        <f t="shared" si="554"/>
        <v>#VALUE!</v>
      </c>
      <c r="CV193" s="69" t="e">
        <f t="shared" si="527"/>
        <v>#DIV/0!</v>
      </c>
      <c r="CW193" s="99" t="e">
        <f t="shared" si="555"/>
        <v>#DIV/0!</v>
      </c>
      <c r="CX193" s="99" t="e">
        <f t="shared" si="556"/>
        <v>#DIV/0!</v>
      </c>
      <c r="CY193" s="99" t="e">
        <f t="shared" si="557"/>
        <v>#DIV/0!</v>
      </c>
      <c r="CZ193" s="99" t="e">
        <f t="shared" si="558"/>
        <v>#DIV/0!</v>
      </c>
      <c r="DA193" s="68" t="e">
        <f t="shared" si="559"/>
        <v>#DIV/0!</v>
      </c>
      <c r="DE193" s="29">
        <v>70</v>
      </c>
      <c r="DF193" s="29" t="e">
        <f>[6]武将升星!#REF!+[6]武将进阶!AH102+[6]武将升级!#REF!+#REF!+[7]士兵阶位属性!CE191+[7]士兵训练属性!BU192+[10]装备强化!CB152</f>
        <v>#REF!</v>
      </c>
      <c r="DG193" s="29" t="e">
        <f>INDEX((武将属性!$X$5:$X$104+武将属性!$Y$5:$Y$104)*(武将属性!$V$5:$V$104),$DE193,1)*INDEX(非r将兵属性验证!$W$7:$W$106,$DE193,1)+INDEX((士兵属性!$H$5:$H$104)*(士兵属性!$J$5:$J$104),$DE193,1)*INDEX(非r将兵属性验证!$AQ$7:$AQ$106,$DE193,1)+#REF!</f>
        <v>#REF!</v>
      </c>
      <c r="DH193" s="29" t="e">
        <f>INDEX((武将属性!$AJ$5:$AJ$104+武将属性!$AK$5:$AK$104)*(武将属性!$AH$5:$AH$104),$DE193,1)*INDEX(非r将兵属性验证!$X$7:$X$106,$DE193,1)+INDEX((士兵属性!$S$5:$S$104)*(士兵属性!$U$5:$U$104),$DE193,1)*INDEX(非r将兵属性验证!$AR$7:$AR$106,$DE193,1)+#REF!</f>
        <v>#REF!</v>
      </c>
      <c r="DI193" s="29"/>
      <c r="DJ193" s="29"/>
      <c r="DK193" s="29" t="e">
        <f>[6]武将升星!#REF!+[6]武将进阶!AK102+[6]武将升级!BG102+#REF!</f>
        <v>#REF!</v>
      </c>
      <c r="DL193" s="29">
        <f>0.5*INDEX(战法技能效用!$H$5:$H$104,$DE193,1)*(INDEX(非r将兵属性验证!$AC$7:$AC$106,$DE193,1)+INDEX(非r将兵属性验证!$AX$7:$AX$106,$DE193,1))</f>
        <v>24643827882.356434</v>
      </c>
      <c r="DM193" s="29" t="e">
        <f>[6]武将升星!AZ102+[6]武将进阶!AO102+[6]武将升级!BJ102+#REF!+[7]士兵阶位属性!CM103+[7]士兵训练属性!CC192+[10]装备强化!CI152</f>
        <v>#REF!</v>
      </c>
      <c r="DN193" s="29" t="e">
        <f>INDEX((武将属性!$X$5:$X$104+武将属性!$Y$5:$Y$104)*(武将属性!$V$5:$V$104),$DE193,1)*INDEX(非r将兵属性验证!$W$7:$W$106,$DE193,1)+INDEX((士兵属性!$H$5:$H$104)*(士兵属性!$J$5:$J$104),$DE193,1)*INDEX(非r将兵属性验证!$AQ$7:$AQ$106,$DE193,1)+#REF!</f>
        <v>#REF!</v>
      </c>
      <c r="DO193" s="29" t="e">
        <f>INDEX((武将属性!$AJ$5:$AJ$104+武将属性!$AK$5:$AK$104)*(武将属性!$AH$5:$AH$104),$DE193,1)*INDEX(非r将兵属性验证!$X$7:$X$106,$DE193,1)+INDEX((士兵属性!$S$5:$S$104)*(士兵属性!$U$5:$U$104),$DE193,1)*INDEX(非r将兵属性验证!$AR$7:$AR$106,$DE193,1)+#REF!</f>
        <v>#REF!</v>
      </c>
      <c r="DP193" s="29"/>
      <c r="DQ193" s="29"/>
      <c r="DR193" s="29" t="e">
        <f>[6]武将升星!BD102+[6]武将进阶!AR102+[6]武将升级!BM102+#REF!</f>
        <v>#REF!</v>
      </c>
      <c r="DS193" s="29">
        <f>0.5*INDEX(战法技能效用!$H$5:$H$104,$DE193,1)*(INDEX(非r将兵属性验证!$AC$7:$AC$106,$DE193,1)+INDEX(非r将兵属性验证!$AX$7:$AX$106,$DE193,1))</f>
        <v>24643827882.356434</v>
      </c>
      <c r="DT193" s="29" t="e">
        <f t="shared" si="528"/>
        <v>#REF!</v>
      </c>
    </row>
    <row r="194" spans="2:124" x14ac:dyDescent="0.15">
      <c r="B194" s="8">
        <v>10</v>
      </c>
      <c r="C194" s="29">
        <v>80</v>
      </c>
      <c r="D194" s="29">
        <f>[6]武将升星!$AZ191</f>
        <v>0</v>
      </c>
      <c r="E194" s="29">
        <f>[6]武将进阶!$AL191</f>
        <v>0</v>
      </c>
      <c r="F194" s="29">
        <f>[6]武将升级!$BH191</f>
        <v>9522700260.4161091</v>
      </c>
      <c r="G194" s="29">
        <f>[6]武将羁绊!$BC194</f>
        <v>6964493455.4269619</v>
      </c>
      <c r="H194" s="29">
        <f>[6]武将觉醒!BK191</f>
        <v>0</v>
      </c>
      <c r="I194" s="29">
        <f>[6]第4特性!AJ192</f>
        <v>9323110998.613142</v>
      </c>
      <c r="J194" s="29">
        <f>[7]士兵阶位属性!$CI192</f>
        <v>13516551456.472252</v>
      </c>
      <c r="K194" s="29">
        <f>[7]士兵训练属性!$BY193</f>
        <v>24744310798.916142</v>
      </c>
      <c r="L194" s="29">
        <f>[10]装备强化!$CE193</f>
        <v>30686461497.10598</v>
      </c>
      <c r="M194" s="29"/>
      <c r="N194" s="29">
        <f>[4]圣人加成属性战力计算!$I195+[4]圣人加成属性战力计算!$R195</f>
        <v>4666154797.9885864</v>
      </c>
      <c r="O194" s="29">
        <f>[12]爵位属性!$U191</f>
        <v>0</v>
      </c>
      <c r="P194" s="29" t="e">
        <f>[16]战法升星!AP192</f>
        <v>#DIV/0!</v>
      </c>
      <c r="Q194" s="29" t="e">
        <f>[13]宝物升星!AP191</f>
        <v>#VALUE!</v>
      </c>
      <c r="R194" s="29">
        <f>[13]宝物温养!$CL191</f>
        <v>11571613189.931911</v>
      </c>
      <c r="S194" s="29">
        <f>[17]效用汇总!I89</f>
        <v>14376438033.209263</v>
      </c>
      <c r="T194" s="29">
        <f>[17]效用汇总!J89</f>
        <v>80481674624.084091</v>
      </c>
      <c r="U194" s="29">
        <f>[8]装备强化!CP193+[8]装备突破!BN193</f>
        <v>25201878296.910782</v>
      </c>
      <c r="V194" s="29">
        <f>[14]藏品属性!AL198+[14]藏品属性!AM198</f>
        <v>15321883562.210056</v>
      </c>
      <c r="W194" s="29">
        <f>[15]育马!AY193+[15]词条!BF193</f>
        <v>9800808754.9962616</v>
      </c>
      <c r="X194" s="29">
        <f>[11]属性汇总新!V191</f>
        <v>9197799856.2539825</v>
      </c>
      <c r="Y194" s="29">
        <f>[6]武将升星!$BK191</f>
        <v>565111.68875534018</v>
      </c>
      <c r="Z194" s="29"/>
      <c r="AA194" s="29" t="e">
        <f>[6]武将升级!$BT191+[6]武将进阶!$AW191</f>
        <v>#VALUE!</v>
      </c>
      <c r="AB194" s="29"/>
      <c r="AC194" s="29">
        <f>[6]武将觉醒!$BY191</f>
        <v>130883.29873388264</v>
      </c>
      <c r="AD194" s="29">
        <f>[6]第4特性!BK192</f>
        <v>149847.44329306865</v>
      </c>
      <c r="AE194" s="29"/>
      <c r="AF194" s="29">
        <f>[7]士兵训练属性!$CH193</f>
        <v>2640353.6072407197</v>
      </c>
      <c r="AG194" s="29">
        <f>[10]装备强化!$CR193+[10]装备突破!$AJ193</f>
        <v>671047.78221397987</v>
      </c>
      <c r="AH194" s="29"/>
      <c r="AI194" s="29" t="e">
        <f>[4]圣人加成属性战力计算!$U195</f>
        <v>#DIV/0!</v>
      </c>
      <c r="AJ194" s="29"/>
      <c r="AK194" s="29">
        <f>[16]战法升星!$AU192</f>
        <v>806848</v>
      </c>
      <c r="AL194" s="29">
        <f>[13]宝物升星!$AZ191</f>
        <v>1223665.2826887313</v>
      </c>
      <c r="AM194" s="29">
        <f>[13]宝物温养!$CU191</f>
        <v>0</v>
      </c>
      <c r="AN194" s="29">
        <f>[17]投放验证!M90</f>
        <v>80</v>
      </c>
      <c r="AO194" s="29">
        <f>[17]投放验证!AE90+[17]投放验证!AM90</f>
        <v>2449052.6239964729</v>
      </c>
      <c r="AP194" s="29">
        <f>[8]装备强化!DC193+[8]装备突破!CA193</f>
        <v>3272440.6368316505</v>
      </c>
      <c r="AQ194" s="29">
        <f>[14]藏品属性!AN198</f>
        <v>27001.301972463552</v>
      </c>
      <c r="AR194" s="29">
        <f>[15]付费投放!AA194</f>
        <v>484412.28468051477</v>
      </c>
      <c r="AS194" s="29">
        <f>[11]属性汇总新!W191</f>
        <v>1563258.0306712708</v>
      </c>
      <c r="AU194" s="29">
        <f t="shared" si="529"/>
        <v>6964493455.4269619</v>
      </c>
      <c r="AV194" s="29">
        <f t="shared" si="530"/>
        <v>565111.68875534018</v>
      </c>
      <c r="AW194" s="29">
        <f t="shared" si="560"/>
        <v>31844.258177591186</v>
      </c>
      <c r="AX194" s="29" t="e">
        <f t="shared" si="514"/>
        <v>#DIV/0!</v>
      </c>
      <c r="AY194" s="29">
        <f t="shared" si="531"/>
        <v>937731.29873388261</v>
      </c>
      <c r="AZ194" s="29" t="e">
        <f t="shared" si="561"/>
        <v>#DIV/0!</v>
      </c>
      <c r="BA194" s="29">
        <f t="shared" si="532"/>
        <v>9323110998.613142</v>
      </c>
      <c r="BB194" s="29">
        <f t="shared" si="533"/>
        <v>149847.44329306865</v>
      </c>
      <c r="BC194" s="29">
        <f t="shared" si="571"/>
        <v>66912.003982257796</v>
      </c>
      <c r="BD194" s="29">
        <f t="shared" si="534"/>
        <v>0</v>
      </c>
      <c r="BE194" s="29">
        <f t="shared" si="535"/>
        <v>0</v>
      </c>
      <c r="BF194" s="29" t="e">
        <f t="shared" si="572"/>
        <v>#DIV/0!</v>
      </c>
      <c r="BG194" s="29">
        <f t="shared" si="536"/>
        <v>9522700260.4161091</v>
      </c>
      <c r="BH194" s="29" t="e">
        <f t="shared" si="537"/>
        <v>#VALUE!</v>
      </c>
      <c r="BI194" s="29" t="e">
        <f>(BG194-BG193)/(BH194-BH193)</f>
        <v>#VALUE!</v>
      </c>
      <c r="BJ194" s="29">
        <f t="shared" si="538"/>
        <v>30686461497.10598</v>
      </c>
      <c r="BK194" s="29">
        <f t="shared" si="539"/>
        <v>671047.78221397987</v>
      </c>
      <c r="BL194" s="29">
        <f>(BJ194-BJ193)/(BK194-BK193)</f>
        <v>58691.520668202145</v>
      </c>
      <c r="BM194" s="29">
        <f t="shared" si="540"/>
        <v>38260862255.388397</v>
      </c>
      <c r="BN194" s="29">
        <f t="shared" si="541"/>
        <v>2640353.6072407197</v>
      </c>
      <c r="BO194" s="29">
        <f>(BM194-BM193)/(BN194-BN193)</f>
        <v>21317.528216274241</v>
      </c>
      <c r="BP194" s="29">
        <f t="shared" si="542"/>
        <v>0</v>
      </c>
      <c r="BQ194" s="29">
        <f t="shared" si="543"/>
        <v>0</v>
      </c>
      <c r="BR194" s="29" t="e">
        <f>(BP194-BP193)/(BQ194-BQ193)</f>
        <v>#DIV/0!</v>
      </c>
      <c r="BS194" s="29" t="e">
        <f t="shared" si="544"/>
        <v>#VALUE!</v>
      </c>
      <c r="BT194" s="29">
        <f t="shared" si="545"/>
        <v>1223665.2826887313</v>
      </c>
      <c r="BU194" s="29" t="e">
        <f>(BS194-BS193)/(BT194-BT193)</f>
        <v>#VALUE!</v>
      </c>
      <c r="BV194" s="29">
        <f t="shared" si="546"/>
        <v>94858112657.29335</v>
      </c>
      <c r="BW194" s="29">
        <f t="shared" si="547"/>
        <v>2449132.6239964729</v>
      </c>
      <c r="BX194" s="29">
        <f t="shared" si="567"/>
        <v>39367.57648066822</v>
      </c>
      <c r="BY194" s="29">
        <f t="shared" si="548"/>
        <v>25201878296.910782</v>
      </c>
      <c r="BZ194" s="29">
        <f t="shared" si="549"/>
        <v>3272440.6368316505</v>
      </c>
      <c r="CA194" s="29">
        <f t="shared" si="568"/>
        <v>9546.8014897990433</v>
      </c>
      <c r="CB194" s="29">
        <f t="shared" si="550"/>
        <v>9800808754.9962616</v>
      </c>
      <c r="CC194" s="29">
        <f t="shared" si="551"/>
        <v>484412.28468051477</v>
      </c>
      <c r="CD194" s="29">
        <f t="shared" si="569"/>
        <v>13009.365296984377</v>
      </c>
      <c r="CE194" s="29">
        <f t="shared" si="552"/>
        <v>15321883562.210056</v>
      </c>
      <c r="CF194" s="29">
        <f t="shared" si="553"/>
        <v>27001.301972463552</v>
      </c>
      <c r="CG194" s="29">
        <f t="shared" si="570"/>
        <v>739334.72050689266</v>
      </c>
      <c r="CI194" s="69" t="e">
        <f t="shared" si="515"/>
        <v>#DIV/0!</v>
      </c>
      <c r="CJ194" s="69" t="e">
        <f t="shared" si="516"/>
        <v>#DIV/0!</v>
      </c>
      <c r="CK194" s="69" t="e">
        <f t="shared" si="517"/>
        <v>#DIV/0!</v>
      </c>
      <c r="CL194" s="69" t="e">
        <f t="shared" si="518"/>
        <v>#DIV/0!</v>
      </c>
      <c r="CM194" s="69" t="e">
        <f t="shared" si="519"/>
        <v>#DIV/0!</v>
      </c>
      <c r="CN194" s="69" t="e">
        <f t="shared" si="520"/>
        <v>#DIV/0!</v>
      </c>
      <c r="CO194" s="69" t="e">
        <f t="shared" si="521"/>
        <v>#DIV/0!</v>
      </c>
      <c r="CP194" s="69" t="e">
        <f t="shared" si="522"/>
        <v>#DIV/0!</v>
      </c>
      <c r="CQ194" s="69" t="e">
        <f t="shared" si="523"/>
        <v>#DIV/0!</v>
      </c>
      <c r="CR194" s="69" t="e">
        <f t="shared" si="524"/>
        <v>#DIV/0!</v>
      </c>
      <c r="CS194" s="69" t="e">
        <f t="shared" si="525"/>
        <v>#DIV/0!</v>
      </c>
      <c r="CT194" s="69" t="e">
        <f t="shared" si="526"/>
        <v>#DIV/0!</v>
      </c>
      <c r="CU194" s="69" t="e">
        <f t="shared" si="554"/>
        <v>#VALUE!</v>
      </c>
      <c r="CV194" s="69" t="e">
        <f t="shared" si="527"/>
        <v>#DIV/0!</v>
      </c>
      <c r="CW194" s="99" t="e">
        <f t="shared" si="555"/>
        <v>#DIV/0!</v>
      </c>
      <c r="CX194" s="99" t="e">
        <f t="shared" si="556"/>
        <v>#DIV/0!</v>
      </c>
      <c r="CY194" s="99" t="e">
        <f t="shared" si="557"/>
        <v>#DIV/0!</v>
      </c>
      <c r="CZ194" s="99" t="e">
        <f t="shared" si="558"/>
        <v>#DIV/0!</v>
      </c>
      <c r="DA194" s="68" t="e">
        <f t="shared" si="559"/>
        <v>#DIV/0!</v>
      </c>
      <c r="DE194" s="29">
        <v>80</v>
      </c>
      <c r="DF194" s="29" t="e">
        <f>[6]武将升星!#REF!+[6]武将进阶!AH103+[6]武将升级!#REF!+#REF!+[7]士兵阶位属性!CE192+[7]士兵训练属性!BU193+[10]装备强化!CB153</f>
        <v>#REF!</v>
      </c>
      <c r="DG194" s="29" t="e">
        <f>INDEX((武将属性!$X$5:$X$104+武将属性!$Y$5:$Y$104)*(武将属性!$V$5:$V$104),$DE194,1)*INDEX(非r将兵属性验证!$W$7:$W$106,$DE194,1)+INDEX((士兵属性!$H$5:$H$104)*(士兵属性!$J$5:$J$104),$DE194,1)*INDEX(非r将兵属性验证!$AQ$7:$AQ$106,$DE194,1)+#REF!</f>
        <v>#REF!</v>
      </c>
      <c r="DH194" s="29" t="e">
        <f>INDEX((武将属性!$AJ$5:$AJ$104+武将属性!$AK$5:$AK$104)*(武将属性!$AH$5:$AH$104),$DE194,1)*INDEX(非r将兵属性验证!$X$7:$X$106,$DE194,1)+INDEX((士兵属性!$S$5:$S$104)*(士兵属性!$U$5:$U$104),$DE194,1)*INDEX(非r将兵属性验证!$AR$7:$AR$106,$DE194,1)+#REF!</f>
        <v>#REF!</v>
      </c>
      <c r="DI194" s="29"/>
      <c r="DJ194" s="29"/>
      <c r="DK194" s="29" t="e">
        <f>[6]武将升星!#REF!+[6]武将进阶!AK103+[6]武将升级!BG103+#REF!</f>
        <v>#REF!</v>
      </c>
      <c r="DL194" s="29">
        <f>0.5*INDEX(战法技能效用!$H$5:$H$104,$DE194,1)*(INDEX(非r将兵属性验证!$AC$7:$AC$106,$DE194,1)+INDEX(非r将兵属性验证!$AX$7:$AX$106,$DE194,1))</f>
        <v>77294184716.292358</v>
      </c>
      <c r="DM194" s="29" t="e">
        <f>[6]武将升星!AZ103+[6]武将进阶!AO103+[6]武将升级!BJ103+#REF!+[7]士兵阶位属性!CM104+[7]士兵训练属性!CC193+[10]装备强化!CI153</f>
        <v>#REF!</v>
      </c>
      <c r="DN194" s="29" t="e">
        <f>INDEX((武将属性!$X$5:$X$104+武将属性!$Y$5:$Y$104)*(武将属性!$V$5:$V$104),$DE194,1)*INDEX(非r将兵属性验证!$W$7:$W$106,$DE194,1)+INDEX((士兵属性!$H$5:$H$104)*(士兵属性!$J$5:$J$104),$DE194,1)*INDEX(非r将兵属性验证!$AQ$7:$AQ$106,$DE194,1)+#REF!</f>
        <v>#REF!</v>
      </c>
      <c r="DO194" s="29" t="e">
        <f>INDEX((武将属性!$AJ$5:$AJ$104+武将属性!$AK$5:$AK$104)*(武将属性!$AH$5:$AH$104),$DE194,1)*INDEX(非r将兵属性验证!$X$7:$X$106,$DE194,1)+INDEX((士兵属性!$S$5:$S$104)*(士兵属性!$U$5:$U$104),$DE194,1)*INDEX(非r将兵属性验证!$AR$7:$AR$106,$DE194,1)+#REF!</f>
        <v>#REF!</v>
      </c>
      <c r="DP194" s="29"/>
      <c r="DQ194" s="29"/>
      <c r="DR194" s="29" t="e">
        <f>[6]武将升星!BD103+[6]武将进阶!AR103+[6]武将升级!BM103+#REF!</f>
        <v>#REF!</v>
      </c>
      <c r="DS194" s="29">
        <f>0.5*INDEX(战法技能效用!$H$5:$H$104,$DE194,1)*(INDEX(非r将兵属性验证!$AC$7:$AC$106,$DE194,1)+INDEX(非r将兵属性验证!$AX$7:$AX$106,$DE194,1))</f>
        <v>77294184716.292358</v>
      </c>
      <c r="DT194" s="29" t="e">
        <f t="shared" si="528"/>
        <v>#REF!</v>
      </c>
    </row>
    <row r="195" spans="2:124" x14ac:dyDescent="0.15">
      <c r="B195" s="8">
        <v>11</v>
      </c>
      <c r="C195" s="29">
        <v>90</v>
      </c>
      <c r="D195" s="29">
        <f>[6]武将升星!$AZ192</f>
        <v>0</v>
      </c>
      <c r="E195" s="29">
        <f>[6]武将进阶!$AL192</f>
        <v>0</v>
      </c>
      <c r="F195" s="29">
        <f>[6]武将升级!$BH192</f>
        <v>19529229051.572044</v>
      </c>
      <c r="G195" s="29">
        <f>[6]武将羁绊!$BC195</f>
        <v>13267623801.976204</v>
      </c>
      <c r="H195" s="29">
        <f>[6]武将觉醒!BK192</f>
        <v>0</v>
      </c>
      <c r="I195" s="29">
        <f>[6]第4特性!AJ193</f>
        <v>33469773778.661812</v>
      </c>
      <c r="J195" s="29">
        <f>[7]士兵阶位属性!$CI193</f>
        <v>40705878038.987946</v>
      </c>
      <c r="K195" s="29">
        <f>[7]士兵训练属性!$BY194</f>
        <v>76290819507.574493</v>
      </c>
      <c r="L195" s="29">
        <f>[10]装备强化!$CE194</f>
        <v>48123614879.903488</v>
      </c>
      <c r="M195" s="29"/>
      <c r="N195" s="29">
        <f>[4]圣人加成属性战力计算!$I196+[4]圣人加成属性战力计算!$R196</f>
        <v>3925908766.0380182</v>
      </c>
      <c r="O195" s="29">
        <f>[12]爵位属性!$U192</f>
        <v>0</v>
      </c>
      <c r="P195" s="29" t="e">
        <f>[16]战法升星!AP193</f>
        <v>#DIV/0!</v>
      </c>
      <c r="Q195" s="29" t="e">
        <f>[13]宝物升星!AP192</f>
        <v>#VALUE!</v>
      </c>
      <c r="R195" s="29">
        <f>[13]宝物温养!$CL192</f>
        <v>37846967308.817261</v>
      </c>
      <c r="S195" s="29">
        <f>[17]效用汇总!I90</f>
        <v>69271252786.548325</v>
      </c>
      <c r="T195" s="29">
        <f>[17]效用汇总!J90</f>
        <v>273486553659.50964</v>
      </c>
      <c r="U195" s="29">
        <f>[8]装备强化!CP194+[8]装备突破!BN194</f>
        <v>78428855337.877747</v>
      </c>
      <c r="V195" s="29">
        <f>[14]藏品属性!AL199+[14]藏品属性!AM199</f>
        <v>40467492891.211067</v>
      </c>
      <c r="W195" s="29">
        <f>[15]育马!AY194+[15]词条!BF194</f>
        <v>9833657107.6997375</v>
      </c>
      <c r="X195" s="29">
        <f>[11]属性汇总新!V192</f>
        <v>20995248303.469025</v>
      </c>
      <c r="Y195" s="29">
        <f>[6]武将升星!$BK192</f>
        <v>751993.36974653823</v>
      </c>
      <c r="Z195" s="29"/>
      <c r="AA195" s="29" t="e">
        <f>[6]武将升级!$BT192+[6]武将进阶!$AW192</f>
        <v>#VALUE!</v>
      </c>
      <c r="AB195" s="29"/>
      <c r="AC195" s="29">
        <f>[6]武将觉醒!$BY192</f>
        <v>130883.29873388264</v>
      </c>
      <c r="AD195" s="29">
        <f>[6]第4特性!BK193</f>
        <v>447000</v>
      </c>
      <c r="AE195" s="29"/>
      <c r="AF195" s="29">
        <f>[7]士兵训练属性!$CH194</f>
        <v>7124033.1402042462</v>
      </c>
      <c r="AG195" s="29">
        <f>[10]装备强化!$CR194+[10]装备突破!$AJ194</f>
        <v>1336705.792036067</v>
      </c>
      <c r="AH195" s="29"/>
      <c r="AI195" s="29" t="e">
        <f>[4]圣人加成属性战力计算!$U196</f>
        <v>#DIV/0!</v>
      </c>
      <c r="AJ195" s="29"/>
      <c r="AK195" s="29">
        <f>[16]战法升星!$AU193</f>
        <v>806848</v>
      </c>
      <c r="AL195" s="29">
        <f>[13]宝物升星!$AZ192</f>
        <v>2280922.2730535339</v>
      </c>
      <c r="AM195" s="29">
        <f>[13]宝物温养!$CU192</f>
        <v>0</v>
      </c>
      <c r="AN195" s="29">
        <f>[17]投放验证!M91</f>
        <v>90</v>
      </c>
      <c r="AO195" s="29">
        <f>[17]投放验证!AE91+[17]投放验证!AM91</f>
        <v>5622444.2349617071</v>
      </c>
      <c r="AP195" s="29">
        <f>[8]装备强化!DC194+[8]装备突破!CA194</f>
        <v>8470125.0648033619</v>
      </c>
      <c r="AQ195" s="29">
        <f>[14]藏品属性!AN199</f>
        <v>142648.8354256092</v>
      </c>
      <c r="AR195" s="29">
        <f>[15]付费投放!AA195</f>
        <v>485678.33605183795</v>
      </c>
      <c r="AS195" s="29">
        <f>[11]属性汇总新!W192</f>
        <v>2939749.0886736461</v>
      </c>
      <c r="AU195" s="29">
        <f t="shared" si="529"/>
        <v>13267623801.976204</v>
      </c>
      <c r="AV195" s="29">
        <f t="shared" si="530"/>
        <v>751993.36974653823</v>
      </c>
      <c r="AW195" s="29">
        <f t="shared" si="560"/>
        <v>33727.919789238804</v>
      </c>
      <c r="AX195" s="29" t="e">
        <f t="shared" si="514"/>
        <v>#DIV/0!</v>
      </c>
      <c r="AY195" s="29">
        <f t="shared" si="531"/>
        <v>937731.29873388261</v>
      </c>
      <c r="AZ195" s="29" t="e">
        <f t="shared" si="561"/>
        <v>#DIV/0!</v>
      </c>
      <c r="BA195" s="29">
        <f t="shared" si="532"/>
        <v>33469773778.661812</v>
      </c>
      <c r="BB195" s="29">
        <f t="shared" si="533"/>
        <v>447000</v>
      </c>
      <c r="BC195" s="29">
        <f t="shared" si="571"/>
        <v>81260.154876821311</v>
      </c>
      <c r="BD195" s="29">
        <f t="shared" si="534"/>
        <v>0</v>
      </c>
      <c r="BE195" s="29">
        <f t="shared" si="535"/>
        <v>0</v>
      </c>
      <c r="BF195" s="29" t="e">
        <f t="shared" si="572"/>
        <v>#DIV/0!</v>
      </c>
      <c r="BG195" s="29">
        <f t="shared" si="536"/>
        <v>19529229051.572044</v>
      </c>
      <c r="BH195" s="29" t="e">
        <f t="shared" si="537"/>
        <v>#VALUE!</v>
      </c>
      <c r="BI195" s="29" t="e">
        <f t="shared" ref="BI195:BI196" si="573">(BG195-BG194)/(BH195-BH194)</f>
        <v>#VALUE!</v>
      </c>
      <c r="BJ195" s="29">
        <f t="shared" si="538"/>
        <v>48123614879.903488</v>
      </c>
      <c r="BK195" s="29">
        <f t="shared" si="539"/>
        <v>1336705.792036067</v>
      </c>
      <c r="BL195" s="29">
        <f t="shared" ref="BL195:BL196" si="574">(BJ195-BJ194)/(BK195-BK194)</f>
        <v>26195.363272888433</v>
      </c>
      <c r="BM195" s="29">
        <f t="shared" si="540"/>
        <v>116996697546.56244</v>
      </c>
      <c r="BN195" s="29">
        <f t="shared" si="541"/>
        <v>7124033.1402042462</v>
      </c>
      <c r="BO195" s="29">
        <f t="shared" ref="BO195:BO196" si="575">(BM195-BM194)/(BN195-BN194)</f>
        <v>17560.540335748065</v>
      </c>
      <c r="BP195" s="29">
        <f t="shared" si="542"/>
        <v>0</v>
      </c>
      <c r="BQ195" s="29">
        <f t="shared" si="543"/>
        <v>0</v>
      </c>
      <c r="BR195" s="29" t="e">
        <f t="shared" ref="BR195:BR196" si="576">(BP195-BP194)/(BQ195-BQ194)</f>
        <v>#DIV/0!</v>
      </c>
      <c r="BS195" s="29" t="e">
        <f t="shared" si="544"/>
        <v>#VALUE!</v>
      </c>
      <c r="BT195" s="29">
        <f t="shared" si="545"/>
        <v>2280922.2730535339</v>
      </c>
      <c r="BU195" s="29" t="e">
        <f t="shared" ref="BU195:BU196" si="577">(BS195-BS194)/(BT195-BT194)</f>
        <v>#VALUE!</v>
      </c>
      <c r="BV195" s="29">
        <f t="shared" si="546"/>
        <v>342757806446.05798</v>
      </c>
      <c r="BW195" s="29">
        <f t="shared" si="547"/>
        <v>5622534.2349617071</v>
      </c>
      <c r="BX195" s="29">
        <f t="shared" si="567"/>
        <v>78117.970613042737</v>
      </c>
      <c r="BY195" s="29">
        <f t="shared" si="548"/>
        <v>78428855337.877747</v>
      </c>
      <c r="BZ195" s="29">
        <f t="shared" si="549"/>
        <v>8470125.0648033619</v>
      </c>
      <c r="CA195" s="29">
        <f t="shared" si="568"/>
        <v>10240.517249281655</v>
      </c>
      <c r="CB195" s="29">
        <f t="shared" si="550"/>
        <v>9833657107.6997375</v>
      </c>
      <c r="CC195" s="29">
        <f t="shared" si="551"/>
        <v>485678.33605183795</v>
      </c>
      <c r="CD195" s="29">
        <f t="shared" si="569"/>
        <v>25945.513308157024</v>
      </c>
      <c r="CE195" s="29">
        <f t="shared" si="552"/>
        <v>40467492891.211067</v>
      </c>
      <c r="CF195" s="29">
        <f t="shared" si="553"/>
        <v>142648.8354256092</v>
      </c>
      <c r="CG195" s="29">
        <f t="shared" si="570"/>
        <v>217433.16591519612</v>
      </c>
      <c r="CI195" s="69" t="e">
        <f t="shared" si="515"/>
        <v>#DIV/0!</v>
      </c>
      <c r="CJ195" s="69" t="e">
        <f t="shared" si="516"/>
        <v>#DIV/0!</v>
      </c>
      <c r="CK195" s="69" t="e">
        <f t="shared" si="517"/>
        <v>#DIV/0!</v>
      </c>
      <c r="CL195" s="69" t="e">
        <f t="shared" si="518"/>
        <v>#DIV/0!</v>
      </c>
      <c r="CM195" s="69" t="e">
        <f t="shared" si="519"/>
        <v>#DIV/0!</v>
      </c>
      <c r="CN195" s="69" t="e">
        <f t="shared" si="520"/>
        <v>#DIV/0!</v>
      </c>
      <c r="CO195" s="69" t="e">
        <f t="shared" si="521"/>
        <v>#DIV/0!</v>
      </c>
      <c r="CP195" s="69" t="e">
        <f t="shared" si="522"/>
        <v>#DIV/0!</v>
      </c>
      <c r="CQ195" s="69" t="e">
        <f t="shared" si="523"/>
        <v>#DIV/0!</v>
      </c>
      <c r="CR195" s="69" t="e">
        <f t="shared" si="524"/>
        <v>#DIV/0!</v>
      </c>
      <c r="CS195" s="69" t="e">
        <f t="shared" si="525"/>
        <v>#DIV/0!</v>
      </c>
      <c r="CT195" s="69" t="e">
        <f t="shared" si="526"/>
        <v>#DIV/0!</v>
      </c>
      <c r="CU195" s="69" t="e">
        <f t="shared" si="554"/>
        <v>#VALUE!</v>
      </c>
      <c r="CV195" s="69" t="e">
        <f t="shared" si="527"/>
        <v>#DIV/0!</v>
      </c>
      <c r="CW195" s="99" t="e">
        <f t="shared" si="555"/>
        <v>#DIV/0!</v>
      </c>
      <c r="CX195" s="99" t="e">
        <f t="shared" si="556"/>
        <v>#DIV/0!</v>
      </c>
      <c r="CY195" s="99" t="e">
        <f t="shared" si="557"/>
        <v>#DIV/0!</v>
      </c>
      <c r="CZ195" s="99" t="e">
        <f t="shared" si="558"/>
        <v>#DIV/0!</v>
      </c>
      <c r="DA195" s="68" t="e">
        <f t="shared" si="559"/>
        <v>#DIV/0!</v>
      </c>
      <c r="DE195" s="29">
        <v>90</v>
      </c>
      <c r="DF195" s="29" t="e">
        <f>[6]武将升星!#REF!+[6]武将进阶!AH104+[6]武将升级!#REF!+#REF!+[7]士兵阶位属性!CE193+[7]士兵训练属性!BU194+[10]装备强化!CB154</f>
        <v>#REF!</v>
      </c>
      <c r="DG195" s="29" t="e">
        <f>INDEX((武将属性!$X$5:$X$104+武将属性!$Y$5:$Y$104)*(武将属性!$V$5:$V$104),$DE195,1)*INDEX(非r将兵属性验证!$W$7:$W$106,$DE195,1)+INDEX((士兵属性!$H$5:$H$104)*(士兵属性!$J$5:$J$104),$DE195,1)*INDEX(非r将兵属性验证!$AQ$7:$AQ$106,$DE195,1)+#REF!</f>
        <v>#REF!</v>
      </c>
      <c r="DH195" s="29" t="e">
        <f>INDEX((武将属性!$AJ$5:$AJ$104+武将属性!$AK$5:$AK$104)*(武将属性!$AH$5:$AH$104),$DE195,1)*INDEX(非r将兵属性验证!$X$7:$X$106,$DE195,1)+INDEX((士兵属性!$S$5:$S$104)*(士兵属性!$U$5:$U$104),$DE195,1)*INDEX(非r将兵属性验证!$AR$7:$AR$106,$DE195,1)+#REF!</f>
        <v>#REF!</v>
      </c>
      <c r="DI195" s="29"/>
      <c r="DJ195" s="29"/>
      <c r="DK195" s="29" t="e">
        <f>[6]武将升星!#REF!+[6]武将进阶!AK104+[6]武将升级!BG104+#REF!</f>
        <v>#REF!</v>
      </c>
      <c r="DL195" s="29">
        <f>0.5*INDEX(战法技能效用!$H$5:$H$104,$DE195,1)*(INDEX(非r将兵属性验证!$AC$7:$AC$106,$DE195,1)+INDEX(非r将兵属性验证!$AX$7:$AX$106,$DE195,1))</f>
        <v>184753159794.42621</v>
      </c>
      <c r="DM195" s="29" t="e">
        <f>[6]武将升星!AZ104+[6]武将进阶!AO104+[6]武将升级!BJ104+#REF!+[7]士兵阶位属性!CM105+[7]士兵训练属性!CC194+[10]装备强化!CI154</f>
        <v>#REF!</v>
      </c>
      <c r="DN195" s="29" t="e">
        <f>INDEX((武将属性!$X$5:$X$104+武将属性!$Y$5:$Y$104)*(武将属性!$V$5:$V$104),$DE195,1)*INDEX(非r将兵属性验证!$W$7:$W$106,$DE195,1)+INDEX((士兵属性!$H$5:$H$104)*(士兵属性!$J$5:$J$104),$DE195,1)*INDEX(非r将兵属性验证!$AQ$7:$AQ$106,$DE195,1)+#REF!</f>
        <v>#REF!</v>
      </c>
      <c r="DO195" s="29" t="e">
        <f>INDEX((武将属性!$AJ$5:$AJ$104+武将属性!$AK$5:$AK$104)*(武将属性!$AH$5:$AH$104),$DE195,1)*INDEX(非r将兵属性验证!$X$7:$X$106,$DE195,1)+INDEX((士兵属性!$S$5:$S$104)*(士兵属性!$U$5:$U$104),$DE195,1)*INDEX(非r将兵属性验证!$AR$7:$AR$106,$DE195,1)+#REF!</f>
        <v>#REF!</v>
      </c>
      <c r="DP195" s="29"/>
      <c r="DQ195" s="29"/>
      <c r="DR195" s="29" t="e">
        <f>[6]武将升星!BD104+[6]武将进阶!AR104+[6]武将升级!BM104+#REF!</f>
        <v>#REF!</v>
      </c>
      <c r="DS195" s="29">
        <f>0.5*INDEX(战法技能效用!$H$5:$H$104,$DE195,1)*(INDEX(非r将兵属性验证!$AC$7:$AC$106,$DE195,1)+INDEX(非r将兵属性验证!$AX$7:$AX$106,$DE195,1))</f>
        <v>184753159794.42621</v>
      </c>
      <c r="DT195" s="29" t="e">
        <f t="shared" si="528"/>
        <v>#REF!</v>
      </c>
    </row>
    <row r="196" spans="2:124" x14ac:dyDescent="0.15">
      <c r="B196" s="8">
        <v>12</v>
      </c>
      <c r="C196" s="29">
        <v>100</v>
      </c>
      <c r="D196" s="29">
        <f>[6]武将升星!$AZ193</f>
        <v>0</v>
      </c>
      <c r="E196" s="29">
        <f>[6]武将进阶!$AL193</f>
        <v>0</v>
      </c>
      <c r="F196" s="29">
        <f>[6]武将升级!$BH193</f>
        <v>32394641451.889122</v>
      </c>
      <c r="G196" s="29">
        <f>[6]武将羁绊!$BC196</f>
        <v>21371767035.167847</v>
      </c>
      <c r="H196" s="29">
        <f>[6]武将觉醒!BK193</f>
        <v>0</v>
      </c>
      <c r="I196" s="29">
        <f>[6]第4特性!AJ194</f>
        <v>33469773778.661812</v>
      </c>
      <c r="J196" s="29">
        <f>[7]士兵阶位属性!$CI194</f>
        <v>105274414590.83038</v>
      </c>
      <c r="K196" s="29">
        <f>[7]士兵训练属性!$BY195</f>
        <v>214615755317.28967</v>
      </c>
      <c r="L196" s="29">
        <f>[10]装备强化!$CE195</f>
        <v>62273706239.444427</v>
      </c>
      <c r="M196" s="29"/>
      <c r="N196" s="29">
        <f>[4]圣人加成属性战力计算!$I197+[4]圣人加成属性战力计算!$R197</f>
        <v>13998097077.09391</v>
      </c>
      <c r="O196" s="29">
        <f>[12]爵位属性!$U193</f>
        <v>0</v>
      </c>
      <c r="P196" s="29" t="e">
        <f>[16]战法升星!AP194</f>
        <v>#DIV/0!</v>
      </c>
      <c r="Q196" s="29" t="e">
        <f>[13]宝物升星!AP193</f>
        <v>#VALUE!</v>
      </c>
      <c r="R196" s="29">
        <f>[13]宝物温养!$CL193</f>
        <v>37846967308.817261</v>
      </c>
      <c r="S196" s="29">
        <f>[17]效用汇总!I91</f>
        <v>69271252786.548325</v>
      </c>
      <c r="T196" s="29">
        <f>[17]效用汇总!J91</f>
        <v>359537278752.3335</v>
      </c>
      <c r="U196" s="29">
        <f>[8]装备强化!CP195+[8]装备突破!BN195</f>
        <v>154633398962.96277</v>
      </c>
      <c r="V196" s="29">
        <f>[14]藏品属性!AL200+[14]藏品属性!AM200</f>
        <v>87041781852.299316</v>
      </c>
      <c r="W196" s="29">
        <f>[15]育马!AY195+[15]词条!BF195</f>
        <v>9833657107.6997375</v>
      </c>
      <c r="X196" s="29">
        <f>[11]属性汇总新!V193</f>
        <v>30009581687.598412</v>
      </c>
      <c r="Y196" s="29">
        <f>[6]武将升星!$BK193</f>
        <v>997034.79317186412</v>
      </c>
      <c r="Z196" s="29"/>
      <c r="AA196" s="29" t="e">
        <f>[6]武将升级!$BT193+[6]武将进阶!$AW193</f>
        <v>#VALUE!</v>
      </c>
      <c r="AB196" s="29"/>
      <c r="AC196" s="29">
        <f>[6]武将觉醒!$BY193</f>
        <v>130883.29873388264</v>
      </c>
      <c r="AD196" s="29">
        <f>[6]第4特性!BK194</f>
        <v>447000</v>
      </c>
      <c r="AE196" s="29"/>
      <c r="AF196" s="29">
        <f>[7]士兵训练属性!$CH195</f>
        <v>24861516.693627208</v>
      </c>
      <c r="AG196" s="29">
        <f>[10]装备强化!$CR195+[10]装备突破!$AJ195</f>
        <v>2678735.7752430481</v>
      </c>
      <c r="AH196" s="29"/>
      <c r="AI196" s="29" t="e">
        <f>[4]圣人加成属性战力计算!$U197</f>
        <v>#DIV/0!</v>
      </c>
      <c r="AJ196" s="29"/>
      <c r="AK196" s="29">
        <f>[16]战法升星!$AU194</f>
        <v>806848</v>
      </c>
      <c r="AL196" s="29">
        <f>[13]宝物升星!$AZ193</f>
        <v>4445052.5773636112</v>
      </c>
      <c r="AM196" s="29">
        <f>[13]宝物温养!$CU193</f>
        <v>0</v>
      </c>
      <c r="AN196" s="29">
        <f>[17]投放验证!M92</f>
        <v>100</v>
      </c>
      <c r="AO196" s="29">
        <f>[17]投放验证!AE92+[17]投放验证!AM92</f>
        <v>12470374.357983563</v>
      </c>
      <c r="AP196" s="29">
        <f>[8]装备强化!DC195+[8]装备突破!CA195</f>
        <v>15514897.013734542</v>
      </c>
      <c r="AQ196" s="29">
        <f>[14]藏品属性!AN200</f>
        <v>381338.89302893117</v>
      </c>
      <c r="AR196" s="29">
        <f>[15]付费投放!AA196</f>
        <v>485678.33605183795</v>
      </c>
      <c r="AS196" s="29">
        <f>[11]属性汇总新!W193</f>
        <v>5775990.1120822299</v>
      </c>
      <c r="AU196" s="29">
        <f t="shared" si="529"/>
        <v>21371767035.167847</v>
      </c>
      <c r="AV196" s="29">
        <f t="shared" si="530"/>
        <v>997034.79317186412</v>
      </c>
      <c r="AW196" s="29">
        <f t="shared" si="560"/>
        <v>33072.543898527038</v>
      </c>
      <c r="AX196" s="29" t="e">
        <f t="shared" si="514"/>
        <v>#DIV/0!</v>
      </c>
      <c r="AY196" s="29">
        <f t="shared" si="531"/>
        <v>937731.29873388261</v>
      </c>
      <c r="AZ196" s="29" t="e">
        <f t="shared" si="561"/>
        <v>#DIV/0!</v>
      </c>
      <c r="BA196" s="29">
        <f t="shared" si="532"/>
        <v>33469773778.661812</v>
      </c>
      <c r="BB196" s="29">
        <f t="shared" si="533"/>
        <v>447000</v>
      </c>
      <c r="BC196" s="29" t="e">
        <f t="shared" si="571"/>
        <v>#DIV/0!</v>
      </c>
      <c r="BD196" s="29">
        <f t="shared" si="534"/>
        <v>0</v>
      </c>
      <c r="BE196" s="29">
        <f t="shared" si="535"/>
        <v>0</v>
      </c>
      <c r="BF196" s="29" t="e">
        <f t="shared" si="572"/>
        <v>#DIV/0!</v>
      </c>
      <c r="BG196" s="29">
        <f t="shared" si="536"/>
        <v>32394641451.889122</v>
      </c>
      <c r="BH196" s="29" t="e">
        <f t="shared" si="537"/>
        <v>#VALUE!</v>
      </c>
      <c r="BI196" s="29" t="e">
        <f t="shared" si="573"/>
        <v>#VALUE!</v>
      </c>
      <c r="BJ196" s="29">
        <f t="shared" si="538"/>
        <v>62273706239.444427</v>
      </c>
      <c r="BK196" s="29">
        <f t="shared" si="539"/>
        <v>2678735.7752430481</v>
      </c>
      <c r="BL196" s="29">
        <f t="shared" si="574"/>
        <v>10543.796738227251</v>
      </c>
      <c r="BM196" s="29">
        <f t="shared" si="540"/>
        <v>319890169908.12006</v>
      </c>
      <c r="BN196" s="29">
        <f t="shared" si="541"/>
        <v>24861516.693627208</v>
      </c>
      <c r="BO196" s="29">
        <f t="shared" si="575"/>
        <v>11438.684171318284</v>
      </c>
      <c r="BP196" s="29">
        <f t="shared" si="542"/>
        <v>0</v>
      </c>
      <c r="BQ196" s="29">
        <f t="shared" si="543"/>
        <v>0</v>
      </c>
      <c r="BR196" s="29" t="e">
        <f t="shared" si="576"/>
        <v>#DIV/0!</v>
      </c>
      <c r="BS196" s="29" t="e">
        <f t="shared" si="544"/>
        <v>#VALUE!</v>
      </c>
      <c r="BT196" s="29">
        <f t="shared" si="545"/>
        <v>4445052.5773636112</v>
      </c>
      <c r="BU196" s="29" t="e">
        <f t="shared" si="577"/>
        <v>#VALUE!</v>
      </c>
      <c r="BV196" s="29">
        <f t="shared" si="546"/>
        <v>428808531538.88184</v>
      </c>
      <c r="BW196" s="29">
        <f t="shared" si="547"/>
        <v>12470474.357983563</v>
      </c>
      <c r="BX196" s="29">
        <f t="shared" si="567"/>
        <v>12565.928373633535</v>
      </c>
      <c r="BY196" s="29">
        <f t="shared" si="548"/>
        <v>154633398962.96277</v>
      </c>
      <c r="BZ196" s="29">
        <f t="shared" si="549"/>
        <v>15514897.013734542</v>
      </c>
      <c r="CA196" s="29">
        <f t="shared" si="568"/>
        <v>10817.176791173011</v>
      </c>
      <c r="CB196" s="29">
        <f t="shared" si="550"/>
        <v>9833657107.6997375</v>
      </c>
      <c r="CC196" s="29">
        <f t="shared" si="551"/>
        <v>485678.33605183795</v>
      </c>
      <c r="CD196" s="29" t="e">
        <f t="shared" si="569"/>
        <v>#DIV/0!</v>
      </c>
      <c r="CE196" s="29">
        <f t="shared" si="552"/>
        <v>87041781852.299316</v>
      </c>
      <c r="CF196" s="29">
        <f t="shared" si="553"/>
        <v>381338.89302893117</v>
      </c>
      <c r="CG196" s="29">
        <f t="shared" si="570"/>
        <v>195124.54531512104</v>
      </c>
      <c r="CI196" s="69" t="e">
        <f t="shared" si="515"/>
        <v>#DIV/0!</v>
      </c>
      <c r="CJ196" s="69" t="e">
        <f t="shared" si="516"/>
        <v>#DIV/0!</v>
      </c>
      <c r="CK196" s="69" t="e">
        <f t="shared" si="517"/>
        <v>#DIV/0!</v>
      </c>
      <c r="CL196" s="69" t="e">
        <f t="shared" si="518"/>
        <v>#DIV/0!</v>
      </c>
      <c r="CM196" s="69" t="e">
        <f t="shared" si="519"/>
        <v>#DIV/0!</v>
      </c>
      <c r="CN196" s="69" t="e">
        <f t="shared" si="520"/>
        <v>#DIV/0!</v>
      </c>
      <c r="CO196" s="69" t="e">
        <f t="shared" si="521"/>
        <v>#DIV/0!</v>
      </c>
      <c r="CP196" s="69" t="e">
        <f t="shared" si="522"/>
        <v>#DIV/0!</v>
      </c>
      <c r="CQ196" s="69" t="e">
        <f t="shared" si="523"/>
        <v>#DIV/0!</v>
      </c>
      <c r="CR196" s="69" t="e">
        <f t="shared" si="524"/>
        <v>#DIV/0!</v>
      </c>
      <c r="CS196" s="69" t="e">
        <f t="shared" si="525"/>
        <v>#DIV/0!</v>
      </c>
      <c r="CT196" s="69" t="e">
        <f t="shared" si="526"/>
        <v>#DIV/0!</v>
      </c>
      <c r="CU196" s="69" t="e">
        <f t="shared" si="554"/>
        <v>#VALUE!</v>
      </c>
      <c r="CV196" s="69" t="e">
        <f t="shared" si="527"/>
        <v>#DIV/0!</v>
      </c>
      <c r="CW196" s="99" t="e">
        <f t="shared" si="555"/>
        <v>#DIV/0!</v>
      </c>
      <c r="CX196" s="99" t="e">
        <f t="shared" si="556"/>
        <v>#DIV/0!</v>
      </c>
      <c r="CY196" s="99" t="e">
        <f t="shared" si="557"/>
        <v>#DIV/0!</v>
      </c>
      <c r="CZ196" s="99" t="e">
        <f t="shared" si="558"/>
        <v>#DIV/0!</v>
      </c>
      <c r="DA196" s="68" t="e">
        <f t="shared" si="559"/>
        <v>#DIV/0!</v>
      </c>
      <c r="DE196" s="29">
        <v>100</v>
      </c>
      <c r="DF196" s="29" t="e">
        <f>[6]武将升星!#REF!+[6]武将进阶!AH105+[6]武将升级!#REF!+#REF!+[7]士兵阶位属性!CE194+[7]士兵训练属性!BU195+[10]装备强化!CB155</f>
        <v>#REF!</v>
      </c>
      <c r="DG196" s="29" t="e">
        <f>INDEX((武将属性!$X$5:$X$104+武将属性!$Y$5:$Y$104)*(武将属性!$V$5:$V$104),$DE196,1)*INDEX(非r将兵属性验证!$W$7:$W$106,$DE196,1)+INDEX((士兵属性!$H$5:$H$104)*(士兵属性!$J$5:$J$104),$DE196,1)*INDEX(非r将兵属性验证!$AQ$7:$AQ$106,$DE196,1)+#REF!</f>
        <v>#REF!</v>
      </c>
      <c r="DH196" s="29" t="e">
        <f>INDEX((武将属性!$AJ$5:$AJ$104+武将属性!$AK$5:$AK$104)*(武将属性!$AH$5:$AH$104),$DE196,1)*INDEX(非r将兵属性验证!$X$7:$X$106,$DE196,1)+INDEX((士兵属性!$S$5:$S$104)*(士兵属性!$U$5:$U$104),$DE196,1)*INDEX(非r将兵属性验证!$AR$7:$AR$106,$DE196,1)+#REF!</f>
        <v>#REF!</v>
      </c>
      <c r="DI196" s="29"/>
      <c r="DJ196" s="29"/>
      <c r="DK196" s="29" t="e">
        <f>[6]武将升星!#REF!+[6]武将进阶!AK105+[6]武将升级!BG105+#REF!</f>
        <v>#REF!</v>
      </c>
      <c r="DL196" s="29">
        <f>0.5*INDEX(战法技能效用!$H$5:$H$104,$DE196,1)*(INDEX(非r将兵属性验证!$AC$7:$AC$106,$DE196,1)+INDEX(非r将兵属性验证!$AX$7:$AX$106,$DE196,1))</f>
        <v>398379042243.45074</v>
      </c>
      <c r="DM196" s="29" t="e">
        <f>[6]武将升星!AZ105+[6]武将进阶!AO105+[6]武将升级!BJ105+#REF!+[7]士兵阶位属性!CM106+[7]士兵训练属性!CC195+[10]装备强化!CI155</f>
        <v>#REF!</v>
      </c>
      <c r="DN196" s="29" t="e">
        <f>INDEX((武将属性!$X$5:$X$104+武将属性!$Y$5:$Y$104)*(武将属性!$V$5:$V$104),$DE196,1)*INDEX(非r将兵属性验证!$W$7:$W$106,$DE196,1)+INDEX((士兵属性!$H$5:$H$104)*(士兵属性!$J$5:$J$104),$DE196,1)*INDEX(非r将兵属性验证!$AQ$7:$AQ$106,$DE196,1)+#REF!</f>
        <v>#REF!</v>
      </c>
      <c r="DO196" s="29" t="e">
        <f>INDEX((武将属性!$AJ$5:$AJ$104+武将属性!$AK$5:$AK$104)*(武将属性!$AH$5:$AH$104),$DE196,1)*INDEX(非r将兵属性验证!$X$7:$X$106,$DE196,1)+INDEX((士兵属性!$S$5:$S$104)*(士兵属性!$U$5:$U$104),$DE196,1)*INDEX(非r将兵属性验证!$AR$7:$AR$106,$DE196,1)+#REF!</f>
        <v>#REF!</v>
      </c>
      <c r="DP196" s="29"/>
      <c r="DQ196" s="29"/>
      <c r="DR196" s="29" t="e">
        <f>[6]武将升星!BD105+[6]武将进阶!AR105+[6]武将升级!BM105+#REF!</f>
        <v>#REF!</v>
      </c>
      <c r="DS196" s="29">
        <f>0.5*INDEX(战法技能效用!$H$5:$H$104,$DE196,1)*(INDEX(非r将兵属性验证!$AC$7:$AC$106,$DE196,1)+INDEX(非r将兵属性验证!$AX$7:$AX$106,$DE196,1))</f>
        <v>398379042243.45074</v>
      </c>
      <c r="DT196" s="29" t="e">
        <f t="shared" si="528"/>
        <v>#REF!</v>
      </c>
    </row>
    <row r="197" spans="2:124" x14ac:dyDescent="0.15">
      <c r="B197" s="8">
        <v>13</v>
      </c>
      <c r="C197" s="29">
        <v>110</v>
      </c>
      <c r="D197" s="29">
        <f>[6]武将升星!$AZ194</f>
        <v>0</v>
      </c>
      <c r="E197" s="29">
        <f>[6]武将进阶!$AL194</f>
        <v>0</v>
      </c>
      <c r="F197" s="29">
        <f>[6]武将升级!$BH194</f>
        <v>47755956328.031517</v>
      </c>
      <c r="G197" s="29">
        <f>[6]武将羁绊!$BC197</f>
        <v>31048245364.506165</v>
      </c>
      <c r="H197" s="29">
        <f>[6]武将觉醒!BK194</f>
        <v>0</v>
      </c>
      <c r="I197" s="29">
        <f>[6]第4特性!AJ195</f>
        <v>33469773778.661812</v>
      </c>
      <c r="J197" s="29">
        <f>[7]士兵阶位属性!$CI195</f>
        <v>200071878771.50549</v>
      </c>
      <c r="K197" s="29">
        <f>[7]士兵训练属性!$BY196</f>
        <v>424033254261.57397</v>
      </c>
      <c r="L197" s="29">
        <f>[10]装备强化!$CE196</f>
        <v>79169144592.25737</v>
      </c>
      <c r="M197" s="29"/>
      <c r="N197" s="29">
        <f>[4]圣人加成属性战力计算!$I198+[4]圣人加成属性战力计算!$R198</f>
        <v>13998097077.09391</v>
      </c>
      <c r="O197" s="29">
        <f>[12]爵位属性!$U194</f>
        <v>0</v>
      </c>
      <c r="P197" s="29" t="e">
        <f>[16]战法升星!AP195</f>
        <v>#DIV/0!</v>
      </c>
      <c r="Q197" s="29" t="e">
        <f>[13]宝物升星!AP194</f>
        <v>#VALUE!</v>
      </c>
      <c r="R197" s="29">
        <f>[13]宝物温养!$CL194</f>
        <v>37846967308.817261</v>
      </c>
      <c r="S197" s="29">
        <f>[17]效用汇总!I92</f>
        <v>69271252786.548325</v>
      </c>
      <c r="T197" s="29">
        <f>[17]效用汇总!J92</f>
        <v>451678551110.53125</v>
      </c>
      <c r="U197" s="29">
        <f>[8]装备强化!CP196+[8]装备突破!BN196</f>
        <v>195881466736.76563</v>
      </c>
      <c r="V197" s="29">
        <f>[14]藏品属性!AL201+[14]藏品属性!AM201</f>
        <v>181048848878.09189</v>
      </c>
      <c r="W197" s="29">
        <f>[15]育马!AY196+[15]词条!BF196</f>
        <v>9833657107.6997375</v>
      </c>
      <c r="X197" s="29">
        <f>[11]属性汇总新!V194</f>
        <v>62989955103.792351</v>
      </c>
      <c r="Y197" s="29">
        <f>[6]武将升星!$BK194</f>
        <v>1239952.7558806618</v>
      </c>
      <c r="Z197" s="29"/>
      <c r="AA197" s="29" t="e">
        <f>[6]武将升级!$BT194+[6]武将进阶!$AW194</f>
        <v>#VALUE!</v>
      </c>
      <c r="AB197" s="29"/>
      <c r="AC197" s="29">
        <f>[6]武将觉醒!$BY194</f>
        <v>130883.29873388264</v>
      </c>
      <c r="AD197" s="29">
        <f>[6]第4特性!BK195</f>
        <v>447000</v>
      </c>
      <c r="AE197" s="29"/>
      <c r="AF197" s="29">
        <f>[7]士兵训练属性!$CH196</f>
        <v>56001234.21291244</v>
      </c>
      <c r="AG197" s="29">
        <f>[10]装备强化!$CR196+[10]装备突破!$AJ196</f>
        <v>5254625.4604915893</v>
      </c>
      <c r="AH197" s="29"/>
      <c r="AI197" s="29" t="e">
        <f>[4]圣人加成属性战力计算!$U198</f>
        <v>#REF!</v>
      </c>
      <c r="AJ197" s="29"/>
      <c r="AK197" s="29">
        <f>[16]战法升星!$AU195</f>
        <v>806848</v>
      </c>
      <c r="AL197" s="29">
        <f>[13]宝物升星!$AZ194</f>
        <v>8659318.869889183</v>
      </c>
      <c r="AM197" s="29">
        <f>[13]宝物温养!$CU194</f>
        <v>0</v>
      </c>
      <c r="AN197" s="29">
        <f>[17]投放验证!M93</f>
        <v>110</v>
      </c>
      <c r="AO197" s="29">
        <f>[17]投放验证!AE93+[17]投放验证!AM93</f>
        <v>26457857.338999406</v>
      </c>
      <c r="AP197" s="29">
        <f>[8]装备强化!DC196+[8]装备突破!CA196</f>
        <v>15464022.523953207</v>
      </c>
      <c r="AQ197" s="29">
        <f>[14]藏品属性!AN201</f>
        <v>852719.50414951658</v>
      </c>
      <c r="AR197" s="29">
        <f>[15]付费投放!AA197</f>
        <v>485678.33605183795</v>
      </c>
      <c r="AS197" s="29">
        <f>[11]属性汇总新!W194</f>
        <v>11401898.273724321</v>
      </c>
      <c r="AU197" s="29">
        <f t="shared" ref="AU197:AU202" si="578">D197+G197</f>
        <v>31048245364.506165</v>
      </c>
      <c r="AV197" s="29">
        <f t="shared" ref="AV197:AV202" si="579">Y197+AB197</f>
        <v>1239952.7558806618</v>
      </c>
      <c r="AW197" s="29">
        <f t="shared" ref="AW197:AW202" si="580">(AU197-AU196)/(AV197-AV196)</f>
        <v>39834.346630587272</v>
      </c>
      <c r="AX197" s="29" t="e">
        <f t="shared" ref="AX197:AX202" si="581">H197+P197</f>
        <v>#DIV/0!</v>
      </c>
      <c r="AY197" s="29">
        <f t="shared" ref="AY197:AY202" si="582">AC197+AK197</f>
        <v>937731.29873388261</v>
      </c>
      <c r="AZ197" s="29" t="e">
        <f t="shared" si="561"/>
        <v>#DIV/0!</v>
      </c>
      <c r="BA197" s="29">
        <f t="shared" si="532"/>
        <v>33469773778.661812</v>
      </c>
      <c r="BB197" s="29">
        <f t="shared" si="533"/>
        <v>447000</v>
      </c>
      <c r="BC197" s="29" t="e">
        <f t="shared" si="571"/>
        <v>#DIV/0!</v>
      </c>
      <c r="BD197" s="29">
        <f t="shared" ref="BD197:BD202" si="583">M197</f>
        <v>0</v>
      </c>
      <c r="BE197" s="29">
        <f t="shared" ref="BE197:BE202" si="584">AH197</f>
        <v>0</v>
      </c>
      <c r="BF197" s="29" t="e">
        <f t="shared" ref="BF197:BF202" si="585">(BD197-BD196)/(BE197-BE196)</f>
        <v>#DIV/0!</v>
      </c>
      <c r="BG197" s="29">
        <f t="shared" ref="BG197:BG202" si="586">F197</f>
        <v>47755956328.031517</v>
      </c>
      <c r="BH197" s="29" t="e">
        <f t="shared" ref="BH197:BH202" si="587">AA197</f>
        <v>#VALUE!</v>
      </c>
      <c r="BI197" s="29" t="e">
        <f t="shared" ref="BI197:BI202" si="588">(BG197-BG196)/(BH197-BH196)</f>
        <v>#VALUE!</v>
      </c>
      <c r="BJ197" s="29">
        <f t="shared" ref="BJ197:BJ202" si="589">L197</f>
        <v>79169144592.25737</v>
      </c>
      <c r="BK197" s="29">
        <f t="shared" ref="BK197:BK202" si="590">AG197</f>
        <v>5254625.4604915893</v>
      </c>
      <c r="BL197" s="29">
        <f t="shared" ref="BL197:BL202" si="591">(BJ197-BJ196)/(BK197-BK196)</f>
        <v>6559.0690663380419</v>
      </c>
      <c r="BM197" s="29">
        <f t="shared" ref="BM197:BM202" si="592">$K197+J197</f>
        <v>624105133033.07947</v>
      </c>
      <c r="BN197" s="29">
        <f t="shared" si="541"/>
        <v>56001234.21291244</v>
      </c>
      <c r="BO197" s="29">
        <f t="shared" ref="BO197:BO202" si="593">(BM197-BM196)/(BN197-BN196)</f>
        <v>9769.355259454589</v>
      </c>
      <c r="BP197" s="29">
        <f t="shared" ref="BP197:BP202" si="594">O197</f>
        <v>0</v>
      </c>
      <c r="BQ197" s="29">
        <f t="shared" ref="BQ197:BQ202" si="595">AJ197</f>
        <v>0</v>
      </c>
      <c r="BR197" s="29" t="e">
        <f t="shared" ref="BR197:BR202" si="596">(BP197-BP196)/(BQ197-BQ196)</f>
        <v>#DIV/0!</v>
      </c>
      <c r="BS197" s="29" t="e">
        <f t="shared" si="544"/>
        <v>#VALUE!</v>
      </c>
      <c r="BT197" s="29">
        <f t="shared" si="545"/>
        <v>8659318.869889183</v>
      </c>
      <c r="BU197" s="29" t="e">
        <f t="shared" ref="BU197:BU202" si="597">(BS197-BS196)/(BT197-BT196)</f>
        <v>#VALUE!</v>
      </c>
      <c r="BV197" s="29">
        <f t="shared" si="546"/>
        <v>520949803897.07959</v>
      </c>
      <c r="BW197" s="29">
        <f t="shared" si="547"/>
        <v>26457967.338999406</v>
      </c>
      <c r="BX197" s="29">
        <f t="shared" si="567"/>
        <v>6587.4043678344706</v>
      </c>
      <c r="BY197" s="29">
        <f t="shared" si="548"/>
        <v>195881466736.76563</v>
      </c>
      <c r="BZ197" s="29">
        <f t="shared" si="549"/>
        <v>15464022.523953207</v>
      </c>
      <c r="CA197" s="29">
        <f t="shared" si="568"/>
        <v>-810780.96215003391</v>
      </c>
      <c r="CB197" s="29">
        <f t="shared" si="550"/>
        <v>9833657107.6997375</v>
      </c>
      <c r="CC197" s="29">
        <f t="shared" si="551"/>
        <v>485678.33605183795</v>
      </c>
      <c r="CD197" s="29" t="e">
        <f t="shared" si="569"/>
        <v>#DIV/0!</v>
      </c>
      <c r="CE197" s="29">
        <f t="shared" si="552"/>
        <v>181048848878.09189</v>
      </c>
      <c r="CF197" s="29">
        <f t="shared" si="553"/>
        <v>852719.50414951658</v>
      </c>
      <c r="CG197" s="29">
        <f t="shared" si="570"/>
        <v>199429.21878419034</v>
      </c>
      <c r="CI197" s="69" t="e">
        <f t="shared" ref="CI197:CI202" si="598">D197/$DA197</f>
        <v>#DIV/0!</v>
      </c>
      <c r="CJ197" s="69" t="e">
        <f t="shared" ref="CJ197:CJ202" si="599">E197/$DA197</f>
        <v>#DIV/0!</v>
      </c>
      <c r="CK197" s="69" t="e">
        <f t="shared" ref="CK197:CK202" si="600">F197/$DA197</f>
        <v>#DIV/0!</v>
      </c>
      <c r="CL197" s="69" t="e">
        <f t="shared" ref="CL197:CL202" si="601">G197/$DA197</f>
        <v>#DIV/0!</v>
      </c>
      <c r="CM197" s="69" t="e">
        <f t="shared" ref="CM197:CM202" si="602">H197/$DA197</f>
        <v>#DIV/0!</v>
      </c>
      <c r="CN197" s="69" t="e">
        <f t="shared" ref="CN197:CN202" si="603">J197/$DA197</f>
        <v>#DIV/0!</v>
      </c>
      <c r="CO197" s="69" t="e">
        <f t="shared" ref="CO197:CO202" si="604">K197/$DA197</f>
        <v>#DIV/0!</v>
      </c>
      <c r="CP197" s="69" t="e">
        <f t="shared" ref="CP197:CP202" si="605">L197/$DA197</f>
        <v>#DIV/0!</v>
      </c>
      <c r="CQ197" s="69" t="e">
        <f t="shared" ref="CQ197:CQ202" si="606">M197/$DA197</f>
        <v>#DIV/0!</v>
      </c>
      <c r="CR197" s="69" t="e">
        <f t="shared" ref="CR197:CR202" si="607">N197/$DA197</f>
        <v>#DIV/0!</v>
      </c>
      <c r="CS197" s="69" t="e">
        <f t="shared" ref="CS197:CS202" si="608">O197/$DA197</f>
        <v>#DIV/0!</v>
      </c>
      <c r="CT197" s="69" t="e">
        <f t="shared" ref="CT197:CT202" si="609">P197/$DA197</f>
        <v>#DIV/0!</v>
      </c>
      <c r="CU197" s="69" t="e">
        <f t="shared" si="554"/>
        <v>#VALUE!</v>
      </c>
      <c r="CV197" s="69" t="e">
        <f t="shared" ref="CV197:CV202" si="610">X197/$DA197</f>
        <v>#DIV/0!</v>
      </c>
      <c r="CW197" s="99" t="e">
        <f t="shared" si="555"/>
        <v>#DIV/0!</v>
      </c>
      <c r="CX197" s="99" t="e">
        <f t="shared" si="556"/>
        <v>#DIV/0!</v>
      </c>
      <c r="CY197" s="99" t="e">
        <f t="shared" si="557"/>
        <v>#DIV/0!</v>
      </c>
      <c r="CZ197" s="99" t="e">
        <f t="shared" si="558"/>
        <v>#DIV/0!</v>
      </c>
      <c r="DA197" s="68" t="e">
        <f t="shared" ref="DA197:DA202" si="611">SUM(D197:X197)</f>
        <v>#DIV/0!</v>
      </c>
      <c r="DE197" s="29">
        <v>110</v>
      </c>
      <c r="DF197" s="29" t="e">
        <f>[6]武将升星!#REF!+[6]武将进阶!AH106+[6]武将升级!#REF!+#REF!+[7]士兵阶位属性!CE195+[7]士兵训练属性!BU196+[10]装备强化!CB156</f>
        <v>#REF!</v>
      </c>
      <c r="DG197" s="29" t="e">
        <f>INDEX((武将属性!$X$5:$X$104+武将属性!$Y$5:$Y$104)*(武将属性!$V$5:$V$104),$DE197,1)*INDEX(非r将兵属性验证!$W$7:$W$106,$DE197,1)+INDEX((士兵属性!$H$5:$H$104)*(士兵属性!$J$5:$J$104),$DE197,1)*INDEX(非r将兵属性验证!$AQ$7:$AQ$106,$DE197,1)+#REF!</f>
        <v>#REF!</v>
      </c>
      <c r="DH197" s="29" t="e">
        <f>INDEX((武将属性!$AJ$5:$AJ$104+武将属性!$AK$5:$AK$104)*(武将属性!$AH$5:$AH$104),$DE197,1)*INDEX(非r将兵属性验证!$X$7:$X$106,$DE197,1)+INDEX((士兵属性!$S$5:$S$104)*(士兵属性!$U$5:$U$104),$DE197,1)*INDEX(非r将兵属性验证!$AR$7:$AR$106,$DE197,1)+#REF!</f>
        <v>#REF!</v>
      </c>
      <c r="DI197" s="29"/>
      <c r="DJ197" s="29"/>
      <c r="DK197" s="29" t="e">
        <f>[6]武将升星!#REF!+[6]武将进阶!AK106+[6]武将升级!BG106+#REF!</f>
        <v>#REF!</v>
      </c>
      <c r="DL197" s="29" t="e">
        <f>0.5*INDEX(战法技能效用!$H$5:$H$104,$DE197,1)*(INDEX(非r将兵属性验证!$AC$7:$AC$106,$DE197,1)+INDEX(非r将兵属性验证!$AX$7:$AX$106,$DE197,1))</f>
        <v>#REF!</v>
      </c>
      <c r="DM197" s="29" t="e">
        <f>[6]武将升星!AZ106+[6]武将进阶!AO106+[6]武将升级!BJ106+#REF!+[7]士兵阶位属性!CM107+[7]士兵训练属性!CC196+[10]装备强化!CI156</f>
        <v>#REF!</v>
      </c>
      <c r="DN197" s="29" t="e">
        <f>INDEX((武将属性!$X$5:$X$104+武将属性!$Y$5:$Y$104)*(武将属性!$V$5:$V$104),$DE197,1)*INDEX(非r将兵属性验证!$W$7:$W$106,$DE197,1)+INDEX((士兵属性!$H$5:$H$104)*(士兵属性!$J$5:$J$104),$DE197,1)*INDEX(非r将兵属性验证!$AQ$7:$AQ$106,$DE197,1)+#REF!</f>
        <v>#REF!</v>
      </c>
      <c r="DO197" s="29" t="e">
        <f>INDEX((武将属性!$AJ$5:$AJ$104+武将属性!$AK$5:$AK$104)*(武将属性!$AH$5:$AH$104),$DE197,1)*INDEX(非r将兵属性验证!$X$7:$X$106,$DE197,1)+INDEX((士兵属性!$S$5:$S$104)*(士兵属性!$U$5:$U$104),$DE197,1)*INDEX(非r将兵属性验证!$AR$7:$AR$106,$DE197,1)+#REF!</f>
        <v>#REF!</v>
      </c>
      <c r="DP197" s="29"/>
      <c r="DQ197" s="29"/>
      <c r="DR197" s="29" t="e">
        <f>[6]武将升星!BD106+[6]武将进阶!AR106+[6]武将升级!BM106+#REF!</f>
        <v>#REF!</v>
      </c>
      <c r="DS197" s="29" t="e">
        <f>0.5*INDEX(战法技能效用!$H$5:$H$104,$DE197,1)*(INDEX(非r将兵属性验证!$AC$7:$AC$106,$DE197,1)+INDEX(非r将兵属性验证!$AX$7:$AX$106,$DE197,1))</f>
        <v>#REF!</v>
      </c>
      <c r="DT197" s="29" t="e">
        <f t="shared" ref="DT197:DT202" si="612">SUM(DF197:DL197)</f>
        <v>#REF!</v>
      </c>
    </row>
    <row r="198" spans="2:124" x14ac:dyDescent="0.15">
      <c r="B198" s="8">
        <v>14</v>
      </c>
      <c r="C198" s="29">
        <v>120</v>
      </c>
      <c r="D198" s="29">
        <f>[6]武将升星!$AZ195</f>
        <v>0</v>
      </c>
      <c r="E198" s="29">
        <f>[6]武将进阶!$AL195</f>
        <v>0</v>
      </c>
      <c r="F198" s="29">
        <f>[6]武将升级!$BH195</f>
        <v>67418471261.501541</v>
      </c>
      <c r="G198" s="29">
        <f>[6]武将羁绊!$BC198</f>
        <v>43434395996.314468</v>
      </c>
      <c r="H198" s="29">
        <f>[6]武将觉醒!BK195</f>
        <v>0</v>
      </c>
      <c r="I198" s="29">
        <f>[6]第4特性!AJ196</f>
        <v>33469773778.661812</v>
      </c>
      <c r="J198" s="29">
        <f>[7]士兵阶位属性!$CI196</f>
        <v>335935778045.75574</v>
      </c>
      <c r="K198" s="29">
        <f>[7]士兵训练属性!$BY197</f>
        <v>743666192508.67554</v>
      </c>
      <c r="L198" s="29">
        <f>[10]装备强化!$CE197</f>
        <v>100795756806.52589</v>
      </c>
      <c r="M198" s="29"/>
      <c r="N198" s="29">
        <f>[4]圣人加成属性战力计算!$I199+[4]圣人加成属性战力计算!$R199</f>
        <v>29443396849.443249</v>
      </c>
      <c r="O198" s="29">
        <f>[12]爵位属性!$U195</f>
        <v>0</v>
      </c>
      <c r="P198" s="29" t="e">
        <f>[16]战法升星!AP196</f>
        <v>#DIV/0!</v>
      </c>
      <c r="Q198" s="29" t="e">
        <f>[13]宝物升星!AP195</f>
        <v>#VALUE!</v>
      </c>
      <c r="R198" s="29">
        <f>[13]宝物温养!$CL195</f>
        <v>37846967308.817261</v>
      </c>
      <c r="S198" s="29">
        <f>[17]效用汇总!I93</f>
        <v>69271252786.548325</v>
      </c>
      <c r="T198" s="29">
        <f>[17]效用汇总!J93</f>
        <v>512955922055.38403</v>
      </c>
      <c r="U198" s="29">
        <f>[8]装备强化!CP197+[8]装备突破!BN197</f>
        <v>195881466736.76563</v>
      </c>
      <c r="V198" s="29">
        <f>[14]藏品属性!AL202+[14]藏品属性!AM202</f>
        <v>296503365308.21399</v>
      </c>
      <c r="W198" s="29">
        <f>[15]育马!AY197+[15]词条!BF197</f>
        <v>9833657107.6997375</v>
      </c>
      <c r="X198" s="29">
        <f>[11]属性汇总新!V195</f>
        <v>121120988332.75043</v>
      </c>
      <c r="Y198" s="29">
        <f>[6]武将升星!$BK195</f>
        <v>1485315.7710339066</v>
      </c>
      <c r="Z198" s="29"/>
      <c r="AA198" s="29" t="e">
        <f>[6]武将升级!$BT195+[6]武将进阶!$AW195</f>
        <v>#VALUE!</v>
      </c>
      <c r="AB198" s="29"/>
      <c r="AC198" s="29">
        <f>[6]武将觉醒!$BY195</f>
        <v>130883.29873388264</v>
      </c>
      <c r="AD198" s="29">
        <f>[6]第4特性!BK196</f>
        <v>447000</v>
      </c>
      <c r="AE198" s="29"/>
      <c r="AF198" s="29">
        <f>[7]士兵训练属性!$CH197</f>
        <v>144865242.66541216</v>
      </c>
      <c r="AG198" s="29">
        <f>[10]装备强化!$CR197+[10]装备突破!$AJ197</f>
        <v>10461813.815477144</v>
      </c>
      <c r="AH198" s="29"/>
      <c r="AI198" s="29" t="e">
        <f>[4]圣人加成属性战力计算!$U199</f>
        <v>#REF!</v>
      </c>
      <c r="AJ198" s="29"/>
      <c r="AK198" s="29">
        <f>[16]战法升星!$AU196</f>
        <v>806848</v>
      </c>
      <c r="AL198" s="29">
        <f>[13]宝物升星!$AZ195</f>
        <v>16907363.165885098</v>
      </c>
      <c r="AM198" s="29">
        <f>[13]宝物温养!$CU195</f>
        <v>0</v>
      </c>
      <c r="AN198" s="29">
        <f>[17]投放验证!M94</f>
        <v>120</v>
      </c>
      <c r="AO198" s="29">
        <f>[17]投放验证!AE94+[17]投放验证!AM94</f>
        <v>55053648.317230232</v>
      </c>
      <c r="AP198" s="29">
        <f>[8]装备强化!DC197+[8]装备突破!CA197</f>
        <v>19078579.948637016</v>
      </c>
      <c r="AQ198" s="29">
        <f>[14]藏品属性!AN202</f>
        <v>1786340.2357380076</v>
      </c>
      <c r="AR198" s="29">
        <f>[15]付费投放!AA198</f>
        <v>485678.33605183795</v>
      </c>
      <c r="AS198" s="29">
        <f>[11]属性汇总新!W195</f>
        <v>22558371.353930168</v>
      </c>
      <c r="AU198" s="29">
        <f t="shared" si="578"/>
        <v>43434395996.314468</v>
      </c>
      <c r="AV198" s="29">
        <f t="shared" si="579"/>
        <v>1485315.7710339066</v>
      </c>
      <c r="AW198" s="29">
        <f t="shared" si="580"/>
        <v>50480.919563498042</v>
      </c>
      <c r="AX198" s="29" t="e">
        <f t="shared" si="581"/>
        <v>#DIV/0!</v>
      </c>
      <c r="AY198" s="29">
        <f t="shared" si="582"/>
        <v>937731.29873388261</v>
      </c>
      <c r="AZ198" s="29" t="e">
        <f t="shared" si="561"/>
        <v>#DIV/0!</v>
      </c>
      <c r="BA198" s="29">
        <f t="shared" si="532"/>
        <v>33469773778.661812</v>
      </c>
      <c r="BB198" s="29">
        <f t="shared" si="533"/>
        <v>447000</v>
      </c>
      <c r="BC198" s="29" t="e">
        <f t="shared" si="571"/>
        <v>#DIV/0!</v>
      </c>
      <c r="BD198" s="29">
        <f t="shared" si="583"/>
        <v>0</v>
      </c>
      <c r="BE198" s="29">
        <f t="shared" si="584"/>
        <v>0</v>
      </c>
      <c r="BF198" s="29" t="e">
        <f t="shared" si="585"/>
        <v>#DIV/0!</v>
      </c>
      <c r="BG198" s="29">
        <f t="shared" si="586"/>
        <v>67418471261.501541</v>
      </c>
      <c r="BH198" s="29" t="e">
        <f t="shared" si="587"/>
        <v>#VALUE!</v>
      </c>
      <c r="BI198" s="29" t="e">
        <f t="shared" si="588"/>
        <v>#VALUE!</v>
      </c>
      <c r="BJ198" s="29">
        <f t="shared" si="589"/>
        <v>100795756806.52589</v>
      </c>
      <c r="BK198" s="29">
        <f t="shared" si="590"/>
        <v>10461813.815477144</v>
      </c>
      <c r="BL198" s="29">
        <f t="shared" si="591"/>
        <v>4153.222572323969</v>
      </c>
      <c r="BM198" s="29">
        <f t="shared" si="592"/>
        <v>1079601970554.4313</v>
      </c>
      <c r="BN198" s="29">
        <f t="shared" si="541"/>
        <v>144865242.66541216</v>
      </c>
      <c r="BO198" s="29">
        <f t="shared" si="593"/>
        <v>5125.7741514645668</v>
      </c>
      <c r="BP198" s="29">
        <f t="shared" si="594"/>
        <v>0</v>
      </c>
      <c r="BQ198" s="29">
        <f t="shared" si="595"/>
        <v>0</v>
      </c>
      <c r="BR198" s="29" t="e">
        <f t="shared" si="596"/>
        <v>#DIV/0!</v>
      </c>
      <c r="BS198" s="29" t="e">
        <f t="shared" si="544"/>
        <v>#VALUE!</v>
      </c>
      <c r="BT198" s="29">
        <f t="shared" si="545"/>
        <v>16907363.165885098</v>
      </c>
      <c r="BU198" s="29" t="e">
        <f t="shared" si="597"/>
        <v>#VALUE!</v>
      </c>
      <c r="BV198" s="29">
        <f t="shared" si="546"/>
        <v>582227174841.93237</v>
      </c>
      <c r="BW198" s="29">
        <f t="shared" si="547"/>
        <v>55053768.317230232</v>
      </c>
      <c r="BX198" s="29">
        <f t="shared" si="567"/>
        <v>2142.8800330335739</v>
      </c>
      <c r="BY198" s="29">
        <f t="shared" si="548"/>
        <v>195881466736.76563</v>
      </c>
      <c r="BZ198" s="29">
        <f t="shared" si="549"/>
        <v>19078579.948637016</v>
      </c>
      <c r="CA198" s="29">
        <f t="shared" si="568"/>
        <v>0</v>
      </c>
      <c r="CB198" s="29">
        <f t="shared" si="550"/>
        <v>9833657107.6997375</v>
      </c>
      <c r="CC198" s="29">
        <f t="shared" si="551"/>
        <v>485678.33605183795</v>
      </c>
      <c r="CD198" s="29" t="e">
        <f t="shared" si="569"/>
        <v>#DIV/0!</v>
      </c>
      <c r="CE198" s="29">
        <f t="shared" si="552"/>
        <v>296503365308.21399</v>
      </c>
      <c r="CF198" s="29">
        <f t="shared" si="553"/>
        <v>1786340.2357380076</v>
      </c>
      <c r="CG198" s="29">
        <f t="shared" si="570"/>
        <v>123663.18840594322</v>
      </c>
      <c r="CI198" s="69" t="e">
        <f t="shared" si="598"/>
        <v>#DIV/0!</v>
      </c>
      <c r="CJ198" s="69" t="e">
        <f t="shared" si="599"/>
        <v>#DIV/0!</v>
      </c>
      <c r="CK198" s="69" t="e">
        <f t="shared" si="600"/>
        <v>#DIV/0!</v>
      </c>
      <c r="CL198" s="69" t="e">
        <f t="shared" si="601"/>
        <v>#DIV/0!</v>
      </c>
      <c r="CM198" s="69" t="e">
        <f t="shared" si="602"/>
        <v>#DIV/0!</v>
      </c>
      <c r="CN198" s="69" t="e">
        <f t="shared" si="603"/>
        <v>#DIV/0!</v>
      </c>
      <c r="CO198" s="69" t="e">
        <f t="shared" si="604"/>
        <v>#DIV/0!</v>
      </c>
      <c r="CP198" s="69" t="e">
        <f t="shared" si="605"/>
        <v>#DIV/0!</v>
      </c>
      <c r="CQ198" s="69" t="e">
        <f t="shared" si="606"/>
        <v>#DIV/0!</v>
      </c>
      <c r="CR198" s="69" t="e">
        <f t="shared" si="607"/>
        <v>#DIV/0!</v>
      </c>
      <c r="CS198" s="69" t="e">
        <f t="shared" si="608"/>
        <v>#DIV/0!</v>
      </c>
      <c r="CT198" s="69" t="e">
        <f t="shared" si="609"/>
        <v>#DIV/0!</v>
      </c>
      <c r="CU198" s="69" t="e">
        <f t="shared" si="554"/>
        <v>#VALUE!</v>
      </c>
      <c r="CV198" s="69" t="e">
        <f t="shared" si="610"/>
        <v>#DIV/0!</v>
      </c>
      <c r="CW198" s="99" t="e">
        <f t="shared" si="555"/>
        <v>#DIV/0!</v>
      </c>
      <c r="CX198" s="99" t="e">
        <f t="shared" si="556"/>
        <v>#DIV/0!</v>
      </c>
      <c r="CY198" s="99" t="e">
        <f t="shared" si="557"/>
        <v>#DIV/0!</v>
      </c>
      <c r="CZ198" s="99" t="e">
        <f t="shared" si="558"/>
        <v>#DIV/0!</v>
      </c>
      <c r="DA198" s="68" t="e">
        <f t="shared" si="611"/>
        <v>#DIV/0!</v>
      </c>
      <c r="DE198" s="29">
        <v>120</v>
      </c>
      <c r="DF198" s="29" t="e">
        <f>[6]武将升星!#REF!+[6]武将进阶!AH107+[6]武将升级!#REF!+#REF!+[7]士兵阶位属性!CE196+[7]士兵训练属性!BU197+[10]装备强化!CB157</f>
        <v>#REF!</v>
      </c>
      <c r="DG198" s="29" t="e">
        <f>INDEX((武将属性!$X$5:$X$104+武将属性!$Y$5:$Y$104)*(武将属性!$V$5:$V$104),$DE198,1)*INDEX(非r将兵属性验证!$W$7:$W$106,$DE198,1)+INDEX((士兵属性!$H$5:$H$104)*(士兵属性!$J$5:$J$104),$DE198,1)*INDEX(非r将兵属性验证!$AQ$7:$AQ$106,$DE198,1)+#REF!</f>
        <v>#REF!</v>
      </c>
      <c r="DH198" s="29" t="e">
        <f>INDEX((武将属性!$AJ$5:$AJ$104+武将属性!$AK$5:$AK$104)*(武将属性!$AH$5:$AH$104),$DE198,1)*INDEX(非r将兵属性验证!$X$7:$X$106,$DE198,1)+INDEX((士兵属性!$S$5:$S$104)*(士兵属性!$U$5:$U$104),$DE198,1)*INDEX(非r将兵属性验证!$AR$7:$AR$106,$DE198,1)+#REF!</f>
        <v>#REF!</v>
      </c>
      <c r="DI198" s="29"/>
      <c r="DJ198" s="29"/>
      <c r="DK198" s="29" t="e">
        <f>[6]武将升星!#REF!+[6]武将进阶!AK107+[6]武将升级!BG107+#REF!</f>
        <v>#REF!</v>
      </c>
      <c r="DL198" s="29" t="e">
        <f>0.5*INDEX(战法技能效用!$H$5:$H$104,$DE198,1)*(INDEX(非r将兵属性验证!$AC$7:$AC$106,$DE198,1)+INDEX(非r将兵属性验证!$AX$7:$AX$106,$DE198,1))</f>
        <v>#REF!</v>
      </c>
      <c r="DM198" s="29" t="e">
        <f>[6]武将升星!AZ107+[6]武将进阶!AO107+[6]武将升级!BJ107+#REF!+[7]士兵阶位属性!CM108+[7]士兵训练属性!CC197+[10]装备强化!CI157</f>
        <v>#REF!</v>
      </c>
      <c r="DN198" s="29" t="e">
        <f>INDEX((武将属性!$X$5:$X$104+武将属性!$Y$5:$Y$104)*(武将属性!$V$5:$V$104),$DE198,1)*INDEX(非r将兵属性验证!$W$7:$W$106,$DE198,1)+INDEX((士兵属性!$H$5:$H$104)*(士兵属性!$J$5:$J$104),$DE198,1)*INDEX(非r将兵属性验证!$AQ$7:$AQ$106,$DE198,1)+#REF!</f>
        <v>#REF!</v>
      </c>
      <c r="DO198" s="29" t="e">
        <f>INDEX((武将属性!$AJ$5:$AJ$104+武将属性!$AK$5:$AK$104)*(武将属性!$AH$5:$AH$104),$DE198,1)*INDEX(非r将兵属性验证!$X$7:$X$106,$DE198,1)+INDEX((士兵属性!$S$5:$S$104)*(士兵属性!$U$5:$U$104),$DE198,1)*INDEX(非r将兵属性验证!$AR$7:$AR$106,$DE198,1)+#REF!</f>
        <v>#REF!</v>
      </c>
      <c r="DP198" s="29"/>
      <c r="DQ198" s="29"/>
      <c r="DR198" s="29" t="e">
        <f>[6]武将升星!BD107+[6]武将进阶!AR107+[6]武将升级!BM107+#REF!</f>
        <v>#REF!</v>
      </c>
      <c r="DS198" s="29" t="e">
        <f>0.5*INDEX(战法技能效用!$H$5:$H$104,$DE198,1)*(INDEX(非r将兵属性验证!$AC$7:$AC$106,$DE198,1)+INDEX(非r将兵属性验证!$AX$7:$AX$106,$DE198,1))</f>
        <v>#REF!</v>
      </c>
      <c r="DT198" s="29" t="e">
        <f t="shared" si="612"/>
        <v>#REF!</v>
      </c>
    </row>
    <row r="199" spans="2:124" x14ac:dyDescent="0.15">
      <c r="B199" s="8">
        <v>15</v>
      </c>
      <c r="C199" s="29">
        <v>130</v>
      </c>
      <c r="D199" s="29">
        <f>[6]武将升星!$AZ196</f>
        <v>0</v>
      </c>
      <c r="E199" s="29">
        <f>[6]武将进阶!$AL196</f>
        <v>0</v>
      </c>
      <c r="F199" s="29">
        <f>[6]武将升级!$BH196</f>
        <v>92731357481.942459</v>
      </c>
      <c r="G199" s="29">
        <f>[6]武将羁绊!$BC199</f>
        <v>59380196220.405029</v>
      </c>
      <c r="H199" s="29">
        <f>[6]武将觉醒!BK196</f>
        <v>0</v>
      </c>
      <c r="I199" s="29">
        <f>[6]第4特性!AJ197</f>
        <v>33469773778.661812</v>
      </c>
      <c r="J199" s="29">
        <f>[7]士兵阶位属性!$CI197</f>
        <v>528914062291.51312</v>
      </c>
      <c r="K199" s="29">
        <f>[7]士兵训练属性!$BY198</f>
        <v>1219072169274.5415</v>
      </c>
      <c r="L199" s="29">
        <f>[10]装备强化!$CE198</f>
        <v>128637630213.66808</v>
      </c>
      <c r="M199" s="29"/>
      <c r="N199" s="29">
        <f>[4]圣人加成属性战力计算!$I200+[4]圣人加成属性战力计算!$R200</f>
        <v>29443396849.443249</v>
      </c>
      <c r="O199" s="29">
        <f>[12]爵位属性!$U196</f>
        <v>0</v>
      </c>
      <c r="P199" s="29" t="e">
        <f>[16]战法升星!AP197</f>
        <v>#DIV/0!</v>
      </c>
      <c r="Q199" s="29" t="e">
        <f>[13]宝物升星!AP196</f>
        <v>#VALUE!</v>
      </c>
      <c r="R199" s="29">
        <f>[13]宝物温养!$CL196</f>
        <v>37846967308.817261</v>
      </c>
      <c r="S199" s="29">
        <f>[17]效用汇总!I94</f>
        <v>69271252786.548325</v>
      </c>
      <c r="T199" s="29">
        <f>[17]效用汇总!J94</f>
        <v>716895735735.58801</v>
      </c>
      <c r="U199" s="29">
        <f>[8]装备强化!CP198+[8]装备突破!BN198</f>
        <v>195881466736.76563</v>
      </c>
      <c r="V199" s="29">
        <f>[14]藏品属性!AL203+[14]藏品属性!AM203</f>
        <v>313163774623.97723</v>
      </c>
      <c r="W199" s="29">
        <f>[15]育马!AY198+[15]词条!BF198</f>
        <v>9833657107.6997375</v>
      </c>
      <c r="X199" s="29">
        <f>[11]属性汇总新!V196</f>
        <v>231216415039.70441</v>
      </c>
      <c r="Y199" s="29">
        <f>[6]武将升星!$BK196</f>
        <v>1717344.8098724971</v>
      </c>
      <c r="Z199" s="29"/>
      <c r="AA199" s="29" t="e">
        <f>[6]武将升级!$BT196+[6]武将进阶!$AW196</f>
        <v>#VALUE!</v>
      </c>
      <c r="AB199" s="29"/>
      <c r="AC199" s="29">
        <f>[6]武将觉醒!$BY196</f>
        <v>130883.29873388264</v>
      </c>
      <c r="AD199" s="29">
        <f>[6]第4特性!BK197</f>
        <v>447000</v>
      </c>
      <c r="AE199" s="29"/>
      <c r="AF199" s="29">
        <f>[7]士兵训练属性!$CH198</f>
        <v>259156000.6416643</v>
      </c>
      <c r="AG199" s="29">
        <f>[10]装备强化!$CR198+[10]装备突破!$AJ198</f>
        <v>21147887.29015933</v>
      </c>
      <c r="AH199" s="29"/>
      <c r="AI199" s="29" t="e">
        <f>[4]圣人加成属性战力计算!$U200</f>
        <v>#REF!</v>
      </c>
      <c r="AJ199" s="29"/>
      <c r="AK199" s="29">
        <f>[16]战法升星!$AU197</f>
        <v>806848</v>
      </c>
      <c r="AL199" s="29">
        <f>[13]宝物升星!$AZ196</f>
        <v>33414230.250767186</v>
      </c>
      <c r="AM199" s="29">
        <f>[13]宝物温养!$CU196</f>
        <v>0</v>
      </c>
      <c r="AN199" s="29">
        <f>[17]投放验证!M95</f>
        <v>130</v>
      </c>
      <c r="AO199" s="29">
        <f>[17]投放验证!AE95+[17]投放验证!AM95</f>
        <v>114624501.01525974</v>
      </c>
      <c r="AP199" s="29">
        <f>[8]装备强化!DC198+[8]装备突破!CA198</f>
        <v>19136256.02632669</v>
      </c>
      <c r="AQ199" s="29">
        <f>[14]藏品属性!AN203</f>
        <v>3647428.6416740716</v>
      </c>
      <c r="AR199" s="29">
        <f>[15]付费投放!AA199</f>
        <v>485678.33605183795</v>
      </c>
      <c r="AS199" s="29">
        <f>[11]属性汇总新!W196</f>
        <v>44464787.725834079</v>
      </c>
      <c r="AU199" s="29">
        <f t="shared" si="578"/>
        <v>59380196220.405029</v>
      </c>
      <c r="AV199" s="29">
        <f t="shared" si="579"/>
        <v>1717344.8098724971</v>
      </c>
      <c r="AW199" s="29">
        <f t="shared" si="580"/>
        <v>68723.295600871556</v>
      </c>
      <c r="AX199" s="29" t="e">
        <f t="shared" si="581"/>
        <v>#DIV/0!</v>
      </c>
      <c r="AY199" s="29">
        <f t="shared" si="582"/>
        <v>937731.29873388261</v>
      </c>
      <c r="AZ199" s="29" t="e">
        <f t="shared" si="561"/>
        <v>#DIV/0!</v>
      </c>
      <c r="BA199" s="29">
        <f t="shared" si="532"/>
        <v>33469773778.661812</v>
      </c>
      <c r="BB199" s="29">
        <f t="shared" si="533"/>
        <v>447000</v>
      </c>
      <c r="BC199" s="29" t="e">
        <f t="shared" si="571"/>
        <v>#DIV/0!</v>
      </c>
      <c r="BD199" s="29">
        <f t="shared" si="583"/>
        <v>0</v>
      </c>
      <c r="BE199" s="29">
        <f t="shared" si="584"/>
        <v>0</v>
      </c>
      <c r="BF199" s="29" t="e">
        <f t="shared" si="585"/>
        <v>#DIV/0!</v>
      </c>
      <c r="BG199" s="29">
        <f t="shared" si="586"/>
        <v>92731357481.942459</v>
      </c>
      <c r="BH199" s="29" t="e">
        <f t="shared" si="587"/>
        <v>#VALUE!</v>
      </c>
      <c r="BI199" s="29" t="e">
        <f t="shared" si="588"/>
        <v>#VALUE!</v>
      </c>
      <c r="BJ199" s="29">
        <f t="shared" si="589"/>
        <v>128637630213.66808</v>
      </c>
      <c r="BK199" s="29">
        <f t="shared" si="590"/>
        <v>21147887.29015933</v>
      </c>
      <c r="BL199" s="29">
        <f t="shared" si="591"/>
        <v>2605.4353334839134</v>
      </c>
      <c r="BM199" s="29">
        <f t="shared" si="592"/>
        <v>1747986231566.0547</v>
      </c>
      <c r="BN199" s="29">
        <f t="shared" si="541"/>
        <v>259156000.6416643</v>
      </c>
      <c r="BO199" s="29">
        <f t="shared" si="593"/>
        <v>5848.1041936085803</v>
      </c>
      <c r="BP199" s="29">
        <f t="shared" si="594"/>
        <v>0</v>
      </c>
      <c r="BQ199" s="29">
        <f t="shared" si="595"/>
        <v>0</v>
      </c>
      <c r="BR199" s="29" t="e">
        <f t="shared" si="596"/>
        <v>#DIV/0!</v>
      </c>
      <c r="BS199" s="29" t="e">
        <f t="shared" si="544"/>
        <v>#VALUE!</v>
      </c>
      <c r="BT199" s="29">
        <f t="shared" si="545"/>
        <v>33414230.250767186</v>
      </c>
      <c r="BU199" s="29" t="e">
        <f t="shared" si="597"/>
        <v>#VALUE!</v>
      </c>
      <c r="BV199" s="29">
        <f t="shared" si="546"/>
        <v>786166988522.13635</v>
      </c>
      <c r="BW199" s="29">
        <f t="shared" si="547"/>
        <v>114624631.01525974</v>
      </c>
      <c r="BX199" s="29">
        <f t="shared" si="567"/>
        <v>3423.4826296539418</v>
      </c>
      <c r="BY199" s="29">
        <f t="shared" si="548"/>
        <v>195881466736.76563</v>
      </c>
      <c r="BZ199" s="29">
        <f t="shared" si="549"/>
        <v>19136256.02632669</v>
      </c>
      <c r="CA199" s="29">
        <f t="shared" si="568"/>
        <v>0</v>
      </c>
      <c r="CB199" s="29">
        <f t="shared" si="550"/>
        <v>9833657107.6997375</v>
      </c>
      <c r="CC199" s="29">
        <f t="shared" si="551"/>
        <v>485678.33605183795</v>
      </c>
      <c r="CD199" s="29" t="e">
        <f t="shared" si="569"/>
        <v>#DIV/0!</v>
      </c>
      <c r="CE199" s="29">
        <f t="shared" si="552"/>
        <v>313163774623.97723</v>
      </c>
      <c r="CF199" s="29">
        <f t="shared" si="553"/>
        <v>3647428.6416740716</v>
      </c>
      <c r="CG199" s="29">
        <f t="shared" si="570"/>
        <v>8951.9709341177841</v>
      </c>
      <c r="CI199" s="69" t="e">
        <f t="shared" si="598"/>
        <v>#DIV/0!</v>
      </c>
      <c r="CJ199" s="69" t="e">
        <f t="shared" si="599"/>
        <v>#DIV/0!</v>
      </c>
      <c r="CK199" s="69" t="e">
        <f t="shared" si="600"/>
        <v>#DIV/0!</v>
      </c>
      <c r="CL199" s="69" t="e">
        <f t="shared" si="601"/>
        <v>#DIV/0!</v>
      </c>
      <c r="CM199" s="69" t="e">
        <f t="shared" si="602"/>
        <v>#DIV/0!</v>
      </c>
      <c r="CN199" s="69" t="e">
        <f t="shared" si="603"/>
        <v>#DIV/0!</v>
      </c>
      <c r="CO199" s="69" t="e">
        <f t="shared" si="604"/>
        <v>#DIV/0!</v>
      </c>
      <c r="CP199" s="69" t="e">
        <f t="shared" si="605"/>
        <v>#DIV/0!</v>
      </c>
      <c r="CQ199" s="69" t="e">
        <f t="shared" si="606"/>
        <v>#DIV/0!</v>
      </c>
      <c r="CR199" s="69" t="e">
        <f t="shared" si="607"/>
        <v>#DIV/0!</v>
      </c>
      <c r="CS199" s="69" t="e">
        <f t="shared" si="608"/>
        <v>#DIV/0!</v>
      </c>
      <c r="CT199" s="69" t="e">
        <f t="shared" si="609"/>
        <v>#DIV/0!</v>
      </c>
      <c r="CU199" s="69" t="e">
        <f t="shared" si="554"/>
        <v>#VALUE!</v>
      </c>
      <c r="CV199" s="69" t="e">
        <f t="shared" si="610"/>
        <v>#DIV/0!</v>
      </c>
      <c r="CW199" s="99" t="e">
        <f t="shared" si="555"/>
        <v>#DIV/0!</v>
      </c>
      <c r="CX199" s="99" t="e">
        <f t="shared" si="556"/>
        <v>#DIV/0!</v>
      </c>
      <c r="CY199" s="99" t="e">
        <f t="shared" si="557"/>
        <v>#DIV/0!</v>
      </c>
      <c r="CZ199" s="99" t="e">
        <f t="shared" si="558"/>
        <v>#DIV/0!</v>
      </c>
      <c r="DA199" s="68" t="e">
        <f t="shared" si="611"/>
        <v>#DIV/0!</v>
      </c>
      <c r="DE199" s="29">
        <v>130</v>
      </c>
      <c r="DF199" s="29" t="e">
        <f>[6]武将升星!#REF!+[6]武将进阶!AH108+[6]武将升级!#REF!+#REF!+[7]士兵阶位属性!CE197+[7]士兵训练属性!BU198+[10]装备强化!CB158</f>
        <v>#REF!</v>
      </c>
      <c r="DG199" s="29" t="e">
        <f>INDEX((武将属性!$X$5:$X$104+武将属性!$Y$5:$Y$104)*(武将属性!$V$5:$V$104),$DE199,1)*INDEX(非r将兵属性验证!$W$7:$W$106,$DE199,1)+INDEX((士兵属性!$H$5:$H$104)*(士兵属性!$J$5:$J$104),$DE199,1)*INDEX(非r将兵属性验证!$AQ$7:$AQ$106,$DE199,1)+#REF!</f>
        <v>#REF!</v>
      </c>
      <c r="DH199" s="29" t="e">
        <f>INDEX((武将属性!$AJ$5:$AJ$104+武将属性!$AK$5:$AK$104)*(武将属性!$AH$5:$AH$104),$DE199,1)*INDEX(非r将兵属性验证!$X$7:$X$106,$DE199,1)+INDEX((士兵属性!$S$5:$S$104)*(士兵属性!$U$5:$U$104),$DE199,1)*INDEX(非r将兵属性验证!$AR$7:$AR$106,$DE199,1)+#REF!</f>
        <v>#REF!</v>
      </c>
      <c r="DI199" s="29"/>
      <c r="DJ199" s="29"/>
      <c r="DK199" s="29" t="e">
        <f>[6]武将升星!#REF!+[6]武将进阶!AK108+[6]武将升级!BG108+#REF!</f>
        <v>#REF!</v>
      </c>
      <c r="DL199" s="29" t="e">
        <f>0.5*INDEX(战法技能效用!$H$5:$H$104,$DE199,1)*(INDEX(非r将兵属性验证!$AC$7:$AC$106,$DE199,1)+INDEX(非r将兵属性验证!$AX$7:$AX$106,$DE199,1))</f>
        <v>#REF!</v>
      </c>
      <c r="DM199" s="29" t="e">
        <f>[6]武将升星!AZ108+[6]武将进阶!AO108+[6]武将升级!BJ108+#REF!+[7]士兵阶位属性!CM109+[7]士兵训练属性!CC198+[10]装备强化!CI158</f>
        <v>#REF!</v>
      </c>
      <c r="DN199" s="29" t="e">
        <f>INDEX((武将属性!$X$5:$X$104+武将属性!$Y$5:$Y$104)*(武将属性!$V$5:$V$104),$DE199,1)*INDEX(非r将兵属性验证!$W$7:$W$106,$DE199,1)+INDEX((士兵属性!$H$5:$H$104)*(士兵属性!$J$5:$J$104),$DE199,1)*INDEX(非r将兵属性验证!$AQ$7:$AQ$106,$DE199,1)+#REF!</f>
        <v>#REF!</v>
      </c>
      <c r="DO199" s="29" t="e">
        <f>INDEX((武将属性!$AJ$5:$AJ$104+武将属性!$AK$5:$AK$104)*(武将属性!$AH$5:$AH$104),$DE199,1)*INDEX(非r将兵属性验证!$X$7:$X$106,$DE199,1)+INDEX((士兵属性!$S$5:$S$104)*(士兵属性!$U$5:$U$104),$DE199,1)*INDEX(非r将兵属性验证!$AR$7:$AR$106,$DE199,1)+#REF!</f>
        <v>#REF!</v>
      </c>
      <c r="DP199" s="29"/>
      <c r="DQ199" s="29"/>
      <c r="DR199" s="29" t="e">
        <f>[6]武将升星!BD108+[6]武将进阶!AR108+[6]武将升级!BM108+#REF!</f>
        <v>#REF!</v>
      </c>
      <c r="DS199" s="29" t="e">
        <f>0.5*INDEX(战法技能效用!$H$5:$H$104,$DE199,1)*(INDEX(非r将兵属性验证!$AC$7:$AC$106,$DE199,1)+INDEX(非r将兵属性验证!$AX$7:$AX$106,$DE199,1))</f>
        <v>#REF!</v>
      </c>
      <c r="DT199" s="29" t="e">
        <f t="shared" si="612"/>
        <v>#REF!</v>
      </c>
    </row>
    <row r="200" spans="2:124" x14ac:dyDescent="0.15">
      <c r="B200" s="8">
        <v>16</v>
      </c>
      <c r="C200" s="29">
        <v>140</v>
      </c>
      <c r="D200" s="29">
        <f>[6]武将升星!$AZ197</f>
        <v>0</v>
      </c>
      <c r="E200" s="29">
        <f>[6]武将进阶!$AL197</f>
        <v>0</v>
      </c>
      <c r="F200" s="29">
        <f>[6]武将升级!$BH197</f>
        <v>123277557740.84474</v>
      </c>
      <c r="G200" s="29">
        <f>[6]武将羁绊!$BC200</f>
        <v>78622900439.671906</v>
      </c>
      <c r="H200" s="29">
        <f>[6]武将觉醒!BK197</f>
        <v>0</v>
      </c>
      <c r="I200" s="29">
        <f>[6]第4特性!AJ198</f>
        <v>33469773778.661812</v>
      </c>
      <c r="J200" s="29">
        <f>[7]士兵阶位属性!$CI198</f>
        <v>789659081387.96533</v>
      </c>
      <c r="K200" s="29">
        <f>[7]士兵训练属性!$BY199</f>
        <v>1884486129780.0828</v>
      </c>
      <c r="L200" s="29">
        <f>[10]装备强化!$CE199</f>
        <v>162236002660.00714</v>
      </c>
      <c r="M200" s="29"/>
      <c r="N200" s="29">
        <f>[4]圣人加成属性战力计算!$I201+[4]圣人加成属性战力计算!$R201</f>
        <v>29443396849.443249</v>
      </c>
      <c r="O200" s="29">
        <f>[12]爵位属性!$U197</f>
        <v>0</v>
      </c>
      <c r="P200" s="29" t="e">
        <f>[16]战法升星!AP198</f>
        <v>#DIV/0!</v>
      </c>
      <c r="Q200" s="29" t="e">
        <f>[13]宝物升星!AP197</f>
        <v>#VALUE!</v>
      </c>
      <c r="R200" s="29">
        <f>[13]宝物温养!$CL197</f>
        <v>37846967308.817261</v>
      </c>
      <c r="S200" s="29">
        <f>[17]效用汇总!I95</f>
        <v>69271252786.548325</v>
      </c>
      <c r="T200" s="29">
        <f>[17]效用汇总!J95</f>
        <v>900948049972.08521</v>
      </c>
      <c r="U200" s="29">
        <f>[8]装备强化!CP199+[8]装备突破!BN199</f>
        <v>195881466736.76563</v>
      </c>
      <c r="V200" s="29">
        <f>[14]藏品属性!AL204+[14]藏品属性!AM204</f>
        <v>313163774623.97723</v>
      </c>
      <c r="W200" s="29">
        <f>[15]育马!AY199+[15]词条!BF199</f>
        <v>9833657107.6997375</v>
      </c>
      <c r="X200" s="29">
        <f>[11]属性汇总新!V197</f>
        <v>330494455377.42249</v>
      </c>
      <c r="Y200" s="29">
        <f>[6]武将升星!$BK197</f>
        <v>2027235.3703938336</v>
      </c>
      <c r="Z200" s="29"/>
      <c r="AA200" s="29" t="e">
        <f>[6]武将升级!$BT197+[6]武将进阶!$AW197</f>
        <v>#VALUE!</v>
      </c>
      <c r="AB200" s="29"/>
      <c r="AC200" s="29">
        <f>[6]武将觉醒!$BY197</f>
        <v>130883.29873388264</v>
      </c>
      <c r="AD200" s="29">
        <f>[6]第4特性!BK198</f>
        <v>447000</v>
      </c>
      <c r="AE200" s="29"/>
      <c r="AF200" s="29">
        <f>[7]士兵训练属性!$CH199</f>
        <v>259156000.6416643</v>
      </c>
      <c r="AG200" s="29">
        <f>[10]装备强化!$CR199+[10]装备突破!$AJ199</f>
        <v>44771089.062410675</v>
      </c>
      <c r="AH200" s="29"/>
      <c r="AI200" s="29" t="e">
        <f>[4]圣人加成属性战力计算!$U201</f>
        <v>#REF!</v>
      </c>
      <c r="AJ200" s="29"/>
      <c r="AK200" s="29">
        <f>[16]战法升星!$AU198</f>
        <v>806848</v>
      </c>
      <c r="AL200" s="29">
        <f>[13]宝物升星!$AZ197</f>
        <v>65616920.983167082</v>
      </c>
      <c r="AM200" s="29">
        <f>[13]宝物温养!$CU197</f>
        <v>0</v>
      </c>
      <c r="AN200" s="29">
        <f>[17]投放验证!M96</f>
        <v>140</v>
      </c>
      <c r="AO200" s="29">
        <f>[17]投放验证!AE96+[17]投放验证!AM96</f>
        <v>235227974.30069599</v>
      </c>
      <c r="AP200" s="29">
        <f>[8]装备强化!DC199+[8]装备突破!CA199</f>
        <v>19136256.02632669</v>
      </c>
      <c r="AQ200" s="29">
        <f>[14]藏品属性!AN204</f>
        <v>7297730.7149158986</v>
      </c>
      <c r="AR200" s="29">
        <f>[15]付费投放!AA200</f>
        <v>485678.33605183795</v>
      </c>
      <c r="AS200" s="29">
        <f>[11]属性汇总新!W197</f>
        <v>87679542.751962706</v>
      </c>
      <c r="AU200" s="29">
        <f t="shared" si="578"/>
        <v>78622900439.671906</v>
      </c>
      <c r="AV200" s="29">
        <f t="shared" si="579"/>
        <v>2027235.3703938336</v>
      </c>
      <c r="AW200" s="29">
        <f t="shared" si="580"/>
        <v>62095.160907432619</v>
      </c>
      <c r="AX200" s="29" t="e">
        <f t="shared" si="581"/>
        <v>#DIV/0!</v>
      </c>
      <c r="AY200" s="29">
        <f t="shared" si="582"/>
        <v>937731.29873388261</v>
      </c>
      <c r="AZ200" s="29" t="e">
        <f t="shared" si="561"/>
        <v>#DIV/0!</v>
      </c>
      <c r="BA200" s="29">
        <f t="shared" si="532"/>
        <v>33469773778.661812</v>
      </c>
      <c r="BB200" s="29">
        <f t="shared" si="533"/>
        <v>447000</v>
      </c>
      <c r="BC200" s="29" t="e">
        <f t="shared" si="571"/>
        <v>#DIV/0!</v>
      </c>
      <c r="BD200" s="29">
        <f t="shared" si="583"/>
        <v>0</v>
      </c>
      <c r="BE200" s="29">
        <f t="shared" si="584"/>
        <v>0</v>
      </c>
      <c r="BF200" s="29" t="e">
        <f t="shared" si="585"/>
        <v>#DIV/0!</v>
      </c>
      <c r="BG200" s="29">
        <f t="shared" si="586"/>
        <v>123277557740.84474</v>
      </c>
      <c r="BH200" s="29" t="e">
        <f t="shared" si="587"/>
        <v>#VALUE!</v>
      </c>
      <c r="BI200" s="29" t="e">
        <f t="shared" si="588"/>
        <v>#VALUE!</v>
      </c>
      <c r="BJ200" s="29">
        <f t="shared" si="589"/>
        <v>162236002660.00714</v>
      </c>
      <c r="BK200" s="29">
        <f t="shared" si="590"/>
        <v>44771089.062410675</v>
      </c>
      <c r="BL200" s="29">
        <f t="shared" si="591"/>
        <v>1422.2615871572884</v>
      </c>
      <c r="BM200" s="29">
        <f t="shared" si="592"/>
        <v>2674145211168.0479</v>
      </c>
      <c r="BN200" s="29">
        <f t="shared" si="541"/>
        <v>259156000.6416643</v>
      </c>
      <c r="BO200" s="29" t="e">
        <f t="shared" si="593"/>
        <v>#DIV/0!</v>
      </c>
      <c r="BP200" s="29">
        <f t="shared" si="594"/>
        <v>0</v>
      </c>
      <c r="BQ200" s="29">
        <f t="shared" si="595"/>
        <v>0</v>
      </c>
      <c r="BR200" s="29" t="e">
        <f t="shared" si="596"/>
        <v>#DIV/0!</v>
      </c>
      <c r="BS200" s="29" t="e">
        <f t="shared" si="544"/>
        <v>#VALUE!</v>
      </c>
      <c r="BT200" s="29">
        <f t="shared" si="545"/>
        <v>65616920.983167082</v>
      </c>
      <c r="BU200" s="29" t="e">
        <f t="shared" si="597"/>
        <v>#VALUE!</v>
      </c>
      <c r="BV200" s="29">
        <f t="shared" si="546"/>
        <v>970219302758.63354</v>
      </c>
      <c r="BW200" s="29">
        <f t="shared" si="547"/>
        <v>235228114.30069599</v>
      </c>
      <c r="BX200" s="29">
        <f t="shared" si="567"/>
        <v>1526.0945142097969</v>
      </c>
      <c r="BY200" s="29">
        <f t="shared" si="548"/>
        <v>195881466736.76563</v>
      </c>
      <c r="BZ200" s="29">
        <f t="shared" si="549"/>
        <v>19136256.02632669</v>
      </c>
      <c r="CA200" s="29" t="e">
        <f t="shared" si="568"/>
        <v>#DIV/0!</v>
      </c>
      <c r="CB200" s="29">
        <f t="shared" si="550"/>
        <v>9833657107.6997375</v>
      </c>
      <c r="CC200" s="29">
        <f t="shared" si="551"/>
        <v>485678.33605183795</v>
      </c>
      <c r="CD200" s="29" t="e">
        <f t="shared" si="569"/>
        <v>#DIV/0!</v>
      </c>
      <c r="CE200" s="29">
        <f t="shared" si="552"/>
        <v>313163774623.97723</v>
      </c>
      <c r="CF200" s="29">
        <f t="shared" si="553"/>
        <v>7297730.7149158986</v>
      </c>
      <c r="CG200" s="29">
        <f t="shared" si="570"/>
        <v>0</v>
      </c>
      <c r="CI200" s="69" t="e">
        <f t="shared" si="598"/>
        <v>#DIV/0!</v>
      </c>
      <c r="CJ200" s="69" t="e">
        <f t="shared" si="599"/>
        <v>#DIV/0!</v>
      </c>
      <c r="CK200" s="69" t="e">
        <f t="shared" si="600"/>
        <v>#DIV/0!</v>
      </c>
      <c r="CL200" s="69" t="e">
        <f t="shared" si="601"/>
        <v>#DIV/0!</v>
      </c>
      <c r="CM200" s="69" t="e">
        <f t="shared" si="602"/>
        <v>#DIV/0!</v>
      </c>
      <c r="CN200" s="69" t="e">
        <f t="shared" si="603"/>
        <v>#DIV/0!</v>
      </c>
      <c r="CO200" s="69" t="e">
        <f t="shared" si="604"/>
        <v>#DIV/0!</v>
      </c>
      <c r="CP200" s="69" t="e">
        <f t="shared" si="605"/>
        <v>#DIV/0!</v>
      </c>
      <c r="CQ200" s="69" t="e">
        <f t="shared" si="606"/>
        <v>#DIV/0!</v>
      </c>
      <c r="CR200" s="69" t="e">
        <f t="shared" si="607"/>
        <v>#DIV/0!</v>
      </c>
      <c r="CS200" s="69" t="e">
        <f t="shared" si="608"/>
        <v>#DIV/0!</v>
      </c>
      <c r="CT200" s="69" t="e">
        <f t="shared" si="609"/>
        <v>#DIV/0!</v>
      </c>
      <c r="CU200" s="69" t="e">
        <f t="shared" si="554"/>
        <v>#VALUE!</v>
      </c>
      <c r="CV200" s="69" t="e">
        <f t="shared" si="610"/>
        <v>#DIV/0!</v>
      </c>
      <c r="CW200" s="99" t="e">
        <f t="shared" si="555"/>
        <v>#DIV/0!</v>
      </c>
      <c r="CX200" s="99" t="e">
        <f t="shared" si="556"/>
        <v>#DIV/0!</v>
      </c>
      <c r="CY200" s="99" t="e">
        <f t="shared" si="557"/>
        <v>#DIV/0!</v>
      </c>
      <c r="CZ200" s="99" t="e">
        <f t="shared" si="558"/>
        <v>#DIV/0!</v>
      </c>
      <c r="DA200" s="68" t="e">
        <f t="shared" si="611"/>
        <v>#DIV/0!</v>
      </c>
      <c r="DE200" s="29">
        <v>140</v>
      </c>
      <c r="DF200" s="29" t="e">
        <f>[6]武将升星!#REF!+[6]武将进阶!AH109+[6]武将升级!#REF!+#REF!+[7]士兵阶位属性!CE198+[7]士兵训练属性!BU199+[10]装备强化!CB159</f>
        <v>#REF!</v>
      </c>
      <c r="DG200" s="29" t="e">
        <f>INDEX((武将属性!$X$5:$X$104+武将属性!$Y$5:$Y$104)*(武将属性!$V$5:$V$104),$DE200,1)*INDEX(非r将兵属性验证!$W$7:$W$106,$DE200,1)+INDEX((士兵属性!$H$5:$H$104)*(士兵属性!$J$5:$J$104),$DE200,1)*INDEX(非r将兵属性验证!$AQ$7:$AQ$106,$DE200,1)+#REF!</f>
        <v>#REF!</v>
      </c>
      <c r="DH200" s="29" t="e">
        <f>INDEX((武将属性!$AJ$5:$AJ$104+武将属性!$AK$5:$AK$104)*(武将属性!$AH$5:$AH$104),$DE200,1)*INDEX(非r将兵属性验证!$X$7:$X$106,$DE200,1)+INDEX((士兵属性!$S$5:$S$104)*(士兵属性!$U$5:$U$104),$DE200,1)*INDEX(非r将兵属性验证!$AR$7:$AR$106,$DE200,1)+#REF!</f>
        <v>#REF!</v>
      </c>
      <c r="DI200" s="29"/>
      <c r="DJ200" s="29"/>
      <c r="DK200" s="29" t="e">
        <f>[6]武将升星!#REF!+[6]武将进阶!AK109+[6]武将升级!BG109+#REF!</f>
        <v>#REF!</v>
      </c>
      <c r="DL200" s="29" t="e">
        <f>0.5*INDEX(战法技能效用!$H$5:$H$104,$DE200,1)*(INDEX(非r将兵属性验证!$AC$7:$AC$106,$DE200,1)+INDEX(非r将兵属性验证!$AX$7:$AX$106,$DE200,1))</f>
        <v>#REF!</v>
      </c>
      <c r="DM200" s="29" t="e">
        <f>[6]武将升星!AZ109+[6]武将进阶!AO109+[6]武将升级!BJ109+#REF!+[7]士兵阶位属性!CM110+[7]士兵训练属性!CC199+[10]装备强化!CI159</f>
        <v>#REF!</v>
      </c>
      <c r="DN200" s="29" t="e">
        <f>INDEX((武将属性!$X$5:$X$104+武将属性!$Y$5:$Y$104)*(武将属性!$V$5:$V$104),$DE200,1)*INDEX(非r将兵属性验证!$W$7:$W$106,$DE200,1)+INDEX((士兵属性!$H$5:$H$104)*(士兵属性!$J$5:$J$104),$DE200,1)*INDEX(非r将兵属性验证!$AQ$7:$AQ$106,$DE200,1)+#REF!</f>
        <v>#REF!</v>
      </c>
      <c r="DO200" s="29" t="e">
        <f>INDEX((武将属性!$AJ$5:$AJ$104+武将属性!$AK$5:$AK$104)*(武将属性!$AH$5:$AH$104),$DE200,1)*INDEX(非r将兵属性验证!$X$7:$X$106,$DE200,1)+INDEX((士兵属性!$S$5:$S$104)*(士兵属性!$U$5:$U$104),$DE200,1)*INDEX(非r将兵属性验证!$AR$7:$AR$106,$DE200,1)+#REF!</f>
        <v>#REF!</v>
      </c>
      <c r="DP200" s="29"/>
      <c r="DQ200" s="29"/>
      <c r="DR200" s="29" t="e">
        <f>[6]武将升星!BD109+[6]武将进阶!AR109+[6]武将升级!BM109+#REF!</f>
        <v>#REF!</v>
      </c>
      <c r="DS200" s="29" t="e">
        <f>0.5*INDEX(战法技能效用!$H$5:$H$104,$DE200,1)*(INDEX(非r将兵属性验证!$AC$7:$AC$106,$DE200,1)+INDEX(非r将兵属性验证!$AX$7:$AX$106,$DE200,1))</f>
        <v>#REF!</v>
      </c>
      <c r="DT200" s="29" t="e">
        <f t="shared" si="612"/>
        <v>#REF!</v>
      </c>
    </row>
    <row r="201" spans="2:124" x14ac:dyDescent="0.15">
      <c r="B201" s="8">
        <v>17</v>
      </c>
      <c r="C201" s="29">
        <v>150</v>
      </c>
      <c r="D201" s="29">
        <f>[6]武将升星!$AZ198</f>
        <v>0</v>
      </c>
      <c r="E201" s="29">
        <f>[6]武将进阶!$AL198</f>
        <v>0</v>
      </c>
      <c r="F201" s="29">
        <f>[6]武将升级!$BH198</f>
        <v>158167647224.6532</v>
      </c>
      <c r="G201" s="29">
        <f>[6]武将羁绊!$BC201</f>
        <v>100602233684.62943</v>
      </c>
      <c r="H201" s="29">
        <f>[6]武将觉醒!BK198</f>
        <v>0</v>
      </c>
      <c r="I201" s="29">
        <f>[6]第4特性!AJ199</f>
        <v>33469773778.661812</v>
      </c>
      <c r="J201" s="29">
        <f>[7]士兵阶位属性!$CI199</f>
        <v>1193411094945.5354</v>
      </c>
      <c r="K201" s="29">
        <f>[7]士兵训练属性!$BY200</f>
        <v>2924253690681.957</v>
      </c>
      <c r="L201" s="29">
        <f>[10]装备强化!$CE200</f>
        <v>202303910149.64526</v>
      </c>
      <c r="M201" s="29"/>
      <c r="N201" s="29">
        <f>[4]圣人加成属性战力计算!$I202+[4]圣人加成属性战力计算!$R202</f>
        <v>66653809453.901924</v>
      </c>
      <c r="O201" s="29">
        <f>[12]爵位属性!$U198</f>
        <v>0</v>
      </c>
      <c r="P201" s="29" t="e">
        <f>[16]战法升星!AP199</f>
        <v>#DIV/0!</v>
      </c>
      <c r="Q201" s="29" t="e">
        <f>[13]宝物升星!AP198</f>
        <v>#VALUE!</v>
      </c>
      <c r="R201" s="29">
        <f>[13]宝物温养!$CL198</f>
        <v>37846967308.817261</v>
      </c>
      <c r="S201" s="29">
        <f>[17]效用汇总!I96</f>
        <v>69271252786.548325</v>
      </c>
      <c r="T201" s="29">
        <f>[17]效用汇总!J96</f>
        <v>1222178499226.8547</v>
      </c>
      <c r="U201" s="29">
        <f>[8]装备强化!CP200+[8]装备突破!BN200</f>
        <v>195881466736.76563</v>
      </c>
      <c r="V201" s="29">
        <f>[14]藏品属性!AL205+[14]藏品属性!AM205</f>
        <v>313163774623.97723</v>
      </c>
      <c r="W201" s="29">
        <f>[15]育马!AY200+[15]词条!BF200</f>
        <v>9833657107.6997375</v>
      </c>
      <c r="X201" s="29">
        <f>[11]属性汇总新!V198</f>
        <v>401710989019.88745</v>
      </c>
      <c r="Y201" s="29">
        <f>[6]武将升星!$BK198</f>
        <v>2318928.9389329203</v>
      </c>
      <c r="Z201" s="29"/>
      <c r="AA201" s="29" t="e">
        <f>[6]武将升级!$BT198+[6]武将进阶!$AW198</f>
        <v>#VALUE!</v>
      </c>
      <c r="AB201" s="29"/>
      <c r="AC201" s="29">
        <f>[6]武将觉醒!$BY198</f>
        <v>130883.29873388264</v>
      </c>
      <c r="AD201" s="29">
        <f>[6]第4特性!BK199</f>
        <v>447000</v>
      </c>
      <c r="AE201" s="29"/>
      <c r="AF201" s="29">
        <f>[7]士兵训练属性!$CH200</f>
        <v>259156000.6416643</v>
      </c>
      <c r="AG201" s="29">
        <f>[10]装备强化!$CR200+[10]装备突破!$AJ200</f>
        <v>95353526.053856865</v>
      </c>
      <c r="AH201" s="29"/>
      <c r="AI201" s="29" t="e">
        <f>[4]圣人加成属性战力计算!$U202</f>
        <v>#REF!</v>
      </c>
      <c r="AJ201" s="29"/>
      <c r="AK201" s="29">
        <f>[16]战法升星!$AU199</f>
        <v>806848</v>
      </c>
      <c r="AL201" s="29">
        <f>[13]宝物升星!$AZ198</f>
        <v>130312740.74027419</v>
      </c>
      <c r="AM201" s="29">
        <f>[13]宝物温养!$CU198</f>
        <v>0</v>
      </c>
      <c r="AN201" s="29">
        <f>[17]投放验证!M97</f>
        <v>150</v>
      </c>
      <c r="AO201" s="29">
        <f>[17]投放验证!AE97+[17]投放验证!AM97</f>
        <v>486020075.72474021</v>
      </c>
      <c r="AP201" s="29">
        <f>[8]装备强化!DC200+[8]装备突破!CA200</f>
        <v>19136256.02632669</v>
      </c>
      <c r="AQ201" s="29">
        <f>[14]藏品属性!AN205</f>
        <v>56252398.750304319</v>
      </c>
      <c r="AR201" s="29">
        <f>[15]付费投放!AA201</f>
        <v>485678.33605183795</v>
      </c>
      <c r="AS201" s="29">
        <f>[11]属性汇总新!W198</f>
        <v>172426391.74579504</v>
      </c>
      <c r="AU201" s="29">
        <f t="shared" si="578"/>
        <v>100602233684.62943</v>
      </c>
      <c r="AV201" s="29">
        <f t="shared" si="579"/>
        <v>2318928.9389329203</v>
      </c>
      <c r="AW201" s="29">
        <f t="shared" si="580"/>
        <v>75350.764005659948</v>
      </c>
      <c r="AX201" s="29" t="e">
        <f t="shared" si="581"/>
        <v>#DIV/0!</v>
      </c>
      <c r="AY201" s="29">
        <f t="shared" si="582"/>
        <v>937731.29873388261</v>
      </c>
      <c r="AZ201" s="29" t="e">
        <f t="shared" si="561"/>
        <v>#DIV/0!</v>
      </c>
      <c r="BA201" s="29">
        <f t="shared" si="532"/>
        <v>33469773778.661812</v>
      </c>
      <c r="BB201" s="29">
        <f t="shared" si="533"/>
        <v>447000</v>
      </c>
      <c r="BC201" s="29" t="e">
        <f t="shared" si="571"/>
        <v>#DIV/0!</v>
      </c>
      <c r="BD201" s="29">
        <f t="shared" si="583"/>
        <v>0</v>
      </c>
      <c r="BE201" s="29">
        <f t="shared" si="584"/>
        <v>0</v>
      </c>
      <c r="BF201" s="29" t="e">
        <f t="shared" si="585"/>
        <v>#DIV/0!</v>
      </c>
      <c r="BG201" s="29">
        <f t="shared" si="586"/>
        <v>158167647224.6532</v>
      </c>
      <c r="BH201" s="29" t="e">
        <f t="shared" si="587"/>
        <v>#VALUE!</v>
      </c>
      <c r="BI201" s="29" t="e">
        <f t="shared" si="588"/>
        <v>#VALUE!</v>
      </c>
      <c r="BJ201" s="29">
        <f t="shared" si="589"/>
        <v>202303910149.64526</v>
      </c>
      <c r="BK201" s="29">
        <f t="shared" si="590"/>
        <v>95353526.053856865</v>
      </c>
      <c r="BL201" s="29">
        <f t="shared" si="591"/>
        <v>792.13082391451121</v>
      </c>
      <c r="BM201" s="29">
        <f t="shared" si="592"/>
        <v>4117664785627.4922</v>
      </c>
      <c r="BN201" s="29">
        <f t="shared" si="541"/>
        <v>259156000.6416643</v>
      </c>
      <c r="BO201" s="29" t="e">
        <f t="shared" si="593"/>
        <v>#DIV/0!</v>
      </c>
      <c r="BP201" s="29">
        <f t="shared" si="594"/>
        <v>0</v>
      </c>
      <c r="BQ201" s="29">
        <f t="shared" si="595"/>
        <v>0</v>
      </c>
      <c r="BR201" s="29" t="e">
        <f t="shared" si="596"/>
        <v>#DIV/0!</v>
      </c>
      <c r="BS201" s="29" t="e">
        <f t="shared" si="544"/>
        <v>#VALUE!</v>
      </c>
      <c r="BT201" s="29">
        <f t="shared" si="545"/>
        <v>130312740.74027419</v>
      </c>
      <c r="BU201" s="29" t="e">
        <f t="shared" si="597"/>
        <v>#VALUE!</v>
      </c>
      <c r="BV201" s="29">
        <f t="shared" si="546"/>
        <v>1291449752013.4031</v>
      </c>
      <c r="BW201" s="29">
        <f t="shared" si="547"/>
        <v>486020225.72474021</v>
      </c>
      <c r="BX201" s="29">
        <f t="shared" si="567"/>
        <v>1280.8634507312186</v>
      </c>
      <c r="BY201" s="29">
        <f t="shared" si="548"/>
        <v>195881466736.76563</v>
      </c>
      <c r="BZ201" s="29">
        <f t="shared" si="549"/>
        <v>19136256.02632669</v>
      </c>
      <c r="CA201" s="29" t="e">
        <f t="shared" si="568"/>
        <v>#DIV/0!</v>
      </c>
      <c r="CB201" s="29">
        <f t="shared" si="550"/>
        <v>9833657107.6997375</v>
      </c>
      <c r="CC201" s="29">
        <f t="shared" si="551"/>
        <v>485678.33605183795</v>
      </c>
      <c r="CD201" s="29" t="e">
        <f t="shared" si="569"/>
        <v>#DIV/0!</v>
      </c>
      <c r="CE201" s="29">
        <f t="shared" si="552"/>
        <v>313163774623.97723</v>
      </c>
      <c r="CF201" s="29">
        <f t="shared" si="553"/>
        <v>56252398.750304319</v>
      </c>
      <c r="CG201" s="29">
        <f t="shared" si="570"/>
        <v>0</v>
      </c>
      <c r="CI201" s="69" t="e">
        <f t="shared" si="598"/>
        <v>#DIV/0!</v>
      </c>
      <c r="CJ201" s="69" t="e">
        <f t="shared" si="599"/>
        <v>#DIV/0!</v>
      </c>
      <c r="CK201" s="69" t="e">
        <f t="shared" si="600"/>
        <v>#DIV/0!</v>
      </c>
      <c r="CL201" s="69" t="e">
        <f t="shared" si="601"/>
        <v>#DIV/0!</v>
      </c>
      <c r="CM201" s="69" t="e">
        <f t="shared" si="602"/>
        <v>#DIV/0!</v>
      </c>
      <c r="CN201" s="69" t="e">
        <f t="shared" si="603"/>
        <v>#DIV/0!</v>
      </c>
      <c r="CO201" s="69" t="e">
        <f t="shared" si="604"/>
        <v>#DIV/0!</v>
      </c>
      <c r="CP201" s="69" t="e">
        <f t="shared" si="605"/>
        <v>#DIV/0!</v>
      </c>
      <c r="CQ201" s="69" t="e">
        <f t="shared" si="606"/>
        <v>#DIV/0!</v>
      </c>
      <c r="CR201" s="69" t="e">
        <f t="shared" si="607"/>
        <v>#DIV/0!</v>
      </c>
      <c r="CS201" s="69" t="e">
        <f t="shared" si="608"/>
        <v>#DIV/0!</v>
      </c>
      <c r="CT201" s="69" t="e">
        <f t="shared" si="609"/>
        <v>#DIV/0!</v>
      </c>
      <c r="CU201" s="69" t="e">
        <f t="shared" si="554"/>
        <v>#VALUE!</v>
      </c>
      <c r="CV201" s="69" t="e">
        <f t="shared" si="610"/>
        <v>#DIV/0!</v>
      </c>
      <c r="CW201" s="99" t="e">
        <f t="shared" si="555"/>
        <v>#DIV/0!</v>
      </c>
      <c r="CX201" s="99" t="e">
        <f t="shared" si="556"/>
        <v>#DIV/0!</v>
      </c>
      <c r="CY201" s="99" t="e">
        <f t="shared" si="557"/>
        <v>#DIV/0!</v>
      </c>
      <c r="CZ201" s="99" t="e">
        <f t="shared" si="558"/>
        <v>#DIV/0!</v>
      </c>
      <c r="DA201" s="68" t="e">
        <f t="shared" si="611"/>
        <v>#DIV/0!</v>
      </c>
      <c r="DE201" s="29">
        <v>150</v>
      </c>
      <c r="DF201" s="29" t="e">
        <f>[6]武将升星!#REF!+[6]武将进阶!AH110+[6]武将升级!#REF!+#REF!+[7]士兵阶位属性!CE199+[7]士兵训练属性!BU200+[10]装备强化!CB160</f>
        <v>#REF!</v>
      </c>
      <c r="DG201" s="29" t="e">
        <f>INDEX((武将属性!$X$5:$X$104+武将属性!$Y$5:$Y$104)*(武将属性!$V$5:$V$104),$DE201,1)*INDEX(非r将兵属性验证!$W$7:$W$106,$DE201,1)+INDEX((士兵属性!$H$5:$H$104)*(士兵属性!$J$5:$J$104),$DE201,1)*INDEX(非r将兵属性验证!$AQ$7:$AQ$106,$DE201,1)+#REF!</f>
        <v>#REF!</v>
      </c>
      <c r="DH201" s="29" t="e">
        <f>INDEX((武将属性!$AJ$5:$AJ$104+武将属性!$AK$5:$AK$104)*(武将属性!$AH$5:$AH$104),$DE201,1)*INDEX(非r将兵属性验证!$X$7:$X$106,$DE201,1)+INDEX((士兵属性!$S$5:$S$104)*(士兵属性!$U$5:$U$104),$DE201,1)*INDEX(非r将兵属性验证!$AR$7:$AR$106,$DE201,1)+#REF!</f>
        <v>#REF!</v>
      </c>
      <c r="DI201" s="29"/>
      <c r="DJ201" s="29"/>
      <c r="DK201" s="29" t="e">
        <f>[6]武将升星!#REF!+[6]武将进阶!AK110+[6]武将升级!BG110+#REF!</f>
        <v>#REF!</v>
      </c>
      <c r="DL201" s="29" t="e">
        <f>0.5*INDEX(战法技能效用!$H$5:$H$104,$DE201,1)*(INDEX(非r将兵属性验证!$AC$7:$AC$106,$DE201,1)+INDEX(非r将兵属性验证!$AX$7:$AX$106,$DE201,1))</f>
        <v>#REF!</v>
      </c>
      <c r="DM201" s="29" t="e">
        <f>[6]武将升星!AZ110+[6]武将进阶!AO110+[6]武将升级!BJ110+#REF!+[7]士兵阶位属性!CM111+[7]士兵训练属性!CC200+[10]装备强化!CI160</f>
        <v>#REF!</v>
      </c>
      <c r="DN201" s="29" t="e">
        <f>INDEX((武将属性!$X$5:$X$104+武将属性!$Y$5:$Y$104)*(武将属性!$V$5:$V$104),$DE201,1)*INDEX(非r将兵属性验证!$W$7:$W$106,$DE201,1)+INDEX((士兵属性!$H$5:$H$104)*(士兵属性!$J$5:$J$104),$DE201,1)*INDEX(非r将兵属性验证!$AQ$7:$AQ$106,$DE201,1)+#REF!</f>
        <v>#REF!</v>
      </c>
      <c r="DO201" s="29" t="e">
        <f>INDEX((武将属性!$AJ$5:$AJ$104+武将属性!$AK$5:$AK$104)*(武将属性!$AH$5:$AH$104),$DE201,1)*INDEX(非r将兵属性验证!$X$7:$X$106,$DE201,1)+INDEX((士兵属性!$S$5:$S$104)*(士兵属性!$U$5:$U$104),$DE201,1)*INDEX(非r将兵属性验证!$AR$7:$AR$106,$DE201,1)+#REF!</f>
        <v>#REF!</v>
      </c>
      <c r="DP201" s="29"/>
      <c r="DQ201" s="29"/>
      <c r="DR201" s="29" t="e">
        <f>[6]武将升星!BD110+[6]武将进阶!AR110+[6]武将升级!BM110+#REF!</f>
        <v>#REF!</v>
      </c>
      <c r="DS201" s="29" t="e">
        <f>0.5*INDEX(战法技能效用!$H$5:$H$104,$DE201,1)*(INDEX(非r将兵属性验证!$AC$7:$AC$106,$DE201,1)+INDEX(非r将兵属性验证!$AX$7:$AX$106,$DE201,1))</f>
        <v>#REF!</v>
      </c>
      <c r="DT201" s="29" t="e">
        <f t="shared" si="612"/>
        <v>#REF!</v>
      </c>
    </row>
    <row r="202" spans="2:124" x14ac:dyDescent="0.15">
      <c r="B202" s="8">
        <v>18</v>
      </c>
      <c r="C202" s="29">
        <v>160</v>
      </c>
      <c r="D202" s="29">
        <f>[6]武将升星!$AZ199</f>
        <v>0</v>
      </c>
      <c r="E202" s="29">
        <f>[6]武将进阶!$AL199</f>
        <v>0</v>
      </c>
      <c r="F202" s="29">
        <f>[6]武将升级!$BH199</f>
        <v>159839957073.87375</v>
      </c>
      <c r="G202" s="29">
        <f>[6]武将羁绊!$BC202</f>
        <v>101655725652.1203</v>
      </c>
      <c r="H202" s="29">
        <f>[6]武将觉醒!BK199</f>
        <v>0</v>
      </c>
      <c r="I202" s="29">
        <f>[6]第4特性!AJ200</f>
        <v>33469773778.661812</v>
      </c>
      <c r="J202" s="29">
        <f>[7]士兵阶位属性!$CI200</f>
        <v>1327544838500.6428</v>
      </c>
      <c r="K202" s="29">
        <f>[7]士兵训练属性!$BY201</f>
        <v>3204414830994.0005</v>
      </c>
      <c r="L202" s="29">
        <f>[10]装备强化!$CE201</f>
        <v>245881273274.61511</v>
      </c>
      <c r="M202" s="29"/>
      <c r="N202" s="29">
        <f>[4]圣人加成属性战力计算!$I203+[4]圣人加成属性战力计算!$R203</f>
        <v>89685957583.921967</v>
      </c>
      <c r="O202" s="29">
        <f>[12]爵位属性!$U199</f>
        <v>0</v>
      </c>
      <c r="P202" s="29" t="e">
        <f>[16]战法升星!AP200</f>
        <v>#DIV/0!</v>
      </c>
      <c r="Q202" s="29" t="e">
        <f>[13]宝物升星!AP199</f>
        <v>#VALUE!</v>
      </c>
      <c r="R202" s="29">
        <f>[13]宝物温养!$CL199</f>
        <v>37846967308.817261</v>
      </c>
      <c r="S202" s="29">
        <f>[17]效用汇总!I97</f>
        <v>69271252786.548325</v>
      </c>
      <c r="T202" s="29">
        <f>[17]效用汇总!J97</f>
        <v>2417517131273.9131</v>
      </c>
      <c r="U202" s="29">
        <f>[8]装备强化!CP201+[8]装备突破!BN201</f>
        <v>195881466736.76563</v>
      </c>
      <c r="V202" s="29">
        <f>[14]藏品属性!AL206+[14]藏品属性!AM206</f>
        <v>313163774623.97723</v>
      </c>
      <c r="W202" s="29">
        <f>[15]育马!AY201+[15]词条!BF201</f>
        <v>9833657107.6997375</v>
      </c>
      <c r="X202" s="29">
        <f>[11]属性汇总新!V199</f>
        <v>466523114056.80383</v>
      </c>
      <c r="Y202" s="29">
        <f>[6]武将升星!$BK199</f>
        <v>2612654.6434483309</v>
      </c>
      <c r="Z202" s="29"/>
      <c r="AA202" s="29" t="e">
        <f>[6]武将升级!$BT199+[6]武将进阶!$AW199</f>
        <v>#VALUE!</v>
      </c>
      <c r="AB202" s="29"/>
      <c r="AC202" s="29">
        <f>[6]武将觉醒!$BY199</f>
        <v>130883.29873388264</v>
      </c>
      <c r="AD202" s="29">
        <f>[6]第4特性!BK200</f>
        <v>447000</v>
      </c>
      <c r="AE202" s="29"/>
      <c r="AF202" s="29">
        <f>[7]士兵训练属性!$CH201</f>
        <v>259156000.6416643</v>
      </c>
      <c r="AG202" s="29">
        <f>[10]装备强化!$CR201+[10]装备突破!$AJ201</f>
        <v>230767993.94135687</v>
      </c>
      <c r="AH202" s="29"/>
      <c r="AI202" s="29" t="e">
        <f>[4]圣人加成属性战力计算!$U203</f>
        <v>#REF!</v>
      </c>
      <c r="AJ202" s="29"/>
      <c r="AK202" s="29">
        <f>[16]战法升星!$AU200</f>
        <v>806848</v>
      </c>
      <c r="AL202" s="29">
        <f>[13]宝物升星!$AZ199</f>
        <v>1026063499.6482598</v>
      </c>
      <c r="AM202" s="29">
        <f>[13]宝物温养!$CU199</f>
        <v>0</v>
      </c>
      <c r="AN202" s="29">
        <f>[17]投放验证!M98</f>
        <v>160</v>
      </c>
      <c r="AO202" s="29">
        <f>[17]投放验证!AE98+[17]投放验证!AM98</f>
        <v>4072179008.5833006</v>
      </c>
      <c r="AP202" s="29">
        <f>[8]装备强化!DC201+[8]装备突破!CA201</f>
        <v>19136256.02632669</v>
      </c>
      <c r="AQ202" s="29">
        <f>[14]藏品属性!AN206</f>
        <v>115586640</v>
      </c>
      <c r="AR202" s="29">
        <f>[15]付费投放!AA202</f>
        <v>485678.33605183795</v>
      </c>
      <c r="AS202" s="29">
        <f>[11]属性汇总新!W199</f>
        <v>196078451.3213897</v>
      </c>
      <c r="AU202" s="29">
        <f t="shared" si="578"/>
        <v>101655725652.1203</v>
      </c>
      <c r="AV202" s="29">
        <f t="shared" si="579"/>
        <v>2612654.6434483309</v>
      </c>
      <c r="AW202" s="29">
        <f t="shared" si="580"/>
        <v>3586.6522789652645</v>
      </c>
      <c r="AX202" s="29" t="e">
        <f t="shared" si="581"/>
        <v>#DIV/0!</v>
      </c>
      <c r="AY202" s="29">
        <f t="shared" si="582"/>
        <v>937731.29873388261</v>
      </c>
      <c r="AZ202" s="29" t="e">
        <f t="shared" si="561"/>
        <v>#DIV/0!</v>
      </c>
      <c r="BA202" s="29">
        <f t="shared" si="532"/>
        <v>33469773778.661812</v>
      </c>
      <c r="BB202" s="29">
        <f t="shared" si="533"/>
        <v>447000</v>
      </c>
      <c r="BC202" s="29" t="e">
        <f t="shared" si="571"/>
        <v>#DIV/0!</v>
      </c>
      <c r="BD202" s="29">
        <f t="shared" si="583"/>
        <v>0</v>
      </c>
      <c r="BE202" s="29">
        <f t="shared" si="584"/>
        <v>0</v>
      </c>
      <c r="BF202" s="29" t="e">
        <f t="shared" si="585"/>
        <v>#DIV/0!</v>
      </c>
      <c r="BG202" s="29">
        <f t="shared" si="586"/>
        <v>159839957073.87375</v>
      </c>
      <c r="BH202" s="29" t="e">
        <f t="shared" si="587"/>
        <v>#VALUE!</v>
      </c>
      <c r="BI202" s="29" t="e">
        <f t="shared" si="588"/>
        <v>#VALUE!</v>
      </c>
      <c r="BJ202" s="29">
        <f t="shared" si="589"/>
        <v>245881273274.61511</v>
      </c>
      <c r="BK202" s="29">
        <f t="shared" si="590"/>
        <v>230767993.94135687</v>
      </c>
      <c r="BL202" s="29">
        <f t="shared" si="591"/>
        <v>321.80729138317167</v>
      </c>
      <c r="BM202" s="29">
        <f t="shared" si="592"/>
        <v>4531959669494.6436</v>
      </c>
      <c r="BN202" s="29">
        <f t="shared" si="541"/>
        <v>259156000.6416643</v>
      </c>
      <c r="BO202" s="29" t="e">
        <f t="shared" si="593"/>
        <v>#DIV/0!</v>
      </c>
      <c r="BP202" s="29">
        <f t="shared" si="594"/>
        <v>0</v>
      </c>
      <c r="BQ202" s="29">
        <f t="shared" si="595"/>
        <v>0</v>
      </c>
      <c r="BR202" s="29" t="e">
        <f t="shared" si="596"/>
        <v>#DIV/0!</v>
      </c>
      <c r="BS202" s="29" t="e">
        <f t="shared" si="544"/>
        <v>#VALUE!</v>
      </c>
      <c r="BT202" s="29">
        <f t="shared" si="545"/>
        <v>1026063499.6482598</v>
      </c>
      <c r="BU202" s="29" t="e">
        <f t="shared" si="597"/>
        <v>#VALUE!</v>
      </c>
      <c r="BV202" s="29">
        <f t="shared" si="546"/>
        <v>2486788384060.4614</v>
      </c>
      <c r="BW202" s="29">
        <f t="shared" si="547"/>
        <v>4072179168.5833006</v>
      </c>
      <c r="BX202" s="29">
        <f t="shared" si="567"/>
        <v>333.32003714655292</v>
      </c>
      <c r="BY202" s="29">
        <f t="shared" si="548"/>
        <v>195881466736.76563</v>
      </c>
      <c r="BZ202" s="29">
        <f t="shared" si="549"/>
        <v>19136256.02632669</v>
      </c>
      <c r="CA202" s="29" t="e">
        <f t="shared" si="568"/>
        <v>#DIV/0!</v>
      </c>
      <c r="CB202" s="29">
        <f t="shared" si="550"/>
        <v>9833657107.6997375</v>
      </c>
      <c r="CC202" s="29">
        <f t="shared" si="551"/>
        <v>485678.33605183795</v>
      </c>
      <c r="CD202" s="29" t="e">
        <f t="shared" si="569"/>
        <v>#DIV/0!</v>
      </c>
      <c r="CE202" s="29">
        <f t="shared" si="552"/>
        <v>313163774623.97723</v>
      </c>
      <c r="CF202" s="29">
        <f t="shared" si="553"/>
        <v>115586640</v>
      </c>
      <c r="CG202" s="29">
        <f t="shared" si="570"/>
        <v>0</v>
      </c>
      <c r="CI202" s="69" t="e">
        <f t="shared" si="598"/>
        <v>#DIV/0!</v>
      </c>
      <c r="CJ202" s="69" t="e">
        <f t="shared" si="599"/>
        <v>#DIV/0!</v>
      </c>
      <c r="CK202" s="69" t="e">
        <f t="shared" si="600"/>
        <v>#DIV/0!</v>
      </c>
      <c r="CL202" s="69" t="e">
        <f t="shared" si="601"/>
        <v>#DIV/0!</v>
      </c>
      <c r="CM202" s="69" t="e">
        <f t="shared" si="602"/>
        <v>#DIV/0!</v>
      </c>
      <c r="CN202" s="69" t="e">
        <f t="shared" si="603"/>
        <v>#DIV/0!</v>
      </c>
      <c r="CO202" s="69" t="e">
        <f t="shared" si="604"/>
        <v>#DIV/0!</v>
      </c>
      <c r="CP202" s="69" t="e">
        <f t="shared" si="605"/>
        <v>#DIV/0!</v>
      </c>
      <c r="CQ202" s="69" t="e">
        <f t="shared" si="606"/>
        <v>#DIV/0!</v>
      </c>
      <c r="CR202" s="69" t="e">
        <f t="shared" si="607"/>
        <v>#DIV/0!</v>
      </c>
      <c r="CS202" s="69" t="e">
        <f t="shared" si="608"/>
        <v>#DIV/0!</v>
      </c>
      <c r="CT202" s="69" t="e">
        <f t="shared" si="609"/>
        <v>#DIV/0!</v>
      </c>
      <c r="CU202" s="69" t="e">
        <f t="shared" si="554"/>
        <v>#VALUE!</v>
      </c>
      <c r="CV202" s="69" t="e">
        <f t="shared" si="610"/>
        <v>#DIV/0!</v>
      </c>
      <c r="CW202" s="99" t="e">
        <f t="shared" si="555"/>
        <v>#DIV/0!</v>
      </c>
      <c r="CX202" s="99" t="e">
        <f t="shared" si="556"/>
        <v>#DIV/0!</v>
      </c>
      <c r="CY202" s="99" t="e">
        <f t="shared" si="557"/>
        <v>#DIV/0!</v>
      </c>
      <c r="CZ202" s="99" t="e">
        <f t="shared" si="558"/>
        <v>#DIV/0!</v>
      </c>
      <c r="DA202" s="68" t="e">
        <f t="shared" si="611"/>
        <v>#DIV/0!</v>
      </c>
      <c r="DE202" s="29">
        <v>160</v>
      </c>
      <c r="DF202" s="29" t="e">
        <f>[6]武将升星!#REF!+[6]武将进阶!AH111+[6]武将升级!#REF!+#REF!+[7]士兵阶位属性!CE200+[7]士兵训练属性!BU201+[10]装备强化!CB161</f>
        <v>#REF!</v>
      </c>
      <c r="DG202" s="29" t="e">
        <f>INDEX((武将属性!$X$5:$X$104+武将属性!$Y$5:$Y$104)*(武将属性!$V$5:$V$104),$DE202,1)*INDEX(非r将兵属性验证!$W$7:$W$106,$DE202,1)+INDEX((士兵属性!$H$5:$H$104)*(士兵属性!$J$5:$J$104),$DE202,1)*INDEX(非r将兵属性验证!$AQ$7:$AQ$106,$DE202,1)+#REF!</f>
        <v>#REF!</v>
      </c>
      <c r="DH202" s="29" t="e">
        <f>INDEX((武将属性!$AJ$5:$AJ$104+武将属性!$AK$5:$AK$104)*(武将属性!$AH$5:$AH$104),$DE202,1)*INDEX(非r将兵属性验证!$X$7:$X$106,$DE202,1)+INDEX((士兵属性!$S$5:$S$104)*(士兵属性!$U$5:$U$104),$DE202,1)*INDEX(非r将兵属性验证!$AR$7:$AR$106,$DE202,1)+#REF!</f>
        <v>#REF!</v>
      </c>
      <c r="DI202" s="29"/>
      <c r="DJ202" s="29"/>
      <c r="DK202" s="29" t="e">
        <f>[6]武将升星!#REF!+[6]武将进阶!AK111+[6]武将升级!BG111+#REF!</f>
        <v>#REF!</v>
      </c>
      <c r="DL202" s="29" t="e">
        <f>0.5*INDEX(战法技能效用!$H$5:$H$104,$DE202,1)*(INDEX(非r将兵属性验证!$AC$7:$AC$106,$DE202,1)+INDEX(非r将兵属性验证!$AX$7:$AX$106,$DE202,1))</f>
        <v>#REF!</v>
      </c>
      <c r="DM202" s="29" t="e">
        <f>[6]武将升星!AZ111+[6]武将进阶!AO111+[6]武将升级!BJ111+#REF!+[7]士兵阶位属性!CM112+[7]士兵训练属性!CC201+[10]装备强化!CI161</f>
        <v>#REF!</v>
      </c>
      <c r="DN202" s="29" t="e">
        <f>INDEX((武将属性!$X$5:$X$104+武将属性!$Y$5:$Y$104)*(武将属性!$V$5:$V$104),$DE202,1)*INDEX(非r将兵属性验证!$W$7:$W$106,$DE202,1)+INDEX((士兵属性!$H$5:$H$104)*(士兵属性!$J$5:$J$104),$DE202,1)*INDEX(非r将兵属性验证!$AQ$7:$AQ$106,$DE202,1)+#REF!</f>
        <v>#REF!</v>
      </c>
      <c r="DO202" s="29" t="e">
        <f>INDEX((武将属性!$AJ$5:$AJ$104+武将属性!$AK$5:$AK$104)*(武将属性!$AH$5:$AH$104),$DE202,1)*INDEX(非r将兵属性验证!$X$7:$X$106,$DE202,1)+INDEX((士兵属性!$S$5:$S$104)*(士兵属性!$U$5:$U$104),$DE202,1)*INDEX(非r将兵属性验证!$AR$7:$AR$106,$DE202,1)+#REF!</f>
        <v>#REF!</v>
      </c>
      <c r="DP202" s="29"/>
      <c r="DQ202" s="29"/>
      <c r="DR202" s="29" t="e">
        <f>[6]武将升星!BD111+[6]武将进阶!AR111+[6]武将升级!BM111+#REF!</f>
        <v>#REF!</v>
      </c>
      <c r="DS202" s="29" t="e">
        <f>0.5*INDEX(战法技能效用!$H$5:$H$104,$DE202,1)*(INDEX(非r将兵属性验证!$AC$7:$AC$106,$DE202,1)+INDEX(非r将兵属性验证!$AX$7:$AX$106,$DE202,1))</f>
        <v>#REF!</v>
      </c>
      <c r="DT202" s="29" t="e">
        <f t="shared" si="612"/>
        <v>#REF!</v>
      </c>
    </row>
    <row r="203" spans="2:124" x14ac:dyDescent="0.15">
      <c r="B203" s="8">
        <v>19</v>
      </c>
      <c r="CI203" s="70"/>
      <c r="CJ203" s="70"/>
      <c r="CK203" s="70"/>
      <c r="CL203" s="70"/>
    </row>
    <row r="204" spans="2:124" x14ac:dyDescent="0.15">
      <c r="B204" s="8">
        <v>20</v>
      </c>
      <c r="CI204" s="70"/>
      <c r="CJ204" s="70"/>
      <c r="CK204" s="70"/>
      <c r="CL204" s="70"/>
    </row>
    <row r="205" spans="2:124" x14ac:dyDescent="0.15">
      <c r="B205" s="8">
        <v>21</v>
      </c>
      <c r="CI205" s="70"/>
      <c r="CJ205" s="70"/>
      <c r="CK205" s="70"/>
      <c r="CL205" s="70"/>
    </row>
    <row r="206" spans="2:124" x14ac:dyDescent="0.15">
      <c r="B206" s="8">
        <v>22</v>
      </c>
      <c r="CI206" s="70"/>
      <c r="CJ206" s="70"/>
      <c r="CK206" s="70"/>
      <c r="CL206" s="70"/>
    </row>
    <row r="207" spans="2:124" x14ac:dyDescent="0.15">
      <c r="B207" s="8">
        <v>23</v>
      </c>
    </row>
    <row r="208" spans="2:124" x14ac:dyDescent="0.15">
      <c r="B208" s="8">
        <v>24</v>
      </c>
      <c r="AU208" s="8">
        <v>20</v>
      </c>
      <c r="AW208" s="8">
        <f t="shared" ref="AW208:AW216" si="613">(AU188-AU$7)/(AV188-AV$7)</f>
        <v>189.10848159658451</v>
      </c>
      <c r="AZ208" s="8" t="e">
        <f t="shared" ref="AZ208:AZ216" si="614">(AX188-AX$7)/(AY188-AY$7)</f>
        <v>#DIV/0!</v>
      </c>
      <c r="BC208" s="8" t="e">
        <f>(BA188-BA$7)/(BB188-BB$7)</f>
        <v>#DIV/0!</v>
      </c>
      <c r="BF208" s="8" t="e">
        <f t="shared" ref="BF208:BF216" si="615">(BD188-BD$7)/(BE188-BE$7)</f>
        <v>#DIV/0!</v>
      </c>
      <c r="BI208" s="8" t="e">
        <f t="shared" ref="BI208:BI216" si="616">(BG188-BG$7)/(BH188-BH$7)</f>
        <v>#VALUE!</v>
      </c>
      <c r="BL208" s="8">
        <f t="shared" ref="BL208:BL216" si="617">(BJ188-BJ$7)/(BK188-BK$7)</f>
        <v>7976.415500848032</v>
      </c>
      <c r="BO208" s="8">
        <f t="shared" ref="BO208:BO216" si="618">(BM188-BM$7)/(BN188-BN$7)</f>
        <v>1920.9294115925222</v>
      </c>
      <c r="BR208" s="8" t="e">
        <f t="shared" ref="BR208:BR216" si="619">(BP188-BP$7)/(BQ188-BQ$7)</f>
        <v>#DIV/0!</v>
      </c>
      <c r="BU208" s="8" t="e">
        <f t="shared" ref="BU208:BU216" si="620">(BS188-BS$7)/(BT188-BT$7)</f>
        <v>#VALUE!</v>
      </c>
      <c r="BX208" s="8">
        <f>(BV188-BV$52)/(BW188-BW$52)</f>
        <v>0</v>
      </c>
      <c r="CA208" s="8" t="e">
        <f>(BY188-BY$52)/(BZ188-BZ$52)</f>
        <v>#DIV/0!</v>
      </c>
      <c r="CD208" s="8" t="e">
        <f t="shared" ref="CD208:CD222" si="621">(CB188-CB$7)/(CC188-CC$7)</f>
        <v>#DIV/0!</v>
      </c>
      <c r="CG208" s="8" t="e">
        <f>(CE188-CE$52)/(CF188-CF$52)</f>
        <v>#DIV/0!</v>
      </c>
    </row>
    <row r="209" spans="2:85" x14ac:dyDescent="0.15">
      <c r="B209" s="8">
        <v>25</v>
      </c>
      <c r="AU209" s="8">
        <v>30</v>
      </c>
      <c r="AW209" s="8">
        <f t="shared" si="613"/>
        <v>476.7514354389333</v>
      </c>
      <c r="AX209" s="8" t="e">
        <f t="shared" ref="AX209:AX216" si="622">AW188/AZ188</f>
        <v>#DIV/0!</v>
      </c>
      <c r="AZ209" s="8" t="e">
        <f t="shared" si="614"/>
        <v>#DIV/0!</v>
      </c>
      <c r="BC209" s="8" t="e">
        <f t="shared" ref="BC209:BC222" si="623">(BA189-BA$7)/(BB189-BB$7)</f>
        <v>#DIV/0!</v>
      </c>
      <c r="BF209" s="8" t="e">
        <f t="shared" si="615"/>
        <v>#DIV/0!</v>
      </c>
      <c r="BI209" s="8" t="e">
        <f t="shared" si="616"/>
        <v>#VALUE!</v>
      </c>
      <c r="BL209" s="8">
        <f t="shared" si="617"/>
        <v>14816.351991652815</v>
      </c>
      <c r="BO209" s="8">
        <f t="shared" si="618"/>
        <v>2141.56784446237</v>
      </c>
      <c r="BR209" s="8" t="e">
        <f t="shared" si="619"/>
        <v>#DIV/0!</v>
      </c>
      <c r="BU209" s="8" t="e">
        <f t="shared" si="620"/>
        <v>#VALUE!</v>
      </c>
      <c r="BX209" s="8">
        <f t="shared" ref="BX209:BX222" si="624">(BV189-BV$52)/(BW189-BW$52)</f>
        <v>0</v>
      </c>
      <c r="CA209" s="8" t="e">
        <f t="shared" ref="CA209:CA222" si="625">(BY189-BY$52)/(BZ189-BZ$52)</f>
        <v>#DIV/0!</v>
      </c>
      <c r="CD209" s="8" t="e">
        <f t="shared" si="621"/>
        <v>#DIV/0!</v>
      </c>
      <c r="CG209" s="8" t="e">
        <f t="shared" ref="CG209:CG222" si="626">(CE189-CE$52)/(CF189-CF$52)</f>
        <v>#DIV/0!</v>
      </c>
    </row>
    <row r="210" spans="2:85" x14ac:dyDescent="0.15">
      <c r="B210" s="8">
        <v>26</v>
      </c>
      <c r="AU210" s="8">
        <v>40</v>
      </c>
      <c r="AW210" s="8">
        <f t="shared" si="613"/>
        <v>1435.1898273801883</v>
      </c>
      <c r="AX210" s="8" t="e">
        <f t="shared" si="622"/>
        <v>#DIV/0!</v>
      </c>
      <c r="AZ210" s="8" t="e">
        <f t="shared" si="614"/>
        <v>#DIV/0!</v>
      </c>
      <c r="BC210" s="8">
        <f t="shared" si="623"/>
        <v>0</v>
      </c>
      <c r="BF210" s="8" t="e">
        <f t="shared" si="615"/>
        <v>#DIV/0!</v>
      </c>
      <c r="BI210" s="8" t="e">
        <f t="shared" si="616"/>
        <v>#VALUE!</v>
      </c>
      <c r="BL210" s="8">
        <f t="shared" si="617"/>
        <v>27277.229973731199</v>
      </c>
      <c r="BO210" s="8">
        <f t="shared" si="618"/>
        <v>2755.5980956121361</v>
      </c>
      <c r="BR210" s="8" t="e">
        <f t="shared" si="619"/>
        <v>#DIV/0!</v>
      </c>
      <c r="BU210" s="8" t="e">
        <f t="shared" si="620"/>
        <v>#VALUE!</v>
      </c>
      <c r="BX210" s="8">
        <f t="shared" si="624"/>
        <v>0</v>
      </c>
      <c r="CA210" s="8" t="e">
        <f t="shared" si="625"/>
        <v>#DIV/0!</v>
      </c>
      <c r="CD210" s="8" t="e">
        <f t="shared" si="621"/>
        <v>#DIV/0!</v>
      </c>
      <c r="CG210" s="8" t="e">
        <f t="shared" si="626"/>
        <v>#DIV/0!</v>
      </c>
    </row>
    <row r="211" spans="2:85" x14ac:dyDescent="0.15">
      <c r="B211" s="8">
        <v>27</v>
      </c>
      <c r="AU211" s="8">
        <v>50</v>
      </c>
      <c r="AW211" s="8">
        <f t="shared" si="613"/>
        <v>3510.9562406771952</v>
      </c>
      <c r="AX211" s="8" t="e">
        <f t="shared" si="622"/>
        <v>#DIV/0!</v>
      </c>
      <c r="AZ211" s="8" t="e">
        <f t="shared" si="614"/>
        <v>#DIV/0!</v>
      </c>
      <c r="BC211" s="8">
        <f t="shared" si="623"/>
        <v>0</v>
      </c>
      <c r="BF211" s="8" t="e">
        <f t="shared" si="615"/>
        <v>#DIV/0!</v>
      </c>
      <c r="BI211" s="8" t="e">
        <f t="shared" si="616"/>
        <v>#VALUE!</v>
      </c>
      <c r="BL211" s="8">
        <f t="shared" si="617"/>
        <v>22313.857356710534</v>
      </c>
      <c r="BO211" s="8">
        <f t="shared" si="618"/>
        <v>2921.7187626948607</v>
      </c>
      <c r="BR211" s="8" t="e">
        <f t="shared" si="619"/>
        <v>#DIV/0!</v>
      </c>
      <c r="BU211" s="8" t="e">
        <f t="shared" si="620"/>
        <v>#VALUE!</v>
      </c>
      <c r="BX211" s="8">
        <f t="shared" si="624"/>
        <v>0</v>
      </c>
      <c r="CA211" s="8" t="e">
        <f t="shared" si="625"/>
        <v>#DIV/0!</v>
      </c>
      <c r="CD211" s="8" t="e">
        <f t="shared" si="621"/>
        <v>#DIV/0!</v>
      </c>
      <c r="CG211" s="8" t="e">
        <f t="shared" si="626"/>
        <v>#DIV/0!</v>
      </c>
    </row>
    <row r="212" spans="2:85" x14ac:dyDescent="0.15">
      <c r="B212" s="8">
        <v>28</v>
      </c>
      <c r="AU212" s="8">
        <v>60</v>
      </c>
      <c r="AW212" s="8">
        <f t="shared" si="613"/>
        <v>6583.1013225649576</v>
      </c>
      <c r="AX212" s="8" t="e">
        <f t="shared" si="622"/>
        <v>#DIV/0!</v>
      </c>
      <c r="AZ212" s="8" t="e">
        <f t="shared" si="614"/>
        <v>#DIV/0!</v>
      </c>
      <c r="BA212" s="8" t="e">
        <f>BC212/AZ212</f>
        <v>#DIV/0!</v>
      </c>
      <c r="BC212" s="8">
        <f t="shared" si="623"/>
        <v>75236.652941401946</v>
      </c>
      <c r="BF212" s="8" t="e">
        <f t="shared" si="615"/>
        <v>#DIV/0!</v>
      </c>
      <c r="BI212" s="8" t="e">
        <f t="shared" si="616"/>
        <v>#VALUE!</v>
      </c>
      <c r="BL212" s="8">
        <f t="shared" si="617"/>
        <v>21932.899603422826</v>
      </c>
      <c r="BO212" s="8">
        <f t="shared" si="618"/>
        <v>3956.1177632804493</v>
      </c>
      <c r="BR212" s="8" t="e">
        <f t="shared" si="619"/>
        <v>#DIV/0!</v>
      </c>
      <c r="BU212" s="8" t="e">
        <f t="shared" si="620"/>
        <v>#VALUE!</v>
      </c>
      <c r="BX212" s="8">
        <f t="shared" si="624"/>
        <v>0</v>
      </c>
      <c r="CA212" s="8">
        <f t="shared" si="625"/>
        <v>3381.552266514188</v>
      </c>
      <c r="CD212" s="8">
        <f t="shared" si="621"/>
        <v>54527.702700898612</v>
      </c>
      <c r="CG212" s="8">
        <f t="shared" si="626"/>
        <v>452917.62418319582</v>
      </c>
    </row>
    <row r="213" spans="2:85" x14ac:dyDescent="0.15">
      <c r="B213" s="8">
        <v>29</v>
      </c>
      <c r="AU213" s="8">
        <v>70</v>
      </c>
      <c r="AW213" s="8">
        <f t="shared" si="613"/>
        <v>8069.1012087313156</v>
      </c>
      <c r="AX213" s="8" t="e">
        <f t="shared" si="622"/>
        <v>#DIV/0!</v>
      </c>
      <c r="AZ213" s="8" t="e">
        <f t="shared" si="614"/>
        <v>#DIV/0!</v>
      </c>
      <c r="BA213" s="8" t="e">
        <f t="shared" ref="BA213:BA222" si="627">BC213/AZ213</f>
        <v>#DIV/0!</v>
      </c>
      <c r="BC213" s="8">
        <f t="shared" si="623"/>
        <v>51940.109654142245</v>
      </c>
      <c r="BF213" s="8" t="e">
        <f t="shared" si="615"/>
        <v>#DIV/0!</v>
      </c>
      <c r="BI213" s="8" t="e">
        <f t="shared" si="616"/>
        <v>#VALUE!</v>
      </c>
      <c r="BL213" s="8">
        <f t="shared" si="617"/>
        <v>31356.117579455262</v>
      </c>
      <c r="BO213" s="8">
        <f t="shared" si="618"/>
        <v>7842.8087104823626</v>
      </c>
      <c r="BR213" s="8" t="e">
        <f t="shared" si="619"/>
        <v>#DIV/0!</v>
      </c>
      <c r="BU213" s="8" t="e">
        <f t="shared" si="620"/>
        <v>#VALUE!</v>
      </c>
      <c r="BX213" s="8">
        <f t="shared" si="624"/>
        <v>37322.968838303699</v>
      </c>
      <c r="CA213" s="8">
        <f t="shared" si="625"/>
        <v>4125.5529820520269</v>
      </c>
      <c r="CD213" s="8">
        <f t="shared" si="621"/>
        <v>31768.5979274356</v>
      </c>
      <c r="CG213" s="8">
        <f t="shared" si="626"/>
        <v>292680.50300170161</v>
      </c>
    </row>
    <row r="214" spans="2:85" x14ac:dyDescent="0.15">
      <c r="B214" s="8">
        <v>30</v>
      </c>
      <c r="AU214" s="8">
        <v>80</v>
      </c>
      <c r="AW214" s="8">
        <f t="shared" si="613"/>
        <v>12569.550214855688</v>
      </c>
      <c r="AX214" s="8" t="e">
        <f t="shared" si="622"/>
        <v>#DIV/0!</v>
      </c>
      <c r="AZ214" s="8" t="e">
        <f t="shared" si="614"/>
        <v>#DIV/0!</v>
      </c>
      <c r="BA214" s="8" t="e">
        <f t="shared" si="627"/>
        <v>#DIV/0!</v>
      </c>
      <c r="BC214" s="8">
        <f t="shared" si="623"/>
        <v>62217.351152126015</v>
      </c>
      <c r="BF214" s="8" t="e">
        <f t="shared" si="615"/>
        <v>#DIV/0!</v>
      </c>
      <c r="BI214" s="8" t="e">
        <f t="shared" si="616"/>
        <v>#VALUE!</v>
      </c>
      <c r="BL214" s="8">
        <f t="shared" si="617"/>
        <v>45835.584190472815</v>
      </c>
      <c r="BO214" s="8">
        <f t="shared" si="618"/>
        <v>14486.888388631927</v>
      </c>
      <c r="BR214" s="8" t="e">
        <f t="shared" si="619"/>
        <v>#DIV/0!</v>
      </c>
      <c r="BU214" s="8" t="e">
        <f t="shared" si="620"/>
        <v>#VALUE!</v>
      </c>
      <c r="BX214" s="8">
        <f t="shared" si="624"/>
        <v>38731.46723151987</v>
      </c>
      <c r="CA214" s="8">
        <f t="shared" si="625"/>
        <v>7701.2484239625592</v>
      </c>
      <c r="CD214" s="8">
        <f t="shared" si="621"/>
        <v>20232.370369096243</v>
      </c>
      <c r="CG214" s="8">
        <f t="shared" si="626"/>
        <v>567449.80585882894</v>
      </c>
    </row>
    <row r="215" spans="2:85" x14ac:dyDescent="0.15">
      <c r="B215" s="8">
        <v>31</v>
      </c>
      <c r="AU215" s="8">
        <v>90</v>
      </c>
      <c r="AW215" s="8">
        <f t="shared" si="613"/>
        <v>17906.456493691905</v>
      </c>
      <c r="AX215" s="8" t="e">
        <f t="shared" si="622"/>
        <v>#DIV/0!</v>
      </c>
      <c r="AZ215" s="8" t="e">
        <f t="shared" si="614"/>
        <v>#DIV/0!</v>
      </c>
      <c r="BA215" s="8" t="e">
        <f t="shared" si="627"/>
        <v>#DIV/0!</v>
      </c>
      <c r="BC215" s="8">
        <f t="shared" si="623"/>
        <v>74876.451406402266</v>
      </c>
      <c r="BF215" s="8" t="e">
        <f t="shared" si="615"/>
        <v>#DIV/0!</v>
      </c>
      <c r="BI215" s="8" t="e">
        <f t="shared" si="616"/>
        <v>#VALUE!</v>
      </c>
      <c r="BL215" s="8">
        <f t="shared" si="617"/>
        <v>36043.09057691745</v>
      </c>
      <c r="BO215" s="8">
        <f t="shared" si="618"/>
        <v>16421.673882543048</v>
      </c>
      <c r="BR215" s="8" t="e">
        <f t="shared" si="619"/>
        <v>#DIV/0!</v>
      </c>
      <c r="BU215" s="8" t="e">
        <f t="shared" si="620"/>
        <v>#VALUE!</v>
      </c>
      <c r="BX215" s="8">
        <f t="shared" si="624"/>
        <v>60961.552520260928</v>
      </c>
      <c r="CA215" s="8">
        <f t="shared" si="625"/>
        <v>9259.4683948386901</v>
      </c>
      <c r="CD215" s="8">
        <f t="shared" si="621"/>
        <v>20247.263214660168</v>
      </c>
      <c r="CG215" s="8">
        <f t="shared" si="626"/>
        <v>283686.10770968895</v>
      </c>
    </row>
    <row r="216" spans="2:85" x14ac:dyDescent="0.15">
      <c r="B216" s="8">
        <v>32</v>
      </c>
      <c r="AU216" s="8">
        <v>100</v>
      </c>
      <c r="AW216" s="8">
        <f t="shared" si="613"/>
        <v>21675.768851540262</v>
      </c>
      <c r="AX216" s="8" t="e">
        <f t="shared" si="622"/>
        <v>#DIV/0!</v>
      </c>
      <c r="AZ216" s="8" t="e">
        <f t="shared" si="614"/>
        <v>#DIV/0!</v>
      </c>
      <c r="BA216" s="8" t="e">
        <f t="shared" si="627"/>
        <v>#DIV/0!</v>
      </c>
      <c r="BC216" s="8">
        <f t="shared" si="623"/>
        <v>74876.451406402266</v>
      </c>
      <c r="BF216" s="8" t="e">
        <f t="shared" si="615"/>
        <v>#DIV/0!</v>
      </c>
      <c r="BI216" s="8" t="e">
        <f t="shared" si="616"/>
        <v>#VALUE!</v>
      </c>
      <c r="BL216" s="8">
        <f t="shared" si="617"/>
        <v>23260.299732622945</v>
      </c>
      <c r="BO216" s="8">
        <f t="shared" si="618"/>
        <v>12866.389940915895</v>
      </c>
      <c r="BR216" s="8" t="e">
        <f t="shared" si="619"/>
        <v>#DIV/0!</v>
      </c>
      <c r="BU216" s="8" t="e">
        <f t="shared" si="620"/>
        <v>#VALUE!</v>
      </c>
      <c r="BX216" s="8">
        <f t="shared" si="624"/>
        <v>34385.931367853162</v>
      </c>
      <c r="CA216" s="8">
        <f t="shared" si="625"/>
        <v>9966.7692815539649</v>
      </c>
      <c r="CD216" s="8">
        <f t="shared" si="621"/>
        <v>20247.263214660168</v>
      </c>
      <c r="CG216" s="8">
        <f t="shared" si="626"/>
        <v>228253.09309768121</v>
      </c>
    </row>
    <row r="217" spans="2:85" x14ac:dyDescent="0.15">
      <c r="B217" s="8">
        <v>33</v>
      </c>
      <c r="AU217" s="8">
        <v>110</v>
      </c>
      <c r="AW217" s="8">
        <f t="shared" ref="AW217:AW222" si="628">(AU197-AU$7)/(AV197-AV$7)</f>
        <v>25265.313954727149</v>
      </c>
      <c r="AX217" s="8" t="e">
        <f t="shared" ref="AX217:AX222" si="629">AW196/AZ196</f>
        <v>#DIV/0!</v>
      </c>
      <c r="AZ217" s="8" t="e">
        <f t="shared" ref="AZ217:AZ222" si="630">(AX197-AX$7)/(AY197-AY$7)</f>
        <v>#DIV/0!</v>
      </c>
      <c r="BA217" s="8" t="e">
        <f t="shared" si="627"/>
        <v>#DIV/0!</v>
      </c>
      <c r="BC217" s="8">
        <f t="shared" si="623"/>
        <v>74876.451406402266</v>
      </c>
      <c r="BF217" s="8" t="e">
        <f t="shared" ref="BF217:BF222" si="631">(BD197-BD$7)/(BE197-BE$7)</f>
        <v>#DIV/0!</v>
      </c>
      <c r="BI217" s="8" t="e">
        <f t="shared" ref="BI217:BI222" si="632">(BG197-BG$7)/(BH197-BH$7)</f>
        <v>#VALUE!</v>
      </c>
      <c r="BL217" s="8">
        <f t="shared" ref="BL217:BL222" si="633">(BJ197-BJ$7)/(BK197-BK$7)</f>
        <v>15070.578151466674</v>
      </c>
      <c r="BO217" s="8">
        <f t="shared" ref="BO217:BO222" si="634">(BM197-BM$7)/(BN197-BN$7)</f>
        <v>11144.235961003697</v>
      </c>
      <c r="BR217" s="8" t="e">
        <f t="shared" ref="BR217:BR222" si="635">(BP197-BP$7)/(BQ197-BQ$7)</f>
        <v>#DIV/0!</v>
      </c>
      <c r="BU217" s="8" t="e">
        <f t="shared" ref="BU217:BU222" si="636">(BS197-BS$7)/(BT197-BT$7)</f>
        <v>#VALUE!</v>
      </c>
      <c r="BX217" s="8">
        <f t="shared" si="624"/>
        <v>19689.721214010431</v>
      </c>
      <c r="CA217" s="8">
        <f t="shared" si="625"/>
        <v>12666.915508778675</v>
      </c>
      <c r="CD217" s="8">
        <f t="shared" si="621"/>
        <v>20247.263214660168</v>
      </c>
      <c r="CG217" s="8">
        <f t="shared" si="626"/>
        <v>212319.34768358085</v>
      </c>
    </row>
    <row r="218" spans="2:85" x14ac:dyDescent="0.15">
      <c r="B218" s="8">
        <v>34</v>
      </c>
      <c r="AU218" s="8">
        <v>120</v>
      </c>
      <c r="AW218" s="8">
        <f t="shared" si="628"/>
        <v>29462.088292818142</v>
      </c>
      <c r="AX218" s="8" t="e">
        <f t="shared" si="629"/>
        <v>#DIV/0!</v>
      </c>
      <c r="AZ218" s="8" t="e">
        <f t="shared" si="630"/>
        <v>#DIV/0!</v>
      </c>
      <c r="BA218" s="8" t="e">
        <f t="shared" si="627"/>
        <v>#DIV/0!</v>
      </c>
      <c r="BC218" s="8">
        <f t="shared" si="623"/>
        <v>74876.451406402266</v>
      </c>
      <c r="BF218" s="8" t="e">
        <f t="shared" si="631"/>
        <v>#DIV/0!</v>
      </c>
      <c r="BI218" s="8" t="e">
        <f t="shared" si="632"/>
        <v>#VALUE!</v>
      </c>
      <c r="BL218" s="8">
        <f t="shared" si="633"/>
        <v>9635.8022398054509</v>
      </c>
      <c r="BO218" s="8">
        <f t="shared" si="634"/>
        <v>7452.3300211255582</v>
      </c>
      <c r="BR218" s="8" t="e">
        <f t="shared" si="635"/>
        <v>#DIV/0!</v>
      </c>
      <c r="BU218" s="8" t="e">
        <f t="shared" si="636"/>
        <v>#VALUE!</v>
      </c>
      <c r="BX218" s="8">
        <f t="shared" si="624"/>
        <v>10575.611777256488</v>
      </c>
      <c r="CA218" s="8">
        <f t="shared" si="625"/>
        <v>10267.08839253833</v>
      </c>
      <c r="CD218" s="8">
        <f t="shared" si="621"/>
        <v>20247.263214660168</v>
      </c>
      <c r="CG218" s="8">
        <f t="shared" si="626"/>
        <v>165983.70197137544</v>
      </c>
    </row>
    <row r="219" spans="2:85" x14ac:dyDescent="0.15">
      <c r="B219" s="8">
        <v>35</v>
      </c>
      <c r="AU219" s="8">
        <v>130</v>
      </c>
      <c r="AW219" s="8">
        <f t="shared" si="628"/>
        <v>34801.12694261314</v>
      </c>
      <c r="AX219" s="8" t="e">
        <f t="shared" si="629"/>
        <v>#DIV/0!</v>
      </c>
      <c r="AZ219" s="8" t="e">
        <f t="shared" si="630"/>
        <v>#DIV/0!</v>
      </c>
      <c r="BA219" s="8" t="e">
        <f t="shared" si="627"/>
        <v>#DIV/0!</v>
      </c>
      <c r="BC219" s="8">
        <f t="shared" si="623"/>
        <v>74876.451406402266</v>
      </c>
      <c r="BF219" s="8" t="e">
        <f t="shared" si="631"/>
        <v>#DIV/0!</v>
      </c>
      <c r="BI219" s="8" t="e">
        <f t="shared" si="632"/>
        <v>#VALUE!</v>
      </c>
      <c r="BL219" s="8">
        <f t="shared" si="633"/>
        <v>6083.067837971932</v>
      </c>
      <c r="BO219" s="8">
        <f t="shared" si="634"/>
        <v>6744.8449855895778</v>
      </c>
      <c r="BR219" s="8" t="e">
        <f t="shared" si="635"/>
        <v>#DIV/0!</v>
      </c>
      <c r="BU219" s="8" t="e">
        <f t="shared" si="636"/>
        <v>#VALUE!</v>
      </c>
      <c r="BX219" s="8">
        <f t="shared" si="624"/>
        <v>6858.6223584327099</v>
      </c>
      <c r="CA219" s="8">
        <f t="shared" si="625"/>
        <v>10236.143708951315</v>
      </c>
      <c r="CD219" s="8">
        <f t="shared" si="621"/>
        <v>20247.263214660168</v>
      </c>
      <c r="CG219" s="8">
        <f t="shared" si="626"/>
        <v>85858.780359920493</v>
      </c>
    </row>
    <row r="220" spans="2:85" x14ac:dyDescent="0.15">
      <c r="B220" s="8">
        <v>36</v>
      </c>
      <c r="AU220" s="8">
        <v>140</v>
      </c>
      <c r="AW220" s="8">
        <f t="shared" si="628"/>
        <v>38996.349899216933</v>
      </c>
      <c r="AX220" s="8" t="e">
        <f t="shared" si="629"/>
        <v>#DIV/0!</v>
      </c>
      <c r="AZ220" s="8" t="e">
        <f t="shared" si="630"/>
        <v>#DIV/0!</v>
      </c>
      <c r="BA220" s="8" t="e">
        <f t="shared" si="627"/>
        <v>#DIV/0!</v>
      </c>
      <c r="BC220" s="8">
        <f t="shared" si="623"/>
        <v>74876.451406402266</v>
      </c>
      <c r="BF220" s="8" t="e">
        <f t="shared" si="631"/>
        <v>#DIV/0!</v>
      </c>
      <c r="BI220" s="8" t="e">
        <f t="shared" si="632"/>
        <v>#VALUE!</v>
      </c>
      <c r="BL220" s="8">
        <f t="shared" si="633"/>
        <v>3623.7310144308981</v>
      </c>
      <c r="BO220" s="8">
        <f t="shared" si="634"/>
        <v>10318.61156400035</v>
      </c>
      <c r="BR220" s="8" t="e">
        <f t="shared" si="635"/>
        <v>#DIV/0!</v>
      </c>
      <c r="BU220" s="8" t="e">
        <f t="shared" si="636"/>
        <v>#VALUE!</v>
      </c>
      <c r="BX220" s="8">
        <f t="shared" si="624"/>
        <v>4124.5892179549519</v>
      </c>
      <c r="CA220" s="8">
        <f t="shared" si="625"/>
        <v>10236.143708951315</v>
      </c>
      <c r="CD220" s="8">
        <f t="shared" si="621"/>
        <v>20247.263214660168</v>
      </c>
      <c r="CG220" s="8">
        <f t="shared" si="626"/>
        <v>42912.48702612429</v>
      </c>
    </row>
    <row r="221" spans="2:85" x14ac:dyDescent="0.15">
      <c r="B221" s="8">
        <v>37</v>
      </c>
      <c r="AU221" s="8">
        <v>150</v>
      </c>
      <c r="AW221" s="8">
        <f t="shared" si="628"/>
        <v>43591.283268397761</v>
      </c>
      <c r="AX221" s="8" t="e">
        <f t="shared" si="629"/>
        <v>#DIV/0!</v>
      </c>
      <c r="AZ221" s="8" t="e">
        <f t="shared" si="630"/>
        <v>#DIV/0!</v>
      </c>
      <c r="BA221" s="8" t="e">
        <f t="shared" si="627"/>
        <v>#DIV/0!</v>
      </c>
      <c r="BC221" s="8">
        <f t="shared" si="623"/>
        <v>74876.451406402266</v>
      </c>
      <c r="BF221" s="8" t="e">
        <f t="shared" si="631"/>
        <v>#DIV/0!</v>
      </c>
      <c r="BI221" s="8" t="e">
        <f t="shared" si="632"/>
        <v>#VALUE!</v>
      </c>
      <c r="BL221" s="8">
        <f t="shared" si="633"/>
        <v>2121.6188180138975</v>
      </c>
      <c r="BO221" s="8">
        <f t="shared" si="634"/>
        <v>15888.715751406533</v>
      </c>
      <c r="BR221" s="8" t="e">
        <f t="shared" si="635"/>
        <v>#DIV/0!</v>
      </c>
      <c r="BU221" s="8" t="e">
        <f t="shared" si="636"/>
        <v>#VALUE!</v>
      </c>
      <c r="BX221" s="8">
        <f t="shared" si="624"/>
        <v>2657.1934874923427</v>
      </c>
      <c r="CA221" s="8">
        <f t="shared" si="625"/>
        <v>10236.143708951315</v>
      </c>
      <c r="CD221" s="8">
        <f t="shared" si="621"/>
        <v>20247.263214660168</v>
      </c>
      <c r="CG221" s="8">
        <f t="shared" si="626"/>
        <v>5567.1185866057504</v>
      </c>
    </row>
    <row r="222" spans="2:85" x14ac:dyDescent="0.15">
      <c r="B222" s="8">
        <v>38</v>
      </c>
      <c r="AU222" s="8">
        <v>160</v>
      </c>
      <c r="AW222" s="8">
        <f t="shared" si="628"/>
        <v>39074.614607731768</v>
      </c>
      <c r="AX222" s="8" t="e">
        <f t="shared" si="629"/>
        <v>#DIV/0!</v>
      </c>
      <c r="AZ222" s="8" t="e">
        <f t="shared" si="630"/>
        <v>#DIV/0!</v>
      </c>
      <c r="BA222" s="8" t="e">
        <f t="shared" si="627"/>
        <v>#DIV/0!</v>
      </c>
      <c r="BC222" s="8">
        <f t="shared" si="623"/>
        <v>74876.451406402266</v>
      </c>
      <c r="BF222" s="8" t="e">
        <f t="shared" si="631"/>
        <v>#DIV/0!</v>
      </c>
      <c r="BI222" s="8" t="e">
        <f t="shared" si="632"/>
        <v>#VALUE!</v>
      </c>
      <c r="BL222" s="8">
        <f t="shared" si="633"/>
        <v>1065.4834198882982</v>
      </c>
      <c r="BO222" s="8">
        <f t="shared" si="634"/>
        <v>17487.354043730025</v>
      </c>
      <c r="BR222" s="8" t="e">
        <f t="shared" si="635"/>
        <v>#DIV/0!</v>
      </c>
      <c r="BU222" s="8" t="e">
        <f t="shared" si="636"/>
        <v>#VALUE!</v>
      </c>
      <c r="BX222" s="8">
        <f t="shared" si="624"/>
        <v>610.67754811789962</v>
      </c>
      <c r="CA222" s="8">
        <f t="shared" si="625"/>
        <v>10236.143708951315</v>
      </c>
      <c r="CD222" s="8">
        <f t="shared" si="621"/>
        <v>20247.263214660168</v>
      </c>
      <c r="CG222" s="8">
        <f t="shared" si="626"/>
        <v>2709.3423134713253</v>
      </c>
    </row>
    <row r="223" spans="2:85" x14ac:dyDescent="0.15">
      <c r="B223" s="8">
        <v>39</v>
      </c>
    </row>
    <row r="224" spans="2:85" x14ac:dyDescent="0.15">
      <c r="B224" s="8">
        <v>40</v>
      </c>
    </row>
    <row r="225" spans="2:2" x14ac:dyDescent="0.15">
      <c r="B225" s="8">
        <v>41</v>
      </c>
    </row>
    <row r="226" spans="2:2" x14ac:dyDescent="0.15">
      <c r="B226" s="8">
        <v>42</v>
      </c>
    </row>
    <row r="227" spans="2:2" x14ac:dyDescent="0.15">
      <c r="B227" s="8">
        <v>43</v>
      </c>
    </row>
    <row r="228" spans="2:2" x14ac:dyDescent="0.15">
      <c r="B228" s="8">
        <v>44</v>
      </c>
    </row>
    <row r="229" spans="2:2" x14ac:dyDescent="0.15">
      <c r="B229" s="8">
        <v>45</v>
      </c>
    </row>
  </sheetData>
  <mergeCells count="90">
    <mergeCell ref="CE5:CG5"/>
    <mergeCell ref="CE50:CG50"/>
    <mergeCell ref="CE95:CG95"/>
    <mergeCell ref="CE140:CG140"/>
    <mergeCell ref="CE185:CG185"/>
    <mergeCell ref="BV5:BX5"/>
    <mergeCell ref="BV50:BX50"/>
    <mergeCell ref="BV95:BX95"/>
    <mergeCell ref="BV140:BX140"/>
    <mergeCell ref="BV185:BX185"/>
    <mergeCell ref="BA140:BC140"/>
    <mergeCell ref="BA185:BC185"/>
    <mergeCell ref="BM5:BO5"/>
    <mergeCell ref="BM50:BO50"/>
    <mergeCell ref="BM95:BO95"/>
    <mergeCell ref="BM140:BO140"/>
    <mergeCell ref="BM185:BO185"/>
    <mergeCell ref="BJ50:BL50"/>
    <mergeCell ref="BJ5:BL5"/>
    <mergeCell ref="BJ95:BL95"/>
    <mergeCell ref="BJ140:BL140"/>
    <mergeCell ref="BJ185:BL185"/>
    <mergeCell ref="BD5:BF5"/>
    <mergeCell ref="AU185:AW185"/>
    <mergeCell ref="AX185:AZ185"/>
    <mergeCell ref="DM95:DS95"/>
    <mergeCell ref="DM140:DS140"/>
    <mergeCell ref="DM185:DS185"/>
    <mergeCell ref="CI185:CT185"/>
    <mergeCell ref="DF95:DL95"/>
    <mergeCell ref="DF140:DL140"/>
    <mergeCell ref="DF185:DL185"/>
    <mergeCell ref="BD185:BF185"/>
    <mergeCell ref="BG185:BI185"/>
    <mergeCell ref="CI140:CT140"/>
    <mergeCell ref="CI95:CT95"/>
    <mergeCell ref="AU95:AW95"/>
    <mergeCell ref="BD140:BF140"/>
    <mergeCell ref="BG140:BI140"/>
    <mergeCell ref="D185:X185"/>
    <mergeCell ref="AU5:AW5"/>
    <mergeCell ref="DM5:DS5"/>
    <mergeCell ref="DF50:DL50"/>
    <mergeCell ref="CI50:CT50"/>
    <mergeCell ref="DF5:DL5"/>
    <mergeCell ref="DM50:DS50"/>
    <mergeCell ref="CI5:CV5"/>
    <mergeCell ref="AX5:AZ5"/>
    <mergeCell ref="AU50:AW50"/>
    <mergeCell ref="AX50:AZ50"/>
    <mergeCell ref="Y5:AS5"/>
    <mergeCell ref="Y185:AS185"/>
    <mergeCell ref="Y140:AS140"/>
    <mergeCell ref="AX95:AZ95"/>
    <mergeCell ref="D50:X50"/>
    <mergeCell ref="D5:X5"/>
    <mergeCell ref="BD50:BF50"/>
    <mergeCell ref="BG50:BI50"/>
    <mergeCell ref="BD95:BF95"/>
    <mergeCell ref="BG95:BI95"/>
    <mergeCell ref="BG5:BI5"/>
    <mergeCell ref="BA5:BC5"/>
    <mergeCell ref="BA50:BC50"/>
    <mergeCell ref="BA95:BC95"/>
    <mergeCell ref="AU140:AW140"/>
    <mergeCell ref="AX140:AZ140"/>
    <mergeCell ref="D140:X140"/>
    <mergeCell ref="Y95:AS95"/>
    <mergeCell ref="Y50:AS50"/>
    <mergeCell ref="D95:X95"/>
    <mergeCell ref="BP5:BR5"/>
    <mergeCell ref="BP50:BR50"/>
    <mergeCell ref="BP95:BR95"/>
    <mergeCell ref="BP140:BR140"/>
    <mergeCell ref="BP185:BR185"/>
    <mergeCell ref="BS5:BU5"/>
    <mergeCell ref="BS50:BU50"/>
    <mergeCell ref="BS95:BU95"/>
    <mergeCell ref="BS140:BU140"/>
    <mergeCell ref="BS185:BU185"/>
    <mergeCell ref="BY5:CA5"/>
    <mergeCell ref="BY50:CA50"/>
    <mergeCell ref="BY95:CA95"/>
    <mergeCell ref="BY140:CA140"/>
    <mergeCell ref="BY185:CA185"/>
    <mergeCell ref="CB5:CD5"/>
    <mergeCell ref="CB50:CD50"/>
    <mergeCell ref="CB95:CD95"/>
    <mergeCell ref="CB140:CD140"/>
    <mergeCell ref="CB185:CD185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7"/>
  <dimension ref="C1:AE104"/>
  <sheetViews>
    <sheetView workbookViewId="0">
      <selection activeCell="I5" sqref="I5:I104"/>
    </sheetView>
  </sheetViews>
  <sheetFormatPr defaultColWidth="6.625" defaultRowHeight="11.25" x14ac:dyDescent="0.15"/>
  <cols>
    <col min="1" max="2" width="6.625" style="5"/>
    <col min="3" max="3" width="6.625" style="8"/>
    <col min="4" max="4" width="6.625" style="8" customWidth="1"/>
    <col min="5" max="10" width="6.625" style="8"/>
    <col min="11" max="11" width="7.375" style="5" bestFit="1" customWidth="1"/>
    <col min="12" max="15" width="6.625" style="5"/>
    <col min="16" max="17" width="6.625" style="8"/>
    <col min="18" max="18" width="6.625" style="5" customWidth="1"/>
    <col min="19" max="23" width="6.625" style="5"/>
    <col min="24" max="31" width="6.625" style="8"/>
    <col min="32" max="16384" width="6.625" style="5"/>
  </cols>
  <sheetData>
    <row r="1" spans="3:23" x14ac:dyDescent="0.15">
      <c r="C1" s="5"/>
      <c r="D1" s="5"/>
      <c r="K1" s="8"/>
      <c r="R1" s="8"/>
    </row>
    <row r="3" spans="3:23" x14ac:dyDescent="0.15">
      <c r="C3" s="120" t="s">
        <v>360</v>
      </c>
      <c r="D3" s="120"/>
      <c r="E3" s="120"/>
      <c r="F3" s="120"/>
      <c r="G3" s="120"/>
      <c r="H3" s="120"/>
      <c r="J3" s="120" t="s">
        <v>361</v>
      </c>
      <c r="K3" s="120"/>
      <c r="L3" s="120"/>
      <c r="M3" s="120"/>
      <c r="N3" s="120"/>
      <c r="O3" s="120"/>
      <c r="Q3" s="120" t="s">
        <v>269</v>
      </c>
      <c r="R3" s="120"/>
      <c r="S3" s="120"/>
      <c r="T3" s="120"/>
      <c r="U3" s="120"/>
      <c r="V3" s="120"/>
      <c r="W3" s="8"/>
    </row>
    <row r="4" spans="3:23" x14ac:dyDescent="0.15">
      <c r="C4" s="28" t="s">
        <v>379</v>
      </c>
      <c r="D4" s="29" t="s">
        <v>80</v>
      </c>
      <c r="E4" s="29" t="s">
        <v>81</v>
      </c>
      <c r="F4" s="29" t="s">
        <v>82</v>
      </c>
      <c r="G4" s="29" t="s">
        <v>83</v>
      </c>
      <c r="H4" s="29" t="s">
        <v>84</v>
      </c>
      <c r="J4" s="29" t="s">
        <v>379</v>
      </c>
      <c r="K4" s="36" t="s">
        <v>74</v>
      </c>
      <c r="L4" s="36" t="s">
        <v>60</v>
      </c>
      <c r="M4" s="36" t="s">
        <v>61</v>
      </c>
      <c r="N4" s="36" t="s">
        <v>62</v>
      </c>
      <c r="O4" s="36" t="s">
        <v>63</v>
      </c>
      <c r="Q4" s="29" t="s">
        <v>379</v>
      </c>
      <c r="R4" s="36" t="s">
        <v>59</v>
      </c>
      <c r="S4" s="36" t="s">
        <v>60</v>
      </c>
      <c r="T4" s="36" t="s">
        <v>61</v>
      </c>
      <c r="U4" s="36" t="s">
        <v>62</v>
      </c>
      <c r="V4" s="36" t="s">
        <v>63</v>
      </c>
      <c r="W4" s="4"/>
    </row>
    <row r="5" spans="3:23" x14ac:dyDescent="0.15">
      <c r="C5" s="29">
        <v>1</v>
      </c>
      <c r="D5" s="29">
        <f>非r将兵属性验证!U7/((1+非r将兵属性验证!T7)^2)</f>
        <v>983959.68934057443</v>
      </c>
      <c r="E5" s="29">
        <f>小r将兵属性验证!U7/((1+小r将兵属性验证!T7)^2)</f>
        <v>985129.23198404512</v>
      </c>
      <c r="F5" s="29">
        <f>中r将兵属性验证!U7/((1+中r将兵属性验证!T7)^2)</f>
        <v>986405.53010814078</v>
      </c>
      <c r="G5" s="29">
        <f>大r将兵属性验证!U7/((1+大r将兵属性验证!T7)^2)</f>
        <v>987847.31564770138</v>
      </c>
      <c r="H5" s="29">
        <f>超r将兵属性验证!U7/((1+超r将兵属性验证!T7)^2)</f>
        <v>989373.16189703252</v>
      </c>
      <c r="J5" s="29">
        <v>1</v>
      </c>
      <c r="K5" s="29">
        <f>非r将兵属性验证!AO7/((1+非r将兵属性验证!AN7)^2)</f>
        <v>491979.84467028716</v>
      </c>
      <c r="L5" s="29">
        <f>小r将兵属性验证!AO7/((1+小r将兵属性验证!AN7)^2)</f>
        <v>492564.61599202256</v>
      </c>
      <c r="M5" s="29">
        <f>中r将兵属性验证!AO7/((1+中r将兵属性验证!AN7)^2)</f>
        <v>493202.76505407033</v>
      </c>
      <c r="N5" s="29">
        <f>大r将兵属性验证!AO7/((1+大r将兵属性验证!AN7)^2)</f>
        <v>493923.65782385063</v>
      </c>
      <c r="O5" s="29">
        <f>超r将兵属性验证!AO7/((1+超r将兵属性验证!AN7)^2)</f>
        <v>494686.5809485162</v>
      </c>
      <c r="Q5" s="29">
        <v>10</v>
      </c>
      <c r="R5" s="29">
        <f t="shared" ref="R5:V12" si="0">INDEX(D$5:D$84,$Q5,1)/INDEX(K$5:K$84,$Q5,1)</f>
        <v>0.92810717900250284</v>
      </c>
      <c r="S5" s="29">
        <f t="shared" si="0"/>
        <v>0.91034298418030501</v>
      </c>
      <c r="T5" s="29">
        <f t="shared" si="0"/>
        <v>0.86249525478048106</v>
      </c>
      <c r="U5" s="29">
        <f t="shared" si="0"/>
        <v>0.84961398302536606</v>
      </c>
      <c r="V5" s="29">
        <f t="shared" si="0"/>
        <v>0.80513873532329772</v>
      </c>
      <c r="W5" s="8"/>
    </row>
    <row r="6" spans="3:23" x14ac:dyDescent="0.15">
      <c r="C6" s="29">
        <v>2</v>
      </c>
      <c r="D6" s="29">
        <f>非r将兵属性验证!U8/((1+非r将兵属性验证!T8)^2)</f>
        <v>1294839.5252685691</v>
      </c>
      <c r="E6" s="29">
        <f>小r将兵属性验证!U8/((1+小r将兵属性验证!T8)^2)</f>
        <v>1298613.2339076607</v>
      </c>
      <c r="F6" s="29">
        <f>中r将兵属性验证!U8/((1+中r将兵属性验证!T8)^2)</f>
        <v>1304553.3811677194</v>
      </c>
      <c r="G6" s="29">
        <f>大r将兵属性验证!U8/((1+大r将兵属性验证!T8)^2)</f>
        <v>1323667.2656631856</v>
      </c>
      <c r="H6" s="29">
        <f>超r将兵属性验证!U8/((1+超r将兵属性验证!T8)^2)</f>
        <v>1328160.5912810611</v>
      </c>
      <c r="J6" s="29">
        <v>2</v>
      </c>
      <c r="K6" s="29">
        <f>非r将兵属性验证!AO8/((1+非r将兵属性验证!AN8)^2)</f>
        <v>725192.65737137524</v>
      </c>
      <c r="L6" s="29">
        <f>小r将兵属性验证!AO8/((1+小r将兵属性验证!AN8)^2)</f>
        <v>730424.98181492672</v>
      </c>
      <c r="M6" s="29">
        <f>中r将兵属性验证!AO8/((1+中r将兵属性验证!AN8)^2)</f>
        <v>740573.7664498128</v>
      </c>
      <c r="N6" s="29">
        <f>大r将兵属性验证!AO8/((1+大r将兵属性验证!AN8)^2)</f>
        <v>753214.9643837593</v>
      </c>
      <c r="O6" s="29">
        <f>超r将兵属性验证!AO8/((1+超r将兵属性验证!AN8)^2)</f>
        <v>763517.80105955712</v>
      </c>
      <c r="Q6" s="29">
        <v>20</v>
      </c>
      <c r="R6" s="29">
        <f t="shared" si="0"/>
        <v>0.860029721827553</v>
      </c>
      <c r="S6" s="29">
        <f t="shared" si="0"/>
        <v>0.84635818140801133</v>
      </c>
      <c r="T6" s="29">
        <f t="shared" si="0"/>
        <v>0.78584309859160761</v>
      </c>
      <c r="U6" s="29">
        <f t="shared" si="0"/>
        <v>0.78780798047439293</v>
      </c>
      <c r="V6" s="29">
        <f t="shared" si="0"/>
        <v>0.7845139408932793</v>
      </c>
      <c r="W6" s="8"/>
    </row>
    <row r="7" spans="3:23" x14ac:dyDescent="0.15">
      <c r="C7" s="29">
        <v>3</v>
      </c>
      <c r="D7" s="29">
        <f>非r将兵属性验证!U9/((1+非r将兵属性验证!T9)^2)</f>
        <v>1642392.5550426254</v>
      </c>
      <c r="E7" s="29">
        <f>小r将兵属性验证!U9/((1+小r将兵属性验证!T9)^2)</f>
        <v>1650049.4229720784</v>
      </c>
      <c r="F7" s="29">
        <f>中r将兵属性验证!U9/((1+中r将兵属性验证!T9)^2)</f>
        <v>1663634.3349024777</v>
      </c>
      <c r="G7" s="29">
        <f>大r将兵属性验证!U9/((1+大r将兵属性验证!T9)^2)</f>
        <v>1708548.2943688403</v>
      </c>
      <c r="H7" s="29">
        <f>超r将兵属性验证!U9/((1+超r将兵属性验证!T9)^2)</f>
        <v>1718738.8043641583</v>
      </c>
      <c r="J7" s="29">
        <v>3</v>
      </c>
      <c r="K7" s="29">
        <f>非r将兵属性验证!AO9/((1+非r将兵属性验证!AN9)^2)</f>
        <v>1019385.8195969589</v>
      </c>
      <c r="L7" s="29">
        <f>小r将兵属性验证!AO9/((1+小r将兵属性验证!AN9)^2)</f>
        <v>1031969.6476826196</v>
      </c>
      <c r="M7" s="29">
        <f>中r将兵属性验证!AO9/((1+中r将兵属性验证!AN9)^2)</f>
        <v>1058482.9761191488</v>
      </c>
      <c r="N7" s="29">
        <f>大r将兵属性验证!AO9/((1+大r将兵属性验证!AN9)^2)</f>
        <v>1091882.6725373389</v>
      </c>
      <c r="O7" s="29">
        <f>超r将兵属性验证!AO9/((1+超r将兵属性验证!AN9)^2)</f>
        <v>1119016.5021394349</v>
      </c>
      <c r="Q7" s="29">
        <v>30</v>
      </c>
      <c r="R7" s="29">
        <f t="shared" si="0"/>
        <v>0.99884042646498317</v>
      </c>
      <c r="S7" s="29">
        <f t="shared" si="0"/>
        <v>0.98791240484003917</v>
      </c>
      <c r="T7" s="29">
        <f t="shared" si="0"/>
        <v>0.9291608293215281</v>
      </c>
      <c r="U7" s="29">
        <f t="shared" si="0"/>
        <v>0.9497895775164531</v>
      </c>
      <c r="V7" s="29">
        <f t="shared" si="0"/>
        <v>0.95904617381055413</v>
      </c>
      <c r="W7" s="8"/>
    </row>
    <row r="8" spans="3:23" x14ac:dyDescent="0.15">
      <c r="C8" s="29">
        <v>4</v>
      </c>
      <c r="D8" s="29">
        <f>非r将兵属性验证!U10/((1+非r将兵属性验证!T10)^2)</f>
        <v>2046653.9578440888</v>
      </c>
      <c r="E8" s="29">
        <f>小r将兵属性验证!U10/((1+小r将兵属性验证!T10)^2)</f>
        <v>2059838.1492076293</v>
      </c>
      <c r="F8" s="29">
        <f>中r将兵属性验证!U10/((1+中r将兵属性验证!T10)^2)</f>
        <v>2083434.2828072659</v>
      </c>
      <c r="G8" s="29">
        <f>大r将兵属性验证!U10/((1+大r将兵属性验证!T10)^2)</f>
        <v>2162282.820138359</v>
      </c>
      <c r="H8" s="29">
        <f>超r将兵属性验证!U10/((1+超r将兵属性验证!T10)^2)</f>
        <v>2180083.2316254298</v>
      </c>
      <c r="J8" s="29">
        <v>4</v>
      </c>
      <c r="K8" s="29">
        <f>非r将兵属性验证!AO10/((1+非r将兵属性验证!AN10)^2)</f>
        <v>1396056.3199968124</v>
      </c>
      <c r="L8" s="29">
        <f>小r将兵属性验证!AO10/((1+小r将兵属性验证!AN10)^2)</f>
        <v>1419586.6666571305</v>
      </c>
      <c r="M8" s="29">
        <f>中r将兵属性验证!AO10/((1+中r将兵属性验证!AN10)^2)</f>
        <v>1470914.7700496258</v>
      </c>
      <c r="N8" s="29">
        <f>大r将兵属性验证!AO10/((1+大r将兵属性验证!AN10)^2)</f>
        <v>1536173.2412877593</v>
      </c>
      <c r="O8" s="29">
        <f>超r将兵属性验证!AO10/((1+超r将兵属性验证!AN10)^2)</f>
        <v>1589159.7246457755</v>
      </c>
      <c r="Q8" s="29">
        <v>40</v>
      </c>
      <c r="R8" s="29">
        <f t="shared" si="0"/>
        <v>1.1937806923880121</v>
      </c>
      <c r="S8" s="29">
        <f t="shared" si="0"/>
        <v>1.1918483772440811</v>
      </c>
      <c r="T8" s="29">
        <f t="shared" si="0"/>
        <v>1.1318405480106264</v>
      </c>
      <c r="U8" s="29">
        <f t="shared" si="0"/>
        <v>1.187508027295483</v>
      </c>
      <c r="V8" s="29">
        <f t="shared" si="0"/>
        <v>1.2114961448199288</v>
      </c>
      <c r="W8" s="8"/>
    </row>
    <row r="9" spans="3:23" x14ac:dyDescent="0.15">
      <c r="C9" s="29">
        <v>5</v>
      </c>
      <c r="D9" s="29">
        <f>非r将兵属性验证!U11/((1+非r将兵属性验证!T11)^2)</f>
        <v>2512694.8169697761</v>
      </c>
      <c r="E9" s="29">
        <f>小r将兵属性验证!U11/((1+小r将兵属性验证!T11)^2)</f>
        <v>2532905.5542638991</v>
      </c>
      <c r="F9" s="29">
        <f>中r将兵属性验证!U11/((1+中r将兵属性验证!T11)^2)</f>
        <v>2569201.0162529759</v>
      </c>
      <c r="G9" s="29">
        <f>大r将兵属性验证!U11/((1+大r将兵属性验证!T11)^2)</f>
        <v>2691196.6297453269</v>
      </c>
      <c r="H9" s="29">
        <f>超r将兵属性验证!U11/((1+超r将兵属性验证!T11)^2)</f>
        <v>2718819.2672541854</v>
      </c>
      <c r="J9" s="29">
        <v>5</v>
      </c>
      <c r="K9" s="29">
        <f>非r将兵属性验证!AO11/((1+非r将兵属性验证!AN11)^2)</f>
        <v>1870991.7793417962</v>
      </c>
      <c r="L9" s="29">
        <f>小r将兵属性验证!AO11/((1+小r将兵属性验证!AN11)^2)</f>
        <v>1909733.663719533</v>
      </c>
      <c r="M9" s="29">
        <f>中r将兵属性验证!AO11/((1+中r将兵属性验证!AN11)^2)</f>
        <v>1996754.6258521031</v>
      </c>
      <c r="N9" s="29">
        <f>大r将兵属性验证!AO11/((1+大r将兵属性验证!AN11)^2)</f>
        <v>2108265.7639306462</v>
      </c>
      <c r="O9" s="29">
        <f>超r将兵属性验证!AO11/((1+超r将兵属性验证!AN11)^2)</f>
        <v>2198846.701536458</v>
      </c>
      <c r="Q9" s="29">
        <v>50</v>
      </c>
      <c r="R9" s="29">
        <f t="shared" si="0"/>
        <v>1.0832948791319046</v>
      </c>
      <c r="S9" s="29">
        <f t="shared" si="0"/>
        <v>1.0896334290711429</v>
      </c>
      <c r="T9" s="29">
        <f t="shared" si="0"/>
        <v>1.1231564302432853</v>
      </c>
      <c r="U9" s="29">
        <f t="shared" si="0"/>
        <v>1.1369610225630564</v>
      </c>
      <c r="V9" s="29">
        <f t="shared" si="0"/>
        <v>1.1994727511000129</v>
      </c>
      <c r="W9" s="8"/>
    </row>
    <row r="10" spans="3:23" x14ac:dyDescent="0.15">
      <c r="C10" s="29">
        <v>6</v>
      </c>
      <c r="D10" s="29">
        <f>非r将兵属性验证!U12/((1+非r将兵属性验证!T12)^2)</f>
        <v>3045376.6793836704</v>
      </c>
      <c r="E10" s="29">
        <f>小r将兵属性验证!U12/((1+小r将兵属性验证!T12)^2)</f>
        <v>3074308.3339065793</v>
      </c>
      <c r="F10" s="29">
        <f>中r将兵属性验证!U12/((1+中r将兵属性验证!T12)^2)</f>
        <v>3126328.4511431078</v>
      </c>
      <c r="G10" s="29">
        <f>大r将兵属性验证!U12/((1+大r将兵属性验证!T12)^2)</f>
        <v>3301802.9787492887</v>
      </c>
      <c r="H10" s="29">
        <f>超r将兵属性验证!U12/((1+超r将兵属性验证!T12)^2)</f>
        <v>3341779.4770002882</v>
      </c>
      <c r="J10" s="29">
        <v>6</v>
      </c>
      <c r="K10" s="29">
        <f>非r将兵属性验证!AO12/((1+非r将兵属性验证!AN12)^2)</f>
        <v>2461672.5024836175</v>
      </c>
      <c r="L10" s="29">
        <f>小r将兵属性验证!AO12/((1+小r将兵属性验证!AN12)^2)</f>
        <v>2520874.8148770435</v>
      </c>
      <c r="M10" s="29">
        <f>中r将兵属性验证!AO12/((1+中r将兵属性验证!AN12)^2)</f>
        <v>2657301.0956971901</v>
      </c>
      <c r="N10" s="29">
        <f>大r将兵属性验证!AO12/((1+大r将兵属性验证!AN12)^2)</f>
        <v>2833319.3611712446</v>
      </c>
      <c r="O10" s="29">
        <f>超r将兵属性验证!AO12/((1+超r将兵属性验证!AN12)^2)</f>
        <v>2976443.950558207</v>
      </c>
      <c r="Q10" s="29">
        <v>60</v>
      </c>
      <c r="R10" s="29">
        <f t="shared" si="0"/>
        <v>1.1665895525340266</v>
      </c>
      <c r="S10" s="29">
        <f t="shared" si="0"/>
        <v>1.1666362701944515</v>
      </c>
      <c r="T10" s="29">
        <f t="shared" si="0"/>
        <v>1.080098832496188</v>
      </c>
      <c r="U10" s="29">
        <f t="shared" si="0"/>
        <v>1.1645809232325033</v>
      </c>
      <c r="V10" s="29">
        <f t="shared" si="0"/>
        <v>1.0903434292062368</v>
      </c>
      <c r="W10" s="8"/>
    </row>
    <row r="11" spans="3:23" x14ac:dyDescent="0.15">
      <c r="C11" s="29">
        <v>7</v>
      </c>
      <c r="D11" s="29">
        <f>非r将兵属性验证!U13/((1+非r将兵属性验证!T13)^2)</f>
        <v>3649682.7568786484</v>
      </c>
      <c r="E11" s="29">
        <f>小r将兵属性验证!U13/((1+小r将兵属性验证!T13)^2)</f>
        <v>3689234.9839054504</v>
      </c>
      <c r="F11" s="29">
        <f>中r将兵属性验证!U13/((1+中r将兵属性验证!T13)^2)</f>
        <v>3760358.0998974857</v>
      </c>
      <c r="G11" s="29">
        <f>大r将兵属性验证!U13/((1+大r将兵属性验证!T13)^2)</f>
        <v>3994357.9662475009</v>
      </c>
      <c r="H11" s="29">
        <f>超r将兵属性验证!U13/((1+超r将兵属性验证!T13)^2)</f>
        <v>4032025.5075382274</v>
      </c>
      <c r="J11" s="29">
        <v>7</v>
      </c>
      <c r="K11" s="29">
        <f>非r将兵属性验证!AO13/((1+非r将兵属性验证!AN13)^2)</f>
        <v>3187584.6381095606</v>
      </c>
      <c r="L11" s="29">
        <f>小r将兵属性验证!AO13/((1+小r将兵属性验证!AN13)^2)</f>
        <v>3273620.3704016563</v>
      </c>
      <c r="M11" s="29">
        <f>中r将兵属性验证!AO13/((1+中r将兵属性验证!AN13)^2)</f>
        <v>3476442.1374571887</v>
      </c>
      <c r="N11" s="29">
        <f>大r将兵属性验证!AO13/((1+大r将兵属性验证!AN13)^2)</f>
        <v>3733676.5016725576</v>
      </c>
      <c r="O11" s="29">
        <f>超r将兵属性验证!AO13/((1+超r将兵属性验证!AN13)^2)</f>
        <v>3930685.2807333539</v>
      </c>
      <c r="Q11" s="29">
        <v>70</v>
      </c>
      <c r="R11" s="29">
        <f t="shared" si="0"/>
        <v>1.0650053517608744</v>
      </c>
      <c r="S11" s="29">
        <f t="shared" si="0"/>
        <v>1.0837407116454798</v>
      </c>
      <c r="T11" s="29">
        <f t="shared" si="0"/>
        <v>1.0543180550662021</v>
      </c>
      <c r="U11" s="29">
        <f t="shared" si="0"/>
        <v>1.0555209871280911</v>
      </c>
      <c r="V11" s="29">
        <f t="shared" si="0"/>
        <v>0.99546963590937487</v>
      </c>
      <c r="W11" s="8"/>
    </row>
    <row r="12" spans="3:23" x14ac:dyDescent="0.15">
      <c r="C12" s="29">
        <v>8</v>
      </c>
      <c r="D12" s="29">
        <f>非r将兵属性验证!U14/((1+非r将兵属性验证!T14)^2)</f>
        <v>4330719.0251781475</v>
      </c>
      <c r="E12" s="29">
        <f>小r将兵属性验证!U14/((1+小r将兵属性验证!T14)^2)</f>
        <v>4371454.8375338959</v>
      </c>
      <c r="F12" s="29">
        <f>中r将兵属性验证!U14/((1+中r将兵属性验证!T14)^2)</f>
        <v>4447969.3213424692</v>
      </c>
      <c r="G12" s="29">
        <f>大r将兵属性验证!U14/((1+大r将兵属性验证!T14)^2)</f>
        <v>4742941.5520472229</v>
      </c>
      <c r="H12" s="29">
        <f>超r将兵属性验证!U14/((1+超r将兵属性验证!T14)^2)</f>
        <v>4792048.4729313049</v>
      </c>
      <c r="J12" s="29">
        <v>8</v>
      </c>
      <c r="K12" s="29">
        <f>非r将兵属性验证!AO14/((1+非r将兵属性验证!AN14)^2)</f>
        <v>4070352.3284068001</v>
      </c>
      <c r="L12" s="29">
        <f>小r将兵属性验证!AO14/((1+小r将兵属性验证!AN14)^2)</f>
        <v>4179824.7343807807</v>
      </c>
      <c r="M12" s="29">
        <f>中r将兵属性验证!AO14/((1+中r将兵属性验证!AN14)^2)</f>
        <v>4451801.0393759003</v>
      </c>
      <c r="N12" s="29">
        <f>大r将兵属性验证!AO14/((1+大r将兵属性验证!AN14)^2)</f>
        <v>4806378.0598926051</v>
      </c>
      <c r="O12" s="29">
        <f>超r将兵属性验证!AO14/((1+超r将兵属性验证!AN14)^2)</f>
        <v>5086432.0955844736</v>
      </c>
      <c r="Q12" s="29">
        <v>80</v>
      </c>
      <c r="R12" s="29">
        <f t="shared" si="0"/>
        <v>0.91708410425476261</v>
      </c>
      <c r="S12" s="29">
        <f t="shared" si="0"/>
        <v>0.94983357365885757</v>
      </c>
      <c r="T12" s="29">
        <f t="shared" si="0"/>
        <v>0.93658326660610902</v>
      </c>
      <c r="U12" s="29">
        <f t="shared" si="0"/>
        <v>0.90225661726313078</v>
      </c>
      <c r="V12" s="29">
        <f t="shared" si="0"/>
        <v>0.85357465399307242</v>
      </c>
      <c r="W12" s="8"/>
    </row>
    <row r="13" spans="3:23" x14ac:dyDescent="0.15">
      <c r="C13" s="29">
        <v>9</v>
      </c>
      <c r="D13" s="29">
        <f>非r将兵属性验证!U15/((1+非r将兵属性验证!T15)^2)</f>
        <v>5056714.2800040031</v>
      </c>
      <c r="E13" s="29">
        <f>小r将兵属性验证!U15/((1+小r将兵属性验证!T15)^2)</f>
        <v>5105226.292261879</v>
      </c>
      <c r="F13" s="29">
        <f>中r将兵属性验证!U15/((1+中r将兵属性验证!T15)^2)</f>
        <v>5202215.6975122513</v>
      </c>
      <c r="G13" s="29">
        <f>大r将兵属性验证!U15/((1+大r将兵属性验证!T15)^2)</f>
        <v>5577852.4152066894</v>
      </c>
      <c r="H13" s="29">
        <f>超r将兵属性验证!U15/((1+超r将兵属性验证!T15)^2)</f>
        <v>5640190.5508522829</v>
      </c>
      <c r="J13" s="29">
        <v>9</v>
      </c>
      <c r="K13" s="29">
        <f>非r将兵属性验证!AO15/((1+非r将兵属性验证!AN15)^2)</f>
        <v>5096581.0145859756</v>
      </c>
      <c r="L13" s="29">
        <f>小r将兵属性验证!AO15/((1+小r将兵属性验证!AN15)^2)</f>
        <v>5240628.3014490651</v>
      </c>
      <c r="M13" s="29">
        <f>中r将兵属性验证!AO15/((1+中r将兵属性验证!AN15)^2)</f>
        <v>5613966.52418584</v>
      </c>
      <c r="N13" s="29">
        <f>大r将兵属性验证!AO15/((1+大r将兵属性验证!AN15)^2)</f>
        <v>6102776.4398144661</v>
      </c>
      <c r="O13" s="29">
        <f>超r将兵属性验证!AO15/((1+超r将兵属性验证!AN15)^2)</f>
        <v>6488816.0610860093</v>
      </c>
      <c r="R13" s="8"/>
      <c r="S13" s="8"/>
      <c r="T13" s="8"/>
      <c r="U13" s="8"/>
      <c r="V13" s="8"/>
      <c r="W13" s="8"/>
    </row>
    <row r="14" spans="3:23" x14ac:dyDescent="0.15">
      <c r="C14" s="29">
        <v>10</v>
      </c>
      <c r="D14" s="29">
        <f>非r将兵属性验证!U16/((1+非r将兵属性验证!T16)^2)</f>
        <v>5885369.3110908689</v>
      </c>
      <c r="E14" s="29">
        <f>小r将兵属性验证!U16/((1+小r将兵属性验证!T16)^2)</f>
        <v>5915047.4612956308</v>
      </c>
      <c r="F14" s="29">
        <f>中r将兵属性验证!U16/((1+中r将兵属性验证!T16)^2)</f>
        <v>6035441.3673419366</v>
      </c>
      <c r="G14" s="29">
        <f>大r将兵属性验证!U16/((1+大r将兵属性验证!T16)^2)</f>
        <v>6503685.7213688288</v>
      </c>
      <c r="H14" s="29">
        <f>超r将兵属性验证!U16/((1+超r将兵属性验证!T16)^2)</f>
        <v>6581165.8319844743</v>
      </c>
      <c r="J14" s="29">
        <v>10</v>
      </c>
      <c r="K14" s="29">
        <f>非r将兵属性验证!AO16/((1+非r将兵属性验证!AN16)^2)</f>
        <v>6341260.4106955174</v>
      </c>
      <c r="L14" s="29">
        <f>小r将兵属性验证!AO16/((1+小r将兵属性验证!AN16)^2)</f>
        <v>6497603.1716459962</v>
      </c>
      <c r="M14" s="29">
        <f>中r将兵属性验证!AO16/((1+中r将兵属性验证!AN16)^2)</f>
        <v>6997651.6785336444</v>
      </c>
      <c r="N14" s="29">
        <f>大r将兵属性验证!AO16/((1+大r将兵属性验证!AN16)^2)</f>
        <v>7654871.3313427838</v>
      </c>
      <c r="O14" s="29">
        <f>超r将兵属性验证!AO16/((1+超r将兵属性验证!AN16)^2)</f>
        <v>8173952.5665000509</v>
      </c>
      <c r="R14" s="8"/>
      <c r="S14" s="8"/>
      <c r="T14" s="8"/>
      <c r="U14" s="8"/>
      <c r="V14" s="8"/>
      <c r="W14" s="8"/>
    </row>
    <row r="15" spans="3:23" x14ac:dyDescent="0.15">
      <c r="C15" s="29">
        <v>11</v>
      </c>
      <c r="D15" s="29">
        <f>非r将兵属性验证!U17/((1+非r将兵属性验证!T17)^2)</f>
        <v>6769130.4192419946</v>
      </c>
      <c r="E15" s="29">
        <f>小r将兵属性验证!U17/((1+小r将兵属性验证!T17)^2)</f>
        <v>6804561.7571946653</v>
      </c>
      <c r="F15" s="29">
        <f>中r将兵属性验证!U17/((1+中r将兵属性验证!T17)^2)</f>
        <v>6951470.9131009365</v>
      </c>
      <c r="G15" s="29">
        <f>大r将兵属性验证!U17/((1+大r将兵属性验证!T17)^2)</f>
        <v>7525036.6361765619</v>
      </c>
      <c r="H15" s="29">
        <f>超r将兵属性验证!U17/((1+超r将兵属性验证!T17)^2)</f>
        <v>7619688.407011196</v>
      </c>
      <c r="J15" s="29">
        <v>11</v>
      </c>
      <c r="K15" s="29">
        <f>非r将兵属性验证!AO17/((1+非r将兵属性验证!AN17)^2)</f>
        <v>7775439.7499874812</v>
      </c>
      <c r="L15" s="29">
        <f>小r将兵属性验证!AO17/((1+小r将兵属性验证!AN17)^2)</f>
        <v>7975704.7270339914</v>
      </c>
      <c r="M15" s="29">
        <f>中r将兵属性验证!AO17/((1+中r将兵属性验证!AN17)^2)</f>
        <v>8631971.2423083987</v>
      </c>
      <c r="N15" s="29">
        <f>大r将兵属性验证!AO17/((1+大r将兵属性验证!AN17)^2)</f>
        <v>9497482.0691883136</v>
      </c>
      <c r="O15" s="29">
        <f>超r将兵属性验证!AO17/((1+超r将兵属性验证!AN17)^2)</f>
        <v>10181216.137219915</v>
      </c>
      <c r="R15" s="8"/>
      <c r="S15" s="8"/>
      <c r="U15" s="8"/>
      <c r="V15" s="8"/>
    </row>
    <row r="16" spans="3:23" x14ac:dyDescent="0.15">
      <c r="C16" s="29">
        <v>12</v>
      </c>
      <c r="D16" s="29">
        <f>非r将兵属性验证!U18/((1+非r将兵属性验证!T18)^2)</f>
        <v>7651873.7208731128</v>
      </c>
      <c r="E16" s="29">
        <f>小r将兵属性验证!U18/((1+小r将兵属性验证!T18)^2)</f>
        <v>7734862.1121004103</v>
      </c>
      <c r="F16" s="29">
        <f>中r将兵属性验证!U18/((1+中r将兵属性验证!T18)^2)</f>
        <v>7865114.0497687543</v>
      </c>
      <c r="G16" s="29">
        <f>大r将兵属性验证!U18/((1+大r将兵属性验证!T18)^2)</f>
        <v>8538469.6293454822</v>
      </c>
      <c r="H16" s="29">
        <f>超r将兵属性验证!U18/((1+超r将兵属性验证!T18)^2)</f>
        <v>8749108.9975028951</v>
      </c>
      <c r="J16" s="29">
        <v>12</v>
      </c>
      <c r="K16" s="29">
        <f>非r将兵属性验证!AO18/((1+非r将兵属性验证!AN18)^2)</f>
        <v>8756609.2980798781</v>
      </c>
      <c r="L16" s="29">
        <f>小r将兵属性验证!AO18/((1+小r将兵属性验证!AN18)^2)</f>
        <v>9044028.5705986973</v>
      </c>
      <c r="M16" s="29">
        <f>中r将兵属性验证!AO18/((1+中r将兵属性验证!AN18)^2)</f>
        <v>9768806.508660363</v>
      </c>
      <c r="N16" s="29">
        <f>大r将兵属性验证!AO18/((1+大r将兵属性验证!AN18)^2)</f>
        <v>10772069.29118022</v>
      </c>
      <c r="O16" s="29">
        <f>超r将兵属性验证!AO18/((1+超r将兵属性验证!AN18)^2)</f>
        <v>11583756.501541005</v>
      </c>
      <c r="R16" s="8"/>
      <c r="S16" s="8"/>
      <c r="U16" s="8"/>
      <c r="V16" s="8"/>
    </row>
    <row r="17" spans="3:23" x14ac:dyDescent="0.15">
      <c r="C17" s="29">
        <v>13</v>
      </c>
      <c r="D17" s="29">
        <f>非r将兵属性验证!U19/((1+非r将兵属性验证!T19)^2)</f>
        <v>8599866.5621755533</v>
      </c>
      <c r="E17" s="29">
        <f>小r将兵属性验证!U19/((1+小r将兵属性验证!T19)^2)</f>
        <v>8696480.6581903789</v>
      </c>
      <c r="F17" s="29">
        <f>中r将兵属性验证!U19/((1+中r将兵属性验证!T19)^2)</f>
        <v>8892145.8658869751</v>
      </c>
      <c r="G17" s="29">
        <f>大r将兵属性验证!U19/((1+大r将兵属性验证!T19)^2)</f>
        <v>9625351.1701663956</v>
      </c>
      <c r="H17" s="29">
        <f>超r将兵属性验证!U19/((1+超r将兵属性验证!T19)^2)</f>
        <v>9968853.7137424387</v>
      </c>
      <c r="J17" s="29">
        <v>13</v>
      </c>
      <c r="K17" s="29">
        <f>非r将兵属性验证!AO19/((1+非r将兵属性验证!AN19)^2)</f>
        <v>9840561.8773310781</v>
      </c>
      <c r="L17" s="29">
        <f>小r将兵属性验证!AO19/((1+小r将兵属性验证!AN19)^2)</f>
        <v>10164765.264358455</v>
      </c>
      <c r="M17" s="29">
        <f>中r将兵属性验证!AO19/((1+中r将兵属性验证!AN19)^2)</f>
        <v>11089500.527128555</v>
      </c>
      <c r="N17" s="29">
        <f>大r将兵属性验证!AO19/((1+大r将兵属性验证!AN19)^2)</f>
        <v>12122998.340273149</v>
      </c>
      <c r="O17" s="29">
        <f>超r将兵属性验证!AO19/((1+超r将兵属性验证!AN19)^2)</f>
        <v>13102071.538329493</v>
      </c>
      <c r="R17" s="8"/>
      <c r="S17" s="8"/>
      <c r="T17" s="8"/>
      <c r="U17" s="8"/>
      <c r="V17" s="8"/>
    </row>
    <row r="18" spans="3:23" x14ac:dyDescent="0.15">
      <c r="C18" s="29">
        <v>14</v>
      </c>
      <c r="D18" s="29">
        <f>非r将兵属性验证!U20/((1+非r将兵属性验证!T20)^2)</f>
        <v>9614991.4475229569</v>
      </c>
      <c r="E18" s="29">
        <f>小r将兵属性验证!U20/((1+小r将兵属性验证!T20)^2)</f>
        <v>9725876.8004458565</v>
      </c>
      <c r="F18" s="29">
        <f>中r将兵属性验证!U20/((1+中r将兵属性验证!T20)^2)</f>
        <v>9949786.9202401768</v>
      </c>
      <c r="G18" s="29">
        <f>大r将兵属性验证!U20/((1+大r将兵属性验证!T20)^2)</f>
        <v>10787261.667639185</v>
      </c>
      <c r="H18" s="29">
        <f>超r将兵属性验证!U20/((1+超r将兵属性验证!T20)^2)</f>
        <v>11281151.090300608</v>
      </c>
      <c r="J18" s="29">
        <v>14</v>
      </c>
      <c r="K18" s="29">
        <f>非r将兵属性验证!AO20/((1+非r将兵属性验证!AN20)^2)</f>
        <v>11000339.345520677</v>
      </c>
      <c r="L18" s="29">
        <f>小r将兵属性验证!AO20/((1+小r将兵属性验证!AN20)^2)</f>
        <v>11365967.604943397</v>
      </c>
      <c r="M18" s="29">
        <f>中r将兵属性验证!AO20/((1+中r将兵属性验证!AN20)^2)</f>
        <v>12364998.412086116</v>
      </c>
      <c r="N18" s="29">
        <f>大r将兵属性验证!AO20/((1+大r将兵属性验证!AN20)^2)</f>
        <v>13524750.755200563</v>
      </c>
      <c r="O18" s="29">
        <f>超r将兵属性验证!AO20/((1+超r将兵属性验证!AN20)^2)</f>
        <v>14615133.765101837</v>
      </c>
      <c r="U18" s="8"/>
    </row>
    <row r="19" spans="3:23" x14ac:dyDescent="0.15">
      <c r="C19" s="29">
        <v>15</v>
      </c>
      <c r="D19" s="29">
        <f>非r将兵属性验证!U21/((1+非r将兵属性验证!T21)^2)</f>
        <v>10699159.23392494</v>
      </c>
      <c r="E19" s="29">
        <f>小r将兵属性验证!U21/((1+小r将兵属性验证!T21)^2)</f>
        <v>10825287.637567168</v>
      </c>
      <c r="F19" s="29">
        <f>中r将兵属性验证!U21/((1+中r将兵属性验证!T21)^2)</f>
        <v>11078925.6516318</v>
      </c>
      <c r="G19" s="29">
        <f>大r将兵属性验证!U21/((1+大r将兵属性验证!T21)^2)</f>
        <v>12025781.530763721</v>
      </c>
      <c r="H19" s="29">
        <f>超r将兵属性验证!U21/((1+超r将兵属性验证!T21)^2)</f>
        <v>12898947.625473419</v>
      </c>
      <c r="J19" s="29">
        <v>15</v>
      </c>
      <c r="K19" s="29">
        <f>非r将兵属性验证!AO21/((1+非r将兵属性验证!AN21)^2)</f>
        <v>12244531.319223674</v>
      </c>
      <c r="L19" s="29">
        <f>小r将兵属性验证!AO21/((1+小r将兵属性验证!AN21)^2)</f>
        <v>12639087.125735294</v>
      </c>
      <c r="M19" s="29">
        <f>中r将兵属性验证!AO21/((1+中r将兵属性验证!AN21)^2)</f>
        <v>13784843.172334913</v>
      </c>
      <c r="N19" s="29">
        <f>大r将兵属性验证!AO21/((1+大r将兵属性验证!AN21)^2)</f>
        <v>15034836.189623194</v>
      </c>
      <c r="O19" s="29">
        <f>超r将兵属性验证!AO21/((1+超r将兵属性验证!AN21)^2)</f>
        <v>16624463.022764908</v>
      </c>
      <c r="R19" s="8"/>
      <c r="V19" s="8"/>
    </row>
    <row r="20" spans="3:23" x14ac:dyDescent="0.15">
      <c r="C20" s="29">
        <v>16</v>
      </c>
      <c r="D20" s="29">
        <f>非r将兵属性验证!U22/((1+非r将兵属性验证!T22)^2)</f>
        <v>11854312.457290156</v>
      </c>
      <c r="E20" s="29">
        <f>小r将兵属性验证!U22/((1+小r将兵属性验证!T22)^2)</f>
        <v>11996593.401238378</v>
      </c>
      <c r="F20" s="29">
        <f>中r将兵属性验证!U22/((1+中r将兵属性验证!T22)^2)</f>
        <v>12281274.262165198</v>
      </c>
      <c r="G20" s="29">
        <f>大r将兵属性验证!U22/((1+大r将兵属性验证!T22)^2)</f>
        <v>13639765.664470561</v>
      </c>
      <c r="H20" s="29">
        <f>超r将兵属性验证!U22/((1+超r将兵属性验证!T22)^2)</f>
        <v>14469591.417997763</v>
      </c>
      <c r="J20" s="29">
        <v>16</v>
      </c>
      <c r="K20" s="29">
        <f>非r将兵属性验证!AO22/((1+非r将兵属性验证!AN22)^2)</f>
        <v>13575927.745059652</v>
      </c>
      <c r="L20" s="29">
        <f>小r将兵属性验证!AO22/((1+小r将兵属性验证!AN22)^2)</f>
        <v>14013771.795457881</v>
      </c>
      <c r="M20" s="29">
        <f>中r将兵属性验证!AO22/((1+中r将兵属性验证!AN22)^2)</f>
        <v>15289134.71341747</v>
      </c>
      <c r="N20" s="29">
        <f>大r将兵属性验证!AO22/((1+大r将兵属性验证!AN22)^2)</f>
        <v>17070130.473261733</v>
      </c>
      <c r="O20" s="29">
        <f>超r将兵属性验证!AO22/((1+超r将兵属性验证!AN22)^2)</f>
        <v>18644648.964255717</v>
      </c>
      <c r="R20" s="8"/>
      <c r="S20" s="8"/>
      <c r="T20" s="8"/>
      <c r="U20" s="8"/>
      <c r="V20" s="8"/>
    </row>
    <row r="21" spans="3:23" x14ac:dyDescent="0.15">
      <c r="C21" s="29">
        <v>17</v>
      </c>
      <c r="D21" s="29">
        <f>非r将兵属性验证!U23/((1+非r将兵属性验证!T23)^2)</f>
        <v>13081958.526107123</v>
      </c>
      <c r="E21" s="29">
        <f>小r将兵属性验证!U23/((1+小r将兵属性验证!T23)^2)</f>
        <v>13241422.001903754</v>
      </c>
      <c r="F21" s="29">
        <f>中r将兵属性验证!U23/((1+中r将兵属性验证!T23)^2)</f>
        <v>13744654.733721437</v>
      </c>
      <c r="G21" s="29">
        <f>大r将兵属性验证!U23/((1+大r将兵属性验证!T23)^2)</f>
        <v>15114198.810104808</v>
      </c>
      <c r="H21" s="29">
        <f>超r将兵属性验证!U23/((1+超r将兵属性验证!T23)^2)</f>
        <v>16149531.64579045</v>
      </c>
      <c r="J21" s="29">
        <v>17</v>
      </c>
      <c r="K21" s="29">
        <f>非r将兵属性验证!AO23/((1+非r将兵属性验证!AN23)^2)</f>
        <v>14997354.948828505</v>
      </c>
      <c r="L21" s="29">
        <f>小r将兵属性验证!AO23/((1+小r将兵属性验证!AN23)^2)</f>
        <v>15466652.828571042</v>
      </c>
      <c r="M21" s="29">
        <f>中r将兵属性验证!AO23/((1+中r将兵属性验证!AN23)^2)</f>
        <v>17126669.803064935</v>
      </c>
      <c r="N21" s="29">
        <f>大r将兵属性验证!AO23/((1+大r将兵属性验证!AN23)^2)</f>
        <v>18922932.792757638</v>
      </c>
      <c r="O21" s="29">
        <f>超r将兵属性验证!AO23/((1+超r将兵属性验证!AN23)^2)</f>
        <v>20666020.234246708</v>
      </c>
      <c r="R21" s="8"/>
      <c r="S21" s="8"/>
      <c r="T21" s="8"/>
      <c r="U21" s="8"/>
      <c r="V21" s="8"/>
    </row>
    <row r="22" spans="3:23" x14ac:dyDescent="0.15">
      <c r="C22" s="29">
        <v>18</v>
      </c>
      <c r="D22" s="29">
        <f>非r将兵属性验证!U24/((1+非r将兵属性验证!T24)^2)</f>
        <v>14384199.778339891</v>
      </c>
      <c r="E22" s="29">
        <f>小r将兵属性验证!U24/((1+小r将兵属性验证!T24)^2)</f>
        <v>14706224.89066736</v>
      </c>
      <c r="F22" s="29">
        <f>中r将兵属性验证!U24/((1+中r将兵属性验证!T24)^2)</f>
        <v>15162272.605301663</v>
      </c>
      <c r="G22" s="29">
        <f>大r将兵属性验证!U24/((1+大r将兵属性验证!T24)^2)</f>
        <v>16681371.800298564</v>
      </c>
      <c r="H22" s="29">
        <f>超r将兵属性验证!U24/((1+超r将兵属性验证!T24)^2)</f>
        <v>17941641.44322655</v>
      </c>
      <c r="J22" s="29">
        <v>18</v>
      </c>
      <c r="K22" s="29">
        <f>非r将兵属性验证!AO24/((1+非r将兵属性验证!AN24)^2)</f>
        <v>16546421.214246051</v>
      </c>
      <c r="L22" s="29">
        <f>小r将兵属性验证!AO24/((1+小r将兵属性验证!AN24)^2)</f>
        <v>17226258.41463574</v>
      </c>
      <c r="M22" s="29">
        <f>中r将兵属性验证!AO24/((1+中r将兵属性验证!AN24)^2)</f>
        <v>19028888.468933817</v>
      </c>
      <c r="N22" s="29">
        <f>大r将兵属性验证!AO24/((1+大r将兵属性验证!AN24)^2)</f>
        <v>21011431.691483188</v>
      </c>
      <c r="O22" s="29">
        <f>超r将兵属性验证!AO24/((1+超r将兵属性验证!AN24)^2)</f>
        <v>22982666.009333726</v>
      </c>
      <c r="R22" s="8"/>
      <c r="S22" s="8"/>
      <c r="T22" s="8"/>
      <c r="U22" s="8"/>
      <c r="V22" s="8"/>
      <c r="W22" s="8"/>
    </row>
    <row r="23" spans="3:23" x14ac:dyDescent="0.15">
      <c r="C23" s="29">
        <v>19</v>
      </c>
      <c r="D23" s="29">
        <f>非r将兵属性验证!U25/((1+非r将兵属性验证!T25)^2)</f>
        <v>15922601.147641366</v>
      </c>
      <c r="E23" s="29">
        <f>小r将兵属性验证!U25/((1+小r将兵属性验证!T25)^2)</f>
        <v>16145210.968453687</v>
      </c>
      <c r="F23" s="29">
        <f>中r将兵属性验证!U25/((1+中r将兵属性验证!T25)^2)</f>
        <v>16667047.871329796</v>
      </c>
      <c r="G23" s="29">
        <f>大r将兵属性验证!U25/((1+大r将兵属性验证!T25)^2)</f>
        <v>18342717.880212158</v>
      </c>
      <c r="H23" s="29">
        <f>超r将兵属性验证!U25/((1+超r将兵属性验证!T25)^2)</f>
        <v>19848793.944681197</v>
      </c>
      <c r="J23" s="29">
        <v>19</v>
      </c>
      <c r="K23" s="29">
        <f>非r将兵属性验证!AO25/((1+非r将兵属性验证!AN25)^2)</f>
        <v>18371005.526155513</v>
      </c>
      <c r="L23" s="29">
        <f>小r将兵属性验证!AO25/((1+小r将兵属性验证!AN25)^2)</f>
        <v>18990189.959006887</v>
      </c>
      <c r="M23" s="29">
        <f>中r将兵属性验证!AO25/((1+中r将兵属性验证!AN25)^2)</f>
        <v>21067687.803233322</v>
      </c>
      <c r="N23" s="29">
        <f>大r将兵属性验证!AO25/((1+大r将兵属性验证!AN25)^2)</f>
        <v>23227499.884978447</v>
      </c>
      <c r="O23" s="29">
        <f>超r将兵属性验证!AO25/((1+超r将兵属性验证!AN25)^2)</f>
        <v>25434139.574701142</v>
      </c>
      <c r="R23" s="8"/>
      <c r="S23" s="8"/>
      <c r="T23" s="8"/>
      <c r="U23" s="8"/>
      <c r="V23" s="8"/>
      <c r="W23" s="8"/>
    </row>
    <row r="24" spans="3:23" x14ac:dyDescent="0.15">
      <c r="C24" s="29">
        <v>20</v>
      </c>
      <c r="D24" s="29">
        <f>非r将兵属性验证!U26/((1+非r将兵属性验证!T26)^2)</f>
        <v>17423505.298549242</v>
      </c>
      <c r="E24" s="29">
        <f>小r将兵属性验证!U26/((1+小r将兵属性验证!T26)^2)</f>
        <v>17672100.943881985</v>
      </c>
      <c r="F24" s="29">
        <f>中r将兵属性验证!U26/((1+中r将兵属性验证!T26)^2)</f>
        <v>18274338.892834239</v>
      </c>
      <c r="G24" s="29">
        <f>大r将兵属性验证!U26/((1+大r将兵属性验证!T26)^2)</f>
        <v>20189491.975309156</v>
      </c>
      <c r="H24" s="29">
        <f>超r将兵属性验证!U26/((1+超r将兵属性验证!T26)^2)</f>
        <v>21956921.490113199</v>
      </c>
      <c r="J24" s="29">
        <v>20</v>
      </c>
      <c r="K24" s="29">
        <f>非r将兵属性验证!AO26/((1+非r将兵属性验证!AN26)^2)</f>
        <v>20259189.719076801</v>
      </c>
      <c r="L24" s="29">
        <f>小r将兵属性验证!AO26/((1+小r将兵属性验证!AN26)^2)</f>
        <v>20880167.914821208</v>
      </c>
      <c r="M24" s="29">
        <f>中r将兵属性验证!AO26/((1+中r将兵属性验证!AN26)^2)</f>
        <v>23254437.082396742</v>
      </c>
      <c r="N24" s="29">
        <f>大r将兵属性验证!AO26/((1+大r将兵属性验证!AN26)^2)</f>
        <v>25627427.591113873</v>
      </c>
      <c r="O24" s="29">
        <f>超r将兵属性验证!AO26/((1+超r将兵属性验证!AN26)^2)</f>
        <v>27987930.29109484</v>
      </c>
      <c r="R24" s="8"/>
      <c r="S24" s="8"/>
      <c r="T24" s="8"/>
      <c r="U24" s="8"/>
      <c r="V24" s="8"/>
      <c r="W24" s="8"/>
    </row>
    <row r="25" spans="3:23" x14ac:dyDescent="0.15">
      <c r="C25" s="29">
        <v>21</v>
      </c>
      <c r="D25" s="29">
        <f>非r将兵属性验证!U27/((1+非r将兵属性验证!T27)^2)</f>
        <v>19651168.488496862</v>
      </c>
      <c r="E25" s="29">
        <f>小r将兵属性验证!U27/((1+小r将兵属性验证!T27)^2)</f>
        <v>19952019.111591179</v>
      </c>
      <c r="F25" s="29">
        <f>中r将兵属性验证!U27/((1+中r将兵属性验证!T27)^2)</f>
        <v>20702084.182538882</v>
      </c>
      <c r="G25" s="29">
        <f>大r将兵属性验证!U27/((1+大r将兵属性验证!T27)^2)</f>
        <v>22935436.701838396</v>
      </c>
      <c r="H25" s="29">
        <f>超r将兵属性验证!U27/((1+超r将兵属性验证!T27)^2)</f>
        <v>24988655.633139279</v>
      </c>
      <c r="J25" s="29">
        <v>21</v>
      </c>
      <c r="K25" s="29">
        <f>非r将兵属性验证!AO27/((1+非r将兵属性验证!AN27)^2)</f>
        <v>22272548.730343752</v>
      </c>
      <c r="L25" s="29">
        <f>小r将兵属性验证!AO27/((1+小r将兵属性验证!AN27)^2)</f>
        <v>22990036.911958072</v>
      </c>
      <c r="M25" s="29">
        <f>中r将兵属性验证!AO27/((1+中r将兵属性验证!AN27)^2)</f>
        <v>25701101.533605367</v>
      </c>
      <c r="N25" s="29">
        <f>大r将兵属性验证!AO27/((1+大r将兵属性验证!AN27)^2)</f>
        <v>28306822.484593809</v>
      </c>
      <c r="O25" s="29">
        <f>超r将兵属性验证!AO27/((1+超r将兵属性验证!AN27)^2)</f>
        <v>30858522.144373752</v>
      </c>
      <c r="R25" s="8"/>
      <c r="S25" s="8"/>
      <c r="T25" s="8"/>
      <c r="U25" s="8"/>
      <c r="V25" s="8"/>
      <c r="W25" s="8"/>
    </row>
    <row r="26" spans="3:23" x14ac:dyDescent="0.15">
      <c r="C26" s="29">
        <v>22</v>
      </c>
      <c r="D26" s="29">
        <f>非r将兵属性验证!U28/((1+非r将兵属性验证!T28)^2)</f>
        <v>22037233.056984816</v>
      </c>
      <c r="E26" s="29">
        <f>小r将兵属性验证!U28/((1+小r将兵属性验证!T28)^2)</f>
        <v>22400354.247628883</v>
      </c>
      <c r="F26" s="29">
        <f>中r将兵属性验证!U28/((1+中r将兵属性验证!T28)^2)</f>
        <v>23317944.472168256</v>
      </c>
      <c r="G26" s="29">
        <f>大r将兵属性验证!U28/((1+大r将兵属性验证!T28)^2)</f>
        <v>25900887.947362699</v>
      </c>
      <c r="H26" s="29">
        <f>超r将兵属性验证!U28/((1+超r将兵属性验证!T28)^2)</f>
        <v>28466918.105961744</v>
      </c>
      <c r="J26" s="29">
        <v>22</v>
      </c>
      <c r="K26" s="29">
        <f>非r将兵属性验证!AO28/((1+非r将兵属性验证!AN28)^2)</f>
        <v>24479615.932786848</v>
      </c>
      <c r="L26" s="29">
        <f>小r将兵属性验证!AO28/((1+小r将兵属性验证!AN28)^2)</f>
        <v>25268278.027938873</v>
      </c>
      <c r="M26" s="29">
        <f>中r将兵属性验证!AO28/((1+中r将兵属性验证!AN28)^2)</f>
        <v>28295799.781034641</v>
      </c>
      <c r="N26" s="29">
        <f>大r将兵属性验证!AO28/((1+大r将兵属性验证!AN28)^2)</f>
        <v>31129926.39244619</v>
      </c>
      <c r="O26" s="29">
        <f>超r将兵属性验证!AO28/((1+超r将兵属性验证!AN28)^2)</f>
        <v>34242830.030009687</v>
      </c>
      <c r="R26" s="8"/>
      <c r="S26" s="8"/>
      <c r="T26" s="8"/>
      <c r="U26" s="8"/>
      <c r="V26" s="8"/>
      <c r="W26" s="8"/>
    </row>
    <row r="27" spans="3:23" x14ac:dyDescent="0.15">
      <c r="C27" s="29">
        <v>23</v>
      </c>
      <c r="D27" s="29">
        <f>非r将兵属性验证!U29/((1+非r将兵属性验证!T29)^2)</f>
        <v>24588682.720917568</v>
      </c>
      <c r="E27" s="29">
        <f>小r将兵属性验证!U29/((1+小r将兵属性验证!T29)^2)</f>
        <v>25019934.778345708</v>
      </c>
      <c r="F27" s="29">
        <f>中r将兵属性验证!U29/((1+中r将兵属性验证!T29)^2)</f>
        <v>26127045.604503118</v>
      </c>
      <c r="G27" s="29">
        <f>大r将兵属性验证!U29/((1+大r将兵属性验证!T29)^2)</f>
        <v>29116964.479996108</v>
      </c>
      <c r="H27" s="29">
        <f>超r将兵属性验证!U29/((1+超r将兵属性验证!T29)^2)</f>
        <v>32202954.997200776</v>
      </c>
      <c r="J27" s="29">
        <v>23</v>
      </c>
      <c r="K27" s="29">
        <f>非r将兵属性验证!AO29/((1+非r将兵属性验证!AN29)^2)</f>
        <v>26821700.990820441</v>
      </c>
      <c r="L27" s="29">
        <f>小r将兵属性验证!AO29/((1+小r将兵属性验证!AN29)^2)</f>
        <v>27720182.061600149</v>
      </c>
      <c r="M27" s="29">
        <f>中r将兵属性验证!AO29/((1+中r将兵属性验证!AN29)^2)</f>
        <v>30958925.522420704</v>
      </c>
      <c r="N27" s="29">
        <f>大r将兵属性验证!AO29/((1+大r将兵属性验证!AN29)^2)</f>
        <v>34193207.623131566</v>
      </c>
      <c r="O27" s="29">
        <f>超r将兵属性验证!AO29/((1+超r将兵属性验证!AN29)^2)</f>
        <v>37676556.38620846</v>
      </c>
      <c r="R27" s="8"/>
      <c r="S27" s="8"/>
      <c r="T27" s="8"/>
      <c r="U27" s="8"/>
      <c r="V27" s="8"/>
      <c r="W27" s="8"/>
    </row>
    <row r="28" spans="3:23" x14ac:dyDescent="0.15">
      <c r="C28" s="29">
        <v>24</v>
      </c>
      <c r="D28" s="29">
        <f>非r将兵属性验证!U30/((1+非r将兵属性验证!T30)^2)</f>
        <v>27310362.348775808</v>
      </c>
      <c r="E28" s="29">
        <f>小r将兵属性验证!U30/((1+小r将兵属性验证!T30)^2)</f>
        <v>27815115.296450239</v>
      </c>
      <c r="F28" s="29">
        <f>中r将兵属性验证!U30/((1+中r将兵属性验证!T30)^2)</f>
        <v>29136584.473995287</v>
      </c>
      <c r="G28" s="29">
        <f>大r将兵属性验证!U30/((1+大r将兵属性验证!T30)^2)</f>
        <v>32708517.297869619</v>
      </c>
      <c r="H28" s="29">
        <f>超r将兵属性验证!U30/((1+超r将兵属性验证!T30)^2)</f>
        <v>36245310.943203606</v>
      </c>
      <c r="J28" s="29">
        <v>24</v>
      </c>
      <c r="K28" s="29">
        <f>非r将兵属性验证!AO30/((1+非r将兵属性验证!AN30)^2)</f>
        <v>29286204.98226364</v>
      </c>
      <c r="L28" s="29">
        <f>小r将兵属性验证!AO30/((1+小r将兵属性验证!AN30)^2)</f>
        <v>30270753.768350095</v>
      </c>
      <c r="M28" s="29">
        <f>中r将兵属性验证!AO30/((1+中r将兵属性验证!AN30)^2)</f>
        <v>33911468.459670633</v>
      </c>
      <c r="N28" s="29">
        <f>大r将兵属性验证!AO30/((1+大r将兵属性验证!AN30)^2)</f>
        <v>37638090.933999494</v>
      </c>
      <c r="O28" s="29">
        <f>超r将兵属性验证!AO30/((1+超r将兵属性验证!AN30)^2)</f>
        <v>41554191.749274582</v>
      </c>
      <c r="R28" s="8"/>
      <c r="S28" s="8"/>
      <c r="T28" s="8"/>
      <c r="U28" s="8"/>
      <c r="V28" s="8"/>
      <c r="W28" s="8"/>
    </row>
    <row r="29" spans="3:23" x14ac:dyDescent="0.15">
      <c r="C29" s="29">
        <v>25</v>
      </c>
      <c r="D29" s="29">
        <f>非r将兵属性验证!U31/((1+非r将兵属性验证!T31)^2)</f>
        <v>30207089.66818865</v>
      </c>
      <c r="E29" s="29">
        <f>小r将兵属性验证!U31/((1+小r将兵属性验证!T31)^2)</f>
        <v>30804258.214610986</v>
      </c>
      <c r="F29" s="29">
        <f>中r将兵属性验证!U31/((1+中r将兵属性验证!T31)^2)</f>
        <v>32453178.65814317</v>
      </c>
      <c r="G29" s="29">
        <f>大r将兵属性验证!U31/((1+大r将兵属性验证!T31)^2)</f>
        <v>36595172.068141773</v>
      </c>
      <c r="H29" s="29">
        <f>超r将兵属性验证!U31/((1+超r将兵属性验证!T31)^2)</f>
        <v>40605506.166294947</v>
      </c>
      <c r="J29" s="29">
        <v>25</v>
      </c>
      <c r="K29" s="29">
        <f>非r将兵属性验证!AO31/((1+非r将兵属性验证!AN31)^2)</f>
        <v>31857496.491331782</v>
      </c>
      <c r="L29" s="29">
        <f>小r将兵属性验证!AO31/((1+小r将兵属性验证!AN31)^2)</f>
        <v>32983900.444354493</v>
      </c>
      <c r="M29" s="29">
        <f>中r将兵属性验证!AO31/((1+中r将兵属性验证!AN31)^2)</f>
        <v>37134147.109277427</v>
      </c>
      <c r="N29" s="29">
        <f>大r将兵属性验证!AO31/((1+大r将兵属性验证!AN31)^2)</f>
        <v>41428346.433551282</v>
      </c>
      <c r="O29" s="29">
        <f>超r将兵属性验证!AO31/((1+超r将兵属性验证!AN31)^2)</f>
        <v>45578782.804769643</v>
      </c>
      <c r="R29" s="8"/>
      <c r="S29" s="8"/>
      <c r="T29" s="8"/>
      <c r="U29" s="8"/>
      <c r="V29" s="8"/>
      <c r="W29" s="8"/>
    </row>
    <row r="30" spans="3:23" x14ac:dyDescent="0.15">
      <c r="C30" s="29">
        <v>26</v>
      </c>
      <c r="D30" s="29">
        <f>非r将兵属性验证!U32/((1+非r将兵属性验证!T32)^2)</f>
        <v>33275063.614490334</v>
      </c>
      <c r="E30" s="29">
        <f>小r将兵属性验证!U32/((1+小r将兵属性验证!T32)^2)</f>
        <v>34079804.203044482</v>
      </c>
      <c r="F30" s="29">
        <f>中r将兵属性验证!U32/((1+中r将兵属性验证!T32)^2)</f>
        <v>36046287.658708334</v>
      </c>
      <c r="G30" s="29">
        <f>大r将兵属性验证!U32/((1+大r将兵属性验证!T32)^2)</f>
        <v>40774704.678225122</v>
      </c>
      <c r="H30" s="29">
        <f>超r将兵属性验证!U32/((1+超r将兵属性验证!T32)^2)</f>
        <v>45297180.07326553</v>
      </c>
      <c r="J30" s="29">
        <v>26</v>
      </c>
      <c r="K30" s="29">
        <f>非r将兵属性验证!AO32/((1+非r将兵属性验证!AN32)^2)</f>
        <v>34621657.331670336</v>
      </c>
      <c r="L30" s="29">
        <f>小r将兵属性验证!AO32/((1+小r将兵属性验证!AN32)^2)</f>
        <v>35970245.922487073</v>
      </c>
      <c r="M30" s="29">
        <f>中r将兵属性验证!AO32/((1+中r将兵属性验证!AN32)^2)</f>
        <v>40675909.818700962</v>
      </c>
      <c r="N30" s="29">
        <f>大r将兵属性验证!AO32/((1+大r将兵属性验证!AN32)^2)</f>
        <v>45371197.507077679</v>
      </c>
      <c r="O30" s="29">
        <f>超r将兵属性验证!AO32/((1+超r将兵属性验证!AN32)^2)</f>
        <v>50008691.570353851</v>
      </c>
      <c r="R30" s="8"/>
      <c r="S30" s="8"/>
      <c r="T30" s="8"/>
      <c r="U30" s="8"/>
      <c r="V30" s="8"/>
      <c r="W30" s="8"/>
    </row>
    <row r="31" spans="3:23" x14ac:dyDescent="0.15">
      <c r="C31" s="29">
        <v>27</v>
      </c>
      <c r="D31" s="29">
        <f>非r将兵属性验证!U33/((1+非r将兵属性验证!T33)^2)</f>
        <v>36610253.805460714</v>
      </c>
      <c r="E31" s="29">
        <f>小r将兵属性验证!U33/((1+小r将兵属性验证!T33)^2)</f>
        <v>37637258.929387935</v>
      </c>
      <c r="F31" s="29">
        <f>中r将兵属性验证!U33/((1+中r将兵属性验证!T33)^2)</f>
        <v>39891026.822387852</v>
      </c>
      <c r="G31" s="29">
        <f>大r将兵属性验证!U33/((1+大r将兵属性验证!T33)^2)</f>
        <v>45259772.118435599</v>
      </c>
      <c r="H31" s="29">
        <f>超r将兵属性验证!U33/((1+超r将兵属性验证!T33)^2)</f>
        <v>50333930.841425955</v>
      </c>
      <c r="J31" s="29">
        <v>27</v>
      </c>
      <c r="K31" s="29">
        <f>非r将兵属性验证!AO33/((1+非r将兵属性验证!AN33)^2)</f>
        <v>37649900.971404172</v>
      </c>
      <c r="L31" s="29">
        <f>小r将兵属性验证!AO33/((1+小r将兵属性验证!AN33)^2)</f>
        <v>39251676.632616468</v>
      </c>
      <c r="M31" s="29">
        <f>中r将兵属性验证!AO33/((1+中r将兵属性验证!AN33)^2)</f>
        <v>44437214.884662658</v>
      </c>
      <c r="N31" s="29">
        <f>大r将兵属性验证!AO33/((1+大r将兵属性验证!AN33)^2)</f>
        <v>49693410.218885869</v>
      </c>
      <c r="O31" s="29">
        <f>超r将兵属性验证!AO33/((1+超r将兵属性验证!AN33)^2)</f>
        <v>54705154.858226739</v>
      </c>
      <c r="R31" s="8"/>
      <c r="S31" s="8"/>
      <c r="T31" s="8"/>
      <c r="U31" s="8"/>
      <c r="V31" s="8"/>
      <c r="W31" s="8"/>
    </row>
    <row r="32" spans="3:23" x14ac:dyDescent="0.15">
      <c r="C32" s="29">
        <v>28</v>
      </c>
      <c r="D32" s="29">
        <f>非r将兵属性验证!U34/((1+非r将兵属性验证!T34)^2)</f>
        <v>40222569.289571099</v>
      </c>
      <c r="E32" s="29">
        <f>小r将兵属性验证!U34/((1+小r将兵属性验证!T34)^2)</f>
        <v>41453092.546555459</v>
      </c>
      <c r="F32" s="29">
        <f>中r将兵属性验证!U34/((1+中r将兵属性验证!T34)^2)</f>
        <v>44058827.347320206</v>
      </c>
      <c r="G32" s="29">
        <f>大r将兵属性验证!U34/((1+大r将兵属性验证!T34)^2)</f>
        <v>50348766.31995324</v>
      </c>
      <c r="H32" s="29">
        <f>超r将兵属性验证!U34/((1+超r将兵属性验证!T34)^2)</f>
        <v>56051814.149543814</v>
      </c>
      <c r="J32" s="29">
        <v>28</v>
      </c>
      <c r="K32" s="29">
        <f>非r将兵属性验证!AO34/((1+非r将兵属性验证!AN34)^2)</f>
        <v>40970474.940613553</v>
      </c>
      <c r="L32" s="29">
        <f>小r将兵属性验证!AO34/((1+小r将兵属性验证!AN34)^2)</f>
        <v>42775392.654995114</v>
      </c>
      <c r="M32" s="29">
        <f>中r将兵属性验证!AO34/((1+中r将兵属性验证!AN34)^2)</f>
        <v>48475592.954930387</v>
      </c>
      <c r="N32" s="29">
        <f>大r将兵属性验证!AO34/((1+大r将兵属性验证!AN34)^2)</f>
        <v>54383518.131039619</v>
      </c>
      <c r="O32" s="29">
        <f>超r将兵属性验证!AO34/((1+超r将兵属性验证!AN34)^2)</f>
        <v>60012059.423832186</v>
      </c>
      <c r="R32" s="8"/>
      <c r="S32" s="8"/>
      <c r="T32" s="8"/>
      <c r="U32" s="8"/>
      <c r="V32" s="8"/>
      <c r="W32" s="8"/>
    </row>
    <row r="33" spans="3:23" x14ac:dyDescent="0.15">
      <c r="C33" s="29">
        <v>29</v>
      </c>
      <c r="D33" s="29">
        <f>非r将兵属性验证!U35/((1+非r将兵属性验证!T35)^2)</f>
        <v>44210654.298688121</v>
      </c>
      <c r="E33" s="29">
        <f>小r将兵属性验证!U35/((1+小r将兵属性验证!T35)^2)</f>
        <v>45667356.397067271</v>
      </c>
      <c r="F33" s="29">
        <f>中r将兵属性验证!U35/((1+中r将兵属性验证!T35)^2)</f>
        <v>48711436.245548926</v>
      </c>
      <c r="G33" s="29">
        <f>大r将兵属性验证!U35/((1+大r将兵属性验证!T35)^2)</f>
        <v>55922239.146117844</v>
      </c>
      <c r="H33" s="29">
        <f>超r将兵属性验证!U35/((1+超r将兵属性验证!T35)^2)</f>
        <v>62227579.362592801</v>
      </c>
      <c r="J33" s="29">
        <v>29</v>
      </c>
      <c r="K33" s="29">
        <f>非r将兵属性验证!AO35/((1+非r将兵属性验证!AN35)^2)</f>
        <v>44630396.071787134</v>
      </c>
      <c r="L33" s="29">
        <f>小r将兵属性验证!AO35/((1+小r将兵属性验证!AN35)^2)</f>
        <v>46626052.055731982</v>
      </c>
      <c r="M33" s="29">
        <f>中r将兵属性验证!AO35/((1+中r将兵属性验证!AN35)^2)</f>
        <v>52981253.230165347</v>
      </c>
      <c r="N33" s="29">
        <f>大r将兵属性验证!AO35/((1+大r将兵属性验证!AN35)^2)</f>
        <v>59651605.958711572</v>
      </c>
      <c r="O33" s="29">
        <f>超r将兵属性验证!AO35/((1+超r将兵属性验证!AN35)^2)</f>
        <v>65681355.666336045</v>
      </c>
      <c r="R33" s="8"/>
      <c r="S33" s="8"/>
      <c r="T33" s="8"/>
      <c r="U33" s="8"/>
      <c r="V33" s="8"/>
      <c r="W33" s="8"/>
    </row>
    <row r="34" spans="3:23" x14ac:dyDescent="0.15">
      <c r="C34" s="29">
        <v>30</v>
      </c>
      <c r="D34" s="29">
        <f>非r将兵属性验证!U36/((1+非r将兵属性验证!T36)^2)</f>
        <v>48427700.877205469</v>
      </c>
      <c r="E34" s="29">
        <f>小r将兵属性验证!U36/((1+小r将兵属性验证!T36)^2)</f>
        <v>50129356.935642652</v>
      </c>
      <c r="F34" s="29">
        <f>中r将兵属性验证!U36/((1+中r将兵属性验证!T36)^2)</f>
        <v>53647887.176054731</v>
      </c>
      <c r="G34" s="29">
        <f>大r将兵属性验证!U36/((1+大r将兵属性验证!T36)^2)</f>
        <v>61884417.584835291</v>
      </c>
      <c r="H34" s="29">
        <f>超r将兵属性验证!U36/((1+超r将兵属性验证!T36)^2)</f>
        <v>68888189.700651556</v>
      </c>
      <c r="J34" s="29">
        <v>30</v>
      </c>
      <c r="K34" s="29">
        <f>非r将兵属性验证!AO36/((1+非r将兵属性验证!AN36)^2)</f>
        <v>48483921.54950811</v>
      </c>
      <c r="L34" s="29">
        <f>小r将兵属性验证!AO36/((1+小r将兵属性验证!AN36)^2)</f>
        <v>50742714.323705144</v>
      </c>
      <c r="M34" s="29">
        <f>中r将兵属性验证!AO36/((1+中r将兵属性验证!AN36)^2)</f>
        <v>57737999.152663745</v>
      </c>
      <c r="N34" s="29">
        <f>大r将兵属性验证!AO36/((1+大r将兵属性验证!AN36)^2)</f>
        <v>65155924.059151173</v>
      </c>
      <c r="O34" s="29">
        <f>超r将兵属性验证!AO36/((1+超r将兵属性验证!AN36)^2)</f>
        <v>71829898.895211518</v>
      </c>
      <c r="R34" s="8"/>
      <c r="S34" s="8"/>
      <c r="T34" s="8"/>
      <c r="U34" s="8"/>
      <c r="V34" s="8"/>
      <c r="W34" s="8"/>
    </row>
    <row r="35" spans="3:23" x14ac:dyDescent="0.15">
      <c r="C35" s="29">
        <v>31</v>
      </c>
      <c r="D35" s="29">
        <f>非r将兵属性验证!U37/((1+非r将兵属性验证!T37)^2)</f>
        <v>54280837.66469609</v>
      </c>
      <c r="E35" s="29">
        <f>小r将兵属性验证!U37/((1+小r将兵属性验证!T37)^2)</f>
        <v>56288044.279307872</v>
      </c>
      <c r="F35" s="29">
        <f>中r将兵属性验证!U37/((1+中r将兵属性验证!T37)^2)</f>
        <v>60388033.754674122</v>
      </c>
      <c r="G35" s="29">
        <f>大r将兵属性验证!U37/((1+大r将兵属性验证!T37)^2)</f>
        <v>69942571.29949905</v>
      </c>
      <c r="H35" s="29">
        <f>超r将兵属性验证!U37/((1+超r将兵属性验证!T37)^2)</f>
        <v>77773978.946436673</v>
      </c>
      <c r="J35" s="29">
        <v>31</v>
      </c>
      <c r="K35" s="29">
        <f>非r将兵属性验证!AO37/((1+非r将兵属性验证!AN37)^2)</f>
        <v>52839124.04430642</v>
      </c>
      <c r="L35" s="29">
        <f>小r将兵属性验证!AO37/((1+小r将兵属性验证!AN37)^2)</f>
        <v>55300299.131468788</v>
      </c>
      <c r="M35" s="29">
        <f>中r将兵属性验证!AO37/((1+中r将兵属性验证!AN37)^2)</f>
        <v>63066464.420020454</v>
      </c>
      <c r="N35" s="29">
        <f>大r将兵属性验证!AO37/((1+大r将兵属性验证!AN37)^2)</f>
        <v>71356488.187882453</v>
      </c>
      <c r="O35" s="29">
        <f>超r将兵属性验证!AO37/((1+超r将兵属性验证!AN37)^2)</f>
        <v>78548703.783003613</v>
      </c>
      <c r="R35" s="8"/>
      <c r="S35" s="8"/>
      <c r="T35" s="8"/>
      <c r="U35" s="8"/>
      <c r="V35" s="8"/>
      <c r="W35" s="8"/>
    </row>
    <row r="36" spans="3:23" x14ac:dyDescent="0.15">
      <c r="C36" s="29">
        <v>32</v>
      </c>
      <c r="D36" s="29">
        <f>非r将兵属性验证!U38/((1+非r将兵属性验证!T38)^2)</f>
        <v>60574745.94878377</v>
      </c>
      <c r="E36" s="29">
        <f>小r将兵属性验证!U38/((1+小r将兵属性验证!T38)^2)</f>
        <v>62919819.67728135</v>
      </c>
      <c r="F36" s="29">
        <f>中r将兵属性验证!U38/((1+中r将兵属性验证!T38)^2)</f>
        <v>67673710.464668542</v>
      </c>
      <c r="G36" s="29">
        <f>大r将兵属性验证!U38/((1+大r将兵属性验证!T38)^2)</f>
        <v>78693042.352643862</v>
      </c>
      <c r="H36" s="29">
        <f>超r将兵属性验证!U38/((1+超r将兵属性验证!T38)^2)</f>
        <v>87388025.327833518</v>
      </c>
      <c r="J36" s="29">
        <v>32</v>
      </c>
      <c r="K36" s="29">
        <f>非r将兵属性验证!AO38/((1+非r将兵属性验证!AN38)^2)</f>
        <v>57444377.814640798</v>
      </c>
      <c r="L36" s="29">
        <f>小r将兵属性验证!AO38/((1+小r将兵属性验证!AN38)^2)</f>
        <v>60256532.338867299</v>
      </c>
      <c r="M36" s="29">
        <f>中r将兵属性验证!AO38/((1+中r将兵属性验证!AN38)^2)</f>
        <v>68733757.397535846</v>
      </c>
      <c r="N36" s="29">
        <f>大r将兵属性验证!AO38/((1+大r将兵属性验证!AN38)^2)</f>
        <v>78036998.424172133</v>
      </c>
      <c r="O36" s="29">
        <f>超r将兵属性验证!AO38/((1+超r将兵属性验证!AN38)^2)</f>
        <v>85896476.692621574</v>
      </c>
      <c r="R36" s="8"/>
      <c r="S36" s="8"/>
      <c r="T36" s="8"/>
      <c r="U36" s="8"/>
      <c r="V36" s="8"/>
      <c r="W36" s="8"/>
    </row>
    <row r="37" spans="3:23" x14ac:dyDescent="0.15">
      <c r="C37" s="29">
        <v>33</v>
      </c>
      <c r="D37" s="29">
        <f>非r将兵属性验证!U39/((1+非r将兵属性验证!T39)^2)</f>
        <v>67331951.838026166</v>
      </c>
      <c r="E37" s="29">
        <f>小r将兵属性验证!U39/((1+小r将兵属性验证!T39)^2)</f>
        <v>70042835.168049529</v>
      </c>
      <c r="F37" s="29">
        <f>中r将兵属性验证!U39/((1+中r将兵属性验证!T39)^2)</f>
        <v>75560578.403057829</v>
      </c>
      <c r="G37" s="29">
        <f>大r将兵属性验证!U39/((1+大r将兵属性验证!T39)^2)</f>
        <v>88147356.967891783</v>
      </c>
      <c r="H37" s="29">
        <f>超r将兵属性验证!U39/((1+超r将兵属性验证!T39)^2)</f>
        <v>97735456.979062244</v>
      </c>
      <c r="J37" s="29">
        <v>33</v>
      </c>
      <c r="K37" s="29">
        <f>非r将兵属性验证!AO39/((1+非r将兵属性验证!AN39)^2)</f>
        <v>62492546.08976841</v>
      </c>
      <c r="L37" s="29">
        <f>小r将兵属性验证!AO39/((1+小r将兵属性验证!AN39)^2)</f>
        <v>65430929.48450198</v>
      </c>
      <c r="M37" s="29">
        <f>中r将兵属性验证!AO39/((1+中r将兵属性验证!AN39)^2)</f>
        <v>74892517.456982717</v>
      </c>
      <c r="N37" s="29">
        <f>大r将兵属性验证!AO39/((1+大r将兵属性验证!AN39)^2)</f>
        <v>85205323.575949714</v>
      </c>
      <c r="O37" s="29">
        <f>超r将兵属性验证!AO39/((1+超r将兵属性验证!AN39)^2)</f>
        <v>93603093.096160233</v>
      </c>
      <c r="R37" s="8"/>
      <c r="S37" s="8"/>
      <c r="T37" s="8"/>
      <c r="U37" s="8"/>
      <c r="V37" s="8"/>
      <c r="W37" s="8"/>
    </row>
    <row r="38" spans="3:23" x14ac:dyDescent="0.15">
      <c r="C38" s="29">
        <v>34</v>
      </c>
      <c r="D38" s="29">
        <f>非r将兵属性验证!U40/((1+非r将兵属性验证!T40)^2)</f>
        <v>74587422.505420431</v>
      </c>
      <c r="E38" s="29">
        <f>小r将兵属性验证!U40/((1+小r将兵属性验证!T40)^2)</f>
        <v>77770119.003039017</v>
      </c>
      <c r="F38" s="29">
        <f>中r将兵属性验证!U40/((1+中r将兵属性验证!T40)^2)</f>
        <v>84036542.152580604</v>
      </c>
      <c r="G38" s="29">
        <f>大r将兵属性验证!U40/((1+大r将兵属性验证!T40)^2)</f>
        <v>98442532.378240168</v>
      </c>
      <c r="H38" s="29">
        <f>超r将兵属性验证!U40/((1+超r将兵属性验证!T40)^2)</f>
        <v>109213034.97628842</v>
      </c>
      <c r="J38" s="29">
        <v>34</v>
      </c>
      <c r="K38" s="29">
        <f>非r将兵属性验证!AO40/((1+非r将兵属性验证!AN40)^2)</f>
        <v>67795638.538417265</v>
      </c>
      <c r="L38" s="29">
        <f>小r将兵属性验证!AO40/((1+小r将兵属性验证!AN40)^2)</f>
        <v>71228047.16487129</v>
      </c>
      <c r="M38" s="29">
        <f>中r将兵属性验证!AO40/((1+中r将兵属性验证!AN40)^2)</f>
        <v>81492552.535574868</v>
      </c>
      <c r="N38" s="29">
        <f>大r将兵属性验证!AO40/((1+大r将兵属性验证!AN40)^2)</f>
        <v>92998120.310037553</v>
      </c>
      <c r="O38" s="29">
        <f>超r将兵属性验证!AO40/((1+超r将兵属性验证!AN40)^2)</f>
        <v>102083248.1441603</v>
      </c>
      <c r="R38" s="8"/>
      <c r="S38" s="8"/>
      <c r="T38" s="8"/>
      <c r="U38" s="8"/>
      <c r="V38" s="8"/>
      <c r="W38" s="8"/>
    </row>
    <row r="39" spans="3:23" x14ac:dyDescent="0.15">
      <c r="C39" s="29">
        <v>35</v>
      </c>
      <c r="D39" s="29">
        <f>非r将兵属性验证!U41/((1+非r将兵属性验证!T41)^2)</f>
        <v>82482379.622461319</v>
      </c>
      <c r="E39" s="29">
        <f>小r将兵属性验证!U41/((1+小r将兵属性验证!T41)^2)</f>
        <v>86169777.764492989</v>
      </c>
      <c r="F39" s="29">
        <f>中r将兵属性验证!U41/((1+中r将兵属性验证!T41)^2)</f>
        <v>93244359.036818773</v>
      </c>
      <c r="G39" s="29">
        <f>大r将兵属性验证!U41/((1+大r将兵属性验证!T41)^2)</f>
        <v>109825501.28659707</v>
      </c>
      <c r="H39" s="29">
        <f>超r将兵属性验证!U41/((1+超r将兵属性验证!T41)^2)</f>
        <v>121799406.47752649</v>
      </c>
      <c r="J39" s="29">
        <v>35</v>
      </c>
      <c r="K39" s="29">
        <f>非r将兵属性验证!AO41/((1+非r将兵属性验证!AN41)^2)</f>
        <v>73676396.825225383</v>
      </c>
      <c r="L39" s="29">
        <f>小r将兵属性验证!AO41/((1+小r将兵属性验证!AN41)^2)</f>
        <v>77386356.665035546</v>
      </c>
      <c r="M39" s="29">
        <f>中r将兵属性验证!AO41/((1+中r将兵属性验证!AN41)^2)</f>
        <v>88751069.512688622</v>
      </c>
      <c r="N39" s="29">
        <f>大r将兵属性验证!AO41/((1+大r将兵属性验证!AN41)^2)</f>
        <v>101288318.42976917</v>
      </c>
      <c r="O39" s="29">
        <f>超r将兵属性验证!AO41/((1+超r将兵属性验证!AN41)^2)</f>
        <v>110951575.47327496</v>
      </c>
      <c r="W39" s="8"/>
    </row>
    <row r="40" spans="3:23" x14ac:dyDescent="0.15">
      <c r="C40" s="29">
        <v>36</v>
      </c>
      <c r="D40" s="29">
        <f>非r将兵属性验证!U42/((1+非r将兵属性验证!T42)^2)</f>
        <v>91038379.164143294</v>
      </c>
      <c r="E40" s="29">
        <f>小r将兵属性验证!U42/((1+小r将兵属性验证!T42)^2)</f>
        <v>95215946.16170156</v>
      </c>
      <c r="F40" s="29">
        <f>中r将兵属性验证!U42/((1+中r将兵属性验证!T42)^2)</f>
        <v>103112203.21334484</v>
      </c>
      <c r="G40" s="29">
        <f>大r将兵属性验证!U42/((1+大r将兵属性验证!T42)^2)</f>
        <v>122050948.4982083</v>
      </c>
      <c r="H40" s="29">
        <f>超r将兵属性验证!U42/((1+超r将兵属性验证!T42)^2)</f>
        <v>135268899.53123561</v>
      </c>
      <c r="J40" s="29">
        <v>36</v>
      </c>
      <c r="K40" s="29">
        <f>非r将兵属性验证!AO42/((1+非r将兵属性验证!AN42)^2)</f>
        <v>79928540.927416593</v>
      </c>
      <c r="L40" s="29">
        <f>小r将兵属性验证!AO42/((1+小r将兵属性验证!AN42)^2)</f>
        <v>84126350.877670735</v>
      </c>
      <c r="M40" s="29">
        <f>中r将兵属性验证!AO42/((1+中r将兵属性验证!AN42)^2)</f>
        <v>96291043.904523894</v>
      </c>
      <c r="N40" s="29">
        <f>大r将兵属性验证!AO42/((1+大r将兵属性验证!AN42)^2)</f>
        <v>110188797.28535417</v>
      </c>
      <c r="O40" s="29">
        <f>超r将兵属性验证!AO42/((1+超r将兵属性验证!AN42)^2)</f>
        <v>120296354.21108596</v>
      </c>
      <c r="W40" s="8"/>
    </row>
    <row r="41" spans="3:23" x14ac:dyDescent="0.15">
      <c r="C41" s="29">
        <v>37</v>
      </c>
      <c r="D41" s="29">
        <f>非r将兵属性验证!U43/((1+非r将兵属性验证!T43)^2)</f>
        <v>100111085.79149474</v>
      </c>
      <c r="E41" s="29">
        <f>小r将兵属性验证!U43/((1+小r将兵属性验证!T43)^2)</f>
        <v>104855037.33680375</v>
      </c>
      <c r="F41" s="29">
        <f>中r将兵属性验证!U43/((1+中r将兵属性验证!T43)^2)</f>
        <v>113625830.53469497</v>
      </c>
      <c r="G41" s="29">
        <f>大r将兵属性验证!U43/((1+大r将兵属性验证!T43)^2)</f>
        <v>135113999.48656967</v>
      </c>
      <c r="H41" s="29">
        <f>超r将兵属性验证!U43/((1+超r将兵属性验证!T43)^2)</f>
        <v>149682776.49265414</v>
      </c>
      <c r="J41" s="29">
        <v>37</v>
      </c>
      <c r="K41" s="29">
        <f>非r将兵属性验证!AO43/((1+非r将兵属性验证!AN43)^2)</f>
        <v>86646049.144306749</v>
      </c>
      <c r="L41" s="29">
        <f>小r将兵属性验证!AO43/((1+小r将兵属性验证!AN43)^2)</f>
        <v>91205219.93868798</v>
      </c>
      <c r="M41" s="29">
        <f>中r将兵属性验证!AO43/((1+中r将兵属性验证!AN43)^2)</f>
        <v>104493439.61080094</v>
      </c>
      <c r="N41" s="29">
        <f>大r将兵属性验证!AO43/((1+大r将兵属性验证!AN43)^2)</f>
        <v>119445914.37439957</v>
      </c>
      <c r="O41" s="29">
        <f>超r将兵属性验证!AO43/((1+超r将兵属性验证!AN43)^2)</f>
        <v>130436439.73216321</v>
      </c>
      <c r="W41" s="8"/>
    </row>
    <row r="42" spans="3:23" x14ac:dyDescent="0.15">
      <c r="C42" s="29">
        <v>38</v>
      </c>
      <c r="D42" s="29">
        <f>非r将兵属性验证!U44/((1+非r将兵属性验证!T44)^2)</f>
        <v>109721836.60496673</v>
      </c>
      <c r="E42" s="29">
        <f>小r将兵属性验证!U44/((1+小r将兵属性验证!T44)^2)</f>
        <v>115087628.00089157</v>
      </c>
      <c r="F42" s="29">
        <f>中r将兵属性验证!U44/((1+中r将兵属性验证!T44)^2)</f>
        <v>124863214.46082641</v>
      </c>
      <c r="G42" s="29">
        <f>大r将兵属性验证!U44/((1+大r将兵属性验证!T44)^2)</f>
        <v>149086812.42588553</v>
      </c>
      <c r="H42" s="29">
        <f>超r将兵属性验证!U44/((1+超r将兵属性验证!T44)^2)</f>
        <v>165090840.41834265</v>
      </c>
      <c r="J42" s="29">
        <v>38</v>
      </c>
      <c r="K42" s="29">
        <f>非r将兵属性验证!AO44/((1+非r将兵属性验证!AN44)^2)</f>
        <v>93763178.184830979</v>
      </c>
      <c r="L42" s="29">
        <f>小r将兵属性验证!AO44/((1+小r将兵属性验证!AN44)^2)</f>
        <v>98797481.909662277</v>
      </c>
      <c r="M42" s="29">
        <f>中r将兵属性验证!AO44/((1+中r将兵属性验证!AN44)^2)</f>
        <v>113071355.65521227</v>
      </c>
      <c r="N42" s="29">
        <f>大r将兵属性验证!AO44/((1+大r将兵属性验证!AN44)^2)</f>
        <v>129543807.069169</v>
      </c>
      <c r="O42" s="29">
        <f>超r将兵属性验证!AO44/((1+超r将兵属性验证!AN44)^2)</f>
        <v>141177505.90999535</v>
      </c>
      <c r="W42" s="8"/>
    </row>
    <row r="43" spans="3:23" x14ac:dyDescent="0.15">
      <c r="C43" s="29">
        <v>39</v>
      </c>
      <c r="D43" s="29">
        <f>非r将兵属性验证!U45/((1+非r将兵属性验证!T45)^2)</f>
        <v>119928040.58112082</v>
      </c>
      <c r="E43" s="29">
        <f>小r将兵属性验证!U45/((1+小r将兵属性验证!T45)^2)</f>
        <v>125915303.8316291</v>
      </c>
      <c r="F43" s="29">
        <f>中r将兵属性验证!U45/((1+中r将兵属性验证!T45)^2)</f>
        <v>136835965.09530067</v>
      </c>
      <c r="G43" s="29">
        <f>大r将兵属性验证!U45/((1+大r将兵属性验证!T45)^2)</f>
        <v>164006068.11902404</v>
      </c>
      <c r="H43" s="29">
        <f>超r将兵属性验证!U45/((1+超r将兵属性验证!T45)^2)</f>
        <v>181694724.29385975</v>
      </c>
      <c r="J43" s="29">
        <v>39</v>
      </c>
      <c r="K43" s="29">
        <f>非r将兵属性验证!AO45/((1+非r将兵属性验证!AN45)^2)</f>
        <v>101365708.91769511</v>
      </c>
      <c r="L43" s="29">
        <f>小r将兵属性验证!AO45/((1+小r将兵属性验证!AN45)^2)</f>
        <v>106833503.34330595</v>
      </c>
      <c r="M43" s="29">
        <f>中r将兵属性验证!AO45/((1+中r将兵属性验证!AN45)^2)</f>
        <v>122323481.84550406</v>
      </c>
      <c r="N43" s="29">
        <f>大r将兵属性验证!AO45/((1+大r将兵属性验证!AN45)^2)</f>
        <v>140189509.89563373</v>
      </c>
      <c r="O43" s="29">
        <f>超r将兵属性验证!AO45/((1+超r将兵属性验证!AN45)^2)</f>
        <v>152847860.14789778</v>
      </c>
      <c r="W43" s="8"/>
    </row>
    <row r="44" spans="3:23" x14ac:dyDescent="0.15">
      <c r="C44" s="29">
        <v>40</v>
      </c>
      <c r="D44" s="29">
        <f>非r将兵属性验证!U46/((1+非r将兵属性验证!T46)^2)</f>
        <v>130756432.61077519</v>
      </c>
      <c r="E44" s="29">
        <f>小r将兵属性验证!U46/((1+小r将兵属性验证!T46)^2)</f>
        <v>137550599.54806218</v>
      </c>
      <c r="F44" s="29">
        <f>中r将兵属性验证!U46/((1+中r将兵属性验证!T46)^2)</f>
        <v>149793232.79673487</v>
      </c>
      <c r="G44" s="29">
        <f>大r将兵属性验证!U46/((1+大r将兵属性验证!T46)^2)</f>
        <v>180183497.48540634</v>
      </c>
      <c r="H44" s="29">
        <f>超r将兵属性验证!U46/((1+超r将兵属性验证!T46)^2)</f>
        <v>200327326.61682302</v>
      </c>
      <c r="J44" s="29">
        <v>40</v>
      </c>
      <c r="K44" s="29">
        <f>非r将兵属性验证!AO46/((1+非r将兵属性验证!AN46)^2)</f>
        <v>109531368.23582977</v>
      </c>
      <c r="L44" s="29">
        <f>小r将兵属性验证!AO46/((1+小r将兵属性验证!AN46)^2)</f>
        <v>115409478.39868803</v>
      </c>
      <c r="M44" s="29">
        <f>中r将兵属性验证!AO46/((1+中r将兵属性验证!AN46)^2)</f>
        <v>132344819.29457128</v>
      </c>
      <c r="N44" s="29">
        <f>大r将兵属性验证!AO46/((1+大r将兵属性验证!AN46)^2)</f>
        <v>151732445.8814559</v>
      </c>
      <c r="O44" s="29">
        <f>超r将兵属性验证!AO46/((1+超r将兵属性验证!AN46)^2)</f>
        <v>165355314.97427815</v>
      </c>
      <c r="W44" s="8"/>
    </row>
    <row r="45" spans="3:23" x14ac:dyDescent="0.15">
      <c r="C45" s="29">
        <v>41</v>
      </c>
      <c r="D45" s="29">
        <f>非r将兵属性验证!U47/((1+非r将兵属性验证!T47)^2)</f>
        <v>139854017.39073938</v>
      </c>
      <c r="E45" s="29">
        <f>小r将兵属性验证!U47/((1+小r将兵属性验证!T47)^2)</f>
        <v>147145639.88254046</v>
      </c>
      <c r="F45" s="29">
        <f>中r将兵属性验证!U47/((1+中r将兵属性验证!T47)^2)</f>
        <v>160685649.73920953</v>
      </c>
      <c r="G45" s="29">
        <f>大r将兵属性验证!U47/((1+大r将兵属性验证!T47)^2)</f>
        <v>193769607.46670246</v>
      </c>
      <c r="H45" s="29">
        <f>超r将兵属性验证!U47/((1+超r将兵属性验证!T47)^2)</f>
        <v>216213803.56602585</v>
      </c>
      <c r="J45" s="29">
        <v>41</v>
      </c>
      <c r="K45" s="29">
        <f>非r将兵属性验证!AO47/((1+非r将兵属性验证!AN47)^2)</f>
        <v>117894973.31044003</v>
      </c>
      <c r="L45" s="29">
        <f>小r将兵属性验证!AO47/((1+小r将兵属性验证!AN47)^2)</f>
        <v>124278956.14253919</v>
      </c>
      <c r="M45" s="29">
        <f>中r将兵属性验证!AO47/((1+中r将兵属性验证!AN47)^2)</f>
        <v>142623505.00141034</v>
      </c>
      <c r="N45" s="29">
        <f>大r将兵属性验证!AO47/((1+大r将兵属性验证!AN47)^2)</f>
        <v>163315809.19080281</v>
      </c>
      <c r="O45" s="29">
        <f>超r将兵属性验证!AO47/((1+超r将兵属性验证!AN47)^2)</f>
        <v>178775296.86271942</v>
      </c>
      <c r="W45" s="8"/>
    </row>
    <row r="46" spans="3:23" x14ac:dyDescent="0.15">
      <c r="C46" s="29">
        <v>42</v>
      </c>
      <c r="D46" s="29">
        <f>非r将兵属性验证!U48/((1+非r将兵属性验证!T48)^2)</f>
        <v>149421071.64871955</v>
      </c>
      <c r="E46" s="29">
        <f>小r将兵属性验证!U48/((1+小r将兵属性验证!T48)^2)</f>
        <v>157234634.46423137</v>
      </c>
      <c r="F46" s="29">
        <f>中r将兵属性验证!U48/((1+中r将兵属性验证!T48)^2)</f>
        <v>172073836.90277374</v>
      </c>
      <c r="G46" s="29">
        <f>大r将兵属性验证!U48/((1+大r将兵属性验证!T48)^2)</f>
        <v>208079756.84665942</v>
      </c>
      <c r="H46" s="29">
        <f>超r将兵属性验证!U48/((1+超r将兵属性验证!T48)^2)</f>
        <v>232844573.70738357</v>
      </c>
      <c r="J46" s="29">
        <v>42</v>
      </c>
      <c r="K46" s="29">
        <f>非r将兵属性验证!AO48/((1+非r将兵属性验证!AN48)^2)</f>
        <v>126994255.99892023</v>
      </c>
      <c r="L46" s="29">
        <f>小r将兵属性验证!AO48/((1+小r将兵属性验证!AN48)^2)</f>
        <v>133701705.62360917</v>
      </c>
      <c r="M46" s="29">
        <f>中r将兵属性验证!AO48/((1+中r将兵属性验证!AN48)^2)</f>
        <v>153700590.40838957</v>
      </c>
      <c r="N46" s="29">
        <f>大r将兵属性验证!AO48/((1+大r将兵属性验证!AN48)^2)</f>
        <v>176188350.52369651</v>
      </c>
      <c r="O46" s="29">
        <f>超r将兵属性验证!AO48/((1+超r将兵属性验证!AN48)^2)</f>
        <v>192849629.69446483</v>
      </c>
      <c r="W46" s="8"/>
    </row>
    <row r="47" spans="3:23" x14ac:dyDescent="0.15">
      <c r="C47" s="29">
        <v>43</v>
      </c>
      <c r="D47" s="29">
        <f>非r将兵属性验证!U49/((1+非r将兵属性验证!T49)^2)</f>
        <v>159450442.09931499</v>
      </c>
      <c r="E47" s="29">
        <f>小r将兵属性验证!U49/((1+小r将兵属性验证!T49)^2)</f>
        <v>168088778.08256686</v>
      </c>
      <c r="F47" s="29">
        <f>中r将兵属性验证!U49/((1+中r将兵属性验证!T49)^2)</f>
        <v>184003754.12674826</v>
      </c>
      <c r="G47" s="29">
        <f>大r将兵属性验证!U49/((1+大r将兵属性验证!T49)^2)</f>
        <v>223135076.88966027</v>
      </c>
      <c r="H47" s="29">
        <f>超r将兵属性验证!U49/((1+超r将兵属性验证!T49)^2)</f>
        <v>250723249.14221615</v>
      </c>
      <c r="J47" s="29">
        <v>43</v>
      </c>
      <c r="K47" s="29">
        <f>非r将兵属性验证!AO49/((1+非r将兵属性验证!AN49)^2)</f>
        <v>136483851.52025408</v>
      </c>
      <c r="L47" s="29">
        <f>小r将兵属性验证!AO49/((1+小r将兵属性验证!AN49)^2)</f>
        <v>144085745.02137774</v>
      </c>
      <c r="M47" s="29">
        <f>中r将兵属性验证!AO49/((1+中r将兵属性验证!AN49)^2)</f>
        <v>165341970.2176998</v>
      </c>
      <c r="N47" s="29">
        <f>大r将兵属性验证!AO49/((1+大r将兵属性验证!AN49)^2)</f>
        <v>189871285.39911723</v>
      </c>
      <c r="O47" s="29">
        <f>超r将兵属性验证!AO49/((1+超r将兵属性验证!AN49)^2)</f>
        <v>208108207.98407009</v>
      </c>
      <c r="W47" s="8"/>
    </row>
    <row r="48" spans="3:23" x14ac:dyDescent="0.15">
      <c r="C48" s="29">
        <v>44</v>
      </c>
      <c r="D48" s="29">
        <f>非r将兵属性验证!U50/((1+非r将兵属性验证!T50)^2)</f>
        <v>170174765.23415145</v>
      </c>
      <c r="E48" s="29">
        <f>小r将兵属性验证!U50/((1+小r将兵属性验证!T50)^2)</f>
        <v>179759489.8910993</v>
      </c>
      <c r="F48" s="29">
        <f>中r将兵属性验证!U50/((1+中r将兵属性验证!T50)^2)</f>
        <v>196602503.35568294</v>
      </c>
      <c r="G48" s="29">
        <f>大r将兵属性验证!U50/((1+大r将兵属性验证!T50)^2)</f>
        <v>239925829.60138929</v>
      </c>
      <c r="H48" s="29">
        <f>超r将兵属性验证!U50/((1+超r将兵属性验证!T50)^2)</f>
        <v>269248480.68047339</v>
      </c>
      <c r="J48" s="29">
        <v>44</v>
      </c>
      <c r="K48" s="29">
        <f>非r将兵属性验证!AO50/((1+非r将兵属性验证!AN50)^2)</f>
        <v>146953992.89713955</v>
      </c>
      <c r="L48" s="29">
        <f>小r将兵属性验证!AO50/((1+小r将兵属性验证!AN50)^2)</f>
        <v>154995836.09737962</v>
      </c>
      <c r="M48" s="29">
        <f>中r将兵属性验证!AO50/((1+中r将兵属性验证!AN50)^2)</f>
        <v>178193883.29269475</v>
      </c>
      <c r="N48" s="29">
        <f>大r将兵属性验证!AO50/((1+大r将兵属性验证!AN50)^2)</f>
        <v>204814496.58713868</v>
      </c>
      <c r="O48" s="29">
        <f>超r将兵属性验证!AO50/((1+超r将兵属性验证!AN50)^2)</f>
        <v>223298307.7664279</v>
      </c>
      <c r="W48" s="8"/>
    </row>
    <row r="49" spans="3:23" x14ac:dyDescent="0.15">
      <c r="C49" s="29">
        <v>45</v>
      </c>
      <c r="D49" s="29">
        <f>非r将兵属性验证!U51/((1+非r将兵属性验证!T51)^2)</f>
        <v>181776966.0003199</v>
      </c>
      <c r="E49" s="29">
        <f>小r将兵属性验证!U51/((1+小r将兵属性验证!T51)^2)</f>
        <v>192330206.07249483</v>
      </c>
      <c r="F49" s="29">
        <f>中r将兵属性验证!U51/((1+中r将兵属性验证!T51)^2)</f>
        <v>210123151.7177847</v>
      </c>
      <c r="G49" s="29">
        <f>大r将兵属性验证!U51/((1+大r将兵属性验证!T51)^2)</f>
        <v>257186434.68747061</v>
      </c>
      <c r="H49" s="29">
        <f>超r将兵属性验证!U51/((1+超r将兵属性验证!T51)^2)</f>
        <v>288547722.94184238</v>
      </c>
      <c r="J49" s="29">
        <v>45</v>
      </c>
      <c r="K49" s="29">
        <f>非r将兵属性验证!AO51/((1+非r将兵属性验证!AN51)^2)</f>
        <v>157985920.40076131</v>
      </c>
      <c r="L49" s="29">
        <f>小r将兵属性验证!AO51/((1+小r将兵属性验证!AN51)^2)</f>
        <v>166952657.78230312</v>
      </c>
      <c r="M49" s="29">
        <f>中r将兵属性验证!AO51/((1+中r将兵属性验证!AN51)^2)</f>
        <v>191839784.42878386</v>
      </c>
      <c r="N49" s="29">
        <f>大r将兵属性验证!AO51/((1+大r将兵属性验证!AN51)^2)</f>
        <v>220652449.92506126</v>
      </c>
      <c r="O49" s="29">
        <f>超r将兵属性验证!AO51/((1+超r将兵属性验证!AN51)^2)</f>
        <v>239446732.94770643</v>
      </c>
      <c r="W49" s="8"/>
    </row>
    <row r="50" spans="3:23" x14ac:dyDescent="0.15">
      <c r="C50" s="29">
        <v>46</v>
      </c>
      <c r="D50" s="29">
        <f>非r将兵属性验证!U52/((1+非r将兵属性验证!T52)^2)</f>
        <v>193929653.71490288</v>
      </c>
      <c r="E50" s="29">
        <f>小r将兵属性验证!U52/((1+小r将兵属性验证!T52)^2)</f>
        <v>205501188.46954182</v>
      </c>
      <c r="F50" s="29">
        <f>中r将兵属性验证!U52/((1+中r将兵属性验证!T52)^2)</f>
        <v>224475303.20547017</v>
      </c>
      <c r="G50" s="29">
        <f>大r将兵属性验证!U52/((1+大r将兵属性验证!T52)^2)</f>
        <v>274407992.20440769</v>
      </c>
      <c r="H50" s="29">
        <f>超r将兵属性验证!U52/((1+超r将兵属性验证!T52)^2)</f>
        <v>308711278.15077949</v>
      </c>
      <c r="J50" s="29">
        <v>46</v>
      </c>
      <c r="K50" s="29">
        <f>非r将兵属性验证!AO52/((1+非r将兵属性验证!AN52)^2)</f>
        <v>170152806.67158374</v>
      </c>
      <c r="L50" s="29">
        <f>小r将兵属性验证!AO52/((1+小r将兵属性验证!AN52)^2)</f>
        <v>179838036.56910142</v>
      </c>
      <c r="M50" s="29">
        <f>中r将兵属性验证!AO52/((1+中r将兵属性验证!AN52)^2)</f>
        <v>207041847.75889859</v>
      </c>
      <c r="N50" s="29">
        <f>大r将兵属性验证!AO52/((1+大r将兵属性验证!AN52)^2)</f>
        <v>236541363.80960429</v>
      </c>
      <c r="O50" s="29">
        <f>超r将兵属性验证!AO52/((1+超r将兵属性验证!AN52)^2)</f>
        <v>256194803.89920795</v>
      </c>
      <c r="W50" s="8"/>
    </row>
    <row r="51" spans="3:23" x14ac:dyDescent="0.15">
      <c r="C51" s="29">
        <v>47</v>
      </c>
      <c r="D51" s="29">
        <f>非r将兵属性验证!U53/((1+非r将兵属性验证!T53)^2)</f>
        <v>206650518.15956071</v>
      </c>
      <c r="E51" s="29">
        <f>小r将兵属性验证!U53/((1+小r将兵属性验证!T53)^2)</f>
        <v>219165042.47325218</v>
      </c>
      <c r="F51" s="29">
        <f>中r将兵属性验证!U53/((1+中r将兵属性验证!T53)^2)</f>
        <v>238853360.44173363</v>
      </c>
      <c r="G51" s="29">
        <f>大r将兵属性验证!U53/((1+大r将兵属性验证!T53)^2)</f>
        <v>292366331.02487969</v>
      </c>
      <c r="H51" s="29">
        <f>超r将兵属性验证!U53/((1+超r将兵属性验证!T53)^2)</f>
        <v>329818413.98905742</v>
      </c>
      <c r="J51" s="29">
        <v>47</v>
      </c>
      <c r="K51" s="29">
        <f>非r将兵属性验证!AO53/((1+非r将兵属性验证!AN53)^2)</f>
        <v>183299616.33377463</v>
      </c>
      <c r="L51" s="29">
        <f>小r将兵属性验证!AO53/((1+小r将兵属性验证!AN53)^2)</f>
        <v>193776668.5600557</v>
      </c>
      <c r="M51" s="29">
        <f>中r将兵属性验证!AO53/((1+中r将兵属性验证!AN53)^2)</f>
        <v>222469540.55172747</v>
      </c>
      <c r="N51" s="29">
        <f>大r将兵属性验证!AO53/((1+大r将兵属性验证!AN53)^2)</f>
        <v>253593155.46377456</v>
      </c>
      <c r="O51" s="29">
        <f>超r将兵属性验证!AO53/((1+超r将兵属性验证!AN53)^2)</f>
        <v>274012500.97163343</v>
      </c>
      <c r="W51" s="8"/>
    </row>
    <row r="52" spans="3:23" x14ac:dyDescent="0.15">
      <c r="C52" s="29">
        <v>48</v>
      </c>
      <c r="D52" s="29">
        <f>非r将兵属性验证!U54/((1+非r将兵属性验证!T54)^2)</f>
        <v>219957871.2086736</v>
      </c>
      <c r="E52" s="29">
        <f>小r将兵属性验证!U54/((1+小r将兵属性验证!T54)^2)</f>
        <v>233026013.15754694</v>
      </c>
      <c r="F52" s="29">
        <f>中r将兵属性验证!U54/((1+中r将兵属性验证!T54)^2)</f>
        <v>253656125.48634008</v>
      </c>
      <c r="G52" s="29">
        <f>大r将兵属性验证!U54/((1+大r将兵属性验证!T54)^2)</f>
        <v>311071559.35716641</v>
      </c>
      <c r="H52" s="29">
        <f>超r将兵属性验证!U54/((1+超r将兵属性验证!T54)^2)</f>
        <v>351933554.05183446</v>
      </c>
      <c r="J52" s="29">
        <v>48</v>
      </c>
      <c r="K52" s="29">
        <f>非r将兵属性验证!AO54/((1+非r将兵属性验证!AN54)^2)</f>
        <v>197641897.95281652</v>
      </c>
      <c r="L52" s="29">
        <f>小r将兵属性验证!AO54/((1+小r将兵属性验证!AN54)^2)</f>
        <v>208573183.501142</v>
      </c>
      <c r="M52" s="29">
        <f>中r将兵属性验证!AO54/((1+中r将兵属性验证!AN54)^2)</f>
        <v>238839451.09262624</v>
      </c>
      <c r="N52" s="29">
        <f>大r将兵属性验证!AO54/((1+大r将兵属性验证!AN54)^2)</f>
        <v>271077101.1904031</v>
      </c>
      <c r="O52" s="29">
        <f>超r将兵属性验证!AO54/((1+超r将兵属性验证!AN54)^2)</f>
        <v>293087412.76525915</v>
      </c>
      <c r="W52" s="8"/>
    </row>
    <row r="53" spans="3:23" x14ac:dyDescent="0.15">
      <c r="C53" s="29">
        <v>49</v>
      </c>
      <c r="D53" s="29">
        <f>非r将兵属性验证!U55/((1+非r将兵属性验证!T55)^2)</f>
        <v>233729712.56699762</v>
      </c>
      <c r="E53" s="29">
        <f>小r将兵属性验证!U55/((1+小r将兵属性验证!T55)^2)</f>
        <v>246959758.72705996</v>
      </c>
      <c r="F53" s="29">
        <f>中r将兵属性验证!U55/((1+中r将兵属性验证!T55)^2)</f>
        <v>268982547.33880609</v>
      </c>
      <c r="G53" s="29">
        <f>大r将兵属性验证!U55/((1+大r将兵属性验证!T55)^2)</f>
        <v>334495315.67339164</v>
      </c>
      <c r="H53" s="29">
        <f>超r将兵属性验证!U55/((1+超r将兵属性验证!T55)^2)</f>
        <v>375514365.0504238</v>
      </c>
      <c r="J53" s="29">
        <v>49</v>
      </c>
      <c r="K53" s="29">
        <f>非r将兵属性验证!AO55/((1+非r将兵属性验证!AN55)^2)</f>
        <v>213050420.88107383</v>
      </c>
      <c r="L53" s="29">
        <f>小r将兵属性验证!AO55/((1+小r将兵属性验证!AN55)^2)</f>
        <v>223947137.99862337</v>
      </c>
      <c r="M53" s="29">
        <f>中r将兵属性验证!AO55/((1+中r将兵属性验证!AN55)^2)</f>
        <v>255985549.92994532</v>
      </c>
      <c r="N53" s="29">
        <f>大r将兵属性验证!AO55/((1+大r将兵属性验证!AN55)^2)</f>
        <v>293080710.2453016</v>
      </c>
      <c r="O53" s="29">
        <f>超r将兵属性验证!AO55/((1+超r将兵属性验证!AN55)^2)</f>
        <v>312869783.6249606</v>
      </c>
      <c r="W53" s="8"/>
    </row>
    <row r="54" spans="3:23" x14ac:dyDescent="0.15">
      <c r="C54" s="29">
        <v>50</v>
      </c>
      <c r="D54" s="29">
        <f>非r将兵属性验证!U56/((1+非r将兵属性验证!T56)^2)</f>
        <v>247963185.62867293</v>
      </c>
      <c r="E54" s="29">
        <f>小r将兵属性验证!U56/((1+小r将兵属性验证!T56)^2)</f>
        <v>262086446.04815453</v>
      </c>
      <c r="F54" s="29">
        <f>中r将兵属性验证!U56/((1+中r将兵属性验证!T56)^2)</f>
        <v>307424812.89992559</v>
      </c>
      <c r="G54" s="29">
        <f>大r将兵属性验证!U56/((1+大r将兵属性验证!T56)^2)</f>
        <v>356007170.74156964</v>
      </c>
      <c r="H54" s="29">
        <f>超r将兵属性验证!U56/((1+超r将兵属性验证!T56)^2)</f>
        <v>400698176.08343333</v>
      </c>
      <c r="J54" s="29">
        <v>50</v>
      </c>
      <c r="K54" s="29">
        <f>非r将兵属性验证!AO56/((1+非r将兵属性验证!AN56)^2)</f>
        <v>228897219.40472713</v>
      </c>
      <c r="L54" s="29">
        <f>小r将兵属性验证!AO56/((1+小r将兵属性验证!AN56)^2)</f>
        <v>240527170.93267772</v>
      </c>
      <c r="M54" s="29">
        <f>中r将兵属性验证!AO56/((1+中r将兵属性验证!AN56)^2)</f>
        <v>273715045.04794115</v>
      </c>
      <c r="N54" s="29">
        <f>大r将兵属性验证!AO56/((1+大r将兵属性验证!AN56)^2)</f>
        <v>313121702.21897411</v>
      </c>
      <c r="O54" s="29">
        <f>超r将兵属性验证!AO56/((1+超r将兵属性验证!AN56)^2)</f>
        <v>334061924.88821518</v>
      </c>
      <c r="W54" s="8"/>
    </row>
    <row r="55" spans="3:23" x14ac:dyDescent="0.15">
      <c r="C55" s="29">
        <v>51</v>
      </c>
      <c r="D55" s="29">
        <f>非r将兵属性验证!U57/((1+非r将兵属性验证!T57)^2)</f>
        <v>272195666.94057798</v>
      </c>
      <c r="E55" s="29">
        <f>小r将兵属性验证!U57/((1+小r将兵属性验证!T57)^2)</f>
        <v>287008622.61494005</v>
      </c>
      <c r="F55" s="29">
        <f>中r将兵属性验证!U57/((1+中r将兵属性验证!T57)^2)</f>
        <v>365754963.44310248</v>
      </c>
      <c r="G55" s="29">
        <f>大r将兵属性验证!U57/((1+大r将兵属性验证!T57)^2)</f>
        <v>392429470.19602931</v>
      </c>
      <c r="H55" s="29">
        <f>超r将兵属性验证!U57/((1+超r将兵属性验证!T57)^2)</f>
        <v>444397750.63146901</v>
      </c>
      <c r="J55" s="29">
        <v>51</v>
      </c>
      <c r="K55" s="29">
        <f>非r将兵属性验证!AO57/((1+非r将兵属性验证!AN57)^2)</f>
        <v>248549312.4201948</v>
      </c>
      <c r="L55" s="29">
        <f>小r将兵属性验证!AO57/((1+小r将兵属性验证!AN57)^2)</f>
        <v>259853204.33201274</v>
      </c>
      <c r="M55" s="29">
        <f>中r将兵属性验证!AO57/((1+中r将兵属性验证!AN57)^2)</f>
        <v>295431704.08395207</v>
      </c>
      <c r="N55" s="29">
        <f>大r将兵属性验证!AO57/((1+大r将兵属性验证!AN57)^2)</f>
        <v>339546940.12124217</v>
      </c>
      <c r="O55" s="29">
        <f>超r将兵属性验证!AO57/((1+超r将兵属性验证!AN57)^2)</f>
        <v>363018129.96340269</v>
      </c>
      <c r="W55" s="8"/>
    </row>
    <row r="56" spans="3:23" x14ac:dyDescent="0.15">
      <c r="C56" s="29">
        <v>52</v>
      </c>
      <c r="D56" s="29">
        <f>非r将兵属性验证!U58/((1+非r将兵属性验证!T58)^2)</f>
        <v>297995119.21227437</v>
      </c>
      <c r="E56" s="29">
        <f>小r将兵属性验证!U58/((1+小r将兵属性验证!T58)^2)</f>
        <v>313890744.31347996</v>
      </c>
      <c r="F56" s="29">
        <f>中r将兵属性验证!U58/((1+中r将兵属性验证!T58)^2)</f>
        <v>430368888.86030918</v>
      </c>
      <c r="G56" s="29">
        <f>大r将兵属性验证!U58/((1+大r将兵属性验证!T58)^2)</f>
        <v>431395033.29309422</v>
      </c>
      <c r="H56" s="29">
        <f>超r将兵属性验证!U58/((1+超r将兵属性验证!T58)^2)</f>
        <v>491225564.83866018</v>
      </c>
      <c r="J56" s="29">
        <v>52</v>
      </c>
      <c r="K56" s="29">
        <f>非r将兵属性验证!AO58/((1+非r将兵属性验证!AN58)^2)</f>
        <v>269216198.74328816</v>
      </c>
      <c r="L56" s="29">
        <f>小r将兵属性验证!AO58/((1+小r将兵属性验证!AN58)^2)</f>
        <v>281458250.7314719</v>
      </c>
      <c r="M56" s="29">
        <f>中r将兵属性验证!AO58/((1+中r将兵属性验证!AN58)^2)</f>
        <v>318659534.97727972</v>
      </c>
      <c r="N56" s="29">
        <f>大r将兵属性验证!AO58/((1+大r将兵属性验证!AN58)^2)</f>
        <v>368290624.66967994</v>
      </c>
      <c r="O56" s="29">
        <f>超r将兵属性验证!AO58/((1+超r将兵属性验证!AN58)^2)</f>
        <v>394567831.34496629</v>
      </c>
      <c r="W56" s="8"/>
    </row>
    <row r="57" spans="3:23" x14ac:dyDescent="0.15">
      <c r="C57" s="29">
        <v>53</v>
      </c>
      <c r="D57" s="29">
        <f>非r将兵属性验证!U59/((1+非r将兵属性验证!T59)^2)</f>
        <v>325422760.56843591</v>
      </c>
      <c r="E57" s="29">
        <f>小r将兵属性验证!U59/((1+小r将兵属性验证!T59)^2)</f>
        <v>342611191.95639372</v>
      </c>
      <c r="F57" s="29">
        <f>中r将兵属性验证!U59/((1+中r将兵属性验证!T59)^2)</f>
        <v>501527618.52853101</v>
      </c>
      <c r="G57" s="29">
        <f>大r将兵属性验证!U59/((1+大r将兵属性验证!T59)^2)</f>
        <v>473577067.08780891</v>
      </c>
      <c r="H57" s="29">
        <f>超r将兵属性验证!U59/((1+超r将兵属性验证!T59)^2)</f>
        <v>539476952.58230579</v>
      </c>
      <c r="J57" s="29">
        <v>53</v>
      </c>
      <c r="K57" s="29">
        <f>非r将兵属性验证!AO59/((1+非r将兵属性验证!AN59)^2)</f>
        <v>291646686.08601075</v>
      </c>
      <c r="L57" s="29">
        <f>小r将兵属性验证!AO59/((1+小r将兵属性验证!AN59)^2)</f>
        <v>304463349.5318523</v>
      </c>
      <c r="M57" s="29">
        <f>中r将兵属性验证!AO59/((1+中r将兵属性验证!AN59)^2)</f>
        <v>343922817.26336616</v>
      </c>
      <c r="N57" s="29">
        <f>大r将兵属性验证!AO59/((1+大r将兵属性验证!AN59)^2)</f>
        <v>398699682.41506022</v>
      </c>
      <c r="O57" s="29">
        <f>超r将兵属性验证!AO59/((1+超r将兵属性验证!AN59)^2)</f>
        <v>428383680.72295392</v>
      </c>
      <c r="W57" s="8"/>
    </row>
    <row r="58" spans="3:23" x14ac:dyDescent="0.15">
      <c r="C58" s="29">
        <v>54</v>
      </c>
      <c r="D58" s="29">
        <f>非r将兵属性验证!U60/((1+非r将兵属性验证!T60)^2)</f>
        <v>354688487.0699662</v>
      </c>
      <c r="E58" s="29">
        <f>小r将兵属性验证!U60/((1+小r将兵属性验证!T60)^2)</f>
        <v>373635775.04143417</v>
      </c>
      <c r="F58" s="29">
        <f>中r将兵属性验证!U60/((1+中r将兵属性验证!T60)^2)</f>
        <v>529909503.14346248</v>
      </c>
      <c r="G58" s="29">
        <f>大r将兵属性验证!U60/((1+大r将兵属性验证!T60)^2)</f>
        <v>520748999.28139943</v>
      </c>
      <c r="H58" s="29">
        <f>超r将兵属性验证!U60/((1+超r将兵属性验证!T60)^2)</f>
        <v>588275107.25070333</v>
      </c>
      <c r="J58" s="29">
        <v>54</v>
      </c>
      <c r="K58" s="29">
        <f>非r将兵属性验证!AO60/((1+非r将兵属性验证!AN60)^2)</f>
        <v>315204778.30334485</v>
      </c>
      <c r="L58" s="29">
        <f>小r将兵属性验证!AO60/((1+小r将兵属性验证!AN60)^2)</f>
        <v>329050725.70904946</v>
      </c>
      <c r="M58" s="29">
        <f>中r将兵属性验证!AO60/((1+中r将兵属性验证!AN60)^2)</f>
        <v>370506569.4207328</v>
      </c>
      <c r="N58" s="29">
        <f>大r将兵属性验证!AO60/((1+大r将兵属性验证!AN60)^2)</f>
        <v>431694919.87989056</v>
      </c>
      <c r="O58" s="29">
        <f>超r将兵属性验证!AO60/((1+超r将兵属性验证!AN60)^2)</f>
        <v>464589458.09652394</v>
      </c>
      <c r="W58" s="8"/>
    </row>
    <row r="59" spans="3:23" x14ac:dyDescent="0.15">
      <c r="C59" s="29">
        <v>55</v>
      </c>
      <c r="D59" s="29">
        <f>非r将兵属性验证!U61/((1+非r将兵属性验证!T61)^2)</f>
        <v>385882684.94164014</v>
      </c>
      <c r="E59" s="29">
        <f>小r将兵属性验证!U61/((1+小r将兵属性验证!T61)^2)</f>
        <v>406640352.50040245</v>
      </c>
      <c r="F59" s="29">
        <f>中r将兵属性验证!U61/((1+中r将兵属性验证!T61)^2)</f>
        <v>546392429.98129404</v>
      </c>
      <c r="G59" s="29">
        <f>大r将兵属性验证!U61/((1+大r将兵属性验证!T61)^2)</f>
        <v>570975782.03958082</v>
      </c>
      <c r="H59" s="29">
        <f>超r将兵属性验证!U61/((1+超r将兵属性验证!T61)^2)</f>
        <v>639969635.7137351</v>
      </c>
      <c r="J59" s="29">
        <v>55</v>
      </c>
      <c r="K59" s="29">
        <f>非r将兵属性验证!AO61/((1+非r将兵属性验证!AN61)^2)</f>
        <v>340131316.25270396</v>
      </c>
      <c r="L59" s="29">
        <f>小r将兵属性验证!AO61/((1+小r将兵属性验证!AN61)^2)</f>
        <v>354746302.51767468</v>
      </c>
      <c r="M59" s="29">
        <f>中r将兵属性验证!AO61/((1+中r将兵属性验证!AN61)^2)</f>
        <v>399687230.73729777</v>
      </c>
      <c r="N59" s="29">
        <f>大r将兵属性验证!AO61/((1+大r将兵属性验证!AN61)^2)</f>
        <v>466230104.40335178</v>
      </c>
      <c r="O59" s="29">
        <f>超r将兵属性验证!AO61/((1+超r将兵属性验证!AN61)^2)</f>
        <v>503644046.46764761</v>
      </c>
      <c r="W59" s="8"/>
    </row>
    <row r="60" spans="3:23" x14ac:dyDescent="0.15">
      <c r="C60" s="29">
        <v>56</v>
      </c>
      <c r="D60" s="29">
        <f>非r将兵属性验证!U62/((1+非r将兵属性验证!T62)^2)</f>
        <v>419424705.59537232</v>
      </c>
      <c r="E60" s="29">
        <f>小r将兵属性验证!U62/((1+小r将兵属性验证!T62)^2)</f>
        <v>441582322.18277889</v>
      </c>
      <c r="F60" s="29">
        <f>中r将兵属性验证!U62/((1+中r将兵属性验证!T62)^2)</f>
        <v>563288797.98149133</v>
      </c>
      <c r="G60" s="29">
        <f>大r将兵属性验证!U62/((1+大r将兵属性验证!T62)^2)</f>
        <v>624368910.68548644</v>
      </c>
      <c r="H60" s="29">
        <f>超r将兵属性验证!U62/((1+超r将兵属性验证!T62)^2)</f>
        <v>694716895.09498644</v>
      </c>
      <c r="J60" s="29">
        <v>56</v>
      </c>
      <c r="K60" s="29">
        <f>非r将兵属性验证!AO62/((1+非r将兵属性验证!AN62)^2)</f>
        <v>367202666.67029756</v>
      </c>
      <c r="L60" s="29">
        <f>小r将兵属性验证!AO62/((1+小r将兵属性验证!AN62)^2)</f>
        <v>382141301.01121825</v>
      </c>
      <c r="M60" s="29">
        <f>中r将兵属性验证!AO62/((1+中r将兵属性验证!AN62)^2)</f>
        <v>430738389.54130358</v>
      </c>
      <c r="N60" s="29">
        <f>大r将兵属性验证!AO62/((1+大r将兵属性验证!AN62)^2)</f>
        <v>503746528.29993337</v>
      </c>
      <c r="O60" s="29">
        <f>超r将兵属性验证!AO62/((1+超r将兵属性验证!AN62)^2)</f>
        <v>545427526.42128432</v>
      </c>
      <c r="W60" s="8"/>
    </row>
    <row r="61" spans="3:23" x14ac:dyDescent="0.15">
      <c r="C61" s="29">
        <v>57</v>
      </c>
      <c r="D61" s="29">
        <f>非r将兵属性验证!U63/((1+非r将兵属性验证!T63)^2)</f>
        <v>459970999.38504195</v>
      </c>
      <c r="E61" s="29">
        <f>小r将兵属性验证!U63/((1+小r将兵属性验证!T63)^2)</f>
        <v>478531577.8062464</v>
      </c>
      <c r="F61" s="29">
        <f>中r将兵属性验证!U63/((1+中r将兵属性验证!T63)^2)</f>
        <v>580502899.57056057</v>
      </c>
      <c r="G61" s="29">
        <f>大r将兵属性验证!U63/((1+大r将兵属性验证!T63)^2)</f>
        <v>681040143.24187934</v>
      </c>
      <c r="H61" s="29">
        <f>超r将兵属性验证!U63/((1+超r将兵属性验证!T63)^2)</f>
        <v>753042135.10998774</v>
      </c>
      <c r="J61" s="29">
        <v>57</v>
      </c>
      <c r="K61" s="29">
        <f>非r将兵属性验证!AO63/((1+非r将兵属性验证!AN63)^2)</f>
        <v>395875678.11285847</v>
      </c>
      <c r="L61" s="29">
        <f>小r将兵属性验证!AO63/((1+小r将兵属性验证!AN63)^2)</f>
        <v>411677558.84726018</v>
      </c>
      <c r="M61" s="29">
        <f>中r将兵属性验证!AO63/((1+中r将兵属性验证!AN63)^2)</f>
        <v>464088723.39236563</v>
      </c>
      <c r="N61" s="29">
        <f>大r将兵属性验证!AO63/((1+大r将兵属性验证!AN63)^2)</f>
        <v>543880843.80062056</v>
      </c>
      <c r="O61" s="29">
        <f>超r将兵属性验证!AO63/((1+超r将兵属性验证!AN63)^2)</f>
        <v>591147873.58330476</v>
      </c>
      <c r="W61" s="8"/>
    </row>
    <row r="62" spans="3:23" x14ac:dyDescent="0.15">
      <c r="C62" s="29">
        <v>58</v>
      </c>
      <c r="D62" s="29">
        <f>非r将兵属性验证!U64/((1+非r将兵属性验证!T64)^2)</f>
        <v>498486917.64285481</v>
      </c>
      <c r="E62" s="29">
        <f>小r将兵属性验证!U64/((1+小r将兵属性验证!T64)^2)</f>
        <v>517482938.35177732</v>
      </c>
      <c r="F62" s="29">
        <f>中r将兵属性验证!U64/((1+中r将兵属性验证!T64)^2)</f>
        <v>597976099.97584748</v>
      </c>
      <c r="G62" s="29">
        <f>大r将兵属性验证!U64/((1+大r将兵属性验证!T64)^2)</f>
        <v>741651478.33740926</v>
      </c>
      <c r="H62" s="29">
        <f>超r将兵属性验证!U64/((1+超r将兵属性验证!T64)^2)</f>
        <v>834377389.73906016</v>
      </c>
      <c r="J62" s="29">
        <v>58</v>
      </c>
      <c r="K62" s="29">
        <f>非r将兵属性验证!AO64/((1+非r将兵属性验证!AN64)^2)</f>
        <v>426745389.51435459</v>
      </c>
      <c r="L62" s="29">
        <f>小r将兵属性验证!AO64/((1+小r将兵属性验证!AN64)^2)</f>
        <v>442611537.07238579</v>
      </c>
      <c r="M62" s="29">
        <f>中r将兵属性验证!AO64/((1+中r将兵属性验证!AN64)^2)</f>
        <v>500090440.86427093</v>
      </c>
      <c r="N62" s="29">
        <f>大r将兵属性验证!AO64/((1+大r将兵属性验证!AN64)^2)</f>
        <v>587635591.55088508</v>
      </c>
      <c r="O62" s="29">
        <f>超r将兵属性验证!AO64/((1+超r将兵属性验证!AN64)^2)</f>
        <v>654669408.93428493</v>
      </c>
      <c r="W62" s="8"/>
    </row>
    <row r="63" spans="3:23" x14ac:dyDescent="0.15">
      <c r="C63" s="29">
        <v>59</v>
      </c>
      <c r="D63" s="29">
        <f>非r将兵属性验证!U65/((1+非r将兵属性验证!T65)^2)</f>
        <v>539134277.93195379</v>
      </c>
      <c r="E63" s="29">
        <f>小r将兵属性验证!U65/((1+小r将兵属性验证!T65)^2)</f>
        <v>558266296.14992392</v>
      </c>
      <c r="F63" s="29">
        <f>中r将兵属性验证!U65/((1+中r将兵属性验证!T65)^2)</f>
        <v>615879334.10206151</v>
      </c>
      <c r="G63" s="29">
        <f>大r将兵属性验证!U65/((1+大r将兵属性验证!T65)^2)</f>
        <v>807229058.83879685</v>
      </c>
      <c r="H63" s="29">
        <f>超r将兵属性验证!U65/((1+超r将兵属性验证!T65)^2)</f>
        <v>901553485.47275257</v>
      </c>
      <c r="J63" s="29">
        <v>59</v>
      </c>
      <c r="K63" s="29">
        <f>非r将兵属性验证!AO65/((1+非r将兵属性验证!AN65)^2)</f>
        <v>459160590.6269058</v>
      </c>
      <c r="L63" s="29">
        <f>小r将兵属性验证!AO65/((1+小r将兵属性验证!AN65)^2)</f>
        <v>475999368.56565189</v>
      </c>
      <c r="M63" s="29">
        <f>中r将兵属性验证!AO65/((1+中r将兵属性验证!AN65)^2)</f>
        <v>538731171.51871467</v>
      </c>
      <c r="N63" s="29">
        <f>大r将兵属性验证!AO65/((1+大r将兵属性验证!AN65)^2)</f>
        <v>635074303.44730437</v>
      </c>
      <c r="O63" s="29">
        <f>超r将兵属性验证!AO65/((1+超r将兵属性验证!AN65)^2)</f>
        <v>710864465.16085947</v>
      </c>
      <c r="W63" s="8"/>
    </row>
    <row r="64" spans="3:23" x14ac:dyDescent="0.15">
      <c r="C64" s="29">
        <v>60</v>
      </c>
      <c r="D64" s="29">
        <f>非r将兵属性验证!U66/((1+非r将兵属性验证!T66)^2)</f>
        <v>583802399.6042366</v>
      </c>
      <c r="E64" s="29">
        <f>小r将兵属性验证!U66/((1+小r将兵属性验证!T66)^2)</f>
        <v>605448000.19070542</v>
      </c>
      <c r="F64" s="29">
        <f>中r将兵属性验证!U66/((1+中r将兵属性验证!T66)^2)</f>
        <v>667596044.90321255</v>
      </c>
      <c r="G64" s="29">
        <f>大r将兵属性验证!U66/((1+大r将兵属性验证!T66)^2)</f>
        <v>878889678.39702165</v>
      </c>
      <c r="H64" s="29">
        <f>超r将兵属性验证!U66/((1+超r将兵属性验证!T66)^2)</f>
        <v>970912152.20165884</v>
      </c>
      <c r="J64" s="29">
        <v>60</v>
      </c>
      <c r="K64" s="29">
        <f>非r将兵属性验证!AO66/((1+非r将兵属性验证!AN66)^2)</f>
        <v>500435134.47906393</v>
      </c>
      <c r="L64" s="29">
        <f>小r将兵属性验证!AO66/((1+小r将兵属性验证!AN66)^2)</f>
        <v>518968950.01369292</v>
      </c>
      <c r="M64" s="29">
        <f>中r将兵属性验证!AO66/((1+中r将兵属性验证!AN66)^2)</f>
        <v>618087923.82484937</v>
      </c>
      <c r="N64" s="29">
        <f>大r将兵属性验证!AO66/((1+大r将兵属性验证!AN66)^2)</f>
        <v>754683217.68272293</v>
      </c>
      <c r="O64" s="29">
        <f>超r将兵属性验证!AO66/((1+超r将兵属性验证!AN66)^2)</f>
        <v>890464532.72844207</v>
      </c>
      <c r="W64" s="8"/>
    </row>
    <row r="65" spans="3:23" x14ac:dyDescent="0.15">
      <c r="C65" s="29">
        <v>61</v>
      </c>
      <c r="D65" s="29">
        <f>非r将兵属性验证!U67/((1+非r将兵属性验证!T67)^2)</f>
        <v>635135032.76947987</v>
      </c>
      <c r="E65" s="29">
        <f>小r将兵属性验证!U67/((1+小r将兵属性验证!T67)^2)</f>
        <v>660162991.12695527</v>
      </c>
      <c r="F65" s="29">
        <f>中r将兵属性验证!U67/((1+中r将兵属性验证!T67)^2)</f>
        <v>730602728.30820751</v>
      </c>
      <c r="G65" s="29">
        <f>大r将兵属性验证!U67/((1+大r将兵属性验证!T67)^2)</f>
        <v>960740388.18132758</v>
      </c>
      <c r="H65" s="29">
        <f>超r将兵属性验证!U67/((1+超r将兵属性验证!T67)^2)</f>
        <v>1048379040.6401337</v>
      </c>
      <c r="J65" s="29">
        <v>61</v>
      </c>
      <c r="K65" s="29">
        <f>非r将兵属性验证!AO67/((1+非r将兵属性验证!AN67)^2)</f>
        <v>547055909.82871771</v>
      </c>
      <c r="L65" s="29">
        <f>小r将兵属性验证!AO67/((1+小r将兵属性验证!AN67)^2)</f>
        <v>568766622.39486933</v>
      </c>
      <c r="M65" s="29">
        <f>中r将兵属性验证!AO67/((1+中r将兵属性验证!AN67)^2)</f>
        <v>672822424.44405174</v>
      </c>
      <c r="N65" s="29">
        <f>大r将兵属性验证!AO67/((1+大r将兵属性验证!AN67)^2)</f>
        <v>821916035.33216226</v>
      </c>
      <c r="O65" s="29">
        <f>超r将兵属性验证!AO67/((1+超r将兵属性验证!AN67)^2)</f>
        <v>965551916.89027536</v>
      </c>
      <c r="W65" s="8"/>
    </row>
    <row r="66" spans="3:23" x14ac:dyDescent="0.15">
      <c r="C66" s="29">
        <v>62</v>
      </c>
      <c r="D66" s="29">
        <f>非r将兵属性验证!U68/((1+非r将兵属性验证!T68)^2)</f>
        <v>689599450.04937327</v>
      </c>
      <c r="E66" s="29">
        <f>小r将兵属性验证!U68/((1+小r将兵属性验证!T68)^2)</f>
        <v>717878446.02289307</v>
      </c>
      <c r="F66" s="29">
        <f>中r将兵属性验证!U68/((1+中r将兵属性验证!T68)^2)</f>
        <v>797048197.36632442</v>
      </c>
      <c r="G66" s="29">
        <f>大r将兵属性验证!U68/((1+大r将兵属性验证!T68)^2)</f>
        <v>1047589325.3067633</v>
      </c>
      <c r="H66" s="29">
        <f>超r将兵属性验证!U68/((1+超r将兵属性验证!T68)^2)</f>
        <v>1129498116.742815</v>
      </c>
      <c r="J66" s="29">
        <v>62</v>
      </c>
      <c r="K66" s="29">
        <f>非r将兵属性验证!AO68/((1+非r将兵属性验证!AN68)^2)</f>
        <v>598636471.36022556</v>
      </c>
      <c r="L66" s="29">
        <f>小r将兵属性验证!AO68/((1+小r将兵属性验证!AN68)^2)</f>
        <v>622192589.63792443</v>
      </c>
      <c r="M66" s="29">
        <f>中r将兵属性验证!AO68/((1+中r将兵属性验证!AN68)^2)</f>
        <v>733198289.55577695</v>
      </c>
      <c r="N66" s="29">
        <f>大r将兵属性验证!AO68/((1+大r将兵属性验证!AN68)^2)</f>
        <v>894827179.5117842</v>
      </c>
      <c r="O66" s="29">
        <f>超r将兵属性验证!AO68/((1+超r将兵属性验证!AN68)^2)</f>
        <v>1047253794.434629</v>
      </c>
      <c r="W66" s="8"/>
    </row>
    <row r="67" spans="3:23" x14ac:dyDescent="0.15">
      <c r="C67" s="29">
        <v>63</v>
      </c>
      <c r="D67" s="29">
        <f>非r将兵属性验证!U69/((1+非r将兵属性验证!T69)^2)</f>
        <v>746921823.61102355</v>
      </c>
      <c r="E67" s="29">
        <f>小r将兵属性验证!U69/((1+小r将兵属性验证!T69)^2)</f>
        <v>778825753.88260782</v>
      </c>
      <c r="F67" s="29">
        <f>中r将兵属性验证!U69/((1+中r将兵属性验证!T69)^2)</f>
        <v>867433649.0282644</v>
      </c>
      <c r="G67" s="29">
        <f>大r将兵属性验证!U69/((1+大r将兵属性验证!T69)^2)</f>
        <v>1139636999.4695647</v>
      </c>
      <c r="H67" s="29">
        <f>超r将兵属性验证!U69/((1+超r将兵属性验证!T69)^2)</f>
        <v>1214422240.3362741</v>
      </c>
      <c r="J67" s="29">
        <v>63</v>
      </c>
      <c r="K67" s="29">
        <f>非r将兵属性验证!AO69/((1+非r将兵属性验证!AN69)^2)</f>
        <v>654329800.61428618</v>
      </c>
      <c r="L67" s="29">
        <f>小r将兵属性验证!AO69/((1+小r将兵属性验证!AN69)^2)</f>
        <v>681213836.81382692</v>
      </c>
      <c r="M67" s="29">
        <f>中r将兵属性验证!AO69/((1+中r将兵属性验证!AN69)^2)</f>
        <v>797759626.59139979</v>
      </c>
      <c r="N67" s="29">
        <f>大r将兵属性验证!AO69/((1+大r将兵属性验证!AN69)^2)</f>
        <v>974681783.25379455</v>
      </c>
      <c r="O67" s="29">
        <f>超r将兵属性验证!AO69/((1+超r将兵属性验证!AN69)^2)</f>
        <v>1134399811.2290046</v>
      </c>
      <c r="W67" s="8"/>
    </row>
    <row r="68" spans="3:23" x14ac:dyDescent="0.15">
      <c r="C68" s="29">
        <v>64</v>
      </c>
      <c r="D68" s="29">
        <f>非r将兵属性验证!U70/((1+非r将兵属性验证!T70)^2)</f>
        <v>807306189.91044378</v>
      </c>
      <c r="E68" s="29">
        <f>小r将兵属性验证!U70/((1+小r将兵属性验证!T70)^2)</f>
        <v>842608447.43653703</v>
      </c>
      <c r="F68" s="29">
        <f>中r将兵属性验证!U70/((1+中r将兵属性验证!T70)^2)</f>
        <v>941858901.98684192</v>
      </c>
      <c r="G68" s="29">
        <f>大r将兵属性验证!U70/((1+大r将兵属性验证!T70)^2)</f>
        <v>1236994534.3795283</v>
      </c>
      <c r="H68" s="29">
        <f>超r将兵属性验证!U70/((1+超r将兵属性验证!T70)^2)</f>
        <v>1303547287.0318487</v>
      </c>
      <c r="J68" s="29">
        <v>64</v>
      </c>
      <c r="K68" s="29">
        <f>非r将兵属性验证!AO70/((1+非r将兵属性验证!AN70)^2)</f>
        <v>715559412.09142447</v>
      </c>
      <c r="L68" s="29">
        <f>小r将兵属性验证!AO70/((1+小r将兵属性验证!AN70)^2)</f>
        <v>744678540.53317225</v>
      </c>
      <c r="M68" s="29">
        <f>中r将兵属性验证!AO70/((1+中r将兵属性验证!AN70)^2)</f>
        <v>869064948.03556252</v>
      </c>
      <c r="N68" s="29">
        <f>大r将兵属性验证!AO70/((1+大r将兵属性验证!AN70)^2)</f>
        <v>1060800564.9826967</v>
      </c>
      <c r="O68" s="29">
        <f>超r将兵属性验证!AO70/((1+超r将兵属性验证!AN70)^2)</f>
        <v>1226532717.0049462</v>
      </c>
      <c r="W68" s="8"/>
    </row>
    <row r="69" spans="3:23" x14ac:dyDescent="0.15">
      <c r="C69" s="29">
        <v>65</v>
      </c>
      <c r="D69" s="29">
        <f>非r将兵属性验证!U71/((1+非r将兵属性验证!T71)^2)</f>
        <v>870828690.36038959</v>
      </c>
      <c r="E69" s="29">
        <f>小r将兵属性验证!U71/((1+小r将兵属性验证!T71)^2)</f>
        <v>911112878.41828239</v>
      </c>
      <c r="F69" s="29">
        <f>中r将兵属性验证!U71/((1+中r将兵属性验证!T71)^2)</f>
        <v>1024268559.3334973</v>
      </c>
      <c r="G69" s="29">
        <f>大r将兵属性验证!U71/((1+大r将兵属性验证!T71)^2)</f>
        <v>1333029362.7156405</v>
      </c>
      <c r="H69" s="29">
        <f>超r将兵属性验证!U71/((1+超r将兵属性验证!T71)^2)</f>
        <v>1397277424.4953597</v>
      </c>
      <c r="J69" s="29">
        <v>65</v>
      </c>
      <c r="K69" s="29">
        <f>非r将兵属性验证!AO71/((1+非r将兵属性验证!AN71)^2)</f>
        <v>782162917.30729103</v>
      </c>
      <c r="L69" s="29">
        <f>小r将兵属性验证!AO71/((1+小r将兵属性验证!AN71)^2)</f>
        <v>815201050.47936738</v>
      </c>
      <c r="M69" s="29">
        <f>中r将兵属性验证!AO71/((1+中r将兵属性验证!AN71)^2)</f>
        <v>948912557.88105321</v>
      </c>
      <c r="N69" s="29">
        <f>大r将兵属性验证!AO71/((1+大r将兵属性验证!AN71)^2)</f>
        <v>1155257251.7756221</v>
      </c>
      <c r="O69" s="29">
        <f>超r将兵属性验证!AO71/((1+超r将兵属性验证!AN71)^2)</f>
        <v>1324559013.2078056</v>
      </c>
      <c r="W69" s="8"/>
    </row>
    <row r="70" spans="3:23" x14ac:dyDescent="0.15">
      <c r="C70" s="29">
        <v>66</v>
      </c>
      <c r="D70" s="29">
        <f>非r将兵属性验证!U72/((1+非r将兵属性验证!T72)^2)</f>
        <v>939529011.53953266</v>
      </c>
      <c r="E70" s="29">
        <f>小r将兵属性验证!U72/((1+小r将兵属性验证!T72)^2)</f>
        <v>985785213.48800063</v>
      </c>
      <c r="F70" s="29">
        <f>中r将兵属性验证!U72/((1+中r将兵属性验证!T72)^2)</f>
        <v>1117665910.8333645</v>
      </c>
      <c r="G70" s="29">
        <f>大r将兵属性验证!U72/((1+大r将兵属性验证!T72)^2)</f>
        <v>1428365961.0210588</v>
      </c>
      <c r="H70" s="29">
        <f>超r将兵属性验证!U72/((1+超r将兵属性验证!T72)^2)</f>
        <v>1499590185.1041405</v>
      </c>
      <c r="J70" s="29">
        <v>66</v>
      </c>
      <c r="K70" s="29">
        <f>非r将兵属性验证!AO72/((1+非r将兵属性验证!AN72)^2)</f>
        <v>848386797.06560957</v>
      </c>
      <c r="L70" s="29">
        <f>小r将兵属性验证!AO72/((1+小r将兵属性验证!AN72)^2)</f>
        <v>883991884.52961636</v>
      </c>
      <c r="M70" s="29">
        <f>中r将兵属性验证!AO72/((1+中r将兵属性验证!AN72)^2)</f>
        <v>1035514729.2791487</v>
      </c>
      <c r="N70" s="29">
        <f>大r将兵属性验证!AO72/((1+大r将兵属性验证!AN72)^2)</f>
        <v>1254717672.3003721</v>
      </c>
      <c r="O70" s="29">
        <f>超r将兵属性验证!AO72/((1+超r将兵属性验证!AN72)^2)</f>
        <v>1436240310.954212</v>
      </c>
      <c r="W70" s="8"/>
    </row>
    <row r="71" spans="3:23" x14ac:dyDescent="0.15">
      <c r="C71" s="29">
        <v>67</v>
      </c>
      <c r="D71" s="29">
        <f>非r将兵属性验证!U73/((1+非r将兵属性验证!T73)^2)</f>
        <v>1011933380.8372499</v>
      </c>
      <c r="E71" s="29">
        <f>小r将兵属性验证!U73/((1+小r将兵属性验证!T73)^2)</f>
        <v>1064428408.3071736</v>
      </c>
      <c r="F71" s="29">
        <f>中r将兵属性验证!U73/((1+中r将兵属性验证!T73)^2)</f>
        <v>1215442430.2239215</v>
      </c>
      <c r="G71" s="29">
        <f>大r将兵属性验证!U73/((1+大r将兵属性验证!T73)^2)</f>
        <v>1529256171.2606425</v>
      </c>
      <c r="H71" s="29">
        <f>超r将兵属性验证!U73/((1+超r将兵属性验证!T73)^2)</f>
        <v>1610813487.5120032</v>
      </c>
      <c r="J71" s="29">
        <v>67</v>
      </c>
      <c r="K71" s="29">
        <f>非r将兵属性验证!AO73/((1+非r将兵属性验证!AN73)^2)</f>
        <v>919162617.46708953</v>
      </c>
      <c r="L71" s="29">
        <f>小r将兵属性验证!AO73/((1+小r将兵属性验证!AN73)^2)</f>
        <v>957657670.66882098</v>
      </c>
      <c r="M71" s="29">
        <f>中r将兵属性验证!AO73/((1+中r将兵属性验证!AN73)^2)</f>
        <v>1126151743.05791</v>
      </c>
      <c r="N71" s="29">
        <f>大r将兵属性验证!AO73/((1+大r将兵属性验证!AN73)^2)</f>
        <v>1364964321.2289929</v>
      </c>
      <c r="O71" s="29">
        <f>超r将兵属性验证!AO73/((1+超r将兵属性验证!AN73)^2)</f>
        <v>1559938290.1374383</v>
      </c>
      <c r="W71" s="8"/>
    </row>
    <row r="72" spans="3:23" x14ac:dyDescent="0.15">
      <c r="C72" s="29">
        <v>68</v>
      </c>
      <c r="D72" s="29">
        <f>非r将兵属性验证!U74/((1+非r将兵属性验证!T74)^2)</f>
        <v>1086736890.2673783</v>
      </c>
      <c r="E72" s="29">
        <f>小r将兵属性验证!U74/((1+小r将兵属性验证!T74)^2)</f>
        <v>1145938395.525197</v>
      </c>
      <c r="F72" s="29">
        <f>中r将兵属性验证!U74/((1+中r将兵属性验证!T74)^2)</f>
        <v>1317382144.0083618</v>
      </c>
      <c r="G72" s="29">
        <f>大r将兵属性验证!U74/((1+大r将兵属性验证!T74)^2)</f>
        <v>1641850873.8795457</v>
      </c>
      <c r="H72" s="29">
        <f>超r将兵属性验证!U74/((1+超r将兵属性验证!T74)^2)</f>
        <v>1728897178.7928195</v>
      </c>
      <c r="J72" s="29">
        <v>68</v>
      </c>
      <c r="K72" s="29">
        <f>非r将兵属性验证!AO74/((1+非r将兵属性验证!AN74)^2)</f>
        <v>994224484.02599907</v>
      </c>
      <c r="L72" s="29">
        <f>小r将兵属性验证!AO74/((1+小r将兵属性验证!AN74)^2)</f>
        <v>1035328731.9620765</v>
      </c>
      <c r="M72" s="29">
        <f>中r将兵属性验证!AO74/((1+中r将兵属性验证!AN74)^2)</f>
        <v>1222736002.270113</v>
      </c>
      <c r="N72" s="29">
        <f>大r将兵属性验证!AO74/((1+大r将兵属性验证!AN74)^2)</f>
        <v>1490842647.9002705</v>
      </c>
      <c r="O72" s="29">
        <f>超r将兵属性验证!AO74/((1+超r将兵属性验证!AN74)^2)</f>
        <v>1692586681.2020404</v>
      </c>
      <c r="W72" s="8"/>
    </row>
    <row r="73" spans="3:23" x14ac:dyDescent="0.15">
      <c r="C73" s="29">
        <v>69</v>
      </c>
      <c r="D73" s="29">
        <f>非r将兵属性验证!U75/((1+非r将兵属性验证!T75)^2)</f>
        <v>1164665424.5929949</v>
      </c>
      <c r="E73" s="29">
        <f>小r将兵属性验证!U75/((1+小r将兵属性验证!T75)^2)</f>
        <v>1231195664.173151</v>
      </c>
      <c r="F73" s="29">
        <f>中r将兵属性验证!U75/((1+中r将兵属性验证!T75)^2)</f>
        <v>1428151959.468457</v>
      </c>
      <c r="G73" s="29">
        <f>大r将兵属性验证!U75/((1+大r将兵属性验证!T75)^2)</f>
        <v>1759367282.9784315</v>
      </c>
      <c r="H73" s="29">
        <f>超r将兵属性验证!U75/((1+超r将兵属性验证!T75)^2)</f>
        <v>1852764352.4251499</v>
      </c>
      <c r="J73" s="29">
        <v>69</v>
      </c>
      <c r="K73" s="29">
        <f>非r将兵属性验证!AO75/((1+非r将兵属性验证!AN75)^2)</f>
        <v>1074890250.0496747</v>
      </c>
      <c r="L73" s="29">
        <f>小r将兵属性验证!AO75/((1+小r将兵属性验证!AN75)^2)</f>
        <v>1118282012.1642041</v>
      </c>
      <c r="M73" s="29">
        <f>中r将兵属性验证!AO75/((1+中r将兵属性验证!AN75)^2)</f>
        <v>1333686329.4485674</v>
      </c>
      <c r="N73" s="29">
        <f>大r将兵属性验证!AO75/((1+大r将兵属性验证!AN75)^2)</f>
        <v>1630845378.2743301</v>
      </c>
      <c r="O73" s="29">
        <f>超r将兵属性验证!AO75/((1+超r将兵属性验证!AN75)^2)</f>
        <v>1834854340.481534</v>
      </c>
      <c r="W73" s="8"/>
    </row>
    <row r="74" spans="3:23" x14ac:dyDescent="0.15">
      <c r="C74" s="29">
        <v>70</v>
      </c>
      <c r="D74" s="29">
        <f>非r将兵属性验证!U76/((1+非r将兵属性验证!T76)^2)</f>
        <v>1247808043.5985801</v>
      </c>
      <c r="E74" s="29">
        <f>小r将兵属性验证!U76/((1+小r将兵属性验证!T76)^2)</f>
        <v>1322716456.6105926</v>
      </c>
      <c r="F74" s="29">
        <f>中r将兵属性验证!U76/((1+中r将兵属性验证!T76)^2)</f>
        <v>1537700626.1204584</v>
      </c>
      <c r="G74" s="29">
        <f>大r将兵属性验证!U76/((1+大r将兵属性验证!T76)^2)</f>
        <v>1881375598.161299</v>
      </c>
      <c r="H74" s="29">
        <f>超r将兵属性验证!U76/((1+超r将兵属性验证!T76)^2)</f>
        <v>1982746141.6809103</v>
      </c>
      <c r="J74" s="29">
        <v>70</v>
      </c>
      <c r="K74" s="29">
        <f>非r将兵属性验证!AO76/((1+非r将兵属性验证!AN76)^2)</f>
        <v>1171644857.4980967</v>
      </c>
      <c r="L74" s="29">
        <f>小r将兵属性验证!AO76/((1+小r将兵属性验证!AN76)^2)</f>
        <v>1220510074.4090972</v>
      </c>
      <c r="M74" s="29">
        <f>中r将兵属性验证!AO76/((1+中r将兵属性验证!AN76)^2)</f>
        <v>1458478889.4883375</v>
      </c>
      <c r="N74" s="29">
        <f>大r将兵属性验证!AO76/((1+大r将兵属性验证!AN76)^2)</f>
        <v>1782414202.1848662</v>
      </c>
      <c r="O74" s="29">
        <f>超r将兵属性验证!AO76/((1+超r将兵属性验证!AN76)^2)</f>
        <v>1991769583.0768812</v>
      </c>
      <c r="W74" s="8"/>
    </row>
    <row r="75" spans="3:23" x14ac:dyDescent="0.15">
      <c r="C75" s="29">
        <v>71</v>
      </c>
      <c r="D75" s="29">
        <f>非r将兵属性验证!U77/((1+非r将兵属性验证!T77)^2)</f>
        <v>1340066060.9425807</v>
      </c>
      <c r="E75" s="29">
        <f>小r将兵属性验证!U77/((1+小r将兵属性验证!T77)^2)</f>
        <v>1426071124.869823</v>
      </c>
      <c r="F75" s="29">
        <f>中r将兵属性验证!U77/((1+中r将兵属性验证!T77)^2)</f>
        <v>1656002989.3388505</v>
      </c>
      <c r="G75" s="29">
        <f>大r将兵属性验证!U77/((1+大r将兵属性验证!T77)^2)</f>
        <v>2012299443.6406717</v>
      </c>
      <c r="H75" s="29">
        <f>超r将兵属性验证!U77/((1+超r将兵属性验证!T77)^2)</f>
        <v>2119373919.1163516</v>
      </c>
      <c r="J75" s="29">
        <v>71</v>
      </c>
      <c r="K75" s="29">
        <f>非r将兵属性验证!AO77/((1+非r将兵属性验证!AN77)^2)</f>
        <v>1280663477.6076856</v>
      </c>
      <c r="L75" s="29">
        <f>小r将兵属性验证!AO77/((1+小r将兵属性验证!AN77)^2)</f>
        <v>1337059889.4874525</v>
      </c>
      <c r="M75" s="29">
        <f>中r将兵属性验证!AO77/((1+中r将兵属性验证!AN77)^2)</f>
        <v>1595128140.9120226</v>
      </c>
      <c r="N75" s="29">
        <f>大r将兵属性验证!AO77/((1+大r将兵属性验证!AN77)^2)</f>
        <v>1945617731.4954987</v>
      </c>
      <c r="O75" s="29">
        <f>超r将兵属性验证!AO77/((1+超r将兵属性验证!AN77)^2)</f>
        <v>2153631983.6460781</v>
      </c>
      <c r="W75" s="8"/>
    </row>
    <row r="76" spans="3:23" x14ac:dyDescent="0.15">
      <c r="C76" s="29">
        <v>72</v>
      </c>
      <c r="D76" s="29">
        <f>非r将兵属性验证!U78/((1+非r将兵属性验证!T78)^2)</f>
        <v>1441311539.7002301</v>
      </c>
      <c r="E76" s="29">
        <f>小r将兵属性验证!U78/((1+小r将兵属性验证!T78)^2)</f>
        <v>1534317228.9849951</v>
      </c>
      <c r="F76" s="29">
        <f>中r将兵属性验证!U78/((1+中r将兵属性验证!T78)^2)</f>
        <v>1780445388.3731241</v>
      </c>
      <c r="G76" s="29">
        <f>大r将兵属性验证!U78/((1+大r将兵属性验证!T78)^2)</f>
        <v>2147816453.4387913</v>
      </c>
      <c r="H76" s="29">
        <f>超r将兵属性验证!U78/((1+超r将兵属性验证!T78)^2)</f>
        <v>2263237659.1554394</v>
      </c>
      <c r="J76" s="29">
        <v>72</v>
      </c>
      <c r="K76" s="29">
        <f>非r将兵属性验证!AO78/((1+非r将兵属性验证!AN78)^2)</f>
        <v>1403999045.4057183</v>
      </c>
      <c r="L76" s="29">
        <f>小r将兵属性验证!AO78/((1+小r将兵属性验证!AN78)^2)</f>
        <v>1465333562.252214</v>
      </c>
      <c r="M76" s="29">
        <f>中r将兵属性验证!AO78/((1+中r将兵属性验证!AN78)^2)</f>
        <v>1742869190.3163066</v>
      </c>
      <c r="N76" s="29">
        <f>大r将兵属性验证!AO78/((1+大r将兵属性验证!AN78)^2)</f>
        <v>2120707074.8506482</v>
      </c>
      <c r="O76" s="29">
        <f>超r将兵属性验证!AO78/((1+超r将兵属性验证!AN78)^2)</f>
        <v>2331331030.7158833</v>
      </c>
      <c r="W76" s="8"/>
    </row>
    <row r="77" spans="3:23" x14ac:dyDescent="0.15">
      <c r="C77" s="29">
        <v>73</v>
      </c>
      <c r="D77" s="29">
        <f>非r将兵属性验证!U79/((1+非r将兵属性验证!T79)^2)</f>
        <v>1550748024.5694749</v>
      </c>
      <c r="E77" s="29">
        <f>小r将兵属性验证!U79/((1+小r将兵属性验证!T79)^2)</f>
        <v>1650741147.1951292</v>
      </c>
      <c r="F77" s="29">
        <f>中r将兵属性验证!U79/((1+中r将兵属性验证!T79)^2)</f>
        <v>1921313763.4363384</v>
      </c>
      <c r="G77" s="29">
        <f>大r将兵属性验证!U79/((1+大r将兵属性验证!T79)^2)</f>
        <v>2291508817.775485</v>
      </c>
      <c r="H77" s="29">
        <f>超r将兵属性验证!U79/((1+超r将兵属性验证!T79)^2)</f>
        <v>2415899199.6991496</v>
      </c>
      <c r="J77" s="29">
        <v>73</v>
      </c>
      <c r="K77" s="29">
        <f>非r将兵属性验证!AO79/((1+非r将兵属性验证!AN79)^2)</f>
        <v>1540019313.3037121</v>
      </c>
      <c r="L77" s="29">
        <f>小r将兵属性验证!AO79/((1+小r将兵属性验证!AN79)^2)</f>
        <v>1602684823.299021</v>
      </c>
      <c r="M77" s="29">
        <f>中r将兵属性验证!AO79/((1+中r将兵属性验证!AN79)^2)</f>
        <v>1906801202.1741126</v>
      </c>
      <c r="N77" s="29">
        <f>大r将兵属性验证!AO79/((1+大r将兵属性验证!AN79)^2)</f>
        <v>2315762849.5191007</v>
      </c>
      <c r="O77" s="29">
        <f>超r将兵属性验证!AO79/((1+超r将兵属性验证!AN79)^2)</f>
        <v>2523684630.3889985</v>
      </c>
      <c r="W77" s="8"/>
    </row>
    <row r="78" spans="3:23" x14ac:dyDescent="0.15">
      <c r="C78" s="29">
        <v>74</v>
      </c>
      <c r="D78" s="29">
        <f>非r将兵属性验证!U80/((1+非r将兵属性验证!T80)^2)</f>
        <v>1667723621.2245762</v>
      </c>
      <c r="E78" s="29">
        <f>小r将兵属性验证!U80/((1+小r将兵属性验证!T80)^2)</f>
        <v>1773436351.5762539</v>
      </c>
      <c r="F78" s="29">
        <f>中r将兵属性验证!U80/((1+中r将兵属性验证!T80)^2)</f>
        <v>2072918802.5163727</v>
      </c>
      <c r="G78" s="29">
        <f>大r将兵属性验证!U80/((1+大r将兵属性验证!T80)^2)</f>
        <v>2441907400.6303973</v>
      </c>
      <c r="H78" s="29">
        <f>超r将兵属性验证!U80/((1+超r将兵属性验证!T80)^2)</f>
        <v>2584545880.7795358</v>
      </c>
      <c r="J78" s="29">
        <v>74</v>
      </c>
      <c r="K78" s="29">
        <f>非r将兵属性验证!AO80/((1+非r将兵属性验证!AN80)^2)</f>
        <v>1687501855.5236249</v>
      </c>
      <c r="L78" s="29">
        <f>小r将兵属性验证!AO80/((1+小r将兵属性验证!AN80)^2)</f>
        <v>1754101057.3992486</v>
      </c>
      <c r="M78" s="29">
        <f>中r将兵属性验证!AO80/((1+中r将兵属性验证!AN80)^2)</f>
        <v>2090113926.6697924</v>
      </c>
      <c r="N78" s="29">
        <f>大r将兵属性验证!AO80/((1+大r将兵属性验证!AN80)^2)</f>
        <v>2532160790.974525</v>
      </c>
      <c r="O78" s="29">
        <f>超r将兵属性验证!AO80/((1+超r将兵属性验证!AN80)^2)</f>
        <v>2746692816.1610289</v>
      </c>
      <c r="W78" s="8"/>
    </row>
    <row r="79" spans="3:23" x14ac:dyDescent="0.15">
      <c r="C79" s="29">
        <v>75</v>
      </c>
      <c r="D79" s="29">
        <f>非r将兵属性验证!U81/((1+非r将兵属性验证!T81)^2)</f>
        <v>1790702065.3837268</v>
      </c>
      <c r="E79" s="29">
        <f>小r将兵属性验证!U81/((1+小r将兵属性验证!T81)^2)</f>
        <v>1911704820.9630535</v>
      </c>
      <c r="F79" s="29">
        <f>中r将兵属性验证!U81/((1+中r将兵属性验证!T81)^2)</f>
        <v>2240550641.5831313</v>
      </c>
      <c r="G79" s="29">
        <f>大r将兵属性验证!U81/((1+大r将兵属性验证!T81)^2)</f>
        <v>2608078224.708869</v>
      </c>
      <c r="H79" s="29">
        <f>超r将兵属性验证!U81/((1+超r将兵属性验证!T81)^2)</f>
        <v>2762976935.9192309</v>
      </c>
      <c r="J79" s="29">
        <v>75</v>
      </c>
      <c r="K79" s="29">
        <f>非r将兵属性验证!AO81/((1+非r将兵属性验证!AN81)^2)</f>
        <v>1851394869.8135941</v>
      </c>
      <c r="L79" s="29">
        <f>小r将兵属性验证!AO81/((1+小r将兵属性验证!AN81)^2)</f>
        <v>1927339584.4432011</v>
      </c>
      <c r="M79" s="29">
        <f>中r将兵属性验证!AO81/((1+中r将兵属性验证!AN81)^2)</f>
        <v>2268543333.6269436</v>
      </c>
      <c r="N79" s="29">
        <f>大r将兵属性验证!AO81/((1+大r将兵属性验证!AN81)^2)</f>
        <v>2750412834.4107647</v>
      </c>
      <c r="O79" s="29">
        <f>超r将兵属性验证!AO81/((1+超r将兵属性验证!AN81)^2)</f>
        <v>2989961052.5529742</v>
      </c>
      <c r="W79" s="8"/>
    </row>
    <row r="80" spans="3:23" x14ac:dyDescent="0.15">
      <c r="C80" s="29">
        <v>76</v>
      </c>
      <c r="D80" s="29">
        <f>非r将兵属性验证!U82/((1+非r将兵属性验证!T82)^2)</f>
        <v>1933762970.9823866</v>
      </c>
      <c r="E80" s="29">
        <f>小r将兵属性验证!U82/((1+小r将兵属性验证!T82)^2)</f>
        <v>2068677695.9804614</v>
      </c>
      <c r="F80" s="29">
        <f>中r将兵属性验证!U82/((1+中r将兵属性验证!T82)^2)</f>
        <v>2405587128.5963125</v>
      </c>
      <c r="G80" s="29">
        <f>大r将兵属性验证!U82/((1+大r将兵属性验证!T82)^2)</f>
        <v>2802428537.0374012</v>
      </c>
      <c r="H80" s="29">
        <f>超r将兵属性验证!U82/((1+超r将兵属性验证!T82)^2)</f>
        <v>2972293006.4719729</v>
      </c>
      <c r="J80" s="29">
        <v>76</v>
      </c>
      <c r="K80" s="29">
        <f>非r将兵属性验证!AO82/((1+非r将兵属性验证!AN82)^2)</f>
        <v>2042539135.9737973</v>
      </c>
      <c r="L80" s="29">
        <f>小r将兵属性验证!AO82/((1+小r将兵属性验证!AN82)^2)</f>
        <v>2126730426.9519932</v>
      </c>
      <c r="M80" s="29">
        <f>中r将兵属性验证!AO82/((1+中r将兵属性验证!AN82)^2)</f>
        <v>2460894445.7448044</v>
      </c>
      <c r="N80" s="29">
        <f>大r将兵属性验证!AO82/((1+大r将兵属性验证!AN82)^2)</f>
        <v>2977510709.1901565</v>
      </c>
      <c r="O80" s="29">
        <f>超r将兵属性验证!AO82/((1+超r将兵属性验证!AN82)^2)</f>
        <v>3283287834.6242967</v>
      </c>
      <c r="W80" s="8"/>
    </row>
    <row r="81" spans="3:23" x14ac:dyDescent="0.15">
      <c r="C81" s="29">
        <v>77</v>
      </c>
      <c r="D81" s="29">
        <f>非r将兵属性验证!U83/((1+非r将兵属性验证!T83)^2)</f>
        <v>2084577708.1750724</v>
      </c>
      <c r="E81" s="29">
        <f>小r将兵属性验证!U83/((1+小r将兵属性验证!T83)^2)</f>
        <v>2234444760.1240878</v>
      </c>
      <c r="F81" s="29">
        <f>中r将兵属性验证!U83/((1+中r将兵属性验证!T83)^2)</f>
        <v>2582201000.8609428</v>
      </c>
      <c r="G81" s="29">
        <f>大r将兵属性验证!U83/((1+大r将兵属性验证!T83)^2)</f>
        <v>3003022634.8925076</v>
      </c>
      <c r="H81" s="29">
        <f>超r将兵属性验证!U83/((1+超r将兵属性验证!T83)^2)</f>
        <v>3191993033.8783216</v>
      </c>
      <c r="J81" s="29">
        <v>77</v>
      </c>
      <c r="K81" s="29">
        <f>非r将兵属性验证!AO83/((1+非r将兵属性验证!AN83)^2)</f>
        <v>2255703558.3610272</v>
      </c>
      <c r="L81" s="29">
        <f>小r将兵属性验证!AO83/((1+小r将兵属性验证!AN83)^2)</f>
        <v>2344841191.4833794</v>
      </c>
      <c r="M81" s="29">
        <f>中r将兵属性验证!AO83/((1+中r将兵属性验证!AN83)^2)</f>
        <v>2675411108.0104723</v>
      </c>
      <c r="N81" s="29">
        <f>大r将兵属性验证!AO83/((1+大r将兵属性验证!AN83)^2)</f>
        <v>3216756778.2179976</v>
      </c>
      <c r="O81" s="29">
        <f>超r将兵属性验证!AO83/((1+超r将兵属性验证!AN83)^2)</f>
        <v>3591594482.0971298</v>
      </c>
      <c r="W81" s="8"/>
    </row>
    <row r="82" spans="3:23" x14ac:dyDescent="0.15">
      <c r="C82" s="29">
        <v>78</v>
      </c>
      <c r="D82" s="29">
        <f>非r将兵属性验证!U84/((1+非r将兵属性验证!T84)^2)</f>
        <v>2229412457.8866835</v>
      </c>
      <c r="E82" s="29">
        <f>小r将兵属性验证!U84/((1+小r将兵属性验证!T84)^2)</f>
        <v>2394739434.9481831</v>
      </c>
      <c r="F82" s="29">
        <f>中r将兵属性验证!U84/((1+中r将兵属性验证!T84)^2)</f>
        <v>2754723620.5126438</v>
      </c>
      <c r="G82" s="29">
        <f>大r将兵属性验证!U84/((1+大r将兵属性验证!T84)^2)</f>
        <v>3207750801.969317</v>
      </c>
      <c r="H82" s="29">
        <f>超r将兵属性验证!U84/((1+超r将兵属性验证!T84)^2)</f>
        <v>3414642660.0814295</v>
      </c>
      <c r="J82" s="29">
        <v>78</v>
      </c>
      <c r="K82" s="29">
        <f>非r将兵属性验证!AO84/((1+非r将兵属性验证!AN84)^2)</f>
        <v>2426270907.0557132</v>
      </c>
      <c r="L82" s="29">
        <f>小r将兵属性验证!AO84/((1+小r将兵属性验证!AN84)^2)</f>
        <v>2522565343.4340873</v>
      </c>
      <c r="M82" s="29">
        <f>中r将兵属性验证!AO84/((1+中r将兵属性验证!AN84)^2)</f>
        <v>2881713866.639307</v>
      </c>
      <c r="N82" s="29">
        <f>大r将兵属性验证!AO84/((1+大r将兵属性验证!AN84)^2)</f>
        <v>3465613733.1916423</v>
      </c>
      <c r="O82" s="29">
        <f>超r将兵属性验证!AO84/((1+超r将兵属性验证!AN84)^2)</f>
        <v>3894230974.4417996</v>
      </c>
      <c r="W82" s="8"/>
    </row>
    <row r="83" spans="3:23" x14ac:dyDescent="0.15">
      <c r="C83" s="29">
        <v>79</v>
      </c>
      <c r="D83" s="29">
        <f>非r将兵属性验证!U85/((1+非r将兵属性验证!T85)^2)</f>
        <v>2382484317.7583318</v>
      </c>
      <c r="E83" s="29">
        <f>小r将兵属性验证!U85/((1+小r将兵属性验证!T85)^2)</f>
        <v>2563761135.8710632</v>
      </c>
      <c r="F83" s="29">
        <f>中r将兵属性验证!U85/((1+中r将兵属性验证!T85)^2)</f>
        <v>2925384695.0284529</v>
      </c>
      <c r="G83" s="29">
        <f>大r将兵属性验证!U85/((1+大r将兵属性验证!T85)^2)</f>
        <v>3419610450.9619751</v>
      </c>
      <c r="H83" s="29">
        <f>超r将兵属性验证!U85/((1+超r将兵属性验证!T85)^2)</f>
        <v>3647840722.4202466</v>
      </c>
      <c r="J83" s="29">
        <v>79</v>
      </c>
      <c r="K83" s="29">
        <f>非r将兵属性验证!AO85/((1+非r将兵属性验证!AN85)^2)</f>
        <v>2594602262.8397779</v>
      </c>
      <c r="L83" s="29">
        <f>小r将兵属性验证!AO85/((1+小r将兵属性验证!AN85)^2)</f>
        <v>2697486020.4124231</v>
      </c>
      <c r="M83" s="29">
        <f>中r将兵属性验证!AO85/((1+中r将兵属性验证!AN85)^2)</f>
        <v>3093784159.2004604</v>
      </c>
      <c r="N83" s="29">
        <f>大r将兵属性验证!AO85/((1+大r将兵属性验证!AN85)^2)</f>
        <v>3732752419.4466548</v>
      </c>
      <c r="O83" s="29">
        <f>超r将兵属性验证!AO85/((1+超r将兵属性验证!AN85)^2)</f>
        <v>4217535927.3451037</v>
      </c>
      <c r="W83" s="8"/>
    </row>
    <row r="84" spans="3:23" x14ac:dyDescent="0.15">
      <c r="C84" s="29">
        <v>80</v>
      </c>
      <c r="D84" s="29">
        <f>非r将兵属性验证!U86/((1+非r将兵属性验证!T86)^2)</f>
        <v>2542554187.1443949</v>
      </c>
      <c r="E84" s="29">
        <f>小r将兵属性验证!U86/((1+小r将兵属性验证!T86)^2)</f>
        <v>2740620860.2459316</v>
      </c>
      <c r="F84" s="29">
        <f>中r将兵属性验证!U86/((1+中r将兵属性验证!T86)^2)</f>
        <v>3103020496.3667083</v>
      </c>
      <c r="G84" s="29">
        <f>大r将兵属性验证!U86/((1+大r将兵属性验证!T86)^2)</f>
        <v>3635114300.6391144</v>
      </c>
      <c r="H84" s="29">
        <f>超r将兵属性验证!U86/((1+超r将兵属性验证!T86)^2)</f>
        <v>3889190750.5731978</v>
      </c>
      <c r="J84" s="29">
        <v>80</v>
      </c>
      <c r="K84" s="29">
        <f>非r将兵属性验证!AO86/((1+非r将兵属性验证!AN86)^2)</f>
        <v>2772432948.4595261</v>
      </c>
      <c r="L84" s="29">
        <f>小r将兵属性验证!AO86/((1+小r将兵属性验证!AN86)^2)</f>
        <v>2885369538.674839</v>
      </c>
      <c r="M84" s="29">
        <f>中r将兵属性验证!AO86/((1+中r将兵属性验证!AN86)^2)</f>
        <v>3313128268.4679008</v>
      </c>
      <c r="N84" s="29">
        <f>大r将兵属性验证!AO86/((1+大r将兵属性验证!AN86)^2)</f>
        <v>4028913981.9951944</v>
      </c>
      <c r="O84" s="29">
        <f>超r将兵属性验证!AO86/((1+超r将兵属性验证!AN86)^2)</f>
        <v>4556356883.817174</v>
      </c>
      <c r="W84" s="8"/>
    </row>
    <row r="85" spans="3:23" x14ac:dyDescent="0.15">
      <c r="C85" s="29">
        <v>81</v>
      </c>
      <c r="D85" s="29">
        <f>非r将兵属性验证!U87/((1+非r将兵属性验证!T87)^2)</f>
        <v>2681601332.3886967</v>
      </c>
      <c r="E85" s="29">
        <f>小r将兵属性验证!U87/((1+小r将兵属性验证!T87)^2)</f>
        <v>2911247640.1952305</v>
      </c>
      <c r="F85" s="29">
        <f>中r将兵属性验证!U87/((1+中r将兵属性验证!T87)^2)</f>
        <v>3267302291.3002257</v>
      </c>
      <c r="G85" s="29">
        <f>大r将兵属性验证!U87/((1+大r将兵属性验证!T87)^2)</f>
        <v>3850245485.5833879</v>
      </c>
      <c r="H85" s="29">
        <f>超r将兵属性验证!U87/((1+超r将兵属性验证!T87)^2)</f>
        <v>4124066129.6582274</v>
      </c>
      <c r="J85" s="29">
        <v>81</v>
      </c>
      <c r="K85" s="29">
        <f>非r将兵属性验证!AO87/((1+非r将兵属性验证!AN87)^2)</f>
        <v>2955967008.8612199</v>
      </c>
      <c r="L85" s="29">
        <f>小r将兵属性验证!AO87/((1+小r将兵属性验证!AN87)^2)</f>
        <v>3085479813.4421954</v>
      </c>
      <c r="M85" s="29">
        <f>中r将兵属性验证!AO87/((1+中r将兵属性验证!AN87)^2)</f>
        <v>3569138388.952373</v>
      </c>
      <c r="N85" s="29">
        <f>大r将兵属性验证!AO87/((1+大r将兵属性验证!AN87)^2)</f>
        <v>4357363873.5218849</v>
      </c>
      <c r="O85" s="29">
        <f>超r将兵属性验证!AO87/((1+超r将兵属性验证!AN87)^2)</f>
        <v>4920596032.4301605</v>
      </c>
      <c r="W85" s="8"/>
    </row>
    <row r="86" spans="3:23" x14ac:dyDescent="0.15">
      <c r="C86" s="29">
        <v>82</v>
      </c>
      <c r="D86" s="29">
        <f>非r将兵属性验证!U88/((1+非r将兵属性验证!T88)^2)</f>
        <v>2827021506.6985812</v>
      </c>
      <c r="E86" s="29">
        <f>小r将兵属性验证!U88/((1+小r将兵属性验证!T88)^2)</f>
        <v>3089181533.350049</v>
      </c>
      <c r="F86" s="29">
        <f>中r将兵属性验证!U88/((1+中r将兵属性验证!T88)^2)</f>
        <v>3437462828.4427357</v>
      </c>
      <c r="G86" s="29">
        <f>大r将兵属性验证!U88/((1+大r将兵属性验证!T88)^2)</f>
        <v>4073604400.7882433</v>
      </c>
      <c r="H86" s="29">
        <f>超r将兵属性验证!U88/((1+超r将兵属性验证!T88)^2)</f>
        <v>4365875861.1135178</v>
      </c>
      <c r="J86" s="29">
        <v>82</v>
      </c>
      <c r="K86" s="29">
        <f>非r将兵属性验证!AO88/((1+非r将兵属性验证!AN88)^2)</f>
        <v>3150865354.1906843</v>
      </c>
      <c r="L86" s="29">
        <f>小r将兵属性验证!AO88/((1+小r将兵属性验证!AN88)^2)</f>
        <v>3301130043.3405137</v>
      </c>
      <c r="M86" s="29">
        <f>中r将兵属性验证!AO88/((1+中r将兵属性验证!AN88)^2)</f>
        <v>3846027843.8354421</v>
      </c>
      <c r="N86" s="29">
        <f>大r将兵属性验证!AO88/((1+大r将兵属性验证!AN88)^2)</f>
        <v>4709884766.9939613</v>
      </c>
      <c r="O86" s="29">
        <f>超r将兵属性验证!AO88/((1+超r将兵属性验证!AN88)^2)</f>
        <v>5307459312.9784651</v>
      </c>
      <c r="W86" s="8"/>
    </row>
    <row r="87" spans="3:23" x14ac:dyDescent="0.15">
      <c r="C87" s="29">
        <v>83</v>
      </c>
      <c r="D87" s="29">
        <f>非r将兵属性验证!U89/((1+非r将兵属性验证!T89)^2)</f>
        <v>2981606200.2726493</v>
      </c>
      <c r="E87" s="29">
        <f>小r将兵属性验证!U89/((1+小r将兵属性验证!T89)^2)</f>
        <v>3264355794.6278095</v>
      </c>
      <c r="F87" s="29">
        <f>中r将兵属性验证!U89/((1+中r将兵属性验证!T89)^2)</f>
        <v>3615044169.2189436</v>
      </c>
      <c r="G87" s="29">
        <f>大r将兵属性验证!U89/((1+大r将兵属性验证!T89)^2)</f>
        <v>4298997339.9719257</v>
      </c>
      <c r="H87" s="29">
        <f>超r将兵属性验证!U89/((1+超r将兵属性验证!T89)^2)</f>
        <v>4601896116.6552095</v>
      </c>
      <c r="J87" s="29">
        <v>83</v>
      </c>
      <c r="K87" s="29">
        <f>非r将兵属性验证!AO89/((1+非r将兵属性验证!AN89)^2)</f>
        <v>3372112077.3953485</v>
      </c>
      <c r="L87" s="29">
        <f>小r将兵属性验证!AO89/((1+小r将兵属性验证!AN89)^2)</f>
        <v>3542164903.1499562</v>
      </c>
      <c r="M87" s="29">
        <f>中r将兵属性验证!AO89/((1+中r将兵属性验证!AN89)^2)</f>
        <v>4148887777.6213713</v>
      </c>
      <c r="N87" s="29">
        <f>大r将兵属性验证!AO89/((1+大r将兵属性验证!AN89)^2)</f>
        <v>5070467776.4369335</v>
      </c>
      <c r="O87" s="29">
        <f>超r将兵属性验证!AO89/((1+超r将兵属性验证!AN89)^2)</f>
        <v>5713580602.0400763</v>
      </c>
      <c r="W87" s="8"/>
    </row>
    <row r="88" spans="3:23" x14ac:dyDescent="0.15">
      <c r="C88" s="29">
        <v>84</v>
      </c>
      <c r="D88" s="29">
        <f>非r将兵属性验证!U90/((1+非r将兵属性验证!T90)^2)</f>
        <v>3143819858.2514005</v>
      </c>
      <c r="E88" s="29">
        <f>小r将兵属性验证!U90/((1+小r将兵属性验证!T90)^2)</f>
        <v>3441955646.1402225</v>
      </c>
      <c r="F88" s="29">
        <f>中r将兵属性验证!U90/((1+中r将兵属性验证!T90)^2)</f>
        <v>3799460260.5129189</v>
      </c>
      <c r="G88" s="29">
        <f>大r将兵属性验证!U90/((1+大r将兵属性验证!T90)^2)</f>
        <v>4532258058.1640425</v>
      </c>
      <c r="H88" s="29">
        <f>超r将兵属性验证!U90/((1+超r将兵属性验证!T90)^2)</f>
        <v>4852720751.3073597</v>
      </c>
      <c r="J88" s="29">
        <v>84</v>
      </c>
      <c r="K88" s="29">
        <f>非r将兵属性验证!AO90/((1+非r将兵属性验证!AN90)^2)</f>
        <v>3617021491.8707924</v>
      </c>
      <c r="L88" s="29">
        <f>小r将兵属性验证!AO90/((1+小r将兵属性验证!AN90)^2)</f>
        <v>3808717155.7008481</v>
      </c>
      <c r="M88" s="29">
        <f>中r将兵属性验证!AO90/((1+中r将兵属性验证!AN90)^2)</f>
        <v>4468839331.5849371</v>
      </c>
      <c r="N88" s="29">
        <f>大r将兵属性验证!AO90/((1+大r将兵属性验证!AN90)^2)</f>
        <v>5460639652.1768198</v>
      </c>
      <c r="O88" s="29">
        <f>超r将兵属性验证!AO90/((1+超r将兵属性验证!AN90)^2)</f>
        <v>6151833390.8623495</v>
      </c>
      <c r="W88" s="8"/>
    </row>
    <row r="89" spans="3:23" x14ac:dyDescent="0.15">
      <c r="C89" s="29">
        <v>85</v>
      </c>
      <c r="D89" s="29">
        <f>非r将兵属性验证!U91/((1+非r将兵属性验证!T91)^2)</f>
        <v>3315744546.3078341</v>
      </c>
      <c r="E89" s="29">
        <f>小r将兵属性验证!U91/((1+小r将兵属性验证!T91)^2)</f>
        <v>3612044234.9468131</v>
      </c>
      <c r="F89" s="29">
        <f>中r将兵属性验证!U91/((1+中r将兵属性验证!T91)^2)</f>
        <v>4013337755.403502</v>
      </c>
      <c r="G89" s="29">
        <f>大r将兵属性验证!U91/((1+大r将兵属性验证!T91)^2)</f>
        <v>4777383257.9238367</v>
      </c>
      <c r="H89" s="29">
        <f>超r将兵属性验证!U91/((1+超r将兵属性验证!T91)^2)</f>
        <v>5111779273.215663</v>
      </c>
      <c r="J89" s="29">
        <v>85</v>
      </c>
      <c r="K89" s="29">
        <f>非r将兵属性验证!AO91/((1+非r将兵属性验证!AN91)^2)</f>
        <v>3880382622.169734</v>
      </c>
      <c r="L89" s="29">
        <f>小r将兵属性验证!AO91/((1+小r将兵属性验证!AN91)^2)</f>
        <v>4106505720.245862</v>
      </c>
      <c r="M89" s="29">
        <f>中r将兵属性验证!AO91/((1+中r将兵属性验证!AN91)^2)</f>
        <v>4827792756.0045595</v>
      </c>
      <c r="N89" s="29">
        <f>大r将兵属性验证!AO91/((1+大r将兵属性验证!AN91)^2)</f>
        <v>5884857858.1290808</v>
      </c>
      <c r="O89" s="29">
        <f>超r将兵属性验证!AO91/((1+超r将兵属性验证!AN91)^2)</f>
        <v>6626184466.4547262</v>
      </c>
      <c r="W89" s="8"/>
    </row>
    <row r="90" spans="3:23" x14ac:dyDescent="0.15">
      <c r="C90" s="29">
        <v>86</v>
      </c>
      <c r="D90" s="29">
        <f>非r将兵属性验证!U92/((1+非r将兵属性验证!T92)^2)</f>
        <v>3524947478.1517372</v>
      </c>
      <c r="E90" s="29">
        <f>小r将兵属性验证!U92/((1+小r将兵属性验证!T92)^2)</f>
        <v>3804059446.3674717</v>
      </c>
      <c r="F90" s="29">
        <f>中r将兵属性验证!U92/((1+中r将兵属性验证!T92)^2)</f>
        <v>4246084044.2804008</v>
      </c>
      <c r="G90" s="29">
        <f>大r将兵属性验证!U92/((1+大r将兵属性验证!T92)^2)</f>
        <v>5044237243.2741919</v>
      </c>
      <c r="H90" s="29">
        <f>超r将兵属性验证!U92/((1+超r将兵属性验证!T92)^2)</f>
        <v>5343816715.9676809</v>
      </c>
      <c r="J90" s="29">
        <v>86</v>
      </c>
      <c r="K90" s="29">
        <f>非r将兵属性验证!AO92/((1+非r将兵属性验证!AN92)^2)</f>
        <v>4197930396.0310106</v>
      </c>
      <c r="L90" s="29">
        <f>小r将兵属性验证!AO92/((1+小r将兵属性验证!AN92)^2)</f>
        <v>4443356705.4503412</v>
      </c>
      <c r="M90" s="29">
        <f>中r将兵属性验证!AO92/((1+中r将兵属性验证!AN92)^2)</f>
        <v>5228883528.2268534</v>
      </c>
      <c r="N90" s="29">
        <f>大r将兵属性验证!AO92/((1+大r将兵属性验证!AN92)^2)</f>
        <v>6363999584.2741547</v>
      </c>
      <c r="O90" s="29">
        <f>超r将兵属性验证!AO92/((1+超r将兵属性验证!AN92)^2)</f>
        <v>7061806014.7084856</v>
      </c>
      <c r="W90" s="8"/>
    </row>
    <row r="91" spans="3:23" x14ac:dyDescent="0.15">
      <c r="C91" s="29">
        <v>87</v>
      </c>
      <c r="D91" s="29">
        <f>非r将兵属性验证!U93/((1+非r将兵属性验证!T93)^2)</f>
        <v>3740738426.0922627</v>
      </c>
      <c r="E91" s="29">
        <f>小r将兵属性验证!U93/((1+小r将兵属性验证!T93)^2)</f>
        <v>4007131014.3410811</v>
      </c>
      <c r="F91" s="29">
        <f>中r将兵属性验证!U93/((1+中r将兵属性验证!T93)^2)</f>
        <v>4477725020.7388544</v>
      </c>
      <c r="G91" s="29">
        <f>大r将兵属性验证!U93/((1+大r将兵属性验证!T93)^2)</f>
        <v>5315104581.5797367</v>
      </c>
      <c r="H91" s="29">
        <f>超r将兵属性验证!U93/((1+超r将兵属性验证!T93)^2)</f>
        <v>5588960134.8816328</v>
      </c>
      <c r="J91" s="29">
        <v>87</v>
      </c>
      <c r="K91" s="29">
        <f>非r将兵属性验证!AO93/((1+非r将兵属性验证!AN93)^2)</f>
        <v>4528944988.0378141</v>
      </c>
      <c r="L91" s="29">
        <f>小r将兵属性验证!AO93/((1+小r将兵属性验证!AN93)^2)</f>
        <v>4806774966.1447124</v>
      </c>
      <c r="M91" s="29">
        <f>中r将兵属性验证!AO93/((1+中r将兵属性验证!AN93)^2)</f>
        <v>5656279575.8293514</v>
      </c>
      <c r="N91" s="29">
        <f>大r将兵属性验证!AO93/((1+大r将兵属性验证!AN93)^2)</f>
        <v>6854122670.709178</v>
      </c>
      <c r="O91" s="29">
        <f>超r将兵属性验证!AO93/((1+超r将兵属性验证!AN93)^2)</f>
        <v>7540431417.8412657</v>
      </c>
      <c r="W91" s="8"/>
    </row>
    <row r="92" spans="3:23" x14ac:dyDescent="0.15">
      <c r="C92" s="29">
        <v>88</v>
      </c>
      <c r="D92" s="29">
        <f>非r将兵属性验证!U94/((1+非r将兵属性验证!T94)^2)</f>
        <v>3940750868.8972144</v>
      </c>
      <c r="E92" s="29">
        <f>小r将兵属性验证!U94/((1+小r将兵属性验证!T94)^2)</f>
        <v>4195025350.7633657</v>
      </c>
      <c r="F92" s="29">
        <f>中r将兵属性验证!U94/((1+中r将兵属性验证!T94)^2)</f>
        <v>4706942562.6231337</v>
      </c>
      <c r="G92" s="29">
        <f>大r将兵属性验证!U94/((1+大r将兵属性验证!T94)^2)</f>
        <v>5569278541.9228745</v>
      </c>
      <c r="H92" s="29">
        <f>超r将兵属性验证!U94/((1+超r将兵属性验证!T94)^2)</f>
        <v>5813272434.3703403</v>
      </c>
      <c r="J92" s="29">
        <v>88</v>
      </c>
      <c r="K92" s="29">
        <f>非r将兵属性验证!AO94/((1+非r将兵属性验证!AN94)^2)</f>
        <v>4853211535.5799713</v>
      </c>
      <c r="L92" s="29">
        <f>小r将兵属性验证!AO94/((1+小r将兵属性验证!AN94)^2)</f>
        <v>5165235522.6030645</v>
      </c>
      <c r="M92" s="29">
        <f>中r将兵属性验证!AO94/((1+中r将兵属性验证!AN94)^2)</f>
        <v>6101088723.3660898</v>
      </c>
      <c r="N92" s="29">
        <f>大r将兵属性验证!AO94/((1+大r将兵属性验证!AN94)^2)</f>
        <v>7345881948.1488838</v>
      </c>
      <c r="O92" s="29">
        <f>超r将兵属性验证!AO94/((1+超r将兵属性验证!AN94)^2)</f>
        <v>8029113374.1359768</v>
      </c>
      <c r="W92" s="8"/>
    </row>
    <row r="93" spans="3:23" x14ac:dyDescent="0.15">
      <c r="C93" s="29">
        <v>89</v>
      </c>
      <c r="D93" s="29">
        <f>非r将兵属性验证!U95/((1+非r将兵属性验证!T95)^2)</f>
        <v>4143402253.2260756</v>
      </c>
      <c r="E93" s="29">
        <f>小r将兵属性验证!U95/((1+小r将兵属性验证!T95)^2)</f>
        <v>4387528735.5340223</v>
      </c>
      <c r="F93" s="29">
        <f>中r将兵属性验证!U95/((1+中r将兵属性验证!T95)^2)</f>
        <v>4938112783.1057062</v>
      </c>
      <c r="G93" s="29">
        <f>大r将兵属性验证!U95/((1+大r将兵属性验证!T95)^2)</f>
        <v>5823994695.7936106</v>
      </c>
      <c r="H93" s="29">
        <f>超r将兵属性验证!U95/((1+超r将兵属性验证!T95)^2)</f>
        <v>6021010195.064909</v>
      </c>
      <c r="J93" s="29">
        <v>89</v>
      </c>
      <c r="K93" s="29">
        <f>非r将兵属性验证!AO95/((1+非r将兵属性验证!AN95)^2)</f>
        <v>5193211425.4035025</v>
      </c>
      <c r="L93" s="29">
        <f>小r将兵属性验证!AO95/((1+小r将兵属性验证!AN95)^2)</f>
        <v>5548905319.073328</v>
      </c>
      <c r="M93" s="29">
        <f>中r将兵属性验证!AO95/((1+中r将兵属性验证!AN95)^2)</f>
        <v>6558510862.5099316</v>
      </c>
      <c r="N93" s="29">
        <f>大r将兵属性验证!AO95/((1+大r将兵属性验证!AN95)^2)</f>
        <v>7865249092.6725283</v>
      </c>
      <c r="O93" s="29">
        <f>超r将兵属性验证!AO95/((1+超r将兵属性验证!AN95)^2)</f>
        <v>8534866176.8515177</v>
      </c>
      <c r="W93" s="8"/>
    </row>
    <row r="94" spans="3:23" x14ac:dyDescent="0.15">
      <c r="C94" s="29">
        <v>90</v>
      </c>
      <c r="D94" s="29">
        <f>非r将兵属性验证!U96/((1+非r将兵属性验证!T96)^2)</f>
        <v>4353102687.4161768</v>
      </c>
      <c r="E94" s="29">
        <f>小r将兵属性验证!U96/((1+小r将兵属性验证!T96)^2)</f>
        <v>4585884926.2627192</v>
      </c>
      <c r="F94" s="29">
        <f>中r将兵属性验证!U96/((1+中r将兵属性验证!T96)^2)</f>
        <v>5176132299.0994835</v>
      </c>
      <c r="G94" s="29">
        <f>大r将兵属性验证!U96/((1+大r将兵属性验证!T96)^2)</f>
        <v>6071183317.7901258</v>
      </c>
      <c r="H94" s="29">
        <f>超r将兵属性验证!U96/((1+超r将兵属性验证!T96)^2)</f>
        <v>6233298022.1450329</v>
      </c>
      <c r="J94" s="29">
        <v>90</v>
      </c>
      <c r="K94" s="29">
        <f>非r将兵属性验证!AO96/((1+非r将兵属性验证!AN96)^2)</f>
        <v>5565376624.0493965</v>
      </c>
      <c r="L94" s="29">
        <f>小r将兵属性验证!AO96/((1+小r将兵属性验证!AN96)^2)</f>
        <v>5955403530.6743431</v>
      </c>
      <c r="M94" s="29">
        <f>中r将兵属性验证!AO96/((1+中r将兵属性验证!AN96)^2)</f>
        <v>7062138930.9658051</v>
      </c>
      <c r="N94" s="29">
        <f>大r将兵属性验证!AO96/((1+大r将兵属性验证!AN96)^2)</f>
        <v>8418541106.1564302</v>
      </c>
      <c r="O94" s="29">
        <f>超r将兵属性验证!AO96/((1+超r将兵属性验证!AN96)^2)</f>
        <v>9084697441.7641563</v>
      </c>
      <c r="W94" s="8"/>
    </row>
    <row r="95" spans="3:23" x14ac:dyDescent="0.15">
      <c r="C95" s="29">
        <v>91</v>
      </c>
      <c r="D95" s="29">
        <f>非r将兵属性验证!U97/((1+非r将兵属性验证!T97)^2)</f>
        <v>4546822137.5014038</v>
      </c>
      <c r="E95" s="29">
        <f>小r将兵属性验证!U97/((1+小r将兵属性验证!T97)^2)</f>
        <v>4796926866.8345833</v>
      </c>
      <c r="F95" s="29">
        <f>中r将兵属性验证!U97/((1+中r将兵属性验证!T97)^2)</f>
        <v>5410031427.5737543</v>
      </c>
      <c r="G95" s="29">
        <f>大r将兵属性验证!U97/((1+大r将兵属性验证!T97)^2)</f>
        <v>6245524569.3320265</v>
      </c>
      <c r="H95" s="29">
        <f>超r将兵属性验证!U97/((1+超r将兵属性验证!T97)^2)</f>
        <v>6394030353.6864223</v>
      </c>
      <c r="J95" s="29">
        <v>91</v>
      </c>
      <c r="K95" s="29">
        <f>非r将兵属性验证!AO97/((1+非r将兵属性验证!AN97)^2)</f>
        <v>5982987506.6508427</v>
      </c>
      <c r="L95" s="29">
        <f>小r将兵属性验证!AO97/((1+小r将兵属性验证!AN97)^2)</f>
        <v>6424135530.0979023</v>
      </c>
      <c r="M95" s="29">
        <f>中r将兵属性验证!AO97/((1+中r将兵属性验证!AN97)^2)</f>
        <v>7598575709.5336237</v>
      </c>
      <c r="N95" s="29">
        <f>大r将兵属性验证!AO97/((1+大r将兵属性验证!AN97)^2)</f>
        <v>8988157819.5580444</v>
      </c>
      <c r="O95" s="29">
        <f>超r将兵属性验证!AO97/((1+超r将兵属性验证!AN97)^2)</f>
        <v>9717865447.4946976</v>
      </c>
      <c r="W95" s="8"/>
    </row>
    <row r="96" spans="3:23" x14ac:dyDescent="0.15">
      <c r="C96" s="29">
        <v>92</v>
      </c>
      <c r="D96" s="29">
        <f>非r将兵属性验证!U98/((1+非r将兵属性验证!T98)^2)</f>
        <v>4736693432.4688959</v>
      </c>
      <c r="E96" s="29">
        <f>小r将兵属性验证!U98/((1+小r将兵属性验证!T98)^2)</f>
        <v>4995562551.5525932</v>
      </c>
      <c r="F96" s="29">
        <f>中r将兵属性验证!U98/((1+中r将兵属性验证!T98)^2)</f>
        <v>5646155917.028223</v>
      </c>
      <c r="G96" s="29">
        <f>大r将兵属性验证!U98/((1+大r将兵属性验证!T98)^2)</f>
        <v>6422968215.4204845</v>
      </c>
      <c r="H96" s="29">
        <f>超r将兵属性验证!U98/((1+超r将兵属性验证!T98)^2)</f>
        <v>6557344507.0741701</v>
      </c>
      <c r="J96" s="29">
        <v>92</v>
      </c>
      <c r="K96" s="29">
        <f>非r将兵属性验证!AO98/((1+非r将兵属性验证!AN98)^2)</f>
        <v>6442935394.22262</v>
      </c>
      <c r="L96" s="29">
        <f>小r将兵属性验证!AO98/((1+小r将兵属性验证!AN98)^2)</f>
        <v>6899265092.0368128</v>
      </c>
      <c r="M96" s="29">
        <f>中r将兵属性验证!AO98/((1+中r将兵属性验证!AN98)^2)</f>
        <v>8202693075.624157</v>
      </c>
      <c r="N96" s="29">
        <f>大r将兵属性验证!AO98/((1+大r将兵属性验证!AN98)^2)</f>
        <v>9632567783.8244572</v>
      </c>
      <c r="O96" s="29">
        <f>超r将兵属性验证!AO98/((1+超r将兵属性验证!AN98)^2)</f>
        <v>10347900787.511171</v>
      </c>
      <c r="W96" s="8"/>
    </row>
    <row r="97" spans="3:31" x14ac:dyDescent="0.15">
      <c r="C97" s="29">
        <v>93</v>
      </c>
      <c r="D97" s="29">
        <f>非r将兵属性验证!U99/((1+非r将兵属性验证!T99)^2)</f>
        <v>4912722831.5505285</v>
      </c>
      <c r="E97" s="29">
        <f>小r将兵属性验证!U99/((1+小r将兵属性验证!T99)^2)</f>
        <v>5198990049.7229366</v>
      </c>
      <c r="F97" s="29">
        <f>中r将兵属性验证!U99/((1+中r将兵属性验证!T99)^2)</f>
        <v>5889048296.6898127</v>
      </c>
      <c r="G97" s="29">
        <f>大r将兵属性验证!U99/((1+大r将兵属性验证!T99)^2)</f>
        <v>6603663875.7540932</v>
      </c>
      <c r="H97" s="29">
        <f>超r将兵属性验证!U99/((1+超r将兵属性验证!T99)^2)</f>
        <v>6713882400.7287283</v>
      </c>
      <c r="J97" s="29">
        <v>93</v>
      </c>
      <c r="K97" s="29">
        <f>非r将兵属性验证!AO99/((1+非r将兵属性验证!AN99)^2)</f>
        <v>6916686314.7081928</v>
      </c>
      <c r="L97" s="29">
        <f>小r将兵属性验证!AO99/((1+小r将兵属性验证!AN99)^2)</f>
        <v>7429511604.8274431</v>
      </c>
      <c r="M97" s="29">
        <f>中r将兵属性验证!AO99/((1+中r将兵属性验证!AN99)^2)</f>
        <v>8881334627.8827858</v>
      </c>
      <c r="N97" s="29">
        <f>大r将兵属性验证!AO99/((1+大r将兵属性验证!AN99)^2)</f>
        <v>10313148183.505243</v>
      </c>
      <c r="O97" s="29">
        <f>超r将兵属性验证!AO99/((1+超r将兵属性验证!AN99)^2)</f>
        <v>10992177596.777554</v>
      </c>
      <c r="W97" s="8"/>
      <c r="X97" s="5"/>
      <c r="Y97" s="5"/>
      <c r="Z97" s="5"/>
      <c r="AA97" s="5"/>
      <c r="AB97" s="5"/>
      <c r="AC97" s="5"/>
      <c r="AD97" s="5"/>
      <c r="AE97" s="5"/>
    </row>
    <row r="98" spans="3:31" x14ac:dyDescent="0.15">
      <c r="C98" s="29">
        <v>94</v>
      </c>
      <c r="D98" s="29">
        <f>非r将兵属性验证!U100/((1+非r将兵属性验证!T100)^2)</f>
        <v>5094139668.3764124</v>
      </c>
      <c r="E98" s="29">
        <f>小r将兵属性验证!U100/((1+小r将兵属性验证!T100)^2)</f>
        <v>5404722903.3105888</v>
      </c>
      <c r="F98" s="29">
        <f>中r将兵属性验证!U100/((1+中r将兵属性验证!T100)^2)</f>
        <v>6132928972.166604</v>
      </c>
      <c r="G98" s="29">
        <f>大r将兵属性验证!U100/((1+大r将兵属性验证!T100)^2)</f>
        <v>6778639247.0221024</v>
      </c>
      <c r="H98" s="29">
        <f>超r将兵属性验证!U100/((1+超r将兵属性验证!T100)^2)</f>
        <v>6872353211.8189392</v>
      </c>
      <c r="J98" s="29">
        <v>94</v>
      </c>
      <c r="K98" s="29">
        <f>非r将兵属性验证!AO100/((1+非r将兵属性验证!AN100)^2)</f>
        <v>7462626267.2623892</v>
      </c>
      <c r="L98" s="29">
        <f>小r将兵属性验证!AO100/((1+小r将兵属性验证!AN100)^2)</f>
        <v>8020752942.3745518</v>
      </c>
      <c r="M98" s="29">
        <f>中r将兵属性验证!AO100/((1+中r将兵属性验证!AN100)^2)</f>
        <v>9623569252.2548828</v>
      </c>
      <c r="N98" s="29">
        <f>大r将兵属性验证!AO100/((1+大r将兵属性验证!AN100)^2)</f>
        <v>10998803005.840225</v>
      </c>
      <c r="O98" s="29">
        <f>超r将兵属性验证!AO100/((1+超r将兵属性验证!AN100)^2)</f>
        <v>11668147789.362114</v>
      </c>
      <c r="W98" s="8"/>
      <c r="X98" s="5"/>
      <c r="Y98" s="5"/>
      <c r="Z98" s="5"/>
      <c r="AA98" s="5"/>
      <c r="AB98" s="5"/>
      <c r="AC98" s="5"/>
      <c r="AD98" s="5"/>
      <c r="AE98" s="5"/>
    </row>
    <row r="99" spans="3:31" x14ac:dyDescent="0.15">
      <c r="C99" s="29">
        <v>95</v>
      </c>
      <c r="D99" s="29">
        <f>非r将兵属性验证!U101/((1+非r将兵属性验证!T101)^2)</f>
        <v>5280658478.9213991</v>
      </c>
      <c r="E99" s="29">
        <f>小r将兵属性验证!U101/((1+小r将兵属性验证!T101)^2)</f>
        <v>5616182488.2637472</v>
      </c>
      <c r="F99" s="29">
        <f>中r将兵属性验证!U101/((1+中r将兵属性验证!T101)^2)</f>
        <v>6373558848.1409645</v>
      </c>
      <c r="G99" s="29">
        <f>大r将兵属性验证!U101/((1+大r将兵属性验证!T101)^2)</f>
        <v>6953976606.2330341</v>
      </c>
      <c r="H99" s="29">
        <f>超r将兵属性验证!U101/((1+超r将兵属性验证!T101)^2)</f>
        <v>7034917786.2588043</v>
      </c>
      <c r="J99" s="29">
        <v>95</v>
      </c>
      <c r="K99" s="29">
        <f>非r将兵属性验证!AO101/((1+非r将兵属性验证!AN101)^2)</f>
        <v>8075712421.9844666</v>
      </c>
      <c r="L99" s="29">
        <f>小r将兵属性验证!AO101/((1+小r将兵属性验证!AN101)^2)</f>
        <v>8696677694.6928864</v>
      </c>
      <c r="M99" s="29">
        <f>中r将兵属性验证!AO101/((1+中r将兵属性验证!AN101)^2)</f>
        <v>10347235503.432541</v>
      </c>
      <c r="N99" s="29">
        <f>大r将兵属性验证!AO101/((1+大r将兵属性验证!AN101)^2)</f>
        <v>11637897133.343006</v>
      </c>
      <c r="O99" s="29">
        <f>超r将兵属性验证!AO101/((1+超r将兵属性验证!AN101)^2)</f>
        <v>12159520315.141464</v>
      </c>
      <c r="W99" s="8"/>
      <c r="X99" s="5"/>
      <c r="Y99" s="5"/>
      <c r="Z99" s="5"/>
      <c r="AA99" s="5"/>
      <c r="AB99" s="5"/>
      <c r="AC99" s="5"/>
      <c r="AD99" s="5"/>
      <c r="AE99" s="5"/>
    </row>
    <row r="100" spans="3:31" x14ac:dyDescent="0.15">
      <c r="C100" s="29">
        <v>96</v>
      </c>
      <c r="D100" s="29">
        <f>非r将兵属性验证!U102/((1+非r将兵属性验证!T102)^2)</f>
        <v>5481295484.4801359</v>
      </c>
      <c r="E100" s="29">
        <f>小r将兵属性验证!U102/((1+小r将兵属性验证!T102)^2)</f>
        <v>5841907679.5368805</v>
      </c>
      <c r="F100" s="29">
        <f>中r将兵属性验证!U102/((1+中r将兵属性验证!T102)^2)</f>
        <v>6641387774.7762299</v>
      </c>
      <c r="G100" s="29">
        <f>大r将兵属性验证!U102/((1+大r将兵属性验证!T102)^2)</f>
        <v>7134686236.2010431</v>
      </c>
      <c r="H100" s="29">
        <f>超r将兵属性验证!U102/((1+超r将兵属性验证!T102)^2)</f>
        <v>7199855918.8650265</v>
      </c>
      <c r="J100" s="29">
        <v>96</v>
      </c>
      <c r="K100" s="29">
        <f>非r将兵属性验证!AO102/((1+非r将兵属性验证!AN102)^2)</f>
        <v>8772998334.219347</v>
      </c>
      <c r="L100" s="29">
        <f>小r将兵属性验证!AO102/((1+小r将兵属性验证!AN102)^2)</f>
        <v>9450118643.6933098</v>
      </c>
      <c r="M100" s="29">
        <f>中r将兵属性验证!AO102/((1+中r将兵属性验证!AN102)^2)</f>
        <v>11083433033.615431</v>
      </c>
      <c r="N100" s="29">
        <f>大r将兵属性验证!AO102/((1+大r将兵属性验证!AN102)^2)</f>
        <v>12161093002.950891</v>
      </c>
      <c r="O100" s="29">
        <f>超r将兵属性验证!AO102/((1+超r将兵属性验证!AN102)^2)</f>
        <v>12664227292.248077</v>
      </c>
      <c r="W100" s="8"/>
      <c r="X100" s="5"/>
      <c r="Y100" s="5"/>
      <c r="Z100" s="5"/>
      <c r="AA100" s="5"/>
      <c r="AB100" s="5"/>
      <c r="AC100" s="5"/>
      <c r="AD100" s="5"/>
      <c r="AE100" s="5"/>
    </row>
    <row r="101" spans="3:31" x14ac:dyDescent="0.15">
      <c r="C101" s="29">
        <v>97</v>
      </c>
      <c r="D101" s="29">
        <f>非r将兵属性验证!U103/((1+非r将兵属性验证!T103)^2)</f>
        <v>5688712307.6012917</v>
      </c>
      <c r="E101" s="29">
        <f>小r将兵属性验证!U103/((1+小r将兵属性验证!T103)^2)</f>
        <v>6068205068.0002489</v>
      </c>
      <c r="F101" s="29">
        <f>中r将兵属性验证!U103/((1+中r将兵属性验证!T103)^2)</f>
        <v>6917353771.6791286</v>
      </c>
      <c r="G101" s="29">
        <f>大r将兵属性验证!U103/((1+大r将兵属性验证!T103)^2)</f>
        <v>7318829189.9398556</v>
      </c>
      <c r="H101" s="29">
        <f>超r将兵属性验证!U103/((1+超r将兵属性验证!T103)^2)</f>
        <v>7368125735.1995449</v>
      </c>
      <c r="J101" s="29">
        <v>97</v>
      </c>
      <c r="K101" s="29">
        <f>非r将兵属性验证!AO103/((1+非r将兵属性验证!AN103)^2)</f>
        <v>9472060142.8458958</v>
      </c>
      <c r="L101" s="29">
        <f>小r将兵属性验证!AO103/((1+小r将兵属性验证!AN103)^2)</f>
        <v>10202038565.942276</v>
      </c>
      <c r="M101" s="29">
        <f>中r将兵属性验证!AO103/((1+中r将兵属性验证!AN103)^2)</f>
        <v>11737563197.400833</v>
      </c>
      <c r="N101" s="29">
        <f>大r将兵属性验证!AO103/((1+大r将兵属性验证!AN103)^2)</f>
        <v>12678569532.946827</v>
      </c>
      <c r="O101" s="29">
        <f>超r将兵属性验证!AO103/((1+超r将兵属性验证!AN103)^2)</f>
        <v>13198570014.013042</v>
      </c>
      <c r="W101" s="8"/>
      <c r="X101" s="5"/>
      <c r="Y101" s="5"/>
      <c r="Z101" s="5"/>
      <c r="AA101" s="5"/>
      <c r="AB101" s="5"/>
      <c r="AC101" s="5"/>
      <c r="AD101" s="5"/>
      <c r="AE101" s="5"/>
    </row>
    <row r="102" spans="3:31" x14ac:dyDescent="0.15">
      <c r="C102" s="29">
        <v>98</v>
      </c>
      <c r="D102" s="29">
        <f>非r将兵属性验证!U104/((1+非r将兵属性验证!T104)^2)</f>
        <v>5900483451.7978668</v>
      </c>
      <c r="E102" s="29">
        <f>小r将兵属性验证!U104/((1+小r将兵属性验证!T104)^2)</f>
        <v>6284637249.7148762</v>
      </c>
      <c r="F102" s="29">
        <f>中r将兵属性验证!U104/((1+中r将兵属性验证!T104)^2)</f>
        <v>7201104300.356555</v>
      </c>
      <c r="G102" s="29">
        <f>大r将兵属性验证!U104/((1+大r将兵属性验证!T104)^2)</f>
        <v>7505522659.4265261</v>
      </c>
      <c r="H102" s="29">
        <f>超r将兵属性验证!U104/((1+超r将兵属性验证!T104)^2)</f>
        <v>7539009379.2473116</v>
      </c>
      <c r="J102" s="29">
        <v>98</v>
      </c>
      <c r="K102" s="29">
        <f>非r将兵属性验证!AO104/((1+非r将兵属性验证!AN104)^2)</f>
        <v>10153399147.382864</v>
      </c>
      <c r="L102" s="29">
        <f>小r将兵属性验证!AO104/((1+小r将兵属性验证!AN104)^2)</f>
        <v>10911222359.832682</v>
      </c>
      <c r="M102" s="29">
        <f>中r将兵属性验证!AO104/((1+中r将兵属性验证!AN104)^2)</f>
        <v>12374921545.936155</v>
      </c>
      <c r="N102" s="29">
        <f>大r将兵属性验证!AO104/((1+大r将兵属性验证!AN104)^2)</f>
        <v>13217628447.22768</v>
      </c>
      <c r="O102" s="29">
        <f>超r将兵属性验证!AO104/((1+超r将兵属性验证!AN104)^2)</f>
        <v>13750236112.88426</v>
      </c>
      <c r="W102" s="8"/>
      <c r="X102" s="5"/>
      <c r="Y102" s="5"/>
      <c r="Z102" s="5"/>
      <c r="AA102" s="5"/>
      <c r="AB102" s="5"/>
      <c r="AC102" s="5"/>
      <c r="AD102" s="5"/>
      <c r="AE102" s="5"/>
    </row>
    <row r="103" spans="3:31" x14ac:dyDescent="0.15">
      <c r="C103" s="29">
        <v>99</v>
      </c>
      <c r="D103" s="29">
        <f>非r将兵属性验证!U105/((1+非r将兵属性验证!T105)^2)</f>
        <v>6117407733.1971912</v>
      </c>
      <c r="E103" s="29">
        <f>小r将兵属性验证!U105/((1+小r将兵属性验证!T105)^2)</f>
        <v>6506155210.9065914</v>
      </c>
      <c r="F103" s="29">
        <f>中r将兵属性验证!U105/((1+中r将兵属性验证!T105)^2)</f>
        <v>7492483814.344408</v>
      </c>
      <c r="G103" s="29">
        <f>大r将兵属性验证!U105/((1+大r将兵属性验证!T105)^2)</f>
        <v>7694937503.3974209</v>
      </c>
      <c r="H103" s="29">
        <f>超r将兵属性验证!U105/((1+超r将兵属性验证!T105)^2)</f>
        <v>7711972778.0881624</v>
      </c>
      <c r="J103" s="29">
        <v>99</v>
      </c>
      <c r="K103" s="29">
        <f>非r将兵属性验证!AO105/((1+非r将兵属性验证!AN105)^2)</f>
        <v>10719152617.716497</v>
      </c>
      <c r="L103" s="29">
        <f>小r将兵属性验证!AO105/((1+小r将兵属性验证!AN105)^2)</f>
        <v>11495513246.030653</v>
      </c>
      <c r="M103" s="29">
        <f>中r将兵属性验证!AO105/((1+中r将兵属性验证!AN105)^2)</f>
        <v>13037352087.21199</v>
      </c>
      <c r="N103" s="29">
        <f>大r将兵属性验证!AO105/((1+大r将兵属性验证!AN105)^2)</f>
        <v>13767173341.241022</v>
      </c>
      <c r="O103" s="29">
        <f>超r将兵属性验证!AO105/((1+超r将兵属性验证!AN105)^2)</f>
        <v>14295782441.320606</v>
      </c>
      <c r="W103" s="8"/>
      <c r="X103" s="5"/>
      <c r="Y103" s="5"/>
      <c r="Z103" s="5"/>
      <c r="AA103" s="5"/>
      <c r="AB103" s="5"/>
      <c r="AC103" s="5"/>
      <c r="AD103" s="5"/>
      <c r="AE103" s="5"/>
    </row>
    <row r="104" spans="3:31" x14ac:dyDescent="0.15">
      <c r="C104" s="29">
        <v>100</v>
      </c>
      <c r="D104" s="29">
        <f>非r将兵属性验证!U106/((1+非r将兵属性验证!T106)^2)</f>
        <v>6339535922.1674252</v>
      </c>
      <c r="E104" s="29">
        <f>小r将兵属性验证!U106/((1+小r将兵属性验证!T106)^2)</f>
        <v>6732649753.3326368</v>
      </c>
      <c r="F104" s="29">
        <f>中r将兵属性验证!U106/((1+中r将兵属性验证!T106)^2)</f>
        <v>7790871614.8344927</v>
      </c>
      <c r="G104" s="29">
        <f>大r将兵属性验证!U106/((1+大r将兵属性验证!T106)^2)</f>
        <v>7886986496.0682516</v>
      </c>
      <c r="H104" s="29">
        <f>超r将兵属性验证!U106/((1+超r将兵属性验证!T106)^2)</f>
        <v>7887350078.7974033</v>
      </c>
      <c r="J104" s="29">
        <v>100</v>
      </c>
      <c r="K104" s="29">
        <f>非r将兵属性验证!AO106/((1+非r将兵属性验证!AN106)^2)</f>
        <v>11284437569.36974</v>
      </c>
      <c r="L104" s="29">
        <f>小r将兵属性验证!AO106/((1+小r将兵属性验证!AN106)^2)</f>
        <v>12073337049.89887</v>
      </c>
      <c r="M104" s="29">
        <f>中r将兵属性验证!AO106/((1+中r将兵属性验证!AN106)^2)</f>
        <v>13721315891.615274</v>
      </c>
      <c r="N104" s="29">
        <f>大r将兵属性验证!AO106/((1+大r将兵属性验证!AN106)^2)</f>
        <v>14316758308.207344</v>
      </c>
      <c r="O104" s="29">
        <f>超r将兵属性验证!AO106/((1+超r将兵属性验证!AN106)^2)</f>
        <v>14856242243.15102</v>
      </c>
      <c r="W104" s="8"/>
      <c r="X104" s="5"/>
      <c r="Y104" s="5"/>
      <c r="Z104" s="5"/>
      <c r="AA104" s="5"/>
      <c r="AB104" s="5"/>
      <c r="AC104" s="5"/>
      <c r="AD104" s="5"/>
      <c r="AE104" s="5"/>
    </row>
  </sheetData>
  <mergeCells count="3">
    <mergeCell ref="C3:H3"/>
    <mergeCell ref="J3:O3"/>
    <mergeCell ref="Q3:V3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H104"/>
  <sheetViews>
    <sheetView workbookViewId="0">
      <selection activeCell="V29" sqref="V29"/>
    </sheetView>
  </sheetViews>
  <sheetFormatPr defaultColWidth="6.625" defaultRowHeight="11.25" x14ac:dyDescent="0.15"/>
  <cols>
    <col min="1" max="3" width="6.625" style="5"/>
    <col min="4" max="4" width="1.625" style="41" customWidth="1"/>
    <col min="5" max="5" width="6.625" style="5"/>
    <col min="6" max="13" width="6.625" style="8"/>
    <col min="14" max="18" width="6.625" style="5"/>
    <col min="19" max="20" width="6.625" style="8"/>
    <col min="21" max="26" width="6.625" style="5"/>
    <col min="27" max="34" width="6.625" style="8"/>
    <col min="35" max="16384" width="6.625" style="5"/>
  </cols>
  <sheetData>
    <row r="1" spans="1:26" x14ac:dyDescent="0.15">
      <c r="F1" s="37" t="s">
        <v>109</v>
      </c>
      <c r="N1" s="8"/>
      <c r="U1" s="8"/>
    </row>
    <row r="2" spans="1:26" x14ac:dyDescent="0.15">
      <c r="A2" s="32" t="s">
        <v>163</v>
      </c>
      <c r="B2" s="32" t="s">
        <v>161</v>
      </c>
    </row>
    <row r="3" spans="1:26" x14ac:dyDescent="0.15">
      <c r="A3" s="32" t="s">
        <v>162</v>
      </c>
      <c r="B3" s="32">
        <v>0.1</v>
      </c>
      <c r="F3" s="120" t="s">
        <v>126</v>
      </c>
      <c r="G3" s="120"/>
      <c r="H3" s="120"/>
      <c r="I3" s="120"/>
      <c r="J3" s="120"/>
      <c r="K3" s="120"/>
      <c r="M3" s="120" t="s">
        <v>127</v>
      </c>
      <c r="N3" s="120"/>
      <c r="O3" s="120"/>
      <c r="P3" s="120"/>
      <c r="Q3" s="120"/>
      <c r="R3" s="120"/>
      <c r="T3" s="120" t="s">
        <v>124</v>
      </c>
      <c r="U3" s="120"/>
      <c r="V3" s="120"/>
      <c r="W3" s="120"/>
      <c r="X3" s="120"/>
      <c r="Y3" s="120"/>
      <c r="Z3" s="8"/>
    </row>
    <row r="4" spans="1:26" x14ac:dyDescent="0.15">
      <c r="F4" s="28" t="s">
        <v>379</v>
      </c>
      <c r="G4" s="29" t="s">
        <v>80</v>
      </c>
      <c r="H4" s="29" t="s">
        <v>81</v>
      </c>
      <c r="I4" s="29" t="s">
        <v>82</v>
      </c>
      <c r="J4" s="29" t="s">
        <v>83</v>
      </c>
      <c r="K4" s="29" t="s">
        <v>84</v>
      </c>
      <c r="M4" s="29" t="s">
        <v>379</v>
      </c>
      <c r="N4" s="36" t="s">
        <v>74</v>
      </c>
      <c r="O4" s="36" t="s">
        <v>60</v>
      </c>
      <c r="P4" s="36" t="s">
        <v>76</v>
      </c>
      <c r="Q4" s="36" t="s">
        <v>62</v>
      </c>
      <c r="R4" s="36" t="s">
        <v>78</v>
      </c>
      <c r="T4" s="29" t="s">
        <v>379</v>
      </c>
      <c r="U4" s="36" t="s">
        <v>59</v>
      </c>
      <c r="V4" s="36" t="s">
        <v>60</v>
      </c>
      <c r="W4" s="36" t="s">
        <v>61</v>
      </c>
      <c r="X4" s="36" t="s">
        <v>62</v>
      </c>
      <c r="Y4" s="36" t="s">
        <v>63</v>
      </c>
      <c r="Z4" s="4"/>
    </row>
    <row r="5" spans="1:26" x14ac:dyDescent="0.15">
      <c r="F5" s="29">
        <v>1</v>
      </c>
      <c r="G5" s="29">
        <f>[6]属性汇总!CY4</f>
        <v>3.5</v>
      </c>
      <c r="H5" s="29">
        <f>[6]属性汇总!CZ4</f>
        <v>3.5061382200082463</v>
      </c>
      <c r="I5" s="29">
        <f>[6]属性汇总!DA4</f>
        <v>3.4851536111373633</v>
      </c>
      <c r="J5" s="29">
        <f>[6]属性汇总!DB4</f>
        <v>3.5995789245238257</v>
      </c>
      <c r="K5" s="29">
        <f>[6]属性汇总!DC4</f>
        <v>3.5935508915850818</v>
      </c>
      <c r="M5" s="29">
        <v>1</v>
      </c>
      <c r="N5" s="29" t="e">
        <f>[7]士兵阶位属性!$AZ5*#REF!*#REF!*$B$3</f>
        <v>#REF!</v>
      </c>
      <c r="O5" s="29" t="e">
        <f>[7]士兵阶位属性!$AZ5*#REF!*#REF!*$B$3</f>
        <v>#REF!</v>
      </c>
      <c r="P5" s="29" t="e">
        <f>[7]士兵阶位属性!$AZ5*#REF!*#REF!*$B$3</f>
        <v>#REF!</v>
      </c>
      <c r="Q5" s="29" t="e">
        <f>[7]士兵阶位属性!$AZ5*#REF!*#REF!*$B$3</f>
        <v>#REF!</v>
      </c>
      <c r="R5" s="29" t="e">
        <f>[7]士兵阶位属性!$AZ5*#REF!*#REF!*$B$3</f>
        <v>#REF!</v>
      </c>
      <c r="T5" s="29">
        <v>10</v>
      </c>
      <c r="U5" s="29" t="e">
        <f>INDEX(G$5:G$84,$T5,1)/INDEX(N$5:N$84,$T5,1)</f>
        <v>#REF!</v>
      </c>
      <c r="V5" s="29" t="e">
        <f t="shared" ref="V5:Y12" si="0">INDEX(H$5:H$84,$T5,1)/INDEX(O$5:O$84,$T5,1)</f>
        <v>#REF!</v>
      </c>
      <c r="W5" s="29" t="e">
        <f t="shared" si="0"/>
        <v>#REF!</v>
      </c>
      <c r="X5" s="29" t="e">
        <f t="shared" si="0"/>
        <v>#REF!</v>
      </c>
      <c r="Y5" s="29" t="e">
        <f t="shared" si="0"/>
        <v>#REF!</v>
      </c>
      <c r="Z5" s="8"/>
    </row>
    <row r="6" spans="1:26" x14ac:dyDescent="0.15">
      <c r="F6" s="29">
        <v>2</v>
      </c>
      <c r="G6" s="29">
        <f>[6]属性汇总!CY5</f>
        <v>7</v>
      </c>
      <c r="H6" s="29">
        <f>[6]属性汇总!CZ5</f>
        <v>7.0122764400164961</v>
      </c>
      <c r="I6" s="29">
        <f>[6]属性汇总!DA5</f>
        <v>6.9703072222747267</v>
      </c>
      <c r="J6" s="29">
        <f>[6]属性汇总!DB5</f>
        <v>7.1991578490476478</v>
      </c>
      <c r="K6" s="29">
        <f>[6]属性汇总!DC5</f>
        <v>7.1871017831701636</v>
      </c>
      <c r="M6" s="29">
        <v>2</v>
      </c>
      <c r="N6" s="29" t="e">
        <f>[7]士兵阶位属性!$AZ6*#REF!*#REF!*$B$3</f>
        <v>#REF!</v>
      </c>
      <c r="O6" s="29" t="e">
        <f>[7]士兵阶位属性!$AZ6*#REF!*#REF!*$B$3</f>
        <v>#REF!</v>
      </c>
      <c r="P6" s="29" t="e">
        <f>[7]士兵阶位属性!$AZ6*#REF!*#REF!*$B$3</f>
        <v>#REF!</v>
      </c>
      <c r="Q6" s="29" t="e">
        <f>[7]士兵阶位属性!$AZ6*#REF!*#REF!*$B$3</f>
        <v>#REF!</v>
      </c>
      <c r="R6" s="29" t="e">
        <f>[7]士兵阶位属性!$AZ6*#REF!*#REF!*$B$3</f>
        <v>#REF!</v>
      </c>
      <c r="T6" s="29">
        <v>20</v>
      </c>
      <c r="U6" s="29" t="e">
        <f t="shared" ref="U6:U12" si="1">INDEX(G$5:G$84,$T6,1)/INDEX(N$5:N$84,$T6,1)</f>
        <v>#REF!</v>
      </c>
      <c r="V6" s="29" t="e">
        <f t="shared" si="0"/>
        <v>#REF!</v>
      </c>
      <c r="W6" s="29" t="e">
        <f t="shared" si="0"/>
        <v>#REF!</v>
      </c>
      <c r="X6" s="29" t="e">
        <f t="shared" si="0"/>
        <v>#REF!</v>
      </c>
      <c r="Y6" s="29" t="e">
        <f t="shared" si="0"/>
        <v>#REF!</v>
      </c>
      <c r="Z6" s="8"/>
    </row>
    <row r="7" spans="1:26" x14ac:dyDescent="0.15">
      <c r="F7" s="29">
        <v>3</v>
      </c>
      <c r="G7" s="29">
        <f>[6]属性汇总!CY6</f>
        <v>10.5</v>
      </c>
      <c r="H7" s="29">
        <f>[6]属性汇总!CZ6</f>
        <v>10.518414660024742</v>
      </c>
      <c r="I7" s="29">
        <f>[6]属性汇总!DA6</f>
        <v>10.455460833412086</v>
      </c>
      <c r="J7" s="29">
        <f>[6]属性汇总!DB6</f>
        <v>10.798736773571473</v>
      </c>
      <c r="K7" s="29">
        <f>[6]属性汇总!DC6</f>
        <v>10.780652674755242</v>
      </c>
      <c r="M7" s="29">
        <v>3</v>
      </c>
      <c r="N7" s="29" t="e">
        <f>[7]士兵阶位属性!$AZ7*#REF!*#REF!*$B$3</f>
        <v>#REF!</v>
      </c>
      <c r="O7" s="29" t="e">
        <f>[7]士兵阶位属性!$AZ7*#REF!*#REF!*$B$3</f>
        <v>#REF!</v>
      </c>
      <c r="P7" s="29" t="e">
        <f>[7]士兵阶位属性!$AZ7*#REF!*#REF!*$B$3</f>
        <v>#REF!</v>
      </c>
      <c r="Q7" s="29" t="e">
        <f>[7]士兵阶位属性!$AZ7*#REF!*#REF!*$B$3</f>
        <v>#REF!</v>
      </c>
      <c r="R7" s="29" t="e">
        <f>[7]士兵阶位属性!$AZ7*#REF!*#REF!*$B$3</f>
        <v>#REF!</v>
      </c>
      <c r="T7" s="29">
        <v>30</v>
      </c>
      <c r="U7" s="29" t="e">
        <f t="shared" si="1"/>
        <v>#REF!</v>
      </c>
      <c r="V7" s="29" t="e">
        <f t="shared" si="0"/>
        <v>#REF!</v>
      </c>
      <c r="W7" s="29" t="e">
        <f t="shared" si="0"/>
        <v>#REF!</v>
      </c>
      <c r="X7" s="29" t="e">
        <f t="shared" si="0"/>
        <v>#REF!</v>
      </c>
      <c r="Y7" s="29" t="e">
        <f t="shared" si="0"/>
        <v>#REF!</v>
      </c>
      <c r="Z7" s="8"/>
    </row>
    <row r="8" spans="1:26" x14ac:dyDescent="0.15">
      <c r="F8" s="29">
        <v>4</v>
      </c>
      <c r="G8" s="29">
        <f>[6]属性汇总!CY7</f>
        <v>14</v>
      </c>
      <c r="H8" s="29">
        <f>[6]属性汇总!CZ7</f>
        <v>14.024552880032992</v>
      </c>
      <c r="I8" s="29">
        <f>[6]属性汇总!DA7</f>
        <v>13.94061444454945</v>
      </c>
      <c r="J8" s="29">
        <f>[6]属性汇总!DB7</f>
        <v>14.398315698095299</v>
      </c>
      <c r="K8" s="29">
        <f>[6]属性汇总!DC7</f>
        <v>14.374203566340324</v>
      </c>
      <c r="M8" s="29">
        <v>4</v>
      </c>
      <c r="N8" s="29" t="e">
        <f>[7]士兵阶位属性!$AZ8*#REF!*#REF!*$B$3</f>
        <v>#REF!</v>
      </c>
      <c r="O8" s="29" t="e">
        <f>[7]士兵阶位属性!$AZ8*#REF!*#REF!*$B$3</f>
        <v>#REF!</v>
      </c>
      <c r="P8" s="29" t="e">
        <f>[7]士兵阶位属性!$AZ8*#REF!*#REF!*$B$3</f>
        <v>#REF!</v>
      </c>
      <c r="Q8" s="29" t="e">
        <f>[7]士兵阶位属性!$AZ8*#REF!*#REF!*$B$3</f>
        <v>#REF!</v>
      </c>
      <c r="R8" s="29" t="e">
        <f>[7]士兵阶位属性!$AZ8*#REF!*#REF!*$B$3</f>
        <v>#REF!</v>
      </c>
      <c r="T8" s="29">
        <v>40</v>
      </c>
      <c r="U8" s="29" t="e">
        <f t="shared" si="1"/>
        <v>#REF!</v>
      </c>
      <c r="V8" s="29" t="e">
        <f t="shared" si="0"/>
        <v>#REF!</v>
      </c>
      <c r="W8" s="29" t="e">
        <f t="shared" si="0"/>
        <v>#REF!</v>
      </c>
      <c r="X8" s="29" t="e">
        <f t="shared" si="0"/>
        <v>#REF!</v>
      </c>
      <c r="Y8" s="29" t="e">
        <f t="shared" si="0"/>
        <v>#REF!</v>
      </c>
      <c r="Z8" s="8"/>
    </row>
    <row r="9" spans="1:26" x14ac:dyDescent="0.15">
      <c r="F9" s="29">
        <v>5</v>
      </c>
      <c r="G9" s="29">
        <f>[6]属性汇总!CY8</f>
        <v>17.5</v>
      </c>
      <c r="H9" s="29">
        <f>[6]属性汇总!CZ8</f>
        <v>17.530691100041238</v>
      </c>
      <c r="I9" s="29">
        <f>[6]属性汇总!DA8</f>
        <v>17.425768055686813</v>
      </c>
      <c r="J9" s="29">
        <f>[6]属性汇总!DB8</f>
        <v>17.997894622619121</v>
      </c>
      <c r="K9" s="29">
        <f>[6]属性汇总!DC8</f>
        <v>17.967754457925402</v>
      </c>
      <c r="M9" s="29">
        <v>5</v>
      </c>
      <c r="N9" s="29" t="e">
        <f>[7]士兵阶位属性!$AZ9*#REF!*#REF!*$B$3</f>
        <v>#REF!</v>
      </c>
      <c r="O9" s="29" t="e">
        <f>[7]士兵阶位属性!$AZ9*#REF!*#REF!*$B$3</f>
        <v>#REF!</v>
      </c>
      <c r="P9" s="29" t="e">
        <f>[7]士兵阶位属性!$AZ9*#REF!*#REF!*$B$3</f>
        <v>#REF!</v>
      </c>
      <c r="Q9" s="29" t="e">
        <f>[7]士兵阶位属性!$AZ9*#REF!*#REF!*$B$3</f>
        <v>#REF!</v>
      </c>
      <c r="R9" s="29" t="e">
        <f>[7]士兵阶位属性!$AZ9*#REF!*#REF!*$B$3</f>
        <v>#REF!</v>
      </c>
      <c r="T9" s="29">
        <v>50</v>
      </c>
      <c r="U9" s="29" t="e">
        <f t="shared" si="1"/>
        <v>#REF!</v>
      </c>
      <c r="V9" s="29" t="e">
        <f t="shared" si="0"/>
        <v>#REF!</v>
      </c>
      <c r="W9" s="29" t="e">
        <f t="shared" si="0"/>
        <v>#REF!</v>
      </c>
      <c r="X9" s="29" t="e">
        <f t="shared" si="0"/>
        <v>#REF!</v>
      </c>
      <c r="Y9" s="29" t="e">
        <f t="shared" si="0"/>
        <v>#REF!</v>
      </c>
      <c r="Z9" s="8"/>
    </row>
    <row r="10" spans="1:26" x14ac:dyDescent="0.15">
      <c r="F10" s="29">
        <v>6</v>
      </c>
      <c r="G10" s="29">
        <f>[6]属性汇总!CY9</f>
        <v>21</v>
      </c>
      <c r="H10" s="29">
        <f>[6]属性汇总!CZ9</f>
        <v>21.036829320049485</v>
      </c>
      <c r="I10" s="29">
        <f>[6]属性汇总!DA9</f>
        <v>20.910921666824173</v>
      </c>
      <c r="J10" s="29">
        <f>[6]属性汇总!DB9</f>
        <v>21.597473547142947</v>
      </c>
      <c r="K10" s="29">
        <f>[6]属性汇总!DC9</f>
        <v>21.561305349510484</v>
      </c>
      <c r="M10" s="29">
        <v>6</v>
      </c>
      <c r="N10" s="29" t="e">
        <f>[7]士兵阶位属性!$AZ10*#REF!*#REF!*$B$3</f>
        <v>#REF!</v>
      </c>
      <c r="O10" s="29" t="e">
        <f>[7]士兵阶位属性!$AZ10*#REF!*#REF!*$B$3</f>
        <v>#REF!</v>
      </c>
      <c r="P10" s="29" t="e">
        <f>[7]士兵阶位属性!$AZ10*#REF!*#REF!*$B$3</f>
        <v>#REF!</v>
      </c>
      <c r="Q10" s="29" t="e">
        <f>[7]士兵阶位属性!$AZ10*#REF!*#REF!*$B$3</f>
        <v>#REF!</v>
      </c>
      <c r="R10" s="29" t="e">
        <f>[7]士兵阶位属性!$AZ10*#REF!*#REF!*$B$3</f>
        <v>#REF!</v>
      </c>
      <c r="T10" s="29">
        <v>60</v>
      </c>
      <c r="U10" s="29" t="e">
        <f t="shared" si="1"/>
        <v>#REF!</v>
      </c>
      <c r="V10" s="29" t="e">
        <f t="shared" si="0"/>
        <v>#REF!</v>
      </c>
      <c r="W10" s="29" t="e">
        <f t="shared" si="0"/>
        <v>#REF!</v>
      </c>
      <c r="X10" s="29" t="e">
        <f t="shared" si="0"/>
        <v>#REF!</v>
      </c>
      <c r="Y10" s="29" t="e">
        <f t="shared" si="0"/>
        <v>#REF!</v>
      </c>
      <c r="Z10" s="8"/>
    </row>
    <row r="11" spans="1:26" x14ac:dyDescent="0.15">
      <c r="F11" s="29">
        <v>7</v>
      </c>
      <c r="G11" s="29">
        <f>[6]属性汇总!CY10</f>
        <v>24.5</v>
      </c>
      <c r="H11" s="29">
        <f>[6]属性汇总!CZ10</f>
        <v>24.542967540057735</v>
      </c>
      <c r="I11" s="29">
        <f>[6]属性汇总!DA10</f>
        <v>24.396075277961536</v>
      </c>
      <c r="J11" s="29">
        <f>[6]属性汇总!DB10</f>
        <v>25.197052471666773</v>
      </c>
      <c r="K11" s="29">
        <f>[6]属性汇总!DC10</f>
        <v>25.154856241095562</v>
      </c>
      <c r="M11" s="29">
        <v>7</v>
      </c>
      <c r="N11" s="29" t="e">
        <f>[7]士兵阶位属性!$AZ11*#REF!*#REF!*$B$3</f>
        <v>#REF!</v>
      </c>
      <c r="O11" s="29" t="e">
        <f>[7]士兵阶位属性!$AZ11*#REF!*#REF!*$B$3</f>
        <v>#REF!</v>
      </c>
      <c r="P11" s="29" t="e">
        <f>[7]士兵阶位属性!$AZ11*#REF!*#REF!*$B$3</f>
        <v>#REF!</v>
      </c>
      <c r="Q11" s="29" t="e">
        <f>[7]士兵阶位属性!$AZ11*#REF!*#REF!*$B$3</f>
        <v>#REF!</v>
      </c>
      <c r="R11" s="29" t="e">
        <f>[7]士兵阶位属性!$AZ11*#REF!*#REF!*$B$3</f>
        <v>#REF!</v>
      </c>
      <c r="T11" s="29">
        <v>70</v>
      </c>
      <c r="U11" s="29" t="e">
        <f t="shared" si="1"/>
        <v>#REF!</v>
      </c>
      <c r="V11" s="29" t="e">
        <f t="shared" si="0"/>
        <v>#REF!</v>
      </c>
      <c r="W11" s="29" t="e">
        <f t="shared" si="0"/>
        <v>#REF!</v>
      </c>
      <c r="X11" s="29" t="e">
        <f t="shared" si="0"/>
        <v>#REF!</v>
      </c>
      <c r="Y11" s="29" t="e">
        <f t="shared" si="0"/>
        <v>#REF!</v>
      </c>
      <c r="Z11" s="8"/>
    </row>
    <row r="12" spans="1:26" x14ac:dyDescent="0.15">
      <c r="F12" s="29">
        <v>8</v>
      </c>
      <c r="G12" s="29">
        <f>[6]属性汇总!CY11</f>
        <v>28</v>
      </c>
      <c r="H12" s="29">
        <f>[6]属性汇总!CZ11</f>
        <v>28.049105760065984</v>
      </c>
      <c r="I12" s="29">
        <f>[6]属性汇总!DA11</f>
        <v>27.8812288890989</v>
      </c>
      <c r="J12" s="29">
        <f>[6]属性汇总!DB11</f>
        <v>28.796631396190598</v>
      </c>
      <c r="K12" s="29">
        <f>[6]属性汇总!DC11</f>
        <v>28.74840713268064</v>
      </c>
      <c r="M12" s="29">
        <v>8</v>
      </c>
      <c r="N12" s="29" t="e">
        <f>[7]士兵阶位属性!$AZ12*#REF!*#REF!*$B$3</f>
        <v>#REF!</v>
      </c>
      <c r="O12" s="29" t="e">
        <f>[7]士兵阶位属性!$AZ12*#REF!*#REF!*$B$3</f>
        <v>#REF!</v>
      </c>
      <c r="P12" s="29" t="e">
        <f>[7]士兵阶位属性!$AZ12*#REF!*#REF!*$B$3</f>
        <v>#REF!</v>
      </c>
      <c r="Q12" s="29" t="e">
        <f>[7]士兵阶位属性!$AZ12*#REF!*#REF!*$B$3</f>
        <v>#REF!</v>
      </c>
      <c r="R12" s="29" t="e">
        <f>[7]士兵阶位属性!$AZ12*#REF!*#REF!*$B$3</f>
        <v>#REF!</v>
      </c>
      <c r="T12" s="29">
        <v>80</v>
      </c>
      <c r="U12" s="29" t="e">
        <f t="shared" si="1"/>
        <v>#REF!</v>
      </c>
      <c r="V12" s="29" t="e">
        <f t="shared" si="0"/>
        <v>#REF!</v>
      </c>
      <c r="W12" s="29" t="e">
        <f t="shared" si="0"/>
        <v>#REF!</v>
      </c>
      <c r="X12" s="29" t="e">
        <f t="shared" si="0"/>
        <v>#REF!</v>
      </c>
      <c r="Y12" s="29" t="e">
        <f t="shared" si="0"/>
        <v>#REF!</v>
      </c>
      <c r="Z12" s="8"/>
    </row>
    <row r="13" spans="1:26" x14ac:dyDescent="0.15">
      <c r="F13" s="29">
        <v>9</v>
      </c>
      <c r="G13" s="29">
        <f>[6]属性汇总!CY12</f>
        <v>31.5</v>
      </c>
      <c r="H13" s="29">
        <f>[6]属性汇总!CZ12</f>
        <v>31.555243980074231</v>
      </c>
      <c r="I13" s="29">
        <f>[6]属性汇总!DA12</f>
        <v>31.366382500236259</v>
      </c>
      <c r="J13" s="29">
        <f>[6]属性汇总!DB12</f>
        <v>32.396210320714424</v>
      </c>
      <c r="K13" s="29">
        <f>[6]属性汇总!DC12</f>
        <v>32.341958024265722</v>
      </c>
      <c r="M13" s="29">
        <v>9</v>
      </c>
      <c r="N13" s="29" t="e">
        <f>[7]士兵阶位属性!$AZ13*#REF!*#REF!*$B$3</f>
        <v>#REF!</v>
      </c>
      <c r="O13" s="29" t="e">
        <f>[7]士兵阶位属性!$AZ13*#REF!*#REF!*$B$3</f>
        <v>#REF!</v>
      </c>
      <c r="P13" s="29" t="e">
        <f>[7]士兵阶位属性!$AZ13*#REF!*#REF!*$B$3</f>
        <v>#REF!</v>
      </c>
      <c r="Q13" s="29" t="e">
        <f>[7]士兵阶位属性!$AZ13*#REF!*#REF!*$B$3</f>
        <v>#REF!</v>
      </c>
      <c r="R13" s="29" t="e">
        <f>[7]士兵阶位属性!$AZ13*#REF!*#REF!*$B$3</f>
        <v>#REF!</v>
      </c>
      <c r="U13" s="8"/>
      <c r="V13" s="8"/>
      <c r="W13" s="8"/>
      <c r="X13" s="8"/>
      <c r="Y13" s="8"/>
      <c r="Z13" s="8"/>
    </row>
    <row r="14" spans="1:26" x14ac:dyDescent="0.15">
      <c r="F14" s="29">
        <v>10</v>
      </c>
      <c r="G14" s="29">
        <f>[6]属性汇总!CY13</f>
        <v>35</v>
      </c>
      <c r="H14" s="29">
        <f>[6]属性汇总!CZ13</f>
        <v>35.004155429061207</v>
      </c>
      <c r="I14" s="29">
        <f>[6]属性汇总!DA13</f>
        <v>34.851536111373619</v>
      </c>
      <c r="J14" s="29">
        <f>[6]属性汇总!DB13</f>
        <v>35.99578924523825</v>
      </c>
      <c r="K14" s="29">
        <f>[6]属性汇总!DC13</f>
        <v>35.935508915850804</v>
      </c>
      <c r="M14" s="29">
        <v>10</v>
      </c>
      <c r="N14" s="29" t="e">
        <f>[7]士兵阶位属性!$AZ14*#REF!*#REF!*$B$3</f>
        <v>#REF!</v>
      </c>
      <c r="O14" s="29" t="e">
        <f>[7]士兵阶位属性!$AZ14*#REF!*#REF!*$B$3</f>
        <v>#REF!</v>
      </c>
      <c r="P14" s="29" t="e">
        <f>[7]士兵阶位属性!$AZ14*#REF!*#REF!*$B$3</f>
        <v>#REF!</v>
      </c>
      <c r="Q14" s="29" t="e">
        <f>[7]士兵阶位属性!$AZ14*#REF!*#REF!*$B$3</f>
        <v>#REF!</v>
      </c>
      <c r="R14" s="29" t="e">
        <f>[7]士兵阶位属性!$AZ14*#REF!*#REF!*$B$3</f>
        <v>#REF!</v>
      </c>
      <c r="U14" s="8"/>
      <c r="V14" s="8"/>
      <c r="W14" s="8"/>
      <c r="X14" s="8"/>
      <c r="Y14" s="8"/>
      <c r="Z14" s="8"/>
    </row>
    <row r="15" spans="1:26" x14ac:dyDescent="0.15">
      <c r="F15" s="29">
        <v>11</v>
      </c>
      <c r="G15" s="29">
        <f>[6]属性汇总!CY14</f>
        <v>37.1</v>
      </c>
      <c r="H15" s="29">
        <f>[6]属性汇总!CZ14</f>
        <v>37.106117406983174</v>
      </c>
      <c r="I15" s="29">
        <f>[6]属性汇总!DA14</f>
        <v>37.092784850199635</v>
      </c>
      <c r="J15" s="29">
        <f>[6]属性汇总!DB14</f>
        <v>38</v>
      </c>
      <c r="K15" s="29">
        <f>[6]属性汇总!DC14</f>
        <v>38</v>
      </c>
      <c r="M15" s="29">
        <v>11</v>
      </c>
      <c r="N15" s="29" t="e">
        <f>[7]士兵阶位属性!$AZ15*#REF!*#REF!*$B$3</f>
        <v>#REF!</v>
      </c>
      <c r="O15" s="29" t="e">
        <f>[7]士兵阶位属性!$AZ15*#REF!*#REF!*$B$3</f>
        <v>#REF!</v>
      </c>
      <c r="P15" s="29" t="e">
        <f>[7]士兵阶位属性!$AZ15*#REF!*#REF!*$B$3</f>
        <v>#REF!</v>
      </c>
      <c r="Q15" s="29" t="e">
        <f>[7]士兵阶位属性!$AZ15*#REF!*#REF!*$B$3</f>
        <v>#REF!</v>
      </c>
      <c r="R15" s="29" t="e">
        <f>[7]士兵阶位属性!$AZ15*#REF!*#REF!*$B$3</f>
        <v>#REF!</v>
      </c>
      <c r="U15" s="8"/>
      <c r="V15" s="8"/>
      <c r="X15" s="8"/>
      <c r="Y15" s="8"/>
    </row>
    <row r="16" spans="1:26" x14ac:dyDescent="0.15">
      <c r="F16" s="29">
        <v>12</v>
      </c>
      <c r="G16" s="29">
        <f>[6]属性汇总!CY15</f>
        <v>39.200000000000003</v>
      </c>
      <c r="H16" s="29">
        <f>[6]属性汇总!CZ15</f>
        <v>39.208079384905133</v>
      </c>
      <c r="I16" s="29">
        <f>[6]属性汇总!DA15</f>
        <v>39.195875158303423</v>
      </c>
      <c r="J16" s="29">
        <f>[6]属性汇总!DB15</f>
        <v>40</v>
      </c>
      <c r="K16" s="29">
        <f>[6]属性汇总!DC15</f>
        <v>40</v>
      </c>
      <c r="M16" s="29">
        <v>12</v>
      </c>
      <c r="N16" s="29" t="e">
        <f>[7]士兵阶位属性!$AZ16*#REF!*#REF!*$B$3</f>
        <v>#REF!</v>
      </c>
      <c r="O16" s="29" t="e">
        <f>[7]士兵阶位属性!$AZ16*#REF!*#REF!*$B$3</f>
        <v>#REF!</v>
      </c>
      <c r="P16" s="29" t="e">
        <f>[7]士兵阶位属性!$AZ16*#REF!*#REF!*$B$3</f>
        <v>#REF!</v>
      </c>
      <c r="Q16" s="29" t="e">
        <f>[7]士兵阶位属性!$AZ16*#REF!*#REF!*$B$3</f>
        <v>#REF!</v>
      </c>
      <c r="R16" s="29" t="e">
        <f>[7]士兵阶位属性!$AZ16*#REF!*#REF!*$B$3</f>
        <v>#REF!</v>
      </c>
      <c r="U16" s="8"/>
      <c r="V16" s="8"/>
      <c r="X16" s="8"/>
      <c r="Y16" s="8"/>
    </row>
    <row r="17" spans="6:26" x14ac:dyDescent="0.15">
      <c r="F17" s="29">
        <v>13</v>
      </c>
      <c r="G17" s="29">
        <f>[6]属性汇总!CY16</f>
        <v>41.3</v>
      </c>
      <c r="H17" s="29">
        <f>[6]属性汇总!CZ16</f>
        <v>41.3100413628271</v>
      </c>
      <c r="I17" s="29">
        <f>[6]属性汇总!DA16</f>
        <v>41.298965466407211</v>
      </c>
      <c r="J17" s="29">
        <f>[6]属性汇总!DB16</f>
        <v>42</v>
      </c>
      <c r="K17" s="29">
        <f>[6]属性汇总!DC16</f>
        <v>42</v>
      </c>
      <c r="M17" s="29">
        <v>13</v>
      </c>
      <c r="N17" s="29" t="e">
        <f>[7]士兵阶位属性!$AZ17*#REF!*#REF!*$B$3</f>
        <v>#REF!</v>
      </c>
      <c r="O17" s="29" t="e">
        <f>[7]士兵阶位属性!$AZ17*#REF!*#REF!*$B$3</f>
        <v>#REF!</v>
      </c>
      <c r="P17" s="29" t="e">
        <f>[7]士兵阶位属性!$AZ17*#REF!*#REF!*$B$3</f>
        <v>#REF!</v>
      </c>
      <c r="Q17" s="29" t="e">
        <f>[7]士兵阶位属性!$AZ17*#REF!*#REF!*$B$3</f>
        <v>#REF!</v>
      </c>
      <c r="R17" s="29" t="e">
        <f>[7]士兵阶位属性!$AZ17*#REF!*#REF!*$B$3</f>
        <v>#REF!</v>
      </c>
      <c r="U17" s="8"/>
      <c r="V17" s="8"/>
      <c r="W17" s="8"/>
      <c r="X17" s="8"/>
      <c r="Y17" s="8"/>
    </row>
    <row r="18" spans="6:26" x14ac:dyDescent="0.15">
      <c r="F18" s="29">
        <v>14</v>
      </c>
      <c r="G18" s="29">
        <f>[6]属性汇总!CY17</f>
        <v>43.4</v>
      </c>
      <c r="H18" s="29">
        <f>[6]属性汇总!CZ17</f>
        <v>43.41200334074906</v>
      </c>
      <c r="I18" s="29">
        <f>[6]属性汇总!DA17</f>
        <v>43.402055774510998</v>
      </c>
      <c r="J18" s="29">
        <f>[6]属性汇总!DB17</f>
        <v>44</v>
      </c>
      <c r="K18" s="29">
        <f>[6]属性汇总!DC17</f>
        <v>44</v>
      </c>
      <c r="M18" s="29">
        <v>14</v>
      </c>
      <c r="N18" s="29" t="e">
        <f>[7]士兵阶位属性!$AZ18*#REF!*#REF!*$B$3</f>
        <v>#REF!</v>
      </c>
      <c r="O18" s="29" t="e">
        <f>[7]士兵阶位属性!$AZ18*#REF!*#REF!*$B$3</f>
        <v>#REF!</v>
      </c>
      <c r="P18" s="29" t="e">
        <f>[7]士兵阶位属性!$AZ18*#REF!*#REF!*$B$3</f>
        <v>#REF!</v>
      </c>
      <c r="Q18" s="29" t="e">
        <f>[7]士兵阶位属性!$AZ18*#REF!*#REF!*$B$3</f>
        <v>#REF!</v>
      </c>
      <c r="R18" s="29" t="e">
        <f>[7]士兵阶位属性!$AZ18*#REF!*#REF!*$B$3</f>
        <v>#REF!</v>
      </c>
      <c r="X18" s="8"/>
    </row>
    <row r="19" spans="6:26" x14ac:dyDescent="0.15">
      <c r="F19" s="29">
        <v>15</v>
      </c>
      <c r="G19" s="29">
        <f>[6]属性汇总!CY18</f>
        <v>45.5</v>
      </c>
      <c r="H19" s="29">
        <f>[6]属性汇总!CZ18</f>
        <v>45.513965318671026</v>
      </c>
      <c r="I19" s="29">
        <f>[6]属性汇总!DA18</f>
        <v>45.505146082614786</v>
      </c>
      <c r="J19" s="29">
        <f>[6]属性汇总!DB18</f>
        <v>46</v>
      </c>
      <c r="K19" s="29">
        <f>[6]属性汇总!DC18</f>
        <v>46</v>
      </c>
      <c r="M19" s="29">
        <v>15</v>
      </c>
      <c r="N19" s="29" t="e">
        <f>[7]士兵阶位属性!$AZ19*#REF!*#REF!*$B$3</f>
        <v>#REF!</v>
      </c>
      <c r="O19" s="29" t="e">
        <f>[7]士兵阶位属性!$AZ19*#REF!*#REF!*$B$3</f>
        <v>#REF!</v>
      </c>
      <c r="P19" s="29" t="e">
        <f>[7]士兵阶位属性!$AZ19*#REF!*#REF!*$B$3</f>
        <v>#REF!</v>
      </c>
      <c r="Q19" s="29" t="e">
        <f>[7]士兵阶位属性!$AZ19*#REF!*#REF!*$B$3</f>
        <v>#REF!</v>
      </c>
      <c r="R19" s="29" t="e">
        <f>[7]士兵阶位属性!$AZ19*#REF!*#REF!*$B$3</f>
        <v>#REF!</v>
      </c>
      <c r="U19" s="8"/>
      <c r="Y19" s="8"/>
    </row>
    <row r="20" spans="6:26" x14ac:dyDescent="0.15">
      <c r="F20" s="29">
        <v>16</v>
      </c>
      <c r="G20" s="29">
        <f>[6]属性汇总!CY19</f>
        <v>47.6</v>
      </c>
      <c r="H20" s="29">
        <f>[6]属性汇总!CZ19</f>
        <v>47.615927296592986</v>
      </c>
      <c r="I20" s="29">
        <f>[6]属性汇总!DA19</f>
        <v>47.608236390718574</v>
      </c>
      <c r="J20" s="29">
        <f>[6]属性汇总!DB19</f>
        <v>48</v>
      </c>
      <c r="K20" s="29">
        <f>[6]属性汇总!DC19</f>
        <v>48</v>
      </c>
      <c r="M20" s="29">
        <v>16</v>
      </c>
      <c r="N20" s="29" t="e">
        <f>[7]士兵阶位属性!$AZ20*#REF!*#REF!*$B$3</f>
        <v>#REF!</v>
      </c>
      <c r="O20" s="29" t="e">
        <f>[7]士兵阶位属性!$AZ20*#REF!*#REF!*$B$3</f>
        <v>#REF!</v>
      </c>
      <c r="P20" s="29" t="e">
        <f>[7]士兵阶位属性!$AZ20*#REF!*#REF!*$B$3</f>
        <v>#REF!</v>
      </c>
      <c r="Q20" s="29" t="e">
        <f>[7]士兵阶位属性!$AZ20*#REF!*#REF!*$B$3</f>
        <v>#REF!</v>
      </c>
      <c r="R20" s="29" t="e">
        <f>[7]士兵阶位属性!$AZ20*#REF!*#REF!*$B$3</f>
        <v>#REF!</v>
      </c>
      <c r="U20" s="8"/>
      <c r="V20" s="8"/>
      <c r="W20" s="8"/>
      <c r="X20" s="8"/>
      <c r="Y20" s="8"/>
    </row>
    <row r="21" spans="6:26" x14ac:dyDescent="0.15">
      <c r="F21" s="29">
        <v>17</v>
      </c>
      <c r="G21" s="29">
        <f>[6]属性汇总!CY20</f>
        <v>49.7</v>
      </c>
      <c r="H21" s="29">
        <f>[6]属性汇总!CZ20</f>
        <v>49.717889274514953</v>
      </c>
      <c r="I21" s="29">
        <f>[6]属性汇总!DA20</f>
        <v>49.711326698822361</v>
      </c>
      <c r="J21" s="29">
        <f>[6]属性汇总!DB20</f>
        <v>49.999999999999993</v>
      </c>
      <c r="K21" s="29">
        <f>[6]属性汇总!DC20</f>
        <v>50</v>
      </c>
      <c r="M21" s="29">
        <v>17</v>
      </c>
      <c r="N21" s="29" t="e">
        <f>[7]士兵阶位属性!$AZ21*#REF!*#REF!*$B$3</f>
        <v>#REF!</v>
      </c>
      <c r="O21" s="29" t="e">
        <f>[7]士兵阶位属性!$AZ21*#REF!*#REF!*$B$3</f>
        <v>#REF!</v>
      </c>
      <c r="P21" s="29" t="e">
        <f>[7]士兵阶位属性!$AZ21*#REF!*#REF!*$B$3</f>
        <v>#REF!</v>
      </c>
      <c r="Q21" s="29" t="e">
        <f>[7]士兵阶位属性!$AZ21*#REF!*#REF!*$B$3</f>
        <v>#REF!</v>
      </c>
      <c r="R21" s="29" t="e">
        <f>[7]士兵阶位属性!$AZ21*#REF!*#REF!*$B$3</f>
        <v>#REF!</v>
      </c>
      <c r="U21" s="8"/>
      <c r="V21" s="8"/>
      <c r="W21" s="8"/>
      <c r="X21" s="8"/>
      <c r="Y21" s="8"/>
    </row>
    <row r="22" spans="6:26" x14ac:dyDescent="0.15">
      <c r="F22" s="29">
        <v>18</v>
      </c>
      <c r="G22" s="29">
        <f>[6]属性汇总!CY21</f>
        <v>51.8</v>
      </c>
      <c r="H22" s="29">
        <f>[6]属性汇总!CZ21</f>
        <v>51.819851252436919</v>
      </c>
      <c r="I22" s="29">
        <f>[6]属性汇总!DA21</f>
        <v>51.814417006926149</v>
      </c>
      <c r="J22" s="29">
        <f>[6]属性汇总!DB21</f>
        <v>51.999999999999993</v>
      </c>
      <c r="K22" s="29">
        <f>[6]属性汇总!DC21</f>
        <v>52</v>
      </c>
      <c r="M22" s="29">
        <v>18</v>
      </c>
      <c r="N22" s="29" t="e">
        <f>[7]士兵阶位属性!$AZ22*#REF!*#REF!*$B$3</f>
        <v>#REF!</v>
      </c>
      <c r="O22" s="29" t="e">
        <f>[7]士兵阶位属性!$AZ22*#REF!*#REF!*$B$3</f>
        <v>#REF!</v>
      </c>
      <c r="P22" s="29" t="e">
        <f>[7]士兵阶位属性!$AZ22*#REF!*#REF!*$B$3</f>
        <v>#REF!</v>
      </c>
      <c r="Q22" s="29" t="e">
        <f>[7]士兵阶位属性!$AZ22*#REF!*#REF!*$B$3</f>
        <v>#REF!</v>
      </c>
      <c r="R22" s="29" t="e">
        <f>[7]士兵阶位属性!$AZ22*#REF!*#REF!*$B$3</f>
        <v>#REF!</v>
      </c>
      <c r="U22" s="8"/>
      <c r="V22" s="8"/>
      <c r="W22" s="8"/>
      <c r="X22" s="8"/>
      <c r="Y22" s="8"/>
      <c r="Z22" s="8"/>
    </row>
    <row r="23" spans="6:26" x14ac:dyDescent="0.15">
      <c r="F23" s="29">
        <v>19</v>
      </c>
      <c r="G23" s="29">
        <f>[6]属性汇总!CY22</f>
        <v>53.900000000000006</v>
      </c>
      <c r="H23" s="29">
        <f>[6]属性汇总!CZ22</f>
        <v>53.921813230358879</v>
      </c>
      <c r="I23" s="29">
        <f>[6]属性汇总!DA22</f>
        <v>53.917507315029937</v>
      </c>
      <c r="J23" s="29">
        <f>[6]属性汇总!DB22</f>
        <v>53.999999999999993</v>
      </c>
      <c r="K23" s="29">
        <f>[6]属性汇总!DC22</f>
        <v>54</v>
      </c>
      <c r="M23" s="29">
        <v>19</v>
      </c>
      <c r="N23" s="29" t="e">
        <f>[7]士兵阶位属性!$AZ23*#REF!*#REF!*$B$3</f>
        <v>#REF!</v>
      </c>
      <c r="O23" s="29" t="e">
        <f>[7]士兵阶位属性!$AZ23*#REF!*#REF!*$B$3</f>
        <v>#REF!</v>
      </c>
      <c r="P23" s="29" t="e">
        <f>[7]士兵阶位属性!$AZ23*#REF!*#REF!*$B$3</f>
        <v>#REF!</v>
      </c>
      <c r="Q23" s="29" t="e">
        <f>[7]士兵阶位属性!$AZ23*#REF!*#REF!*$B$3</f>
        <v>#REF!</v>
      </c>
      <c r="R23" s="29" t="e">
        <f>[7]士兵阶位属性!$AZ23*#REF!*#REF!*$B$3</f>
        <v>#REF!</v>
      </c>
      <c r="U23" s="8"/>
      <c r="V23" s="8"/>
      <c r="W23" s="8"/>
      <c r="X23" s="8"/>
      <c r="Y23" s="8"/>
      <c r="Z23" s="8"/>
    </row>
    <row r="24" spans="6:26" x14ac:dyDescent="0.15">
      <c r="F24" s="29">
        <v>20</v>
      </c>
      <c r="G24" s="29">
        <f>[6]属性汇总!CY23</f>
        <v>56</v>
      </c>
      <c r="H24" s="29">
        <f>[6]属性汇总!CZ23</f>
        <v>55.999999999999993</v>
      </c>
      <c r="I24" s="29">
        <f>[6]属性汇总!DA23</f>
        <v>56</v>
      </c>
      <c r="J24" s="29">
        <f>[6]属性汇总!DB23</f>
        <v>55.999999999999993</v>
      </c>
      <c r="K24" s="29">
        <f>[6]属性汇总!DC23</f>
        <v>56</v>
      </c>
      <c r="M24" s="29">
        <v>20</v>
      </c>
      <c r="N24" s="29" t="e">
        <f>[7]士兵阶位属性!$AZ24*#REF!*#REF!*$B$3</f>
        <v>#REF!</v>
      </c>
      <c r="O24" s="29" t="e">
        <f>[7]士兵阶位属性!$AZ24*#REF!*#REF!*$B$3</f>
        <v>#REF!</v>
      </c>
      <c r="P24" s="29" t="e">
        <f>[7]士兵阶位属性!$AZ24*#REF!*#REF!*$B$3</f>
        <v>#REF!</v>
      </c>
      <c r="Q24" s="29" t="e">
        <f>[7]士兵阶位属性!$AZ24*#REF!*#REF!*$B$3</f>
        <v>#REF!</v>
      </c>
      <c r="R24" s="29" t="e">
        <f>[7]士兵阶位属性!$AZ24*#REF!*#REF!*$B$3</f>
        <v>#REF!</v>
      </c>
      <c r="U24" s="8"/>
      <c r="V24" s="8"/>
      <c r="W24" s="8"/>
      <c r="X24" s="8"/>
      <c r="Y24" s="8"/>
      <c r="Z24" s="8"/>
    </row>
    <row r="25" spans="6:26" x14ac:dyDescent="0.15">
      <c r="F25" s="29">
        <v>21</v>
      </c>
      <c r="G25" s="29">
        <f>[6]属性汇总!CY24</f>
        <v>58</v>
      </c>
      <c r="H25" s="29">
        <f>[6]属性汇总!CZ24</f>
        <v>57.999999999999993</v>
      </c>
      <c r="I25" s="29">
        <f>[6]属性汇总!DA24</f>
        <v>58</v>
      </c>
      <c r="J25" s="29">
        <f>[6]属性汇总!DB24</f>
        <v>57.999999999999993</v>
      </c>
      <c r="K25" s="29">
        <f>[6]属性汇总!DC24</f>
        <v>58</v>
      </c>
      <c r="M25" s="29">
        <v>21</v>
      </c>
      <c r="N25" s="29" t="e">
        <f>[7]士兵阶位属性!$AZ25*#REF!*#REF!*$B$3</f>
        <v>#REF!</v>
      </c>
      <c r="O25" s="29" t="e">
        <f>[7]士兵阶位属性!$AZ25*#REF!*#REF!*$B$3</f>
        <v>#REF!</v>
      </c>
      <c r="P25" s="29" t="e">
        <f>[7]士兵阶位属性!$AZ25*#REF!*#REF!*$B$3</f>
        <v>#REF!</v>
      </c>
      <c r="Q25" s="29" t="e">
        <f>[7]士兵阶位属性!$AZ25*#REF!*#REF!*$B$3</f>
        <v>#REF!</v>
      </c>
      <c r="R25" s="29" t="e">
        <f>[7]士兵阶位属性!$AZ25*#REF!*#REF!*$B$3</f>
        <v>#REF!</v>
      </c>
      <c r="U25" s="8"/>
      <c r="V25" s="8"/>
      <c r="W25" s="8"/>
      <c r="X25" s="8"/>
      <c r="Y25" s="8"/>
      <c r="Z25" s="8"/>
    </row>
    <row r="26" spans="6:26" x14ac:dyDescent="0.15">
      <c r="F26" s="29">
        <v>22</v>
      </c>
      <c r="G26" s="29">
        <f>[6]属性汇总!CY25</f>
        <v>60</v>
      </c>
      <c r="H26" s="29">
        <f>[6]属性汇总!CZ25</f>
        <v>60</v>
      </c>
      <c r="I26" s="29">
        <f>[6]属性汇总!DA25</f>
        <v>60</v>
      </c>
      <c r="J26" s="29">
        <f>[6]属性汇总!DB25</f>
        <v>60</v>
      </c>
      <c r="K26" s="29">
        <f>[6]属性汇总!DC25</f>
        <v>60</v>
      </c>
      <c r="M26" s="29">
        <v>22</v>
      </c>
      <c r="N26" s="29" t="e">
        <f>[7]士兵阶位属性!$AZ26*#REF!*#REF!*$B$3</f>
        <v>#REF!</v>
      </c>
      <c r="O26" s="29" t="e">
        <f>[7]士兵阶位属性!$AZ26*#REF!*#REF!*$B$3</f>
        <v>#REF!</v>
      </c>
      <c r="P26" s="29" t="e">
        <f>[7]士兵阶位属性!$AZ26*#REF!*#REF!*$B$3</f>
        <v>#REF!</v>
      </c>
      <c r="Q26" s="29" t="e">
        <f>[7]士兵阶位属性!$AZ26*#REF!*#REF!*$B$3</f>
        <v>#REF!</v>
      </c>
      <c r="R26" s="29" t="e">
        <f>[7]士兵阶位属性!$AZ26*#REF!*#REF!*$B$3</f>
        <v>#REF!</v>
      </c>
      <c r="U26" s="8"/>
      <c r="V26" s="8"/>
      <c r="W26" s="8"/>
      <c r="X26" s="8"/>
      <c r="Y26" s="8"/>
      <c r="Z26" s="8"/>
    </row>
    <row r="27" spans="6:26" x14ac:dyDescent="0.15">
      <c r="F27" s="29">
        <v>23</v>
      </c>
      <c r="G27" s="29">
        <f>[6]属性汇总!CY26</f>
        <v>62</v>
      </c>
      <c r="H27" s="29">
        <f>[6]属性汇总!CZ26</f>
        <v>62</v>
      </c>
      <c r="I27" s="29">
        <f>[6]属性汇总!DA26</f>
        <v>62</v>
      </c>
      <c r="J27" s="29">
        <f>[6]属性汇总!DB26</f>
        <v>62</v>
      </c>
      <c r="K27" s="29">
        <f>[6]属性汇总!DC26</f>
        <v>62</v>
      </c>
      <c r="M27" s="29">
        <v>23</v>
      </c>
      <c r="N27" s="29" t="e">
        <f>[7]士兵阶位属性!$AZ27*#REF!*#REF!*$B$3</f>
        <v>#REF!</v>
      </c>
      <c r="O27" s="29" t="e">
        <f>[7]士兵阶位属性!$AZ27*#REF!*#REF!*$B$3</f>
        <v>#REF!</v>
      </c>
      <c r="P27" s="29" t="e">
        <f>[7]士兵阶位属性!$AZ27*#REF!*#REF!*$B$3</f>
        <v>#REF!</v>
      </c>
      <c r="Q27" s="29" t="e">
        <f>[7]士兵阶位属性!$AZ27*#REF!*#REF!*$B$3</f>
        <v>#REF!</v>
      </c>
      <c r="R27" s="29" t="e">
        <f>[7]士兵阶位属性!$AZ27*#REF!*#REF!*$B$3</f>
        <v>#REF!</v>
      </c>
      <c r="U27" s="8"/>
      <c r="V27" s="8"/>
      <c r="W27" s="8"/>
      <c r="X27" s="8"/>
      <c r="Y27" s="8"/>
      <c r="Z27" s="8"/>
    </row>
    <row r="28" spans="6:26" x14ac:dyDescent="0.15">
      <c r="F28" s="29">
        <v>24</v>
      </c>
      <c r="G28" s="29">
        <f>[6]属性汇总!CY27</f>
        <v>64</v>
      </c>
      <c r="H28" s="29">
        <f>[6]属性汇总!CZ27</f>
        <v>64</v>
      </c>
      <c r="I28" s="29">
        <f>[6]属性汇总!DA27</f>
        <v>64</v>
      </c>
      <c r="J28" s="29">
        <f>[6]属性汇总!DB27</f>
        <v>64</v>
      </c>
      <c r="K28" s="29">
        <f>[6]属性汇总!DC27</f>
        <v>64</v>
      </c>
      <c r="M28" s="29">
        <v>24</v>
      </c>
      <c r="N28" s="29" t="e">
        <f>[7]士兵阶位属性!$AZ28*#REF!*#REF!*$B$3</f>
        <v>#REF!</v>
      </c>
      <c r="O28" s="29" t="e">
        <f>[7]士兵阶位属性!$AZ28*#REF!*#REF!*$B$3</f>
        <v>#REF!</v>
      </c>
      <c r="P28" s="29" t="e">
        <f>[7]士兵阶位属性!$AZ28*#REF!*#REF!*$B$3</f>
        <v>#REF!</v>
      </c>
      <c r="Q28" s="29" t="e">
        <f>[7]士兵阶位属性!$AZ28*#REF!*#REF!*$B$3</f>
        <v>#REF!</v>
      </c>
      <c r="R28" s="29" t="e">
        <f>[7]士兵阶位属性!$AZ28*#REF!*#REF!*$B$3</f>
        <v>#REF!</v>
      </c>
      <c r="U28" s="8"/>
      <c r="V28" s="8"/>
      <c r="W28" s="8"/>
      <c r="X28" s="8"/>
      <c r="Y28" s="8"/>
      <c r="Z28" s="8"/>
    </row>
    <row r="29" spans="6:26" x14ac:dyDescent="0.15">
      <c r="F29" s="29">
        <v>25</v>
      </c>
      <c r="G29" s="29">
        <f>[6]属性汇总!CY28</f>
        <v>66</v>
      </c>
      <c r="H29" s="29">
        <f>[6]属性汇总!CZ28</f>
        <v>66</v>
      </c>
      <c r="I29" s="29">
        <f>[6]属性汇总!DA28</f>
        <v>66</v>
      </c>
      <c r="J29" s="29">
        <f>[6]属性汇总!DB28</f>
        <v>66</v>
      </c>
      <c r="K29" s="29">
        <f>[6]属性汇总!DC28</f>
        <v>66</v>
      </c>
      <c r="M29" s="29">
        <v>25</v>
      </c>
      <c r="N29" s="29" t="e">
        <f>[7]士兵阶位属性!$AZ29*#REF!*#REF!*$B$3</f>
        <v>#REF!</v>
      </c>
      <c r="O29" s="29" t="e">
        <f>[7]士兵阶位属性!$AZ29*#REF!*#REF!*$B$3</f>
        <v>#REF!</v>
      </c>
      <c r="P29" s="29" t="e">
        <f>[7]士兵阶位属性!$AZ29*#REF!*#REF!*$B$3</f>
        <v>#REF!</v>
      </c>
      <c r="Q29" s="29" t="e">
        <f>[7]士兵阶位属性!$AZ29*#REF!*#REF!*$B$3</f>
        <v>#REF!</v>
      </c>
      <c r="R29" s="29" t="e">
        <f>[7]士兵阶位属性!$AZ29*#REF!*#REF!*$B$3</f>
        <v>#REF!</v>
      </c>
      <c r="U29" s="8"/>
      <c r="V29" s="8"/>
      <c r="W29" s="8"/>
      <c r="X29" s="8"/>
      <c r="Y29" s="8"/>
      <c r="Z29" s="8"/>
    </row>
    <row r="30" spans="6:26" x14ac:dyDescent="0.15">
      <c r="F30" s="29">
        <v>26</v>
      </c>
      <c r="G30" s="29">
        <f>[6]属性汇总!CY29</f>
        <v>68</v>
      </c>
      <c r="H30" s="29">
        <f>[6]属性汇总!CZ29</f>
        <v>68</v>
      </c>
      <c r="I30" s="29">
        <f>[6]属性汇总!DA29</f>
        <v>68</v>
      </c>
      <c r="J30" s="29">
        <f>[6]属性汇总!DB29</f>
        <v>68</v>
      </c>
      <c r="K30" s="29">
        <f>[6]属性汇总!DC29</f>
        <v>68</v>
      </c>
      <c r="M30" s="29">
        <v>26</v>
      </c>
      <c r="N30" s="29" t="e">
        <f>[7]士兵阶位属性!$AZ30*#REF!*#REF!*$B$3</f>
        <v>#REF!</v>
      </c>
      <c r="O30" s="29" t="e">
        <f>[7]士兵阶位属性!$AZ30*#REF!*#REF!*$B$3</f>
        <v>#REF!</v>
      </c>
      <c r="P30" s="29" t="e">
        <f>[7]士兵阶位属性!$AZ30*#REF!*#REF!*$B$3</f>
        <v>#REF!</v>
      </c>
      <c r="Q30" s="29" t="e">
        <f>[7]士兵阶位属性!$AZ30*#REF!*#REF!*$B$3</f>
        <v>#REF!</v>
      </c>
      <c r="R30" s="29" t="e">
        <f>[7]士兵阶位属性!$AZ30*#REF!*#REF!*$B$3</f>
        <v>#REF!</v>
      </c>
      <c r="U30" s="8"/>
      <c r="V30" s="8"/>
      <c r="W30" s="8"/>
      <c r="X30" s="8"/>
      <c r="Y30" s="8"/>
      <c r="Z30" s="8"/>
    </row>
    <row r="31" spans="6:26" x14ac:dyDescent="0.15">
      <c r="F31" s="29">
        <v>27</v>
      </c>
      <c r="G31" s="29">
        <f>[6]属性汇总!CY30</f>
        <v>70</v>
      </c>
      <c r="H31" s="29">
        <f>[6]属性汇总!CZ30</f>
        <v>70</v>
      </c>
      <c r="I31" s="29">
        <f>[6]属性汇总!DA30</f>
        <v>70</v>
      </c>
      <c r="J31" s="29">
        <f>[6]属性汇总!DB30</f>
        <v>70</v>
      </c>
      <c r="K31" s="29">
        <f>[6]属性汇总!DC30</f>
        <v>70</v>
      </c>
      <c r="M31" s="29">
        <v>27</v>
      </c>
      <c r="N31" s="29" t="e">
        <f>[7]士兵阶位属性!$AZ31*#REF!*#REF!*$B$3</f>
        <v>#REF!</v>
      </c>
      <c r="O31" s="29" t="e">
        <f>[7]士兵阶位属性!$AZ31*#REF!*#REF!*$B$3</f>
        <v>#REF!</v>
      </c>
      <c r="P31" s="29" t="e">
        <f>[7]士兵阶位属性!$AZ31*#REF!*#REF!*$B$3</f>
        <v>#REF!</v>
      </c>
      <c r="Q31" s="29" t="e">
        <f>[7]士兵阶位属性!$AZ31*#REF!*#REF!*$B$3</f>
        <v>#REF!</v>
      </c>
      <c r="R31" s="29" t="e">
        <f>[7]士兵阶位属性!$AZ31*#REF!*#REF!*$B$3</f>
        <v>#REF!</v>
      </c>
      <c r="U31" s="8"/>
      <c r="V31" s="8"/>
      <c r="W31" s="8"/>
      <c r="X31" s="8"/>
      <c r="Y31" s="8"/>
      <c r="Z31" s="8"/>
    </row>
    <row r="32" spans="6:26" x14ac:dyDescent="0.15">
      <c r="F32" s="29">
        <v>28</v>
      </c>
      <c r="G32" s="29">
        <f>[6]属性汇总!CY31</f>
        <v>72</v>
      </c>
      <c r="H32" s="29">
        <f>[6]属性汇总!CZ31</f>
        <v>72</v>
      </c>
      <c r="I32" s="29">
        <f>[6]属性汇总!DA31</f>
        <v>72</v>
      </c>
      <c r="J32" s="29">
        <f>[6]属性汇总!DB31</f>
        <v>72</v>
      </c>
      <c r="K32" s="29">
        <f>[6]属性汇总!DC31</f>
        <v>72</v>
      </c>
      <c r="M32" s="29">
        <v>28</v>
      </c>
      <c r="N32" s="29" t="e">
        <f>[7]士兵阶位属性!$AZ32*#REF!*#REF!*$B$3</f>
        <v>#REF!</v>
      </c>
      <c r="O32" s="29" t="e">
        <f>[7]士兵阶位属性!$AZ32*#REF!*#REF!*$B$3</f>
        <v>#REF!</v>
      </c>
      <c r="P32" s="29" t="e">
        <f>[7]士兵阶位属性!$AZ32*#REF!*#REF!*$B$3</f>
        <v>#REF!</v>
      </c>
      <c r="Q32" s="29" t="e">
        <f>[7]士兵阶位属性!$AZ32*#REF!*#REF!*$B$3</f>
        <v>#REF!</v>
      </c>
      <c r="R32" s="29" t="e">
        <f>[7]士兵阶位属性!$AZ32*#REF!*#REF!*$B$3</f>
        <v>#REF!</v>
      </c>
      <c r="U32" s="8"/>
      <c r="V32" s="8"/>
      <c r="W32" s="8"/>
      <c r="X32" s="8"/>
      <c r="Y32" s="8"/>
      <c r="Z32" s="8"/>
    </row>
    <row r="33" spans="6:26" x14ac:dyDescent="0.15">
      <c r="F33" s="29">
        <v>29</v>
      </c>
      <c r="G33" s="29">
        <f>[6]属性汇总!CY32</f>
        <v>74</v>
      </c>
      <c r="H33" s="29">
        <f>[6]属性汇总!CZ32</f>
        <v>74</v>
      </c>
      <c r="I33" s="29">
        <f>[6]属性汇总!DA32</f>
        <v>74</v>
      </c>
      <c r="J33" s="29">
        <f>[6]属性汇总!DB32</f>
        <v>74</v>
      </c>
      <c r="K33" s="29">
        <f>[6]属性汇总!DC32</f>
        <v>74</v>
      </c>
      <c r="M33" s="29">
        <v>29</v>
      </c>
      <c r="N33" s="29" t="e">
        <f>[7]士兵阶位属性!$AZ33*#REF!*#REF!*$B$3</f>
        <v>#REF!</v>
      </c>
      <c r="O33" s="29" t="e">
        <f>[7]士兵阶位属性!$AZ33*#REF!*#REF!*$B$3</f>
        <v>#REF!</v>
      </c>
      <c r="P33" s="29" t="e">
        <f>[7]士兵阶位属性!$AZ33*#REF!*#REF!*$B$3</f>
        <v>#REF!</v>
      </c>
      <c r="Q33" s="29" t="e">
        <f>[7]士兵阶位属性!$AZ33*#REF!*#REF!*$B$3</f>
        <v>#REF!</v>
      </c>
      <c r="R33" s="29" t="e">
        <f>[7]士兵阶位属性!$AZ33*#REF!*#REF!*$B$3</f>
        <v>#REF!</v>
      </c>
      <c r="U33" s="8"/>
      <c r="V33" s="8"/>
      <c r="W33" s="8"/>
      <c r="X33" s="8"/>
      <c r="Y33" s="8"/>
      <c r="Z33" s="8"/>
    </row>
    <row r="34" spans="6:26" x14ac:dyDescent="0.15">
      <c r="F34" s="29">
        <v>30</v>
      </c>
      <c r="G34" s="29">
        <f>[6]属性汇总!CY33</f>
        <v>76</v>
      </c>
      <c r="H34" s="29">
        <f>[6]属性汇总!CZ33</f>
        <v>76</v>
      </c>
      <c r="I34" s="29">
        <f>[6]属性汇总!DA33</f>
        <v>76</v>
      </c>
      <c r="J34" s="29">
        <f>[6]属性汇总!DB33</f>
        <v>76</v>
      </c>
      <c r="K34" s="29">
        <f>[6]属性汇总!DC33</f>
        <v>76</v>
      </c>
      <c r="M34" s="29">
        <v>30</v>
      </c>
      <c r="N34" s="29" t="e">
        <f>[7]士兵阶位属性!$AZ34*#REF!*#REF!*$B$3</f>
        <v>#REF!</v>
      </c>
      <c r="O34" s="29" t="e">
        <f>[7]士兵阶位属性!$AZ34*#REF!*#REF!*$B$3</f>
        <v>#REF!</v>
      </c>
      <c r="P34" s="29" t="e">
        <f>[7]士兵阶位属性!$AZ34*#REF!*#REF!*$B$3</f>
        <v>#REF!</v>
      </c>
      <c r="Q34" s="29" t="e">
        <f>[7]士兵阶位属性!$AZ34*#REF!*#REF!*$B$3</f>
        <v>#REF!</v>
      </c>
      <c r="R34" s="29" t="e">
        <f>[7]士兵阶位属性!$AZ34*#REF!*#REF!*$B$3</f>
        <v>#REF!</v>
      </c>
      <c r="U34" s="8"/>
      <c r="V34" s="8"/>
      <c r="W34" s="8"/>
      <c r="X34" s="8"/>
      <c r="Y34" s="8"/>
      <c r="Z34" s="8"/>
    </row>
    <row r="35" spans="6:26" x14ac:dyDescent="0.15">
      <c r="F35" s="29">
        <v>31</v>
      </c>
      <c r="G35" s="29">
        <f>[6]属性汇总!CY34</f>
        <v>78</v>
      </c>
      <c r="H35" s="29">
        <f>[6]属性汇总!CZ34</f>
        <v>78</v>
      </c>
      <c r="I35" s="29">
        <f>[6]属性汇总!DA34</f>
        <v>78</v>
      </c>
      <c r="J35" s="29">
        <f>[6]属性汇总!DB34</f>
        <v>78</v>
      </c>
      <c r="K35" s="29">
        <f>[6]属性汇总!DC34</f>
        <v>78</v>
      </c>
      <c r="M35" s="29">
        <v>31</v>
      </c>
      <c r="N35" s="29" t="e">
        <f>[7]士兵阶位属性!$AZ35*#REF!*#REF!*$B$3</f>
        <v>#REF!</v>
      </c>
      <c r="O35" s="29" t="e">
        <f>[7]士兵阶位属性!$AZ35*#REF!*#REF!*$B$3</f>
        <v>#REF!</v>
      </c>
      <c r="P35" s="29" t="e">
        <f>[7]士兵阶位属性!$AZ35*#REF!*#REF!*$B$3</f>
        <v>#REF!</v>
      </c>
      <c r="Q35" s="29" t="e">
        <f>[7]士兵阶位属性!$AZ35*#REF!*#REF!*$B$3</f>
        <v>#REF!</v>
      </c>
      <c r="R35" s="29" t="e">
        <f>[7]士兵阶位属性!$AZ35*#REF!*#REF!*$B$3</f>
        <v>#REF!</v>
      </c>
      <c r="U35" s="8"/>
      <c r="V35" s="8"/>
      <c r="W35" s="8"/>
      <c r="X35" s="8"/>
      <c r="Y35" s="8"/>
      <c r="Z35" s="8"/>
    </row>
    <row r="36" spans="6:26" x14ac:dyDescent="0.15">
      <c r="F36" s="29">
        <v>32</v>
      </c>
      <c r="G36" s="29">
        <f>[6]属性汇总!CY35</f>
        <v>80</v>
      </c>
      <c r="H36" s="29">
        <f>[6]属性汇总!CZ35</f>
        <v>80</v>
      </c>
      <c r="I36" s="29">
        <f>[6]属性汇总!DA35</f>
        <v>80</v>
      </c>
      <c r="J36" s="29">
        <f>[6]属性汇总!DB35</f>
        <v>80</v>
      </c>
      <c r="K36" s="29">
        <f>[6]属性汇总!DC35</f>
        <v>80</v>
      </c>
      <c r="M36" s="29">
        <v>32</v>
      </c>
      <c r="N36" s="29" t="e">
        <f>[7]士兵阶位属性!$AZ36*#REF!*#REF!*$B$3</f>
        <v>#REF!</v>
      </c>
      <c r="O36" s="29" t="e">
        <f>[7]士兵阶位属性!$AZ36*#REF!*#REF!*$B$3</f>
        <v>#REF!</v>
      </c>
      <c r="P36" s="29" t="e">
        <f>[7]士兵阶位属性!$AZ36*#REF!*#REF!*$B$3</f>
        <v>#REF!</v>
      </c>
      <c r="Q36" s="29" t="e">
        <f>[7]士兵阶位属性!$AZ36*#REF!*#REF!*$B$3</f>
        <v>#REF!</v>
      </c>
      <c r="R36" s="29" t="e">
        <f>[7]士兵阶位属性!$AZ36*#REF!*#REF!*$B$3</f>
        <v>#REF!</v>
      </c>
      <c r="U36" s="8"/>
      <c r="V36" s="8"/>
      <c r="W36" s="8"/>
      <c r="X36" s="8"/>
      <c r="Y36" s="8"/>
      <c r="Z36" s="8"/>
    </row>
    <row r="37" spans="6:26" x14ac:dyDescent="0.15">
      <c r="F37" s="29">
        <v>33</v>
      </c>
      <c r="G37" s="29">
        <f>[6]属性汇总!CY36</f>
        <v>82</v>
      </c>
      <c r="H37" s="29">
        <f>[6]属性汇总!CZ36</f>
        <v>82</v>
      </c>
      <c r="I37" s="29">
        <f>[6]属性汇总!DA36</f>
        <v>82</v>
      </c>
      <c r="J37" s="29">
        <f>[6]属性汇总!DB36</f>
        <v>82</v>
      </c>
      <c r="K37" s="29">
        <f>[6]属性汇总!DC36</f>
        <v>82</v>
      </c>
      <c r="M37" s="29">
        <v>33</v>
      </c>
      <c r="N37" s="29" t="e">
        <f>[7]士兵阶位属性!$AZ37*#REF!*#REF!*$B$3</f>
        <v>#REF!</v>
      </c>
      <c r="O37" s="29" t="e">
        <f>[7]士兵阶位属性!$AZ37*#REF!*#REF!*$B$3</f>
        <v>#REF!</v>
      </c>
      <c r="P37" s="29" t="e">
        <f>[7]士兵阶位属性!$AZ37*#REF!*#REF!*$B$3</f>
        <v>#REF!</v>
      </c>
      <c r="Q37" s="29" t="e">
        <f>[7]士兵阶位属性!$AZ37*#REF!*#REF!*$B$3</f>
        <v>#REF!</v>
      </c>
      <c r="R37" s="29" t="e">
        <f>[7]士兵阶位属性!$AZ37*#REF!*#REF!*$B$3</f>
        <v>#REF!</v>
      </c>
      <c r="U37" s="8"/>
      <c r="V37" s="8"/>
      <c r="W37" s="8"/>
      <c r="X37" s="8"/>
      <c r="Y37" s="8"/>
      <c r="Z37" s="8"/>
    </row>
    <row r="38" spans="6:26" x14ac:dyDescent="0.15">
      <c r="F38" s="29">
        <v>34</v>
      </c>
      <c r="G38" s="29">
        <f>[6]属性汇总!CY37</f>
        <v>84</v>
      </c>
      <c r="H38" s="29">
        <f>[6]属性汇总!CZ37</f>
        <v>84</v>
      </c>
      <c r="I38" s="29">
        <f>[6]属性汇总!DA37</f>
        <v>84</v>
      </c>
      <c r="J38" s="29">
        <f>[6]属性汇总!DB37</f>
        <v>84</v>
      </c>
      <c r="K38" s="29">
        <f>[6]属性汇总!DC37</f>
        <v>84</v>
      </c>
      <c r="M38" s="29">
        <v>34</v>
      </c>
      <c r="N38" s="29" t="e">
        <f>[7]士兵阶位属性!$AZ38*#REF!*#REF!*$B$3</f>
        <v>#REF!</v>
      </c>
      <c r="O38" s="29" t="e">
        <f>[7]士兵阶位属性!$AZ38*#REF!*#REF!*$B$3</f>
        <v>#REF!</v>
      </c>
      <c r="P38" s="29" t="e">
        <f>[7]士兵阶位属性!$AZ38*#REF!*#REF!*$B$3</f>
        <v>#REF!</v>
      </c>
      <c r="Q38" s="29" t="e">
        <f>[7]士兵阶位属性!$AZ38*#REF!*#REF!*$B$3</f>
        <v>#REF!</v>
      </c>
      <c r="R38" s="29" t="e">
        <f>[7]士兵阶位属性!$AZ38*#REF!*#REF!*$B$3</f>
        <v>#REF!</v>
      </c>
      <c r="U38" s="8"/>
      <c r="V38" s="8"/>
      <c r="W38" s="8"/>
      <c r="X38" s="8"/>
      <c r="Y38" s="8"/>
      <c r="Z38" s="8"/>
    </row>
    <row r="39" spans="6:26" x14ac:dyDescent="0.15">
      <c r="F39" s="29">
        <v>35</v>
      </c>
      <c r="G39" s="29">
        <f>[6]属性汇总!CY38</f>
        <v>86</v>
      </c>
      <c r="H39" s="29">
        <f>[6]属性汇总!CZ38</f>
        <v>86</v>
      </c>
      <c r="I39" s="29">
        <f>[6]属性汇总!DA38</f>
        <v>86</v>
      </c>
      <c r="J39" s="29">
        <f>[6]属性汇总!DB38</f>
        <v>86</v>
      </c>
      <c r="K39" s="29">
        <f>[6]属性汇总!DC38</f>
        <v>86</v>
      </c>
      <c r="M39" s="29">
        <v>35</v>
      </c>
      <c r="N39" s="29" t="e">
        <f>[7]士兵阶位属性!$AZ39*#REF!*#REF!*$B$3</f>
        <v>#REF!</v>
      </c>
      <c r="O39" s="29" t="e">
        <f>[7]士兵阶位属性!$AZ39*#REF!*#REF!*$B$3</f>
        <v>#REF!</v>
      </c>
      <c r="P39" s="29" t="e">
        <f>[7]士兵阶位属性!$AZ39*#REF!*#REF!*$B$3</f>
        <v>#REF!</v>
      </c>
      <c r="Q39" s="29" t="e">
        <f>[7]士兵阶位属性!$AZ39*#REF!*#REF!*$B$3</f>
        <v>#REF!</v>
      </c>
      <c r="R39" s="29" t="e">
        <f>[7]士兵阶位属性!$AZ39*#REF!*#REF!*$B$3</f>
        <v>#REF!</v>
      </c>
      <c r="Z39" s="8"/>
    </row>
    <row r="40" spans="6:26" x14ac:dyDescent="0.15">
      <c r="F40" s="29">
        <v>36</v>
      </c>
      <c r="G40" s="29">
        <f>[6]属性汇总!CY39</f>
        <v>88</v>
      </c>
      <c r="H40" s="29">
        <f>[6]属性汇总!CZ39</f>
        <v>88</v>
      </c>
      <c r="I40" s="29">
        <f>[6]属性汇总!DA39</f>
        <v>88</v>
      </c>
      <c r="J40" s="29">
        <f>[6]属性汇总!DB39</f>
        <v>88</v>
      </c>
      <c r="K40" s="29">
        <f>[6]属性汇总!DC39</f>
        <v>88</v>
      </c>
      <c r="M40" s="29">
        <v>36</v>
      </c>
      <c r="N40" s="29" t="e">
        <f>[7]士兵阶位属性!$AZ40*#REF!*#REF!*$B$3</f>
        <v>#REF!</v>
      </c>
      <c r="O40" s="29" t="e">
        <f>[7]士兵阶位属性!$AZ40*#REF!*#REF!*$B$3</f>
        <v>#REF!</v>
      </c>
      <c r="P40" s="29" t="e">
        <f>[7]士兵阶位属性!$AZ40*#REF!*#REF!*$B$3</f>
        <v>#REF!</v>
      </c>
      <c r="Q40" s="29" t="e">
        <f>[7]士兵阶位属性!$AZ40*#REF!*#REF!*$B$3</f>
        <v>#REF!</v>
      </c>
      <c r="R40" s="29" t="e">
        <f>[7]士兵阶位属性!$AZ40*#REF!*#REF!*$B$3</f>
        <v>#REF!</v>
      </c>
      <c r="Z40" s="8"/>
    </row>
    <row r="41" spans="6:26" x14ac:dyDescent="0.15">
      <c r="F41" s="29">
        <v>37</v>
      </c>
      <c r="G41" s="29">
        <f>[6]属性汇总!CY40</f>
        <v>90</v>
      </c>
      <c r="H41" s="29">
        <f>[6]属性汇总!CZ40</f>
        <v>90</v>
      </c>
      <c r="I41" s="29">
        <f>[6]属性汇总!DA40</f>
        <v>90</v>
      </c>
      <c r="J41" s="29">
        <f>[6]属性汇总!DB40</f>
        <v>90</v>
      </c>
      <c r="K41" s="29">
        <f>[6]属性汇总!DC40</f>
        <v>90</v>
      </c>
      <c r="M41" s="29">
        <v>37</v>
      </c>
      <c r="N41" s="29" t="e">
        <f>[7]士兵阶位属性!$AZ41*#REF!*#REF!*$B$3</f>
        <v>#REF!</v>
      </c>
      <c r="O41" s="29" t="e">
        <f>[7]士兵阶位属性!$AZ41*#REF!*#REF!*$B$3</f>
        <v>#REF!</v>
      </c>
      <c r="P41" s="29" t="e">
        <f>[7]士兵阶位属性!$AZ41*#REF!*#REF!*$B$3</f>
        <v>#REF!</v>
      </c>
      <c r="Q41" s="29" t="e">
        <f>[7]士兵阶位属性!$AZ41*#REF!*#REF!*$B$3</f>
        <v>#REF!</v>
      </c>
      <c r="R41" s="29" t="e">
        <f>[7]士兵阶位属性!$AZ41*#REF!*#REF!*$B$3</f>
        <v>#REF!</v>
      </c>
      <c r="Z41" s="8"/>
    </row>
    <row r="42" spans="6:26" x14ac:dyDescent="0.15">
      <c r="F42" s="29">
        <v>38</v>
      </c>
      <c r="G42" s="29">
        <f>[6]属性汇总!CY41</f>
        <v>92</v>
      </c>
      <c r="H42" s="29">
        <f>[6]属性汇总!CZ41</f>
        <v>92</v>
      </c>
      <c r="I42" s="29">
        <f>[6]属性汇总!DA41</f>
        <v>92</v>
      </c>
      <c r="J42" s="29">
        <f>[6]属性汇总!DB41</f>
        <v>92</v>
      </c>
      <c r="K42" s="29">
        <f>[6]属性汇总!DC41</f>
        <v>92</v>
      </c>
      <c r="M42" s="29">
        <v>38</v>
      </c>
      <c r="N42" s="29" t="e">
        <f>[7]士兵阶位属性!$AZ42*#REF!*#REF!*$B$3</f>
        <v>#REF!</v>
      </c>
      <c r="O42" s="29" t="e">
        <f>[7]士兵阶位属性!$AZ42*#REF!*#REF!*$B$3</f>
        <v>#REF!</v>
      </c>
      <c r="P42" s="29" t="e">
        <f>[7]士兵阶位属性!$AZ42*#REF!*#REF!*$B$3</f>
        <v>#REF!</v>
      </c>
      <c r="Q42" s="29" t="e">
        <f>[7]士兵阶位属性!$AZ42*#REF!*#REF!*$B$3</f>
        <v>#REF!</v>
      </c>
      <c r="R42" s="29" t="e">
        <f>[7]士兵阶位属性!$AZ42*#REF!*#REF!*$B$3</f>
        <v>#REF!</v>
      </c>
      <c r="Z42" s="8"/>
    </row>
    <row r="43" spans="6:26" x14ac:dyDescent="0.15">
      <c r="F43" s="29">
        <v>39</v>
      </c>
      <c r="G43" s="29">
        <f>[6]属性汇总!CY42</f>
        <v>94</v>
      </c>
      <c r="H43" s="29">
        <f>[6]属性汇总!CZ42</f>
        <v>94</v>
      </c>
      <c r="I43" s="29">
        <f>[6]属性汇总!DA42</f>
        <v>94</v>
      </c>
      <c r="J43" s="29">
        <f>[6]属性汇总!DB42</f>
        <v>94</v>
      </c>
      <c r="K43" s="29">
        <f>[6]属性汇总!DC42</f>
        <v>94</v>
      </c>
      <c r="M43" s="29">
        <v>39</v>
      </c>
      <c r="N43" s="29" t="e">
        <f>[7]士兵阶位属性!$AZ43*#REF!*#REF!*$B$3</f>
        <v>#REF!</v>
      </c>
      <c r="O43" s="29" t="e">
        <f>[7]士兵阶位属性!$AZ43*#REF!*#REF!*$B$3</f>
        <v>#REF!</v>
      </c>
      <c r="P43" s="29" t="e">
        <f>[7]士兵阶位属性!$AZ43*#REF!*#REF!*$B$3</f>
        <v>#REF!</v>
      </c>
      <c r="Q43" s="29" t="e">
        <f>[7]士兵阶位属性!$AZ43*#REF!*#REF!*$B$3</f>
        <v>#REF!</v>
      </c>
      <c r="R43" s="29" t="e">
        <f>[7]士兵阶位属性!$AZ43*#REF!*#REF!*$B$3</f>
        <v>#REF!</v>
      </c>
      <c r="Z43" s="8"/>
    </row>
    <row r="44" spans="6:26" x14ac:dyDescent="0.15">
      <c r="F44" s="29">
        <v>40</v>
      </c>
      <c r="G44" s="29">
        <f>[6]属性汇总!CY43</f>
        <v>96</v>
      </c>
      <c r="H44" s="29">
        <f>[6]属性汇总!CZ43</f>
        <v>96</v>
      </c>
      <c r="I44" s="29">
        <f>[6]属性汇总!DA43</f>
        <v>96</v>
      </c>
      <c r="J44" s="29">
        <f>[6]属性汇总!DB43</f>
        <v>96</v>
      </c>
      <c r="K44" s="29">
        <f>[6]属性汇总!DC43</f>
        <v>96</v>
      </c>
      <c r="M44" s="29">
        <v>40</v>
      </c>
      <c r="N44" s="29" t="e">
        <f>[7]士兵阶位属性!$AZ44*#REF!*#REF!*$B$3</f>
        <v>#REF!</v>
      </c>
      <c r="O44" s="29" t="e">
        <f>[7]士兵阶位属性!$AZ44*#REF!*#REF!*$B$3</f>
        <v>#REF!</v>
      </c>
      <c r="P44" s="29" t="e">
        <f>[7]士兵阶位属性!$AZ44*#REF!*#REF!*$B$3</f>
        <v>#REF!</v>
      </c>
      <c r="Q44" s="29" t="e">
        <f>[7]士兵阶位属性!$AZ44*#REF!*#REF!*$B$3</f>
        <v>#REF!</v>
      </c>
      <c r="R44" s="29" t="e">
        <f>[7]士兵阶位属性!$AZ44*#REF!*#REF!*$B$3</f>
        <v>#REF!</v>
      </c>
      <c r="Z44" s="8"/>
    </row>
    <row r="45" spans="6:26" x14ac:dyDescent="0.15">
      <c r="F45" s="29">
        <v>41</v>
      </c>
      <c r="G45" s="29">
        <f>[6]属性汇总!CY44</f>
        <v>98</v>
      </c>
      <c r="H45" s="29">
        <f>[6]属性汇总!CZ44</f>
        <v>98</v>
      </c>
      <c r="I45" s="29">
        <f>[6]属性汇总!DA44</f>
        <v>98</v>
      </c>
      <c r="J45" s="29">
        <f>[6]属性汇总!DB44</f>
        <v>98</v>
      </c>
      <c r="K45" s="29">
        <f>[6]属性汇总!DC44</f>
        <v>98</v>
      </c>
      <c r="M45" s="29">
        <v>41</v>
      </c>
      <c r="N45" s="29" t="e">
        <f>[7]士兵阶位属性!$AZ45*#REF!*#REF!*$B$3</f>
        <v>#REF!</v>
      </c>
      <c r="O45" s="29" t="e">
        <f>[7]士兵阶位属性!$AZ45*#REF!*#REF!*$B$3</f>
        <v>#REF!</v>
      </c>
      <c r="P45" s="29" t="e">
        <f>[7]士兵阶位属性!$AZ45*#REF!*#REF!*$B$3</f>
        <v>#REF!</v>
      </c>
      <c r="Q45" s="29" t="e">
        <f>[7]士兵阶位属性!$AZ45*#REF!*#REF!*$B$3</f>
        <v>#REF!</v>
      </c>
      <c r="R45" s="29" t="e">
        <f>[7]士兵阶位属性!$AZ45*#REF!*#REF!*$B$3</f>
        <v>#REF!</v>
      </c>
      <c r="Z45" s="8"/>
    </row>
    <row r="46" spans="6:26" x14ac:dyDescent="0.15">
      <c r="F46" s="29">
        <v>42</v>
      </c>
      <c r="G46" s="29">
        <f>[6]属性汇总!CY45</f>
        <v>100</v>
      </c>
      <c r="H46" s="29">
        <f>[6]属性汇总!CZ45</f>
        <v>100.00000000000001</v>
      </c>
      <c r="I46" s="29">
        <f>[6]属性汇总!DA45</f>
        <v>100</v>
      </c>
      <c r="J46" s="29">
        <f>[6]属性汇总!DB45</f>
        <v>99.999999999999986</v>
      </c>
      <c r="K46" s="29">
        <f>[6]属性汇总!DC45</f>
        <v>100</v>
      </c>
      <c r="M46" s="29">
        <v>42</v>
      </c>
      <c r="N46" s="29" t="e">
        <f>[7]士兵阶位属性!$AZ46*#REF!*#REF!*$B$3</f>
        <v>#REF!</v>
      </c>
      <c r="O46" s="29" t="e">
        <f>[7]士兵阶位属性!$AZ46*#REF!*#REF!*$B$3</f>
        <v>#REF!</v>
      </c>
      <c r="P46" s="29" t="e">
        <f>[7]士兵阶位属性!$AZ46*#REF!*#REF!*$B$3</f>
        <v>#REF!</v>
      </c>
      <c r="Q46" s="29" t="e">
        <f>[7]士兵阶位属性!$AZ46*#REF!*#REF!*$B$3</f>
        <v>#REF!</v>
      </c>
      <c r="R46" s="29" t="e">
        <f>[7]士兵阶位属性!$AZ46*#REF!*#REF!*$B$3</f>
        <v>#REF!</v>
      </c>
      <c r="Z46" s="8"/>
    </row>
    <row r="47" spans="6:26" x14ac:dyDescent="0.15">
      <c r="F47" s="29">
        <v>43</v>
      </c>
      <c r="G47" s="29">
        <f>[6]属性汇总!CY46</f>
        <v>102</v>
      </c>
      <c r="H47" s="29">
        <f>[6]属性汇总!CZ46</f>
        <v>102.00000000000001</v>
      </c>
      <c r="I47" s="29">
        <f>[6]属性汇总!DA46</f>
        <v>102</v>
      </c>
      <c r="J47" s="29">
        <f>[6]属性汇总!DB46</f>
        <v>101.99999999999999</v>
      </c>
      <c r="K47" s="29">
        <f>[6]属性汇总!DC46</f>
        <v>102</v>
      </c>
      <c r="M47" s="29">
        <v>43</v>
      </c>
      <c r="N47" s="29" t="e">
        <f>[7]士兵阶位属性!$AZ47*#REF!*#REF!*$B$3</f>
        <v>#REF!</v>
      </c>
      <c r="O47" s="29" t="e">
        <f>[7]士兵阶位属性!$AZ47*#REF!*#REF!*$B$3</f>
        <v>#REF!</v>
      </c>
      <c r="P47" s="29" t="e">
        <f>[7]士兵阶位属性!$AZ47*#REF!*#REF!*$B$3</f>
        <v>#REF!</v>
      </c>
      <c r="Q47" s="29" t="e">
        <f>[7]士兵阶位属性!$AZ47*#REF!*#REF!*$B$3</f>
        <v>#REF!</v>
      </c>
      <c r="R47" s="29" t="e">
        <f>[7]士兵阶位属性!$AZ47*#REF!*#REF!*$B$3</f>
        <v>#REF!</v>
      </c>
      <c r="Z47" s="8"/>
    </row>
    <row r="48" spans="6:26" x14ac:dyDescent="0.15">
      <c r="F48" s="29">
        <v>44</v>
      </c>
      <c r="G48" s="29">
        <f>[6]属性汇总!CY47</f>
        <v>104</v>
      </c>
      <c r="H48" s="29">
        <f>[6]属性汇总!CZ47</f>
        <v>104.00000000000001</v>
      </c>
      <c r="I48" s="29">
        <f>[6]属性汇总!DA47</f>
        <v>104</v>
      </c>
      <c r="J48" s="29">
        <f>[6]属性汇总!DB47</f>
        <v>103.99999999999999</v>
      </c>
      <c r="K48" s="29">
        <f>[6]属性汇总!DC47</f>
        <v>104</v>
      </c>
      <c r="M48" s="29">
        <v>44</v>
      </c>
      <c r="N48" s="29" t="e">
        <f>[7]士兵阶位属性!$AZ48*#REF!*#REF!*$B$3</f>
        <v>#REF!</v>
      </c>
      <c r="O48" s="29" t="e">
        <f>[7]士兵阶位属性!$AZ48*#REF!*#REF!*$B$3</f>
        <v>#REF!</v>
      </c>
      <c r="P48" s="29" t="e">
        <f>[7]士兵阶位属性!$AZ48*#REF!*#REF!*$B$3</f>
        <v>#REF!</v>
      </c>
      <c r="Q48" s="29" t="e">
        <f>[7]士兵阶位属性!$AZ48*#REF!*#REF!*$B$3</f>
        <v>#REF!</v>
      </c>
      <c r="R48" s="29" t="e">
        <f>[7]士兵阶位属性!$AZ48*#REF!*#REF!*$B$3</f>
        <v>#REF!</v>
      </c>
      <c r="Z48" s="8"/>
    </row>
    <row r="49" spans="6:26" x14ac:dyDescent="0.15">
      <c r="F49" s="29">
        <v>45</v>
      </c>
      <c r="G49" s="29">
        <f>[6]属性汇总!CY48</f>
        <v>106</v>
      </c>
      <c r="H49" s="29">
        <f>[6]属性汇总!CZ48</f>
        <v>106.00000000000001</v>
      </c>
      <c r="I49" s="29">
        <f>[6]属性汇总!DA48</f>
        <v>106</v>
      </c>
      <c r="J49" s="29">
        <f>[6]属性汇总!DB48</f>
        <v>105.99999999999999</v>
      </c>
      <c r="K49" s="29">
        <f>[6]属性汇总!DC48</f>
        <v>106</v>
      </c>
      <c r="M49" s="29">
        <v>45</v>
      </c>
      <c r="N49" s="29" t="e">
        <f>[7]士兵阶位属性!$AZ49*#REF!*#REF!*$B$3</f>
        <v>#REF!</v>
      </c>
      <c r="O49" s="29" t="e">
        <f>[7]士兵阶位属性!$AZ49*#REF!*#REF!*$B$3</f>
        <v>#REF!</v>
      </c>
      <c r="P49" s="29" t="e">
        <f>[7]士兵阶位属性!$AZ49*#REF!*#REF!*$B$3</f>
        <v>#REF!</v>
      </c>
      <c r="Q49" s="29" t="e">
        <f>[7]士兵阶位属性!$AZ49*#REF!*#REF!*$B$3</f>
        <v>#REF!</v>
      </c>
      <c r="R49" s="29" t="e">
        <f>[7]士兵阶位属性!$AZ49*#REF!*#REF!*$B$3</f>
        <v>#REF!</v>
      </c>
      <c r="Z49" s="8"/>
    </row>
    <row r="50" spans="6:26" x14ac:dyDescent="0.15">
      <c r="F50" s="29">
        <v>46</v>
      </c>
      <c r="G50" s="29">
        <f>[6]属性汇总!CY49</f>
        <v>108</v>
      </c>
      <c r="H50" s="29">
        <f>[6]属性汇总!CZ49</f>
        <v>108.00000000000001</v>
      </c>
      <c r="I50" s="29">
        <f>[6]属性汇总!DA49</f>
        <v>108</v>
      </c>
      <c r="J50" s="29">
        <f>[6]属性汇总!DB49</f>
        <v>108</v>
      </c>
      <c r="K50" s="29">
        <f>[6]属性汇总!DC49</f>
        <v>108</v>
      </c>
      <c r="M50" s="29">
        <v>46</v>
      </c>
      <c r="N50" s="29" t="e">
        <f>[7]士兵阶位属性!$AZ50*#REF!*#REF!*$B$3</f>
        <v>#REF!</v>
      </c>
      <c r="O50" s="29" t="e">
        <f>[7]士兵阶位属性!$AZ50*#REF!*#REF!*$B$3</f>
        <v>#REF!</v>
      </c>
      <c r="P50" s="29" t="e">
        <f>[7]士兵阶位属性!$AZ50*#REF!*#REF!*$B$3</f>
        <v>#REF!</v>
      </c>
      <c r="Q50" s="29" t="e">
        <f>[7]士兵阶位属性!$AZ50*#REF!*#REF!*$B$3</f>
        <v>#REF!</v>
      </c>
      <c r="R50" s="29" t="e">
        <f>[7]士兵阶位属性!$AZ50*#REF!*#REF!*$B$3</f>
        <v>#REF!</v>
      </c>
      <c r="Z50" s="8"/>
    </row>
    <row r="51" spans="6:26" x14ac:dyDescent="0.15">
      <c r="F51" s="29">
        <v>47</v>
      </c>
      <c r="G51" s="29">
        <f>[6]属性汇总!CY50</f>
        <v>110</v>
      </c>
      <c r="H51" s="29">
        <f>[6]属性汇总!CZ50</f>
        <v>110.00000000000001</v>
      </c>
      <c r="I51" s="29">
        <f>[6]属性汇总!DA50</f>
        <v>110.00000000000001</v>
      </c>
      <c r="J51" s="29">
        <f>[6]属性汇总!DB50</f>
        <v>110</v>
      </c>
      <c r="K51" s="29">
        <f>[6]属性汇总!DC50</f>
        <v>110</v>
      </c>
      <c r="M51" s="29">
        <v>47</v>
      </c>
      <c r="N51" s="29" t="e">
        <f>[7]士兵阶位属性!$AZ51*#REF!*#REF!*$B$3</f>
        <v>#REF!</v>
      </c>
      <c r="O51" s="29" t="e">
        <f>[7]士兵阶位属性!$AZ51*#REF!*#REF!*$B$3</f>
        <v>#REF!</v>
      </c>
      <c r="P51" s="29" t="e">
        <f>[7]士兵阶位属性!$AZ51*#REF!*#REF!*$B$3</f>
        <v>#REF!</v>
      </c>
      <c r="Q51" s="29" t="e">
        <f>[7]士兵阶位属性!$AZ51*#REF!*#REF!*$B$3</f>
        <v>#REF!</v>
      </c>
      <c r="R51" s="29" t="e">
        <f>[7]士兵阶位属性!$AZ51*#REF!*#REF!*$B$3</f>
        <v>#REF!</v>
      </c>
      <c r="Z51" s="8"/>
    </row>
    <row r="52" spans="6:26" x14ac:dyDescent="0.15">
      <c r="F52" s="29">
        <v>48</v>
      </c>
      <c r="G52" s="29">
        <f>[6]属性汇总!CY51</f>
        <v>112</v>
      </c>
      <c r="H52" s="29">
        <f>[6]属性汇总!CZ51</f>
        <v>112.00000000000001</v>
      </c>
      <c r="I52" s="29">
        <f>[6]属性汇总!DA51</f>
        <v>112.00000000000001</v>
      </c>
      <c r="J52" s="29">
        <f>[6]属性汇总!DB51</f>
        <v>112</v>
      </c>
      <c r="K52" s="29">
        <f>[6]属性汇总!DC51</f>
        <v>112</v>
      </c>
      <c r="M52" s="29">
        <v>48</v>
      </c>
      <c r="N52" s="29" t="e">
        <f>[7]士兵阶位属性!$AZ52*#REF!*#REF!*$B$3</f>
        <v>#REF!</v>
      </c>
      <c r="O52" s="29" t="e">
        <f>[7]士兵阶位属性!$AZ52*#REF!*#REF!*$B$3</f>
        <v>#REF!</v>
      </c>
      <c r="P52" s="29" t="e">
        <f>[7]士兵阶位属性!$AZ52*#REF!*#REF!*$B$3</f>
        <v>#REF!</v>
      </c>
      <c r="Q52" s="29" t="e">
        <f>[7]士兵阶位属性!$AZ52*#REF!*#REF!*$B$3</f>
        <v>#REF!</v>
      </c>
      <c r="R52" s="29" t="e">
        <f>[7]士兵阶位属性!$AZ52*#REF!*#REF!*$B$3</f>
        <v>#REF!</v>
      </c>
      <c r="Z52" s="8"/>
    </row>
    <row r="53" spans="6:26" x14ac:dyDescent="0.15">
      <c r="F53" s="29">
        <v>49</v>
      </c>
      <c r="G53" s="29">
        <f>[6]属性汇总!CY52</f>
        <v>114</v>
      </c>
      <c r="H53" s="29">
        <f>[6]属性汇总!CZ52</f>
        <v>114.00000000000001</v>
      </c>
      <c r="I53" s="29">
        <f>[6]属性汇总!DA52</f>
        <v>114.00000000000001</v>
      </c>
      <c r="J53" s="29">
        <f>[6]属性汇总!DB52</f>
        <v>114.03325260955906</v>
      </c>
      <c r="K53" s="29">
        <f>[6]属性汇总!DC52</f>
        <v>114.06232535192345</v>
      </c>
      <c r="M53" s="29">
        <v>49</v>
      </c>
      <c r="N53" s="29" t="e">
        <f>[7]士兵阶位属性!$AZ53*#REF!*#REF!*$B$3</f>
        <v>#REF!</v>
      </c>
      <c r="O53" s="29" t="e">
        <f>[7]士兵阶位属性!$AZ53*#REF!*#REF!*$B$3</f>
        <v>#REF!</v>
      </c>
      <c r="P53" s="29" t="e">
        <f>[7]士兵阶位属性!$AZ53*#REF!*#REF!*$B$3</f>
        <v>#REF!</v>
      </c>
      <c r="Q53" s="29" t="e">
        <f>[7]士兵阶位属性!$AZ53*#REF!*#REF!*$B$3</f>
        <v>#REF!</v>
      </c>
      <c r="R53" s="29" t="e">
        <f>[7]士兵阶位属性!$AZ53*#REF!*#REF!*$B$3</f>
        <v>#REF!</v>
      </c>
      <c r="Z53" s="8"/>
    </row>
    <row r="54" spans="6:26" x14ac:dyDescent="0.15">
      <c r="F54" s="29">
        <v>50</v>
      </c>
      <c r="G54" s="29">
        <f>[6]属性汇总!CY53</f>
        <v>116.05784381378839</v>
      </c>
      <c r="H54" s="29">
        <f>[6]属性汇总!CZ53</f>
        <v>116.10144851683536</v>
      </c>
      <c r="I54" s="29">
        <f>[6]属性汇总!DA53</f>
        <v>116.10079212486171</v>
      </c>
      <c r="J54" s="29">
        <f>[6]属性汇总!DB53</f>
        <v>116.15705867813304</v>
      </c>
      <c r="K54" s="29">
        <f>[6]属性汇总!DC53</f>
        <v>116.18528772466547</v>
      </c>
      <c r="M54" s="29">
        <v>50</v>
      </c>
      <c r="N54" s="29" t="e">
        <f>[7]士兵阶位属性!$AZ54*#REF!*#REF!*$B$3</f>
        <v>#REF!</v>
      </c>
      <c r="O54" s="29" t="e">
        <f>[7]士兵阶位属性!$AZ54*#REF!*#REF!*$B$3</f>
        <v>#REF!</v>
      </c>
      <c r="P54" s="29" t="e">
        <f>[7]士兵阶位属性!$AZ54*#REF!*#REF!*$B$3</f>
        <v>#REF!</v>
      </c>
      <c r="Q54" s="29" t="e">
        <f>[7]士兵阶位属性!$AZ54*#REF!*#REF!*$B$3</f>
        <v>#REF!</v>
      </c>
      <c r="R54" s="29" t="e">
        <f>[7]士兵阶位属性!$AZ54*#REF!*#REF!*$B$3</f>
        <v>#REF!</v>
      </c>
      <c r="Z54" s="8"/>
    </row>
    <row r="55" spans="6:26" x14ac:dyDescent="0.15">
      <c r="F55" s="29">
        <v>51</v>
      </c>
      <c r="G55" s="29">
        <f>[6]属性汇总!CY54</f>
        <v>118.18179988314874</v>
      </c>
      <c r="H55" s="29">
        <f>[6]属性汇总!CZ54</f>
        <v>118.22495398715763</v>
      </c>
      <c r="I55" s="29">
        <f>[6]属性汇总!DA54</f>
        <v>118.2250520136019</v>
      </c>
      <c r="J55" s="29">
        <f>[6]属性汇总!DB54</f>
        <v>118.28086474670702</v>
      </c>
      <c r="K55" s="29">
        <f>[6]属性汇总!DC54</f>
        <v>118.30825009740751</v>
      </c>
      <c r="M55" s="29">
        <v>51</v>
      </c>
      <c r="N55" s="29" t="e">
        <f>[7]士兵阶位属性!$AZ55*#REF!*#REF!*$B$3</f>
        <v>#REF!</v>
      </c>
      <c r="O55" s="29" t="e">
        <f>[7]士兵阶位属性!$AZ55*#REF!*#REF!*$B$3</f>
        <v>#REF!</v>
      </c>
      <c r="P55" s="29" t="e">
        <f>[7]士兵阶位属性!$AZ55*#REF!*#REF!*$B$3</f>
        <v>#REF!</v>
      </c>
      <c r="Q55" s="29" t="e">
        <f>[7]士兵阶位属性!$AZ55*#REF!*#REF!*$B$3</f>
        <v>#REF!</v>
      </c>
      <c r="R55" s="29" t="e">
        <f>[7]士兵阶位属性!$AZ55*#REF!*#REF!*$B$3</f>
        <v>#REF!</v>
      </c>
      <c r="Z55" s="8"/>
    </row>
    <row r="56" spans="6:26" x14ac:dyDescent="0.15">
      <c r="F56" s="29">
        <v>52</v>
      </c>
      <c r="G56" s="29">
        <f>[6]属性汇总!CY55</f>
        <v>120.30575595250909</v>
      </c>
      <c r="H56" s="29">
        <f>[6]属性汇总!CZ55</f>
        <v>120.34845945747992</v>
      </c>
      <c r="I56" s="29">
        <f>[6]属性汇总!DA55</f>
        <v>120.34931190234208</v>
      </c>
      <c r="J56" s="29">
        <f>[6]属性汇总!DB55</f>
        <v>120.40467081528102</v>
      </c>
      <c r="K56" s="29">
        <f>[6]属性汇总!DC55</f>
        <v>120.43121247014955</v>
      </c>
      <c r="M56" s="29">
        <v>52</v>
      </c>
      <c r="N56" s="29" t="e">
        <f>[7]士兵阶位属性!$AZ56*#REF!*#REF!*$B$3</f>
        <v>#REF!</v>
      </c>
      <c r="O56" s="29" t="e">
        <f>[7]士兵阶位属性!$AZ56*#REF!*#REF!*$B$3</f>
        <v>#REF!</v>
      </c>
      <c r="P56" s="29" t="e">
        <f>[7]士兵阶位属性!$AZ56*#REF!*#REF!*$B$3</f>
        <v>#REF!</v>
      </c>
      <c r="Q56" s="29" t="e">
        <f>[7]士兵阶位属性!$AZ56*#REF!*#REF!*$B$3</f>
        <v>#REF!</v>
      </c>
      <c r="R56" s="29" t="e">
        <f>[7]士兵阶位属性!$AZ56*#REF!*#REF!*$B$3</f>
        <v>#REF!</v>
      </c>
      <c r="Z56" s="8"/>
    </row>
    <row r="57" spans="6:26" x14ac:dyDescent="0.15">
      <c r="F57" s="29">
        <v>53</v>
      </c>
      <c r="G57" s="29">
        <f>[6]属性汇总!CY56</f>
        <v>122.42971202186943</v>
      </c>
      <c r="H57" s="29">
        <f>[6]属性汇总!CZ56</f>
        <v>122.47196492780219</v>
      </c>
      <c r="I57" s="29">
        <f>[6]属性汇总!DA56</f>
        <v>122.47357179108226</v>
      </c>
      <c r="J57" s="29">
        <f>[6]属性汇总!DB56</f>
        <v>122.51938916105748</v>
      </c>
      <c r="K57" s="29">
        <f>[6]属性汇总!DC56</f>
        <v>122.5367054705044</v>
      </c>
      <c r="M57" s="29">
        <v>53</v>
      </c>
      <c r="N57" s="29" t="e">
        <f>[7]士兵阶位属性!$AZ57*#REF!*#REF!*$B$3</f>
        <v>#REF!</v>
      </c>
      <c r="O57" s="29" t="e">
        <f>[7]士兵阶位属性!$AZ57*#REF!*#REF!*$B$3</f>
        <v>#REF!</v>
      </c>
      <c r="P57" s="29" t="e">
        <f>[7]士兵阶位属性!$AZ57*#REF!*#REF!*$B$3</f>
        <v>#REF!</v>
      </c>
      <c r="Q57" s="29" t="e">
        <f>[7]士兵阶位属性!$AZ57*#REF!*#REF!*$B$3</f>
        <v>#REF!</v>
      </c>
      <c r="R57" s="29" t="e">
        <f>[7]士兵阶位属性!$AZ57*#REF!*#REF!*$B$3</f>
        <v>#REF!</v>
      </c>
      <c r="Z57" s="8"/>
    </row>
    <row r="58" spans="6:26" x14ac:dyDescent="0.15">
      <c r="F58" s="29">
        <v>54</v>
      </c>
      <c r="G58" s="29">
        <f>[6]属性汇总!CY57</f>
        <v>124.53776045737547</v>
      </c>
      <c r="H58" s="29">
        <f>[6]属性汇总!CZ57</f>
        <v>124.56676100656611</v>
      </c>
      <c r="I58" s="29">
        <f>[6]属性汇总!DA57</f>
        <v>124.56696829548957</v>
      </c>
      <c r="J58" s="29">
        <f>[6]属性汇总!DB57</f>
        <v>124.60368545610497</v>
      </c>
      <c r="K58" s="29">
        <f>[6]属性汇总!DC57</f>
        <v>124.62001705028814</v>
      </c>
      <c r="M58" s="29">
        <v>54</v>
      </c>
      <c r="N58" s="29" t="e">
        <f>[7]士兵阶位属性!$AZ58*#REF!*#REF!*$B$3</f>
        <v>#REF!</v>
      </c>
      <c r="O58" s="29" t="e">
        <f>[7]士兵阶位属性!$AZ58*#REF!*#REF!*$B$3</f>
        <v>#REF!</v>
      </c>
      <c r="P58" s="29" t="e">
        <f>[7]士兵阶位属性!$AZ58*#REF!*#REF!*$B$3</f>
        <v>#REF!</v>
      </c>
      <c r="Q58" s="29" t="e">
        <f>[7]士兵阶位属性!$AZ58*#REF!*#REF!*$B$3</f>
        <v>#REF!</v>
      </c>
      <c r="R58" s="29" t="e">
        <f>[7]士兵阶位属性!$AZ58*#REF!*#REF!*$B$3</f>
        <v>#REF!</v>
      </c>
      <c r="Z58" s="8"/>
    </row>
    <row r="59" spans="6:26" x14ac:dyDescent="0.15">
      <c r="F59" s="29">
        <v>55</v>
      </c>
      <c r="G59" s="29">
        <f>[6]属性汇总!CY58</f>
        <v>126.62497499708159</v>
      </c>
      <c r="H59" s="29">
        <f>[6]属性汇总!CZ58</f>
        <v>126.65312651542664</v>
      </c>
      <c r="I59" s="29">
        <f>[6]属性汇总!DA58</f>
        <v>126.6520273782096</v>
      </c>
      <c r="J59" s="29">
        <f>[6]属性汇总!DB58</f>
        <v>126.68798175115245</v>
      </c>
      <c r="K59" s="29">
        <f>[6]属性汇总!DC58</f>
        <v>126.70332863007187</v>
      </c>
      <c r="M59" s="29">
        <v>55</v>
      </c>
      <c r="N59" s="29" t="e">
        <f>[7]士兵阶位属性!$AZ59*#REF!*#REF!*$B$3</f>
        <v>#REF!</v>
      </c>
      <c r="O59" s="29" t="e">
        <f>[7]士兵阶位属性!$AZ59*#REF!*#REF!*$B$3</f>
        <v>#REF!</v>
      </c>
      <c r="P59" s="29" t="e">
        <f>[7]士兵阶位属性!$AZ59*#REF!*#REF!*$B$3</f>
        <v>#REF!</v>
      </c>
      <c r="Q59" s="29" t="e">
        <f>[7]士兵阶位属性!$AZ59*#REF!*#REF!*$B$3</f>
        <v>#REF!</v>
      </c>
      <c r="R59" s="29" t="e">
        <f>[7]士兵阶位属性!$AZ59*#REF!*#REF!*$B$3</f>
        <v>#REF!</v>
      </c>
      <c r="Z59" s="8"/>
    </row>
    <row r="60" spans="6:26" x14ac:dyDescent="0.15">
      <c r="F60" s="29">
        <v>56</v>
      </c>
      <c r="G60" s="29">
        <f>[6]属性汇总!CY59</f>
        <v>128.71218953678772</v>
      </c>
      <c r="H60" s="29">
        <f>[6]属性汇总!CZ59</f>
        <v>128.73949202428716</v>
      </c>
      <c r="I60" s="29">
        <f>[6]属性汇总!DA59</f>
        <v>128.73708646092962</v>
      </c>
      <c r="J60" s="29">
        <f>[6]属性汇总!DB59</f>
        <v>128.77227804619994</v>
      </c>
      <c r="K60" s="29">
        <f>[6]属性汇总!DC59</f>
        <v>128.78664020985562</v>
      </c>
      <c r="M60" s="29">
        <v>56</v>
      </c>
      <c r="N60" s="29" t="e">
        <f>[7]士兵阶位属性!$AZ60*#REF!*#REF!*$B$3</f>
        <v>#REF!</v>
      </c>
      <c r="O60" s="29" t="e">
        <f>[7]士兵阶位属性!$AZ60*#REF!*#REF!*$B$3</f>
        <v>#REF!</v>
      </c>
      <c r="P60" s="29" t="e">
        <f>[7]士兵阶位属性!$AZ60*#REF!*#REF!*$B$3</f>
        <v>#REF!</v>
      </c>
      <c r="Q60" s="29" t="e">
        <f>[7]士兵阶位属性!$AZ60*#REF!*#REF!*$B$3</f>
        <v>#REF!</v>
      </c>
      <c r="R60" s="29" t="e">
        <f>[7]士兵阶位属性!$AZ60*#REF!*#REF!*$B$3</f>
        <v>#REF!</v>
      </c>
      <c r="Z60" s="8"/>
    </row>
    <row r="61" spans="6:26" x14ac:dyDescent="0.15">
      <c r="F61" s="29">
        <v>57</v>
      </c>
      <c r="G61" s="29">
        <f>[6]属性汇总!CY60</f>
        <v>130.79940407649386</v>
      </c>
      <c r="H61" s="29">
        <f>[6]属性汇总!CZ60</f>
        <v>130.82585753314768</v>
      </c>
      <c r="I61" s="29">
        <f>[6]属性汇总!DA60</f>
        <v>130.82214554364961</v>
      </c>
      <c r="J61" s="29">
        <f>[6]属性汇总!DB60</f>
        <v>130.85657434124741</v>
      </c>
      <c r="K61" s="29">
        <f>[6]属性汇总!DC60</f>
        <v>130.86995178963934</v>
      </c>
      <c r="M61" s="29">
        <v>57</v>
      </c>
      <c r="N61" s="29" t="e">
        <f>[7]士兵阶位属性!$AZ61*#REF!*#REF!*$B$3</f>
        <v>#REF!</v>
      </c>
      <c r="O61" s="29" t="e">
        <f>[7]士兵阶位属性!$AZ61*#REF!*#REF!*$B$3</f>
        <v>#REF!</v>
      </c>
      <c r="P61" s="29" t="e">
        <f>[7]士兵阶位属性!$AZ61*#REF!*#REF!*$B$3</f>
        <v>#REF!</v>
      </c>
      <c r="Q61" s="29" t="e">
        <f>[7]士兵阶位属性!$AZ61*#REF!*#REF!*$B$3</f>
        <v>#REF!</v>
      </c>
      <c r="R61" s="29" t="e">
        <f>[7]士兵阶位属性!$AZ61*#REF!*#REF!*$B$3</f>
        <v>#REF!</v>
      </c>
      <c r="Z61" s="8"/>
    </row>
    <row r="62" spans="6:26" x14ac:dyDescent="0.15">
      <c r="F62" s="29">
        <v>58</v>
      </c>
      <c r="G62" s="29">
        <f>[6]属性汇总!CY61</f>
        <v>132.8866186162</v>
      </c>
      <c r="H62" s="29">
        <f>[6]属性汇总!CZ61</f>
        <v>132.91222304200818</v>
      </c>
      <c r="I62" s="29">
        <f>[6]属性汇总!DA61</f>
        <v>132.90720462636963</v>
      </c>
      <c r="J62" s="29">
        <f>[6]属性汇总!DB61</f>
        <v>132.9408706362949</v>
      </c>
      <c r="K62" s="29">
        <f>[6]属性汇总!DC61</f>
        <v>132.9532633694231</v>
      </c>
      <c r="M62" s="29">
        <v>58</v>
      </c>
      <c r="N62" s="29" t="e">
        <f>[7]士兵阶位属性!$AZ62*#REF!*#REF!*$B$3</f>
        <v>#REF!</v>
      </c>
      <c r="O62" s="29" t="e">
        <f>[7]士兵阶位属性!$AZ62*#REF!*#REF!*$B$3</f>
        <v>#REF!</v>
      </c>
      <c r="P62" s="29" t="e">
        <f>[7]士兵阶位属性!$AZ62*#REF!*#REF!*$B$3</f>
        <v>#REF!</v>
      </c>
      <c r="Q62" s="29" t="e">
        <f>[7]士兵阶位属性!$AZ62*#REF!*#REF!*$B$3</f>
        <v>#REF!</v>
      </c>
      <c r="R62" s="29" t="e">
        <f>[7]士兵阶位属性!$AZ62*#REF!*#REF!*$B$3</f>
        <v>#REF!</v>
      </c>
      <c r="Z62" s="8"/>
    </row>
    <row r="63" spans="6:26" x14ac:dyDescent="0.15">
      <c r="F63" s="29">
        <v>59</v>
      </c>
      <c r="G63" s="29">
        <f>[6]属性汇总!CY62</f>
        <v>134.97383315590614</v>
      </c>
      <c r="H63" s="29">
        <f>[6]属性汇总!CZ62</f>
        <v>134.9985885508687</v>
      </c>
      <c r="I63" s="29">
        <f>[6]属性汇总!DA62</f>
        <v>134.99226370908966</v>
      </c>
      <c r="J63" s="29">
        <f>[6]属性汇总!DB62</f>
        <v>135.02620006903439</v>
      </c>
      <c r="K63" s="29">
        <f>[6]属性汇总!DC62</f>
        <v>135.03860428669785</v>
      </c>
      <c r="M63" s="29">
        <v>59</v>
      </c>
      <c r="N63" s="29" t="e">
        <f>[7]士兵阶位属性!$AZ63*#REF!*#REF!*$B$3</f>
        <v>#REF!</v>
      </c>
      <c r="O63" s="29" t="e">
        <f>[7]士兵阶位属性!$AZ63*#REF!*#REF!*$B$3</f>
        <v>#REF!</v>
      </c>
      <c r="P63" s="29" t="e">
        <f>[7]士兵阶位属性!$AZ63*#REF!*#REF!*$B$3</f>
        <v>#REF!</v>
      </c>
      <c r="Q63" s="29" t="e">
        <f>[7]士兵阶位属性!$AZ63*#REF!*#REF!*$B$3</f>
        <v>#REF!</v>
      </c>
      <c r="R63" s="29" t="e">
        <f>[7]士兵阶位属性!$AZ63*#REF!*#REF!*$B$3</f>
        <v>#REF!</v>
      </c>
      <c r="Z63" s="8"/>
    </row>
    <row r="64" spans="6:26" x14ac:dyDescent="0.15">
      <c r="F64" s="29">
        <v>60</v>
      </c>
      <c r="G64" s="29">
        <f>[6]属性汇总!CY63</f>
        <v>137.06059885928238</v>
      </c>
      <c r="H64" s="29">
        <f>[6]属性汇总!CZ63</f>
        <v>137.08531778949882</v>
      </c>
      <c r="I64" s="29">
        <f>[6]属性汇总!DA63</f>
        <v>137.07934857707224</v>
      </c>
      <c r="J64" s="29">
        <f>[6]属性汇总!DB63</f>
        <v>137.1139568447629</v>
      </c>
      <c r="K64" s="29">
        <f>[6]属性汇总!DC63</f>
        <v>137.1265383558071</v>
      </c>
      <c r="M64" s="29">
        <v>60</v>
      </c>
      <c r="N64" s="29" t="e">
        <f>[7]士兵阶位属性!$AZ64*#REF!*#REF!*$B$3</f>
        <v>#REF!</v>
      </c>
      <c r="O64" s="29" t="e">
        <f>[7]士兵阶位属性!$AZ64*#REF!*#REF!*$B$3</f>
        <v>#REF!</v>
      </c>
      <c r="P64" s="29" t="e">
        <f>[7]士兵阶位属性!$AZ64*#REF!*#REF!*$B$3</f>
        <v>#REF!</v>
      </c>
      <c r="Q64" s="29" t="e">
        <f>[7]士兵阶位属性!$AZ64*#REF!*#REF!*$B$3</f>
        <v>#REF!</v>
      </c>
      <c r="R64" s="29" t="e">
        <f>[7]士兵阶位属性!$AZ64*#REF!*#REF!*$B$3</f>
        <v>#REF!</v>
      </c>
      <c r="Z64" s="8"/>
    </row>
    <row r="65" spans="6:26" x14ac:dyDescent="0.15">
      <c r="F65" s="29">
        <v>61</v>
      </c>
      <c r="G65" s="29">
        <f>[6]属性汇总!CY64</f>
        <v>139.14717217816076</v>
      </c>
      <c r="H65" s="29">
        <f>[6]属性汇总!CZ64</f>
        <v>139.17205307123118</v>
      </c>
      <c r="I65" s="29">
        <f>[6]属性汇总!DA64</f>
        <v>139.16663612868467</v>
      </c>
      <c r="J65" s="29">
        <f>[6]属性汇总!DB64</f>
        <v>139.20171362049138</v>
      </c>
      <c r="K65" s="29">
        <f>[6]属性汇总!DC64</f>
        <v>139.21447242491638</v>
      </c>
      <c r="M65" s="29">
        <v>61</v>
      </c>
      <c r="N65" s="29" t="e">
        <f>[7]士兵阶位属性!$AZ65*#REF!*#REF!*$B$3</f>
        <v>#REF!</v>
      </c>
      <c r="O65" s="29" t="e">
        <f>[7]士兵阶位属性!$AZ65*#REF!*#REF!*$B$3</f>
        <v>#REF!</v>
      </c>
      <c r="P65" s="29" t="e">
        <f>[7]士兵阶位属性!$AZ65*#REF!*#REF!*$B$3</f>
        <v>#REF!</v>
      </c>
      <c r="Q65" s="29" t="e">
        <f>[7]士兵阶位属性!$AZ65*#REF!*#REF!*$B$3</f>
        <v>#REF!</v>
      </c>
      <c r="R65" s="29" t="e">
        <f>[7]士兵阶位属性!$AZ65*#REF!*#REF!*$B$3</f>
        <v>#REF!</v>
      </c>
      <c r="Z65" s="8"/>
    </row>
    <row r="66" spans="6:26" x14ac:dyDescent="0.15">
      <c r="F66" s="29">
        <v>62</v>
      </c>
      <c r="G66" s="29">
        <f>[6]属性汇总!CY65</f>
        <v>141.23374549703911</v>
      </c>
      <c r="H66" s="29">
        <f>[6]属性汇总!CZ65</f>
        <v>141.25878835296351</v>
      </c>
      <c r="I66" s="29">
        <f>[6]属性汇总!DA65</f>
        <v>141.25392368029711</v>
      </c>
      <c r="J66" s="29">
        <f>[6]属性汇总!DB65</f>
        <v>141.28947039621988</v>
      </c>
      <c r="K66" s="29">
        <f>[6]属性汇总!DC65</f>
        <v>141.30240649402566</v>
      </c>
      <c r="M66" s="29">
        <v>62</v>
      </c>
      <c r="N66" s="29" t="e">
        <f>[7]士兵阶位属性!$AZ66*#REF!*#REF!*$B$3</f>
        <v>#REF!</v>
      </c>
      <c r="O66" s="29" t="e">
        <f>[7]士兵阶位属性!$AZ66*#REF!*#REF!*$B$3</f>
        <v>#REF!</v>
      </c>
      <c r="P66" s="29" t="e">
        <f>[7]士兵阶位属性!$AZ66*#REF!*#REF!*$B$3</f>
        <v>#REF!</v>
      </c>
      <c r="Q66" s="29" t="e">
        <f>[7]士兵阶位属性!$AZ66*#REF!*#REF!*$B$3</f>
        <v>#REF!</v>
      </c>
      <c r="R66" s="29" t="e">
        <f>[7]士兵阶位属性!$AZ66*#REF!*#REF!*$B$3</f>
        <v>#REF!</v>
      </c>
      <c r="Z66" s="8"/>
    </row>
    <row r="67" spans="6:26" x14ac:dyDescent="0.15">
      <c r="F67" s="29">
        <v>63</v>
      </c>
      <c r="G67" s="29">
        <f>[6]属性汇总!CY66</f>
        <v>143.32031881591749</v>
      </c>
      <c r="H67" s="29">
        <f>[6]属性汇总!CZ66</f>
        <v>143.34552363469587</v>
      </c>
      <c r="I67" s="29">
        <f>[6]属性汇总!DA66</f>
        <v>143.34121123190951</v>
      </c>
      <c r="J67" s="29">
        <f>[6]属性汇总!DB66</f>
        <v>143.37722717194836</v>
      </c>
      <c r="K67" s="29">
        <f>[6]属性汇总!DC66</f>
        <v>143.39034056313494</v>
      </c>
      <c r="M67" s="29">
        <v>63</v>
      </c>
      <c r="N67" s="29" t="e">
        <f>[7]士兵阶位属性!$AZ67*#REF!*#REF!*$B$3</f>
        <v>#REF!</v>
      </c>
      <c r="O67" s="29" t="e">
        <f>[7]士兵阶位属性!$AZ67*#REF!*#REF!*$B$3</f>
        <v>#REF!</v>
      </c>
      <c r="P67" s="29" t="e">
        <f>[7]士兵阶位属性!$AZ67*#REF!*#REF!*$B$3</f>
        <v>#REF!</v>
      </c>
      <c r="Q67" s="29" t="e">
        <f>[7]士兵阶位属性!$AZ67*#REF!*#REF!*$B$3</f>
        <v>#REF!</v>
      </c>
      <c r="R67" s="29" t="e">
        <f>[7]士兵阶位属性!$AZ67*#REF!*#REF!*$B$3</f>
        <v>#REF!</v>
      </c>
      <c r="Z67" s="8"/>
    </row>
    <row r="68" spans="6:26" x14ac:dyDescent="0.15">
      <c r="F68" s="29">
        <v>64</v>
      </c>
      <c r="G68" s="29">
        <f>[6]属性汇总!CY67</f>
        <v>145.40689213479587</v>
      </c>
      <c r="H68" s="29">
        <f>[6]属性汇总!CZ67</f>
        <v>145.4322589164282</v>
      </c>
      <c r="I68" s="29">
        <f>[6]属性汇总!DA67</f>
        <v>145.42849878352195</v>
      </c>
      <c r="J68" s="29">
        <f>[6]属性汇总!DB67</f>
        <v>145.46498394767687</v>
      </c>
      <c r="K68" s="29">
        <f>[6]属性汇总!DC67</f>
        <v>145.47827463224422</v>
      </c>
      <c r="M68" s="29">
        <v>64</v>
      </c>
      <c r="N68" s="29" t="e">
        <f>[7]士兵阶位属性!$AZ68*#REF!*#REF!*$B$3</f>
        <v>#REF!</v>
      </c>
      <c r="O68" s="29" t="e">
        <f>[7]士兵阶位属性!$AZ68*#REF!*#REF!*$B$3</f>
        <v>#REF!</v>
      </c>
      <c r="P68" s="29" t="e">
        <f>[7]士兵阶位属性!$AZ68*#REF!*#REF!*$B$3</f>
        <v>#REF!</v>
      </c>
      <c r="Q68" s="29" t="e">
        <f>[7]士兵阶位属性!$AZ68*#REF!*#REF!*$B$3</f>
        <v>#REF!</v>
      </c>
      <c r="R68" s="29" t="e">
        <f>[7]士兵阶位属性!$AZ68*#REF!*#REF!*$B$3</f>
        <v>#REF!</v>
      </c>
      <c r="Z68" s="8"/>
    </row>
    <row r="69" spans="6:26" x14ac:dyDescent="0.15">
      <c r="F69" s="29">
        <v>65</v>
      </c>
      <c r="G69" s="29">
        <f>[6]属性汇总!CY68</f>
        <v>147.49346545367422</v>
      </c>
      <c r="H69" s="29">
        <f>[6]属性汇总!CZ68</f>
        <v>147.52643265766758</v>
      </c>
      <c r="I69" s="29">
        <f>[6]属性汇总!DA68</f>
        <v>147.52154141583122</v>
      </c>
      <c r="J69" s="29">
        <f>[6]属性汇总!DB68</f>
        <v>147.57106278467489</v>
      </c>
      <c r="K69" s="29">
        <f>[6]属性汇总!DC68</f>
        <v>147.58813884286025</v>
      </c>
      <c r="M69" s="29">
        <v>65</v>
      </c>
      <c r="N69" s="29" t="e">
        <f>[7]士兵阶位属性!$AZ69*#REF!*#REF!*$B$3</f>
        <v>#REF!</v>
      </c>
      <c r="O69" s="29" t="e">
        <f>[7]士兵阶位属性!$AZ69*#REF!*#REF!*$B$3</f>
        <v>#REF!</v>
      </c>
      <c r="P69" s="29" t="e">
        <f>[7]士兵阶位属性!$AZ69*#REF!*#REF!*$B$3</f>
        <v>#REF!</v>
      </c>
      <c r="Q69" s="29" t="e">
        <f>[7]士兵阶位属性!$AZ69*#REF!*#REF!*$B$3</f>
        <v>#REF!</v>
      </c>
      <c r="R69" s="29" t="e">
        <f>[7]士兵阶位属性!$AZ69*#REF!*#REF!*$B$3</f>
        <v>#REF!</v>
      </c>
      <c r="Z69" s="8"/>
    </row>
    <row r="70" spans="6:26" x14ac:dyDescent="0.15">
      <c r="F70" s="29">
        <v>66</v>
      </c>
      <c r="G70" s="29">
        <f>[6]属性汇总!CY69</f>
        <v>149.61252989356541</v>
      </c>
      <c r="H70" s="29">
        <f>[6]属性汇总!CZ69</f>
        <v>149.6471349895246</v>
      </c>
      <c r="I70" s="29">
        <f>[6]属性汇总!DA69</f>
        <v>149.6406505966618</v>
      </c>
      <c r="J70" s="29">
        <f>[6]属性汇总!DB69</f>
        <v>149.6893061544032</v>
      </c>
      <c r="K70" s="29">
        <f>[6]属性汇总!DC69</f>
        <v>149.70519909235682</v>
      </c>
      <c r="M70" s="29">
        <v>66</v>
      </c>
      <c r="N70" s="29" t="e">
        <f>[7]士兵阶位属性!$AZ70*#REF!*#REF!*$B$3</f>
        <v>#REF!</v>
      </c>
      <c r="O70" s="29" t="e">
        <f>[7]士兵阶位属性!$AZ70*#REF!*#REF!*$B$3</f>
        <v>#REF!</v>
      </c>
      <c r="P70" s="29" t="e">
        <f>[7]士兵阶位属性!$AZ70*#REF!*#REF!*$B$3</f>
        <v>#REF!</v>
      </c>
      <c r="Q70" s="29" t="e">
        <f>[7]士兵阶位属性!$AZ70*#REF!*#REF!*$B$3</f>
        <v>#REF!</v>
      </c>
      <c r="R70" s="29" t="e">
        <f>[7]士兵阶位属性!$AZ70*#REF!*#REF!*$B$3</f>
        <v>#REF!</v>
      </c>
      <c r="Z70" s="8"/>
    </row>
    <row r="71" spans="6:26" x14ac:dyDescent="0.15">
      <c r="F71" s="29">
        <v>67</v>
      </c>
      <c r="G71" s="29">
        <f>[6]属性汇总!CY70</f>
        <v>151.7342469820251</v>
      </c>
      <c r="H71" s="29">
        <f>[6]属性汇总!CZ70</f>
        <v>151.76783732138162</v>
      </c>
      <c r="I71" s="29">
        <f>[6]属性汇总!DA70</f>
        <v>151.75975977749235</v>
      </c>
      <c r="J71" s="29">
        <f>[6]属性汇总!DB70</f>
        <v>151.8075495241315</v>
      </c>
      <c r="K71" s="29">
        <f>[6]属性汇总!DC70</f>
        <v>151.82225934185342</v>
      </c>
      <c r="M71" s="29">
        <v>67</v>
      </c>
      <c r="N71" s="29" t="e">
        <f>[7]士兵阶位属性!$AZ71*#REF!*#REF!*$B$3</f>
        <v>#REF!</v>
      </c>
      <c r="O71" s="29" t="e">
        <f>[7]士兵阶位属性!$AZ71*#REF!*#REF!*$B$3</f>
        <v>#REF!</v>
      </c>
      <c r="P71" s="29" t="e">
        <f>[7]士兵阶位属性!$AZ71*#REF!*#REF!*$B$3</f>
        <v>#REF!</v>
      </c>
      <c r="Q71" s="29" t="e">
        <f>[7]士兵阶位属性!$AZ71*#REF!*#REF!*$B$3</f>
        <v>#REF!</v>
      </c>
      <c r="R71" s="29" t="e">
        <f>[7]士兵阶位属性!$AZ71*#REF!*#REF!*$B$3</f>
        <v>#REF!</v>
      </c>
      <c r="Z71" s="8"/>
    </row>
    <row r="72" spans="6:26" x14ac:dyDescent="0.15">
      <c r="F72" s="29">
        <v>68</v>
      </c>
      <c r="G72" s="29">
        <f>[6]属性汇总!CY71</f>
        <v>153.85596407048476</v>
      </c>
      <c r="H72" s="29">
        <f>[6]属性汇总!CZ71</f>
        <v>153.88853965323864</v>
      </c>
      <c r="I72" s="29">
        <f>[6]属性汇总!DA71</f>
        <v>153.87886895832293</v>
      </c>
      <c r="J72" s="29">
        <f>[6]属性汇总!DB71</f>
        <v>153.92579289385981</v>
      </c>
      <c r="K72" s="29">
        <f>[6]属性汇总!DC71</f>
        <v>153.93931959135003</v>
      </c>
      <c r="M72" s="29">
        <v>68</v>
      </c>
      <c r="N72" s="29" t="e">
        <f>[7]士兵阶位属性!$AZ72*#REF!*#REF!*$B$3</f>
        <v>#REF!</v>
      </c>
      <c r="O72" s="29" t="e">
        <f>[7]士兵阶位属性!$AZ72*#REF!*#REF!*$B$3</f>
        <v>#REF!</v>
      </c>
      <c r="P72" s="29" t="e">
        <f>[7]士兵阶位属性!$AZ72*#REF!*#REF!*$B$3</f>
        <v>#REF!</v>
      </c>
      <c r="Q72" s="29" t="e">
        <f>[7]士兵阶位属性!$AZ72*#REF!*#REF!*$B$3</f>
        <v>#REF!</v>
      </c>
      <c r="R72" s="29" t="e">
        <f>[7]士兵阶位属性!$AZ72*#REF!*#REF!*$B$3</f>
        <v>#REF!</v>
      </c>
      <c r="Z72" s="8"/>
    </row>
    <row r="73" spans="6:26" x14ac:dyDescent="0.15">
      <c r="F73" s="29">
        <v>69</v>
      </c>
      <c r="G73" s="29">
        <f>[6]属性汇总!CY72</f>
        <v>155.97768115894445</v>
      </c>
      <c r="H73" s="29">
        <f>[6]属性汇总!CZ72</f>
        <v>156.01203712185875</v>
      </c>
      <c r="I73" s="29">
        <f>[6]属性汇总!DA72</f>
        <v>155.9979781391535</v>
      </c>
      <c r="J73" s="29">
        <f>[6]属性汇总!DB72</f>
        <v>156.05721750422185</v>
      </c>
      <c r="K73" s="29">
        <f>[6]属性汇总!DC72</f>
        <v>156.07414035552304</v>
      </c>
      <c r="M73" s="29">
        <v>69</v>
      </c>
      <c r="N73" s="29" t="e">
        <f>[7]士兵阶位属性!$AZ73*#REF!*#REF!*$B$3</f>
        <v>#REF!</v>
      </c>
      <c r="O73" s="29" t="e">
        <f>[7]士兵阶位属性!$AZ73*#REF!*#REF!*$B$3</f>
        <v>#REF!</v>
      </c>
      <c r="P73" s="29" t="e">
        <f>[7]士兵阶位属性!$AZ73*#REF!*#REF!*$B$3</f>
        <v>#REF!</v>
      </c>
      <c r="Q73" s="29" t="e">
        <f>[7]士兵阶位属性!$AZ73*#REF!*#REF!*$B$3</f>
        <v>#REF!</v>
      </c>
      <c r="R73" s="29" t="e">
        <f>[7]士兵阶位属性!$AZ73*#REF!*#REF!*$B$3</f>
        <v>#REF!</v>
      </c>
      <c r="Z73" s="8"/>
    </row>
    <row r="74" spans="6:26" x14ac:dyDescent="0.15">
      <c r="F74" s="29">
        <v>70</v>
      </c>
      <c r="G74" s="29">
        <f>[6]属性汇总!CY73</f>
        <v>158.1278985320009</v>
      </c>
      <c r="H74" s="29">
        <f>[6]属性汇总!CZ73</f>
        <v>158.16924454668771</v>
      </c>
      <c r="I74" s="29">
        <f>[6]属性汇总!DA73</f>
        <v>158.1529033072635</v>
      </c>
      <c r="J74" s="29">
        <f>[6]属性汇总!DB73</f>
        <v>158.21085430161042</v>
      </c>
      <c r="K74" s="29">
        <f>[6]属性汇总!DC73</f>
        <v>158.22807637919692</v>
      </c>
      <c r="M74" s="29">
        <v>70</v>
      </c>
      <c r="N74" s="29" t="e">
        <f>[7]士兵阶位属性!$AZ74*#REF!*#REF!*$B$3</f>
        <v>#REF!</v>
      </c>
      <c r="O74" s="29" t="e">
        <f>[7]士兵阶位属性!$AZ74*#REF!*#REF!*$B$3</f>
        <v>#REF!</v>
      </c>
      <c r="P74" s="29" t="e">
        <f>[7]士兵阶位属性!$AZ74*#REF!*#REF!*$B$3</f>
        <v>#REF!</v>
      </c>
      <c r="Q74" s="29" t="e">
        <f>[7]士兵阶位属性!$AZ74*#REF!*#REF!*$B$3</f>
        <v>#REF!</v>
      </c>
      <c r="R74" s="29" t="e">
        <f>[7]士兵阶位属性!$AZ74*#REF!*#REF!*$B$3</f>
        <v>#REF!</v>
      </c>
      <c r="Z74" s="8"/>
    </row>
    <row r="75" spans="6:26" x14ac:dyDescent="0.15">
      <c r="F75" s="29">
        <v>71</v>
      </c>
      <c r="G75" s="29">
        <f>[6]属性汇总!CY74</f>
        <v>160.28451534708537</v>
      </c>
      <c r="H75" s="29">
        <f>[6]属性汇总!CZ74</f>
        <v>160.32645197151669</v>
      </c>
      <c r="I75" s="29">
        <f>[6]属性汇总!DA74</f>
        <v>160.30844694492572</v>
      </c>
      <c r="J75" s="29">
        <f>[6]属性汇总!DB74</f>
        <v>160.364491098999</v>
      </c>
      <c r="K75" s="29">
        <f>[6]属性汇总!DC74</f>
        <v>160.3820124028708</v>
      </c>
      <c r="M75" s="29">
        <v>71</v>
      </c>
      <c r="N75" s="29" t="e">
        <f>[7]士兵阶位属性!$AZ75*#REF!*#REF!*$B$3</f>
        <v>#REF!</v>
      </c>
      <c r="O75" s="29" t="e">
        <f>[7]士兵阶位属性!$AZ75*#REF!*#REF!*$B$3</f>
        <v>#REF!</v>
      </c>
      <c r="P75" s="29" t="e">
        <f>[7]士兵阶位属性!$AZ75*#REF!*#REF!*$B$3</f>
        <v>#REF!</v>
      </c>
      <c r="Q75" s="29" t="e">
        <f>[7]士兵阶位属性!$AZ75*#REF!*#REF!*$B$3</f>
        <v>#REF!</v>
      </c>
      <c r="R75" s="29" t="e">
        <f>[7]士兵阶位属性!$AZ75*#REF!*#REF!*$B$3</f>
        <v>#REF!</v>
      </c>
      <c r="Z75" s="8"/>
    </row>
    <row r="76" spans="6:26" x14ac:dyDescent="0.15">
      <c r="F76" s="29">
        <v>72</v>
      </c>
      <c r="G76" s="29">
        <f>[6]属性汇总!CY75</f>
        <v>162.44113216216988</v>
      </c>
      <c r="H76" s="29">
        <f>[6]属性汇总!CZ75</f>
        <v>162.48365939634567</v>
      </c>
      <c r="I76" s="29">
        <f>[6]属性汇总!DA75</f>
        <v>162.46399058258791</v>
      </c>
      <c r="J76" s="29">
        <f>[6]属性汇总!DB75</f>
        <v>162.51129594421275</v>
      </c>
      <c r="K76" s="29">
        <f>[6]属性汇总!DC75</f>
        <v>162.52241566675647</v>
      </c>
      <c r="M76" s="29">
        <v>72</v>
      </c>
      <c r="N76" s="29" t="e">
        <f>[7]士兵阶位属性!$AZ76*#REF!*#REF!*$B$3</f>
        <v>#REF!</v>
      </c>
      <c r="O76" s="29" t="e">
        <f>[7]士兵阶位属性!$AZ76*#REF!*#REF!*$B$3</f>
        <v>#REF!</v>
      </c>
      <c r="P76" s="29" t="e">
        <f>[7]士兵阶位属性!$AZ76*#REF!*#REF!*$B$3</f>
        <v>#REF!</v>
      </c>
      <c r="Q76" s="29" t="e">
        <f>[7]士兵阶位属性!$AZ76*#REF!*#REF!*$B$3</f>
        <v>#REF!</v>
      </c>
      <c r="R76" s="29" t="e">
        <f>[7]士兵阶位属性!$AZ76*#REF!*#REF!*$B$3</f>
        <v>#REF!</v>
      </c>
      <c r="Z76" s="8"/>
    </row>
    <row r="77" spans="6:26" x14ac:dyDescent="0.15">
      <c r="F77" s="29">
        <v>73</v>
      </c>
      <c r="G77" s="29">
        <f>[6]属性汇总!CY76</f>
        <v>164.55949669657269</v>
      </c>
      <c r="H77" s="29">
        <f>[6]属性汇总!CZ76</f>
        <v>164.5849795817025</v>
      </c>
      <c r="I77" s="29">
        <f>[6]属性汇总!DA76</f>
        <v>164.57363061005955</v>
      </c>
      <c r="J77" s="29">
        <f>[6]属性汇总!DB76</f>
        <v>164.60703086321399</v>
      </c>
      <c r="K77" s="29">
        <f>[6]属性汇总!DC76</f>
        <v>164.61840258301834</v>
      </c>
      <c r="M77" s="29">
        <v>73</v>
      </c>
      <c r="N77" s="29" t="e">
        <f>[7]士兵阶位属性!$AZ77*#REF!*#REF!*$B$3</f>
        <v>#REF!</v>
      </c>
      <c r="O77" s="29" t="e">
        <f>[7]士兵阶位属性!$AZ77*#REF!*#REF!*$B$3</f>
        <v>#REF!</v>
      </c>
      <c r="P77" s="29" t="e">
        <f>[7]士兵阶位属性!$AZ77*#REF!*#REF!*$B$3</f>
        <v>#REF!</v>
      </c>
      <c r="Q77" s="29" t="e">
        <f>[7]士兵阶位属性!$AZ77*#REF!*#REF!*$B$3</f>
        <v>#REF!</v>
      </c>
      <c r="R77" s="29" t="e">
        <f>[7]士兵阶位属性!$AZ77*#REF!*#REF!*$B$3</f>
        <v>#REF!</v>
      </c>
      <c r="Z77" s="8"/>
    </row>
    <row r="78" spans="6:26" x14ac:dyDescent="0.15">
      <c r="F78" s="29">
        <v>74</v>
      </c>
      <c r="G78" s="29">
        <f>[6]属性汇总!CY77</f>
        <v>166.65482437556227</v>
      </c>
      <c r="H78" s="29">
        <f>[6]属性汇总!CZ77</f>
        <v>166.67981682649221</v>
      </c>
      <c r="I78" s="29">
        <f>[6]属性汇总!DA77</f>
        <v>166.66944227727907</v>
      </c>
      <c r="J78" s="29">
        <f>[6]属性汇总!DB77</f>
        <v>166.70276578221527</v>
      </c>
      <c r="K78" s="29">
        <f>[6]属性汇总!DC77</f>
        <v>166.71438949928023</v>
      </c>
      <c r="M78" s="29">
        <v>74</v>
      </c>
      <c r="N78" s="29" t="e">
        <f>[7]士兵阶位属性!$AZ78*#REF!*#REF!*$B$3</f>
        <v>#REF!</v>
      </c>
      <c r="O78" s="29" t="e">
        <f>[7]士兵阶位属性!$AZ78*#REF!*#REF!*$B$3</f>
        <v>#REF!</v>
      </c>
      <c r="P78" s="29" t="e">
        <f>[7]士兵阶位属性!$AZ78*#REF!*#REF!*$B$3</f>
        <v>#REF!</v>
      </c>
      <c r="Q78" s="29" t="e">
        <f>[7]士兵阶位属性!$AZ78*#REF!*#REF!*$B$3</f>
        <v>#REF!</v>
      </c>
      <c r="R78" s="29" t="e">
        <f>[7]士兵阶位属性!$AZ78*#REF!*#REF!*$B$3</f>
        <v>#REF!</v>
      </c>
      <c r="Z78" s="8"/>
    </row>
    <row r="79" spans="6:26" x14ac:dyDescent="0.15">
      <c r="F79" s="29">
        <v>75</v>
      </c>
      <c r="G79" s="29">
        <f>[6]属性汇总!CY78</f>
        <v>168.75013861019693</v>
      </c>
      <c r="H79" s="29">
        <f>[6]属性汇总!CZ78</f>
        <v>168.77264788716766</v>
      </c>
      <c r="I79" s="29">
        <f>[6]属性汇总!DA78</f>
        <v>168.76393086714734</v>
      </c>
      <c r="J79" s="29">
        <f>[6]属性汇总!DB78</f>
        <v>168.79460366122407</v>
      </c>
      <c r="K79" s="29">
        <f>[6]属性汇总!DC78</f>
        <v>168.8049200685526</v>
      </c>
      <c r="M79" s="29">
        <v>75</v>
      </c>
      <c r="N79" s="29" t="e">
        <f>[7]士兵阶位属性!$AZ79*#REF!*#REF!*$B$3</f>
        <v>#REF!</v>
      </c>
      <c r="O79" s="29" t="e">
        <f>[7]士兵阶位属性!$AZ79*#REF!*#REF!*$B$3</f>
        <v>#REF!</v>
      </c>
      <c r="P79" s="29" t="e">
        <f>[7]士兵阶位属性!$AZ79*#REF!*#REF!*$B$3</f>
        <v>#REF!</v>
      </c>
      <c r="Q79" s="29" t="e">
        <f>[7]士兵阶位属性!$AZ79*#REF!*#REF!*$B$3</f>
        <v>#REF!</v>
      </c>
      <c r="R79" s="29" t="e">
        <f>[7]士兵阶位属性!$AZ79*#REF!*#REF!*$B$3</f>
        <v>#REF!</v>
      </c>
      <c r="Z79" s="8"/>
    </row>
    <row r="80" spans="6:26" x14ac:dyDescent="0.15">
      <c r="F80" s="29">
        <v>76</v>
      </c>
      <c r="G80" s="29">
        <f>[6]属性汇总!CY79</f>
        <v>170.83703760926608</v>
      </c>
      <c r="H80" s="29">
        <f>[6]属性汇总!CZ79</f>
        <v>170.85976790863288</v>
      </c>
      <c r="I80" s="29">
        <f>[6]属性汇总!DA79</f>
        <v>170.85143214311725</v>
      </c>
      <c r="J80" s="29">
        <f>[6]属性汇总!DB79</f>
        <v>170.88264626240999</v>
      </c>
      <c r="K80" s="29">
        <f>[6]属性汇总!DC79</f>
        <v>170.89223244001295</v>
      </c>
      <c r="M80" s="29">
        <v>76</v>
      </c>
      <c r="N80" s="29" t="e">
        <f>[7]士兵阶位属性!$AZ80*#REF!*#REF!*$B$3</f>
        <v>#REF!</v>
      </c>
      <c r="O80" s="29" t="e">
        <f>[7]士兵阶位属性!$AZ80*#REF!*#REF!*$B$3</f>
        <v>#REF!</v>
      </c>
      <c r="P80" s="29" t="e">
        <f>[7]士兵阶位属性!$AZ80*#REF!*#REF!*$B$3</f>
        <v>#REF!</v>
      </c>
      <c r="Q80" s="29" t="e">
        <f>[7]士兵阶位属性!$AZ80*#REF!*#REF!*$B$3</f>
        <v>#REF!</v>
      </c>
      <c r="R80" s="29" t="e">
        <f>[7]士兵阶位属性!$AZ80*#REF!*#REF!*$B$3</f>
        <v>#REF!</v>
      </c>
      <c r="Z80" s="8"/>
    </row>
    <row r="81" spans="6:26" x14ac:dyDescent="0.15">
      <c r="F81" s="29">
        <v>77</v>
      </c>
      <c r="G81" s="29">
        <f>[6]属性汇总!CY80</f>
        <v>172.9239366083352</v>
      </c>
      <c r="H81" s="29">
        <f>[6]属性汇总!CZ80</f>
        <v>172.94688793009809</v>
      </c>
      <c r="I81" s="29">
        <f>[6]属性汇总!DA80</f>
        <v>172.93893341908716</v>
      </c>
      <c r="J81" s="29">
        <f>[6]属性汇总!DB80</f>
        <v>172.97068886359594</v>
      </c>
      <c r="K81" s="29">
        <f>[6]属性汇总!DC80</f>
        <v>172.97954481147329</v>
      </c>
      <c r="M81" s="29">
        <v>77</v>
      </c>
      <c r="N81" s="29" t="e">
        <f>[7]士兵阶位属性!$AZ81*#REF!*#REF!*$B$3</f>
        <v>#REF!</v>
      </c>
      <c r="O81" s="29" t="e">
        <f>[7]士兵阶位属性!$AZ81*#REF!*#REF!*$B$3</f>
        <v>#REF!</v>
      </c>
      <c r="P81" s="29" t="e">
        <f>[7]士兵阶位属性!$AZ81*#REF!*#REF!*$B$3</f>
        <v>#REF!</v>
      </c>
      <c r="Q81" s="29" t="e">
        <f>[7]士兵阶位属性!$AZ81*#REF!*#REF!*$B$3</f>
        <v>#REF!</v>
      </c>
      <c r="R81" s="29" t="e">
        <f>[7]士兵阶位属性!$AZ81*#REF!*#REF!*$B$3</f>
        <v>#REF!</v>
      </c>
      <c r="Z81" s="8"/>
    </row>
    <row r="82" spans="6:26" x14ac:dyDescent="0.15">
      <c r="F82" s="29">
        <v>78</v>
      </c>
      <c r="G82" s="29">
        <f>[6]属性汇总!CY81</f>
        <v>175</v>
      </c>
      <c r="H82" s="29">
        <f>[6]属性汇总!CZ81</f>
        <v>175</v>
      </c>
      <c r="I82" s="29">
        <f>[6]属性汇总!DA81</f>
        <v>175</v>
      </c>
      <c r="J82" s="29">
        <f>[6]属性汇总!DB81</f>
        <v>175</v>
      </c>
      <c r="K82" s="29">
        <f>[6]属性汇总!DC81</f>
        <v>175</v>
      </c>
      <c r="M82" s="29">
        <v>78</v>
      </c>
      <c r="N82" s="29" t="e">
        <f>[7]士兵阶位属性!$AZ82*#REF!*#REF!*$B$3</f>
        <v>#REF!</v>
      </c>
      <c r="O82" s="29" t="e">
        <f>[7]士兵阶位属性!$AZ82*#REF!*#REF!*$B$3</f>
        <v>#REF!</v>
      </c>
      <c r="P82" s="29" t="e">
        <f>[7]士兵阶位属性!$AZ82*#REF!*#REF!*$B$3</f>
        <v>#REF!</v>
      </c>
      <c r="Q82" s="29" t="e">
        <f>[7]士兵阶位属性!$AZ82*#REF!*#REF!*$B$3</f>
        <v>#REF!</v>
      </c>
      <c r="R82" s="29" t="e">
        <f>[7]士兵阶位属性!$AZ82*#REF!*#REF!*$B$3</f>
        <v>#REF!</v>
      </c>
      <c r="Z82" s="8"/>
    </row>
    <row r="83" spans="6:26" x14ac:dyDescent="0.15">
      <c r="F83" s="29">
        <v>79</v>
      </c>
      <c r="G83" s="29">
        <f>[6]属性汇总!CY82</f>
        <v>177</v>
      </c>
      <c r="H83" s="29">
        <f>[6]属性汇总!CZ82</f>
        <v>177.00000000000003</v>
      </c>
      <c r="I83" s="29">
        <f>[6]属性汇总!DA82</f>
        <v>177</v>
      </c>
      <c r="J83" s="29">
        <f>[6]属性汇总!DB82</f>
        <v>177</v>
      </c>
      <c r="K83" s="29">
        <f>[6]属性汇总!DC82</f>
        <v>177</v>
      </c>
      <c r="M83" s="29">
        <v>79</v>
      </c>
      <c r="N83" s="29" t="e">
        <f>[7]士兵阶位属性!$AZ83*#REF!*#REF!*$B$3</f>
        <v>#REF!</v>
      </c>
      <c r="O83" s="29" t="e">
        <f>[7]士兵阶位属性!$AZ83*#REF!*#REF!*$B$3</f>
        <v>#REF!</v>
      </c>
      <c r="P83" s="29" t="e">
        <f>[7]士兵阶位属性!$AZ83*#REF!*#REF!*$B$3</f>
        <v>#REF!</v>
      </c>
      <c r="Q83" s="29" t="e">
        <f>[7]士兵阶位属性!$AZ83*#REF!*#REF!*$B$3</f>
        <v>#REF!</v>
      </c>
      <c r="R83" s="29" t="e">
        <f>[7]士兵阶位属性!$AZ83*#REF!*#REF!*$B$3</f>
        <v>#REF!</v>
      </c>
      <c r="Z83" s="8"/>
    </row>
    <row r="84" spans="6:26" x14ac:dyDescent="0.15">
      <c r="F84" s="29">
        <v>80</v>
      </c>
      <c r="G84" s="29">
        <f>[6]属性汇总!CY83</f>
        <v>179</v>
      </c>
      <c r="H84" s="29">
        <f>[6]属性汇总!CZ83</f>
        <v>179.00000000000003</v>
      </c>
      <c r="I84" s="29">
        <f>[6]属性汇总!DA83</f>
        <v>179</v>
      </c>
      <c r="J84" s="29">
        <f>[6]属性汇总!DB83</f>
        <v>179</v>
      </c>
      <c r="K84" s="29">
        <f>[6]属性汇总!DC83</f>
        <v>179.00000000000003</v>
      </c>
      <c r="M84" s="29">
        <v>80</v>
      </c>
      <c r="N84" s="29" t="e">
        <f>[7]士兵阶位属性!$AZ84*#REF!*#REF!*$B$3</f>
        <v>#REF!</v>
      </c>
      <c r="O84" s="29" t="e">
        <f>[7]士兵阶位属性!$AZ84*#REF!*#REF!*$B$3</f>
        <v>#REF!</v>
      </c>
      <c r="P84" s="29" t="e">
        <f>[7]士兵阶位属性!$AZ84*#REF!*#REF!*$B$3</f>
        <v>#REF!</v>
      </c>
      <c r="Q84" s="29" t="e">
        <f>[7]士兵阶位属性!$AZ84*#REF!*#REF!*$B$3</f>
        <v>#REF!</v>
      </c>
      <c r="R84" s="29" t="e">
        <f>[7]士兵阶位属性!$AZ84*#REF!*#REF!*$B$3</f>
        <v>#REF!</v>
      </c>
      <c r="Z84" s="8"/>
    </row>
    <row r="85" spans="6:26" x14ac:dyDescent="0.15">
      <c r="F85" s="29">
        <v>81</v>
      </c>
      <c r="G85" s="29">
        <f>[6]属性汇总!CY84</f>
        <v>181</v>
      </c>
      <c r="H85" s="29">
        <f>[6]属性汇总!CZ84</f>
        <v>181.00000000000003</v>
      </c>
      <c r="I85" s="29">
        <f>[6]属性汇总!DA84</f>
        <v>181</v>
      </c>
      <c r="J85" s="29">
        <f>[6]属性汇总!DB84</f>
        <v>181.00000000000003</v>
      </c>
      <c r="K85" s="29">
        <f>[6]属性汇总!DC84</f>
        <v>181</v>
      </c>
      <c r="M85" s="29">
        <v>81</v>
      </c>
      <c r="N85" s="29" t="e">
        <f>[7]士兵阶位属性!$AZ85*#REF!*#REF!*$B$3</f>
        <v>#REF!</v>
      </c>
      <c r="O85" s="29" t="e">
        <f>[7]士兵阶位属性!$AZ85*#REF!*#REF!*$B$3</f>
        <v>#REF!</v>
      </c>
      <c r="P85" s="29" t="e">
        <f>[7]士兵阶位属性!$AZ85*#REF!*#REF!*$B$3</f>
        <v>#REF!</v>
      </c>
      <c r="Q85" s="29" t="e">
        <f>[7]士兵阶位属性!$AZ85*#REF!*#REF!*$B$3</f>
        <v>#REF!</v>
      </c>
      <c r="R85" s="29" t="e">
        <f>[7]士兵阶位属性!$AZ85*#REF!*#REF!*$B$3</f>
        <v>#REF!</v>
      </c>
      <c r="Z85" s="8"/>
    </row>
    <row r="86" spans="6:26" x14ac:dyDescent="0.15">
      <c r="F86" s="29">
        <v>82</v>
      </c>
      <c r="G86" s="29">
        <f>[6]属性汇总!CY85</f>
        <v>183</v>
      </c>
      <c r="H86" s="29">
        <f>[6]属性汇总!CZ85</f>
        <v>183</v>
      </c>
      <c r="I86" s="29">
        <f>[6]属性汇总!DA85</f>
        <v>183</v>
      </c>
      <c r="J86" s="29">
        <f>[6]属性汇总!DB85</f>
        <v>183.00000000000003</v>
      </c>
      <c r="K86" s="29">
        <f>[6]属性汇总!DC85</f>
        <v>183</v>
      </c>
      <c r="M86" s="29">
        <v>82</v>
      </c>
      <c r="N86" s="29" t="e">
        <f>[7]士兵阶位属性!$AZ86*#REF!*#REF!*$B$3</f>
        <v>#REF!</v>
      </c>
      <c r="O86" s="29" t="e">
        <f>[7]士兵阶位属性!$AZ86*#REF!*#REF!*$B$3</f>
        <v>#REF!</v>
      </c>
      <c r="P86" s="29" t="e">
        <f>[7]士兵阶位属性!$AZ86*#REF!*#REF!*$B$3</f>
        <v>#REF!</v>
      </c>
      <c r="Q86" s="29" t="e">
        <f>[7]士兵阶位属性!$AZ86*#REF!*#REF!*$B$3</f>
        <v>#REF!</v>
      </c>
      <c r="R86" s="29" t="e">
        <f>[7]士兵阶位属性!$AZ86*#REF!*#REF!*$B$3</f>
        <v>#REF!</v>
      </c>
      <c r="Z86" s="8"/>
    </row>
    <row r="87" spans="6:26" x14ac:dyDescent="0.15">
      <c r="F87" s="29">
        <v>83</v>
      </c>
      <c r="G87" s="29">
        <f>[6]属性汇总!CY86</f>
        <v>185</v>
      </c>
      <c r="H87" s="29">
        <f>[6]属性汇总!CZ86</f>
        <v>185</v>
      </c>
      <c r="I87" s="29">
        <f>[6]属性汇总!DA86</f>
        <v>185</v>
      </c>
      <c r="J87" s="29">
        <f>[6]属性汇总!DB86</f>
        <v>185</v>
      </c>
      <c r="K87" s="29">
        <f>[6]属性汇总!DC86</f>
        <v>185</v>
      </c>
      <c r="M87" s="29">
        <v>83</v>
      </c>
      <c r="N87" s="29" t="e">
        <f>[7]士兵阶位属性!$AZ87*#REF!*#REF!*$B$3</f>
        <v>#REF!</v>
      </c>
      <c r="O87" s="29" t="e">
        <f>[7]士兵阶位属性!$AZ87*#REF!*#REF!*$B$3</f>
        <v>#REF!</v>
      </c>
      <c r="P87" s="29" t="e">
        <f>[7]士兵阶位属性!$AZ87*#REF!*#REF!*$B$3</f>
        <v>#REF!</v>
      </c>
      <c r="Q87" s="29" t="e">
        <f>[7]士兵阶位属性!$AZ87*#REF!*#REF!*$B$3</f>
        <v>#REF!</v>
      </c>
      <c r="R87" s="29" t="e">
        <f>[7]士兵阶位属性!$AZ87*#REF!*#REF!*$B$3</f>
        <v>#REF!</v>
      </c>
      <c r="Z87" s="8"/>
    </row>
    <row r="88" spans="6:26" x14ac:dyDescent="0.15">
      <c r="F88" s="29">
        <v>84</v>
      </c>
      <c r="G88" s="29">
        <f>[6]属性汇总!CY87</f>
        <v>187.00000000000003</v>
      </c>
      <c r="H88" s="29">
        <f>[6]属性汇总!CZ87</f>
        <v>187</v>
      </c>
      <c r="I88" s="29">
        <f>[6]属性汇总!DA87</f>
        <v>187</v>
      </c>
      <c r="J88" s="29">
        <f>[6]属性汇总!DB87</f>
        <v>187</v>
      </c>
      <c r="K88" s="29">
        <f>[6]属性汇总!DC87</f>
        <v>187</v>
      </c>
      <c r="M88" s="29">
        <v>84</v>
      </c>
      <c r="N88" s="29" t="e">
        <f>[7]士兵阶位属性!$AZ88*#REF!*#REF!*$B$3</f>
        <v>#REF!</v>
      </c>
      <c r="O88" s="29" t="e">
        <f>[7]士兵阶位属性!$AZ88*#REF!*#REF!*$B$3</f>
        <v>#REF!</v>
      </c>
      <c r="P88" s="29" t="e">
        <f>[7]士兵阶位属性!$AZ88*#REF!*#REF!*$B$3</f>
        <v>#REF!</v>
      </c>
      <c r="Q88" s="29" t="e">
        <f>[7]士兵阶位属性!$AZ88*#REF!*#REF!*$B$3</f>
        <v>#REF!</v>
      </c>
      <c r="R88" s="29" t="e">
        <f>[7]士兵阶位属性!$AZ88*#REF!*#REF!*$B$3</f>
        <v>#REF!</v>
      </c>
      <c r="Z88" s="8"/>
    </row>
    <row r="89" spans="6:26" x14ac:dyDescent="0.15">
      <c r="F89" s="29">
        <v>85</v>
      </c>
      <c r="G89" s="29">
        <f>[6]属性汇总!CY88</f>
        <v>189.00000000000003</v>
      </c>
      <c r="H89" s="29">
        <f>[6]属性汇总!CZ88</f>
        <v>189</v>
      </c>
      <c r="I89" s="29">
        <f>[6]属性汇总!DA88</f>
        <v>189</v>
      </c>
      <c r="J89" s="29">
        <f>[6]属性汇总!DB88</f>
        <v>189</v>
      </c>
      <c r="K89" s="29">
        <f>[6]属性汇总!DC88</f>
        <v>189</v>
      </c>
      <c r="M89" s="29">
        <v>85</v>
      </c>
      <c r="N89" s="29" t="e">
        <f>[7]士兵阶位属性!$AZ89*#REF!*#REF!*$B$3</f>
        <v>#REF!</v>
      </c>
      <c r="O89" s="29" t="e">
        <f>[7]士兵阶位属性!$AZ89*#REF!*#REF!*$B$3</f>
        <v>#REF!</v>
      </c>
      <c r="P89" s="29" t="e">
        <f>[7]士兵阶位属性!$AZ89*#REF!*#REF!*$B$3</f>
        <v>#REF!</v>
      </c>
      <c r="Q89" s="29" t="e">
        <f>[7]士兵阶位属性!$AZ89*#REF!*#REF!*$B$3</f>
        <v>#REF!</v>
      </c>
      <c r="R89" s="29" t="e">
        <f>[7]士兵阶位属性!$AZ89*#REF!*#REF!*$B$3</f>
        <v>#REF!</v>
      </c>
      <c r="Z89" s="8"/>
    </row>
    <row r="90" spans="6:26" x14ac:dyDescent="0.15">
      <c r="F90" s="29">
        <v>86</v>
      </c>
      <c r="G90" s="29">
        <f>[6]属性汇总!CY89</f>
        <v>191</v>
      </c>
      <c r="H90" s="29">
        <f>[6]属性汇总!CZ89</f>
        <v>191</v>
      </c>
      <c r="I90" s="29">
        <f>[6]属性汇总!DA89</f>
        <v>191</v>
      </c>
      <c r="J90" s="29">
        <f>[6]属性汇总!DB89</f>
        <v>191</v>
      </c>
      <c r="K90" s="29">
        <f>[6]属性汇总!DC89</f>
        <v>191</v>
      </c>
      <c r="M90" s="29">
        <v>86</v>
      </c>
      <c r="N90" s="29" t="e">
        <f>[7]士兵阶位属性!$AZ90*#REF!*#REF!*$B$3</f>
        <v>#REF!</v>
      </c>
      <c r="O90" s="29" t="e">
        <f>[7]士兵阶位属性!$AZ90*#REF!*#REF!*$B$3</f>
        <v>#REF!</v>
      </c>
      <c r="P90" s="29" t="e">
        <f>[7]士兵阶位属性!$AZ90*#REF!*#REF!*$B$3</f>
        <v>#REF!</v>
      </c>
      <c r="Q90" s="29" t="e">
        <f>[7]士兵阶位属性!$AZ90*#REF!*#REF!*$B$3</f>
        <v>#REF!</v>
      </c>
      <c r="R90" s="29" t="e">
        <f>[7]士兵阶位属性!$AZ90*#REF!*#REF!*$B$3</f>
        <v>#REF!</v>
      </c>
      <c r="Z90" s="8"/>
    </row>
    <row r="91" spans="6:26" x14ac:dyDescent="0.15">
      <c r="F91" s="29">
        <v>87</v>
      </c>
      <c r="G91" s="29">
        <f>[6]属性汇总!CY90</f>
        <v>193</v>
      </c>
      <c r="H91" s="29">
        <f>[6]属性汇总!CZ90</f>
        <v>193</v>
      </c>
      <c r="I91" s="29">
        <f>[6]属性汇总!DA90</f>
        <v>193</v>
      </c>
      <c r="J91" s="29">
        <f>[6]属性汇总!DB90</f>
        <v>193</v>
      </c>
      <c r="K91" s="29">
        <f>[6]属性汇总!DC90</f>
        <v>193</v>
      </c>
      <c r="M91" s="29">
        <v>87</v>
      </c>
      <c r="N91" s="29" t="e">
        <f>[7]士兵阶位属性!$AZ91*#REF!*#REF!*$B$3</f>
        <v>#REF!</v>
      </c>
      <c r="O91" s="29" t="e">
        <f>[7]士兵阶位属性!$AZ91*#REF!*#REF!*$B$3</f>
        <v>#REF!</v>
      </c>
      <c r="P91" s="29" t="e">
        <f>[7]士兵阶位属性!$AZ91*#REF!*#REF!*$B$3</f>
        <v>#REF!</v>
      </c>
      <c r="Q91" s="29" t="e">
        <f>[7]士兵阶位属性!$AZ91*#REF!*#REF!*$B$3</f>
        <v>#REF!</v>
      </c>
      <c r="R91" s="29" t="e">
        <f>[7]士兵阶位属性!$AZ91*#REF!*#REF!*$B$3</f>
        <v>#REF!</v>
      </c>
      <c r="Z91" s="8"/>
    </row>
    <row r="92" spans="6:26" x14ac:dyDescent="0.15">
      <c r="F92" s="29">
        <v>88</v>
      </c>
      <c r="G92" s="29">
        <f>[6]属性汇总!CY91</f>
        <v>195</v>
      </c>
      <c r="H92" s="29">
        <f>[6]属性汇总!CZ91</f>
        <v>195</v>
      </c>
      <c r="I92" s="29">
        <f>[6]属性汇总!DA91</f>
        <v>195</v>
      </c>
      <c r="J92" s="29">
        <f>[6]属性汇总!DB91</f>
        <v>195</v>
      </c>
      <c r="K92" s="29">
        <f>[6]属性汇总!DC91</f>
        <v>195</v>
      </c>
      <c r="M92" s="29">
        <v>88</v>
      </c>
      <c r="N92" s="29" t="e">
        <f>[7]士兵阶位属性!$AZ92*#REF!*#REF!*$B$3</f>
        <v>#REF!</v>
      </c>
      <c r="O92" s="29" t="e">
        <f>[7]士兵阶位属性!$AZ92*#REF!*#REF!*$B$3</f>
        <v>#REF!</v>
      </c>
      <c r="P92" s="29" t="e">
        <f>[7]士兵阶位属性!$AZ92*#REF!*#REF!*$B$3</f>
        <v>#REF!</v>
      </c>
      <c r="Q92" s="29" t="e">
        <f>[7]士兵阶位属性!$AZ92*#REF!*#REF!*$B$3</f>
        <v>#REF!</v>
      </c>
      <c r="R92" s="29" t="e">
        <f>[7]士兵阶位属性!$AZ92*#REF!*#REF!*$B$3</f>
        <v>#REF!</v>
      </c>
      <c r="Z92" s="8"/>
    </row>
    <row r="93" spans="6:26" x14ac:dyDescent="0.15">
      <c r="F93" s="29">
        <v>89</v>
      </c>
      <c r="G93" s="29">
        <f>[6]属性汇总!CY92</f>
        <v>197.00000000000003</v>
      </c>
      <c r="H93" s="29">
        <f>[6]属性汇总!CZ92</f>
        <v>197.00000000000003</v>
      </c>
      <c r="I93" s="29">
        <f>[6]属性汇总!DA92</f>
        <v>197</v>
      </c>
      <c r="J93" s="29">
        <f>[6]属性汇总!DB92</f>
        <v>197</v>
      </c>
      <c r="K93" s="29">
        <f>[6]属性汇总!DC92</f>
        <v>197</v>
      </c>
      <c r="M93" s="29">
        <v>89</v>
      </c>
      <c r="N93" s="29" t="e">
        <f>[7]士兵阶位属性!$AZ93*#REF!*#REF!*$B$3</f>
        <v>#REF!</v>
      </c>
      <c r="O93" s="29" t="e">
        <f>[7]士兵阶位属性!$AZ93*#REF!*#REF!*$B$3</f>
        <v>#REF!</v>
      </c>
      <c r="P93" s="29" t="e">
        <f>[7]士兵阶位属性!$AZ93*#REF!*#REF!*$B$3</f>
        <v>#REF!</v>
      </c>
      <c r="Q93" s="29" t="e">
        <f>[7]士兵阶位属性!$AZ93*#REF!*#REF!*$B$3</f>
        <v>#REF!</v>
      </c>
      <c r="R93" s="29" t="e">
        <f>[7]士兵阶位属性!$AZ93*#REF!*#REF!*$B$3</f>
        <v>#REF!</v>
      </c>
      <c r="Z93" s="8"/>
    </row>
    <row r="94" spans="6:26" x14ac:dyDescent="0.15">
      <c r="F94" s="29">
        <v>90</v>
      </c>
      <c r="G94" s="29">
        <f>[6]属性汇总!CY93</f>
        <v>199.00000000000003</v>
      </c>
      <c r="H94" s="29">
        <f>[6]属性汇总!CZ93</f>
        <v>199.00000000000003</v>
      </c>
      <c r="I94" s="29">
        <f>[6]属性汇总!DA93</f>
        <v>199</v>
      </c>
      <c r="J94" s="29">
        <f>[6]属性汇总!DB93</f>
        <v>199</v>
      </c>
      <c r="K94" s="29">
        <f>[6]属性汇总!DC93</f>
        <v>199</v>
      </c>
      <c r="M94" s="29">
        <v>90</v>
      </c>
      <c r="N94" s="29" t="e">
        <f>[7]士兵阶位属性!$AZ94*#REF!*#REF!*$B$3</f>
        <v>#REF!</v>
      </c>
      <c r="O94" s="29" t="e">
        <f>[7]士兵阶位属性!$AZ94*#REF!*#REF!*$B$3</f>
        <v>#REF!</v>
      </c>
      <c r="P94" s="29" t="e">
        <f>[7]士兵阶位属性!$AZ94*#REF!*#REF!*$B$3</f>
        <v>#REF!</v>
      </c>
      <c r="Q94" s="29" t="e">
        <f>[7]士兵阶位属性!$AZ94*#REF!*#REF!*$B$3</f>
        <v>#REF!</v>
      </c>
      <c r="R94" s="29" t="e">
        <f>[7]士兵阶位属性!$AZ94*#REF!*#REF!*$B$3</f>
        <v>#REF!</v>
      </c>
      <c r="Z94" s="8"/>
    </row>
    <row r="95" spans="6:26" x14ac:dyDescent="0.15">
      <c r="F95" s="29">
        <v>91</v>
      </c>
      <c r="G95" s="29">
        <f>[6]属性汇总!CY94</f>
        <v>201</v>
      </c>
      <c r="H95" s="29">
        <f>[6]属性汇总!CZ94</f>
        <v>201.00000000000003</v>
      </c>
      <c r="I95" s="29">
        <f>[6]属性汇总!DA94</f>
        <v>201</v>
      </c>
      <c r="J95" s="29">
        <f>[6]属性汇总!DB94</f>
        <v>201</v>
      </c>
      <c r="K95" s="29">
        <f>[6]属性汇总!DC94</f>
        <v>201</v>
      </c>
      <c r="M95" s="29">
        <v>91</v>
      </c>
      <c r="N95" s="29" t="e">
        <f>[7]士兵阶位属性!$AZ95*#REF!*#REF!*$B$3</f>
        <v>#REF!</v>
      </c>
      <c r="O95" s="29" t="e">
        <f>[7]士兵阶位属性!$AZ95*#REF!*#REF!*$B$3</f>
        <v>#REF!</v>
      </c>
      <c r="P95" s="29" t="e">
        <f>[7]士兵阶位属性!$AZ95*#REF!*#REF!*$B$3</f>
        <v>#REF!</v>
      </c>
      <c r="Q95" s="29" t="e">
        <f>[7]士兵阶位属性!$AZ95*#REF!*#REF!*$B$3</f>
        <v>#REF!</v>
      </c>
      <c r="R95" s="29" t="e">
        <f>[7]士兵阶位属性!$AZ95*#REF!*#REF!*$B$3</f>
        <v>#REF!</v>
      </c>
      <c r="Z95" s="8"/>
    </row>
    <row r="96" spans="6:26" x14ac:dyDescent="0.15">
      <c r="F96" s="29">
        <v>92</v>
      </c>
      <c r="G96" s="29">
        <f>[6]属性汇总!CY95</f>
        <v>203</v>
      </c>
      <c r="H96" s="29">
        <f>[6]属性汇总!CZ95</f>
        <v>203</v>
      </c>
      <c r="I96" s="29">
        <f>[6]属性汇总!DA95</f>
        <v>203</v>
      </c>
      <c r="J96" s="29">
        <f>[6]属性汇总!DB95</f>
        <v>203</v>
      </c>
      <c r="K96" s="29">
        <f>[6]属性汇总!DC95</f>
        <v>203</v>
      </c>
      <c r="M96" s="29">
        <v>92</v>
      </c>
      <c r="N96" s="29" t="e">
        <f>[7]士兵阶位属性!$AZ96*#REF!*#REF!*$B$3</f>
        <v>#REF!</v>
      </c>
      <c r="O96" s="29" t="e">
        <f>[7]士兵阶位属性!$AZ96*#REF!*#REF!*$B$3</f>
        <v>#REF!</v>
      </c>
      <c r="P96" s="29" t="e">
        <f>[7]士兵阶位属性!$AZ96*#REF!*#REF!*$B$3</f>
        <v>#REF!</v>
      </c>
      <c r="Q96" s="29" t="e">
        <f>[7]士兵阶位属性!$AZ96*#REF!*#REF!*$B$3</f>
        <v>#REF!</v>
      </c>
      <c r="R96" s="29" t="e">
        <f>[7]士兵阶位属性!$AZ96*#REF!*#REF!*$B$3</f>
        <v>#REF!</v>
      </c>
      <c r="Z96" s="8"/>
    </row>
    <row r="97" spans="6:34" x14ac:dyDescent="0.15">
      <c r="F97" s="29">
        <v>93</v>
      </c>
      <c r="G97" s="29">
        <f>[6]属性汇总!CY96</f>
        <v>204.99999999999997</v>
      </c>
      <c r="H97" s="29">
        <f>[6]属性汇总!CZ96</f>
        <v>205</v>
      </c>
      <c r="I97" s="29">
        <f>[6]属性汇总!DA96</f>
        <v>205</v>
      </c>
      <c r="J97" s="29">
        <f>[6]属性汇总!DB96</f>
        <v>205</v>
      </c>
      <c r="K97" s="29">
        <f>[6]属性汇总!DC96</f>
        <v>205.00000000000003</v>
      </c>
      <c r="M97" s="29">
        <v>93</v>
      </c>
      <c r="N97" s="29" t="e">
        <f>[7]士兵阶位属性!$AZ97*#REF!*#REF!*$B$3</f>
        <v>#REF!</v>
      </c>
      <c r="O97" s="29" t="e">
        <f>[7]士兵阶位属性!$AZ97*#REF!*#REF!*$B$3</f>
        <v>#REF!</v>
      </c>
      <c r="P97" s="29" t="e">
        <f>[7]士兵阶位属性!$AZ97*#REF!*#REF!*$B$3</f>
        <v>#REF!</v>
      </c>
      <c r="Q97" s="29" t="e">
        <f>[7]士兵阶位属性!$AZ97*#REF!*#REF!*$B$3</f>
        <v>#REF!</v>
      </c>
      <c r="R97" s="29" t="e">
        <f>[7]士兵阶位属性!$AZ97*#REF!*#REF!*$B$3</f>
        <v>#REF!</v>
      </c>
      <c r="Z97" s="8"/>
      <c r="AA97" s="5"/>
      <c r="AB97" s="5"/>
      <c r="AC97" s="5"/>
      <c r="AD97" s="5"/>
      <c r="AE97" s="5"/>
      <c r="AF97" s="5"/>
      <c r="AG97" s="5"/>
      <c r="AH97" s="5"/>
    </row>
    <row r="98" spans="6:34" x14ac:dyDescent="0.15">
      <c r="F98" s="29">
        <v>94</v>
      </c>
      <c r="G98" s="29">
        <f>[6]属性汇总!CY97</f>
        <v>206.99999999999997</v>
      </c>
      <c r="H98" s="29">
        <f>[6]属性汇总!CZ97</f>
        <v>207</v>
      </c>
      <c r="I98" s="29">
        <f>[6]属性汇总!DA97</f>
        <v>207</v>
      </c>
      <c r="J98" s="29">
        <f>[6]属性汇总!DB97</f>
        <v>207</v>
      </c>
      <c r="K98" s="29">
        <f>[6]属性汇总!DC97</f>
        <v>207.00000000000003</v>
      </c>
      <c r="M98" s="29">
        <v>94</v>
      </c>
      <c r="N98" s="29" t="e">
        <f>[7]士兵阶位属性!$AZ98*#REF!*#REF!*$B$3</f>
        <v>#REF!</v>
      </c>
      <c r="O98" s="29" t="e">
        <f>[7]士兵阶位属性!$AZ98*#REF!*#REF!*$B$3</f>
        <v>#REF!</v>
      </c>
      <c r="P98" s="29" t="e">
        <f>[7]士兵阶位属性!$AZ98*#REF!*#REF!*$B$3</f>
        <v>#REF!</v>
      </c>
      <c r="Q98" s="29" t="e">
        <f>[7]士兵阶位属性!$AZ98*#REF!*#REF!*$B$3</f>
        <v>#REF!</v>
      </c>
      <c r="R98" s="29" t="e">
        <f>[7]士兵阶位属性!$AZ98*#REF!*#REF!*$B$3</f>
        <v>#REF!</v>
      </c>
      <c r="Z98" s="8"/>
      <c r="AA98" s="5"/>
      <c r="AB98" s="5"/>
      <c r="AC98" s="5"/>
      <c r="AD98" s="5"/>
      <c r="AE98" s="5"/>
      <c r="AF98" s="5"/>
      <c r="AG98" s="5"/>
      <c r="AH98" s="5"/>
    </row>
    <row r="99" spans="6:34" x14ac:dyDescent="0.15">
      <c r="F99" s="29">
        <v>95</v>
      </c>
      <c r="G99" s="29">
        <f>[6]属性汇总!CY98</f>
        <v>209</v>
      </c>
      <c r="H99" s="29">
        <f>[6]属性汇总!CZ98</f>
        <v>209</v>
      </c>
      <c r="I99" s="29">
        <f>[6]属性汇总!DA98</f>
        <v>209</v>
      </c>
      <c r="J99" s="29">
        <f>[6]属性汇总!DB98</f>
        <v>209</v>
      </c>
      <c r="K99" s="29">
        <f>[6]属性汇总!DC98</f>
        <v>209.00000000000003</v>
      </c>
      <c r="M99" s="29">
        <v>95</v>
      </c>
      <c r="N99" s="29" t="e">
        <f>[7]士兵阶位属性!$AZ99*#REF!*#REF!*$B$3</f>
        <v>#REF!</v>
      </c>
      <c r="O99" s="29" t="e">
        <f>[7]士兵阶位属性!$AZ99*#REF!*#REF!*$B$3</f>
        <v>#REF!</v>
      </c>
      <c r="P99" s="29" t="e">
        <f>[7]士兵阶位属性!$AZ99*#REF!*#REF!*$B$3</f>
        <v>#REF!</v>
      </c>
      <c r="Q99" s="29" t="e">
        <f>[7]士兵阶位属性!$AZ99*#REF!*#REF!*$B$3</f>
        <v>#REF!</v>
      </c>
      <c r="R99" s="29" t="e">
        <f>[7]士兵阶位属性!$AZ99*#REF!*#REF!*$B$3</f>
        <v>#REF!</v>
      </c>
      <c r="Z99" s="8"/>
      <c r="AA99" s="5"/>
      <c r="AB99" s="5"/>
      <c r="AC99" s="5"/>
      <c r="AD99" s="5"/>
      <c r="AE99" s="5"/>
      <c r="AF99" s="5"/>
      <c r="AG99" s="5"/>
      <c r="AH99" s="5"/>
    </row>
    <row r="100" spans="6:34" x14ac:dyDescent="0.15">
      <c r="F100" s="29">
        <v>96</v>
      </c>
      <c r="G100" s="29">
        <f>[6]属性汇总!CY99</f>
        <v>211</v>
      </c>
      <c r="H100" s="29">
        <f>[6]属性汇总!CZ99</f>
        <v>211</v>
      </c>
      <c r="I100" s="29">
        <f>[6]属性汇总!DA99</f>
        <v>210.99999999999997</v>
      </c>
      <c r="J100" s="29">
        <f>[6]属性汇总!DB99</f>
        <v>211</v>
      </c>
      <c r="K100" s="29">
        <f>[6]属性汇总!DC99</f>
        <v>211</v>
      </c>
      <c r="M100" s="29">
        <v>96</v>
      </c>
      <c r="N100" s="29" t="e">
        <f>[7]士兵阶位属性!$AZ100*#REF!*#REF!*$B$3</f>
        <v>#REF!</v>
      </c>
      <c r="O100" s="29" t="e">
        <f>[7]士兵阶位属性!$AZ100*#REF!*#REF!*$B$3</f>
        <v>#REF!</v>
      </c>
      <c r="P100" s="29" t="e">
        <f>[7]士兵阶位属性!$AZ100*#REF!*#REF!*$B$3</f>
        <v>#REF!</v>
      </c>
      <c r="Q100" s="29" t="e">
        <f>[7]士兵阶位属性!$AZ100*#REF!*#REF!*$B$3</f>
        <v>#REF!</v>
      </c>
      <c r="R100" s="29" t="e">
        <f>[7]士兵阶位属性!$AZ100*#REF!*#REF!*$B$3</f>
        <v>#REF!</v>
      </c>
      <c r="Z100" s="8"/>
      <c r="AA100" s="5"/>
      <c r="AB100" s="5"/>
      <c r="AC100" s="5"/>
      <c r="AD100" s="5"/>
      <c r="AE100" s="5"/>
      <c r="AF100" s="5"/>
      <c r="AG100" s="5"/>
      <c r="AH100" s="5"/>
    </row>
    <row r="101" spans="6:34" x14ac:dyDescent="0.15">
      <c r="F101" s="29">
        <v>97</v>
      </c>
      <c r="G101" s="29">
        <f>[6]属性汇总!CY100</f>
        <v>213</v>
      </c>
      <c r="H101" s="29">
        <f>[6]属性汇总!CZ100</f>
        <v>213</v>
      </c>
      <c r="I101" s="29">
        <f>[6]属性汇总!DA100</f>
        <v>212.99999999999997</v>
      </c>
      <c r="J101" s="29">
        <f>[6]属性汇总!DB100</f>
        <v>213</v>
      </c>
      <c r="K101" s="29">
        <f>[6]属性汇总!DC100</f>
        <v>213</v>
      </c>
      <c r="M101" s="29">
        <v>97</v>
      </c>
      <c r="N101" s="29" t="e">
        <f>[7]士兵阶位属性!$AZ101*#REF!*#REF!*$B$3</f>
        <v>#REF!</v>
      </c>
      <c r="O101" s="29" t="e">
        <f>[7]士兵阶位属性!$AZ101*#REF!*#REF!*$B$3</f>
        <v>#REF!</v>
      </c>
      <c r="P101" s="29" t="e">
        <f>[7]士兵阶位属性!$AZ101*#REF!*#REF!*$B$3</f>
        <v>#REF!</v>
      </c>
      <c r="Q101" s="29" t="e">
        <f>[7]士兵阶位属性!$AZ101*#REF!*#REF!*$B$3</f>
        <v>#REF!</v>
      </c>
      <c r="R101" s="29" t="e">
        <f>[7]士兵阶位属性!$AZ101*#REF!*#REF!*$B$3</f>
        <v>#REF!</v>
      </c>
      <c r="Z101" s="8"/>
      <c r="AA101" s="5"/>
      <c r="AB101" s="5"/>
      <c r="AC101" s="5"/>
      <c r="AD101" s="5"/>
      <c r="AE101" s="5"/>
      <c r="AF101" s="5"/>
      <c r="AG101" s="5"/>
      <c r="AH101" s="5"/>
    </row>
    <row r="102" spans="6:34" x14ac:dyDescent="0.15">
      <c r="F102" s="29">
        <v>98</v>
      </c>
      <c r="G102" s="29">
        <f>[6]属性汇总!CY101</f>
        <v>215</v>
      </c>
      <c r="H102" s="29">
        <f>[6]属性汇总!CZ101</f>
        <v>215</v>
      </c>
      <c r="I102" s="29">
        <f>[6]属性汇总!DA101</f>
        <v>214.99999999999997</v>
      </c>
      <c r="J102" s="29">
        <f>[6]属性汇总!DB101</f>
        <v>215</v>
      </c>
      <c r="K102" s="29">
        <f>[6]属性汇总!DC101</f>
        <v>215</v>
      </c>
      <c r="M102" s="29">
        <v>98</v>
      </c>
      <c r="N102" s="29" t="e">
        <f>[7]士兵阶位属性!$AZ102*#REF!*#REF!*$B$3</f>
        <v>#REF!</v>
      </c>
      <c r="O102" s="29" t="e">
        <f>[7]士兵阶位属性!$AZ102*#REF!*#REF!*$B$3</f>
        <v>#REF!</v>
      </c>
      <c r="P102" s="29" t="e">
        <f>[7]士兵阶位属性!$AZ102*#REF!*#REF!*$B$3</f>
        <v>#REF!</v>
      </c>
      <c r="Q102" s="29" t="e">
        <f>[7]士兵阶位属性!$AZ102*#REF!*#REF!*$B$3</f>
        <v>#REF!</v>
      </c>
      <c r="R102" s="29" t="e">
        <f>[7]士兵阶位属性!$AZ102*#REF!*#REF!*$B$3</f>
        <v>#REF!</v>
      </c>
      <c r="Z102" s="8"/>
      <c r="AA102" s="5"/>
      <c r="AB102" s="5"/>
      <c r="AC102" s="5"/>
      <c r="AD102" s="5"/>
      <c r="AE102" s="5"/>
      <c r="AF102" s="5"/>
      <c r="AG102" s="5"/>
      <c r="AH102" s="5"/>
    </row>
    <row r="103" spans="6:34" x14ac:dyDescent="0.15">
      <c r="F103" s="29">
        <v>99</v>
      </c>
      <c r="G103" s="29">
        <f>[6]属性汇总!CY102</f>
        <v>217</v>
      </c>
      <c r="H103" s="29">
        <f>[6]属性汇总!CZ102</f>
        <v>216.99999999999997</v>
      </c>
      <c r="I103" s="29">
        <f>[6]属性汇总!DA102</f>
        <v>217</v>
      </c>
      <c r="J103" s="29">
        <f>[6]属性汇总!DB102</f>
        <v>217</v>
      </c>
      <c r="K103" s="29">
        <f>[6]属性汇总!DC102</f>
        <v>217</v>
      </c>
      <c r="M103" s="29">
        <v>99</v>
      </c>
      <c r="N103" s="29" t="e">
        <f>[7]士兵阶位属性!$AZ103*#REF!*#REF!*$B$3</f>
        <v>#REF!</v>
      </c>
      <c r="O103" s="29" t="e">
        <f>[7]士兵阶位属性!$AZ103*#REF!*#REF!*$B$3</f>
        <v>#REF!</v>
      </c>
      <c r="P103" s="29" t="e">
        <f>[7]士兵阶位属性!$AZ103*#REF!*#REF!*$B$3</f>
        <v>#REF!</v>
      </c>
      <c r="Q103" s="29" t="e">
        <f>[7]士兵阶位属性!$AZ103*#REF!*#REF!*$B$3</f>
        <v>#REF!</v>
      </c>
      <c r="R103" s="29" t="e">
        <f>[7]士兵阶位属性!$AZ103*#REF!*#REF!*$B$3</f>
        <v>#REF!</v>
      </c>
      <c r="Z103" s="8"/>
      <c r="AA103" s="5"/>
      <c r="AB103" s="5"/>
      <c r="AC103" s="5"/>
      <c r="AD103" s="5"/>
      <c r="AE103" s="5"/>
      <c r="AF103" s="5"/>
      <c r="AG103" s="5"/>
      <c r="AH103" s="5"/>
    </row>
    <row r="104" spans="6:34" x14ac:dyDescent="0.15">
      <c r="F104" s="29">
        <v>100</v>
      </c>
      <c r="G104" s="29">
        <f>[6]属性汇总!CY103</f>
        <v>219</v>
      </c>
      <c r="H104" s="29">
        <f>[6]属性汇总!CZ103</f>
        <v>218.99999999999997</v>
      </c>
      <c r="I104" s="29">
        <f>[6]属性汇总!DA103</f>
        <v>219</v>
      </c>
      <c r="J104" s="29">
        <f>[6]属性汇总!DB103</f>
        <v>219</v>
      </c>
      <c r="K104" s="29">
        <f>[6]属性汇总!DC103</f>
        <v>219</v>
      </c>
      <c r="M104" s="29">
        <v>100</v>
      </c>
      <c r="N104" s="29" t="e">
        <f>[7]士兵阶位属性!$AZ104*#REF!*#REF!*$B$3</f>
        <v>#REF!</v>
      </c>
      <c r="O104" s="29" t="e">
        <f>[7]士兵阶位属性!$AZ104*#REF!*#REF!*$B$3</f>
        <v>#REF!</v>
      </c>
      <c r="P104" s="29" t="e">
        <f>[7]士兵阶位属性!$AZ104*#REF!*#REF!*$B$3</f>
        <v>#REF!</v>
      </c>
      <c r="Q104" s="29" t="e">
        <f>[7]士兵阶位属性!$AZ104*#REF!*#REF!*$B$3</f>
        <v>#REF!</v>
      </c>
      <c r="R104" s="29" t="e">
        <f>[7]士兵阶位属性!$AZ104*#REF!*#REF!*$B$3</f>
        <v>#REF!</v>
      </c>
      <c r="Z104" s="8"/>
      <c r="AA104" s="5"/>
      <c r="AB104" s="5"/>
      <c r="AC104" s="5"/>
      <c r="AD104" s="5"/>
      <c r="AE104" s="5"/>
      <c r="AF104" s="5"/>
      <c r="AG104" s="5"/>
      <c r="AH104" s="5"/>
    </row>
  </sheetData>
  <mergeCells count="3">
    <mergeCell ref="F3:K3"/>
    <mergeCell ref="M3:R3"/>
    <mergeCell ref="T3:Y3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I84"/>
  <sheetViews>
    <sheetView workbookViewId="0">
      <selection activeCell="AD29" sqref="AD29"/>
    </sheetView>
  </sheetViews>
  <sheetFormatPr defaultColWidth="9" defaultRowHeight="11.25" x14ac:dyDescent="0.15"/>
  <cols>
    <col min="1" max="1" width="9" style="1"/>
    <col min="2" max="2" width="10.375" style="1" bestFit="1" customWidth="1"/>
    <col min="3" max="3" width="7.375" style="1" bestFit="1" customWidth="1"/>
    <col min="4" max="5" width="9.75" style="1" bestFit="1" customWidth="1"/>
    <col min="6" max="6" width="9.75" style="1" customWidth="1"/>
    <col min="7" max="7" width="11.25" style="1" customWidth="1"/>
    <col min="8" max="8" width="9" style="1" bestFit="1" customWidth="1"/>
    <col min="9" max="9" width="6.625" style="1" customWidth="1"/>
    <col min="10" max="10" width="1.75" style="25" hidden="1" customWidth="1"/>
    <col min="11" max="11" width="9" style="1" hidden="1" customWidth="1"/>
    <col min="12" max="12" width="12.25" style="1" hidden="1" customWidth="1"/>
    <col min="13" max="14" width="3" style="1" hidden="1" customWidth="1"/>
    <col min="15" max="15" width="9" style="1" hidden="1" customWidth="1"/>
    <col min="16" max="16" width="12.25" style="1" hidden="1" customWidth="1"/>
    <col min="17" max="18" width="3" style="1" hidden="1" customWidth="1"/>
    <col min="19" max="19" width="9" style="1" hidden="1" customWidth="1"/>
    <col min="20" max="20" width="12.25" style="1" hidden="1" customWidth="1"/>
    <col min="21" max="22" width="3" style="1" hidden="1" customWidth="1"/>
    <col min="23" max="23" width="9" style="1" hidden="1" customWidth="1"/>
    <col min="24" max="24" width="1.75" style="25" customWidth="1"/>
    <col min="25" max="25" width="9" style="1" customWidth="1"/>
    <col min="26" max="26" width="7.375" style="8" customWidth="1"/>
    <col min="27" max="30" width="9.75" style="8" customWidth="1"/>
    <col min="31" max="31" width="9" style="1" customWidth="1"/>
    <col min="32" max="32" width="7.375" style="8" customWidth="1"/>
    <col min="33" max="33" width="9.75" style="8" customWidth="1"/>
    <col min="34" max="34" width="7.375" style="8" customWidth="1"/>
    <col min="35" max="36" width="9.75" style="8" customWidth="1"/>
    <col min="37" max="37" width="9.75" style="1" customWidth="1"/>
    <col min="38" max="38" width="7.375" style="8" bestFit="1" customWidth="1"/>
    <col min="39" max="39" width="9.75" style="8" bestFit="1" customWidth="1"/>
    <col min="40" max="40" width="6" style="8" bestFit="1" customWidth="1"/>
    <col min="41" max="42" width="9.75" style="8" bestFit="1" customWidth="1"/>
    <col min="43" max="43" width="9.75" style="1" bestFit="1" customWidth="1"/>
    <col min="44" max="44" width="7.375" style="8" bestFit="1" customWidth="1"/>
    <col min="45" max="48" width="9.75" style="8" bestFit="1" customWidth="1"/>
    <col min="49" max="49" width="9.75" style="1" bestFit="1" customWidth="1"/>
    <col min="50" max="50" width="9" style="1" customWidth="1"/>
    <col min="51" max="51" width="2.625" style="25" customWidth="1"/>
    <col min="52" max="52" width="9" style="1"/>
    <col min="53" max="53" width="7.375" style="1" bestFit="1" customWidth="1"/>
    <col min="54" max="54" width="9.75" style="1" bestFit="1" customWidth="1"/>
    <col min="55" max="55" width="12.25" style="1" bestFit="1" customWidth="1"/>
    <col min="56" max="58" width="9.75" style="1" bestFit="1" customWidth="1"/>
    <col min="59" max="59" width="12.25" style="1" bestFit="1" customWidth="1"/>
    <col min="60" max="61" width="9.75" style="1" bestFit="1" customWidth="1"/>
    <col min="62" max="16384" width="9" style="1"/>
  </cols>
  <sheetData>
    <row r="1" spans="1:61" x14ac:dyDescent="0.15">
      <c r="L1" s="34" t="s">
        <v>139</v>
      </c>
      <c r="P1" s="33" t="s">
        <v>138</v>
      </c>
      <c r="T1" s="33" t="s">
        <v>137</v>
      </c>
      <c r="Z1" s="35" t="s">
        <v>303</v>
      </c>
      <c r="AF1" s="35" t="s">
        <v>300</v>
      </c>
      <c r="AL1" s="35" t="s">
        <v>304</v>
      </c>
      <c r="AR1" s="35" t="s">
        <v>305</v>
      </c>
      <c r="BA1" s="1" t="s">
        <v>142</v>
      </c>
    </row>
    <row r="2" spans="1:61" x14ac:dyDescent="0.15">
      <c r="A2" s="16" t="s">
        <v>313</v>
      </c>
      <c r="D2" s="111" t="s">
        <v>306</v>
      </c>
      <c r="E2" s="111"/>
      <c r="AM2" s="70"/>
    </row>
    <row r="3" spans="1:61" x14ac:dyDescent="0.15">
      <c r="A3" s="16">
        <v>0.8</v>
      </c>
      <c r="C3" s="32" t="s">
        <v>134</v>
      </c>
      <c r="D3" s="32" t="s">
        <v>109</v>
      </c>
      <c r="E3" s="32" t="s">
        <v>108</v>
      </c>
      <c r="BB3" s="107" t="s">
        <v>144</v>
      </c>
      <c r="BC3" s="107"/>
      <c r="BD3" s="107"/>
      <c r="BE3" s="107"/>
      <c r="BF3" s="107" t="s">
        <v>145</v>
      </c>
      <c r="BG3" s="107"/>
      <c r="BH3" s="107"/>
      <c r="BI3" s="107"/>
    </row>
    <row r="4" spans="1:61" x14ac:dyDescent="0.15">
      <c r="C4" s="32" t="s">
        <v>299</v>
      </c>
      <c r="D4" s="32">
        <v>8.9855999999999998</v>
      </c>
      <c r="E4" s="32">
        <v>16.2</v>
      </c>
      <c r="M4" s="111" t="s">
        <v>136</v>
      </c>
      <c r="N4" s="111"/>
      <c r="Q4" s="111" t="s">
        <v>136</v>
      </c>
      <c r="R4" s="111"/>
      <c r="U4" s="111" t="s">
        <v>136</v>
      </c>
      <c r="V4" s="111"/>
      <c r="Z4" s="29" t="s">
        <v>379</v>
      </c>
      <c r="AA4" s="29" t="s">
        <v>133</v>
      </c>
      <c r="AB4" s="29" t="s">
        <v>135</v>
      </c>
      <c r="AC4" s="29" t="s">
        <v>140</v>
      </c>
      <c r="AD4" s="29" t="s">
        <v>141</v>
      </c>
      <c r="AF4" s="29" t="s">
        <v>379</v>
      </c>
      <c r="AG4" s="29" t="s">
        <v>133</v>
      </c>
      <c r="AH4" s="29" t="s">
        <v>135</v>
      </c>
      <c r="AI4" s="29" t="s">
        <v>140</v>
      </c>
      <c r="AJ4" s="29" t="s">
        <v>141</v>
      </c>
      <c r="AL4" s="29" t="s">
        <v>379</v>
      </c>
      <c r="AM4" s="29" t="s">
        <v>312</v>
      </c>
      <c r="AN4" s="29" t="s">
        <v>135</v>
      </c>
      <c r="AO4" s="29" t="s">
        <v>140</v>
      </c>
      <c r="AP4" s="29" t="s">
        <v>141</v>
      </c>
      <c r="AR4" s="29" t="s">
        <v>379</v>
      </c>
      <c r="AS4" s="29" t="s">
        <v>133</v>
      </c>
      <c r="AT4" s="29" t="s">
        <v>135</v>
      </c>
      <c r="AU4" s="29" t="s">
        <v>140</v>
      </c>
      <c r="AV4" s="29" t="s">
        <v>141</v>
      </c>
      <c r="BA4" s="16" t="s">
        <v>107</v>
      </c>
      <c r="BB4" s="16" t="s">
        <v>130</v>
      </c>
      <c r="BC4" s="16" t="s">
        <v>143</v>
      </c>
      <c r="BD4" s="16" t="s">
        <v>129</v>
      </c>
      <c r="BE4" s="16" t="s">
        <v>128</v>
      </c>
      <c r="BF4" s="16" t="s">
        <v>130</v>
      </c>
      <c r="BG4" s="16" t="s">
        <v>143</v>
      </c>
      <c r="BH4" s="16" t="s">
        <v>129</v>
      </c>
      <c r="BI4" s="16" t="s">
        <v>128</v>
      </c>
    </row>
    <row r="5" spans="1:61" x14ac:dyDescent="0.15">
      <c r="C5" s="32" t="s">
        <v>300</v>
      </c>
      <c r="D5" s="32">
        <v>15.36</v>
      </c>
      <c r="E5" s="32">
        <v>15</v>
      </c>
      <c r="L5" s="32" t="s">
        <v>134</v>
      </c>
      <c r="M5" s="32" t="s">
        <v>133</v>
      </c>
      <c r="N5" s="32" t="s">
        <v>135</v>
      </c>
      <c r="P5" s="32" t="s">
        <v>134</v>
      </c>
      <c r="Q5" s="32" t="s">
        <v>133</v>
      </c>
      <c r="R5" s="32" t="s">
        <v>135</v>
      </c>
      <c r="T5" s="32" t="s">
        <v>134</v>
      </c>
      <c r="U5" s="32" t="s">
        <v>133</v>
      </c>
      <c r="V5" s="32" t="s">
        <v>132</v>
      </c>
      <c r="Z5" s="29">
        <v>1</v>
      </c>
      <c r="AA5" s="29">
        <f>([7]士兵阶位属性!$T5*INDEX($F$12:$F$15,MATCH(Z$1,$C$12:$C$15,0),1)+[7]士兵训练属性!$AH6*INDEX($F$19:$F$22,MATCH(Z$1,$C$12:$C$15,0),1))*(1+非r将兵属性验证!$AI7)</f>
        <v>122.21108705311363</v>
      </c>
      <c r="AB5" s="29">
        <f>([7]士兵阶位属性!$AA5*INDEX($G$12:$G$15,MATCH(Z$1,$C$12:$C$15,0),1)+[7]士兵训练属性!$AM6*INDEX($G$19:$G$22,MATCH(Z$1,$C$12:$C$15,0),1))*(1+非r将兵属性验证!$AI7)</f>
        <v>219.97995669560453</v>
      </c>
      <c r="AC5" s="29" t="e">
        <f>AA5/(非r将兵属性验证!$AG7*(1+非r将兵属性验证!$AI7))/INDEX($D$12:$E$15,MATCH(Z$1,$C$12:$C$15,0),MATCH(AA$4,$D$11:$E$11,0))</f>
        <v>#REF!</v>
      </c>
      <c r="AD5" s="29" t="e">
        <f>AB5/(非r将兵属性验证!$AH7*(1+非r将兵属性验证!$AJ7))/INDEX($D$12:$E$15,MATCH(Z$1,$C$12:$C$15,0),MATCH(AB$4,$D$11:$E$11,0))</f>
        <v>#REF!</v>
      </c>
      <c r="AE5" s="1" t="e">
        <f>AC5/AD5</f>
        <v>#REF!</v>
      </c>
      <c r="AF5" s="29">
        <v>1</v>
      </c>
      <c r="AG5" s="29">
        <f>([7]士兵阶位属性!$T5*INDEX($F$12:$F$15,MATCH(AF$1,$C$12:$C$15,0),1)+[7]士兵训练属性!$AH6*INDEX($F$19:$F$22,MATCH(AF$1,$C$12:$C$15,0),1))*(1+非r将兵属性验证!$AI7)</f>
        <v>207.75884799029316</v>
      </c>
      <c r="AH5" s="29">
        <f>([7]士兵阶位属性!$AA5*INDEX($G$12:$G$15,MATCH(AF$1,$C$12:$C$15,0),1)+[7]士兵训练属性!$AM6*INDEX($G$19:$G$22,MATCH(AF$1,$C$12:$C$15,0),1))*(1+非r将兵属性验证!$AI7)</f>
        <v>203.68514508852272</v>
      </c>
      <c r="AI5" s="29" t="e">
        <f>AG5/(非r将兵属性验证!$AG7*(1+非r将兵属性验证!$AI7))/INDEX($D$12:$E$15,MATCH(AF$1,$C$12:$C$15,0),MATCH(AG$4,$D$11:$E$11,0))</f>
        <v>#REF!</v>
      </c>
      <c r="AJ5" s="29" t="e">
        <f>AH5/(非r将兵属性验证!$AH7*(1+非r将兵属性验证!$AJ7))/INDEX($D$12:$E$15,MATCH(AF$1,$C$12:$C$15,0),MATCH(AH$4,$D$11:$E$11,0))</f>
        <v>#REF!</v>
      </c>
      <c r="AK5" s="1" t="e">
        <f>AI5/AJ5</f>
        <v>#REF!</v>
      </c>
      <c r="AL5" s="29">
        <v>1</v>
      </c>
      <c r="AM5" s="29">
        <f>([7]士兵阶位属性!$T5*INDEX($F$12:$F$15,MATCH(AL$1,$C$12:$C$15,0),1)+[7]士兵训练属性!$AH6*INDEX($F$19:$F$22,MATCH(AL$1,$C$12:$C$15,0),1))*(1+非r将兵属性验证!$AI7)</f>
        <v>234.23791685180109</v>
      </c>
      <c r="AN5" s="29">
        <f>([7]士兵阶位属性!$AA5*INDEX($G$12:$G$15,MATCH(AL$1,$C$12:$C$15,0),1)+[7]士兵训练属性!$AM6*INDEX($G$19:$G$22,MATCH(AL$1,$C$12:$C$15,0),1))*(1+非r将兵属性验证!$AI7)</f>
        <v>169.05867042347384</v>
      </c>
      <c r="AO5" s="29" t="e">
        <f>AM5/(非r将兵属性验证!$AG7*(1+非r将兵属性验证!$AI7))/INDEX($D$12:$E$15,MATCH(AL$1,$C$12:$C$15,0),MATCH(AM$4,$D$11:$E$11,0))</f>
        <v>#REF!</v>
      </c>
      <c r="AP5" s="29" t="e">
        <f>AN5/(非r将兵属性验证!$AH7*(1+非r将兵属性验证!$AJ7))/INDEX($D$12:$E$15,MATCH(AL$1,$C$12:$C$15,0),MATCH(AN$4,$D$11:$E$11,0))</f>
        <v>#REF!</v>
      </c>
      <c r="AQ5" s="1" t="e">
        <f>AO5/AP5</f>
        <v>#REF!</v>
      </c>
      <c r="AR5" s="29">
        <v>1</v>
      </c>
      <c r="AS5" s="29">
        <f>([7]士兵阶位属性!$T5*INDEX($F$12:$F$15,MATCH(AR$1,$C$12:$C$15,0),1)+[7]士兵训练属性!$AH6*INDEX($F$19:$F$22,MATCH(AR$1,$C$12:$C$15,0),1))*(1+非r将兵属性验证!$AI7)</f>
        <v>281.08550022216133</v>
      </c>
      <c r="AT5" s="29">
        <f>([7]士兵阶位属性!$AA5*INDEX($G$12:$G$15,MATCH(AR$1,$C$12:$C$15,0),1)+[7]士兵训练属性!$AM6*INDEX($G$19:$G$22,MATCH(AR$1,$C$12:$C$15,0),1))*(1+非r将兵属性验证!$AI7)</f>
        <v>167.02181897258862</v>
      </c>
      <c r="AU5" s="29" t="e">
        <f>AS5/(非r将兵属性验证!$AG7*(1+非r将兵属性验证!$AI7))/INDEX($D$12:$E$15,MATCH(AR$1,$C$12:$C$15,0),MATCH(AS$4,$D$11:$E$11,0))</f>
        <v>#REF!</v>
      </c>
      <c r="AV5" s="29" t="e">
        <f>AT5/(非r将兵属性验证!$AH7*(1+非r将兵属性验证!$AJ7))/INDEX($D$12:$E$15,MATCH(AR$1,$C$12:$C$15,0),MATCH(AT$4,$D$11:$E$11,0))</f>
        <v>#REF!</v>
      </c>
      <c r="AW5" s="1" t="e">
        <f>AU5/AV5</f>
        <v>#REF!</v>
      </c>
      <c r="BA5" s="16">
        <v>1</v>
      </c>
      <c r="BB5" s="16">
        <f>AA5/5*0.5+AB5*10*0.01</f>
        <v>34.219104374871812</v>
      </c>
      <c r="BC5" s="16">
        <f t="shared" ref="BC5:BC36" si="0">AG5/5*0.5+AH5*10*0.01</f>
        <v>41.144399307881585</v>
      </c>
      <c r="BD5" s="16">
        <f t="shared" ref="BD5:BD36" si="1">AM5/5*0.5+AN5*10*0.01</f>
        <v>40.329658727527494</v>
      </c>
      <c r="BE5" s="16">
        <f t="shared" ref="BE5:BE36" si="2">AS5/5*0.5+AT5*10*0.01</f>
        <v>44.810731919474989</v>
      </c>
      <c r="BF5" s="16">
        <f>BB5/$BC5</f>
        <v>0.83168316831683164</v>
      </c>
      <c r="BG5" s="16">
        <f>BC5/$BC5</f>
        <v>1</v>
      </c>
      <c r="BH5" s="16">
        <f>BD5/$BC5</f>
        <v>0.98019801980198018</v>
      </c>
      <c r="BI5" s="16">
        <f>BE5/$BC5</f>
        <v>1.089108910891089</v>
      </c>
    </row>
    <row r="6" spans="1:61" x14ac:dyDescent="0.15">
      <c r="C6" s="32" t="s">
        <v>301</v>
      </c>
      <c r="D6" s="32">
        <v>17.28</v>
      </c>
      <c r="E6" s="32">
        <v>12.46153846</v>
      </c>
      <c r="L6" s="32" t="s">
        <v>130</v>
      </c>
      <c r="M6" s="32">
        <f>ROUND([7]士兵阶位属性!D$12*各职业士兵属性!F12,0)</f>
        <v>44</v>
      </c>
      <c r="N6" s="32">
        <f>ROUND([7]士兵阶位属性!E$12*各职业士兵属性!G12,0)</f>
        <v>152</v>
      </c>
      <c r="P6" s="32" t="s">
        <v>130</v>
      </c>
      <c r="Q6" s="32">
        <f>ROUND([7]士兵阶位属性!D$13*各职业士兵属性!F12,0)</f>
        <v>48</v>
      </c>
      <c r="R6" s="32">
        <f>ROUND([7]士兵阶位属性!E$13*各职业士兵属性!G12,0)</f>
        <v>168</v>
      </c>
      <c r="T6" s="32" t="s">
        <v>130</v>
      </c>
      <c r="U6" s="32">
        <f>ROUND([7]士兵阶位属性!D$14*各职业士兵属性!F12,0)</f>
        <v>0</v>
      </c>
      <c r="V6" s="32">
        <f>ROUND([7]士兵阶位属性!E$14*各职业士兵属性!G12,0)</f>
        <v>0</v>
      </c>
      <c r="Z6" s="29">
        <v>2</v>
      </c>
      <c r="AA6" s="29">
        <f>([7]士兵阶位属性!$T6*INDEX($F$12:$F$15,MATCH(Z$1,$C$12:$C$15,0),1)+[7]士兵训练属性!$AH7*INDEX($F$19:$F$22,MATCH(Z$1,$C$12:$C$15,0),1))*(1+非r将兵属性验证!$AI8)</f>
        <v>125.6704614621804</v>
      </c>
      <c r="AB6" s="29">
        <f>([7]士兵阶位属性!$AA6*INDEX($G$12:$G$15,MATCH(Z$1,$C$12:$C$15,0),1)+[7]士兵训练属性!$AM7*INDEX($G$19:$G$22,MATCH(Z$1,$C$12:$C$15,0),1))*(1+非r将兵属性验证!$AI8)</f>
        <v>226.20683063192473</v>
      </c>
      <c r="AC6" s="29" t="e">
        <f>AA6/(非r将兵属性验证!$AG8*(1+非r将兵属性验证!$AI8))/INDEX($D$12:$E$15,MATCH(Z$1,$C$12:$C$15,0),MATCH(AA$4,$D$11:$E$11,0))</f>
        <v>#REF!</v>
      </c>
      <c r="AD6" s="29" t="e">
        <f>AB6/(非r将兵属性验证!$AH8*(1+非r将兵属性验证!$AJ8))/INDEX($D$12:$E$15,MATCH(Z$1,$C$12:$C$15,0),MATCH(AB$4,$D$11:$E$11,0))</f>
        <v>#REF!</v>
      </c>
      <c r="AE6" s="1" t="e">
        <f t="shared" ref="AE6:AE69" si="3">AC6/AD6</f>
        <v>#REF!</v>
      </c>
      <c r="AF6" s="29">
        <v>2</v>
      </c>
      <c r="AG6" s="29">
        <f>([7]士兵阶位属性!$T6*INDEX($F$12:$F$15,MATCH(AF$1,$C$12:$C$15,0),1)+[7]士兵训练属性!$AH7*INDEX($F$19:$F$22,MATCH(AF$1,$C$12:$C$15,0),1))*(1+非r将兵属性验证!$AI8)</f>
        <v>213.63978448570666</v>
      </c>
      <c r="AH6" s="29">
        <f>([7]士兵阶位属性!$AA6*INDEX($G$12:$G$15,MATCH(AF$1,$C$12:$C$15,0),1)+[7]士兵训练属性!$AM7*INDEX($G$19:$G$22,MATCH(AF$1,$C$12:$C$15,0),1))*(1+非r将兵属性验证!$AI8)</f>
        <v>209.450769103634</v>
      </c>
      <c r="AI6" s="29" t="e">
        <f>AG6/(非r将兵属性验证!$AG8*(1+非r将兵属性验证!$AI8))/INDEX($D$12:$E$15,MATCH(AF$1,$C$12:$C$15,0),MATCH(AG$4,$D$11:$E$11,0))</f>
        <v>#REF!</v>
      </c>
      <c r="AJ6" s="29" t="e">
        <f>AH6/(非r将兵属性验证!$AH8*(1+非r将兵属性验证!$AJ8))/INDEX($D$12:$E$15,MATCH(AF$1,$C$12:$C$15,0),MATCH(AH$4,$D$11:$E$11,0))</f>
        <v>#REF!</v>
      </c>
      <c r="AK6" s="1" t="e">
        <f t="shared" ref="AK6:AK69" si="4">AI6/AJ6</f>
        <v>#REF!</v>
      </c>
      <c r="AL6" s="29">
        <v>2</v>
      </c>
      <c r="AM6" s="29">
        <f>([7]士兵阶位属性!$T6*INDEX($F$12:$F$15,MATCH(AL$1,$C$12:$C$15,0),1)+[7]士兵训练属性!$AH7*INDEX($F$19:$F$22,MATCH(AL$1,$C$12:$C$15,0),1))*(1+非r将兵属性验证!$AI8)</f>
        <v>240.86838446917906</v>
      </c>
      <c r="AN6" s="29">
        <f>([7]士兵阶位属性!$AA6*INDEX($G$12:$G$15,MATCH(AL$1,$C$12:$C$15,0),1)+[7]士兵训练属性!$AM7*INDEX($G$19:$G$22,MATCH(AL$1,$C$12:$C$15,0),1))*(1+非r将兵属性验证!$AI8)</f>
        <v>173.8441383560162</v>
      </c>
      <c r="AO6" s="29" t="e">
        <f>AM6/(非r将兵属性验证!$AG8*(1+非r将兵属性验证!$AI8))/INDEX($D$12:$E$15,MATCH(AL$1,$C$12:$C$15,0),MATCH(AM$4,$D$11:$E$11,0))</f>
        <v>#REF!</v>
      </c>
      <c r="AP6" s="29" t="e">
        <f>AN6/(非r将兵属性验证!$AH8*(1+非r将兵属性验证!$AJ8))/INDEX($D$12:$E$15,MATCH(AL$1,$C$12:$C$15,0),MATCH(AN$4,$D$11:$E$11,0))</f>
        <v>#REF!</v>
      </c>
      <c r="AQ6" s="1" t="e">
        <f t="shared" ref="AQ6:AQ69" si="5">AO6/AP6</f>
        <v>#REF!</v>
      </c>
      <c r="AR6" s="29">
        <v>2</v>
      </c>
      <c r="AS6" s="29">
        <f>([7]士兵阶位属性!$T6*INDEX($F$12:$F$15,MATCH(AR$1,$C$12:$C$15,0),1)+[7]士兵训练属性!$AH7*INDEX($F$19:$F$22,MATCH(AR$1,$C$12:$C$15,0),1))*(1+非r将兵属性验证!$AI8)</f>
        <v>289.04206136301491</v>
      </c>
      <c r="AT6" s="29">
        <f>([7]士兵阶位属性!$AA6*INDEX($G$12:$G$15,MATCH(AR$1,$C$12:$C$15,0),1)+[7]士兵训练属性!$AM7*INDEX($G$19:$G$22,MATCH(AR$1,$C$12:$C$15,0),1))*(1+非r将兵属性验证!$AI8)</f>
        <v>171.74963066497986</v>
      </c>
      <c r="AU6" s="29" t="e">
        <f>AS6/(非r将兵属性验证!$AG8*(1+非r将兵属性验证!$AI8))/INDEX($D$12:$E$15,MATCH(AR$1,$C$12:$C$15,0),MATCH(AS$4,$D$11:$E$11,0))</f>
        <v>#REF!</v>
      </c>
      <c r="AV6" s="29" t="e">
        <f>AT6/(非r将兵属性验证!$AH8*(1+非r将兵属性验证!$AJ8))/INDEX($D$12:$E$15,MATCH(AR$1,$C$12:$C$15,0),MATCH(AT$4,$D$11:$E$11,0))</f>
        <v>#REF!</v>
      </c>
      <c r="AW6" s="1" t="e">
        <f t="shared" ref="AW6:AW69" si="6">AU6/AV6</f>
        <v>#REF!</v>
      </c>
      <c r="BA6" s="16">
        <v>2</v>
      </c>
      <c r="BB6" s="16">
        <f t="shared" ref="BB6:BB36" si="7">AA6/5*0.5+AB6*10*0.01</f>
        <v>35.187729209410513</v>
      </c>
      <c r="BC6" s="16">
        <f t="shared" si="0"/>
        <v>42.309055358934067</v>
      </c>
      <c r="BD6" s="16">
        <f t="shared" si="1"/>
        <v>41.471252282519529</v>
      </c>
      <c r="BE6" s="16">
        <f t="shared" si="2"/>
        <v>46.079169202799477</v>
      </c>
      <c r="BF6" s="16">
        <f t="shared" ref="BF6:BF69" si="8">BB6/$BC6</f>
        <v>0.83168316831683176</v>
      </c>
      <c r="BG6" s="16">
        <f t="shared" ref="BG6:BG69" si="9">BC6/$BC6</f>
        <v>1</v>
      </c>
      <c r="BH6" s="16">
        <f t="shared" ref="BH6:BH69" si="10">BD6/$BC6</f>
        <v>0.98019801980198018</v>
      </c>
      <c r="BI6" s="16">
        <f t="shared" ref="BI6:BI69" si="11">BE6/$BC6</f>
        <v>1.089108910891089</v>
      </c>
    </row>
    <row r="7" spans="1:61" x14ac:dyDescent="0.15">
      <c r="C7" s="32" t="s">
        <v>302</v>
      </c>
      <c r="D7" s="32">
        <v>20.736000000000001</v>
      </c>
      <c r="E7" s="32">
        <v>12.25714286</v>
      </c>
      <c r="L7" s="32" t="s">
        <v>131</v>
      </c>
      <c r="M7" s="32">
        <f>ROUND([7]士兵阶位属性!D$12*各职业士兵属性!F13,0)</f>
        <v>74</v>
      </c>
      <c r="N7" s="32">
        <f>ROUND([7]士兵阶位属性!E$12*各职业士兵属性!G13,0)</f>
        <v>141</v>
      </c>
      <c r="P7" s="32" t="s">
        <v>131</v>
      </c>
      <c r="Q7" s="32">
        <f>ROUND([7]士兵阶位属性!D$13*各职业士兵属性!F13,0)</f>
        <v>82</v>
      </c>
      <c r="R7" s="32">
        <f>ROUND([7]士兵阶位属性!E$13*各职业士兵属性!G13,0)</f>
        <v>155</v>
      </c>
      <c r="T7" s="32" t="s">
        <v>131</v>
      </c>
      <c r="U7" s="32">
        <f>ROUND([7]士兵阶位属性!D$14*各职业士兵属性!F13,0)</f>
        <v>0</v>
      </c>
      <c r="V7" s="32">
        <f>ROUND([7]士兵阶位属性!E$14*各职业士兵属性!G13,0)</f>
        <v>0</v>
      </c>
      <c r="Z7" s="29">
        <v>3</v>
      </c>
      <c r="AA7" s="29">
        <f>([7]士兵阶位属性!$T7*INDEX($F$12:$F$15,MATCH(Z$1,$C$12:$C$15,0),1)+[7]士兵训练属性!$AH8*INDEX($F$19:$F$22,MATCH(Z$1,$C$12:$C$15,0),1))*(1+非r将兵属性验证!$AI9)</f>
        <v>129.12983587124717</v>
      </c>
      <c r="AB7" s="29">
        <f>([7]士兵阶位属性!$AA7*INDEX($G$12:$G$15,MATCH(Z$1,$C$12:$C$15,0),1)+[7]士兵训练属性!$AM8*INDEX($G$19:$G$22,MATCH(Z$1,$C$12:$C$15,0),1))*(1+非r将兵属性验证!$AI9)</f>
        <v>232.43370456824491</v>
      </c>
      <c r="AC7" s="29" t="e">
        <f>AA7/(非r将兵属性验证!$AG9*(1+非r将兵属性验证!$AI9))/INDEX($D$12:$E$15,MATCH(Z$1,$C$12:$C$15,0),MATCH(AA$4,$D$11:$E$11,0))</f>
        <v>#REF!</v>
      </c>
      <c r="AD7" s="29" t="e">
        <f>AB7/(非r将兵属性验证!$AH9*(1+非r将兵属性验证!$AJ9))/INDEX($D$12:$E$15,MATCH(Z$1,$C$12:$C$15,0),MATCH(AB$4,$D$11:$E$11,0))</f>
        <v>#REF!</v>
      </c>
      <c r="AE7" s="1" t="e">
        <f t="shared" si="3"/>
        <v>#REF!</v>
      </c>
      <c r="AF7" s="29">
        <v>3</v>
      </c>
      <c r="AG7" s="29">
        <f>([7]士兵阶位属性!$T7*INDEX($F$12:$F$15,MATCH(AF$1,$C$12:$C$15,0),1)+[7]士兵训练属性!$AH8*INDEX($F$19:$F$22,MATCH(AF$1,$C$12:$C$15,0),1))*(1+非r将兵属性验证!$AI9)</f>
        <v>219.52072098112021</v>
      </c>
      <c r="AH7" s="29">
        <f>([7]士兵阶位属性!$AA7*INDEX($G$12:$G$15,MATCH(AF$1,$C$12:$C$15,0),1)+[7]士兵训练属性!$AM8*INDEX($G$19:$G$22,MATCH(AF$1,$C$12:$C$15,0),1))*(1+非r将兵属性验证!$AI9)</f>
        <v>215.21639311874529</v>
      </c>
      <c r="AI7" s="29" t="e">
        <f>AG7/(非r将兵属性验证!$AG9*(1+非r将兵属性验证!$AI9))/INDEX($D$12:$E$15,MATCH(AF$1,$C$12:$C$15,0),MATCH(AG$4,$D$11:$E$11,0))</f>
        <v>#REF!</v>
      </c>
      <c r="AJ7" s="29" t="e">
        <f>AH7/(非r将兵属性验证!$AH9*(1+非r将兵属性验证!$AJ9))/INDEX($D$12:$E$15,MATCH(AF$1,$C$12:$C$15,0),MATCH(AH$4,$D$11:$E$11,0))</f>
        <v>#REF!</v>
      </c>
      <c r="AK7" s="1" t="e">
        <f t="shared" si="4"/>
        <v>#REF!</v>
      </c>
      <c r="AL7" s="29">
        <v>3</v>
      </c>
      <c r="AM7" s="29">
        <f>([7]士兵阶位属性!$T7*INDEX($F$12:$F$15,MATCH(AL$1,$C$12:$C$15,0),1)+[7]士兵训练属性!$AH8*INDEX($F$19:$F$22,MATCH(AL$1,$C$12:$C$15,0),1))*(1+非r将兵属性验证!$AI9)</f>
        <v>247.49885208655706</v>
      </c>
      <c r="AN7" s="29">
        <f>([7]士兵阶位属性!$AA7*INDEX($G$12:$G$15,MATCH(AL$1,$C$12:$C$15,0),1)+[7]士兵训练属性!$AM8*INDEX($G$19:$G$22,MATCH(AL$1,$C$12:$C$15,0),1))*(1+非r将兵属性验证!$AI9)</f>
        <v>178.62960628855856</v>
      </c>
      <c r="AO7" s="29" t="e">
        <f>AM7/(非r将兵属性验证!$AG9*(1+非r将兵属性验证!$AI9))/INDEX($D$12:$E$15,MATCH(AL$1,$C$12:$C$15,0),MATCH(AM$4,$D$11:$E$11,0))</f>
        <v>#REF!</v>
      </c>
      <c r="AP7" s="29" t="e">
        <f>AN7/(非r将兵属性验证!$AH9*(1+非r将兵属性验证!$AJ9))/INDEX($D$12:$E$15,MATCH(AL$1,$C$12:$C$15,0),MATCH(AN$4,$D$11:$E$11,0))</f>
        <v>#REF!</v>
      </c>
      <c r="AQ7" s="1" t="e">
        <f t="shared" si="5"/>
        <v>#REF!</v>
      </c>
      <c r="AR7" s="29">
        <v>3</v>
      </c>
      <c r="AS7" s="29">
        <f>([7]士兵阶位属性!$T7*INDEX($F$12:$F$15,MATCH(AR$1,$C$12:$C$15,0),1)+[7]士兵训练属性!$AH8*INDEX($F$19:$F$22,MATCH(AR$1,$C$12:$C$15,0),1))*(1+非r将兵属性验证!$AI9)</f>
        <v>296.99862250386849</v>
      </c>
      <c r="AT7" s="29">
        <f>([7]士兵阶位属性!$AA7*INDEX($G$12:$G$15,MATCH(AR$1,$C$12:$C$15,0),1)+[7]士兵训练属性!$AM8*INDEX($G$19:$G$22,MATCH(AR$1,$C$12:$C$15,0),1))*(1+非r将兵属性验证!$AI9)</f>
        <v>176.47744235737113</v>
      </c>
      <c r="AU7" s="29" t="e">
        <f>AS7/(非r将兵属性验证!$AG9*(1+非r将兵属性验证!$AI9))/INDEX($D$12:$E$15,MATCH(AR$1,$C$12:$C$15,0),MATCH(AS$4,$D$11:$E$11,0))</f>
        <v>#REF!</v>
      </c>
      <c r="AV7" s="29" t="e">
        <f>AT7/(非r将兵属性验证!$AH9*(1+非r将兵属性验证!$AJ9))/INDEX($D$12:$E$15,MATCH(AR$1,$C$12:$C$15,0),MATCH(AT$4,$D$11:$E$11,0))</f>
        <v>#REF!</v>
      </c>
      <c r="AW7" s="1" t="e">
        <f t="shared" si="6"/>
        <v>#REF!</v>
      </c>
      <c r="BA7" s="16">
        <v>3</v>
      </c>
      <c r="BB7" s="16">
        <f t="shared" si="7"/>
        <v>36.156354043949207</v>
      </c>
      <c r="BC7" s="16">
        <f t="shared" si="0"/>
        <v>43.473711409986549</v>
      </c>
      <c r="BD7" s="16">
        <f t="shared" si="1"/>
        <v>42.612845837511557</v>
      </c>
      <c r="BE7" s="16">
        <f t="shared" si="2"/>
        <v>47.347606486123965</v>
      </c>
      <c r="BF7" s="16">
        <f t="shared" si="8"/>
        <v>0.83168316831683164</v>
      </c>
      <c r="BG7" s="16">
        <f t="shared" si="9"/>
        <v>1</v>
      </c>
      <c r="BH7" s="16">
        <f t="shared" si="10"/>
        <v>0.98019801980197996</v>
      </c>
      <c r="BI7" s="16">
        <f t="shared" si="11"/>
        <v>1.0891089108910892</v>
      </c>
    </row>
    <row r="8" spans="1:61" x14ac:dyDescent="0.15">
      <c r="L8" s="32" t="s">
        <v>129</v>
      </c>
      <c r="M8" s="32">
        <f>ROUND([7]士兵阶位属性!D$12*各职业士兵属性!F14,0)</f>
        <v>84</v>
      </c>
      <c r="N8" s="32">
        <f>ROUND([7]士兵阶位属性!E$12*各职业士兵属性!G14,0)</f>
        <v>117</v>
      </c>
      <c r="P8" s="32" t="s">
        <v>129</v>
      </c>
      <c r="Q8" s="32">
        <f>ROUND([7]士兵阶位属性!D$13*各职业士兵属性!F14,0)</f>
        <v>92</v>
      </c>
      <c r="R8" s="32">
        <f>ROUND([7]士兵阶位属性!E$13*各职业士兵属性!G14,0)</f>
        <v>129</v>
      </c>
      <c r="T8" s="32" t="s">
        <v>129</v>
      </c>
      <c r="U8" s="32">
        <f>ROUND([7]士兵阶位属性!D$14*各职业士兵属性!F14,0)</f>
        <v>0</v>
      </c>
      <c r="V8" s="32">
        <f>ROUND([7]士兵阶位属性!E$14*各职业士兵属性!G14,0)</f>
        <v>0</v>
      </c>
      <c r="Z8" s="29">
        <v>4</v>
      </c>
      <c r="AA8" s="29">
        <f>([7]士兵阶位属性!$T8*INDEX($F$12:$F$15,MATCH(Z$1,$C$12:$C$15,0),1)+[7]士兵训练属性!$AH9*INDEX($F$19:$F$22,MATCH(Z$1,$C$12:$C$15,0),1))*(1+非r将兵属性验证!$AI10)</f>
        <v>132.58921028031392</v>
      </c>
      <c r="AB8" s="29">
        <f>([7]士兵阶位属性!$AA8*INDEX($G$12:$G$15,MATCH(Z$1,$C$12:$C$15,0),1)+[7]士兵训练属性!$AM9*INDEX($G$19:$G$22,MATCH(Z$1,$C$12:$C$15,0),1))*(1+非r将兵属性验证!$AI10)</f>
        <v>238.66057850456511</v>
      </c>
      <c r="AC8" s="29" t="e">
        <f>AA8/(非r将兵属性验证!$AG10*(1+非r将兵属性验证!$AI10))/INDEX($D$12:$E$15,MATCH(Z$1,$C$12:$C$15,0),MATCH(AA$4,$D$11:$E$11,0))</f>
        <v>#REF!</v>
      </c>
      <c r="AD8" s="29" t="e">
        <f>AB8/(非r将兵属性验证!$AH10*(1+非r将兵属性验证!$AJ10))/INDEX($D$12:$E$15,MATCH(Z$1,$C$12:$C$15,0),MATCH(AB$4,$D$11:$E$11,0))</f>
        <v>#REF!</v>
      </c>
      <c r="AE8" s="1" t="e">
        <f t="shared" si="3"/>
        <v>#REF!</v>
      </c>
      <c r="AF8" s="29">
        <v>4</v>
      </c>
      <c r="AG8" s="29">
        <f>([7]士兵阶位属性!$T8*INDEX($F$12:$F$15,MATCH(AF$1,$C$12:$C$15,0),1)+[7]士兵训练属性!$AH9*INDEX($F$19:$F$22,MATCH(AF$1,$C$12:$C$15,0),1))*(1+非r将兵属性验证!$AI10)</f>
        <v>225.4016574765337</v>
      </c>
      <c r="AH8" s="29">
        <f>([7]士兵阶位属性!$AA8*INDEX($G$12:$G$15,MATCH(AF$1,$C$12:$C$15,0),1)+[7]士兵训练属性!$AM9*INDEX($G$19:$G$22,MATCH(AF$1,$C$12:$C$15,0),1))*(1+非r将兵属性验证!$AI10)</f>
        <v>220.98201713385657</v>
      </c>
      <c r="AI8" s="29" t="e">
        <f>AG8/(非r将兵属性验证!$AG10*(1+非r将兵属性验证!$AI10))/INDEX($D$12:$E$15,MATCH(AF$1,$C$12:$C$15,0),MATCH(AG$4,$D$11:$E$11,0))</f>
        <v>#REF!</v>
      </c>
      <c r="AJ8" s="29" t="e">
        <f>AH8/(非r将兵属性验证!$AH10*(1+非r将兵属性验证!$AJ10))/INDEX($D$12:$E$15,MATCH(AF$1,$C$12:$C$15,0),MATCH(AH$4,$D$11:$E$11,0))</f>
        <v>#REF!</v>
      </c>
      <c r="AK8" s="1" t="e">
        <f t="shared" si="4"/>
        <v>#REF!</v>
      </c>
      <c r="AL8" s="29">
        <v>4</v>
      </c>
      <c r="AM8" s="29">
        <f>([7]士兵阶位属性!$T8*INDEX($F$12:$F$15,MATCH(AL$1,$C$12:$C$15,0),1)+[7]士兵训练属性!$AH9*INDEX($F$19:$F$22,MATCH(AL$1,$C$12:$C$15,0),1))*(1+非r将兵属性验证!$AI10)</f>
        <v>254.12931970393504</v>
      </c>
      <c r="AN8" s="29">
        <f>([7]士兵阶位属性!$AA8*INDEX($G$12:$G$15,MATCH(AL$1,$C$12:$C$15,0),1)+[7]士兵训练属性!$AM9*INDEX($G$19:$G$22,MATCH(AL$1,$C$12:$C$15,0),1))*(1+非r将兵属性验证!$AI10)</f>
        <v>183.41507422110095</v>
      </c>
      <c r="AO8" s="29" t="e">
        <f>AM8/(非r将兵属性验证!$AG10*(1+非r将兵属性验证!$AI10))/INDEX($D$12:$E$15,MATCH(AL$1,$C$12:$C$15,0),MATCH(AM$4,$D$11:$E$11,0))</f>
        <v>#REF!</v>
      </c>
      <c r="AP8" s="29" t="e">
        <f>AN8/(非r将兵属性验证!$AH10*(1+非r将兵属性验证!$AJ10))/INDEX($D$12:$E$15,MATCH(AL$1,$C$12:$C$15,0),MATCH(AN$4,$D$11:$E$11,0))</f>
        <v>#REF!</v>
      </c>
      <c r="AQ8" s="1" t="e">
        <f t="shared" si="5"/>
        <v>#REF!</v>
      </c>
      <c r="AR8" s="29">
        <v>4</v>
      </c>
      <c r="AS8" s="29">
        <f>([7]士兵阶位属性!$T8*INDEX($F$12:$F$15,MATCH(AR$1,$C$12:$C$15,0),1)+[7]士兵训练属性!$AH9*INDEX($F$19:$F$22,MATCH(AR$1,$C$12:$C$15,0),1))*(1+非r将兵属性验证!$AI10)</f>
        <v>304.95518364472201</v>
      </c>
      <c r="AT8" s="29">
        <f>([7]士兵阶位属性!$AA8*INDEX($G$12:$G$15,MATCH(AR$1,$C$12:$C$15,0),1)+[7]士兵训练属性!$AM9*INDEX($G$19:$G$22,MATCH(AR$1,$C$12:$C$15,0),1))*(1+非r将兵属性验证!$AI10)</f>
        <v>181.20525404976237</v>
      </c>
      <c r="AU8" s="29" t="e">
        <f>AS8/(非r将兵属性验证!$AG10*(1+非r将兵属性验证!$AI10))/INDEX($D$12:$E$15,MATCH(AR$1,$C$12:$C$15,0),MATCH(AS$4,$D$11:$E$11,0))</f>
        <v>#REF!</v>
      </c>
      <c r="AV8" s="29" t="e">
        <f>AT8/(非r将兵属性验证!$AH10*(1+非r将兵属性验证!$AJ10))/INDEX($D$12:$E$15,MATCH(AR$1,$C$12:$C$15,0),MATCH(AT$4,$D$11:$E$11,0))</f>
        <v>#REF!</v>
      </c>
      <c r="AW8" s="1" t="e">
        <f t="shared" si="6"/>
        <v>#REF!</v>
      </c>
      <c r="BA8" s="16">
        <v>4</v>
      </c>
      <c r="BB8" s="16">
        <f t="shared" si="7"/>
        <v>37.124978878487902</v>
      </c>
      <c r="BC8" s="16">
        <f t="shared" si="0"/>
        <v>44.638367461039024</v>
      </c>
      <c r="BD8" s="16">
        <f t="shared" si="1"/>
        <v>43.754439392503599</v>
      </c>
      <c r="BE8" s="16">
        <f t="shared" si="2"/>
        <v>48.616043769448439</v>
      </c>
      <c r="BF8" s="16">
        <f t="shared" si="8"/>
        <v>0.83168316831683164</v>
      </c>
      <c r="BG8" s="16">
        <f t="shared" si="9"/>
        <v>1</v>
      </c>
      <c r="BH8" s="16">
        <f t="shared" si="10"/>
        <v>0.98019801980198018</v>
      </c>
      <c r="BI8" s="16">
        <f t="shared" si="11"/>
        <v>1.089108910891089</v>
      </c>
    </row>
    <row r="9" spans="1:61" x14ac:dyDescent="0.15">
      <c r="L9" s="32" t="s">
        <v>128</v>
      </c>
      <c r="M9" s="32">
        <f>ROUND([7]士兵阶位属性!D$12*各职业士兵属性!F15,0)</f>
        <v>101</v>
      </c>
      <c r="N9" s="32">
        <f>ROUND([7]士兵阶位属性!E$12*各职业士兵属性!G15,0)</f>
        <v>115</v>
      </c>
      <c r="P9" s="32" t="s">
        <v>128</v>
      </c>
      <c r="Q9" s="32">
        <f>ROUND([7]士兵阶位属性!D$13*各职业士兵属性!F15,0)</f>
        <v>110</v>
      </c>
      <c r="R9" s="32">
        <f>ROUND([7]士兵阶位属性!E$13*各职业士兵属性!G15,0)</f>
        <v>127</v>
      </c>
      <c r="T9" s="32" t="s">
        <v>128</v>
      </c>
      <c r="U9" s="32">
        <f>ROUND([7]士兵阶位属性!D$14*各职业士兵属性!F15,0)</f>
        <v>0</v>
      </c>
      <c r="V9" s="32">
        <f>ROUND([7]士兵阶位属性!E$14*各职业士兵属性!G15,0)</f>
        <v>0</v>
      </c>
      <c r="Z9" s="29">
        <v>5</v>
      </c>
      <c r="AA9" s="29">
        <f>([7]士兵阶位属性!$T9*INDEX($F$12:$F$15,MATCH(Z$1,$C$12:$C$15,0),1)+[7]士兵训练属性!$AH10*INDEX($F$19:$F$22,MATCH(Z$1,$C$12:$C$15,0),1))*(1+非r将兵属性验证!$AI11)</f>
        <v>136.98203810452497</v>
      </c>
      <c r="AB9" s="29">
        <f>([7]士兵阶位属性!$AA9*INDEX($G$12:$G$15,MATCH(Z$1,$C$12:$C$15,0),1)+[7]士兵训练属性!$AM10*INDEX($G$19:$G$22,MATCH(Z$1,$C$12:$C$15,0),1))*(1+非r将兵属性验证!$AI11)</f>
        <v>246.56766858814498</v>
      </c>
      <c r="AC9" s="29" t="e">
        <f>AA9/(非r将兵属性验证!$AG11*(1+非r将兵属性验证!$AI11))/INDEX($D$12:$E$15,MATCH(Z$1,$C$12:$C$15,0),MATCH(AA$4,$D$11:$E$11,0))</f>
        <v>#REF!</v>
      </c>
      <c r="AD9" s="29" t="e">
        <f>AB9/(非r将兵属性验证!$AH11*(1+非r将兵属性验证!$AJ11))/INDEX($D$12:$E$15,MATCH(Z$1,$C$12:$C$15,0),MATCH(AB$4,$D$11:$E$11,0))</f>
        <v>#REF!</v>
      </c>
      <c r="AE9" s="1" t="e">
        <f t="shared" si="3"/>
        <v>#REF!</v>
      </c>
      <c r="AF9" s="29">
        <v>5</v>
      </c>
      <c r="AG9" s="29">
        <f>([7]士兵阶位属性!$T9*INDEX($F$12:$F$15,MATCH(AF$1,$C$12:$C$15,0),1)+[7]士兵训练属性!$AH10*INDEX($F$19:$F$22,MATCH(AF$1,$C$12:$C$15,0),1))*(1+非r将兵属性验证!$AI11)</f>
        <v>232.86946477769246</v>
      </c>
      <c r="AH9" s="29">
        <f>([7]士兵阶位属性!$AA9*INDEX($G$12:$G$15,MATCH(AF$1,$C$12:$C$15,0),1)+[7]士兵训练属性!$AM10*INDEX($G$19:$G$22,MATCH(AF$1,$C$12:$C$15,0),1))*(1+非r将兵属性验证!$AI11)</f>
        <v>228.30339684087497</v>
      </c>
      <c r="AI9" s="29" t="e">
        <f>AG9/(非r将兵属性验证!$AG11*(1+非r将兵属性验证!$AI11))/INDEX($D$12:$E$15,MATCH(AF$1,$C$12:$C$15,0),MATCH(AG$4,$D$11:$E$11,0))</f>
        <v>#REF!</v>
      </c>
      <c r="AJ9" s="29" t="e">
        <f>AH9/(非r将兵属性验证!$AH11*(1+非r将兵属性验证!$AJ11))/INDEX($D$12:$E$15,MATCH(AF$1,$C$12:$C$15,0),MATCH(AH$4,$D$11:$E$11,0))</f>
        <v>#REF!</v>
      </c>
      <c r="AK9" s="1" t="e">
        <f t="shared" si="4"/>
        <v>#REF!</v>
      </c>
      <c r="AL9" s="29">
        <v>5</v>
      </c>
      <c r="AM9" s="29">
        <f>([7]士兵阶位属性!$T9*INDEX($F$12:$F$15,MATCH(AL$1,$C$12:$C$15,0),1)+[7]士兵训练属性!$AH10*INDEX($F$19:$F$22,MATCH(AL$1,$C$12:$C$15,0),1))*(1+非r将兵属性验证!$AI11)</f>
        <v>262.54890636700617</v>
      </c>
      <c r="AN9" s="29">
        <f>([7]士兵阶位属性!$AA9*INDEX($G$12:$G$15,MATCH(AL$1,$C$12:$C$15,0),1)+[7]士兵训练属性!$AM10*INDEX($G$19:$G$22,MATCH(AL$1,$C$12:$C$15,0),1))*(1+非r将兵属性验证!$AI11)</f>
        <v>189.49181937792622</v>
      </c>
      <c r="AO9" s="29" t="e">
        <f>AM9/(非r将兵属性验证!$AG11*(1+非r将兵属性验证!$AI11))/INDEX($D$12:$E$15,MATCH(AL$1,$C$12:$C$15,0),MATCH(AM$4,$D$11:$E$11,0))</f>
        <v>#REF!</v>
      </c>
      <c r="AP9" s="29" t="e">
        <f>AN9/(非r将兵属性验证!$AH11*(1+非r将兵属性验证!$AJ11))/INDEX($D$12:$E$15,MATCH(AL$1,$C$12:$C$15,0),MATCH(AN$4,$D$11:$E$11,0))</f>
        <v>#REF!</v>
      </c>
      <c r="AQ9" s="1" t="e">
        <f t="shared" si="5"/>
        <v>#REF!</v>
      </c>
      <c r="AR9" s="29">
        <v>5</v>
      </c>
      <c r="AS9" s="29">
        <f>([7]士兵阶位属性!$T9*INDEX($F$12:$F$15,MATCH(AR$1,$C$12:$C$15,0),1)+[7]士兵训练属性!$AH10*INDEX($F$19:$F$22,MATCH(AR$1,$C$12:$C$15,0),1))*(1+非r将兵属性验证!$AI11)</f>
        <v>315.05868764040741</v>
      </c>
      <c r="AT9" s="29">
        <f>([7]士兵阶位属性!$AA9*INDEX($G$12:$G$15,MATCH(AR$1,$C$12:$C$15,0),1)+[7]士兵训练属性!$AM10*INDEX($G$19:$G$22,MATCH(AR$1,$C$12:$C$15,0),1))*(1+非r将兵属性验证!$AI11)</f>
        <v>187.20878540951745</v>
      </c>
      <c r="AU9" s="29" t="e">
        <f>AS9/(非r将兵属性验证!$AG11*(1+非r将兵属性验证!$AI11))/INDEX($D$12:$E$15,MATCH(AR$1,$C$12:$C$15,0),MATCH(AS$4,$D$11:$E$11,0))</f>
        <v>#REF!</v>
      </c>
      <c r="AV9" s="29" t="e">
        <f>AT9/(非r将兵属性验证!$AH11*(1+非r将兵属性验证!$AJ11))/INDEX($D$12:$E$15,MATCH(AR$1,$C$12:$C$15,0),MATCH(AT$4,$D$11:$E$11,0))</f>
        <v>#REF!</v>
      </c>
      <c r="AW9" s="1" t="e">
        <f t="shared" si="6"/>
        <v>#REF!</v>
      </c>
      <c r="BA9" s="16">
        <v>5</v>
      </c>
      <c r="BB9" s="16">
        <f t="shared" si="7"/>
        <v>38.354970669266997</v>
      </c>
      <c r="BC9" s="16">
        <f t="shared" si="0"/>
        <v>46.11728616185674</v>
      </c>
      <c r="BD9" s="16">
        <f t="shared" si="1"/>
        <v>45.204072574493239</v>
      </c>
      <c r="BE9" s="16">
        <f t="shared" si="2"/>
        <v>50.226747304992486</v>
      </c>
      <c r="BF9" s="16">
        <f t="shared" si="8"/>
        <v>0.83168316831683176</v>
      </c>
      <c r="BG9" s="16">
        <f t="shared" si="9"/>
        <v>1</v>
      </c>
      <c r="BH9" s="16">
        <f t="shared" si="10"/>
        <v>0.98019801980198018</v>
      </c>
      <c r="BI9" s="16">
        <f t="shared" si="11"/>
        <v>1.089108910891089</v>
      </c>
    </row>
    <row r="10" spans="1:61" x14ac:dyDescent="0.15">
      <c r="F10" s="111" t="s">
        <v>310</v>
      </c>
      <c r="G10" s="111"/>
      <c r="H10" s="4"/>
      <c r="Z10" s="29">
        <v>6</v>
      </c>
      <c r="AA10" s="29">
        <f>([7]士兵阶位属性!$T10*INDEX($F$12:$F$15,MATCH(Z$1,$C$12:$C$15,0),1)+[7]士兵训练属性!$AH11*INDEX($F$19:$F$22,MATCH(Z$1,$C$12:$C$15,0),1))*(1+非r将兵属性验证!$AI12)</f>
        <v>142.43194552731615</v>
      </c>
      <c r="AB10" s="29">
        <f>([7]士兵阶位属性!$AA10*INDEX($G$12:$G$15,MATCH(Z$1,$C$12:$C$15,0),1)+[7]士兵训练属性!$AM11*INDEX($G$19:$G$22,MATCH(Z$1,$C$12:$C$15,0),1))*(1+非r将兵属性验证!$AI12)</f>
        <v>256.37750194916907</v>
      </c>
      <c r="AC10" s="29" t="e">
        <f>AA10/(非r将兵属性验证!$AG12*(1+非r将兵属性验证!$AI12))/INDEX($D$12:$E$15,MATCH(Z$1,$C$12:$C$15,0),MATCH(AA$4,$D$11:$E$11,0))</f>
        <v>#REF!</v>
      </c>
      <c r="AD10" s="29" t="e">
        <f>AB10/(非r将兵属性验证!$AH12*(1+非r将兵属性验证!$AJ12))/INDEX($D$12:$E$15,MATCH(Z$1,$C$12:$C$15,0),MATCH(AB$4,$D$11:$E$11,0))</f>
        <v>#REF!</v>
      </c>
      <c r="AE10" s="1" t="e">
        <f t="shared" si="3"/>
        <v>#REF!</v>
      </c>
      <c r="AF10" s="29">
        <v>6</v>
      </c>
      <c r="AG10" s="29">
        <f>([7]士兵阶位属性!$T10*INDEX($F$12:$F$15,MATCH(AF$1,$C$12:$C$15,0),1)+[7]士兵训练属性!$AH11*INDEX($F$19:$F$22,MATCH(AF$1,$C$12:$C$15,0),1))*(1+非r将兵属性验证!$AI12)</f>
        <v>242.13430739643744</v>
      </c>
      <c r="AH10" s="29">
        <f>([7]士兵阶位属性!$AA10*INDEX($G$12:$G$15,MATCH(AF$1,$C$12:$C$15,0),1)+[7]士兵训练属性!$AM11*INDEX($G$19:$G$22,MATCH(AF$1,$C$12:$C$15,0),1))*(1+非r将兵属性验证!$AI12)</f>
        <v>237.38657587886024</v>
      </c>
      <c r="AI10" s="29" t="e">
        <f>AG10/(非r将兵属性验证!$AG12*(1+非r将兵属性验证!$AI12))/INDEX($D$12:$E$15,MATCH(AF$1,$C$12:$C$15,0),MATCH(AG$4,$D$11:$E$11,0))</f>
        <v>#REF!</v>
      </c>
      <c r="AJ10" s="29" t="e">
        <f>AH10/(非r将兵属性验证!$AH12*(1+非r将兵属性验证!$AJ12))/INDEX($D$12:$E$15,MATCH(AF$1,$C$12:$C$15,0),MATCH(AH$4,$D$11:$E$11,0))</f>
        <v>#REF!</v>
      </c>
      <c r="AK10" s="1" t="e">
        <f t="shared" si="4"/>
        <v>#REF!</v>
      </c>
      <c r="AL10" s="29">
        <v>6</v>
      </c>
      <c r="AM10" s="29">
        <f>([7]士兵阶位属性!$T10*INDEX($F$12:$F$15,MATCH(AL$1,$C$12:$C$15,0),1)+[7]士兵训练属性!$AH11*INDEX($F$19:$F$22,MATCH(AL$1,$C$12:$C$15,0),1))*(1+非r将兵属性验证!$AI12)</f>
        <v>272.99456226068924</v>
      </c>
      <c r="AN10" s="29">
        <f>([7]士兵阶位属性!$AA10*INDEX($G$12:$G$15,MATCH(AL$1,$C$12:$C$15,0),1)+[7]士兵训练属性!$AM11*INDEX($G$19:$G$22,MATCH(AL$1,$C$12:$C$15,0),1))*(1+非r将兵属性验证!$AI12)</f>
        <v>197.03085797945397</v>
      </c>
      <c r="AO10" s="29" t="e">
        <f>AM10/(非r将兵属性验证!$AG12*(1+非r将兵属性验证!$AI12))/INDEX($D$12:$E$15,MATCH(AL$1,$C$12:$C$15,0),MATCH(AM$4,$D$11:$E$11,0))</f>
        <v>#REF!</v>
      </c>
      <c r="AP10" s="29" t="e">
        <f>AN10/(非r将兵属性验证!$AH12*(1+非r将兵属性验证!$AJ12))/INDEX($D$12:$E$15,MATCH(AL$1,$C$12:$C$15,0),MATCH(AN$4,$D$11:$E$11,0))</f>
        <v>#REF!</v>
      </c>
      <c r="AQ10" s="1" t="e">
        <f t="shared" si="5"/>
        <v>#REF!</v>
      </c>
      <c r="AR10" s="29">
        <v>6</v>
      </c>
      <c r="AS10" s="29">
        <f>([7]士兵阶位属性!$T10*INDEX($F$12:$F$15,MATCH(AR$1,$C$12:$C$15,0),1)+[7]士兵训练属性!$AH11*INDEX($F$19:$F$22,MATCH(AR$1,$C$12:$C$15,0),1))*(1+非r将兵属性验证!$AI12)</f>
        <v>327.59347471282712</v>
      </c>
      <c r="AT10" s="29">
        <f>([7]士兵阶位属性!$AA10*INDEX($G$12:$G$15,MATCH(AR$1,$C$12:$C$15,0),1)+[7]士兵训练属性!$AM11*INDEX($G$19:$G$22,MATCH(AR$1,$C$12:$C$15,0),1))*(1+非r将兵属性验证!$AI12)</f>
        <v>194.65699222066539</v>
      </c>
      <c r="AU10" s="29" t="e">
        <f>AS10/(非r将兵属性验证!$AG12*(1+非r将兵属性验证!$AI12))/INDEX($D$12:$E$15,MATCH(AR$1,$C$12:$C$15,0),MATCH(AS$4,$D$11:$E$11,0))</f>
        <v>#REF!</v>
      </c>
      <c r="AV10" s="29" t="e">
        <f>AT10/(非r将兵属性验证!$AH12*(1+非r将兵属性验证!$AJ12))/INDEX($D$12:$E$15,MATCH(AR$1,$C$12:$C$15,0),MATCH(AT$4,$D$11:$E$11,0))</f>
        <v>#REF!</v>
      </c>
      <c r="AW10" s="1" t="e">
        <f t="shared" si="6"/>
        <v>#REF!</v>
      </c>
      <c r="BA10" s="16">
        <v>6</v>
      </c>
      <c r="BB10" s="16">
        <f t="shared" si="7"/>
        <v>39.88094474764852</v>
      </c>
      <c r="BC10" s="16">
        <f t="shared" si="0"/>
        <v>47.952088327529765</v>
      </c>
      <c r="BD10" s="16">
        <f t="shared" si="1"/>
        <v>47.002542024014318</v>
      </c>
      <c r="BE10" s="16">
        <f t="shared" si="2"/>
        <v>52.225046693349249</v>
      </c>
      <c r="BF10" s="16">
        <f t="shared" si="8"/>
        <v>0.83168316831683176</v>
      </c>
      <c r="BG10" s="16">
        <f t="shared" si="9"/>
        <v>1</v>
      </c>
      <c r="BH10" s="16">
        <f t="shared" si="10"/>
        <v>0.98019801980198007</v>
      </c>
      <c r="BI10" s="16">
        <f t="shared" si="11"/>
        <v>1.0891089108910892</v>
      </c>
    </row>
    <row r="11" spans="1:61" x14ac:dyDescent="0.15">
      <c r="B11" s="1" t="s">
        <v>309</v>
      </c>
      <c r="C11" s="32" t="s">
        <v>134</v>
      </c>
      <c r="D11" s="32" t="s">
        <v>133</v>
      </c>
      <c r="E11" s="32" t="s">
        <v>135</v>
      </c>
      <c r="F11" s="32" t="s">
        <v>133</v>
      </c>
      <c r="G11" s="32" t="s">
        <v>135</v>
      </c>
      <c r="H11" s="32" t="s">
        <v>307</v>
      </c>
      <c r="Z11" s="29">
        <v>7</v>
      </c>
      <c r="AA11" s="29">
        <f>([7]士兵阶位属性!$T11*INDEX($F$12:$F$15,MATCH(Z$1,$C$12:$C$15,0),1)+[7]士兵训练属性!$AH12*INDEX($F$19:$F$22,MATCH(Z$1,$C$12:$C$15,0),1))*(1+非r将兵属性验证!$AI13)</f>
        <v>147.92922489186486</v>
      </c>
      <c r="AB11" s="29">
        <f>([7]士兵阶位属性!$AA11*INDEX($G$12:$G$15,MATCH(Z$1,$C$12:$C$15,0),1)+[7]士兵训练属性!$AM12*INDEX($G$19:$G$22,MATCH(Z$1,$C$12:$C$15,0),1))*(1+非r将兵属性验证!$AI13)</f>
        <v>266.27260480535676</v>
      </c>
      <c r="AC11" s="29" t="e">
        <f>AA11/(非r将兵属性验证!$AG13*(1+非r将兵属性验证!$AI13))/INDEX($D$12:$E$15,MATCH(Z$1,$C$12:$C$15,0),MATCH(AA$4,$D$11:$E$11,0))</f>
        <v>#REF!</v>
      </c>
      <c r="AD11" s="29" t="e">
        <f>AB11/(非r将兵属性验证!$AH13*(1+非r将兵属性验证!$AJ13))/INDEX($D$12:$E$15,MATCH(Z$1,$C$12:$C$15,0),MATCH(AB$4,$D$11:$E$11,0))</f>
        <v>#REF!</v>
      </c>
      <c r="AE11" s="1" t="e">
        <f t="shared" si="3"/>
        <v>#REF!</v>
      </c>
      <c r="AF11" s="29">
        <v>7</v>
      </c>
      <c r="AG11" s="29">
        <f>([7]士兵阶位属性!$T11*INDEX($F$12:$F$15,MATCH(AF$1,$C$12:$C$15,0),1)+[7]士兵训练属性!$AH12*INDEX($F$19:$F$22,MATCH(AF$1,$C$12:$C$15,0),1))*(1+非r将兵属性验证!$AI13)</f>
        <v>251.47968231617025</v>
      </c>
      <c r="AH11" s="29">
        <f>([7]士兵阶位属性!$AA11*INDEX($G$12:$G$15,MATCH(AF$1,$C$12:$C$15,0),1)+[7]士兵训练属性!$AM12*INDEX($G$19:$G$22,MATCH(AF$1,$C$12:$C$15,0),1))*(1+非r将兵属性验证!$AI13)</f>
        <v>246.54870815310809</v>
      </c>
      <c r="AI11" s="29" t="e">
        <f>AG11/(非r将兵属性验证!$AG13*(1+非r将兵属性验证!$AI13))/INDEX($D$12:$E$15,MATCH(AF$1,$C$12:$C$15,0),MATCH(AG$4,$D$11:$E$11,0))</f>
        <v>#REF!</v>
      </c>
      <c r="AJ11" s="29" t="e">
        <f>AH11/(非r将兵属性验证!$AH13*(1+非r将兵属性验证!$AJ13))/INDEX($D$12:$E$15,MATCH(AF$1,$C$12:$C$15,0),MATCH(AH$4,$D$11:$E$11,0))</f>
        <v>#REF!</v>
      </c>
      <c r="AK11" s="1" t="e">
        <f t="shared" si="4"/>
        <v>#REF!</v>
      </c>
      <c r="AL11" s="29">
        <v>7</v>
      </c>
      <c r="AM11" s="29">
        <f>([7]士兵阶位属性!$T11*INDEX($F$12:$F$15,MATCH(AL$1,$C$12:$C$15,0),1)+[7]士兵训练属性!$AH12*INDEX($F$19:$F$22,MATCH(AL$1,$C$12:$C$15,0),1))*(1+非r将兵属性验证!$AI13)</f>
        <v>283.53101437607427</v>
      </c>
      <c r="AN11" s="29">
        <f>([7]士兵阶位属性!$AA11*INDEX($G$12:$G$15,MATCH(AL$1,$C$12:$C$15,0),1)+[7]士兵训练属性!$AM12*INDEX($G$19:$G$22,MATCH(AL$1,$C$12:$C$15,0),1))*(1+非r将兵属性验证!$AI13)</f>
        <v>204.6354277670797</v>
      </c>
      <c r="AO11" s="29" t="e">
        <f>AM11/(非r将兵属性验证!$AG13*(1+非r将兵属性验证!$AI13))/INDEX($D$12:$E$15,MATCH(AL$1,$C$12:$C$15,0),MATCH(AM$4,$D$11:$E$11,0))</f>
        <v>#REF!</v>
      </c>
      <c r="AP11" s="29" t="e">
        <f>AN11/(非r将兵属性验证!$AH13*(1+非r将兵属性验证!$AJ13))/INDEX($D$12:$E$15,MATCH(AL$1,$C$12:$C$15,0),MATCH(AN$4,$D$11:$E$11,0))</f>
        <v>#REF!</v>
      </c>
      <c r="AQ11" s="1" t="e">
        <f t="shared" si="5"/>
        <v>#REF!</v>
      </c>
      <c r="AR11" s="29">
        <v>7</v>
      </c>
      <c r="AS11" s="29">
        <f>([7]士兵阶位属性!$T11*INDEX($F$12:$F$15,MATCH(AR$1,$C$12:$C$15,0),1)+[7]士兵训练属性!$AH12*INDEX($F$19:$F$22,MATCH(AR$1,$C$12:$C$15,0),1))*(1+非r将兵属性验证!$AI13)</f>
        <v>340.23721725128917</v>
      </c>
      <c r="AT11" s="29">
        <f>([7]士兵阶位属性!$AA11*INDEX($G$12:$G$15,MATCH(AR$1,$C$12:$C$15,0),1)+[7]士兵训练属性!$AM12*INDEX($G$19:$G$22,MATCH(AR$1,$C$12:$C$15,0),1))*(1+非r将兵属性验证!$AI13)</f>
        <v>202.16994068554862</v>
      </c>
      <c r="AU11" s="29" t="e">
        <f>AS11/(非r将兵属性验证!$AG13*(1+非r将兵属性验证!$AI13))/INDEX($D$12:$E$15,MATCH(AR$1,$C$12:$C$15,0),MATCH(AS$4,$D$11:$E$11,0))</f>
        <v>#REF!</v>
      </c>
      <c r="AV11" s="29" t="e">
        <f>AT11/(非r将兵属性验证!$AH13*(1+非r将兵属性验证!$AJ13))/INDEX($D$12:$E$15,MATCH(AR$1,$C$12:$C$15,0),MATCH(AT$4,$D$11:$E$11,0))</f>
        <v>#REF!</v>
      </c>
      <c r="AW11" s="1" t="e">
        <f t="shared" si="6"/>
        <v>#REF!</v>
      </c>
      <c r="BA11" s="16">
        <v>7</v>
      </c>
      <c r="BB11" s="16">
        <f t="shared" si="7"/>
        <v>41.420182969722163</v>
      </c>
      <c r="BC11" s="16">
        <f t="shared" si="0"/>
        <v>49.802839046927836</v>
      </c>
      <c r="BD11" s="16">
        <f t="shared" si="1"/>
        <v>48.816644214315403</v>
      </c>
      <c r="BE11" s="16">
        <f t="shared" si="2"/>
        <v>54.240715793683776</v>
      </c>
      <c r="BF11" s="16">
        <f t="shared" si="8"/>
        <v>0.83168316831683176</v>
      </c>
      <c r="BG11" s="16">
        <f t="shared" si="9"/>
        <v>1</v>
      </c>
      <c r="BH11" s="16">
        <f t="shared" si="10"/>
        <v>0.98019801980198018</v>
      </c>
      <c r="BI11" s="16">
        <f t="shared" si="11"/>
        <v>1.089108910891089</v>
      </c>
    </row>
    <row r="12" spans="1:61" x14ac:dyDescent="0.15">
      <c r="B12" s="1">
        <v>0</v>
      </c>
      <c r="C12" s="32" t="s">
        <v>299</v>
      </c>
      <c r="D12" s="32" t="e">
        <f>D4/(#REF!/各职业士兵属性!$H12)*$A$3</f>
        <v>#REF!</v>
      </c>
      <c r="E12" s="32" t="e">
        <f>E4/(#REF!/各职业士兵属性!$H12)*$A$3</f>
        <v>#REF!</v>
      </c>
      <c r="F12" s="32">
        <v>0.6</v>
      </c>
      <c r="G12" s="32">
        <v>1.08</v>
      </c>
      <c r="H12" s="32">
        <v>1000</v>
      </c>
      <c r="Z12" s="29">
        <v>8</v>
      </c>
      <c r="AA12" s="29">
        <f>([7]士兵阶位属性!$T12*INDEX($F$12:$F$15,MATCH(Z$1,$C$12:$C$15,0),1)+[7]士兵训练属性!$AH13*INDEX($F$19:$F$22,MATCH(Z$1,$C$12:$C$15,0),1))*(1+非r将兵属性验证!$AI14)</f>
        <v>152.10946037297396</v>
      </c>
      <c r="AB12" s="29">
        <f>([7]士兵阶位属性!$AA12*INDEX($G$12:$G$15,MATCH(Z$1,$C$12:$C$15,0),1)+[7]士兵训练属性!$AM13*INDEX($G$19:$G$22,MATCH(Z$1,$C$12:$C$15,0),1))*(1+非r将兵属性验证!$AI14)</f>
        <v>273.79702867135313</v>
      </c>
      <c r="AC12" s="29" t="e">
        <f>AA12/(非r将兵属性验证!$AG14*(1+非r将兵属性验证!$AI14))/INDEX($D$12:$E$15,MATCH(Z$1,$C$12:$C$15,0),MATCH(AA$4,$D$11:$E$11,0))</f>
        <v>#REF!</v>
      </c>
      <c r="AD12" s="29" t="e">
        <f>AB12/(非r将兵属性验证!$AH14*(1+非r将兵属性验证!$AJ14))/INDEX($D$12:$E$15,MATCH(Z$1,$C$12:$C$15,0),MATCH(AB$4,$D$11:$E$11,0))</f>
        <v>#REF!</v>
      </c>
      <c r="AE12" s="1" t="e">
        <f t="shared" si="3"/>
        <v>#REF!</v>
      </c>
      <c r="AF12" s="29">
        <v>8</v>
      </c>
      <c r="AG12" s="29">
        <f>([7]士兵阶位属性!$T12*INDEX($F$12:$F$15,MATCH(AF$1,$C$12:$C$15,0),1)+[7]士兵训练属性!$AH13*INDEX($F$19:$F$22,MATCH(AF$1,$C$12:$C$15,0),1))*(1+非r将兵属性验证!$AI14)</f>
        <v>258.58608263405569</v>
      </c>
      <c r="AH12" s="29">
        <f>([7]士兵阶位属性!$AA12*INDEX($G$12:$G$15,MATCH(AF$1,$C$12:$C$15,0),1)+[7]士兵训练属性!$AM13*INDEX($G$19:$G$22,MATCH(AF$1,$C$12:$C$15,0),1))*(1+非r将兵属性验证!$AI14)</f>
        <v>253.51576728828991</v>
      </c>
      <c r="AI12" s="29" t="e">
        <f>AG12/(非r将兵属性验证!$AG14*(1+非r将兵属性验证!$AI14))/INDEX($D$12:$E$15,MATCH(AF$1,$C$12:$C$15,0),MATCH(AG$4,$D$11:$E$11,0))</f>
        <v>#REF!</v>
      </c>
      <c r="AJ12" s="29" t="e">
        <f>AH12/(非r将兵属性验证!$AH14*(1+非r将兵属性验证!$AJ14))/INDEX($D$12:$E$15,MATCH(AF$1,$C$12:$C$15,0),MATCH(AH$4,$D$11:$E$11,0))</f>
        <v>#REF!</v>
      </c>
      <c r="AK12" s="1" t="e">
        <f t="shared" si="4"/>
        <v>#REF!</v>
      </c>
      <c r="AL12" s="29">
        <v>8</v>
      </c>
      <c r="AM12" s="29">
        <f>([7]士兵阶位属性!$T12*INDEX($F$12:$F$15,MATCH(AL$1,$C$12:$C$15,0),1)+[7]士兵训练属性!$AH13*INDEX($F$19:$F$22,MATCH(AL$1,$C$12:$C$15,0),1))*(1+非r将兵属性验证!$AI14)</f>
        <v>291.54313238153338</v>
      </c>
      <c r="AN12" s="29">
        <f>([7]士兵阶位属性!$AA12*INDEX($G$12:$G$15,MATCH(AL$1,$C$12:$C$15,0),1)+[7]士兵训练属性!$AM13*INDEX($G$19:$G$22,MATCH(AL$1,$C$12:$C$15,0),1))*(1+非r将兵属性验证!$AI14)</f>
        <v>210.4180868492806</v>
      </c>
      <c r="AO12" s="29" t="e">
        <f>AM12/(非r将兵属性验证!$AG14*(1+非r将兵属性验证!$AI14))/INDEX($D$12:$E$15,MATCH(AL$1,$C$12:$C$15,0),MATCH(AM$4,$D$11:$E$11,0))</f>
        <v>#REF!</v>
      </c>
      <c r="AP12" s="29" t="e">
        <f>AN12/(非r将兵属性验证!$AH14*(1+非r将兵属性验证!$AJ14))/INDEX($D$12:$E$15,MATCH(AL$1,$C$12:$C$15,0),MATCH(AN$4,$D$11:$E$11,0))</f>
        <v>#REF!</v>
      </c>
      <c r="AQ12" s="1" t="e">
        <f t="shared" si="5"/>
        <v>#REF!</v>
      </c>
      <c r="AR12" s="29">
        <v>8</v>
      </c>
      <c r="AS12" s="29">
        <f>([7]士兵阶位属性!$T12*INDEX($F$12:$F$15,MATCH(AR$1,$C$12:$C$15,0),1)+[7]士兵训练属性!$AH13*INDEX($F$19:$F$22,MATCH(AR$1,$C$12:$C$15,0),1))*(1+非r将兵属性验证!$AI14)</f>
        <v>349.85175885784003</v>
      </c>
      <c r="AT12" s="29">
        <f>([7]士兵阶位属性!$AA12*INDEX($G$12:$G$15,MATCH(AR$1,$C$12:$C$15,0),1)+[7]士兵训练属性!$AM13*INDEX($G$19:$G$22,MATCH(AR$1,$C$12:$C$15,0),1))*(1+非r将兵属性验证!$AI14)</f>
        <v>207.88292917639768</v>
      </c>
      <c r="AU12" s="29" t="e">
        <f>AS12/(非r将兵属性验证!$AG14*(1+非r将兵属性验证!$AI14))/INDEX($D$12:$E$15,MATCH(AR$1,$C$12:$C$15,0),MATCH(AS$4,$D$11:$E$11,0))</f>
        <v>#REF!</v>
      </c>
      <c r="AV12" s="29" t="e">
        <f>AT12/(非r将兵属性验证!$AH14*(1+非r将兵属性验证!$AJ14))/INDEX($D$12:$E$15,MATCH(AR$1,$C$12:$C$15,0),MATCH(AT$4,$D$11:$E$11,0))</f>
        <v>#REF!</v>
      </c>
      <c r="AW12" s="1" t="e">
        <f t="shared" si="6"/>
        <v>#REF!</v>
      </c>
      <c r="BA12" s="16">
        <v>8</v>
      </c>
      <c r="BB12" s="16">
        <f t="shared" si="7"/>
        <v>42.590648904432705</v>
      </c>
      <c r="BC12" s="16">
        <f t="shared" si="0"/>
        <v>51.210184992234559</v>
      </c>
      <c r="BD12" s="16">
        <f t="shared" si="1"/>
        <v>50.1961219230814</v>
      </c>
      <c r="BE12" s="16">
        <f t="shared" si="2"/>
        <v>55.773468803423768</v>
      </c>
      <c r="BF12" s="16">
        <f t="shared" si="8"/>
        <v>0.83168316831683176</v>
      </c>
      <c r="BG12" s="16">
        <f t="shared" si="9"/>
        <v>1</v>
      </c>
      <c r="BH12" s="16">
        <f t="shared" si="10"/>
        <v>0.98019801980198018</v>
      </c>
      <c r="BI12" s="16">
        <f t="shared" si="11"/>
        <v>1.089108910891089</v>
      </c>
    </row>
    <row r="13" spans="1:61" x14ac:dyDescent="0.15">
      <c r="B13" s="1">
        <v>1</v>
      </c>
      <c r="C13" s="32" t="s">
        <v>300</v>
      </c>
      <c r="D13" s="32" t="e">
        <f>D5/(#REF!/各职业士兵属性!$H13)*$A$3</f>
        <v>#REF!</v>
      </c>
      <c r="E13" s="32" t="e">
        <f>E5/(#REF!/各职业士兵属性!$H13)*$A$3</f>
        <v>#REF!</v>
      </c>
      <c r="F13" s="32">
        <v>1.02</v>
      </c>
      <c r="G13" s="32">
        <v>1</v>
      </c>
      <c r="H13" s="32">
        <v>1000</v>
      </c>
      <c r="Z13" s="29">
        <v>9</v>
      </c>
      <c r="AA13" s="29">
        <f>([7]士兵阶位属性!$T13*INDEX($F$12:$F$15,MATCH(Z$1,$C$12:$C$15,0),1)+[7]士兵训练属性!$AH14*INDEX($F$19:$F$22,MATCH(Z$1,$C$12:$C$15,0),1))*(1+非r将兵属性验证!$AI15)</f>
        <v>155.72597022780076</v>
      </c>
      <c r="AB13" s="29">
        <f>([7]士兵阶位属性!$AA13*INDEX($G$12:$G$15,MATCH(Z$1,$C$12:$C$15,0),1)+[7]士兵训练属性!$AM14*INDEX($G$19:$G$22,MATCH(Z$1,$C$12:$C$15,0),1))*(1+非r将兵属性验证!$AI15)</f>
        <v>280.30674641004146</v>
      </c>
      <c r="AC13" s="29" t="e">
        <f>AA13/(非r将兵属性验证!$AG15*(1+非r将兵属性验证!$AI15))/INDEX($D$12:$E$15,MATCH(Z$1,$C$12:$C$15,0),MATCH(AA$4,$D$11:$E$11,0))</f>
        <v>#REF!</v>
      </c>
      <c r="AD13" s="29" t="e">
        <f>AB13/(非r将兵属性验证!$AH15*(1+非r将兵属性验证!$AJ15))/INDEX($D$12:$E$15,MATCH(Z$1,$C$12:$C$15,0),MATCH(AB$4,$D$11:$E$11,0))</f>
        <v>#REF!</v>
      </c>
      <c r="AE13" s="1" t="e">
        <f t="shared" si="3"/>
        <v>#REF!</v>
      </c>
      <c r="AF13" s="29">
        <v>9</v>
      </c>
      <c r="AG13" s="29">
        <f>([7]士兵阶位属性!$T13*INDEX($F$12:$F$15,MATCH(AF$1,$C$12:$C$15,0),1)+[7]士兵训练属性!$AH14*INDEX($F$19:$F$22,MATCH(AF$1,$C$12:$C$15,0),1))*(1+非r将兵属性验证!$AI15)</f>
        <v>264.73414938726137</v>
      </c>
      <c r="AH13" s="29">
        <f>([7]士兵阶位属性!$AA13*INDEX($G$12:$G$15,MATCH(AF$1,$C$12:$C$15,0),1)+[7]士兵训练属性!$AM14*INDEX($G$19:$G$22,MATCH(AF$1,$C$12:$C$15,0),1))*(1+非r将兵属性验证!$AI15)</f>
        <v>259.5432837130013</v>
      </c>
      <c r="AI13" s="29" t="e">
        <f>AG13/(非r将兵属性验证!$AG15*(1+非r将兵属性验证!$AI15))/INDEX($D$12:$E$15,MATCH(AF$1,$C$12:$C$15,0),MATCH(AG$4,$D$11:$E$11,0))</f>
        <v>#REF!</v>
      </c>
      <c r="AJ13" s="29" t="e">
        <f>AH13/(非r将兵属性验证!$AH15*(1+非r将兵属性验证!$AJ15))/INDEX($D$12:$E$15,MATCH(AF$1,$C$12:$C$15,0),MATCH(AH$4,$D$11:$E$11,0))</f>
        <v>#REF!</v>
      </c>
      <c r="AK13" s="1" t="e">
        <f t="shared" si="4"/>
        <v>#REF!</v>
      </c>
      <c r="AL13" s="29">
        <v>9</v>
      </c>
      <c r="AM13" s="29">
        <f>([7]士兵阶位属性!$T13*INDEX($F$12:$F$15,MATCH(AL$1,$C$12:$C$15,0),1)+[7]士兵训练属性!$AH14*INDEX($F$19:$F$22,MATCH(AL$1,$C$12:$C$15,0),1))*(1+非r将兵属性验证!$AI15)</f>
        <v>298.47477626995146</v>
      </c>
      <c r="AN13" s="29">
        <f>([7]士兵阶位属性!$AA13*INDEX($G$12:$G$15,MATCH(AL$1,$C$12:$C$15,0),1)+[7]士兵训练属性!$AM14*INDEX($G$19:$G$22,MATCH(AL$1,$C$12:$C$15,0),1))*(1+非r将兵属性验证!$AI15)</f>
        <v>215.42092548179107</v>
      </c>
      <c r="AO13" s="29" t="e">
        <f>AM13/(非r将兵属性验证!$AG15*(1+非r将兵属性验证!$AI15))/INDEX($D$12:$E$15,MATCH(AL$1,$C$12:$C$15,0),MATCH(AM$4,$D$11:$E$11,0))</f>
        <v>#REF!</v>
      </c>
      <c r="AP13" s="29" t="e">
        <f>AN13/(非r将兵属性验证!$AH15*(1+非r将兵属性验证!$AJ15))/INDEX($D$12:$E$15,MATCH(AL$1,$C$12:$C$15,0),MATCH(AN$4,$D$11:$E$11,0))</f>
        <v>#REF!</v>
      </c>
      <c r="AQ13" s="1" t="e">
        <f t="shared" si="5"/>
        <v>#REF!</v>
      </c>
      <c r="AR13" s="29">
        <v>9</v>
      </c>
      <c r="AS13" s="29">
        <f>([7]士兵阶位属性!$T13*INDEX($F$12:$F$15,MATCH(AR$1,$C$12:$C$15,0),1)+[7]士兵训练属性!$AH14*INDEX($F$19:$F$22,MATCH(AR$1,$C$12:$C$15,0),1))*(1+非r将兵属性验证!$AI15)</f>
        <v>358.16973152394178</v>
      </c>
      <c r="AT13" s="29">
        <f>([7]士兵阶位属性!$AA13*INDEX($G$12:$G$15,MATCH(AR$1,$C$12:$C$15,0),1)+[7]士兵训练属性!$AM14*INDEX($G$19:$G$22,MATCH(AR$1,$C$12:$C$15,0),1))*(1+非r将兵属性验证!$AI15)</f>
        <v>212.82549264466104</v>
      </c>
      <c r="AU13" s="29" t="e">
        <f>AS13/(非r将兵属性验证!$AG15*(1+非r将兵属性验证!$AI15))/INDEX($D$12:$E$15,MATCH(AR$1,$C$12:$C$15,0),MATCH(AS$4,$D$11:$E$11,0))</f>
        <v>#REF!</v>
      </c>
      <c r="AV13" s="29" t="e">
        <f>AT13/(非r将兵属性验证!$AH15*(1+非r将兵属性验证!$AJ15))/INDEX($D$12:$E$15,MATCH(AR$1,$C$12:$C$15,0),MATCH(AT$4,$D$11:$E$11,0))</f>
        <v>#REF!</v>
      </c>
      <c r="AW13" s="1" t="e">
        <f t="shared" si="6"/>
        <v>#REF!</v>
      </c>
      <c r="BA13" s="16">
        <v>9</v>
      </c>
      <c r="BB13" s="16">
        <f t="shared" si="7"/>
        <v>43.60327166378422</v>
      </c>
      <c r="BC13" s="16">
        <f t="shared" si="0"/>
        <v>52.427743310026273</v>
      </c>
      <c r="BD13" s="16">
        <f t="shared" si="1"/>
        <v>51.389570175174256</v>
      </c>
      <c r="BE13" s="16">
        <f t="shared" si="2"/>
        <v>57.099522416860282</v>
      </c>
      <c r="BF13" s="16">
        <f t="shared" si="8"/>
        <v>0.83168316831683153</v>
      </c>
      <c r="BG13" s="16">
        <f t="shared" si="9"/>
        <v>1</v>
      </c>
      <c r="BH13" s="16">
        <f t="shared" si="10"/>
        <v>0.98019801980197996</v>
      </c>
      <c r="BI13" s="16">
        <f t="shared" si="11"/>
        <v>1.0891089108910887</v>
      </c>
    </row>
    <row r="14" spans="1:61" x14ac:dyDescent="0.15">
      <c r="B14" s="1">
        <v>2</v>
      </c>
      <c r="C14" s="32" t="s">
        <v>301</v>
      </c>
      <c r="D14" s="32" t="e">
        <f>D6/(#REF!/各职业士兵属性!$H14)*$A$3</f>
        <v>#REF!</v>
      </c>
      <c r="E14" s="32" t="e">
        <f>E6/(#REF!/各职业士兵属性!$H14)*$A$3</f>
        <v>#REF!</v>
      </c>
      <c r="F14" s="32">
        <v>1.1499999999999999</v>
      </c>
      <c r="G14" s="32">
        <v>0.83</v>
      </c>
      <c r="H14" s="32">
        <v>1000</v>
      </c>
      <c r="Z14" s="29">
        <v>10</v>
      </c>
      <c r="AA14" s="29">
        <f>([7]士兵阶位属性!$T14*INDEX($F$12:$F$15,MATCH(Z$1,$C$12:$C$15,0),1)+[7]士兵训练属性!$AH15*INDEX($F$19:$F$22,MATCH(Z$1,$C$12:$C$15,0),1))*(1+非r将兵属性验证!$AI16)</f>
        <v>159.80081084079768</v>
      </c>
      <c r="AB14" s="29">
        <f>([7]士兵阶位属性!$AA14*INDEX($G$12:$G$15,MATCH(Z$1,$C$12:$C$15,0),1)+[7]士兵训练属性!$AM15*INDEX($G$19:$G$22,MATCH(Z$1,$C$12:$C$15,0),1))*(1+非r将兵属性验证!$AI16)</f>
        <v>287.6414595134359</v>
      </c>
      <c r="AC14" s="29" t="e">
        <f>AA14/(非r将兵属性验证!$AG16*(1+非r将兵属性验证!$AI16))/INDEX($D$12:$E$15,MATCH(Z$1,$C$12:$C$15,0),MATCH(AA$4,$D$11:$E$11,0))</f>
        <v>#REF!</v>
      </c>
      <c r="AD14" s="29" t="e">
        <f>AB14/(非r将兵属性验证!$AH16*(1+非r将兵属性验证!$AJ16))/INDEX($D$12:$E$15,MATCH(Z$1,$C$12:$C$15,0),MATCH(AB$4,$D$11:$E$11,0))</f>
        <v>#REF!</v>
      </c>
      <c r="AE14" s="1" t="e">
        <f t="shared" si="3"/>
        <v>#REF!</v>
      </c>
      <c r="AF14" s="29">
        <v>10</v>
      </c>
      <c r="AG14" s="29">
        <f>([7]士兵阶位属性!$T14*INDEX($F$12:$F$15,MATCH(AF$1,$C$12:$C$15,0),1)+[7]士兵训练属性!$AH15*INDEX($F$19:$F$22,MATCH(AF$1,$C$12:$C$15,0),1))*(1+非r将兵属性验证!$AI16)</f>
        <v>271.66137842935609</v>
      </c>
      <c r="AH14" s="29">
        <f>([7]士兵阶位属性!$AA14*INDEX($G$12:$G$15,MATCH(AF$1,$C$12:$C$15,0),1)+[7]士兵训练属性!$AM15*INDEX($G$19:$G$22,MATCH(AF$1,$C$12:$C$15,0),1))*(1+非r将兵属性验证!$AI16)</f>
        <v>266.3346847346628</v>
      </c>
      <c r="AI14" s="29" t="e">
        <f>AG14/(非r将兵属性验证!$AG16*(1+非r将兵属性验证!$AI16))/INDEX($D$12:$E$15,MATCH(AF$1,$C$12:$C$15,0),MATCH(AG$4,$D$11:$E$11,0))</f>
        <v>#REF!</v>
      </c>
      <c r="AJ14" s="29" t="e">
        <f>AH14/(非r将兵属性验证!$AH16*(1+非r将兵属性验证!$AJ16))/INDEX($D$12:$E$15,MATCH(AF$1,$C$12:$C$15,0),MATCH(AH$4,$D$11:$E$11,0))</f>
        <v>#REF!</v>
      </c>
      <c r="AK14" s="1" t="e">
        <f t="shared" si="4"/>
        <v>#REF!</v>
      </c>
      <c r="AL14" s="29">
        <v>10</v>
      </c>
      <c r="AM14" s="29">
        <f>([7]士兵阶位属性!$T14*INDEX($F$12:$F$15,MATCH(AL$1,$C$12:$C$15,0),1)+[7]士兵训练属性!$AH15*INDEX($F$19:$F$22,MATCH(AL$1,$C$12:$C$15,0),1))*(1+非r将兵属性验证!$AI16)</f>
        <v>306.28488744486219</v>
      </c>
      <c r="AN14" s="29">
        <f>([7]士兵阶位属性!$AA14*INDEX($G$12:$G$15,MATCH(AL$1,$C$12:$C$15,0),1)+[7]士兵训练属性!$AM15*INDEX($G$19:$G$22,MATCH(AL$1,$C$12:$C$15,0),1))*(1+非r将兵属性验证!$AI16)</f>
        <v>221.05778832977015</v>
      </c>
      <c r="AO14" s="29" t="e">
        <f>AM14/(非r将兵属性验证!$AG16*(1+非r将兵属性验证!$AI16))/INDEX($D$12:$E$15,MATCH(AL$1,$C$12:$C$15,0),MATCH(AM$4,$D$11:$E$11,0))</f>
        <v>#REF!</v>
      </c>
      <c r="AP14" s="29" t="e">
        <f>AN14/(非r将兵属性验证!$AH16*(1+非r将兵属性验证!$AJ16))/INDEX($D$12:$E$15,MATCH(AL$1,$C$12:$C$15,0),MATCH(AN$4,$D$11:$E$11,0))</f>
        <v>#REF!</v>
      </c>
      <c r="AQ14" s="1" t="e">
        <f t="shared" si="5"/>
        <v>#REF!</v>
      </c>
      <c r="AR14" s="29">
        <v>10</v>
      </c>
      <c r="AS14" s="29">
        <f>([7]士兵阶位属性!$T14*INDEX($F$12:$F$15,MATCH(AR$1,$C$12:$C$15,0),1)+[7]士兵训练属性!$AH15*INDEX($F$19:$F$22,MATCH(AR$1,$C$12:$C$15,0),1))*(1+非r将兵属性验证!$AI16)</f>
        <v>367.54186493383469</v>
      </c>
      <c r="AT14" s="29">
        <f>([7]士兵阶位属性!$AA14*INDEX($G$12:$G$15,MATCH(AR$1,$C$12:$C$15,0),1)+[7]士兵训练属性!$AM15*INDEX($G$19:$G$22,MATCH(AR$1,$C$12:$C$15,0),1))*(1+非r将兵属性验证!$AI16)</f>
        <v>218.3944414824235</v>
      </c>
      <c r="AU14" s="29" t="e">
        <f>AS14/(非r将兵属性验证!$AG16*(1+非r将兵属性验证!$AI16))/INDEX($D$12:$E$15,MATCH(AR$1,$C$12:$C$15,0),MATCH(AS$4,$D$11:$E$11,0))</f>
        <v>#REF!</v>
      </c>
      <c r="AV14" s="29" t="e">
        <f>AT14/(非r将兵属性验证!$AH16*(1+非r将兵属性验证!$AJ16))/INDEX($D$12:$E$15,MATCH(AR$1,$C$12:$C$15,0),MATCH(AT$4,$D$11:$E$11,0))</f>
        <v>#REF!</v>
      </c>
      <c r="AW14" s="1" t="e">
        <f t="shared" si="6"/>
        <v>#REF!</v>
      </c>
      <c r="BA14" s="16">
        <v>10</v>
      </c>
      <c r="BB14" s="16">
        <f t="shared" si="7"/>
        <v>44.744227035423357</v>
      </c>
      <c r="BC14" s="16">
        <f t="shared" si="0"/>
        <v>53.799606316401892</v>
      </c>
      <c r="BD14" s="16">
        <f t="shared" si="1"/>
        <v>52.734267577463235</v>
      </c>
      <c r="BE14" s="16">
        <f t="shared" si="2"/>
        <v>58.593630641625822</v>
      </c>
      <c r="BF14" s="16">
        <f t="shared" si="8"/>
        <v>0.83168316831683176</v>
      </c>
      <c r="BG14" s="16">
        <f t="shared" si="9"/>
        <v>1</v>
      </c>
      <c r="BH14" s="16">
        <f t="shared" si="10"/>
        <v>0.98019801980198007</v>
      </c>
      <c r="BI14" s="16">
        <f t="shared" si="11"/>
        <v>1.0891089108910892</v>
      </c>
    </row>
    <row r="15" spans="1:61" x14ac:dyDescent="0.15">
      <c r="B15" s="1">
        <v>3</v>
      </c>
      <c r="C15" s="32" t="s">
        <v>302</v>
      </c>
      <c r="D15" s="32" t="e">
        <f>D7/(#REF!/各职业士兵属性!$H15)*$A$3</f>
        <v>#REF!</v>
      </c>
      <c r="E15" s="32" t="e">
        <f>E7/(#REF!/各职业士兵属性!$H15)*$A$3</f>
        <v>#REF!</v>
      </c>
      <c r="F15" s="32">
        <v>1.38</v>
      </c>
      <c r="G15" s="32">
        <v>0.82</v>
      </c>
      <c r="H15" s="32">
        <v>1000</v>
      </c>
      <c r="Z15" s="29">
        <v>11</v>
      </c>
      <c r="AA15" s="29">
        <f>([7]士兵阶位属性!$T15*INDEX($F$12:$F$15,MATCH(Z$1,$C$12:$C$15,0),1)+[7]士兵训练属性!$AH16*INDEX($F$19:$F$22,MATCH(Z$1,$C$12:$C$15,0),1))*(1+非r将兵属性验证!$AI17)</f>
        <v>163.10063239246134</v>
      </c>
      <c r="AB15" s="29">
        <f>([7]士兵阶位属性!$AA15*INDEX($G$12:$G$15,MATCH(Z$1,$C$12:$C$15,0),1)+[7]士兵训练属性!$AM16*INDEX($G$19:$G$22,MATCH(Z$1,$C$12:$C$15,0),1))*(1+非r将兵属性验证!$AI17)</f>
        <v>293.58113830643043</v>
      </c>
      <c r="AC15" s="29" t="e">
        <f>AA15/(非r将兵属性验证!$AG17*(1+非r将兵属性验证!$AI17))/INDEX($D$12:$E$15,MATCH(Z$1,$C$12:$C$15,0),MATCH(AA$4,$D$11:$E$11,0))</f>
        <v>#REF!</v>
      </c>
      <c r="AD15" s="29" t="e">
        <f>AB15/(非r将兵属性验证!$AH17*(1+非r将兵属性验证!$AJ17))/INDEX($D$12:$E$15,MATCH(Z$1,$C$12:$C$15,0),MATCH(AB$4,$D$11:$E$11,0))</f>
        <v>#REF!</v>
      </c>
      <c r="AE15" s="1" t="e">
        <f t="shared" si="3"/>
        <v>#REF!</v>
      </c>
      <c r="AF15" s="29">
        <v>11</v>
      </c>
      <c r="AG15" s="29">
        <f>([7]士兵阶位属性!$T15*INDEX($F$12:$F$15,MATCH(AF$1,$C$12:$C$15,0),1)+[7]士兵训练属性!$AH16*INDEX($F$19:$F$22,MATCH(AF$1,$C$12:$C$15,0),1))*(1+非r将兵属性验证!$AI17)</f>
        <v>277.27107506718431</v>
      </c>
      <c r="AH15" s="29">
        <f>([7]士兵阶位属性!$AA15*INDEX($G$12:$G$15,MATCH(AF$1,$C$12:$C$15,0),1)+[7]士兵训练属性!$AM16*INDEX($G$19:$G$22,MATCH(AF$1,$C$12:$C$15,0),1))*(1+非r将兵属性验证!$AI17)</f>
        <v>271.83438732076894</v>
      </c>
      <c r="AI15" s="29" t="e">
        <f>AG15/(非r将兵属性验证!$AG17*(1+非r将兵属性验证!$AI17))/INDEX($D$12:$E$15,MATCH(AF$1,$C$12:$C$15,0),MATCH(AG$4,$D$11:$E$11,0))</f>
        <v>#REF!</v>
      </c>
      <c r="AJ15" s="29" t="e">
        <f>AH15/(非r将兵属性验证!$AH17*(1+非r将兵属性验证!$AJ17))/INDEX($D$12:$E$15,MATCH(AF$1,$C$12:$C$15,0),MATCH(AH$4,$D$11:$E$11,0))</f>
        <v>#REF!</v>
      </c>
      <c r="AK15" s="1" t="e">
        <f t="shared" si="4"/>
        <v>#REF!</v>
      </c>
      <c r="AL15" s="29">
        <v>11</v>
      </c>
      <c r="AM15" s="29">
        <f>([7]士兵阶位属性!$T15*INDEX($F$12:$F$15,MATCH(AL$1,$C$12:$C$15,0),1)+[7]士兵训练属性!$AH16*INDEX($F$19:$F$22,MATCH(AL$1,$C$12:$C$15,0),1))*(1+非r将兵属性验证!$AI17)</f>
        <v>312.60954541888424</v>
      </c>
      <c r="AN15" s="29">
        <f>([7]士兵阶位属性!$AA15*INDEX($G$12:$G$15,MATCH(AL$1,$C$12:$C$15,0),1)+[7]士兵训练属性!$AM16*INDEX($G$19:$G$22,MATCH(AL$1,$C$12:$C$15,0),1))*(1+非r将兵属性验证!$AI17)</f>
        <v>225.62254147623821</v>
      </c>
      <c r="AO15" s="29" t="e">
        <f>AM15/(非r将兵属性验证!$AG17*(1+非r将兵属性验证!$AI17))/INDEX($D$12:$E$15,MATCH(AL$1,$C$12:$C$15,0),MATCH(AM$4,$D$11:$E$11,0))</f>
        <v>#REF!</v>
      </c>
      <c r="AP15" s="29" t="e">
        <f>AN15/(非r将兵属性验证!$AH17*(1+非r将兵属性验证!$AJ17))/INDEX($D$12:$E$15,MATCH(AL$1,$C$12:$C$15,0),MATCH(AN$4,$D$11:$E$11,0))</f>
        <v>#REF!</v>
      </c>
      <c r="AQ15" s="1" t="e">
        <f t="shared" si="5"/>
        <v>#REF!</v>
      </c>
      <c r="AR15" s="29">
        <v>11</v>
      </c>
      <c r="AS15" s="29">
        <f>([7]士兵阶位属性!$T15*INDEX($F$12:$F$15,MATCH(AR$1,$C$12:$C$15,0),1)+[7]士兵训练属性!$AH16*INDEX($F$19:$F$22,MATCH(AR$1,$C$12:$C$15,0),1))*(1+非r将兵属性验证!$AI17)</f>
        <v>375.13145450266114</v>
      </c>
      <c r="AT15" s="29">
        <f>([7]士兵阶位属性!$AA15*INDEX($G$12:$G$15,MATCH(AR$1,$C$12:$C$15,0),1)+[7]士兵训练属性!$AM16*INDEX($G$19:$G$22,MATCH(AR$1,$C$12:$C$15,0),1))*(1+非r将兵属性验证!$AI17)</f>
        <v>222.90419760303052</v>
      </c>
      <c r="AU15" s="29" t="e">
        <f>AS15/(非r将兵属性验证!$AG17*(1+非r将兵属性验证!$AI17))/INDEX($D$12:$E$15,MATCH(AR$1,$C$12:$C$15,0),MATCH(AS$4,$D$11:$E$11,0))</f>
        <v>#REF!</v>
      </c>
      <c r="AV15" s="29" t="e">
        <f>AT15/(非r将兵属性验证!$AH17*(1+非r将兵属性验证!$AJ17))/INDEX($D$12:$E$15,MATCH(AR$1,$C$12:$C$15,0),MATCH(AT$4,$D$11:$E$11,0))</f>
        <v>#REF!</v>
      </c>
      <c r="AW15" s="1" t="e">
        <f t="shared" si="6"/>
        <v>#REF!</v>
      </c>
      <c r="BA15" s="16">
        <v>11</v>
      </c>
      <c r="BB15" s="16">
        <f t="shared" si="7"/>
        <v>45.668177069889175</v>
      </c>
      <c r="BC15" s="16">
        <f t="shared" si="0"/>
        <v>54.910546238795327</v>
      </c>
      <c r="BD15" s="16">
        <f t="shared" si="1"/>
        <v>53.823208689512242</v>
      </c>
      <c r="BE15" s="16">
        <f t="shared" si="2"/>
        <v>59.803565210569168</v>
      </c>
      <c r="BF15" s="16">
        <f t="shared" si="8"/>
        <v>0.83168316831683153</v>
      </c>
      <c r="BG15" s="16">
        <f t="shared" si="9"/>
        <v>1</v>
      </c>
      <c r="BH15" s="16">
        <f t="shared" si="10"/>
        <v>0.98019801980198007</v>
      </c>
      <c r="BI15" s="16">
        <f t="shared" si="11"/>
        <v>1.0891089108910892</v>
      </c>
    </row>
    <row r="16" spans="1:61" x14ac:dyDescent="0.15">
      <c r="Z16" s="29">
        <v>12</v>
      </c>
      <c r="AA16" s="29">
        <f>([7]士兵阶位属性!$T16*INDEX($F$12:$F$15,MATCH(Z$1,$C$12:$C$15,0),1)+[7]士兵训练属性!$AH17*INDEX($F$19:$F$22,MATCH(Z$1,$C$12:$C$15,0),1))*(1+非r将兵属性验证!$AI18)</f>
        <v>166.23421393988033</v>
      </c>
      <c r="AB16" s="29">
        <f>([7]士兵阶位属性!$AA16*INDEX($G$12:$G$15,MATCH(Z$1,$C$12:$C$15,0),1)+[7]士兵训练属性!$AM17*INDEX($G$19:$G$22,MATCH(Z$1,$C$12:$C$15,0),1))*(1+非r将兵属性验证!$AI18)</f>
        <v>299.22158509178462</v>
      </c>
      <c r="AC16" s="29" t="e">
        <f>AA16/(非r将兵属性验证!$AG18*(1+非r将兵属性验证!$AI18))/INDEX($D$12:$E$15,MATCH(Z$1,$C$12:$C$15,0),MATCH(AA$4,$D$11:$E$11,0))</f>
        <v>#REF!</v>
      </c>
      <c r="AD16" s="29" t="e">
        <f>AB16/(非r将兵属性验证!$AH18*(1+非r将兵属性验证!$AJ18))/INDEX($D$12:$E$15,MATCH(Z$1,$C$12:$C$15,0),MATCH(AB$4,$D$11:$E$11,0))</f>
        <v>#REF!</v>
      </c>
      <c r="AE16" s="1" t="e">
        <f t="shared" si="3"/>
        <v>#REF!</v>
      </c>
      <c r="AF16" s="29">
        <v>12</v>
      </c>
      <c r="AG16" s="29">
        <f>([7]士兵阶位属性!$T16*INDEX($F$12:$F$15,MATCH(AF$1,$C$12:$C$15,0),1)+[7]士兵训练属性!$AH17*INDEX($F$19:$F$22,MATCH(AF$1,$C$12:$C$15,0),1))*(1+非r将兵属性验证!$AI18)</f>
        <v>282.59816369779662</v>
      </c>
      <c r="AH16" s="29">
        <f>([7]士兵阶位属性!$AA16*INDEX($G$12:$G$15,MATCH(AF$1,$C$12:$C$15,0),1)+[7]士兵训练属性!$AM17*INDEX($G$19:$G$22,MATCH(AF$1,$C$12:$C$15,0),1))*(1+非r将兵属性验证!$AI18)</f>
        <v>277.05702323313392</v>
      </c>
      <c r="AI16" s="29" t="e">
        <f>AG16/(非r将兵属性验证!$AG18*(1+非r将兵属性验证!$AI18))/INDEX($D$12:$E$15,MATCH(AF$1,$C$12:$C$15,0),MATCH(AG$4,$D$11:$E$11,0))</f>
        <v>#REF!</v>
      </c>
      <c r="AJ16" s="29" t="e">
        <f>AH16/(非r将兵属性验证!$AH18*(1+非r将兵属性验证!$AJ18))/INDEX($D$12:$E$15,MATCH(AF$1,$C$12:$C$15,0),MATCH(AH$4,$D$11:$E$11,0))</f>
        <v>#REF!</v>
      </c>
      <c r="AK16" s="1" t="e">
        <f t="shared" si="4"/>
        <v>#REF!</v>
      </c>
      <c r="AL16" s="29">
        <v>12</v>
      </c>
      <c r="AM16" s="29">
        <f>([7]士兵阶位属性!$T16*INDEX($F$12:$F$15,MATCH(AL$1,$C$12:$C$15,0),1)+[7]士兵训练属性!$AH17*INDEX($F$19:$F$22,MATCH(AL$1,$C$12:$C$15,0),1))*(1+非r将兵属性验证!$AI18)</f>
        <v>318.61557671810397</v>
      </c>
      <c r="AN16" s="29">
        <f>([7]士兵阶位属性!$AA16*INDEX($G$12:$G$15,MATCH(AL$1,$C$12:$C$15,0),1)+[7]士兵训练属性!$AM17*INDEX($G$19:$G$22,MATCH(AL$1,$C$12:$C$15,0),1))*(1+非r将兵属性验证!$AI18)</f>
        <v>229.95732928350111</v>
      </c>
      <c r="AO16" s="29" t="e">
        <f>AM16/(非r将兵属性验证!$AG18*(1+非r将兵属性验证!$AI18))/INDEX($D$12:$E$15,MATCH(AL$1,$C$12:$C$15,0),MATCH(AM$4,$D$11:$E$11,0))</f>
        <v>#REF!</v>
      </c>
      <c r="AP16" s="29" t="e">
        <f>AN16/(非r将兵属性验证!$AH18*(1+非r将兵属性验证!$AJ18))/INDEX($D$12:$E$15,MATCH(AL$1,$C$12:$C$15,0),MATCH(AN$4,$D$11:$E$11,0))</f>
        <v>#REF!</v>
      </c>
      <c r="AQ16" s="1" t="e">
        <f t="shared" si="5"/>
        <v>#REF!</v>
      </c>
      <c r="AR16" s="29">
        <v>12</v>
      </c>
      <c r="AS16" s="29">
        <f>([7]士兵阶位属性!$T16*INDEX($F$12:$F$15,MATCH(AR$1,$C$12:$C$15,0),1)+[7]士兵训练属性!$AH17*INDEX($F$19:$F$22,MATCH(AR$1,$C$12:$C$15,0),1))*(1+非r将兵属性验证!$AI18)</f>
        <v>382.33869206172477</v>
      </c>
      <c r="AT16" s="29">
        <f>([7]士兵阶位属性!$AA16*INDEX($G$12:$G$15,MATCH(AR$1,$C$12:$C$15,0),1)+[7]士兵训练属性!$AM17*INDEX($G$19:$G$22,MATCH(AR$1,$C$12:$C$15,0),1))*(1+非r将兵属性验证!$AI18)</f>
        <v>227.18675905116979</v>
      </c>
      <c r="AU16" s="29" t="e">
        <f>AS16/(非r将兵属性验证!$AG18*(1+非r将兵属性验证!$AI18))/INDEX($D$12:$E$15,MATCH(AR$1,$C$12:$C$15,0),MATCH(AS$4,$D$11:$E$11,0))</f>
        <v>#REF!</v>
      </c>
      <c r="AV16" s="29" t="e">
        <f>AT16/(非r将兵属性验证!$AH18*(1+非r将兵属性验证!$AJ18))/INDEX($D$12:$E$15,MATCH(AR$1,$C$12:$C$15,0),MATCH(AT$4,$D$11:$E$11,0))</f>
        <v>#REF!</v>
      </c>
      <c r="AW16" s="1" t="e">
        <f t="shared" si="6"/>
        <v>#REF!</v>
      </c>
      <c r="BA16" s="16">
        <v>12</v>
      </c>
      <c r="BB16" s="16">
        <f t="shared" si="7"/>
        <v>46.545579903166498</v>
      </c>
      <c r="BC16" s="16">
        <f t="shared" si="0"/>
        <v>55.965518693093053</v>
      </c>
      <c r="BD16" s="16">
        <f t="shared" si="1"/>
        <v>54.857290600160511</v>
      </c>
      <c r="BE16" s="16">
        <f t="shared" si="2"/>
        <v>60.952545111289453</v>
      </c>
      <c r="BF16" s="16">
        <f t="shared" si="8"/>
        <v>0.83168316831683164</v>
      </c>
      <c r="BG16" s="16">
        <f t="shared" si="9"/>
        <v>1</v>
      </c>
      <c r="BH16" s="16">
        <f t="shared" si="10"/>
        <v>0.98019801980198007</v>
      </c>
      <c r="BI16" s="16">
        <f t="shared" si="11"/>
        <v>1.089108910891089</v>
      </c>
    </row>
    <row r="17" spans="6:61" x14ac:dyDescent="0.15">
      <c r="F17" s="111" t="s">
        <v>311</v>
      </c>
      <c r="G17" s="111"/>
      <c r="Z17" s="29">
        <v>13</v>
      </c>
      <c r="AA17" s="29">
        <f>([7]士兵阶位属性!$T17*INDEX($F$12:$F$15,MATCH(Z$1,$C$12:$C$15,0),1)+[7]士兵训练属性!$AH18*INDEX($F$19:$F$22,MATCH(Z$1,$C$12:$C$15,0),1))*(1+非r将兵属性验证!$AI19)</f>
        <v>169.40366735827001</v>
      </c>
      <c r="AB17" s="29">
        <f>([7]士兵阶位属性!$AA17*INDEX($G$12:$G$15,MATCH(Z$1,$C$12:$C$15,0),1)+[7]士兵训练属性!$AM18*INDEX($G$19:$G$22,MATCH(Z$1,$C$12:$C$15,0),1))*(1+非r将兵属性验证!$AI19)</f>
        <v>304.926601244886</v>
      </c>
      <c r="AC17" s="29" t="e">
        <f>AA17/(非r将兵属性验证!$AG19*(1+非r将兵属性验证!$AI19))/INDEX($D$12:$E$15,MATCH(Z$1,$C$12:$C$15,0),MATCH(AA$4,$D$11:$E$11,0))</f>
        <v>#REF!</v>
      </c>
      <c r="AD17" s="29" t="e">
        <f>AB17/(非r将兵属性验证!$AH19*(1+非r将兵属性验证!$AJ19))/INDEX($D$12:$E$15,MATCH(Z$1,$C$12:$C$15,0),MATCH(AB$4,$D$11:$E$11,0))</f>
        <v>#REF!</v>
      </c>
      <c r="AE17" s="1" t="e">
        <f t="shared" si="3"/>
        <v>#REF!</v>
      </c>
      <c r="AF17" s="29">
        <v>13</v>
      </c>
      <c r="AG17" s="29">
        <f>([7]士兵阶位属性!$T17*INDEX($F$12:$F$15,MATCH(AF$1,$C$12:$C$15,0),1)+[7]士兵训练属性!$AH18*INDEX($F$19:$F$22,MATCH(AF$1,$C$12:$C$15,0),1))*(1+非r将兵属性验证!$AI19)</f>
        <v>287.98623450905899</v>
      </c>
      <c r="AH17" s="29">
        <f>([7]士兵阶位属性!$AA17*INDEX($G$12:$G$15,MATCH(AF$1,$C$12:$C$15,0),1)+[7]士兵训练属性!$AM18*INDEX($G$19:$G$22,MATCH(AF$1,$C$12:$C$15,0),1))*(1+非r将兵属性验证!$AI19)</f>
        <v>282.33944559711665</v>
      </c>
      <c r="AI17" s="29" t="e">
        <f>AG17/(非r将兵属性验证!$AG19*(1+非r将兵属性验证!$AI19))/INDEX($D$12:$E$15,MATCH(AF$1,$C$12:$C$15,0),MATCH(AG$4,$D$11:$E$11,0))</f>
        <v>#REF!</v>
      </c>
      <c r="AJ17" s="29" t="e">
        <f>AH17/(非r将兵属性验证!$AH19*(1+非r将兵属性验证!$AJ19))/INDEX($D$12:$E$15,MATCH(AF$1,$C$12:$C$15,0),MATCH(AH$4,$D$11:$E$11,0))</f>
        <v>#REF!</v>
      </c>
      <c r="AK17" s="1" t="e">
        <f t="shared" si="4"/>
        <v>#REF!</v>
      </c>
      <c r="AL17" s="29">
        <v>13</v>
      </c>
      <c r="AM17" s="29">
        <f>([7]士兵阶位属性!$T17*INDEX($F$12:$F$15,MATCH(AL$1,$C$12:$C$15,0),1)+[7]士兵训练属性!$AH18*INDEX($F$19:$F$22,MATCH(AL$1,$C$12:$C$15,0),1))*(1+非r将兵属性验证!$AI19)</f>
        <v>324.6903624366841</v>
      </c>
      <c r="AN17" s="29">
        <f>([7]士兵阶位属性!$AA17*INDEX($G$12:$G$15,MATCH(AL$1,$C$12:$C$15,0),1)+[7]士兵训练属性!$AM18*INDEX($G$19:$G$22,MATCH(AL$1,$C$12:$C$15,0),1))*(1+非r将兵属性验证!$AI19)</f>
        <v>234.34173984560678</v>
      </c>
      <c r="AO17" s="29" t="e">
        <f>AM17/(非r将兵属性验证!$AG19*(1+非r将兵属性验证!$AI19))/INDEX($D$12:$E$15,MATCH(AL$1,$C$12:$C$15,0),MATCH(AM$4,$D$11:$E$11,0))</f>
        <v>#REF!</v>
      </c>
      <c r="AP17" s="29" t="e">
        <f>AN17/(非r将兵属性验证!$AH19*(1+非r将兵属性验证!$AJ19))/INDEX($D$12:$E$15,MATCH(AL$1,$C$12:$C$15,0),MATCH(AN$4,$D$11:$E$11,0))</f>
        <v>#REF!</v>
      </c>
      <c r="AQ17" s="1" t="e">
        <f t="shared" si="5"/>
        <v>#REF!</v>
      </c>
      <c r="AR17" s="29">
        <v>13</v>
      </c>
      <c r="AS17" s="29">
        <f>([7]士兵阶位属性!$T17*INDEX($F$12:$F$15,MATCH(AR$1,$C$12:$C$15,0),1)+[7]士兵训练属性!$AH18*INDEX($F$19:$F$22,MATCH(AR$1,$C$12:$C$15,0),1))*(1+非r将兵属性验证!$AI19)</f>
        <v>389.62843492402095</v>
      </c>
      <c r="AT17" s="29">
        <f>([7]士兵阶位属性!$AA17*INDEX($G$12:$G$15,MATCH(AR$1,$C$12:$C$15,0),1)+[7]士兵训练属性!$AM18*INDEX($G$19:$G$22,MATCH(AR$1,$C$12:$C$15,0),1))*(1+非r将兵属性验证!$AI19)</f>
        <v>231.51834538963564</v>
      </c>
      <c r="AU17" s="29" t="e">
        <f>AS17/(非r将兵属性验证!$AG19*(1+非r将兵属性验证!$AI19))/INDEX($D$12:$E$15,MATCH(AR$1,$C$12:$C$15,0),MATCH(AS$4,$D$11:$E$11,0))</f>
        <v>#REF!</v>
      </c>
      <c r="AV17" s="29" t="e">
        <f>AT17/(非r将兵属性验证!$AH19*(1+非r将兵属性验证!$AJ19))/INDEX($D$12:$E$15,MATCH(AR$1,$C$12:$C$15,0),MATCH(AT$4,$D$11:$E$11,0))</f>
        <v>#REF!</v>
      </c>
      <c r="AW17" s="1" t="e">
        <f t="shared" si="6"/>
        <v>#REF!</v>
      </c>
      <c r="BA17" s="16">
        <v>13</v>
      </c>
      <c r="BB17" s="16">
        <f t="shared" si="7"/>
        <v>47.433026860315607</v>
      </c>
      <c r="BC17" s="16">
        <f t="shared" si="0"/>
        <v>57.032568010617567</v>
      </c>
      <c r="BD17" s="16">
        <f t="shared" si="1"/>
        <v>55.903210228229092</v>
      </c>
      <c r="BE17" s="16">
        <f t="shared" si="2"/>
        <v>62.114678031365656</v>
      </c>
      <c r="BF17" s="16">
        <f t="shared" si="8"/>
        <v>0.83168316831683176</v>
      </c>
      <c r="BG17" s="16">
        <f t="shared" si="9"/>
        <v>1</v>
      </c>
      <c r="BH17" s="16">
        <f t="shared" si="10"/>
        <v>0.98019801980198007</v>
      </c>
      <c r="BI17" s="16">
        <f t="shared" si="11"/>
        <v>1.089108910891089</v>
      </c>
    </row>
    <row r="18" spans="6:61" x14ac:dyDescent="0.15">
      <c r="F18" s="32" t="s">
        <v>133</v>
      </c>
      <c r="G18" s="32" t="s">
        <v>135</v>
      </c>
      <c r="Z18" s="29">
        <v>14</v>
      </c>
      <c r="AA18" s="29">
        <f>([7]士兵阶位属性!$T18*INDEX($F$12:$F$15,MATCH(Z$1,$C$12:$C$15,0),1)+[7]士兵训练属性!$AH19*INDEX($F$19:$F$22,MATCH(Z$1,$C$12:$C$15,0),1))*(1+非r将兵属性验证!$AI20)</f>
        <v>172.60936403386714</v>
      </c>
      <c r="AB18" s="29">
        <f>([7]士兵阶位属性!$AA18*INDEX($G$12:$G$15,MATCH(Z$1,$C$12:$C$15,0),1)+[7]士兵训练属性!$AM19*INDEX($G$19:$G$22,MATCH(Z$1,$C$12:$C$15,0),1))*(1+非r将兵属性验证!$AI20)</f>
        <v>310.69685526096089</v>
      </c>
      <c r="AC18" s="29" t="e">
        <f>AA18/(非r将兵属性验证!$AG20*(1+非r将兵属性验证!$AI20))/INDEX($D$12:$E$15,MATCH(Z$1,$C$12:$C$15,0),MATCH(AA$4,$D$11:$E$11,0))</f>
        <v>#REF!</v>
      </c>
      <c r="AD18" s="29" t="e">
        <f>AB18/(非r将兵属性验证!$AH20*(1+非r将兵属性验证!$AJ20))/INDEX($D$12:$E$15,MATCH(Z$1,$C$12:$C$15,0),MATCH(AB$4,$D$11:$E$11,0))</f>
        <v>#REF!</v>
      </c>
      <c r="AE18" s="1" t="e">
        <f t="shared" si="3"/>
        <v>#REF!</v>
      </c>
      <c r="AF18" s="29">
        <v>14</v>
      </c>
      <c r="AG18" s="29">
        <f>([7]士兵阶位属性!$T18*INDEX($F$12:$F$15,MATCH(AF$1,$C$12:$C$15,0),1)+[7]士兵训练属性!$AH19*INDEX($F$19:$F$22,MATCH(AF$1,$C$12:$C$15,0),1))*(1+非r将兵属性验证!$AI20)</f>
        <v>293.43591885757411</v>
      </c>
      <c r="AH18" s="29">
        <f>([7]士兵阶位属性!$AA18*INDEX($G$12:$G$15,MATCH(AF$1,$C$12:$C$15,0),1)+[7]士兵训练属性!$AM19*INDEX($G$19:$G$22,MATCH(AF$1,$C$12:$C$15,0),1))*(1+非r将兵属性验证!$AI20)</f>
        <v>287.68227338977852</v>
      </c>
      <c r="AI18" s="29" t="e">
        <f>AG18/(非r将兵属性验证!$AG20*(1+非r将兵属性验证!$AI20))/INDEX($D$12:$E$15,MATCH(AF$1,$C$12:$C$15,0),MATCH(AG$4,$D$11:$E$11,0))</f>
        <v>#REF!</v>
      </c>
      <c r="AJ18" s="29" t="e">
        <f>AH18/(非r将兵属性验证!$AH20*(1+非r将兵属性验证!$AJ20))/INDEX($D$12:$E$15,MATCH(AF$1,$C$12:$C$15,0),MATCH(AH$4,$D$11:$E$11,0))</f>
        <v>#REF!</v>
      </c>
      <c r="AK18" s="1" t="e">
        <f t="shared" si="4"/>
        <v>#REF!</v>
      </c>
      <c r="AL18" s="29">
        <v>14</v>
      </c>
      <c r="AM18" s="29">
        <f>([7]士兵阶位属性!$T18*INDEX($F$12:$F$15,MATCH(AL$1,$C$12:$C$15,0),1)+[7]士兵训练属性!$AH19*INDEX($F$19:$F$22,MATCH(AL$1,$C$12:$C$15,0),1))*(1+非r将兵属性验证!$AI20)</f>
        <v>330.83461439824532</v>
      </c>
      <c r="AN18" s="29">
        <f>([7]士兵阶位属性!$AA18*INDEX($G$12:$G$15,MATCH(AL$1,$C$12:$C$15,0),1)+[7]士兵训练属性!$AM19*INDEX($G$19:$G$22,MATCH(AL$1,$C$12:$C$15,0),1))*(1+非r将兵属性验证!$AI20)</f>
        <v>238.7762869135162</v>
      </c>
      <c r="AO18" s="29" t="e">
        <f>AM18/(非r将兵属性验证!$AG20*(1+非r将兵属性验证!$AI20))/INDEX($D$12:$E$15,MATCH(AL$1,$C$12:$C$15,0),MATCH(AM$4,$D$11:$E$11,0))</f>
        <v>#REF!</v>
      </c>
      <c r="AP18" s="29" t="e">
        <f>AN18/(非r将兵属性验证!$AH20*(1+非r将兵属性验证!$AJ20))/INDEX($D$12:$E$15,MATCH(AL$1,$C$12:$C$15,0),MATCH(AN$4,$D$11:$E$11,0))</f>
        <v>#REF!</v>
      </c>
      <c r="AQ18" s="1" t="e">
        <f t="shared" si="5"/>
        <v>#REF!</v>
      </c>
      <c r="AR18" s="29">
        <v>14</v>
      </c>
      <c r="AS18" s="29">
        <f>([7]士兵阶位属性!$T18*INDEX($F$12:$F$15,MATCH(AR$1,$C$12:$C$15,0),1)+[7]士兵训练属性!$AH19*INDEX($F$19:$F$22,MATCH(AR$1,$C$12:$C$15,0),1))*(1+非r将兵属性验证!$AI20)</f>
        <v>397.00153727789433</v>
      </c>
      <c r="AT18" s="29">
        <f>([7]士兵阶位属性!$AA18*INDEX($G$12:$G$15,MATCH(AR$1,$C$12:$C$15,0),1)+[7]士兵训练属性!$AM19*INDEX($G$19:$G$22,MATCH(AR$1,$C$12:$C$15,0),1))*(1+非r将兵属性验证!$AI20)</f>
        <v>235.89946417961841</v>
      </c>
      <c r="AU18" s="29" t="e">
        <f>AS18/(非r将兵属性验证!$AG20*(1+非r将兵属性验证!$AI20))/INDEX($D$12:$E$15,MATCH(AR$1,$C$12:$C$15,0),MATCH(AS$4,$D$11:$E$11,0))</f>
        <v>#REF!</v>
      </c>
      <c r="AV18" s="29" t="e">
        <f>AT18/(非r将兵属性验证!$AH20*(1+非r将兵属性验证!$AJ20))/INDEX($D$12:$E$15,MATCH(AR$1,$C$12:$C$15,0),MATCH(AT$4,$D$11:$E$11,0))</f>
        <v>#REF!</v>
      </c>
      <c r="AW18" s="1" t="e">
        <f t="shared" si="6"/>
        <v>#REF!</v>
      </c>
      <c r="BA18" s="16">
        <v>14</v>
      </c>
      <c r="BB18" s="16">
        <f t="shared" si="7"/>
        <v>48.330621929482803</v>
      </c>
      <c r="BC18" s="16">
        <f t="shared" si="0"/>
        <v>58.111819224735264</v>
      </c>
      <c r="BD18" s="16">
        <f t="shared" si="1"/>
        <v>56.961090131176149</v>
      </c>
      <c r="BE18" s="16">
        <f t="shared" si="2"/>
        <v>63.290100145751275</v>
      </c>
      <c r="BF18" s="16">
        <f t="shared" si="8"/>
        <v>0.83168316831683187</v>
      </c>
      <c r="BG18" s="16">
        <f t="shared" si="9"/>
        <v>1</v>
      </c>
      <c r="BH18" s="16">
        <f t="shared" si="10"/>
        <v>0.98019801980198018</v>
      </c>
      <c r="BI18" s="16">
        <f t="shared" si="11"/>
        <v>1.089108910891089</v>
      </c>
    </row>
    <row r="19" spans="6:61" x14ac:dyDescent="0.15">
      <c r="F19" s="32">
        <f t="shared" ref="F19:G22" si="12">F12</f>
        <v>0.6</v>
      </c>
      <c r="G19" s="32">
        <f t="shared" si="12"/>
        <v>1.08</v>
      </c>
      <c r="Z19" s="29">
        <v>15</v>
      </c>
      <c r="AA19" s="29">
        <f>([7]士兵阶位属性!$T19*INDEX($F$12:$F$15,MATCH(Z$1,$C$12:$C$15,0),1)+[7]士兵训练属性!$AH20*INDEX($F$19:$F$22,MATCH(Z$1,$C$12:$C$15,0),1))*(1+非r将兵属性验证!$AI21)</f>
        <v>175.73639226271843</v>
      </c>
      <c r="AB19" s="29">
        <f>([7]士兵阶位属性!$AA19*INDEX($G$12:$G$15,MATCH(Z$1,$C$12:$C$15,0),1)+[7]士兵训练属性!$AM20*INDEX($G$19:$G$22,MATCH(Z$1,$C$12:$C$15,0),1))*(1+非r将兵属性验证!$AI21)</f>
        <v>316.32550607289329</v>
      </c>
      <c r="AC19" s="29" t="e">
        <f>AA19/(非r将兵属性验证!$AG21*(1+非r将兵属性验证!$AI21))/INDEX($D$12:$E$15,MATCH(Z$1,$C$12:$C$15,0),MATCH(AA$4,$D$11:$E$11,0))</f>
        <v>#REF!</v>
      </c>
      <c r="AD19" s="29" t="e">
        <f>AB19/(非r将兵属性验证!$AH21*(1+非r将兵属性验证!$AJ21))/INDEX($D$12:$E$15,MATCH(Z$1,$C$12:$C$15,0),MATCH(AB$4,$D$11:$E$11,0))</f>
        <v>#REF!</v>
      </c>
      <c r="AE19" s="1" t="e">
        <f t="shared" si="3"/>
        <v>#REF!</v>
      </c>
      <c r="AF19" s="29">
        <v>15</v>
      </c>
      <c r="AG19" s="29">
        <f>([7]士兵阶位属性!$T19*INDEX($F$12:$F$15,MATCH(AF$1,$C$12:$C$15,0),1)+[7]士兵训练属性!$AH20*INDEX($F$19:$F$22,MATCH(AF$1,$C$12:$C$15,0),1))*(1+非r将兵属性验证!$AI21)</f>
        <v>298.7518668466214</v>
      </c>
      <c r="AH19" s="29">
        <f>([7]士兵阶位属性!$AA19*INDEX($G$12:$G$15,MATCH(AF$1,$C$12:$C$15,0),1)+[7]士兵训练属性!$AM20*INDEX($G$19:$G$22,MATCH(AF$1,$C$12:$C$15,0),1))*(1+非r将兵属性验证!$AI21)</f>
        <v>292.89398710453082</v>
      </c>
      <c r="AI19" s="29" t="e">
        <f>AG19/(非r将兵属性验证!$AG21*(1+非r将兵属性验证!$AI21))/INDEX($D$12:$E$15,MATCH(AF$1,$C$12:$C$15,0),MATCH(AG$4,$D$11:$E$11,0))</f>
        <v>#REF!</v>
      </c>
      <c r="AJ19" s="29" t="e">
        <f>AH19/(非r将兵属性验证!$AH21*(1+非r将兵属性验证!$AJ21))/INDEX($D$12:$E$15,MATCH(AF$1,$C$12:$C$15,0),MATCH(AH$4,$D$11:$E$11,0))</f>
        <v>#REF!</v>
      </c>
      <c r="AK19" s="1" t="e">
        <f t="shared" si="4"/>
        <v>#REF!</v>
      </c>
      <c r="AL19" s="29">
        <v>15</v>
      </c>
      <c r="AM19" s="29">
        <f>([7]士兵阶位属性!$T19*INDEX($F$12:$F$15,MATCH(AL$1,$C$12:$C$15,0),1)+[7]士兵训练属性!$AH20*INDEX($F$19:$F$22,MATCH(AL$1,$C$12:$C$15,0),1))*(1+非r将兵属性验证!$AI21)</f>
        <v>336.82808517021033</v>
      </c>
      <c r="AN19" s="29">
        <f>([7]士兵阶位属性!$AA19*INDEX($G$12:$G$15,MATCH(AL$1,$C$12:$C$15,0),1)+[7]士兵训练属性!$AM20*INDEX($G$19:$G$22,MATCH(AL$1,$C$12:$C$15,0),1))*(1+非r将兵属性验证!$AI21)</f>
        <v>243.10200929676054</v>
      </c>
      <c r="AO19" s="29" t="e">
        <f>AM19/(非r将兵属性验证!$AG21*(1+非r将兵属性验证!$AI21))/INDEX($D$12:$E$15,MATCH(AL$1,$C$12:$C$15,0),MATCH(AM$4,$D$11:$E$11,0))</f>
        <v>#REF!</v>
      </c>
      <c r="AP19" s="29" t="e">
        <f>AN19/(非r将兵属性验证!$AH21*(1+非r将兵属性验证!$AJ21))/INDEX($D$12:$E$15,MATCH(AL$1,$C$12:$C$15,0),MATCH(AN$4,$D$11:$E$11,0))</f>
        <v>#REF!</v>
      </c>
      <c r="AQ19" s="1" t="e">
        <f t="shared" si="5"/>
        <v>#REF!</v>
      </c>
      <c r="AR19" s="29">
        <v>15</v>
      </c>
      <c r="AS19" s="29">
        <f>([7]士兵阶位属性!$T19*INDEX($F$12:$F$15,MATCH(AR$1,$C$12:$C$15,0),1)+[7]士兵训练属性!$AH20*INDEX($F$19:$F$22,MATCH(AR$1,$C$12:$C$15,0),1))*(1+非r将兵属性验证!$AI21)</f>
        <v>404.19370220425247</v>
      </c>
      <c r="AT19" s="29">
        <f>([7]士兵阶位属性!$AA19*INDEX($G$12:$G$15,MATCH(AR$1,$C$12:$C$15,0),1)+[7]士兵训练属性!$AM20*INDEX($G$19:$G$22,MATCH(AR$1,$C$12:$C$15,0),1))*(1+非r将兵属性验证!$AI21)</f>
        <v>240.17306942571523</v>
      </c>
      <c r="AU19" s="29" t="e">
        <f>AS19/(非r将兵属性验证!$AG21*(1+非r将兵属性验证!$AI21))/INDEX($D$12:$E$15,MATCH(AR$1,$C$12:$C$15,0),MATCH(AS$4,$D$11:$E$11,0))</f>
        <v>#REF!</v>
      </c>
      <c r="AV19" s="29" t="e">
        <f>AT19/(非r将兵属性验证!$AH21*(1+非r将兵属性验证!$AJ21))/INDEX($D$12:$E$15,MATCH(AR$1,$C$12:$C$15,0),MATCH(AT$4,$D$11:$E$11,0))</f>
        <v>#REF!</v>
      </c>
      <c r="AW19" s="1" t="e">
        <f t="shared" si="6"/>
        <v>#REF!</v>
      </c>
      <c r="BA19" s="16">
        <v>15</v>
      </c>
      <c r="BB19" s="16">
        <f t="shared" si="7"/>
        <v>49.206189833561176</v>
      </c>
      <c r="BC19" s="16">
        <f t="shared" si="0"/>
        <v>59.164585395115225</v>
      </c>
      <c r="BD19" s="16">
        <f t="shared" si="1"/>
        <v>57.993009446697087</v>
      </c>
      <c r="BE19" s="16">
        <f t="shared" si="2"/>
        <v>64.436677162996773</v>
      </c>
      <c r="BF19" s="16">
        <f t="shared" si="8"/>
        <v>0.83168316831683164</v>
      </c>
      <c r="BG19" s="16">
        <f t="shared" si="9"/>
        <v>1</v>
      </c>
      <c r="BH19" s="16">
        <f t="shared" si="10"/>
        <v>0.98019801980197996</v>
      </c>
      <c r="BI19" s="16">
        <f t="shared" si="11"/>
        <v>1.089108910891089</v>
      </c>
    </row>
    <row r="20" spans="6:61" x14ac:dyDescent="0.15">
      <c r="F20" s="32">
        <f t="shared" si="12"/>
        <v>1.02</v>
      </c>
      <c r="G20" s="32">
        <f t="shared" si="12"/>
        <v>1</v>
      </c>
      <c r="Z20" s="29">
        <v>16</v>
      </c>
      <c r="AA20" s="29">
        <f>([7]士兵阶位属性!$T20*INDEX($F$12:$F$15,MATCH(Z$1,$C$12:$C$15,0),1)+[7]士兵训练属性!$AH21*INDEX($F$19:$F$22,MATCH(Z$1,$C$12:$C$15,0),1))*(1+非r将兵属性验证!$AI22)</f>
        <v>178.79148047734364</v>
      </c>
      <c r="AB20" s="29">
        <f>([7]士兵阶位属性!$AA20*INDEX($G$12:$G$15,MATCH(Z$1,$C$12:$C$15,0),1)+[7]士兵训练属性!$AM21*INDEX($G$19:$G$22,MATCH(Z$1,$C$12:$C$15,0),1))*(1+非r将兵属性验证!$AI22)</f>
        <v>321.8246648592185</v>
      </c>
      <c r="AC20" s="29" t="e">
        <f>AA20/(非r将兵属性验证!$AG22*(1+非r将兵属性验证!$AI22))/INDEX($D$12:$E$15,MATCH(Z$1,$C$12:$C$15,0),MATCH(AA$4,$D$11:$E$11,0))</f>
        <v>#REF!</v>
      </c>
      <c r="AD20" s="29" t="e">
        <f>AB20/(非r将兵属性验证!$AH22*(1+非r将兵属性验证!$AJ22))/INDEX($D$12:$E$15,MATCH(Z$1,$C$12:$C$15,0),MATCH(AB$4,$D$11:$E$11,0))</f>
        <v>#REF!</v>
      </c>
      <c r="AE20" s="1" t="e">
        <f t="shared" si="3"/>
        <v>#REF!</v>
      </c>
      <c r="AF20" s="29">
        <v>16</v>
      </c>
      <c r="AG20" s="29">
        <f>([7]士兵阶位属性!$T20*INDEX($F$12:$F$15,MATCH(AF$1,$C$12:$C$15,0),1)+[7]士兵训练属性!$AH21*INDEX($F$19:$F$22,MATCH(AF$1,$C$12:$C$15,0),1))*(1+非r将兵属性验证!$AI22)</f>
        <v>303.94551681148414</v>
      </c>
      <c r="AH20" s="29">
        <f>([7]士兵阶位属性!$AA20*INDEX($G$12:$G$15,MATCH(AF$1,$C$12:$C$15,0),1)+[7]士兵训练属性!$AM21*INDEX($G$19:$G$22,MATCH(AF$1,$C$12:$C$15,0),1))*(1+非r将兵属性验证!$AI22)</f>
        <v>297.98580079557274</v>
      </c>
      <c r="AI20" s="29" t="e">
        <f>AG20/(非r将兵属性验证!$AG22*(1+非r将兵属性验证!$AI22))/INDEX($D$12:$E$15,MATCH(AF$1,$C$12:$C$15,0),MATCH(AG$4,$D$11:$E$11,0))</f>
        <v>#REF!</v>
      </c>
      <c r="AJ20" s="29" t="e">
        <f>AH20/(非r将兵属性验证!$AH22*(1+非r将兵属性验证!$AJ22))/INDEX($D$12:$E$15,MATCH(AF$1,$C$12:$C$15,0),MATCH(AH$4,$D$11:$E$11,0))</f>
        <v>#REF!</v>
      </c>
      <c r="AK20" s="1" t="e">
        <f t="shared" si="4"/>
        <v>#REF!</v>
      </c>
      <c r="AL20" s="29">
        <v>16</v>
      </c>
      <c r="AM20" s="29">
        <f>([7]士兵阶位属性!$T20*INDEX($F$12:$F$15,MATCH(AL$1,$C$12:$C$15,0),1)+[7]士兵训练属性!$AH21*INDEX($F$19:$F$22,MATCH(AL$1,$C$12:$C$15,0),1))*(1+非r将兵属性验证!$AI22)</f>
        <v>342.68367091490859</v>
      </c>
      <c r="AN20" s="29">
        <f>([7]士兵阶位属性!$AA20*INDEX($G$12:$G$15,MATCH(AL$1,$C$12:$C$15,0),1)+[7]士兵训练属性!$AM21*INDEX($G$19:$G$22,MATCH(AL$1,$C$12:$C$15,0),1))*(1+非r将兵属性验证!$AI22)</f>
        <v>247.32821466032533</v>
      </c>
      <c r="AO20" s="29" t="e">
        <f>AM20/(非r将兵属性验证!$AG22*(1+非r将兵属性验证!$AI22))/INDEX($D$12:$E$15,MATCH(AL$1,$C$12:$C$15,0),MATCH(AM$4,$D$11:$E$11,0))</f>
        <v>#REF!</v>
      </c>
      <c r="AP20" s="29" t="e">
        <f>AN20/(非r将兵属性验证!$AH22*(1+非r将兵属性验证!$AJ22))/INDEX($D$12:$E$15,MATCH(AL$1,$C$12:$C$15,0),MATCH(AN$4,$D$11:$E$11,0))</f>
        <v>#REF!</v>
      </c>
      <c r="AQ20" s="1" t="e">
        <f t="shared" si="5"/>
        <v>#REF!</v>
      </c>
      <c r="AR20" s="29">
        <v>16</v>
      </c>
      <c r="AS20" s="29">
        <f>([7]士兵阶位属性!$T20*INDEX($F$12:$F$15,MATCH(AR$1,$C$12:$C$15,0),1)+[7]士兵训练属性!$AH21*INDEX($F$19:$F$22,MATCH(AR$1,$C$12:$C$15,0),1))*(1+非r将兵属性验证!$AI22)</f>
        <v>411.22040509789031</v>
      </c>
      <c r="AT20" s="29">
        <f>([7]士兵阶位属性!$AA20*INDEX($G$12:$G$15,MATCH(AR$1,$C$12:$C$15,0),1)+[7]士兵训练属性!$AM21*INDEX($G$19:$G$22,MATCH(AR$1,$C$12:$C$15,0),1))*(1+非r将兵属性验证!$AI22)</f>
        <v>244.3483566523696</v>
      </c>
      <c r="AU20" s="29" t="e">
        <f>AS20/(非r将兵属性验证!$AG22*(1+非r将兵属性验证!$AI22))/INDEX($D$12:$E$15,MATCH(AR$1,$C$12:$C$15,0),MATCH(AS$4,$D$11:$E$11,0))</f>
        <v>#REF!</v>
      </c>
      <c r="AV20" s="29" t="e">
        <f>AT20/(非r将兵属性验证!$AH22*(1+非r将兵属性验证!$AJ22))/INDEX($D$12:$E$15,MATCH(AR$1,$C$12:$C$15,0),MATCH(AT$4,$D$11:$E$11,0))</f>
        <v>#REF!</v>
      </c>
      <c r="AW20" s="1" t="e">
        <f t="shared" si="6"/>
        <v>#REF!</v>
      </c>
      <c r="BA20" s="16">
        <v>16</v>
      </c>
      <c r="BB20" s="16">
        <f t="shared" si="7"/>
        <v>50.061614533656211</v>
      </c>
      <c r="BC20" s="16">
        <f t="shared" si="0"/>
        <v>60.193131760705683</v>
      </c>
      <c r="BD20" s="16">
        <f t="shared" si="1"/>
        <v>59.001188557523392</v>
      </c>
      <c r="BE20" s="16">
        <f t="shared" si="2"/>
        <v>65.556876175025991</v>
      </c>
      <c r="BF20" s="16">
        <f t="shared" si="8"/>
        <v>0.83168316831683164</v>
      </c>
      <c r="BG20" s="16">
        <f t="shared" si="9"/>
        <v>1</v>
      </c>
      <c r="BH20" s="16">
        <f t="shared" si="10"/>
        <v>0.98019801980198018</v>
      </c>
      <c r="BI20" s="16">
        <f t="shared" si="11"/>
        <v>1.0891089108910892</v>
      </c>
    </row>
    <row r="21" spans="6:61" x14ac:dyDescent="0.15">
      <c r="F21" s="32">
        <f t="shared" si="12"/>
        <v>1.1499999999999999</v>
      </c>
      <c r="G21" s="32">
        <f t="shared" si="12"/>
        <v>0.83</v>
      </c>
      <c r="Z21" s="29">
        <v>17</v>
      </c>
      <c r="AA21" s="29">
        <f>([7]士兵阶位属性!$T21*INDEX($F$12:$F$15,MATCH(Z$1,$C$12:$C$15,0),1)+[7]士兵训练属性!$AH22*INDEX($F$19:$F$22,MATCH(Z$1,$C$12:$C$15,0),1))*(1+非r将兵属性验证!$AI23)</f>
        <v>181.87669705150287</v>
      </c>
      <c r="AB21" s="29">
        <f>([7]士兵阶位属性!$AA21*INDEX($G$12:$G$15,MATCH(Z$1,$C$12:$C$15,0),1)+[7]士兵训练属性!$AM22*INDEX($G$19:$G$22,MATCH(Z$1,$C$12:$C$15,0),1))*(1+非r将兵属性验证!$AI23)</f>
        <v>327.37805469270518</v>
      </c>
      <c r="AC21" s="29" t="e">
        <f>AA21/(非r将兵属性验证!$AG23*(1+非r将兵属性验证!$AI23))/INDEX($D$12:$E$15,MATCH(Z$1,$C$12:$C$15,0),MATCH(AA$4,$D$11:$E$11,0))</f>
        <v>#REF!</v>
      </c>
      <c r="AD21" s="29" t="e">
        <f>AB21/(非r将兵属性验证!$AH23*(1+非r将兵属性验证!$AJ23))/INDEX($D$12:$E$15,MATCH(Z$1,$C$12:$C$15,0),MATCH(AB$4,$D$11:$E$11,0))</f>
        <v>#REF!</v>
      </c>
      <c r="AE21" s="1" t="e">
        <f t="shared" si="3"/>
        <v>#REF!</v>
      </c>
      <c r="AF21" s="29">
        <v>17</v>
      </c>
      <c r="AG21" s="29">
        <f>([7]士兵阶位属性!$T21*INDEX($F$12:$F$15,MATCH(AF$1,$C$12:$C$15,0),1)+[7]士兵训练属性!$AH22*INDEX($F$19:$F$22,MATCH(AF$1,$C$12:$C$15,0),1))*(1+非r将兵属性验证!$AI23)</f>
        <v>309.19038498755486</v>
      </c>
      <c r="AH21" s="29">
        <f>([7]士兵阶位属性!$AA21*INDEX($G$12:$G$15,MATCH(AF$1,$C$12:$C$15,0),1)+[7]士兵训练属性!$AM22*INDEX($G$19:$G$22,MATCH(AF$1,$C$12:$C$15,0),1))*(1+非r将兵属性验证!$AI23)</f>
        <v>303.12782841917146</v>
      </c>
      <c r="AI21" s="29" t="e">
        <f>AG21/(非r将兵属性验证!$AG23*(1+非r将兵属性验证!$AI23))/INDEX($D$12:$E$15,MATCH(AF$1,$C$12:$C$15,0),MATCH(AG$4,$D$11:$E$11,0))</f>
        <v>#REF!</v>
      </c>
      <c r="AJ21" s="29" t="e">
        <f>AH21/(非r将兵属性验证!$AH23*(1+非r将兵属性验证!$AJ23))/INDEX($D$12:$E$15,MATCH(AF$1,$C$12:$C$15,0),MATCH(AH$4,$D$11:$E$11,0))</f>
        <v>#REF!</v>
      </c>
      <c r="AK21" s="1" t="e">
        <f t="shared" si="4"/>
        <v>#REF!</v>
      </c>
      <c r="AL21" s="29">
        <v>17</v>
      </c>
      <c r="AM21" s="29">
        <f>([7]士兵阶位属性!$T21*INDEX($F$12:$F$15,MATCH(AL$1,$C$12:$C$15,0),1)+[7]士兵训练属性!$AH22*INDEX($F$19:$F$22,MATCH(AL$1,$C$12:$C$15,0),1))*(1+非r将兵属性验证!$AI23)</f>
        <v>348.59700268204716</v>
      </c>
      <c r="AN21" s="29">
        <f>([7]士兵阶位属性!$AA21*INDEX($G$12:$G$15,MATCH(AL$1,$C$12:$C$15,0),1)+[7]士兵训练属性!$AM22*INDEX($G$19:$G$22,MATCH(AL$1,$C$12:$C$15,0),1))*(1+非r将兵属性验证!$AI23)</f>
        <v>251.59609758791228</v>
      </c>
      <c r="AO21" s="29" t="e">
        <f>AM21/(非r将兵属性验证!$AG23*(1+非r将兵属性验证!$AI23))/INDEX($D$12:$E$15,MATCH(AL$1,$C$12:$C$15,0),MATCH(AM$4,$D$11:$E$11,0))</f>
        <v>#REF!</v>
      </c>
      <c r="AP21" s="29" t="e">
        <f>AN21/(非r将兵属性验证!$AH23*(1+非r将兵属性验证!$AJ23))/INDEX($D$12:$E$15,MATCH(AL$1,$C$12:$C$15,0),MATCH(AN$4,$D$11:$E$11,0))</f>
        <v>#REF!</v>
      </c>
      <c r="AQ21" s="1" t="e">
        <f t="shared" si="5"/>
        <v>#REF!</v>
      </c>
      <c r="AR21" s="29">
        <v>17</v>
      </c>
      <c r="AS21" s="29">
        <f>([7]士兵阶位属性!$T21*INDEX($F$12:$F$15,MATCH(AR$1,$C$12:$C$15,0),1)+[7]士兵训练属性!$AH22*INDEX($F$19:$F$22,MATCH(AR$1,$C$12:$C$15,0),1))*(1+非r将兵属性验证!$AI23)</f>
        <v>418.31640321845657</v>
      </c>
      <c r="AT21" s="29">
        <f>([7]士兵阶位属性!$AA21*INDEX($G$12:$G$15,MATCH(AR$1,$C$12:$C$15,0),1)+[7]士兵训练属性!$AM22*INDEX($G$19:$G$22,MATCH(AR$1,$C$12:$C$15,0),1))*(1+非r将兵属性验证!$AI23)</f>
        <v>248.56481930372055</v>
      </c>
      <c r="AU21" s="29" t="e">
        <f>AS21/(非r将兵属性验证!$AG23*(1+非r将兵属性验证!$AI23))/INDEX($D$12:$E$15,MATCH(AR$1,$C$12:$C$15,0),MATCH(AS$4,$D$11:$E$11,0))</f>
        <v>#REF!</v>
      </c>
      <c r="AV21" s="29" t="e">
        <f>AT21/(非r将兵属性验证!$AH23*(1+非r将兵属性验证!$AJ23))/INDEX($D$12:$E$15,MATCH(AR$1,$C$12:$C$15,0),MATCH(AT$4,$D$11:$E$11,0))</f>
        <v>#REF!</v>
      </c>
      <c r="AW21" s="1" t="e">
        <f t="shared" si="6"/>
        <v>#REF!</v>
      </c>
      <c r="BA21" s="16">
        <v>17</v>
      </c>
      <c r="BB21" s="16">
        <f t="shared" si="7"/>
        <v>50.925475174420811</v>
      </c>
      <c r="BC21" s="16">
        <f t="shared" si="0"/>
        <v>61.231821340672639</v>
      </c>
      <c r="BD21" s="16">
        <f t="shared" si="1"/>
        <v>60.019310026995953</v>
      </c>
      <c r="BE21" s="16">
        <f t="shared" si="2"/>
        <v>66.68812225221771</v>
      </c>
      <c r="BF21" s="16">
        <f t="shared" si="8"/>
        <v>0.83168316831683176</v>
      </c>
      <c r="BG21" s="16">
        <f t="shared" si="9"/>
        <v>1</v>
      </c>
      <c r="BH21" s="16">
        <f t="shared" si="10"/>
        <v>0.98019801980198018</v>
      </c>
      <c r="BI21" s="16">
        <f t="shared" si="11"/>
        <v>1.089108910891089</v>
      </c>
    </row>
    <row r="22" spans="6:61" x14ac:dyDescent="0.15">
      <c r="F22" s="32">
        <f t="shared" si="12"/>
        <v>1.38</v>
      </c>
      <c r="G22" s="32">
        <f t="shared" si="12"/>
        <v>0.82</v>
      </c>
      <c r="Z22" s="29">
        <v>18</v>
      </c>
      <c r="AA22" s="29">
        <f>([7]士兵阶位属性!$T22*INDEX($F$12:$F$15,MATCH(Z$1,$C$12:$C$15,0),1)+[7]士兵训练属性!$AH23*INDEX($F$19:$F$22,MATCH(Z$1,$C$12:$C$15,0),1))*(1+非r将兵属性验证!$AI24)</f>
        <v>184.99382202220497</v>
      </c>
      <c r="AB22" s="29">
        <f>([7]士兵阶位属性!$AA22*INDEX($G$12:$G$15,MATCH(Z$1,$C$12:$C$15,0),1)+[7]士兵训练属性!$AM23*INDEX($G$19:$G$22,MATCH(Z$1,$C$12:$C$15,0),1))*(1+非r将兵属性验证!$AI24)</f>
        <v>332.98887963996896</v>
      </c>
      <c r="AC22" s="29" t="e">
        <f>AA22/(非r将兵属性验证!$AG24*(1+非r将兵属性验证!$AI24))/INDEX($D$12:$E$15,MATCH(Z$1,$C$12:$C$15,0),MATCH(AA$4,$D$11:$E$11,0))</f>
        <v>#REF!</v>
      </c>
      <c r="AD22" s="29" t="e">
        <f>AB22/(非r将兵属性验证!$AH24*(1+非r将兵属性验证!$AJ24))/INDEX($D$12:$E$15,MATCH(Z$1,$C$12:$C$15,0),MATCH(AB$4,$D$11:$E$11,0))</f>
        <v>#REF!</v>
      </c>
      <c r="AE22" s="1" t="e">
        <f t="shared" si="3"/>
        <v>#REF!</v>
      </c>
      <c r="AF22" s="29">
        <v>18</v>
      </c>
      <c r="AG22" s="29">
        <f>([7]士兵阶位属性!$T22*INDEX($F$12:$F$15,MATCH(AF$1,$C$12:$C$15,0),1)+[7]士兵训练属性!$AH23*INDEX($F$19:$F$22,MATCH(AF$1,$C$12:$C$15,0),1))*(1+非r将兵属性验证!$AI24)</f>
        <v>314.48949743774847</v>
      </c>
      <c r="AH22" s="29">
        <f>([7]士兵阶位属性!$AA22*INDEX($G$12:$G$15,MATCH(AF$1,$C$12:$C$15,0),1)+[7]士兵训练属性!$AM23*INDEX($G$19:$G$22,MATCH(AF$1,$C$12:$C$15,0),1))*(1+非r将兵属性验证!$AI24)</f>
        <v>308.32303670367492</v>
      </c>
      <c r="AI22" s="29" t="e">
        <f>AG22/(非r将兵属性验证!$AG24*(1+非r将兵属性验证!$AI24))/INDEX($D$12:$E$15,MATCH(AF$1,$C$12:$C$15,0),MATCH(AG$4,$D$11:$E$11,0))</f>
        <v>#REF!</v>
      </c>
      <c r="AJ22" s="29" t="e">
        <f>AH22/(非r将兵属性验证!$AH24*(1+非r将兵属性验证!$AJ24))/INDEX($D$12:$E$15,MATCH(AF$1,$C$12:$C$15,0),MATCH(AH$4,$D$11:$E$11,0))</f>
        <v>#REF!</v>
      </c>
      <c r="AK22" s="1" t="e">
        <f t="shared" si="4"/>
        <v>#REF!</v>
      </c>
      <c r="AL22" s="29">
        <v>18</v>
      </c>
      <c r="AM22" s="29">
        <f>([7]士兵阶位属性!$T22*INDEX($F$12:$F$15,MATCH(AL$1,$C$12:$C$15,0),1)+[7]士兵训练属性!$AH23*INDEX($F$19:$F$22,MATCH(AL$1,$C$12:$C$15,0),1))*(1+非r将兵属性验证!$AI24)</f>
        <v>354.57149220922616</v>
      </c>
      <c r="AN22" s="29">
        <f>([7]士兵阶位属性!$AA22*INDEX($G$12:$G$15,MATCH(AL$1,$C$12:$C$15,0),1)+[7]士兵训练属性!$AM23*INDEX($G$19:$G$22,MATCH(AL$1,$C$12:$C$15,0),1))*(1+非r将兵属性验证!$AI24)</f>
        <v>255.9081204640502</v>
      </c>
      <c r="AO22" s="29" t="e">
        <f>AM22/(非r将兵属性验证!$AG24*(1+非r将兵属性验证!$AI24))/INDEX($D$12:$E$15,MATCH(AL$1,$C$12:$C$15,0),MATCH(AM$4,$D$11:$E$11,0))</f>
        <v>#REF!</v>
      </c>
      <c r="AP22" s="29" t="e">
        <f>AN22/(非r将兵属性验证!$AH24*(1+非r将兵属性验证!$AJ24))/INDEX($D$12:$E$15,MATCH(AL$1,$C$12:$C$15,0),MATCH(AN$4,$D$11:$E$11,0))</f>
        <v>#REF!</v>
      </c>
      <c r="AQ22" s="1" t="e">
        <f t="shared" si="5"/>
        <v>#REF!</v>
      </c>
      <c r="AR22" s="29">
        <v>18</v>
      </c>
      <c r="AS22" s="29">
        <f>([7]士兵阶位属性!$T22*INDEX($F$12:$F$15,MATCH(AR$1,$C$12:$C$15,0),1)+[7]士兵训练属性!$AH23*INDEX($F$19:$F$22,MATCH(AR$1,$C$12:$C$15,0),1))*(1+非r将兵属性验证!$AI24)</f>
        <v>425.4857906510714</v>
      </c>
      <c r="AT22" s="29">
        <f>([7]士兵阶位属性!$AA22*INDEX($G$12:$G$15,MATCH(AR$1,$C$12:$C$15,0),1)+[7]士兵训练属性!$AM23*INDEX($G$19:$G$22,MATCH(AR$1,$C$12:$C$15,0),1))*(1+非r将兵属性验证!$AI24)</f>
        <v>252.82489009701345</v>
      </c>
      <c r="AU22" s="29" t="e">
        <f>AS22/(非r将兵属性验证!$AG24*(1+非r将兵属性验证!$AI24))/INDEX($D$12:$E$15,MATCH(AR$1,$C$12:$C$15,0),MATCH(AS$4,$D$11:$E$11,0))</f>
        <v>#REF!</v>
      </c>
      <c r="AV22" s="29" t="e">
        <f>AT22/(非r将兵属性验证!$AH24*(1+非r将兵属性验证!$AJ24))/INDEX($D$12:$E$15,MATCH(AR$1,$C$12:$C$15,0),MATCH(AT$4,$D$11:$E$11,0))</f>
        <v>#REF!</v>
      </c>
      <c r="AW22" s="1" t="e">
        <f t="shared" si="6"/>
        <v>#REF!</v>
      </c>
      <c r="BA22" s="16">
        <v>18</v>
      </c>
      <c r="BB22" s="16">
        <f t="shared" si="7"/>
        <v>51.798270166217392</v>
      </c>
      <c r="BC22" s="16">
        <f t="shared" si="0"/>
        <v>62.281253414142341</v>
      </c>
      <c r="BD22" s="16">
        <f t="shared" si="1"/>
        <v>61.047961267327636</v>
      </c>
      <c r="BE22" s="16">
        <f t="shared" si="2"/>
        <v>67.831068074808485</v>
      </c>
      <c r="BF22" s="16">
        <f t="shared" si="8"/>
        <v>0.83168316831683164</v>
      </c>
      <c r="BG22" s="16">
        <f t="shared" si="9"/>
        <v>1</v>
      </c>
      <c r="BH22" s="16">
        <f t="shared" si="10"/>
        <v>0.98019801980198007</v>
      </c>
      <c r="BI22" s="16">
        <f t="shared" si="11"/>
        <v>1.089108910891089</v>
      </c>
    </row>
    <row r="23" spans="6:61" x14ac:dyDescent="0.15">
      <c r="Z23" s="29">
        <v>19</v>
      </c>
      <c r="AA23" s="29">
        <f>([7]士兵阶位属性!$T23*INDEX($F$12:$F$15,MATCH(Z$1,$C$12:$C$15,0),1)+[7]士兵训练属性!$AH24*INDEX($F$19:$F$22,MATCH(Z$1,$C$12:$C$15,0),1))*(1+非r将兵属性验证!$AI25)</f>
        <v>188.14483115243354</v>
      </c>
      <c r="AB23" s="29">
        <f>([7]士兵阶位属性!$AA23*INDEX($G$12:$G$15,MATCH(Z$1,$C$12:$C$15,0),1)+[7]士兵训练属性!$AM24*INDEX($G$19:$G$22,MATCH(Z$1,$C$12:$C$15,0),1))*(1+非r将兵属性验证!$AI25)</f>
        <v>338.66069607438044</v>
      </c>
      <c r="AC23" s="29" t="e">
        <f>AA23/(非r将兵属性验证!$AG25*(1+非r将兵属性验证!$AI25))/INDEX($D$12:$E$15,MATCH(Z$1,$C$12:$C$15,0),MATCH(AA$4,$D$11:$E$11,0))</f>
        <v>#REF!</v>
      </c>
      <c r="AD23" s="29" t="e">
        <f>AB23/(非r将兵属性验证!$AH25*(1+非r将兵属性验证!$AJ25))/INDEX($D$12:$E$15,MATCH(Z$1,$C$12:$C$15,0),MATCH(AB$4,$D$11:$E$11,0))</f>
        <v>#REF!</v>
      </c>
      <c r="AE23" s="1" t="e">
        <f t="shared" si="3"/>
        <v>#REF!</v>
      </c>
      <c r="AF23" s="29">
        <v>19</v>
      </c>
      <c r="AG23" s="29">
        <f>([7]士兵阶位属性!$T23*INDEX($F$12:$F$15,MATCH(AF$1,$C$12:$C$15,0),1)+[7]士兵训练属性!$AH24*INDEX($F$19:$F$22,MATCH(AF$1,$C$12:$C$15,0),1))*(1+非r将兵属性验证!$AI25)</f>
        <v>319.84621295913706</v>
      </c>
      <c r="AH23" s="29">
        <f>([7]士兵阶位属性!$AA23*INDEX($G$12:$G$15,MATCH(AF$1,$C$12:$C$15,0),1)+[7]士兵训练属性!$AM24*INDEX($G$19:$G$22,MATCH(AF$1,$C$12:$C$15,0),1))*(1+非r将兵属性验证!$AI25)</f>
        <v>313.57471858738921</v>
      </c>
      <c r="AI23" s="29" t="e">
        <f>AG23/(非r将兵属性验证!$AG25*(1+非r将兵属性验证!$AI25))/INDEX($D$12:$E$15,MATCH(AF$1,$C$12:$C$15,0),MATCH(AG$4,$D$11:$E$11,0))</f>
        <v>#REF!</v>
      </c>
      <c r="AJ23" s="29" t="e">
        <f>AH23/(非r将兵属性验证!$AH25*(1+非r将兵属性验证!$AJ25))/INDEX($D$12:$E$15,MATCH(AF$1,$C$12:$C$15,0),MATCH(AH$4,$D$11:$E$11,0))</f>
        <v>#REF!</v>
      </c>
      <c r="AK23" s="1" t="e">
        <f t="shared" si="4"/>
        <v>#REF!</v>
      </c>
      <c r="AL23" s="29">
        <v>19</v>
      </c>
      <c r="AM23" s="29">
        <f>([7]士兵阶位属性!$T23*INDEX($F$12:$F$15,MATCH(AL$1,$C$12:$C$15,0),1)+[7]士兵训练属性!$AH24*INDEX($F$19:$F$22,MATCH(AL$1,$C$12:$C$15,0),1))*(1+非r将兵属性验证!$AI25)</f>
        <v>360.61092637549757</v>
      </c>
      <c r="AN23" s="29">
        <f>([7]士兵阶位属性!$AA23*INDEX($G$12:$G$15,MATCH(AL$1,$C$12:$C$15,0),1)+[7]士兵训练属性!$AM24*INDEX($G$19:$G$22,MATCH(AL$1,$C$12:$C$15,0),1))*(1+非r将兵属性验证!$AI25)</f>
        <v>260.26701642753306</v>
      </c>
      <c r="AO23" s="29" t="e">
        <f>AM23/(非r将兵属性验证!$AG25*(1+非r将兵属性验证!$AI25))/INDEX($D$12:$E$15,MATCH(AL$1,$C$12:$C$15,0),MATCH(AM$4,$D$11:$E$11,0))</f>
        <v>#REF!</v>
      </c>
      <c r="AP23" s="29" t="e">
        <f>AN23/(非r将兵属性验证!$AH25*(1+非r将兵属性验证!$AJ25))/INDEX($D$12:$E$15,MATCH(AL$1,$C$12:$C$15,0),MATCH(AN$4,$D$11:$E$11,0))</f>
        <v>#REF!</v>
      </c>
      <c r="AQ23" s="1" t="e">
        <f t="shared" si="5"/>
        <v>#REF!</v>
      </c>
      <c r="AR23" s="29">
        <v>19</v>
      </c>
      <c r="AS23" s="29">
        <f>([7]士兵阶位属性!$T23*INDEX($F$12:$F$15,MATCH(AR$1,$C$12:$C$15,0),1)+[7]士兵训练属性!$AH24*INDEX($F$19:$F$22,MATCH(AR$1,$C$12:$C$15,0),1))*(1+非r将兵属性验证!$AI25)</f>
        <v>432.73311165059715</v>
      </c>
      <c r="AT23" s="29">
        <f>([7]士兵阶位属性!$AA23*INDEX($G$12:$G$15,MATCH(AR$1,$C$12:$C$15,0),1)+[7]士兵训练属性!$AM24*INDEX($G$19:$G$22,MATCH(AR$1,$C$12:$C$15,0),1))*(1+非r将兵属性验证!$AI25)</f>
        <v>257.13126924165914</v>
      </c>
      <c r="AU23" s="29" t="e">
        <f>AS23/(非r将兵属性验证!$AG25*(1+非r将兵属性验证!$AI25))/INDEX($D$12:$E$15,MATCH(AR$1,$C$12:$C$15,0),MATCH(AS$4,$D$11:$E$11,0))</f>
        <v>#REF!</v>
      </c>
      <c r="AV23" s="29" t="e">
        <f>AT23/(非r将兵属性验证!$AH25*(1+非r将兵属性验证!$AJ25))/INDEX($D$12:$E$15,MATCH(AR$1,$C$12:$C$15,0),MATCH(AT$4,$D$11:$E$11,0))</f>
        <v>#REF!</v>
      </c>
      <c r="AW23" s="1" t="e">
        <f t="shared" si="6"/>
        <v>#REF!</v>
      </c>
      <c r="BA23" s="16">
        <v>19</v>
      </c>
      <c r="BB23" s="16">
        <f t="shared" si="7"/>
        <v>52.680552722681398</v>
      </c>
      <c r="BC23" s="16">
        <f t="shared" si="0"/>
        <v>63.34209315465263</v>
      </c>
      <c r="BD23" s="16">
        <f t="shared" si="1"/>
        <v>62.087794280303058</v>
      </c>
      <c r="BE23" s="16">
        <f t="shared" si="2"/>
        <v>68.986438089225629</v>
      </c>
      <c r="BF23" s="16">
        <f t="shared" si="8"/>
        <v>0.83168316831683176</v>
      </c>
      <c r="BG23" s="16">
        <f t="shared" si="9"/>
        <v>1</v>
      </c>
      <c r="BH23" s="16">
        <f t="shared" si="10"/>
        <v>0.98019801980197996</v>
      </c>
      <c r="BI23" s="16">
        <f t="shared" si="11"/>
        <v>1.089108910891089</v>
      </c>
    </row>
    <row r="24" spans="6:61" x14ac:dyDescent="0.15">
      <c r="Z24" s="29">
        <v>20</v>
      </c>
      <c r="AA24" s="29">
        <f>([7]士兵阶位属性!$T24*INDEX($F$12:$F$15,MATCH(Z$1,$C$12:$C$15,0),1)+[7]士兵训练属性!$AH25*INDEX($F$19:$F$22,MATCH(Z$1,$C$12:$C$15,0),1))*(1+非r将兵属性验证!$AI26)</f>
        <v>191.54021486159417</v>
      </c>
      <c r="AB24" s="29">
        <f>([7]士兵阶位属性!$AA24*INDEX($G$12:$G$15,MATCH(Z$1,$C$12:$C$15,0),1)+[7]士兵训练属性!$AM25*INDEX($G$19:$G$22,MATCH(Z$1,$C$12:$C$15,0),1))*(1+非r将兵属性验证!$AI26)</f>
        <v>344.7723867508696</v>
      </c>
      <c r="AC24" s="29" t="e">
        <f>AA24/(非r将兵属性验证!$AG26*(1+非r将兵属性验证!$AI26))/INDEX($D$12:$E$15,MATCH(Z$1,$C$12:$C$15,0),MATCH(AA$4,$D$11:$E$11,0))</f>
        <v>#REF!</v>
      </c>
      <c r="AD24" s="29" t="e">
        <f>AB24/(非r将兵属性验证!$AH26*(1+非r将兵属性验证!$AJ26))/INDEX($D$12:$E$15,MATCH(Z$1,$C$12:$C$15,0),MATCH(AB$4,$D$11:$E$11,0))</f>
        <v>#REF!</v>
      </c>
      <c r="AE24" s="1" t="e">
        <f t="shared" si="3"/>
        <v>#REF!</v>
      </c>
      <c r="AF24" s="29">
        <v>20</v>
      </c>
      <c r="AG24" s="29">
        <f>([7]士兵阶位属性!$T24*INDEX($F$12:$F$15,MATCH(AF$1,$C$12:$C$15,0),1)+[7]士兵训练属性!$AH25*INDEX($F$19:$F$22,MATCH(AF$1,$C$12:$C$15,0),1))*(1+非r将兵属性验证!$AI26)</f>
        <v>325.61836526471018</v>
      </c>
      <c r="AH24" s="29">
        <f>([7]士兵阶位属性!$AA24*INDEX($G$12:$G$15,MATCH(AF$1,$C$12:$C$15,0),1)+[7]士兵训练属性!$AM25*INDEX($G$19:$G$22,MATCH(AF$1,$C$12:$C$15,0),1))*(1+非r将兵属性验证!$AI26)</f>
        <v>319.23369143599035</v>
      </c>
      <c r="AI24" s="29" t="e">
        <f>AG24/(非r将兵属性验证!$AG26*(1+非r将兵属性验证!$AI26))/INDEX($D$12:$E$15,MATCH(AF$1,$C$12:$C$15,0),MATCH(AG$4,$D$11:$E$11,0))</f>
        <v>#REF!</v>
      </c>
      <c r="AJ24" s="29" t="e">
        <f>AH24/(非r将兵属性验证!$AH26*(1+非r将兵属性验证!$AJ26))/INDEX($D$12:$E$15,MATCH(AF$1,$C$12:$C$15,0),MATCH(AH$4,$D$11:$E$11,0))</f>
        <v>#REF!</v>
      </c>
      <c r="AK24" s="1" t="e">
        <f t="shared" si="4"/>
        <v>#REF!</v>
      </c>
      <c r="AL24" s="29">
        <v>20</v>
      </c>
      <c r="AM24" s="29">
        <f>([7]士兵阶位属性!$T24*INDEX($F$12:$F$15,MATCH(AL$1,$C$12:$C$15,0),1)+[7]士兵训练属性!$AH25*INDEX($F$19:$F$22,MATCH(AL$1,$C$12:$C$15,0),1))*(1+非r将兵属性验证!$AI26)</f>
        <v>367.11874515138885</v>
      </c>
      <c r="AN24" s="29">
        <f>([7]士兵阶位属性!$AA24*INDEX($G$12:$G$15,MATCH(AL$1,$C$12:$C$15,0),1)+[7]士兵训练属性!$AM25*INDEX($G$19:$G$22,MATCH(AL$1,$C$12:$C$15,0),1))*(1+非r将兵属性验证!$AI26)</f>
        <v>264.96396389187203</v>
      </c>
      <c r="AO24" s="29" t="e">
        <f>AM24/(非r将兵属性验证!$AG26*(1+非r将兵属性验证!$AI26))/INDEX($D$12:$E$15,MATCH(AL$1,$C$12:$C$15,0),MATCH(AM$4,$D$11:$E$11,0))</f>
        <v>#REF!</v>
      </c>
      <c r="AP24" s="29" t="e">
        <f>AN24/(非r将兵属性验证!$AH26*(1+非r将兵属性验证!$AJ26))/INDEX($D$12:$E$15,MATCH(AL$1,$C$12:$C$15,0),MATCH(AN$4,$D$11:$E$11,0))</f>
        <v>#REF!</v>
      </c>
      <c r="AQ24" s="1" t="e">
        <f t="shared" si="5"/>
        <v>#REF!</v>
      </c>
      <c r="AR24" s="29">
        <v>20</v>
      </c>
      <c r="AS24" s="29">
        <f>([7]士兵阶位属性!$T24*INDEX($F$12:$F$15,MATCH(AR$1,$C$12:$C$15,0),1)+[7]士兵训练属性!$AH25*INDEX($F$19:$F$22,MATCH(AR$1,$C$12:$C$15,0),1))*(1+非r将兵属性验证!$AI26)</f>
        <v>440.54249418166665</v>
      </c>
      <c r="AT24" s="29">
        <f>([7]士兵阶位属性!$AA24*INDEX($G$12:$G$15,MATCH(AR$1,$C$12:$C$15,0),1)+[7]士兵训练属性!$AM25*INDEX($G$19:$G$22,MATCH(AR$1,$C$12:$C$15,0),1))*(1+非r将兵属性验证!$AI26)</f>
        <v>261.77162697751208</v>
      </c>
      <c r="AU24" s="29" t="e">
        <f>AS24/(非r将兵属性验证!$AG26*(1+非r将兵属性验证!$AI26))/INDEX($D$12:$E$15,MATCH(AR$1,$C$12:$C$15,0),MATCH(AS$4,$D$11:$E$11,0))</f>
        <v>#REF!</v>
      </c>
      <c r="AV24" s="29" t="e">
        <f>AT24/(非r将兵属性验证!$AH26*(1+非r将兵属性验证!$AJ26))/INDEX($D$12:$E$15,MATCH(AR$1,$C$12:$C$15,0),MATCH(AT$4,$D$11:$E$11,0))</f>
        <v>#REF!</v>
      </c>
      <c r="AW24" s="1" t="e">
        <f t="shared" si="6"/>
        <v>#REF!</v>
      </c>
      <c r="BA24" s="16">
        <v>20</v>
      </c>
      <c r="BB24" s="16">
        <f t="shared" si="7"/>
        <v>53.631260161246374</v>
      </c>
      <c r="BC24" s="16">
        <f t="shared" si="0"/>
        <v>64.485205670070059</v>
      </c>
      <c r="BD24" s="16">
        <f t="shared" si="1"/>
        <v>63.208270904326092</v>
      </c>
      <c r="BE24" s="16">
        <f t="shared" si="2"/>
        <v>70.231412115917877</v>
      </c>
      <c r="BF24" s="16">
        <f t="shared" si="8"/>
        <v>0.83168316831683153</v>
      </c>
      <c r="BG24" s="16">
        <f t="shared" si="9"/>
        <v>1</v>
      </c>
      <c r="BH24" s="16">
        <f t="shared" si="10"/>
        <v>0.98019801980198007</v>
      </c>
      <c r="BI24" s="16">
        <f t="shared" si="11"/>
        <v>1.089108910891089</v>
      </c>
    </row>
    <row r="25" spans="6:61" x14ac:dyDescent="0.15">
      <c r="Z25" s="29">
        <v>21</v>
      </c>
      <c r="AA25" s="29">
        <f>([7]士兵阶位属性!$T25*INDEX($F$12:$F$15,MATCH(Z$1,$C$12:$C$15,0),1)+[7]士兵训练属性!$AH26*INDEX($F$19:$F$22,MATCH(Z$1,$C$12:$C$15,0),1))*(1+非r将兵属性验证!$AI27)</f>
        <v>195.12657342262952</v>
      </c>
      <c r="AB25" s="29">
        <f>([7]士兵阶位属性!$AA25*INDEX($G$12:$G$15,MATCH(Z$1,$C$12:$C$15,0),1)+[7]士兵训练属性!$AM26*INDEX($G$19:$G$22,MATCH(Z$1,$C$12:$C$15,0),1))*(1+非r将兵属性验证!$AI27)</f>
        <v>351.22783216073316</v>
      </c>
      <c r="AC25" s="29" t="e">
        <f>AA25/(非r将兵属性验证!$AG27*(1+非r将兵属性验证!$AI27))/INDEX($D$12:$E$15,MATCH(Z$1,$C$12:$C$15,0),MATCH(AA$4,$D$11:$E$11,0))</f>
        <v>#REF!</v>
      </c>
      <c r="AD25" s="29" t="e">
        <f>AB25/(非r将兵属性验证!$AH27*(1+非r将兵属性验证!$AJ27))/INDEX($D$12:$E$15,MATCH(Z$1,$C$12:$C$15,0),MATCH(AB$4,$D$11:$E$11,0))</f>
        <v>#REF!</v>
      </c>
      <c r="AE25" s="1" t="e">
        <f t="shared" si="3"/>
        <v>#REF!</v>
      </c>
      <c r="AF25" s="29">
        <v>21</v>
      </c>
      <c r="AG25" s="29">
        <f>([7]士兵阶位属性!$T25*INDEX($F$12:$F$15,MATCH(AF$1,$C$12:$C$15,0),1)+[7]士兵训练属性!$AH26*INDEX($F$19:$F$22,MATCH(AF$1,$C$12:$C$15,0),1))*(1+非r将兵属性验证!$AI27)</f>
        <v>331.71517481847019</v>
      </c>
      <c r="AH25" s="29">
        <f>([7]士兵阶位属性!$AA25*INDEX($G$12:$G$15,MATCH(AF$1,$C$12:$C$15,0),1)+[7]士兵训练属性!$AM26*INDEX($G$19:$G$22,MATCH(AF$1,$C$12:$C$15,0),1))*(1+非r将兵属性验证!$AI27)</f>
        <v>325.21095570438251</v>
      </c>
      <c r="AI25" s="29" t="e">
        <f>AG25/(非r将兵属性验证!$AG27*(1+非r将兵属性验证!$AI27))/INDEX($D$12:$E$15,MATCH(AF$1,$C$12:$C$15,0),MATCH(AG$4,$D$11:$E$11,0))</f>
        <v>#REF!</v>
      </c>
      <c r="AJ25" s="29" t="e">
        <f>AH25/(非r将兵属性验证!$AH27*(1+非r将兵属性验证!$AJ27))/INDEX($D$12:$E$15,MATCH(AF$1,$C$12:$C$15,0),MATCH(AH$4,$D$11:$E$11,0))</f>
        <v>#REF!</v>
      </c>
      <c r="AK25" s="1" t="e">
        <f t="shared" si="4"/>
        <v>#REF!</v>
      </c>
      <c r="AL25" s="29">
        <v>21</v>
      </c>
      <c r="AM25" s="29">
        <f>([7]士兵阶位属性!$T25*INDEX($F$12:$F$15,MATCH(AL$1,$C$12:$C$15,0),1)+[7]士兵训练属性!$AH26*INDEX($F$19:$F$22,MATCH(AL$1,$C$12:$C$15,0),1))*(1+非r将兵属性验证!$AI27)</f>
        <v>373.99259906003982</v>
      </c>
      <c r="AN25" s="29">
        <f>([7]士兵阶位属性!$AA25*INDEX($G$12:$G$15,MATCH(AL$1,$C$12:$C$15,0),1)+[7]士兵训练属性!$AM26*INDEX($G$19:$G$22,MATCH(AL$1,$C$12:$C$15,0),1))*(1+非r将兵属性验证!$AI27)</f>
        <v>269.92509323463747</v>
      </c>
      <c r="AO25" s="29" t="e">
        <f>AM25/(非r将兵属性验证!$AG27*(1+非r将兵属性验证!$AI27))/INDEX($D$12:$E$15,MATCH(AL$1,$C$12:$C$15,0),MATCH(AM$4,$D$11:$E$11,0))</f>
        <v>#REF!</v>
      </c>
      <c r="AP25" s="29" t="e">
        <f>AN25/(非r将兵属性验证!$AH27*(1+非r将兵属性验证!$AJ27))/INDEX($D$12:$E$15,MATCH(AL$1,$C$12:$C$15,0),MATCH(AN$4,$D$11:$E$11,0))</f>
        <v>#REF!</v>
      </c>
      <c r="AQ25" s="1" t="e">
        <f t="shared" si="5"/>
        <v>#REF!</v>
      </c>
      <c r="AR25" s="29">
        <v>21</v>
      </c>
      <c r="AS25" s="29">
        <f>([7]士兵阶位属性!$T25*INDEX($F$12:$F$15,MATCH(AR$1,$C$12:$C$15,0),1)+[7]士兵训练属性!$AH26*INDEX($F$19:$F$22,MATCH(AR$1,$C$12:$C$15,0),1))*(1+非r将兵属性验证!$AI27)</f>
        <v>448.79111887204783</v>
      </c>
      <c r="AT25" s="29">
        <f>([7]士兵阶位属性!$AA25*INDEX($G$12:$G$15,MATCH(AR$1,$C$12:$C$15,0),1)+[7]士兵训练属性!$AM26*INDEX($G$19:$G$22,MATCH(AR$1,$C$12:$C$15,0),1))*(1+非r将兵属性验证!$AI27)</f>
        <v>266.67298367759366</v>
      </c>
      <c r="AU25" s="29" t="e">
        <f>AS25/(非r将兵属性验证!$AG27*(1+非r将兵属性验证!$AI27))/INDEX($D$12:$E$15,MATCH(AR$1,$C$12:$C$15,0),MATCH(AS$4,$D$11:$E$11,0))</f>
        <v>#REF!</v>
      </c>
      <c r="AV25" s="29" t="e">
        <f>AT25/(非r将兵属性验证!$AH27*(1+非r将兵属性验证!$AJ27))/INDEX($D$12:$E$15,MATCH(AR$1,$C$12:$C$15,0),MATCH(AT$4,$D$11:$E$11,0))</f>
        <v>#REF!</v>
      </c>
      <c r="AW25" s="1" t="e">
        <f t="shared" si="6"/>
        <v>#REF!</v>
      </c>
      <c r="BA25" s="16">
        <v>21</v>
      </c>
      <c r="BB25" s="16">
        <f t="shared" si="7"/>
        <v>54.635440558336271</v>
      </c>
      <c r="BC25" s="16">
        <f t="shared" si="0"/>
        <v>65.692613052285267</v>
      </c>
      <c r="BD25" s="16">
        <f t="shared" si="1"/>
        <v>64.391769229467727</v>
      </c>
      <c r="BE25" s="16">
        <f t="shared" si="2"/>
        <v>71.546410254964158</v>
      </c>
      <c r="BF25" s="16">
        <f t="shared" si="8"/>
        <v>0.83168316831683187</v>
      </c>
      <c r="BG25" s="16">
        <f t="shared" si="9"/>
        <v>1</v>
      </c>
      <c r="BH25" s="16">
        <f t="shared" si="10"/>
        <v>0.98019801980198007</v>
      </c>
      <c r="BI25" s="16">
        <f t="shared" si="11"/>
        <v>1.0891089108910892</v>
      </c>
    </row>
    <row r="26" spans="6:61" x14ac:dyDescent="0.15">
      <c r="Z26" s="29">
        <v>22</v>
      </c>
      <c r="AA26" s="29">
        <f>([7]士兵阶位属性!$T26*INDEX($F$12:$F$15,MATCH(Z$1,$C$12:$C$15,0),1)+[7]士兵训练属性!$AH27*INDEX($F$19:$F$22,MATCH(Z$1,$C$12:$C$15,0),1))*(1+非r将兵属性验证!$AI28)</f>
        <v>198.76436282251788</v>
      </c>
      <c r="AB26" s="29">
        <f>([7]士兵阶位属性!$AA26*INDEX($G$12:$G$15,MATCH(Z$1,$C$12:$C$15,0),1)+[7]士兵训练属性!$AM27*INDEX($G$19:$G$22,MATCH(Z$1,$C$12:$C$15,0),1))*(1+非r将兵属性验证!$AI28)</f>
        <v>357.77585308053222</v>
      </c>
      <c r="AC26" s="29" t="e">
        <f>AA26/(非r将兵属性验证!$AG28*(1+非r将兵属性验证!$AI28))/INDEX($D$12:$E$15,MATCH(Z$1,$C$12:$C$15,0),MATCH(AA$4,$D$11:$E$11,0))</f>
        <v>#REF!</v>
      </c>
      <c r="AD26" s="29" t="e">
        <f>AB26/(非r将兵属性验证!$AH28*(1+非r将兵属性验证!$AJ28))/INDEX($D$12:$E$15,MATCH(Z$1,$C$12:$C$15,0),MATCH(AB$4,$D$11:$E$11,0))</f>
        <v>#REF!</v>
      </c>
      <c r="AE26" s="1" t="e">
        <f t="shared" si="3"/>
        <v>#REF!</v>
      </c>
      <c r="AF26" s="29">
        <v>22</v>
      </c>
      <c r="AG26" s="29">
        <f>([7]士兵阶位属性!$T26*INDEX($F$12:$F$15,MATCH(AF$1,$C$12:$C$15,0),1)+[7]士兵训练属性!$AH27*INDEX($F$19:$F$22,MATCH(AF$1,$C$12:$C$15,0),1))*(1+非r将兵属性验证!$AI28)</f>
        <v>337.89941679828047</v>
      </c>
      <c r="AH26" s="29">
        <f>([7]士兵阶位属性!$AA26*INDEX($G$12:$G$15,MATCH(AF$1,$C$12:$C$15,0),1)+[7]士兵训练属性!$AM27*INDEX($G$19:$G$22,MATCH(AF$1,$C$12:$C$15,0),1))*(1+非r将兵属性验证!$AI28)</f>
        <v>331.27393803752983</v>
      </c>
      <c r="AI26" s="29" t="e">
        <f>AG26/(非r将兵属性验证!$AG28*(1+非r将兵属性验证!$AI28))/INDEX($D$12:$E$15,MATCH(AF$1,$C$12:$C$15,0),MATCH(AG$4,$D$11:$E$11,0))</f>
        <v>#REF!</v>
      </c>
      <c r="AJ26" s="29" t="e">
        <f>AH26/(非r将兵属性验证!$AH28*(1+非r将兵属性验证!$AJ28))/INDEX($D$12:$E$15,MATCH(AF$1,$C$12:$C$15,0),MATCH(AH$4,$D$11:$E$11,0))</f>
        <v>#REF!</v>
      </c>
      <c r="AK26" s="1" t="e">
        <f t="shared" si="4"/>
        <v>#REF!</v>
      </c>
      <c r="AL26" s="29">
        <v>22</v>
      </c>
      <c r="AM26" s="29">
        <f>([7]士兵阶位属性!$T26*INDEX($F$12:$F$15,MATCH(AL$1,$C$12:$C$15,0),1)+[7]士兵训练属性!$AH27*INDEX($F$19:$F$22,MATCH(AL$1,$C$12:$C$15,0),1))*(1+非r将兵属性验证!$AI28)</f>
        <v>380.96502874315928</v>
      </c>
      <c r="AN26" s="29">
        <f>([7]士兵阶位属性!$AA26*INDEX($G$12:$G$15,MATCH(AL$1,$C$12:$C$15,0),1)+[7]士兵训练属性!$AM27*INDEX($G$19:$G$22,MATCH(AL$1,$C$12:$C$15,0),1))*(1+非r将兵属性验证!$AI28)</f>
        <v>274.95736857114974</v>
      </c>
      <c r="AO26" s="29" t="e">
        <f>AM26/(非r将兵属性验证!$AG28*(1+非r将兵属性验证!$AI28))/INDEX($D$12:$E$15,MATCH(AL$1,$C$12:$C$15,0),MATCH(AM$4,$D$11:$E$11,0))</f>
        <v>#REF!</v>
      </c>
      <c r="AP26" s="29" t="e">
        <f>AN26/(非r将兵属性验证!$AH28*(1+非r将兵属性验证!$AJ28))/INDEX($D$12:$E$15,MATCH(AL$1,$C$12:$C$15,0),MATCH(AN$4,$D$11:$E$11,0))</f>
        <v>#REF!</v>
      </c>
      <c r="AQ26" s="1" t="e">
        <f t="shared" si="5"/>
        <v>#REF!</v>
      </c>
      <c r="AR26" s="29">
        <v>22</v>
      </c>
      <c r="AS26" s="29">
        <f>([7]士兵阶位属性!$T26*INDEX($F$12:$F$15,MATCH(AR$1,$C$12:$C$15,0),1)+[7]士兵训练属性!$AH27*INDEX($F$19:$F$22,MATCH(AR$1,$C$12:$C$15,0),1))*(1+非r将兵属性验证!$AI28)</f>
        <v>457.15803449179111</v>
      </c>
      <c r="AT26" s="29">
        <f>([7]士兵阶位属性!$AA26*INDEX($G$12:$G$15,MATCH(AR$1,$C$12:$C$15,0),1)+[7]士兵训练属性!$AM27*INDEX($G$19:$G$22,MATCH(AR$1,$C$12:$C$15,0),1))*(1+非r将兵属性验证!$AI28)</f>
        <v>271.64462919077442</v>
      </c>
      <c r="AU26" s="29" t="e">
        <f>AS26/(非r将兵属性验证!$AG28*(1+非r将兵属性验证!$AI28))/INDEX($D$12:$E$15,MATCH(AR$1,$C$12:$C$15,0),MATCH(AS$4,$D$11:$E$11,0))</f>
        <v>#REF!</v>
      </c>
      <c r="AV26" s="29" t="e">
        <f>AT26/(非r将兵属性验证!$AH28*(1+非r将兵属性验证!$AJ28))/INDEX($D$12:$E$15,MATCH(AR$1,$C$12:$C$15,0),MATCH(AT$4,$D$11:$E$11,0))</f>
        <v>#REF!</v>
      </c>
      <c r="AW26" s="1" t="e">
        <f t="shared" si="6"/>
        <v>#REF!</v>
      </c>
      <c r="BA26" s="16">
        <v>22</v>
      </c>
      <c r="BB26" s="16">
        <f t="shared" si="7"/>
        <v>55.654021590305014</v>
      </c>
      <c r="BC26" s="16">
        <f t="shared" si="0"/>
        <v>66.917335483581041</v>
      </c>
      <c r="BD26" s="16">
        <f t="shared" si="1"/>
        <v>65.592239731430908</v>
      </c>
      <c r="BE26" s="16">
        <f t="shared" si="2"/>
        <v>72.880266368256557</v>
      </c>
      <c r="BF26" s="16">
        <f t="shared" si="8"/>
        <v>0.83168316831683153</v>
      </c>
      <c r="BG26" s="16">
        <f t="shared" si="9"/>
        <v>1</v>
      </c>
      <c r="BH26" s="16">
        <f t="shared" si="10"/>
        <v>0.98019801980197996</v>
      </c>
      <c r="BI26" s="16">
        <f t="shared" si="11"/>
        <v>1.0891089108910887</v>
      </c>
    </row>
    <row r="27" spans="6:61" x14ac:dyDescent="0.15">
      <c r="Z27" s="29">
        <v>23</v>
      </c>
      <c r="AA27" s="29">
        <f>([7]士兵阶位属性!$T27*INDEX($F$12:$F$15,MATCH(Z$1,$C$12:$C$15,0),1)+[7]士兵训练属性!$AH28*INDEX($F$19:$F$22,MATCH(Z$1,$C$12:$C$15,0),1))*(1+非r将兵属性验证!$AI29)</f>
        <v>202.44350837221333</v>
      </c>
      <c r="AB27" s="29">
        <f>([7]士兵阶位属性!$AA27*INDEX($G$12:$G$15,MATCH(Z$1,$C$12:$C$15,0),1)+[7]士兵训练属性!$AM28*INDEX($G$19:$G$22,MATCH(Z$1,$C$12:$C$15,0),1))*(1+非r将兵属性验证!$AI29)</f>
        <v>364.39831506998399</v>
      </c>
      <c r="AC27" s="29" t="e">
        <f>AA27/(非r将兵属性验证!$AG29*(1+非r将兵属性验证!$AI29))/INDEX($D$12:$E$15,MATCH(Z$1,$C$12:$C$15,0),MATCH(AA$4,$D$11:$E$11,0))</f>
        <v>#REF!</v>
      </c>
      <c r="AD27" s="29" t="e">
        <f>AB27/(非r将兵属性验证!$AH29*(1+非r将兵属性验证!$AJ29))/INDEX($D$12:$E$15,MATCH(Z$1,$C$12:$C$15,0),MATCH(AB$4,$D$11:$E$11,0))</f>
        <v>#REF!</v>
      </c>
      <c r="AE27" s="1" t="e">
        <f t="shared" si="3"/>
        <v>#REF!</v>
      </c>
      <c r="AF27" s="29">
        <v>23</v>
      </c>
      <c r="AG27" s="29">
        <f>([7]士兵阶位属性!$T27*INDEX($F$12:$F$15,MATCH(AF$1,$C$12:$C$15,0),1)+[7]士兵训练属性!$AH28*INDEX($F$19:$F$22,MATCH(AF$1,$C$12:$C$15,0),1))*(1+非r将兵属性验证!$AI29)</f>
        <v>344.15396423276258</v>
      </c>
      <c r="AH27" s="29">
        <f>([7]士兵阶位属性!$AA27*INDEX($G$12:$G$15,MATCH(AF$1,$C$12:$C$15,0),1)+[7]士兵训练属性!$AM28*INDEX($G$19:$G$22,MATCH(AF$1,$C$12:$C$15,0),1))*(1+非r将兵属性验证!$AI29)</f>
        <v>337.4058472870222</v>
      </c>
      <c r="AI27" s="29" t="e">
        <f>AG27/(非r将兵属性验证!$AG29*(1+非r将兵属性验证!$AI29))/INDEX($D$12:$E$15,MATCH(AF$1,$C$12:$C$15,0),MATCH(AG$4,$D$11:$E$11,0))</f>
        <v>#REF!</v>
      </c>
      <c r="AJ27" s="29" t="e">
        <f>AH27/(非r将兵属性验证!$AH29*(1+非r将兵属性验证!$AJ29))/INDEX($D$12:$E$15,MATCH(AF$1,$C$12:$C$15,0),MATCH(AH$4,$D$11:$E$11,0))</f>
        <v>#REF!</v>
      </c>
      <c r="AK27" s="1" t="e">
        <f t="shared" si="4"/>
        <v>#REF!</v>
      </c>
      <c r="AL27" s="29">
        <v>23</v>
      </c>
      <c r="AM27" s="29">
        <f>([7]士兵阶位属性!$T27*INDEX($F$12:$F$15,MATCH(AL$1,$C$12:$C$15,0),1)+[7]士兵训练属性!$AH28*INDEX($F$19:$F$22,MATCH(AL$1,$C$12:$C$15,0),1))*(1+非r将兵属性验证!$AI29)</f>
        <v>388.01672438007546</v>
      </c>
      <c r="AN27" s="29">
        <f>([7]士兵阶位属性!$AA27*INDEX($G$12:$G$15,MATCH(AL$1,$C$12:$C$15,0),1)+[7]士兵训练属性!$AM28*INDEX($G$19:$G$22,MATCH(AL$1,$C$12:$C$15,0),1))*(1+非r将兵属性验证!$AI29)</f>
        <v>280.04685324822839</v>
      </c>
      <c r="AO27" s="29" t="e">
        <f>AM27/(非r将兵属性验证!$AG29*(1+非r将兵属性验证!$AI29))/INDEX($D$12:$E$15,MATCH(AL$1,$C$12:$C$15,0),MATCH(AM$4,$D$11:$E$11,0))</f>
        <v>#REF!</v>
      </c>
      <c r="AP27" s="29" t="e">
        <f>AN27/(非r将兵属性验证!$AH29*(1+非r将兵属性验证!$AJ29))/INDEX($D$12:$E$15,MATCH(AL$1,$C$12:$C$15,0),MATCH(AN$4,$D$11:$E$11,0))</f>
        <v>#REF!</v>
      </c>
      <c r="AQ27" s="1" t="e">
        <f t="shared" si="5"/>
        <v>#REF!</v>
      </c>
      <c r="AR27" s="29">
        <v>23</v>
      </c>
      <c r="AS27" s="29">
        <f>([7]士兵阶位属性!$T27*INDEX($F$12:$F$15,MATCH(AR$1,$C$12:$C$15,0),1)+[7]士兵训练属性!$AH28*INDEX($F$19:$F$22,MATCH(AR$1,$C$12:$C$15,0),1))*(1+非r将兵属性验证!$AI29)</f>
        <v>465.62006925609057</v>
      </c>
      <c r="AT27" s="29">
        <f>([7]士兵阶位属性!$AA27*INDEX($G$12:$G$15,MATCH(AR$1,$C$12:$C$15,0),1)+[7]士兵训练属性!$AM28*INDEX($G$19:$G$22,MATCH(AR$1,$C$12:$C$15,0),1))*(1+非r将兵属性验证!$AI29)</f>
        <v>276.67279477535817</v>
      </c>
      <c r="AU27" s="29" t="e">
        <f>AS27/(非r将兵属性验证!$AG29*(1+非r将兵属性验证!$AI29))/INDEX($D$12:$E$15,MATCH(AR$1,$C$12:$C$15,0),MATCH(AS$4,$D$11:$E$11,0))</f>
        <v>#REF!</v>
      </c>
      <c r="AV27" s="29" t="e">
        <f>AT27/(非r将兵属性验证!$AH29*(1+非r将兵属性验证!$AJ29))/INDEX($D$12:$E$15,MATCH(AR$1,$C$12:$C$15,0),MATCH(AT$4,$D$11:$E$11,0))</f>
        <v>#REF!</v>
      </c>
      <c r="AW27" s="1" t="e">
        <f t="shared" si="6"/>
        <v>#REF!</v>
      </c>
      <c r="BA27" s="16">
        <v>23</v>
      </c>
      <c r="BB27" s="16">
        <f t="shared" si="7"/>
        <v>56.684182344219735</v>
      </c>
      <c r="BC27" s="16">
        <f t="shared" si="0"/>
        <v>68.155981151978466</v>
      </c>
      <c r="BD27" s="16">
        <f t="shared" si="1"/>
        <v>66.806357762830388</v>
      </c>
      <c r="BE27" s="16">
        <f t="shared" si="2"/>
        <v>74.229286403144869</v>
      </c>
      <c r="BF27" s="16">
        <f t="shared" si="8"/>
        <v>0.83168316831683198</v>
      </c>
      <c r="BG27" s="16">
        <f t="shared" si="9"/>
        <v>1</v>
      </c>
      <c r="BH27" s="16">
        <f t="shared" si="10"/>
        <v>0.98019801980198029</v>
      </c>
      <c r="BI27" s="16">
        <f t="shared" si="11"/>
        <v>1.0891089108910892</v>
      </c>
    </row>
    <row r="28" spans="6:61" x14ac:dyDescent="0.15">
      <c r="Z28" s="29">
        <v>24</v>
      </c>
      <c r="AA28" s="29">
        <f>([7]士兵阶位属性!$T28*INDEX($F$12:$F$15,MATCH(Z$1,$C$12:$C$15,0),1)+[7]士兵训练属性!$AH29*INDEX($F$19:$F$22,MATCH(Z$1,$C$12:$C$15,0),1))*(1+非r将兵属性验证!$AI30)</f>
        <v>205.85448482386835</v>
      </c>
      <c r="AB28" s="29">
        <f>([7]士兵阶位属性!$AA28*INDEX($G$12:$G$15,MATCH(Z$1,$C$12:$C$15,0),1)+[7]士兵训练属性!$AM29*INDEX($G$19:$G$22,MATCH(Z$1,$C$12:$C$15,0),1))*(1+非r将兵属性验证!$AI30)</f>
        <v>370.53807268296299</v>
      </c>
      <c r="AC28" s="29" t="e">
        <f>AA28/(非r将兵属性验证!$AG30*(1+非r将兵属性验证!$AI30))/INDEX($D$12:$E$15,MATCH(Z$1,$C$12:$C$15,0),MATCH(AA$4,$D$11:$E$11,0))</f>
        <v>#REF!</v>
      </c>
      <c r="AD28" s="29" t="e">
        <f>AB28/(非r将兵属性验证!$AH30*(1+非r将兵属性验证!$AJ30))/INDEX($D$12:$E$15,MATCH(Z$1,$C$12:$C$15,0),MATCH(AB$4,$D$11:$E$11,0))</f>
        <v>#REF!</v>
      </c>
      <c r="AE28" s="1" t="e">
        <f t="shared" si="3"/>
        <v>#REF!</v>
      </c>
      <c r="AF28" s="29">
        <v>24</v>
      </c>
      <c r="AG28" s="29">
        <f>([7]士兵阶位属性!$T28*INDEX($F$12:$F$15,MATCH(AF$1,$C$12:$C$15,0),1)+[7]士兵训练属性!$AH29*INDEX($F$19:$F$22,MATCH(AF$1,$C$12:$C$15,0),1))*(1+非r将兵属性验证!$AI30)</f>
        <v>349.95262420057617</v>
      </c>
      <c r="AH28" s="29">
        <f>([7]士兵阶位属性!$AA28*INDEX($G$12:$G$15,MATCH(AF$1,$C$12:$C$15,0),1)+[7]士兵训练属性!$AM29*INDEX($G$19:$G$22,MATCH(AF$1,$C$12:$C$15,0),1))*(1+非r将兵属性验证!$AI30)</f>
        <v>343.09080803978054</v>
      </c>
      <c r="AI28" s="29" t="e">
        <f>AG28/(非r将兵属性验证!$AG30*(1+非r将兵属性验证!$AI30))/INDEX($D$12:$E$15,MATCH(AF$1,$C$12:$C$15,0),MATCH(AG$4,$D$11:$E$11,0))</f>
        <v>#REF!</v>
      </c>
      <c r="AJ28" s="29" t="e">
        <f>AH28/(非r将兵属性验证!$AH30*(1+非r将兵属性验证!$AJ30))/INDEX($D$12:$E$15,MATCH(AF$1,$C$12:$C$15,0),MATCH(AH$4,$D$11:$E$11,0))</f>
        <v>#REF!</v>
      </c>
      <c r="AK28" s="1" t="e">
        <f t="shared" si="4"/>
        <v>#REF!</v>
      </c>
      <c r="AL28" s="29">
        <v>24</v>
      </c>
      <c r="AM28" s="29">
        <f>([7]士兵阶位属性!$T28*INDEX($F$12:$F$15,MATCH(AL$1,$C$12:$C$15,0),1)+[7]士兵训练属性!$AH29*INDEX($F$19:$F$22,MATCH(AL$1,$C$12:$C$15,0),1))*(1+非r将兵属性验证!$AI30)</f>
        <v>394.5544292457476</v>
      </c>
      <c r="AN28" s="29">
        <f>([7]士兵阶位属性!$AA28*INDEX($G$12:$G$15,MATCH(AL$1,$C$12:$C$15,0),1)+[7]士兵训练属性!$AM29*INDEX($G$19:$G$22,MATCH(AL$1,$C$12:$C$15,0),1))*(1+非r将兵属性验证!$AI30)</f>
        <v>284.76537067301786</v>
      </c>
      <c r="AO28" s="29" t="e">
        <f>AM28/(非r将兵属性验证!$AG30*(1+非r将兵属性验证!$AI30))/INDEX($D$12:$E$15,MATCH(AL$1,$C$12:$C$15,0),MATCH(AM$4,$D$11:$E$11,0))</f>
        <v>#REF!</v>
      </c>
      <c r="AP28" s="29" t="e">
        <f>AN28/(非r将兵属性验证!$AH30*(1+非r将兵属性验证!$AJ30))/INDEX($D$12:$E$15,MATCH(AL$1,$C$12:$C$15,0),MATCH(AN$4,$D$11:$E$11,0))</f>
        <v>#REF!</v>
      </c>
      <c r="AQ28" s="1" t="e">
        <f t="shared" si="5"/>
        <v>#REF!</v>
      </c>
      <c r="AR28" s="29">
        <v>24</v>
      </c>
      <c r="AS28" s="29">
        <f>([7]士兵阶位属性!$T28*INDEX($F$12:$F$15,MATCH(AR$1,$C$12:$C$15,0),1)+[7]士兵训练属性!$AH29*INDEX($F$19:$F$22,MATCH(AR$1,$C$12:$C$15,0),1))*(1+非r将兵属性验证!$AI30)</f>
        <v>473.46531509489711</v>
      </c>
      <c r="AT28" s="29">
        <f>([7]士兵阶位属性!$AA28*INDEX($G$12:$G$15,MATCH(AR$1,$C$12:$C$15,0),1)+[7]士兵训练属性!$AM29*INDEX($G$19:$G$22,MATCH(AR$1,$C$12:$C$15,0),1))*(1+非r将兵属性验证!$AI30)</f>
        <v>281.33446259262007</v>
      </c>
      <c r="AU28" s="29" t="e">
        <f>AS28/(非r将兵属性验证!$AG30*(1+非r将兵属性验证!$AI30))/INDEX($D$12:$E$15,MATCH(AR$1,$C$12:$C$15,0),MATCH(AS$4,$D$11:$E$11,0))</f>
        <v>#REF!</v>
      </c>
      <c r="AV28" s="29" t="e">
        <f>AT28/(非r将兵属性验证!$AH30*(1+非r将兵属性验证!$AJ30))/INDEX($D$12:$E$15,MATCH(AR$1,$C$12:$C$15,0),MATCH(AT$4,$D$11:$E$11,0))</f>
        <v>#REF!</v>
      </c>
      <c r="AW28" s="1" t="e">
        <f t="shared" si="6"/>
        <v>#REF!</v>
      </c>
      <c r="BA28" s="16">
        <v>24</v>
      </c>
      <c r="BB28" s="16">
        <f t="shared" si="7"/>
        <v>57.639255750683134</v>
      </c>
      <c r="BC28" s="16">
        <f t="shared" si="0"/>
        <v>69.304343224035676</v>
      </c>
      <c r="BD28" s="16">
        <f t="shared" si="1"/>
        <v>67.931979991876545</v>
      </c>
      <c r="BE28" s="16">
        <f t="shared" si="2"/>
        <v>75.479977768751723</v>
      </c>
      <c r="BF28" s="16">
        <f t="shared" si="8"/>
        <v>0.83168316831683164</v>
      </c>
      <c r="BG28" s="16">
        <f t="shared" si="9"/>
        <v>1</v>
      </c>
      <c r="BH28" s="16">
        <f t="shared" si="10"/>
        <v>0.98019801980198007</v>
      </c>
      <c r="BI28" s="16">
        <f t="shared" si="11"/>
        <v>1.089108910891089</v>
      </c>
    </row>
    <row r="29" spans="6:61" x14ac:dyDescent="0.15">
      <c r="Z29" s="29">
        <v>25</v>
      </c>
      <c r="AA29" s="29">
        <f>([7]士兵阶位属性!$T29*INDEX($F$12:$F$15,MATCH(Z$1,$C$12:$C$15,0),1)+[7]士兵训练属性!$AH30*INDEX($F$19:$F$22,MATCH(Z$1,$C$12:$C$15,0),1))*(1+非r将兵属性验证!$AI31)</f>
        <v>209.16298024695283</v>
      </c>
      <c r="AB29" s="29">
        <f>([7]士兵阶位属性!$AA29*INDEX($G$12:$G$15,MATCH(Z$1,$C$12:$C$15,0),1)+[7]士兵训练属性!$AM30*INDEX($G$19:$G$22,MATCH(Z$1,$C$12:$C$15,0),1))*(1+非r将兵属性验证!$AI31)</f>
        <v>376.49336444451518</v>
      </c>
      <c r="AC29" s="29" t="e">
        <f>AA29/(非r将兵属性验证!$AG31*(1+非r将兵属性验证!$AI31))/INDEX($D$12:$E$15,MATCH(Z$1,$C$12:$C$15,0),MATCH(AA$4,$D$11:$E$11,0))</f>
        <v>#REF!</v>
      </c>
      <c r="AD29" s="29" t="e">
        <f>AB29/(非r将兵属性验证!$AH31*(1+非r将兵属性验证!$AJ31))/INDEX($D$12:$E$15,MATCH(Z$1,$C$12:$C$15,0),MATCH(AB$4,$D$11:$E$11,0))</f>
        <v>#REF!</v>
      </c>
      <c r="AE29" s="1" t="e">
        <f t="shared" si="3"/>
        <v>#REF!</v>
      </c>
      <c r="AF29" s="29">
        <v>25</v>
      </c>
      <c r="AG29" s="29">
        <f>([7]士兵阶位属性!$T29*INDEX($F$12:$F$15,MATCH(AF$1,$C$12:$C$15,0),1)+[7]士兵训练属性!$AH30*INDEX($F$19:$F$22,MATCH(AF$1,$C$12:$C$15,0),1))*(1+非r将兵属性验证!$AI31)</f>
        <v>355.57706641981986</v>
      </c>
      <c r="AH29" s="29">
        <f>([7]士兵阶位属性!$AA29*INDEX($G$12:$G$15,MATCH(AF$1,$C$12:$C$15,0),1)+[7]士兵训练属性!$AM30*INDEX($G$19:$G$22,MATCH(AF$1,$C$12:$C$15,0),1))*(1+非r将兵属性验证!$AI31)</f>
        <v>348.60496707825473</v>
      </c>
      <c r="AI29" s="29" t="e">
        <f>AG29/(非r将兵属性验证!$AG31*(1+非r将兵属性验证!$AI31))/INDEX($D$12:$E$15,MATCH(AF$1,$C$12:$C$15,0),MATCH(AG$4,$D$11:$E$11,0))</f>
        <v>#REF!</v>
      </c>
      <c r="AJ29" s="29" t="e">
        <f>AH29/(非r将兵属性验证!$AH31*(1+非r将兵属性验证!$AJ31))/INDEX($D$12:$E$15,MATCH(AF$1,$C$12:$C$15,0),MATCH(AH$4,$D$11:$E$11,0))</f>
        <v>#REF!</v>
      </c>
      <c r="AK29" s="1" t="e">
        <f t="shared" si="4"/>
        <v>#REF!</v>
      </c>
      <c r="AL29" s="29">
        <v>25</v>
      </c>
      <c r="AM29" s="29">
        <f>([7]士兵阶位属性!$T29*INDEX($F$12:$F$15,MATCH(AL$1,$C$12:$C$15,0),1)+[7]士兵训练属性!$AH30*INDEX($F$19:$F$22,MATCH(AL$1,$C$12:$C$15,0),1))*(1+非r将兵属性验证!$AI31)</f>
        <v>400.8957121399929</v>
      </c>
      <c r="AN29" s="29">
        <f>([7]士兵阶位属性!$AA29*INDEX($G$12:$G$15,MATCH(AL$1,$C$12:$C$15,0),1)+[7]士兵训练属性!$AM30*INDEX($G$19:$G$22,MATCH(AL$1,$C$12:$C$15,0),1))*(1+非r将兵属性验证!$AI31)</f>
        <v>289.34212267495144</v>
      </c>
      <c r="AO29" s="29" t="e">
        <f>AM29/(非r将兵属性验证!$AG31*(1+非r将兵属性验证!$AI31))/INDEX($D$12:$E$15,MATCH(AL$1,$C$12:$C$15,0),MATCH(AM$4,$D$11:$E$11,0))</f>
        <v>#REF!</v>
      </c>
      <c r="AP29" s="29" t="e">
        <f>AN29/(非r将兵属性验证!$AH31*(1+非r将兵属性验证!$AJ31))/INDEX($D$12:$E$15,MATCH(AL$1,$C$12:$C$15,0),MATCH(AN$4,$D$11:$E$11,0))</f>
        <v>#REF!</v>
      </c>
      <c r="AQ29" s="1" t="e">
        <f t="shared" si="5"/>
        <v>#REF!</v>
      </c>
      <c r="AR29" s="29">
        <v>25</v>
      </c>
      <c r="AS29" s="29">
        <f>([7]士兵阶位属性!$T29*INDEX($F$12:$F$15,MATCH(AR$1,$C$12:$C$15,0),1)+[7]士兵训练属性!$AH30*INDEX($F$19:$F$22,MATCH(AR$1,$C$12:$C$15,0),1))*(1+非r将兵属性验证!$AI31)</f>
        <v>481.07485456799145</v>
      </c>
      <c r="AT29" s="29">
        <f>([7]士兵阶位属性!$AA29*INDEX($G$12:$G$15,MATCH(AR$1,$C$12:$C$15,0),1)+[7]士兵训练属性!$AM30*INDEX($G$19:$G$22,MATCH(AR$1,$C$12:$C$15,0),1))*(1+非r将兵属性验证!$AI31)</f>
        <v>285.85607300416893</v>
      </c>
      <c r="AU29" s="29" t="e">
        <f>AS29/(非r将兵属性验证!$AG31*(1+非r将兵属性验证!$AI31))/INDEX($D$12:$E$15,MATCH(AR$1,$C$12:$C$15,0),MATCH(AS$4,$D$11:$E$11,0))</f>
        <v>#REF!</v>
      </c>
      <c r="AV29" s="29" t="e">
        <f>AT29/(非r将兵属性验证!$AH31*(1+非r将兵属性验证!$AJ31))/INDEX($D$12:$E$15,MATCH(AR$1,$C$12:$C$15,0),MATCH(AT$4,$D$11:$E$11,0))</f>
        <v>#REF!</v>
      </c>
      <c r="AW29" s="1" t="e">
        <f t="shared" si="6"/>
        <v>#REF!</v>
      </c>
      <c r="BA29" s="16">
        <v>25</v>
      </c>
      <c r="BB29" s="16">
        <f t="shared" si="7"/>
        <v>58.565634469146801</v>
      </c>
      <c r="BC29" s="16">
        <f t="shared" si="0"/>
        <v>70.41820334980747</v>
      </c>
      <c r="BD29" s="16">
        <f t="shared" si="1"/>
        <v>69.023783481494434</v>
      </c>
      <c r="BE29" s="16">
        <f t="shared" si="2"/>
        <v>76.69309275721605</v>
      </c>
      <c r="BF29" s="16">
        <f t="shared" si="8"/>
        <v>0.83168316831683164</v>
      </c>
      <c r="BG29" s="16">
        <f t="shared" si="9"/>
        <v>1</v>
      </c>
      <c r="BH29" s="16">
        <f t="shared" si="10"/>
        <v>0.98019801980197996</v>
      </c>
      <c r="BI29" s="16">
        <f t="shared" si="11"/>
        <v>1.089108910891089</v>
      </c>
    </row>
    <row r="30" spans="6:61" x14ac:dyDescent="0.15">
      <c r="Z30" s="29">
        <v>26</v>
      </c>
      <c r="AA30" s="29">
        <f>([7]士兵阶位属性!$T30*INDEX($F$12:$F$15,MATCH(Z$1,$C$12:$C$15,0),1)+[7]士兵训练属性!$AH31*INDEX($F$19:$F$22,MATCH(Z$1,$C$12:$C$15,0),1))*(1+非r将兵属性验证!$AI32)</f>
        <v>212.47073210679756</v>
      </c>
      <c r="AB30" s="29">
        <f>([7]士兵阶位属性!$AA30*INDEX($G$12:$G$15,MATCH(Z$1,$C$12:$C$15,0),1)+[7]士兵训练属性!$AM31*INDEX($G$19:$G$22,MATCH(Z$1,$C$12:$C$15,0),1))*(1+非r将兵属性验证!$AI32)</f>
        <v>382.44731779223565</v>
      </c>
      <c r="AC30" s="29" t="e">
        <f>AA30/(非r将兵属性验证!$AG32*(1+非r将兵属性验证!$AI32))/INDEX($D$12:$E$15,MATCH(Z$1,$C$12:$C$15,0),MATCH(AA$4,$D$11:$E$11,0))</f>
        <v>#REF!</v>
      </c>
      <c r="AD30" s="29" t="e">
        <f>AB30/(非r将兵属性验证!$AH32*(1+非r将兵属性验证!$AJ32))/INDEX($D$12:$E$15,MATCH(Z$1,$C$12:$C$15,0),MATCH(AB$4,$D$11:$E$11,0))</f>
        <v>#REF!</v>
      </c>
      <c r="AE30" s="1" t="e">
        <f t="shared" si="3"/>
        <v>#REF!</v>
      </c>
      <c r="AF30" s="29">
        <v>26</v>
      </c>
      <c r="AG30" s="29">
        <f>([7]士兵阶位属性!$T30*INDEX($F$12:$F$15,MATCH(AF$1,$C$12:$C$15,0),1)+[7]士兵训练属性!$AH31*INDEX($F$19:$F$22,MATCH(AF$1,$C$12:$C$15,0),1))*(1+非r将兵属性验证!$AI32)</f>
        <v>361.20024458155586</v>
      </c>
      <c r="AH30" s="29">
        <f>([7]士兵阶位属性!$AA30*INDEX($G$12:$G$15,MATCH(AF$1,$C$12:$C$15,0),1)+[7]士兵训练属性!$AM31*INDEX($G$19:$G$22,MATCH(AF$1,$C$12:$C$15,0),1))*(1+非r将兵属性验证!$AI32)</f>
        <v>354.11788684466262</v>
      </c>
      <c r="AI30" s="29" t="e">
        <f>AG30/(非r将兵属性验证!$AG32*(1+非r将兵属性验证!$AI32))/INDEX($D$12:$E$15,MATCH(AF$1,$C$12:$C$15,0),MATCH(AG$4,$D$11:$E$11,0))</f>
        <v>#REF!</v>
      </c>
      <c r="AJ30" s="29" t="e">
        <f>AH30/(非r将兵属性验证!$AH32*(1+非r将兵属性验证!$AJ32))/INDEX($D$12:$E$15,MATCH(AF$1,$C$12:$C$15,0),MATCH(AH$4,$D$11:$E$11,0))</f>
        <v>#REF!</v>
      </c>
      <c r="AK30" s="1" t="e">
        <f t="shared" si="4"/>
        <v>#REF!</v>
      </c>
      <c r="AL30" s="29">
        <v>26</v>
      </c>
      <c r="AM30" s="29">
        <f>([7]士兵阶位属性!$T30*INDEX($F$12:$F$15,MATCH(AL$1,$C$12:$C$15,0),1)+[7]士兵训练属性!$AH31*INDEX($F$19:$F$22,MATCH(AL$1,$C$12:$C$15,0),1))*(1+非r将兵属性验证!$AI32)</f>
        <v>407.23556987136197</v>
      </c>
      <c r="AN30" s="29">
        <f>([7]士兵阶位属性!$AA30*INDEX($G$12:$G$15,MATCH(AL$1,$C$12:$C$15,0),1)+[7]士兵训练属性!$AM31*INDEX($G$19:$G$22,MATCH(AL$1,$C$12:$C$15,0),1))*(1+非r将兵属性验证!$AI32)</f>
        <v>293.91784608106997</v>
      </c>
      <c r="AO30" s="29" t="e">
        <f>AM30/(非r将兵属性验证!$AG32*(1+非r将兵属性验证!$AI32))/INDEX($D$12:$E$15,MATCH(AL$1,$C$12:$C$15,0),MATCH(AM$4,$D$11:$E$11,0))</f>
        <v>#REF!</v>
      </c>
      <c r="AP30" s="29" t="e">
        <f>AN30/(非r将兵属性验证!$AH32*(1+非r将兵属性验证!$AJ32))/INDEX($D$12:$E$15,MATCH(AL$1,$C$12:$C$15,0),MATCH(AN$4,$D$11:$E$11,0))</f>
        <v>#REF!</v>
      </c>
      <c r="AQ30" s="1" t="e">
        <f t="shared" si="5"/>
        <v>#REF!</v>
      </c>
      <c r="AR30" s="29">
        <v>26</v>
      </c>
      <c r="AS30" s="29">
        <f>([7]士兵阶位属性!$T30*INDEX($F$12:$F$15,MATCH(AR$1,$C$12:$C$15,0),1)+[7]士兵训练属性!$AH31*INDEX($F$19:$F$22,MATCH(AR$1,$C$12:$C$15,0),1))*(1+非r将兵属性验证!$AI32)</f>
        <v>488.6826838456343</v>
      </c>
      <c r="AT30" s="29">
        <f>([7]士兵阶位属性!$AA30*INDEX($G$12:$G$15,MATCH(AR$1,$C$12:$C$15,0),1)+[7]士兵训练属性!$AM31*INDEX($G$19:$G$22,MATCH(AR$1,$C$12:$C$15,0),1))*(1+非r将兵属性验证!$AI32)</f>
        <v>290.37666721262332</v>
      </c>
      <c r="AU30" s="29" t="e">
        <f>AS30/(非r将兵属性验证!$AG32*(1+非r将兵属性验证!$AI32))/INDEX($D$12:$E$15,MATCH(AR$1,$C$12:$C$15,0),MATCH(AS$4,$D$11:$E$11,0))</f>
        <v>#REF!</v>
      </c>
      <c r="AV30" s="29" t="e">
        <f>AT30/(非r将兵属性验证!$AH32*(1+非r将兵属性验证!$AJ32))/INDEX($D$12:$E$15,MATCH(AR$1,$C$12:$C$15,0),MATCH(AT$4,$D$11:$E$11,0))</f>
        <v>#REF!</v>
      </c>
      <c r="AW30" s="1" t="e">
        <f t="shared" si="6"/>
        <v>#REF!</v>
      </c>
      <c r="BA30" s="16">
        <v>26</v>
      </c>
      <c r="BB30" s="16">
        <f t="shared" si="7"/>
        <v>59.491804989903315</v>
      </c>
      <c r="BC30" s="16">
        <f t="shared" si="0"/>
        <v>71.531813142621843</v>
      </c>
      <c r="BD30" s="16">
        <f t="shared" si="1"/>
        <v>70.115341595243194</v>
      </c>
      <c r="BE30" s="16">
        <f t="shared" si="2"/>
        <v>77.905935105825762</v>
      </c>
      <c r="BF30" s="16">
        <f t="shared" si="8"/>
        <v>0.83168316831683164</v>
      </c>
      <c r="BG30" s="16">
        <f t="shared" si="9"/>
        <v>1</v>
      </c>
      <c r="BH30" s="16">
        <f t="shared" si="10"/>
        <v>0.98019801980198018</v>
      </c>
      <c r="BI30" s="16">
        <f t="shared" si="11"/>
        <v>1.089108910891089</v>
      </c>
    </row>
    <row r="31" spans="6:61" x14ac:dyDescent="0.15">
      <c r="Z31" s="29">
        <v>27</v>
      </c>
      <c r="AA31" s="29">
        <f>([7]士兵阶位属性!$T31*INDEX($F$12:$F$15,MATCH(Z$1,$C$12:$C$15,0),1)+[7]士兵训练属性!$AH32*INDEX($F$19:$F$22,MATCH(Z$1,$C$12:$C$15,0),1))*(1+非r将兵属性验证!$AI33)</f>
        <v>215.78954876972767</v>
      </c>
      <c r="AB31" s="29">
        <f>([7]士兵阶位属性!$AA31*INDEX($G$12:$G$15,MATCH(Z$1,$C$12:$C$15,0),1)+[7]士兵训练属性!$AM32*INDEX($G$19:$G$22,MATCH(Z$1,$C$12:$C$15,0),1))*(1+非r将兵属性验证!$AI33)</f>
        <v>388.42118778550986</v>
      </c>
      <c r="AC31" s="29" t="e">
        <f>AA31/(非r将兵属性验证!$AG33*(1+非r将兵属性验证!$AI33))/INDEX($D$12:$E$15,MATCH(Z$1,$C$12:$C$15,0),MATCH(AA$4,$D$11:$E$11,0))</f>
        <v>#REF!</v>
      </c>
      <c r="AD31" s="29" t="e">
        <f>AB31/(非r将兵属性验证!$AH33*(1+非r将兵属性验证!$AJ33))/INDEX($D$12:$E$15,MATCH(Z$1,$C$12:$C$15,0),MATCH(AB$4,$D$11:$E$11,0))</f>
        <v>#REF!</v>
      </c>
      <c r="AE31" s="1" t="e">
        <f t="shared" si="3"/>
        <v>#REF!</v>
      </c>
      <c r="AF31" s="29">
        <v>27</v>
      </c>
      <c r="AG31" s="29">
        <f>([7]士兵阶位属性!$T31*INDEX($F$12:$F$15,MATCH(AF$1,$C$12:$C$15,0),1)+[7]士兵训练属性!$AH32*INDEX($F$19:$F$22,MATCH(AF$1,$C$12:$C$15,0),1))*(1+非r将兵属性验证!$AI33)</f>
        <v>366.84223290853708</v>
      </c>
      <c r="AH31" s="29">
        <f>([7]士兵阶位属性!$AA31*INDEX($G$12:$G$15,MATCH(AF$1,$C$12:$C$15,0),1)+[7]士兵训练属性!$AM32*INDEX($G$19:$G$22,MATCH(AF$1,$C$12:$C$15,0),1))*(1+非r将兵属性验证!$AI33)</f>
        <v>359.64924794954612</v>
      </c>
      <c r="AI31" s="29" t="e">
        <f>AG31/(非r将兵属性验证!$AG33*(1+非r将兵属性验证!$AI33))/INDEX($D$12:$E$15,MATCH(AF$1,$C$12:$C$15,0),MATCH(AG$4,$D$11:$E$11,0))</f>
        <v>#REF!</v>
      </c>
      <c r="AJ31" s="29" t="e">
        <f>AH31/(非r将兵属性验证!$AH33*(1+非r将兵属性验证!$AJ33))/INDEX($D$12:$E$15,MATCH(AF$1,$C$12:$C$15,0),MATCH(AH$4,$D$11:$E$11,0))</f>
        <v>#REF!</v>
      </c>
      <c r="AK31" s="1" t="e">
        <f t="shared" si="4"/>
        <v>#REF!</v>
      </c>
      <c r="AL31" s="29">
        <v>27</v>
      </c>
      <c r="AM31" s="29">
        <f>([7]士兵阶位属性!$T31*INDEX($F$12:$F$15,MATCH(AL$1,$C$12:$C$15,0),1)+[7]士兵训练属性!$AH32*INDEX($F$19:$F$22,MATCH(AL$1,$C$12:$C$15,0),1))*(1+非r将兵属性验证!$AI33)</f>
        <v>413.59663514197808</v>
      </c>
      <c r="AN31" s="29">
        <f>([7]士兵阶位属性!$AA31*INDEX($G$12:$G$15,MATCH(AL$1,$C$12:$C$15,0),1)+[7]士兵训练属性!$AM32*INDEX($G$19:$G$22,MATCH(AL$1,$C$12:$C$15,0),1))*(1+非r将兵属性验证!$AI33)</f>
        <v>298.50887579812326</v>
      </c>
      <c r="AO31" s="29" t="e">
        <f>AM31/(非r将兵属性验证!$AG33*(1+非r将兵属性验证!$AI33))/INDEX($D$12:$E$15,MATCH(AL$1,$C$12:$C$15,0),MATCH(AM$4,$D$11:$E$11,0))</f>
        <v>#REF!</v>
      </c>
      <c r="AP31" s="29" t="e">
        <f>AN31/(非r将兵属性验证!$AH33*(1+非r将兵属性验证!$AJ33))/INDEX($D$12:$E$15,MATCH(AL$1,$C$12:$C$15,0),MATCH(AN$4,$D$11:$E$11,0))</f>
        <v>#REF!</v>
      </c>
      <c r="AQ31" s="1" t="e">
        <f t="shared" si="5"/>
        <v>#REF!</v>
      </c>
      <c r="AR31" s="29">
        <v>27</v>
      </c>
      <c r="AS31" s="29">
        <f>([7]士兵阶位属性!$T31*INDEX($F$12:$F$15,MATCH(AR$1,$C$12:$C$15,0),1)+[7]士兵训练属性!$AH32*INDEX($F$19:$F$22,MATCH(AR$1,$C$12:$C$15,0),1))*(1+非r将兵属性验证!$AI33)</f>
        <v>496.31596217037367</v>
      </c>
      <c r="AT31" s="29">
        <f>([7]士兵阶位属性!$AA31*INDEX($G$12:$G$15,MATCH(AR$1,$C$12:$C$15,0),1)+[7]士兵训练属性!$AM32*INDEX($G$19:$G$22,MATCH(AR$1,$C$12:$C$15,0),1))*(1+非r将兵属性验证!$AI33)</f>
        <v>294.91238331862786</v>
      </c>
      <c r="AU31" s="29" t="e">
        <f>AS31/(非r将兵属性验证!$AG33*(1+非r将兵属性验证!$AI33))/INDEX($D$12:$E$15,MATCH(AR$1,$C$12:$C$15,0),MATCH(AS$4,$D$11:$E$11,0))</f>
        <v>#REF!</v>
      </c>
      <c r="AV31" s="29" t="e">
        <f>AT31/(非r将兵属性验证!$AH33*(1+非r将兵属性验证!$AJ33))/INDEX($D$12:$E$15,MATCH(AR$1,$C$12:$C$15,0),MATCH(AT$4,$D$11:$E$11,0))</f>
        <v>#REF!</v>
      </c>
      <c r="AW31" s="1" t="e">
        <f t="shared" si="6"/>
        <v>#REF!</v>
      </c>
      <c r="BA31" s="16">
        <v>27</v>
      </c>
      <c r="BB31" s="16">
        <f t="shared" si="7"/>
        <v>60.421073655523749</v>
      </c>
      <c r="BC31" s="16">
        <f t="shared" si="0"/>
        <v>72.649148085808321</v>
      </c>
      <c r="BD31" s="16">
        <f t="shared" si="1"/>
        <v>71.210551094010128</v>
      </c>
      <c r="BE31" s="16">
        <f t="shared" si="2"/>
        <v>79.122834548900158</v>
      </c>
      <c r="BF31" s="16">
        <f t="shared" si="8"/>
        <v>0.83168316831683164</v>
      </c>
      <c r="BG31" s="16">
        <f t="shared" si="9"/>
        <v>1</v>
      </c>
      <c r="BH31" s="16">
        <f t="shared" si="10"/>
        <v>0.98019801980198007</v>
      </c>
      <c r="BI31" s="16">
        <f t="shared" si="11"/>
        <v>1.0891089108910892</v>
      </c>
    </row>
    <row r="32" spans="6:61" x14ac:dyDescent="0.15">
      <c r="Z32" s="29">
        <v>28</v>
      </c>
      <c r="AA32" s="29">
        <f>([7]士兵阶位属性!$T32*INDEX($F$12:$F$15,MATCH(Z$1,$C$12:$C$15,0),1)+[7]士兵训练属性!$AH33*INDEX($F$19:$F$22,MATCH(Z$1,$C$12:$C$15,0),1))*(1+非r将兵属性验证!$AI34)</f>
        <v>219.13925993828346</v>
      </c>
      <c r="AB32" s="29">
        <f>([7]士兵阶位属性!$AA32*INDEX($G$12:$G$15,MATCH(Z$1,$C$12:$C$15,0),1)+[7]士兵训练属性!$AM33*INDEX($G$19:$G$22,MATCH(Z$1,$C$12:$C$15,0),1))*(1+非r将兵属性验证!$AI34)</f>
        <v>394.45066788891023</v>
      </c>
      <c r="AC32" s="29" t="e">
        <f>AA32/(非r将兵属性验证!$AG34*(1+非r将兵属性验证!$AI34))/INDEX($D$12:$E$15,MATCH(Z$1,$C$12:$C$15,0),MATCH(AA$4,$D$11:$E$11,0))</f>
        <v>#REF!</v>
      </c>
      <c r="AD32" s="29" t="e">
        <f>AB32/(非r将兵属性验证!$AH34*(1+非r将兵属性验证!$AJ34))/INDEX($D$12:$E$15,MATCH(Z$1,$C$12:$C$15,0),MATCH(AB$4,$D$11:$E$11,0))</f>
        <v>#REF!</v>
      </c>
      <c r="AE32" s="1" t="e">
        <f t="shared" si="3"/>
        <v>#REF!</v>
      </c>
      <c r="AF32" s="29">
        <v>28</v>
      </c>
      <c r="AG32" s="29">
        <f>([7]士兵阶位属性!$T32*INDEX($F$12:$F$15,MATCH(AF$1,$C$12:$C$15,0),1)+[7]士兵训练属性!$AH33*INDEX($F$19:$F$22,MATCH(AF$1,$C$12:$C$15,0),1))*(1+非r将兵属性验证!$AI34)</f>
        <v>372.53674189508189</v>
      </c>
      <c r="AH32" s="29">
        <f>([7]士兵阶位属性!$AA32*INDEX($G$12:$G$15,MATCH(AF$1,$C$12:$C$15,0),1)+[7]士兵训练属性!$AM33*INDEX($G$19:$G$22,MATCH(AF$1,$C$12:$C$15,0),1))*(1+非r将兵属性验证!$AI34)</f>
        <v>365.23209989713905</v>
      </c>
      <c r="AI32" s="29" t="e">
        <f>AG32/(非r将兵属性验证!$AG34*(1+非r将兵属性验证!$AI34))/INDEX($D$12:$E$15,MATCH(AF$1,$C$12:$C$15,0),MATCH(AG$4,$D$11:$E$11,0))</f>
        <v>#REF!</v>
      </c>
      <c r="AJ32" s="29" t="e">
        <f>AH32/(非r将兵属性验证!$AH34*(1+非r将兵属性验证!$AJ34))/INDEX($D$12:$E$15,MATCH(AF$1,$C$12:$C$15,0),MATCH(AH$4,$D$11:$E$11,0))</f>
        <v>#REF!</v>
      </c>
      <c r="AK32" s="1" t="e">
        <f t="shared" si="4"/>
        <v>#REF!</v>
      </c>
      <c r="AL32" s="29">
        <v>28</v>
      </c>
      <c r="AM32" s="29">
        <f>([7]士兵阶位属性!$T32*INDEX($F$12:$F$15,MATCH(AL$1,$C$12:$C$15,0),1)+[7]士兵训练属性!$AH33*INDEX($F$19:$F$22,MATCH(AL$1,$C$12:$C$15,0),1))*(1+非r将兵属性验证!$AI34)</f>
        <v>420.01691488170991</v>
      </c>
      <c r="AN32" s="29">
        <f>([7]士兵阶位属性!$AA32*INDEX($G$12:$G$15,MATCH(AL$1,$C$12:$C$15,0),1)+[7]士兵训练属性!$AM33*INDEX($G$19:$G$22,MATCH(AL$1,$C$12:$C$15,0),1))*(1+非r将兵属性验证!$AI34)</f>
        <v>303.14264291462541</v>
      </c>
      <c r="AO32" s="29" t="e">
        <f>AM32/(非r将兵属性验证!$AG34*(1+非r将兵属性验证!$AI34))/INDEX($D$12:$E$15,MATCH(AL$1,$C$12:$C$15,0),MATCH(AM$4,$D$11:$E$11,0))</f>
        <v>#REF!</v>
      </c>
      <c r="AP32" s="29" t="e">
        <f>AN32/(非r将兵属性验证!$AH34*(1+非r将兵属性验证!$AJ34))/INDEX($D$12:$E$15,MATCH(AL$1,$C$12:$C$15,0),MATCH(AN$4,$D$11:$E$11,0))</f>
        <v>#REF!</v>
      </c>
      <c r="AQ32" s="1" t="e">
        <f t="shared" si="5"/>
        <v>#REF!</v>
      </c>
      <c r="AR32" s="29">
        <v>28</v>
      </c>
      <c r="AS32" s="29">
        <f>([7]士兵阶位属性!$T32*INDEX($F$12:$F$15,MATCH(AR$1,$C$12:$C$15,0),1)+[7]士兵训练属性!$AH33*INDEX($F$19:$F$22,MATCH(AR$1,$C$12:$C$15,0),1))*(1+非r将兵属性验证!$AI34)</f>
        <v>504.02029785805189</v>
      </c>
      <c r="AT32" s="29">
        <f>([7]士兵阶位属性!$AA32*INDEX($G$12:$G$15,MATCH(AR$1,$C$12:$C$15,0),1)+[7]士兵训练属性!$AM33*INDEX($G$19:$G$22,MATCH(AR$1,$C$12:$C$15,0),1))*(1+非r将兵属性验证!$AI34)</f>
        <v>299.49032191565402</v>
      </c>
      <c r="AU32" s="29" t="e">
        <f>AS32/(非r将兵属性验证!$AG34*(1+非r将兵属性验证!$AI34))/INDEX($D$12:$E$15,MATCH(AR$1,$C$12:$C$15,0),MATCH(AS$4,$D$11:$E$11,0))</f>
        <v>#REF!</v>
      </c>
      <c r="AV32" s="29" t="e">
        <f>AT32/(非r将兵属性验证!$AH34*(1+非r将兵属性验证!$AJ34))/INDEX($D$12:$E$15,MATCH(AR$1,$C$12:$C$15,0),MATCH(AT$4,$D$11:$E$11,0))</f>
        <v>#REF!</v>
      </c>
      <c r="AW32" s="1" t="e">
        <f t="shared" si="6"/>
        <v>#REF!</v>
      </c>
      <c r="BA32" s="16">
        <v>28</v>
      </c>
      <c r="BB32" s="16">
        <f t="shared" si="7"/>
        <v>61.358992782719369</v>
      </c>
      <c r="BC32" s="16">
        <f t="shared" si="0"/>
        <v>73.776884179222094</v>
      </c>
      <c r="BD32" s="16">
        <f t="shared" si="1"/>
        <v>72.315955779633526</v>
      </c>
      <c r="BE32" s="16">
        <f t="shared" si="2"/>
        <v>80.351061977370591</v>
      </c>
      <c r="BF32" s="16">
        <f t="shared" si="8"/>
        <v>0.83168316831683176</v>
      </c>
      <c r="BG32" s="16">
        <f t="shared" si="9"/>
        <v>1</v>
      </c>
      <c r="BH32" s="16">
        <f t="shared" si="10"/>
        <v>0.98019801980198007</v>
      </c>
      <c r="BI32" s="16">
        <f t="shared" si="11"/>
        <v>1.089108910891089</v>
      </c>
    </row>
    <row r="33" spans="26:61" x14ac:dyDescent="0.15">
      <c r="Z33" s="29">
        <v>29</v>
      </c>
      <c r="AA33" s="29">
        <f>([7]士兵阶位属性!$T33*INDEX($F$12:$F$15,MATCH(Z$1,$C$12:$C$15,0),1)+[7]士兵训练属性!$AH34*INDEX($F$19:$F$22,MATCH(Z$1,$C$12:$C$15,0),1))*(1+非r将兵属性验证!$AI35)</f>
        <v>222.48833665697069</v>
      </c>
      <c r="AB33" s="29">
        <f>([7]士兵阶位属性!$AA33*INDEX($G$12:$G$15,MATCH(Z$1,$C$12:$C$15,0),1)+[7]士兵训练属性!$AM34*INDEX($G$19:$G$22,MATCH(Z$1,$C$12:$C$15,0),1))*(1+非r将兵属性验证!$AI35)</f>
        <v>400.47900598254722</v>
      </c>
      <c r="AC33" s="29" t="e">
        <f>AA33/(非r将兵属性验证!$AG35*(1+非r将兵属性验证!$AI35))/INDEX($D$12:$E$15,MATCH(Z$1,$C$12:$C$15,0),MATCH(AA$4,$D$11:$E$11,0))</f>
        <v>#REF!</v>
      </c>
      <c r="AD33" s="29" t="e">
        <f>AB33/(非r将兵属性验证!$AH35*(1+非r将兵属性验证!$AJ35))/INDEX($D$12:$E$15,MATCH(Z$1,$C$12:$C$15,0),MATCH(AB$4,$D$11:$E$11,0))</f>
        <v>#REF!</v>
      </c>
      <c r="AE33" s="1" t="e">
        <f t="shared" si="3"/>
        <v>#REF!</v>
      </c>
      <c r="AF33" s="29">
        <v>29</v>
      </c>
      <c r="AG33" s="29">
        <f>([7]士兵阶位属性!$T33*INDEX($F$12:$F$15,MATCH(AF$1,$C$12:$C$15,0),1)+[7]士兵训练属性!$AH34*INDEX($F$19:$F$22,MATCH(AF$1,$C$12:$C$15,0),1))*(1+非r将兵属性验证!$AI35)</f>
        <v>378.23017231685014</v>
      </c>
      <c r="AH33" s="29">
        <f>([7]士兵阶位属性!$AA33*INDEX($G$12:$G$15,MATCH(AF$1,$C$12:$C$15,0),1)+[7]士兵训练属性!$AM34*INDEX($G$19:$G$22,MATCH(AF$1,$C$12:$C$15,0),1))*(1+非r将兵属性验证!$AI35)</f>
        <v>370.81389442828447</v>
      </c>
      <c r="AI33" s="29" t="e">
        <f>AG33/(非r将兵属性验证!$AG35*(1+非r将兵属性验证!$AI35))/INDEX($D$12:$E$15,MATCH(AF$1,$C$12:$C$15,0),MATCH(AG$4,$D$11:$E$11,0))</f>
        <v>#REF!</v>
      </c>
      <c r="AJ33" s="29" t="e">
        <f>AH33/(非r将兵属性验证!$AH35*(1+非r将兵属性验证!$AJ35))/INDEX($D$12:$E$15,MATCH(AF$1,$C$12:$C$15,0),MATCH(AH$4,$D$11:$E$11,0))</f>
        <v>#REF!</v>
      </c>
      <c r="AK33" s="1" t="e">
        <f t="shared" si="4"/>
        <v>#REF!</v>
      </c>
      <c r="AL33" s="29">
        <v>29</v>
      </c>
      <c r="AM33" s="29">
        <f>([7]士兵阶位属性!$T33*INDEX($F$12:$F$15,MATCH(AL$1,$C$12:$C$15,0),1)+[7]士兵训练属性!$AH34*INDEX($F$19:$F$22,MATCH(AL$1,$C$12:$C$15,0),1))*(1+非r将兵属性验证!$AI35)</f>
        <v>426.43597859252708</v>
      </c>
      <c r="AN33" s="29">
        <f>([7]士兵阶位属性!$AA33*INDEX($G$12:$G$15,MATCH(AL$1,$C$12:$C$15,0),1)+[7]士兵训练属性!$AM34*INDEX($G$19:$G$22,MATCH(AL$1,$C$12:$C$15,0),1))*(1+非r将兵属性验证!$AI35)</f>
        <v>307.77553237547613</v>
      </c>
      <c r="AO33" s="29" t="e">
        <f>AM33/(非r将兵属性验证!$AG35*(1+非r将兵属性验证!$AI35))/INDEX($D$12:$E$15,MATCH(AL$1,$C$12:$C$15,0),MATCH(AM$4,$D$11:$E$11,0))</f>
        <v>#REF!</v>
      </c>
      <c r="AP33" s="29" t="e">
        <f>AN33/(非r将兵属性验证!$AH35*(1+非r将兵属性验证!$AJ35))/INDEX($D$12:$E$15,MATCH(AL$1,$C$12:$C$15,0),MATCH(AN$4,$D$11:$E$11,0))</f>
        <v>#REF!</v>
      </c>
      <c r="AQ33" s="1" t="e">
        <f t="shared" si="5"/>
        <v>#REF!</v>
      </c>
      <c r="AR33" s="29">
        <v>29</v>
      </c>
      <c r="AS33" s="29">
        <f>([7]士兵阶位属性!$T33*INDEX($F$12:$F$15,MATCH(AR$1,$C$12:$C$15,0),1)+[7]士兵训练属性!$AH34*INDEX($F$19:$F$22,MATCH(AR$1,$C$12:$C$15,0),1))*(1+非r将兵属性验证!$AI35)</f>
        <v>511.72317431103255</v>
      </c>
      <c r="AT33" s="29">
        <f>([7]士兵阶位属性!$AA33*INDEX($G$12:$G$15,MATCH(AR$1,$C$12:$C$15,0),1)+[7]士兵训练属性!$AM34*INDEX($G$19:$G$22,MATCH(AR$1,$C$12:$C$15,0),1))*(1+非r将兵属性验证!$AI35)</f>
        <v>304.06739343119324</v>
      </c>
      <c r="AU33" s="29" t="e">
        <f>AS33/(非r将兵属性验证!$AG35*(1+非r将兵属性验证!$AI35))/INDEX($D$12:$E$15,MATCH(AR$1,$C$12:$C$15,0),MATCH(AS$4,$D$11:$E$11,0))</f>
        <v>#REF!</v>
      </c>
      <c r="AV33" s="29" t="e">
        <f>AT33/(非r将兵属性验证!$AH35*(1+非r将兵属性验证!$AJ35))/INDEX($D$12:$E$15,MATCH(AR$1,$C$12:$C$15,0),MATCH(AT$4,$D$11:$E$11,0))</f>
        <v>#REF!</v>
      </c>
      <c r="AW33" s="1" t="e">
        <f t="shared" si="6"/>
        <v>#REF!</v>
      </c>
      <c r="BA33" s="16">
        <v>29</v>
      </c>
      <c r="BB33" s="16">
        <f t="shared" si="7"/>
        <v>62.296734263951791</v>
      </c>
      <c r="BC33" s="16">
        <f t="shared" si="0"/>
        <v>74.904406674513467</v>
      </c>
      <c r="BD33" s="16">
        <f t="shared" si="1"/>
        <v>73.421151096800315</v>
      </c>
      <c r="BE33" s="16">
        <f t="shared" si="2"/>
        <v>81.579056774222579</v>
      </c>
      <c r="BF33" s="16">
        <f t="shared" si="8"/>
        <v>0.83168316831683164</v>
      </c>
      <c r="BG33" s="16">
        <f t="shared" si="9"/>
        <v>1</v>
      </c>
      <c r="BH33" s="16">
        <f t="shared" si="10"/>
        <v>0.98019801980198007</v>
      </c>
      <c r="BI33" s="16">
        <f t="shared" si="11"/>
        <v>1.089108910891089</v>
      </c>
    </row>
    <row r="34" spans="26:61" x14ac:dyDescent="0.15">
      <c r="Z34" s="29">
        <v>30</v>
      </c>
      <c r="AA34" s="29">
        <f>([7]士兵阶位属性!$T34*INDEX($F$12:$F$15,MATCH(Z$1,$C$12:$C$15,0),1)+[7]士兵训练属性!$AH35*INDEX($F$19:$F$22,MATCH(Z$1,$C$12:$C$15,0),1))*(1+非r将兵属性验证!$AI36)</f>
        <v>225.82326004346103</v>
      </c>
      <c r="AB34" s="29">
        <f>([7]士兵阶位属性!$AA34*INDEX($G$12:$G$15,MATCH(Z$1,$C$12:$C$15,0),1)+[7]士兵训练属性!$AM35*INDEX($G$19:$G$22,MATCH(Z$1,$C$12:$C$15,0),1))*(1+非r将兵属性验证!$AI36)</f>
        <v>406.48186807822987</v>
      </c>
      <c r="AC34" s="29" t="e">
        <f>AA34/(非r将兵属性验证!$AG36*(1+非r将兵属性验证!$AI36))/INDEX($D$12:$E$15,MATCH(Z$1,$C$12:$C$15,0),MATCH(AA$4,$D$11:$E$11,0))</f>
        <v>#REF!</v>
      </c>
      <c r="AD34" s="29" t="e">
        <f>AB34/(非r将兵属性验证!$AH36*(1+非r将兵属性验证!$AJ36))/INDEX($D$12:$E$15,MATCH(Z$1,$C$12:$C$15,0),MATCH(AB$4,$D$11:$E$11,0))</f>
        <v>#REF!</v>
      </c>
      <c r="AE34" s="1" t="e">
        <f t="shared" si="3"/>
        <v>#REF!</v>
      </c>
      <c r="AF34" s="29">
        <v>30</v>
      </c>
      <c r="AG34" s="29">
        <f>([7]士兵阶位属性!$T34*INDEX($F$12:$F$15,MATCH(AF$1,$C$12:$C$15,0),1)+[7]士兵训练属性!$AH35*INDEX($F$19:$F$22,MATCH(AF$1,$C$12:$C$15,0),1))*(1+非r将兵属性验证!$AI36)</f>
        <v>383.89954207388377</v>
      </c>
      <c r="AH34" s="29">
        <f>([7]士兵阶位属性!$AA34*INDEX($G$12:$G$15,MATCH(AF$1,$C$12:$C$15,0),1)+[7]士兵训练属性!$AM35*INDEX($G$19:$G$22,MATCH(AF$1,$C$12:$C$15,0),1))*(1+非r将兵属性验证!$AI36)</f>
        <v>376.3721000724351</v>
      </c>
      <c r="AI34" s="29" t="e">
        <f>AG34/(非r将兵属性验证!$AG36*(1+非r将兵属性验证!$AI36))/INDEX($D$12:$E$15,MATCH(AF$1,$C$12:$C$15,0),MATCH(AG$4,$D$11:$E$11,0))</f>
        <v>#REF!</v>
      </c>
      <c r="AJ34" s="29" t="e">
        <f>AH34/(非r将兵属性验证!$AH36*(1+非r将兵属性验证!$AJ36))/INDEX($D$12:$E$15,MATCH(AF$1,$C$12:$C$15,0),MATCH(AH$4,$D$11:$E$11,0))</f>
        <v>#REF!</v>
      </c>
      <c r="AK34" s="1" t="e">
        <f t="shared" si="4"/>
        <v>#REF!</v>
      </c>
      <c r="AL34" s="29">
        <v>30</v>
      </c>
      <c r="AM34" s="29">
        <f>([7]士兵阶位属性!$T34*INDEX($F$12:$F$15,MATCH(AL$1,$C$12:$C$15,0),1)+[7]士兵训练属性!$AH35*INDEX($F$19:$F$22,MATCH(AL$1,$C$12:$C$15,0),1))*(1+非r将兵属性验证!$AI36)</f>
        <v>432.82791508330035</v>
      </c>
      <c r="AN34" s="29">
        <f>([7]士兵阶位属性!$AA34*INDEX($G$12:$G$15,MATCH(AL$1,$C$12:$C$15,0),1)+[7]士兵训练属性!$AM35*INDEX($G$19:$G$22,MATCH(AL$1,$C$12:$C$15,0),1))*(1+非r将兵属性验证!$AI36)</f>
        <v>312.38884306012108</v>
      </c>
      <c r="AO34" s="29" t="e">
        <f>AM34/(非r将兵属性验证!$AG36*(1+非r将兵属性验证!$AI36))/INDEX($D$12:$E$15,MATCH(AL$1,$C$12:$C$15,0),MATCH(AM$4,$D$11:$E$11,0))</f>
        <v>#REF!</v>
      </c>
      <c r="AP34" s="29" t="e">
        <f>AN34/(非r将兵属性验证!$AH36*(1+非r将兵属性验证!$AJ36))/INDEX($D$12:$E$15,MATCH(AL$1,$C$12:$C$15,0),MATCH(AN$4,$D$11:$E$11,0))</f>
        <v>#REF!</v>
      </c>
      <c r="AQ34" s="1" t="e">
        <f t="shared" si="5"/>
        <v>#REF!</v>
      </c>
      <c r="AR34" s="29">
        <v>30</v>
      </c>
      <c r="AS34" s="29">
        <f>([7]士兵阶位属性!$T34*INDEX($F$12:$F$15,MATCH(AR$1,$C$12:$C$15,0),1)+[7]士兵训练属性!$AH35*INDEX($F$19:$F$22,MATCH(AR$1,$C$12:$C$15,0),1))*(1+非r将兵属性验证!$AI36)</f>
        <v>519.39349809996031</v>
      </c>
      <c r="AT34" s="29">
        <f>([7]士兵阶位属性!$AA34*INDEX($G$12:$G$15,MATCH(AR$1,$C$12:$C$15,0),1)+[7]士兵训练属性!$AM35*INDEX($G$19:$G$22,MATCH(AR$1,$C$12:$C$15,0),1))*(1+非r将兵属性验证!$AI36)</f>
        <v>308.62512205939674</v>
      </c>
      <c r="AU34" s="29" t="e">
        <f>AS34/(非r将兵属性验证!$AG36*(1+非r将兵属性验证!$AI36))/INDEX($D$12:$E$15,MATCH(AR$1,$C$12:$C$15,0),MATCH(AS$4,$D$11:$E$11,0))</f>
        <v>#REF!</v>
      </c>
      <c r="AV34" s="29" t="e">
        <f>AT34/(非r将兵属性验证!$AH36*(1+非r将兵属性验证!$AJ36))/INDEX($D$12:$E$15,MATCH(AR$1,$C$12:$C$15,0),MATCH(AT$4,$D$11:$E$11,0))</f>
        <v>#REF!</v>
      </c>
      <c r="AW34" s="1" t="e">
        <f t="shared" si="6"/>
        <v>#REF!</v>
      </c>
      <c r="BA34" s="16">
        <v>30</v>
      </c>
      <c r="BB34" s="16">
        <f t="shared" si="7"/>
        <v>63.230512812169096</v>
      </c>
      <c r="BC34" s="16">
        <f t="shared" si="0"/>
        <v>76.027164214631881</v>
      </c>
      <c r="BD34" s="16">
        <f t="shared" si="1"/>
        <v>74.521675814342146</v>
      </c>
      <c r="BE34" s="16">
        <f t="shared" si="2"/>
        <v>82.801862015935711</v>
      </c>
      <c r="BF34" s="16">
        <f t="shared" si="8"/>
        <v>0.83168316831683176</v>
      </c>
      <c r="BG34" s="16">
        <f t="shared" si="9"/>
        <v>1</v>
      </c>
      <c r="BH34" s="16">
        <f t="shared" si="10"/>
        <v>0.98019801980198029</v>
      </c>
      <c r="BI34" s="16">
        <f t="shared" si="11"/>
        <v>1.0891089108910892</v>
      </c>
    </row>
    <row r="35" spans="26:61" x14ac:dyDescent="0.15">
      <c r="Z35" s="29">
        <v>31</v>
      </c>
      <c r="AA35" s="29">
        <f>([7]士兵阶位属性!$T35*INDEX($F$12:$F$15,MATCH(Z$1,$C$12:$C$15,0),1)+[7]士兵训练属性!$AH36*INDEX($F$19:$F$22,MATCH(Z$1,$C$12:$C$15,0),1))*(1+非r将兵属性验证!$AI37)</f>
        <v>229.18884972355738</v>
      </c>
      <c r="AB35" s="29">
        <f>([7]士兵阶位属性!$AA35*INDEX($G$12:$G$15,MATCH(Z$1,$C$12:$C$15,0),1)+[7]士兵训练属性!$AM36*INDEX($G$19:$G$22,MATCH(Z$1,$C$12:$C$15,0),1))*(1+非r将兵属性验证!$AI37)</f>
        <v>412.53992950240331</v>
      </c>
      <c r="AC35" s="29" t="e">
        <f>AA35/(非r将兵属性验证!$AG37*(1+非r将兵属性验证!$AI37))/INDEX($D$12:$E$15,MATCH(Z$1,$C$12:$C$15,0),MATCH(AA$4,$D$11:$E$11,0))</f>
        <v>#REF!</v>
      </c>
      <c r="AD35" s="29" t="e">
        <f>AB35/(非r将兵属性验证!$AH37*(1+非r将兵属性验证!$AJ37))/INDEX($D$12:$E$15,MATCH(Z$1,$C$12:$C$15,0),MATCH(AB$4,$D$11:$E$11,0))</f>
        <v>#REF!</v>
      </c>
      <c r="AE35" s="1" t="e">
        <f t="shared" si="3"/>
        <v>#REF!</v>
      </c>
      <c r="AF35" s="29">
        <v>31</v>
      </c>
      <c r="AG35" s="29">
        <f>([7]士兵阶位属性!$T35*INDEX($F$12:$F$15,MATCH(AF$1,$C$12:$C$15,0),1)+[7]士兵训练属性!$AH36*INDEX($F$19:$F$22,MATCH(AF$1,$C$12:$C$15,0),1))*(1+非r将兵属性验证!$AI37)</f>
        <v>389.62104453004758</v>
      </c>
      <c r="AH35" s="29">
        <f>([7]士兵阶位属性!$AA35*INDEX($G$12:$G$15,MATCH(AF$1,$C$12:$C$15,0),1)+[7]士兵训练属性!$AM36*INDEX($G$19:$G$22,MATCH(AF$1,$C$12:$C$15,0),1))*(1+非r将兵属性验证!$AI37)</f>
        <v>381.98141620592895</v>
      </c>
      <c r="AI35" s="29" t="e">
        <f>AG35/(非r将兵属性验证!$AG37*(1+非r将兵属性验证!$AI37))/INDEX($D$12:$E$15,MATCH(AF$1,$C$12:$C$15,0),MATCH(AG$4,$D$11:$E$11,0))</f>
        <v>#REF!</v>
      </c>
      <c r="AJ35" s="29" t="e">
        <f>AH35/(非r将兵属性验证!$AH37*(1+非r将兵属性验证!$AJ37))/INDEX($D$12:$E$15,MATCH(AF$1,$C$12:$C$15,0),MATCH(AH$4,$D$11:$E$11,0))</f>
        <v>#REF!</v>
      </c>
      <c r="AK35" s="1" t="e">
        <f t="shared" si="4"/>
        <v>#REF!</v>
      </c>
      <c r="AL35" s="29">
        <v>31</v>
      </c>
      <c r="AM35" s="29">
        <f>([7]士兵阶位属性!$T35*INDEX($F$12:$F$15,MATCH(AL$1,$C$12:$C$15,0),1)+[7]士兵训练属性!$AH36*INDEX($F$19:$F$22,MATCH(AL$1,$C$12:$C$15,0),1))*(1+非r将兵属性验证!$AI37)</f>
        <v>439.27862863681827</v>
      </c>
      <c r="AN35" s="29">
        <f>([7]士兵阶位属性!$AA35*INDEX($G$12:$G$15,MATCH(AL$1,$C$12:$C$15,0),1)+[7]士兵训练属性!$AM36*INDEX($G$19:$G$22,MATCH(AL$1,$C$12:$C$15,0),1))*(1+非r将兵属性验证!$AI37)</f>
        <v>317.04457545092106</v>
      </c>
      <c r="AO35" s="29" t="e">
        <f>AM35/(非r将兵属性验证!$AG37*(1+非r将兵属性验证!$AI37))/INDEX($D$12:$E$15,MATCH(AL$1,$C$12:$C$15,0),MATCH(AM$4,$D$11:$E$11,0))</f>
        <v>#REF!</v>
      </c>
      <c r="AP35" s="29" t="e">
        <f>AN35/(非r将兵属性验证!$AH37*(1+非r将兵属性验证!$AJ37))/INDEX($D$12:$E$15,MATCH(AL$1,$C$12:$C$15,0),MATCH(AN$4,$D$11:$E$11,0))</f>
        <v>#REF!</v>
      </c>
      <c r="AQ35" s="1" t="e">
        <f t="shared" si="5"/>
        <v>#REF!</v>
      </c>
      <c r="AR35" s="29">
        <v>31</v>
      </c>
      <c r="AS35" s="29">
        <f>([7]士兵阶位属性!$T35*INDEX($F$12:$F$15,MATCH(AR$1,$C$12:$C$15,0),1)+[7]士兵训练属性!$AH36*INDEX($F$19:$F$22,MATCH(AR$1,$C$12:$C$15,0),1))*(1+非r将兵属性验证!$AI37)</f>
        <v>527.13435436418195</v>
      </c>
      <c r="AT35" s="29">
        <f>([7]士兵阶位属性!$AA35*INDEX($G$12:$G$15,MATCH(AR$1,$C$12:$C$15,0),1)+[7]士兵训练属性!$AM36*INDEX($G$19:$G$22,MATCH(AR$1,$C$12:$C$15,0),1))*(1+非r将兵属性验证!$AI37)</f>
        <v>313.22476128886177</v>
      </c>
      <c r="AU35" s="29" t="e">
        <f>AS35/(非r将兵属性验证!$AG37*(1+非r将兵属性验证!$AI37))/INDEX($D$12:$E$15,MATCH(AR$1,$C$12:$C$15,0),MATCH(AS$4,$D$11:$E$11,0))</f>
        <v>#REF!</v>
      </c>
      <c r="AV35" s="29" t="e">
        <f>AT35/(非r将兵属性验证!$AH37*(1+非r将兵属性验证!$AJ37))/INDEX($D$12:$E$15,MATCH(AR$1,$C$12:$C$15,0),MATCH(AT$4,$D$11:$E$11,0))</f>
        <v>#REF!</v>
      </c>
      <c r="AW35" s="1" t="e">
        <f t="shared" si="6"/>
        <v>#REF!</v>
      </c>
      <c r="BA35" s="16">
        <v>31</v>
      </c>
      <c r="BB35" s="16">
        <f t="shared" si="7"/>
        <v>64.172877922596072</v>
      </c>
      <c r="BC35" s="16">
        <f t="shared" si="0"/>
        <v>77.160246073597648</v>
      </c>
      <c r="BD35" s="16">
        <f t="shared" si="1"/>
        <v>75.632320408773921</v>
      </c>
      <c r="BE35" s="16">
        <f t="shared" si="2"/>
        <v>84.035911565304374</v>
      </c>
      <c r="BF35" s="16">
        <f t="shared" si="8"/>
        <v>0.83168316831683176</v>
      </c>
      <c r="BG35" s="16">
        <f t="shared" si="9"/>
        <v>1</v>
      </c>
      <c r="BH35" s="16">
        <f t="shared" si="10"/>
        <v>0.98019801980198007</v>
      </c>
      <c r="BI35" s="16">
        <f t="shared" si="11"/>
        <v>1.0891089108910892</v>
      </c>
    </row>
    <row r="36" spans="26:61" x14ac:dyDescent="0.15">
      <c r="Z36" s="29">
        <v>32</v>
      </c>
      <c r="AA36" s="29">
        <f>([7]士兵阶位属性!$T36*INDEX($F$12:$F$15,MATCH(Z$1,$C$12:$C$15,0),1)+[7]士兵训练属性!$AH37*INDEX($F$19:$F$22,MATCH(Z$1,$C$12:$C$15,0),1))*(1+非r将兵属性验证!$AI38)</f>
        <v>232.58554016783077</v>
      </c>
      <c r="AB36" s="29">
        <f>([7]士兵阶位属性!$AA36*INDEX($G$12:$G$15,MATCH(Z$1,$C$12:$C$15,0),1)+[7]士兵训练属性!$AM37*INDEX($G$19:$G$22,MATCH(Z$1,$C$12:$C$15,0),1))*(1+非r将兵属性验证!$AI38)</f>
        <v>418.65397230209544</v>
      </c>
      <c r="AC36" s="29" t="e">
        <f>AA36/(非r将兵属性验证!$AG38*(1+非r将兵属性验证!$AI38))/INDEX($D$12:$E$15,MATCH(Z$1,$C$12:$C$15,0),MATCH(AA$4,$D$11:$E$11,0))</f>
        <v>#REF!</v>
      </c>
      <c r="AD36" s="29" t="e">
        <f>AB36/(非r将兵属性验证!$AH38*(1+非r将兵属性验证!$AJ38))/INDEX($D$12:$E$15,MATCH(Z$1,$C$12:$C$15,0),MATCH(AB$4,$D$11:$E$11,0))</f>
        <v>#REF!</v>
      </c>
      <c r="AE36" s="1" t="e">
        <f t="shared" si="3"/>
        <v>#REF!</v>
      </c>
      <c r="AF36" s="29">
        <v>32</v>
      </c>
      <c r="AG36" s="29">
        <f>([7]士兵阶位属性!$T36*INDEX($F$12:$F$15,MATCH(AF$1,$C$12:$C$15,0),1)+[7]士兵训练属性!$AH37*INDEX($F$19:$F$22,MATCH(AF$1,$C$12:$C$15,0),1))*(1+非r将兵属性验证!$AI38)</f>
        <v>395.39541828531236</v>
      </c>
      <c r="AH36" s="29">
        <f>([7]士兵阶位属性!$AA36*INDEX($G$12:$G$15,MATCH(AF$1,$C$12:$C$15,0),1)+[7]士兵训练属性!$AM37*INDEX($G$19:$G$22,MATCH(AF$1,$C$12:$C$15,0),1))*(1+非r将兵属性验证!$AI38)</f>
        <v>387.64256694638465</v>
      </c>
      <c r="AI36" s="29" t="e">
        <f>AG36/(非r将兵属性验证!$AG38*(1+非r将兵属性验证!$AI38))/INDEX($D$12:$E$15,MATCH(AF$1,$C$12:$C$15,0),MATCH(AG$4,$D$11:$E$11,0))</f>
        <v>#REF!</v>
      </c>
      <c r="AJ36" s="29" t="e">
        <f>AH36/(非r将兵属性验证!$AH38*(1+非r将兵属性验证!$AJ38))/INDEX($D$12:$E$15,MATCH(AF$1,$C$12:$C$15,0),MATCH(AH$4,$D$11:$E$11,0))</f>
        <v>#REF!</v>
      </c>
      <c r="AK36" s="1" t="e">
        <f t="shared" si="4"/>
        <v>#REF!</v>
      </c>
      <c r="AL36" s="29">
        <v>32</v>
      </c>
      <c r="AM36" s="29">
        <f>([7]士兵阶位属性!$T36*INDEX($F$12:$F$15,MATCH(AL$1,$C$12:$C$15,0),1)+[7]士兵训练属性!$AH37*INDEX($F$19:$F$22,MATCH(AL$1,$C$12:$C$15,0),1))*(1+非r将兵属性验证!$AI38)</f>
        <v>445.78895198834232</v>
      </c>
      <c r="AN36" s="29">
        <f>([7]士兵阶位属性!$AA36*INDEX($G$12:$G$15,MATCH(AL$1,$C$12:$C$15,0),1)+[7]士兵训练属性!$AM37*INDEX($G$19:$G$22,MATCH(AL$1,$C$12:$C$15,0),1))*(1+非r将兵属性验证!$AI38)</f>
        <v>321.74333056549926</v>
      </c>
      <c r="AO36" s="29" t="e">
        <f>AM36/(非r将兵属性验证!$AG38*(1+非r将兵属性验证!$AI38))/INDEX($D$12:$E$15,MATCH(AL$1,$C$12:$C$15,0),MATCH(AM$4,$D$11:$E$11,0))</f>
        <v>#REF!</v>
      </c>
      <c r="AP36" s="29" t="e">
        <f>AN36/(非r将兵属性验证!$AH38*(1+非r将兵属性验证!$AJ38))/INDEX($D$12:$E$15,MATCH(AL$1,$C$12:$C$15,0),MATCH(AN$4,$D$11:$E$11,0))</f>
        <v>#REF!</v>
      </c>
      <c r="AQ36" s="1" t="e">
        <f t="shared" si="5"/>
        <v>#REF!</v>
      </c>
      <c r="AR36" s="29">
        <v>32</v>
      </c>
      <c r="AS36" s="29">
        <f>([7]士兵阶位属性!$T36*INDEX($F$12:$F$15,MATCH(AR$1,$C$12:$C$15,0),1)+[7]士兵训练属性!$AH37*INDEX($F$19:$F$22,MATCH(AR$1,$C$12:$C$15,0),1))*(1+非r将兵属性验证!$AI38)</f>
        <v>534.94674238601078</v>
      </c>
      <c r="AT36" s="29">
        <f>([7]士兵阶位属性!$AA36*INDEX($G$12:$G$15,MATCH(AR$1,$C$12:$C$15,0),1)+[7]士兵训练属性!$AM37*INDEX($G$19:$G$22,MATCH(AR$1,$C$12:$C$15,0),1))*(1+非r将兵属性验证!$AI38)</f>
        <v>317.86690489603535</v>
      </c>
      <c r="AU36" s="29" t="e">
        <f>AS36/(非r将兵属性验证!$AG38*(1+非r将兵属性验证!$AI38))/INDEX($D$12:$E$15,MATCH(AR$1,$C$12:$C$15,0),MATCH(AS$4,$D$11:$E$11,0))</f>
        <v>#REF!</v>
      </c>
      <c r="AV36" s="29" t="e">
        <f>AT36/(非r将兵属性验证!$AH38*(1+非r将兵属性验证!$AJ38))/INDEX($D$12:$E$15,MATCH(AR$1,$C$12:$C$15,0),MATCH(AT$4,$D$11:$E$11,0))</f>
        <v>#REF!</v>
      </c>
      <c r="AW36" s="1" t="e">
        <f t="shared" si="6"/>
        <v>#REF!</v>
      </c>
      <c r="BA36" s="16">
        <v>32</v>
      </c>
      <c r="BB36" s="16">
        <f t="shared" si="7"/>
        <v>65.123951246992618</v>
      </c>
      <c r="BC36" s="16">
        <f t="shared" si="0"/>
        <v>78.303798523169704</v>
      </c>
      <c r="BD36" s="16">
        <f t="shared" si="1"/>
        <v>76.753228255384158</v>
      </c>
      <c r="BE36" s="16">
        <f t="shared" si="2"/>
        <v>85.281364728204608</v>
      </c>
      <c r="BF36" s="16">
        <f t="shared" si="8"/>
        <v>0.83168316831683164</v>
      </c>
      <c r="BG36" s="16">
        <f t="shared" si="9"/>
        <v>1</v>
      </c>
      <c r="BH36" s="16">
        <f t="shared" si="10"/>
        <v>0.98019801980198007</v>
      </c>
      <c r="BI36" s="16">
        <f t="shared" si="11"/>
        <v>1.0891089108910887</v>
      </c>
    </row>
    <row r="37" spans="26:61" x14ac:dyDescent="0.15">
      <c r="Z37" s="29">
        <v>33</v>
      </c>
      <c r="AA37" s="29">
        <f>([7]士兵阶位属性!$T37*INDEX($F$12:$F$15,MATCH(Z$1,$C$12:$C$15,0),1)+[7]士兵训练属性!$AH38*INDEX($F$19:$F$22,MATCH(Z$1,$C$12:$C$15,0),1))*(1+非r将兵属性验证!$AI39)</f>
        <v>236.02274764931619</v>
      </c>
      <c r="AB37" s="29">
        <f>([7]士兵阶位属性!$AA37*INDEX($G$12:$G$15,MATCH(Z$1,$C$12:$C$15,0),1)+[7]士兵训练属性!$AM38*INDEX($G$19:$G$22,MATCH(Z$1,$C$12:$C$15,0),1))*(1+非r将兵属性验证!$AI39)</f>
        <v>424.84094576876919</v>
      </c>
      <c r="AC37" s="29" t="e">
        <f>AA37/(非r将兵属性验证!$AG39*(1+非r将兵属性验证!$AI39))/INDEX($D$12:$E$15,MATCH(Z$1,$C$12:$C$15,0),MATCH(AA$4,$D$11:$E$11,0))</f>
        <v>#REF!</v>
      </c>
      <c r="AD37" s="29" t="e">
        <f>AB37/(非r将兵属性验证!$AH39*(1+非r将兵属性验证!$AJ39))/INDEX($D$12:$E$15,MATCH(Z$1,$C$12:$C$15,0),MATCH(AB$4,$D$11:$E$11,0))</f>
        <v>#REF!</v>
      </c>
      <c r="AE37" s="1" t="e">
        <f t="shared" si="3"/>
        <v>#REF!</v>
      </c>
      <c r="AF37" s="29">
        <v>33</v>
      </c>
      <c r="AG37" s="29">
        <f>([7]士兵阶位属性!$T37*INDEX($F$12:$F$15,MATCH(AF$1,$C$12:$C$15,0),1)+[7]士兵训练属性!$AH38*INDEX($F$19:$F$22,MATCH(AF$1,$C$12:$C$15,0),1))*(1+非r将兵属性验证!$AI39)</f>
        <v>401.23867100383757</v>
      </c>
      <c r="AH37" s="29">
        <f>([7]士兵阶位属性!$AA37*INDEX($G$12:$G$15,MATCH(AF$1,$C$12:$C$15,0),1)+[7]士兵训练属性!$AM38*INDEX($G$19:$G$22,MATCH(AF$1,$C$12:$C$15,0),1))*(1+非r将兵属性验证!$AI39)</f>
        <v>393.37124608219369</v>
      </c>
      <c r="AI37" s="29" t="e">
        <f>AG37/(非r将兵属性验证!$AG39*(1+非r将兵属性验证!$AI39))/INDEX($D$12:$E$15,MATCH(AF$1,$C$12:$C$15,0),MATCH(AG$4,$D$11:$E$11,0))</f>
        <v>#REF!</v>
      </c>
      <c r="AJ37" s="29" t="e">
        <f>AH37/(非r将兵属性验证!$AH39*(1+非r将兵属性验证!$AJ39))/INDEX($D$12:$E$15,MATCH(AF$1,$C$12:$C$15,0),MATCH(AH$4,$D$11:$E$11,0))</f>
        <v>#REF!</v>
      </c>
      <c r="AK37" s="1" t="e">
        <f t="shared" si="4"/>
        <v>#REF!</v>
      </c>
      <c r="AL37" s="29">
        <v>33</v>
      </c>
      <c r="AM37" s="29">
        <f>([7]士兵阶位属性!$T37*INDEX($F$12:$F$15,MATCH(AL$1,$C$12:$C$15,0),1)+[7]士兵训练属性!$AH38*INDEX($F$19:$F$22,MATCH(AL$1,$C$12:$C$15,0),1))*(1+非r将兵属性验证!$AI39)</f>
        <v>452.37693299452263</v>
      </c>
      <c r="AN37" s="29">
        <f>([7]士兵阶位属性!$AA37*INDEX($G$12:$G$15,MATCH(AL$1,$C$12:$C$15,0),1)+[7]士兵训练属性!$AM38*INDEX($G$19:$G$22,MATCH(AL$1,$C$12:$C$15,0),1))*(1+非r将兵属性验证!$AI39)</f>
        <v>326.49813424822071</v>
      </c>
      <c r="AO37" s="29" t="e">
        <f>AM37/(非r将兵属性验证!$AG39*(1+非r将兵属性验证!$AI39))/INDEX($D$12:$E$15,MATCH(AL$1,$C$12:$C$15,0),MATCH(AM$4,$D$11:$E$11,0))</f>
        <v>#REF!</v>
      </c>
      <c r="AP37" s="29" t="e">
        <f>AN37/(非r将兵属性验证!$AH39*(1+非r将兵属性验证!$AJ39))/INDEX($D$12:$E$15,MATCH(AL$1,$C$12:$C$15,0),MATCH(AN$4,$D$11:$E$11,0))</f>
        <v>#REF!</v>
      </c>
      <c r="AQ37" s="1" t="e">
        <f t="shared" si="5"/>
        <v>#REF!</v>
      </c>
      <c r="AR37" s="29">
        <v>33</v>
      </c>
      <c r="AS37" s="29">
        <f>([7]士兵阶位属性!$T37*INDEX($F$12:$F$15,MATCH(AR$1,$C$12:$C$15,0),1)+[7]士兵训练属性!$AH38*INDEX($F$19:$F$22,MATCH(AR$1,$C$12:$C$15,0),1))*(1+非r将兵属性验证!$AI39)</f>
        <v>542.8523195934273</v>
      </c>
      <c r="AT37" s="29">
        <f>([7]士兵阶位属性!$AA37*INDEX($G$12:$G$15,MATCH(AR$1,$C$12:$C$15,0),1)+[7]士兵训练属性!$AM38*INDEX($G$19:$G$22,MATCH(AR$1,$C$12:$C$15,0),1))*(1+非r将兵属性验证!$AI39)</f>
        <v>322.56442178739877</v>
      </c>
      <c r="AU37" s="29" t="e">
        <f>AS37/(非r将兵属性验证!$AG39*(1+非r将兵属性验证!$AI39))/INDEX($D$12:$E$15,MATCH(AR$1,$C$12:$C$15,0),MATCH(AS$4,$D$11:$E$11,0))</f>
        <v>#REF!</v>
      </c>
      <c r="AV37" s="29" t="e">
        <f>AT37/(非r将兵属性验证!$AH39*(1+非r将兵属性验证!$AJ39))/INDEX($D$12:$E$15,MATCH(AR$1,$C$12:$C$15,0),MATCH(AT$4,$D$11:$E$11,0))</f>
        <v>#REF!</v>
      </c>
      <c r="AW37" s="1" t="e">
        <f t="shared" si="6"/>
        <v>#REF!</v>
      </c>
      <c r="BA37" s="16">
        <v>33</v>
      </c>
      <c r="BB37" s="16">
        <f t="shared" ref="BB37:BB68" si="13">AA37/5*0.5+AB37*10*0.01</f>
        <v>66.086369341808549</v>
      </c>
      <c r="BC37" s="16">
        <f t="shared" ref="BC37:BC68" si="14">AG37/5*0.5+AH37*10*0.01</f>
        <v>79.460991708603132</v>
      </c>
      <c r="BD37" s="16">
        <f t="shared" ref="BD37:BD68" si="15">AM37/5*0.5+AN37*10*0.01</f>
        <v>77.887506724274331</v>
      </c>
      <c r="BE37" s="16">
        <f t="shared" ref="BE37:BE68" si="16">AS37/5*0.5+AT37*10*0.01</f>
        <v>86.541674138082612</v>
      </c>
      <c r="BF37" s="16">
        <f t="shared" si="8"/>
        <v>0.83168316831683176</v>
      </c>
      <c r="BG37" s="16">
        <f t="shared" si="9"/>
        <v>1</v>
      </c>
      <c r="BH37" s="16">
        <f t="shared" si="10"/>
        <v>0.98019801980197985</v>
      </c>
      <c r="BI37" s="16">
        <f t="shared" si="11"/>
        <v>1.089108910891089</v>
      </c>
    </row>
    <row r="38" spans="26:61" x14ac:dyDescent="0.15">
      <c r="Z38" s="29">
        <v>34</v>
      </c>
      <c r="AA38" s="29">
        <f>([7]士兵阶位属性!$T38*INDEX($F$12:$F$15,MATCH(Z$1,$C$12:$C$15,0),1)+[7]士兵训练属性!$AH39*INDEX($F$19:$F$22,MATCH(Z$1,$C$12:$C$15,0),1))*(1+非r将兵属性验证!$AI40)</f>
        <v>239.52622526989984</v>
      </c>
      <c r="AB38" s="29">
        <f>([7]士兵阶位属性!$AA38*INDEX($G$12:$G$15,MATCH(Z$1,$C$12:$C$15,0),1)+[7]士兵训练属性!$AM39*INDEX($G$19:$G$22,MATCH(Z$1,$C$12:$C$15,0),1))*(1+非r将兵属性验证!$AI40)</f>
        <v>431.14720548581971</v>
      </c>
      <c r="AC38" s="29" t="e">
        <f>AA38/(非r将兵属性验证!$AG40*(1+非r将兵属性验证!$AI40))/INDEX($D$12:$E$15,MATCH(Z$1,$C$12:$C$15,0),MATCH(AA$4,$D$11:$E$11,0))</f>
        <v>#REF!</v>
      </c>
      <c r="AD38" s="29" t="e">
        <f>AB38/(非r将兵属性验证!$AH40*(1+非r将兵属性验证!$AJ40))/INDEX($D$12:$E$15,MATCH(Z$1,$C$12:$C$15,0),MATCH(AB$4,$D$11:$E$11,0))</f>
        <v>#REF!</v>
      </c>
      <c r="AE38" s="1" t="e">
        <f t="shared" si="3"/>
        <v>#REF!</v>
      </c>
      <c r="AF38" s="29">
        <v>34</v>
      </c>
      <c r="AG38" s="29">
        <f>([7]士兵阶位属性!$T38*INDEX($F$12:$F$15,MATCH(AF$1,$C$12:$C$15,0),1)+[7]士兵训练属性!$AH39*INDEX($F$19:$F$22,MATCH(AF$1,$C$12:$C$15,0),1))*(1+非r将兵属性验证!$AI40)</f>
        <v>407.19458295882976</v>
      </c>
      <c r="AH38" s="29">
        <f>([7]士兵阶位属性!$AA38*INDEX($G$12:$G$15,MATCH(AF$1,$C$12:$C$15,0),1)+[7]士兵训练属性!$AM39*INDEX($G$19:$G$22,MATCH(AF$1,$C$12:$C$15,0),1))*(1+非r将兵属性验证!$AI40)</f>
        <v>399.21037544983307</v>
      </c>
      <c r="AI38" s="29" t="e">
        <f>AG38/(非r将兵属性验证!$AG40*(1+非r将兵属性验证!$AI40))/INDEX($D$12:$E$15,MATCH(AF$1,$C$12:$C$15,0),MATCH(AG$4,$D$11:$E$11,0))</f>
        <v>#REF!</v>
      </c>
      <c r="AJ38" s="29" t="e">
        <f>AH38/(非r将兵属性验证!$AH40*(1+非r将兵属性验证!$AJ40))/INDEX($D$12:$E$15,MATCH(AF$1,$C$12:$C$15,0),MATCH(AH$4,$D$11:$E$11,0))</f>
        <v>#REF!</v>
      </c>
      <c r="AK38" s="1" t="e">
        <f t="shared" si="4"/>
        <v>#REF!</v>
      </c>
      <c r="AL38" s="29">
        <v>34</v>
      </c>
      <c r="AM38" s="29">
        <f>([7]士兵阶位属性!$T38*INDEX($F$12:$F$15,MATCH(AL$1,$C$12:$C$15,0),1)+[7]士兵训练属性!$AH39*INDEX($F$19:$F$22,MATCH(AL$1,$C$12:$C$15,0),1))*(1+非r将兵属性验证!$AI40)</f>
        <v>459.09193176730804</v>
      </c>
      <c r="AN38" s="29">
        <f>([7]士兵阶位属性!$AA38*INDEX($G$12:$G$15,MATCH(AL$1,$C$12:$C$15,0),1)+[7]士兵训练属性!$AM39*INDEX($G$19:$G$22,MATCH(AL$1,$C$12:$C$15,0),1))*(1+非r将兵属性验证!$AI40)</f>
        <v>331.3446116233614</v>
      </c>
      <c r="AO38" s="29" t="e">
        <f>AM38/(非r将兵属性验证!$AG40*(1+非r将兵属性验证!$AI40))/INDEX($D$12:$E$15,MATCH(AL$1,$C$12:$C$15,0),MATCH(AM$4,$D$11:$E$11,0))</f>
        <v>#REF!</v>
      </c>
      <c r="AP38" s="29" t="e">
        <f>AN38/(非r将兵属性验证!$AH40*(1+非r将兵属性验证!$AJ40))/INDEX($D$12:$E$15,MATCH(AL$1,$C$12:$C$15,0),MATCH(AN$4,$D$11:$E$11,0))</f>
        <v>#REF!</v>
      </c>
      <c r="AQ38" s="1" t="e">
        <f t="shared" si="5"/>
        <v>#REF!</v>
      </c>
      <c r="AR38" s="29">
        <v>34</v>
      </c>
      <c r="AS38" s="29">
        <f>([7]士兵阶位属性!$T38*INDEX($F$12:$F$15,MATCH(AR$1,$C$12:$C$15,0),1)+[7]士兵训练属性!$AH39*INDEX($F$19:$F$22,MATCH(AR$1,$C$12:$C$15,0),1))*(1+非r将兵属性验证!$AI40)</f>
        <v>550.91031812076972</v>
      </c>
      <c r="AT38" s="29">
        <f>([7]士兵阶位属性!$AA38*INDEX($G$12:$G$15,MATCH(AR$1,$C$12:$C$15,0),1)+[7]士兵训练属性!$AM39*INDEX($G$19:$G$22,MATCH(AR$1,$C$12:$C$15,0),1))*(1+非r将兵属性验证!$AI40)</f>
        <v>327.35250786886309</v>
      </c>
      <c r="AU38" s="29" t="e">
        <f>AS38/(非r将兵属性验证!$AG40*(1+非r将兵属性验证!$AI40))/INDEX($D$12:$E$15,MATCH(AR$1,$C$12:$C$15,0),MATCH(AS$4,$D$11:$E$11,0))</f>
        <v>#REF!</v>
      </c>
      <c r="AV38" s="29" t="e">
        <f>AT38/(非r将兵属性验证!$AH40*(1+非r将兵属性验证!$AJ40))/INDEX($D$12:$E$15,MATCH(AR$1,$C$12:$C$15,0),MATCH(AT$4,$D$11:$E$11,0))</f>
        <v>#REF!</v>
      </c>
      <c r="AW38" s="1" t="e">
        <f t="shared" si="6"/>
        <v>#REF!</v>
      </c>
      <c r="BA38" s="16">
        <v>34</v>
      </c>
      <c r="BB38" s="16">
        <f t="shared" si="13"/>
        <v>67.067343075571955</v>
      </c>
      <c r="BC38" s="16">
        <f t="shared" si="14"/>
        <v>80.640495840866279</v>
      </c>
      <c r="BD38" s="16">
        <f t="shared" si="15"/>
        <v>79.043654339066933</v>
      </c>
      <c r="BE38" s="16">
        <f t="shared" si="16"/>
        <v>87.826282598963274</v>
      </c>
      <c r="BF38" s="16">
        <f t="shared" si="8"/>
        <v>0.83168316831683164</v>
      </c>
      <c r="BG38" s="16">
        <f t="shared" si="9"/>
        <v>1</v>
      </c>
      <c r="BH38" s="16">
        <f t="shared" si="10"/>
        <v>0.98019801980198007</v>
      </c>
      <c r="BI38" s="16">
        <f t="shared" si="11"/>
        <v>1.0891089108910892</v>
      </c>
    </row>
    <row r="39" spans="26:61" x14ac:dyDescent="0.15">
      <c r="Z39" s="29">
        <v>35</v>
      </c>
      <c r="AA39" s="29">
        <f>([7]士兵阶位属性!$T39*INDEX($F$12:$F$15,MATCH(Z$1,$C$12:$C$15,0),1)+[7]士兵训练属性!$AH40*INDEX($F$19:$F$22,MATCH(Z$1,$C$12:$C$15,0),1))*(1+非r将兵属性验证!$AI41)</f>
        <v>243.06504592884295</v>
      </c>
      <c r="AB39" s="29">
        <f>([7]士兵阶位属性!$AA39*INDEX($G$12:$G$15,MATCH(Z$1,$C$12:$C$15,0),1)+[7]士兵训练属性!$AM40*INDEX($G$19:$G$22,MATCH(Z$1,$C$12:$C$15,0),1))*(1+非r将兵属性验证!$AI41)</f>
        <v>437.51708267191736</v>
      </c>
      <c r="AC39" s="29" t="e">
        <f>AA39/(非r将兵属性验证!$AG41*(1+非r将兵属性验证!$AI41))/INDEX($D$12:$E$15,MATCH(Z$1,$C$12:$C$15,0),MATCH(AA$4,$D$11:$E$11,0))</f>
        <v>#REF!</v>
      </c>
      <c r="AD39" s="29" t="e">
        <f>AB39/(非r将兵属性验证!$AH41*(1+非r将兵属性验证!$AJ41))/INDEX($D$12:$E$15,MATCH(Z$1,$C$12:$C$15,0),MATCH(AB$4,$D$11:$E$11,0))</f>
        <v>#REF!</v>
      </c>
      <c r="AE39" s="1" t="e">
        <f t="shared" si="3"/>
        <v>#REF!</v>
      </c>
      <c r="AF39" s="29">
        <v>35</v>
      </c>
      <c r="AG39" s="29">
        <f>([7]士兵阶位属性!$T39*INDEX($F$12:$F$15,MATCH(AF$1,$C$12:$C$15,0),1)+[7]士兵训练属性!$AH40*INDEX($F$19:$F$22,MATCH(AF$1,$C$12:$C$15,0),1))*(1+非r将兵属性验证!$AI41)</f>
        <v>413.21057807903304</v>
      </c>
      <c r="AH39" s="29">
        <f>([7]士兵阶位属性!$AA39*INDEX($G$12:$G$15,MATCH(AF$1,$C$12:$C$15,0),1)+[7]士兵训练属性!$AM40*INDEX($G$19:$G$22,MATCH(AF$1,$C$12:$C$15,0),1))*(1+非r将兵属性验证!$AI41)</f>
        <v>405.1084098814049</v>
      </c>
      <c r="AI39" s="29" t="e">
        <f>AG39/(非r将兵属性验证!$AG41*(1+非r将兵属性验证!$AI41))/INDEX($D$12:$E$15,MATCH(AF$1,$C$12:$C$15,0),MATCH(AG$4,$D$11:$E$11,0))</f>
        <v>#REF!</v>
      </c>
      <c r="AJ39" s="29" t="e">
        <f>AH39/(非r将兵属性验证!$AH41*(1+非r将兵属性验证!$AJ41))/INDEX($D$12:$E$15,MATCH(AF$1,$C$12:$C$15,0),MATCH(AH$4,$D$11:$E$11,0))</f>
        <v>#REF!</v>
      </c>
      <c r="AK39" s="1" t="e">
        <f t="shared" si="4"/>
        <v>#REF!</v>
      </c>
      <c r="AL39" s="29">
        <v>35</v>
      </c>
      <c r="AM39" s="29">
        <f>([7]士兵阶位属性!$T39*INDEX($F$12:$F$15,MATCH(AL$1,$C$12:$C$15,0),1)+[7]士兵训练属性!$AH40*INDEX($F$19:$F$22,MATCH(AL$1,$C$12:$C$15,0),1))*(1+非r将兵属性验证!$AI41)</f>
        <v>465.87467136361562</v>
      </c>
      <c r="AN39" s="29">
        <f>([7]士兵阶位属性!$AA39*INDEX($G$12:$G$15,MATCH(AL$1,$C$12:$C$15,0),1)+[7]士兵训练属性!$AM40*INDEX($G$19:$G$22,MATCH(AL$1,$C$12:$C$15,0),1))*(1+非r将兵属性验证!$AI41)</f>
        <v>336.23998020156608</v>
      </c>
      <c r="AO39" s="29" t="e">
        <f>AM39/(非r将兵属性验证!$AG41*(1+非r将兵属性验证!$AI41))/INDEX($D$12:$E$15,MATCH(AL$1,$C$12:$C$15,0),MATCH(AM$4,$D$11:$E$11,0))</f>
        <v>#REF!</v>
      </c>
      <c r="AP39" s="29" t="e">
        <f>AN39/(非r将兵属性验证!$AH41*(1+非r将兵属性验证!$AJ41))/INDEX($D$12:$E$15,MATCH(AL$1,$C$12:$C$15,0),MATCH(AN$4,$D$11:$E$11,0))</f>
        <v>#REF!</v>
      </c>
      <c r="AQ39" s="1" t="e">
        <f t="shared" si="5"/>
        <v>#REF!</v>
      </c>
      <c r="AR39" s="29">
        <v>35</v>
      </c>
      <c r="AS39" s="29">
        <f>([7]士兵阶位属性!$T39*INDEX($F$12:$F$15,MATCH(AR$1,$C$12:$C$15,0),1)+[7]士兵训练属性!$AH40*INDEX($F$19:$F$22,MATCH(AR$1,$C$12:$C$15,0),1))*(1+非r将兵属性验证!$AI41)</f>
        <v>559.04960563633881</v>
      </c>
      <c r="AT39" s="29">
        <f>([7]士兵阶位属性!$AA39*INDEX($G$12:$G$15,MATCH(AR$1,$C$12:$C$15,0),1)+[7]士兵训练属性!$AM40*INDEX($G$19:$G$22,MATCH(AR$1,$C$12:$C$15,0),1))*(1+非r将兵属性验证!$AI41)</f>
        <v>332.18889610275198</v>
      </c>
      <c r="AU39" s="29" t="e">
        <f>AS39/(非r将兵属性验证!$AG41*(1+非r将兵属性验证!$AI41))/INDEX($D$12:$E$15,MATCH(AR$1,$C$12:$C$15,0),MATCH(AS$4,$D$11:$E$11,0))</f>
        <v>#REF!</v>
      </c>
      <c r="AV39" s="29" t="e">
        <f>AT39/(非r将兵属性验证!$AH41*(1+非r将兵属性验证!$AJ41))/INDEX($D$12:$E$15,MATCH(AR$1,$C$12:$C$15,0),MATCH(AT$4,$D$11:$E$11,0))</f>
        <v>#REF!</v>
      </c>
      <c r="AW39" s="1" t="e">
        <f t="shared" si="6"/>
        <v>#REF!</v>
      </c>
      <c r="BA39" s="16">
        <v>35</v>
      </c>
      <c r="BB39" s="16">
        <f t="shared" si="13"/>
        <v>68.058212860076026</v>
      </c>
      <c r="BC39" s="16">
        <f t="shared" si="14"/>
        <v>81.831898796043788</v>
      </c>
      <c r="BD39" s="16">
        <f t="shared" si="15"/>
        <v>80.211465156518173</v>
      </c>
      <c r="BE39" s="16">
        <f t="shared" si="16"/>
        <v>89.123850173909076</v>
      </c>
      <c r="BF39" s="16">
        <f t="shared" si="8"/>
        <v>0.83168316831683176</v>
      </c>
      <c r="BG39" s="16">
        <f t="shared" si="9"/>
        <v>1</v>
      </c>
      <c r="BH39" s="16">
        <f t="shared" si="10"/>
        <v>0.98019801980198029</v>
      </c>
      <c r="BI39" s="16">
        <f t="shared" si="11"/>
        <v>1.0891089108910892</v>
      </c>
    </row>
    <row r="40" spans="26:61" x14ac:dyDescent="0.15">
      <c r="Z40" s="29">
        <v>36</v>
      </c>
      <c r="AA40" s="29">
        <f>([7]士兵阶位属性!$T40*INDEX($F$12:$F$15,MATCH(Z$1,$C$12:$C$15,0),1)+[7]士兵训练属性!$AH41*INDEX($F$19:$F$22,MATCH(Z$1,$C$12:$C$15,0),1))*(1+非r将兵属性验证!$AI42)</f>
        <v>246.63913335123442</v>
      </c>
      <c r="AB40" s="29">
        <f>([7]士兵阶位属性!$AA40*INDEX($G$12:$G$15,MATCH(Z$1,$C$12:$C$15,0),1)+[7]士兵训练属性!$AM41*INDEX($G$19:$G$22,MATCH(Z$1,$C$12:$C$15,0),1))*(1+非r将兵属性验证!$AI42)</f>
        <v>443.95044003222199</v>
      </c>
      <c r="AC40" s="29" t="e">
        <f>AA40/(非r将兵属性验证!$AG42*(1+非r将兵属性验证!$AI42))/INDEX($D$12:$E$15,MATCH(Z$1,$C$12:$C$15,0),MATCH(AA$4,$D$11:$E$11,0))</f>
        <v>#REF!</v>
      </c>
      <c r="AD40" s="29" t="e">
        <f>AB40/(非r将兵属性验证!$AH42*(1+非r将兵属性验证!$AJ42))/INDEX($D$12:$E$15,MATCH(Z$1,$C$12:$C$15,0),MATCH(AB$4,$D$11:$E$11,0))</f>
        <v>#REF!</v>
      </c>
      <c r="AE40" s="1" t="e">
        <f t="shared" si="3"/>
        <v>#REF!</v>
      </c>
      <c r="AF40" s="29">
        <v>36</v>
      </c>
      <c r="AG40" s="29">
        <f>([7]士兵阶位属性!$T40*INDEX($F$12:$F$15,MATCH(AF$1,$C$12:$C$15,0),1)+[7]士兵训练属性!$AH41*INDEX($F$19:$F$22,MATCH(AF$1,$C$12:$C$15,0),1))*(1+非r将兵属性验证!$AI42)</f>
        <v>419.28652669709851</v>
      </c>
      <c r="AH40" s="29">
        <f>([7]士兵阶位属性!$AA40*INDEX($G$12:$G$15,MATCH(AF$1,$C$12:$C$15,0),1)+[7]士兵训练属性!$AM41*INDEX($G$19:$G$22,MATCH(AF$1,$C$12:$C$15,0),1))*(1+非r将兵属性验证!$AI42)</f>
        <v>411.06522225205737</v>
      </c>
      <c r="AI40" s="29" t="e">
        <f>AG40/(非r将兵属性验证!$AG42*(1+非r将兵属性验证!$AI42))/INDEX($D$12:$E$15,MATCH(AF$1,$C$12:$C$15,0),MATCH(AG$4,$D$11:$E$11,0))</f>
        <v>#REF!</v>
      </c>
      <c r="AJ40" s="29" t="e">
        <f>AH40/(非r将兵属性验证!$AH42*(1+非r将兵属性验证!$AJ42))/INDEX($D$12:$E$15,MATCH(AF$1,$C$12:$C$15,0),MATCH(AH$4,$D$11:$E$11,0))</f>
        <v>#REF!</v>
      </c>
      <c r="AK40" s="1" t="e">
        <f t="shared" si="4"/>
        <v>#REF!</v>
      </c>
      <c r="AL40" s="29">
        <v>36</v>
      </c>
      <c r="AM40" s="29">
        <f>([7]士兵阶位属性!$T40*INDEX($F$12:$F$15,MATCH(AL$1,$C$12:$C$15,0),1)+[7]士兵训练属性!$AH41*INDEX($F$19:$F$22,MATCH(AL$1,$C$12:$C$15,0),1))*(1+非r将兵属性验证!$AI42)</f>
        <v>472.72500558986593</v>
      </c>
      <c r="AN40" s="29">
        <f>([7]士兵阶位属性!$AA40*INDEX($G$12:$G$15,MATCH(AL$1,$C$12:$C$15,0),1)+[7]士兵训练属性!$AM41*INDEX($G$19:$G$22,MATCH(AL$1,$C$12:$C$15,0),1))*(1+非r将兵属性验证!$AI42)</f>
        <v>341.18413446920761</v>
      </c>
      <c r="AO40" s="29" t="e">
        <f>AM40/(非r将兵属性验证!$AG42*(1+非r将兵属性验证!$AI42))/INDEX($D$12:$E$15,MATCH(AL$1,$C$12:$C$15,0),MATCH(AM$4,$D$11:$E$11,0))</f>
        <v>#REF!</v>
      </c>
      <c r="AP40" s="29" t="e">
        <f>AN40/(非r将兵属性验证!$AH42*(1+非r将兵属性验证!$AJ42))/INDEX($D$12:$E$15,MATCH(AL$1,$C$12:$C$15,0),MATCH(AN$4,$D$11:$E$11,0))</f>
        <v>#REF!</v>
      </c>
      <c r="AQ40" s="1" t="e">
        <f t="shared" si="5"/>
        <v>#REF!</v>
      </c>
      <c r="AR40" s="29">
        <v>36</v>
      </c>
      <c r="AS40" s="29">
        <f>([7]士兵阶位属性!$T40*INDEX($F$12:$F$15,MATCH(AR$1,$C$12:$C$15,0),1)+[7]士兵训练属性!$AH41*INDEX($F$19:$F$22,MATCH(AR$1,$C$12:$C$15,0),1))*(1+非r将兵属性验证!$AI42)</f>
        <v>567.27000670783912</v>
      </c>
      <c r="AT40" s="29">
        <f>([7]士兵阶位属性!$AA40*INDEX($G$12:$G$15,MATCH(AR$1,$C$12:$C$15,0),1)+[7]士兵训练属性!$AM41*INDEX($G$19:$G$22,MATCH(AR$1,$C$12:$C$15,0),1))*(1+非r将兵属性验证!$AI42)</f>
        <v>337.07348224668704</v>
      </c>
      <c r="AU40" s="29" t="e">
        <f>AS40/(非r将兵属性验证!$AG42*(1+非r将兵属性验证!$AI42))/INDEX($D$12:$E$15,MATCH(AR$1,$C$12:$C$15,0),MATCH(AS$4,$D$11:$E$11,0))</f>
        <v>#REF!</v>
      </c>
      <c r="AV40" s="29" t="e">
        <f>AT40/(非r将兵属性验证!$AH42*(1+非r将兵属性验证!$AJ42))/INDEX($D$12:$E$15,MATCH(AR$1,$C$12:$C$15,0),MATCH(AT$4,$D$11:$E$11,0))</f>
        <v>#REF!</v>
      </c>
      <c r="AW40" s="1" t="e">
        <f t="shared" si="6"/>
        <v>#REF!</v>
      </c>
      <c r="BA40" s="16">
        <v>36</v>
      </c>
      <c r="BB40" s="16">
        <f t="shared" si="13"/>
        <v>69.05895733834565</v>
      </c>
      <c r="BC40" s="16">
        <f t="shared" si="14"/>
        <v>83.035174894915585</v>
      </c>
      <c r="BD40" s="16">
        <f t="shared" si="15"/>
        <v>81.390914005907348</v>
      </c>
      <c r="BE40" s="16">
        <f t="shared" si="16"/>
        <v>90.434348895452615</v>
      </c>
      <c r="BF40" s="16">
        <f t="shared" si="8"/>
        <v>0.83168316831683187</v>
      </c>
      <c r="BG40" s="16">
        <f t="shared" si="9"/>
        <v>1</v>
      </c>
      <c r="BH40" s="16">
        <f t="shared" si="10"/>
        <v>0.98019801980198007</v>
      </c>
      <c r="BI40" s="16">
        <f t="shared" si="11"/>
        <v>1.0891089108910892</v>
      </c>
    </row>
    <row r="41" spans="26:61" x14ac:dyDescent="0.15">
      <c r="Z41" s="29">
        <v>37</v>
      </c>
      <c r="AA41" s="29">
        <f>([7]士兵阶位属性!$T41*INDEX($F$12:$F$15,MATCH(Z$1,$C$12:$C$15,0),1)+[7]士兵训练属性!$AH42*INDEX($F$19:$F$22,MATCH(Z$1,$C$12:$C$15,0),1))*(1+非r将兵属性验证!$AI43)</f>
        <v>250.17147088677743</v>
      </c>
      <c r="AB41" s="29">
        <f>([7]士兵阶位属性!$AA41*INDEX($G$12:$G$15,MATCH(Z$1,$C$12:$C$15,0),1)+[7]士兵训练属性!$AM42*INDEX($G$19:$G$22,MATCH(Z$1,$C$12:$C$15,0),1))*(1+非r将兵属性验证!$AI43)</f>
        <v>450.30864759619942</v>
      </c>
      <c r="AC41" s="29" t="e">
        <f>AA41/(非r将兵属性验证!$AG43*(1+非r将兵属性验证!$AI43))/INDEX($D$12:$E$15,MATCH(Z$1,$C$12:$C$15,0),MATCH(AA$4,$D$11:$E$11,0))</f>
        <v>#REF!</v>
      </c>
      <c r="AD41" s="29" t="e">
        <f>AB41/(非r将兵属性验证!$AH43*(1+非r将兵属性验证!$AJ43))/INDEX($D$12:$E$15,MATCH(Z$1,$C$12:$C$15,0),MATCH(AB$4,$D$11:$E$11,0))</f>
        <v>#REF!</v>
      </c>
      <c r="AE41" s="1" t="e">
        <f t="shared" si="3"/>
        <v>#REF!</v>
      </c>
      <c r="AF41" s="29">
        <v>37</v>
      </c>
      <c r="AG41" s="29">
        <f>([7]士兵阶位属性!$T41*INDEX($F$12:$F$15,MATCH(AF$1,$C$12:$C$15,0),1)+[7]士兵训练属性!$AH42*INDEX($F$19:$F$22,MATCH(AF$1,$C$12:$C$15,0),1))*(1+非r将兵属性验证!$AI43)</f>
        <v>425.29150050752168</v>
      </c>
      <c r="AH41" s="29">
        <f>([7]士兵阶位属性!$AA41*INDEX($G$12:$G$15,MATCH(AF$1,$C$12:$C$15,0),1)+[7]士兵训练属性!$AM42*INDEX($G$19:$G$22,MATCH(AF$1,$C$12:$C$15,0),1))*(1+非r将兵属性验证!$AI43)</f>
        <v>416.95245147796237</v>
      </c>
      <c r="AI41" s="29" t="e">
        <f>AG41/(非r将兵属性验证!$AG43*(1+非r将兵属性验证!$AI43))/INDEX($D$12:$E$15,MATCH(AF$1,$C$12:$C$15,0),MATCH(AG$4,$D$11:$E$11,0))</f>
        <v>#REF!</v>
      </c>
      <c r="AJ41" s="29" t="e">
        <f>AH41/(非r将兵属性验证!$AH43*(1+非r将兵属性验证!$AJ43))/INDEX($D$12:$E$15,MATCH(AF$1,$C$12:$C$15,0),MATCH(AH$4,$D$11:$E$11,0))</f>
        <v>#REF!</v>
      </c>
      <c r="AK41" s="1" t="e">
        <f t="shared" si="4"/>
        <v>#REF!</v>
      </c>
      <c r="AL41" s="29">
        <v>37</v>
      </c>
      <c r="AM41" s="29">
        <f>([7]士兵阶位属性!$T41*INDEX($F$12:$F$15,MATCH(AL$1,$C$12:$C$15,0),1)+[7]士兵训练属性!$AH42*INDEX($F$19:$F$22,MATCH(AL$1,$C$12:$C$15,0),1))*(1+非r将兵属性验证!$AI43)</f>
        <v>479.49531919965671</v>
      </c>
      <c r="AN41" s="29">
        <f>([7]士兵阶位属性!$AA41*INDEX($G$12:$G$15,MATCH(AL$1,$C$12:$C$15,0),1)+[7]士兵训练属性!$AM42*INDEX($G$19:$G$22,MATCH(AL$1,$C$12:$C$15,0),1))*(1+非r将兵属性验证!$AI43)</f>
        <v>346.07053472670873</v>
      </c>
      <c r="AO41" s="29" t="e">
        <f>AM41/(非r将兵属性验证!$AG43*(1+非r将兵属性验证!$AI43))/INDEX($D$12:$E$15,MATCH(AL$1,$C$12:$C$15,0),MATCH(AM$4,$D$11:$E$11,0))</f>
        <v>#REF!</v>
      </c>
      <c r="AP41" s="29" t="e">
        <f>AN41/(非r将兵属性验证!$AH43*(1+非r将兵属性验证!$AJ43))/INDEX($D$12:$E$15,MATCH(AL$1,$C$12:$C$15,0),MATCH(AN$4,$D$11:$E$11,0))</f>
        <v>#REF!</v>
      </c>
      <c r="AQ41" s="1" t="e">
        <f t="shared" si="5"/>
        <v>#REF!</v>
      </c>
      <c r="AR41" s="29">
        <v>37</v>
      </c>
      <c r="AS41" s="29">
        <f>([7]士兵阶位属性!$T41*INDEX($F$12:$F$15,MATCH(AR$1,$C$12:$C$15,0),1)+[7]士兵训练属性!$AH42*INDEX($F$19:$F$22,MATCH(AR$1,$C$12:$C$15,0),1))*(1+非r将兵属性验证!$AI43)</f>
        <v>575.39438303958809</v>
      </c>
      <c r="AT41" s="29">
        <f>([7]士兵阶位属性!$AA41*INDEX($G$12:$G$15,MATCH(AR$1,$C$12:$C$15,0),1)+[7]士兵训练属性!$AM42*INDEX($G$19:$G$22,MATCH(AR$1,$C$12:$C$15,0),1))*(1+非r将兵属性验证!$AI43)</f>
        <v>341.90101021192913</v>
      </c>
      <c r="AU41" s="29" t="e">
        <f>AS41/(非r将兵属性验证!$AG43*(1+非r将兵属性验证!$AI43))/INDEX($D$12:$E$15,MATCH(AR$1,$C$12:$C$15,0),MATCH(AS$4,$D$11:$E$11,0))</f>
        <v>#REF!</v>
      </c>
      <c r="AV41" s="29" t="e">
        <f>AT41/(非r将兵属性验证!$AH43*(1+非r将兵属性验证!$AJ43))/INDEX($D$12:$E$15,MATCH(AR$1,$C$12:$C$15,0),MATCH(AT$4,$D$11:$E$11,0))</f>
        <v>#REF!</v>
      </c>
      <c r="AW41" s="1" t="e">
        <f t="shared" si="6"/>
        <v>#REF!</v>
      </c>
      <c r="BA41" s="16">
        <v>37</v>
      </c>
      <c r="BB41" s="16">
        <f t="shared" si="13"/>
        <v>70.048011848297691</v>
      </c>
      <c r="BC41" s="16">
        <f t="shared" si="14"/>
        <v>84.224395198548407</v>
      </c>
      <c r="BD41" s="16">
        <f t="shared" si="15"/>
        <v>82.556585392636549</v>
      </c>
      <c r="BE41" s="16">
        <f t="shared" si="16"/>
        <v>91.729539325151734</v>
      </c>
      <c r="BF41" s="16">
        <f t="shared" si="8"/>
        <v>0.83168316831683176</v>
      </c>
      <c r="BG41" s="16">
        <f t="shared" si="9"/>
        <v>1</v>
      </c>
      <c r="BH41" s="16">
        <f t="shared" si="10"/>
        <v>0.98019801980198007</v>
      </c>
      <c r="BI41" s="16">
        <f t="shared" si="11"/>
        <v>1.0891089108910892</v>
      </c>
    </row>
    <row r="42" spans="26:61" x14ac:dyDescent="0.15">
      <c r="Z42" s="29">
        <v>38</v>
      </c>
      <c r="AA42" s="29">
        <f>([7]士兵阶位属性!$T42*INDEX($F$12:$F$15,MATCH(Z$1,$C$12:$C$15,0),1)+[7]士兵训练属性!$AH43*INDEX($F$19:$F$22,MATCH(Z$1,$C$12:$C$15,0),1))*(1+非r将兵属性验证!$AI44)</f>
        <v>253.73557019486162</v>
      </c>
      <c r="AB42" s="29">
        <f>([7]士兵阶位属性!$AA42*INDEX($G$12:$G$15,MATCH(Z$1,$C$12:$C$15,0),1)+[7]士兵训练属性!$AM43*INDEX($G$19:$G$22,MATCH(Z$1,$C$12:$C$15,0),1))*(1+非r将兵属性验证!$AI44)</f>
        <v>456.72402635075099</v>
      </c>
      <c r="AC42" s="29" t="e">
        <f>AA42/(非r将兵属性验证!$AG44*(1+非r将兵属性验证!$AI44))/INDEX($D$12:$E$15,MATCH(Z$1,$C$12:$C$15,0),MATCH(AA$4,$D$11:$E$11,0))</f>
        <v>#REF!</v>
      </c>
      <c r="AD42" s="29" t="e">
        <f>AB42/(非r将兵属性验证!$AH44*(1+非r将兵属性验证!$AJ44))/INDEX($D$12:$E$15,MATCH(Z$1,$C$12:$C$15,0),MATCH(AB$4,$D$11:$E$11,0))</f>
        <v>#REF!</v>
      </c>
      <c r="AE42" s="1" t="e">
        <f t="shared" si="3"/>
        <v>#REF!</v>
      </c>
      <c r="AF42" s="29">
        <v>38</v>
      </c>
      <c r="AG42" s="29">
        <f>([7]士兵阶位属性!$T42*INDEX($F$12:$F$15,MATCH(AF$1,$C$12:$C$15,0),1)+[7]士兵训练属性!$AH43*INDEX($F$19:$F$22,MATCH(AF$1,$C$12:$C$15,0),1))*(1+非r将兵属性验证!$AI44)</f>
        <v>431.35046933126478</v>
      </c>
      <c r="AH42" s="29">
        <f>([7]士兵阶位属性!$AA42*INDEX($G$12:$G$15,MATCH(AF$1,$C$12:$C$15,0),1)+[7]士兵训练属性!$AM43*INDEX($G$19:$G$22,MATCH(AF$1,$C$12:$C$15,0),1))*(1+非r将兵属性验证!$AI44)</f>
        <v>422.89261699143606</v>
      </c>
      <c r="AI42" s="29" t="e">
        <f>AG42/(非r将兵属性验证!$AG44*(1+非r将兵属性验证!$AI44))/INDEX($D$12:$E$15,MATCH(AF$1,$C$12:$C$15,0),MATCH(AG$4,$D$11:$E$11,0))</f>
        <v>#REF!</v>
      </c>
      <c r="AJ42" s="29" t="e">
        <f>AH42/(非r将兵属性验证!$AH44*(1+非r将兵属性验证!$AJ44))/INDEX($D$12:$E$15,MATCH(AF$1,$C$12:$C$15,0),MATCH(AH$4,$D$11:$E$11,0))</f>
        <v>#REF!</v>
      </c>
      <c r="AK42" s="1" t="e">
        <f t="shared" si="4"/>
        <v>#REF!</v>
      </c>
      <c r="AL42" s="29">
        <v>38</v>
      </c>
      <c r="AM42" s="29">
        <f>([7]士兵阶位属性!$T42*INDEX($F$12:$F$15,MATCH(AL$1,$C$12:$C$15,0),1)+[7]士兵训练属性!$AH43*INDEX($F$19:$F$22,MATCH(AL$1,$C$12:$C$15,0),1))*(1+非r将兵属性验证!$AI44)</f>
        <v>486.32650954015139</v>
      </c>
      <c r="AN42" s="29">
        <f>([7]士兵阶位属性!$AA42*INDEX($G$12:$G$15,MATCH(AL$1,$C$12:$C$15,0),1)+[7]士兵训练属性!$AM43*INDEX($G$19:$G$22,MATCH(AL$1,$C$12:$C$15,0),1))*(1+非r将兵属性验证!$AI44)</f>
        <v>351.00087210289189</v>
      </c>
      <c r="AO42" s="29" t="e">
        <f>AM42/(非r将兵属性验证!$AG44*(1+非r将兵属性验证!$AI44))/INDEX($D$12:$E$15,MATCH(AL$1,$C$12:$C$15,0),MATCH(AM$4,$D$11:$E$11,0))</f>
        <v>#REF!</v>
      </c>
      <c r="AP42" s="29" t="e">
        <f>AN42/(非r将兵属性验证!$AH44*(1+非r将兵属性验证!$AJ44))/INDEX($D$12:$E$15,MATCH(AL$1,$C$12:$C$15,0),MATCH(AN$4,$D$11:$E$11,0))</f>
        <v>#REF!</v>
      </c>
      <c r="AQ42" s="1" t="e">
        <f t="shared" si="5"/>
        <v>#REF!</v>
      </c>
      <c r="AR42" s="29">
        <v>38</v>
      </c>
      <c r="AS42" s="29">
        <f>([7]士兵阶位属性!$T42*INDEX($F$12:$F$15,MATCH(AR$1,$C$12:$C$15,0),1)+[7]士兵训练属性!$AH43*INDEX($F$19:$F$22,MATCH(AR$1,$C$12:$C$15,0),1))*(1+非r将兵属性验证!$AI44)</f>
        <v>583.59181144818172</v>
      </c>
      <c r="AT42" s="29">
        <f>([7]士兵阶位属性!$AA42*INDEX($G$12:$G$15,MATCH(AR$1,$C$12:$C$15,0),1)+[7]士兵训练属性!$AM43*INDEX($G$19:$G$22,MATCH(AR$1,$C$12:$C$15,0),1))*(1+非r将兵属性验证!$AI44)</f>
        <v>346.77194593297753</v>
      </c>
      <c r="AU42" s="29" t="e">
        <f>AS42/(非r将兵属性验证!$AG44*(1+非r将兵属性验证!$AI44))/INDEX($D$12:$E$15,MATCH(AR$1,$C$12:$C$15,0),MATCH(AS$4,$D$11:$E$11,0))</f>
        <v>#REF!</v>
      </c>
      <c r="AV42" s="29" t="e">
        <f>AT42/(非r将兵属性验证!$AH44*(1+非r将兵属性验证!$AJ44))/INDEX($D$12:$E$15,MATCH(AR$1,$C$12:$C$15,0),MATCH(AT$4,$D$11:$E$11,0))</f>
        <v>#REF!</v>
      </c>
      <c r="AW42" s="1" t="e">
        <f t="shared" si="6"/>
        <v>#REF!</v>
      </c>
      <c r="BA42" s="16">
        <v>38</v>
      </c>
      <c r="BB42" s="16">
        <f t="shared" si="13"/>
        <v>71.045959654561258</v>
      </c>
      <c r="BC42" s="16">
        <f t="shared" si="14"/>
        <v>85.424308632270083</v>
      </c>
      <c r="BD42" s="16">
        <f t="shared" si="15"/>
        <v>83.732738164304322</v>
      </c>
      <c r="BE42" s="16">
        <f t="shared" si="16"/>
        <v>93.036375738115936</v>
      </c>
      <c r="BF42" s="16">
        <f t="shared" si="8"/>
        <v>0.83168316831683164</v>
      </c>
      <c r="BG42" s="16">
        <f t="shared" si="9"/>
        <v>1</v>
      </c>
      <c r="BH42" s="16">
        <f t="shared" si="10"/>
        <v>0.98019801980197996</v>
      </c>
      <c r="BI42" s="16">
        <f t="shared" si="11"/>
        <v>1.0891089108910892</v>
      </c>
    </row>
    <row r="43" spans="26:61" x14ac:dyDescent="0.15">
      <c r="Z43" s="29">
        <v>39</v>
      </c>
      <c r="AA43" s="29">
        <f>([7]士兵阶位属性!$T43*INDEX($F$12:$F$15,MATCH(Z$1,$C$12:$C$15,0),1)+[7]士兵训练属性!$AH44*INDEX($F$19:$F$22,MATCH(Z$1,$C$12:$C$15,0),1))*(1+非r将兵属性验证!$AI45)</f>
        <v>257.33195347263091</v>
      </c>
      <c r="AB43" s="29">
        <f>([7]士兵阶位属性!$AA43*INDEX($G$12:$G$15,MATCH(Z$1,$C$12:$C$15,0),1)+[7]士兵训练属性!$AM44*INDEX($G$19:$G$22,MATCH(Z$1,$C$12:$C$15,0),1))*(1+非r将兵属性验证!$AI45)</f>
        <v>463.1975162507357</v>
      </c>
      <c r="AC43" s="29" t="e">
        <f>AA43/(非r将兵属性验证!$AG45*(1+非r将兵属性验证!$AI45))/INDEX($D$12:$E$15,MATCH(Z$1,$C$12:$C$15,0),MATCH(AA$4,$D$11:$E$11,0))</f>
        <v>#REF!</v>
      </c>
      <c r="AD43" s="29" t="e">
        <f>AB43/(非r将兵属性验证!$AH45*(1+非r将兵属性验证!$AJ45))/INDEX($D$12:$E$15,MATCH(Z$1,$C$12:$C$15,0),MATCH(AB$4,$D$11:$E$11,0))</f>
        <v>#REF!</v>
      </c>
      <c r="AE43" s="1" t="e">
        <f t="shared" si="3"/>
        <v>#REF!</v>
      </c>
      <c r="AF43" s="29">
        <v>39</v>
      </c>
      <c r="AG43" s="29">
        <f>([7]士兵阶位属性!$T43*INDEX($F$12:$F$15,MATCH(AF$1,$C$12:$C$15,0),1)+[7]士兵训练属性!$AH44*INDEX($F$19:$F$22,MATCH(AF$1,$C$12:$C$15,0),1))*(1+非r将兵属性验证!$AI45)</f>
        <v>437.46432090347253</v>
      </c>
      <c r="AH43" s="29">
        <f>([7]士兵阶位属性!$AA43*INDEX($G$12:$G$15,MATCH(AF$1,$C$12:$C$15,0),1)+[7]士兵训练属性!$AM44*INDEX($G$19:$G$22,MATCH(AF$1,$C$12:$C$15,0),1))*(1+非r将兵属性验证!$AI45)</f>
        <v>428.88658912105154</v>
      </c>
      <c r="AI43" s="29" t="e">
        <f>AG43/(非r将兵属性验证!$AG45*(1+非r将兵属性验证!$AI45))/INDEX($D$12:$E$15,MATCH(AF$1,$C$12:$C$15,0),MATCH(AG$4,$D$11:$E$11,0))</f>
        <v>#REF!</v>
      </c>
      <c r="AJ43" s="29" t="e">
        <f>AH43/(非r将兵属性验证!$AH45*(1+非r将兵属性验证!$AJ45))/INDEX($D$12:$E$15,MATCH(AF$1,$C$12:$C$15,0),MATCH(AH$4,$D$11:$E$11,0))</f>
        <v>#REF!</v>
      </c>
      <c r="AK43" s="1" t="e">
        <f t="shared" si="4"/>
        <v>#REF!</v>
      </c>
      <c r="AL43" s="29">
        <v>39</v>
      </c>
      <c r="AM43" s="29">
        <f>([7]士兵阶位属性!$T43*INDEX($F$12:$F$15,MATCH(AL$1,$C$12:$C$15,0),1)+[7]士兵训练属性!$AH44*INDEX($F$19:$F$22,MATCH(AL$1,$C$12:$C$15,0),1))*(1+非r将兵属性验证!$AI45)</f>
        <v>493.21957748920926</v>
      </c>
      <c r="AN43" s="29">
        <f>([7]士兵阶位属性!$AA43*INDEX($G$12:$G$15,MATCH(AL$1,$C$12:$C$15,0),1)+[7]士兵训练属性!$AM44*INDEX($G$19:$G$22,MATCH(AL$1,$C$12:$C$15,0),1))*(1+非r将兵属性验证!$AI45)</f>
        <v>355.97586897047273</v>
      </c>
      <c r="AO43" s="29" t="e">
        <f>AM43/(非r将兵属性验证!$AG45*(1+非r将兵属性验证!$AI45))/INDEX($D$12:$E$15,MATCH(AL$1,$C$12:$C$15,0),MATCH(AM$4,$D$11:$E$11,0))</f>
        <v>#REF!</v>
      </c>
      <c r="AP43" s="29" t="e">
        <f>AN43/(非r将兵属性验证!$AH45*(1+非r将兵属性验证!$AJ45))/INDEX($D$12:$E$15,MATCH(AL$1,$C$12:$C$15,0),MATCH(AN$4,$D$11:$E$11,0))</f>
        <v>#REF!</v>
      </c>
      <c r="AQ43" s="1" t="e">
        <f t="shared" si="5"/>
        <v>#REF!</v>
      </c>
      <c r="AR43" s="29">
        <v>39</v>
      </c>
      <c r="AS43" s="29">
        <f>([7]士兵阶位属性!$T43*INDEX($F$12:$F$15,MATCH(AR$1,$C$12:$C$15,0),1)+[7]士兵训练属性!$AH44*INDEX($F$19:$F$22,MATCH(AR$1,$C$12:$C$15,0),1))*(1+非r将兵属性验证!$AI45)</f>
        <v>591.86349298705102</v>
      </c>
      <c r="AT43" s="29">
        <f>([7]士兵阶位属性!$AA43*INDEX($G$12:$G$15,MATCH(AR$1,$C$12:$C$15,0),1)+[7]士兵训练属性!$AM44*INDEX($G$19:$G$22,MATCH(AR$1,$C$12:$C$15,0),1))*(1+非r将兵属性验证!$AI45)</f>
        <v>351.68700307926224</v>
      </c>
      <c r="AU43" s="29" t="e">
        <f>AS43/(非r将兵属性验证!$AG45*(1+非r将兵属性验证!$AI45))/INDEX($D$12:$E$15,MATCH(AR$1,$C$12:$C$15,0),MATCH(AS$4,$D$11:$E$11,0))</f>
        <v>#REF!</v>
      </c>
      <c r="AV43" s="29" t="e">
        <f>AT43/(非r将兵属性验证!$AH45*(1+非r将兵属性验证!$AJ45))/INDEX($D$12:$E$15,MATCH(AR$1,$C$12:$C$15,0),MATCH(AT$4,$D$11:$E$11,0))</f>
        <v>#REF!</v>
      </c>
      <c r="AW43" s="1" t="e">
        <f t="shared" si="6"/>
        <v>#REF!</v>
      </c>
      <c r="BA43" s="16">
        <v>39</v>
      </c>
      <c r="BB43" s="16">
        <f t="shared" si="13"/>
        <v>72.052946972336656</v>
      </c>
      <c r="BC43" s="16">
        <f t="shared" si="14"/>
        <v>86.635091002452413</v>
      </c>
      <c r="BD43" s="16">
        <f t="shared" si="15"/>
        <v>84.919544645968188</v>
      </c>
      <c r="BE43" s="16">
        <f t="shared" si="16"/>
        <v>94.355049606631326</v>
      </c>
      <c r="BF43" s="16">
        <f t="shared" si="8"/>
        <v>0.83168316831683164</v>
      </c>
      <c r="BG43" s="16">
        <f t="shared" si="9"/>
        <v>1</v>
      </c>
      <c r="BH43" s="16">
        <f t="shared" si="10"/>
        <v>0.98019801980197996</v>
      </c>
      <c r="BI43" s="16">
        <f t="shared" si="11"/>
        <v>1.089108910891089</v>
      </c>
    </row>
    <row r="44" spans="26:61" x14ac:dyDescent="0.15">
      <c r="Z44" s="29">
        <v>40</v>
      </c>
      <c r="AA44" s="29">
        <f>([7]士兵阶位属性!$T44*INDEX($F$12:$F$15,MATCH(Z$1,$C$12:$C$15,0),1)+[7]士兵训练属性!$AH45*INDEX($F$19:$F$22,MATCH(Z$1,$C$12:$C$15,0),1))*(1+非r将兵属性验证!$AI46)</f>
        <v>260.94778005618883</v>
      </c>
      <c r="AB44" s="29">
        <f>([7]士兵阶位属性!$AA44*INDEX($G$12:$G$15,MATCH(Z$1,$C$12:$C$15,0),1)+[7]士兵训练属性!$AM45*INDEX($G$19:$G$22,MATCH(Z$1,$C$12:$C$15,0),1))*(1+非r将兵属性验证!$AI46)</f>
        <v>469.70600410114002</v>
      </c>
      <c r="AC44" s="29" t="e">
        <f>AA44/(非r将兵属性验证!$AG46*(1+非r将兵属性验证!$AI46))/INDEX($D$12:$E$15,MATCH(Z$1,$C$12:$C$15,0),MATCH(AA$4,$D$11:$E$11,0))</f>
        <v>#REF!</v>
      </c>
      <c r="AD44" s="29" t="e">
        <f>AB44/(非r将兵属性验证!$AH46*(1+非r将兵属性验证!$AJ46))/INDEX($D$12:$E$15,MATCH(Z$1,$C$12:$C$15,0),MATCH(AB$4,$D$11:$E$11,0))</f>
        <v>#REF!</v>
      </c>
      <c r="AE44" s="1" t="e">
        <f t="shared" si="3"/>
        <v>#REF!</v>
      </c>
      <c r="AF44" s="29">
        <v>40</v>
      </c>
      <c r="AG44" s="29">
        <f>([7]士兵阶位属性!$T44*INDEX($F$12:$F$15,MATCH(AF$1,$C$12:$C$15,0),1)+[7]士兵训练属性!$AH45*INDEX($F$19:$F$22,MATCH(AF$1,$C$12:$C$15,0),1))*(1+非r将兵属性验证!$AI46)</f>
        <v>443.61122609552109</v>
      </c>
      <c r="AH44" s="29">
        <f>([7]士兵阶位属性!$AA44*INDEX($G$12:$G$15,MATCH(AF$1,$C$12:$C$15,0),1)+[7]士兵训练属性!$AM45*INDEX($G$19:$G$22,MATCH(AF$1,$C$12:$C$15,0),1))*(1+非r将兵属性验证!$AI46)</f>
        <v>434.91296676031476</v>
      </c>
      <c r="AI44" s="29" t="e">
        <f>AG44/(非r将兵属性验证!$AG46*(1+非r将兵属性验证!$AI46))/INDEX($D$12:$E$15,MATCH(AF$1,$C$12:$C$15,0),MATCH(AG$4,$D$11:$E$11,0))</f>
        <v>#REF!</v>
      </c>
      <c r="AJ44" s="29" t="e">
        <f>AH44/(非r将兵属性验证!$AH46*(1+非r将兵属性验证!$AJ46))/INDEX($D$12:$E$15,MATCH(AF$1,$C$12:$C$15,0),MATCH(AH$4,$D$11:$E$11,0))</f>
        <v>#REF!</v>
      </c>
      <c r="AK44" s="1" t="e">
        <f t="shared" si="4"/>
        <v>#REF!</v>
      </c>
      <c r="AL44" s="29">
        <v>40</v>
      </c>
      <c r="AM44" s="29">
        <f>([7]士兵阶位属性!$T44*INDEX($F$12:$F$15,MATCH(AL$1,$C$12:$C$15,0),1)+[7]士兵训练属性!$AH45*INDEX($F$19:$F$22,MATCH(AL$1,$C$12:$C$15,0),1))*(1+非r将兵属性验证!$AI46)</f>
        <v>500.14991177436195</v>
      </c>
      <c r="AN44" s="29">
        <f>([7]士兵阶位属性!$AA44*INDEX($G$12:$G$15,MATCH(AL$1,$C$12:$C$15,0),1)+[7]士兵训练属性!$AM45*INDEX($G$19:$G$22,MATCH(AL$1,$C$12:$C$15,0),1))*(1+非r将兵属性验证!$AI46)</f>
        <v>360.97776241106124</v>
      </c>
      <c r="AO44" s="29" t="e">
        <f>AM44/(非r将兵属性验证!$AG46*(1+非r将兵属性验证!$AI46))/INDEX($D$12:$E$15,MATCH(AL$1,$C$12:$C$15,0),MATCH(AM$4,$D$11:$E$11,0))</f>
        <v>#REF!</v>
      </c>
      <c r="AP44" s="29" t="e">
        <f>AN44/(非r将兵属性验证!$AH46*(1+非r将兵属性验证!$AJ46))/INDEX($D$12:$E$15,MATCH(AL$1,$C$12:$C$15,0),MATCH(AN$4,$D$11:$E$11,0))</f>
        <v>#REF!</v>
      </c>
      <c r="AQ44" s="1" t="e">
        <f t="shared" si="5"/>
        <v>#REF!</v>
      </c>
      <c r="AR44" s="29">
        <v>40</v>
      </c>
      <c r="AS44" s="29">
        <f>([7]士兵阶位属性!$T44*INDEX($F$12:$F$15,MATCH(AR$1,$C$12:$C$15,0),1)+[7]士兵训练属性!$AH45*INDEX($F$19:$F$22,MATCH(AR$1,$C$12:$C$15,0),1))*(1+非r将兵属性验证!$AI46)</f>
        <v>600.1798941292343</v>
      </c>
      <c r="AT44" s="29">
        <f>([7]士兵阶位属性!$AA44*INDEX($G$12:$G$15,MATCH(AR$1,$C$12:$C$15,0),1)+[7]士兵训练属性!$AM45*INDEX($G$19:$G$22,MATCH(AR$1,$C$12:$C$15,0),1))*(1+非r将兵属性验证!$AI46)</f>
        <v>356.62863274345807</v>
      </c>
      <c r="AU44" s="29" t="e">
        <f>AS44/(非r将兵属性验证!$AG46*(1+非r将兵属性验证!$AI46))/INDEX($D$12:$E$15,MATCH(AR$1,$C$12:$C$15,0),MATCH(AS$4,$D$11:$E$11,0))</f>
        <v>#REF!</v>
      </c>
      <c r="AV44" s="29" t="e">
        <f>AT44/(非r将兵属性验证!$AH46*(1+非r将兵属性验证!$AJ46))/INDEX($D$12:$E$15,MATCH(AR$1,$C$12:$C$15,0),MATCH(AT$4,$D$11:$E$11,0))</f>
        <v>#REF!</v>
      </c>
      <c r="AW44" s="1" t="e">
        <f t="shared" si="6"/>
        <v>#REF!</v>
      </c>
      <c r="BA44" s="16">
        <v>40</v>
      </c>
      <c r="BB44" s="16">
        <f t="shared" si="13"/>
        <v>73.06537841573288</v>
      </c>
      <c r="BC44" s="16">
        <f t="shared" si="14"/>
        <v>87.852419285583593</v>
      </c>
      <c r="BD44" s="16">
        <f t="shared" si="15"/>
        <v>86.112767418542319</v>
      </c>
      <c r="BE44" s="16">
        <f t="shared" si="16"/>
        <v>95.680852687269237</v>
      </c>
      <c r="BF44" s="16">
        <f t="shared" si="8"/>
        <v>0.83168316831683153</v>
      </c>
      <c r="BG44" s="16">
        <f t="shared" si="9"/>
        <v>1</v>
      </c>
      <c r="BH44" s="16">
        <f t="shared" si="10"/>
        <v>0.98019801980198007</v>
      </c>
      <c r="BI44" s="16">
        <f t="shared" si="11"/>
        <v>1.0891089108910887</v>
      </c>
    </row>
    <row r="45" spans="26:61" x14ac:dyDescent="0.15">
      <c r="Z45" s="29">
        <v>41</v>
      </c>
      <c r="AA45" s="29">
        <f>([7]士兵阶位属性!$T45*INDEX($F$12:$F$15,MATCH(Z$1,$C$12:$C$15,0),1)+[7]士兵训练属性!$AH46*INDEX($F$19:$F$22,MATCH(Z$1,$C$12:$C$15,0),1))*(1+非r将兵属性验证!$AI47)</f>
        <v>264.56765736720001</v>
      </c>
      <c r="AB45" s="29">
        <f>([7]士兵阶位属性!$AA45*INDEX($G$12:$G$15,MATCH(Z$1,$C$12:$C$15,0),1)+[7]士兵训练属性!$AM46*INDEX($G$19:$G$22,MATCH(Z$1,$C$12:$C$15,0),1))*(1+非r将兵属性验证!$AI47)</f>
        <v>476.22178326096002</v>
      </c>
      <c r="AC45" s="29" t="e">
        <f>AA45/(非r将兵属性验证!$AG47*(1+非r将兵属性验证!$AI47))/INDEX($D$12:$E$15,MATCH(Z$1,$C$12:$C$15,0),MATCH(AA$4,$D$11:$E$11,0))</f>
        <v>#REF!</v>
      </c>
      <c r="AD45" s="29" t="e">
        <f>AB45/(非r将兵属性验证!$AH47*(1+非r将兵属性验证!$AJ47))/INDEX($D$12:$E$15,MATCH(Z$1,$C$12:$C$15,0),MATCH(AB$4,$D$11:$E$11,0))</f>
        <v>#REF!</v>
      </c>
      <c r="AE45" s="1" t="e">
        <f t="shared" si="3"/>
        <v>#REF!</v>
      </c>
      <c r="AF45" s="29">
        <v>41</v>
      </c>
      <c r="AG45" s="29">
        <f>([7]士兵阶位属性!$T45*INDEX($F$12:$F$15,MATCH(AF$1,$C$12:$C$15,0),1)+[7]士兵训练属性!$AH46*INDEX($F$19:$F$22,MATCH(AF$1,$C$12:$C$15,0),1))*(1+非r将兵属性验证!$AI47)</f>
        <v>449.76501752424008</v>
      </c>
      <c r="AH45" s="29">
        <f>([7]士兵阶位属性!$AA45*INDEX($G$12:$G$15,MATCH(AF$1,$C$12:$C$15,0),1)+[7]士兵训练属性!$AM46*INDEX($G$19:$G$22,MATCH(AF$1,$C$12:$C$15,0),1))*(1+非r将兵属性验证!$AI47)</f>
        <v>440.94609561200002</v>
      </c>
      <c r="AI45" s="29" t="e">
        <f>AG45/(非r将兵属性验证!$AG47*(1+非r将兵属性验证!$AI47))/INDEX($D$12:$E$15,MATCH(AF$1,$C$12:$C$15,0),MATCH(AG$4,$D$11:$E$11,0))</f>
        <v>#REF!</v>
      </c>
      <c r="AJ45" s="29" t="e">
        <f>AH45/(非r将兵属性验证!$AH47*(1+非r将兵属性验证!$AJ47))/INDEX($D$12:$E$15,MATCH(AF$1,$C$12:$C$15,0),MATCH(AH$4,$D$11:$E$11,0))</f>
        <v>#REF!</v>
      </c>
      <c r="AK45" s="1" t="e">
        <f t="shared" si="4"/>
        <v>#REF!</v>
      </c>
      <c r="AL45" s="29">
        <v>41</v>
      </c>
      <c r="AM45" s="29">
        <f>([7]士兵阶位属性!$T45*INDEX($F$12:$F$15,MATCH(AL$1,$C$12:$C$15,0),1)+[7]士兵训练属性!$AH46*INDEX($F$19:$F$22,MATCH(AL$1,$C$12:$C$15,0),1))*(1+非r将兵属性验证!$AI47)</f>
        <v>507.08800995379994</v>
      </c>
      <c r="AN45" s="29">
        <f>([7]士兵阶位属性!$AA45*INDEX($G$12:$G$15,MATCH(AL$1,$C$12:$C$15,0),1)+[7]士兵训练属性!$AM46*INDEX($G$19:$G$22,MATCH(AL$1,$C$12:$C$15,0),1))*(1+非r将兵属性验证!$AI47)</f>
        <v>365.98525935795999</v>
      </c>
      <c r="AO45" s="29" t="e">
        <f>AM45/(非r将兵属性验证!$AG47*(1+非r将兵属性验证!$AI47))/INDEX($D$12:$E$15,MATCH(AL$1,$C$12:$C$15,0),MATCH(AM$4,$D$11:$E$11,0))</f>
        <v>#REF!</v>
      </c>
      <c r="AP45" s="29" t="e">
        <f>AN45/(非r将兵属性验证!$AH47*(1+非r将兵属性验证!$AJ47))/INDEX($D$12:$E$15,MATCH(AL$1,$C$12:$C$15,0),MATCH(AN$4,$D$11:$E$11,0))</f>
        <v>#REF!</v>
      </c>
      <c r="AQ45" s="1" t="e">
        <f t="shared" si="5"/>
        <v>#REF!</v>
      </c>
      <c r="AR45" s="29">
        <v>41</v>
      </c>
      <c r="AS45" s="29">
        <f>([7]士兵阶位属性!$T45*INDEX($F$12:$F$15,MATCH(AR$1,$C$12:$C$15,0),1)+[7]士兵训练属性!$AH46*INDEX($F$19:$F$22,MATCH(AR$1,$C$12:$C$15,0),1))*(1+非r将兵属性验证!$AI47)</f>
        <v>608.50561194455997</v>
      </c>
      <c r="AT45" s="29">
        <f>([7]士兵阶位属性!$AA45*INDEX($G$12:$G$15,MATCH(AR$1,$C$12:$C$15,0),1)+[7]士兵训练属性!$AM46*INDEX($G$19:$G$22,MATCH(AR$1,$C$12:$C$15,0),1))*(1+非r将兵属性验证!$AI47)</f>
        <v>361.57579840183996</v>
      </c>
      <c r="AU45" s="29" t="e">
        <f>AS45/(非r将兵属性验证!$AG47*(1+非r将兵属性验证!$AI47))/INDEX($D$12:$E$15,MATCH(AR$1,$C$12:$C$15,0),MATCH(AS$4,$D$11:$E$11,0))</f>
        <v>#REF!</v>
      </c>
      <c r="AV45" s="29" t="e">
        <f>AT45/(非r将兵属性验证!$AH47*(1+非r将兵属性验证!$AJ47))/INDEX($D$12:$E$15,MATCH(AR$1,$C$12:$C$15,0),MATCH(AT$4,$D$11:$E$11,0))</f>
        <v>#REF!</v>
      </c>
      <c r="AW45" s="1" t="e">
        <f t="shared" si="6"/>
        <v>#REF!</v>
      </c>
      <c r="BA45" s="16">
        <v>41</v>
      </c>
      <c r="BB45" s="16">
        <f t="shared" si="13"/>
        <v>74.078944062815992</v>
      </c>
      <c r="BC45" s="16">
        <f t="shared" si="14"/>
        <v>89.071111313624016</v>
      </c>
      <c r="BD45" s="16">
        <f t="shared" si="15"/>
        <v>87.307326931175993</v>
      </c>
      <c r="BE45" s="16">
        <f t="shared" si="16"/>
        <v>97.008141034640005</v>
      </c>
      <c r="BF45" s="16">
        <f t="shared" si="8"/>
        <v>0.83168316831683142</v>
      </c>
      <c r="BG45" s="16">
        <f t="shared" si="9"/>
        <v>1</v>
      </c>
      <c r="BH45" s="16">
        <f t="shared" si="10"/>
        <v>0.98019801980197996</v>
      </c>
      <c r="BI45" s="16">
        <f t="shared" si="11"/>
        <v>1.089108910891089</v>
      </c>
    </row>
    <row r="46" spans="26:61" x14ac:dyDescent="0.15">
      <c r="Z46" s="29">
        <v>42</v>
      </c>
      <c r="AA46" s="29">
        <f>([7]士兵阶位属性!$T46*INDEX($F$12:$F$15,MATCH(Z$1,$C$12:$C$15,0),1)+[7]士兵训练属性!$AH47*INDEX($F$19:$F$22,MATCH(Z$1,$C$12:$C$15,0),1))*(1+非r将兵属性验证!$AI48)</f>
        <v>268.25229460476356</v>
      </c>
      <c r="AB46" s="29">
        <f>([7]士兵阶位属性!$AA46*INDEX($G$12:$G$15,MATCH(Z$1,$C$12:$C$15,0),1)+[7]士兵训练属性!$AM47*INDEX($G$19:$G$22,MATCH(Z$1,$C$12:$C$15,0),1))*(1+非r将兵属性验证!$AI48)</f>
        <v>482.85413028857437</v>
      </c>
      <c r="AC46" s="29" t="e">
        <f>AA46/(非r将兵属性验证!$AG48*(1+非r将兵属性验证!$AI48))/INDEX($D$12:$E$15,MATCH(Z$1,$C$12:$C$15,0),MATCH(AA$4,$D$11:$E$11,0))</f>
        <v>#REF!</v>
      </c>
      <c r="AD46" s="29" t="e">
        <f>AB46/(非r将兵属性验证!$AH48*(1+非r将兵属性验证!$AJ48))/INDEX($D$12:$E$15,MATCH(Z$1,$C$12:$C$15,0),MATCH(AB$4,$D$11:$E$11,0))</f>
        <v>#REF!</v>
      </c>
      <c r="AE46" s="1" t="e">
        <f t="shared" si="3"/>
        <v>#REF!</v>
      </c>
      <c r="AF46" s="29">
        <v>42</v>
      </c>
      <c r="AG46" s="29">
        <f>([7]士兵阶位属性!$T46*INDEX($F$12:$F$15,MATCH(AF$1,$C$12:$C$15,0),1)+[7]士兵训练属性!$AH47*INDEX($F$19:$F$22,MATCH(AF$1,$C$12:$C$15,0),1))*(1+非r将兵属性验证!$AI48)</f>
        <v>456.02890082809802</v>
      </c>
      <c r="AH46" s="29">
        <f>([7]士兵阶位属性!$AA46*INDEX($G$12:$G$15,MATCH(AF$1,$C$12:$C$15,0),1)+[7]士兵训练属性!$AM47*INDEX($G$19:$G$22,MATCH(AF$1,$C$12:$C$15,0),1))*(1+非r将兵属性验证!$AI48)</f>
        <v>447.08715767460592</v>
      </c>
      <c r="AI46" s="29" t="e">
        <f>AG46/(非r将兵属性验证!$AG48*(1+非r将兵属性验证!$AI48))/INDEX($D$12:$E$15,MATCH(AF$1,$C$12:$C$15,0),MATCH(AG$4,$D$11:$E$11,0))</f>
        <v>#REF!</v>
      </c>
      <c r="AJ46" s="29" t="e">
        <f>AH46/(非r将兵属性验证!$AH48*(1+非r将兵属性验证!$AJ48))/INDEX($D$12:$E$15,MATCH(AF$1,$C$12:$C$15,0),MATCH(AH$4,$D$11:$E$11,0))</f>
        <v>#REF!</v>
      </c>
      <c r="AK46" s="1" t="e">
        <f t="shared" si="4"/>
        <v>#REF!</v>
      </c>
      <c r="AL46" s="29">
        <v>42</v>
      </c>
      <c r="AM46" s="29">
        <f>([7]士兵阶位属性!$T46*INDEX($F$12:$F$15,MATCH(AL$1,$C$12:$C$15,0),1)+[7]士兵训练属性!$AH47*INDEX($F$19:$F$22,MATCH(AL$1,$C$12:$C$15,0),1))*(1+非r将兵属性验证!$AI48)</f>
        <v>514.15023132579665</v>
      </c>
      <c r="AN46" s="29">
        <f>([7]士兵阶位属性!$AA46*INDEX($G$12:$G$15,MATCH(AL$1,$C$12:$C$15,0),1)+[7]士兵训练属性!$AM47*INDEX($G$19:$G$22,MATCH(AL$1,$C$12:$C$15,0),1))*(1+非r将兵属性验证!$AI48)</f>
        <v>371.08234086992286</v>
      </c>
      <c r="AO46" s="29" t="e">
        <f>AM46/(非r将兵属性验证!$AG48*(1+非r将兵属性验证!$AI48))/INDEX($D$12:$E$15,MATCH(AL$1,$C$12:$C$15,0),MATCH(AM$4,$D$11:$E$11,0))</f>
        <v>#REF!</v>
      </c>
      <c r="AP46" s="29" t="e">
        <f>AN46/(非r将兵属性验证!$AH48*(1+非r将兵属性验证!$AJ48))/INDEX($D$12:$E$15,MATCH(AL$1,$C$12:$C$15,0),MATCH(AN$4,$D$11:$E$11,0))</f>
        <v>#REF!</v>
      </c>
      <c r="AQ46" s="1" t="e">
        <f t="shared" si="5"/>
        <v>#REF!</v>
      </c>
      <c r="AR46" s="29">
        <v>42</v>
      </c>
      <c r="AS46" s="29">
        <f>([7]士兵阶位属性!$T46*INDEX($F$12:$F$15,MATCH(AR$1,$C$12:$C$15,0),1)+[7]士兵训练属性!$AH47*INDEX($F$19:$F$22,MATCH(AR$1,$C$12:$C$15,0),1))*(1+非r将兵属性验证!$AI48)</f>
        <v>616.98027759095601</v>
      </c>
      <c r="AT46" s="29">
        <f>([7]士兵阶位属性!$AA46*INDEX($G$12:$G$15,MATCH(AR$1,$C$12:$C$15,0),1)+[7]士兵训练属性!$AM47*INDEX($G$19:$G$22,MATCH(AR$1,$C$12:$C$15,0),1))*(1+非r将兵属性验证!$AI48)</f>
        <v>366.61146929317675</v>
      </c>
      <c r="AU46" s="29" t="e">
        <f>AS46/(非r将兵属性验证!$AG48*(1+非r将兵属性验证!$AI48))/INDEX($D$12:$E$15,MATCH(AR$1,$C$12:$C$15,0),MATCH(AS$4,$D$11:$E$11,0))</f>
        <v>#REF!</v>
      </c>
      <c r="AV46" s="29" t="e">
        <f>AT46/(非r将兵属性验证!$AH48*(1+非r将兵属性验证!$AJ48))/INDEX($D$12:$E$15,MATCH(AR$1,$C$12:$C$15,0),MATCH(AT$4,$D$11:$E$11,0))</f>
        <v>#REF!</v>
      </c>
      <c r="AW46" s="1" t="e">
        <f t="shared" si="6"/>
        <v>#REF!</v>
      </c>
      <c r="BA46" s="16">
        <v>42</v>
      </c>
      <c r="BB46" s="16">
        <f t="shared" si="13"/>
        <v>75.110642489333799</v>
      </c>
      <c r="BC46" s="16">
        <f t="shared" si="14"/>
        <v>90.311605850270382</v>
      </c>
      <c r="BD46" s="16">
        <f t="shared" si="15"/>
        <v>88.523257219571946</v>
      </c>
      <c r="BE46" s="16">
        <f t="shared" si="16"/>
        <v>98.359174688413276</v>
      </c>
      <c r="BF46" s="16">
        <f t="shared" si="8"/>
        <v>0.83168316831683187</v>
      </c>
      <c r="BG46" s="16">
        <f t="shared" si="9"/>
        <v>1</v>
      </c>
      <c r="BH46" s="16">
        <f t="shared" si="10"/>
        <v>0.98019801980198007</v>
      </c>
      <c r="BI46" s="16">
        <f t="shared" si="11"/>
        <v>1.089108910891089</v>
      </c>
    </row>
    <row r="47" spans="26:61" x14ac:dyDescent="0.15">
      <c r="Z47" s="29">
        <v>43</v>
      </c>
      <c r="AA47" s="29">
        <f>([7]士兵阶位属性!$T47*INDEX($F$12:$F$15,MATCH(Z$1,$C$12:$C$15,0),1)+[7]士兵训练属性!$AH48*INDEX($F$19:$F$22,MATCH(Z$1,$C$12:$C$15,0),1))*(1+非r将兵属性验证!$AI49)</f>
        <v>272.01247780273553</v>
      </c>
      <c r="AB47" s="29">
        <f>([7]士兵阶位属性!$AA47*INDEX($G$12:$G$15,MATCH(Z$1,$C$12:$C$15,0),1)+[7]士兵训练属性!$AM48*INDEX($G$19:$G$22,MATCH(Z$1,$C$12:$C$15,0),1))*(1+非r将兵属性验证!$AI49)</f>
        <v>489.62246004492397</v>
      </c>
      <c r="AC47" s="29" t="e">
        <f>AA47/(非r将兵属性验证!$AG49*(1+非r将兵属性验证!$AI49))/INDEX($D$12:$E$15,MATCH(Z$1,$C$12:$C$15,0),MATCH(AA$4,$D$11:$E$11,0))</f>
        <v>#REF!</v>
      </c>
      <c r="AD47" s="29" t="e">
        <f>AB47/(非r将兵属性验证!$AH49*(1+非r将兵属性验证!$AJ49))/INDEX($D$12:$E$15,MATCH(Z$1,$C$12:$C$15,0),MATCH(AB$4,$D$11:$E$11,0))</f>
        <v>#REF!</v>
      </c>
      <c r="AE47" s="1" t="e">
        <f t="shared" si="3"/>
        <v>#REF!</v>
      </c>
      <c r="AF47" s="29">
        <v>43</v>
      </c>
      <c r="AG47" s="29">
        <f>([7]士兵阶位属性!$T47*INDEX($F$12:$F$15,MATCH(AF$1,$C$12:$C$15,0),1)+[7]士兵训练属性!$AH48*INDEX($F$19:$F$22,MATCH(AF$1,$C$12:$C$15,0),1))*(1+非r将兵属性验证!$AI49)</f>
        <v>462.42121226465036</v>
      </c>
      <c r="AH47" s="29">
        <f>([7]士兵阶位属性!$AA47*INDEX($G$12:$G$15,MATCH(AF$1,$C$12:$C$15,0),1)+[7]士兵训练属性!$AM48*INDEX($G$19:$G$22,MATCH(AF$1,$C$12:$C$15,0),1))*(1+非r将兵属性验证!$AI49)</f>
        <v>453.35412967122585</v>
      </c>
      <c r="AI47" s="29" t="e">
        <f>AG47/(非r将兵属性验证!$AG49*(1+非r将兵属性验证!$AI49))/INDEX($D$12:$E$15,MATCH(AF$1,$C$12:$C$15,0),MATCH(AG$4,$D$11:$E$11,0))</f>
        <v>#REF!</v>
      </c>
      <c r="AJ47" s="29" t="e">
        <f>AH47/(非r将兵属性验证!$AH49*(1+非r将兵属性验证!$AJ49))/INDEX($D$12:$E$15,MATCH(AF$1,$C$12:$C$15,0),MATCH(AH$4,$D$11:$E$11,0))</f>
        <v>#REF!</v>
      </c>
      <c r="AK47" s="1" t="e">
        <f t="shared" si="4"/>
        <v>#REF!</v>
      </c>
      <c r="AL47" s="29">
        <v>43</v>
      </c>
      <c r="AM47" s="29">
        <f>([7]士兵阶位属性!$T47*INDEX($F$12:$F$15,MATCH(AL$1,$C$12:$C$15,0),1)+[7]士兵训练属性!$AH48*INDEX($F$19:$F$22,MATCH(AL$1,$C$12:$C$15,0),1))*(1+非r将兵属性验证!$AI49)</f>
        <v>521.3572491219096</v>
      </c>
      <c r="AN47" s="29">
        <f>([7]士兵阶位属性!$AA47*INDEX($G$12:$G$15,MATCH(AL$1,$C$12:$C$15,0),1)+[7]士兵训练属性!$AM48*INDEX($G$19:$G$22,MATCH(AL$1,$C$12:$C$15,0),1))*(1+非r将兵属性验证!$AI49)</f>
        <v>376.28392762711741</v>
      </c>
      <c r="AO47" s="29" t="e">
        <f>AM47/(非r将兵属性验证!$AG49*(1+非r将兵属性验证!$AI49))/INDEX($D$12:$E$15,MATCH(AL$1,$C$12:$C$15,0),MATCH(AM$4,$D$11:$E$11,0))</f>
        <v>#REF!</v>
      </c>
      <c r="AP47" s="29" t="e">
        <f>AN47/(非r将兵属性验证!$AH49*(1+非r将兵属性验证!$AJ49))/INDEX($D$12:$E$15,MATCH(AL$1,$C$12:$C$15,0),MATCH(AN$4,$D$11:$E$11,0))</f>
        <v>#REF!</v>
      </c>
      <c r="AQ47" s="1" t="e">
        <f t="shared" si="5"/>
        <v>#REF!</v>
      </c>
      <c r="AR47" s="29">
        <v>43</v>
      </c>
      <c r="AS47" s="29">
        <f>([7]士兵阶位属性!$T47*INDEX($F$12:$F$15,MATCH(AR$1,$C$12:$C$15,0),1)+[7]士兵训练属性!$AH48*INDEX($F$19:$F$22,MATCH(AR$1,$C$12:$C$15,0),1))*(1+非r将兵属性验证!$AI49)</f>
        <v>625.62869894629159</v>
      </c>
      <c r="AT47" s="29">
        <f>([7]士兵阶位属性!$AA47*INDEX($G$12:$G$15,MATCH(AR$1,$C$12:$C$15,0),1)+[7]士兵训练属性!$AM48*INDEX($G$19:$G$22,MATCH(AR$1,$C$12:$C$15,0),1))*(1+非r将兵属性验证!$AI49)</f>
        <v>371.75038633040515</v>
      </c>
      <c r="AU47" s="29" t="e">
        <f>AS47/(非r将兵属性验证!$AG49*(1+非r将兵属性验证!$AI49))/INDEX($D$12:$E$15,MATCH(AR$1,$C$12:$C$15,0),MATCH(AS$4,$D$11:$E$11,0))</f>
        <v>#REF!</v>
      </c>
      <c r="AV47" s="29" t="e">
        <f>AT47/(非r将兵属性验证!$AH49*(1+非r将兵属性验证!$AJ49))/INDEX($D$12:$E$15,MATCH(AR$1,$C$12:$C$15,0),MATCH(AT$4,$D$11:$E$11,0))</f>
        <v>#REF!</v>
      </c>
      <c r="AW47" s="1" t="e">
        <f t="shared" si="6"/>
        <v>#REF!</v>
      </c>
      <c r="BA47" s="16">
        <v>43</v>
      </c>
      <c r="BB47" s="16">
        <f t="shared" si="13"/>
        <v>76.163493784765961</v>
      </c>
      <c r="BC47" s="16">
        <f t="shared" si="14"/>
        <v>91.577534193587624</v>
      </c>
      <c r="BD47" s="16">
        <f t="shared" si="15"/>
        <v>89.764117674902707</v>
      </c>
      <c r="BE47" s="16">
        <f t="shared" si="16"/>
        <v>99.737908527669674</v>
      </c>
      <c r="BF47" s="16">
        <f t="shared" si="8"/>
        <v>0.83168316831683187</v>
      </c>
      <c r="BG47" s="16">
        <f t="shared" si="9"/>
        <v>1</v>
      </c>
      <c r="BH47" s="16">
        <f t="shared" si="10"/>
        <v>0.98019801980198007</v>
      </c>
      <c r="BI47" s="16">
        <f t="shared" si="11"/>
        <v>1.089108910891089</v>
      </c>
    </row>
    <row r="48" spans="26:61" x14ac:dyDescent="0.15">
      <c r="Z48" s="29">
        <v>44</v>
      </c>
      <c r="AA48" s="29">
        <f>([7]士兵阶位属性!$T48*INDEX($F$12:$F$15,MATCH(Z$1,$C$12:$C$15,0),1)+[7]士兵训练属性!$AH49*INDEX($F$19:$F$22,MATCH(Z$1,$C$12:$C$15,0),1))*(1+非r将兵属性验证!$AI50)</f>
        <v>275.81387368779161</v>
      </c>
      <c r="AB48" s="29">
        <f>([7]士兵阶位属性!$AA48*INDEX($G$12:$G$15,MATCH(Z$1,$C$12:$C$15,0),1)+[7]士兵训练属性!$AM49*INDEX($G$19:$G$22,MATCH(Z$1,$C$12:$C$15,0),1))*(1+非r将兵属性验证!$AI50)</f>
        <v>496.46497263802496</v>
      </c>
      <c r="AC48" s="29" t="e">
        <f>AA48/(非r将兵属性验证!$AG50*(1+非r将兵属性验证!$AI50))/INDEX($D$12:$E$15,MATCH(Z$1,$C$12:$C$15,0),MATCH(AA$4,$D$11:$E$11,0))</f>
        <v>#REF!</v>
      </c>
      <c r="AD48" s="29" t="e">
        <f>AB48/(非r将兵属性验证!$AH50*(1+非r将兵属性验证!$AJ50))/INDEX($D$12:$E$15,MATCH(Z$1,$C$12:$C$15,0),MATCH(AB$4,$D$11:$E$11,0))</f>
        <v>#REF!</v>
      </c>
      <c r="AE48" s="1" t="e">
        <f t="shared" si="3"/>
        <v>#REF!</v>
      </c>
      <c r="AF48" s="29">
        <v>44</v>
      </c>
      <c r="AG48" s="29">
        <f>([7]士兵阶位属性!$T48*INDEX($F$12:$F$15,MATCH(AF$1,$C$12:$C$15,0),1)+[7]士兵训练属性!$AH49*INDEX($F$19:$F$22,MATCH(AF$1,$C$12:$C$15,0),1))*(1+非r将兵属性验证!$AI50)</f>
        <v>468.88358526924577</v>
      </c>
      <c r="AH48" s="29">
        <f>([7]士兵阶位属性!$AA48*INDEX($G$12:$G$15,MATCH(AF$1,$C$12:$C$15,0),1)+[7]士兵训练属性!$AM49*INDEX($G$19:$G$22,MATCH(AF$1,$C$12:$C$15,0),1))*(1+非r将兵属性验证!$AI50)</f>
        <v>459.68978947965269</v>
      </c>
      <c r="AI48" s="29" t="e">
        <f>AG48/(非r将兵属性验证!$AG50*(1+非r将兵属性验证!$AI50))/INDEX($D$12:$E$15,MATCH(AF$1,$C$12:$C$15,0),MATCH(AG$4,$D$11:$E$11,0))</f>
        <v>#REF!</v>
      </c>
      <c r="AJ48" s="29" t="e">
        <f>AH48/(非r将兵属性验证!$AH50*(1+非r将兵属性验证!$AJ50))/INDEX($D$12:$E$15,MATCH(AF$1,$C$12:$C$15,0),MATCH(AH$4,$D$11:$E$11,0))</f>
        <v>#REF!</v>
      </c>
      <c r="AK48" s="1" t="e">
        <f t="shared" si="4"/>
        <v>#REF!</v>
      </c>
      <c r="AL48" s="29">
        <v>44</v>
      </c>
      <c r="AM48" s="29">
        <f>([7]士兵阶位属性!$T48*INDEX($F$12:$F$15,MATCH(AL$1,$C$12:$C$15,0),1)+[7]士兵训练属性!$AH49*INDEX($F$19:$F$22,MATCH(AL$1,$C$12:$C$15,0),1))*(1+非r将兵属性验证!$AI50)</f>
        <v>528.64325790160046</v>
      </c>
      <c r="AN48" s="29">
        <f>([7]士兵阶位属性!$AA48*INDEX($G$12:$G$15,MATCH(AL$1,$C$12:$C$15,0),1)+[7]士兵训练属性!$AM49*INDEX($G$19:$G$22,MATCH(AL$1,$C$12:$C$15,0),1))*(1+非r将兵属性验证!$AI50)</f>
        <v>381.54252526811172</v>
      </c>
      <c r="AO48" s="29" t="e">
        <f>AM48/(非r将兵属性验证!$AG50*(1+非r将兵属性验证!$AI50))/INDEX($D$12:$E$15,MATCH(AL$1,$C$12:$C$15,0),MATCH(AM$4,$D$11:$E$11,0))</f>
        <v>#REF!</v>
      </c>
      <c r="AP48" s="29" t="e">
        <f>AN48/(非r将兵属性验证!$AH50*(1+非r将兵属性验证!$AJ50))/INDEX($D$12:$E$15,MATCH(AL$1,$C$12:$C$15,0),MATCH(AN$4,$D$11:$E$11,0))</f>
        <v>#REF!</v>
      </c>
      <c r="AQ48" s="1" t="e">
        <f t="shared" si="5"/>
        <v>#REF!</v>
      </c>
      <c r="AR48" s="29">
        <v>44</v>
      </c>
      <c r="AS48" s="29">
        <f>([7]士兵阶位属性!$T48*INDEX($F$12:$F$15,MATCH(AR$1,$C$12:$C$15,0),1)+[7]士兵训练属性!$AH49*INDEX($F$19:$F$22,MATCH(AR$1,$C$12:$C$15,0),1))*(1+非r将兵属性验证!$AI50)</f>
        <v>634.37190948192074</v>
      </c>
      <c r="AT48" s="29">
        <f>([7]士兵阶位属性!$AA48*INDEX($G$12:$G$15,MATCH(AR$1,$C$12:$C$15,0),1)+[7]士兵训练属性!$AM49*INDEX($G$19:$G$22,MATCH(AR$1,$C$12:$C$15,0),1))*(1+非r将兵属性验证!$AI50)</f>
        <v>376.94562737331518</v>
      </c>
      <c r="AU48" s="29" t="e">
        <f>AS48/(非r将兵属性验证!$AG50*(1+非r将兵属性验证!$AI50))/INDEX($D$12:$E$15,MATCH(AR$1,$C$12:$C$15,0),MATCH(AS$4,$D$11:$E$11,0))</f>
        <v>#REF!</v>
      </c>
      <c r="AV48" s="29" t="e">
        <f>AT48/(非r将兵属性验证!$AH50*(1+非r将兵属性验证!$AJ50))/INDEX($D$12:$E$15,MATCH(AR$1,$C$12:$C$15,0),MATCH(AT$4,$D$11:$E$11,0))</f>
        <v>#REF!</v>
      </c>
      <c r="AW48" s="1" t="e">
        <f t="shared" si="6"/>
        <v>#REF!</v>
      </c>
      <c r="BA48" s="16">
        <v>44</v>
      </c>
      <c r="BB48" s="16">
        <f t="shared" si="13"/>
        <v>77.227884632581663</v>
      </c>
      <c r="BC48" s="16">
        <f t="shared" si="14"/>
        <v>92.857337474889846</v>
      </c>
      <c r="BD48" s="16">
        <f t="shared" si="15"/>
        <v>91.018578316971215</v>
      </c>
      <c r="BE48" s="16">
        <f t="shared" si="16"/>
        <v>101.13175368552359</v>
      </c>
      <c r="BF48" s="16">
        <f t="shared" si="8"/>
        <v>0.83168316831683176</v>
      </c>
      <c r="BG48" s="16">
        <f t="shared" si="9"/>
        <v>1</v>
      </c>
      <c r="BH48" s="16">
        <f t="shared" si="10"/>
        <v>0.98019801980197996</v>
      </c>
      <c r="BI48" s="16">
        <f t="shared" si="11"/>
        <v>1.089108910891089</v>
      </c>
    </row>
    <row r="49" spans="26:61" x14ac:dyDescent="0.15">
      <c r="Z49" s="29">
        <v>45</v>
      </c>
      <c r="AA49" s="29">
        <f>([7]士兵阶位属性!$T49*INDEX($F$12:$F$15,MATCH(Z$1,$C$12:$C$15,0),1)+[7]士兵训练属性!$AH50*INDEX($F$19:$F$22,MATCH(Z$1,$C$12:$C$15,0),1))*(1+非r将兵属性验证!$AI51)</f>
        <v>279.54630242801915</v>
      </c>
      <c r="AB49" s="29">
        <f>([7]士兵阶位属性!$AA49*INDEX($G$12:$G$15,MATCH(Z$1,$C$12:$C$15,0),1)+[7]士兵训练属性!$AM50*INDEX($G$19:$G$22,MATCH(Z$1,$C$12:$C$15,0),1))*(1+非r将兵属性验证!$AI51)</f>
        <v>503.18334437043455</v>
      </c>
      <c r="AC49" s="29" t="e">
        <f>AA49/(非r将兵属性验证!$AG51*(1+非r将兵属性验证!$AI51))/INDEX($D$12:$E$15,MATCH(Z$1,$C$12:$C$15,0),MATCH(AA$4,$D$11:$E$11,0))</f>
        <v>#REF!</v>
      </c>
      <c r="AD49" s="29" t="e">
        <f>AB49/(非r将兵属性验证!$AH51*(1+非r将兵属性验证!$AJ51))/INDEX($D$12:$E$15,MATCH(Z$1,$C$12:$C$15,0),MATCH(AB$4,$D$11:$E$11,0))</f>
        <v>#REF!</v>
      </c>
      <c r="AE49" s="1" t="e">
        <f t="shared" si="3"/>
        <v>#REF!</v>
      </c>
      <c r="AF49" s="29">
        <v>45</v>
      </c>
      <c r="AG49" s="29">
        <f>([7]士兵阶位属性!$T49*INDEX($F$12:$F$15,MATCH(AF$1,$C$12:$C$15,0),1)+[7]士兵训练属性!$AH50*INDEX($F$19:$F$22,MATCH(AF$1,$C$12:$C$15,0),1))*(1+非r将兵属性验证!$AI51)</f>
        <v>475.22871412763254</v>
      </c>
      <c r="AH49" s="29">
        <f>([7]士兵阶位属性!$AA49*INDEX($G$12:$G$15,MATCH(AF$1,$C$12:$C$15,0),1)+[7]士兵训练属性!$AM50*INDEX($G$19:$G$22,MATCH(AF$1,$C$12:$C$15,0),1))*(1+非r将兵属性验证!$AI51)</f>
        <v>465.91050404669858</v>
      </c>
      <c r="AI49" s="29" t="e">
        <f>AG49/(非r将兵属性验证!$AG51*(1+非r将兵属性验证!$AI51))/INDEX($D$12:$E$15,MATCH(AF$1,$C$12:$C$15,0),MATCH(AG$4,$D$11:$E$11,0))</f>
        <v>#REF!</v>
      </c>
      <c r="AJ49" s="29" t="e">
        <f>AH49/(非r将兵属性验证!$AH51*(1+非r将兵属性验证!$AJ51))/INDEX($D$12:$E$15,MATCH(AF$1,$C$12:$C$15,0),MATCH(AH$4,$D$11:$E$11,0))</f>
        <v>#REF!</v>
      </c>
      <c r="AK49" s="1" t="e">
        <f t="shared" si="4"/>
        <v>#REF!</v>
      </c>
      <c r="AL49" s="29">
        <v>45</v>
      </c>
      <c r="AM49" s="29">
        <f>([7]士兵阶位属性!$T49*INDEX($F$12:$F$15,MATCH(AL$1,$C$12:$C$15,0),1)+[7]士兵训练属性!$AH50*INDEX($F$19:$F$22,MATCH(AL$1,$C$12:$C$15,0),1))*(1+非r将兵属性验证!$AI51)</f>
        <v>535.79707965370335</v>
      </c>
      <c r="AN49" s="29">
        <f>([7]士兵阶位属性!$AA49*INDEX($G$12:$G$15,MATCH(AL$1,$C$12:$C$15,0),1)+[7]士兵训练属性!$AM50*INDEX($G$19:$G$22,MATCH(AL$1,$C$12:$C$15,0),1))*(1+非r将兵属性验证!$AI51)</f>
        <v>386.70571835875978</v>
      </c>
      <c r="AO49" s="29" t="e">
        <f>AM49/(非r将兵属性验证!$AG51*(1+非r将兵属性验证!$AI51))/INDEX($D$12:$E$15,MATCH(AL$1,$C$12:$C$15,0),MATCH(AM$4,$D$11:$E$11,0))</f>
        <v>#REF!</v>
      </c>
      <c r="AP49" s="29" t="e">
        <f>AN49/(非r将兵属性验证!$AH51*(1+非r将兵属性验证!$AJ51))/INDEX($D$12:$E$15,MATCH(AL$1,$C$12:$C$15,0),MATCH(AN$4,$D$11:$E$11,0))</f>
        <v>#REF!</v>
      </c>
      <c r="AQ49" s="1" t="e">
        <f t="shared" si="5"/>
        <v>#REF!</v>
      </c>
      <c r="AR49" s="29">
        <v>45</v>
      </c>
      <c r="AS49" s="29">
        <f>([7]士兵阶位属性!$T49*INDEX($F$12:$F$15,MATCH(AR$1,$C$12:$C$15,0),1)+[7]士兵训练属性!$AH50*INDEX($F$19:$F$22,MATCH(AR$1,$C$12:$C$15,0),1))*(1+非r将兵属性验证!$AI51)</f>
        <v>642.95649558444393</v>
      </c>
      <c r="AT49" s="29">
        <f>([7]士兵阶位属性!$AA49*INDEX($G$12:$G$15,MATCH(AR$1,$C$12:$C$15,0),1)+[7]士兵训练属性!$AM50*INDEX($G$19:$G$22,MATCH(AR$1,$C$12:$C$15,0),1))*(1+非r将兵属性验证!$AI51)</f>
        <v>382.04661331829288</v>
      </c>
      <c r="AU49" s="29" t="e">
        <f>AS49/(非r将兵属性验证!$AG51*(1+非r将兵属性验证!$AI51))/INDEX($D$12:$E$15,MATCH(AR$1,$C$12:$C$15,0),MATCH(AS$4,$D$11:$E$11,0))</f>
        <v>#REF!</v>
      </c>
      <c r="AV49" s="29" t="e">
        <f>AT49/(非r将兵属性验证!$AH51*(1+非r将兵属性验证!$AJ51))/INDEX($D$12:$E$15,MATCH(AR$1,$C$12:$C$15,0),MATCH(AT$4,$D$11:$E$11,0))</f>
        <v>#REF!</v>
      </c>
      <c r="AW49" s="1" t="e">
        <f t="shared" si="6"/>
        <v>#REF!</v>
      </c>
      <c r="BA49" s="16">
        <v>45</v>
      </c>
      <c r="BB49" s="16">
        <f t="shared" si="13"/>
        <v>78.272964679845373</v>
      </c>
      <c r="BC49" s="16">
        <f t="shared" si="14"/>
        <v>94.113921817433109</v>
      </c>
      <c r="BD49" s="16">
        <f t="shared" si="15"/>
        <v>92.250279801246307</v>
      </c>
      <c r="BE49" s="16">
        <f t="shared" si="16"/>
        <v>102.50031089027368</v>
      </c>
      <c r="BF49" s="16">
        <f t="shared" si="8"/>
        <v>0.83168316831683187</v>
      </c>
      <c r="BG49" s="16">
        <f t="shared" si="9"/>
        <v>1</v>
      </c>
      <c r="BH49" s="16">
        <f t="shared" si="10"/>
        <v>0.98019801980198007</v>
      </c>
      <c r="BI49" s="16">
        <f t="shared" si="11"/>
        <v>1.0891089108910892</v>
      </c>
    </row>
    <row r="50" spans="26:61" x14ac:dyDescent="0.15">
      <c r="Z50" s="29">
        <v>46</v>
      </c>
      <c r="AA50" s="29">
        <f>([7]士兵阶位属性!$T50*INDEX($F$12:$F$15,MATCH(Z$1,$C$12:$C$15,0),1)+[7]士兵训练属性!$AH51*INDEX($F$19:$F$22,MATCH(Z$1,$C$12:$C$15,0),1))*(1+非r将兵属性验证!$AI52)</f>
        <v>283.57461305406184</v>
      </c>
      <c r="AB50" s="29">
        <f>([7]士兵阶位属性!$AA50*INDEX($G$12:$G$15,MATCH(Z$1,$C$12:$C$15,0),1)+[7]士兵训练属性!$AM51*INDEX($G$19:$G$22,MATCH(Z$1,$C$12:$C$15,0),1))*(1+非r将兵属性验证!$AI52)</f>
        <v>510.43430349731136</v>
      </c>
      <c r="AC50" s="29" t="e">
        <f>AA50/(非r将兵属性验证!$AG52*(1+非r将兵属性验证!$AI52))/INDEX($D$12:$E$15,MATCH(Z$1,$C$12:$C$15,0),MATCH(AA$4,$D$11:$E$11,0))</f>
        <v>#REF!</v>
      </c>
      <c r="AD50" s="29" t="e">
        <f>AB50/(非r将兵属性验证!$AH52*(1+非r将兵属性验证!$AJ52))/INDEX($D$12:$E$15,MATCH(Z$1,$C$12:$C$15,0),MATCH(AB$4,$D$11:$E$11,0))</f>
        <v>#REF!</v>
      </c>
      <c r="AE50" s="1" t="e">
        <f t="shared" si="3"/>
        <v>#REF!</v>
      </c>
      <c r="AF50" s="29">
        <v>46</v>
      </c>
      <c r="AG50" s="29">
        <f>([7]士兵阶位属性!$T50*INDEX($F$12:$F$15,MATCH(AF$1,$C$12:$C$15,0),1)+[7]士兵训练属性!$AH51*INDEX($F$19:$F$22,MATCH(AF$1,$C$12:$C$15,0),1))*(1+非r将兵属性验证!$AI52)</f>
        <v>482.07684219190514</v>
      </c>
      <c r="AH50" s="29">
        <f>([7]士兵阶位属性!$AA50*INDEX($G$12:$G$15,MATCH(AF$1,$C$12:$C$15,0),1)+[7]士兵训练属性!$AM51*INDEX($G$19:$G$22,MATCH(AF$1,$C$12:$C$15,0),1))*(1+非r将兵属性验证!$AI52)</f>
        <v>472.62435509010305</v>
      </c>
      <c r="AI50" s="29" t="e">
        <f>AG50/(非r将兵属性验证!$AG52*(1+非r将兵属性验证!$AI52))/INDEX($D$12:$E$15,MATCH(AF$1,$C$12:$C$15,0),MATCH(AG$4,$D$11:$E$11,0))</f>
        <v>#REF!</v>
      </c>
      <c r="AJ50" s="29" t="e">
        <f>AH50/(非r将兵属性验证!$AH52*(1+非r将兵属性验证!$AJ52))/INDEX($D$12:$E$15,MATCH(AF$1,$C$12:$C$15,0),MATCH(AH$4,$D$11:$E$11,0))</f>
        <v>#REF!</v>
      </c>
      <c r="AK50" s="1" t="e">
        <f t="shared" si="4"/>
        <v>#REF!</v>
      </c>
      <c r="AL50" s="29">
        <v>46</v>
      </c>
      <c r="AM50" s="29">
        <f>([7]士兵阶位属性!$T50*INDEX($F$12:$F$15,MATCH(AL$1,$C$12:$C$15,0),1)+[7]士兵训练属性!$AH51*INDEX($F$19:$F$22,MATCH(AL$1,$C$12:$C$15,0),1))*(1+非r将兵属性验证!$AI52)</f>
        <v>543.51800835361848</v>
      </c>
      <c r="AN50" s="29">
        <f>([7]士兵阶位属性!$AA50*INDEX($G$12:$G$15,MATCH(AL$1,$C$12:$C$15,0),1)+[7]士兵训练属性!$AM51*INDEX($G$19:$G$22,MATCH(AL$1,$C$12:$C$15,0),1))*(1+非r将兵属性验证!$AI52)</f>
        <v>392.27821472478553</v>
      </c>
      <c r="AO50" s="29" t="e">
        <f>AM50/(非r将兵属性验证!$AG52*(1+非r将兵属性验证!$AI52))/INDEX($D$12:$E$15,MATCH(AL$1,$C$12:$C$15,0),MATCH(AM$4,$D$11:$E$11,0))</f>
        <v>#REF!</v>
      </c>
      <c r="AP50" s="29" t="e">
        <f>AN50/(非r将兵属性验证!$AH52*(1+非r将兵属性验证!$AJ52))/INDEX($D$12:$E$15,MATCH(AL$1,$C$12:$C$15,0),MATCH(AN$4,$D$11:$E$11,0))</f>
        <v>#REF!</v>
      </c>
      <c r="AQ50" s="1" t="e">
        <f t="shared" si="5"/>
        <v>#REF!</v>
      </c>
      <c r="AR50" s="29">
        <v>46</v>
      </c>
      <c r="AS50" s="29">
        <f>([7]士兵阶位属性!$T50*INDEX($F$12:$F$15,MATCH(AR$1,$C$12:$C$15,0),1)+[7]士兵训练属性!$AH51*INDEX($F$19:$F$22,MATCH(AR$1,$C$12:$C$15,0),1))*(1+非r将兵属性验证!$AI52)</f>
        <v>652.22161002434223</v>
      </c>
      <c r="AT50" s="29">
        <f>([7]士兵阶位属性!$AA50*INDEX($G$12:$G$15,MATCH(AR$1,$C$12:$C$15,0),1)+[7]士兵训练属性!$AM51*INDEX($G$19:$G$22,MATCH(AR$1,$C$12:$C$15,0),1))*(1+非r将兵属性验证!$AI52)</f>
        <v>387.55197117388451</v>
      </c>
      <c r="AU50" s="29" t="e">
        <f>AS50/(非r将兵属性验证!$AG52*(1+非r将兵属性验证!$AI52))/INDEX($D$12:$E$15,MATCH(AR$1,$C$12:$C$15,0),MATCH(AS$4,$D$11:$E$11,0))</f>
        <v>#REF!</v>
      </c>
      <c r="AV50" s="29" t="e">
        <f>AT50/(非r将兵属性验证!$AH52*(1+非r将兵属性验证!$AJ52))/INDEX($D$12:$E$15,MATCH(AR$1,$C$12:$C$15,0),MATCH(AT$4,$D$11:$E$11,0))</f>
        <v>#REF!</v>
      </c>
      <c r="AW50" s="1" t="e">
        <f t="shared" si="6"/>
        <v>#REF!</v>
      </c>
      <c r="BA50" s="16">
        <v>46</v>
      </c>
      <c r="BB50" s="16">
        <f t="shared" si="13"/>
        <v>79.400891655137315</v>
      </c>
      <c r="BC50" s="16">
        <f t="shared" si="14"/>
        <v>95.470119728200814</v>
      </c>
      <c r="BD50" s="16">
        <f t="shared" si="15"/>
        <v>93.579622307840395</v>
      </c>
      <c r="BE50" s="16">
        <f t="shared" si="16"/>
        <v>103.97735811982267</v>
      </c>
      <c r="BF50" s="16">
        <f t="shared" si="8"/>
        <v>0.83168316831683176</v>
      </c>
      <c r="BG50" s="16">
        <f t="shared" si="9"/>
        <v>1</v>
      </c>
      <c r="BH50" s="16">
        <f t="shared" si="10"/>
        <v>0.98019801980198018</v>
      </c>
      <c r="BI50" s="16">
        <f t="shared" si="11"/>
        <v>1.0891089108910892</v>
      </c>
    </row>
    <row r="51" spans="26:61" x14ac:dyDescent="0.15">
      <c r="Z51" s="29">
        <v>47</v>
      </c>
      <c r="AA51" s="29">
        <f>([7]士兵阶位属性!$T51*INDEX($F$12:$F$15,MATCH(Z$1,$C$12:$C$15,0),1)+[7]士兵训练属性!$AH52*INDEX($F$19:$F$22,MATCH(Z$1,$C$12:$C$15,0),1))*(1+非r将兵属性验证!$AI53)</f>
        <v>287.8060380040867</v>
      </c>
      <c r="AB51" s="29">
        <f>([7]士兵阶位属性!$AA51*INDEX($G$12:$G$15,MATCH(Z$1,$C$12:$C$15,0),1)+[7]士兵训练属性!$AM52*INDEX($G$19:$G$22,MATCH(Z$1,$C$12:$C$15,0),1))*(1+非r将兵属性验证!$AI53)</f>
        <v>518.05086840735601</v>
      </c>
      <c r="AC51" s="29" t="e">
        <f>AA51/(非r将兵属性验证!$AG53*(1+非r将兵属性验证!$AI53))/INDEX($D$12:$E$15,MATCH(Z$1,$C$12:$C$15,0),MATCH(AA$4,$D$11:$E$11,0))</f>
        <v>#REF!</v>
      </c>
      <c r="AD51" s="29" t="e">
        <f>AB51/(非r将兵属性验证!$AH53*(1+非r将兵属性验证!$AJ53))/INDEX($D$12:$E$15,MATCH(Z$1,$C$12:$C$15,0),MATCH(AB$4,$D$11:$E$11,0))</f>
        <v>#REF!</v>
      </c>
      <c r="AE51" s="1" t="e">
        <f t="shared" si="3"/>
        <v>#REF!</v>
      </c>
      <c r="AF51" s="29">
        <v>47</v>
      </c>
      <c r="AG51" s="29">
        <f>([7]士兵阶位属性!$T51*INDEX($F$12:$F$15,MATCH(AF$1,$C$12:$C$15,0),1)+[7]士兵训练属性!$AH52*INDEX($F$19:$F$22,MATCH(AF$1,$C$12:$C$15,0),1))*(1+非r将兵属性验证!$AI53)</f>
        <v>489.27026460694742</v>
      </c>
      <c r="AH51" s="29">
        <f>([7]士兵阶位属性!$AA51*INDEX($G$12:$G$15,MATCH(AF$1,$C$12:$C$15,0),1)+[7]士兵训练属性!$AM52*INDEX($G$19:$G$22,MATCH(AF$1,$C$12:$C$15,0),1))*(1+非r将兵属性验证!$AI53)</f>
        <v>479.67673000681111</v>
      </c>
      <c r="AI51" s="29" t="e">
        <f>AG51/(非r将兵属性验证!$AG53*(1+非r将兵属性验证!$AI53))/INDEX($D$12:$E$15,MATCH(AF$1,$C$12:$C$15,0),MATCH(AG$4,$D$11:$E$11,0))</f>
        <v>#REF!</v>
      </c>
      <c r="AJ51" s="29" t="e">
        <f>AH51/(非r将兵属性验证!$AH53*(1+非r将兵属性验证!$AJ53))/INDEX($D$12:$E$15,MATCH(AF$1,$C$12:$C$15,0),MATCH(AH$4,$D$11:$E$11,0))</f>
        <v>#REF!</v>
      </c>
      <c r="AK51" s="1" t="e">
        <f t="shared" si="4"/>
        <v>#REF!</v>
      </c>
      <c r="AL51" s="29">
        <v>47</v>
      </c>
      <c r="AM51" s="29">
        <f>([7]士兵阶位属性!$T51*INDEX($F$12:$F$15,MATCH(AL$1,$C$12:$C$15,0),1)+[7]士兵训练属性!$AH52*INDEX($F$19:$F$22,MATCH(AL$1,$C$12:$C$15,0),1))*(1+非r将兵属性验证!$AI53)</f>
        <v>551.62823950783275</v>
      </c>
      <c r="AN51" s="29">
        <f>([7]士兵阶位属性!$AA51*INDEX($G$12:$G$15,MATCH(AL$1,$C$12:$C$15,0),1)+[7]士兵训练属性!$AM52*INDEX($G$19:$G$22,MATCH(AL$1,$C$12:$C$15,0),1))*(1+非r将兵属性验证!$AI53)</f>
        <v>398.13168590565317</v>
      </c>
      <c r="AO51" s="29" t="e">
        <f>AM51/(非r将兵属性验证!$AG53*(1+非r将兵属性验证!$AI53))/INDEX($D$12:$E$15,MATCH(AL$1,$C$12:$C$15,0),MATCH(AM$4,$D$11:$E$11,0))</f>
        <v>#REF!</v>
      </c>
      <c r="AP51" s="29" t="e">
        <f>AN51/(非r将兵属性验证!$AH53*(1+非r将兵属性验证!$AJ53))/INDEX($D$12:$E$15,MATCH(AL$1,$C$12:$C$15,0),MATCH(AN$4,$D$11:$E$11,0))</f>
        <v>#REF!</v>
      </c>
      <c r="AQ51" s="1" t="e">
        <f t="shared" si="5"/>
        <v>#REF!</v>
      </c>
      <c r="AR51" s="29">
        <v>47</v>
      </c>
      <c r="AS51" s="29">
        <f>([7]士兵阶位属性!$T51*INDEX($F$12:$F$15,MATCH(AR$1,$C$12:$C$15,0),1)+[7]士兵训练属性!$AH52*INDEX($F$19:$F$22,MATCH(AR$1,$C$12:$C$15,0),1))*(1+非r将兵属性验证!$AI53)</f>
        <v>661.95388740939927</v>
      </c>
      <c r="AT51" s="29">
        <f>([7]士兵阶位属性!$AA51*INDEX($G$12:$G$15,MATCH(AR$1,$C$12:$C$15,0),1)+[7]士兵训练属性!$AM52*INDEX($G$19:$G$22,MATCH(AR$1,$C$12:$C$15,0),1))*(1+非r将兵属性验证!$AI53)</f>
        <v>393.33491860558507</v>
      </c>
      <c r="AU51" s="29" t="e">
        <f>AS51/(非r将兵属性验证!$AG53*(1+非r将兵属性验证!$AI53))/INDEX($D$12:$E$15,MATCH(AR$1,$C$12:$C$15,0),MATCH(AS$4,$D$11:$E$11,0))</f>
        <v>#REF!</v>
      </c>
      <c r="AV51" s="29" t="e">
        <f>AT51/(非r将兵属性验证!$AH53*(1+非r将兵属性验证!$AJ53))/INDEX($D$12:$E$15,MATCH(AR$1,$C$12:$C$15,0),MATCH(AT$4,$D$11:$E$11,0))</f>
        <v>#REF!</v>
      </c>
      <c r="AW51" s="1" t="e">
        <f t="shared" si="6"/>
        <v>#REF!</v>
      </c>
      <c r="BA51" s="16">
        <v>47</v>
      </c>
      <c r="BB51" s="16">
        <f t="shared" si="13"/>
        <v>80.585690641144282</v>
      </c>
      <c r="BC51" s="16">
        <f t="shared" si="14"/>
        <v>96.894699461375865</v>
      </c>
      <c r="BD51" s="16">
        <f t="shared" si="15"/>
        <v>94.975992541348603</v>
      </c>
      <c r="BE51" s="16">
        <f t="shared" si="16"/>
        <v>105.52888060149844</v>
      </c>
      <c r="BF51" s="16">
        <f t="shared" si="8"/>
        <v>0.83168316831683164</v>
      </c>
      <c r="BG51" s="16">
        <f t="shared" si="9"/>
        <v>1</v>
      </c>
      <c r="BH51" s="16">
        <f t="shared" si="10"/>
        <v>0.98019801980198007</v>
      </c>
      <c r="BI51" s="16">
        <f t="shared" si="11"/>
        <v>1.089108910891089</v>
      </c>
    </row>
    <row r="52" spans="26:61" x14ac:dyDescent="0.15">
      <c r="Z52" s="29">
        <v>48</v>
      </c>
      <c r="AA52" s="29">
        <f>([7]士兵阶位属性!$T52*INDEX($F$12:$F$15,MATCH(Z$1,$C$12:$C$15,0),1)+[7]士兵训练属性!$AH53*INDEX($F$19:$F$22,MATCH(Z$1,$C$12:$C$15,0),1))*(1+非r将兵属性验证!$AI54)</f>
        <v>292.33671412031583</v>
      </c>
      <c r="AB52" s="29">
        <f>([7]士兵阶位属性!$AA52*INDEX($G$12:$G$15,MATCH(Z$1,$C$12:$C$15,0),1)+[7]士兵训练属性!$AM53*INDEX($G$19:$G$22,MATCH(Z$1,$C$12:$C$15,0),1))*(1+非r将兵属性验证!$AI54)</f>
        <v>526.20608541656861</v>
      </c>
      <c r="AC52" s="29" t="e">
        <f>AA52/(非r将兵属性验证!$AG54*(1+非r将兵属性验证!$AI54))/INDEX($D$12:$E$15,MATCH(Z$1,$C$12:$C$15,0),MATCH(AA$4,$D$11:$E$11,0))</f>
        <v>#REF!</v>
      </c>
      <c r="AD52" s="29" t="e">
        <f>AB52/(非r将兵属性验证!$AH54*(1+非r将兵属性验证!$AJ54))/INDEX($D$12:$E$15,MATCH(Z$1,$C$12:$C$15,0),MATCH(AB$4,$D$11:$E$11,0))</f>
        <v>#REF!</v>
      </c>
      <c r="AE52" s="1" t="e">
        <f t="shared" si="3"/>
        <v>#REF!</v>
      </c>
      <c r="AF52" s="29">
        <v>48</v>
      </c>
      <c r="AG52" s="29">
        <f>([7]士兵阶位属性!$T52*INDEX($F$12:$F$15,MATCH(AF$1,$C$12:$C$15,0),1)+[7]士兵训练属性!$AH53*INDEX($F$19:$F$22,MATCH(AF$1,$C$12:$C$15,0),1))*(1+非r将兵属性验证!$AI54)</f>
        <v>496.97241400453697</v>
      </c>
      <c r="AH52" s="29">
        <f>([7]士兵阶位属性!$AA52*INDEX($G$12:$G$15,MATCH(AF$1,$C$12:$C$15,0),1)+[7]士兵训练属性!$AM53*INDEX($G$19:$G$22,MATCH(AF$1,$C$12:$C$15,0),1))*(1+非r将兵属性验证!$AI54)</f>
        <v>487.22785686719311</v>
      </c>
      <c r="AI52" s="29" t="e">
        <f>AG52/(非r将兵属性验证!$AG54*(1+非r将兵属性验证!$AI54))/INDEX($D$12:$E$15,MATCH(AF$1,$C$12:$C$15,0),MATCH(AG$4,$D$11:$E$11,0))</f>
        <v>#REF!</v>
      </c>
      <c r="AJ52" s="29" t="e">
        <f>AH52/(非r将兵属性验证!$AH54*(1+非r将兵属性验证!$AJ54))/INDEX($D$12:$E$15,MATCH(AF$1,$C$12:$C$15,0),MATCH(AH$4,$D$11:$E$11,0))</f>
        <v>#REF!</v>
      </c>
      <c r="AK52" s="1" t="e">
        <f t="shared" si="4"/>
        <v>#REF!</v>
      </c>
      <c r="AL52" s="29">
        <v>48</v>
      </c>
      <c r="AM52" s="29">
        <f>([7]士兵阶位属性!$T52*INDEX($F$12:$F$15,MATCH(AL$1,$C$12:$C$15,0),1)+[7]士兵训练属性!$AH53*INDEX($F$19:$F$22,MATCH(AL$1,$C$12:$C$15,0),1))*(1+非r将兵属性验证!$AI54)</f>
        <v>560.31203539727198</v>
      </c>
      <c r="AN52" s="29">
        <f>([7]士兵阶位属性!$AA52*INDEX($G$12:$G$15,MATCH(AL$1,$C$12:$C$15,0),1)+[7]士兵训练属性!$AM53*INDEX($G$19:$G$22,MATCH(AL$1,$C$12:$C$15,0),1))*(1+非r将兵属性验证!$AI54)</f>
        <v>404.39912119977026</v>
      </c>
      <c r="AO52" s="29" t="e">
        <f>AM52/(非r将兵属性验证!$AG54*(1+非r将兵属性验证!$AI54))/INDEX($D$12:$E$15,MATCH(AL$1,$C$12:$C$15,0),MATCH(AM$4,$D$11:$E$11,0))</f>
        <v>#REF!</v>
      </c>
      <c r="AP52" s="29" t="e">
        <f>AN52/(非r将兵属性验证!$AH54*(1+非r将兵属性验证!$AJ54))/INDEX($D$12:$E$15,MATCH(AL$1,$C$12:$C$15,0),MATCH(AN$4,$D$11:$E$11,0))</f>
        <v>#REF!</v>
      </c>
      <c r="AQ52" s="1" t="e">
        <f t="shared" si="5"/>
        <v>#REF!</v>
      </c>
      <c r="AR52" s="29">
        <v>48</v>
      </c>
      <c r="AS52" s="29">
        <f>([7]士兵阶位属性!$T52*INDEX($F$12:$F$15,MATCH(AR$1,$C$12:$C$15,0),1)+[7]士兵训练属性!$AH53*INDEX($F$19:$F$22,MATCH(AR$1,$C$12:$C$15,0),1))*(1+非r将兵属性验证!$AI54)</f>
        <v>672.37444247672647</v>
      </c>
      <c r="AT52" s="29">
        <f>([7]士兵阶位属性!$AA52*INDEX($G$12:$G$15,MATCH(AR$1,$C$12:$C$15,0),1)+[7]士兵训练属性!$AM53*INDEX($G$19:$G$22,MATCH(AR$1,$C$12:$C$15,0),1))*(1+非r将兵属性验证!$AI54)</f>
        <v>399.52684263109836</v>
      </c>
      <c r="AU52" s="29" t="e">
        <f>AS52/(非r将兵属性验证!$AG54*(1+非r将兵属性验证!$AI54))/INDEX($D$12:$E$15,MATCH(AR$1,$C$12:$C$15,0),MATCH(AS$4,$D$11:$E$11,0))</f>
        <v>#REF!</v>
      </c>
      <c r="AV52" s="29" t="e">
        <f>AT52/(非r将兵属性验证!$AH54*(1+非r将兵属性验证!$AJ54))/INDEX($D$12:$E$15,MATCH(AR$1,$C$12:$C$15,0),MATCH(AT$4,$D$11:$E$11,0))</f>
        <v>#REF!</v>
      </c>
      <c r="AW52" s="1" t="e">
        <f t="shared" si="6"/>
        <v>#REF!</v>
      </c>
      <c r="BA52" s="16">
        <v>48</v>
      </c>
      <c r="BB52" s="16">
        <f t="shared" si="13"/>
        <v>81.854279953688433</v>
      </c>
      <c r="BC52" s="16">
        <f t="shared" si="14"/>
        <v>98.420027087172997</v>
      </c>
      <c r="BD52" s="16">
        <f t="shared" si="15"/>
        <v>96.471115659704225</v>
      </c>
      <c r="BE52" s="16">
        <f t="shared" si="16"/>
        <v>107.19012851078247</v>
      </c>
      <c r="BF52" s="16">
        <f t="shared" si="8"/>
        <v>0.83168316831683164</v>
      </c>
      <c r="BG52" s="16">
        <f t="shared" si="9"/>
        <v>1</v>
      </c>
      <c r="BH52" s="16">
        <f t="shared" si="10"/>
        <v>0.98019801980198018</v>
      </c>
      <c r="BI52" s="16">
        <f t="shared" si="11"/>
        <v>1.0891089108910892</v>
      </c>
    </row>
    <row r="53" spans="26:61" x14ac:dyDescent="0.15">
      <c r="Z53" s="29">
        <v>49</v>
      </c>
      <c r="AA53" s="29">
        <f>([7]士兵阶位属性!$T53*INDEX($F$12:$F$15,MATCH(Z$1,$C$12:$C$15,0),1)+[7]士兵训练属性!$AH54*INDEX($F$19:$F$22,MATCH(Z$1,$C$12:$C$15,0),1))*(1+非r将兵属性验证!$AI55)</f>
        <v>297.04406185708285</v>
      </c>
      <c r="AB53" s="29">
        <f>([7]士兵阶位属性!$AA53*INDEX($G$12:$G$15,MATCH(Z$1,$C$12:$C$15,0),1)+[7]士兵训练属性!$AM54*INDEX($G$19:$G$22,MATCH(Z$1,$C$12:$C$15,0),1))*(1+非r将兵属性验证!$AI55)</f>
        <v>534.67931134274932</v>
      </c>
      <c r="AC53" s="29" t="e">
        <f>AA53/(非r将兵属性验证!$AG55*(1+非r将兵属性验证!$AI55))/INDEX($D$12:$E$15,MATCH(Z$1,$C$12:$C$15,0),MATCH(AA$4,$D$11:$E$11,0))</f>
        <v>#REF!</v>
      </c>
      <c r="AD53" s="29" t="e">
        <f>AB53/(非r将兵属性验证!$AH55*(1+非r将兵属性验证!$AJ55))/INDEX($D$12:$E$15,MATCH(Z$1,$C$12:$C$15,0),MATCH(AB$4,$D$11:$E$11,0))</f>
        <v>#REF!</v>
      </c>
      <c r="AE53" s="1" t="e">
        <f t="shared" si="3"/>
        <v>#REF!</v>
      </c>
      <c r="AF53" s="29">
        <v>49</v>
      </c>
      <c r="AG53" s="29">
        <f>([7]士兵阶位属性!$T53*INDEX($F$12:$F$15,MATCH(AF$1,$C$12:$C$15,0),1)+[7]士兵训练属性!$AH54*INDEX($F$19:$F$22,MATCH(AF$1,$C$12:$C$15,0),1))*(1+非r将兵属性验证!$AI55)</f>
        <v>504.97490515704095</v>
      </c>
      <c r="AH53" s="29">
        <f>([7]士兵阶位属性!$AA53*INDEX($G$12:$G$15,MATCH(AF$1,$C$12:$C$15,0),1)+[7]士兵训练属性!$AM54*INDEX($G$19:$G$22,MATCH(AF$1,$C$12:$C$15,0),1))*(1+非r将兵属性验证!$AI55)</f>
        <v>495.0734364284715</v>
      </c>
      <c r="AI53" s="29" t="e">
        <f>AG53/(非r将兵属性验证!$AG55*(1+非r将兵属性验证!$AI55))/INDEX($D$12:$E$15,MATCH(AF$1,$C$12:$C$15,0),MATCH(AG$4,$D$11:$E$11,0))</f>
        <v>#REF!</v>
      </c>
      <c r="AJ53" s="29" t="e">
        <f>AH53/(非r将兵属性验证!$AH55*(1+非r将兵属性验证!$AJ55))/INDEX($D$12:$E$15,MATCH(AF$1,$C$12:$C$15,0),MATCH(AH$4,$D$11:$E$11,0))</f>
        <v>#REF!</v>
      </c>
      <c r="AK53" s="1" t="e">
        <f t="shared" si="4"/>
        <v>#REF!</v>
      </c>
      <c r="AL53" s="29">
        <v>49</v>
      </c>
      <c r="AM53" s="29">
        <f>([7]士兵阶位属性!$T53*INDEX($F$12:$F$15,MATCH(AL$1,$C$12:$C$15,0),1)+[7]士兵训练属性!$AH54*INDEX($F$19:$F$22,MATCH(AL$1,$C$12:$C$15,0),1))*(1+非r将兵属性验证!$AI55)</f>
        <v>569.33445189274221</v>
      </c>
      <c r="AN53" s="29">
        <f>([7]士兵阶位属性!$AA53*INDEX($G$12:$G$15,MATCH(AL$1,$C$12:$C$15,0),1)+[7]士兵训练属性!$AM54*INDEX($G$19:$G$22,MATCH(AL$1,$C$12:$C$15,0),1))*(1+非r将兵属性验证!$AI55)</f>
        <v>410.91095223563133</v>
      </c>
      <c r="AO53" s="29" t="e">
        <f>AM53/(非r将兵属性验证!$AG55*(1+非r将兵属性验证!$AI55))/INDEX($D$12:$E$15,MATCH(AL$1,$C$12:$C$15,0),MATCH(AM$4,$D$11:$E$11,0))</f>
        <v>#REF!</v>
      </c>
      <c r="AP53" s="29" t="e">
        <f>AN53/(非r将兵属性验证!$AH55*(1+非r将兵属性验证!$AJ55))/INDEX($D$12:$E$15,MATCH(AL$1,$C$12:$C$15,0),MATCH(AN$4,$D$11:$E$11,0))</f>
        <v>#REF!</v>
      </c>
      <c r="AQ53" s="1" t="e">
        <f t="shared" si="5"/>
        <v>#REF!</v>
      </c>
      <c r="AR53" s="29">
        <v>49</v>
      </c>
      <c r="AS53" s="29">
        <f>([7]士兵阶位属性!$T53*INDEX($F$12:$F$15,MATCH(AR$1,$C$12:$C$15,0),1)+[7]士兵训练属性!$AH54*INDEX($F$19:$F$22,MATCH(AR$1,$C$12:$C$15,0),1))*(1+非r将兵属性验证!$AI55)</f>
        <v>683.20134227129063</v>
      </c>
      <c r="AT53" s="29">
        <f>([7]士兵阶位属性!$AA53*INDEX($G$12:$G$15,MATCH(AR$1,$C$12:$C$15,0),1)+[7]士兵训练属性!$AM54*INDEX($G$19:$G$22,MATCH(AR$1,$C$12:$C$15,0),1))*(1+非r将兵属性验证!$AI55)</f>
        <v>405.96021787134657</v>
      </c>
      <c r="AU53" s="29" t="e">
        <f>AS53/(非r将兵属性验证!$AG55*(1+非r将兵属性验证!$AI55))/INDEX($D$12:$E$15,MATCH(AR$1,$C$12:$C$15,0),MATCH(AS$4,$D$11:$E$11,0))</f>
        <v>#REF!</v>
      </c>
      <c r="AV53" s="29" t="e">
        <f>AT53/(非r将兵属性验证!$AH55*(1+非r将兵属性验证!$AJ55))/INDEX($D$12:$E$15,MATCH(AR$1,$C$12:$C$15,0),MATCH(AT$4,$D$11:$E$11,0))</f>
        <v>#REF!</v>
      </c>
      <c r="AW53" s="1" t="e">
        <f t="shared" si="6"/>
        <v>#REF!</v>
      </c>
      <c r="BA53" s="16">
        <v>49</v>
      </c>
      <c r="BB53" s="16">
        <f t="shared" si="13"/>
        <v>83.172337319983228</v>
      </c>
      <c r="BC53" s="16">
        <f t="shared" si="14"/>
        <v>100.00483415855125</v>
      </c>
      <c r="BD53" s="16">
        <f t="shared" si="15"/>
        <v>98.024540412837354</v>
      </c>
      <c r="BE53" s="16">
        <f t="shared" si="16"/>
        <v>108.91615601426372</v>
      </c>
      <c r="BF53" s="16">
        <f t="shared" si="8"/>
        <v>0.83168316831683176</v>
      </c>
      <c r="BG53" s="16">
        <f t="shared" si="9"/>
        <v>1</v>
      </c>
      <c r="BH53" s="16">
        <f t="shared" si="10"/>
        <v>0.98019801980198007</v>
      </c>
      <c r="BI53" s="16">
        <f t="shared" si="11"/>
        <v>1.089108910891089</v>
      </c>
    </row>
    <row r="54" spans="26:61" x14ac:dyDescent="0.15">
      <c r="Z54" s="29">
        <v>50</v>
      </c>
      <c r="AA54" s="29">
        <f>([7]士兵阶位属性!$T54*INDEX($F$12:$F$15,MATCH(Z$1,$C$12:$C$15,0),1)+[7]士兵训练属性!$AH55*INDEX($F$19:$F$22,MATCH(Z$1,$C$12:$C$15,0),1))*(1+非r将兵属性验证!$AI56)</f>
        <v>301.84708755980137</v>
      </c>
      <c r="AB54" s="29">
        <f>([7]士兵阶位属性!$AA54*INDEX($G$12:$G$15,MATCH(Z$1,$C$12:$C$15,0),1)+[7]士兵训练属性!$AM55*INDEX($G$19:$G$22,MATCH(Z$1,$C$12:$C$15,0),1))*(1+非r将兵属性验证!$AI56)</f>
        <v>543.3247576076426</v>
      </c>
      <c r="AC54" s="29" t="e">
        <f>AA54/(非r将兵属性验证!$AG56*(1+非r将兵属性验证!$AI56))/INDEX($D$12:$E$15,MATCH(Z$1,$C$12:$C$15,0),MATCH(AA$4,$D$11:$E$11,0))</f>
        <v>#REF!</v>
      </c>
      <c r="AD54" s="29" t="e">
        <f>AB54/(非r将兵属性验证!$AH56*(1+非r将兵属性验证!$AJ56))/INDEX($D$12:$E$15,MATCH(Z$1,$C$12:$C$15,0),MATCH(AB$4,$D$11:$E$11,0))</f>
        <v>#REF!</v>
      </c>
      <c r="AE54" s="1" t="e">
        <f t="shared" si="3"/>
        <v>#REF!</v>
      </c>
      <c r="AF54" s="29">
        <v>50</v>
      </c>
      <c r="AG54" s="29">
        <f>([7]士兵阶位属性!$T54*INDEX($F$12:$F$15,MATCH(AF$1,$C$12:$C$15,0),1)+[7]士兵训练属性!$AH55*INDEX($F$19:$F$22,MATCH(AF$1,$C$12:$C$15,0),1))*(1+非r将兵属性验证!$AI56)</f>
        <v>513.1400488516623</v>
      </c>
      <c r="AH54" s="29">
        <f>([7]士兵阶位属性!$AA54*INDEX($G$12:$G$15,MATCH(AF$1,$C$12:$C$15,0),1)+[7]士兵训练属性!$AM55*INDEX($G$19:$G$22,MATCH(AF$1,$C$12:$C$15,0),1))*(1+非r将兵属性验证!$AI56)</f>
        <v>503.07847926633565</v>
      </c>
      <c r="AI54" s="29" t="e">
        <f>AG54/(非r将兵属性验证!$AG56*(1+非r将兵属性验证!$AI56))/INDEX($D$12:$E$15,MATCH(AF$1,$C$12:$C$15,0),MATCH(AG$4,$D$11:$E$11,0))</f>
        <v>#REF!</v>
      </c>
      <c r="AJ54" s="29" t="e">
        <f>AH54/(非r将兵属性验证!$AH56*(1+非r将兵属性验证!$AJ56))/INDEX($D$12:$E$15,MATCH(AF$1,$C$12:$C$15,0),MATCH(AH$4,$D$11:$E$11,0))</f>
        <v>#REF!</v>
      </c>
      <c r="AK54" s="1" t="e">
        <f t="shared" si="4"/>
        <v>#REF!</v>
      </c>
      <c r="AL54" s="29">
        <v>50</v>
      </c>
      <c r="AM54" s="29">
        <f>([7]士兵阶位属性!$T54*INDEX($F$12:$F$15,MATCH(AL$1,$C$12:$C$15,0),1)+[7]士兵训练属性!$AH55*INDEX($F$19:$F$22,MATCH(AL$1,$C$12:$C$15,0),1))*(1+非r将兵属性验证!$AI56)</f>
        <v>578.54025115628599</v>
      </c>
      <c r="AN54" s="29">
        <f>([7]士兵阶位属性!$AA54*INDEX($G$12:$G$15,MATCH(AL$1,$C$12:$C$15,0),1)+[7]士兵训练属性!$AM55*INDEX($G$19:$G$22,MATCH(AL$1,$C$12:$C$15,0),1))*(1+非r将兵属性验证!$AI56)</f>
        <v>417.55513779105854</v>
      </c>
      <c r="AO54" s="29" t="e">
        <f>AM54/(非r将兵属性验证!$AG56*(1+非r将兵属性验证!$AI56))/INDEX($D$12:$E$15,MATCH(AL$1,$C$12:$C$15,0),MATCH(AM$4,$D$11:$E$11,0))</f>
        <v>#REF!</v>
      </c>
      <c r="AP54" s="29" t="e">
        <f>AN54/(非r将兵属性验证!$AH56*(1+非r将兵属性验证!$AJ56))/INDEX($D$12:$E$15,MATCH(AL$1,$C$12:$C$15,0),MATCH(AN$4,$D$11:$E$11,0))</f>
        <v>#REF!</v>
      </c>
      <c r="AQ54" s="1" t="e">
        <f t="shared" si="5"/>
        <v>#REF!</v>
      </c>
      <c r="AR54" s="29">
        <v>50</v>
      </c>
      <c r="AS54" s="29">
        <f>([7]士兵阶位属性!$T54*INDEX($F$12:$F$15,MATCH(AR$1,$C$12:$C$15,0),1)+[7]士兵训练属性!$AH55*INDEX($F$19:$F$22,MATCH(AR$1,$C$12:$C$15,0),1))*(1+非r将兵属性验证!$AI56)</f>
        <v>694.24830138754317</v>
      </c>
      <c r="AT54" s="29">
        <f>([7]士兵阶位属性!$AA54*INDEX($G$12:$G$15,MATCH(AR$1,$C$12:$C$15,0),1)+[7]士兵训练属性!$AM55*INDEX($G$19:$G$22,MATCH(AR$1,$C$12:$C$15,0),1))*(1+非r将兵属性验证!$AI56)</f>
        <v>412.52435299839522</v>
      </c>
      <c r="AU54" s="29" t="e">
        <f>AS54/(非r将兵属性验证!$AG56*(1+非r将兵属性验证!$AI56))/INDEX($D$12:$E$15,MATCH(AR$1,$C$12:$C$15,0),MATCH(AS$4,$D$11:$E$11,0))</f>
        <v>#REF!</v>
      </c>
      <c r="AV54" s="29" t="e">
        <f>AT54/(非r将兵属性验证!$AH56*(1+非r将兵属性验证!$AJ56))/INDEX($D$12:$E$15,MATCH(AR$1,$C$12:$C$15,0),MATCH(AT$4,$D$11:$E$11,0))</f>
        <v>#REF!</v>
      </c>
      <c r="AW54" s="1" t="e">
        <f t="shared" si="6"/>
        <v>#REF!</v>
      </c>
      <c r="BA54" s="16">
        <v>50</v>
      </c>
      <c r="BB54" s="16">
        <f t="shared" si="13"/>
        <v>84.517184516744408</v>
      </c>
      <c r="BC54" s="16">
        <f t="shared" si="14"/>
        <v>101.6218528117998</v>
      </c>
      <c r="BD54" s="16">
        <f t="shared" si="15"/>
        <v>99.60953889473447</v>
      </c>
      <c r="BE54" s="16">
        <f t="shared" si="16"/>
        <v>110.67726543859385</v>
      </c>
      <c r="BF54" s="16">
        <f t="shared" si="8"/>
        <v>0.83168316831683187</v>
      </c>
      <c r="BG54" s="16">
        <f t="shared" si="9"/>
        <v>1</v>
      </c>
      <c r="BH54" s="16">
        <f t="shared" si="10"/>
        <v>0.98019801980198029</v>
      </c>
      <c r="BI54" s="16">
        <f t="shared" si="11"/>
        <v>1.0891089108910892</v>
      </c>
    </row>
    <row r="55" spans="26:61" x14ac:dyDescent="0.15">
      <c r="Z55" s="29">
        <v>51</v>
      </c>
      <c r="AA55" s="29">
        <f>([7]士兵阶位属性!$T55*INDEX($F$12:$F$15,MATCH(Z$1,$C$12:$C$15,0),1)+[7]士兵训练属性!$AH56*INDEX($F$19:$F$22,MATCH(Z$1,$C$12:$C$15,0),1))*(1+非r将兵属性验证!$AI57)</f>
        <v>306.70423495557435</v>
      </c>
      <c r="AB55" s="29">
        <f>([7]士兵阶位属性!$AA55*INDEX($G$12:$G$15,MATCH(Z$1,$C$12:$C$15,0),1)+[7]士兵训练属性!$AM56*INDEX($G$19:$G$22,MATCH(Z$1,$C$12:$C$15,0),1))*(1+非r将兵属性验证!$AI57)</f>
        <v>552.06762292003395</v>
      </c>
      <c r="AC55" s="29" t="e">
        <f>AA55/(非r将兵属性验证!$AG57*(1+非r将兵属性验证!$AI57))/INDEX($D$12:$E$15,MATCH(Z$1,$C$12:$C$15,0),MATCH(AA$4,$D$11:$E$11,0))</f>
        <v>#REF!</v>
      </c>
      <c r="AD55" s="29" t="e">
        <f>AB55/(非r将兵属性验证!$AH57*(1+非r将兵属性验证!$AJ57))/INDEX($D$12:$E$15,MATCH(Z$1,$C$12:$C$15,0),MATCH(AB$4,$D$11:$E$11,0))</f>
        <v>#REF!</v>
      </c>
      <c r="AE55" s="1" t="e">
        <f t="shared" si="3"/>
        <v>#REF!</v>
      </c>
      <c r="AF55" s="29">
        <v>51</v>
      </c>
      <c r="AG55" s="29">
        <f>([7]士兵阶位属性!$T55*INDEX($F$12:$F$15,MATCH(AF$1,$C$12:$C$15,0),1)+[7]士兵训练属性!$AH56*INDEX($F$19:$F$22,MATCH(AF$1,$C$12:$C$15,0),1))*(1+非r将兵属性验证!$AI57)</f>
        <v>521.39719942447653</v>
      </c>
      <c r="AH55" s="29">
        <f>([7]士兵阶位属性!$AA55*INDEX($G$12:$G$15,MATCH(AF$1,$C$12:$C$15,0),1)+[7]士兵训练属性!$AM56*INDEX($G$19:$G$22,MATCH(AF$1,$C$12:$C$15,0),1))*(1+非r将兵属性验证!$AI57)</f>
        <v>511.17372492595729</v>
      </c>
      <c r="AI55" s="29" t="e">
        <f>AG55/(非r将兵属性验证!$AG57*(1+非r将兵属性验证!$AI57))/INDEX($D$12:$E$15,MATCH(AF$1,$C$12:$C$15,0),MATCH(AG$4,$D$11:$E$11,0))</f>
        <v>#REF!</v>
      </c>
      <c r="AJ55" s="29" t="e">
        <f>AH55/(非r将兵属性验证!$AH57*(1+非r将兵属性验证!$AJ57))/INDEX($D$12:$E$15,MATCH(AF$1,$C$12:$C$15,0),MATCH(AH$4,$D$11:$E$11,0))</f>
        <v>#REF!</v>
      </c>
      <c r="AK55" s="1" t="e">
        <f t="shared" si="4"/>
        <v>#REF!</v>
      </c>
      <c r="AL55" s="29">
        <v>51</v>
      </c>
      <c r="AM55" s="29">
        <f>([7]士兵阶位属性!$T55*INDEX($F$12:$F$15,MATCH(AL$1,$C$12:$C$15,0),1)+[7]士兵训练属性!$AH56*INDEX($F$19:$F$22,MATCH(AL$1,$C$12:$C$15,0),1))*(1+非r将兵属性验证!$AI57)</f>
        <v>587.84978366485086</v>
      </c>
      <c r="AN55" s="29">
        <f>([7]士兵阶位属性!$AA55*INDEX($G$12:$G$15,MATCH(AL$1,$C$12:$C$15,0),1)+[7]士兵训练属性!$AM56*INDEX($G$19:$G$22,MATCH(AL$1,$C$12:$C$15,0),1))*(1+非r将兵属性验证!$AI57)</f>
        <v>424.27419168854453</v>
      </c>
      <c r="AO55" s="29" t="e">
        <f>AM55/(非r将兵属性验证!$AG57*(1+非r将兵属性验证!$AI57))/INDEX($D$12:$E$15,MATCH(AL$1,$C$12:$C$15,0),MATCH(AM$4,$D$11:$E$11,0))</f>
        <v>#REF!</v>
      </c>
      <c r="AP55" s="29" t="e">
        <f>AN55/(非r将兵属性验证!$AH57*(1+非r将兵属性验证!$AJ57))/INDEX($D$12:$E$15,MATCH(AL$1,$C$12:$C$15,0),MATCH(AN$4,$D$11:$E$11,0))</f>
        <v>#REF!</v>
      </c>
      <c r="AQ55" s="1" t="e">
        <f t="shared" si="5"/>
        <v>#REF!</v>
      </c>
      <c r="AR55" s="29">
        <v>51</v>
      </c>
      <c r="AS55" s="29">
        <f>([7]士兵阶位属性!$T55*INDEX($F$12:$F$15,MATCH(AR$1,$C$12:$C$15,0),1)+[7]士兵训练属性!$AH56*INDEX($F$19:$F$22,MATCH(AR$1,$C$12:$C$15,0),1))*(1+非r将兵属性验证!$AI57)</f>
        <v>705.41974039782099</v>
      </c>
      <c r="AT55" s="29">
        <f>([7]士兵阶位属性!$AA55*INDEX($G$12:$G$15,MATCH(AR$1,$C$12:$C$15,0),1)+[7]士兵训练属性!$AM56*INDEX($G$19:$G$22,MATCH(AR$1,$C$12:$C$15,0),1))*(1+非r将兵属性验证!$AI57)</f>
        <v>419.16245443928494</v>
      </c>
      <c r="AU55" s="29" t="e">
        <f>AS55/(非r将兵属性验证!$AG57*(1+非r将兵属性验证!$AI57))/INDEX($D$12:$E$15,MATCH(AR$1,$C$12:$C$15,0),MATCH(AS$4,$D$11:$E$11,0))</f>
        <v>#REF!</v>
      </c>
      <c r="AV55" s="29" t="e">
        <f>AT55/(非r将兵属性验证!$AH57*(1+非r将兵属性验证!$AJ57))/INDEX($D$12:$E$15,MATCH(AR$1,$C$12:$C$15,0),MATCH(AT$4,$D$11:$E$11,0))</f>
        <v>#REF!</v>
      </c>
      <c r="AW55" s="1" t="e">
        <f t="shared" si="6"/>
        <v>#REF!</v>
      </c>
      <c r="BA55" s="16">
        <v>51</v>
      </c>
      <c r="BB55" s="16">
        <f t="shared" si="13"/>
        <v>85.877185787560833</v>
      </c>
      <c r="BC55" s="16">
        <f t="shared" si="14"/>
        <v>103.25709243504339</v>
      </c>
      <c r="BD55" s="16">
        <f t="shared" si="15"/>
        <v>101.21239753533953</v>
      </c>
      <c r="BE55" s="16">
        <f t="shared" si="16"/>
        <v>112.45821948371059</v>
      </c>
      <c r="BF55" s="16">
        <f t="shared" si="8"/>
        <v>0.83168316831683164</v>
      </c>
      <c r="BG55" s="16">
        <f t="shared" si="9"/>
        <v>1</v>
      </c>
      <c r="BH55" s="16">
        <f t="shared" si="10"/>
        <v>0.98019801980197996</v>
      </c>
      <c r="BI55" s="16">
        <f t="shared" si="11"/>
        <v>1.0891089108910887</v>
      </c>
    </row>
    <row r="56" spans="26:61" x14ac:dyDescent="0.15">
      <c r="Z56" s="29">
        <v>52</v>
      </c>
      <c r="AA56" s="29">
        <f>([7]士兵阶位属性!$T56*INDEX($F$12:$F$15,MATCH(Z$1,$C$12:$C$15,0),1)+[7]士兵训练属性!$AH57*INDEX($F$19:$F$22,MATCH(Z$1,$C$12:$C$15,0),1))*(1+非r将兵属性验证!$AI58)</f>
        <v>311.61735608469166</v>
      </c>
      <c r="AB56" s="29">
        <f>([7]士兵阶位属性!$AA56*INDEX($G$12:$G$15,MATCH(Z$1,$C$12:$C$15,0),1)+[7]士兵训练属性!$AM57*INDEX($G$19:$G$22,MATCH(Z$1,$C$12:$C$15,0),1))*(1+非r将兵属性验证!$AI58)</f>
        <v>560.91124095244504</v>
      </c>
      <c r="AC56" s="29" t="e">
        <f>AA56/(非r将兵属性验证!$AG58*(1+非r将兵属性验证!$AI58))/INDEX($D$12:$E$15,MATCH(Z$1,$C$12:$C$15,0),MATCH(AA$4,$D$11:$E$11,0))</f>
        <v>#REF!</v>
      </c>
      <c r="AD56" s="29" t="e">
        <f>AB56/(非r将兵属性验证!$AH58*(1+非r将兵属性验证!$AJ58))/INDEX($D$12:$E$15,MATCH(Z$1,$C$12:$C$15,0),MATCH(AB$4,$D$11:$E$11,0))</f>
        <v>#REF!</v>
      </c>
      <c r="AE56" s="1" t="e">
        <f t="shared" si="3"/>
        <v>#REF!</v>
      </c>
      <c r="AF56" s="29">
        <v>52</v>
      </c>
      <c r="AG56" s="29">
        <f>([7]士兵阶位属性!$T56*INDEX($F$12:$F$15,MATCH(AF$1,$C$12:$C$15,0),1)+[7]士兵训练属性!$AH57*INDEX($F$19:$F$22,MATCH(AF$1,$C$12:$C$15,0),1))*(1+非r将兵属性验证!$AI58)</f>
        <v>529.7495053439759</v>
      </c>
      <c r="AH56" s="29">
        <f>([7]士兵阶位属性!$AA56*INDEX($G$12:$G$15,MATCH(AF$1,$C$12:$C$15,0),1)+[7]士兵训练属性!$AM57*INDEX($G$19:$G$22,MATCH(AF$1,$C$12:$C$15,0),1))*(1+非r将兵属性验证!$AI58)</f>
        <v>519.36226014115277</v>
      </c>
      <c r="AI56" s="29" t="e">
        <f>AG56/(非r将兵属性验证!$AG58*(1+非r将兵属性验证!$AI58))/INDEX($D$12:$E$15,MATCH(AF$1,$C$12:$C$15,0),MATCH(AG$4,$D$11:$E$11,0))</f>
        <v>#REF!</v>
      </c>
      <c r="AJ56" s="29" t="e">
        <f>AH56/(非r将兵属性验证!$AH58*(1+非r将兵属性验证!$AJ58))/INDEX($D$12:$E$15,MATCH(AF$1,$C$12:$C$15,0),MATCH(AH$4,$D$11:$E$11,0))</f>
        <v>#REF!</v>
      </c>
      <c r="AK56" s="1" t="e">
        <f t="shared" si="4"/>
        <v>#REF!</v>
      </c>
      <c r="AL56" s="29">
        <v>52</v>
      </c>
      <c r="AM56" s="29">
        <f>([7]士兵阶位属性!$T56*INDEX($F$12:$F$15,MATCH(AL$1,$C$12:$C$15,0),1)+[7]士兵训练属性!$AH57*INDEX($F$19:$F$22,MATCH(AL$1,$C$12:$C$15,0),1))*(1+非r将兵属性验证!$AI58)</f>
        <v>597.26659916232575</v>
      </c>
      <c r="AN56" s="29">
        <f>([7]士兵阶位属性!$AA56*INDEX($G$12:$G$15,MATCH(AL$1,$C$12:$C$15,0),1)+[7]士兵训练属性!$AM57*INDEX($G$19:$G$22,MATCH(AL$1,$C$12:$C$15,0),1))*(1+非r将兵属性验证!$AI58)</f>
        <v>431.07067591715685</v>
      </c>
      <c r="AO56" s="29" t="e">
        <f>AM56/(非r将兵属性验证!$AG58*(1+非r将兵属性验证!$AI58))/INDEX($D$12:$E$15,MATCH(AL$1,$C$12:$C$15,0),MATCH(AM$4,$D$11:$E$11,0))</f>
        <v>#REF!</v>
      </c>
      <c r="AP56" s="29" t="e">
        <f>AN56/(非r将兵属性验证!$AH58*(1+非r将兵属性验证!$AJ58))/INDEX($D$12:$E$15,MATCH(AL$1,$C$12:$C$15,0),MATCH(AN$4,$D$11:$E$11,0))</f>
        <v>#REF!</v>
      </c>
      <c r="AQ56" s="1" t="e">
        <f t="shared" si="5"/>
        <v>#REF!</v>
      </c>
      <c r="AR56" s="29">
        <v>52</v>
      </c>
      <c r="AS56" s="29">
        <f>([7]士兵阶位属性!$T56*INDEX($F$12:$F$15,MATCH(AR$1,$C$12:$C$15,0),1)+[7]士兵训练属性!$AH57*INDEX($F$19:$F$22,MATCH(AR$1,$C$12:$C$15,0),1))*(1+非r将兵属性验证!$AI58)</f>
        <v>716.71991899479087</v>
      </c>
      <c r="AT56" s="29">
        <f>([7]士兵阶位属性!$AA56*INDEX($G$12:$G$15,MATCH(AR$1,$C$12:$C$15,0),1)+[7]士兵训练属性!$AM57*INDEX($G$19:$G$22,MATCH(AR$1,$C$12:$C$15,0),1))*(1+非r将兵属性验证!$AI58)</f>
        <v>425.87705331574534</v>
      </c>
      <c r="AU56" s="29" t="e">
        <f>AS56/(非r将兵属性验证!$AG58*(1+非r将兵属性验证!$AI58))/INDEX($D$12:$E$15,MATCH(AR$1,$C$12:$C$15,0),MATCH(AS$4,$D$11:$E$11,0))</f>
        <v>#REF!</v>
      </c>
      <c r="AV56" s="29" t="e">
        <f>AT56/(非r将兵属性验证!$AH58*(1+非r将兵属性验证!$AJ58))/INDEX($D$12:$E$15,MATCH(AR$1,$C$12:$C$15,0),MATCH(AT$4,$D$11:$E$11,0))</f>
        <v>#REF!</v>
      </c>
      <c r="AW56" s="1" t="e">
        <f t="shared" si="6"/>
        <v>#REF!</v>
      </c>
      <c r="BA56" s="16">
        <v>52</v>
      </c>
      <c r="BB56" s="16">
        <f t="shared" si="13"/>
        <v>87.252859703713668</v>
      </c>
      <c r="BC56" s="16">
        <f t="shared" si="14"/>
        <v>104.91117654851287</v>
      </c>
      <c r="BD56" s="16">
        <f t="shared" si="15"/>
        <v>102.83372750794825</v>
      </c>
      <c r="BE56" s="16">
        <f t="shared" si="16"/>
        <v>114.25969723105362</v>
      </c>
      <c r="BF56" s="16">
        <f t="shared" si="8"/>
        <v>0.83168316831683164</v>
      </c>
      <c r="BG56" s="16">
        <f t="shared" si="9"/>
        <v>1</v>
      </c>
      <c r="BH56" s="16">
        <f t="shared" si="10"/>
        <v>0.98019801980198018</v>
      </c>
      <c r="BI56" s="16">
        <f t="shared" si="11"/>
        <v>1.0891089108910892</v>
      </c>
    </row>
    <row r="57" spans="26:61" x14ac:dyDescent="0.15">
      <c r="Z57" s="29">
        <v>53</v>
      </c>
      <c r="AA57" s="29">
        <f>([7]士兵阶位属性!$T57*INDEX($F$12:$F$15,MATCH(Z$1,$C$12:$C$15,0),1)+[7]士兵训练属性!$AH58*INDEX($F$19:$F$22,MATCH(Z$1,$C$12:$C$15,0),1))*(1+非r将兵属性验证!$AI59)</f>
        <v>316.58021616485365</v>
      </c>
      <c r="AB57" s="29">
        <f>([7]士兵阶位属性!$AA57*INDEX($G$12:$G$15,MATCH(Z$1,$C$12:$C$15,0),1)+[7]士兵训练属性!$AM58*INDEX($G$19:$G$22,MATCH(Z$1,$C$12:$C$15,0),1))*(1+非r将兵属性验证!$AI59)</f>
        <v>569.84438909673668</v>
      </c>
      <c r="AC57" s="29" t="e">
        <f>AA57/(非r将兵属性验证!$AG59*(1+非r将兵属性验证!$AI59))/INDEX($D$12:$E$15,MATCH(Z$1,$C$12:$C$15,0),MATCH(AA$4,$D$11:$E$11,0))</f>
        <v>#REF!</v>
      </c>
      <c r="AD57" s="29" t="e">
        <f>AB57/(非r将兵属性验证!$AH59*(1+非r将兵属性验证!$AJ59))/INDEX($D$12:$E$15,MATCH(Z$1,$C$12:$C$15,0),MATCH(AB$4,$D$11:$E$11,0))</f>
        <v>#REF!</v>
      </c>
      <c r="AE57" s="1" t="e">
        <f t="shared" si="3"/>
        <v>#REF!</v>
      </c>
      <c r="AF57" s="29">
        <v>53</v>
      </c>
      <c r="AG57" s="29">
        <f>([7]士兵阶位属性!$T57*INDEX($F$12:$F$15,MATCH(AF$1,$C$12:$C$15,0),1)+[7]士兵训练属性!$AH58*INDEX($F$19:$F$22,MATCH(AF$1,$C$12:$C$15,0),1))*(1+非r将兵属性验证!$AI59)</f>
        <v>538.18636748025119</v>
      </c>
      <c r="AH57" s="29">
        <f>([7]士兵阶位属性!$AA57*INDEX($G$12:$G$15,MATCH(AF$1,$C$12:$C$15,0),1)+[7]士兵训练属性!$AM58*INDEX($G$19:$G$22,MATCH(AF$1,$C$12:$C$15,0),1))*(1+非r将兵属性验证!$AI59)</f>
        <v>527.63369360808952</v>
      </c>
      <c r="AI57" s="29" t="e">
        <f>AG57/(非r将兵属性验证!$AG59*(1+非r将兵属性验证!$AI59))/INDEX($D$12:$E$15,MATCH(AF$1,$C$12:$C$15,0),MATCH(AG$4,$D$11:$E$11,0))</f>
        <v>#REF!</v>
      </c>
      <c r="AJ57" s="29" t="e">
        <f>AH57/(非r将兵属性验证!$AH59*(1+非r将兵属性验证!$AJ59))/INDEX($D$12:$E$15,MATCH(AF$1,$C$12:$C$15,0),MATCH(AH$4,$D$11:$E$11,0))</f>
        <v>#REF!</v>
      </c>
      <c r="AK57" s="1" t="e">
        <f t="shared" si="4"/>
        <v>#REF!</v>
      </c>
      <c r="AL57" s="29">
        <v>53</v>
      </c>
      <c r="AM57" s="29">
        <f>([7]士兵阶位属性!$T57*INDEX($F$12:$F$15,MATCH(AL$1,$C$12:$C$15,0),1)+[7]士兵训练属性!$AH58*INDEX($F$19:$F$22,MATCH(AL$1,$C$12:$C$15,0),1))*(1+非r将兵属性验证!$AI59)</f>
        <v>606.77874764930289</v>
      </c>
      <c r="AN57" s="29">
        <f>([7]士兵阶位属性!$AA57*INDEX($G$12:$G$15,MATCH(AL$1,$C$12:$C$15,0),1)+[7]士兵训练属性!$AM58*INDEX($G$19:$G$22,MATCH(AL$1,$C$12:$C$15,0),1))*(1+非r将兵属性验证!$AI59)</f>
        <v>437.93596569471418</v>
      </c>
      <c r="AO57" s="29" t="e">
        <f>AM57/(非r将兵属性验证!$AG59*(1+非r将兵属性验证!$AI59))/INDEX($D$12:$E$15,MATCH(AL$1,$C$12:$C$15,0),MATCH(AM$4,$D$11:$E$11,0))</f>
        <v>#REF!</v>
      </c>
      <c r="AP57" s="29" t="e">
        <f>AN57/(非r将兵属性验证!$AH59*(1+非r将兵属性验证!$AJ59))/INDEX($D$12:$E$15,MATCH(AL$1,$C$12:$C$15,0),MATCH(AN$4,$D$11:$E$11,0))</f>
        <v>#REF!</v>
      </c>
      <c r="AQ57" s="1" t="e">
        <f t="shared" si="5"/>
        <v>#REF!</v>
      </c>
      <c r="AR57" s="29">
        <v>53</v>
      </c>
      <c r="AS57" s="29">
        <f>([7]士兵阶位属性!$T57*INDEX($F$12:$F$15,MATCH(AR$1,$C$12:$C$15,0),1)+[7]士兵训练属性!$AH58*INDEX($F$19:$F$22,MATCH(AR$1,$C$12:$C$15,0),1))*(1+非r将兵属性验证!$AI59)</f>
        <v>728.13449717916342</v>
      </c>
      <c r="AT57" s="29">
        <f>([7]士兵阶位属性!$AA57*INDEX($G$12:$G$15,MATCH(AR$1,$C$12:$C$15,0),1)+[7]士兵训练属性!$AM58*INDEX($G$19:$G$22,MATCH(AR$1,$C$12:$C$15,0),1))*(1+非r将兵属性验证!$AI59)</f>
        <v>432.65962875863329</v>
      </c>
      <c r="AU57" s="29" t="e">
        <f>AS57/(非r将兵属性验证!$AG59*(1+非r将兵属性验证!$AI59))/INDEX($D$12:$E$15,MATCH(AR$1,$C$12:$C$15,0),MATCH(AS$4,$D$11:$E$11,0))</f>
        <v>#REF!</v>
      </c>
      <c r="AV57" s="29" t="e">
        <f>AT57/(非r将兵属性验证!$AH59*(1+非r将兵属性验证!$AJ59))/INDEX($D$12:$E$15,MATCH(AR$1,$C$12:$C$15,0),MATCH(AT$4,$D$11:$E$11,0))</f>
        <v>#REF!</v>
      </c>
      <c r="AW57" s="1" t="e">
        <f t="shared" si="6"/>
        <v>#REF!</v>
      </c>
      <c r="BA57" s="16">
        <v>53</v>
      </c>
      <c r="BB57" s="16">
        <f t="shared" si="13"/>
        <v>88.642460526159027</v>
      </c>
      <c r="BC57" s="16">
        <f t="shared" si="14"/>
        <v>106.58200610883408</v>
      </c>
      <c r="BD57" s="16">
        <f t="shared" si="15"/>
        <v>104.47147133440171</v>
      </c>
      <c r="BE57" s="16">
        <f t="shared" si="16"/>
        <v>116.07941259377968</v>
      </c>
      <c r="BF57" s="16">
        <f t="shared" si="8"/>
        <v>0.83168316831683164</v>
      </c>
      <c r="BG57" s="16">
        <f t="shared" si="9"/>
        <v>1</v>
      </c>
      <c r="BH57" s="16">
        <f t="shared" si="10"/>
        <v>0.98019801980198007</v>
      </c>
      <c r="BI57" s="16">
        <f t="shared" si="11"/>
        <v>1.089108910891089</v>
      </c>
    </row>
    <row r="58" spans="26:61" x14ac:dyDescent="0.15">
      <c r="Z58" s="29">
        <v>54</v>
      </c>
      <c r="AA58" s="29">
        <f>([7]士兵阶位属性!$T58*INDEX($F$12:$F$15,MATCH(Z$1,$C$12:$C$15,0),1)+[7]士兵训练属性!$AH59*INDEX($F$19:$F$22,MATCH(Z$1,$C$12:$C$15,0),1))*(1+非r将兵属性验证!$AI60)</f>
        <v>321.60335482316447</v>
      </c>
      <c r="AB58" s="29">
        <f>([7]士兵阶位属性!$AA58*INDEX($G$12:$G$15,MATCH(Z$1,$C$12:$C$15,0),1)+[7]士兵训练属性!$AM59*INDEX($G$19:$G$22,MATCH(Z$1,$C$12:$C$15,0),1))*(1+非r将兵属性验证!$AI60)</f>
        <v>578.88603868169605</v>
      </c>
      <c r="AC58" s="29" t="e">
        <f>AA58/(非r将兵属性验证!$AG60*(1+非r将兵属性验证!$AI60))/INDEX($D$12:$E$15,MATCH(Z$1,$C$12:$C$15,0),MATCH(AA$4,$D$11:$E$11,0))</f>
        <v>#REF!</v>
      </c>
      <c r="AD58" s="29" t="e">
        <f>AB58/(非r将兵属性验证!$AH60*(1+非r将兵属性验证!$AJ60))/INDEX($D$12:$E$15,MATCH(Z$1,$C$12:$C$15,0),MATCH(AB$4,$D$11:$E$11,0))</f>
        <v>#REF!</v>
      </c>
      <c r="AE58" s="1" t="e">
        <f t="shared" si="3"/>
        <v>#REF!</v>
      </c>
      <c r="AF58" s="29">
        <v>54</v>
      </c>
      <c r="AG58" s="29">
        <f>([7]士兵阶位属性!$T58*INDEX($F$12:$F$15,MATCH(AF$1,$C$12:$C$15,0),1)+[7]士兵训练属性!$AH59*INDEX($F$19:$F$22,MATCH(AF$1,$C$12:$C$15,0),1))*(1+非r将兵属性验证!$AI60)</f>
        <v>546.72570319937961</v>
      </c>
      <c r="AH58" s="29">
        <f>([7]士兵阶位属性!$AA58*INDEX($G$12:$G$15,MATCH(AF$1,$C$12:$C$15,0),1)+[7]士兵训练属性!$AM59*INDEX($G$19:$G$22,MATCH(AF$1,$C$12:$C$15,0),1))*(1+非r将兵属性验证!$AI60)</f>
        <v>536.0055913719408</v>
      </c>
      <c r="AI58" s="29" t="e">
        <f>AG58/(非r将兵属性验证!$AG60*(1+非r将兵属性验证!$AI60))/INDEX($D$12:$E$15,MATCH(AF$1,$C$12:$C$15,0),MATCH(AG$4,$D$11:$E$11,0))</f>
        <v>#REF!</v>
      </c>
      <c r="AJ58" s="29" t="e">
        <f>AH58/(非r将兵属性验证!$AH60*(1+非r将兵属性验证!$AJ60))/INDEX($D$12:$E$15,MATCH(AF$1,$C$12:$C$15,0),MATCH(AH$4,$D$11:$E$11,0))</f>
        <v>#REF!</v>
      </c>
      <c r="AK58" s="1" t="e">
        <f t="shared" si="4"/>
        <v>#REF!</v>
      </c>
      <c r="AL58" s="29">
        <v>54</v>
      </c>
      <c r="AM58" s="29">
        <f>([7]士兵阶位属性!$T58*INDEX($F$12:$F$15,MATCH(AL$1,$C$12:$C$15,0),1)+[7]士兵训练属性!$AH59*INDEX($F$19:$F$22,MATCH(AL$1,$C$12:$C$15,0),1))*(1+非r将兵属性验证!$AI60)</f>
        <v>616.4064300777319</v>
      </c>
      <c r="AN58" s="29">
        <f>([7]士兵阶位属性!$AA58*INDEX($G$12:$G$15,MATCH(AL$1,$C$12:$C$15,0),1)+[7]士兵训练属性!$AM59*INDEX($G$19:$G$22,MATCH(AL$1,$C$12:$C$15,0),1))*(1+非r将兵属性验证!$AI60)</f>
        <v>444.88464083871088</v>
      </c>
      <c r="AO58" s="29" t="e">
        <f>AM58/(非r将兵属性验证!$AG60*(1+非r将兵属性验证!$AI60))/INDEX($D$12:$E$15,MATCH(AL$1,$C$12:$C$15,0),MATCH(AM$4,$D$11:$E$11,0))</f>
        <v>#REF!</v>
      </c>
      <c r="AP58" s="29" t="e">
        <f>AN58/(非r将兵属性验证!$AH60*(1+非r将兵属性验证!$AJ60))/INDEX($D$12:$E$15,MATCH(AL$1,$C$12:$C$15,0),MATCH(AN$4,$D$11:$E$11,0))</f>
        <v>#REF!</v>
      </c>
      <c r="AQ58" s="1" t="e">
        <f t="shared" si="5"/>
        <v>#REF!</v>
      </c>
      <c r="AR58" s="29">
        <v>54</v>
      </c>
      <c r="AS58" s="29">
        <f>([7]士兵阶位属性!$T58*INDEX($F$12:$F$15,MATCH(AR$1,$C$12:$C$15,0),1)+[7]士兵训练属性!$AH59*INDEX($F$19:$F$22,MATCH(AR$1,$C$12:$C$15,0),1))*(1+非r将兵属性验证!$AI60)</f>
        <v>739.68771609327814</v>
      </c>
      <c r="AT58" s="29">
        <f>([7]士兵阶位属性!$AA58*INDEX($G$12:$G$15,MATCH(AR$1,$C$12:$C$15,0),1)+[7]士兵训练属性!$AM59*INDEX($G$19:$G$22,MATCH(AR$1,$C$12:$C$15,0),1))*(1+非r将兵属性验证!$AI60)</f>
        <v>439.52458492499142</v>
      </c>
      <c r="AU58" s="29" t="e">
        <f>AS58/(非r将兵属性验证!$AG60*(1+非r将兵属性验证!$AI60))/INDEX($D$12:$E$15,MATCH(AR$1,$C$12:$C$15,0),MATCH(AS$4,$D$11:$E$11,0))</f>
        <v>#REF!</v>
      </c>
      <c r="AV58" s="29" t="e">
        <f>AT58/(非r将兵属性验证!$AH60*(1+非r将兵属性验证!$AJ60))/INDEX($D$12:$E$15,MATCH(AR$1,$C$12:$C$15,0),MATCH(AT$4,$D$11:$E$11,0))</f>
        <v>#REF!</v>
      </c>
      <c r="AW58" s="1" t="e">
        <f t="shared" si="6"/>
        <v>#REF!</v>
      </c>
      <c r="BA58" s="16">
        <v>54</v>
      </c>
      <c r="BB58" s="16">
        <f t="shared" si="13"/>
        <v>90.048939350486052</v>
      </c>
      <c r="BC58" s="16">
        <f t="shared" si="14"/>
        <v>108.27312945713203</v>
      </c>
      <c r="BD58" s="16">
        <f t="shared" si="15"/>
        <v>106.12910709164427</v>
      </c>
      <c r="BE58" s="16">
        <f t="shared" si="16"/>
        <v>117.92123010182696</v>
      </c>
      <c r="BF58" s="16">
        <f t="shared" si="8"/>
        <v>0.83168316831683176</v>
      </c>
      <c r="BG58" s="16">
        <f t="shared" si="9"/>
        <v>1</v>
      </c>
      <c r="BH58" s="16">
        <f t="shared" si="10"/>
        <v>0.98019801980198029</v>
      </c>
      <c r="BI58" s="16">
        <f t="shared" si="11"/>
        <v>1.0891089108910892</v>
      </c>
    </row>
    <row r="59" spans="26:61" x14ac:dyDescent="0.15">
      <c r="Z59" s="29">
        <v>55</v>
      </c>
      <c r="AA59" s="29">
        <f>([7]士兵阶位属性!$T59*INDEX($F$12:$F$15,MATCH(Z$1,$C$12:$C$15,0),1)+[7]士兵训练属性!$AH60*INDEX($F$19:$F$22,MATCH(Z$1,$C$12:$C$15,0),1))*(1+非r将兵属性验证!$AI61)</f>
        <v>326.67247631253309</v>
      </c>
      <c r="AB59" s="29">
        <f>([7]士兵阶位属性!$AA59*INDEX($G$12:$G$15,MATCH(Z$1,$C$12:$C$15,0),1)+[7]士兵训练属性!$AM60*INDEX($G$19:$G$22,MATCH(Z$1,$C$12:$C$15,0),1))*(1+非r将兵属性验证!$AI61)</f>
        <v>588.01045736255958</v>
      </c>
      <c r="AC59" s="29" t="e">
        <f>AA59/(非r将兵属性验证!$AG61*(1+非r将兵属性验证!$AI61))/INDEX($D$12:$E$15,MATCH(Z$1,$C$12:$C$15,0),MATCH(AA$4,$D$11:$E$11,0))</f>
        <v>#REF!</v>
      </c>
      <c r="AD59" s="29" t="e">
        <f>AB59/(非r将兵属性验证!$AH61*(1+非r将兵属性验证!$AJ61))/INDEX($D$12:$E$15,MATCH(Z$1,$C$12:$C$15,0),MATCH(AB$4,$D$11:$E$11,0))</f>
        <v>#REF!</v>
      </c>
      <c r="AE59" s="1" t="e">
        <f t="shared" si="3"/>
        <v>#REF!</v>
      </c>
      <c r="AF59" s="29">
        <v>55</v>
      </c>
      <c r="AG59" s="29">
        <f>([7]士兵阶位属性!$T59*INDEX($F$12:$F$15,MATCH(AF$1,$C$12:$C$15,0),1)+[7]士兵训练属性!$AH60*INDEX($F$19:$F$22,MATCH(AF$1,$C$12:$C$15,0),1))*(1+非r将兵属性验证!$AI61)</f>
        <v>555.34320973130627</v>
      </c>
      <c r="AH59" s="29">
        <f>([7]士兵阶位属性!$AA59*INDEX($G$12:$G$15,MATCH(AF$1,$C$12:$C$15,0),1)+[7]士兵训练属性!$AM60*INDEX($G$19:$G$22,MATCH(AF$1,$C$12:$C$15,0),1))*(1+非r将兵属性验证!$AI61)</f>
        <v>544.45412718755506</v>
      </c>
      <c r="AI59" s="29" t="e">
        <f>AG59/(非r将兵属性验证!$AG61*(1+非r将兵属性验证!$AI61))/INDEX($D$12:$E$15,MATCH(AF$1,$C$12:$C$15,0),MATCH(AG$4,$D$11:$E$11,0))</f>
        <v>#REF!</v>
      </c>
      <c r="AJ59" s="29" t="e">
        <f>AH59/(非r将兵属性验证!$AH61*(1+非r将兵属性验证!$AJ61))/INDEX($D$12:$E$15,MATCH(AF$1,$C$12:$C$15,0),MATCH(AH$4,$D$11:$E$11,0))</f>
        <v>#REF!</v>
      </c>
      <c r="AK59" s="1" t="e">
        <f t="shared" si="4"/>
        <v>#REF!</v>
      </c>
      <c r="AL59" s="29">
        <v>55</v>
      </c>
      <c r="AM59" s="29">
        <f>([7]士兵阶位属性!$T59*INDEX($F$12:$F$15,MATCH(AL$1,$C$12:$C$15,0),1)+[7]士兵训练属性!$AH60*INDEX($F$19:$F$22,MATCH(AL$1,$C$12:$C$15,0),1))*(1+非r将兵属性验证!$AI61)</f>
        <v>626.12224626568832</v>
      </c>
      <c r="AN59" s="29">
        <f>([7]士兵阶位属性!$AA59*INDEX($G$12:$G$15,MATCH(AL$1,$C$12:$C$15,0),1)+[7]士兵训练属性!$AM60*INDEX($G$19:$G$22,MATCH(AL$1,$C$12:$C$15,0),1))*(1+非r将兵属性验证!$AI61)</f>
        <v>451.89692556567076</v>
      </c>
      <c r="AO59" s="29" t="e">
        <f>AM59/(非r将兵属性验证!$AG61*(1+非r将兵属性验证!$AI61))/INDEX($D$12:$E$15,MATCH(AL$1,$C$12:$C$15,0),MATCH(AM$4,$D$11:$E$11,0))</f>
        <v>#REF!</v>
      </c>
      <c r="AP59" s="29" t="e">
        <f>AN59/(非r将兵属性验证!$AH61*(1+非r将兵属性验证!$AJ61))/INDEX($D$12:$E$15,MATCH(AL$1,$C$12:$C$15,0),MATCH(AN$4,$D$11:$E$11,0))</f>
        <v>#REF!</v>
      </c>
      <c r="AQ59" s="1" t="e">
        <f t="shared" si="5"/>
        <v>#REF!</v>
      </c>
      <c r="AR59" s="29">
        <v>55</v>
      </c>
      <c r="AS59" s="29">
        <f>([7]士兵阶位属性!$T59*INDEX($F$12:$F$15,MATCH(AR$1,$C$12:$C$15,0),1)+[7]士兵训练属性!$AH60*INDEX($F$19:$F$22,MATCH(AR$1,$C$12:$C$15,0),1))*(1+非r将兵属性验证!$AI61)</f>
        <v>751.34669551882598</v>
      </c>
      <c r="AT59" s="29">
        <f>([7]士兵阶位属性!$AA59*INDEX($G$12:$G$15,MATCH(AR$1,$C$12:$C$15,0),1)+[7]士兵训练属性!$AM60*INDEX($G$19:$G$22,MATCH(AR$1,$C$12:$C$15,0),1))*(1+非r将兵属性验证!$AI61)</f>
        <v>446.45238429379515</v>
      </c>
      <c r="AU59" s="29" t="e">
        <f>AS59/(非r将兵属性验证!$AG61*(1+非r将兵属性验证!$AI61))/INDEX($D$12:$E$15,MATCH(AR$1,$C$12:$C$15,0),MATCH(AS$4,$D$11:$E$11,0))</f>
        <v>#REF!</v>
      </c>
      <c r="AV59" s="29" t="e">
        <f>AT59/(非r将兵属性验证!$AH61*(1+非r将兵属性验证!$AJ61))/INDEX($D$12:$E$15,MATCH(AR$1,$C$12:$C$15,0),MATCH(AT$4,$D$11:$E$11,0))</f>
        <v>#REF!</v>
      </c>
      <c r="AW59" s="1" t="e">
        <f t="shared" si="6"/>
        <v>#REF!</v>
      </c>
      <c r="BA59" s="16">
        <v>55</v>
      </c>
      <c r="BB59" s="16">
        <f t="shared" si="13"/>
        <v>91.468293367509261</v>
      </c>
      <c r="BC59" s="16">
        <f t="shared" si="14"/>
        <v>109.97973369188614</v>
      </c>
      <c r="BD59" s="16">
        <f t="shared" si="15"/>
        <v>107.80191718313591</v>
      </c>
      <c r="BE59" s="16">
        <f t="shared" si="16"/>
        <v>119.77990798126211</v>
      </c>
      <c r="BF59" s="16">
        <f t="shared" si="8"/>
        <v>0.83168316831683164</v>
      </c>
      <c r="BG59" s="16">
        <f t="shared" si="9"/>
        <v>1</v>
      </c>
      <c r="BH59" s="16">
        <f t="shared" si="10"/>
        <v>0.98019801980198018</v>
      </c>
      <c r="BI59" s="16">
        <f t="shared" si="11"/>
        <v>1.089108910891089</v>
      </c>
    </row>
    <row r="60" spans="26:61" x14ac:dyDescent="0.15">
      <c r="Z60" s="29">
        <v>56</v>
      </c>
      <c r="AA60" s="29">
        <f>([7]士兵阶位属性!$T60*INDEX($F$12:$F$15,MATCH(Z$1,$C$12:$C$15,0),1)+[7]士兵训练属性!$AH61*INDEX($F$19:$F$22,MATCH(Z$1,$C$12:$C$15,0),1))*(1+非r将兵属性验证!$AI62)</f>
        <v>331.73504549018708</v>
      </c>
      <c r="AB60" s="29">
        <f>([7]士兵阶位属性!$AA60*INDEX($G$12:$G$15,MATCH(Z$1,$C$12:$C$15,0),1)+[7]士兵训练属性!$AM61*INDEX($G$19:$G$22,MATCH(Z$1,$C$12:$C$15,0),1))*(1+非r将兵属性验证!$AI62)</f>
        <v>597.12308188233681</v>
      </c>
      <c r="AC60" s="29" t="e">
        <f>AA60/(非r将兵属性验证!$AG62*(1+非r将兵属性验证!$AI62))/INDEX($D$12:$E$15,MATCH(Z$1,$C$12:$C$15,0),MATCH(AA$4,$D$11:$E$11,0))</f>
        <v>#REF!</v>
      </c>
      <c r="AD60" s="29" t="e">
        <f>AB60/(非r将兵属性验证!$AH62*(1+非r将兵属性验证!$AJ62))/INDEX($D$12:$E$15,MATCH(Z$1,$C$12:$C$15,0),MATCH(AB$4,$D$11:$E$11,0))</f>
        <v>#REF!</v>
      </c>
      <c r="AE60" s="1" t="e">
        <f t="shared" si="3"/>
        <v>#REF!</v>
      </c>
      <c r="AF60" s="29">
        <v>56</v>
      </c>
      <c r="AG60" s="29">
        <f>([7]士兵阶位属性!$T60*INDEX($F$12:$F$15,MATCH(AF$1,$C$12:$C$15,0),1)+[7]士兵训练属性!$AH61*INDEX($F$19:$F$22,MATCH(AF$1,$C$12:$C$15,0),1))*(1+非r将兵属性验证!$AI62)</f>
        <v>563.94957733331808</v>
      </c>
      <c r="AH60" s="29">
        <f>([7]士兵阶位属性!$AA60*INDEX($G$12:$G$15,MATCH(AF$1,$C$12:$C$15,0),1)+[7]士兵训练属性!$AM61*INDEX($G$19:$G$22,MATCH(AF$1,$C$12:$C$15,0),1))*(1+非r将兵属性验证!$AI62)</f>
        <v>552.8917424836452</v>
      </c>
      <c r="AI60" s="29" t="e">
        <f>AG60/(非r将兵属性验证!$AG62*(1+非r将兵属性验证!$AI62))/INDEX($D$12:$E$15,MATCH(AF$1,$C$12:$C$15,0),MATCH(AG$4,$D$11:$E$11,0))</f>
        <v>#REF!</v>
      </c>
      <c r="AJ60" s="29" t="e">
        <f>AH60/(非r将兵属性验证!$AH62*(1+非r将兵属性验证!$AJ62))/INDEX($D$12:$E$15,MATCH(AF$1,$C$12:$C$15,0),MATCH(AH$4,$D$11:$E$11,0))</f>
        <v>#REF!</v>
      </c>
      <c r="AK60" s="1" t="e">
        <f t="shared" si="4"/>
        <v>#REF!</v>
      </c>
      <c r="AL60" s="29">
        <v>56</v>
      </c>
      <c r="AM60" s="29">
        <f>([7]士兵阶位属性!$T60*INDEX($F$12:$F$15,MATCH(AL$1,$C$12:$C$15,0),1)+[7]士兵训练属性!$AH61*INDEX($F$19:$F$22,MATCH(AL$1,$C$12:$C$15,0),1))*(1+非r将兵属性验证!$AI62)</f>
        <v>635.82550385619186</v>
      </c>
      <c r="AN60" s="29">
        <f>([7]士兵阶位属性!$AA60*INDEX($G$12:$G$15,MATCH(AL$1,$C$12:$C$15,0),1)+[7]士兵训练属性!$AM61*INDEX($G$19:$G$22,MATCH(AL$1,$C$12:$C$15,0),1))*(1+非r将兵属性验证!$AI62)</f>
        <v>458.90014626142539</v>
      </c>
      <c r="AO60" s="29" t="e">
        <f>AM60/(非r将兵属性验证!$AG62*(1+非r将兵属性验证!$AI62))/INDEX($D$12:$E$15,MATCH(AL$1,$C$12:$C$15,0),MATCH(AM$4,$D$11:$E$11,0))</f>
        <v>#REF!</v>
      </c>
      <c r="AP60" s="29" t="e">
        <f>AN60/(非r将兵属性验证!$AH62*(1+非r将兵属性验证!$AJ62))/INDEX($D$12:$E$15,MATCH(AL$1,$C$12:$C$15,0),MATCH(AN$4,$D$11:$E$11,0))</f>
        <v>#REF!</v>
      </c>
      <c r="AQ60" s="1" t="e">
        <f t="shared" si="5"/>
        <v>#REF!</v>
      </c>
      <c r="AR60" s="29">
        <v>56</v>
      </c>
      <c r="AS60" s="29">
        <f>([7]士兵阶位属性!$T60*INDEX($F$12:$F$15,MATCH(AR$1,$C$12:$C$15,0),1)+[7]士兵训练属性!$AH61*INDEX($F$19:$F$22,MATCH(AR$1,$C$12:$C$15,0),1))*(1+非r将兵属性验证!$AI62)</f>
        <v>762.99060462743034</v>
      </c>
      <c r="AT60" s="29">
        <f>([7]士兵阶位属性!$AA60*INDEX($G$12:$G$15,MATCH(AR$1,$C$12:$C$15,0),1)+[7]士兵训练属性!$AM61*INDEX($G$19:$G$22,MATCH(AR$1,$C$12:$C$15,0),1))*(1+非r将兵属性验证!$AI62)</f>
        <v>453.37122883658901</v>
      </c>
      <c r="AU60" s="29" t="e">
        <f>AS60/(非r将兵属性验证!$AG62*(1+非r将兵属性验证!$AI62))/INDEX($D$12:$E$15,MATCH(AR$1,$C$12:$C$15,0),MATCH(AS$4,$D$11:$E$11,0))</f>
        <v>#REF!</v>
      </c>
      <c r="AV60" s="29" t="e">
        <f>AT60/(非r将兵属性验证!$AH62*(1+非r将兵属性验证!$AJ62))/INDEX($D$12:$E$15,MATCH(AR$1,$C$12:$C$15,0),MATCH(AT$4,$D$11:$E$11,0))</f>
        <v>#REF!</v>
      </c>
      <c r="AW60" s="1" t="e">
        <f t="shared" si="6"/>
        <v>#REF!</v>
      </c>
      <c r="BA60" s="16">
        <v>56</v>
      </c>
      <c r="BB60" s="16">
        <f t="shared" si="13"/>
        <v>92.885812737252394</v>
      </c>
      <c r="BC60" s="16">
        <f t="shared" si="14"/>
        <v>111.68413198169634</v>
      </c>
      <c r="BD60" s="16">
        <f t="shared" si="15"/>
        <v>109.47256501176173</v>
      </c>
      <c r="BE60" s="16">
        <f t="shared" si="16"/>
        <v>121.63618334640194</v>
      </c>
      <c r="BF60" s="16">
        <f t="shared" si="8"/>
        <v>0.83168316831683164</v>
      </c>
      <c r="BG60" s="16">
        <f t="shared" si="9"/>
        <v>1</v>
      </c>
      <c r="BH60" s="16">
        <f t="shared" si="10"/>
        <v>0.98019801980197996</v>
      </c>
      <c r="BI60" s="16">
        <f t="shared" si="11"/>
        <v>1.089108910891089</v>
      </c>
    </row>
    <row r="61" spans="26:61" x14ac:dyDescent="0.15">
      <c r="Z61" s="29">
        <v>57</v>
      </c>
      <c r="AA61" s="29">
        <f>([7]士兵阶位属性!$T61*INDEX($F$12:$F$15,MATCH(Z$1,$C$12:$C$15,0),1)+[7]士兵训练属性!$AH62*INDEX($F$19:$F$22,MATCH(Z$1,$C$12:$C$15,0),1))*(1+非r将兵属性验证!$AI63)</f>
        <v>336.74429772147857</v>
      </c>
      <c r="AB61" s="29">
        <f>([7]士兵阶位属性!$AA61*INDEX($G$12:$G$15,MATCH(Z$1,$C$12:$C$15,0),1)+[7]士兵训练属性!$AM62*INDEX($G$19:$G$22,MATCH(Z$1,$C$12:$C$15,0),1))*(1+非r将兵属性验证!$AI63)</f>
        <v>606.13973589866146</v>
      </c>
      <c r="AC61" s="29" t="e">
        <f>AA61/(非r将兵属性验证!$AG63*(1+非r将兵属性验证!$AI63))/INDEX($D$12:$E$15,MATCH(Z$1,$C$12:$C$15,0),MATCH(AA$4,$D$11:$E$11,0))</f>
        <v>#REF!</v>
      </c>
      <c r="AD61" s="29" t="e">
        <f>AB61/(非r将兵属性验证!$AH63*(1+非r将兵属性验证!$AJ63))/INDEX($D$12:$E$15,MATCH(Z$1,$C$12:$C$15,0),MATCH(AB$4,$D$11:$E$11,0))</f>
        <v>#REF!</v>
      </c>
      <c r="AE61" s="1" t="e">
        <f t="shared" si="3"/>
        <v>#REF!</v>
      </c>
      <c r="AF61" s="29">
        <v>57</v>
      </c>
      <c r="AG61" s="29">
        <f>([7]士兵阶位属性!$T61*INDEX($F$12:$F$15,MATCH(AF$1,$C$12:$C$15,0),1)+[7]士兵训练属性!$AH62*INDEX($F$19:$F$22,MATCH(AF$1,$C$12:$C$15,0),1))*(1+非r将兵属性验证!$AI63)</f>
        <v>572.46530612651361</v>
      </c>
      <c r="AH61" s="29">
        <f>([7]士兵阶位属性!$AA61*INDEX($G$12:$G$15,MATCH(AF$1,$C$12:$C$15,0),1)+[7]士兵训练属性!$AM62*INDEX($G$19:$G$22,MATCH(AF$1,$C$12:$C$15,0),1))*(1+非r将兵属性验证!$AI63)</f>
        <v>561.24049620246421</v>
      </c>
      <c r="AI61" s="29" t="e">
        <f>AG61/(非r将兵属性验证!$AG63*(1+非r将兵属性验证!$AI63))/INDEX($D$12:$E$15,MATCH(AF$1,$C$12:$C$15,0),MATCH(AG$4,$D$11:$E$11,0))</f>
        <v>#REF!</v>
      </c>
      <c r="AJ61" s="29" t="e">
        <f>AH61/(非r将兵属性验证!$AH63*(1+非r将兵属性验证!$AJ63))/INDEX($D$12:$E$15,MATCH(AF$1,$C$12:$C$15,0),MATCH(AH$4,$D$11:$E$11,0))</f>
        <v>#REF!</v>
      </c>
      <c r="AK61" s="1" t="e">
        <f t="shared" si="4"/>
        <v>#REF!</v>
      </c>
      <c r="AL61" s="29">
        <v>57</v>
      </c>
      <c r="AM61" s="29">
        <f>([7]士兵阶位属性!$T61*INDEX($F$12:$F$15,MATCH(AL$1,$C$12:$C$15,0),1)+[7]士兵训练属性!$AH62*INDEX($F$19:$F$22,MATCH(AL$1,$C$12:$C$15,0),1))*(1+非r将兵属性验证!$AI63)</f>
        <v>645.42657063283389</v>
      </c>
      <c r="AN61" s="29">
        <f>([7]士兵阶位属性!$AA61*INDEX($G$12:$G$15,MATCH(AL$1,$C$12:$C$15,0),1)+[7]士兵训练属性!$AM62*INDEX($G$19:$G$22,MATCH(AL$1,$C$12:$C$15,0),1))*(1+非r将兵属性验证!$AI63)</f>
        <v>465.82961184804532</v>
      </c>
      <c r="AO61" s="29" t="e">
        <f>AM61/(非r将兵属性验证!$AG63*(1+非r将兵属性验证!$AI63))/INDEX($D$12:$E$15,MATCH(AL$1,$C$12:$C$15,0),MATCH(AM$4,$D$11:$E$11,0))</f>
        <v>#REF!</v>
      </c>
      <c r="AP61" s="29" t="e">
        <f>AN61/(非r将兵属性验证!$AH63*(1+非r将兵属性验证!$AJ63))/INDEX($D$12:$E$15,MATCH(AL$1,$C$12:$C$15,0),MATCH(AN$4,$D$11:$E$11,0))</f>
        <v>#REF!</v>
      </c>
      <c r="AQ61" s="1" t="e">
        <f t="shared" si="5"/>
        <v>#REF!</v>
      </c>
      <c r="AR61" s="29">
        <v>57</v>
      </c>
      <c r="AS61" s="29">
        <f>([7]士兵阶位属性!$T61*INDEX($F$12:$F$15,MATCH(AR$1,$C$12:$C$15,0),1)+[7]士兵训练属性!$AH62*INDEX($F$19:$F$22,MATCH(AR$1,$C$12:$C$15,0),1))*(1+非r将兵属性验证!$AI63)</f>
        <v>774.51188475940069</v>
      </c>
      <c r="AT61" s="29">
        <f>([7]士兵阶位属性!$AA61*INDEX($G$12:$G$15,MATCH(AR$1,$C$12:$C$15,0),1)+[7]士兵训练属性!$AM62*INDEX($G$19:$G$22,MATCH(AR$1,$C$12:$C$15,0),1))*(1+非r将兵属性验证!$AI63)</f>
        <v>460.21720688602073</v>
      </c>
      <c r="AU61" s="29" t="e">
        <f>AS61/(非r将兵属性验证!$AG63*(1+非r将兵属性验证!$AI63))/INDEX($D$12:$E$15,MATCH(AR$1,$C$12:$C$15,0),MATCH(AS$4,$D$11:$E$11,0))</f>
        <v>#REF!</v>
      </c>
      <c r="AV61" s="29" t="e">
        <f>AT61/(非r将兵属性验证!$AH63*(1+非r将兵属性验证!$AJ63))/INDEX($D$12:$E$15,MATCH(AR$1,$C$12:$C$15,0),MATCH(AT$4,$D$11:$E$11,0))</f>
        <v>#REF!</v>
      </c>
      <c r="AW61" s="1" t="e">
        <f t="shared" si="6"/>
        <v>#REF!</v>
      </c>
      <c r="BA61" s="16">
        <v>57</v>
      </c>
      <c r="BB61" s="16">
        <f t="shared" si="13"/>
        <v>94.288403362014009</v>
      </c>
      <c r="BC61" s="16">
        <f t="shared" si="14"/>
        <v>113.37058023289779</v>
      </c>
      <c r="BD61" s="16">
        <f t="shared" si="15"/>
        <v>111.12561824808793</v>
      </c>
      <c r="BE61" s="16">
        <f t="shared" si="16"/>
        <v>123.47290916454214</v>
      </c>
      <c r="BF61" s="16">
        <f t="shared" si="8"/>
        <v>0.83168316831683176</v>
      </c>
      <c r="BG61" s="16">
        <f t="shared" si="9"/>
        <v>1</v>
      </c>
      <c r="BH61" s="16">
        <f t="shared" si="10"/>
        <v>0.98019801980198018</v>
      </c>
      <c r="BI61" s="16">
        <f t="shared" si="11"/>
        <v>1.089108910891089</v>
      </c>
    </row>
    <row r="62" spans="26:61" x14ac:dyDescent="0.15">
      <c r="Z62" s="29">
        <v>58</v>
      </c>
      <c r="AA62" s="29">
        <f>([7]士兵阶位属性!$T62*INDEX($F$12:$F$15,MATCH(Z$1,$C$12:$C$15,0),1)+[7]士兵训练属性!$AH63*INDEX($F$19:$F$22,MATCH(Z$1,$C$12:$C$15,0),1))*(1+非r将兵属性验证!$AI64)</f>
        <v>341.80709222481539</v>
      </c>
      <c r="AB62" s="29">
        <f>([7]士兵阶位属性!$AA62*INDEX($G$12:$G$15,MATCH(Z$1,$C$12:$C$15,0),1)+[7]士兵训练属性!$AM63*INDEX($G$19:$G$22,MATCH(Z$1,$C$12:$C$15,0),1))*(1+非r将兵属性验证!$AI64)</f>
        <v>615.25276600466782</v>
      </c>
      <c r="AC62" s="29" t="e">
        <f>AA62/(非r将兵属性验证!$AG64*(1+非r将兵属性验证!$AI64))/INDEX($D$12:$E$15,MATCH(Z$1,$C$12:$C$15,0),MATCH(AA$4,$D$11:$E$11,0))</f>
        <v>#REF!</v>
      </c>
      <c r="AD62" s="29" t="e">
        <f>AB62/(非r将兵属性验证!$AH64*(1+非r将兵属性验证!$AJ64))/INDEX($D$12:$E$15,MATCH(Z$1,$C$12:$C$15,0),MATCH(AB$4,$D$11:$E$11,0))</f>
        <v>#REF!</v>
      </c>
      <c r="AE62" s="1" t="e">
        <f t="shared" si="3"/>
        <v>#REF!</v>
      </c>
      <c r="AF62" s="29">
        <v>58</v>
      </c>
      <c r="AG62" s="29">
        <f>([7]士兵阶位属性!$T62*INDEX($F$12:$F$15,MATCH(AF$1,$C$12:$C$15,0),1)+[7]士兵训练属性!$AH63*INDEX($F$19:$F$22,MATCH(AF$1,$C$12:$C$15,0),1))*(1+非r将兵属性验证!$AI64)</f>
        <v>581.07205678218622</v>
      </c>
      <c r="AH62" s="29">
        <f>([7]士兵阶位属性!$AA62*INDEX($G$12:$G$15,MATCH(AF$1,$C$12:$C$15,0),1)+[7]士兵训练属性!$AM63*INDEX($G$19:$G$22,MATCH(AF$1,$C$12:$C$15,0),1))*(1+非r将兵属性验证!$AI64)</f>
        <v>569.67848704135895</v>
      </c>
      <c r="AI62" s="29" t="e">
        <f>AG62/(非r将兵属性验证!$AG64*(1+非r将兵属性验证!$AI64))/INDEX($D$12:$E$15,MATCH(AF$1,$C$12:$C$15,0),MATCH(AG$4,$D$11:$E$11,0))</f>
        <v>#REF!</v>
      </c>
      <c r="AJ62" s="29" t="e">
        <f>AH62/(非r将兵属性验证!$AH64*(1+非r将兵属性验证!$AJ64))/INDEX($D$12:$E$15,MATCH(AF$1,$C$12:$C$15,0),MATCH(AH$4,$D$11:$E$11,0))</f>
        <v>#REF!</v>
      </c>
      <c r="AK62" s="1" t="e">
        <f t="shared" si="4"/>
        <v>#REF!</v>
      </c>
      <c r="AL62" s="29">
        <v>58</v>
      </c>
      <c r="AM62" s="29">
        <f>([7]士兵阶位属性!$T62*INDEX($F$12:$F$15,MATCH(AL$1,$C$12:$C$15,0),1)+[7]士兵训练属性!$AH63*INDEX($F$19:$F$22,MATCH(AL$1,$C$12:$C$15,0),1))*(1+非r将兵属性验证!$AI64)</f>
        <v>655.13026009756288</v>
      </c>
      <c r="AN62" s="29">
        <f>([7]士兵阶位属性!$AA62*INDEX($G$12:$G$15,MATCH(AL$1,$C$12:$C$15,0),1)+[7]士兵训练属性!$AM63*INDEX($G$19:$G$22,MATCH(AL$1,$C$12:$C$15,0),1))*(1+非r将兵属性验证!$AI64)</f>
        <v>472.83314424432791</v>
      </c>
      <c r="AO62" s="29" t="e">
        <f>AM62/(非r将兵属性验证!$AG64*(1+非r将兵属性验证!$AI64))/INDEX($D$12:$E$15,MATCH(AL$1,$C$12:$C$15,0),MATCH(AM$4,$D$11:$E$11,0))</f>
        <v>#REF!</v>
      </c>
      <c r="AP62" s="29" t="e">
        <f>AN62/(非r将兵属性验证!$AH64*(1+非r将兵属性验证!$AJ64))/INDEX($D$12:$E$15,MATCH(AL$1,$C$12:$C$15,0),MATCH(AN$4,$D$11:$E$11,0))</f>
        <v>#REF!</v>
      </c>
      <c r="AQ62" s="1" t="e">
        <f t="shared" si="5"/>
        <v>#REF!</v>
      </c>
      <c r="AR62" s="29">
        <v>58</v>
      </c>
      <c r="AS62" s="29">
        <f>([7]士兵阶位属性!$T62*INDEX($F$12:$F$15,MATCH(AR$1,$C$12:$C$15,0),1)+[7]士兵训练属性!$AH63*INDEX($F$19:$F$22,MATCH(AR$1,$C$12:$C$15,0),1))*(1+非r将兵属性验证!$AI64)</f>
        <v>786.15631211707534</v>
      </c>
      <c r="AT62" s="29">
        <f>([7]士兵阶位属性!$AA62*INDEX($G$12:$G$15,MATCH(AR$1,$C$12:$C$15,0),1)+[7]士兵训练属性!$AM63*INDEX($G$19:$G$22,MATCH(AR$1,$C$12:$C$15,0),1))*(1+非r将兵属性验证!$AI64)</f>
        <v>467.13635937391439</v>
      </c>
      <c r="AU62" s="29" t="e">
        <f>AS62/(非r将兵属性验证!$AG64*(1+非r将兵属性验证!$AI64))/INDEX($D$12:$E$15,MATCH(AR$1,$C$12:$C$15,0),MATCH(AS$4,$D$11:$E$11,0))</f>
        <v>#REF!</v>
      </c>
      <c r="AV62" s="29" t="e">
        <f>AT62/(非r将兵属性验证!$AH64*(1+非r将兵属性验证!$AJ64))/INDEX($D$12:$E$15,MATCH(AR$1,$C$12:$C$15,0),MATCH(AT$4,$D$11:$E$11,0))</f>
        <v>#REF!</v>
      </c>
      <c r="AW62" s="1" t="e">
        <f t="shared" si="6"/>
        <v>#REF!</v>
      </c>
      <c r="BA62" s="16">
        <v>58</v>
      </c>
      <c r="BB62" s="16">
        <f t="shared" si="13"/>
        <v>95.705985822948321</v>
      </c>
      <c r="BC62" s="16">
        <f t="shared" si="14"/>
        <v>115.07505438235452</v>
      </c>
      <c r="BD62" s="16">
        <f t="shared" si="15"/>
        <v>112.79634043418909</v>
      </c>
      <c r="BE62" s="16">
        <f t="shared" si="16"/>
        <v>125.32926714909897</v>
      </c>
      <c r="BF62" s="16">
        <f t="shared" si="8"/>
        <v>0.83168316831683176</v>
      </c>
      <c r="BG62" s="16">
        <f t="shared" si="9"/>
        <v>1</v>
      </c>
      <c r="BH62" s="16">
        <f t="shared" si="10"/>
        <v>0.98019801980198018</v>
      </c>
      <c r="BI62" s="16">
        <f t="shared" si="11"/>
        <v>1.089108910891089</v>
      </c>
    </row>
    <row r="63" spans="26:61" x14ac:dyDescent="0.15">
      <c r="Z63" s="29">
        <v>59</v>
      </c>
      <c r="AA63" s="29">
        <f>([7]士兵阶位属性!$T63*INDEX($F$12:$F$15,MATCH(Z$1,$C$12:$C$15,0),1)+[7]士兵训练属性!$AH64*INDEX($F$19:$F$22,MATCH(Z$1,$C$12:$C$15,0),1))*(1+非r将兵属性验证!$AI65)</f>
        <v>346.91813907310558</v>
      </c>
      <c r="AB63" s="29">
        <f>([7]士兵阶位属性!$AA63*INDEX($G$12:$G$15,MATCH(Z$1,$C$12:$C$15,0),1)+[7]士兵训练属性!$AM64*INDEX($G$19:$G$22,MATCH(Z$1,$C$12:$C$15,0),1))*(1+非r将兵属性验证!$AI65)</f>
        <v>624.45265033159001</v>
      </c>
      <c r="AC63" s="29" t="e">
        <f>AA63/(非r将兵属性验证!$AG65*(1+非r将兵属性验证!$AI65))/INDEX($D$12:$E$15,MATCH(Z$1,$C$12:$C$15,0),MATCH(AA$4,$D$11:$E$11,0))</f>
        <v>#REF!</v>
      </c>
      <c r="AD63" s="29" t="e">
        <f>AB63/(非r将兵属性验证!$AH65*(1+非r将兵属性验证!$AJ65))/INDEX($D$12:$E$15,MATCH(Z$1,$C$12:$C$15,0),MATCH(AB$4,$D$11:$E$11,0))</f>
        <v>#REF!</v>
      </c>
      <c r="AE63" s="1" t="e">
        <f t="shared" si="3"/>
        <v>#REF!</v>
      </c>
      <c r="AF63" s="29">
        <v>59</v>
      </c>
      <c r="AG63" s="29">
        <f>([7]士兵阶位属性!$T63*INDEX($F$12:$F$15,MATCH(AF$1,$C$12:$C$15,0),1)+[7]士兵训练属性!$AH64*INDEX($F$19:$F$22,MATCH(AF$1,$C$12:$C$15,0),1))*(1+非r将兵属性验证!$AI65)</f>
        <v>589.76083642427943</v>
      </c>
      <c r="AH63" s="29">
        <f>([7]士兵阶位属性!$AA63*INDEX($G$12:$G$15,MATCH(AF$1,$C$12:$C$15,0),1)+[7]士兵训练属性!$AM64*INDEX($G$19:$G$22,MATCH(AF$1,$C$12:$C$15,0),1))*(1+非r将兵属性验证!$AI65)</f>
        <v>578.19689845517587</v>
      </c>
      <c r="AI63" s="29" t="e">
        <f>AG63/(非r将兵属性验证!$AG65*(1+非r将兵属性验证!$AI65))/INDEX($D$12:$E$15,MATCH(AF$1,$C$12:$C$15,0),MATCH(AG$4,$D$11:$E$11,0))</f>
        <v>#REF!</v>
      </c>
      <c r="AJ63" s="29" t="e">
        <f>AH63/(非r将兵属性验证!$AH65*(1+非r将兵属性验证!$AJ65))/INDEX($D$12:$E$15,MATCH(AF$1,$C$12:$C$15,0),MATCH(AH$4,$D$11:$E$11,0))</f>
        <v>#REF!</v>
      </c>
      <c r="AK63" s="1" t="e">
        <f t="shared" si="4"/>
        <v>#REF!</v>
      </c>
      <c r="AL63" s="29">
        <v>59</v>
      </c>
      <c r="AM63" s="29">
        <f>([7]士兵阶位属性!$T63*INDEX($F$12:$F$15,MATCH(AL$1,$C$12:$C$15,0),1)+[7]士兵训练属性!$AH64*INDEX($F$19:$F$22,MATCH(AL$1,$C$12:$C$15,0),1))*(1+非r将兵属性验证!$AI65)</f>
        <v>664.92643322345225</v>
      </c>
      <c r="AN63" s="29">
        <f>([7]士兵阶位属性!$AA63*INDEX($G$12:$G$15,MATCH(AL$1,$C$12:$C$15,0),1)+[7]士兵训练属性!$AM64*INDEX($G$19:$G$22,MATCH(AL$1,$C$12:$C$15,0),1))*(1+非r将兵属性验证!$AI65)</f>
        <v>479.90342571779598</v>
      </c>
      <c r="AO63" s="29" t="e">
        <f>AM63/(非r将兵属性验证!$AG65*(1+非r将兵属性验证!$AI65))/INDEX($D$12:$E$15,MATCH(AL$1,$C$12:$C$15,0),MATCH(AM$4,$D$11:$E$11,0))</f>
        <v>#REF!</v>
      </c>
      <c r="AP63" s="29" t="e">
        <f>AN63/(非r将兵属性验证!$AH65*(1+非r将兵属性验证!$AJ65))/INDEX($D$12:$E$15,MATCH(AL$1,$C$12:$C$15,0),MATCH(AN$4,$D$11:$E$11,0))</f>
        <v>#REF!</v>
      </c>
      <c r="AQ63" s="1" t="e">
        <f t="shared" si="5"/>
        <v>#REF!</v>
      </c>
      <c r="AR63" s="29">
        <v>59</v>
      </c>
      <c r="AS63" s="29">
        <f>([7]士兵阶位属性!$T63*INDEX($F$12:$F$15,MATCH(AR$1,$C$12:$C$15,0),1)+[7]士兵训练属性!$AH64*INDEX($F$19:$F$22,MATCH(AR$1,$C$12:$C$15,0),1))*(1+非r将兵属性验证!$AI65)</f>
        <v>797.91171986814265</v>
      </c>
      <c r="AT63" s="29">
        <f>([7]士兵阶位属性!$AA63*INDEX($G$12:$G$15,MATCH(AR$1,$C$12:$C$15,0),1)+[7]士兵训练属性!$AM64*INDEX($G$19:$G$22,MATCH(AR$1,$C$12:$C$15,0),1))*(1+非r将兵属性验证!$AI65)</f>
        <v>474.1214567332442</v>
      </c>
      <c r="AU63" s="29" t="e">
        <f>AS63/(非r将兵属性验证!$AG65*(1+非r将兵属性验证!$AI65))/INDEX($D$12:$E$15,MATCH(AR$1,$C$12:$C$15,0),MATCH(AS$4,$D$11:$E$11,0))</f>
        <v>#REF!</v>
      </c>
      <c r="AV63" s="29" t="e">
        <f>AT63/(非r将兵属性验证!$AH65*(1+非r将兵属性验证!$AJ65))/INDEX($D$12:$E$15,MATCH(AR$1,$C$12:$C$15,0),MATCH(AT$4,$D$11:$E$11,0))</f>
        <v>#REF!</v>
      </c>
      <c r="AW63" s="1" t="e">
        <f t="shared" si="6"/>
        <v>#REF!</v>
      </c>
      <c r="BA63" s="16">
        <v>59</v>
      </c>
      <c r="BB63" s="16">
        <f t="shared" si="13"/>
        <v>97.137078940469564</v>
      </c>
      <c r="BC63" s="16">
        <f t="shared" si="14"/>
        <v>116.79577348794552</v>
      </c>
      <c r="BD63" s="16">
        <f t="shared" si="15"/>
        <v>114.48298589412482</v>
      </c>
      <c r="BE63" s="16">
        <f t="shared" si="16"/>
        <v>127.20331766013868</v>
      </c>
      <c r="BF63" s="16">
        <f t="shared" si="8"/>
        <v>0.83168316831683187</v>
      </c>
      <c r="BG63" s="16">
        <f t="shared" si="9"/>
        <v>1</v>
      </c>
      <c r="BH63" s="16">
        <f t="shared" si="10"/>
        <v>0.98019801980198018</v>
      </c>
      <c r="BI63" s="16">
        <f t="shared" si="11"/>
        <v>1.089108910891089</v>
      </c>
    </row>
    <row r="64" spans="26:61" x14ac:dyDescent="0.15">
      <c r="Z64" s="29">
        <v>60</v>
      </c>
      <c r="AA64" s="29">
        <f>([7]士兵阶位属性!$T64*INDEX($F$12:$F$15,MATCH(Z$1,$C$12:$C$15,0),1)+[7]士兵训练属性!$AH65*INDEX($F$19:$F$22,MATCH(Z$1,$C$12:$C$15,0),1))*(1+非r将兵属性验证!$AI66)</f>
        <v>352.19930573542001</v>
      </c>
      <c r="AB64" s="29">
        <f>([7]士兵阶位属性!$AA64*INDEX($G$12:$G$15,MATCH(Z$1,$C$12:$C$15,0),1)+[7]士兵训练属性!$AM65*INDEX($G$19:$G$22,MATCH(Z$1,$C$12:$C$15,0),1))*(1+非r将兵属性验证!$AI66)</f>
        <v>633.95875032375614</v>
      </c>
      <c r="AC64" s="29" t="e">
        <f>AA64/(非r将兵属性验证!$AG66*(1+非r将兵属性验证!$AI66))/INDEX($D$12:$E$15,MATCH(Z$1,$C$12:$C$15,0),MATCH(AA$4,$D$11:$E$11,0))</f>
        <v>#REF!</v>
      </c>
      <c r="AD64" s="29" t="e">
        <f>AB64/(非r将兵属性验证!$AH66*(1+非r将兵属性验证!$AJ66))/INDEX($D$12:$E$15,MATCH(Z$1,$C$12:$C$15,0),MATCH(AB$4,$D$11:$E$11,0))</f>
        <v>#REF!</v>
      </c>
      <c r="AE64" s="1" t="e">
        <f t="shared" si="3"/>
        <v>#REF!</v>
      </c>
      <c r="AF64" s="29">
        <v>60</v>
      </c>
      <c r="AG64" s="29">
        <f>([7]士兵阶位属性!$T64*INDEX($F$12:$F$15,MATCH(AF$1,$C$12:$C$15,0),1)+[7]士兵训练属性!$AH65*INDEX($F$19:$F$22,MATCH(AF$1,$C$12:$C$15,0),1))*(1+非r将兵属性验证!$AI66)</f>
        <v>598.73881975021413</v>
      </c>
      <c r="AH64" s="29">
        <f>([7]士兵阶位属性!$AA64*INDEX($G$12:$G$15,MATCH(AF$1,$C$12:$C$15,0),1)+[7]士兵训练属性!$AM65*INDEX($G$19:$G$22,MATCH(AF$1,$C$12:$C$15,0),1))*(1+非r将兵属性验证!$AI66)</f>
        <v>586.99884289236672</v>
      </c>
      <c r="AI64" s="29" t="e">
        <f>AG64/(非r将兵属性验证!$AG66*(1+非r将兵属性验证!$AI66))/INDEX($D$12:$E$15,MATCH(AF$1,$C$12:$C$15,0),MATCH(AG$4,$D$11:$E$11,0))</f>
        <v>#REF!</v>
      </c>
      <c r="AJ64" s="29" t="e">
        <f>AH64/(非r将兵属性验证!$AH66*(1+非r将兵属性验证!$AJ66))/INDEX($D$12:$E$15,MATCH(AF$1,$C$12:$C$15,0),MATCH(AH$4,$D$11:$E$11,0))</f>
        <v>#REF!</v>
      </c>
      <c r="AK64" s="1" t="e">
        <f t="shared" si="4"/>
        <v>#REF!</v>
      </c>
      <c r="AL64" s="29">
        <v>60</v>
      </c>
      <c r="AM64" s="29">
        <f>([7]士兵阶位属性!$T64*INDEX($F$12:$F$15,MATCH(AL$1,$C$12:$C$15,0),1)+[7]士兵训练属性!$AH65*INDEX($F$19:$F$22,MATCH(AL$1,$C$12:$C$15,0),1))*(1+非r将兵属性验证!$AI66)</f>
        <v>675.04866932622167</v>
      </c>
      <c r="AN64" s="29">
        <f>([7]士兵阶位属性!$AA64*INDEX($G$12:$G$15,MATCH(AL$1,$C$12:$C$15,0),1)+[7]士兵训练属性!$AM65*INDEX($G$19:$G$22,MATCH(AL$1,$C$12:$C$15,0),1))*(1+非r将兵属性验证!$AI66)</f>
        <v>487.20903960066437</v>
      </c>
      <c r="AO64" s="29" t="e">
        <f>AM64/(非r将兵属性验证!$AG66*(1+非r将兵属性验证!$AI66))/INDEX($D$12:$E$15,MATCH(AL$1,$C$12:$C$15,0),MATCH(AM$4,$D$11:$E$11,0))</f>
        <v>#REF!</v>
      </c>
      <c r="AP64" s="29" t="e">
        <f>AN64/(非r将兵属性验证!$AH66*(1+非r将兵属性验证!$AJ66))/INDEX($D$12:$E$15,MATCH(AL$1,$C$12:$C$15,0),MATCH(AN$4,$D$11:$E$11,0))</f>
        <v>#REF!</v>
      </c>
      <c r="AQ64" s="1" t="e">
        <f t="shared" si="5"/>
        <v>#REF!</v>
      </c>
      <c r="AR64" s="29">
        <v>60</v>
      </c>
      <c r="AS64" s="29">
        <f>([7]士兵阶位属性!$T64*INDEX($F$12:$F$15,MATCH(AR$1,$C$12:$C$15,0),1)+[7]士兵训练属性!$AH65*INDEX($F$19:$F$22,MATCH(AR$1,$C$12:$C$15,0),1))*(1+非r将兵属性验证!$AI66)</f>
        <v>810.05840319146591</v>
      </c>
      <c r="AT64" s="29">
        <f>([7]士兵阶位属性!$AA64*INDEX($G$12:$G$15,MATCH(AR$1,$C$12:$C$15,0),1)+[7]士兵训练属性!$AM65*INDEX($G$19:$G$22,MATCH(AR$1,$C$12:$C$15,0),1))*(1+非r将兵属性验证!$AI66)</f>
        <v>481.33905117174066</v>
      </c>
      <c r="AU64" s="29" t="e">
        <f>AS64/(非r将兵属性验证!$AG66*(1+非r将兵属性验证!$AI66))/INDEX($D$12:$E$15,MATCH(AR$1,$C$12:$C$15,0),MATCH(AS$4,$D$11:$E$11,0))</f>
        <v>#REF!</v>
      </c>
      <c r="AV64" s="29" t="e">
        <f>AT64/(非r将兵属性验证!$AH66*(1+非r将兵属性验证!$AJ66))/INDEX($D$12:$E$15,MATCH(AR$1,$C$12:$C$15,0),MATCH(AT$4,$D$11:$E$11,0))</f>
        <v>#REF!</v>
      </c>
      <c r="AW64" s="1" t="e">
        <f t="shared" si="6"/>
        <v>#REF!</v>
      </c>
      <c r="BA64" s="16">
        <v>60</v>
      </c>
      <c r="BB64" s="16">
        <f t="shared" si="13"/>
        <v>98.615805605917615</v>
      </c>
      <c r="BC64" s="16">
        <f t="shared" si="14"/>
        <v>118.57376626425808</v>
      </c>
      <c r="BD64" s="16">
        <f t="shared" si="15"/>
        <v>116.2257708926886</v>
      </c>
      <c r="BE64" s="16">
        <f t="shared" si="16"/>
        <v>129.13974543632065</v>
      </c>
      <c r="BF64" s="16">
        <f t="shared" si="8"/>
        <v>0.83168316831683164</v>
      </c>
      <c r="BG64" s="16">
        <f t="shared" si="9"/>
        <v>1</v>
      </c>
      <c r="BH64" s="16">
        <f t="shared" si="10"/>
        <v>0.98019801980198007</v>
      </c>
      <c r="BI64" s="16">
        <f t="shared" si="11"/>
        <v>1.0891089108910887</v>
      </c>
    </row>
    <row r="65" spans="26:61" x14ac:dyDescent="0.15">
      <c r="Z65" s="29">
        <v>61</v>
      </c>
      <c r="AA65" s="29">
        <f>([7]士兵阶位属性!$T65*INDEX($F$12:$F$15,MATCH(Z$1,$C$12:$C$15,0),1)+[7]士兵训练属性!$AH66*INDEX($F$19:$F$22,MATCH(Z$1,$C$12:$C$15,0),1))*(1+非r将兵属性验证!$AI67)</f>
        <v>357.54157115714111</v>
      </c>
      <c r="AB65" s="29">
        <f>([7]士兵阶位属性!$AA65*INDEX($G$12:$G$15,MATCH(Z$1,$C$12:$C$15,0),1)+[7]士兵训练属性!$AM66*INDEX($G$19:$G$22,MATCH(Z$1,$C$12:$C$15,0),1))*(1+非r将兵属性验证!$AI67)</f>
        <v>643.5748280828542</v>
      </c>
      <c r="AC65" s="29" t="e">
        <f>AA65/(非r将兵属性验证!$AG67*(1+非r将兵属性验证!$AI67))/INDEX($D$12:$E$15,MATCH(Z$1,$C$12:$C$15,0),MATCH(AA$4,$D$11:$E$11,0))</f>
        <v>#REF!</v>
      </c>
      <c r="AD65" s="29" t="e">
        <f>AB65/(非r将兵属性验证!$AH67*(1+非r将兵属性验证!$AJ67))/INDEX($D$12:$E$15,MATCH(Z$1,$C$12:$C$15,0),MATCH(AB$4,$D$11:$E$11,0))</f>
        <v>#REF!</v>
      </c>
      <c r="AE65" s="1" t="e">
        <f t="shared" si="3"/>
        <v>#REF!</v>
      </c>
      <c r="AF65" s="29">
        <v>61</v>
      </c>
      <c r="AG65" s="29">
        <f>([7]士兵阶位属性!$T65*INDEX($F$12:$F$15,MATCH(AF$1,$C$12:$C$15,0),1)+[7]士兵训练属性!$AH66*INDEX($F$19:$F$22,MATCH(AF$1,$C$12:$C$15,0),1))*(1+非r将兵属性验证!$AI67)</f>
        <v>607.8206709671399</v>
      </c>
      <c r="AH65" s="29">
        <f>([7]士兵阶位属性!$AA65*INDEX($G$12:$G$15,MATCH(AF$1,$C$12:$C$15,0),1)+[7]士兵训练属性!$AM66*INDEX($G$19:$G$22,MATCH(AF$1,$C$12:$C$15,0),1))*(1+非r将兵属性验证!$AI67)</f>
        <v>595.90261859523525</v>
      </c>
      <c r="AI65" s="29" t="e">
        <f>AG65/(非r将兵属性验证!$AG67*(1+非r将兵属性验证!$AI67))/INDEX($D$12:$E$15,MATCH(AF$1,$C$12:$C$15,0),MATCH(AG$4,$D$11:$E$11,0))</f>
        <v>#REF!</v>
      </c>
      <c r="AJ65" s="29" t="e">
        <f>AH65/(非r将兵属性验证!$AH67*(1+非r将兵属性验证!$AJ67))/INDEX($D$12:$E$15,MATCH(AF$1,$C$12:$C$15,0),MATCH(AH$4,$D$11:$E$11,0))</f>
        <v>#REF!</v>
      </c>
      <c r="AK65" s="1" t="e">
        <f t="shared" si="4"/>
        <v>#REF!</v>
      </c>
      <c r="AL65" s="29">
        <v>61</v>
      </c>
      <c r="AM65" s="29">
        <f>([7]士兵阶位属性!$T65*INDEX($F$12:$F$15,MATCH(AL$1,$C$12:$C$15,0),1)+[7]士兵训练属性!$AH66*INDEX($F$19:$F$22,MATCH(AL$1,$C$12:$C$15,0),1))*(1+非r将兵属性验证!$AI67)</f>
        <v>685.28801138452047</v>
      </c>
      <c r="AN65" s="29">
        <f>([7]士兵阶位属性!$AA65*INDEX($G$12:$G$15,MATCH(AL$1,$C$12:$C$15,0),1)+[7]士兵训练属性!$AM66*INDEX($G$19:$G$22,MATCH(AL$1,$C$12:$C$15,0),1))*(1+非r将兵属性验证!$AI67)</f>
        <v>494.59917343404521</v>
      </c>
      <c r="AO65" s="29" t="e">
        <f>AM65/(非r将兵属性验证!$AG67*(1+非r将兵属性验证!$AI67))/INDEX($D$12:$E$15,MATCH(AL$1,$C$12:$C$15,0),MATCH(AM$4,$D$11:$E$11,0))</f>
        <v>#REF!</v>
      </c>
      <c r="AP65" s="29" t="e">
        <f>AN65/(非r将兵属性验证!$AH67*(1+非r将兵属性验证!$AJ67))/INDEX($D$12:$E$15,MATCH(AL$1,$C$12:$C$15,0),MATCH(AN$4,$D$11:$E$11,0))</f>
        <v>#REF!</v>
      </c>
      <c r="AQ65" s="1" t="e">
        <f t="shared" si="5"/>
        <v>#REF!</v>
      </c>
      <c r="AR65" s="29">
        <v>61</v>
      </c>
      <c r="AS65" s="29">
        <f>([7]士兵阶位属性!$T65*INDEX($F$12:$F$15,MATCH(AR$1,$C$12:$C$15,0),1)+[7]士兵训练属性!$AH66*INDEX($F$19:$F$22,MATCH(AR$1,$C$12:$C$15,0),1))*(1+非r将兵属性验证!$AI67)</f>
        <v>822.34561366142452</v>
      </c>
      <c r="AT65" s="29">
        <f>([7]士兵阶位属性!$AA65*INDEX($G$12:$G$15,MATCH(AR$1,$C$12:$C$15,0),1)+[7]士兵训练属性!$AM66*INDEX($G$19:$G$22,MATCH(AR$1,$C$12:$C$15,0),1))*(1+非r将兵属性验证!$AI67)</f>
        <v>488.64014724809289</v>
      </c>
      <c r="AU65" s="29" t="e">
        <f>AS65/(非r将兵属性验证!$AG67*(1+非r将兵属性验证!$AI67))/INDEX($D$12:$E$15,MATCH(AR$1,$C$12:$C$15,0),MATCH(AS$4,$D$11:$E$11,0))</f>
        <v>#REF!</v>
      </c>
      <c r="AV65" s="29" t="e">
        <f>AT65/(非r将兵属性验证!$AH67*(1+非r将兵属性验证!$AJ67))/INDEX($D$12:$E$15,MATCH(AR$1,$C$12:$C$15,0),MATCH(AT$4,$D$11:$E$11,0))</f>
        <v>#REF!</v>
      </c>
      <c r="AW65" s="1" t="e">
        <f t="shared" si="6"/>
        <v>#REF!</v>
      </c>
      <c r="BA65" s="16">
        <v>61</v>
      </c>
      <c r="BB65" s="16">
        <f t="shared" si="13"/>
        <v>100.11163992399953</v>
      </c>
      <c r="BC65" s="16">
        <f t="shared" si="14"/>
        <v>120.37232895623751</v>
      </c>
      <c r="BD65" s="16">
        <f t="shared" si="15"/>
        <v>117.98871848185658</v>
      </c>
      <c r="BE65" s="16">
        <f t="shared" si="16"/>
        <v>131.09857609095175</v>
      </c>
      <c r="BF65" s="16">
        <f t="shared" si="8"/>
        <v>0.83168316831683187</v>
      </c>
      <c r="BG65" s="16">
        <f t="shared" si="9"/>
        <v>1</v>
      </c>
      <c r="BH65" s="16">
        <f t="shared" si="10"/>
        <v>0.98019801980198029</v>
      </c>
      <c r="BI65" s="16">
        <f t="shared" si="11"/>
        <v>1.0891089108910892</v>
      </c>
    </row>
    <row r="66" spans="26:61" x14ac:dyDescent="0.15">
      <c r="Z66" s="29">
        <v>62</v>
      </c>
      <c r="AA66" s="29">
        <f>([7]士兵阶位属性!$T66*INDEX($F$12:$F$15,MATCH(Z$1,$C$12:$C$15,0),1)+[7]士兵训练属性!$AH67*INDEX($F$19:$F$22,MATCH(Z$1,$C$12:$C$15,0),1))*(1+非r将兵属性验证!$AI68)</f>
        <v>362.8095696074576</v>
      </c>
      <c r="AB66" s="29">
        <f>([7]士兵阶位属性!$AA66*INDEX($G$12:$G$15,MATCH(Z$1,$C$12:$C$15,0),1)+[7]士兵训练属性!$AM67*INDEX($G$19:$G$22,MATCH(Z$1,$C$12:$C$15,0),1))*(1+非r将兵属性验证!$AI68)</f>
        <v>653.05722529342381</v>
      </c>
      <c r="AC66" s="29" t="e">
        <f>AA66/(非r将兵属性验证!$AG68*(1+非r将兵属性验证!$AI68))/INDEX($D$12:$E$15,MATCH(Z$1,$C$12:$C$15,0),MATCH(AA$4,$D$11:$E$11,0))</f>
        <v>#REF!</v>
      </c>
      <c r="AD66" s="29" t="e">
        <f>AB66/(非r将兵属性验证!$AH68*(1+非r将兵属性验证!$AJ68))/INDEX($D$12:$E$15,MATCH(Z$1,$C$12:$C$15,0),MATCH(AB$4,$D$11:$E$11,0))</f>
        <v>#REF!</v>
      </c>
      <c r="AE66" s="1" t="e">
        <f t="shared" si="3"/>
        <v>#REF!</v>
      </c>
      <c r="AF66" s="29">
        <v>62</v>
      </c>
      <c r="AG66" s="29">
        <f>([7]士兵阶位属性!$T66*INDEX($F$12:$F$15,MATCH(AF$1,$C$12:$C$15,0),1)+[7]士兵训练属性!$AH67*INDEX($F$19:$F$22,MATCH(AF$1,$C$12:$C$15,0),1))*(1+非r将兵属性验证!$AI68)</f>
        <v>616.776268332678</v>
      </c>
      <c r="AH66" s="29">
        <f>([7]士兵阶位属性!$AA66*INDEX($G$12:$G$15,MATCH(AF$1,$C$12:$C$15,0),1)+[7]士兵训练属性!$AM67*INDEX($G$19:$G$22,MATCH(AF$1,$C$12:$C$15,0),1))*(1+非r将兵属性验证!$AI68)</f>
        <v>604.68261601242943</v>
      </c>
      <c r="AI66" s="29" t="e">
        <f>AG66/(非r将兵属性验证!$AG68*(1+非r将兵属性验证!$AI68))/INDEX($D$12:$E$15,MATCH(AF$1,$C$12:$C$15,0),MATCH(AG$4,$D$11:$E$11,0))</f>
        <v>#REF!</v>
      </c>
      <c r="AJ66" s="29" t="e">
        <f>AH66/(非r将兵属性验证!$AH68*(1+非r将兵属性验证!$AJ68))/INDEX($D$12:$E$15,MATCH(AF$1,$C$12:$C$15,0),MATCH(AH$4,$D$11:$E$11,0))</f>
        <v>#REF!</v>
      </c>
      <c r="AK66" s="1" t="e">
        <f t="shared" si="4"/>
        <v>#REF!</v>
      </c>
      <c r="AL66" s="29">
        <v>62</v>
      </c>
      <c r="AM66" s="29">
        <f>([7]士兵阶位属性!$T66*INDEX($F$12:$F$15,MATCH(AL$1,$C$12:$C$15,0),1)+[7]士兵训练属性!$AH67*INDEX($F$19:$F$22,MATCH(AL$1,$C$12:$C$15,0),1))*(1+非r将兵属性验证!$AI68)</f>
        <v>695.38500841429379</v>
      </c>
      <c r="AN66" s="29">
        <f>([7]士兵阶位属性!$AA66*INDEX($G$12:$G$15,MATCH(AL$1,$C$12:$C$15,0),1)+[7]士兵训练属性!$AM67*INDEX($G$19:$G$22,MATCH(AL$1,$C$12:$C$15,0),1))*(1+非r将兵属性验证!$AI68)</f>
        <v>501.88657129031634</v>
      </c>
      <c r="AO66" s="29" t="e">
        <f>AM66/(非r将兵属性验证!$AG68*(1+非r将兵属性验证!$AI68))/INDEX($D$12:$E$15,MATCH(AL$1,$C$12:$C$15,0),MATCH(AM$4,$D$11:$E$11,0))</f>
        <v>#REF!</v>
      </c>
      <c r="AP66" s="29" t="e">
        <f>AN66/(非r将兵属性验证!$AH68*(1+非r将兵属性验证!$AJ68))/INDEX($D$12:$E$15,MATCH(AL$1,$C$12:$C$15,0),MATCH(AN$4,$D$11:$E$11,0))</f>
        <v>#REF!</v>
      </c>
      <c r="AQ66" s="1" t="e">
        <f t="shared" si="5"/>
        <v>#REF!</v>
      </c>
      <c r="AR66" s="29">
        <v>62</v>
      </c>
      <c r="AS66" s="29">
        <f>([7]士兵阶位属性!$T66*INDEX($F$12:$F$15,MATCH(AR$1,$C$12:$C$15,0),1)+[7]士兵训练属性!$AH67*INDEX($F$19:$F$22,MATCH(AR$1,$C$12:$C$15,0),1))*(1+非r将兵属性验证!$AI68)</f>
        <v>834.46201009715242</v>
      </c>
      <c r="AT66" s="29">
        <f>([7]士兵阶位属性!$AA66*INDEX($G$12:$G$15,MATCH(AR$1,$C$12:$C$15,0),1)+[7]士兵训练属性!$AM67*INDEX($G$19:$G$22,MATCH(AR$1,$C$12:$C$15,0),1))*(1+非r将兵属性验证!$AI68)</f>
        <v>495.83974513019211</v>
      </c>
      <c r="AU66" s="29" t="e">
        <f>AS66/(非r将兵属性验证!$AG68*(1+非r将兵属性验证!$AI68))/INDEX($D$12:$E$15,MATCH(AR$1,$C$12:$C$15,0),MATCH(AS$4,$D$11:$E$11,0))</f>
        <v>#REF!</v>
      </c>
      <c r="AV66" s="29" t="e">
        <f>AT66/(非r将兵属性验证!$AH68*(1+非r将兵属性验证!$AJ68))/INDEX($D$12:$E$15,MATCH(AR$1,$C$12:$C$15,0),MATCH(AT$4,$D$11:$E$11,0))</f>
        <v>#REF!</v>
      </c>
      <c r="AW66" s="1" t="e">
        <f t="shared" si="6"/>
        <v>#REF!</v>
      </c>
      <c r="BA66" s="16">
        <v>62</v>
      </c>
      <c r="BB66" s="16">
        <f t="shared" si="13"/>
        <v>101.58667949008816</v>
      </c>
      <c r="BC66" s="16">
        <f t="shared" si="14"/>
        <v>122.14588843451074</v>
      </c>
      <c r="BD66" s="16">
        <f t="shared" si="15"/>
        <v>119.72715797046102</v>
      </c>
      <c r="BE66" s="16">
        <f t="shared" si="16"/>
        <v>133.03017552273445</v>
      </c>
      <c r="BF66" s="16">
        <f t="shared" si="8"/>
        <v>0.83168316831683187</v>
      </c>
      <c r="BG66" s="16">
        <f t="shared" si="9"/>
        <v>1</v>
      </c>
      <c r="BH66" s="16">
        <f t="shared" si="10"/>
        <v>0.98019801980198018</v>
      </c>
      <c r="BI66" s="16">
        <f t="shared" si="11"/>
        <v>1.089108910891089</v>
      </c>
    </row>
    <row r="67" spans="26:61" x14ac:dyDescent="0.15">
      <c r="Z67" s="29">
        <v>63</v>
      </c>
      <c r="AA67" s="29">
        <f>([7]士兵阶位属性!$T67*INDEX($F$12:$F$15,MATCH(Z$1,$C$12:$C$15,0),1)+[7]士兵训练属性!$AH68*INDEX($F$19:$F$22,MATCH(Z$1,$C$12:$C$15,0),1))*(1+非r将兵属性验证!$AI69)</f>
        <v>368.02534461317697</v>
      </c>
      <c r="AB67" s="29">
        <f>([7]士兵阶位属性!$AA67*INDEX($G$12:$G$15,MATCH(Z$1,$C$12:$C$15,0),1)+[7]士兵训练属性!$AM68*INDEX($G$19:$G$22,MATCH(Z$1,$C$12:$C$15,0),1))*(1+非r将兵属性验证!$AI69)</f>
        <v>662.44562030371878</v>
      </c>
      <c r="AC67" s="29" t="e">
        <f>AA67/(非r将兵属性验证!$AG69*(1+非r将兵属性验证!$AI69))/INDEX($D$12:$E$15,MATCH(Z$1,$C$12:$C$15,0),MATCH(AA$4,$D$11:$E$11,0))</f>
        <v>#REF!</v>
      </c>
      <c r="AD67" s="29" t="e">
        <f>AB67/(非r将兵属性验证!$AH69*(1+非r将兵属性验证!$AJ69))/INDEX($D$12:$E$15,MATCH(Z$1,$C$12:$C$15,0),MATCH(AB$4,$D$11:$E$11,0))</f>
        <v>#REF!</v>
      </c>
      <c r="AE67" s="1" t="e">
        <f t="shared" si="3"/>
        <v>#REF!</v>
      </c>
      <c r="AF67" s="29">
        <v>63</v>
      </c>
      <c r="AG67" s="29">
        <f>([7]士兵阶位属性!$T67*INDEX($F$12:$F$15,MATCH(AF$1,$C$12:$C$15,0),1)+[7]士兵训练属性!$AH68*INDEX($F$19:$F$22,MATCH(AF$1,$C$12:$C$15,0),1))*(1+非r将兵属性验证!$AI69)</f>
        <v>625.64308584240109</v>
      </c>
      <c r="AH67" s="29">
        <f>([7]士兵阶位属性!$AA67*INDEX($G$12:$G$15,MATCH(AF$1,$C$12:$C$15,0),1)+[7]士兵训练属性!$AM68*INDEX($G$19:$G$22,MATCH(AF$1,$C$12:$C$15,0),1))*(1+非r将兵属性验证!$AI69)</f>
        <v>613.37557435529504</v>
      </c>
      <c r="AI67" s="29" t="e">
        <f>AG67/(非r将兵属性验证!$AG69*(1+非r将兵属性验证!$AI69))/INDEX($D$12:$E$15,MATCH(AF$1,$C$12:$C$15,0),MATCH(AG$4,$D$11:$E$11,0))</f>
        <v>#REF!</v>
      </c>
      <c r="AJ67" s="29" t="e">
        <f>AH67/(非r将兵属性验证!$AH69*(1+非r将兵属性验证!$AJ69))/INDEX($D$12:$E$15,MATCH(AF$1,$C$12:$C$15,0),MATCH(AH$4,$D$11:$E$11,0))</f>
        <v>#REF!</v>
      </c>
      <c r="AK67" s="1" t="e">
        <f t="shared" si="4"/>
        <v>#REF!</v>
      </c>
      <c r="AL67" s="29">
        <v>63</v>
      </c>
      <c r="AM67" s="29">
        <f>([7]士兵阶位属性!$T67*INDEX($F$12:$F$15,MATCH(AL$1,$C$12:$C$15,0),1)+[7]士兵训练属性!$AH68*INDEX($F$19:$F$22,MATCH(AL$1,$C$12:$C$15,0),1))*(1+非r将兵属性验证!$AI69)</f>
        <v>705.38191050858927</v>
      </c>
      <c r="AN67" s="29">
        <f>([7]士兵阶位属性!$AA67*INDEX($G$12:$G$15,MATCH(AL$1,$C$12:$C$15,0),1)+[7]士兵训练属性!$AM68*INDEX($G$19:$G$22,MATCH(AL$1,$C$12:$C$15,0),1))*(1+非r将兵属性验证!$AI69)</f>
        <v>509.10172671489488</v>
      </c>
      <c r="AO67" s="29" t="e">
        <f>AM67/(非r将兵属性验证!$AG69*(1+非r将兵属性验证!$AI69))/INDEX($D$12:$E$15,MATCH(AL$1,$C$12:$C$15,0),MATCH(AM$4,$D$11:$E$11,0))</f>
        <v>#REF!</v>
      </c>
      <c r="AP67" s="29" t="e">
        <f>AN67/(非r将兵属性验证!$AH69*(1+非r将兵属性验证!$AJ69))/INDEX($D$12:$E$15,MATCH(AL$1,$C$12:$C$15,0),MATCH(AN$4,$D$11:$E$11,0))</f>
        <v>#REF!</v>
      </c>
      <c r="AQ67" s="1" t="e">
        <f t="shared" si="5"/>
        <v>#REF!</v>
      </c>
      <c r="AR67" s="29">
        <v>63</v>
      </c>
      <c r="AS67" s="29">
        <f>([7]士兵阶位属性!$T67*INDEX($F$12:$F$15,MATCH(AR$1,$C$12:$C$15,0),1)+[7]士兵训练属性!$AH68*INDEX($F$19:$F$22,MATCH(AR$1,$C$12:$C$15,0),1))*(1+非r将兵属性验证!$AI69)</f>
        <v>846.45829261030713</v>
      </c>
      <c r="AT67" s="29">
        <f>([7]士兵阶位属性!$AA67*INDEX($G$12:$G$15,MATCH(AR$1,$C$12:$C$15,0),1)+[7]士兵训练属性!$AM68*INDEX($G$19:$G$22,MATCH(AR$1,$C$12:$C$15,0),1))*(1+非r将兵属性验证!$AI69)</f>
        <v>502.96797097134197</v>
      </c>
      <c r="AU67" s="29" t="e">
        <f>AS67/(非r将兵属性验证!$AG69*(1+非r将兵属性验证!$AI69))/INDEX($D$12:$E$15,MATCH(AR$1,$C$12:$C$15,0),MATCH(AS$4,$D$11:$E$11,0))</f>
        <v>#REF!</v>
      </c>
      <c r="AV67" s="29" t="e">
        <f>AT67/(非r将兵属性验证!$AH69*(1+非r将兵属性验证!$AJ69))/INDEX($D$12:$E$15,MATCH(AR$1,$C$12:$C$15,0),MATCH(AT$4,$D$11:$E$11,0))</f>
        <v>#REF!</v>
      </c>
      <c r="AW67" s="1" t="e">
        <f t="shared" si="6"/>
        <v>#REF!</v>
      </c>
      <c r="BA67" s="16">
        <v>63</v>
      </c>
      <c r="BB67" s="16">
        <f t="shared" si="13"/>
        <v>103.04709649168959</v>
      </c>
      <c r="BC67" s="16">
        <f t="shared" si="14"/>
        <v>123.90186601976961</v>
      </c>
      <c r="BD67" s="16">
        <f t="shared" si="15"/>
        <v>121.44836372234842</v>
      </c>
      <c r="BE67" s="16">
        <f t="shared" si="16"/>
        <v>134.94262635816492</v>
      </c>
      <c r="BF67" s="16">
        <f t="shared" si="8"/>
        <v>0.83168316831683176</v>
      </c>
      <c r="BG67" s="16">
        <f t="shared" si="9"/>
        <v>1</v>
      </c>
      <c r="BH67" s="16">
        <f t="shared" si="10"/>
        <v>0.98019801980198007</v>
      </c>
      <c r="BI67" s="16">
        <f t="shared" si="11"/>
        <v>1.089108910891089</v>
      </c>
    </row>
    <row r="68" spans="26:61" x14ac:dyDescent="0.15">
      <c r="Z68" s="29">
        <v>64</v>
      </c>
      <c r="AA68" s="29">
        <f>([7]士兵阶位属性!$T68*INDEX($F$12:$F$15,MATCH(Z$1,$C$12:$C$15,0),1)+[7]士兵训练属性!$AH69*INDEX($F$19:$F$22,MATCH(Z$1,$C$12:$C$15,0),1))*(1+非r将兵属性验证!$AI70)</f>
        <v>373.30287566692618</v>
      </c>
      <c r="AB68" s="29">
        <f>([7]士兵阶位属性!$AA68*INDEX($G$12:$G$15,MATCH(Z$1,$C$12:$C$15,0),1)+[7]士兵训练属性!$AM69*INDEX($G$19:$G$22,MATCH(Z$1,$C$12:$C$15,0),1))*(1+非r将兵属性验证!$AI70)</f>
        <v>671.94517620046736</v>
      </c>
      <c r="AC68" s="29" t="e">
        <f>AA68/(非r将兵属性验证!$AG70*(1+非r将兵属性验证!$AI70))/INDEX($D$12:$E$15,MATCH(Z$1,$C$12:$C$15,0),MATCH(AA$4,$D$11:$E$11,0))</f>
        <v>#REF!</v>
      </c>
      <c r="AD68" s="29" t="e">
        <f>AB68/(非r将兵属性验证!$AH70*(1+非r将兵属性验证!$AJ70))/INDEX($D$12:$E$15,MATCH(Z$1,$C$12:$C$15,0),MATCH(AB$4,$D$11:$E$11,0))</f>
        <v>#REF!</v>
      </c>
      <c r="AE68" s="1" t="e">
        <f t="shared" si="3"/>
        <v>#REF!</v>
      </c>
      <c r="AF68" s="29">
        <v>64</v>
      </c>
      <c r="AG68" s="29">
        <f>([7]士兵阶位属性!$T68*INDEX($F$12:$F$15,MATCH(AF$1,$C$12:$C$15,0),1)+[7]士兵训练属性!$AH69*INDEX($F$19:$F$22,MATCH(AF$1,$C$12:$C$15,0),1))*(1+非r将兵属性验证!$AI70)</f>
        <v>634.61488863377463</v>
      </c>
      <c r="AH68" s="29">
        <f>([7]士兵阶位属性!$AA68*INDEX($G$12:$G$15,MATCH(AF$1,$C$12:$C$15,0),1)+[7]士兵训练属性!$AM69*INDEX($G$19:$G$22,MATCH(AF$1,$C$12:$C$15,0),1))*(1+非r将兵属性验证!$AI70)</f>
        <v>622.17145944487709</v>
      </c>
      <c r="AI68" s="29" t="e">
        <f>AG68/(非r将兵属性验证!$AG70*(1+非r将兵属性验证!$AI70))/INDEX($D$12:$E$15,MATCH(AF$1,$C$12:$C$15,0),MATCH(AG$4,$D$11:$E$11,0))</f>
        <v>#REF!</v>
      </c>
      <c r="AJ68" s="29" t="e">
        <f>AH68/(非r将兵属性验证!$AH70*(1+非r将兵属性验证!$AJ70))/INDEX($D$12:$E$15,MATCH(AF$1,$C$12:$C$15,0),MATCH(AH$4,$D$11:$E$11,0))</f>
        <v>#REF!</v>
      </c>
      <c r="AK68" s="1" t="e">
        <f t="shared" si="4"/>
        <v>#REF!</v>
      </c>
      <c r="AL68" s="29">
        <v>64</v>
      </c>
      <c r="AM68" s="29">
        <f>([7]士兵阶位属性!$T68*INDEX($F$12:$F$15,MATCH(AL$1,$C$12:$C$15,0),1)+[7]士兵训练属性!$AH69*INDEX($F$19:$F$22,MATCH(AL$1,$C$12:$C$15,0),1))*(1+非r将兵属性验证!$AI70)</f>
        <v>715.49717836160858</v>
      </c>
      <c r="AN68" s="29">
        <f>([7]士兵阶位属性!$AA68*INDEX($G$12:$G$15,MATCH(AL$1,$C$12:$C$15,0),1)+[7]士兵训练属性!$AM69*INDEX($G$19:$G$22,MATCH(AL$1,$C$12:$C$15,0),1))*(1+非r将兵属性验证!$AI70)</f>
        <v>516.40231133924794</v>
      </c>
      <c r="AO68" s="29" t="e">
        <f>AM68/(非r将兵属性验证!$AG70*(1+非r将兵属性验证!$AI70))/INDEX($D$12:$E$15,MATCH(AL$1,$C$12:$C$15,0),MATCH(AM$4,$D$11:$E$11,0))</f>
        <v>#REF!</v>
      </c>
      <c r="AP68" s="29" t="e">
        <f>AN68/(非r将兵属性验证!$AH70*(1+非r将兵属性验证!$AJ70))/INDEX($D$12:$E$15,MATCH(AL$1,$C$12:$C$15,0),MATCH(AN$4,$D$11:$E$11,0))</f>
        <v>#REF!</v>
      </c>
      <c r="AQ68" s="1" t="e">
        <f t="shared" si="5"/>
        <v>#REF!</v>
      </c>
      <c r="AR68" s="29">
        <v>64</v>
      </c>
      <c r="AS68" s="29">
        <f>([7]士兵阶位属性!$T68*INDEX($F$12:$F$15,MATCH(AR$1,$C$12:$C$15,0),1)+[7]士兵训练属性!$AH69*INDEX($F$19:$F$22,MATCH(AR$1,$C$12:$C$15,0),1))*(1+非r将兵属性验证!$AI70)</f>
        <v>858.59661403393034</v>
      </c>
      <c r="AT68" s="29">
        <f>([7]士兵阶位属性!$AA68*INDEX($G$12:$G$15,MATCH(AR$1,$C$12:$C$15,0),1)+[7]士兵训练属性!$AM69*INDEX($G$19:$G$22,MATCH(AR$1,$C$12:$C$15,0),1))*(1+非r将兵属性验证!$AI70)</f>
        <v>510.18059674479917</v>
      </c>
      <c r="AU68" s="29" t="e">
        <f>AS68/(非r将兵属性验证!$AG70*(1+非r将兵属性验证!$AI70))/INDEX($D$12:$E$15,MATCH(AR$1,$C$12:$C$15,0),MATCH(AS$4,$D$11:$E$11,0))</f>
        <v>#REF!</v>
      </c>
      <c r="AV68" s="29" t="e">
        <f>AT68/(非r将兵属性验证!$AH70*(1+非r将兵属性验证!$AJ70))/INDEX($D$12:$E$15,MATCH(AR$1,$C$12:$C$15,0),MATCH(AT$4,$D$11:$E$11,0))</f>
        <v>#REF!</v>
      </c>
      <c r="AW68" s="1" t="e">
        <f t="shared" si="6"/>
        <v>#REF!</v>
      </c>
      <c r="BA68" s="16">
        <v>64</v>
      </c>
      <c r="BB68" s="16">
        <f t="shared" si="13"/>
        <v>104.52480518673936</v>
      </c>
      <c r="BC68" s="16">
        <f t="shared" si="14"/>
        <v>125.67863480786517</v>
      </c>
      <c r="BD68" s="16">
        <f t="shared" si="15"/>
        <v>123.18994897008565</v>
      </c>
      <c r="BE68" s="16">
        <f t="shared" si="16"/>
        <v>136.87772107787296</v>
      </c>
      <c r="BF68" s="16">
        <f t="shared" si="8"/>
        <v>0.83168316831683176</v>
      </c>
      <c r="BG68" s="16">
        <f t="shared" si="9"/>
        <v>1</v>
      </c>
      <c r="BH68" s="16">
        <f t="shared" si="10"/>
        <v>0.98019801980198018</v>
      </c>
      <c r="BI68" s="16">
        <f t="shared" si="11"/>
        <v>1.0891089108910892</v>
      </c>
    </row>
    <row r="69" spans="26:61" x14ac:dyDescent="0.15">
      <c r="Z69" s="29">
        <v>65</v>
      </c>
      <c r="AA69" s="29">
        <f>([7]士兵阶位属性!$T69*INDEX($F$12:$F$15,MATCH(Z$1,$C$12:$C$15,0),1)+[7]士兵训练属性!$AH70*INDEX($F$19:$F$22,MATCH(Z$1,$C$12:$C$15,0),1))*(1+非r将兵属性验证!$AI71)</f>
        <v>378.63121854329586</v>
      </c>
      <c r="AB69" s="29">
        <f>([7]士兵阶位属性!$AA69*INDEX($G$12:$G$15,MATCH(Z$1,$C$12:$C$15,0),1)+[7]士兵训练属性!$AM70*INDEX($G$19:$G$22,MATCH(Z$1,$C$12:$C$15,0),1))*(1+非r将兵属性验证!$AI71)</f>
        <v>681.5361933779327</v>
      </c>
      <c r="AC69" s="29" t="e">
        <f>AA69/(非r将兵属性验证!$AG71*(1+非r将兵属性验证!$AI71))/INDEX($D$12:$E$15,MATCH(Z$1,$C$12:$C$15,0),MATCH(AA$4,$D$11:$E$11,0))</f>
        <v>#REF!</v>
      </c>
      <c r="AD69" s="29" t="e">
        <f>AB69/(非r将兵属性验证!$AH71*(1+非r将兵属性验证!$AJ71))/INDEX($D$12:$E$15,MATCH(Z$1,$C$12:$C$15,0),MATCH(AB$4,$D$11:$E$11,0))</f>
        <v>#REF!</v>
      </c>
      <c r="AE69" s="1" t="e">
        <f t="shared" si="3"/>
        <v>#REF!</v>
      </c>
      <c r="AF69" s="29">
        <v>65</v>
      </c>
      <c r="AG69" s="29">
        <f>([7]士兵阶位属性!$T69*INDEX($F$12:$F$15,MATCH(AF$1,$C$12:$C$15,0),1)+[7]士兵训练属性!$AH70*INDEX($F$19:$F$22,MATCH(AF$1,$C$12:$C$15,0),1))*(1+非r将兵属性验证!$AI71)</f>
        <v>643.67307152360308</v>
      </c>
      <c r="AH69" s="29">
        <f>([7]士兵阶位属性!$AA69*INDEX($G$12:$G$15,MATCH(AF$1,$C$12:$C$15,0),1)+[7]士兵训练属性!$AM70*INDEX($G$19:$G$22,MATCH(AF$1,$C$12:$C$15,0),1))*(1+非r将兵属性验证!$AI71)</f>
        <v>631.0520309054931</v>
      </c>
      <c r="AI69" s="29" t="e">
        <f>AG69/(非r将兵属性验证!$AG71*(1+非r将兵属性验证!$AI71))/INDEX($D$12:$E$15,MATCH(AF$1,$C$12:$C$15,0),MATCH(AG$4,$D$11:$E$11,0))</f>
        <v>#REF!</v>
      </c>
      <c r="AJ69" s="29" t="e">
        <f>AH69/(非r将兵属性验证!$AH71*(1+非r将兵属性验证!$AJ71))/INDEX($D$12:$E$15,MATCH(AF$1,$C$12:$C$15,0),MATCH(AH$4,$D$11:$E$11,0))</f>
        <v>#REF!</v>
      </c>
      <c r="AK69" s="1" t="e">
        <f t="shared" si="4"/>
        <v>#REF!</v>
      </c>
      <c r="AL69" s="29">
        <v>65</v>
      </c>
      <c r="AM69" s="29">
        <f>([7]士兵阶位属性!$T69*INDEX($F$12:$F$15,MATCH(AL$1,$C$12:$C$15,0),1)+[7]士兵训练属性!$AH70*INDEX($F$19:$F$22,MATCH(AL$1,$C$12:$C$15,0),1))*(1+非r将兵属性验证!$AI71)</f>
        <v>725.70983554131703</v>
      </c>
      <c r="AN69" s="29">
        <f>([7]士兵阶位属性!$AA69*INDEX($G$12:$G$15,MATCH(AL$1,$C$12:$C$15,0),1)+[7]士兵训练属性!$AM70*INDEX($G$19:$G$22,MATCH(AL$1,$C$12:$C$15,0),1))*(1+非r将兵属性验证!$AI71)</f>
        <v>523.77318565155929</v>
      </c>
      <c r="AO69" s="29" t="e">
        <f>AM69/(非r将兵属性验证!$AG71*(1+非r将兵属性验证!$AI71))/INDEX($D$12:$E$15,MATCH(AL$1,$C$12:$C$15,0),MATCH(AM$4,$D$11:$E$11,0))</f>
        <v>#REF!</v>
      </c>
      <c r="AP69" s="29" t="e">
        <f>AN69/(非r将兵属性验证!$AH71*(1+非r将兵属性验证!$AJ71))/INDEX($D$12:$E$15,MATCH(AL$1,$C$12:$C$15,0),MATCH(AN$4,$D$11:$E$11,0))</f>
        <v>#REF!</v>
      </c>
      <c r="AQ69" s="1" t="e">
        <f t="shared" si="5"/>
        <v>#REF!</v>
      </c>
      <c r="AR69" s="29">
        <v>65</v>
      </c>
      <c r="AS69" s="29">
        <f>([7]士兵阶位属性!$T69*INDEX($F$12:$F$15,MATCH(AR$1,$C$12:$C$15,0),1)+[7]士兵训练属性!$AH70*INDEX($F$19:$F$22,MATCH(AR$1,$C$12:$C$15,0),1))*(1+非r将兵属性验证!$AI71)</f>
        <v>870.85180264958046</v>
      </c>
      <c r="AT69" s="29">
        <f>([7]士兵阶位属性!$AA69*INDEX($G$12:$G$15,MATCH(AR$1,$C$12:$C$15,0),1)+[7]士兵训练属性!$AM70*INDEX($G$19:$G$22,MATCH(AR$1,$C$12:$C$15,0),1))*(1+非r将兵属性验证!$AI71)</f>
        <v>517.46266534250435</v>
      </c>
      <c r="AU69" s="29" t="e">
        <f>AS69/(非r将兵属性验证!$AG71*(1+非r将兵属性验证!$AI71))/INDEX($D$12:$E$15,MATCH(AR$1,$C$12:$C$15,0),MATCH(AS$4,$D$11:$E$11,0))</f>
        <v>#REF!</v>
      </c>
      <c r="AV69" s="29" t="e">
        <f>AT69/(非r将兵属性验证!$AH71*(1+非r将兵属性验证!$AJ71))/INDEX($D$12:$E$15,MATCH(AR$1,$C$12:$C$15,0),MATCH(AT$4,$D$11:$E$11,0))</f>
        <v>#REF!</v>
      </c>
      <c r="AW69" s="1" t="e">
        <f t="shared" si="6"/>
        <v>#REF!</v>
      </c>
      <c r="BA69" s="16">
        <v>65</v>
      </c>
      <c r="BB69" s="16">
        <f t="shared" ref="BB69:BB84" si="17">AA69/5*0.5+AB69*10*0.01</f>
        <v>106.01674119212285</v>
      </c>
      <c r="BC69" s="16">
        <f t="shared" ref="BC69:BC84" si="18">AG69/5*0.5+AH69*10*0.01</f>
        <v>127.47251024290964</v>
      </c>
      <c r="BD69" s="16">
        <f t="shared" ref="BD69:BD84" si="19">AM69/5*0.5+AN69*10*0.01</f>
        <v>124.94830211928763</v>
      </c>
      <c r="BE69" s="16">
        <f t="shared" ref="BE69:BE84" si="20">AS69/5*0.5+AT69*10*0.01</f>
        <v>138.83144679920849</v>
      </c>
      <c r="BF69" s="16">
        <f t="shared" si="8"/>
        <v>0.83168316831683153</v>
      </c>
      <c r="BG69" s="16">
        <f t="shared" si="9"/>
        <v>1</v>
      </c>
      <c r="BH69" s="16">
        <f t="shared" si="10"/>
        <v>0.98019801980197996</v>
      </c>
      <c r="BI69" s="16">
        <f t="shared" si="11"/>
        <v>1.089108910891089</v>
      </c>
    </row>
    <row r="70" spans="26:61" x14ac:dyDescent="0.15">
      <c r="Z70" s="29">
        <v>66</v>
      </c>
      <c r="AA70" s="29">
        <f>([7]士兵阶位属性!$T70*INDEX($F$12:$F$15,MATCH(Z$1,$C$12:$C$15,0),1)+[7]士兵训练属性!$AH71*INDEX($F$19:$F$22,MATCH(Z$1,$C$12:$C$15,0),1))*(1+非r将兵属性验证!$AI72)</f>
        <v>383.99892347443074</v>
      </c>
      <c r="AB70" s="29">
        <f>([7]士兵阶位属性!$AA70*INDEX($G$12:$G$15,MATCH(Z$1,$C$12:$C$15,0),1)+[7]士兵训练属性!$AM71*INDEX($G$19:$G$22,MATCH(Z$1,$C$12:$C$15,0),1))*(1+非r将兵属性验证!$AI72)</f>
        <v>691.19806225397554</v>
      </c>
      <c r="AC70" s="29" t="e">
        <f>AA70/(非r将兵属性验证!$AG72*(1+非r将兵属性验证!$AI72))/INDEX($D$12:$E$15,MATCH(Z$1,$C$12:$C$15,0),MATCH(AA$4,$D$11:$E$11,0))</f>
        <v>#REF!</v>
      </c>
      <c r="AD70" s="29" t="e">
        <f>AB70/(非r将兵属性验证!$AH72*(1+非r将兵属性验证!$AJ72))/INDEX($D$12:$E$15,MATCH(Z$1,$C$12:$C$15,0),MATCH(AB$4,$D$11:$E$11,0))</f>
        <v>#REF!</v>
      </c>
      <c r="AE70" s="1" t="e">
        <f t="shared" ref="AE70:AE84" si="21">AC70/AD70</f>
        <v>#REF!</v>
      </c>
      <c r="AF70" s="29">
        <v>66</v>
      </c>
      <c r="AG70" s="29">
        <f>([7]士兵阶位属性!$T70*INDEX($F$12:$F$15,MATCH(AF$1,$C$12:$C$15,0),1)+[7]士兵训练属性!$AH71*INDEX($F$19:$F$22,MATCH(AF$1,$C$12:$C$15,0),1))*(1+非r将兵属性验证!$AI72)</f>
        <v>652.79816990653228</v>
      </c>
      <c r="AH70" s="29">
        <f>([7]士兵阶位属性!$AA70*INDEX($G$12:$G$15,MATCH(AF$1,$C$12:$C$15,0),1)+[7]士兵训练属性!$AM71*INDEX($G$19:$G$22,MATCH(AF$1,$C$12:$C$15,0),1))*(1+非r将兵属性验证!$AI72)</f>
        <v>639.99820579071786</v>
      </c>
      <c r="AI70" s="29" t="e">
        <f>AG70/(非r将兵属性验证!$AG72*(1+非r将兵属性验证!$AI72))/INDEX($D$12:$E$15,MATCH(AF$1,$C$12:$C$15,0),MATCH(AG$4,$D$11:$E$11,0))</f>
        <v>#REF!</v>
      </c>
      <c r="AJ70" s="29" t="e">
        <f>AH70/(非r将兵属性验证!$AH72*(1+非r将兵属性验证!$AJ72))/INDEX($D$12:$E$15,MATCH(AF$1,$C$12:$C$15,0),MATCH(AH$4,$D$11:$E$11,0))</f>
        <v>#REF!</v>
      </c>
      <c r="AK70" s="1" t="e">
        <f t="shared" ref="AK70:AK84" si="22">AI70/AJ70</f>
        <v>#REF!</v>
      </c>
      <c r="AL70" s="29">
        <v>66</v>
      </c>
      <c r="AM70" s="29">
        <f>([7]士兵阶位属性!$T70*INDEX($F$12:$F$15,MATCH(AL$1,$C$12:$C$15,0),1)+[7]士兵训练属性!$AH71*INDEX($F$19:$F$22,MATCH(AL$1,$C$12:$C$15,0),1))*(1+非r将兵属性验证!$AI72)</f>
        <v>735.99793665932555</v>
      </c>
      <c r="AN70" s="29">
        <f>([7]士兵阶位属性!$AA70*INDEX($G$12:$G$15,MATCH(AL$1,$C$12:$C$15,0),1)+[7]士兵训练属性!$AM71*INDEX($G$19:$G$22,MATCH(AL$1,$C$12:$C$15,0),1))*(1+非r将兵属性验证!$AI72)</f>
        <v>531.19851080629587</v>
      </c>
      <c r="AO70" s="29" t="e">
        <f>AM70/(非r将兵属性验证!$AG72*(1+非r将兵属性验证!$AI72))/INDEX($D$12:$E$15,MATCH(AL$1,$C$12:$C$15,0),MATCH(AM$4,$D$11:$E$11,0))</f>
        <v>#REF!</v>
      </c>
      <c r="AP70" s="29" t="e">
        <f>AN70/(非r将兵属性验证!$AH72*(1+非r将兵属性验证!$AJ72))/INDEX($D$12:$E$15,MATCH(AL$1,$C$12:$C$15,0),MATCH(AN$4,$D$11:$E$11,0))</f>
        <v>#REF!</v>
      </c>
      <c r="AQ70" s="1" t="e">
        <f t="shared" ref="AQ70:AQ84" si="23">AO70/AP70</f>
        <v>#REF!</v>
      </c>
      <c r="AR70" s="29">
        <v>66</v>
      </c>
      <c r="AS70" s="29">
        <f>([7]士兵阶位属性!$T70*INDEX($F$12:$F$15,MATCH(AR$1,$C$12:$C$15,0),1)+[7]士兵训练属性!$AH71*INDEX($F$19:$F$22,MATCH(AR$1,$C$12:$C$15,0),1))*(1+非r将兵属性验证!$AI72)</f>
        <v>883.19752399119068</v>
      </c>
      <c r="AT70" s="29">
        <f>([7]士兵阶位属性!$AA70*INDEX($G$12:$G$15,MATCH(AR$1,$C$12:$C$15,0),1)+[7]士兵训练属性!$AM71*INDEX($G$19:$G$22,MATCH(AR$1,$C$12:$C$15,0),1))*(1+非r将兵属性验证!$AI72)</f>
        <v>524.79852874838866</v>
      </c>
      <c r="AU70" s="29" t="e">
        <f>AS70/(非r将兵属性验证!$AG72*(1+非r将兵属性验证!$AI72))/INDEX($D$12:$E$15,MATCH(AR$1,$C$12:$C$15,0),MATCH(AS$4,$D$11:$E$11,0))</f>
        <v>#REF!</v>
      </c>
      <c r="AV70" s="29" t="e">
        <f>AT70/(非r将兵属性验证!$AH72*(1+非r将兵属性验证!$AJ72))/INDEX($D$12:$E$15,MATCH(AR$1,$C$12:$C$15,0),MATCH(AT$4,$D$11:$E$11,0))</f>
        <v>#REF!</v>
      </c>
      <c r="AW70" s="1" t="e">
        <f t="shared" ref="AW70:AW84" si="24">AU70/AV70</f>
        <v>#REF!</v>
      </c>
      <c r="BA70" s="16">
        <v>66</v>
      </c>
      <c r="BB70" s="16">
        <f t="shared" si="17"/>
        <v>107.51969857284062</v>
      </c>
      <c r="BC70" s="16">
        <f t="shared" si="18"/>
        <v>129.27963756972503</v>
      </c>
      <c r="BD70" s="16">
        <f t="shared" si="19"/>
        <v>126.71964474656214</v>
      </c>
      <c r="BE70" s="16">
        <f t="shared" si="20"/>
        <v>140.79960527395792</v>
      </c>
      <c r="BF70" s="16">
        <f t="shared" ref="BF70:BF84" si="25">BB70/$BC70</f>
        <v>0.83168316831683176</v>
      </c>
      <c r="BG70" s="16">
        <f t="shared" ref="BG70:BG84" si="26">BC70/$BC70</f>
        <v>1</v>
      </c>
      <c r="BH70" s="16">
        <f t="shared" ref="BH70:BH84" si="27">BD70/$BC70</f>
        <v>0.98019801980198007</v>
      </c>
      <c r="BI70" s="16">
        <f t="shared" ref="BI70:BI84" si="28">BE70/$BC70</f>
        <v>1.089108910891089</v>
      </c>
    </row>
    <row r="71" spans="26:61" x14ac:dyDescent="0.15">
      <c r="Z71" s="29">
        <v>67</v>
      </c>
      <c r="AA71" s="29">
        <f>([7]士兵阶位属性!$T71*INDEX($F$12:$F$15,MATCH(Z$1,$C$12:$C$15,0),1)+[7]士兵训练属性!$AH72*INDEX($F$19:$F$22,MATCH(Z$1,$C$12:$C$15,0),1))*(1+非r将兵属性验证!$AI73)</f>
        <v>389.40599046033083</v>
      </c>
      <c r="AB71" s="29">
        <f>([7]士兵阶位属性!$AA71*INDEX($G$12:$G$15,MATCH(Z$1,$C$12:$C$15,0),1)+[7]士兵训练属性!$AM72*INDEX($G$19:$G$22,MATCH(Z$1,$C$12:$C$15,0),1))*(1+非r将兵属性验证!$AI73)</f>
        <v>700.93078282859562</v>
      </c>
      <c r="AC71" s="29" t="e">
        <f>AA71/(非r将兵属性验证!$AG73*(1+非r将兵属性验证!$AI73))/INDEX($D$12:$E$15,MATCH(Z$1,$C$12:$C$15,0),MATCH(AA$4,$D$11:$E$11,0))</f>
        <v>#REF!</v>
      </c>
      <c r="AD71" s="29" t="e">
        <f>AB71/(非r将兵属性验证!$AH73*(1+非r将兵属性验证!$AJ73))/INDEX($D$12:$E$15,MATCH(Z$1,$C$12:$C$15,0),MATCH(AB$4,$D$11:$E$11,0))</f>
        <v>#REF!</v>
      </c>
      <c r="AE71" s="1" t="e">
        <f t="shared" si="21"/>
        <v>#REF!</v>
      </c>
      <c r="AF71" s="29">
        <v>67</v>
      </c>
      <c r="AG71" s="29">
        <f>([7]士兵阶位属性!$T71*INDEX($F$12:$F$15,MATCH(AF$1,$C$12:$C$15,0),1)+[7]士兵训练属性!$AH72*INDEX($F$19:$F$22,MATCH(AF$1,$C$12:$C$15,0),1))*(1+非r将兵属性验证!$AI73)</f>
        <v>661.99018378256244</v>
      </c>
      <c r="AH71" s="29">
        <f>([7]士兵阶位属性!$AA71*INDEX($G$12:$G$15,MATCH(AF$1,$C$12:$C$15,0),1)+[7]士兵训练属性!$AM72*INDEX($G$19:$G$22,MATCH(AF$1,$C$12:$C$15,0),1))*(1+非r将兵属性验证!$AI73)</f>
        <v>649.00998410055149</v>
      </c>
      <c r="AI71" s="29" t="e">
        <f>AG71/(非r将兵属性验证!$AG73*(1+非r将兵属性验证!$AI73))/INDEX($D$12:$E$15,MATCH(AF$1,$C$12:$C$15,0),MATCH(AG$4,$D$11:$E$11,0))</f>
        <v>#REF!</v>
      </c>
      <c r="AJ71" s="29" t="e">
        <f>AH71/(非r将兵属性验证!$AH73*(1+非r将兵属性验证!$AJ73))/INDEX($D$12:$E$15,MATCH(AF$1,$C$12:$C$15,0),MATCH(AH$4,$D$11:$E$11,0))</f>
        <v>#REF!</v>
      </c>
      <c r="AK71" s="1" t="e">
        <f t="shared" si="22"/>
        <v>#REF!</v>
      </c>
      <c r="AL71" s="29">
        <v>67</v>
      </c>
      <c r="AM71" s="29">
        <f>([7]士兵阶位属性!$T71*INDEX($F$12:$F$15,MATCH(AL$1,$C$12:$C$15,0),1)+[7]士兵训练属性!$AH72*INDEX($F$19:$F$22,MATCH(AL$1,$C$12:$C$15,0),1))*(1+非r将兵属性验证!$AI73)</f>
        <v>746.36148171563411</v>
      </c>
      <c r="AN71" s="29">
        <f>([7]士兵阶位属性!$AA71*INDEX($G$12:$G$15,MATCH(AL$1,$C$12:$C$15,0),1)+[7]士兵训练属性!$AM72*INDEX($G$19:$G$22,MATCH(AL$1,$C$12:$C$15,0),1))*(1+非r将兵属性验证!$AI73)</f>
        <v>538.67828680345758</v>
      </c>
      <c r="AO71" s="29" t="e">
        <f>AM71/(非r将兵属性验证!$AG73*(1+非r将兵属性验证!$AI73))/INDEX($D$12:$E$15,MATCH(AL$1,$C$12:$C$15,0),MATCH(AM$4,$D$11:$E$11,0))</f>
        <v>#REF!</v>
      </c>
      <c r="AP71" s="29" t="e">
        <f>AN71/(非r将兵属性验证!$AH73*(1+非r将兵属性验证!$AJ73))/INDEX($D$12:$E$15,MATCH(AL$1,$C$12:$C$15,0),MATCH(AN$4,$D$11:$E$11,0))</f>
        <v>#REF!</v>
      </c>
      <c r="AQ71" s="1" t="e">
        <f t="shared" si="23"/>
        <v>#REF!</v>
      </c>
      <c r="AR71" s="29">
        <v>67</v>
      </c>
      <c r="AS71" s="29">
        <f>([7]士兵阶位属性!$T71*INDEX($F$12:$F$15,MATCH(AR$1,$C$12:$C$15,0),1)+[7]士兵训练属性!$AH72*INDEX($F$19:$F$22,MATCH(AR$1,$C$12:$C$15,0),1))*(1+非r将兵属性验证!$AI73)</f>
        <v>895.63377805876098</v>
      </c>
      <c r="AT71" s="29">
        <f>([7]士兵阶位属性!$AA71*INDEX($G$12:$G$15,MATCH(AR$1,$C$12:$C$15,0),1)+[7]士兵训练属性!$AM72*INDEX($G$19:$G$22,MATCH(AR$1,$C$12:$C$15,0),1))*(1+非r将兵属性验证!$AI73)</f>
        <v>532.18818696245216</v>
      </c>
      <c r="AU71" s="29" t="e">
        <f>AS71/(非r将兵属性验证!$AG73*(1+非r将兵属性验证!$AI73))/INDEX($D$12:$E$15,MATCH(AR$1,$C$12:$C$15,0),MATCH(AS$4,$D$11:$E$11,0))</f>
        <v>#REF!</v>
      </c>
      <c r="AV71" s="29" t="e">
        <f>AT71/(非r将兵属性验证!$AH73*(1+非r将兵属性验证!$AJ73))/INDEX($D$12:$E$15,MATCH(AR$1,$C$12:$C$15,0),MATCH(AT$4,$D$11:$E$11,0))</f>
        <v>#REF!</v>
      </c>
      <c r="AW71" s="1" t="e">
        <f t="shared" si="24"/>
        <v>#REF!</v>
      </c>
      <c r="BA71" s="16">
        <v>67</v>
      </c>
      <c r="BB71" s="16">
        <f t="shared" si="17"/>
        <v>109.03367732889265</v>
      </c>
      <c r="BC71" s="16">
        <f t="shared" si="18"/>
        <v>131.10001678831139</v>
      </c>
      <c r="BD71" s="16">
        <f t="shared" si="19"/>
        <v>128.50397685190916</v>
      </c>
      <c r="BE71" s="16">
        <f t="shared" si="20"/>
        <v>142.78219650212131</v>
      </c>
      <c r="BF71" s="16">
        <f t="shared" si="25"/>
        <v>0.83168316831683176</v>
      </c>
      <c r="BG71" s="16">
        <f t="shared" si="26"/>
        <v>1</v>
      </c>
      <c r="BH71" s="16">
        <f t="shared" si="27"/>
        <v>0.98019801980197996</v>
      </c>
      <c r="BI71" s="16">
        <f t="shared" si="28"/>
        <v>1.089108910891089</v>
      </c>
    </row>
    <row r="72" spans="26:61" x14ac:dyDescent="0.15">
      <c r="Z72" s="29">
        <v>68</v>
      </c>
      <c r="AA72" s="29">
        <f>([7]士兵阶位属性!$T72*INDEX($F$12:$F$15,MATCH(Z$1,$C$12:$C$15,0),1)+[7]士兵训练属性!$AH73*INDEX($F$19:$F$22,MATCH(Z$1,$C$12:$C$15,0),1))*(1+非r将兵属性验证!$AI74)</f>
        <v>394.85093137634357</v>
      </c>
      <c r="AB72" s="29">
        <f>([7]士兵阶位属性!$AA72*INDEX($G$12:$G$15,MATCH(Z$1,$C$12:$C$15,0),1)+[7]士兵训练属性!$AM73*INDEX($G$19:$G$22,MATCH(Z$1,$C$12:$C$15,0),1))*(1+非r将兵属性验证!$AI74)</f>
        <v>710.73167647741855</v>
      </c>
      <c r="AC72" s="29" t="e">
        <f>AA72/(非r将兵属性验证!$AG74*(1+非r将兵属性验证!$AI74))/INDEX($D$12:$E$15,MATCH(Z$1,$C$12:$C$15,0),MATCH(AA$4,$D$11:$E$11,0))</f>
        <v>#REF!</v>
      </c>
      <c r="AD72" s="29" t="e">
        <f>AB72/(非r将兵属性验证!$AH74*(1+非r将兵属性验证!$AJ74))/INDEX($D$12:$E$15,MATCH(Z$1,$C$12:$C$15,0),MATCH(AB$4,$D$11:$E$11,0))</f>
        <v>#REF!</v>
      </c>
      <c r="AE72" s="1" t="e">
        <f t="shared" si="21"/>
        <v>#REF!</v>
      </c>
      <c r="AF72" s="29">
        <v>68</v>
      </c>
      <c r="AG72" s="29">
        <f>([7]士兵阶位属性!$T72*INDEX($F$12:$F$15,MATCH(AF$1,$C$12:$C$15,0),1)+[7]士兵训练属性!$AH73*INDEX($F$19:$F$22,MATCH(AF$1,$C$12:$C$15,0),1))*(1+非r将兵属性验证!$AI74)</f>
        <v>671.24658333978414</v>
      </c>
      <c r="AH72" s="29">
        <f>([7]士兵阶位属性!$AA72*INDEX($G$12:$G$15,MATCH(AF$1,$C$12:$C$15,0),1)+[7]士兵训练属性!$AM73*INDEX($G$19:$G$22,MATCH(AF$1,$C$12:$C$15,0),1))*(1+非r将兵属性验证!$AI74)</f>
        <v>658.08488562723937</v>
      </c>
      <c r="AI72" s="29" t="e">
        <f>AG72/(非r将兵属性验证!$AG74*(1+非r将兵属性验证!$AI74))/INDEX($D$12:$E$15,MATCH(AF$1,$C$12:$C$15,0),MATCH(AG$4,$D$11:$E$11,0))</f>
        <v>#REF!</v>
      </c>
      <c r="AJ72" s="29" t="e">
        <f>AH72/(非r将兵属性验证!$AH74*(1+非r将兵属性验证!$AJ74))/INDEX($D$12:$E$15,MATCH(AF$1,$C$12:$C$15,0),MATCH(AH$4,$D$11:$E$11,0))</f>
        <v>#REF!</v>
      </c>
      <c r="AK72" s="1" t="e">
        <f t="shared" si="22"/>
        <v>#REF!</v>
      </c>
      <c r="AL72" s="29">
        <v>68</v>
      </c>
      <c r="AM72" s="29">
        <f>([7]士兵阶位属性!$T72*INDEX($F$12:$F$15,MATCH(AL$1,$C$12:$C$15,0),1)+[7]士兵训练属性!$AH73*INDEX($F$19:$F$22,MATCH(AL$1,$C$12:$C$15,0),1))*(1+非r将兵属性验证!$AI74)</f>
        <v>756.79761847132522</v>
      </c>
      <c r="AN72" s="29">
        <f>([7]士兵阶位属性!$AA72*INDEX($G$12:$G$15,MATCH(AL$1,$C$12:$C$15,0),1)+[7]士兵训练属性!$AM73*INDEX($G$19:$G$22,MATCH(AL$1,$C$12:$C$15,0),1))*(1+非r将兵属性验证!$AI74)</f>
        <v>546.21045507060865</v>
      </c>
      <c r="AO72" s="29" t="e">
        <f>AM72/(非r将兵属性验证!$AG74*(1+非r将兵属性验证!$AI74))/INDEX($D$12:$E$15,MATCH(AL$1,$C$12:$C$15,0),MATCH(AM$4,$D$11:$E$11,0))</f>
        <v>#REF!</v>
      </c>
      <c r="AP72" s="29" t="e">
        <f>AN72/(非r将兵属性验证!$AH74*(1+非r将兵属性验证!$AJ74))/INDEX($D$12:$E$15,MATCH(AL$1,$C$12:$C$15,0),MATCH(AN$4,$D$11:$E$11,0))</f>
        <v>#REF!</v>
      </c>
      <c r="AQ72" s="1" t="e">
        <f t="shared" si="23"/>
        <v>#REF!</v>
      </c>
      <c r="AR72" s="29">
        <v>68</v>
      </c>
      <c r="AS72" s="29">
        <f>([7]士兵阶位属性!$T72*INDEX($F$12:$F$15,MATCH(AR$1,$C$12:$C$15,0),1)+[7]士兵训练属性!$AH73*INDEX($F$19:$F$22,MATCH(AR$1,$C$12:$C$15,0),1))*(1+非r将兵属性验证!$AI74)</f>
        <v>908.15714216559024</v>
      </c>
      <c r="AT72" s="29">
        <f>([7]士兵阶位属性!$AA72*INDEX($G$12:$G$15,MATCH(AR$1,$C$12:$C$15,0),1)+[7]士兵训练属性!$AM73*INDEX($G$19:$G$22,MATCH(AR$1,$C$12:$C$15,0),1))*(1+非r将兵属性验证!$AI74)</f>
        <v>539.62960621433626</v>
      </c>
      <c r="AU72" s="29" t="e">
        <f>AS72/(非r将兵属性验证!$AG74*(1+非r将兵属性验证!$AI74))/INDEX($D$12:$E$15,MATCH(AR$1,$C$12:$C$15,0),MATCH(AS$4,$D$11:$E$11,0))</f>
        <v>#REF!</v>
      </c>
      <c r="AV72" s="29" t="e">
        <f>AT72/(非r将兵属性验证!$AH74*(1+非r将兵属性验证!$AJ74))/INDEX($D$12:$E$15,MATCH(AR$1,$C$12:$C$15,0),MATCH(AT$4,$D$11:$E$11,0))</f>
        <v>#REF!</v>
      </c>
      <c r="AW72" s="1" t="e">
        <f t="shared" si="24"/>
        <v>#REF!</v>
      </c>
      <c r="BA72" s="16">
        <v>68</v>
      </c>
      <c r="BB72" s="16">
        <f t="shared" si="17"/>
        <v>110.55826078537621</v>
      </c>
      <c r="BC72" s="16">
        <f t="shared" si="18"/>
        <v>132.93314689670234</v>
      </c>
      <c r="BD72" s="16">
        <f t="shared" si="19"/>
        <v>130.30080735419338</v>
      </c>
      <c r="BE72" s="16">
        <f t="shared" si="20"/>
        <v>144.77867483799267</v>
      </c>
      <c r="BF72" s="16">
        <f t="shared" si="25"/>
        <v>0.83168316831683164</v>
      </c>
      <c r="BG72" s="16">
        <f t="shared" si="26"/>
        <v>1</v>
      </c>
      <c r="BH72" s="16">
        <f t="shared" si="27"/>
        <v>0.98019801980198018</v>
      </c>
      <c r="BI72" s="16">
        <f t="shared" si="28"/>
        <v>1.0891089108910892</v>
      </c>
    </row>
    <row r="73" spans="26:61" x14ac:dyDescent="0.15">
      <c r="Z73" s="29">
        <v>69</v>
      </c>
      <c r="AA73" s="29">
        <f>([7]士兵阶位属性!$T73*INDEX($F$12:$F$15,MATCH(Z$1,$C$12:$C$15,0),1)+[7]士兵训练属性!$AH74*INDEX($F$19:$F$22,MATCH(Z$1,$C$12:$C$15,0),1))*(1+非r将兵属性验证!$AI75)</f>
        <v>400.33303953878288</v>
      </c>
      <c r="AB73" s="29">
        <f>([7]士兵阶位属性!$AA73*INDEX($G$12:$G$15,MATCH(Z$1,$C$12:$C$15,0),1)+[7]士兵训练属性!$AM74*INDEX($G$19:$G$22,MATCH(Z$1,$C$12:$C$15,0),1))*(1+非r将兵属性验证!$AI75)</f>
        <v>720.59947116980936</v>
      </c>
      <c r="AC73" s="29" t="e">
        <f>AA73/(非r将兵属性验证!$AG75*(1+非r将兵属性验证!$AI75))/INDEX($D$12:$E$15,MATCH(Z$1,$C$12:$C$15,0),MATCH(AA$4,$D$11:$E$11,0))</f>
        <v>#REF!</v>
      </c>
      <c r="AD73" s="29" t="e">
        <f>AB73/(非r将兵属性验证!$AH75*(1+非r将兵属性验证!$AJ75))/INDEX($D$12:$E$15,MATCH(Z$1,$C$12:$C$15,0),MATCH(AB$4,$D$11:$E$11,0))</f>
        <v>#REF!</v>
      </c>
      <c r="AE73" s="1" t="e">
        <f t="shared" si="21"/>
        <v>#REF!</v>
      </c>
      <c r="AF73" s="29">
        <v>69</v>
      </c>
      <c r="AG73" s="29">
        <f>([7]士兵阶位属性!$T73*INDEX($F$12:$F$15,MATCH(AF$1,$C$12:$C$15,0),1)+[7]士兵训练属性!$AH74*INDEX($F$19:$F$22,MATCH(AF$1,$C$12:$C$15,0),1))*(1+非r将兵属性验证!$AI75)</f>
        <v>680.56616721593093</v>
      </c>
      <c r="AH73" s="29">
        <f>([7]士兵阶位属性!$AA73*INDEX($G$12:$G$15,MATCH(AF$1,$C$12:$C$15,0),1)+[7]士兵训练属性!$AM74*INDEX($G$19:$G$22,MATCH(AF$1,$C$12:$C$15,0),1))*(1+非r将兵属性验证!$AI75)</f>
        <v>667.22173256463816</v>
      </c>
      <c r="AI73" s="29" t="e">
        <f>AG73/(非r将兵属性验证!$AG75*(1+非r将兵属性验证!$AI75))/INDEX($D$12:$E$15,MATCH(AF$1,$C$12:$C$15,0),MATCH(AG$4,$D$11:$E$11,0))</f>
        <v>#REF!</v>
      </c>
      <c r="AJ73" s="29" t="e">
        <f>AH73/(非r将兵属性验证!$AH75*(1+非r将兵属性验证!$AJ75))/INDEX($D$12:$E$15,MATCH(AF$1,$C$12:$C$15,0),MATCH(AH$4,$D$11:$E$11,0))</f>
        <v>#REF!</v>
      </c>
      <c r="AK73" s="1" t="e">
        <f t="shared" si="22"/>
        <v>#REF!</v>
      </c>
      <c r="AL73" s="29">
        <v>69</v>
      </c>
      <c r="AM73" s="29">
        <f>([7]士兵阶位属性!$T73*INDEX($F$12:$F$15,MATCH(AL$1,$C$12:$C$15,0),1)+[7]士兵训练属性!$AH74*INDEX($F$19:$F$22,MATCH(AL$1,$C$12:$C$15,0),1))*(1+非r将兵属性验证!$AI75)</f>
        <v>767.30499244933378</v>
      </c>
      <c r="AN73" s="29">
        <f>([7]士兵阶位属性!$AA73*INDEX($G$12:$G$15,MATCH(AL$1,$C$12:$C$15,0),1)+[7]士兵训练属性!$AM74*INDEX($G$19:$G$22,MATCH(AL$1,$C$12:$C$15,0),1))*(1+非r将兵属性验证!$AI75)</f>
        <v>553.79403802864965</v>
      </c>
      <c r="AO73" s="29" t="e">
        <f>AM73/(非r将兵属性验证!$AG75*(1+非r将兵属性验证!$AI75))/INDEX($D$12:$E$15,MATCH(AL$1,$C$12:$C$15,0),MATCH(AM$4,$D$11:$E$11,0))</f>
        <v>#REF!</v>
      </c>
      <c r="AP73" s="29" t="e">
        <f>AN73/(非r将兵属性验证!$AH75*(1+非r将兵属性验证!$AJ75))/INDEX($D$12:$E$15,MATCH(AL$1,$C$12:$C$15,0),MATCH(AN$4,$D$11:$E$11,0))</f>
        <v>#REF!</v>
      </c>
      <c r="AQ73" s="1" t="e">
        <f t="shared" si="23"/>
        <v>#REF!</v>
      </c>
      <c r="AR73" s="29">
        <v>69</v>
      </c>
      <c r="AS73" s="29">
        <f>([7]士兵阶位属性!$T73*INDEX($F$12:$F$15,MATCH(AR$1,$C$12:$C$15,0),1)+[7]士兵训练属性!$AH74*INDEX($F$19:$F$22,MATCH(AR$1,$C$12:$C$15,0),1))*(1+非r将兵属性验证!$AI75)</f>
        <v>920.76599093920061</v>
      </c>
      <c r="AT73" s="29">
        <f>([7]士兵阶位属性!$AA73*INDEX($G$12:$G$15,MATCH(AR$1,$C$12:$C$15,0),1)+[7]士兵训练属性!$AM74*INDEX($G$19:$G$22,MATCH(AR$1,$C$12:$C$15,0),1))*(1+非r将兵属性验证!$AI75)</f>
        <v>547.12182070300332</v>
      </c>
      <c r="AU73" s="29" t="e">
        <f>AS73/(非r将兵属性验证!$AG75*(1+非r将兵属性验证!$AI75))/INDEX($D$12:$E$15,MATCH(AR$1,$C$12:$C$15,0),MATCH(AS$4,$D$11:$E$11,0))</f>
        <v>#REF!</v>
      </c>
      <c r="AV73" s="29" t="e">
        <f>AT73/(非r将兵属性验证!$AH75*(1+非r将兵属性验证!$AJ75))/INDEX($D$12:$E$15,MATCH(AR$1,$C$12:$C$15,0),MATCH(AT$4,$D$11:$E$11,0))</f>
        <v>#REF!</v>
      </c>
      <c r="AW73" s="1" t="e">
        <f t="shared" si="24"/>
        <v>#REF!</v>
      </c>
      <c r="BA73" s="16">
        <v>69</v>
      </c>
      <c r="BB73" s="16">
        <f t="shared" si="17"/>
        <v>112.09325107085922</v>
      </c>
      <c r="BC73" s="16">
        <f t="shared" si="18"/>
        <v>134.77878997805692</v>
      </c>
      <c r="BD73" s="16">
        <f t="shared" si="19"/>
        <v>132.10990304779835</v>
      </c>
      <c r="BE73" s="16">
        <f t="shared" si="20"/>
        <v>146.78878116422041</v>
      </c>
      <c r="BF73" s="16">
        <f t="shared" si="25"/>
        <v>0.83168316831683176</v>
      </c>
      <c r="BG73" s="16">
        <f t="shared" si="26"/>
        <v>1</v>
      </c>
      <c r="BH73" s="16">
        <f t="shared" si="27"/>
        <v>0.98019801980198007</v>
      </c>
      <c r="BI73" s="16">
        <f t="shared" si="28"/>
        <v>1.0891089108910892</v>
      </c>
    </row>
    <row r="74" spans="26:61" x14ac:dyDescent="0.15">
      <c r="Z74" s="29">
        <v>70</v>
      </c>
      <c r="AA74" s="29">
        <f>([7]士兵阶位属性!$T74*INDEX($F$12:$F$15,MATCH(Z$1,$C$12:$C$15,0),1)+[7]士兵训练属性!$AH75*INDEX($F$19:$F$22,MATCH(Z$1,$C$12:$C$15,0),1))*(1+非r将兵属性验证!$AI76)</f>
        <v>405.85445661219251</v>
      </c>
      <c r="AB74" s="29">
        <f>([7]士兵阶位属性!$AA74*INDEX($G$12:$G$15,MATCH(Z$1,$C$12:$C$15,0),1)+[7]士兵训练属性!$AM75*INDEX($G$19:$G$22,MATCH(Z$1,$C$12:$C$15,0),1))*(1+非r将兵属性验证!$AI76)</f>
        <v>730.53802190194654</v>
      </c>
      <c r="AC74" s="29" t="e">
        <f>AA74/(非r将兵属性验证!$AG76*(1+非r将兵属性验证!$AI76))/INDEX($D$12:$E$15,MATCH(Z$1,$C$12:$C$15,0),MATCH(AA$4,$D$11:$E$11,0))</f>
        <v>#REF!</v>
      </c>
      <c r="AD74" s="29" t="e">
        <f>AB74/(非r将兵属性验证!$AH76*(1+非r将兵属性验证!$AJ76))/INDEX($D$12:$E$15,MATCH(Z$1,$C$12:$C$15,0),MATCH(AB$4,$D$11:$E$11,0))</f>
        <v>#REF!</v>
      </c>
      <c r="AE74" s="1" t="e">
        <f t="shared" si="21"/>
        <v>#REF!</v>
      </c>
      <c r="AF74" s="29">
        <v>70</v>
      </c>
      <c r="AG74" s="29">
        <f>([7]士兵阶位属性!$T74*INDEX($F$12:$F$15,MATCH(AF$1,$C$12:$C$15,0),1)+[7]士兵训练属性!$AH75*INDEX($F$19:$F$22,MATCH(AF$1,$C$12:$C$15,0),1))*(1+非r将兵属性验证!$AI76)</f>
        <v>689.95257624072724</v>
      </c>
      <c r="AH74" s="29">
        <f>([7]士兵阶位属性!$AA74*INDEX($G$12:$G$15,MATCH(AF$1,$C$12:$C$15,0),1)+[7]士兵训练属性!$AM75*INDEX($G$19:$G$22,MATCH(AF$1,$C$12:$C$15,0),1))*(1+非r将兵属性验证!$AI76)</f>
        <v>676.42409435365414</v>
      </c>
      <c r="AI74" s="29" t="e">
        <f>AG74/(非r将兵属性验证!$AG76*(1+非r将兵属性验证!$AI76))/INDEX($D$12:$E$15,MATCH(AF$1,$C$12:$C$15,0),MATCH(AG$4,$D$11:$E$11,0))</f>
        <v>#REF!</v>
      </c>
      <c r="AJ74" s="29" t="e">
        <f>AH74/(非r将兵属性验证!$AH76*(1+非r将兵属性验证!$AJ76))/INDEX($D$12:$E$15,MATCH(AF$1,$C$12:$C$15,0),MATCH(AH$4,$D$11:$E$11,0))</f>
        <v>#REF!</v>
      </c>
      <c r="AK74" s="1" t="e">
        <f t="shared" si="22"/>
        <v>#REF!</v>
      </c>
      <c r="AL74" s="29">
        <v>70</v>
      </c>
      <c r="AM74" s="29">
        <f>([7]士兵阶位属性!$T74*INDEX($F$12:$F$15,MATCH(AL$1,$C$12:$C$15,0),1)+[7]士兵训练属性!$AH75*INDEX($F$19:$F$22,MATCH(AL$1,$C$12:$C$15,0),1))*(1+非r将兵属性验证!$AI76)</f>
        <v>777.88770850670232</v>
      </c>
      <c r="AN74" s="29">
        <f>([7]士兵阶位属性!$AA74*INDEX($G$12:$G$15,MATCH(AL$1,$C$12:$C$15,0),1)+[7]士兵训练属性!$AM75*INDEX($G$19:$G$22,MATCH(AL$1,$C$12:$C$15,0),1))*(1+非r将兵属性验证!$AI76)</f>
        <v>561.43199831353297</v>
      </c>
      <c r="AO74" s="29" t="e">
        <f>AM74/(非r将兵属性验证!$AG76*(1+非r将兵属性验证!$AI76))/INDEX($D$12:$E$15,MATCH(AL$1,$C$12:$C$15,0),MATCH(AM$4,$D$11:$E$11,0))</f>
        <v>#REF!</v>
      </c>
      <c r="AP74" s="29" t="e">
        <f>AN74/(非r将兵属性验证!$AH76*(1+非r将兵属性验证!$AJ76))/INDEX($D$12:$E$15,MATCH(AL$1,$C$12:$C$15,0),MATCH(AN$4,$D$11:$E$11,0))</f>
        <v>#REF!</v>
      </c>
      <c r="AQ74" s="1" t="e">
        <f t="shared" si="23"/>
        <v>#REF!</v>
      </c>
      <c r="AR74" s="29">
        <v>70</v>
      </c>
      <c r="AS74" s="29">
        <f>([7]士兵阶位属性!$T74*INDEX($F$12:$F$15,MATCH(AR$1,$C$12:$C$15,0),1)+[7]士兵训练属性!$AH75*INDEX($F$19:$F$22,MATCH(AR$1,$C$12:$C$15,0),1))*(1+非r将兵属性验证!$AI76)</f>
        <v>933.46525020804268</v>
      </c>
      <c r="AT74" s="29">
        <f>([7]士兵阶位属性!$AA74*INDEX($G$12:$G$15,MATCH(AR$1,$C$12:$C$15,0),1)+[7]士兵训练属性!$AM75*INDEX($G$19:$G$22,MATCH(AR$1,$C$12:$C$15,0),1))*(1+非r将兵属性验证!$AI76)</f>
        <v>554.66775736999625</v>
      </c>
      <c r="AU74" s="29" t="e">
        <f>AS74/(非r将兵属性验证!$AG76*(1+非r将兵属性验证!$AI76))/INDEX($D$12:$E$15,MATCH(AR$1,$C$12:$C$15,0),MATCH(AS$4,$D$11:$E$11,0))</f>
        <v>#REF!</v>
      </c>
      <c r="AV74" s="29" t="e">
        <f>AT74/(非r将兵属性验证!$AH76*(1+非r将兵属性验证!$AJ76))/INDEX($D$12:$E$15,MATCH(AR$1,$C$12:$C$15,0),MATCH(AT$4,$D$11:$E$11,0))</f>
        <v>#REF!</v>
      </c>
      <c r="AW74" s="1" t="e">
        <f t="shared" si="24"/>
        <v>#REF!</v>
      </c>
      <c r="BA74" s="16">
        <v>70</v>
      </c>
      <c r="BB74" s="16">
        <f t="shared" si="17"/>
        <v>113.63924785141391</v>
      </c>
      <c r="BC74" s="16">
        <f t="shared" si="18"/>
        <v>136.63766705943814</v>
      </c>
      <c r="BD74" s="16">
        <f t="shared" si="19"/>
        <v>133.93197068202352</v>
      </c>
      <c r="BE74" s="16">
        <f t="shared" si="20"/>
        <v>148.81330075780389</v>
      </c>
      <c r="BF74" s="16">
        <f t="shared" si="25"/>
        <v>0.83168316831683176</v>
      </c>
      <c r="BG74" s="16">
        <f t="shared" si="26"/>
        <v>1</v>
      </c>
      <c r="BH74" s="16">
        <f t="shared" si="27"/>
        <v>0.98019801980198018</v>
      </c>
      <c r="BI74" s="16">
        <f t="shared" si="28"/>
        <v>1.089108910891089</v>
      </c>
    </row>
    <row r="75" spans="26:61" x14ac:dyDescent="0.15">
      <c r="Z75" s="29">
        <v>71</v>
      </c>
      <c r="AA75" s="29">
        <f>([7]士兵阶位属性!$T75*INDEX($F$12:$F$15,MATCH(Z$1,$C$12:$C$15,0),1)+[7]士兵训练属性!$AH76*INDEX($F$19:$F$22,MATCH(Z$1,$C$12:$C$15,0),1))*(1+非r将兵属性验证!$AI77)</f>
        <v>411.47990549301022</v>
      </c>
      <c r="AB75" s="29">
        <f>([7]士兵阶位属性!$AA75*INDEX($G$12:$G$15,MATCH(Z$1,$C$12:$C$15,0),1)+[7]士兵训练属性!$AM76*INDEX($G$19:$G$22,MATCH(Z$1,$C$12:$C$15,0),1))*(1+非r将兵属性验证!$AI77)</f>
        <v>740.6638298874185</v>
      </c>
      <c r="AC75" s="29" t="e">
        <f>AA75/(非r将兵属性验证!$AG77*(1+非r将兵属性验证!$AI77))/INDEX($D$12:$E$15,MATCH(Z$1,$C$12:$C$15,0),MATCH(AA$4,$D$11:$E$11,0))</f>
        <v>#REF!</v>
      </c>
      <c r="AD75" s="29" t="e">
        <f>AB75/(非r将兵属性验证!$AH77*(1+非r将兵属性验证!$AJ77))/INDEX($D$12:$E$15,MATCH(Z$1,$C$12:$C$15,0),MATCH(AB$4,$D$11:$E$11,0))</f>
        <v>#REF!</v>
      </c>
      <c r="AE75" s="1" t="e">
        <f t="shared" si="21"/>
        <v>#REF!</v>
      </c>
      <c r="AF75" s="29">
        <v>71</v>
      </c>
      <c r="AG75" s="29">
        <f>([7]士兵阶位属性!$T75*INDEX($F$12:$F$15,MATCH(AF$1,$C$12:$C$15,0),1)+[7]士兵训练属性!$AH76*INDEX($F$19:$F$22,MATCH(AF$1,$C$12:$C$15,0),1))*(1+非r将兵属性验证!$AI77)</f>
        <v>699.51583933811742</v>
      </c>
      <c r="AH75" s="29">
        <f>([7]士兵阶位属性!$AA75*INDEX($G$12:$G$15,MATCH(AF$1,$C$12:$C$15,0),1)+[7]士兵训练属性!$AM76*INDEX($G$19:$G$22,MATCH(AF$1,$C$12:$C$15,0),1))*(1+非r将兵属性验证!$AI77)</f>
        <v>685.79984248835035</v>
      </c>
      <c r="AI75" s="29" t="e">
        <f>AG75/(非r将兵属性验证!$AG77*(1+非r将兵属性验证!$AI77))/INDEX($D$12:$E$15,MATCH(AF$1,$C$12:$C$15,0),MATCH(AG$4,$D$11:$E$11,0))</f>
        <v>#REF!</v>
      </c>
      <c r="AJ75" s="29" t="e">
        <f>AH75/(非r将兵属性验证!$AH77*(1+非r将兵属性验证!$AJ77))/INDEX($D$12:$E$15,MATCH(AF$1,$C$12:$C$15,0),MATCH(AH$4,$D$11:$E$11,0))</f>
        <v>#REF!</v>
      </c>
      <c r="AK75" s="1" t="e">
        <f t="shared" si="22"/>
        <v>#REF!</v>
      </c>
      <c r="AL75" s="29">
        <v>71</v>
      </c>
      <c r="AM75" s="29">
        <f>([7]士兵阶位属性!$T75*INDEX($F$12:$F$15,MATCH(AL$1,$C$12:$C$15,0),1)+[7]士兵训练属性!$AH76*INDEX($F$19:$F$22,MATCH(AL$1,$C$12:$C$15,0),1))*(1+非r将兵属性验证!$AI77)</f>
        <v>788.66981886160295</v>
      </c>
      <c r="AN75" s="29">
        <f>([7]士兵阶位属性!$AA75*INDEX($G$12:$G$15,MATCH(AL$1,$C$12:$C$15,0),1)+[7]士兵训练属性!$AM76*INDEX($G$19:$G$22,MATCH(AL$1,$C$12:$C$15,0),1))*(1+非r将兵属性验证!$AI77)</f>
        <v>569.2138692653308</v>
      </c>
      <c r="AO75" s="29" t="e">
        <f>AM75/(非r将兵属性验证!$AG77*(1+非r将兵属性验证!$AI77))/INDEX($D$12:$E$15,MATCH(AL$1,$C$12:$C$15,0),MATCH(AM$4,$D$11:$E$11,0))</f>
        <v>#REF!</v>
      </c>
      <c r="AP75" s="29" t="e">
        <f>AN75/(非r将兵属性验证!$AH77*(1+非r将兵属性验证!$AJ77))/INDEX($D$12:$E$15,MATCH(AL$1,$C$12:$C$15,0),MATCH(AN$4,$D$11:$E$11,0))</f>
        <v>#REF!</v>
      </c>
      <c r="AQ75" s="1" t="e">
        <f t="shared" si="23"/>
        <v>#REF!</v>
      </c>
      <c r="AR75" s="29">
        <v>71</v>
      </c>
      <c r="AS75" s="29">
        <f>([7]士兵阶位属性!$T75*INDEX($F$12:$F$15,MATCH(AR$1,$C$12:$C$15,0),1)+[7]士兵训练属性!$AH76*INDEX($F$19:$F$22,MATCH(AR$1,$C$12:$C$15,0),1))*(1+非r将兵属性验证!$AI77)</f>
        <v>946.40378263392358</v>
      </c>
      <c r="AT75" s="29">
        <f>([7]士兵阶位属性!$AA75*INDEX($G$12:$G$15,MATCH(AR$1,$C$12:$C$15,0),1)+[7]士兵训练属性!$AM76*INDEX($G$19:$G$22,MATCH(AR$1,$C$12:$C$15,0),1))*(1+非r将兵属性验证!$AI77)</f>
        <v>562.35587084044732</v>
      </c>
      <c r="AU75" s="29" t="e">
        <f>AS75/(非r将兵属性验证!$AG77*(1+非r将兵属性验证!$AI77))/INDEX($D$12:$E$15,MATCH(AR$1,$C$12:$C$15,0),MATCH(AS$4,$D$11:$E$11,0))</f>
        <v>#REF!</v>
      </c>
      <c r="AV75" s="29" t="e">
        <f>AT75/(非r将兵属性验证!$AH77*(1+非r将兵属性验证!$AJ77))/INDEX($D$12:$E$15,MATCH(AR$1,$C$12:$C$15,0),MATCH(AT$4,$D$11:$E$11,0))</f>
        <v>#REF!</v>
      </c>
      <c r="AW75" s="1" t="e">
        <f t="shared" si="24"/>
        <v>#REF!</v>
      </c>
      <c r="BA75" s="16">
        <v>71</v>
      </c>
      <c r="BB75" s="16">
        <f t="shared" si="17"/>
        <v>115.21437353804288</v>
      </c>
      <c r="BC75" s="16">
        <f t="shared" si="18"/>
        <v>138.53156818264677</v>
      </c>
      <c r="BD75" s="16">
        <f t="shared" si="19"/>
        <v>135.78836881269336</v>
      </c>
      <c r="BE75" s="16">
        <f t="shared" si="20"/>
        <v>150.8759653474371</v>
      </c>
      <c r="BF75" s="16">
        <f t="shared" si="25"/>
        <v>0.83168316831683187</v>
      </c>
      <c r="BG75" s="16">
        <f t="shared" si="26"/>
        <v>1</v>
      </c>
      <c r="BH75" s="16">
        <f t="shared" si="27"/>
        <v>0.98019801980198018</v>
      </c>
      <c r="BI75" s="16">
        <f t="shared" si="28"/>
        <v>1.0891089108910894</v>
      </c>
    </row>
    <row r="76" spans="26:61" x14ac:dyDescent="0.15">
      <c r="Z76" s="29">
        <v>72</v>
      </c>
      <c r="AA76" s="29">
        <f>([7]士兵阶位属性!$T76*INDEX($F$12:$F$15,MATCH(Z$1,$C$12:$C$15,0),1)+[7]士兵训练属性!$AH77*INDEX($F$19:$F$22,MATCH(Z$1,$C$12:$C$15,0),1))*(1+非r将兵属性验证!$AI78)</f>
        <v>417.20795787190968</v>
      </c>
      <c r="AB76" s="29">
        <f>([7]士兵阶位属性!$AA76*INDEX($G$12:$G$15,MATCH(Z$1,$C$12:$C$15,0),1)+[7]士兵训练属性!$AM77*INDEX($G$19:$G$22,MATCH(Z$1,$C$12:$C$15,0),1))*(1+非r将兵属性验证!$AI78)</f>
        <v>750.97432416943741</v>
      </c>
      <c r="AC76" s="29" t="e">
        <f>AA76/(非r将兵属性验证!$AG78*(1+非r将兵属性验证!$AI78))/INDEX($D$12:$E$15,MATCH(Z$1,$C$12:$C$15,0),MATCH(AA$4,$D$11:$E$11,0))</f>
        <v>#REF!</v>
      </c>
      <c r="AD76" s="29" t="e">
        <f>AB76/(非r将兵属性验证!$AH78*(1+非r将兵属性验证!$AJ78))/INDEX($D$12:$E$15,MATCH(Z$1,$C$12:$C$15,0),MATCH(AB$4,$D$11:$E$11,0))</f>
        <v>#REF!</v>
      </c>
      <c r="AE76" s="1" t="e">
        <f t="shared" si="21"/>
        <v>#REF!</v>
      </c>
      <c r="AF76" s="29">
        <v>72</v>
      </c>
      <c r="AG76" s="29">
        <f>([7]士兵阶位属性!$T76*INDEX($F$12:$F$15,MATCH(AF$1,$C$12:$C$15,0),1)+[7]士兵训练属性!$AH77*INDEX($F$19:$F$22,MATCH(AF$1,$C$12:$C$15,0),1))*(1+非r将兵属性验证!$AI78)</f>
        <v>709.25352838224649</v>
      </c>
      <c r="AH76" s="29">
        <f>([7]士兵阶位属性!$AA76*INDEX($G$12:$G$15,MATCH(AF$1,$C$12:$C$15,0),1)+[7]士兵训练属性!$AM77*INDEX($G$19:$G$22,MATCH(AF$1,$C$12:$C$15,0),1))*(1+非r将兵属性验证!$AI78)</f>
        <v>695.34659645318277</v>
      </c>
      <c r="AI76" s="29" t="e">
        <f>AG76/(非r将兵属性验证!$AG78*(1+非r将兵属性验证!$AI78))/INDEX($D$12:$E$15,MATCH(AF$1,$C$12:$C$15,0),MATCH(AG$4,$D$11:$E$11,0))</f>
        <v>#REF!</v>
      </c>
      <c r="AJ76" s="29" t="e">
        <f>AH76/(非r将兵属性验证!$AH78*(1+非r将兵属性验证!$AJ78))/INDEX($D$12:$E$15,MATCH(AF$1,$C$12:$C$15,0),MATCH(AH$4,$D$11:$E$11,0))</f>
        <v>#REF!</v>
      </c>
      <c r="AK76" s="1" t="e">
        <f t="shared" si="22"/>
        <v>#REF!</v>
      </c>
      <c r="AL76" s="29">
        <v>72</v>
      </c>
      <c r="AM76" s="29">
        <f>([7]士兵阶位属性!$T76*INDEX($F$12:$F$15,MATCH(AL$1,$C$12:$C$15,0),1)+[7]士兵训练属性!$AH77*INDEX($F$19:$F$22,MATCH(AL$1,$C$12:$C$15,0),1))*(1+非r将兵属性验证!$AI78)</f>
        <v>799.64858592116013</v>
      </c>
      <c r="AN76" s="29">
        <f>([7]士兵阶位属性!$AA76*INDEX($G$12:$G$15,MATCH(AL$1,$C$12:$C$15,0),1)+[7]士兵训练属性!$AM77*INDEX($G$19:$G$22,MATCH(AL$1,$C$12:$C$15,0),1))*(1+非r将兵属性验证!$AI78)</f>
        <v>577.1376750561418</v>
      </c>
      <c r="AO76" s="29" t="e">
        <f>AM76/(非r将兵属性验证!$AG78*(1+非r将兵属性验证!$AI78))/INDEX($D$12:$E$15,MATCH(AL$1,$C$12:$C$15,0),MATCH(AM$4,$D$11:$E$11,0))</f>
        <v>#REF!</v>
      </c>
      <c r="AP76" s="29" t="e">
        <f>AN76/(非r将兵属性验证!$AH78*(1+非r将兵属性验证!$AJ78))/INDEX($D$12:$E$15,MATCH(AL$1,$C$12:$C$15,0),MATCH(AN$4,$D$11:$E$11,0))</f>
        <v>#REF!</v>
      </c>
      <c r="AQ76" s="1" t="e">
        <f t="shared" si="23"/>
        <v>#REF!</v>
      </c>
      <c r="AR76" s="29">
        <v>72</v>
      </c>
      <c r="AS76" s="29">
        <f>([7]士兵阶位属性!$T76*INDEX($F$12:$F$15,MATCH(AR$1,$C$12:$C$15,0),1)+[7]士兵训练属性!$AH77*INDEX($F$19:$F$22,MATCH(AR$1,$C$12:$C$15,0),1))*(1+非r将兵属性验证!$AI78)</f>
        <v>959.57830310539225</v>
      </c>
      <c r="AT76" s="29">
        <f>([7]士兵阶位属性!$AA76*INDEX($G$12:$G$15,MATCH(AR$1,$C$12:$C$15,0),1)+[7]士兵训练属性!$AM77*INDEX($G$19:$G$22,MATCH(AR$1,$C$12:$C$15,0),1))*(1+非r将兵属性验证!$AI78)</f>
        <v>570.18420909160989</v>
      </c>
      <c r="AU76" s="29" t="e">
        <f>AS76/(非r将兵属性验证!$AG78*(1+非r将兵属性验证!$AI78))/INDEX($D$12:$E$15,MATCH(AR$1,$C$12:$C$15,0),MATCH(AS$4,$D$11:$E$11,0))</f>
        <v>#REF!</v>
      </c>
      <c r="AV76" s="29" t="e">
        <f>AT76/(非r将兵属性验证!$AH78*(1+非r将兵属性验证!$AJ78))/INDEX($D$12:$E$15,MATCH(AR$1,$C$12:$C$15,0),MATCH(AT$4,$D$11:$E$11,0))</f>
        <v>#REF!</v>
      </c>
      <c r="AW76" s="1" t="e">
        <f t="shared" si="24"/>
        <v>#REF!</v>
      </c>
      <c r="BA76" s="16">
        <v>72</v>
      </c>
      <c r="BB76" s="16">
        <f t="shared" si="17"/>
        <v>116.81822820413471</v>
      </c>
      <c r="BC76" s="16">
        <f t="shared" si="18"/>
        <v>140.46001248354293</v>
      </c>
      <c r="BD76" s="16">
        <f t="shared" si="19"/>
        <v>137.67862609773019</v>
      </c>
      <c r="BE76" s="16">
        <f t="shared" si="20"/>
        <v>152.9762512197002</v>
      </c>
      <c r="BF76" s="16">
        <f t="shared" si="25"/>
        <v>0.83168316831683164</v>
      </c>
      <c r="BG76" s="16">
        <f t="shared" si="26"/>
        <v>1</v>
      </c>
      <c r="BH76" s="16">
        <f t="shared" si="27"/>
        <v>0.98019801980198018</v>
      </c>
      <c r="BI76" s="16">
        <f t="shared" si="28"/>
        <v>1.089108910891089</v>
      </c>
    </row>
    <row r="77" spans="26:61" x14ac:dyDescent="0.15">
      <c r="Z77" s="29">
        <v>73</v>
      </c>
      <c r="AA77" s="29">
        <f>([7]士兵阶位属性!$T77*INDEX($F$12:$F$15,MATCH(Z$1,$C$12:$C$15,0),1)+[7]士兵训练属性!$AH78*INDEX($F$19:$F$22,MATCH(Z$1,$C$12:$C$15,0),1))*(1+非r将兵属性验证!$AI79)</f>
        <v>422.97924022720326</v>
      </c>
      <c r="AB77" s="29">
        <f>([7]士兵阶位属性!$AA77*INDEX($G$12:$G$15,MATCH(Z$1,$C$12:$C$15,0),1)+[7]士兵训练属性!$AM78*INDEX($G$19:$G$22,MATCH(Z$1,$C$12:$C$15,0),1))*(1+非r将兵属性验证!$AI79)</f>
        <v>761.36263240896585</v>
      </c>
      <c r="AC77" s="29" t="e">
        <f>AA77/(非r将兵属性验证!$AG79*(1+非r将兵属性验证!$AI79))/INDEX($D$12:$E$15,MATCH(Z$1,$C$12:$C$15,0),MATCH(AA$4,$D$11:$E$11,0))</f>
        <v>#REF!</v>
      </c>
      <c r="AD77" s="29" t="e">
        <f>AB77/(非r将兵属性验证!$AH79*(1+非r将兵属性验证!$AJ79))/INDEX($D$12:$E$15,MATCH(Z$1,$C$12:$C$15,0),MATCH(AB$4,$D$11:$E$11,0))</f>
        <v>#REF!</v>
      </c>
      <c r="AE77" s="1" t="e">
        <f t="shared" si="21"/>
        <v>#REF!</v>
      </c>
      <c r="AF77" s="29">
        <v>73</v>
      </c>
      <c r="AG77" s="29">
        <f>([7]士兵阶位属性!$T77*INDEX($F$12:$F$15,MATCH(AF$1,$C$12:$C$15,0),1)+[7]士兵训练属性!$AH78*INDEX($F$19:$F$22,MATCH(AF$1,$C$12:$C$15,0),1))*(1+非r将兵属性验证!$AI79)</f>
        <v>719.06470838624557</v>
      </c>
      <c r="AH77" s="29">
        <f>([7]士兵阶位属性!$AA77*INDEX($G$12:$G$15,MATCH(AF$1,$C$12:$C$15,0),1)+[7]士兵训练属性!$AM78*INDEX($G$19:$G$22,MATCH(AF$1,$C$12:$C$15,0),1))*(1+非r将兵属性验证!$AI79)</f>
        <v>704.96540037867214</v>
      </c>
      <c r="AI77" s="29" t="e">
        <f>AG77/(非r将兵属性验证!$AG79*(1+非r将兵属性验证!$AI79))/INDEX($D$12:$E$15,MATCH(AF$1,$C$12:$C$15,0),MATCH(AG$4,$D$11:$E$11,0))</f>
        <v>#REF!</v>
      </c>
      <c r="AJ77" s="29" t="e">
        <f>AH77/(非r将兵属性验证!$AH79*(1+非r将兵属性验证!$AJ79))/INDEX($D$12:$E$15,MATCH(AF$1,$C$12:$C$15,0),MATCH(AH$4,$D$11:$E$11,0))</f>
        <v>#REF!</v>
      </c>
      <c r="AK77" s="1" t="e">
        <f t="shared" si="22"/>
        <v>#REF!</v>
      </c>
      <c r="AL77" s="29">
        <v>73</v>
      </c>
      <c r="AM77" s="29">
        <f>([7]士兵阶位属性!$T77*INDEX($F$12:$F$15,MATCH(AL$1,$C$12:$C$15,0),1)+[7]士兵训练属性!$AH78*INDEX($F$19:$F$22,MATCH(AL$1,$C$12:$C$15,0),1))*(1+非r将兵属性验证!$AI79)</f>
        <v>810.71021043547285</v>
      </c>
      <c r="AN77" s="29">
        <f>([7]士兵阶位属性!$AA77*INDEX($G$12:$G$15,MATCH(AL$1,$C$12:$C$15,0),1)+[7]士兵训练属性!$AM78*INDEX($G$19:$G$22,MATCH(AL$1,$C$12:$C$15,0),1))*(1+非r将兵属性验证!$AI79)</f>
        <v>585.12128231429779</v>
      </c>
      <c r="AO77" s="29" t="e">
        <f>AM77/(非r将兵属性验证!$AG79*(1+非r将兵属性验证!$AI79))/INDEX($D$12:$E$15,MATCH(AL$1,$C$12:$C$15,0),MATCH(AM$4,$D$11:$E$11,0))</f>
        <v>#REF!</v>
      </c>
      <c r="AP77" s="29" t="e">
        <f>AN77/(非r将兵属性验证!$AH79*(1+非r将兵属性验证!$AJ79))/INDEX($D$12:$E$15,MATCH(AL$1,$C$12:$C$15,0),MATCH(AN$4,$D$11:$E$11,0))</f>
        <v>#REF!</v>
      </c>
      <c r="AQ77" s="1" t="e">
        <f t="shared" si="23"/>
        <v>#REF!</v>
      </c>
      <c r="AR77" s="29">
        <v>73</v>
      </c>
      <c r="AS77" s="29">
        <f>([7]士兵阶位属性!$T77*INDEX($F$12:$F$15,MATCH(AR$1,$C$12:$C$15,0),1)+[7]士兵训练属性!$AH78*INDEX($F$19:$F$22,MATCH(AR$1,$C$12:$C$15,0),1))*(1+非r将兵属性验证!$AI79)</f>
        <v>972.85225252256737</v>
      </c>
      <c r="AT77" s="29">
        <f>([7]士兵阶位属性!$AA77*INDEX($G$12:$G$15,MATCH(AR$1,$C$12:$C$15,0),1)+[7]士兵训练属性!$AM78*INDEX($G$19:$G$22,MATCH(AR$1,$C$12:$C$15,0),1))*(1+非r将兵属性验证!$AI79)</f>
        <v>578.07162831051119</v>
      </c>
      <c r="AU77" s="29" t="e">
        <f>AS77/(非r将兵属性验证!$AG79*(1+非r将兵属性验证!$AI79))/INDEX($D$12:$E$15,MATCH(AR$1,$C$12:$C$15,0),MATCH(AS$4,$D$11:$E$11,0))</f>
        <v>#REF!</v>
      </c>
      <c r="AV77" s="29" t="e">
        <f>AT77/(非r将兵属性验证!$AH79*(1+非r将兵属性验证!$AJ79))/INDEX($D$12:$E$15,MATCH(AR$1,$C$12:$C$15,0),MATCH(AT$4,$D$11:$E$11,0))</f>
        <v>#REF!</v>
      </c>
      <c r="AW77" s="1" t="e">
        <f t="shared" si="24"/>
        <v>#REF!</v>
      </c>
      <c r="BA77" s="16">
        <v>73</v>
      </c>
      <c r="BB77" s="16">
        <f t="shared" si="17"/>
        <v>118.43418726361691</v>
      </c>
      <c r="BC77" s="16">
        <f t="shared" si="18"/>
        <v>142.40301087649178</v>
      </c>
      <c r="BD77" s="16">
        <f t="shared" si="19"/>
        <v>139.58314927497707</v>
      </c>
      <c r="BE77" s="16">
        <f t="shared" si="20"/>
        <v>155.09238808330787</v>
      </c>
      <c r="BF77" s="16">
        <f t="shared" si="25"/>
        <v>0.83168316831683153</v>
      </c>
      <c r="BG77" s="16">
        <f t="shared" si="26"/>
        <v>1</v>
      </c>
      <c r="BH77" s="16">
        <f t="shared" si="27"/>
        <v>0.98019801980198007</v>
      </c>
      <c r="BI77" s="16">
        <f t="shared" si="28"/>
        <v>1.089108910891089</v>
      </c>
    </row>
    <row r="78" spans="26:61" x14ac:dyDescent="0.15">
      <c r="Z78" s="29">
        <v>74</v>
      </c>
      <c r="AA78" s="29">
        <f>([7]士兵阶位属性!$T78*INDEX($F$12:$F$15,MATCH(Z$1,$C$12:$C$15,0),1)+[7]士兵训练属性!$AH79*INDEX($F$19:$F$22,MATCH(Z$1,$C$12:$C$15,0),1))*(1+非r将兵属性验证!$AI80)</f>
        <v>428.79162636020794</v>
      </c>
      <c r="AB78" s="29">
        <f>([7]士兵阶位属性!$AA78*INDEX($G$12:$G$15,MATCH(Z$1,$C$12:$C$15,0),1)+[7]士兵训练属性!$AM79*INDEX($G$19:$G$22,MATCH(Z$1,$C$12:$C$15,0),1))*(1+非r将兵属性验证!$AI80)</f>
        <v>771.8249274483743</v>
      </c>
      <c r="AC78" s="29" t="e">
        <f>AA78/(非r将兵属性验证!$AG80*(1+非r将兵属性验证!$AI80))/INDEX($D$12:$E$15,MATCH(Z$1,$C$12:$C$15,0),MATCH(AA$4,$D$11:$E$11,0))</f>
        <v>#REF!</v>
      </c>
      <c r="AD78" s="29" t="e">
        <f>AB78/(非r将兵属性验证!$AH80*(1+非r将兵属性验证!$AJ80))/INDEX($D$12:$E$15,MATCH(Z$1,$C$12:$C$15,0),MATCH(AB$4,$D$11:$E$11,0))</f>
        <v>#REF!</v>
      </c>
      <c r="AE78" s="1" t="e">
        <f t="shared" si="21"/>
        <v>#REF!</v>
      </c>
      <c r="AF78" s="29">
        <v>74</v>
      </c>
      <c r="AG78" s="29">
        <f>([7]士兵阶位属性!$T78*INDEX($F$12:$F$15,MATCH(AF$1,$C$12:$C$15,0),1)+[7]士兵训练属性!$AH79*INDEX($F$19:$F$22,MATCH(AF$1,$C$12:$C$15,0),1))*(1+非r将兵属性验证!$AI80)</f>
        <v>728.94576481235356</v>
      </c>
      <c r="AH78" s="29">
        <f>([7]士兵阶位属性!$AA78*INDEX($G$12:$G$15,MATCH(AF$1,$C$12:$C$15,0),1)+[7]士兵训练属性!$AM79*INDEX($G$19:$G$22,MATCH(AF$1,$C$12:$C$15,0),1))*(1+非r将兵属性验证!$AI80)</f>
        <v>714.6527106003465</v>
      </c>
      <c r="AI78" s="29" t="e">
        <f>AG78/(非r将兵属性验证!$AG80*(1+非r将兵属性验证!$AI80))/INDEX($D$12:$E$15,MATCH(AF$1,$C$12:$C$15,0),MATCH(AG$4,$D$11:$E$11,0))</f>
        <v>#REF!</v>
      </c>
      <c r="AJ78" s="29" t="e">
        <f>AH78/(非r将兵属性验证!$AH80*(1+非r将兵属性验证!$AJ80))/INDEX($D$12:$E$15,MATCH(AF$1,$C$12:$C$15,0),MATCH(AH$4,$D$11:$E$11,0))</f>
        <v>#REF!</v>
      </c>
      <c r="AK78" s="1" t="e">
        <f t="shared" si="22"/>
        <v>#REF!</v>
      </c>
      <c r="AL78" s="29">
        <v>74</v>
      </c>
      <c r="AM78" s="29">
        <f>([7]士兵阶位属性!$T78*INDEX($F$12:$F$15,MATCH(AL$1,$C$12:$C$15,0),1)+[7]士兵训练属性!$AH79*INDEX($F$19:$F$22,MATCH(AL$1,$C$12:$C$15,0),1))*(1+非r将兵属性验证!$AI80)</f>
        <v>821.85061719039857</v>
      </c>
      <c r="AN78" s="29">
        <f>([7]士兵阶位属性!$AA78*INDEX($G$12:$G$15,MATCH(AL$1,$C$12:$C$15,0),1)+[7]士兵训练属性!$AM79*INDEX($G$19:$G$22,MATCH(AL$1,$C$12:$C$15,0),1))*(1+非r将兵属性验证!$AI80)</f>
        <v>593.16174979828759</v>
      </c>
      <c r="AO78" s="29" t="e">
        <f>AM78/(非r将兵属性验证!$AG80*(1+非r将兵属性验证!$AI80))/INDEX($D$12:$E$15,MATCH(AL$1,$C$12:$C$15,0),MATCH(AM$4,$D$11:$E$11,0))</f>
        <v>#REF!</v>
      </c>
      <c r="AP78" s="29" t="e">
        <f>AN78/(非r将兵属性验证!$AH80*(1+非r将兵属性验证!$AJ80))/INDEX($D$12:$E$15,MATCH(AL$1,$C$12:$C$15,0),MATCH(AN$4,$D$11:$E$11,0))</f>
        <v>#REF!</v>
      </c>
      <c r="AQ78" s="1" t="e">
        <f t="shared" si="23"/>
        <v>#REF!</v>
      </c>
      <c r="AR78" s="29">
        <v>74</v>
      </c>
      <c r="AS78" s="29">
        <f>([7]士兵阶位属性!$T78*INDEX($F$12:$F$15,MATCH(AR$1,$C$12:$C$15,0),1)+[7]士兵训练属性!$AH79*INDEX($F$19:$F$22,MATCH(AR$1,$C$12:$C$15,0),1))*(1+非r将兵属性验证!$AI80)</f>
        <v>986.22074062847821</v>
      </c>
      <c r="AT78" s="29">
        <f>([7]士兵阶位属性!$AA78*INDEX($G$12:$G$15,MATCH(AR$1,$C$12:$C$15,0),1)+[7]士兵训练属性!$AM79*INDEX($G$19:$G$22,MATCH(AR$1,$C$12:$C$15,0),1))*(1+非r将兵属性验证!$AI80)</f>
        <v>586.01522269228417</v>
      </c>
      <c r="AU78" s="29" t="e">
        <f>AS78/(非r将兵属性验证!$AG80*(1+非r将兵属性验证!$AI80))/INDEX($D$12:$E$15,MATCH(AR$1,$C$12:$C$15,0),MATCH(AS$4,$D$11:$E$11,0))</f>
        <v>#REF!</v>
      </c>
      <c r="AV78" s="29" t="e">
        <f>AT78/(非r将兵属性验证!$AH80*(1+非r将兵属性验证!$AJ80))/INDEX($D$12:$E$15,MATCH(AR$1,$C$12:$C$15,0),MATCH(AT$4,$D$11:$E$11,0))</f>
        <v>#REF!</v>
      </c>
      <c r="AW78" s="1" t="e">
        <f t="shared" si="24"/>
        <v>#REF!</v>
      </c>
      <c r="BA78" s="16">
        <v>74</v>
      </c>
      <c r="BB78" s="16">
        <f t="shared" si="17"/>
        <v>120.06165538085823</v>
      </c>
      <c r="BC78" s="16">
        <f t="shared" si="18"/>
        <v>144.35984754127003</v>
      </c>
      <c r="BD78" s="16">
        <f t="shared" si="19"/>
        <v>141.50123669886861</v>
      </c>
      <c r="BE78" s="16">
        <f t="shared" si="20"/>
        <v>157.22359633207623</v>
      </c>
      <c r="BF78" s="16">
        <f t="shared" si="25"/>
        <v>0.83168316831683153</v>
      </c>
      <c r="BG78" s="16">
        <f t="shared" si="26"/>
        <v>1</v>
      </c>
      <c r="BH78" s="16">
        <f t="shared" si="27"/>
        <v>0.98019801980197996</v>
      </c>
      <c r="BI78" s="16">
        <f t="shared" si="28"/>
        <v>1.0891089108910887</v>
      </c>
    </row>
    <row r="79" spans="26:61" x14ac:dyDescent="0.15">
      <c r="Z79" s="29">
        <v>75</v>
      </c>
      <c r="AA79" s="29">
        <f>([7]士兵阶位属性!$T79*INDEX($F$12:$F$15,MATCH(Z$1,$C$12:$C$15,0),1)+[7]士兵训练属性!$AH80*INDEX($F$19:$F$22,MATCH(Z$1,$C$12:$C$15,0),1))*(1+非r将兵属性验证!$AI81)</f>
        <v>434.64511627092372</v>
      </c>
      <c r="AB79" s="29">
        <f>([7]士兵阶位属性!$AA79*INDEX($G$12:$G$15,MATCH(Z$1,$C$12:$C$15,0),1)+[7]士兵训练属性!$AM80*INDEX($G$19:$G$22,MATCH(Z$1,$C$12:$C$15,0),1))*(1+非r将兵属性验证!$AI81)</f>
        <v>782.36120928766286</v>
      </c>
      <c r="AC79" s="29" t="e">
        <f>AA79/(非r将兵属性验证!$AG81*(1+非r将兵属性验证!$AI81))/INDEX($D$12:$E$15,MATCH(Z$1,$C$12:$C$15,0),MATCH(AA$4,$D$11:$E$11,0))</f>
        <v>#REF!</v>
      </c>
      <c r="AD79" s="29" t="e">
        <f>AB79/(非r将兵属性验证!$AH81*(1+非r将兵属性验证!$AJ81))/INDEX($D$12:$E$15,MATCH(Z$1,$C$12:$C$15,0),MATCH(AB$4,$D$11:$E$11,0))</f>
        <v>#REF!</v>
      </c>
      <c r="AE79" s="1" t="e">
        <f t="shared" si="21"/>
        <v>#REF!</v>
      </c>
      <c r="AF79" s="29">
        <v>75</v>
      </c>
      <c r="AG79" s="29">
        <f>([7]士兵阶位属性!$T79*INDEX($F$12:$F$15,MATCH(AF$1,$C$12:$C$15,0),1)+[7]士兵训练属性!$AH80*INDEX($F$19:$F$22,MATCH(AF$1,$C$12:$C$15,0),1))*(1+非r将兵属性验证!$AI81)</f>
        <v>738.89669766057034</v>
      </c>
      <c r="AH79" s="29">
        <f>([7]士兵阶位属性!$AA79*INDEX($G$12:$G$15,MATCH(AF$1,$C$12:$C$15,0),1)+[7]士兵训练属性!$AM80*INDEX($G$19:$G$22,MATCH(AF$1,$C$12:$C$15,0),1))*(1+非r将兵属性验证!$AI81)</f>
        <v>724.40852711820617</v>
      </c>
      <c r="AI79" s="29" t="e">
        <f>AG79/(非r将兵属性验证!$AG81*(1+非r将兵属性验证!$AI81))/INDEX($D$12:$E$15,MATCH(AF$1,$C$12:$C$15,0),MATCH(AG$4,$D$11:$E$11,0))</f>
        <v>#REF!</v>
      </c>
      <c r="AJ79" s="29" t="e">
        <f>AH79/(非r将兵属性验证!$AH81*(1+非r将兵属性验证!$AJ81))/INDEX($D$12:$E$15,MATCH(AF$1,$C$12:$C$15,0),MATCH(AH$4,$D$11:$E$11,0))</f>
        <v>#REF!</v>
      </c>
      <c r="AK79" s="1" t="e">
        <f t="shared" si="22"/>
        <v>#REF!</v>
      </c>
      <c r="AL79" s="29">
        <v>75</v>
      </c>
      <c r="AM79" s="29">
        <f>([7]士兵阶位属性!$T79*INDEX($F$12:$F$15,MATCH(AL$1,$C$12:$C$15,0),1)+[7]士兵训练属性!$AH80*INDEX($F$19:$F$22,MATCH(AL$1,$C$12:$C$15,0),1))*(1+非r将兵属性验证!$AI81)</f>
        <v>833.06980618593707</v>
      </c>
      <c r="AN79" s="29">
        <f>([7]士兵阶位属性!$AA79*INDEX($G$12:$G$15,MATCH(AL$1,$C$12:$C$15,0),1)+[7]士兵训练属性!$AM80*INDEX($G$19:$G$22,MATCH(AL$1,$C$12:$C$15,0),1))*(1+非r将兵属性验证!$AI81)</f>
        <v>601.2590775081112</v>
      </c>
      <c r="AO79" s="29" t="e">
        <f>AM79/(非r将兵属性验证!$AG81*(1+非r将兵属性验证!$AI81))/INDEX($D$12:$E$15,MATCH(AL$1,$C$12:$C$15,0),MATCH(AM$4,$D$11:$E$11,0))</f>
        <v>#REF!</v>
      </c>
      <c r="AP79" s="29" t="e">
        <f>AN79/(非r将兵属性验证!$AH81*(1+非r将兵属性验证!$AJ81))/INDEX($D$12:$E$15,MATCH(AL$1,$C$12:$C$15,0),MATCH(AN$4,$D$11:$E$11,0))</f>
        <v>#REF!</v>
      </c>
      <c r="AQ79" s="1" t="e">
        <f t="shared" si="23"/>
        <v>#REF!</v>
      </c>
      <c r="AR79" s="29">
        <v>75</v>
      </c>
      <c r="AS79" s="29">
        <f>([7]士兵阶位属性!$T79*INDEX($F$12:$F$15,MATCH(AR$1,$C$12:$C$15,0),1)+[7]士兵训练属性!$AH80*INDEX($F$19:$F$22,MATCH(AR$1,$C$12:$C$15,0),1))*(1+非r将兵属性验证!$AI81)</f>
        <v>999.68376742312455</v>
      </c>
      <c r="AT79" s="29">
        <f>([7]士兵阶位属性!$AA79*INDEX($G$12:$G$15,MATCH(AR$1,$C$12:$C$15,0),1)+[7]士兵训练属性!$AM80*INDEX($G$19:$G$22,MATCH(AR$1,$C$12:$C$15,0),1))*(1+非r将兵属性验证!$AI81)</f>
        <v>594.01499223692906</v>
      </c>
      <c r="AU79" s="29" t="e">
        <f>AS79/(非r将兵属性验证!$AG81*(1+非r将兵属性验证!$AI81))/INDEX($D$12:$E$15,MATCH(AR$1,$C$12:$C$15,0),MATCH(AS$4,$D$11:$E$11,0))</f>
        <v>#REF!</v>
      </c>
      <c r="AV79" s="29" t="e">
        <f>AT79/(非r将兵属性验证!$AH81*(1+非r将兵属性验证!$AJ81))/INDEX($D$12:$E$15,MATCH(AR$1,$C$12:$C$15,0),MATCH(AT$4,$D$11:$E$11,0))</f>
        <v>#REF!</v>
      </c>
      <c r="AW79" s="1" t="e">
        <f t="shared" si="24"/>
        <v>#REF!</v>
      </c>
      <c r="BA79" s="16">
        <v>75</v>
      </c>
      <c r="BB79" s="16">
        <f t="shared" si="17"/>
        <v>121.70063255585865</v>
      </c>
      <c r="BC79" s="16">
        <f t="shared" si="18"/>
        <v>146.33052247787765</v>
      </c>
      <c r="BD79" s="16">
        <f t="shared" si="19"/>
        <v>143.43288836940485</v>
      </c>
      <c r="BE79" s="16">
        <f t="shared" si="20"/>
        <v>159.36987596600537</v>
      </c>
      <c r="BF79" s="16">
        <f t="shared" si="25"/>
        <v>0.83168316831683176</v>
      </c>
      <c r="BG79" s="16">
        <f t="shared" si="26"/>
        <v>1</v>
      </c>
      <c r="BH79" s="16">
        <f t="shared" si="27"/>
        <v>0.9801980198019804</v>
      </c>
      <c r="BI79" s="16">
        <f t="shared" si="28"/>
        <v>1.0891089108910892</v>
      </c>
    </row>
    <row r="80" spans="26:61" x14ac:dyDescent="0.15">
      <c r="Z80" s="29">
        <v>76</v>
      </c>
      <c r="AA80" s="29">
        <f>([7]士兵阶位属性!$T80*INDEX($F$12:$F$15,MATCH(Z$1,$C$12:$C$15,0),1)+[7]士兵训练属性!$AH81*INDEX($F$19:$F$22,MATCH(Z$1,$C$12:$C$15,0),1))*(1+非r将兵属性验证!$AI82)</f>
        <v>440.5397099593506</v>
      </c>
      <c r="AB80" s="29">
        <f>([7]士兵阶位属性!$AA80*INDEX($G$12:$G$15,MATCH(Z$1,$C$12:$C$15,0),1)+[7]士兵训练属性!$AM81*INDEX($G$19:$G$22,MATCH(Z$1,$C$12:$C$15,0),1))*(1+非r将兵属性验证!$AI82)</f>
        <v>792.97147792683108</v>
      </c>
      <c r="AC80" s="29" t="e">
        <f>AA80/(非r将兵属性验证!$AG82*(1+非r将兵属性验证!$AI82))/INDEX($D$12:$E$15,MATCH(Z$1,$C$12:$C$15,0),MATCH(AA$4,$D$11:$E$11,0))</f>
        <v>#REF!</v>
      </c>
      <c r="AD80" s="29" t="e">
        <f>AB80/(非r将兵属性验证!$AH82*(1+非r将兵属性验证!$AJ82))/INDEX($D$12:$E$15,MATCH(Z$1,$C$12:$C$15,0),MATCH(AB$4,$D$11:$E$11,0))</f>
        <v>#REF!</v>
      </c>
      <c r="AE80" s="1" t="e">
        <f t="shared" si="21"/>
        <v>#REF!</v>
      </c>
      <c r="AF80" s="29">
        <v>76</v>
      </c>
      <c r="AG80" s="29">
        <f>([7]士兵阶位属性!$T80*INDEX($F$12:$F$15,MATCH(AF$1,$C$12:$C$15,0),1)+[7]士兵训练属性!$AH81*INDEX($F$19:$F$22,MATCH(AF$1,$C$12:$C$15,0),1))*(1+非r将兵属性验证!$AI82)</f>
        <v>748.91750693089614</v>
      </c>
      <c r="AH80" s="29">
        <f>([7]士兵阶位属性!$AA80*INDEX($G$12:$G$15,MATCH(AF$1,$C$12:$C$15,0),1)+[7]士兵训练属性!$AM81*INDEX($G$19:$G$22,MATCH(AF$1,$C$12:$C$15,0),1))*(1+非r将兵属性验证!$AI82)</f>
        <v>734.23284993225093</v>
      </c>
      <c r="AI80" s="29" t="e">
        <f>AG80/(非r将兵属性验证!$AG82*(1+非r将兵属性验证!$AI82))/INDEX($D$12:$E$15,MATCH(AF$1,$C$12:$C$15,0),MATCH(AG$4,$D$11:$E$11,0))</f>
        <v>#REF!</v>
      </c>
      <c r="AJ80" s="29" t="e">
        <f>AH80/(非r将兵属性验证!$AH82*(1+非r将兵属性验证!$AJ82))/INDEX($D$12:$E$15,MATCH(AF$1,$C$12:$C$15,0),MATCH(AH$4,$D$11:$E$11,0))</f>
        <v>#REF!</v>
      </c>
      <c r="AK80" s="1" t="e">
        <f t="shared" si="22"/>
        <v>#REF!</v>
      </c>
      <c r="AL80" s="29">
        <v>76</v>
      </c>
      <c r="AM80" s="29">
        <f>([7]士兵阶位属性!$T80*INDEX($F$12:$F$15,MATCH(AL$1,$C$12:$C$15,0),1)+[7]士兵训练属性!$AH81*INDEX($F$19:$F$22,MATCH(AL$1,$C$12:$C$15,0),1))*(1+非r将兵属性验证!$AI82)</f>
        <v>844.36777742208858</v>
      </c>
      <c r="AN80" s="29">
        <f>([7]士兵阶位属性!$AA80*INDEX($G$12:$G$15,MATCH(AL$1,$C$12:$C$15,0),1)+[7]士兵训练属性!$AM81*INDEX($G$19:$G$22,MATCH(AL$1,$C$12:$C$15,0),1))*(1+非r将兵属性验证!$AI82)</f>
        <v>609.41326544376818</v>
      </c>
      <c r="AO80" s="29" t="e">
        <f>AM80/(非r将兵属性验证!$AG82*(1+非r将兵属性验证!$AI82))/INDEX($D$12:$E$15,MATCH(AL$1,$C$12:$C$15,0),MATCH(AM$4,$D$11:$E$11,0))</f>
        <v>#REF!</v>
      </c>
      <c r="AP80" s="29" t="e">
        <f>AN80/(非r将兵属性验证!$AH82*(1+非r将兵属性验证!$AJ82))/INDEX($D$12:$E$15,MATCH(AL$1,$C$12:$C$15,0),MATCH(AN$4,$D$11:$E$11,0))</f>
        <v>#REF!</v>
      </c>
      <c r="AQ80" s="1" t="e">
        <f t="shared" si="23"/>
        <v>#REF!</v>
      </c>
      <c r="AR80" s="29">
        <v>76</v>
      </c>
      <c r="AS80" s="29">
        <f>([7]士兵阶位属性!$T80*INDEX($F$12:$F$15,MATCH(AR$1,$C$12:$C$15,0),1)+[7]士兵训练属性!$AH81*INDEX($F$19:$F$22,MATCH(AR$1,$C$12:$C$15,0),1))*(1+非r将兵属性验证!$AI82)</f>
        <v>1013.2413329065064</v>
      </c>
      <c r="AT80" s="29">
        <f>([7]士兵阶位属性!$AA80*INDEX($G$12:$G$15,MATCH(AR$1,$C$12:$C$15,0),1)+[7]士兵训练属性!$AM81*INDEX($G$19:$G$22,MATCH(AR$1,$C$12:$C$15,0),1))*(1+非r将兵属性验证!$AI82)</f>
        <v>602.07093694444586</v>
      </c>
      <c r="AU80" s="29" t="e">
        <f>AS80/(非r将兵属性验证!$AG82*(1+非r将兵属性验证!$AI82))/INDEX($D$12:$E$15,MATCH(AR$1,$C$12:$C$15,0),MATCH(AS$4,$D$11:$E$11,0))</f>
        <v>#REF!</v>
      </c>
      <c r="AV80" s="29" t="e">
        <f>AT80/(非r将兵属性验证!$AH82*(1+非r将兵属性验证!$AJ82))/INDEX($D$12:$E$15,MATCH(AR$1,$C$12:$C$15,0),MATCH(AT$4,$D$11:$E$11,0))</f>
        <v>#REF!</v>
      </c>
      <c r="AW80" s="1" t="e">
        <f t="shared" si="24"/>
        <v>#REF!</v>
      </c>
      <c r="BA80" s="16">
        <v>76</v>
      </c>
      <c r="BB80" s="16">
        <f t="shared" si="17"/>
        <v>123.35111878861817</v>
      </c>
      <c r="BC80" s="16">
        <f t="shared" si="18"/>
        <v>148.31503568631473</v>
      </c>
      <c r="BD80" s="16">
        <f t="shared" si="19"/>
        <v>145.37810428658568</v>
      </c>
      <c r="BE80" s="16">
        <f t="shared" si="20"/>
        <v>161.53122698509523</v>
      </c>
      <c r="BF80" s="16">
        <f t="shared" si="25"/>
        <v>0.83168316831683153</v>
      </c>
      <c r="BG80" s="16">
        <f t="shared" si="26"/>
        <v>1</v>
      </c>
      <c r="BH80" s="16">
        <f t="shared" si="27"/>
        <v>0.98019801980197996</v>
      </c>
      <c r="BI80" s="16">
        <f t="shared" si="28"/>
        <v>1.089108910891089</v>
      </c>
    </row>
    <row r="81" spans="26:61" x14ac:dyDescent="0.15">
      <c r="Z81" s="29">
        <v>77</v>
      </c>
      <c r="AA81" s="29">
        <f>([7]士兵阶位属性!$T81*INDEX($F$12:$F$15,MATCH(Z$1,$C$12:$C$15,0),1)+[7]士兵训练属性!$AH82*INDEX($F$19:$F$22,MATCH(Z$1,$C$12:$C$15,0),1))*(1+非r将兵属性验证!$AI83)</f>
        <v>446.4794786425054</v>
      </c>
      <c r="AB81" s="29">
        <f>([7]士兵阶位属性!$AA81*INDEX($G$12:$G$15,MATCH(Z$1,$C$12:$C$15,0),1)+[7]士兵训练属性!$AM82*INDEX($G$19:$G$22,MATCH(Z$1,$C$12:$C$15,0),1))*(1+非r将兵属性验证!$AI83)</f>
        <v>803.66306155650977</v>
      </c>
      <c r="AC81" s="29" t="e">
        <f>AA81/(非r将兵属性验证!$AG83*(1+非r将兵属性验证!$AI83))/INDEX($D$12:$E$15,MATCH(Z$1,$C$12:$C$15,0),MATCH(AA$4,$D$11:$E$11,0))</f>
        <v>#REF!</v>
      </c>
      <c r="AD81" s="29" t="e">
        <f>AB81/(非r将兵属性验证!$AH83*(1+非r将兵属性验证!$AJ83))/INDEX($D$12:$E$15,MATCH(Z$1,$C$12:$C$15,0),MATCH(AB$4,$D$11:$E$11,0))</f>
        <v>#REF!</v>
      </c>
      <c r="AE81" s="1" t="e">
        <f t="shared" si="21"/>
        <v>#REF!</v>
      </c>
      <c r="AF81" s="29">
        <v>77</v>
      </c>
      <c r="AG81" s="29">
        <f>([7]士兵阶位属性!$T81*INDEX($F$12:$F$15,MATCH(AF$1,$C$12:$C$15,0),1)+[7]士兵训练属性!$AH82*INDEX($F$19:$F$22,MATCH(AF$1,$C$12:$C$15,0),1))*(1+非r将兵属性验证!$AI83)</f>
        <v>759.01511369225932</v>
      </c>
      <c r="AH81" s="29">
        <f>([7]士兵阶位属性!$AA81*INDEX($G$12:$G$15,MATCH(AF$1,$C$12:$C$15,0),1)+[7]士兵训练属性!$AM82*INDEX($G$19:$G$22,MATCH(AF$1,$C$12:$C$15,0),1))*(1+非r将兵属性验证!$AI83)</f>
        <v>744.13246440417572</v>
      </c>
      <c r="AI81" s="29" t="e">
        <f>AG81/(非r将兵属性验证!$AG83*(1+非r将兵属性验证!$AI83))/INDEX($D$12:$E$15,MATCH(AF$1,$C$12:$C$15,0),MATCH(AG$4,$D$11:$E$11,0))</f>
        <v>#REF!</v>
      </c>
      <c r="AJ81" s="29" t="e">
        <f>AH81/(非r将兵属性验证!$AH83*(1+非r将兵属性验证!$AJ83))/INDEX($D$12:$E$15,MATCH(AF$1,$C$12:$C$15,0),MATCH(AH$4,$D$11:$E$11,0))</f>
        <v>#REF!</v>
      </c>
      <c r="AK81" s="1" t="e">
        <f t="shared" si="22"/>
        <v>#REF!</v>
      </c>
      <c r="AL81" s="29">
        <v>77</v>
      </c>
      <c r="AM81" s="29">
        <f>([7]士兵阶位属性!$T81*INDEX($F$12:$F$15,MATCH(AL$1,$C$12:$C$15,0),1)+[7]士兵训练属性!$AH82*INDEX($F$19:$F$22,MATCH(AL$1,$C$12:$C$15,0),1))*(1+非r将兵属性验证!$AI83)</f>
        <v>855.75233406480208</v>
      </c>
      <c r="AN81" s="29">
        <f>([7]士兵阶位属性!$AA81*INDEX($G$12:$G$15,MATCH(AL$1,$C$12:$C$15,0),1)+[7]士兵训练属性!$AM82*INDEX($G$19:$G$22,MATCH(AL$1,$C$12:$C$15,0),1))*(1+非r将兵属性验证!$AI83)</f>
        <v>617.62994545546576</v>
      </c>
      <c r="AO81" s="29" t="e">
        <f>AM81/(非r将兵属性验证!$AG83*(1+非r将兵属性验证!$AI83))/INDEX($D$12:$E$15,MATCH(AL$1,$C$12:$C$15,0),MATCH(AM$4,$D$11:$E$11,0))</f>
        <v>#REF!</v>
      </c>
      <c r="AP81" s="29" t="e">
        <f>AN81/(非r将兵属性验证!$AH83*(1+非r将兵属性验证!$AJ83))/INDEX($D$12:$E$15,MATCH(AL$1,$C$12:$C$15,0),MATCH(AN$4,$D$11:$E$11,0))</f>
        <v>#REF!</v>
      </c>
      <c r="AQ81" s="1" t="e">
        <f t="shared" si="23"/>
        <v>#REF!</v>
      </c>
      <c r="AR81" s="29">
        <v>77</v>
      </c>
      <c r="AS81" s="29">
        <f>([7]士兵阶位属性!$T81*INDEX($F$12:$F$15,MATCH(AR$1,$C$12:$C$15,0),1)+[7]士兵训练属性!$AH82*INDEX($F$19:$F$22,MATCH(AR$1,$C$12:$C$15,0),1))*(1+非r将兵属性验证!$AI83)</f>
        <v>1026.9028008777623</v>
      </c>
      <c r="AT81" s="29">
        <f>([7]士兵阶位属性!$AA81*INDEX($G$12:$G$15,MATCH(AR$1,$C$12:$C$15,0),1)+[7]士兵训练属性!$AM82*INDEX($G$19:$G$22,MATCH(AR$1,$C$12:$C$15,0),1))*(1+非r将兵属性验证!$AI83)</f>
        <v>610.18862081142402</v>
      </c>
      <c r="AU81" s="29" t="e">
        <f>AS81/(非r将兵属性验证!$AG83*(1+非r将兵属性验证!$AI83))/INDEX($D$12:$E$15,MATCH(AR$1,$C$12:$C$15,0),MATCH(AS$4,$D$11:$E$11,0))</f>
        <v>#REF!</v>
      </c>
      <c r="AV81" s="29" t="e">
        <f>AT81/(非r将兵属性验证!$AH83*(1+非r将兵属性验证!$AJ83))/INDEX($D$12:$E$15,MATCH(AR$1,$C$12:$C$15,0),MATCH(AT$4,$D$11:$E$11,0))</f>
        <v>#REF!</v>
      </c>
      <c r="AW81" s="1" t="e">
        <f t="shared" si="24"/>
        <v>#REF!</v>
      </c>
      <c r="BA81" s="16">
        <v>77</v>
      </c>
      <c r="BB81" s="16">
        <f t="shared" si="17"/>
        <v>125.01425401990153</v>
      </c>
      <c r="BC81" s="16">
        <f t="shared" si="18"/>
        <v>150.31475780964348</v>
      </c>
      <c r="BD81" s="16">
        <f t="shared" si="19"/>
        <v>147.33822795202678</v>
      </c>
      <c r="BE81" s="16">
        <f t="shared" si="20"/>
        <v>163.70914216891862</v>
      </c>
      <c r="BF81" s="16">
        <f t="shared" si="25"/>
        <v>0.83168316831683187</v>
      </c>
      <c r="BG81" s="16">
        <f t="shared" si="26"/>
        <v>1</v>
      </c>
      <c r="BH81" s="16">
        <f t="shared" si="27"/>
        <v>0.98019801980198018</v>
      </c>
      <c r="BI81" s="16">
        <f t="shared" si="28"/>
        <v>1.089108910891089</v>
      </c>
    </row>
    <row r="82" spans="26:61" x14ac:dyDescent="0.15">
      <c r="Z82" s="29">
        <v>78</v>
      </c>
      <c r="AA82" s="29">
        <f>([7]士兵阶位属性!$T82*INDEX($F$12:$F$15,MATCH(Z$1,$C$12:$C$15,0),1)+[7]士兵训练属性!$AH83*INDEX($F$19:$F$22,MATCH(Z$1,$C$12:$C$15,0),1))*(1+非r将兵属性验证!$AI84)</f>
        <v>452.46093283811354</v>
      </c>
      <c r="AB82" s="29">
        <f>([7]士兵阶位属性!$AA82*INDEX($G$12:$G$15,MATCH(Z$1,$C$12:$C$15,0),1)+[7]士兵训练属性!$AM83*INDEX($G$19:$G$22,MATCH(Z$1,$C$12:$C$15,0),1))*(1+非r将兵属性验证!$AI84)</f>
        <v>814.42967910860443</v>
      </c>
      <c r="AC82" s="29" t="e">
        <f>AA82/(非r将兵属性验证!$AG84*(1+非r将兵属性验证!$AI84))/INDEX($D$12:$E$15,MATCH(Z$1,$C$12:$C$15,0),MATCH(AA$4,$D$11:$E$11,0))</f>
        <v>#REF!</v>
      </c>
      <c r="AD82" s="29" t="e">
        <f>AB82/(非r将兵属性验证!$AH84*(1+非r将兵属性验证!$AJ84))/INDEX($D$12:$E$15,MATCH(Z$1,$C$12:$C$15,0),MATCH(AB$4,$D$11:$E$11,0))</f>
        <v>#REF!</v>
      </c>
      <c r="AE82" s="1" t="e">
        <f t="shared" si="21"/>
        <v>#REF!</v>
      </c>
      <c r="AF82" s="29">
        <v>78</v>
      </c>
      <c r="AG82" s="29">
        <f>([7]士兵阶位属性!$T82*INDEX($F$12:$F$15,MATCH(AF$1,$C$12:$C$15,0),1)+[7]士兵训练属性!$AH83*INDEX($F$19:$F$22,MATCH(AF$1,$C$12:$C$15,0),1))*(1+非r将兵属性验证!$AI84)</f>
        <v>769.18358582479311</v>
      </c>
      <c r="AH82" s="29">
        <f>([7]士兵阶位属性!$AA82*INDEX($G$12:$G$15,MATCH(AF$1,$C$12:$C$15,0),1)+[7]士兵训练属性!$AM83*INDEX($G$19:$G$22,MATCH(AF$1,$C$12:$C$15,0),1))*(1+非r将兵属性验证!$AI84)</f>
        <v>754.10155473018926</v>
      </c>
      <c r="AI82" s="29" t="e">
        <f>AG82/(非r将兵属性验证!$AG84*(1+非r将兵属性验证!$AI84))/INDEX($D$12:$E$15,MATCH(AF$1,$C$12:$C$15,0),MATCH(AG$4,$D$11:$E$11,0))</f>
        <v>#REF!</v>
      </c>
      <c r="AJ82" s="29" t="e">
        <f>AH82/(非r将兵属性验证!$AH84*(1+非r将兵属性验证!$AJ84))/INDEX($D$12:$E$15,MATCH(AF$1,$C$12:$C$15,0),MATCH(AH$4,$D$11:$E$11,0))</f>
        <v>#REF!</v>
      </c>
      <c r="AK82" s="1" t="e">
        <f t="shared" si="22"/>
        <v>#REF!</v>
      </c>
      <c r="AL82" s="29">
        <v>78</v>
      </c>
      <c r="AM82" s="29">
        <f>([7]士兵阶位属性!$T82*INDEX($F$12:$F$15,MATCH(AL$1,$C$12:$C$15,0),1)+[7]士兵训练属性!$AH83*INDEX($F$19:$F$22,MATCH(AL$1,$C$12:$C$15,0),1))*(1+非r将兵属性验证!$AI84)</f>
        <v>867.21678793971762</v>
      </c>
      <c r="AN82" s="29">
        <f>([7]士兵阶位属性!$AA82*INDEX($G$12:$G$15,MATCH(AL$1,$C$12:$C$15,0),1)+[7]士兵训练属性!$AM83*INDEX($G$19:$G$22,MATCH(AL$1,$C$12:$C$15,0),1))*(1+非r将兵属性验证!$AI84)</f>
        <v>625.90429042605706</v>
      </c>
      <c r="AO82" s="29" t="e">
        <f>AM82/(非r将兵属性验证!$AG84*(1+非r将兵属性验证!$AI84))/INDEX($D$12:$E$15,MATCH(AL$1,$C$12:$C$15,0),MATCH(AM$4,$D$11:$E$11,0))</f>
        <v>#REF!</v>
      </c>
      <c r="AP82" s="29" t="e">
        <f>AN82/(非r将兵属性验证!$AH84*(1+非r将兵属性验证!$AJ84))/INDEX($D$12:$E$15,MATCH(AL$1,$C$12:$C$15,0),MATCH(AN$4,$D$11:$E$11,0))</f>
        <v>#REF!</v>
      </c>
      <c r="AQ82" s="1" t="e">
        <f t="shared" si="23"/>
        <v>#REF!</v>
      </c>
      <c r="AR82" s="29">
        <v>78</v>
      </c>
      <c r="AS82" s="29">
        <f>([7]士兵阶位属性!$T82*INDEX($F$12:$F$15,MATCH(AR$1,$C$12:$C$15,0),1)+[7]士兵训练属性!$AH83*INDEX($F$19:$F$22,MATCH(AR$1,$C$12:$C$15,0),1))*(1+非r将兵属性验证!$AI84)</f>
        <v>1040.6601455276611</v>
      </c>
      <c r="AT82" s="29">
        <f>([7]士兵阶位属性!$AA82*INDEX($G$12:$G$15,MATCH(AR$1,$C$12:$C$15,0),1)+[7]士兵训练属性!$AM83*INDEX($G$19:$G$22,MATCH(AR$1,$C$12:$C$15,0),1))*(1+非r将兵属性验证!$AI84)</f>
        <v>618.36327487875519</v>
      </c>
      <c r="AU82" s="29" t="e">
        <f>AS82/(非r将兵属性验证!$AG84*(1+非r将兵属性验证!$AI84))/INDEX($D$12:$E$15,MATCH(AR$1,$C$12:$C$15,0),MATCH(AS$4,$D$11:$E$11,0))</f>
        <v>#REF!</v>
      </c>
      <c r="AV82" s="29" t="e">
        <f>AT82/(非r将兵属性验证!$AH84*(1+非r将兵属性验证!$AJ84))/INDEX($D$12:$E$15,MATCH(AR$1,$C$12:$C$15,0),MATCH(AT$4,$D$11:$E$11,0))</f>
        <v>#REF!</v>
      </c>
      <c r="AW82" s="1" t="e">
        <f t="shared" si="24"/>
        <v>#REF!</v>
      </c>
      <c r="BA82" s="16">
        <v>78</v>
      </c>
      <c r="BB82" s="16">
        <f t="shared" si="17"/>
        <v>126.68906119467181</v>
      </c>
      <c r="BC82" s="16">
        <f t="shared" si="18"/>
        <v>152.32851405549826</v>
      </c>
      <c r="BD82" s="16">
        <f t="shared" si="19"/>
        <v>149.31210783657747</v>
      </c>
      <c r="BE82" s="16">
        <f t="shared" si="20"/>
        <v>165.90234204064163</v>
      </c>
      <c r="BF82" s="16">
        <f t="shared" si="25"/>
        <v>0.83168316831683164</v>
      </c>
      <c r="BG82" s="16">
        <f t="shared" si="26"/>
        <v>1</v>
      </c>
      <c r="BH82" s="16">
        <f t="shared" si="27"/>
        <v>0.98019801980197996</v>
      </c>
      <c r="BI82" s="16">
        <f t="shared" si="28"/>
        <v>1.0891089108910887</v>
      </c>
    </row>
    <row r="83" spans="26:61" x14ac:dyDescent="0.15">
      <c r="Z83" s="29">
        <v>79</v>
      </c>
      <c r="AA83" s="29">
        <f>([7]士兵阶位属性!$T83*INDEX($F$12:$F$15,MATCH(Z$1,$C$12:$C$15,0),1)+[7]士兵训练属性!$AH84*INDEX($F$19:$F$22,MATCH(Z$1,$C$12:$C$15,0),1))*(1+非r将兵属性验证!$AI85)</f>
        <v>458.48355629880263</v>
      </c>
      <c r="AB83" s="29">
        <f>([7]士兵阶位属性!$AA83*INDEX($G$12:$G$15,MATCH(Z$1,$C$12:$C$15,0),1)+[7]士兵训练属性!$AM84*INDEX($G$19:$G$22,MATCH(Z$1,$C$12:$C$15,0),1))*(1+非r将兵属性验证!$AI85)</f>
        <v>825.27040133784476</v>
      </c>
      <c r="AC83" s="29" t="e">
        <f>AA83/(非r将兵属性验证!$AG85*(1+非r将兵属性验证!$AI85))/INDEX($D$12:$E$15,MATCH(Z$1,$C$12:$C$15,0),MATCH(AA$4,$D$11:$E$11,0))</f>
        <v>#REF!</v>
      </c>
      <c r="AD83" s="29" t="e">
        <f>AB83/(非r将兵属性验证!$AH85*(1+非r将兵属性验证!$AJ85))/INDEX($D$12:$E$15,MATCH(Z$1,$C$12:$C$15,0),MATCH(AB$4,$D$11:$E$11,0))</f>
        <v>#REF!</v>
      </c>
      <c r="AE83" s="1" t="e">
        <f t="shared" si="21"/>
        <v>#REF!</v>
      </c>
      <c r="AF83" s="29">
        <v>79</v>
      </c>
      <c r="AG83" s="29">
        <f>([7]士兵阶位属性!$T83*INDEX($F$12:$F$15,MATCH(AF$1,$C$12:$C$15,0),1)+[7]士兵训练属性!$AH84*INDEX($F$19:$F$22,MATCH(AF$1,$C$12:$C$15,0),1))*(1+非r将兵属性验证!$AI85)</f>
        <v>779.42204570796446</v>
      </c>
      <c r="AH83" s="29">
        <f>([7]士兵阶位属性!$AA83*INDEX($G$12:$G$15,MATCH(AF$1,$C$12:$C$15,0),1)+[7]士兵训练属性!$AM84*INDEX($G$19:$G$22,MATCH(AF$1,$C$12:$C$15,0),1))*(1+非r将兵属性验证!$AI85)</f>
        <v>764.13926049800443</v>
      </c>
      <c r="AI83" s="29" t="e">
        <f>AG83/(非r将兵属性验证!$AG85*(1+非r将兵属性验证!$AI85))/INDEX($D$12:$E$15,MATCH(AF$1,$C$12:$C$15,0),MATCH(AG$4,$D$11:$E$11,0))</f>
        <v>#REF!</v>
      </c>
      <c r="AJ83" s="29" t="e">
        <f>AH83/(非r将兵属性验证!$AH85*(1+非r将兵属性验证!$AJ85))/INDEX($D$12:$E$15,MATCH(AF$1,$C$12:$C$15,0),MATCH(AH$4,$D$11:$E$11,0))</f>
        <v>#REF!</v>
      </c>
      <c r="AK83" s="1" t="e">
        <f t="shared" si="22"/>
        <v>#REF!</v>
      </c>
      <c r="AL83" s="29">
        <v>79</v>
      </c>
      <c r="AM83" s="29">
        <f>([7]士兵阶位属性!$T83*INDEX($F$12:$F$15,MATCH(AL$1,$C$12:$C$15,0),1)+[7]士兵训练属性!$AH84*INDEX($F$19:$F$22,MATCH(AL$1,$C$12:$C$15,0),1))*(1+非r将兵属性验证!$AI85)</f>
        <v>878.7601495727049</v>
      </c>
      <c r="AN83" s="29">
        <f>([7]士兵阶位属性!$AA83*INDEX($G$12:$G$15,MATCH(AL$1,$C$12:$C$15,0),1)+[7]士兵训练属性!$AM84*INDEX($G$19:$G$22,MATCH(AL$1,$C$12:$C$15,0),1))*(1+非r将兵属性验证!$AI85)</f>
        <v>634.23558621334348</v>
      </c>
      <c r="AO83" s="29" t="e">
        <f>AM83/(非r将兵属性验证!$AG85*(1+非r将兵属性验证!$AI85))/INDEX($D$12:$E$15,MATCH(AL$1,$C$12:$C$15,0),MATCH(AM$4,$D$11:$E$11,0))</f>
        <v>#REF!</v>
      </c>
      <c r="AP83" s="29" t="e">
        <f>AN83/(非r将兵属性验证!$AH85*(1+非r将兵属性验证!$AJ85))/INDEX($D$12:$E$15,MATCH(AL$1,$C$12:$C$15,0),MATCH(AN$4,$D$11:$E$11,0))</f>
        <v>#REF!</v>
      </c>
      <c r="AQ83" s="1" t="e">
        <f t="shared" si="23"/>
        <v>#REF!</v>
      </c>
      <c r="AR83" s="29">
        <v>79</v>
      </c>
      <c r="AS83" s="29">
        <f>([7]士兵阶位属性!$T83*INDEX($F$12:$F$15,MATCH(AR$1,$C$12:$C$15,0),1)+[7]士兵训练属性!$AH84*INDEX($F$19:$F$22,MATCH(AR$1,$C$12:$C$15,0),1))*(1+非r将兵属性验证!$AI85)</f>
        <v>1054.5121794872459</v>
      </c>
      <c r="AT83" s="29">
        <f>([7]士兵阶位属性!$AA83*INDEX($G$12:$G$15,MATCH(AR$1,$C$12:$C$15,0),1)+[7]士兵训练属性!$AM84*INDEX($G$19:$G$22,MATCH(AR$1,$C$12:$C$15,0),1))*(1+非r将兵属性验证!$AI85)</f>
        <v>626.59419360836353</v>
      </c>
      <c r="AU83" s="29" t="e">
        <f>AS83/(非r将兵属性验证!$AG85*(1+非r将兵属性验证!$AI85))/INDEX($D$12:$E$15,MATCH(AR$1,$C$12:$C$15,0),MATCH(AS$4,$D$11:$E$11,0))</f>
        <v>#REF!</v>
      </c>
      <c r="AV83" s="29" t="e">
        <f>AT83/(非r将兵属性验证!$AH85*(1+非r将兵属性验证!$AJ85))/INDEX($D$12:$E$15,MATCH(AR$1,$C$12:$C$15,0),MATCH(AT$4,$D$11:$E$11,0))</f>
        <v>#REF!</v>
      </c>
      <c r="AW83" s="1" t="e">
        <f t="shared" si="24"/>
        <v>#REF!</v>
      </c>
      <c r="BA83" s="16">
        <v>79</v>
      </c>
      <c r="BB83" s="16">
        <f t="shared" si="17"/>
        <v>128.37539576366473</v>
      </c>
      <c r="BC83" s="16">
        <f t="shared" si="18"/>
        <v>154.3561306205969</v>
      </c>
      <c r="BD83" s="16">
        <f t="shared" si="19"/>
        <v>151.29957357860485</v>
      </c>
      <c r="BE83" s="16">
        <f t="shared" si="20"/>
        <v>168.11063730956096</v>
      </c>
      <c r="BF83" s="16">
        <f t="shared" si="25"/>
        <v>0.83168316831683153</v>
      </c>
      <c r="BG83" s="16">
        <f t="shared" si="26"/>
        <v>1</v>
      </c>
      <c r="BH83" s="16">
        <f t="shared" si="27"/>
        <v>0.98019801980197996</v>
      </c>
      <c r="BI83" s="16">
        <f t="shared" si="28"/>
        <v>1.089108910891089</v>
      </c>
    </row>
    <row r="84" spans="26:61" x14ac:dyDescent="0.15">
      <c r="Z84" s="29">
        <v>80</v>
      </c>
      <c r="AA84" s="29">
        <f>([7]士兵阶位属性!$T84*INDEX($F$12:$F$15,MATCH(Z$1,$C$12:$C$15,0),1)+[7]士兵训练属性!$AH85*INDEX($F$19:$F$22,MATCH(Z$1,$C$12:$C$15,0),1))*(1+非r将兵属性验证!$AI86)</f>
        <v>464.54734902457238</v>
      </c>
      <c r="AB84" s="29">
        <f>([7]士兵阶位属性!$AA84*INDEX($G$12:$G$15,MATCH(Z$1,$C$12:$C$15,0),1)+[7]士兵训练属性!$AM85*INDEX($G$19:$G$22,MATCH(Z$1,$C$12:$C$15,0),1))*(1+非r将兵属性验证!$AI86)</f>
        <v>836.18522824423042</v>
      </c>
      <c r="AC84" s="29" t="e">
        <f>AA84/(非r将兵属性验证!$AG86*(1+非r将兵属性验证!$AI86))/INDEX($D$12:$E$15,MATCH(Z$1,$C$12:$C$15,0),MATCH(AA$4,$D$11:$E$11,0))</f>
        <v>#REF!</v>
      </c>
      <c r="AD84" s="29" t="e">
        <f>AB84/(非r将兵属性验证!$AH86*(1+非r将兵属性验证!$AJ86))/INDEX($D$12:$E$15,MATCH(Z$1,$C$12:$C$15,0),MATCH(AB$4,$D$11:$E$11,0))</f>
        <v>#REF!</v>
      </c>
      <c r="AE84" s="1" t="e">
        <f t="shared" si="21"/>
        <v>#REF!</v>
      </c>
      <c r="AF84" s="29">
        <v>80</v>
      </c>
      <c r="AG84" s="29">
        <f>([7]士兵阶位属性!$T84*INDEX($F$12:$F$15,MATCH(AF$1,$C$12:$C$15,0),1)+[7]士兵训练属性!$AH85*INDEX($F$19:$F$22,MATCH(AF$1,$C$12:$C$15,0),1))*(1+非r将兵属性验证!$AI86)</f>
        <v>789.73049334177313</v>
      </c>
      <c r="AH84" s="29">
        <f>([7]士兵阶位属性!$AA84*INDEX($G$12:$G$15,MATCH(AF$1,$C$12:$C$15,0),1)+[7]士兵训练属性!$AM85*INDEX($G$19:$G$22,MATCH(AF$1,$C$12:$C$15,0),1))*(1+非r将兵属性验证!$AI86)</f>
        <v>774.24558170762066</v>
      </c>
      <c r="AI84" s="29" t="e">
        <f>AG84/(非r将兵属性验证!$AG86*(1+非r将兵属性验证!$AI86))/INDEX($D$12:$E$15,MATCH(AF$1,$C$12:$C$15,0),MATCH(AG$4,$D$11:$E$11,0))</f>
        <v>#REF!</v>
      </c>
      <c r="AJ84" s="29" t="e">
        <f>AH84/(非r将兵属性验证!$AH86*(1+非r将兵属性验证!$AJ86))/INDEX($D$12:$E$15,MATCH(AF$1,$C$12:$C$15,0),MATCH(AH$4,$D$11:$E$11,0))</f>
        <v>#REF!</v>
      </c>
      <c r="AK84" s="1" t="e">
        <f t="shared" si="22"/>
        <v>#REF!</v>
      </c>
      <c r="AL84" s="29">
        <v>80</v>
      </c>
      <c r="AM84" s="29">
        <f>([7]士兵阶位属性!$T84*INDEX($F$12:$F$15,MATCH(AL$1,$C$12:$C$15,0),1)+[7]士兵训练属性!$AH85*INDEX($F$19:$F$22,MATCH(AL$1,$C$12:$C$15,0),1))*(1+非r将兵属性验证!$AI86)</f>
        <v>890.38241896376371</v>
      </c>
      <c r="AN84" s="29">
        <f>([7]士兵阶位属性!$AA84*INDEX($G$12:$G$15,MATCH(AL$1,$C$12:$C$15,0),1)+[7]士兵训练属性!$AM85*INDEX($G$19:$G$22,MATCH(AL$1,$C$12:$C$15,0),1))*(1+非r将兵属性验证!$AI86)</f>
        <v>642.62383281732514</v>
      </c>
      <c r="AO84" s="29" t="e">
        <f>AM84/(非r将兵属性验证!$AG86*(1+非r将兵属性验证!$AI86))/INDEX($D$12:$E$15,MATCH(AL$1,$C$12:$C$15,0),MATCH(AM$4,$D$11:$E$11,0))</f>
        <v>#REF!</v>
      </c>
      <c r="AP84" s="29" t="e">
        <f>AN84/(非r将兵属性验证!$AH86*(1+非r将兵属性验证!$AJ86))/INDEX($D$12:$E$15,MATCH(AL$1,$C$12:$C$15,0),MATCH(AN$4,$D$11:$E$11,0))</f>
        <v>#REF!</v>
      </c>
      <c r="AQ84" s="1" t="e">
        <f t="shared" si="23"/>
        <v>#REF!</v>
      </c>
      <c r="AR84" s="29">
        <v>80</v>
      </c>
      <c r="AS84" s="29">
        <f>([7]士兵阶位属性!$T84*INDEX($F$12:$F$15,MATCH(AR$1,$C$12:$C$15,0),1)+[7]士兵训练属性!$AH85*INDEX($F$19:$F$22,MATCH(AR$1,$C$12:$C$15,0),1))*(1+非r将兵属性验证!$AI86)</f>
        <v>1068.4589027565166</v>
      </c>
      <c r="AT84" s="29">
        <f>([7]士兵阶位属性!$AA84*INDEX($G$12:$G$15,MATCH(AR$1,$C$12:$C$15,0),1)+[7]士兵训练属性!$AM85*INDEX($G$19:$G$22,MATCH(AR$1,$C$12:$C$15,0),1))*(1+非r将兵属性验证!$AI86)</f>
        <v>634.8813770002489</v>
      </c>
      <c r="AU84" s="29" t="e">
        <f>AS84/(非r将兵属性验证!$AG86*(1+非r将兵属性验证!$AI86))/INDEX($D$12:$E$15,MATCH(AR$1,$C$12:$C$15,0),MATCH(AS$4,$D$11:$E$11,0))</f>
        <v>#REF!</v>
      </c>
      <c r="AV84" s="29" t="e">
        <f>AT84/(非r将兵属性验证!$AH86*(1+非r将兵属性验证!$AJ86))/INDEX($D$12:$E$15,MATCH(AR$1,$C$12:$C$15,0),MATCH(AT$4,$D$11:$E$11,0))</f>
        <v>#REF!</v>
      </c>
      <c r="AW84" s="1" t="e">
        <f t="shared" si="24"/>
        <v>#REF!</v>
      </c>
      <c r="BA84" s="16">
        <v>80</v>
      </c>
      <c r="BB84" s="16">
        <f t="shared" si="17"/>
        <v>130.07325772688029</v>
      </c>
      <c r="BC84" s="16">
        <f t="shared" si="18"/>
        <v>156.3976075049394</v>
      </c>
      <c r="BD84" s="16">
        <f t="shared" si="19"/>
        <v>153.30062517810887</v>
      </c>
      <c r="BE84" s="16">
        <f t="shared" si="20"/>
        <v>170.33402797567658</v>
      </c>
      <c r="BF84" s="16">
        <f t="shared" si="25"/>
        <v>0.83168316831683164</v>
      </c>
      <c r="BG84" s="16">
        <f t="shared" si="26"/>
        <v>1</v>
      </c>
      <c r="BH84" s="16">
        <f t="shared" si="27"/>
        <v>0.98019801980197996</v>
      </c>
      <c r="BI84" s="16">
        <f t="shared" si="28"/>
        <v>1.0891089108910892</v>
      </c>
    </row>
  </sheetData>
  <mergeCells count="8">
    <mergeCell ref="F17:G17"/>
    <mergeCell ref="D2:E2"/>
    <mergeCell ref="F10:G10"/>
    <mergeCell ref="BB3:BE3"/>
    <mergeCell ref="BF3:BI3"/>
    <mergeCell ref="M4:N4"/>
    <mergeCell ref="Q4:R4"/>
    <mergeCell ref="U4:V4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B2:AQ366"/>
  <sheetViews>
    <sheetView workbookViewId="0">
      <selection activeCell="H23" sqref="H23"/>
    </sheetView>
  </sheetViews>
  <sheetFormatPr defaultColWidth="9" defaultRowHeight="11.25" x14ac:dyDescent="0.15"/>
  <cols>
    <col min="1" max="1" width="9" style="1"/>
    <col min="2" max="2" width="6.625" style="1"/>
    <col min="3" max="21" width="9" style="1"/>
    <col min="22" max="22" width="1.625" style="25" customWidth="1"/>
    <col min="23" max="16384" width="9" style="1"/>
  </cols>
  <sheetData>
    <row r="2" spans="2:43" x14ac:dyDescent="0.15">
      <c r="B2" s="34"/>
      <c r="F2" s="34"/>
      <c r="J2" s="34"/>
      <c r="N2" s="34"/>
      <c r="R2" s="34"/>
    </row>
    <row r="5" spans="2:43" x14ac:dyDescent="0.15">
      <c r="C5" s="1" t="s">
        <v>245</v>
      </c>
      <c r="G5" s="1" t="s">
        <v>246</v>
      </c>
      <c r="K5" s="1" t="s">
        <v>61</v>
      </c>
      <c r="O5" s="1" t="s">
        <v>62</v>
      </c>
      <c r="S5" s="1" t="s">
        <v>63</v>
      </c>
      <c r="Y5" s="1" t="s">
        <v>248</v>
      </c>
      <c r="AD5" s="1" t="s">
        <v>249</v>
      </c>
      <c r="AI5" s="1" t="s">
        <v>250</v>
      </c>
      <c r="AN5" s="1" t="s">
        <v>247</v>
      </c>
    </row>
    <row r="6" spans="2:43" x14ac:dyDescent="0.15">
      <c r="B6" s="1" t="s">
        <v>97</v>
      </c>
      <c r="C6" s="1" t="s">
        <v>86</v>
      </c>
      <c r="D6" s="1" t="s">
        <v>244</v>
      </c>
      <c r="F6" s="1" t="s">
        <v>97</v>
      </c>
      <c r="G6" s="1" t="s">
        <v>86</v>
      </c>
      <c r="H6" s="1" t="s">
        <v>244</v>
      </c>
      <c r="J6" s="1" t="s">
        <v>97</v>
      </c>
      <c r="K6" s="1" t="s">
        <v>86</v>
      </c>
      <c r="L6" s="1" t="s">
        <v>244</v>
      </c>
      <c r="N6" s="1" t="s">
        <v>97</v>
      </c>
      <c r="O6" s="1" t="s">
        <v>86</v>
      </c>
      <c r="P6" s="1" t="s">
        <v>244</v>
      </c>
      <c r="R6" s="1" t="s">
        <v>97</v>
      </c>
      <c r="S6" s="1" t="s">
        <v>86</v>
      </c>
      <c r="T6" s="1" t="s">
        <v>244</v>
      </c>
      <c r="X6" s="15" t="s">
        <v>97</v>
      </c>
      <c r="Y6" s="15"/>
      <c r="Z6" s="15" t="s">
        <v>329</v>
      </c>
      <c r="AA6" s="1" t="s">
        <v>328</v>
      </c>
      <c r="AC6" s="15" t="s">
        <v>97</v>
      </c>
      <c r="AD6" s="15"/>
      <c r="AE6" s="15" t="s">
        <v>329</v>
      </c>
      <c r="AF6" s="1" t="s">
        <v>328</v>
      </c>
      <c r="AH6" s="15" t="s">
        <v>97</v>
      </c>
      <c r="AI6" s="15"/>
      <c r="AJ6" s="15" t="s">
        <v>329</v>
      </c>
      <c r="AK6" s="1" t="s">
        <v>328</v>
      </c>
      <c r="AM6" s="15" t="s">
        <v>97</v>
      </c>
      <c r="AN6" s="15"/>
      <c r="AO6" s="15" t="s">
        <v>329</v>
      </c>
      <c r="AP6" s="1" t="s">
        <v>328</v>
      </c>
    </row>
    <row r="7" spans="2:43" x14ac:dyDescent="0.15">
      <c r="B7" s="43">
        <v>1</v>
      </c>
      <c r="C7" s="1">
        <f>非r将兵属性验证!BK7</f>
        <v>7221156.4933986953</v>
      </c>
      <c r="D7" s="1">
        <f>非r将兵属性验证!BU7</f>
        <v>7575050.2860383466</v>
      </c>
      <c r="F7" s="43">
        <v>1</v>
      </c>
      <c r="G7" s="1">
        <f>小r将兵属性验证!BK7</f>
        <v>9502252.9801573493</v>
      </c>
      <c r="H7" s="1">
        <f>小r将兵属性验证!BU7</f>
        <v>10119244.709641015</v>
      </c>
      <c r="J7" s="43">
        <v>1</v>
      </c>
      <c r="K7" s="1">
        <f>中r将兵属性验证!BK7</f>
        <v>13589160.206891239</v>
      </c>
      <c r="L7" s="1">
        <f>中r将兵属性验证!BU7</f>
        <v>14069137.709081337</v>
      </c>
      <c r="N7" s="43">
        <v>1</v>
      </c>
      <c r="O7" s="1">
        <f>大r将兵属性验证!BK7</f>
        <v>24399771.133785889</v>
      </c>
      <c r="P7" s="1">
        <f>大r将兵属性验证!BU7</f>
        <v>22331631.894823965</v>
      </c>
      <c r="R7" s="43">
        <v>1</v>
      </c>
      <c r="S7" s="1">
        <f>超r将兵属性验证!BK7</f>
        <v>62381130.029570751</v>
      </c>
      <c r="T7" s="1">
        <f>超r将兵属性验证!BU7</f>
        <v>48578942.563585892</v>
      </c>
      <c r="X7" s="48">
        <v>1</v>
      </c>
      <c r="Y7" s="1">
        <f>(G7+H7)/(C7+D7)</f>
        <v>1.3261167529144864</v>
      </c>
      <c r="Z7" s="1">
        <f>Y7</f>
        <v>1.3261167529144864</v>
      </c>
      <c r="AA7" s="1">
        <f>'[1]资源-钻石'!$U4/'[1]资源-钻石'!$T4</f>
        <v>1.3387349790085059</v>
      </c>
      <c r="AB7" s="1">
        <f>Z7/[18]实力验证!Z7</f>
        <v>0.99707319437366215</v>
      </c>
      <c r="AC7" s="48">
        <v>1</v>
      </c>
      <c r="AD7" s="1">
        <f>(K7+L7)/(C7+D7)</f>
        <v>1.8692830080213911</v>
      </c>
      <c r="AE7" s="1">
        <f>AD7</f>
        <v>1.8692830080213911</v>
      </c>
      <c r="AF7" s="1">
        <f>'[1]资源-钻石'!$V4/'[1]资源-钻石'!$T4</f>
        <v>2.120002151808654</v>
      </c>
      <c r="AG7" s="1">
        <f>AE7/[18]实力验证!AE7</f>
        <v>0.9900795180496571</v>
      </c>
      <c r="AH7" s="48">
        <v>1</v>
      </c>
      <c r="AI7" s="1">
        <f>(O7+P7)/(C7+D7)</f>
        <v>3.1583367092135126</v>
      </c>
      <c r="AJ7" s="1">
        <f>AI7</f>
        <v>3.1583367092135126</v>
      </c>
      <c r="AK7" s="1">
        <f>'[1]资源-钻石'!$W4/'[1]资源-钻石'!$T4</f>
        <v>5.246008916714807</v>
      </c>
      <c r="AL7" s="1">
        <f>AJ7/[18]实力验证!AJ7</f>
        <v>0.98525232772133498</v>
      </c>
      <c r="AM7" s="48">
        <v>1</v>
      </c>
      <c r="AN7" s="1">
        <f>(S7+T7)/(C7+D7)</f>
        <v>7.4992242435651049</v>
      </c>
      <c r="AO7" s="1">
        <f>AN7</f>
        <v>7.4992242435651049</v>
      </c>
      <c r="AP7" s="1">
        <f>'[1]资源-钻石'!$X4/'[1]资源-钻石'!$T4</f>
        <v>12.211128184110468</v>
      </c>
      <c r="AQ7" s="1">
        <f>AO7/[18]实力验证!AO7</f>
        <v>0.99121820420786322</v>
      </c>
    </row>
    <row r="8" spans="2:43" x14ac:dyDescent="0.15">
      <c r="B8" s="43">
        <v>2</v>
      </c>
      <c r="C8" s="1">
        <f>非r将兵属性验证!BK8</f>
        <v>19646435.088308778</v>
      </c>
      <c r="D8" s="1">
        <f>非r将兵属性验证!BU8</f>
        <v>17688820.71903234</v>
      </c>
      <c r="F8" s="43">
        <v>2</v>
      </c>
      <c r="G8" s="1">
        <f>小r将兵属性验证!BK8</f>
        <v>25658367.409203596</v>
      </c>
      <c r="H8" s="1">
        <f>小r将兵属性验证!BU8</f>
        <v>21993553.969429251</v>
      </c>
      <c r="J8" s="43">
        <v>2</v>
      </c>
      <c r="K8" s="1">
        <f>中r将兵属性验证!BK8</f>
        <v>36280961.174150757</v>
      </c>
      <c r="L8" s="1">
        <f>中r将兵属性验证!BU8</f>
        <v>31274837.293175049</v>
      </c>
      <c r="N8" s="43">
        <v>2</v>
      </c>
      <c r="O8" s="1">
        <f>大r将兵属性验证!BK8</f>
        <v>65315212.244366869</v>
      </c>
      <c r="P8" s="1">
        <f>大r将兵属性验证!BU8</f>
        <v>49834959.233720236</v>
      </c>
      <c r="R8" s="43">
        <v>2</v>
      </c>
      <c r="S8" s="1">
        <f>超r将兵属性验证!BK8</f>
        <v>204016022.0708946</v>
      </c>
      <c r="T8" s="1">
        <f>超r将兵属性验证!BU8</f>
        <v>116836005.69939855</v>
      </c>
      <c r="X8" s="48">
        <v>2</v>
      </c>
      <c r="Y8" s="1">
        <f t="shared" ref="Y8:Y71" si="0">(G8+H8)/(C8+D8)</f>
        <v>1.276325027060969</v>
      </c>
      <c r="Z8" s="1">
        <f t="shared" ref="Z8:Z71" si="1">Y8</f>
        <v>1.276325027060969</v>
      </c>
      <c r="AA8" s="1">
        <f>'[1]资源-钻石'!$U5/'[1]资源-钻石'!$T5</f>
        <v>1.3396728513419347</v>
      </c>
      <c r="AB8" s="1">
        <f>Z8/[18]实力验证!Z8</f>
        <v>0.99664943821595731</v>
      </c>
      <c r="AC8" s="48">
        <v>2</v>
      </c>
      <c r="AD8" s="1">
        <f t="shared" ref="AD8:AD71" si="2">(K8+L8)/(C8+D8)</f>
        <v>1.8094371394140152</v>
      </c>
      <c r="AE8" s="1">
        <f t="shared" ref="AE8:AE71" si="3">AD8</f>
        <v>1.8094371394140152</v>
      </c>
      <c r="AF8" s="1">
        <f>'[1]资源-钻石'!$V5/'[1]资源-钻石'!$T5</f>
        <v>2.1087731925322539</v>
      </c>
      <c r="AG8" s="1">
        <f>AE8/[18]实力验证!AE8</f>
        <v>0.99209621983681751</v>
      </c>
      <c r="AH8" s="48">
        <v>2</v>
      </c>
      <c r="AI8" s="1">
        <f t="shared" ref="AI8:AI71" si="4">(O8+P8)/(C8+D8)</f>
        <v>3.0842207717094436</v>
      </c>
      <c r="AJ8" s="1">
        <f t="shared" ref="AJ8:AJ71" si="5">AI8</f>
        <v>3.0842207717094436</v>
      </c>
      <c r="AK8" s="1">
        <f>'[1]资源-钻石'!$W5/'[1]资源-钻石'!$T5</f>
        <v>5.1757519902768632</v>
      </c>
      <c r="AL8" s="1">
        <f>AJ8/[18]实力验证!AJ8</f>
        <v>1.001210521011165</v>
      </c>
      <c r="AM8" s="48">
        <v>2</v>
      </c>
      <c r="AN8" s="1">
        <f t="shared" ref="AN8:AN71" si="6">(S8+T8)/(C8+D8)</f>
        <v>8.5938082070728701</v>
      </c>
      <c r="AO8" s="1">
        <f t="shared" ref="AO8:AO71" si="7">AN8</f>
        <v>8.5938082070728701</v>
      </c>
      <c r="AP8" s="1">
        <f>'[1]资源-钻石'!$X5/'[1]资源-钻石'!$T5</f>
        <v>11.949787246209629</v>
      </c>
      <c r="AQ8" s="1">
        <f>AO8/[18]实力验证!AO8</f>
        <v>1.0383390213107384</v>
      </c>
    </row>
    <row r="9" spans="2:43" x14ac:dyDescent="0.15">
      <c r="B9" s="43">
        <v>3</v>
      </c>
      <c r="C9" s="1">
        <f>非r将兵属性验证!BK9</f>
        <v>35684161.415113993</v>
      </c>
      <c r="D9" s="1">
        <f>非r将兵属性验证!BU9</f>
        <v>28723897.840206504</v>
      </c>
      <c r="F9" s="43">
        <v>3</v>
      </c>
      <c r="G9" s="1">
        <f>小r将兵属性验证!BK9</f>
        <v>45881495.453921348</v>
      </c>
      <c r="H9" s="1">
        <f>小r将兵属性验证!BU9</f>
        <v>35323243.301678844</v>
      </c>
      <c r="J9" s="43">
        <v>3</v>
      </c>
      <c r="K9" s="1">
        <f>中r将兵属性验证!BK9</f>
        <v>64363294.603713192</v>
      </c>
      <c r="L9" s="1">
        <f>中r将兵属性验证!BU9</f>
        <v>49863087.00075189</v>
      </c>
      <c r="N9" s="43">
        <v>3</v>
      </c>
      <c r="O9" s="1">
        <f>大r将兵属性验证!BK9</f>
        <v>118672694.0596499</v>
      </c>
      <c r="P9" s="1">
        <f>大r将兵属性验证!BU9</f>
        <v>81487713.46082148</v>
      </c>
      <c r="R9" s="43">
        <v>3</v>
      </c>
      <c r="S9" s="1">
        <f>超r将兵属性验证!BK9</f>
        <v>504401266.10837072</v>
      </c>
      <c r="T9" s="1">
        <f>超r将兵属性验证!BU9</f>
        <v>204851212.65140343</v>
      </c>
      <c r="X9" s="48">
        <v>3</v>
      </c>
      <c r="Y9" s="1">
        <f t="shared" si="0"/>
        <v>1.2607853690125306</v>
      </c>
      <c r="Z9" s="1">
        <f t="shared" si="1"/>
        <v>1.2607853690125306</v>
      </c>
      <c r="AA9" s="1">
        <f>'[1]资源-钻石'!$U6/'[1]资源-钻石'!$T6</f>
        <v>1.3357331088834634</v>
      </c>
      <c r="AB9" s="1">
        <f>Z9/[18]实力验证!Z9</f>
        <v>0.99752812539159186</v>
      </c>
      <c r="AC9" s="48">
        <v>3</v>
      </c>
      <c r="AD9" s="1">
        <f t="shared" si="2"/>
        <v>1.7734796378766728</v>
      </c>
      <c r="AE9" s="1">
        <f t="shared" si="3"/>
        <v>1.7734796378766728</v>
      </c>
      <c r="AF9" s="1">
        <f>'[1]资源-钻石'!$V6/'[1]资源-钻石'!$T6</f>
        <v>2.0939991583129873</v>
      </c>
      <c r="AG9" s="1">
        <f>AE9/[18]实力验证!AE9</f>
        <v>1.0015894422758942</v>
      </c>
      <c r="AH9" s="48">
        <v>3</v>
      </c>
      <c r="AI9" s="1">
        <f t="shared" si="4"/>
        <v>3.1076919539993271</v>
      </c>
      <c r="AJ9" s="1">
        <f t="shared" si="5"/>
        <v>3.1076919539993271</v>
      </c>
      <c r="AK9" s="1">
        <f>'[1]资源-钻石'!$W6/'[1]资源-钻石'!$T6</f>
        <v>5.1125519550055545</v>
      </c>
      <c r="AL9" s="1">
        <f>AJ9/[18]实力验证!AJ9</f>
        <v>1.0245411159158262</v>
      </c>
      <c r="AM9" s="48">
        <v>3</v>
      </c>
      <c r="AN9" s="1">
        <f t="shared" si="6"/>
        <v>11.011859182842645</v>
      </c>
      <c r="AO9" s="1">
        <f t="shared" si="7"/>
        <v>11.011859182842645</v>
      </c>
      <c r="AP9" s="1">
        <f>'[1]资源-钻石'!$X6/'[1]资源-钻石'!$T6</f>
        <v>11.777423513651515</v>
      </c>
      <c r="AQ9" s="1">
        <f>AO9/[18]实力验证!AO9</f>
        <v>1.0936554684124706</v>
      </c>
    </row>
    <row r="10" spans="2:43" x14ac:dyDescent="0.15">
      <c r="B10" s="43">
        <v>4</v>
      </c>
      <c r="C10" s="1">
        <f>非r将兵属性验证!BK10</f>
        <v>53308351.345191211</v>
      </c>
      <c r="D10" s="1">
        <f>非r将兵属性验证!BU10</f>
        <v>39861489.950340614</v>
      </c>
      <c r="F10" s="43">
        <v>4</v>
      </c>
      <c r="G10" s="1">
        <f>小r将兵属性验证!BK10</f>
        <v>67893339.008495286</v>
      </c>
      <c r="H10" s="1">
        <f>小r将兵属性验证!BU10</f>
        <v>48820351.168748789</v>
      </c>
      <c r="J10" s="43">
        <v>4</v>
      </c>
      <c r="K10" s="1">
        <f>中r将兵属性验证!BK10</f>
        <v>95727220.735371083</v>
      </c>
      <c r="L10" s="1">
        <f>中r将兵属性验证!BU10</f>
        <v>69874835.185534984</v>
      </c>
      <c r="N10" s="43">
        <v>4</v>
      </c>
      <c r="O10" s="1">
        <f>大r将兵属性验证!BK10</f>
        <v>223867464.86762083</v>
      </c>
      <c r="P10" s="1">
        <f>大r将兵属性验证!BU10</f>
        <v>121697712.52703696</v>
      </c>
      <c r="R10" s="43">
        <v>4</v>
      </c>
      <c r="S10" s="1">
        <f>超r将兵属性验证!BK10</f>
        <v>827837695.68735743</v>
      </c>
      <c r="T10" s="1">
        <f>超r将兵属性验证!BU10</f>
        <v>288817525.26598758</v>
      </c>
      <c r="X10" s="48">
        <v>4</v>
      </c>
      <c r="Y10" s="1">
        <f t="shared" si="0"/>
        <v>1.2526981752285258</v>
      </c>
      <c r="Z10" s="1">
        <f t="shared" si="1"/>
        <v>1.2526981752285258</v>
      </c>
      <c r="AA10" s="1">
        <f>'[1]资源-钻石'!$U7/'[1]资源-钻石'!$T7</f>
        <v>1.3334698046325157</v>
      </c>
      <c r="AB10" s="1">
        <f>Z10/[18]实力验证!Z10</f>
        <v>1.0073149358862912</v>
      </c>
      <c r="AC10" s="48">
        <v>4</v>
      </c>
      <c r="AD10" s="1">
        <f t="shared" si="2"/>
        <v>1.7774212515359076</v>
      </c>
      <c r="AE10" s="1">
        <f t="shared" si="3"/>
        <v>1.7774212515359076</v>
      </c>
      <c r="AF10" s="1">
        <f>'[1]资源-钻石'!$V7/'[1]资源-钻石'!$T7</f>
        <v>2.0855117673719334</v>
      </c>
      <c r="AG10" s="1">
        <f>AE10/[18]实力验证!AE10</f>
        <v>1.0153932924093332</v>
      </c>
      <c r="AH10" s="48">
        <v>4</v>
      </c>
      <c r="AI10" s="1">
        <f t="shared" si="4"/>
        <v>3.7089810671517176</v>
      </c>
      <c r="AJ10" s="1">
        <f t="shared" si="5"/>
        <v>3.7089810671517176</v>
      </c>
      <c r="AK10" s="1">
        <f>'[1]资源-钻石'!$W7/'[1]资源-钻石'!$T7</f>
        <v>5.0762447826466026</v>
      </c>
      <c r="AL10" s="1">
        <f>AJ10/[18]实力验证!AJ10</f>
        <v>1.0562261782886171</v>
      </c>
      <c r="AM10" s="48">
        <v>4</v>
      </c>
      <c r="AN10" s="1">
        <f t="shared" si="6"/>
        <v>11.98515748686691</v>
      </c>
      <c r="AO10" s="1">
        <f t="shared" si="7"/>
        <v>11.98515748686691</v>
      </c>
      <c r="AP10" s="1">
        <f>'[1]资源-钻石'!$X7/'[1]资源-钻石'!$T7</f>
        <v>11.678403952672554</v>
      </c>
      <c r="AQ10" s="1">
        <f>AO10/[18]实力验证!AO10</f>
        <v>1.1396116787298027</v>
      </c>
    </row>
    <row r="11" spans="2:43" x14ac:dyDescent="0.15">
      <c r="B11" s="43">
        <v>5</v>
      </c>
      <c r="C11" s="1">
        <f>非r将兵属性验证!BK11</f>
        <v>71361544.904008105</v>
      </c>
      <c r="D11" s="1">
        <f>非r将兵属性验证!BU11</f>
        <v>50937451.564156473</v>
      </c>
      <c r="F11" s="43">
        <v>5</v>
      </c>
      <c r="G11" s="1">
        <f>小r将兵属性验证!BK11</f>
        <v>91903245.713141918</v>
      </c>
      <c r="H11" s="1">
        <f>小r将兵属性验证!BU11</f>
        <v>63174775.435213283</v>
      </c>
      <c r="J11" s="43">
        <v>5</v>
      </c>
      <c r="K11" s="1">
        <f>中r将兵属性验证!BK11</f>
        <v>144315771.96655646</v>
      </c>
      <c r="L11" s="1">
        <f>中r将兵属性验证!BU11</f>
        <v>93225410.167897761</v>
      </c>
      <c r="N11" s="43">
        <v>5</v>
      </c>
      <c r="O11" s="1">
        <f>大r将兵属性验证!BK11</f>
        <v>374126819.44666046</v>
      </c>
      <c r="P11" s="1">
        <f>大r将兵属性验证!BU11</f>
        <v>166909750.50634813</v>
      </c>
      <c r="R11" s="43">
        <v>5</v>
      </c>
      <c r="S11" s="1">
        <f>超r将兵属性验证!BK11</f>
        <v>1131179115.7955542</v>
      </c>
      <c r="T11" s="1">
        <f>超r将兵属性验证!BU11</f>
        <v>373645134.78453213</v>
      </c>
      <c r="X11" s="48">
        <v>5</v>
      </c>
      <c r="Y11" s="1">
        <f t="shared" si="0"/>
        <v>1.2680236602654646</v>
      </c>
      <c r="Z11" s="1">
        <f t="shared" si="1"/>
        <v>1.2680236602654646</v>
      </c>
      <c r="AA11" s="1">
        <f>'[1]资源-钻石'!$U8/'[1]资源-钻石'!$T8</f>
        <v>1.3320006234970678</v>
      </c>
      <c r="AB11" s="1">
        <f>Z11/[18]实力验证!Z11</f>
        <v>1.0161853903474733</v>
      </c>
      <c r="AC11" s="48">
        <v>5</v>
      </c>
      <c r="AD11" s="1">
        <f t="shared" si="2"/>
        <v>1.9422987023142755</v>
      </c>
      <c r="AE11" s="1">
        <f t="shared" si="3"/>
        <v>1.9422987023142755</v>
      </c>
      <c r="AF11" s="1">
        <f>'[1]资源-钻石'!$V8/'[1]资源-钻石'!$T8</f>
        <v>2.0800023381140038</v>
      </c>
      <c r="AG11" s="1">
        <f>AE11/[18]实力验证!AE11</f>
        <v>1.028941131559852</v>
      </c>
      <c r="AH11" s="48">
        <v>5</v>
      </c>
      <c r="AI11" s="1">
        <f t="shared" si="4"/>
        <v>4.4238839694309746</v>
      </c>
      <c r="AJ11" s="1">
        <f t="shared" si="5"/>
        <v>4.4238839694309746</v>
      </c>
      <c r="AK11" s="1">
        <f>'[1]资源-钻石'!$W8/'[1]资源-钻石'!$T8</f>
        <v>5.0526766685987932</v>
      </c>
      <c r="AL11" s="1">
        <f>AJ11/[18]实力验证!AJ11</f>
        <v>1.0922534340656289</v>
      </c>
      <c r="AM11" s="48">
        <v>5</v>
      </c>
      <c r="AN11" s="1">
        <f t="shared" si="6"/>
        <v>12.304469325484646</v>
      </c>
      <c r="AO11" s="1">
        <f t="shared" si="7"/>
        <v>12.304469325484646</v>
      </c>
      <c r="AP11" s="1">
        <f>'[1]资源-钻石'!$X8/'[1]资源-钻石'!$T8</f>
        <v>11.61412727799671</v>
      </c>
      <c r="AQ11" s="1">
        <f>AO11/[18]实力验证!AO11</f>
        <v>1.1632255773393572</v>
      </c>
    </row>
    <row r="12" spans="2:43" x14ac:dyDescent="0.15">
      <c r="B12" s="43">
        <v>6</v>
      </c>
      <c r="C12" s="1">
        <f>非r将兵属性验证!BK12</f>
        <v>90254995.745090678</v>
      </c>
      <c r="D12" s="1">
        <f>非r将兵属性验证!BU12</f>
        <v>62566851.66932562</v>
      </c>
      <c r="F12" s="43">
        <v>6</v>
      </c>
      <c r="G12" s="1">
        <f>小r将兵属性验证!BK12</f>
        <v>123807709.5309945</v>
      </c>
      <c r="H12" s="1">
        <f>小r将兵属性验证!BU12</f>
        <v>79071856.685095057</v>
      </c>
      <c r="J12" s="43">
        <v>6</v>
      </c>
      <c r="K12" s="1">
        <f>中r将兵属性验证!BK12</f>
        <v>216241016.04966187</v>
      </c>
      <c r="L12" s="1">
        <f>中r将兵属性验证!BU12</f>
        <v>119453502.03447035</v>
      </c>
      <c r="N12" s="43">
        <v>6</v>
      </c>
      <c r="O12" s="1">
        <f>大r将兵属性验证!BK12</f>
        <v>516457935.23546916</v>
      </c>
      <c r="P12" s="1">
        <f>大r将兵属性验证!BU12</f>
        <v>208830930.73808619</v>
      </c>
      <c r="R12" s="43">
        <v>6</v>
      </c>
      <c r="S12" s="1">
        <f>超r将兵属性验证!BK12</f>
        <v>1418419848.7755244</v>
      </c>
      <c r="T12" s="1">
        <f>超r将兵属性验证!BU12</f>
        <v>464447405.62268692</v>
      </c>
      <c r="X12" s="48">
        <v>6</v>
      </c>
      <c r="Y12" s="1">
        <f t="shared" si="0"/>
        <v>1.3275560376254887</v>
      </c>
      <c r="Z12" s="1">
        <f t="shared" si="1"/>
        <v>1.3275560376254887</v>
      </c>
      <c r="AA12" s="1">
        <f>'[1]资源-钻石'!$U9/'[1]资源-钻石'!$T9</f>
        <v>1.3309699950962484</v>
      </c>
      <c r="AB12" s="1">
        <f>Z12/[18]实力验证!Z12</f>
        <v>1.0238347755138437</v>
      </c>
      <c r="AC12" s="48">
        <v>6</v>
      </c>
      <c r="AD12" s="1">
        <f t="shared" si="2"/>
        <v>2.1966395758442112</v>
      </c>
      <c r="AE12" s="1">
        <f t="shared" si="3"/>
        <v>2.1966395758442112</v>
      </c>
      <c r="AF12" s="1">
        <f>'[1]资源-钻石'!$V9/'[1]资源-钻石'!$T9</f>
        <v>2.0761374816109299</v>
      </c>
      <c r="AG12" s="1">
        <f>AE12/[18]实力验证!AE12</f>
        <v>1.0495575806482866</v>
      </c>
      <c r="AH12" s="48">
        <v>6</v>
      </c>
      <c r="AI12" s="1">
        <f t="shared" si="4"/>
        <v>4.7459763001473565</v>
      </c>
      <c r="AJ12" s="1">
        <f t="shared" si="5"/>
        <v>4.7459763001473565</v>
      </c>
      <c r="AK12" s="1">
        <f>'[1]资源-钻石'!$W9/'[1]资源-钻石'!$T9</f>
        <v>5.0361436713356431</v>
      </c>
      <c r="AL12" s="1">
        <f>AJ12/[18]实力验证!AJ12</f>
        <v>1.1179654021654211</v>
      </c>
      <c r="AM12" s="48">
        <v>6</v>
      </c>
      <c r="AN12" s="1">
        <f t="shared" si="6"/>
        <v>12.320668060583808</v>
      </c>
      <c r="AO12" s="1">
        <f t="shared" si="7"/>
        <v>12.320668060583808</v>
      </c>
      <c r="AP12" s="1">
        <f>'[1]资源-钻石'!$X9/'[1]资源-钻石'!$T9</f>
        <v>11.569037285460848</v>
      </c>
      <c r="AQ12" s="1">
        <f>AO12/[18]实力验证!AO12</f>
        <v>1.1727259292454997</v>
      </c>
    </row>
    <row r="13" spans="2:43" x14ac:dyDescent="0.15">
      <c r="B13" s="43">
        <v>7</v>
      </c>
      <c r="C13" s="1">
        <f>非r将兵属性验证!BK13</f>
        <v>113931844.66107659</v>
      </c>
      <c r="D13" s="1">
        <f>非r将兵属性验证!BU13</f>
        <v>75223705.825417668</v>
      </c>
      <c r="F13" s="43">
        <v>7</v>
      </c>
      <c r="G13" s="1">
        <f>小r将兵属性验证!BK13</f>
        <v>166233712.40931928</v>
      </c>
      <c r="H13" s="1">
        <f>小r将兵属性验证!BU13</f>
        <v>96075054.628836587</v>
      </c>
      <c r="J13" s="43">
        <v>7</v>
      </c>
      <c r="K13" s="1">
        <f>中r将兵属性验证!BK13</f>
        <v>297971376.84678096</v>
      </c>
      <c r="L13" s="1">
        <f>中r将兵属性验证!BU13</f>
        <v>146822202.13033497</v>
      </c>
      <c r="N13" s="43">
        <v>7</v>
      </c>
      <c r="O13" s="1">
        <f>大r将兵属性验证!BK13</f>
        <v>671925526.0969137</v>
      </c>
      <c r="P13" s="1">
        <f>大r将兵属性验证!BU13</f>
        <v>251842578.53438324</v>
      </c>
      <c r="R13" s="43">
        <v>7</v>
      </c>
      <c r="S13" s="1">
        <f>超r将兵属性验证!BK13</f>
        <v>1715359231.1808047</v>
      </c>
      <c r="T13" s="1">
        <f>超r将兵属性验证!BU13</f>
        <v>558024434.89420378</v>
      </c>
      <c r="X13" s="48">
        <v>7</v>
      </c>
      <c r="Y13" s="1">
        <f t="shared" si="0"/>
        <v>1.3867357651600329</v>
      </c>
      <c r="Z13" s="1">
        <f t="shared" si="1"/>
        <v>1.3867357651600329</v>
      </c>
      <c r="AA13" s="1">
        <f>'[1]资源-钻石'!$U10/'[1]资源-钻石'!$T10</f>
        <v>1.3248113506413668</v>
      </c>
      <c r="AB13" s="1">
        <f>Z13/[18]实力验证!Z13</f>
        <v>1.0267687802821099</v>
      </c>
      <c r="AC13" s="48">
        <v>7</v>
      </c>
      <c r="AD13" s="1">
        <f t="shared" si="2"/>
        <v>2.351469876686882</v>
      </c>
      <c r="AE13" s="1">
        <f t="shared" si="3"/>
        <v>2.351469876686882</v>
      </c>
      <c r="AF13" s="1">
        <f>'[1]资源-钻石'!$V10/'[1]资源-钻石'!$T10</f>
        <v>2.0681055347014157</v>
      </c>
      <c r="AG13" s="1">
        <f>AE13/[18]实力验证!AE13</f>
        <v>1.0589763768706084</v>
      </c>
      <c r="AH13" s="48">
        <v>7</v>
      </c>
      <c r="AI13" s="1">
        <f t="shared" si="4"/>
        <v>4.8836426013163923</v>
      </c>
      <c r="AJ13" s="1">
        <f t="shared" si="5"/>
        <v>4.8836426013163923</v>
      </c>
      <c r="AK13" s="1">
        <f>'[1]资源-钻石'!$W10/'[1]资源-钻石'!$T10</f>
        <v>5.016677447283592</v>
      </c>
      <c r="AL13" s="1">
        <f>AJ13/[18]实力验证!AJ13</f>
        <v>1.1298921887041538</v>
      </c>
      <c r="AM13" s="48">
        <v>7</v>
      </c>
      <c r="AN13" s="1">
        <f t="shared" si="6"/>
        <v>12.018593481544855</v>
      </c>
      <c r="AO13" s="1">
        <f t="shared" si="7"/>
        <v>12.018593481544855</v>
      </c>
      <c r="AP13" s="1">
        <f>'[1]资源-钻石'!$X10/'[1]资源-钻石'!$T10</f>
        <v>11.529750167235372</v>
      </c>
      <c r="AQ13" s="1">
        <f>AO13/[18]实力验证!AO13</f>
        <v>1.1695578916975289</v>
      </c>
    </row>
    <row r="14" spans="2:43" x14ac:dyDescent="0.15">
      <c r="B14" s="43">
        <v>8</v>
      </c>
      <c r="C14" s="1">
        <f>非r将兵属性验证!BK14</f>
        <v>144787875.38377997</v>
      </c>
      <c r="D14" s="1">
        <f>非r将兵属性验证!BU14</f>
        <v>88657377.364729956</v>
      </c>
      <c r="F14" s="43">
        <v>8</v>
      </c>
      <c r="G14" s="1">
        <f>小r将兵属性验证!BK14</f>
        <v>214544279.3456296</v>
      </c>
      <c r="H14" s="1">
        <f>小r将兵属性验证!BU14</f>
        <v>114040851.89482985</v>
      </c>
      <c r="J14" s="43">
        <v>8</v>
      </c>
      <c r="K14" s="1">
        <f>中r将兵属性验证!BK14</f>
        <v>371943319.34144717</v>
      </c>
      <c r="L14" s="1">
        <f>中r将兵属性验证!BU14</f>
        <v>172032327.51381695</v>
      </c>
      <c r="N14" s="43">
        <v>8</v>
      </c>
      <c r="O14" s="1">
        <f>大r将兵属性验证!BK14</f>
        <v>830083410.63643682</v>
      </c>
      <c r="P14" s="1">
        <f>大r将兵属性验证!BU14</f>
        <v>294255938.68051159</v>
      </c>
      <c r="R14" s="43">
        <v>8</v>
      </c>
      <c r="S14" s="1">
        <f>超r将兵属性验证!BK14</f>
        <v>2017012816.9306326</v>
      </c>
      <c r="T14" s="1">
        <f>超r将兵属性验证!BU14</f>
        <v>654694335.89434659</v>
      </c>
      <c r="X14" s="48">
        <v>8</v>
      </c>
      <c r="Y14" s="1">
        <f t="shared" si="0"/>
        <v>1.4075468546556544</v>
      </c>
      <c r="Z14" s="1">
        <f t="shared" si="1"/>
        <v>1.4075468546556544</v>
      </c>
      <c r="AA14" s="1">
        <f>'[1]资源-钻石'!$U11/'[1]资源-钻石'!$T11</f>
        <v>1.3370760836683484</v>
      </c>
      <c r="AB14" s="1">
        <f>Z14/[18]实力验证!Z14</f>
        <v>1.0256597898561415</v>
      </c>
      <c r="AC14" s="48">
        <v>8</v>
      </c>
      <c r="AD14" s="1">
        <f t="shared" si="2"/>
        <v>2.3302065064535191</v>
      </c>
      <c r="AE14" s="1">
        <f t="shared" si="3"/>
        <v>2.3302065064535191</v>
      </c>
      <c r="AF14" s="1">
        <f>'[1]资源-钻石'!$V11/'[1]资源-钻石'!$T11</f>
        <v>2.0990353137563065</v>
      </c>
      <c r="AG14" s="1">
        <f>AE14/[18]实力验证!AE14</f>
        <v>1.0560445469416644</v>
      </c>
      <c r="AH14" s="48">
        <v>8</v>
      </c>
      <c r="AI14" s="1">
        <f t="shared" si="4"/>
        <v>4.8162870569409124</v>
      </c>
      <c r="AJ14" s="1">
        <f t="shared" si="5"/>
        <v>4.8162870569409124</v>
      </c>
      <c r="AK14" s="1">
        <f>'[1]资源-钻石'!$W11/'[1]资源-钻石'!$T11</f>
        <v>5.1340955088464213</v>
      </c>
      <c r="AL14" s="1">
        <f>AJ14/[18]实力验证!AJ14</f>
        <v>1.1313248030158443</v>
      </c>
      <c r="AM14" s="48">
        <v>8</v>
      </c>
      <c r="AN14" s="1">
        <f t="shared" si="6"/>
        <v>11.444684016355662</v>
      </c>
      <c r="AO14" s="1">
        <f t="shared" si="7"/>
        <v>11.444684016355662</v>
      </c>
      <c r="AP14" s="1">
        <f>'[1]资源-钻石'!$X11/'[1]资源-钻石'!$T11</f>
        <v>11.836178660490242</v>
      </c>
      <c r="AQ14" s="1">
        <f>AO14/[18]实力验证!AO14</f>
        <v>1.1610059595224036</v>
      </c>
    </row>
    <row r="15" spans="2:43" x14ac:dyDescent="0.15">
      <c r="B15" s="43">
        <v>9</v>
      </c>
      <c r="C15" s="1">
        <f>非r将兵属性验证!BK15</f>
        <v>177344047.38236332</v>
      </c>
      <c r="D15" s="1">
        <f>非r将兵属性验证!BU15</f>
        <v>102444273.23835865</v>
      </c>
      <c r="F15" s="43">
        <v>9</v>
      </c>
      <c r="G15" s="1">
        <f>小r将兵属性验证!BK15</f>
        <v>266711530.84891629</v>
      </c>
      <c r="H15" s="1">
        <f>小r将兵属性验证!BU15</f>
        <v>132214749.13390727</v>
      </c>
      <c r="J15" s="43">
        <v>9</v>
      </c>
      <c r="K15" s="1">
        <f>中r将兵属性验证!BK15</f>
        <v>449454084.92471468</v>
      </c>
      <c r="L15" s="1">
        <f>中r将兵属性验证!BU15</f>
        <v>197729604.02596089</v>
      </c>
      <c r="N15" s="43">
        <v>9</v>
      </c>
      <c r="O15" s="1">
        <f>大r将兵属性验证!BK15</f>
        <v>955951607.87225389</v>
      </c>
      <c r="P15" s="1">
        <f>大r将兵属性验证!BU15</f>
        <v>336688807.07300073</v>
      </c>
      <c r="R15" s="43">
        <v>9</v>
      </c>
      <c r="S15" s="1">
        <f>超r将兵属性验证!BK15</f>
        <v>2298531391.2868204</v>
      </c>
      <c r="T15" s="1">
        <f>超r将兵属性验证!BU15</f>
        <v>745450296.6756053</v>
      </c>
      <c r="X15" s="48">
        <v>9</v>
      </c>
      <c r="Y15" s="1">
        <f t="shared" si="0"/>
        <v>1.4258146269214853</v>
      </c>
      <c r="Z15" s="1">
        <f t="shared" si="1"/>
        <v>1.4258146269214853</v>
      </c>
      <c r="AA15" s="1">
        <f>'[1]资源-钻石'!$U12/'[1]资源-钻石'!$T12</f>
        <v>1.3429307888481661</v>
      </c>
      <c r="AB15" s="1">
        <f>Z15/[18]实力验证!Z15</f>
        <v>1.0250237474408992</v>
      </c>
      <c r="AC15" s="48">
        <v>9</v>
      </c>
      <c r="AD15" s="1">
        <f t="shared" si="2"/>
        <v>2.3131190305402023</v>
      </c>
      <c r="AE15" s="1">
        <f t="shared" si="3"/>
        <v>2.3131190305402023</v>
      </c>
      <c r="AF15" s="1">
        <f>'[1]资源-钻石'!$V12/'[1]资源-钻石'!$T12</f>
        <v>2.1209904581806218</v>
      </c>
      <c r="AG15" s="1">
        <f>AE15/[18]实力验证!AE15</f>
        <v>1.0531852531693935</v>
      </c>
      <c r="AH15" s="48">
        <v>9</v>
      </c>
      <c r="AI15" s="1">
        <f t="shared" si="4"/>
        <v>4.6200656699231706</v>
      </c>
      <c r="AJ15" s="1">
        <f t="shared" si="5"/>
        <v>4.6200656699231706</v>
      </c>
      <c r="AK15" s="1">
        <f>'[1]资源-钻石'!$W12/'[1]资源-钻石'!$T12</f>
        <v>5.2280147377726598</v>
      </c>
      <c r="AL15" s="1">
        <f>AJ15/[18]实力验证!AJ15</f>
        <v>1.1214751106457808</v>
      </c>
      <c r="AM15" s="48">
        <v>9</v>
      </c>
      <c r="AN15" s="1">
        <f t="shared" si="6"/>
        <v>10.879588115791348</v>
      </c>
      <c r="AO15" s="1">
        <f t="shared" si="7"/>
        <v>10.879588115791348</v>
      </c>
      <c r="AP15" s="1">
        <f>'[1]资源-钻石'!$X12/'[1]资源-钻石'!$T12</f>
        <v>12.092322012107253</v>
      </c>
      <c r="AQ15" s="1">
        <f>AO15/[18]实力验证!AO15</f>
        <v>1.1541963317209472</v>
      </c>
    </row>
    <row r="16" spans="2:43" x14ac:dyDescent="0.15">
      <c r="B16" s="43">
        <v>10</v>
      </c>
      <c r="C16" s="1">
        <f>非r将兵属性验证!BK16</f>
        <v>213570591.00075158</v>
      </c>
      <c r="D16" s="1">
        <f>非r将兵属性验证!BU16</f>
        <v>116668038.31749059</v>
      </c>
      <c r="F16" s="43">
        <v>10</v>
      </c>
      <c r="G16" s="1">
        <f>小r将兵属性验证!BK16</f>
        <v>324964636.61135489</v>
      </c>
      <c r="H16" s="1">
        <f>小r将兵属性验证!BU16</f>
        <v>150730035.10711342</v>
      </c>
      <c r="J16" s="43">
        <v>10</v>
      </c>
      <c r="K16" s="1">
        <f>中r将兵属性验证!BK16</f>
        <v>530816857.28705466</v>
      </c>
      <c r="L16" s="1">
        <f>中r将兵属性验证!BU16</f>
        <v>224125260.00595346</v>
      </c>
      <c r="N16" s="43">
        <v>10</v>
      </c>
      <c r="O16" s="1">
        <f>大r将兵属性验证!BK16</f>
        <v>1085367179.9260681</v>
      </c>
      <c r="P16" s="1">
        <f>大r将兵属性验证!BU16</f>
        <v>381564059.79718244</v>
      </c>
      <c r="R16" s="43">
        <v>10</v>
      </c>
      <c r="S16" s="1">
        <f>超r将兵属性验证!BK16</f>
        <v>2723001991.6431665</v>
      </c>
      <c r="T16" s="1">
        <f>超r将兵属性验证!BU16</f>
        <v>860605754.06101</v>
      </c>
      <c r="X16" s="48">
        <v>10</v>
      </c>
      <c r="Y16" s="1">
        <f t="shared" si="0"/>
        <v>1.4404573828946401</v>
      </c>
      <c r="Z16" s="1">
        <f t="shared" si="1"/>
        <v>1.4404573828946401</v>
      </c>
      <c r="AA16" s="1">
        <f>'[1]资源-钻石'!$U13/'[1]资源-钻石'!$T13</f>
        <v>1.347980396538329</v>
      </c>
      <c r="AB16" s="1">
        <f>Z16/[18]实力验证!Z16</f>
        <v>1.02490638007701</v>
      </c>
      <c r="AC16" s="48">
        <v>10</v>
      </c>
      <c r="AD16" s="1">
        <f t="shared" si="2"/>
        <v>2.2860502989960341</v>
      </c>
      <c r="AE16" s="1">
        <f t="shared" si="3"/>
        <v>2.2860502989960341</v>
      </c>
      <c r="AF16" s="1">
        <f>'[1]资源-钻石'!$V13/'[1]资源-钻石'!$T13</f>
        <v>2.1399264870187333</v>
      </c>
      <c r="AG16" s="1">
        <f>AE16/[18]实力验证!AE16</f>
        <v>1.0513722852733114</v>
      </c>
      <c r="AH16" s="48">
        <v>10</v>
      </c>
      <c r="AI16" s="1">
        <f t="shared" si="4"/>
        <v>4.4420340611019427</v>
      </c>
      <c r="AJ16" s="1">
        <f t="shared" si="5"/>
        <v>4.4420340611019427</v>
      </c>
      <c r="AK16" s="1">
        <f>'[1]资源-钻石'!$W13/'[1]资源-钻石'!$T13</f>
        <v>5.3090188611356908</v>
      </c>
      <c r="AL16" s="1">
        <f>AJ16/[18]实力验证!AJ16</f>
        <v>1.112840394943414</v>
      </c>
      <c r="AM16" s="48">
        <v>10</v>
      </c>
      <c r="AN16" s="1">
        <f t="shared" si="6"/>
        <v>10.85157043287855</v>
      </c>
      <c r="AO16" s="1">
        <f t="shared" si="7"/>
        <v>10.85157043287855</v>
      </c>
      <c r="AP16" s="1">
        <f>'[1]资源-钻石'!$X13/'[1]资源-钻石'!$T13</f>
        <v>12.313242348551887</v>
      </c>
      <c r="AQ16" s="1">
        <f>AO16/[18]实力验证!AO16</f>
        <v>1.19862608066719</v>
      </c>
    </row>
    <row r="17" spans="2:43" x14ac:dyDescent="0.15">
      <c r="B17" s="43">
        <v>11</v>
      </c>
      <c r="C17" s="1">
        <f>非r将兵属性验证!BK17</f>
        <v>258734620.29616731</v>
      </c>
      <c r="D17" s="1">
        <f>非r将兵属性验证!BU17</f>
        <v>131823582.111081</v>
      </c>
      <c r="F17" s="43">
        <v>11</v>
      </c>
      <c r="G17" s="1">
        <f>小r将兵属性验证!BK17</f>
        <v>387145596.74767751</v>
      </c>
      <c r="H17" s="1">
        <f>小r将兵属性验证!BU17</f>
        <v>169673961.4119055</v>
      </c>
      <c r="J17" s="43">
        <v>11</v>
      </c>
      <c r="K17" s="1">
        <f>中r将兵属性验证!BK17</f>
        <v>605709769.90622532</v>
      </c>
      <c r="L17" s="1">
        <f>中r将兵属性验证!BU17</f>
        <v>250155274.1326904</v>
      </c>
      <c r="N17" s="43">
        <v>11</v>
      </c>
      <c r="O17" s="1">
        <f>大r将兵属性验证!BK17</f>
        <v>1222782543.0787094</v>
      </c>
      <c r="P17" s="1">
        <f>大r将兵属性验证!BU17</f>
        <v>429113437.55794024</v>
      </c>
      <c r="R17" s="43">
        <v>11</v>
      </c>
      <c r="S17" s="1">
        <f>超r将兵属性验证!BK17</f>
        <v>3178661248.3687129</v>
      </c>
      <c r="T17" s="1">
        <f>超r将兵属性验证!BU17</f>
        <v>985079478.5793463</v>
      </c>
      <c r="X17" s="48">
        <v>11</v>
      </c>
      <c r="Y17" s="1">
        <f t="shared" si="0"/>
        <v>1.4257018665273564</v>
      </c>
      <c r="Z17" s="1">
        <f t="shared" si="1"/>
        <v>1.4257018665273564</v>
      </c>
      <c r="AA17" s="1">
        <f>'[1]资源-钻石'!$U14/'[1]资源-钻石'!$T14</f>
        <v>1.3523802900688862</v>
      </c>
      <c r="AB17" s="1">
        <f>Z17/[18]实力验证!Z17</f>
        <v>1.0282219936847263</v>
      </c>
      <c r="AC17" s="48">
        <v>11</v>
      </c>
      <c r="AD17" s="1">
        <f t="shared" si="2"/>
        <v>2.19138924432696</v>
      </c>
      <c r="AE17" s="1">
        <f t="shared" si="3"/>
        <v>2.19138924432696</v>
      </c>
      <c r="AF17" s="1">
        <f>'[1]资源-钻石'!$V14/'[1]资源-钻石'!$T14</f>
        <v>2.156426087758323</v>
      </c>
      <c r="AG17" s="1">
        <f>AE17/[18]实力验证!AE17</f>
        <v>1.0496234347323647</v>
      </c>
      <c r="AH17" s="48">
        <v>11</v>
      </c>
      <c r="AI17" s="1">
        <f t="shared" si="4"/>
        <v>4.2295769758643083</v>
      </c>
      <c r="AJ17" s="1">
        <f t="shared" si="5"/>
        <v>4.2295769758643083</v>
      </c>
      <c r="AK17" s="1">
        <f>'[1]资源-钻石'!$W14/'[1]资源-钻石'!$T14</f>
        <v>5.3796004865217144</v>
      </c>
      <c r="AL17" s="1">
        <f>AJ17/[18]实力验证!AJ17</f>
        <v>1.1102862226295502</v>
      </c>
      <c r="AM17" s="48">
        <v>11</v>
      </c>
      <c r="AN17" s="1">
        <f t="shared" si="6"/>
        <v>10.660999311458284</v>
      </c>
      <c r="AO17" s="1">
        <f t="shared" si="7"/>
        <v>10.660999311458284</v>
      </c>
      <c r="AP17" s="1">
        <f>'[1]资源-钻石'!$X14/'[1]资源-钻石'!$T14</f>
        <v>12.505737690513765</v>
      </c>
      <c r="AQ17" s="1">
        <f>AO17/[18]实力验证!AO17</f>
        <v>1.2506906021565474</v>
      </c>
    </row>
    <row r="18" spans="2:43" x14ac:dyDescent="0.15">
      <c r="B18" s="1">
        <v>12</v>
      </c>
      <c r="C18" s="1">
        <f>非r将兵属性验证!BK18</f>
        <v>308756856.31659281</v>
      </c>
      <c r="D18" s="1">
        <f>非r将兵属性验证!BU18</f>
        <v>147424115.12768418</v>
      </c>
      <c r="F18" s="1">
        <v>12</v>
      </c>
      <c r="G18" s="1">
        <f>小r将兵属性验证!BK18</f>
        <v>452638654.37691295</v>
      </c>
      <c r="H18" s="1">
        <f>小r将兵属性验证!BU18</f>
        <v>189021527.7897625</v>
      </c>
      <c r="J18" s="1">
        <v>12</v>
      </c>
      <c r="K18" s="1">
        <f>中r将兵属性验证!BK18</f>
        <v>662247069.04867697</v>
      </c>
      <c r="L18" s="1">
        <f>中r将兵属性验证!BU18</f>
        <v>275580475.86783165</v>
      </c>
      <c r="N18" s="1">
        <v>12</v>
      </c>
      <c r="O18" s="1">
        <f>大r将兵属性验证!BK18</f>
        <v>1355617579.3945343</v>
      </c>
      <c r="P18" s="1">
        <f>大r将兵属性验证!BU18</f>
        <v>476499988.77379292</v>
      </c>
      <c r="R18" s="1">
        <v>12</v>
      </c>
      <c r="S18" s="1">
        <f>超r将兵属性验证!BK18</f>
        <v>3648910870.1164842</v>
      </c>
      <c r="T18" s="1">
        <f>超r将兵属性验证!BU18</f>
        <v>1124177063.6150088</v>
      </c>
      <c r="X18" s="15">
        <v>12</v>
      </c>
      <c r="Y18" s="1">
        <f t="shared" si="0"/>
        <v>1.4065912923442818</v>
      </c>
      <c r="Z18" s="1">
        <f t="shared" si="1"/>
        <v>1.4065912923442818</v>
      </c>
      <c r="AA18" s="1">
        <f>'[1]资源-钻石'!$U15/'[1]资源-钻石'!$T15</f>
        <v>1.3562482844708945</v>
      </c>
      <c r="AB18" s="1">
        <f>Z18/[18]实力验证!Z18</f>
        <v>1.0318878260698641</v>
      </c>
      <c r="AC18" s="15">
        <v>12</v>
      </c>
      <c r="AD18" s="1">
        <f t="shared" si="2"/>
        <v>2.055823463980381</v>
      </c>
      <c r="AE18" s="1">
        <f t="shared" si="3"/>
        <v>2.055823463980381</v>
      </c>
      <c r="AF18" s="1">
        <f>'[1]资源-钻石'!$V15/'[1]资源-钻石'!$T15</f>
        <v>2.1709310667658546</v>
      </c>
      <c r="AG18" s="1">
        <f>AE18/[18]实力验证!AE18</f>
        <v>1.0427067584286926</v>
      </c>
      <c r="AH18" s="15">
        <v>12</v>
      </c>
      <c r="AI18" s="1">
        <f t="shared" si="4"/>
        <v>4.0162077834325505</v>
      </c>
      <c r="AJ18" s="1">
        <f t="shared" si="5"/>
        <v>4.0162077834325505</v>
      </c>
      <c r="AK18" s="1">
        <f>'[1]资源-钻石'!$W15/'[1]资源-钻石'!$T15</f>
        <v>5.4416495633872666</v>
      </c>
      <c r="AL18" s="1">
        <f>AJ18/[18]实力验证!AJ18</f>
        <v>1.1081881756652798</v>
      </c>
      <c r="AM18" s="15">
        <v>12</v>
      </c>
      <c r="AN18" s="1">
        <f t="shared" si="6"/>
        <v>10.463145620957867</v>
      </c>
      <c r="AO18" s="1">
        <f t="shared" si="7"/>
        <v>10.463145620957867</v>
      </c>
      <c r="AP18" s="1">
        <f>'[1]资源-钻石'!$X15/'[1]资源-钻石'!$T15</f>
        <v>12.674962445601635</v>
      </c>
      <c r="AQ18" s="1">
        <f>AO18/[18]实力验证!AO18</f>
        <v>1.3005646536088433</v>
      </c>
    </row>
    <row r="19" spans="2:43" x14ac:dyDescent="0.15">
      <c r="B19" s="1">
        <v>13</v>
      </c>
      <c r="C19" s="1">
        <f>非r将兵属性验证!BK19</f>
        <v>361756622.64861315</v>
      </c>
      <c r="D19" s="1">
        <f>非r将兵属性验证!BU19</f>
        <v>163185273.54032266</v>
      </c>
      <c r="F19" s="1">
        <v>13</v>
      </c>
      <c r="G19" s="1">
        <f>小r将兵属性验证!BK19</f>
        <v>516686141.73893493</v>
      </c>
      <c r="H19" s="1">
        <f>小r将兵属性验证!BU19</f>
        <v>208195903.80702427</v>
      </c>
      <c r="J19" s="1">
        <v>13</v>
      </c>
      <c r="K19" s="1">
        <f>中r将兵属性验证!BK19</f>
        <v>717757968.22017562</v>
      </c>
      <c r="L19" s="1">
        <f>中r将兵属性验证!BU19</f>
        <v>301053693.15281928</v>
      </c>
      <c r="N19" s="1">
        <v>13</v>
      </c>
      <c r="O19" s="1">
        <f>大r将兵属性验证!BK19</f>
        <v>1485830882.2756906</v>
      </c>
      <c r="P19" s="1">
        <f>大r将兵属性验证!BU19</f>
        <v>523560294.29940856</v>
      </c>
      <c r="R19" s="1">
        <v>13</v>
      </c>
      <c r="S19" s="1">
        <f>超r将兵属性验证!BK19</f>
        <v>4134761071.897964</v>
      </c>
      <c r="T19" s="1">
        <f>超r将兵属性验证!BU19</f>
        <v>1269394300.0181806</v>
      </c>
      <c r="X19" s="15">
        <v>13</v>
      </c>
      <c r="Y19" s="1">
        <f t="shared" si="0"/>
        <v>1.3808805332715555</v>
      </c>
      <c r="Z19" s="1">
        <f t="shared" si="1"/>
        <v>1.3808805332715555</v>
      </c>
      <c r="AA19" s="1">
        <f>'[1]资源-钻石'!$U16/'[1]资源-钻石'!$T16</f>
        <v>1.3596753333010432</v>
      </c>
      <c r="AB19" s="1">
        <f>Z19/[18]实力验证!Z19</f>
        <v>1.0331855821022409</v>
      </c>
      <c r="AC19" s="15">
        <v>13</v>
      </c>
      <c r="AD19" s="1">
        <f t="shared" si="2"/>
        <v>1.9408084375995522</v>
      </c>
      <c r="AE19" s="1">
        <f t="shared" si="3"/>
        <v>1.9408084375995522</v>
      </c>
      <c r="AF19" s="1">
        <f>'[1]资源-钻石'!$V16/'[1]资源-钻石'!$T16</f>
        <v>2.1837824998789115</v>
      </c>
      <c r="AG19" s="1">
        <f>AE19/[18]实力验证!AE19</f>
        <v>1.0360932936072917</v>
      </c>
      <c r="AH19" s="15">
        <v>13</v>
      </c>
      <c r="AI19" s="1">
        <f t="shared" si="4"/>
        <v>3.8278354064768414</v>
      </c>
      <c r="AJ19" s="1">
        <f t="shared" si="5"/>
        <v>3.8278354064768414</v>
      </c>
      <c r="AK19" s="1">
        <f>'[1]资源-钻石'!$W16/'[1]资源-钻石'!$T16</f>
        <v>5.4966251383708986</v>
      </c>
      <c r="AL19" s="1">
        <f>AJ19/[18]实力验证!AJ19</f>
        <v>1.1057345218664831</v>
      </c>
      <c r="AM19" s="15">
        <v>13</v>
      </c>
      <c r="AN19" s="1">
        <f t="shared" si="6"/>
        <v>10.294768642301497</v>
      </c>
      <c r="AO19" s="1">
        <f t="shared" si="7"/>
        <v>10.294768642301497</v>
      </c>
      <c r="AP19" s="1">
        <f>'[1]资源-钻石'!$X16/'[1]资源-钻石'!$T16</f>
        <v>12.824895831920633</v>
      </c>
      <c r="AQ19" s="1">
        <f>AO19/[18]实力验证!AO19</f>
        <v>1.3464357560253737</v>
      </c>
    </row>
    <row r="20" spans="2:43" x14ac:dyDescent="0.15">
      <c r="B20" s="1">
        <v>14</v>
      </c>
      <c r="C20" s="1">
        <f>非r将兵属性验证!BK20</f>
        <v>417315412.02114457</v>
      </c>
      <c r="D20" s="1">
        <f>非r将兵属性验证!BU20</f>
        <v>179164444.50353819</v>
      </c>
      <c r="F20" s="1">
        <v>14</v>
      </c>
      <c r="G20" s="1">
        <f>小r将兵属性验证!BK20</f>
        <v>557208778.34552193</v>
      </c>
      <c r="H20" s="1">
        <f>小r将兵属性验证!BU20</f>
        <v>226173321.03938118</v>
      </c>
      <c r="J20" s="1">
        <v>14</v>
      </c>
      <c r="K20" s="1">
        <f>中r将兵属性验证!BK20</f>
        <v>775132946.82279921</v>
      </c>
      <c r="L20" s="1">
        <f>中r将兵属性验证!BU20</f>
        <v>327675812.26650923</v>
      </c>
      <c r="N20" s="1">
        <v>14</v>
      </c>
      <c r="O20" s="1">
        <f>大r将兵属性验证!BK20</f>
        <v>1618873030.7700377</v>
      </c>
      <c r="P20" s="1">
        <f>大r将兵属性验证!BU20</f>
        <v>571618382.38939643</v>
      </c>
      <c r="R20" s="1">
        <v>14</v>
      </c>
      <c r="S20" s="1">
        <f>超r将兵属性验证!BK20</f>
        <v>4621870860.3666248</v>
      </c>
      <c r="T20" s="1">
        <f>超r将兵属性验证!BU20</f>
        <v>1417187966.0991061</v>
      </c>
      <c r="X20" s="15">
        <v>14</v>
      </c>
      <c r="Y20" s="1">
        <f t="shared" si="0"/>
        <v>1.3133420866031982</v>
      </c>
      <c r="Z20" s="1">
        <f t="shared" si="1"/>
        <v>1.3133420866031982</v>
      </c>
      <c r="AA20" s="1">
        <f>'[1]资源-钻石'!$U17/'[1]资源-钻石'!$T17</f>
        <v>1.3626026954767723</v>
      </c>
      <c r="AB20" s="1">
        <f>Z20/[18]实力验证!Z20</f>
        <v>1.0253554485850698</v>
      </c>
      <c r="AC20" s="15">
        <v>14</v>
      </c>
      <c r="AD20" s="1">
        <f t="shared" si="2"/>
        <v>1.8488616958746762</v>
      </c>
      <c r="AE20" s="1">
        <f t="shared" si="3"/>
        <v>1.8488616958746762</v>
      </c>
      <c r="AF20" s="1">
        <f>'[1]资源-钻石'!$V17/'[1]资源-钻石'!$T17</f>
        <v>2.1932274435818022</v>
      </c>
      <c r="AG20" s="1">
        <f>AE20/[18]实力验证!AE20</f>
        <v>1.02947239965903</v>
      </c>
      <c r="AH20" s="15">
        <v>14</v>
      </c>
      <c r="AI20" s="1">
        <f t="shared" si="4"/>
        <v>3.6723644381254812</v>
      </c>
      <c r="AJ20" s="1">
        <f t="shared" si="5"/>
        <v>3.6723644381254812</v>
      </c>
      <c r="AK20" s="1">
        <f>'[1]资源-钻石'!$W17/'[1]资源-钻石'!$T17</f>
        <v>5.5391139127296656</v>
      </c>
      <c r="AL20" s="1">
        <f>AJ20/[18]实力验证!AJ20</f>
        <v>1.1033507500610098</v>
      </c>
      <c r="AM20" s="15">
        <v>14</v>
      </c>
      <c r="AN20" s="1">
        <f t="shared" si="6"/>
        <v>10.124497517236493</v>
      </c>
      <c r="AO20" s="1">
        <f t="shared" si="7"/>
        <v>10.124497517236493</v>
      </c>
      <c r="AP20" s="1">
        <f>'[1]资源-钻石'!$X17/'[1]资源-钻石'!$T17</f>
        <v>12.946022714244574</v>
      </c>
      <c r="AQ20" s="1">
        <f>AO20/[18]实力验证!AO20</f>
        <v>1.386614138387714</v>
      </c>
    </row>
    <row r="21" spans="2:43" x14ac:dyDescent="0.15">
      <c r="B21" s="1">
        <v>15</v>
      </c>
      <c r="C21" s="1">
        <f>非r将兵属性验证!BK21</f>
        <v>475217076.16020846</v>
      </c>
      <c r="D21" s="1">
        <f>非r将兵属性验证!BU21</f>
        <v>195408723.97250855</v>
      </c>
      <c r="F21" s="1">
        <v>15</v>
      </c>
      <c r="G21" s="1">
        <f>小r将兵属性验证!BK21</f>
        <v>594704913.53078425</v>
      </c>
      <c r="H21" s="1">
        <f>小r将兵属性验证!BU21</f>
        <v>243606375.48296455</v>
      </c>
      <c r="J21" s="1">
        <v>15</v>
      </c>
      <c r="K21" s="1">
        <f>中r将兵属性验证!BK21</f>
        <v>835258990.78764367</v>
      </c>
      <c r="L21" s="1">
        <f>中r将兵属性验证!BU21</f>
        <v>355796093.14056653</v>
      </c>
      <c r="N21" s="1">
        <v>15</v>
      </c>
      <c r="O21" s="1">
        <f>大r将兵属性验证!BK21</f>
        <v>1780576844.4896359</v>
      </c>
      <c r="P21" s="1">
        <f>大r将兵属性验证!BU21</f>
        <v>636372848.02339756</v>
      </c>
      <c r="R21" s="1">
        <v>15</v>
      </c>
      <c r="S21" s="1">
        <f>超r将兵属性验证!BK21</f>
        <v>5149804649.6448507</v>
      </c>
      <c r="T21" s="1">
        <f>超r将兵属性验证!BU21</f>
        <v>1589519144.3865738</v>
      </c>
      <c r="X21" s="15">
        <v>15</v>
      </c>
      <c r="Y21" s="1">
        <f t="shared" si="0"/>
        <v>1.2500433011194123</v>
      </c>
      <c r="Z21" s="1">
        <f t="shared" si="1"/>
        <v>1.2500433011194123</v>
      </c>
      <c r="AA21" s="1">
        <f>'[1]资源-钻石'!$U18/'[1]资源-钻石'!$T18</f>
        <v>1.3634541230644628</v>
      </c>
      <c r="AB21" s="1">
        <f>Z21/[18]实力验证!Z21</f>
        <v>1.018327573046087</v>
      </c>
      <c r="AC21" s="15">
        <v>15</v>
      </c>
      <c r="AD21" s="1">
        <f t="shared" si="2"/>
        <v>1.7760352847929504</v>
      </c>
      <c r="AE21" s="1">
        <f t="shared" si="3"/>
        <v>1.7760352847929504</v>
      </c>
      <c r="AF21" s="1">
        <f>'[1]资源-钻石'!$V18/'[1]资源-钻石'!$T18</f>
        <v>2.197952961491735</v>
      </c>
      <c r="AG21" s="1">
        <f>AE21/[18]实力验证!AE21</f>
        <v>1.0241766304050435</v>
      </c>
      <c r="AH21" s="15">
        <v>15</v>
      </c>
      <c r="AI21" s="1">
        <f t="shared" si="4"/>
        <v>3.6040213365407632</v>
      </c>
      <c r="AJ21" s="1">
        <f t="shared" si="5"/>
        <v>3.6040213365407632</v>
      </c>
      <c r="AK21" s="1">
        <f>'[1]资源-钻石'!$W18/'[1]资源-钻石'!$T18</f>
        <v>5.5572432241590866</v>
      </c>
      <c r="AL21" s="1">
        <f>AJ21/[18]实力验证!AJ21</f>
        <v>1.1216130721137108</v>
      </c>
      <c r="AM21" s="15">
        <v>15</v>
      </c>
      <c r="AN21" s="1">
        <f t="shared" si="6"/>
        <v>10.049305876239343</v>
      </c>
      <c r="AO21" s="1">
        <f t="shared" si="7"/>
        <v>10.049305876239343</v>
      </c>
      <c r="AP21" s="1">
        <f>'[1]资源-钻石'!$X18/'[1]资源-钻石'!$T18</f>
        <v>12.990217884070237</v>
      </c>
      <c r="AQ21" s="1">
        <f>AO21/[18]实力验证!AO21</f>
        <v>1.4367364067117638</v>
      </c>
    </row>
    <row r="22" spans="2:43" x14ac:dyDescent="0.15">
      <c r="B22" s="1">
        <v>16</v>
      </c>
      <c r="C22" s="1">
        <f>非r将兵属性验证!BK22</f>
        <v>508449906.77527738</v>
      </c>
      <c r="D22" s="1">
        <f>非r将兵属性验证!BU22</f>
        <v>210542693.40904412</v>
      </c>
      <c r="F22" s="1">
        <v>16</v>
      </c>
      <c r="G22" s="1">
        <f>小r将兵属性验证!BK22</f>
        <v>634043917.12150621</v>
      </c>
      <c r="H22" s="1">
        <f>小r将兵属性验证!BU22</f>
        <v>262490208.51041979</v>
      </c>
      <c r="J22" s="1">
        <v>16</v>
      </c>
      <c r="K22" s="1">
        <f>中r将兵属性验证!BK22</f>
        <v>897402894.87307632</v>
      </c>
      <c r="L22" s="1">
        <f>中r将兵属性验证!BU22</f>
        <v>385524042.35503</v>
      </c>
      <c r="N22" s="1">
        <v>16</v>
      </c>
      <c r="O22" s="1">
        <f>大r将兵属性验证!BK22</f>
        <v>1920436387.1667957</v>
      </c>
      <c r="P22" s="1">
        <f>大r将兵属性验证!BU22</f>
        <v>692325046.14519584</v>
      </c>
      <c r="R22" s="1">
        <v>16</v>
      </c>
      <c r="S22" s="1">
        <f>超r将兵属性验证!BK22</f>
        <v>5843994758.8035965</v>
      </c>
      <c r="T22" s="1">
        <f>超r将兵属性验证!BU22</f>
        <v>1849124390.7101324</v>
      </c>
      <c r="X22" s="48">
        <v>16</v>
      </c>
      <c r="Y22" s="1">
        <f t="shared" si="0"/>
        <v>1.2469309495008569</v>
      </c>
      <c r="Z22" s="1">
        <f t="shared" si="1"/>
        <v>1.2469309495008569</v>
      </c>
      <c r="AA22" s="1">
        <f>'[1]资源-钻石'!$U19/'[1]资源-钻石'!$T19</f>
        <v>1.3641052512896825</v>
      </c>
      <c r="AB22" s="1">
        <f>Z22/[18]实力验证!Z22</f>
        <v>1.0173205270176797</v>
      </c>
      <c r="AC22" s="48">
        <v>16</v>
      </c>
      <c r="AD22" s="1">
        <f t="shared" si="2"/>
        <v>1.7843395563448277</v>
      </c>
      <c r="AE22" s="1">
        <f t="shared" si="3"/>
        <v>1.7843395563448277</v>
      </c>
      <c r="AF22" s="1">
        <f>'[1]资源-钻石'!$V19/'[1]资源-钻石'!$T19</f>
        <v>2.2003946923363094</v>
      </c>
      <c r="AG22" s="1">
        <f>AE22/[18]实力验证!AE22</f>
        <v>1.0241454723145034</v>
      </c>
      <c r="AH22" s="48">
        <v>16</v>
      </c>
      <c r="AI22" s="1">
        <f t="shared" si="4"/>
        <v>3.633919782543217</v>
      </c>
      <c r="AJ22" s="1">
        <f t="shared" si="5"/>
        <v>3.633919782543217</v>
      </c>
      <c r="AK22" s="1">
        <f>'[1]资源-钻石'!$W19/'[1]资源-钻石'!$T19</f>
        <v>5.5676884061053205</v>
      </c>
      <c r="AL22" s="1">
        <f>AJ22/[18]实力验证!AJ22</f>
        <v>1.1313931672297302</v>
      </c>
      <c r="AM22" s="48">
        <v>16</v>
      </c>
      <c r="AN22" s="1">
        <f t="shared" si="6"/>
        <v>10.6998585903965</v>
      </c>
      <c r="AO22" s="1">
        <f t="shared" si="7"/>
        <v>10.6998585903965</v>
      </c>
      <c r="AP22" s="1">
        <f>'[1]资源-钻石'!$X19/'[1]资源-钻石'!$T19</f>
        <v>13.018704743923603</v>
      </c>
      <c r="AQ22" s="1">
        <f>AO22/[18]实力验证!AO22</f>
        <v>1.5362557133756374</v>
      </c>
    </row>
    <row r="23" spans="2:43" x14ac:dyDescent="0.15">
      <c r="B23" s="1">
        <v>17</v>
      </c>
      <c r="C23" s="1">
        <f>非r将兵属性验证!BK23</f>
        <v>541469626.42976725</v>
      </c>
      <c r="D23" s="1">
        <f>非r将兵属性验证!BU23</f>
        <v>225994931.97016168</v>
      </c>
      <c r="F23" s="1">
        <v>17</v>
      </c>
      <c r="G23" s="1">
        <f>小r将兵属性验证!BK23</f>
        <v>674400292.88251412</v>
      </c>
      <c r="H23" s="1">
        <f>小r将兵属性验证!BU23</f>
        <v>281705381.34509891</v>
      </c>
      <c r="J23" s="1">
        <v>17</v>
      </c>
      <c r="K23" s="1">
        <f>中r将兵属性验证!BK23</f>
        <v>959611187.31650436</v>
      </c>
      <c r="L23" s="1">
        <f>中r将兵属性验证!BU23</f>
        <v>416404561.42880398</v>
      </c>
      <c r="N23" s="1">
        <v>17</v>
      </c>
      <c r="O23" s="1">
        <f>大r将兵属性验证!BK23</f>
        <v>2088377539.758703</v>
      </c>
      <c r="P23" s="1">
        <f>大r将兵属性验证!BU23</f>
        <v>749549414.85156083</v>
      </c>
      <c r="R23" s="1">
        <v>17</v>
      </c>
      <c r="S23" s="1">
        <f>超r将兵属性验证!BK23</f>
        <v>6349804799.0393181</v>
      </c>
      <c r="T23" s="1">
        <f>超r将兵属性验证!BU23</f>
        <v>2025821643.8124254</v>
      </c>
      <c r="X23" s="48">
        <v>17</v>
      </c>
      <c r="Y23" s="1">
        <f t="shared" si="0"/>
        <v>1.245797820580768</v>
      </c>
      <c r="Z23" s="1">
        <f t="shared" si="1"/>
        <v>1.245797820580768</v>
      </c>
      <c r="AA23" s="1">
        <f>'[1]资源-钻石'!$U20/'[1]资源-钻石'!$T20</f>
        <v>1.3646959343503116</v>
      </c>
      <c r="AB23" s="1">
        <f>Z23/[18]实力验证!Z23</f>
        <v>1.0167112847758573</v>
      </c>
      <c r="AC23" s="48">
        <v>17</v>
      </c>
      <c r="AD23" s="1">
        <f t="shared" si="2"/>
        <v>1.7929371899780433</v>
      </c>
      <c r="AE23" s="1">
        <f t="shared" si="3"/>
        <v>1.7929371899780433</v>
      </c>
      <c r="AF23" s="1">
        <f>'[1]资源-钻石'!$V20/'[1]资源-钻石'!$T20</f>
        <v>2.2026097538136677</v>
      </c>
      <c r="AG23" s="1">
        <f>AE23/[18]实力验证!AE23</f>
        <v>1.0250391282133473</v>
      </c>
      <c r="AH23" s="48">
        <v>17</v>
      </c>
      <c r="AI23" s="1">
        <f t="shared" si="4"/>
        <v>3.6977954532871191</v>
      </c>
      <c r="AJ23" s="1">
        <f t="shared" si="5"/>
        <v>3.6977954532871191</v>
      </c>
      <c r="AK23" s="1">
        <f>'[1]资源-钻石'!$W20/'[1]资源-钻石'!$T20</f>
        <v>5.5771639468695779</v>
      </c>
      <c r="AL23" s="1">
        <f>AJ23/[18]实力验证!AJ23</f>
        <v>1.1511862002212099</v>
      </c>
      <c r="AM23" s="48">
        <v>17</v>
      </c>
      <c r="AN23" s="1">
        <f t="shared" si="6"/>
        <v>10.913372286941712</v>
      </c>
      <c r="AO23" s="1">
        <f t="shared" si="7"/>
        <v>10.913372286941712</v>
      </c>
      <c r="AP23" s="1">
        <f>'[1]资源-钻石'!$X20/'[1]资源-钻石'!$T20</f>
        <v>13.044547127826123</v>
      </c>
      <c r="AQ23" s="1">
        <f>AO23/[18]实力验证!AO23</f>
        <v>1.5748510213174611</v>
      </c>
    </row>
    <row r="24" spans="2:43" x14ac:dyDescent="0.15">
      <c r="B24" s="1">
        <v>18</v>
      </c>
      <c r="C24" s="1">
        <f>非r将兵属性验证!BK24</f>
        <v>574239287.51310909</v>
      </c>
      <c r="D24" s="1">
        <f>非r将兵属性验证!BU24</f>
        <v>241384564.49680284</v>
      </c>
      <c r="F24" s="1">
        <v>18</v>
      </c>
      <c r="G24" s="1">
        <f>小r将兵属性验证!BK24</f>
        <v>715299252.8528583</v>
      </c>
      <c r="H24" s="1">
        <f>小r将兵属性验证!BU24</f>
        <v>301258021.82894176</v>
      </c>
      <c r="J24" s="1">
        <v>18</v>
      </c>
      <c r="K24" s="1">
        <f>中r将兵属性验证!BK24</f>
        <v>1019613394.3116362</v>
      </c>
      <c r="L24" s="1">
        <f>中r将兵属性验证!BU24</f>
        <v>446525863.87137502</v>
      </c>
      <c r="N24" s="1">
        <v>18</v>
      </c>
      <c r="O24" s="1">
        <f>大r将兵属性验证!BK24</f>
        <v>2279164046.7379189</v>
      </c>
      <c r="P24" s="1">
        <f>大r将兵属性验证!BU24</f>
        <v>810689866.73007202</v>
      </c>
      <c r="R24" s="1">
        <v>18</v>
      </c>
      <c r="S24" s="1">
        <f>超r将兵属性验证!BK24</f>
        <v>6835464240.6883678</v>
      </c>
      <c r="T24" s="1">
        <f>超r将兵属性验证!BU24</f>
        <v>2661537099.864604</v>
      </c>
      <c r="X24" s="48">
        <v>18</v>
      </c>
      <c r="Y24" s="1">
        <f t="shared" si="0"/>
        <v>1.2463555009784661</v>
      </c>
      <c r="Z24" s="1">
        <f t="shared" si="1"/>
        <v>1.2463555009784661</v>
      </c>
      <c r="AA24" s="1">
        <f>'[1]资源-钻石'!$U21/'[1]资源-钻石'!$T21</f>
        <v>1.3652342157194375</v>
      </c>
      <c r="AB24" s="1">
        <f>Z24/[18]实力验证!Z24</f>
        <v>1.0154965362452204</v>
      </c>
      <c r="AC24" s="48">
        <v>18</v>
      </c>
      <c r="AD24" s="1">
        <f t="shared" si="2"/>
        <v>1.7975679040896833</v>
      </c>
      <c r="AE24" s="1">
        <f t="shared" si="3"/>
        <v>1.7975679040896833</v>
      </c>
      <c r="AF24" s="1">
        <f>'[1]资源-钻石'!$V21/'[1]资源-钻石'!$T21</f>
        <v>2.2046283089478904</v>
      </c>
      <c r="AG24" s="1">
        <f>AE24/[18]实力验证!AE24</f>
        <v>1.0259004244511256</v>
      </c>
      <c r="AH24" s="48">
        <v>18</v>
      </c>
      <c r="AI24" s="1">
        <f t="shared" si="4"/>
        <v>3.7883319692696302</v>
      </c>
      <c r="AJ24" s="1">
        <f t="shared" si="5"/>
        <v>3.7883319692696302</v>
      </c>
      <c r="AK24" s="1">
        <f>'[1]资源-钻石'!$W21/'[1]资源-钻石'!$T21</f>
        <v>5.585798877165975</v>
      </c>
      <c r="AL24" s="1">
        <f>AJ24/[18]实力验证!AJ24</f>
        <v>1.1786331915351294</v>
      </c>
      <c r="AM24" s="48">
        <v>18</v>
      </c>
      <c r="AN24" s="1">
        <f t="shared" si="6"/>
        <v>11.6438494499025</v>
      </c>
      <c r="AO24" s="1">
        <f t="shared" si="7"/>
        <v>11.6438494499025</v>
      </c>
      <c r="AP24" s="1">
        <f>'[1]资源-钻石'!$X21/'[1]资源-钻石'!$T21</f>
        <v>13.068096937725388</v>
      </c>
      <c r="AQ24" s="1">
        <f>AO24/[18]实力验证!AO24</f>
        <v>1.6907748519473886</v>
      </c>
    </row>
    <row r="25" spans="2:43" x14ac:dyDescent="0.15">
      <c r="B25" s="1">
        <v>19</v>
      </c>
      <c r="C25" s="1">
        <f>非r将兵属性验证!BK25</f>
        <v>606910700.66243887</v>
      </c>
      <c r="D25" s="1">
        <f>非r将兵属性验证!BU25</f>
        <v>256873249.71632746</v>
      </c>
      <c r="F25" s="1">
        <v>19</v>
      </c>
      <c r="G25" s="1">
        <f>小r将兵属性验证!BK25</f>
        <v>756507199.47567439</v>
      </c>
      <c r="H25" s="1">
        <f>小r将兵属性验证!BU25</f>
        <v>321315865.79822409</v>
      </c>
      <c r="J25" s="1">
        <v>19</v>
      </c>
      <c r="K25" s="1">
        <f>中r将兵属性验证!BK25</f>
        <v>1078103141.271404</v>
      </c>
      <c r="L25" s="1">
        <f>中r将兵属性验证!BU25</f>
        <v>476745271.6084857</v>
      </c>
      <c r="N25" s="1">
        <v>19</v>
      </c>
      <c r="O25" s="1">
        <f>大r将兵属性验证!BK25</f>
        <v>2467726840.4042392</v>
      </c>
      <c r="P25" s="1">
        <f>大r将兵属性验证!BU25</f>
        <v>871670660.44774175</v>
      </c>
      <c r="R25" s="1">
        <v>19</v>
      </c>
      <c r="S25" s="1">
        <f>超r将兵属性验证!BK25</f>
        <v>7342120330.7585239</v>
      </c>
      <c r="T25" s="1">
        <f>超r将兵属性验证!BU25</f>
        <v>3199364308.1144009</v>
      </c>
      <c r="X25" s="48">
        <v>19</v>
      </c>
      <c r="Y25" s="1">
        <f t="shared" si="0"/>
        <v>1.2477924193906091</v>
      </c>
      <c r="Z25" s="1">
        <f t="shared" si="1"/>
        <v>1.2477924193906091</v>
      </c>
      <c r="AA25" s="1">
        <f>'[1]资源-钻石'!$U22/'[1]资源-钻石'!$T22</f>
        <v>1.3657267723517779</v>
      </c>
      <c r="AB25" s="1">
        <f>Z25/[18]实力验证!Z25</f>
        <v>1.0136561930832502</v>
      </c>
      <c r="AC25" s="48">
        <v>19</v>
      </c>
      <c r="AD25" s="1">
        <f t="shared" si="2"/>
        <v>1.8000431846390454</v>
      </c>
      <c r="AE25" s="1">
        <f t="shared" si="3"/>
        <v>1.8000431846390454</v>
      </c>
      <c r="AF25" s="1">
        <f>'[1]资源-钻石'!$V22/'[1]资源-钻石'!$T22</f>
        <v>2.2064753963191661</v>
      </c>
      <c r="AG25" s="1">
        <f>AE25/[18]实力验证!AE25</f>
        <v>1.0263928493871521</v>
      </c>
      <c r="AH25" s="48">
        <v>19</v>
      </c>
      <c r="AI25" s="1">
        <f t="shared" si="4"/>
        <v>3.866010128328579</v>
      </c>
      <c r="AJ25" s="1">
        <f t="shared" si="5"/>
        <v>3.866010128328579</v>
      </c>
      <c r="AK25" s="1">
        <f>'[1]资源-钻石'!$W22/'[1]资源-钻石'!$T22</f>
        <v>5.5937003064764319</v>
      </c>
      <c r="AL25" s="1">
        <f>AJ25/[18]实力验证!AJ25</f>
        <v>1.2034477360537783</v>
      </c>
      <c r="AM25" s="48">
        <v>19</v>
      </c>
      <c r="AN25" s="1">
        <f t="shared" si="6"/>
        <v>12.203844068010895</v>
      </c>
      <c r="AO25" s="1">
        <f t="shared" si="7"/>
        <v>12.203844068010895</v>
      </c>
      <c r="AP25" s="1">
        <f>'[1]资源-钻石'!$X22/'[1]资源-钻石'!$T22</f>
        <v>13.089646290390268</v>
      </c>
      <c r="AQ25" s="1">
        <f>AO25/[18]实力验证!AO25</f>
        <v>1.7761285836876379</v>
      </c>
    </row>
    <row r="26" spans="2:43" x14ac:dyDescent="0.15">
      <c r="B26" s="1">
        <v>20</v>
      </c>
      <c r="C26" s="1">
        <f>非r将兵属性验证!BK26</f>
        <v>639655719.88900542</v>
      </c>
      <c r="D26" s="1">
        <f>非r将兵属性验证!BU26</f>
        <v>272758105.77805525</v>
      </c>
      <c r="F26" s="1">
        <v>20</v>
      </c>
      <c r="G26" s="1">
        <f>小r将兵属性验证!BK26</f>
        <v>797526319.22873318</v>
      </c>
      <c r="H26" s="1">
        <f>小r将兵属性验证!BU26</f>
        <v>341830981.87926644</v>
      </c>
      <c r="J26" s="1">
        <v>20</v>
      </c>
      <c r="K26" s="1">
        <f>中r将兵属性验证!BK26</f>
        <v>1136948305.7750642</v>
      </c>
      <c r="L26" s="1">
        <f>中r将兵属性验证!BU26</f>
        <v>507429741.17530257</v>
      </c>
      <c r="N26" s="1">
        <v>20</v>
      </c>
      <c r="O26" s="1">
        <f>大r将兵属性验证!BK26</f>
        <v>2668674276.2047634</v>
      </c>
      <c r="P26" s="1">
        <f>大r将兵属性验证!BU26</f>
        <v>936522628.37374675</v>
      </c>
      <c r="R26" s="1">
        <v>20</v>
      </c>
      <c r="S26" s="1">
        <f>超r将兵属性验证!BK26</f>
        <v>7842918002.8283253</v>
      </c>
      <c r="T26" s="1">
        <f>超r将兵属性验证!BU26</f>
        <v>3706424146.149734</v>
      </c>
      <c r="X26" s="48">
        <v>20</v>
      </c>
      <c r="Y26" s="1">
        <f t="shared" si="0"/>
        <v>1.2487286679101139</v>
      </c>
      <c r="Z26" s="1">
        <f t="shared" si="1"/>
        <v>1.2487286679101139</v>
      </c>
      <c r="AA26" s="1">
        <f>'[1]资源-钻石'!$U23/'[1]资源-钻石'!$T23</f>
        <v>1.3661791930601823</v>
      </c>
      <c r="AB26" s="1">
        <f>Z26/[18]实力验证!Z26</f>
        <v>1.0114925142057711</v>
      </c>
      <c r="AC26" s="48">
        <v>20</v>
      </c>
      <c r="AD26" s="1">
        <f t="shared" si="2"/>
        <v>1.8022283318078518</v>
      </c>
      <c r="AE26" s="1">
        <f t="shared" si="3"/>
        <v>1.8022283318078518</v>
      </c>
      <c r="AF26" s="1">
        <f>'[1]资源-钻石'!$V23/'[1]资源-钻石'!$T23</f>
        <v>2.2081719739756829</v>
      </c>
      <c r="AG26" s="1">
        <f>AE26/[18]实力验证!AE26</f>
        <v>1.0266621662958069</v>
      </c>
      <c r="AH26" s="48">
        <v>20</v>
      </c>
      <c r="AI26" s="1">
        <f t="shared" si="4"/>
        <v>3.9512738662665168</v>
      </c>
      <c r="AJ26" s="1">
        <f t="shared" si="5"/>
        <v>3.9512738662665168</v>
      </c>
      <c r="AK26" s="1">
        <f>'[1]资源-钻石'!$W23/'[1]资源-钻石'!$T23</f>
        <v>5.6009578886737561</v>
      </c>
      <c r="AL26" s="1">
        <f>AJ26/[18]实力验证!AJ26</f>
        <v>1.22825892025641</v>
      </c>
      <c r="AM26" s="48">
        <v>20</v>
      </c>
      <c r="AN26" s="1">
        <f t="shared" si="6"/>
        <v>12.658008706229765</v>
      </c>
      <c r="AO26" s="1">
        <f t="shared" si="7"/>
        <v>12.658008706229765</v>
      </c>
      <c r="AP26" s="1">
        <f>'[1]资源-钻石'!$X23/'[1]资源-钻石'!$T23</f>
        <v>13.109439696382969</v>
      </c>
      <c r="AQ26" s="1">
        <f>AO26/[18]实力验证!AO26</f>
        <v>1.8475364313308567</v>
      </c>
    </row>
    <row r="27" spans="2:43" x14ac:dyDescent="0.15">
      <c r="B27" s="1">
        <v>21</v>
      </c>
      <c r="C27" s="1">
        <f>非r将兵属性验证!BK27</f>
        <v>671735280.91209447</v>
      </c>
      <c r="D27" s="1">
        <f>非r将兵属性验证!BU27</f>
        <v>288610223.12067544</v>
      </c>
      <c r="F27" s="1">
        <v>21</v>
      </c>
      <c r="G27" s="1">
        <f>小r将兵属性验证!BK27</f>
        <v>837891186.04399765</v>
      </c>
      <c r="H27" s="1">
        <f>小r将兵属性验证!BU27</f>
        <v>362747361.14440852</v>
      </c>
      <c r="J27" s="1">
        <v>21</v>
      </c>
      <c r="K27" s="1">
        <f>中r将兵属性验证!BK27</f>
        <v>1215539611.3239219</v>
      </c>
      <c r="L27" s="1">
        <f>中r将兵属性验证!BU27</f>
        <v>538419087.30011773</v>
      </c>
      <c r="N27" s="1">
        <v>21</v>
      </c>
      <c r="O27" s="1">
        <f>大r将兵属性验证!BK27</f>
        <v>2887069716.3810019</v>
      </c>
      <c r="P27" s="1">
        <f>大r将兵属性验证!BU27</f>
        <v>1007189856.6936342</v>
      </c>
      <c r="R27" s="1">
        <v>21</v>
      </c>
      <c r="S27" s="1">
        <f>超r将兵属性验证!BK27</f>
        <v>8322677081.1043873</v>
      </c>
      <c r="T27" s="1">
        <f>超r将兵属性验证!BU27</f>
        <v>4224439523.7058053</v>
      </c>
      <c r="X27" s="48">
        <v>21</v>
      </c>
      <c r="Y27" s="1">
        <f t="shared" si="0"/>
        <v>1.250215200827802</v>
      </c>
      <c r="Z27" s="1">
        <f t="shared" si="1"/>
        <v>1.250215200827802</v>
      </c>
      <c r="AA27" s="1">
        <f>'[1]资源-钻石'!$U24/'[1]资源-钻石'!$T24</f>
        <v>1.3665961915057052</v>
      </c>
      <c r="AB27" s="1">
        <f>Z27/[18]实力验证!Z27</f>
        <v>1.0121339606317834</v>
      </c>
      <c r="AC27" s="48">
        <v>21</v>
      </c>
      <c r="AD27" s="1">
        <f t="shared" si="2"/>
        <v>1.8263829957641882</v>
      </c>
      <c r="AE27" s="1">
        <f t="shared" si="3"/>
        <v>1.8263829957641882</v>
      </c>
      <c r="AF27" s="1">
        <f>'[1]资源-钻石'!$V24/'[1]资源-钻石'!$T24</f>
        <v>2.2097357181463932</v>
      </c>
      <c r="AG27" s="1">
        <f>AE27/[18]实力验证!AE27</f>
        <v>1.0408305079440459</v>
      </c>
      <c r="AH27" s="48">
        <v>21</v>
      </c>
      <c r="AI27" s="1">
        <f t="shared" si="4"/>
        <v>4.0550609720371558</v>
      </c>
      <c r="AJ27" s="1">
        <f t="shared" si="5"/>
        <v>4.0550609720371558</v>
      </c>
      <c r="AK27" s="1">
        <f>'[1]资源-钻石'!$W24/'[1]资源-钻石'!$T24</f>
        <v>5.607647238737349</v>
      </c>
      <c r="AL27" s="1">
        <f>AJ27/[18]实力验证!AJ27</f>
        <v>1.2572652057968372</v>
      </c>
      <c r="AM27" s="48">
        <v>21</v>
      </c>
      <c r="AN27" s="1">
        <f t="shared" si="6"/>
        <v>13.065210960140076</v>
      </c>
      <c r="AO27" s="1">
        <f t="shared" si="7"/>
        <v>13.065210960140076</v>
      </c>
      <c r="AP27" s="1">
        <f>'[1]资源-钻石'!$X24/'[1]资源-钻石'!$T24</f>
        <v>13.127683378374588</v>
      </c>
      <c r="AQ27" s="1">
        <f>AO27/[18]实力验证!AO27</f>
        <v>1.9205204520333039</v>
      </c>
    </row>
    <row r="28" spans="2:43" x14ac:dyDescent="0.15">
      <c r="B28" s="1">
        <v>22</v>
      </c>
      <c r="C28" s="1">
        <f>非r将兵属性验证!BK28</f>
        <v>703555479.63814068</v>
      </c>
      <c r="D28" s="1">
        <f>非r将兵属性验证!BU28</f>
        <v>304674347.67982906</v>
      </c>
      <c r="F28" s="1">
        <v>22</v>
      </c>
      <c r="G28" s="1">
        <f>小r将兵属性验证!BK28</f>
        <v>877749849.52858043</v>
      </c>
      <c r="H28" s="1">
        <f>小r将兵属性验证!BU28</f>
        <v>383906941.21447849</v>
      </c>
      <c r="J28" s="1">
        <v>22</v>
      </c>
      <c r="K28" s="1">
        <f>中r将兵属性验证!BK28</f>
        <v>1344299818.3780172</v>
      </c>
      <c r="L28" s="1">
        <f>中r将兵属性验证!BU28</f>
        <v>569604296.34818649</v>
      </c>
      <c r="N28" s="1">
        <v>22</v>
      </c>
      <c r="O28" s="1">
        <f>大r将兵属性验证!BK28</f>
        <v>3116108121.4488311</v>
      </c>
      <c r="P28" s="1">
        <f>大r将兵属性验证!BU28</f>
        <v>1080737362.3040204</v>
      </c>
      <c r="R28" s="1">
        <v>22</v>
      </c>
      <c r="S28" s="1">
        <f>超r将兵属性验证!BK28</f>
        <v>8816320025.9578362</v>
      </c>
      <c r="T28" s="1">
        <f>超r将兵属性验证!BU28</f>
        <v>4802099412.6618462</v>
      </c>
      <c r="X28" s="48">
        <v>22</v>
      </c>
      <c r="Y28" s="1">
        <f t="shared" si="0"/>
        <v>1.2513583277924238</v>
      </c>
      <c r="Z28" s="1">
        <f t="shared" si="1"/>
        <v>1.2513583277924238</v>
      </c>
      <c r="AA28" s="1">
        <f>'[1]资源-钻石'!$U25/'[1]资源-钻石'!$T25</f>
        <v>1.3669817710442171</v>
      </c>
      <c r="AB28" s="1">
        <f>Z28/[18]实力验证!Z28</f>
        <v>1.0130589780212427</v>
      </c>
      <c r="AC28" s="48">
        <v>22</v>
      </c>
      <c r="AD28" s="1">
        <f t="shared" si="2"/>
        <v>1.8982815850801125</v>
      </c>
      <c r="AE28" s="1">
        <f t="shared" si="3"/>
        <v>1.8982815850801125</v>
      </c>
      <c r="AF28" s="1">
        <f>'[1]资源-钻石'!$V25/'[1]资源-钻石'!$T25</f>
        <v>2.2111816414158145</v>
      </c>
      <c r="AG28" s="1">
        <f>AE28/[18]实力验证!AE28</f>
        <v>1.0809671641397918</v>
      </c>
      <c r="AH28" s="48">
        <v>22</v>
      </c>
      <c r="AI28" s="1">
        <f t="shared" si="4"/>
        <v>4.1625881024736575</v>
      </c>
      <c r="AJ28" s="1">
        <f t="shared" si="5"/>
        <v>4.1625881024736575</v>
      </c>
      <c r="AK28" s="1">
        <f>'[1]资源-钻石'!$W25/'[1]资源-钻石'!$T25</f>
        <v>5.6138325771676509</v>
      </c>
      <c r="AL28" s="1">
        <f>AJ28/[18]实力验证!AJ28</f>
        <v>1.2861906250656023</v>
      </c>
      <c r="AM28" s="48">
        <v>22</v>
      </c>
      <c r="AN28" s="1">
        <f t="shared" si="6"/>
        <v>13.507257045595004</v>
      </c>
      <c r="AO28" s="1">
        <f t="shared" si="7"/>
        <v>13.507257045595004</v>
      </c>
      <c r="AP28" s="1">
        <f>'[1]资源-钻石'!$X25/'[1]资源-钻石'!$T25</f>
        <v>13.144552483184501</v>
      </c>
      <c r="AQ28" s="1">
        <f>AO28/[18]实力验证!AO28</f>
        <v>1.9975024073293584</v>
      </c>
    </row>
    <row r="29" spans="2:43" x14ac:dyDescent="0.15">
      <c r="B29" s="1">
        <v>23</v>
      </c>
      <c r="C29" s="1">
        <f>非r将兵属性验证!BK29</f>
        <v>735080439.09566033</v>
      </c>
      <c r="D29" s="1">
        <f>非r将兵属性验证!BU29</f>
        <v>321102447.41589296</v>
      </c>
      <c r="F29" s="1">
        <v>23</v>
      </c>
      <c r="G29" s="1">
        <f>小r将兵属性验证!BK29</f>
        <v>916621985.17995656</v>
      </c>
      <c r="H29" s="1">
        <f>小r将兵属性验证!BU29</f>
        <v>405358652.75472677</v>
      </c>
      <c r="J29" s="1">
        <v>23</v>
      </c>
      <c r="K29" s="1">
        <f>中r将兵属性验证!BK29</f>
        <v>1515074142.0150967</v>
      </c>
      <c r="L29" s="1">
        <f>中r将兵属性验证!BU29</f>
        <v>604550759.06646681</v>
      </c>
      <c r="N29" s="1">
        <v>23</v>
      </c>
      <c r="O29" s="1">
        <f>大r将兵属性验证!BK29</f>
        <v>3353007063.3769312</v>
      </c>
      <c r="P29" s="1">
        <f>大r将兵属性验证!BU29</f>
        <v>1154766091.3067381</v>
      </c>
      <c r="R29" s="1">
        <v>23</v>
      </c>
      <c r="S29" s="1">
        <f>超r将兵属性验证!BK29</f>
        <v>9316144766.0484505</v>
      </c>
      <c r="T29" s="1">
        <f>超r将兵属性验证!BU29</f>
        <v>5408428331.1951818</v>
      </c>
      <c r="X29" s="48">
        <v>23</v>
      </c>
      <c r="Y29" s="1">
        <f t="shared" si="0"/>
        <v>1.2516588318345401</v>
      </c>
      <c r="Z29" s="1">
        <f t="shared" si="1"/>
        <v>1.2516588318345401</v>
      </c>
      <c r="AA29" s="1">
        <f>'[1]资源-钻石'!$U26/'[1]资源-钻石'!$T26</f>
        <v>1.3673393536645015</v>
      </c>
      <c r="AB29" s="1">
        <f>Z29/[18]实力验证!Z29</f>
        <v>1.0138659454844487</v>
      </c>
      <c r="AC29" s="48">
        <v>23</v>
      </c>
      <c r="AD29" s="1">
        <f t="shared" si="2"/>
        <v>2.0068729839795387</v>
      </c>
      <c r="AE29" s="1">
        <f t="shared" si="3"/>
        <v>2.0068729839795387</v>
      </c>
      <c r="AF29" s="1">
        <f>'[1]资源-钻石'!$V26/'[1]资源-钻石'!$T26</f>
        <v>2.2125225762418816</v>
      </c>
      <c r="AG29" s="1">
        <f>AE29/[18]实力验证!AE29</f>
        <v>1.1389239448031068</v>
      </c>
      <c r="AH29" s="48">
        <v>23</v>
      </c>
      <c r="AI29" s="1">
        <f t="shared" si="4"/>
        <v>4.2679854145074332</v>
      </c>
      <c r="AJ29" s="1">
        <f t="shared" si="5"/>
        <v>4.2679854145074332</v>
      </c>
      <c r="AK29" s="1">
        <f>'[1]资源-钻石'!$W26/'[1]资源-钻石'!$T26</f>
        <v>5.6195687983680491</v>
      </c>
      <c r="AL29" s="1">
        <f>AJ29/[18]实力验证!AJ29</f>
        <v>1.3149225078323632</v>
      </c>
      <c r="AM29" s="48">
        <v>23</v>
      </c>
      <c r="AN29" s="1">
        <f t="shared" si="6"/>
        <v>13.941310056516018</v>
      </c>
      <c r="AO29" s="1">
        <f t="shared" si="7"/>
        <v>13.941310056516018</v>
      </c>
      <c r="AP29" s="1">
        <f>'[1]资源-钻石'!$X26/'[1]资源-钻石'!$T26</f>
        <v>13.160196722821951</v>
      </c>
      <c r="AQ29" s="1">
        <f>AO29/[18]实力验证!AO29</f>
        <v>2.0733913831926265</v>
      </c>
    </row>
    <row r="30" spans="2:43" x14ac:dyDescent="0.15">
      <c r="B30" s="1">
        <v>24</v>
      </c>
      <c r="C30" s="1">
        <f>非r将兵属性验证!BK30</f>
        <v>766241730.96346366</v>
      </c>
      <c r="D30" s="1">
        <f>非r将兵属性验证!BU30</f>
        <v>337758209.16979045</v>
      </c>
      <c r="F30" s="1">
        <v>24</v>
      </c>
      <c r="G30" s="1">
        <f>小r将兵属性验证!BK30</f>
        <v>954099607.35024989</v>
      </c>
      <c r="H30" s="1">
        <f>小r将兵属性验证!BU30</f>
        <v>426473521.3387475</v>
      </c>
      <c r="J30" s="1">
        <v>24</v>
      </c>
      <c r="K30" s="1">
        <f>中r将兵属性验证!BK30</f>
        <v>1695880972.5167422</v>
      </c>
      <c r="L30" s="1">
        <f>中r将兵属性验证!BU30</f>
        <v>640022708.95104289</v>
      </c>
      <c r="N30" s="1">
        <v>24</v>
      </c>
      <c r="O30" s="1">
        <f>大r将兵属性验证!BK30</f>
        <v>3591228829.2941494</v>
      </c>
      <c r="P30" s="1">
        <f>大r将兵属性验证!BU30</f>
        <v>1230476394.1436951</v>
      </c>
      <c r="R30" s="1">
        <v>24</v>
      </c>
      <c r="S30" s="1">
        <f>超r将兵属性验证!BK30</f>
        <v>9825806417.5435791</v>
      </c>
      <c r="T30" s="1">
        <f>超r将兵属性验证!BU30</f>
        <v>6061946499.2489214</v>
      </c>
      <c r="X30" s="48">
        <v>24</v>
      </c>
      <c r="Y30" s="1">
        <f t="shared" si="0"/>
        <v>1.2505192061173125</v>
      </c>
      <c r="Z30" s="1">
        <f t="shared" si="1"/>
        <v>1.2505192061173125</v>
      </c>
      <c r="AA30" s="1">
        <f>'[1]资源-钻石'!$U27/'[1]资源-钻石'!$T27</f>
        <v>1.3676718818237317</v>
      </c>
      <c r="AB30" s="1">
        <f>Z30/[18]实力验证!Z30</f>
        <v>1.0147934965109802</v>
      </c>
      <c r="AC30" s="48">
        <v>24</v>
      </c>
      <c r="AD30" s="1">
        <f t="shared" si="2"/>
        <v>2.115854898674939</v>
      </c>
      <c r="AE30" s="1">
        <f t="shared" si="3"/>
        <v>2.115854898674939</v>
      </c>
      <c r="AF30" s="1">
        <f>'[1]资源-钻石'!$V27/'[1]资源-钻石'!$T27</f>
        <v>2.2137695568389946</v>
      </c>
      <c r="AG30" s="1">
        <f>AE30/[18]实力验证!AE30</f>
        <v>1.1973680911555831</v>
      </c>
      <c r="AH30" s="48">
        <v>24</v>
      </c>
      <c r="AI30" s="1">
        <f t="shared" si="4"/>
        <v>4.3674868522690851</v>
      </c>
      <c r="AJ30" s="1">
        <f t="shared" si="5"/>
        <v>4.3674868522690851</v>
      </c>
      <c r="AK30" s="1">
        <f>'[1]资源-钻石'!$W27/'[1]资源-钻石'!$T27</f>
        <v>5.6249031042556972</v>
      </c>
      <c r="AL30" s="1">
        <f>AJ30/[18]实力验证!AJ30</f>
        <v>1.3420222879576416</v>
      </c>
      <c r="AM30" s="48">
        <v>24</v>
      </c>
      <c r="AN30" s="1">
        <f t="shared" si="6"/>
        <v>14.391081320959881</v>
      </c>
      <c r="AO30" s="1">
        <f t="shared" si="7"/>
        <v>14.391081320959881</v>
      </c>
      <c r="AP30" s="1">
        <f>'[1]资源-钻石'!$X27/'[1]资源-钻石'!$T27</f>
        <v>13.174744829788263</v>
      </c>
      <c r="AQ30" s="1">
        <f>AO30/[18]实力验证!AO30</f>
        <v>2.1510882959869386</v>
      </c>
    </row>
    <row r="31" spans="2:43" x14ac:dyDescent="0.15">
      <c r="B31" s="1">
        <v>25</v>
      </c>
      <c r="C31" s="1">
        <f>非r将兵属性验证!BK31</f>
        <v>797276898.27417982</v>
      </c>
      <c r="D31" s="1">
        <f>非r将兵属性验证!BU31</f>
        <v>354495134.93225276</v>
      </c>
      <c r="F31" s="1">
        <v>25</v>
      </c>
      <c r="G31" s="1">
        <f>小r将兵属性验证!BK31</f>
        <v>990545597.35263157</v>
      </c>
      <c r="H31" s="1">
        <f>小r将兵属性验证!BU31</f>
        <v>447339200.48581213</v>
      </c>
      <c r="J31" s="1">
        <v>25</v>
      </c>
      <c r="K31" s="1">
        <f>中r将兵属性验证!BK31</f>
        <v>1873709192.3571134</v>
      </c>
      <c r="L31" s="1">
        <f>中r将兵属性验证!BU31</f>
        <v>673876435.01547086</v>
      </c>
      <c r="N31" s="1">
        <v>25</v>
      </c>
      <c r="O31" s="1">
        <f>大r将兵属性验证!BK31</f>
        <v>3830077992.8900766</v>
      </c>
      <c r="P31" s="1">
        <f>大r将兵属性验证!BU31</f>
        <v>1306950946.6006358</v>
      </c>
      <c r="R31" s="1">
        <v>25</v>
      </c>
      <c r="S31" s="1">
        <f>超r将兵属性验证!BK31</f>
        <v>10326259811.05246</v>
      </c>
      <c r="T31" s="1">
        <f>超r将兵属性验证!BU31</f>
        <v>6786618300.1015139</v>
      </c>
      <c r="X31" s="48">
        <v>25</v>
      </c>
      <c r="Y31" s="1">
        <f t="shared" si="0"/>
        <v>1.24841093235742</v>
      </c>
      <c r="Z31" s="1">
        <f t="shared" si="1"/>
        <v>1.24841093235742</v>
      </c>
      <c r="AA31" s="1">
        <f>'[1]资源-钻石'!$U28/'[1]资源-钻石'!$T28</f>
        <v>1.3679818996017961</v>
      </c>
      <c r="AB31" s="1">
        <f>Z31/[18]实力验证!Z31</f>
        <v>1.0156227331527294</v>
      </c>
      <c r="AC31" s="48">
        <v>25</v>
      </c>
      <c r="AD31" s="1">
        <f t="shared" si="2"/>
        <v>2.2118835619582886</v>
      </c>
      <c r="AE31" s="1">
        <f t="shared" si="3"/>
        <v>2.2118835619582886</v>
      </c>
      <c r="AF31" s="1">
        <f>'[1]资源-钻石'!$V28/'[1]资源-钻石'!$T28</f>
        <v>2.2149321235067356</v>
      </c>
      <c r="AG31" s="1">
        <f>AE31/[18]实力验证!AE31</f>
        <v>1.2518716012835789</v>
      </c>
      <c r="AH31" s="48">
        <v>25</v>
      </c>
      <c r="AI31" s="1">
        <f t="shared" si="4"/>
        <v>4.460109111340091</v>
      </c>
      <c r="AJ31" s="1">
        <f t="shared" si="5"/>
        <v>4.460109111340091</v>
      </c>
      <c r="AK31" s="1">
        <f>'[1]资源-钻石'!$W28/'[1]资源-钻石'!$T28</f>
        <v>5.6298763061121457</v>
      </c>
      <c r="AL31" s="1">
        <f>AJ31/[18]实力验证!AJ31</f>
        <v>1.3671978391823087</v>
      </c>
      <c r="AM31" s="48">
        <v>25</v>
      </c>
      <c r="AN31" s="1">
        <f t="shared" si="6"/>
        <v>14.857869107581314</v>
      </c>
      <c r="AO31" s="1">
        <f t="shared" si="7"/>
        <v>14.857869107581314</v>
      </c>
      <c r="AP31" s="1">
        <f>'[1]资源-钻石'!$X28/'[1]资源-钻石'!$T28</f>
        <v>13.188308107578578</v>
      </c>
      <c r="AQ31" s="1">
        <f>AO31/[18]实力验证!AO31</f>
        <v>2.2323965909281762</v>
      </c>
    </row>
    <row r="32" spans="2:43" x14ac:dyDescent="0.15">
      <c r="B32" s="1">
        <v>26</v>
      </c>
      <c r="C32" s="1">
        <f>非r将兵属性验证!BK32</f>
        <v>827817113.87923646</v>
      </c>
      <c r="D32" s="1">
        <f>非r将兵属性验证!BU32</f>
        <v>371818361.68272161</v>
      </c>
      <c r="F32" s="1">
        <v>26</v>
      </c>
      <c r="G32" s="1">
        <f>小r将兵属性验证!BK32</f>
        <v>1030970669.1674874</v>
      </c>
      <c r="H32" s="1">
        <f>小r将兵属性验证!BU32</f>
        <v>469078013.93730593</v>
      </c>
      <c r="J32" s="1">
        <v>26</v>
      </c>
      <c r="K32" s="1">
        <f>中r将兵属性验证!BK32</f>
        <v>2054159835.9896917</v>
      </c>
      <c r="L32" s="1">
        <f>中r将兵属性验证!BU32</f>
        <v>707978435.72267592</v>
      </c>
      <c r="N32" s="1">
        <v>26</v>
      </c>
      <c r="O32" s="1">
        <f>大r将兵属性验证!BK32</f>
        <v>4070012576.2799158</v>
      </c>
      <c r="P32" s="1">
        <f>大r将兵属性验证!BU32</f>
        <v>1384466382.906713</v>
      </c>
      <c r="R32" s="1">
        <v>26</v>
      </c>
      <c r="S32" s="1">
        <f>超r将兵属性验证!BK32</f>
        <v>10821619410.90839</v>
      </c>
      <c r="T32" s="1">
        <f>超r将兵属性验证!BU32</f>
        <v>7548580721.9078579</v>
      </c>
      <c r="X32" s="48">
        <v>26</v>
      </c>
      <c r="Y32" s="1">
        <f t="shared" si="0"/>
        <v>1.2504204099183625</v>
      </c>
      <c r="Z32" s="1">
        <f t="shared" si="1"/>
        <v>1.2504204099183625</v>
      </c>
      <c r="AA32" s="1">
        <f>'[1]资源-钻石'!$U29/'[1]资源-钻石'!$T29</f>
        <v>1.3682716179140595</v>
      </c>
      <c r="AB32" s="1">
        <f>Z32/[18]实力验证!Z32</f>
        <v>1.0170306098842006</v>
      </c>
      <c r="AC32" s="48">
        <v>26</v>
      </c>
      <c r="AD32" s="1">
        <f t="shared" si="2"/>
        <v>2.3024813186843023</v>
      </c>
      <c r="AE32" s="1">
        <f t="shared" si="3"/>
        <v>2.3024813186843023</v>
      </c>
      <c r="AF32" s="1">
        <f>'[1]资源-钻石'!$V29/'[1]资源-钻石'!$T29</f>
        <v>2.2160185671777235</v>
      </c>
      <c r="AG32" s="1">
        <f>AE32/[18]实力验证!AE32</f>
        <v>1.3040896627340863</v>
      </c>
      <c r="AH32" s="48">
        <v>26</v>
      </c>
      <c r="AI32" s="1">
        <f t="shared" si="4"/>
        <v>4.5467803097699564</v>
      </c>
      <c r="AJ32" s="1">
        <f t="shared" si="5"/>
        <v>4.5467803097699564</v>
      </c>
      <c r="AK32" s="1">
        <f>'[1]资源-钻石'!$W29/'[1]资源-钻石'!$T29</f>
        <v>5.6345238707047072</v>
      </c>
      <c r="AL32" s="1">
        <f>AJ32/[18]实力验证!AJ32</f>
        <v>1.3917516001263317</v>
      </c>
      <c r="AM32" s="48">
        <v>26</v>
      </c>
      <c r="AN32" s="1">
        <f t="shared" si="6"/>
        <v>15.313151792390014</v>
      </c>
      <c r="AO32" s="1">
        <f t="shared" si="7"/>
        <v>15.313151792390014</v>
      </c>
      <c r="AP32" s="1">
        <f>'[1]资源-钻石'!$X29/'[1]资源-钻石'!$T29</f>
        <v>13.200983283740108</v>
      </c>
      <c r="AQ32" s="1">
        <f>AO32/[18]实力验证!AO32</f>
        <v>2.313756789316356</v>
      </c>
    </row>
    <row r="33" spans="2:43" x14ac:dyDescent="0.15">
      <c r="B33" s="1">
        <v>27</v>
      </c>
      <c r="C33" s="1">
        <f>非r将兵属性验证!BK33</f>
        <v>858245494.10428298</v>
      </c>
      <c r="D33" s="1">
        <f>非r将兵属性验证!BU33</f>
        <v>389181487.79135007</v>
      </c>
      <c r="F33" s="1">
        <v>27</v>
      </c>
      <c r="G33" s="1">
        <f>小r将兵属性验证!BK33</f>
        <v>1072189104.1253424</v>
      </c>
      <c r="H33" s="1">
        <f>小r将兵属性验证!BU33</f>
        <v>490990915.93702972</v>
      </c>
      <c r="J33" s="1">
        <v>27</v>
      </c>
      <c r="K33" s="1">
        <f>中r将兵属性验证!BK33</f>
        <v>2238653301.0999684</v>
      </c>
      <c r="L33" s="1">
        <f>中r将兵属性验证!BU33</f>
        <v>742463185.42002141</v>
      </c>
      <c r="N33" s="1">
        <v>27</v>
      </c>
      <c r="O33" s="1">
        <f>大r将兵属性验证!BK33</f>
        <v>4310259189.4893484</v>
      </c>
      <c r="P33" s="1">
        <f>大r将兵属性验证!BU33</f>
        <v>1462526978.2086382</v>
      </c>
      <c r="R33" s="1">
        <v>27</v>
      </c>
      <c r="S33" s="1">
        <f>超r将兵属性验证!BK33</f>
        <v>11268911795.767</v>
      </c>
      <c r="T33" s="1">
        <f>超r将兵属性验证!BU33</f>
        <v>8360228668.3812256</v>
      </c>
      <c r="X33" s="15">
        <v>27</v>
      </c>
      <c r="Y33" s="1">
        <f t="shared" si="0"/>
        <v>1.2531234635368478</v>
      </c>
      <c r="Z33" s="1">
        <f t="shared" si="1"/>
        <v>1.2531234635368478</v>
      </c>
      <c r="AA33" s="1">
        <f>'[1]资源-钻石'!$U30/'[1]资源-钻石'!$T30</f>
        <v>1.3685429673201406</v>
      </c>
      <c r="AB33" s="1">
        <f>Z33/[18]实力验证!Z33</f>
        <v>1.0184230515594193</v>
      </c>
      <c r="AC33" s="15">
        <v>27</v>
      </c>
      <c r="AD33" s="1">
        <f t="shared" si="2"/>
        <v>2.3898124137011871</v>
      </c>
      <c r="AE33" s="1">
        <f t="shared" si="3"/>
        <v>2.3898124137011871</v>
      </c>
      <c r="AF33" s="1">
        <f>'[1]资源-钻石'!$V30/'[1]资源-钻石'!$T30</f>
        <v>2.2170361274505277</v>
      </c>
      <c r="AG33" s="1">
        <f>AE33/[18]实力验证!AE33</f>
        <v>1.3544549635420624</v>
      </c>
      <c r="AH33" s="15">
        <v>27</v>
      </c>
      <c r="AI33" s="1">
        <f t="shared" si="4"/>
        <v>4.6277547716063205</v>
      </c>
      <c r="AJ33" s="1">
        <f t="shared" si="5"/>
        <v>4.6277547716063205</v>
      </c>
      <c r="AK33" s="1">
        <f>'[1]资源-钻石'!$W30/'[1]资源-钻石'!$T30</f>
        <v>5.6388767674272557</v>
      </c>
      <c r="AL33" s="1">
        <f>AJ33/[18]实力验证!AJ33</f>
        <v>1.4147990195758773</v>
      </c>
      <c r="AM33" s="15">
        <v>27</v>
      </c>
      <c r="AN33" s="1">
        <f t="shared" si="6"/>
        <v>15.735702970220434</v>
      </c>
      <c r="AO33" s="1">
        <f t="shared" si="7"/>
        <v>15.735702970220434</v>
      </c>
      <c r="AP33" s="1">
        <f>'[1]资源-钻石'!$X30/'[1]资源-钻石'!$T30</f>
        <v>13.212854820256151</v>
      </c>
      <c r="AQ33" s="1">
        <f>AO33/[18]实力验证!AO33</f>
        <v>2.3930474730923552</v>
      </c>
    </row>
    <row r="34" spans="2:43" x14ac:dyDescent="0.15">
      <c r="B34" s="1">
        <v>28</v>
      </c>
      <c r="C34" s="1">
        <f>非r将兵属性验证!BK34</f>
        <v>888000249.46843505</v>
      </c>
      <c r="D34" s="1">
        <f>非r将兵属性验证!BU34</f>
        <v>406784942.13588768</v>
      </c>
      <c r="F34" s="1">
        <v>28</v>
      </c>
      <c r="G34" s="1">
        <f>小r将兵属性验证!BK34</f>
        <v>1134850067.9944296</v>
      </c>
      <c r="H34" s="1">
        <f>小r将兵属性验证!BU34</f>
        <v>516354713.52114189</v>
      </c>
      <c r="J34" s="1">
        <v>28</v>
      </c>
      <c r="K34" s="1">
        <f>中r将兵属性验证!BK34</f>
        <v>2383419206.3974075</v>
      </c>
      <c r="L34" s="1">
        <f>中r将兵属性验证!BU34</f>
        <v>778968696.71987343</v>
      </c>
      <c r="N34" s="1">
        <v>28</v>
      </c>
      <c r="O34" s="1">
        <f>大r将兵属性验证!BK34</f>
        <v>4551124405.6957645</v>
      </c>
      <c r="P34" s="1">
        <f>大r将兵属性验证!BU34</f>
        <v>1541668357.9980946</v>
      </c>
      <c r="R34" s="1">
        <v>28</v>
      </c>
      <c r="S34" s="1">
        <f>超r将兵属性验证!BK34</f>
        <v>11718714268.795292</v>
      </c>
      <c r="T34" s="1">
        <f>超r将兵属性验证!BU34</f>
        <v>9186879260.5342236</v>
      </c>
      <c r="X34" s="15">
        <v>28</v>
      </c>
      <c r="Y34" s="1">
        <f t="shared" si="0"/>
        <v>1.2752731435471718</v>
      </c>
      <c r="Z34" s="1">
        <f t="shared" si="1"/>
        <v>1.2752731435471718</v>
      </c>
      <c r="AA34" s="1">
        <f>'[1]资源-钻石'!$U31/'[1]资源-钻石'!$T31</f>
        <v>1.3687976410966831</v>
      </c>
      <c r="AB34" s="1">
        <f>Z34/[18]实力验证!Z34</f>
        <v>1.030325955330027</v>
      </c>
      <c r="AC34" s="15">
        <v>28</v>
      </c>
      <c r="AD34" s="1">
        <f t="shared" si="2"/>
        <v>2.4424035149790968</v>
      </c>
      <c r="AE34" s="1">
        <f t="shared" si="3"/>
        <v>2.4424035149790968</v>
      </c>
      <c r="AF34" s="1">
        <f>'[1]资源-钻石'!$V31/'[1]资源-钻石'!$T31</f>
        <v>2.2179911541125628</v>
      </c>
      <c r="AG34" s="1">
        <f>AE34/[18]实力验证!AE34</f>
        <v>1.3822901633914622</v>
      </c>
      <c r="AH34" s="15">
        <v>28</v>
      </c>
      <c r="AI34" s="1">
        <f t="shared" si="4"/>
        <v>4.7056398259733685</v>
      </c>
      <c r="AJ34" s="1">
        <f t="shared" si="5"/>
        <v>4.7056398259733685</v>
      </c>
      <c r="AK34" s="1">
        <f>'[1]资源-钻石'!$W31/'[1]资源-钻石'!$T31</f>
        <v>5.6429621592592953</v>
      </c>
      <c r="AL34" s="1">
        <f>AJ34/[18]实力验证!AJ34</f>
        <v>1.4372854786943068</v>
      </c>
      <c r="AM34" s="15">
        <v>28</v>
      </c>
      <c r="AN34" s="1">
        <f t="shared" si="6"/>
        <v>16.145993686741296</v>
      </c>
      <c r="AO34" s="1">
        <f t="shared" si="7"/>
        <v>16.145993686741296</v>
      </c>
      <c r="AP34" s="1">
        <f>'[1]资源-钻石'!$X31/'[1]资源-钻石'!$T31</f>
        <v>13.223996797979893</v>
      </c>
      <c r="AQ34" s="1">
        <f>AO34/[18]实力验证!AO34</f>
        <v>2.4696862191560474</v>
      </c>
    </row>
    <row r="35" spans="2:43" x14ac:dyDescent="0.15">
      <c r="B35" s="1">
        <v>29</v>
      </c>
      <c r="C35" s="1">
        <f>非r将兵属性验证!BK35</f>
        <v>917797805.94598413</v>
      </c>
      <c r="D35" s="1">
        <f>非r将兵属性验证!BU35</f>
        <v>424377217.7252925</v>
      </c>
      <c r="F35" s="1">
        <v>29</v>
      </c>
      <c r="G35" s="1">
        <f>小r将兵属性验证!BK35</f>
        <v>1198132716.1484294</v>
      </c>
      <c r="H35" s="1">
        <f>小r将兵属性验证!BU35</f>
        <v>541839827.52257478</v>
      </c>
      <c r="J35" s="1">
        <v>29</v>
      </c>
      <c r="K35" s="1">
        <f>中r将兵属性验证!BK35</f>
        <v>2473257203.7537766</v>
      </c>
      <c r="L35" s="1">
        <f>中r将兵属性验证!BU35</f>
        <v>818268142.70376468</v>
      </c>
      <c r="N35" s="1">
        <v>29</v>
      </c>
      <c r="O35" s="1">
        <f>大r将兵属性验证!BK35</f>
        <v>4795752089.3971634</v>
      </c>
      <c r="P35" s="1">
        <f>大r将兵属性验证!BU35</f>
        <v>1622105202.8951914</v>
      </c>
      <c r="R35" s="1">
        <v>29</v>
      </c>
      <c r="S35" s="1">
        <f>超r将兵属性验证!BK35</f>
        <v>12182886876.856564</v>
      </c>
      <c r="T35" s="1">
        <f>超r将兵属性验证!BU35</f>
        <v>10099419283.533676</v>
      </c>
      <c r="X35" s="15">
        <v>29</v>
      </c>
      <c r="Y35" s="1">
        <f t="shared" si="0"/>
        <v>1.2963827466492595</v>
      </c>
      <c r="Z35" s="1">
        <f t="shared" si="1"/>
        <v>1.2963827466492595</v>
      </c>
      <c r="AA35" s="1">
        <f>'[1]资源-钻石'!$U32/'[1]资源-钻石'!$T32</f>
        <v>1.3689925203459357</v>
      </c>
      <c r="AB35" s="1">
        <f>Z35/[18]实力验证!Z35</f>
        <v>1.0418046827747374</v>
      </c>
      <c r="AC35" s="15">
        <v>29</v>
      </c>
      <c r="AD35" s="1">
        <f t="shared" si="2"/>
        <v>2.4523816107486267</v>
      </c>
      <c r="AE35" s="1">
        <f t="shared" si="3"/>
        <v>2.4523816107486267</v>
      </c>
      <c r="AF35" s="1">
        <f>'[1]资源-钻石'!$V32/'[1]资源-钻石'!$T32</f>
        <v>2.2187046410401323</v>
      </c>
      <c r="AG35" s="1">
        <f>AE35/[18]实力验证!AE35</f>
        <v>1.3824891400255714</v>
      </c>
      <c r="AH35" s="15">
        <v>29</v>
      </c>
      <c r="AI35" s="1">
        <f t="shared" si="4"/>
        <v>4.7816843400478941</v>
      </c>
      <c r="AJ35" s="1">
        <f t="shared" si="5"/>
        <v>4.7816843400478941</v>
      </c>
      <c r="AK35" s="1">
        <f>'[1]资源-钻石'!$W32/'[1]资源-钻石'!$T32</f>
        <v>5.6476730515636389</v>
      </c>
      <c r="AL35" s="1">
        <f>AJ35/[18]实力验证!AJ35</f>
        <v>1.4591101098849379</v>
      </c>
      <c r="AM35" s="15">
        <v>29</v>
      </c>
      <c r="AN35" s="1">
        <f t="shared" si="6"/>
        <v>16.60163970228043</v>
      </c>
      <c r="AO35" s="1">
        <f t="shared" si="7"/>
        <v>16.60163970228043</v>
      </c>
      <c r="AP35" s="1">
        <f>'[1]资源-钻石'!$X32/'[1]资源-钻石'!$T32</f>
        <v>13.233373432390803</v>
      </c>
      <c r="AQ35" s="1">
        <f>AO35/[18]实力验证!AO35</f>
        <v>2.5499548826306508</v>
      </c>
    </row>
    <row r="36" spans="2:43" x14ac:dyDescent="0.15">
      <c r="B36" s="1">
        <v>30</v>
      </c>
      <c r="C36" s="1">
        <f>非r将兵属性验证!BK36</f>
        <v>947851986.48577178</v>
      </c>
      <c r="D36" s="1">
        <f>非r将兵属性验证!BU36</f>
        <v>441902468.47993785</v>
      </c>
      <c r="F36" s="1">
        <v>30</v>
      </c>
      <c r="G36" s="1">
        <f>小r将兵属性验证!BK36</f>
        <v>1259368056.3674641</v>
      </c>
      <c r="H36" s="1">
        <f>小r将兵属性验证!BU36</f>
        <v>567270422.12194014</v>
      </c>
      <c r="J36" s="1">
        <v>30</v>
      </c>
      <c r="K36" s="1">
        <f>中r将兵属性验证!BK36</f>
        <v>2550729152.9725471</v>
      </c>
      <c r="L36" s="1">
        <f>中r将兵属性验证!BU36</f>
        <v>858727168.58236647</v>
      </c>
      <c r="N36" s="1">
        <v>30</v>
      </c>
      <c r="O36" s="1">
        <f>大r将兵属性验证!BK36</f>
        <v>5045414206.8092327</v>
      </c>
      <c r="P36" s="1">
        <f>大r将兵属性验证!BU36</f>
        <v>1704275466.9427779</v>
      </c>
      <c r="R36" s="1">
        <v>30</v>
      </c>
      <c r="S36" s="1">
        <f>超r将兵属性验证!BK36</f>
        <v>12648959751.672262</v>
      </c>
      <c r="T36" s="1">
        <f>超r将兵属性验证!BU36</f>
        <v>11034751858.238394</v>
      </c>
      <c r="X36" s="15">
        <v>30</v>
      </c>
      <c r="Y36" s="1">
        <f t="shared" si="0"/>
        <v>1.3143605850390845</v>
      </c>
      <c r="Z36" s="1">
        <f t="shared" si="1"/>
        <v>1.3143605850390845</v>
      </c>
      <c r="AA36" s="1">
        <f>'[1]资源-钻石'!$U33/'[1]资源-钻石'!$T33</f>
        <v>1.3693827726841681</v>
      </c>
      <c r="AB36" s="1">
        <f>Z36/[18]实力验证!Z36</f>
        <v>1.0534306864256879</v>
      </c>
      <c r="AC36" s="15">
        <v>30</v>
      </c>
      <c r="AD36" s="1">
        <f t="shared" si="2"/>
        <v>2.4532796490578885</v>
      </c>
      <c r="AE36" s="1">
        <f t="shared" si="3"/>
        <v>2.4532796490578885</v>
      </c>
      <c r="AF36" s="1">
        <f>'[1]资源-钻石'!$V33/'[1]资源-钻石'!$T33</f>
        <v>2.2195189689997159</v>
      </c>
      <c r="AG36" s="1">
        <f>AE36/[18]实力验证!AE36</f>
        <v>1.3781332085136455</v>
      </c>
      <c r="AH36" s="15">
        <v>30</v>
      </c>
      <c r="AI36" s="1">
        <f t="shared" si="4"/>
        <v>4.8567498018335549</v>
      </c>
      <c r="AJ36" s="1">
        <f t="shared" si="5"/>
        <v>4.8567498018335549</v>
      </c>
      <c r="AK36" s="1">
        <f>'[1]资源-钻石'!$W33/'[1]资源-钻石'!$T33</f>
        <v>5.6511129558020388</v>
      </c>
      <c r="AL36" s="1">
        <f>AJ36/[18]实力验证!AJ36</f>
        <v>1.4813519890500866</v>
      </c>
      <c r="AM36" s="15">
        <v>30</v>
      </c>
      <c r="AN36" s="1">
        <f t="shared" si="6"/>
        <v>17.041651872592858</v>
      </c>
      <c r="AO36" s="1">
        <f t="shared" si="7"/>
        <v>17.041651872592858</v>
      </c>
      <c r="AP36" s="1">
        <f>'[1]资源-钻石'!$X33/'[1]资源-钻石'!$T33</f>
        <v>13.240353094615005</v>
      </c>
      <c r="AQ36" s="1">
        <f>AO36/[18]实力验证!AO36</f>
        <v>2.6295335669482736</v>
      </c>
    </row>
    <row r="37" spans="2:43" x14ac:dyDescent="0.15">
      <c r="B37" s="1">
        <v>31</v>
      </c>
      <c r="C37" s="1">
        <f>非r将兵属性验证!BK37</f>
        <v>977906167.02555954</v>
      </c>
      <c r="D37" s="1">
        <f>非r将兵属性验证!BU37</f>
        <v>459427719.2345832</v>
      </c>
      <c r="F37" s="1">
        <v>31</v>
      </c>
      <c r="G37" s="1">
        <f>小r将兵属性验证!BK37</f>
        <v>1320603396.5864987</v>
      </c>
      <c r="H37" s="1">
        <f>小r将兵属性验证!BU37</f>
        <v>592701016.72130549</v>
      </c>
      <c r="J37" s="1">
        <v>31</v>
      </c>
      <c r="K37" s="1">
        <f>中r将兵属性验证!BK37</f>
        <v>2612861266.2937331</v>
      </c>
      <c r="L37" s="1">
        <f>中r将兵属性验证!BU37</f>
        <v>900624630.17600572</v>
      </c>
      <c r="N37" s="1">
        <v>31</v>
      </c>
      <c r="O37" s="1">
        <f>大r将兵属性验证!BK37</f>
        <v>5299960505.4658051</v>
      </c>
      <c r="P37" s="1">
        <f>大r将兵属性验证!BU37</f>
        <v>1850259891.7898352</v>
      </c>
      <c r="R37" s="1">
        <v>31</v>
      </c>
      <c r="S37" s="1">
        <f>超r将兵属性验证!BK37</f>
        <v>13122587738.883383</v>
      </c>
      <c r="T37" s="1">
        <f>超r将兵属性验证!BU37</f>
        <v>12060703441.832642</v>
      </c>
      <c r="X37" s="48">
        <v>31</v>
      </c>
      <c r="Y37" s="1">
        <f t="shared" si="0"/>
        <v>1.3311481984788576</v>
      </c>
      <c r="Z37" s="1">
        <f t="shared" si="1"/>
        <v>1.3311481984788576</v>
      </c>
      <c r="AA37" s="1">
        <f>'[1]资源-钻石'!$U34/'[1]资源-钻石'!$T34</f>
        <v>1.3697506640444148</v>
      </c>
      <c r="AB37" s="1">
        <f>Z37/[18]实力验证!Z37</f>
        <v>1.0642541906489011</v>
      </c>
      <c r="AC37" s="48">
        <v>31</v>
      </c>
      <c r="AD37" s="1">
        <f t="shared" si="2"/>
        <v>2.4444465757442204</v>
      </c>
      <c r="AE37" s="1">
        <f t="shared" si="3"/>
        <v>2.4444465757442204</v>
      </c>
      <c r="AF37" s="1">
        <f>'[1]资源-钻石'!$V34/'[1]资源-钻石'!$T34</f>
        <v>2.2217526335958966</v>
      </c>
      <c r="AG37" s="1">
        <f>AE37/[18]实力验证!AE37</f>
        <v>1.3676564614921121</v>
      </c>
      <c r="AH37" s="48">
        <v>31</v>
      </c>
      <c r="AI37" s="1">
        <f t="shared" si="4"/>
        <v>4.9746412198352106</v>
      </c>
      <c r="AJ37" s="1">
        <f t="shared" si="5"/>
        <v>4.9746412198352106</v>
      </c>
      <c r="AK37" s="1">
        <f>'[1]资源-钻石'!$W34/'[1]资源-钻石'!$T34</f>
        <v>5.6570759253619247</v>
      </c>
      <c r="AL37" s="1">
        <f>AJ37/[18]实力验证!AJ37</f>
        <v>1.5164006291853287</v>
      </c>
      <c r="AM37" s="48">
        <v>31</v>
      </c>
      <c r="AN37" s="1">
        <f t="shared" si="6"/>
        <v>17.520835918118824</v>
      </c>
      <c r="AO37" s="1">
        <f t="shared" si="7"/>
        <v>17.520835918118824</v>
      </c>
      <c r="AP37" s="1">
        <f>'[1]资源-钻石'!$X34/'[1]资源-钻石'!$T34</f>
        <v>13.26453487236569</v>
      </c>
      <c r="AQ37" s="1">
        <f>AO37/[18]实力验证!AO37</f>
        <v>2.7146249494246057</v>
      </c>
    </row>
    <row r="38" spans="2:43" x14ac:dyDescent="0.15">
      <c r="B38" s="1">
        <v>32</v>
      </c>
      <c r="C38" s="1">
        <f>非r将兵属性验证!BK38</f>
        <v>1025027854.4954783</v>
      </c>
      <c r="D38" s="1">
        <f>非r将兵属性验证!BU38</f>
        <v>479932058.37670159</v>
      </c>
      <c r="F38" s="1">
        <v>32</v>
      </c>
      <c r="G38" s="1">
        <f>小r将兵属性验证!BK38</f>
        <v>1381756707.5926149</v>
      </c>
      <c r="H38" s="1">
        <f>小r将兵属性验证!BU38</f>
        <v>618133915.77960503</v>
      </c>
      <c r="J38" s="1">
        <v>32</v>
      </c>
      <c r="K38" s="1">
        <f>中r将兵属性验证!BK38</f>
        <v>2674036376.9065156</v>
      </c>
      <c r="L38" s="1">
        <f>中r将兵属性验证!BU38</f>
        <v>942708879.22256112</v>
      </c>
      <c r="N38" s="1">
        <v>32</v>
      </c>
      <c r="O38" s="1">
        <f>大r将兵属性验证!BK38</f>
        <v>5562071671.442522</v>
      </c>
      <c r="P38" s="1">
        <f>大r将兵属性验证!BU38</f>
        <v>2095082921.3954155</v>
      </c>
      <c r="R38" s="1">
        <v>32</v>
      </c>
      <c r="S38" s="1">
        <f>超r将兵属性验证!BK38</f>
        <v>13598230870.903839</v>
      </c>
      <c r="T38" s="1">
        <f>超r将兵属性验证!BU38</f>
        <v>13097106064.660992</v>
      </c>
      <c r="X38" s="48">
        <v>32</v>
      </c>
      <c r="Y38" s="1">
        <f t="shared" si="0"/>
        <v>1.328866374623545</v>
      </c>
      <c r="Z38" s="1">
        <f t="shared" si="1"/>
        <v>1.328866374623545</v>
      </c>
      <c r="AA38" s="1">
        <f>'[1]资源-钻石'!$U35/'[1]资源-钻石'!$T35</f>
        <v>1.3700685744822658</v>
      </c>
      <c r="AB38" s="1">
        <f>Z38/[18]实力验证!Z38</f>
        <v>1.0657481680858092</v>
      </c>
      <c r="AC38" s="48">
        <v>32</v>
      </c>
      <c r="AD38" s="1">
        <f t="shared" si="2"/>
        <v>2.4032170061105518</v>
      </c>
      <c r="AE38" s="1">
        <f t="shared" si="3"/>
        <v>2.4032170061105518</v>
      </c>
      <c r="AF38" s="1">
        <f>'[1]资源-钻石'!$V35/'[1]资源-钻石'!$T35</f>
        <v>2.2227571543084972</v>
      </c>
      <c r="AG38" s="1">
        <f>AE38/[18]实力验证!AE38</f>
        <v>1.3461418628425657</v>
      </c>
      <c r="AH38" s="48">
        <v>32</v>
      </c>
      <c r="AI38" s="1">
        <f t="shared" si="4"/>
        <v>5.0879458830397954</v>
      </c>
      <c r="AJ38" s="1">
        <f t="shared" si="5"/>
        <v>5.0879458830397954</v>
      </c>
      <c r="AK38" s="1">
        <f>'[1]资源-钻石'!$W35/'[1]资源-钻石'!$T35</f>
        <v>5.6633500489863486</v>
      </c>
      <c r="AL38" s="1">
        <f>AJ38/[18]实力验证!AJ38</f>
        <v>1.5571642758133033</v>
      </c>
      <c r="AM38" s="48">
        <v>32</v>
      </c>
      <c r="AN38" s="1">
        <f t="shared" si="6"/>
        <v>17.738237880780105</v>
      </c>
      <c r="AO38" s="1">
        <f t="shared" si="7"/>
        <v>17.738237880780105</v>
      </c>
      <c r="AP38" s="1">
        <f>'[1]资源-钻石'!$X35/'[1]资源-钻石'!$T35</f>
        <v>13.279600133599132</v>
      </c>
      <c r="AQ38" s="1">
        <f>AO38/[18]实力验证!AO38</f>
        <v>2.7715197580842914</v>
      </c>
    </row>
    <row r="39" spans="2:43" x14ac:dyDescent="0.15">
      <c r="B39" s="1">
        <v>33</v>
      </c>
      <c r="C39" s="1">
        <f>非r将兵属性验证!BK39</f>
        <v>1072149541.965397</v>
      </c>
      <c r="D39" s="1">
        <f>非r将兵属性验证!BU39</f>
        <v>500436397.51881999</v>
      </c>
      <c r="F39" s="1">
        <v>33</v>
      </c>
      <c r="G39" s="1">
        <f>小r将兵属性验证!BK39</f>
        <v>1442902773.4946449</v>
      </c>
      <c r="H39" s="1">
        <f>小r将兵属性验证!BU39</f>
        <v>643567018.37569618</v>
      </c>
      <c r="J39" s="1">
        <v>33</v>
      </c>
      <c r="K39" s="1">
        <f>中r将兵属性验证!BK39</f>
        <v>2733493756.9180174</v>
      </c>
      <c r="L39" s="1">
        <f>中r将兵属性验证!BU39</f>
        <v>985128394.32530606</v>
      </c>
      <c r="N39" s="1">
        <v>33</v>
      </c>
      <c r="O39" s="1">
        <f>大r将兵属性验证!BK39</f>
        <v>5826555681.4304876</v>
      </c>
      <c r="P39" s="1">
        <f>大r将兵属性验证!BU39</f>
        <v>2336015640.9109554</v>
      </c>
      <c r="R39" s="1">
        <v>33</v>
      </c>
      <c r="S39" s="1">
        <f>超r将兵属性验证!BK39</f>
        <v>14086170071.827175</v>
      </c>
      <c r="T39" s="1">
        <f>超r将兵属性验证!BU39</f>
        <v>14197279141.073578</v>
      </c>
      <c r="X39" s="48">
        <v>33</v>
      </c>
      <c r="Y39" s="1">
        <f t="shared" si="0"/>
        <v>1.3267763239411068</v>
      </c>
      <c r="Z39" s="1">
        <f t="shared" si="1"/>
        <v>1.3267763239411068</v>
      </c>
      <c r="AA39" s="1">
        <f>'[1]资源-钻石'!$U36/'[1]资源-钻石'!$T36</f>
        <v>1.3704380545404924</v>
      </c>
      <c r="AB39" s="1">
        <f>Z39/[18]实力验证!Z39</f>
        <v>1.0671970701542</v>
      </c>
      <c r="AC39" s="48">
        <v>33</v>
      </c>
      <c r="AD39" s="1">
        <f t="shared" si="2"/>
        <v>2.3646543300921108</v>
      </c>
      <c r="AE39" s="1">
        <f t="shared" si="3"/>
        <v>2.3646543300921108</v>
      </c>
      <c r="AF39" s="1">
        <f>'[1]资源-钻石'!$V36/'[1]资源-钻石'!$T36</f>
        <v>2.2241427045268463</v>
      </c>
      <c r="AG39" s="1">
        <f>AE39/[18]实力验证!AE39</f>
        <v>1.3260401899289747</v>
      </c>
      <c r="AH39" s="48">
        <v>33</v>
      </c>
      <c r="AI39" s="1">
        <f t="shared" si="4"/>
        <v>5.1905406994918417</v>
      </c>
      <c r="AJ39" s="1">
        <f t="shared" si="5"/>
        <v>5.1905406994918417</v>
      </c>
      <c r="AK39" s="1">
        <f>'[1]资源-钻石'!$W36/'[1]资源-钻石'!$T36</f>
        <v>5.6692771249203977</v>
      </c>
      <c r="AL39" s="1">
        <f>AJ39/[18]实力验证!AJ39</f>
        <v>1.5940667026191868</v>
      </c>
      <c r="AM39" s="48">
        <v>33</v>
      </c>
      <c r="AN39" s="1">
        <f t="shared" si="6"/>
        <v>17.985312282632563</v>
      </c>
      <c r="AO39" s="1">
        <f t="shared" si="7"/>
        <v>17.985312282632563</v>
      </c>
      <c r="AP39" s="1">
        <f>'[1]资源-钻石'!$X36/'[1]资源-钻石'!$T36</f>
        <v>13.295764886146539</v>
      </c>
      <c r="AQ39" s="1">
        <f>AO39/[18]实力验证!AO39</f>
        <v>2.8277576367446131</v>
      </c>
    </row>
    <row r="40" spans="2:43" x14ac:dyDescent="0.15">
      <c r="B40" s="1">
        <v>34</v>
      </c>
      <c r="C40" s="1">
        <f>非r将兵属性验证!BK40</f>
        <v>1119526362.5818117</v>
      </c>
      <c r="D40" s="1">
        <f>非r将兵属性验证!BU40</f>
        <v>520938401.63962495</v>
      </c>
      <c r="F40" s="1">
        <v>34</v>
      </c>
      <c r="G40" s="1">
        <f>小r将兵属性验证!BK40</f>
        <v>1505832042.6787198</v>
      </c>
      <c r="H40" s="1">
        <f>小r将兵属性验证!BU40</f>
        <v>670030446.46752417</v>
      </c>
      <c r="J40" s="1">
        <v>34</v>
      </c>
      <c r="K40" s="1">
        <f>中r将兵属性验证!BK40</f>
        <v>2792670298.4731588</v>
      </c>
      <c r="L40" s="1">
        <f>中r将兵属性验证!BU40</f>
        <v>1027615701.1493423</v>
      </c>
      <c r="N40" s="1">
        <v>34</v>
      </c>
      <c r="O40" s="1">
        <f>大r将兵属性验证!BK40</f>
        <v>6101181847.466526</v>
      </c>
      <c r="P40" s="1">
        <f>大r将兵属性验证!BU40</f>
        <v>2560320157.3834119</v>
      </c>
      <c r="R40" s="1">
        <v>34</v>
      </c>
      <c r="S40" s="1">
        <f>超r将兵属性验证!BK40</f>
        <v>14574109272.750513</v>
      </c>
      <c r="T40" s="1">
        <f>超r将兵属性验证!BU40</f>
        <v>15297452217.486162</v>
      </c>
      <c r="X40" s="48">
        <v>34</v>
      </c>
      <c r="Y40" s="1">
        <f t="shared" si="0"/>
        <v>1.3263695366105026</v>
      </c>
      <c r="Z40" s="1">
        <f t="shared" si="1"/>
        <v>1.3263695366105026</v>
      </c>
      <c r="AA40" s="1">
        <f>'[1]资源-钻石'!$U37/'[1]资源-钻石'!$T37</f>
        <v>1.3707876471589275</v>
      </c>
      <c r="AB40" s="1">
        <f>Z40/[18]实力验证!Z40</f>
        <v>1.068211249191797</v>
      </c>
      <c r="AC40" s="48">
        <v>34</v>
      </c>
      <c r="AD40" s="1">
        <f t="shared" si="2"/>
        <v>2.3287827223985555</v>
      </c>
      <c r="AE40" s="1">
        <f t="shared" si="3"/>
        <v>2.3287827223985555</v>
      </c>
      <c r="AF40" s="1">
        <f>'[1]资源-钻石'!$V37/'[1]资源-钻石'!$T37</f>
        <v>2.2254536768459778</v>
      </c>
      <c r="AG40" s="1">
        <f>AE40/[18]实力验证!AE40</f>
        <v>1.3073334990632357</v>
      </c>
      <c r="AH40" s="48">
        <v>34</v>
      </c>
      <c r="AI40" s="1">
        <f t="shared" si="4"/>
        <v>5.2799073736647317</v>
      </c>
      <c r="AJ40" s="1">
        <f t="shared" si="5"/>
        <v>5.2799073736647317</v>
      </c>
      <c r="AK40" s="1">
        <f>'[1]资源-钻石'!$W37/'[1]资源-钻石'!$T37</f>
        <v>5.6748851731744621</v>
      </c>
      <c r="AL40" s="1">
        <f>AJ40/[18]实力验证!AJ40</f>
        <v>1.6250893413750012</v>
      </c>
      <c r="AM40" s="48">
        <v>34</v>
      </c>
      <c r="AN40" s="1">
        <f t="shared" si="6"/>
        <v>18.209206404023984</v>
      </c>
      <c r="AO40" s="1">
        <f t="shared" si="7"/>
        <v>18.209206404023984</v>
      </c>
      <c r="AP40" s="1">
        <f>'[1]资源-钻石'!$X37/'[1]资源-钻石'!$T37</f>
        <v>13.311059563203079</v>
      </c>
      <c r="AQ40" s="1">
        <f>AO40/[18]实力验证!AO40</f>
        <v>2.8797474393650151</v>
      </c>
    </row>
    <row r="41" spans="2:43" x14ac:dyDescent="0.15">
      <c r="B41" s="1">
        <v>35</v>
      </c>
      <c r="C41" s="1">
        <f>非r将兵属性验证!BK41</f>
        <v>1167010841.999332</v>
      </c>
      <c r="D41" s="1">
        <f>非r将兵属性验证!BU41</f>
        <v>541439420.44904006</v>
      </c>
      <c r="F41" s="1">
        <v>35</v>
      </c>
      <c r="G41" s="1">
        <f>小r将兵属性验证!BK41</f>
        <v>1570096133.4430206</v>
      </c>
      <c r="H41" s="1">
        <f>小r将兵属性验证!BU41</f>
        <v>697265127.46148324</v>
      </c>
      <c r="J41" s="1">
        <v>35</v>
      </c>
      <c r="K41" s="1">
        <f>中r将兵属性验证!BK41</f>
        <v>2849606905.2364187</v>
      </c>
      <c r="L41" s="1">
        <f>中r将兵属性验证!BU41</f>
        <v>1070643706.8402282</v>
      </c>
      <c r="N41" s="1">
        <v>35</v>
      </c>
      <c r="O41" s="1">
        <f>大r将兵属性验证!BK41</f>
        <v>6375808013.5025654</v>
      </c>
      <c r="P41" s="1">
        <f>大r将兵属性验证!BU41</f>
        <v>2784624673.8558683</v>
      </c>
      <c r="R41" s="1">
        <v>35</v>
      </c>
      <c r="S41" s="1">
        <f>超r将兵属性验证!BK41</f>
        <v>15058469580.158674</v>
      </c>
      <c r="T41" s="1">
        <f>超r将兵属性验证!BU41</f>
        <v>16442986084.897207</v>
      </c>
      <c r="X41" s="48">
        <v>35</v>
      </c>
      <c r="Y41" s="1">
        <f t="shared" si="0"/>
        <v>1.327145021860431</v>
      </c>
      <c r="Z41" s="1">
        <f t="shared" si="1"/>
        <v>1.327145021860431</v>
      </c>
      <c r="AA41" s="1">
        <f>'[1]资源-钻石'!$U38/'[1]资源-钻石'!$T38</f>
        <v>1.3711189159332824</v>
      </c>
      <c r="AB41" s="1">
        <f>Z41/[18]实力验证!Z41</f>
        <v>1.0689459677088864</v>
      </c>
      <c r="AC41" s="48">
        <v>35</v>
      </c>
      <c r="AD41" s="1">
        <f t="shared" si="2"/>
        <v>2.2946237875597002</v>
      </c>
      <c r="AE41" s="1">
        <f t="shared" si="3"/>
        <v>2.2946237875597002</v>
      </c>
      <c r="AF41" s="1">
        <f>'[1]资源-钻石'!$V38/'[1]资源-钻石'!$T38</f>
        <v>2.2266959347498094</v>
      </c>
      <c r="AG41" s="1">
        <f>AE41/[18]实力验证!AE41</f>
        <v>1.289522704035863</v>
      </c>
      <c r="AH41" s="48">
        <v>35</v>
      </c>
      <c r="AI41" s="1">
        <f t="shared" si="4"/>
        <v>5.3618375019186457</v>
      </c>
      <c r="AJ41" s="1">
        <f t="shared" si="5"/>
        <v>5.3618375019186457</v>
      </c>
      <c r="AK41" s="1">
        <f>'[1]资源-钻石'!$W38/'[1]资源-钻石'!$T38</f>
        <v>5.6801992764297404</v>
      </c>
      <c r="AL41" s="1">
        <f>AJ41/[18]实力验证!AJ41</f>
        <v>1.6537077570983938</v>
      </c>
      <c r="AM41" s="48">
        <v>35</v>
      </c>
      <c r="AN41" s="1">
        <f t="shared" si="6"/>
        <v>18.438614431719714</v>
      </c>
      <c r="AO41" s="1">
        <f t="shared" si="7"/>
        <v>18.438614431719714</v>
      </c>
      <c r="AP41" s="1">
        <f>'[1]资源-钻石'!$X38/'[1]资源-钻石'!$T38</f>
        <v>13.32555257208111</v>
      </c>
      <c r="AQ41" s="1">
        <f>AO41/[18]实力验证!AO41</f>
        <v>2.9288335026280365</v>
      </c>
    </row>
    <row r="42" spans="2:43" x14ac:dyDescent="0.15">
      <c r="B42" s="1">
        <v>36</v>
      </c>
      <c r="C42" s="1">
        <f>非r将兵属性验证!BK42</f>
        <v>1214565160.0170047</v>
      </c>
      <c r="D42" s="1">
        <f>非r将兵属性验证!BU42</f>
        <v>562071543.71507537</v>
      </c>
      <c r="F42" s="1">
        <v>36</v>
      </c>
      <c r="G42" s="1">
        <f>小r将兵属性验证!BK42</f>
        <v>1634617577.572222</v>
      </c>
      <c r="H42" s="1">
        <f>小r将兵属性验证!BU42</f>
        <v>724574862.34674978</v>
      </c>
      <c r="J42" s="1">
        <v>36</v>
      </c>
      <c r="K42" s="1">
        <f>中r将兵属性验证!BK42</f>
        <v>2906543511.9996791</v>
      </c>
      <c r="L42" s="1">
        <f>中r将兵属性验证!BU42</f>
        <v>1113671712.5311141</v>
      </c>
      <c r="N42" s="1">
        <v>36</v>
      </c>
      <c r="O42" s="1">
        <f>大r将兵属性验证!BK42</f>
        <v>6651441159.6775303</v>
      </c>
      <c r="P42" s="1">
        <f>大r将兵属性验证!BU42</f>
        <v>3025999238.3052015</v>
      </c>
      <c r="R42" s="1">
        <v>36</v>
      </c>
      <c r="S42" s="1">
        <f>超r将兵属性验证!BK42</f>
        <v>15542601622.073591</v>
      </c>
      <c r="T42" s="1">
        <f>超r将兵属性验证!BU42</f>
        <v>17591413110.008347</v>
      </c>
      <c r="X42" s="48">
        <v>36</v>
      </c>
      <c r="Y42" s="1">
        <f t="shared" si="0"/>
        <v>1.3278980643387308</v>
      </c>
      <c r="Z42" s="1">
        <f t="shared" si="1"/>
        <v>1.3278980643387308</v>
      </c>
      <c r="AA42" s="1">
        <f>'[1]资源-钻石'!$U39/'[1]资源-钻石'!$T39</f>
        <v>1.3714332647339926</v>
      </c>
      <c r="AB42" s="1">
        <f>Z42/[18]实力验证!Z42</f>
        <v>1.0696474800823967</v>
      </c>
      <c r="AC42" s="48">
        <v>36</v>
      </c>
      <c r="AD42" s="1">
        <f t="shared" si="2"/>
        <v>2.2628234664328137</v>
      </c>
      <c r="AE42" s="1">
        <f t="shared" si="3"/>
        <v>2.2628234664328137</v>
      </c>
      <c r="AF42" s="1">
        <f>'[1]资源-钻石'!$V39/'[1]资源-钻石'!$T39</f>
        <v>2.2278747427524714</v>
      </c>
      <c r="AG42" s="1">
        <f>AE42/[18]实力验证!AE42</f>
        <v>1.2730444499308007</v>
      </c>
      <c r="AH42" s="48">
        <v>36</v>
      </c>
      <c r="AI42" s="1">
        <f t="shared" si="4"/>
        <v>5.4470564396501997</v>
      </c>
      <c r="AJ42" s="1">
        <f t="shared" si="5"/>
        <v>5.4470564396501997</v>
      </c>
      <c r="AK42" s="1">
        <f>'[1]资源-钻石'!$W39/'[1]资源-钻石'!$T39</f>
        <v>5.685241955107796</v>
      </c>
      <c r="AL42" s="1">
        <f>AJ42/[18]实力验证!AJ42</f>
        <v>1.6836707346632453</v>
      </c>
      <c r="AM42" s="48">
        <v>36</v>
      </c>
      <c r="AN42" s="1">
        <f t="shared" si="6"/>
        <v>18.649853772850236</v>
      </c>
      <c r="AO42" s="1">
        <f t="shared" si="7"/>
        <v>18.649853772850236</v>
      </c>
      <c r="AP42" s="1">
        <f>'[1]资源-钻石'!$X39/'[1]资源-钻石'!$T39</f>
        <v>13.339305332112172</v>
      </c>
      <c r="AQ42" s="1">
        <f>AO42/[18]实力验证!AO42</f>
        <v>2.9746611855435363</v>
      </c>
    </row>
    <row r="43" spans="2:43" x14ac:dyDescent="0.15">
      <c r="B43" s="1">
        <v>37</v>
      </c>
      <c r="C43" s="1">
        <f>非r将兵属性验证!BK43</f>
        <v>1262338643.5195832</v>
      </c>
      <c r="D43" s="1">
        <f>非r将兵属性验证!BU43</f>
        <v>583115095.21343076</v>
      </c>
      <c r="F43" s="1">
        <v>37</v>
      </c>
      <c r="G43" s="1">
        <f>小r将兵属性验证!BK43</f>
        <v>1703788192.5216167</v>
      </c>
      <c r="H43" s="1">
        <f>小r将兵属性验证!BU43</f>
        <v>753240469.77537191</v>
      </c>
      <c r="J43" s="1">
        <v>37</v>
      </c>
      <c r="K43" s="1">
        <f>中r将兵属性验证!BK43</f>
        <v>2962273862.3730469</v>
      </c>
      <c r="L43" s="1">
        <f>中r将兵属性验证!BU43</f>
        <v>1157547099.7343652</v>
      </c>
      <c r="N43" s="1">
        <v>37</v>
      </c>
      <c r="O43" s="1">
        <f>大r将兵属性验证!BK43</f>
        <v>6927374638.8723221</v>
      </c>
      <c r="P43" s="1">
        <f>大r将兵属性验证!BU43</f>
        <v>3272464964.793684</v>
      </c>
      <c r="R43" s="1">
        <v>37</v>
      </c>
      <c r="S43" s="1">
        <f>超r将兵属性验证!BK43</f>
        <v>16020658263.559752</v>
      </c>
      <c r="T43" s="1">
        <f>超r将兵属性验证!BU43</f>
        <v>18702450234.501141</v>
      </c>
      <c r="X43" s="48">
        <v>37</v>
      </c>
      <c r="Y43" s="1">
        <f t="shared" si="0"/>
        <v>1.3313954236446197</v>
      </c>
      <c r="Z43" s="1">
        <f t="shared" si="1"/>
        <v>1.3313954236446197</v>
      </c>
      <c r="AA43" s="1">
        <f>'[1]资源-钻石'!$U40/'[1]资源-钻石'!$T40</f>
        <v>1.3717319575937543</v>
      </c>
      <c r="AB43" s="1">
        <f>Z43/[18]实力验证!Z43</f>
        <v>1.070751158602514</v>
      </c>
      <c r="AC43" s="48">
        <v>37</v>
      </c>
      <c r="AD43" s="1">
        <f t="shared" si="2"/>
        <v>2.2324162755419987</v>
      </c>
      <c r="AE43" s="1">
        <f t="shared" si="3"/>
        <v>2.2324162755419987</v>
      </c>
      <c r="AF43" s="1">
        <f>'[1]资源-钻石'!$V40/'[1]资源-钻石'!$T40</f>
        <v>2.2289948409765787</v>
      </c>
      <c r="AG43" s="1">
        <f>AE43/[18]实力验证!AE43</f>
        <v>1.2573410025023539</v>
      </c>
      <c r="AH43" s="48">
        <v>37</v>
      </c>
      <c r="AI43" s="1">
        <f t="shared" si="4"/>
        <v>5.5270090978648145</v>
      </c>
      <c r="AJ43" s="1">
        <f t="shared" si="5"/>
        <v>5.5270090978648145</v>
      </c>
      <c r="AK43" s="1">
        <f>'[1]资源-钻石'!$W40/'[1]资源-钻石'!$T40</f>
        <v>5.690033486399809</v>
      </c>
      <c r="AL43" s="1">
        <f>AJ43/[18]实力验证!AJ43</f>
        <v>1.7125206192804678</v>
      </c>
      <c r="AM43" s="48">
        <v>37</v>
      </c>
      <c r="AN43" s="1">
        <f t="shared" si="6"/>
        <v>18.815485736261177</v>
      </c>
      <c r="AO43" s="1">
        <f t="shared" si="7"/>
        <v>18.815485736261177</v>
      </c>
      <c r="AP43" s="1">
        <f>'[1]资源-钻石'!$X40/'[1]资源-钻石'!$T40</f>
        <v>13.352373144726752</v>
      </c>
      <c r="AQ43" s="1">
        <f>AO43/[18]实力验证!AO43</f>
        <v>3.0117630803036826</v>
      </c>
    </row>
    <row r="44" spans="2:43" x14ac:dyDescent="0.15">
      <c r="B44" s="1">
        <v>38</v>
      </c>
      <c r="C44" s="1">
        <f>非r将兵属性验证!BK44</f>
        <v>1310112127.022162</v>
      </c>
      <c r="D44" s="1">
        <f>非r将兵属性验证!BU44</f>
        <v>604158646.71178615</v>
      </c>
      <c r="F44" s="1">
        <v>38</v>
      </c>
      <c r="G44" s="1">
        <f>小r将兵属性验证!BK44</f>
        <v>1772958807.4710114</v>
      </c>
      <c r="H44" s="1">
        <f>小r将兵属性验证!BU44</f>
        <v>781906077.20399404</v>
      </c>
      <c r="J44" s="1">
        <v>38</v>
      </c>
      <c r="K44" s="1">
        <f>中r将兵属性验证!BK44</f>
        <v>3017446904.3201799</v>
      </c>
      <c r="L44" s="1">
        <f>中r将兵属性验证!BU44</f>
        <v>1201813989.8229349</v>
      </c>
      <c r="N44" s="1">
        <v>38</v>
      </c>
      <c r="O44" s="1">
        <f>大r将兵属性验证!BK44</f>
        <v>7203435211.561039</v>
      </c>
      <c r="P44" s="1">
        <f>大r将兵属性验证!BU44</f>
        <v>3522666526.5158257</v>
      </c>
      <c r="R44" s="1">
        <v>38</v>
      </c>
      <c r="S44" s="1">
        <f>超r将兵属性验证!BK44</f>
        <v>16492644362.994146</v>
      </c>
      <c r="T44" s="1">
        <f>超r将兵属性验证!BU44</f>
        <v>19776127358.336098</v>
      </c>
      <c r="X44" s="48">
        <v>38</v>
      </c>
      <c r="Y44" s="1">
        <f t="shared" si="0"/>
        <v>1.3346413264678976</v>
      </c>
      <c r="Z44" s="1">
        <f t="shared" si="1"/>
        <v>1.3346413264678976</v>
      </c>
      <c r="AA44" s="1">
        <f>'[1]资源-钻石'!$U41/'[1]资源-钻石'!$T41</f>
        <v>1.3720161356958045</v>
      </c>
      <c r="AB44" s="1">
        <f>Z44/[18]实力验证!Z44</f>
        <v>1.0717622393693402</v>
      </c>
      <c r="AC44" s="48">
        <v>38</v>
      </c>
      <c r="AD44" s="1">
        <f t="shared" si="2"/>
        <v>2.2041087144182256</v>
      </c>
      <c r="AE44" s="1">
        <f t="shared" si="3"/>
        <v>2.2041087144182256</v>
      </c>
      <c r="AF44" s="1">
        <f>'[1]资源-钻石'!$V41/'[1]资源-钻石'!$T41</f>
        <v>2.2300605088592671</v>
      </c>
      <c r="AG44" s="1">
        <f>AE44/[18]实力验证!AE44</f>
        <v>1.2425651933418402</v>
      </c>
      <c r="AH44" s="48">
        <v>38</v>
      </c>
      <c r="AI44" s="1">
        <f t="shared" si="4"/>
        <v>5.6032312070223425</v>
      </c>
      <c r="AJ44" s="1">
        <f t="shared" si="5"/>
        <v>5.6032312070223425</v>
      </c>
      <c r="AK44" s="1">
        <f>'[1]资源-钻石'!$W41/'[1]资源-钻石'!$T41</f>
        <v>5.6945921767868635</v>
      </c>
      <c r="AL44" s="1">
        <f>AJ44/[18]实力验证!AJ44</f>
        <v>1.7400972666926002</v>
      </c>
      <c r="AM44" s="48">
        <v>38</v>
      </c>
      <c r="AN44" s="1">
        <f t="shared" si="6"/>
        <v>18.946521160423359</v>
      </c>
      <c r="AO44" s="1">
        <f t="shared" si="7"/>
        <v>18.946521160423359</v>
      </c>
      <c r="AP44" s="1">
        <f>'[1]资源-钻石'!$X41/'[1]资源-钻石'!$T41</f>
        <v>13.364805936691443</v>
      </c>
      <c r="AQ44" s="1">
        <f>AO44/[18]实力验证!AO44</f>
        <v>3.0409544619071096</v>
      </c>
    </row>
    <row r="45" spans="2:43" x14ac:dyDescent="0.15">
      <c r="B45" s="1">
        <v>39</v>
      </c>
      <c r="C45" s="1">
        <f>非r将兵属性验证!BK45</f>
        <v>1359192593.9512103</v>
      </c>
      <c r="D45" s="1">
        <f>非r将兵属性验证!BU45</f>
        <v>625402495.11838531</v>
      </c>
      <c r="F45" s="1">
        <v>39</v>
      </c>
      <c r="G45" s="1">
        <f>小r将兵属性验证!BK45</f>
        <v>1842542379.1604989</v>
      </c>
      <c r="H45" s="1">
        <f>小r将兵属性验证!BU45</f>
        <v>810907591.61445904</v>
      </c>
      <c r="J45" s="1">
        <v>39</v>
      </c>
      <c r="K45" s="1">
        <f>中r将兵属性验证!BK45</f>
        <v>3072439497.3482394</v>
      </c>
      <c r="L45" s="1">
        <f>中r将兵属性验证!BU45</f>
        <v>1246123782.0323741</v>
      </c>
      <c r="N45" s="1">
        <v>39</v>
      </c>
      <c r="O45" s="1">
        <f>大r将兵属性验证!BK45</f>
        <v>7480196461.7336788</v>
      </c>
      <c r="P45" s="1">
        <f>大r将兵属性验证!BU45</f>
        <v>3793464072.7453246</v>
      </c>
      <c r="R45" s="1">
        <v>39</v>
      </c>
      <c r="S45" s="1">
        <f>超r将兵属性验证!BK45</f>
        <v>16964630462.428541</v>
      </c>
      <c r="T45" s="1">
        <f>超r将兵属性验证!BU45</f>
        <v>20849804482.171055</v>
      </c>
      <c r="X45" s="48">
        <v>39</v>
      </c>
      <c r="Y45" s="1">
        <f t="shared" si="0"/>
        <v>1.3370233481827924</v>
      </c>
      <c r="Z45" s="1">
        <f t="shared" si="1"/>
        <v>1.3370233481827924</v>
      </c>
      <c r="AA45" s="1">
        <f>'[1]资源-钻石'!$U42/'[1]资源-钻石'!$T42</f>
        <v>1.3722868319443453</v>
      </c>
      <c r="AB45" s="1">
        <f>Z45/[18]实力验证!Z45</f>
        <v>1.0725113957871064</v>
      </c>
      <c r="AC45" s="48">
        <v>39</v>
      </c>
      <c r="AD45" s="1">
        <f t="shared" si="2"/>
        <v>2.1760425102156296</v>
      </c>
      <c r="AE45" s="1">
        <f t="shared" si="3"/>
        <v>2.1760425102156296</v>
      </c>
      <c r="AF45" s="1">
        <f>'[1]资源-钻石'!$V42/'[1]资源-钻石'!$T42</f>
        <v>2.2310756197912949</v>
      </c>
      <c r="AG45" s="1">
        <f>AE45/[18]实力验证!AE45</f>
        <v>1.2285620353494835</v>
      </c>
      <c r="AH45" s="48">
        <v>39</v>
      </c>
      <c r="AI45" s="1">
        <f t="shared" si="4"/>
        <v>5.6805847180465641</v>
      </c>
      <c r="AJ45" s="1">
        <f t="shared" si="5"/>
        <v>5.6805847180465641</v>
      </c>
      <c r="AK45" s="1">
        <f>'[1]资源-钻石'!$W42/'[1]资源-钻石'!$T42</f>
        <v>5.6989345957738697</v>
      </c>
      <c r="AL45" s="1">
        <f>AJ45/[18]实力验证!AJ45</f>
        <v>1.7690691386183068</v>
      </c>
      <c r="AM45" s="48">
        <v>39</v>
      </c>
      <c r="AN45" s="1">
        <f t="shared" si="6"/>
        <v>19.053979903944789</v>
      </c>
      <c r="AO45" s="1">
        <f t="shared" si="7"/>
        <v>19.053979903944789</v>
      </c>
      <c r="AP45" s="1">
        <f>'[1]资源-钻石'!$X42/'[1]资源-钻石'!$T42</f>
        <v>13.376648897565101</v>
      </c>
      <c r="AQ45" s="1">
        <f>AO45/[18]实力验证!AO45</f>
        <v>3.0677881915937575</v>
      </c>
    </row>
    <row r="46" spans="2:43" x14ac:dyDescent="0.15">
      <c r="B46" s="1">
        <v>40</v>
      </c>
      <c r="C46" s="1">
        <f>非r将兵属性验证!BK46</f>
        <v>1409132185.1874969</v>
      </c>
      <c r="D46" s="1">
        <f>非r将兵属性验证!BU46</f>
        <v>646778005.4413116</v>
      </c>
      <c r="F46" s="1">
        <v>40</v>
      </c>
      <c r="G46" s="1">
        <f>小r将兵属性验证!BK46</f>
        <v>1912596671.7605176</v>
      </c>
      <c r="H46" s="1">
        <f>小r将兵属性验证!BU46</f>
        <v>840291999.49776411</v>
      </c>
      <c r="J46" s="1">
        <v>40</v>
      </c>
      <c r="K46" s="1">
        <f>中r将兵属性验证!BK46</f>
        <v>3125527006.1758294</v>
      </c>
      <c r="L46" s="1">
        <f>中r将兵属性验证!BU46</f>
        <v>1290886512.1316872</v>
      </c>
      <c r="N46" s="1">
        <v>40</v>
      </c>
      <c r="O46" s="1">
        <f>大r将兵属性验证!BK46</f>
        <v>7756957711.9063187</v>
      </c>
      <c r="P46" s="1">
        <f>大r将兵属性验证!BU46</f>
        <v>4064261618.974824</v>
      </c>
      <c r="R46" s="1">
        <v>40</v>
      </c>
      <c r="S46" s="1">
        <f>超r将兵属性验证!BK46</f>
        <v>17466426457.340958</v>
      </c>
      <c r="T46" s="1">
        <f>超r将兵属性验证!BU46</f>
        <v>22018028870.849907</v>
      </c>
      <c r="X46" s="48">
        <v>40</v>
      </c>
      <c r="Y46" s="1">
        <f t="shared" si="0"/>
        <v>1.3390121240735227</v>
      </c>
      <c r="Z46" s="1">
        <f t="shared" si="1"/>
        <v>1.3390121240735227</v>
      </c>
      <c r="AA46" s="1">
        <f>'[1]资源-钻石'!$U43/'[1]资源-钻石'!$T43</f>
        <v>1.37254498350929</v>
      </c>
      <c r="AB46" s="1">
        <f>Z46/[18]实力验证!Z46</f>
        <v>1.0730878322781565</v>
      </c>
      <c r="AC46" s="48">
        <v>40</v>
      </c>
      <c r="AD46" s="1">
        <f t="shared" si="2"/>
        <v>2.1481548846045353</v>
      </c>
      <c r="AE46" s="1">
        <f t="shared" si="3"/>
        <v>2.1481548846045353</v>
      </c>
      <c r="AF46" s="1">
        <f>'[1]资源-钻石'!$V43/'[1]资源-钻石'!$T43</f>
        <v>2.2320436881598371</v>
      </c>
      <c r="AG46" s="1">
        <f>AE46/[18]实力验证!AE46</f>
        <v>1.2150943088571966</v>
      </c>
      <c r="AH46" s="48">
        <v>40</v>
      </c>
      <c r="AI46" s="1">
        <f t="shared" si="4"/>
        <v>5.7498714607108266</v>
      </c>
      <c r="AJ46" s="1">
        <f t="shared" si="5"/>
        <v>5.7498714607108266</v>
      </c>
      <c r="AK46" s="1">
        <f>'[1]资源-钻石'!$W43/'[1]资源-钻石'!$T43</f>
        <v>5.703075777128193</v>
      </c>
      <c r="AL46" s="1">
        <f>AJ46/[18]实力验证!AJ46</f>
        <v>1.7960411061409318</v>
      </c>
      <c r="AM46" s="48">
        <v>40</v>
      </c>
      <c r="AN46" s="1">
        <f t="shared" si="6"/>
        <v>19.205340538788022</v>
      </c>
      <c r="AO46" s="1">
        <f t="shared" si="7"/>
        <v>19.205340538788022</v>
      </c>
      <c r="AP46" s="1">
        <f>'[1]资源-钻石'!$X43/'[1]资源-钻石'!$T43</f>
        <v>13.387943028531437</v>
      </c>
      <c r="AQ46" s="1">
        <f>AO46/[18]实力验证!AO46</f>
        <v>3.0979713105586413</v>
      </c>
    </row>
    <row r="47" spans="2:43" x14ac:dyDescent="0.15">
      <c r="B47" s="1">
        <v>41</v>
      </c>
      <c r="C47" s="1">
        <f>非r将兵属性验证!BK47</f>
        <v>1459071776.4237835</v>
      </c>
      <c r="D47" s="1">
        <f>非r将兵属性验证!BU47</f>
        <v>668153515.764238</v>
      </c>
      <c r="F47" s="1">
        <v>41</v>
      </c>
      <c r="G47" s="1">
        <f>小r将兵属性验证!BK47</f>
        <v>1982650964.3605361</v>
      </c>
      <c r="H47" s="1">
        <f>小r将兵属性验证!BU47</f>
        <v>869676407.38106918</v>
      </c>
      <c r="J47" s="1">
        <v>41</v>
      </c>
      <c r="K47" s="1">
        <f>中r将兵属性验证!BK47</f>
        <v>3178614515.0034194</v>
      </c>
      <c r="L47" s="1">
        <f>中r将兵属性验证!BU47</f>
        <v>1335649242.2310002</v>
      </c>
      <c r="N47" s="1">
        <v>41</v>
      </c>
      <c r="O47" s="1">
        <f>大r将兵属性验证!BK47</f>
        <v>8034480941.6473341</v>
      </c>
      <c r="P47" s="1">
        <f>大r将兵属性验证!BU47</f>
        <v>4343405279.3646374</v>
      </c>
      <c r="R47" s="1">
        <v>41</v>
      </c>
      <c r="S47" s="1">
        <f>超r将兵属性验证!BK47</f>
        <v>17972540528.740505</v>
      </c>
      <c r="T47" s="1">
        <f>超r将兵属性验证!BU47</f>
        <v>23199948789.64378</v>
      </c>
      <c r="X47" s="48">
        <v>41</v>
      </c>
      <c r="Y47" s="1">
        <f t="shared" si="0"/>
        <v>1.3408675527770535</v>
      </c>
      <c r="Z47" s="1">
        <f t="shared" si="1"/>
        <v>1.3408675527770535</v>
      </c>
      <c r="AA47" s="1">
        <f>'[1]资源-钻石'!$U44/'[1]资源-钻石'!$T44</f>
        <v>1.3727914426664491</v>
      </c>
      <c r="AB47" s="1">
        <f>Z47/[18]实力验证!Z47</f>
        <v>1.0736192335204089</v>
      </c>
      <c r="AC47" s="48">
        <v>41</v>
      </c>
      <c r="AD47" s="1">
        <f t="shared" si="2"/>
        <v>2.1221371209775048</v>
      </c>
      <c r="AE47" s="1">
        <f t="shared" si="3"/>
        <v>2.1221371209775048</v>
      </c>
      <c r="AF47" s="1">
        <f>'[1]资源-钻石'!$V44/'[1]资源-钻石'!$T44</f>
        <v>2.2329679099991844</v>
      </c>
      <c r="AG47" s="1">
        <f>AE47/[18]实力验证!AE47</f>
        <v>1.2024959133529558</v>
      </c>
      <c r="AH47" s="48">
        <v>41</v>
      </c>
      <c r="AI47" s="1">
        <f t="shared" si="4"/>
        <v>5.8187942135082098</v>
      </c>
      <c r="AJ47" s="1">
        <f t="shared" si="5"/>
        <v>5.8187942135082098</v>
      </c>
      <c r="AK47" s="1">
        <f>'[1]资源-钻石'!$W44/'[1]资源-钻石'!$T44</f>
        <v>5.7070293927742899</v>
      </c>
      <c r="AL47" s="1">
        <f>AJ47/[18]实力验证!AJ47</f>
        <v>1.8227759142358824</v>
      </c>
      <c r="AM47" s="48">
        <v>41</v>
      </c>
      <c r="AN47" s="1">
        <f t="shared" si="6"/>
        <v>19.355020584601586</v>
      </c>
      <c r="AO47" s="1">
        <f t="shared" si="7"/>
        <v>19.355020584601586</v>
      </c>
      <c r="AP47" s="1">
        <f>'[1]资源-钻石'!$X44/'[1]资源-钻石'!$T44</f>
        <v>13.398725616657156</v>
      </c>
      <c r="AQ47" s="1">
        <f>AO47/[18]实力验证!AO47</f>
        <v>3.1270004980375816</v>
      </c>
    </row>
    <row r="48" spans="2:43" x14ac:dyDescent="0.15">
      <c r="B48" s="1">
        <v>42</v>
      </c>
      <c r="C48" s="1">
        <f>非r将兵属性验证!BK48</f>
        <v>1511258205.3690729</v>
      </c>
      <c r="D48" s="1">
        <f>非r将兵属性验证!BU48</f>
        <v>690004433.2273308</v>
      </c>
      <c r="F48" s="1">
        <v>42</v>
      </c>
      <c r="G48" s="1">
        <f>小r将兵属性验证!BK48</f>
        <v>2051396530.9513903</v>
      </c>
      <c r="H48" s="1">
        <f>小r将兵属性验证!BU48</f>
        <v>898901065.96190906</v>
      </c>
      <c r="J48" s="1">
        <v>42</v>
      </c>
      <c r="K48" s="1">
        <f>中r将兵属性验证!BK48</f>
        <v>3249188289.4158292</v>
      </c>
      <c r="L48" s="1">
        <f>中r将兵属性验证!BU48</f>
        <v>1397732899.6299648</v>
      </c>
      <c r="N48" s="1">
        <v>42</v>
      </c>
      <c r="O48" s="1">
        <f>大r将兵属性验证!BK48</f>
        <v>8313609223.7065697</v>
      </c>
      <c r="P48" s="1">
        <f>大r将兵属性验证!BU48</f>
        <v>4640129397.8626642</v>
      </c>
      <c r="R48" s="1">
        <v>42</v>
      </c>
      <c r="S48" s="1">
        <f>超r将兵属性验证!BK48</f>
        <v>18488847477.002293</v>
      </c>
      <c r="T48" s="1">
        <f>超r将兵属性验证!BU48</f>
        <v>24393285488.697289</v>
      </c>
      <c r="X48" s="15">
        <v>42</v>
      </c>
      <c r="Y48" s="1">
        <f t="shared" si="0"/>
        <v>1.3402751426310968</v>
      </c>
      <c r="Z48" s="1">
        <f t="shared" si="1"/>
        <v>1.3402751426310968</v>
      </c>
      <c r="AA48" s="1">
        <f>'[1]资源-钻石'!$U45/'[1]资源-钻石'!$T45</f>
        <v>1.3730269861973869</v>
      </c>
      <c r="AB48" s="1">
        <f>Z48/[18]实力验证!Z48</f>
        <v>1.07380792514849</v>
      </c>
      <c r="AC48" s="15">
        <v>42</v>
      </c>
      <c r="AD48" s="1">
        <f t="shared" si="2"/>
        <v>2.1110253304479927</v>
      </c>
      <c r="AE48" s="1">
        <f t="shared" si="3"/>
        <v>2.1110253304479927</v>
      </c>
      <c r="AF48" s="1">
        <f>'[1]资源-钻石'!$V45/'[1]资源-钻石'!$T45</f>
        <v>2.2338511982402012</v>
      </c>
      <c r="AG48" s="1">
        <f>AE48/[18]实力验证!AE48</f>
        <v>1.1981625683210708</v>
      </c>
      <c r="AH48" s="15">
        <v>42</v>
      </c>
      <c r="AI48" s="1">
        <f t="shared" si="4"/>
        <v>5.884685631982995</v>
      </c>
      <c r="AJ48" s="1">
        <f t="shared" si="5"/>
        <v>5.884685631982995</v>
      </c>
      <c r="AK48" s="1">
        <f>'[1]资源-钻石'!$W45/'[1]资源-钻石'!$T45</f>
        <v>5.7108079035830839</v>
      </c>
      <c r="AL48" s="1">
        <f>AJ48/[18]实力验证!AJ48</f>
        <v>1.8503800782331761</v>
      </c>
      <c r="AM48" s="15">
        <v>42</v>
      </c>
      <c r="AN48" s="1">
        <f t="shared" si="6"/>
        <v>19.480698129253046</v>
      </c>
      <c r="AO48" s="1">
        <f t="shared" si="7"/>
        <v>19.480698129253046</v>
      </c>
      <c r="AP48" s="1">
        <f>'[1]资源-钻石'!$X45/'[1]资源-钻石'!$T45</f>
        <v>13.409030646135683</v>
      </c>
      <c r="AQ48" s="1">
        <f>AO48/[18]实力验证!AO48</f>
        <v>3.1542491650586943</v>
      </c>
    </row>
    <row r="49" spans="2:43" x14ac:dyDescent="0.15">
      <c r="B49" s="1">
        <v>43</v>
      </c>
      <c r="C49" s="1">
        <f>非r将兵属性验证!BK49</f>
        <v>1564094150.8654463</v>
      </c>
      <c r="D49" s="1">
        <f>非r将兵属性验证!BU49</f>
        <v>711992781.53592026</v>
      </c>
      <c r="F49" s="1">
        <v>43</v>
      </c>
      <c r="G49" s="1">
        <f>小r将兵属性验证!BK49</f>
        <v>2119644946.961226</v>
      </c>
      <c r="H49" s="1">
        <f>小r将兵属性验证!BU49</f>
        <v>928065039.98541462</v>
      </c>
      <c r="J49" s="1">
        <v>43</v>
      </c>
      <c r="K49" s="1">
        <f>中r将兵属性验证!BK49</f>
        <v>3366591680.743804</v>
      </c>
      <c r="L49" s="1">
        <f>中r将兵属性验证!BU49</f>
        <v>1506203384.8013022</v>
      </c>
      <c r="N49" s="1">
        <v>43</v>
      </c>
      <c r="O49" s="1">
        <f>大r将兵属性验证!BK49</f>
        <v>8592737505.7658043</v>
      </c>
      <c r="P49" s="1">
        <f>大r将兵属性验证!BU49</f>
        <v>4936853516.3606911</v>
      </c>
      <c r="R49" s="1">
        <v>43</v>
      </c>
      <c r="S49" s="1">
        <f>超r将兵属性验证!BK49</f>
        <v>19093901758.931728</v>
      </c>
      <c r="T49" s="1">
        <f>超r将兵属性验证!BU49</f>
        <v>25686025802.726841</v>
      </c>
      <c r="X49" s="15">
        <v>43</v>
      </c>
      <c r="Y49" s="1">
        <f t="shared" si="0"/>
        <v>1.3390129979487115</v>
      </c>
      <c r="Z49" s="1">
        <f t="shared" si="1"/>
        <v>1.3390129979487115</v>
      </c>
      <c r="AA49" s="1">
        <f>'[1]资源-钻石'!$U46/'[1]资源-钻石'!$T46</f>
        <v>1.3732523235673826</v>
      </c>
      <c r="AB49" s="1">
        <f>Z49/[18]实力验证!Z49</f>
        <v>1.0738992021599469</v>
      </c>
      <c r="AC49" s="15">
        <v>43</v>
      </c>
      <c r="AD49" s="1">
        <f t="shared" si="2"/>
        <v>2.1408650944646053</v>
      </c>
      <c r="AE49" s="1">
        <f t="shared" si="3"/>
        <v>2.1408650944646053</v>
      </c>
      <c r="AF49" s="1">
        <f>'[1]资源-钻石'!$V46/'[1]资源-钻石'!$T46</f>
        <v>2.2346962133776844</v>
      </c>
      <c r="AG49" s="1">
        <f>AE49/[18]实力验证!AE49</f>
        <v>1.2140573638587953</v>
      </c>
      <c r="AH49" s="15">
        <v>43</v>
      </c>
      <c r="AI49" s="1">
        <f t="shared" si="4"/>
        <v>5.9442329857991023</v>
      </c>
      <c r="AJ49" s="1">
        <f t="shared" si="5"/>
        <v>5.9442329857991023</v>
      </c>
      <c r="AK49" s="1">
        <f>'[1]资源-钻石'!$W46/'[1]资源-钻石'!$T46</f>
        <v>5.7144226905600961</v>
      </c>
      <c r="AL49" s="1">
        <f>AJ49/[18]实力验证!AJ49</f>
        <v>1.876297120196275</v>
      </c>
      <c r="AM49" s="15">
        <v>43</v>
      </c>
      <c r="AN49" s="1">
        <f t="shared" si="6"/>
        <v>19.674084906068977</v>
      </c>
      <c r="AO49" s="1">
        <f t="shared" si="7"/>
        <v>19.674084906068977</v>
      </c>
      <c r="AP49" s="1">
        <f>'[1]资源-钻石'!$X46/'[1]资源-钻石'!$T46</f>
        <v>13.418889156072989</v>
      </c>
      <c r="AQ49" s="1">
        <f>AO49/[18]实力验证!AO49</f>
        <v>3.1855082313608376</v>
      </c>
    </row>
    <row r="50" spans="2:43" x14ac:dyDescent="0.15">
      <c r="B50" s="1">
        <v>44</v>
      </c>
      <c r="C50" s="1">
        <f>非r将兵属性验证!BK50</f>
        <v>1616930096.3618197</v>
      </c>
      <c r="D50" s="1">
        <f>非r将兵属性验证!BU50</f>
        <v>733981129.84450972</v>
      </c>
      <c r="F50" s="1">
        <v>44</v>
      </c>
      <c r="G50" s="1">
        <f>小r将兵属性验证!BK50</f>
        <v>2187893362.9710617</v>
      </c>
      <c r="H50" s="1">
        <f>小r将兵属性验证!BU50</f>
        <v>957229014.00892031</v>
      </c>
      <c r="J50" s="1">
        <v>44</v>
      </c>
      <c r="K50" s="1">
        <f>中r将兵属性验证!BK50</f>
        <v>3483995072.0717783</v>
      </c>
      <c r="L50" s="1">
        <f>中r将兵属性验证!BU50</f>
        <v>1614673869.9726398</v>
      </c>
      <c r="N50" s="1">
        <v>44</v>
      </c>
      <c r="O50" s="1">
        <f>大r将兵属性验证!BK50</f>
        <v>8866165274.3739929</v>
      </c>
      <c r="P50" s="1">
        <f>大r将兵属性验证!BU50</f>
        <v>5245608605.2313261</v>
      </c>
      <c r="R50" s="1">
        <v>44</v>
      </c>
      <c r="S50" s="1">
        <f>超r将兵属性验证!BK50</f>
        <v>19698956040.861168</v>
      </c>
      <c r="T50" s="1">
        <f>超r将兵属性验证!BU50</f>
        <v>26978766116.756393</v>
      </c>
      <c r="X50" s="15">
        <v>44</v>
      </c>
      <c r="Y50" s="1">
        <f t="shared" si="0"/>
        <v>1.3378311958020095</v>
      </c>
      <c r="Z50" s="1">
        <f t="shared" si="1"/>
        <v>1.3378311958020095</v>
      </c>
      <c r="AA50" s="1">
        <f>'[1]资源-钻石'!$U47/'[1]资源-钻石'!$T47</f>
        <v>1.3734681040628764</v>
      </c>
      <c r="AB50" s="1">
        <f>Z50/[18]实力验证!Z50</f>
        <v>1.0739902320084469</v>
      </c>
      <c r="AC50" s="15">
        <v>44</v>
      </c>
      <c r="AD50" s="1">
        <f t="shared" si="2"/>
        <v>2.1688053913767522</v>
      </c>
      <c r="AE50" s="1">
        <f t="shared" si="3"/>
        <v>2.1688053913767522</v>
      </c>
      <c r="AF50" s="1">
        <f>'[1]资源-钻石'!$V47/'[1]资源-钻石'!$T47</f>
        <v>2.2355053902357871</v>
      </c>
      <c r="AG50" s="1">
        <f>AE50/[18]实力验证!AE50</f>
        <v>1.2289105487707059</v>
      </c>
      <c r="AH50" s="15">
        <v>44</v>
      </c>
      <c r="AI50" s="1">
        <f t="shared" si="4"/>
        <v>6.002682586350792</v>
      </c>
      <c r="AJ50" s="1">
        <f t="shared" si="5"/>
        <v>6.002682586350792</v>
      </c>
      <c r="AK50" s="1">
        <f>'[1]资源-钻石'!$W47/'[1]资源-钻石'!$T47</f>
        <v>5.7178841693419784</v>
      </c>
      <c r="AL50" s="1">
        <f>AJ50/[18]实力验证!AJ50</f>
        <v>1.9026083660706909</v>
      </c>
      <c r="AM50" s="15">
        <v>44</v>
      </c>
      <c r="AN50" s="1">
        <f t="shared" si="6"/>
        <v>19.85516153791205</v>
      </c>
      <c r="AO50" s="1">
        <f t="shared" si="7"/>
        <v>19.85516153791205</v>
      </c>
      <c r="AP50" s="1">
        <f>'[1]资源-钻石'!$X47/'[1]资源-钻石'!$T47</f>
        <v>13.428329552750849</v>
      </c>
      <c r="AQ50" s="1">
        <f>AO50/[18]实力验证!AO50</f>
        <v>3.2147762693660971</v>
      </c>
    </row>
    <row r="51" spans="2:43" x14ac:dyDescent="0.15">
      <c r="B51" s="1">
        <v>45</v>
      </c>
      <c r="C51" s="1">
        <f>非r将兵属性验证!BK51</f>
        <v>1670664543.9622064</v>
      </c>
      <c r="D51" s="1">
        <f>非r将兵属性验证!BU51</f>
        <v>756694835.52183151</v>
      </c>
      <c r="F51" s="1">
        <v>45</v>
      </c>
      <c r="G51" s="1">
        <f>小r将兵属性验证!BK51</f>
        <v>2257818761.0012732</v>
      </c>
      <c r="H51" s="1">
        <f>小r将兵属性验证!BU51</f>
        <v>986992917.49661732</v>
      </c>
      <c r="J51" s="1">
        <v>45</v>
      </c>
      <c r="K51" s="1">
        <f>中r将兵属性验证!BK51</f>
        <v>3605386758.1759458</v>
      </c>
      <c r="L51" s="1">
        <f>中r将兵属性验证!BU51</f>
        <v>1727155517.4662673</v>
      </c>
      <c r="N51" s="1">
        <v>45</v>
      </c>
      <c r="O51" s="1">
        <f>大r将兵属性验证!BK51</f>
        <v>9125030651.6776829</v>
      </c>
      <c r="P51" s="1">
        <f>大r将兵属性验证!BU51</f>
        <v>5585097714.7903309</v>
      </c>
      <c r="R51" s="1">
        <v>45</v>
      </c>
      <c r="S51" s="1">
        <f>超r将兵属性验证!BK51</f>
        <v>20307056511.259689</v>
      </c>
      <c r="T51" s="1">
        <f>超r将兵属性验证!BU51</f>
        <v>28288897927.88213</v>
      </c>
      <c r="X51" s="15">
        <v>45</v>
      </c>
      <c r="Y51" s="1">
        <f t="shared" si="0"/>
        <v>1.3367660783660353</v>
      </c>
      <c r="Z51" s="1">
        <f t="shared" si="1"/>
        <v>1.3367660783660353</v>
      </c>
      <c r="AA51" s="1">
        <f>'[1]资源-钻石'!$U48/'[1]资源-钻石'!$T48</f>
        <v>1.3736749230396466</v>
      </c>
      <c r="AB51" s="1">
        <f>Z51/[18]实力验证!Z51</f>
        <v>1.073663041909144</v>
      </c>
      <c r="AC51" s="15">
        <v>45</v>
      </c>
      <c r="AD51" s="1">
        <f t="shared" si="2"/>
        <v>2.1968491030675912</v>
      </c>
      <c r="AE51" s="1">
        <f t="shared" si="3"/>
        <v>2.1968491030675912</v>
      </c>
      <c r="AF51" s="1">
        <f>'[1]资源-钻石'!$V48/'[1]资源-钻石'!$T48</f>
        <v>2.2362809613986747</v>
      </c>
      <c r="AG51" s="1">
        <f>AE51/[18]实力验证!AE51</f>
        <v>1.2435458315404635</v>
      </c>
      <c r="AH51" s="15">
        <v>45</v>
      </c>
      <c r="AI51" s="1">
        <f t="shared" si="4"/>
        <v>6.0601361672266325</v>
      </c>
      <c r="AJ51" s="1">
        <f t="shared" si="5"/>
        <v>6.0601361672266325</v>
      </c>
      <c r="AK51" s="1">
        <f>'[1]资源-钻石'!$W48/'[1]资源-钻石'!$T48</f>
        <v>5.7212018904276638</v>
      </c>
      <c r="AL51" s="1">
        <f>AJ51/[18]实力验证!AJ51</f>
        <v>1.9310298432839328</v>
      </c>
      <c r="AM51" s="15">
        <v>45</v>
      </c>
      <c r="AN51" s="1">
        <f t="shared" si="6"/>
        <v>20.020090494169605</v>
      </c>
      <c r="AO51" s="1">
        <f t="shared" si="7"/>
        <v>20.020090494169605</v>
      </c>
      <c r="AP51" s="1">
        <f>'[1]资源-钻石'!$X48/'[1]资源-钻石'!$T48</f>
        <v>13.437377882984539</v>
      </c>
      <c r="AQ51" s="1">
        <f>AO51/[18]实力验证!AO51</f>
        <v>3.2419848071839721</v>
      </c>
    </row>
    <row r="52" spans="2:43" x14ac:dyDescent="0.15">
      <c r="B52" s="1">
        <v>46</v>
      </c>
      <c r="C52" s="1">
        <f>非r将兵属性验证!BK52</f>
        <v>1724706263.8754435</v>
      </c>
      <c r="D52" s="1">
        <f>非r将兵属性验证!BU52</f>
        <v>779656600.98147094</v>
      </c>
      <c r="F52" s="1">
        <v>46</v>
      </c>
      <c r="G52" s="1">
        <f>小r将兵属性验证!BK52</f>
        <v>2328498740.5213413</v>
      </c>
      <c r="H52" s="1">
        <f>小r将兵属性验证!BU52</f>
        <v>1017026767.6285828</v>
      </c>
      <c r="J52" s="1">
        <v>46</v>
      </c>
      <c r="K52" s="1">
        <f>中r将兵属性验证!BK52</f>
        <v>3736903011.4154315</v>
      </c>
      <c r="L52" s="1">
        <f>中r将兵属性验证!BU52</f>
        <v>1849819782.9712565</v>
      </c>
      <c r="N52" s="1">
        <v>46</v>
      </c>
      <c r="O52" s="1">
        <f>大r将兵属性验证!BK52</f>
        <v>9383896028.9813709</v>
      </c>
      <c r="P52" s="1">
        <f>大r将兵属性验证!BU52</f>
        <v>5924586824.3493347</v>
      </c>
      <c r="R52" s="1">
        <v>46</v>
      </c>
      <c r="S52" s="1">
        <f>超r将兵属性验证!BK52</f>
        <v>20937015569.267517</v>
      </c>
      <c r="T52" s="1">
        <f>超r将兵属性验证!BU52</f>
        <v>29723826207.378735</v>
      </c>
      <c r="X52" s="48">
        <v>46</v>
      </c>
      <c r="Y52" s="1">
        <f t="shared" si="0"/>
        <v>1.3358788996182744</v>
      </c>
      <c r="Z52" s="1">
        <f t="shared" si="1"/>
        <v>1.3358788996182744</v>
      </c>
      <c r="AA52" s="1">
        <f>'[1]资源-钻石'!$U49/'[1]资源-钻石'!$T49</f>
        <v>1.3738733274083457</v>
      </c>
      <c r="AB52" s="1">
        <f>Z52/[18]实力验证!Z52</f>
        <v>1.0732392305399083</v>
      </c>
      <c r="AC52" s="48">
        <v>46</v>
      </c>
      <c r="AD52" s="1">
        <f t="shared" si="2"/>
        <v>2.230796053073516</v>
      </c>
      <c r="AE52" s="1">
        <f t="shared" si="3"/>
        <v>2.230796053073516</v>
      </c>
      <c r="AF52" s="1">
        <f>'[1]资源-钻石'!$V49/'[1]资源-钻石'!$T49</f>
        <v>2.2370249777812967</v>
      </c>
      <c r="AG52" s="1">
        <f>AE52/[18]实力验证!AE52</f>
        <v>1.260502956446139</v>
      </c>
      <c r="AH52" s="48">
        <v>46</v>
      </c>
      <c r="AI52" s="1">
        <f t="shared" si="4"/>
        <v>6.1127255431514103</v>
      </c>
      <c r="AJ52" s="1">
        <f t="shared" si="5"/>
        <v>6.1127255431514103</v>
      </c>
      <c r="AK52" s="1">
        <f>'[1]资源-钻石'!$W49/'[1]资源-钻石'!$T49</f>
        <v>5.7243846271755476</v>
      </c>
      <c r="AL52" s="1">
        <f>AJ52/[18]实力验证!AJ52</f>
        <v>1.9576827999050272</v>
      </c>
      <c r="AM52" s="48">
        <v>46</v>
      </c>
      <c r="AN52" s="1">
        <f t="shared" si="6"/>
        <v>20.229034093883492</v>
      </c>
      <c r="AO52" s="1">
        <f t="shared" si="7"/>
        <v>20.229034093883492</v>
      </c>
      <c r="AP52" s="1">
        <f>'[1]资源-钻石'!$X49/'[1]资源-钻石'!$T49</f>
        <v>13.446058074115129</v>
      </c>
      <c r="AQ52" s="1">
        <f>AO52/[18]实力验证!AO52</f>
        <v>3.2779029156684687</v>
      </c>
    </row>
    <row r="53" spans="2:43" x14ac:dyDescent="0.15">
      <c r="B53" s="1">
        <v>47</v>
      </c>
      <c r="C53" s="1">
        <f>非r将兵属性验证!BK53</f>
        <v>1778747983.7886806</v>
      </c>
      <c r="D53" s="1">
        <f>非r将兵属性验证!BU53</f>
        <v>802618366.44111049</v>
      </c>
      <c r="F53" s="1">
        <v>47</v>
      </c>
      <c r="G53" s="1">
        <f>小r将兵属性验证!BK53</f>
        <v>2399178720.04141</v>
      </c>
      <c r="H53" s="1">
        <f>小r将兵属性验证!BU53</f>
        <v>1047060617.7605484</v>
      </c>
      <c r="J53" s="1">
        <v>47</v>
      </c>
      <c r="K53" s="1">
        <f>中r将兵属性验证!BK53</f>
        <v>3868419264.6549172</v>
      </c>
      <c r="L53" s="1">
        <f>中r将兵属性验证!BU53</f>
        <v>1972484048.4762456</v>
      </c>
      <c r="N53" s="1">
        <v>47</v>
      </c>
      <c r="O53" s="1">
        <f>大r将兵属性验证!BK53</f>
        <v>9641658109.8946972</v>
      </c>
      <c r="P53" s="1">
        <f>大r将兵属性验证!BU53</f>
        <v>6267939534.4304972</v>
      </c>
      <c r="R53" s="1">
        <v>47</v>
      </c>
      <c r="S53" s="1">
        <f>超r将兵属性验证!BK53</f>
        <v>21566974627.275341</v>
      </c>
      <c r="T53" s="1">
        <f>超r将兵属性验证!BU53</f>
        <v>31158754486.87534</v>
      </c>
      <c r="X53" s="48">
        <v>47</v>
      </c>
      <c r="Y53" s="1">
        <f t="shared" si="0"/>
        <v>1.3350446508668468</v>
      </c>
      <c r="Z53" s="1">
        <f t="shared" si="1"/>
        <v>1.3350446508668468</v>
      </c>
      <c r="AA53" s="1">
        <f>'[1]资源-钻石'!$U50/'[1]资源-钻石'!$T50</f>
        <v>1.3740638204638389</v>
      </c>
      <c r="AB53" s="1">
        <f>Z53/[18]实力验证!Z53</f>
        <v>1.0728420556802836</v>
      </c>
      <c r="AC53" s="48">
        <v>47</v>
      </c>
      <c r="AD53" s="1">
        <f t="shared" si="2"/>
        <v>2.2627176931361217</v>
      </c>
      <c r="AE53" s="1">
        <f t="shared" si="3"/>
        <v>2.2627176931361217</v>
      </c>
      <c r="AF53" s="1">
        <f>'[1]资源-钻石'!$V50/'[1]资源-钻石'!$T50</f>
        <v>2.2377393267393968</v>
      </c>
      <c r="AG53" s="1">
        <f>AE53/[18]实力验证!AE53</f>
        <v>1.2763808398939838</v>
      </c>
      <c r="AH53" s="48">
        <v>47</v>
      </c>
      <c r="AI53" s="1">
        <f t="shared" si="4"/>
        <v>6.1632467018518842</v>
      </c>
      <c r="AJ53" s="1">
        <f t="shared" si="5"/>
        <v>6.1632467018518842</v>
      </c>
      <c r="AK53" s="1">
        <f>'[1]资源-钻石'!$W50/'[1]资源-钻石'!$T50</f>
        <v>5.7274404532740846</v>
      </c>
      <c r="AL53" s="1">
        <f>AJ53/[18]实力验证!AJ53</f>
        <v>1.9834822664996687</v>
      </c>
      <c r="AM53" s="48">
        <v>47</v>
      </c>
      <c r="AN53" s="1">
        <f t="shared" si="6"/>
        <v>20.425511903592096</v>
      </c>
      <c r="AO53" s="1">
        <f t="shared" si="7"/>
        <v>20.425511903592096</v>
      </c>
      <c r="AP53" s="1">
        <f>'[1]资源-钻石'!$X50/'[1]资源-钻石'!$T50</f>
        <v>13.454392145292958</v>
      </c>
      <c r="AQ53" s="1">
        <f>AO53/[18]实力验证!AO53</f>
        <v>3.3117311764077284</v>
      </c>
    </row>
    <row r="54" spans="2:43" x14ac:dyDescent="0.15">
      <c r="B54" s="1">
        <v>48</v>
      </c>
      <c r="C54" s="1">
        <f>非r将兵属性验证!BK54</f>
        <v>1836199913.7086353</v>
      </c>
      <c r="D54" s="1">
        <f>非r将兵属性验证!BU54</f>
        <v>825737908.77988338</v>
      </c>
      <c r="F54" s="1">
        <v>48</v>
      </c>
      <c r="G54" s="1">
        <f>小r将兵属性验证!BK54</f>
        <v>2468643758.1808763</v>
      </c>
      <c r="H54" s="1">
        <f>小r将兵属性验证!BU54</f>
        <v>1076978783.1250277</v>
      </c>
      <c r="J54" s="1">
        <v>48</v>
      </c>
      <c r="K54" s="1">
        <f>中r将兵属性验证!BK54</f>
        <v>3999938737.6702695</v>
      </c>
      <c r="L54" s="1">
        <f>中r将兵属性验证!BU54</f>
        <v>2095437101.1243162</v>
      </c>
      <c r="N54" s="1">
        <v>48</v>
      </c>
      <c r="O54" s="1">
        <f>大r将兵属性验证!BK54</f>
        <v>9884780343.4206753</v>
      </c>
      <c r="P54" s="1">
        <f>大r将兵属性验证!BU54</f>
        <v>6662559086.7710981</v>
      </c>
      <c r="R54" s="1">
        <v>48</v>
      </c>
      <c r="S54" s="1">
        <f>超r将兵属性验证!BK54</f>
        <v>22196933685.283165</v>
      </c>
      <c r="T54" s="1">
        <f>超r将兵属性验证!BU54</f>
        <v>32593682766.371941</v>
      </c>
      <c r="X54" s="48">
        <v>48</v>
      </c>
      <c r="Y54" s="1">
        <f t="shared" si="0"/>
        <v>1.3319704582698595</v>
      </c>
      <c r="Z54" s="1">
        <f t="shared" si="1"/>
        <v>1.3319704582698595</v>
      </c>
      <c r="AA54" s="1">
        <f>'[1]资源-钻石'!$U51/'[1]资源-钻石'!$T51</f>
        <v>1.3742468661481266</v>
      </c>
      <c r="AB54" s="1">
        <f>Z54/[18]实力验证!Z54</f>
        <v>1.0709573158120824</v>
      </c>
      <c r="AC54" s="48">
        <v>48</v>
      </c>
      <c r="AD54" s="1">
        <f t="shared" si="2"/>
        <v>2.289826526863167</v>
      </c>
      <c r="AE54" s="1">
        <f t="shared" si="3"/>
        <v>2.289826526863167</v>
      </c>
      <c r="AF54" s="1">
        <f>'[1]资源-钻石'!$V51/'[1]资源-钻石'!$T51</f>
        <v>2.2384257480554761</v>
      </c>
      <c r="AG54" s="1">
        <f>AE54/[18]实力验证!AE54</f>
        <v>1.2895749717312848</v>
      </c>
      <c r="AH54" s="48">
        <v>48</v>
      </c>
      <c r="AI54" s="1">
        <f t="shared" si="4"/>
        <v>6.216275711024104</v>
      </c>
      <c r="AJ54" s="1">
        <f t="shared" si="5"/>
        <v>6.216275711024104</v>
      </c>
      <c r="AK54" s="1">
        <f>'[1]资源-钻石'!$W51/'[1]资源-钻石'!$T51</f>
        <v>5.7303768111262015</v>
      </c>
      <c r="AL54" s="1">
        <f>AJ54/[18]实力验证!AJ54</f>
        <v>2.0109568169477314</v>
      </c>
      <c r="AM54" s="48">
        <v>48</v>
      </c>
      <c r="AN54" s="1">
        <f t="shared" si="6"/>
        <v>20.582981311123927</v>
      </c>
      <c r="AO54" s="1">
        <f t="shared" si="7"/>
        <v>20.582981311123927</v>
      </c>
      <c r="AP54" s="1">
        <f>'[1]资源-钻石'!$X51/'[1]资源-钻石'!$T51</f>
        <v>13.462400393980548</v>
      </c>
      <c r="AQ54" s="1">
        <f>AO54/[18]实力验证!AO54</f>
        <v>3.3390858224344684</v>
      </c>
    </row>
    <row r="55" spans="2:43" x14ac:dyDescent="0.15">
      <c r="B55" s="1">
        <v>49</v>
      </c>
      <c r="C55" s="1">
        <f>非r将兵属性验证!BK55</f>
        <v>1897102258.65891</v>
      </c>
      <c r="D55" s="1">
        <f>非r将兵属性验证!BU55</f>
        <v>849017088.12462544</v>
      </c>
      <c r="F55" s="1">
        <v>49</v>
      </c>
      <c r="G55" s="1">
        <f>小r将兵属性验证!BK55</f>
        <v>2537073863.9602418</v>
      </c>
      <c r="H55" s="1">
        <f>小r将兵属性验证!BU55</f>
        <v>1106798403.891921</v>
      </c>
      <c r="J55" s="1">
        <v>49</v>
      </c>
      <c r="K55" s="1">
        <f>中r将兵属性验证!BK55</f>
        <v>4131600467.7763257</v>
      </c>
      <c r="L55" s="1">
        <f>中r将兵属性验证!BU55</f>
        <v>2231149432.8370032</v>
      </c>
      <c r="N55" s="1">
        <v>49</v>
      </c>
      <c r="O55" s="1">
        <f>大r将兵属性验证!BK55</f>
        <v>10127902576.946653</v>
      </c>
      <c r="P55" s="1">
        <f>大r将兵属性验证!BU55</f>
        <v>7057178639.1116991</v>
      </c>
      <c r="R55" s="1">
        <v>49</v>
      </c>
      <c r="S55" s="1">
        <f>超r将兵属性验证!BK55</f>
        <v>22827596379.73999</v>
      </c>
      <c r="T55" s="1">
        <f>超r将兵属性验证!BU55</f>
        <v>34083959402.028152</v>
      </c>
      <c r="X55" s="48">
        <v>49</v>
      </c>
      <c r="Y55" s="1">
        <f t="shared" si="0"/>
        <v>1.3269169353910799</v>
      </c>
      <c r="Z55" s="1">
        <f t="shared" si="1"/>
        <v>1.3269169353910799</v>
      </c>
      <c r="AA55" s="1">
        <f>'[1]资源-钻石'!$U52/'[1]资源-钻石'!$T52</f>
        <v>1.3744228928228752</v>
      </c>
      <c r="AB55" s="1">
        <f>Z55/[18]实力验证!Z55</f>
        <v>1.0677154021534629</v>
      </c>
      <c r="AC55" s="48">
        <v>49</v>
      </c>
      <c r="AD55" s="1">
        <f t="shared" si="2"/>
        <v>2.3169968588822867</v>
      </c>
      <c r="AE55" s="1">
        <f t="shared" si="3"/>
        <v>2.3169968588822867</v>
      </c>
      <c r="AF55" s="1">
        <f>'[1]资源-钻石'!$V52/'[1]资源-钻石'!$T52</f>
        <v>2.2390858480857831</v>
      </c>
      <c r="AG55" s="1">
        <f>AE55/[18]实力验证!AE55</f>
        <v>1.3026640492498791</v>
      </c>
      <c r="AH55" s="48">
        <v>49</v>
      </c>
      <c r="AI55" s="1">
        <f t="shared" si="4"/>
        <v>6.2579513290953042</v>
      </c>
      <c r="AJ55" s="1">
        <f t="shared" si="5"/>
        <v>6.2579513290953042</v>
      </c>
      <c r="AK55" s="1">
        <f>'[1]资源-钻石'!$W52/'[1]资源-钻石'!$T52</f>
        <v>5.7332005723669592</v>
      </c>
      <c r="AL55" s="1">
        <f>AJ55/[18]实力验证!AJ55</f>
        <v>2.0344317304943975</v>
      </c>
      <c r="AM55" s="48">
        <v>49</v>
      </c>
      <c r="AN55" s="1">
        <f t="shared" si="6"/>
        <v>20.724356298799357</v>
      </c>
      <c r="AO55" s="1">
        <f t="shared" si="7"/>
        <v>20.724356298799357</v>
      </c>
      <c r="AP55" s="1">
        <f>'[1]资源-钻石'!$X52/'[1]资源-钻石'!$T52</f>
        <v>13.470101561000797</v>
      </c>
      <c r="AQ55" s="1">
        <f>AO55/[18]实力验证!AO55</f>
        <v>3.3636430453400803</v>
      </c>
    </row>
    <row r="56" spans="2:43" x14ac:dyDescent="0.15">
      <c r="B56" s="1">
        <v>50</v>
      </c>
      <c r="C56" s="1">
        <f>非r将兵属性验证!BK56</f>
        <v>1958004603.6091847</v>
      </c>
      <c r="D56" s="1">
        <f>非r将兵属性验证!BU56</f>
        <v>872296267.4693675</v>
      </c>
      <c r="F56" s="1">
        <v>50</v>
      </c>
      <c r="G56" s="1">
        <f>小r将兵属性验证!BK56</f>
        <v>2605503969.7396078</v>
      </c>
      <c r="H56" s="1">
        <f>小r将兵属性验证!BU56</f>
        <v>1136618024.6588144</v>
      </c>
      <c r="J56" s="1">
        <v>50</v>
      </c>
      <c r="K56" s="1">
        <f>中r将兵属性验证!BK56</f>
        <v>4263262197.8823814</v>
      </c>
      <c r="L56" s="1">
        <f>中r将兵属性验证!BU56</f>
        <v>2366861764.5496902</v>
      </c>
      <c r="N56" s="1">
        <v>50</v>
      </c>
      <c r="O56" s="1">
        <f>大r将兵属性验证!BK56</f>
        <v>10371024810.472631</v>
      </c>
      <c r="P56" s="1">
        <f>大r将兵属性验证!BU56</f>
        <v>7451798191.452301</v>
      </c>
      <c r="R56" s="1">
        <v>50</v>
      </c>
      <c r="S56" s="1">
        <f>超r将兵属性验证!BK56</f>
        <v>23458402838.138012</v>
      </c>
      <c r="T56" s="1">
        <f>超r将兵属性验证!BU56</f>
        <v>35585544573.266205</v>
      </c>
      <c r="X56" s="48">
        <v>50</v>
      </c>
      <c r="Y56" s="1">
        <f t="shared" si="0"/>
        <v>1.3221640259653382</v>
      </c>
      <c r="Z56" s="1">
        <f t="shared" si="1"/>
        <v>1.3221640259653382</v>
      </c>
      <c r="AA56" s="1">
        <f>'[1]资源-钻石'!$U53/'[1]资源-钻石'!$T53</f>
        <v>1.3745922966161297</v>
      </c>
      <c r="AB56" s="1">
        <f>Z56/[18]实力验证!Z56</f>
        <v>1.0646694841456752</v>
      </c>
      <c r="AC56" s="48">
        <v>50</v>
      </c>
      <c r="AD56" s="1">
        <f t="shared" si="2"/>
        <v>2.3425509387295311</v>
      </c>
      <c r="AE56" s="1">
        <f t="shared" si="3"/>
        <v>2.3425509387295311</v>
      </c>
      <c r="AF56" s="1">
        <f>'[1]资源-钻石'!$V53/'[1]资源-钻石'!$T53</f>
        <v>2.2397211123104874</v>
      </c>
      <c r="AG56" s="1">
        <f>AE56/[18]实力验证!AE56</f>
        <v>1.314913155680999</v>
      </c>
      <c r="AH56" s="48">
        <v>50</v>
      </c>
      <c r="AI56" s="1">
        <f t="shared" si="4"/>
        <v>6.2971478347222964</v>
      </c>
      <c r="AJ56" s="1">
        <f t="shared" si="5"/>
        <v>6.2971478347222964</v>
      </c>
      <c r="AK56" s="1">
        <f>'[1]资源-钻石'!$W53/'[1]资源-钻石'!$T53</f>
        <v>5.735918091550416</v>
      </c>
      <c r="AL56" s="1">
        <f>AJ56/[18]实力验证!AJ56</f>
        <v>2.0568185129648504</v>
      </c>
      <c r="AM56" s="48">
        <v>50</v>
      </c>
      <c r="AN56" s="1">
        <f t="shared" si="6"/>
        <v>20.861367784162166</v>
      </c>
      <c r="AO56" s="1">
        <f t="shared" si="7"/>
        <v>20.861367784162166</v>
      </c>
      <c r="AP56" s="1">
        <f>'[1]资源-钻石'!$X53/'[1]资源-钻石'!$T53</f>
        <v>13.47751297695568</v>
      </c>
      <c r="AQ56" s="1">
        <f>AO56/[18]实力验证!AO56</f>
        <v>3.3874252010163883</v>
      </c>
    </row>
    <row r="57" spans="2:43" x14ac:dyDescent="0.15">
      <c r="B57" s="1">
        <v>51</v>
      </c>
      <c r="C57" s="1">
        <f>非r将兵属性验证!BK57</f>
        <v>2018833427.7965996</v>
      </c>
      <c r="D57" s="1">
        <f>非r将兵属性验证!BU57</f>
        <v>895583785.86467195</v>
      </c>
      <c r="F57" s="1">
        <v>51</v>
      </c>
      <c r="G57" s="1">
        <f>小r将兵属性验证!BK57</f>
        <v>2674680753.5284133</v>
      </c>
      <c r="H57" s="1">
        <f>小r将兵属性验证!BU57</f>
        <v>1168184454.7044885</v>
      </c>
      <c r="J57" s="1">
        <v>51</v>
      </c>
      <c r="K57" s="1">
        <f>中r将兵属性验证!BK57</f>
        <v>4394923927.9884377</v>
      </c>
      <c r="L57" s="1">
        <f>中r将兵属性验证!BU57</f>
        <v>2502574096.2623768</v>
      </c>
      <c r="N57" s="1">
        <v>51</v>
      </c>
      <c r="O57" s="1">
        <f>大r将兵属性验证!BK57</f>
        <v>10613236091.864761</v>
      </c>
      <c r="P57" s="1">
        <f>大r将兵属性验证!BU57</f>
        <v>7880928944.1842537</v>
      </c>
      <c r="R57" s="1">
        <v>51</v>
      </c>
      <c r="S57" s="1">
        <f>超r将兵属性验证!BK57</f>
        <v>24089209296.536034</v>
      </c>
      <c r="T57" s="1">
        <f>超r将兵属性验证!BU57</f>
        <v>37087129744.504257</v>
      </c>
      <c r="X57" s="48">
        <v>51</v>
      </c>
      <c r="Y57" s="1">
        <f t="shared" si="0"/>
        <v>1.3185707215218017</v>
      </c>
      <c r="Z57" s="1">
        <f t="shared" si="1"/>
        <v>1.3185707215218017</v>
      </c>
      <c r="AA57" s="1">
        <f>'[1]资源-钻石'!$U54/'[1]资源-钻石'!$T54</f>
        <v>1.3747554443982497</v>
      </c>
      <c r="AB57" s="1">
        <f>Z57/[18]实力验证!Z57</f>
        <v>1.0623250827672897</v>
      </c>
      <c r="AC57" s="48">
        <v>51</v>
      </c>
      <c r="AD57" s="1">
        <f t="shared" si="2"/>
        <v>2.3666817475270641</v>
      </c>
      <c r="AE57" s="1">
        <f t="shared" si="3"/>
        <v>2.3666817475270641</v>
      </c>
      <c r="AF57" s="1">
        <f>'[1]资源-钻石'!$V54/'[1]资源-钻石'!$T54</f>
        <v>2.2403329164934371</v>
      </c>
      <c r="AG57" s="1">
        <f>AE57/[18]实力验证!AE57</f>
        <v>1.3264347014685649</v>
      </c>
      <c r="AH57" s="48">
        <v>51</v>
      </c>
      <c r="AI57" s="1">
        <f t="shared" si="4"/>
        <v>6.3457506870869382</v>
      </c>
      <c r="AJ57" s="1">
        <f t="shared" si="5"/>
        <v>6.3457506870869382</v>
      </c>
      <c r="AK57" s="1">
        <f>'[1]资源-钻石'!$W54/'[1]资源-钻石'!$T54</f>
        <v>5.7385352538885908</v>
      </c>
      <c r="AL57" s="1">
        <f>AJ57/[18]实力验证!AJ57</f>
        <v>2.0819918345137918</v>
      </c>
      <c r="AM57" s="48">
        <v>51</v>
      </c>
      <c r="AN57" s="1">
        <f t="shared" si="6"/>
        <v>20.990933883548809</v>
      </c>
      <c r="AO57" s="1">
        <f t="shared" si="7"/>
        <v>20.990933883548809</v>
      </c>
      <c r="AP57" s="1">
        <f>'[1]资源-钻石'!$X54/'[1]资源-钻石'!$T54</f>
        <v>13.484650692423429</v>
      </c>
      <c r="AQ57" s="1">
        <f>AO57/[18]实力验证!AO57</f>
        <v>3.4099571864758467</v>
      </c>
    </row>
    <row r="58" spans="2:43" x14ac:dyDescent="0.15">
      <c r="B58" s="1">
        <v>52</v>
      </c>
      <c r="C58" s="1">
        <f>非r将兵属性验证!BK58</f>
        <v>2075096253.3027415</v>
      </c>
      <c r="D58" s="1">
        <f>非r将兵属性验证!BU58</f>
        <v>919389200.05416441</v>
      </c>
      <c r="F58" s="1">
        <v>52</v>
      </c>
      <c r="G58" s="1">
        <f>小r将兵属性验证!BK58</f>
        <v>2755631262.3691902</v>
      </c>
      <c r="H58" s="1">
        <f>小r将兵属性验证!BU58</f>
        <v>1227294821.9045947</v>
      </c>
      <c r="J58" s="1">
        <v>52</v>
      </c>
      <c r="K58" s="1">
        <f>中r将兵属性验证!BK58</f>
        <v>4527794685.2853785</v>
      </c>
      <c r="L58" s="1">
        <f>中r将兵属性验证!BU58</f>
        <v>2645165862.4697194</v>
      </c>
      <c r="N58" s="1">
        <v>52</v>
      </c>
      <c r="O58" s="1">
        <f>大r将兵属性验证!BK58</f>
        <v>10855269890.982754</v>
      </c>
      <c r="P58" s="1">
        <f>大r将兵属性验证!BU58</f>
        <v>8316783569.7752399</v>
      </c>
      <c r="R58" s="1">
        <v>52</v>
      </c>
      <c r="S58" s="1">
        <f>超r将兵属性验证!BK58</f>
        <v>24735582102.101753</v>
      </c>
      <c r="T58" s="1">
        <f>超r将兵属性验证!BU58</f>
        <v>38631120853.92495</v>
      </c>
      <c r="X58" s="48">
        <v>52</v>
      </c>
      <c r="Y58" s="1">
        <f t="shared" si="0"/>
        <v>1.330086970303632</v>
      </c>
      <c r="Z58" s="1">
        <f t="shared" si="1"/>
        <v>1.330086970303632</v>
      </c>
      <c r="AA58" s="1">
        <f>'[1]资源-钻石'!$U55/'[1]资源-钻石'!$T55</f>
        <v>1.374912676434122</v>
      </c>
      <c r="AB58" s="1">
        <f>Z58/[18]实力验证!Z58</f>
        <v>1.0693744021329434</v>
      </c>
      <c r="AC58" s="48">
        <v>52</v>
      </c>
      <c r="AD58" s="1">
        <f t="shared" si="2"/>
        <v>2.3953900125692709</v>
      </c>
      <c r="AE58" s="1">
        <f t="shared" si="3"/>
        <v>2.3953900125692709</v>
      </c>
      <c r="AF58" s="1">
        <f>'[1]资源-钻石'!$V55/'[1]资源-钻石'!$T55</f>
        <v>2.2409225366279579</v>
      </c>
      <c r="AG58" s="1">
        <f>AE58/[18]实力验证!AE58</f>
        <v>1.3407900509375184</v>
      </c>
      <c r="AH58" s="48">
        <v>52</v>
      </c>
      <c r="AI58" s="1">
        <f t="shared" si="4"/>
        <v>6.4024533628191653</v>
      </c>
      <c r="AJ58" s="1">
        <f t="shared" si="5"/>
        <v>6.4024533628191653</v>
      </c>
      <c r="AK58" s="1">
        <f>'[1]资源-钻石'!$W55/'[1]资源-钻石'!$T55</f>
        <v>5.7410575177973744</v>
      </c>
      <c r="AL58" s="1">
        <f>AJ58/[18]实力验证!AJ58</f>
        <v>2.1101139529537685</v>
      </c>
      <c r="AM58" s="48">
        <v>52</v>
      </c>
      <c r="AN58" s="1">
        <f t="shared" si="6"/>
        <v>21.161132335771001</v>
      </c>
      <c r="AO58" s="1">
        <f t="shared" si="7"/>
        <v>21.161132335771001</v>
      </c>
      <c r="AP58" s="1">
        <f>'[1]资源-钻石'!$X55/'[1]资源-钻石'!$T55</f>
        <v>13.491529593992841</v>
      </c>
      <c r="AQ58" s="1">
        <f>AO58/[18]实力验证!AO58</f>
        <v>3.439714191769216</v>
      </c>
    </row>
    <row r="59" spans="2:43" x14ac:dyDescent="0.15">
      <c r="B59" s="1">
        <v>53</v>
      </c>
      <c r="C59" s="1">
        <f>非r将兵属性验证!BK59</f>
        <v>2131359078.8088834</v>
      </c>
      <c r="D59" s="1">
        <f>非r将兵属性验证!BU59</f>
        <v>943194614.24365675</v>
      </c>
      <c r="F59" s="1">
        <v>53</v>
      </c>
      <c r="G59" s="1">
        <f>小r将兵属性验证!BK59</f>
        <v>2836581771.2099676</v>
      </c>
      <c r="H59" s="1">
        <f>小r将兵属性验证!BU59</f>
        <v>1286405189.1047006</v>
      </c>
      <c r="J59" s="1">
        <v>53</v>
      </c>
      <c r="K59" s="1">
        <f>中r将兵属性验证!BK59</f>
        <v>4661916829.5400476</v>
      </c>
      <c r="L59" s="1">
        <f>中r将兵属性验证!BU59</f>
        <v>2794878092.6898422</v>
      </c>
      <c r="N59" s="1">
        <v>53</v>
      </c>
      <c r="O59" s="1">
        <f>大r将兵属性验证!BK59</f>
        <v>11097303690.100746</v>
      </c>
      <c r="P59" s="1">
        <f>大r将兵属性验证!BU59</f>
        <v>8752638195.3662262</v>
      </c>
      <c r="R59" s="1">
        <v>53</v>
      </c>
      <c r="S59" s="1">
        <f>超r将兵属性验证!BK59</f>
        <v>25430069993.804504</v>
      </c>
      <c r="T59" s="1">
        <f>超r将兵属性验证!BU59</f>
        <v>40306187375.348083</v>
      </c>
      <c r="X59" s="48">
        <v>53</v>
      </c>
      <c r="Y59" s="1">
        <f t="shared" si="0"/>
        <v>1.3410034014469272</v>
      </c>
      <c r="Z59" s="1">
        <f t="shared" si="1"/>
        <v>1.3410034014469272</v>
      </c>
      <c r="AA59" s="1">
        <f>'[1]资源-钻石'!$U56/'[1]资源-钻石'!$T56</f>
        <v>1.3750643087520023</v>
      </c>
      <c r="AB59" s="1">
        <f>Z59/[18]实力验证!Z59</f>
        <v>1.0760182975563108</v>
      </c>
      <c r="AC59" s="48">
        <v>53</v>
      </c>
      <c r="AD59" s="1">
        <f t="shared" si="2"/>
        <v>2.4253259714018798</v>
      </c>
      <c r="AE59" s="1">
        <f t="shared" si="3"/>
        <v>2.4253259714018798</v>
      </c>
      <c r="AF59" s="1">
        <f>'[1]资源-钻石'!$V56/'[1]资源-钻石'!$T56</f>
        <v>2.2414911578200085</v>
      </c>
      <c r="AG59" s="1">
        <f>AE59/[18]实力验证!AE59</f>
        <v>1.3557582057577329</v>
      </c>
      <c r="AH59" s="48">
        <v>53</v>
      </c>
      <c r="AI59" s="1">
        <f t="shared" si="4"/>
        <v>6.4562027101107979</v>
      </c>
      <c r="AJ59" s="1">
        <f t="shared" si="5"/>
        <v>6.4562027101107979</v>
      </c>
      <c r="AK59" s="1">
        <f>'[1]资源-钻石'!$W56/'[1]资源-钻石'!$T56</f>
        <v>5.7434899528967032</v>
      </c>
      <c r="AL59" s="1">
        <f>AJ59/[18]实力验证!AJ59</f>
        <v>2.1370566087721063</v>
      </c>
      <c r="AM59" s="48">
        <v>53</v>
      </c>
      <c r="AN59" s="1">
        <f t="shared" si="6"/>
        <v>21.380747884707453</v>
      </c>
      <c r="AO59" s="1">
        <f t="shared" si="7"/>
        <v>21.380747884707453</v>
      </c>
      <c r="AP59" s="1">
        <f>'[1]资源-钻石'!$X56/'[1]资源-钻石'!$T56</f>
        <v>13.498163507900101</v>
      </c>
      <c r="AQ59" s="1">
        <f>AO59/[18]实力验证!AO59</f>
        <v>3.4769454990713999</v>
      </c>
    </row>
    <row r="60" spans="2:43" x14ac:dyDescent="0.15">
      <c r="B60" s="1">
        <v>54</v>
      </c>
      <c r="C60" s="1">
        <f>非r将兵属性验证!BK60</f>
        <v>2187621904.3150253</v>
      </c>
      <c r="D60" s="1">
        <f>非r将兵属性验证!BU60</f>
        <v>967000028.43314922</v>
      </c>
      <c r="F60" s="1">
        <v>54</v>
      </c>
      <c r="G60" s="1">
        <f>小r将兵属性验证!BK60</f>
        <v>2917532280.0507445</v>
      </c>
      <c r="H60" s="1">
        <f>小r将兵属性验证!BU60</f>
        <v>1345515556.3048067</v>
      </c>
      <c r="J60" s="1">
        <v>54</v>
      </c>
      <c r="K60" s="1">
        <f>中r将兵属性验证!BK60</f>
        <v>4796038973.7947178</v>
      </c>
      <c r="L60" s="1">
        <f>中r将兵属性验证!BU60</f>
        <v>2944590322.909965</v>
      </c>
      <c r="N60" s="1">
        <v>54</v>
      </c>
      <c r="O60" s="1">
        <f>大r将兵属性验证!BK60</f>
        <v>11341656523.420572</v>
      </c>
      <c r="P60" s="1">
        <f>大r将兵属性验证!BU60</f>
        <v>9204462972.4059563</v>
      </c>
      <c r="R60" s="1">
        <v>54</v>
      </c>
      <c r="S60" s="1">
        <f>超r将兵属性验证!BK60</f>
        <v>26124557885.507256</v>
      </c>
      <c r="T60" s="1">
        <f>超r将兵属性验证!BU60</f>
        <v>41981253896.771217</v>
      </c>
      <c r="X60" s="48">
        <v>54</v>
      </c>
      <c r="Y60" s="1">
        <f t="shared" si="0"/>
        <v>1.351365687311304</v>
      </c>
      <c r="Z60" s="1">
        <f t="shared" si="1"/>
        <v>1.351365687311304</v>
      </c>
      <c r="AA60" s="1">
        <f>'[1]资源-钻石'!$U57/'[1]资源-钻石'!$T57</f>
        <v>1.3752106352636913</v>
      </c>
      <c r="AB60" s="1">
        <f>Z60/[18]实力验证!Z60</f>
        <v>1.0822904169187022</v>
      </c>
      <c r="AC60" s="48">
        <v>54</v>
      </c>
      <c r="AD60" s="1">
        <f t="shared" si="2"/>
        <v>2.453742306280541</v>
      </c>
      <c r="AE60" s="1">
        <f t="shared" si="3"/>
        <v>2.453742306280541</v>
      </c>
      <c r="AF60" s="1">
        <f>'[1]资源-钻石'!$V57/'[1]资源-钻石'!$T57</f>
        <v>2.2420398822388421</v>
      </c>
      <c r="AG60" s="1">
        <f>AE60/[18]实力验证!AE60</f>
        <v>1.3699214673718829</v>
      </c>
      <c r="AH60" s="48">
        <v>54</v>
      </c>
      <c r="AI60" s="1">
        <f t="shared" si="4"/>
        <v>6.5130211904434487</v>
      </c>
      <c r="AJ60" s="1">
        <f t="shared" si="5"/>
        <v>6.5130211904434487</v>
      </c>
      <c r="AK60" s="1">
        <f>'[1]资源-钻石'!$W57/'[1]资源-钻石'!$T57</f>
        <v>5.7458372740217118</v>
      </c>
      <c r="AL60" s="1">
        <f>AJ60/[18]实力验证!AJ60</f>
        <v>2.1643468369777112</v>
      </c>
      <c r="AM60" s="48">
        <v>54</v>
      </c>
      <c r="AN60" s="1">
        <f t="shared" si="6"/>
        <v>21.589215200487605</v>
      </c>
      <c r="AO60" s="1">
        <f t="shared" si="7"/>
        <v>21.589215200487605</v>
      </c>
      <c r="AP60" s="1">
        <f>'[1]资源-钻石'!$X57/'[1]资源-钻石'!$T57</f>
        <v>13.504565292786488</v>
      </c>
      <c r="AQ60" s="1">
        <f>AO60/[18]实力验证!AO60</f>
        <v>3.5123246830236443</v>
      </c>
    </row>
    <row r="61" spans="2:43" x14ac:dyDescent="0.15">
      <c r="B61" s="1">
        <v>55</v>
      </c>
      <c r="C61" s="1">
        <f>非r将兵属性验证!BK61</f>
        <v>2243982485.0461874</v>
      </c>
      <c r="D61" s="1">
        <f>非r将兵属性验证!BU61</f>
        <v>990820253.52986908</v>
      </c>
      <c r="F61" s="1">
        <v>55</v>
      </c>
      <c r="G61" s="1">
        <f>小r将兵属性验证!BK61</f>
        <v>3000959274.6328578</v>
      </c>
      <c r="H61" s="1">
        <f>小r将兵属性验证!BU61</f>
        <v>1413059580.527072</v>
      </c>
      <c r="J61" s="1">
        <v>55</v>
      </c>
      <c r="K61" s="1">
        <f>中r将兵属性验证!BK61</f>
        <v>4930161118.0493879</v>
      </c>
      <c r="L61" s="1">
        <f>中r将兵属性验证!BU61</f>
        <v>3094302553.1300879</v>
      </c>
      <c r="N61" s="1">
        <v>55</v>
      </c>
      <c r="O61" s="1">
        <f>大r将兵属性验证!BK61</f>
        <v>11589889194.281296</v>
      </c>
      <c r="P61" s="1">
        <f>大r将兵属性验证!BU61</f>
        <v>9683006455.4810238</v>
      </c>
      <c r="R61" s="1">
        <v>55</v>
      </c>
      <c r="S61" s="1">
        <f>超r将兵属性验证!BK61</f>
        <v>26819045777.210007</v>
      </c>
      <c r="T61" s="1">
        <f>超r将兵属性验证!BU61</f>
        <v>43656320418.194351</v>
      </c>
      <c r="X61" s="48">
        <v>55</v>
      </c>
      <c r="Y61" s="1">
        <f t="shared" si="0"/>
        <v>1.3645403481706453</v>
      </c>
      <c r="Z61" s="1">
        <f t="shared" si="1"/>
        <v>1.3645403481706453</v>
      </c>
      <c r="AA61" s="1">
        <f>'[1]资源-钻石'!$U58/'[1]资源-钻石'!$T58</f>
        <v>1.375351929665974</v>
      </c>
      <c r="AB61" s="1">
        <f>Z61/[18]实力验证!Z61</f>
        <v>1.0903788230323146</v>
      </c>
      <c r="AC61" s="48">
        <v>55</v>
      </c>
      <c r="AD61" s="1">
        <f t="shared" si="2"/>
        <v>2.4806655365674022</v>
      </c>
      <c r="AE61" s="1">
        <f t="shared" si="3"/>
        <v>2.4806655365674022</v>
      </c>
      <c r="AF61" s="1">
        <f>'[1]资源-钻石'!$V58/'[1]资源-钻石'!$T58</f>
        <v>2.2425697362474031</v>
      </c>
      <c r="AG61" s="1">
        <f>AE61/[18]实力验证!AE61</f>
        <v>1.3832912587084072</v>
      </c>
      <c r="AH61" s="48">
        <v>55</v>
      </c>
      <c r="AI61" s="1">
        <f t="shared" si="4"/>
        <v>6.5762574626502701</v>
      </c>
      <c r="AJ61" s="1">
        <f t="shared" si="5"/>
        <v>6.5762574626502701</v>
      </c>
      <c r="AK61" s="1">
        <f>'[1]资源-钻石'!$W58/'[1]资源-钻石'!$T58</f>
        <v>5.748103871725001</v>
      </c>
      <c r="AL61" s="1">
        <f>AJ61/[18]实力验证!AJ61</f>
        <v>2.192810927044289</v>
      </c>
      <c r="AM61" s="48">
        <v>55</v>
      </c>
      <c r="AN61" s="1">
        <f t="shared" si="6"/>
        <v>21.786603972774937</v>
      </c>
      <c r="AO61" s="1">
        <f t="shared" si="7"/>
        <v>21.786603972774937</v>
      </c>
      <c r="AP61" s="1">
        <f>'[1]资源-钻石'!$X58/'[1]资源-钻石'!$T58</f>
        <v>13.510746922886369</v>
      </c>
      <c r="AQ61" s="1">
        <f>AO61/[18]实力验证!AO61</f>
        <v>3.5458549148836891</v>
      </c>
    </row>
    <row r="62" spans="2:43" x14ac:dyDescent="0.15">
      <c r="B62" s="1">
        <v>56</v>
      </c>
      <c r="C62" s="1">
        <f>非r将兵属性验证!BK62</f>
        <v>2300588595.6674118</v>
      </c>
      <c r="D62" s="1">
        <f>非r将兵属性验证!BU62</f>
        <v>1014677678.8930969</v>
      </c>
      <c r="F62" s="1">
        <v>56</v>
      </c>
      <c r="G62" s="1">
        <f>小r将兵属性验证!BK62</f>
        <v>3087942635.4622741</v>
      </c>
      <c r="H62" s="1">
        <f>小r将兵属性验证!BU62</f>
        <v>1492714788.2196491</v>
      </c>
      <c r="J62" s="1">
        <v>56</v>
      </c>
      <c r="K62" s="1">
        <f>中r将兵属性验证!BK62</f>
        <v>5064507498.8576384</v>
      </c>
      <c r="L62" s="1">
        <f>中r将兵属性验证!BU62</f>
        <v>3254793953.6019974</v>
      </c>
      <c r="N62" s="1">
        <v>56</v>
      </c>
      <c r="O62" s="1">
        <f>大r将兵属性验证!BK62</f>
        <v>11838121865.142017</v>
      </c>
      <c r="P62" s="1">
        <f>大r将兵属性验证!BU62</f>
        <v>10161549938.556091</v>
      </c>
      <c r="R62" s="1">
        <v>56</v>
      </c>
      <c r="S62" s="1">
        <f>超r将兵属性验证!BK62</f>
        <v>27535457390.547062</v>
      </c>
      <c r="T62" s="1">
        <f>超r将兵属性验证!BU62</f>
        <v>45406983377.095764</v>
      </c>
      <c r="X62" s="48">
        <v>56</v>
      </c>
      <c r="Y62" s="1">
        <f t="shared" si="0"/>
        <v>1.3816861284510735</v>
      </c>
      <c r="Z62" s="1">
        <f t="shared" si="1"/>
        <v>1.3816861284510735</v>
      </c>
      <c r="AA62" s="1">
        <f>'[1]资源-钻石'!$U59/'[1]资源-钻石'!$T59</f>
        <v>1.3754884471492077</v>
      </c>
      <c r="AB62" s="1">
        <f>Z62/[18]实力验证!Z62</f>
        <v>1.1009951555481314</v>
      </c>
      <c r="AC62" s="48">
        <v>56</v>
      </c>
      <c r="AD62" s="1">
        <f t="shared" si="2"/>
        <v>2.5093916335762478</v>
      </c>
      <c r="AE62" s="1">
        <f t="shared" si="3"/>
        <v>2.5093916335762478</v>
      </c>
      <c r="AF62" s="1">
        <f>'[1]资源-钻石'!$V59/'[1]资源-钻石'!$T59</f>
        <v>2.2430816768095294</v>
      </c>
      <c r="AG62" s="1">
        <f>AE62/[18]实力验证!AE62</f>
        <v>1.3975852863437368</v>
      </c>
      <c r="AH62" s="48">
        <v>56</v>
      </c>
      <c r="AI62" s="1">
        <f t="shared" si="4"/>
        <v>6.6358687302167052</v>
      </c>
      <c r="AJ62" s="1">
        <f t="shared" si="5"/>
        <v>6.6358687302167052</v>
      </c>
      <c r="AK62" s="1">
        <f>'[1]资源-钻石'!$W59/'[1]资源-钻石'!$T59</f>
        <v>5.7502938396852077</v>
      </c>
      <c r="AL62" s="1">
        <f>AJ62/[18]实力验证!AJ62</f>
        <v>2.2199100661479028</v>
      </c>
      <c r="AM62" s="48">
        <v>56</v>
      </c>
      <c r="AN62" s="1">
        <f t="shared" si="6"/>
        <v>22.00198558027213</v>
      </c>
      <c r="AO62" s="1">
        <f t="shared" si="7"/>
        <v>22.00198558027213</v>
      </c>
      <c r="AP62" s="1">
        <f>'[1]资源-钻石'!$X59/'[1]资源-钻石'!$T59</f>
        <v>13.51671956277784</v>
      </c>
      <c r="AQ62" s="1">
        <f>AO62/[18]实力验证!AO62</f>
        <v>3.5801831033236549</v>
      </c>
    </row>
    <row r="63" spans="2:43" x14ac:dyDescent="0.15">
      <c r="B63" s="1">
        <v>57</v>
      </c>
      <c r="C63" s="1">
        <f>非r将兵属性验证!BK63</f>
        <v>2357194706.2886357</v>
      </c>
      <c r="D63" s="1">
        <f>非r将兵属性验证!BU63</f>
        <v>1038535104.2563248</v>
      </c>
      <c r="F63" s="1">
        <v>57</v>
      </c>
      <c r="G63" s="1">
        <f>小r将兵属性验证!BK63</f>
        <v>3174925996.2916899</v>
      </c>
      <c r="H63" s="1">
        <f>小r将兵属性验证!BU63</f>
        <v>1572369995.9122262</v>
      </c>
      <c r="J63" s="1">
        <v>57</v>
      </c>
      <c r="K63" s="1">
        <f>中r将兵属性验证!BK63</f>
        <v>5198941030.0452738</v>
      </c>
      <c r="L63" s="1">
        <f>中r将兵属性验证!BU63</f>
        <v>3419474719.1078124</v>
      </c>
      <c r="N63" s="1">
        <v>57</v>
      </c>
      <c r="O63" s="1">
        <f>大r将兵属性验证!BK63</f>
        <v>12086354536.002741</v>
      </c>
      <c r="P63" s="1">
        <f>大r将兵属性验证!BU63</f>
        <v>10640093421.631159</v>
      </c>
      <c r="R63" s="1">
        <v>57</v>
      </c>
      <c r="S63" s="1">
        <f>超r将兵属性验证!BK63</f>
        <v>28295307319.242775</v>
      </c>
      <c r="T63" s="1">
        <f>超r将兵属性验证!BU63</f>
        <v>47307428473.626312</v>
      </c>
      <c r="X63" s="15">
        <v>57</v>
      </c>
      <c r="Y63" s="1">
        <f t="shared" si="0"/>
        <v>1.3980193528536511</v>
      </c>
      <c r="Z63" s="1">
        <f t="shared" si="1"/>
        <v>1.3980193528536511</v>
      </c>
      <c r="AA63" s="1">
        <f>'[1]资源-钻石'!$U60/'[1]资源-钻石'!$T60</f>
        <v>1.3756204259354947</v>
      </c>
      <c r="AB63" s="1">
        <f>Z63/[18]实力验证!Z63</f>
        <v>1.111039718281559</v>
      </c>
      <c r="AC63" s="15">
        <v>57</v>
      </c>
      <c r="AD63" s="1">
        <f t="shared" si="2"/>
        <v>2.5380157521336972</v>
      </c>
      <c r="AE63" s="1">
        <f t="shared" si="3"/>
        <v>2.5380157521336972</v>
      </c>
      <c r="AF63" s="1">
        <f>'[1]资源-钻石'!$V60/'[1]资源-钻石'!$T60</f>
        <v>2.2435765972581048</v>
      </c>
      <c r="AG63" s="1">
        <f>AE63/[18]实力验证!AE63</f>
        <v>1.41181867670982</v>
      </c>
      <c r="AH63" s="15">
        <v>57</v>
      </c>
      <c r="AI63" s="1">
        <f t="shared" si="4"/>
        <v>6.6926549594906275</v>
      </c>
      <c r="AJ63" s="1">
        <f t="shared" si="5"/>
        <v>6.6926549594906275</v>
      </c>
      <c r="AK63" s="1">
        <f>'[1]资源-钻石'!$W60/'[1]资源-钻石'!$T60</f>
        <v>5.7524109993818913</v>
      </c>
      <c r="AL63" s="1">
        <f>AJ63/[18]实力验证!AJ63</f>
        <v>2.2459223601220124</v>
      </c>
      <c r="AM63" s="15">
        <v>57</v>
      </c>
      <c r="AN63" s="1">
        <f t="shared" si="6"/>
        <v>22.264061044578824</v>
      </c>
      <c r="AO63" s="1">
        <f t="shared" si="7"/>
        <v>22.264061044578824</v>
      </c>
      <c r="AP63" s="1">
        <f>'[1]资源-钻石'!$X60/'[1]资源-钻石'!$T60</f>
        <v>13.522493634677886</v>
      </c>
      <c r="AQ63" s="1">
        <f>AO63/[18]实力验证!AO63</f>
        <v>3.6180644828937698</v>
      </c>
    </row>
    <row r="64" spans="2:43" x14ac:dyDescent="0.15">
      <c r="B64" s="1">
        <v>58</v>
      </c>
      <c r="C64" s="1">
        <f>非r将兵属性验证!BK64</f>
        <v>2413800816.9098597</v>
      </c>
      <c r="D64" s="1">
        <f>非r将兵属性验证!BU64</f>
        <v>1062392529.6195527</v>
      </c>
      <c r="F64" s="1">
        <v>58</v>
      </c>
      <c r="G64" s="1">
        <f>小r将兵属性验证!BK64</f>
        <v>3261909357.1211061</v>
      </c>
      <c r="H64" s="1">
        <f>小r将兵属性验证!BU64</f>
        <v>1652025203.6048033</v>
      </c>
      <c r="J64" s="1">
        <v>58</v>
      </c>
      <c r="K64" s="1">
        <f>中r将兵属性验证!BK64</f>
        <v>5333374561.2329082</v>
      </c>
      <c r="L64" s="1">
        <f>中r将兵属性验证!BU64</f>
        <v>3584155484.6136274</v>
      </c>
      <c r="N64" s="1">
        <v>58</v>
      </c>
      <c r="O64" s="1">
        <f>大r将兵属性验证!BK64</f>
        <v>12324758710.034349</v>
      </c>
      <c r="P64" s="1">
        <f>大r将兵属性验证!BU64</f>
        <v>11138269520.876062</v>
      </c>
      <c r="R64" s="1">
        <v>58</v>
      </c>
      <c r="S64" s="1">
        <f>超r将兵属性验证!BK64</f>
        <v>29055157247.938492</v>
      </c>
      <c r="T64" s="1">
        <f>超r将兵属性验证!BU64</f>
        <v>49207873570.156868</v>
      </c>
      <c r="X64" s="15">
        <v>58</v>
      </c>
      <c r="Y64" s="1">
        <f t="shared" si="0"/>
        <v>1.4135964461332162</v>
      </c>
      <c r="Z64" s="1">
        <f t="shared" si="1"/>
        <v>1.4135964461332162</v>
      </c>
      <c r="AA64" s="1">
        <f>'[1]资源-钻石'!$U61/'[1]资源-钻石'!$T61</f>
        <v>1.3757480886659494</v>
      </c>
      <c r="AB64" s="1">
        <f>Z64/[18]实力验证!Z64</f>
        <v>1.1205569507041797</v>
      </c>
      <c r="AC64" s="15">
        <v>58</v>
      </c>
      <c r="AD64" s="1">
        <f t="shared" si="2"/>
        <v>2.5653147442876514</v>
      </c>
      <c r="AE64" s="1">
        <f t="shared" si="3"/>
        <v>2.5653147442876514</v>
      </c>
      <c r="AF64" s="1">
        <f>'[1]资源-钻石'!$V61/'[1]资源-钻石'!$T61</f>
        <v>2.24405533249731</v>
      </c>
      <c r="AG64" s="1">
        <f>AE64/[18]实力验证!AE64</f>
        <v>1.4253538815419031</v>
      </c>
      <c r="AH64" s="15">
        <v>58</v>
      </c>
      <c r="AI64" s="1">
        <f t="shared" si="4"/>
        <v>6.7496326849413038</v>
      </c>
      <c r="AJ64" s="1">
        <f t="shared" si="5"/>
        <v>6.7496326849413038</v>
      </c>
      <c r="AK64" s="1">
        <f>'[1]资源-钻石'!$W61/'[1]资源-钻石'!$T61</f>
        <v>5.7544589223496025</v>
      </c>
      <c r="AL64" s="1">
        <f>AJ64/[18]实力验证!AJ64</f>
        <v>2.2713921323163224</v>
      </c>
      <c r="AM64" s="15">
        <v>58</v>
      </c>
      <c r="AN64" s="1">
        <f t="shared" si="6"/>
        <v>22.514003973982689</v>
      </c>
      <c r="AO64" s="1">
        <f t="shared" si="7"/>
        <v>22.514003973982689</v>
      </c>
      <c r="AP64" s="1">
        <f>'[1]资源-钻石'!$X61/'[1]资源-钻石'!$T61</f>
        <v>13.528078879135281</v>
      </c>
      <c r="AQ64" s="1">
        <f>AO64/[18]实力验证!AO64</f>
        <v>3.6540792814549508</v>
      </c>
    </row>
    <row r="65" spans="2:43" x14ac:dyDescent="0.15">
      <c r="B65" s="1">
        <v>59</v>
      </c>
      <c r="C65" s="1">
        <f>非r将兵属性验证!BK65</f>
        <v>2471966317.5637536</v>
      </c>
      <c r="D65" s="1">
        <f>非r将兵属性验证!BU65</f>
        <v>1088552776.3097014</v>
      </c>
      <c r="F65" s="1">
        <v>59</v>
      </c>
      <c r="G65" s="1">
        <f>小r将兵属性验证!BK65</f>
        <v>3349652082.3012071</v>
      </c>
      <c r="H65" s="1">
        <f>小r将兵属性验证!BU65</f>
        <v>1734738211.1006253</v>
      </c>
      <c r="J65" s="1">
        <v>59</v>
      </c>
      <c r="K65" s="1">
        <f>中r将兵属性验证!BK65</f>
        <v>5467808092.4205437</v>
      </c>
      <c r="L65" s="1">
        <f>中r将兵属性验证!BU65</f>
        <v>3748836250.1194429</v>
      </c>
      <c r="N65" s="1">
        <v>59</v>
      </c>
      <c r="O65" s="1">
        <f>大r将兵属性验证!BK65</f>
        <v>12556253407.859459</v>
      </c>
      <c r="P65" s="1">
        <f>大r将兵属性验证!BU65</f>
        <v>11650247435.053129</v>
      </c>
      <c r="R65" s="1">
        <v>59</v>
      </c>
      <c r="S65" s="1">
        <f>超r将兵属性验证!BK65</f>
        <v>29815007176.634205</v>
      </c>
      <c r="T65" s="1">
        <f>超r将兵属性验证!BU65</f>
        <v>51108318666.687424</v>
      </c>
      <c r="X65" s="15">
        <v>59</v>
      </c>
      <c r="Y65" s="1">
        <f t="shared" si="0"/>
        <v>1.4279913010859808</v>
      </c>
      <c r="Z65" s="1">
        <f t="shared" si="1"/>
        <v>1.4279913010859808</v>
      </c>
      <c r="AA65" s="1">
        <f>'[1]资源-钻石'!$U62/'[1]资源-钻石'!$T62</f>
        <v>1.375871643654055</v>
      </c>
      <c r="AB65" s="1">
        <f>Z65/[18]实力验证!Z65</f>
        <v>1.129562268488407</v>
      </c>
      <c r="AC65" s="15">
        <v>59</v>
      </c>
      <c r="AD65" s="1">
        <f t="shared" si="2"/>
        <v>2.588567593528416</v>
      </c>
      <c r="AE65" s="1">
        <f t="shared" si="3"/>
        <v>2.588567593528416</v>
      </c>
      <c r="AF65" s="1">
        <f>'[1]资源-钻石'!$V62/'[1]资源-钻石'!$T62</f>
        <v>2.2445186637027055</v>
      </c>
      <c r="AG65" s="1">
        <f>AE65/[18]实力验证!AE65</f>
        <v>1.4373583619787254</v>
      </c>
      <c r="AH65" s="15">
        <v>59</v>
      </c>
      <c r="AI65" s="1">
        <f t="shared" si="4"/>
        <v>6.798587566786102</v>
      </c>
      <c r="AJ65" s="1">
        <f t="shared" si="5"/>
        <v>6.798587566786102</v>
      </c>
      <c r="AK65" s="1">
        <f>'[1]资源-钻石'!$W62/'[1]资源-钻石'!$T62</f>
        <v>5.7564409502837943</v>
      </c>
      <c r="AL65" s="1">
        <f>AJ65/[18]实力验证!AJ65</f>
        <v>2.2947862234626211</v>
      </c>
      <c r="AM65" s="15">
        <v>59</v>
      </c>
      <c r="AN65" s="1">
        <f t="shared" si="6"/>
        <v>22.727957275265137</v>
      </c>
      <c r="AO65" s="1">
        <f t="shared" si="7"/>
        <v>22.727957275265137</v>
      </c>
      <c r="AP65" s="1">
        <f>'[1]资源-钻石'!$X62/'[1]资源-钻石'!$T62</f>
        <v>13.533484409864899</v>
      </c>
      <c r="AQ65" s="1">
        <f>AO65/[18]实力验证!AO65</f>
        <v>3.6860984291153955</v>
      </c>
    </row>
    <row r="66" spans="2:43" x14ac:dyDescent="0.15">
      <c r="B66" s="1">
        <v>60</v>
      </c>
      <c r="C66" s="1">
        <f>非r将兵属性验证!BK66</f>
        <v>2534026966.5994959</v>
      </c>
      <c r="D66" s="1">
        <f>非r将兵属性验证!BU66</f>
        <v>1120465163.6300483</v>
      </c>
      <c r="F66" s="1">
        <v>60</v>
      </c>
      <c r="G66" s="1">
        <f>小r将兵属性验证!BK66</f>
        <v>3438518817.7987089</v>
      </c>
      <c r="H66" s="1">
        <f>小r将兵属性验证!BU66</f>
        <v>1821977370.6660008</v>
      </c>
      <c r="J66" s="1">
        <v>60</v>
      </c>
      <c r="K66" s="1">
        <f>中r将兵属性验证!BK66</f>
        <v>5605680677.8472147</v>
      </c>
      <c r="L66" s="1">
        <f>中r将兵属性验证!BU66</f>
        <v>3921761781.9426198</v>
      </c>
      <c r="N66" s="1">
        <v>60</v>
      </c>
      <c r="O66" s="1">
        <f>大r将兵属性验证!BK66</f>
        <v>12787748105.68457</v>
      </c>
      <c r="P66" s="1">
        <f>大r将兵属性验证!BU66</f>
        <v>12162225349.230198</v>
      </c>
      <c r="R66" s="1">
        <v>60</v>
      </c>
      <c r="S66" s="1">
        <f>超r将兵属性验证!BK66</f>
        <v>30568386540.58992</v>
      </c>
      <c r="T66" s="1">
        <f>超r将兵属性验证!BU66</f>
        <v>53009369015.75843</v>
      </c>
      <c r="X66" s="15">
        <v>60</v>
      </c>
      <c r="Y66" s="1">
        <f t="shared" si="0"/>
        <v>1.4394602590467995</v>
      </c>
      <c r="Z66" s="1">
        <f t="shared" si="1"/>
        <v>1.4394602590467995</v>
      </c>
      <c r="AA66" s="1">
        <f>'[1]资源-钻石'!$U63/'[1]资源-钻石'!$T63</f>
        <v>1.3759912860199459</v>
      </c>
      <c r="AB66" s="1">
        <f>Z66/[18]实力验证!Z66</f>
        <v>1.137368220749245</v>
      </c>
      <c r="AC66" s="15">
        <v>60</v>
      </c>
      <c r="AD66" s="1">
        <f t="shared" si="2"/>
        <v>2.6070496584135214</v>
      </c>
      <c r="AE66" s="1">
        <f t="shared" si="3"/>
        <v>2.6070496584135214</v>
      </c>
      <c r="AF66" s="1">
        <f>'[1]资源-钻石'!$V63/'[1]资源-钻石'!$T63</f>
        <v>2.2449673225747975</v>
      </c>
      <c r="AG66" s="1">
        <f>AE66/[18]实力验证!AE66</f>
        <v>1.4487575679441442</v>
      </c>
      <c r="AH66" s="15">
        <v>60</v>
      </c>
      <c r="AI66" s="1">
        <f t="shared" si="4"/>
        <v>6.8272067816294966</v>
      </c>
      <c r="AJ66" s="1">
        <f t="shared" si="5"/>
        <v>6.8272067816294966</v>
      </c>
      <c r="AK66" s="1">
        <f>'[1]资源-钻石'!$W63/'[1]资源-钻石'!$T63</f>
        <v>5.7583602132366325</v>
      </c>
      <c r="AL66" s="1">
        <f>AJ66/[18]实力验证!AJ66</f>
        <v>2.3138136491255543</v>
      </c>
      <c r="AM66" s="15">
        <v>60</v>
      </c>
      <c r="AN66" s="1">
        <f t="shared" si="6"/>
        <v>22.869868802015649</v>
      </c>
      <c r="AO66" s="1">
        <f t="shared" si="7"/>
        <v>22.869868802015649</v>
      </c>
      <c r="AP66" s="1">
        <f>'[1]资源-钻石'!$X63/'[1]资源-钻石'!$T63</f>
        <v>13.538718763372636</v>
      </c>
      <c r="AQ66" s="1">
        <f>AO66/[18]实力验证!AO66</f>
        <v>3.7124660640116667</v>
      </c>
    </row>
    <row r="67" spans="2:43" x14ac:dyDescent="0.15">
      <c r="B67" s="1">
        <v>61</v>
      </c>
      <c r="C67" s="1">
        <f>非r将兵属性验证!BK67</f>
        <v>2596087615.6352386</v>
      </c>
      <c r="D67" s="1">
        <f>非r将兵属性验证!BU67</f>
        <v>1152377550.9503951</v>
      </c>
      <c r="F67" s="1">
        <v>61</v>
      </c>
      <c r="G67" s="1">
        <f>小r将兵属性验证!BK67</f>
        <v>3527385553.2962108</v>
      </c>
      <c r="H67" s="1">
        <f>小r将兵属性验证!BU67</f>
        <v>1909216530.2313766</v>
      </c>
      <c r="J67" s="1">
        <v>61</v>
      </c>
      <c r="K67" s="1">
        <f>中r将兵属性验证!BK67</f>
        <v>5745532323.8440304</v>
      </c>
      <c r="L67" s="1">
        <f>中r将兵属性验证!BU67</f>
        <v>4099431900.7349486</v>
      </c>
      <c r="N67" s="1">
        <v>61</v>
      </c>
      <c r="O67" s="1">
        <f>大r将兵属性验证!BK67</f>
        <v>13019242803.50968</v>
      </c>
      <c r="P67" s="1">
        <f>大r将兵属性验证!BU67</f>
        <v>12674203263.407265</v>
      </c>
      <c r="R67" s="1">
        <v>61</v>
      </c>
      <c r="S67" s="1">
        <f>超r将兵属性验证!BK67</f>
        <v>31314301386.752716</v>
      </c>
      <c r="T67" s="1">
        <f>超r将兵属性验证!BU67</f>
        <v>54911117591.110916</v>
      </c>
      <c r="X67" s="48">
        <v>61</v>
      </c>
      <c r="Y67" s="1">
        <f t="shared" si="0"/>
        <v>1.4503541694852211</v>
      </c>
      <c r="Z67" s="1">
        <f t="shared" si="1"/>
        <v>1.4503541694852211</v>
      </c>
      <c r="AA67" s="1">
        <f>'[1]资源-钻石'!$U64/'[1]资源-钻石'!$T64</f>
        <v>1.3761071987186158</v>
      </c>
      <c r="AB67" s="1">
        <f>Z67/[18]实力验证!Z67</f>
        <v>1.1447571398534697</v>
      </c>
      <c r="AC67" s="48">
        <v>61</v>
      </c>
      <c r="AD67" s="1">
        <f t="shared" si="2"/>
        <v>2.6263987491036143</v>
      </c>
      <c r="AE67" s="1">
        <f t="shared" si="3"/>
        <v>2.6263987491036143</v>
      </c>
      <c r="AF67" s="1">
        <f>'[1]资源-钻石'!$V64/'[1]资源-钻石'!$T64</f>
        <v>2.2454019951948094</v>
      </c>
      <c r="AG67" s="1">
        <f>AE67/[18]实力验证!AE67</f>
        <v>1.4608073804602713</v>
      </c>
      <c r="AH67" s="48">
        <v>61</v>
      </c>
      <c r="AI67" s="1">
        <f t="shared" si="4"/>
        <v>6.8543910440870786</v>
      </c>
      <c r="AJ67" s="1">
        <f t="shared" si="5"/>
        <v>6.8543910440870786</v>
      </c>
      <c r="AK67" s="1">
        <f>'[1]资源-钻石'!$W64/'[1]资源-钻石'!$T64</f>
        <v>5.7602196461111292</v>
      </c>
      <c r="AL67" s="1">
        <f>AJ67/[18]实力验证!AJ67</f>
        <v>2.3321026018062749</v>
      </c>
      <c r="AM67" s="48">
        <v>61</v>
      </c>
      <c r="AN67" s="1">
        <f t="shared" si="6"/>
        <v>23.002859876220704</v>
      </c>
      <c r="AO67" s="1">
        <f t="shared" si="7"/>
        <v>23.002859876220704</v>
      </c>
      <c r="AP67" s="1">
        <f>'[1]资源-钻石'!$X64/'[1]资源-钻石'!$T64</f>
        <v>13.543789943939446</v>
      </c>
      <c r="AQ67" s="1">
        <f>AO67/[18]实力验证!AO67</f>
        <v>3.7392051696346669</v>
      </c>
    </row>
    <row r="68" spans="2:43" x14ac:dyDescent="0.15">
      <c r="B68" s="1">
        <v>62</v>
      </c>
      <c r="C68" s="1">
        <f>非r将兵属性验证!BK68</f>
        <v>2658148264.6709809</v>
      </c>
      <c r="D68" s="1">
        <f>非r将兵属性验证!BU68</f>
        <v>1184289938.2707417</v>
      </c>
      <c r="F68" s="1">
        <v>62</v>
      </c>
      <c r="G68" s="1">
        <f>小r将兵属性验证!BK68</f>
        <v>3616252288.7937131</v>
      </c>
      <c r="H68" s="1">
        <f>小r将兵属性验证!BU68</f>
        <v>1996455689.7967525</v>
      </c>
      <c r="J68" s="1">
        <v>62</v>
      </c>
      <c r="K68" s="1">
        <f>中r将兵属性验证!BK68</f>
        <v>5885383969.8408451</v>
      </c>
      <c r="L68" s="1">
        <f>中r将兵属性验证!BU68</f>
        <v>4277102019.5272775</v>
      </c>
      <c r="N68" s="1">
        <v>62</v>
      </c>
      <c r="O68" s="1">
        <f>大r将兵属性验证!BK68</f>
        <v>13241130419.162951</v>
      </c>
      <c r="P68" s="1">
        <f>大r将兵属性验证!BU68</f>
        <v>13201203962.580599</v>
      </c>
      <c r="R68" s="1">
        <v>62</v>
      </c>
      <c r="S68" s="1">
        <f>超r将兵属性验证!BK68</f>
        <v>32060216232.915508</v>
      </c>
      <c r="T68" s="1">
        <f>超r将兵属性验证!BU68</f>
        <v>56812866166.463402</v>
      </c>
      <c r="X68" s="48">
        <v>62</v>
      </c>
      <c r="Y68" s="1">
        <f t="shared" si="0"/>
        <v>1.4607152235508813</v>
      </c>
      <c r="Z68" s="1">
        <f t="shared" si="1"/>
        <v>1.4607152235508813</v>
      </c>
      <c r="AA68" s="1">
        <f>'[1]资源-钻石'!$U65/'[1]资源-钻石'!$T65</f>
        <v>1.3762195534734394</v>
      </c>
      <c r="AB68" s="1">
        <f>Z68/[18]实力验证!Z68</f>
        <v>1.1517612636993317</v>
      </c>
      <c r="AC68" s="48">
        <v>62</v>
      </c>
      <c r="AD68" s="1">
        <f t="shared" si="2"/>
        <v>2.6448014132245117</v>
      </c>
      <c r="AE68" s="1">
        <f t="shared" si="3"/>
        <v>2.6448014132245117</v>
      </c>
      <c r="AF68" s="1">
        <f>'[1]资源-钻石'!$V65/'[1]资源-钻石'!$T65</f>
        <v>2.2458233255253983</v>
      </c>
      <c r="AG68" s="1">
        <f>AE68/[18]实力验证!AE68</f>
        <v>1.4722971236585674</v>
      </c>
      <c r="AH68" s="48">
        <v>62</v>
      </c>
      <c r="AI68" s="1">
        <f t="shared" si="4"/>
        <v>6.8816550807504537</v>
      </c>
      <c r="AJ68" s="1">
        <f t="shared" si="5"/>
        <v>6.8816550807504537</v>
      </c>
      <c r="AK68" s="1">
        <f>'[1]资源-钻石'!$W65/'[1]资源-钻石'!$T65</f>
        <v>5.7620220036364245</v>
      </c>
      <c r="AL68" s="1">
        <f>AJ68/[18]实力验证!AJ68</f>
        <v>2.3492508445598124</v>
      </c>
      <c r="AM68" s="48">
        <v>62</v>
      </c>
      <c r="AN68" s="1">
        <f t="shared" si="6"/>
        <v>23.129345927109192</v>
      </c>
      <c r="AO68" s="1">
        <f t="shared" si="7"/>
        <v>23.129345927109192</v>
      </c>
      <c r="AP68" s="1">
        <f>'[1]资源-钻石'!$X65/'[1]资源-钻石'!$T65</f>
        <v>13.548705464462977</v>
      </c>
      <c r="AQ68" s="1">
        <f>AO68/[18]实力验证!AO68</f>
        <v>3.7647423580634842</v>
      </c>
    </row>
    <row r="69" spans="2:43" x14ac:dyDescent="0.15">
      <c r="B69" s="1">
        <v>63</v>
      </c>
      <c r="C69" s="1">
        <f>非r将兵属性验证!BK69</f>
        <v>2720208913.7067237</v>
      </c>
      <c r="D69" s="1">
        <f>非r将兵属性验证!BU69</f>
        <v>1216202325.5910885</v>
      </c>
      <c r="F69" s="1">
        <v>63</v>
      </c>
      <c r="G69" s="1">
        <f>小r将兵属性验证!BK69</f>
        <v>3705047869.1439524</v>
      </c>
      <c r="H69" s="1">
        <f>小r将兵属性验证!BU69</f>
        <v>2084824509.442409</v>
      </c>
      <c r="J69" s="1">
        <v>63</v>
      </c>
      <c r="K69" s="1">
        <f>中r将兵属性验证!BK69</f>
        <v>6025235615.8376598</v>
      </c>
      <c r="L69" s="1">
        <f>中r将兵属性验证!BU69</f>
        <v>4454772138.3196058</v>
      </c>
      <c r="N69" s="1">
        <v>63</v>
      </c>
      <c r="O69" s="1">
        <f>大r将兵属性验证!BK69</f>
        <v>13451951181.457706</v>
      </c>
      <c r="P69" s="1">
        <f>大r将兵属性验证!BU69</f>
        <v>13745510119.916615</v>
      </c>
      <c r="R69" s="1">
        <v>63</v>
      </c>
      <c r="S69" s="1">
        <f>超r将兵属性验证!BK69</f>
        <v>32806131079.078304</v>
      </c>
      <c r="T69" s="1">
        <f>超r将兵属性验证!BU69</f>
        <v>58714614741.815887</v>
      </c>
      <c r="X69" s="48">
        <v>63</v>
      </c>
      <c r="Y69" s="1">
        <f t="shared" si="0"/>
        <v>1.4708504845187806</v>
      </c>
      <c r="Z69" s="1">
        <f t="shared" si="1"/>
        <v>1.4708504845187806</v>
      </c>
      <c r="AA69" s="1">
        <f>'[1]资源-钻石'!$U66/'[1]资源-钻石'!$T66</f>
        <v>1.3763285116250328</v>
      </c>
      <c r="AB69" s="1">
        <f>Z69/[18]实力验证!Z69</f>
        <v>1.1586160142681456</v>
      </c>
      <c r="AC69" s="48">
        <v>63</v>
      </c>
      <c r="AD69" s="1">
        <f t="shared" si="2"/>
        <v>2.6623254322449084</v>
      </c>
      <c r="AE69" s="1">
        <f t="shared" si="3"/>
        <v>2.6623254322449084</v>
      </c>
      <c r="AF69" s="1">
        <f>'[1]资源-钻石'!$V66/'[1]资源-钻石'!$T66</f>
        <v>2.2462319185938728</v>
      </c>
      <c r="AG69" s="1">
        <f>AE69/[18]实力验证!AE69</f>
        <v>1.4832652231399628</v>
      </c>
      <c r="AH69" s="48">
        <v>63</v>
      </c>
      <c r="AI69" s="1">
        <f t="shared" si="4"/>
        <v>6.9092022271092484</v>
      </c>
      <c r="AJ69" s="1">
        <f t="shared" si="5"/>
        <v>6.9092022271092484</v>
      </c>
      <c r="AK69" s="1">
        <f>'[1]资源-钻石'!$W66/'[1]资源-钻石'!$T66</f>
        <v>5.7637698739848986</v>
      </c>
      <c r="AL69" s="1">
        <f>AJ69/[18]实力验证!AJ69</f>
        <v>2.3652295307655455</v>
      </c>
      <c r="AM69" s="48">
        <v>63</v>
      </c>
      <c r="AN69" s="1">
        <f t="shared" si="6"/>
        <v>23.249792833438793</v>
      </c>
      <c r="AO69" s="1">
        <f t="shared" si="7"/>
        <v>23.249792833438793</v>
      </c>
      <c r="AP69" s="1">
        <f>'[1]资源-钻石'!$X66/'[1]资源-钻石'!$T66</f>
        <v>13.55347238359518</v>
      </c>
      <c r="AQ69" s="1">
        <f>AO69/[18]实力验证!AO69</f>
        <v>3.7891577546859008</v>
      </c>
    </row>
    <row r="70" spans="2:43" x14ac:dyDescent="0.15">
      <c r="B70" s="1">
        <v>64</v>
      </c>
      <c r="C70" s="1">
        <f>非r将兵属性验证!BK70</f>
        <v>2788709403.4617515</v>
      </c>
      <c r="D70" s="1">
        <f>非r将兵属性验证!BU70</f>
        <v>1260693903.2303104</v>
      </c>
      <c r="F70" s="1">
        <v>64</v>
      </c>
      <c r="G70" s="1">
        <f>小r将兵属性验证!BK70</f>
        <v>3793461480.5263991</v>
      </c>
      <c r="H70" s="1">
        <f>小r将兵属性验证!BU70</f>
        <v>2179257473.5866966</v>
      </c>
      <c r="J70" s="1">
        <v>64</v>
      </c>
      <c r="K70" s="1">
        <f>中r将兵属性验证!BK70</f>
        <v>6165694420.5067701</v>
      </c>
      <c r="L70" s="1">
        <f>中r将兵属性验证!BU70</f>
        <v>4634618226.6537294</v>
      </c>
      <c r="N70" s="1">
        <v>64</v>
      </c>
      <c r="O70" s="1">
        <f>大r将兵属性验证!BK70</f>
        <v>13662771943.75246</v>
      </c>
      <c r="P70" s="1">
        <f>大r将兵属性验证!BU70</f>
        <v>14289816277.252628</v>
      </c>
      <c r="R70" s="1">
        <v>64</v>
      </c>
      <c r="S70" s="1">
        <f>超r将兵属性验证!BK70</f>
        <v>33549403888.586758</v>
      </c>
      <c r="T70" s="1">
        <f>超r将兵属性验证!BU70</f>
        <v>60650360219.706711</v>
      </c>
      <c r="X70" s="48">
        <v>64</v>
      </c>
      <c r="Y70" s="1">
        <f t="shared" si="0"/>
        <v>1.4749627295069756</v>
      </c>
      <c r="Z70" s="1">
        <f t="shared" si="1"/>
        <v>1.4749627295069756</v>
      </c>
      <c r="AA70" s="1">
        <f>'[1]资源-钻石'!$U67/'[1]资源-钻石'!$T67</f>
        <v>1.3764342249042725</v>
      </c>
      <c r="AB70" s="1">
        <f>Z70/[18]实力验证!Z70</f>
        <v>1.1628270607951696</v>
      </c>
      <c r="AC70" s="48">
        <v>64</v>
      </c>
      <c r="AD70" s="1">
        <f t="shared" si="2"/>
        <v>2.667136817247088</v>
      </c>
      <c r="AE70" s="1">
        <f t="shared" si="3"/>
        <v>2.667136817247088</v>
      </c>
      <c r="AF70" s="1">
        <f>'[1]资源-钻石'!$V67/'[1]资源-钻石'!$T67</f>
        <v>2.2466283433910212</v>
      </c>
      <c r="AG70" s="1">
        <f>AE70/[18]实力验证!AE70</f>
        <v>1.4898882777493516</v>
      </c>
      <c r="AH70" s="48">
        <v>64</v>
      </c>
      <c r="AI70" s="1">
        <f t="shared" si="4"/>
        <v>6.9028906492990014</v>
      </c>
      <c r="AJ70" s="1">
        <f t="shared" si="5"/>
        <v>6.9028906492990014</v>
      </c>
      <c r="AK70" s="1">
        <f>'[1]资源-钻石'!$W67/'[1]资源-钻石'!$T67</f>
        <v>5.765465691172702</v>
      </c>
      <c r="AL70" s="1">
        <f>AJ70/[18]实力验证!AJ70</f>
        <v>2.3736805785332744</v>
      </c>
      <c r="AM70" s="48">
        <v>64</v>
      </c>
      <c r="AN70" s="1">
        <f t="shared" si="6"/>
        <v>23.262628336530106</v>
      </c>
      <c r="AO70" s="1">
        <f t="shared" si="7"/>
        <v>23.262628336530106</v>
      </c>
      <c r="AP70" s="1">
        <f>'[1]资源-钻石'!$X67/'[1]资源-钻石'!$T67</f>
        <v>13.558097339561913</v>
      </c>
      <c r="AQ70" s="1">
        <f>AO70/[18]实力验证!AO70</f>
        <v>3.8034813440229418</v>
      </c>
    </row>
    <row r="71" spans="2:43" x14ac:dyDescent="0.15">
      <c r="B71" s="1">
        <v>65</v>
      </c>
      <c r="C71" s="1">
        <f>非r将兵属性验证!BK71</f>
        <v>2857209893.2167792</v>
      </c>
      <c r="D71" s="1">
        <f>非r将兵属性验证!BU71</f>
        <v>1305185480.8695321</v>
      </c>
      <c r="F71" s="1">
        <v>65</v>
      </c>
      <c r="G71" s="1">
        <f>小r将兵属性验证!BK71</f>
        <v>3881875091.9088459</v>
      </c>
      <c r="H71" s="1">
        <f>小r将兵属性验证!BU71</f>
        <v>2273690437.7309842</v>
      </c>
      <c r="J71" s="1">
        <v>65</v>
      </c>
      <c r="K71" s="1">
        <f>中r将兵属性验证!BK71</f>
        <v>6308620152.9080429</v>
      </c>
      <c r="L71" s="1">
        <f>中r将兵属性验证!BU71</f>
        <v>4823305429.9252453</v>
      </c>
      <c r="N71" s="1">
        <v>65</v>
      </c>
      <c r="O71" s="1">
        <f>大r将兵属性验证!BK71</f>
        <v>13873592706.047215</v>
      </c>
      <c r="P71" s="1">
        <f>大r将兵属性验证!BU71</f>
        <v>14834122434.588644</v>
      </c>
      <c r="R71" s="1">
        <v>65</v>
      </c>
      <c r="S71" s="1">
        <f>超r将兵属性验证!BK71</f>
        <v>34287728749.730602</v>
      </c>
      <c r="T71" s="1">
        <f>超r将兵属性验证!BU71</f>
        <v>62649774351.8685</v>
      </c>
      <c r="X71" s="48">
        <v>65</v>
      </c>
      <c r="Y71" s="1">
        <f t="shared" si="0"/>
        <v>1.4788517131174834</v>
      </c>
      <c r="Z71" s="1">
        <f t="shared" si="1"/>
        <v>1.4788517131174834</v>
      </c>
      <c r="AA71" s="1">
        <f>'[1]资源-钻石'!$U68/'[1]资源-钻石'!$T68</f>
        <v>1.3765368361372656</v>
      </c>
      <c r="AB71" s="1">
        <f>Z71/[18]实力验证!Z71</f>
        <v>1.1668273483117595</v>
      </c>
      <c r="AC71" s="48">
        <v>65</v>
      </c>
      <c r="AD71" s="1">
        <f t="shared" si="2"/>
        <v>2.6744036984417563</v>
      </c>
      <c r="AE71" s="1">
        <f t="shared" si="3"/>
        <v>2.6744036984417563</v>
      </c>
      <c r="AF71" s="1">
        <f>'[1]资源-钻石'!$V68/'[1]资源-钻石'!$T68</f>
        <v>2.247013135514746</v>
      </c>
      <c r="AG71" s="1">
        <f>AE71/[18]实力验证!AE71</f>
        <v>1.4981257951315472</v>
      </c>
      <c r="AH71" s="48">
        <v>65</v>
      </c>
      <c r="AI71" s="1">
        <f t="shared" si="4"/>
        <v>6.8969217387085662</v>
      </c>
      <c r="AJ71" s="1">
        <f t="shared" si="5"/>
        <v>6.8969217387085662</v>
      </c>
      <c r="AK71" s="1">
        <f>'[1]资源-钻石'!$W68/'[1]资源-钻石'!$T68</f>
        <v>5.7671117463686352</v>
      </c>
      <c r="AL71" s="1">
        <f>AJ71/[18]实力验证!AJ71</f>
        <v>2.3818680977061244</v>
      </c>
      <c r="AM71" s="48">
        <v>65</v>
      </c>
      <c r="AN71" s="1">
        <f t="shared" si="6"/>
        <v>23.2888744075346</v>
      </c>
      <c r="AO71" s="1">
        <f t="shared" si="7"/>
        <v>23.2888744075346</v>
      </c>
      <c r="AP71" s="1">
        <f>'[1]资源-钻石'!$X68/'[1]资源-钻石'!$T68</f>
        <v>13.56258658100537</v>
      </c>
      <c r="AQ71" s="1">
        <f>AO71/[18]实力验证!AO71</f>
        <v>3.8209682989155169</v>
      </c>
    </row>
    <row r="72" spans="2:43" x14ac:dyDescent="0.15">
      <c r="B72" s="1">
        <v>66</v>
      </c>
      <c r="C72" s="1">
        <f>非r将兵属性验证!BK72</f>
        <v>2925710382.971807</v>
      </c>
      <c r="D72" s="1">
        <f>非r将兵属性验证!BU72</f>
        <v>1349677058.5087538</v>
      </c>
      <c r="F72" s="1">
        <v>66</v>
      </c>
      <c r="G72" s="1">
        <f>小r将兵属性验证!BK72</f>
        <v>3970288703.2912922</v>
      </c>
      <c r="H72" s="1">
        <f>小r将兵属性验证!BU72</f>
        <v>2368123401.8752718</v>
      </c>
      <c r="J72" s="1">
        <v>66</v>
      </c>
      <c r="K72" s="1">
        <f>中r将兵属性验证!BK72</f>
        <v>6451545885.3093147</v>
      </c>
      <c r="L72" s="1">
        <f>中r将兵属性验证!BU72</f>
        <v>5011992633.1967611</v>
      </c>
      <c r="N72" s="1">
        <v>66</v>
      </c>
      <c r="O72" s="1">
        <f>大r将兵属性验证!BK72</f>
        <v>14084690789.470961</v>
      </c>
      <c r="P72" s="1">
        <f>大r将兵属性验证!BU72</f>
        <v>15374922138.007601</v>
      </c>
      <c r="R72" s="1">
        <v>66</v>
      </c>
      <c r="S72" s="1">
        <f>超r将兵属性验证!BK72</f>
        <v>35026053610.874443</v>
      </c>
      <c r="T72" s="1">
        <f>超r将兵属性验证!BU72</f>
        <v>64649188484.030296</v>
      </c>
      <c r="X72" s="48">
        <v>66</v>
      </c>
      <c r="Y72" s="1">
        <f t="shared" ref="Y72:Y135" si="8">(G72+H72)/(C72+D72)</f>
        <v>1.4825351367387609</v>
      </c>
      <c r="Z72" s="1">
        <f t="shared" ref="Z72:Z135" si="9">Y72</f>
        <v>1.4825351367387609</v>
      </c>
      <c r="AA72" s="1">
        <f>'[1]资源-钻石'!$U69/'[1]资源-钻石'!$T69</f>
        <v>1.3766364798891575</v>
      </c>
      <c r="AB72" s="1">
        <f>Z72/[18]实力验证!Z72</f>
        <v>1.1706325369084853</v>
      </c>
      <c r="AC72" s="48">
        <v>66</v>
      </c>
      <c r="AD72" s="1">
        <f t="shared" ref="AD72:AD135" si="10">(K72+L72)/(C72+D72)</f>
        <v>2.6812864741297622</v>
      </c>
      <c r="AE72" s="1">
        <f t="shared" ref="AE72:AE135" si="11">AD72</f>
        <v>2.6812864741297622</v>
      </c>
      <c r="AF72" s="1">
        <f>'[1]资源-钻石'!$V69/'[1]资源-钻石'!$T69</f>
        <v>2.2473867995843397</v>
      </c>
      <c r="AG72" s="1">
        <f>AE72/[18]实力验证!AE72</f>
        <v>1.5060174102585822</v>
      </c>
      <c r="AH72" s="48">
        <v>66</v>
      </c>
      <c r="AI72" s="1">
        <f t="shared" ref="AI72:AI135" si="12">(O72+P72)/(C72+D72)</f>
        <v>6.8905130425505341</v>
      </c>
      <c r="AJ72" s="1">
        <f t="shared" ref="AJ72:AJ135" si="13">AI72</f>
        <v>6.8905130425505341</v>
      </c>
      <c r="AK72" s="1">
        <f>'[1]资源-钻石'!$W69/'[1]资源-钻石'!$T69</f>
        <v>5.7687101982218971</v>
      </c>
      <c r="AL72" s="1">
        <f>AJ72/[18]实力验证!AJ72</f>
        <v>2.3893648417685904</v>
      </c>
      <c r="AM72" s="48">
        <v>66</v>
      </c>
      <c r="AN72" s="1">
        <f t="shared" ref="AN72:AN135" si="14">(S72+T72)/(C72+D72)</f>
        <v>23.313733190081912</v>
      </c>
      <c r="AO72" s="1">
        <f t="shared" ref="AO72:AO135" si="15">AN72</f>
        <v>23.313733190081912</v>
      </c>
      <c r="AP72" s="1">
        <f>'[1]资源-钻石'!$X69/'[1]资源-钻石'!$T69</f>
        <v>13.566945995150629</v>
      </c>
      <c r="AQ72" s="1">
        <f>AO72/[18]实力验证!AO72</f>
        <v>3.8377912864546864</v>
      </c>
    </row>
    <row r="73" spans="2:43" x14ac:dyDescent="0.15">
      <c r="B73" s="1">
        <v>67</v>
      </c>
      <c r="C73" s="1">
        <f>非r将兵属性验证!BK73</f>
        <v>2994210872.7268343</v>
      </c>
      <c r="D73" s="1">
        <f>非r将兵属性验证!BU73</f>
        <v>1394168636.1479757</v>
      </c>
      <c r="F73" s="1">
        <v>67</v>
      </c>
      <c r="G73" s="1">
        <f>小r将兵属性验证!BK73</f>
        <v>4058702314.673739</v>
      </c>
      <c r="H73" s="1">
        <f>小r将兵属性验证!BU73</f>
        <v>2462556366.0195589</v>
      </c>
      <c r="J73" s="1">
        <v>67</v>
      </c>
      <c r="K73" s="1">
        <f>中r将兵属性验证!BK73</f>
        <v>6594471617.7105875</v>
      </c>
      <c r="L73" s="1">
        <f>中r将兵属性验证!BU73</f>
        <v>5200679836.468277</v>
      </c>
      <c r="N73" s="1">
        <v>67</v>
      </c>
      <c r="O73" s="1">
        <f>大r将兵属性验证!BK73</f>
        <v>14299244003.030737</v>
      </c>
      <c r="P73" s="1">
        <f>大r将兵属性验证!BU73</f>
        <v>15872035106.688715</v>
      </c>
      <c r="R73" s="1">
        <v>67</v>
      </c>
      <c r="S73" s="1">
        <f>超r将兵属性验证!BK73</f>
        <v>35764378472.018288</v>
      </c>
      <c r="T73" s="1">
        <f>超r将兵属性验证!BU73</f>
        <v>66648602616.192085</v>
      </c>
      <c r="X73" s="48">
        <v>67</v>
      </c>
      <c r="Y73" s="1">
        <f t="shared" si="8"/>
        <v>1.4860288786567055</v>
      </c>
      <c r="Z73" s="1">
        <f t="shared" si="9"/>
        <v>1.4860288786567055</v>
      </c>
      <c r="AA73" s="1">
        <f>'[1]资源-钻石'!$U70/'[1]资源-钻石'!$T70</f>
        <v>1.3767332830528769</v>
      </c>
      <c r="AB73" s="1">
        <f>Z73/[18]实力验证!Z73</f>
        <v>1.1742567545276097</v>
      </c>
      <c r="AC73" s="48">
        <v>67</v>
      </c>
      <c r="AD73" s="1">
        <f t="shared" si="10"/>
        <v>2.6878148141757152</v>
      </c>
      <c r="AE73" s="1">
        <f t="shared" si="11"/>
        <v>2.6878148141757152</v>
      </c>
      <c r="AF73" s="1">
        <f>'[1]资源-钻石'!$V70/'[1]资源-钻石'!$T70</f>
        <v>2.2477498114482879</v>
      </c>
      <c r="AG73" s="1">
        <f>AE73/[18]实力验证!AE73</f>
        <v>1.5135851547881967</v>
      </c>
      <c r="AH73" s="48">
        <v>67</v>
      </c>
      <c r="AI73" s="1">
        <f t="shared" si="12"/>
        <v>6.8752666100784507</v>
      </c>
      <c r="AJ73" s="1">
        <f t="shared" si="13"/>
        <v>6.8752666100784507</v>
      </c>
      <c r="AK73" s="1">
        <f>'[1]资源-钻石'!$W70/'[1]资源-钻石'!$T70</f>
        <v>5.7702630823065624</v>
      </c>
      <c r="AL73" s="1">
        <f>AJ73/[18]实力验证!AJ73</f>
        <v>2.3912791551463233</v>
      </c>
      <c r="AM73" s="48">
        <v>67</v>
      </c>
      <c r="AN73" s="1">
        <f t="shared" si="14"/>
        <v>23.33731184394972</v>
      </c>
      <c r="AO73" s="1">
        <f t="shared" si="15"/>
        <v>23.33731184394972</v>
      </c>
      <c r="AP73" s="1">
        <f>'[1]资源-钻石'!$X70/'[1]资源-钻石'!$T70</f>
        <v>13.571181133563357</v>
      </c>
      <c r="AQ73" s="1">
        <f>AO73/[18]实力验证!AO73</f>
        <v>3.8539884245625227</v>
      </c>
    </row>
    <row r="74" spans="2:43" x14ac:dyDescent="0.15">
      <c r="B74" s="1">
        <v>68</v>
      </c>
      <c r="C74" s="1">
        <f>非r将兵属性验证!BK74</f>
        <v>3063205489.2214117</v>
      </c>
      <c r="D74" s="1">
        <f>非r将兵属性验证!BU74</f>
        <v>1440243353.8528748</v>
      </c>
      <c r="F74" s="1">
        <v>68</v>
      </c>
      <c r="G74" s="1">
        <f>小r将兵属性验证!BK74</f>
        <v>4147636011.1349587</v>
      </c>
      <c r="H74" s="1">
        <f>小r将兵属性验证!BU74</f>
        <v>2561853037.3863535</v>
      </c>
      <c r="J74" s="1">
        <v>68</v>
      </c>
      <c r="K74" s="1">
        <f>中r将兵属性验证!BK74</f>
        <v>6737397350.1118593</v>
      </c>
      <c r="L74" s="1">
        <f>中r将兵属性验证!BU74</f>
        <v>5389367039.7397919</v>
      </c>
      <c r="N74" s="1">
        <v>68</v>
      </c>
      <c r="O74" s="1">
        <f>大r将兵属性验证!BK74</f>
        <v>14513797216.590513</v>
      </c>
      <c r="P74" s="1">
        <f>大r将兵属性验证!BU74</f>
        <v>16369148075.369829</v>
      </c>
      <c r="R74" s="1">
        <v>68</v>
      </c>
      <c r="S74" s="1">
        <f>超r将兵属性验证!BK74</f>
        <v>36502703333.162132</v>
      </c>
      <c r="T74" s="1">
        <f>超r将兵属性验证!BU74</f>
        <v>68648016748.353882</v>
      </c>
      <c r="X74" s="48">
        <v>68</v>
      </c>
      <c r="Y74" s="1">
        <f t="shared" si="8"/>
        <v>1.4898557266481725</v>
      </c>
      <c r="Z74" s="1">
        <f t="shared" si="9"/>
        <v>1.4898557266481725</v>
      </c>
      <c r="AA74" s="1">
        <f>'[1]资源-钻石'!$U71/'[1]资源-钻石'!$T71</f>
        <v>1.3768273653882424</v>
      </c>
      <c r="AB74" s="1">
        <f>Z74/[18]实力验证!Z74</f>
        <v>1.1781505427034755</v>
      </c>
      <c r="AC74" s="48">
        <v>68</v>
      </c>
      <c r="AD74" s="1">
        <f t="shared" si="10"/>
        <v>2.692772764256226</v>
      </c>
      <c r="AE74" s="1">
        <f t="shared" si="11"/>
        <v>2.692772764256226</v>
      </c>
      <c r="AF74" s="1">
        <f>'[1]资源-钻石'!$V71/'[1]资源-钻石'!$T71</f>
        <v>2.2481026202059073</v>
      </c>
      <c r="AG74" s="1">
        <f>AE74/[18]实力验证!AE74</f>
        <v>1.5202776534228553</v>
      </c>
      <c r="AH74" s="48">
        <v>68</v>
      </c>
      <c r="AI74" s="1">
        <f t="shared" si="12"/>
        <v>6.8576209851821144</v>
      </c>
      <c r="AJ74" s="1">
        <f t="shared" si="13"/>
        <v>6.8576209851821144</v>
      </c>
      <c r="AK74" s="1">
        <f>'[1]资源-钻石'!$W71/'[1]资源-钻石'!$T71</f>
        <v>5.7717723197697133</v>
      </c>
      <c r="AL74" s="1">
        <f>AJ74/[18]实力验证!AJ74</f>
        <v>2.3922821896745163</v>
      </c>
      <c r="AM74" s="48">
        <v>68</v>
      </c>
      <c r="AN74" s="1">
        <f t="shared" si="14"/>
        <v>23.348931839921761</v>
      </c>
      <c r="AO74" s="1">
        <f t="shared" si="15"/>
        <v>23.348931839921761</v>
      </c>
      <c r="AP74" s="1">
        <f>'[1]资源-钻石'!$X71/'[1]资源-钻石'!$T71</f>
        <v>13.575297235735583</v>
      </c>
      <c r="AQ74" s="1">
        <f>AO74/[18]实力验证!AO74</f>
        <v>3.8681407310777223</v>
      </c>
    </row>
    <row r="75" spans="2:43" x14ac:dyDescent="0.15">
      <c r="B75" s="1">
        <v>69</v>
      </c>
      <c r="C75" s="1">
        <f>非r将兵属性验证!BK75</f>
        <v>3132921547.7028427</v>
      </c>
      <c r="D75" s="1">
        <f>非r将兵属性验证!BU75</f>
        <v>1488629510.3507667</v>
      </c>
      <c r="F75" s="1">
        <v>69</v>
      </c>
      <c r="G75" s="1">
        <f>小r将兵属性验证!BK75</f>
        <v>4237031061.7429562</v>
      </c>
      <c r="H75" s="1">
        <f>小r将兵属性验证!BU75</f>
        <v>2665464178.8031468</v>
      </c>
      <c r="J75" s="1">
        <v>69</v>
      </c>
      <c r="K75" s="1">
        <f>中r将兵属性验证!BK75</f>
        <v>6883300285.4297628</v>
      </c>
      <c r="L75" s="1">
        <f>中r将兵属性验证!BU75</f>
        <v>5588928698.9188519</v>
      </c>
      <c r="N75" s="1">
        <v>69</v>
      </c>
      <c r="O75" s="1">
        <f>大r将兵属性验证!BK75</f>
        <v>14728350430.15029</v>
      </c>
      <c r="P75" s="1">
        <f>大r将兵属性验证!BU75</f>
        <v>16866261044.050943</v>
      </c>
      <c r="R75" s="1">
        <v>69</v>
      </c>
      <c r="S75" s="1">
        <f>超r将兵属性验证!BK75</f>
        <v>37257907652.122704</v>
      </c>
      <c r="T75" s="1">
        <f>超r将兵属性验证!BU75</f>
        <v>70874513885.105682</v>
      </c>
      <c r="X75" s="48">
        <v>69</v>
      </c>
      <c r="Y75" s="1">
        <f t="shared" si="8"/>
        <v>1.4935451656468606</v>
      </c>
      <c r="Z75" s="1">
        <f t="shared" si="9"/>
        <v>1.4935451656468606</v>
      </c>
      <c r="AA75" s="1">
        <f>'[1]资源-钻石'!$U72/'[1]资源-钻石'!$T72</f>
        <v>1.3769188400162358</v>
      </c>
      <c r="AB75" s="1">
        <f>Z75/[18]实力验证!Z75</f>
        <v>1.1819946939594557</v>
      </c>
      <c r="AC75" s="48">
        <v>69</v>
      </c>
      <c r="AD75" s="1">
        <f t="shared" si="10"/>
        <v>2.6987106336549611</v>
      </c>
      <c r="AE75" s="1">
        <f t="shared" si="11"/>
        <v>2.6987106336549611</v>
      </c>
      <c r="AF75" s="1">
        <f>'[1]资源-钻石'!$V72/'[1]资源-钻石'!$T72</f>
        <v>2.2484456500608836</v>
      </c>
      <c r="AG75" s="1">
        <f>AE75/[18]实力验证!AE75</f>
        <v>1.5272541921253295</v>
      </c>
      <c r="AH75" s="48">
        <v>69</v>
      </c>
      <c r="AI75" s="1">
        <f t="shared" si="12"/>
        <v>6.8363653408402385</v>
      </c>
      <c r="AJ75" s="1">
        <f t="shared" si="13"/>
        <v>6.8363653408402385</v>
      </c>
      <c r="AK75" s="1">
        <f>'[1]资源-钻石'!$W72/'[1]资源-钻石'!$T72</f>
        <v>5.7732397252604448</v>
      </c>
      <c r="AL75" s="1">
        <f>AJ75/[18]实力验证!AJ75</f>
        <v>2.3920374935570292</v>
      </c>
      <c r="AM75" s="48">
        <v>69</v>
      </c>
      <c r="AN75" s="1">
        <f t="shared" si="14"/>
        <v>23.397430901211102</v>
      </c>
      <c r="AO75" s="1">
        <f t="shared" si="15"/>
        <v>23.397430901211102</v>
      </c>
      <c r="AP75" s="1">
        <f>'[1]资源-钻石'!$X72/'[1]资源-钻石'!$T72</f>
        <v>13.579299250710305</v>
      </c>
      <c r="AQ75" s="1">
        <f>AO75/[18]实力验证!AO75</f>
        <v>3.8894472347604143</v>
      </c>
    </row>
    <row r="76" spans="2:43" x14ac:dyDescent="0.15">
      <c r="B76" s="1">
        <v>70</v>
      </c>
      <c r="C76" s="1">
        <f>非r将兵属性验证!BK76</f>
        <v>3202637606.1842737</v>
      </c>
      <c r="D76" s="1">
        <f>非r将兵属性验证!BU76</f>
        <v>1537015666.8486586</v>
      </c>
      <c r="F76" s="1">
        <v>70</v>
      </c>
      <c r="G76" s="1">
        <f>小r将兵属性验证!BK76</f>
        <v>4326426112.3509531</v>
      </c>
      <c r="H76" s="1">
        <f>小r将兵属性验证!BU76</f>
        <v>2769075320.2199407</v>
      </c>
      <c r="J76" s="1">
        <v>70</v>
      </c>
      <c r="K76" s="1">
        <f>中r将兵属性验证!BK76</f>
        <v>7032070325.1789436</v>
      </c>
      <c r="L76" s="1">
        <f>中r将兵属性验证!BU76</f>
        <v>5798962671.0686092</v>
      </c>
      <c r="N76" s="1">
        <v>70</v>
      </c>
      <c r="O76" s="1">
        <f>大r将兵属性验证!BK76</f>
        <v>14942903643.710066</v>
      </c>
      <c r="P76" s="1">
        <f>大r将兵属性验证!BU76</f>
        <v>17363374012.732056</v>
      </c>
      <c r="R76" s="1">
        <v>70</v>
      </c>
      <c r="S76" s="1">
        <f>超r将兵属性验证!BK76</f>
        <v>38015459293.433563</v>
      </c>
      <c r="T76" s="1">
        <f>超r将兵属性验证!BU76</f>
        <v>73132590058.21225</v>
      </c>
      <c r="X76" s="48">
        <v>70</v>
      </c>
      <c r="Y76" s="1">
        <f t="shared" si="8"/>
        <v>1.4970507384879739</v>
      </c>
      <c r="Z76" s="1">
        <f t="shared" si="9"/>
        <v>1.4970507384879739</v>
      </c>
      <c r="AA76" s="1">
        <f>'[1]资源-钻石'!$U73/'[1]资源-钻石'!$T73</f>
        <v>1.3770078138727435</v>
      </c>
      <c r="AB76" s="1">
        <f>Z76/[18]实力验证!Z76</f>
        <v>1.1856630252173657</v>
      </c>
      <c r="AC76" s="48">
        <v>70</v>
      </c>
      <c r="AD76" s="1">
        <f t="shared" si="10"/>
        <v>2.7071670135138173</v>
      </c>
      <c r="AE76" s="1">
        <f t="shared" si="11"/>
        <v>2.7071670135138173</v>
      </c>
      <c r="AF76" s="1">
        <f>'[1]资源-钻石'!$V73/'[1]资源-钻石'!$T73</f>
        <v>2.2487793020227875</v>
      </c>
      <c r="AG76" s="1">
        <f>AE76/[18]实力验证!AE76</f>
        <v>1.5352299523679476</v>
      </c>
      <c r="AH76" s="48">
        <v>70</v>
      </c>
      <c r="AI76" s="1">
        <f t="shared" si="12"/>
        <v>6.8161689886165755</v>
      </c>
      <c r="AJ76" s="1">
        <f t="shared" si="13"/>
        <v>6.8161689886165755</v>
      </c>
      <c r="AK76" s="1">
        <f>'[1]资源-钻石'!$W73/'[1]资源-钻石'!$T73</f>
        <v>5.7746670142085899</v>
      </c>
      <c r="AL76" s="1">
        <f>AJ76/[18]实力验证!AJ76</f>
        <v>2.3918823663910946</v>
      </c>
      <c r="AM76" s="48">
        <v>70</v>
      </c>
      <c r="AN76" s="1">
        <f t="shared" si="14"/>
        <v>23.450670956046856</v>
      </c>
      <c r="AO76" s="1">
        <f t="shared" si="15"/>
        <v>23.450670956046856</v>
      </c>
      <c r="AP76" s="1">
        <f>'[1]资源-钻石'!$X73/'[1]资源-钻石'!$T73</f>
        <v>13.583191856932521</v>
      </c>
      <c r="AQ76" s="1">
        <f>AO76/[18]实力验证!AO76</f>
        <v>3.9112983749572434</v>
      </c>
    </row>
    <row r="77" spans="2:43" x14ac:dyDescent="0.15">
      <c r="B77" s="1">
        <v>71</v>
      </c>
      <c r="C77" s="1">
        <f>非r将兵属性验证!BK77</f>
        <v>3272353664.6657047</v>
      </c>
      <c r="D77" s="1">
        <f>非r将兵属性验证!BU77</f>
        <v>1585401823.3465505</v>
      </c>
      <c r="F77" s="1">
        <v>71</v>
      </c>
      <c r="G77" s="1">
        <f>小r将兵属性验证!BK77</f>
        <v>4415821162.958951</v>
      </c>
      <c r="H77" s="1">
        <f>小r将兵属性验证!BU77</f>
        <v>2872686461.636734</v>
      </c>
      <c r="J77" s="1">
        <v>71</v>
      </c>
      <c r="K77" s="1">
        <f>中r将兵属性验证!BK77</f>
        <v>7180840364.9281235</v>
      </c>
      <c r="L77" s="1">
        <f>中r将兵属性验证!BU77</f>
        <v>6008996643.2183666</v>
      </c>
      <c r="N77" s="1">
        <v>71</v>
      </c>
      <c r="O77" s="1">
        <f>大r将兵属性验证!BK77</f>
        <v>15160061303.140541</v>
      </c>
      <c r="P77" s="1">
        <f>大r将兵属性验证!BU77</f>
        <v>17874402255.420357</v>
      </c>
      <c r="R77" s="1">
        <v>71</v>
      </c>
      <c r="S77" s="1">
        <f>超r将兵属性验证!BK77</f>
        <v>38773010934.744423</v>
      </c>
      <c r="T77" s="1">
        <f>超r将兵属性验证!BU77</f>
        <v>75390666231.318817</v>
      </c>
      <c r="X77" s="48">
        <v>71</v>
      </c>
      <c r="Y77" s="1">
        <f t="shared" si="8"/>
        <v>1.5003858556862173</v>
      </c>
      <c r="Z77" s="1">
        <f t="shared" si="9"/>
        <v>1.5003858556862173</v>
      </c>
      <c r="AA77" s="1">
        <f>'[1]资源-钻石'!$U74/'[1]资源-钻石'!$T74</f>
        <v>1.3770943881255804</v>
      </c>
      <c r="AB77" s="1">
        <f>Z77/[18]实力验证!Z77</f>
        <v>1.1891675126817429</v>
      </c>
      <c r="AC77" s="48">
        <v>71</v>
      </c>
      <c r="AD77" s="1">
        <f t="shared" si="10"/>
        <v>2.7152122087445041</v>
      </c>
      <c r="AE77" s="1">
        <f t="shared" si="11"/>
        <v>2.7152122087445041</v>
      </c>
      <c r="AF77" s="1">
        <f>'[1]资源-钻石'!$V74/'[1]资源-钻石'!$T74</f>
        <v>2.2491039554709262</v>
      </c>
      <c r="AG77" s="1">
        <f>AE77/[18]实力验证!AE77</f>
        <v>1.5428824281296563</v>
      </c>
      <c r="AH77" s="48">
        <v>71</v>
      </c>
      <c r="AI77" s="1">
        <f t="shared" si="12"/>
        <v>6.800355357547704</v>
      </c>
      <c r="AJ77" s="1">
        <f t="shared" si="13"/>
        <v>6.800355357547704</v>
      </c>
      <c r="AK77" s="1">
        <f>'[1]资源-钻石'!$W74/'[1]资源-钻石'!$T74</f>
        <v>5.7760558095145162</v>
      </c>
      <c r="AL77" s="1">
        <f>AJ77/[18]实力验证!AJ77</f>
        <v>2.3927880406631554</v>
      </c>
      <c r="AM77" s="48">
        <v>71</v>
      </c>
      <c r="AN77" s="1">
        <f t="shared" si="14"/>
        <v>23.501322256295339</v>
      </c>
      <c r="AO77" s="1">
        <f t="shared" si="15"/>
        <v>23.501322256295339</v>
      </c>
      <c r="AP77" s="1">
        <f>'[1]资源-钻石'!$X74/'[1]资源-钻石'!$T74</f>
        <v>13.586979480494133</v>
      </c>
      <c r="AQ77" s="1">
        <f>AO77/[18]实力验证!AO77</f>
        <v>3.9323602138244729</v>
      </c>
    </row>
    <row r="78" spans="2:43" x14ac:dyDescent="0.15">
      <c r="B78" s="1">
        <v>72</v>
      </c>
      <c r="C78" s="1">
        <f>非r将兵属性验证!BK78</f>
        <v>3342069723.1471357</v>
      </c>
      <c r="D78" s="1">
        <f>非r将兵属性验证!BU78</f>
        <v>1633787979.8444426</v>
      </c>
      <c r="F78" s="1">
        <v>72</v>
      </c>
      <c r="G78" s="1">
        <f>小r将兵属性验证!BK78</f>
        <v>4505216213.5669479</v>
      </c>
      <c r="H78" s="1">
        <f>小r将兵属性验证!BU78</f>
        <v>2976297603.0535274</v>
      </c>
      <c r="J78" s="1">
        <v>72</v>
      </c>
      <c r="K78" s="1">
        <f>中r将兵属性验证!BK78</f>
        <v>7329610404.6773033</v>
      </c>
      <c r="L78" s="1">
        <f>中r将兵属性验证!BU78</f>
        <v>6219030615.368124</v>
      </c>
      <c r="N78" s="1">
        <v>72</v>
      </c>
      <c r="O78" s="1">
        <f>大r将兵属性验证!BK78</f>
        <v>15381343675.669285</v>
      </c>
      <c r="P78" s="1">
        <f>大r将兵属性验证!BU78</f>
        <v>18407468396.307713</v>
      </c>
      <c r="R78" s="1">
        <v>72</v>
      </c>
      <c r="S78" s="1">
        <f>超r将兵属性验证!BK78</f>
        <v>39530562576.055283</v>
      </c>
      <c r="T78" s="1">
        <f>超r将兵属性验证!BU78</f>
        <v>77648742404.425385</v>
      </c>
      <c r="X78" s="15">
        <v>72</v>
      </c>
      <c r="Y78" s="1">
        <f t="shared" si="8"/>
        <v>1.5035626545595246</v>
      </c>
      <c r="Z78" s="1">
        <f t="shared" si="9"/>
        <v>1.5035626545595246</v>
      </c>
      <c r="AA78" s="1">
        <f>'[1]资源-钻石'!$U75/'[1]资源-钻石'!$T75</f>
        <v>1.3771786585582246</v>
      </c>
      <c r="AB78" s="1">
        <f>Z78/[18]实力验证!Z78</f>
        <v>1.1925190552462273</v>
      </c>
      <c r="AC78" s="15">
        <v>72</v>
      </c>
      <c r="AD78" s="1">
        <f t="shared" si="10"/>
        <v>2.7228754978060832</v>
      </c>
      <c r="AE78" s="1">
        <f t="shared" si="11"/>
        <v>2.7228754978060832</v>
      </c>
      <c r="AF78" s="1">
        <f>'[1]资源-钻石'!$V75/'[1]资源-钻石'!$T75</f>
        <v>2.2494199695933426</v>
      </c>
      <c r="AG78" s="1">
        <f>AE78/[18]实力验证!AE78</f>
        <v>1.5502314579632261</v>
      </c>
      <c r="AH78" s="15">
        <v>72</v>
      </c>
      <c r="AI78" s="1">
        <f t="shared" si="12"/>
        <v>6.7905503108866103</v>
      </c>
      <c r="AJ78" s="1">
        <f t="shared" si="13"/>
        <v>6.7905503108866103</v>
      </c>
      <c r="AK78" s="1">
        <f>'[1]资源-钻石'!$W75/'[1]资源-钻石'!$T75</f>
        <v>5.7774076477048544</v>
      </c>
      <c r="AL78" s="1">
        <f>AJ78/[18]实力验证!AJ78</f>
        <v>2.3952395196779253</v>
      </c>
      <c r="AM78" s="15">
        <v>72</v>
      </c>
      <c r="AN78" s="1">
        <f t="shared" si="14"/>
        <v>23.54956913458966</v>
      </c>
      <c r="AO78" s="1">
        <f t="shared" si="15"/>
        <v>23.54956913458966</v>
      </c>
      <c r="AP78" s="1">
        <f>'[1]资源-钻石'!$X75/'[1]资源-钻石'!$T75</f>
        <v>13.590666311922332</v>
      </c>
      <c r="AQ78" s="1">
        <f>AO78/[18]实力验证!AO78</f>
        <v>3.952676406871285</v>
      </c>
    </row>
    <row r="79" spans="2:43" x14ac:dyDescent="0.15">
      <c r="B79" s="1">
        <v>73</v>
      </c>
      <c r="C79" s="1">
        <f>非r将兵属性验证!BK79</f>
        <v>3412146142.6223192</v>
      </c>
      <c r="D79" s="1">
        <f>非r将兵属性验证!BU79</f>
        <v>1683841760.6147339</v>
      </c>
      <c r="F79" s="1">
        <v>73</v>
      </c>
      <c r="G79" s="1">
        <f>小r将兵属性验证!BK79</f>
        <v>4596174752.6705589</v>
      </c>
      <c r="H79" s="1">
        <f>小r将兵属性验证!BU79</f>
        <v>3086618496.2701244</v>
      </c>
      <c r="J79" s="1">
        <v>73</v>
      </c>
      <c r="K79" s="1">
        <f>中r将兵属性验证!BK79</f>
        <v>7478380444.4264841</v>
      </c>
      <c r="L79" s="1">
        <f>中r将兵属性验证!BU79</f>
        <v>6429064587.5178814</v>
      </c>
      <c r="N79" s="1">
        <v>73</v>
      </c>
      <c r="O79" s="1">
        <f>大r将兵属性验证!BK79</f>
        <v>15602626048.198029</v>
      </c>
      <c r="P79" s="1">
        <f>大r将兵属性验证!BU79</f>
        <v>18940534537.195068</v>
      </c>
      <c r="R79" s="1">
        <v>73</v>
      </c>
      <c r="S79" s="1">
        <f>超r将兵属性验证!BK79</f>
        <v>40285219015.604706</v>
      </c>
      <c r="T79" s="1">
        <f>超r将兵属性验证!BU79</f>
        <v>80053003490.870651</v>
      </c>
      <c r="X79" s="15">
        <v>73</v>
      </c>
      <c r="Y79" s="1">
        <f t="shared" si="8"/>
        <v>1.5076160687234854</v>
      </c>
      <c r="Z79" s="1">
        <f t="shared" si="9"/>
        <v>1.5076160687234854</v>
      </c>
      <c r="AA79" s="1">
        <f>'[1]资源-钻石'!$U76/'[1]资源-钻石'!$T76</f>
        <v>1.3772607159233206</v>
      </c>
      <c r="AB79" s="1">
        <f>Z79/[18]实力验证!Z79</f>
        <v>1.1965948579214163</v>
      </c>
      <c r="AC79" s="15">
        <v>73</v>
      </c>
      <c r="AD79" s="1">
        <f t="shared" si="10"/>
        <v>2.7290969476419153</v>
      </c>
      <c r="AE79" s="1">
        <f t="shared" si="11"/>
        <v>2.7290969476419153</v>
      </c>
      <c r="AF79" s="1">
        <f>'[1]资源-钻石'!$V76/'[1]资源-钻石'!$T76</f>
        <v>2.2497276847124525</v>
      </c>
      <c r="AG79" s="1">
        <f>AE79/[18]实力验证!AE79</f>
        <v>1.5567007897397118</v>
      </c>
      <c r="AH79" s="15">
        <v>73</v>
      </c>
      <c r="AI79" s="1">
        <f t="shared" si="12"/>
        <v>6.7785012918595688</v>
      </c>
      <c r="AJ79" s="1">
        <f t="shared" si="13"/>
        <v>6.7785012918595688</v>
      </c>
      <c r="AK79" s="1">
        <f>'[1]资源-钻石'!$W76/'[1]资源-钻石'!$T76</f>
        <v>5.7787239846032685</v>
      </c>
      <c r="AL79" s="1">
        <f>AJ79/[18]实力验证!AJ79</f>
        <v>2.3967303696938718</v>
      </c>
      <c r="AM79" s="15">
        <v>73</v>
      </c>
      <c r="AN79" s="1">
        <f t="shared" si="14"/>
        <v>23.614306939393359</v>
      </c>
      <c r="AO79" s="1">
        <f t="shared" si="15"/>
        <v>23.614306939393359</v>
      </c>
      <c r="AP79" s="1">
        <f>'[1]资源-钻石'!$X76/'[1]资源-钻石'!$T76</f>
        <v>13.594256321645279</v>
      </c>
      <c r="AQ79" s="1">
        <f>AO79/[18]实力验证!AO79</f>
        <v>3.9784229679123331</v>
      </c>
    </row>
    <row r="80" spans="2:43" x14ac:dyDescent="0.15">
      <c r="B80" s="1">
        <v>74</v>
      </c>
      <c r="C80" s="1">
        <f>非r将兵属性验证!BK80</f>
        <v>3482607818.8499732</v>
      </c>
      <c r="D80" s="1">
        <f>非r将兵属性验证!BU80</f>
        <v>1735678374.4958861</v>
      </c>
      <c r="F80" s="1">
        <v>74</v>
      </c>
      <c r="G80" s="1">
        <f>小r将兵属性验证!BK80</f>
        <v>4688175287.6562824</v>
      </c>
      <c r="H80" s="1">
        <f>小r将兵属性验证!BU80</f>
        <v>3201411142.0867648</v>
      </c>
      <c r="J80" s="1">
        <v>74</v>
      </c>
      <c r="K80" s="1">
        <f>中r将兵属性验证!BK80</f>
        <v>7630750829.6892548</v>
      </c>
      <c r="L80" s="1">
        <f>中r将兵属性验证!BU80</f>
        <v>6656022262.584877</v>
      </c>
      <c r="N80" s="1">
        <v>74</v>
      </c>
      <c r="O80" s="1">
        <f>大r将兵属性验证!BK80</f>
        <v>15823908420.726774</v>
      </c>
      <c r="P80" s="1">
        <f>大r将兵属性验证!BU80</f>
        <v>19473600678.082424</v>
      </c>
      <c r="R80" s="1">
        <v>74</v>
      </c>
      <c r="S80" s="1">
        <f>超r将兵属性验证!BK80</f>
        <v>41029787689.375496</v>
      </c>
      <c r="T80" s="1">
        <f>超r将兵属性验证!BU80</f>
        <v>82966617391.953506</v>
      </c>
      <c r="X80" s="15">
        <v>74</v>
      </c>
      <c r="Y80" s="1">
        <f t="shared" si="8"/>
        <v>1.5119114087309966</v>
      </c>
      <c r="Z80" s="1">
        <f t="shared" si="9"/>
        <v>1.5119114087309966</v>
      </c>
      <c r="AA80" s="1">
        <f>'[1]资源-钻石'!$U77/'[1]资源-钻石'!$T77</f>
        <v>1.3773406462686897</v>
      </c>
      <c r="AB80" s="1">
        <f>Z80/[18]实力验证!Z80</f>
        <v>1.2008810161631789</v>
      </c>
      <c r="AC80" s="15">
        <v>74</v>
      </c>
      <c r="AD80" s="1">
        <f t="shared" si="10"/>
        <v>2.7378285825894384</v>
      </c>
      <c r="AE80" s="1">
        <f t="shared" si="11"/>
        <v>2.7378285825894384</v>
      </c>
      <c r="AF80" s="1">
        <f>'[1]资源-钻石'!$V77/'[1]资源-钻石'!$T77</f>
        <v>2.2500274235075861</v>
      </c>
      <c r="AG80" s="1">
        <f>AE80/[18]实力验证!AE80</f>
        <v>1.5639399340071458</v>
      </c>
      <c r="AH80" s="15">
        <v>74</v>
      </c>
      <c r="AI80" s="1">
        <f t="shared" si="12"/>
        <v>6.7641957131096229</v>
      </c>
      <c r="AJ80" s="1">
        <f t="shared" si="13"/>
        <v>6.7641957131096229</v>
      </c>
      <c r="AK80" s="1">
        <f>'[1]资源-钻石'!$W77/'[1]资源-钻石'!$T77</f>
        <v>5.7800062005602273</v>
      </c>
      <c r="AL80" s="1">
        <f>AJ80/[18]实力验证!AJ80</f>
        <v>2.3972609662806432</v>
      </c>
      <c r="AM80" s="15">
        <v>74</v>
      </c>
      <c r="AN80" s="1">
        <f t="shared" si="14"/>
        <v>23.76190198986097</v>
      </c>
      <c r="AO80" s="1">
        <f t="shared" si="15"/>
        <v>23.76190198986097</v>
      </c>
      <c r="AP80" s="1">
        <f>'[1]资源-钻石'!$X77/'[1]资源-钻石'!$T77</f>
        <v>13.597753274255169</v>
      </c>
      <c r="AQ80" s="1">
        <f>AO80/[18]实力验证!AO80</f>
        <v>4.0280498875893613</v>
      </c>
    </row>
    <row r="81" spans="2:43" x14ac:dyDescent="0.15">
      <c r="B81" s="1">
        <v>75</v>
      </c>
      <c r="C81" s="1">
        <f>非r将兵属性验证!BK81</f>
        <v>3553069495.0776267</v>
      </c>
      <c r="D81" s="1">
        <f>非r将兵属性验证!BU81</f>
        <v>1787514988.3770382</v>
      </c>
      <c r="F81" s="1">
        <v>75</v>
      </c>
      <c r="G81" s="1">
        <f>小r将兵属性验证!BK81</f>
        <v>4780175822.642005</v>
      </c>
      <c r="H81" s="1">
        <f>小r将兵属性验证!BU81</f>
        <v>3316203787.9034047</v>
      </c>
      <c r="J81" s="1">
        <v>75</v>
      </c>
      <c r="K81" s="1">
        <f>中r将兵属性验证!BK81</f>
        <v>7784612148.9867306</v>
      </c>
      <c r="L81" s="1">
        <f>中r将兵属性验证!BU81</f>
        <v>6889988188.5481501</v>
      </c>
      <c r="N81" s="1">
        <v>75</v>
      </c>
      <c r="O81" s="1">
        <f>大r将兵属性验证!BK81</f>
        <v>16045190793.255518</v>
      </c>
      <c r="P81" s="1">
        <f>大r将兵属性验证!BU81</f>
        <v>20006666818.96978</v>
      </c>
      <c r="R81" s="1">
        <v>75</v>
      </c>
      <c r="S81" s="1">
        <f>超r将兵属性验证!BK81</f>
        <v>41774356363.146294</v>
      </c>
      <c r="T81" s="1">
        <f>超r将兵属性验证!BU81</f>
        <v>85880231293.036377</v>
      </c>
      <c r="X81" s="15">
        <v>75</v>
      </c>
      <c r="Y81" s="1">
        <f t="shared" si="8"/>
        <v>1.5160100239268386</v>
      </c>
      <c r="Z81" s="1">
        <f t="shared" si="9"/>
        <v>1.5160100239268386</v>
      </c>
      <c r="AA81" s="1">
        <f>'[1]资源-钻石'!$U78/'[1]资源-钻石'!$T78</f>
        <v>1.3774185312383156</v>
      </c>
      <c r="AB81" s="1">
        <f>Z81/[18]实力验证!Z81</f>
        <v>1.2049857654251983</v>
      </c>
      <c r="AC81" s="15">
        <v>75</v>
      </c>
      <c r="AD81" s="1">
        <f t="shared" si="10"/>
        <v>2.7477517457119824</v>
      </c>
      <c r="AE81" s="1">
        <f t="shared" si="11"/>
        <v>2.7477517457119824</v>
      </c>
      <c r="AF81" s="1">
        <f>'[1]资源-钻石'!$V78/'[1]资源-钻石'!$T78</f>
        <v>2.2503194921436824</v>
      </c>
      <c r="AG81" s="1">
        <f>AE81/[18]实力验证!AE81</f>
        <v>1.5715515852947959</v>
      </c>
      <c r="AH81" s="15">
        <v>75</v>
      </c>
      <c r="AI81" s="1">
        <f t="shared" si="12"/>
        <v>6.7505453240025188</v>
      </c>
      <c r="AJ81" s="1">
        <f t="shared" si="13"/>
        <v>6.7505453240025188</v>
      </c>
      <c r="AK81" s="1">
        <f>'[1]资源-钻石'!$W78/'[1]资源-钻石'!$T78</f>
        <v>5.7812556052813067</v>
      </c>
      <c r="AL81" s="1">
        <f>AJ81/[18]实力验证!AJ81</f>
        <v>2.3978272550981501</v>
      </c>
      <c r="AM81" s="15">
        <v>75</v>
      </c>
      <c r="AN81" s="1">
        <f t="shared" si="14"/>
        <v>23.90273724751691</v>
      </c>
      <c r="AO81" s="1">
        <f t="shared" si="15"/>
        <v>23.90273724751691</v>
      </c>
      <c r="AP81" s="1">
        <f>'[1]资源-钻石'!$X78/'[1]资源-钻石'!$T78</f>
        <v>13.601160741676292</v>
      </c>
      <c r="AQ81" s="1">
        <f>AO81/[18]实力验证!AO81</f>
        <v>4.0762401601447324</v>
      </c>
    </row>
    <row r="82" spans="2:43" x14ac:dyDescent="0.15">
      <c r="B82" s="1">
        <v>76</v>
      </c>
      <c r="C82" s="1">
        <f>非r将兵属性验证!BK82</f>
        <v>3623531171.3052807</v>
      </c>
      <c r="D82" s="1">
        <f>非r将兵属性验证!BU82</f>
        <v>1839351602.2581906</v>
      </c>
      <c r="F82" s="1">
        <v>76</v>
      </c>
      <c r="G82" s="1">
        <f>小r将兵属性验证!BK82</f>
        <v>4872176357.6277285</v>
      </c>
      <c r="H82" s="1">
        <f>小r将兵属性验证!BU82</f>
        <v>3430996433.7200446</v>
      </c>
      <c r="J82" s="1">
        <v>76</v>
      </c>
      <c r="K82" s="1">
        <f>中r将兵属性验证!BK82</f>
        <v>7938473468.2842054</v>
      </c>
      <c r="L82" s="1">
        <f>中r将兵属性验证!BU82</f>
        <v>7123954114.5114231</v>
      </c>
      <c r="N82" s="1">
        <v>76</v>
      </c>
      <c r="O82" s="1">
        <f>大r将兵属性验证!BK82</f>
        <v>16300483746.575754</v>
      </c>
      <c r="P82" s="1">
        <f>大r将兵属性验证!BU82</f>
        <v>20567098496.623058</v>
      </c>
      <c r="R82" s="1">
        <v>76</v>
      </c>
      <c r="S82" s="1">
        <f>超r将兵属性验证!BK82</f>
        <v>42518925036.917084</v>
      </c>
      <c r="T82" s="1">
        <f>超r将兵属性验证!BU82</f>
        <v>88793845194.119232</v>
      </c>
      <c r="X82" s="48">
        <v>76</v>
      </c>
      <c r="Y82" s="1">
        <f t="shared" si="8"/>
        <v>1.5199251266253264</v>
      </c>
      <c r="Z82" s="1">
        <f t="shared" si="9"/>
        <v>1.5199251266253264</v>
      </c>
      <c r="AA82" s="1">
        <f>'[1]资源-钻石'!$U79/'[1]资源-钻石'!$T79</f>
        <v>1.3774944483505149</v>
      </c>
      <c r="AB82" s="1">
        <f>Z82/[18]实力验证!Z82</f>
        <v>1.2089205561211394</v>
      </c>
      <c r="AC82" s="48">
        <v>76</v>
      </c>
      <c r="AD82" s="1">
        <f t="shared" si="10"/>
        <v>2.7572306064642711</v>
      </c>
      <c r="AE82" s="1">
        <f t="shared" si="11"/>
        <v>2.7572306064642711</v>
      </c>
      <c r="AF82" s="1">
        <f>'[1]资源-钻石'!$V79/'[1]资源-钻石'!$T79</f>
        <v>2.2506041813144306</v>
      </c>
      <c r="AG82" s="1">
        <f>AE82/[18]实力验证!AE82</f>
        <v>1.5788593575844703</v>
      </c>
      <c r="AH82" s="48">
        <v>76</v>
      </c>
      <c r="AI82" s="1">
        <f t="shared" si="12"/>
        <v>6.7487412363326023</v>
      </c>
      <c r="AJ82" s="1">
        <f t="shared" si="13"/>
        <v>6.7487412363326023</v>
      </c>
      <c r="AK82" s="1">
        <f>'[1]资源-钻石'!$W79/'[1]资源-钻石'!$T79</f>
        <v>5.7824734422895077</v>
      </c>
      <c r="AL82" s="1">
        <f>AJ82/[18]实力验证!AJ82</f>
        <v>2.400271480394164</v>
      </c>
      <c r="AM82" s="48">
        <v>76</v>
      </c>
      <c r="AN82" s="1">
        <f t="shared" si="14"/>
        <v>24.037266709528936</v>
      </c>
      <c r="AO82" s="1">
        <f t="shared" si="15"/>
        <v>24.037266709528936</v>
      </c>
      <c r="AP82" s="1">
        <f>'[1]资源-钻石'!$X79/'[1]资源-钻石'!$T79</f>
        <v>13.604482115335021</v>
      </c>
      <c r="AQ82" s="1">
        <f>AO82/[18]实力验证!AO82</f>
        <v>4.1230615024766033</v>
      </c>
    </row>
    <row r="83" spans="2:43" x14ac:dyDescent="0.15">
      <c r="B83" s="1">
        <v>77</v>
      </c>
      <c r="C83" s="1">
        <f>非r将兵属性验证!BK83</f>
        <v>3693992847.5329342</v>
      </c>
      <c r="D83" s="1">
        <f>非r将兵属性验证!BU83</f>
        <v>1891188216.1393428</v>
      </c>
      <c r="F83" s="1">
        <v>77</v>
      </c>
      <c r="G83" s="1">
        <f>小r将兵属性验证!BK83</f>
        <v>4964176892.613452</v>
      </c>
      <c r="H83" s="1">
        <f>小r将兵属性验证!BU83</f>
        <v>3545789079.5366845</v>
      </c>
      <c r="J83" s="1">
        <v>77</v>
      </c>
      <c r="K83" s="1">
        <f>中r将兵属性验证!BK83</f>
        <v>8092334787.5816803</v>
      </c>
      <c r="L83" s="1">
        <f>中r将兵属性验证!BU83</f>
        <v>7357920040.4746962</v>
      </c>
      <c r="N83" s="1">
        <v>77</v>
      </c>
      <c r="O83" s="1">
        <f>大r将兵属性验证!BK83</f>
        <v>16604092746.308666</v>
      </c>
      <c r="P83" s="1">
        <f>大r将兵属性验证!BU83</f>
        <v>21166406150.920078</v>
      </c>
      <c r="R83" s="1">
        <v>77</v>
      </c>
      <c r="S83" s="1">
        <f>超r将兵属性验证!BK83</f>
        <v>43263493710.687874</v>
      </c>
      <c r="T83" s="1">
        <f>超r将兵属性验证!BU83</f>
        <v>91707459095.202087</v>
      </c>
      <c r="X83" s="48">
        <v>77</v>
      </c>
      <c r="Y83" s="1">
        <f t="shared" si="8"/>
        <v>1.523668771904559</v>
      </c>
      <c r="Z83" s="1">
        <f t="shared" si="9"/>
        <v>1.523668771904559</v>
      </c>
      <c r="AA83" s="1">
        <f>'[1]资源-钻石'!$U80/'[1]资源-钻石'!$T80</f>
        <v>1.3775684712552874</v>
      </c>
      <c r="AB83" s="1">
        <f>Z83/[18]实力验证!Z83</f>
        <v>1.2126958831083323</v>
      </c>
      <c r="AC83" s="48">
        <v>77</v>
      </c>
      <c r="AD83" s="1">
        <f t="shared" si="10"/>
        <v>2.7662943514131619</v>
      </c>
      <c r="AE83" s="1">
        <f t="shared" si="11"/>
        <v>2.7662943514131619</v>
      </c>
      <c r="AF83" s="1">
        <f>'[1]资源-钻石'!$V80/'[1]资源-钻石'!$T80</f>
        <v>2.2508817672073267</v>
      </c>
      <c r="AG83" s="1">
        <f>AE83/[18]实力验证!AE83</f>
        <v>1.5858814772509537</v>
      </c>
      <c r="AH83" s="48">
        <v>77</v>
      </c>
      <c r="AI83" s="1">
        <f t="shared" si="12"/>
        <v>6.762627471990049</v>
      </c>
      <c r="AJ83" s="1">
        <f t="shared" si="13"/>
        <v>6.762627471990049</v>
      </c>
      <c r="AK83" s="1">
        <f>'[1]资源-钻石'!$W80/'[1]资源-钻石'!$T80</f>
        <v>5.7836608930535629</v>
      </c>
      <c r="AL83" s="1">
        <f>AJ83/[18]实力验证!AJ83</f>
        <v>2.4051910354300889</v>
      </c>
      <c r="AM83" s="48">
        <v>77</v>
      </c>
      <c r="AN83" s="1">
        <f t="shared" si="14"/>
        <v>24.165904608497339</v>
      </c>
      <c r="AO83" s="1">
        <f t="shared" si="15"/>
        <v>24.165904608497339</v>
      </c>
      <c r="AP83" s="1">
        <f>'[1]资源-钻石'!$X80/'[1]资源-钻石'!$T80</f>
        <v>13.60772061741881</v>
      </c>
      <c r="AQ83" s="1">
        <f>AO83/[18]实力验证!AO83</f>
        <v>4.1685770054275215</v>
      </c>
    </row>
    <row r="84" spans="2:43" x14ac:dyDescent="0.15">
      <c r="B84" s="1">
        <v>78</v>
      </c>
      <c r="C84" s="1">
        <f>非r将兵属性验证!BK84</f>
        <v>3764609361.4433742</v>
      </c>
      <c r="D84" s="1">
        <f>非r将兵属性验证!BU84</f>
        <v>1943903070.6624153</v>
      </c>
      <c r="F84" s="1">
        <v>78</v>
      </c>
      <c r="G84" s="1">
        <f>小r将兵属性验证!BK84</f>
        <v>5054917187.1109543</v>
      </c>
      <c r="H84" s="1">
        <f>小r将兵属性验证!BU84</f>
        <v>3659778443.1235275</v>
      </c>
      <c r="J84" s="1">
        <v>78</v>
      </c>
      <c r="K84" s="1">
        <f>中r将兵属性验证!BK84</f>
        <v>8246196106.8791561</v>
      </c>
      <c r="L84" s="1">
        <f>中r将兵属性验证!BU84</f>
        <v>7591885966.4379692</v>
      </c>
      <c r="N84" s="1">
        <v>78</v>
      </c>
      <c r="O84" s="1">
        <f>大r将兵属性验证!BK84</f>
        <v>16907701746.04158</v>
      </c>
      <c r="P84" s="1">
        <f>大r将兵属性验证!BU84</f>
        <v>21765713805.217094</v>
      </c>
      <c r="R84" s="1">
        <v>78</v>
      </c>
      <c r="S84" s="1">
        <f>超r将兵属性验证!BK84</f>
        <v>44009181502.991287</v>
      </c>
      <c r="T84" s="1">
        <f>超r将兵属性验证!BU84</f>
        <v>94642350218.564194</v>
      </c>
      <c r="X84" s="48">
        <v>78</v>
      </c>
      <c r="Y84" s="1">
        <f t="shared" si="8"/>
        <v>1.5266141107482452</v>
      </c>
      <c r="Z84" s="1">
        <f t="shared" si="9"/>
        <v>1.5266141107482452</v>
      </c>
      <c r="AA84" s="1">
        <f>'[1]资源-钻石'!$U81/'[1]资源-钻石'!$T81</f>
        <v>1.3776406699726358</v>
      </c>
      <c r="AB84" s="1">
        <f>Z84/[18]实力验证!Z84</f>
        <v>1.2162765375619837</v>
      </c>
      <c r="AC84" s="48">
        <v>78</v>
      </c>
      <c r="AD84" s="1">
        <f t="shared" si="10"/>
        <v>2.7744674749660976</v>
      </c>
      <c r="AE84" s="1">
        <f t="shared" si="11"/>
        <v>2.7744674749660976</v>
      </c>
      <c r="AF84" s="1">
        <f>'[1]资源-钻石'!$V81/'[1]资源-钻石'!$T81</f>
        <v>2.2511525123973835</v>
      </c>
      <c r="AG84" s="1">
        <f>AE84/[18]实力验证!AE84</f>
        <v>1.5924178813080079</v>
      </c>
      <c r="AH84" s="48">
        <v>78</v>
      </c>
      <c r="AI84" s="1">
        <f t="shared" si="12"/>
        <v>6.7746923583369689</v>
      </c>
      <c r="AJ84" s="1">
        <f t="shared" si="13"/>
        <v>6.7746923583369689</v>
      </c>
      <c r="AK84" s="1">
        <f>'[1]资源-钻石'!$W81/'[1]资源-钻石'!$T81</f>
        <v>5.7848190808110287</v>
      </c>
      <c r="AL84" s="1">
        <f>AJ84/[18]实力验证!AJ84</f>
        <v>2.4095714075972743</v>
      </c>
      <c r="AM84" s="48">
        <v>78</v>
      </c>
      <c r="AN84" s="1">
        <f t="shared" si="14"/>
        <v>24.288557372977273</v>
      </c>
      <c r="AO84" s="1">
        <f t="shared" si="15"/>
        <v>24.288557372977273</v>
      </c>
      <c r="AP84" s="1">
        <f>'[1]资源-钻石'!$X81/'[1]资源-钻石'!$T81</f>
        <v>13.610879311302806</v>
      </c>
      <c r="AQ84" s="1">
        <f>AO84/[18]实力验证!AO84</f>
        <v>4.2131065994222991</v>
      </c>
    </row>
    <row r="85" spans="2:43" x14ac:dyDescent="0.15">
      <c r="B85" s="1">
        <v>79</v>
      </c>
      <c r="C85" s="1">
        <f>非r将兵属性验证!BK85</f>
        <v>3835819922.9515777</v>
      </c>
      <c r="D85" s="1">
        <f>非r将兵属性验证!BU85</f>
        <v>1999987368.1673484</v>
      </c>
      <c r="F85" s="1">
        <v>79</v>
      </c>
      <c r="G85" s="1">
        <f>小r将兵属性验证!BK85</f>
        <v>5143320765.7202682</v>
      </c>
      <c r="H85" s="1">
        <f>小r将兵属性验证!BU85</f>
        <v>3772278374.8387465</v>
      </c>
      <c r="J85" s="1">
        <v>79</v>
      </c>
      <c r="K85" s="1">
        <f>中r将兵属性验证!BK85</f>
        <v>8396563339.3213892</v>
      </c>
      <c r="L85" s="1">
        <f>中r将兵属性验证!BU85</f>
        <v>7835022190.765337</v>
      </c>
      <c r="N85" s="1">
        <v>79</v>
      </c>
      <c r="O85" s="1">
        <f>大r将兵属性验证!BK85</f>
        <v>17211310745.774494</v>
      </c>
      <c r="P85" s="1">
        <f>大r将兵属性验证!BU85</f>
        <v>22365021459.514114</v>
      </c>
      <c r="R85" s="1">
        <v>79</v>
      </c>
      <c r="S85" s="1">
        <f>超r将兵属性验证!BK85</f>
        <v>44761571642.142464</v>
      </c>
      <c r="T85" s="1">
        <f>超r将兵属性验证!BU85</f>
        <v>97704669598.644043</v>
      </c>
      <c r="X85" s="48">
        <v>79</v>
      </c>
      <c r="Y85" s="1">
        <f t="shared" si="8"/>
        <v>1.5277404985814032</v>
      </c>
      <c r="Z85" s="1">
        <f t="shared" si="9"/>
        <v>1.5277404985814032</v>
      </c>
      <c r="AA85" s="1">
        <f>'[1]资源-钻石'!$U82/'[1]资源-钻石'!$T82</f>
        <v>1.3777111111134865</v>
      </c>
      <c r="AB85" s="1">
        <f>Z85/[18]实力验证!Z85</f>
        <v>1.2193265909178701</v>
      </c>
      <c r="AC85" s="48">
        <v>79</v>
      </c>
      <c r="AD85" s="1">
        <f t="shared" si="10"/>
        <v>2.7813779174628248</v>
      </c>
      <c r="AE85" s="1">
        <f t="shared" si="11"/>
        <v>2.7813779174628248</v>
      </c>
      <c r="AF85" s="1">
        <f>'[1]资源-钻石'!$V82/'[1]资源-钻石'!$T82</f>
        <v>2.2514166666755737</v>
      </c>
      <c r="AG85" s="1">
        <f>AE85/[18]实力验证!AE85</f>
        <v>1.5987866705048814</v>
      </c>
      <c r="AH85" s="48">
        <v>79</v>
      </c>
      <c r="AI85" s="1">
        <f t="shared" si="12"/>
        <v>6.7816379518763128</v>
      </c>
      <c r="AJ85" s="1">
        <f t="shared" si="13"/>
        <v>6.7816379518763128</v>
      </c>
      <c r="AK85" s="1">
        <f>'[1]资源-钻石'!$W82/'[1]资源-钻石'!$T82</f>
        <v>5.7859490741121755</v>
      </c>
      <c r="AL85" s="1">
        <f>AJ85/[18]实力验证!AJ85</f>
        <v>2.4125362381431943</v>
      </c>
      <c r="AM85" s="48">
        <v>79</v>
      </c>
      <c r="AN85" s="1">
        <f t="shared" si="14"/>
        <v>24.412430728751975</v>
      </c>
      <c r="AO85" s="1">
        <f t="shared" si="15"/>
        <v>24.412430728751975</v>
      </c>
      <c r="AP85" s="1">
        <f>'[1]资源-钻石'!$X82/'[1]资源-钻石'!$T82</f>
        <v>13.613961111215023</v>
      </c>
      <c r="AQ85" s="1">
        <f>AO85/[18]实力验证!AO85</f>
        <v>4.2591969612343226</v>
      </c>
    </row>
    <row r="86" spans="2:43" x14ac:dyDescent="0.15">
      <c r="B86" s="1">
        <v>80</v>
      </c>
      <c r="C86" s="1">
        <f>非r将兵属性验证!BK86</f>
        <v>3907030484.4597807</v>
      </c>
      <c r="D86" s="1">
        <f>非r将兵属性验证!BU86</f>
        <v>2056071665.6722817</v>
      </c>
      <c r="F86" s="1">
        <v>80</v>
      </c>
      <c r="G86" s="1">
        <f>小r将兵属性验证!BK86</f>
        <v>5231724344.3295832</v>
      </c>
      <c r="H86" s="1">
        <f>小r将兵属性验证!BU86</f>
        <v>3884778306.5539656</v>
      </c>
      <c r="J86" s="1">
        <v>80</v>
      </c>
      <c r="K86" s="1">
        <f>中r将兵属性验证!BK86</f>
        <v>8545759453.517478</v>
      </c>
      <c r="L86" s="1">
        <f>中r将兵属性验证!BU86</f>
        <v>8081232037.5244589</v>
      </c>
      <c r="N86" s="1">
        <v>80</v>
      </c>
      <c r="O86" s="1">
        <f>大r将兵属性验证!BK86</f>
        <v>17514919745.507404</v>
      </c>
      <c r="P86" s="1">
        <f>大r将兵属性验证!BU86</f>
        <v>22964329113.811134</v>
      </c>
      <c r="R86" s="1">
        <v>80</v>
      </c>
      <c r="S86" s="1">
        <f>超r将兵属性验证!BK86</f>
        <v>45513961781.293633</v>
      </c>
      <c r="T86" s="1">
        <f>超r将兵属性验证!BU86</f>
        <v>100766988978.72391</v>
      </c>
      <c r="X86" s="48">
        <v>80</v>
      </c>
      <c r="Y86" s="1">
        <f t="shared" si="8"/>
        <v>1.5288187962169404</v>
      </c>
      <c r="Z86" s="1">
        <f t="shared" si="9"/>
        <v>1.5288187962169404</v>
      </c>
      <c r="AA86" s="1">
        <f>'[1]资源-钻石'!$U83/'[1]资源-钻石'!$T83</f>
        <v>1.3777798580846659</v>
      </c>
      <c r="AB86" s="1">
        <f>Z86/[18]实力验证!Z86</f>
        <v>1.2222774649062778</v>
      </c>
      <c r="AC86" s="48">
        <v>80</v>
      </c>
      <c r="AD86" s="1">
        <f t="shared" si="10"/>
        <v>2.7883123703781769</v>
      </c>
      <c r="AE86" s="1">
        <f t="shared" si="11"/>
        <v>2.7883123703781769</v>
      </c>
      <c r="AF86" s="1">
        <f>'[1]资源-钻石'!$V83/'[1]资源-钻石'!$T83</f>
        <v>2.2516744678174963</v>
      </c>
      <c r="AG86" s="1">
        <f>AE86/[18]实力验证!AE86</f>
        <v>1.6052193975594644</v>
      </c>
      <c r="AH86" s="48">
        <v>80</v>
      </c>
      <c r="AI86" s="1">
        <f t="shared" si="12"/>
        <v>6.7882870090397596</v>
      </c>
      <c r="AJ86" s="1">
        <f t="shared" si="13"/>
        <v>6.7882870090397596</v>
      </c>
      <c r="AK86" s="1">
        <f>'[1]资源-钻石'!$W83/'[1]资源-钻石'!$T83</f>
        <v>5.7870518901081782</v>
      </c>
      <c r="AL86" s="1">
        <f>AJ86/[18]实力验证!AJ86</f>
        <v>2.4153804106147914</v>
      </c>
      <c r="AM86" s="48">
        <v>80</v>
      </c>
      <c r="AN86" s="1">
        <f t="shared" si="14"/>
        <v>24.53101541397843</v>
      </c>
      <c r="AO86" s="1">
        <f t="shared" si="15"/>
        <v>24.53101541397843</v>
      </c>
      <c r="AP86" s="1">
        <f>'[1]资源-钻石'!$X83/'[1]资源-钻石'!$T83</f>
        <v>13.616968791204121</v>
      </c>
      <c r="AQ86" s="1">
        <f>AO86/[18]实力验证!AO86</f>
        <v>4.3040670042545912</v>
      </c>
    </row>
    <row r="87" spans="2:43" x14ac:dyDescent="0.15">
      <c r="B87" s="1">
        <v>81</v>
      </c>
      <c r="C87" s="1">
        <f>非r将兵属性验证!BK87</f>
        <v>3978241045.9679842</v>
      </c>
      <c r="D87" s="1">
        <f>非r将兵属性验证!BU87</f>
        <v>2112155963.1772149</v>
      </c>
      <c r="F87" s="1">
        <v>81</v>
      </c>
      <c r="G87" s="1">
        <f>小r将兵属性验证!BK87</f>
        <v>5320127922.9388971</v>
      </c>
      <c r="H87" s="1">
        <f>小r将兵属性验证!BU87</f>
        <v>3997278238.2691846</v>
      </c>
      <c r="J87" s="1">
        <v>81</v>
      </c>
      <c r="K87" s="1">
        <f>中r将兵属性验证!BK87</f>
        <v>8694955567.7135677</v>
      </c>
      <c r="L87" s="1">
        <f>中r将兵属性验证!BU87</f>
        <v>8327441884.2835817</v>
      </c>
      <c r="N87" s="1">
        <v>81</v>
      </c>
      <c r="O87" s="1">
        <f>大r将兵属性验证!BK87</f>
        <v>17818268334.142849</v>
      </c>
      <c r="P87" s="1">
        <f>大r将兵属性验证!BU87</f>
        <v>23565145715.705658</v>
      </c>
      <c r="R87" s="1">
        <v>81</v>
      </c>
      <c r="S87" s="1">
        <f>超r将兵属性验证!BK87</f>
        <v>46266351920.444809</v>
      </c>
      <c r="T87" s="1">
        <f>超r将兵属性验证!BU87</f>
        <v>103829308358.80376</v>
      </c>
      <c r="X87" s="48">
        <v>81</v>
      </c>
      <c r="Y87" s="1">
        <f t="shared" si="8"/>
        <v>1.5298520190419904</v>
      </c>
      <c r="Z87" s="1">
        <f t="shared" si="9"/>
        <v>1.5298520190419904</v>
      </c>
      <c r="AA87" s="1">
        <f>'[1]资源-钻石'!$U84/'[1]资源-钻石'!$T84</f>
        <v>1.3778469712792649</v>
      </c>
      <c r="AB87" s="1">
        <f>Z87/[18]实力验证!Z87</f>
        <v>1.2251340457567477</v>
      </c>
      <c r="AC87" s="48">
        <v>81</v>
      </c>
      <c r="AD87" s="1">
        <f t="shared" si="10"/>
        <v>2.7949569504971046</v>
      </c>
      <c r="AE87" s="1">
        <f t="shared" si="11"/>
        <v>2.7949569504971046</v>
      </c>
      <c r="AF87" s="1">
        <f>'[1]资源-钻石'!$V84/'[1]资源-钻石'!$T84</f>
        <v>2.2519261422972434</v>
      </c>
      <c r="AG87" s="1">
        <f>AE87/[18]实力验证!AE87</f>
        <v>1.6114245967546823</v>
      </c>
      <c r="AH87" s="48">
        <v>81</v>
      </c>
      <c r="AI87" s="1">
        <f t="shared" si="12"/>
        <v>6.7948631243099813</v>
      </c>
      <c r="AJ87" s="1">
        <f t="shared" si="13"/>
        <v>6.7948631243099813</v>
      </c>
      <c r="AK87" s="1">
        <f>'[1]资源-钻石'!$W84/'[1]资源-钻石'!$T84</f>
        <v>5.7881284976048732</v>
      </c>
      <c r="AL87" s="1">
        <f>AJ87/[18]实力验证!AJ87</f>
        <v>2.4182107660080323</v>
      </c>
      <c r="AM87" s="48">
        <v>81</v>
      </c>
      <c r="AN87" s="1">
        <f t="shared" si="14"/>
        <v>24.644643042788246</v>
      </c>
      <c r="AO87" s="1">
        <f t="shared" si="15"/>
        <v>24.644643042788246</v>
      </c>
      <c r="AP87" s="1">
        <f>'[1]资源-钻石'!$X84/'[1]资源-钻石'!$T84</f>
        <v>13.619904993467836</v>
      </c>
      <c r="AQ87" s="1">
        <f>AO87/[18]实力验证!AO87</f>
        <v>4.34776944161759</v>
      </c>
    </row>
    <row r="88" spans="2:43" x14ac:dyDescent="0.15">
      <c r="B88" s="1">
        <v>82</v>
      </c>
      <c r="C88" s="1">
        <f>非r将兵属性验证!BK88</f>
        <v>4049451607.4761877</v>
      </c>
      <c r="D88" s="1">
        <f>非r将兵属性验证!BU88</f>
        <v>2168240260.682148</v>
      </c>
      <c r="F88" s="1">
        <v>82</v>
      </c>
      <c r="G88" s="1">
        <f>小r将兵属性验证!BK88</f>
        <v>5408531501.5482121</v>
      </c>
      <c r="H88" s="1">
        <f>小r将兵属性验证!BU88</f>
        <v>4109778169.9844036</v>
      </c>
      <c r="J88" s="1">
        <v>82</v>
      </c>
      <c r="K88" s="1">
        <f>中r将兵属性验证!BK88</f>
        <v>8844151681.9096565</v>
      </c>
      <c r="L88" s="1">
        <f>中r将兵属性验证!BU88</f>
        <v>8573651731.0427036</v>
      </c>
      <c r="N88" s="1">
        <v>82</v>
      </c>
      <c r="O88" s="1">
        <f>大r将兵属性验证!BK88</f>
        <v>18116062938.20985</v>
      </c>
      <c r="P88" s="1">
        <f>大r将兵属性验证!BU88</f>
        <v>24198144785.062748</v>
      </c>
      <c r="R88" s="1">
        <v>82</v>
      </c>
      <c r="S88" s="1">
        <f>超r将兵属性验证!BK88</f>
        <v>47018742059.595978</v>
      </c>
      <c r="T88" s="1">
        <f>超r将兵属性验证!BU88</f>
        <v>106891627738.88361</v>
      </c>
      <c r="X88" s="48">
        <v>82</v>
      </c>
      <c r="Y88" s="1">
        <f t="shared" si="8"/>
        <v>1.5308429355074995</v>
      </c>
      <c r="Z88" s="1">
        <f t="shared" si="9"/>
        <v>1.5308429355074995</v>
      </c>
      <c r="AA88" s="1">
        <f>'[1]资源-钻石'!$U85/'[1]资源-钻石'!$T85</f>
        <v>1.3779125082535912</v>
      </c>
      <c r="AB88" s="1">
        <f>Z88/[18]实力验证!Z88</f>
        <v>1.227900894768958</v>
      </c>
      <c r="AC88" s="48">
        <v>82</v>
      </c>
      <c r="AD88" s="1">
        <f t="shared" si="10"/>
        <v>2.8013294615243569</v>
      </c>
      <c r="AE88" s="1">
        <f t="shared" si="11"/>
        <v>2.8013294615243569</v>
      </c>
      <c r="AF88" s="1">
        <f>'[1]资源-钻石'!$V85/'[1]资源-钻石'!$T85</f>
        <v>2.2521719059509673</v>
      </c>
      <c r="AG88" s="1">
        <f>AE88/[18]实力验证!AE88</f>
        <v>1.6174144702796485</v>
      </c>
      <c r="AH88" s="48">
        <v>82</v>
      </c>
      <c r="AI88" s="1">
        <f t="shared" si="12"/>
        <v>6.8054526696585818</v>
      </c>
      <c r="AJ88" s="1">
        <f t="shared" si="13"/>
        <v>6.8054526696585818</v>
      </c>
      <c r="AK88" s="1">
        <f>'[1]资源-钻石'!$W85/'[1]资源-钻石'!$T85</f>
        <v>5.7891798199013591</v>
      </c>
      <c r="AL88" s="1">
        <f>AJ88/[18]实力验证!AJ88</f>
        <v>2.4230146090989186</v>
      </c>
      <c r="AM88" s="48">
        <v>82</v>
      </c>
      <c r="AN88" s="1">
        <f t="shared" si="14"/>
        <v>24.753618072757188</v>
      </c>
      <c r="AO88" s="1">
        <f t="shared" si="15"/>
        <v>24.753618072757188</v>
      </c>
      <c r="AP88" s="1">
        <f>'[1]资源-钻石'!$X85/'[1]资源-钻石'!$T85</f>
        <v>13.622772236094614</v>
      </c>
      <c r="AQ88" s="1">
        <f>AO88/[18]实力验证!AO88</f>
        <v>4.3903536700355152</v>
      </c>
    </row>
    <row r="89" spans="2:43" x14ac:dyDescent="0.15">
      <c r="B89" s="1">
        <v>83</v>
      </c>
      <c r="C89" s="1">
        <f>非r将兵属性验证!BK89</f>
        <v>4120662168.9843912</v>
      </c>
      <c r="D89" s="1">
        <f>非r将兵属性验证!BU89</f>
        <v>2224324558.1870813</v>
      </c>
      <c r="F89" s="1">
        <v>83</v>
      </c>
      <c r="G89" s="1">
        <f>小r将兵属性验证!BK89</f>
        <v>5496935080.157526</v>
      </c>
      <c r="H89" s="1">
        <f>小r将兵属性验证!BU89</f>
        <v>4222278101.6996226</v>
      </c>
      <c r="J89" s="1">
        <v>83</v>
      </c>
      <c r="K89" s="1">
        <f>中r将兵属性验证!BK89</f>
        <v>8993347796.1057472</v>
      </c>
      <c r="L89" s="1">
        <f>中r将兵属性验证!BU89</f>
        <v>8819861577.8018265</v>
      </c>
      <c r="N89" s="1">
        <v>83</v>
      </c>
      <c r="O89" s="1">
        <f>大r将兵属性验证!BK89</f>
        <v>18413857542.276852</v>
      </c>
      <c r="P89" s="1">
        <f>大r将兵属性验证!BU89</f>
        <v>24831143854.419842</v>
      </c>
      <c r="R89" s="1">
        <v>83</v>
      </c>
      <c r="S89" s="1">
        <f>超r将兵属性验证!BK89</f>
        <v>47771132198.747154</v>
      </c>
      <c r="T89" s="1">
        <f>超r将兵属性验证!BU89</f>
        <v>109953947118.96347</v>
      </c>
      <c r="X89" s="48">
        <v>83</v>
      </c>
      <c r="Y89" s="1">
        <f t="shared" si="8"/>
        <v>1.5317940918987345</v>
      </c>
      <c r="Z89" s="1">
        <f t="shared" si="9"/>
        <v>1.5317940918987345</v>
      </c>
      <c r="AA89" s="1">
        <f>'[1]资源-钻石'!$U86/'[1]资源-钻石'!$T86</f>
        <v>1.3779765238917965</v>
      </c>
      <c r="AB89" s="1">
        <f>Z89/[18]实力验证!Z89</f>
        <v>1.2305822756735896</v>
      </c>
      <c r="AC89" s="48">
        <v>83</v>
      </c>
      <c r="AD89" s="1">
        <f t="shared" si="10"/>
        <v>2.807446278433511</v>
      </c>
      <c r="AE89" s="1">
        <f t="shared" si="11"/>
        <v>2.807446278433511</v>
      </c>
      <c r="AF89" s="1">
        <f>'[1]资源-钻石'!$V86/'[1]资源-钻石'!$T86</f>
        <v>2.2524119645942373</v>
      </c>
      <c r="AG89" s="1">
        <f>AE89/[18]实力验证!AE89</f>
        <v>1.6232003409315152</v>
      </c>
      <c r="AH89" s="48">
        <v>83</v>
      </c>
      <c r="AI89" s="1">
        <f t="shared" si="12"/>
        <v>6.8156173142973389</v>
      </c>
      <c r="AJ89" s="1">
        <f t="shared" si="13"/>
        <v>6.8156173142973389</v>
      </c>
      <c r="AK89" s="1">
        <f>'[1]资源-钻石'!$W86/'[1]资源-钻石'!$T86</f>
        <v>5.7902067374309034</v>
      </c>
      <c r="AL89" s="1">
        <f>AJ89/[18]实力验证!AJ89</f>
        <v>2.4276385422115618</v>
      </c>
      <c r="AM89" s="48">
        <v>83</v>
      </c>
      <c r="AN89" s="1">
        <f t="shared" si="14"/>
        <v>24.858220529016425</v>
      </c>
      <c r="AO89" s="1">
        <f t="shared" si="15"/>
        <v>24.858220529016425</v>
      </c>
      <c r="AP89" s="1">
        <f>'[1]资源-钻石'!$X86/'[1]资源-钻石'!$T86</f>
        <v>13.625572920266096</v>
      </c>
      <c r="AQ89" s="1">
        <f>AO89/[18]实力验证!AO89</f>
        <v>4.4318660504590515</v>
      </c>
    </row>
    <row r="90" spans="2:43" x14ac:dyDescent="0.15">
      <c r="B90" s="1">
        <v>84</v>
      </c>
      <c r="C90" s="1">
        <f>非r将兵属性验证!BK90</f>
        <v>4192220390.3361635</v>
      </c>
      <c r="D90" s="1">
        <f>非r将兵属性验证!BU90</f>
        <v>2282726280.1881504</v>
      </c>
      <c r="F90" s="1">
        <v>84</v>
      </c>
      <c r="G90" s="1">
        <f>小r将兵属性验证!BK90</f>
        <v>5585242983.9591484</v>
      </c>
      <c r="H90" s="1">
        <f>小r将兵属性验证!BU90</f>
        <v>4339833235.7950726</v>
      </c>
      <c r="J90" s="1">
        <v>84</v>
      </c>
      <c r="K90" s="1">
        <f>中r将兵属性验证!BK90</f>
        <v>9139693035.4430637</v>
      </c>
      <c r="L90" s="1">
        <f>中r将兵属性验证!BU90</f>
        <v>9067710294.8347054</v>
      </c>
      <c r="N90" s="1">
        <v>84</v>
      </c>
      <c r="O90" s="1">
        <f>大r将兵属性验证!BK90</f>
        <v>18711652146.343853</v>
      </c>
      <c r="P90" s="1">
        <f>大r将兵属性验证!BU90</f>
        <v>25464142923.776936</v>
      </c>
      <c r="R90" s="1">
        <v>84</v>
      </c>
      <c r="S90" s="1">
        <f>超r将兵属性验证!BK90</f>
        <v>48445366126.649055</v>
      </c>
      <c r="T90" s="1">
        <f>超r将兵属性验证!BU90</f>
        <v>112632265893.27689</v>
      </c>
      <c r="X90" s="48">
        <v>84</v>
      </c>
      <c r="Y90" s="1">
        <f t="shared" si="8"/>
        <v>1.5328429290291792</v>
      </c>
      <c r="Z90" s="1">
        <f t="shared" si="9"/>
        <v>1.5328429290291792</v>
      </c>
      <c r="AA90" s="1">
        <f>'[1]资源-钻石'!$U87/'[1]资源-钻石'!$T87</f>
        <v>1.3780390705591727</v>
      </c>
      <c r="AB90" s="1">
        <f>Z90/[18]实力验证!Z90</f>
        <v>1.2333439417984886</v>
      </c>
      <c r="AC90" s="48">
        <v>84</v>
      </c>
      <c r="AD90" s="1">
        <f t="shared" si="10"/>
        <v>2.8119773423251084</v>
      </c>
      <c r="AE90" s="1">
        <f t="shared" si="11"/>
        <v>2.8119773423251084</v>
      </c>
      <c r="AF90" s="1">
        <f>'[1]资源-钻石'!$V87/'[1]资源-钻石'!$T87</f>
        <v>2.2526397649619434</v>
      </c>
      <c r="AG90" s="1">
        <f>AE90/[18]实力验证!AE90</f>
        <v>1.6285670362379543</v>
      </c>
      <c r="AH90" s="48">
        <v>84</v>
      </c>
      <c r="AI90" s="1">
        <f t="shared" si="12"/>
        <v>6.8225728053052244</v>
      </c>
      <c r="AJ90" s="1">
        <f t="shared" si="13"/>
        <v>6.8225728053052244</v>
      </c>
      <c r="AK90" s="1">
        <f>'[1]资源-钻石'!$W87/'[1]资源-钻石'!$T87</f>
        <v>5.7912100902200621</v>
      </c>
      <c r="AL90" s="1">
        <f>AJ90/[18]实力验证!AJ90</f>
        <v>2.4312411335033342</v>
      </c>
      <c r="AM90" s="48">
        <v>84</v>
      </c>
      <c r="AN90" s="1">
        <f t="shared" si="14"/>
        <v>24.877059258757193</v>
      </c>
      <c r="AO90" s="1">
        <f t="shared" si="15"/>
        <v>24.877059258757193</v>
      </c>
      <c r="AP90" s="1">
        <f>'[1]资源-钻石'!$X87/'[1]资源-钻石'!$T87</f>
        <v>13.628309336963806</v>
      </c>
      <c r="AQ90" s="1">
        <f>AO90/[18]实力验证!AO90</f>
        <v>4.4639225430594607</v>
      </c>
    </row>
    <row r="91" spans="2:43" x14ac:dyDescent="0.15">
      <c r="B91" s="1">
        <v>85</v>
      </c>
      <c r="C91" s="1">
        <f>非r将兵属性验证!BK91</f>
        <v>4264061348.5958219</v>
      </c>
      <c r="D91" s="1">
        <f>非r将兵属性验证!BU91</f>
        <v>2343012664.5924764</v>
      </c>
      <c r="F91" s="1">
        <v>85</v>
      </c>
      <c r="G91" s="1">
        <f>小r将兵属性验证!BK91</f>
        <v>5673498850.63908</v>
      </c>
      <c r="H91" s="1">
        <f>小r将兵属性验证!BU91</f>
        <v>4460137873.0018845</v>
      </c>
      <c r="J91" s="1">
        <v>85</v>
      </c>
      <c r="K91" s="1">
        <f>中r将兵属性验证!BK91</f>
        <v>9261853027.7366753</v>
      </c>
      <c r="L91" s="1">
        <f>中r将兵属性验证!BU91</f>
        <v>9329462281.7082214</v>
      </c>
      <c r="N91" s="1">
        <v>85</v>
      </c>
      <c r="O91" s="1">
        <f>大r将兵属性验证!BK91</f>
        <v>19009446750.410854</v>
      </c>
      <c r="P91" s="1">
        <f>大r将兵属性验证!BU91</f>
        <v>26097141993.134026</v>
      </c>
      <c r="R91" s="1">
        <v>85</v>
      </c>
      <c r="S91" s="1">
        <f>超r将兵属性验证!BK91</f>
        <v>49096127299.955673</v>
      </c>
      <c r="T91" s="1">
        <f>超r将兵属性验证!BU91</f>
        <v>115195257275.95341</v>
      </c>
      <c r="X91" s="48">
        <v>85</v>
      </c>
      <c r="Y91" s="1">
        <f t="shared" si="8"/>
        <v>1.5337555933857163</v>
      </c>
      <c r="Z91" s="1">
        <f t="shared" si="9"/>
        <v>1.5337555933857163</v>
      </c>
      <c r="AA91" s="1">
        <f>'[1]资源-钻石'!$U88/'[1]资源-钻石'!$T88</f>
        <v>1.3781001982450134</v>
      </c>
      <c r="AB91" s="1">
        <f>Z91/[18]实力验证!Z91</f>
        <v>1.235994027915158</v>
      </c>
      <c r="AC91" s="48">
        <v>85</v>
      </c>
      <c r="AD91" s="1">
        <f t="shared" si="10"/>
        <v>2.8138500147470733</v>
      </c>
      <c r="AE91" s="1">
        <f t="shared" si="11"/>
        <v>2.8138500147470733</v>
      </c>
      <c r="AF91" s="1">
        <f>'[1]资源-钻石'!$V88/'[1]资源-钻石'!$T88</f>
        <v>2.252805786626892</v>
      </c>
      <c r="AG91" s="1">
        <f>AE91/[18]实力验证!AE91</f>
        <v>1.6362140328178061</v>
      </c>
      <c r="AH91" s="48">
        <v>85</v>
      </c>
      <c r="AI91" s="1">
        <f t="shared" si="12"/>
        <v>6.8270142961177935</v>
      </c>
      <c r="AJ91" s="1">
        <f t="shared" si="13"/>
        <v>6.8270142961177935</v>
      </c>
      <c r="AK91" s="1">
        <f>'[1]资源-钻石'!$W88/'[1]资源-钻石'!$T88</f>
        <v>5.7921906801804237</v>
      </c>
      <c r="AL91" s="1">
        <f>AJ91/[18]实力验证!AJ91</f>
        <v>2.4340361503801087</v>
      </c>
      <c r="AM91" s="48">
        <v>85</v>
      </c>
      <c r="AN91" s="1">
        <f t="shared" si="14"/>
        <v>24.865982165171616</v>
      </c>
      <c r="AO91" s="1">
        <f t="shared" si="15"/>
        <v>24.865982165171616</v>
      </c>
      <c r="AP91" s="1">
        <f>'[1]资源-钻石'!$X88/'[1]资源-钻石'!$T88</f>
        <v>13.630983673219335</v>
      </c>
      <c r="AQ91" s="1">
        <f>AO91/[18]实力验证!AO91</f>
        <v>4.4920969067925283</v>
      </c>
    </row>
    <row r="92" spans="2:43" x14ac:dyDescent="0.15">
      <c r="B92" s="1">
        <v>86</v>
      </c>
      <c r="C92" s="1">
        <f>非r将兵属性验证!BK92</f>
        <v>4335902306.8554802</v>
      </c>
      <c r="D92" s="1">
        <f>非r将兵属性验证!BU92</f>
        <v>2403299048.9968028</v>
      </c>
      <c r="F92" s="1">
        <v>86</v>
      </c>
      <c r="G92" s="1">
        <f>小r将兵属性验证!BK92</f>
        <v>5761754717.3190117</v>
      </c>
      <c r="H92" s="1">
        <f>小r将兵属性验证!BU92</f>
        <v>4580442510.2086964</v>
      </c>
      <c r="J92" s="1">
        <v>86</v>
      </c>
      <c r="K92" s="1">
        <f>中r将兵属性验证!BK92</f>
        <v>9384013020.0302849</v>
      </c>
      <c r="L92" s="1">
        <f>中r将兵属性验证!BU92</f>
        <v>9591214268.5817375</v>
      </c>
      <c r="N92" s="1">
        <v>86</v>
      </c>
      <c r="O92" s="1">
        <f>大r将兵属性验证!BK92</f>
        <v>19307241354.477856</v>
      </c>
      <c r="P92" s="1">
        <f>大r将兵属性验证!BU92</f>
        <v>26730141062.491119</v>
      </c>
      <c r="R92" s="1">
        <v>86</v>
      </c>
      <c r="S92" s="1">
        <f>超r将兵属性验证!BK92</f>
        <v>49746888473.262283</v>
      </c>
      <c r="T92" s="1">
        <f>超r将兵属性验证!BU92</f>
        <v>117758248658.62994</v>
      </c>
      <c r="X92" s="48">
        <v>86</v>
      </c>
      <c r="Y92" s="1">
        <f t="shared" si="8"/>
        <v>1.5346324707372936</v>
      </c>
      <c r="Z92" s="1">
        <f t="shared" si="9"/>
        <v>1.5346324707372936</v>
      </c>
      <c r="AA92" s="1">
        <f>'[1]资源-钻石'!$U89/'[1]资源-钻石'!$T89</f>
        <v>1.3781599546958618</v>
      </c>
      <c r="AB92" s="1">
        <f>Z92/[18]实力验证!Z92</f>
        <v>1.2385651906718149</v>
      </c>
      <c r="AC92" s="48">
        <v>86</v>
      </c>
      <c r="AD92" s="1">
        <f t="shared" si="10"/>
        <v>2.8156492567378248</v>
      </c>
      <c r="AE92" s="1">
        <f t="shared" si="11"/>
        <v>2.8156492567378248</v>
      </c>
      <c r="AF92" s="1">
        <f>'[1]资源-钻石'!$V89/'[1]资源-钻石'!$T89</f>
        <v>2.252968084042946</v>
      </c>
      <c r="AG92" s="1">
        <f>AE92/[18]实力验证!AE92</f>
        <v>1.6436788680747589</v>
      </c>
      <c r="AH92" s="48">
        <v>86</v>
      </c>
      <c r="AI92" s="1">
        <f t="shared" si="12"/>
        <v>6.8312816290895331</v>
      </c>
      <c r="AJ92" s="1">
        <f t="shared" si="13"/>
        <v>6.8312816290895331</v>
      </c>
      <c r="AK92" s="1">
        <f>'[1]资源-钻石'!$W89/'[1]资源-钻石'!$T89</f>
        <v>5.7931492732461187</v>
      </c>
      <c r="AL92" s="1">
        <f>AJ92/[18]实力验证!AJ92</f>
        <v>2.4367350646936328</v>
      </c>
      <c r="AM92" s="48">
        <v>86</v>
      </c>
      <c r="AN92" s="1">
        <f t="shared" si="14"/>
        <v>24.855339421848811</v>
      </c>
      <c r="AO92" s="1">
        <f t="shared" si="15"/>
        <v>24.855339421848811</v>
      </c>
      <c r="AP92" s="1">
        <f>'[1]资源-钻石'!$X89/'[1]资源-钻石'!$T89</f>
        <v>13.633598017943958</v>
      </c>
      <c r="AQ92" s="1">
        <f>AO92/[18]实力验证!AO92</f>
        <v>4.519802810800444</v>
      </c>
    </row>
    <row r="93" spans="2:43" x14ac:dyDescent="0.15">
      <c r="B93" s="1">
        <v>87</v>
      </c>
      <c r="C93" s="1">
        <f>非r将兵属性验证!BK93</f>
        <v>4407743265.1151381</v>
      </c>
      <c r="D93" s="1">
        <f>非r将兵属性验证!BU93</f>
        <v>2463585433.4011288</v>
      </c>
      <c r="F93" s="1">
        <v>87</v>
      </c>
      <c r="G93" s="1">
        <f>小r将兵属性验证!BK93</f>
        <v>5850010583.9989433</v>
      </c>
      <c r="H93" s="1">
        <f>小r将兵属性验证!BU93</f>
        <v>4700747147.4155073</v>
      </c>
      <c r="J93" s="1">
        <v>87</v>
      </c>
      <c r="K93" s="1">
        <f>中r将兵属性验证!BK93</f>
        <v>9506173012.3238945</v>
      </c>
      <c r="L93" s="1">
        <f>中r将兵属性验证!BU93</f>
        <v>9852966255.4552536</v>
      </c>
      <c r="N93" s="1">
        <v>87</v>
      </c>
      <c r="O93" s="1">
        <f>大r将兵属性验证!BK93</f>
        <v>19606349248.53558</v>
      </c>
      <c r="P93" s="1">
        <f>大r将兵属性验证!BU93</f>
        <v>27366524442.921543</v>
      </c>
      <c r="R93" s="1">
        <v>87</v>
      </c>
      <c r="S93" s="1">
        <f>超r将兵属性验证!BK93</f>
        <v>50397649646.568893</v>
      </c>
      <c r="T93" s="1">
        <f>超r将兵属性验证!BU93</f>
        <v>120321240041.30647</v>
      </c>
      <c r="X93" s="15">
        <v>87</v>
      </c>
      <c r="Y93" s="1">
        <f t="shared" si="8"/>
        <v>1.5354756255064159</v>
      </c>
      <c r="Z93" s="1">
        <f t="shared" si="9"/>
        <v>1.5354756255064159</v>
      </c>
      <c r="AA93" s="1">
        <f>'[1]资源-钻石'!$U90/'[1]资源-钻石'!$T90</f>
        <v>1.3782183855398915</v>
      </c>
      <c r="AB93" s="1">
        <f>Z93/[18]实力验证!Z93</f>
        <v>1.2410609928924627</v>
      </c>
      <c r="AC93" s="15">
        <v>87</v>
      </c>
      <c r="AD93" s="1">
        <f t="shared" si="10"/>
        <v>2.8173793042325843</v>
      </c>
      <c r="AE93" s="1">
        <f t="shared" si="11"/>
        <v>2.8173793042325843</v>
      </c>
      <c r="AF93" s="1">
        <f>'[1]资源-钻石'!$V90/'[1]资源-钻石'!$T90</f>
        <v>2.2531267811353799</v>
      </c>
      <c r="AG93" s="1">
        <f>AE93/[18]实力验证!AE93</f>
        <v>1.6509681907887459</v>
      </c>
      <c r="AH93" s="15">
        <v>87</v>
      </c>
      <c r="AI93" s="1">
        <f t="shared" si="12"/>
        <v>6.8360685032576054</v>
      </c>
      <c r="AJ93" s="1">
        <f t="shared" si="13"/>
        <v>6.8360685032576054</v>
      </c>
      <c r="AK93" s="1">
        <f>'[1]资源-钻石'!$W90/'[1]资源-钻石'!$T90</f>
        <v>5.7938249473836612</v>
      </c>
      <c r="AL93" s="1">
        <f>AJ93/[18]实力验证!AJ93</f>
        <v>2.4396481891465935</v>
      </c>
      <c r="AM93" s="15">
        <v>87</v>
      </c>
      <c r="AN93" s="1">
        <f t="shared" si="14"/>
        <v>24.845105972697663</v>
      </c>
      <c r="AO93" s="1">
        <f t="shared" si="15"/>
        <v>24.845105972697663</v>
      </c>
      <c r="AP93" s="1">
        <f>'[1]资源-钻石'!$X90/'[1]资源-钻石'!$T90</f>
        <v>13.636154367370249</v>
      </c>
      <c r="AQ93" s="1">
        <f>AO93/[18]实力验证!AO93</f>
        <v>4.5470512536954288</v>
      </c>
    </row>
    <row r="94" spans="2:43" x14ac:dyDescent="0.15">
      <c r="B94" s="1">
        <v>88</v>
      </c>
      <c r="C94" s="1">
        <f>非r将兵属性验证!BK94</f>
        <v>4479584223.3747969</v>
      </c>
      <c r="D94" s="1">
        <f>非r将兵属性验证!BU94</f>
        <v>2523871817.8054552</v>
      </c>
      <c r="F94" s="1">
        <v>88</v>
      </c>
      <c r="G94" s="1">
        <f>小r将兵属性验证!BK94</f>
        <v>5938266450.678875</v>
      </c>
      <c r="H94" s="1">
        <f>小r将兵属性验证!BU94</f>
        <v>4821051784.6223192</v>
      </c>
      <c r="J94" s="1">
        <v>88</v>
      </c>
      <c r="K94" s="1">
        <f>中r将兵属性验证!BK94</f>
        <v>9628333004.617506</v>
      </c>
      <c r="L94" s="1">
        <f>中r将兵属性验证!BU94</f>
        <v>10114718242.32877</v>
      </c>
      <c r="N94" s="1">
        <v>88</v>
      </c>
      <c r="O94" s="1">
        <f>大r将兵属性验证!BK94</f>
        <v>19914239428.633667</v>
      </c>
      <c r="P94" s="1">
        <f>大r将兵属性验证!BU94</f>
        <v>28025539525.493523</v>
      </c>
      <c r="R94" s="1">
        <v>88</v>
      </c>
      <c r="S94" s="1">
        <f>超r将兵属性验证!BK94</f>
        <v>51048410819.875504</v>
      </c>
      <c r="T94" s="1">
        <f>超r将兵属性验证!BU94</f>
        <v>122884231423.983</v>
      </c>
      <c r="X94" s="15">
        <v>88</v>
      </c>
      <c r="Y94" s="1">
        <f t="shared" si="8"/>
        <v>1.5362869663258409</v>
      </c>
      <c r="Z94" s="1">
        <f t="shared" si="9"/>
        <v>1.5362869663258409</v>
      </c>
      <c r="AA94" s="1">
        <f>'[1]资源-钻石'!$U91/'[1]资源-钻石'!$T91</f>
        <v>1.3782755344030981</v>
      </c>
      <c r="AB94" s="1">
        <f>Z94/[18]实力验证!Z94</f>
        <v>1.2434847801495026</v>
      </c>
      <c r="AC94" s="15">
        <v>88</v>
      </c>
      <c r="AD94" s="1">
        <f t="shared" si="10"/>
        <v>2.8190440735056135</v>
      </c>
      <c r="AE94" s="1">
        <f t="shared" si="11"/>
        <v>2.8190440735056135</v>
      </c>
      <c r="AF94" s="1">
        <f>'[1]资源-钻石'!$V91/'[1]资源-钻石'!$T91</f>
        <v>2.2532819963915935</v>
      </c>
      <c r="AG94" s="1">
        <f>AE94/[18]实力验证!AE94</f>
        <v>1.6580883149501415</v>
      </c>
      <c r="AH94" s="15">
        <v>88</v>
      </c>
      <c r="AI94" s="1">
        <f t="shared" si="12"/>
        <v>6.8451602569134105</v>
      </c>
      <c r="AJ94" s="1">
        <f t="shared" si="13"/>
        <v>6.8451602569134105</v>
      </c>
      <c r="AK94" s="1">
        <f>'[1]资源-钻石'!$W91/'[1]资源-钻石'!$T91</f>
        <v>5.792755248806861</v>
      </c>
      <c r="AL94" s="1">
        <f>AJ94/[18]实力验证!AJ94</f>
        <v>2.4444711164398574</v>
      </c>
      <c r="AM94" s="15">
        <v>88</v>
      </c>
      <c r="AN94" s="1">
        <f t="shared" si="14"/>
        <v>24.835258652461913</v>
      </c>
      <c r="AO94" s="1">
        <f t="shared" si="15"/>
        <v>24.835258652461913</v>
      </c>
      <c r="AP94" s="1">
        <f>'[1]资源-钻石'!$X91/'[1]资源-钻石'!$T91</f>
        <v>13.638654630135543</v>
      </c>
      <c r="AQ94" s="1">
        <f>AO94/[18]实力验证!AO94</f>
        <v>4.5738529378397583</v>
      </c>
    </row>
    <row r="95" spans="2:43" x14ac:dyDescent="0.15">
      <c r="B95" s="1">
        <v>89</v>
      </c>
      <c r="C95" s="1">
        <f>非r将兵属性验证!BK95</f>
        <v>4551425181.6344547</v>
      </c>
      <c r="D95" s="1">
        <f>非r将兵属性验证!BU95</f>
        <v>2584158202.2097816</v>
      </c>
      <c r="F95" s="1">
        <v>89</v>
      </c>
      <c r="G95" s="1">
        <f>小r将兵属性验证!BK95</f>
        <v>6026522317.3588066</v>
      </c>
      <c r="H95" s="1">
        <f>小r将兵属性验证!BU95</f>
        <v>4941356421.8291311</v>
      </c>
      <c r="J95" s="1">
        <v>89</v>
      </c>
      <c r="K95" s="1">
        <f>中r将兵属性验证!BK95</f>
        <v>9750492996.9111156</v>
      </c>
      <c r="L95" s="1">
        <f>中r将兵属性验证!BU95</f>
        <v>10376470229.202286</v>
      </c>
      <c r="N95" s="1">
        <v>89</v>
      </c>
      <c r="O95" s="1">
        <f>大r将兵属性验证!BK95</f>
        <v>20222129608.73175</v>
      </c>
      <c r="P95" s="1">
        <f>大r将兵属性验证!BU95</f>
        <v>28684554608.065506</v>
      </c>
      <c r="R95" s="1">
        <v>89</v>
      </c>
      <c r="S95" s="1">
        <f>超r将兵属性验证!BK95</f>
        <v>51699171993.182114</v>
      </c>
      <c r="T95" s="1">
        <f>超r将兵属性验证!BU95</f>
        <v>125447222806.65953</v>
      </c>
      <c r="X95" s="15">
        <v>89</v>
      </c>
      <c r="Y95" s="1">
        <f t="shared" si="8"/>
        <v>1.53706826046213</v>
      </c>
      <c r="Z95" s="1">
        <f t="shared" si="9"/>
        <v>1.53706826046213</v>
      </c>
      <c r="AA95" s="1">
        <f>'[1]资源-钻石'!$U92/'[1]资源-钻石'!$T92</f>
        <v>1.3783314430179299</v>
      </c>
      <c r="AB95" s="1">
        <f>Z95/[18]实力验证!Z95</f>
        <v>1.2458396975568831</v>
      </c>
      <c r="AC95" s="15">
        <v>89</v>
      </c>
      <c r="AD95" s="1">
        <f t="shared" si="10"/>
        <v>2.8206471907655248</v>
      </c>
      <c r="AE95" s="1">
        <f t="shared" si="11"/>
        <v>2.8206471907655248</v>
      </c>
      <c r="AF95" s="1">
        <f>'[1]资源-钻石'!$V92/'[1]资源-钻石'!$T92</f>
        <v>2.2534338431561438</v>
      </c>
      <c r="AG95" s="1">
        <f>AE95/[18]实力验证!AE95</f>
        <v>1.6650452418231854</v>
      </c>
      <c r="AH95" s="15">
        <v>89</v>
      </c>
      <c r="AI95" s="1">
        <f t="shared" si="12"/>
        <v>6.8539153123103418</v>
      </c>
      <c r="AJ95" s="1">
        <f t="shared" si="13"/>
        <v>6.8539153123103418</v>
      </c>
      <c r="AK95" s="1">
        <f>'[1]资源-钻石'!$W92/'[1]资源-钻石'!$T92</f>
        <v>5.7917087648986874</v>
      </c>
      <c r="AL95" s="1">
        <f>AJ95/[18]实力验证!AJ95</f>
        <v>2.4491341264651063</v>
      </c>
      <c r="AM95" s="15">
        <v>89</v>
      </c>
      <c r="AN95" s="1">
        <f t="shared" si="14"/>
        <v>24.825776011660238</v>
      </c>
      <c r="AO95" s="1">
        <f t="shared" si="15"/>
        <v>24.825776011660238</v>
      </c>
      <c r="AP95" s="1">
        <f>'[1]资源-钻石'!$X92/'[1]资源-钻石'!$T92</f>
        <v>13.641100632034428</v>
      </c>
      <c r="AQ95" s="1">
        <f>AO95/[18]实力验证!AO95</f>
        <v>4.6002182747306888</v>
      </c>
    </row>
    <row r="96" spans="2:43" x14ac:dyDescent="0.15">
      <c r="B96" s="1">
        <v>90</v>
      </c>
      <c r="C96" s="1">
        <f>非r将兵属性验证!BK96</f>
        <v>4620976782.4713802</v>
      </c>
      <c r="D96" s="1">
        <f>非r将兵属性验证!BU96</f>
        <v>2642372551.2156658</v>
      </c>
      <c r="F96" s="1">
        <v>90</v>
      </c>
      <c r="G96" s="1">
        <f>小r将兵属性验证!BK96</f>
        <v>6115802627.2321215</v>
      </c>
      <c r="H96" s="1">
        <f>小r将兵属性验证!BU96</f>
        <v>5068142233.7396746</v>
      </c>
      <c r="J96" s="1">
        <v>90</v>
      </c>
      <c r="K96" s="1">
        <f>中r将兵属性验证!BK96</f>
        <v>9872652989.2047253</v>
      </c>
      <c r="L96" s="1">
        <f>中r将兵属性验证!BU96</f>
        <v>10638222216.075802</v>
      </c>
      <c r="N96" s="1">
        <v>90</v>
      </c>
      <c r="O96" s="1">
        <f>大r将兵属性验证!BK96</f>
        <v>20530019788.829834</v>
      </c>
      <c r="P96" s="1">
        <f>大r将兵属性验证!BU96</f>
        <v>29343569690.637489</v>
      </c>
      <c r="R96" s="1">
        <v>90</v>
      </c>
      <c r="S96" s="1">
        <f>超r将兵属性验证!BK96</f>
        <v>52342687795.320381</v>
      </c>
      <c r="T96" s="1">
        <f>超r将兵属性验证!BU96</f>
        <v>128070611155.88885</v>
      </c>
      <c r="X96" s="15">
        <v>90</v>
      </c>
      <c r="Y96" s="1">
        <f t="shared" si="8"/>
        <v>1.5397779105985205</v>
      </c>
      <c r="Z96" s="1">
        <f t="shared" si="9"/>
        <v>1.5397779105985205</v>
      </c>
      <c r="AA96" s="1">
        <f>'[1]资源-钻石'!$U93/'[1]资源-钻石'!$T93</f>
        <v>1.3786452951257939</v>
      </c>
      <c r="AB96" s="1">
        <f>Z96/[18]实力验证!Z96</f>
        <v>1.2482919909582892</v>
      </c>
      <c r="AC96" s="15">
        <v>90</v>
      </c>
      <c r="AD96" s="1">
        <f t="shared" si="10"/>
        <v>2.8238866482921487</v>
      </c>
      <c r="AE96" s="1">
        <f t="shared" si="11"/>
        <v>2.8238866482921487</v>
      </c>
      <c r="AF96" s="1">
        <f>'[1]资源-钻石'!$V93/'[1]资源-钻石'!$T93</f>
        <v>2.2565355075864804</v>
      </c>
      <c r="AG96" s="1">
        <f>AE96/[18]实力验证!AE96</f>
        <v>1.6712338451983964</v>
      </c>
      <c r="AH96" s="15">
        <v>90</v>
      </c>
      <c r="AI96" s="1">
        <f t="shared" si="12"/>
        <v>6.8664726406805388</v>
      </c>
      <c r="AJ96" s="1">
        <f t="shared" si="13"/>
        <v>6.8664726406805388</v>
      </c>
      <c r="AK96" s="1">
        <f>'[1]资源-钻石'!$W93/'[1]资源-钻石'!$T93</f>
        <v>5.7982728183507408</v>
      </c>
      <c r="AL96" s="1">
        <f>AJ96/[18]实力验证!AJ96</f>
        <v>2.4527487104922057</v>
      </c>
      <c r="AM96" s="15">
        <v>90</v>
      </c>
      <c r="AN96" s="1">
        <f t="shared" si="14"/>
        <v>24.838857483346079</v>
      </c>
      <c r="AO96" s="1">
        <f t="shared" si="15"/>
        <v>24.838857483346079</v>
      </c>
      <c r="AP96" s="1">
        <f>'[1]资源-钻石'!$X93/'[1]资源-钻石'!$T93</f>
        <v>13.658386250940353</v>
      </c>
      <c r="AQ96" s="1">
        <f>AO96/[18]实力验证!AO96</f>
        <v>4.6301356047253179</v>
      </c>
    </row>
    <row r="97" spans="2:43" x14ac:dyDescent="0.15">
      <c r="B97" s="1">
        <v>91</v>
      </c>
      <c r="C97" s="1">
        <f>非r将兵属性验证!BK97</f>
        <v>4688148746.2848024</v>
      </c>
      <c r="D97" s="1">
        <f>非r将兵属性验证!BU97</f>
        <v>2698433155.2015815</v>
      </c>
      <c r="F97" s="1">
        <v>91</v>
      </c>
      <c r="G97" s="1">
        <f>小r将兵属性验证!BK97</f>
        <v>6205988353.2186813</v>
      </c>
      <c r="H97" s="1">
        <f>小r将兵属性验证!BU97</f>
        <v>5200656191.4834023</v>
      </c>
      <c r="J97" s="1">
        <v>91</v>
      </c>
      <c r="K97" s="1">
        <f>中r将兵属性验证!BK97</f>
        <v>9998756617.5160942</v>
      </c>
      <c r="L97" s="1">
        <f>中r将兵属性验证!BU97</f>
        <v>10852265976.133442</v>
      </c>
      <c r="N97" s="1">
        <v>91</v>
      </c>
      <c r="O97" s="1">
        <f>大r将兵属性验证!BK97</f>
        <v>20837909968.927917</v>
      </c>
      <c r="P97" s="1">
        <f>大r将兵属性验证!BU97</f>
        <v>30002584773.209469</v>
      </c>
      <c r="R97" s="1">
        <v>91</v>
      </c>
      <c r="S97" s="1">
        <f>超r将兵属性验证!BK97</f>
        <v>52984462950.692909</v>
      </c>
      <c r="T97" s="1">
        <f>超r将兵属性验证!BU97</f>
        <v>130708509429.04721</v>
      </c>
      <c r="X97" s="48">
        <v>91</v>
      </c>
      <c r="Y97" s="1">
        <f t="shared" si="8"/>
        <v>1.5442385526662545</v>
      </c>
      <c r="Z97" s="1">
        <f t="shared" si="9"/>
        <v>1.5442385526662545</v>
      </c>
      <c r="AA97" s="1">
        <f>'[1]资源-钻石'!$U94/'[1]资源-钻石'!$T94</f>
        <v>1.3794600801744874</v>
      </c>
      <c r="AB97" s="1">
        <f>Z97/[18]实力验证!Z97</f>
        <v>1.2507263356769762</v>
      </c>
      <c r="AC97" s="48">
        <v>91</v>
      </c>
      <c r="AD97" s="1">
        <f t="shared" si="10"/>
        <v>2.8228242604950657</v>
      </c>
      <c r="AE97" s="1">
        <f t="shared" si="11"/>
        <v>2.8228242604950657</v>
      </c>
      <c r="AF97" s="1">
        <f>'[1]资源-钻石'!$V94/'[1]资源-钻石'!$T94</f>
        <v>2.2595852221457542</v>
      </c>
      <c r="AG97" s="1">
        <f>AE97/[18]实力验证!AE97</f>
        <v>1.6719311778760124</v>
      </c>
      <c r="AH97" s="48">
        <v>91</v>
      </c>
      <c r="AI97" s="1">
        <f t="shared" si="12"/>
        <v>6.882817441164077</v>
      </c>
      <c r="AJ97" s="1">
        <f t="shared" si="13"/>
        <v>6.882817441164077</v>
      </c>
      <c r="AK97" s="1">
        <f>'[1]资源-钻石'!$W94/'[1]资源-钻石'!$T94</f>
        <v>5.8125571932040545</v>
      </c>
      <c r="AL97" s="1">
        <f>AJ97/[18]实力验证!AJ97</f>
        <v>2.4553002831988748</v>
      </c>
      <c r="AM97" s="48">
        <v>91</v>
      </c>
      <c r="AN97" s="1">
        <f t="shared" si="14"/>
        <v>24.868467557744946</v>
      </c>
      <c r="AO97" s="1">
        <f t="shared" si="15"/>
        <v>24.868467557744946</v>
      </c>
      <c r="AP97" s="1">
        <f>'[1]资源-钻石'!$X94/'[1]资源-钻石'!$T94</f>
        <v>13.693114480543626</v>
      </c>
      <c r="AQ97" s="1">
        <f>AO97/[18]实力验证!AO97</f>
        <v>4.6591885946615044</v>
      </c>
    </row>
    <row r="98" spans="2:43" x14ac:dyDescent="0.15">
      <c r="B98" s="1">
        <v>92</v>
      </c>
      <c r="C98" s="1">
        <f>非r将兵属性验证!BK98</f>
        <v>4755320710.0982246</v>
      </c>
      <c r="D98" s="1">
        <f>非r将兵属性验证!BU98</f>
        <v>2754493759.1874971</v>
      </c>
      <c r="F98" s="1">
        <v>92</v>
      </c>
      <c r="G98" s="1">
        <f>小r将兵属性验证!BK98</f>
        <v>6296174079.2052412</v>
      </c>
      <c r="H98" s="1">
        <f>小r将兵属性验证!BU98</f>
        <v>5333170149.227129</v>
      </c>
      <c r="J98" s="1">
        <v>92</v>
      </c>
      <c r="K98" s="1">
        <f>中r将兵属性验证!BK98</f>
        <v>10125330304.289568</v>
      </c>
      <c r="L98" s="1">
        <f>中r将兵属性验证!BU98</f>
        <v>11060623193.207436</v>
      </c>
      <c r="N98" s="1">
        <v>92</v>
      </c>
      <c r="O98" s="1">
        <f>大r将兵属性验证!BK98</f>
        <v>21145800149.026005</v>
      </c>
      <c r="P98" s="1">
        <f>大r将兵属性验证!BU98</f>
        <v>30661599855.781452</v>
      </c>
      <c r="R98" s="1">
        <v>92</v>
      </c>
      <c r="S98" s="1">
        <f>超r将兵属性验证!BK98</f>
        <v>53626238106.065445</v>
      </c>
      <c r="T98" s="1">
        <f>超r将兵属性验证!BU98</f>
        <v>133346407702.20555</v>
      </c>
      <c r="X98" s="48">
        <v>92</v>
      </c>
      <c r="Y98" s="1">
        <f t="shared" si="8"/>
        <v>1.5485528006044691</v>
      </c>
      <c r="Z98" s="1">
        <f t="shared" si="9"/>
        <v>1.5485528006044691</v>
      </c>
      <c r="AA98" s="1">
        <f>'[1]资源-钻石'!$U95/'[1]资源-钻石'!$T95</f>
        <v>1.3802619137530554</v>
      </c>
      <c r="AB98" s="1">
        <f>Z98/[18]实力验证!Z98</f>
        <v>1.253066033264479</v>
      </c>
      <c r="AC98" s="48">
        <v>92</v>
      </c>
      <c r="AD98" s="1">
        <f t="shared" si="10"/>
        <v>2.8211021169890569</v>
      </c>
      <c r="AE98" s="1">
        <f t="shared" si="11"/>
        <v>2.8211021169890569</v>
      </c>
      <c r="AF98" s="1">
        <f>'[1]资源-钻石'!$V95/'[1]资源-钻石'!$T95</f>
        <v>2.2622261627055704</v>
      </c>
      <c r="AG98" s="1">
        <f>AE98/[18]实力验证!AE98</f>
        <v>1.6720655702797744</v>
      </c>
      <c r="AH98" s="48">
        <v>92</v>
      </c>
      <c r="AI98" s="1">
        <f t="shared" si="12"/>
        <v>6.89862582047716</v>
      </c>
      <c r="AJ98" s="1">
        <f t="shared" si="13"/>
        <v>6.89862582047716</v>
      </c>
      <c r="AK98" s="1">
        <f>'[1]资源-钻石'!$W95/'[1]资源-钻石'!$T95</f>
        <v>5.8266145098234565</v>
      </c>
      <c r="AL98" s="1">
        <f>AJ98/[18]实力验证!AJ98</f>
        <v>2.4577327982604968</v>
      </c>
      <c r="AM98" s="48">
        <v>92</v>
      </c>
      <c r="AN98" s="1">
        <f t="shared" si="14"/>
        <v>24.89710585700454</v>
      </c>
      <c r="AO98" s="1">
        <f t="shared" si="15"/>
        <v>24.89710585700454</v>
      </c>
      <c r="AP98" s="1">
        <f>'[1]资源-钻石'!$X95/'[1]资源-钻石'!$T95</f>
        <v>13.727290685255255</v>
      </c>
      <c r="AQ98" s="1">
        <f>AO98/[18]实力验证!AO98</f>
        <v>4.6877802486799744</v>
      </c>
    </row>
    <row r="99" spans="2:43" x14ac:dyDescent="0.15">
      <c r="B99" s="1">
        <v>93</v>
      </c>
      <c r="C99" s="1">
        <f>非r将兵属性验证!BK99</f>
        <v>4822492673.9116468</v>
      </c>
      <c r="D99" s="1">
        <f>非r将兵属性验证!BU99</f>
        <v>2810554363.1734128</v>
      </c>
      <c r="F99" s="1">
        <v>93</v>
      </c>
      <c r="G99" s="1">
        <f>小r将兵属性验证!BK99</f>
        <v>6386359805.1918011</v>
      </c>
      <c r="H99" s="1">
        <f>小r将兵属性验证!BU99</f>
        <v>5465684106.9708567</v>
      </c>
      <c r="J99" s="1">
        <v>93</v>
      </c>
      <c r="K99" s="1">
        <f>中r将兵属性验证!BK99</f>
        <v>10251903991.06304</v>
      </c>
      <c r="L99" s="1">
        <f>中r将兵属性验证!BU99</f>
        <v>11268980410.281427</v>
      </c>
      <c r="N99" s="1">
        <v>93</v>
      </c>
      <c r="O99" s="1">
        <f>大r将兵属性验证!BK99</f>
        <v>21453690329.124088</v>
      </c>
      <c r="P99" s="1">
        <f>大r将兵属性验证!BU99</f>
        <v>31320614938.353436</v>
      </c>
      <c r="R99" s="1">
        <v>93</v>
      </c>
      <c r="S99" s="1">
        <f>超r将兵属性验证!BK99</f>
        <v>54268013261.437973</v>
      </c>
      <c r="T99" s="1">
        <f>超r将兵属性验证!BU99</f>
        <v>135984305975.36391</v>
      </c>
      <c r="X99" s="48">
        <v>93</v>
      </c>
      <c r="Y99" s="1">
        <f t="shared" si="8"/>
        <v>1.5527277448415628</v>
      </c>
      <c r="Z99" s="1">
        <f t="shared" si="9"/>
        <v>1.5527277448415628</v>
      </c>
      <c r="AA99" s="1">
        <f>'[1]资源-钻石'!$U96/'[1]资源-钻石'!$T96</f>
        <v>1.3810511022329606</v>
      </c>
      <c r="AB99" s="1">
        <f>Z99/[18]实力验证!Z99</f>
        <v>1.2553162235350206</v>
      </c>
      <c r="AC99" s="48">
        <v>93</v>
      </c>
      <c r="AD99" s="1">
        <f t="shared" si="10"/>
        <v>2.819435580153709</v>
      </c>
      <c r="AE99" s="1">
        <f t="shared" si="11"/>
        <v>2.819435580153709</v>
      </c>
      <c r="AF99" s="1">
        <f>'[1]资源-钻石'!$V96/'[1]资源-钻石'!$T96</f>
        <v>2.2648254550296008</v>
      </c>
      <c r="AG99" s="1">
        <f>AE99/[18]实力验证!AE99</f>
        <v>1.6722056761926445</v>
      </c>
      <c r="AH99" s="48">
        <v>93</v>
      </c>
      <c r="AI99" s="1">
        <f t="shared" si="12"/>
        <v>6.9139237595516239</v>
      </c>
      <c r="AJ99" s="1">
        <f t="shared" si="13"/>
        <v>6.9139237595516239</v>
      </c>
      <c r="AK99" s="1">
        <f>'[1]资源-钻石'!$W96/'[1]资源-钻石'!$T96</f>
        <v>5.8404501393492581</v>
      </c>
      <c r="AL99" s="1">
        <f>AJ99/[18]实力验证!AJ99</f>
        <v>2.4600533906479769</v>
      </c>
      <c r="AM99" s="48">
        <v>93</v>
      </c>
      <c r="AN99" s="1">
        <f t="shared" si="14"/>
        <v>24.92481944791686</v>
      </c>
      <c r="AO99" s="1">
        <f t="shared" si="15"/>
        <v>24.92481944791686</v>
      </c>
      <c r="AP99" s="1">
        <f>'[1]资源-钻石'!$X96/'[1]资源-钻石'!$T96</f>
        <v>13.760927923413167</v>
      </c>
      <c r="AQ99" s="1">
        <f>AO99/[18]实力验证!AO99</f>
        <v>4.7159226751763139</v>
      </c>
    </row>
    <row r="100" spans="2:43" x14ac:dyDescent="0.15">
      <c r="B100" s="1">
        <v>94</v>
      </c>
      <c r="C100" s="1">
        <f>非r将兵属性验证!BK100</f>
        <v>4889664637.725069</v>
      </c>
      <c r="D100" s="1">
        <f>非r将兵属性验证!BU100</f>
        <v>2866614967.1593285</v>
      </c>
      <c r="F100" s="1">
        <v>94</v>
      </c>
      <c r="G100" s="1">
        <f>小r将兵属性验证!BK100</f>
        <v>6476545531.17836</v>
      </c>
      <c r="H100" s="1">
        <f>小r将兵属性验证!BU100</f>
        <v>5598198064.7145844</v>
      </c>
      <c r="J100" s="1">
        <v>94</v>
      </c>
      <c r="K100" s="1">
        <f>中r将兵属性验证!BK100</f>
        <v>10378477677.836514</v>
      </c>
      <c r="L100" s="1">
        <f>中r将兵属性验证!BU100</f>
        <v>11477337627.355419</v>
      </c>
      <c r="N100" s="1">
        <v>94</v>
      </c>
      <c r="O100" s="1">
        <f>大r将兵属性验证!BK100</f>
        <v>21775008500.663479</v>
      </c>
      <c r="P100" s="1">
        <f>大r将兵属性验证!BU100</f>
        <v>32007430316.455265</v>
      </c>
      <c r="R100" s="1">
        <v>94</v>
      </c>
      <c r="S100" s="1">
        <f>超r将兵属性验证!BK100</f>
        <v>54909788416.810509</v>
      </c>
      <c r="T100" s="1">
        <f>超r将兵属性验证!BU100</f>
        <v>138622204248.52225</v>
      </c>
      <c r="X100" s="48">
        <v>94</v>
      </c>
      <c r="Y100" s="1">
        <f t="shared" si="8"/>
        <v>1.5567700251921115</v>
      </c>
      <c r="Z100" s="1">
        <f t="shared" si="9"/>
        <v>1.5567700251921115</v>
      </c>
      <c r="AA100" s="1">
        <f>'[1]资源-钻石'!$U97/'[1]资源-钻石'!$T97</f>
        <v>1.3818279423981685</v>
      </c>
      <c r="AB100" s="1">
        <f>Z100/[18]实力验证!Z100</f>
        <v>1.2574816920941343</v>
      </c>
      <c r="AC100" s="48">
        <v>94</v>
      </c>
      <c r="AD100" s="1">
        <f t="shared" si="10"/>
        <v>2.8178219995355209</v>
      </c>
      <c r="AE100" s="1">
        <f t="shared" si="11"/>
        <v>2.8178219995355209</v>
      </c>
      <c r="AF100" s="1">
        <f>'[1]资源-钻石'!$V97/'[1]资源-钻石'!$T97</f>
        <v>2.2673840766134665</v>
      </c>
      <c r="AG100" s="1">
        <f>AE100/[18]实力验证!AE100</f>
        <v>1.6723508943707499</v>
      </c>
      <c r="AH100" s="48">
        <v>94</v>
      </c>
      <c r="AI100" s="1">
        <f t="shared" si="12"/>
        <v>6.9340510601564809</v>
      </c>
      <c r="AJ100" s="1">
        <f t="shared" si="13"/>
        <v>6.9340510601564809</v>
      </c>
      <c r="AK100" s="1">
        <f>'[1]资源-钻石'!$W97/'[1]资源-钻石'!$T97</f>
        <v>5.852623954302552</v>
      </c>
      <c r="AL100" s="1">
        <f>AJ100/[18]实力验证!AJ100</f>
        <v>2.4645607784070029</v>
      </c>
      <c r="AM100" s="48">
        <v>94</v>
      </c>
      <c r="AN100" s="1">
        <f t="shared" si="14"/>
        <v>24.951652406065786</v>
      </c>
      <c r="AO100" s="1">
        <f t="shared" si="15"/>
        <v>24.951652406065786</v>
      </c>
      <c r="AP100" s="1">
        <f>'[1]资源-钻石'!$X97/'[1]资源-钻石'!$T97</f>
        <v>13.794038844711546</v>
      </c>
      <c r="AQ100" s="1">
        <f>AO100/[18]实力验证!AO100</f>
        <v>4.7436274949633663</v>
      </c>
    </row>
    <row r="101" spans="2:43" x14ac:dyDescent="0.15">
      <c r="B101" s="1">
        <v>95</v>
      </c>
      <c r="C101" s="1">
        <f>非r将兵属性验证!BK101</f>
        <v>4956836601.5384912</v>
      </c>
      <c r="D101" s="1">
        <f>非r将兵属性验证!BU101</f>
        <v>2922675571.1452441</v>
      </c>
      <c r="F101" s="1">
        <v>95</v>
      </c>
      <c r="G101" s="1">
        <f>小r将兵属性验证!BK101</f>
        <v>6566731257.1649199</v>
      </c>
      <c r="H101" s="1">
        <f>小r将兵属性验证!BU101</f>
        <v>5730712022.4583111</v>
      </c>
      <c r="J101" s="1">
        <v>95</v>
      </c>
      <c r="K101" s="1">
        <f>中r将兵属性验证!BK101</f>
        <v>10505051364.609987</v>
      </c>
      <c r="L101" s="1">
        <f>中r将兵属性验证!BU101</f>
        <v>11685694844.429413</v>
      </c>
      <c r="N101" s="1">
        <v>95</v>
      </c>
      <c r="O101" s="1">
        <f>大r将兵属性验证!BK101</f>
        <v>22099982903.913113</v>
      </c>
      <c r="P101" s="1">
        <f>大r将兵属性验证!BU101</f>
        <v>32701815279.518078</v>
      </c>
      <c r="R101" s="1">
        <v>95</v>
      </c>
      <c r="S101" s="1">
        <f>超r将兵属性验证!BK101</f>
        <v>55551563572.183037</v>
      </c>
      <c r="T101" s="1">
        <f>超r将兵属性验证!BU101</f>
        <v>141260102521.6806</v>
      </c>
      <c r="X101" s="48">
        <v>95</v>
      </c>
      <c r="Y101" s="1">
        <f t="shared" si="8"/>
        <v>1.5606858660940126</v>
      </c>
      <c r="Z101" s="1">
        <f t="shared" si="9"/>
        <v>1.5606858660940126</v>
      </c>
      <c r="AA101" s="1">
        <f>'[1]资源-钻石'!$U98/'[1]资源-钻石'!$T98</f>
        <v>1.3825927218172711</v>
      </c>
      <c r="AB101" s="1">
        <f>Z101/[18]实力验证!Z101</f>
        <v>1.2595668997249905</v>
      </c>
      <c r="AC101" s="48">
        <v>95</v>
      </c>
      <c r="AD101" s="1">
        <f t="shared" si="10"/>
        <v>2.8162588904893213</v>
      </c>
      <c r="AE101" s="1">
        <f t="shared" si="11"/>
        <v>2.8162588904893213</v>
      </c>
      <c r="AF101" s="1">
        <f>'[1]资源-钻石'!$V98/'[1]资源-钻石'!$T98</f>
        <v>2.2699029746007873</v>
      </c>
      <c r="AG101" s="1">
        <f>AE101/[18]实力验证!AE101</f>
        <v>1.6725006753780143</v>
      </c>
      <c r="AH101" s="48">
        <v>95</v>
      </c>
      <c r="AI101" s="1">
        <f t="shared" si="12"/>
        <v>6.9549734783601309</v>
      </c>
      <c r="AJ101" s="1">
        <f t="shared" si="13"/>
        <v>6.9549734783601309</v>
      </c>
      <c r="AK101" s="1">
        <f>'[1]资源-钻石'!$W98/'[1]资源-钻石'!$T98</f>
        <v>5.8642182801122882</v>
      </c>
      <c r="AL101" s="1">
        <f>AJ101/[18]实力验证!AJ101</f>
        <v>2.4695109538252948</v>
      </c>
      <c r="AM101" s="48">
        <v>95</v>
      </c>
      <c r="AN101" s="1">
        <f t="shared" si="14"/>
        <v>24.977646049733846</v>
      </c>
      <c r="AO101" s="1">
        <f t="shared" si="15"/>
        <v>24.977646049733846</v>
      </c>
      <c r="AP101" s="1">
        <f>'[1]资源-钻石'!$X98/'[1]资源-钻石'!$T98</f>
        <v>13.826635706061721</v>
      </c>
      <c r="AQ101" s="1">
        <f>AO101/[18]实力验证!AO101</f>
        <v>4.7709058697573274</v>
      </c>
    </row>
    <row r="102" spans="2:43" x14ac:dyDescent="0.15">
      <c r="B102" s="1">
        <v>96</v>
      </c>
      <c r="C102" s="1">
        <f>非r将兵属性验证!BK102</f>
        <v>5024008565.3519135</v>
      </c>
      <c r="D102" s="1">
        <f>非r将兵属性验证!BU102</f>
        <v>2978736175.1311598</v>
      </c>
      <c r="F102" s="1">
        <v>96</v>
      </c>
      <c r="G102" s="1">
        <f>小r将兵属性验证!BK102</f>
        <v>6657124755.3865042</v>
      </c>
      <c r="H102" s="1">
        <f>小r将兵属性验证!BU102</f>
        <v>5865163305.8258133</v>
      </c>
      <c r="J102" s="1">
        <v>96</v>
      </c>
      <c r="K102" s="1">
        <f>中r将兵属性验证!BK102</f>
        <v>10631625051.383461</v>
      </c>
      <c r="L102" s="1">
        <f>中r将兵属性验证!BU102</f>
        <v>11894052061.503405</v>
      </c>
      <c r="N102" s="1">
        <v>96</v>
      </c>
      <c r="O102" s="1">
        <f>大r将兵属性验证!BK102</f>
        <v>22424957307.162746</v>
      </c>
      <c r="P102" s="1">
        <f>大r将兵属性验证!BU102</f>
        <v>33396200242.580891</v>
      </c>
      <c r="R102" s="1">
        <v>96</v>
      </c>
      <c r="S102" s="1">
        <f>超r将兵属性验证!BK102</f>
        <v>56183518587.112839</v>
      </c>
      <c r="T102" s="1">
        <f>超r将兵属性验证!BU102</f>
        <v>143920116771.31033</v>
      </c>
      <c r="X102" s="48">
        <v>96</v>
      </c>
      <c r="Y102" s="1">
        <f t="shared" si="8"/>
        <v>1.5647491538579836</v>
      </c>
      <c r="Z102" s="1">
        <f t="shared" si="9"/>
        <v>1.5647491538579836</v>
      </c>
      <c r="AA102" s="1">
        <f>'[1]资源-钻石'!$U99/'[1]资源-钻石'!$T99</f>
        <v>1.3833030991680129</v>
      </c>
      <c r="AB102" s="1">
        <f>Z102/[18]实力验证!Z102</f>
        <v>1.2617612349607161</v>
      </c>
      <c r="AC102" s="48">
        <v>96</v>
      </c>
      <c r="AD102" s="1">
        <f t="shared" si="10"/>
        <v>2.8147439214120351</v>
      </c>
      <c r="AE102" s="1">
        <f t="shared" si="11"/>
        <v>2.8147439214120351</v>
      </c>
      <c r="AF102" s="1">
        <f>'[1]资源-钻石'!$V99/'[1]资源-钻石'!$T99</f>
        <v>2.2723830669521754</v>
      </c>
      <c r="AG102" s="1">
        <f>AE102/[18]实力验证!AE102</f>
        <v>1.6726545168396287</v>
      </c>
      <c r="AH102" s="48">
        <v>96</v>
      </c>
      <c r="AI102" s="1">
        <f t="shared" si="12"/>
        <v>6.9752515368088677</v>
      </c>
      <c r="AJ102" s="1">
        <f t="shared" si="13"/>
        <v>6.9752515368088677</v>
      </c>
      <c r="AK102" s="1">
        <f>'[1]资源-钻石'!$W99/'[1]资源-钻石'!$T99</f>
        <v>5.8756339860698041</v>
      </c>
      <c r="AL102" s="1">
        <f>AJ102/[18]实力验证!AJ102</f>
        <v>2.4742796224339294</v>
      </c>
      <c r="AM102" s="48">
        <v>96</v>
      </c>
      <c r="AN102" s="1">
        <f t="shared" si="14"/>
        <v>25.004375604555921</v>
      </c>
      <c r="AO102" s="1">
        <f t="shared" si="15"/>
        <v>25.004375604555921</v>
      </c>
      <c r="AP102" s="1">
        <f>'[1]资源-钻石'!$X99/'[1]资源-钻石'!$T99</f>
        <v>13.858553684266434</v>
      </c>
      <c r="AQ102" s="1">
        <f>AO102/[18]实力验证!AO102</f>
        <v>4.801460078766052</v>
      </c>
    </row>
    <row r="103" spans="2:43" x14ac:dyDescent="0.15">
      <c r="B103" s="1">
        <v>97</v>
      </c>
      <c r="C103" s="1">
        <f>非r将兵属性验证!BK103</f>
        <v>5090659362.2329798</v>
      </c>
      <c r="D103" s="1">
        <f>非r将兵属性验证!BU103</f>
        <v>3036972191.5227699</v>
      </c>
      <c r="F103" s="1">
        <v>97</v>
      </c>
      <c r="G103" s="1">
        <f>小r将兵属性验证!BK103</f>
        <v>6748544017.2719698</v>
      </c>
      <c r="H103" s="1">
        <f>小r将兵属性验证!BU103</f>
        <v>6009179092.5050268</v>
      </c>
      <c r="J103" s="1">
        <v>97</v>
      </c>
      <c r="K103" s="1">
        <f>中r将兵属性验证!BK103</f>
        <v>10759199069.263687</v>
      </c>
      <c r="L103" s="1">
        <f>中r将兵属性验证!BU103</f>
        <v>12108718793.607901</v>
      </c>
      <c r="N103" s="1">
        <v>97</v>
      </c>
      <c r="O103" s="1">
        <f>大r将兵属性验证!BK103</f>
        <v>22749931710.41238</v>
      </c>
      <c r="P103" s="1">
        <f>大r将兵属性验证!BU103</f>
        <v>34090585205.6437</v>
      </c>
      <c r="R103" s="1">
        <v>97</v>
      </c>
      <c r="S103" s="1">
        <f>超r将兵属性验证!BK103</f>
        <v>56797275972.00341</v>
      </c>
      <c r="T103" s="1">
        <f>超r将兵属性验证!BU103</f>
        <v>146621113974.30301</v>
      </c>
      <c r="X103" s="48">
        <v>97</v>
      </c>
      <c r="Y103" s="1">
        <f t="shared" si="8"/>
        <v>1.5696729145997887</v>
      </c>
      <c r="Z103" s="1">
        <f t="shared" si="9"/>
        <v>1.5696729145997887</v>
      </c>
      <c r="AA103" s="1">
        <f>'[1]资源-钻石'!$U100/'[1]资源-钻石'!$T100</f>
        <v>1.3840779634072946</v>
      </c>
      <c r="AB103" s="1">
        <f>Z103/[18]实力验证!Z103</f>
        <v>1.2642651388206863</v>
      </c>
      <c r="AC103" s="48">
        <v>97</v>
      </c>
      <c r="AD103" s="1">
        <f t="shared" si="10"/>
        <v>2.8136016884653694</v>
      </c>
      <c r="AE103" s="1">
        <f t="shared" si="11"/>
        <v>2.8136016884653694</v>
      </c>
      <c r="AF103" s="1">
        <f>'[1]资源-钻石'!$V100/'[1]资源-钻石'!$T100</f>
        <v>2.2752923627773542</v>
      </c>
      <c r="AG103" s="1">
        <f>AE103/[18]实力验证!AE103</f>
        <v>1.6725184881780393</v>
      </c>
      <c r="AH103" s="48">
        <v>97</v>
      </c>
      <c r="AI103" s="1">
        <f t="shared" si="12"/>
        <v>6.9934908515618277</v>
      </c>
      <c r="AJ103" s="1">
        <f t="shared" si="13"/>
        <v>6.9934908515618277</v>
      </c>
      <c r="AK103" s="1">
        <f>'[1]资源-钻石'!$W100/'[1]资源-钻石'!$T100</f>
        <v>5.8880839963253466</v>
      </c>
      <c r="AL103" s="1">
        <f>AJ103/[18]实力验证!AJ103</f>
        <v>2.4778749028655964</v>
      </c>
      <c r="AM103" s="48">
        <v>97</v>
      </c>
      <c r="AN103" s="1">
        <f t="shared" si="14"/>
        <v>25.028003373542138</v>
      </c>
      <c r="AO103" s="1">
        <f t="shared" si="15"/>
        <v>25.028003373542138</v>
      </c>
      <c r="AP103" s="1">
        <f>'[1]资源-钻石'!$X100/'[1]资源-钻石'!$T100</f>
        <v>13.892510899069126</v>
      </c>
      <c r="AQ103" s="1">
        <f>AO103/[18]实力验证!AO103</f>
        <v>4.8364937555140113</v>
      </c>
    </row>
    <row r="104" spans="2:43" x14ac:dyDescent="0.15">
      <c r="B104" s="1">
        <v>98</v>
      </c>
      <c r="C104" s="1">
        <f>非r将兵属性验证!BK104</f>
        <v>5157307086.9383183</v>
      </c>
      <c r="D104" s="1">
        <f>非r将兵属性验证!BU104</f>
        <v>3095221031.5391636</v>
      </c>
      <c r="F104" s="1">
        <v>98</v>
      </c>
      <c r="G104" s="1">
        <f>小r将兵属性验证!BK104</f>
        <v>6839963279.1574364</v>
      </c>
      <c r="H104" s="1">
        <f>小r将兵属性验证!BU104</f>
        <v>6153194879.1842403</v>
      </c>
      <c r="J104" s="1">
        <v>98</v>
      </c>
      <c r="K104" s="1">
        <f>中r将兵属性验证!BK104</f>
        <v>10888176373.536762</v>
      </c>
      <c r="L104" s="1">
        <f>中r将兵属性验证!BU104</f>
        <v>12332236651.632616</v>
      </c>
      <c r="N104" s="1">
        <v>98</v>
      </c>
      <c r="O104" s="1">
        <f>大r将兵属性验证!BK104</f>
        <v>23074906113.66201</v>
      </c>
      <c r="P104" s="1">
        <f>大r将兵属性验证!BU104</f>
        <v>34784970168.706512</v>
      </c>
      <c r="R104" s="1">
        <v>98</v>
      </c>
      <c r="S104" s="1">
        <f>超r将兵属性验证!BK104</f>
        <v>57411033356.89399</v>
      </c>
      <c r="T104" s="1">
        <f>超r将兵属性验证!BU104</f>
        <v>149322111177.29568</v>
      </c>
      <c r="X104" s="48">
        <v>98</v>
      </c>
      <c r="Y104" s="1">
        <f t="shared" si="8"/>
        <v>1.5744457906480662</v>
      </c>
      <c r="Z104" s="1">
        <f t="shared" si="9"/>
        <v>1.5744457906480662</v>
      </c>
      <c r="AA104" s="1">
        <f>'[1]资源-钻石'!$U101/'[1]资源-钻石'!$T101</f>
        <v>1.3848430463532138</v>
      </c>
      <c r="AB104" s="1">
        <f>Z104/[18]实力验证!Z104</f>
        <v>1.2666726704131197</v>
      </c>
      <c r="AC104" s="48">
        <v>98</v>
      </c>
      <c r="AD104" s="1">
        <f t="shared" si="10"/>
        <v>2.8137332817053569</v>
      </c>
      <c r="AE104" s="1">
        <f t="shared" si="11"/>
        <v>2.8137332817053569</v>
      </c>
      <c r="AF104" s="1">
        <f>'[1]资源-钻石'!$V101/'[1]资源-钻石'!$T101</f>
        <v>2.2781614238245513</v>
      </c>
      <c r="AG104" s="1">
        <f>AE104/[18]实力验证!AE104</f>
        <v>1.6729142128868519</v>
      </c>
      <c r="AH104" s="48">
        <v>98</v>
      </c>
      <c r="AI104" s="1">
        <f t="shared" si="12"/>
        <v>7.011169844162028</v>
      </c>
      <c r="AJ104" s="1">
        <f t="shared" si="13"/>
        <v>7.011169844162028</v>
      </c>
      <c r="AK104" s="1">
        <f>'[1]资源-钻石'!$W101/'[1]资源-钻石'!$T101</f>
        <v>5.9003572019161341</v>
      </c>
      <c r="AL104" s="1">
        <f>AJ104/[18]实力验证!AJ104</f>
        <v>2.4813239263244085</v>
      </c>
      <c r="AM104" s="48">
        <v>98</v>
      </c>
      <c r="AN104" s="1">
        <f t="shared" si="14"/>
        <v>25.050886415195894</v>
      </c>
      <c r="AO104" s="1">
        <f t="shared" si="15"/>
        <v>25.050886415195894</v>
      </c>
      <c r="AP104" s="1">
        <f>'[1]资源-钻石'!$X101/'[1]资源-钻石'!$T101</f>
        <v>13.925983277953094</v>
      </c>
      <c r="AQ104" s="1">
        <f>AO104/[18]实力验证!AO104</f>
        <v>4.8711391234802157</v>
      </c>
    </row>
    <row r="105" spans="2:43" x14ac:dyDescent="0.15">
      <c r="B105" s="1">
        <v>99</v>
      </c>
      <c r="C105" s="1">
        <f>非r将兵属性验证!BK105</f>
        <v>5223954811.6436577</v>
      </c>
      <c r="D105" s="1">
        <f>非r将兵属性验证!BU105</f>
        <v>3153469871.5555568</v>
      </c>
      <c r="F105" s="1">
        <v>99</v>
      </c>
      <c r="G105" s="1">
        <f>小r将兵属性验证!BK105</f>
        <v>6931382541.042902</v>
      </c>
      <c r="H105" s="1">
        <f>小r将兵属性验证!BU105</f>
        <v>6297210665.8634539</v>
      </c>
      <c r="J105" s="1">
        <v>99</v>
      </c>
      <c r="K105" s="1">
        <f>中r将兵属性验证!BK105</f>
        <v>11017153677.809839</v>
      </c>
      <c r="L105" s="1">
        <f>中r将兵属性验证!BU105</f>
        <v>12555754509.657333</v>
      </c>
      <c r="N105" s="1">
        <v>99</v>
      </c>
      <c r="O105" s="1">
        <f>大r将兵属性验证!BK105</f>
        <v>23399880516.911644</v>
      </c>
      <c r="P105" s="1">
        <f>大r将兵属性验证!BU105</f>
        <v>35479355131.769325</v>
      </c>
      <c r="R105" s="1">
        <v>99</v>
      </c>
      <c r="S105" s="1">
        <f>超r将兵属性验证!BK105</f>
        <v>58024790741.784569</v>
      </c>
      <c r="T105" s="1">
        <f>超r将兵属性验证!BU105</f>
        <v>152023108380.28836</v>
      </c>
      <c r="X105" s="48">
        <v>99</v>
      </c>
      <c r="Y105" s="1">
        <f t="shared" si="8"/>
        <v>1.5790763518812743</v>
      </c>
      <c r="Z105" s="1">
        <f t="shared" si="9"/>
        <v>1.5790763518812743</v>
      </c>
      <c r="AA105" s="1">
        <f>'[1]资源-钻石'!$U102/'[1]资源-钻石'!$T102</f>
        <v>1.3855969132157095</v>
      </c>
      <c r="AB105" s="1">
        <f>Z105/[18]实力验证!Z105</f>
        <v>1.268991673558266</v>
      </c>
      <c r="AC105" s="48">
        <v>99</v>
      </c>
      <c r="AD105" s="1">
        <f t="shared" si="10"/>
        <v>2.8138609511753945</v>
      </c>
      <c r="AE105" s="1">
        <f t="shared" si="11"/>
        <v>2.8138609511753945</v>
      </c>
      <c r="AF105" s="1">
        <f>'[1]资源-钻石'!$V102/'[1]资源-钻石'!$T102</f>
        <v>2.2809884245589096</v>
      </c>
      <c r="AG105" s="1">
        <f>AE105/[18]实力验证!AE105</f>
        <v>1.6733008332665129</v>
      </c>
      <c r="AH105" s="48">
        <v>99</v>
      </c>
      <c r="AI105" s="1">
        <f t="shared" si="12"/>
        <v>7.028321694943112</v>
      </c>
      <c r="AJ105" s="1">
        <f t="shared" si="13"/>
        <v>7.028321694943112</v>
      </c>
      <c r="AK105" s="1">
        <f>'[1]资源-钻石'!$W102/'[1]资源-钻石'!$T102</f>
        <v>5.912450482835335</v>
      </c>
      <c r="AL105" s="1">
        <f>AJ105/[18]实力验证!AJ105</f>
        <v>2.4846400595926728</v>
      </c>
      <c r="AM105" s="48">
        <v>99</v>
      </c>
      <c r="AN105" s="1">
        <f t="shared" si="14"/>
        <v>25.073087143752005</v>
      </c>
      <c r="AO105" s="1">
        <f t="shared" si="15"/>
        <v>25.073087143752005</v>
      </c>
      <c r="AP105" s="1">
        <f>'[1]资源-钻石'!$X102/'[1]资源-钻石'!$T102</f>
        <v>13.958964953187277</v>
      </c>
      <c r="AQ105" s="1">
        <f>AO105/[18]实力验证!AO105</f>
        <v>4.9054148956282919</v>
      </c>
    </row>
    <row r="106" spans="2:43" x14ac:dyDescent="0.15">
      <c r="B106" s="1">
        <v>100</v>
      </c>
      <c r="C106" s="1">
        <f>非r将兵属性验证!BK106</f>
        <v>5290602536.3489962</v>
      </c>
      <c r="D106" s="1">
        <f>非r将兵属性验证!BU106</f>
        <v>3211718711.5719504</v>
      </c>
      <c r="F106" s="1">
        <v>100</v>
      </c>
      <c r="G106" s="1">
        <f>小r将兵属性验证!BK106</f>
        <v>7022801802.9283676</v>
      </c>
      <c r="H106" s="1">
        <f>小r将兵属性验证!BU106</f>
        <v>6441226452.5426674</v>
      </c>
      <c r="J106" s="1">
        <v>100</v>
      </c>
      <c r="K106" s="1">
        <f>中r将兵属性验证!BK106</f>
        <v>11146130982.082916</v>
      </c>
      <c r="L106" s="1">
        <f>中r将兵属性验证!BU106</f>
        <v>12779272367.682049</v>
      </c>
      <c r="N106" s="1">
        <v>100</v>
      </c>
      <c r="O106" s="1">
        <f>大r将兵属性验证!BK106</f>
        <v>23724854920.161278</v>
      </c>
      <c r="P106" s="1">
        <f>大r将兵属性验证!BU106</f>
        <v>36173740094.832138</v>
      </c>
      <c r="R106" s="1">
        <v>100</v>
      </c>
      <c r="S106" s="1">
        <f>超r将兵属性验证!BK106</f>
        <v>58638548126.675148</v>
      </c>
      <c r="T106" s="1">
        <f>超r将兵属性验证!BU106</f>
        <v>154724105583.28107</v>
      </c>
      <c r="X106" s="48">
        <v>100</v>
      </c>
      <c r="Y106" s="1">
        <f t="shared" si="8"/>
        <v>1.583570869986048</v>
      </c>
      <c r="Z106" s="1">
        <f t="shared" si="9"/>
        <v>1.583570869986048</v>
      </c>
      <c r="AA106" s="1">
        <f>'[1]资源-钻石'!$U103/'[1]资源-钻石'!$T103</f>
        <v>1.3863398088410221</v>
      </c>
      <c r="AB106" s="1">
        <f>Z106/[18]实力验证!Z106</f>
        <v>1.2712266358619944</v>
      </c>
      <c r="AC106" s="48">
        <v>100</v>
      </c>
      <c r="AD106" s="1">
        <f t="shared" si="10"/>
        <v>2.8139848697925158</v>
      </c>
      <c r="AE106" s="1">
        <f t="shared" si="11"/>
        <v>2.8139848697925158</v>
      </c>
      <c r="AF106" s="1">
        <f>'[1]资源-钻石'!$V103/'[1]资源-钻石'!$T103</f>
        <v>2.2837742831538326</v>
      </c>
      <c r="AG106" s="1">
        <f>AE106/[18]实力验证!AE106</f>
        <v>1.6736786661232381</v>
      </c>
      <c r="AH106" s="48">
        <v>100</v>
      </c>
      <c r="AI106" s="1">
        <f t="shared" si="12"/>
        <v>7.0449696345736506</v>
      </c>
      <c r="AJ106" s="1">
        <f t="shared" si="13"/>
        <v>7.0449696345736506</v>
      </c>
      <c r="AK106" s="1">
        <f>'[1]资源-钻石'!$W103/'[1]资源-钻石'!$T103</f>
        <v>5.9243677668247257</v>
      </c>
      <c r="AL106" s="1">
        <f>AJ106/[18]实力验证!AJ106</f>
        <v>2.4878302112337298</v>
      </c>
      <c r="AM106" s="48">
        <v>100</v>
      </c>
      <c r="AN106" s="1">
        <f t="shared" si="14"/>
        <v>25.09463562813853</v>
      </c>
      <c r="AO106" s="1">
        <f t="shared" si="15"/>
        <v>25.09463562813853</v>
      </c>
      <c r="AP106" s="1">
        <f>'[1]资源-钻石'!$X103/'[1]资源-钻石'!$T103</f>
        <v>13.991466636794707</v>
      </c>
      <c r="AQ106" s="1">
        <f>AO106/[18]实力验证!AO106</f>
        <v>4.9393279622363853</v>
      </c>
    </row>
    <row r="107" spans="2:43" x14ac:dyDescent="0.15">
      <c r="B107" s="1">
        <v>101</v>
      </c>
      <c r="C107" s="1">
        <f>非r将兵属性验证!BK107</f>
        <v>5357250261.0543346</v>
      </c>
      <c r="D107" s="1">
        <f>非r将兵属性验证!BU107</f>
        <v>3269967551.5883436</v>
      </c>
      <c r="F107" s="1">
        <v>101</v>
      </c>
      <c r="G107" s="1">
        <f>小r将兵属性验证!BK107</f>
        <v>7114221064.8138332</v>
      </c>
      <c r="H107" s="1">
        <f>小r将兵属性验证!BU107</f>
        <v>6585242239.22188</v>
      </c>
      <c r="J107" s="1">
        <v>101</v>
      </c>
      <c r="K107" s="1">
        <f>中r将兵属性验证!BK107</f>
        <v>11275108286.355991</v>
      </c>
      <c r="L107" s="1">
        <f>中r将兵属性验证!BU107</f>
        <v>13002790225.706766</v>
      </c>
      <c r="N107" s="1">
        <v>101</v>
      </c>
      <c r="O107" s="1">
        <f>大r将兵属性验证!BK107</f>
        <v>24041644341.143963</v>
      </c>
      <c r="P107" s="1">
        <f>大r将兵属性验证!BU107</f>
        <v>36888648203.394638</v>
      </c>
      <c r="R107" s="1">
        <v>101</v>
      </c>
      <c r="S107" s="1">
        <f>超r将兵属性验证!BK107</f>
        <v>59252305511.56572</v>
      </c>
      <c r="T107" s="1">
        <f>超r将兵属性验证!BU107</f>
        <v>157425102786.27374</v>
      </c>
      <c r="X107" s="48">
        <v>101</v>
      </c>
      <c r="Y107" s="1">
        <f t="shared" si="8"/>
        <v>1.5879352534672255</v>
      </c>
      <c r="Z107" s="1">
        <f t="shared" si="9"/>
        <v>1.5879352534672255</v>
      </c>
      <c r="AA107" s="1">
        <f>'[1]资源-钻石'!$U104/'[1]资源-钻石'!$T104</f>
        <v>1.3870719710002428</v>
      </c>
      <c r="AB107" s="1">
        <f>Z107/[18]实力验证!Z107</f>
        <v>1.2733817580057938</v>
      </c>
      <c r="AC107" s="48">
        <v>101</v>
      </c>
      <c r="AD107" s="1">
        <f t="shared" si="10"/>
        <v>2.814105200460447</v>
      </c>
      <c r="AE107" s="1">
        <f t="shared" si="11"/>
        <v>2.814105200460447</v>
      </c>
      <c r="AF107" s="1">
        <f>'[1]资源-钻石'!$V104/'[1]资源-钻石'!$T104</f>
        <v>2.2865198912509106</v>
      </c>
      <c r="AG107" s="1">
        <f>AE107/[18]实力验证!AE107</f>
        <v>1.674048013406523</v>
      </c>
      <c r="AH107" s="48">
        <v>101</v>
      </c>
      <c r="AI107" s="1">
        <f t="shared" si="12"/>
        <v>7.062565692412317</v>
      </c>
      <c r="AJ107" s="1">
        <f t="shared" si="13"/>
        <v>7.062565692412317</v>
      </c>
      <c r="AK107" s="1">
        <f>'[1]资源-钻石'!$W104/'[1]资源-钻石'!$T104</f>
        <v>5.9361128681288937</v>
      </c>
      <c r="AL107" s="1">
        <f>AJ107/[18]实力验证!AJ107</f>
        <v>2.4915487878261198</v>
      </c>
      <c r="AM107" s="48">
        <v>101</v>
      </c>
      <c r="AN107" s="1">
        <f t="shared" si="14"/>
        <v>25.115560196047394</v>
      </c>
      <c r="AO107" s="1">
        <f t="shared" si="15"/>
        <v>25.115560196047394</v>
      </c>
      <c r="AP107" s="1">
        <f>'[1]资源-钻石'!$X104/'[1]资源-钻石'!$T104</f>
        <v>14.023498731260618</v>
      </c>
      <c r="AQ107" s="1">
        <f>AO107/[18]实力验证!AO107</f>
        <v>4.9728849912554365</v>
      </c>
    </row>
    <row r="108" spans="2:43" x14ac:dyDescent="0.15">
      <c r="B108" s="1">
        <v>102</v>
      </c>
      <c r="C108" s="1">
        <f>非r将兵属性验证!BK108</f>
        <v>5423897985.7596741</v>
      </c>
      <c r="D108" s="1">
        <f>非r将兵属性验证!BU108</f>
        <v>3328216391.6047373</v>
      </c>
      <c r="F108" s="1">
        <v>102</v>
      </c>
      <c r="G108" s="1">
        <f>小r将兵属性验证!BK108</f>
        <v>7205640326.6992989</v>
      </c>
      <c r="H108" s="1">
        <f>小r将兵属性验证!BU108</f>
        <v>6729258025.9010935</v>
      </c>
      <c r="J108" s="1">
        <v>102</v>
      </c>
      <c r="K108" s="1">
        <f>中r将兵属性验证!BK108</f>
        <v>11404085590.629068</v>
      </c>
      <c r="L108" s="1">
        <f>中r将兵属性验证!BU108</f>
        <v>13226308083.731482</v>
      </c>
      <c r="N108" s="1">
        <v>102</v>
      </c>
      <c r="O108" s="1">
        <f>大r将兵属性验证!BK108</f>
        <v>24358110670.203873</v>
      </c>
      <c r="P108" s="1">
        <f>大r将兵属性验证!BU108</f>
        <v>37604366437.419197</v>
      </c>
      <c r="R108" s="1">
        <v>102</v>
      </c>
      <c r="S108" s="1">
        <f>超r将兵属性验证!BK108</f>
        <v>59866062896.456299</v>
      </c>
      <c r="T108" s="1">
        <f>超r将兵属性验证!BU108</f>
        <v>160126099989.26642</v>
      </c>
      <c r="X108" s="15">
        <v>102</v>
      </c>
      <c r="Y108" s="1">
        <f t="shared" si="8"/>
        <v>1.5921750735616771</v>
      </c>
      <c r="Z108" s="1">
        <f t="shared" si="9"/>
        <v>1.5921750735616771</v>
      </c>
      <c r="AA108" s="1">
        <f>'[1]资源-钻石'!$U105/'[1]资源-钻石'!$T105</f>
        <v>1.3877936306430376</v>
      </c>
      <c r="AB108" s="1">
        <f>Z108/[18]实力验证!Z108</f>
        <v>1.2754609757625233</v>
      </c>
      <c r="AC108" s="15">
        <v>102</v>
      </c>
      <c r="AD108" s="1">
        <f t="shared" si="10"/>
        <v>2.8142220967840785</v>
      </c>
      <c r="AE108" s="1">
        <f t="shared" si="11"/>
        <v>2.8142220967840785</v>
      </c>
      <c r="AF108" s="1">
        <f>'[1]资源-钻石'!$V105/'[1]资源-钻石'!$T105</f>
        <v>2.2892261149113908</v>
      </c>
      <c r="AG108" s="1">
        <f>AE108/[18]实力验证!AE108</f>
        <v>1.6744091630907805</v>
      </c>
      <c r="AH108" s="15">
        <v>102</v>
      </c>
      <c r="AI108" s="1">
        <f t="shared" si="12"/>
        <v>7.0797151906374305</v>
      </c>
      <c r="AJ108" s="1">
        <f t="shared" si="13"/>
        <v>7.0797151906374305</v>
      </c>
      <c r="AK108" s="1">
        <f>'[1]资源-钻石'!$W105/'[1]资源-钻石'!$T105</f>
        <v>5.9476894915653933</v>
      </c>
      <c r="AL108" s="1">
        <f>AJ108/[18]实力验证!AJ108</f>
        <v>2.4951607670899643</v>
      </c>
      <c r="AM108" s="15">
        <v>102</v>
      </c>
      <c r="AN108" s="1">
        <f t="shared" si="14"/>
        <v>25.135887558175469</v>
      </c>
      <c r="AO108" s="1">
        <f t="shared" si="15"/>
        <v>25.135887558175469</v>
      </c>
      <c r="AP108" s="1">
        <f>'[1]资源-钻石'!$X105/'[1]资源-钻石'!$T105</f>
        <v>14.055071340632889</v>
      </c>
      <c r="AQ108" s="1">
        <f>AO108/[18]实力验证!AO108</f>
        <v>5.0060924400395876</v>
      </c>
    </row>
    <row r="109" spans="2:43" x14ac:dyDescent="0.15">
      <c r="B109" s="1">
        <v>103</v>
      </c>
      <c r="C109" s="1">
        <f>非r将兵属性验证!BK109</f>
        <v>5490509460.5712891</v>
      </c>
      <c r="D109" s="1">
        <f>非r将兵属性验证!BU109</f>
        <v>3386539877.0881886</v>
      </c>
      <c r="F109" s="1">
        <v>103</v>
      </c>
      <c r="G109" s="1">
        <f>小r将兵属性验证!BK109</f>
        <v>7294353143.0519524</v>
      </c>
      <c r="H109" s="1">
        <f>小r将兵属性验证!BU109</f>
        <v>6880587450.4699354</v>
      </c>
      <c r="J109" s="1">
        <v>103</v>
      </c>
      <c r="K109" s="1">
        <f>中r将兵属性验证!BK109</f>
        <v>11533062894.902145</v>
      </c>
      <c r="L109" s="1">
        <f>中r将兵属性验证!BU109</f>
        <v>13449825941.756199</v>
      </c>
      <c r="N109" s="1">
        <v>103</v>
      </c>
      <c r="O109" s="1">
        <f>大r将兵属性验证!BK109</f>
        <v>24674576999.263783</v>
      </c>
      <c r="P109" s="1">
        <f>大r将兵属性验证!BU109</f>
        <v>38320084671.443756</v>
      </c>
      <c r="R109" s="1">
        <v>103</v>
      </c>
      <c r="S109" s="1">
        <f>超r将兵属性验证!BK109</f>
        <v>60421704450.837051</v>
      </c>
      <c r="T109" s="1">
        <f>超r将兵属性验证!BU109</f>
        <v>162917366075.56964</v>
      </c>
      <c r="X109" s="15">
        <v>103</v>
      </c>
      <c r="Y109" s="1">
        <f t="shared" si="8"/>
        <v>1.5968076839887491</v>
      </c>
      <c r="Z109" s="1">
        <f t="shared" si="9"/>
        <v>1.5968076839887491</v>
      </c>
      <c r="AA109" s="1">
        <f>'[1]资源-钻石'!$U106/'[1]资源-钻石'!$T106</f>
        <v>1.3885050121405298</v>
      </c>
      <c r="AB109" s="1">
        <f>Z109/[18]实力验证!Z109</f>
        <v>1.278423063243137</v>
      </c>
      <c r="AC109" s="15">
        <v>103</v>
      </c>
      <c r="AD109" s="1">
        <f t="shared" si="10"/>
        <v>2.8143235309814481</v>
      </c>
      <c r="AE109" s="1">
        <f t="shared" si="11"/>
        <v>2.8143235309814481</v>
      </c>
      <c r="AF109" s="1">
        <f>'[1]资源-钻石'!$V106/'[1]资源-钻石'!$T106</f>
        <v>2.2918937955269865</v>
      </c>
      <c r="AG109" s="1">
        <f>AE109/[18]实力验证!AE109</f>
        <v>1.674752131225878</v>
      </c>
      <c r="AH109" s="15">
        <v>103</v>
      </c>
      <c r="AI109" s="1">
        <f t="shared" si="12"/>
        <v>7.0963514197744342</v>
      </c>
      <c r="AJ109" s="1">
        <f t="shared" si="13"/>
        <v>7.0963514197744342</v>
      </c>
      <c r="AK109" s="1">
        <f>'[1]资源-钻石'!$W106/'[1]资源-钻石'!$T106</f>
        <v>5.9591012364209952</v>
      </c>
      <c r="AL109" s="1">
        <f>AJ109/[18]实力验证!AJ109</f>
        <v>2.4986313533480278</v>
      </c>
      <c r="AM109" s="15">
        <v>103</v>
      </c>
      <c r="AN109" s="1">
        <f t="shared" si="14"/>
        <v>25.159156160023354</v>
      </c>
      <c r="AO109" s="1">
        <f t="shared" si="15"/>
        <v>25.159156160023354</v>
      </c>
      <c r="AP109" s="1">
        <f>'[1]资源-钻石'!$X106/'[1]资源-钻石'!$T106</f>
        <v>14.086194281148169</v>
      </c>
      <c r="AQ109" s="1">
        <f>AO109/[18]实力验证!AO109</f>
        <v>5.0406223448160006</v>
      </c>
    </row>
    <row r="110" spans="2:43" x14ac:dyDescent="0.15">
      <c r="B110" s="1">
        <v>104</v>
      </c>
      <c r="C110" s="1">
        <f>非r将兵属性验证!BK110</f>
        <v>5556013412.5501556</v>
      </c>
      <c r="D110" s="1">
        <f>非r将兵属性验证!BU110</f>
        <v>3447143963.9924054</v>
      </c>
      <c r="F110" s="1">
        <v>104</v>
      </c>
      <c r="G110" s="1">
        <f>小r将兵属性验证!BK110</f>
        <v>7380232429.5316792</v>
      </c>
      <c r="H110" s="1">
        <f>小r将兵属性验证!BU110</f>
        <v>7039573933.4161911</v>
      </c>
      <c r="J110" s="1">
        <v>104</v>
      </c>
      <c r="K110" s="1">
        <f>中r将兵属性验证!BK110</f>
        <v>11663884883.470121</v>
      </c>
      <c r="L110" s="1">
        <f>中r将兵属性验证!BU110</f>
        <v>13686626728.73667</v>
      </c>
      <c r="N110" s="1">
        <v>104</v>
      </c>
      <c r="O110" s="1">
        <f>大r将兵属性验证!BK110</f>
        <v>24991043328.323692</v>
      </c>
      <c r="P110" s="1">
        <f>大r将兵属性验证!BU110</f>
        <v>39035802905.468315</v>
      </c>
      <c r="R110" s="1">
        <v>104</v>
      </c>
      <c r="S110" s="1">
        <f>超r将兵属性验证!BK110</f>
        <v>60910486167.396301</v>
      </c>
      <c r="T110" s="1">
        <f>超r将兵属性验证!BU110</f>
        <v>165812482745.1911</v>
      </c>
      <c r="X110" s="15">
        <v>104</v>
      </c>
      <c r="Y110" s="1">
        <f t="shared" si="8"/>
        <v>1.6016388206784229</v>
      </c>
      <c r="Z110" s="1">
        <f t="shared" si="9"/>
        <v>1.6016388206784229</v>
      </c>
      <c r="AA110" s="1">
        <f>'[1]资源-钻石'!$U107/'[1]资源-钻石'!$T107</f>
        <v>1.3892063335178793</v>
      </c>
      <c r="AB110" s="1">
        <f>Z110/[18]实力验证!Z110</f>
        <v>1.2820551536636673</v>
      </c>
      <c r="AC110" s="15">
        <v>104</v>
      </c>
      <c r="AD110" s="1">
        <f t="shared" si="10"/>
        <v>2.8157356971518395</v>
      </c>
      <c r="AE110" s="1">
        <f t="shared" si="11"/>
        <v>2.8157356971518395</v>
      </c>
      <c r="AF110" s="1">
        <f>'[1]资源-钻石'!$V107/'[1]资源-钻石'!$T107</f>
        <v>2.2945237506920471</v>
      </c>
      <c r="AG110" s="1">
        <f>AE110/[18]实力验证!AE110</f>
        <v>1.6744571741974728</v>
      </c>
      <c r="AH110" s="15">
        <v>104</v>
      </c>
      <c r="AI110" s="1">
        <f t="shared" si="12"/>
        <v>7.1115991374994634</v>
      </c>
      <c r="AJ110" s="1">
        <f t="shared" si="13"/>
        <v>7.1115991374994634</v>
      </c>
      <c r="AK110" s="1">
        <f>'[1]资源-钻石'!$W107/'[1]资源-钻石'!$T107</f>
        <v>5.970351600182644</v>
      </c>
      <c r="AL110" s="1">
        <f>AJ110/[18]实力验证!AJ110</f>
        <v>2.5015200920594385</v>
      </c>
      <c r="AM110" s="15">
        <v>104</v>
      </c>
      <c r="AN110" s="1">
        <f t="shared" si="14"/>
        <v>25.182606437971067</v>
      </c>
      <c r="AO110" s="1">
        <f t="shared" si="15"/>
        <v>25.182606437971067</v>
      </c>
      <c r="AP110" s="1">
        <f>'[1]资源-钻石'!$X107/'[1]资源-钻石'!$T107</f>
        <v>14.116877091407211</v>
      </c>
      <c r="AQ110" s="1">
        <f>AO110/[18]实力验证!AO110</f>
        <v>5.0806806220650973</v>
      </c>
    </row>
    <row r="111" spans="2:43" x14ac:dyDescent="0.15">
      <c r="B111" s="1">
        <v>105</v>
      </c>
      <c r="C111" s="1">
        <f>非r将兵属性验证!BK111</f>
        <v>5621517364.5290213</v>
      </c>
      <c r="D111" s="1">
        <f>非r将兵属性验证!BU111</f>
        <v>3507748050.8966222</v>
      </c>
      <c r="F111" s="1">
        <v>105</v>
      </c>
      <c r="G111" s="1">
        <f>小r将兵属性验证!BK111</f>
        <v>7466111716.011405</v>
      </c>
      <c r="H111" s="1">
        <f>小r将兵属性验证!BU111</f>
        <v>7198560416.3624458</v>
      </c>
      <c r="J111" s="1">
        <v>105</v>
      </c>
      <c r="K111" s="1">
        <f>中r将兵属性验证!BK111</f>
        <v>11795569476.618729</v>
      </c>
      <c r="L111" s="1">
        <f>中r将兵属性验证!BU111</f>
        <v>13929638830.787754</v>
      </c>
      <c r="N111" s="1">
        <v>105</v>
      </c>
      <c r="O111" s="1">
        <f>大r将兵属性验证!BK111</f>
        <v>25307509657.383602</v>
      </c>
      <c r="P111" s="1">
        <f>大r将兵属性验证!BU111</f>
        <v>39751521139.492874</v>
      </c>
      <c r="R111" s="1">
        <v>105</v>
      </c>
      <c r="S111" s="1">
        <f>超r将兵属性验证!BK111</f>
        <v>61399267883.955551</v>
      </c>
      <c r="T111" s="1">
        <f>超r将兵属性验证!BU111</f>
        <v>168707599414.81259</v>
      </c>
      <c r="X111" s="15">
        <v>105</v>
      </c>
      <c r="Y111" s="1">
        <f t="shared" si="8"/>
        <v>1.6063364865693441</v>
      </c>
      <c r="Z111" s="1">
        <f t="shared" si="9"/>
        <v>1.6063364865693441</v>
      </c>
      <c r="AA111" s="1">
        <f>'[1]资源-钻石'!$U108/'[1]资源-钻石'!$T108</f>
        <v>1.389897806677064</v>
      </c>
      <c r="AB111" s="1">
        <f>Z111/[18]实力验证!Z111</f>
        <v>1.2855838968420095</v>
      </c>
      <c r="AC111" s="15">
        <v>105</v>
      </c>
      <c r="AD111" s="1">
        <f t="shared" si="10"/>
        <v>2.8178837109871746</v>
      </c>
      <c r="AE111" s="1">
        <f t="shared" si="11"/>
        <v>2.8178837109871746</v>
      </c>
      <c r="AF111" s="1">
        <f>'[1]资源-钻石'!$V108/'[1]资源-钻石'!$T108</f>
        <v>2.2971167750389894</v>
      </c>
      <c r="AG111" s="1">
        <f>AE111/[18]实力验证!AE111</f>
        <v>1.6740125425381744</v>
      </c>
      <c r="AH111" s="15">
        <v>105</v>
      </c>
      <c r="AI111" s="1">
        <f t="shared" si="12"/>
        <v>7.126425603416763</v>
      </c>
      <c r="AJ111" s="1">
        <f t="shared" si="13"/>
        <v>7.126425603416763</v>
      </c>
      <c r="AK111" s="1">
        <f>'[1]资源-钻石'!$W108/'[1]资源-钻石'!$T108</f>
        <v>5.981443982111232</v>
      </c>
      <c r="AL111" s="1">
        <f>AJ111/[18]实力验证!AJ111</f>
        <v>2.5043054850859772</v>
      </c>
      <c r="AM111" s="15">
        <v>105</v>
      </c>
      <c r="AN111" s="1">
        <f t="shared" si="14"/>
        <v>25.205408850306672</v>
      </c>
      <c r="AO111" s="1">
        <f t="shared" si="15"/>
        <v>25.205408850306672</v>
      </c>
      <c r="AP111" s="1">
        <f>'[1]资源-钻石'!$X108/'[1]资源-钻石'!$T108</f>
        <v>14.147129042121541</v>
      </c>
      <c r="AQ111" s="1">
        <f>AO111/[18]实力验证!AO111</f>
        <v>5.1204376282806185</v>
      </c>
    </row>
    <row r="112" spans="2:43" x14ac:dyDescent="0.15">
      <c r="B112" s="1">
        <v>106</v>
      </c>
      <c r="C112" s="1">
        <f>非r将兵属性验证!BK112</f>
        <v>5687021316.5078869</v>
      </c>
      <c r="D112" s="1">
        <f>非r将兵属性验证!BU112</f>
        <v>3568352137.8008389</v>
      </c>
      <c r="F112" s="1">
        <v>106</v>
      </c>
      <c r="G112" s="1">
        <f>小r将兵属性验证!BK112</f>
        <v>7551991002.4911318</v>
      </c>
      <c r="H112" s="1">
        <f>小r将兵属性验证!BU112</f>
        <v>7357546899.3087015</v>
      </c>
      <c r="J112" s="1">
        <v>106</v>
      </c>
      <c r="K112" s="1">
        <f>中r将兵属性验证!BK112</f>
        <v>11927254069.767338</v>
      </c>
      <c r="L112" s="1">
        <f>中r将兵属性验证!BU112</f>
        <v>14172650932.838839</v>
      </c>
      <c r="N112" s="1">
        <v>106</v>
      </c>
      <c r="O112" s="1">
        <f>大r将兵属性验证!BK112</f>
        <v>25623975986.443512</v>
      </c>
      <c r="P112" s="1">
        <f>大r将兵属性验证!BU112</f>
        <v>40467239373.517433</v>
      </c>
      <c r="R112" s="1">
        <v>106</v>
      </c>
      <c r="S112" s="1">
        <f>超r将兵属性验证!BK112</f>
        <v>61888049600.514801</v>
      </c>
      <c r="T112" s="1">
        <f>超r将兵属性验证!BU112</f>
        <v>171602716084.43408</v>
      </c>
      <c r="X112" s="48">
        <v>106</v>
      </c>
      <c r="Y112" s="1">
        <f t="shared" si="8"/>
        <v>1.6109061374351006</v>
      </c>
      <c r="Z112" s="1">
        <f t="shared" si="9"/>
        <v>1.6109061374351006</v>
      </c>
      <c r="AA112" s="1">
        <f>'[1]资源-钻石'!$U109/'[1]资源-钻石'!$T109</f>
        <v>1.3905796376103403</v>
      </c>
      <c r="AB112" s="1">
        <f>Z112/[18]实力验证!Z112</f>
        <v>1.2890136082257428</v>
      </c>
      <c r="AC112" s="48">
        <v>106</v>
      </c>
      <c r="AD112" s="1">
        <f t="shared" si="10"/>
        <v>2.8199731897858413</v>
      </c>
      <c r="AE112" s="1">
        <f t="shared" si="11"/>
        <v>2.8199731897858413</v>
      </c>
      <c r="AF112" s="1">
        <f>'[1]资源-钻石'!$V109/'[1]资源-钻石'!$T109</f>
        <v>2.2996736410387761</v>
      </c>
      <c r="AG112" s="1">
        <f>AE112/[18]实力验证!AE112</f>
        <v>1.6735686790675068</v>
      </c>
      <c r="AH112" s="48">
        <v>106</v>
      </c>
      <c r="AI112" s="1">
        <f t="shared" si="12"/>
        <v>7.1408480366821925</v>
      </c>
      <c r="AJ112" s="1">
        <f t="shared" si="13"/>
        <v>7.1408480366821925</v>
      </c>
      <c r="AK112" s="1">
        <f>'[1]资源-钻石'!$W109/'[1]资源-钻石'!$T109</f>
        <v>5.9923816866658752</v>
      </c>
      <c r="AL112" s="1">
        <f>AJ112/[18]实力验证!AJ112</f>
        <v>2.5069925234689556</v>
      </c>
      <c r="AM112" s="48">
        <v>106</v>
      </c>
      <c r="AN112" s="1">
        <f t="shared" si="14"/>
        <v>25.227589879287923</v>
      </c>
      <c r="AO112" s="1">
        <f t="shared" si="15"/>
        <v>25.227589879287923</v>
      </c>
      <c r="AP112" s="1">
        <f>'[1]资源-钻石'!$X109/'[1]资源-钻石'!$T109</f>
        <v>14.176959145452388</v>
      </c>
      <c r="AQ112" s="1">
        <f>AO112/[18]实力验证!AO112</f>
        <v>5.1598977748354118</v>
      </c>
    </row>
    <row r="113" spans="2:43" x14ac:dyDescent="0.15">
      <c r="B113" s="1">
        <v>107</v>
      </c>
      <c r="C113" s="1">
        <f>非r将兵属性验证!BK113</f>
        <v>5752525268.4867525</v>
      </c>
      <c r="D113" s="1">
        <f>非r将兵属性验证!BU113</f>
        <v>3628956224.7050557</v>
      </c>
      <c r="F113" s="1">
        <v>107</v>
      </c>
      <c r="G113" s="1">
        <f>小r将兵属性验证!BK113</f>
        <v>7637870288.9708586</v>
      </c>
      <c r="H113" s="1">
        <f>小r将兵属性验证!BU113</f>
        <v>7516533382.2549562</v>
      </c>
      <c r="J113" s="1">
        <v>107</v>
      </c>
      <c r="K113" s="1">
        <f>中r将兵属性验证!BK113</f>
        <v>12058938662.915945</v>
      </c>
      <c r="L113" s="1">
        <f>中r将兵属性验证!BU113</f>
        <v>14415663034.889923</v>
      </c>
      <c r="N113" s="1">
        <v>107</v>
      </c>
      <c r="O113" s="1">
        <f>大r将兵属性验证!BK113</f>
        <v>25940442315.503422</v>
      </c>
      <c r="P113" s="1">
        <f>大r将兵属性验证!BU113</f>
        <v>41182957607.541992</v>
      </c>
      <c r="R113" s="1">
        <v>107</v>
      </c>
      <c r="S113" s="1">
        <f>超r将兵属性验证!BK113</f>
        <v>62376831317.074051</v>
      </c>
      <c r="T113" s="1">
        <f>超r将兵属性验证!BU113</f>
        <v>174497832754.05557</v>
      </c>
      <c r="X113" s="48">
        <v>107</v>
      </c>
      <c r="Y113" s="1">
        <f t="shared" si="8"/>
        <v>1.6153529356982099</v>
      </c>
      <c r="Z113" s="1">
        <f t="shared" si="9"/>
        <v>1.6153529356982099</v>
      </c>
      <c r="AA113" s="1">
        <f>'[1]资源-钻石'!$U110/'[1]资源-钻石'!$T110</f>
        <v>1.3912520266048376</v>
      </c>
      <c r="AB113" s="1">
        <f>Z113/[18]实力验证!Z113</f>
        <v>1.2923483675842513</v>
      </c>
      <c r="AC113" s="48">
        <v>107</v>
      </c>
      <c r="AD113" s="1">
        <f t="shared" si="10"/>
        <v>2.8220064940722454</v>
      </c>
      <c r="AE113" s="1">
        <f t="shared" si="11"/>
        <v>2.8220064940722454</v>
      </c>
      <c r="AF113" s="1">
        <f>'[1]资源-钻石'!$V110/'[1]资源-钻石'!$T110</f>
        <v>2.3021950997681415</v>
      </c>
      <c r="AG113" s="1">
        <f>AE113/[18]实力验证!AE113</f>
        <v>1.6731259203387625</v>
      </c>
      <c r="AH113" s="48">
        <v>107</v>
      </c>
      <c r="AI113" s="1">
        <f t="shared" si="12"/>
        <v>7.1548827305961451</v>
      </c>
      <c r="AJ113" s="1">
        <f t="shared" si="13"/>
        <v>7.1548827305961451</v>
      </c>
      <c r="AK113" s="1">
        <f>'[1]资源-钻石'!$W110/'[1]资源-钻石'!$T110</f>
        <v>6.0031679267859381</v>
      </c>
      <c r="AL113" s="1">
        <f>AJ113/[18]实力验证!AJ113</f>
        <v>2.5095858969477702</v>
      </c>
      <c r="AM113" s="48">
        <v>107</v>
      </c>
      <c r="AN113" s="1">
        <f t="shared" si="14"/>
        <v>25.249174583250081</v>
      </c>
      <c r="AO113" s="1">
        <f t="shared" si="15"/>
        <v>25.249174583250081</v>
      </c>
      <c r="AP113" s="1">
        <f>'[1]资源-钻石'!$X110/'[1]资源-钻石'!$T110</f>
        <v>14.20637616396165</v>
      </c>
      <c r="AQ113" s="1">
        <f>AO113/[18]实力验证!AO113</f>
        <v>5.199065338990426</v>
      </c>
    </row>
    <row r="114" spans="2:43" x14ac:dyDescent="0.15">
      <c r="B114" s="1">
        <v>108</v>
      </c>
      <c r="C114" s="1">
        <f>非r将兵属性验证!BK114</f>
        <v>5818029220.4656181</v>
      </c>
      <c r="D114" s="1">
        <f>非r将兵属性验证!BU114</f>
        <v>3689560311.609272</v>
      </c>
      <c r="F114" s="1">
        <v>108</v>
      </c>
      <c r="G114" s="1">
        <f>小r将兵属性验证!BK114</f>
        <v>7723749575.4505844</v>
      </c>
      <c r="H114" s="1">
        <f>小r将兵属性验证!BU114</f>
        <v>7675519865.2012119</v>
      </c>
      <c r="J114" s="1">
        <v>108</v>
      </c>
      <c r="K114" s="1">
        <f>中r将兵属性验证!BK114</f>
        <v>12190623256.064554</v>
      </c>
      <c r="L114" s="1">
        <f>中r将兵属性验证!BU114</f>
        <v>14658675136.941008</v>
      </c>
      <c r="N114" s="1">
        <v>108</v>
      </c>
      <c r="O114" s="1">
        <f>大r将兵属性验证!BK114</f>
        <v>26268529253.113552</v>
      </c>
      <c r="P114" s="1">
        <f>大r将兵属性验证!BU114</f>
        <v>41931056894.459953</v>
      </c>
      <c r="R114" s="1">
        <v>108</v>
      </c>
      <c r="S114" s="1">
        <f>超r将兵属性验证!BK114</f>
        <v>62865613033.633301</v>
      </c>
      <c r="T114" s="1">
        <f>超r将兵属性验证!BU114</f>
        <v>177392949423.67706</v>
      </c>
      <c r="X114" s="48">
        <v>108</v>
      </c>
      <c r="Y114" s="1">
        <f t="shared" si="8"/>
        <v>1.6196817698850672</v>
      </c>
      <c r="Z114" s="1">
        <f t="shared" si="9"/>
        <v>1.6196817698850672</v>
      </c>
      <c r="AA114" s="1">
        <f>'[1]资源-钻石'!$U111/'[1]资源-钻石'!$T111</f>
        <v>1.3919151684387094</v>
      </c>
      <c r="AB114" s="1">
        <f>Z114/[18]实力验证!Z114</f>
        <v>1.2955920348191372</v>
      </c>
      <c r="AC114" s="48">
        <v>108</v>
      </c>
      <c r="AD114" s="1">
        <f t="shared" si="10"/>
        <v>2.8239858591314366</v>
      </c>
      <c r="AE114" s="1">
        <f t="shared" si="11"/>
        <v>2.8239858591314366</v>
      </c>
      <c r="AF114" s="1">
        <f>'[1]资源-钻石'!$V111/'[1]资源-钻石'!$T111</f>
        <v>2.3046818816451609</v>
      </c>
      <c r="AG114" s="1">
        <f>AE114/[18]实力验证!AE114</f>
        <v>1.6726845693474346</v>
      </c>
      <c r="AH114" s="48">
        <v>108</v>
      </c>
      <c r="AI114" s="1">
        <f t="shared" si="12"/>
        <v>7.1731731704965558</v>
      </c>
      <c r="AJ114" s="1">
        <f t="shared" si="13"/>
        <v>7.1731731704965558</v>
      </c>
      <c r="AK114" s="1">
        <f>'[1]资源-钻石'!$W111/'[1]资源-钻石'!$T111</f>
        <v>6.0138058270376318</v>
      </c>
      <c r="AL114" s="1">
        <f>AJ114/[18]实力验证!AJ114</f>
        <v>2.5134847333134354</v>
      </c>
      <c r="AM114" s="48">
        <v>108</v>
      </c>
      <c r="AN114" s="1">
        <f t="shared" si="14"/>
        <v>25.270186691040028</v>
      </c>
      <c r="AO114" s="1">
        <f t="shared" si="15"/>
        <v>25.270186691040028</v>
      </c>
      <c r="AP114" s="1">
        <f>'[1]资源-钻石'!$X111/'[1]资源-钻石'!$T111</f>
        <v>14.235388619193541</v>
      </c>
      <c r="AQ114" s="1">
        <f>AO114/[18]实力验证!AO114</f>
        <v>5.2379444711136047</v>
      </c>
    </row>
    <row r="115" spans="2:43" x14ac:dyDescent="0.15">
      <c r="B115" s="1">
        <v>109</v>
      </c>
      <c r="C115" s="1">
        <f>非r将兵属性验证!BK115</f>
        <v>5883533172.4444847</v>
      </c>
      <c r="D115" s="1">
        <f>非r将兵属性验证!BU115</f>
        <v>3750164398.5134888</v>
      </c>
      <c r="F115" s="1">
        <v>109</v>
      </c>
      <c r="G115" s="1">
        <f>小r将兵属性验证!BK115</f>
        <v>7809628861.9303112</v>
      </c>
      <c r="H115" s="1">
        <f>小r将兵属性验证!BU115</f>
        <v>7834506348.1474667</v>
      </c>
      <c r="J115" s="1">
        <v>109</v>
      </c>
      <c r="K115" s="1">
        <f>中r将兵属性验证!BK115</f>
        <v>12322307849.213161</v>
      </c>
      <c r="L115" s="1">
        <f>中r将兵属性验证!BU115</f>
        <v>14901687238.992092</v>
      </c>
      <c r="N115" s="1">
        <v>109</v>
      </c>
      <c r="O115" s="1">
        <f>大r将兵属性验证!BK115</f>
        <v>26605058650.746635</v>
      </c>
      <c r="P115" s="1">
        <f>大r将兵属性验证!BU115</f>
        <v>42702681261.271317</v>
      </c>
      <c r="R115" s="1">
        <v>109</v>
      </c>
      <c r="S115" s="1">
        <f>超r将兵属性验证!BK115</f>
        <v>63353688258.619667</v>
      </c>
      <c r="T115" s="1">
        <f>超r将兵属性验证!BU115</f>
        <v>180298045167.1474</v>
      </c>
      <c r="X115" s="48">
        <v>109</v>
      </c>
      <c r="Y115" s="1">
        <f t="shared" si="8"/>
        <v>1.6238972725528613</v>
      </c>
      <c r="Z115" s="1">
        <f t="shared" si="9"/>
        <v>1.6238972725528613</v>
      </c>
      <c r="AA115" s="1">
        <f>'[1]资源-钻石'!$U112/'[1]资源-钻石'!$T112</f>
        <v>1.3925692525692481</v>
      </c>
      <c r="AB115" s="1">
        <f>Z115/[18]实力验证!Z115</f>
        <v>1.298748264522237</v>
      </c>
      <c r="AC115" s="48">
        <v>109</v>
      </c>
      <c r="AD115" s="1">
        <f t="shared" si="10"/>
        <v>2.825913403206211</v>
      </c>
      <c r="AE115" s="1">
        <f t="shared" si="11"/>
        <v>2.825913403206211</v>
      </c>
      <c r="AF115" s="1">
        <f>'[1]资源-钻石'!$V112/'[1]资源-钻石'!$T112</f>
        <v>2.3071346971346807</v>
      </c>
      <c r="AG115" s="1">
        <f>AE115/[18]实力验证!AE115</f>
        <v>1.6722448985573017</v>
      </c>
      <c r="AH115" s="48">
        <v>109</v>
      </c>
      <c r="AI115" s="1">
        <f t="shared" si="12"/>
        <v>7.1943030598090481</v>
      </c>
      <c r="AJ115" s="1">
        <f t="shared" si="13"/>
        <v>7.1943030598090481</v>
      </c>
      <c r="AK115" s="1">
        <f>'[1]资源-钻石'!$W112/'[1]资源-钻石'!$T112</f>
        <v>6.024298426631689</v>
      </c>
      <c r="AL115" s="1">
        <f>AJ115/[18]实力验证!AJ115</f>
        <v>2.5182553992799432</v>
      </c>
      <c r="AM115" s="48">
        <v>109</v>
      </c>
      <c r="AN115" s="1">
        <f t="shared" si="14"/>
        <v>25.291611204433767</v>
      </c>
      <c r="AO115" s="1">
        <f t="shared" si="15"/>
        <v>25.291611204433767</v>
      </c>
      <c r="AP115" s="1">
        <f>'[1]资源-钻石'!$X112/'[1]资源-钻石'!$T112</f>
        <v>14.264004799904608</v>
      </c>
      <c r="AQ115" s="1">
        <f>AO115/[18]实力验证!AO115</f>
        <v>5.2767400167054239</v>
      </c>
    </row>
    <row r="116" spans="2:43" x14ac:dyDescent="0.15">
      <c r="B116" s="1">
        <v>110</v>
      </c>
      <c r="C116" s="1">
        <f>非r将兵属性验证!BK116</f>
        <v>5949037124.4233503</v>
      </c>
      <c r="D116" s="1">
        <f>非r将兵属性验证!BU116</f>
        <v>3810768485.4177055</v>
      </c>
      <c r="F116" s="1">
        <v>110</v>
      </c>
      <c r="G116" s="1">
        <f>小r将兵属性验证!BK116</f>
        <v>7895628230.1324253</v>
      </c>
      <c r="H116" s="1">
        <f>小r将兵属性验证!BU116</f>
        <v>7992689039.6284218</v>
      </c>
      <c r="J116" s="1">
        <v>110</v>
      </c>
      <c r="K116" s="1">
        <f>中r将兵属性验证!BK116</f>
        <v>12453992442.361771</v>
      </c>
      <c r="L116" s="1">
        <f>中r将兵属性验证!BU116</f>
        <v>15144699341.043175</v>
      </c>
      <c r="N116" s="1">
        <v>110</v>
      </c>
      <c r="O116" s="1">
        <f>大r将兵属性验证!BK116</f>
        <v>26941588048.379723</v>
      </c>
      <c r="P116" s="1">
        <f>大r将兵属性验证!BU116</f>
        <v>43474305628.082672</v>
      </c>
      <c r="R116" s="1">
        <v>110</v>
      </c>
      <c r="S116" s="1">
        <f>超r将兵属性验证!BK116</f>
        <v>63829115088.023941</v>
      </c>
      <c r="T116" s="1">
        <f>超r将兵属性验证!BU116</f>
        <v>183381797356.67969</v>
      </c>
      <c r="X116" s="48">
        <v>110</v>
      </c>
      <c r="Y116" s="1">
        <f t="shared" si="8"/>
        <v>1.6279337832036591</v>
      </c>
      <c r="Z116" s="1">
        <f t="shared" si="9"/>
        <v>1.6279337832036591</v>
      </c>
      <c r="AA116" s="1">
        <f>'[1]资源-钻石'!$U113/'[1]资源-钻石'!$T113</f>
        <v>1.3932144633133441</v>
      </c>
      <c r="AB116" s="1">
        <f>Z116/[18]实力验证!Z116</f>
        <v>1.3017356214178772</v>
      </c>
      <c r="AC116" s="48">
        <v>110</v>
      </c>
      <c r="AD116" s="1">
        <f t="shared" si="10"/>
        <v>2.8277911350587241</v>
      </c>
      <c r="AE116" s="1">
        <f t="shared" si="11"/>
        <v>2.8277911350587241</v>
      </c>
      <c r="AF116" s="1">
        <f>'[1]资源-钻石'!$V113/'[1]资源-钻石'!$T113</f>
        <v>2.30955423742504</v>
      </c>
      <c r="AG116" s="1">
        <f>AE116/[18]实力验证!AE116</f>
        <v>1.6718071526398568</v>
      </c>
      <c r="AH116" s="48">
        <v>110</v>
      </c>
      <c r="AI116" s="1">
        <f t="shared" si="12"/>
        <v>7.2148869036346674</v>
      </c>
      <c r="AJ116" s="1">
        <f t="shared" si="13"/>
        <v>7.2148869036346674</v>
      </c>
      <c r="AK116" s="1">
        <f>'[1]资源-钻石'!$W113/'[1]资源-钻石'!$T113</f>
        <v>6.0346486823182266</v>
      </c>
      <c r="AL116" s="1">
        <f>AJ116/[18]实力验证!AJ116</f>
        <v>2.5228761302972318</v>
      </c>
      <c r="AM116" s="48">
        <v>110</v>
      </c>
      <c r="AN116" s="1">
        <f t="shared" si="14"/>
        <v>25.3294914189105</v>
      </c>
      <c r="AO116" s="1">
        <f t="shared" si="15"/>
        <v>25.3294914189105</v>
      </c>
      <c r="AP116" s="1">
        <f>'[1]资源-钻石'!$X113/'[1]资源-钻石'!$T113</f>
        <v>14.292232769958803</v>
      </c>
      <c r="AQ116" s="1">
        <f>AO116/[18]实力验证!AO116</f>
        <v>5.3188241690719389</v>
      </c>
    </row>
    <row r="117" spans="2:43" x14ac:dyDescent="0.15">
      <c r="B117" s="1">
        <v>111</v>
      </c>
      <c r="C117" s="1">
        <f>非r将兵属性验证!BK117</f>
        <v>6014142715.0310907</v>
      </c>
      <c r="D117" s="1">
        <f>非r将兵属性验证!BU117</f>
        <v>3873044828.4357944</v>
      </c>
      <c r="F117" s="1">
        <v>111</v>
      </c>
      <c r="G117" s="1">
        <f>小r将兵属性验证!BK117</f>
        <v>7985418973.367445</v>
      </c>
      <c r="H117" s="1">
        <f>小r将兵属性验证!BU117</f>
        <v>8125493390.1544609</v>
      </c>
      <c r="J117" s="1">
        <v>111</v>
      </c>
      <c r="K117" s="1">
        <f>中r将兵属性验证!BK117</f>
        <v>12583320333.199099</v>
      </c>
      <c r="L117" s="1">
        <f>中r将兵属性验证!BU117</f>
        <v>15391823936.947079</v>
      </c>
      <c r="N117" s="1">
        <v>111</v>
      </c>
      <c r="O117" s="1">
        <f>大r将兵属性验证!BK117</f>
        <v>27278117446.012806</v>
      </c>
      <c r="P117" s="1">
        <f>大r将兵属性验证!BU117</f>
        <v>44245929994.894035</v>
      </c>
      <c r="R117" s="1">
        <v>111</v>
      </c>
      <c r="S117" s="1">
        <f>超r将兵属性验证!BK117</f>
        <v>64304541917.428215</v>
      </c>
      <c r="T117" s="1">
        <f>超r将兵属性验证!BU117</f>
        <v>186465549546.21194</v>
      </c>
      <c r="X117" s="48">
        <v>111</v>
      </c>
      <c r="Y117" s="1">
        <f t="shared" si="8"/>
        <v>1.629473729783496</v>
      </c>
      <c r="Z117" s="1">
        <f t="shared" si="9"/>
        <v>1.629473729783496</v>
      </c>
      <c r="AA117" s="1">
        <f>'[1]资源-钻石'!$U114/'[1]资源-钻石'!$T114</f>
        <v>1.3938509800206489</v>
      </c>
      <c r="AB117" s="1">
        <f>Z117/[18]实力验证!Z117</f>
        <v>1.3017260909609161</v>
      </c>
      <c r="AC117" s="48">
        <v>111</v>
      </c>
      <c r="AD117" s="1">
        <f t="shared" si="10"/>
        <v>2.8294339666522457</v>
      </c>
      <c r="AE117" s="1">
        <f t="shared" si="11"/>
        <v>2.8294339666522457</v>
      </c>
      <c r="AF117" s="1">
        <f>'[1]资源-钻石'!$V114/'[1]资源-钻石'!$T114</f>
        <v>2.3119411750774335</v>
      </c>
      <c r="AG117" s="1">
        <f>AE117/[18]实力验证!AE117</f>
        <v>1.671244595934662</v>
      </c>
      <c r="AH117" s="48">
        <v>111</v>
      </c>
      <c r="AI117" s="1">
        <f t="shared" si="12"/>
        <v>7.2340134266156904</v>
      </c>
      <c r="AJ117" s="1">
        <f t="shared" si="13"/>
        <v>7.2340134266156904</v>
      </c>
      <c r="AK117" s="1">
        <f>'[1]资源-钻石'!$W114/'[1]资源-钻石'!$T114</f>
        <v>6.0448594711645756</v>
      </c>
      <c r="AL117" s="1">
        <f>AJ117/[18]实力验证!AJ117</f>
        <v>2.526830885531953</v>
      </c>
      <c r="AM117" s="48">
        <v>111</v>
      </c>
      <c r="AN117" s="1">
        <f t="shared" si="14"/>
        <v>25.363136924548424</v>
      </c>
      <c r="AO117" s="1">
        <f t="shared" si="15"/>
        <v>25.363136924548424</v>
      </c>
      <c r="AP117" s="1">
        <f>'[1]资源-钻石'!$X114/'[1]资源-钻石'!$T114</f>
        <v>14.320080375903387</v>
      </c>
      <c r="AQ117" s="1">
        <f>AO117/[18]实力验证!AO117</f>
        <v>5.3594745180568806</v>
      </c>
    </row>
    <row r="118" spans="2:43" x14ac:dyDescent="0.15">
      <c r="B118" s="1">
        <v>112</v>
      </c>
      <c r="C118" s="1">
        <f>非r将兵属性验证!BK118</f>
        <v>6078947208.0853672</v>
      </c>
      <c r="D118" s="1">
        <f>非r将兵属性验证!BU118</f>
        <v>3936585129.9125752</v>
      </c>
      <c r="F118" s="1">
        <v>112</v>
      </c>
      <c r="G118" s="1">
        <f>小r将兵属性验证!BK118</f>
        <v>8075209716.6024647</v>
      </c>
      <c r="H118" s="1">
        <f>小r将兵属性验证!BU118</f>
        <v>8258297740.6805</v>
      </c>
      <c r="J118" s="1">
        <v>112</v>
      </c>
      <c r="K118" s="1">
        <f>中r将兵属性验证!BK118</f>
        <v>12709375291.408882</v>
      </c>
      <c r="L118" s="1">
        <f>中r将兵属性验证!BU118</f>
        <v>15644659867.391222</v>
      </c>
      <c r="N118" s="1">
        <v>112</v>
      </c>
      <c r="O118" s="1">
        <f>大r将兵属性验证!BK118</f>
        <v>27614646843.645889</v>
      </c>
      <c r="P118" s="1">
        <f>大r将兵属性验证!BU118</f>
        <v>45017554361.705399</v>
      </c>
      <c r="R118" s="1">
        <v>112</v>
      </c>
      <c r="S118" s="1">
        <f>超r将兵属性验证!BK118</f>
        <v>64779968746.832489</v>
      </c>
      <c r="T118" s="1">
        <f>超r将兵属性验证!BU118</f>
        <v>189549301735.74423</v>
      </c>
      <c r="X118" s="48">
        <v>112</v>
      </c>
      <c r="Y118" s="1">
        <f t="shared" si="8"/>
        <v>1.6308177045482892</v>
      </c>
      <c r="Z118" s="1">
        <f t="shared" si="9"/>
        <v>1.6308177045482892</v>
      </c>
      <c r="AA118" s="1">
        <f>'[1]资源-钻石'!$U115/'[1]资源-钻石'!$T115</f>
        <v>1.3944789772397865</v>
      </c>
      <c r="AB118" s="1">
        <f>Z118/[18]实力验证!Z118</f>
        <v>1.3015075310096595</v>
      </c>
      <c r="AC118" s="48">
        <v>112</v>
      </c>
      <c r="AD118" s="1">
        <f t="shared" si="10"/>
        <v>2.8310063012055475</v>
      </c>
      <c r="AE118" s="1">
        <f t="shared" si="11"/>
        <v>2.8310063012055475</v>
      </c>
      <c r="AF118" s="1">
        <f>'[1]资源-钻石'!$V115/'[1]资源-钻石'!$T115</f>
        <v>2.3142961646492002</v>
      </c>
      <c r="AG118" s="1">
        <f>AE118/[18]实力验证!AE118</f>
        <v>1.6707291219770266</v>
      </c>
      <c r="AH118" s="48">
        <v>112</v>
      </c>
      <c r="AI118" s="1">
        <f t="shared" si="12"/>
        <v>7.2519561371482855</v>
      </c>
      <c r="AJ118" s="1">
        <f t="shared" si="13"/>
        <v>7.2519561371482855</v>
      </c>
      <c r="AK118" s="1">
        <f>'[1]资源-钻石'!$W115/'[1]资源-钻石'!$T115</f>
        <v>6.0549335932215778</v>
      </c>
      <c r="AL118" s="1">
        <f>AJ118/[18]实力验证!AJ118</f>
        <v>2.5302678016798708</v>
      </c>
      <c r="AM118" s="48">
        <v>112</v>
      </c>
      <c r="AN118" s="1">
        <f t="shared" si="14"/>
        <v>25.393485029016038</v>
      </c>
      <c r="AO118" s="1">
        <f t="shared" si="15"/>
        <v>25.393485029016038</v>
      </c>
      <c r="AP118" s="1">
        <f>'[1]资源-钻石'!$X115/'[1]资源-钻石'!$T115</f>
        <v>14.347555254240666</v>
      </c>
      <c r="AQ118" s="1">
        <f>AO118/[18]实力验证!AO118</f>
        <v>5.3989790310972339</v>
      </c>
    </row>
    <row r="119" spans="2:43" x14ac:dyDescent="0.15">
      <c r="B119" s="1">
        <v>113</v>
      </c>
      <c r="C119" s="1">
        <f>非r将兵属性验证!BK119</f>
        <v>6143751701.1396446</v>
      </c>
      <c r="D119" s="1">
        <f>非r将兵属性验证!BU119</f>
        <v>4000125431.3893561</v>
      </c>
      <c r="F119" s="1">
        <v>113</v>
      </c>
      <c r="G119" s="1">
        <f>小r将兵属性验证!BK119</f>
        <v>8165000459.8374844</v>
      </c>
      <c r="H119" s="1">
        <f>小r将兵属性验证!BU119</f>
        <v>8391102091.2065392</v>
      </c>
      <c r="J119" s="1">
        <v>113</v>
      </c>
      <c r="K119" s="1">
        <f>中r将兵属性验证!BK119</f>
        <v>12835430249.618666</v>
      </c>
      <c r="L119" s="1">
        <f>中r将兵属性验证!BU119</f>
        <v>15897495797.835363</v>
      </c>
      <c r="N119" s="1">
        <v>113</v>
      </c>
      <c r="O119" s="1">
        <f>大r将兵属性验证!BK119</f>
        <v>27951176241.278976</v>
      </c>
      <c r="P119" s="1">
        <f>大r将兵属性验证!BU119</f>
        <v>45789178728.516754</v>
      </c>
      <c r="R119" s="1">
        <v>113</v>
      </c>
      <c r="S119" s="1">
        <f>超r将兵属性验证!BK119</f>
        <v>65255395576.236755</v>
      </c>
      <c r="T119" s="1">
        <f>超r将兵属性验证!BU119</f>
        <v>192633053925.27649</v>
      </c>
      <c r="X119" s="48">
        <v>113</v>
      </c>
      <c r="Y119" s="1">
        <f t="shared" si="8"/>
        <v>1.6321276701935339</v>
      </c>
      <c r="Z119" s="1">
        <f t="shared" si="9"/>
        <v>1.6321276701935339</v>
      </c>
      <c r="AA119" s="1">
        <f>'[1]资源-钻石'!$U116/'[1]资源-钻石'!$T116</f>
        <v>1.3950986248779345</v>
      </c>
      <c r="AB119" s="1">
        <f>Z119/[18]实力验证!Z119</f>
        <v>1.3012862055391972</v>
      </c>
      <c r="AC119" s="48">
        <v>113</v>
      </c>
      <c r="AD119" s="1">
        <f t="shared" si="10"/>
        <v>2.8325388480223572</v>
      </c>
      <c r="AE119" s="1">
        <f t="shared" si="11"/>
        <v>2.8325388480223572</v>
      </c>
      <c r="AF119" s="1">
        <f>'[1]资源-钻石'!$V116/'[1]资源-钻石'!$T116</f>
        <v>2.3166198432922536</v>
      </c>
      <c r="AG119" s="1">
        <f>AE119/[18]实力验证!AE119</f>
        <v>1.6702178092646844</v>
      </c>
      <c r="AH119" s="48">
        <v>113</v>
      </c>
      <c r="AI119" s="1">
        <f t="shared" si="12"/>
        <v>7.2694448095519562</v>
      </c>
      <c r="AJ119" s="1">
        <f t="shared" si="13"/>
        <v>7.2694448095519562</v>
      </c>
      <c r="AK119" s="1">
        <f>'[1]资源-钻石'!$W116/'[1]资源-钻石'!$T116</f>
        <v>6.0648737740835292</v>
      </c>
      <c r="AL119" s="1">
        <f>AJ119/[18]实力验证!AJ119</f>
        <v>2.5335912550283077</v>
      </c>
      <c r="AM119" s="48">
        <v>113</v>
      </c>
      <c r="AN119" s="1">
        <f t="shared" si="14"/>
        <v>25.423065178355358</v>
      </c>
      <c r="AO119" s="1">
        <f t="shared" si="15"/>
        <v>25.423065178355358</v>
      </c>
      <c r="AP119" s="1">
        <f>'[1]资源-钻石'!$X116/'[1]资源-钻石'!$T116</f>
        <v>14.374664838409625</v>
      </c>
      <c r="AQ119" s="1">
        <f>AO119/[18]实力验证!AO119</f>
        <v>5.439781331658514</v>
      </c>
    </row>
    <row r="120" spans="2:43" x14ac:dyDescent="0.15">
      <c r="B120" s="1">
        <v>114</v>
      </c>
      <c r="C120" s="1">
        <f>非r将兵属性验证!BK120</f>
        <v>6208556194.193922</v>
      </c>
      <c r="D120" s="1">
        <f>非r将兵属性验证!BU120</f>
        <v>4063665732.866137</v>
      </c>
      <c r="F120" s="1">
        <v>114</v>
      </c>
      <c r="G120" s="1">
        <f>小r将兵属性验证!BK120</f>
        <v>8254791203.072504</v>
      </c>
      <c r="H120" s="1">
        <f>小r将兵属性验证!BU120</f>
        <v>8523906441.7325783</v>
      </c>
      <c r="J120" s="1">
        <v>114</v>
      </c>
      <c r="K120" s="1">
        <f>中r将兵属性验证!BK120</f>
        <v>12961485207.828449</v>
      </c>
      <c r="L120" s="1">
        <f>中r将兵属性验证!BU120</f>
        <v>16150331728.279505</v>
      </c>
      <c r="N120" s="1">
        <v>114</v>
      </c>
      <c r="O120" s="1">
        <f>大r将兵属性验证!BK120</f>
        <v>28287705638.91206</v>
      </c>
      <c r="P120" s="1">
        <f>大r将兵属性验证!BU120</f>
        <v>46560803095.328117</v>
      </c>
      <c r="R120" s="1">
        <v>114</v>
      </c>
      <c r="S120" s="1">
        <f>超r将兵属性验证!BK120</f>
        <v>65730822405.641029</v>
      </c>
      <c r="T120" s="1">
        <f>超r将兵属性验证!BU120</f>
        <v>195716806114.80878</v>
      </c>
      <c r="X120" s="48">
        <v>114</v>
      </c>
      <c r="Y120" s="1">
        <f t="shared" si="8"/>
        <v>1.6334049014853398</v>
      </c>
      <c r="Z120" s="1">
        <f t="shared" si="9"/>
        <v>1.6334049014853398</v>
      </c>
      <c r="AA120" s="1">
        <f>'[1]资源-钻石'!$U117/'[1]资源-钻石'!$T117</f>
        <v>1.3957100883540798</v>
      </c>
      <c r="AB120" s="1">
        <f>Z120/[18]实力验证!Z120</f>
        <v>1.3010624672698927</v>
      </c>
      <c r="AC120" s="48">
        <v>114</v>
      </c>
      <c r="AD120" s="1">
        <f t="shared" si="10"/>
        <v>2.8340330984690718</v>
      </c>
      <c r="AE120" s="1">
        <f t="shared" si="11"/>
        <v>2.8340330984690718</v>
      </c>
      <c r="AF120" s="1">
        <f>'[1]资源-钻石'!$V117/'[1]资源-钻石'!$T117</f>
        <v>2.3189128313277996</v>
      </c>
      <c r="AG120" s="1">
        <f>AE120/[18]实力验证!AE120</f>
        <v>1.6697107652833254</v>
      </c>
      <c r="AH120" s="48">
        <v>114</v>
      </c>
      <c r="AI120" s="1">
        <f t="shared" si="12"/>
        <v>7.2864964625683513</v>
      </c>
      <c r="AJ120" s="1">
        <f t="shared" si="13"/>
        <v>7.2864964625683513</v>
      </c>
      <c r="AK120" s="1">
        <f>'[1]资源-钻石'!$W117/'[1]资源-钻石'!$T117</f>
        <v>6.0746826673466972</v>
      </c>
      <c r="AL120" s="1">
        <f>AJ120/[18]实力验证!AJ120</f>
        <v>2.536806303198011</v>
      </c>
      <c r="AM120" s="48">
        <v>114</v>
      </c>
      <c r="AN120" s="1">
        <f t="shared" si="14"/>
        <v>25.451906157879993</v>
      </c>
      <c r="AO120" s="1">
        <f t="shared" si="15"/>
        <v>25.451906157879993</v>
      </c>
      <c r="AP120" s="1">
        <f>'[1]资源-钻石'!$X117/'[1]资源-钻石'!$T117</f>
        <v>14.401416365490993</v>
      </c>
      <c r="AQ120" s="1">
        <f>AO120/[18]实力验证!AO120</f>
        <v>5.4939813346684918</v>
      </c>
    </row>
    <row r="121" spans="2:43" x14ac:dyDescent="0.15">
      <c r="B121" s="1">
        <v>115</v>
      </c>
      <c r="C121" s="1">
        <f>非r将兵属性验证!BK121</f>
        <v>6273360687.2481985</v>
      </c>
      <c r="D121" s="1">
        <f>非r将兵属性验证!BU121</f>
        <v>4127206034.3429179</v>
      </c>
      <c r="F121" s="1">
        <v>115</v>
      </c>
      <c r="G121" s="1">
        <f>小r将兵属性验证!BK121</f>
        <v>8344581946.3075237</v>
      </c>
      <c r="H121" s="1">
        <f>小r将兵属性验证!BU121</f>
        <v>8656710792.2586174</v>
      </c>
      <c r="J121" s="1">
        <v>115</v>
      </c>
      <c r="K121" s="1">
        <f>中r将兵属性验证!BK121</f>
        <v>13087540166.038233</v>
      </c>
      <c r="L121" s="1">
        <f>中r将兵属性验证!BU121</f>
        <v>16403167658.723648</v>
      </c>
      <c r="N121" s="1">
        <v>115</v>
      </c>
      <c r="O121" s="1">
        <f>大r将兵属性验证!BK121</f>
        <v>28624235036.545143</v>
      </c>
      <c r="P121" s="1">
        <f>大r将兵属性验证!BU121</f>
        <v>47332427462.139473</v>
      </c>
      <c r="R121" s="1">
        <v>115</v>
      </c>
      <c r="S121" s="1">
        <f>超r将兵属性验证!BK121</f>
        <v>66206249235.045303</v>
      </c>
      <c r="T121" s="1">
        <f>超r将兵属性验证!BU121</f>
        <v>198800558304.34106</v>
      </c>
      <c r="X121" s="48">
        <v>115</v>
      </c>
      <c r="Y121" s="1">
        <f t="shared" si="8"/>
        <v>1.6346506102664782</v>
      </c>
      <c r="Z121" s="1">
        <f t="shared" si="9"/>
        <v>1.6346506102664782</v>
      </c>
      <c r="AA121" s="1">
        <f>'[1]资源-钻石'!$U118/'[1]资源-钻石'!$T118</f>
        <v>1.3963135287462474</v>
      </c>
      <c r="AB121" s="1">
        <f>Z121/[18]实力验证!Z121</f>
        <v>1.3008366416406194</v>
      </c>
      <c r="AC121" s="48">
        <v>115</v>
      </c>
      <c r="AD121" s="1">
        <f t="shared" si="10"/>
        <v>2.8354904702972075</v>
      </c>
      <c r="AE121" s="1">
        <f t="shared" si="11"/>
        <v>2.8354904702972075</v>
      </c>
      <c r="AF121" s="1">
        <f>'[1]资源-钻石'!$V118/'[1]资源-钻石'!$T118</f>
        <v>2.3211757327984275</v>
      </c>
      <c r="AG121" s="1">
        <f>AE121/[18]实力验证!AE121</f>
        <v>1.669208081895726</v>
      </c>
      <c r="AH121" s="48">
        <v>115</v>
      </c>
      <c r="AI121" s="1">
        <f t="shared" si="12"/>
        <v>7.3031272748822378</v>
      </c>
      <c r="AJ121" s="1">
        <f t="shared" si="13"/>
        <v>7.3031272748822378</v>
      </c>
      <c r="AK121" s="1">
        <f>'[1]资源-钻石'!$W118/'[1]资源-钻石'!$T118</f>
        <v>6.0843628569710519</v>
      </c>
      <c r="AL121" s="1">
        <f>AJ121/[18]实力验证!AJ121</f>
        <v>2.539917721898314</v>
      </c>
      <c r="AM121" s="48">
        <v>115</v>
      </c>
      <c r="AN121" s="1">
        <f t="shared" si="14"/>
        <v>25.480035332040508</v>
      </c>
      <c r="AO121" s="1">
        <f t="shared" si="15"/>
        <v>25.480035332040508</v>
      </c>
      <c r="AP121" s="1">
        <f>'[1]资源-钻石'!$X118/'[1]资源-钻石'!$T118</f>
        <v>14.427816882648321</v>
      </c>
      <c r="AQ121" s="1">
        <f>AO121/[18]实力验证!AO121</f>
        <v>5.5480918887158053</v>
      </c>
    </row>
    <row r="122" spans="2:43" x14ac:dyDescent="0.15">
      <c r="B122" s="1">
        <v>116</v>
      </c>
      <c r="C122" s="1">
        <f>非r将兵属性验证!BK122</f>
        <v>6338165180.3024759</v>
      </c>
      <c r="D122" s="1">
        <f>非r将兵属性验证!BU122</f>
        <v>4190746335.8196988</v>
      </c>
      <c r="F122" s="1">
        <v>116</v>
      </c>
      <c r="G122" s="1">
        <f>小r将兵属性验证!BK122</f>
        <v>8434372689.5425434</v>
      </c>
      <c r="H122" s="1">
        <f>小r将兵属性验证!BU122</f>
        <v>8789515142.7846565</v>
      </c>
      <c r="J122" s="1">
        <v>116</v>
      </c>
      <c r="K122" s="1">
        <f>中r将兵属性验证!BK122</f>
        <v>13213595124.248016</v>
      </c>
      <c r="L122" s="1">
        <f>中r将兵属性验证!BU122</f>
        <v>16656003589.167789</v>
      </c>
      <c r="N122" s="1">
        <v>116</v>
      </c>
      <c r="O122" s="1">
        <f>大r将兵属性验证!BK122</f>
        <v>28977229887.849701</v>
      </c>
      <c r="P122" s="1">
        <f>大r将兵属性验证!BU122</f>
        <v>48140341313.278801</v>
      </c>
      <c r="R122" s="1">
        <v>116</v>
      </c>
      <c r="S122" s="1">
        <f>超r将兵属性验证!BK122</f>
        <v>66661647593.78582</v>
      </c>
      <c r="T122" s="1">
        <f>超r将兵属性验证!BU122</f>
        <v>201865238165.60059</v>
      </c>
      <c r="X122" s="48">
        <v>116</v>
      </c>
      <c r="Y122" s="1">
        <f t="shared" si="8"/>
        <v>1.6358659492914804</v>
      </c>
      <c r="Z122" s="1">
        <f t="shared" si="9"/>
        <v>1.6358659492914804</v>
      </c>
      <c r="AA122" s="1">
        <f>'[1]资源-钻石'!$U119/'[1]资源-钻石'!$T119</f>
        <v>1.3969091029329648</v>
      </c>
      <c r="AB122" s="1">
        <f>Z122/[18]实力验证!Z122</f>
        <v>1.3006090289557708</v>
      </c>
      <c r="AC122" s="48">
        <v>116</v>
      </c>
      <c r="AD122" s="1">
        <f t="shared" si="10"/>
        <v>2.8369123121301389</v>
      </c>
      <c r="AE122" s="1">
        <f t="shared" si="11"/>
        <v>2.8369123121301389</v>
      </c>
      <c r="AF122" s="1">
        <f>'[1]资源-钻石'!$V119/'[1]资源-钻石'!$T119</f>
        <v>2.323409135998618</v>
      </c>
      <c r="AG122" s="1">
        <f>AE122/[18]实力验证!AE122</f>
        <v>1.6687098367941122</v>
      </c>
      <c r="AH122" s="48">
        <v>116</v>
      </c>
      <c r="AI122" s="1">
        <f t="shared" si="12"/>
        <v>7.3243631198765273</v>
      </c>
      <c r="AJ122" s="1">
        <f t="shared" si="13"/>
        <v>7.3243631198765273</v>
      </c>
      <c r="AK122" s="1">
        <f>'[1]资源-钻石'!$W119/'[1]资源-钻石'!$T119</f>
        <v>6.0939168595496431</v>
      </c>
      <c r="AL122" s="1">
        <f>AJ122/[18]实力验证!AJ122</f>
        <v>2.5445423873702904</v>
      </c>
      <c r="AM122" s="48">
        <v>116</v>
      </c>
      <c r="AN122" s="1">
        <f t="shared" si="14"/>
        <v>25.503765070891728</v>
      </c>
      <c r="AO122" s="1">
        <f t="shared" si="15"/>
        <v>25.503765070891728</v>
      </c>
      <c r="AP122" s="1">
        <f>'[1]资源-钻石'!$X119/'[1]资源-钻石'!$T119</f>
        <v>14.453873253317207</v>
      </c>
      <c r="AQ122" s="1">
        <f>AO122/[18]实力验证!AO122</f>
        <v>5.6012989821952033</v>
      </c>
    </row>
    <row r="123" spans="2:43" x14ac:dyDescent="0.15">
      <c r="B123" s="1">
        <v>117</v>
      </c>
      <c r="C123" s="1">
        <f>非r将兵属性验证!BK123</f>
        <v>6402969673.3567524</v>
      </c>
      <c r="D123" s="1">
        <f>非r将兵属性验证!BU123</f>
        <v>4254286637.2964797</v>
      </c>
      <c r="F123" s="1">
        <v>117</v>
      </c>
      <c r="G123" s="1">
        <f>小r将兵属性验证!BK123</f>
        <v>8524163432.777564</v>
      </c>
      <c r="H123" s="1">
        <f>小r将兵属性验证!BU123</f>
        <v>8922319493.3106956</v>
      </c>
      <c r="J123" s="1">
        <v>117</v>
      </c>
      <c r="K123" s="1">
        <f>中r将兵属性验证!BK123</f>
        <v>13339650082.4578</v>
      </c>
      <c r="L123" s="1">
        <f>中r将兵属性验证!BU123</f>
        <v>16908839519.611931</v>
      </c>
      <c r="N123" s="1">
        <v>117</v>
      </c>
      <c r="O123" s="1">
        <f>大r将兵属性验证!BK123</f>
        <v>29333549878.050537</v>
      </c>
      <c r="P123" s="1">
        <f>大r将兵属性验证!BU123</f>
        <v>48955583694.701736</v>
      </c>
      <c r="R123" s="1">
        <v>117</v>
      </c>
      <c r="S123" s="1">
        <f>超r将兵属性验证!BK123</f>
        <v>67057078833.311089</v>
      </c>
      <c r="T123" s="1">
        <f>超r将兵属性验证!BU123</f>
        <v>204872813687.62006</v>
      </c>
      <c r="X123" s="15">
        <v>117</v>
      </c>
      <c r="Y123" s="1">
        <f t="shared" si="8"/>
        <v>1.6370520157846222</v>
      </c>
      <c r="Z123" s="1">
        <f t="shared" si="9"/>
        <v>1.6370520157846222</v>
      </c>
      <c r="AA123" s="1">
        <f>'[1]资源-钻石'!$U120/'[1]资源-钻石'!$T120</f>
        <v>1.3974969637292347</v>
      </c>
      <c r="AB123" s="1">
        <f>Z123/[18]实力验证!Z123</f>
        <v>1.3003799063488988</v>
      </c>
      <c r="AC123" s="15">
        <v>117</v>
      </c>
      <c r="AD123" s="1">
        <f t="shared" si="10"/>
        <v>2.8382999076256299</v>
      </c>
      <c r="AE123" s="1">
        <f t="shared" si="11"/>
        <v>2.8382999076256299</v>
      </c>
      <c r="AF123" s="1">
        <f>'[1]资源-钻石'!$V120/'[1]资源-钻石'!$T120</f>
        <v>2.3256136139846304</v>
      </c>
      <c r="AG123" s="1">
        <f>AE123/[18]实力验证!AE123</f>
        <v>1.6682160948187525</v>
      </c>
      <c r="AH123" s="15">
        <v>117</v>
      </c>
      <c r="AI123" s="1">
        <f t="shared" si="12"/>
        <v>7.3460871438826798</v>
      </c>
      <c r="AJ123" s="1">
        <f t="shared" si="13"/>
        <v>7.3460871438826798</v>
      </c>
      <c r="AK123" s="1">
        <f>'[1]资源-钻石'!$W120/'[1]资源-钻石'!$T120</f>
        <v>6.1033471264898065</v>
      </c>
      <c r="AL123" s="1">
        <f>AJ123/[18]实力验证!AJ123</f>
        <v>2.5493500961022613</v>
      </c>
      <c r="AM123" s="15">
        <v>117</v>
      </c>
      <c r="AN123" s="1">
        <f t="shared" si="14"/>
        <v>25.515938117121564</v>
      </c>
      <c r="AO123" s="1">
        <f t="shared" si="15"/>
        <v>25.515938117121564</v>
      </c>
      <c r="AP123" s="1">
        <f>'[1]资源-钻石'!$X120/'[1]资源-钻石'!$T120</f>
        <v>14.479592163154017</v>
      </c>
      <c r="AQ123" s="1">
        <f>AO123/[18]实力验证!AO123</f>
        <v>5.6519922998249044</v>
      </c>
    </row>
    <row r="124" spans="2:43" x14ac:dyDescent="0.15">
      <c r="B124" s="1">
        <v>118</v>
      </c>
      <c r="C124" s="1">
        <f>非r将兵属性验证!BK124</f>
        <v>6467774166.4110298</v>
      </c>
      <c r="D124" s="1">
        <f>非r将兵属性验证!BU124</f>
        <v>4317826938.7732601</v>
      </c>
      <c r="F124" s="1">
        <v>118</v>
      </c>
      <c r="G124" s="1">
        <f>小r将兵属性验证!BK124</f>
        <v>8613954176.0125828</v>
      </c>
      <c r="H124" s="1">
        <f>小r将兵属性验证!BU124</f>
        <v>9055123843.8367348</v>
      </c>
      <c r="J124" s="1">
        <v>118</v>
      </c>
      <c r="K124" s="1">
        <f>中r将兵属性验证!BK124</f>
        <v>13465705040.667583</v>
      </c>
      <c r="L124" s="1">
        <f>中r将兵属性验证!BU124</f>
        <v>17161675450.056074</v>
      </c>
      <c r="N124" s="1">
        <v>118</v>
      </c>
      <c r="O124" s="1">
        <f>大r将兵属性验证!BK124</f>
        <v>29689869868.251369</v>
      </c>
      <c r="P124" s="1">
        <f>大r将兵属性验证!BU124</f>
        <v>49770826076.124664</v>
      </c>
      <c r="R124" s="1">
        <v>118</v>
      </c>
      <c r="S124" s="1">
        <f>超r将兵属性验证!BK124</f>
        <v>67452510072.836365</v>
      </c>
      <c r="T124" s="1">
        <f>超r将兵属性验证!BU124</f>
        <v>207880389209.6395</v>
      </c>
      <c r="X124" s="15">
        <v>118</v>
      </c>
      <c r="Y124" s="1">
        <f t="shared" si="8"/>
        <v>1.6382098547438737</v>
      </c>
      <c r="Z124" s="1">
        <f t="shared" si="9"/>
        <v>1.6382098547438737</v>
      </c>
      <c r="AA124" s="1">
        <f>'[1]资源-钻石'!$U121/'[1]资源-钻石'!$T121</f>
        <v>1.3980772600172571</v>
      </c>
      <c r="AB124" s="1">
        <f>Z124/[18]实力验证!Z124</f>
        <v>1.3001495295801617</v>
      </c>
      <c r="AC124" s="15">
        <v>118</v>
      </c>
      <c r="AD124" s="1">
        <f t="shared" si="10"/>
        <v>2.8396544793411711</v>
      </c>
      <c r="AE124" s="1">
        <f t="shared" si="11"/>
        <v>2.8396544793411711</v>
      </c>
      <c r="AF124" s="1">
        <f>'[1]资源-钻石'!$V121/'[1]资源-钻石'!$T121</f>
        <v>2.3277897250647137</v>
      </c>
      <c r="AG124" s="1">
        <f>AE124/[18]实力验证!AE124</f>
        <v>1.6677269091558566</v>
      </c>
      <c r="AH124" s="15">
        <v>118</v>
      </c>
      <c r="AI124" s="1">
        <f t="shared" si="12"/>
        <v>7.3672941516613148</v>
      </c>
      <c r="AJ124" s="1">
        <f t="shared" si="13"/>
        <v>7.3672941516613148</v>
      </c>
      <c r="AK124" s="1">
        <f>'[1]资源-钻石'!$W121/'[1]资源-钻石'!$T121</f>
        <v>6.1126560461101631</v>
      </c>
      <c r="AL124" s="1">
        <f>AJ124/[18]实力验证!AJ124</f>
        <v>2.5540168070496692</v>
      </c>
      <c r="AM124" s="15">
        <v>118</v>
      </c>
      <c r="AN124" s="1">
        <f t="shared" si="14"/>
        <v>25.527821453561099</v>
      </c>
      <c r="AO124" s="1">
        <f t="shared" si="15"/>
        <v>25.527821453561099</v>
      </c>
      <c r="AP124" s="1">
        <f>'[1]资源-钻石'!$X121/'[1]资源-钻石'!$T121</f>
        <v>14.50498012575499</v>
      </c>
      <c r="AQ124" s="1">
        <f>AO124/[18]实力验证!AO124</f>
        <v>5.7026235057733734</v>
      </c>
    </row>
    <row r="125" spans="2:43" x14ac:dyDescent="0.15">
      <c r="B125" s="1">
        <v>119</v>
      </c>
      <c r="C125" s="1">
        <f>非r将兵属性验证!BK125</f>
        <v>6532514033.8161125</v>
      </c>
      <c r="D125" s="1">
        <f>非r将兵属性验证!BU125</f>
        <v>4385613776.4438753</v>
      </c>
      <c r="F125" s="1">
        <v>119</v>
      </c>
      <c r="G125" s="1">
        <f>小r将兵属性验证!BK125</f>
        <v>8704029905.7718849</v>
      </c>
      <c r="H125" s="1">
        <f>小r将兵属性验证!BU125</f>
        <v>9198526400.5610695</v>
      </c>
      <c r="J125" s="1">
        <v>119</v>
      </c>
      <c r="K125" s="1">
        <f>中r将兵属性验证!BK125</f>
        <v>13596385871.268831</v>
      </c>
      <c r="L125" s="1">
        <f>中r将兵属性验证!BU125</f>
        <v>17416593075.743992</v>
      </c>
      <c r="N125" s="1">
        <v>119</v>
      </c>
      <c r="O125" s="1">
        <f>大r将兵属性验证!BK125</f>
        <v>30046189858.452202</v>
      </c>
      <c r="P125" s="1">
        <f>大r将兵属性验证!BU125</f>
        <v>50586068457.5476</v>
      </c>
      <c r="R125" s="1">
        <v>119</v>
      </c>
      <c r="S125" s="1">
        <f>超r将兵属性验证!BK125</f>
        <v>67847941312.361633</v>
      </c>
      <c r="T125" s="1">
        <f>超r将兵属性验证!BU125</f>
        <v>210887964731.65897</v>
      </c>
      <c r="X125" s="15">
        <v>119</v>
      </c>
      <c r="Y125" s="1">
        <f t="shared" si="8"/>
        <v>1.6397093547036112</v>
      </c>
      <c r="Z125" s="1">
        <f t="shared" si="9"/>
        <v>1.6397093547036112</v>
      </c>
      <c r="AA125" s="1">
        <f>'[1]资源-钻石'!$U122/'[1]资源-钻石'!$T122</f>
        <v>1.3986501368721362</v>
      </c>
      <c r="AB125" s="1">
        <f>Z125/[18]实力验证!Z125</f>
        <v>1.3003135836911859</v>
      </c>
      <c r="AC125" s="15">
        <v>119</v>
      </c>
      <c r="AD125" s="1">
        <f t="shared" si="10"/>
        <v>2.8405033798806878</v>
      </c>
      <c r="AE125" s="1">
        <f t="shared" si="11"/>
        <v>2.8405033798806878</v>
      </c>
      <c r="AF125" s="1">
        <f>'[1]资源-钻石'!$V122/'[1]资源-钻石'!$T122</f>
        <v>2.3299380132705112</v>
      </c>
      <c r="AG125" s="1">
        <f>AE125/[18]实力验证!AE125</f>
        <v>1.6668619149363959</v>
      </c>
      <c r="AH125" s="15">
        <v>119</v>
      </c>
      <c r="AI125" s="1">
        <f t="shared" si="12"/>
        <v>7.3851725971029598</v>
      </c>
      <c r="AJ125" s="1">
        <f t="shared" si="13"/>
        <v>7.3851725971029598</v>
      </c>
      <c r="AK125" s="1">
        <f>'[1]资源-钻石'!$W122/'[1]资源-钻石'!$T122</f>
        <v>6.1218459456571859</v>
      </c>
      <c r="AL125" s="1">
        <f>AJ125/[18]实力验证!AJ125</f>
        <v>2.5573179354959708</v>
      </c>
      <c r="AM125" s="15">
        <v>119</v>
      </c>
      <c r="AN125" s="1">
        <f t="shared" si="14"/>
        <v>25.52964307507802</v>
      </c>
      <c r="AO125" s="1">
        <f t="shared" si="15"/>
        <v>25.52964307507802</v>
      </c>
      <c r="AP125" s="1">
        <f>'[1]资源-钻石'!$X122/'[1]资源-钻石'!$T122</f>
        <v>14.530043488155959</v>
      </c>
      <c r="AQ125" s="1">
        <f>AO125/[18]实力验证!AO125</f>
        <v>5.7504267217454874</v>
      </c>
    </row>
    <row r="126" spans="2:43" x14ac:dyDescent="0.15">
      <c r="B126" s="1">
        <v>120</v>
      </c>
      <c r="C126" s="1">
        <f>非r将兵属性验证!BK126</f>
        <v>6597205500.9183493</v>
      </c>
      <c r="D126" s="1">
        <f>非r将兵属性验证!BU126</f>
        <v>4456580986.6197767</v>
      </c>
      <c r="F126" s="1">
        <v>120</v>
      </c>
      <c r="G126" s="1">
        <f>小r将兵属性验证!BK126</f>
        <v>8794115445.0698986</v>
      </c>
      <c r="H126" s="1">
        <f>小r将兵属性验证!BU126</f>
        <v>9342293758.7939167</v>
      </c>
      <c r="J126" s="1">
        <v>120</v>
      </c>
      <c r="K126" s="1">
        <f>中r将兵属性验证!BK126</f>
        <v>13738026017.168417</v>
      </c>
      <c r="L126" s="1">
        <f>中r将兵属性验证!BU126</f>
        <v>17676442518.092838</v>
      </c>
      <c r="N126" s="1">
        <v>120</v>
      </c>
      <c r="O126" s="1">
        <f>大r将兵属性验证!BK126</f>
        <v>30402509848.653034</v>
      </c>
      <c r="P126" s="1">
        <f>大r将兵属性验证!BU126</f>
        <v>51401310838.970528</v>
      </c>
      <c r="R126" s="1">
        <v>120</v>
      </c>
      <c r="S126" s="1">
        <f>超r将兵属性验证!BK126</f>
        <v>68243372551.886909</v>
      </c>
      <c r="T126" s="1">
        <f>超r将兵属性验证!BU126</f>
        <v>213895540253.67841</v>
      </c>
      <c r="X126" s="15">
        <v>120</v>
      </c>
      <c r="Y126" s="1">
        <f t="shared" si="8"/>
        <v>1.6407417697375042</v>
      </c>
      <c r="Z126" s="1">
        <f t="shared" si="9"/>
        <v>1.6407417697375042</v>
      </c>
      <c r="AA126" s="1">
        <f>'[1]资源-钻石'!$U123/'[1]资源-钻石'!$T123</f>
        <v>1.3992157356827997</v>
      </c>
      <c r="AB126" s="1">
        <f>Z126/[18]实力验证!Z126</f>
        <v>1.3000382605295808</v>
      </c>
      <c r="AC126" s="15">
        <v>120</v>
      </c>
      <c r="AD126" s="1">
        <f t="shared" si="10"/>
        <v>2.8419644771207997</v>
      </c>
      <c r="AE126" s="1">
        <f t="shared" si="11"/>
        <v>2.8419644771207997</v>
      </c>
      <c r="AF126" s="1">
        <f>'[1]资源-钻石'!$V123/'[1]资源-钻石'!$T123</f>
        <v>2.3320590088104987</v>
      </c>
      <c r="AG126" s="1">
        <f>AE126/[18]实力验证!AE126</f>
        <v>1.6664023166549944</v>
      </c>
      <c r="AH126" s="15">
        <v>120</v>
      </c>
      <c r="AI126" s="1">
        <f t="shared" si="12"/>
        <v>7.4005247685802482</v>
      </c>
      <c r="AJ126" s="1">
        <f t="shared" si="13"/>
        <v>7.4005247685802482</v>
      </c>
      <c r="AK126" s="1">
        <f>'[1]资源-钻石'!$W123/'[1]资源-钻石'!$T123</f>
        <v>6.1309190932449091</v>
      </c>
      <c r="AL126" s="1">
        <f>AJ126/[18]实力验证!AJ126</f>
        <v>2.559601579415633</v>
      </c>
      <c r="AM126" s="15">
        <v>120</v>
      </c>
      <c r="AN126" s="1">
        <f t="shared" si="14"/>
        <v>25.524186949299636</v>
      </c>
      <c r="AO126" s="1">
        <f t="shared" si="15"/>
        <v>25.524186949299636</v>
      </c>
      <c r="AP126" s="1">
        <f>'[1]资源-钻石'!$X123/'[1]资源-钻石'!$T123</f>
        <v>14.554788436122477</v>
      </c>
      <c r="AQ126" s="1">
        <f>AO126/[18]实力验证!AO126</f>
        <v>5.7961200122960985</v>
      </c>
    </row>
    <row r="127" spans="2:43" x14ac:dyDescent="0.15">
      <c r="B127" s="1">
        <v>121</v>
      </c>
      <c r="C127" s="1">
        <f>非r将兵属性验证!BK127</f>
        <v>6661896968.0205851</v>
      </c>
      <c r="D127" s="1">
        <f>非r将兵属性验证!BU127</f>
        <v>4527548196.7956781</v>
      </c>
      <c r="F127" s="1">
        <v>121</v>
      </c>
      <c r="G127" s="1">
        <f>小r将兵属性验证!BK127</f>
        <v>8884200984.3679104</v>
      </c>
      <c r="H127" s="1">
        <f>小r将兵属性验证!BU127</f>
        <v>9486061117.0267639</v>
      </c>
      <c r="J127" s="1">
        <v>121</v>
      </c>
      <c r="K127" s="1">
        <f>中r将兵属性验证!BK127</f>
        <v>13879666163.068003</v>
      </c>
      <c r="L127" s="1">
        <f>中r将兵属性验证!BU127</f>
        <v>17936291960.441685</v>
      </c>
      <c r="N127" s="1">
        <v>121</v>
      </c>
      <c r="O127" s="1">
        <f>大r将兵属性验证!BK127</f>
        <v>30758829838.85387</v>
      </c>
      <c r="P127" s="1">
        <f>大r将兵属性验证!BU127</f>
        <v>52216553220.393463</v>
      </c>
      <c r="R127" s="1">
        <v>121</v>
      </c>
      <c r="S127" s="1">
        <f>超r将兵属性验证!BK127</f>
        <v>68638803791.412178</v>
      </c>
      <c r="T127" s="1">
        <f>超r将兵属性验证!BU127</f>
        <v>216903115775.69788</v>
      </c>
      <c r="X127" s="48">
        <v>121</v>
      </c>
      <c r="Y127" s="1">
        <f t="shared" si="8"/>
        <v>1.6417491511694919</v>
      </c>
      <c r="Z127" s="1">
        <f t="shared" si="9"/>
        <v>1.6417491511694919</v>
      </c>
      <c r="AA127" s="1">
        <f>'[1]资源-钻石'!$U124/'[1]资源-钻石'!$T124</f>
        <v>1.399774194268333</v>
      </c>
      <c r="AB127" s="1">
        <f>Z127/[18]实力验证!Z127</f>
        <v>1.2997620767528051</v>
      </c>
      <c r="AC127" s="48">
        <v>121</v>
      </c>
      <c r="AD127" s="1">
        <f t="shared" si="10"/>
        <v>2.843390146238062</v>
      </c>
      <c r="AE127" s="1">
        <f t="shared" si="11"/>
        <v>2.843390146238062</v>
      </c>
      <c r="AF127" s="1">
        <f>'[1]资源-钻石'!$V124/'[1]资源-钻石'!$T124</f>
        <v>2.3341532285062492</v>
      </c>
      <c r="AG127" s="1">
        <f>AE127/[18]实力验证!AE127</f>
        <v>1.6659449520960241</v>
      </c>
      <c r="AH127" s="48">
        <v>121</v>
      </c>
      <c r="AI127" s="1">
        <f t="shared" si="12"/>
        <v>7.4155046865194434</v>
      </c>
      <c r="AJ127" s="1">
        <f t="shared" si="13"/>
        <v>7.4155046865194434</v>
      </c>
      <c r="AK127" s="1">
        <f>'[1]资源-钻石'!$W124/'[1]资源-钻石'!$T124</f>
        <v>6.1398776997211755</v>
      </c>
      <c r="AL127" s="1">
        <f>AJ127/[18]实力验证!AJ127</f>
        <v>2.5618025122071733</v>
      </c>
      <c r="AM127" s="48">
        <v>121</v>
      </c>
      <c r="AN127" s="1">
        <f t="shared" si="14"/>
        <v>25.518863121556645</v>
      </c>
      <c r="AO127" s="1">
        <f t="shared" si="15"/>
        <v>25.518863121556645</v>
      </c>
      <c r="AP127" s="1">
        <f>'[1]资源-钻石'!$X124/'[1]资源-钻石'!$T124</f>
        <v>14.57922099923957</v>
      </c>
      <c r="AQ127" s="1">
        <f>AO127/[18]实力验证!AO127</f>
        <v>5.8417813896837982</v>
      </c>
    </row>
    <row r="128" spans="2:43" x14ac:dyDescent="0.15">
      <c r="B128" s="1">
        <v>122</v>
      </c>
      <c r="C128" s="1">
        <f>非r将兵属性验证!BK128</f>
        <v>6726588435.1228209</v>
      </c>
      <c r="D128" s="1">
        <f>非r将兵属性验证!BU128</f>
        <v>4598515406.9715796</v>
      </c>
      <c r="F128" s="1">
        <v>122</v>
      </c>
      <c r="G128" s="1">
        <f>小r将兵属性验证!BK128</f>
        <v>8974286523.6659241</v>
      </c>
      <c r="H128" s="1">
        <f>小r将兵属性验证!BU128</f>
        <v>9629828475.259613</v>
      </c>
      <c r="J128" s="1">
        <v>122</v>
      </c>
      <c r="K128" s="1">
        <f>中r将兵属性验证!BK128</f>
        <v>14021306308.967588</v>
      </c>
      <c r="L128" s="1">
        <f>中r将兵属性验证!BU128</f>
        <v>18196141402.790531</v>
      </c>
      <c r="N128" s="1">
        <v>122</v>
      </c>
      <c r="O128" s="1">
        <f>大r将兵属性验证!BK128</f>
        <v>31115149829.054703</v>
      </c>
      <c r="P128" s="1">
        <f>大r将兵属性验证!BU128</f>
        <v>53031795601.816391</v>
      </c>
      <c r="R128" s="1">
        <v>122</v>
      </c>
      <c r="S128" s="1">
        <f>超r将兵属性验证!BK128</f>
        <v>69034235030.937454</v>
      </c>
      <c r="T128" s="1">
        <f>超r将兵属性验证!BU128</f>
        <v>219910691297.71735</v>
      </c>
      <c r="X128" s="48">
        <v>122</v>
      </c>
      <c r="Y128" s="1">
        <f t="shared" si="8"/>
        <v>1.6427323986006823</v>
      </c>
      <c r="Z128" s="1">
        <f t="shared" si="9"/>
        <v>1.6427323986006823</v>
      </c>
      <c r="AA128" s="1">
        <f>'[1]资源-钻石'!$U125/'[1]资源-钻石'!$T125</f>
        <v>1.4003256469899419</v>
      </c>
      <c r="AB128" s="1">
        <f>Z128/[18]实力验证!Z128</f>
        <v>1.2994852688552392</v>
      </c>
      <c r="AC128" s="48">
        <v>122</v>
      </c>
      <c r="AD128" s="1">
        <f t="shared" si="10"/>
        <v>2.8447816603684233</v>
      </c>
      <c r="AE128" s="1">
        <f t="shared" si="11"/>
        <v>2.8447816603684233</v>
      </c>
      <c r="AF128" s="1">
        <f>'[1]资源-钻石'!$V125/'[1]资源-钻石'!$T125</f>
        <v>2.3362211762122818</v>
      </c>
      <c r="AG128" s="1">
        <f>AE128/[18]实力验证!AE128</f>
        <v>1.6654899827406169</v>
      </c>
      <c r="AH128" s="48">
        <v>122</v>
      </c>
      <c r="AI128" s="1">
        <f t="shared" si="12"/>
        <v>7.430125728128373</v>
      </c>
      <c r="AJ128" s="1">
        <f t="shared" si="13"/>
        <v>7.430125728128373</v>
      </c>
      <c r="AK128" s="1">
        <f>'[1]资源-钻石'!$W125/'[1]资源-钻石'!$T125</f>
        <v>6.1487239204636488</v>
      </c>
      <c r="AL128" s="1">
        <f>AJ128/[18]实力验证!AJ128</f>
        <v>2.5639244783314474</v>
      </c>
      <c r="AM128" s="48">
        <v>122</v>
      </c>
      <c r="AN128" s="1">
        <f t="shared" si="14"/>
        <v>25.513666837620708</v>
      </c>
      <c r="AO128" s="1">
        <f t="shared" si="15"/>
        <v>25.513666837620708</v>
      </c>
      <c r="AP128" s="1">
        <f>'[1]资源-钻石'!$X125/'[1]资源-钻石'!$T125</f>
        <v>14.60334705580995</v>
      </c>
      <c r="AQ128" s="1">
        <f>AO128/[18]实力验证!AO128</f>
        <v>5.8874105689306182</v>
      </c>
    </row>
    <row r="129" spans="2:43" x14ac:dyDescent="0.15">
      <c r="B129" s="1">
        <v>123</v>
      </c>
      <c r="C129" s="1">
        <f>非r将兵属性验证!BK129</f>
        <v>6791279902.2250566</v>
      </c>
      <c r="D129" s="1">
        <f>非r将兵属性验证!BU129</f>
        <v>4669482617.14748</v>
      </c>
      <c r="F129" s="1">
        <v>123</v>
      </c>
      <c r="G129" s="1">
        <f>小r将兵属性验证!BK129</f>
        <v>9064372062.9639359</v>
      </c>
      <c r="H129" s="1">
        <f>小r将兵属性验证!BU129</f>
        <v>9773595833.4924603</v>
      </c>
      <c r="J129" s="1">
        <v>123</v>
      </c>
      <c r="K129" s="1">
        <f>中r将兵属性验证!BK129</f>
        <v>14162946454.867172</v>
      </c>
      <c r="L129" s="1">
        <f>中r将兵属性验证!BU129</f>
        <v>18455990845.139381</v>
      </c>
      <c r="N129" s="1">
        <v>123</v>
      </c>
      <c r="O129" s="1">
        <f>大r将兵属性验证!BK129</f>
        <v>31471469819.255535</v>
      </c>
      <c r="P129" s="1">
        <f>大r将兵属性验证!BU129</f>
        <v>53847037983.239319</v>
      </c>
      <c r="R129" s="1">
        <v>123</v>
      </c>
      <c r="S129" s="1">
        <f>超r将兵属性验证!BK129</f>
        <v>69429666270.462723</v>
      </c>
      <c r="T129" s="1">
        <f>超r将兵属性验证!BU129</f>
        <v>222918266819.73679</v>
      </c>
      <c r="X129" s="48">
        <v>123</v>
      </c>
      <c r="Y129" s="1">
        <f t="shared" si="8"/>
        <v>1.643692369038614</v>
      </c>
      <c r="Z129" s="1">
        <f t="shared" si="9"/>
        <v>1.643692369038614</v>
      </c>
      <c r="AA129" s="1">
        <f>'[1]资源-钻石'!$U126/'[1]资源-钻石'!$T126</f>
        <v>1.4008702248587213</v>
      </c>
      <c r="AB129" s="1">
        <f>Z129/[18]实力验证!Z129</f>
        <v>1.2992080547249221</v>
      </c>
      <c r="AC129" s="48">
        <v>123</v>
      </c>
      <c r="AD129" s="1">
        <f t="shared" si="10"/>
        <v>2.8461402323684486</v>
      </c>
      <c r="AE129" s="1">
        <f t="shared" si="11"/>
        <v>2.8461402323684486</v>
      </c>
      <c r="AF129" s="1">
        <f>'[1]资源-钻石'!$V126/'[1]资源-钻石'!$T126</f>
        <v>2.3382633432202047</v>
      </c>
      <c r="AG129" s="1">
        <f>AE129/[18]实力验证!AE129</f>
        <v>1.6650375537569388</v>
      </c>
      <c r="AH129" s="48">
        <v>123</v>
      </c>
      <c r="AI129" s="1">
        <f t="shared" si="12"/>
        <v>7.4444006372418885</v>
      </c>
      <c r="AJ129" s="1">
        <f t="shared" si="13"/>
        <v>7.4444006372418885</v>
      </c>
      <c r="AK129" s="1">
        <f>'[1]资源-钻石'!$W126/'[1]资源-钻石'!$T126</f>
        <v>6.157459857108651</v>
      </c>
      <c r="AL129" s="1">
        <f>AJ129/[18]实力验证!AJ129</f>
        <v>2.5659710161496552</v>
      </c>
      <c r="AM129" s="48">
        <v>123</v>
      </c>
      <c r="AN129" s="1">
        <f t="shared" si="14"/>
        <v>25.508593568362784</v>
      </c>
      <c r="AO129" s="1">
        <f t="shared" si="15"/>
        <v>25.508593568362784</v>
      </c>
      <c r="AP129" s="1">
        <f>'[1]资源-钻石'!$X126/'[1]资源-钻石'!$T126</f>
        <v>14.627172337569048</v>
      </c>
      <c r="AQ129" s="1">
        <f>AO129/[18]实力验证!AO129</f>
        <v>5.9330072810909655</v>
      </c>
    </row>
    <row r="130" spans="2:43" x14ac:dyDescent="0.15">
      <c r="B130" s="1">
        <v>124</v>
      </c>
      <c r="C130" s="1">
        <f>非r将兵属性验证!BK130</f>
        <v>6855971369.3272924</v>
      </c>
      <c r="D130" s="1">
        <f>非r将兵属性验证!BU130</f>
        <v>4740449827.3233814</v>
      </c>
      <c r="F130" s="1">
        <v>124</v>
      </c>
      <c r="G130" s="1">
        <f>小r将兵属性验证!BK130</f>
        <v>9154457602.2619495</v>
      </c>
      <c r="H130" s="1">
        <f>小r将兵属性验证!BU130</f>
        <v>9917363191.7253075</v>
      </c>
      <c r="J130" s="1">
        <v>124</v>
      </c>
      <c r="K130" s="1">
        <f>中r将兵属性验证!BK130</f>
        <v>14304586600.766758</v>
      </c>
      <c r="L130" s="1">
        <f>中r将兵属性验证!BU130</f>
        <v>18715840287.488228</v>
      </c>
      <c r="N130" s="1">
        <v>124</v>
      </c>
      <c r="O130" s="1">
        <f>大r将兵属性验证!BK130</f>
        <v>31820458148.728943</v>
      </c>
      <c r="P130" s="1">
        <f>大r将兵属性验证!BU130</f>
        <v>54684130925.666092</v>
      </c>
      <c r="R130" s="1">
        <v>124</v>
      </c>
      <c r="S130" s="1">
        <f>超r将兵属性验证!BK130</f>
        <v>69806427791.06778</v>
      </c>
      <c r="T130" s="1">
        <f>超r将兵属性验证!BU130</f>
        <v>226093745052.67548</v>
      </c>
      <c r="X130" s="48">
        <v>124</v>
      </c>
      <c r="Y130" s="1">
        <f t="shared" si="8"/>
        <v>1.6446298793886223</v>
      </c>
      <c r="Z130" s="1">
        <f t="shared" si="9"/>
        <v>1.6446298793886223</v>
      </c>
      <c r="AA130" s="1">
        <f>'[1]资源-钻石'!$U127/'[1]资源-钻石'!$T127</f>
        <v>1.4014080556394233</v>
      </c>
      <c r="AB130" s="1">
        <f>Z130/[18]实力验证!Z130</f>
        <v>1.2989306350626888</v>
      </c>
      <c r="AC130" s="48">
        <v>124</v>
      </c>
      <c r="AD130" s="1">
        <f t="shared" si="10"/>
        <v>2.8474670183411486</v>
      </c>
      <c r="AE130" s="1">
        <f t="shared" si="11"/>
        <v>2.8474670183411486</v>
      </c>
      <c r="AF130" s="1">
        <f>'[1]资源-钻石'!$V127/'[1]资源-钻石'!$T127</f>
        <v>2.3402802086478371</v>
      </c>
      <c r="AG130" s="1">
        <f>AE130/[18]实力验证!AE130</f>
        <v>1.6645877953393449</v>
      </c>
      <c r="AH130" s="48">
        <v>124</v>
      </c>
      <c r="AI130" s="1">
        <f t="shared" si="12"/>
        <v>7.4595935769718036</v>
      </c>
      <c r="AJ130" s="1">
        <f t="shared" si="13"/>
        <v>7.4595935769718036</v>
      </c>
      <c r="AK130" s="1">
        <f>'[1]资源-钻石'!$W127/'[1]资源-钻石'!$T127</f>
        <v>6.1660875592157458</v>
      </c>
      <c r="AL130" s="1">
        <f>AJ130/[18]实力验证!AJ130</f>
        <v>2.5691853319896678</v>
      </c>
      <c r="AM130" s="48">
        <v>124</v>
      </c>
      <c r="AN130" s="1">
        <f t="shared" si="14"/>
        <v>25.516507879966142</v>
      </c>
      <c r="AO130" s="1">
        <f t="shared" si="15"/>
        <v>25.516507879966142</v>
      </c>
      <c r="AP130" s="1">
        <f>'[1]资源-钻石'!$X127/'[1]资源-钻石'!$T127</f>
        <v>14.65070243422476</v>
      </c>
      <c r="AQ130" s="1">
        <f>AO130/[18]实力验证!AO130</f>
        <v>5.9815880000971315</v>
      </c>
    </row>
    <row r="131" spans="2:43" x14ac:dyDescent="0.15">
      <c r="B131" s="1">
        <v>125</v>
      </c>
      <c r="C131" s="1">
        <f>非r将兵属性验证!BK131</f>
        <v>6920662836.4295292</v>
      </c>
      <c r="D131" s="1">
        <f>非r将兵属性验证!BU131</f>
        <v>4811417037.4992828</v>
      </c>
      <c r="F131" s="1">
        <v>125</v>
      </c>
      <c r="G131" s="1">
        <f>小r将兵属性验证!BK131</f>
        <v>9244543141.5599613</v>
      </c>
      <c r="H131" s="1">
        <f>小r将兵属性验证!BU131</f>
        <v>10061130549.958155</v>
      </c>
      <c r="J131" s="1">
        <v>125</v>
      </c>
      <c r="K131" s="1">
        <f>中r将兵属性验证!BK131</f>
        <v>14446226746.666344</v>
      </c>
      <c r="L131" s="1">
        <f>中r将兵属性验证!BU131</f>
        <v>18975689729.837074</v>
      </c>
      <c r="N131" s="1">
        <v>125</v>
      </c>
      <c r="O131" s="1">
        <f>大r将兵属性验证!BK131</f>
        <v>32168498488.317154</v>
      </c>
      <c r="P131" s="1">
        <f>大r将兵属性验证!BU131</f>
        <v>55524049163.968887</v>
      </c>
      <c r="R131" s="1">
        <v>125</v>
      </c>
      <c r="S131" s="1">
        <f>超r将兵属性验证!BK131</f>
        <v>70178867811.025024</v>
      </c>
      <c r="T131" s="1">
        <f>超r将兵属性验证!BU131</f>
        <v>229308087913.25565</v>
      </c>
      <c r="X131" s="48">
        <v>125</v>
      </c>
      <c r="Y131" s="1">
        <f t="shared" si="8"/>
        <v>1.6455457087723591</v>
      </c>
      <c r="Z131" s="1">
        <f t="shared" si="9"/>
        <v>1.6455457087723591</v>
      </c>
      <c r="AA131" s="1">
        <f>'[1]资源-钻石'!$U128/'[1]资源-钻石'!$T128</f>
        <v>1.4019392639503894</v>
      </c>
      <c r="AB131" s="1">
        <f>Z131/[18]实力验证!Z131</f>
        <v>1.2986531946852793</v>
      </c>
      <c r="AC131" s="48">
        <v>125</v>
      </c>
      <c r="AD131" s="1">
        <f t="shared" si="10"/>
        <v>2.8487631209172091</v>
      </c>
      <c r="AE131" s="1">
        <f t="shared" si="11"/>
        <v>2.8487631209172091</v>
      </c>
      <c r="AF131" s="1">
        <f>'[1]资源-钻石'!$V128/'[1]资源-钻石'!$T128</f>
        <v>2.3422722398139597</v>
      </c>
      <c r="AG131" s="1">
        <f>AE131/[18]实力验证!AE131</f>
        <v>1.6641408239342921</v>
      </c>
      <c r="AH131" s="48">
        <v>125</v>
      </c>
      <c r="AI131" s="1">
        <f t="shared" si="12"/>
        <v>7.4745951778897801</v>
      </c>
      <c r="AJ131" s="1">
        <f t="shared" si="13"/>
        <v>7.4745951778897801</v>
      </c>
      <c r="AK131" s="1">
        <f>'[1]资源-钻石'!$W128/'[1]资源-钻石'!$T128</f>
        <v>6.1746090258708275</v>
      </c>
      <c r="AL131" s="1">
        <f>AJ131/[18]实力验证!AJ131</f>
        <v>2.5724656741456733</v>
      </c>
      <c r="AM131" s="48">
        <v>125</v>
      </c>
      <c r="AN131" s="1">
        <f t="shared" si="14"/>
        <v>25.527183495383852</v>
      </c>
      <c r="AO131" s="1">
        <f t="shared" si="15"/>
        <v>25.527183495383852</v>
      </c>
      <c r="AP131" s="1">
        <f>'[1]资源-钻石'!$X128/'[1]资源-钻石'!$T128</f>
        <v>14.673942797829529</v>
      </c>
      <c r="AQ131" s="1">
        <f>AO131/[18]实力验证!AO131</f>
        <v>6.0308081511301754</v>
      </c>
    </row>
    <row r="132" spans="2:43" x14ac:dyDescent="0.15">
      <c r="B132" s="1">
        <v>126</v>
      </c>
      <c r="C132" s="1">
        <f>非r将兵属性验证!BK132</f>
        <v>6985354303.531765</v>
      </c>
      <c r="D132" s="1">
        <f>非r将兵属性验证!BU132</f>
        <v>4882384247.6751833</v>
      </c>
      <c r="F132" s="1">
        <v>126</v>
      </c>
      <c r="G132" s="1">
        <f>小r将兵属性验证!BK132</f>
        <v>9334628680.857975</v>
      </c>
      <c r="H132" s="1">
        <f>小r将兵属性验证!BU132</f>
        <v>10204897908.191002</v>
      </c>
      <c r="J132" s="1">
        <v>126</v>
      </c>
      <c r="K132" s="1">
        <f>中r将兵属性验证!BK132</f>
        <v>14587866892.565929</v>
      </c>
      <c r="L132" s="1">
        <f>中r将兵属性验证!BU132</f>
        <v>19235539172.185921</v>
      </c>
      <c r="N132" s="1">
        <v>126</v>
      </c>
      <c r="O132" s="1">
        <f>大r将兵属性验证!BK132</f>
        <v>32516538827.905365</v>
      </c>
      <c r="P132" s="1">
        <f>大r将兵属性验证!BU132</f>
        <v>56363967402.271675</v>
      </c>
      <c r="R132" s="1">
        <v>126</v>
      </c>
      <c r="S132" s="1">
        <f>超r将兵属性验证!BK132</f>
        <v>70551307830.982269</v>
      </c>
      <c r="T132" s="1">
        <f>超r将兵属性验证!BU132</f>
        <v>232522430773.83582</v>
      </c>
      <c r="X132" s="48">
        <v>126</v>
      </c>
      <c r="Y132" s="1">
        <f t="shared" si="8"/>
        <v>1.6464406006872985</v>
      </c>
      <c r="Z132" s="1">
        <f t="shared" si="9"/>
        <v>1.6464406006872985</v>
      </c>
      <c r="AA132" s="1">
        <f>'[1]资源-钻石'!$U129/'[1]资源-钻石'!$T129</f>
        <v>1.4024639713598148</v>
      </c>
      <c r="AB132" s="1">
        <f>Z132/[18]实力验证!Z132</f>
        <v>1.2983759037227856</v>
      </c>
      <c r="AC132" s="48">
        <v>126</v>
      </c>
      <c r="AD132" s="1">
        <f t="shared" si="10"/>
        <v>2.8500295923111665</v>
      </c>
      <c r="AE132" s="1">
        <f t="shared" si="11"/>
        <v>2.8500295923111665</v>
      </c>
      <c r="AF132" s="1">
        <f>'[1]资源-钻石'!$V129/'[1]资源-钻石'!$T129</f>
        <v>2.3442398925993047</v>
      </c>
      <c r="AG132" s="1">
        <f>AE132/[18]实力验证!AE132</f>
        <v>1.6636967433633079</v>
      </c>
      <c r="AH132" s="48">
        <v>126</v>
      </c>
      <c r="AI132" s="1">
        <f t="shared" si="12"/>
        <v>7.4892538158533917</v>
      </c>
      <c r="AJ132" s="1">
        <f t="shared" si="13"/>
        <v>7.4892538158533917</v>
      </c>
      <c r="AK132" s="1">
        <f>'[1]资源-钻石'!$W129/'[1]资源-钻石'!$T129</f>
        <v>6.1830262072303581</v>
      </c>
      <c r="AL132" s="1">
        <f>AJ132/[18]实力验证!AJ132</f>
        <v>2.5756539106246277</v>
      </c>
      <c r="AM132" s="48">
        <v>126</v>
      </c>
      <c r="AN132" s="1">
        <f t="shared" si="14"/>
        <v>25.537615047476383</v>
      </c>
      <c r="AO132" s="1">
        <f t="shared" si="15"/>
        <v>25.537615047476383</v>
      </c>
      <c r="AP132" s="1">
        <f>'[1]资源-钻石'!$X129/'[1]资源-钻石'!$T129</f>
        <v>14.696898746991884</v>
      </c>
      <c r="AQ132" s="1">
        <f>AO132/[18]实力验证!AO132</f>
        <v>6.0799673839431359</v>
      </c>
    </row>
    <row r="133" spans="2:43" x14ac:dyDescent="0.15">
      <c r="B133" s="1">
        <v>127</v>
      </c>
      <c r="C133" s="1">
        <f>非r将兵属性验证!BK133</f>
        <v>7050045770.6340008</v>
      </c>
      <c r="D133" s="1">
        <f>非r将兵属性验证!BU133</f>
        <v>4953351457.8510847</v>
      </c>
      <c r="F133" s="1">
        <v>127</v>
      </c>
      <c r="G133" s="1">
        <f>小r将兵属性验证!BK133</f>
        <v>9425497182.0831547</v>
      </c>
      <c r="H133" s="1">
        <f>小r将兵属性验证!BU133</f>
        <v>10353243755.157516</v>
      </c>
      <c r="J133" s="1">
        <v>127</v>
      </c>
      <c r="K133" s="1">
        <f>中r将兵属性验证!BK133</f>
        <v>14729507038.465515</v>
      </c>
      <c r="L133" s="1">
        <f>中r将兵属性验证!BU133</f>
        <v>19495388614.534771</v>
      </c>
      <c r="N133" s="1">
        <v>127</v>
      </c>
      <c r="O133" s="1">
        <f>大r将兵属性验证!BK133</f>
        <v>32864579167.493572</v>
      </c>
      <c r="P133" s="1">
        <f>大r将兵属性验证!BU133</f>
        <v>57203885640.574463</v>
      </c>
      <c r="R133" s="1">
        <v>127</v>
      </c>
      <c r="S133" s="1">
        <f>超r将兵属性验证!BK133</f>
        <v>70923747850.939529</v>
      </c>
      <c r="T133" s="1">
        <f>超r将兵属性验证!BU133</f>
        <v>235736773634.41599</v>
      </c>
      <c r="X133" s="48">
        <v>127</v>
      </c>
      <c r="Y133" s="1">
        <f t="shared" si="8"/>
        <v>1.6477619261240501</v>
      </c>
      <c r="Z133" s="1">
        <f t="shared" si="9"/>
        <v>1.6477619261240501</v>
      </c>
      <c r="AA133" s="1">
        <f>'[1]资源-钻石'!$U130/'[1]资源-钻石'!$T130</f>
        <v>1.4029822964784993</v>
      </c>
      <c r="AB133" s="1">
        <f>Z133/[18]实力验证!Z133</f>
        <v>1.2986454818626401</v>
      </c>
      <c r="AC133" s="48">
        <v>127</v>
      </c>
      <c r="AD133" s="1">
        <f t="shared" si="10"/>
        <v>2.8512674371703448</v>
      </c>
      <c r="AE133" s="1">
        <f t="shared" si="11"/>
        <v>2.8512674371703448</v>
      </c>
      <c r="AF133" s="1">
        <f>'[1]资源-钻石'!$V130/'[1]资源-钻石'!$T130</f>
        <v>2.3461836117943715</v>
      </c>
      <c r="AG133" s="1">
        <f>AE133/[18]实力验证!AE133</f>
        <v>1.6632556458522909</v>
      </c>
      <c r="AH133" s="48">
        <v>127</v>
      </c>
      <c r="AI133" s="1">
        <f t="shared" si="12"/>
        <v>7.5035811190458563</v>
      </c>
      <c r="AJ133" s="1">
        <f t="shared" si="13"/>
        <v>7.5035811190458563</v>
      </c>
      <c r="AK133" s="1">
        <f>'[1]资源-钻石'!$W130/'[1]资源-钻石'!$T130</f>
        <v>6.1913410060092549</v>
      </c>
      <c r="AL133" s="1">
        <f>AJ133/[18]实力验证!AJ133</f>
        <v>2.57875360897089</v>
      </c>
      <c r="AM133" s="48">
        <v>127</v>
      </c>
      <c r="AN133" s="1">
        <f t="shared" si="14"/>
        <v>25.547810811228008</v>
      </c>
      <c r="AO133" s="1">
        <f t="shared" si="15"/>
        <v>25.547810811228008</v>
      </c>
      <c r="AP133" s="1">
        <f>'[1]资源-钻石'!$X130/'[1]资源-钻石'!$T130</f>
        <v>14.719575470934329</v>
      </c>
      <c r="AQ133" s="1">
        <f>AO133/[18]实力验证!AO133</f>
        <v>6.1290663499422404</v>
      </c>
    </row>
    <row r="134" spans="2:43" x14ac:dyDescent="0.15">
      <c r="B134" s="1">
        <v>128</v>
      </c>
      <c r="C134" s="1">
        <f>非r将兵属性验证!BK134</f>
        <v>7117313099.0016022</v>
      </c>
      <c r="D134" s="1">
        <f>非r将兵属性验证!BU134</f>
        <v>5033465900.4353848</v>
      </c>
      <c r="F134" s="1">
        <v>128</v>
      </c>
      <c r="G134" s="1">
        <f>小r将兵属性验证!BK134</f>
        <v>9517454680.4686527</v>
      </c>
      <c r="H134" s="1">
        <f>小r将兵属性验证!BU134</f>
        <v>10507957678.343964</v>
      </c>
      <c r="J134" s="1">
        <v>128</v>
      </c>
      <c r="K134" s="1">
        <f>中r将兵属性验证!BK134</f>
        <v>14883355776.495895</v>
      </c>
      <c r="L134" s="1">
        <f>中r将兵属性验证!BU134</f>
        <v>19777617686.133331</v>
      </c>
      <c r="N134" s="1">
        <v>128</v>
      </c>
      <c r="O134" s="1">
        <f>大r将兵属性验证!BK134</f>
        <v>33212619507.081783</v>
      </c>
      <c r="P134" s="1">
        <f>大r将兵属性验证!BU134</f>
        <v>58043803878.877251</v>
      </c>
      <c r="R134" s="1">
        <v>128</v>
      </c>
      <c r="S134" s="1">
        <f>超r将兵属性验证!BK134</f>
        <v>71296187870.896774</v>
      </c>
      <c r="T134" s="1">
        <f>超r将兵属性验证!BU134</f>
        <v>238951116494.99615</v>
      </c>
      <c r="X134" s="48">
        <v>128</v>
      </c>
      <c r="Y134" s="1">
        <f t="shared" si="8"/>
        <v>1.6480764204287235</v>
      </c>
      <c r="Z134" s="1">
        <f t="shared" si="9"/>
        <v>1.6480764204287235</v>
      </c>
      <c r="AA134" s="1">
        <f>'[1]资源-钻石'!$U131/'[1]资源-钻石'!$T131</f>
        <v>1.4034943550492349</v>
      </c>
      <c r="AB134" s="1">
        <f>Z134/[18]实力验证!Z134</f>
        <v>1.2992079335111777</v>
      </c>
      <c r="AC134" s="48">
        <v>128</v>
      </c>
      <c r="AD134" s="1">
        <f t="shared" si="10"/>
        <v>2.8525721243251367</v>
      </c>
      <c r="AE134" s="1">
        <f t="shared" si="11"/>
        <v>2.8525721243251367</v>
      </c>
      <c r="AF134" s="1">
        <f>'[1]资源-钻石'!$V131/'[1]资源-钻石'!$T131</f>
        <v>2.3481038314346301</v>
      </c>
      <c r="AG134" s="1">
        <f>AE134/[18]实力验证!AE134</f>
        <v>1.6634185341913219</v>
      </c>
      <c r="AH134" s="48">
        <v>128</v>
      </c>
      <c r="AI134" s="1">
        <f t="shared" si="12"/>
        <v>7.5103352130910661</v>
      </c>
      <c r="AJ134" s="1">
        <f t="shared" si="13"/>
        <v>7.5103352130910661</v>
      </c>
      <c r="AK134" s="1">
        <f>'[1]资源-钻石'!$W131/'[1]资源-钻石'!$T131</f>
        <v>6.1995552789148052</v>
      </c>
      <c r="AL134" s="1">
        <f>AJ134/[18]实力验证!AJ134</f>
        <v>2.5808775591036688</v>
      </c>
      <c r="AM134" s="48">
        <v>128</v>
      </c>
      <c r="AN134" s="1">
        <f t="shared" si="14"/>
        <v>25.533120500362028</v>
      </c>
      <c r="AO134" s="1">
        <f t="shared" si="15"/>
        <v>25.533120500362028</v>
      </c>
      <c r="AP134" s="1">
        <f>'[1]资源-钻石'!$X131/'[1]资源-钻石'!$T131</f>
        <v>14.741978033404012</v>
      </c>
      <c r="AQ134" s="1">
        <f>AO134/[18]实力验证!AO134</f>
        <v>6.1759744838514372</v>
      </c>
    </row>
    <row r="135" spans="2:43" x14ac:dyDescent="0.15">
      <c r="B135" s="1">
        <v>129</v>
      </c>
      <c r="C135" s="1">
        <f>非r将兵属性验证!BK135</f>
        <v>7184580427.3692026</v>
      </c>
      <c r="D135" s="1">
        <f>非r将兵属性验证!BU135</f>
        <v>5113580343.0196857</v>
      </c>
      <c r="F135" s="1">
        <v>129</v>
      </c>
      <c r="G135" s="1">
        <f>小r将兵属性验证!BK135</f>
        <v>9609412178.8541489</v>
      </c>
      <c r="H135" s="1">
        <f>小r将兵属性验证!BU135</f>
        <v>10662671601.530411</v>
      </c>
      <c r="J135" s="1">
        <v>129</v>
      </c>
      <c r="K135" s="1">
        <f>中r将兵属性验证!BK135</f>
        <v>15044740770.413254</v>
      </c>
      <c r="L135" s="1">
        <f>中r将兵属性验证!BU135</f>
        <v>20073661504.827599</v>
      </c>
      <c r="N135" s="1">
        <v>129</v>
      </c>
      <c r="O135" s="1">
        <f>大r将兵属性验证!BK135</f>
        <v>33560659846.669994</v>
      </c>
      <c r="P135" s="1">
        <f>大r将兵属性验证!BU135</f>
        <v>58883722117.180046</v>
      </c>
      <c r="R135" s="1">
        <v>129</v>
      </c>
      <c r="S135" s="1">
        <f>超r将兵属性验证!BK135</f>
        <v>71668627890.854019</v>
      </c>
      <c r="T135" s="1">
        <f>超r将兵属性验证!BU135</f>
        <v>242165459355.57629</v>
      </c>
      <c r="X135" s="48">
        <v>129</v>
      </c>
      <c r="Y135" s="1">
        <f t="shared" si="8"/>
        <v>1.6483833769025871</v>
      </c>
      <c r="Z135" s="1">
        <f t="shared" si="9"/>
        <v>1.6483833769025871</v>
      </c>
      <c r="AA135" s="1">
        <f>'[1]资源-钻石'!$U132/'[1]资源-钻石'!$T132</f>
        <v>1.4040002600329704</v>
      </c>
      <c r="AB135" s="1">
        <f>Z135/[18]实力验证!Z135</f>
        <v>1.2997593381718495</v>
      </c>
      <c r="AC135" s="48">
        <v>129</v>
      </c>
      <c r="AD135" s="1">
        <f t="shared" si="10"/>
        <v>2.855581654111873</v>
      </c>
      <c r="AE135" s="1">
        <f t="shared" si="11"/>
        <v>2.855581654111873</v>
      </c>
      <c r="AF135" s="1">
        <f>'[1]资源-钻石'!$V132/'[1]资源-钻石'!$T132</f>
        <v>2.3500009751236384</v>
      </c>
      <c r="AG135" s="1">
        <f>AE135/[18]实力验证!AE135</f>
        <v>1.6642879673415885</v>
      </c>
      <c r="AH135" s="48">
        <v>129</v>
      </c>
      <c r="AI135" s="1">
        <f t="shared" si="12"/>
        <v>7.5169274243376787</v>
      </c>
      <c r="AJ135" s="1">
        <f t="shared" si="13"/>
        <v>7.5169274243376787</v>
      </c>
      <c r="AK135" s="1">
        <f>'[1]资源-钻石'!$W132/'[1]资源-钻石'!$T132</f>
        <v>6.2076708380288963</v>
      </c>
      <c r="AL135" s="1">
        <f>AJ135/[18]实力验证!AJ135</f>
        <v>2.5829489283899552</v>
      </c>
      <c r="AM135" s="48">
        <v>129</v>
      </c>
      <c r="AN135" s="1">
        <f t="shared" si="14"/>
        <v>25.518782288329632</v>
      </c>
      <c r="AO135" s="1">
        <f t="shared" si="15"/>
        <v>25.518782288329632</v>
      </c>
      <c r="AP135" s="1">
        <f>'[1]资源-钻石'!$X132/'[1]资源-钻石'!$T132</f>
        <v>14.764111376442443</v>
      </c>
      <c r="AQ135" s="1">
        <f>AO135/[18]实力验证!AO135</f>
        <v>6.222865334471285</v>
      </c>
    </row>
    <row r="136" spans="2:43" x14ac:dyDescent="0.15">
      <c r="B136" s="1">
        <v>130</v>
      </c>
      <c r="C136" s="1">
        <f>非r将兵属性验证!BK136</f>
        <v>7251847755.736804</v>
      </c>
      <c r="D136" s="1">
        <f>非r将兵属性验证!BU136</f>
        <v>5193694785.6039858</v>
      </c>
      <c r="F136" s="1">
        <v>130</v>
      </c>
      <c r="G136" s="1">
        <f>小r将兵属性验证!BK136</f>
        <v>9701369677.2396469</v>
      </c>
      <c r="H136" s="1">
        <f>小r将兵属性验证!BU136</f>
        <v>10817385524.716858</v>
      </c>
      <c r="J136" s="1">
        <v>130</v>
      </c>
      <c r="K136" s="1">
        <f>中r将兵属性验证!BK136</f>
        <v>15206125764.33061</v>
      </c>
      <c r="L136" s="1">
        <f>中r将兵属性验证!BU136</f>
        <v>20369705323.521862</v>
      </c>
      <c r="N136" s="1">
        <v>130</v>
      </c>
      <c r="O136" s="1">
        <f>大r将兵属性验证!BK136</f>
        <v>33908700186.258202</v>
      </c>
      <c r="P136" s="1">
        <f>大r将兵属性验证!BU136</f>
        <v>59723640355.482834</v>
      </c>
      <c r="R136" s="1">
        <v>130</v>
      </c>
      <c r="S136" s="1">
        <f>超r将兵属性验证!BK136</f>
        <v>72041067910.811279</v>
      </c>
      <c r="T136" s="1">
        <f>超r将兵属性验证!BU136</f>
        <v>245379802216.15646</v>
      </c>
      <c r="X136" s="48">
        <v>130</v>
      </c>
      <c r="Y136" s="1">
        <f t="shared" ref="Y136:Y199" si="16">(G136+H136)/(C136+D136)</f>
        <v>1.6486830633376284</v>
      </c>
      <c r="Z136" s="1">
        <f t="shared" ref="Z136:Z199" si="17">Y136</f>
        <v>1.6486830633376284</v>
      </c>
      <c r="AA136" s="1">
        <f>'[1]资源-钻石'!$U133/'[1]资源-钻石'!$T133</f>
        <v>1.4045001216918882</v>
      </c>
      <c r="AB136" s="1">
        <f>Z136/[18]实力验证!Z136</f>
        <v>1.3003000289080084</v>
      </c>
      <c r="AC136" s="48">
        <v>130</v>
      </c>
      <c r="AD136" s="1">
        <f t="shared" ref="AD136:AD199" si="18">(K136+L136)/(C136+D136)</f>
        <v>2.8585199053941603</v>
      </c>
      <c r="AE136" s="1">
        <f t="shared" ref="AE136:AE199" si="19">AD136</f>
        <v>2.8585199053941603</v>
      </c>
      <c r="AF136" s="1">
        <f>'[1]资源-钻石'!$V133/'[1]资源-钻石'!$T133</f>
        <v>2.3518754563445801</v>
      </c>
      <c r="AG136" s="1">
        <f>AE136/[18]实力验证!AE136</f>
        <v>1.6651299378345801</v>
      </c>
      <c r="AH136" s="48">
        <v>130</v>
      </c>
      <c r="AI136" s="1">
        <f t="shared" ref="AI136:AI199" si="20">(O136+P136)/(C136+D136)</f>
        <v>7.523363503898624</v>
      </c>
      <c r="AJ136" s="1">
        <f t="shared" ref="AJ136:AJ199" si="21">AI136</f>
        <v>7.523363503898624</v>
      </c>
      <c r="AK136" s="1">
        <f>'[1]资源-钻石'!$W133/'[1]资源-钻石'!$T133</f>
        <v>6.2156894521407038</v>
      </c>
      <c r="AL136" s="1">
        <f>AJ136/[18]实力验证!AJ136</f>
        <v>2.5849696271999285</v>
      </c>
      <c r="AM136" s="48">
        <v>130</v>
      </c>
      <c r="AN136" s="1">
        <f t="shared" ref="AN136:AN199" si="22">(S136+T136)/(C136+D136)</f>
        <v>25.504783666327111</v>
      </c>
      <c r="AO136" s="1">
        <f t="shared" ref="AO136:AO199" si="23">AN136</f>
        <v>25.504783666327111</v>
      </c>
      <c r="AP136" s="1">
        <f>'[1]资源-钻石'!$X133/'[1]资源-钻石'!$T133</f>
        <v>14.7859803240201</v>
      </c>
      <c r="AQ136" s="1">
        <f>AO136/[18]实力验证!AO136</f>
        <v>6.2697380478655864</v>
      </c>
    </row>
    <row r="137" spans="2:43" x14ac:dyDescent="0.15">
      <c r="B137" s="1">
        <v>131</v>
      </c>
      <c r="C137" s="1">
        <f>非r将兵属性验证!BK137</f>
        <v>7319115084.1044054</v>
      </c>
      <c r="D137" s="1">
        <f>非r将兵属性验证!BU137</f>
        <v>5273809228.1882868</v>
      </c>
      <c r="F137" s="1">
        <v>131</v>
      </c>
      <c r="G137" s="1">
        <f>小r将兵属性验证!BK137</f>
        <v>9793327175.625145</v>
      </c>
      <c r="H137" s="1">
        <f>小r将兵属性验证!BU137</f>
        <v>10972099447.903305</v>
      </c>
      <c r="J137" s="1">
        <v>131</v>
      </c>
      <c r="K137" s="1">
        <f>中r将兵属性验证!BK137</f>
        <v>15367510758.247969</v>
      </c>
      <c r="L137" s="1">
        <f>中r将兵属性验证!BU137</f>
        <v>20665749142.216129</v>
      </c>
      <c r="N137" s="1">
        <v>131</v>
      </c>
      <c r="O137" s="1">
        <f>大r将兵属性验证!BK137</f>
        <v>34256740525.846413</v>
      </c>
      <c r="P137" s="1">
        <f>大r将兵属性验证!BU137</f>
        <v>60563558593.785622</v>
      </c>
      <c r="R137" s="1">
        <v>131</v>
      </c>
      <c r="S137" s="1">
        <f>超r将兵属性验证!BK137</f>
        <v>72409773624.725723</v>
      </c>
      <c r="T137" s="1">
        <f>超r将兵属性验证!BU137</f>
        <v>248657982025.65588</v>
      </c>
      <c r="X137" s="48">
        <v>131</v>
      </c>
      <c r="Y137" s="1">
        <f t="shared" si="16"/>
        <v>1.6489757349893781</v>
      </c>
      <c r="Z137" s="1">
        <f t="shared" si="17"/>
        <v>1.6489757349893781</v>
      </c>
      <c r="AA137" s="1">
        <f>'[1]资源-钻石'!$U134/'[1]资源-钻石'!$T134</f>
        <v>1.4049940476695215</v>
      </c>
      <c r="AB137" s="1">
        <f>Z137/[18]实力验证!Z137</f>
        <v>1.30083032510807</v>
      </c>
      <c r="AC137" s="48">
        <v>131</v>
      </c>
      <c r="AD137" s="1">
        <f t="shared" si="18"/>
        <v>2.8613893808041011</v>
      </c>
      <c r="AE137" s="1">
        <f t="shared" si="19"/>
        <v>2.8613893808041011</v>
      </c>
      <c r="AF137" s="1">
        <f>'[1]资源-钻石'!$V134/'[1]资源-钻石'!$T134</f>
        <v>2.3537276787607051</v>
      </c>
      <c r="AG137" s="1">
        <f>AE137/[18]实力验证!AE137</f>
        <v>1.6659455912511281</v>
      </c>
      <c r="AH137" s="48">
        <v>131</v>
      </c>
      <c r="AI137" s="1">
        <f t="shared" si="20"/>
        <v>7.5296489336533519</v>
      </c>
      <c r="AJ137" s="1">
        <f t="shared" si="21"/>
        <v>7.5296489336533519</v>
      </c>
      <c r="AK137" s="1">
        <f>'[1]资源-钻石'!$W134/'[1]资源-钻石'!$T134</f>
        <v>6.2236128480319035</v>
      </c>
      <c r="AL137" s="1">
        <f>AJ137/[18]实力验证!AJ137</f>
        <v>2.5869414750537874</v>
      </c>
      <c r="AM137" s="48">
        <v>131</v>
      </c>
      <c r="AN137" s="1">
        <f t="shared" si="22"/>
        <v>25.495885442348648</v>
      </c>
      <c r="AO137" s="1">
        <f t="shared" si="23"/>
        <v>25.495885442348648</v>
      </c>
      <c r="AP137" s="1">
        <f>'[1]资源-钻石'!$X134/'[1]资源-钻石'!$T134</f>
        <v>14.807589585541551</v>
      </c>
      <c r="AQ137" s="1">
        <f>AO137/[18]实力验证!AO137</f>
        <v>6.3177744756316239</v>
      </c>
    </row>
    <row r="138" spans="2:43" x14ac:dyDescent="0.15">
      <c r="B138" s="1">
        <v>132</v>
      </c>
      <c r="C138" s="1">
        <f>非r将兵属性验证!BK138</f>
        <v>7386382412.4720058</v>
      </c>
      <c r="D138" s="1">
        <f>非r将兵属性验证!BU138</f>
        <v>5353923670.7725868</v>
      </c>
      <c r="F138" s="1">
        <v>132</v>
      </c>
      <c r="G138" s="1">
        <f>小r将兵属性验证!BK138</f>
        <v>9885284674.0106411</v>
      </c>
      <c r="H138" s="1">
        <f>小r将兵属性验证!BU138</f>
        <v>11126813371.089752</v>
      </c>
      <c r="J138" s="1">
        <v>132</v>
      </c>
      <c r="K138" s="1">
        <f>中r将兵属性验证!BK138</f>
        <v>15528895752.165327</v>
      </c>
      <c r="L138" s="1">
        <f>中r将兵属性验证!BU138</f>
        <v>20961792960.910393</v>
      </c>
      <c r="N138" s="1">
        <v>132</v>
      </c>
      <c r="O138" s="1">
        <f>大r将兵属性验证!BK138</f>
        <v>34607529776.939568</v>
      </c>
      <c r="P138" s="1">
        <f>大r将兵属性验证!BU138</f>
        <v>61557108755.213585</v>
      </c>
      <c r="R138" s="1">
        <v>132</v>
      </c>
      <c r="S138" s="1">
        <f>超r将兵属性验证!BK138</f>
        <v>72772403760.08606</v>
      </c>
      <c r="T138" s="1">
        <f>超r将兵属性验证!BU138</f>
        <v>252040022202.61566</v>
      </c>
      <c r="X138" s="15">
        <v>132</v>
      </c>
      <c r="Y138" s="1">
        <f t="shared" si="16"/>
        <v>1.6492616353020313</v>
      </c>
      <c r="Z138" s="1">
        <f t="shared" si="17"/>
        <v>1.6492616353020313</v>
      </c>
      <c r="AA138" s="1">
        <f>'[1]资源-钻石'!$U135/'[1]资源-钻石'!$T135</f>
        <v>1.405482143068034</v>
      </c>
      <c r="AB138" s="1">
        <f>Z138/[18]实力验证!Z138</f>
        <v>1.3013505331997459</v>
      </c>
      <c r="AC138" s="15">
        <v>132</v>
      </c>
      <c r="AD138" s="1">
        <f t="shared" si="18"/>
        <v>2.864192467170505</v>
      </c>
      <c r="AE138" s="1">
        <f t="shared" si="19"/>
        <v>2.864192467170505</v>
      </c>
      <c r="AF138" s="1">
        <f>'[1]资源-钻石'!$V135/'[1]资源-钻石'!$T135</f>
        <v>2.3555580365051267</v>
      </c>
      <c r="AG138" s="1">
        <f>AE138/[18]实力验证!AE138</f>
        <v>1.666736013836333</v>
      </c>
      <c r="AH138" s="15">
        <v>132</v>
      </c>
      <c r="AI138" s="1">
        <f t="shared" si="20"/>
        <v>7.548063437708457</v>
      </c>
      <c r="AJ138" s="1">
        <f t="shared" si="21"/>
        <v>7.548063437708457</v>
      </c>
      <c r="AK138" s="1">
        <f>'[1]资源-钻石'!$W135/'[1]资源-钻石'!$T135</f>
        <v>6.2314427117163751</v>
      </c>
      <c r="AL138" s="1">
        <f>AJ138/[18]实力验证!AJ138</f>
        <v>2.5959492303692953</v>
      </c>
      <c r="AM138" s="15">
        <v>132</v>
      </c>
      <c r="AN138" s="1">
        <f t="shared" si="22"/>
        <v>25.494868321089918</v>
      </c>
      <c r="AO138" s="1">
        <f t="shared" si="23"/>
        <v>25.494868321089918</v>
      </c>
      <c r="AP138" s="1">
        <f>'[1]资源-钻石'!$X135/'[1]资源-钻石'!$T135</f>
        <v>14.828943759226474</v>
      </c>
      <c r="AQ138" s="1">
        <f>AO138/[18]实力验证!AO138</f>
        <v>6.3676993864429923</v>
      </c>
    </row>
    <row r="139" spans="2:43" x14ac:dyDescent="0.15">
      <c r="B139" s="1">
        <v>133</v>
      </c>
      <c r="C139" s="1">
        <f>非r将兵属性验证!BK139</f>
        <v>7453649740.8396072</v>
      </c>
      <c r="D139" s="1">
        <f>非r将兵属性验证!BU139</f>
        <v>5434038113.3568878</v>
      </c>
      <c r="F139" s="1">
        <v>133</v>
      </c>
      <c r="G139" s="1">
        <f>小r将兵属性验证!BK139</f>
        <v>9977242172.3961391</v>
      </c>
      <c r="H139" s="1">
        <f>小r将兵属性验证!BU139</f>
        <v>11281527294.276199</v>
      </c>
      <c r="J139" s="1">
        <v>133</v>
      </c>
      <c r="K139" s="1">
        <f>中r将兵属性验证!BK139</f>
        <v>15690280746.082685</v>
      </c>
      <c r="L139" s="1">
        <f>中r将兵属性验证!BU139</f>
        <v>21257836779.60466</v>
      </c>
      <c r="N139" s="1">
        <v>133</v>
      </c>
      <c r="O139" s="1">
        <f>大r将兵属性验证!BK139</f>
        <v>34962115143.920494</v>
      </c>
      <c r="P139" s="1">
        <f>大r将兵属性验证!BU139</f>
        <v>62762817286.671555</v>
      </c>
      <c r="R139" s="1">
        <v>133</v>
      </c>
      <c r="S139" s="1">
        <f>超r将兵属性验证!BK139</f>
        <v>73135033895.446381</v>
      </c>
      <c r="T139" s="1">
        <f>超r将兵属性验证!BU139</f>
        <v>255422062379.57547</v>
      </c>
      <c r="X139" s="15">
        <v>133</v>
      </c>
      <c r="Y139" s="1">
        <f t="shared" si="16"/>
        <v>1.6495409965838093</v>
      </c>
      <c r="Z139" s="1">
        <f t="shared" si="17"/>
        <v>1.6495409965838093</v>
      </c>
      <c r="AA139" s="1">
        <f>'[1]资源-钻石'!$U136/'[1]资源-钻石'!$T136</f>
        <v>1.4059645105227796</v>
      </c>
      <c r="AB139" s="1">
        <f>Z139/[18]实力验证!Z139</f>
        <v>1.3018609473189329</v>
      </c>
      <c r="AC139" s="15">
        <v>133</v>
      </c>
      <c r="AD139" s="1">
        <f t="shared" si="18"/>
        <v>2.8669314421404368</v>
      </c>
      <c r="AE139" s="1">
        <f t="shared" si="19"/>
        <v>2.8669314421404368</v>
      </c>
      <c r="AF139" s="1">
        <f>'[1]资源-钻石'!$V136/'[1]资源-钻石'!$T136</f>
        <v>2.3573669144604232</v>
      </c>
      <c r="AG139" s="1">
        <f>AE139/[18]实力验证!AE139</f>
        <v>1.6675022361658656</v>
      </c>
      <c r="AH139" s="15">
        <v>133</v>
      </c>
      <c r="AI139" s="1">
        <f t="shared" si="20"/>
        <v>7.5828134213206289</v>
      </c>
      <c r="AJ139" s="1">
        <f t="shared" si="21"/>
        <v>7.5828134213206289</v>
      </c>
      <c r="AK139" s="1">
        <f>'[1]资源-钻石'!$W136/'[1]资源-钻石'!$T136</f>
        <v>6.2391806896362541</v>
      </c>
      <c r="AL139" s="1">
        <f>AJ139/[18]实力验证!AJ139</f>
        <v>2.6145168821141547</v>
      </c>
      <c r="AM139" s="15">
        <v>133</v>
      </c>
      <c r="AN139" s="1">
        <f t="shared" si="22"/>
        <v>25.493874463140177</v>
      </c>
      <c r="AO139" s="1">
        <f t="shared" si="23"/>
        <v>25.493874463140177</v>
      </c>
      <c r="AP139" s="1">
        <f>'[1]资源-钻石'!$X136/'[1]资源-钻石'!$T136</f>
        <v>14.850047335371601</v>
      </c>
      <c r="AQ139" s="1">
        <f>AO139/[18]实力验证!AO139</f>
        <v>6.4175813222295863</v>
      </c>
    </row>
    <row r="140" spans="2:43" x14ac:dyDescent="0.15">
      <c r="B140" s="1">
        <v>134</v>
      </c>
      <c r="C140" s="1">
        <f>非r将兵属性验证!BK140</f>
        <v>7520917069.2072086</v>
      </c>
      <c r="D140" s="1">
        <f>非r将兵属性验证!BU140</f>
        <v>5514152555.9411879</v>
      </c>
      <c r="F140" s="1">
        <v>134</v>
      </c>
      <c r="G140" s="1">
        <f>小r将兵属性验证!BK140</f>
        <v>10069199670.781637</v>
      </c>
      <c r="H140" s="1">
        <f>小r将兵属性验证!BU140</f>
        <v>11436241217.462646</v>
      </c>
      <c r="J140" s="1">
        <v>134</v>
      </c>
      <c r="K140" s="1">
        <f>中r将兵属性验证!BK140</f>
        <v>15851665740.000044</v>
      </c>
      <c r="L140" s="1">
        <f>中r将兵属性验证!BU140</f>
        <v>21553880598.298923</v>
      </c>
      <c r="N140" s="1">
        <v>134</v>
      </c>
      <c r="O140" s="1">
        <f>大r将兵属性验证!BK140</f>
        <v>35316700510.901428</v>
      </c>
      <c r="P140" s="1">
        <f>大r将兵属性验证!BU140</f>
        <v>63968525818.129532</v>
      </c>
      <c r="R140" s="1">
        <v>134</v>
      </c>
      <c r="S140" s="1">
        <f>超r将兵属性验证!BK140</f>
        <v>73497664030.806702</v>
      </c>
      <c r="T140" s="1">
        <f>超r将兵属性验证!BU140</f>
        <v>258804102556.53525</v>
      </c>
      <c r="X140" s="15">
        <v>134</v>
      </c>
      <c r="Y140" s="1">
        <f t="shared" si="16"/>
        <v>1.6498140406365081</v>
      </c>
      <c r="Z140" s="1">
        <f t="shared" si="17"/>
        <v>1.6498140406365081</v>
      </c>
      <c r="AA140" s="1">
        <f>'[1]资源-钻石'!$U137/'[1]资源-钻石'!$T137</f>
        <v>1.4064412502742523</v>
      </c>
      <c r="AB140" s="1">
        <f>Z140/[18]实力验证!Z140</f>
        <v>1.3023618499366281</v>
      </c>
      <c r="AC140" s="15">
        <v>134</v>
      </c>
      <c r="AD140" s="1">
        <f t="shared" si="18"/>
        <v>2.8696084803515678</v>
      </c>
      <c r="AE140" s="1">
        <f t="shared" si="19"/>
        <v>2.8696084803515678</v>
      </c>
      <c r="AF140" s="1">
        <f>'[1]资源-钻石'!$V137/'[1]资源-钻石'!$T137</f>
        <v>2.359154688528446</v>
      </c>
      <c r="AG140" s="1">
        <f>AE140/[18]实力验证!AE140</f>
        <v>1.6682452365494744</v>
      </c>
      <c r="AH140" s="15">
        <v>134</v>
      </c>
      <c r="AI140" s="1">
        <f t="shared" si="20"/>
        <v>7.6167775995213116</v>
      </c>
      <c r="AJ140" s="1">
        <f t="shared" si="21"/>
        <v>7.6167775995213116</v>
      </c>
      <c r="AK140" s="1">
        <f>'[1]资源-钻石'!$W137/'[1]资源-钻石'!$T137</f>
        <v>6.2468283898161294</v>
      </c>
      <c r="AL140" s="1">
        <f>AJ140/[18]实力验证!AJ140</f>
        <v>2.6327977074296598</v>
      </c>
      <c r="AM140" s="15">
        <v>134</v>
      </c>
      <c r="AN140" s="1">
        <f t="shared" si="22"/>
        <v>25.492903079415573</v>
      </c>
      <c r="AO140" s="1">
        <f t="shared" si="23"/>
        <v>25.492903079415573</v>
      </c>
      <c r="AP140" s="1">
        <f>'[1]资源-钻石'!$X137/'[1]资源-钻石'!$T137</f>
        <v>14.870904699498533</v>
      </c>
      <c r="AQ140" s="1">
        <f>AO140/[18]实力验证!AO140</f>
        <v>6.4674202853255442</v>
      </c>
    </row>
    <row r="141" spans="2:43" x14ac:dyDescent="0.15">
      <c r="B141" s="1">
        <v>135</v>
      </c>
      <c r="C141" s="1">
        <f>非r将兵属性验证!BK141</f>
        <v>7588184397.5748091</v>
      </c>
      <c r="D141" s="1">
        <f>非r将兵属性验证!BU141</f>
        <v>5594266998.5254889</v>
      </c>
      <c r="F141" s="1">
        <v>135</v>
      </c>
      <c r="G141" s="1">
        <f>小r将兵属性验证!BK141</f>
        <v>10161157169.167133</v>
      </c>
      <c r="H141" s="1">
        <f>小r将兵属性验证!BU141</f>
        <v>11590955140.649092</v>
      </c>
      <c r="J141" s="1">
        <v>135</v>
      </c>
      <c r="K141" s="1">
        <f>中r将兵属性验证!BK141</f>
        <v>16013050733.9174</v>
      </c>
      <c r="L141" s="1">
        <f>中r将兵属性验证!BU141</f>
        <v>21849924416.993191</v>
      </c>
      <c r="N141" s="1">
        <v>135</v>
      </c>
      <c r="O141" s="1">
        <f>大r将兵属性验证!BK141</f>
        <v>35671285877.882355</v>
      </c>
      <c r="P141" s="1">
        <f>大r将兵属性验证!BU141</f>
        <v>65174234349.587509</v>
      </c>
      <c r="R141" s="1">
        <v>135</v>
      </c>
      <c r="S141" s="1">
        <f>超r将兵属性验证!BK141</f>
        <v>73860294166.167038</v>
      </c>
      <c r="T141" s="1">
        <f>超r将兵属性验证!BU141</f>
        <v>262186142733.49506</v>
      </c>
      <c r="X141" s="15">
        <v>135</v>
      </c>
      <c r="Y141" s="1">
        <f t="shared" si="16"/>
        <v>1.6500809793428139</v>
      </c>
      <c r="Z141" s="1">
        <f t="shared" si="17"/>
        <v>1.6500809793428139</v>
      </c>
      <c r="AA141" s="1">
        <f>'[1]资源-钻石'!$U138/'[1]资源-钻石'!$T138</f>
        <v>1.4069124602375316</v>
      </c>
      <c r="AB141" s="1">
        <f>Z141/[18]实力验证!Z141</f>
        <v>1.3028535124469851</v>
      </c>
      <c r="AC141" s="15">
        <v>135</v>
      </c>
      <c r="AD141" s="1">
        <f t="shared" si="18"/>
        <v>2.8722256591904762</v>
      </c>
      <c r="AE141" s="1">
        <f t="shared" si="19"/>
        <v>2.8722256591904762</v>
      </c>
      <c r="AF141" s="1">
        <f>'[1]资源-钻石'!$V138/'[1]资源-钻石'!$T138</f>
        <v>2.3609217258907429</v>
      </c>
      <c r="AG141" s="1">
        <f>AE141/[18]实力验证!AE141</f>
        <v>1.6689659441931095</v>
      </c>
      <c r="AH141" s="15">
        <v>135</v>
      </c>
      <c r="AI141" s="1">
        <f t="shared" si="20"/>
        <v>7.6499823285752839</v>
      </c>
      <c r="AJ141" s="1">
        <f t="shared" si="21"/>
        <v>7.6499823285752839</v>
      </c>
      <c r="AK141" s="1">
        <f>'[1]资源-钻石'!$W138/'[1]资源-钻石'!$T138</f>
        <v>6.2543873829770673</v>
      </c>
      <c r="AL141" s="1">
        <f>AJ141/[18]实力验证!AJ141</f>
        <v>2.6507990874531986</v>
      </c>
      <c r="AM141" s="15">
        <v>135</v>
      </c>
      <c r="AN141" s="1">
        <f t="shared" si="22"/>
        <v>25.491953416120552</v>
      </c>
      <c r="AO141" s="1">
        <f t="shared" si="23"/>
        <v>25.491953416120552</v>
      </c>
      <c r="AP141" s="1">
        <f>'[1]资源-钻石'!$X138/'[1]资源-钻石'!$T138</f>
        <v>14.891520135391996</v>
      </c>
      <c r="AQ141" s="1">
        <f>AO141/[18]实力验证!AO141</f>
        <v>6.5172162805297624</v>
      </c>
    </row>
    <row r="142" spans="2:43" x14ac:dyDescent="0.15">
      <c r="B142" s="1">
        <v>136</v>
      </c>
      <c r="C142" s="1">
        <f>非r将兵属性验证!BK142</f>
        <v>7655451725.9424105</v>
      </c>
      <c r="D142" s="1">
        <f>非r将兵属性验证!BU142</f>
        <v>5674381441.1097889</v>
      </c>
      <c r="F142" s="1">
        <v>136</v>
      </c>
      <c r="G142" s="1">
        <f>小r将兵属性验证!BK142</f>
        <v>10251135677.98798</v>
      </c>
      <c r="H142" s="1">
        <f>小r将兵属性验证!BU142</f>
        <v>11748948478.035389</v>
      </c>
      <c r="J142" s="1">
        <v>136</v>
      </c>
      <c r="K142" s="1">
        <f>中r将兵属性验证!BK142</f>
        <v>16174435727.834759</v>
      </c>
      <c r="L142" s="1">
        <f>中r将兵属性验证!BU142</f>
        <v>22145968235.687458</v>
      </c>
      <c r="N142" s="1">
        <v>136</v>
      </c>
      <c r="O142" s="1">
        <f>大r将兵属性验证!BK142</f>
        <v>36025871244.863281</v>
      </c>
      <c r="P142" s="1">
        <f>大r将兵属性验证!BU142</f>
        <v>66379942881.045479</v>
      </c>
      <c r="R142" s="1">
        <v>136</v>
      </c>
      <c r="S142" s="1">
        <f>超r将兵属性验证!BK142</f>
        <v>74222924301.527359</v>
      </c>
      <c r="T142" s="1">
        <f>超r将兵属性验证!BU142</f>
        <v>265568182910.45483</v>
      </c>
      <c r="X142" s="48">
        <v>136</v>
      </c>
      <c r="Y142" s="1">
        <f t="shared" si="16"/>
        <v>1.6504395726723513</v>
      </c>
      <c r="Z142" s="1">
        <f t="shared" si="17"/>
        <v>1.6504395726723513</v>
      </c>
      <c r="AA142" s="1">
        <f>'[1]资源-钻石'!$U139/'[1]资源-钻石'!$T139</f>
        <v>1.4073782360693261</v>
      </c>
      <c r="AB142" s="1">
        <f>Z142/[18]实力验证!Z142</f>
        <v>1.3036340697974691</v>
      </c>
      <c r="AC142" s="48">
        <v>136</v>
      </c>
      <c r="AD142" s="1">
        <f t="shared" si="18"/>
        <v>2.8747849641689482</v>
      </c>
      <c r="AE142" s="1">
        <f t="shared" si="19"/>
        <v>2.8747849641689482</v>
      </c>
      <c r="AF142" s="1">
        <f>'[1]资源-钻石'!$V139/'[1]资源-钻石'!$T139</f>
        <v>2.3626683852599721</v>
      </c>
      <c r="AG142" s="1">
        <f>AE142/[18]实力验证!AE142</f>
        <v>1.6696652421391167</v>
      </c>
      <c r="AH142" s="48">
        <v>136</v>
      </c>
      <c r="AI142" s="1">
        <f t="shared" si="20"/>
        <v>7.6824527991114451</v>
      </c>
      <c r="AJ142" s="1">
        <f t="shared" si="21"/>
        <v>7.6824527991114451</v>
      </c>
      <c r="AK142" s="1">
        <f>'[1]资源-钻石'!$W139/'[1]资源-钻石'!$T139</f>
        <v>6.2618592036121026</v>
      </c>
      <c r="AL142" s="1">
        <f>AJ142/[18]实力验证!AJ142</f>
        <v>2.6685281268518874</v>
      </c>
      <c r="AM142" s="48">
        <v>136</v>
      </c>
      <c r="AN142" s="1">
        <f t="shared" si="22"/>
        <v>25.49102475279701</v>
      </c>
      <c r="AO142" s="1">
        <f t="shared" si="23"/>
        <v>25.49102475279701</v>
      </c>
      <c r="AP142" s="1">
        <f>'[1]资源-钻石'!$X139/'[1]资源-钻石'!$T139</f>
        <v>14.911897828033004</v>
      </c>
      <c r="AQ142" s="1">
        <f>AO142/[18]实力验证!AO142</f>
        <v>6.5669693149639716</v>
      </c>
    </row>
    <row r="143" spans="2:43" x14ac:dyDescent="0.15">
      <c r="B143" s="1">
        <v>137</v>
      </c>
      <c r="C143" s="1">
        <f>非r将兵属性验证!BK143</f>
        <v>7724510856.6301651</v>
      </c>
      <c r="D143" s="1">
        <f>非r将兵属性验证!BU143</f>
        <v>5760537986.1899137</v>
      </c>
      <c r="F143" s="1">
        <v>137</v>
      </c>
      <c r="G143" s="1">
        <f>小r将兵属性验证!BK143</f>
        <v>10339704541.169693</v>
      </c>
      <c r="H143" s="1">
        <f>小r将兵属性验证!BU143</f>
        <v>11909277761.001339</v>
      </c>
      <c r="J143" s="1">
        <v>137</v>
      </c>
      <c r="K143" s="1">
        <f>中r将兵属性验证!BK143</f>
        <v>16335507425.281719</v>
      </c>
      <c r="L143" s="1">
        <f>中r将兵属性验证!BU143</f>
        <v>22449929938.554386</v>
      </c>
      <c r="N143" s="1">
        <v>137</v>
      </c>
      <c r="O143" s="1">
        <f>大r将兵属性验证!BK143</f>
        <v>36380456611.844215</v>
      </c>
      <c r="P143" s="1">
        <f>大r将兵属性验证!BU143</f>
        <v>67585651412.503448</v>
      </c>
      <c r="R143" s="1">
        <v>137</v>
      </c>
      <c r="S143" s="1">
        <f>超r将兵属性验证!BK143</f>
        <v>74585554436.88768</v>
      </c>
      <c r="T143" s="1">
        <f>超r将兵属性验证!BU143</f>
        <v>268950223087.41461</v>
      </c>
      <c r="X143" s="48">
        <v>137</v>
      </c>
      <c r="Y143" s="1">
        <f t="shared" si="16"/>
        <v>1.6499000160475639</v>
      </c>
      <c r="Z143" s="1">
        <f t="shared" si="17"/>
        <v>1.6499000160475639</v>
      </c>
      <c r="AA143" s="1">
        <f>'[1]资源-钻石'!$U140/'[1]资源-钻石'!$T140</f>
        <v>1.4078386712327107</v>
      </c>
      <c r="AB143" s="1">
        <f>Z143/[18]实力验证!Z143</f>
        <v>1.3041346432081511</v>
      </c>
      <c r="AC143" s="48">
        <v>137</v>
      </c>
      <c r="AD143" s="1">
        <f t="shared" si="18"/>
        <v>2.8761807106458388</v>
      </c>
      <c r="AE143" s="1">
        <f t="shared" si="19"/>
        <v>2.8761807106458388</v>
      </c>
      <c r="AF143" s="1">
        <f>'[1]资源-钻石'!$V140/'[1]资源-钻石'!$T140</f>
        <v>2.3643950171226646</v>
      </c>
      <c r="AG143" s="1">
        <f>AE143/[18]实力验证!AE143</f>
        <v>1.6701701268617297</v>
      </c>
      <c r="AH143" s="48">
        <v>137</v>
      </c>
      <c r="AI143" s="1">
        <f t="shared" si="20"/>
        <v>7.7097316617954199</v>
      </c>
      <c r="AJ143" s="1">
        <f t="shared" si="21"/>
        <v>7.7097316617954199</v>
      </c>
      <c r="AK143" s="1">
        <f>'[1]资源-钻石'!$W140/'[1]资源-钻石'!$T140</f>
        <v>6.2692453510247308</v>
      </c>
      <c r="AL143" s="1">
        <f>AJ143/[18]实力验证!AJ143</f>
        <v>2.6850096513098878</v>
      </c>
      <c r="AM143" s="48">
        <v>137</v>
      </c>
      <c r="AN143" s="1">
        <f t="shared" si="22"/>
        <v>25.475308360281765</v>
      </c>
      <c r="AO143" s="1">
        <f t="shared" si="23"/>
        <v>25.475308360281765</v>
      </c>
      <c r="AP143" s="1">
        <f>'[1]资源-钻石'!$X140/'[1]资源-钻石'!$T140</f>
        <v>14.932041866431083</v>
      </c>
      <c r="AQ143" s="1">
        <f>AO143/[18]实力验证!AO143</f>
        <v>6.6142602963754964</v>
      </c>
    </row>
    <row r="144" spans="2:43" x14ac:dyDescent="0.15">
      <c r="B144" s="1">
        <v>138</v>
      </c>
      <c r="C144" s="1">
        <f>非r将兵属性验证!BK144</f>
        <v>7793982132.5783625</v>
      </c>
      <c r="D144" s="1">
        <f>非r将兵属性验证!BU144</f>
        <v>5848084318.4573574</v>
      </c>
      <c r="F144" s="1">
        <v>138</v>
      </c>
      <c r="G144" s="1">
        <f>小r将兵属性验证!BK144</f>
        <v>10428273404.351406</v>
      </c>
      <c r="H144" s="1">
        <f>小r将兵属性验证!BU144</f>
        <v>12069607043.967291</v>
      </c>
      <c r="J144" s="1">
        <v>138</v>
      </c>
      <c r="K144" s="1">
        <f>中r将兵属性验证!BK144</f>
        <v>16496243517.109461</v>
      </c>
      <c r="L144" s="1">
        <f>中r将兵属性验证!BU144</f>
        <v>22762373340.616013</v>
      </c>
      <c r="N144" s="1">
        <v>138</v>
      </c>
      <c r="O144" s="1">
        <f>大r将兵属性验证!BK144</f>
        <v>36735041978.825142</v>
      </c>
      <c r="P144" s="1">
        <f>大r将兵属性验证!BU144</f>
        <v>68791359943.961426</v>
      </c>
      <c r="R144" s="1">
        <v>138</v>
      </c>
      <c r="S144" s="1">
        <f>超r将兵属性验证!BK144</f>
        <v>74948184572.248016</v>
      </c>
      <c r="T144" s="1">
        <f>超r将兵属性验证!BU144</f>
        <v>272332263264.37442</v>
      </c>
      <c r="X144" s="48">
        <v>138</v>
      </c>
      <c r="Y144" s="1">
        <f t="shared" si="16"/>
        <v>1.649154879069705</v>
      </c>
      <c r="Z144" s="1">
        <f t="shared" si="17"/>
        <v>1.649154879069705</v>
      </c>
      <c r="AA144" s="1">
        <f>'[1]资源-钻石'!$U141/'[1]资源-钻石'!$T141</f>
        <v>1.4082938570596502</v>
      </c>
      <c r="AB144" s="1">
        <f>Z144/[18]实力验证!Z144</f>
        <v>1.3045223133498984</v>
      </c>
      <c r="AC144" s="48">
        <v>138</v>
      </c>
      <c r="AD144" s="1">
        <f t="shared" si="18"/>
        <v>2.877761737830042</v>
      </c>
      <c r="AE144" s="1">
        <f t="shared" si="19"/>
        <v>2.877761737830042</v>
      </c>
      <c r="AF144" s="1">
        <f>'[1]资源-钻石'!$V141/'[1]资源-钻石'!$T141</f>
        <v>2.3661019639736875</v>
      </c>
      <c r="AG144" s="1">
        <f>AE144/[18]实力验证!AE144</f>
        <v>1.6709857625536888</v>
      </c>
      <c r="AH144" s="48">
        <v>138</v>
      </c>
      <c r="AI144" s="1">
        <f t="shared" si="20"/>
        <v>7.7353678272674653</v>
      </c>
      <c r="AJ144" s="1">
        <f t="shared" si="21"/>
        <v>7.7353678272674653</v>
      </c>
      <c r="AK144" s="1">
        <f>'[1]资源-钻石'!$W141/'[1]资源-钻石'!$T141</f>
        <v>6.2765472903318837</v>
      </c>
      <c r="AL144" s="1">
        <f>AJ144/[18]实力验证!AJ144</f>
        <v>2.7010214769625294</v>
      </c>
      <c r="AM144" s="48">
        <v>138</v>
      </c>
      <c r="AN144" s="1">
        <f t="shared" si="22"/>
        <v>25.456586733621762</v>
      </c>
      <c r="AO144" s="1">
        <f t="shared" si="23"/>
        <v>25.456586733621762</v>
      </c>
      <c r="AP144" s="1">
        <f>'[1]资源-钻石'!$X141/'[1]资源-钻石'!$T141</f>
        <v>14.951956246359682</v>
      </c>
      <c r="AQ144" s="1">
        <f>AO144/[18]实力验证!AO144</f>
        <v>6.6609832104366271</v>
      </c>
    </row>
    <row r="145" spans="2:43" x14ac:dyDescent="0.15">
      <c r="B145" s="1">
        <v>139</v>
      </c>
      <c r="C145" s="1">
        <f>非r将兵属性验证!BK145</f>
        <v>7863453408.5265598</v>
      </c>
      <c r="D145" s="1">
        <f>非r将兵属性验证!BU145</f>
        <v>5935630650.724802</v>
      </c>
      <c r="F145" s="1">
        <v>139</v>
      </c>
      <c r="G145" s="1">
        <f>小r将兵属性验证!BK145</f>
        <v>10516842267.533119</v>
      </c>
      <c r="H145" s="1">
        <f>小r将兵属性验证!BU145</f>
        <v>12229936326.933243</v>
      </c>
      <c r="J145" s="1">
        <v>139</v>
      </c>
      <c r="K145" s="1">
        <f>中r将兵属性验证!BK145</f>
        <v>16656979608.937201</v>
      </c>
      <c r="L145" s="1">
        <f>中r将兵属性验证!BU145</f>
        <v>23074816742.677635</v>
      </c>
      <c r="N145" s="1">
        <v>139</v>
      </c>
      <c r="O145" s="1">
        <f>大r将兵属性验证!BK145</f>
        <v>37089627345.806076</v>
      </c>
      <c r="P145" s="1">
        <f>大r将兵属性验证!BU145</f>
        <v>69997068475.419403</v>
      </c>
      <c r="R145" s="1">
        <v>139</v>
      </c>
      <c r="S145" s="1">
        <f>超r将兵属性验证!BK145</f>
        <v>75243058884.989166</v>
      </c>
      <c r="T145" s="1">
        <f>超r将兵属性验证!BU145</f>
        <v>275183395755.21954</v>
      </c>
      <c r="X145" s="48">
        <v>139</v>
      </c>
      <c r="Y145" s="1">
        <f t="shared" si="16"/>
        <v>1.6484266996849091</v>
      </c>
      <c r="Z145" s="1">
        <f t="shared" si="17"/>
        <v>1.6484266996849091</v>
      </c>
      <c r="AA145" s="1">
        <f>'[1]资源-钻石'!$U142/'[1]资源-钻石'!$T142</f>
        <v>1.4087438828113947</v>
      </c>
      <c r="AB145" s="1">
        <f>Z145/[18]实力验证!Z145</f>
        <v>1.3049080995820721</v>
      </c>
      <c r="AC145" s="48">
        <v>139</v>
      </c>
      <c r="AD145" s="1">
        <f t="shared" si="18"/>
        <v>2.87930678449468</v>
      </c>
      <c r="AE145" s="1">
        <f t="shared" si="19"/>
        <v>2.87930678449468</v>
      </c>
      <c r="AF145" s="1">
        <f>'[1]资源-钻石'!$V142/'[1]资源-钻石'!$T142</f>
        <v>2.3677895605427302</v>
      </c>
      <c r="AG145" s="1">
        <f>AE145/[18]实力验证!AE145</f>
        <v>1.6717820716544041</v>
      </c>
      <c r="AH145" s="48">
        <v>139</v>
      </c>
      <c r="AI145" s="1">
        <f t="shared" si="20"/>
        <v>7.7604205729460007</v>
      </c>
      <c r="AJ145" s="1">
        <f t="shared" si="21"/>
        <v>7.7604205729460007</v>
      </c>
      <c r="AK145" s="1">
        <f>'[1]资源-钻石'!$W142/'[1]资源-钻石'!$T142</f>
        <v>6.2837664534327891</v>
      </c>
      <c r="AL145" s="1">
        <f>AJ145/[18]实力验证!AJ145</f>
        <v>2.7167971555517947</v>
      </c>
      <c r="AM145" s="48">
        <v>139</v>
      </c>
      <c r="AN145" s="1">
        <f t="shared" si="22"/>
        <v>25.394906874653849</v>
      </c>
      <c r="AO145" s="1">
        <f t="shared" si="23"/>
        <v>25.394906874653849</v>
      </c>
      <c r="AP145" s="1">
        <f>'[1]资源-钻石'!$X142/'[1]资源-钻石'!$T142</f>
        <v>14.971644872998514</v>
      </c>
      <c r="AQ145" s="1">
        <f>AO145/[18]实力验证!AO145</f>
        <v>6.6962568797331343</v>
      </c>
    </row>
    <row r="146" spans="2:43" x14ac:dyDescent="0.15">
      <c r="B146" s="1">
        <v>140</v>
      </c>
      <c r="C146" s="1">
        <f>非r将兵属性验证!BK146</f>
        <v>7932924684.4747572</v>
      </c>
      <c r="D146" s="1">
        <f>非r将兵属性验证!BU146</f>
        <v>6023176982.9922457</v>
      </c>
      <c r="F146" s="1">
        <v>140</v>
      </c>
      <c r="G146" s="1">
        <f>小r将兵属性验证!BK146</f>
        <v>10605411130.714832</v>
      </c>
      <c r="H146" s="1">
        <f>小r将兵属性验证!BU146</f>
        <v>12390265609.899193</v>
      </c>
      <c r="J146" s="1">
        <v>140</v>
      </c>
      <c r="K146" s="1">
        <f>中r将兵属性验证!BK146</f>
        <v>16817715700.76494</v>
      </c>
      <c r="L146" s="1">
        <f>中r将兵属性验证!BU146</f>
        <v>23387260144.739262</v>
      </c>
      <c r="N146" s="1">
        <v>140</v>
      </c>
      <c r="O146" s="1">
        <f>大r将兵属性验证!BK146</f>
        <v>37444212712.787003</v>
      </c>
      <c r="P146" s="1">
        <f>大r将兵属性验证!BU146</f>
        <v>71202777006.87738</v>
      </c>
      <c r="R146" s="1">
        <v>140</v>
      </c>
      <c r="S146" s="1">
        <f>超r将兵属性验证!BK146</f>
        <v>75475138302.393448</v>
      </c>
      <c r="T146" s="1">
        <f>超r将兵属性验证!BU146</f>
        <v>277542492413.65387</v>
      </c>
      <c r="X146" s="48">
        <v>140</v>
      </c>
      <c r="Y146" s="1">
        <f t="shared" si="16"/>
        <v>1.6477149055326195</v>
      </c>
      <c r="Z146" s="1">
        <f t="shared" si="17"/>
        <v>1.6477149055326195</v>
      </c>
      <c r="AA146" s="1">
        <f>'[1]资源-钻石'!$U143/'[1]资源-钻石'!$T143</f>
        <v>1.4091888357368358</v>
      </c>
      <c r="AB146" s="1">
        <f>Z146/[18]实力验证!Z146</f>
        <v>1.305291914543512</v>
      </c>
      <c r="AC146" s="48">
        <v>140</v>
      </c>
      <c r="AD146" s="1">
        <f t="shared" si="18"/>
        <v>2.8808170650709588</v>
      </c>
      <c r="AE146" s="1">
        <f t="shared" si="19"/>
        <v>2.8808170650709588</v>
      </c>
      <c r="AF146" s="1">
        <f>'[1]资源-钻石'!$V143/'[1]资源-钻石'!$T143</f>
        <v>2.3694581340131342</v>
      </c>
      <c r="AG146" s="1">
        <f>AE146/[18]实力验证!AE146</f>
        <v>1.672559724885347</v>
      </c>
      <c r="AH146" s="48">
        <v>140</v>
      </c>
      <c r="AI146" s="1">
        <f t="shared" si="20"/>
        <v>7.7849095906868335</v>
      </c>
      <c r="AJ146" s="1">
        <f t="shared" si="21"/>
        <v>7.7849095906868335</v>
      </c>
      <c r="AK146" s="1">
        <f>'[1]资源-钻石'!$W143/'[1]资源-钻石'!$T143</f>
        <v>6.290904239945073</v>
      </c>
      <c r="AL146" s="1">
        <f>AJ146/[18]实力验证!AJ146</f>
        <v>2.7323425589609966</v>
      </c>
      <c r="AM146" s="48">
        <v>140</v>
      </c>
      <c r="AN146" s="1">
        <f t="shared" si="22"/>
        <v>25.294859490667434</v>
      </c>
      <c r="AO146" s="1">
        <f t="shared" si="23"/>
        <v>25.294859490667434</v>
      </c>
      <c r="AP146" s="1">
        <f>'[1]资源-钻石'!$X143/'[1]资源-钻石'!$T143</f>
        <v>14.991111563486559</v>
      </c>
      <c r="AQ146" s="1">
        <f>AO146/[18]实力验证!AO146</f>
        <v>6.7210405747332755</v>
      </c>
    </row>
    <row r="147" spans="2:43" x14ac:dyDescent="0.15">
      <c r="B147" s="1">
        <v>141</v>
      </c>
      <c r="C147" s="1">
        <f>非r将兵属性验证!BK147</f>
        <v>8002395960.4229546</v>
      </c>
      <c r="D147" s="1">
        <f>非r将兵属性验证!BU147</f>
        <v>6110723315.2596903</v>
      </c>
      <c r="F147" s="1">
        <v>141</v>
      </c>
      <c r="G147" s="1">
        <f>小r将兵属性验证!BK147</f>
        <v>10693979993.896545</v>
      </c>
      <c r="H147" s="1">
        <f>小r将兵属性验证!BU147</f>
        <v>12550594892.865145</v>
      </c>
      <c r="J147" s="1">
        <v>141</v>
      </c>
      <c r="K147" s="1">
        <f>中r将兵属性验证!BK147</f>
        <v>16978451792.592682</v>
      </c>
      <c r="L147" s="1">
        <f>中r将兵属性验证!BU147</f>
        <v>23699703546.800884</v>
      </c>
      <c r="N147" s="1">
        <v>141</v>
      </c>
      <c r="O147" s="1">
        <f>大r将兵属性验证!BK147</f>
        <v>37797955720.197296</v>
      </c>
      <c r="P147" s="1">
        <f>大r将兵属性验证!BU147</f>
        <v>72420783346.416809</v>
      </c>
      <c r="R147" s="1">
        <v>141</v>
      </c>
      <c r="S147" s="1">
        <f>超r将兵属性验证!BK147</f>
        <v>75707217719.797745</v>
      </c>
      <c r="T147" s="1">
        <f>超r将兵属性验证!BU147</f>
        <v>279901589072.0882</v>
      </c>
      <c r="X147" s="48">
        <v>141</v>
      </c>
      <c r="Y147" s="1">
        <f t="shared" si="16"/>
        <v>1.6470189497238101</v>
      </c>
      <c r="Z147" s="1">
        <f t="shared" si="17"/>
        <v>1.6470189497238101</v>
      </c>
      <c r="AA147" s="1">
        <f>'[1]资源-钻石'!$U144/'[1]资源-钻石'!$T144</f>
        <v>1.4096288011288967</v>
      </c>
      <c r="AB147" s="1">
        <f>Z147/[18]实力验证!Z147</f>
        <v>1.3056736791080001</v>
      </c>
      <c r="AC147" s="48">
        <v>141</v>
      </c>
      <c r="AD147" s="1">
        <f t="shared" si="18"/>
        <v>2.882293739944743</v>
      </c>
      <c r="AE147" s="1">
        <f t="shared" si="19"/>
        <v>2.882293739944743</v>
      </c>
      <c r="AF147" s="1">
        <f>'[1]资源-钻石'!$V144/'[1]资源-钻石'!$T144</f>
        <v>2.3711080042333621</v>
      </c>
      <c r="AG147" s="1">
        <f>AE147/[18]实力验证!AE147</f>
        <v>1.6733193625333473</v>
      </c>
      <c r="AH147" s="48">
        <v>141</v>
      </c>
      <c r="AI147" s="1">
        <f t="shared" si="20"/>
        <v>7.8096653839328436</v>
      </c>
      <c r="AJ147" s="1">
        <f t="shared" si="21"/>
        <v>7.8096653839328436</v>
      </c>
      <c r="AK147" s="1">
        <f>'[1]资源-钻石'!$W144/'[1]资源-钻石'!$T144</f>
        <v>6.2979620181093825</v>
      </c>
      <c r="AL147" s="1">
        <f>AJ147/[18]实力验证!AJ147</f>
        <v>2.7481399630616323</v>
      </c>
      <c r="AM147" s="48">
        <v>141</v>
      </c>
      <c r="AN147" s="1">
        <f t="shared" si="22"/>
        <v>25.197038290791696</v>
      </c>
      <c r="AO147" s="1">
        <f t="shared" si="23"/>
        <v>25.197038290791696</v>
      </c>
      <c r="AP147" s="1">
        <f>'[1]资源-钻石'!$X144/'[1]资源-钻石'!$T144</f>
        <v>15.01036004938922</v>
      </c>
      <c r="AQ147" s="1">
        <f>AO147/[18]实力验证!AO147</f>
        <v>6.7459701764392435</v>
      </c>
    </row>
    <row r="148" spans="2:43" x14ac:dyDescent="0.15">
      <c r="B148" s="1">
        <v>142</v>
      </c>
      <c r="C148" s="1">
        <f>非r将兵属性验证!BK148</f>
        <v>8071867236.3711519</v>
      </c>
      <c r="D148" s="1">
        <f>非r将兵属性验证!BU148</f>
        <v>6198269647.5271339</v>
      </c>
      <c r="F148" s="1">
        <v>142</v>
      </c>
      <c r="G148" s="1">
        <f>小r将兵属性验证!BK148</f>
        <v>10782548857.078259</v>
      </c>
      <c r="H148" s="1">
        <f>小r将兵属性验证!BU148</f>
        <v>12710924175.831097</v>
      </c>
      <c r="J148" s="1">
        <v>142</v>
      </c>
      <c r="K148" s="1">
        <f>中r将兵属性验证!BK148</f>
        <v>17139187884.420422</v>
      </c>
      <c r="L148" s="1">
        <f>中r将兵属性验证!BU148</f>
        <v>24012146948.862511</v>
      </c>
      <c r="N148" s="1">
        <v>142</v>
      </c>
      <c r="O148" s="1">
        <f>大r将兵属性验证!BK148</f>
        <v>38149027216.144234</v>
      </c>
      <c r="P148" s="1">
        <f>大r将兵属性验证!BU148</f>
        <v>73677791718.353271</v>
      </c>
      <c r="R148" s="1">
        <v>142</v>
      </c>
      <c r="S148" s="1">
        <f>超r将兵属性验证!BK148</f>
        <v>75939297137.202042</v>
      </c>
      <c r="T148" s="1">
        <f>超r将兵属性验证!BU148</f>
        <v>282260685730.52258</v>
      </c>
      <c r="X148" s="48">
        <v>142</v>
      </c>
      <c r="Y148" s="1">
        <f t="shared" si="16"/>
        <v>1.64633830943964</v>
      </c>
      <c r="Z148" s="1">
        <f t="shared" si="17"/>
        <v>1.64633830943964</v>
      </c>
      <c r="AA148" s="1">
        <f>'[1]资源-钻石'!$U145/'[1]资源-钻石'!$T145</f>
        <v>1.4100638623790391</v>
      </c>
      <c r="AB148" s="1">
        <f>Z148/[18]实力验证!Z148</f>
        <v>1.3060533217758215</v>
      </c>
      <c r="AC148" s="48">
        <v>142</v>
      </c>
      <c r="AD148" s="1">
        <f t="shared" si="18"/>
        <v>2.8837379184299246</v>
      </c>
      <c r="AE148" s="1">
        <f t="shared" si="19"/>
        <v>2.8837379184299246</v>
      </c>
      <c r="AF148" s="1">
        <f>'[1]资源-钻石'!$V145/'[1]资源-钻石'!$T145</f>
        <v>2.3727394839213969</v>
      </c>
      <c r="AG148" s="1">
        <f>AE148/[18]实力验证!AE148</f>
        <v>1.67406159614812</v>
      </c>
      <c r="AH148" s="48">
        <v>142</v>
      </c>
      <c r="AI148" s="1">
        <f t="shared" si="20"/>
        <v>7.8364223023450696</v>
      </c>
      <c r="AJ148" s="1">
        <f t="shared" si="21"/>
        <v>7.8364223023450696</v>
      </c>
      <c r="AK148" s="1">
        <f>'[1]资源-钻石'!$W145/'[1]资源-钻石'!$T145</f>
        <v>6.3049411256637526</v>
      </c>
      <c r="AL148" s="1">
        <f>AJ148/[18]实力验证!AJ148</f>
        <v>2.7652178809359946</v>
      </c>
      <c r="AM148" s="48">
        <v>142</v>
      </c>
      <c r="AN148" s="1">
        <f t="shared" si="22"/>
        <v>25.101369789374601</v>
      </c>
      <c r="AO148" s="1">
        <f t="shared" si="23"/>
        <v>25.101369789374601</v>
      </c>
      <c r="AP148" s="1">
        <f>'[1]资源-钻石'!$X145/'[1]资源-钻石'!$T145</f>
        <v>15.029393979082958</v>
      </c>
      <c r="AQ148" s="1">
        <f>AO148/[18]实力验证!AO148</f>
        <v>6.7710399479219694</v>
      </c>
    </row>
    <row r="149" spans="2:43" x14ac:dyDescent="0.15">
      <c r="B149" s="1">
        <v>143</v>
      </c>
      <c r="C149" s="1">
        <f>非r将兵属性验证!BK149</f>
        <v>8141338512.3193493</v>
      </c>
      <c r="D149" s="1">
        <f>非r将兵属性验证!BU149</f>
        <v>6285815979.7945776</v>
      </c>
      <c r="F149" s="1">
        <v>143</v>
      </c>
      <c r="G149" s="1">
        <f>小r将兵属性验证!BK149</f>
        <v>10871117720.259972</v>
      </c>
      <c r="H149" s="1">
        <f>小r将兵属性验证!BU149</f>
        <v>12871253458.797047</v>
      </c>
      <c r="J149" s="1">
        <v>143</v>
      </c>
      <c r="K149" s="1">
        <f>中r将兵属性验证!BK149</f>
        <v>17299923976.248161</v>
      </c>
      <c r="L149" s="1">
        <f>中r将兵属性验证!BU149</f>
        <v>24324590350.924133</v>
      </c>
      <c r="N149" s="1">
        <v>143</v>
      </c>
      <c r="O149" s="1">
        <f>大r将兵属性验证!BK149</f>
        <v>38500098712.091164</v>
      </c>
      <c r="P149" s="1">
        <f>大r将兵属性验证!BU149</f>
        <v>74934800090.289734</v>
      </c>
      <c r="R149" s="1">
        <v>143</v>
      </c>
      <c r="S149" s="1">
        <f>超r将兵属性验证!BK149</f>
        <v>76171376554.606339</v>
      </c>
      <c r="T149" s="1">
        <f>超r将兵属性验证!BU149</f>
        <v>284619782388.95691</v>
      </c>
      <c r="X149" s="48">
        <v>143</v>
      </c>
      <c r="Y149" s="1">
        <f t="shared" si="16"/>
        <v>1.6456724846216151</v>
      </c>
      <c r="Z149" s="1">
        <f t="shared" si="17"/>
        <v>1.6456724846216151</v>
      </c>
      <c r="AA149" s="1">
        <f>'[1]资源-钻石'!$U146/'[1]资源-钻石'!$T146</f>
        <v>1.4104941010299579</v>
      </c>
      <c r="AB149" s="1">
        <f>Z149/[18]实力验证!Z149</f>
        <v>1.3064307781116817</v>
      </c>
      <c r="AC149" s="48">
        <v>143</v>
      </c>
      <c r="AD149" s="1">
        <f t="shared" si="18"/>
        <v>2.8851506615476259</v>
      </c>
      <c r="AE149" s="1">
        <f t="shared" si="19"/>
        <v>2.8851506615476259</v>
      </c>
      <c r="AF149" s="1">
        <f>'[1]资源-钻石'!$V146/'[1]资源-钻石'!$T146</f>
        <v>2.3743528788623416</v>
      </c>
      <c r="AG149" s="1">
        <f>AE149/[18]实力验证!AE149</f>
        <v>1.6747870101278508</v>
      </c>
      <c r="AH149" s="48">
        <v>143</v>
      </c>
      <c r="AI149" s="1">
        <f t="shared" si="20"/>
        <v>7.8625968041297343</v>
      </c>
      <c r="AJ149" s="1">
        <f t="shared" si="21"/>
        <v>7.8625968041297343</v>
      </c>
      <c r="AK149" s="1">
        <f>'[1]资源-钻石'!$W146/'[1]资源-钻石'!$T146</f>
        <v>6.3118428706889045</v>
      </c>
      <c r="AL149" s="1">
        <f>AJ149/[18]实力验证!AJ149</f>
        <v>2.7820629512609614</v>
      </c>
      <c r="AM149" s="48">
        <v>143</v>
      </c>
      <c r="AN149" s="1">
        <f t="shared" si="22"/>
        <v>25.007783699881806</v>
      </c>
      <c r="AO149" s="1">
        <f t="shared" si="23"/>
        <v>25.007783699881806</v>
      </c>
      <c r="AP149" s="1">
        <f>'[1]资源-钻石'!$X146/'[1]资源-钻石'!$T146</f>
        <v>15.048216920060646</v>
      </c>
      <c r="AQ149" s="1">
        <f>AO149/[18]实力验证!AO149</f>
        <v>6.7962444036231551</v>
      </c>
    </row>
    <row r="150" spans="2:43" x14ac:dyDescent="0.15">
      <c r="B150" s="1">
        <v>144</v>
      </c>
      <c r="C150" s="1">
        <f>非r将兵属性验证!BK150</f>
        <v>8210809788.2675467</v>
      </c>
      <c r="D150" s="1">
        <f>非r将兵属性验证!BU150</f>
        <v>6373362312.0620222</v>
      </c>
      <c r="F150" s="1">
        <v>144</v>
      </c>
      <c r="G150" s="1">
        <f>小r将兵属性验证!BK150</f>
        <v>10959686583.441685</v>
      </c>
      <c r="H150" s="1">
        <f>小r将兵属性验证!BU150</f>
        <v>13031582741.762999</v>
      </c>
      <c r="J150" s="1">
        <v>144</v>
      </c>
      <c r="K150" s="1">
        <f>中r将兵属性验证!BK150</f>
        <v>17460660068.075905</v>
      </c>
      <c r="L150" s="1">
        <f>中r将兵属性验证!BU150</f>
        <v>24637033752.985756</v>
      </c>
      <c r="N150" s="1">
        <v>144</v>
      </c>
      <c r="O150" s="1">
        <f>大r将兵属性验证!BK150</f>
        <v>38851170208.038094</v>
      </c>
      <c r="P150" s="1">
        <f>大r将兵属性验证!BU150</f>
        <v>76191808462.226196</v>
      </c>
      <c r="R150" s="1">
        <v>144</v>
      </c>
      <c r="S150" s="1">
        <f>超r将兵属性验证!BK150</f>
        <v>76403455972.010635</v>
      </c>
      <c r="T150" s="1">
        <f>超r将兵属性验证!BU150</f>
        <v>286978879047.39124</v>
      </c>
      <c r="X150" s="48">
        <v>144</v>
      </c>
      <c r="Y150" s="1">
        <f t="shared" si="16"/>
        <v>1.6450209967463654</v>
      </c>
      <c r="Z150" s="1">
        <f t="shared" si="17"/>
        <v>1.6450209967463654</v>
      </c>
      <c r="AA150" s="1">
        <f>'[1]资源-钻石'!$U147/'[1]资源-钻石'!$T147</f>
        <v>1.41091959682653</v>
      </c>
      <c r="AB150" s="1">
        <f>Z150/[18]实力验证!Z150</f>
        <v>1.3068059902251488</v>
      </c>
      <c r="AC150" s="48">
        <v>144</v>
      </c>
      <c r="AD150" s="1">
        <f t="shared" si="18"/>
        <v>2.8865329846258705</v>
      </c>
      <c r="AE150" s="1">
        <f t="shared" si="19"/>
        <v>2.8865329846258705</v>
      </c>
      <c r="AF150" s="1">
        <f>'[1]资源-钻石'!$V147/'[1]资源-钻石'!$T147</f>
        <v>2.3759484880994872</v>
      </c>
      <c r="AG150" s="1">
        <f>AE150/[18]实力验证!AE150</f>
        <v>1.6754961632013394</v>
      </c>
      <c r="AH150" s="48">
        <v>144</v>
      </c>
      <c r="AI150" s="1">
        <f t="shared" si="20"/>
        <v>7.8882077007075759</v>
      </c>
      <c r="AJ150" s="1">
        <f t="shared" si="21"/>
        <v>7.8882077007075759</v>
      </c>
      <c r="AK150" s="1">
        <f>'[1]资源-钻石'!$W147/'[1]资源-钻石'!$T147</f>
        <v>6.3186685324255834</v>
      </c>
      <c r="AL150" s="1">
        <f>AJ150/[18]实力验证!AJ150</f>
        <v>2.7986805855570198</v>
      </c>
      <c r="AM150" s="48">
        <v>144</v>
      </c>
      <c r="AN150" s="1">
        <f t="shared" si="22"/>
        <v>24.916212762683337</v>
      </c>
      <c r="AO150" s="1">
        <f t="shared" si="23"/>
        <v>24.916212762683337</v>
      </c>
      <c r="AP150" s="1">
        <f>'[1]资源-钻石'!$X147/'[1]资源-钻石'!$T147</f>
        <v>15.066832361160683</v>
      </c>
      <c r="AQ150" s="1">
        <f>AO150/[18]实力验证!AO150</f>
        <v>6.8215782958200508</v>
      </c>
    </row>
    <row r="151" spans="2:43" x14ac:dyDescent="0.15">
      <c r="B151" s="1">
        <v>145</v>
      </c>
      <c r="C151" s="1">
        <f>非r将兵属性验证!BK151</f>
        <v>8280281064.215744</v>
      </c>
      <c r="D151" s="1">
        <f>非r将兵属性验证!BU151</f>
        <v>6460908644.3294659</v>
      </c>
      <c r="F151" s="1">
        <v>145</v>
      </c>
      <c r="G151" s="1">
        <f>小r将兵属性验证!BK151</f>
        <v>11048255446.623398</v>
      </c>
      <c r="H151" s="1">
        <f>小r将兵属性验证!BU151</f>
        <v>13191912024.728951</v>
      </c>
      <c r="J151" s="1">
        <v>145</v>
      </c>
      <c r="K151" s="1">
        <f>中r将兵属性验证!BK151</f>
        <v>17621396159.903645</v>
      </c>
      <c r="L151" s="1">
        <f>中r将兵属性验证!BU151</f>
        <v>24949477155.047382</v>
      </c>
      <c r="N151" s="1">
        <v>145</v>
      </c>
      <c r="O151" s="1">
        <f>大r将兵属性验证!BK151</f>
        <v>39202241703.985031</v>
      </c>
      <c r="P151" s="1">
        <f>大r将兵属性验证!BU151</f>
        <v>77448816834.162659</v>
      </c>
      <c r="R151" s="1">
        <v>145</v>
      </c>
      <c r="S151" s="1">
        <f>超r将兵属性验证!BK151</f>
        <v>76635535389.414917</v>
      </c>
      <c r="T151" s="1">
        <f>超r将兵属性验证!BU151</f>
        <v>289337975705.82562</v>
      </c>
      <c r="X151" s="48">
        <v>145</v>
      </c>
      <c r="Y151" s="1">
        <f t="shared" si="16"/>
        <v>1.6443833876787264</v>
      </c>
      <c r="Z151" s="1">
        <f t="shared" si="17"/>
        <v>1.6443833876787264</v>
      </c>
      <c r="AA151" s="1">
        <f>'[1]资源-钻石'!$U148/'[1]资源-钻石'!$T148</f>
        <v>1.4113404277650916</v>
      </c>
      <c r="AB151" s="1">
        <f>Z151/[18]实力验证!Z151</f>
        <v>1.3071789062901524</v>
      </c>
      <c r="AC151" s="48">
        <v>145</v>
      </c>
      <c r="AD151" s="1">
        <f t="shared" si="18"/>
        <v>2.8878858597331147</v>
      </c>
      <c r="AE151" s="1">
        <f t="shared" si="19"/>
        <v>2.8878858597331147</v>
      </c>
      <c r="AF151" s="1">
        <f>'[1]资源-钻石'!$V148/'[1]资源-钻石'!$T148</f>
        <v>2.3775266041190939</v>
      </c>
      <c r="AG151" s="1">
        <f>AE151/[18]实力验证!AE151</f>
        <v>1.6761895898144765</v>
      </c>
      <c r="AH151" s="48">
        <v>145</v>
      </c>
      <c r="AI151" s="1">
        <f t="shared" si="20"/>
        <v>7.9132730020106257</v>
      </c>
      <c r="AJ151" s="1">
        <f t="shared" si="21"/>
        <v>7.9132730020106257</v>
      </c>
      <c r="AK151" s="1">
        <f>'[1]资源-钻石'!$W148/'[1]资源-钻石'!$T148</f>
        <v>6.325419362065011</v>
      </c>
      <c r="AL151" s="1">
        <f>AJ151/[18]实力验证!AJ151</f>
        <v>2.8150760072746874</v>
      </c>
      <c r="AM151" s="48">
        <v>145</v>
      </c>
      <c r="AN151" s="1">
        <f t="shared" si="22"/>
        <v>24.826592583846342</v>
      </c>
      <c r="AO151" s="1">
        <f t="shared" si="23"/>
        <v>24.826592583846342</v>
      </c>
      <c r="AP151" s="1">
        <f>'[1]资源-钻石'!$X148/'[1]资源-钻石'!$T148</f>
        <v>15.085243714722759</v>
      </c>
      <c r="AQ151" s="1">
        <f>AO151/[18]实力验证!AO151</f>
        <v>6.8470366019552511</v>
      </c>
    </row>
    <row r="152" spans="2:43" x14ac:dyDescent="0.15">
      <c r="B152" s="1">
        <v>146</v>
      </c>
      <c r="C152" s="1">
        <f>非r将兵属性验证!BK152</f>
        <v>8349752340.1639414</v>
      </c>
      <c r="D152" s="1">
        <f>非r将兵属性验证!BU152</f>
        <v>6548454976.5969105</v>
      </c>
      <c r="F152" s="1">
        <v>146</v>
      </c>
      <c r="G152" s="1">
        <f>小r将兵属性验证!BK152</f>
        <v>11141162219.04744</v>
      </c>
      <c r="H152" s="1">
        <f>小r将兵属性验证!BU152</f>
        <v>13364772645.04215</v>
      </c>
      <c r="J152" s="1">
        <v>146</v>
      </c>
      <c r="K152" s="1">
        <f>中r将兵属性验证!BK152</f>
        <v>17782132251.731384</v>
      </c>
      <c r="L152" s="1">
        <f>中r将兵属性验证!BU152</f>
        <v>25261920557.109005</v>
      </c>
      <c r="N152" s="1">
        <v>146</v>
      </c>
      <c r="O152" s="1">
        <f>大r将兵属性验证!BK152</f>
        <v>39553313199.931961</v>
      </c>
      <c r="P152" s="1">
        <f>大r将兵属性验证!BU152</f>
        <v>78705825206.099121</v>
      </c>
      <c r="R152" s="1">
        <v>146</v>
      </c>
      <c r="S152" s="1">
        <f>超r将兵属性验证!BK152</f>
        <v>76867614806.819214</v>
      </c>
      <c r="T152" s="1">
        <f>超r将兵属性验证!BU152</f>
        <v>291697072364.25995</v>
      </c>
      <c r="X152" s="48">
        <v>146</v>
      </c>
      <c r="Y152" s="1">
        <f t="shared" si="16"/>
        <v>1.6448915190299311</v>
      </c>
      <c r="Z152" s="1">
        <f t="shared" si="17"/>
        <v>1.6448915190299311</v>
      </c>
      <c r="AA152" s="1">
        <f>'[1]资源-钻石'!$U149/'[1]资源-钻石'!$T149</f>
        <v>1.4117566701411013</v>
      </c>
      <c r="AB152" s="1">
        <f>Z152/[18]实力验证!Z152</f>
        <v>1.3083441753485725</v>
      </c>
      <c r="AC152" s="48">
        <v>146</v>
      </c>
      <c r="AD152" s="1">
        <f t="shared" si="18"/>
        <v>2.8892102179578858</v>
      </c>
      <c r="AE152" s="1">
        <f t="shared" si="19"/>
        <v>2.8892102179578858</v>
      </c>
      <c r="AF152" s="1">
        <f>'[1]资源-钻石'!$V149/'[1]资源-钻石'!$T149</f>
        <v>2.3790875130291296</v>
      </c>
      <c r="AG152" s="1">
        <f>AE152/[18]实力验证!AE152</f>
        <v>1.6768678014281433</v>
      </c>
      <c r="AH152" s="48">
        <v>146</v>
      </c>
      <c r="AI152" s="1">
        <f t="shared" si="20"/>
        <v>7.9378099587180948</v>
      </c>
      <c r="AJ152" s="1">
        <f t="shared" si="21"/>
        <v>7.9378099587180948</v>
      </c>
      <c r="AK152" s="1">
        <f>'[1]资源-钻石'!$W149/'[1]资源-钻石'!$T149</f>
        <v>6.3320965835134952</v>
      </c>
      <c r="AL152" s="1">
        <f>AJ152/[18]实力验证!AJ152</f>
        <v>2.8312542606402431</v>
      </c>
      <c r="AM152" s="48">
        <v>146</v>
      </c>
      <c r="AN152" s="1">
        <f t="shared" si="22"/>
        <v>24.738861484121969</v>
      </c>
      <c r="AO152" s="1">
        <f t="shared" si="23"/>
        <v>24.738861484121969</v>
      </c>
      <c r="AP152" s="1">
        <f>'[1]资源-钻石'!$X149/'[1]资源-钻石'!$T149</f>
        <v>15.103454318673171</v>
      </c>
      <c r="AQ152" s="1">
        <f>AO152/[18]实力验证!AO152</f>
        <v>6.8726145127677363</v>
      </c>
    </row>
    <row r="153" spans="2:43" x14ac:dyDescent="0.15">
      <c r="B153" s="1">
        <v>147</v>
      </c>
      <c r="C153" s="1">
        <f>非r将兵属性验证!BK153</f>
        <v>8421395214.3652515</v>
      </c>
      <c r="D153" s="1">
        <f>非r将兵属性验证!BU153</f>
        <v>6643382070.846837</v>
      </c>
      <c r="F153" s="1">
        <v>147</v>
      </c>
      <c r="G153" s="1">
        <f>小r将兵属性验证!BK153</f>
        <v>11234918461.537842</v>
      </c>
      <c r="H153" s="1">
        <f>小r将兵属性验证!BU153</f>
        <v>13540087211.570755</v>
      </c>
      <c r="J153" s="1">
        <v>147</v>
      </c>
      <c r="K153" s="1">
        <f>中r将兵属性验证!BK153</f>
        <v>17941643358.742126</v>
      </c>
      <c r="L153" s="1">
        <f>中r将兵属性验证!BU153</f>
        <v>25573810869.809498</v>
      </c>
      <c r="N153" s="1">
        <v>147</v>
      </c>
      <c r="O153" s="1">
        <f>大r将兵属性验证!BK153</f>
        <v>39904384695.878891</v>
      </c>
      <c r="P153" s="1">
        <f>大r将兵属性验证!BU153</f>
        <v>79962833578.035583</v>
      </c>
      <c r="R153" s="1">
        <v>147</v>
      </c>
      <c r="S153" s="1">
        <f>超r将兵属性验证!BK153</f>
        <v>77099694224.223511</v>
      </c>
      <c r="T153" s="1">
        <f>超r将兵属性验证!BU153</f>
        <v>294056169022.69427</v>
      </c>
      <c r="X153" s="15">
        <v>147</v>
      </c>
      <c r="Y153" s="1">
        <f t="shared" si="16"/>
        <v>1.6445650144080308</v>
      </c>
      <c r="Z153" s="1">
        <f t="shared" si="17"/>
        <v>1.6445650144080308</v>
      </c>
      <c r="AA153" s="1">
        <f>'[1]资源-钻石'!$U150/'[1]资源-钻石'!$T150</f>
        <v>1.4121683985952505</v>
      </c>
      <c r="AB153" s="1">
        <f>Z153/[18]实力验证!Z153</f>
        <v>1.3089980331987685</v>
      </c>
      <c r="AC153" s="15">
        <v>147</v>
      </c>
      <c r="AD153" s="1">
        <f t="shared" si="18"/>
        <v>2.8885560937742722</v>
      </c>
      <c r="AE153" s="1">
        <f t="shared" si="19"/>
        <v>2.8885560937742722</v>
      </c>
      <c r="AF153" s="1">
        <f>'[1]资源-钻石'!$V150/'[1]资源-钻石'!$T150</f>
        <v>2.3806314947321896</v>
      </c>
      <c r="AG153" s="1">
        <f>AE153/[18]实力验证!AE153</f>
        <v>1.6766967471202674</v>
      </c>
      <c r="AH153" s="15">
        <v>147</v>
      </c>
      <c r="AI153" s="1">
        <f t="shared" si="20"/>
        <v>7.9567866158618035</v>
      </c>
      <c r="AJ153" s="1">
        <f t="shared" si="21"/>
        <v>7.9567866158618035</v>
      </c>
      <c r="AK153" s="1">
        <f>'[1]资源-钻石'!$W150/'[1]资源-钻石'!$T150</f>
        <v>6.3387013941321424</v>
      </c>
      <c r="AL153" s="1">
        <f>AJ153/[18]实力验证!AJ153</f>
        <v>2.8458142779056339</v>
      </c>
      <c r="AM153" s="15">
        <v>147</v>
      </c>
      <c r="AN153" s="1">
        <f t="shared" si="22"/>
        <v>24.637328267126286</v>
      </c>
      <c r="AO153" s="1">
        <f t="shared" si="23"/>
        <v>24.637328267126286</v>
      </c>
      <c r="AP153" s="1">
        <f>'[1]资源-钻石'!$X150/'[1]资源-钻石'!$T150</f>
        <v>15.12146743854221</v>
      </c>
      <c r="AQ153" s="1">
        <f>AO153/[18]实力验证!AO153</f>
        <v>6.8949010763813172</v>
      </c>
    </row>
    <row r="154" spans="2:43" x14ac:dyDescent="0.15">
      <c r="B154" s="1">
        <v>148</v>
      </c>
      <c r="C154" s="1">
        <f>非r将兵属性验证!BK154</f>
        <v>8493113101.6604843</v>
      </c>
      <c r="D154" s="1">
        <f>非r将兵属性验证!BU154</f>
        <v>6738564117.3150282</v>
      </c>
      <c r="F154" s="1">
        <v>148</v>
      </c>
      <c r="G154" s="1">
        <f>小r将兵属性验证!BK154</f>
        <v>11328674704.028246</v>
      </c>
      <c r="H154" s="1">
        <f>小r将兵属性验证!BU154</f>
        <v>13715401778.099361</v>
      </c>
      <c r="J154" s="1">
        <v>148</v>
      </c>
      <c r="K154" s="1">
        <f>中r将兵属性验证!BK154</f>
        <v>18099762990.360096</v>
      </c>
      <c r="L154" s="1">
        <f>中r将兵属性验证!BU154</f>
        <v>25885072921.469254</v>
      </c>
      <c r="N154" s="1">
        <v>148</v>
      </c>
      <c r="O154" s="1">
        <f>大r将兵属性验证!BK154</f>
        <v>40255456191.825829</v>
      </c>
      <c r="P154" s="1">
        <f>大r将兵属性验证!BU154</f>
        <v>81219841949.972046</v>
      </c>
      <c r="R154" s="1">
        <v>148</v>
      </c>
      <c r="S154" s="1">
        <f>超r将兵属性验证!BK154</f>
        <v>77331991702.397903</v>
      </c>
      <c r="T154" s="1">
        <f>超r将兵属性验证!BU154</f>
        <v>296423325720.93671</v>
      </c>
      <c r="X154" s="15">
        <v>148</v>
      </c>
      <c r="Y154" s="1">
        <f t="shared" si="16"/>
        <v>1.6442100316390555</v>
      </c>
      <c r="Z154" s="1">
        <f t="shared" si="17"/>
        <v>1.6442100316390555</v>
      </c>
      <c r="AA154" s="1">
        <f>'[1]资源-钻石'!$U151/'[1]资源-钻石'!$T151</f>
        <v>1.412575686158088</v>
      </c>
      <c r="AB154" s="1">
        <f>Z154/[18]实力验证!Z154</f>
        <v>1.3096223198640271</v>
      </c>
      <c r="AC154" s="15">
        <v>148</v>
      </c>
      <c r="AD154" s="1">
        <f t="shared" si="18"/>
        <v>2.8877211143257</v>
      </c>
      <c r="AE154" s="1">
        <f t="shared" si="19"/>
        <v>2.8877211143257</v>
      </c>
      <c r="AF154" s="1">
        <f>'[1]资源-钻石'!$V151/'[1]资源-钻石'!$T151</f>
        <v>2.3821588230928294</v>
      </c>
      <c r="AG154" s="1">
        <f>AE154/[18]实力验证!AE154</f>
        <v>1.6764957598788794</v>
      </c>
      <c r="AH154" s="15">
        <v>148</v>
      </c>
      <c r="AI154" s="1">
        <f t="shared" si="20"/>
        <v>7.975175444925056</v>
      </c>
      <c r="AJ154" s="1">
        <f t="shared" si="21"/>
        <v>7.975175444925056</v>
      </c>
      <c r="AK154" s="1">
        <f>'[1]资源-钻石'!$W151/'[1]资源-钻石'!$T151</f>
        <v>6.3452349654526587</v>
      </c>
      <c r="AL154" s="1">
        <f>AJ154/[18]实力验证!AJ154</f>
        <v>2.8601360800285822</v>
      </c>
      <c r="AM154" s="15">
        <v>148</v>
      </c>
      <c r="AN154" s="1">
        <f t="shared" si="22"/>
        <v>24.538027693871619</v>
      </c>
      <c r="AO154" s="1">
        <f t="shared" si="23"/>
        <v>24.538027693871619</v>
      </c>
      <c r="AP154" s="1">
        <f>'[1]资源-钻石'!$X151/'[1]资源-钻石'!$T151</f>
        <v>15.139286269416342</v>
      </c>
      <c r="AQ154" s="1">
        <f>AO154/[18]实力验证!AO154</f>
        <v>6.9173895074838283</v>
      </c>
    </row>
    <row r="155" spans="2:43" x14ac:dyDescent="0.15">
      <c r="B155" s="1">
        <v>149</v>
      </c>
      <c r="C155" s="1">
        <f>非r将兵属性验证!BK155</f>
        <v>8564830988.9557171</v>
      </c>
      <c r="D155" s="1">
        <f>非r将兵属性验证!BU155</f>
        <v>6833746163.7832193</v>
      </c>
      <c r="F155" s="1">
        <v>149</v>
      </c>
      <c r="G155" s="1">
        <f>小r将兵属性验证!BK155</f>
        <v>11422430946.518648</v>
      </c>
      <c r="H155" s="1">
        <f>小r将兵属性验证!BU155</f>
        <v>13890716344.627966</v>
      </c>
      <c r="J155" s="1">
        <v>149</v>
      </c>
      <c r="K155" s="1">
        <f>中r将兵属性验证!BK155</f>
        <v>18257882621.978065</v>
      </c>
      <c r="L155" s="1">
        <f>中r将兵属性验证!BU155</f>
        <v>26196334973.129005</v>
      </c>
      <c r="N155" s="1">
        <v>149</v>
      </c>
      <c r="O155" s="1">
        <f>大r将兵属性验证!BK155</f>
        <v>40606527687.772758</v>
      </c>
      <c r="P155" s="1">
        <f>大r将兵属性验证!BU155</f>
        <v>82476850321.908508</v>
      </c>
      <c r="R155" s="1">
        <v>149</v>
      </c>
      <c r="S155" s="1">
        <f>超r将兵属性验证!BK155</f>
        <v>77566089518.134338</v>
      </c>
      <c r="T155" s="1">
        <f>超r将兵属性验证!BU155</f>
        <v>298857027137.02057</v>
      </c>
      <c r="X155" s="15">
        <v>149</v>
      </c>
      <c r="Y155" s="1">
        <f t="shared" si="16"/>
        <v>1.6438627439447662</v>
      </c>
      <c r="Z155" s="1">
        <f t="shared" si="17"/>
        <v>1.6438627439447662</v>
      </c>
      <c r="AA155" s="1">
        <f>'[1]资源-钻石'!$U152/'[1]资源-钻石'!$T152</f>
        <v>1.4129786042932009</v>
      </c>
      <c r="AB155" s="1">
        <f>Z155/[18]实力验证!Z155</f>
        <v>1.3102397054474468</v>
      </c>
      <c r="AC155" s="15">
        <v>149</v>
      </c>
      <c r="AD155" s="1">
        <f t="shared" si="18"/>
        <v>2.8869042349929077</v>
      </c>
      <c r="AE155" s="1">
        <f t="shared" si="19"/>
        <v>2.8869042349929077</v>
      </c>
      <c r="AF155" s="1">
        <f>'[1]资源-钻石'!$V152/'[1]资源-钻石'!$T152</f>
        <v>2.3836697660995032</v>
      </c>
      <c r="AG155" s="1">
        <f>AE155/[18]实力验证!AE155</f>
        <v>1.6763008732506461</v>
      </c>
      <c r="AH155" s="15">
        <v>149</v>
      </c>
      <c r="AI155" s="1">
        <f t="shared" si="20"/>
        <v>7.9931656534765292</v>
      </c>
      <c r="AJ155" s="1">
        <f t="shared" si="21"/>
        <v>7.9931656534765292</v>
      </c>
      <c r="AK155" s="1">
        <f>'[1]资源-钻石'!$W152/'[1]资源-钻石'!$T152</f>
        <v>6.3516984438700952</v>
      </c>
      <c r="AL155" s="1">
        <f>AJ155/[18]实力验证!AJ155</f>
        <v>2.8742727915846147</v>
      </c>
      <c r="AM155" s="15">
        <v>149</v>
      </c>
      <c r="AN155" s="1">
        <f t="shared" si="22"/>
        <v>24.445318091496571</v>
      </c>
      <c r="AO155" s="1">
        <f t="shared" si="23"/>
        <v>24.445318091496571</v>
      </c>
      <c r="AP155" s="1">
        <f>'[1]资源-钻石'!$X152/'[1]资源-钻石'!$T152</f>
        <v>15.156913937827534</v>
      </c>
      <c r="AQ155" s="1">
        <f>AO155/[18]实力验证!AO155</f>
        <v>6.941298105111299</v>
      </c>
    </row>
    <row r="156" spans="2:43" x14ac:dyDescent="0.15">
      <c r="B156" s="1">
        <v>150</v>
      </c>
      <c r="C156" s="1">
        <f>非r将兵属性验证!BK156</f>
        <v>8636548876.2509499</v>
      </c>
      <c r="D156" s="1">
        <f>非r将兵属性验证!BU156</f>
        <v>6928928210.2514114</v>
      </c>
      <c r="F156" s="1">
        <v>150</v>
      </c>
      <c r="G156" s="1">
        <f>小r将兵属性验证!BK156</f>
        <v>11516187189.009052</v>
      </c>
      <c r="H156" s="1">
        <f>小r将兵属性验证!BU156</f>
        <v>14066030911.15657</v>
      </c>
      <c r="J156" s="1">
        <v>150</v>
      </c>
      <c r="K156" s="1">
        <f>中r将兵属性验证!BK156</f>
        <v>18416002253.596035</v>
      </c>
      <c r="L156" s="1">
        <f>中r将兵属性验证!BU156</f>
        <v>26507597024.788757</v>
      </c>
      <c r="N156" s="1">
        <v>150</v>
      </c>
      <c r="O156" s="1">
        <f>大r将兵属性验证!BK156</f>
        <v>40957599183.719696</v>
      </c>
      <c r="P156" s="1">
        <f>大r将兵属性验证!BU156</f>
        <v>83733858693.844971</v>
      </c>
      <c r="R156" s="1">
        <v>150</v>
      </c>
      <c r="S156" s="1">
        <f>超r将兵属性验证!BK156</f>
        <v>77800187333.870773</v>
      </c>
      <c r="T156" s="1">
        <f>超r将兵属性验证!BU156</f>
        <v>301290728553.10443</v>
      </c>
      <c r="X156" s="15">
        <v>150</v>
      </c>
      <c r="Y156" s="1">
        <f t="shared" si="16"/>
        <v>1.6435229037951751</v>
      </c>
      <c r="Z156" s="1">
        <f t="shared" si="17"/>
        <v>1.6435229037951751</v>
      </c>
      <c r="AA156" s="1">
        <f>'[1]资源-钻石'!$U153/'[1]资源-钻石'!$T153</f>
        <v>1.4133772229390189</v>
      </c>
      <c r="AB156" s="1">
        <f>Z156/[18]实力验证!Z156</f>
        <v>1.3108502756583646</v>
      </c>
      <c r="AC156" s="15">
        <v>150</v>
      </c>
      <c r="AD156" s="1">
        <f t="shared" si="18"/>
        <v>2.8861048735435419</v>
      </c>
      <c r="AE156" s="1">
        <f t="shared" si="19"/>
        <v>2.8861048735435419</v>
      </c>
      <c r="AF156" s="1">
        <f>'[1]资源-钻石'!$V153/'[1]资源-钻石'!$T153</f>
        <v>2.3851645860213204</v>
      </c>
      <c r="AG156" s="1">
        <f>AE156/[18]实力验证!AE156</f>
        <v>1.6761118525493308</v>
      </c>
      <c r="AH156" s="15">
        <v>150</v>
      </c>
      <c r="AI156" s="1">
        <f t="shared" si="20"/>
        <v>8.0107700640728279</v>
      </c>
      <c r="AJ156" s="1">
        <f t="shared" si="21"/>
        <v>8.0107700640728279</v>
      </c>
      <c r="AK156" s="1">
        <f>'[1]资源-钻石'!$W153/'[1]资源-钻石'!$T153</f>
        <v>6.3580929513134254</v>
      </c>
      <c r="AL156" s="1">
        <f>AJ156/[18]实力验证!AJ156</f>
        <v>2.8882285191809447</v>
      </c>
      <c r="AM156" s="15">
        <v>150</v>
      </c>
      <c r="AN156" s="1">
        <f t="shared" si="22"/>
        <v>24.354596635891408</v>
      </c>
      <c r="AO156" s="1">
        <f t="shared" si="23"/>
        <v>24.354596635891408</v>
      </c>
      <c r="AP156" s="1">
        <f>'[1]资源-钻石'!$X153/'[1]资源-钻石'!$T153</f>
        <v>15.17435350358207</v>
      </c>
      <c r="AQ156" s="1">
        <f>AO156/[18]实力验证!AO156</f>
        <v>6.9653515165674946</v>
      </c>
    </row>
    <row r="157" spans="2:43" x14ac:dyDescent="0.15">
      <c r="B157" s="1">
        <v>151</v>
      </c>
      <c r="C157" s="1">
        <f>非r将兵属性验证!BK157</f>
        <v>8708266763.5461826</v>
      </c>
      <c r="D157" s="1">
        <f>非r将兵属性验证!BU157</f>
        <v>7024110256.7196026</v>
      </c>
      <c r="F157" s="1">
        <v>151</v>
      </c>
      <c r="G157" s="1">
        <f>小r将兵属性验证!BK157</f>
        <v>11609943431.499456</v>
      </c>
      <c r="H157" s="1">
        <f>小r将兵属性验证!BU157</f>
        <v>14241345477.685175</v>
      </c>
      <c r="J157" s="1">
        <v>151</v>
      </c>
      <c r="K157" s="1">
        <f>中r将兵属性验证!BK157</f>
        <v>18574121885.214005</v>
      </c>
      <c r="L157" s="1">
        <f>中r将兵属性验证!BU157</f>
        <v>26818859076.448513</v>
      </c>
      <c r="N157" s="1">
        <v>151</v>
      </c>
      <c r="O157" s="1">
        <f>大r将兵属性验证!BK157</f>
        <v>41304462060.612724</v>
      </c>
      <c r="P157" s="1">
        <f>大r将兵属性验证!BU157</f>
        <v>84988056476.929916</v>
      </c>
      <c r="R157" s="1">
        <v>151</v>
      </c>
      <c r="S157" s="1">
        <f>超r将兵属性验证!BK157</f>
        <v>78034285149.607224</v>
      </c>
      <c r="T157" s="1">
        <f>超r将兵属性验证!BU157</f>
        <v>303724429969.18829</v>
      </c>
      <c r="X157" s="48">
        <v>151</v>
      </c>
      <c r="Y157" s="1">
        <f t="shared" si="16"/>
        <v>1.6431902741641704</v>
      </c>
      <c r="Z157" s="1">
        <f t="shared" si="17"/>
        <v>1.6431902741641704</v>
      </c>
      <c r="AA157" s="1">
        <f>'[1]资源-钻石'!$U154/'[1]资源-钻石'!$T154</f>
        <v>1.4137716105492844</v>
      </c>
      <c r="AB157" s="1">
        <f>Z157/[18]实力验证!Z157</f>
        <v>1.3114541162777993</v>
      </c>
      <c r="AC157" s="48">
        <v>151</v>
      </c>
      <c r="AD157" s="1">
        <f t="shared" si="18"/>
        <v>2.8853224724521409</v>
      </c>
      <c r="AE157" s="1">
        <f t="shared" si="19"/>
        <v>2.8853224724521409</v>
      </c>
      <c r="AF157" s="1">
        <f>'[1]资源-钻石'!$V154/'[1]资源-钻石'!$T154</f>
        <v>2.3866435395598158</v>
      </c>
      <c r="AG157" s="1">
        <f>AE157/[18]实力验证!AE157</f>
        <v>1.6759284741695377</v>
      </c>
      <c r="AH157" s="48">
        <v>151</v>
      </c>
      <c r="AI157" s="1">
        <f t="shared" si="20"/>
        <v>8.027554791933726</v>
      </c>
      <c r="AJ157" s="1">
        <f t="shared" si="21"/>
        <v>8.027554791933726</v>
      </c>
      <c r="AK157" s="1">
        <f>'[1]资源-钻石'!$W154/'[1]资源-钻石'!$T154</f>
        <v>6.3644195858947663</v>
      </c>
      <c r="AL157" s="1">
        <f>AJ157/[18]实力验证!AJ157</f>
        <v>2.9020326445309075</v>
      </c>
      <c r="AM157" s="48">
        <v>151</v>
      </c>
      <c r="AN157" s="1">
        <f t="shared" si="22"/>
        <v>24.265800052149146</v>
      </c>
      <c r="AO157" s="1">
        <f t="shared" si="23"/>
        <v>24.265800052149146</v>
      </c>
      <c r="AP157" s="1">
        <f>'[1]资源-钻石'!$X154/'[1]资源-钻石'!$T154</f>
        <v>15.191607961531183</v>
      </c>
      <c r="AQ157" s="1">
        <f>AO157/[18]实力验证!AO157</f>
        <v>6.9895442681188928</v>
      </c>
    </row>
    <row r="158" spans="2:43" x14ac:dyDescent="0.15">
      <c r="B158" s="1">
        <v>152</v>
      </c>
      <c r="C158" s="1">
        <f>非r将兵属性验证!BK158</f>
        <v>8779984650.8414154</v>
      </c>
      <c r="D158" s="1">
        <f>非r将兵属性验证!BU158</f>
        <v>7119292303.1877937</v>
      </c>
      <c r="F158" s="1">
        <v>152</v>
      </c>
      <c r="G158" s="1">
        <f>小r将兵属性验证!BK158</f>
        <v>11703699673.989859</v>
      </c>
      <c r="H158" s="1">
        <f>小r将兵属性验证!BU158</f>
        <v>14416660044.213781</v>
      </c>
      <c r="J158" s="1">
        <v>152</v>
      </c>
      <c r="K158" s="1">
        <f>中r将兵属性验证!BK158</f>
        <v>18732241516.831974</v>
      </c>
      <c r="L158" s="1">
        <f>中r将兵属性验证!BU158</f>
        <v>27130121128.108265</v>
      </c>
      <c r="N158" s="1">
        <v>152</v>
      </c>
      <c r="O158" s="1">
        <f>大r将兵属性验证!BK158</f>
        <v>41633127690.439873</v>
      </c>
      <c r="P158" s="1">
        <f>大r将兵属性验证!BU158</f>
        <v>86230101822.581909</v>
      </c>
      <c r="R158" s="1">
        <v>152</v>
      </c>
      <c r="S158" s="1">
        <f>超r将兵属性验证!BK158</f>
        <v>78268382965.343658</v>
      </c>
      <c r="T158" s="1">
        <f>超r将兵属性验证!BU158</f>
        <v>306158131385.27216</v>
      </c>
      <c r="X158" s="48">
        <v>152</v>
      </c>
      <c r="Y158" s="1">
        <f t="shared" si="16"/>
        <v>1.6428646279782047</v>
      </c>
      <c r="Z158" s="1">
        <f t="shared" si="17"/>
        <v>1.6428646279782047</v>
      </c>
      <c r="AA158" s="1">
        <f>'[1]资源-钻石'!$U155/'[1]资源-钻石'!$T155</f>
        <v>1.4141618341322417</v>
      </c>
      <c r="AB158" s="1">
        <f>Z158/[18]实力验证!Z158</f>
        <v>1.3120513130293752</v>
      </c>
      <c r="AC158" s="48">
        <v>152</v>
      </c>
      <c r="AD158" s="1">
        <f t="shared" si="18"/>
        <v>2.8845564976033553</v>
      </c>
      <c r="AE158" s="1">
        <f t="shared" si="19"/>
        <v>2.8845564976033553</v>
      </c>
      <c r="AF158" s="1">
        <f>'[1]资源-钻石'!$V155/'[1]资源-钻石'!$T155</f>
        <v>2.3881068779959058</v>
      </c>
      <c r="AG158" s="1">
        <f>AE158/[18]实力验证!AE158</f>
        <v>1.6757505249644864</v>
      </c>
      <c r="AH158" s="48">
        <v>152</v>
      </c>
      <c r="AI158" s="1">
        <f t="shared" si="20"/>
        <v>8.0420782581951666</v>
      </c>
      <c r="AJ158" s="1">
        <f t="shared" si="21"/>
        <v>8.0420782581951666</v>
      </c>
      <c r="AK158" s="1">
        <f>'[1]资源-钻石'!$W155/'[1]资源-钻石'!$T155</f>
        <v>6.3706794225380383</v>
      </c>
      <c r="AL158" s="1">
        <f>AJ158/[18]实力验证!AJ158</f>
        <v>2.9157813358853151</v>
      </c>
      <c r="AM158" s="48">
        <v>152</v>
      </c>
      <c r="AN158" s="1">
        <f t="shared" si="22"/>
        <v>24.178867722232749</v>
      </c>
      <c r="AO158" s="1">
        <f t="shared" si="23"/>
        <v>24.178867722232749</v>
      </c>
      <c r="AP158" s="1">
        <f>'[1]资源-钻石'!$X155/'[1]资源-钻石'!$T155</f>
        <v>15.20868024328556</v>
      </c>
      <c r="AQ158" s="1">
        <f>AO158/[18]实力验证!AO158</f>
        <v>7.0138711173865991</v>
      </c>
    </row>
    <row r="159" spans="2:43" x14ac:dyDescent="0.15">
      <c r="B159" s="1">
        <v>153</v>
      </c>
      <c r="C159" s="1">
        <f>非r将兵属性验证!BK159</f>
        <v>8851702538.1366482</v>
      </c>
      <c r="D159" s="1">
        <f>非r将兵属性验证!BU159</f>
        <v>7214474349.6559858</v>
      </c>
      <c r="F159" s="1">
        <v>153</v>
      </c>
      <c r="G159" s="1">
        <f>小r将兵属性验证!BK159</f>
        <v>11797455916.480263</v>
      </c>
      <c r="H159" s="1">
        <f>小r将兵属性验证!BU159</f>
        <v>14591974610.742386</v>
      </c>
      <c r="J159" s="1">
        <v>153</v>
      </c>
      <c r="K159" s="1">
        <f>中r将兵属性验证!BK159</f>
        <v>18890361148.449944</v>
      </c>
      <c r="L159" s="1">
        <f>中r将兵属性验证!BU159</f>
        <v>27441383179.768017</v>
      </c>
      <c r="N159" s="1">
        <v>153</v>
      </c>
      <c r="O159" s="1">
        <f>大r将兵属性验证!BK159</f>
        <v>41961793320.267029</v>
      </c>
      <c r="P159" s="1">
        <f>大r将兵属性验证!BU159</f>
        <v>87472147168.233917</v>
      </c>
      <c r="R159" s="1">
        <v>153</v>
      </c>
      <c r="S159" s="1">
        <f>超r将兵属性验证!BK159</f>
        <v>78502480781.080109</v>
      </c>
      <c r="T159" s="1">
        <f>超r将兵属性验证!BU159</f>
        <v>308591832801.35602</v>
      </c>
      <c r="X159" s="48">
        <v>153</v>
      </c>
      <c r="Y159" s="1">
        <f t="shared" si="16"/>
        <v>1.6425457475993437</v>
      </c>
      <c r="Z159" s="1">
        <f t="shared" si="17"/>
        <v>1.6425457475993437</v>
      </c>
      <c r="AA159" s="1">
        <f>'[1]资源-钻石'!$U156/'[1]资源-钻石'!$T156</f>
        <v>1.4145479592885912</v>
      </c>
      <c r="AB159" s="1">
        <f>Z159/[18]实力验证!Z159</f>
        <v>1.3126419514633398</v>
      </c>
      <c r="AC159" s="48">
        <v>153</v>
      </c>
      <c r="AD159" s="1">
        <f t="shared" si="18"/>
        <v>2.8838064370759939</v>
      </c>
      <c r="AE159" s="1">
        <f t="shared" si="19"/>
        <v>2.8838064370759939</v>
      </c>
      <c r="AF159" s="1">
        <f>'[1]资源-钻石'!$V156/'[1]资源-钻石'!$T156</f>
        <v>2.3895548473322172</v>
      </c>
      <c r="AG159" s="1">
        <f>AE159/[18]实力验证!AE159</f>
        <v>1.6755778016643159</v>
      </c>
      <c r="AH159" s="48">
        <v>153</v>
      </c>
      <c r="AI159" s="1">
        <f t="shared" si="20"/>
        <v>8.0562999768069989</v>
      </c>
      <c r="AJ159" s="1">
        <f t="shared" si="21"/>
        <v>8.0562999768069989</v>
      </c>
      <c r="AK159" s="1">
        <f>'[1]资源-钻石'!$W156/'[1]资源-钻石'!$T156</f>
        <v>6.3768735135878165</v>
      </c>
      <c r="AL159" s="1">
        <f>AJ159/[18]实力验证!AJ159</f>
        <v>2.9293734228873101</v>
      </c>
      <c r="AM159" s="48">
        <v>153</v>
      </c>
      <c r="AN159" s="1">
        <f t="shared" si="22"/>
        <v>24.093741546973586</v>
      </c>
      <c r="AO159" s="1">
        <f t="shared" si="23"/>
        <v>24.093741546973586</v>
      </c>
      <c r="AP159" s="1">
        <f>'[1]资源-钻石'!$X156/'[1]资源-钻石'!$T156</f>
        <v>15.225573218875864</v>
      </c>
      <c r="AQ159" s="1">
        <f>AO159/[18]实力验证!AO159</f>
        <v>7.0383270413261485</v>
      </c>
    </row>
    <row r="160" spans="2:43" x14ac:dyDescent="0.15">
      <c r="B160" s="1">
        <v>154</v>
      </c>
      <c r="C160" s="1">
        <f>非r将兵属性验证!BK160</f>
        <v>8923420425.431881</v>
      </c>
      <c r="D160" s="1">
        <f>非r将兵属性验证!BU160</f>
        <v>7309656396.124177</v>
      </c>
      <c r="F160" s="1">
        <v>154</v>
      </c>
      <c r="G160" s="1">
        <f>小r将兵属性验证!BK160</f>
        <v>11891212158.970665</v>
      </c>
      <c r="H160" s="1">
        <f>小r将兵属性验证!BU160</f>
        <v>14767289177.27099</v>
      </c>
      <c r="J160" s="1">
        <v>154</v>
      </c>
      <c r="K160" s="1">
        <f>中r将兵属性验证!BK160</f>
        <v>19048480780.067917</v>
      </c>
      <c r="L160" s="1">
        <f>中r将兵属性验证!BU160</f>
        <v>27752645231.427773</v>
      </c>
      <c r="N160" s="1">
        <v>154</v>
      </c>
      <c r="O160" s="1">
        <f>大r将兵属性验证!BK160</f>
        <v>42290458950.094177</v>
      </c>
      <c r="P160" s="1">
        <f>大r将兵属性验证!BU160</f>
        <v>88714192513.885925</v>
      </c>
      <c r="R160" s="1">
        <v>154</v>
      </c>
      <c r="S160" s="1">
        <f>超r将兵属性验证!BK160</f>
        <v>78736578596.816544</v>
      </c>
      <c r="T160" s="1">
        <f>超r将兵属性验证!BU160</f>
        <v>311025534217.43988</v>
      </c>
      <c r="X160" s="48">
        <v>154</v>
      </c>
      <c r="Y160" s="1">
        <f t="shared" si="16"/>
        <v>1.6422334243402075</v>
      </c>
      <c r="Z160" s="1">
        <f t="shared" si="17"/>
        <v>1.6422334243402075</v>
      </c>
      <c r="AA160" s="1">
        <f>'[1]资源-钻石'!$U157/'[1]资源-钻石'!$T157</f>
        <v>1.4149300502482554</v>
      </c>
      <c r="AB160" s="1">
        <f>Z160/[18]实力验证!Z160</f>
        <v>1.3132261168524897</v>
      </c>
      <c r="AC160" s="48">
        <v>154</v>
      </c>
      <c r="AD160" s="1">
        <f t="shared" si="18"/>
        <v>2.8830718000020816</v>
      </c>
      <c r="AE160" s="1">
        <f t="shared" si="19"/>
        <v>2.8830718000020816</v>
      </c>
      <c r="AF160" s="1">
        <f>'[1]资源-钻石'!$V157/'[1]资源-钻石'!$T157</f>
        <v>2.3909876884309571</v>
      </c>
      <c r="AG160" s="1">
        <f>AE160/[18]实力验证!AE160</f>
        <v>1.6754101103319228</v>
      </c>
      <c r="AH160" s="48">
        <v>154</v>
      </c>
      <c r="AI160" s="1">
        <f t="shared" si="20"/>
        <v>8.0702292549997541</v>
      </c>
      <c r="AJ160" s="1">
        <f t="shared" si="21"/>
        <v>8.0702292549997541</v>
      </c>
      <c r="AK160" s="1">
        <f>'[1]资源-钻石'!$W157/'[1]资源-钻石'!$T157</f>
        <v>6.3830028893990942</v>
      </c>
      <c r="AL160" s="1">
        <f>AJ160/[18]实力验证!AJ160</f>
        <v>2.9428119980825973</v>
      </c>
      <c r="AM160" s="48">
        <v>154</v>
      </c>
      <c r="AN160" s="1">
        <f t="shared" si="22"/>
        <v>24.010365816583064</v>
      </c>
      <c r="AO160" s="1">
        <f t="shared" si="23"/>
        <v>24.010365816583064</v>
      </c>
      <c r="AP160" s="1">
        <f>'[1]资源-钻石'!$X157/'[1]资源-钻石'!$T157</f>
        <v>15.242289698361164</v>
      </c>
      <c r="AQ160" s="1">
        <f>AO160/[18]实力验证!AO160</f>
        <v>7.0629072249488081</v>
      </c>
    </row>
    <row r="161" spans="2:43" x14ac:dyDescent="0.15">
      <c r="B161" s="1">
        <v>155</v>
      </c>
      <c r="C161" s="1">
        <f>非r将兵属性验证!BK161</f>
        <v>8995138312.7271137</v>
      </c>
      <c r="D161" s="1">
        <f>非r将兵属性验证!BU161</f>
        <v>7404838442.5923681</v>
      </c>
      <c r="F161" s="1">
        <v>155</v>
      </c>
      <c r="G161" s="1">
        <f>小r将兵属性验证!BK161</f>
        <v>11984968401.461069</v>
      </c>
      <c r="H161" s="1">
        <f>小r将兵属性验证!BU161</f>
        <v>14942603743.799595</v>
      </c>
      <c r="J161" s="1">
        <v>155</v>
      </c>
      <c r="K161" s="1">
        <f>中r将兵属性验证!BK161</f>
        <v>19206600411.685886</v>
      </c>
      <c r="L161" s="1">
        <f>中r将兵属性验证!BU161</f>
        <v>28063907283.087524</v>
      </c>
      <c r="N161" s="1">
        <v>155</v>
      </c>
      <c r="O161" s="1">
        <f>大r将兵属性验证!BK161</f>
        <v>42619124579.921333</v>
      </c>
      <c r="P161" s="1">
        <f>大r将兵属性验证!BU161</f>
        <v>89956237859.537933</v>
      </c>
      <c r="R161" s="1">
        <v>155</v>
      </c>
      <c r="S161" s="1">
        <f>超r将兵属性验证!BK161</f>
        <v>78970676412.552979</v>
      </c>
      <c r="T161" s="1">
        <f>超r将兵属性验证!BU161</f>
        <v>313459235633.52374</v>
      </c>
      <c r="X161" s="48">
        <v>155</v>
      </c>
      <c r="Y161" s="1">
        <f t="shared" si="16"/>
        <v>1.6419274580085281</v>
      </c>
      <c r="Z161" s="1">
        <f t="shared" si="17"/>
        <v>1.6419274580085281</v>
      </c>
      <c r="AA161" s="1">
        <f>'[1]资源-钻石'!$U158/'[1]资源-钻石'!$T158</f>
        <v>1.4153081699059946</v>
      </c>
      <c r="AB161" s="1">
        <f>Z161/[18]实力验证!Z161</f>
        <v>1.3138038940989489</v>
      </c>
      <c r="AC161" s="48">
        <v>155</v>
      </c>
      <c r="AD161" s="1">
        <f t="shared" si="18"/>
        <v>2.8823521154955776</v>
      </c>
      <c r="AE161" s="1">
        <f t="shared" si="19"/>
        <v>2.8823521154955776</v>
      </c>
      <c r="AF161" s="1">
        <f>'[1]资源-钻石'!$V158/'[1]资源-钻石'!$T158</f>
        <v>2.3924056371474798</v>
      </c>
      <c r="AG161" s="1">
        <f>AE161/[18]实力验证!AE161</f>
        <v>1.6752472658535713</v>
      </c>
      <c r="AH161" s="48">
        <v>155</v>
      </c>
      <c r="AI161" s="1">
        <f t="shared" si="20"/>
        <v>8.0838750211311883</v>
      </c>
      <c r="AJ161" s="1">
        <f t="shared" si="21"/>
        <v>8.0838750211311883</v>
      </c>
      <c r="AK161" s="1">
        <f>'[1]资源-钻石'!$W158/'[1]资源-钻石'!$T158</f>
        <v>6.3890685589086615</v>
      </c>
      <c r="AL161" s="1">
        <f>AJ161/[18]实力验证!AJ161</f>
        <v>2.9561000591935698</v>
      </c>
      <c r="AM161" s="48">
        <v>155</v>
      </c>
      <c r="AN161" s="1">
        <f t="shared" si="22"/>
        <v>23.928687089070937</v>
      </c>
      <c r="AO161" s="1">
        <f t="shared" si="23"/>
        <v>23.928687089070937</v>
      </c>
      <c r="AP161" s="1">
        <f>'[1]资源-钻石'!$X158/'[1]资源-钻石'!$T158</f>
        <v>15.258832433387257</v>
      </c>
      <c r="AQ161" s="1">
        <f>AO161/[18]实力验证!AO161</f>
        <v>7.0876070507316058</v>
      </c>
    </row>
    <row r="162" spans="2:43" x14ac:dyDescent="0.15">
      <c r="B162" s="1">
        <v>156</v>
      </c>
      <c r="C162" s="1">
        <f>非r将兵属性验证!BK162</f>
        <v>9066856200.0223465</v>
      </c>
      <c r="D162" s="1">
        <f>非r将兵属性验证!BU162</f>
        <v>7500020489.0605602</v>
      </c>
      <c r="F162" s="1">
        <v>156</v>
      </c>
      <c r="G162" s="1">
        <f>小r将兵属性验证!BK162</f>
        <v>12079062042.67304</v>
      </c>
      <c r="H162" s="1">
        <f>小r将兵属性验证!BU162</f>
        <v>15122572576.450287</v>
      </c>
      <c r="J162" s="1">
        <v>156</v>
      </c>
      <c r="K162" s="1">
        <f>中r将兵属性验证!BK162</f>
        <v>19364720043.303856</v>
      </c>
      <c r="L162" s="1">
        <f>中r将兵属性验证!BU162</f>
        <v>28375169334.747276</v>
      </c>
      <c r="N162" s="1">
        <v>156</v>
      </c>
      <c r="O162" s="1">
        <f>大r将兵属性验证!BK162</f>
        <v>42947790209.748482</v>
      </c>
      <c r="P162" s="1">
        <f>大r将兵属性验证!BU162</f>
        <v>91198283205.189926</v>
      </c>
      <c r="R162" s="1">
        <v>156</v>
      </c>
      <c r="S162" s="1">
        <f>超r将兵属性验证!BK162</f>
        <v>79204774228.289429</v>
      </c>
      <c r="T162" s="1">
        <f>超r将兵属性验证!BU162</f>
        <v>315892937049.6076</v>
      </c>
      <c r="X162" s="48">
        <v>156</v>
      </c>
      <c r="Y162" s="1">
        <f t="shared" si="16"/>
        <v>1.6419289603965255</v>
      </c>
      <c r="Z162" s="1">
        <f t="shared" si="17"/>
        <v>1.6419289603965255</v>
      </c>
      <c r="AA162" s="1">
        <f>'[1]资源-钻石'!$U159/'[1]资源-钻石'!$T159</f>
        <v>1.4156823798559228</v>
      </c>
      <c r="AB162" s="1">
        <f>Z162/[18]实力验证!Z162</f>
        <v>1.314345590521143</v>
      </c>
      <c r="AC162" s="48">
        <v>156</v>
      </c>
      <c r="AD162" s="1">
        <f t="shared" si="18"/>
        <v>2.8816469316458631</v>
      </c>
      <c r="AE162" s="1">
        <f t="shared" si="19"/>
        <v>2.8816469316458631</v>
      </c>
      <c r="AF162" s="1">
        <f>'[1]资源-钻石'!$V159/'[1]资源-钻石'!$T159</f>
        <v>2.3938089244597105</v>
      </c>
      <c r="AG162" s="1">
        <f>AE162/[18]实力验证!AE162</f>
        <v>1.6750890914617618</v>
      </c>
      <c r="AH162" s="48">
        <v>156</v>
      </c>
      <c r="AI162" s="1">
        <f t="shared" si="20"/>
        <v>8.0972458437707093</v>
      </c>
      <c r="AJ162" s="1">
        <f t="shared" si="21"/>
        <v>8.0972458437707093</v>
      </c>
      <c r="AK162" s="1">
        <f>'[1]资源-钻石'!$W159/'[1]资源-钻石'!$T159</f>
        <v>6.3950715101887612</v>
      </c>
      <c r="AL162" s="1">
        <f>AJ162/[18]实力验证!AJ162</f>
        <v>2.9692405132045692</v>
      </c>
      <c r="AM162" s="48">
        <v>156</v>
      </c>
      <c r="AN162" s="1">
        <f t="shared" si="22"/>
        <v>23.848654076012711</v>
      </c>
      <c r="AO162" s="1">
        <f t="shared" si="23"/>
        <v>23.848654076012711</v>
      </c>
      <c r="AP162" s="1">
        <f>'[1]资源-钻石'!$X159/'[1]资源-钻石'!$T159</f>
        <v>15.275204118696617</v>
      </c>
      <c r="AQ162" s="1">
        <f>AO162/[18]实力验证!AO162</f>
        <v>7.1124220886674623</v>
      </c>
    </row>
    <row r="163" spans="2:43" x14ac:dyDescent="0.15">
      <c r="B163" s="1">
        <v>157</v>
      </c>
      <c r="C163" s="1">
        <f>非r将兵属性验证!BK163</f>
        <v>9139117075.2353668</v>
      </c>
      <c r="D163" s="1">
        <f>非r将兵属性验证!BU163</f>
        <v>7598048751.9434471</v>
      </c>
      <c r="F163" s="1">
        <v>157</v>
      </c>
      <c r="G163" s="1">
        <f>小r将兵属性验证!BK163</f>
        <v>12174182777.540073</v>
      </c>
      <c r="H163" s="1">
        <f>小r将兵属性验证!BU163</f>
        <v>15316709711.757099</v>
      </c>
      <c r="J163" s="1">
        <v>157</v>
      </c>
      <c r="K163" s="1">
        <f>中r将兵属性验证!BK163</f>
        <v>19522839674.921825</v>
      </c>
      <c r="L163" s="1">
        <f>中r将兵属性验证!BU163</f>
        <v>28686431386.407028</v>
      </c>
      <c r="N163" s="1">
        <v>157</v>
      </c>
      <c r="O163" s="1">
        <f>大r将兵属性验证!BK163</f>
        <v>43276455839.575638</v>
      </c>
      <c r="P163" s="1">
        <f>大r将兵属性验证!BU163</f>
        <v>92440328550.841934</v>
      </c>
      <c r="R163" s="1">
        <v>157</v>
      </c>
      <c r="S163" s="1">
        <f>超r将兵属性验证!BK163</f>
        <v>79438872044.025864</v>
      </c>
      <c r="T163" s="1">
        <f>超r将兵属性验证!BU163</f>
        <v>318326638465.69147</v>
      </c>
      <c r="X163" s="48">
        <v>157</v>
      </c>
      <c r="Y163" s="1">
        <f t="shared" si="16"/>
        <v>1.6425058324185218</v>
      </c>
      <c r="Z163" s="1">
        <f t="shared" si="17"/>
        <v>1.6425058324185218</v>
      </c>
      <c r="AA163" s="1">
        <f>'[1]资源-钻石'!$U160/'[1]资源-钻石'!$T160</f>
        <v>1.4160527404249552</v>
      </c>
      <c r="AB163" s="1">
        <f>Z163/[18]实力验证!Z163</f>
        <v>1.3145260514869468</v>
      </c>
      <c r="AC163" s="48">
        <v>157</v>
      </c>
      <c r="AD163" s="1">
        <f t="shared" si="18"/>
        <v>2.8803724333688412</v>
      </c>
      <c r="AE163" s="1">
        <f t="shared" si="19"/>
        <v>2.8803724333688412</v>
      </c>
      <c r="AF163" s="1">
        <f>'[1]资源-钻石'!$V160/'[1]资源-钻石'!$T160</f>
        <v>2.3951977765935819</v>
      </c>
      <c r="AG163" s="1">
        <f>AE163/[18]实力验证!AE163</f>
        <v>1.6746022395449778</v>
      </c>
      <c r="AH163" s="48">
        <v>157</v>
      </c>
      <c r="AI163" s="1">
        <f t="shared" si="20"/>
        <v>8.1087076385437076</v>
      </c>
      <c r="AJ163" s="1">
        <f t="shared" si="21"/>
        <v>8.1087076385437076</v>
      </c>
      <c r="AK163" s="1">
        <f>'[1]资源-钻石'!$W160/'[1]资源-钻石'!$T160</f>
        <v>6.4010127109836548</v>
      </c>
      <c r="AL163" s="1">
        <f>AJ163/[18]实力验证!AJ163</f>
        <v>2.9816429527502377</v>
      </c>
      <c r="AM163" s="48">
        <v>157</v>
      </c>
      <c r="AN163" s="1">
        <f t="shared" si="22"/>
        <v>23.765404167998494</v>
      </c>
      <c r="AO163" s="1">
        <f t="shared" si="23"/>
        <v>23.765404167998494</v>
      </c>
      <c r="AP163" s="1">
        <f>'[1]资源-钻石'!$X160/'[1]资源-钻石'!$T160</f>
        <v>15.291407393591783</v>
      </c>
      <c r="AQ163" s="1">
        <f>AO163/[18]实力验证!AO163</f>
        <v>7.135928323116782</v>
      </c>
    </row>
    <row r="164" spans="2:43" x14ac:dyDescent="0.15">
      <c r="B164" s="1">
        <v>158</v>
      </c>
      <c r="C164" s="1">
        <f>非r将兵属性验证!BK164</f>
        <v>9212148065.5551071</v>
      </c>
      <c r="D164" s="1">
        <f>非r将兵属性验证!BU164</f>
        <v>7700113779.155962</v>
      </c>
      <c r="F164" s="1">
        <v>158</v>
      </c>
      <c r="G164" s="1">
        <f>小r将兵属性验证!BK164</f>
        <v>12269303512.407108</v>
      </c>
      <c r="H164" s="1">
        <f>小r将兵属性验证!BU164</f>
        <v>15510846847.063911</v>
      </c>
      <c r="J164" s="1">
        <v>158</v>
      </c>
      <c r="K164" s="1">
        <f>中r将兵属性验证!BK164</f>
        <v>19678295421.285831</v>
      </c>
      <c r="L164" s="1">
        <f>中r将兵属性验证!BU164</f>
        <v>29003211630.315784</v>
      </c>
      <c r="N164" s="1">
        <v>158</v>
      </c>
      <c r="O164" s="1">
        <f>大r将兵属性验证!BK164</f>
        <v>43605121469.402786</v>
      </c>
      <c r="P164" s="1">
        <f>大r将兵属性验证!BU164</f>
        <v>93682373896.493942</v>
      </c>
      <c r="R164" s="1">
        <v>158</v>
      </c>
      <c r="S164" s="1">
        <f>超r将兵属性验证!BK164</f>
        <v>79663637940.348724</v>
      </c>
      <c r="T164" s="1">
        <f>超r将兵属性验证!BU164</f>
        <v>320734257299.16626</v>
      </c>
      <c r="X164" s="48">
        <v>158</v>
      </c>
      <c r="Y164" s="1">
        <f t="shared" si="16"/>
        <v>1.6426040830345019</v>
      </c>
      <c r="Z164" s="1">
        <f t="shared" si="17"/>
        <v>1.6426040830345019</v>
      </c>
      <c r="AA164" s="1">
        <f>'[1]资源-钻石'!$U161/'[1]资源-钻石'!$T161</f>
        <v>1.4164193107052292</v>
      </c>
      <c r="AB164" s="1">
        <f>Z164/[18]实力验证!Z164</f>
        <v>1.3143341130750081</v>
      </c>
      <c r="AC164" s="48">
        <v>158</v>
      </c>
      <c r="AD164" s="1">
        <f t="shared" si="18"/>
        <v>2.8784740621093015</v>
      </c>
      <c r="AE164" s="1">
        <f t="shared" si="19"/>
        <v>2.8784740621093015</v>
      </c>
      <c r="AF164" s="1">
        <f>'[1]资源-钻石'!$V161/'[1]资源-钻石'!$T161</f>
        <v>2.3965724151446093</v>
      </c>
      <c r="AG164" s="1">
        <f>AE164/[18]实力验证!AE164</f>
        <v>1.673906408813814</v>
      </c>
      <c r="AH164" s="48">
        <v>158</v>
      </c>
      <c r="AI164" s="1">
        <f t="shared" si="20"/>
        <v>8.1176306650449792</v>
      </c>
      <c r="AJ164" s="1">
        <f t="shared" si="21"/>
        <v>8.1176306650449792</v>
      </c>
      <c r="AK164" s="1">
        <f>'[1]资源-钻石'!$W161/'[1]资源-钻石'!$T161</f>
        <v>6.4068931092297161</v>
      </c>
      <c r="AL164" s="1">
        <f>AJ164/[18]实力验证!AJ164</f>
        <v>2.9930744171052535</v>
      </c>
      <c r="AM164" s="48">
        <v>158</v>
      </c>
      <c r="AN164" s="1">
        <f t="shared" si="22"/>
        <v>23.675005680256216</v>
      </c>
      <c r="AO164" s="1">
        <f t="shared" si="23"/>
        <v>23.675005680256216</v>
      </c>
      <c r="AP164" s="1">
        <f>'[1]资源-钻石'!$X161/'[1]资源-钻石'!$T161</f>
        <v>15.307444843353769</v>
      </c>
      <c r="AQ164" s="1">
        <f>AO164/[18]实力验证!AO164</f>
        <v>7.1569284169263918</v>
      </c>
    </row>
    <row r="165" spans="2:43" x14ac:dyDescent="0.15">
      <c r="B165" s="1">
        <v>159</v>
      </c>
      <c r="C165" s="1">
        <f>非r将兵属性验证!BK165</f>
        <v>9285179055.8748474</v>
      </c>
      <c r="D165" s="1">
        <f>非r将兵属性验证!BU165</f>
        <v>7802178806.3684769</v>
      </c>
      <c r="F165" s="1">
        <v>159</v>
      </c>
      <c r="G165" s="1">
        <f>小r将兵属性验证!BK165</f>
        <v>12364424247.274141</v>
      </c>
      <c r="H165" s="1">
        <f>小r将兵属性验证!BU165</f>
        <v>15704983982.370724</v>
      </c>
      <c r="J165" s="1">
        <v>159</v>
      </c>
      <c r="K165" s="1">
        <f>中r将兵属性验证!BK165</f>
        <v>19832942603.875034</v>
      </c>
      <c r="L165" s="1">
        <f>中r将兵属性验证!BU165</f>
        <v>29321666800.105179</v>
      </c>
      <c r="N165" s="1">
        <v>159</v>
      </c>
      <c r="O165" s="1">
        <f>大r将兵属性验证!BK165</f>
        <v>43933787099.229942</v>
      </c>
      <c r="P165" s="1">
        <f>大r将兵属性验证!BU165</f>
        <v>94924419242.14595</v>
      </c>
      <c r="R165" s="1">
        <v>159</v>
      </c>
      <c r="S165" s="1">
        <f>超r将兵属性验证!BK165</f>
        <v>79871421955.592972</v>
      </c>
      <c r="T165" s="1">
        <f>超r将兵属性验证!BU165</f>
        <v>323094412015.5116</v>
      </c>
      <c r="X165" s="48">
        <v>159</v>
      </c>
      <c r="Y165" s="1">
        <f t="shared" si="16"/>
        <v>1.6427003200809511</v>
      </c>
      <c r="Z165" s="1">
        <f t="shared" si="17"/>
        <v>1.6427003200809511</v>
      </c>
      <c r="AA165" s="1">
        <f>'[1]资源-钻石'!$U162/'[1]资源-钻石'!$T162</f>
        <v>1.4167821485855361</v>
      </c>
      <c r="AB165" s="1">
        <f>Z165/[18]实力验证!Z165</f>
        <v>1.3141444907245077</v>
      </c>
      <c r="AC165" s="48">
        <v>159</v>
      </c>
      <c r="AD165" s="1">
        <f t="shared" si="18"/>
        <v>2.8766652984188696</v>
      </c>
      <c r="AE165" s="1">
        <f t="shared" si="19"/>
        <v>2.8766652984188696</v>
      </c>
      <c r="AF165" s="1">
        <f>'[1]资源-钻石'!$V162/'[1]资源-钻石'!$T162</f>
        <v>2.3979330571957602</v>
      </c>
      <c r="AG165" s="1">
        <f>AE165/[18]实力验证!AE165</f>
        <v>1.6733015019535846</v>
      </c>
      <c r="AH165" s="48">
        <v>159</v>
      </c>
      <c r="AI165" s="1">
        <f t="shared" si="20"/>
        <v>8.1263708210969607</v>
      </c>
      <c r="AJ165" s="1">
        <f t="shared" si="21"/>
        <v>8.1263708210969607</v>
      </c>
      <c r="AK165" s="1">
        <f>'[1]资源-钻石'!$W162/'[1]资源-钻石'!$T162</f>
        <v>6.4127136335596395</v>
      </c>
      <c r="AL165" s="1">
        <f>AJ165/[18]实力验证!AJ165</f>
        <v>3.004383818202053</v>
      </c>
      <c r="AM165" s="48">
        <v>159</v>
      </c>
      <c r="AN165" s="1">
        <f t="shared" si="22"/>
        <v>23.582688278654739</v>
      </c>
      <c r="AO165" s="1">
        <f t="shared" si="23"/>
        <v>23.582688278654739</v>
      </c>
      <c r="AP165" s="1">
        <f>'[1]资源-钻石'!$X162/'[1]资源-钻石'!$T162</f>
        <v>15.323319000617195</v>
      </c>
      <c r="AQ165" s="1">
        <f>AO165/[18]实力验证!AO165</f>
        <v>7.1769345154792674</v>
      </c>
    </row>
    <row r="166" spans="2:43" x14ac:dyDescent="0.15">
      <c r="B166" s="1">
        <v>160</v>
      </c>
      <c r="C166" s="1">
        <f>非r将兵属性验证!BK166</f>
        <v>9358210046.1945877</v>
      </c>
      <c r="D166" s="1">
        <f>非r将兵属性验证!BU166</f>
        <v>7904243833.5809917</v>
      </c>
      <c r="F166" s="1">
        <v>160</v>
      </c>
      <c r="G166" s="1">
        <f>小r将兵属性验证!BK166</f>
        <v>12459544982.141176</v>
      </c>
      <c r="H166" s="1">
        <f>小r将兵属性验证!BU166</f>
        <v>15899121117.677536</v>
      </c>
      <c r="J166" s="1">
        <v>160</v>
      </c>
      <c r="K166" s="1">
        <f>中r将兵属性验证!BK166</f>
        <v>19987589786.464241</v>
      </c>
      <c r="L166" s="1">
        <f>中r将兵属性验证!BU166</f>
        <v>29640121969.894573</v>
      </c>
      <c r="N166" s="1">
        <v>160</v>
      </c>
      <c r="O166" s="1">
        <f>大r将兵属性验证!BK166</f>
        <v>44262452729.057091</v>
      </c>
      <c r="P166" s="1">
        <f>大r将兵属性验证!BU166</f>
        <v>96166464587.797943</v>
      </c>
      <c r="R166" s="1">
        <v>160</v>
      </c>
      <c r="S166" s="1">
        <f>超r将兵属性验证!BK166</f>
        <v>80079205970.837219</v>
      </c>
      <c r="T166" s="1">
        <f>超r将兵属性验证!BU166</f>
        <v>325454566731.85687</v>
      </c>
      <c r="X166" s="48">
        <v>160</v>
      </c>
      <c r="Y166" s="1">
        <f t="shared" si="16"/>
        <v>1.6427946048298079</v>
      </c>
      <c r="Z166" s="1">
        <f t="shared" si="17"/>
        <v>1.6427946048298079</v>
      </c>
      <c r="AA166" s="1">
        <f>'[1]资源-钻石'!$U163/'[1]资源-钻石'!$T163</f>
        <v>1.4171413107817969</v>
      </c>
      <c r="AB166" s="1">
        <f>Z166/[18]实力验证!Z166</f>
        <v>1.3139571488462392</v>
      </c>
      <c r="AC166" s="48">
        <v>160</v>
      </c>
      <c r="AD166" s="1">
        <f t="shared" si="18"/>
        <v>2.8748932279264103</v>
      </c>
      <c r="AE166" s="1">
        <f t="shared" si="19"/>
        <v>2.8748932279264103</v>
      </c>
      <c r="AF166" s="1">
        <f>'[1]资源-钻石'!$V163/'[1]资源-钻石'!$T163</f>
        <v>2.3992799154317379</v>
      </c>
      <c r="AG166" s="1">
        <f>AE166/[18]实力验证!AE166</f>
        <v>1.6727113053932441</v>
      </c>
      <c r="AH166" s="48">
        <v>160</v>
      </c>
      <c r="AI166" s="1">
        <f t="shared" si="20"/>
        <v>8.1349336713582385</v>
      </c>
      <c r="AJ166" s="1">
        <f t="shared" si="21"/>
        <v>8.1349336713582385</v>
      </c>
      <c r="AK166" s="1">
        <f>'[1]资源-钻石'!$W163/'[1]资源-钻石'!$T163</f>
        <v>6.4184751937913225</v>
      </c>
      <c r="AL166" s="1">
        <f>AJ166/[18]实力验证!AJ166</f>
        <v>3.0155733990213176</v>
      </c>
      <c r="AM166" s="48">
        <v>160</v>
      </c>
      <c r="AN166" s="1">
        <f t="shared" si="22"/>
        <v>23.492243659391384</v>
      </c>
      <c r="AO166" s="1">
        <f t="shared" si="23"/>
        <v>23.492243659391384</v>
      </c>
      <c r="AP166" s="1">
        <f>'[1]资源-钻石'!$X163/'[1]资源-钻石'!$T163</f>
        <v>15.3390323467036</v>
      </c>
      <c r="AQ166" s="1">
        <f>AO166/[18]实力验证!AO166</f>
        <v>7.197097102103033</v>
      </c>
    </row>
    <row r="167" spans="2:43" x14ac:dyDescent="0.15">
      <c r="B167" s="1">
        <v>161</v>
      </c>
      <c r="C167" s="1">
        <f>非r将兵属性验证!BK167</f>
        <v>9431241036.514328</v>
      </c>
      <c r="D167" s="1">
        <f>非r将兵属性验证!BU167</f>
        <v>8006308860.7935066</v>
      </c>
      <c r="F167" s="1">
        <v>161</v>
      </c>
      <c r="G167" s="1">
        <f>小r将兵属性验证!BK167</f>
        <v>12554665717.008209</v>
      </c>
      <c r="H167" s="1">
        <f>小r将兵属性验证!BU167</f>
        <v>16093258252.984348</v>
      </c>
      <c r="J167" s="1">
        <v>161</v>
      </c>
      <c r="K167" s="1">
        <f>中r将兵属性验证!BK167</f>
        <v>20142236969.053444</v>
      </c>
      <c r="L167" s="1">
        <f>中r将兵属性验证!BU167</f>
        <v>29958577139.683968</v>
      </c>
      <c r="N167" s="1">
        <v>161</v>
      </c>
      <c r="O167" s="1">
        <f>大r将兵属性验证!BK167</f>
        <v>44591118358.884247</v>
      </c>
      <c r="P167" s="1">
        <f>大r将兵属性验证!BU167</f>
        <v>97408509933.449951</v>
      </c>
      <c r="R167" s="1">
        <v>161</v>
      </c>
      <c r="S167" s="1">
        <f>超r将兵属性验证!BK167</f>
        <v>80286989986.081467</v>
      </c>
      <c r="T167" s="1">
        <f>超r将兵属性验证!BU167</f>
        <v>327814721448.20215</v>
      </c>
      <c r="X167" s="48">
        <v>161</v>
      </c>
      <c r="Y167" s="1">
        <f t="shared" si="16"/>
        <v>1.6428869960920072</v>
      </c>
      <c r="Z167" s="1">
        <f t="shared" si="17"/>
        <v>1.6428869960920072</v>
      </c>
      <c r="AA167" s="1">
        <f>'[1]资源-钻石'!$U164/'[1]资源-钻石'!$T164</f>
        <v>1.4174968528666163</v>
      </c>
      <c r="AB167" s="1">
        <f>Z167/[18]实力验证!Z167</f>
        <v>1.313772052284319</v>
      </c>
      <c r="AC167" s="48">
        <v>161</v>
      </c>
      <c r="AD167" s="1">
        <f t="shared" si="18"/>
        <v>2.8731567452875031</v>
      </c>
      <c r="AE167" s="1">
        <f t="shared" si="19"/>
        <v>2.8731567452875031</v>
      </c>
      <c r="AF167" s="1">
        <f>'[1]资源-钻石'!$V164/'[1]资源-钻石'!$T164</f>
        <v>2.4006131982498107</v>
      </c>
      <c r="AG167" s="1">
        <f>AE167/[18]实力验证!AE167</f>
        <v>1.6721353270578159</v>
      </c>
      <c r="AH167" s="48">
        <v>161</v>
      </c>
      <c r="AI167" s="1">
        <f t="shared" si="20"/>
        <v>8.143324556981332</v>
      </c>
      <c r="AJ167" s="1">
        <f t="shared" si="21"/>
        <v>8.143324556981332</v>
      </c>
      <c r="AK167" s="1">
        <f>'[1]资源-钻石'!$W164/'[1]资源-钻石'!$T164</f>
        <v>6.4241786814019664</v>
      </c>
      <c r="AL167" s="1">
        <f>AJ167/[18]实力验证!AJ167</f>
        <v>3.0266453380659017</v>
      </c>
      <c r="AM167" s="48">
        <v>161</v>
      </c>
      <c r="AN167" s="1">
        <f t="shared" si="22"/>
        <v>23.403615406846235</v>
      </c>
      <c r="AO167" s="1">
        <f t="shared" si="23"/>
        <v>23.403615406846235</v>
      </c>
      <c r="AP167" s="1">
        <f>'[1]资源-钻石'!$X164/'[1]资源-钻石'!$T164</f>
        <v>15.35458731291445</v>
      </c>
      <c r="AQ167" s="1">
        <f>AO167/[18]实力验证!AO167</f>
        <v>7.2174107259310061</v>
      </c>
    </row>
    <row r="168" spans="2:43" x14ac:dyDescent="0.15">
      <c r="B168" s="1">
        <v>162</v>
      </c>
      <c r="C168" s="1">
        <f>非r将兵属性验证!BK168</f>
        <v>9504272026.8340683</v>
      </c>
      <c r="D168" s="1">
        <f>非r将兵属性验证!BU168</f>
        <v>8108373888.0060215</v>
      </c>
      <c r="F168" s="1">
        <v>162</v>
      </c>
      <c r="G168" s="1">
        <f>小r将兵属性验证!BK168</f>
        <v>12649786451.875242</v>
      </c>
      <c r="H168" s="1">
        <f>小r将兵属性验证!BU168</f>
        <v>16287395388.291161</v>
      </c>
      <c r="J168" s="1">
        <v>162</v>
      </c>
      <c r="K168" s="1">
        <f>中r将兵属性验证!BK168</f>
        <v>20296884151.642651</v>
      </c>
      <c r="L168" s="1">
        <f>中r将兵属性验证!BU168</f>
        <v>30277032309.473362</v>
      </c>
      <c r="N168" s="1">
        <v>162</v>
      </c>
      <c r="O168" s="1">
        <f>大r将兵属性验证!BK168</f>
        <v>44918460047.607925</v>
      </c>
      <c r="P168" s="1">
        <f>大r将兵属性验证!BU168</f>
        <v>98667772547.953506</v>
      </c>
      <c r="R168" s="1">
        <v>162</v>
      </c>
      <c r="S168" s="1">
        <f>超r将兵属性验证!BK168</f>
        <v>80494774001.325714</v>
      </c>
      <c r="T168" s="1">
        <f>超r将兵属性验证!BU168</f>
        <v>330174876164.54742</v>
      </c>
      <c r="X168" s="15">
        <v>162</v>
      </c>
      <c r="Y168" s="1">
        <f t="shared" si="16"/>
        <v>1.6429775503398085</v>
      </c>
      <c r="Z168" s="1">
        <f t="shared" si="17"/>
        <v>1.6429775503398085</v>
      </c>
      <c r="AA168" s="1">
        <f>'[1]资源-钻石'!$U165/'[1]资源-钻石'!$T165</f>
        <v>1.4178488292979481</v>
      </c>
      <c r="AB168" s="1">
        <f>Z168/[18]实力验证!Z168</f>
        <v>1.3135891663299446</v>
      </c>
      <c r="AC168" s="15">
        <v>162</v>
      </c>
      <c r="AD168" s="1">
        <f t="shared" si="18"/>
        <v>2.8714547891128257</v>
      </c>
      <c r="AE168" s="1">
        <f t="shared" si="19"/>
        <v>2.8714547891128257</v>
      </c>
      <c r="AF168" s="1">
        <f>'[1]资源-钻石'!$V165/'[1]资源-钻石'!$T165</f>
        <v>2.401933109867306</v>
      </c>
      <c r="AG168" s="1">
        <f>AE168/[18]实力验证!AE168</f>
        <v>1.671573095741012</v>
      </c>
      <c r="AH168" s="15">
        <v>162</v>
      </c>
      <c r="AI168" s="1">
        <f t="shared" si="20"/>
        <v>8.1524509883309655</v>
      </c>
      <c r="AJ168" s="1">
        <f t="shared" si="21"/>
        <v>8.1524509883309655</v>
      </c>
      <c r="AK168" s="1">
        <f>'[1]资源-钻石'!$W165/'[1]资源-钻石'!$T165</f>
        <v>6.4298249699879175</v>
      </c>
      <c r="AL168" s="1">
        <f>AJ168/[18]实力验证!AJ168</f>
        <v>3.0384615520641982</v>
      </c>
      <c r="AM168" s="15">
        <v>162</v>
      </c>
      <c r="AN168" s="1">
        <f t="shared" si="22"/>
        <v>23.316749348821606</v>
      </c>
      <c r="AO168" s="1">
        <f t="shared" si="23"/>
        <v>23.316749348821606</v>
      </c>
      <c r="AP168" s="1">
        <f>'[1]资源-钻石'!$X165/'[1]资源-钻石'!$T165</f>
        <v>15.369986281785227</v>
      </c>
      <c r="AQ168" s="1">
        <f>AO168/[18]实力验证!AO168</f>
        <v>7.238272347635295</v>
      </c>
    </row>
    <row r="169" spans="2:43" x14ac:dyDescent="0.15">
      <c r="B169" s="1">
        <v>163</v>
      </c>
      <c r="C169" s="1">
        <f>非r将兵属性验证!BK169</f>
        <v>9577303017.1538086</v>
      </c>
      <c r="D169" s="1">
        <f>非r将兵属性验证!BU169</f>
        <v>8210438915.2185373</v>
      </c>
      <c r="F169" s="1">
        <v>163</v>
      </c>
      <c r="G169" s="1">
        <f>小r将兵属性验证!BK169</f>
        <v>12744907186.742277</v>
      </c>
      <c r="H169" s="1">
        <f>小r将兵属性验证!BU169</f>
        <v>16481532523.597973</v>
      </c>
      <c r="J169" s="1">
        <v>163</v>
      </c>
      <c r="K169" s="1">
        <f>中r将兵属性验证!BK169</f>
        <v>20451531334.231853</v>
      </c>
      <c r="L169" s="1">
        <f>中r将兵属性验证!BU169</f>
        <v>30595487479.262756</v>
      </c>
      <c r="N169" s="1">
        <v>163</v>
      </c>
      <c r="O169" s="1">
        <f>大r将兵属性验证!BK169</f>
        <v>45243979740.746284</v>
      </c>
      <c r="P169" s="1">
        <f>大r将兵属性验证!BU169</f>
        <v>99950729409.698624</v>
      </c>
      <c r="R169" s="1">
        <v>163</v>
      </c>
      <c r="S169" s="1">
        <f>超r将兵属性验证!BK169</f>
        <v>80702558016.569946</v>
      </c>
      <c r="T169" s="1">
        <f>超r将兵属性验证!BU169</f>
        <v>332535030880.8927</v>
      </c>
      <c r="X169" s="15">
        <v>163</v>
      </c>
      <c r="Y169" s="1">
        <f t="shared" si="16"/>
        <v>1.6430663218219024</v>
      </c>
      <c r="Z169" s="1">
        <f t="shared" si="17"/>
        <v>1.6430663218219024</v>
      </c>
      <c r="AA169" s="1">
        <f>'[1]资源-钻石'!$U166/'[1]资源-钻石'!$T166</f>
        <v>1.4181972934469029</v>
      </c>
      <c r="AB169" s="1">
        <f>Z169/[18]实力验证!Z169</f>
        <v>1.3134084567328552</v>
      </c>
      <c r="AC169" s="15">
        <v>163</v>
      </c>
      <c r="AD169" s="1">
        <f t="shared" si="18"/>
        <v>2.8697863398047674</v>
      </c>
      <c r="AE169" s="1">
        <f t="shared" si="19"/>
        <v>2.8697863398047674</v>
      </c>
      <c r="AF169" s="1">
        <f>'[1]资源-钻石'!$V166/'[1]资源-钻石'!$T166</f>
        <v>2.4032398504258858</v>
      </c>
      <c r="AG169" s="1">
        <f>AE169/[18]实力验证!AE169</f>
        <v>1.6710241600351812</v>
      </c>
      <c r="AH169" s="15">
        <v>163</v>
      </c>
      <c r="AI169" s="1">
        <f t="shared" si="20"/>
        <v>8.1626273701554855</v>
      </c>
      <c r="AJ169" s="1">
        <f t="shared" si="21"/>
        <v>8.1626273701554855</v>
      </c>
      <c r="AK169" s="1">
        <f>'[1]资源-钻石'!$W166/'[1]资源-钻石'!$T166</f>
        <v>6.4354149157107328</v>
      </c>
      <c r="AL169" s="1">
        <f>AJ169/[18]实力验证!AJ169</f>
        <v>3.0513390259563788</v>
      </c>
      <c r="AM169" s="15">
        <v>163</v>
      </c>
      <c r="AN169" s="1">
        <f t="shared" si="22"/>
        <v>23.231593446124911</v>
      </c>
      <c r="AO169" s="1">
        <f t="shared" si="23"/>
        <v>23.231593446124911</v>
      </c>
      <c r="AP169" s="1">
        <f>'[1]资源-钻石'!$X166/'[1]资源-钻石'!$T166</f>
        <v>15.385231588301997</v>
      </c>
      <c r="AQ169" s="1">
        <f>AO169/[18]实力验证!AO169</f>
        <v>7.2608956439962551</v>
      </c>
    </row>
    <row r="170" spans="2:43" x14ac:dyDescent="0.15">
      <c r="B170" s="1">
        <v>164</v>
      </c>
      <c r="C170" s="1">
        <f>非r将兵属性验证!BK170</f>
        <v>9650334007.4735489</v>
      </c>
      <c r="D170" s="1">
        <f>非r将兵属性验证!BU170</f>
        <v>8312503942.4310522</v>
      </c>
      <c r="F170" s="1">
        <v>164</v>
      </c>
      <c r="G170" s="1">
        <f>小r将兵属性验证!BK170</f>
        <v>12840027921.60931</v>
      </c>
      <c r="H170" s="1">
        <f>小r将兵属性验证!BU170</f>
        <v>16675669658.904785</v>
      </c>
      <c r="J170" s="1">
        <v>164</v>
      </c>
      <c r="K170" s="1">
        <f>中r将兵属性验证!BK170</f>
        <v>20606178516.82106</v>
      </c>
      <c r="L170" s="1">
        <f>中r将兵属性验证!BU170</f>
        <v>30913942649.052147</v>
      </c>
      <c r="N170" s="1">
        <v>164</v>
      </c>
      <c r="O170" s="1">
        <f>大r将兵属性验证!BK170</f>
        <v>45569499433.884644</v>
      </c>
      <c r="P170" s="1">
        <f>大r将兵属性验证!BU170</f>
        <v>101233686271.44374</v>
      </c>
      <c r="R170" s="1">
        <v>164</v>
      </c>
      <c r="S170" s="1">
        <f>超r将兵属性验证!BK170</f>
        <v>80910342031.814194</v>
      </c>
      <c r="T170" s="1">
        <f>超r将兵属性验证!BU170</f>
        <v>334895185597.23804</v>
      </c>
      <c r="X170" s="15">
        <v>164</v>
      </c>
      <c r="Y170" s="1">
        <f t="shared" si="16"/>
        <v>1.6431533626717847</v>
      </c>
      <c r="Z170" s="1">
        <f t="shared" si="17"/>
        <v>1.6431533626717847</v>
      </c>
      <c r="AA170" s="1">
        <f>'[1]资源-钻石'!$U167/'[1]资源-钻石'!$T167</f>
        <v>1.4185422976247253</v>
      </c>
      <c r="AB170" s="1">
        <f>Z170/[18]实力验证!Z170</f>
        <v>1.3132298897107184</v>
      </c>
      <c r="AC170" s="15">
        <v>164</v>
      </c>
      <c r="AD170" s="1">
        <f t="shared" si="18"/>
        <v>2.8681504175205692</v>
      </c>
      <c r="AE170" s="1">
        <f t="shared" si="19"/>
        <v>2.8681504175205692</v>
      </c>
      <c r="AF170" s="1">
        <f>'[1]资源-钻石'!$V167/'[1]资源-钻石'!$T167</f>
        <v>2.4045336160927198</v>
      </c>
      <c r="AG170" s="1">
        <f>AE170/[18]实力验证!AE170</f>
        <v>1.6704880873255294</v>
      </c>
      <c r="AH170" s="15">
        <v>164</v>
      </c>
      <c r="AI170" s="1">
        <f t="shared" si="20"/>
        <v>8.1726053597286956</v>
      </c>
      <c r="AJ170" s="1">
        <f t="shared" si="21"/>
        <v>8.1726053597286956</v>
      </c>
      <c r="AK170" s="1">
        <f>'[1]资源-钻石'!$W167/'[1]资源-钻石'!$T167</f>
        <v>6.4409493577299664</v>
      </c>
      <c r="AL170" s="1">
        <f>AJ170/[18]实力验证!AJ170</f>
        <v>3.0640931527257469</v>
      </c>
      <c r="AM170" s="15">
        <v>164</v>
      </c>
      <c r="AN170" s="1">
        <f t="shared" si="22"/>
        <v>23.148097688609418</v>
      </c>
      <c r="AO170" s="1">
        <f t="shared" si="23"/>
        <v>23.148097688609418</v>
      </c>
      <c r="AP170" s="1">
        <f>'[1]资源-钻石'!$X167/'[1]资源-钻石'!$T167</f>
        <v>15.400325521081722</v>
      </c>
      <c r="AQ170" s="1">
        <f>AO170/[18]实力验证!AO170</f>
        <v>7.2836657927395301</v>
      </c>
    </row>
    <row r="171" spans="2:43" x14ac:dyDescent="0.15">
      <c r="B171" s="1">
        <v>165</v>
      </c>
      <c r="C171" s="1">
        <f>非r将兵属性验证!BK171</f>
        <v>9723364997.7932873</v>
      </c>
      <c r="D171" s="1">
        <f>非r将兵属性验证!BU171</f>
        <v>8414568969.6435671</v>
      </c>
      <c r="F171" s="1">
        <v>165</v>
      </c>
      <c r="G171" s="1">
        <f>小r将兵属性验证!BK171</f>
        <v>12935148656.476345</v>
      </c>
      <c r="H171" s="1">
        <f>小r将兵属性验证!BU171</f>
        <v>16869806794.211597</v>
      </c>
      <c r="J171" s="1">
        <v>165</v>
      </c>
      <c r="K171" s="1">
        <f>中r将兵属性验证!BK171</f>
        <v>20760825699.410263</v>
      </c>
      <c r="L171" s="1">
        <f>中r将兵属性验证!BU171</f>
        <v>31232397818.841545</v>
      </c>
      <c r="N171" s="1">
        <v>165</v>
      </c>
      <c r="O171" s="1">
        <f>大r将兵属性验证!BK171</f>
        <v>45895019127.022995</v>
      </c>
      <c r="P171" s="1">
        <f>大r将兵属性验证!BU171</f>
        <v>102516643133.18886</v>
      </c>
      <c r="R171" s="1">
        <v>165</v>
      </c>
      <c r="S171" s="1">
        <f>超r将兵属性验证!BK171</f>
        <v>81118126047.058441</v>
      </c>
      <c r="T171" s="1">
        <f>超r将兵属性验证!BU171</f>
        <v>337255340313.58331</v>
      </c>
      <c r="X171" s="15">
        <v>165</v>
      </c>
      <c r="Y171" s="1">
        <f t="shared" si="16"/>
        <v>1.6432387230098513</v>
      </c>
      <c r="Z171" s="1">
        <f t="shared" si="17"/>
        <v>1.6432387230098513</v>
      </c>
      <c r="AA171" s="1">
        <f>'[1]资源-钻石'!$U168/'[1]资源-钻石'!$T168</f>
        <v>1.4188838931089742</v>
      </c>
      <c r="AB171" s="1">
        <f>Z171/[18]实力验证!Z171</f>
        <v>1.3130534319566491</v>
      </c>
      <c r="AC171" s="15">
        <v>165</v>
      </c>
      <c r="AD171" s="1">
        <f t="shared" si="18"/>
        <v>2.8665460802534382</v>
      </c>
      <c r="AE171" s="1">
        <f t="shared" si="19"/>
        <v>2.8665460802534382</v>
      </c>
      <c r="AF171" s="1">
        <f>'[1]资源-钻石'!$V168/'[1]资源-钻石'!$T168</f>
        <v>2.4058145991586528</v>
      </c>
      <c r="AG171" s="1">
        <f>AE171/[18]实力验证!AE171</f>
        <v>1.669964462844189</v>
      </c>
      <c r="AH171" s="15">
        <v>165</v>
      </c>
      <c r="AI171" s="1">
        <f t="shared" si="20"/>
        <v>8.182390702637699</v>
      </c>
      <c r="AJ171" s="1">
        <f t="shared" si="21"/>
        <v>8.182390702637699</v>
      </c>
      <c r="AK171" s="1">
        <f>'[1]资源-钻石'!$W168/'[1]资源-钻石'!$T168</f>
        <v>6.4464291186231257</v>
      </c>
      <c r="AL171" s="1">
        <f>AJ171/[18]实力验证!AJ171</f>
        <v>3.0767260168023007</v>
      </c>
      <c r="AM171" s="15">
        <v>165</v>
      </c>
      <c r="AN171" s="1">
        <f t="shared" si="22"/>
        <v>23.06621399723641</v>
      </c>
      <c r="AO171" s="1">
        <f t="shared" si="23"/>
        <v>23.06621399723641</v>
      </c>
      <c r="AP171" s="1">
        <f>'[1]资源-钻石'!$X168/'[1]资源-钻石'!$T168</f>
        <v>15.415270323517611</v>
      </c>
      <c r="AQ171" s="1">
        <f>AO171/[18]实力验证!AO171</f>
        <v>7.3065782573787637</v>
      </c>
    </row>
    <row r="172" spans="2:43" x14ac:dyDescent="0.15">
      <c r="B172" s="1">
        <v>166</v>
      </c>
      <c r="C172" s="1">
        <f>非r将兵属性验证!BK172</f>
        <v>9796395988.1130276</v>
      </c>
      <c r="D172" s="1">
        <f>非r将兵属性验证!BU172</f>
        <v>8516633996.856082</v>
      </c>
      <c r="F172" s="1">
        <v>166</v>
      </c>
      <c r="G172" s="1">
        <f>小r将兵属性验证!BK172</f>
        <v>13030269391.343378</v>
      </c>
      <c r="H172" s="1">
        <f>小r将兵属性验证!BU172</f>
        <v>17063943929.51841</v>
      </c>
      <c r="J172" s="1">
        <v>166</v>
      </c>
      <c r="K172" s="1">
        <f>中r将兵属性验证!BK172</f>
        <v>20915472881.99947</v>
      </c>
      <c r="L172" s="1">
        <f>中r将兵属性验证!BU172</f>
        <v>31550852988.630936</v>
      </c>
      <c r="N172" s="1">
        <v>166</v>
      </c>
      <c r="O172" s="1">
        <f>大r将兵属性验证!BK172</f>
        <v>46220538820.161354</v>
      </c>
      <c r="P172" s="1">
        <f>大r将兵属性验证!BU172</f>
        <v>103799599994.93398</v>
      </c>
      <c r="R172" s="1">
        <v>166</v>
      </c>
      <c r="S172" s="1">
        <f>超r将兵属性验证!BK172</f>
        <v>81325910062.302689</v>
      </c>
      <c r="T172" s="1">
        <f>超r将兵属性验证!BU172</f>
        <v>339615495029.92859</v>
      </c>
      <c r="X172" s="48">
        <v>166</v>
      </c>
      <c r="Y172" s="1">
        <f t="shared" si="16"/>
        <v>1.643322451039636</v>
      </c>
      <c r="Z172" s="1">
        <f t="shared" si="17"/>
        <v>1.643322451039636</v>
      </c>
      <c r="AA172" s="1">
        <f>'[1]资源-钻石'!$U169/'[1]资源-钻石'!$T169</f>
        <v>1.4192221301689294</v>
      </c>
      <c r="AB172" s="1">
        <f>Z172/[18]实力验证!Z172</f>
        <v>1.3128790506450521</v>
      </c>
      <c r="AC172" s="48">
        <v>166</v>
      </c>
      <c r="AD172" s="1">
        <f t="shared" si="18"/>
        <v>2.8649724220237442</v>
      </c>
      <c r="AE172" s="1">
        <f t="shared" si="19"/>
        <v>2.8649724220237442</v>
      </c>
      <c r="AF172" s="1">
        <f>'[1]资源-钻石'!$V169/'[1]资源-钻石'!$T169</f>
        <v>2.4070829881334852</v>
      </c>
      <c r="AG172" s="1">
        <f>AE172/[18]实力验证!AE172</f>
        <v>1.6694528887800608</v>
      </c>
      <c r="AH172" s="48">
        <v>166</v>
      </c>
      <c r="AI172" s="1">
        <f t="shared" si="20"/>
        <v>8.1919889247289071</v>
      </c>
      <c r="AJ172" s="1">
        <f t="shared" si="21"/>
        <v>8.1919889247289071</v>
      </c>
      <c r="AK172" s="1">
        <f>'[1]资源-钻石'!$W169/'[1]资源-钻石'!$T169</f>
        <v>6.4518550047932397</v>
      </c>
      <c r="AL172" s="1">
        <f>AJ172/[18]实力验证!AJ172</f>
        <v>3.0892396459197147</v>
      </c>
      <c r="AM172" s="48">
        <v>166</v>
      </c>
      <c r="AN172" s="1">
        <f t="shared" si="22"/>
        <v>22.985896131755901</v>
      </c>
      <c r="AO172" s="1">
        <f t="shared" si="23"/>
        <v>22.985896131755901</v>
      </c>
      <c r="AP172" s="1">
        <f>'[1]资源-钻石'!$X169/'[1]资源-钻石'!$T169</f>
        <v>15.43006819489065</v>
      </c>
      <c r="AQ172" s="1">
        <f>AO172/[18]实力验证!AO172</f>
        <v>7.3296286751083874</v>
      </c>
    </row>
    <row r="173" spans="2:43" x14ac:dyDescent="0.15">
      <c r="B173" s="1">
        <v>167</v>
      </c>
      <c r="C173" s="1">
        <f>非r将兵属性验证!BK173</f>
        <v>9869426978.4327679</v>
      </c>
      <c r="D173" s="1">
        <f>非r将兵属性验证!BU173</f>
        <v>8618699024.0685959</v>
      </c>
      <c r="F173" s="1">
        <v>167</v>
      </c>
      <c r="G173" s="1">
        <f>小r将兵属性验证!BK173</f>
        <v>13125348893.541422</v>
      </c>
      <c r="H173" s="1">
        <f>小r将兵属性验证!BU173</f>
        <v>17258329236.833557</v>
      </c>
      <c r="J173" s="1">
        <v>167</v>
      </c>
      <c r="K173" s="1">
        <f>中r将兵属性验证!BK173</f>
        <v>21070120064.588676</v>
      </c>
      <c r="L173" s="1">
        <f>中r将兵属性验证!BU173</f>
        <v>31869308158.42033</v>
      </c>
      <c r="N173" s="1">
        <v>167</v>
      </c>
      <c r="O173" s="1">
        <f>大r将兵属性验证!BK173</f>
        <v>46546058513.299713</v>
      </c>
      <c r="P173" s="1">
        <f>大r将兵属性验证!BU173</f>
        <v>105082556856.67908</v>
      </c>
      <c r="R173" s="1">
        <v>167</v>
      </c>
      <c r="S173" s="1">
        <f>超r将兵属性验证!BK173</f>
        <v>81533694077.546936</v>
      </c>
      <c r="T173" s="1">
        <f>超r将兵属性验证!BU173</f>
        <v>341975649746.27386</v>
      </c>
      <c r="X173" s="48">
        <v>167</v>
      </c>
      <c r="Y173" s="1">
        <f t="shared" si="16"/>
        <v>1.6434157862329688</v>
      </c>
      <c r="Z173" s="1">
        <f t="shared" si="17"/>
        <v>1.6434157862329688</v>
      </c>
      <c r="AA173" s="1">
        <f>'[1]资源-钻石'!$U170/'[1]资源-钻石'!$T170</f>
        <v>1.4195570580902528</v>
      </c>
      <c r="AB173" s="1">
        <f>Z173/[18]实力验证!Z173</f>
        <v>1.3127193003536755</v>
      </c>
      <c r="AC173" s="48">
        <v>167</v>
      </c>
      <c r="AD173" s="1">
        <f t="shared" si="18"/>
        <v>2.863428571173007</v>
      </c>
      <c r="AE173" s="1">
        <f t="shared" si="19"/>
        <v>2.863428571173007</v>
      </c>
      <c r="AF173" s="1">
        <f>'[1]资源-钻石'!$V170/'[1]资源-钻石'!$T170</f>
        <v>2.4083389678384473</v>
      </c>
      <c r="AG173" s="1">
        <f>AE173/[18]实力验证!AE173</f>
        <v>1.6689529834406738</v>
      </c>
      <c r="AH173" s="48">
        <v>167</v>
      </c>
      <c r="AI173" s="1">
        <f t="shared" si="20"/>
        <v>8.2014053425135724</v>
      </c>
      <c r="AJ173" s="1">
        <f t="shared" si="21"/>
        <v>8.2014053425135724</v>
      </c>
      <c r="AK173" s="1">
        <f>'[1]资源-钻石'!$W170/'[1]资源-钻石'!$T170</f>
        <v>6.4572278068644673</v>
      </c>
      <c r="AL173" s="1">
        <f>AJ173/[18]实力验证!AJ173</f>
        <v>3.1016360133564822</v>
      </c>
      <c r="AM173" s="48">
        <v>167</v>
      </c>
      <c r="AN173" s="1">
        <f t="shared" si="22"/>
        <v>22.907099603633259</v>
      </c>
      <c r="AO173" s="1">
        <f t="shared" si="23"/>
        <v>22.907099603633259</v>
      </c>
      <c r="AP173" s="1">
        <f>'[1]资源-钻石'!$X170/'[1]资源-钻石'!$T170</f>
        <v>15.444721291448543</v>
      </c>
      <c r="AQ173" s="1">
        <f>AO173/[18]实力验证!AO173</f>
        <v>7.3528128485790472</v>
      </c>
    </row>
    <row r="174" spans="2:43" x14ac:dyDescent="0.15">
      <c r="B174" s="1">
        <v>168</v>
      </c>
      <c r="C174" s="1">
        <f>非r将兵属性验证!BK174</f>
        <v>9942436196.7594242</v>
      </c>
      <c r="D174" s="1">
        <f>非r将兵属性验证!BU174</f>
        <v>8721636016.872818</v>
      </c>
      <c r="F174" s="1">
        <v>168</v>
      </c>
      <c r="G174" s="1">
        <f>小r将兵属性验证!BK174</f>
        <v>13218856493.547268</v>
      </c>
      <c r="H174" s="1">
        <f>小r将兵属性验证!BU174</f>
        <v>17462175540.332172</v>
      </c>
      <c r="J174" s="1">
        <v>168</v>
      </c>
      <c r="K174" s="1">
        <f>中r将兵属性验证!BK174</f>
        <v>21224767247.177879</v>
      </c>
      <c r="L174" s="1">
        <f>中r将兵属性验证!BU174</f>
        <v>32187763328.209724</v>
      </c>
      <c r="N174" s="1">
        <v>168</v>
      </c>
      <c r="O174" s="1">
        <f>大r将兵属性验证!BK174</f>
        <v>46871578206.438072</v>
      </c>
      <c r="P174" s="1">
        <f>大r将兵属性验证!BU174</f>
        <v>106365513718.42419</v>
      </c>
      <c r="R174" s="1">
        <v>168</v>
      </c>
      <c r="S174" s="1">
        <f>超r将兵属性验证!BK174</f>
        <v>81741478092.791183</v>
      </c>
      <c r="T174" s="1">
        <f>超r将兵属性验证!BU174</f>
        <v>344335804462.61914</v>
      </c>
      <c r="X174" s="48">
        <v>168</v>
      </c>
      <c r="Y174" s="1">
        <f t="shared" si="16"/>
        <v>1.6438551931592942</v>
      </c>
      <c r="Z174" s="1">
        <f t="shared" si="17"/>
        <v>1.6438551931592942</v>
      </c>
      <c r="AA174" s="1">
        <f>'[1]资源-钻石'!$U171/'[1]资源-钻石'!$T171</f>
        <v>1.419888841915113</v>
      </c>
      <c r="AB174" s="1">
        <f>Z174/[18]实力验证!Z174</f>
        <v>1.3129781370607032</v>
      </c>
      <c r="AC174" s="48">
        <v>168</v>
      </c>
      <c r="AD174" s="1">
        <f t="shared" si="18"/>
        <v>2.8617833216684132</v>
      </c>
      <c r="AE174" s="1">
        <f t="shared" si="19"/>
        <v>2.8617833216684132</v>
      </c>
      <c r="AF174" s="1">
        <f>'[1]资源-钻石'!$V171/'[1]资源-钻石'!$T171</f>
        <v>2.4095829175659409</v>
      </c>
      <c r="AG174" s="1">
        <f>AE174/[18]实力验证!AE174</f>
        <v>1.6683895686286683</v>
      </c>
      <c r="AH174" s="48">
        <v>168</v>
      </c>
      <c r="AI174" s="1">
        <f t="shared" si="20"/>
        <v>8.2102710582601528</v>
      </c>
      <c r="AJ174" s="1">
        <f t="shared" si="21"/>
        <v>8.2102710582601528</v>
      </c>
      <c r="AK174" s="1">
        <f>'[1]资源-钻石'!$W171/'[1]资源-钻石'!$T171</f>
        <v>6.4625488312936747</v>
      </c>
      <c r="AL174" s="1">
        <f>AJ174/[18]实力验证!AJ174</f>
        <v>3.1137774159569904</v>
      </c>
      <c r="AM174" s="48">
        <v>168</v>
      </c>
      <c r="AN174" s="1">
        <f t="shared" si="22"/>
        <v>22.828741642148355</v>
      </c>
      <c r="AO174" s="1">
        <f t="shared" si="23"/>
        <v>22.828741642148355</v>
      </c>
      <c r="AP174" s="1">
        <f>'[1]资源-钻石'!$X171/'[1]资源-钻石'!$T171</f>
        <v>15.459232998216464</v>
      </c>
      <c r="AQ174" s="1">
        <f>AO174/[18]实力验证!AO174</f>
        <v>7.3757960019364388</v>
      </c>
    </row>
    <row r="175" spans="2:43" x14ac:dyDescent="0.15">
      <c r="B175" s="1">
        <v>169</v>
      </c>
      <c r="C175" s="1">
        <f>非r将兵属性验证!BK175</f>
        <v>10015255782.687662</v>
      </c>
      <c r="D175" s="1">
        <f>非r将兵属性验证!BU175</f>
        <v>8832167763.4443645</v>
      </c>
      <c r="F175" s="1">
        <v>169</v>
      </c>
      <c r="G175" s="1">
        <f>小r将兵属性验证!BK175</f>
        <v>13312364093.553114</v>
      </c>
      <c r="H175" s="1">
        <f>小r将兵属性验证!BU175</f>
        <v>17666021843.830791</v>
      </c>
      <c r="J175" s="1">
        <v>169</v>
      </c>
      <c r="K175" s="1">
        <f>中r将兵属性验证!BK175</f>
        <v>21381973992.616978</v>
      </c>
      <c r="L175" s="1">
        <f>中r将兵属性验证!BU175</f>
        <v>32512764007.837872</v>
      </c>
      <c r="N175" s="1">
        <v>169</v>
      </c>
      <c r="O175" s="1">
        <f>大r将兵属性验证!BK175</f>
        <v>47197097899.576424</v>
      </c>
      <c r="P175" s="1">
        <f>大r将兵属性验证!BU175</f>
        <v>107648470580.16931</v>
      </c>
      <c r="R175" s="1">
        <v>169</v>
      </c>
      <c r="S175" s="1">
        <f>超r将兵属性验证!BK175</f>
        <v>81934258249.937698</v>
      </c>
      <c r="T175" s="1">
        <f>超r将兵属性验证!BU175</f>
        <v>346715299184.3302</v>
      </c>
      <c r="X175" s="48">
        <v>169</v>
      </c>
      <c r="Y175" s="1">
        <f t="shared" si="16"/>
        <v>1.6436403554872867</v>
      </c>
      <c r="Z175" s="1">
        <f t="shared" si="17"/>
        <v>1.6436403554872867</v>
      </c>
      <c r="AA175" s="1">
        <f>'[1]资源-钻石'!$U172/'[1]资源-钻石'!$T172</f>
        <v>1.4202184231391406</v>
      </c>
      <c r="AB175" s="1">
        <f>Z175/[18]实力验证!Z175</f>
        <v>1.3127237466135084</v>
      </c>
      <c r="AC175" s="48">
        <v>169</v>
      </c>
      <c r="AD175" s="1">
        <f t="shared" si="18"/>
        <v>2.8595281402011805</v>
      </c>
      <c r="AE175" s="1">
        <f t="shared" si="19"/>
        <v>2.8595281402011805</v>
      </c>
      <c r="AF175" s="1">
        <f>'[1]资源-钻石'!$V172/'[1]资源-钻石'!$T172</f>
        <v>2.4108119144727915</v>
      </c>
      <c r="AG175" s="1">
        <f>AE175/[18]实力验证!AE175</f>
        <v>1.667336775873312</v>
      </c>
      <c r="AH175" s="48">
        <v>169</v>
      </c>
      <c r="AI175" s="1">
        <f t="shared" si="20"/>
        <v>8.2157419607373345</v>
      </c>
      <c r="AJ175" s="1">
        <f t="shared" si="21"/>
        <v>8.2157419607373345</v>
      </c>
      <c r="AK175" s="1">
        <f>'[1]资源-钻石'!$W172/'[1]资源-钻石'!$T172</f>
        <v>6.4678229110711252</v>
      </c>
      <c r="AL175" s="1">
        <f>AJ175/[18]实力验证!AJ175</f>
        <v>3.1245980574475496</v>
      </c>
      <c r="AM175" s="48">
        <v>169</v>
      </c>
      <c r="AN175" s="1">
        <f t="shared" si="22"/>
        <v>22.74313814750758</v>
      </c>
      <c r="AO175" s="1">
        <f t="shared" si="23"/>
        <v>22.74313814750758</v>
      </c>
      <c r="AP175" s="1">
        <f>'[1]资源-钻石'!$X172/'[1]资源-钻石'!$T172</f>
        <v>15.473615132645389</v>
      </c>
      <c r="AQ175" s="1">
        <f>AO175/[18]实力验证!AO175</f>
        <v>7.3961225750265314</v>
      </c>
    </row>
    <row r="176" spans="2:43" x14ac:dyDescent="0.15">
      <c r="B176" s="1">
        <v>170</v>
      </c>
      <c r="C176" s="1">
        <f>非r将兵属性验证!BK176</f>
        <v>10088075368.615902</v>
      </c>
      <c r="D176" s="1">
        <f>非r将兵属性验证!BU176</f>
        <v>8942699510.0159111</v>
      </c>
      <c r="F176" s="1">
        <v>170</v>
      </c>
      <c r="G176" s="1">
        <f>小r将兵属性验证!BK176</f>
        <v>13405871693.558958</v>
      </c>
      <c r="H176" s="1">
        <f>小r将兵属性验证!BU176</f>
        <v>17869868147.329407</v>
      </c>
      <c r="J176" s="1">
        <v>170</v>
      </c>
      <c r="K176" s="1">
        <f>中r将兵属性验证!BK176</f>
        <v>21546293139.818298</v>
      </c>
      <c r="L176" s="1">
        <f>中r将兵属性验证!BU176</f>
        <v>32855953065.107826</v>
      </c>
      <c r="N176" s="1">
        <v>170</v>
      </c>
      <c r="O176" s="1">
        <f>大r将兵属性验证!BK176</f>
        <v>47522617592.714783</v>
      </c>
      <c r="P176" s="1">
        <f>大r将兵属性验证!BU176</f>
        <v>108931427441.91443</v>
      </c>
      <c r="R176" s="1">
        <v>170</v>
      </c>
      <c r="S176" s="1">
        <f>超r将兵属性验证!BK176</f>
        <v>82118958026.781799</v>
      </c>
      <c r="T176" s="1">
        <f>超r将兵属性验证!BU176</f>
        <v>349105209533.63434</v>
      </c>
      <c r="X176" s="48">
        <v>170</v>
      </c>
      <c r="Y176" s="1">
        <f t="shared" si="16"/>
        <v>1.6434296575072977</v>
      </c>
      <c r="Z176" s="1">
        <f t="shared" si="17"/>
        <v>1.6434296575072977</v>
      </c>
      <c r="AA176" s="1">
        <f>'[1]资源-钻石'!$U173/'[1]资源-钻石'!$T173</f>
        <v>1.420544827059818</v>
      </c>
      <c r="AB176" s="1">
        <f>Z176/[18]实力验证!Z176</f>
        <v>1.3124737876733876</v>
      </c>
      <c r="AC176" s="48">
        <v>170</v>
      </c>
      <c r="AD176" s="1">
        <f t="shared" si="18"/>
        <v>2.8586458802584125</v>
      </c>
      <c r="AE176" s="1">
        <f t="shared" si="19"/>
        <v>2.8586458802584125</v>
      </c>
      <c r="AF176" s="1">
        <f>'[1]资源-钻石'!$V173/'[1]资源-钻石'!$T173</f>
        <v>2.4120162916038703</v>
      </c>
      <c r="AG176" s="1">
        <f>AE176/[18]实力验证!AE176</f>
        <v>1.6666986864278401</v>
      </c>
      <c r="AH176" s="48">
        <v>170</v>
      </c>
      <c r="AI176" s="1">
        <f t="shared" si="20"/>
        <v>8.2211074447787915</v>
      </c>
      <c r="AJ176" s="1">
        <f t="shared" si="21"/>
        <v>8.2211074447787915</v>
      </c>
      <c r="AK176" s="1">
        <f>'[1]资源-钻石'!$W173/'[1]资源-钻石'!$T173</f>
        <v>6.4730461464735818</v>
      </c>
      <c r="AL176" s="1">
        <f>AJ176/[18]实力验证!AJ176</f>
        <v>3.1353228271674909</v>
      </c>
      <c r="AM176" s="48">
        <v>170</v>
      </c>
      <c r="AN176" s="1">
        <f t="shared" si="22"/>
        <v>22.659306849591523</v>
      </c>
      <c r="AO176" s="1">
        <f t="shared" si="23"/>
        <v>22.659306849591523</v>
      </c>
      <c r="AP176" s="1">
        <f>'[1]资源-钻石'!$X173/'[1]资源-钻石'!$T173</f>
        <v>15.487858617173861</v>
      </c>
      <c r="AQ176" s="1">
        <f>AO176/[18]实力验证!AO176</f>
        <v>7.4166524818270583</v>
      </c>
    </row>
    <row r="177" spans="2:43" x14ac:dyDescent="0.15">
      <c r="B177" s="1">
        <v>171</v>
      </c>
      <c r="C177" s="1">
        <f>非r将兵属性验证!BK177</f>
        <v>10160894954.54414</v>
      </c>
      <c r="D177" s="1">
        <f>非r将兵属性验证!BU177</f>
        <v>9053231256.5874557</v>
      </c>
      <c r="F177" s="1">
        <v>171</v>
      </c>
      <c r="G177" s="1">
        <f>小r将兵属性验证!BK177</f>
        <v>13499379293.564804</v>
      </c>
      <c r="H177" s="1">
        <f>小r将兵属性验证!BU177</f>
        <v>18073714450.828026</v>
      </c>
      <c r="J177" s="1">
        <v>171</v>
      </c>
      <c r="K177" s="1">
        <f>中r将兵属性验证!BK177</f>
        <v>21710612287.019619</v>
      </c>
      <c r="L177" s="1">
        <f>中r将兵属性验证!BU177</f>
        <v>33199142122.377785</v>
      </c>
      <c r="N177" s="1">
        <v>171</v>
      </c>
      <c r="O177" s="1">
        <f>大r将兵属性验证!BK177</f>
        <v>47848137285.853142</v>
      </c>
      <c r="P177" s="1">
        <f>大r将兵属性验证!BU177</f>
        <v>110214384303.65955</v>
      </c>
      <c r="R177" s="1">
        <v>171</v>
      </c>
      <c r="S177" s="1">
        <f>超r将兵属性验证!BK177</f>
        <v>82303657803.625916</v>
      </c>
      <c r="T177" s="1">
        <f>超r将兵属性验证!BU177</f>
        <v>351495119882.93848</v>
      </c>
      <c r="X177" s="48">
        <v>171</v>
      </c>
      <c r="Y177" s="1">
        <f t="shared" si="16"/>
        <v>1.6432229807099497</v>
      </c>
      <c r="Z177" s="1">
        <f t="shared" si="17"/>
        <v>1.6432229807099497</v>
      </c>
      <c r="AA177" s="1">
        <f>'[1]资源-钻石'!$U174/'[1]资源-钻石'!$T174</f>
        <v>1.4208680994025751</v>
      </c>
      <c r="AB177" s="1">
        <f>Z177/[18]实力验证!Z177</f>
        <v>1.3122281426322902</v>
      </c>
      <c r="AC177" s="48">
        <v>171</v>
      </c>
      <c r="AD177" s="1">
        <f t="shared" si="18"/>
        <v>2.857780458295613</v>
      </c>
      <c r="AE177" s="1">
        <f t="shared" si="19"/>
        <v>2.857780458295613</v>
      </c>
      <c r="AF177" s="1">
        <f>'[1]资源-钻石'!$V174/'[1]资源-钻石'!$T174</f>
        <v>2.4132091137241396</v>
      </c>
      <c r="AG177" s="1">
        <f>AE177/[18]实力验证!AE177</f>
        <v>1.6660721300969816</v>
      </c>
      <c r="AH177" s="48">
        <v>171</v>
      </c>
      <c r="AI177" s="1">
        <f t="shared" si="20"/>
        <v>8.2263705282595705</v>
      </c>
      <c r="AJ177" s="1">
        <f t="shared" si="21"/>
        <v>8.2263705282595705</v>
      </c>
      <c r="AK177" s="1">
        <f>'[1]资源-钻石'!$W174/'[1]资源-钻石'!$T174</f>
        <v>6.4782192692161615</v>
      </c>
      <c r="AL177" s="1">
        <f>AJ177/[18]实力验证!AJ177</f>
        <v>3.145953187530202</v>
      </c>
      <c r="AM177" s="48">
        <v>171</v>
      </c>
      <c r="AN177" s="1">
        <f t="shared" si="22"/>
        <v>22.577075476648297</v>
      </c>
      <c r="AO177" s="1">
        <f t="shared" si="23"/>
        <v>22.577075476648297</v>
      </c>
      <c r="AP177" s="1">
        <f>'[1]资源-钻石'!$X174/'[1]资源-钻石'!$T174</f>
        <v>15.501965447150003</v>
      </c>
      <c r="AQ177" s="1">
        <f>AO177/[18]实力验证!AO177</f>
        <v>7.4373403657442738</v>
      </c>
    </row>
    <row r="178" spans="2:43" x14ac:dyDescent="0.15">
      <c r="B178" s="1">
        <v>172</v>
      </c>
      <c r="C178" s="1">
        <f>非r将兵属性验证!BK178</f>
        <v>10233714540.472378</v>
      </c>
      <c r="D178" s="1">
        <f>非r将兵属性验证!BU178</f>
        <v>9163763003.1590023</v>
      </c>
      <c r="F178" s="1">
        <v>172</v>
      </c>
      <c r="G178" s="1">
        <f>小r将兵属性验证!BK178</f>
        <v>13592886893.570648</v>
      </c>
      <c r="H178" s="1">
        <f>小r将兵属性验证!BU178</f>
        <v>18277560754.326641</v>
      </c>
      <c r="J178" s="1">
        <v>172</v>
      </c>
      <c r="K178" s="1">
        <f>中r将兵属性验证!BK178</f>
        <v>21874931434.22094</v>
      </c>
      <c r="L178" s="1">
        <f>中r将兵属性验证!BU178</f>
        <v>33542331179.647739</v>
      </c>
      <c r="N178" s="1">
        <v>172</v>
      </c>
      <c r="O178" s="1">
        <f>大r将兵属性验证!BK178</f>
        <v>48173656978.991493</v>
      </c>
      <c r="P178" s="1">
        <f>大r将兵属性验证!BU178</f>
        <v>111497341165.40466</v>
      </c>
      <c r="R178" s="1">
        <v>172</v>
      </c>
      <c r="S178" s="1">
        <f>超r将兵属性验证!BK178</f>
        <v>82488357580.470016</v>
      </c>
      <c r="T178" s="1">
        <f>超r将兵属性验证!BU178</f>
        <v>353885030232.24261</v>
      </c>
      <c r="X178" s="48">
        <v>172</v>
      </c>
      <c r="Y178" s="1">
        <f t="shared" si="16"/>
        <v>1.6430202110666221</v>
      </c>
      <c r="Z178" s="1">
        <f t="shared" si="17"/>
        <v>1.6430202110666221</v>
      </c>
      <c r="AA178" s="1">
        <f>'[1]资源-钻石'!$U175/'[1]资源-钻石'!$T175</f>
        <v>1.4211882850196345</v>
      </c>
      <c r="AB178" s="1">
        <f>Z178/[18]实力验证!Z178</f>
        <v>1.311986698087579</v>
      </c>
      <c r="AC178" s="48">
        <v>172</v>
      </c>
      <c r="AD178" s="1">
        <f t="shared" si="18"/>
        <v>2.8569313968384202</v>
      </c>
      <c r="AE178" s="1">
        <f t="shared" si="19"/>
        <v>2.8569313968384202</v>
      </c>
      <c r="AF178" s="1">
        <f>'[1]资源-钻石'!$V175/'[1]资源-钻石'!$T175</f>
        <v>2.4143905463309729</v>
      </c>
      <c r="AG178" s="1">
        <f>AE178/[18]实力验证!AE178</f>
        <v>1.6654567924660373</v>
      </c>
      <c r="AH178" s="48">
        <v>172</v>
      </c>
      <c r="AI178" s="1">
        <f t="shared" si="20"/>
        <v>8.2315341149509251</v>
      </c>
      <c r="AJ178" s="1">
        <f t="shared" si="21"/>
        <v>8.2315341149509251</v>
      </c>
      <c r="AK178" s="1">
        <f>'[1]资源-钻石'!$W175/'[1]资源-钻石'!$T175</f>
        <v>6.4833429970406007</v>
      </c>
      <c r="AL178" s="1">
        <f>AJ178/[18]实力验证!AJ178</f>
        <v>3.156490565044932</v>
      </c>
      <c r="AM178" s="48">
        <v>172</v>
      </c>
      <c r="AN178" s="1">
        <f t="shared" si="22"/>
        <v>22.496398659627975</v>
      </c>
      <c r="AO178" s="1">
        <f t="shared" si="23"/>
        <v>22.496398659627975</v>
      </c>
      <c r="AP178" s="1">
        <f>'[1]资源-钻石'!$X175/'[1]资源-钻石'!$T175</f>
        <v>15.515937579817271</v>
      </c>
      <c r="AQ178" s="1">
        <f>AO178/[18]实力验证!AO178</f>
        <v>7.4581814821179746</v>
      </c>
    </row>
    <row r="179" spans="2:43" x14ac:dyDescent="0.15">
      <c r="B179" s="1">
        <v>173</v>
      </c>
      <c r="C179" s="1">
        <f>非r将兵属性验证!BK179</f>
        <v>10306534126.400616</v>
      </c>
      <c r="D179" s="1">
        <f>非r将兵属性验证!BU179</f>
        <v>9274294749.7305489</v>
      </c>
      <c r="F179" s="1">
        <v>173</v>
      </c>
      <c r="G179" s="1">
        <f>小r将兵属性验证!BK179</f>
        <v>13686394493.576494</v>
      </c>
      <c r="H179" s="1">
        <f>小r将兵属性验证!BU179</f>
        <v>18481407057.82526</v>
      </c>
      <c r="J179" s="1">
        <v>173</v>
      </c>
      <c r="K179" s="1">
        <f>中r将兵属性验证!BK179</f>
        <v>22039250581.42226</v>
      </c>
      <c r="L179" s="1">
        <f>中r将兵属性验证!BU179</f>
        <v>33885520236.917694</v>
      </c>
      <c r="N179" s="1">
        <v>173</v>
      </c>
      <c r="O179" s="1">
        <f>大r将兵属性验证!BK179</f>
        <v>48498621666.890396</v>
      </c>
      <c r="P179" s="1">
        <f>大r将兵属性验证!BU179</f>
        <v>112777214107.32928</v>
      </c>
      <c r="R179" s="1">
        <v>173</v>
      </c>
      <c r="S179" s="1">
        <f>超r将兵属性验证!BK179</f>
        <v>82673057357.314133</v>
      </c>
      <c r="T179" s="1">
        <f>超r将兵属性验证!BU179</f>
        <v>356274940581.54669</v>
      </c>
      <c r="X179" s="48">
        <v>173</v>
      </c>
      <c r="Y179" s="1">
        <f t="shared" si="16"/>
        <v>1.6428212388196695</v>
      </c>
      <c r="Z179" s="1">
        <f t="shared" si="17"/>
        <v>1.6428212388196695</v>
      </c>
      <c r="AA179" s="1">
        <f>'[1]资源-钻石'!$U176/'[1]资源-钻石'!$T176</f>
        <v>1.4215054279107564</v>
      </c>
      <c r="AB179" s="1">
        <f>Z179/[18]实力验证!Z179</f>
        <v>1.3117493446529511</v>
      </c>
      <c r="AC179" s="48">
        <v>173</v>
      </c>
      <c r="AD179" s="1">
        <f t="shared" si="18"/>
        <v>2.8560982362964058</v>
      </c>
      <c r="AE179" s="1">
        <f t="shared" si="19"/>
        <v>2.8560982362964058</v>
      </c>
      <c r="AF179" s="1">
        <f>'[1]资源-钻石'!$V176/'[1]资源-钻石'!$T176</f>
        <v>2.4155607517762951</v>
      </c>
      <c r="AG179" s="1">
        <f>AE179/[18]实力验证!AE179</f>
        <v>1.6648523705691205</v>
      </c>
      <c r="AH179" s="48">
        <v>173</v>
      </c>
      <c r="AI179" s="1">
        <f t="shared" si="20"/>
        <v>8.2364151586459808</v>
      </c>
      <c r="AJ179" s="1">
        <f t="shared" si="21"/>
        <v>8.2364151586459808</v>
      </c>
      <c r="AK179" s="1">
        <f>'[1]资源-钻石'!$W176/'[1]资源-钻石'!$T176</f>
        <v>6.4884115350333937</v>
      </c>
      <c r="AL179" s="1">
        <f>AJ179/[18]实力验证!AJ179</f>
        <v>3.1669452545011239</v>
      </c>
      <c r="AM179" s="48">
        <v>173</v>
      </c>
      <c r="AN179" s="1">
        <f t="shared" si="22"/>
        <v>22.417232728790868</v>
      </c>
      <c r="AO179" s="1">
        <f t="shared" si="23"/>
        <v>22.417232728790868</v>
      </c>
      <c r="AP179" s="1">
        <f>'[1]资源-钻石'!$X176/'[1]资源-钻石'!$T176</f>
        <v>15.529776935219724</v>
      </c>
      <c r="AQ179" s="1">
        <f>AO179/[18]实力验证!AO179</f>
        <v>7.4791712641706729</v>
      </c>
    </row>
    <row r="180" spans="2:43" x14ac:dyDescent="0.15">
      <c r="B180" s="1">
        <v>174</v>
      </c>
      <c r="C180" s="1">
        <f>非r将兵属性验证!BK180</f>
        <v>10379353712.328854</v>
      </c>
      <c r="D180" s="1">
        <f>非r将兵属性验证!BU180</f>
        <v>9384826496.3020954</v>
      </c>
      <c r="F180" s="1">
        <v>174</v>
      </c>
      <c r="G180" s="1">
        <f>小r将兵属性验证!BK180</f>
        <v>13779902093.582338</v>
      </c>
      <c r="H180" s="1">
        <f>小r将兵属性验证!BU180</f>
        <v>18685253361.323875</v>
      </c>
      <c r="J180" s="1">
        <v>174</v>
      </c>
      <c r="K180" s="1">
        <f>中r将兵属性验证!BK180</f>
        <v>22203569728.623581</v>
      </c>
      <c r="L180" s="1">
        <f>中r将兵属性验证!BU180</f>
        <v>34228709294.187649</v>
      </c>
      <c r="N180" s="1">
        <v>174</v>
      </c>
      <c r="O180" s="1">
        <f>大r将兵属性验证!BK180</f>
        <v>48799571298.125</v>
      </c>
      <c r="P180" s="1">
        <f>大r将兵属性验证!BU180</f>
        <v>113923645950.01309</v>
      </c>
      <c r="R180" s="1">
        <v>174</v>
      </c>
      <c r="S180" s="1">
        <f>超r将兵属性验证!BK180</f>
        <v>82857757134.158234</v>
      </c>
      <c r="T180" s="1">
        <f>超r将兵属性验证!BU180</f>
        <v>358664850930.85083</v>
      </c>
      <c r="X180" s="48">
        <v>174</v>
      </c>
      <c r="Y180" s="1">
        <f t="shared" si="16"/>
        <v>1.6426259582843101</v>
      </c>
      <c r="Z180" s="1">
        <f t="shared" si="17"/>
        <v>1.6426259582843101</v>
      </c>
      <c r="AA180" s="1">
        <f>'[1]资源-钻石'!$U177/'[1]资源-钻石'!$T177</f>
        <v>1.4218195712433965</v>
      </c>
      <c r="AB180" s="1">
        <f>Z180/[18]实力验证!Z180</f>
        <v>1.3115159767795748</v>
      </c>
      <c r="AC180" s="48">
        <v>174</v>
      </c>
      <c r="AD180" s="1">
        <f t="shared" si="18"/>
        <v>2.8552805341335357</v>
      </c>
      <c r="AE180" s="1">
        <f t="shared" si="19"/>
        <v>2.8552805341335357</v>
      </c>
      <c r="AF180" s="1">
        <f>'[1]资源-钻石'!$V177/'[1]资源-钻石'!$T177</f>
        <v>2.4167198893409645</v>
      </c>
      <c r="AG180" s="1">
        <f>AE180/[18]实力验证!AE180</f>
        <v>1.6642585723686685</v>
      </c>
      <c r="AH180" s="48">
        <v>174</v>
      </c>
      <c r="AI180" s="1">
        <f t="shared" si="20"/>
        <v>8.2332388963483254</v>
      </c>
      <c r="AJ180" s="1">
        <f t="shared" si="21"/>
        <v>8.2332388963483254</v>
      </c>
      <c r="AK180" s="1">
        <f>'[1]资源-钻石'!$W177/'[1]资源-钻石'!$T177</f>
        <v>6.4931522522255349</v>
      </c>
      <c r="AL180" s="1">
        <f>AJ180/[18]实力验证!AJ180</f>
        <v>3.1777149534353137</v>
      </c>
      <c r="AM180" s="48">
        <v>174</v>
      </c>
      <c r="AN180" s="1">
        <f t="shared" si="22"/>
        <v>22.339535634885458</v>
      </c>
      <c r="AO180" s="1">
        <f t="shared" si="23"/>
        <v>22.339535634885458</v>
      </c>
      <c r="AP180" s="1">
        <f>'[1]资源-钻石'!$X177/'[1]资源-钻石'!$T177</f>
        <v>15.543485397081627</v>
      </c>
      <c r="AQ180" s="1">
        <f>AO180/[18]实力验证!AO180</f>
        <v>7.5003053147564369</v>
      </c>
    </row>
    <row r="181" spans="2:43" x14ac:dyDescent="0.15">
      <c r="B181" s="1">
        <v>175</v>
      </c>
      <c r="C181" s="1">
        <f>非r将兵属性验证!BK181</f>
        <v>10452173298.257093</v>
      </c>
      <c r="D181" s="1">
        <f>非r将兵属性验证!BU181</f>
        <v>9495358242.873642</v>
      </c>
      <c r="F181" s="1">
        <v>175</v>
      </c>
      <c r="G181" s="1">
        <f>小r将兵属性验证!BK181</f>
        <v>13873409693.588184</v>
      </c>
      <c r="H181" s="1">
        <f>小r将兵属性验证!BU181</f>
        <v>18889099664.822491</v>
      </c>
      <c r="J181" s="1">
        <v>175</v>
      </c>
      <c r="K181" s="1">
        <f>中r将兵属性验证!BK181</f>
        <v>22367888875.824902</v>
      </c>
      <c r="L181" s="1">
        <f>中r将兵属性验证!BU181</f>
        <v>34571898351.457603</v>
      </c>
      <c r="N181" s="1">
        <v>175</v>
      </c>
      <c r="O181" s="1">
        <f>大r将兵属性验证!BK181</f>
        <v>49100520929.359604</v>
      </c>
      <c r="P181" s="1">
        <f>大r将兵属性验证!BU181</f>
        <v>115070077792.69688</v>
      </c>
      <c r="R181" s="1">
        <v>175</v>
      </c>
      <c r="S181" s="1">
        <f>超r将兵属性验证!BK181</f>
        <v>83042456911.002335</v>
      </c>
      <c r="T181" s="1">
        <f>超r将兵属性验证!BU181</f>
        <v>361054761280.15497</v>
      </c>
      <c r="X181" s="48">
        <v>175</v>
      </c>
      <c r="Y181" s="1">
        <f t="shared" si="16"/>
        <v>1.642434267661447</v>
      </c>
      <c r="Z181" s="1">
        <f t="shared" si="17"/>
        <v>1.642434267661447</v>
      </c>
      <c r="AA181" s="1">
        <f>'[1]资源-钻石'!$U178/'[1]资源-钻石'!$T178</f>
        <v>1.4221307573722921</v>
      </c>
      <c r="AB181" s="1">
        <f>Z181/[18]实力验证!Z181</f>
        <v>1.3112864925868108</v>
      </c>
      <c r="AC181" s="48">
        <v>175</v>
      </c>
      <c r="AD181" s="1">
        <f t="shared" si="18"/>
        <v>2.8544778640843718</v>
      </c>
      <c r="AE181" s="1">
        <f t="shared" si="19"/>
        <v>2.8544778640843718</v>
      </c>
      <c r="AF181" s="1">
        <f>'[1]资源-钻石'!$V178/'[1]资源-钻石'!$T178</f>
        <v>2.4178681153070407</v>
      </c>
      <c r="AG181" s="1">
        <f>AE181/[18]实力验证!AE181</f>
        <v>1.6636751162632442</v>
      </c>
      <c r="AH181" s="48">
        <v>175</v>
      </c>
      <c r="AI181" s="1">
        <f t="shared" si="20"/>
        <v>8.230121024425781</v>
      </c>
      <c r="AJ181" s="1">
        <f t="shared" si="21"/>
        <v>8.230121024425781</v>
      </c>
      <c r="AK181" s="1">
        <f>'[1]资源-钻石'!$W178/'[1]资源-钻石'!$T178</f>
        <v>6.4978483424427402</v>
      </c>
      <c r="AL181" s="1">
        <f>AJ181/[18]实力验证!AJ181</f>
        <v>3.1884341457282122</v>
      </c>
      <c r="AM181" s="48">
        <v>175</v>
      </c>
      <c r="AN181" s="1">
        <f t="shared" si="22"/>
        <v>22.263266874673324</v>
      </c>
      <c r="AO181" s="1">
        <f t="shared" si="23"/>
        <v>22.263266874673324</v>
      </c>
      <c r="AP181" s="1">
        <f>'[1]资源-钻石'!$X178/'[1]资源-钻石'!$T178</f>
        <v>15.557064813662164</v>
      </c>
      <c r="AQ181" s="1">
        <f>AO181/[18]实力验证!AO181</f>
        <v>7.5215793985647386</v>
      </c>
    </row>
    <row r="182" spans="2:43" x14ac:dyDescent="0.15">
      <c r="B182" s="1">
        <v>176</v>
      </c>
      <c r="C182" s="1">
        <f>非r将兵属性验证!BK182</f>
        <v>10524992884.185331</v>
      </c>
      <c r="D182" s="1">
        <f>非r将兵属性验证!BU182</f>
        <v>9605889989.4451866</v>
      </c>
      <c r="F182" s="1">
        <v>176</v>
      </c>
      <c r="G182" s="1">
        <f>小r将兵属性验证!BK182</f>
        <v>13966917293.594028</v>
      </c>
      <c r="H182" s="1">
        <f>小r将兵属性验证!BU182</f>
        <v>19092945968.32111</v>
      </c>
      <c r="J182" s="1">
        <v>176</v>
      </c>
      <c r="K182" s="1">
        <f>中r将兵属性验证!BK182</f>
        <v>22532208023.026222</v>
      </c>
      <c r="L182" s="1">
        <f>中r将兵属性验证!BU182</f>
        <v>34915087408.727562</v>
      </c>
      <c r="N182" s="1">
        <v>176</v>
      </c>
      <c r="O182" s="1">
        <f>大r将兵属性验证!BK182</f>
        <v>49401470560.594208</v>
      </c>
      <c r="P182" s="1">
        <f>大r将兵属性验证!BU182</f>
        <v>116216509635.38069</v>
      </c>
      <c r="R182" s="1">
        <v>176</v>
      </c>
      <c r="S182" s="1">
        <f>超r将兵属性验证!BK182</f>
        <v>83227156687.846451</v>
      </c>
      <c r="T182" s="1">
        <f>超r将兵属性验证!BU182</f>
        <v>363444671629.45911</v>
      </c>
      <c r="X182" s="48">
        <v>176</v>
      </c>
      <c r="Y182" s="1">
        <f t="shared" si="16"/>
        <v>1.6422460688607114</v>
      </c>
      <c r="Z182" s="1">
        <f t="shared" si="17"/>
        <v>1.6422460688607114</v>
      </c>
      <c r="AA182" s="1">
        <f>'[1]资源-钻石'!$U179/'[1]资源-钻石'!$T179</f>
        <v>1.4224390278584997</v>
      </c>
      <c r="AB182" s="1">
        <f>Z182/[18]实力验证!Z182</f>
        <v>1.3110607937019125</v>
      </c>
      <c r="AC182" s="48">
        <v>176</v>
      </c>
      <c r="AD182" s="1">
        <f t="shared" si="18"/>
        <v>2.8536898154131189</v>
      </c>
      <c r="AE182" s="1">
        <f t="shared" si="19"/>
        <v>2.8536898154131189</v>
      </c>
      <c r="AF182" s="1">
        <f>'[1]资源-钻石'!$V179/'[1]资源-钻石'!$T179</f>
        <v>2.4190055830280293</v>
      </c>
      <c r="AG182" s="1">
        <f>AE182/[18]实力验证!AE182</f>
        <v>1.6631017306218658</v>
      </c>
      <c r="AH182" s="48">
        <v>176</v>
      </c>
      <c r="AI182" s="1">
        <f t="shared" si="20"/>
        <v>8.2270599474262625</v>
      </c>
      <c r="AJ182" s="1">
        <f t="shared" si="21"/>
        <v>8.2270599474262625</v>
      </c>
      <c r="AK182" s="1">
        <f>'[1]资源-钻石'!$W179/'[1]资源-钻石'!$T179</f>
        <v>6.5025004328802849</v>
      </c>
      <c r="AL182" s="1">
        <f>AJ182/[18]实力验证!AJ182</f>
        <v>3.1991030463961305</v>
      </c>
      <c r="AM182" s="48">
        <v>176</v>
      </c>
      <c r="AN182" s="1">
        <f t="shared" si="22"/>
        <v>22.188387420524009</v>
      </c>
      <c r="AO182" s="1">
        <f t="shared" si="23"/>
        <v>22.188387420524009</v>
      </c>
      <c r="AP182" s="1">
        <f>'[1]资源-钻石'!$X179/'[1]资源-钻石'!$T179</f>
        <v>15.570516998586191</v>
      </c>
      <c r="AQ182" s="1">
        <f>AO182/[18]实力验证!AO182</f>
        <v>7.5429894347503845</v>
      </c>
    </row>
    <row r="183" spans="2:43" x14ac:dyDescent="0.15">
      <c r="B183" s="1">
        <v>177</v>
      </c>
      <c r="C183" s="1">
        <f>非r将兵属性验证!BK183</f>
        <v>10597812470.113569</v>
      </c>
      <c r="D183" s="1">
        <f>非r将兵属性验证!BU183</f>
        <v>9716421736.0167332</v>
      </c>
      <c r="F183" s="1">
        <v>177</v>
      </c>
      <c r="G183" s="1">
        <f>小r将兵属性验证!BK183</f>
        <v>14060424893.599874</v>
      </c>
      <c r="H183" s="1">
        <f>小r将兵属性验证!BU183</f>
        <v>19296792271.819725</v>
      </c>
      <c r="J183" s="1">
        <v>177</v>
      </c>
      <c r="K183" s="1">
        <f>中r将兵属性验证!BK183</f>
        <v>22696527170.227543</v>
      </c>
      <c r="L183" s="1">
        <f>中r将兵属性验证!BU183</f>
        <v>35258276465.99752</v>
      </c>
      <c r="N183" s="1">
        <v>177</v>
      </c>
      <c r="O183" s="1">
        <f>大r将兵属性验证!BK183</f>
        <v>49702420191.828819</v>
      </c>
      <c r="P183" s="1">
        <f>大r将兵属性验证!BU183</f>
        <v>117362941478.0645</v>
      </c>
      <c r="R183" s="1">
        <v>177</v>
      </c>
      <c r="S183" s="1">
        <f>超r将兵属性验证!BK183</f>
        <v>83411856464.690552</v>
      </c>
      <c r="T183" s="1">
        <f>超r将兵属性验证!BU183</f>
        <v>365834581978.76324</v>
      </c>
      <c r="X183" s="15">
        <v>177</v>
      </c>
      <c r="Y183" s="1">
        <f t="shared" si="16"/>
        <v>1.6420612673330934</v>
      </c>
      <c r="Z183" s="1">
        <f t="shared" si="17"/>
        <v>1.6420612673330934</v>
      </c>
      <c r="AA183" s="1">
        <f>'[1]资源-钻石'!$U180/'[1]资源-钻石'!$T180</f>
        <v>1.4227444234878983</v>
      </c>
      <c r="AB183" s="1">
        <f>Z183/[18]实力验证!Z183</f>
        <v>1.3108387851081491</v>
      </c>
      <c r="AC183" s="15">
        <v>177</v>
      </c>
      <c r="AD183" s="1">
        <f t="shared" si="18"/>
        <v>2.852915992212782</v>
      </c>
      <c r="AE183" s="1">
        <f t="shared" si="19"/>
        <v>2.852915992212782</v>
      </c>
      <c r="AF183" s="1">
        <f>'[1]资源-钻石'!$V180/'[1]资源-钻石'!$T180</f>
        <v>2.4201324429971605</v>
      </c>
      <c r="AG183" s="1">
        <f>AE183/[18]实力验证!AE183</f>
        <v>1.6625381533431718</v>
      </c>
      <c r="AH183" s="15">
        <v>177</v>
      </c>
      <c r="AI183" s="1">
        <f t="shared" si="20"/>
        <v>8.2240541274983112</v>
      </c>
      <c r="AJ183" s="1">
        <f t="shared" si="21"/>
        <v>8.2240541274983112</v>
      </c>
      <c r="AK183" s="1">
        <f>'[1]资源-钻石'!$W180/'[1]资源-钻石'!$T180</f>
        <v>6.5071091390352978</v>
      </c>
      <c r="AL183" s="1">
        <f>AJ183/[18]实力验证!AJ183</f>
        <v>3.2097218749322263</v>
      </c>
      <c r="AM183" s="15">
        <v>177</v>
      </c>
      <c r="AN183" s="1">
        <f t="shared" si="22"/>
        <v>22.114859653822592</v>
      </c>
      <c r="AO183" s="1">
        <f t="shared" si="23"/>
        <v>22.114859653822592</v>
      </c>
      <c r="AP183" s="1">
        <f>'[1]资源-钻石'!$X180/'[1]资源-钻石'!$T180</f>
        <v>15.58384373165169</v>
      </c>
      <c r="AQ183" s="1">
        <f>AO183/[18]实力验证!AO183</f>
        <v>7.56453148996252</v>
      </c>
    </row>
    <row r="184" spans="2:43" x14ac:dyDescent="0.15">
      <c r="B184" s="1">
        <v>178</v>
      </c>
      <c r="C184" s="1">
        <f>非r将兵属性验证!BK184</f>
        <v>10670632056.041807</v>
      </c>
      <c r="D184" s="1">
        <f>非r将兵属性验证!BU184</f>
        <v>9826953482.5882797</v>
      </c>
      <c r="F184" s="1">
        <v>178</v>
      </c>
      <c r="G184" s="1">
        <f>小r将兵属性验证!BK184</f>
        <v>14153932493.605719</v>
      </c>
      <c r="H184" s="1">
        <f>小r将兵属性验证!BU184</f>
        <v>19500638575.318344</v>
      </c>
      <c r="J184" s="1">
        <v>178</v>
      </c>
      <c r="K184" s="1">
        <f>中r将兵属性验证!BK184</f>
        <v>22860846317.428864</v>
      </c>
      <c r="L184" s="1">
        <f>中r将兵属性验证!BU184</f>
        <v>35601465523.267471</v>
      </c>
      <c r="N184" s="1">
        <v>178</v>
      </c>
      <c r="O184" s="1">
        <f>大r将兵属性验证!BK184</f>
        <v>50003369823.063423</v>
      </c>
      <c r="P184" s="1">
        <f>大r将兵属性验证!BU184</f>
        <v>118509373320.74831</v>
      </c>
      <c r="R184" s="1">
        <v>178</v>
      </c>
      <c r="S184" s="1">
        <f>超r将兵属性验证!BK184</f>
        <v>83596556241.534668</v>
      </c>
      <c r="T184" s="1">
        <f>超r将兵属性验证!BU184</f>
        <v>368224492328.06738</v>
      </c>
      <c r="X184" s="15">
        <v>178</v>
      </c>
      <c r="Y184" s="1">
        <f t="shared" si="16"/>
        <v>1.6418797719125555</v>
      </c>
      <c r="Z184" s="1">
        <f t="shared" si="17"/>
        <v>1.6418797719125555</v>
      </c>
      <c r="AA184" s="1">
        <f>'[1]资源-钻石'!$U181/'[1]资源-钻石'!$T181</f>
        <v>1.4230469842891793</v>
      </c>
      <c r="AB184" s="1">
        <f>Z184/[18]实力验证!Z184</f>
        <v>1.3106203750008414</v>
      </c>
      <c r="AC184" s="15">
        <v>178</v>
      </c>
      <c r="AD184" s="1">
        <f t="shared" si="18"/>
        <v>2.8521560127419541</v>
      </c>
      <c r="AE184" s="1">
        <f t="shared" si="19"/>
        <v>2.8521560127419541</v>
      </c>
      <c r="AF184" s="1">
        <f>'[1]资源-钻石'!$V181/'[1]资源-钻石'!$T181</f>
        <v>2.4212488429137649</v>
      </c>
      <c r="AG184" s="1">
        <f>AE184/[18]实力验证!AE184</f>
        <v>1.661984131437922</v>
      </c>
      <c r="AH184" s="15">
        <v>178</v>
      </c>
      <c r="AI184" s="1">
        <f t="shared" si="20"/>
        <v>8.2211020818149443</v>
      </c>
      <c r="AJ184" s="1">
        <f t="shared" si="21"/>
        <v>8.2211020818149443</v>
      </c>
      <c r="AK184" s="1">
        <f>'[1]资源-钻石'!$W181/'[1]资源-钻石'!$T181</f>
        <v>6.5116750649782302</v>
      </c>
      <c r="AL184" s="1">
        <f>AJ184/[18]实力验证!AJ184</f>
        <v>3.2202908549459668</v>
      </c>
      <c r="AM184" s="15">
        <v>178</v>
      </c>
      <c r="AN184" s="1">
        <f t="shared" si="22"/>
        <v>22.042647301951376</v>
      </c>
      <c r="AO184" s="1">
        <f t="shared" si="23"/>
        <v>22.042647301951376</v>
      </c>
      <c r="AP184" s="1">
        <f>'[1]资源-钻石'!$X181/'[1]资源-钻石'!$T181</f>
        <v>15.597046759614782</v>
      </c>
      <c r="AQ184" s="1">
        <f>AO184/[18]实力验证!AO184</f>
        <v>7.5862017717478354</v>
      </c>
    </row>
    <row r="185" spans="2:43" x14ac:dyDescent="0.15">
      <c r="B185" s="1">
        <v>179</v>
      </c>
      <c r="C185" s="1">
        <f>非r将兵属性验证!BK185</f>
        <v>10743451641.970045</v>
      </c>
      <c r="D185" s="1">
        <f>非r将兵属性验证!BU185</f>
        <v>9937485229.1598263</v>
      </c>
      <c r="F185" s="1">
        <v>179</v>
      </c>
      <c r="G185" s="1">
        <f>小r将兵属性验证!BK185</f>
        <v>14247440093.611565</v>
      </c>
      <c r="H185" s="1">
        <f>小r将兵属性验证!BU185</f>
        <v>19704484878.816959</v>
      </c>
      <c r="J185" s="1">
        <v>179</v>
      </c>
      <c r="K185" s="1">
        <f>中r将兵属性验证!BK185</f>
        <v>23025165464.630188</v>
      </c>
      <c r="L185" s="1">
        <f>中r将兵属性验证!BU185</f>
        <v>35944654580.53743</v>
      </c>
      <c r="N185" s="1">
        <v>179</v>
      </c>
      <c r="O185" s="1">
        <f>大r将兵属性验证!BK185</f>
        <v>50304319454.298027</v>
      </c>
      <c r="P185" s="1">
        <f>大r将兵属性验证!BU185</f>
        <v>119655805163.43211</v>
      </c>
      <c r="R185" s="1">
        <v>179</v>
      </c>
      <c r="S185" s="1">
        <f>超r将兵属性验证!BK185</f>
        <v>83781256018.378769</v>
      </c>
      <c r="T185" s="1">
        <f>超r将兵属性验证!BU185</f>
        <v>370614402677.37152</v>
      </c>
      <c r="X185" s="15">
        <v>179</v>
      </c>
      <c r="Y185" s="1">
        <f t="shared" si="16"/>
        <v>1.6417014946660689</v>
      </c>
      <c r="Z185" s="1">
        <f t="shared" si="17"/>
        <v>1.6417014946660689</v>
      </c>
      <c r="AA185" s="1">
        <f>'[1]资源-钻石'!$U182/'[1]资源-钻石'!$T182</f>
        <v>1.4233467495513363</v>
      </c>
      <c r="AB185" s="1">
        <f>Z185/[18]实力验证!Z185</f>
        <v>1.3104054746508267</v>
      </c>
      <c r="AC185" s="15">
        <v>179</v>
      </c>
      <c r="AD185" s="1">
        <f t="shared" si="18"/>
        <v>2.8514095087968756</v>
      </c>
      <c r="AE185" s="1">
        <f t="shared" si="19"/>
        <v>2.8514095087968756</v>
      </c>
      <c r="AF185" s="1">
        <f>'[1]资源-钻石'!$V182/'[1]资源-钻石'!$T182</f>
        <v>2.4223549277478083</v>
      </c>
      <c r="AG185" s="1">
        <f>AE185/[18]实力验证!AE185</f>
        <v>1.6614394206333687</v>
      </c>
      <c r="AH185" s="15">
        <v>179</v>
      </c>
      <c r="AI185" s="1">
        <f t="shared" si="20"/>
        <v>8.2182023801344659</v>
      </c>
      <c r="AJ185" s="1">
        <f t="shared" si="21"/>
        <v>8.2182023801344659</v>
      </c>
      <c r="AK185" s="1">
        <f>'[1]资源-钻石'!$W182/'[1]资源-钻石'!$T182</f>
        <v>6.5161988036168044</v>
      </c>
      <c r="AL185" s="1">
        <f>AJ185/[18]实力验证!AJ185</f>
        <v>3.2308102138242556</v>
      </c>
      <c r="AM185" s="15">
        <v>179</v>
      </c>
      <c r="AN185" s="1">
        <f t="shared" si="22"/>
        <v>21.97171537862371</v>
      </c>
      <c r="AO185" s="1">
        <f t="shared" si="23"/>
        <v>21.97171537862371</v>
      </c>
      <c r="AP185" s="1">
        <f>'[1]资源-钻石'!$X182/'[1]资源-钻石'!$T182</f>
        <v>15.61012779695295</v>
      </c>
      <c r="AQ185" s="1">
        <f>AO185/[18]实力验证!AO185</f>
        <v>7.6079966223046309</v>
      </c>
    </row>
    <row r="186" spans="2:43" x14ac:dyDescent="0.15">
      <c r="B186" s="1">
        <v>180</v>
      </c>
      <c r="C186" s="1">
        <f>非r将兵属性验证!BK186</f>
        <v>10816271227.898285</v>
      </c>
      <c r="D186" s="1">
        <f>非r将兵属性验证!BU186</f>
        <v>10048016975.731371</v>
      </c>
      <c r="F186" s="1">
        <v>180</v>
      </c>
      <c r="G186" s="1">
        <f>小r将兵属性验证!BK186</f>
        <v>14340497616.099813</v>
      </c>
      <c r="H186" s="1">
        <f>小r将兵属性验证!BU186</f>
        <v>19887339957.528088</v>
      </c>
      <c r="J186" s="1">
        <v>180</v>
      </c>
      <c r="K186" s="1">
        <f>中r将兵属性验证!BK186</f>
        <v>23189484611.831509</v>
      </c>
      <c r="L186" s="1">
        <f>中r将兵属性验证!BU186</f>
        <v>36287843637.807388</v>
      </c>
      <c r="N186" s="1">
        <v>180</v>
      </c>
      <c r="O186" s="1">
        <f>大r将兵属性验证!BK186</f>
        <v>50605269085.532631</v>
      </c>
      <c r="P186" s="1">
        <f>大r将兵属性验证!BU186</f>
        <v>120802237006.11591</v>
      </c>
      <c r="R186" s="1">
        <v>180</v>
      </c>
      <c r="S186" s="1">
        <f>超r将兵属性验证!BK186</f>
        <v>83949226505.067337</v>
      </c>
      <c r="T186" s="1">
        <f>超r将兵属性验证!BU186</f>
        <v>372742672715.48309</v>
      </c>
      <c r="X186" s="15">
        <v>180</v>
      </c>
      <c r="Y186" s="1">
        <f t="shared" si="16"/>
        <v>1.6404986951662917</v>
      </c>
      <c r="Z186" s="1">
        <f t="shared" si="17"/>
        <v>1.6404986951662917</v>
      </c>
      <c r="AA186" s="1">
        <f>'[1]资源-钻石'!$U183/'[1]资源-钻石'!$T183</f>
        <v>1.4232192277607885</v>
      </c>
      <c r="AB186" s="1">
        <f>Z186/[18]实力验证!Z186</f>
        <v>1.3090944602865862</v>
      </c>
      <c r="AC186" s="15">
        <v>180</v>
      </c>
      <c r="AD186" s="1">
        <f t="shared" si="18"/>
        <v>2.8506761251165966</v>
      </c>
      <c r="AE186" s="1">
        <f t="shared" si="19"/>
        <v>2.8506761251165966</v>
      </c>
      <c r="AF186" s="1">
        <f>'[1]资源-钻石'!$V183/'[1]资源-钻石'!$T183</f>
        <v>2.4234508398026486</v>
      </c>
      <c r="AG186" s="1">
        <f>AE186/[18]实力验证!AE186</f>
        <v>1.6609037849981789</v>
      </c>
      <c r="AH186" s="15">
        <v>180</v>
      </c>
      <c r="AI186" s="1">
        <f t="shared" si="20"/>
        <v>8.2153536424899283</v>
      </c>
      <c r="AJ186" s="1">
        <f t="shared" si="21"/>
        <v>8.2153536424899283</v>
      </c>
      <c r="AK186" s="1">
        <f>'[1]资源-钻石'!$W183/'[1]资源-钻石'!$T183</f>
        <v>6.5206809369526679</v>
      </c>
      <c r="AL186" s="1">
        <f>AJ186/[18]实力验证!AJ186</f>
        <v>3.2412801824128956</v>
      </c>
      <c r="AM186" s="15">
        <v>180</v>
      </c>
      <c r="AN186" s="1">
        <f t="shared" si="22"/>
        <v>21.888688210370006</v>
      </c>
      <c r="AO186" s="1">
        <f t="shared" si="23"/>
        <v>21.888688210370006</v>
      </c>
      <c r="AP186" s="1">
        <f>'[1]资源-钻石'!$X183/'[1]资源-钻石'!$T183</f>
        <v>15.62284796163423</v>
      </c>
      <c r="AQ186" s="1">
        <f>AO186/[18]实力验证!AO186</f>
        <v>7.6252646484722977</v>
      </c>
    </row>
    <row r="187" spans="2:43" x14ac:dyDescent="0.15">
      <c r="B187" s="1">
        <v>181</v>
      </c>
      <c r="C187" s="1">
        <f>非r将兵属性验证!BK187</f>
        <v>10891418095.101288</v>
      </c>
      <c r="D187" s="1">
        <f>非r将兵属性验证!BU187</f>
        <v>10169501196.984818</v>
      </c>
      <c r="F187" s="1">
        <v>181</v>
      </c>
      <c r="G187" s="1">
        <f>小r将兵属性验证!BK187</f>
        <v>14433491233.82604</v>
      </c>
      <c r="H187" s="1">
        <f>小r将兵属性验证!BU187</f>
        <v>20067214573.603004</v>
      </c>
      <c r="J187" s="1">
        <v>181</v>
      </c>
      <c r="K187" s="1">
        <f>中r将兵属性验证!BK187</f>
        <v>23348743500.932102</v>
      </c>
      <c r="L187" s="1">
        <f>中r将兵属性验证!BU187</f>
        <v>36636984927.108566</v>
      </c>
      <c r="N187" s="1">
        <v>181</v>
      </c>
      <c r="O187" s="1">
        <f>大r将兵属性验证!BK187</f>
        <v>50906218716.767235</v>
      </c>
      <c r="P187" s="1">
        <f>大r将兵属性验证!BU187</f>
        <v>121948668848.79971</v>
      </c>
      <c r="R187" s="1">
        <v>181</v>
      </c>
      <c r="S187" s="1">
        <f>超r将兵属性验证!BK187</f>
        <v>84087092051.572739</v>
      </c>
      <c r="T187" s="1">
        <f>超r将兵属性验证!BU187</f>
        <v>374400111902.74994</v>
      </c>
      <c r="X187" s="48">
        <v>181</v>
      </c>
      <c r="Y187" s="1">
        <f t="shared" si="16"/>
        <v>1.6381386457519498</v>
      </c>
      <c r="Z187" s="1">
        <f t="shared" si="17"/>
        <v>1.6381386457519498</v>
      </c>
      <c r="AA187" s="1">
        <f>'[1]资源-钻石'!$U184/'[1]资源-钻石'!$T184</f>
        <v>1.4236888805943448</v>
      </c>
      <c r="AB187" s="1">
        <f>Z187/[18]实力验证!Z187</f>
        <v>1.3072812940060254</v>
      </c>
      <c r="AC187" s="48">
        <v>181</v>
      </c>
      <c r="AD187" s="1">
        <f t="shared" si="18"/>
        <v>2.848200859426921</v>
      </c>
      <c r="AE187" s="1">
        <f t="shared" si="19"/>
        <v>2.848200859426921</v>
      </c>
      <c r="AF187" s="1">
        <f>'[1]资源-钻石'!$V184/'[1]资源-钻石'!$T184</f>
        <v>2.4252870838998213</v>
      </c>
      <c r="AG187" s="1">
        <f>AE187/[18]实力验证!AE187</f>
        <v>1.6603889514817125</v>
      </c>
      <c r="AH187" s="48">
        <v>181</v>
      </c>
      <c r="AI187" s="1">
        <f t="shared" si="20"/>
        <v>8.207376191338394</v>
      </c>
      <c r="AJ187" s="1">
        <f t="shared" si="21"/>
        <v>8.207376191338394</v>
      </c>
      <c r="AK187" s="1">
        <f>'[1]资源-钻石'!$W184/'[1]资源-钻石'!$T184</f>
        <v>6.528130073881421</v>
      </c>
      <c r="AL187" s="1">
        <f>AJ187/[18]实力验证!AJ187</f>
        <v>3.250783051770151</v>
      </c>
      <c r="AM187" s="48">
        <v>181</v>
      </c>
      <c r="AN187" s="1">
        <f t="shared" si="22"/>
        <v>21.769572239261407</v>
      </c>
      <c r="AO187" s="1">
        <f t="shared" si="23"/>
        <v>21.769572239261407</v>
      </c>
      <c r="AP187" s="1">
        <f>'[1]资源-钻石'!$X184/'[1]资源-钻石'!$T184</f>
        <v>15.642228389544888</v>
      </c>
      <c r="AQ187" s="1">
        <f>AO187/[18]实力验证!AO187</f>
        <v>7.6321793984853699</v>
      </c>
    </row>
    <row r="188" spans="2:43" x14ac:dyDescent="0.15">
      <c r="B188" s="1">
        <v>182</v>
      </c>
      <c r="C188" s="1">
        <f>非r将兵属性验证!BK188</f>
        <v>10966610849.858213</v>
      </c>
      <c r="D188" s="1">
        <f>非r将兵属性验证!BU188</f>
        <v>10291201370.765356</v>
      </c>
      <c r="F188" s="1">
        <v>182</v>
      </c>
      <c r="G188" s="1">
        <f>小r将兵属性验证!BK188</f>
        <v>14526484851.552265</v>
      </c>
      <c r="H188" s="1">
        <f>小r将兵属性验证!BU188</f>
        <v>20247089189.677921</v>
      </c>
      <c r="J188" s="1">
        <v>182</v>
      </c>
      <c r="K188" s="1">
        <f>中r将兵属性验证!BK188</f>
        <v>23505441777.499802</v>
      </c>
      <c r="L188" s="1">
        <f>中r将兵属性验证!BU188</f>
        <v>36989138189.244835</v>
      </c>
      <c r="N188" s="1">
        <v>182</v>
      </c>
      <c r="O188" s="1">
        <f>大r将兵属性验证!BK188</f>
        <v>51207168348.001839</v>
      </c>
      <c r="P188" s="1">
        <f>大r将兵属性验证!BU188</f>
        <v>123095100691.48352</v>
      </c>
      <c r="R188" s="1">
        <v>182</v>
      </c>
      <c r="S188" s="1">
        <f>超r将兵属性验证!BK188</f>
        <v>84224957598.07814</v>
      </c>
      <c r="T188" s="1">
        <f>超r将兵属性验证!BU188</f>
        <v>376057551090.01678</v>
      </c>
      <c r="X188" s="48">
        <v>182</v>
      </c>
      <c r="Y188" s="1">
        <f t="shared" si="16"/>
        <v>1.635802107965471</v>
      </c>
      <c r="Z188" s="1">
        <f t="shared" si="17"/>
        <v>1.635802107965471</v>
      </c>
      <c r="AA188" s="1">
        <f>'[1]资源-钻石'!$U185/'[1]资源-钻石'!$T185</f>
        <v>1.4241675725468352</v>
      </c>
      <c r="AB188" s="1">
        <f>Z188/[18]实力验证!Z188</f>
        <v>1.3054947006922883</v>
      </c>
      <c r="AC188" s="48">
        <v>182</v>
      </c>
      <c r="AD188" s="1">
        <f t="shared" si="18"/>
        <v>2.845757566155136</v>
      </c>
      <c r="AE188" s="1">
        <f t="shared" si="19"/>
        <v>2.845757566155136</v>
      </c>
      <c r="AF188" s="1">
        <f>'[1]资源-钻石'!$V185/'[1]资源-钻石'!$T185</f>
        <v>2.4269451182798498</v>
      </c>
      <c r="AG188" s="1">
        <f>AE188/[18]实力验证!AE188</f>
        <v>1.660120927461038</v>
      </c>
      <c r="AH188" s="48">
        <v>182</v>
      </c>
      <c r="AI188" s="1">
        <f t="shared" si="20"/>
        <v>8.1994453253464865</v>
      </c>
      <c r="AJ188" s="1">
        <f t="shared" si="21"/>
        <v>8.1994453253464865</v>
      </c>
      <c r="AK188" s="1">
        <f>'[1]资源-钻石'!$W185/'[1]资源-钻石'!$T185</f>
        <v>6.5355772637214047</v>
      </c>
      <c r="AL188" s="1">
        <f>AJ188/[18]实力验证!AJ188</f>
        <v>3.2602359846427924</v>
      </c>
      <c r="AM188" s="48">
        <v>182</v>
      </c>
      <c r="AN188" s="1">
        <f t="shared" si="22"/>
        <v>21.652393196019734</v>
      </c>
      <c r="AO188" s="1">
        <f t="shared" si="23"/>
        <v>21.652393196019734</v>
      </c>
      <c r="AP188" s="1">
        <f>'[1]资源-钻石'!$X185/'[1]资源-钻石'!$T185</f>
        <v>15.661591603373209</v>
      </c>
      <c r="AQ188" s="1">
        <f>AO188/[18]实力验证!AO188</f>
        <v>7.6392842883746654</v>
      </c>
    </row>
    <row r="189" spans="2:43" x14ac:dyDescent="0.15">
      <c r="B189" s="1">
        <v>183</v>
      </c>
      <c r="C189" s="1">
        <f>非r将兵属性验证!BK189</f>
        <v>11041803604.615139</v>
      </c>
      <c r="D189" s="1">
        <f>非r将兵属性验证!BU189</f>
        <v>10412901544.545897</v>
      </c>
      <c r="F189" s="1">
        <v>183</v>
      </c>
      <c r="G189" s="1">
        <f>小r将兵属性验证!BK189</f>
        <v>14619478469.278492</v>
      </c>
      <c r="H189" s="1">
        <f>小r将兵属性验证!BU189</f>
        <v>20426963805.752838</v>
      </c>
      <c r="J189" s="1">
        <v>183</v>
      </c>
      <c r="K189" s="1">
        <f>中r将兵属性验证!BK189</f>
        <v>23662140054.067505</v>
      </c>
      <c r="L189" s="1">
        <f>中r将兵属性验证!BU189</f>
        <v>37341291451.381096</v>
      </c>
      <c r="N189" s="1">
        <v>183</v>
      </c>
      <c r="O189" s="1">
        <f>大r将兵属性验证!BK189</f>
        <v>51508117979.236443</v>
      </c>
      <c r="P189" s="1">
        <f>大r将兵属性验证!BU189</f>
        <v>124241532534.16733</v>
      </c>
      <c r="R189" s="1">
        <v>183</v>
      </c>
      <c r="S189" s="1">
        <f>超r将兵属性验证!BK189</f>
        <v>84362823144.583542</v>
      </c>
      <c r="T189" s="1">
        <f>超r将兵属性验证!BU189</f>
        <v>377714990277.28363</v>
      </c>
      <c r="X189" s="48">
        <v>183</v>
      </c>
      <c r="Y189" s="1">
        <f t="shared" si="16"/>
        <v>1.6335084556686059</v>
      </c>
      <c r="Z189" s="1">
        <f t="shared" si="17"/>
        <v>1.6335084556686059</v>
      </c>
      <c r="AA189" s="1">
        <f>'[1]资源-钻石'!$U186/'[1]资源-钻石'!$T186</f>
        <v>1.4246423621745314</v>
      </c>
      <c r="AB189" s="1">
        <f>Z189/[18]实力验证!Z189</f>
        <v>1.3037411199360227</v>
      </c>
      <c r="AC189" s="48">
        <v>183</v>
      </c>
      <c r="AD189" s="1">
        <f t="shared" si="18"/>
        <v>2.8433591177939856</v>
      </c>
      <c r="AE189" s="1">
        <f t="shared" si="19"/>
        <v>2.8433591177939856</v>
      </c>
      <c r="AF189" s="1">
        <f>'[1]资源-钻石'!$V186/'[1]资源-钻石'!$T186</f>
        <v>2.4285896362666377</v>
      </c>
      <c r="AG189" s="1">
        <f>AE189/[18]实力验证!AE189</f>
        <v>1.6598638270155839</v>
      </c>
      <c r="AH189" s="48">
        <v>183</v>
      </c>
      <c r="AI189" s="1">
        <f t="shared" si="20"/>
        <v>8.1916600247604112</v>
      </c>
      <c r="AJ189" s="1">
        <f t="shared" si="21"/>
        <v>8.1916600247604112</v>
      </c>
      <c r="AK189" s="1">
        <f>'[1]资源-钻石'!$W186/'[1]资源-钻石'!$T186</f>
        <v>6.5429637436342469</v>
      </c>
      <c r="AL189" s="1">
        <f>AJ189/[18]实力验证!AJ189</f>
        <v>3.2696570052245133</v>
      </c>
      <c r="AM189" s="48">
        <v>183</v>
      </c>
      <c r="AN189" s="1">
        <f t="shared" si="22"/>
        <v>21.537364890793491</v>
      </c>
      <c r="AO189" s="1">
        <f t="shared" si="23"/>
        <v>21.537364890793491</v>
      </c>
      <c r="AP189" s="1">
        <f>'[1]资源-钻石'!$X186/'[1]资源-钻石'!$T186</f>
        <v>15.680796967149899</v>
      </c>
      <c r="AQ189" s="1">
        <f>AO189/[18]实力验证!AO189</f>
        <v>7.6466157059671396</v>
      </c>
    </row>
    <row r="190" spans="2:43" x14ac:dyDescent="0.15">
      <c r="B190" s="1">
        <v>184</v>
      </c>
      <c r="C190" s="1">
        <f>非r将兵属性验证!BK190</f>
        <v>11116996359.372066</v>
      </c>
      <c r="D190" s="1">
        <f>非r将兵属性验证!BU190</f>
        <v>10534601718.326437</v>
      </c>
      <c r="F190" s="1">
        <v>184</v>
      </c>
      <c r="G190" s="1">
        <f>小r将兵属性验证!BK190</f>
        <v>14712472087.004719</v>
      </c>
      <c r="H190" s="1">
        <f>小r将兵属性验证!BU190</f>
        <v>20606838421.827751</v>
      </c>
      <c r="J190" s="1">
        <v>184</v>
      </c>
      <c r="K190" s="1">
        <f>中r将兵属性验证!BK190</f>
        <v>23818838330.635204</v>
      </c>
      <c r="L190" s="1">
        <f>中r将兵属性验证!BU190</f>
        <v>37693444713.517357</v>
      </c>
      <c r="N190" s="1">
        <v>184</v>
      </c>
      <c r="O190" s="1">
        <f>大r将兵属性验证!BK190</f>
        <v>51809067610.471046</v>
      </c>
      <c r="P190" s="1">
        <f>大r将兵属性验证!BU190</f>
        <v>125387964376.85114</v>
      </c>
      <c r="R190" s="1">
        <v>184</v>
      </c>
      <c r="S190" s="1">
        <f>超r将兵属性验证!BK190</f>
        <v>84500688691.088928</v>
      </c>
      <c r="T190" s="1">
        <f>超r将兵属性验证!BU190</f>
        <v>379372429464.55048</v>
      </c>
      <c r="X190" s="48">
        <v>184</v>
      </c>
      <c r="Y190" s="1">
        <f t="shared" si="16"/>
        <v>1.6312565188992649</v>
      </c>
      <c r="Z190" s="1">
        <f t="shared" si="17"/>
        <v>1.6312565188992649</v>
      </c>
      <c r="AA190" s="1">
        <f>'[1]资源-钻石'!$U187/'[1]资源-钻石'!$T187</f>
        <v>1.4251132970016938</v>
      </c>
      <c r="AB190" s="1">
        <f>Z190/[18]实力验证!Z190</f>
        <v>1.3020196469636678</v>
      </c>
      <c r="AC190" s="48">
        <v>184</v>
      </c>
      <c r="AD190" s="1">
        <f t="shared" si="18"/>
        <v>2.8410042909262763</v>
      </c>
      <c r="AE190" s="1">
        <f t="shared" si="19"/>
        <v>2.8410042909262763</v>
      </c>
      <c r="AF190" s="1">
        <f>'[1]资源-钻石'!$V187/'[1]资源-钻石'!$T187</f>
        <v>2.4302208024688787</v>
      </c>
      <c r="AG190" s="1">
        <f>AE190/[18]实力验证!AE190</f>
        <v>1.6596172502198341</v>
      </c>
      <c r="AH190" s="48">
        <v>184</v>
      </c>
      <c r="AI190" s="1">
        <f t="shared" si="20"/>
        <v>8.1840163183999799</v>
      </c>
      <c r="AJ190" s="1">
        <f t="shared" si="21"/>
        <v>8.1840163183999799</v>
      </c>
      <c r="AK190" s="1">
        <f>'[1]资源-钻石'!$W187/'[1]资源-钻石'!$T187</f>
        <v>6.5502902529726406</v>
      </c>
      <c r="AL190" s="1">
        <f>AJ190/[18]实力验证!AJ190</f>
        <v>3.2790458888694989</v>
      </c>
      <c r="AM190" s="48">
        <v>184</v>
      </c>
      <c r="AN190" s="1">
        <f t="shared" si="22"/>
        <v>21.424428649146055</v>
      </c>
      <c r="AO190" s="1">
        <f t="shared" si="23"/>
        <v>21.424428649146055</v>
      </c>
      <c r="AP190" s="1">
        <f>'[1]资源-钻石'!$X187/'[1]资源-钻石'!$T187</f>
        <v>15.699846403243608</v>
      </c>
      <c r="AQ190" s="1">
        <f>AO190/[18]实力验证!AO190</f>
        <v>7.6541672996357404</v>
      </c>
    </row>
    <row r="191" spans="2:43" x14ac:dyDescent="0.15">
      <c r="B191" s="1">
        <v>185</v>
      </c>
      <c r="C191" s="1">
        <f>非r将兵属性验证!BK191</f>
        <v>11192189114.128992</v>
      </c>
      <c r="D191" s="1">
        <f>非r将兵属性验证!BU191</f>
        <v>10656301892.106976</v>
      </c>
      <c r="F191" s="1">
        <v>185</v>
      </c>
      <c r="G191" s="1">
        <f>小r将兵属性验证!BK191</f>
        <v>14805465704.730946</v>
      </c>
      <c r="H191" s="1">
        <f>小r将兵属性验证!BU191</f>
        <v>20786713037.902668</v>
      </c>
      <c r="J191" s="1">
        <v>185</v>
      </c>
      <c r="K191" s="1">
        <f>中r将兵属性验证!BK191</f>
        <v>23975536607.202904</v>
      </c>
      <c r="L191" s="1">
        <f>中r将兵属性验证!BU191</f>
        <v>38045597975.653618</v>
      </c>
      <c r="N191" s="1">
        <v>185</v>
      </c>
      <c r="O191" s="1">
        <f>大r将兵属性验证!BK191</f>
        <v>52110017241.70565</v>
      </c>
      <c r="P191" s="1">
        <f>大r将兵属性验证!BU191</f>
        <v>126534396219.53494</v>
      </c>
      <c r="R191" s="1">
        <v>185</v>
      </c>
      <c r="S191" s="1">
        <f>超r将兵属性验证!BK191</f>
        <v>84638554237.59433</v>
      </c>
      <c r="T191" s="1">
        <f>超r将兵属性验证!BU191</f>
        <v>381029868651.81738</v>
      </c>
      <c r="X191" s="48">
        <v>185</v>
      </c>
      <c r="Y191" s="1">
        <f t="shared" si="16"/>
        <v>1.6290451698689368</v>
      </c>
      <c r="Z191" s="1">
        <f t="shared" si="17"/>
        <v>1.6290451698689368</v>
      </c>
      <c r="AA191" s="1">
        <f>'[1]资源-钻石'!$U188/'[1]资源-钻石'!$T188</f>
        <v>1.4255804237840053</v>
      </c>
      <c r="AB191" s="1">
        <f>Z191/[18]实力验证!Z191</f>
        <v>1.3003294097195846</v>
      </c>
      <c r="AC191" s="48">
        <v>185</v>
      </c>
      <c r="AD191" s="1">
        <f t="shared" si="18"/>
        <v>2.8386919062352876</v>
      </c>
      <c r="AE191" s="1">
        <f t="shared" si="19"/>
        <v>2.8386919062352876</v>
      </c>
      <c r="AF191" s="1">
        <f>'[1]资源-钻石'!$V188/'[1]资源-钻石'!$T188</f>
        <v>2.4318387788331668</v>
      </c>
      <c r="AG191" s="1">
        <f>AE191/[18]实力验证!AE191</f>
        <v>1.6593808138581712</v>
      </c>
      <c r="AH191" s="48">
        <v>185</v>
      </c>
      <c r="AI191" s="1">
        <f t="shared" si="20"/>
        <v>8.1765103782339992</v>
      </c>
      <c r="AJ191" s="1">
        <f t="shared" si="21"/>
        <v>8.1765103782339992</v>
      </c>
      <c r="AK191" s="1">
        <f>'[1]资源-钻石'!$W188/'[1]资源-钻石'!$T188</f>
        <v>6.5575575191322582</v>
      </c>
      <c r="AL191" s="1">
        <f>AJ191/[18]实力验证!AJ191</f>
        <v>3.2884024302975408</v>
      </c>
      <c r="AM191" s="48">
        <v>185</v>
      </c>
      <c r="AN191" s="1">
        <f t="shared" si="22"/>
        <v>21.313527911675969</v>
      </c>
      <c r="AO191" s="1">
        <f t="shared" si="23"/>
        <v>21.313527911675969</v>
      </c>
      <c r="AP191" s="1">
        <f>'[1]资源-钻石'!$X188/'[1]资源-钻石'!$T188</f>
        <v>15.718741802933902</v>
      </c>
      <c r="AQ191" s="1">
        <f>AO191/[18]实力验证!AO191</f>
        <v>7.6619329468203947</v>
      </c>
    </row>
    <row r="192" spans="2:43" x14ac:dyDescent="0.15">
      <c r="B192" s="1">
        <v>186</v>
      </c>
      <c r="C192" s="1">
        <f>非r将兵属性验证!BK192</f>
        <v>11267381868.885918</v>
      </c>
      <c r="D192" s="1">
        <f>非r将兵属性验证!BU192</f>
        <v>10778002065.887516</v>
      </c>
      <c r="F192" s="1">
        <v>186</v>
      </c>
      <c r="G192" s="1">
        <f>小r将兵属性验证!BK192</f>
        <v>14898459322.457172</v>
      </c>
      <c r="H192" s="1">
        <f>小r将兵属性验证!BU192</f>
        <v>20966587653.977585</v>
      </c>
      <c r="J192" s="1">
        <v>186</v>
      </c>
      <c r="K192" s="1">
        <f>中r将兵属性验证!BK192</f>
        <v>24132234883.770603</v>
      </c>
      <c r="L192" s="1">
        <f>中r将兵属性验证!BU192</f>
        <v>38397751237.789879</v>
      </c>
      <c r="N192" s="1">
        <v>186</v>
      </c>
      <c r="O192" s="1">
        <f>大r将兵属性验证!BK192</f>
        <v>52404033727.795967</v>
      </c>
      <c r="P192" s="1">
        <f>大r将兵属性验证!BU192</f>
        <v>127691196422.38168</v>
      </c>
      <c r="R192" s="1">
        <v>186</v>
      </c>
      <c r="S192" s="1">
        <f>超r将兵属性验证!BK192</f>
        <v>84776419784.099731</v>
      </c>
      <c r="T192" s="1">
        <f>超r将兵属性验证!BU192</f>
        <v>382687307839.08423</v>
      </c>
      <c r="X192" s="48">
        <v>186</v>
      </c>
      <c r="Y192" s="1">
        <f t="shared" si="16"/>
        <v>1.6268733210793749</v>
      </c>
      <c r="Z192" s="1">
        <f t="shared" si="17"/>
        <v>1.6268733210793749</v>
      </c>
      <c r="AA192" s="1">
        <f>'[1]资源-钻石'!$U189/'[1]资源-钻石'!$T189</f>
        <v>1.4260437885240493</v>
      </c>
      <c r="AB192" s="1">
        <f>Z192/[18]实力验证!Z192</f>
        <v>1.2986695674017914</v>
      </c>
      <c r="AC192" s="48">
        <v>186</v>
      </c>
      <c r="AD192" s="1">
        <f t="shared" si="18"/>
        <v>2.8364208265354089</v>
      </c>
      <c r="AE192" s="1">
        <f t="shared" si="19"/>
        <v>2.8364208265354089</v>
      </c>
      <c r="AF192" s="1">
        <f>'[1]资源-钻石'!$V189/'[1]资源-钻石'!$T189</f>
        <v>2.4334437246975971</v>
      </c>
      <c r="AG192" s="1">
        <f>AE192/[18]实力验证!AE192</f>
        <v>1.6591541506145033</v>
      </c>
      <c r="AH192" s="48">
        <v>186</v>
      </c>
      <c r="AI192" s="1">
        <f t="shared" si="20"/>
        <v>8.169294337673259</v>
      </c>
      <c r="AJ192" s="1">
        <f t="shared" si="21"/>
        <v>8.169294337673259</v>
      </c>
      <c r="AK192" s="1">
        <f>'[1]资源-钻石'!$W189/'[1]资源-钻石'!$T189</f>
        <v>6.5646203778730552</v>
      </c>
      <c r="AL192" s="1">
        <f>AJ192/[18]实力验证!AJ192</f>
        <v>3.2981307903272667</v>
      </c>
      <c r="AM192" s="48">
        <v>186</v>
      </c>
      <c r="AN192" s="1">
        <f t="shared" si="22"/>
        <v>21.204608139567345</v>
      </c>
      <c r="AO192" s="1">
        <f t="shared" si="23"/>
        <v>21.204608139567345</v>
      </c>
      <c r="AP192" s="1">
        <f>'[1]资源-钻石'!$X189/'[1]资源-钻石'!$T189</f>
        <v>15.737485027037211</v>
      </c>
      <c r="AQ192" s="1">
        <f>AO192/[18]实力验证!AO192</f>
        <v>7.6699067437986548</v>
      </c>
    </row>
    <row r="193" spans="2:43" x14ac:dyDescent="0.15">
      <c r="B193" s="1">
        <v>187</v>
      </c>
      <c r="C193" s="1">
        <f>非r将兵属性验证!BK193</f>
        <v>11342574623.642843</v>
      </c>
      <c r="D193" s="1">
        <f>非r将兵属性验证!BU193</f>
        <v>10899702239.668056</v>
      </c>
      <c r="F193" s="1">
        <v>187</v>
      </c>
      <c r="G193" s="1">
        <f>小r将兵属性验证!BK193</f>
        <v>14991452940.183399</v>
      </c>
      <c r="H193" s="1">
        <f>小r将兵属性验证!BU193</f>
        <v>21146462270.052502</v>
      </c>
      <c r="J193" s="1">
        <v>187</v>
      </c>
      <c r="K193" s="1">
        <f>中r将兵属性验证!BK193</f>
        <v>24288933160.338303</v>
      </c>
      <c r="L193" s="1">
        <f>中r将兵属性验证!BU193</f>
        <v>38749904499.926147</v>
      </c>
      <c r="N193" s="1">
        <v>187</v>
      </c>
      <c r="O193" s="1">
        <f>大r将兵属性验证!BK193</f>
        <v>52688713053.248245</v>
      </c>
      <c r="P193" s="1">
        <f>大r将兵属性验证!BU193</f>
        <v>128861960135.63818</v>
      </c>
      <c r="R193" s="1">
        <v>187</v>
      </c>
      <c r="S193" s="1">
        <f>超r将兵属性验证!BK193</f>
        <v>84914285330.605133</v>
      </c>
      <c r="T193" s="1">
        <f>超r将兵属性验证!BU193</f>
        <v>384344747026.35107</v>
      </c>
      <c r="X193" s="48">
        <v>187</v>
      </c>
      <c r="Y193" s="1">
        <f t="shared" si="16"/>
        <v>1.6247399235393094</v>
      </c>
      <c r="Z193" s="1">
        <f t="shared" si="17"/>
        <v>1.6247399235393094</v>
      </c>
      <c r="AA193" s="1">
        <f>'[1]资源-钻石'!$U190/'[1]资源-钻石'!$T190</f>
        <v>1.4265034364864098</v>
      </c>
      <c r="AB193" s="1">
        <f>Z193/[18]实力验证!Z193</f>
        <v>1.2970393090755832</v>
      </c>
      <c r="AC193" s="48">
        <v>187</v>
      </c>
      <c r="AD193" s="1">
        <f t="shared" si="18"/>
        <v>2.8341899549073744</v>
      </c>
      <c r="AE193" s="1">
        <f t="shared" si="19"/>
        <v>2.8341899549073744</v>
      </c>
      <c r="AF193" s="1">
        <f>'[1]资源-钻石'!$V190/'[1]资源-钻石'!$T190</f>
        <v>2.4350357968440761</v>
      </c>
      <c r="AG193" s="1">
        <f>AE193/[18]实力验证!AE193</f>
        <v>1.6589369083070742</v>
      </c>
      <c r="AH193" s="48">
        <v>187</v>
      </c>
      <c r="AI193" s="1">
        <f t="shared" si="20"/>
        <v>8.1624140507107015</v>
      </c>
      <c r="AJ193" s="1">
        <f t="shared" si="21"/>
        <v>8.1624140507107015</v>
      </c>
      <c r="AK193" s="1">
        <f>'[1]资源-钻石'!$W190/'[1]资源-钻石'!$T190</f>
        <v>6.5714309087218803</v>
      </c>
      <c r="AL193" s="1">
        <f>AJ193/[18]实力验证!AJ193</f>
        <v>3.3079836769127069</v>
      </c>
      <c r="AM193" s="48">
        <v>187</v>
      </c>
      <c r="AN193" s="1">
        <f t="shared" si="22"/>
        <v>21.097616725156801</v>
      </c>
      <c r="AO193" s="1">
        <f t="shared" si="23"/>
        <v>21.097616725156801</v>
      </c>
      <c r="AP193" s="1">
        <f>'[1]资源-钻石'!$X190/'[1]资源-钻石'!$T190</f>
        <v>15.756077906517705</v>
      </c>
      <c r="AQ193" s="1">
        <f>AO193/[18]实力验证!AO193</f>
        <v>7.6780829959996417</v>
      </c>
    </row>
    <row r="194" spans="2:43" x14ac:dyDescent="0.15">
      <c r="B194" s="1">
        <v>188</v>
      </c>
      <c r="C194" s="1">
        <f>非r将兵属性验证!BK194</f>
        <v>11417767378.399769</v>
      </c>
      <c r="D194" s="1">
        <f>非r将兵属性验证!BU194</f>
        <v>11021402413.448595</v>
      </c>
      <c r="F194" s="1">
        <v>188</v>
      </c>
      <c r="G194" s="1">
        <f>小r将兵属性验证!BK194</f>
        <v>15084446557.909624</v>
      </c>
      <c r="H194" s="1">
        <f>小r将兵属性验证!BU194</f>
        <v>21326336886.127419</v>
      </c>
      <c r="J194" s="1">
        <v>188</v>
      </c>
      <c r="K194" s="1">
        <f>中r将兵属性验证!BK194</f>
        <v>24445631436.906002</v>
      </c>
      <c r="L194" s="1">
        <f>中r将兵属性验证!BU194</f>
        <v>39102057762.062408</v>
      </c>
      <c r="N194" s="1">
        <v>188</v>
      </c>
      <c r="O194" s="1">
        <f>大r将兵属性验证!BK194</f>
        <v>52973392378.700523</v>
      </c>
      <c r="P194" s="1">
        <f>大r将兵属性验证!BU194</f>
        <v>130032723848.89467</v>
      </c>
      <c r="R194" s="1">
        <v>188</v>
      </c>
      <c r="S194" s="1">
        <f>超r将兵属性验证!BK194</f>
        <v>85052150877.110535</v>
      </c>
      <c r="T194" s="1">
        <f>超r将兵属性验证!BU194</f>
        <v>386002186213.61792</v>
      </c>
      <c r="X194" s="48">
        <v>188</v>
      </c>
      <c r="Y194" s="1">
        <f t="shared" si="16"/>
        <v>1.6226439650750466</v>
      </c>
      <c r="Z194" s="1">
        <f t="shared" si="17"/>
        <v>1.6226439650750466</v>
      </c>
      <c r="AA194" s="1">
        <f>'[1]资源-钻石'!$U191/'[1]资源-钻石'!$T191</f>
        <v>1.4269594122124114</v>
      </c>
      <c r="AB194" s="1">
        <f>Z194/[18]实力验证!Z194</f>
        <v>1.2954378523602548</v>
      </c>
      <c r="AC194" s="48">
        <v>188</v>
      </c>
      <c r="AD194" s="1">
        <f t="shared" si="18"/>
        <v>2.8319982329316757</v>
      </c>
      <c r="AE194" s="1">
        <f t="shared" si="19"/>
        <v>2.8319982329316757</v>
      </c>
      <c r="AF194" s="1">
        <f>'[1]资源-钻石'!$V191/'[1]资源-钻石'!$T191</f>
        <v>2.4366151495493718</v>
      </c>
      <c r="AG194" s="1">
        <f>AE194/[18]实力验证!AE194</f>
        <v>1.6587287491655986</v>
      </c>
      <c r="AH194" s="48">
        <v>188</v>
      </c>
      <c r="AI194" s="1">
        <f t="shared" si="20"/>
        <v>8.1556545061697019</v>
      </c>
      <c r="AJ194" s="1">
        <f t="shared" si="21"/>
        <v>8.1556545061697019</v>
      </c>
      <c r="AK194" s="1">
        <f>'[1]资源-钻石'!$W191/'[1]资源-钻石'!$T191</f>
        <v>6.5781870286278679</v>
      </c>
      <c r="AL194" s="1">
        <f>AJ194/[18]实力验证!AJ194</f>
        <v>3.3178025244619436</v>
      </c>
      <c r="AM194" s="48">
        <v>188</v>
      </c>
      <c r="AN194" s="1">
        <f t="shared" si="22"/>
        <v>20.992502907208788</v>
      </c>
      <c r="AO194" s="1">
        <f t="shared" si="23"/>
        <v>20.992502907208788</v>
      </c>
      <c r="AP194" s="1">
        <f>'[1]资源-钻石'!$X191/'[1]资源-钻石'!$T191</f>
        <v>15.774522243083549</v>
      </c>
      <c r="AQ194" s="1">
        <f>AO194/[18]实力验证!AO194</f>
        <v>7.6864562088279254</v>
      </c>
    </row>
    <row r="195" spans="2:43" x14ac:dyDescent="0.15">
      <c r="B195" s="1">
        <v>189</v>
      </c>
      <c r="C195" s="1">
        <f>非r将兵属性验证!BK195</f>
        <v>11492960133.156694</v>
      </c>
      <c r="D195" s="1">
        <f>非r将兵属性验证!BU195</f>
        <v>11143102587.229136</v>
      </c>
      <c r="F195" s="1">
        <v>189</v>
      </c>
      <c r="G195" s="1">
        <f>小r将兵属性验证!BK195</f>
        <v>15177440175.635851</v>
      </c>
      <c r="H195" s="1">
        <f>小r将兵属性验证!BU195</f>
        <v>21506211502.202332</v>
      </c>
      <c r="J195" s="1">
        <v>189</v>
      </c>
      <c r="K195" s="1">
        <f>中r将兵属性验证!BK195</f>
        <v>24602329713.473701</v>
      </c>
      <c r="L195" s="1">
        <f>中r将兵属性验证!BU195</f>
        <v>39454211024.198669</v>
      </c>
      <c r="N195" s="1">
        <v>189</v>
      </c>
      <c r="O195" s="1">
        <f>大r将兵属性验证!BK195</f>
        <v>53258071704.152802</v>
      </c>
      <c r="P195" s="1">
        <f>大r将兵属性验证!BU195</f>
        <v>131203487562.15115</v>
      </c>
      <c r="R195" s="1">
        <v>189</v>
      </c>
      <c r="S195" s="1">
        <f>超r将兵属性验证!BK195</f>
        <v>85190016423.615936</v>
      </c>
      <c r="T195" s="1">
        <f>超r将兵属性验证!BU195</f>
        <v>387659625400.88477</v>
      </c>
      <c r="X195" s="48">
        <v>189</v>
      </c>
      <c r="Y195" s="1">
        <f t="shared" si="16"/>
        <v>1.6205844687292381</v>
      </c>
      <c r="Z195" s="1">
        <f t="shared" si="17"/>
        <v>1.6205844687292381</v>
      </c>
      <c r="AA195" s="1">
        <f>'[1]资源-钻石'!$U192/'[1]资源-钻石'!$T192</f>
        <v>1.4274117595345084</v>
      </c>
      <c r="AB195" s="1">
        <f>Z195/[18]实力验证!Z195</f>
        <v>1.2938644421844721</v>
      </c>
      <c r="AC195" s="48">
        <v>189</v>
      </c>
      <c r="AD195" s="1">
        <f t="shared" si="18"/>
        <v>2.8298446390141709</v>
      </c>
      <c r="AE195" s="1">
        <f t="shared" si="19"/>
        <v>2.8298446390141709</v>
      </c>
      <c r="AF195" s="1">
        <f>'[1]资源-钻石'!$V192/'[1]资源-钻石'!$T192</f>
        <v>2.4381819346349549</v>
      </c>
      <c r="AG195" s="1">
        <f>AE195/[18]实力验证!AE195</f>
        <v>1.6585293491480717</v>
      </c>
      <c r="AH195" s="48">
        <v>189</v>
      </c>
      <c r="AI195" s="1">
        <f t="shared" si="20"/>
        <v>8.1490125533262265</v>
      </c>
      <c r="AJ195" s="1">
        <f t="shared" si="21"/>
        <v>8.1490125533262265</v>
      </c>
      <c r="AK195" s="1">
        <f>'[1]资源-钻石'!$W192/'[1]资源-钻石'!$T192</f>
        <v>6.584889387049528</v>
      </c>
      <c r="AL195" s="1">
        <f>AJ195/[18]实力验证!AJ195</f>
        <v>3.3275872114267648</v>
      </c>
      <c r="AM195" s="48">
        <v>189</v>
      </c>
      <c r="AN195" s="1">
        <f t="shared" si="22"/>
        <v>20.889217690612629</v>
      </c>
      <c r="AO195" s="1">
        <f t="shared" si="23"/>
        <v>20.889217690612629</v>
      </c>
      <c r="AP195" s="1">
        <f>'[1]资源-钻石'!$X192/'[1]资源-钻石'!$T192</f>
        <v>15.792819809768899</v>
      </c>
      <c r="AQ195" s="1">
        <f>AO195/[18]实力验证!AO195</f>
        <v>7.6950210789663327</v>
      </c>
    </row>
    <row r="196" spans="2:43" x14ac:dyDescent="0.15">
      <c r="B196" s="1">
        <v>190</v>
      </c>
      <c r="C196" s="1">
        <f>非r将兵属性验证!BK196</f>
        <v>11568152887.913622</v>
      </c>
      <c r="D196" s="1">
        <f>非r将兵属性验证!BU196</f>
        <v>11264802761.009676</v>
      </c>
      <c r="F196" s="1">
        <v>190</v>
      </c>
      <c r="G196" s="1">
        <f>小r将兵属性验证!BK196</f>
        <v>15270433793.362078</v>
      </c>
      <c r="H196" s="1">
        <f>小r将兵属性验证!BU196</f>
        <v>21686086118.277248</v>
      </c>
      <c r="J196" s="1">
        <v>190</v>
      </c>
      <c r="K196" s="1">
        <f>中r将兵属性验证!BK196</f>
        <v>24759027990.041401</v>
      </c>
      <c r="L196" s="1">
        <f>中r将兵属性验证!BU196</f>
        <v>39806364286.33493</v>
      </c>
      <c r="N196" s="1">
        <v>190</v>
      </c>
      <c r="O196" s="1">
        <f>大r将兵属性验证!BK196</f>
        <v>53542751029.605087</v>
      </c>
      <c r="P196" s="1">
        <f>大r将兵属性验证!BU196</f>
        <v>132374251275.40765</v>
      </c>
      <c r="R196" s="1">
        <v>190</v>
      </c>
      <c r="S196" s="1">
        <f>超r将兵属性验证!BK196</f>
        <v>85327881970.121323</v>
      </c>
      <c r="T196" s="1">
        <f>超r将兵属性验证!BU196</f>
        <v>389317064588.15161</v>
      </c>
      <c r="X196" s="48">
        <v>190</v>
      </c>
      <c r="Y196" s="1">
        <f t="shared" si="16"/>
        <v>1.618560491242492</v>
      </c>
      <c r="Z196" s="1">
        <f t="shared" si="17"/>
        <v>1.618560491242492</v>
      </c>
      <c r="AA196" s="1">
        <f>'[1]资源-钻石'!$U193/'[1]资源-钻石'!$T193</f>
        <v>1.4278605215903306</v>
      </c>
      <c r="AB196" s="1">
        <f>Z196/[18]实力验证!Z196</f>
        <v>1.2923183496061357</v>
      </c>
      <c r="AC196" s="48">
        <v>190</v>
      </c>
      <c r="AD196" s="1">
        <f t="shared" si="18"/>
        <v>2.8277281867983195</v>
      </c>
      <c r="AE196" s="1">
        <f t="shared" si="19"/>
        <v>2.8277281867983195</v>
      </c>
      <c r="AF196" s="1">
        <f>'[1]资源-钻石'!$V193/'[1]资源-钻石'!$T193</f>
        <v>2.439736301515647</v>
      </c>
      <c r="AG196" s="1">
        <f>AE196/[18]实力验证!AE196</f>
        <v>1.6583383972947705</v>
      </c>
      <c r="AH196" s="48">
        <v>190</v>
      </c>
      <c r="AI196" s="1">
        <f t="shared" si="20"/>
        <v>8.1424851501334121</v>
      </c>
      <c r="AJ196" s="1">
        <f t="shared" si="21"/>
        <v>8.1424851501334121</v>
      </c>
      <c r="AK196" s="1">
        <f>'[1]资源-钻石'!$W193/'[1]资源-钻石'!$T193</f>
        <v>6.5915386231502673</v>
      </c>
      <c r="AL196" s="1">
        <f>AJ196/[18]实力验证!AJ196</f>
        <v>3.3373376302184541</v>
      </c>
      <c r="AM196" s="48">
        <v>190</v>
      </c>
      <c r="AN196" s="1">
        <f t="shared" si="22"/>
        <v>20.787713770234348</v>
      </c>
      <c r="AO196" s="1">
        <f t="shared" si="23"/>
        <v>20.787713770234348</v>
      </c>
      <c r="AP196" s="1">
        <f>'[1]资源-钻石'!$X193/'[1]资源-钻石'!$T193</f>
        <v>15.810972351502079</v>
      </c>
      <c r="AQ196" s="1">
        <f>AO196/[18]实力验证!AO196</f>
        <v>7.7037724861286936</v>
      </c>
    </row>
    <row r="197" spans="2:43" x14ac:dyDescent="0.15">
      <c r="B197" s="1">
        <v>191</v>
      </c>
      <c r="C197" s="1">
        <f>非r将兵属性验证!BK197</f>
        <v>11643345642.670547</v>
      </c>
      <c r="D197" s="1">
        <f>非r将兵属性验证!BU197</f>
        <v>11386502934.790215</v>
      </c>
      <c r="F197" s="1">
        <v>191</v>
      </c>
      <c r="G197" s="1">
        <f>小r将兵属性验证!BK197</f>
        <v>15363427411.088305</v>
      </c>
      <c r="H197" s="1">
        <f>小r将兵属性验证!BU197</f>
        <v>21865960734.352165</v>
      </c>
      <c r="J197" s="1">
        <v>191</v>
      </c>
      <c r="K197" s="1">
        <f>中r将兵属性验证!BK197</f>
        <v>24915726266.6091</v>
      </c>
      <c r="L197" s="1">
        <f>中r将兵属性验证!BU197</f>
        <v>40158517548.471199</v>
      </c>
      <c r="N197" s="1">
        <v>191</v>
      </c>
      <c r="O197" s="1">
        <f>大r将兵属性验证!BK197</f>
        <v>53827430355.057365</v>
      </c>
      <c r="P197" s="1">
        <f>大r将兵属性验证!BU197</f>
        <v>133545014988.66414</v>
      </c>
      <c r="R197" s="1">
        <v>191</v>
      </c>
      <c r="S197" s="1">
        <f>超r将兵属性验证!BK197</f>
        <v>85465747516.626724</v>
      </c>
      <c r="T197" s="1">
        <f>超r将兵属性验证!BU197</f>
        <v>390974503775.41846</v>
      </c>
      <c r="X197" s="48">
        <v>191</v>
      </c>
      <c r="Y197" s="1">
        <f t="shared" si="16"/>
        <v>1.6165711216128771</v>
      </c>
      <c r="Z197" s="1">
        <f t="shared" si="17"/>
        <v>1.6165711216128771</v>
      </c>
      <c r="AA197" s="1">
        <f>'[1]资源-钻石'!$U194/'[1]资源-钻石'!$T194</f>
        <v>1.4283057408363962</v>
      </c>
      <c r="AB197" s="1">
        <f>Z197/[18]实力验证!Z197</f>
        <v>1.2907988706928835</v>
      </c>
      <c r="AC197" s="48">
        <v>191</v>
      </c>
      <c r="AD197" s="1">
        <f t="shared" si="18"/>
        <v>2.8256479236588752</v>
      </c>
      <c r="AE197" s="1">
        <f t="shared" si="19"/>
        <v>2.8256479236588752</v>
      </c>
      <c r="AF197" s="1">
        <f>'[1]资源-钻石'!$V194/'[1]资源-钻石'!$T194</f>
        <v>2.4412783972471219</v>
      </c>
      <c r="AG197" s="1">
        <f>AE197/[18]实力验证!AE197</f>
        <v>1.6581555951171707</v>
      </c>
      <c r="AH197" s="48">
        <v>191</v>
      </c>
      <c r="AI197" s="1">
        <f t="shared" si="20"/>
        <v>8.1360693585759094</v>
      </c>
      <c r="AJ197" s="1">
        <f t="shared" si="21"/>
        <v>8.1360693585759094</v>
      </c>
      <c r="AK197" s="1">
        <f>'[1]资源-钻石'!$W194/'[1]资源-钻石'!$T194</f>
        <v>6.5981353660015767</v>
      </c>
      <c r="AL197" s="1">
        <f>AJ197/[18]实力验证!AJ197</f>
        <v>3.3470536864932603</v>
      </c>
      <c r="AM197" s="48">
        <v>191</v>
      </c>
      <c r="AN197" s="1">
        <f t="shared" si="22"/>
        <v>20.68794545867469</v>
      </c>
      <c r="AO197" s="1">
        <f t="shared" si="23"/>
        <v>20.68794545867469</v>
      </c>
      <c r="AP197" s="1">
        <f>'[1]资源-钻石'!$X194/'[1]资源-钻石'!$T194</f>
        <v>15.828981585660287</v>
      </c>
      <c r="AQ197" s="1">
        <f>AO197/[18]实力验证!AO197</f>
        <v>7.7127054852356878</v>
      </c>
    </row>
    <row r="198" spans="2:43" x14ac:dyDescent="0.15">
      <c r="B198" s="1">
        <v>192</v>
      </c>
      <c r="C198" s="1">
        <f>非r将兵属性验证!BK198</f>
        <v>11718538397.427473</v>
      </c>
      <c r="D198" s="1">
        <f>非r将兵属性验证!BU198</f>
        <v>11508203108.570755</v>
      </c>
      <c r="F198" s="1">
        <v>192</v>
      </c>
      <c r="G198" s="1">
        <f>小r将兵属性验证!BK198</f>
        <v>15456421028.814531</v>
      </c>
      <c r="H198" s="1">
        <f>小r将兵属性验证!BU198</f>
        <v>22045835350.427082</v>
      </c>
      <c r="J198" s="1">
        <v>192</v>
      </c>
      <c r="K198" s="1">
        <f>中r将兵属性验证!BK198</f>
        <v>25072424543.1768</v>
      </c>
      <c r="L198" s="1">
        <f>中r将兵属性验证!BU198</f>
        <v>40510670810.60746</v>
      </c>
      <c r="N198" s="1">
        <v>192</v>
      </c>
      <c r="O198" s="1">
        <f>大r将兵属性验证!BK198</f>
        <v>54112109680.509644</v>
      </c>
      <c r="P198" s="1">
        <f>大r将兵属性验证!BU198</f>
        <v>134715778701.92062</v>
      </c>
      <c r="R198" s="1">
        <v>192</v>
      </c>
      <c r="S198" s="1">
        <f>超r将兵属性验证!BK198</f>
        <v>85603613063.132126</v>
      </c>
      <c r="T198" s="1">
        <f>超r将兵属性验证!BU198</f>
        <v>392631942962.68536</v>
      </c>
      <c r="X198" s="15">
        <v>192</v>
      </c>
      <c r="Y198" s="1">
        <f t="shared" si="16"/>
        <v>1.6146154797286902</v>
      </c>
      <c r="Z198" s="1">
        <f t="shared" si="17"/>
        <v>1.6146154797286902</v>
      </c>
      <c r="AA198" s="1">
        <f>'[1]资源-钻石'!$U195/'[1]资源-钻石'!$T195</f>
        <v>1.4287474590615024</v>
      </c>
      <c r="AB198" s="1">
        <f>Z198/[18]实力验证!Z198</f>
        <v>1.2893053254596165</v>
      </c>
      <c r="AC198" s="15">
        <v>192</v>
      </c>
      <c r="AD198" s="1">
        <f t="shared" si="18"/>
        <v>2.8236029292721767</v>
      </c>
      <c r="AE198" s="1">
        <f t="shared" si="19"/>
        <v>2.8236029292721767</v>
      </c>
      <c r="AF198" s="1">
        <f>'[1]资源-钻石'!$V195/'[1]资源-钻石'!$T195</f>
        <v>2.4428083665722813</v>
      </c>
      <c r="AG198" s="1">
        <f>AE198/[18]实力验证!AE198</f>
        <v>1.6579806560196177</v>
      </c>
      <c r="AH198" s="15">
        <v>192</v>
      </c>
      <c r="AI198" s="1">
        <f t="shared" si="20"/>
        <v>8.1297623402605179</v>
      </c>
      <c r="AJ198" s="1">
        <f t="shared" si="21"/>
        <v>8.1297623402605179</v>
      </c>
      <c r="AK198" s="1">
        <f>'[1]资源-钻石'!$W195/'[1]资源-钻石'!$T195</f>
        <v>6.6046802347814264</v>
      </c>
      <c r="AL198" s="1">
        <f>AJ198/[18]实力验证!AJ198</f>
        <v>3.3567352984758969</v>
      </c>
      <c r="AM198" s="15">
        <v>192</v>
      </c>
      <c r="AN198" s="1">
        <f t="shared" si="22"/>
        <v>20.589868617701487</v>
      </c>
      <c r="AO198" s="1">
        <f t="shared" si="23"/>
        <v>20.589868617701487</v>
      </c>
      <c r="AP198" s="1">
        <f>'[1]资源-钻石'!$X195/'[1]资源-钻石'!$T195</f>
        <v>15.846849202611233</v>
      </c>
      <c r="AQ198" s="1">
        <f>AO198/[18]实力验证!AO198</f>
        <v>7.7218152989886208</v>
      </c>
    </row>
    <row r="199" spans="2:43" x14ac:dyDescent="0.15">
      <c r="B199" s="1">
        <v>193</v>
      </c>
      <c r="C199" s="1">
        <f>非r将兵属性验证!BK199</f>
        <v>11793731152.184399</v>
      </c>
      <c r="D199" s="1">
        <f>非r将兵属性验证!BU199</f>
        <v>11629903282.351295</v>
      </c>
      <c r="F199" s="1">
        <v>193</v>
      </c>
      <c r="G199" s="1">
        <f>小r将兵属性验证!BK199</f>
        <v>15559106507.527395</v>
      </c>
      <c r="H199" s="1">
        <f>小r将兵属性验证!BU199</f>
        <v>22233993642.740303</v>
      </c>
      <c r="J199" s="1">
        <v>193</v>
      </c>
      <c r="K199" s="1">
        <f>中r将兵属性验证!BK199</f>
        <v>25227593392.840771</v>
      </c>
      <c r="L199" s="1">
        <f>中r将兵属性验证!BU199</f>
        <v>40861940378.018913</v>
      </c>
      <c r="N199" s="1">
        <v>193</v>
      </c>
      <c r="O199" s="1">
        <f>大r将兵属性验证!BK199</f>
        <v>54396789005.961922</v>
      </c>
      <c r="P199" s="1">
        <f>大r将兵属性验证!BU199</f>
        <v>135886542415.17712</v>
      </c>
      <c r="R199" s="1">
        <v>193</v>
      </c>
      <c r="S199" s="1">
        <f>超r将兵属性验证!BK199</f>
        <v>85737937031.897217</v>
      </c>
      <c r="T199" s="1">
        <f>超r将兵属性验证!BU199</f>
        <v>394285180525.47919</v>
      </c>
      <c r="X199" s="15">
        <v>193</v>
      </c>
      <c r="Y199" s="1">
        <f t="shared" si="16"/>
        <v>1.6134601253230683</v>
      </c>
      <c r="Z199" s="1">
        <f t="shared" si="17"/>
        <v>1.6134601253230683</v>
      </c>
      <c r="AA199" s="1">
        <f>'[1]资源-钻石'!$U196/'[1]资源-钻石'!$T196</f>
        <v>1.429153693857746</v>
      </c>
      <c r="AB199" s="1">
        <f>Z199/[18]实力验证!Z199</f>
        <v>1.2882773135583696</v>
      </c>
      <c r="AC199" s="15">
        <v>193</v>
      </c>
      <c r="AD199" s="1">
        <f t="shared" si="18"/>
        <v>2.8214892934555702</v>
      </c>
      <c r="AE199" s="1">
        <f t="shared" si="19"/>
        <v>2.8214892934555702</v>
      </c>
      <c r="AF199" s="1">
        <f>'[1]资源-钻石'!$V196/'[1]资源-钻石'!$T196</f>
        <v>2.4443263519665468</v>
      </c>
      <c r="AG199" s="1">
        <f>AE199/[18]实力验证!AE199</f>
        <v>1.6578586108279241</v>
      </c>
      <c r="AH199" s="15">
        <v>193</v>
      </c>
      <c r="AI199" s="1">
        <f t="shared" si="20"/>
        <v>8.1235613522291921</v>
      </c>
      <c r="AJ199" s="1">
        <f t="shared" si="21"/>
        <v>8.1235613522291921</v>
      </c>
      <c r="AK199" s="1">
        <f>'[1]资源-钻石'!$W196/'[1]资源-钻石'!$T196</f>
        <v>6.6111738389680044</v>
      </c>
      <c r="AL199" s="1">
        <f>AJ199/[18]实力验证!AJ199</f>
        <v>3.366382396318818</v>
      </c>
      <c r="AM199" s="15">
        <v>193</v>
      </c>
      <c r="AN199" s="1">
        <f t="shared" si="22"/>
        <v>20.493110020946734</v>
      </c>
      <c r="AO199" s="1">
        <f t="shared" si="23"/>
        <v>20.493110020946734</v>
      </c>
      <c r="AP199" s="1">
        <f>'[1]资源-钻石'!$X196/'[1]资源-钻石'!$T196</f>
        <v>15.864574106276375</v>
      </c>
      <c r="AQ199" s="1">
        <f>AO199/[18]实力验证!AO199</f>
        <v>7.7309726033151458</v>
      </c>
    </row>
    <row r="200" spans="2:43" x14ac:dyDescent="0.15">
      <c r="B200" s="1">
        <v>194</v>
      </c>
      <c r="C200" s="1">
        <f>非r将兵属性验证!BK200</f>
        <v>11868560898.168459</v>
      </c>
      <c r="D200" s="1">
        <f>非r将兵属性验证!BU200</f>
        <v>11761509575.307655</v>
      </c>
      <c r="F200" s="1">
        <v>194</v>
      </c>
      <c r="G200" s="1">
        <f>小r将兵属性验证!BK200</f>
        <v>15662225697.962275</v>
      </c>
      <c r="H200" s="1">
        <f>小r将兵属性验证!BU200</f>
        <v>22422522630.371059</v>
      </c>
      <c r="J200" s="1">
        <v>194</v>
      </c>
      <c r="K200" s="1">
        <f>中r将兵属性验证!BK200</f>
        <v>25379600179.907562</v>
      </c>
      <c r="L200" s="1">
        <f>中r将兵属性验证!BU200</f>
        <v>41211382922.491364</v>
      </c>
      <c r="N200" s="1">
        <v>194</v>
      </c>
      <c r="O200" s="1">
        <f>大r将兵属性验证!BK200</f>
        <v>54681468331.414207</v>
      </c>
      <c r="P200" s="1">
        <f>大r将兵属性验证!BU200</f>
        <v>137057306128.43361</v>
      </c>
      <c r="R200" s="1">
        <v>194</v>
      </c>
      <c r="S200" s="1">
        <f>超r将兵属性验证!BK200</f>
        <v>85852993770.353729</v>
      </c>
      <c r="T200" s="1">
        <f>超r将兵属性验证!BU200</f>
        <v>395915560008.53351</v>
      </c>
      <c r="X200" s="15">
        <v>194</v>
      </c>
      <c r="Y200" s="1">
        <f t="shared" ref="Y200:Y263" si="24">(G200+H200)/(C200+D200)</f>
        <v>1.6117069295701876</v>
      </c>
      <c r="Z200" s="1">
        <f t="shared" ref="Z200:Z263" si="25">Y200</f>
        <v>1.6117069295701876</v>
      </c>
      <c r="AA200" s="1">
        <f>'[1]资源-钻石'!$U197/'[1]资源-钻石'!$T197</f>
        <v>1.4295553316485559</v>
      </c>
      <c r="AB200" s="1">
        <f>Z200/[18]实力验证!Z200</f>
        <v>1.2868107499996464</v>
      </c>
      <c r="AC200" s="15">
        <v>194</v>
      </c>
      <c r="AD200" s="1">
        <f t="shared" ref="AD200:AD263" si="26">(K200+L200)/(C200+D200)</f>
        <v>2.8180611300818956</v>
      </c>
      <c r="AE200" s="1">
        <f t="shared" ref="AE200:AE263" si="27">AD200</f>
        <v>2.8180611300818956</v>
      </c>
      <c r="AF200" s="1">
        <f>'[1]资源-钻石'!$V197/'[1]资源-钻石'!$T197</f>
        <v>2.4458324936820839</v>
      </c>
      <c r="AG200" s="1">
        <f>AE200/[18]实力验证!AE200</f>
        <v>1.657225551183575</v>
      </c>
      <c r="AH200" s="15">
        <v>194</v>
      </c>
      <c r="AI200" s="1">
        <f t="shared" ref="AI200:AI263" si="28">(O200+P200)/(C200+D200)</f>
        <v>8.1141854686835391</v>
      </c>
      <c r="AJ200" s="1">
        <f t="shared" ref="AJ200:AJ263" si="29">AI200</f>
        <v>8.1141854686835391</v>
      </c>
      <c r="AK200" s="1">
        <f>'[1]资源-钻石'!$W197/'[1]资源-钻石'!$T197</f>
        <v>6.6176167785289142</v>
      </c>
      <c r="AL200" s="1">
        <f>AJ200/[18]实力验证!AJ200</f>
        <v>3.3747495067857849</v>
      </c>
      <c r="AM200" s="15">
        <v>194</v>
      </c>
      <c r="AN200" s="1">
        <f t="shared" ref="AN200:AN263" si="30">(S200+T200)/(C200+D200)</f>
        <v>20.387944010562929</v>
      </c>
      <c r="AO200" s="1">
        <f t="shared" ref="AO200:AO263" si="31">AN200</f>
        <v>20.387944010562929</v>
      </c>
      <c r="AP200" s="1">
        <f>'[1]资源-钻石'!$X197/'[1]资源-钻石'!$T197</f>
        <v>15.88214575962431</v>
      </c>
      <c r="AQ200" s="1">
        <f>AO200/[18]实力验证!AO200</f>
        <v>7.7367663551040415</v>
      </c>
    </row>
    <row r="201" spans="2:43" x14ac:dyDescent="0.15">
      <c r="B201" s="1">
        <v>195</v>
      </c>
      <c r="C201" s="1">
        <f>非r将兵属性验证!BK201</f>
        <v>11943386339.045292</v>
      </c>
      <c r="D201" s="1">
        <f>非r将兵属性验证!BU201</f>
        <v>11893233350.012272</v>
      </c>
      <c r="F201" s="1">
        <v>195</v>
      </c>
      <c r="G201" s="1">
        <f>小r将兵属性验证!BK201</f>
        <v>15765344888.397154</v>
      </c>
      <c r="H201" s="1">
        <f>小r将兵属性验证!BU201</f>
        <v>22611051618.001816</v>
      </c>
      <c r="J201" s="1">
        <v>195</v>
      </c>
      <c r="K201" s="1">
        <f>中r将兵属性验证!BK201</f>
        <v>25531606966.974354</v>
      </c>
      <c r="L201" s="1">
        <f>中r将兵属性验证!BU201</f>
        <v>41560825466.963814</v>
      </c>
      <c r="N201" s="1">
        <v>195</v>
      </c>
      <c r="O201" s="1">
        <f>大r将兵属性验证!BK201</f>
        <v>54966147656.866486</v>
      </c>
      <c r="P201" s="1">
        <f>大r将兵属性验证!BU201</f>
        <v>138228069841.69009</v>
      </c>
      <c r="R201" s="1">
        <v>195</v>
      </c>
      <c r="S201" s="1">
        <f>超r将兵属性验证!BK201</f>
        <v>85968050508.810226</v>
      </c>
      <c r="T201" s="1">
        <f>超r将兵属性验证!BU201</f>
        <v>397545939491.58783</v>
      </c>
      <c r="X201" s="15">
        <v>195</v>
      </c>
      <c r="Y201" s="1">
        <f t="shared" si="24"/>
        <v>1.609976456687608</v>
      </c>
      <c r="Z201" s="1">
        <f t="shared" si="25"/>
        <v>1.609976456687608</v>
      </c>
      <c r="AA201" s="1">
        <f>'[1]资源-钻石'!$U198/'[1]资源-钻石'!$T198</f>
        <v>1.4299538479442682</v>
      </c>
      <c r="AB201" s="1">
        <f>Z201/[18]实力验证!Z201</f>
        <v>1.2853638093526638</v>
      </c>
      <c r="AC201" s="15">
        <v>195</v>
      </c>
      <c r="AD201" s="1">
        <f t="shared" si="26"/>
        <v>2.8146789817155833</v>
      </c>
      <c r="AE201" s="1">
        <f t="shared" si="27"/>
        <v>2.8146789817155833</v>
      </c>
      <c r="AF201" s="1">
        <f>'[1]资源-钻石'!$V198/'[1]资源-钻石'!$T198</f>
        <v>2.447326929791005</v>
      </c>
      <c r="AG201" s="1">
        <f>AE201/[18]实力验证!AE201</f>
        <v>1.6566026001432159</v>
      </c>
      <c r="AH201" s="15">
        <v>195</v>
      </c>
      <c r="AI201" s="1">
        <f t="shared" si="28"/>
        <v>8.1049335022635063</v>
      </c>
      <c r="AJ201" s="1">
        <f t="shared" si="29"/>
        <v>8.1049335022635063</v>
      </c>
      <c r="AK201" s="1">
        <f>'[1]资源-钻石'!$W198/'[1]资源-钻石'!$T198</f>
        <v>6.624009644105965</v>
      </c>
      <c r="AL201" s="1">
        <f>AJ201/[18]实力验证!AJ201</f>
        <v>3.3830824386969525</v>
      </c>
      <c r="AM201" s="15">
        <v>195</v>
      </c>
      <c r="AN201" s="1">
        <f t="shared" si="30"/>
        <v>20.284503268823808</v>
      </c>
      <c r="AO201" s="1">
        <f t="shared" si="31"/>
        <v>20.284503268823808</v>
      </c>
      <c r="AP201" s="1">
        <f>'[1]资源-钻石'!$X198/'[1]资源-钻石'!$T198</f>
        <v>15.899580847561722</v>
      </c>
      <c r="AQ201" s="1">
        <f>AO201/[18]实力验证!AO201</f>
        <v>7.7427381678605505</v>
      </c>
    </row>
    <row r="202" spans="2:43" x14ac:dyDescent="0.15">
      <c r="B202" s="1">
        <v>196</v>
      </c>
      <c r="C202" s="1">
        <f>非r将兵属性验证!BK202</f>
        <v>12018211779.922123</v>
      </c>
      <c r="D202" s="1">
        <f>非r将兵属性验证!BU202</f>
        <v>12024957124.716888</v>
      </c>
      <c r="F202" s="1">
        <v>196</v>
      </c>
      <c r="G202" s="1">
        <f>小r将兵属性验证!BK202</f>
        <v>15868464078.832033</v>
      </c>
      <c r="H202" s="1">
        <f>小r将兵属性验证!BU202</f>
        <v>22799580605.632568</v>
      </c>
      <c r="J202" s="1">
        <v>196</v>
      </c>
      <c r="K202" s="1">
        <f>中r将兵属性验证!BK202</f>
        <v>25683613754.041145</v>
      </c>
      <c r="L202" s="1">
        <f>中r将兵属性验证!BU202</f>
        <v>41910268011.436256</v>
      </c>
      <c r="N202" s="1">
        <v>196</v>
      </c>
      <c r="O202" s="1">
        <f>大r将兵属性验证!BK202</f>
        <v>55250826982.318764</v>
      </c>
      <c r="P202" s="1">
        <f>大r将兵属性验证!BU202</f>
        <v>139398833554.94659</v>
      </c>
      <c r="R202" s="1">
        <v>196</v>
      </c>
      <c r="S202" s="1">
        <f>超r将兵属性验证!BK202</f>
        <v>86083107247.266739</v>
      </c>
      <c r="T202" s="1">
        <f>超r将兵属性验证!BU202</f>
        <v>399176318974.64215</v>
      </c>
      <c r="X202" s="48">
        <v>196</v>
      </c>
      <c r="Y202" s="1">
        <f t="shared" si="24"/>
        <v>1.6082757159770147</v>
      </c>
      <c r="Z202" s="1">
        <f t="shared" si="25"/>
        <v>1.6082757159770147</v>
      </c>
      <c r="AA202" s="1">
        <f>'[1]资源-钻石'!$U199/'[1]资源-钻石'!$T199</f>
        <v>1.4303492789940158</v>
      </c>
      <c r="AB202" s="1">
        <f>Z202/[18]实力验证!Z202</f>
        <v>1.2839415301698751</v>
      </c>
      <c r="AC202" s="48">
        <v>196</v>
      </c>
      <c r="AD202" s="1">
        <f t="shared" si="26"/>
        <v>2.81135494383336</v>
      </c>
      <c r="AE202" s="1">
        <f t="shared" si="27"/>
        <v>2.81135494383336</v>
      </c>
      <c r="AF202" s="1">
        <f>'[1]资源-钻石'!$V199/'[1]资源-钻石'!$T199</f>
        <v>2.4488097962275583</v>
      </c>
      <c r="AG202" s="1">
        <f>AE202/[18]实力验证!AE202</f>
        <v>1.6559965302641526</v>
      </c>
      <c r="AH202" s="48">
        <v>196</v>
      </c>
      <c r="AI202" s="1">
        <f t="shared" si="28"/>
        <v>8.0958404987833639</v>
      </c>
      <c r="AJ202" s="1">
        <f t="shared" si="29"/>
        <v>8.0958404987833639</v>
      </c>
      <c r="AK202" s="1">
        <f>'[1]资源-钻石'!$W199/'[1]资源-钻石'!$T199</f>
        <v>6.6303530171956666</v>
      </c>
      <c r="AL202" s="1">
        <f>AJ202/[18]实力验证!AJ202</f>
        <v>3.3913956542288339</v>
      </c>
      <c r="AM202" s="48">
        <v>196</v>
      </c>
      <c r="AN202" s="1">
        <f t="shared" si="30"/>
        <v>20.182839797306439</v>
      </c>
      <c r="AO202" s="1">
        <f t="shared" si="31"/>
        <v>20.182839797306439</v>
      </c>
      <c r="AP202" s="1">
        <f>'[1]资源-钻石'!$X199/'[1]资源-钻石'!$T199</f>
        <v>15.91688095598818</v>
      </c>
      <c r="AQ202" s="1">
        <f>AO202/[18]实力验证!AO202</f>
        <v>7.7489165520066026</v>
      </c>
    </row>
    <row r="203" spans="2:43" x14ac:dyDescent="0.15">
      <c r="B203" s="1">
        <v>197</v>
      </c>
      <c r="C203" s="1">
        <f>非r将兵属性验证!BK203</f>
        <v>12093037220.798956</v>
      </c>
      <c r="D203" s="1">
        <f>非r将兵属性验证!BU203</f>
        <v>12156680899.421503</v>
      </c>
      <c r="F203" s="1">
        <v>197</v>
      </c>
      <c r="G203" s="1">
        <f>小r将兵属性验证!BK203</f>
        <v>15971583269.266914</v>
      </c>
      <c r="H203" s="1">
        <f>小r将兵属性验证!BU203</f>
        <v>22988109593.263325</v>
      </c>
      <c r="J203" s="1">
        <v>197</v>
      </c>
      <c r="K203" s="1">
        <f>中r将兵属性验证!BK203</f>
        <v>25835620541.107937</v>
      </c>
      <c r="L203" s="1">
        <f>中r将兵属性验证!BU203</f>
        <v>42259710555.908707</v>
      </c>
      <c r="N203" s="1">
        <v>197</v>
      </c>
      <c r="O203" s="1">
        <f>大r将兵属性验证!BK203</f>
        <v>55535506307.771042</v>
      </c>
      <c r="P203" s="1">
        <f>大r将兵属性验证!BU203</f>
        <v>140569597268.20306</v>
      </c>
      <c r="R203" s="1">
        <v>197</v>
      </c>
      <c r="S203" s="1">
        <f>超r将兵属性验证!BK203</f>
        <v>86198163985.723236</v>
      </c>
      <c r="T203" s="1">
        <f>超r将兵属性验证!BU203</f>
        <v>400806698457.69647</v>
      </c>
      <c r="X203" s="48">
        <v>197</v>
      </c>
      <c r="Y203" s="1">
        <f t="shared" si="24"/>
        <v>1.6066039476988383</v>
      </c>
      <c r="Z203" s="1">
        <f t="shared" si="25"/>
        <v>1.6066039476988383</v>
      </c>
      <c r="AA203" s="1">
        <f>'[1]资源-钻石'!$U200/'[1]资源-钻石'!$T200</f>
        <v>1.4307416604878265</v>
      </c>
      <c r="AB203" s="1">
        <f>Z203/[18]实力验证!Z203</f>
        <v>1.2825432858252379</v>
      </c>
      <c r="AC203" s="48">
        <v>197</v>
      </c>
      <c r="AD203" s="1">
        <f t="shared" si="26"/>
        <v>2.8080875315509681</v>
      </c>
      <c r="AE203" s="1">
        <f t="shared" si="27"/>
        <v>2.8080875315509681</v>
      </c>
      <c r="AF203" s="1">
        <f>'[1]资源-钻石'!$V200/'[1]资源-钻石'!$T200</f>
        <v>2.4502812268293495</v>
      </c>
      <c r="AG203" s="1">
        <f>AE203/[18]实力验证!AE203</f>
        <v>1.6554068159518502</v>
      </c>
      <c r="AH203" s="48">
        <v>197</v>
      </c>
      <c r="AI203" s="1">
        <f t="shared" si="28"/>
        <v>8.0869023962985054</v>
      </c>
      <c r="AJ203" s="1">
        <f t="shared" si="29"/>
        <v>8.0869023962985054</v>
      </c>
      <c r="AK203" s="1">
        <f>'[1]资源-钻石'!$W200/'[1]资源-钻石'!$T200</f>
        <v>6.6366474703255491</v>
      </c>
      <c r="AL203" s="1">
        <f>AJ203/[18]实力验证!AJ203</f>
        <v>3.3996887765476171</v>
      </c>
      <c r="AM203" s="48">
        <v>197</v>
      </c>
      <c r="AN203" s="1">
        <f t="shared" si="30"/>
        <v>20.082908181820638</v>
      </c>
      <c r="AO203" s="1">
        <f t="shared" si="31"/>
        <v>20.082908181820638</v>
      </c>
      <c r="AP203" s="1">
        <f>'[1]资源-钻石'!$X200/'[1]资源-钻石'!$T200</f>
        <v>15.934047646342407</v>
      </c>
      <c r="AQ203" s="1">
        <f>AO203/[18]实力验证!AO203</f>
        <v>7.7552960805608979</v>
      </c>
    </row>
    <row r="204" spans="2:43" x14ac:dyDescent="0.15">
      <c r="B204" s="1">
        <v>198</v>
      </c>
      <c r="C204" s="1">
        <f>非r将兵属性验证!BK204</f>
        <v>12167862661.675789</v>
      </c>
      <c r="D204" s="1">
        <f>非r将兵属性验证!BU204</f>
        <v>12288404674.12612</v>
      </c>
      <c r="F204" s="1">
        <v>198</v>
      </c>
      <c r="G204" s="1">
        <f>小r将兵属性验证!BK204</f>
        <v>16074702459.701794</v>
      </c>
      <c r="H204" s="1">
        <f>小r将兵属性验证!BU204</f>
        <v>23176638580.894081</v>
      </c>
      <c r="J204" s="1">
        <v>198</v>
      </c>
      <c r="K204" s="1">
        <f>中r将兵属性验证!BK204</f>
        <v>25987627328.174728</v>
      </c>
      <c r="L204" s="1">
        <f>中r将兵属性验证!BU204</f>
        <v>42609153100.381157</v>
      </c>
      <c r="N204" s="1">
        <v>198</v>
      </c>
      <c r="O204" s="1">
        <f>大r将兵属性验证!BK204</f>
        <v>55820185633.22332</v>
      </c>
      <c r="P204" s="1">
        <f>大r将兵属性验证!BU204</f>
        <v>141740360981.45956</v>
      </c>
      <c r="R204" s="1">
        <v>198</v>
      </c>
      <c r="S204" s="1">
        <f>超r将兵属性验证!BK204</f>
        <v>86313220724.179749</v>
      </c>
      <c r="T204" s="1">
        <f>超r将兵属性验证!BU204</f>
        <v>402437077940.75079</v>
      </c>
      <c r="X204" s="48">
        <v>198</v>
      </c>
      <c r="Y204" s="1">
        <f t="shared" si="24"/>
        <v>1.604960417779504</v>
      </c>
      <c r="Z204" s="1">
        <f t="shared" si="25"/>
        <v>1.604960417779504</v>
      </c>
      <c r="AA204" s="1">
        <f>'[1]资源-钻石'!$U201/'[1]资源-钻石'!$T201</f>
        <v>1.4311310275673617</v>
      </c>
      <c r="AB204" s="1">
        <f>Z204/[18]实力验证!Z204</f>
        <v>1.2811684707782531</v>
      </c>
      <c r="AC204" s="48">
        <v>198</v>
      </c>
      <c r="AD204" s="1">
        <f t="shared" si="26"/>
        <v>2.8048753101474317</v>
      </c>
      <c r="AE204" s="1">
        <f t="shared" si="27"/>
        <v>2.8048753101474317</v>
      </c>
      <c r="AF204" s="1">
        <f>'[1]资源-钻石'!$V201/'[1]资源-钻石'!$T201</f>
        <v>2.451741353377606</v>
      </c>
      <c r="AG204" s="1">
        <f>AE204/[18]实力验证!AE204</f>
        <v>1.6548329512746125</v>
      </c>
      <c r="AH204" s="48">
        <v>198</v>
      </c>
      <c r="AI204" s="1">
        <f t="shared" si="28"/>
        <v>8.0781152700874728</v>
      </c>
      <c r="AJ204" s="1">
        <f t="shared" si="29"/>
        <v>8.0781152700874728</v>
      </c>
      <c r="AK204" s="1">
        <f>'[1]资源-钻石'!$W201/'[1]资源-钻石'!$T201</f>
        <v>6.6428935672264249</v>
      </c>
      <c r="AL204" s="1">
        <f>AJ204/[18]实力验证!AJ204</f>
        <v>3.4079614499062676</v>
      </c>
      <c r="AM204" s="48">
        <v>198</v>
      </c>
      <c r="AN204" s="1">
        <f t="shared" si="30"/>
        <v>19.984664542386703</v>
      </c>
      <c r="AO204" s="1">
        <f t="shared" si="31"/>
        <v>19.984664542386703</v>
      </c>
      <c r="AP204" s="1">
        <f>'[1]资源-钻石'!$X201/'[1]资源-钻石'!$T201</f>
        <v>15.951082456072065</v>
      </c>
      <c r="AQ204" s="1">
        <f>AO204/[18]实力验证!AO204</f>
        <v>7.761871509974906</v>
      </c>
    </row>
    <row r="205" spans="2:43" x14ac:dyDescent="0.15">
      <c r="B205" s="1">
        <v>199</v>
      </c>
      <c r="C205" s="1">
        <f>非r将兵属性验证!BK205</f>
        <v>12242688102.55262</v>
      </c>
      <c r="D205" s="1">
        <f>非r将兵属性验证!BU205</f>
        <v>12420128448.830736</v>
      </c>
      <c r="F205" s="1">
        <v>199</v>
      </c>
      <c r="G205" s="1">
        <f>小r将兵属性验证!BK205</f>
        <v>16177821650.136673</v>
      </c>
      <c r="H205" s="1">
        <f>小r将兵属性验证!BU205</f>
        <v>23365167568.524837</v>
      </c>
      <c r="J205" s="1">
        <v>199</v>
      </c>
      <c r="K205" s="1">
        <f>中r将兵属性验证!BK205</f>
        <v>26139634115.241524</v>
      </c>
      <c r="L205" s="1">
        <f>中r将兵属性验证!BU205</f>
        <v>42958595644.853607</v>
      </c>
      <c r="N205" s="1">
        <v>199</v>
      </c>
      <c r="O205" s="1">
        <f>大r将兵属性验证!BK205</f>
        <v>56104864958.675606</v>
      </c>
      <c r="P205" s="1">
        <f>大r将兵属性验证!BU205</f>
        <v>142911124694.71606</v>
      </c>
      <c r="R205" s="1">
        <v>199</v>
      </c>
      <c r="S205" s="1">
        <f>超r将兵属性验证!BK205</f>
        <v>86428277462.636261</v>
      </c>
      <c r="T205" s="1">
        <f>超r将兵属性验证!BU205</f>
        <v>404067457423.80518</v>
      </c>
      <c r="X205" s="48">
        <v>199</v>
      </c>
      <c r="Y205" s="1">
        <f t="shared" si="24"/>
        <v>1.6033444167366813</v>
      </c>
      <c r="Z205" s="1">
        <f t="shared" si="25"/>
        <v>1.6033444167366813</v>
      </c>
      <c r="AA205" s="1">
        <f>'[1]资源-钻石'!$U202/'[1]资源-钻石'!$T202</f>
        <v>1.4315174148364065</v>
      </c>
      <c r="AB205" s="1">
        <f>Z205/[18]实力验证!Z205</f>
        <v>1.2798164996934678</v>
      </c>
      <c r="AC205" s="48">
        <v>199</v>
      </c>
      <c r="AD205" s="1">
        <f t="shared" si="26"/>
        <v>2.8017168929644964</v>
      </c>
      <c r="AE205" s="1">
        <f t="shared" si="27"/>
        <v>2.8017168929644964</v>
      </c>
      <c r="AF205" s="1">
        <f>'[1]资源-钻石'!$V202/'[1]资源-钻石'!$T202</f>
        <v>2.4531903056365247</v>
      </c>
      <c r="AG205" s="1">
        <f>AE205/[18]实力验证!AE205</f>
        <v>1.6542744490922154</v>
      </c>
      <c r="AH205" s="48">
        <v>199</v>
      </c>
      <c r="AI205" s="1">
        <f t="shared" si="28"/>
        <v>8.0694753269057884</v>
      </c>
      <c r="AJ205" s="1">
        <f t="shared" si="29"/>
        <v>8.0694753269057884</v>
      </c>
      <c r="AK205" s="1">
        <f>'[1]资源-钻石'!$W202/'[1]资源-钻石'!$T202</f>
        <v>6.6490918630006872</v>
      </c>
      <c r="AL205" s="1">
        <f>AJ205/[18]实力验证!AJ205</f>
        <v>3.416974125070332</v>
      </c>
      <c r="AM205" s="48">
        <v>199</v>
      </c>
      <c r="AN205" s="1">
        <f t="shared" si="30"/>
        <v>19.888066468990914</v>
      </c>
      <c r="AO205" s="1">
        <f t="shared" si="31"/>
        <v>19.888066468990914</v>
      </c>
      <c r="AP205" s="1">
        <f>'[1]资源-钻石'!$X202/'[1]资源-钻石'!$T202</f>
        <v>15.96798689909278</v>
      </c>
      <c r="AQ205" s="1">
        <f>AO205/[18]实力验证!AO205</f>
        <v>7.768637772451604</v>
      </c>
    </row>
    <row r="206" spans="2:43" x14ac:dyDescent="0.15">
      <c r="B206" s="1">
        <v>200</v>
      </c>
      <c r="C206" s="1">
        <f>非r将兵属性验证!BK206</f>
        <v>12317513543.429453</v>
      </c>
      <c r="D206" s="1">
        <f>非r将兵属性验证!BU206</f>
        <v>12551852223.535351</v>
      </c>
      <c r="F206" s="1">
        <v>200</v>
      </c>
      <c r="G206" s="1">
        <f>小r将兵属性验证!BK206</f>
        <v>16280940840.571552</v>
      </c>
      <c r="H206" s="1">
        <f>小r将兵属性验证!BU206</f>
        <v>23553696556.155594</v>
      </c>
      <c r="J206" s="1">
        <v>200</v>
      </c>
      <c r="K206" s="1">
        <f>中r将兵属性验证!BK206</f>
        <v>26291640902.308315</v>
      </c>
      <c r="L206" s="1">
        <f>中r将兵属性验证!BU206</f>
        <v>43308038189.326057</v>
      </c>
      <c r="N206" s="1">
        <v>200</v>
      </c>
      <c r="O206" s="1">
        <f>大r将兵属性验证!BK206</f>
        <v>56397579234.599876</v>
      </c>
      <c r="P206" s="1">
        <f>大r将兵属性验证!BU206</f>
        <v>144181845958.05731</v>
      </c>
      <c r="R206" s="1">
        <v>200</v>
      </c>
      <c r="S206" s="1">
        <f>超r将兵属性验证!BK206</f>
        <v>86543334201.092758</v>
      </c>
      <c r="T206" s="1">
        <f>超r将兵属性验证!BU206</f>
        <v>405697836906.8595</v>
      </c>
      <c r="X206" s="48">
        <v>200</v>
      </c>
      <c r="Y206" s="1">
        <f t="shared" si="24"/>
        <v>1.6017552586580812</v>
      </c>
      <c r="Z206" s="1">
        <f t="shared" si="25"/>
        <v>1.6017552586580812</v>
      </c>
      <c r="AA206" s="1">
        <f>'[1]资源-钻石'!$U203/'[1]资源-钻石'!$T203</f>
        <v>1.4319008563711229</v>
      </c>
      <c r="AB206" s="1">
        <f>Z206/[18]实力验证!Z206</f>
        <v>1.2784868066037594</v>
      </c>
      <c r="AC206" s="48">
        <v>200</v>
      </c>
      <c r="AD206" s="1">
        <f t="shared" si="26"/>
        <v>2.7986109394107279</v>
      </c>
      <c r="AE206" s="1">
        <f t="shared" si="27"/>
        <v>2.7986109394107279</v>
      </c>
      <c r="AF206" s="1">
        <f>'[1]资源-钻石'!$V203/'[1]资源-钻石'!$T203</f>
        <v>2.4546282113917113</v>
      </c>
      <c r="AG206" s="1">
        <f>AE206/[18]实力验证!AE206</f>
        <v>1.653730840229404</v>
      </c>
      <c r="AH206" s="48">
        <v>200</v>
      </c>
      <c r="AI206" s="1">
        <f t="shared" si="28"/>
        <v>8.065321290143098</v>
      </c>
      <c r="AJ206" s="1">
        <f t="shared" si="29"/>
        <v>8.065321290143098</v>
      </c>
      <c r="AK206" s="1">
        <f>'[1]资源-钻石'!$W203/'[1]资源-钻石'!$T203</f>
        <v>6.655242904286764</v>
      </c>
      <c r="AL206" s="1">
        <f>AJ206/[18]实力验证!AJ206</f>
        <v>3.4292851778474205</v>
      </c>
      <c r="AM206" s="48">
        <v>200</v>
      </c>
      <c r="AN206" s="1">
        <f t="shared" si="30"/>
        <v>19.793072960542496</v>
      </c>
      <c r="AO206" s="1">
        <f t="shared" si="31"/>
        <v>19.793072960542496</v>
      </c>
      <c r="AP206" s="1">
        <f>'[1]资源-钻石'!$X203/'[1]资源-钻石'!$T203</f>
        <v>15.984762466236626</v>
      </c>
      <c r="AQ206" s="1">
        <f>AO206/[18]实力验证!AO206</f>
        <v>7.7755899686470062</v>
      </c>
    </row>
    <row r="207" spans="2:43" x14ac:dyDescent="0.15">
      <c r="B207" s="1">
        <v>201</v>
      </c>
      <c r="C207" s="1">
        <f>非r将兵属性验证!BK207</f>
        <v>12392338984.306286</v>
      </c>
      <c r="D207" s="1">
        <f>非r将兵属性验证!BU207</f>
        <v>12683575998.239967</v>
      </c>
      <c r="F207" s="1">
        <v>201</v>
      </c>
      <c r="G207" s="1">
        <f>小r将兵属性验证!BK207</f>
        <v>16384060031.006432</v>
      </c>
      <c r="H207" s="1">
        <f>小r将兵属性验证!BU207</f>
        <v>23742225543.786346</v>
      </c>
      <c r="J207" s="1">
        <v>201</v>
      </c>
      <c r="K207" s="1">
        <f>中r将兵属性验证!BK207</f>
        <v>26443647689.375107</v>
      </c>
      <c r="L207" s="1">
        <f>中r将兵属性验证!BU207</f>
        <v>43657480733.798508</v>
      </c>
      <c r="N207" s="1">
        <v>201</v>
      </c>
      <c r="O207" s="1">
        <f>大r将兵属性验证!BK207</f>
        <v>56695527994.975098</v>
      </c>
      <c r="P207" s="1">
        <f>大r将兵属性验证!BU207</f>
        <v>145517686010.05777</v>
      </c>
      <c r="R207" s="1">
        <v>201</v>
      </c>
      <c r="S207" s="1">
        <f>超r将兵属性验证!BK207</f>
        <v>86658390939.549271</v>
      </c>
      <c r="T207" s="1">
        <f>超r将兵属性验证!BU207</f>
        <v>407328216389.91382</v>
      </c>
      <c r="X207" s="48">
        <v>201</v>
      </c>
      <c r="Y207" s="1">
        <f t="shared" si="24"/>
        <v>1.6001922802307365</v>
      </c>
      <c r="Z207" s="1">
        <f t="shared" si="25"/>
        <v>1.6001922802307365</v>
      </c>
      <c r="AA207" s="1">
        <f>'[1]资源-钻石'!$U204/'[1]资源-钻石'!$T204</f>
        <v>1.4322813857300669</v>
      </c>
      <c r="AB207" s="1">
        <f>Z207/[18]实力验证!Z207</f>
        <v>1.2771788441149019</v>
      </c>
      <c r="AC207" s="48">
        <v>201</v>
      </c>
      <c r="AD207" s="1">
        <f t="shared" si="26"/>
        <v>2.795556153064267</v>
      </c>
      <c r="AE207" s="1">
        <f t="shared" si="27"/>
        <v>2.795556153064267</v>
      </c>
      <c r="AF207" s="1">
        <f>'[1]资源-钻石'!$V204/'[1]资源-钻石'!$T204</f>
        <v>2.4560551964877515</v>
      </c>
      <c r="AG207" s="1">
        <f>AE207/[18]实力验证!AE207</f>
        <v>1.6532016726916214</v>
      </c>
      <c r="AH207" s="48">
        <v>201</v>
      </c>
      <c r="AI207" s="1">
        <f t="shared" si="28"/>
        <v>8.0640412980256393</v>
      </c>
      <c r="AJ207" s="1">
        <f t="shared" si="29"/>
        <v>8.0640412980256393</v>
      </c>
      <c r="AK207" s="1">
        <f>'[1]资源-钻石'!$W204/'[1]资源-钻石'!$T204</f>
        <v>6.6613472294198237</v>
      </c>
      <c r="AL207" s="1">
        <f>AJ207/[18]实力验证!AJ207</f>
        <v>3.4427601462213349</v>
      </c>
      <c r="AM207" s="48">
        <v>201</v>
      </c>
      <c r="AN207" s="1">
        <f t="shared" si="30"/>
        <v>19.699644366847458</v>
      </c>
      <c r="AO207" s="1">
        <f t="shared" si="31"/>
        <v>19.699644366847458</v>
      </c>
      <c r="AP207" s="1">
        <f>'[1]资源-钻石'!$X204/'[1]资源-钻石'!$T204</f>
        <v>16.001410625690429</v>
      </c>
      <c r="AQ207" s="1">
        <f>AO207/[18]实力验证!AO207</f>
        <v>7.7827233607323896</v>
      </c>
    </row>
    <row r="208" spans="2:43" x14ac:dyDescent="0.15">
      <c r="B208" s="1">
        <v>202</v>
      </c>
      <c r="C208" s="1">
        <f>非r将兵属性验证!BK208</f>
        <v>12467164425.183117</v>
      </c>
      <c r="D208" s="1">
        <f>非r将兵属性验证!BU208</f>
        <v>12815299772.944584</v>
      </c>
      <c r="F208" s="1">
        <v>202</v>
      </c>
      <c r="G208" s="1">
        <f>小r将兵属性验证!BK208</f>
        <v>16487179221.441311</v>
      </c>
      <c r="H208" s="1">
        <f>小r将兵属性验证!BU208</f>
        <v>23930754531.417103</v>
      </c>
      <c r="J208" s="1">
        <v>202</v>
      </c>
      <c r="K208" s="1">
        <f>中r将兵属性验证!BK208</f>
        <v>26595654476.441898</v>
      </c>
      <c r="L208" s="1">
        <f>中r将兵属性验证!BU208</f>
        <v>44006923278.270958</v>
      </c>
      <c r="N208" s="1">
        <v>202</v>
      </c>
      <c r="O208" s="1">
        <f>大r将兵属性验证!BK208</f>
        <v>56993476755.350311</v>
      </c>
      <c r="P208" s="1">
        <f>大r将兵属性验证!BU208</f>
        <v>146853526062.05823</v>
      </c>
      <c r="R208" s="1">
        <v>202</v>
      </c>
      <c r="S208" s="1">
        <f>超r将兵属性验证!BK208</f>
        <v>86773447678.005783</v>
      </c>
      <c r="T208" s="1">
        <f>超r将兵属性验证!BU208</f>
        <v>408958595872.96814</v>
      </c>
      <c r="X208" s="48">
        <v>202</v>
      </c>
      <c r="Y208" s="1">
        <f t="shared" si="24"/>
        <v>1.5986548398178519</v>
      </c>
      <c r="Z208" s="1">
        <f t="shared" si="25"/>
        <v>1.5986548398178519</v>
      </c>
      <c r="AA208" s="1">
        <f>'[1]资源-钻石'!$U205/'[1]资源-钻石'!$T205</f>
        <v>1.4326590359639793</v>
      </c>
      <c r="AB208" s="1">
        <f>Z208/[18]实力验证!Z208</f>
        <v>1.275892082649033</v>
      </c>
      <c r="AC208" s="48">
        <v>202</v>
      </c>
      <c r="AD208" s="1">
        <f t="shared" si="26"/>
        <v>2.7925512798685719</v>
      </c>
      <c r="AE208" s="1">
        <f t="shared" si="27"/>
        <v>2.7925512798685719</v>
      </c>
      <c r="AF208" s="1">
        <f>'[1]资源-钻石'!$V205/'[1]资源-钻石'!$T205</f>
        <v>2.457471384864923</v>
      </c>
      <c r="AG208" s="1">
        <f>AE208/[18]实力验证!AE208</f>
        <v>1.6526865109204945</v>
      </c>
      <c r="AH208" s="48">
        <v>202</v>
      </c>
      <c r="AI208" s="1">
        <f t="shared" si="28"/>
        <v>8.062782220116997</v>
      </c>
      <c r="AJ208" s="1">
        <f t="shared" si="29"/>
        <v>8.062782220116997</v>
      </c>
      <c r="AK208" s="1">
        <f>'[1]资源-钻石'!$W205/'[1]资源-钻石'!$T205</f>
        <v>6.6674053685888364</v>
      </c>
      <c r="AL208" s="1">
        <f>AJ208/[18]实力验证!AJ208</f>
        <v>3.4561912718634282</v>
      </c>
      <c r="AM208" s="48">
        <v>202</v>
      </c>
      <c r="AN208" s="1">
        <f t="shared" si="30"/>
        <v>19.607742333426721</v>
      </c>
      <c r="AO208" s="1">
        <f t="shared" si="31"/>
        <v>19.607742333426721</v>
      </c>
      <c r="AP208" s="1">
        <f>'[1]资源-钻石'!$X205/'[1]资源-钻石'!$T205</f>
        <v>16.017932823424097</v>
      </c>
      <c r="AQ208" s="1">
        <f>AO208/[18]实力验证!AO208</f>
        <v>7.7900333657965808</v>
      </c>
    </row>
    <row r="209" spans="2:43" x14ac:dyDescent="0.15">
      <c r="B209" s="1">
        <v>203</v>
      </c>
      <c r="C209" s="1">
        <f>非r将兵属性验证!BK209</f>
        <v>12541989866.05995</v>
      </c>
      <c r="D209" s="1">
        <f>非r将兵属性验证!BU209</f>
        <v>12947023547.649199</v>
      </c>
      <c r="F209" s="1">
        <v>203</v>
      </c>
      <c r="G209" s="1">
        <f>小r将兵属性验证!BK209</f>
        <v>16590298411.87619</v>
      </c>
      <c r="H209" s="1">
        <f>小r将兵属性验证!BU209</f>
        <v>24119283519.047859</v>
      </c>
      <c r="J209" s="1">
        <v>203</v>
      </c>
      <c r="K209" s="1">
        <f>中r将兵属性验证!BK209</f>
        <v>26747661263.50869</v>
      </c>
      <c r="L209" s="1">
        <f>中r将兵属性验证!BU209</f>
        <v>44356365822.743401</v>
      </c>
      <c r="N209" s="1">
        <v>203</v>
      </c>
      <c r="O209" s="1">
        <f>大r将兵属性验证!BK209</f>
        <v>57291425515.725525</v>
      </c>
      <c r="P209" s="1">
        <f>大r将兵属性验证!BU209</f>
        <v>148189366114.05869</v>
      </c>
      <c r="R209" s="1">
        <v>203</v>
      </c>
      <c r="S209" s="1">
        <f>超r将兵属性验证!BK209</f>
        <v>86888504416.46228</v>
      </c>
      <c r="T209" s="1">
        <f>超r将兵属性验证!BU209</f>
        <v>410588975356.02246</v>
      </c>
      <c r="X209" s="48">
        <v>203</v>
      </c>
      <c r="Y209" s="1">
        <f t="shared" si="24"/>
        <v>1.5971423165805463</v>
      </c>
      <c r="Z209" s="1">
        <f t="shared" si="25"/>
        <v>1.5971423165805463</v>
      </c>
      <c r="AA209" s="1">
        <f>'[1]资源-钻石'!$U206/'[1]资源-钻石'!$T206</f>
        <v>1.4330338396253552</v>
      </c>
      <c r="AB209" s="1">
        <f>Z209/[18]实力验证!Z209</f>
        <v>1.2746260097248419</v>
      </c>
      <c r="AC209" s="48">
        <v>203</v>
      </c>
      <c r="AD209" s="1">
        <f t="shared" si="26"/>
        <v>2.7895951064158928</v>
      </c>
      <c r="AE209" s="1">
        <f t="shared" si="27"/>
        <v>2.7895951064158928</v>
      </c>
      <c r="AF209" s="1">
        <f>'[1]资源-钻石'!$V206/'[1]资源-钻石'!$T206</f>
        <v>2.4588768985950828</v>
      </c>
      <c r="AG209" s="1">
        <f>AE209/[18]实力验证!AE209</f>
        <v>1.6521849350867908</v>
      </c>
      <c r="AH209" s="48">
        <v>203</v>
      </c>
      <c r="AI209" s="1">
        <f t="shared" si="28"/>
        <v>8.061543547984769</v>
      </c>
      <c r="AJ209" s="1">
        <f t="shared" si="29"/>
        <v>8.061543547984769</v>
      </c>
      <c r="AK209" s="1">
        <f>'[1]资源-钻石'!$W206/'[1]资源-钻石'!$T206</f>
        <v>6.6734178439900749</v>
      </c>
      <c r="AL209" s="1">
        <f>AJ209/[18]实力验证!AJ209</f>
        <v>3.4695787170804167</v>
      </c>
      <c r="AM209" s="48">
        <v>203</v>
      </c>
      <c r="AN209" s="1">
        <f t="shared" si="30"/>
        <v>19.517329749017229</v>
      </c>
      <c r="AO209" s="1">
        <f t="shared" si="31"/>
        <v>19.517329749017229</v>
      </c>
      <c r="AP209" s="1">
        <f>'[1]资源-钻石'!$X206/'[1]资源-钻石'!$T206</f>
        <v>16.034330483609292</v>
      </c>
      <c r="AQ209" s="1">
        <f>AO209/[18]实力验证!AO209</f>
        <v>7.7975155495690549</v>
      </c>
    </row>
    <row r="210" spans="2:43" x14ac:dyDescent="0.15">
      <c r="B210" s="1">
        <v>204</v>
      </c>
      <c r="C210" s="1">
        <f>非r将兵属性验证!BK210</f>
        <v>12616815306.936783</v>
      </c>
      <c r="D210" s="1">
        <f>非r将兵属性验证!BU210</f>
        <v>13078747322.353815</v>
      </c>
      <c r="F210" s="1">
        <v>204</v>
      </c>
      <c r="G210" s="1">
        <f>小r将兵属性验证!BK210</f>
        <v>16693417602.311071</v>
      </c>
      <c r="H210" s="1">
        <f>小r将兵属性验证!BU210</f>
        <v>24307812506.678612</v>
      </c>
      <c r="J210" s="1">
        <v>204</v>
      </c>
      <c r="K210" s="1">
        <f>中r将兵属性验证!BK210</f>
        <v>26899668050.575481</v>
      </c>
      <c r="L210" s="1">
        <f>中r将兵属性验证!BU210</f>
        <v>44705808367.215851</v>
      </c>
      <c r="N210" s="1">
        <v>204</v>
      </c>
      <c r="O210" s="1">
        <f>大r将兵属性验证!BK210</f>
        <v>57589374276.100746</v>
      </c>
      <c r="P210" s="1">
        <f>大r将兵属性验证!BU210</f>
        <v>149525206166.05914</v>
      </c>
      <c r="R210" s="1">
        <v>204</v>
      </c>
      <c r="S210" s="1">
        <f>超r将兵属性验证!BK210</f>
        <v>87003561154.918793</v>
      </c>
      <c r="T210" s="1">
        <f>超r将兵属性验证!BU210</f>
        <v>412219354839.07678</v>
      </c>
      <c r="X210" s="48">
        <v>204</v>
      </c>
      <c r="Y210" s="1">
        <f t="shared" si="24"/>
        <v>1.5956541096419514</v>
      </c>
      <c r="Z210" s="1">
        <f t="shared" si="25"/>
        <v>1.5956541096419514</v>
      </c>
      <c r="AA210" s="1">
        <f>'[1]资源-钻石'!$U207/'[1]资源-钻石'!$T207</f>
        <v>1.4334058287777975</v>
      </c>
      <c r="AB210" s="1">
        <f>Z210/[18]实力验证!Z210</f>
        <v>1.2733801292723959</v>
      </c>
      <c r="AC210" s="48">
        <v>204</v>
      </c>
      <c r="AD210" s="1">
        <f t="shared" si="26"/>
        <v>2.7866864583135311</v>
      </c>
      <c r="AE210" s="1">
        <f t="shared" si="27"/>
        <v>2.7866864583135311</v>
      </c>
      <c r="AF210" s="1">
        <f>'[1]资源-钻石'!$V207/'[1]资源-钻石'!$T207</f>
        <v>2.4602718579167413</v>
      </c>
      <c r="AG210" s="1">
        <f>AE210/[18]实力验证!AE210</f>
        <v>1.6516965404186819</v>
      </c>
      <c r="AH210" s="48">
        <v>204</v>
      </c>
      <c r="AI210" s="1">
        <f t="shared" si="28"/>
        <v>8.06032478954433</v>
      </c>
      <c r="AJ210" s="1">
        <f t="shared" si="29"/>
        <v>8.06032478954433</v>
      </c>
      <c r="AK210" s="1">
        <f>'[1]资源-钻石'!$W207/'[1]资源-钻石'!$T207</f>
        <v>6.6793851699771691</v>
      </c>
      <c r="AL210" s="1">
        <f>AJ210/[18]实力验证!AJ210</f>
        <v>3.4829226451231183</v>
      </c>
      <c r="AM210" s="48">
        <v>204</v>
      </c>
      <c r="AN210" s="1">
        <f t="shared" si="30"/>
        <v>19.428370695605125</v>
      </c>
      <c r="AO210" s="1">
        <f t="shared" si="31"/>
        <v>19.428370695605125</v>
      </c>
      <c r="AP210" s="1">
        <f>'[1]资源-钻石'!$X207/'[1]资源-钻石'!$T207</f>
        <v>16.050605009028644</v>
      </c>
      <c r="AQ210" s="1">
        <f>AO210/[18]实力验证!AO210</f>
        <v>7.8051656204457522</v>
      </c>
    </row>
    <row r="211" spans="2:43" x14ac:dyDescent="0.15">
      <c r="B211" s="1">
        <v>205</v>
      </c>
      <c r="C211" s="1">
        <f>非r将兵属性验证!BK211</f>
        <v>12691640747.813614</v>
      </c>
      <c r="D211" s="1">
        <f>非r将兵属性验证!BU211</f>
        <v>13210471097.05843</v>
      </c>
      <c r="F211" s="1">
        <v>205</v>
      </c>
      <c r="G211" s="1">
        <f>小r将兵属性验证!BK211</f>
        <v>16796536792.745951</v>
      </c>
      <c r="H211" s="1">
        <f>小r将兵属性验证!BU211</f>
        <v>24496341494.309368</v>
      </c>
      <c r="J211" s="1">
        <v>205</v>
      </c>
      <c r="K211" s="1">
        <f>中r将兵属性验证!BK211</f>
        <v>27051674837.642273</v>
      </c>
      <c r="L211" s="1">
        <f>中r将兵属性验证!BU211</f>
        <v>45055250911.688301</v>
      </c>
      <c r="N211" s="1">
        <v>205</v>
      </c>
      <c r="O211" s="1">
        <f>大r将兵属性验证!BK211</f>
        <v>57887323036.47596</v>
      </c>
      <c r="P211" s="1">
        <f>大r将兵属性验证!BU211</f>
        <v>150861046218.0596</v>
      </c>
      <c r="R211" s="1">
        <v>205</v>
      </c>
      <c r="S211" s="1">
        <f>超r将兵属性验证!BK211</f>
        <v>87118617893.375305</v>
      </c>
      <c r="T211" s="1">
        <f>超r将兵属性验证!BU211</f>
        <v>413849734322.1311</v>
      </c>
      <c r="X211" s="48">
        <v>205</v>
      </c>
      <c r="Y211" s="1">
        <f t="shared" si="24"/>
        <v>1.5941896372913027</v>
      </c>
      <c r="Z211" s="1">
        <f t="shared" si="25"/>
        <v>1.5941896372913027</v>
      </c>
      <c r="AA211" s="1">
        <f>'[1]资源-钻石'!$U208/'[1]资源-钻石'!$T208</f>
        <v>1.4337750350051608</v>
      </c>
      <c r="AB211" s="1">
        <f>Z211/[18]实力验证!Z211</f>
        <v>1.2721539609806851</v>
      </c>
      <c r="AC211" s="48">
        <v>205</v>
      </c>
      <c r="AD211" s="1">
        <f t="shared" si="26"/>
        <v>2.7838241986282632</v>
      </c>
      <c r="AE211" s="1">
        <f t="shared" si="27"/>
        <v>2.7838241986282632</v>
      </c>
      <c r="AF211" s="1">
        <f>'[1]资源-钻石'!$V208/'[1]资源-钻石'!$T208</f>
        <v>2.461656381269353</v>
      </c>
      <c r="AG211" s="1">
        <f>AE211/[18]实力验证!AE211</f>
        <v>1.6512209365633059</v>
      </c>
      <c r="AH211" s="48">
        <v>205</v>
      </c>
      <c r="AI211" s="1">
        <f t="shared" si="28"/>
        <v>8.059125468407025</v>
      </c>
      <c r="AJ211" s="1">
        <f t="shared" si="29"/>
        <v>8.059125468407025</v>
      </c>
      <c r="AK211" s="1">
        <f>'[1]资源-钻石'!$W208/'[1]资源-钻石'!$T208</f>
        <v>6.6853078532077852</v>
      </c>
      <c r="AL211" s="1">
        <f>AJ211/[18]实力验证!AJ211</f>
        <v>3.4962232200963586</v>
      </c>
      <c r="AM211" s="48">
        <v>205</v>
      </c>
      <c r="AN211" s="1">
        <f t="shared" si="30"/>
        <v>19.340830400849548</v>
      </c>
      <c r="AO211" s="1">
        <f t="shared" si="31"/>
        <v>19.340830400849548</v>
      </c>
      <c r="AP211" s="1">
        <f>'[1]资源-钻石'!$X208/'[1]资源-钻石'!$T208</f>
        <v>16.066757781475776</v>
      </c>
      <c r="AQ211" s="1">
        <f>AO211/[18]实力验证!AO211</f>
        <v>7.812979423800722</v>
      </c>
    </row>
    <row r="212" spans="2:43" x14ac:dyDescent="0.15">
      <c r="B212" s="1">
        <v>206</v>
      </c>
      <c r="C212" s="1">
        <f>非r将兵属性验证!BK212</f>
        <v>12766466188.690447</v>
      </c>
      <c r="D212" s="1">
        <f>非r将兵属性验证!BU212</f>
        <v>13342194871.763046</v>
      </c>
      <c r="F212" s="1">
        <v>206</v>
      </c>
      <c r="G212" s="1">
        <f>小r将兵属性验证!BK212</f>
        <v>16899655983.18083</v>
      </c>
      <c r="H212" s="1">
        <f>小r将兵属性验证!BU212</f>
        <v>24684870481.940125</v>
      </c>
      <c r="J212" s="1">
        <v>206</v>
      </c>
      <c r="K212" s="1">
        <f>中r将兵属性验证!BK212</f>
        <v>27203681624.709064</v>
      </c>
      <c r="L212" s="1">
        <f>中r将兵属性验证!BU212</f>
        <v>45404693456.160751</v>
      </c>
      <c r="N212" s="1">
        <v>206</v>
      </c>
      <c r="O212" s="1">
        <f>大r将兵属性验证!BK212</f>
        <v>58185271796.851181</v>
      </c>
      <c r="P212" s="1">
        <f>大r将兵属性验证!BU212</f>
        <v>152196886270.06006</v>
      </c>
      <c r="R212" s="1">
        <v>206</v>
      </c>
      <c r="S212" s="1">
        <f>超r将兵属性验证!BK212</f>
        <v>87233674631.831802</v>
      </c>
      <c r="T212" s="1">
        <f>超r将兵属性验证!BU212</f>
        <v>415480113805.18542</v>
      </c>
      <c r="X212" s="48">
        <v>206</v>
      </c>
      <c r="Y212" s="1">
        <f t="shared" si="24"/>
        <v>1.5927483362258126</v>
      </c>
      <c r="Z212" s="1">
        <f t="shared" si="25"/>
        <v>1.5927483362258126</v>
      </c>
      <c r="AA212" s="1">
        <f>'[1]资源-钻石'!$U209/'[1]资源-钻石'!$T209</f>
        <v>1.43414148942049</v>
      </c>
      <c r="AB212" s="1">
        <f>Z212/[18]实力验证!Z212</f>
        <v>1.2709470396760751</v>
      </c>
      <c r="AC212" s="48">
        <v>206</v>
      </c>
      <c r="AD212" s="1">
        <f t="shared" si="26"/>
        <v>2.7810072264046104</v>
      </c>
      <c r="AE212" s="1">
        <f t="shared" si="27"/>
        <v>2.7810072264046104</v>
      </c>
      <c r="AF212" s="1">
        <f>'[1]资源-钻石'!$V209/'[1]资源-钻石'!$T209</f>
        <v>2.4630305853268371</v>
      </c>
      <c r="AG212" s="1">
        <f>AE212/[18]实力验证!AE212</f>
        <v>1.650757746979753</v>
      </c>
      <c r="AH212" s="48">
        <v>206</v>
      </c>
      <c r="AI212" s="1">
        <f t="shared" si="28"/>
        <v>8.0579451232593016</v>
      </c>
      <c r="AJ212" s="1">
        <f t="shared" si="29"/>
        <v>8.0579451232593016</v>
      </c>
      <c r="AK212" s="1">
        <f>'[1]资源-钻石'!$W209/'[1]资源-钻石'!$T209</f>
        <v>6.6911863927870243</v>
      </c>
      <c r="AL212" s="1">
        <f>AJ212/[18]实力验证!AJ212</f>
        <v>3.5094806068736788</v>
      </c>
      <c r="AM212" s="48">
        <v>206</v>
      </c>
      <c r="AN212" s="1">
        <f t="shared" si="30"/>
        <v>19.254675192764765</v>
      </c>
      <c r="AO212" s="1">
        <f t="shared" si="31"/>
        <v>19.254675192764765</v>
      </c>
      <c r="AP212" s="1">
        <f>'[1]资源-钻石'!$X209/'[1]资源-钻石'!$T209</f>
        <v>16.082790162146427</v>
      </c>
      <c r="AQ212" s="1">
        <f>AO212/[18]实力验证!AO212</f>
        <v>7.8209529365678137</v>
      </c>
    </row>
    <row r="213" spans="2:43" x14ac:dyDescent="0.15">
      <c r="B213" s="1">
        <v>207</v>
      </c>
      <c r="C213" s="1">
        <f>非r将兵属性验证!BK213</f>
        <v>12840886083.000792</v>
      </c>
      <c r="D213" s="1">
        <f>非r将兵属性验证!BU213</f>
        <v>13472705790.044741</v>
      </c>
      <c r="F213" s="1">
        <v>207</v>
      </c>
      <c r="G213" s="1">
        <f>小r将兵属性验证!BK213</f>
        <v>17002994505.273796</v>
      </c>
      <c r="H213" s="1">
        <f>小r将兵属性验证!BU213</f>
        <v>24893948624.462204</v>
      </c>
      <c r="J213" s="1">
        <v>207</v>
      </c>
      <c r="K213" s="1">
        <f>中r将兵属性验证!BK213</f>
        <v>27352151600.520657</v>
      </c>
      <c r="L213" s="1">
        <f>中r将兵属性验证!BU213</f>
        <v>45771144181.311241</v>
      </c>
      <c r="N213" s="1">
        <v>207</v>
      </c>
      <c r="O213" s="1">
        <f>大r将兵属性验证!BK213</f>
        <v>58483220557.226395</v>
      </c>
      <c r="P213" s="1">
        <f>大r将兵属性验证!BU213</f>
        <v>153532726322.06052</v>
      </c>
      <c r="R213" s="1">
        <v>207</v>
      </c>
      <c r="S213" s="1">
        <f>超r将兵属性验证!BK213</f>
        <v>87346858552.781815</v>
      </c>
      <c r="T213" s="1">
        <f>超r将兵属性验证!BU213</f>
        <v>417095184130.66205</v>
      </c>
      <c r="X213" s="15">
        <v>207</v>
      </c>
      <c r="Y213" s="1">
        <f t="shared" si="24"/>
        <v>1.592216803083176</v>
      </c>
      <c r="Z213" s="1">
        <f t="shared" si="25"/>
        <v>1.592216803083176</v>
      </c>
      <c r="AA213" s="1">
        <f>'[1]资源-钻石'!$U210/'[1]资源-钻石'!$T210</f>
        <v>1.4345052226747617</v>
      </c>
      <c r="AB213" s="1">
        <f>Z213/[18]实力验证!Z213</f>
        <v>1.2704167612327149</v>
      </c>
      <c r="AC213" s="15">
        <v>207</v>
      </c>
      <c r="AD213" s="1">
        <f t="shared" si="26"/>
        <v>2.7789173038263972</v>
      </c>
      <c r="AE213" s="1">
        <f t="shared" si="27"/>
        <v>2.7789173038263972</v>
      </c>
      <c r="AF213" s="1">
        <f>'[1]资源-钻石'!$V210/'[1]资源-钻石'!$T210</f>
        <v>2.4643945850303561</v>
      </c>
      <c r="AG213" s="1">
        <f>AE213/[18]实力验证!AE213</f>
        <v>1.6508855206291564</v>
      </c>
      <c r="AH213" s="15">
        <v>207</v>
      </c>
      <c r="AI213" s="1">
        <f t="shared" si="28"/>
        <v>8.0572788352952518</v>
      </c>
      <c r="AJ213" s="1">
        <f t="shared" si="29"/>
        <v>8.0572788352952518</v>
      </c>
      <c r="AK213" s="1">
        <f>'[1]资源-钻石'!$W210/'[1]资源-钻石'!$T210</f>
        <v>6.6970212804076317</v>
      </c>
      <c r="AL213" s="1">
        <f>AJ213/[18]实力验证!AJ213</f>
        <v>3.5229135479579989</v>
      </c>
      <c r="AM213" s="15">
        <v>207</v>
      </c>
      <c r="AN213" s="1">
        <f t="shared" si="30"/>
        <v>19.170398519412004</v>
      </c>
      <c r="AO213" s="1">
        <f t="shared" si="31"/>
        <v>19.170398519412004</v>
      </c>
      <c r="AP213" s="1">
        <f>'[1]资源-钻石'!$X210/'[1]资源-钻石'!$T210</f>
        <v>16.098703492020814</v>
      </c>
      <c r="AQ213" s="1">
        <f>AO213/[18]实力验证!AO213</f>
        <v>7.8293013661265149</v>
      </c>
    </row>
    <row r="214" spans="2:43" x14ac:dyDescent="0.15">
      <c r="B214" s="1">
        <v>208</v>
      </c>
      <c r="C214" s="1">
        <f>非r将兵属性验证!BK214</f>
        <v>12909313531.298624</v>
      </c>
      <c r="D214" s="1">
        <f>非r将兵属性验证!BU214</f>
        <v>13585295272.822126</v>
      </c>
      <c r="F214" s="1">
        <v>208</v>
      </c>
      <c r="G214" s="1">
        <f>小r将兵属性验证!BK214</f>
        <v>17106351795.504623</v>
      </c>
      <c r="H214" s="1">
        <f>小r将兵属性验证!BU214</f>
        <v>25104785151.411293</v>
      </c>
      <c r="J214" s="1">
        <v>208</v>
      </c>
      <c r="K214" s="1">
        <f>中r将兵属性验证!BK214</f>
        <v>27498475615.692841</v>
      </c>
      <c r="L214" s="1">
        <f>中r将兵属性验证!BU214</f>
        <v>46147914622.06131</v>
      </c>
      <c r="N214" s="1">
        <v>208</v>
      </c>
      <c r="O214" s="1">
        <f>大r将兵属性验证!BK214</f>
        <v>58781169317.601608</v>
      </c>
      <c r="P214" s="1">
        <f>大r将兵属性验证!BU214</f>
        <v>154868566374.06097</v>
      </c>
      <c r="R214" s="1">
        <v>208</v>
      </c>
      <c r="S214" s="1">
        <f>超r将兵属性验证!BK214</f>
        <v>87448536798.243988</v>
      </c>
      <c r="T214" s="1">
        <f>超r将兵属性验证!BU214</f>
        <v>418616202473.78046</v>
      </c>
      <c r="X214" s="15">
        <v>208</v>
      </c>
      <c r="Y214" s="1">
        <f t="shared" si="24"/>
        <v>1.5931972145348585</v>
      </c>
      <c r="Z214" s="1">
        <f t="shared" si="25"/>
        <v>1.5931972145348585</v>
      </c>
      <c r="AA214" s="1">
        <f>'[1]资源-钻石'!$U211/'[1]资源-钻石'!$T211</f>
        <v>1.4348662649654293</v>
      </c>
      <c r="AB214" s="1">
        <f>Z214/[18]实力验证!Z214</f>
        <v>1.2710998593222287</v>
      </c>
      <c r="AC214" s="15">
        <v>208</v>
      </c>
      <c r="AD214" s="1">
        <f t="shared" si="26"/>
        <v>2.7796745663328988</v>
      </c>
      <c r="AE214" s="1">
        <f t="shared" si="27"/>
        <v>2.7796745663328988</v>
      </c>
      <c r="AF214" s="1">
        <f>'[1]资源-钻石'!$V211/'[1]资源-钻石'!$T211</f>
        <v>2.4657484936203597</v>
      </c>
      <c r="AG214" s="1">
        <f>AE214/[18]实力验证!AE214</f>
        <v>1.6528085202353298</v>
      </c>
      <c r="AH214" s="15">
        <v>208</v>
      </c>
      <c r="AI214" s="1">
        <f t="shared" si="28"/>
        <v>8.0638947067009834</v>
      </c>
      <c r="AJ214" s="1">
        <f t="shared" si="29"/>
        <v>8.0638947067009834</v>
      </c>
      <c r="AK214" s="1">
        <f>'[1]资源-钻石'!$W211/'[1]资源-钻石'!$T211</f>
        <v>6.7028130004870929</v>
      </c>
      <c r="AL214" s="1">
        <f>AJ214/[18]实力验证!AJ214</f>
        <v>3.5395220096220132</v>
      </c>
      <c r="AM214" s="15">
        <v>208</v>
      </c>
      <c r="AN214" s="1">
        <f t="shared" si="30"/>
        <v>19.100668479895251</v>
      </c>
      <c r="AO214" s="1">
        <f t="shared" si="31"/>
        <v>19.100668479895251</v>
      </c>
      <c r="AP214" s="1">
        <f>'[1]资源-钻石'!$X211/'[1]资源-钻石'!$T211</f>
        <v>16.114499092237526</v>
      </c>
      <c r="AQ214" s="1">
        <f>AO214/[18]实力验证!AO214</f>
        <v>7.8432976391418157</v>
      </c>
    </row>
    <row r="215" spans="2:43" x14ac:dyDescent="0.15">
      <c r="B215" s="1">
        <v>209</v>
      </c>
      <c r="C215" s="1">
        <f>非r将兵属性验证!BK215</f>
        <v>12977740979.596458</v>
      </c>
      <c r="D215" s="1">
        <f>非r将兵属性验证!BU215</f>
        <v>13697884755.599514</v>
      </c>
      <c r="F215" s="1">
        <v>209</v>
      </c>
      <c r="G215" s="1">
        <f>小r将兵属性验证!BK215</f>
        <v>17209709085.735451</v>
      </c>
      <c r="H215" s="1">
        <f>小r将兵属性验证!BU215</f>
        <v>25315621678.360378</v>
      </c>
      <c r="J215" s="1">
        <v>209</v>
      </c>
      <c r="K215" s="1">
        <f>中r将兵属性验证!BK215</f>
        <v>27644799630.865025</v>
      </c>
      <c r="L215" s="1">
        <f>中r将兵属性验证!BU215</f>
        <v>46524685062.811378</v>
      </c>
      <c r="N215" s="1">
        <v>209</v>
      </c>
      <c r="O215" s="1">
        <f>大r将兵属性验证!BK215</f>
        <v>59079118077.97683</v>
      </c>
      <c r="P215" s="1">
        <f>大r将兵属性验证!BU215</f>
        <v>156204406426.06143</v>
      </c>
      <c r="R215" s="1">
        <v>209</v>
      </c>
      <c r="S215" s="1">
        <f>超r将兵属性验证!BK215</f>
        <v>87550215043.706161</v>
      </c>
      <c r="T215" s="1">
        <f>超r将兵属性验证!BU215</f>
        <v>420137220816.8988</v>
      </c>
      <c r="X215" s="15">
        <v>209</v>
      </c>
      <c r="Y215" s="1">
        <f t="shared" si="24"/>
        <v>1.5941643201264315</v>
      </c>
      <c r="Z215" s="1">
        <f t="shared" si="25"/>
        <v>1.5941643201264315</v>
      </c>
      <c r="AA215" s="1">
        <f>'[1]资源-钻石'!$U212/'[1]资源-钻石'!$T212</f>
        <v>1.4352246460447808</v>
      </c>
      <c r="AB215" s="1">
        <f>Z215/[18]实力验证!Z215</f>
        <v>1.2717733359648857</v>
      </c>
      <c r="AC215" s="15">
        <v>209</v>
      </c>
      <c r="AD215" s="1">
        <f t="shared" si="26"/>
        <v>2.7804215514921085</v>
      </c>
      <c r="AE215" s="1">
        <f t="shared" si="27"/>
        <v>2.7804215514921085</v>
      </c>
      <c r="AF215" s="1">
        <f>'[1]资源-钻石'!$V212/'[1]资源-钻石'!$T212</f>
        <v>2.4670924226679283</v>
      </c>
      <c r="AG215" s="1">
        <f>AE215/[18]实力验证!AE215</f>
        <v>1.6547124530318675</v>
      </c>
      <c r="AH215" s="15">
        <v>209</v>
      </c>
      <c r="AI215" s="1">
        <f t="shared" si="28"/>
        <v>8.0704207894172075</v>
      </c>
      <c r="AJ215" s="1">
        <f t="shared" si="29"/>
        <v>8.0704207894172075</v>
      </c>
      <c r="AK215" s="1">
        <f>'[1]资源-钻石'!$W212/'[1]资源-钻石'!$T212</f>
        <v>6.7085620303016915</v>
      </c>
      <c r="AL215" s="1">
        <f>AJ215/[18]实力验证!AJ215</f>
        <v>3.5560666214111767</v>
      </c>
      <c r="AM215" s="15">
        <v>209</v>
      </c>
      <c r="AN215" s="1">
        <f t="shared" si="30"/>
        <v>19.03188479626775</v>
      </c>
      <c r="AO215" s="1">
        <f t="shared" si="31"/>
        <v>19.03188479626775</v>
      </c>
      <c r="AP215" s="1">
        <f>'[1]资源-钻石'!$X212/'[1]资源-钻石'!$T212</f>
        <v>16.130178264459158</v>
      </c>
      <c r="AQ215" s="1">
        <f>AO215/[18]实力验证!AO215</f>
        <v>7.8573608565384419</v>
      </c>
    </row>
    <row r="216" spans="2:43" x14ac:dyDescent="0.15">
      <c r="B216" s="1">
        <v>210</v>
      </c>
      <c r="C216" s="1">
        <f>非r将兵属性验证!BK216</f>
        <v>13046168427.894291</v>
      </c>
      <c r="D216" s="1">
        <f>非r将兵属性验证!BU216</f>
        <v>13810474238.3769</v>
      </c>
      <c r="F216" s="1">
        <v>210</v>
      </c>
      <c r="G216" s="1">
        <f>小r将兵属性验证!BK216</f>
        <v>17313066375.966278</v>
      </c>
      <c r="H216" s="1">
        <f>小r将兵属性验证!BU216</f>
        <v>25526458205.309464</v>
      </c>
      <c r="J216" s="1">
        <v>210</v>
      </c>
      <c r="K216" s="1">
        <f>中r将兵属性验证!BK216</f>
        <v>27791123646.037209</v>
      </c>
      <c r="L216" s="1">
        <f>中r将兵属性验证!BU216</f>
        <v>46901455503.561455</v>
      </c>
      <c r="N216" s="1">
        <v>210</v>
      </c>
      <c r="O216" s="1">
        <f>大r将兵属性验证!BK216</f>
        <v>59377066838.352043</v>
      </c>
      <c r="P216" s="1">
        <f>大r将兵属性验证!BU216</f>
        <v>157540246478.06189</v>
      </c>
      <c r="R216" s="1">
        <v>210</v>
      </c>
      <c r="S216" s="1">
        <f>超r将兵属性验证!BK216</f>
        <v>87651893289.16832</v>
      </c>
      <c r="T216" s="1">
        <f>超r将兵属性验证!BU216</f>
        <v>421658239160.01715</v>
      </c>
      <c r="X216" s="15">
        <v>210</v>
      </c>
      <c r="Y216" s="1">
        <f t="shared" si="24"/>
        <v>1.5951183889070835</v>
      </c>
      <c r="Z216" s="1">
        <f t="shared" si="25"/>
        <v>1.5951183889070835</v>
      </c>
      <c r="AA216" s="1">
        <f>'[1]资源-钻石'!$U213/'[1]资源-钻石'!$T213</f>
        <v>1.4355803952281119</v>
      </c>
      <c r="AB216" s="1">
        <f>Z216/[18]实力验证!Z216</f>
        <v>1.2724373915503751</v>
      </c>
      <c r="AC216" s="15">
        <v>210</v>
      </c>
      <c r="AD216" s="1">
        <f t="shared" si="26"/>
        <v>2.7811584671156169</v>
      </c>
      <c r="AE216" s="1">
        <f t="shared" si="27"/>
        <v>2.7811584671156169</v>
      </c>
      <c r="AF216" s="1">
        <f>'[1]资源-钻石'!$V213/'[1]资源-钻石'!$T213</f>
        <v>2.4684264821054192</v>
      </c>
      <c r="AG216" s="1">
        <f>AE216/[18]实力验证!AE216</f>
        <v>1.6565976072308695</v>
      </c>
      <c r="AH216" s="15">
        <v>210</v>
      </c>
      <c r="AI216" s="1">
        <f t="shared" si="28"/>
        <v>8.076858899002918</v>
      </c>
      <c r="AJ216" s="1">
        <f t="shared" si="29"/>
        <v>8.076858899002918</v>
      </c>
      <c r="AK216" s="1">
        <f>'[1]资源-钻石'!$W213/'[1]资源-钻石'!$T213</f>
        <v>6.7142688401176258</v>
      </c>
      <c r="AL216" s="1">
        <f>AJ216/[18]实力验证!AJ216</f>
        <v>3.5725478553034407</v>
      </c>
      <c r="AM216" s="15">
        <v>210</v>
      </c>
      <c r="AN216" s="1">
        <f t="shared" si="30"/>
        <v>18.964028332879433</v>
      </c>
      <c r="AO216" s="1">
        <f t="shared" si="31"/>
        <v>18.964028332879433</v>
      </c>
      <c r="AP216" s="1">
        <f>'[1]资源-钻石'!$X213/'[1]资源-钻石'!$T213</f>
        <v>16.145742291229887</v>
      </c>
      <c r="AQ216" s="1">
        <f>AO216/[18]实力验证!AO216</f>
        <v>7.8714895413178141</v>
      </c>
    </row>
    <row r="217" spans="2:43" x14ac:dyDescent="0.15">
      <c r="B217" s="1">
        <v>211</v>
      </c>
      <c r="C217" s="1">
        <f>非r将兵属性验证!BK217</f>
        <v>13114595876.192123</v>
      </c>
      <c r="D217" s="1">
        <f>非r将兵属性验证!BU217</f>
        <v>13923063721.154287</v>
      </c>
      <c r="F217" s="1">
        <v>211</v>
      </c>
      <c r="G217" s="1">
        <f>小r将兵属性验证!BK217</f>
        <v>17416423666.197109</v>
      </c>
      <c r="H217" s="1">
        <f>小r将兵属性验证!BU217</f>
        <v>25737294732.258549</v>
      </c>
      <c r="J217" s="1">
        <v>211</v>
      </c>
      <c r="K217" s="1">
        <f>中r将兵属性验证!BK217</f>
        <v>27937447661.209396</v>
      </c>
      <c r="L217" s="1">
        <f>中r将兵属性验证!BU217</f>
        <v>47278225944.311523</v>
      </c>
      <c r="N217" s="1">
        <v>211</v>
      </c>
      <c r="O217" s="1">
        <f>大r将兵属性验证!BK217</f>
        <v>59675015598.727264</v>
      </c>
      <c r="P217" s="1">
        <f>大r将兵属性验证!BU217</f>
        <v>158876086530.06235</v>
      </c>
      <c r="R217" s="1">
        <v>211</v>
      </c>
      <c r="S217" s="1">
        <f>超r将兵属性验证!BK217</f>
        <v>87753571534.630493</v>
      </c>
      <c r="T217" s="1">
        <f>超r将兵属性验证!BU217</f>
        <v>423179257503.13556</v>
      </c>
      <c r="X217" s="48">
        <v>211</v>
      </c>
      <c r="Y217" s="1">
        <f t="shared" si="24"/>
        <v>1.5960596827208722</v>
      </c>
      <c r="Z217" s="1">
        <f t="shared" si="25"/>
        <v>1.5960596827208722</v>
      </c>
      <c r="AA217" s="1">
        <f>'[1]资源-钻石'!$U214/'[1]资源-钻石'!$T214</f>
        <v>1.4359335414017187</v>
      </c>
      <c r="AB217" s="1">
        <f>Z217/[18]实力验证!Z217</f>
        <v>1.2730922209729523</v>
      </c>
      <c r="AC217" s="48">
        <v>211</v>
      </c>
      <c r="AD217" s="1">
        <f t="shared" si="26"/>
        <v>2.7818855154498245</v>
      </c>
      <c r="AE217" s="1">
        <f t="shared" si="27"/>
        <v>2.7818855154498245</v>
      </c>
      <c r="AF217" s="1">
        <f>'[1]资源-钻石'!$V214/'[1]资源-钻石'!$T214</f>
        <v>2.4697507802564451</v>
      </c>
      <c r="AG217" s="1">
        <f>AE217/[18]实力验证!AE217</f>
        <v>1.6584642651140351</v>
      </c>
      <c r="AH217" s="48">
        <v>211</v>
      </c>
      <c r="AI217" s="1">
        <f t="shared" si="28"/>
        <v>8.0832108023964881</v>
      </c>
      <c r="AJ217" s="1">
        <f t="shared" si="29"/>
        <v>8.0832108023964881</v>
      </c>
      <c r="AK217" s="1">
        <f>'[1]资源-钻石'!$W214/'[1]资源-钻石'!$T214</f>
        <v>6.7199338933192356</v>
      </c>
      <c r="AL217" s="1">
        <f>AJ217/[18]实力验证!AJ217</f>
        <v>3.588966176165119</v>
      </c>
      <c r="AM217" s="48">
        <v>211</v>
      </c>
      <c r="AN217" s="1">
        <f t="shared" si="30"/>
        <v>18.897080466532358</v>
      </c>
      <c r="AO217" s="1">
        <f t="shared" si="31"/>
        <v>18.897080466532358</v>
      </c>
      <c r="AP217" s="1">
        <f>'[1]资源-钻石'!$X214/'[1]资源-钻石'!$T214</f>
        <v>16.161192436325187</v>
      </c>
      <c r="AQ217" s="1">
        <f>AO217/[18]实力验证!AO217</f>
        <v>7.8856822561143076</v>
      </c>
    </row>
    <row r="218" spans="2:43" x14ac:dyDescent="0.15">
      <c r="B218" s="1">
        <v>212</v>
      </c>
      <c r="C218" s="1">
        <f>非r将兵属性验证!BK218</f>
        <v>13183023324.489958</v>
      </c>
      <c r="D218" s="1">
        <f>非r将兵属性验证!BU218</f>
        <v>14035653203.931673</v>
      </c>
      <c r="F218" s="1">
        <v>212</v>
      </c>
      <c r="G218" s="1">
        <f>小r将兵属性验证!BK218</f>
        <v>17519780956.427937</v>
      </c>
      <c r="H218" s="1">
        <f>小r将兵属性验证!BU218</f>
        <v>25948131259.207634</v>
      </c>
      <c r="J218" s="1">
        <v>212</v>
      </c>
      <c r="K218" s="1">
        <f>中r将兵属性验证!BK218</f>
        <v>28083771676.38158</v>
      </c>
      <c r="L218" s="1">
        <f>中r将兵属性验证!BU218</f>
        <v>47654996385.061592</v>
      </c>
      <c r="N218" s="1">
        <v>212</v>
      </c>
      <c r="O218" s="1">
        <f>大r将兵属性验证!BK218</f>
        <v>59972964359.102478</v>
      </c>
      <c r="P218" s="1">
        <f>大r将兵属性验证!BU218</f>
        <v>160211926582.06281</v>
      </c>
      <c r="R218" s="1">
        <v>212</v>
      </c>
      <c r="S218" s="1">
        <f>超r将兵属性验证!BK218</f>
        <v>87855249780.092667</v>
      </c>
      <c r="T218" s="1">
        <f>超r将兵属性验证!BU218</f>
        <v>424700275846.25391</v>
      </c>
      <c r="X218" s="48">
        <v>212</v>
      </c>
      <c r="Y218" s="1">
        <f t="shared" si="24"/>
        <v>1.5969884564463139</v>
      </c>
      <c r="Z218" s="1">
        <f t="shared" si="25"/>
        <v>1.5969884564463139</v>
      </c>
      <c r="AA218" s="1">
        <f>'[1]资源-钻石'!$U215/'[1]资源-钻石'!$T215</f>
        <v>1.436284113030718</v>
      </c>
      <c r="AB218" s="1">
        <f>Z218/[18]实力验证!Z218</f>
        <v>1.2737380138177179</v>
      </c>
      <c r="AC218" s="48">
        <v>212</v>
      </c>
      <c r="AD218" s="1">
        <f t="shared" si="26"/>
        <v>2.7826028933610001</v>
      </c>
      <c r="AE218" s="1">
        <f t="shared" si="27"/>
        <v>2.7826028933610001</v>
      </c>
      <c r="AF218" s="1">
        <f>'[1]资源-钻石'!$V215/'[1]资源-钻石'!$T215</f>
        <v>2.4710654238651921</v>
      </c>
      <c r="AG218" s="1">
        <f>AE218/[18]实力验证!AE218</f>
        <v>1.6603127031889964</v>
      </c>
      <c r="AH218" s="48">
        <v>212</v>
      </c>
      <c r="AI218" s="1">
        <f t="shared" si="28"/>
        <v>8.0894782195324275</v>
      </c>
      <c r="AJ218" s="1">
        <f t="shared" si="29"/>
        <v>8.0894782195324275</v>
      </c>
      <c r="AK218" s="1">
        <f>'[1]资源-钻石'!$W215/'[1]资源-钻石'!$T215</f>
        <v>6.7255576465344307</v>
      </c>
      <c r="AL218" s="1">
        <f>AJ218/[18]实力验证!AJ218</f>
        <v>3.605322041940799</v>
      </c>
      <c r="AM218" s="48">
        <v>212</v>
      </c>
      <c r="AN218" s="1">
        <f t="shared" si="30"/>
        <v>18.831023069440505</v>
      </c>
      <c r="AO218" s="1">
        <f t="shared" si="31"/>
        <v>18.831023069440505</v>
      </c>
      <c r="AP218" s="1">
        <f>'[1]资源-钻石'!$X215/'[1]资源-钻石'!$T215</f>
        <v>16.1765299450939</v>
      </c>
      <c r="AQ218" s="1">
        <f>AO218/[18]实力验证!AO218</f>
        <v>7.8999376018772995</v>
      </c>
    </row>
    <row r="219" spans="2:43" x14ac:dyDescent="0.15">
      <c r="B219" s="1">
        <v>213</v>
      </c>
      <c r="C219" s="1">
        <f>非r将兵属性验证!BK219</f>
        <v>13251450772.78779</v>
      </c>
      <c r="D219" s="1">
        <f>非r将兵属性验证!BU219</f>
        <v>14148242686.709061</v>
      </c>
      <c r="F219" s="1">
        <v>213</v>
      </c>
      <c r="G219" s="1">
        <f>小r将兵属性验证!BK219</f>
        <v>17623138246.658764</v>
      </c>
      <c r="H219" s="1">
        <f>小r将兵属性验证!BU219</f>
        <v>26158967786.156723</v>
      </c>
      <c r="J219" s="1">
        <v>213</v>
      </c>
      <c r="K219" s="1">
        <f>中r将兵属性验证!BK219</f>
        <v>28230095691.553764</v>
      </c>
      <c r="L219" s="1">
        <f>中r将兵属性验证!BU219</f>
        <v>48031766825.811661</v>
      </c>
      <c r="N219" s="1">
        <v>213</v>
      </c>
      <c r="O219" s="1">
        <f>大r将兵属性验证!BK219</f>
        <v>60264031192.009888</v>
      </c>
      <c r="P219" s="1">
        <f>大r将兵属性验证!BU219</f>
        <v>161602526657.82175</v>
      </c>
      <c r="R219" s="1">
        <v>213</v>
      </c>
      <c r="S219" s="1">
        <f>超r将兵属性验证!BK219</f>
        <v>87956928025.554825</v>
      </c>
      <c r="T219" s="1">
        <f>超r将兵属性验证!BU219</f>
        <v>426221294189.37231</v>
      </c>
      <c r="X219" s="48">
        <v>213</v>
      </c>
      <c r="Y219" s="1">
        <f t="shared" si="24"/>
        <v>1.5979049582264735</v>
      </c>
      <c r="Z219" s="1">
        <f t="shared" si="25"/>
        <v>1.5979049582264735</v>
      </c>
      <c r="AA219" s="1">
        <f>'[1]资源-钻石'!$U216/'[1]资源-钻石'!$T216</f>
        <v>1.4366321381666944</v>
      </c>
      <c r="AB219" s="1">
        <f>Z219/[18]实力验证!Z219</f>
        <v>1.2743749545393956</v>
      </c>
      <c r="AC219" s="48">
        <v>213</v>
      </c>
      <c r="AD219" s="1">
        <f t="shared" si="26"/>
        <v>2.7833107925129994</v>
      </c>
      <c r="AE219" s="1">
        <f t="shared" si="27"/>
        <v>2.7833107925129994</v>
      </c>
      <c r="AF219" s="1">
        <f>'[1]资源-钻石'!$V216/'[1]资源-钻石'!$T216</f>
        <v>2.4723705181251043</v>
      </c>
      <c r="AG219" s="1">
        <f>AE219/[18]实力验证!AE219</f>
        <v>1.6621431923405647</v>
      </c>
      <c r="AH219" s="48">
        <v>213</v>
      </c>
      <c r="AI219" s="1">
        <f t="shared" si="28"/>
        <v>8.0974102202202474</v>
      </c>
      <c r="AJ219" s="1">
        <f t="shared" si="29"/>
        <v>8.0974102202202474</v>
      </c>
      <c r="AK219" s="1">
        <f>'[1]资源-钻石'!$W216/'[1]资源-钻石'!$T216</f>
        <v>6.731140549757388</v>
      </c>
      <c r="AL219" s="1">
        <f>AJ219/[18]实力验证!AJ219</f>
        <v>3.6223976056981257</v>
      </c>
      <c r="AM219" s="48">
        <v>213</v>
      </c>
      <c r="AN219" s="1">
        <f t="shared" si="30"/>
        <v>18.76583849286499</v>
      </c>
      <c r="AO219" s="1">
        <f t="shared" si="31"/>
        <v>18.76583849286499</v>
      </c>
      <c r="AP219" s="1">
        <f>'[1]资源-钻石'!$X216/'[1]资源-钻石'!$T216</f>
        <v>16.191756044792871</v>
      </c>
      <c r="AQ219" s="1">
        <f>AO219/[18]实力验证!AO219</f>
        <v>7.9142542166054488</v>
      </c>
    </row>
    <row r="220" spans="2:43" x14ac:dyDescent="0.15">
      <c r="B220" s="1">
        <v>214</v>
      </c>
      <c r="C220" s="1">
        <f>非r将兵属性验证!BK220</f>
        <v>13319878221.085623</v>
      </c>
      <c r="D220" s="1">
        <f>非r将兵属性验证!BU220</f>
        <v>14260832169.486446</v>
      </c>
      <c r="F220" s="1">
        <v>214</v>
      </c>
      <c r="G220" s="1">
        <f>小r将兵属性验证!BK220</f>
        <v>17726495536.889591</v>
      </c>
      <c r="H220" s="1">
        <f>小r将兵属性验证!BU220</f>
        <v>26369804313.105808</v>
      </c>
      <c r="J220" s="1">
        <v>214</v>
      </c>
      <c r="K220" s="1">
        <f>中r将兵属性验证!BK220</f>
        <v>28376419706.725948</v>
      </c>
      <c r="L220" s="1">
        <f>中r将兵属性验证!BU220</f>
        <v>48408537266.561729</v>
      </c>
      <c r="N220" s="1">
        <v>214</v>
      </c>
      <c r="O220" s="1">
        <f>大r将兵属性验证!BK220</f>
        <v>60545553678.282295</v>
      </c>
      <c r="P220" s="1">
        <f>大r将兵属性验证!BU220</f>
        <v>163069071830.4939</v>
      </c>
      <c r="R220" s="1">
        <v>214</v>
      </c>
      <c r="S220" s="1">
        <f>超r将兵属性验证!BK220</f>
        <v>88058606271.016998</v>
      </c>
      <c r="T220" s="1">
        <f>超r将兵属性验证!BU220</f>
        <v>427742312532.49066</v>
      </c>
      <c r="X220" s="48">
        <v>214</v>
      </c>
      <c r="Y220" s="1">
        <f t="shared" si="24"/>
        <v>1.5988094296899933</v>
      </c>
      <c r="Z220" s="1">
        <f t="shared" si="25"/>
        <v>1.5988094296899933</v>
      </c>
      <c r="AA220" s="1">
        <f>'[1]资源-钻石'!$U217/'[1]资源-钻石'!$T217</f>
        <v>1.4369776444551841</v>
      </c>
      <c r="AB220" s="1">
        <f>Z220/[18]实力验证!Z220</f>
        <v>1.2750032226339607</v>
      </c>
      <c r="AC220" s="48">
        <v>214</v>
      </c>
      <c r="AD220" s="1">
        <f t="shared" si="26"/>
        <v>2.7840093995379873</v>
      </c>
      <c r="AE220" s="1">
        <f t="shared" si="27"/>
        <v>2.7840093995379873</v>
      </c>
      <c r="AF220" s="1">
        <f>'[1]资源-钻石'!$V217/'[1]资源-钻石'!$T217</f>
        <v>2.47366616670694</v>
      </c>
      <c r="AG220" s="1">
        <f>AE220/[18]实力验证!AE220</f>
        <v>1.6639559979771028</v>
      </c>
      <c r="AH220" s="48">
        <v>214</v>
      </c>
      <c r="AI220" s="1">
        <f t="shared" si="28"/>
        <v>8.1076456096364549</v>
      </c>
      <c r="AJ220" s="1">
        <f t="shared" si="29"/>
        <v>8.1076456096364549</v>
      </c>
      <c r="AK220" s="1">
        <f>'[1]资源-钻石'!$W217/'[1]资源-钻石'!$T217</f>
        <v>6.7366830464685741</v>
      </c>
      <c r="AL220" s="1">
        <f>AJ220/[18]实力验证!AJ220</f>
        <v>3.6404881520162546</v>
      </c>
      <c r="AM220" s="48">
        <v>214</v>
      </c>
      <c r="AN220" s="1">
        <f t="shared" si="30"/>
        <v>18.701509551393727</v>
      </c>
      <c r="AO220" s="1">
        <f t="shared" si="31"/>
        <v>18.701509551393727</v>
      </c>
      <c r="AP220" s="1">
        <f>'[1]资源-钻石'!$X217/'[1]资源-钻石'!$T217</f>
        <v>16.20687194491429</v>
      </c>
      <c r="AQ220" s="1">
        <f>AO220/[18]实力验证!AO220</f>
        <v>7.9286307741308484</v>
      </c>
    </row>
    <row r="221" spans="2:43" x14ac:dyDescent="0.15">
      <c r="B221" s="1">
        <v>215</v>
      </c>
      <c r="C221" s="1">
        <f>非r将兵属性验证!BK221</f>
        <v>13388305669.383455</v>
      </c>
      <c r="D221" s="1">
        <f>非r将兵属性验证!BU221</f>
        <v>14373421652.263834</v>
      </c>
      <c r="F221" s="1">
        <v>215</v>
      </c>
      <c r="G221" s="1">
        <f>小r将兵属性验证!BK221</f>
        <v>17829852827.120419</v>
      </c>
      <c r="H221" s="1">
        <f>小r将兵属性验证!BU221</f>
        <v>26580640840.054893</v>
      </c>
      <c r="J221" s="1">
        <v>215</v>
      </c>
      <c r="K221" s="1">
        <f>中r将兵属性验证!BK221</f>
        <v>28522743721.898132</v>
      </c>
      <c r="L221" s="1">
        <f>中r将兵属性验证!BU221</f>
        <v>48785307707.311798</v>
      </c>
      <c r="N221" s="1">
        <v>215</v>
      </c>
      <c r="O221" s="1">
        <f>大r将兵属性验证!BK221</f>
        <v>60827076164.554695</v>
      </c>
      <c r="P221" s="1">
        <f>大r将兵属性验证!BU221</f>
        <v>164535617003.16605</v>
      </c>
      <c r="R221" s="1">
        <v>215</v>
      </c>
      <c r="S221" s="1">
        <f>超r将兵属性验证!BK221</f>
        <v>88160284516.479172</v>
      </c>
      <c r="T221" s="1">
        <f>超r将兵属性验证!BU221</f>
        <v>429263330875.60901</v>
      </c>
      <c r="X221" s="48">
        <v>215</v>
      </c>
      <c r="Y221" s="1">
        <f t="shared" si="24"/>
        <v>1.5997021061634769</v>
      </c>
      <c r="Z221" s="1">
        <f t="shared" si="25"/>
        <v>1.5997021061634769</v>
      </c>
      <c r="AA221" s="1">
        <f>'[1]资源-钻石'!$U218/'[1]资源-钻石'!$T218</f>
        <v>1.4373206591429937</v>
      </c>
      <c r="AB221" s="1">
        <f>Z221/[18]实力验证!Z221</f>
        <v>1.2756229928034442</v>
      </c>
      <c r="AC221" s="48">
        <v>215</v>
      </c>
      <c r="AD221" s="1">
        <f t="shared" si="26"/>
        <v>2.7846988962004806</v>
      </c>
      <c r="AE221" s="1">
        <f t="shared" si="27"/>
        <v>2.7846988962004806</v>
      </c>
      <c r="AF221" s="1">
        <f>'[1]资源-钻石'!$V218/'[1]资源-钻石'!$T218</f>
        <v>2.4749524717862261</v>
      </c>
      <c r="AG221" s="1">
        <f>AE221/[18]实力验证!AE221</f>
        <v>1.6657513801721926</v>
      </c>
      <c r="AH221" s="48">
        <v>215</v>
      </c>
      <c r="AI221" s="1">
        <f t="shared" si="28"/>
        <v>8.1177475218551507</v>
      </c>
      <c r="AJ221" s="1">
        <f t="shared" si="29"/>
        <v>8.1177475218551507</v>
      </c>
      <c r="AK221" s="1">
        <f>'[1]资源-钻石'!$W218/'[1]资源-钻石'!$T218</f>
        <v>6.7421855737521854</v>
      </c>
      <c r="AL221" s="1">
        <f>AJ221/[18]实力验证!AJ221</f>
        <v>3.6585070088040772</v>
      </c>
      <c r="AM221" s="48">
        <v>215</v>
      </c>
      <c r="AN221" s="1">
        <f t="shared" si="30"/>
        <v>18.638019507836084</v>
      </c>
      <c r="AO221" s="1">
        <f t="shared" si="31"/>
        <v>18.638019507836084</v>
      </c>
      <c r="AP221" s="1">
        <f>'[1]资源-钻石'!$X218/'[1]资源-钻石'!$T218</f>
        <v>16.221878837505958</v>
      </c>
      <c r="AQ221" s="1">
        <f>AO221/[18]实力验证!AO221</f>
        <v>7.9430659829507002</v>
      </c>
    </row>
    <row r="222" spans="2:43" x14ac:dyDescent="0.15">
      <c r="B222" s="1">
        <v>216</v>
      </c>
      <c r="C222" s="1">
        <f>非r将兵属性验证!BK222</f>
        <v>13456733117.68129</v>
      </c>
      <c r="D222" s="1">
        <f>非r将兵属性验证!BU222</f>
        <v>14486011135.04122</v>
      </c>
      <c r="F222" s="1">
        <v>216</v>
      </c>
      <c r="G222" s="1">
        <f>小r将兵属性验证!BK222</f>
        <v>17933210117.351246</v>
      </c>
      <c r="H222" s="1">
        <f>小r将兵属性验证!BU222</f>
        <v>26791477367.003979</v>
      </c>
      <c r="J222" s="1">
        <v>216</v>
      </c>
      <c r="K222" s="1">
        <f>中r将兵属性验证!BK222</f>
        <v>28669067737.070316</v>
      </c>
      <c r="L222" s="1">
        <f>中r将兵属性验证!BU222</f>
        <v>49162078148.061867</v>
      </c>
      <c r="N222" s="1">
        <v>216</v>
      </c>
      <c r="O222" s="1">
        <f>大r将兵属性验证!BK222</f>
        <v>61108598650.827095</v>
      </c>
      <c r="P222" s="1">
        <f>大r将兵属性验证!BU222</f>
        <v>166002162175.8382</v>
      </c>
      <c r="R222" s="1">
        <v>216</v>
      </c>
      <c r="S222" s="1">
        <f>超r将兵属性验证!BK222</f>
        <v>88261962761.941345</v>
      </c>
      <c r="T222" s="1">
        <f>超r将兵属性验证!BU222</f>
        <v>430784349218.72742</v>
      </c>
      <c r="X222" s="48">
        <v>216</v>
      </c>
      <c r="Y222" s="1">
        <f t="shared" si="24"/>
        <v>1.6005832168756158</v>
      </c>
      <c r="Z222" s="1">
        <f t="shared" si="25"/>
        <v>1.6005832168756158</v>
      </c>
      <c r="AA222" s="1">
        <f>'[1]资源-钻石'!$U219/'[1]资源-钻石'!$T219</f>
        <v>1.4376612090853642</v>
      </c>
      <c r="AB222" s="1">
        <f>Z222/[18]实力验证!Z222</f>
        <v>1.2762344351142347</v>
      </c>
      <c r="AC222" s="48">
        <v>216</v>
      </c>
      <c r="AD222" s="1">
        <f t="shared" si="26"/>
        <v>2.7853794595550134</v>
      </c>
      <c r="AE222" s="1">
        <f t="shared" si="27"/>
        <v>2.7853794595550134</v>
      </c>
      <c r="AF222" s="1">
        <f>'[1]资源-钻石'!$V219/'[1]资源-钻石'!$T219</f>
        <v>2.4762295340701157</v>
      </c>
      <c r="AG222" s="1">
        <f>AE222/[18]实力验证!AE222</f>
        <v>1.6675295938017991</v>
      </c>
      <c r="AH222" s="48">
        <v>216</v>
      </c>
      <c r="AI222" s="1">
        <f t="shared" si="28"/>
        <v>8.127718550927133</v>
      </c>
      <c r="AJ222" s="1">
        <f t="shared" si="29"/>
        <v>8.127718550927133</v>
      </c>
      <c r="AK222" s="1">
        <f>'[1]资源-钻石'!$W219/'[1]资源-钻石'!$T219</f>
        <v>6.7476485624110483</v>
      </c>
      <c r="AL222" s="1">
        <f>AJ222/[18]实力验证!AJ222</f>
        <v>3.6764547448788805</v>
      </c>
      <c r="AM222" s="48">
        <v>216</v>
      </c>
      <c r="AN222" s="1">
        <f t="shared" si="30"/>
        <v>18.575352058704727</v>
      </c>
      <c r="AO222" s="1">
        <f t="shared" si="31"/>
        <v>18.575352058704727</v>
      </c>
      <c r="AP222" s="1">
        <f>'[1]资源-钻石'!$X219/'[1]资源-钻石'!$T219</f>
        <v>16.236777897484675</v>
      </c>
      <c r="AQ222" s="1">
        <f>AO222/[18]实力验证!AO222</f>
        <v>7.9575585851044561</v>
      </c>
    </row>
    <row r="223" spans="2:43" x14ac:dyDescent="0.15">
      <c r="B223" s="1">
        <v>217</v>
      </c>
      <c r="C223" s="1">
        <f>非r将兵属性验证!BK223</f>
        <v>13525160565.979122</v>
      </c>
      <c r="D223" s="1">
        <f>非r将兵属性验证!BU223</f>
        <v>14598600617.818607</v>
      </c>
      <c r="F223" s="1">
        <v>217</v>
      </c>
      <c r="G223" s="1">
        <f>小r将兵属性验证!BK223</f>
        <v>18036567407.582073</v>
      </c>
      <c r="H223" s="1">
        <f>小r将兵属性验证!BU223</f>
        <v>27002313893.953068</v>
      </c>
      <c r="J223" s="1">
        <v>217</v>
      </c>
      <c r="K223" s="1">
        <f>中r将兵属性验证!BK223</f>
        <v>28815391752.2425</v>
      </c>
      <c r="L223" s="1">
        <f>中r将兵属性验证!BU223</f>
        <v>49538848588.811935</v>
      </c>
      <c r="N223" s="1">
        <v>217</v>
      </c>
      <c r="O223" s="1">
        <f>大r将兵属性验证!BK223</f>
        <v>61390121137.099503</v>
      </c>
      <c r="P223" s="1">
        <f>大r将兵属性验证!BU223</f>
        <v>167468707348.51035</v>
      </c>
      <c r="R223" s="1">
        <v>217</v>
      </c>
      <c r="S223" s="1">
        <f>超r将兵属性验证!BK223</f>
        <v>88363641007.403503</v>
      </c>
      <c r="T223" s="1">
        <f>超r将兵属性验证!BU223</f>
        <v>432305367561.84576</v>
      </c>
      <c r="X223" s="48">
        <v>217</v>
      </c>
      <c r="Y223" s="1">
        <f t="shared" si="24"/>
        <v>1.6014529851534338</v>
      </c>
      <c r="Z223" s="1">
        <f t="shared" si="25"/>
        <v>1.6014529851534338</v>
      </c>
      <c r="AA223" s="1">
        <f>'[1]资源-钻石'!$U220/'[1]资源-钻石'!$T220</f>
        <v>1.4379993207529798</v>
      </c>
      <c r="AB223" s="1">
        <f>Z223/[18]实力验证!Z223</f>
        <v>1.2768377151491677</v>
      </c>
      <c r="AC223" s="48">
        <v>217</v>
      </c>
      <c r="AD223" s="1">
        <f t="shared" si="26"/>
        <v>2.7860512620977169</v>
      </c>
      <c r="AE223" s="1">
        <f t="shared" si="27"/>
        <v>2.7860512620977169</v>
      </c>
      <c r="AF223" s="1">
        <f>'[1]资源-钻石'!$V220/'[1]资源-钻石'!$T220</f>
        <v>2.4774974528236746</v>
      </c>
      <c r="AG223" s="1">
        <f>AE223/[18]实力验证!AE223</f>
        <v>1.6692908886770881</v>
      </c>
      <c r="AH223" s="48">
        <v>217</v>
      </c>
      <c r="AI223" s="1">
        <f t="shared" si="28"/>
        <v>8.1375612241173787</v>
      </c>
      <c r="AJ223" s="1">
        <f t="shared" si="29"/>
        <v>8.1375612241173787</v>
      </c>
      <c r="AK223" s="1">
        <f>'[1]资源-钻石'!$W220/'[1]资源-钻石'!$T220</f>
        <v>6.7530724370790489</v>
      </c>
      <c r="AL223" s="1">
        <f>AJ223/[18]实力验证!AJ223</f>
        <v>3.6965460770655931</v>
      </c>
      <c r="AM223" s="48">
        <v>217</v>
      </c>
      <c r="AN223" s="1">
        <f t="shared" si="30"/>
        <v>18.513491320258041</v>
      </c>
      <c r="AO223" s="1">
        <f t="shared" si="31"/>
        <v>18.513491320258041</v>
      </c>
      <c r="AP223" s="1">
        <f>'[1]资源-钻石'!$X220/'[1]资源-钻石'!$T220</f>
        <v>16.251570282942858</v>
      </c>
      <c r="AQ223" s="1">
        <f>AO223/[18]实力验证!AO223</f>
        <v>7.9721073550942796</v>
      </c>
    </row>
    <row r="224" spans="2:43" x14ac:dyDescent="0.15">
      <c r="B224" s="1">
        <v>218</v>
      </c>
      <c r="C224" s="1">
        <f>非r将兵属性验证!BK224</f>
        <v>13593588014.276955</v>
      </c>
      <c r="D224" s="1">
        <f>非r将兵属性验证!BU224</f>
        <v>14711190100.595993</v>
      </c>
      <c r="F224" s="1">
        <v>218</v>
      </c>
      <c r="G224" s="1">
        <f>小r将兵属性验证!BK224</f>
        <v>18139924697.812904</v>
      </c>
      <c r="H224" s="1">
        <f>小r将兵属性验证!BU224</f>
        <v>27213150420.902153</v>
      </c>
      <c r="J224" s="1">
        <v>218</v>
      </c>
      <c r="K224" s="1">
        <f>中r将兵属性验证!BK224</f>
        <v>28961715767.414684</v>
      </c>
      <c r="L224" s="1">
        <f>中r将兵属性验证!BU224</f>
        <v>49915619029.562004</v>
      </c>
      <c r="N224" s="1">
        <v>218</v>
      </c>
      <c r="O224" s="1">
        <f>大r将兵属性验证!BK224</f>
        <v>61671643623.371902</v>
      </c>
      <c r="P224" s="1">
        <f>大r将兵属性验证!BU224</f>
        <v>168935252521.1825</v>
      </c>
      <c r="R224" s="1">
        <v>218</v>
      </c>
      <c r="S224" s="1">
        <f>超r将兵属性验证!BK224</f>
        <v>88465319252.865677</v>
      </c>
      <c r="T224" s="1">
        <f>超r将兵属性验证!BU224</f>
        <v>433826385904.96411</v>
      </c>
      <c r="X224" s="48">
        <v>218</v>
      </c>
      <c r="Y224" s="1">
        <f t="shared" si="24"/>
        <v>1.6023116286109997</v>
      </c>
      <c r="Z224" s="1">
        <f t="shared" si="25"/>
        <v>1.6023116286109997</v>
      </c>
      <c r="AA224" s="1">
        <f>'[1]资源-钻石'!$U221/'[1]资源-钻石'!$T221</f>
        <v>1.4383350202388261</v>
      </c>
      <c r="AB224" s="1">
        <f>Z224/[18]实力验证!Z224</f>
        <v>1.2774329941536826</v>
      </c>
      <c r="AC224" s="48">
        <v>218</v>
      </c>
      <c r="AD224" s="1">
        <f t="shared" si="26"/>
        <v>2.7867144719120773</v>
      </c>
      <c r="AE224" s="1">
        <f t="shared" si="27"/>
        <v>2.7867144719120773</v>
      </c>
      <c r="AF224" s="1">
        <f>'[1]资源-钻石'!$V221/'[1]资源-钻石'!$T221</f>
        <v>2.4787563258955974</v>
      </c>
      <c r="AG224" s="1">
        <f>AE224/[18]实力验证!AE224</f>
        <v>1.6710355096730654</v>
      </c>
      <c r="AH224" s="48">
        <v>218</v>
      </c>
      <c r="AI224" s="1">
        <f t="shared" si="28"/>
        <v>8.1472780040406096</v>
      </c>
      <c r="AJ224" s="1">
        <f t="shared" si="29"/>
        <v>8.1472780040406096</v>
      </c>
      <c r="AK224" s="1">
        <f>'[1]资源-钻石'!$W221/'[1]资源-钻石'!$T221</f>
        <v>6.7584576163311638</v>
      </c>
      <c r="AL224" s="1">
        <f>AJ224/[18]实力验证!AJ224</f>
        <v>3.7169734064974733</v>
      </c>
      <c r="AM224" s="48">
        <v>218</v>
      </c>
      <c r="AN224" s="1">
        <f t="shared" si="30"/>
        <v>18.452421815078207</v>
      </c>
      <c r="AO224" s="1">
        <f t="shared" si="31"/>
        <v>18.452421815078207</v>
      </c>
      <c r="AP224" s="1">
        <f>'[1]资源-钻石'!$X221/'[1]资源-钻石'!$T221</f>
        <v>16.26625713544863</v>
      </c>
      <c r="AQ224" s="1">
        <f>AO224/[18]实力验证!AO224</f>
        <v>7.9867110988469374</v>
      </c>
    </row>
    <row r="225" spans="2:43" x14ac:dyDescent="0.15">
      <c r="B225" s="1">
        <v>219</v>
      </c>
      <c r="C225" s="1">
        <f>非r将兵属性验证!BK225</f>
        <v>13662015462.574787</v>
      </c>
      <c r="D225" s="1">
        <f>非r将兵属性验证!BU225</f>
        <v>14823779583.373381</v>
      </c>
      <c r="F225" s="1">
        <v>219</v>
      </c>
      <c r="G225" s="1">
        <f>小r将兵属性验证!BK225</f>
        <v>18243281988.043732</v>
      </c>
      <c r="H225" s="1">
        <f>小r将兵属性验证!BU225</f>
        <v>27423986947.851238</v>
      </c>
      <c r="J225" s="1">
        <v>219</v>
      </c>
      <c r="K225" s="1">
        <f>中r将兵属性验证!BK225</f>
        <v>29108039782.586868</v>
      </c>
      <c r="L225" s="1">
        <f>中r将兵属性验证!BU225</f>
        <v>50292389470.312073</v>
      </c>
      <c r="N225" s="1">
        <v>219</v>
      </c>
      <c r="O225" s="1">
        <f>大r将兵属性验证!BK225</f>
        <v>61953166109.644302</v>
      </c>
      <c r="P225" s="1">
        <f>大r将兵属性验证!BU225</f>
        <v>170401797693.85468</v>
      </c>
      <c r="R225" s="1">
        <v>219</v>
      </c>
      <c r="S225" s="1">
        <f>超r将兵属性验证!BK225</f>
        <v>88566997498.32785</v>
      </c>
      <c r="T225" s="1">
        <f>超r将兵属性验证!BU225</f>
        <v>435347404248.08252</v>
      </c>
      <c r="X225" s="48">
        <v>219</v>
      </c>
      <c r="Y225" s="1">
        <f t="shared" si="24"/>
        <v>1.6031593593309488</v>
      </c>
      <c r="Z225" s="1">
        <f t="shared" si="25"/>
        <v>1.6031593593309488</v>
      </c>
      <c r="AA225" s="1">
        <f>'[1]资源-钻石'!$U222/'[1]资源-钻石'!$T222</f>
        <v>1.4386683332649026</v>
      </c>
      <c r="AB225" s="1">
        <f>Z225/[18]实力验证!Z225</f>
        <v>1.2780204291763284</v>
      </c>
      <c r="AC225" s="48">
        <v>219</v>
      </c>
      <c r="AD225" s="1">
        <f t="shared" si="26"/>
        <v>2.7873692528091434</v>
      </c>
      <c r="AE225" s="1">
        <f t="shared" si="27"/>
        <v>2.7873692528091434</v>
      </c>
      <c r="AF225" s="1">
        <f>'[1]资源-钻石'!$V222/'[1]资源-钻石'!$T222</f>
        <v>2.4800062497433846</v>
      </c>
      <c r="AG225" s="1">
        <f>AE225/[18]实力验证!AE225</f>
        <v>1.6727636968532043</v>
      </c>
      <c r="AH225" s="48">
        <v>219</v>
      </c>
      <c r="AI225" s="1">
        <f t="shared" si="28"/>
        <v>8.1568712907154488</v>
      </c>
      <c r="AJ225" s="1">
        <f t="shared" si="29"/>
        <v>8.1568712907154488</v>
      </c>
      <c r="AK225" s="1">
        <f>'[1]资源-钻石'!$W222/'[1]资源-钻石'!$T222</f>
        <v>6.7638045127911415</v>
      </c>
      <c r="AL225" s="1">
        <f>AJ225/[18]实力验证!AJ225</f>
        <v>3.7373510443482916</v>
      </c>
      <c r="AM225" s="48">
        <v>219</v>
      </c>
      <c r="AN225" s="1">
        <f t="shared" si="30"/>
        <v>18.39212845916099</v>
      </c>
      <c r="AO225" s="1">
        <f t="shared" si="31"/>
        <v>18.39212845916099</v>
      </c>
      <c r="AP225" s="1">
        <f>'[1]资源-钻石'!$X222/'[1]资源-钻石'!$T222</f>
        <v>16.280839580339478</v>
      </c>
      <c r="AQ225" s="1">
        <f>AO225/[18]实力验证!AO225</f>
        <v>8.001368652715291</v>
      </c>
    </row>
    <row r="226" spans="2:43" x14ac:dyDescent="0.15">
      <c r="B226" s="1">
        <v>220</v>
      </c>
      <c r="C226" s="1">
        <f>非r将兵属性验证!BK226</f>
        <v>13730442910.872622</v>
      </c>
      <c r="D226" s="1">
        <f>非r将兵属性验证!BU226</f>
        <v>14936369066.150766</v>
      </c>
      <c r="F226" s="1">
        <v>220</v>
      </c>
      <c r="G226" s="1">
        <f>小r将兵属性验证!BK226</f>
        <v>18346639278.274559</v>
      </c>
      <c r="H226" s="1">
        <f>小r将兵属性验证!BU226</f>
        <v>27634823474.800323</v>
      </c>
      <c r="J226" s="1">
        <v>220</v>
      </c>
      <c r="K226" s="1">
        <f>中r将兵属性验证!BK226</f>
        <v>29254363797.759052</v>
      </c>
      <c r="L226" s="1">
        <f>中r将兵属性验证!BU226</f>
        <v>50669159911.062141</v>
      </c>
      <c r="N226" s="1">
        <v>220</v>
      </c>
      <c r="O226" s="1">
        <f>大r将兵属性验证!BK226</f>
        <v>62234688595.916702</v>
      </c>
      <c r="P226" s="1">
        <f>大r将兵属性验证!BU226</f>
        <v>171868342866.52682</v>
      </c>
      <c r="R226" s="1">
        <v>220</v>
      </c>
      <c r="S226" s="1">
        <f>超r将兵属性验证!BK226</f>
        <v>88668675743.790009</v>
      </c>
      <c r="T226" s="1">
        <f>超r将兵属性验证!BU226</f>
        <v>436868422591.20087</v>
      </c>
      <c r="X226" s="48">
        <v>220</v>
      </c>
      <c r="Y226" s="1">
        <f t="shared" si="24"/>
        <v>1.6039963840391211</v>
      </c>
      <c r="Z226" s="1">
        <f t="shared" si="25"/>
        <v>1.6039963840391211</v>
      </c>
      <c r="AA226" s="1">
        <f>'[1]资源-钻石'!$U223/'[1]资源-钻石'!$T223</f>
        <v>1.4389992851887936</v>
      </c>
      <c r="AB226" s="1">
        <f>Z226/[18]实力验证!Z226</f>
        <v>1.2786001732038486</v>
      </c>
      <c r="AC226" s="48">
        <v>220</v>
      </c>
      <c r="AD226" s="1">
        <f t="shared" si="26"/>
        <v>2.7880157644624157</v>
      </c>
      <c r="AE226" s="1">
        <f t="shared" si="27"/>
        <v>2.7880157644624157</v>
      </c>
      <c r="AF226" s="1">
        <f>'[1]资源-钻石'!$V223/'[1]资源-钻石'!$T223</f>
        <v>2.4812473194579754</v>
      </c>
      <c r="AG226" s="1">
        <f>AE226/[18]实力验证!AE226</f>
        <v>1.674475685590195</v>
      </c>
      <c r="AH226" s="48">
        <v>220</v>
      </c>
      <c r="AI226" s="1">
        <f t="shared" si="28"/>
        <v>8.1663434235407291</v>
      </c>
      <c r="AJ226" s="1">
        <f t="shared" si="29"/>
        <v>8.1663434235407291</v>
      </c>
      <c r="AK226" s="1">
        <f>'[1]资源-钻石'!$W223/'[1]资源-钻石'!$T223</f>
        <v>6.7691135332368919</v>
      </c>
      <c r="AL226" s="1">
        <f>AJ226/[18]实力验证!AJ226</f>
        <v>3.7576793215748019</v>
      </c>
      <c r="AM226" s="48">
        <v>220</v>
      </c>
      <c r="AN226" s="1">
        <f t="shared" si="30"/>
        <v>18.332596549494649</v>
      </c>
      <c r="AO226" s="1">
        <f t="shared" si="31"/>
        <v>18.332596549494649</v>
      </c>
      <c r="AP226" s="1">
        <f>'[1]资源-钻石'!$X223/'[1]资源-钻石'!$T223</f>
        <v>16.295318727009708</v>
      </c>
      <c r="AQ226" s="1">
        <f>AO226/[18]实力验证!AO226</f>
        <v>8.0160788825176024</v>
      </c>
    </row>
    <row r="227" spans="2:43" x14ac:dyDescent="0.15">
      <c r="B227" s="1">
        <v>221</v>
      </c>
      <c r="C227" s="1">
        <f>非r将兵属性验证!BK227</f>
        <v>13798870359.170454</v>
      </c>
      <c r="D227" s="1">
        <f>非r将兵属性验证!BU227</f>
        <v>15048958548.928154</v>
      </c>
      <c r="F227" s="1">
        <v>221</v>
      </c>
      <c r="G227" s="1">
        <f>小r将兵属性验证!BK227</f>
        <v>18449996568.505386</v>
      </c>
      <c r="H227" s="1">
        <f>小r将兵属性验证!BU227</f>
        <v>27845660001.749413</v>
      </c>
      <c r="J227" s="1">
        <v>221</v>
      </c>
      <c r="K227" s="1">
        <f>中r将兵属性验证!BK227</f>
        <v>29400687812.931236</v>
      </c>
      <c r="L227" s="1">
        <f>中r将兵属性验证!BU227</f>
        <v>51045930351.81221</v>
      </c>
      <c r="N227" s="1">
        <v>221</v>
      </c>
      <c r="O227" s="1">
        <f>大r将兵属性验证!BK227</f>
        <v>62516211082.18911</v>
      </c>
      <c r="P227" s="1">
        <f>大r将兵属性验证!BU227</f>
        <v>173334888039.19897</v>
      </c>
      <c r="R227" s="1">
        <v>221</v>
      </c>
      <c r="S227" s="1">
        <f>超r将兵属性验证!BK227</f>
        <v>88770353989.252182</v>
      </c>
      <c r="T227" s="1">
        <f>超r将兵属性验证!BU227</f>
        <v>438389440934.31921</v>
      </c>
      <c r="X227" s="48">
        <v>221</v>
      </c>
      <c r="Y227" s="1">
        <f t="shared" si="24"/>
        <v>1.6048229042726319</v>
      </c>
      <c r="Z227" s="1">
        <f t="shared" si="25"/>
        <v>1.6048229042726319</v>
      </c>
      <c r="AA227" s="1">
        <f>'[1]资源-钻石'!$U224/'[1]资源-钻石'!$T224</f>
        <v>1.4393279010100979</v>
      </c>
      <c r="AB227" s="1">
        <f>Z227/[18]实力验证!Z227</f>
        <v>1.2791723752911119</v>
      </c>
      <c r="AC227" s="48">
        <v>221</v>
      </c>
      <c r="AD227" s="1">
        <f t="shared" si="26"/>
        <v>2.7886541625376604</v>
      </c>
      <c r="AE227" s="1">
        <f t="shared" si="27"/>
        <v>2.7886541625376604</v>
      </c>
      <c r="AF227" s="1">
        <f>'[1]资源-钻石'!$V224/'[1]资源-钻石'!$T224</f>
        <v>2.4824796287878668</v>
      </c>
      <c r="AG227" s="1">
        <f>AE227/[18]实力验证!AE227</f>
        <v>1.6761717066829764</v>
      </c>
      <c r="AH227" s="48">
        <v>221</v>
      </c>
      <c r="AI227" s="1">
        <f t="shared" si="28"/>
        <v>8.1756966831974083</v>
      </c>
      <c r="AJ227" s="1">
        <f t="shared" si="29"/>
        <v>8.1756966831974083</v>
      </c>
      <c r="AK227" s="1">
        <f>'[1]资源-钻石'!$W224/'[1]资源-钻石'!$T224</f>
        <v>6.7743850787036504</v>
      </c>
      <c r="AL227" s="1">
        <f>AJ227/[18]实力验证!AJ227</f>
        <v>3.7779585631909947</v>
      </c>
      <c r="AM227" s="48">
        <v>221</v>
      </c>
      <c r="AN227" s="1">
        <f t="shared" si="30"/>
        <v>18.27381175210655</v>
      </c>
      <c r="AO227" s="1">
        <f t="shared" si="31"/>
        <v>18.27381175210655</v>
      </c>
      <c r="AP227" s="1">
        <f>'[1]资源-钻石'!$X224/'[1]资源-钻石'!$T224</f>
        <v>16.309695669191768</v>
      </c>
      <c r="AQ227" s="1">
        <f>AO227/[18]实力验证!AO227</f>
        <v>8.0308406826130216</v>
      </c>
    </row>
    <row r="228" spans="2:43" x14ac:dyDescent="0.15">
      <c r="B228" s="1">
        <v>222</v>
      </c>
      <c r="C228" s="1">
        <f>非r将兵属性验证!BK228</f>
        <v>13867142725.558008</v>
      </c>
      <c r="D228" s="1">
        <f>非r将兵属性验证!BU228</f>
        <v>15161339367.943884</v>
      </c>
      <c r="F228" s="1">
        <v>222</v>
      </c>
      <c r="G228" s="1">
        <f>小r将兵属性验证!BK228</f>
        <v>18561957353.382946</v>
      </c>
      <c r="H228" s="1">
        <f>小r将兵属性验证!BU228</f>
        <v>28113066958.764126</v>
      </c>
      <c r="J228" s="1">
        <v>222</v>
      </c>
      <c r="K228" s="1">
        <f>中r将兵属性验证!BK228</f>
        <v>29548955887.102875</v>
      </c>
      <c r="L228" s="1">
        <f>中r将兵属性验证!BU228</f>
        <v>51437266593.741776</v>
      </c>
      <c r="N228" s="1">
        <v>222</v>
      </c>
      <c r="O228" s="1">
        <f>大r将兵属性验证!BK228</f>
        <v>62797733568.46151</v>
      </c>
      <c r="P228" s="1">
        <f>大r将兵属性验证!BU228</f>
        <v>174801433211.87112</v>
      </c>
      <c r="R228" s="1">
        <v>222</v>
      </c>
      <c r="S228" s="1">
        <f>超r将兵属性验证!BK228</f>
        <v>88872032234.714355</v>
      </c>
      <c r="T228" s="1">
        <f>超r将兵属性验证!BU228</f>
        <v>439910459277.43762</v>
      </c>
      <c r="X228" s="15">
        <v>222</v>
      </c>
      <c r="Y228" s="1">
        <f t="shared" si="24"/>
        <v>1.6079044078779237</v>
      </c>
      <c r="Z228" s="1">
        <f t="shared" si="25"/>
        <v>1.6079044078779237</v>
      </c>
      <c r="AA228" s="1">
        <f>'[1]资源-钻石'!$U225/'[1]资源-钻石'!$T225</f>
        <v>1.4396542053767247</v>
      </c>
      <c r="AB228" s="1">
        <f>Z228/[18]实力验证!Z228</f>
        <v>1.2822619378762905</v>
      </c>
      <c r="AC228" s="15">
        <v>222</v>
      </c>
      <c r="AD228" s="1">
        <f t="shared" si="26"/>
        <v>2.7898882972931487</v>
      </c>
      <c r="AE228" s="1">
        <f t="shared" si="27"/>
        <v>2.7898882972931487</v>
      </c>
      <c r="AF228" s="1">
        <f>'[1]资源-钻石'!$V225/'[1]资源-钻石'!$T225</f>
        <v>2.4837032701627173</v>
      </c>
      <c r="AG228" s="1">
        <f>AE228/[18]实力验证!AE228</f>
        <v>1.6781856296965123</v>
      </c>
      <c r="AH228" s="15">
        <v>222</v>
      </c>
      <c r="AI228" s="1">
        <f t="shared" si="28"/>
        <v>8.185035855991929</v>
      </c>
      <c r="AJ228" s="1">
        <f t="shared" si="29"/>
        <v>8.185035855991929</v>
      </c>
      <c r="AK228" s="1">
        <f>'[1]资源-钻石'!$W225/'[1]资源-钻石'!$T225</f>
        <v>6.7796195445849552</v>
      </c>
      <c r="AL228" s="1">
        <f>AJ228/[18]实力验证!AJ228</f>
        <v>3.7983687491167384</v>
      </c>
      <c r="AM228" s="15">
        <v>222</v>
      </c>
      <c r="AN228" s="1">
        <f t="shared" si="30"/>
        <v>18.215988345822652</v>
      </c>
      <c r="AO228" s="1">
        <f t="shared" si="31"/>
        <v>18.215988345822652</v>
      </c>
      <c r="AP228" s="1">
        <f>'[1]资源-钻石'!$X225/'[1]资源-钻石'!$T225</f>
        <v>16.323971485231695</v>
      </c>
      <c r="AQ228" s="1">
        <f>AO228/[18]实力验证!AO228</f>
        <v>8.0460335478080562</v>
      </c>
    </row>
    <row r="229" spans="2:43" x14ac:dyDescent="0.15">
      <c r="B229" s="1">
        <v>223</v>
      </c>
      <c r="C229" s="1">
        <f>非r将兵属性验证!BK229</f>
        <v>13934454924.333529</v>
      </c>
      <c r="D229" s="1">
        <f>非r将兵属性验证!BU229</f>
        <v>15272428274.928173</v>
      </c>
      <c r="F229" s="1">
        <v>223</v>
      </c>
      <c r="G229" s="1">
        <f>小r将兵属性验证!BK229</f>
        <v>18674717370.003647</v>
      </c>
      <c r="H229" s="1">
        <f>小r将兵属性验证!BU229</f>
        <v>28385729092.342316</v>
      </c>
      <c r="J229" s="1">
        <v>223</v>
      </c>
      <c r="K229" s="1">
        <f>中r将兵属性验证!BK229</f>
        <v>29699646398.927326</v>
      </c>
      <c r="L229" s="1">
        <f>中r将兵属性验证!BU229</f>
        <v>51846752873.931763</v>
      </c>
      <c r="N229" s="1">
        <v>223</v>
      </c>
      <c r="O229" s="1">
        <f>大r将兵属性验证!BK229</f>
        <v>63079256054.73391</v>
      </c>
      <c r="P229" s="1">
        <f>大r将兵属性验证!BU229</f>
        <v>176267978384.54327</v>
      </c>
      <c r="R229" s="1">
        <v>223</v>
      </c>
      <c r="S229" s="1">
        <f>超r将兵属性验证!BK229</f>
        <v>88973710480.176529</v>
      </c>
      <c r="T229" s="1">
        <f>超r将兵属性验证!BU229</f>
        <v>441431477620.55597</v>
      </c>
      <c r="X229" s="15">
        <v>223</v>
      </c>
      <c r="Y229" s="1">
        <f t="shared" si="24"/>
        <v>1.6112793049939531</v>
      </c>
      <c r="Z229" s="1">
        <f t="shared" si="25"/>
        <v>1.6112793049939531</v>
      </c>
      <c r="AA229" s="1">
        <f>'[1]资源-钻石'!$U226/'[1]资源-钻石'!$T226</f>
        <v>1.4399782225910558</v>
      </c>
      <c r="AB229" s="1">
        <f>Z229/[18]实力验证!Z229</f>
        <v>1.2859199675185713</v>
      </c>
      <c r="AC229" s="15">
        <v>223</v>
      </c>
      <c r="AD229" s="1">
        <f t="shared" si="26"/>
        <v>2.7920267533004148</v>
      </c>
      <c r="AE229" s="1">
        <f t="shared" si="27"/>
        <v>2.7920267533004148</v>
      </c>
      <c r="AF229" s="1">
        <f>'[1]资源-钻石'!$V226/'[1]资源-钻石'!$T226</f>
        <v>2.484918334716459</v>
      </c>
      <c r="AG229" s="1">
        <f>AE229/[18]实力验证!AE229</f>
        <v>1.6809845489706901</v>
      </c>
      <c r="AH229" s="15">
        <v>223</v>
      </c>
      <c r="AI229" s="1">
        <f t="shared" si="28"/>
        <v>8.1948913482602439</v>
      </c>
      <c r="AJ229" s="1">
        <f t="shared" si="29"/>
        <v>8.1948913482602439</v>
      </c>
      <c r="AK229" s="1">
        <f>'[1]资源-钻石'!$W226/'[1]资源-钻石'!$T226</f>
        <v>6.7848173207315172</v>
      </c>
      <c r="AL229" s="1">
        <f>AJ229/[18]实力验证!AJ229</f>
        <v>3.8198428026902063</v>
      </c>
      <c r="AM229" s="15">
        <v>223</v>
      </c>
      <c r="AN229" s="1">
        <f t="shared" si="30"/>
        <v>18.160280386033801</v>
      </c>
      <c r="AO229" s="1">
        <f t="shared" si="31"/>
        <v>18.160280386033801</v>
      </c>
      <c r="AP229" s="1">
        <f>'[1]资源-钻石'!$X226/'[1]资源-钻石'!$T226</f>
        <v>16.33814723835868</v>
      </c>
      <c r="AQ229" s="1">
        <f>AO229/[18]实力验证!AO229</f>
        <v>8.0636212128464173</v>
      </c>
    </row>
    <row r="230" spans="2:43" x14ac:dyDescent="0.15">
      <c r="B230" s="1">
        <v>224</v>
      </c>
      <c r="C230" s="1">
        <f>非r将兵属性验证!BK230</f>
        <v>14001767123.109047</v>
      </c>
      <c r="D230" s="1">
        <f>非r将兵属性验证!BU230</f>
        <v>15383517181.912462</v>
      </c>
      <c r="F230" s="1">
        <v>224</v>
      </c>
      <c r="G230" s="1">
        <f>小r将兵属性验证!BK230</f>
        <v>18787477386.624348</v>
      </c>
      <c r="H230" s="1">
        <f>小r将兵属性验证!BU230</f>
        <v>28658391225.920502</v>
      </c>
      <c r="J230" s="1">
        <v>224</v>
      </c>
      <c r="K230" s="1">
        <f>中r将兵属性验证!BK230</f>
        <v>29850336910.751778</v>
      </c>
      <c r="L230" s="1">
        <f>中r将兵属性验证!BU230</f>
        <v>52256239154.12175</v>
      </c>
      <c r="N230" s="1">
        <v>224</v>
      </c>
      <c r="O230" s="1">
        <f>大r将兵属性验证!BK230</f>
        <v>63360778541.006317</v>
      </c>
      <c r="P230" s="1">
        <f>大r将兵属性验证!BU230</f>
        <v>177734523557.21542</v>
      </c>
      <c r="R230" s="1">
        <v>224</v>
      </c>
      <c r="S230" s="1">
        <f>超r将兵属性验证!BK230</f>
        <v>89071067518.140396</v>
      </c>
      <c r="T230" s="1">
        <f>超r将兵属性验证!BU230</f>
        <v>442949306943.01941</v>
      </c>
      <c r="X230" s="15">
        <v>224</v>
      </c>
      <c r="Y230" s="1">
        <f t="shared" si="24"/>
        <v>1.6146132234098227</v>
      </c>
      <c r="Z230" s="1">
        <f t="shared" si="25"/>
        <v>1.6146132234098227</v>
      </c>
      <c r="AA230" s="1">
        <f>'[1]资源-钻石'!$U227/'[1]资源-钻石'!$T227</f>
        <v>1.4402999766159794</v>
      </c>
      <c r="AB230" s="1">
        <f>Z230/[18]实力验证!Z230</f>
        <v>1.2895403620202921</v>
      </c>
      <c r="AC230" s="15">
        <v>224</v>
      </c>
      <c r="AD230" s="1">
        <f t="shared" si="26"/>
        <v>2.7941392437316912</v>
      </c>
      <c r="AE230" s="1">
        <f t="shared" si="27"/>
        <v>2.7941392437316912</v>
      </c>
      <c r="AF230" s="1">
        <f>'[1]资源-钻石'!$V227/'[1]资源-钻石'!$T227</f>
        <v>2.4861249123099225</v>
      </c>
      <c r="AG230" s="1">
        <f>AE230/[18]实力验证!AE230</f>
        <v>1.6837565851850054</v>
      </c>
      <c r="AH230" s="15">
        <v>224</v>
      </c>
      <c r="AI230" s="1">
        <f t="shared" si="28"/>
        <v>8.2046271730990927</v>
      </c>
      <c r="AJ230" s="1">
        <f t="shared" si="29"/>
        <v>8.2046271730990927</v>
      </c>
      <c r="AK230" s="1">
        <f>'[1]资源-钻石'!$W227/'[1]资源-钻石'!$T227</f>
        <v>6.7899787915480001</v>
      </c>
      <c r="AL230" s="1">
        <f>AJ230/[18]实力验证!AJ230</f>
        <v>3.8412686009096499</v>
      </c>
      <c r="AM230" s="15">
        <v>224</v>
      </c>
      <c r="AN230" s="1">
        <f t="shared" si="30"/>
        <v>18.104993265974475</v>
      </c>
      <c r="AO230" s="1">
        <f t="shared" si="31"/>
        <v>18.104993265974475</v>
      </c>
      <c r="AP230" s="1">
        <f>'[1]资源-钻石'!$X227/'[1]资源-钻石'!$T227</f>
        <v>16.352223976949087</v>
      </c>
      <c r="AQ230" s="1">
        <f>AO230/[18]实力验证!AO230</f>
        <v>8.0811243259324588</v>
      </c>
    </row>
    <row r="231" spans="2:43" x14ac:dyDescent="0.15">
      <c r="B231" s="1">
        <v>225</v>
      </c>
      <c r="C231" s="1">
        <f>非r将兵属性验证!BK231</f>
        <v>14069079321.884565</v>
      </c>
      <c r="D231" s="1">
        <f>非r将兵属性验证!BU231</f>
        <v>15494606088.896751</v>
      </c>
      <c r="F231" s="1">
        <v>225</v>
      </c>
      <c r="G231" s="1">
        <f>小r将兵属性验证!BK231</f>
        <v>18900237403.245049</v>
      </c>
      <c r="H231" s="1">
        <f>小r将兵属性验证!BU231</f>
        <v>28931053359.498692</v>
      </c>
      <c r="J231" s="1">
        <v>225</v>
      </c>
      <c r="K231" s="1">
        <f>中r将兵属性验证!BK231</f>
        <v>30001027422.576229</v>
      </c>
      <c r="L231" s="1">
        <f>中r将兵属性验证!BU231</f>
        <v>52665725434.311745</v>
      </c>
      <c r="N231" s="1">
        <v>225</v>
      </c>
      <c r="O231" s="1">
        <f>大r将兵属性验证!BK231</f>
        <v>63642301027.278717</v>
      </c>
      <c r="P231" s="1">
        <f>大r将兵属性验证!BU231</f>
        <v>179201068729.88757</v>
      </c>
      <c r="R231" s="1">
        <v>225</v>
      </c>
      <c r="S231" s="1">
        <f>超r将兵属性验证!BK231</f>
        <v>89166531357.027802</v>
      </c>
      <c r="T231" s="1">
        <f>超r将兵属性验证!BU231</f>
        <v>444465739097.91772</v>
      </c>
      <c r="X231" s="15">
        <v>225</v>
      </c>
      <c r="Y231" s="1">
        <f t="shared" si="24"/>
        <v>1.6179069049794643</v>
      </c>
      <c r="Z231" s="1">
        <f t="shared" si="25"/>
        <v>1.6179069049794643</v>
      </c>
      <c r="AA231" s="1">
        <f>'[1]资源-钻石'!$U228/'[1]资源-钻石'!$T228</f>
        <v>1.4406194910807977</v>
      </c>
      <c r="AB231" s="1">
        <f>Z231/[18]实力验证!Z231</f>
        <v>1.2931237096535826</v>
      </c>
      <c r="AC231" s="15">
        <v>225</v>
      </c>
      <c r="AD231" s="1">
        <f t="shared" si="26"/>
        <v>2.7962262386522676</v>
      </c>
      <c r="AE231" s="1">
        <f t="shared" si="27"/>
        <v>2.7962262386522676</v>
      </c>
      <c r="AF231" s="1">
        <f>'[1]资源-钻石'!$V228/'[1]资源-钻石'!$T228</f>
        <v>2.4873230915529905</v>
      </c>
      <c r="AG231" s="1">
        <f>AE231/[18]实力验证!AE231</f>
        <v>1.686502130631933</v>
      </c>
      <c r="AH231" s="15">
        <v>225</v>
      </c>
      <c r="AI231" s="1">
        <f t="shared" si="28"/>
        <v>8.2142454968961989</v>
      </c>
      <c r="AJ231" s="1">
        <f t="shared" si="29"/>
        <v>8.2142454968961989</v>
      </c>
      <c r="AK231" s="1">
        <f>'[1]资源-钻石'!$W228/'[1]资源-钻石'!$T228</f>
        <v>6.7951043360877916</v>
      </c>
      <c r="AL231" s="1">
        <f>AJ231/[18]实力验证!AJ231</f>
        <v>3.8626464023594052</v>
      </c>
      <c r="AM231" s="15">
        <v>225</v>
      </c>
      <c r="AN231" s="1">
        <f t="shared" si="30"/>
        <v>18.050262105019556</v>
      </c>
      <c r="AO231" s="1">
        <f t="shared" si="31"/>
        <v>18.050262105019556</v>
      </c>
      <c r="AP231" s="1">
        <f>'[1]资源-钻石'!$X228/'[1]资源-钻石'!$T228</f>
        <v>16.366202734784885</v>
      </c>
      <c r="AQ231" s="1">
        <f>AO231/[18]实力验证!AO231</f>
        <v>8.0986065738892208</v>
      </c>
    </row>
    <row r="232" spans="2:43" x14ac:dyDescent="0.15">
      <c r="B232" s="1">
        <v>226</v>
      </c>
      <c r="C232" s="1">
        <f>非r将兵属性验证!BK232</f>
        <v>14136391520.660086</v>
      </c>
      <c r="D232" s="1">
        <f>非r将兵属性验证!BU232</f>
        <v>15605694995.881039</v>
      </c>
      <c r="F232" s="1">
        <v>226</v>
      </c>
      <c r="G232" s="1">
        <f>小r将兵属性验证!BK232</f>
        <v>19012997419.865749</v>
      </c>
      <c r="H232" s="1">
        <f>小r将兵属性验证!BU232</f>
        <v>29203715493.076881</v>
      </c>
      <c r="J232" s="1">
        <v>226</v>
      </c>
      <c r="K232" s="1">
        <f>中r将兵属性验证!BK232</f>
        <v>30151717934.400681</v>
      </c>
      <c r="L232" s="1">
        <f>中r将兵属性验证!BU232</f>
        <v>53075211714.501732</v>
      </c>
      <c r="N232" s="1">
        <v>226</v>
      </c>
      <c r="O232" s="1">
        <f>大r将兵属性验证!BK232</f>
        <v>63923823513.551117</v>
      </c>
      <c r="P232" s="1">
        <f>大r将兵属性验证!BU232</f>
        <v>180667613902.55975</v>
      </c>
      <c r="R232" s="1">
        <v>226</v>
      </c>
      <c r="S232" s="1">
        <f>超r将兵属性验证!BK232</f>
        <v>89261995195.915207</v>
      </c>
      <c r="T232" s="1">
        <f>超r将兵属性验证!BU232</f>
        <v>445982171252.8161</v>
      </c>
      <c r="X232" s="48">
        <v>226</v>
      </c>
      <c r="Y232" s="1">
        <f t="shared" si="24"/>
        <v>1.6211610737574449</v>
      </c>
      <c r="Z232" s="1">
        <f t="shared" si="25"/>
        <v>1.6211610737574449</v>
      </c>
      <c r="AA232" s="1">
        <f>'[1]资源-钻石'!$U229/'[1]资源-钻石'!$T229</f>
        <v>1.4409367892870106</v>
      </c>
      <c r="AB232" s="1">
        <f>Z232/[18]实力验证!Z232</f>
        <v>1.2966705862708048</v>
      </c>
      <c r="AC232" s="48">
        <v>226</v>
      </c>
      <c r="AD232" s="1">
        <f t="shared" si="26"/>
        <v>2.7982881968491209</v>
      </c>
      <c r="AE232" s="1">
        <f t="shared" si="27"/>
        <v>2.7982881968491209</v>
      </c>
      <c r="AF232" s="1">
        <f>'[1]资源-钻石'!$V229/'[1]资源-钻石'!$T229</f>
        <v>2.4885129598262909</v>
      </c>
      <c r="AG232" s="1">
        <f>AE232/[18]实力验证!AE232</f>
        <v>1.6892215698566826</v>
      </c>
      <c r="AH232" s="48">
        <v>226</v>
      </c>
      <c r="AI232" s="1">
        <f t="shared" si="28"/>
        <v>8.2237484340609672</v>
      </c>
      <c r="AJ232" s="1">
        <f t="shared" si="29"/>
        <v>8.2237484340609672</v>
      </c>
      <c r="AK232" s="1">
        <f>'[1]资源-钻石'!$W229/'[1]资源-钻石'!$T229</f>
        <v>6.8001943281457979</v>
      </c>
      <c r="AL232" s="1">
        <f>AJ232/[18]实力验证!AJ232</f>
        <v>3.8839764617906916</v>
      </c>
      <c r="AM232" s="48">
        <v>226</v>
      </c>
      <c r="AN232" s="1">
        <f t="shared" si="30"/>
        <v>17.996187528775231</v>
      </c>
      <c r="AO232" s="1">
        <f t="shared" si="31"/>
        <v>17.996187528775231</v>
      </c>
      <c r="AP232" s="1">
        <f>'[1]资源-钻石'!$X229/'[1]资源-钻石'!$T229</f>
        <v>16.380084531306721</v>
      </c>
      <c r="AQ232" s="1">
        <f>AO232/[18]实力验证!AO232</f>
        <v>8.1161173397393327</v>
      </c>
    </row>
    <row r="233" spans="2:43" x14ac:dyDescent="0.15">
      <c r="B233" s="1">
        <v>227</v>
      </c>
      <c r="C233" s="1">
        <f>非r将兵属性验证!BK233</f>
        <v>14203703719.435604</v>
      </c>
      <c r="D233" s="1">
        <f>非r将兵属性验证!BU233</f>
        <v>15716783902.865328</v>
      </c>
      <c r="F233" s="1">
        <v>227</v>
      </c>
      <c r="G233" s="1">
        <f>小r将兵属性验证!BK233</f>
        <v>19125757436.48645</v>
      </c>
      <c r="H233" s="1">
        <f>小r将兵属性验证!BU233</f>
        <v>29476377626.655067</v>
      </c>
      <c r="J233" s="1">
        <v>227</v>
      </c>
      <c r="K233" s="1">
        <f>中r将兵属性验证!BK233</f>
        <v>30302408446.225128</v>
      </c>
      <c r="L233" s="1">
        <f>中r将兵属性验证!BU233</f>
        <v>53484697994.691719</v>
      </c>
      <c r="N233" s="1">
        <v>227</v>
      </c>
      <c r="O233" s="1">
        <f>大r将兵属性验证!BK233</f>
        <v>64194924436.535057</v>
      </c>
      <c r="P233" s="1">
        <f>大r将兵属性验证!BU233</f>
        <v>182187078259.35059</v>
      </c>
      <c r="R233" s="1">
        <v>227</v>
      </c>
      <c r="S233" s="1">
        <f>超r将兵属性验证!BK233</f>
        <v>89357459034.802628</v>
      </c>
      <c r="T233" s="1">
        <f>超r将兵属性验证!BU233</f>
        <v>447498603407.71442</v>
      </c>
      <c r="X233" s="48">
        <v>227</v>
      </c>
      <c r="Y233" s="1">
        <f t="shared" si="24"/>
        <v>1.6243764365296107</v>
      </c>
      <c r="Z233" s="1">
        <f t="shared" si="25"/>
        <v>1.6243764365296107</v>
      </c>
      <c r="AA233" s="1">
        <f>'[1]资源-钻石'!$U230/'[1]资源-钻石'!$T230</f>
        <v>1.4412518942139836</v>
      </c>
      <c r="AB233" s="1">
        <f>Z233/[18]实力验证!Z233</f>
        <v>1.3001815556364131</v>
      </c>
      <c r="AC233" s="48">
        <v>227</v>
      </c>
      <c r="AD233" s="1">
        <f t="shared" si="26"/>
        <v>2.8003255661671425</v>
      </c>
      <c r="AE233" s="1">
        <f t="shared" si="27"/>
        <v>2.8003255661671425</v>
      </c>
      <c r="AF233" s="1">
        <f>'[1]资源-钻石'!$V230/'[1]资源-钻石'!$T230</f>
        <v>2.4896946033024387</v>
      </c>
      <c r="AG233" s="1">
        <f>AE233/[18]实力验证!AE233</f>
        <v>1.6919152798516062</v>
      </c>
      <c r="AH233" s="48">
        <v>227</v>
      </c>
      <c r="AI233" s="1">
        <f t="shared" si="28"/>
        <v>8.2345584004535848</v>
      </c>
      <c r="AJ233" s="1">
        <f t="shared" si="29"/>
        <v>8.2345584004535848</v>
      </c>
      <c r="AK233" s="1">
        <f>'[1]资源-钻石'!$W230/'[1]资源-钻石'!$T230</f>
        <v>6.8052491363493193</v>
      </c>
      <c r="AL233" s="1">
        <f>AJ233/[18]实力验证!AJ233</f>
        <v>3.9059327517108433</v>
      </c>
      <c r="AM233" s="48">
        <v>227</v>
      </c>
      <c r="AN233" s="1">
        <f t="shared" si="30"/>
        <v>17.942757792569424</v>
      </c>
      <c r="AO233" s="1">
        <f t="shared" si="31"/>
        <v>17.942757792569424</v>
      </c>
      <c r="AP233" s="1">
        <f>'[1]资源-钻石'!$X230/'[1]资源-钻石'!$T230</f>
        <v>16.39387037186178</v>
      </c>
      <c r="AQ233" s="1">
        <f>AO233/[18]实力验证!AO233</f>
        <v>8.133655999189207</v>
      </c>
    </row>
    <row r="234" spans="2:43" x14ac:dyDescent="0.15">
      <c r="B234" s="1">
        <v>228</v>
      </c>
      <c r="C234" s="1">
        <f>非r将兵属性验证!BK234</f>
        <v>14271015918.211124</v>
      </c>
      <c r="D234" s="1">
        <f>非r将兵属性验证!BU234</f>
        <v>15827872809.849617</v>
      </c>
      <c r="F234" s="1">
        <v>228</v>
      </c>
      <c r="G234" s="1">
        <f>小r将兵属性验证!BK234</f>
        <v>19238517453.107151</v>
      </c>
      <c r="H234" s="1">
        <f>小r将兵属性验证!BU234</f>
        <v>29749039760.233257</v>
      </c>
      <c r="J234" s="1">
        <v>228</v>
      </c>
      <c r="K234" s="1">
        <f>中r将兵属性验证!BK234</f>
        <v>30453098958.04958</v>
      </c>
      <c r="L234" s="1">
        <f>中r将兵属性验证!BU234</f>
        <v>53894184274.881706</v>
      </c>
      <c r="N234" s="1">
        <v>228</v>
      </c>
      <c r="O234" s="1">
        <f>大r将兵属性验证!BK234</f>
        <v>64465944875.094078</v>
      </c>
      <c r="P234" s="1">
        <f>大r将兵属性验证!BU234</f>
        <v>183706951304.35672</v>
      </c>
      <c r="R234" s="1">
        <v>228</v>
      </c>
      <c r="S234" s="1">
        <f>超r将兵属性验证!BK234</f>
        <v>89452922873.690033</v>
      </c>
      <c r="T234" s="1">
        <f>超r将兵属性验证!BU234</f>
        <v>449015035562.61273</v>
      </c>
      <c r="X234" s="48">
        <v>228</v>
      </c>
      <c r="Y234" s="1">
        <f t="shared" si="24"/>
        <v>1.6275536833248612</v>
      </c>
      <c r="Z234" s="1">
        <f t="shared" si="25"/>
        <v>1.6275536833248612</v>
      </c>
      <c r="AA234" s="1">
        <f>'[1]资源-钻石'!$U231/'[1]资源-钻石'!$T231</f>
        <v>1.4415648285244906</v>
      </c>
      <c r="AB234" s="1">
        <f>Z234/[18]实力验证!Z234</f>
        <v>1.303657169748049</v>
      </c>
      <c r="AC234" s="48">
        <v>228</v>
      </c>
      <c r="AD234" s="1">
        <f t="shared" si="26"/>
        <v>2.8023387838334237</v>
      </c>
      <c r="AE234" s="1">
        <f t="shared" si="27"/>
        <v>2.8023387838334237</v>
      </c>
      <c r="AF234" s="1">
        <f>'[1]资源-钻石'!$V231/'[1]资源-钻石'!$T231</f>
        <v>2.4908681069668401</v>
      </c>
      <c r="AG234" s="1">
        <f>AE234/[18]实力验证!AE234</f>
        <v>1.6945836302446529</v>
      </c>
      <c r="AH234" s="48">
        <v>228</v>
      </c>
      <c r="AI234" s="1">
        <f t="shared" si="28"/>
        <v>8.2452511261016408</v>
      </c>
      <c r="AJ234" s="1">
        <f t="shared" si="29"/>
        <v>8.2452511261016408</v>
      </c>
      <c r="AK234" s="1">
        <f>'[1]资源-钻石'!$W231/'[1]资源-钻石'!$T231</f>
        <v>6.8102691242470375</v>
      </c>
      <c r="AL234" s="1">
        <f>AJ234/[18]实力验证!AJ234</f>
        <v>3.9278447734663842</v>
      </c>
      <c r="AM234" s="48">
        <v>228</v>
      </c>
      <c r="AN234" s="1">
        <f t="shared" si="30"/>
        <v>17.889961430180549</v>
      </c>
      <c r="AO234" s="1">
        <f t="shared" si="31"/>
        <v>17.889961430180549</v>
      </c>
      <c r="AP234" s="1">
        <f>'[1]资源-钻石'!$X231/'[1]资源-钻石'!$T231</f>
        <v>16.407561247946465</v>
      </c>
      <c r="AQ234" s="1">
        <f>AO234/[18]实力验证!AO234</f>
        <v>8.1512219428193706</v>
      </c>
    </row>
    <row r="235" spans="2:43" x14ac:dyDescent="0.15">
      <c r="B235" s="1">
        <v>229</v>
      </c>
      <c r="C235" s="1">
        <f>非r将兵属性验证!BK235</f>
        <v>14338328116.986643</v>
      </c>
      <c r="D235" s="1">
        <f>非r将兵属性验证!BU235</f>
        <v>15938961716.833906</v>
      </c>
      <c r="F235" s="1">
        <v>229</v>
      </c>
      <c r="G235" s="1">
        <f>小r将兵属性验证!BK235</f>
        <v>19351277469.727852</v>
      </c>
      <c r="H235" s="1">
        <f>小r将兵属性验证!BU235</f>
        <v>30021701893.811447</v>
      </c>
      <c r="J235" s="1">
        <v>229</v>
      </c>
      <c r="K235" s="1">
        <f>中r将兵属性验证!BK235</f>
        <v>30603789469.874031</v>
      </c>
      <c r="L235" s="1">
        <f>中r将兵属性验证!BU235</f>
        <v>54303670555.071693</v>
      </c>
      <c r="N235" s="1">
        <v>229</v>
      </c>
      <c r="O235" s="1">
        <f>大r将兵属性验证!BK235</f>
        <v>64736965313.653099</v>
      </c>
      <c r="P235" s="1">
        <f>大r将兵属性验证!BU235</f>
        <v>185226824349.36285</v>
      </c>
      <c r="R235" s="1">
        <v>229</v>
      </c>
      <c r="S235" s="1">
        <f>超r将兵属性验证!BK235</f>
        <v>89548386712.577438</v>
      </c>
      <c r="T235" s="1">
        <f>超r将兵属性验证!BU235</f>
        <v>450531467717.51111</v>
      </c>
      <c r="X235" s="48">
        <v>229</v>
      </c>
      <c r="Y235" s="1">
        <f t="shared" si="24"/>
        <v>1.6306934879088271</v>
      </c>
      <c r="Z235" s="1">
        <f t="shared" si="25"/>
        <v>1.6306934879088271</v>
      </c>
      <c r="AA235" s="1">
        <f>'[1]资源-钻石'!$U232/'[1]资源-钻石'!$T232</f>
        <v>1.4418756145701512</v>
      </c>
      <c r="AB235" s="1">
        <f>Z235/[18]实力验证!Z235</f>
        <v>1.3070979691472884</v>
      </c>
      <c r="AC235" s="48">
        <v>229</v>
      </c>
      <c r="AD235" s="1">
        <f t="shared" si="26"/>
        <v>2.8043282767700628</v>
      </c>
      <c r="AE235" s="1">
        <f t="shared" si="27"/>
        <v>2.8043282767700628</v>
      </c>
      <c r="AF235" s="1">
        <f>'[1]资源-钻石'!$V232/'[1]资源-钻石'!$T232</f>
        <v>2.4920335546380676</v>
      </c>
      <c r="AG235" s="1">
        <f>AE235/[18]实力验证!AE235</f>
        <v>1.6972269834820854</v>
      </c>
      <c r="AH235" s="48">
        <v>229</v>
      </c>
      <c r="AI235" s="1">
        <f t="shared" si="28"/>
        <v>8.2558178435045946</v>
      </c>
      <c r="AJ235" s="1">
        <f t="shared" si="29"/>
        <v>8.2558178435045946</v>
      </c>
      <c r="AK235" s="1">
        <f>'[1]资源-钻石'!$W232/'[1]资源-钻石'!$T232</f>
        <v>6.8152546503961773</v>
      </c>
      <c r="AL235" s="1">
        <f>AJ235/[18]实力验证!AJ235</f>
        <v>3.9497075819882661</v>
      </c>
      <c r="AM235" s="48">
        <v>229</v>
      </c>
      <c r="AN235" s="1">
        <f t="shared" si="30"/>
        <v>17.837787245634015</v>
      </c>
      <c r="AO235" s="1">
        <f t="shared" si="31"/>
        <v>17.837787245634015</v>
      </c>
      <c r="AP235" s="1">
        <f>'[1]资源-钻石'!$X232/'[1]资源-钻石'!$T232</f>
        <v>16.421158137444117</v>
      </c>
      <c r="AQ235" s="1">
        <f>AO235/[18]实力验证!AO235</f>
        <v>8.168814575646218</v>
      </c>
    </row>
    <row r="236" spans="2:43" x14ac:dyDescent="0.15">
      <c r="B236" s="1">
        <v>230</v>
      </c>
      <c r="C236" s="1">
        <f>非r将兵属性验证!BK236</f>
        <v>14405640315.762161</v>
      </c>
      <c r="D236" s="1">
        <f>非r将兵属性验证!BU236</f>
        <v>16050050623.818193</v>
      </c>
      <c r="F236" s="1">
        <v>230</v>
      </c>
      <c r="G236" s="1">
        <f>小r将兵属性验证!BK236</f>
        <v>19464037486.348553</v>
      </c>
      <c r="H236" s="1">
        <f>小r将兵属性验证!BU236</f>
        <v>30294364027.389633</v>
      </c>
      <c r="J236" s="1">
        <v>230</v>
      </c>
      <c r="K236" s="1">
        <f>中r将兵属性验证!BK236</f>
        <v>30754479981.698483</v>
      </c>
      <c r="L236" s="1">
        <f>中r将兵属性验证!BU236</f>
        <v>54713156835.261681</v>
      </c>
      <c r="N236" s="1">
        <v>230</v>
      </c>
      <c r="O236" s="1">
        <f>大r将兵属性验证!BK236</f>
        <v>65007985752.212128</v>
      </c>
      <c r="P236" s="1">
        <f>大r将兵属性验证!BU236</f>
        <v>186746697394.36899</v>
      </c>
      <c r="R236" s="1">
        <v>230</v>
      </c>
      <c r="S236" s="1">
        <f>超r将兵属性验证!BK236</f>
        <v>89643850551.464844</v>
      </c>
      <c r="T236" s="1">
        <f>超r将兵属性验证!BU236</f>
        <v>452047899872.40942</v>
      </c>
      <c r="X236" s="48">
        <v>230</v>
      </c>
      <c r="Y236" s="1">
        <f t="shared" si="24"/>
        <v>1.6337965082602</v>
      </c>
      <c r="Z236" s="1">
        <f t="shared" si="25"/>
        <v>1.6337965082602</v>
      </c>
      <c r="AA236" s="1">
        <f>'[1]资源-钻石'!$U233/'[1]资源-钻石'!$T233</f>
        <v>1.4421842743967512</v>
      </c>
      <c r="AB236" s="1">
        <f>Z236/[18]实力验证!Z236</f>
        <v>1.3105044832204271</v>
      </c>
      <c r="AC236" s="48">
        <v>230</v>
      </c>
      <c r="AD236" s="1">
        <f t="shared" si="26"/>
        <v>2.806294461895988</v>
      </c>
      <c r="AE236" s="1">
        <f t="shared" si="27"/>
        <v>2.806294461895988</v>
      </c>
      <c r="AF236" s="1">
        <f>'[1]资源-钻石'!$V233/'[1]资源-钻石'!$T233</f>
        <v>2.493191028987817</v>
      </c>
      <c r="AG236" s="1">
        <f>AE236/[18]实力验证!AE236</f>
        <v>1.6998456950056657</v>
      </c>
      <c r="AH236" s="48">
        <v>230</v>
      </c>
      <c r="AI236" s="1">
        <f t="shared" si="28"/>
        <v>8.2662607670279318</v>
      </c>
      <c r="AJ236" s="1">
        <f t="shared" si="29"/>
        <v>8.2662607670279318</v>
      </c>
      <c r="AK236" s="1">
        <f>'[1]资源-钻石'!$W233/'[1]资源-钻石'!$T233</f>
        <v>6.8202060684478809</v>
      </c>
      <c r="AL236" s="1">
        <f>AJ236/[18]实力验证!AJ236</f>
        <v>3.971521439989921</v>
      </c>
      <c r="AM236" s="48">
        <v>230</v>
      </c>
      <c r="AN236" s="1">
        <f t="shared" si="30"/>
        <v>17.786224305287035</v>
      </c>
      <c r="AO236" s="1">
        <f t="shared" si="31"/>
        <v>17.786224305287035</v>
      </c>
      <c r="AP236" s="1">
        <f>'[1]资源-钻石'!$X233/'[1]资源-钻石'!$T233</f>
        <v>16.434662004857856</v>
      </c>
      <c r="AQ236" s="1">
        <f>AO236/[18]实力验证!AO236</f>
        <v>8.186433316699107</v>
      </c>
    </row>
    <row r="237" spans="2:43" x14ac:dyDescent="0.15">
      <c r="B237" s="1">
        <v>231</v>
      </c>
      <c r="C237" s="1">
        <f>非r将兵属性验证!BK237</f>
        <v>14472952514.537682</v>
      </c>
      <c r="D237" s="1">
        <f>非r将兵属性验证!BU237</f>
        <v>16161139530.802483</v>
      </c>
      <c r="F237" s="1">
        <v>231</v>
      </c>
      <c r="G237" s="1">
        <f>小r将兵属性验证!BK237</f>
        <v>19576797502.969254</v>
      </c>
      <c r="H237" s="1">
        <f>小r将兵属性验证!BU237</f>
        <v>30567026160.967823</v>
      </c>
      <c r="J237" s="1">
        <v>231</v>
      </c>
      <c r="K237" s="1">
        <f>中r将兵属性验证!BK237</f>
        <v>30905170493.522934</v>
      </c>
      <c r="L237" s="1">
        <f>中r将兵属性验证!BU237</f>
        <v>55122643115.451668</v>
      </c>
      <c r="N237" s="1">
        <v>231</v>
      </c>
      <c r="O237" s="1">
        <f>大r将兵属性验证!BK237</f>
        <v>65279006190.771149</v>
      </c>
      <c r="P237" s="1">
        <f>大r将兵属性验证!BU237</f>
        <v>188266570439.37512</v>
      </c>
      <c r="R237" s="1">
        <v>231</v>
      </c>
      <c r="S237" s="1">
        <f>超r将兵属性验证!BK237</f>
        <v>89739314390.352264</v>
      </c>
      <c r="T237" s="1">
        <f>超r将兵属性验证!BU237</f>
        <v>453564332027.30774</v>
      </c>
      <c r="X237" s="48">
        <v>231</v>
      </c>
      <c r="Y237" s="1">
        <f t="shared" si="24"/>
        <v>1.6368633870304174</v>
      </c>
      <c r="Z237" s="1">
        <f t="shared" si="25"/>
        <v>1.6368633870304174</v>
      </c>
      <c r="AA237" s="1">
        <f>'[1]资源-钻石'!$U234/'[1]资源-钻石'!$T234</f>
        <v>1.4424908297494545</v>
      </c>
      <c r="AB237" s="1">
        <f>Z237/[18]实力验证!Z237</f>
        <v>1.3138772304896895</v>
      </c>
      <c r="AC237" s="48">
        <v>231</v>
      </c>
      <c r="AD237" s="1">
        <f t="shared" si="26"/>
        <v>2.8082377464182273</v>
      </c>
      <c r="AE237" s="1">
        <f t="shared" si="27"/>
        <v>2.8082377464182273</v>
      </c>
      <c r="AF237" s="1">
        <f>'[1]资源-钻石'!$V234/'[1]资源-钻石'!$T234</f>
        <v>2.4943406115604549</v>
      </c>
      <c r="AG237" s="1">
        <f>AE237/[18]实力验证!AE237</f>
        <v>1.7024401134245053</v>
      </c>
      <c r="AH237" s="48">
        <v>231</v>
      </c>
      <c r="AI237" s="1">
        <f t="shared" si="28"/>
        <v>8.2765820594546984</v>
      </c>
      <c r="AJ237" s="1">
        <f t="shared" si="29"/>
        <v>8.2765820594546984</v>
      </c>
      <c r="AK237" s="1">
        <f>'[1]资源-钻石'!$W234/'[1]资源-钻石'!$T234</f>
        <v>6.8251237272308334</v>
      </c>
      <c r="AL237" s="1">
        <f>AJ237/[18]实力验证!AJ237</f>
        <v>3.9932866063756669</v>
      </c>
      <c r="AM237" s="48">
        <v>231</v>
      </c>
      <c r="AN237" s="1">
        <f t="shared" si="30"/>
        <v>17.735261930190074</v>
      </c>
      <c r="AO237" s="1">
        <f t="shared" si="31"/>
        <v>17.735261930190074</v>
      </c>
      <c r="AP237" s="1">
        <f>'[1]资源-钻石'!$X234/'[1]资源-钻石'!$T234</f>
        <v>16.448073801538634</v>
      </c>
      <c r="AQ237" s="1">
        <f>AO237/[18]实力验证!AO237</f>
        <v>8.2040775986123098</v>
      </c>
    </row>
    <row r="238" spans="2:43" x14ac:dyDescent="0.15">
      <c r="B238" s="1">
        <v>232</v>
      </c>
      <c r="C238" s="1">
        <f>非r将兵属性验证!BK238</f>
        <v>14540264713.3132</v>
      </c>
      <c r="D238" s="1">
        <f>非r将兵属性验证!BU238</f>
        <v>16272228437.786772</v>
      </c>
      <c r="F238" s="1">
        <v>232</v>
      </c>
      <c r="G238" s="1">
        <f>小r将兵属性验证!BK238</f>
        <v>19689557519.589951</v>
      </c>
      <c r="H238" s="1">
        <f>小r将兵属性验证!BU238</f>
        <v>30839688294.546013</v>
      </c>
      <c r="J238" s="1">
        <v>232</v>
      </c>
      <c r="K238" s="1">
        <f>中r将兵属性验证!BK238</f>
        <v>31055861005.347385</v>
      </c>
      <c r="L238" s="1">
        <f>中r将兵属性验证!BU238</f>
        <v>55532129395.641655</v>
      </c>
      <c r="N238" s="1">
        <v>232</v>
      </c>
      <c r="O238" s="1">
        <f>大r将兵属性验证!BK238</f>
        <v>65550026629.33017</v>
      </c>
      <c r="P238" s="1">
        <f>大r将兵属性验证!BU238</f>
        <v>189786443484.38126</v>
      </c>
      <c r="R238" s="1">
        <v>232</v>
      </c>
      <c r="S238" s="1">
        <f>超r将兵属性验证!BK238</f>
        <v>89834778229.23967</v>
      </c>
      <c r="T238" s="1">
        <f>超r将兵属性验证!BU238</f>
        <v>455080764182.20605</v>
      </c>
      <c r="X238" s="48">
        <v>232</v>
      </c>
      <c r="Y238" s="1">
        <f t="shared" si="24"/>
        <v>1.639894751987381</v>
      </c>
      <c r="Z238" s="1">
        <f t="shared" si="25"/>
        <v>1.639894751987381</v>
      </c>
      <c r="AA238" s="1">
        <f>'[1]资源-钻石'!$U235/'[1]资源-钻石'!$T235</f>
        <v>1.4427953020779125</v>
      </c>
      <c r="AB238" s="1">
        <f>Z238/[18]实力验证!Z238</f>
        <v>1.3172167188952113</v>
      </c>
      <c r="AC238" s="48">
        <v>232</v>
      </c>
      <c r="AD238" s="1">
        <f t="shared" si="26"/>
        <v>2.8101585281130665</v>
      </c>
      <c r="AE238" s="1">
        <f t="shared" si="27"/>
        <v>2.8101585281130665</v>
      </c>
      <c r="AF238" s="1">
        <f>'[1]资源-钻石'!$V235/'[1]资源-钻石'!$T235</f>
        <v>2.4954823827921722</v>
      </c>
      <c r="AG238" s="1">
        <f>AE238/[18]实力验证!AE238</f>
        <v>1.7050105806817761</v>
      </c>
      <c r="AH238" s="48">
        <v>232</v>
      </c>
      <c r="AI238" s="1">
        <f t="shared" si="28"/>
        <v>8.2867838334787987</v>
      </c>
      <c r="AJ238" s="1">
        <f t="shared" si="29"/>
        <v>8.2867838334787987</v>
      </c>
      <c r="AK238" s="1">
        <f>'[1]资源-钻石'!$W235/'[1]资源-钻石'!$T235</f>
        <v>6.8300079708331802</v>
      </c>
      <c r="AL238" s="1">
        <f>AJ238/[18]实力验证!AJ238</f>
        <v>4.0150033363399142</v>
      </c>
      <c r="AM238" s="48">
        <v>232</v>
      </c>
      <c r="AN238" s="1">
        <f t="shared" si="30"/>
        <v>17.684889688713582</v>
      </c>
      <c r="AO238" s="1">
        <f t="shared" si="31"/>
        <v>17.684889688713582</v>
      </c>
      <c r="AP238" s="1">
        <f>'[1]资源-钻石'!$X235/'[1]资源-钻石'!$T235</f>
        <v>16.461394465908672</v>
      </c>
      <c r="AQ238" s="1">
        <f>AO238/[18]实力验证!AO238</f>
        <v>8.2217468672310812</v>
      </c>
    </row>
    <row r="239" spans="2:43" x14ac:dyDescent="0.15">
      <c r="B239" s="1">
        <v>233</v>
      </c>
      <c r="C239" s="1">
        <f>非r将兵属性验证!BK239</f>
        <v>14607576912.088718</v>
      </c>
      <c r="D239" s="1">
        <f>非r将兵属性验证!BU239</f>
        <v>16383317344.771061</v>
      </c>
      <c r="F239" s="1">
        <v>233</v>
      </c>
      <c r="G239" s="1">
        <f>小r将兵属性验证!BK239</f>
        <v>19802317536.210651</v>
      </c>
      <c r="H239" s="1">
        <f>小r将兵属性验证!BU239</f>
        <v>31112350428.124203</v>
      </c>
      <c r="J239" s="1">
        <v>233</v>
      </c>
      <c r="K239" s="1">
        <f>中r将兵属性验证!BK239</f>
        <v>31206551517.171837</v>
      </c>
      <c r="L239" s="1">
        <f>中r将兵属性验证!BU239</f>
        <v>55941615675.83165</v>
      </c>
      <c r="N239" s="1">
        <v>233</v>
      </c>
      <c r="O239" s="1">
        <f>大r将兵属性验证!BK239</f>
        <v>65821047067.889191</v>
      </c>
      <c r="P239" s="1">
        <f>大r将兵属性验证!BU239</f>
        <v>191306316529.38739</v>
      </c>
      <c r="R239" s="1">
        <v>233</v>
      </c>
      <c r="S239" s="1">
        <f>超r将兵属性验证!BK239</f>
        <v>89930242068.127075</v>
      </c>
      <c r="T239" s="1">
        <f>超r将兵属性验证!BU239</f>
        <v>456597196337.10443</v>
      </c>
      <c r="X239" s="48">
        <v>233</v>
      </c>
      <c r="Y239" s="1">
        <f t="shared" si="24"/>
        <v>1.6428912164438425</v>
      </c>
      <c r="Z239" s="1">
        <f t="shared" si="25"/>
        <v>1.6428912164438425</v>
      </c>
      <c r="AA239" s="1">
        <f>'[1]资源-钻石'!$U236/'[1]资源-钻石'!$T236</f>
        <v>1.4430977125412645</v>
      </c>
      <c r="AB239" s="1">
        <f>Z239/[18]实力验证!Z239</f>
        <v>1.3205234460681419</v>
      </c>
      <c r="AC239" s="48">
        <v>233</v>
      </c>
      <c r="AD239" s="1">
        <f t="shared" si="26"/>
        <v>2.8120571955974905</v>
      </c>
      <c r="AE239" s="1">
        <f t="shared" si="27"/>
        <v>2.8120571955974905</v>
      </c>
      <c r="AF239" s="1">
        <f>'[1]资源-钻石'!$V236/'[1]资源-钻石'!$T236</f>
        <v>2.4966164220297427</v>
      </c>
      <c r="AG239" s="1">
        <f>AE239/[18]实力验证!AE239</f>
        <v>1.7075574322164622</v>
      </c>
      <c r="AH239" s="48">
        <v>233</v>
      </c>
      <c r="AI239" s="1">
        <f t="shared" si="28"/>
        <v>8.2968681531466899</v>
      </c>
      <c r="AJ239" s="1">
        <f t="shared" si="29"/>
        <v>8.2968681531466899</v>
      </c>
      <c r="AK239" s="1">
        <f>'[1]资源-钻石'!$W236/'[1]资源-钻石'!$T236</f>
        <v>6.8348591386827859</v>
      </c>
      <c r="AL239" s="1">
        <f>AJ239/[18]实力验证!AJ239</f>
        <v>4.0366718814629987</v>
      </c>
      <c r="AM239" s="48">
        <v>233</v>
      </c>
      <c r="AN239" s="1">
        <f t="shared" si="30"/>
        <v>17.635097389429433</v>
      </c>
      <c r="AO239" s="1">
        <f t="shared" si="31"/>
        <v>17.635097389429433</v>
      </c>
      <c r="AP239" s="1">
        <f>'[1]资源-钻石'!$X236/'[1]资源-钻石'!$T236</f>
        <v>16.474624923680324</v>
      </c>
      <c r="AQ239" s="1">
        <f>AO239/[18]实力验证!AO239</f>
        <v>8.2394405812313476</v>
      </c>
    </row>
    <row r="240" spans="2:43" x14ac:dyDescent="0.15">
      <c r="B240" s="1">
        <v>234</v>
      </c>
      <c r="C240" s="1">
        <f>非r将兵属性验证!BK240</f>
        <v>14674889110.864239</v>
      </c>
      <c r="D240" s="1">
        <f>非r将兵属性验证!BU240</f>
        <v>16494406251.755348</v>
      </c>
      <c r="F240" s="1">
        <v>234</v>
      </c>
      <c r="G240" s="1">
        <f>小r将兵属性验证!BK240</f>
        <v>19915077552.831352</v>
      </c>
      <c r="H240" s="1">
        <f>小r将兵属性验证!BU240</f>
        <v>31385012561.702389</v>
      </c>
      <c r="J240" s="1">
        <v>234</v>
      </c>
      <c r="K240" s="1">
        <f>中r将兵属性验证!BK240</f>
        <v>31357242028.996288</v>
      </c>
      <c r="L240" s="1">
        <f>中r将兵属性验证!BU240</f>
        <v>56351101956.021637</v>
      </c>
      <c r="N240" s="1">
        <v>234</v>
      </c>
      <c r="O240" s="1">
        <f>大r将兵属性验证!BK240</f>
        <v>66092067506.448212</v>
      </c>
      <c r="P240" s="1">
        <f>大r将兵属性验证!BU240</f>
        <v>192826189574.39349</v>
      </c>
      <c r="R240" s="1">
        <v>234</v>
      </c>
      <c r="S240" s="1">
        <f>超r将兵属性验证!BK240</f>
        <v>90025705907.014481</v>
      </c>
      <c r="T240" s="1">
        <f>超r将兵属性验证!BU240</f>
        <v>458113628492.00275</v>
      </c>
      <c r="X240" s="48">
        <v>234</v>
      </c>
      <c r="Y240" s="1">
        <f t="shared" si="24"/>
        <v>1.6458533796710855</v>
      </c>
      <c r="Z240" s="1">
        <f t="shared" si="25"/>
        <v>1.6458533796710855</v>
      </c>
      <c r="AA240" s="1">
        <f>'[1]资源-钻石'!$U237/'[1]资源-钻石'!$T237</f>
        <v>1.443398082013041</v>
      </c>
      <c r="AB240" s="1">
        <f>Z240/[18]实力验证!Z240</f>
        <v>1.3237978995952036</v>
      </c>
      <c r="AC240" s="48">
        <v>234</v>
      </c>
      <c r="AD240" s="1">
        <f t="shared" si="26"/>
        <v>2.8139341285913044</v>
      </c>
      <c r="AE240" s="1">
        <f t="shared" si="27"/>
        <v>2.8139341285913044</v>
      </c>
      <c r="AF240" s="1">
        <f>'[1]资源-钻石'!$V237/'[1]资源-钻石'!$T237</f>
        <v>2.4977428075489039</v>
      </c>
      <c r="AG240" s="1">
        <f>AE240/[18]实力验证!AE240</f>
        <v>1.710080997120321</v>
      </c>
      <c r="AH240" s="48">
        <v>234</v>
      </c>
      <c r="AI240" s="1">
        <f t="shared" si="28"/>
        <v>8.3068370352495915</v>
      </c>
      <c r="AJ240" s="1">
        <f t="shared" si="29"/>
        <v>8.3068370352495915</v>
      </c>
      <c r="AK240" s="1">
        <f>'[1]资源-钻石'!$W237/'[1]资源-钻石'!$T237</f>
        <v>6.8396775656258653</v>
      </c>
      <c r="AL240" s="1">
        <f>AJ240/[18]实力验证!AJ240</f>
        <v>4.0582924898037902</v>
      </c>
      <c r="AM240" s="48">
        <v>234</v>
      </c>
      <c r="AN240" s="1">
        <f t="shared" si="30"/>
        <v>17.585875074236824</v>
      </c>
      <c r="AO240" s="1">
        <f t="shared" si="31"/>
        <v>17.585875074236824</v>
      </c>
      <c r="AP240" s="1">
        <f>'[1]资源-钻石'!$X237/'[1]资源-钻石'!$T237</f>
        <v>16.48776608807054</v>
      </c>
      <c r="AQ240" s="1">
        <f>AO240/[18]实力验证!AO240</f>
        <v>8.2571582117524809</v>
      </c>
    </row>
    <row r="241" spans="2:43" x14ac:dyDescent="0.15">
      <c r="B241" s="1">
        <v>235</v>
      </c>
      <c r="C241" s="1">
        <f>非r将兵属性验证!BK241</f>
        <v>14742201309.639757</v>
      </c>
      <c r="D241" s="1">
        <f>非r将兵属性验证!BU241</f>
        <v>16605495158.739637</v>
      </c>
      <c r="F241" s="1">
        <v>235</v>
      </c>
      <c r="G241" s="1">
        <f>小r将兵属性验证!BK241</f>
        <v>20027837569.452053</v>
      </c>
      <c r="H241" s="1">
        <f>小r将兵属性验证!BU241</f>
        <v>31657674695.280579</v>
      </c>
      <c r="J241" s="1">
        <v>235</v>
      </c>
      <c r="K241" s="1">
        <f>中r将兵属性验证!BK241</f>
        <v>31507932540.82074</v>
      </c>
      <c r="L241" s="1">
        <f>中r将兵属性验证!BU241</f>
        <v>56760588236.211624</v>
      </c>
      <c r="N241" s="1">
        <v>235</v>
      </c>
      <c r="O241" s="1">
        <f>大r将兵属性验证!BK241</f>
        <v>66363087945.00724</v>
      </c>
      <c r="P241" s="1">
        <f>大r将兵属性验证!BU241</f>
        <v>194346062619.39963</v>
      </c>
      <c r="R241" s="1">
        <v>235</v>
      </c>
      <c r="S241" s="1">
        <f>超r将兵属性验证!BK241</f>
        <v>90121169745.901901</v>
      </c>
      <c r="T241" s="1">
        <f>超r将兵属性验证!BU241</f>
        <v>459630060646.90106</v>
      </c>
      <c r="X241" s="48">
        <v>235</v>
      </c>
      <c r="Y241" s="1">
        <f t="shared" si="24"/>
        <v>1.6487818272984784</v>
      </c>
      <c r="Z241" s="1">
        <f t="shared" si="25"/>
        <v>1.6487818272984784</v>
      </c>
      <c r="AA241" s="1">
        <f>'[1]资源-钻石'!$U238/'[1]资源-钻石'!$T238</f>
        <v>1.4436964310859655</v>
      </c>
      <c r="AB241" s="1">
        <f>Z241/[18]实力验证!Z241</f>
        <v>1.3270405572750137</v>
      </c>
      <c r="AC241" s="48">
        <v>235</v>
      </c>
      <c r="AD241" s="1">
        <f t="shared" si="26"/>
        <v>2.8157896981703052</v>
      </c>
      <c r="AE241" s="1">
        <f t="shared" si="27"/>
        <v>2.8157896981703052</v>
      </c>
      <c r="AF241" s="1">
        <f>'[1]资源-钻石'!$V238/'[1]资源-钻石'!$T238</f>
        <v>2.4988616165723707</v>
      </c>
      <c r="AG241" s="1">
        <f>AE241/[18]实力验证!AE241</f>
        <v>1.7125815982902346</v>
      </c>
      <c r="AH241" s="48">
        <v>235</v>
      </c>
      <c r="AI241" s="1">
        <f t="shared" si="28"/>
        <v>8.3166924506681283</v>
      </c>
      <c r="AJ241" s="1">
        <f t="shared" si="29"/>
        <v>8.3166924506681283</v>
      </c>
      <c r="AK241" s="1">
        <f>'[1]资源-钻石'!$W238/'[1]资源-钻石'!$T238</f>
        <v>6.84446358200403</v>
      </c>
      <c r="AL241" s="1">
        <f>AJ241/[18]实力验证!AJ241</f>
        <v>4.0798654059891932</v>
      </c>
      <c r="AM241" s="48">
        <v>235</v>
      </c>
      <c r="AN241" s="1">
        <f t="shared" si="30"/>
        <v>17.537213011722894</v>
      </c>
      <c r="AO241" s="1">
        <f t="shared" si="31"/>
        <v>17.537213011722894</v>
      </c>
      <c r="AP241" s="1">
        <f>'[1]资源-钻石'!$X238/'[1]资源-钻石'!$T238</f>
        <v>16.500818860010984</v>
      </c>
      <c r="AQ241" s="1">
        <f>AO241/[18]实力验证!AO241</f>
        <v>8.2748992420425758</v>
      </c>
    </row>
    <row r="242" spans="2:43" x14ac:dyDescent="0.15">
      <c r="B242" s="1">
        <v>236</v>
      </c>
      <c r="C242" s="1">
        <f>非r将兵属性验证!BK242</f>
        <v>14809513508.415276</v>
      </c>
      <c r="D242" s="1">
        <f>非r将兵属性验证!BU242</f>
        <v>16716584065.723927</v>
      </c>
      <c r="F242" s="1">
        <v>236</v>
      </c>
      <c r="G242" s="1">
        <f>小r将兵属性验证!BK242</f>
        <v>20140597586.072754</v>
      </c>
      <c r="H242" s="1">
        <f>小r将兵属性验证!BU242</f>
        <v>31930336828.858768</v>
      </c>
      <c r="J242" s="1">
        <v>236</v>
      </c>
      <c r="K242" s="1">
        <f>中r将兵属性验证!BK242</f>
        <v>31658623052.645191</v>
      </c>
      <c r="L242" s="1">
        <f>中r将兵属性验证!BU242</f>
        <v>57170074516.401611</v>
      </c>
      <c r="N242" s="1">
        <v>236</v>
      </c>
      <c r="O242" s="1">
        <f>大r将兵属性验证!BK242</f>
        <v>66634108383.566261</v>
      </c>
      <c r="P242" s="1">
        <f>大r将兵属性验证!BU242</f>
        <v>195865935664.40576</v>
      </c>
      <c r="R242" s="1">
        <v>236</v>
      </c>
      <c r="S242" s="1">
        <f>超r将兵属性验证!BK242</f>
        <v>90216633584.789307</v>
      </c>
      <c r="T242" s="1">
        <f>超r将兵属性验证!BU242</f>
        <v>461146492801.79944</v>
      </c>
      <c r="X242" s="48">
        <v>236</v>
      </c>
      <c r="Y242" s="1">
        <f t="shared" si="24"/>
        <v>1.6516771316994592</v>
      </c>
      <c r="Z242" s="1">
        <f t="shared" si="25"/>
        <v>1.6516771316994592</v>
      </c>
      <c r="AA242" s="1">
        <f>'[1]资源-钻石'!$U239/'[1]资源-钻石'!$T239</f>
        <v>1.4439927800766614</v>
      </c>
      <c r="AB242" s="1">
        <f>Z242/[18]实力验证!Z242</f>
        <v>1.3302518873664702</v>
      </c>
      <c r="AC242" s="48">
        <v>236</v>
      </c>
      <c r="AD242" s="1">
        <f t="shared" si="26"/>
        <v>2.8176242670108591</v>
      </c>
      <c r="AE242" s="1">
        <f t="shared" si="27"/>
        <v>2.8176242670108591</v>
      </c>
      <c r="AF242" s="1">
        <f>'[1]资源-钻石'!$V239/'[1]资源-钻石'!$T239</f>
        <v>2.4999729252874809</v>
      </c>
      <c r="AG242" s="1">
        <f>AE242/[18]实力验证!AE242</f>
        <v>1.7150595525760999</v>
      </c>
      <c r="AH242" s="48">
        <v>236</v>
      </c>
      <c r="AI242" s="1">
        <f t="shared" si="28"/>
        <v>8.3264363256713487</v>
      </c>
      <c r="AJ242" s="1">
        <f t="shared" si="29"/>
        <v>8.3264363256713487</v>
      </c>
      <c r="AK242" s="1">
        <f>'[1]资源-钻石'!$W239/'[1]资源-钻石'!$T239</f>
        <v>6.8492175137297782</v>
      </c>
      <c r="AL242" s="1">
        <f>AJ242/[18]实力验证!AJ242</f>
        <v>4.1013908713006852</v>
      </c>
      <c r="AM242" s="48">
        <v>236</v>
      </c>
      <c r="AN242" s="1">
        <f t="shared" si="30"/>
        <v>17.489101690748775</v>
      </c>
      <c r="AO242" s="1">
        <f t="shared" si="31"/>
        <v>17.489101690748775</v>
      </c>
      <c r="AP242" s="1">
        <f>'[1]资源-钻石'!$X239/'[1]资源-钻石'!$T239</f>
        <v>16.513784128353937</v>
      </c>
      <c r="AQ242" s="1">
        <f>AO242/[18]实力验证!AO242</f>
        <v>8.2926631671157924</v>
      </c>
    </row>
    <row r="243" spans="2:43" x14ac:dyDescent="0.15">
      <c r="B243" s="1">
        <v>237</v>
      </c>
      <c r="C243" s="1">
        <f>非r将兵属性验证!BK243</f>
        <v>14876825707.190796</v>
      </c>
      <c r="D243" s="1">
        <f>非r将兵属性验证!BU243</f>
        <v>16827672972.708216</v>
      </c>
      <c r="F243" s="1">
        <v>237</v>
      </c>
      <c r="G243" s="1">
        <f>小r将兵属性验证!BK243</f>
        <v>20252644042.626751</v>
      </c>
      <c r="H243" s="1">
        <f>小r将兵属性验证!BU243</f>
        <v>32184038989.924171</v>
      </c>
      <c r="J243" s="1">
        <v>237</v>
      </c>
      <c r="K243" s="1">
        <f>中r将兵属性验证!BK243</f>
        <v>31809313564.469643</v>
      </c>
      <c r="L243" s="1">
        <f>中r将兵属性验证!BU243</f>
        <v>57579560796.591599</v>
      </c>
      <c r="N243" s="1">
        <v>237</v>
      </c>
      <c r="O243" s="1">
        <f>大r将兵属性验证!BK243</f>
        <v>66905128822.125282</v>
      </c>
      <c r="P243" s="1">
        <f>大r将兵属性验证!BU243</f>
        <v>197385808709.4119</v>
      </c>
      <c r="R243" s="1">
        <v>237</v>
      </c>
      <c r="S243" s="1">
        <f>超r将兵属性验证!BK243</f>
        <v>90312097423.676712</v>
      </c>
      <c r="T243" s="1">
        <f>超r将兵属性验证!BU243</f>
        <v>462662924956.69775</v>
      </c>
      <c r="X243" s="15">
        <v>237</v>
      </c>
      <c r="Y243" s="1">
        <f t="shared" si="24"/>
        <v>1.6539193242565395</v>
      </c>
      <c r="Z243" s="1">
        <f t="shared" si="25"/>
        <v>1.6539193242565395</v>
      </c>
      <c r="AA243" s="1">
        <f>'[1]资源-钻石'!$U240/'[1]资源-钻石'!$T240</f>
        <v>1.4442871490302638</v>
      </c>
      <c r="AB243" s="1">
        <f>Z243/[18]实力验证!Z243</f>
        <v>1.3330344868943291</v>
      </c>
      <c r="AC243" s="15">
        <v>237</v>
      </c>
      <c r="AD243" s="1">
        <f t="shared" si="26"/>
        <v>2.8194381896262168</v>
      </c>
      <c r="AE243" s="1">
        <f t="shared" si="27"/>
        <v>2.8194381896262168</v>
      </c>
      <c r="AF243" s="1">
        <f>'[1]资源-钻石'!$V240/'[1]资源-钻石'!$T240</f>
        <v>2.5010768088634903</v>
      </c>
      <c r="AG243" s="1">
        <f>AE243/[18]实力验证!AE243</f>
        <v>1.7175151709244194</v>
      </c>
      <c r="AH243" s="15">
        <v>237</v>
      </c>
      <c r="AI243" s="1">
        <f t="shared" si="28"/>
        <v>8.3360705431718571</v>
      </c>
      <c r="AJ243" s="1">
        <f t="shared" si="29"/>
        <v>8.3360705431718571</v>
      </c>
      <c r="AK243" s="1">
        <f>'[1]资源-钻石'!$W240/'[1]资源-钻石'!$T240</f>
        <v>6.8539396823604841</v>
      </c>
      <c r="AL243" s="1">
        <f>AJ243/[18]实力验证!AJ243</f>
        <v>4.122869123757976</v>
      </c>
      <c r="AM243" s="15">
        <v>237</v>
      </c>
      <c r="AN243" s="1">
        <f t="shared" si="30"/>
        <v>17.441531814252169</v>
      </c>
      <c r="AO243" s="1">
        <f t="shared" si="31"/>
        <v>17.441531814252169</v>
      </c>
      <c r="AP243" s="1">
        <f>'[1]资源-钻石'!$X240/'[1]资源-钻石'!$T240</f>
        <v>16.526662770074044</v>
      </c>
      <c r="AQ243" s="1">
        <f>AO243/[18]实力验证!AO243</f>
        <v>8.3104494934212649</v>
      </c>
    </row>
    <row r="244" spans="2:43" x14ac:dyDescent="0.15">
      <c r="B244" s="1">
        <v>238</v>
      </c>
      <c r="C244" s="1">
        <f>非r将兵属性验证!BK244</f>
        <v>14944000651.904335</v>
      </c>
      <c r="D244" s="1">
        <f>非r将兵属性验证!BU244</f>
        <v>16939309622.852772</v>
      </c>
      <c r="F244" s="1">
        <v>238</v>
      </c>
      <c r="G244" s="1">
        <f>小r将兵属性验证!BK244</f>
        <v>20364290572.757133</v>
      </c>
      <c r="H244" s="1">
        <f>小r将兵属性验证!BU244</f>
        <v>32427114723.933701</v>
      </c>
      <c r="J244" s="1">
        <v>238</v>
      </c>
      <c r="K244" s="1">
        <f>中r将兵属性验证!BK244</f>
        <v>31973665813.604027</v>
      </c>
      <c r="L244" s="1">
        <f>中r将兵属性验证!BU244</f>
        <v>57996470361.359177</v>
      </c>
      <c r="N244" s="1">
        <v>238</v>
      </c>
      <c r="O244" s="1">
        <f>大r将兵属性验证!BK244</f>
        <v>67176149260.684303</v>
      </c>
      <c r="P244" s="1">
        <f>大r将兵属性验证!BU244</f>
        <v>198905681754.41803</v>
      </c>
      <c r="R244" s="1">
        <v>238</v>
      </c>
      <c r="S244" s="1">
        <f>超r将兵属性验证!BK244</f>
        <v>90407561262.564117</v>
      </c>
      <c r="T244" s="1">
        <f>超r将兵属性验证!BU244</f>
        <v>464179357111.59607</v>
      </c>
      <c r="X244" s="15">
        <v>238</v>
      </c>
      <c r="Y244" s="1">
        <f t="shared" si="24"/>
        <v>1.6557692674241307</v>
      </c>
      <c r="Z244" s="1">
        <f t="shared" si="25"/>
        <v>1.6557692674241307</v>
      </c>
      <c r="AA244" s="1">
        <f>'[1]资源-钻石'!$U241/'[1]资源-钻石'!$T241</f>
        <v>1.444579557724939</v>
      </c>
      <c r="AB244" s="1">
        <f>Z244/[18]实力验证!Z244</f>
        <v>1.3355510477250851</v>
      </c>
      <c r="AC244" s="15">
        <v>238</v>
      </c>
      <c r="AD244" s="1">
        <f t="shared" si="26"/>
        <v>2.8218568084567752</v>
      </c>
      <c r="AE244" s="1">
        <f t="shared" si="27"/>
        <v>2.8218568084567752</v>
      </c>
      <c r="AF244" s="1">
        <f>'[1]资源-钻石'!$V241/'[1]资源-钻石'!$T241</f>
        <v>2.5021733414685214</v>
      </c>
      <c r="AG244" s="1">
        <f>AE244/[18]实力验证!AE244</f>
        <v>1.7234023619762995</v>
      </c>
      <c r="AH244" s="15">
        <v>238</v>
      </c>
      <c r="AI244" s="1">
        <f t="shared" si="28"/>
        <v>8.345489496608721</v>
      </c>
      <c r="AJ244" s="1">
        <f t="shared" si="29"/>
        <v>8.345489496608721</v>
      </c>
      <c r="AK244" s="1">
        <f>'[1]资源-钻石'!$W241/'[1]资源-钻石'!$T241</f>
        <v>6.8586304051708966</v>
      </c>
      <c r="AL244" s="1">
        <f>AJ244/[18]实力验证!AJ244</f>
        <v>4.1442435273407865</v>
      </c>
      <c r="AM244" s="15">
        <v>238</v>
      </c>
      <c r="AN244" s="1">
        <f t="shared" si="30"/>
        <v>17.39427034379306</v>
      </c>
      <c r="AO244" s="1">
        <f t="shared" si="31"/>
        <v>17.39427034379306</v>
      </c>
      <c r="AP244" s="1">
        <f>'[1]资源-钻石'!$X241/'[1]资源-钻石'!$T241</f>
        <v>16.539455650466078</v>
      </c>
      <c r="AQ244" s="1">
        <f>AO244/[18]实力验证!AO244</f>
        <v>8.3281434526057687</v>
      </c>
    </row>
    <row r="245" spans="2:43" x14ac:dyDescent="0.15">
      <c r="B245" s="1">
        <v>239</v>
      </c>
      <c r="C245" s="1">
        <f>非r将兵属性验证!BK245</f>
        <v>15010356737.282021</v>
      </c>
      <c r="D245" s="1">
        <f>非r将兵属性验证!BU245</f>
        <v>17054214115.084957</v>
      </c>
      <c r="F245" s="1">
        <v>239</v>
      </c>
      <c r="G245" s="1">
        <f>小r将兵属性验证!BK245</f>
        <v>20475937102.887516</v>
      </c>
      <c r="H245" s="1">
        <f>小r将兵属性验证!BU245</f>
        <v>32670190457.94323</v>
      </c>
      <c r="J245" s="1">
        <v>239</v>
      </c>
      <c r="K245" s="1">
        <f>中r将兵属性验证!BK245</f>
        <v>32143106755.534931</v>
      </c>
      <c r="L245" s="1">
        <f>中r将兵属性验证!BU245</f>
        <v>58416144934.258568</v>
      </c>
      <c r="N245" s="1">
        <v>239</v>
      </c>
      <c r="O245" s="1">
        <f>大r将兵属性验证!BK245</f>
        <v>67447169699.243332</v>
      </c>
      <c r="P245" s="1">
        <f>大r将兵属性验证!BU245</f>
        <v>200425554799.42416</v>
      </c>
      <c r="R245" s="1">
        <v>239</v>
      </c>
      <c r="S245" s="1">
        <f>超r将兵属性验证!BK245</f>
        <v>90503025101.451538</v>
      </c>
      <c r="T245" s="1">
        <f>超r将兵属性验证!BU245</f>
        <v>465695789266.49438</v>
      </c>
      <c r="X245" s="15">
        <v>239</v>
      </c>
      <c r="Y245" s="1">
        <f t="shared" si="24"/>
        <v>1.6574719744583</v>
      </c>
      <c r="Z245" s="1">
        <f t="shared" si="25"/>
        <v>1.6574719744583</v>
      </c>
      <c r="AA245" s="1">
        <f>'[1]资源-钻石'!$U242/'[1]资源-钻石'!$T242</f>
        <v>1.4448700256763138</v>
      </c>
      <c r="AB245" s="1">
        <f>Z245/[18]实力验证!Z245</f>
        <v>1.3379356774853604</v>
      </c>
      <c r="AC245" s="15">
        <v>239</v>
      </c>
      <c r="AD245" s="1">
        <f t="shared" si="26"/>
        <v>2.824277677276585</v>
      </c>
      <c r="AE245" s="1">
        <f t="shared" si="27"/>
        <v>2.824277677276585</v>
      </c>
      <c r="AF245" s="1">
        <f>'[1]资源-钻石'!$V242/'[1]资源-钻石'!$T242</f>
        <v>2.5032625962861776</v>
      </c>
      <c r="AG245" s="1">
        <f>AE245/[18]实力验证!AE245</f>
        <v>1.7299015128504935</v>
      </c>
      <c r="AH245" s="15">
        <v>239</v>
      </c>
      <c r="AI245" s="1">
        <f t="shared" si="28"/>
        <v>8.3541652789310099</v>
      </c>
      <c r="AJ245" s="1">
        <f t="shared" si="29"/>
        <v>8.3541652789310099</v>
      </c>
      <c r="AK245" s="1">
        <f>'[1]资源-钻石'!$W242/'[1]资源-钻石'!$T242</f>
        <v>6.8632899952242017</v>
      </c>
      <c r="AL245" s="1">
        <f>AJ245/[18]实力验证!AJ245</f>
        <v>4.1652321121120899</v>
      </c>
      <c r="AM245" s="15">
        <v>239</v>
      </c>
      <c r="AN245" s="1">
        <f t="shared" si="30"/>
        <v>17.346211085400753</v>
      </c>
      <c r="AO245" s="1">
        <f t="shared" si="31"/>
        <v>17.346211085400753</v>
      </c>
      <c r="AP245" s="1">
        <f>'[1]资源-钻石'!$X242/'[1]资源-钻石'!$T242</f>
        <v>16.552163623338732</v>
      </c>
      <c r="AQ245" s="1">
        <f>AO245/[18]实力验证!AO245</f>
        <v>8.3451802024737276</v>
      </c>
    </row>
    <row r="246" spans="2:43" x14ac:dyDescent="0.15">
      <c r="B246" s="1">
        <v>240</v>
      </c>
      <c r="C246" s="1">
        <f>非r将兵属性验证!BK246</f>
        <v>15076712822.659706</v>
      </c>
      <c r="D246" s="1">
        <f>非r将兵属性验证!BU246</f>
        <v>17169118607.317144</v>
      </c>
      <c r="F246" s="1">
        <v>240</v>
      </c>
      <c r="G246" s="1">
        <f>小r将兵属性验证!BK246</f>
        <v>20587583633.017902</v>
      </c>
      <c r="H246" s="1">
        <f>小r将兵属性验证!BU246</f>
        <v>32913266191.952759</v>
      </c>
      <c r="J246" s="1">
        <v>240</v>
      </c>
      <c r="K246" s="1">
        <f>中r将兵属性验证!BK246</f>
        <v>32312547697.465836</v>
      </c>
      <c r="L246" s="1">
        <f>中r将兵属性验证!BU246</f>
        <v>58835819507.157951</v>
      </c>
      <c r="N246" s="1">
        <v>240</v>
      </c>
      <c r="O246" s="1">
        <f>大r将兵属性验证!BK246</f>
        <v>67718190137.802353</v>
      </c>
      <c r="P246" s="1">
        <f>大r将兵属性验证!BU246</f>
        <v>201945427844.4303</v>
      </c>
      <c r="R246" s="1">
        <v>240</v>
      </c>
      <c r="S246" s="1">
        <f>超r将兵属性验证!BK246</f>
        <v>90598488940.338943</v>
      </c>
      <c r="T246" s="1">
        <f>超r将兵属性验证!BU246</f>
        <v>467212221421.39276</v>
      </c>
      <c r="X246" s="15">
        <v>240</v>
      </c>
      <c r="Y246" s="1">
        <f t="shared" si="24"/>
        <v>1.6591555389461721</v>
      </c>
      <c r="Z246" s="1">
        <f t="shared" si="25"/>
        <v>1.6591555389461721</v>
      </c>
      <c r="AA246" s="1">
        <f>'[1]资源-钻石'!$U243/'[1]资源-钻石'!$T243</f>
        <v>1.4451585721418185</v>
      </c>
      <c r="AB246" s="1">
        <f>Z246/[18]实力验证!Z246</f>
        <v>1.3402984420966024</v>
      </c>
      <c r="AC246" s="15">
        <v>240</v>
      </c>
      <c r="AD246" s="1">
        <f t="shared" si="26"/>
        <v>2.8266713296742312</v>
      </c>
      <c r="AE246" s="1">
        <f t="shared" si="27"/>
        <v>2.8266713296742312</v>
      </c>
      <c r="AF246" s="1">
        <f>'[1]资源-钻石'!$V243/'[1]资源-钻石'!$T243</f>
        <v>2.5043446455318197</v>
      </c>
      <c r="AG246" s="1">
        <f>AE246/[18]实力验证!AE246</f>
        <v>1.7363718705059616</v>
      </c>
      <c r="AH246" s="15">
        <v>240</v>
      </c>
      <c r="AI246" s="1">
        <f t="shared" si="28"/>
        <v>8.3627435244713197</v>
      </c>
      <c r="AJ246" s="1">
        <f t="shared" si="29"/>
        <v>8.3627435244713197</v>
      </c>
      <c r="AK246" s="1">
        <f>'[1]资源-钻石'!$W243/'[1]资源-钻石'!$T243</f>
        <v>6.8679187614416728</v>
      </c>
      <c r="AL246" s="1">
        <f>AJ246/[18]实力验证!AJ246</f>
        <v>4.1861745682996512</v>
      </c>
      <c r="AM246" s="15">
        <v>240</v>
      </c>
      <c r="AN246" s="1">
        <f t="shared" si="30"/>
        <v>17.298692129338967</v>
      </c>
      <c r="AO246" s="1">
        <f t="shared" si="31"/>
        <v>17.298692129338967</v>
      </c>
      <c r="AP246" s="1">
        <f>'[1]资源-钻石'!$X243/'[1]资源-钻石'!$T243</f>
        <v>16.564787531204562</v>
      </c>
      <c r="AQ246" s="1">
        <f>AO246/[18]实力验证!AO246</f>
        <v>8.3622434198098397</v>
      </c>
    </row>
    <row r="247" spans="2:43" x14ac:dyDescent="0.15">
      <c r="B247" s="1">
        <v>241</v>
      </c>
      <c r="C247" s="1">
        <f>非r将兵属性验证!BK247</f>
        <v>15143068908.037392</v>
      </c>
      <c r="D247" s="1">
        <f>非r将兵属性验证!BU247</f>
        <v>17284023099.549332</v>
      </c>
      <c r="F247" s="1">
        <v>241</v>
      </c>
      <c r="G247" s="1">
        <f>小r将兵属性验证!BK247</f>
        <v>20699230163.148285</v>
      </c>
      <c r="H247" s="1">
        <f>小r将兵属性验证!BU247</f>
        <v>33156341925.962288</v>
      </c>
      <c r="J247" s="1">
        <v>241</v>
      </c>
      <c r="K247" s="1">
        <f>中r将兵属性验证!BK247</f>
        <v>32481988639.39674</v>
      </c>
      <c r="L247" s="1">
        <f>中r将兵属性验证!BU247</f>
        <v>59255494080.057335</v>
      </c>
      <c r="N247" s="1">
        <v>241</v>
      </c>
      <c r="O247" s="1">
        <f>大r将兵属性验证!BK247</f>
        <v>67985972884.927834</v>
      </c>
      <c r="P247" s="1">
        <f>大r将兵属性验证!BU247</f>
        <v>203495391104.8353</v>
      </c>
      <c r="R247" s="1">
        <v>241</v>
      </c>
      <c r="S247" s="1">
        <f>超r将兵属性验证!BK247</f>
        <v>90695089868.906921</v>
      </c>
      <c r="T247" s="1">
        <f>超r将兵属性验证!BU247</f>
        <v>468746705784.54584</v>
      </c>
      <c r="X247" s="48">
        <v>241</v>
      </c>
      <c r="Y247" s="1">
        <f t="shared" si="24"/>
        <v>1.6608202818960882</v>
      </c>
      <c r="Z247" s="1">
        <f t="shared" si="25"/>
        <v>1.6608202818960882</v>
      </c>
      <c r="AA247" s="1">
        <f>'[1]资源-钻石'!$U244/'[1]资源-钻石'!$T244</f>
        <v>1.4454452161249418</v>
      </c>
      <c r="AB247" s="1">
        <f>Z247/[18]实力验证!Z247</f>
        <v>1.3426396467108326</v>
      </c>
      <c r="AC247" s="48">
        <v>241</v>
      </c>
      <c r="AD247" s="1">
        <f t="shared" si="26"/>
        <v>2.8290382220518246</v>
      </c>
      <c r="AE247" s="1">
        <f t="shared" si="27"/>
        <v>2.8290382220518246</v>
      </c>
      <c r="AF247" s="1">
        <f>'[1]资源-钻石'!$V244/'[1]资源-钻石'!$T244</f>
        <v>2.5054195604685319</v>
      </c>
      <c r="AG247" s="1">
        <f>AE247/[18]实力验证!AE247</f>
        <v>1.7428136465444666</v>
      </c>
      <c r="AH247" s="48">
        <v>241</v>
      </c>
      <c r="AI247" s="1">
        <f t="shared" si="28"/>
        <v>8.3720539580375153</v>
      </c>
      <c r="AJ247" s="1">
        <f t="shared" si="29"/>
        <v>8.3720539580375153</v>
      </c>
      <c r="AK247" s="1">
        <f>'[1]资源-钻石'!$W244/'[1]资源-钻石'!$T244</f>
        <v>6.8725170086709424</v>
      </c>
      <c r="AL247" s="1">
        <f>AJ247/[18]实力验证!AJ247</f>
        <v>4.2074872954268452</v>
      </c>
      <c r="AM247" s="48">
        <v>241</v>
      </c>
      <c r="AN247" s="1">
        <f t="shared" si="30"/>
        <v>17.252296182542807</v>
      </c>
      <c r="AO247" s="1">
        <f t="shared" si="31"/>
        <v>17.252296182542807</v>
      </c>
      <c r="AP247" s="1">
        <f>'[1]资源-钻石'!$X244/'[1]资源-钻石'!$T244</f>
        <v>16.577328205466205</v>
      </c>
      <c r="AQ247" s="1">
        <f>AO247/[18]实力验证!AO247</f>
        <v>8.3796199841101604</v>
      </c>
    </row>
    <row r="248" spans="2:43" x14ac:dyDescent="0.15">
      <c r="B248" s="1">
        <v>242</v>
      </c>
      <c r="C248" s="1">
        <f>非r将兵属性验证!BK248</f>
        <v>15209424993.415077</v>
      </c>
      <c r="D248" s="1">
        <f>非r将兵属性验证!BU248</f>
        <v>17398927591.781517</v>
      </c>
      <c r="F248" s="1">
        <v>242</v>
      </c>
      <c r="G248" s="1">
        <f>小r将兵属性验证!BK248</f>
        <v>20810876693.278667</v>
      </c>
      <c r="H248" s="1">
        <f>小r将兵属性验证!BU248</f>
        <v>33399417659.971817</v>
      </c>
      <c r="J248" s="1">
        <v>242</v>
      </c>
      <c r="K248" s="1">
        <f>中r将兵属性验证!BK248</f>
        <v>32651429581.327644</v>
      </c>
      <c r="L248" s="1">
        <f>中r将兵属性验证!BU248</f>
        <v>59675168652.956718</v>
      </c>
      <c r="N248" s="1">
        <v>242</v>
      </c>
      <c r="O248" s="1">
        <f>大r将兵属性验证!BK248</f>
        <v>68252294420.283096</v>
      </c>
      <c r="P248" s="1">
        <f>大r将兵属性验证!BU248</f>
        <v>205058934466.31287</v>
      </c>
      <c r="R248" s="1">
        <v>242</v>
      </c>
      <c r="S248" s="1">
        <f>超r将兵属性验证!BK248</f>
        <v>90795629938.710373</v>
      </c>
      <c r="T248" s="1">
        <f>超r将兵属性验证!BU248</f>
        <v>470343727165.79211</v>
      </c>
      <c r="X248" s="48">
        <v>242</v>
      </c>
      <c r="Y248" s="1">
        <f t="shared" si="24"/>
        <v>1.6624665171788118</v>
      </c>
      <c r="Z248" s="1">
        <f t="shared" si="25"/>
        <v>1.6624665171788118</v>
      </c>
      <c r="AA248" s="1">
        <f>'[1]资源-钻石'!$U245/'[1]资源-钻石'!$T245</f>
        <v>1.4457299763794034</v>
      </c>
      <c r="AB248" s="1">
        <f>Z248/[18]实力验证!Z248</f>
        <v>1.3449595907113225</v>
      </c>
      <c r="AC248" s="48">
        <v>242</v>
      </c>
      <c r="AD248" s="1">
        <f t="shared" si="26"/>
        <v>2.8313788006634355</v>
      </c>
      <c r="AE248" s="1">
        <f t="shared" si="27"/>
        <v>2.8313788006634355</v>
      </c>
      <c r="AF248" s="1">
        <f>'[1]资源-钻石'!$V245/'[1]资源-钻石'!$T245</f>
        <v>2.5064874114227629</v>
      </c>
      <c r="AG248" s="1">
        <f>AE248/[18]实力验证!AE248</f>
        <v>1.7492270500740825</v>
      </c>
      <c r="AH248" s="48">
        <v>242</v>
      </c>
      <c r="AI248" s="1">
        <f t="shared" si="28"/>
        <v>8.3816325333366475</v>
      </c>
      <c r="AJ248" s="1">
        <f t="shared" si="29"/>
        <v>8.3816325333366475</v>
      </c>
      <c r="AK248" s="1">
        <f>'[1]资源-钻石'!$W245/'[1]资源-钻石'!$T245</f>
        <v>6.877085037752928</v>
      </c>
      <c r="AL248" s="1">
        <f>AJ248/[18]实力验证!AJ248</f>
        <v>4.2289405136832281</v>
      </c>
      <c r="AM248" s="48">
        <v>242</v>
      </c>
      <c r="AN248" s="1">
        <f t="shared" si="30"/>
        <v>17.208454663215527</v>
      </c>
      <c r="AO248" s="1">
        <f t="shared" si="31"/>
        <v>17.208454663215527</v>
      </c>
      <c r="AP248" s="1">
        <f>'[1]资源-钻石'!$X245/'[1]资源-钻石'!$T245</f>
        <v>16.589786466598891</v>
      </c>
      <c r="AQ248" s="1">
        <f>AO248/[18]实力验证!AO248</f>
        <v>8.3980163337878295</v>
      </c>
    </row>
    <row r="249" spans="2:43" x14ac:dyDescent="0.15">
      <c r="B249" s="1">
        <v>243</v>
      </c>
      <c r="C249" s="1">
        <f>非r将兵属性验证!BK249</f>
        <v>15275781078.792763</v>
      </c>
      <c r="D249" s="1">
        <f>非r将兵属性验证!BU249</f>
        <v>17513832084.013706</v>
      </c>
      <c r="F249" s="1">
        <v>243</v>
      </c>
      <c r="G249" s="1">
        <f>小r将兵属性验证!BK249</f>
        <v>20922523223.409054</v>
      </c>
      <c r="H249" s="1">
        <f>小r将兵属性验证!BU249</f>
        <v>33642493393.981346</v>
      </c>
      <c r="J249" s="1">
        <v>243</v>
      </c>
      <c r="K249" s="1">
        <f>中r将兵属性验证!BK249</f>
        <v>32820870523.258549</v>
      </c>
      <c r="L249" s="1">
        <f>中r将兵属性验证!BU249</f>
        <v>60094843225.856102</v>
      </c>
      <c r="N249" s="1">
        <v>243</v>
      </c>
      <c r="O249" s="1">
        <f>大r将兵属性验证!BK249</f>
        <v>68518615955.638359</v>
      </c>
      <c r="P249" s="1">
        <f>大r将兵属性验证!BU249</f>
        <v>206622477827.79044</v>
      </c>
      <c r="R249" s="1">
        <v>243</v>
      </c>
      <c r="S249" s="1">
        <f>超r将兵属性验证!BK249</f>
        <v>90896170008.513824</v>
      </c>
      <c r="T249" s="1">
        <f>超r将兵属性验证!BU249</f>
        <v>471940748547.03839</v>
      </c>
      <c r="X249" s="48">
        <v>243</v>
      </c>
      <c r="Y249" s="1">
        <f t="shared" si="24"/>
        <v>1.6640945517248111</v>
      </c>
      <c r="Z249" s="1">
        <f t="shared" si="25"/>
        <v>1.6640945517248111</v>
      </c>
      <c r="AA249" s="1">
        <f>'[1]资源-钻石'!$U246/'[1]资源-钻石'!$T246</f>
        <v>1.4460128714132434</v>
      </c>
      <c r="AB249" s="1">
        <f>Z249/[18]实力验证!Z249</f>
        <v>1.3472585678511422</v>
      </c>
      <c r="AC249" s="48">
        <v>243</v>
      </c>
      <c r="AD249" s="1">
        <f t="shared" si="26"/>
        <v>2.8336935018955858</v>
      </c>
      <c r="AE249" s="1">
        <f t="shared" si="27"/>
        <v>2.8336935018955858</v>
      </c>
      <c r="AF249" s="1">
        <f>'[1]资源-钻石'!$V246/'[1]资源-钻石'!$T246</f>
        <v>2.5075482677996632</v>
      </c>
      <c r="AG249" s="1">
        <f>AE249/[18]实力验证!AE249</f>
        <v>1.7556122877556302</v>
      </c>
      <c r="AH249" s="48">
        <v>243</v>
      </c>
      <c r="AI249" s="1">
        <f t="shared" si="28"/>
        <v>8.3911052081432782</v>
      </c>
      <c r="AJ249" s="1">
        <f t="shared" si="29"/>
        <v>8.3911052081432782</v>
      </c>
      <c r="AK249" s="1">
        <f>'[1]资源-钻石'!$W246/'[1]资源-钻石'!$T246</f>
        <v>6.8816231455874481</v>
      </c>
      <c r="AL249" s="1">
        <f>AJ249/[18]实力验证!AJ249</f>
        <v>4.2503463384984652</v>
      </c>
      <c r="AM249" s="48">
        <v>243</v>
      </c>
      <c r="AN249" s="1">
        <f t="shared" si="30"/>
        <v>17.165097854645715</v>
      </c>
      <c r="AO249" s="1">
        <f t="shared" si="31"/>
        <v>17.165097854645715</v>
      </c>
      <c r="AP249" s="1">
        <f>'[1]资源-钻石'!$X246/'[1]资源-钻石'!$T246</f>
        <v>16.602163124329401</v>
      </c>
      <c r="AQ249" s="1">
        <f>AO249/[18]实力验证!AO249</f>
        <v>8.4164354184340606</v>
      </c>
    </row>
    <row r="250" spans="2:43" x14ac:dyDescent="0.15">
      <c r="B250" s="1">
        <v>244</v>
      </c>
      <c r="C250" s="1">
        <f>非r将兵属性验证!BK250</f>
        <v>15342137164.170448</v>
      </c>
      <c r="D250" s="1">
        <f>非r将兵属性验证!BU250</f>
        <v>17628736576.245892</v>
      </c>
      <c r="F250" s="1">
        <v>244</v>
      </c>
      <c r="G250" s="1">
        <f>小r将兵属性验证!BK250</f>
        <v>21034169753.539436</v>
      </c>
      <c r="H250" s="1">
        <f>小r将兵属性验证!BU250</f>
        <v>33885569127.990875</v>
      </c>
      <c r="J250" s="1">
        <v>244</v>
      </c>
      <c r="K250" s="1">
        <f>中r将兵属性验证!BK250</f>
        <v>32990311465.189453</v>
      </c>
      <c r="L250" s="1">
        <f>中r将兵属性验证!BU250</f>
        <v>60514517798.755486</v>
      </c>
      <c r="N250" s="1">
        <v>244</v>
      </c>
      <c r="O250" s="1">
        <f>大r将兵属性验证!BK250</f>
        <v>68784937490.993622</v>
      </c>
      <c r="P250" s="1">
        <f>大r将兵属性验证!BU250</f>
        <v>208186021189.26801</v>
      </c>
      <c r="R250" s="1">
        <v>244</v>
      </c>
      <c r="S250" s="1">
        <f>超r将兵属性验证!BK250</f>
        <v>90996710078.317276</v>
      </c>
      <c r="T250" s="1">
        <f>超r将兵属性验证!BU250</f>
        <v>473537769928.28467</v>
      </c>
      <c r="X250" s="48">
        <v>244</v>
      </c>
      <c r="Y250" s="1">
        <f t="shared" si="24"/>
        <v>1.6657046857150353</v>
      </c>
      <c r="Z250" s="1">
        <f t="shared" si="25"/>
        <v>1.6657046857150353</v>
      </c>
      <c r="AA250" s="1">
        <f>'[1]资源-钻石'!$U247/'[1]资源-钻石'!$T247</f>
        <v>1.4462939194928337</v>
      </c>
      <c r="AB250" s="1">
        <f>Z250/[18]实力验证!Z250</f>
        <v>1.3495368663876517</v>
      </c>
      <c r="AC250" s="48">
        <v>244</v>
      </c>
      <c r="AD250" s="1">
        <f t="shared" si="26"/>
        <v>2.8359827525384897</v>
      </c>
      <c r="AE250" s="1">
        <f t="shared" si="27"/>
        <v>2.8359827525384897</v>
      </c>
      <c r="AF250" s="1">
        <f>'[1]资源-钻石'!$V247/'[1]资源-钻石'!$T247</f>
        <v>2.5086021980981266</v>
      </c>
      <c r="AG250" s="1">
        <f>AE250/[18]实力验证!AE250</f>
        <v>1.7619695638478607</v>
      </c>
      <c r="AH250" s="48">
        <v>244</v>
      </c>
      <c r="AI250" s="1">
        <f t="shared" si="28"/>
        <v>8.400473729052111</v>
      </c>
      <c r="AJ250" s="1">
        <f t="shared" si="29"/>
        <v>8.400473729052111</v>
      </c>
      <c r="AK250" s="1">
        <f>'[1]资源-钻石'!$W247/'[1]资源-钻石'!$T247</f>
        <v>6.8861316251975397</v>
      </c>
      <c r="AL250" s="1">
        <f>AJ250/[18]实力验证!AJ250</f>
        <v>4.2717050118605657</v>
      </c>
      <c r="AM250" s="48">
        <v>244</v>
      </c>
      <c r="AN250" s="1">
        <f t="shared" si="30"/>
        <v>17.122217762600101</v>
      </c>
      <c r="AO250" s="1">
        <f t="shared" si="31"/>
        <v>17.122217762600101</v>
      </c>
      <c r="AP250" s="1">
        <f>'[1]资源-钻石'!$X247/'[1]资源-钻石'!$T247</f>
        <v>16.61445897781147</v>
      </c>
      <c r="AQ250" s="1">
        <f>AO250/[18]实力验证!AO250</f>
        <v>8.4348767549597632</v>
      </c>
    </row>
    <row r="251" spans="2:43" x14ac:dyDescent="0.15">
      <c r="B251" s="1">
        <v>245</v>
      </c>
      <c r="C251" s="1">
        <f>非r将兵属性验证!BK251</f>
        <v>15408493249.548134</v>
      </c>
      <c r="D251" s="1">
        <f>非r将兵属性验证!BU251</f>
        <v>17743641068.478081</v>
      </c>
      <c r="F251" s="1">
        <v>245</v>
      </c>
      <c r="G251" s="1">
        <f>小r将兵属性验证!BK251</f>
        <v>21145816283.669819</v>
      </c>
      <c r="H251" s="1">
        <f>小r将兵属性验证!BU251</f>
        <v>34128644862.000404</v>
      </c>
      <c r="J251" s="1">
        <v>245</v>
      </c>
      <c r="K251" s="1">
        <f>中r将兵属性验证!BK251</f>
        <v>33159752407.120358</v>
      </c>
      <c r="L251" s="1">
        <f>中r将兵属性验证!BU251</f>
        <v>60934192371.654877</v>
      </c>
      <c r="N251" s="1">
        <v>245</v>
      </c>
      <c r="O251" s="1">
        <f>大r将兵属性验证!BK251</f>
        <v>69051259026.348877</v>
      </c>
      <c r="P251" s="1">
        <f>大r将兵属性验证!BU251</f>
        <v>209749564550.74554</v>
      </c>
      <c r="R251" s="1">
        <v>245</v>
      </c>
      <c r="S251" s="1">
        <f>超r将兵属性验证!BK251</f>
        <v>91097250148.120728</v>
      </c>
      <c r="T251" s="1">
        <f>超r将兵属性验证!BU251</f>
        <v>475134791309.53094</v>
      </c>
      <c r="X251" s="48">
        <v>245</v>
      </c>
      <c r="Y251" s="1">
        <f t="shared" si="24"/>
        <v>1.6672972127654289</v>
      </c>
      <c r="Z251" s="1">
        <f t="shared" si="25"/>
        <v>1.6672972127654289</v>
      </c>
      <c r="AA251" s="1">
        <f>'[1]资源-钻石'!$U248/'[1]资源-钻石'!$T248</f>
        <v>1.4465731386468077</v>
      </c>
      <c r="AB251" s="1">
        <f>Z251/[18]实力验证!Z251</f>
        <v>1.3517947692130745</v>
      </c>
      <c r="AC251" s="48">
        <v>245</v>
      </c>
      <c r="AD251" s="1">
        <f t="shared" si="26"/>
        <v>2.8382469700483925</v>
      </c>
      <c r="AE251" s="1">
        <f t="shared" si="27"/>
        <v>2.8382469700483925</v>
      </c>
      <c r="AF251" s="1">
        <f>'[1]资源-钻石'!$V248/'[1]资源-钻石'!$T248</f>
        <v>2.5096492699255286</v>
      </c>
      <c r="AG251" s="1">
        <f>AE251/[18]实力验证!AE251</f>
        <v>1.7682990802514174</v>
      </c>
      <c r="AH251" s="48">
        <v>245</v>
      </c>
      <c r="AI251" s="1">
        <f t="shared" si="28"/>
        <v>8.4097398044595479</v>
      </c>
      <c r="AJ251" s="1">
        <f t="shared" si="29"/>
        <v>8.4097398044595479</v>
      </c>
      <c r="AK251" s="1">
        <f>'[1]资源-钻石'!$W248/'[1]资源-钻石'!$T248</f>
        <v>6.8906107657925393</v>
      </c>
      <c r="AL251" s="1">
        <f>AJ251/[18]实力验证!AJ251</f>
        <v>4.2943397172554008</v>
      </c>
      <c r="AM251" s="48">
        <v>245</v>
      </c>
      <c r="AN251" s="1">
        <f t="shared" si="30"/>
        <v>17.079806567680542</v>
      </c>
      <c r="AO251" s="1">
        <f t="shared" si="31"/>
        <v>17.079806567680542</v>
      </c>
      <c r="AP251" s="1">
        <f>'[1]资源-钻石'!$X248/'[1]资源-钻石'!$T248</f>
        <v>16.626674815797831</v>
      </c>
      <c r="AQ251" s="1">
        <f>AO251/[18]实力验证!AO251</f>
        <v>8.4536037584611474</v>
      </c>
    </row>
    <row r="252" spans="2:43" x14ac:dyDescent="0.15">
      <c r="B252" s="1">
        <v>246</v>
      </c>
      <c r="C252" s="1">
        <f>非r将兵属性验证!BK252</f>
        <v>15474849334.925819</v>
      </c>
      <c r="D252" s="1">
        <f>非r将兵属性验证!BU252</f>
        <v>17858545560.710266</v>
      </c>
      <c r="F252" s="1">
        <v>246</v>
      </c>
      <c r="G252" s="1">
        <f>小r将兵属性验证!BK252</f>
        <v>21257462813.800205</v>
      </c>
      <c r="H252" s="1">
        <f>小r将兵属性验证!BU252</f>
        <v>34371720596.009933</v>
      </c>
      <c r="J252" s="1">
        <v>246</v>
      </c>
      <c r="K252" s="1">
        <f>中r将兵属性验证!BK252</f>
        <v>33329193349.051262</v>
      </c>
      <c r="L252" s="1">
        <f>中r将兵属性验证!BU252</f>
        <v>61353866944.55426</v>
      </c>
      <c r="N252" s="1">
        <v>246</v>
      </c>
      <c r="O252" s="1">
        <f>大r将兵属性验证!BK252</f>
        <v>69317580561.704147</v>
      </c>
      <c r="P252" s="1">
        <f>大r将兵属性验证!BU252</f>
        <v>211313107912.22311</v>
      </c>
      <c r="R252" s="1">
        <v>246</v>
      </c>
      <c r="S252" s="1">
        <f>超r将兵属性验证!BK252</f>
        <v>91197790217.924179</v>
      </c>
      <c r="T252" s="1">
        <f>超r将兵属性验证!BU252</f>
        <v>476731812690.77722</v>
      </c>
      <c r="X252" s="48">
        <v>246</v>
      </c>
      <c r="Y252" s="1">
        <f t="shared" si="24"/>
        <v>1.6688724201054286</v>
      </c>
      <c r="Z252" s="1">
        <f t="shared" si="25"/>
        <v>1.6688724201054286</v>
      </c>
      <c r="AA252" s="1">
        <f>'[1]资源-钻石'!$U249/'[1]资源-钻石'!$T249</f>
        <v>1.4468505466699169</v>
      </c>
      <c r="AB252" s="1">
        <f>Z252/[18]实力验证!Z252</f>
        <v>1.3540325539812901</v>
      </c>
      <c r="AC252" s="48">
        <v>246</v>
      </c>
      <c r="AD252" s="1">
        <f t="shared" si="26"/>
        <v>2.8404865628013538</v>
      </c>
      <c r="AE252" s="1">
        <f t="shared" si="27"/>
        <v>2.8404865628013538</v>
      </c>
      <c r="AF252" s="1">
        <f>'[1]资源-钻石'!$V249/'[1]资源-钻石'!$T249</f>
        <v>2.5106895500121884</v>
      </c>
      <c r="AG252" s="1">
        <f>AE252/[18]实力验证!AE252</f>
        <v>1.7746010365516323</v>
      </c>
      <c r="AH252" s="48">
        <v>246</v>
      </c>
      <c r="AI252" s="1">
        <f t="shared" si="28"/>
        <v>8.4189051056022688</v>
      </c>
      <c r="AJ252" s="1">
        <f t="shared" si="29"/>
        <v>8.4189051056022688</v>
      </c>
      <c r="AK252" s="1">
        <f>'[1]资源-钻石'!$W249/'[1]资源-钻石'!$T249</f>
        <v>6.8950608528299169</v>
      </c>
      <c r="AL252" s="1">
        <f>AJ252/[18]实力验证!AJ252</f>
        <v>4.3189098035164761</v>
      </c>
      <c r="AM252" s="48">
        <v>246</v>
      </c>
      <c r="AN252" s="1">
        <f t="shared" si="30"/>
        <v>17.037856620570416</v>
      </c>
      <c r="AO252" s="1">
        <f t="shared" si="31"/>
        <v>17.037856620570416</v>
      </c>
      <c r="AP252" s="1">
        <f>'[1]资源-钻石'!$X249/'[1]资源-钻石'!$T249</f>
        <v>16.63881141680886</v>
      </c>
      <c r="AQ252" s="1">
        <f>AO252/[18]实力验证!AO252</f>
        <v>8.4727449950884886</v>
      </c>
    </row>
    <row r="253" spans="2:43" x14ac:dyDescent="0.15">
      <c r="B253" s="1">
        <v>247</v>
      </c>
      <c r="C253" s="1">
        <f>非r将兵属性验证!BK253</f>
        <v>15541205420.303505</v>
      </c>
      <c r="D253" s="1">
        <f>非r将兵属性验证!BU253</f>
        <v>17973450052.942455</v>
      </c>
      <c r="F253" s="1">
        <v>247</v>
      </c>
      <c r="G253" s="1">
        <f>小r将兵属性验证!BK253</f>
        <v>21369109343.930588</v>
      </c>
      <c r="H253" s="1">
        <f>小r将兵属性验证!BU253</f>
        <v>34614796330.019463</v>
      </c>
      <c r="J253" s="1">
        <v>247</v>
      </c>
      <c r="K253" s="1">
        <f>中r将兵属性验证!BK253</f>
        <v>33498634290.98217</v>
      </c>
      <c r="L253" s="1">
        <f>中r将兵属性验证!BU253</f>
        <v>61773541517.453644</v>
      </c>
      <c r="N253" s="1">
        <v>247</v>
      </c>
      <c r="O253" s="1">
        <f>大r将兵属性验证!BK253</f>
        <v>69583902097.059418</v>
      </c>
      <c r="P253" s="1">
        <f>大r将兵属性验证!BU253</f>
        <v>212876651273.70068</v>
      </c>
      <c r="R253" s="1">
        <v>247</v>
      </c>
      <c r="S253" s="1">
        <f>超r将兵属性验证!BK253</f>
        <v>91298330287.727631</v>
      </c>
      <c r="T253" s="1">
        <f>超r将兵属性验证!BU253</f>
        <v>478328834072.02356</v>
      </c>
      <c r="X253" s="48">
        <v>247</v>
      </c>
      <c r="Y253" s="1">
        <f t="shared" si="24"/>
        <v>1.6704305887506681</v>
      </c>
      <c r="Z253" s="1">
        <f t="shared" si="25"/>
        <v>1.6704305887506681</v>
      </c>
      <c r="AA253" s="1">
        <f>'[1]资源-钻石'!$U250/'[1]资源-钻石'!$T250</f>
        <v>1.4471261611268109</v>
      </c>
      <c r="AB253" s="1">
        <f>Z253/[18]实力验证!Z253</f>
        <v>1.3562504932309778</v>
      </c>
      <c r="AC253" s="48">
        <v>247</v>
      </c>
      <c r="AD253" s="1">
        <f t="shared" si="26"/>
        <v>2.8427019303387913</v>
      </c>
      <c r="AE253" s="1">
        <f t="shared" si="27"/>
        <v>2.8427019303387913</v>
      </c>
      <c r="AF253" s="1">
        <f>'[1]资源-钻石'!$V250/'[1]资源-钻石'!$T250</f>
        <v>2.511723104225541</v>
      </c>
      <c r="AG253" s="1">
        <f>AE253/[18]实力验证!AE253</f>
        <v>1.7808756300601885</v>
      </c>
      <c r="AH253" s="48">
        <v>247</v>
      </c>
      <c r="AI253" s="1">
        <f t="shared" si="28"/>
        <v>8.4279712675621088</v>
      </c>
      <c r="AJ253" s="1">
        <f t="shared" si="29"/>
        <v>8.4279712675621088</v>
      </c>
      <c r="AK253" s="1">
        <f>'[1]资源-钻石'!$W250/'[1]资源-钻石'!$T250</f>
        <v>6.8994821680759246</v>
      </c>
      <c r="AL253" s="1">
        <f>AJ253/[18]实力验证!AJ253</f>
        <v>4.3434646320762793</v>
      </c>
      <c r="AM253" s="48">
        <v>247</v>
      </c>
      <c r="AN253" s="1">
        <f t="shared" si="30"/>
        <v>16.996360437435275</v>
      </c>
      <c r="AO253" s="1">
        <f t="shared" si="31"/>
        <v>16.996360437435275</v>
      </c>
      <c r="AP253" s="1">
        <f>'[1]资源-钻石'!$X250/'[1]资源-钻石'!$T250</f>
        <v>16.650869549297973</v>
      </c>
      <c r="AQ253" s="1">
        <f>AO253/[18]实力验证!AO253</f>
        <v>8.4919098556064547</v>
      </c>
    </row>
    <row r="254" spans="2:43" x14ac:dyDescent="0.15">
      <c r="B254" s="1">
        <v>248</v>
      </c>
      <c r="C254" s="1">
        <f>非r将兵属性验证!BK254</f>
        <v>15607561505.681189</v>
      </c>
      <c r="D254" s="1">
        <f>非r将兵属性验证!BU254</f>
        <v>18088354545.174641</v>
      </c>
      <c r="F254" s="1">
        <v>248</v>
      </c>
      <c r="G254" s="1">
        <f>小r将兵属性验证!BK254</f>
        <v>21480755874.06097</v>
      </c>
      <c r="H254" s="1">
        <f>小r将兵属性验证!BU254</f>
        <v>34857872064.028992</v>
      </c>
      <c r="J254" s="1">
        <v>248</v>
      </c>
      <c r="K254" s="1">
        <f>中r将兵属性验证!BK254</f>
        <v>33668075232.913074</v>
      </c>
      <c r="L254" s="1">
        <f>中r将兵属性验证!BU254</f>
        <v>62193216090.353027</v>
      </c>
      <c r="N254" s="1">
        <v>248</v>
      </c>
      <c r="O254" s="1">
        <f>大r将兵属性验证!BK254</f>
        <v>69850223632.414673</v>
      </c>
      <c r="P254" s="1">
        <f>大r将兵属性验证!BU254</f>
        <v>214440194635.17825</v>
      </c>
      <c r="R254" s="1">
        <v>248</v>
      </c>
      <c r="S254" s="1">
        <f>超r将兵属性验证!BK254</f>
        <v>91398870357.531082</v>
      </c>
      <c r="T254" s="1">
        <f>超r将兵属性验证!BU254</f>
        <v>479925855453.26984</v>
      </c>
      <c r="X254" s="48">
        <v>248</v>
      </c>
      <c r="Y254" s="1">
        <f t="shared" si="24"/>
        <v>1.6719719936701067</v>
      </c>
      <c r="Z254" s="1">
        <f t="shared" si="25"/>
        <v>1.6719719936701067</v>
      </c>
      <c r="AA254" s="1">
        <f>'[1]资源-钻石'!$U251/'[1]资源-钻石'!$T251</f>
        <v>1.4473999993557447</v>
      </c>
      <c r="AB254" s="1">
        <f>Z254/[18]实力验证!Z254</f>
        <v>1.3584488545052338</v>
      </c>
      <c r="AC254" s="48">
        <v>248</v>
      </c>
      <c r="AD254" s="1">
        <f t="shared" si="26"/>
        <v>2.8448934636051053</v>
      </c>
      <c r="AE254" s="1">
        <f t="shared" si="27"/>
        <v>2.8448934636051053</v>
      </c>
      <c r="AF254" s="1">
        <f>'[1]资源-钻石'!$V251/'[1]资源-钻石'!$T251</f>
        <v>2.5127499975840419</v>
      </c>
      <c r="AG254" s="1">
        <f>AE254/[18]实力验证!AE254</f>
        <v>1.7871230558556954</v>
      </c>
      <c r="AH254" s="48">
        <v>248</v>
      </c>
      <c r="AI254" s="1">
        <f t="shared" si="28"/>
        <v>8.436939890238488</v>
      </c>
      <c r="AJ254" s="1">
        <f t="shared" si="29"/>
        <v>8.436939890238488</v>
      </c>
      <c r="AK254" s="1">
        <f>'[1]资源-钻石'!$W251/'[1]资源-钻石'!$T251</f>
        <v>6.9038749896650682</v>
      </c>
      <c r="AL254" s="1">
        <f>AJ254/[18]实力验证!AJ254</f>
        <v>4.368004308943279</v>
      </c>
      <c r="AM254" s="48">
        <v>248</v>
      </c>
      <c r="AN254" s="1">
        <f t="shared" si="30"/>
        <v>16.955310695471955</v>
      </c>
      <c r="AO254" s="1">
        <f t="shared" si="31"/>
        <v>16.955310695471955</v>
      </c>
      <c r="AP254" s="1">
        <f>'[1]资源-钻石'!$X251/'[1]资源-钻石'!$T251</f>
        <v>16.66284997181382</v>
      </c>
      <c r="AQ254" s="1">
        <f>AO254/[18]实力验证!AO254</f>
        <v>8.5110979018112047</v>
      </c>
    </row>
    <row r="255" spans="2:43" x14ac:dyDescent="0.15">
      <c r="B255" s="1">
        <v>249</v>
      </c>
      <c r="C255" s="1">
        <f>非r将兵属性验证!BK255</f>
        <v>15673917591.058874</v>
      </c>
      <c r="D255" s="1">
        <f>非r将兵属性验证!BU255</f>
        <v>18203259037.406826</v>
      </c>
      <c r="F255" s="1">
        <v>249</v>
      </c>
      <c r="G255" s="1">
        <f>小r将兵属性验证!BK255</f>
        <v>21592402404.191353</v>
      </c>
      <c r="H255" s="1">
        <f>小r将兵属性验证!BU255</f>
        <v>35100947798.038521</v>
      </c>
      <c r="J255" s="1">
        <v>249</v>
      </c>
      <c r="K255" s="1">
        <f>中r将兵属性验证!BK255</f>
        <v>33837516174.843979</v>
      </c>
      <c r="L255" s="1">
        <f>中r将兵属性验证!BU255</f>
        <v>62612890663.252411</v>
      </c>
      <c r="N255" s="1">
        <v>249</v>
      </c>
      <c r="O255" s="1">
        <f>大r将兵属性验证!BK255</f>
        <v>70116545167.769943</v>
      </c>
      <c r="P255" s="1">
        <f>大r将兵属性验证!BU255</f>
        <v>216003737996.65579</v>
      </c>
      <c r="R255" s="1">
        <v>249</v>
      </c>
      <c r="S255" s="1">
        <f>超r将兵属性验证!BK255</f>
        <v>91499410427.334534</v>
      </c>
      <c r="T255" s="1">
        <f>超r将兵属性验证!BU255</f>
        <v>481522876834.51611</v>
      </c>
      <c r="X255" s="48">
        <v>249</v>
      </c>
      <c r="Y255" s="1">
        <f t="shared" si="24"/>
        <v>1.6734969039477929</v>
      </c>
      <c r="Z255" s="1">
        <f t="shared" si="25"/>
        <v>1.6734969039477929</v>
      </c>
      <c r="AA255" s="1">
        <f>'[1]资源-钻石'!$U252/'[1]资源-钻石'!$T252</f>
        <v>1.4476720784722139</v>
      </c>
      <c r="AB255" s="1">
        <f>Z255/[18]实力验证!Z255</f>
        <v>1.3606279004677755</v>
      </c>
      <c r="AC255" s="48">
        <v>249</v>
      </c>
      <c r="AD255" s="1">
        <f t="shared" si="26"/>
        <v>2.8470615451776697</v>
      </c>
      <c r="AE255" s="1">
        <f t="shared" si="27"/>
        <v>2.8470615451776697</v>
      </c>
      <c r="AF255" s="1">
        <f>'[1]资源-钻石'!$V252/'[1]资源-钻石'!$T252</f>
        <v>2.513770294270802</v>
      </c>
      <c r="AG255" s="1">
        <f>AE255/[18]实力验证!AE255</f>
        <v>1.7933435068232051</v>
      </c>
      <c r="AH255" s="48">
        <v>249</v>
      </c>
      <c r="AI255" s="1">
        <f t="shared" si="28"/>
        <v>8.4458125392896459</v>
      </c>
      <c r="AJ255" s="1">
        <f t="shared" si="29"/>
        <v>8.4458125392896459</v>
      </c>
      <c r="AK255" s="1">
        <f>'[1]资源-钻石'!$W252/'[1]资源-钻石'!$T252</f>
        <v>6.9082395921584299</v>
      </c>
      <c r="AL255" s="1">
        <f>AJ255/[18]实力验证!AJ255</f>
        <v>4.3925289379617709</v>
      </c>
      <c r="AM255" s="48">
        <v>249</v>
      </c>
      <c r="AN255" s="1">
        <f t="shared" si="30"/>
        <v>16.914700228600569</v>
      </c>
      <c r="AO255" s="1">
        <f t="shared" si="31"/>
        <v>16.914700228600569</v>
      </c>
      <c r="AP255" s="1">
        <f>'[1]资源-钻石'!$X252/'[1]资源-钻石'!$T252</f>
        <v>16.674753433159349</v>
      </c>
      <c r="AQ255" s="1">
        <f>AO255/[18]实力验证!AO255</f>
        <v>8.5303087048961252</v>
      </c>
    </row>
    <row r="256" spans="2:43" x14ac:dyDescent="0.15">
      <c r="B256" s="1">
        <v>250</v>
      </c>
      <c r="C256" s="1">
        <f>非r将兵属性验证!BK256</f>
        <v>15740273676.43656</v>
      </c>
      <c r="D256" s="1">
        <f>非r将兵属性验证!BU256</f>
        <v>18318163529.639015</v>
      </c>
      <c r="F256" s="1">
        <v>250</v>
      </c>
      <c r="G256" s="1">
        <f>小r将兵属性验证!BK256</f>
        <v>21704048934.321739</v>
      </c>
      <c r="H256" s="1">
        <f>小r将兵属性验证!BU256</f>
        <v>35344023532.04805</v>
      </c>
      <c r="J256" s="1">
        <v>250</v>
      </c>
      <c r="K256" s="1">
        <f>中r将兵属性验证!BK256</f>
        <v>34006957116.774883</v>
      </c>
      <c r="L256" s="1">
        <f>中r将兵属性验证!BU256</f>
        <v>63032565236.151794</v>
      </c>
      <c r="N256" s="1">
        <v>250</v>
      </c>
      <c r="O256" s="1">
        <f>大r将兵属性验证!BK256</f>
        <v>70382866703.125198</v>
      </c>
      <c r="P256" s="1">
        <f>大r将兵属性验证!BU256</f>
        <v>217567281358.13336</v>
      </c>
      <c r="R256" s="1">
        <v>250</v>
      </c>
      <c r="S256" s="1">
        <f>超r将兵属性验证!BK256</f>
        <v>91599950497.137985</v>
      </c>
      <c r="T256" s="1">
        <f>超r将兵属性验证!BU256</f>
        <v>483119898215.76239</v>
      </c>
      <c r="X256" s="48">
        <v>250</v>
      </c>
      <c r="Y256" s="1">
        <f t="shared" si="24"/>
        <v>1.6750055829394652</v>
      </c>
      <c r="Z256" s="1">
        <f t="shared" si="25"/>
        <v>1.6750055829394652</v>
      </c>
      <c r="AA256" s="1">
        <f>'[1]资源-钻石'!$U253/'[1]资源-钻石'!$T253</f>
        <v>1.447942415372522</v>
      </c>
      <c r="AB256" s="1">
        <f>Z256/[18]实力验证!Z256</f>
        <v>1.3627878890158611</v>
      </c>
      <c r="AC256" s="48">
        <v>250</v>
      </c>
      <c r="AD256" s="1">
        <f t="shared" si="26"/>
        <v>2.8492065494894789</v>
      </c>
      <c r="AE256" s="1">
        <f t="shared" si="27"/>
        <v>2.8492065494894789</v>
      </c>
      <c r="AF256" s="1">
        <f>'[1]资源-钻石'!$V253/'[1]资源-钻石'!$T253</f>
        <v>2.5147840576469571</v>
      </c>
      <c r="AG256" s="1">
        <f>AE256/[18]实力验证!AE256</f>
        <v>1.7995371736927117</v>
      </c>
      <c r="AH256" s="48">
        <v>250</v>
      </c>
      <c r="AI256" s="1">
        <f t="shared" si="28"/>
        <v>8.45459074704379</v>
      </c>
      <c r="AJ256" s="1">
        <f t="shared" si="29"/>
        <v>8.45459074704379</v>
      </c>
      <c r="AK256" s="1">
        <f>'[1]资源-钻石'!$W253/'[1]资源-钻石'!$T253</f>
        <v>6.9125762466008727</v>
      </c>
      <c r="AL256" s="1">
        <f>AJ256/[18]实力验证!AJ256</f>
        <v>4.4170386208693664</v>
      </c>
      <c r="AM256" s="48">
        <v>250</v>
      </c>
      <c r="AN256" s="1">
        <f t="shared" si="30"/>
        <v>16.874522023294066</v>
      </c>
      <c r="AO256" s="1">
        <f t="shared" si="31"/>
        <v>16.874522023294066</v>
      </c>
      <c r="AP256" s="1">
        <f>'[1]资源-钻石'!$X253/'[1]资源-钻石'!$T253</f>
        <v>16.686580672547827</v>
      </c>
      <c r="AQ256" s="1">
        <f>AO256/[18]实力验证!AO256</f>
        <v>8.549541845201766</v>
      </c>
    </row>
    <row r="257" spans="2:43" x14ac:dyDescent="0.15">
      <c r="B257" s="1">
        <v>251</v>
      </c>
      <c r="C257" s="1">
        <f>非r将兵属性验证!BK257</f>
        <v>15806629761.814245</v>
      </c>
      <c r="D257" s="1">
        <f>非r将兵属性验证!BU257</f>
        <v>18433068021.871201</v>
      </c>
      <c r="F257" s="1">
        <v>251</v>
      </c>
      <c r="G257" s="1">
        <f>小r将兵属性验证!BK257</f>
        <v>21815695464.452122</v>
      </c>
      <c r="H257" s="1">
        <f>小r将兵属性验证!BU257</f>
        <v>35587099266.057579</v>
      </c>
      <c r="J257" s="1">
        <v>251</v>
      </c>
      <c r="K257" s="1">
        <f>中r将兵属性验证!BK257</f>
        <v>34176398058.705788</v>
      </c>
      <c r="L257" s="1">
        <f>中r将兵属性验证!BU257</f>
        <v>63452239809.051178</v>
      </c>
      <c r="N257" s="1">
        <v>251</v>
      </c>
      <c r="O257" s="1">
        <f>大r将兵属性验证!BK257</f>
        <v>70649188238.480469</v>
      </c>
      <c r="P257" s="1">
        <f>大r将兵属性验证!BU257</f>
        <v>219130824719.61093</v>
      </c>
      <c r="R257" s="1">
        <v>251</v>
      </c>
      <c r="S257" s="1">
        <f>超r将兵属性验证!BK257</f>
        <v>91700490566.941437</v>
      </c>
      <c r="T257" s="1">
        <f>超r将兵属性验证!BU257</f>
        <v>484716919597.00867</v>
      </c>
      <c r="X257" s="48">
        <v>251</v>
      </c>
      <c r="Y257" s="1">
        <f t="shared" si="24"/>
        <v>1.6764982884241759</v>
      </c>
      <c r="Z257" s="1">
        <f t="shared" si="25"/>
        <v>1.6764982884241759</v>
      </c>
      <c r="AA257" s="1">
        <f>'[1]资源-钻石'!$U254/'[1]资源-钻石'!$T254</f>
        <v>1.448211026737277</v>
      </c>
      <c r="AB257" s="1">
        <f>Z257/[18]实力验证!Z257</f>
        <v>1.3649290733900217</v>
      </c>
      <c r="AC257" s="48">
        <v>251</v>
      </c>
      <c r="AD257" s="1">
        <f t="shared" si="26"/>
        <v>2.8513288430447279</v>
      </c>
      <c r="AE257" s="1">
        <f t="shared" si="27"/>
        <v>2.8513288430447279</v>
      </c>
      <c r="AF257" s="1">
        <f>'[1]资源-钻石'!$V254/'[1]资源-钻石'!$T254</f>
        <v>2.5157913502647884</v>
      </c>
      <c r="AG257" s="1">
        <f>AE257/[18]实力验证!AE257</f>
        <v>1.8057042450766669</v>
      </c>
      <c r="AH257" s="48">
        <v>251</v>
      </c>
      <c r="AI257" s="1">
        <f t="shared" si="28"/>
        <v>8.4632760133813445</v>
      </c>
      <c r="AJ257" s="1">
        <f t="shared" si="29"/>
        <v>8.4632760133813445</v>
      </c>
      <c r="AK257" s="1">
        <f>'[1]资源-钻石'!$W254/'[1]资源-钻石'!$T254</f>
        <v>6.9168852205771509</v>
      </c>
      <c r="AL257" s="1">
        <f>AJ257/[18]实力验证!AJ257</f>
        <v>4.4415334573526639</v>
      </c>
      <c r="AM257" s="48">
        <v>251</v>
      </c>
      <c r="AN257" s="1">
        <f t="shared" si="30"/>
        <v>16.834769214540259</v>
      </c>
      <c r="AO257" s="1">
        <f t="shared" si="31"/>
        <v>16.834769214540259</v>
      </c>
      <c r="AP257" s="1">
        <f>'[1]资源-钻石'!$X254/'[1]资源-钻石'!$T254</f>
        <v>16.698332419755861</v>
      </c>
      <c r="AQ257" s="1">
        <f>AO257/[18]实力验证!AO257</f>
        <v>8.5687969119737151</v>
      </c>
    </row>
    <row r="258" spans="2:43" x14ac:dyDescent="0.15">
      <c r="B258" s="1">
        <v>252</v>
      </c>
      <c r="C258" s="1">
        <f>非r将兵属性验证!BK258</f>
        <v>15872985847.191931</v>
      </c>
      <c r="D258" s="1">
        <f>非r将兵属性验证!BU258</f>
        <v>18547972514.10339</v>
      </c>
      <c r="F258" s="1">
        <v>252</v>
      </c>
      <c r="G258" s="1">
        <f>小r将兵属性验证!BK258</f>
        <v>21927341994.582504</v>
      </c>
      <c r="H258" s="1">
        <f>小r将兵属性验证!BU258</f>
        <v>35830175000.067108</v>
      </c>
      <c r="J258" s="1">
        <v>252</v>
      </c>
      <c r="K258" s="1">
        <f>中r将兵属性验证!BK258</f>
        <v>34345839000.636692</v>
      </c>
      <c r="L258" s="1">
        <f>中r将兵属性验证!BU258</f>
        <v>63871914381.950569</v>
      </c>
      <c r="N258" s="1">
        <v>252</v>
      </c>
      <c r="O258" s="1">
        <f>大r将兵属性验证!BK258</f>
        <v>70915509773.835724</v>
      </c>
      <c r="P258" s="1">
        <f>大r将兵属性验证!BU258</f>
        <v>220694368081.0885</v>
      </c>
      <c r="R258" s="1">
        <v>252</v>
      </c>
      <c r="S258" s="1">
        <f>超r将兵属性验证!BK258</f>
        <v>91801030636.744873</v>
      </c>
      <c r="T258" s="1">
        <f>超r将兵属性验证!BU258</f>
        <v>486313940978.25494</v>
      </c>
      <c r="X258" s="15">
        <v>252</v>
      </c>
      <c r="Y258" s="1">
        <f t="shared" si="24"/>
        <v>1.6779752727511246</v>
      </c>
      <c r="Z258" s="1">
        <f t="shared" si="25"/>
        <v>1.6779752727511246</v>
      </c>
      <c r="AA258" s="1">
        <f>'[1]资源-钻石'!$U255/'[1]资源-钻石'!$T255</f>
        <v>1.4484779290348229</v>
      </c>
      <c r="AB258" s="1">
        <f>Z258/[18]实力验证!Z258</f>
        <v>1.367051702280718</v>
      </c>
      <c r="AC258" s="15">
        <v>252</v>
      </c>
      <c r="AD258" s="1">
        <f t="shared" si="26"/>
        <v>2.853428784627575</v>
      </c>
      <c r="AE258" s="1">
        <f t="shared" si="27"/>
        <v>2.853428784627575</v>
      </c>
      <c r="AF258" s="1">
        <f>'[1]资源-钻石'!$V255/'[1]资源-钻石'!$T255</f>
        <v>2.5167922338805857</v>
      </c>
      <c r="AG258" s="1">
        <f>AE258/[18]实力验证!AE258</f>
        <v>1.811844907506543</v>
      </c>
      <c r="AH258" s="15">
        <v>252</v>
      </c>
      <c r="AI258" s="1">
        <f t="shared" si="28"/>
        <v>8.4718698065892681</v>
      </c>
      <c r="AJ258" s="1">
        <f t="shared" si="29"/>
        <v>8.4718698065892681</v>
      </c>
      <c r="AK258" s="1">
        <f>'[1]资源-钻石'!$W255/'[1]资源-钻石'!$T255</f>
        <v>6.9211667782669508</v>
      </c>
      <c r="AL258" s="1">
        <f>AJ258/[18]实力验证!AJ258</f>
        <v>4.4660135451011502</v>
      </c>
      <c r="AM258" s="15">
        <v>252</v>
      </c>
      <c r="AN258" s="1">
        <f t="shared" si="30"/>
        <v>16.795435081931412</v>
      </c>
      <c r="AO258" s="1">
        <f t="shared" si="31"/>
        <v>16.795435081931412</v>
      </c>
      <c r="AP258" s="1">
        <f>'[1]资源-钻石'!$X255/'[1]资源-钻石'!$T255</f>
        <v>16.710009395273495</v>
      </c>
      <c r="AQ258" s="1">
        <f>AO258/[18]实力验证!AO258</f>
        <v>8.5880735031281112</v>
      </c>
    </row>
    <row r="259" spans="2:43" x14ac:dyDescent="0.15">
      <c r="B259" s="1">
        <v>253</v>
      </c>
      <c r="C259" s="1">
        <f>非r将兵属性验证!BK259</f>
        <v>15939341932.569616</v>
      </c>
      <c r="D259" s="1">
        <f>非r将兵属性验证!BU259</f>
        <v>18662877006.335575</v>
      </c>
      <c r="F259" s="1">
        <v>253</v>
      </c>
      <c r="G259" s="1">
        <f>小r将兵属性验证!BK259</f>
        <v>22038988524.712891</v>
      </c>
      <c r="H259" s="1">
        <f>小r将兵属性验证!BU259</f>
        <v>36073250734.076637</v>
      </c>
      <c r="J259" s="1">
        <v>253</v>
      </c>
      <c r="K259" s="1">
        <f>中r将兵属性验证!BK259</f>
        <v>34515279942.567596</v>
      </c>
      <c r="L259" s="1">
        <f>中r将兵属性验证!BU259</f>
        <v>64291588954.849953</v>
      </c>
      <c r="N259" s="1">
        <v>253</v>
      </c>
      <c r="O259" s="1">
        <f>大r将兵属性验证!BK259</f>
        <v>71181831309.190994</v>
      </c>
      <c r="P259" s="1">
        <f>大r将兵属性验证!BU259</f>
        <v>222257911442.56604</v>
      </c>
      <c r="R259" s="1">
        <v>253</v>
      </c>
      <c r="S259" s="1">
        <f>超r将兵属性验证!BK259</f>
        <v>91901570706.548325</v>
      </c>
      <c r="T259" s="1">
        <f>超r将兵属性验证!BU259</f>
        <v>487910962359.50128</v>
      </c>
      <c r="X259" s="15">
        <v>253</v>
      </c>
      <c r="Y259" s="1">
        <f t="shared" si="24"/>
        <v>1.6794367829818775</v>
      </c>
      <c r="Z259" s="1">
        <f t="shared" si="25"/>
        <v>1.6794367829818775</v>
      </c>
      <c r="AA259" s="1">
        <f>'[1]资源-钻石'!$U256/'[1]资源-钻石'!$T256</f>
        <v>1.4487431385246052</v>
      </c>
      <c r="AB259" s="1">
        <f>Z259/[18]实力验证!Z259</f>
        <v>1.3691560199320274</v>
      </c>
      <c r="AC259" s="15">
        <v>253</v>
      </c>
      <c r="AD259" s="1">
        <f t="shared" si="26"/>
        <v>2.8555067255043438</v>
      </c>
      <c r="AE259" s="1">
        <f t="shared" si="27"/>
        <v>2.8555067255043438</v>
      </c>
      <c r="AF259" s="1">
        <f>'[1]资源-钻石'!$V256/'[1]资源-钻石'!$T256</f>
        <v>2.5177867694672691</v>
      </c>
      <c r="AG259" s="1">
        <f>AE259/[18]实力验证!AE259</f>
        <v>1.8179593454684806</v>
      </c>
      <c r="AH259" s="15">
        <v>253</v>
      </c>
      <c r="AI259" s="1">
        <f t="shared" si="28"/>
        <v>8.4803735641885805</v>
      </c>
      <c r="AJ259" s="1">
        <f t="shared" si="29"/>
        <v>8.4803735641885805</v>
      </c>
      <c r="AK259" s="1">
        <f>'[1]资源-钻石'!$W256/'[1]资源-钻石'!$T256</f>
        <v>6.9254211804988737</v>
      </c>
      <c r="AL259" s="1">
        <f>AJ259/[18]实力验证!AJ259</f>
        <v>4.4904789798594171</v>
      </c>
      <c r="AM259" s="15">
        <v>253</v>
      </c>
      <c r="AN259" s="1">
        <f t="shared" si="30"/>
        <v>16.756513045876783</v>
      </c>
      <c r="AO259" s="1">
        <f t="shared" si="31"/>
        <v>16.756513045876783</v>
      </c>
      <c r="AP259" s="1">
        <f>'[1]资源-钻石'!$X256/'[1]资源-钻石'!$T256</f>
        <v>16.721612310451473</v>
      </c>
      <c r="AQ259" s="1">
        <f>AO259/[18]实力验证!AO259</f>
        <v>8.6073712250245489</v>
      </c>
    </row>
    <row r="260" spans="2:43" x14ac:dyDescent="0.15">
      <c r="B260" s="1">
        <v>254</v>
      </c>
      <c r="C260" s="1">
        <f>非r将兵属性验证!BK260</f>
        <v>16005698017.947302</v>
      </c>
      <c r="D260" s="1">
        <f>非r将兵属性验证!BU260</f>
        <v>18777781498.567764</v>
      </c>
      <c r="F260" s="1">
        <v>254</v>
      </c>
      <c r="G260" s="1">
        <f>小r将兵属性验证!BK260</f>
        <v>22146533339.419083</v>
      </c>
      <c r="H260" s="1">
        <f>小r将兵属性验证!BU260</f>
        <v>36299752204.404839</v>
      </c>
      <c r="J260" s="1">
        <v>254</v>
      </c>
      <c r="K260" s="1">
        <f>中r将兵属性验证!BK260</f>
        <v>34684476250.921188</v>
      </c>
      <c r="L260" s="1">
        <f>中r将兵属性验证!BU260</f>
        <v>64711994519.828423</v>
      </c>
      <c r="N260" s="1">
        <v>254</v>
      </c>
      <c r="O260" s="1">
        <f>大r将兵属性验证!BK260</f>
        <v>71448152844.546249</v>
      </c>
      <c r="P260" s="1">
        <f>大r将兵属性验证!BU260</f>
        <v>223821454804.04361</v>
      </c>
      <c r="R260" s="1">
        <v>254</v>
      </c>
      <c r="S260" s="1">
        <f>超r将兵属性验证!BK260</f>
        <v>92002110776.351776</v>
      </c>
      <c r="T260" s="1">
        <f>超r将兵属性验证!BU260</f>
        <v>489507983740.74756</v>
      </c>
      <c r="X260" s="15">
        <v>254</v>
      </c>
      <c r="Y260" s="1">
        <f t="shared" si="24"/>
        <v>1.6802886415108023</v>
      </c>
      <c r="Z260" s="1">
        <f t="shared" si="25"/>
        <v>1.6802886415108023</v>
      </c>
      <c r="AA260" s="1">
        <f>'[1]资源-钻石'!$U257/'[1]资源-钻石'!$T257</f>
        <v>1.449006671260473</v>
      </c>
      <c r="AB260" s="1">
        <f>Z260/[18]实力验证!Z260</f>
        <v>1.3709394228869889</v>
      </c>
      <c r="AC260" s="15">
        <v>254</v>
      </c>
      <c r="AD260" s="1">
        <f t="shared" si="26"/>
        <v>2.8575769920762677</v>
      </c>
      <c r="AE260" s="1">
        <f t="shared" si="27"/>
        <v>2.8575769920762677</v>
      </c>
      <c r="AF260" s="1">
        <f>'[1]资源-钻石'!$V257/'[1]资源-钻石'!$T257</f>
        <v>2.5187750172267727</v>
      </c>
      <c r="AG260" s="1">
        <f>AE260/[18]实力验证!AE260</f>
        <v>1.8240817385774106</v>
      </c>
      <c r="AH260" s="15">
        <v>254</v>
      </c>
      <c r="AI260" s="1">
        <f t="shared" si="28"/>
        <v>8.4887886937359713</v>
      </c>
      <c r="AJ260" s="1">
        <f t="shared" si="29"/>
        <v>8.4887886937359713</v>
      </c>
      <c r="AK260" s="1">
        <f>'[1]资源-钻石'!$W257/'[1]资源-钻石'!$T257</f>
        <v>6.9296486848034169</v>
      </c>
      <c r="AL260" s="1">
        <f>AJ260/[18]实力验证!AJ260</f>
        <v>4.5149298554777459</v>
      </c>
      <c r="AM260" s="15">
        <v>254</v>
      </c>
      <c r="AN260" s="1">
        <f t="shared" si="30"/>
        <v>16.717996663933537</v>
      </c>
      <c r="AO260" s="1">
        <f t="shared" si="31"/>
        <v>16.717996663933537</v>
      </c>
      <c r="AP260" s="1">
        <f>'[1]资源-钻石'!$X257/'[1]资源-钻石'!$T257</f>
        <v>16.733141867645681</v>
      </c>
      <c r="AQ260" s="1">
        <f>AO260/[18]实力验证!AO260</f>
        <v>8.626689692246071</v>
      </c>
    </row>
    <row r="261" spans="2:43" x14ac:dyDescent="0.15">
      <c r="B261" s="1">
        <v>255</v>
      </c>
      <c r="C261" s="1">
        <f>非r将兵属性验证!BK261</f>
        <v>16072054103.324987</v>
      </c>
      <c r="D261" s="1">
        <f>非r将兵属性验证!BU261</f>
        <v>18892685990.79995</v>
      </c>
      <c r="F261" s="1">
        <v>255</v>
      </c>
      <c r="G261" s="1">
        <f>小r将兵属性验证!BK261</f>
        <v>22253348162.441059</v>
      </c>
      <c r="H261" s="1">
        <f>小r将兵属性验证!BU261</f>
        <v>36523303915.081741</v>
      </c>
      <c r="J261" s="1">
        <v>255</v>
      </c>
      <c r="K261" s="1">
        <f>中r将兵属性验证!BK261</f>
        <v>34850915627.717972</v>
      </c>
      <c r="L261" s="1">
        <f>中r将兵属性验证!BU261</f>
        <v>65140638100.016106</v>
      </c>
      <c r="N261" s="1">
        <v>255</v>
      </c>
      <c r="O261" s="1">
        <f>大r将兵属性验证!BK261</f>
        <v>71698960348.266739</v>
      </c>
      <c r="P261" s="1">
        <f>大r将兵属性验证!BU261</f>
        <v>225338877071.36453</v>
      </c>
      <c r="R261" s="1">
        <v>255</v>
      </c>
      <c r="S261" s="1">
        <f>超r将兵属性验证!BK261</f>
        <v>92102650846.155228</v>
      </c>
      <c r="T261" s="1">
        <f>超r将兵属性验证!BU261</f>
        <v>491105005121.99384</v>
      </c>
      <c r="X261" s="15">
        <v>255</v>
      </c>
      <c r="Y261" s="1">
        <f t="shared" si="24"/>
        <v>1.6810264260308039</v>
      </c>
      <c r="Z261" s="1">
        <f t="shared" si="25"/>
        <v>1.6810264260308039</v>
      </c>
      <c r="AA261" s="1">
        <f>'[1]资源-钻石'!$U258/'[1]资源-钻石'!$T258</f>
        <v>1.4492685430939174</v>
      </c>
      <c r="AB261" s="1">
        <f>Z261/[18]实力验证!Z261</f>
        <v>1.3726548095065245</v>
      </c>
      <c r="AC261" s="15">
        <v>255</v>
      </c>
      <c r="AD261" s="1">
        <f t="shared" si="26"/>
        <v>2.8597825540403621</v>
      </c>
      <c r="AE261" s="1">
        <f t="shared" si="27"/>
        <v>2.8597825540403621</v>
      </c>
      <c r="AF261" s="1">
        <f>'[1]资源-钻石'!$V258/'[1]资源-钻石'!$T258</f>
        <v>2.5197570366021895</v>
      </c>
      <c r="AG261" s="1">
        <f>AE261/[18]实力验证!AE261</f>
        <v>1.8305616144530776</v>
      </c>
      <c r="AH261" s="15">
        <v>255</v>
      </c>
      <c r="AI261" s="1">
        <f t="shared" si="28"/>
        <v>8.4953537941367969</v>
      </c>
      <c r="AJ261" s="1">
        <f t="shared" si="29"/>
        <v>8.4953537941367969</v>
      </c>
      <c r="AK261" s="1">
        <f>'[1]资源-钻石'!$W258/'[1]资源-钻石'!$T258</f>
        <v>6.9338495454649225</v>
      </c>
      <c r="AL261" s="1">
        <f>AJ261/[18]实力验证!AJ261</f>
        <v>4.5384245443131457</v>
      </c>
      <c r="AM261" s="15">
        <v>255</v>
      </c>
      <c r="AN261" s="1">
        <f t="shared" si="30"/>
        <v>16.679879627251808</v>
      </c>
      <c r="AO261" s="1">
        <f t="shared" si="31"/>
        <v>16.679879627251808</v>
      </c>
      <c r="AP261" s="1">
        <f>'[1]资源-钻石'!$X258/'[1]资源-钻石'!$T258</f>
        <v>16.744598760358876</v>
      </c>
      <c r="AQ261" s="1">
        <f>AO261/[18]实力验证!AO261</f>
        <v>8.6460285273859867</v>
      </c>
    </row>
    <row r="262" spans="2:43" x14ac:dyDescent="0.15">
      <c r="B262" s="1">
        <v>256</v>
      </c>
      <c r="C262" s="1">
        <f>非r将兵属性验证!BK262</f>
        <v>16138322902.8543</v>
      </c>
      <c r="D262" s="1">
        <f>非r将兵属性验证!BU262</f>
        <v>19001009481.878506</v>
      </c>
      <c r="F262" s="1">
        <v>256</v>
      </c>
      <c r="G262" s="1">
        <f>小r将兵属性验证!BK262</f>
        <v>22360162985.463032</v>
      </c>
      <c r="H262" s="1">
        <f>小r将兵属性验证!BU262</f>
        <v>36746855625.758652</v>
      </c>
      <c r="J262" s="1">
        <v>256</v>
      </c>
      <c r="K262" s="1">
        <f>中r将兵属性验证!BK262</f>
        <v>35017355004.514755</v>
      </c>
      <c r="L262" s="1">
        <f>中r将兵属性验证!BU262</f>
        <v>65569281680.203781</v>
      </c>
      <c r="N262" s="1">
        <v>256</v>
      </c>
      <c r="O262" s="1">
        <f>大r将兵属性验证!BK262</f>
        <v>71828232134.198181</v>
      </c>
      <c r="P262" s="1">
        <f>大r将兵属性验证!BU262</f>
        <v>226494990272.44775</v>
      </c>
      <c r="R262" s="1">
        <v>256</v>
      </c>
      <c r="S262" s="1">
        <f>超r将兵属性验证!BK262</f>
        <v>92203190915.958679</v>
      </c>
      <c r="T262" s="1">
        <f>超r将兵属性验证!BU262</f>
        <v>492702026503.24011</v>
      </c>
      <c r="X262" s="48">
        <v>256</v>
      </c>
      <c r="Y262" s="1">
        <f t="shared" si="24"/>
        <v>1.6820757424777444</v>
      </c>
      <c r="Z262" s="1">
        <f t="shared" si="25"/>
        <v>1.6820757424777444</v>
      </c>
      <c r="AA262" s="1">
        <f>'[1]资源-钻石'!$U259/'[1]资源-钻石'!$T259</f>
        <v>1.4495287696772516</v>
      </c>
      <c r="AB262" s="1">
        <f>Z262/[18]实力验证!Z262</f>
        <v>1.3737721638716218</v>
      </c>
      <c r="AC262" s="48">
        <v>256</v>
      </c>
      <c r="AD262" s="1">
        <f t="shared" si="26"/>
        <v>2.8625084729390311</v>
      </c>
      <c r="AE262" s="1">
        <f t="shared" si="27"/>
        <v>2.8625084729390311</v>
      </c>
      <c r="AF262" s="1">
        <f>'[1]资源-钻石'!$V259/'[1]资源-钻石'!$T259</f>
        <v>2.5207328862896929</v>
      </c>
      <c r="AG262" s="1">
        <f>AE262/[18]实力验证!AE262</f>
        <v>1.8362350697519754</v>
      </c>
      <c r="AH262" s="48">
        <v>256</v>
      </c>
      <c r="AI262" s="1">
        <f t="shared" si="28"/>
        <v>8.4897236845700643</v>
      </c>
      <c r="AJ262" s="1">
        <f t="shared" si="29"/>
        <v>8.4897236845700643</v>
      </c>
      <c r="AK262" s="1">
        <f>'[1]资源-钻石'!$W259/'[1]资源-钻石'!$T259</f>
        <v>6.9380240135725755</v>
      </c>
      <c r="AL262" s="1">
        <f>AJ262/[18]实力验证!AJ262</f>
        <v>4.5525980415169949</v>
      </c>
      <c r="AM262" s="48">
        <v>256</v>
      </c>
      <c r="AN262" s="1">
        <f t="shared" si="30"/>
        <v>16.645313889723358</v>
      </c>
      <c r="AO262" s="1">
        <f t="shared" si="31"/>
        <v>16.645313889723358</v>
      </c>
      <c r="AP262" s="1">
        <f>'[1]资源-钻石'!$X259/'[1]资源-钻石'!$T259</f>
        <v>16.755983673379745</v>
      </c>
      <c r="AQ262" s="1">
        <f>AO262/[18]实力验证!AO262</f>
        <v>8.6617027649494194</v>
      </c>
    </row>
    <row r="263" spans="2:43" x14ac:dyDescent="0.15">
      <c r="B263" s="1">
        <v>257</v>
      </c>
      <c r="C263" s="1">
        <f>非r将兵属性验证!BK263</f>
        <v>16204591702.383612</v>
      </c>
      <c r="D263" s="1">
        <f>非r将兵属性验证!BU263</f>
        <v>19109332972.957066</v>
      </c>
      <c r="F263" s="1">
        <v>257</v>
      </c>
      <c r="G263" s="1">
        <f>小r将兵属性验证!BK263</f>
        <v>22466977808.485008</v>
      </c>
      <c r="H263" s="1">
        <f>小r将兵属性验证!BU263</f>
        <v>36970407336.435555</v>
      </c>
      <c r="J263" s="1">
        <v>257</v>
      </c>
      <c r="K263" s="1">
        <f>中r将兵属性验证!BK263</f>
        <v>35183794381.311539</v>
      </c>
      <c r="L263" s="1">
        <f>中r将兵属性验证!BU263</f>
        <v>65997925260.391464</v>
      </c>
      <c r="N263" s="1">
        <v>257</v>
      </c>
      <c r="O263" s="1">
        <f>大r将兵属性验证!BK263</f>
        <v>71957503920.129608</v>
      </c>
      <c r="P263" s="1">
        <f>大r将兵属性验证!BU263</f>
        <v>227651103473.53094</v>
      </c>
      <c r="R263" s="1">
        <v>257</v>
      </c>
      <c r="S263" s="1">
        <f>超r将兵属性验证!BK263</f>
        <v>92303730985.762131</v>
      </c>
      <c r="T263" s="1">
        <f>超r将兵属性验证!BU263</f>
        <v>494299047884.48639</v>
      </c>
      <c r="X263" s="48">
        <v>257</v>
      </c>
      <c r="Y263" s="1">
        <f t="shared" si="24"/>
        <v>1.6831146832689778</v>
      </c>
      <c r="Z263" s="1">
        <f t="shared" si="25"/>
        <v>1.6831146832689778</v>
      </c>
      <c r="AA263" s="1">
        <f>'[1]资源-钻石'!$U260/'[1]资源-钻石'!$T260</f>
        <v>1.449787366466728</v>
      </c>
      <c r="AB263" s="1">
        <f>Z263/[18]实力验证!Z263</f>
        <v>1.3748794087091787</v>
      </c>
      <c r="AC263" s="48">
        <v>257</v>
      </c>
      <c r="AD263" s="1">
        <f t="shared" si="26"/>
        <v>2.8652074379134951</v>
      </c>
      <c r="AE263" s="1">
        <f t="shared" si="27"/>
        <v>2.8652074379134951</v>
      </c>
      <c r="AF263" s="1">
        <f>'[1]资源-钻石'!$V260/'[1]资源-钻石'!$T260</f>
        <v>2.5217026242502292</v>
      </c>
      <c r="AG263" s="1">
        <f>AE263/[18]实力验证!AE263</f>
        <v>1.8418843535217908</v>
      </c>
      <c r="AH263" s="48">
        <v>257</v>
      </c>
      <c r="AI263" s="1">
        <f t="shared" si="28"/>
        <v>8.4841492456054848</v>
      </c>
      <c r="AJ263" s="1">
        <f t="shared" si="29"/>
        <v>8.4841492456054848</v>
      </c>
      <c r="AK263" s="1">
        <f>'[1]资源-钻石'!$W260/'[1]资源-钻石'!$T260</f>
        <v>6.942172337070426</v>
      </c>
      <c r="AL263" s="1">
        <f>AJ263/[18]实力验证!AJ263</f>
        <v>4.5667722857381126</v>
      </c>
      <c r="AM263" s="48">
        <v>257</v>
      </c>
      <c r="AN263" s="1">
        <f t="shared" si="30"/>
        <v>16.611089938691148</v>
      </c>
      <c r="AO263" s="1">
        <f t="shared" si="31"/>
        <v>16.611089938691148</v>
      </c>
      <c r="AP263" s="1">
        <f>'[1]资源-钻石'!$X260/'[1]资源-钻石'!$T260</f>
        <v>16.767297282919337</v>
      </c>
      <c r="AQ263" s="1">
        <f>AO263/[18]实力验证!AO263</f>
        <v>8.6774104905667944</v>
      </c>
    </row>
    <row r="264" spans="2:43" x14ac:dyDescent="0.15">
      <c r="B264" s="1">
        <v>258</v>
      </c>
      <c r="C264" s="1">
        <f>非r将兵属性验证!BK264</f>
        <v>16270860501.912924</v>
      </c>
      <c r="D264" s="1">
        <f>非r将兵属性验证!BU264</f>
        <v>19217656464.035622</v>
      </c>
      <c r="F264" s="1">
        <v>258</v>
      </c>
      <c r="G264" s="1">
        <f>小r将兵属性验证!BK264</f>
        <v>22573792631.506985</v>
      </c>
      <c r="H264" s="1">
        <f>小r将兵属性验证!BU264</f>
        <v>37193959047.112457</v>
      </c>
      <c r="J264" s="1">
        <v>258</v>
      </c>
      <c r="K264" s="1">
        <f>中r将兵属性验证!BK264</f>
        <v>35350233758.108322</v>
      </c>
      <c r="L264" s="1">
        <f>中r将兵属性验证!BU264</f>
        <v>66426568840.579147</v>
      </c>
      <c r="N264" s="1">
        <v>258</v>
      </c>
      <c r="O264" s="1">
        <f>大r将兵属性验证!BK264</f>
        <v>72086775706.061035</v>
      </c>
      <c r="P264" s="1">
        <f>大r将兵属性验证!BU264</f>
        <v>228807216674.61417</v>
      </c>
      <c r="R264" s="1">
        <v>258</v>
      </c>
      <c r="S264" s="1">
        <f>超r将兵属性验证!BK264</f>
        <v>92404135315.802551</v>
      </c>
      <c r="T264" s="1">
        <f>超r将兵属性验证!BU264</f>
        <v>495913344634.00189</v>
      </c>
      <c r="X264" s="48">
        <v>258</v>
      </c>
      <c r="Y264" s="1">
        <f t="shared" ref="Y264:Y327" si="32">(G264+H264)/(C264+D264)</f>
        <v>1.6841434015393479</v>
      </c>
      <c r="Z264" s="1">
        <f t="shared" ref="Z264:Z327" si="33">Y264</f>
        <v>1.6841434015393479</v>
      </c>
      <c r="AA264" s="1">
        <f>'[1]资源-钻石'!$U261/'[1]资源-钻石'!$T261</f>
        <v>1.450044348725599</v>
      </c>
      <c r="AB264" s="1">
        <f>Z264/[18]实力验证!Z264</f>
        <v>1.3759766827342845</v>
      </c>
      <c r="AC264" s="48">
        <v>258</v>
      </c>
      <c r="AD264" s="1">
        <f t="shared" ref="AD264:AD327" si="34">(K264+L264)/(C264+D264)</f>
        <v>2.8678798467781266</v>
      </c>
      <c r="AE264" s="1">
        <f t="shared" ref="AE264:AE327" si="35">AD264</f>
        <v>2.8678798467781266</v>
      </c>
      <c r="AF264" s="1">
        <f>'[1]资源-钻石'!$V261/'[1]资源-钻石'!$T261</f>
        <v>2.5226663077209963</v>
      </c>
      <c r="AG264" s="1">
        <f>AE264/[18]实力验证!AE264</f>
        <v>1.8475096492029603</v>
      </c>
      <c r="AH264" s="48">
        <v>258</v>
      </c>
      <c r="AI264" s="1">
        <f t="shared" ref="AI264:AI327" si="36">(O264+P264)/(C264+D264)</f>
        <v>8.4786296555977483</v>
      </c>
      <c r="AJ264" s="1">
        <f t="shared" ref="AJ264:AJ327" si="37">AI264</f>
        <v>8.4786296555977483</v>
      </c>
      <c r="AK264" s="1">
        <f>'[1]资源-钻石'!$W261/'[1]资源-钻石'!$T261</f>
        <v>6.9462947608064836</v>
      </c>
      <c r="AL264" s="1">
        <f>AJ264/[18]实力验证!AJ264</f>
        <v>4.5809471871995218</v>
      </c>
      <c r="AM264" s="48">
        <v>258</v>
      </c>
      <c r="AN264" s="1">
        <f t="shared" ref="AN264:AN327" si="38">(S264+T264)/(C264+D264)</f>
        <v>16.577685692369133</v>
      </c>
      <c r="AO264" s="1">
        <f t="shared" ref="AO264:AO327" si="39">AN264</f>
        <v>16.577685692369133</v>
      </c>
      <c r="AP264" s="1">
        <f>'[1]资源-钻石'!$X261/'[1]资源-钻石'!$T261</f>
        <v>16.77854025674495</v>
      </c>
      <c r="AQ264" s="1">
        <f>AO264/[18]实力验证!AO264</f>
        <v>8.6934044310022802</v>
      </c>
    </row>
    <row r="265" spans="2:43" x14ac:dyDescent="0.15">
      <c r="B265" s="1">
        <v>259</v>
      </c>
      <c r="C265" s="1">
        <f>非r将兵属性验证!BK265</f>
        <v>16337129301.442234</v>
      </c>
      <c r="D265" s="1">
        <f>非r将兵属性验证!BU265</f>
        <v>19325979955.114182</v>
      </c>
      <c r="F265" s="1">
        <v>259</v>
      </c>
      <c r="G265" s="1">
        <f>小r将兵属性验证!BK265</f>
        <v>22680607454.528961</v>
      </c>
      <c r="H265" s="1">
        <f>小r将兵属性验证!BU265</f>
        <v>37417510757.789368</v>
      </c>
      <c r="J265" s="1">
        <v>259</v>
      </c>
      <c r="K265" s="1">
        <f>中r将兵属性验证!BK265</f>
        <v>35516673134.905106</v>
      </c>
      <c r="L265" s="1">
        <f>中r将兵属性验证!BU265</f>
        <v>66855212420.76683</v>
      </c>
      <c r="N265" s="1">
        <v>259</v>
      </c>
      <c r="O265" s="1">
        <f>大r将兵属性验证!BK265</f>
        <v>72216047491.992477</v>
      </c>
      <c r="P265" s="1">
        <f>大r将兵属性验证!BU265</f>
        <v>229963329875.69739</v>
      </c>
      <c r="R265" s="1">
        <v>259</v>
      </c>
      <c r="S265" s="1">
        <f>超r将兵属性验证!BK265</f>
        <v>92504336443.842163</v>
      </c>
      <c r="T265" s="1">
        <f>超r将兵属性验证!BU265</f>
        <v>497553502555.79395</v>
      </c>
      <c r="X265" s="48">
        <v>259</v>
      </c>
      <c r="Y265" s="1">
        <f t="shared" si="32"/>
        <v>1.6851620474249511</v>
      </c>
      <c r="Z265" s="1">
        <f t="shared" si="33"/>
        <v>1.6851620474249511</v>
      </c>
      <c r="AA265" s="1">
        <f>'[1]资源-钻石'!$U262/'[1]资源-钻石'!$T262</f>
        <v>1.4502997315271204</v>
      </c>
      <c r="AB265" s="1">
        <f>Z265/[18]实力验证!Z265</f>
        <v>1.3770641221014055</v>
      </c>
      <c r="AC265" s="48">
        <v>259</v>
      </c>
      <c r="AD265" s="1">
        <f t="shared" si="34"/>
        <v>2.8705260895571403</v>
      </c>
      <c r="AE265" s="1">
        <f t="shared" si="35"/>
        <v>2.8705260895571403</v>
      </c>
      <c r="AF265" s="1">
        <f>'[1]资源-钻石'!$V262/'[1]资源-钻石'!$T262</f>
        <v>2.5236239932267011</v>
      </c>
      <c r="AG265" s="1">
        <f>AE265/[18]实力验证!AE265</f>
        <v>1.8531111378957974</v>
      </c>
      <c r="AH265" s="48">
        <v>259</v>
      </c>
      <c r="AI265" s="1">
        <f t="shared" si="36"/>
        <v>8.4731641089913197</v>
      </c>
      <c r="AJ265" s="1">
        <f t="shared" si="37"/>
        <v>8.4731641089913197</v>
      </c>
      <c r="AK265" s="1">
        <f>'[1]资源-钻石'!$W262/'[1]资源-钻石'!$T262</f>
        <v>6.9503915265808889</v>
      </c>
      <c r="AL265" s="1">
        <f>AJ265/[18]实力验证!AJ265</f>
        <v>4.5951226579409701</v>
      </c>
      <c r="AM265" s="48">
        <v>259</v>
      </c>
      <c r="AN265" s="1">
        <f t="shared" si="38"/>
        <v>16.54532796775587</v>
      </c>
      <c r="AO265" s="1">
        <f t="shared" si="39"/>
        <v>16.54532796775587</v>
      </c>
      <c r="AP265" s="1">
        <f>'[1]资源-钻石'!$X262/'[1]资源-钻石'!$T262</f>
        <v>16.789713254311511</v>
      </c>
      <c r="AQ265" s="1">
        <f>AO265/[18]实力验证!AO265</f>
        <v>8.7098089833340744</v>
      </c>
    </row>
    <row r="266" spans="2:43" x14ac:dyDescent="0.15">
      <c r="B266" s="1">
        <v>260</v>
      </c>
      <c r="C266" s="1">
        <f>非r将兵属性验证!BK266</f>
        <v>16403398100.971546</v>
      </c>
      <c r="D266" s="1">
        <f>非r将兵属性验证!BU266</f>
        <v>19434303446.192738</v>
      </c>
      <c r="F266" s="1">
        <v>260</v>
      </c>
      <c r="G266" s="1">
        <f>小r将兵属性验证!BK266</f>
        <v>22787422277.550938</v>
      </c>
      <c r="H266" s="1">
        <f>小r将兵属性验证!BU266</f>
        <v>37641062468.46627</v>
      </c>
      <c r="J266" s="1">
        <v>260</v>
      </c>
      <c r="K266" s="1">
        <f>中r将兵属性验证!BK266</f>
        <v>35683112511.701889</v>
      </c>
      <c r="L266" s="1">
        <f>中r将兵属性验证!BU266</f>
        <v>67283856000.954514</v>
      </c>
      <c r="N266" s="1">
        <v>260</v>
      </c>
      <c r="O266" s="1">
        <f>大r将兵属性验证!BK266</f>
        <v>72345319277.923904</v>
      </c>
      <c r="P266" s="1">
        <f>大r将兵属性验证!BU266</f>
        <v>231119443076.78058</v>
      </c>
      <c r="R266" s="1">
        <v>260</v>
      </c>
      <c r="S266" s="1">
        <f>超r将兵属性验证!BK266</f>
        <v>92604537571.881775</v>
      </c>
      <c r="T266" s="1">
        <f>超r将兵属性验证!BU266</f>
        <v>499193660477.586</v>
      </c>
      <c r="X266" s="48">
        <v>260</v>
      </c>
      <c r="Y266" s="1">
        <f t="shared" si="32"/>
        <v>1.6861707681361813</v>
      </c>
      <c r="Z266" s="1">
        <f t="shared" si="33"/>
        <v>1.6861707681361813</v>
      </c>
      <c r="AA266" s="1">
        <f>'[1]资源-钻石'!$U263/'[1]资源-钻石'!$T263</f>
        <v>1.4505535297574979</v>
      </c>
      <c r="AB266" s="1">
        <f>Z266/[18]实力验证!Z266</f>
        <v>1.3781418604638733</v>
      </c>
      <c r="AC266" s="48">
        <v>260</v>
      </c>
      <c r="AD266" s="1">
        <f t="shared" si="34"/>
        <v>2.8731465486743479</v>
      </c>
      <c r="AE266" s="1">
        <f t="shared" si="35"/>
        <v>2.8731465486743479</v>
      </c>
      <c r="AF266" s="1">
        <f>'[1]资源-钻石'!$V263/'[1]资源-钻石'!$T263</f>
        <v>2.524575736590617</v>
      </c>
      <c r="AG266" s="1">
        <f>AE266/[18]实力验证!AE266</f>
        <v>1.8586889984062076</v>
      </c>
      <c r="AH266" s="48">
        <v>260</v>
      </c>
      <c r="AI266" s="1">
        <f t="shared" si="36"/>
        <v>8.4677518159285139</v>
      </c>
      <c r="AJ266" s="1">
        <f t="shared" si="37"/>
        <v>8.4677518159285139</v>
      </c>
      <c r="AK266" s="1">
        <f>'[1]资源-钻石'!$W263/'[1]资源-钻石'!$T263</f>
        <v>6.9544628731931946</v>
      </c>
      <c r="AL266" s="1">
        <f>AJ266/[18]实力验证!AJ266</f>
        <v>4.6092986117746211</v>
      </c>
      <c r="AM266" s="48">
        <v>260</v>
      </c>
      <c r="AN266" s="1">
        <f t="shared" si="38"/>
        <v>16.513285520574765</v>
      </c>
      <c r="AO266" s="1">
        <f t="shared" si="39"/>
        <v>16.513285520574765</v>
      </c>
      <c r="AP266" s="1">
        <f>'[1]资源-钻石'!$X263/'[1]资源-钻石'!$T263</f>
        <v>16.800816926890526</v>
      </c>
      <c r="AQ266" s="1">
        <f>AO266/[18]实力验证!AO266</f>
        <v>8.726244096925539</v>
      </c>
    </row>
    <row r="267" spans="2:43" x14ac:dyDescent="0.15">
      <c r="B267" s="1">
        <v>261</v>
      </c>
      <c r="C267" s="1">
        <f>非r将兵属性验证!BK267</f>
        <v>16469666900.500858</v>
      </c>
      <c r="D267" s="1">
        <f>非r将兵属性验证!BU267</f>
        <v>19542626937.271297</v>
      </c>
      <c r="F267" s="1">
        <v>261</v>
      </c>
      <c r="G267" s="1">
        <f>小r将兵属性验证!BK267</f>
        <v>22894237100.572914</v>
      </c>
      <c r="H267" s="1">
        <f>小r将兵属性验证!BU267</f>
        <v>37864614179.143173</v>
      </c>
      <c r="J267" s="1">
        <v>261</v>
      </c>
      <c r="K267" s="1">
        <f>中r将兵属性验证!BK267</f>
        <v>35849551888.498672</v>
      </c>
      <c r="L267" s="1">
        <f>中r将兵属性验证!BU267</f>
        <v>67712499581.142189</v>
      </c>
      <c r="N267" s="1">
        <v>261</v>
      </c>
      <c r="O267" s="1">
        <f>大r将兵属性验证!BK267</f>
        <v>72474591063.855347</v>
      </c>
      <c r="P267" s="1">
        <f>大r将兵属性验证!BU267</f>
        <v>232275556277.8638</v>
      </c>
      <c r="R267" s="1">
        <v>261</v>
      </c>
      <c r="S267" s="1">
        <f>超r将兵属性验证!BK267</f>
        <v>92704738699.921402</v>
      </c>
      <c r="T267" s="1">
        <f>超r将兵属性验证!BU267</f>
        <v>500833818399.37805</v>
      </c>
      <c r="X267" s="48">
        <v>261</v>
      </c>
      <c r="Y267" s="1">
        <f t="shared" si="32"/>
        <v>1.6871697080286525</v>
      </c>
      <c r="Z267" s="1">
        <f t="shared" si="33"/>
        <v>1.6871697080286525</v>
      </c>
      <c r="AA267" s="1">
        <f>'[1]资源-钻石'!$U264/'[1]资源-钻石'!$T264</f>
        <v>1.4508057581187799</v>
      </c>
      <c r="AB267" s="1">
        <f>Z267/[18]实力验证!Z267</f>
        <v>1.3792100290317202</v>
      </c>
      <c r="AC267" s="48">
        <v>261</v>
      </c>
      <c r="AD267" s="1">
        <f t="shared" si="34"/>
        <v>2.8757415991374011</v>
      </c>
      <c r="AE267" s="1">
        <f t="shared" si="35"/>
        <v>2.8757415991374011</v>
      </c>
      <c r="AF267" s="1">
        <f>'[1]资源-钻石'!$V264/'[1]资源-钻石'!$T264</f>
        <v>2.5255215929454247</v>
      </c>
      <c r="AG267" s="1">
        <f>AE267/[18]实力验证!AE267</f>
        <v>1.8642434072901968</v>
      </c>
      <c r="AH267" s="48">
        <v>261</v>
      </c>
      <c r="AI267" s="1">
        <f t="shared" si="36"/>
        <v>8.4623920018689933</v>
      </c>
      <c r="AJ267" s="1">
        <f t="shared" si="37"/>
        <v>8.4623920018689933</v>
      </c>
      <c r="AK267" s="1">
        <f>'[1]资源-钻石'!$W264/'[1]资源-钻石'!$T264</f>
        <v>6.9585090364887616</v>
      </c>
      <c r="AL267" s="1">
        <f>AJ267/[18]实力验证!AJ267</f>
        <v>4.6234749642420478</v>
      </c>
      <c r="AM267" s="48">
        <v>261</v>
      </c>
      <c r="AN267" s="1">
        <f t="shared" si="38"/>
        <v>16.481553765307659</v>
      </c>
      <c r="AO267" s="1">
        <f t="shared" si="39"/>
        <v>16.481553765307659</v>
      </c>
      <c r="AP267" s="1">
        <f>'[1]资源-钻石'!$X264/'[1]资源-钻石'!$T264</f>
        <v>16.811851917696618</v>
      </c>
      <c r="AQ267" s="1">
        <f>AO267/[18]实力验证!AO267</f>
        <v>8.7427092802886488</v>
      </c>
    </row>
    <row r="268" spans="2:43" x14ac:dyDescent="0.15">
      <c r="B268" s="1">
        <v>262</v>
      </c>
      <c r="C268" s="1">
        <f>非r将兵属性验证!BK268</f>
        <v>16535935700.03017</v>
      </c>
      <c r="D268" s="1">
        <f>非r将兵属性验证!BU268</f>
        <v>19650950428.349854</v>
      </c>
      <c r="F268" s="1">
        <v>262</v>
      </c>
      <c r="G268" s="1">
        <f>小r将兵属性验证!BK268</f>
        <v>23001051923.594891</v>
      </c>
      <c r="H268" s="1">
        <f>小r将兵属性验证!BU268</f>
        <v>38088165889.820084</v>
      </c>
      <c r="J268" s="1">
        <v>262</v>
      </c>
      <c r="K268" s="1">
        <f>中r将兵属性验证!BK268</f>
        <v>36015991265.295456</v>
      </c>
      <c r="L268" s="1">
        <f>中r将兵属性验证!BU268</f>
        <v>68141143161.329872</v>
      </c>
      <c r="N268" s="1">
        <v>262</v>
      </c>
      <c r="O268" s="1">
        <f>大r将兵属性验证!BK268</f>
        <v>72603862849.786774</v>
      </c>
      <c r="P268" s="1">
        <f>大r将兵属性验证!BU268</f>
        <v>233431669478.94699</v>
      </c>
      <c r="R268" s="1">
        <v>262</v>
      </c>
      <c r="S268" s="1">
        <f>超r将兵属性验证!BK268</f>
        <v>92804939827.961014</v>
      </c>
      <c r="T268" s="1">
        <f>超r将兵属性验证!BU268</f>
        <v>502473976321.17017</v>
      </c>
      <c r="X268" s="48">
        <v>262</v>
      </c>
      <c r="Y268" s="1">
        <f t="shared" si="32"/>
        <v>1.6881590086720668</v>
      </c>
      <c r="Z268" s="1">
        <f t="shared" si="33"/>
        <v>1.6881590086720668</v>
      </c>
      <c r="AA268" s="1">
        <f>'[1]资源-钻石'!$U265/'[1]资源-钻石'!$T265</f>
        <v>1.4510564311316969</v>
      </c>
      <c r="AB268" s="1">
        <f>Z268/[18]实力验证!Z268</f>
        <v>1.3802687566278891</v>
      </c>
      <c r="AC268" s="48">
        <v>262</v>
      </c>
      <c r="AD268" s="1">
        <f t="shared" si="34"/>
        <v>2.8783116087166944</v>
      </c>
      <c r="AE268" s="1">
        <f t="shared" si="35"/>
        <v>2.8783116087166944</v>
      </c>
      <c r="AF268" s="1">
        <f>'[1]资源-钻石'!$V265/'[1]资源-钻石'!$T265</f>
        <v>2.5264616167438634</v>
      </c>
      <c r="AG268" s="1">
        <f>AE268/[18]实力验证!AE268</f>
        <v>1.8697745388972113</v>
      </c>
      <c r="AH268" s="48">
        <v>262</v>
      </c>
      <c r="AI268" s="1">
        <f t="shared" si="36"/>
        <v>8.457083907220234</v>
      </c>
      <c r="AJ268" s="1">
        <f t="shared" si="37"/>
        <v>8.457083907220234</v>
      </c>
      <c r="AK268" s="1">
        <f>'[1]资源-钻石'!$W265/'[1]资源-钻石'!$T265</f>
        <v>6.9625302494043053</v>
      </c>
      <c r="AL268" s="1">
        <f>AJ268/[18]实力验证!AJ268</f>
        <v>4.6376516325724513</v>
      </c>
      <c r="AM268" s="48">
        <v>262</v>
      </c>
      <c r="AN268" s="1">
        <f t="shared" si="38"/>
        <v>16.450128204932124</v>
      </c>
      <c r="AO268" s="1">
        <f t="shared" si="39"/>
        <v>16.450128204932124</v>
      </c>
      <c r="AP268" s="1">
        <f>'[1]资源-钻石'!$X265/'[1]资源-钻石'!$T265</f>
        <v>16.822818862011736</v>
      </c>
      <c r="AQ268" s="1">
        <f>AO268/[18]实力验证!AO268</f>
        <v>8.7592040514360647</v>
      </c>
    </row>
    <row r="269" spans="2:43" x14ac:dyDescent="0.15">
      <c r="B269" s="1">
        <v>263</v>
      </c>
      <c r="C269" s="1">
        <f>非r将兵属性验证!BK269</f>
        <v>16602204499.559483</v>
      </c>
      <c r="D269" s="1">
        <f>非r将兵属性验证!BU269</f>
        <v>19759273919.428413</v>
      </c>
      <c r="F269" s="1">
        <v>263</v>
      </c>
      <c r="G269" s="1">
        <f>小r将兵属性验证!BK269</f>
        <v>23107866746.616863</v>
      </c>
      <c r="H269" s="1">
        <f>小r将兵属性验证!BU269</f>
        <v>38311717600.496986</v>
      </c>
      <c r="J269" s="1">
        <v>263</v>
      </c>
      <c r="K269" s="1">
        <f>中r将兵属性验证!BK269</f>
        <v>36182430642.092247</v>
      </c>
      <c r="L269" s="1">
        <f>中r将兵属性验证!BU269</f>
        <v>68569786741.517555</v>
      </c>
      <c r="N269" s="1">
        <v>263</v>
      </c>
      <c r="O269" s="1">
        <f>大r将兵属性验证!BK269</f>
        <v>72733134635.718216</v>
      </c>
      <c r="P269" s="1">
        <f>大r将兵属性验证!BU269</f>
        <v>234587782680.03021</v>
      </c>
      <c r="R269" s="1">
        <v>263</v>
      </c>
      <c r="S269" s="1">
        <f>超r将兵属性验证!BK269</f>
        <v>92905140956.000626</v>
      </c>
      <c r="T269" s="1">
        <f>超r将兵属性验证!BU269</f>
        <v>504114134242.96222</v>
      </c>
      <c r="X269" s="48">
        <v>263</v>
      </c>
      <c r="Y269" s="1">
        <f t="shared" si="32"/>
        <v>1.6891388089170942</v>
      </c>
      <c r="Z269" s="1">
        <f t="shared" si="33"/>
        <v>1.6891388089170942</v>
      </c>
      <c r="AA269" s="1">
        <f>'[1]资源-钻石'!$U266/'[1]资源-钻石'!$T266</f>
        <v>1.4513055631384473</v>
      </c>
      <c r="AB269" s="1">
        <f>Z269/[18]实力验证!Z269</f>
        <v>1.3813181697428871</v>
      </c>
      <c r="AC269" s="48">
        <v>263</v>
      </c>
      <c r="AD269" s="1">
        <f t="shared" si="34"/>
        <v>2.8808569381191163</v>
      </c>
      <c r="AE269" s="1">
        <f t="shared" si="35"/>
        <v>2.8808569381191163</v>
      </c>
      <c r="AF269" s="1">
        <f>'[1]资源-钻石'!$V266/'[1]资源-钻石'!$T266</f>
        <v>2.5273958617691776</v>
      </c>
      <c r="AG269" s="1">
        <f>AE269/[18]实力验证!AE269</f>
        <v>1.8752825654123415</v>
      </c>
      <c r="AH269" s="48">
        <v>263</v>
      </c>
      <c r="AI269" s="1">
        <f t="shared" si="36"/>
        <v>8.4518267869786605</v>
      </c>
      <c r="AJ269" s="1">
        <f t="shared" si="37"/>
        <v>8.4518267869786605</v>
      </c>
      <c r="AK269" s="1">
        <f>'[1]资源-钻石'!$W266/'[1]资源-钻石'!$T266</f>
        <v>6.9665267420125936</v>
      </c>
      <c r="AL269" s="1">
        <f>AJ269/[18]实力验证!AJ269</f>
        <v>4.6518285356420837</v>
      </c>
      <c r="AM269" s="48">
        <v>263</v>
      </c>
      <c r="AN269" s="1">
        <f t="shared" si="38"/>
        <v>16.419004428796836</v>
      </c>
      <c r="AO269" s="1">
        <f t="shared" si="39"/>
        <v>16.419004428796836</v>
      </c>
      <c r="AP269" s="1">
        <f>'[1]资源-钻石'!$X266/'[1]资源-钻石'!$T266</f>
        <v>16.833718387307069</v>
      </c>
      <c r="AQ269" s="1">
        <f>AO269/[18]实力验证!AO269</f>
        <v>8.7757279376530075</v>
      </c>
    </row>
    <row r="270" spans="2:43" x14ac:dyDescent="0.15">
      <c r="B270" s="1">
        <v>264</v>
      </c>
      <c r="C270" s="1">
        <f>非r将兵属性验证!BK270</f>
        <v>16668473299.088795</v>
      </c>
      <c r="D270" s="1">
        <f>非r将兵属性验证!BU270</f>
        <v>19867597410.506969</v>
      </c>
      <c r="F270" s="1">
        <v>264</v>
      </c>
      <c r="G270" s="1">
        <f>小r将兵属性验证!BK270</f>
        <v>23214681569.63884</v>
      </c>
      <c r="H270" s="1">
        <f>小r将兵属性验证!BU270</f>
        <v>38535269311.173897</v>
      </c>
      <c r="J270" s="1">
        <v>264</v>
      </c>
      <c r="K270" s="1">
        <f>中r将兵属性验证!BK270</f>
        <v>36348870018.88903</v>
      </c>
      <c r="L270" s="1">
        <f>中r将兵属性验证!BU270</f>
        <v>68998430321.705231</v>
      </c>
      <c r="N270" s="1">
        <v>264</v>
      </c>
      <c r="O270" s="1">
        <f>大r将兵属性验证!BK270</f>
        <v>72862406421.649643</v>
      </c>
      <c r="P270" s="1">
        <f>大r将兵属性验证!BU270</f>
        <v>235743895881.1134</v>
      </c>
      <c r="R270" s="1">
        <v>264</v>
      </c>
      <c r="S270" s="1">
        <f>超r将兵属性验证!BK270</f>
        <v>93005342084.040253</v>
      </c>
      <c r="T270" s="1">
        <f>超r将兵属性验证!BU270</f>
        <v>505754292164.75427</v>
      </c>
      <c r="X270" s="48">
        <v>264</v>
      </c>
      <c r="Y270" s="1">
        <f t="shared" si="32"/>
        <v>1.6901092449603468</v>
      </c>
      <c r="Z270" s="1">
        <f t="shared" si="33"/>
        <v>1.6901092449603468</v>
      </c>
      <c r="AA270" s="1">
        <f>'[1]资源-钻石'!$U267/'[1]资源-钻石'!$T267</f>
        <v>1.4515531683054339</v>
      </c>
      <c r="AB270" s="1">
        <f>Z270/[18]实力验证!Z270</f>
        <v>1.3823583925879375</v>
      </c>
      <c r="AC270" s="48">
        <v>264</v>
      </c>
      <c r="AD270" s="1">
        <f t="shared" si="34"/>
        <v>2.8833779411568212</v>
      </c>
      <c r="AE270" s="1">
        <f t="shared" si="35"/>
        <v>2.8833779411568212</v>
      </c>
      <c r="AF270" s="1">
        <f>'[1]资源-钻石'!$V267/'[1]资源-钻石'!$T267</f>
        <v>2.5283243811453762</v>
      </c>
      <c r="AG270" s="1">
        <f>AE270/[18]实力验证!AE270</f>
        <v>1.8807676568974416</v>
      </c>
      <c r="AH270" s="48">
        <v>264</v>
      </c>
      <c r="AI270" s="1">
        <f t="shared" si="36"/>
        <v>8.4466199103810933</v>
      </c>
      <c r="AJ270" s="1">
        <f t="shared" si="37"/>
        <v>8.4466199103810933</v>
      </c>
      <c r="AK270" s="1">
        <f>'[1]资源-钻石'!$W267/'[1]资源-钻石'!$T267</f>
        <v>6.9704987415663302</v>
      </c>
      <c r="AL270" s="1">
        <f>AJ270/[18]实力验证!AJ270</f>
        <v>4.6660055939348561</v>
      </c>
      <c r="AM270" s="48">
        <v>264</v>
      </c>
      <c r="AN270" s="1">
        <f t="shared" si="38"/>
        <v>16.388178110557945</v>
      </c>
      <c r="AO270" s="1">
        <f t="shared" si="39"/>
        <v>16.388178110557945</v>
      </c>
      <c r="AP270" s="1">
        <f>'[1]资源-钻石'!$X267/'[1]资源-钻石'!$T267</f>
        <v>16.844551113362716</v>
      </c>
      <c r="AQ270" s="1">
        <f>AO270/[18]实力验证!AO270</f>
        <v>8.7922804752757209</v>
      </c>
    </row>
    <row r="271" spans="2:43" x14ac:dyDescent="0.15">
      <c r="B271" s="1">
        <v>265</v>
      </c>
      <c r="C271" s="1">
        <f>非r将兵属性验证!BK271</f>
        <v>16734742098.618107</v>
      </c>
      <c r="D271" s="1">
        <f>非r将兵属性验证!BU271</f>
        <v>19975920901.585529</v>
      </c>
      <c r="F271" s="1">
        <v>265</v>
      </c>
      <c r="G271" s="1">
        <f>小r将兵属性验证!BK271</f>
        <v>23321496392.660816</v>
      </c>
      <c r="H271" s="1">
        <f>小r将兵属性验证!BU271</f>
        <v>38758821021.8508</v>
      </c>
      <c r="J271" s="1">
        <v>265</v>
      </c>
      <c r="K271" s="1">
        <f>中r将兵属性验证!BK271</f>
        <v>36515309395.685814</v>
      </c>
      <c r="L271" s="1">
        <f>中r将兵属性验证!BU271</f>
        <v>69427073901.892914</v>
      </c>
      <c r="N271" s="1">
        <v>265</v>
      </c>
      <c r="O271" s="1">
        <f>大r将兵属性验证!BK271</f>
        <v>72991678207.581085</v>
      </c>
      <c r="P271" s="1">
        <f>大r将兵属性验证!BU271</f>
        <v>236900009082.19662</v>
      </c>
      <c r="R271" s="1">
        <v>265</v>
      </c>
      <c r="S271" s="1">
        <f>超r将兵属性验证!BK271</f>
        <v>93105543212.079865</v>
      </c>
      <c r="T271" s="1">
        <f>超r将兵属性验证!BU271</f>
        <v>507394450086.54633</v>
      </c>
      <c r="X271" s="48">
        <v>265</v>
      </c>
      <c r="Y271" s="1">
        <f t="shared" si="32"/>
        <v>1.6910704504074809</v>
      </c>
      <c r="Z271" s="1">
        <f t="shared" si="33"/>
        <v>1.6910704504074809</v>
      </c>
      <c r="AA271" s="1">
        <f>'[1]资源-钻石'!$U268/'[1]资源-钻石'!$T268</f>
        <v>1.4517992606259471</v>
      </c>
      <c r="AB271" s="1">
        <f>Z271/[18]实力验证!Z271</f>
        <v>1.3833895471466615</v>
      </c>
      <c r="AC271" s="48">
        <v>265</v>
      </c>
      <c r="AD271" s="1">
        <f t="shared" si="34"/>
        <v>2.8858749649111775</v>
      </c>
      <c r="AE271" s="1">
        <f t="shared" si="35"/>
        <v>2.8858749649111775</v>
      </c>
      <c r="AF271" s="1">
        <f>'[1]资源-钻石'!$V268/'[1]资源-钻石'!$T268</f>
        <v>2.5292472273473012</v>
      </c>
      <c r="AG271" s="1">
        <f>AE271/[18]实力验证!AE271</f>
        <v>1.8862299813311778</v>
      </c>
      <c r="AH271" s="48">
        <v>265</v>
      </c>
      <c r="AI271" s="1">
        <f t="shared" si="36"/>
        <v>8.4414625605660873</v>
      </c>
      <c r="AJ271" s="1">
        <f t="shared" si="37"/>
        <v>8.4414625605660873</v>
      </c>
      <c r="AK271" s="1">
        <f>'[1]资源-钻石'!$W268/'[1]资源-钻石'!$T268</f>
        <v>6.9744464725412323</v>
      </c>
      <c r="AL271" s="1">
        <f>AJ271/[18]实力验证!AJ271</f>
        <v>4.6801827295040486</v>
      </c>
      <c r="AM271" s="48">
        <v>265</v>
      </c>
      <c r="AN271" s="1">
        <f t="shared" si="38"/>
        <v>16.357645006174234</v>
      </c>
      <c r="AO271" s="1">
        <f t="shared" si="39"/>
        <v>16.357645006174234</v>
      </c>
      <c r="AP271" s="1">
        <f>'[1]资源-钻石'!$X268/'[1]资源-钻石'!$T268</f>
        <v>16.855317652385175</v>
      </c>
      <c r="AQ271" s="1">
        <f>AO271/[18]实力验证!AO271</f>
        <v>8.8088612094762269</v>
      </c>
    </row>
    <row r="272" spans="2:43" x14ac:dyDescent="0.15">
      <c r="B272" s="1">
        <v>266</v>
      </c>
      <c r="C272" s="1">
        <f>非r将兵属性验证!BK272</f>
        <v>16801010898.147419</v>
      </c>
      <c r="D272" s="1">
        <f>非r将兵属性验证!BU272</f>
        <v>20084244392.664085</v>
      </c>
      <c r="F272" s="1">
        <v>266</v>
      </c>
      <c r="G272" s="1">
        <f>小r将兵属性验证!BK272</f>
        <v>23428311215.682793</v>
      </c>
      <c r="H272" s="1">
        <f>小r将兵属性验证!BU272</f>
        <v>38982372732.527702</v>
      </c>
      <c r="J272" s="1">
        <v>266</v>
      </c>
      <c r="K272" s="1">
        <f>中r将兵属性验证!BK272</f>
        <v>36681748772.482597</v>
      </c>
      <c r="L272" s="1">
        <f>中r将兵属性验证!BU272</f>
        <v>69855717482.080597</v>
      </c>
      <c r="N272" s="1">
        <v>266</v>
      </c>
      <c r="O272" s="1">
        <f>大r将兵属性验证!BK272</f>
        <v>73120949993.512512</v>
      </c>
      <c r="P272" s="1">
        <f>大r将兵属性验证!BU272</f>
        <v>238056122283.27982</v>
      </c>
      <c r="R272" s="1">
        <v>266</v>
      </c>
      <c r="S272" s="1">
        <f>超r将兵属性验证!BK272</f>
        <v>93205744340.119476</v>
      </c>
      <c r="T272" s="1">
        <f>超r将兵属性验证!BU272</f>
        <v>509034608008.33838</v>
      </c>
      <c r="X272" s="48">
        <v>266</v>
      </c>
      <c r="Y272" s="1">
        <f t="shared" si="32"/>
        <v>1.6920225563345261</v>
      </c>
      <c r="Z272" s="1">
        <f t="shared" si="33"/>
        <v>1.6920225563345261</v>
      </c>
      <c r="AA272" s="1">
        <f>'[1]资源-钻石'!$U269/'[1]资源-钻石'!$T269</f>
        <v>1.452043853922804</v>
      </c>
      <c r="AB272" s="1">
        <f>Z272/[18]实力验证!Z272</f>
        <v>1.3844117532253517</v>
      </c>
      <c r="AC272" s="48">
        <v>266</v>
      </c>
      <c r="AD272" s="1">
        <f t="shared" si="34"/>
        <v>2.888348349892071</v>
      </c>
      <c r="AE272" s="1">
        <f t="shared" si="35"/>
        <v>2.888348349892071</v>
      </c>
      <c r="AF272" s="1">
        <f>'[1]资源-钻石'!$V269/'[1]资源-钻石'!$T269</f>
        <v>2.5301644522105149</v>
      </c>
      <c r="AG272" s="1">
        <f>AE272/[18]实力验证!AE272</f>
        <v>1.8916697046480608</v>
      </c>
      <c r="AH272" s="48">
        <v>266</v>
      </c>
      <c r="AI272" s="1">
        <f t="shared" si="36"/>
        <v>8.4363540342449443</v>
      </c>
      <c r="AJ272" s="1">
        <f t="shared" si="37"/>
        <v>8.4363540342449443</v>
      </c>
      <c r="AK272" s="1">
        <f>'[1]资源-钻石'!$W269/'[1]资源-钻石'!$T269</f>
        <v>6.9783701566783112</v>
      </c>
      <c r="AL272" s="1">
        <f>AJ272/[18]实力验证!AJ272</f>
        <v>4.6943598659351107</v>
      </c>
      <c r="AM272" s="48">
        <v>266</v>
      </c>
      <c r="AN272" s="1">
        <f t="shared" si="38"/>
        <v>16.327400951959309</v>
      </c>
      <c r="AO272" s="1">
        <f t="shared" si="39"/>
        <v>16.327400951959309</v>
      </c>
      <c r="AP272" s="1">
        <f>'[1]资源-钻石'!$X269/'[1]资源-钻石'!$T269</f>
        <v>16.866018609122666</v>
      </c>
      <c r="AQ272" s="1">
        <f>AO272/[18]实力验证!AO272</f>
        <v>8.8254696940532043</v>
      </c>
    </row>
    <row r="273" spans="2:43" x14ac:dyDescent="0.15">
      <c r="B273" s="1">
        <v>267</v>
      </c>
      <c r="C273" s="1">
        <f>非r将兵属性验证!BK273</f>
        <v>16867279697.676729</v>
      </c>
      <c r="D273" s="1">
        <f>非r将兵属性验证!BU273</f>
        <v>20192567883.742645</v>
      </c>
      <c r="F273" s="1">
        <v>267</v>
      </c>
      <c r="G273" s="1">
        <f>小r将兵属性验证!BK273</f>
        <v>23535126038.704769</v>
      </c>
      <c r="H273" s="1">
        <f>小r将兵属性验证!BU273</f>
        <v>39205924443.204613</v>
      </c>
      <c r="J273" s="1">
        <v>267</v>
      </c>
      <c r="K273" s="1">
        <f>中r将兵属性验证!BK273</f>
        <v>36848188149.279381</v>
      </c>
      <c r="L273" s="1">
        <f>中r将兵属性验证!BU273</f>
        <v>70284361062.26828</v>
      </c>
      <c r="N273" s="1">
        <v>267</v>
      </c>
      <c r="O273" s="1">
        <f>大r将兵属性验证!BK273</f>
        <v>73250221779.443954</v>
      </c>
      <c r="P273" s="1">
        <f>大r将兵属性验证!BU273</f>
        <v>239212235484.36304</v>
      </c>
      <c r="R273" s="1">
        <v>267</v>
      </c>
      <c r="S273" s="1">
        <f>超r将兵属性验证!BK273</f>
        <v>93305945468.159103</v>
      </c>
      <c r="T273" s="1">
        <f>超r将兵属性验证!BU273</f>
        <v>510674765930.13049</v>
      </c>
      <c r="X273" s="15">
        <v>267</v>
      </c>
      <c r="Y273" s="1">
        <f t="shared" si="32"/>
        <v>1.6929656913474664</v>
      </c>
      <c r="Z273" s="1">
        <f t="shared" si="33"/>
        <v>1.6929656913474664</v>
      </c>
      <c r="AA273" s="1">
        <f>'[1]资源-钻石'!$U270/'[1]资源-钻石'!$T270</f>
        <v>1.4522869618509342</v>
      </c>
      <c r="AB273" s="1">
        <f>Z273/[18]实力验证!Z273</f>
        <v>1.3854251285018775</v>
      </c>
      <c r="AC273" s="15">
        <v>267</v>
      </c>
      <c r="AD273" s="1">
        <f t="shared" si="34"/>
        <v>2.890798430192695</v>
      </c>
      <c r="AE273" s="1">
        <f t="shared" si="35"/>
        <v>2.890798430192695</v>
      </c>
      <c r="AF273" s="1">
        <f>'[1]资源-钻石'!$V270/'[1]资源-钻石'!$T270</f>
        <v>2.5310761069410028</v>
      </c>
      <c r="AG273" s="1">
        <f>AE273/[18]实力验证!AE273</f>
        <v>1.8970869907764771</v>
      </c>
      <c r="AH273" s="15">
        <v>267</v>
      </c>
      <c r="AI273" s="1">
        <f t="shared" si="36"/>
        <v>8.431293641381993</v>
      </c>
      <c r="AJ273" s="1">
        <f t="shared" si="37"/>
        <v>8.431293641381993</v>
      </c>
      <c r="AK273" s="1">
        <f>'[1]资源-钻石'!$W270/'[1]资源-钻石'!$T270</f>
        <v>6.9822700130254001</v>
      </c>
      <c r="AL273" s="1">
        <f>AJ273/[18]实力验证!AJ273</f>
        <v>4.7085369283095311</v>
      </c>
      <c r="AM273" s="15">
        <v>267</v>
      </c>
      <c r="AN273" s="1">
        <f t="shared" si="38"/>
        <v>16.297441862688778</v>
      </c>
      <c r="AO273" s="1">
        <f t="shared" si="39"/>
        <v>16.297441862688778</v>
      </c>
      <c r="AP273" s="1">
        <f>'[1]资源-钻石'!$X270/'[1]资源-钻石'!$T270</f>
        <v>16.876654580978361</v>
      </c>
      <c r="AQ273" s="1">
        <f>AO273/[18]实力验证!AO273</f>
        <v>8.8421054912287804</v>
      </c>
    </row>
    <row r="274" spans="2:43" x14ac:dyDescent="0.15">
      <c r="B274" s="1">
        <v>268</v>
      </c>
      <c r="C274" s="1">
        <f>非r将兵属性验证!BK274</f>
        <v>16933548497.206041</v>
      </c>
      <c r="D274" s="1">
        <f>非r将兵属性验证!BU274</f>
        <v>20300891374.821201</v>
      </c>
      <c r="F274" s="1">
        <v>268</v>
      </c>
      <c r="G274" s="1">
        <f>小r将兵属性验证!BK274</f>
        <v>23641940861.726746</v>
      </c>
      <c r="H274" s="1">
        <f>小r将兵属性验证!BU274</f>
        <v>39429476153.881516</v>
      </c>
      <c r="J274" s="1">
        <v>268</v>
      </c>
      <c r="K274" s="1">
        <f>中r将兵属性验证!BK274</f>
        <v>37014627526.076164</v>
      </c>
      <c r="L274" s="1">
        <f>中r将兵属性验证!BU274</f>
        <v>70713004642.455963</v>
      </c>
      <c r="N274" s="1">
        <v>268</v>
      </c>
      <c r="O274" s="1">
        <f>大r将兵属性验证!BK274</f>
        <v>73379493565.375381</v>
      </c>
      <c r="P274" s="1">
        <f>大r将兵属性验证!BU274</f>
        <v>240368348685.44623</v>
      </c>
      <c r="R274" s="1">
        <v>268</v>
      </c>
      <c r="S274" s="1">
        <f>超r将兵属性验证!BK274</f>
        <v>93406146596.198715</v>
      </c>
      <c r="T274" s="1">
        <f>超r将兵属性验证!BU274</f>
        <v>512314923851.92255</v>
      </c>
      <c r="X274" s="15">
        <v>268</v>
      </c>
      <c r="Y274" s="1">
        <f t="shared" si="32"/>
        <v>1.6938999816401512</v>
      </c>
      <c r="Z274" s="1">
        <f t="shared" si="33"/>
        <v>1.6938999816401512</v>
      </c>
      <c r="AA274" s="1">
        <f>'[1]资源-钻石'!$U271/'[1]资源-钻石'!$T271</f>
        <v>1.4525285978999218</v>
      </c>
      <c r="AB274" s="1">
        <f>Z274/[18]实力验证!Z274</f>
        <v>1.3864297885732628</v>
      </c>
      <c r="AC274" s="15">
        <v>268</v>
      </c>
      <c r="AD274" s="1">
        <f t="shared" si="34"/>
        <v>2.8932255336399897</v>
      </c>
      <c r="AE274" s="1">
        <f t="shared" si="35"/>
        <v>2.8932255336399897</v>
      </c>
      <c r="AF274" s="1">
        <f>'[1]资源-钻石'!$V271/'[1]资源-钻石'!$T271</f>
        <v>2.5319822421247067</v>
      </c>
      <c r="AG274" s="1">
        <f>AE274/[18]实力验证!AE274</f>
        <v>1.9024820016757631</v>
      </c>
      <c r="AH274" s="15">
        <v>268</v>
      </c>
      <c r="AI274" s="1">
        <f t="shared" si="36"/>
        <v>8.4262807048838635</v>
      </c>
      <c r="AJ274" s="1">
        <f t="shared" si="37"/>
        <v>8.4262807048838635</v>
      </c>
      <c r="AK274" s="1">
        <f>'[1]资源-钻石'!$W271/'[1]资源-钻石'!$T271</f>
        <v>6.9861462579779117</v>
      </c>
      <c r="AL274" s="1">
        <f>AJ274/[18]实力验证!AJ274</f>
        <v>4.722713843169692</v>
      </c>
      <c r="AM274" s="15">
        <v>268</v>
      </c>
      <c r="AN274" s="1">
        <f t="shared" si="38"/>
        <v>16.26776372976072</v>
      </c>
      <c r="AO274" s="1">
        <f t="shared" si="39"/>
        <v>16.26776372976072</v>
      </c>
      <c r="AP274" s="1">
        <f>'[1]资源-钻石'!$X271/'[1]资源-钻石'!$T271</f>
        <v>16.887226158121575</v>
      </c>
      <c r="AQ274" s="1">
        <f>AO274/[18]实力验证!AO274</f>
        <v>8.8587681714510378</v>
      </c>
    </row>
    <row r="275" spans="2:43" x14ac:dyDescent="0.15">
      <c r="B275" s="1">
        <v>269</v>
      </c>
      <c r="C275" s="1">
        <f>非r将兵属性验证!BK275</f>
        <v>16999817296.735353</v>
      </c>
      <c r="D275" s="1">
        <f>非r将兵属性验证!BU275</f>
        <v>20409214865.899761</v>
      </c>
      <c r="F275" s="1">
        <v>269</v>
      </c>
      <c r="G275" s="1">
        <f>小r将兵属性验证!BK275</f>
        <v>23748755684.748722</v>
      </c>
      <c r="H275" s="1">
        <f>小r将兵属性验证!BU275</f>
        <v>39653027864.558426</v>
      </c>
      <c r="J275" s="1">
        <v>269</v>
      </c>
      <c r="K275" s="1">
        <f>中r将兵属性验证!BK275</f>
        <v>37181066902.872948</v>
      </c>
      <c r="L275" s="1">
        <f>中r将兵属性验证!BU275</f>
        <v>71141648222.643646</v>
      </c>
      <c r="N275" s="1">
        <v>269</v>
      </c>
      <c r="O275" s="1">
        <f>大r将兵属性验证!BK275</f>
        <v>73508765351.306808</v>
      </c>
      <c r="P275" s="1">
        <f>大r将兵属性验证!BU275</f>
        <v>241524461886.52945</v>
      </c>
      <c r="R275" s="1">
        <v>269</v>
      </c>
      <c r="S275" s="1">
        <f>超r将兵属性验证!BK275</f>
        <v>93506347724.238342</v>
      </c>
      <c r="T275" s="1">
        <f>超r将兵属性验证!BU275</f>
        <v>513955081773.7146</v>
      </c>
      <c r="X275" s="15">
        <v>269</v>
      </c>
      <c r="Y275" s="1">
        <f t="shared" si="32"/>
        <v>1.6948255510505856</v>
      </c>
      <c r="Z275" s="1">
        <f t="shared" si="33"/>
        <v>1.6948255510505856</v>
      </c>
      <c r="AA275" s="1">
        <f>'[1]资源-钻石'!$U272/'[1]资源-钻石'!$T272</f>
        <v>1.4527687753965008</v>
      </c>
      <c r="AB275" s="1">
        <f>Z275/[18]实力验证!Z275</f>
        <v>1.3874258470019865</v>
      </c>
      <c r="AC275" s="15">
        <v>269</v>
      </c>
      <c r="AD275" s="1">
        <f t="shared" si="34"/>
        <v>2.8956299819408713</v>
      </c>
      <c r="AE275" s="1">
        <f t="shared" si="35"/>
        <v>2.8956299819408713</v>
      </c>
      <c r="AF275" s="1">
        <f>'[1]资源-钻石'!$V272/'[1]资源-钻石'!$T272</f>
        <v>2.5328829077368784</v>
      </c>
      <c r="AG275" s="1">
        <f>AE275/[18]实力验证!AE275</f>
        <v>1.9078548973723457</v>
      </c>
      <c r="AH275" s="15">
        <v>269</v>
      </c>
      <c r="AI275" s="1">
        <f t="shared" si="36"/>
        <v>8.4213145602974908</v>
      </c>
      <c r="AJ275" s="1">
        <f t="shared" si="37"/>
        <v>8.4213145602974908</v>
      </c>
      <c r="AK275" s="1">
        <f>'[1]资源-钻石'!$W272/'[1]资源-钻石'!$T272</f>
        <v>6.9899991053188675</v>
      </c>
      <c r="AL275" s="1">
        <f>AJ275/[18]实力验证!AJ275</f>
        <v>4.7368905384847508</v>
      </c>
      <c r="AM275" s="15">
        <v>269</v>
      </c>
      <c r="AN275" s="1">
        <f t="shared" si="38"/>
        <v>16.238362619407656</v>
      </c>
      <c r="AO275" s="1">
        <f t="shared" si="39"/>
        <v>16.238362619407656</v>
      </c>
      <c r="AP275" s="1">
        <f>'[1]资源-钻石'!$X272/'[1]资源-钻石'!$T272</f>
        <v>16.89773392359691</v>
      </c>
      <c r="AQ275" s="1">
        <f>AO275/[18]实力验证!AO275</f>
        <v>8.8754573132020464</v>
      </c>
    </row>
    <row r="276" spans="2:43" x14ac:dyDescent="0.15">
      <c r="B276" s="1">
        <v>270</v>
      </c>
      <c r="C276" s="1">
        <f>非r将兵属性验证!BK276</f>
        <v>17066086096.264666</v>
      </c>
      <c r="D276" s="1">
        <f>非r将兵属性验证!BU276</f>
        <v>20517538356.978317</v>
      </c>
      <c r="F276" s="1">
        <v>270</v>
      </c>
      <c r="G276" s="1">
        <f>小r将兵属性验证!BK276</f>
        <v>23855570507.770699</v>
      </c>
      <c r="H276" s="1">
        <f>小r将兵属性验证!BU276</f>
        <v>39876579575.235329</v>
      </c>
      <c r="J276" s="1">
        <v>270</v>
      </c>
      <c r="K276" s="1">
        <f>中r将兵属性验证!BK276</f>
        <v>37347506279.669731</v>
      </c>
      <c r="L276" s="1">
        <f>中r将兵属性验证!BU276</f>
        <v>71570291802.831329</v>
      </c>
      <c r="N276" s="1">
        <v>270</v>
      </c>
      <c r="O276" s="1">
        <f>大r将兵属性验证!BK276</f>
        <v>73638037137.238251</v>
      </c>
      <c r="P276" s="1">
        <f>大r将兵属性验证!BU276</f>
        <v>242680575087.61264</v>
      </c>
      <c r="R276" s="1">
        <v>270</v>
      </c>
      <c r="S276" s="1">
        <f>超r将兵属性验证!BK276</f>
        <v>93606548852.277954</v>
      </c>
      <c r="T276" s="1">
        <f>超r将兵属性验证!BU276</f>
        <v>515595239695.50665</v>
      </c>
      <c r="X276" s="15">
        <v>270</v>
      </c>
      <c r="Y276" s="1">
        <f t="shared" si="32"/>
        <v>1.6957425211156496</v>
      </c>
      <c r="Z276" s="1">
        <f t="shared" si="33"/>
        <v>1.6957425211156496</v>
      </c>
      <c r="AA276" s="1">
        <f>'[1]资源-钻石'!$U273/'[1]资源-钻石'!$T273</f>
        <v>1.4530075075070046</v>
      </c>
      <c r="AB276" s="1">
        <f>Z276/[18]实力验证!Z276</f>
        <v>1.3884134153610361</v>
      </c>
      <c r="AC276" s="15">
        <v>270</v>
      </c>
      <c r="AD276" s="1">
        <f t="shared" si="34"/>
        <v>2.8980120908243823</v>
      </c>
      <c r="AE276" s="1">
        <f t="shared" si="35"/>
        <v>2.8980120908243823</v>
      </c>
      <c r="AF276" s="1">
        <f>'[1]资源-钻石'!$V273/'[1]资源-钻石'!$T273</f>
        <v>2.5337781531512671</v>
      </c>
      <c r="AG276" s="1">
        <f>AE276/[18]实力验证!AE276</f>
        <v>1.9132058359949786</v>
      </c>
      <c r="AH276" s="15">
        <v>270</v>
      </c>
      <c r="AI276" s="1">
        <f t="shared" si="36"/>
        <v>8.4163945555164972</v>
      </c>
      <c r="AJ276" s="1">
        <f t="shared" si="37"/>
        <v>8.4163945555164972</v>
      </c>
      <c r="AK276" s="1">
        <f>'[1]资源-钻石'!$W273/'[1]资源-钻石'!$T273</f>
        <v>6.9938287662581997</v>
      </c>
      <c r="AL276" s="1">
        <f>AJ276/[18]实力验证!AJ276</f>
        <v>4.7510669436174231</v>
      </c>
      <c r="AM276" s="15">
        <v>270</v>
      </c>
      <c r="AN276" s="1">
        <f t="shared" si="38"/>
        <v>16.209234670958363</v>
      </c>
      <c r="AO276" s="1">
        <f t="shared" si="39"/>
        <v>16.209234670958363</v>
      </c>
      <c r="AP276" s="1">
        <f>'[1]资源-钻石'!$X273/'[1]资源-钻石'!$T273</f>
        <v>16.908178453431454</v>
      </c>
      <c r="AQ276" s="1">
        <f>AO276/[18]实力验证!AO276</f>
        <v>8.8921725028112597</v>
      </c>
    </row>
    <row r="277" spans="2:43" x14ac:dyDescent="0.15">
      <c r="B277" s="1">
        <v>271</v>
      </c>
      <c r="C277" s="1">
        <f>非r将兵属性验证!BK277</f>
        <v>17132354895.793978</v>
      </c>
      <c r="D277" s="1">
        <f>非r将兵属性验证!BU277</f>
        <v>20625861848.056877</v>
      </c>
      <c r="F277" s="1">
        <v>271</v>
      </c>
      <c r="G277" s="1">
        <f>小r将兵属性验证!BK277</f>
        <v>23962385330.792671</v>
      </c>
      <c r="H277" s="1">
        <f>小r将兵属性验证!BU277</f>
        <v>40100131285.912231</v>
      </c>
      <c r="J277" s="1">
        <v>271</v>
      </c>
      <c r="K277" s="1">
        <f>中r将兵属性验证!BK277</f>
        <v>37513945656.466515</v>
      </c>
      <c r="L277" s="1">
        <f>中r将兵属性验证!BU277</f>
        <v>71998935383.019012</v>
      </c>
      <c r="N277" s="1">
        <v>271</v>
      </c>
      <c r="O277" s="1">
        <f>大r将兵属性验证!BK277</f>
        <v>73767308923.169678</v>
      </c>
      <c r="P277" s="1">
        <f>大r将兵属性验证!BU277</f>
        <v>243836688288.69586</v>
      </c>
      <c r="R277" s="1">
        <v>271</v>
      </c>
      <c r="S277" s="1">
        <f>超r将兵属性验证!BK277</f>
        <v>93706749980.317566</v>
      </c>
      <c r="T277" s="1">
        <f>超r将兵属性验证!BU277</f>
        <v>517235397617.29871</v>
      </c>
      <c r="X277" s="48">
        <v>271</v>
      </c>
      <c r="Y277" s="1">
        <f t="shared" si="32"/>
        <v>1.6966510111242967</v>
      </c>
      <c r="Z277" s="1">
        <f t="shared" si="33"/>
        <v>1.6966510111242967</v>
      </c>
      <c r="AA277" s="1">
        <f>'[1]资源-钻石'!$U274/'[1]资源-钻石'!$T274</f>
        <v>1.4532448072397723</v>
      </c>
      <c r="AB277" s="1">
        <f>Z277/[18]实力验证!Z277</f>
        <v>1.3893926032777593</v>
      </c>
      <c r="AC277" s="48">
        <v>271</v>
      </c>
      <c r="AD277" s="1">
        <f t="shared" si="34"/>
        <v>2.9003721701798946</v>
      </c>
      <c r="AE277" s="1">
        <f t="shared" si="35"/>
        <v>2.9003721701798946</v>
      </c>
      <c r="AF277" s="1">
        <f>'[1]资源-钻石'!$V274/'[1]资源-钻石'!$T274</f>
        <v>2.5346680271491469</v>
      </c>
      <c r="AG277" s="1">
        <f>AE277/[18]实力验证!AE277</f>
        <v>1.9185349738091046</v>
      </c>
      <c r="AH277" s="48">
        <v>271</v>
      </c>
      <c r="AI277" s="1">
        <f t="shared" si="36"/>
        <v>8.4115200504957439</v>
      </c>
      <c r="AJ277" s="1">
        <f t="shared" si="37"/>
        <v>8.4115200504957439</v>
      </c>
      <c r="AK277" s="1">
        <f>'[1]资源-钻石'!$W274/'[1]资源-钻石'!$T274</f>
        <v>6.9976354494713497</v>
      </c>
      <c r="AL277" s="1">
        <f>AJ277/[18]实力验证!AJ277</f>
        <v>4.765242989291731</v>
      </c>
      <c r="AM277" s="48">
        <v>271</v>
      </c>
      <c r="AN277" s="1">
        <f t="shared" si="38"/>
        <v>16.180376095147864</v>
      </c>
      <c r="AO277" s="1">
        <f t="shared" si="39"/>
        <v>16.180376095147864</v>
      </c>
      <c r="AP277" s="1">
        <f>'[1]资源-钻石'!$X274/'[1]资源-钻石'!$T274</f>
        <v>16.918560316740045</v>
      </c>
      <c r="AQ277" s="1">
        <f>AO277/[18]实力验证!AO277</f>
        <v>8.9089133342740556</v>
      </c>
    </row>
    <row r="278" spans="2:43" x14ac:dyDescent="0.15">
      <c r="B278" s="1">
        <v>272</v>
      </c>
      <c r="C278" s="1">
        <f>非r将兵属性验证!BK278</f>
        <v>17198623695.323288</v>
      </c>
      <c r="D278" s="1">
        <f>非r将兵属性验证!BU278</f>
        <v>20734185339.135433</v>
      </c>
      <c r="F278" s="1">
        <v>272</v>
      </c>
      <c r="G278" s="1">
        <f>小r将兵属性验证!BK278</f>
        <v>24068186171.818573</v>
      </c>
      <c r="H278" s="1">
        <f>小r将兵属性验证!BU278</f>
        <v>40327637652.776604</v>
      </c>
      <c r="J278" s="1">
        <v>272</v>
      </c>
      <c r="K278" s="1">
        <f>中r将兵属性验证!BK278</f>
        <v>37680385033.263306</v>
      </c>
      <c r="L278" s="1">
        <f>中r将兵属性验证!BU278</f>
        <v>72427578963.206696</v>
      </c>
      <c r="N278" s="1">
        <v>272</v>
      </c>
      <c r="O278" s="1">
        <f>大r将兵属性验证!BK278</f>
        <v>73896580709.10112</v>
      </c>
      <c r="P278" s="1">
        <f>大r将兵属性验证!BU278</f>
        <v>244992801489.77905</v>
      </c>
      <c r="R278" s="1">
        <v>272</v>
      </c>
      <c r="S278" s="1">
        <f>超r将兵属性验证!BK278</f>
        <v>93806951108.357193</v>
      </c>
      <c r="T278" s="1">
        <f>超r将兵属性验证!BU278</f>
        <v>518875555539.09082</v>
      </c>
      <c r="X278" s="48">
        <v>272</v>
      </c>
      <c r="Y278" s="1">
        <f t="shared" si="32"/>
        <v>1.6976286614075182</v>
      </c>
      <c r="Z278" s="1">
        <f t="shared" si="33"/>
        <v>1.6976286614075182</v>
      </c>
      <c r="AA278" s="1">
        <f>'[1]资源-钻石'!$U275/'[1]资源-钻石'!$T275</f>
        <v>1.4534806874475117</v>
      </c>
      <c r="AB278" s="1">
        <f>Z278/[18]实力验证!Z278</f>
        <v>1.3905771988697264</v>
      </c>
      <c r="AC278" s="48">
        <v>272</v>
      </c>
      <c r="AD278" s="1">
        <f t="shared" si="34"/>
        <v>2.9027105241915065</v>
      </c>
      <c r="AE278" s="1">
        <f t="shared" si="35"/>
        <v>2.9027105241915065</v>
      </c>
      <c r="AF278" s="1">
        <f>'[1]资源-钻石'!$V275/'[1]资源-钻石'!$T275</f>
        <v>2.5355525779281689</v>
      </c>
      <c r="AG278" s="1">
        <f>AE278/[18]实力验证!AE278</f>
        <v>1.9238696067307335</v>
      </c>
      <c r="AH278" s="48">
        <v>272</v>
      </c>
      <c r="AI278" s="1">
        <f t="shared" si="36"/>
        <v>8.4066904169737686</v>
      </c>
      <c r="AJ278" s="1">
        <f t="shared" si="37"/>
        <v>8.4066904169737686</v>
      </c>
      <c r="AK278" s="1">
        <f>'[1]资源-钻石'!$W275/'[1]资源-钻石'!$T275</f>
        <v>7.0014193611371676</v>
      </c>
      <c r="AL278" s="1">
        <f>AJ278/[18]实力验证!AJ278</f>
        <v>4.7794186075616141</v>
      </c>
      <c r="AM278" s="48">
        <v>272</v>
      </c>
      <c r="AN278" s="1">
        <f t="shared" si="38"/>
        <v>16.151783172474207</v>
      </c>
      <c r="AO278" s="1">
        <f t="shared" si="39"/>
        <v>16.151783172474207</v>
      </c>
      <c r="AP278" s="1">
        <f>'[1]资源-钻石'!$X275/'[1]资源-钻石'!$T275</f>
        <v>16.928880075828637</v>
      </c>
      <c r="AQ278" s="1">
        <f>AO278/[18]实力验证!AO278</f>
        <v>8.9256794090753484</v>
      </c>
    </row>
    <row r="279" spans="2:43" x14ac:dyDescent="0.15">
      <c r="B279" s="1">
        <v>273</v>
      </c>
      <c r="C279" s="1">
        <f>非r将兵属性验证!BK279</f>
        <v>17264892494.8526</v>
      </c>
      <c r="D279" s="1">
        <f>非r将兵属性验证!BU279</f>
        <v>20842508830.213993</v>
      </c>
      <c r="F279" s="1">
        <v>273</v>
      </c>
      <c r="G279" s="1">
        <f>小r将兵属性验证!BK279</f>
        <v>24172798133.279144</v>
      </c>
      <c r="H279" s="1">
        <f>小r将兵属性验证!BU279</f>
        <v>40559780798.151222</v>
      </c>
      <c r="J279" s="1">
        <v>273</v>
      </c>
      <c r="K279" s="1">
        <f>中r将兵属性验证!BK279</f>
        <v>37836093331.359207</v>
      </c>
      <c r="L279" s="1">
        <f>中r将兵属性验证!BU279</f>
        <v>72901945596.065308</v>
      </c>
      <c r="N279" s="1">
        <v>273</v>
      </c>
      <c r="O279" s="1">
        <f>大r将兵属性验证!BK279</f>
        <v>74023810584.319427</v>
      </c>
      <c r="P279" s="1">
        <f>大r将兵属性验证!BU279</f>
        <v>246177451433.32123</v>
      </c>
      <c r="R279" s="1">
        <v>273</v>
      </c>
      <c r="S279" s="1">
        <f>超r将兵属性验证!BK279</f>
        <v>93907152236.396805</v>
      </c>
      <c r="T279" s="1">
        <f>超r将兵属性验证!BU279</f>
        <v>520515713460.88287</v>
      </c>
      <c r="X279" s="48">
        <v>273</v>
      </c>
      <c r="Y279" s="1">
        <f t="shared" si="32"/>
        <v>1.6986878317742977</v>
      </c>
      <c r="Z279" s="1">
        <f t="shared" si="33"/>
        <v>1.6986878317742977</v>
      </c>
      <c r="AA279" s="1">
        <f>'[1]资源-钻石'!$U276/'[1]资源-钻石'!$T276</f>
        <v>1.4537151608296188</v>
      </c>
      <c r="AB279" s="1">
        <f>Z279/[18]实力验证!Z279</f>
        <v>1.3920020731633813</v>
      </c>
      <c r="AC279" s="48">
        <v>273</v>
      </c>
      <c r="AD279" s="1">
        <f t="shared" si="34"/>
        <v>2.9059456976034301</v>
      </c>
      <c r="AE279" s="1">
        <f t="shared" si="35"/>
        <v>2.9059456976034301</v>
      </c>
      <c r="AF279" s="1">
        <f>'[1]资源-钻石'!$V276/'[1]资源-钻石'!$T276</f>
        <v>2.5364318531110714</v>
      </c>
      <c r="AG279" s="1">
        <f>AE279/[18]实力验证!AE279</f>
        <v>1.9299996606332543</v>
      </c>
      <c r="AH279" s="48">
        <v>273</v>
      </c>
      <c r="AI279" s="1">
        <f t="shared" si="36"/>
        <v>8.4026003055478906</v>
      </c>
      <c r="AJ279" s="1">
        <f t="shared" si="37"/>
        <v>8.4026003055478906</v>
      </c>
      <c r="AK279" s="1">
        <f>'[1]资源-钻石'!$W276/'[1]资源-钻石'!$T276</f>
        <v>7.0051807049751389</v>
      </c>
      <c r="AL279" s="1">
        <f>AJ279/[18]实力验证!AJ279</f>
        <v>4.79399040719772</v>
      </c>
      <c r="AM279" s="48">
        <v>273</v>
      </c>
      <c r="AN279" s="1">
        <f t="shared" si="38"/>
        <v>16.123452251600259</v>
      </c>
      <c r="AO279" s="1">
        <f t="shared" si="39"/>
        <v>16.123452251600259</v>
      </c>
      <c r="AP279" s="1">
        <f>'[1]资源-钻石'!$X276/'[1]资源-钻石'!$T276</f>
        <v>16.93913828629583</v>
      </c>
      <c r="AQ279" s="1">
        <f>AO279/[18]实力验证!AO279</f>
        <v>8.942470336017978</v>
      </c>
    </row>
    <row r="280" spans="2:43" x14ac:dyDescent="0.15">
      <c r="B280" s="1">
        <v>274</v>
      </c>
      <c r="C280" s="1">
        <f>非r将兵属性验证!BK280</f>
        <v>17333440272.565277</v>
      </c>
      <c r="D280" s="1">
        <f>非r将兵属性验证!BU280</f>
        <v>20962330178.716129</v>
      </c>
      <c r="F280" s="1">
        <v>274</v>
      </c>
      <c r="G280" s="1">
        <f>小r将兵属性验证!BK280</f>
        <v>24277410094.739716</v>
      </c>
      <c r="H280" s="1">
        <f>小r将兵属性验证!BU280</f>
        <v>40791923943.525833</v>
      </c>
      <c r="J280" s="1">
        <v>274</v>
      </c>
      <c r="K280" s="1">
        <f>中r将兵属性验证!BK280</f>
        <v>37988554700.06723</v>
      </c>
      <c r="L280" s="1">
        <f>中r将兵属性验证!BU280</f>
        <v>73390146767.609085</v>
      </c>
      <c r="N280" s="1">
        <v>274</v>
      </c>
      <c r="O280" s="1">
        <f>大r将兵属性验证!BK280</f>
        <v>74147789896.140915</v>
      </c>
      <c r="P280" s="1">
        <f>大r将兵属性验证!BU280</f>
        <v>247407529656.32034</v>
      </c>
      <c r="R280" s="1">
        <v>274</v>
      </c>
      <c r="S280" s="1">
        <f>超r将兵属性验证!BK280</f>
        <v>94007353364.436417</v>
      </c>
      <c r="T280" s="1">
        <f>超r将兵属性验证!BU280</f>
        <v>522155871382.67493</v>
      </c>
      <c r="X280" s="48">
        <v>274</v>
      </c>
      <c r="Y280" s="1">
        <f t="shared" si="32"/>
        <v>1.699125863547897</v>
      </c>
      <c r="Z280" s="1">
        <f t="shared" si="33"/>
        <v>1.699125863547897</v>
      </c>
      <c r="AA280" s="1">
        <f>'[1]资源-钻石'!$U277/'[1]资源-钻石'!$T277</f>
        <v>1.4539482399344588</v>
      </c>
      <c r="AB280" s="1">
        <f>Z280/[18]实力验证!Z280</f>
        <v>1.3928583719239316</v>
      </c>
      <c r="AC280" s="48">
        <v>274</v>
      </c>
      <c r="AD280" s="1">
        <f t="shared" si="34"/>
        <v>2.9083812691369815</v>
      </c>
      <c r="AE280" s="1">
        <f t="shared" si="35"/>
        <v>2.9083812691369815</v>
      </c>
      <c r="AF280" s="1">
        <f>'[1]资源-钻石'!$V277/'[1]资源-钻石'!$T277</f>
        <v>2.5373058997542213</v>
      </c>
      <c r="AG280" s="1">
        <f>AE280/[18]实力验证!AE280</f>
        <v>1.9355149387544399</v>
      </c>
      <c r="AH280" s="48">
        <v>274</v>
      </c>
      <c r="AI280" s="1">
        <f t="shared" si="36"/>
        <v>8.3966275064640143</v>
      </c>
      <c r="AJ280" s="1">
        <f t="shared" si="37"/>
        <v>8.3966275064640143</v>
      </c>
      <c r="AK280" s="1">
        <f>'[1]资源-钻石'!$W277/'[1]资源-钻石'!$T277</f>
        <v>7.0089196822819462</v>
      </c>
      <c r="AL280" s="1">
        <f>AJ280/[18]实力验证!AJ280</f>
        <v>4.8072669008614159</v>
      </c>
      <c r="AM280" s="48">
        <v>274</v>
      </c>
      <c r="AN280" s="1">
        <f t="shared" si="38"/>
        <v>16.089589463436269</v>
      </c>
      <c r="AO280" s="1">
        <f t="shared" si="39"/>
        <v>16.089589463436269</v>
      </c>
      <c r="AP280" s="1">
        <f>'[1]资源-钻石'!$X277/'[1]资源-钻石'!$T277</f>
        <v>16.949335497132576</v>
      </c>
      <c r="AQ280" s="1">
        <f>AO280/[18]实力验证!AO280</f>
        <v>8.9557000691849922</v>
      </c>
    </row>
    <row r="281" spans="2:43" x14ac:dyDescent="0.15">
      <c r="B281" s="1">
        <v>275</v>
      </c>
      <c r="C281" s="1">
        <f>非r将兵属性验证!BK281</f>
        <v>17403349649.597599</v>
      </c>
      <c r="D281" s="1">
        <f>非r将兵属性验证!BU281</f>
        <v>21089021042.231445</v>
      </c>
      <c r="F281" s="1">
        <v>275</v>
      </c>
      <c r="G281" s="1">
        <f>小r将兵属性验证!BK281</f>
        <v>24382022056.200287</v>
      </c>
      <c r="H281" s="1">
        <f>小r将兵属性验证!BU281</f>
        <v>41024067088.900452</v>
      </c>
      <c r="J281" s="1">
        <v>275</v>
      </c>
      <c r="K281" s="1">
        <f>中r将兵属性验证!BK281</f>
        <v>38141016068.775253</v>
      </c>
      <c r="L281" s="1">
        <f>中r将兵属性验证!BU281</f>
        <v>73878347939.152878</v>
      </c>
      <c r="N281" s="1">
        <v>275</v>
      </c>
      <c r="O281" s="1">
        <f>大r将兵属性验证!BK281</f>
        <v>74271769207.962402</v>
      </c>
      <c r="P281" s="1">
        <f>大r将兵属性验证!BU281</f>
        <v>248637607879.31946</v>
      </c>
      <c r="R281" s="1">
        <v>275</v>
      </c>
      <c r="S281" s="1">
        <f>超r将兵属性验证!BK281</f>
        <v>94097078364.08252</v>
      </c>
      <c r="T281" s="1">
        <f>超r将兵属性验证!BU281</f>
        <v>523772518694.41388</v>
      </c>
      <c r="X281" s="48">
        <v>275</v>
      </c>
      <c r="Y281" s="1">
        <f t="shared" si="32"/>
        <v>1.6991961775683722</v>
      </c>
      <c r="Z281" s="1">
        <f t="shared" si="33"/>
        <v>1.6991961775683722</v>
      </c>
      <c r="AA281" s="1">
        <f>'[1]资源-钻石'!$U278/'[1]资源-钻石'!$T278</f>
        <v>1.4541799371616029</v>
      </c>
      <c r="AB281" s="1">
        <f>Z281/[18]实力验证!Z281</f>
        <v>1.3933765287070965</v>
      </c>
      <c r="AC281" s="48">
        <v>275</v>
      </c>
      <c r="AD281" s="1">
        <f t="shared" si="34"/>
        <v>2.9101705609342221</v>
      </c>
      <c r="AE281" s="1">
        <f t="shared" si="35"/>
        <v>2.9101705609342221</v>
      </c>
      <c r="AF281" s="1">
        <f>'[1]资源-钻石'!$V278/'[1]资源-钻石'!$T278</f>
        <v>2.5381747643560111</v>
      </c>
      <c r="AG281" s="1">
        <f>AE281/[18]实力验证!AE281</f>
        <v>1.9405461942488116</v>
      </c>
      <c r="AH281" s="48">
        <v>275</v>
      </c>
      <c r="AI281" s="1">
        <f t="shared" si="36"/>
        <v>8.3889189281819778</v>
      </c>
      <c r="AJ281" s="1">
        <f t="shared" si="37"/>
        <v>8.3889189281819778</v>
      </c>
      <c r="AK281" s="1">
        <f>'[1]资源-钻石'!$W278/'[1]资源-钻石'!$T278</f>
        <v>7.0126364919673811</v>
      </c>
      <c r="AL281" s="1">
        <f>AJ281/[18]实力验证!AJ281</f>
        <v>4.8194000612008088</v>
      </c>
      <c r="AM281" s="48">
        <v>275</v>
      </c>
      <c r="AN281" s="1">
        <f t="shared" si="38"/>
        <v>16.051741837497541</v>
      </c>
      <c r="AO281" s="1">
        <f t="shared" si="39"/>
        <v>16.051741837497541</v>
      </c>
      <c r="AP281" s="1">
        <f>'[1]资源-钻石'!$X278/'[1]资源-钻石'!$T278</f>
        <v>16.959472250820127</v>
      </c>
      <c r="AQ281" s="1">
        <f>AO281/[18]实力验证!AO281</f>
        <v>8.9663477419209574</v>
      </c>
    </row>
    <row r="282" spans="2:43" x14ac:dyDescent="0.15">
      <c r="B282" s="1">
        <v>276</v>
      </c>
      <c r="C282" s="1">
        <f>非r将兵属性验证!BK282</f>
        <v>17473259026.629921</v>
      </c>
      <c r="D282" s="1">
        <f>非r将兵属性验证!BU282</f>
        <v>21215711905.746761</v>
      </c>
      <c r="F282" s="1">
        <v>276</v>
      </c>
      <c r="G282" s="1">
        <f>小r将兵属性验证!BK282</f>
        <v>24486634017.660862</v>
      </c>
      <c r="H282" s="1">
        <f>小r将兵属性验证!BU282</f>
        <v>41256210234.275063</v>
      </c>
      <c r="J282" s="1">
        <v>276</v>
      </c>
      <c r="K282" s="1">
        <f>中r将兵属性验证!BK282</f>
        <v>38293477437.483276</v>
      </c>
      <c r="L282" s="1">
        <f>中r将兵属性验证!BU282</f>
        <v>74366549110.696655</v>
      </c>
      <c r="N282" s="1">
        <v>276</v>
      </c>
      <c r="O282" s="1">
        <f>大r将兵属性验证!BK282</f>
        <v>74395748519.78389</v>
      </c>
      <c r="P282" s="1">
        <f>大r将兵属性验证!BU282</f>
        <v>249867686102.3186</v>
      </c>
      <c r="R282" s="1">
        <v>276</v>
      </c>
      <c r="S282" s="1">
        <f>超r将兵属性验证!BK282</f>
        <v>94150132199.62207</v>
      </c>
      <c r="T282" s="1">
        <f>超r将兵属性验证!BU282</f>
        <v>525306868290.1344</v>
      </c>
      <c r="X282" s="48">
        <v>276</v>
      </c>
      <c r="Y282" s="1">
        <f t="shared" si="32"/>
        <v>1.699265776979334</v>
      </c>
      <c r="Z282" s="1">
        <f t="shared" si="33"/>
        <v>1.699265776979334</v>
      </c>
      <c r="AA282" s="1">
        <f>'[1]资源-钻石'!$U279/'[1]资源-钻石'!$T279</f>
        <v>1.4544102647640278</v>
      </c>
      <c r="AB282" s="1">
        <f>Z282/[18]实力验证!Z282</f>
        <v>1.3938911171234403</v>
      </c>
      <c r="AC282" s="48">
        <v>276</v>
      </c>
      <c r="AD282" s="1">
        <f t="shared" si="34"/>
        <v>2.9119416679522208</v>
      </c>
      <c r="AE282" s="1">
        <f t="shared" si="35"/>
        <v>2.9119416679522208</v>
      </c>
      <c r="AF282" s="1">
        <f>'[1]资源-钻石'!$V279/'[1]资源-钻石'!$T279</f>
        <v>2.5390384928651044</v>
      </c>
      <c r="AG282" s="1">
        <f>AE282/[18]实力验证!AE282</f>
        <v>1.945557411887292</v>
      </c>
      <c r="AH282" s="48">
        <v>276</v>
      </c>
      <c r="AI282" s="1">
        <f t="shared" si="36"/>
        <v>8.3812886930715482</v>
      </c>
      <c r="AJ282" s="1">
        <f t="shared" si="37"/>
        <v>8.3812886930715482</v>
      </c>
      <c r="AK282" s="1">
        <f>'[1]资源-钻石'!$W279/'[1]资源-钻石'!$T279</f>
        <v>7.0163313305896136</v>
      </c>
      <c r="AL282" s="1">
        <f>AJ282/[18]实力验证!AJ282</f>
        <v>4.8315418050141252</v>
      </c>
      <c r="AM282" s="48">
        <v>276</v>
      </c>
      <c r="AN282" s="1">
        <f t="shared" si="38"/>
        <v>16.01120385374135</v>
      </c>
      <c r="AO282" s="1">
        <f t="shared" si="39"/>
        <v>16.01120385374135</v>
      </c>
      <c r="AP282" s="1">
        <f>'[1]资源-钻石'!$X279/'[1]资源-钻石'!$T279</f>
        <v>16.969549083426216</v>
      </c>
      <c r="AQ282" s="1">
        <f>AO282/[18]实力验证!AO282</f>
        <v>8.9753325124690733</v>
      </c>
    </row>
    <row r="283" spans="2:43" x14ac:dyDescent="0.15">
      <c r="B283" s="1">
        <v>277</v>
      </c>
      <c r="C283" s="1">
        <f>非r将兵属性验证!BK283</f>
        <v>17543168403.662239</v>
      </c>
      <c r="D283" s="1">
        <f>非r将兵属性验证!BU283</f>
        <v>21342402769.262081</v>
      </c>
      <c r="F283" s="1">
        <v>277</v>
      </c>
      <c r="G283" s="1">
        <f>小r将兵属性验证!BK283</f>
        <v>24591245979.121433</v>
      </c>
      <c r="H283" s="1">
        <f>小r将兵属性验证!BU283</f>
        <v>41488353379.649681</v>
      </c>
      <c r="J283" s="1">
        <v>277</v>
      </c>
      <c r="K283" s="1">
        <f>中r将兵属性验证!BK283</f>
        <v>38445938806.191299</v>
      </c>
      <c r="L283" s="1">
        <f>中r将兵属性验证!BU283</f>
        <v>74854750282.240448</v>
      </c>
      <c r="N283" s="1">
        <v>277</v>
      </c>
      <c r="O283" s="1">
        <f>大r将兵属性验证!BK283</f>
        <v>74519727831.605377</v>
      </c>
      <c r="P283" s="1">
        <f>大r将兵属性验证!BU283</f>
        <v>251097764325.31772</v>
      </c>
      <c r="R283" s="1">
        <v>277</v>
      </c>
      <c r="S283" s="1">
        <f>超r将兵属性验证!BK283</f>
        <v>94203186035.161606</v>
      </c>
      <c r="T283" s="1">
        <f>超r将兵属性验证!BU283</f>
        <v>526841217885.85492</v>
      </c>
      <c r="X283" s="48">
        <v>277</v>
      </c>
      <c r="Y283" s="1">
        <f t="shared" si="32"/>
        <v>1.6993346726196932</v>
      </c>
      <c r="Z283" s="1">
        <f t="shared" si="33"/>
        <v>1.6993346726196932</v>
      </c>
      <c r="AA283" s="1">
        <f>'[1]资源-钻石'!$U280/'[1]资源-钻石'!$T280</f>
        <v>1.4546392348502761</v>
      </c>
      <c r="AB283" s="1">
        <f>Z283/[18]实力验证!Z283</f>
        <v>1.394402174734247</v>
      </c>
      <c r="AC283" s="48">
        <v>277</v>
      </c>
      <c r="AD283" s="1">
        <f t="shared" si="34"/>
        <v>2.9136948660104043</v>
      </c>
      <c r="AE283" s="1">
        <f t="shared" si="35"/>
        <v>2.9136948660104043</v>
      </c>
      <c r="AF283" s="1">
        <f>'[1]资源-钻石'!$V280/'[1]资源-钻石'!$T280</f>
        <v>2.5398971306885354</v>
      </c>
      <c r="AG283" s="1">
        <f>AE283/[18]实力验证!AE283</f>
        <v>1.9505487435563598</v>
      </c>
      <c r="AH283" s="48">
        <v>277</v>
      </c>
      <c r="AI283" s="1">
        <f t="shared" si="36"/>
        <v>8.3737356128549738</v>
      </c>
      <c r="AJ283" s="1">
        <f t="shared" si="37"/>
        <v>8.3737356128549738</v>
      </c>
      <c r="AK283" s="1">
        <f>'[1]资源-钻石'!$W280/'[1]资源-钻石'!$T280</f>
        <v>7.0200043923898461</v>
      </c>
      <c r="AL283" s="1">
        <f>AJ283/[18]实力验证!AJ283</f>
        <v>4.8436919286611291</v>
      </c>
      <c r="AM283" s="48">
        <v>277</v>
      </c>
      <c r="AN283" s="1">
        <f t="shared" si="38"/>
        <v>15.97107577921973</v>
      </c>
      <c r="AO283" s="1">
        <f t="shared" si="39"/>
        <v>15.97107577921973</v>
      </c>
      <c r="AP283" s="1">
        <f>'[1]资源-钻石'!$X280/'[1]资源-钻石'!$T280</f>
        <v>16.979566524699578</v>
      </c>
      <c r="AQ283" s="1">
        <f>AO283/[18]实力验证!AO283</f>
        <v>8.9843825048722472</v>
      </c>
    </row>
    <row r="284" spans="2:43" x14ac:dyDescent="0.15">
      <c r="B284" s="1">
        <v>278</v>
      </c>
      <c r="C284" s="1">
        <f>非r将兵属性验证!BK284</f>
        <v>17613077780.694561</v>
      </c>
      <c r="D284" s="1">
        <f>非r将兵属性验证!BU284</f>
        <v>21469093632.777397</v>
      </c>
      <c r="F284" s="1">
        <v>278</v>
      </c>
      <c r="G284" s="1">
        <f>小r将兵属性验证!BK284</f>
        <v>24695857940.582005</v>
      </c>
      <c r="H284" s="1">
        <f>小r将兵属性验证!BU284</f>
        <v>41720496525.024292</v>
      </c>
      <c r="J284" s="1">
        <v>278</v>
      </c>
      <c r="K284" s="1">
        <f>中r将兵属性验证!BK284</f>
        <v>38598400174.899323</v>
      </c>
      <c r="L284" s="1">
        <f>中r将兵属性验证!BU284</f>
        <v>75342951453.784225</v>
      </c>
      <c r="N284" s="1">
        <v>278</v>
      </c>
      <c r="O284" s="1">
        <f>大r将兵属性验证!BK284</f>
        <v>74643707143.426865</v>
      </c>
      <c r="P284" s="1">
        <f>大r将兵属性验证!BU284</f>
        <v>252327842548.31683</v>
      </c>
      <c r="R284" s="1">
        <v>278</v>
      </c>
      <c r="S284" s="1">
        <f>超r将兵属性验证!BK284</f>
        <v>94256239870.701157</v>
      </c>
      <c r="T284" s="1">
        <f>超r将兵属性验证!BU284</f>
        <v>528375567481.57544</v>
      </c>
      <c r="X284" s="48">
        <v>278</v>
      </c>
      <c r="Y284" s="1">
        <f t="shared" si="32"/>
        <v>1.699402875110261</v>
      </c>
      <c r="Z284" s="1">
        <f t="shared" si="33"/>
        <v>1.699402875110261</v>
      </c>
      <c r="AA284" s="1">
        <f>'[1]资源-钻石'!$U281/'[1]资源-钻石'!$T281</f>
        <v>1.4548668593865779</v>
      </c>
      <c r="AB284" s="1">
        <f>Z284/[18]实力验证!Z284</f>
        <v>1.3949097385597387</v>
      </c>
      <c r="AC284" s="48">
        <v>278</v>
      </c>
      <c r="AD284" s="1">
        <f t="shared" si="34"/>
        <v>2.9154304253782328</v>
      </c>
      <c r="AE284" s="1">
        <f t="shared" si="35"/>
        <v>2.9154304253782328</v>
      </c>
      <c r="AF284" s="1">
        <f>'[1]资源-钻石'!$V281/'[1]资源-钻石'!$T281</f>
        <v>2.5407507226996673</v>
      </c>
      <c r="AG284" s="1">
        <f>AE284/[18]实力验证!AE284</f>
        <v>1.9555203390758653</v>
      </c>
      <c r="AH284" s="48">
        <v>278</v>
      </c>
      <c r="AI284" s="1">
        <f t="shared" si="36"/>
        <v>8.3662585231647046</v>
      </c>
      <c r="AJ284" s="1">
        <f t="shared" si="37"/>
        <v>8.3662585231647046</v>
      </c>
      <c r="AK284" s="1">
        <f>'[1]资源-钻石'!$W281/'[1]资源-钻石'!$T281</f>
        <v>7.0236558693263547</v>
      </c>
      <c r="AL284" s="1">
        <f>AJ284/[18]实力验证!AJ284</f>
        <v>4.8558502326537045</v>
      </c>
      <c r="AM284" s="48">
        <v>278</v>
      </c>
      <c r="AN284" s="1">
        <f t="shared" si="38"/>
        <v>15.931351427870002</v>
      </c>
      <c r="AO284" s="1">
        <f t="shared" si="39"/>
        <v>15.931351427870002</v>
      </c>
      <c r="AP284" s="1">
        <f>'[1]资源-钻石'!$X281/'[1]资源-钻石'!$T281</f>
        <v>16.989525098162783</v>
      </c>
      <c r="AQ284" s="1">
        <f>AO284/[18]实力验证!AO284</f>
        <v>8.9934966963880072</v>
      </c>
    </row>
    <row r="285" spans="2:43" x14ac:dyDescent="0.15">
      <c r="B285" s="1">
        <v>279</v>
      </c>
      <c r="C285" s="1">
        <f>非r将兵属性验证!BK285</f>
        <v>17682987157.726883</v>
      </c>
      <c r="D285" s="1">
        <f>非r将兵属性验证!BU285</f>
        <v>21595784496.292713</v>
      </c>
      <c r="F285" s="1">
        <v>279</v>
      </c>
      <c r="G285" s="1">
        <f>小r将兵属性验证!BK285</f>
        <v>24800469902.042576</v>
      </c>
      <c r="H285" s="1">
        <f>小r将兵属性验证!BU285</f>
        <v>41952639670.398911</v>
      </c>
      <c r="J285" s="1">
        <v>279</v>
      </c>
      <c r="K285" s="1">
        <f>中r将兵属性验证!BK285</f>
        <v>38750861543.607346</v>
      </c>
      <c r="L285" s="1">
        <f>中r将兵属性验证!BU285</f>
        <v>75831152625.328018</v>
      </c>
      <c r="N285" s="1">
        <v>279</v>
      </c>
      <c r="O285" s="1">
        <f>大r将兵属性验证!BK285</f>
        <v>74767686455.248352</v>
      </c>
      <c r="P285" s="1">
        <f>大r将兵属性验证!BU285</f>
        <v>253557920771.31595</v>
      </c>
      <c r="R285" s="1">
        <v>279</v>
      </c>
      <c r="S285" s="1">
        <f>超r将兵属性验证!BK285</f>
        <v>94309293706.240692</v>
      </c>
      <c r="T285" s="1">
        <f>超r将兵属性验证!BU285</f>
        <v>529909917077.29596</v>
      </c>
      <c r="X285" s="48">
        <v>279</v>
      </c>
      <c r="Y285" s="1">
        <f t="shared" si="32"/>
        <v>1.6994703948592116</v>
      </c>
      <c r="Z285" s="1">
        <f t="shared" si="33"/>
        <v>1.6994703948592116</v>
      </c>
      <c r="AA285" s="1">
        <f>'[1]资源-钻石'!$U282/'[1]资源-钻石'!$T282</f>
        <v>1.4550931501989353</v>
      </c>
      <c r="AB285" s="1">
        <f>Z285/[18]实力验证!Z285</f>
        <v>1.3954138450891478</v>
      </c>
      <c r="AC285" s="48">
        <v>279</v>
      </c>
      <c r="AD285" s="1">
        <f t="shared" si="34"/>
        <v>2.9171486109140994</v>
      </c>
      <c r="AE285" s="1">
        <f t="shared" si="35"/>
        <v>2.9171486109140994</v>
      </c>
      <c r="AF285" s="1">
        <f>'[1]资源-钻石'!$V282/'[1]资源-钻石'!$T282</f>
        <v>2.541599313246008</v>
      </c>
      <c r="AG285" s="1">
        <f>AE285/[18]实力验证!AE285</f>
        <v>1.9604723462427178</v>
      </c>
      <c r="AH285" s="48">
        <v>279</v>
      </c>
      <c r="AI285" s="1">
        <f t="shared" si="36"/>
        <v>8.3588562829450179</v>
      </c>
      <c r="AJ285" s="1">
        <f t="shared" si="37"/>
        <v>8.3588562829450179</v>
      </c>
      <c r="AK285" s="1">
        <f>'[1]资源-钻石'!$W282/'[1]资源-钻石'!$T282</f>
        <v>7.0272859511079231</v>
      </c>
      <c r="AL285" s="1">
        <f>AJ285/[18]实力验证!AJ285</f>
        <v>4.8680165215518976</v>
      </c>
      <c r="AM285" s="48">
        <v>279</v>
      </c>
      <c r="AN285" s="1">
        <f t="shared" si="38"/>
        <v>15.892024737480739</v>
      </c>
      <c r="AO285" s="1">
        <f t="shared" si="39"/>
        <v>15.892024737480739</v>
      </c>
      <c r="AP285" s="1">
        <f>'[1]资源-钻石'!$X282/'[1]资源-钻石'!$T282</f>
        <v>16.999425321203425</v>
      </c>
      <c r="AQ285" s="1">
        <f>AO285/[18]实力验证!AO285</f>
        <v>9.0026740847628446</v>
      </c>
    </row>
    <row r="286" spans="2:43" x14ac:dyDescent="0.15">
      <c r="B286" s="1">
        <v>280</v>
      </c>
      <c r="C286" s="1">
        <f>非r将兵属性验证!BK286</f>
        <v>17752896534.759205</v>
      </c>
      <c r="D286" s="1">
        <f>非r将兵属性验证!BU286</f>
        <v>21722475359.808033</v>
      </c>
      <c r="F286" s="1">
        <v>280</v>
      </c>
      <c r="G286" s="1">
        <f>小r将兵属性验证!BK286</f>
        <v>24905081863.503147</v>
      </c>
      <c r="H286" s="1">
        <f>小r将兵属性验证!BU286</f>
        <v>42184782815.773521</v>
      </c>
      <c r="J286" s="1">
        <v>280</v>
      </c>
      <c r="K286" s="1">
        <f>中r将兵属性验证!BK286</f>
        <v>38903322912.315369</v>
      </c>
      <c r="L286" s="1">
        <f>中r将兵属性验证!BU286</f>
        <v>76319353796.871796</v>
      </c>
      <c r="N286" s="1">
        <v>280</v>
      </c>
      <c r="O286" s="1">
        <f>大r将兵属性验证!BK286</f>
        <v>74891665767.069855</v>
      </c>
      <c r="P286" s="1">
        <f>大r将兵属性验证!BU286</f>
        <v>254787998994.31509</v>
      </c>
      <c r="R286" s="1">
        <v>280</v>
      </c>
      <c r="S286" s="1">
        <f>超r将兵属性验证!BK286</f>
        <v>94362347541.780243</v>
      </c>
      <c r="T286" s="1">
        <f>超r将兵属性验证!BU286</f>
        <v>531444266673.01642</v>
      </c>
      <c r="X286" s="48">
        <v>280</v>
      </c>
      <c r="Y286" s="1">
        <f t="shared" si="32"/>
        <v>1.6995372420673724</v>
      </c>
      <c r="Z286" s="1">
        <f t="shared" si="33"/>
        <v>1.6995372420673724</v>
      </c>
      <c r="AA286" s="1">
        <f>'[1]资源-钻石'!$U283/'[1]资源-钻石'!$T283</f>
        <v>1.4553181189751709</v>
      </c>
      <c r="AB286" s="1">
        <f>Z286/[18]实力验证!Z286</f>
        <v>1.3959145302905556</v>
      </c>
      <c r="AC286" s="48">
        <v>280</v>
      </c>
      <c r="AD286" s="1">
        <f t="shared" si="34"/>
        <v>2.91884968220007</v>
      </c>
      <c r="AE286" s="1">
        <f t="shared" si="35"/>
        <v>2.91884968220007</v>
      </c>
      <c r="AF286" s="1">
        <f>'[1]资源-钻石'!$V283/'[1]资源-钻石'!$T283</f>
        <v>2.5424429461568918</v>
      </c>
      <c r="AG286" s="1">
        <f>AE286/[18]实力验证!AE286</f>
        <v>1.9654049108733369</v>
      </c>
      <c r="AH286" s="48">
        <v>280</v>
      </c>
      <c r="AI286" s="1">
        <f t="shared" si="36"/>
        <v>8.3515277738715064</v>
      </c>
      <c r="AJ286" s="1">
        <f t="shared" si="37"/>
        <v>8.3515277738715064</v>
      </c>
      <c r="AK286" s="1">
        <f>'[1]资源-钻石'!$W283/'[1]资源-钻石'!$T283</f>
        <v>7.0308948252267047</v>
      </c>
      <c r="AL286" s="1">
        <f>AJ286/[18]实力验证!AJ286</f>
        <v>4.8801906038630571</v>
      </c>
      <c r="AM286" s="48">
        <v>280</v>
      </c>
      <c r="AN286" s="1">
        <f t="shared" si="38"/>
        <v>15.853089766607688</v>
      </c>
      <c r="AO286" s="1">
        <f t="shared" si="39"/>
        <v>15.853089766607688</v>
      </c>
      <c r="AP286" s="1">
        <f>'[1]资源-钻石'!$X283/'[1]资源-钻石'!$T283</f>
        <v>17.009267705163737</v>
      </c>
      <c r="AQ286" s="1">
        <f>AO286/[18]实力验证!AO286</f>
        <v>9.0119136877220267</v>
      </c>
    </row>
    <row r="287" spans="2:43" x14ac:dyDescent="0.15">
      <c r="B287" s="1">
        <v>281</v>
      </c>
      <c r="C287" s="1">
        <f>非r将兵属性验证!BK287</f>
        <v>17822805911.791527</v>
      </c>
      <c r="D287" s="1">
        <f>非r将兵属性验证!BU287</f>
        <v>21849166223.323349</v>
      </c>
      <c r="F287" s="1">
        <v>281</v>
      </c>
      <c r="G287" s="1">
        <f>小r将兵属性验证!BK287</f>
        <v>25009693824.963718</v>
      </c>
      <c r="H287" s="1">
        <f>小r将兵属性验证!BU287</f>
        <v>42416925961.14814</v>
      </c>
      <c r="J287" s="1">
        <v>281</v>
      </c>
      <c r="K287" s="1">
        <f>中r将兵属性验证!BK287</f>
        <v>39055784281.023392</v>
      </c>
      <c r="L287" s="1">
        <f>中r将兵属性验证!BU287</f>
        <v>76807554968.415588</v>
      </c>
      <c r="N287" s="1">
        <v>281</v>
      </c>
      <c r="O287" s="1">
        <f>大r将兵属性验证!BK287</f>
        <v>75015645078.891342</v>
      </c>
      <c r="P287" s="1">
        <f>大r将兵属性验证!BU287</f>
        <v>256018077217.31421</v>
      </c>
      <c r="R287" s="1">
        <v>281</v>
      </c>
      <c r="S287" s="1">
        <f>超r将兵属性验证!BK287</f>
        <v>94415401377.319794</v>
      </c>
      <c r="T287" s="1">
        <f>超r将兵属性验证!BU287</f>
        <v>532978616268.73694</v>
      </c>
      <c r="X287" s="48">
        <v>281</v>
      </c>
      <c r="Y287" s="1">
        <f t="shared" si="32"/>
        <v>1.6996034267333662</v>
      </c>
      <c r="Z287" s="1">
        <f t="shared" si="33"/>
        <v>1.6996034267333662</v>
      </c>
      <c r="AA287" s="1">
        <f>'[1]资源-钻石'!$U284/'[1]资源-钻石'!$T284</f>
        <v>1.4555417772669399</v>
      </c>
      <c r="AB287" s="1">
        <f>Z287/[18]实力验证!Z287</f>
        <v>1.3964118296205019</v>
      </c>
      <c r="AC287" s="48">
        <v>281</v>
      </c>
      <c r="AD287" s="1">
        <f t="shared" si="34"/>
        <v>2.9205338936726264</v>
      </c>
      <c r="AE287" s="1">
        <f t="shared" si="35"/>
        <v>2.9205338936726264</v>
      </c>
      <c r="AF287" s="1">
        <f>'[1]资源-钻石'!$V284/'[1]资源-钻石'!$T284</f>
        <v>2.5432816647510252</v>
      </c>
      <c r="AG287" s="1">
        <f>AE287/[18]实力验证!AE287</f>
        <v>1.9703181768449234</v>
      </c>
      <c r="AH287" s="48">
        <v>281</v>
      </c>
      <c r="AI287" s="1">
        <f t="shared" si="36"/>
        <v>8.3442718997878487</v>
      </c>
      <c r="AJ287" s="1">
        <f t="shared" si="37"/>
        <v>8.3442718997878487</v>
      </c>
      <c r="AK287" s="1">
        <f>'[1]资源-钻石'!$W284/'[1]资源-钻石'!$T284</f>
        <v>7.0344826769904989</v>
      </c>
      <c r="AL287" s="1">
        <f>AJ287/[18]实力验证!AJ287</f>
        <v>4.8923722919439783</v>
      </c>
      <c r="AM287" s="48">
        <v>281</v>
      </c>
      <c r="AN287" s="1">
        <f t="shared" si="38"/>
        <v>15.814540691581378</v>
      </c>
      <c r="AO287" s="1">
        <f t="shared" si="39"/>
        <v>15.814540691581378</v>
      </c>
      <c r="AP287" s="1">
        <f>'[1]资源-钻石'!$X284/'[1]资源-钻石'!$T284</f>
        <v>17.019052755428628</v>
      </c>
      <c r="AQ287" s="1">
        <f>AO287/[18]实力验证!AO287</f>
        <v>9.0212145424745493</v>
      </c>
    </row>
    <row r="288" spans="2:43" x14ac:dyDescent="0.15">
      <c r="B288" s="1">
        <v>282</v>
      </c>
      <c r="C288" s="1">
        <f>非r将兵属性验证!BK288</f>
        <v>17892715288.823849</v>
      </c>
      <c r="D288" s="1">
        <f>非r将兵属性验证!BU288</f>
        <v>21975857086.838665</v>
      </c>
      <c r="F288" s="1">
        <v>282</v>
      </c>
      <c r="G288" s="1">
        <f>小r将兵属性验证!BK288</f>
        <v>25114305786.42429</v>
      </c>
      <c r="H288" s="1">
        <f>小r将兵属性验证!BU288</f>
        <v>42649069106.522751</v>
      </c>
      <c r="J288" s="1">
        <v>282</v>
      </c>
      <c r="K288" s="1">
        <f>中r将兵属性验证!BK288</f>
        <v>39208245649.731415</v>
      </c>
      <c r="L288" s="1">
        <f>中r将兵属性验证!BU288</f>
        <v>77295756139.959366</v>
      </c>
      <c r="N288" s="1">
        <v>282</v>
      </c>
      <c r="O288" s="1">
        <f>大r将兵属性验证!BK288</f>
        <v>75139624390.71283</v>
      </c>
      <c r="P288" s="1">
        <f>大r将兵属性验证!BU288</f>
        <v>257248155440.31332</v>
      </c>
      <c r="R288" s="1">
        <v>282</v>
      </c>
      <c r="S288" s="1">
        <f>超r将兵属性验证!BK288</f>
        <v>94468455212.859329</v>
      </c>
      <c r="T288" s="1">
        <f>超r将兵属性验证!BU288</f>
        <v>534512965864.45746</v>
      </c>
      <c r="X288" s="15">
        <v>282</v>
      </c>
      <c r="Y288" s="1">
        <f t="shared" si="32"/>
        <v>1.6996689586585927</v>
      </c>
      <c r="Z288" s="1">
        <f t="shared" si="33"/>
        <v>1.6996689586585927</v>
      </c>
      <c r="AA288" s="1">
        <f>'[1]资源-钻石'!$U285/'[1]资源-钻石'!$T285</f>
        <v>1.4557641364917071</v>
      </c>
      <c r="AB288" s="1">
        <f>Z288/[18]实力验证!Z288</f>
        <v>1.3969057780333745</v>
      </c>
      <c r="AC288" s="15">
        <v>282</v>
      </c>
      <c r="AD288" s="1">
        <f t="shared" si="34"/>
        <v>2.9222014947495292</v>
      </c>
      <c r="AE288" s="1">
        <f t="shared" si="35"/>
        <v>2.9222014947495292</v>
      </c>
      <c r="AF288" s="1">
        <f>'[1]资源-钻石'!$V285/'[1]资源-钻石'!$T285</f>
        <v>2.5441155118439025</v>
      </c>
      <c r="AG288" s="1">
        <f>AE288/[18]实力验证!AE288</f>
        <v>1.9752122861355799</v>
      </c>
      <c r="AH288" s="15">
        <v>282</v>
      </c>
      <c r="AI288" s="1">
        <f t="shared" si="36"/>
        <v>8.337087586159214</v>
      </c>
      <c r="AJ288" s="1">
        <f t="shared" si="37"/>
        <v>8.337087586159214</v>
      </c>
      <c r="AK288" s="1">
        <f>'[1]资源-钻石'!$W285/'[1]资源-钻石'!$T285</f>
        <v>7.0380496895544713</v>
      </c>
      <c r="AL288" s="1">
        <f>AJ288/[18]实力验证!AJ288</f>
        <v>4.9045614019059389</v>
      </c>
      <c r="AM288" s="15">
        <v>282</v>
      </c>
      <c r="AN288" s="1">
        <f t="shared" si="38"/>
        <v>15.776371803603231</v>
      </c>
      <c r="AO288" s="1">
        <f t="shared" si="39"/>
        <v>15.776371803603231</v>
      </c>
      <c r="AP288" s="1">
        <f>'[1]资源-钻石'!$X285/'[1]资源-钻石'!$T285</f>
        <v>17.028780971512191</v>
      </c>
      <c r="AQ288" s="1">
        <f>AO288/[18]实力验证!AO288</f>
        <v>9.0305757052327156</v>
      </c>
    </row>
    <row r="289" spans="2:43" x14ac:dyDescent="0.15">
      <c r="B289" s="1">
        <v>283</v>
      </c>
      <c r="C289" s="1">
        <f>非r将兵属性验证!BK289</f>
        <v>17962624665.856167</v>
      </c>
      <c r="D289" s="1">
        <f>非r将兵属性验证!BU289</f>
        <v>22102547950.353985</v>
      </c>
      <c r="F289" s="1">
        <v>283</v>
      </c>
      <c r="G289" s="1">
        <f>小r将兵属性验证!BK289</f>
        <v>25218917747.884865</v>
      </c>
      <c r="H289" s="1">
        <f>小r将兵属性验证!BU289</f>
        <v>42881212251.897369</v>
      </c>
      <c r="J289" s="1">
        <v>283</v>
      </c>
      <c r="K289" s="1">
        <f>中r将兵属性验证!BK289</f>
        <v>39360707018.439438</v>
      </c>
      <c r="L289" s="1">
        <f>中r将兵属性验证!BU289</f>
        <v>77783957311.503159</v>
      </c>
      <c r="N289" s="1">
        <v>283</v>
      </c>
      <c r="O289" s="1">
        <f>大r将兵属性验证!BK289</f>
        <v>75263603702.534317</v>
      </c>
      <c r="P289" s="1">
        <f>大r将兵属性验证!BU289</f>
        <v>258478233663.31247</v>
      </c>
      <c r="R289" s="1">
        <v>283</v>
      </c>
      <c r="S289" s="1">
        <f>超r将兵属性验证!BK289</f>
        <v>94521509048.39888</v>
      </c>
      <c r="T289" s="1">
        <f>超r将兵属性验证!BU289</f>
        <v>536047315460.17798</v>
      </c>
      <c r="X289" s="15">
        <v>283</v>
      </c>
      <c r="Y289" s="1">
        <f t="shared" si="32"/>
        <v>1.6997338474520709</v>
      </c>
      <c r="Z289" s="1">
        <f t="shared" si="33"/>
        <v>1.6997338474520709</v>
      </c>
      <c r="AA289" s="1">
        <f>'[1]资源-钻石'!$U286/'[1]资源-钻石'!$T286</f>
        <v>1.4559852079346902</v>
      </c>
      <c r="AB289" s="1">
        <f>Z289/[18]实力验证!Z289</f>
        <v>1.3973964099905847</v>
      </c>
      <c r="AC289" s="15">
        <v>283</v>
      </c>
      <c r="AD289" s="1">
        <f t="shared" si="34"/>
        <v>2.9238527299529591</v>
      </c>
      <c r="AE289" s="1">
        <f t="shared" si="35"/>
        <v>2.9238527299529591</v>
      </c>
      <c r="AF289" s="1">
        <f>'[1]资源-钻石'!$V286/'[1]资源-钻石'!$T286</f>
        <v>2.5449445297550883</v>
      </c>
      <c r="AG289" s="1">
        <f>AE289/[18]实力验证!AE289</f>
        <v>1.9800873788633315</v>
      </c>
      <c r="AH289" s="15">
        <v>283</v>
      </c>
      <c r="AI289" s="1">
        <f t="shared" si="36"/>
        <v>8.3299737795418025</v>
      </c>
      <c r="AJ289" s="1">
        <f t="shared" si="37"/>
        <v>8.3299737795418025</v>
      </c>
      <c r="AK289" s="1">
        <f>'[1]资源-钻石'!$W286/'[1]资源-钻石'!$T286</f>
        <v>7.0415960439523229</v>
      </c>
      <c r="AL289" s="1">
        <f>AJ289/[18]实力验证!AJ289</f>
        <v>4.9167577535225417</v>
      </c>
      <c r="AM289" s="15">
        <v>283</v>
      </c>
      <c r="AN289" s="1">
        <f t="shared" si="38"/>
        <v>15.738577505927234</v>
      </c>
      <c r="AO289" s="1">
        <f t="shared" si="39"/>
        <v>15.738577505927234</v>
      </c>
      <c r="AP289" s="1">
        <f>'[1]资源-钻石'!$X286/'[1]资源-钻石'!$T286</f>
        <v>17.038452847142693</v>
      </c>
      <c r="AQ289" s="1">
        <f>AO289/[18]实力验证!AO289</f>
        <v>9.0399962507459168</v>
      </c>
    </row>
    <row r="290" spans="2:43" x14ac:dyDescent="0.15">
      <c r="B290" s="1">
        <v>284</v>
      </c>
      <c r="C290" s="1">
        <f>非r将兵属性验证!BK290</f>
        <v>18032534042.888489</v>
      </c>
      <c r="D290" s="1">
        <f>非r将兵属性验证!BU290</f>
        <v>22229238813.869301</v>
      </c>
      <c r="F290" s="1">
        <v>284</v>
      </c>
      <c r="G290" s="1">
        <f>小r将兵属性验证!BK290</f>
        <v>25323529709.345436</v>
      </c>
      <c r="H290" s="1">
        <f>小r将兵属性验证!BU290</f>
        <v>43113355397.27198</v>
      </c>
      <c r="J290" s="1">
        <v>284</v>
      </c>
      <c r="K290" s="1">
        <f>中r将兵属性验证!BK290</f>
        <v>39513168387.147461</v>
      </c>
      <c r="L290" s="1">
        <f>中r将兵属性验证!BU290</f>
        <v>78272158483.046936</v>
      </c>
      <c r="N290" s="1">
        <v>284</v>
      </c>
      <c r="O290" s="1">
        <f>大r将兵属性验证!BK290</f>
        <v>75387583014.355804</v>
      </c>
      <c r="P290" s="1">
        <f>大r将兵属性验证!BU290</f>
        <v>259708311886.31158</v>
      </c>
      <c r="R290" s="1">
        <v>284</v>
      </c>
      <c r="S290" s="1">
        <f>超r将兵属性验证!BK290</f>
        <v>94574562883.938416</v>
      </c>
      <c r="T290" s="1">
        <f>超r将兵属性验证!BU290</f>
        <v>537581665055.8985</v>
      </c>
      <c r="X290" s="15">
        <v>284</v>
      </c>
      <c r="Y290" s="1">
        <f t="shared" si="32"/>
        <v>1.6997981025351332</v>
      </c>
      <c r="Z290" s="1">
        <f t="shared" si="33"/>
        <v>1.6997981025351332</v>
      </c>
      <c r="AA290" s="1">
        <f>'[1]资源-钻石'!$U287/'[1]资源-钻石'!$T287</f>
        <v>1.456205002750768</v>
      </c>
      <c r="AB290" s="1">
        <f>Z290/[18]实力验证!Z290</f>
        <v>1.3978837594695335</v>
      </c>
      <c r="AC290" s="15">
        <v>284</v>
      </c>
      <c r="AD290" s="1">
        <f t="shared" si="34"/>
        <v>2.92548783902904</v>
      </c>
      <c r="AE290" s="1">
        <f t="shared" si="35"/>
        <v>2.92548783902904</v>
      </c>
      <c r="AF290" s="1">
        <f>'[1]资源-钻石'!$V287/'[1]资源-钻石'!$T287</f>
        <v>2.5457687603153811</v>
      </c>
      <c r="AG290" s="1">
        <f>AE290/[18]实力验证!AE290</f>
        <v>1.9849435933240716</v>
      </c>
      <c r="AH290" s="15">
        <v>284</v>
      </c>
      <c r="AI290" s="1">
        <f t="shared" si="36"/>
        <v>8.322929447067871</v>
      </c>
      <c r="AJ290" s="1">
        <f t="shared" si="37"/>
        <v>8.322929447067871</v>
      </c>
      <c r="AK290" s="1">
        <f>'[1]资源-钻石'!$W287/'[1]资源-钻石'!$T287</f>
        <v>7.0451219191269079</v>
      </c>
      <c r="AL290" s="1">
        <f>AJ290/[18]实力验证!AJ290</f>
        <v>4.9289611701402363</v>
      </c>
      <c r="AM290" s="15">
        <v>284</v>
      </c>
      <c r="AN290" s="1">
        <f t="shared" si="38"/>
        <v>15.701152311124119</v>
      </c>
      <c r="AO290" s="1">
        <f t="shared" si="39"/>
        <v>15.701152311124119</v>
      </c>
      <c r="AP290" s="1">
        <f>'[1]资源-钻石'!$X287/'[1]资源-钻石'!$T287</f>
        <v>17.048068870346111</v>
      </c>
      <c r="AQ290" s="1">
        <f>AO290/[18]实力验证!AO290</f>
        <v>9.0494752718480207</v>
      </c>
    </row>
    <row r="291" spans="2:43" x14ac:dyDescent="0.15">
      <c r="B291" s="1">
        <v>285</v>
      </c>
      <c r="C291" s="1">
        <f>非r将兵属性验证!BK291</f>
        <v>18102443419.920811</v>
      </c>
      <c r="D291" s="1">
        <f>非r将兵属性验证!BU291</f>
        <v>22355929677.384617</v>
      </c>
      <c r="F291" s="1">
        <v>285</v>
      </c>
      <c r="G291" s="1">
        <f>小r将兵属性验证!BK291</f>
        <v>25428141670.806007</v>
      </c>
      <c r="H291" s="1">
        <f>小r将兵属性验证!BU291</f>
        <v>43345498542.646599</v>
      </c>
      <c r="J291" s="1">
        <v>285</v>
      </c>
      <c r="K291" s="1">
        <f>中r将兵属性验证!BK291</f>
        <v>39665629755.855484</v>
      </c>
      <c r="L291" s="1">
        <f>中r将兵属性验证!BU291</f>
        <v>78760359654.590729</v>
      </c>
      <c r="N291" s="1">
        <v>285</v>
      </c>
      <c r="O291" s="1">
        <f>大r将兵属性验证!BK291</f>
        <v>75511562326.177292</v>
      </c>
      <c r="P291" s="1">
        <f>大r将兵属性验证!BU291</f>
        <v>260938390109.3107</v>
      </c>
      <c r="R291" s="1">
        <v>285</v>
      </c>
      <c r="S291" s="1">
        <f>超r将兵属性验证!BK291</f>
        <v>94627616719.477966</v>
      </c>
      <c r="T291" s="1">
        <f>超r将兵属性验证!BU291</f>
        <v>539116014651.61902</v>
      </c>
      <c r="X291" s="15">
        <v>285</v>
      </c>
      <c r="Y291" s="1">
        <f t="shared" si="32"/>
        <v>1.6998617331459878</v>
      </c>
      <c r="Z291" s="1">
        <f t="shared" si="33"/>
        <v>1.6998617331459878</v>
      </c>
      <c r="AA291" s="1">
        <f>'[1]资源-钻石'!$U288/'[1]资源-钻石'!$T288</f>
        <v>1.4564235319663594</v>
      </c>
      <c r="AB291" s="1">
        <f>Z291/[18]实力验证!Z291</f>
        <v>1.3983678599723732</v>
      </c>
      <c r="AC291" s="15">
        <v>285</v>
      </c>
      <c r="AD291" s="1">
        <f t="shared" si="34"/>
        <v>2.9271070570638815</v>
      </c>
      <c r="AE291" s="1">
        <f t="shared" si="35"/>
        <v>2.9271070570638815</v>
      </c>
      <c r="AF291" s="1">
        <f>'[1]资源-钻石'!$V288/'[1]资源-钻石'!$T288</f>
        <v>2.5465882448738477</v>
      </c>
      <c r="AG291" s="1">
        <f>AE291/[18]实力验证!AE291</f>
        <v>1.9897810660284729</v>
      </c>
      <c r="AH291" s="15">
        <v>285</v>
      </c>
      <c r="AI291" s="1">
        <f t="shared" si="36"/>
        <v>8.3159535759458389</v>
      </c>
      <c r="AJ291" s="1">
        <f t="shared" si="37"/>
        <v>8.3159535759458389</v>
      </c>
      <c r="AK291" s="1">
        <f>'[1]资源-钻石'!$W288/'[1]资源-钻石'!$T288</f>
        <v>7.0486274919603495</v>
      </c>
      <c r="AL291" s="1">
        <f>AJ291/[18]实力验证!AJ291</f>
        <v>4.9411714785914729</v>
      </c>
      <c r="AM291" s="15">
        <v>285</v>
      </c>
      <c r="AN291" s="1">
        <f t="shared" si="38"/>
        <v>15.664090838425357</v>
      </c>
      <c r="AO291" s="1">
        <f t="shared" si="39"/>
        <v>15.664090838425357</v>
      </c>
      <c r="AP291" s="1">
        <f>'[1]资源-钻石'!$X288/'[1]资源-钻石'!$T288</f>
        <v>17.05762952352822</v>
      </c>
      <c r="AQ291" s="1">
        <f>AO291/[18]实力验证!AO291</f>
        <v>9.0590118790179837</v>
      </c>
    </row>
    <row r="292" spans="2:43" x14ac:dyDescent="0.15">
      <c r="B292" s="1">
        <v>286</v>
      </c>
      <c r="C292" s="1">
        <f>非r将兵属性验证!BK292</f>
        <v>18172352796.953133</v>
      </c>
      <c r="D292" s="1">
        <f>非r将兵属性验证!BU292</f>
        <v>22482620540.899937</v>
      </c>
      <c r="F292" s="1">
        <v>286</v>
      </c>
      <c r="G292" s="1">
        <f>小r将兵属性验证!BK292</f>
        <v>25532753632.266579</v>
      </c>
      <c r="H292" s="1">
        <f>小r将兵属性验证!BU292</f>
        <v>43577641688.02121</v>
      </c>
      <c r="J292" s="1">
        <v>286</v>
      </c>
      <c r="K292" s="1">
        <f>中r将兵属性验证!BK292</f>
        <v>39818091124.563507</v>
      </c>
      <c r="L292" s="1">
        <f>中r将兵属性验证!BU292</f>
        <v>79248560826.134506</v>
      </c>
      <c r="N292" s="1">
        <v>286</v>
      </c>
      <c r="O292" s="1">
        <f>大r将兵属性验证!BK292</f>
        <v>75635541637.998779</v>
      </c>
      <c r="P292" s="1">
        <f>大r将兵属性验证!BU292</f>
        <v>262168468332.30981</v>
      </c>
      <c r="R292" s="1">
        <v>286</v>
      </c>
      <c r="S292" s="1">
        <f>超r将兵属性验证!BK292</f>
        <v>94680670555.017502</v>
      </c>
      <c r="T292" s="1">
        <f>超r将兵属性验证!BU292</f>
        <v>540650364247.33948</v>
      </c>
      <c r="X292" s="48">
        <v>286</v>
      </c>
      <c r="Y292" s="1">
        <f t="shared" si="32"/>
        <v>1.6999247483441442</v>
      </c>
      <c r="Z292" s="1">
        <f t="shared" si="33"/>
        <v>1.6999247483441442</v>
      </c>
      <c r="AA292" s="1">
        <f>'[1]资源-钻石'!$U289/'[1]资源-钻石'!$T289</f>
        <v>1.4566408064812633</v>
      </c>
      <c r="AB292" s="1">
        <f>Z292/[18]实力验证!Z292</f>
        <v>1.3988487445345728</v>
      </c>
      <c r="AC292" s="48">
        <v>286</v>
      </c>
      <c r="AD292" s="1">
        <f t="shared" si="34"/>
        <v>2.9287106145962545</v>
      </c>
      <c r="AE292" s="1">
        <f t="shared" si="35"/>
        <v>2.9287106145962545</v>
      </c>
      <c r="AF292" s="1">
        <f>'[1]资源-钻石'!$V289/'[1]资源-钻石'!$T289</f>
        <v>2.547403024304737</v>
      </c>
      <c r="AG292" s="1">
        <f>AE292/[18]实力验证!AE292</f>
        <v>1.9945999317379008</v>
      </c>
      <c r="AH292" s="48">
        <v>286</v>
      </c>
      <c r="AI292" s="1">
        <f t="shared" si="36"/>
        <v>8.309045172974832</v>
      </c>
      <c r="AJ292" s="1">
        <f t="shared" si="37"/>
        <v>8.309045172974832</v>
      </c>
      <c r="AK292" s="1">
        <f>'[1]资源-钻石'!$W289/'[1]资源-钻石'!$T289</f>
        <v>7.0521129373035976</v>
      </c>
      <c r="AL292" s="1">
        <f>AJ292/[18]实力验证!AJ292</f>
        <v>4.9533885091103542</v>
      </c>
      <c r="AM292" s="48">
        <v>286</v>
      </c>
      <c r="AN292" s="1">
        <f t="shared" si="38"/>
        <v>15.627387811144185</v>
      </c>
      <c r="AO292" s="1">
        <f t="shared" si="39"/>
        <v>15.627387811144185</v>
      </c>
      <c r="AP292" s="1">
        <f>'[1]资源-钻石'!$X289/'[1]资源-钻石'!$T289</f>
        <v>17.06713528355526</v>
      </c>
      <c r="AQ292" s="1">
        <f>AO292/[18]实力验证!AO292</f>
        <v>9.0686051999531916</v>
      </c>
    </row>
    <row r="293" spans="2:43" x14ac:dyDescent="0.15">
      <c r="B293" s="1">
        <v>287</v>
      </c>
      <c r="C293" s="1">
        <f>非r将兵属性验证!BK293</f>
        <v>18242262173.985455</v>
      </c>
      <c r="D293" s="1">
        <f>非r将兵属性验证!BU293</f>
        <v>22609311404.415253</v>
      </c>
      <c r="F293" s="1">
        <v>287</v>
      </c>
      <c r="G293" s="1">
        <f>小r将兵属性验证!BK293</f>
        <v>25637365593.72715</v>
      </c>
      <c r="H293" s="1">
        <f>小r将兵属性验证!BU293</f>
        <v>43809784833.395828</v>
      </c>
      <c r="J293" s="1">
        <v>287</v>
      </c>
      <c r="K293" s="1">
        <f>中r将兵属性验证!BK293</f>
        <v>39970552493.27153</v>
      </c>
      <c r="L293" s="1">
        <f>中r将兵属性验证!BU293</f>
        <v>79736761997.678284</v>
      </c>
      <c r="N293" s="1">
        <v>287</v>
      </c>
      <c r="O293" s="1">
        <f>大r将兵属性验证!BK293</f>
        <v>75759520949.820267</v>
      </c>
      <c r="P293" s="1">
        <f>大r将兵属性验证!BU293</f>
        <v>263398546555.30896</v>
      </c>
      <c r="R293" s="1">
        <v>287</v>
      </c>
      <c r="S293" s="1">
        <f>超r将兵属性验证!BK293</f>
        <v>94733724390.557053</v>
      </c>
      <c r="T293" s="1">
        <f>超r将兵属性验证!BU293</f>
        <v>542184713843.06</v>
      </c>
      <c r="X293" s="48">
        <v>287</v>
      </c>
      <c r="Y293" s="1">
        <f t="shared" si="32"/>
        <v>1.6999871570147178</v>
      </c>
      <c r="Z293" s="1">
        <f t="shared" si="33"/>
        <v>1.6999871570147178</v>
      </c>
      <c r="AA293" s="1">
        <f>'[1]资源-钻石'!$U290/'[1]资源-钻石'!$T290</f>
        <v>1.456856837070474</v>
      </c>
      <c r="AB293" s="1">
        <f>Z293/[18]实力验证!Z293</f>
        <v>1.3993264457332968</v>
      </c>
      <c r="AC293" s="48">
        <v>287</v>
      </c>
      <c r="AD293" s="1">
        <f t="shared" si="34"/>
        <v>2.9302987377270133</v>
      </c>
      <c r="AE293" s="1">
        <f t="shared" si="35"/>
        <v>2.9302987377270133</v>
      </c>
      <c r="AF293" s="1">
        <f>'[1]资源-钻石'!$V290/'[1]资源-钻石'!$T290</f>
        <v>2.548213139014277</v>
      </c>
      <c r="AG293" s="1">
        <f>AE293/[18]实力验证!AE293</f>
        <v>1.9994003234993625</v>
      </c>
      <c r="AH293" s="48">
        <v>287</v>
      </c>
      <c r="AI293" s="1">
        <f t="shared" si="36"/>
        <v>8.3022032640733059</v>
      </c>
      <c r="AJ293" s="1">
        <f t="shared" si="37"/>
        <v>8.3022032640733059</v>
      </c>
      <c r="AK293" s="1">
        <f>'[1]资源-钻石'!$W290/'[1]资源-钻石'!$T290</f>
        <v>7.0555784280055187</v>
      </c>
      <c r="AL293" s="1">
        <f>AJ293/[18]实力验证!AJ293</f>
        <v>4.9656120952507523</v>
      </c>
      <c r="AM293" s="48">
        <v>287</v>
      </c>
      <c r="AN293" s="1">
        <f t="shared" si="38"/>
        <v>15.591038054171122</v>
      </c>
      <c r="AO293" s="1">
        <f t="shared" si="39"/>
        <v>15.591038054171122</v>
      </c>
      <c r="AP293" s="1">
        <f>'[1]资源-钻石'!$X290/'[1]资源-钻石'!$T290</f>
        <v>17.076586621833229</v>
      </c>
      <c r="AQ293" s="1">
        <f>AO293/[18]实力验证!AO293</f>
        <v>9.0782543791551475</v>
      </c>
    </row>
    <row r="294" spans="2:43" x14ac:dyDescent="0.15">
      <c r="B294" s="1">
        <v>288</v>
      </c>
      <c r="C294" s="1">
        <f>非r将兵属性验证!BK294</f>
        <v>18312171551.017776</v>
      </c>
      <c r="D294" s="1">
        <f>非r将兵属性验证!BU294</f>
        <v>22736002267.930573</v>
      </c>
      <c r="F294" s="1">
        <v>288</v>
      </c>
      <c r="G294" s="1">
        <f>小r将兵属性验证!BK294</f>
        <v>25741977555.187721</v>
      </c>
      <c r="H294" s="1">
        <f>小r将兵属性验证!BU294</f>
        <v>44041927978.770447</v>
      </c>
      <c r="J294" s="1">
        <v>288</v>
      </c>
      <c r="K294" s="1">
        <f>中r将兵属性验证!BK294</f>
        <v>40123013861.979553</v>
      </c>
      <c r="L294" s="1">
        <f>中r将兵属性验证!BU294</f>
        <v>80224963169.222076</v>
      </c>
      <c r="N294" s="1">
        <v>288</v>
      </c>
      <c r="O294" s="1">
        <f>大r将兵属性验证!BK294</f>
        <v>75883500261.641754</v>
      </c>
      <c r="P294" s="1">
        <f>大r将兵属性验证!BU294</f>
        <v>264628624778.30807</v>
      </c>
      <c r="R294" s="1">
        <v>288</v>
      </c>
      <c r="S294" s="1">
        <f>超r将兵属性验证!BK294</f>
        <v>94786778226.096588</v>
      </c>
      <c r="T294" s="1">
        <f>超r将兵属性验证!BU294</f>
        <v>543719063438.78052</v>
      </c>
      <c r="X294" s="48">
        <v>288</v>
      </c>
      <c r="Y294" s="1">
        <f t="shared" si="32"/>
        <v>1.7000489678725985</v>
      </c>
      <c r="Z294" s="1">
        <f t="shared" si="33"/>
        <v>1.7000489678725985</v>
      </c>
      <c r="AA294" s="1">
        <f>'[1]资源-钻石'!$U291/'[1]资源-钻石'!$T291</f>
        <v>1.4570716343859613</v>
      </c>
      <c r="AB294" s="1">
        <f>Z294/[18]实力验证!Z294</f>
        <v>1.3998009956955821</v>
      </c>
      <c r="AC294" s="48">
        <v>288</v>
      </c>
      <c r="AD294" s="1">
        <f t="shared" si="34"/>
        <v>2.9318716482253713</v>
      </c>
      <c r="AE294" s="1">
        <f t="shared" si="35"/>
        <v>2.9318716482253713</v>
      </c>
      <c r="AF294" s="1">
        <f>'[1]资源-钻石'!$V291/'[1]资源-钻石'!$T291</f>
        <v>2.5490186289473549</v>
      </c>
      <c r="AG294" s="1">
        <f>AE294/[18]实力验证!AE294</f>
        <v>2.0041823726795114</v>
      </c>
      <c r="AH294" s="48">
        <v>288</v>
      </c>
      <c r="AI294" s="1">
        <f t="shared" si="36"/>
        <v>8.2954268938211619</v>
      </c>
      <c r="AJ294" s="1">
        <f t="shared" si="37"/>
        <v>8.2954268938211619</v>
      </c>
      <c r="AK294" s="1">
        <f>'[1]资源-钻石'!$W291/'[1]资源-钻石'!$T291</f>
        <v>7.0590241349414624</v>
      </c>
      <c r="AL294" s="1">
        <f>AJ294/[18]实力验证!AJ294</f>
        <v>4.9778420738067402</v>
      </c>
      <c r="AM294" s="48">
        <v>288</v>
      </c>
      <c r="AN294" s="1">
        <f t="shared" si="38"/>
        <v>15.555036491541429</v>
      </c>
      <c r="AO294" s="1">
        <f t="shared" si="39"/>
        <v>15.555036491541429</v>
      </c>
      <c r="AP294" s="1">
        <f>'[1]资源-钻石'!$X291/'[1]资源-钻石'!$T291</f>
        <v>17.085984004385804</v>
      </c>
      <c r="AQ294" s="1">
        <f>AO294/[18]实力验证!AO294</f>
        <v>9.0879585775270328</v>
      </c>
    </row>
    <row r="295" spans="2:43" x14ac:dyDescent="0.15">
      <c r="B295" s="1">
        <v>289</v>
      </c>
      <c r="C295" s="1">
        <f>非r将兵属性验证!BK295</f>
        <v>18382080928.050098</v>
      </c>
      <c r="D295" s="1">
        <f>非r将兵属性验证!BU295</f>
        <v>22862693131.445889</v>
      </c>
      <c r="F295" s="1">
        <v>289</v>
      </c>
      <c r="G295" s="1">
        <f>小r将兵属性验证!BK295</f>
        <v>25846589516.648293</v>
      </c>
      <c r="H295" s="1">
        <f>小r将兵属性验证!BU295</f>
        <v>44274071124.145058</v>
      </c>
      <c r="J295" s="1">
        <v>289</v>
      </c>
      <c r="K295" s="1">
        <f>中r将兵属性验证!BK295</f>
        <v>40275475230.687576</v>
      </c>
      <c r="L295" s="1">
        <f>中r将兵属性验证!BU295</f>
        <v>80713164340.765869</v>
      </c>
      <c r="N295" s="1">
        <v>289</v>
      </c>
      <c r="O295" s="1">
        <f>大r将兵属性验证!BK295</f>
        <v>76007479573.463242</v>
      </c>
      <c r="P295" s="1">
        <f>大r将兵属性验证!BU295</f>
        <v>265858703001.30719</v>
      </c>
      <c r="R295" s="1">
        <v>289</v>
      </c>
      <c r="S295" s="1">
        <f>超r将兵属性验证!BK295</f>
        <v>94839832061.636139</v>
      </c>
      <c r="T295" s="1">
        <f>超r将兵属性验证!BU295</f>
        <v>545253413034.50104</v>
      </c>
      <c r="X295" s="48">
        <v>289</v>
      </c>
      <c r="Y295" s="1">
        <f t="shared" si="32"/>
        <v>1.7001101894665156</v>
      </c>
      <c r="Z295" s="1">
        <f t="shared" si="33"/>
        <v>1.7001101894665156</v>
      </c>
      <c r="AA295" s="1">
        <f>'[1]资源-钻石'!$U292/'[1]资源-钻石'!$T292</f>
        <v>1.4572852089584216</v>
      </c>
      <c r="AB295" s="1">
        <f>Z295/[18]实力验证!Z295</f>
        <v>1.4002724261063522</v>
      </c>
      <c r="AC295" s="48">
        <v>289</v>
      </c>
      <c r="AD295" s="1">
        <f t="shared" si="34"/>
        <v>2.9334295636321381</v>
      </c>
      <c r="AE295" s="1">
        <f t="shared" si="35"/>
        <v>2.9334295636321381</v>
      </c>
      <c r="AF295" s="1">
        <f>'[1]资源-钻石'!$V292/'[1]资源-钻石'!$T292</f>
        <v>2.5498195335940808</v>
      </c>
      <c r="AG295" s="1">
        <f>AE295/[18]实力验证!AE295</f>
        <v>2.008946208997755</v>
      </c>
      <c r="AH295" s="48">
        <v>289</v>
      </c>
      <c r="AI295" s="1">
        <f t="shared" si="36"/>
        <v>8.2887151250149937</v>
      </c>
      <c r="AJ295" s="1">
        <f t="shared" si="37"/>
        <v>8.2887151250149937</v>
      </c>
      <c r="AK295" s="1">
        <f>'[1]资源-钻石'!$W292/'[1]资源-钻石'!$T292</f>
        <v>7.0624502270413458</v>
      </c>
      <c r="AL295" s="1">
        <f>AJ295/[18]实力验证!AJ295</f>
        <v>4.9900782847353318</v>
      </c>
      <c r="AM295" s="48">
        <v>289</v>
      </c>
      <c r="AN295" s="1">
        <f t="shared" si="38"/>
        <v>15.51937814407218</v>
      </c>
      <c r="AO295" s="1">
        <f t="shared" si="39"/>
        <v>15.51937814407218</v>
      </c>
      <c r="AP295" s="1">
        <f>'[1]资源-钻石'!$X292/'[1]资源-钻石'!$T292</f>
        <v>17.095327891930939</v>
      </c>
      <c r="AQ295" s="1">
        <f>AO295/[18]实力验证!AO295</f>
        <v>9.0977169719828161</v>
      </c>
    </row>
    <row r="296" spans="2:43" x14ac:dyDescent="0.15">
      <c r="B296" s="1">
        <v>290</v>
      </c>
      <c r="C296" s="1">
        <f>非r将兵属性验证!BK296</f>
        <v>18451990305.082417</v>
      </c>
      <c r="D296" s="1">
        <f>非r将兵属性验证!BU296</f>
        <v>22989383994.961205</v>
      </c>
      <c r="F296" s="1">
        <v>290</v>
      </c>
      <c r="G296" s="1">
        <f>小r将兵属性验证!BK296</f>
        <v>25951201478.108864</v>
      </c>
      <c r="H296" s="1">
        <f>小r将兵属性验证!BU296</f>
        <v>44506214269.519676</v>
      </c>
      <c r="J296" s="1">
        <v>290</v>
      </c>
      <c r="K296" s="1">
        <f>中r将兵属性验证!BK296</f>
        <v>40427936599.395599</v>
      </c>
      <c r="L296" s="1">
        <f>中r将兵属性验证!BU296</f>
        <v>81201365512.309647</v>
      </c>
      <c r="N296" s="1">
        <v>290</v>
      </c>
      <c r="O296" s="1">
        <f>大r将兵属性验证!BK296</f>
        <v>76131458885.284729</v>
      </c>
      <c r="P296" s="1">
        <f>大r将兵属性验证!BU296</f>
        <v>267088781224.30634</v>
      </c>
      <c r="R296" s="1">
        <v>290</v>
      </c>
      <c r="S296" s="1">
        <f>超r将兵属性验证!BK296</f>
        <v>94892885897.175674</v>
      </c>
      <c r="T296" s="1">
        <f>超r将兵属性验证!BU296</f>
        <v>546787762630.22156</v>
      </c>
      <c r="X296" s="48">
        <v>290</v>
      </c>
      <c r="Y296" s="1">
        <f t="shared" si="32"/>
        <v>1.7001708301829741</v>
      </c>
      <c r="Z296" s="1">
        <f t="shared" si="33"/>
        <v>1.7001708301829741</v>
      </c>
      <c r="AA296" s="1">
        <f>'[1]资源-钻石'!$U293/'[1]资源-钻石'!$T293</f>
        <v>1.4574975711989981</v>
      </c>
      <c r="AB296" s="1">
        <f>Z296/[18]实力验证!Z296</f>
        <v>1.4007407682162403</v>
      </c>
      <c r="AC296" s="48">
        <v>290</v>
      </c>
      <c r="AD296" s="1">
        <f t="shared" si="34"/>
        <v>2.9349726973600201</v>
      </c>
      <c r="AE296" s="1">
        <f t="shared" si="35"/>
        <v>2.9349726973600201</v>
      </c>
      <c r="AF296" s="1">
        <f>'[1]资源-钻石'!$V293/'[1]资源-钻石'!$T293</f>
        <v>2.5506158919962432</v>
      </c>
      <c r="AG296" s="1">
        <f>AE296/[18]实力验证!AE296</f>
        <v>2.0136919605584835</v>
      </c>
      <c r="AH296" s="48">
        <v>290</v>
      </c>
      <c r="AI296" s="1">
        <f t="shared" si="36"/>
        <v>8.2820670382359829</v>
      </c>
      <c r="AJ296" s="1">
        <f t="shared" si="37"/>
        <v>8.2820670382359829</v>
      </c>
      <c r="AK296" s="1">
        <f>'[1]资源-钻石'!$W293/'[1]资源-钻石'!$T293</f>
        <v>7.0658568713172629</v>
      </c>
      <c r="AL296" s="1">
        <f>AJ296/[18]实力验证!AJ296</f>
        <v>5.0023205710814027</v>
      </c>
      <c r="AM296" s="48">
        <v>290</v>
      </c>
      <c r="AN296" s="1">
        <f t="shared" si="38"/>
        <v>15.484058127066547</v>
      </c>
      <c r="AO296" s="1">
        <f t="shared" si="39"/>
        <v>15.484058127066547</v>
      </c>
      <c r="AP296" s="1">
        <f>'[1]资源-钻石'!$X293/'[1]资源-钻石'!$T293</f>
        <v>17.10461873995617</v>
      </c>
      <c r="AQ296" s="1">
        <f>AO296/[18]实力验证!AO296</f>
        <v>9.10752875506744</v>
      </c>
    </row>
    <row r="297" spans="2:43" x14ac:dyDescent="0.15">
      <c r="B297" s="1">
        <v>291</v>
      </c>
      <c r="C297" s="1">
        <f>非r将兵属性验证!BK297</f>
        <v>18521899682.114738</v>
      </c>
      <c r="D297" s="1">
        <f>非r将兵属性验证!BU297</f>
        <v>23116074858.476524</v>
      </c>
      <c r="F297" s="1">
        <v>291</v>
      </c>
      <c r="G297" s="1">
        <f>小r将兵属性验证!BK297</f>
        <v>26055813439.569439</v>
      </c>
      <c r="H297" s="1">
        <f>小r将兵属性验证!BU297</f>
        <v>44738357414.894287</v>
      </c>
      <c r="J297" s="1">
        <v>291</v>
      </c>
      <c r="K297" s="1">
        <f>中r将兵属性验证!BK297</f>
        <v>40580397968.103622</v>
      </c>
      <c r="L297" s="1">
        <f>中r将兵属性验证!BU297</f>
        <v>81689566683.853424</v>
      </c>
      <c r="N297" s="1">
        <v>291</v>
      </c>
      <c r="O297" s="1">
        <f>大r将兵属性验证!BK297</f>
        <v>76255438197.106216</v>
      </c>
      <c r="P297" s="1">
        <f>大r将兵属性验证!BU297</f>
        <v>268318859447.30545</v>
      </c>
      <c r="R297" s="1">
        <v>291</v>
      </c>
      <c r="S297" s="1">
        <f>超r将兵属性验证!BK297</f>
        <v>94945939732.715225</v>
      </c>
      <c r="T297" s="1">
        <f>超r将兵属性验证!BU297</f>
        <v>548322112225.94208</v>
      </c>
      <c r="X297" s="48">
        <v>291</v>
      </c>
      <c r="Y297" s="1">
        <f t="shared" si="32"/>
        <v>1.7002308982500869</v>
      </c>
      <c r="Z297" s="1">
        <f t="shared" si="33"/>
        <v>1.7002308982500869</v>
      </c>
      <c r="AA297" s="1">
        <f>'[1]资源-钻石'!$U294/'[1]资源-钻石'!$T294</f>
        <v>1.457708731400974</v>
      </c>
      <c r="AB297" s="1">
        <f>Z297/[18]实力验证!Z297</f>
        <v>1.4012060528492463</v>
      </c>
      <c r="AC297" s="48">
        <v>291</v>
      </c>
      <c r="AD297" s="1">
        <f t="shared" si="34"/>
        <v>2.9365012587910768</v>
      </c>
      <c r="AE297" s="1">
        <f t="shared" si="35"/>
        <v>2.9365012587910768</v>
      </c>
      <c r="AF297" s="1">
        <f>'[1]资源-钻石'!$V294/'[1]资源-钻石'!$T294</f>
        <v>2.5514077427536526</v>
      </c>
      <c r="AG297" s="1">
        <f>AE297/[18]实力验证!AE297</f>
        <v>2.0184197538824513</v>
      </c>
      <c r="AH297" s="48">
        <v>291</v>
      </c>
      <c r="AI297" s="1">
        <f t="shared" si="36"/>
        <v>8.2754817314300304</v>
      </c>
      <c r="AJ297" s="1">
        <f t="shared" si="37"/>
        <v>8.2754817314300304</v>
      </c>
      <c r="AK297" s="1">
        <f>'[1]资源-钻石'!$W294/'[1]资源-钻石'!$T294</f>
        <v>7.0692442328906253</v>
      </c>
      <c r="AL297" s="1">
        <f>AJ297/[18]实力验证!AJ297</f>
        <v>5.0145687789047519</v>
      </c>
      <c r="AM297" s="48">
        <v>291</v>
      </c>
      <c r="AN297" s="1">
        <f t="shared" si="38"/>
        <v>15.449071648083171</v>
      </c>
      <c r="AO297" s="1">
        <f t="shared" si="39"/>
        <v>15.449071648083171</v>
      </c>
      <c r="AP297" s="1">
        <f>'[1]资源-钻石'!$X294/'[1]资源-钻石'!$T294</f>
        <v>17.11385699879261</v>
      </c>
      <c r="AQ297" s="1">
        <f>AO297/[18]实力验证!AO297</f>
        <v>9.1173931345878323</v>
      </c>
    </row>
    <row r="298" spans="2:43" x14ac:dyDescent="0.15">
      <c r="B298" s="1">
        <v>292</v>
      </c>
      <c r="C298" s="1">
        <f>非r将兵属性验证!BK298</f>
        <v>18591809059.14706</v>
      </c>
      <c r="D298" s="1">
        <f>非r将兵属性验证!BU298</f>
        <v>23242765721.99184</v>
      </c>
      <c r="F298" s="1">
        <v>292</v>
      </c>
      <c r="G298" s="1">
        <f>小r将兵属性验证!BK298</f>
        <v>26155012148.245113</v>
      </c>
      <c r="H298" s="1">
        <f>小r将兵属性验证!BU298</f>
        <v>44995345568.178612</v>
      </c>
      <c r="J298" s="1">
        <v>292</v>
      </c>
      <c r="K298" s="1">
        <f>中r将兵属性验证!BK298</f>
        <v>40732859336.811646</v>
      </c>
      <c r="L298" s="1">
        <f>中r将兵属性验证!BU298</f>
        <v>82177767855.397217</v>
      </c>
      <c r="N298" s="1">
        <v>292</v>
      </c>
      <c r="O298" s="1">
        <f>大r将兵属性验证!BK298</f>
        <v>76378126375.861725</v>
      </c>
      <c r="P298" s="1">
        <f>大r将兵属性验证!BU298</f>
        <v>269598109604.90936</v>
      </c>
      <c r="R298" s="1">
        <v>292</v>
      </c>
      <c r="S298" s="1">
        <f>超r将兵属性验证!BK298</f>
        <v>94998993568.254776</v>
      </c>
      <c r="T298" s="1">
        <f>超r将兵属性验证!BU298</f>
        <v>549856461821.6626</v>
      </c>
      <c r="X298" s="48">
        <v>292</v>
      </c>
      <c r="Y298" s="1">
        <f t="shared" si="32"/>
        <v>1.7007548920636293</v>
      </c>
      <c r="Z298" s="1">
        <f t="shared" si="33"/>
        <v>1.7007548920636293</v>
      </c>
      <c r="AA298" s="1">
        <f>'[1]资源-钻石'!$U295/'[1]资源-钻石'!$T295</f>
        <v>1.457918699741434</v>
      </c>
      <c r="AB298" s="1">
        <f>Z298/[18]实力验证!Z298</f>
        <v>1.4036054592101559</v>
      </c>
      <c r="AC298" s="48">
        <v>292</v>
      </c>
      <c r="AD298" s="1">
        <f t="shared" si="34"/>
        <v>2.9380154533714316</v>
      </c>
      <c r="AE298" s="1">
        <f t="shared" si="35"/>
        <v>2.9380154533714316</v>
      </c>
      <c r="AF298" s="1">
        <f>'[1]资源-钻石'!$V295/'[1]资源-钻石'!$T295</f>
        <v>2.5521951240303773</v>
      </c>
      <c r="AG298" s="1">
        <f>AE298/[18]实力验证!AE298</f>
        <v>2.0231297139373376</v>
      </c>
      <c r="AH298" s="48">
        <v>292</v>
      </c>
      <c r="AI298" s="1">
        <f t="shared" si="36"/>
        <v>8.27010284652766</v>
      </c>
      <c r="AJ298" s="1">
        <f t="shared" si="37"/>
        <v>8.27010284652766</v>
      </c>
      <c r="AK298" s="1">
        <f>'[1]资源-钻石'!$W295/'[1]资源-钻石'!$T295</f>
        <v>7.0726124750188371</v>
      </c>
      <c r="AL298" s="1">
        <f>AJ298/[18]实力验证!AJ298</f>
        <v>5.0275185322134908</v>
      </c>
      <c r="AM298" s="48">
        <v>292</v>
      </c>
      <c r="AN298" s="1">
        <f t="shared" si="38"/>
        <v>15.414414004768375</v>
      </c>
      <c r="AO298" s="1">
        <f t="shared" si="39"/>
        <v>15.414414004768375</v>
      </c>
      <c r="AP298" s="1">
        <f>'[1]资源-钻石'!$X295/'[1]资源-钻石'!$T295</f>
        <v>17.123043113687732</v>
      </c>
      <c r="AQ298" s="1">
        <f>AO298/[18]实力验证!AO298</f>
        <v>9.1273093332542494</v>
      </c>
    </row>
    <row r="299" spans="2:43" x14ac:dyDescent="0.15">
      <c r="B299" s="1">
        <v>293</v>
      </c>
      <c r="C299" s="1">
        <f>非r将兵属性验证!BK299</f>
        <v>18661718436.179382</v>
      </c>
      <c r="D299" s="1">
        <f>非r将兵属性验证!BU299</f>
        <v>23369456585.507156</v>
      </c>
      <c r="F299" s="1">
        <v>293</v>
      </c>
      <c r="G299" s="1">
        <f>小r将兵属性验证!BK299</f>
        <v>26252314109.574638</v>
      </c>
      <c r="H299" s="1">
        <f>小r将兵属性验证!BU299</f>
        <v>45261039153.241272</v>
      </c>
      <c r="J299" s="1">
        <v>293</v>
      </c>
      <c r="K299" s="1">
        <f>中r将兵属性验证!BK299</f>
        <v>40883980463.235847</v>
      </c>
      <c r="L299" s="1">
        <f>中r将兵属性验证!BU299</f>
        <v>82712042892.362213</v>
      </c>
      <c r="N299" s="1">
        <v>293</v>
      </c>
      <c r="O299" s="1">
        <f>大r将兵属性验证!BK299</f>
        <v>76499099383.676727</v>
      </c>
      <c r="P299" s="1">
        <f>大r将兵属性验证!BU299</f>
        <v>270942680894.42923</v>
      </c>
      <c r="R299" s="1">
        <v>293</v>
      </c>
      <c r="S299" s="1">
        <f>超r将兵属性验证!BK299</f>
        <v>95052047403.794312</v>
      </c>
      <c r="T299" s="1">
        <f>超r将兵属性验证!BU299</f>
        <v>551390811417.38306</v>
      </c>
      <c r="X299" s="48">
        <v>293</v>
      </c>
      <c r="Y299" s="1">
        <f t="shared" si="32"/>
        <v>1.701435975223573</v>
      </c>
      <c r="Z299" s="1">
        <f t="shared" si="33"/>
        <v>1.701435975223573</v>
      </c>
      <c r="AA299" s="1">
        <f>'[1]资源-钻石'!$U296/'[1]资源-钻石'!$T296</f>
        <v>1.4581274862829003</v>
      </c>
      <c r="AB299" s="1">
        <f>Z299/[18]实力验证!Z299</f>
        <v>1.4066732913197597</v>
      </c>
      <c r="AC299" s="48">
        <v>293</v>
      </c>
      <c r="AD299" s="1">
        <f t="shared" si="34"/>
        <v>2.9405797789813644</v>
      </c>
      <c r="AE299" s="1">
        <f t="shared" si="35"/>
        <v>2.9405797789813644</v>
      </c>
      <c r="AF299" s="1">
        <f>'[1]资源-钻石'!$V296/'[1]资源-钻石'!$T296</f>
        <v>2.5529780735608765</v>
      </c>
      <c r="AG299" s="1">
        <f>AE299/[18]实力验证!AE299</f>
        <v>2.0291238813832986</v>
      </c>
      <c r="AH299" s="48">
        <v>293</v>
      </c>
      <c r="AI299" s="1">
        <f t="shared" si="36"/>
        <v>8.2662875853182491</v>
      </c>
      <c r="AJ299" s="1">
        <f t="shared" si="37"/>
        <v>8.2662875853182491</v>
      </c>
      <c r="AK299" s="1">
        <f>'[1]资源-钻石'!$W296/'[1]资源-钻石'!$T296</f>
        <v>7.0759617591215278</v>
      </c>
      <c r="AL299" s="1">
        <f>AJ299/[18]实力验证!AJ299</f>
        <v>5.0413947879048164</v>
      </c>
      <c r="AM299" s="48">
        <v>293</v>
      </c>
      <c r="AN299" s="1">
        <f t="shared" si="38"/>
        <v>15.380080582749272</v>
      </c>
      <c r="AO299" s="1">
        <f t="shared" si="39"/>
        <v>15.380080582749272</v>
      </c>
      <c r="AP299" s="1">
        <f>'[1]资源-钻石'!$X296/'[1]资源-钻石'!$T296</f>
        <v>17.132177524876887</v>
      </c>
      <c r="AQ299" s="1">
        <f>AO299/[18]实力验证!AO299</f>
        <v>9.1372765883317388</v>
      </c>
    </row>
    <row r="300" spans="2:43" x14ac:dyDescent="0.15">
      <c r="B300" s="1">
        <v>294</v>
      </c>
      <c r="C300" s="1">
        <f>非r将兵属性验证!BK300</f>
        <v>18733866731.425575</v>
      </c>
      <c r="D300" s="1">
        <f>非r将兵属性验证!BU300</f>
        <v>23491852818.03112</v>
      </c>
      <c r="F300" s="1">
        <v>294</v>
      </c>
      <c r="G300" s="1">
        <f>小r将兵属性验证!BK300</f>
        <v>26349616070.90416</v>
      </c>
      <c r="H300" s="1">
        <f>小r将兵属性验证!BU300</f>
        <v>45526732738.303932</v>
      </c>
      <c r="J300" s="1">
        <v>294</v>
      </c>
      <c r="K300" s="1">
        <f>中r将兵属性验证!BK300</f>
        <v>41034198184.075447</v>
      </c>
      <c r="L300" s="1">
        <f>中r将兵属性验证!BU300</f>
        <v>83277374543.364792</v>
      </c>
      <c r="N300" s="1">
        <v>294</v>
      </c>
      <c r="O300" s="1">
        <f>大r将兵属性验证!BK300</f>
        <v>76620072391.491714</v>
      </c>
      <c r="P300" s="1">
        <f>大r将兵属性验证!BU300</f>
        <v>272287252183.94907</v>
      </c>
      <c r="R300" s="1">
        <v>294</v>
      </c>
      <c r="S300" s="1">
        <f>超r将兵属性验证!BK300</f>
        <v>95102006614.455856</v>
      </c>
      <c r="T300" s="1">
        <f>超r将兵属性验证!BU300</f>
        <v>552904451091.05432</v>
      </c>
      <c r="X300" s="48">
        <v>294</v>
      </c>
      <c r="Y300" s="1">
        <f t="shared" si="32"/>
        <v>1.7021935819240033</v>
      </c>
      <c r="Z300" s="1">
        <f t="shared" si="33"/>
        <v>1.7021935819240033</v>
      </c>
      <c r="AA300" s="1">
        <f>'[1]资源-钻石'!$U297/'[1]资源-钻石'!$T297</f>
        <v>1.4583351009749403</v>
      </c>
      <c r="AB300" s="1">
        <f>Z300/[18]实力验证!Z300</f>
        <v>1.4097497820591485</v>
      </c>
      <c r="AC300" s="48">
        <v>294</v>
      </c>
      <c r="AD300" s="1">
        <f t="shared" si="34"/>
        <v>2.9439776054459141</v>
      </c>
      <c r="AE300" s="1">
        <f t="shared" si="35"/>
        <v>2.9439776054459141</v>
      </c>
      <c r="AF300" s="1">
        <f>'[1]资源-钻石'!$V297/'[1]资源-钻石'!$T297</f>
        <v>2.5537566286560263</v>
      </c>
      <c r="AG300" s="1">
        <f>AE300/[18]实力验证!AE300</f>
        <v>2.0356375849525836</v>
      </c>
      <c r="AH300" s="48">
        <v>294</v>
      </c>
      <c r="AI300" s="1">
        <f t="shared" si="36"/>
        <v>8.2629101007215411</v>
      </c>
      <c r="AJ300" s="1">
        <f t="shared" si="37"/>
        <v>8.2629101007215411</v>
      </c>
      <c r="AK300" s="1">
        <f>'[1]资源-钻石'!$W297/'[1]资源-钻石'!$T297</f>
        <v>7.0792922448063367</v>
      </c>
      <c r="AL300" s="1">
        <f>AJ300/[18]实力验证!AJ300</f>
        <v>5.0553435679475642</v>
      </c>
      <c r="AM300" s="48">
        <v>294</v>
      </c>
      <c r="AN300" s="1">
        <f t="shared" si="38"/>
        <v>15.346250214789952</v>
      </c>
      <c r="AO300" s="1">
        <f t="shared" si="39"/>
        <v>15.346250214789952</v>
      </c>
      <c r="AP300" s="1">
        <f>'[1]资源-钻石'!$X297/'[1]资源-钻石'!$T297</f>
        <v>17.14126066765364</v>
      </c>
      <c r="AQ300" s="1">
        <f>AO300/[18]实力验证!AO300</f>
        <v>9.1470879793053186</v>
      </c>
    </row>
    <row r="301" spans="2:43" x14ac:dyDescent="0.15">
      <c r="B301" s="1">
        <v>295</v>
      </c>
      <c r="C301" s="1">
        <f>非r将兵属性验证!BK301</f>
        <v>18806175237.843281</v>
      </c>
      <c r="D301" s="1">
        <f>非r将兵属性验证!BU301</f>
        <v>23613941737.917191</v>
      </c>
      <c r="F301" s="1">
        <v>295</v>
      </c>
      <c r="G301" s="1">
        <f>小r将兵属性验证!BK301</f>
        <v>26446918032.233685</v>
      </c>
      <c r="H301" s="1">
        <f>小r将兵属性验证!BU301</f>
        <v>45792426323.366592</v>
      </c>
      <c r="J301" s="1">
        <v>295</v>
      </c>
      <c r="K301" s="1">
        <f>中r将兵属性验证!BK301</f>
        <v>41184415904.915047</v>
      </c>
      <c r="L301" s="1">
        <f>中r将兵属性验证!BU301</f>
        <v>83842706194.367355</v>
      </c>
      <c r="N301" s="1">
        <v>295</v>
      </c>
      <c r="O301" s="1">
        <f>大r将兵属性验证!BK301</f>
        <v>76741045399.306717</v>
      </c>
      <c r="P301" s="1">
        <f>大r将兵属性验证!BU301</f>
        <v>273631823473.46893</v>
      </c>
      <c r="R301" s="1">
        <v>295</v>
      </c>
      <c r="S301" s="1">
        <f>超r将兵属性验证!BK301</f>
        <v>95149703309.261368</v>
      </c>
      <c r="T301" s="1">
        <f>超r将兵属性验证!BU301</f>
        <v>554402949502.42041</v>
      </c>
      <c r="X301" s="48">
        <v>295</v>
      </c>
      <c r="Y301" s="1">
        <f t="shared" si="32"/>
        <v>1.7029501450191427</v>
      </c>
      <c r="Z301" s="1">
        <f t="shared" si="33"/>
        <v>1.7029501450191427</v>
      </c>
      <c r="AA301" s="1">
        <f>'[1]资源-钻石'!$U298/'[1]资源-钻石'!$T298</f>
        <v>1.4585415536557464</v>
      </c>
      <c r="AB301" s="1">
        <f>Z301/[18]实力验证!Z301</f>
        <v>1.412816199055092</v>
      </c>
      <c r="AC301" s="48">
        <v>295</v>
      </c>
      <c r="AD301" s="1">
        <f t="shared" si="34"/>
        <v>2.947354486804572</v>
      </c>
      <c r="AE301" s="1">
        <f t="shared" si="35"/>
        <v>2.947354486804572</v>
      </c>
      <c r="AF301" s="1">
        <f>'[1]资源-钻石'!$V298/'[1]资源-钻石'!$T298</f>
        <v>2.5545308262090494</v>
      </c>
      <c r="AG301" s="1">
        <f>AE301/[18]实力验证!AE301</f>
        <v>2.0421304830736791</v>
      </c>
      <c r="AH301" s="48">
        <v>295</v>
      </c>
      <c r="AI301" s="1">
        <f t="shared" si="36"/>
        <v>8.2595922371686132</v>
      </c>
      <c r="AJ301" s="1">
        <f t="shared" si="37"/>
        <v>8.2595922371686132</v>
      </c>
      <c r="AK301" s="1">
        <f>'[1]资源-钻石'!$W298/'[1]资源-钻石'!$T298</f>
        <v>7.082604089894267</v>
      </c>
      <c r="AL301" s="1">
        <f>AJ301/[18]实力验证!AJ301</f>
        <v>5.0692974333942242</v>
      </c>
      <c r="AM301" s="48">
        <v>295</v>
      </c>
      <c r="AN301" s="1">
        <f t="shared" si="38"/>
        <v>15.312372975841781</v>
      </c>
      <c r="AO301" s="1">
        <f t="shared" si="39"/>
        <v>15.312372975841781</v>
      </c>
      <c r="AP301" s="1">
        <f>'[1]资源-钻石'!$X298/'[1]资源-钻石'!$T298</f>
        <v>17.150292972438905</v>
      </c>
      <c r="AQ301" s="1">
        <f>AO301/[18]实力验证!AO301</f>
        <v>9.1567120273198483</v>
      </c>
    </row>
    <row r="302" spans="2:43" x14ac:dyDescent="0.15">
      <c r="B302" s="1">
        <v>296</v>
      </c>
      <c r="C302" s="1">
        <f>非r将兵属性验证!BK302</f>
        <v>18878483744.260983</v>
      </c>
      <c r="D302" s="1">
        <f>非r将兵属性验证!BU302</f>
        <v>23736030657.803261</v>
      </c>
      <c r="F302" s="1">
        <v>296</v>
      </c>
      <c r="G302" s="1">
        <f>小r将兵属性验证!BK302</f>
        <v>26544219993.56321</v>
      </c>
      <c r="H302" s="1">
        <f>小r将兵属性验证!BU302</f>
        <v>46058119908.429253</v>
      </c>
      <c r="J302" s="1">
        <v>296</v>
      </c>
      <c r="K302" s="1">
        <f>中r将兵属性验证!BK302</f>
        <v>41334633625.754646</v>
      </c>
      <c r="L302" s="1">
        <f>中r将兵属性验证!BU302</f>
        <v>84408037845.369919</v>
      </c>
      <c r="N302" s="1">
        <v>296</v>
      </c>
      <c r="O302" s="1">
        <f>大r将兵属性验证!BK302</f>
        <v>76862018407.121704</v>
      </c>
      <c r="P302" s="1">
        <f>大r将兵属性验证!BU302</f>
        <v>274976394762.98877</v>
      </c>
      <c r="R302" s="1">
        <v>296</v>
      </c>
      <c r="S302" s="1">
        <f>超r将兵属性验证!BK302</f>
        <v>95197400004.066864</v>
      </c>
      <c r="T302" s="1">
        <f>超r将兵属性验证!BU302</f>
        <v>555901447913.78662</v>
      </c>
      <c r="X302" s="48">
        <v>296</v>
      </c>
      <c r="Y302" s="1">
        <f t="shared" si="32"/>
        <v>1.703699805587263</v>
      </c>
      <c r="Z302" s="1">
        <f t="shared" si="33"/>
        <v>1.703699805587263</v>
      </c>
      <c r="AA302" s="1">
        <f>'[1]资源-钻石'!$U299/'[1]资源-钻石'!$T299</f>
        <v>1.4587468540536903</v>
      </c>
      <c r="AB302" s="1">
        <f>Z302/[18]实力验证!Z302</f>
        <v>1.4158711796165149</v>
      </c>
      <c r="AC302" s="48">
        <v>296</v>
      </c>
      <c r="AD302" s="1">
        <f t="shared" si="34"/>
        <v>2.9507005590807251</v>
      </c>
      <c r="AE302" s="1">
        <f t="shared" si="35"/>
        <v>2.9507005590807251</v>
      </c>
      <c r="AF302" s="1">
        <f>'[1]资源-钻石'!$V299/'[1]资源-钻石'!$T299</f>
        <v>2.5553007027013388</v>
      </c>
      <c r="AG302" s="1">
        <f>AE302/[18]实力验证!AE302</f>
        <v>2.0486006684780071</v>
      </c>
      <c r="AH302" s="48">
        <v>296</v>
      </c>
      <c r="AI302" s="1">
        <f t="shared" si="36"/>
        <v>8.2563046442473951</v>
      </c>
      <c r="AJ302" s="1">
        <f t="shared" si="37"/>
        <v>8.2563046442473951</v>
      </c>
      <c r="AK302" s="1">
        <f>'[1]资源-钻石'!$W299/'[1]资源-钻石'!$T299</f>
        <v>7.0858974504446168</v>
      </c>
      <c r="AL302" s="1">
        <f>AJ302/[18]实力验证!AJ302</f>
        <v>5.0832511538380443</v>
      </c>
      <c r="AM302" s="48">
        <v>296</v>
      </c>
      <c r="AN302" s="1">
        <f t="shared" si="38"/>
        <v>15.278804816940831</v>
      </c>
      <c r="AO302" s="1">
        <f t="shared" si="39"/>
        <v>15.278804816940831</v>
      </c>
      <c r="AP302" s="1">
        <f>'[1]资源-钻石'!$X299/'[1]资源-钻石'!$T299</f>
        <v>17.15927486484895</v>
      </c>
      <c r="AQ302" s="1">
        <f>AO302/[18]实力验证!AO302</f>
        <v>9.1663846677927268</v>
      </c>
    </row>
    <row r="303" spans="2:43" x14ac:dyDescent="0.15">
      <c r="B303" s="1">
        <v>297</v>
      </c>
      <c r="C303" s="1">
        <f>非r将兵属性验证!BK303</f>
        <v>18950792250.678684</v>
      </c>
      <c r="D303" s="1">
        <f>非r将兵属性验证!BU303</f>
        <v>23858119577.689331</v>
      </c>
      <c r="F303" s="1">
        <v>297</v>
      </c>
      <c r="G303" s="1">
        <f>小r将兵属性验证!BK303</f>
        <v>26641521954.892735</v>
      </c>
      <c r="H303" s="1">
        <f>小r将兵属性验证!BU303</f>
        <v>46323813493.49192</v>
      </c>
      <c r="J303" s="1">
        <v>297</v>
      </c>
      <c r="K303" s="1">
        <f>中r将兵属性验证!BK303</f>
        <v>41484851346.594254</v>
      </c>
      <c r="L303" s="1">
        <f>中r将兵属性验证!BU303</f>
        <v>84973369496.372498</v>
      </c>
      <c r="N303" s="1">
        <v>297</v>
      </c>
      <c r="O303" s="1">
        <f>大r将兵属性验证!BK303</f>
        <v>76982991414.936691</v>
      </c>
      <c r="P303" s="1">
        <f>大r将兵属性验证!BU303</f>
        <v>276320966052.50867</v>
      </c>
      <c r="R303" s="1">
        <v>297</v>
      </c>
      <c r="S303" s="1">
        <f>超r将兵属性验证!BK303</f>
        <v>95245096698.872375</v>
      </c>
      <c r="T303" s="1">
        <f>超r将兵属性验证!BU303</f>
        <v>557399946325.15271</v>
      </c>
      <c r="X303" s="15">
        <v>297</v>
      </c>
      <c r="Y303" s="1">
        <f t="shared" si="32"/>
        <v>1.704442657662534</v>
      </c>
      <c r="Z303" s="1">
        <f t="shared" si="33"/>
        <v>1.704442657662534</v>
      </c>
      <c r="AA303" s="1">
        <f>'[1]资源-钻石'!$U300/'[1]资源-钻石'!$T300</f>
        <v>1.4589510117888516</v>
      </c>
      <c r="AB303" s="1">
        <f>Z303/[18]实力验证!Z303</f>
        <v>1.4189148000632683</v>
      </c>
      <c r="AC303" s="15">
        <v>297</v>
      </c>
      <c r="AD303" s="1">
        <f t="shared" si="34"/>
        <v>2.9540162419911637</v>
      </c>
      <c r="AE303" s="1">
        <f t="shared" si="35"/>
        <v>2.9540162419911637</v>
      </c>
      <c r="AF303" s="1">
        <f>'[1]资源-钻石'!$V300/'[1]资源-钻石'!$T300</f>
        <v>2.5560662942081929</v>
      </c>
      <c r="AG303" s="1">
        <f>AE303/[18]实力验证!AE303</f>
        <v>2.0550483086072218</v>
      </c>
      <c r="AH303" s="15">
        <v>297</v>
      </c>
      <c r="AI303" s="1">
        <f t="shared" si="36"/>
        <v>8.2530469095764971</v>
      </c>
      <c r="AJ303" s="1">
        <f t="shared" si="37"/>
        <v>8.2530469095764971</v>
      </c>
      <c r="AK303" s="1">
        <f>'[1]资源-钻石'!$W300/'[1]资源-钻石'!$T300</f>
        <v>7.0891724807794922</v>
      </c>
      <c r="AL303" s="1">
        <f>AJ303/[18]实力验证!AJ303</f>
        <v>5.0972046606660459</v>
      </c>
      <c r="AM303" s="15">
        <v>297</v>
      </c>
      <c r="AN303" s="1">
        <f t="shared" si="38"/>
        <v>15.245541527442878</v>
      </c>
      <c r="AO303" s="1">
        <f t="shared" si="39"/>
        <v>15.245541527442878</v>
      </c>
      <c r="AP303" s="1">
        <f>'[1]资源-钻石'!$X300/'[1]资源-钻石'!$T300</f>
        <v>17.16820676576225</v>
      </c>
      <c r="AQ303" s="1">
        <f>AO303/[18]实力验证!AO303</f>
        <v>9.1761052051662215</v>
      </c>
    </row>
    <row r="304" spans="2:43" x14ac:dyDescent="0.15">
      <c r="B304" s="1">
        <v>298</v>
      </c>
      <c r="C304" s="1">
        <f>非r将兵属性验证!BK304</f>
        <v>19023100757.09639</v>
      </c>
      <c r="D304" s="1">
        <f>非r将兵属性验证!BU304</f>
        <v>23980208497.575405</v>
      </c>
      <c r="F304" s="1">
        <v>298</v>
      </c>
      <c r="G304" s="1">
        <f>小r将兵属性验证!BK304</f>
        <v>26738823916.22226</v>
      </c>
      <c r="H304" s="1">
        <f>小r将兵属性验证!BU304</f>
        <v>46589507078.554581</v>
      </c>
      <c r="J304" s="1">
        <v>298</v>
      </c>
      <c r="K304" s="1">
        <f>中r将兵属性验证!BK304</f>
        <v>41635069067.433853</v>
      </c>
      <c r="L304" s="1">
        <f>中r将兵属性验证!BU304</f>
        <v>85538701147.375061</v>
      </c>
      <c r="N304" s="1">
        <v>298</v>
      </c>
      <c r="O304" s="1">
        <f>大r将兵属性验证!BK304</f>
        <v>77103964422.751694</v>
      </c>
      <c r="P304" s="1">
        <f>大r将兵属性验证!BU304</f>
        <v>277665537342.0285</v>
      </c>
      <c r="R304" s="1">
        <v>298</v>
      </c>
      <c r="S304" s="1">
        <f>超r将兵属性验证!BK304</f>
        <v>95292793393.677887</v>
      </c>
      <c r="T304" s="1">
        <f>超r将兵属性验证!BU304</f>
        <v>558898444736.5188</v>
      </c>
      <c r="X304" s="15">
        <v>298</v>
      </c>
      <c r="Y304" s="1">
        <f t="shared" si="32"/>
        <v>1.7051787935787892</v>
      </c>
      <c r="Z304" s="1">
        <f t="shared" si="33"/>
        <v>1.7051787935787892</v>
      </c>
      <c r="AA304" s="1">
        <f>'[1]资源-钻石'!$U301/'[1]资源-钻石'!$T301</f>
        <v>1.4591540363745192</v>
      </c>
      <c r="AB304" s="1">
        <f>Z304/[18]实力验证!Z304</f>
        <v>1.4219471358436109</v>
      </c>
      <c r="AC304" s="15">
        <v>298</v>
      </c>
      <c r="AD304" s="1">
        <f t="shared" si="34"/>
        <v>2.9573019476633182</v>
      </c>
      <c r="AE304" s="1">
        <f t="shared" si="35"/>
        <v>2.9573019476633182</v>
      </c>
      <c r="AF304" s="1">
        <f>'[1]资源-钻石'!$V301/'[1]资源-钻石'!$T301</f>
        <v>2.5568276364044471</v>
      </c>
      <c r="AG304" s="1">
        <f>AE304/[18]实力验证!AE304</f>
        <v>2.0614735686101739</v>
      </c>
      <c r="AH304" s="15">
        <v>298</v>
      </c>
      <c r="AI304" s="1">
        <f t="shared" si="36"/>
        <v>8.2498186282312389</v>
      </c>
      <c r="AJ304" s="1">
        <f t="shared" si="37"/>
        <v>8.2498186282312389</v>
      </c>
      <c r="AK304" s="1">
        <f>'[1]资源-钻石'!$W301/'[1]资源-钻石'!$T301</f>
        <v>7.092429333507912</v>
      </c>
      <c r="AL304" s="1">
        <f>AJ304/[18]实力验证!AJ304</f>
        <v>5.111157886558142</v>
      </c>
      <c r="AM304" s="15">
        <v>298</v>
      </c>
      <c r="AN304" s="1">
        <f t="shared" si="38"/>
        <v>15.212578972840946</v>
      </c>
      <c r="AO304" s="1">
        <f t="shared" si="39"/>
        <v>15.212578972840946</v>
      </c>
      <c r="AP304" s="1">
        <f>'[1]资源-钻石'!$X301/'[1]资源-钻石'!$T301</f>
        <v>17.177089091385213</v>
      </c>
      <c r="AQ304" s="1">
        <f>AO304/[18]实力验证!AO304</f>
        <v>9.1858729564707495</v>
      </c>
    </row>
    <row r="305" spans="2:43" x14ac:dyDescent="0.15">
      <c r="B305" s="1">
        <v>299</v>
      </c>
      <c r="C305" s="1">
        <f>非r将兵属性验证!BK305</f>
        <v>19095409263.514091</v>
      </c>
      <c r="D305" s="1">
        <f>非r将兵属性验证!BU305</f>
        <v>24102297417.461475</v>
      </c>
      <c r="F305" s="1">
        <v>299</v>
      </c>
      <c r="G305" s="1">
        <f>小r将兵属性验证!BK305</f>
        <v>26836125877.551785</v>
      </c>
      <c r="H305" s="1">
        <f>小r将兵属性验证!BU305</f>
        <v>46855200663.617241</v>
      </c>
      <c r="J305" s="1">
        <v>299</v>
      </c>
      <c r="K305" s="1">
        <f>中r将兵属性验证!BK305</f>
        <v>41785286788.273453</v>
      </c>
      <c r="L305" s="1">
        <f>中r将兵属性验证!BU305</f>
        <v>86104032798.377625</v>
      </c>
      <c r="N305" s="1">
        <v>299</v>
      </c>
      <c r="O305" s="1">
        <f>大r将兵属性验证!BK305</f>
        <v>77224937430.566681</v>
      </c>
      <c r="P305" s="1">
        <f>大r将兵属性验证!BU305</f>
        <v>279010108631.54834</v>
      </c>
      <c r="R305" s="1">
        <v>299</v>
      </c>
      <c r="S305" s="1">
        <f>超r将兵属性验证!BK305</f>
        <v>95340490088.483383</v>
      </c>
      <c r="T305" s="1">
        <f>超r将兵属性验证!BU305</f>
        <v>560396943147.88489</v>
      </c>
      <c r="X305" s="15">
        <v>299</v>
      </c>
      <c r="Y305" s="1">
        <f t="shared" si="32"/>
        <v>1.7059083040077903</v>
      </c>
      <c r="Z305" s="1">
        <f t="shared" si="33"/>
        <v>1.7059083040077903</v>
      </c>
      <c r="AA305" s="1">
        <f>'[1]资源-钻石'!$U302/'[1]资源-钻石'!$T302</f>
        <v>1.4593559372186711</v>
      </c>
      <c r="AB305" s="1">
        <f>Z305/[18]实力验证!Z305</f>
        <v>1.424968261549763</v>
      </c>
      <c r="AC305" s="15">
        <v>299</v>
      </c>
      <c r="AD305" s="1">
        <f t="shared" si="34"/>
        <v>2.960558080806035</v>
      </c>
      <c r="AE305" s="1">
        <f t="shared" si="35"/>
        <v>2.960558080806035</v>
      </c>
      <c r="AF305" s="1">
        <f>'[1]资源-钻石'!$V302/'[1]资源-钻石'!$T302</f>
        <v>2.557584764570016</v>
      </c>
      <c r="AG305" s="1">
        <f>AE305/[18]实力验证!AE305</f>
        <v>2.0678766113897544</v>
      </c>
      <c r="AH305" s="15">
        <v>299</v>
      </c>
      <c r="AI305" s="1">
        <f t="shared" si="36"/>
        <v>8.2466194025758828</v>
      </c>
      <c r="AJ305" s="1">
        <f t="shared" si="37"/>
        <v>8.2466194025758828</v>
      </c>
      <c r="AK305" s="1">
        <f>'[1]资源-钻石'!$W302/'[1]资源-钻石'!$T302</f>
        <v>7.095668159549513</v>
      </c>
      <c r="AL305" s="1">
        <f>AJ305/[18]实力验证!AJ305</f>
        <v>5.1251107654580155</v>
      </c>
      <c r="AM305" s="15">
        <v>299</v>
      </c>
      <c r="AN305" s="1">
        <f t="shared" si="38"/>
        <v>15.179913093052171</v>
      </c>
      <c r="AO305" s="1">
        <f t="shared" si="39"/>
        <v>15.179913093052171</v>
      </c>
      <c r="AP305" s="1">
        <f>'[1]资源-钻石'!$X302/'[1]资源-钻石'!$T302</f>
        <v>17.18592225331685</v>
      </c>
      <c r="AQ305" s="1">
        <f>AO305/[18]实力验证!AO305</f>
        <v>9.1956872510416527</v>
      </c>
    </row>
    <row r="306" spans="2:43" x14ac:dyDescent="0.15">
      <c r="B306" s="1">
        <v>300</v>
      </c>
      <c r="C306" s="1">
        <f>非r将兵属性验证!BK306</f>
        <v>19167717769.931793</v>
      </c>
      <c r="D306" s="1">
        <f>非r将兵属性验证!BU306</f>
        <v>24224386337.347546</v>
      </c>
      <c r="F306" s="1">
        <v>300</v>
      </c>
      <c r="G306" s="1">
        <f>小r将兵属性验证!BK306</f>
        <v>26933427838.881306</v>
      </c>
      <c r="H306" s="1">
        <f>小r将兵属性验证!BU306</f>
        <v>47120894248.679901</v>
      </c>
      <c r="J306" s="1">
        <v>300</v>
      </c>
      <c r="K306" s="1">
        <f>中r将兵属性验证!BK306</f>
        <v>41935504509.113052</v>
      </c>
      <c r="L306" s="1">
        <f>中r将兵属性验证!BU306</f>
        <v>86669364449.380203</v>
      </c>
      <c r="N306" s="1">
        <v>300</v>
      </c>
      <c r="O306" s="1">
        <f>大r将兵属性验证!BK306</f>
        <v>77345910438.381683</v>
      </c>
      <c r="P306" s="1">
        <f>大r将兵属性验证!BU306</f>
        <v>280354679921.06824</v>
      </c>
      <c r="R306" s="1">
        <v>300</v>
      </c>
      <c r="S306" s="1">
        <f>超r将兵属性验证!BK306</f>
        <v>95388186783.288895</v>
      </c>
      <c r="T306" s="1">
        <f>超r将兵属性验证!BU306</f>
        <v>561895441559.2511</v>
      </c>
      <c r="X306" s="15">
        <v>300</v>
      </c>
      <c r="Y306" s="1">
        <f t="shared" si="32"/>
        <v>1.7066312779964512</v>
      </c>
      <c r="Z306" s="1">
        <f t="shared" si="33"/>
        <v>1.7066312779964512</v>
      </c>
      <c r="AA306" s="1">
        <f>'[1]资源-钻石'!$U303/'[1]资源-钻石'!$T303</f>
        <v>1.459556723625425</v>
      </c>
      <c r="AB306" s="1">
        <f>Z306/[18]实力验证!Z306</f>
        <v>1.427978250933077</v>
      </c>
      <c r="AC306" s="15">
        <v>300</v>
      </c>
      <c r="AD306" s="1">
        <f t="shared" si="34"/>
        <v>2.9637850388757445</v>
      </c>
      <c r="AE306" s="1">
        <f t="shared" si="35"/>
        <v>2.9637850388757445</v>
      </c>
      <c r="AF306" s="1">
        <f>'[1]资源-钻石'!$V303/'[1]资源-钻石'!$T303</f>
        <v>2.5583377135953436</v>
      </c>
      <c r="AG306" s="1">
        <f>AE306/[18]实力验证!AE306</f>
        <v>2.074257597648514</v>
      </c>
      <c r="AH306" s="15">
        <v>300</v>
      </c>
      <c r="AI306" s="1">
        <f t="shared" si="36"/>
        <v>8.2434488421003547</v>
      </c>
      <c r="AJ306" s="1">
        <f t="shared" si="37"/>
        <v>8.2434488421003547</v>
      </c>
      <c r="AK306" s="1">
        <f>'[1]资源-钻石'!$W303/'[1]资源-钻石'!$T303</f>
        <v>7.0988891081578593</v>
      </c>
      <c r="AL306" s="1">
        <f>AJ306/[18]实力验证!AJ306</f>
        <v>5.1390632325447596</v>
      </c>
      <c r="AM306" s="15">
        <v>300</v>
      </c>
      <c r="AN306" s="1">
        <f t="shared" si="38"/>
        <v>15.147539900750651</v>
      </c>
      <c r="AO306" s="1">
        <f t="shared" si="39"/>
        <v>15.147539900750651</v>
      </c>
      <c r="AP306" s="1">
        <f>'[1]资源-钻石'!$X303/'[1]资源-钻石'!$T303</f>
        <v>17.19470665861234</v>
      </c>
      <c r="AQ306" s="1">
        <f>AO306/[18]实力验证!AO306</f>
        <v>9.2055474302435325</v>
      </c>
    </row>
    <row r="307" spans="2:43" x14ac:dyDescent="0.15">
      <c r="B307" s="1">
        <v>301</v>
      </c>
      <c r="C307" s="1">
        <f>非r将兵属性验证!BK307</f>
        <v>19240026276.349499</v>
      </c>
      <c r="D307" s="1">
        <f>非r将兵属性验证!BU307</f>
        <v>24346475257.23362</v>
      </c>
      <c r="F307" s="1">
        <v>301</v>
      </c>
      <c r="G307" s="1">
        <f>小r将兵属性验证!BK307</f>
        <v>27030729800.210831</v>
      </c>
      <c r="H307" s="1">
        <f>小r将兵属性验证!BU307</f>
        <v>47386587833.742561</v>
      </c>
      <c r="J307" s="1">
        <v>301</v>
      </c>
      <c r="K307" s="1">
        <f>中r将兵属性验证!BK307</f>
        <v>42085722229.95266</v>
      </c>
      <c r="L307" s="1">
        <f>中r将兵属性验证!BU307</f>
        <v>87234696100.382767</v>
      </c>
      <c r="N307" s="1">
        <v>301</v>
      </c>
      <c r="O307" s="1">
        <f>大r将兵属性验证!BK307</f>
        <v>77466883446.196671</v>
      </c>
      <c r="P307" s="1">
        <f>大r将兵属性验证!BU307</f>
        <v>281699251210.58807</v>
      </c>
      <c r="R307" s="1">
        <v>301</v>
      </c>
      <c r="S307" s="1">
        <f>超r将兵属性验证!BK307</f>
        <v>95435883478.094406</v>
      </c>
      <c r="T307" s="1">
        <f>超r将兵属性验证!BU307</f>
        <v>563393939970.61719</v>
      </c>
      <c r="X307" s="48">
        <v>301</v>
      </c>
      <c r="Y307" s="1">
        <f t="shared" si="32"/>
        <v>1.7073478030030775</v>
      </c>
      <c r="Z307" s="1">
        <f t="shared" si="33"/>
        <v>1.7073478030030775</v>
      </c>
      <c r="AA307" s="1">
        <f>'[1]资源-钻石'!$U304/'[1]资源-钻石'!$T304</f>
        <v>1.4597564047964702</v>
      </c>
      <c r="AB307" s="1">
        <f>Z307/[18]实力验证!Z307</f>
        <v>1.4309771769188455</v>
      </c>
      <c r="AC307" s="48">
        <v>301</v>
      </c>
      <c r="AD307" s="1">
        <f t="shared" si="34"/>
        <v>2.9669832122381945</v>
      </c>
      <c r="AE307" s="1">
        <f t="shared" si="35"/>
        <v>2.9669832122381945</v>
      </c>
      <c r="AF307" s="1">
        <f>'[1]资源-钻石'!$V304/'[1]资源-钻石'!$T304</f>
        <v>2.559086517986763</v>
      </c>
      <c r="AG307" s="1">
        <f>AE307/[18]实力验证!AE307</f>
        <v>2.0806166859330903</v>
      </c>
      <c r="AH307" s="48">
        <v>301</v>
      </c>
      <c r="AI307" s="1">
        <f t="shared" si="36"/>
        <v>8.2403065632613242</v>
      </c>
      <c r="AJ307" s="1">
        <f t="shared" si="37"/>
        <v>8.2403065632613242</v>
      </c>
      <c r="AK307" s="1">
        <f>'[1]资源-钻石'!$W304/'[1]资源-钻石'!$T304</f>
        <v>7.1020923269433753</v>
      </c>
      <c r="AL307" s="1">
        <f>AJ307/[18]实力验证!AJ307</f>
        <v>5.153015224205264</v>
      </c>
      <c r="AM307" s="48">
        <v>301</v>
      </c>
      <c r="AN307" s="1">
        <f t="shared" si="38"/>
        <v>15.115455479744973</v>
      </c>
      <c r="AO307" s="1">
        <f t="shared" si="39"/>
        <v>15.115455479744973</v>
      </c>
      <c r="AP307" s="1">
        <f>'[1]资源-钻石'!$X304/'[1]资源-钻石'!$T304</f>
        <v>17.203442709845564</v>
      </c>
      <c r="AQ307" s="1">
        <f>AO307/[18]实力验证!AO307</f>
        <v>9.2154528472020001</v>
      </c>
    </row>
    <row r="308" spans="2:43" x14ac:dyDescent="0.15">
      <c r="B308" s="1">
        <v>302</v>
      </c>
      <c r="C308" s="1">
        <f>非r将兵属性验证!BK308</f>
        <v>19312334782.7672</v>
      </c>
      <c r="D308" s="1">
        <f>非r将兵属性验证!BU308</f>
        <v>24468564177.11969</v>
      </c>
      <c r="F308" s="1">
        <v>302</v>
      </c>
      <c r="G308" s="1">
        <f>小r将兵属性验证!BK308</f>
        <v>27128031761.540356</v>
      </c>
      <c r="H308" s="1">
        <f>小r将兵属性验证!BU308</f>
        <v>47652281418.805222</v>
      </c>
      <c r="J308" s="1">
        <v>302</v>
      </c>
      <c r="K308" s="1">
        <f>中r将兵属性验证!BK308</f>
        <v>42235939950.792259</v>
      </c>
      <c r="L308" s="1">
        <f>中r将兵属性验证!BU308</f>
        <v>87800027751.385345</v>
      </c>
      <c r="N308" s="1">
        <v>302</v>
      </c>
      <c r="O308" s="1">
        <f>大r将兵属性验证!BK308</f>
        <v>77587856454.011673</v>
      </c>
      <c r="P308" s="1">
        <f>大r将兵属性验证!BU308</f>
        <v>283043822500.10791</v>
      </c>
      <c r="R308" s="1">
        <v>302</v>
      </c>
      <c r="S308" s="1">
        <f>超r将兵属性验证!BK308</f>
        <v>95483580172.899902</v>
      </c>
      <c r="T308" s="1">
        <f>超r将兵属性验证!BU308</f>
        <v>564892438381.98328</v>
      </c>
      <c r="X308" s="48">
        <v>302</v>
      </c>
      <c r="Y308" s="1">
        <f t="shared" si="32"/>
        <v>1.708057964932632</v>
      </c>
      <c r="Z308" s="1">
        <f t="shared" si="33"/>
        <v>1.708057964932632</v>
      </c>
      <c r="AA308" s="1">
        <f>'[1]资源-钻石'!$U305/'[1]资源-钻石'!$T305</f>
        <v>1.4599549898324711</v>
      </c>
      <c r="AB308" s="1">
        <f>Z308/[18]实力验证!Z308</f>
        <v>1.4339651116207475</v>
      </c>
      <c r="AC308" s="48">
        <v>302</v>
      </c>
      <c r="AD308" s="1">
        <f t="shared" si="34"/>
        <v>2.9701529843258747</v>
      </c>
      <c r="AE308" s="1">
        <f t="shared" si="35"/>
        <v>2.9701529843258747</v>
      </c>
      <c r="AF308" s="1">
        <f>'[1]资源-钻石'!$V305/'[1]资源-钻石'!$T305</f>
        <v>2.5598312118717663</v>
      </c>
      <c r="AG308" s="1">
        <f>AE308/[18]实力验证!AE308</f>
        <v>2.0869540326775069</v>
      </c>
      <c r="AH308" s="48">
        <v>302</v>
      </c>
      <c r="AI308" s="1">
        <f t="shared" si="36"/>
        <v>8.2371921893275655</v>
      </c>
      <c r="AJ308" s="1">
        <f t="shared" si="37"/>
        <v>8.2371921893275655</v>
      </c>
      <c r="AK308" s="1">
        <f>'[1]资源-钻石'!$W305/'[1]资源-钻石'!$T305</f>
        <v>7.1052779618958892</v>
      </c>
      <c r="AL308" s="1">
        <f>AJ308/[18]实力验证!AJ308</f>
        <v>5.1669666780073751</v>
      </c>
      <c r="AM308" s="48">
        <v>302</v>
      </c>
      <c r="AN308" s="1">
        <f t="shared" si="38"/>
        <v>15.083655983398961</v>
      </c>
      <c r="AO308" s="1">
        <f t="shared" si="39"/>
        <v>15.083655983398961</v>
      </c>
      <c r="AP308" s="1">
        <f>'[1]资源-钻石'!$X305/'[1]资源-钻石'!$T305</f>
        <v>17.212130805170602</v>
      </c>
      <c r="AQ308" s="1">
        <f>AO308/[18]实力验证!AO308</f>
        <v>9.2254028665425718</v>
      </c>
    </row>
    <row r="309" spans="2:43" x14ac:dyDescent="0.15">
      <c r="B309" s="1">
        <v>303</v>
      </c>
      <c r="C309" s="1">
        <f>非r将兵属性验证!BK309</f>
        <v>19384643289.184902</v>
      </c>
      <c r="D309" s="1">
        <f>非r将兵属性验证!BU309</f>
        <v>24590653097.00576</v>
      </c>
      <c r="F309" s="1">
        <v>303</v>
      </c>
      <c r="G309" s="1">
        <f>小r将兵属性验证!BK309</f>
        <v>27225333722.869881</v>
      </c>
      <c r="H309" s="1">
        <f>小r将兵属性验证!BU309</f>
        <v>47917975003.867889</v>
      </c>
      <c r="J309" s="1">
        <v>303</v>
      </c>
      <c r="K309" s="1">
        <f>中r将兵属性验证!BK309</f>
        <v>42386157671.631859</v>
      </c>
      <c r="L309" s="1">
        <f>中r将兵属性验证!BU309</f>
        <v>88365359402.387909</v>
      </c>
      <c r="N309" s="1">
        <v>303</v>
      </c>
      <c r="O309" s="1">
        <f>大r将兵属性验证!BK309</f>
        <v>77708829461.82666</v>
      </c>
      <c r="P309" s="1">
        <f>大r将兵属性验证!BU309</f>
        <v>284388393789.62775</v>
      </c>
      <c r="R309" s="1">
        <v>303</v>
      </c>
      <c r="S309" s="1">
        <f>超r将兵属性验证!BK309</f>
        <v>95531276867.705414</v>
      </c>
      <c r="T309" s="1">
        <f>超r将兵属性验证!BU309</f>
        <v>566390936793.34937</v>
      </c>
      <c r="X309" s="48">
        <v>303</v>
      </c>
      <c r="Y309" s="1">
        <f t="shared" si="32"/>
        <v>1.7087618481710709</v>
      </c>
      <c r="Z309" s="1">
        <f t="shared" si="33"/>
        <v>1.7087618481710709</v>
      </c>
      <c r="AA309" s="1">
        <f>'[1]资源-钻石'!$U306/'[1]资源-钻石'!$T306</f>
        <v>1.4601524877344509</v>
      </c>
      <c r="AB309" s="1">
        <f>Z309/[18]实力验证!Z309</f>
        <v>1.4369421263549536</v>
      </c>
      <c r="AC309" s="48">
        <v>303</v>
      </c>
      <c r="AD309" s="1">
        <f t="shared" si="34"/>
        <v>2.9732947317912566</v>
      </c>
      <c r="AE309" s="1">
        <f t="shared" si="35"/>
        <v>2.9732947317912566</v>
      </c>
      <c r="AF309" s="1">
        <f>'[1]资源-钻石'!$V306/'[1]资源-钻石'!$T306</f>
        <v>2.560571829004191</v>
      </c>
      <c r="AG309" s="1">
        <f>AE309/[18]实力验证!AE309</f>
        <v>2.0932697922453345</v>
      </c>
      <c r="AH309" s="48">
        <v>303</v>
      </c>
      <c r="AI309" s="1">
        <f t="shared" si="36"/>
        <v>8.2341053502293615</v>
      </c>
      <c r="AJ309" s="1">
        <f t="shared" si="37"/>
        <v>8.2341053502293615</v>
      </c>
      <c r="AK309" s="1">
        <f>'[1]资源-钻石'!$W306/'[1]资源-钻石'!$T306</f>
        <v>7.108446157406819</v>
      </c>
      <c r="AL309" s="1">
        <f>AJ309/[18]实力验证!AJ309</f>
        <v>5.1809175326737273</v>
      </c>
      <c r="AM309" s="48">
        <v>303</v>
      </c>
      <c r="AN309" s="1">
        <f t="shared" si="38"/>
        <v>15.052137633094269</v>
      </c>
      <c r="AO309" s="1">
        <f t="shared" si="39"/>
        <v>15.052137633094269</v>
      </c>
      <c r="AP309" s="1">
        <f>'[1]资源-钻石'!$X306/'[1]资源-钻石'!$T306</f>
        <v>17.220771338382228</v>
      </c>
      <c r="AQ309" s="1">
        <f>AO309/[18]实力验证!AO309</f>
        <v>9.2353968641364794</v>
      </c>
    </row>
    <row r="310" spans="2:43" x14ac:dyDescent="0.15">
      <c r="B310" s="1">
        <v>304</v>
      </c>
      <c r="C310" s="1">
        <f>非r将兵属性验证!BK310</f>
        <v>19456951795.602608</v>
      </c>
      <c r="D310" s="1">
        <f>非r将兵属性验证!BU310</f>
        <v>24712742016.891834</v>
      </c>
      <c r="F310" s="1">
        <v>304</v>
      </c>
      <c r="G310" s="1">
        <f>小r将兵属性验证!BK310</f>
        <v>27322635684.199406</v>
      </c>
      <c r="H310" s="1">
        <f>小r将兵属性验证!BU310</f>
        <v>48183668588.93055</v>
      </c>
      <c r="J310" s="1">
        <v>304</v>
      </c>
      <c r="K310" s="1">
        <f>中r将兵属性验证!BK310</f>
        <v>42536375392.471458</v>
      </c>
      <c r="L310" s="1">
        <f>中r将兵属性验证!BU310</f>
        <v>88930691053.390472</v>
      </c>
      <c r="N310" s="1">
        <v>304</v>
      </c>
      <c r="O310" s="1">
        <f>大r将兵属性验证!BK310</f>
        <v>77829802469.641647</v>
      </c>
      <c r="P310" s="1">
        <f>大r将兵属性验证!BU310</f>
        <v>285732965079.14764</v>
      </c>
      <c r="R310" s="1">
        <v>304</v>
      </c>
      <c r="S310" s="1">
        <f>超r将兵属性验证!BK310</f>
        <v>95578973562.51091</v>
      </c>
      <c r="T310" s="1">
        <f>超r将兵属性验证!BU310</f>
        <v>567889435204.71558</v>
      </c>
      <c r="X310" s="48">
        <v>304</v>
      </c>
      <c r="Y310" s="1">
        <f t="shared" si="32"/>
        <v>1.7094595356187687</v>
      </c>
      <c r="Z310" s="1">
        <f t="shared" si="33"/>
        <v>1.7094595356187687</v>
      </c>
      <c r="AA310" s="1">
        <f>'[1]资源-钻石'!$U307/'[1]资源-钻石'!$T307</f>
        <v>1.4603489074051519</v>
      </c>
      <c r="AB310" s="1">
        <f>Z310/[18]实力验证!Z310</f>
        <v>1.4399082916538899</v>
      </c>
      <c r="AC310" s="48">
        <v>304</v>
      </c>
      <c r="AD310" s="1">
        <f t="shared" si="34"/>
        <v>2.9764088246559988</v>
      </c>
      <c r="AE310" s="1">
        <f t="shared" si="35"/>
        <v>2.9764088246559988</v>
      </c>
      <c r="AF310" s="1">
        <f>'[1]资源-钻石'!$V307/'[1]资源-钻石'!$T307</f>
        <v>2.56130840276932</v>
      </c>
      <c r="AG310" s="1">
        <f>AE310/[18]实力验证!AE310</f>
        <v>2.0995641169707939</v>
      </c>
      <c r="AH310" s="48">
        <v>304</v>
      </c>
      <c r="AI310" s="1">
        <f t="shared" si="36"/>
        <v>8.2310456824119296</v>
      </c>
      <c r="AJ310" s="1">
        <f t="shared" si="37"/>
        <v>8.2310456824119296</v>
      </c>
      <c r="AK310" s="1">
        <f>'[1]资源-钻石'!$W307/'[1]资源-钻石'!$T307</f>
        <v>7.1115970562909814</v>
      </c>
      <c r="AL310" s="1">
        <f>AJ310/[18]实力验证!AJ310</f>
        <v>5.1948677280562991</v>
      </c>
      <c r="AM310" s="48">
        <v>304</v>
      </c>
      <c r="AN310" s="1">
        <f t="shared" si="38"/>
        <v>15.020896716733604</v>
      </c>
      <c r="AO310" s="1">
        <f t="shared" si="39"/>
        <v>15.020896716733604</v>
      </c>
      <c r="AP310" s="1">
        <f>'[1]资源-钻石'!$X307/'[1]资源-钻石'!$T307</f>
        <v>17.229364698975399</v>
      </c>
      <c r="AQ310" s="1">
        <f>AO310/[18]实力验证!AO310</f>
        <v>9.2454342268531793</v>
      </c>
    </row>
    <row r="311" spans="2:43" x14ac:dyDescent="0.15">
      <c r="B311" s="1">
        <v>305</v>
      </c>
      <c r="C311" s="1">
        <f>非r将兵属性验证!BK311</f>
        <v>19529260302.020309</v>
      </c>
      <c r="D311" s="1">
        <f>非r将兵属性验证!BU311</f>
        <v>24834830936.777905</v>
      </c>
      <c r="F311" s="1">
        <v>305</v>
      </c>
      <c r="G311" s="1">
        <f>小r将兵属性验证!BK311</f>
        <v>27419937645.528931</v>
      </c>
      <c r="H311" s="1">
        <f>小r将兵属性验证!BU311</f>
        <v>48449362173.99321</v>
      </c>
      <c r="J311" s="1">
        <v>305</v>
      </c>
      <c r="K311" s="1">
        <f>中r将兵属性验证!BK311</f>
        <v>42686593113.311066</v>
      </c>
      <c r="L311" s="1">
        <f>中r将兵属性验证!BU311</f>
        <v>89496022704.393051</v>
      </c>
      <c r="N311" s="1">
        <v>305</v>
      </c>
      <c r="O311" s="1">
        <f>大r将兵属性验证!BK311</f>
        <v>77950775477.45665</v>
      </c>
      <c r="P311" s="1">
        <f>大r将兵属性验证!BU311</f>
        <v>287077536368.66748</v>
      </c>
      <c r="R311" s="1">
        <v>305</v>
      </c>
      <c r="S311" s="1">
        <f>超r将兵属性验证!BK311</f>
        <v>95626670257.316422</v>
      </c>
      <c r="T311" s="1">
        <f>超r将兵属性验证!BU311</f>
        <v>569387933616.08167</v>
      </c>
      <c r="X311" s="48">
        <v>305</v>
      </c>
      <c r="Y311" s="1">
        <f t="shared" si="32"/>
        <v>1.7101511087230685</v>
      </c>
      <c r="Z311" s="1">
        <f t="shared" si="33"/>
        <v>1.7101511087230685</v>
      </c>
      <c r="AA311" s="1">
        <f>'[1]资源-钻石'!$U308/'[1]资源-钻石'!$T308</f>
        <v>1.4605442576503727</v>
      </c>
      <c r="AB311" s="1">
        <f>Z311/[18]实力验证!Z311</f>
        <v>1.4428636772796815</v>
      </c>
      <c r="AC311" s="48">
        <v>305</v>
      </c>
      <c r="AD311" s="1">
        <f t="shared" si="34"/>
        <v>2.9794956264562229</v>
      </c>
      <c r="AE311" s="1">
        <f t="shared" si="35"/>
        <v>2.9794956264562229</v>
      </c>
      <c r="AF311" s="1">
        <f>'[1]资源-钻石'!$V308/'[1]资源-钻石'!$T308</f>
        <v>2.562040966188897</v>
      </c>
      <c r="AG311" s="1">
        <f>AE311/[18]实力验证!AE311</f>
        <v>2.1058371571988048</v>
      </c>
      <c r="AH311" s="48">
        <v>305</v>
      </c>
      <c r="AI311" s="1">
        <f t="shared" si="36"/>
        <v>8.2280128286926768</v>
      </c>
      <c r="AJ311" s="1">
        <f t="shared" si="37"/>
        <v>8.2280128286926768</v>
      </c>
      <c r="AK311" s="1">
        <f>'[1]资源-钻石'!$W308/'[1]资源-钻石'!$T308</f>
        <v>7.1147307998080613</v>
      </c>
      <c r="AL311" s="1">
        <f>AJ311/[18]实力验证!AJ311</f>
        <v>5.2088172051116137</v>
      </c>
      <c r="AM311" s="48">
        <v>305</v>
      </c>
      <c r="AN311" s="1">
        <f t="shared" si="38"/>
        <v>14.989929587283319</v>
      </c>
      <c r="AO311" s="1">
        <f t="shared" si="39"/>
        <v>14.989929587283319</v>
      </c>
      <c r="AP311" s="1">
        <f>'[1]资源-钻石'!$X308/'[1]资源-钻石'!$T308</f>
        <v>17.237911272203799</v>
      </c>
      <c r="AQ311" s="1">
        <f>AO311/[18]实力验证!AO311</f>
        <v>9.2555143523194143</v>
      </c>
    </row>
    <row r="312" spans="2:43" x14ac:dyDescent="0.15">
      <c r="B312" s="1">
        <v>306</v>
      </c>
      <c r="C312" s="1">
        <f>非r将兵属性验证!BK312</f>
        <v>19601568808.438011</v>
      </c>
      <c r="D312" s="1">
        <f>非r将兵属性验证!BU312</f>
        <v>24956919856.663975</v>
      </c>
      <c r="F312" s="1">
        <v>306</v>
      </c>
      <c r="G312" s="1">
        <f>小r将兵属性验证!BK312</f>
        <v>27517239606.858452</v>
      </c>
      <c r="H312" s="1">
        <f>小r将兵属性验证!BU312</f>
        <v>48715055759.05587</v>
      </c>
      <c r="J312" s="1">
        <v>306</v>
      </c>
      <c r="K312" s="1">
        <f>中r将兵属性验证!BK312</f>
        <v>42836810834.150665</v>
      </c>
      <c r="L312" s="1">
        <f>中r将兵属性验证!BU312</f>
        <v>90061354355.395615</v>
      </c>
      <c r="N312" s="1">
        <v>306</v>
      </c>
      <c r="O312" s="1">
        <f>大r将兵属性验证!BK312</f>
        <v>78071748485.271637</v>
      </c>
      <c r="P312" s="1">
        <f>大r将兵属性验证!BU312</f>
        <v>288422107658.18732</v>
      </c>
      <c r="R312" s="1">
        <v>306</v>
      </c>
      <c r="S312" s="1">
        <f>超r将兵属性验证!BK312</f>
        <v>95674366952.121933</v>
      </c>
      <c r="T312" s="1">
        <f>超r将兵属性验证!BU312</f>
        <v>570886432027.44775</v>
      </c>
      <c r="X312" s="48">
        <v>306</v>
      </c>
      <c r="Y312" s="1">
        <f t="shared" si="32"/>
        <v>1.7108366475099752</v>
      </c>
      <c r="Z312" s="1">
        <f t="shared" si="33"/>
        <v>1.7108366475099752</v>
      </c>
      <c r="AA312" s="1">
        <f>'[1]资源-钻石'!$U309/'[1]资源-钻石'!$T309</f>
        <v>1.460738547180283</v>
      </c>
      <c r="AB312" s="1">
        <f>Z312/[18]实力验证!Z312</f>
        <v>1.4458083522372733</v>
      </c>
      <c r="AC312" s="48">
        <v>306</v>
      </c>
      <c r="AD312" s="1">
        <f t="shared" si="34"/>
        <v>2.9825554943839809</v>
      </c>
      <c r="AE312" s="1">
        <f t="shared" si="35"/>
        <v>2.9825554943839809</v>
      </c>
      <c r="AF312" s="1">
        <f>'[1]资源-钻石'!$V309/'[1]资源-钻石'!$T309</f>
        <v>2.5627695519260616</v>
      </c>
      <c r="AG312" s="1">
        <f>AE312/[18]实力验证!AE312</f>
        <v>2.1120890613240126</v>
      </c>
      <c r="AH312" s="48">
        <v>306</v>
      </c>
      <c r="AI312" s="1">
        <f t="shared" si="36"/>
        <v>8.2250064381222003</v>
      </c>
      <c r="AJ312" s="1">
        <f t="shared" si="37"/>
        <v>8.2250064381222003</v>
      </c>
      <c r="AK312" s="1">
        <f>'[1]资源-钻石'!$W309/'[1]资源-钻石'!$T309</f>
        <v>7.1178475276837077</v>
      </c>
      <c r="AL312" s="1">
        <f>AJ312/[18]实力验证!AJ312</f>
        <v>5.2227659058766021</v>
      </c>
      <c r="AM312" s="48">
        <v>306</v>
      </c>
      <c r="AN312" s="1">
        <f t="shared" si="38"/>
        <v>14.95923266135409</v>
      </c>
      <c r="AO312" s="1">
        <f t="shared" si="39"/>
        <v>14.95923266135409</v>
      </c>
      <c r="AP312" s="1">
        <f>'[1]资源-钻石'!$X309/'[1]资源-钻石'!$T309</f>
        <v>17.246411439137383</v>
      </c>
      <c r="AQ312" s="1">
        <f>AO312/[18]实力验证!AO312</f>
        <v>9.2656366486845236</v>
      </c>
    </row>
    <row r="313" spans="2:43" x14ac:dyDescent="0.15">
      <c r="B313" s="1">
        <v>307</v>
      </c>
      <c r="C313" s="1">
        <f>非r将兵属性验证!BK313</f>
        <v>19673877314.855717</v>
      </c>
      <c r="D313" s="1">
        <f>非r将兵属性验证!BU313</f>
        <v>25079008776.550045</v>
      </c>
      <c r="F313" s="1">
        <v>307</v>
      </c>
      <c r="G313" s="1">
        <f>小r将兵属性验证!BK313</f>
        <v>27614541568.187977</v>
      </c>
      <c r="H313" s="1">
        <f>小r将兵属性验证!BU313</f>
        <v>48980749344.11853</v>
      </c>
      <c r="J313" s="1">
        <v>307</v>
      </c>
      <c r="K313" s="1">
        <f>中r将兵属性验证!BK313</f>
        <v>42987028554.990265</v>
      </c>
      <c r="L313" s="1">
        <f>中r将兵属性验证!BU313</f>
        <v>90626686006.398193</v>
      </c>
      <c r="N313" s="1">
        <v>307</v>
      </c>
      <c r="O313" s="1">
        <f>大r将兵属性验证!BK313</f>
        <v>78192721493.086639</v>
      </c>
      <c r="P313" s="1">
        <f>大r将兵属性验证!BU313</f>
        <v>289766678947.70721</v>
      </c>
      <c r="R313" s="1">
        <v>307</v>
      </c>
      <c r="S313" s="1">
        <f>超r将兵属性验证!BK313</f>
        <v>95722063646.927429</v>
      </c>
      <c r="T313" s="1">
        <f>超r将兵属性验证!BU313</f>
        <v>572384930438.81384</v>
      </c>
      <c r="X313" s="48">
        <v>307</v>
      </c>
      <c r="Y313" s="1">
        <f t="shared" si="32"/>
        <v>1.711516230615028</v>
      </c>
      <c r="Z313" s="1">
        <f t="shared" si="33"/>
        <v>1.711516230615028</v>
      </c>
      <c r="AA313" s="1">
        <f>'[1]资源-钻石'!$U310/'[1]资源-钻石'!$T310</f>
        <v>1.460931784610721</v>
      </c>
      <c r="AB313" s="1">
        <f>Z313/[18]实力验证!Z313</f>
        <v>1.4487423847872498</v>
      </c>
      <c r="AC313" s="48">
        <v>307</v>
      </c>
      <c r="AD313" s="1">
        <f t="shared" si="34"/>
        <v>2.9855887794250506</v>
      </c>
      <c r="AE313" s="1">
        <f t="shared" si="35"/>
        <v>2.9855887794250506</v>
      </c>
      <c r="AF313" s="1">
        <f>'[1]资源-钻石'!$V310/'[1]资源-钻石'!$T310</f>
        <v>2.5634941922902041</v>
      </c>
      <c r="AG313" s="1">
        <f>AE313/[18]实力验证!AE313</f>
        <v>2.1183199758288471</v>
      </c>
      <c r="AH313" s="48">
        <v>307</v>
      </c>
      <c r="AI313" s="1">
        <f t="shared" si="36"/>
        <v>8.2220261658489076</v>
      </c>
      <c r="AJ313" s="1">
        <f t="shared" si="37"/>
        <v>8.2220261658489076</v>
      </c>
      <c r="AK313" s="1">
        <f>'[1]资源-钻石'!$W310/'[1]资源-钻石'!$T310</f>
        <v>7.1209473781303201</v>
      </c>
      <c r="AL313" s="1">
        <f>AJ313/[18]实力验证!AJ313</f>
        <v>5.2367137734450893</v>
      </c>
      <c r="AM313" s="48">
        <v>307</v>
      </c>
      <c r="AN313" s="1">
        <f t="shared" si="38"/>
        <v>14.928802417818655</v>
      </c>
      <c r="AO313" s="1">
        <f t="shared" si="39"/>
        <v>14.928802417818655</v>
      </c>
      <c r="AP313" s="1">
        <f>'[1]资源-钻石'!$X310/'[1]资源-钻石'!$T310</f>
        <v>17.254865576719052</v>
      </c>
      <c r="AQ313" s="1">
        <f>AO313/[18]实力验证!AO313</f>
        <v>9.2758005343919159</v>
      </c>
    </row>
    <row r="314" spans="2:43" x14ac:dyDescent="0.15">
      <c r="B314" s="1">
        <v>308</v>
      </c>
      <c r="C314" s="1">
        <f>非r将兵属性验证!BK314</f>
        <v>19746185821.273418</v>
      </c>
      <c r="D314" s="1">
        <f>非r将兵属性验证!BU314</f>
        <v>25201097696.436119</v>
      </c>
      <c r="F314" s="1">
        <v>308</v>
      </c>
      <c r="G314" s="1">
        <f>小r将兵属性验证!BK314</f>
        <v>27711843529.517502</v>
      </c>
      <c r="H314" s="1">
        <f>小r将兵属性验证!BU314</f>
        <v>49246442929.181198</v>
      </c>
      <c r="J314" s="1">
        <v>308</v>
      </c>
      <c r="K314" s="1">
        <f>中r将兵属性验证!BK314</f>
        <v>43137246275.829872</v>
      </c>
      <c r="L314" s="1">
        <f>中r将兵属性验证!BU314</f>
        <v>91192017657.400757</v>
      </c>
      <c r="N314" s="1">
        <v>308</v>
      </c>
      <c r="O314" s="1">
        <f>大r将兵属性验证!BK314</f>
        <v>78313694500.901627</v>
      </c>
      <c r="P314" s="1">
        <f>大r将兵属性验证!BU314</f>
        <v>291111250237.22705</v>
      </c>
      <c r="R314" s="1">
        <v>308</v>
      </c>
      <c r="S314" s="1">
        <f>超r将兵属性验证!BK314</f>
        <v>95769760341.732941</v>
      </c>
      <c r="T314" s="1">
        <f>超r将兵属性验证!BU314</f>
        <v>573883428850.18005</v>
      </c>
      <c r="X314" s="48">
        <v>308</v>
      </c>
      <c r="Y314" s="1">
        <f t="shared" si="32"/>
        <v>1.712189935313368</v>
      </c>
      <c r="Z314" s="1">
        <f t="shared" si="33"/>
        <v>1.712189935313368</v>
      </c>
      <c r="AA314" s="1">
        <f>'[1]资源-钻石'!$U311/'[1]资源-钻石'!$T311</f>
        <v>1.461123978464465</v>
      </c>
      <c r="AB314" s="1">
        <f>Z314/[18]实力验证!Z314</f>
        <v>1.4516658424583515</v>
      </c>
      <c r="AC314" s="48">
        <v>308</v>
      </c>
      <c r="AD314" s="1">
        <f t="shared" si="34"/>
        <v>2.9885958264931403</v>
      </c>
      <c r="AE314" s="1">
        <f t="shared" si="35"/>
        <v>2.9885958264931403</v>
      </c>
      <c r="AF314" s="1">
        <f>'[1]资源-钻石'!$V311/'[1]资源-钻石'!$T311</f>
        <v>2.5642149192417438</v>
      </c>
      <c r="AG314" s="1">
        <f>AE314/[18]实力验证!AE314</f>
        <v>2.1245300453206148</v>
      </c>
      <c r="AH314" s="48">
        <v>308</v>
      </c>
      <c r="AI314" s="1">
        <f t="shared" si="36"/>
        <v>8.21907167298715</v>
      </c>
      <c r="AJ314" s="1">
        <f t="shared" si="37"/>
        <v>8.21907167298715</v>
      </c>
      <c r="AK314" s="1">
        <f>'[1]资源-钻石'!$W311/'[1]资源-钻石'!$T311</f>
        <v>7.1240304878674596</v>
      </c>
      <c r="AL314" s="1">
        <f>AJ314/[18]实力验证!AJ314</f>
        <v>5.2506607519448956</v>
      </c>
      <c r="AM314" s="48">
        <v>308</v>
      </c>
      <c r="AN314" s="1">
        <f t="shared" si="38"/>
        <v>14.898635396465396</v>
      </c>
      <c r="AO314" s="1">
        <f t="shared" si="39"/>
        <v>14.898635396465396</v>
      </c>
      <c r="AP314" s="1">
        <f>'[1]资源-钻石'!$X311/'[1]资源-钻石'!$T311</f>
        <v>17.26327405782034</v>
      </c>
      <c r="AQ314" s="1">
        <f>AO314/[18]实力验证!AO314</f>
        <v>9.2860054379564527</v>
      </c>
    </row>
    <row r="315" spans="2:43" x14ac:dyDescent="0.15">
      <c r="B315" s="1">
        <v>309</v>
      </c>
      <c r="C315" s="1">
        <f>非r将兵属性验证!BK315</f>
        <v>19818494327.69112</v>
      </c>
      <c r="D315" s="1">
        <f>非r将兵属性验证!BU315</f>
        <v>25323186616.322189</v>
      </c>
      <c r="F315" s="1">
        <v>309</v>
      </c>
      <c r="G315" s="1">
        <f>小r将兵属性验证!BK315</f>
        <v>27809145490.847027</v>
      </c>
      <c r="H315" s="1">
        <f>小r将兵属性验证!BU315</f>
        <v>49512136514.243858</v>
      </c>
      <c r="J315" s="1">
        <v>309</v>
      </c>
      <c r="K315" s="1">
        <f>中r将兵属性验证!BK315</f>
        <v>43287463996.669472</v>
      </c>
      <c r="L315" s="1">
        <f>中r将兵属性验证!BU315</f>
        <v>91757349308.40332</v>
      </c>
      <c r="N315" s="1">
        <v>309</v>
      </c>
      <c r="O315" s="1">
        <f>大r将兵属性验证!BK315</f>
        <v>78434667508.716629</v>
      </c>
      <c r="P315" s="1">
        <f>大r将兵属性验证!BU315</f>
        <v>292455821526.74689</v>
      </c>
      <c r="R315" s="1">
        <v>309</v>
      </c>
      <c r="S315" s="1">
        <f>超r将兵属性验证!BK315</f>
        <v>95817457036.538452</v>
      </c>
      <c r="T315" s="1">
        <f>超r将兵属性验证!BU315</f>
        <v>575381927261.54614</v>
      </c>
      <c r="X315" s="48">
        <v>309</v>
      </c>
      <c r="Y315" s="1">
        <f t="shared" si="32"/>
        <v>1.71285783754903</v>
      </c>
      <c r="Z315" s="1">
        <f t="shared" si="33"/>
        <v>1.71285783754903</v>
      </c>
      <c r="AA315" s="1">
        <f>'[1]资源-钻石'!$U312/'[1]资源-钻石'!$T312</f>
        <v>1.461315137172486</v>
      </c>
      <c r="AB315" s="1">
        <f>Z315/[18]实力验证!Z315</f>
        <v>1.4545787920597042</v>
      </c>
      <c r="AC315" s="48">
        <v>309</v>
      </c>
      <c r="AD315" s="1">
        <f t="shared" si="34"/>
        <v>2.9915769745606346</v>
      </c>
      <c r="AE315" s="1">
        <f t="shared" si="35"/>
        <v>2.9915769745606346</v>
      </c>
      <c r="AF315" s="1">
        <f>'[1]资源-钻石'!$V312/'[1]资源-钻石'!$T312</f>
        <v>2.5649317643968224</v>
      </c>
      <c r="AG315" s="1">
        <f>AE315/[18]实力验证!AE315</f>
        <v>2.1307194125676681</v>
      </c>
      <c r="AH315" s="48">
        <v>309</v>
      </c>
      <c r="AI315" s="1">
        <f t="shared" si="36"/>
        <v>8.2161426264887698</v>
      </c>
      <c r="AJ315" s="1">
        <f t="shared" si="37"/>
        <v>8.2161426264887698</v>
      </c>
      <c r="AK315" s="1">
        <f>'[1]资源-钻石'!$W312/'[1]资源-钻石'!$T312</f>
        <v>7.127096992141964</v>
      </c>
      <c r="AL315" s="1">
        <f>AJ315/[18]实力验证!AJ315</f>
        <v>5.2646067865155226</v>
      </c>
      <c r="AM315" s="48">
        <v>309</v>
      </c>
      <c r="AN315" s="1">
        <f t="shared" si="38"/>
        <v>14.868728196686684</v>
      </c>
      <c r="AO315" s="1">
        <f t="shared" si="39"/>
        <v>14.868728196686684</v>
      </c>
      <c r="AP315" s="1">
        <f>'[1]资源-钻石'!$X312/'[1]资源-钻石'!$T312</f>
        <v>17.271637251296262</v>
      </c>
      <c r="AQ315" s="1">
        <f>AO315/[18]实力验证!AO315</f>
        <v>9.296250797747577</v>
      </c>
    </row>
    <row r="316" spans="2:43" x14ac:dyDescent="0.15">
      <c r="B316" s="1">
        <v>310</v>
      </c>
      <c r="C316" s="1">
        <f>非r将兵属性验证!BK316</f>
        <v>19890802834.108826</v>
      </c>
      <c r="D316" s="1">
        <f>非r将兵属性验证!BU316</f>
        <v>25445275536.20826</v>
      </c>
      <c r="F316" s="1">
        <v>310</v>
      </c>
      <c r="G316" s="1">
        <f>小r将兵属性验证!BK316</f>
        <v>27906447452.176552</v>
      </c>
      <c r="H316" s="1">
        <f>小r将兵属性验证!BU316</f>
        <v>49777830099.306519</v>
      </c>
      <c r="J316" s="1">
        <v>310</v>
      </c>
      <c r="K316" s="1">
        <f>中r将兵属性验证!BK316</f>
        <v>43437681717.509071</v>
      </c>
      <c r="L316" s="1">
        <f>中r将兵属性验证!BU316</f>
        <v>92322680959.405899</v>
      </c>
      <c r="N316" s="1">
        <v>310</v>
      </c>
      <c r="O316" s="1">
        <f>大r将兵属性验证!BK316</f>
        <v>78555640516.531616</v>
      </c>
      <c r="P316" s="1">
        <f>大r将兵属性验证!BU316</f>
        <v>293800392816.26678</v>
      </c>
      <c r="R316" s="1">
        <v>310</v>
      </c>
      <c r="S316" s="1">
        <f>超r将兵属性验证!BK316</f>
        <v>95865153731.343948</v>
      </c>
      <c r="T316" s="1">
        <f>超r将兵属性验证!BU316</f>
        <v>576880425672.91223</v>
      </c>
      <c r="X316" s="48">
        <v>310</v>
      </c>
      <c r="Y316" s="1">
        <f t="shared" si="32"/>
        <v>1.7135200119634815</v>
      </c>
      <c r="Z316" s="1">
        <f t="shared" si="33"/>
        <v>1.7135200119634815</v>
      </c>
      <c r="AA316" s="1">
        <f>'[1]资源-钻石'!$U313/'[1]资源-钻石'!$T313</f>
        <v>1.4615052690751822</v>
      </c>
      <c r="AB316" s="1">
        <f>Z316/[18]实力验证!Z316</f>
        <v>1.4574812996927662</v>
      </c>
      <c r="AC316" s="48">
        <v>310</v>
      </c>
      <c r="AD316" s="1">
        <f t="shared" si="34"/>
        <v>2.9945325567859755</v>
      </c>
      <c r="AE316" s="1">
        <f t="shared" si="35"/>
        <v>2.9945325567859755</v>
      </c>
      <c r="AF316" s="1">
        <f>'[1]资源-钻石'!$V313/'[1]资源-钻石'!$T313</f>
        <v>2.565644759031934</v>
      </c>
      <c r="AG316" s="1">
        <f>AE316/[18]实力验证!AE316</f>
        <v>2.1368882185346822</v>
      </c>
      <c r="AH316" s="48">
        <v>310</v>
      </c>
      <c r="AI316" s="1">
        <f t="shared" si="36"/>
        <v>8.2132386990179391</v>
      </c>
      <c r="AJ316" s="1">
        <f t="shared" si="37"/>
        <v>8.2132386990179391</v>
      </c>
      <c r="AK316" s="1">
        <f>'[1]资源-钻石'!$W313/'[1]资源-钻石'!$T313</f>
        <v>7.1301470247477186</v>
      </c>
      <c r="AL316" s="1">
        <f>AJ316/[18]实力验证!AJ316</f>
        <v>5.2785518232864268</v>
      </c>
      <c r="AM316" s="48">
        <v>310</v>
      </c>
      <c r="AN316" s="1">
        <f t="shared" si="38"/>
        <v>14.839077476201014</v>
      </c>
      <c r="AO316" s="1">
        <f t="shared" si="39"/>
        <v>14.839077476201014</v>
      </c>
      <c r="AP316" s="1">
        <f>'[1]资源-钻石'!$X313/'[1]资源-钻石'!$T313</f>
        <v>17.279955522039227</v>
      </c>
      <c r="AQ316" s="1">
        <f>AO316/[18]实力验证!AO316</f>
        <v>9.3065360617780346</v>
      </c>
    </row>
    <row r="317" spans="2:43" x14ac:dyDescent="0.15">
      <c r="B317" s="1">
        <v>311</v>
      </c>
      <c r="C317" s="1">
        <f>非r将兵属性验证!BK317</f>
        <v>19963111340.526527</v>
      </c>
      <c r="D317" s="1">
        <f>非r将兵属性验证!BU317</f>
        <v>25567364456.094334</v>
      </c>
      <c r="F317" s="1">
        <v>311</v>
      </c>
      <c r="G317" s="1">
        <f>小r将兵属性验证!BK317</f>
        <v>28003749413.506077</v>
      </c>
      <c r="H317" s="1">
        <f>小r将兵属性验证!BU317</f>
        <v>50043523684.369179</v>
      </c>
      <c r="J317" s="1">
        <v>311</v>
      </c>
      <c r="K317" s="1">
        <f>中r将兵属性验证!BK317</f>
        <v>43587899438.348671</v>
      </c>
      <c r="L317" s="1">
        <f>中r将兵属性验证!BU317</f>
        <v>92888012610.408463</v>
      </c>
      <c r="N317" s="1">
        <v>311</v>
      </c>
      <c r="O317" s="1">
        <f>大r将兵属性验证!BK317</f>
        <v>78676613524.346619</v>
      </c>
      <c r="P317" s="1">
        <f>大r将兵属性验证!BU317</f>
        <v>295144964105.78662</v>
      </c>
      <c r="R317" s="1">
        <v>311</v>
      </c>
      <c r="S317" s="1">
        <f>超r将兵属性验证!BK317</f>
        <v>95912850426.14946</v>
      </c>
      <c r="T317" s="1">
        <f>超r将兵属性验证!BU317</f>
        <v>578378924084.27832</v>
      </c>
      <c r="X317" s="48">
        <v>311</v>
      </c>
      <c r="Y317" s="1">
        <f t="shared" si="32"/>
        <v>1.7141765319234308</v>
      </c>
      <c r="Z317" s="1">
        <f t="shared" si="33"/>
        <v>1.7141765319234308</v>
      </c>
      <c r="AA317" s="1">
        <f>'[1]资源-钻石'!$U314/'[1]资源-钻石'!$T314</f>
        <v>1.4616943824235913</v>
      </c>
      <c r="AB317" s="1">
        <f>Z317/[18]实力验证!Z317</f>
        <v>1.4603734307630043</v>
      </c>
      <c r="AC317" s="48">
        <v>311</v>
      </c>
      <c r="AD317" s="1">
        <f t="shared" si="34"/>
        <v>2.9974629006377742</v>
      </c>
      <c r="AE317" s="1">
        <f t="shared" si="35"/>
        <v>2.9974629006377742</v>
      </c>
      <c r="AF317" s="1">
        <f>'[1]资源-钻石'!$V314/'[1]资源-钻石'!$T314</f>
        <v>2.5663539340884678</v>
      </c>
      <c r="AG317" s="1">
        <f>AE317/[18]实力验证!AE317</f>
        <v>2.1430366024170473</v>
      </c>
      <c r="AH317" s="48">
        <v>311</v>
      </c>
      <c r="AI317" s="1">
        <f t="shared" si="36"/>
        <v>8.2103595688292188</v>
      </c>
      <c r="AJ317" s="1">
        <f t="shared" si="37"/>
        <v>8.2103595688292188</v>
      </c>
      <c r="AK317" s="1">
        <f>'[1]资源-钻石'!$W314/'[1]资源-钻石'!$T314</f>
        <v>7.1331807180451143</v>
      </c>
      <c r="AL317" s="1">
        <f>AJ317/[18]实力验证!AJ317</f>
        <v>5.2924958093558265</v>
      </c>
      <c r="AM317" s="48">
        <v>311</v>
      </c>
      <c r="AN317" s="1">
        <f t="shared" si="38"/>
        <v>14.809679949807853</v>
      </c>
      <c r="AO317" s="1">
        <f t="shared" si="39"/>
        <v>14.809679949807853</v>
      </c>
      <c r="AP317" s="1">
        <f>'[1]资源-钻石'!$X314/'[1]资源-钻石'!$T314</f>
        <v>17.288229231032126</v>
      </c>
      <c r="AQ317" s="1">
        <f>AO317/[18]实力验证!AO317</f>
        <v>9.3168606874980178</v>
      </c>
    </row>
    <row r="318" spans="2:43" x14ac:dyDescent="0.15">
      <c r="B318" s="1">
        <v>312</v>
      </c>
      <c r="C318" s="1">
        <f>非r将兵属性验证!BK318</f>
        <v>20035419846.944229</v>
      </c>
      <c r="D318" s="1">
        <f>非r将兵属性验证!BU318</f>
        <v>25689453375.980404</v>
      </c>
      <c r="F318" s="1">
        <v>312</v>
      </c>
      <c r="G318" s="1">
        <f>小r将兵属性验证!BK318</f>
        <v>28101172446.215328</v>
      </c>
      <c r="H318" s="1">
        <f>小r将兵属性验证!BU318</f>
        <v>50316307857.14872</v>
      </c>
      <c r="J318" s="1">
        <v>312</v>
      </c>
      <c r="K318" s="1">
        <f>中r将兵属性验证!BK318</f>
        <v>43738117159.188278</v>
      </c>
      <c r="L318" s="1">
        <f>中r将兵属性验证!BU318</f>
        <v>93453344261.411041</v>
      </c>
      <c r="N318" s="1">
        <v>312</v>
      </c>
      <c r="O318" s="1">
        <f>大r将兵属性验证!BK318</f>
        <v>78793786852.673523</v>
      </c>
      <c r="P318" s="1">
        <f>大r将兵属性验证!BU318</f>
        <v>296507556431.59033</v>
      </c>
      <c r="R318" s="1">
        <v>312</v>
      </c>
      <c r="S318" s="1">
        <f>超r将兵属性验证!BK318</f>
        <v>95960547120.954956</v>
      </c>
      <c r="T318" s="1">
        <f>超r将兵属性验证!BU318</f>
        <v>579877422495.64453</v>
      </c>
      <c r="X318" s="15">
        <v>312</v>
      </c>
      <c r="Y318" s="1">
        <f t="shared" si="32"/>
        <v>1.7149851880627769</v>
      </c>
      <c r="Z318" s="1">
        <f t="shared" si="33"/>
        <v>1.7149851880627769</v>
      </c>
      <c r="AA318" s="1">
        <f>'[1]资源-钻石'!$U315/'[1]资源-钻石'!$T315</f>
        <v>1.4618824853805836</v>
      </c>
      <c r="AB318" s="1">
        <f>Z318/[18]实力验证!Z318</f>
        <v>1.46343544696407</v>
      </c>
      <c r="AC318" s="15">
        <v>312</v>
      </c>
      <c r="AD318" s="1">
        <f t="shared" si="34"/>
        <v>3.0003683280157674</v>
      </c>
      <c r="AE318" s="1">
        <f t="shared" si="35"/>
        <v>3.0003683280157674</v>
      </c>
      <c r="AF318" s="1">
        <f>'[1]资源-钻石'!$V315/'[1]资源-钻石'!$T315</f>
        <v>2.5670593201771892</v>
      </c>
      <c r="AG318" s="1">
        <f>AE318/[18]实力验证!AE318</f>
        <v>2.1491647016744291</v>
      </c>
      <c r="AH318" s="15">
        <v>312</v>
      </c>
      <c r="AI318" s="1">
        <f t="shared" si="36"/>
        <v>8.2078159397958181</v>
      </c>
      <c r="AJ318" s="1">
        <f t="shared" si="37"/>
        <v>8.2078159397958181</v>
      </c>
      <c r="AK318" s="1">
        <f>'[1]资源-钻石'!$W315/'[1]资源-钻石'!$T315</f>
        <v>7.1361982029801991</v>
      </c>
      <c r="AL318" s="1">
        <f>AJ318/[18]实力验证!AJ318</f>
        <v>5.306639778161915</v>
      </c>
      <c r="AM318" s="15">
        <v>312</v>
      </c>
      <c r="AN318" s="1">
        <f t="shared" si="38"/>
        <v>14.780532388174258</v>
      </c>
      <c r="AO318" s="1">
        <f t="shared" si="39"/>
        <v>14.780532388174258</v>
      </c>
      <c r="AP318" s="1">
        <f>'[1]资源-钻石'!$X315/'[1]资源-钻石'!$T315</f>
        <v>17.296458735400538</v>
      </c>
      <c r="AQ318" s="1">
        <f>AO318/[18]实力验证!AO318</f>
        <v>9.3272241415945327</v>
      </c>
    </row>
    <row r="319" spans="2:43" x14ac:dyDescent="0.15">
      <c r="B319" s="1">
        <v>313</v>
      </c>
      <c r="C319" s="1">
        <f>非r将兵属性验证!BK319</f>
        <v>20107728353.361935</v>
      </c>
      <c r="D319" s="1">
        <f>非r将兵属性验证!BU319</f>
        <v>25811542295.866474</v>
      </c>
      <c r="F319" s="1">
        <v>313</v>
      </c>
      <c r="G319" s="1">
        <f>小r将兵属性验证!BK319</f>
        <v>28198908027.792957</v>
      </c>
      <c r="H319" s="1">
        <f>小r将兵属性验证!BU319</f>
        <v>50607396563.766388</v>
      </c>
      <c r="J319" s="1">
        <v>313</v>
      </c>
      <c r="K319" s="1">
        <f>中r将兵属性验证!BK319</f>
        <v>43889504795.632149</v>
      </c>
      <c r="L319" s="1">
        <f>中r将兵属性验证!BU319</f>
        <v>94026857471.901184</v>
      </c>
      <c r="N319" s="1">
        <v>313</v>
      </c>
      <c r="O319" s="1">
        <f>大r将兵属性验证!BK319</f>
        <v>78906739596.144653</v>
      </c>
      <c r="P319" s="1">
        <f>大r将兵属性验证!BU319</f>
        <v>297890166054.39606</v>
      </c>
      <c r="R319" s="1">
        <v>313</v>
      </c>
      <c r="S319" s="1">
        <f>超r将兵属性验证!BK319</f>
        <v>96008243815.760468</v>
      </c>
      <c r="T319" s="1">
        <f>超r将兵属性验证!BU319</f>
        <v>581375920907.01062</v>
      </c>
      <c r="X319" s="15">
        <v>313</v>
      </c>
      <c r="Y319" s="1">
        <f t="shared" si="32"/>
        <v>1.7161924280886534</v>
      </c>
      <c r="Z319" s="1">
        <f t="shared" si="33"/>
        <v>1.7161924280886534</v>
      </c>
      <c r="AA319" s="1">
        <f>'[1]资源-钻石'!$U316/'[1]资源-钻石'!$T316</f>
        <v>1.4620695860220372</v>
      </c>
      <c r="AB319" s="1">
        <f>Z319/[18]实力验证!Z319</f>
        <v>1.466932210312248</v>
      </c>
      <c r="AC319" s="15">
        <v>313</v>
      </c>
      <c r="AD319" s="1">
        <f t="shared" si="34"/>
        <v>3.0034528057089416</v>
      </c>
      <c r="AE319" s="1">
        <f t="shared" si="35"/>
        <v>3.0034528057089416</v>
      </c>
      <c r="AF319" s="1">
        <f>'[1]资源-钻石'!$V316/'[1]资源-钻石'!$T316</f>
        <v>2.5677609475826397</v>
      </c>
      <c r="AG319" s="1">
        <f>AE319/[18]实力验证!AE319</f>
        <v>2.1554188011128179</v>
      </c>
      <c r="AH319" s="15">
        <v>313</v>
      </c>
      <c r="AI319" s="1">
        <f t="shared" si="36"/>
        <v>8.2056378579887586</v>
      </c>
      <c r="AJ319" s="1">
        <f t="shared" si="37"/>
        <v>8.2056378579887586</v>
      </c>
      <c r="AK319" s="1">
        <f>'[1]资源-钻石'!$W316/'[1]资源-钻石'!$T316</f>
        <v>7.1391996091035157</v>
      </c>
      <c r="AL319" s="1">
        <f>AJ319/[18]实力验证!AJ319</f>
        <v>5.3210051574973525</v>
      </c>
      <c r="AM319" s="15">
        <v>313</v>
      </c>
      <c r="AN319" s="1">
        <f t="shared" si="38"/>
        <v>14.751631616652286</v>
      </c>
      <c r="AO319" s="1">
        <f t="shared" si="39"/>
        <v>14.751631616652286</v>
      </c>
      <c r="AP319" s="1">
        <f>'[1]资源-钻石'!$X316/'[1]资源-钻石'!$T316</f>
        <v>17.30464438846413</v>
      </c>
      <c r="AQ319" s="1">
        <f>AO319/[18]实力验证!AO319</f>
        <v>9.3376258997958779</v>
      </c>
    </row>
    <row r="320" spans="2:43" x14ac:dyDescent="0.15">
      <c r="B320" s="1">
        <v>314</v>
      </c>
      <c r="C320" s="1">
        <f>非r将兵属性验证!BK320</f>
        <v>20180036859.779636</v>
      </c>
      <c r="D320" s="1">
        <f>非r将兵属性验证!BU320</f>
        <v>25933631215.752548</v>
      </c>
      <c r="F320" s="1">
        <v>314</v>
      </c>
      <c r="G320" s="1">
        <f>小r将兵属性验证!BK320</f>
        <v>28296643609.370586</v>
      </c>
      <c r="H320" s="1">
        <f>小r将兵属性验证!BU320</f>
        <v>50898485270.384056</v>
      </c>
      <c r="J320" s="1">
        <v>314</v>
      </c>
      <c r="K320" s="1">
        <f>中r将兵属性验证!BK320</f>
        <v>44052211032.071617</v>
      </c>
      <c r="L320" s="1">
        <f>中r将兵属性验证!BU320</f>
        <v>94679524938.34137</v>
      </c>
      <c r="N320" s="1">
        <v>314</v>
      </c>
      <c r="O320" s="1">
        <f>大r将兵属性验证!BK320</f>
        <v>79019692339.615768</v>
      </c>
      <c r="P320" s="1">
        <f>大r将兵属性验证!BU320</f>
        <v>299272775677.20178</v>
      </c>
      <c r="R320" s="1">
        <v>314</v>
      </c>
      <c r="S320" s="1">
        <f>超r将兵属性验证!BK320</f>
        <v>96055933253.273834</v>
      </c>
      <c r="T320" s="1">
        <f>超r将兵属性验证!BU320</f>
        <v>582869509300.60278</v>
      </c>
      <c r="X320" s="15">
        <v>314</v>
      </c>
      <c r="Y320" s="1">
        <f t="shared" si="32"/>
        <v>1.7173894895985387</v>
      </c>
      <c r="Z320" s="1">
        <f t="shared" si="33"/>
        <v>1.7173894895985387</v>
      </c>
      <c r="AA320" s="1">
        <f>'[1]资源-钻石'!$U317/'[1]资源-钻石'!$T317</f>
        <v>1.462255692337993</v>
      </c>
      <c r="AB320" s="1">
        <f>Z320/[18]实力验证!Z320</f>
        <v>1.4704164819613075</v>
      </c>
      <c r="AC320" s="15">
        <v>314</v>
      </c>
      <c r="AD320" s="1">
        <f t="shared" si="34"/>
        <v>3.0084732306086877</v>
      </c>
      <c r="AE320" s="1">
        <f t="shared" si="35"/>
        <v>3.0084732306086877</v>
      </c>
      <c r="AF320" s="1">
        <f>'[1]资源-钻石'!$V317/'[1]资源-钻石'!$T317</f>
        <v>2.5684588462674744</v>
      </c>
      <c r="AG320" s="1">
        <f>AE320/[18]实力验证!AE320</f>
        <v>2.1630628234691121</v>
      </c>
      <c r="AH320" s="15">
        <v>314</v>
      </c>
      <c r="AI320" s="1">
        <f t="shared" si="36"/>
        <v>8.2034781400861672</v>
      </c>
      <c r="AJ320" s="1">
        <f t="shared" si="37"/>
        <v>8.2034781400861672</v>
      </c>
      <c r="AK320" s="1">
        <f>'[1]资源-钻石'!$W317/'[1]资源-钻石'!$T317</f>
        <v>7.1421850645886416</v>
      </c>
      <c r="AL320" s="1">
        <f>AJ320/[18]实力验证!AJ320</f>
        <v>5.3353682626571999</v>
      </c>
      <c r="AM320" s="15">
        <v>314</v>
      </c>
      <c r="AN320" s="1">
        <f t="shared" si="38"/>
        <v>14.722867880339214</v>
      </c>
      <c r="AO320" s="1">
        <f t="shared" si="39"/>
        <v>14.722867880339214</v>
      </c>
      <c r="AP320" s="1">
        <f>'[1]资源-钻石'!$X317/'[1]资源-钻石'!$T317</f>
        <v>17.312786539787201</v>
      </c>
      <c r="AQ320" s="1">
        <f>AO320/[18]实力验证!AO320</f>
        <v>9.3479977416381637</v>
      </c>
    </row>
    <row r="321" spans="2:43" x14ac:dyDescent="0.15">
      <c r="B321" s="1">
        <v>315</v>
      </c>
      <c r="C321" s="1">
        <f>非r将兵属性验证!BK321</f>
        <v>20253143689.272621</v>
      </c>
      <c r="D321" s="1">
        <f>非r将兵属性验证!BU321</f>
        <v>26054222014.211941</v>
      </c>
      <c r="F321" s="1">
        <v>315</v>
      </c>
      <c r="G321" s="1">
        <f>小r将兵属性验证!BK321</f>
        <v>28394379190.948215</v>
      </c>
      <c r="H321" s="1">
        <f>小r将兵属性验证!BU321</f>
        <v>51189573977.001724</v>
      </c>
      <c r="J321" s="1">
        <v>315</v>
      </c>
      <c r="K321" s="1">
        <f>中r将兵属性验证!BK321</f>
        <v>44214917268.511093</v>
      </c>
      <c r="L321" s="1">
        <f>中r将兵属性验证!BU321</f>
        <v>95332192404.781555</v>
      </c>
      <c r="N321" s="1">
        <v>315</v>
      </c>
      <c r="O321" s="1">
        <f>大r将兵属性验证!BK321</f>
        <v>79132645083.086884</v>
      </c>
      <c r="P321" s="1">
        <f>大r将兵属性验证!BU321</f>
        <v>300655385300.00757</v>
      </c>
      <c r="R321" s="1">
        <v>315</v>
      </c>
      <c r="S321" s="1">
        <f>超r将兵属性验证!BK321</f>
        <v>96103613406.623505</v>
      </c>
      <c r="T321" s="1">
        <f>超r将兵属性验证!BU321</f>
        <v>584356816369.43896</v>
      </c>
      <c r="X321" s="15">
        <v>315</v>
      </c>
      <c r="Y321" s="1">
        <f t="shared" si="32"/>
        <v>1.7186024719596902</v>
      </c>
      <c r="Z321" s="1">
        <f t="shared" si="33"/>
        <v>1.7186024719596902</v>
      </c>
      <c r="AA321" s="1">
        <f>'[1]资源-钻石'!$U318/'[1]资源-钻石'!$T318</f>
        <v>1.4624408122337933</v>
      </c>
      <c r="AB321" s="1">
        <f>Z321/[18]实力验证!Z321</f>
        <v>1.4738712411627433</v>
      </c>
      <c r="AC321" s="15">
        <v>315</v>
      </c>
      <c r="AD321" s="1">
        <f t="shared" si="34"/>
        <v>3.0134970442249096</v>
      </c>
      <c r="AE321" s="1">
        <f t="shared" si="35"/>
        <v>3.0134970442249096</v>
      </c>
      <c r="AF321" s="1">
        <f>'[1]资源-钻石'!$V318/'[1]资源-钻石'!$T318</f>
        <v>2.5691530458767251</v>
      </c>
      <c r="AG321" s="1">
        <f>AE321/[18]实力验证!AE321</f>
        <v>2.170654485049861</v>
      </c>
      <c r="AH321" s="15">
        <v>315</v>
      </c>
      <c r="AI321" s="1">
        <f t="shared" si="36"/>
        <v>8.201460493670794</v>
      </c>
      <c r="AJ321" s="1">
        <f t="shared" si="37"/>
        <v>8.201460493670794</v>
      </c>
      <c r="AK321" s="1">
        <f>'[1]资源-钻石'!$W318/'[1]资源-钻石'!$T318</f>
        <v>7.1451546962504375</v>
      </c>
      <c r="AL321" s="1">
        <f>AJ321/[18]实力验证!AJ321</f>
        <v>5.3496669758490665</v>
      </c>
      <c r="AM321" s="15">
        <v>315</v>
      </c>
      <c r="AN321" s="1">
        <f t="shared" si="38"/>
        <v>14.694431856331203</v>
      </c>
      <c r="AO321" s="1">
        <f t="shared" si="39"/>
        <v>14.694431856331203</v>
      </c>
      <c r="AP321" s="1">
        <f>'[1]资源-钻石'!$X318/'[1]资源-钻石'!$T318</f>
        <v>17.320885535228459</v>
      </c>
      <c r="AQ321" s="1">
        <f>AO321/[18]实力验证!AO321</f>
        <v>9.3582119092519864</v>
      </c>
    </row>
    <row r="322" spans="2:43" x14ac:dyDescent="0.15">
      <c r="B322" s="1">
        <v>316</v>
      </c>
      <c r="C322" s="1">
        <f>非r将兵属性验证!BK322</f>
        <v>20326417484.613289</v>
      </c>
      <c r="D322" s="1">
        <f>非r将兵属性验证!BU322</f>
        <v>26174499486.999462</v>
      </c>
      <c r="F322" s="1">
        <v>316</v>
      </c>
      <c r="G322" s="1">
        <f>小r将兵属性验证!BK322</f>
        <v>28492114772.525845</v>
      </c>
      <c r="H322" s="1">
        <f>小r将兵属性验证!BU322</f>
        <v>51480662683.619392</v>
      </c>
      <c r="J322" s="1">
        <v>316</v>
      </c>
      <c r="K322" s="1">
        <f>中r将兵属性验证!BK322</f>
        <v>44377623504.950569</v>
      </c>
      <c r="L322" s="1">
        <f>中r将兵属性验证!BU322</f>
        <v>95984859871.221741</v>
      </c>
      <c r="N322" s="1">
        <v>316</v>
      </c>
      <c r="O322" s="1">
        <f>大r将兵属性验证!BK322</f>
        <v>79245597826.557999</v>
      </c>
      <c r="P322" s="1">
        <f>大r将兵属性验证!BU322</f>
        <v>302037994922.81329</v>
      </c>
      <c r="R322" s="1">
        <v>316</v>
      </c>
      <c r="S322" s="1">
        <f>超r将兵属性验证!BK322</f>
        <v>96151293559.97316</v>
      </c>
      <c r="T322" s="1">
        <f>超r将兵属性验证!BU322</f>
        <v>585844123438.27527</v>
      </c>
      <c r="X322" s="48">
        <v>316</v>
      </c>
      <c r="Y322" s="1">
        <f t="shared" si="32"/>
        <v>1.7198107621182166</v>
      </c>
      <c r="Z322" s="1">
        <f t="shared" si="33"/>
        <v>1.7198107621182166</v>
      </c>
      <c r="AA322" s="1">
        <f>'[1]资源-钻石'!$U319/'[1]资源-钻石'!$T319</f>
        <v>1.4626249535311999</v>
      </c>
      <c r="AB322" s="1">
        <f>Z322/[18]实力验证!Z322</f>
        <v>1.4773100728493256</v>
      </c>
      <c r="AC322" s="48">
        <v>316</v>
      </c>
      <c r="AD322" s="1">
        <f t="shared" si="34"/>
        <v>3.0184885055462218</v>
      </c>
      <c r="AE322" s="1">
        <f t="shared" si="35"/>
        <v>3.0184885055462218</v>
      </c>
      <c r="AF322" s="1">
        <f>'[1]资源-钻石'!$V319/'[1]资源-钻石'!$T319</f>
        <v>2.5698435757420004</v>
      </c>
      <c r="AG322" s="1">
        <f>AE322/[18]实力验证!AE322</f>
        <v>2.1782138089362295</v>
      </c>
      <c r="AH322" s="48">
        <v>316</v>
      </c>
      <c r="AI322" s="1">
        <f t="shared" si="36"/>
        <v>8.1994854635260666</v>
      </c>
      <c r="AJ322" s="1">
        <f t="shared" si="37"/>
        <v>8.1994854635260666</v>
      </c>
      <c r="AK322" s="1">
        <f>'[1]资源-钻石'!$W319/'[1]资源-钻石'!$T319</f>
        <v>7.1481086295630014</v>
      </c>
      <c r="AL322" s="1">
        <f>AJ322/[18]实力验证!AJ322</f>
        <v>5.3639502258435732</v>
      </c>
      <c r="AM322" s="48">
        <v>316</v>
      </c>
      <c r="AN322" s="1">
        <f t="shared" si="38"/>
        <v>14.666278891114851</v>
      </c>
      <c r="AO322" s="1">
        <f t="shared" si="39"/>
        <v>14.666278891114851</v>
      </c>
      <c r="AP322" s="1">
        <f>'[1]资源-钻石'!$X319/'[1]资源-钻石'!$T319</f>
        <v>17.328941716990002</v>
      </c>
      <c r="AQ322" s="1">
        <f>AO322/[18]实力验证!AO322</f>
        <v>9.3684406480106546</v>
      </c>
    </row>
    <row r="323" spans="2:43" x14ac:dyDescent="0.15">
      <c r="B323" s="1">
        <v>317</v>
      </c>
      <c r="C323" s="1">
        <f>非r将兵属性验证!BK323</f>
        <v>20399691279.953957</v>
      </c>
      <c r="D323" s="1">
        <f>非r将兵属性验证!BU323</f>
        <v>26294776959.786987</v>
      </c>
      <c r="F323" s="1">
        <v>317</v>
      </c>
      <c r="G323" s="1">
        <f>小r将兵属性验证!BK323</f>
        <v>28589850354.103474</v>
      </c>
      <c r="H323" s="1">
        <f>小r将兵属性验证!BU323</f>
        <v>51771751390.237061</v>
      </c>
      <c r="J323" s="1">
        <v>317</v>
      </c>
      <c r="K323" s="1">
        <f>中r将兵属性验证!BK323</f>
        <v>44540329741.390045</v>
      </c>
      <c r="L323" s="1">
        <f>中r将兵属性验证!BU323</f>
        <v>96637527337.661926</v>
      </c>
      <c r="N323" s="1">
        <v>317</v>
      </c>
      <c r="O323" s="1">
        <f>大r将兵属性验证!BK323</f>
        <v>79358550570.029114</v>
      </c>
      <c r="P323" s="1">
        <f>大r将兵属性验证!BU323</f>
        <v>303420604545.61902</v>
      </c>
      <c r="R323" s="1">
        <v>317</v>
      </c>
      <c r="S323" s="1">
        <f>超r将兵属性验证!BK323</f>
        <v>96198973713.32283</v>
      </c>
      <c r="T323" s="1">
        <f>超r将兵属性验证!BU323</f>
        <v>587331430507.11145</v>
      </c>
      <c r="X323" s="48">
        <v>317</v>
      </c>
      <c r="Y323" s="1">
        <f t="shared" si="32"/>
        <v>1.7210090354117367</v>
      </c>
      <c r="Z323" s="1">
        <f t="shared" si="33"/>
        <v>1.7210090354117367</v>
      </c>
      <c r="AA323" s="1">
        <f>'[1]资源-钻石'!$U320/'[1]资源-钻石'!$T320</f>
        <v>1.4628081239694968</v>
      </c>
      <c r="AB323" s="1">
        <f>Z323/[18]实力验证!Z323</f>
        <v>1.4807366339833692</v>
      </c>
      <c r="AC323" s="48">
        <v>317</v>
      </c>
      <c r="AD323" s="1">
        <f t="shared" si="34"/>
        <v>3.0234385870765239</v>
      </c>
      <c r="AE323" s="1">
        <f t="shared" si="35"/>
        <v>3.0234385870765239</v>
      </c>
      <c r="AF323" s="1">
        <f>'[1]资源-钻石'!$V320/'[1]资源-钻石'!$T320</f>
        <v>2.5705304648856133</v>
      </c>
      <c r="AG323" s="1">
        <f>AE323/[18]实力验证!AE323</f>
        <v>2.1862555820678002</v>
      </c>
      <c r="AH323" s="48">
        <v>317</v>
      </c>
      <c r="AI323" s="1">
        <f t="shared" si="36"/>
        <v>8.1975268066094102</v>
      </c>
      <c r="AJ323" s="1">
        <f t="shared" si="37"/>
        <v>8.1975268066094102</v>
      </c>
      <c r="AK323" s="1">
        <f>'[1]资源-钻石'!$W320/'[1]资源-钻石'!$T320</f>
        <v>7.1510469886773462</v>
      </c>
      <c r="AL323" s="1">
        <f>AJ323/[18]实力验证!AJ323</f>
        <v>5.378230950523859</v>
      </c>
      <c r="AM323" s="48">
        <v>317</v>
      </c>
      <c r="AN323" s="1">
        <f t="shared" si="38"/>
        <v>14.638359317232617</v>
      </c>
      <c r="AO323" s="1">
        <f t="shared" si="39"/>
        <v>14.638359317232617</v>
      </c>
      <c r="AP323" s="1">
        <f>'[1]资源-钻石'!$X320/'[1]资源-钻石'!$T320</f>
        <v>17.33695542366549</v>
      </c>
      <c r="AQ323" s="1">
        <f>AO323/[18]实力验证!AO323</f>
        <v>9.3787061908729612</v>
      </c>
    </row>
    <row r="324" spans="2:43" x14ac:dyDescent="0.15">
      <c r="B324" s="1">
        <v>318</v>
      </c>
      <c r="C324" s="1">
        <f>非r将兵属性验证!BK324</f>
        <v>20472965075.294624</v>
      </c>
      <c r="D324" s="1">
        <f>非r将兵属性验证!BU324</f>
        <v>26415054432.574509</v>
      </c>
      <c r="F324" s="1">
        <v>318</v>
      </c>
      <c r="G324" s="1">
        <f>小r将兵属性验证!BK324</f>
        <v>28687585935.681103</v>
      </c>
      <c r="H324" s="1">
        <f>小r将兵属性验证!BU324</f>
        <v>52062840096.854736</v>
      </c>
      <c r="J324" s="1">
        <v>318</v>
      </c>
      <c r="K324" s="1">
        <f>中r将兵属性验证!BK324</f>
        <v>44703035977.829521</v>
      </c>
      <c r="L324" s="1">
        <f>中r将兵属性验证!BU324</f>
        <v>97290194804.102097</v>
      </c>
      <c r="N324" s="1">
        <v>318</v>
      </c>
      <c r="O324" s="1">
        <f>大r将兵属性验证!BK324</f>
        <v>79471503313.500244</v>
      </c>
      <c r="P324" s="1">
        <f>大r将兵属性验证!BU324</f>
        <v>304803214168.42474</v>
      </c>
      <c r="R324" s="1">
        <v>318</v>
      </c>
      <c r="S324" s="1">
        <f>超r将兵属性验证!BK324</f>
        <v>96246653866.672501</v>
      </c>
      <c r="T324" s="1">
        <f>超r将兵属性验证!BU324</f>
        <v>588818737575.94763</v>
      </c>
      <c r="X324" s="48">
        <v>318</v>
      </c>
      <c r="Y324" s="1">
        <f t="shared" si="32"/>
        <v>1.72219741588752</v>
      </c>
      <c r="Z324" s="1">
        <f t="shared" si="33"/>
        <v>1.72219741588752</v>
      </c>
      <c r="AA324" s="1">
        <f>'[1]资源-钻石'!$U321/'[1]资源-钻石'!$T321</f>
        <v>1.4629903312065733</v>
      </c>
      <c r="AB324" s="1">
        <f>Z324/[18]实力验证!Z324</f>
        <v>1.4841510057201963</v>
      </c>
      <c r="AC324" s="48">
        <v>318</v>
      </c>
      <c r="AD324" s="1">
        <f t="shared" si="34"/>
        <v>3.0283478012565905</v>
      </c>
      <c r="AE324" s="1">
        <f t="shared" si="35"/>
        <v>3.0283478012565905</v>
      </c>
      <c r="AF324" s="1">
        <f>'[1]资源-钻石'!$V321/'[1]资源-钻石'!$T321</f>
        <v>2.5712137420246512</v>
      </c>
      <c r="AG324" s="1">
        <f>AE324/[18]实力验证!AE324</f>
        <v>2.1943079504222065</v>
      </c>
      <c r="AH324" s="48">
        <v>318</v>
      </c>
      <c r="AI324" s="1">
        <f t="shared" si="36"/>
        <v>8.1955843201573657</v>
      </c>
      <c r="AJ324" s="1">
        <f t="shared" si="37"/>
        <v>8.1955843201573657</v>
      </c>
      <c r="AK324" s="1">
        <f>'[1]资源-钻石'!$W321/'[1]资源-钻石'!$T321</f>
        <v>7.1539698964387854</v>
      </c>
      <c r="AL324" s="1">
        <f>AJ324/[18]实力验证!AJ324</f>
        <v>5.3925091170591575</v>
      </c>
      <c r="AM324" s="48">
        <v>318</v>
      </c>
      <c r="AN324" s="1">
        <f t="shared" si="38"/>
        <v>14.610670244403195</v>
      </c>
      <c r="AO324" s="1">
        <f t="shared" si="39"/>
        <v>14.610670244403195</v>
      </c>
      <c r="AP324" s="1">
        <f>'[1]资源-钻石'!$X321/'[1]资源-钻石'!$T321</f>
        <v>17.344926990287593</v>
      </c>
      <c r="AQ324" s="1">
        <f>AO324/[18]实力验证!AO324</f>
        <v>9.3890080521689132</v>
      </c>
    </row>
    <row r="325" spans="2:43" x14ac:dyDescent="0.15">
      <c r="B325" s="1">
        <v>319</v>
      </c>
      <c r="C325" s="1">
        <f>非r将兵属性验证!BK325</f>
        <v>20546238870.635292</v>
      </c>
      <c r="D325" s="1">
        <f>非r将兵属性验证!BU325</f>
        <v>26535331905.362034</v>
      </c>
      <c r="F325" s="1">
        <v>319</v>
      </c>
      <c r="G325" s="1">
        <f>小r将兵属性验证!BK325</f>
        <v>28785321517.258732</v>
      </c>
      <c r="H325" s="1">
        <f>小r将兵属性验证!BU325</f>
        <v>52353928803.472404</v>
      </c>
      <c r="J325" s="1">
        <v>319</v>
      </c>
      <c r="K325" s="1">
        <f>中r将兵属性验证!BK325</f>
        <v>44865742214.268997</v>
      </c>
      <c r="L325" s="1">
        <f>中r将兵属性验证!BU325</f>
        <v>97942862270.542282</v>
      </c>
      <c r="N325" s="1">
        <v>319</v>
      </c>
      <c r="O325" s="1">
        <f>大r将兵属性验证!BK325</f>
        <v>79584456056.971359</v>
      </c>
      <c r="P325" s="1">
        <f>大r将兵属性验证!BU325</f>
        <v>306185823791.23053</v>
      </c>
      <c r="R325" s="1">
        <v>319</v>
      </c>
      <c r="S325" s="1">
        <f>超r将兵属性验证!BK325</f>
        <v>96294334020.022156</v>
      </c>
      <c r="T325" s="1">
        <f>超r将兵属性验证!BU325</f>
        <v>590306044644.78394</v>
      </c>
      <c r="X325" s="48">
        <v>319</v>
      </c>
      <c r="Y325" s="1">
        <f t="shared" si="32"/>
        <v>1.7233760255530124</v>
      </c>
      <c r="Z325" s="1">
        <f t="shared" si="33"/>
        <v>1.7233760255530124</v>
      </c>
      <c r="AA325" s="1">
        <f>'[1]资源-钻石'!$U322/'[1]资源-钻石'!$T322</f>
        <v>1.4631715828199929</v>
      </c>
      <c r="AB325" s="1">
        <f>Z325/[18]实力验证!Z325</f>
        <v>1.4875532682916424</v>
      </c>
      <c r="AC325" s="48">
        <v>319</v>
      </c>
      <c r="AD325" s="1">
        <f t="shared" si="34"/>
        <v>3.033216652100668</v>
      </c>
      <c r="AE325" s="1">
        <f t="shared" si="35"/>
        <v>3.033216652100668</v>
      </c>
      <c r="AF325" s="1">
        <f>'[1]资源-钻石'!$V322/'[1]资源-钻石'!$T322</f>
        <v>2.5718934355749741</v>
      </c>
      <c r="AG325" s="1">
        <f>AE325/[18]实力验证!AE325</f>
        <v>2.2023364290469525</v>
      </c>
      <c r="AH325" s="48">
        <v>319</v>
      </c>
      <c r="AI325" s="1">
        <f t="shared" si="36"/>
        <v>8.1936578047406936</v>
      </c>
      <c r="AJ325" s="1">
        <f t="shared" si="37"/>
        <v>8.1936578047406936</v>
      </c>
      <c r="AK325" s="1">
        <f>'[1]资源-钻石'!$W322/'[1]资源-钻石'!$T322</f>
        <v>7.1568774744040562</v>
      </c>
      <c r="AL325" s="1">
        <f>AJ325/[18]实力验证!AJ325</f>
        <v>5.4067846932058394</v>
      </c>
      <c r="AM325" s="48">
        <v>319</v>
      </c>
      <c r="AN325" s="1">
        <f t="shared" si="38"/>
        <v>14.583208829872815</v>
      </c>
      <c r="AO325" s="1">
        <f t="shared" si="39"/>
        <v>14.583208829872815</v>
      </c>
      <c r="AP325" s="1">
        <f>'[1]资源-钻石'!$X322/'[1]资源-钻石'!$T322</f>
        <v>17.352856748374698</v>
      </c>
      <c r="AQ325" s="1">
        <f>AO325/[18]实力验证!AO325</f>
        <v>9.3993457542246475</v>
      </c>
    </row>
    <row r="326" spans="2:43" x14ac:dyDescent="0.15">
      <c r="B326" s="1">
        <v>320</v>
      </c>
      <c r="C326" s="1">
        <f>非r将兵属性验证!BK326</f>
        <v>20619512665.97596</v>
      </c>
      <c r="D326" s="1">
        <f>非r将兵属性验证!BU326</f>
        <v>26655609378.149555</v>
      </c>
      <c r="F326" s="1">
        <v>320</v>
      </c>
      <c r="G326" s="1">
        <f>小r将兵属性验证!BK326</f>
        <v>28883057098.836361</v>
      </c>
      <c r="H326" s="1">
        <f>小r将兵属性验证!BU326</f>
        <v>52645017510.090073</v>
      </c>
      <c r="J326" s="1">
        <v>320</v>
      </c>
      <c r="K326" s="1">
        <f>中r将兵属性验证!BK326</f>
        <v>45028448450.708473</v>
      </c>
      <c r="L326" s="1">
        <f>中r将兵属性验证!BU326</f>
        <v>98595529736.982468</v>
      </c>
      <c r="N326" s="1">
        <v>320</v>
      </c>
      <c r="O326" s="1">
        <f>大r将兵属性验证!BK326</f>
        <v>79697408800.442474</v>
      </c>
      <c r="P326" s="1">
        <f>大r将兵属性验证!BU326</f>
        <v>307568433414.03625</v>
      </c>
      <c r="R326" s="1">
        <v>320</v>
      </c>
      <c r="S326" s="1">
        <f>超r将兵属性验证!BK326</f>
        <v>96342014173.371826</v>
      </c>
      <c r="T326" s="1">
        <f>超r将兵属性验证!BU326</f>
        <v>591793351713.62012</v>
      </c>
      <c r="X326" s="48">
        <v>320</v>
      </c>
      <c r="Y326" s="1">
        <f t="shared" si="32"/>
        <v>1.7245449844175971</v>
      </c>
      <c r="Z326" s="1">
        <f t="shared" si="33"/>
        <v>1.7245449844175971</v>
      </c>
      <c r="AA326" s="1">
        <f>'[1]资源-钻石'!$U323/'[1]资源-钻石'!$T323</f>
        <v>1.4633518863080419</v>
      </c>
      <c r="AB326" s="1">
        <f>Z326/[18]实力验证!Z326</f>
        <v>1.4909435010219874</v>
      </c>
      <c r="AC326" s="48">
        <v>320</v>
      </c>
      <c r="AD326" s="1">
        <f t="shared" si="34"/>
        <v>3.0380456353689707</v>
      </c>
      <c r="AE326" s="1">
        <f t="shared" si="35"/>
        <v>3.0380456353689707</v>
      </c>
      <c r="AF326" s="1">
        <f>'[1]资源-钻石'!$V323/'[1]资源-钻石'!$T323</f>
        <v>2.5725695736551577</v>
      </c>
      <c r="AG326" s="1">
        <f>AE326/[18]实力验证!AE326</f>
        <v>2.2103411828064257</v>
      </c>
      <c r="AH326" s="48">
        <v>320</v>
      </c>
      <c r="AI326" s="1">
        <f t="shared" si="36"/>
        <v>8.1917470641961252</v>
      </c>
      <c r="AJ326" s="1">
        <f t="shared" si="37"/>
        <v>8.1917470641961252</v>
      </c>
      <c r="AK326" s="1">
        <f>'[1]资源-钻石'!$W323/'[1]资源-钻石'!$T323</f>
        <v>7.1597698428581751</v>
      </c>
      <c r="AL326" s="1">
        <f>AJ326/[18]实力验证!AJ326</f>
        <v>5.4210576472953482</v>
      </c>
      <c r="AM326" s="48">
        <v>320</v>
      </c>
      <c r="AN326" s="1">
        <f t="shared" si="38"/>
        <v>14.55597227744229</v>
      </c>
      <c r="AO326" s="1">
        <f t="shared" si="39"/>
        <v>14.55597227744229</v>
      </c>
      <c r="AP326" s="1">
        <f>'[1]资源-钻石'!$X323/'[1]资源-钻石'!$T323</f>
        <v>17.36074502597684</v>
      </c>
      <c r="AQ326" s="1">
        <f>AO326/[18]实力验证!AO326</f>
        <v>9.4097188271986987</v>
      </c>
    </row>
    <row r="327" spans="2:43" x14ac:dyDescent="0.15">
      <c r="B327" s="1">
        <v>321</v>
      </c>
      <c r="C327" s="1">
        <f>非r将兵属性验证!BK327</f>
        <v>20692786461.316624</v>
      </c>
      <c r="D327" s="1">
        <f>非r将兵属性验证!BU327</f>
        <v>26775886850.93708</v>
      </c>
      <c r="F327" s="1">
        <v>321</v>
      </c>
      <c r="G327" s="1">
        <f>小r将兵属性验证!BK327</f>
        <v>28980792680.41399</v>
      </c>
      <c r="H327" s="1">
        <f>小r将兵属性验证!BU327</f>
        <v>52936106216.707741</v>
      </c>
      <c r="J327" s="1">
        <v>321</v>
      </c>
      <c r="K327" s="1">
        <f>中r将兵属性验证!BK327</f>
        <v>45191154687.147949</v>
      </c>
      <c r="L327" s="1">
        <f>中r将兵属性验证!BU327</f>
        <v>99248197203.422653</v>
      </c>
      <c r="N327" s="1">
        <v>321</v>
      </c>
      <c r="O327" s="1">
        <f>大r将兵属性验证!BK327</f>
        <v>79810361543.913589</v>
      </c>
      <c r="P327" s="1">
        <f>大r将兵属性验证!BU327</f>
        <v>308951043036.84198</v>
      </c>
      <c r="R327" s="1">
        <v>321</v>
      </c>
      <c r="S327" s="1">
        <f>超r将兵属性验证!BK327</f>
        <v>96389694326.721481</v>
      </c>
      <c r="T327" s="1">
        <f>超r将兵属性验证!BU327</f>
        <v>593280658782.45642</v>
      </c>
      <c r="X327" s="48">
        <v>321</v>
      </c>
      <c r="Y327" s="1">
        <f t="shared" si="32"/>
        <v>1.7257044105333244</v>
      </c>
      <c r="Z327" s="1">
        <f t="shared" si="33"/>
        <v>1.7257044105333244</v>
      </c>
      <c r="AA327" s="1">
        <f>'[1]资源-钻石'!$U324/'[1]资源-钻石'!$T324</f>
        <v>1.4635312490907646</v>
      </c>
      <c r="AB327" s="1">
        <f>Z327/[18]实力验证!Z327</f>
        <v>1.4943217823435093</v>
      </c>
      <c r="AC327" s="48">
        <v>321</v>
      </c>
      <c r="AD327" s="1">
        <f t="shared" si="34"/>
        <v>3.0428352387359561</v>
      </c>
      <c r="AE327" s="1">
        <f t="shared" si="35"/>
        <v>3.0428352387359561</v>
      </c>
      <c r="AF327" s="1">
        <f>'[1]资源-钻石'!$V324/'[1]资源-钻石'!$T324</f>
        <v>2.5732421840903683</v>
      </c>
      <c r="AG327" s="1">
        <f>AE327/[18]实力验证!AE327</f>
        <v>2.2183223743963478</v>
      </c>
      <c r="AH327" s="48">
        <v>321</v>
      </c>
      <c r="AI327" s="1">
        <f t="shared" si="36"/>
        <v>8.1898519055597774</v>
      </c>
      <c r="AJ327" s="1">
        <f t="shared" si="37"/>
        <v>8.1898519055597774</v>
      </c>
      <c r="AK327" s="1">
        <f>'[1]资源-钻石'!$W324/'[1]资源-钻石'!$T324</f>
        <v>7.1626471208310205</v>
      </c>
      <c r="AL327" s="1">
        <f>AJ327/[18]实力验证!AJ327</f>
        <v>5.4353279482224393</v>
      </c>
      <c r="AM327" s="48">
        <v>321</v>
      </c>
      <c r="AN327" s="1">
        <f t="shared" si="38"/>
        <v>14.528957836517927</v>
      </c>
      <c r="AO327" s="1">
        <f t="shared" si="39"/>
        <v>14.528957836517927</v>
      </c>
      <c r="AP327" s="1">
        <f>'[1]资源-钻石'!$X324/'[1]资源-钻石'!$T324</f>
        <v>17.368592147720964</v>
      </c>
      <c r="AQ327" s="1">
        <f>AO327/[18]实力验证!AO327</f>
        <v>9.4201268089223493</v>
      </c>
    </row>
    <row r="328" spans="2:43" x14ac:dyDescent="0.15">
      <c r="B328" s="1">
        <v>322</v>
      </c>
      <c r="C328" s="1">
        <f>非r将兵属性验证!BK328</f>
        <v>20766060256.657291</v>
      </c>
      <c r="D328" s="1">
        <f>非r将兵属性验证!BU328</f>
        <v>26896164323.724602</v>
      </c>
      <c r="F328" s="1">
        <v>322</v>
      </c>
      <c r="G328" s="1">
        <f>小r将兵属性验证!BK328</f>
        <v>29078528261.991619</v>
      </c>
      <c r="H328" s="1">
        <f>小r将兵属性验证!BU328</f>
        <v>53227194923.325409</v>
      </c>
      <c r="J328" s="1">
        <v>322</v>
      </c>
      <c r="K328" s="1">
        <f>中r将兵属性验证!BK328</f>
        <v>45353860923.587418</v>
      </c>
      <c r="L328" s="1">
        <f>中r将兵属性验证!BU328</f>
        <v>99900864669.862839</v>
      </c>
      <c r="N328" s="1">
        <v>322</v>
      </c>
      <c r="O328" s="1">
        <f>大r将兵属性验证!BK328</f>
        <v>79923314287.384705</v>
      </c>
      <c r="P328" s="1">
        <f>大r将兵属性验证!BU328</f>
        <v>310333652659.64771</v>
      </c>
      <c r="R328" s="1">
        <v>322</v>
      </c>
      <c r="S328" s="1">
        <f>超r将兵属性验证!BK328</f>
        <v>96437374480.071152</v>
      </c>
      <c r="T328" s="1">
        <f>超r将兵属性验证!BU328</f>
        <v>594767965851.2926</v>
      </c>
      <c r="X328" s="48">
        <v>322</v>
      </c>
      <c r="Y328" s="1">
        <f t="shared" ref="Y328:Y366" si="40">(G328+H328)/(C328+D328)</f>
        <v>1.7268544200346587</v>
      </c>
      <c r="Z328" s="1">
        <f t="shared" ref="Z328:Z366" si="41">Y328</f>
        <v>1.7268544200346587</v>
      </c>
      <c r="AA328" s="1">
        <f>'[1]资源-钻石'!$U325/'[1]资源-钻石'!$T325</f>
        <v>1.4637096785109811</v>
      </c>
      <c r="AB328" s="1">
        <f>Z328/[18]实力验证!Z328</f>
        <v>1.4976881898117018</v>
      </c>
      <c r="AC328" s="48">
        <v>322</v>
      </c>
      <c r="AD328" s="1">
        <f t="shared" ref="AD328:AD366" si="42">(K328+L328)/(C328+D328)</f>
        <v>3.0475859419545035</v>
      </c>
      <c r="AE328" s="1">
        <f t="shared" ref="AE328:AE366" si="43">AD328</f>
        <v>3.0475859419545035</v>
      </c>
      <c r="AF328" s="1">
        <f>'[1]资源-钻石'!$V325/'[1]资源-钻石'!$T325</f>
        <v>2.5739112944161802</v>
      </c>
      <c r="AG328" s="1">
        <f>AE328/[18]实力验证!AE328</f>
        <v>2.2262801643851797</v>
      </c>
      <c r="AH328" s="48">
        <v>322</v>
      </c>
      <c r="AI328" s="1">
        <f t="shared" ref="AI328:AI366" si="44">(O328+P328)/(C328+D328)</f>
        <v>8.1879721390021913</v>
      </c>
      <c r="AJ328" s="1">
        <f t="shared" ref="AJ328:AJ366" si="45">AI328</f>
        <v>8.1879721390021913</v>
      </c>
      <c r="AK328" s="1">
        <f>'[1]资源-钻石'!$W325/'[1]资源-钻石'!$T325</f>
        <v>7.1655094261136609</v>
      </c>
      <c r="AL328" s="1">
        <f>AJ328/[18]实力验证!AJ328</f>
        <v>5.4495955654336967</v>
      </c>
      <c r="AM328" s="48">
        <v>322</v>
      </c>
      <c r="AN328" s="1">
        <f t="shared" ref="AN328:AN366" si="46">(S328+T328)/(C328+D328)</f>
        <v>14.502162801185506</v>
      </c>
      <c r="AO328" s="1">
        <f t="shared" ref="AO328:AO366" si="47">AN328</f>
        <v>14.502162801185506</v>
      </c>
      <c r="AP328" s="1">
        <f>'[1]资源-钻石'!$X325/'[1]资源-钻石'!$T325</f>
        <v>17.376398434855435</v>
      </c>
      <c r="AQ328" s="1">
        <f>AO328/[18]实力验证!AO328</f>
        <v>9.4305692447438201</v>
      </c>
    </row>
    <row r="329" spans="2:43" x14ac:dyDescent="0.15">
      <c r="B329" s="1">
        <v>323</v>
      </c>
      <c r="C329" s="1">
        <f>非r将兵属性验证!BK329</f>
        <v>20839334051.997959</v>
      </c>
      <c r="D329" s="1">
        <f>非r将兵属性验证!BU329</f>
        <v>27016441796.512123</v>
      </c>
      <c r="F329" s="1">
        <v>323</v>
      </c>
      <c r="G329" s="1">
        <f>小r将兵属性验证!BK329</f>
        <v>29176263843.569248</v>
      </c>
      <c r="H329" s="1">
        <f>小r将兵属性验证!BU329</f>
        <v>53518283629.943077</v>
      </c>
      <c r="J329" s="1">
        <v>323</v>
      </c>
      <c r="K329" s="1">
        <f>中r将兵属性验证!BK329</f>
        <v>45516567160.026894</v>
      </c>
      <c r="L329" s="1">
        <f>中r将兵属性验证!BU329</f>
        <v>100553532136.30301</v>
      </c>
      <c r="N329" s="1">
        <v>323</v>
      </c>
      <c r="O329" s="1">
        <f>大r将兵属性验证!BK329</f>
        <v>80036267030.85582</v>
      </c>
      <c r="P329" s="1">
        <f>大r将兵属性验证!BU329</f>
        <v>311716262282.45349</v>
      </c>
      <c r="R329" s="1">
        <v>323</v>
      </c>
      <c r="S329" s="1">
        <f>超r将兵属性验证!BK329</f>
        <v>96485054633.420822</v>
      </c>
      <c r="T329" s="1">
        <f>超r将兵属性验证!BU329</f>
        <v>596255272920.12878</v>
      </c>
      <c r="X329" s="48">
        <v>323</v>
      </c>
      <c r="Y329" s="1">
        <f t="shared" si="40"/>
        <v>1.7279951271772536</v>
      </c>
      <c r="Z329" s="1">
        <f t="shared" si="41"/>
        <v>1.7279951271772536</v>
      </c>
      <c r="AA329" s="1">
        <f>'[1]资源-钻石'!$U326/'[1]资源-钻石'!$T326</f>
        <v>1.463887181835289</v>
      </c>
      <c r="AB329" s="1">
        <f>Z329/[18]实力验证!Z329</f>
        <v>1.5010428001201324</v>
      </c>
      <c r="AC329" s="48">
        <v>323</v>
      </c>
      <c r="AD329" s="1">
        <f t="shared" si="42"/>
        <v>3.0522982170161086</v>
      </c>
      <c r="AE329" s="1">
        <f t="shared" si="43"/>
        <v>3.0522982170161086</v>
      </c>
      <c r="AF329" s="1">
        <f>'[1]资源-钻石'!$V326/'[1]资源-钻石'!$T326</f>
        <v>2.5745769318823353</v>
      </c>
      <c r="AG329" s="1">
        <f>AE329/[18]实力验证!AE329</f>
        <v>2.2342147112545399</v>
      </c>
      <c r="AH329" s="48">
        <v>323</v>
      </c>
      <c r="AI329" s="1">
        <f t="shared" si="44"/>
        <v>8.1861075777649503</v>
      </c>
      <c r="AJ329" s="1">
        <f t="shared" si="45"/>
        <v>8.1861075777649503</v>
      </c>
      <c r="AK329" s="1">
        <f>'[1]资源-钻石'!$W326/'[1]资源-钻石'!$T326</f>
        <v>7.1683568752744335</v>
      </c>
      <c r="AL329" s="1">
        <f>AJ329/[18]实力验证!AJ329</f>
        <v>5.4638604689163275</v>
      </c>
      <c r="AM329" s="48">
        <v>323</v>
      </c>
      <c r="AN329" s="1">
        <f t="shared" si="46"/>
        <v>14.475584509306769</v>
      </c>
      <c r="AO329" s="1">
        <f t="shared" si="47"/>
        <v>14.475584509306769</v>
      </c>
      <c r="AP329" s="1">
        <f>'[1]资源-钻石'!$X326/'[1]资源-钻石'!$T326</f>
        <v>17.384164205293906</v>
      </c>
      <c r="AQ329" s="1">
        <f>AO329/[18]实力验证!AO329</f>
        <v>9.4410456873762563</v>
      </c>
    </row>
    <row r="330" spans="2:43" x14ac:dyDescent="0.15">
      <c r="B330" s="1">
        <v>324</v>
      </c>
      <c r="C330" s="1">
        <f>非r将兵属性验证!BK330</f>
        <v>20912607847.338627</v>
      </c>
      <c r="D330" s="1">
        <f>非r将兵属性验证!BU330</f>
        <v>27136719269.299648</v>
      </c>
      <c r="F330" s="1">
        <v>324</v>
      </c>
      <c r="G330" s="1">
        <f>小r将兵属性验证!BK330</f>
        <v>29273999425.146877</v>
      </c>
      <c r="H330" s="1">
        <f>小r将兵属性验证!BU330</f>
        <v>53809372336.560745</v>
      </c>
      <c r="J330" s="1">
        <v>324</v>
      </c>
      <c r="K330" s="1">
        <f>中r将兵属性验证!BK330</f>
        <v>45679273396.46637</v>
      </c>
      <c r="L330" s="1">
        <f>中r将兵属性验证!BU330</f>
        <v>101206199602.74319</v>
      </c>
      <c r="N330" s="1">
        <v>324</v>
      </c>
      <c r="O330" s="1">
        <f>大r将兵属性验证!BK330</f>
        <v>80149219774.32695</v>
      </c>
      <c r="P330" s="1">
        <f>大r将兵属性验证!BU330</f>
        <v>313098871905.25922</v>
      </c>
      <c r="R330" s="1">
        <v>324</v>
      </c>
      <c r="S330" s="1">
        <f>超r将兵属性验证!BK330</f>
        <v>96532734786.770477</v>
      </c>
      <c r="T330" s="1">
        <f>超r将兵属性验证!BU330</f>
        <v>597742579988.96509</v>
      </c>
      <c r="X330" s="48">
        <v>324</v>
      </c>
      <c r="Y330" s="1">
        <f t="shared" si="40"/>
        <v>1.7291266443757949</v>
      </c>
      <c r="Z330" s="1">
        <f t="shared" si="41"/>
        <v>1.7291266443757949</v>
      </c>
      <c r="AA330" s="1">
        <f>'[1]资源-钻石'!$U327/'[1]资源-钻石'!$T327</f>
        <v>1.46406376625505</v>
      </c>
      <c r="AB330" s="1">
        <f>Z330/[18]实力验证!Z330</f>
        <v>1.5043856891149749</v>
      </c>
      <c r="AC330" s="48">
        <v>324</v>
      </c>
      <c r="AD330" s="1">
        <f t="shared" si="42"/>
        <v>3.0569725283072033</v>
      </c>
      <c r="AE330" s="1">
        <f t="shared" si="43"/>
        <v>3.0569725283072033</v>
      </c>
      <c r="AF330" s="1">
        <f>'[1]资源-钻石'!$V327/'[1]资源-钻石'!$T327</f>
        <v>2.5752391234564391</v>
      </c>
      <c r="AG330" s="1">
        <f>AE330/[18]实力验证!AE330</f>
        <v>2.2421261714386547</v>
      </c>
      <c r="AH330" s="48">
        <v>324</v>
      </c>
      <c r="AI330" s="1">
        <f t="shared" si="44"/>
        <v>8.1842580380988146</v>
      </c>
      <c r="AJ330" s="1">
        <f t="shared" si="45"/>
        <v>8.1842580380988146</v>
      </c>
      <c r="AK330" s="1">
        <f>'[1]资源-钻石'!$W327/'[1]资源-钻石'!$T327</f>
        <v>7.1711895836747672</v>
      </c>
      <c r="AL330" s="1">
        <f>AJ330/[18]实力验证!AJ330</f>
        <v>5.4781226291872329</v>
      </c>
      <c r="AM330" s="48">
        <v>324</v>
      </c>
      <c r="AN330" s="1">
        <f t="shared" si="46"/>
        <v>14.449220341637739</v>
      </c>
      <c r="AO330" s="1">
        <f t="shared" si="47"/>
        <v>14.449220341637739</v>
      </c>
      <c r="AP330" s="1">
        <f>'[1]资源-钻石'!$X327/'[1]资源-钻石'!$T327</f>
        <v>17.391889773658452</v>
      </c>
      <c r="AQ330" s="1">
        <f>AO330/[18]实力验证!AO330</f>
        <v>9.4515556967493985</v>
      </c>
    </row>
    <row r="331" spans="2:43" x14ac:dyDescent="0.15">
      <c r="B331" s="1">
        <v>325</v>
      </c>
      <c r="C331" s="1">
        <f>非r将兵属性验证!BK331</f>
        <v>20985881642.679295</v>
      </c>
      <c r="D331" s="1">
        <f>非r将兵属性验证!BU331</f>
        <v>27256996742.08717</v>
      </c>
      <c r="F331" s="1">
        <v>325</v>
      </c>
      <c r="G331" s="1">
        <f>小r将兵属性验证!BK331</f>
        <v>29371735006.724506</v>
      </c>
      <c r="H331" s="1">
        <f>小r将兵属性验证!BU331</f>
        <v>54100461043.178413</v>
      </c>
      <c r="J331" s="1">
        <v>325</v>
      </c>
      <c r="K331" s="1">
        <f>中r将兵属性验证!BK331</f>
        <v>45841979632.905846</v>
      </c>
      <c r="L331" s="1">
        <f>中r将兵属性验证!BU331</f>
        <v>101858867069.18338</v>
      </c>
      <c r="N331" s="1">
        <v>325</v>
      </c>
      <c r="O331" s="1">
        <f>大r将兵属性验证!BK331</f>
        <v>80262172517.798065</v>
      </c>
      <c r="P331" s="1">
        <f>大r将兵属性验证!BU331</f>
        <v>314481481528.06494</v>
      </c>
      <c r="R331" s="1">
        <v>325</v>
      </c>
      <c r="S331" s="1">
        <f>超r将兵属性验证!BK331</f>
        <v>96580414940.120148</v>
      </c>
      <c r="T331" s="1">
        <f>超r将兵属性验证!BU331</f>
        <v>599229887057.80127</v>
      </c>
      <c r="X331" s="48">
        <v>325</v>
      </c>
      <c r="Y331" s="1">
        <f t="shared" si="40"/>
        <v>1.7302490822409289</v>
      </c>
      <c r="Z331" s="1">
        <f t="shared" si="41"/>
        <v>1.7302490822409289</v>
      </c>
      <c r="AA331" s="1">
        <f>'[1]资源-钻石'!$U328/'[1]资源-钻石'!$T328</f>
        <v>1.4642394388873612</v>
      </c>
      <c r="AB331" s="1">
        <f>Z331/[18]实力验证!Z331</f>
        <v>1.5077169318092152</v>
      </c>
      <c r="AC331" s="48">
        <v>325</v>
      </c>
      <c r="AD331" s="1">
        <f t="shared" si="42"/>
        <v>3.0616093327617113</v>
      </c>
      <c r="AE331" s="1">
        <f t="shared" si="43"/>
        <v>3.0616093327617113</v>
      </c>
      <c r="AF331" s="1">
        <f>'[1]资源-钻石'!$V328/'[1]资源-钻石'!$T328</f>
        <v>2.5758978958276062</v>
      </c>
      <c r="AG331" s="1">
        <f>AE331/[18]实力验证!AE331</f>
        <v>2.2500146993628811</v>
      </c>
      <c r="AH331" s="48">
        <v>325</v>
      </c>
      <c r="AI331" s="1">
        <f t="shared" si="44"/>
        <v>8.1824233392033729</v>
      </c>
      <c r="AJ331" s="1">
        <f t="shared" si="45"/>
        <v>8.1824233392033729</v>
      </c>
      <c r="AK331" s="1">
        <f>'[1]资源-钻石'!$W328/'[1]资源-钻石'!$T328</f>
        <v>7.1740076654847593</v>
      </c>
      <c r="AL331" s="1">
        <f>AJ331/[18]实力验证!AJ331</f>
        <v>5.492382017282341</v>
      </c>
      <c r="AM331" s="48">
        <v>325</v>
      </c>
      <c r="AN331" s="1">
        <f t="shared" si="46"/>
        <v>14.423067720968236</v>
      </c>
      <c r="AO331" s="1">
        <f t="shared" si="47"/>
        <v>14.423067720968236</v>
      </c>
      <c r="AP331" s="1">
        <f>'[1]资源-钻石'!$X328/'[1]资源-钻石'!$T328</f>
        <v>17.399575451322068</v>
      </c>
      <c r="AQ331" s="1">
        <f>AO331/[18]实力验证!AO331</f>
        <v>9.4620988398647867</v>
      </c>
    </row>
    <row r="332" spans="2:43" x14ac:dyDescent="0.15">
      <c r="B332" s="1">
        <v>326</v>
      </c>
      <c r="C332" s="1">
        <f>非r将兵属性验证!BK332</f>
        <v>21059155438.019962</v>
      </c>
      <c r="D332" s="1">
        <f>非r将兵属性验证!BU332</f>
        <v>27377274214.874695</v>
      </c>
      <c r="F332" s="1">
        <v>326</v>
      </c>
      <c r="G332" s="1">
        <f>小r将兵属性验证!BK332</f>
        <v>29469470588.302135</v>
      </c>
      <c r="H332" s="1">
        <f>小r将兵属性验证!BU332</f>
        <v>54391549749.796082</v>
      </c>
      <c r="J332" s="1">
        <v>326</v>
      </c>
      <c r="K332" s="1">
        <f>中r将兵属性验证!BK332</f>
        <v>46004685869.345322</v>
      </c>
      <c r="L332" s="1">
        <f>中r将兵属性验证!BU332</f>
        <v>102511534535.62357</v>
      </c>
      <c r="N332" s="1">
        <v>326</v>
      </c>
      <c r="O332" s="1">
        <f>大r将兵属性验证!BK332</f>
        <v>80375125261.26918</v>
      </c>
      <c r="P332" s="1">
        <f>大r将兵属性验证!BU332</f>
        <v>315864091150.87073</v>
      </c>
      <c r="R332" s="1">
        <v>326</v>
      </c>
      <c r="S332" s="1">
        <f>超r将兵属性验证!BK332</f>
        <v>96628095093.469818</v>
      </c>
      <c r="T332" s="1">
        <f>超r将兵属性验证!BU332</f>
        <v>600717194126.63757</v>
      </c>
      <c r="X332" s="48">
        <v>326</v>
      </c>
      <c r="Y332" s="1">
        <f t="shared" si="40"/>
        <v>1.7313625496153084</v>
      </c>
      <c r="Z332" s="1">
        <f t="shared" si="41"/>
        <v>1.7313625496153084</v>
      </c>
      <c r="AA332" s="1">
        <f>'[1]资源-钻石'!$U329/'[1]资源-钻石'!$T329</f>
        <v>1.4644142067760113</v>
      </c>
      <c r="AB332" s="1">
        <f>Z332/[18]实力验证!Z332</f>
        <v>1.5110366023965383</v>
      </c>
      <c r="AC332" s="48">
        <v>326</v>
      </c>
      <c r="AD332" s="1">
        <f t="shared" si="42"/>
        <v>3.0662090800099522</v>
      </c>
      <c r="AE332" s="1">
        <f t="shared" si="43"/>
        <v>3.0662090800099522</v>
      </c>
      <c r="AF332" s="1">
        <f>'[1]资源-钻石'!$V329/'[1]资源-钻石'!$T329</f>
        <v>2.5765532754100429</v>
      </c>
      <c r="AG332" s="1">
        <f>AE332/[18]实力验证!AE332</f>
        <v>2.2578804474813201</v>
      </c>
      <c r="AH332" s="48">
        <v>326</v>
      </c>
      <c r="AI332" s="1">
        <f t="shared" si="44"/>
        <v>8.1806033031681125</v>
      </c>
      <c r="AJ332" s="1">
        <f t="shared" si="45"/>
        <v>8.1806033031681125</v>
      </c>
      <c r="AK332" s="1">
        <f>'[1]资源-钻石'!$W329/'[1]资源-钻石'!$T329</f>
        <v>7.1768112336985173</v>
      </c>
      <c r="AL332" s="1">
        <f>AJ332/[18]实力验证!AJ332</f>
        <v>5.5066386047461924</v>
      </c>
      <c r="AM332" s="48">
        <v>326</v>
      </c>
      <c r="AN332" s="1">
        <f t="shared" si="46"/>
        <v>14.39712411128207</v>
      </c>
      <c r="AO332" s="1">
        <f t="shared" si="47"/>
        <v>14.39712411128207</v>
      </c>
      <c r="AP332" s="1">
        <f>'[1]资源-钻石'!$X329/'[1]资源-钻石'!$T329</f>
        <v>17.407221546450497</v>
      </c>
      <c r="AQ332" s="1">
        <f>AO332/[18]实力验证!AO332</f>
        <v>9.4726746906544914</v>
      </c>
    </row>
    <row r="333" spans="2:43" x14ac:dyDescent="0.15">
      <c r="B333" s="1">
        <v>327</v>
      </c>
      <c r="C333" s="1">
        <f>非r将兵属性验证!BK333</f>
        <v>21132429233.360626</v>
      </c>
      <c r="D333" s="1">
        <f>非r将兵属性验证!BU333</f>
        <v>27497551687.662216</v>
      </c>
      <c r="F333" s="1">
        <v>327</v>
      </c>
      <c r="G333" s="1">
        <f>小r将兵属性验证!BK333</f>
        <v>29567206169.879765</v>
      </c>
      <c r="H333" s="1">
        <f>小r将兵属性验证!BU333</f>
        <v>54682638456.41375</v>
      </c>
      <c r="J333" s="1">
        <v>327</v>
      </c>
      <c r="K333" s="1">
        <f>中r将兵属性验证!BK333</f>
        <v>46167392105.784798</v>
      </c>
      <c r="L333" s="1">
        <f>中r将兵属性验证!BU333</f>
        <v>103164202002.06375</v>
      </c>
      <c r="N333" s="1">
        <v>327</v>
      </c>
      <c r="O333" s="1">
        <f>大r将兵属性验证!BK333</f>
        <v>80488078004.740295</v>
      </c>
      <c r="P333" s="1">
        <f>大r将兵属性验证!BU333</f>
        <v>317246700773.67645</v>
      </c>
      <c r="R333" s="1">
        <v>327</v>
      </c>
      <c r="S333" s="1">
        <f>超r将兵属性验证!BK333</f>
        <v>96675775246.819473</v>
      </c>
      <c r="T333" s="1">
        <f>超r将兵属性验证!BU333</f>
        <v>602204501195.47375</v>
      </c>
      <c r="X333" s="15">
        <v>327</v>
      </c>
      <c r="Y333" s="1">
        <f t="shared" si="40"/>
        <v>1.7324671536087759</v>
      </c>
      <c r="Z333" s="1">
        <f t="shared" si="41"/>
        <v>1.7324671536087759</v>
      </c>
      <c r="AA333" s="1">
        <f>'[1]资源-钻石'!$U330/'[1]资源-钻石'!$T330</f>
        <v>1.4645880768924213</v>
      </c>
      <c r="AB333" s="1">
        <f>Z333/[18]实力验证!Z333</f>
        <v>1.5143447742649088</v>
      </c>
      <c r="AC333" s="15">
        <v>327</v>
      </c>
      <c r="AD333" s="1">
        <f t="shared" si="42"/>
        <v>3.0707722125239858</v>
      </c>
      <c r="AE333" s="1">
        <f t="shared" si="43"/>
        <v>3.0707722125239858</v>
      </c>
      <c r="AF333" s="1">
        <f>'[1]资源-钻石'!$V330/'[1]资源-钻石'!$T330</f>
        <v>2.5772052883465806</v>
      </c>
      <c r="AG333" s="1">
        <f>AE333/[18]实力验证!AE333</f>
        <v>2.2657235663135453</v>
      </c>
      <c r="AH333" s="15">
        <v>327</v>
      </c>
      <c r="AI333" s="1">
        <f t="shared" si="44"/>
        <v>8.178797754914914</v>
      </c>
      <c r="AJ333" s="1">
        <f t="shared" si="45"/>
        <v>8.178797754914914</v>
      </c>
      <c r="AK333" s="1">
        <f>'[1]资源-钻石'!$W330/'[1]资源-钻石'!$T330</f>
        <v>7.179600400149261</v>
      </c>
      <c r="AL333" s="1">
        <f>AJ333/[18]实力验证!AJ333</f>
        <v>5.5208923636217797</v>
      </c>
      <c r="AM333" s="15">
        <v>327</v>
      </c>
      <c r="AN333" s="1">
        <f t="shared" si="46"/>
        <v>14.371387016937238</v>
      </c>
      <c r="AO333" s="1">
        <f t="shared" si="47"/>
        <v>14.371387016937238</v>
      </c>
      <c r="AP333" s="1">
        <f>'[1]资源-钻石'!$X330/'[1]资源-钻石'!$T330</f>
        <v>17.414828364043437</v>
      </c>
      <c r="AQ333" s="1">
        <f>AO333/[18]实力验证!AO333</f>
        <v>9.4832828298431746</v>
      </c>
    </row>
    <row r="334" spans="2:43" x14ac:dyDescent="0.15">
      <c r="B334" s="1">
        <v>328</v>
      </c>
      <c r="C334" s="1">
        <f>非r将兵属性验证!BK334</f>
        <v>21205703028.701294</v>
      </c>
      <c r="D334" s="1">
        <f>非r将兵属性验证!BU334</f>
        <v>27617829160.449741</v>
      </c>
      <c r="F334" s="1">
        <v>328</v>
      </c>
      <c r="G334" s="1">
        <f>小r将兵属性验证!BK334</f>
        <v>29664941751.457394</v>
      </c>
      <c r="H334" s="1">
        <f>小r将兵属性验证!BU334</f>
        <v>54973727163.031418</v>
      </c>
      <c r="J334" s="1">
        <v>328</v>
      </c>
      <c r="K334" s="1">
        <f>中r将兵属性验证!BK334</f>
        <v>46330098342.224274</v>
      </c>
      <c r="L334" s="1">
        <f>中r将兵属性验证!BU334</f>
        <v>103816869468.50394</v>
      </c>
      <c r="N334" s="1">
        <v>328</v>
      </c>
      <c r="O334" s="1">
        <f>大r将兵属性验证!BK334</f>
        <v>80601030748.211411</v>
      </c>
      <c r="P334" s="1">
        <f>大r将兵属性验证!BU334</f>
        <v>318629310396.48218</v>
      </c>
      <c r="R334" s="1">
        <v>328</v>
      </c>
      <c r="S334" s="1">
        <f>超r将兵属性验证!BK334</f>
        <v>96723455400.169144</v>
      </c>
      <c r="T334" s="1">
        <f>超r将兵属性验证!BU334</f>
        <v>603691808264.30994</v>
      </c>
      <c r="X334" s="15">
        <v>328</v>
      </c>
      <c r="Y334" s="1">
        <f t="shared" si="40"/>
        <v>1.7335629996327095</v>
      </c>
      <c r="Z334" s="1">
        <f t="shared" si="41"/>
        <v>1.7335629996327095</v>
      </c>
      <c r="AA334" s="1">
        <f>'[1]资源-钻石'!$U331/'[1]资源-钻石'!$T331</f>
        <v>1.4647610561365729</v>
      </c>
      <c r="AB334" s="1">
        <f>Z334/[18]实力验证!Z334</f>
        <v>1.5176415200098516</v>
      </c>
      <c r="AC334" s="15">
        <v>328</v>
      </c>
      <c r="AD334" s="1">
        <f t="shared" si="42"/>
        <v>3.0752991657594988</v>
      </c>
      <c r="AE334" s="1">
        <f t="shared" si="43"/>
        <v>3.0752991657594988</v>
      </c>
      <c r="AF334" s="1">
        <f>'[1]资源-钻石'!$V331/'[1]资源-钻石'!$T331</f>
        <v>2.5778539605121487</v>
      </c>
      <c r="AG334" s="1">
        <f>AE334/[18]实力验证!AE334</f>
        <v>2.2735442044804741</v>
      </c>
      <c r="AH334" s="15">
        <v>328</v>
      </c>
      <c r="AI334" s="1">
        <f t="shared" si="44"/>
        <v>8.1770065221419124</v>
      </c>
      <c r="AJ334" s="1">
        <f t="shared" si="45"/>
        <v>8.1770065221419124</v>
      </c>
      <c r="AK334" s="1">
        <f>'[1]资源-钻石'!$W331/'[1]资源-钻石'!$T331</f>
        <v>7.1823752755241932</v>
      </c>
      <c r="AL334" s="1">
        <f>AJ334/[18]实力验证!AJ334</f>
        <v>5.5351432664406222</v>
      </c>
      <c r="AM334" s="15">
        <v>328</v>
      </c>
      <c r="AN334" s="1">
        <f t="shared" si="46"/>
        <v>14.345853981865671</v>
      </c>
      <c r="AO334" s="1">
        <f t="shared" si="47"/>
        <v>14.345853981865671</v>
      </c>
      <c r="AP334" s="1">
        <f>'[1]资源-钻石'!$X331/'[1]资源-钻石'!$T331</f>
        <v>17.422396205975065</v>
      </c>
      <c r="AQ334" s="1">
        <f>AO334/[18]实力验证!AO334</f>
        <v>9.4939228448134507</v>
      </c>
    </row>
    <row r="335" spans="2:43" x14ac:dyDescent="0.15">
      <c r="B335" s="1">
        <v>329</v>
      </c>
      <c r="C335" s="1">
        <f>非r将兵属性验证!BK335</f>
        <v>21278976824.041962</v>
      </c>
      <c r="D335" s="1">
        <f>非r将兵属性验证!BU335</f>
        <v>27738106633.237263</v>
      </c>
      <c r="F335" s="1">
        <v>329</v>
      </c>
      <c r="G335" s="1">
        <f>小r将兵属性验证!BK335</f>
        <v>29762677333.035023</v>
      </c>
      <c r="H335" s="1">
        <f>小r将兵属性验证!BU335</f>
        <v>55264815869.649086</v>
      </c>
      <c r="J335" s="1">
        <v>329</v>
      </c>
      <c r="K335" s="1">
        <f>中r将兵属性验证!BK335</f>
        <v>46492804578.66375</v>
      </c>
      <c r="L335" s="1">
        <f>中r将兵属性验证!BU335</f>
        <v>104469536934.94412</v>
      </c>
      <c r="N335" s="1">
        <v>329</v>
      </c>
      <c r="O335" s="1">
        <f>大r将兵属性验证!BK335</f>
        <v>80713983491.682541</v>
      </c>
      <c r="P335" s="1">
        <f>大r将兵属性验证!BU335</f>
        <v>320011920019.2879</v>
      </c>
      <c r="R335" s="1">
        <v>329</v>
      </c>
      <c r="S335" s="1">
        <f>超r将兵属性验证!BK335</f>
        <v>96771135553.518814</v>
      </c>
      <c r="T335" s="1">
        <f>超r将兵属性验证!BU335</f>
        <v>605179115333.14624</v>
      </c>
      <c r="X335" s="15">
        <v>329</v>
      </c>
      <c r="Y335" s="1">
        <f t="shared" si="40"/>
        <v>1.7346501914335586</v>
      </c>
      <c r="Z335" s="1">
        <f t="shared" si="41"/>
        <v>1.7346501914335586</v>
      </c>
      <c r="AA335" s="1">
        <f>'[1]资源-钻石'!$U332/'[1]资源-钻石'!$T332</f>
        <v>1.4649331513379202</v>
      </c>
      <c r="AB335" s="1">
        <f>Z335/[18]实力验证!Z335</f>
        <v>1.5209269114474437</v>
      </c>
      <c r="AC335" s="15">
        <v>329</v>
      </c>
      <c r="AD335" s="1">
        <f t="shared" si="42"/>
        <v>3.0797903682943302</v>
      </c>
      <c r="AE335" s="1">
        <f t="shared" si="43"/>
        <v>3.0797903682943302</v>
      </c>
      <c r="AF335" s="1">
        <f>'[1]资源-钻石'!$V332/'[1]资源-钻石'!$T332</f>
        <v>2.5784993175172013</v>
      </c>
      <c r="AG335" s="1">
        <f>AE335/[18]实力验证!AE335</f>
        <v>2.2813425087394021</v>
      </c>
      <c r="AH335" s="15">
        <v>329</v>
      </c>
      <c r="AI335" s="1">
        <f t="shared" si="44"/>
        <v>8.1752294352686778</v>
      </c>
      <c r="AJ335" s="1">
        <f t="shared" si="45"/>
        <v>8.1752294352686778</v>
      </c>
      <c r="AK335" s="1">
        <f>'[1]资源-钻石'!$W332/'[1]资源-钻石'!$T332</f>
        <v>7.1851359693791403</v>
      </c>
      <c r="AL335" s="1">
        <f>AJ335/[18]实力验证!AJ335</f>
        <v>5.549425395378246</v>
      </c>
      <c r="AM335" s="15">
        <v>329</v>
      </c>
      <c r="AN335" s="1">
        <f t="shared" si="46"/>
        <v>14.320522588791905</v>
      </c>
      <c r="AO335" s="1">
        <f t="shared" si="47"/>
        <v>14.320522588791905</v>
      </c>
      <c r="AP335" s="1">
        <f>'[1]资源-钻石'!$X332/'[1]资源-钻石'!$T332</f>
        <v>17.429925371034013</v>
      </c>
      <c r="AQ335" s="1">
        <f>AO335/[18]实力验证!AO335</f>
        <v>9.5045974491263294</v>
      </c>
    </row>
    <row r="336" spans="2:43" x14ac:dyDescent="0.15">
      <c r="B336" s="1">
        <v>330</v>
      </c>
      <c r="C336" s="1">
        <f>非r将兵属性验证!BK336</f>
        <v>21352250619.382629</v>
      </c>
      <c r="D336" s="1">
        <f>非r将兵属性验证!BU336</f>
        <v>27858384106.024788</v>
      </c>
      <c r="F336" s="1">
        <v>330</v>
      </c>
      <c r="G336" s="1">
        <f>小r将兵属性验证!BK336</f>
        <v>29860412914.612652</v>
      </c>
      <c r="H336" s="1">
        <f>小r将兵属性验证!BU336</f>
        <v>55555904576.266754</v>
      </c>
      <c r="J336" s="1">
        <v>330</v>
      </c>
      <c r="K336" s="1">
        <f>中r将兵属性验证!BK336</f>
        <v>46655510815.103218</v>
      </c>
      <c r="L336" s="1">
        <f>中r将兵属性验证!BU336</f>
        <v>105122204401.38429</v>
      </c>
      <c r="N336" s="1">
        <v>330</v>
      </c>
      <c r="O336" s="1">
        <f>大r将兵属性验证!BK336</f>
        <v>80826936235.153656</v>
      </c>
      <c r="P336" s="1">
        <f>大r将兵属性验证!BU336</f>
        <v>321394529642.09369</v>
      </c>
      <c r="R336" s="1">
        <v>330</v>
      </c>
      <c r="S336" s="1">
        <f>超r将兵属性验证!BK336</f>
        <v>96818815706.868469</v>
      </c>
      <c r="T336" s="1">
        <f>超r将兵属性验证!BU336</f>
        <v>606666422401.98242</v>
      </c>
      <c r="X336" s="15">
        <v>330</v>
      </c>
      <c r="Y336" s="1">
        <f t="shared" si="40"/>
        <v>1.7357288311255823</v>
      </c>
      <c r="Z336" s="1">
        <f t="shared" si="41"/>
        <v>1.7357288311255823</v>
      </c>
      <c r="AA336" s="1">
        <f>'[1]资源-钻石'!$U333/'[1]资源-钻石'!$T333</f>
        <v>1.4651043692562891</v>
      </c>
      <c r="AB336" s="1">
        <f>Z336/[18]实力验证!Z336</f>
        <v>1.5242010196270148</v>
      </c>
      <c r="AC336" s="15">
        <v>330</v>
      </c>
      <c r="AD336" s="1">
        <f t="shared" si="42"/>
        <v>3.0842462419637271</v>
      </c>
      <c r="AE336" s="1">
        <f t="shared" si="43"/>
        <v>3.0842462419637271</v>
      </c>
      <c r="AF336" s="1">
        <f>'[1]资源-钻石'!$V333/'[1]资源-钻石'!$T333</f>
        <v>2.5791413847110842</v>
      </c>
      <c r="AG336" s="1">
        <f>AE336/[18]实力验证!AE336</f>
        <v>2.2891186240182271</v>
      </c>
      <c r="AH336" s="15">
        <v>330</v>
      </c>
      <c r="AI336" s="1">
        <f t="shared" si="44"/>
        <v>8.1734663273827</v>
      </c>
      <c r="AJ336" s="1">
        <f t="shared" si="45"/>
        <v>8.1734663273827</v>
      </c>
      <c r="AK336" s="1">
        <f>'[1]资源-钻石'!$W333/'[1]资源-钻石'!$T333</f>
        <v>7.187882590152971</v>
      </c>
      <c r="AL336" s="1">
        <f>AJ336/[18]实力验证!AJ336</f>
        <v>5.5641726619389917</v>
      </c>
      <c r="AM336" s="15">
        <v>330</v>
      </c>
      <c r="AN336" s="1">
        <f t="shared" si="46"/>
        <v>14.295390458470187</v>
      </c>
      <c r="AO336" s="1">
        <f t="shared" si="47"/>
        <v>14.295390458470187</v>
      </c>
      <c r="AP336" s="1">
        <f>'[1]资源-钻石'!$X333/'[1]资源-钻石'!$T333</f>
        <v>17.437416154962644</v>
      </c>
      <c r="AQ336" s="1">
        <f>AO336/[18]实力验证!AO336</f>
        <v>9.5153458617591742</v>
      </c>
    </row>
    <row r="337" spans="2:43" x14ac:dyDescent="0.15">
      <c r="B337" s="1">
        <v>331</v>
      </c>
      <c r="C337" s="1">
        <f>非r将兵属性验证!BK337</f>
        <v>21425524414.723297</v>
      </c>
      <c r="D337" s="1">
        <f>非r将兵属性验证!BU337</f>
        <v>27978661578.812309</v>
      </c>
      <c r="F337" s="1">
        <v>331</v>
      </c>
      <c r="G337" s="1">
        <f>小r将兵属性验证!BK337</f>
        <v>29958148496.190281</v>
      </c>
      <c r="H337" s="1">
        <f>小r将兵属性验证!BU337</f>
        <v>55846993282.884422</v>
      </c>
      <c r="J337" s="1">
        <v>331</v>
      </c>
      <c r="K337" s="1">
        <f>中r将兵属性验证!BK337</f>
        <v>46818217051.542694</v>
      </c>
      <c r="L337" s="1">
        <f>中r将兵属性验证!BU337</f>
        <v>105774871867.82448</v>
      </c>
      <c r="N337" s="1">
        <v>331</v>
      </c>
      <c r="O337" s="1">
        <f>大r将兵属性验证!BK337</f>
        <v>80939888978.624771</v>
      </c>
      <c r="P337" s="1">
        <f>大r将兵属性验证!BU337</f>
        <v>322777139264.89941</v>
      </c>
      <c r="R337" s="1">
        <v>331</v>
      </c>
      <c r="S337" s="1">
        <f>超r将兵属性验证!BK337</f>
        <v>96866495860.21814</v>
      </c>
      <c r="T337" s="1">
        <f>超r将兵属性验证!BU337</f>
        <v>608153729470.81873</v>
      </c>
      <c r="X337" s="48">
        <v>331</v>
      </c>
      <c r="Y337" s="1">
        <f t="shared" si="40"/>
        <v>1.7367990192228258</v>
      </c>
      <c r="Z337" s="1">
        <f t="shared" si="41"/>
        <v>1.7367990192228258</v>
      </c>
      <c r="AA337" s="1">
        <f>'[1]资源-钻石'!$U334/'[1]资源-钻石'!$T334</f>
        <v>1.4652747165827613</v>
      </c>
      <c r="AB337" s="1">
        <f>Z337/[18]实力验证!Z337</f>
        <v>1.5274639148435818</v>
      </c>
      <c r="AC337" s="48">
        <v>331</v>
      </c>
      <c r="AD337" s="1">
        <f t="shared" si="42"/>
        <v>3.0886672019924295</v>
      </c>
      <c r="AE337" s="1">
        <f t="shared" si="43"/>
        <v>3.0886672019924295</v>
      </c>
      <c r="AF337" s="1">
        <f>'[1]资源-钻石'!$V334/'[1]资源-钻石'!$T334</f>
        <v>2.5797801871853556</v>
      </c>
      <c r="AG337" s="1">
        <f>AE337/[18]实力验证!AE337</f>
        <v>2.2968726934488872</v>
      </c>
      <c r="AH337" s="48">
        <v>331</v>
      </c>
      <c r="AI337" s="1">
        <f t="shared" si="44"/>
        <v>8.1717170341871306</v>
      </c>
      <c r="AJ337" s="1">
        <f t="shared" si="45"/>
        <v>8.1717170341871306</v>
      </c>
      <c r="AK337" s="1">
        <f>'[1]资源-钻石'!$W334/'[1]资源-钻石'!$T334</f>
        <v>7.1906152451817986</v>
      </c>
      <c r="AL337" s="1">
        <f>AJ337/[18]实力验证!AJ337</f>
        <v>5.578919468169496</v>
      </c>
      <c r="AM337" s="48">
        <v>331</v>
      </c>
      <c r="AN337" s="1">
        <f t="shared" si="46"/>
        <v>14.270455248939568</v>
      </c>
      <c r="AO337" s="1">
        <f t="shared" si="47"/>
        <v>14.270455248939568</v>
      </c>
      <c r="AP337" s="1">
        <f>'[1]资源-钻石'!$X334/'[1]资源-钻石'!$T334</f>
        <v>17.444868850495812</v>
      </c>
      <c r="AQ337" s="1">
        <f>AO337/[18]实力验证!AO337</f>
        <v>9.5261250473232497</v>
      </c>
    </row>
    <row r="338" spans="2:43" x14ac:dyDescent="0.15">
      <c r="B338" s="1">
        <v>332</v>
      </c>
      <c r="C338" s="1">
        <f>非r将兵属性验证!BK338</f>
        <v>21498798210.063965</v>
      </c>
      <c r="D338" s="1">
        <f>非r将兵属性验证!BU338</f>
        <v>28098939051.599831</v>
      </c>
      <c r="F338" s="1">
        <v>332</v>
      </c>
      <c r="G338" s="1">
        <f>小r将兵属性验证!BK338</f>
        <v>30055884077.76791</v>
      </c>
      <c r="H338" s="1">
        <f>小r将兵属性验证!BU338</f>
        <v>56138081989.50209</v>
      </c>
      <c r="J338" s="1">
        <v>332</v>
      </c>
      <c r="K338" s="1">
        <f>中r将兵属性验证!BK338</f>
        <v>46980923287.98217</v>
      </c>
      <c r="L338" s="1">
        <f>中r将兵属性验证!BU338</f>
        <v>106427539334.26466</v>
      </c>
      <c r="N338" s="1">
        <v>332</v>
      </c>
      <c r="O338" s="1">
        <f>大r将兵属性验证!BK338</f>
        <v>81052841722.095886</v>
      </c>
      <c r="P338" s="1">
        <f>大r将兵属性验证!BU338</f>
        <v>324159748887.70514</v>
      </c>
      <c r="R338" s="1">
        <v>332</v>
      </c>
      <c r="S338" s="1">
        <f>超r将兵属性验证!BK338</f>
        <v>96914176013.567795</v>
      </c>
      <c r="T338" s="1">
        <f>超r将兵属性验证!BU338</f>
        <v>609641036539.65491</v>
      </c>
      <c r="X338" s="48">
        <v>332</v>
      </c>
      <c r="Y338" s="1">
        <f t="shared" si="40"/>
        <v>1.7378608546703398</v>
      </c>
      <c r="Z338" s="1">
        <f t="shared" si="41"/>
        <v>1.7378608546703398</v>
      </c>
      <c r="AA338" s="1">
        <f>'[1]资源-钻石'!$U335/'[1]资源-钻石'!$T335</f>
        <v>1.4654441999405479</v>
      </c>
      <c r="AB338" s="1">
        <f>Z338/[18]实力验证!Z338</f>
        <v>1.5307156666500048</v>
      </c>
      <c r="AC338" s="48">
        <v>332</v>
      </c>
      <c r="AD338" s="1">
        <f t="shared" si="42"/>
        <v>3.0930536571236438</v>
      </c>
      <c r="AE338" s="1">
        <f t="shared" si="43"/>
        <v>3.0930536571236438</v>
      </c>
      <c r="AF338" s="1">
        <f>'[1]资源-钻石'!$V335/'[1]资源-钻石'!$T335</f>
        <v>2.580415749777055</v>
      </c>
      <c r="AG338" s="1">
        <f>AE338/[18]实力验证!AE338</f>
        <v>2.3046048584000194</v>
      </c>
      <c r="AH338" s="48">
        <v>332</v>
      </c>
      <c r="AI338" s="1">
        <f t="shared" si="44"/>
        <v>8.1699813939497421</v>
      </c>
      <c r="AJ338" s="1">
        <f t="shared" si="45"/>
        <v>8.1699813939497421</v>
      </c>
      <c r="AK338" s="1">
        <f>'[1]资源-钻石'!$W335/'[1]资源-钻石'!$T335</f>
        <v>7.1933340407129567</v>
      </c>
      <c r="AL338" s="1">
        <f>AJ338/[18]实力验证!AJ338</f>
        <v>5.5936657869573301</v>
      </c>
      <c r="AM338" s="48">
        <v>332</v>
      </c>
      <c r="AN338" s="1">
        <f t="shared" si="46"/>
        <v>14.245714654796345</v>
      </c>
      <c r="AO338" s="1">
        <f t="shared" si="47"/>
        <v>14.245714654796345</v>
      </c>
      <c r="AP338" s="1">
        <f>'[1]资源-钻石'!$X335/'[1]资源-钻石'!$T335</f>
        <v>17.452283747398972</v>
      </c>
      <c r="AQ338" s="1">
        <f>AO338/[18]实力验证!AO338</f>
        <v>9.53693461896437</v>
      </c>
    </row>
    <row r="339" spans="2:43" x14ac:dyDescent="0.15">
      <c r="B339" s="1">
        <v>333</v>
      </c>
      <c r="C339" s="1">
        <f>非r将兵属性验证!BK339</f>
        <v>21572072005.404633</v>
      </c>
      <c r="D339" s="1">
        <f>非r将兵属性验证!BU339</f>
        <v>28219216524.387356</v>
      </c>
      <c r="F339" s="1">
        <v>333</v>
      </c>
      <c r="G339" s="1">
        <f>小r将兵属性验证!BK339</f>
        <v>30153619659.345539</v>
      </c>
      <c r="H339" s="1">
        <f>小r将兵属性验证!BU339</f>
        <v>56429170696.119759</v>
      </c>
      <c r="J339" s="1">
        <v>333</v>
      </c>
      <c r="K339" s="1">
        <f>中r将兵属性验证!BK339</f>
        <v>47141441049.959099</v>
      </c>
      <c r="L339" s="1">
        <f>中r将兵属性验证!BU339</f>
        <v>107114908536.21927</v>
      </c>
      <c r="N339" s="1">
        <v>333</v>
      </c>
      <c r="O339" s="1">
        <f>大r将兵属性验证!BK339</f>
        <v>81164112462.510422</v>
      </c>
      <c r="P339" s="1">
        <f>大r将兵属性验证!BU339</f>
        <v>325476695859.08606</v>
      </c>
      <c r="R339" s="1">
        <v>333</v>
      </c>
      <c r="S339" s="1">
        <f>超r将兵属性验证!BK339</f>
        <v>96961856166.917465</v>
      </c>
      <c r="T339" s="1">
        <f>超r将兵属性验证!BU339</f>
        <v>611128343608.49121</v>
      </c>
      <c r="X339" s="48">
        <v>333</v>
      </c>
      <c r="Y339" s="1">
        <f t="shared" si="40"/>
        <v>1.7389144348746786</v>
      </c>
      <c r="Z339" s="1">
        <f t="shared" si="41"/>
        <v>1.7389144348746786</v>
      </c>
      <c r="AA339" s="1">
        <f>'[1]资源-钻石'!$U336/'[1]资源-钻石'!$T336</f>
        <v>1.4656128258858456</v>
      </c>
      <c r="AB339" s="1">
        <f>Z339/[18]实力验证!Z339</f>
        <v>1.533956343868889</v>
      </c>
      <c r="AC339" s="48">
        <v>333</v>
      </c>
      <c r="AD339" s="1">
        <f t="shared" si="42"/>
        <v>3.098059000700113</v>
      </c>
      <c r="AE339" s="1">
        <f t="shared" si="43"/>
        <v>3.098059000700113</v>
      </c>
      <c r="AF339" s="1">
        <f>'[1]资源-钻石'!$V336/'[1]资源-钻石'!$T336</f>
        <v>2.5810480970719221</v>
      </c>
      <c r="AG339" s="1">
        <f>AE339/[18]实力验证!AE339</f>
        <v>2.3128027376912574</v>
      </c>
      <c r="AH339" s="48">
        <v>333</v>
      </c>
      <c r="AI339" s="1">
        <f t="shared" si="44"/>
        <v>8.1669067085558158</v>
      </c>
      <c r="AJ339" s="1">
        <f t="shared" si="45"/>
        <v>8.1669067085558158</v>
      </c>
      <c r="AK339" s="1">
        <f>'[1]资源-钻石'!$W336/'[1]资源-钻石'!$T336</f>
        <v>7.1960390819187774</v>
      </c>
      <c r="AL339" s="1">
        <f>AJ339/[18]实力验证!AJ339</f>
        <v>5.607482924376697</v>
      </c>
      <c r="AM339" s="48">
        <v>333</v>
      </c>
      <c r="AN339" s="1">
        <f t="shared" si="46"/>
        <v>14.221166406483572</v>
      </c>
      <c r="AO339" s="1">
        <f t="shared" si="47"/>
        <v>14.221166406483572</v>
      </c>
      <c r="AP339" s="1">
        <f>'[1]资源-钻石'!$X336/'[1]资源-钻石'!$T336</f>
        <v>17.459661132505754</v>
      </c>
      <c r="AQ339" s="1">
        <f>AO339/[18]实力验证!AO339</f>
        <v>9.5477741958517548</v>
      </c>
    </row>
    <row r="340" spans="2:43" x14ac:dyDescent="0.15">
      <c r="B340" s="1">
        <v>334</v>
      </c>
      <c r="C340" s="1">
        <f>非r将兵属性验证!BK340</f>
        <v>21645345800.745296</v>
      </c>
      <c r="D340" s="1">
        <f>非r将兵属性验证!BU340</f>
        <v>28339493997.174877</v>
      </c>
      <c r="F340" s="1">
        <v>334</v>
      </c>
      <c r="G340" s="1">
        <f>小r将兵属性验证!BK340</f>
        <v>30251355240.923168</v>
      </c>
      <c r="H340" s="1">
        <f>小r将兵属性验证!BU340</f>
        <v>56720259402.737427</v>
      </c>
      <c r="J340" s="1">
        <v>334</v>
      </c>
      <c r="K340" s="1">
        <f>中r将兵属性验证!BK340</f>
        <v>47298640519.4244</v>
      </c>
      <c r="L340" s="1">
        <f>中r将兵属性验证!BU340</f>
        <v>107854894531.77534</v>
      </c>
      <c r="N340" s="1">
        <v>334</v>
      </c>
      <c r="O340" s="1">
        <f>大r将兵属性验证!BK340</f>
        <v>81271327980.164688</v>
      </c>
      <c r="P340" s="1">
        <f>大r将兵属性验证!BU340</f>
        <v>326635333558.96161</v>
      </c>
      <c r="R340" s="1">
        <v>334</v>
      </c>
      <c r="S340" s="1">
        <f>超r将兵属性验证!BK340</f>
        <v>97009536320.267136</v>
      </c>
      <c r="T340" s="1">
        <f>超r将兵属性验证!BU340</f>
        <v>612615650677.32739</v>
      </c>
      <c r="X340" s="48">
        <v>334</v>
      </c>
      <c r="Y340" s="1">
        <f t="shared" si="40"/>
        <v>1.7399598557336862</v>
      </c>
      <c r="Z340" s="1">
        <f t="shared" si="41"/>
        <v>1.7399598557336862</v>
      </c>
      <c r="AA340" s="1">
        <f>'[1]资源-钻石'!$U337/'[1]资源-钻石'!$T337</f>
        <v>1.4657806009086842</v>
      </c>
      <c r="AB340" s="1">
        <f>Z340/[18]实力验证!Z340</f>
        <v>1.5372056005160462</v>
      </c>
      <c r="AC340" s="48">
        <v>334</v>
      </c>
      <c r="AD340" s="1">
        <f t="shared" si="42"/>
        <v>3.1040118499620668</v>
      </c>
      <c r="AE340" s="1">
        <f t="shared" si="43"/>
        <v>3.1040118499620668</v>
      </c>
      <c r="AF340" s="1">
        <f>'[1]资源-钻石'!$V337/'[1]资源-钻石'!$T337</f>
        <v>2.5816772534075665</v>
      </c>
      <c r="AG340" s="1">
        <f>AE340/[18]实力验证!AE340</f>
        <v>2.3217147893633885</v>
      </c>
      <c r="AH340" s="48">
        <v>334</v>
      </c>
      <c r="AI340" s="1">
        <f t="shared" si="44"/>
        <v>8.1606075599765937</v>
      </c>
      <c r="AJ340" s="1">
        <f t="shared" si="45"/>
        <v>8.1606075599765937</v>
      </c>
      <c r="AK340" s="1">
        <f>'[1]资源-钻石'!$W337/'[1]资源-钻石'!$T337</f>
        <v>7.1987304729101442</v>
      </c>
      <c r="AL340" s="1">
        <f>AJ340/[18]实力验证!AJ340</f>
        <v>5.6190648301272619</v>
      </c>
      <c r="AM340" s="48">
        <v>334</v>
      </c>
      <c r="AN340" s="1">
        <f t="shared" si="46"/>
        <v>14.196808269597003</v>
      </c>
      <c r="AO340" s="1">
        <f t="shared" si="47"/>
        <v>14.196808269597003</v>
      </c>
      <c r="AP340" s="1">
        <f>'[1]资源-钻石'!$X337/'[1]资源-钻石'!$T337</f>
        <v>17.467001289754936</v>
      </c>
      <c r="AQ340" s="1">
        <f>AO340/[18]实力验证!AO340</f>
        <v>9.5586434030613816</v>
      </c>
    </row>
    <row r="341" spans="2:43" x14ac:dyDescent="0.15">
      <c r="B341" s="1">
        <v>335</v>
      </c>
      <c r="C341" s="1">
        <f>非r将兵属性验证!BK341</f>
        <v>21718619596.085964</v>
      </c>
      <c r="D341" s="1">
        <f>非r将兵属性验证!BU341</f>
        <v>28459771469.962402</v>
      </c>
      <c r="F341" s="1">
        <v>335</v>
      </c>
      <c r="G341" s="1">
        <f>小r将兵属性验证!BK341</f>
        <v>30347603730.834648</v>
      </c>
      <c r="H341" s="1">
        <f>小r将兵属性验证!BU341</f>
        <v>56991788686.529556</v>
      </c>
      <c r="J341" s="1">
        <v>335</v>
      </c>
      <c r="K341" s="1">
        <f>中r将兵属性验证!BK341</f>
        <v>47455839988.889702</v>
      </c>
      <c r="L341" s="1">
        <f>中r将兵属性验证!BU341</f>
        <v>108594880527.33141</v>
      </c>
      <c r="N341" s="1">
        <v>335</v>
      </c>
      <c r="O341" s="1">
        <f>大r将兵属性验证!BK341</f>
        <v>81378543497.81897</v>
      </c>
      <c r="P341" s="1">
        <f>大r将兵属性验证!BU341</f>
        <v>327793971258.83716</v>
      </c>
      <c r="R341" s="1">
        <v>335</v>
      </c>
      <c r="S341" s="1">
        <f>超r将兵属性验证!BK341</f>
        <v>97057216473.616791</v>
      </c>
      <c r="T341" s="1">
        <f>超r将兵属性验证!BU341</f>
        <v>614102957746.16357</v>
      </c>
      <c r="X341" s="48">
        <v>335</v>
      </c>
      <c r="Y341" s="1">
        <f t="shared" si="40"/>
        <v>1.7405777778407019</v>
      </c>
      <c r="Z341" s="1">
        <f t="shared" si="41"/>
        <v>1.7405777778407019</v>
      </c>
      <c r="AA341" s="1">
        <f>'[1]资源-钻石'!$U338/'[1]资源-钻石'!$T338</f>
        <v>1.4659475314337571</v>
      </c>
      <c r="AB341" s="1">
        <f>Z341/[18]实力验证!Z341</f>
        <v>1.5401551442751371</v>
      </c>
      <c r="AC341" s="48">
        <v>335</v>
      </c>
      <c r="AD341" s="1">
        <f t="shared" si="42"/>
        <v>3.1099187758096116</v>
      </c>
      <c r="AE341" s="1">
        <f t="shared" si="43"/>
        <v>3.1099187758096116</v>
      </c>
      <c r="AF341" s="1">
        <f>'[1]资源-钻石'!$V338/'[1]资源-钻石'!$T338</f>
        <v>2.5823032428765904</v>
      </c>
      <c r="AG341" s="1">
        <f>AE341/[18]实力验证!AE341</f>
        <v>2.3306005959072711</v>
      </c>
      <c r="AH341" s="48">
        <v>335</v>
      </c>
      <c r="AI341" s="1">
        <f t="shared" si="44"/>
        <v>8.154357006347098</v>
      </c>
      <c r="AJ341" s="1">
        <f t="shared" si="45"/>
        <v>8.154357006347098</v>
      </c>
      <c r="AK341" s="1">
        <f>'[1]资源-钻石'!$W338/'[1]资源-钻石'!$T338</f>
        <v>7.2014083167498573</v>
      </c>
      <c r="AL341" s="1">
        <f>AJ341/[18]实力验证!AJ341</f>
        <v>5.6306527307089125</v>
      </c>
      <c r="AM341" s="48">
        <v>335</v>
      </c>
      <c r="AN341" s="1">
        <f t="shared" si="46"/>
        <v>14.172638044207131</v>
      </c>
      <c r="AO341" s="1">
        <f t="shared" si="47"/>
        <v>14.172638044207131</v>
      </c>
      <c r="AP341" s="1">
        <f>'[1]资源-钻石'!$X338/'[1]资源-钻石'!$T338</f>
        <v>17.474304500226879</v>
      </c>
      <c r="AQ341" s="1">
        <f>AO341/[18]实力验证!AO341</f>
        <v>9.5695418714620875</v>
      </c>
    </row>
    <row r="342" spans="2:43" x14ac:dyDescent="0.15">
      <c r="B342" s="1">
        <v>336</v>
      </c>
      <c r="C342" s="1">
        <f>非r将兵属性验证!BK342</f>
        <v>21791893391.426632</v>
      </c>
      <c r="D342" s="1">
        <f>非r将兵属性验证!BU342</f>
        <v>28580048942.749924</v>
      </c>
      <c r="F342" s="1">
        <v>336</v>
      </c>
      <c r="G342" s="1">
        <f>小r将兵属性验证!BK342</f>
        <v>30443850389.95813</v>
      </c>
      <c r="H342" s="1">
        <f>小r将兵属性验证!BU342</f>
        <v>57263293890.328934</v>
      </c>
      <c r="J342" s="1">
        <v>336</v>
      </c>
      <c r="K342" s="1">
        <f>中r将兵属性验证!BK342</f>
        <v>47613039458.355011</v>
      </c>
      <c r="L342" s="1">
        <f>中r将兵属性验证!BU342</f>
        <v>109334866522.88747</v>
      </c>
      <c r="N342" s="1">
        <v>336</v>
      </c>
      <c r="O342" s="1">
        <f>大r将兵属性验证!BK342</f>
        <v>81485759015.473236</v>
      </c>
      <c r="P342" s="1">
        <f>大r将兵属性验证!BU342</f>
        <v>328952608958.71271</v>
      </c>
      <c r="R342" s="1">
        <v>336</v>
      </c>
      <c r="S342" s="1">
        <f>超r将兵属性验证!BK342</f>
        <v>97105689422.997864</v>
      </c>
      <c r="T342" s="1">
        <f>超r将兵属性验证!BU342</f>
        <v>615590854169.75354</v>
      </c>
      <c r="X342" s="48">
        <v>336</v>
      </c>
      <c r="Y342" s="1">
        <f t="shared" si="40"/>
        <v>1.7411904368988202</v>
      </c>
      <c r="Z342" s="1">
        <f t="shared" si="41"/>
        <v>1.7411904368988202</v>
      </c>
      <c r="AA342" s="1">
        <f>'[1]资源-钻石'!$U339/'[1]资源-钻石'!$T339</f>
        <v>1.4661136238212433</v>
      </c>
      <c r="AB342" s="1">
        <f>Z342/[18]实力验证!Z342</f>
        <v>1.543095208396065</v>
      </c>
      <c r="AC342" s="48">
        <v>336</v>
      </c>
      <c r="AD342" s="1">
        <f t="shared" si="42"/>
        <v>3.1157803076169217</v>
      </c>
      <c r="AE342" s="1">
        <f t="shared" si="43"/>
        <v>3.1157803076169217</v>
      </c>
      <c r="AF342" s="1">
        <f>'[1]资源-钻石'!$V339/'[1]资源-钻石'!$T339</f>
        <v>2.5829260893296637</v>
      </c>
      <c r="AG342" s="1">
        <f>AE342/[18]实力验证!AE342</f>
        <v>2.33946033275536</v>
      </c>
      <c r="AH342" s="48">
        <v>336</v>
      </c>
      <c r="AI342" s="1">
        <f t="shared" si="44"/>
        <v>8.1481544874974983</v>
      </c>
      <c r="AJ342" s="1">
        <f t="shared" si="45"/>
        <v>8.1481544874974983</v>
      </c>
      <c r="AK342" s="1">
        <f>'[1]资源-钻石'!$W339/'[1]资源-钻石'!$T339</f>
        <v>7.2040727154657835</v>
      </c>
      <c r="AL342" s="1">
        <f>AJ342/[18]实力验证!AJ342</f>
        <v>5.6422465301007314</v>
      </c>
      <c r="AM342" s="48">
        <v>336</v>
      </c>
      <c r="AN342" s="1">
        <f t="shared" si="46"/>
        <v>14.148681003098787</v>
      </c>
      <c r="AO342" s="1">
        <f t="shared" si="47"/>
        <v>14.148681003098787</v>
      </c>
      <c r="AP342" s="1">
        <f>'[1]资源-钻石'!$X339/'[1]资源-钻石'!$T339</f>
        <v>17.481569925143678</v>
      </c>
      <c r="AQ342" s="1">
        <f>AO342/[18]实力验证!AO342</f>
        <v>9.5804878172913384</v>
      </c>
    </row>
    <row r="343" spans="2:43" x14ac:dyDescent="0.15">
      <c r="B343" s="1">
        <v>337</v>
      </c>
      <c r="C343" s="1">
        <f>非r将兵属性验证!BK343</f>
        <v>21865425487.649414</v>
      </c>
      <c r="D343" s="1">
        <f>非r将兵属性验证!BU343</f>
        <v>28701383119.889553</v>
      </c>
      <c r="F343" s="1">
        <v>337</v>
      </c>
      <c r="G343" s="1">
        <f>小r将兵属性验证!BK343</f>
        <v>30540097049.081612</v>
      </c>
      <c r="H343" s="1">
        <f>小r将兵属性验证!BU343</f>
        <v>57534799094.128311</v>
      </c>
      <c r="J343" s="1">
        <v>337</v>
      </c>
      <c r="K343" s="1">
        <f>中r将兵属性验证!BK343</f>
        <v>47770238927.820313</v>
      </c>
      <c r="L343" s="1">
        <f>中r将兵属性验证!BU343</f>
        <v>110074852518.44353</v>
      </c>
      <c r="N343" s="1">
        <v>337</v>
      </c>
      <c r="O343" s="1">
        <f>大r将兵属性验证!BK343</f>
        <v>81592974533.127502</v>
      </c>
      <c r="P343" s="1">
        <f>大r将兵属性验证!BU343</f>
        <v>330111246658.58826</v>
      </c>
      <c r="R343" s="1">
        <v>337</v>
      </c>
      <c r="S343" s="1">
        <f>超r将兵属性验证!BK343</f>
        <v>97158141288.340912</v>
      </c>
      <c r="T343" s="1">
        <f>超r将兵属性验证!BU343</f>
        <v>617081708470.20447</v>
      </c>
      <c r="X343" s="48">
        <v>337</v>
      </c>
      <c r="Y343" s="1">
        <f t="shared" si="40"/>
        <v>1.7417531097677164</v>
      </c>
      <c r="Z343" s="1">
        <f t="shared" si="41"/>
        <v>1.7417531097677164</v>
      </c>
      <c r="AA343" s="1">
        <f>'[1]资源-钻石'!$U340/'[1]资源-钻石'!$T340</f>
        <v>1.4662818253353982</v>
      </c>
      <c r="AB343" s="1">
        <f>Z343/[18]实力验证!Z343</f>
        <v>1.5455585307897914</v>
      </c>
      <c r="AC343" s="48">
        <v>337</v>
      </c>
      <c r="AD343" s="1">
        <f t="shared" si="42"/>
        <v>3.1215157885746194</v>
      </c>
      <c r="AE343" s="1">
        <f t="shared" si="43"/>
        <v>3.1215157885746194</v>
      </c>
      <c r="AF343" s="1">
        <f>'[1]资源-钻石'!$V340/'[1]资源-钻石'!$T340</f>
        <v>2.5835509982884188</v>
      </c>
      <c r="AG343" s="1">
        <f>AE343/[18]实力验证!AE343</f>
        <v>2.3475836691416792</v>
      </c>
      <c r="AH343" s="48">
        <v>337</v>
      </c>
      <c r="AI343" s="1">
        <f t="shared" si="44"/>
        <v>8.1417877166631207</v>
      </c>
      <c r="AJ343" s="1">
        <f t="shared" si="45"/>
        <v>8.1417877166631207</v>
      </c>
      <c r="AK343" s="1">
        <f>'[1]资源-钻石'!$W340/'[1]资源-钻石'!$T340</f>
        <v>7.2067382248463696</v>
      </c>
      <c r="AL343" s="1">
        <f>AJ343/[18]实力验证!AJ343</f>
        <v>5.652135496123627</v>
      </c>
      <c r="AM343" s="48">
        <v>337</v>
      </c>
      <c r="AN343" s="1">
        <f t="shared" si="46"/>
        <v>14.124677222601306</v>
      </c>
      <c r="AO343" s="1">
        <f t="shared" si="47"/>
        <v>14.124677222601306</v>
      </c>
      <c r="AP343" s="1">
        <f>'[1]资源-钻石'!$X340/'[1]资源-钻石'!$T340</f>
        <v>17.488828448317804</v>
      </c>
      <c r="AQ343" s="1">
        <f>AO343/[18]实力验证!AO343</f>
        <v>9.5886533821029865</v>
      </c>
    </row>
    <row r="344" spans="2:43" x14ac:dyDescent="0.15">
      <c r="B344" s="1">
        <v>338</v>
      </c>
      <c r="C344" s="1">
        <f>非r将兵属性验证!BK344</f>
        <v>21939953323.917755</v>
      </c>
      <c r="D344" s="1">
        <f>非r将兵属性验证!BU344</f>
        <v>28826790851.989967</v>
      </c>
      <c r="F344" s="1">
        <v>338</v>
      </c>
      <c r="G344" s="1">
        <f>小r将兵属性验证!BK344</f>
        <v>30636343708.205093</v>
      </c>
      <c r="H344" s="1">
        <f>小r将兵属性验证!BU344</f>
        <v>57806304297.927689</v>
      </c>
      <c r="J344" s="1">
        <v>338</v>
      </c>
      <c r="K344" s="1">
        <f>中r将兵属性验证!BK344</f>
        <v>47927438397.285614</v>
      </c>
      <c r="L344" s="1">
        <f>中r将兵属性验证!BU344</f>
        <v>110814838513.9996</v>
      </c>
      <c r="N344" s="1">
        <v>338</v>
      </c>
      <c r="O344" s="1">
        <f>大r将兵属性验证!BK344</f>
        <v>81700190050.781784</v>
      </c>
      <c r="P344" s="1">
        <f>大r将兵属性验证!BU344</f>
        <v>331269884358.46381</v>
      </c>
      <c r="R344" s="1">
        <v>338</v>
      </c>
      <c r="S344" s="1">
        <f>超r将兵属性验证!BK344</f>
        <v>97210593153.683975</v>
      </c>
      <c r="T344" s="1">
        <f>超r将兵属性验证!BU344</f>
        <v>618572562770.6554</v>
      </c>
      <c r="X344" s="48">
        <v>338</v>
      </c>
      <c r="Y344" s="1">
        <f t="shared" si="40"/>
        <v>1.7421374847218356</v>
      </c>
      <c r="Z344" s="1">
        <f t="shared" si="41"/>
        <v>1.7421374847218356</v>
      </c>
      <c r="AA344" s="1">
        <f>'[1]资源-钻石'!$U341/'[1]资源-钻石'!$T341</f>
        <v>1.4664604976416731</v>
      </c>
      <c r="AB344" s="1">
        <f>Z344/[18]实力验证!Z344</f>
        <v>1.5462130164685914</v>
      </c>
      <c r="AC344" s="48">
        <v>338</v>
      </c>
      <c r="AD344" s="1">
        <f t="shared" si="42"/>
        <v>3.1268949681161402</v>
      </c>
      <c r="AE344" s="1">
        <f t="shared" si="43"/>
        <v>3.1268949681161402</v>
      </c>
      <c r="AF344" s="1">
        <f>'[1]资源-钻石'!$V341/'[1]资源-钻石'!$T341</f>
        <v>2.5841927190149732</v>
      </c>
      <c r="AG344" s="1">
        <f>AE344/[18]实力验证!AE344</f>
        <v>2.3529396375949481</v>
      </c>
      <c r="AH344" s="48">
        <v>338</v>
      </c>
      <c r="AI344" s="1">
        <f t="shared" si="44"/>
        <v>8.1346574635217213</v>
      </c>
      <c r="AJ344" s="1">
        <f t="shared" si="45"/>
        <v>8.1346574635217213</v>
      </c>
      <c r="AK344" s="1">
        <f>'[1]资源-钻石'!$W341/'[1]资源-钻石'!$T341</f>
        <v>7.2094460330581676</v>
      </c>
      <c r="AL344" s="1">
        <f>AJ344/[18]实力验证!AJ344</f>
        <v>5.6554462421222569</v>
      </c>
      <c r="AM344" s="48">
        <v>338</v>
      </c>
      <c r="AN344" s="1">
        <f t="shared" si="46"/>
        <v>14.099449699672236</v>
      </c>
      <c r="AO344" s="1">
        <f t="shared" si="47"/>
        <v>14.099449699672236</v>
      </c>
      <c r="AP344" s="1">
        <f>'[1]资源-钻石'!$X341/'[1]资源-钻石'!$T341</f>
        <v>17.496185681767518</v>
      </c>
      <c r="AQ344" s="1">
        <f>AO344/[18]实力验证!AO344</f>
        <v>9.5856926722287259</v>
      </c>
    </row>
    <row r="345" spans="2:43" x14ac:dyDescent="0.15">
      <c r="B345" s="1">
        <v>339</v>
      </c>
      <c r="C345" s="1">
        <f>非r将兵属性验证!BK345</f>
        <v>22014481160.186096</v>
      </c>
      <c r="D345" s="1">
        <f>非r将兵属性验证!BU345</f>
        <v>28952198584.090382</v>
      </c>
      <c r="F345" s="1">
        <v>339</v>
      </c>
      <c r="G345" s="1">
        <f>小r将兵属性验证!BK345</f>
        <v>30732590367.328575</v>
      </c>
      <c r="H345" s="1">
        <f>小r将兵属性验证!BU345</f>
        <v>58077809501.727074</v>
      </c>
      <c r="J345" s="1">
        <v>339</v>
      </c>
      <c r="K345" s="1">
        <f>中r将兵属性验证!BK345</f>
        <v>48084637866.750916</v>
      </c>
      <c r="L345" s="1">
        <f>中r将兵属性验证!BU345</f>
        <v>111554824509.55566</v>
      </c>
      <c r="N345" s="1">
        <v>339</v>
      </c>
      <c r="O345" s="1">
        <f>大r将兵属性验证!BK345</f>
        <v>81807405568.43605</v>
      </c>
      <c r="P345" s="1">
        <f>大r将兵属性验证!BU345</f>
        <v>332428522058.33942</v>
      </c>
      <c r="R345" s="1">
        <v>339</v>
      </c>
      <c r="S345" s="1">
        <f>超r将兵属性验证!BK345</f>
        <v>97263045019.027039</v>
      </c>
      <c r="T345" s="1">
        <f>超r将兵属性验证!BU345</f>
        <v>620063417071.10632</v>
      </c>
      <c r="X345" s="48">
        <v>339</v>
      </c>
      <c r="Y345" s="1">
        <f t="shared" si="40"/>
        <v>1.7425188439713695</v>
      </c>
      <c r="Z345" s="1">
        <f t="shared" si="41"/>
        <v>1.7425188439713695</v>
      </c>
      <c r="AA345" s="1">
        <f>'[1]资源-钻石'!$U342/'[1]资源-钻石'!$T342</f>
        <v>1.4666382830055358</v>
      </c>
      <c r="AB345" s="1">
        <f>Z345/[18]实力验证!Z345</f>
        <v>1.5468641165125576</v>
      </c>
      <c r="AC345" s="48">
        <v>339</v>
      </c>
      <c r="AD345" s="1">
        <f t="shared" si="42"/>
        <v>3.1322319440326893</v>
      </c>
      <c r="AE345" s="1">
        <f t="shared" si="43"/>
        <v>3.1322319440326893</v>
      </c>
      <c r="AF345" s="1">
        <f>'[1]资源-钻石'!$V342/'[1]资源-钻石'!$T342</f>
        <v>2.5848312541928502</v>
      </c>
      <c r="AG345" s="1">
        <f>AE345/[18]实力验证!AE345</f>
        <v>2.3582657205402637</v>
      </c>
      <c r="AH345" s="48">
        <v>339</v>
      </c>
      <c r="AI345" s="1">
        <f t="shared" si="44"/>
        <v>8.1275831524672526</v>
      </c>
      <c r="AJ345" s="1">
        <f t="shared" si="45"/>
        <v>8.1275831524672526</v>
      </c>
      <c r="AK345" s="1">
        <f>'[1]资源-钻石'!$W342/'[1]资源-钻石'!$T342</f>
        <v>7.2121403995117177</v>
      </c>
      <c r="AL345" s="1">
        <f>AJ345/[18]实力验证!AJ345</f>
        <v>5.6587798971568004</v>
      </c>
      <c r="AM345" s="48">
        <v>339</v>
      </c>
      <c r="AN345" s="1">
        <f t="shared" si="46"/>
        <v>14.07442010523922</v>
      </c>
      <c r="AO345" s="1">
        <f t="shared" si="47"/>
        <v>14.07442010523922</v>
      </c>
      <c r="AP345" s="1">
        <f>'[1]资源-钻石'!$X342/'[1]资源-钻石'!$T342</f>
        <v>17.503506393371637</v>
      </c>
      <c r="AQ345" s="1">
        <f>AO345/[18]实力验证!AO345</f>
        <v>9.5828138481851326</v>
      </c>
    </row>
    <row r="346" spans="2:43" x14ac:dyDescent="0.15">
      <c r="B346" s="1">
        <v>340</v>
      </c>
      <c r="C346" s="1">
        <f>非r将兵属性验证!BK346</f>
        <v>22089008996.454437</v>
      </c>
      <c r="D346" s="1">
        <f>非r将兵属性验证!BU346</f>
        <v>29077606316.190796</v>
      </c>
      <c r="F346" s="1">
        <v>340</v>
      </c>
      <c r="G346" s="1">
        <f>小r将兵属性验证!BK346</f>
        <v>30828837026.452057</v>
      </c>
      <c r="H346" s="1">
        <f>小r将兵属性验证!BU346</f>
        <v>58349314705.526451</v>
      </c>
      <c r="J346" s="1">
        <v>340</v>
      </c>
      <c r="K346" s="1">
        <f>中r将兵属性验证!BK346</f>
        <v>48241837336.216217</v>
      </c>
      <c r="L346" s="1">
        <f>中r将兵属性验证!BU346</f>
        <v>112294810505.11172</v>
      </c>
      <c r="N346" s="1">
        <v>340</v>
      </c>
      <c r="O346" s="1">
        <f>大r将兵属性验证!BK346</f>
        <v>81914621086.090317</v>
      </c>
      <c r="P346" s="1">
        <f>大r将兵属性验证!BU346</f>
        <v>333587159758.21497</v>
      </c>
      <c r="R346" s="1">
        <v>340</v>
      </c>
      <c r="S346" s="1">
        <f>超r将兵属性验证!BK346</f>
        <v>97315496884.370087</v>
      </c>
      <c r="T346" s="1">
        <f>超r将兵属性验证!BU346</f>
        <v>621554271371.55725</v>
      </c>
      <c r="X346" s="48">
        <v>340</v>
      </c>
      <c r="Y346" s="1">
        <f t="shared" si="40"/>
        <v>1.7428972228682709</v>
      </c>
      <c r="Z346" s="1">
        <f t="shared" si="41"/>
        <v>1.7428972228682709</v>
      </c>
      <c r="AA346" s="1">
        <f>'[1]资源-钻石'!$U343/'[1]资源-钻石'!$T343</f>
        <v>1.4668151880149058</v>
      </c>
      <c r="AB346" s="1">
        <f>Z346/[18]实力验证!Z346</f>
        <v>1.5475118635590226</v>
      </c>
      <c r="AC346" s="48">
        <v>340</v>
      </c>
      <c r="AD346" s="1">
        <f t="shared" si="42"/>
        <v>3.137527211061256</v>
      </c>
      <c r="AE346" s="1">
        <f t="shared" si="43"/>
        <v>3.137527211061256</v>
      </c>
      <c r="AF346" s="1">
        <f>'[1]资源-钻石'!$V343/'[1]资源-钻石'!$T343</f>
        <v>2.5854666274832665</v>
      </c>
      <c r="AG346" s="1">
        <f>AE346/[18]实力验证!AE346</f>
        <v>2.36356223217228</v>
      </c>
      <c r="AH346" s="48">
        <v>340</v>
      </c>
      <c r="AI346" s="1">
        <f t="shared" si="44"/>
        <v>8.1205641277119778</v>
      </c>
      <c r="AJ346" s="1">
        <f t="shared" si="45"/>
        <v>8.1205641277119778</v>
      </c>
      <c r="AK346" s="1">
        <f>'[1]资源-钻石'!$W343/'[1]资源-钻石'!$T343</f>
        <v>7.2148214240480195</v>
      </c>
      <c r="AL346" s="1">
        <f>AJ346/[18]实力验证!AJ346</f>
        <v>5.6621361788789413</v>
      </c>
      <c r="AM346" s="48">
        <v>340</v>
      </c>
      <c r="AN346" s="1">
        <f t="shared" si="46"/>
        <v>14.049586119062035</v>
      </c>
      <c r="AO346" s="1">
        <f t="shared" si="47"/>
        <v>14.049586119062035</v>
      </c>
      <c r="AP346" s="1">
        <f>'[1]资源-钻石'!$X343/'[1]资源-钻石'!$T343</f>
        <v>17.510790854402533</v>
      </c>
      <c r="AQ346" s="1">
        <f>AO346/[18]实力验证!AO346</f>
        <v>9.58001593650215</v>
      </c>
    </row>
    <row r="347" spans="2:43" x14ac:dyDescent="0.15">
      <c r="B347" s="1">
        <v>341</v>
      </c>
      <c r="C347" s="1">
        <f>非r将兵属性验证!BK347</f>
        <v>22163536832.722782</v>
      </c>
      <c r="D347" s="1">
        <f>非r将兵属性验证!BU347</f>
        <v>29203014048.291206</v>
      </c>
      <c r="F347" s="1">
        <v>341</v>
      </c>
      <c r="G347" s="1">
        <f>小r将兵属性验证!BK347</f>
        <v>30925083685.575539</v>
      </c>
      <c r="H347" s="1">
        <f>小r将兵属性验证!BU347</f>
        <v>58620819909.325829</v>
      </c>
      <c r="J347" s="1">
        <v>341</v>
      </c>
      <c r="K347" s="1">
        <f>中r将兵属性验证!BK347</f>
        <v>48399036805.681526</v>
      </c>
      <c r="L347" s="1">
        <f>中r将兵属性验证!BU347</f>
        <v>113034796500.66779</v>
      </c>
      <c r="N347" s="1">
        <v>341</v>
      </c>
      <c r="O347" s="1">
        <f>大r将兵属性验证!BK347</f>
        <v>82021836603.744583</v>
      </c>
      <c r="P347" s="1">
        <f>大r将兵属性验证!BU347</f>
        <v>334745797458.09052</v>
      </c>
      <c r="R347" s="1">
        <v>341</v>
      </c>
      <c r="S347" s="1">
        <f>超r将兵属性验证!BK347</f>
        <v>97367948749.71315</v>
      </c>
      <c r="T347" s="1">
        <f>超r将兵属性验证!BU347</f>
        <v>623045125672.00806</v>
      </c>
      <c r="X347" s="48">
        <v>341</v>
      </c>
      <c r="Y347" s="1">
        <f t="shared" si="40"/>
        <v>1.7432726562140881</v>
      </c>
      <c r="Z347" s="1">
        <f t="shared" si="41"/>
        <v>1.7432726562140881</v>
      </c>
      <c r="AA347" s="1">
        <f>'[1]资源-钻石'!$U344/'[1]资源-钻石'!$T344</f>
        <v>1.4669912191926195</v>
      </c>
      <c r="AB347" s="1">
        <f>Z347/[18]实力验证!Z347</f>
        <v>1.5481562897750263</v>
      </c>
      <c r="AC347" s="48">
        <v>341</v>
      </c>
      <c r="AD347" s="1">
        <f t="shared" si="42"/>
        <v>3.1427812562361117</v>
      </c>
      <c r="AE347" s="1">
        <f t="shared" si="43"/>
        <v>3.1427812562361117</v>
      </c>
      <c r="AF347" s="1">
        <f>'[1]资源-钻石'!$V344/'[1]资源-钻石'!$T344</f>
        <v>2.5860988623136882</v>
      </c>
      <c r="AG347" s="1">
        <f>AE347/[18]实力验证!AE347</f>
        <v>2.3688294819372238</v>
      </c>
      <c r="AH347" s="48">
        <v>341</v>
      </c>
      <c r="AI347" s="1">
        <f t="shared" si="44"/>
        <v>8.113599743678332</v>
      </c>
      <c r="AJ347" s="1">
        <f t="shared" si="45"/>
        <v>8.113599743678332</v>
      </c>
      <c r="AK347" s="1">
        <f>'[1]资源-钻石'!$W344/'[1]资源-钻石'!$T344</f>
        <v>7.2174892055217317</v>
      </c>
      <c r="AL347" s="1">
        <f>AJ347/[18]实力验证!AJ347</f>
        <v>5.665514809341528</v>
      </c>
      <c r="AM347" s="48">
        <v>341</v>
      </c>
      <c r="AN347" s="1">
        <f t="shared" si="46"/>
        <v>14.024945457025009</v>
      </c>
      <c r="AO347" s="1">
        <f t="shared" si="47"/>
        <v>14.024945457025009</v>
      </c>
      <c r="AP347" s="1">
        <f>'[1]资源-钻石'!$X344/'[1]资源-钻石'!$T344</f>
        <v>17.518039333452638</v>
      </c>
      <c r="AQ347" s="1">
        <f>AO347/[18]实力验证!AO347</f>
        <v>9.5772979788701651</v>
      </c>
    </row>
    <row r="348" spans="2:43" x14ac:dyDescent="0.15">
      <c r="B348" s="1">
        <v>342</v>
      </c>
      <c r="C348" s="1">
        <f>非r将兵属性验证!BK348</f>
        <v>22238064668.991123</v>
      </c>
      <c r="D348" s="1">
        <f>非r将兵属性验证!BU348</f>
        <v>29328421780.391621</v>
      </c>
      <c r="F348" s="1">
        <v>342</v>
      </c>
      <c r="G348" s="1">
        <f>小r将兵属性验证!BK348</f>
        <v>31021330344.69902</v>
      </c>
      <c r="H348" s="1">
        <f>小r将兵属性验证!BU348</f>
        <v>58892325113.125206</v>
      </c>
      <c r="J348" s="1">
        <v>342</v>
      </c>
      <c r="K348" s="1">
        <f>中r将兵属性验证!BK348</f>
        <v>48556236275.146828</v>
      </c>
      <c r="L348" s="1">
        <f>中r将兵属性验证!BU348</f>
        <v>113774782496.22386</v>
      </c>
      <c r="N348" s="1">
        <v>342</v>
      </c>
      <c r="O348" s="1">
        <f>大r将兵属性验证!BK348</f>
        <v>82129052121.398865</v>
      </c>
      <c r="P348" s="1">
        <f>大r将兵属性验证!BU348</f>
        <v>335904435157.96606</v>
      </c>
      <c r="R348" s="1">
        <v>342</v>
      </c>
      <c r="S348" s="1">
        <f>超r将兵属性验证!BK348</f>
        <v>97420400615.056198</v>
      </c>
      <c r="T348" s="1">
        <f>超r将兵属性验证!BU348</f>
        <v>624535979972.45898</v>
      </c>
      <c r="X348" s="15">
        <v>342</v>
      </c>
      <c r="Y348" s="1">
        <f t="shared" si="40"/>
        <v>1.7436451782706341</v>
      </c>
      <c r="Z348" s="1">
        <f t="shared" si="41"/>
        <v>1.7436451782706341</v>
      </c>
      <c r="AA348" s="1">
        <f>'[1]资源-钻石'!$U345/'[1]资源-钻石'!$T345</f>
        <v>1.4671663829972319</v>
      </c>
      <c r="AB348" s="1">
        <f>Z348/[18]实力验证!Z348</f>
        <v>1.5487974268661766</v>
      </c>
      <c r="AC348" s="15">
        <v>342</v>
      </c>
      <c r="AD348" s="1">
        <f t="shared" si="42"/>
        <v>3.1479945590381369</v>
      </c>
      <c r="AE348" s="1">
        <f t="shared" si="43"/>
        <v>3.1479945590381369</v>
      </c>
      <c r="AF348" s="1">
        <f>'[1]资源-钻石'!$V345/'[1]资源-钻石'!$T345</f>
        <v>2.5867279818807076</v>
      </c>
      <c r="AG348" s="1">
        <f>AE348/[18]实力验证!AE348</f>
        <v>2.3740677746242365</v>
      </c>
      <c r="AH348" s="15">
        <v>342</v>
      </c>
      <c r="AI348" s="1">
        <f t="shared" si="44"/>
        <v>8.1066893648009799</v>
      </c>
      <c r="AJ348" s="1">
        <f t="shared" si="45"/>
        <v>8.1066893648009799</v>
      </c>
      <c r="AK348" s="1">
        <f>'[1]资源-钻石'!$W345/'[1]资源-钻石'!$T345</f>
        <v>7.220143841813325</v>
      </c>
      <c r="AL348" s="1">
        <f>AJ348/[18]实力验证!AJ348</f>
        <v>5.6689155149132402</v>
      </c>
      <c r="AM348" s="15">
        <v>342</v>
      </c>
      <c r="AN348" s="1">
        <f t="shared" si="46"/>
        <v>14.000495870436739</v>
      </c>
      <c r="AO348" s="1">
        <f t="shared" si="47"/>
        <v>14.000495870436739</v>
      </c>
      <c r="AP348" s="1">
        <f>'[1]资源-钻石'!$X345/'[1]资源-钻石'!$T345</f>
        <v>17.525252096467476</v>
      </c>
      <c r="AQ348" s="1">
        <f>AO348/[18]实力验证!AO348</f>
        <v>9.5746590318461084</v>
      </c>
    </row>
    <row r="349" spans="2:43" x14ac:dyDescent="0.15">
      <c r="B349" s="1">
        <v>343</v>
      </c>
      <c r="C349" s="1">
        <f>非r将兵属性验证!BK349</f>
        <v>22312592505.259464</v>
      </c>
      <c r="D349" s="1">
        <f>非r将兵属性验证!BU349</f>
        <v>29453829512.492035</v>
      </c>
      <c r="F349" s="1">
        <v>343</v>
      </c>
      <c r="G349" s="1">
        <f>小r将兵属性验证!BK349</f>
        <v>31117577003.822502</v>
      </c>
      <c r="H349" s="1">
        <f>小r将兵属性验证!BU349</f>
        <v>59163830316.924583</v>
      </c>
      <c r="J349" s="1">
        <v>343</v>
      </c>
      <c r="K349" s="1">
        <f>中r将兵属性验证!BK349</f>
        <v>48713435744.612129</v>
      </c>
      <c r="L349" s="1">
        <f>中r将兵属性验证!BU349</f>
        <v>114514768491.77992</v>
      </c>
      <c r="N349" s="1">
        <v>343</v>
      </c>
      <c r="O349" s="1">
        <f>大r将兵属性验证!BK349</f>
        <v>82236267639.053131</v>
      </c>
      <c r="P349" s="1">
        <f>大r将兵属性验证!BU349</f>
        <v>337063072857.84161</v>
      </c>
      <c r="R349" s="1">
        <v>343</v>
      </c>
      <c r="S349" s="1">
        <f>超r将兵属性验证!BK349</f>
        <v>97472852480.399261</v>
      </c>
      <c r="T349" s="1">
        <f>超r将兵属性验证!BU349</f>
        <v>626026834272.90991</v>
      </c>
      <c r="X349" s="15">
        <v>343</v>
      </c>
      <c r="Y349" s="1">
        <f t="shared" si="40"/>
        <v>1.7440148227704093</v>
      </c>
      <c r="Z349" s="1">
        <f t="shared" si="41"/>
        <v>1.7440148227704093</v>
      </c>
      <c r="AA349" s="1">
        <f>'[1]资源-钻石'!$U346/'[1]资源-钻石'!$T346</f>
        <v>1.4673406858238076</v>
      </c>
      <c r="AB349" s="1">
        <f>Z349/[18]实力验证!Z349</f>
        <v>1.549435306085311</v>
      </c>
      <c r="AC349" s="15">
        <v>343</v>
      </c>
      <c r="AD349" s="1">
        <f t="shared" si="42"/>
        <v>3.1531675915406829</v>
      </c>
      <c r="AE349" s="1">
        <f t="shared" si="43"/>
        <v>3.1531675915406829</v>
      </c>
      <c r="AF349" s="1">
        <f>'[1]资源-钻石'!$V346/'[1]资源-钻石'!$T346</f>
        <v>2.587354009152885</v>
      </c>
      <c r="AG349" s="1">
        <f>AE349/[18]实力验证!AE349</f>
        <v>2.3792774104546051</v>
      </c>
      <c r="AH349" s="15">
        <v>343</v>
      </c>
      <c r="AI349" s="1">
        <f t="shared" si="44"/>
        <v>8.0998323653334712</v>
      </c>
      <c r="AJ349" s="1">
        <f t="shared" si="45"/>
        <v>8.0998323653334712</v>
      </c>
      <c r="AK349" s="1">
        <f>'[1]资源-钻石'!$W346/'[1]资源-钻石'!$T346</f>
        <v>7.2227854298410508</v>
      </c>
      <c r="AL349" s="1">
        <f>AJ349/[18]实力验证!AJ349</f>
        <v>5.6723380261952485</v>
      </c>
      <c r="AM349" s="15">
        <v>343</v>
      </c>
      <c r="AN349" s="1">
        <f t="shared" si="46"/>
        <v>13.976235145345957</v>
      </c>
      <c r="AO349" s="1">
        <f t="shared" si="47"/>
        <v>13.976235145345957</v>
      </c>
      <c r="AP349" s="1">
        <f>'[1]资源-钻石'!$X346/'[1]资源-钻石'!$T346</f>
        <v>17.532429406778178</v>
      </c>
      <c r="AQ349" s="1">
        <f>AO349/[18]实力验证!AO349</f>
        <v>9.5720981665663381</v>
      </c>
    </row>
    <row r="350" spans="2:43" x14ac:dyDescent="0.15">
      <c r="B350" s="1">
        <v>344</v>
      </c>
      <c r="C350" s="1">
        <f>非r将兵属性验证!BK350</f>
        <v>22387120341.527805</v>
      </c>
      <c r="D350" s="1">
        <f>非r将兵属性验证!BU350</f>
        <v>29579237244.592449</v>
      </c>
      <c r="F350" s="1">
        <v>344</v>
      </c>
      <c r="G350" s="1">
        <f>小r将兵属性验证!BK350</f>
        <v>31213823662.945984</v>
      </c>
      <c r="H350" s="1">
        <f>小r将兵属性验证!BU350</f>
        <v>59435335520.723969</v>
      </c>
      <c r="J350" s="1">
        <v>344</v>
      </c>
      <c r="K350" s="1">
        <f>中r将兵属性验证!BK350</f>
        <v>48870635214.077431</v>
      </c>
      <c r="L350" s="1">
        <f>中r将兵属性验证!BU350</f>
        <v>115254754487.33598</v>
      </c>
      <c r="N350" s="1">
        <v>344</v>
      </c>
      <c r="O350" s="1">
        <f>大r将兵属性验证!BK350</f>
        <v>82343483156.707397</v>
      </c>
      <c r="P350" s="1">
        <f>大r将兵属性验证!BU350</f>
        <v>338221710557.71716</v>
      </c>
      <c r="R350" s="1">
        <v>344</v>
      </c>
      <c r="S350" s="1">
        <f>超r将兵属性验证!BK350</f>
        <v>97525304345.74231</v>
      </c>
      <c r="T350" s="1">
        <f>超r将兵属性验证!BU350</f>
        <v>627517688573.36084</v>
      </c>
      <c r="X350" s="15">
        <v>344</v>
      </c>
      <c r="Y350" s="1">
        <f t="shared" si="40"/>
        <v>1.7443816229267823</v>
      </c>
      <c r="Z350" s="1">
        <f t="shared" si="41"/>
        <v>1.7443816229267823</v>
      </c>
      <c r="AA350" s="1">
        <f>'[1]资源-钻石'!$U347/'[1]资源-钻石'!$T347</f>
        <v>1.4675141340046982</v>
      </c>
      <c r="AB350" s="1">
        <f>Z350/[18]实力验证!Z350</f>
        <v>1.5500699582409567</v>
      </c>
      <c r="AC350" s="15">
        <v>344</v>
      </c>
      <c r="AD350" s="1">
        <f t="shared" si="42"/>
        <v>3.1583008185520747</v>
      </c>
      <c r="AE350" s="1">
        <f t="shared" si="43"/>
        <v>3.1583008185520747</v>
      </c>
      <c r="AF350" s="1">
        <f>'[1]资源-钻石'!$V347/'[1]资源-钻石'!$T347</f>
        <v>2.5879769668735371</v>
      </c>
      <c r="AG350" s="1">
        <f>AE350/[18]实力验证!AE350</f>
        <v>2.3844586851689407</v>
      </c>
      <c r="AH350" s="15">
        <v>344</v>
      </c>
      <c r="AI350" s="1">
        <f t="shared" si="44"/>
        <v>8.0930281291593484</v>
      </c>
      <c r="AJ350" s="1">
        <f t="shared" si="45"/>
        <v>8.0930281291593484</v>
      </c>
      <c r="AK350" s="1">
        <f>'[1]资源-钻石'!$W347/'[1]资源-钻石'!$T347</f>
        <v>7.2254140655727364</v>
      </c>
      <c r="AL350" s="1">
        <f>AJ350/[18]实力验证!AJ350</f>
        <v>5.6757820779397914</v>
      </c>
      <c r="AM350" s="15">
        <v>344</v>
      </c>
      <c r="AN350" s="1">
        <f t="shared" si="46"/>
        <v>13.952161101873255</v>
      </c>
      <c r="AO350" s="1">
        <f t="shared" si="47"/>
        <v>13.952161101873255</v>
      </c>
      <c r="AP350" s="1">
        <f>'[1]资源-钻石'!$X347/'[1]资源-钻石'!$T347</f>
        <v>17.539571525133535</v>
      </c>
      <c r="AQ350" s="1">
        <f>AO350/[18]实力验证!AO350</f>
        <v>9.5696144684662112</v>
      </c>
    </row>
    <row r="351" spans="2:43" x14ac:dyDescent="0.15">
      <c r="B351" s="1">
        <v>345</v>
      </c>
      <c r="C351" s="1">
        <f>非r将兵属性验证!BK351</f>
        <v>22461648177.796146</v>
      </c>
      <c r="D351" s="1">
        <f>非r将兵属性验证!BU351</f>
        <v>29704644976.692863</v>
      </c>
      <c r="F351" s="1">
        <v>345</v>
      </c>
      <c r="G351" s="1">
        <f>小r将兵属性验证!BK351</f>
        <v>31310070322.069466</v>
      </c>
      <c r="H351" s="1">
        <f>小r将兵属性验证!BU351</f>
        <v>59706840724.523346</v>
      </c>
      <c r="J351" s="1">
        <v>345</v>
      </c>
      <c r="K351" s="1">
        <f>中r将兵属性验证!BK351</f>
        <v>49027834683.542732</v>
      </c>
      <c r="L351" s="1">
        <f>中r将兵属性验证!BU351</f>
        <v>115994740482.89204</v>
      </c>
      <c r="N351" s="1">
        <v>345</v>
      </c>
      <c r="O351" s="1">
        <f>大r将兵属性验证!BK351</f>
        <v>82450698674.361664</v>
      </c>
      <c r="P351" s="1">
        <f>大r将兵属性验证!BU351</f>
        <v>339380348257.59277</v>
      </c>
      <c r="R351" s="1">
        <v>345</v>
      </c>
      <c r="S351" s="1">
        <f>超r将兵属性验证!BK351</f>
        <v>97577756211.085373</v>
      </c>
      <c r="T351" s="1">
        <f>超r将兵属性验证!BU351</f>
        <v>629008542873.81177</v>
      </c>
      <c r="X351" s="15">
        <v>345</v>
      </c>
      <c r="Y351" s="1">
        <f t="shared" si="40"/>
        <v>1.744745611443941</v>
      </c>
      <c r="Z351" s="1">
        <f t="shared" si="41"/>
        <v>1.744745611443941</v>
      </c>
      <c r="AA351" s="1">
        <f>'[1]资源-钻石'!$U348/'[1]资源-钻石'!$T348</f>
        <v>1.4676867338103086</v>
      </c>
      <c r="AB351" s="1">
        <f>Z351/[18]实力验证!Z351</f>
        <v>1.5507014137056032</v>
      </c>
      <c r="AC351" s="15">
        <v>345</v>
      </c>
      <c r="AD351" s="1">
        <f t="shared" si="42"/>
        <v>3.1633946977548328</v>
      </c>
      <c r="AE351" s="1">
        <f t="shared" si="43"/>
        <v>3.1633946977548328</v>
      </c>
      <c r="AF351" s="1">
        <f>'[1]资源-钻石'!$V348/'[1]资源-钻石'!$T348</f>
        <v>2.5885968775634973</v>
      </c>
      <c r="AG351" s="1">
        <f>AE351/[18]实力验证!AE351</f>
        <v>2.3897849453469888</v>
      </c>
      <c r="AH351" s="15">
        <v>345</v>
      </c>
      <c r="AI351" s="1">
        <f t="shared" si="44"/>
        <v>8.0862760496076209</v>
      </c>
      <c r="AJ351" s="1">
        <f t="shared" si="45"/>
        <v>8.0862760496076209</v>
      </c>
      <c r="AK351" s="1">
        <f>'[1]资源-钻石'!$W348/'[1]资源-钻石'!$T348</f>
        <v>7.2280298440374091</v>
      </c>
      <c r="AL351" s="1">
        <f>AJ351/[18]实力验证!AJ351</f>
        <v>5.6792474089706273</v>
      </c>
      <c r="AM351" s="15">
        <v>345</v>
      </c>
      <c r="AN351" s="1">
        <f t="shared" si="46"/>
        <v>13.928271593558165</v>
      </c>
      <c r="AO351" s="1">
        <f t="shared" si="47"/>
        <v>13.928271593558165</v>
      </c>
      <c r="AP351" s="1">
        <f>'[1]资源-钻石'!$X348/'[1]资源-钻石'!$T348</f>
        <v>17.54667870973157</v>
      </c>
      <c r="AQ351" s="1">
        <f>AO351/[18]实力验证!AO351</f>
        <v>9.5672070370060194</v>
      </c>
    </row>
    <row r="352" spans="2:43" x14ac:dyDescent="0.15">
      <c r="B352" s="1">
        <v>346</v>
      </c>
      <c r="C352" s="1">
        <f>非r将兵属性验证!BK352</f>
        <v>22536176014.064491</v>
      </c>
      <c r="D352" s="1">
        <f>非r将兵属性验证!BU352</f>
        <v>29830052708.793278</v>
      </c>
      <c r="F352" s="1">
        <v>346</v>
      </c>
      <c r="G352" s="1">
        <f>小r将兵属性验证!BK352</f>
        <v>31406316981.192947</v>
      </c>
      <c r="H352" s="1">
        <f>小r将兵属性验证!BU352</f>
        <v>59978345928.322723</v>
      </c>
      <c r="J352" s="1">
        <v>346</v>
      </c>
      <c r="K352" s="1">
        <f>中r将兵属性验证!BK352</f>
        <v>49185034153.008041</v>
      </c>
      <c r="L352" s="1">
        <f>中r将兵属性验证!BU352</f>
        <v>116734726478.44812</v>
      </c>
      <c r="N352" s="1">
        <v>346</v>
      </c>
      <c r="O352" s="1">
        <f>大r将兵属性验证!BK352</f>
        <v>82557914192.015945</v>
      </c>
      <c r="P352" s="1">
        <f>大r将兵属性验证!BU352</f>
        <v>340538985957.46832</v>
      </c>
      <c r="R352" s="1">
        <v>346</v>
      </c>
      <c r="S352" s="1">
        <f>超r将兵属性验证!BK352</f>
        <v>97630208076.428436</v>
      </c>
      <c r="T352" s="1">
        <f>超r将兵属性验证!BU352</f>
        <v>630499397174.2627</v>
      </c>
      <c r="X352" s="48">
        <v>346</v>
      </c>
      <c r="Y352" s="1">
        <f t="shared" si="40"/>
        <v>1.745106820526612</v>
      </c>
      <c r="Z352" s="1">
        <f t="shared" si="41"/>
        <v>1.745106820526612</v>
      </c>
      <c r="AA352" s="1">
        <f>'[1]资源-钻石'!$U349/'[1]资源-钻石'!$T349</f>
        <v>1.4678584914498545</v>
      </c>
      <c r="AB352" s="1">
        <f>Z352/[18]实力验证!Z352</f>
        <v>1.5513297024237835</v>
      </c>
      <c r="AC352" s="48">
        <v>346</v>
      </c>
      <c r="AD352" s="1">
        <f t="shared" si="42"/>
        <v>3.1684496798417046</v>
      </c>
      <c r="AE352" s="1">
        <f t="shared" si="43"/>
        <v>3.1684496798417046</v>
      </c>
      <c r="AF352" s="1">
        <f>'[1]资源-钻石'!$V349/'[1]资源-钻石'!$T349</f>
        <v>2.5892137635238259</v>
      </c>
      <c r="AG352" s="1">
        <f>AE352/[18]实力验证!AE352</f>
        <v>2.3966758872980911</v>
      </c>
      <c r="AH352" s="48">
        <v>346</v>
      </c>
      <c r="AI352" s="1">
        <f t="shared" si="44"/>
        <v>8.0795755292724216</v>
      </c>
      <c r="AJ352" s="1">
        <f t="shared" si="45"/>
        <v>8.0795755292724216</v>
      </c>
      <c r="AK352" s="1">
        <f>'[1]资源-钻石'!$W349/'[1]资源-钻石'!$T349</f>
        <v>7.2306328593367422</v>
      </c>
      <c r="AL352" s="1">
        <f>AJ352/[18]实力验证!AJ352</f>
        <v>5.6827337621052951</v>
      </c>
      <c r="AM352" s="48">
        <v>346</v>
      </c>
      <c r="AN352" s="1">
        <f t="shared" si="46"/>
        <v>13.904564506721176</v>
      </c>
      <c r="AO352" s="1">
        <f t="shared" si="47"/>
        <v>13.904564506721176</v>
      </c>
      <c r="AP352" s="1">
        <f>'[1]资源-钻石'!$X349/'[1]资源-钻石'!$T349</f>
        <v>17.553751216250653</v>
      </c>
      <c r="AQ352" s="1">
        <f>AO352/[18]实力验证!AO352</f>
        <v>9.5648749854032999</v>
      </c>
    </row>
    <row r="353" spans="2:43" x14ac:dyDescent="0.15">
      <c r="B353" s="1">
        <v>347</v>
      </c>
      <c r="C353" s="1">
        <f>非r将兵属性验证!BK353</f>
        <v>22610703850.332832</v>
      </c>
      <c r="D353" s="1">
        <f>非r将兵属性验证!BU353</f>
        <v>29955460440.893692</v>
      </c>
      <c r="F353" s="1">
        <v>347</v>
      </c>
      <c r="G353" s="1">
        <f>小r将兵属性验证!BK353</f>
        <v>31502563640.316429</v>
      </c>
      <c r="H353" s="1">
        <f>小r将兵属性验证!BU353</f>
        <v>60249851132.122101</v>
      </c>
      <c r="J353" s="1">
        <v>347</v>
      </c>
      <c r="K353" s="1">
        <f>中r将兵属性验证!BK353</f>
        <v>49342233622.473343</v>
      </c>
      <c r="L353" s="1">
        <f>中r将兵属性验证!BU353</f>
        <v>117474712474.00418</v>
      </c>
      <c r="N353" s="1">
        <v>347</v>
      </c>
      <c r="O353" s="1">
        <f>大r将兵属性验证!BK353</f>
        <v>82665129709.670212</v>
      </c>
      <c r="P353" s="1">
        <f>大r将兵属性验证!BU353</f>
        <v>341697623657.34387</v>
      </c>
      <c r="R353" s="1">
        <v>347</v>
      </c>
      <c r="S353" s="1">
        <f>超r将兵属性验证!BK353</f>
        <v>97682659941.771484</v>
      </c>
      <c r="T353" s="1">
        <f>超r将兵属性验证!BU353</f>
        <v>631990251474.71362</v>
      </c>
      <c r="X353" s="48">
        <v>347</v>
      </c>
      <c r="Y353" s="1">
        <f t="shared" si="40"/>
        <v>1.7454652818895582</v>
      </c>
      <c r="Z353" s="1">
        <f t="shared" si="41"/>
        <v>1.7454652818895582</v>
      </c>
      <c r="AA353" s="1">
        <f>'[1]资源-钻石'!$U350/'[1]资源-钻石'!$T350</f>
        <v>1.4680294130721043</v>
      </c>
      <c r="AB353" s="1">
        <f>Z353/[18]实力验证!Z353</f>
        <v>1.5519548539199735</v>
      </c>
      <c r="AC353" s="48">
        <v>347</v>
      </c>
      <c r="AD353" s="1">
        <f t="shared" si="42"/>
        <v>3.1734662086485903</v>
      </c>
      <c r="AE353" s="1">
        <f t="shared" si="43"/>
        <v>3.1734662086485903</v>
      </c>
      <c r="AF353" s="1">
        <f>'[1]资源-钻石'!$V350/'[1]资源-钻石'!$T350</f>
        <v>2.5898276468384869</v>
      </c>
      <c r="AG353" s="1">
        <f>AE353/[18]实力验证!AE353</f>
        <v>2.403545943027932</v>
      </c>
      <c r="AH353" s="48">
        <v>347</v>
      </c>
      <c r="AI353" s="1">
        <f t="shared" si="44"/>
        <v>8.0729259798368389</v>
      </c>
      <c r="AJ353" s="1">
        <f t="shared" si="45"/>
        <v>8.0729259798368389</v>
      </c>
      <c r="AK353" s="1">
        <f>'[1]资源-钻石'!$W350/'[1]资源-钻石'!$T350</f>
        <v>7.2332232046563476</v>
      </c>
      <c r="AL353" s="1">
        <f>AJ353/[18]实力验证!AJ353</f>
        <v>5.6862408840791749</v>
      </c>
      <c r="AM353" s="48">
        <v>347</v>
      </c>
      <c r="AN353" s="1">
        <f t="shared" si="46"/>
        <v>13.881037759840318</v>
      </c>
      <c r="AO353" s="1">
        <f t="shared" si="47"/>
        <v>13.881037759840318</v>
      </c>
      <c r="AP353" s="1">
        <f>'[1]资源-钻石'!$X350/'[1]资源-钻石'!$T350</f>
        <v>17.56078929788017</v>
      </c>
      <c r="AQ353" s="1">
        <f>AO353/[18]实力验证!AO353</f>
        <v>9.562617440371163</v>
      </c>
    </row>
    <row r="354" spans="2:43" x14ac:dyDescent="0.15">
      <c r="B354" s="1">
        <v>348</v>
      </c>
      <c r="C354" s="1">
        <f>非r将兵属性验证!BK354</f>
        <v>22685231686.601173</v>
      </c>
      <c r="D354" s="1">
        <f>非r将兵属性验证!BU354</f>
        <v>30080868172.994102</v>
      </c>
      <c r="F354" s="1">
        <v>348</v>
      </c>
      <c r="G354" s="1">
        <f>小r将兵属性验证!BK354</f>
        <v>31598810299.439911</v>
      </c>
      <c r="H354" s="1">
        <f>小r将兵属性验证!BU354</f>
        <v>60521356335.921478</v>
      </c>
      <c r="J354" s="1">
        <v>348</v>
      </c>
      <c r="K354" s="1">
        <f>中r将兵属性验证!BK354</f>
        <v>49499433091.938644</v>
      </c>
      <c r="L354" s="1">
        <f>中r将兵属性验证!BU354</f>
        <v>118214698469.56024</v>
      </c>
      <c r="N354" s="1">
        <v>348</v>
      </c>
      <c r="O354" s="1">
        <f>大r将兵属性验证!BK354</f>
        <v>82772345227.324478</v>
      </c>
      <c r="P354" s="1">
        <f>大r将兵属性验证!BU354</f>
        <v>342856261357.21942</v>
      </c>
      <c r="R354" s="1">
        <v>348</v>
      </c>
      <c r="S354" s="1">
        <f>超r将兵属性验证!BK354</f>
        <v>97735111807.114548</v>
      </c>
      <c r="T354" s="1">
        <f>超r将兵属性验证!BU354</f>
        <v>633481105775.16455</v>
      </c>
      <c r="X354" s="48">
        <v>348</v>
      </c>
      <c r="Y354" s="1">
        <f t="shared" si="40"/>
        <v>1.7458210267668619</v>
      </c>
      <c r="Z354" s="1">
        <f t="shared" si="41"/>
        <v>1.7458210267668619</v>
      </c>
      <c r="AA354" s="1">
        <f>'[1]资源-钻石'!$U351/'[1]资源-钻石'!$T351</f>
        <v>1.4681995047661154</v>
      </c>
      <c r="AB354" s="1">
        <f>Z354/[18]实力验证!Z354</f>
        <v>1.5525768973063128</v>
      </c>
      <c r="AC354" s="48">
        <v>348</v>
      </c>
      <c r="AD354" s="1">
        <f t="shared" si="42"/>
        <v>3.1784447212844524</v>
      </c>
      <c r="AE354" s="1">
        <f t="shared" si="43"/>
        <v>3.1784447212844524</v>
      </c>
      <c r="AF354" s="1">
        <f>'[1]资源-钻石'!$V351/'[1]资源-钻石'!$T351</f>
        <v>2.590438549376981</v>
      </c>
      <c r="AG354" s="1">
        <f>AE354/[18]实力验证!AE354</f>
        <v>2.4103953259982611</v>
      </c>
      <c r="AH354" s="48">
        <v>348</v>
      </c>
      <c r="AI354" s="1">
        <f t="shared" si="44"/>
        <v>8.0663268219006952</v>
      </c>
      <c r="AJ354" s="1">
        <f t="shared" si="45"/>
        <v>8.0663268219006952</v>
      </c>
      <c r="AK354" s="1">
        <f>'[1]资源-钻石'!$W351/'[1]资源-钻石'!$T351</f>
        <v>7.2358009722768895</v>
      </c>
      <c r="AL354" s="1">
        <f>AJ354/[18]实力验证!AJ354</f>
        <v>5.6897685254712478</v>
      </c>
      <c r="AM354" s="48">
        <v>348</v>
      </c>
      <c r="AN354" s="1">
        <f t="shared" si="46"/>
        <v>13.857689302941928</v>
      </c>
      <c r="AO354" s="1">
        <f t="shared" si="47"/>
        <v>13.857689302941928</v>
      </c>
      <c r="AP354" s="1">
        <f>'[1]资源-钻石'!$X351/'[1]资源-钻石'!$T351</f>
        <v>17.567793205350721</v>
      </c>
      <c r="AQ354" s="1">
        <f>AO354/[18]实力验证!AO354</f>
        <v>9.5604335418626309</v>
      </c>
    </row>
    <row r="355" spans="2:43" x14ac:dyDescent="0.15">
      <c r="B355" s="1">
        <v>349</v>
      </c>
      <c r="C355" s="1">
        <f>非r将兵属性验证!BK355</f>
        <v>22759759522.869514</v>
      </c>
      <c r="D355" s="1">
        <f>非r将兵属性验证!BU355</f>
        <v>30206275905.094517</v>
      </c>
      <c r="F355" s="1">
        <v>349</v>
      </c>
      <c r="G355" s="1">
        <f>小r将兵属性验证!BK355</f>
        <v>31695056958.563393</v>
      </c>
      <c r="H355" s="1">
        <f>小r将兵属性验证!BU355</f>
        <v>60792861539.720863</v>
      </c>
      <c r="J355" s="1">
        <v>349</v>
      </c>
      <c r="K355" s="1">
        <f>中r将兵属性验证!BK355</f>
        <v>49656632561.403946</v>
      </c>
      <c r="L355" s="1">
        <f>中r将兵属性验证!BU355</f>
        <v>118954684465.1163</v>
      </c>
      <c r="N355" s="1">
        <v>349</v>
      </c>
      <c r="O355" s="1">
        <f>大r将兵属性验证!BK355</f>
        <v>82879560744.97876</v>
      </c>
      <c r="P355" s="1">
        <f>大r将兵属性验证!BU355</f>
        <v>344014899057.09497</v>
      </c>
      <c r="R355" s="1">
        <v>349</v>
      </c>
      <c r="S355" s="1">
        <f>超r将兵属性验证!BK355</f>
        <v>97787563672.457596</v>
      </c>
      <c r="T355" s="1">
        <f>超r将兵属性验证!BU355</f>
        <v>634971960075.61548</v>
      </c>
      <c r="X355" s="48">
        <v>349</v>
      </c>
      <c r="Y355" s="1">
        <f t="shared" si="40"/>
        <v>1.7461740859209973</v>
      </c>
      <c r="Z355" s="1">
        <f t="shared" si="41"/>
        <v>1.7461740859209973</v>
      </c>
      <c r="AA355" s="1">
        <f>'[1]资源-钻石'!$U352/'[1]资源-钻石'!$T352</f>
        <v>1.4683687725619567</v>
      </c>
      <c r="AB355" s="1">
        <f>Z355/[18]实力验证!Z355</f>
        <v>1.5531958612901573</v>
      </c>
      <c r="AC355" s="48">
        <v>349</v>
      </c>
      <c r="AD355" s="1">
        <f t="shared" si="42"/>
        <v>3.183385648258279</v>
      </c>
      <c r="AE355" s="1">
        <f t="shared" si="43"/>
        <v>3.183385648258279</v>
      </c>
      <c r="AF355" s="1">
        <f>'[1]资源-钻石'!$V352/'[1]资源-钻石'!$T352</f>
        <v>2.5910464927969454</v>
      </c>
      <c r="AG355" s="1">
        <f>AE355/[18]实力验证!AE355</f>
        <v>2.4172242464720028</v>
      </c>
      <c r="AH355" s="48">
        <v>349</v>
      </c>
      <c r="AI355" s="1">
        <f t="shared" si="44"/>
        <v>8.0597774848122725</v>
      </c>
      <c r="AJ355" s="1">
        <f t="shared" si="45"/>
        <v>8.0597774848122725</v>
      </c>
      <c r="AK355" s="1">
        <f>'[1]资源-钻石'!$W352/'[1]资源-钻石'!$T352</f>
        <v>7.2383662535850464</v>
      </c>
      <c r="AL355" s="1">
        <f>AJ355/[18]实力验证!AJ355</f>
        <v>5.6933164406315599</v>
      </c>
      <c r="AM355" s="48">
        <v>349</v>
      </c>
      <c r="AN355" s="1">
        <f t="shared" si="46"/>
        <v>13.834517117005216</v>
      </c>
      <c r="AO355" s="1">
        <f t="shared" si="47"/>
        <v>13.834517117005216</v>
      </c>
      <c r="AP355" s="1">
        <f>'[1]资源-钻石'!$X352/'[1]资源-钻石'!$T352</f>
        <v>17.574763186963917</v>
      </c>
      <c r="AQ355" s="1">
        <f>AO355/[18]实力验证!AO355</f>
        <v>9.5583224428207494</v>
      </c>
    </row>
    <row r="356" spans="2:43" x14ac:dyDescent="0.15">
      <c r="B356" s="1">
        <v>350</v>
      </c>
      <c r="C356" s="1">
        <f>非r将兵属性验证!BK356</f>
        <v>22834287359.137859</v>
      </c>
      <c r="D356" s="1">
        <f>非r将兵属性验证!BU356</f>
        <v>30331683637.194931</v>
      </c>
      <c r="F356" s="1">
        <v>350</v>
      </c>
      <c r="G356" s="1">
        <f>小r将兵属性验证!BK356</f>
        <v>31791303617.686874</v>
      </c>
      <c r="H356" s="1">
        <f>小r将兵属性验证!BU356</f>
        <v>61064366743.520241</v>
      </c>
      <c r="J356" s="1">
        <v>350</v>
      </c>
      <c r="K356" s="1">
        <f>中r将兵属性验证!BK356</f>
        <v>49813832030.869247</v>
      </c>
      <c r="L356" s="1">
        <f>中r将兵属性验证!BU356</f>
        <v>119694670460.67238</v>
      </c>
      <c r="N356" s="1">
        <v>350</v>
      </c>
      <c r="O356" s="1">
        <f>大r将兵属性验证!BK356</f>
        <v>82986776262.633026</v>
      </c>
      <c r="P356" s="1">
        <f>大r将兵属性验证!BU356</f>
        <v>345173536756.97052</v>
      </c>
      <c r="R356" s="1">
        <v>350</v>
      </c>
      <c r="S356" s="1">
        <f>超r将兵属性验证!BK356</f>
        <v>97840015537.800659</v>
      </c>
      <c r="T356" s="1">
        <f>超r将兵属性验证!BU356</f>
        <v>636462814376.06628</v>
      </c>
      <c r="X356" s="48">
        <v>350</v>
      </c>
      <c r="Y356" s="1">
        <f t="shared" si="40"/>
        <v>1.7465244896516983</v>
      </c>
      <c r="Z356" s="1">
        <f t="shared" si="41"/>
        <v>1.7465244896516983</v>
      </c>
      <c r="AA356" s="1">
        <f>'[1]资源-钻石'!$U353/'[1]资源-钻石'!$T353</f>
        <v>1.4685372224314199</v>
      </c>
      <c r="AB356" s="1">
        <f>Z356/[18]实力验证!Z356</f>
        <v>1.553811774181457</v>
      </c>
      <c r="AC356" s="48">
        <v>350</v>
      </c>
      <c r="AD356" s="1">
        <f t="shared" si="42"/>
        <v>3.1882894136031812</v>
      </c>
      <c r="AE356" s="1">
        <f t="shared" si="43"/>
        <v>3.1882894136031812</v>
      </c>
      <c r="AF356" s="1">
        <f>'[1]资源-钻石'!$V353/'[1]资源-钻石'!$T353</f>
        <v>2.5916514985467098</v>
      </c>
      <c r="AG356" s="1">
        <f>AE356/[18]实力验证!AE356</f>
        <v>2.4240329115733652</v>
      </c>
      <c r="AH356" s="48">
        <v>350</v>
      </c>
      <c r="AI356" s="1">
        <f t="shared" si="44"/>
        <v>8.0532774065038062</v>
      </c>
      <c r="AJ356" s="1">
        <f t="shared" si="45"/>
        <v>8.0532774065038062</v>
      </c>
      <c r="AK356" s="1">
        <f>'[1]资源-钻石'!$W353/'[1]资源-钻石'!$T353</f>
        <v>7.2409191390843084</v>
      </c>
      <c r="AL356" s="1">
        <f>AJ356/[18]实力验证!AJ356</f>
        <v>5.6968843876103064</v>
      </c>
      <c r="AM356" s="48">
        <v>350</v>
      </c>
      <c r="AN356" s="1">
        <f t="shared" si="46"/>
        <v>13.81151921338024</v>
      </c>
      <c r="AO356" s="1">
        <f t="shared" si="47"/>
        <v>13.81151921338024</v>
      </c>
      <c r="AP356" s="1">
        <f>'[1]资源-钻石'!$X353/'[1]资源-钻石'!$T353</f>
        <v>17.581699488621705</v>
      </c>
      <c r="AQ356" s="1">
        <f>AO356/[18]实力验证!AO356</f>
        <v>9.5562833089343187</v>
      </c>
    </row>
    <row r="357" spans="2:43" x14ac:dyDescent="0.15">
      <c r="B357" s="1">
        <v>351</v>
      </c>
      <c r="C357" s="1">
        <f>非r将兵属性验证!BK357</f>
        <v>22908815195.4062</v>
      </c>
      <c r="D357" s="1">
        <f>非r将兵属性验证!BU357</f>
        <v>30457091369.295345</v>
      </c>
      <c r="F357" s="1">
        <v>351</v>
      </c>
      <c r="G357" s="1">
        <f>小r将兵属性验证!BK357</f>
        <v>31887550276.810356</v>
      </c>
      <c r="H357" s="1">
        <f>小r将兵属性验证!BU357</f>
        <v>61335871947.319618</v>
      </c>
      <c r="J357" s="1">
        <v>351</v>
      </c>
      <c r="K357" s="1">
        <f>中r将兵属性验证!BK357</f>
        <v>49971031500.334557</v>
      </c>
      <c r="L357" s="1">
        <f>中r将兵属性验证!BU357</f>
        <v>120434656456.22844</v>
      </c>
      <c r="N357" s="1">
        <v>351</v>
      </c>
      <c r="O357" s="1">
        <f>大r将兵属性验证!BK357</f>
        <v>83093991780.287292</v>
      </c>
      <c r="P357" s="1">
        <f>大r将兵属性验证!BU357</f>
        <v>346332174456.84607</v>
      </c>
      <c r="R357" s="1">
        <v>351</v>
      </c>
      <c r="S357" s="1">
        <f>超r将兵属性验证!BK357</f>
        <v>97892467403.143707</v>
      </c>
      <c r="T357" s="1">
        <f>超r将兵属性验证!BU357</f>
        <v>637953668676.51721</v>
      </c>
      <c r="X357" s="48">
        <v>351</v>
      </c>
      <c r="Y357" s="1">
        <f t="shared" si="40"/>
        <v>1.7468722678046262</v>
      </c>
      <c r="Z357" s="1">
        <f t="shared" si="41"/>
        <v>1.7468722678046262</v>
      </c>
      <c r="AA357" s="1">
        <f>'[1]资源-钻石'!$U354/'[1]资源-钻石'!$T354</f>
        <v>1.4687048602887229</v>
      </c>
      <c r="AB357" s="1">
        <f>Z357/[18]实力验证!Z357</f>
        <v>1.5544246638999728</v>
      </c>
      <c r="AC357" s="48">
        <v>351</v>
      </c>
      <c r="AD357" s="1">
        <f t="shared" si="42"/>
        <v>3.1931564349977046</v>
      </c>
      <c r="AE357" s="1">
        <f t="shared" si="43"/>
        <v>3.1931564349977046</v>
      </c>
      <c r="AF357" s="1">
        <f>'[1]资源-钻石'!$V354/'[1]资源-钻石'!$T354</f>
        <v>2.5922535878678219</v>
      </c>
      <c r="AG357" s="1">
        <f>AE357/[18]实力验证!AE357</f>
        <v>2.4308215253466154</v>
      </c>
      <c r="AH357" s="48">
        <v>351</v>
      </c>
      <c r="AI357" s="1">
        <f t="shared" si="44"/>
        <v>8.0468260333306869</v>
      </c>
      <c r="AJ357" s="1">
        <f t="shared" si="45"/>
        <v>8.0468260333306869</v>
      </c>
      <c r="AK357" s="1">
        <f>'[1]资源-钻石'!$W354/'[1]资源-钻石'!$T354</f>
        <v>7.2434597184056235</v>
      </c>
      <c r="AL357" s="1">
        <f>AJ357/[18]实力验证!AJ357</f>
        <v>5.7004721280885162</v>
      </c>
      <c r="AM357" s="48">
        <v>351</v>
      </c>
      <c r="AN357" s="1">
        <f t="shared" si="46"/>
        <v>13.788693633219012</v>
      </c>
      <c r="AO357" s="1">
        <f t="shared" si="47"/>
        <v>13.788693633219012</v>
      </c>
      <c r="AP357" s="1">
        <f>'[1]资源-钻石'!$X354/'[1]资源-钻石'!$T354</f>
        <v>17.588602353855283</v>
      </c>
      <c r="AQ357" s="1">
        <f>AO357/[18]实力验证!AO357</f>
        <v>9.5543153183991567</v>
      </c>
    </row>
    <row r="358" spans="2:43" x14ac:dyDescent="0.15">
      <c r="B358" s="1">
        <v>352</v>
      </c>
      <c r="C358" s="1">
        <f>非r将兵属性验证!BK358</f>
        <v>22983343031.674541</v>
      </c>
      <c r="D358" s="1">
        <f>非r将兵属性验证!BU358</f>
        <v>30582499101.39576</v>
      </c>
      <c r="F358" s="1">
        <v>352</v>
      </c>
      <c r="G358" s="1">
        <f>小r将兵属性验证!BK358</f>
        <v>31983796935.933838</v>
      </c>
      <c r="H358" s="1">
        <f>小r将兵属性验证!BU358</f>
        <v>61607377151.118996</v>
      </c>
      <c r="J358" s="1">
        <v>352</v>
      </c>
      <c r="K358" s="1">
        <f>中r将兵属性验证!BK358</f>
        <v>50128230969.799858</v>
      </c>
      <c r="L358" s="1">
        <f>中r将兵属性验证!BU358</f>
        <v>121174642451.7845</v>
      </c>
      <c r="N358" s="1">
        <v>352</v>
      </c>
      <c r="O358" s="1">
        <f>大r将兵属性验证!BK358</f>
        <v>83201207297.941559</v>
      </c>
      <c r="P358" s="1">
        <f>大r将兵属性验证!BU358</f>
        <v>347490812156.72168</v>
      </c>
      <c r="R358" s="1">
        <v>352</v>
      </c>
      <c r="S358" s="1">
        <f>超r将兵属性验证!BK358</f>
        <v>97944919268.486771</v>
      </c>
      <c r="T358" s="1">
        <f>超r将兵属性验证!BU358</f>
        <v>639444522976.96814</v>
      </c>
      <c r="X358" s="48">
        <v>352</v>
      </c>
      <c r="Y358" s="1">
        <f t="shared" si="40"/>
        <v>1.7472174497798445</v>
      </c>
      <c r="Z358" s="1">
        <f t="shared" si="41"/>
        <v>1.7472174497798445</v>
      </c>
      <c r="AA358" s="1">
        <f>'[1]资源-钻石'!$U355/'[1]资源-钻石'!$T355</f>
        <v>1.4688716919912019</v>
      </c>
      <c r="AB358" s="1">
        <f>Z358/[18]实力验证!Z358</f>
        <v>1.5550345579823344</v>
      </c>
      <c r="AC358" s="48">
        <v>352</v>
      </c>
      <c r="AD358" s="1">
        <f t="shared" si="42"/>
        <v>3.1979871238844195</v>
      </c>
      <c r="AE358" s="1">
        <f t="shared" si="43"/>
        <v>3.1979871238844195</v>
      </c>
      <c r="AF358" s="1">
        <f>'[1]资源-钻石'!$V355/'[1]资源-钻石'!$T355</f>
        <v>2.5928527817975326</v>
      </c>
      <c r="AG358" s="1">
        <f>AE358/[18]实力验证!AE358</f>
        <v>2.4375902888135204</v>
      </c>
      <c r="AH358" s="48">
        <v>352</v>
      </c>
      <c r="AI358" s="1">
        <f t="shared" si="44"/>
        <v>8.0404228199142604</v>
      </c>
      <c r="AJ358" s="1">
        <f t="shared" si="45"/>
        <v>8.0404228199142604</v>
      </c>
      <c r="AK358" s="1">
        <f>'[1]资源-钻石'!$W355/'[1]资源-钻石'!$T355</f>
        <v>7.2459880803178844</v>
      </c>
      <c r="AL358" s="1">
        <f>AJ358/[18]实力验证!AJ358</f>
        <v>5.7040794273102913</v>
      </c>
      <c r="AM358" s="48">
        <v>352</v>
      </c>
      <c r="AN358" s="1">
        <f t="shared" si="46"/>
        <v>13.766038446919291</v>
      </c>
      <c r="AO358" s="1">
        <f t="shared" si="47"/>
        <v>13.766038446919291</v>
      </c>
      <c r="AP358" s="1">
        <f>'[1]资源-钻石'!$X355/'[1]资源-钻石'!$T355</f>
        <v>17.595472023853631</v>
      </c>
      <c r="AQ358" s="1">
        <f>AO358/[18]实力验证!AO358</f>
        <v>9.5524176616846646</v>
      </c>
    </row>
    <row r="359" spans="2:43" x14ac:dyDescent="0.15">
      <c r="B359" s="1">
        <v>353</v>
      </c>
      <c r="C359" s="1">
        <f>非r将兵属性验证!BK359</f>
        <v>23057870867.942883</v>
      </c>
      <c r="D359" s="1">
        <f>非r将兵属性验证!BU359</f>
        <v>30707906833.496174</v>
      </c>
      <c r="F359" s="1">
        <v>353</v>
      </c>
      <c r="G359" s="1">
        <f>小r将兵属性验证!BK359</f>
        <v>32080043595.05732</v>
      </c>
      <c r="H359" s="1">
        <f>小r将兵属性验证!BU359</f>
        <v>61878882354.918373</v>
      </c>
      <c r="J359" s="1">
        <v>353</v>
      </c>
      <c r="K359" s="1">
        <f>中r将兵属性验证!BK359</f>
        <v>50285430439.26516</v>
      </c>
      <c r="L359" s="1">
        <f>中r将兵属性验证!BU359</f>
        <v>121914628447.34058</v>
      </c>
      <c r="N359" s="1">
        <v>353</v>
      </c>
      <c r="O359" s="1">
        <f>大r将兵属性验证!BK359</f>
        <v>83308422815.59584</v>
      </c>
      <c r="P359" s="1">
        <f>大r将兵属性验证!BU359</f>
        <v>348649449856.59723</v>
      </c>
      <c r="R359" s="1">
        <v>353</v>
      </c>
      <c r="S359" s="1">
        <f>超r将兵属性验证!BK359</f>
        <v>97997371133.829834</v>
      </c>
      <c r="T359" s="1">
        <f>超r将兵属性验证!BU359</f>
        <v>640935377277.41907</v>
      </c>
      <c r="X359" s="48">
        <v>353</v>
      </c>
      <c r="Y359" s="1">
        <f t="shared" si="40"/>
        <v>1.7475600645401035</v>
      </c>
      <c r="Z359" s="1">
        <f t="shared" si="41"/>
        <v>1.7475600645401035</v>
      </c>
      <c r="AA359" s="1">
        <f>'[1]资源-钻石'!$U356/'[1]资源-钻石'!$T356</f>
        <v>1.4690377233399936</v>
      </c>
      <c r="AB359" s="1">
        <f>Z359/[18]实力验证!Z359</f>
        <v>1.5556414835889385</v>
      </c>
      <c r="AC359" s="48">
        <v>353</v>
      </c>
      <c r="AD359" s="1">
        <f t="shared" si="42"/>
        <v>3.2027818855858707</v>
      </c>
      <c r="AE359" s="1">
        <f t="shared" si="43"/>
        <v>3.2027818855858707</v>
      </c>
      <c r="AF359" s="1">
        <f>'[1]资源-钻石'!$V356/'[1]资源-钻石'!$T356</f>
        <v>2.5934491011712444</v>
      </c>
      <c r="AG359" s="1">
        <f>AE359/[18]实力验证!AE359</f>
        <v>2.4443394000295204</v>
      </c>
      <c r="AH359" s="48">
        <v>353</v>
      </c>
      <c r="AI359" s="1">
        <f t="shared" si="44"/>
        <v>8.0340672289881443</v>
      </c>
      <c r="AJ359" s="1">
        <f t="shared" si="45"/>
        <v>8.0340672289881443</v>
      </c>
      <c r="AK359" s="1">
        <f>'[1]资源-钻石'!$W356/'[1]资源-钻石'!$T356</f>
        <v>7.2485043127382704</v>
      </c>
      <c r="AL359" s="1">
        <f>AJ359/[18]实力验证!AJ359</f>
        <v>5.7077060540165512</v>
      </c>
      <c r="AM359" s="48">
        <v>353</v>
      </c>
      <c r="AN359" s="1">
        <f t="shared" si="46"/>
        <v>13.743551753580812</v>
      </c>
      <c r="AO359" s="1">
        <f t="shared" si="47"/>
        <v>13.743551753580812</v>
      </c>
      <c r="AP359" s="1">
        <f>'[1]资源-钻石'!$X356/'[1]资源-钻石'!$T356</f>
        <v>17.602308737491565</v>
      </c>
      <c r="AQ359" s="1">
        <f>AO359/[18]实力验证!AO359</f>
        <v>9.5505895413056141</v>
      </c>
    </row>
    <row r="360" spans="2:43" x14ac:dyDescent="0.15">
      <c r="B360" s="1">
        <v>354</v>
      </c>
      <c r="C360" s="1">
        <f>非r将兵属性验证!BK360</f>
        <v>23132398704.211224</v>
      </c>
      <c r="D360" s="1">
        <f>非r将兵属性验证!BU360</f>
        <v>30833314565.596588</v>
      </c>
      <c r="F360" s="1">
        <v>354</v>
      </c>
      <c r="G360" s="1">
        <f>小r将兵属性验证!BK360</f>
        <v>32176290254.180801</v>
      </c>
      <c r="H360" s="1">
        <f>小r将兵属性验证!BU360</f>
        <v>62150387558.717758</v>
      </c>
      <c r="J360" s="1">
        <v>354</v>
      </c>
      <c r="K360" s="1">
        <f>中r将兵属性验证!BK360</f>
        <v>50442629908.730461</v>
      </c>
      <c r="L360" s="1">
        <f>中r将兵属性验证!BU360</f>
        <v>122654614442.89664</v>
      </c>
      <c r="N360" s="1">
        <v>354</v>
      </c>
      <c r="O360" s="1">
        <f>大r将兵属性验证!BK360</f>
        <v>83415638333.250107</v>
      </c>
      <c r="P360" s="1">
        <f>大r将兵属性验证!BU360</f>
        <v>349808087556.47278</v>
      </c>
      <c r="R360" s="1">
        <v>354</v>
      </c>
      <c r="S360" s="1">
        <f>超r将兵属性验证!BK360</f>
        <v>98049822999.172882</v>
      </c>
      <c r="T360" s="1">
        <f>超r将兵属性验证!BU360</f>
        <v>642426231577.87</v>
      </c>
      <c r="X360" s="48">
        <v>354</v>
      </c>
      <c r="Y360" s="1">
        <f t="shared" si="40"/>
        <v>1.7479001406189416</v>
      </c>
      <c r="Z360" s="1">
        <f t="shared" si="41"/>
        <v>1.7479001406189416</v>
      </c>
      <c r="AA360" s="1">
        <f>'[1]资源-钻石'!$U357/'[1]资源-钻石'!$T357</f>
        <v>1.4692029600807066</v>
      </c>
      <c r="AB360" s="1">
        <f>Z360/[18]实力验证!Z360</f>
        <v>1.5562454675107029</v>
      </c>
      <c r="AC360" s="48">
        <v>354</v>
      </c>
      <c r="AD360" s="1">
        <f t="shared" si="42"/>
        <v>3.2075411194179431</v>
      </c>
      <c r="AE360" s="1">
        <f t="shared" si="43"/>
        <v>3.2075411194179431</v>
      </c>
      <c r="AF360" s="1">
        <f>'[1]资源-钻石'!$V357/'[1]资源-钻石'!$T357</f>
        <v>2.5940425666249278</v>
      </c>
      <c r="AG360" s="1">
        <f>AE360/[18]实力验证!AE360</f>
        <v>2.4510690541386442</v>
      </c>
      <c r="AH360" s="48">
        <v>354</v>
      </c>
      <c r="AI360" s="1">
        <f t="shared" si="44"/>
        <v>8.0277587312479479</v>
      </c>
      <c r="AJ360" s="1">
        <f t="shared" si="45"/>
        <v>8.0277587312479479</v>
      </c>
      <c r="AK360" s="1">
        <f>'[1]资源-钻石'!$W357/'[1]资源-钻石'!$T357</f>
        <v>7.2510085027424322</v>
      </c>
      <c r="AL360" s="1">
        <f>AJ360/[18]实力验证!AJ360</f>
        <v>5.711351780380264</v>
      </c>
      <c r="AM360" s="48">
        <v>354</v>
      </c>
      <c r="AN360" s="1">
        <f t="shared" si="46"/>
        <v>13.721231680473624</v>
      </c>
      <c r="AO360" s="1">
        <f t="shared" si="47"/>
        <v>13.721231680473624</v>
      </c>
      <c r="AP360" s="1">
        <f>'[1]资源-钻石'!$X357/'[1]资源-钻石'!$T357</f>
        <v>17.609112731357452</v>
      </c>
      <c r="AQ360" s="1">
        <f>AO360/[18]实力验证!AO360</f>
        <v>9.5488301715990378</v>
      </c>
    </row>
    <row r="361" spans="2:43" x14ac:dyDescent="0.15">
      <c r="B361" s="1">
        <v>355</v>
      </c>
      <c r="C361" s="1">
        <f>非r将兵属性验证!BK361</f>
        <v>23206926540.479568</v>
      </c>
      <c r="D361" s="1">
        <f>非r将兵属性验证!BU361</f>
        <v>30958722297.696999</v>
      </c>
      <c r="F361" s="1">
        <v>355</v>
      </c>
      <c r="G361" s="1">
        <f>小r将兵属性验证!BK361</f>
        <v>32272536913.304283</v>
      </c>
      <c r="H361" s="1">
        <f>小r将兵属性验证!BU361</f>
        <v>62421892762.517136</v>
      </c>
      <c r="J361" s="1">
        <v>355</v>
      </c>
      <c r="K361" s="1">
        <f>中r将兵属性验证!BK361</f>
        <v>50582454470.549736</v>
      </c>
      <c r="L361" s="1">
        <f>中r将兵属性验证!BU361</f>
        <v>123408120822.05994</v>
      </c>
      <c r="N361" s="1">
        <v>355</v>
      </c>
      <c r="O361" s="1">
        <f>大r将兵属性验证!BK361</f>
        <v>83522853850.904373</v>
      </c>
      <c r="P361" s="1">
        <f>大r将兵属性验证!BU361</f>
        <v>350966725256.34833</v>
      </c>
      <c r="R361" s="1">
        <v>355</v>
      </c>
      <c r="S361" s="1">
        <f>超r将兵属性验证!BK361</f>
        <v>98102274864.515945</v>
      </c>
      <c r="T361" s="1">
        <f>超r将兵属性验证!BU361</f>
        <v>643917085878.32092</v>
      </c>
      <c r="X361" s="48">
        <v>355</v>
      </c>
      <c r="Y361" s="1">
        <f t="shared" si="40"/>
        <v>1.7482377061286063</v>
      </c>
      <c r="Z361" s="1">
        <f t="shared" si="41"/>
        <v>1.7482377061286063</v>
      </c>
      <c r="AA361" s="1">
        <f>'[1]资源-钻石'!$U358/'[1]资源-钻石'!$T358</f>
        <v>1.4693674079040866</v>
      </c>
      <c r="AB361" s="1">
        <f>Z361/[18]实力验证!Z361</f>
        <v>1.5568465361756638</v>
      </c>
      <c r="AC361" s="48">
        <v>355</v>
      </c>
      <c r="AD361" s="1">
        <f t="shared" si="42"/>
        <v>3.2121940570197536</v>
      </c>
      <c r="AE361" s="1">
        <f t="shared" si="43"/>
        <v>3.2121940570197536</v>
      </c>
      <c r="AF361" s="1">
        <f>'[1]资源-钻石'!$V358/'[1]资源-钻石'!$T358</f>
        <v>2.5944581521933041</v>
      </c>
      <c r="AG361" s="1">
        <f>AE361/[18]实力验证!AE361</f>
        <v>2.4577249958799192</v>
      </c>
      <c r="AH361" s="48">
        <v>355</v>
      </c>
      <c r="AI361" s="1">
        <f t="shared" si="44"/>
        <v>8.0214968052043254</v>
      </c>
      <c r="AJ361" s="1">
        <f t="shared" si="45"/>
        <v>8.0214968052043254</v>
      </c>
      <c r="AK361" s="1">
        <f>'[1]资源-钻石'!$W358/'[1]资源-钻石'!$T358</f>
        <v>7.2535007365745505</v>
      </c>
      <c r="AL361" s="1">
        <f>AJ361/[18]实力验证!AJ361</f>
        <v>5.7150163819430935</v>
      </c>
      <c r="AM361" s="48">
        <v>355</v>
      </c>
      <c r="AN361" s="1">
        <f t="shared" si="46"/>
        <v>13.699076382518161</v>
      </c>
      <c r="AO361" s="1">
        <f t="shared" si="47"/>
        <v>13.699076382518161</v>
      </c>
      <c r="AP361" s="1">
        <f>'[1]资源-钻石'!$X358/'[1]资源-钻石'!$T358</f>
        <v>17.615884239780492</v>
      </c>
      <c r="AQ361" s="1">
        <f>AO361/[18]实力验证!AO361</f>
        <v>9.5471387785060298</v>
      </c>
    </row>
    <row r="362" spans="2:43" x14ac:dyDescent="0.15">
      <c r="B362" s="1">
        <v>356</v>
      </c>
      <c r="C362" s="1">
        <f>非r将兵属性验证!BK362</f>
        <v>23281454376.74791</v>
      </c>
      <c r="D362" s="1">
        <f>非r将兵属性验证!BU362</f>
        <v>31084130029.797413</v>
      </c>
      <c r="F362" s="1">
        <v>356</v>
      </c>
      <c r="G362" s="1">
        <f>小r将兵属性验证!BK362</f>
        <v>32368783572.427765</v>
      </c>
      <c r="H362" s="1">
        <f>小r将兵属性验证!BU362</f>
        <v>62693397966.316513</v>
      </c>
      <c r="J362" s="1">
        <v>356</v>
      </c>
      <c r="K362" s="1">
        <f>中r将兵属性验证!BK362</f>
        <v>50719842186.712837</v>
      </c>
      <c r="L362" s="1">
        <f>中r将兵属性验证!BU362</f>
        <v>124163523446.58664</v>
      </c>
      <c r="N362" s="1">
        <v>356</v>
      </c>
      <c r="O362" s="1">
        <f>大r将兵属性验证!BK362</f>
        <v>83621562085.075714</v>
      </c>
      <c r="P362" s="1">
        <f>大r将兵属性验证!BU362</f>
        <v>352031249723.06537</v>
      </c>
      <c r="R362" s="1">
        <v>356</v>
      </c>
      <c r="S362" s="1">
        <f>超r将兵属性验证!BK362</f>
        <v>98154726729.858994</v>
      </c>
      <c r="T362" s="1">
        <f>超r将兵属性验证!BU362</f>
        <v>645407940178.77185</v>
      </c>
      <c r="X362" s="48">
        <v>356</v>
      </c>
      <c r="Y362" s="1">
        <f t="shared" si="40"/>
        <v>1.748572788767802</v>
      </c>
      <c r="Z362" s="1">
        <f t="shared" si="41"/>
        <v>1.748572788767802</v>
      </c>
      <c r="AA362" s="1">
        <f>'[1]资源-钻石'!$U359/'[1]资源-钻石'!$T359</f>
        <v>1.4695310724466668</v>
      </c>
      <c r="AB362" s="1">
        <f>Z362/[18]实力验证!Z362</f>
        <v>1.5574447156554354</v>
      </c>
      <c r="AC362" s="48">
        <v>356</v>
      </c>
      <c r="AD362" s="1">
        <f t="shared" si="42"/>
        <v>3.2168028274197025</v>
      </c>
      <c r="AE362" s="1">
        <f t="shared" si="43"/>
        <v>3.2168028274197025</v>
      </c>
      <c r="AF362" s="1">
        <f>'[1]资源-钻石'!$V359/'[1]资源-钻石'!$T359</f>
        <v>2.5948472663477378</v>
      </c>
      <c r="AG362" s="1">
        <f>AE362/[18]实力验证!AE362</f>
        <v>2.4643545081374629</v>
      </c>
      <c r="AH362" s="48">
        <v>356</v>
      </c>
      <c r="AI362" s="1">
        <f t="shared" si="44"/>
        <v>8.0133933363124275</v>
      </c>
      <c r="AJ362" s="1">
        <f t="shared" si="45"/>
        <v>8.0133933363124275</v>
      </c>
      <c r="AK362" s="1">
        <f>'[1]资源-钻石'!$W359/'[1]资源-钻石'!$T359</f>
        <v>7.2558375726104138</v>
      </c>
      <c r="AL362" s="1">
        <f>AJ362/[18]实力验证!AJ362</f>
        <v>5.7173528823146427</v>
      </c>
      <c r="AM362" s="48">
        <v>356</v>
      </c>
      <c r="AN362" s="1">
        <f t="shared" si="46"/>
        <v>13.677084041776805</v>
      </c>
      <c r="AO362" s="1">
        <f t="shared" si="47"/>
        <v>13.677084041776805</v>
      </c>
      <c r="AP362" s="1">
        <f>'[1]资源-钻石'!$X359/'[1]资源-钻石'!$T359</f>
        <v>17.622623494857613</v>
      </c>
      <c r="AQ362" s="1">
        <f>AO362/[18]实力验证!AO362</f>
        <v>9.545514599358345</v>
      </c>
    </row>
    <row r="363" spans="2:43" x14ac:dyDescent="0.15">
      <c r="B363" s="1">
        <v>357</v>
      </c>
      <c r="C363" s="1">
        <f>非r将兵属性验证!BK363</f>
        <v>23355982213.016251</v>
      </c>
      <c r="D363" s="1">
        <f>非r将兵属性验证!BU363</f>
        <v>31209537761.897827</v>
      </c>
      <c r="F363" s="1">
        <v>357</v>
      </c>
      <c r="G363" s="1">
        <f>小r将兵属性验证!BK363</f>
        <v>32465030231.551247</v>
      </c>
      <c r="H363" s="1">
        <f>小r将兵属性验证!BU363</f>
        <v>62964903170.115891</v>
      </c>
      <c r="J363" s="1">
        <v>357</v>
      </c>
      <c r="K363" s="1">
        <f>中r将兵属性验证!BK363</f>
        <v>50857229902.875938</v>
      </c>
      <c r="L363" s="1">
        <f>中r将兵属性验证!BU363</f>
        <v>124918926071.11333</v>
      </c>
      <c r="N363" s="1">
        <v>357</v>
      </c>
      <c r="O363" s="1">
        <f>大r将兵属性验证!BK363</f>
        <v>83714773508.640457</v>
      </c>
      <c r="P363" s="1">
        <f>大r将兵属性验证!BU363</f>
        <v>353034964811.64392</v>
      </c>
      <c r="R363" s="1">
        <v>357</v>
      </c>
      <c r="S363" s="1">
        <f>超r将兵属性验证!BK363</f>
        <v>98207178595.202057</v>
      </c>
      <c r="T363" s="1">
        <f>超r将兵属性验证!BU363</f>
        <v>646898794479.22278</v>
      </c>
      <c r="X363" s="15">
        <v>357</v>
      </c>
      <c r="Y363" s="1">
        <f t="shared" si="40"/>
        <v>1.7489054158292645</v>
      </c>
      <c r="Z363" s="1">
        <f t="shared" si="41"/>
        <v>1.7489054158292645</v>
      </c>
      <c r="AA363" s="1">
        <f>'[1]资源-钻石'!$U360/'[1]资源-钻石'!$T360</f>
        <v>1.469693959291414</v>
      </c>
      <c r="AB363" s="1">
        <f>Z363/[18]实力验证!Z363</f>
        <v>1.5580400316715275</v>
      </c>
      <c r="AC363" s="15">
        <v>357</v>
      </c>
      <c r="AD363" s="1">
        <f t="shared" si="42"/>
        <v>3.2213778234826771</v>
      </c>
      <c r="AE363" s="1">
        <f t="shared" si="43"/>
        <v>3.2213778234826771</v>
      </c>
      <c r="AF363" s="1">
        <f>'[1]资源-钻石'!$V360/'[1]资源-钻石'!$T360</f>
        <v>2.5952345315174736</v>
      </c>
      <c r="AG363" s="1">
        <f>AE363/[18]实力验证!AE363</f>
        <v>2.4709654293882464</v>
      </c>
      <c r="AH363" s="15">
        <v>357</v>
      </c>
      <c r="AI363" s="1">
        <f t="shared" si="44"/>
        <v>8.0041340854274914</v>
      </c>
      <c r="AJ363" s="1">
        <f t="shared" si="45"/>
        <v>8.0041340854274914</v>
      </c>
      <c r="AK363" s="1">
        <f>'[1]资源-钻石'!$W360/'[1]资源-钻石'!$T360</f>
        <v>7.2580707877268607</v>
      </c>
      <c r="AL363" s="1">
        <f>AJ363/[18]实力验证!AJ363</f>
        <v>5.7188456622578672</v>
      </c>
      <c r="AM363" s="15">
        <v>357</v>
      </c>
      <c r="AN363" s="1">
        <f t="shared" si="46"/>
        <v>13.655252866956632</v>
      </c>
      <c r="AO363" s="1">
        <f t="shared" si="47"/>
        <v>13.655252866956632</v>
      </c>
      <c r="AP363" s="1">
        <f>'[1]资源-钻石'!$X360/'[1]资源-钻石'!$T360</f>
        <v>17.62933072648001</v>
      </c>
      <c r="AQ363" s="1">
        <f>AO363/[18]实力验证!AO363</f>
        <v>9.5439568826697396</v>
      </c>
    </row>
    <row r="364" spans="2:43" x14ac:dyDescent="0.15">
      <c r="B364" s="1">
        <v>358</v>
      </c>
      <c r="C364" s="1">
        <f>非r将兵属性验证!BK364</f>
        <v>23430510049.284592</v>
      </c>
      <c r="D364" s="1">
        <f>非r将兵属性验证!BU364</f>
        <v>31334945493.998241</v>
      </c>
      <c r="F364" s="1">
        <v>358</v>
      </c>
      <c r="G364" s="1">
        <f>小r将兵属性验证!BK364</f>
        <v>32561276890.674728</v>
      </c>
      <c r="H364" s="1">
        <f>小r将兵属性验证!BU364</f>
        <v>63236408373.915268</v>
      </c>
      <c r="J364" s="1">
        <v>358</v>
      </c>
      <c r="K364" s="1">
        <f>中r将兵属性验证!BK364</f>
        <v>50994617619.03904</v>
      </c>
      <c r="L364" s="1">
        <f>中r将兵属性验证!BU364</f>
        <v>125674328695.64001</v>
      </c>
      <c r="N364" s="1">
        <v>358</v>
      </c>
      <c r="O364" s="1">
        <f>大r将兵属性验证!BK364</f>
        <v>83807984932.2052</v>
      </c>
      <c r="P364" s="1">
        <f>大r将兵属性验证!BU364</f>
        <v>354038679900.22241</v>
      </c>
      <c r="R364" s="1">
        <v>358</v>
      </c>
      <c r="S364" s="1">
        <f>超r将兵属性验证!BK364</f>
        <v>98259630460.54512</v>
      </c>
      <c r="T364" s="1">
        <f>超r将兵属性验证!BU364</f>
        <v>648389648779.67371</v>
      </c>
      <c r="X364" s="15">
        <v>358</v>
      </c>
      <c r="Y364" s="1">
        <f t="shared" si="40"/>
        <v>1.7492356142071732</v>
      </c>
      <c r="Z364" s="1">
        <f t="shared" si="41"/>
        <v>1.7492356142071732</v>
      </c>
      <c r="AA364" s="1">
        <f>'[1]资源-钻石'!$U361/'[1]资源-钻石'!$T361</f>
        <v>1.4698560739683624</v>
      </c>
      <c r="AB364" s="1">
        <f>Z364/[18]实力验证!Z364</f>
        <v>1.5586325096015243</v>
      </c>
      <c r="AC364" s="15">
        <v>358</v>
      </c>
      <c r="AD364" s="1">
        <f t="shared" si="42"/>
        <v>3.2259194151147361</v>
      </c>
      <c r="AE364" s="1">
        <f t="shared" si="43"/>
        <v>3.2259194151147361</v>
      </c>
      <c r="AF364" s="1">
        <f>'[1]资源-钻石'!$V361/'[1]资源-钻石'!$T361</f>
        <v>2.5956199608502266</v>
      </c>
      <c r="AG364" s="1">
        <f>AE364/[18]实力验证!AE364</f>
        <v>2.4775579405142376</v>
      </c>
      <c r="AH364" s="15">
        <v>358</v>
      </c>
      <c r="AI364" s="1">
        <f t="shared" si="44"/>
        <v>7.9949424411595338</v>
      </c>
      <c r="AJ364" s="1">
        <f t="shared" si="45"/>
        <v>7.9949424411595338</v>
      </c>
      <c r="AK364" s="1">
        <f>'[1]资源-钻石'!$W361/'[1]资源-钻石'!$T361</f>
        <v>7.2602934162498762</v>
      </c>
      <c r="AL364" s="1">
        <f>AJ364/[18]实力验证!AJ364</f>
        <v>5.7203665513458102</v>
      </c>
      <c r="AM364" s="15">
        <v>358</v>
      </c>
      <c r="AN364" s="1">
        <f t="shared" si="46"/>
        <v>13.633581092923052</v>
      </c>
      <c r="AO364" s="1">
        <f t="shared" si="47"/>
        <v>13.633581092923052</v>
      </c>
      <c r="AP364" s="1">
        <f>'[1]资源-钻石'!$X361/'[1]资源-钻石'!$T361</f>
        <v>17.636006162359251</v>
      </c>
      <c r="AQ364" s="1">
        <f>AO364/[18]实力验证!AO364</f>
        <v>9.5424648879318479</v>
      </c>
    </row>
    <row r="365" spans="2:43" x14ac:dyDescent="0.15">
      <c r="B365" s="1">
        <v>359</v>
      </c>
      <c r="C365" s="1">
        <f>非r将兵属性验证!BK365</f>
        <v>23505037885.552933</v>
      </c>
      <c r="D365" s="1">
        <f>非r将兵属性验证!BU365</f>
        <v>31460353226.098656</v>
      </c>
      <c r="F365" s="1">
        <v>359</v>
      </c>
      <c r="G365" s="1">
        <f>小r将兵属性验证!BK365</f>
        <v>32650221759.879211</v>
      </c>
      <c r="H365" s="1">
        <f>小r将兵属性验证!BU365</f>
        <v>63499498004.074432</v>
      </c>
      <c r="J365" s="1">
        <v>359</v>
      </c>
      <c r="K365" s="1">
        <f>中r将兵属性验证!BK365</f>
        <v>51132005335.202141</v>
      </c>
      <c r="L365" s="1">
        <f>中r将兵属性验证!BU365</f>
        <v>126429731320.16672</v>
      </c>
      <c r="N365" s="1">
        <v>359</v>
      </c>
      <c r="O365" s="1">
        <f>大r将兵属性验证!BK365</f>
        <v>83901196355.769958</v>
      </c>
      <c r="P365" s="1">
        <f>大r将兵属性验证!BU365</f>
        <v>355042394988.8009</v>
      </c>
      <c r="R365" s="1">
        <v>359</v>
      </c>
      <c r="S365" s="1">
        <f>超r将兵属性验证!BK365</f>
        <v>98312082325.888168</v>
      </c>
      <c r="T365" s="1">
        <f>超r将兵属性验证!BU365</f>
        <v>649880503080.12451</v>
      </c>
      <c r="X365" s="15">
        <v>359</v>
      </c>
      <c r="Y365" s="1">
        <f t="shared" si="40"/>
        <v>1.7492774602229981</v>
      </c>
      <c r="Z365" s="1">
        <f t="shared" si="41"/>
        <v>1.7492774602229981</v>
      </c>
      <c r="AA365" s="1">
        <f>'[1]资源-钻石'!$U362/'[1]资源-钻石'!$T362</f>
        <v>1.4698588202169467</v>
      </c>
      <c r="AB365" s="1">
        <f>Z365/[18]实力验证!Z365</f>
        <v>1.5590611387272413</v>
      </c>
      <c r="AC365" s="15">
        <v>359</v>
      </c>
      <c r="AD365" s="1">
        <f t="shared" si="42"/>
        <v>3.2304279668398328</v>
      </c>
      <c r="AE365" s="1">
        <f t="shared" si="43"/>
        <v>3.2304279668398328</v>
      </c>
      <c r="AF365" s="1">
        <f>'[1]资源-钻石'!$V362/'[1]资源-钻石'!$T362</f>
        <v>2.5960035673693502</v>
      </c>
      <c r="AG365" s="1">
        <f>AE365/[18]实力验证!AE365</f>
        <v>2.4841322197885516</v>
      </c>
      <c r="AH365" s="15">
        <v>359</v>
      </c>
      <c r="AI365" s="1">
        <f t="shared" si="44"/>
        <v>7.9858176657551958</v>
      </c>
      <c r="AJ365" s="1">
        <f t="shared" si="45"/>
        <v>7.9858176657551958</v>
      </c>
      <c r="AK365" s="1">
        <f>'[1]资源-钻石'!$W362/'[1]资源-钻石'!$T362</f>
        <v>7.2625055332803354</v>
      </c>
      <c r="AL365" s="1">
        <f>AJ365/[18]实力验证!AJ365</f>
        <v>5.7219152318480786</v>
      </c>
      <c r="AM365" s="15">
        <v>359</v>
      </c>
      <c r="AN365" s="1">
        <f t="shared" si="46"/>
        <v>13.612066980224043</v>
      </c>
      <c r="AO365" s="1">
        <f t="shared" si="47"/>
        <v>13.612066980224043</v>
      </c>
      <c r="AP365" s="1">
        <f>'[1]资源-钻石'!$X362/'[1]资源-钻石'!$T362</f>
        <v>17.642650028053094</v>
      </c>
      <c r="AQ365" s="1">
        <f>AO365/[18]实力验证!AO365</f>
        <v>9.5410378854145179</v>
      </c>
    </row>
    <row r="366" spans="2:43" x14ac:dyDescent="0.15">
      <c r="B366" s="1">
        <v>360</v>
      </c>
      <c r="C366" s="1">
        <f>非r将兵属性验证!BK366</f>
        <v>23579565721.821278</v>
      </c>
      <c r="D366" s="1">
        <f>非r将兵属性验证!BU366</f>
        <v>31585760958.19907</v>
      </c>
      <c r="F366" s="1">
        <v>360</v>
      </c>
      <c r="G366" s="1">
        <f>小r将兵属性验证!BK366</f>
        <v>32736262994.009815</v>
      </c>
      <c r="H366" s="1">
        <f>小r将兵属性验证!BU366</f>
        <v>63759241091.117516</v>
      </c>
      <c r="J366" s="1">
        <v>360</v>
      </c>
      <c r="K366" s="1">
        <f>中r将兵属性验证!BK366</f>
        <v>51269393051.365242</v>
      </c>
      <c r="L366" s="1">
        <f>中r将兵属性验证!BU366</f>
        <v>127185133944.69341</v>
      </c>
      <c r="N366" s="1">
        <v>360</v>
      </c>
      <c r="O366" s="1">
        <f>大r将兵属性验证!BK366</f>
        <v>83994407779.334702</v>
      </c>
      <c r="P366" s="1">
        <f>大r将兵属性验证!BU366</f>
        <v>356046110077.37939</v>
      </c>
      <c r="R366" s="1">
        <v>360</v>
      </c>
      <c r="S366" s="1">
        <f>超r将兵属性验证!BK366</f>
        <v>98364534191.231232</v>
      </c>
      <c r="T366" s="1">
        <f>超r将兵属性验证!BU366</f>
        <v>651371357380.57544</v>
      </c>
      <c r="X366" s="15">
        <v>360</v>
      </c>
      <c r="Y366" s="1">
        <f t="shared" si="40"/>
        <v>1.7492057038805837</v>
      </c>
      <c r="Z366" s="1">
        <f t="shared" si="41"/>
        <v>1.7492057038805837</v>
      </c>
      <c r="AA366" s="1">
        <f>'[1]资源-钻石'!$U363/'[1]资源-钻石'!$T363</f>
        <v>1.4697986326121781</v>
      </c>
      <c r="AB366" s="1">
        <f>Z366/[18]实力验证!Z366</f>
        <v>1.5593953577587678</v>
      </c>
      <c r="AC366" s="15">
        <v>360</v>
      </c>
      <c r="AD366" s="1">
        <f t="shared" si="42"/>
        <v>3.2349038378973454</v>
      </c>
      <c r="AE366" s="1">
        <f t="shared" si="43"/>
        <v>3.2349038378973454</v>
      </c>
      <c r="AF366" s="1">
        <f>'[1]资源-钻石'!$V363/'[1]资源-钻石'!$T363</f>
        <v>2.5963853639753087</v>
      </c>
      <c r="AG366" s="1">
        <f>AE366/[18]实力验证!AE366</f>
        <v>2.4906884429226981</v>
      </c>
      <c r="AH366" s="15">
        <v>360</v>
      </c>
      <c r="AI366" s="1">
        <f t="shared" si="44"/>
        <v>7.976759032156461</v>
      </c>
      <c r="AJ366" s="1">
        <f t="shared" si="45"/>
        <v>7.976759032156461</v>
      </c>
      <c r="AK366" s="1">
        <f>'[1]资源-钻石'!$W363/'[1]资源-钻石'!$T363</f>
        <v>7.2647072132104364</v>
      </c>
      <c r="AL366" s="1">
        <f>AJ366/[18]实力验证!AJ366</f>
        <v>5.7234913906446012</v>
      </c>
      <c r="AM366" s="15">
        <v>360</v>
      </c>
      <c r="AN366" s="1">
        <f t="shared" si="46"/>
        <v>13.590708814624755</v>
      </c>
      <c r="AO366" s="1">
        <f t="shared" si="47"/>
        <v>13.590708814624755</v>
      </c>
      <c r="AP366" s="1">
        <f>'[1]资源-钻石'!$X363/'[1]资源-钻石'!$T363</f>
        <v>17.649262546990837</v>
      </c>
      <c r="AQ366" s="1">
        <f>AO366/[18]实力验证!AO366</f>
        <v>9.5396751559704889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C3:AL164"/>
  <sheetViews>
    <sheetView topLeftCell="B1" workbookViewId="0">
      <selection activeCell="R41" sqref="R41"/>
    </sheetView>
  </sheetViews>
  <sheetFormatPr defaultColWidth="9" defaultRowHeight="11.25" x14ac:dyDescent="0.15"/>
  <cols>
    <col min="1" max="29" width="9" style="1"/>
    <col min="30" max="30" width="4.875" style="25" customWidth="1"/>
    <col min="31" max="16384" width="9" style="1"/>
  </cols>
  <sheetData>
    <row r="3" spans="3:38" x14ac:dyDescent="0.15">
      <c r="D3" s="128" t="s">
        <v>362</v>
      </c>
      <c r="E3" s="128"/>
      <c r="F3" s="128"/>
      <c r="G3" s="128"/>
      <c r="H3" s="128"/>
      <c r="I3" s="128" t="s">
        <v>363</v>
      </c>
      <c r="J3" s="128"/>
      <c r="K3" s="128"/>
      <c r="L3" s="128"/>
      <c r="M3" s="128"/>
      <c r="N3" s="128" t="s">
        <v>364</v>
      </c>
      <c r="O3" s="128"/>
      <c r="P3" s="128"/>
      <c r="Q3" s="128"/>
      <c r="R3" s="128"/>
      <c r="S3" s="128" t="s">
        <v>365</v>
      </c>
      <c r="T3" s="128"/>
      <c r="U3" s="128"/>
      <c r="V3" s="128"/>
      <c r="W3" s="128"/>
      <c r="X3" s="128" t="s">
        <v>102</v>
      </c>
      <c r="Y3" s="128"/>
      <c r="Z3" s="128"/>
      <c r="AA3" s="128"/>
      <c r="AB3" s="128"/>
      <c r="AG3" s="128" t="s">
        <v>366</v>
      </c>
      <c r="AH3" s="128"/>
      <c r="AI3" s="128"/>
      <c r="AJ3" s="128"/>
      <c r="AK3" s="128"/>
    </row>
    <row r="4" spans="3:38" x14ac:dyDescent="0.15">
      <c r="C4" s="15" t="s">
        <v>379</v>
      </c>
      <c r="D4" s="8" t="s">
        <v>59</v>
      </c>
      <c r="E4" s="8" t="s">
        <v>60</v>
      </c>
      <c r="F4" s="8" t="s">
        <v>61</v>
      </c>
      <c r="G4" s="8" t="s">
        <v>62</v>
      </c>
      <c r="H4" s="8" t="s">
        <v>63</v>
      </c>
      <c r="I4" s="8" t="s">
        <v>59</v>
      </c>
      <c r="J4" s="8" t="s">
        <v>60</v>
      </c>
      <c r="K4" s="8" t="s">
        <v>61</v>
      </c>
      <c r="L4" s="8" t="s">
        <v>62</v>
      </c>
      <c r="M4" s="8" t="s">
        <v>63</v>
      </c>
      <c r="N4" s="8" t="s">
        <v>59</v>
      </c>
      <c r="O4" s="8" t="s">
        <v>60</v>
      </c>
      <c r="P4" s="8" t="s">
        <v>61</v>
      </c>
      <c r="Q4" s="8" t="s">
        <v>62</v>
      </c>
      <c r="R4" s="8" t="s">
        <v>63</v>
      </c>
      <c r="S4" s="8" t="s">
        <v>59</v>
      </c>
      <c r="T4" s="8" t="s">
        <v>60</v>
      </c>
      <c r="U4" s="8" t="s">
        <v>61</v>
      </c>
      <c r="V4" s="8" t="s">
        <v>62</v>
      </c>
      <c r="W4" s="8" t="s">
        <v>63</v>
      </c>
      <c r="X4" s="8" t="s">
        <v>59</v>
      </c>
      <c r="Y4" s="8" t="s">
        <v>60</v>
      </c>
      <c r="Z4" s="8" t="s">
        <v>61</v>
      </c>
      <c r="AA4" s="8" t="s">
        <v>62</v>
      </c>
      <c r="AB4" s="8" t="s">
        <v>63</v>
      </c>
      <c r="AF4" s="15" t="s">
        <v>379</v>
      </c>
      <c r="AG4" s="8" t="s">
        <v>59</v>
      </c>
      <c r="AH4" s="8" t="s">
        <v>60</v>
      </c>
      <c r="AI4" s="8" t="s">
        <v>61</v>
      </c>
      <c r="AJ4" s="8" t="s">
        <v>62</v>
      </c>
      <c r="AK4" s="8" t="s">
        <v>63</v>
      </c>
      <c r="AL4" s="8"/>
    </row>
    <row r="5" spans="3:38" x14ac:dyDescent="0.15">
      <c r="C5" s="15">
        <v>1</v>
      </c>
      <c r="D5" s="14">
        <f>非r将兵属性验证!$U7/((1+非r将兵属性验证!$T7)^2)</f>
        <v>983959.68934057443</v>
      </c>
      <c r="E5" s="15">
        <f>小r将兵属性验证!$U7/((1+小r将兵属性验证!$T7)^2)</f>
        <v>985129.23198404512</v>
      </c>
      <c r="F5" s="15">
        <f>中r将兵属性验证!$U7/((1+中r将兵属性验证!$T7)^2)</f>
        <v>986405.53010814078</v>
      </c>
      <c r="G5" s="15">
        <f>大r将兵属性验证!$U7/((1+大r将兵属性验证!$T7)^2)</f>
        <v>987847.31564770138</v>
      </c>
      <c r="H5" s="15">
        <f>超r将兵属性验证!$U7/((1+超r将兵属性验证!$T7)^2)</f>
        <v>989373.16189703252</v>
      </c>
      <c r="I5" s="14">
        <f>非r将兵属性验证!$AO7/((1+非r将兵属性验证!$AN7)^2)</f>
        <v>491979.84467028716</v>
      </c>
      <c r="J5" s="15">
        <f>小r将兵属性验证!$AO7/((1+小r将兵属性验证!$AN7)^2)</f>
        <v>492564.61599202256</v>
      </c>
      <c r="K5" s="15">
        <f>中r将兵属性验证!$AO7/((1+中r将兵属性验证!$AN7)^2)</f>
        <v>493202.76505407033</v>
      </c>
      <c r="L5" s="15">
        <f>大r将兵属性验证!$AO7/((1+大r将兵属性验证!$AN7)^2)</f>
        <v>493923.65782385063</v>
      </c>
      <c r="M5" s="15">
        <f>超r将兵属性验证!$AO7/((1+超r将兵属性验证!$AN7)^2)</f>
        <v>494686.5809485162</v>
      </c>
      <c r="N5" s="14">
        <f>非r将兵属性验证!$T7</f>
        <v>1.0768562145385289E-2</v>
      </c>
      <c r="O5" s="15">
        <f>小r将兵属性验证!$T7</f>
        <v>1.3020247654569161E-2</v>
      </c>
      <c r="P5" s="15">
        <f>中r将兵属性验证!$T7</f>
        <v>1.6262295197840105E-2</v>
      </c>
      <c r="Q5" s="15">
        <f>大r将兵属性验证!$T7</f>
        <v>1.9682273943578844E-2</v>
      </c>
      <c r="R5" s="15">
        <f>超r将兵属性验证!$T7</f>
        <v>2.2102412306654651E-2</v>
      </c>
      <c r="S5" s="14">
        <f>非r将兵属性验证!$AN7</f>
        <v>4.6150980623079823E-3</v>
      </c>
      <c r="T5" s="15">
        <f>小r将兵属性验证!$AN7</f>
        <v>5.5801061376724989E-3</v>
      </c>
      <c r="U5" s="15">
        <f>中r将兵属性验证!$AN7</f>
        <v>6.9695550847886185E-3</v>
      </c>
      <c r="V5" s="15">
        <f>大r将兵属性验证!$AN7</f>
        <v>8.4352602615337911E-3</v>
      </c>
      <c r="W5" s="15">
        <f>超r将兵属性验证!$AN7</f>
        <v>9.4724624171377107E-3</v>
      </c>
      <c r="X5" s="15">
        <f>非r将兵属性验证!$AM7</f>
        <v>1000</v>
      </c>
      <c r="Y5" s="15">
        <f>小r将兵属性验证!$AM7</f>
        <v>1000</v>
      </c>
      <c r="Z5" s="15">
        <f>中r将兵属性验证!$AM7</f>
        <v>1000</v>
      </c>
      <c r="AA5" s="15">
        <f>大r将兵属性验证!$AM7</f>
        <v>1000</v>
      </c>
      <c r="AB5" s="15">
        <f>超r将兵属性验证!$AM7</f>
        <v>1000</v>
      </c>
      <c r="AF5" s="15">
        <v>1</v>
      </c>
      <c r="AG5" s="1">
        <f>部队战力(D5,N5,I5,S5)</f>
        <v>2500942.3388598445</v>
      </c>
      <c r="AH5" s="1">
        <f t="shared" ref="AH5:AK5" si="0">部队战力(E5,O5,J5,T5)</f>
        <v>2512551.1280888254</v>
      </c>
      <c r="AI5" s="1">
        <f t="shared" si="0"/>
        <v>2528283.7187209777</v>
      </c>
      <c r="AJ5" s="1">
        <f t="shared" si="0"/>
        <v>2545194.8679372855</v>
      </c>
      <c r="AK5" s="1">
        <f t="shared" si="0"/>
        <v>2558513.9572203495</v>
      </c>
    </row>
    <row r="6" spans="3:38" x14ac:dyDescent="0.15">
      <c r="C6" s="15">
        <v>2</v>
      </c>
      <c r="D6" s="14">
        <f>非r将兵属性验证!$U8/((1+非r将兵属性验证!$T8)^2)</f>
        <v>1294839.5252685691</v>
      </c>
      <c r="E6" s="15">
        <f>小r将兵属性验证!$U8/((1+小r将兵属性验证!$T8)^2)</f>
        <v>1298613.2339076607</v>
      </c>
      <c r="F6" s="15">
        <f>中r将兵属性验证!$U8/((1+中r将兵属性验证!$T8)^2)</f>
        <v>1304553.3811677194</v>
      </c>
      <c r="G6" s="15">
        <f>大r将兵属性验证!$U8/((1+大r将兵属性验证!$T8)^2)</f>
        <v>1323667.2656631856</v>
      </c>
      <c r="H6" s="15">
        <f>超r将兵属性验证!$U8/((1+超r将兵属性验证!$T8)^2)</f>
        <v>1328160.5912810611</v>
      </c>
      <c r="I6" s="14">
        <f>非r将兵属性验证!$AO8/((1+非r将兵属性验证!$AN8)^2)</f>
        <v>725192.65737137524</v>
      </c>
      <c r="J6" s="15">
        <f>小r将兵属性验证!$AO8/((1+小r将兵属性验证!$AN8)^2)</f>
        <v>730424.98181492672</v>
      </c>
      <c r="K6" s="15">
        <f>中r将兵属性验证!$AO8/((1+中r将兵属性验证!$AN8)^2)</f>
        <v>740573.7664498128</v>
      </c>
      <c r="L6" s="15">
        <f>大r将兵属性验证!$AO8/((1+大r将兵属性验证!$AN8)^2)</f>
        <v>753214.9643837593</v>
      </c>
      <c r="M6" s="15">
        <f>超r将兵属性验证!$AO8/((1+超r将兵属性验证!$AN8)^2)</f>
        <v>763517.80105955712</v>
      </c>
      <c r="N6" s="14">
        <f>非r将兵属性验证!$T8</f>
        <v>2.1537124290770589E-2</v>
      </c>
      <c r="O6" s="15">
        <f>小r将兵属性验证!$T8</f>
        <v>2.6040495309138295E-2</v>
      </c>
      <c r="P6" s="15">
        <f>中r将兵属性验证!$T8</f>
        <v>3.2524590395680217E-2</v>
      </c>
      <c r="Q6" s="15">
        <f>大r将兵属性验证!$T8</f>
        <v>3.9364547887157667E-2</v>
      </c>
      <c r="R6" s="15">
        <f>超r将兵属性验证!$T8</f>
        <v>4.4204824613309324E-2</v>
      </c>
      <c r="S6" s="14">
        <f>非r将兵属性验证!$AN8</f>
        <v>1.44313934410874E-2</v>
      </c>
      <c r="T6" s="15">
        <f>小r将兵属性验证!$AN8</f>
        <v>1.6588806881367959E-2</v>
      </c>
      <c r="U6" s="15">
        <f>中r将兵属性验证!$AN8</f>
        <v>1.9635946767205016E-2</v>
      </c>
      <c r="V6" s="15">
        <f>大r将兵属性验证!$AN8</f>
        <v>2.2898383258799372E-2</v>
      </c>
      <c r="W6" s="15">
        <f>超r将兵属性验证!$AN8</f>
        <v>2.5325858662537511E-2</v>
      </c>
      <c r="X6" s="15">
        <f>非r将兵属性验证!$AM8</f>
        <v>1130.4772933163429</v>
      </c>
      <c r="Y6" s="15">
        <f>小r将兵属性验证!$AM8</f>
        <v>1133.6809833025613</v>
      </c>
      <c r="Z6" s="15">
        <f>中r将兵属性验证!$AM8</f>
        <v>1137.44330976574</v>
      </c>
      <c r="AA6" s="15">
        <f>大r将兵属性验证!$AM8</f>
        <v>1141.6997405999255</v>
      </c>
      <c r="AB6" s="15">
        <f>超r将兵属性验证!$AM8</f>
        <v>1146.4725389716789</v>
      </c>
      <c r="AF6" s="15">
        <v>2</v>
      </c>
      <c r="AG6" s="1">
        <f t="shared" ref="AG6:AG69" si="1">部队战力(D6,N6,I6,S6)</f>
        <v>3517613.9249715721</v>
      </c>
      <c r="AH6" s="1">
        <f t="shared" ref="AH6:AH69" si="2">部队战力(E6,O6,J6,T6)</f>
        <v>3558641.8257326558</v>
      </c>
      <c r="AI6" s="1">
        <f t="shared" ref="AI6:AI69" si="3">部队战力(F6,P6,K6,U6)</f>
        <v>3624178.9572740197</v>
      </c>
      <c r="AJ6" s="1">
        <f t="shared" ref="AJ6:AJ69" si="4">部队战力(G6,Q6,L6,V6)</f>
        <v>3719323.1162313018</v>
      </c>
      <c r="AK6" s="1">
        <f t="shared" ref="AK6:AK69" si="5">部队战力(H6,R6,M6,W6)</f>
        <v>3775605.0535245403</v>
      </c>
    </row>
    <row r="7" spans="3:38" x14ac:dyDescent="0.15">
      <c r="C7" s="15">
        <v>3</v>
      </c>
      <c r="D7" s="14">
        <f>非r将兵属性验证!$U9/((1+非r将兵属性验证!$T9)^2)</f>
        <v>1642392.5550426254</v>
      </c>
      <c r="E7" s="15">
        <f>小r将兵属性验证!$U9/((1+小r将兵属性验证!$T9)^2)</f>
        <v>1650049.4229720784</v>
      </c>
      <c r="F7" s="15">
        <f>中r将兵属性验证!$U9/((1+中r将兵属性验证!$T9)^2)</f>
        <v>1663634.3349024777</v>
      </c>
      <c r="G7" s="15">
        <f>大r将兵属性验证!$U9/((1+大r将兵属性验证!$T9)^2)</f>
        <v>1708548.2943688403</v>
      </c>
      <c r="H7" s="15">
        <f>超r将兵属性验证!$U9/((1+超r将兵属性验证!$T9)^2)</f>
        <v>1718738.8043641583</v>
      </c>
      <c r="I7" s="14">
        <f>非r将兵属性验证!$AO9/((1+非r将兵属性验证!$AN9)^2)</f>
        <v>1019385.8195969589</v>
      </c>
      <c r="J7" s="15">
        <f>小r将兵属性验证!$AO9/((1+小r将兵属性验证!$AN9)^2)</f>
        <v>1031969.6476826196</v>
      </c>
      <c r="K7" s="15">
        <f>中r将兵属性验证!$AO9/((1+中r将兵属性验证!$AN9)^2)</f>
        <v>1058482.9761191488</v>
      </c>
      <c r="L7" s="15">
        <f>大r将兵属性验证!$AO9/((1+大r将兵属性验证!$AN9)^2)</f>
        <v>1091882.6725373389</v>
      </c>
      <c r="M7" s="15">
        <f>超r将兵属性验证!$AO9/((1+超r将兵属性验证!$AN9)^2)</f>
        <v>1119016.5021394349</v>
      </c>
      <c r="N7" s="14">
        <f>非r将兵属性验证!$T9</f>
        <v>3.2305686436155889E-2</v>
      </c>
      <c r="O7" s="15">
        <f>小r将兵属性验证!$T9</f>
        <v>3.9060742963707436E-2</v>
      </c>
      <c r="P7" s="15">
        <f>中r将兵属性验证!$T9</f>
        <v>4.8786885593520318E-2</v>
      </c>
      <c r="Q7" s="15">
        <f>大r将兵属性验证!$T9</f>
        <v>5.9046821830736507E-2</v>
      </c>
      <c r="R7" s="15">
        <f>超r将兵属性验证!$T9</f>
        <v>6.6307236919963999E-2</v>
      </c>
      <c r="S7" s="14">
        <f>非r将兵属性验证!$AN9</f>
        <v>2.4247688819866817E-2</v>
      </c>
      <c r="T7" s="15">
        <f>小r将兵属性验证!$AN9</f>
        <v>2.7597507625063425E-2</v>
      </c>
      <c r="U7" s="15">
        <f>中r将兵属性验证!$AN9</f>
        <v>3.2302338449621409E-2</v>
      </c>
      <c r="V7" s="15">
        <f>大r将兵属性验证!$AN9</f>
        <v>3.7361506256064957E-2</v>
      </c>
      <c r="W7" s="15">
        <f>超r将兵属性验证!$AN9</f>
        <v>4.1179254907937314E-2</v>
      </c>
      <c r="X7" s="15">
        <f>非r将兵属性验证!$AM9</f>
        <v>1260.9545866326857</v>
      </c>
      <c r="Y7" s="15">
        <f>小r将兵属性验证!$AM9</f>
        <v>1267.3619666051227</v>
      </c>
      <c r="Z7" s="15">
        <f>中r将兵属性验证!$AM9</f>
        <v>1274.8866195314799</v>
      </c>
      <c r="AA7" s="15">
        <f>大r将兵属性验证!$AM9</f>
        <v>1283.3994811998509</v>
      </c>
      <c r="AB7" s="15">
        <f>超r将兵属性验证!$AM9</f>
        <v>1292.9450779433578</v>
      </c>
      <c r="AF7" s="15">
        <v>3</v>
      </c>
      <c r="AG7" s="1">
        <f t="shared" si="1"/>
        <v>4754444.5973145077</v>
      </c>
      <c r="AH7" s="1">
        <f t="shared" si="2"/>
        <v>4841616.0497272313</v>
      </c>
      <c r="AI7" s="1">
        <f t="shared" si="3"/>
        <v>4989687.2020780817</v>
      </c>
      <c r="AJ7" s="1">
        <f t="shared" si="4"/>
        <v>5213350.2046916168</v>
      </c>
      <c r="AK7" s="1">
        <f t="shared" si="5"/>
        <v>5344738.9760777531</v>
      </c>
    </row>
    <row r="8" spans="3:38" x14ac:dyDescent="0.15">
      <c r="C8" s="15">
        <v>4</v>
      </c>
      <c r="D8" s="14">
        <f>非r将兵属性验证!$U10/((1+非r将兵属性验证!$T10)^2)</f>
        <v>2046653.9578440888</v>
      </c>
      <c r="E8" s="15">
        <f>小r将兵属性验证!$U10/((1+小r将兵属性验证!$T10)^2)</f>
        <v>2059838.1492076293</v>
      </c>
      <c r="F8" s="15">
        <f>中r将兵属性验证!$U10/((1+中r将兵属性验证!$T10)^2)</f>
        <v>2083434.2828072659</v>
      </c>
      <c r="G8" s="15">
        <f>大r将兵属性验证!$U10/((1+大r将兵属性验证!$T10)^2)</f>
        <v>2162282.820138359</v>
      </c>
      <c r="H8" s="15">
        <f>超r将兵属性验证!$U10/((1+超r将兵属性验证!$T10)^2)</f>
        <v>2180083.2316254298</v>
      </c>
      <c r="I8" s="14">
        <f>非r将兵属性验证!$AO10/((1+非r将兵属性验证!$AN10)^2)</f>
        <v>1396056.3199968124</v>
      </c>
      <c r="J8" s="15">
        <f>小r将兵属性验证!$AO10/((1+小r将兵属性验证!$AN10)^2)</f>
        <v>1419586.6666571305</v>
      </c>
      <c r="K8" s="15">
        <f>中r将兵属性验证!$AO10/((1+中r将兵属性验证!$AN10)^2)</f>
        <v>1470914.7700496258</v>
      </c>
      <c r="L8" s="15">
        <f>大r将兵属性验证!$AO10/((1+大r将兵属性验证!$AN10)^2)</f>
        <v>1536173.2412877593</v>
      </c>
      <c r="M8" s="15">
        <f>超r将兵属性验证!$AO10/((1+超r将兵属性验证!$AN10)^2)</f>
        <v>1589159.7246457755</v>
      </c>
      <c r="N8" s="14">
        <f>非r将兵属性验证!$T10</f>
        <v>4.3074248581541179E-2</v>
      </c>
      <c r="O8" s="15">
        <f>小r将兵属性验证!$T10</f>
        <v>5.2080990618276583E-2</v>
      </c>
      <c r="P8" s="15">
        <f>中r将兵属性验证!$T10</f>
        <v>6.504918079136042E-2</v>
      </c>
      <c r="Q8" s="15">
        <f>大r将兵属性验证!$T10</f>
        <v>7.8729095774315347E-2</v>
      </c>
      <c r="R8" s="15">
        <f>超r将兵属性验证!$T10</f>
        <v>8.8409649226618647E-2</v>
      </c>
      <c r="S8" s="14">
        <f>非r将兵属性验证!$AN10</f>
        <v>3.406398419864623E-2</v>
      </c>
      <c r="T8" s="15">
        <f>小r将兵属性验证!$AN10</f>
        <v>3.8606208368758888E-2</v>
      </c>
      <c r="U8" s="15">
        <f>中r将兵属性验证!$AN10</f>
        <v>4.4968730132037796E-2</v>
      </c>
      <c r="V8" s="15">
        <f>大r将兵属性验证!$AN10</f>
        <v>5.1824629253330541E-2</v>
      </c>
      <c r="W8" s="15">
        <f>超r将兵属性验证!$AN10</f>
        <v>5.7032651153337111E-2</v>
      </c>
      <c r="X8" s="15">
        <f>非r将兵属性验证!$AM10</f>
        <v>1391.4318799490286</v>
      </c>
      <c r="Y8" s="15">
        <f>小r将兵属性验证!$AM10</f>
        <v>1401.042949907684</v>
      </c>
      <c r="Z8" s="15">
        <f>中r将兵属性验证!$AM10</f>
        <v>1412.3299292972199</v>
      </c>
      <c r="AA8" s="15">
        <f>大r将兵属性验证!$AM10</f>
        <v>1425.0992217997764</v>
      </c>
      <c r="AB8" s="15">
        <f>超r将兵属性验证!$AM10</f>
        <v>1439.4176169150367</v>
      </c>
      <c r="AF8" s="15">
        <v>4</v>
      </c>
      <c r="AG8" s="1">
        <f t="shared" si="1"/>
        <v>6297960.2443307275</v>
      </c>
      <c r="AH8" s="1">
        <f t="shared" si="2"/>
        <v>6453779.6916835615</v>
      </c>
      <c r="AI8" s="1">
        <f t="shared" si="3"/>
        <v>6724798.3378744405</v>
      </c>
      <c r="AJ8" s="1">
        <f t="shared" si="4"/>
        <v>7140146.0223119799</v>
      </c>
      <c r="AK8" s="1">
        <f t="shared" si="5"/>
        <v>7386620.8682476413</v>
      </c>
    </row>
    <row r="9" spans="3:38" x14ac:dyDescent="0.15">
      <c r="C9" s="15">
        <v>5</v>
      </c>
      <c r="D9" s="14">
        <f>非r将兵属性验证!$U11/((1+非r将兵属性验证!$T11)^2)</f>
        <v>2512694.8169697761</v>
      </c>
      <c r="E9" s="15">
        <f>小r将兵属性验证!$U11/((1+小r将兵属性验证!$T11)^2)</f>
        <v>2532905.5542638991</v>
      </c>
      <c r="F9" s="15">
        <f>中r将兵属性验证!$U11/((1+中r将兵属性验证!$T11)^2)</f>
        <v>2569201.0162529759</v>
      </c>
      <c r="G9" s="15">
        <f>大r将兵属性验证!$U11/((1+大r将兵属性验证!$T11)^2)</f>
        <v>2691196.6297453269</v>
      </c>
      <c r="H9" s="15">
        <f>超r将兵属性验证!$U11/((1+超r将兵属性验证!$T11)^2)</f>
        <v>2718819.2672541854</v>
      </c>
      <c r="I9" s="14">
        <f>非r将兵属性验证!$AO11/((1+非r将兵属性验证!$AN11)^2)</f>
        <v>1870991.7793417962</v>
      </c>
      <c r="J9" s="15">
        <f>小r将兵属性验证!$AO11/((1+小r将兵属性验证!$AN11)^2)</f>
        <v>1909733.663719533</v>
      </c>
      <c r="K9" s="15">
        <f>中r将兵属性验证!$AO11/((1+中r将兵属性验证!$AN11)^2)</f>
        <v>1996754.6258521031</v>
      </c>
      <c r="L9" s="15">
        <f>大r将兵属性验证!$AO11/((1+大r将兵属性验证!$AN11)^2)</f>
        <v>2108265.7639306462</v>
      </c>
      <c r="M9" s="15">
        <f>超r将兵属性验证!$AO11/((1+超r将兵属性验证!$AN11)^2)</f>
        <v>2198846.701536458</v>
      </c>
      <c r="N9" s="14">
        <f>非r将兵属性验证!$T11</f>
        <v>5.3842810726926482E-2</v>
      </c>
      <c r="O9" s="15">
        <f>小r将兵属性验证!$T11</f>
        <v>6.5101238272845724E-2</v>
      </c>
      <c r="P9" s="15">
        <f>中r将兵属性验证!$T11</f>
        <v>8.1311475989200535E-2</v>
      </c>
      <c r="Q9" s="15">
        <f>大r将兵属性验证!$T11</f>
        <v>9.8411369717894201E-2</v>
      </c>
      <c r="R9" s="15">
        <f>超r将兵属性验证!$T11</f>
        <v>0.11051206153327332</v>
      </c>
      <c r="S9" s="14">
        <f>非r将兵属性验证!$AN11</f>
        <v>4.3880279577425643E-2</v>
      </c>
      <c r="T9" s="15">
        <f>小r将兵属性验证!$AN11</f>
        <v>4.961490911245435E-2</v>
      </c>
      <c r="U9" s="15">
        <f>中r将兵属性验证!$AN11</f>
        <v>5.7635121814454196E-2</v>
      </c>
      <c r="V9" s="15">
        <f>大r将兵属性验证!$AN11</f>
        <v>6.6287752250596133E-2</v>
      </c>
      <c r="W9" s="15">
        <f>超r将兵属性验证!$AN11</f>
        <v>7.2886047398736914E-2</v>
      </c>
      <c r="X9" s="15">
        <f>非r将兵属性验证!$AM11</f>
        <v>1521.9091732653715</v>
      </c>
      <c r="Y9" s="15">
        <f>小r将兵属性验证!$AM11</f>
        <v>1534.7239332102454</v>
      </c>
      <c r="Z9" s="15">
        <f>中r将兵属性验证!$AM11</f>
        <v>1549.7732390629599</v>
      </c>
      <c r="AA9" s="15">
        <f>大r将兵属性验证!$AM11</f>
        <v>1566.7989623997018</v>
      </c>
      <c r="AB9" s="15">
        <f>超r将兵属性验证!$AM11</f>
        <v>1585.8901558867155</v>
      </c>
      <c r="AF9" s="15">
        <v>5</v>
      </c>
      <c r="AG9" s="1">
        <f t="shared" si="1"/>
        <v>8202594.7257233243</v>
      </c>
      <c r="AH9" s="1">
        <f t="shared" si="2"/>
        <v>8454585.1542194542</v>
      </c>
      <c r="AI9" s="1">
        <f t="shared" si="3"/>
        <v>8900772.8863669336</v>
      </c>
      <c r="AJ9" s="1">
        <f t="shared" si="4"/>
        <v>9589372.0575095583</v>
      </c>
      <c r="AK9" s="1">
        <f t="shared" si="5"/>
        <v>10003839.049108379</v>
      </c>
    </row>
    <row r="10" spans="3:38" x14ac:dyDescent="0.15">
      <c r="C10" s="15">
        <v>6</v>
      </c>
      <c r="D10" s="14">
        <f>非r将兵属性验证!$U12/((1+非r将兵属性验证!$T12)^2)</f>
        <v>3045376.6793836704</v>
      </c>
      <c r="E10" s="15">
        <f>小r将兵属性验证!$U12/((1+小r将兵属性验证!$T12)^2)</f>
        <v>3074308.3339065793</v>
      </c>
      <c r="F10" s="15">
        <f>中r将兵属性验证!$U12/((1+中r将兵属性验证!$T12)^2)</f>
        <v>3126328.4511431078</v>
      </c>
      <c r="G10" s="15">
        <f>大r将兵属性验证!$U12/((1+大r将兵属性验证!$T12)^2)</f>
        <v>3301802.9787492887</v>
      </c>
      <c r="H10" s="15">
        <f>超r将兵属性验证!$U12/((1+超r将兵属性验证!$T12)^2)</f>
        <v>3341779.4770002882</v>
      </c>
      <c r="I10" s="14">
        <f>非r将兵属性验证!$AO12/((1+非r将兵属性验证!$AN12)^2)</f>
        <v>2461672.5024836175</v>
      </c>
      <c r="J10" s="15">
        <f>小r将兵属性验证!$AO12/((1+小r将兵属性验证!$AN12)^2)</f>
        <v>2520874.8148770435</v>
      </c>
      <c r="K10" s="15">
        <f>中r将兵属性验证!$AO12/((1+中r将兵属性验证!$AN12)^2)</f>
        <v>2657301.0956971901</v>
      </c>
      <c r="L10" s="15">
        <f>大r将兵属性验证!$AO12/((1+大r将兵属性验证!$AN12)^2)</f>
        <v>2833319.3611712446</v>
      </c>
      <c r="M10" s="15">
        <f>超r将兵属性验证!$AO12/((1+超r将兵属性验证!$AN12)^2)</f>
        <v>2976443.950558207</v>
      </c>
      <c r="N10" s="14">
        <f>非r将兵属性验证!$T12</f>
        <v>6.4611372872311779E-2</v>
      </c>
      <c r="O10" s="15">
        <f>小r将兵属性验证!$T12</f>
        <v>7.8121485927414858E-2</v>
      </c>
      <c r="P10" s="15">
        <f>中r将兵属性验证!$T12</f>
        <v>9.7573771187040637E-2</v>
      </c>
      <c r="Q10" s="15">
        <f>大r将兵属性验证!$T12</f>
        <v>0.11809364366147304</v>
      </c>
      <c r="R10" s="15">
        <f>超r将兵属性验证!$T12</f>
        <v>0.132614473839928</v>
      </c>
      <c r="S10" s="14">
        <f>非r将兵属性验证!$AN12</f>
        <v>5.3696574956205056E-2</v>
      </c>
      <c r="T10" s="15">
        <f>小r将兵属性验证!$AN12</f>
        <v>6.0623609856149806E-2</v>
      </c>
      <c r="U10" s="15">
        <f>中r将兵属性验证!$AN12</f>
        <v>7.0301513496870582E-2</v>
      </c>
      <c r="V10" s="15">
        <f>大r将兵属性验证!$AN12</f>
        <v>8.0750875247861717E-2</v>
      </c>
      <c r="W10" s="15">
        <f>超r将兵属性验证!$AN12</f>
        <v>8.8739443644136717E-2</v>
      </c>
      <c r="X10" s="15">
        <f>非r将兵属性验证!$AM12</f>
        <v>1652.3864665817143</v>
      </c>
      <c r="Y10" s="15">
        <f>小r将兵属性验证!$AM12</f>
        <v>1668.4049165128067</v>
      </c>
      <c r="Z10" s="15">
        <f>中r将兵属性验证!$AM12</f>
        <v>1687.2165488286998</v>
      </c>
      <c r="AA10" s="15">
        <f>大r将兵属性验证!$AM12</f>
        <v>1708.4987029996273</v>
      </c>
      <c r="AB10" s="15">
        <f>超r将兵属性验证!$AM12</f>
        <v>1732.3626948583944</v>
      </c>
      <c r="AF10" s="15">
        <v>6</v>
      </c>
      <c r="AG10" s="1">
        <f t="shared" si="1"/>
        <v>10528433.899836116</v>
      </c>
      <c r="AH10" s="1">
        <f t="shared" si="2"/>
        <v>10911072.506350191</v>
      </c>
      <c r="AI10" s="1">
        <f t="shared" si="3"/>
        <v>11598670.651409147</v>
      </c>
      <c r="AJ10" s="1">
        <f t="shared" si="4"/>
        <v>12663949.808687916</v>
      </c>
      <c r="AK10" s="1">
        <f t="shared" si="5"/>
        <v>13314976.020617699</v>
      </c>
    </row>
    <row r="11" spans="3:38" x14ac:dyDescent="0.15">
      <c r="C11" s="15">
        <v>7</v>
      </c>
      <c r="D11" s="14">
        <f>非r将兵属性验证!$U13/((1+非r将兵属性验证!$T13)^2)</f>
        <v>3649682.7568786484</v>
      </c>
      <c r="E11" s="15">
        <f>小r将兵属性验证!$U13/((1+小r将兵属性验证!$T13)^2)</f>
        <v>3689234.9839054504</v>
      </c>
      <c r="F11" s="15">
        <f>中r将兵属性验证!$U13/((1+中r将兵属性验证!$T13)^2)</f>
        <v>3760358.0998974857</v>
      </c>
      <c r="G11" s="15">
        <f>大r将兵属性验证!$U13/((1+大r将兵属性验证!$T13)^2)</f>
        <v>3994357.9662475009</v>
      </c>
      <c r="H11" s="15">
        <f>超r将兵属性验证!$U13/((1+超r将兵属性验证!$T13)^2)</f>
        <v>4032025.5075382274</v>
      </c>
      <c r="I11" s="14">
        <f>非r将兵属性验证!$AO13/((1+非r将兵属性验证!$AN13)^2)</f>
        <v>3187584.6381095606</v>
      </c>
      <c r="J11" s="15">
        <f>小r将兵属性验证!$AO13/((1+小r将兵属性验证!$AN13)^2)</f>
        <v>3273620.3704016563</v>
      </c>
      <c r="K11" s="15">
        <f>中r将兵属性验证!$AO13/((1+中r将兵属性验证!$AN13)^2)</f>
        <v>3476442.1374571887</v>
      </c>
      <c r="L11" s="15">
        <f>大r将兵属性验证!$AO13/((1+大r将兵属性验证!$AN13)^2)</f>
        <v>3733676.5016725576</v>
      </c>
      <c r="M11" s="15">
        <f>超r将兵属性验证!$AO13/((1+超r将兵属性验证!$AN13)^2)</f>
        <v>3930685.2807333539</v>
      </c>
      <c r="N11" s="14">
        <f>非r将兵属性验证!$T13</f>
        <v>7.5379935017697075E-2</v>
      </c>
      <c r="O11" s="15">
        <f>小r将兵属性验证!$T13</f>
        <v>9.1141733581984005E-2</v>
      </c>
      <c r="P11" s="15">
        <f>中r将兵属性验证!$T13</f>
        <v>0.11383606638488077</v>
      </c>
      <c r="Q11" s="15">
        <f>大r将兵属性验证!$T13</f>
        <v>0.1377759176050519</v>
      </c>
      <c r="R11" s="15">
        <f>超r将兵属性验证!$T13</f>
        <v>0.15471688614658266</v>
      </c>
      <c r="S11" s="14">
        <f>非r将兵属性验证!$AN13</f>
        <v>6.351287033498447E-2</v>
      </c>
      <c r="T11" s="15">
        <f>小r将兵属性验证!$AN13</f>
        <v>7.1632310599845275E-2</v>
      </c>
      <c r="U11" s="15">
        <f>中r将兵属性验证!$AN13</f>
        <v>8.2967905179286983E-2</v>
      </c>
      <c r="V11" s="15">
        <f>大r将兵属性验证!$AN13</f>
        <v>9.5213998245127301E-2</v>
      </c>
      <c r="W11" s="15">
        <f>超r将兵属性验证!$AN13</f>
        <v>0.10459283988953652</v>
      </c>
      <c r="X11" s="15">
        <f>非r将兵属性验证!$AM13</f>
        <v>1782.8637598980572</v>
      </c>
      <c r="Y11" s="15">
        <f>小r将兵属性验证!$AM13</f>
        <v>1802.0858998153681</v>
      </c>
      <c r="Z11" s="15">
        <f>中r将兵属性验证!$AM13</f>
        <v>1824.6598585944398</v>
      </c>
      <c r="AA11" s="15">
        <f>大r将兵属性验证!$AM13</f>
        <v>1850.1984435995528</v>
      </c>
      <c r="AB11" s="15">
        <f>超r将兵属性验证!$AM13</f>
        <v>1878.8352338300733</v>
      </c>
      <c r="AF11" s="15">
        <v>7</v>
      </c>
      <c r="AG11" s="1">
        <f t="shared" si="1"/>
        <v>13342678.593612272</v>
      </c>
      <c r="AH11" s="1">
        <f t="shared" si="2"/>
        <v>13898555.384002345</v>
      </c>
      <c r="AI11" s="1">
        <f t="shared" si="3"/>
        <v>14910307.38769903</v>
      </c>
      <c r="AJ11" s="1">
        <f t="shared" si="4"/>
        <v>16454893.246702671</v>
      </c>
      <c r="AK11" s="1">
        <f t="shared" si="5"/>
        <v>17353174.206810892</v>
      </c>
    </row>
    <row r="12" spans="3:38" x14ac:dyDescent="0.15">
      <c r="C12" s="15">
        <v>8</v>
      </c>
      <c r="D12" s="14">
        <f>非r将兵属性验证!$U14/((1+非r将兵属性验证!$T14)^2)</f>
        <v>4330719.0251781475</v>
      </c>
      <c r="E12" s="15">
        <f>小r将兵属性验证!$U14/((1+小r将兵属性验证!$T14)^2)</f>
        <v>4371454.8375338959</v>
      </c>
      <c r="F12" s="15">
        <f>中r将兵属性验证!$U14/((1+中r将兵属性验证!$T14)^2)</f>
        <v>4447969.3213424692</v>
      </c>
      <c r="G12" s="15">
        <f>大r将兵属性验证!$U14/((1+大r将兵属性验证!$T14)^2)</f>
        <v>4742941.5520472229</v>
      </c>
      <c r="H12" s="15">
        <f>超r将兵属性验证!$U14/((1+超r将兵属性验证!$T14)^2)</f>
        <v>4792048.4729313049</v>
      </c>
      <c r="I12" s="14">
        <f>非r将兵属性验证!$AO14/((1+非r将兵属性验证!$AN14)^2)</f>
        <v>4070352.3284068001</v>
      </c>
      <c r="J12" s="15">
        <f>小r将兵属性验证!$AO14/((1+小r将兵属性验证!$AN14)^2)</f>
        <v>4179824.7343807807</v>
      </c>
      <c r="K12" s="15">
        <f>中r将兵属性验证!$AO14/((1+中r将兵属性验证!$AN14)^2)</f>
        <v>4451801.0393759003</v>
      </c>
      <c r="L12" s="15">
        <f>大r将兵属性验证!$AO14/((1+大r将兵属性验证!$AN14)^2)</f>
        <v>4806378.0598926051</v>
      </c>
      <c r="M12" s="15">
        <f>超r将兵属性验证!$AO14/((1+超r将兵属性验证!$AN14)^2)</f>
        <v>5086432.0955844736</v>
      </c>
      <c r="N12" s="14">
        <f>非r将兵属性验证!$T14</f>
        <v>8.6148497163082371E-2</v>
      </c>
      <c r="O12" s="15">
        <f>小r将兵属性验证!$T14</f>
        <v>0.10416198123655314</v>
      </c>
      <c r="P12" s="15">
        <f>中r将兵属性验证!$T14</f>
        <v>0.1300983615827209</v>
      </c>
      <c r="Q12" s="15">
        <f>大r将兵属性验证!$T14</f>
        <v>0.15745819154863075</v>
      </c>
      <c r="R12" s="15">
        <f>超r将兵属性验证!$T14</f>
        <v>0.17681929845323732</v>
      </c>
      <c r="S12" s="14">
        <f>非r将兵属性验证!$AN14</f>
        <v>7.3329165713763883E-2</v>
      </c>
      <c r="T12" s="15">
        <f>小r将兵属性验证!$AN14</f>
        <v>8.2641011343540738E-2</v>
      </c>
      <c r="U12" s="15">
        <f>中r将兵属性验证!$AN14</f>
        <v>9.5634296861703383E-2</v>
      </c>
      <c r="V12" s="15">
        <f>大r将兵属性验证!$AN14</f>
        <v>0.1096771212423929</v>
      </c>
      <c r="W12" s="15">
        <f>超r将兵属性验证!$AN14</f>
        <v>0.12044623613493631</v>
      </c>
      <c r="X12" s="15">
        <f>非r将兵属性验证!$AM14</f>
        <v>1913.3410532144001</v>
      </c>
      <c r="Y12" s="15">
        <f>小r将兵属性验证!$AM14</f>
        <v>1935.7668831179294</v>
      </c>
      <c r="Z12" s="15">
        <f>中r将兵属性验证!$AM14</f>
        <v>1962.1031683601798</v>
      </c>
      <c r="AA12" s="15">
        <f>大r将兵属性验证!$AM14</f>
        <v>1991.8981841994782</v>
      </c>
      <c r="AB12" s="15">
        <f>超r将兵属性验证!$AM14</f>
        <v>2025.3077728017522</v>
      </c>
      <c r="AF12" s="15">
        <v>8</v>
      </c>
      <c r="AG12" s="1">
        <f t="shared" si="1"/>
        <v>16720244.594958505</v>
      </c>
      <c r="AH12" s="1">
        <f t="shared" si="2"/>
        <v>17455221.813589942</v>
      </c>
      <c r="AI12" s="1">
        <f t="shared" si="3"/>
        <v>18816547.896690365</v>
      </c>
      <c r="AJ12" s="1">
        <f t="shared" si="4"/>
        <v>20945266.9607918</v>
      </c>
      <c r="AK12" s="1">
        <f t="shared" si="5"/>
        <v>22228286.746131983</v>
      </c>
    </row>
    <row r="13" spans="3:38" x14ac:dyDescent="0.15">
      <c r="C13" s="15">
        <v>9</v>
      </c>
      <c r="D13" s="14">
        <f>非r将兵属性验证!$U15/((1+非r将兵属性验证!$T15)^2)</f>
        <v>5056714.2800040031</v>
      </c>
      <c r="E13" s="15">
        <f>小r将兵属性验证!$U15/((1+小r将兵属性验证!$T15)^2)</f>
        <v>5105226.292261879</v>
      </c>
      <c r="F13" s="15">
        <f>中r将兵属性验证!$U15/((1+中r将兵属性验证!$T15)^2)</f>
        <v>5202215.6975122513</v>
      </c>
      <c r="G13" s="15">
        <f>大r将兵属性验证!$U15/((1+大r将兵属性验证!$T15)^2)</f>
        <v>5577852.4152066894</v>
      </c>
      <c r="H13" s="15">
        <f>超r将兵属性验证!$U15/((1+超r将兵属性验证!$T15)^2)</f>
        <v>5640190.5508522829</v>
      </c>
      <c r="I13" s="14">
        <f>非r将兵属性验证!$AO15/((1+非r将兵属性验证!$AN15)^2)</f>
        <v>5096581.0145859756</v>
      </c>
      <c r="J13" s="15">
        <f>小r将兵属性验证!$AO15/((1+小r将兵属性验证!$AN15)^2)</f>
        <v>5240628.3014490651</v>
      </c>
      <c r="K13" s="15">
        <f>中r将兵属性验证!$AO15/((1+中r将兵属性验证!$AN15)^2)</f>
        <v>5613966.52418584</v>
      </c>
      <c r="L13" s="15">
        <f>大r将兵属性验证!$AO15/((1+大r将兵属性验证!$AN15)^2)</f>
        <v>6102776.4398144661</v>
      </c>
      <c r="M13" s="15">
        <f>超r将兵属性验证!$AO15/((1+超r将兵属性验证!$AN15)^2)</f>
        <v>6488816.0610860093</v>
      </c>
      <c r="N13" s="14">
        <f>非r将兵属性验证!$T15</f>
        <v>9.6917059308467668E-2</v>
      </c>
      <c r="O13" s="15">
        <f>小r将兵属性验证!$T15</f>
        <v>0.11718222889112229</v>
      </c>
      <c r="P13" s="15">
        <f>中r将兵属性验证!$T15</f>
        <v>0.14636065678056098</v>
      </c>
      <c r="Q13" s="15">
        <f>大r将兵属性验证!$T15</f>
        <v>0.1771404654922096</v>
      </c>
      <c r="R13" s="15">
        <f>超r将兵属性验证!$T15</f>
        <v>0.19892171075989196</v>
      </c>
      <c r="S13" s="14">
        <f>非r将兵属性验证!$AN15</f>
        <v>8.314546109254331E-2</v>
      </c>
      <c r="T13" s="15">
        <f>小r将兵属性验证!$AN15</f>
        <v>9.36497120872362E-2</v>
      </c>
      <c r="U13" s="15">
        <f>中r将兵属性验证!$AN15</f>
        <v>0.10830068854411978</v>
      </c>
      <c r="V13" s="15">
        <f>大r将兵属性验证!$AN15</f>
        <v>0.12414024423965848</v>
      </c>
      <c r="W13" s="15">
        <f>超r将兵属性验证!$AN15</f>
        <v>0.1362996323803361</v>
      </c>
      <c r="X13" s="15">
        <f>非r将兵属性验证!$AM15</f>
        <v>2043.8183465307429</v>
      </c>
      <c r="Y13" s="15">
        <f>小r将兵属性验证!$AM15</f>
        <v>2069.4478664204908</v>
      </c>
      <c r="Z13" s="15">
        <f>中r将兵属性验证!$AM15</f>
        <v>2099.5464781259197</v>
      </c>
      <c r="AA13" s="15">
        <f>大r将兵属性验证!$AM15</f>
        <v>2133.5979247994037</v>
      </c>
      <c r="AB13" s="15">
        <f>超r将兵属性验证!$AM15</f>
        <v>2171.7803117734311</v>
      </c>
      <c r="AF13" s="15">
        <v>9</v>
      </c>
      <c r="AG13" s="1">
        <f t="shared" si="1"/>
        <v>20593709.24817935</v>
      </c>
      <c r="AH13" s="1">
        <f t="shared" si="2"/>
        <v>21577477.740082961</v>
      </c>
      <c r="AI13" s="1">
        <f t="shared" si="3"/>
        <v>23442343.315738134</v>
      </c>
      <c r="AJ13" s="1">
        <f t="shared" si="4"/>
        <v>26359481.43000716</v>
      </c>
      <c r="AK13" s="1">
        <f t="shared" si="5"/>
        <v>28140924.06875626</v>
      </c>
    </row>
    <row r="14" spans="3:38" x14ac:dyDescent="0.15">
      <c r="C14" s="15">
        <v>10</v>
      </c>
      <c r="D14" s="14">
        <f>非r将兵属性验证!$U16/((1+非r将兵属性验证!$T16)^2)</f>
        <v>5885369.3110908689</v>
      </c>
      <c r="E14" s="15">
        <f>小r将兵属性验证!$U16/((1+小r将兵属性验证!$T16)^2)</f>
        <v>5915047.4612956308</v>
      </c>
      <c r="F14" s="15">
        <f>中r将兵属性验证!$U16/((1+中r将兵属性验证!$T16)^2)</f>
        <v>6035441.3673419366</v>
      </c>
      <c r="G14" s="15">
        <f>大r将兵属性验证!$U16/((1+大r将兵属性验证!$T16)^2)</f>
        <v>6503685.7213688288</v>
      </c>
      <c r="H14" s="15">
        <f>超r将兵属性验证!$U16/((1+超r将兵属性验证!$T16)^2)</f>
        <v>6581165.8319844743</v>
      </c>
      <c r="I14" s="14">
        <f>非r将兵属性验证!$AO16/((1+非r将兵属性验证!$AN16)^2)</f>
        <v>6341260.4106955174</v>
      </c>
      <c r="J14" s="15">
        <f>小r将兵属性验证!$AO16/((1+小r将兵属性验证!$AN16)^2)</f>
        <v>6497603.1716459962</v>
      </c>
      <c r="K14" s="15">
        <f>中r将兵属性验证!$AO16/((1+中r将兵属性验证!$AN16)^2)</f>
        <v>6997651.6785336444</v>
      </c>
      <c r="L14" s="15">
        <f>大r将兵属性验证!$AO16/((1+大r将兵属性验证!$AN16)^2)</f>
        <v>7654871.3313427838</v>
      </c>
      <c r="M14" s="15">
        <f>超r将兵属性验证!$AO16/((1+超r将兵属性验证!$AN16)^2)</f>
        <v>8173952.5665000509</v>
      </c>
      <c r="N14" s="14">
        <f>非r将兵属性验证!$T16</f>
        <v>0.10768562145385296</v>
      </c>
      <c r="O14" s="15">
        <f>小r将兵属性验证!$T16</f>
        <v>0.13073064793167891</v>
      </c>
      <c r="P14" s="15">
        <f>中r将兵属性验证!$T16</f>
        <v>0.1626229519784011</v>
      </c>
      <c r="Q14" s="15">
        <f>大r将兵属性验证!$T16</f>
        <v>0.1968227394357884</v>
      </c>
      <c r="R14" s="15">
        <f>超r将兵属性验证!$T16</f>
        <v>0.22102412306654665</v>
      </c>
      <c r="S14" s="14">
        <f>非r将兵属性验证!$AN16</f>
        <v>9.296175647132271E-2</v>
      </c>
      <c r="T14" s="15">
        <f>小r将兵属性验证!$AN16</f>
        <v>0.10488477199635486</v>
      </c>
      <c r="U14" s="15">
        <f>中r将兵属性验证!$AN16</f>
        <v>0.12096708022653618</v>
      </c>
      <c r="V14" s="15">
        <f>大r将兵属性验证!$AN16</f>
        <v>0.13860336723692407</v>
      </c>
      <c r="W14" s="15">
        <f>超r将兵属性验证!$AN16</f>
        <v>0.1521530286257359</v>
      </c>
      <c r="X14" s="15">
        <f>非r将兵属性验证!$AM16</f>
        <v>2174.295639847086</v>
      </c>
      <c r="Y14" s="15">
        <f>小r将兵属性验证!$AM16</f>
        <v>2203.1288497230521</v>
      </c>
      <c r="Z14" s="15">
        <f>中r将兵属性验证!$AM16</f>
        <v>2236.9897878916599</v>
      </c>
      <c r="AA14" s="15">
        <f>大r将兵属性验证!$AM16</f>
        <v>2275.2976653993292</v>
      </c>
      <c r="AB14" s="15">
        <f>超r将兵属性验证!$AM16</f>
        <v>2318.2528507451102</v>
      </c>
      <c r="AF14" s="15">
        <v>10</v>
      </c>
      <c r="AG14" s="1">
        <f t="shared" si="1"/>
        <v>25255711.888269622</v>
      </c>
      <c r="AH14" s="1">
        <f t="shared" si="2"/>
        <v>26448123.233221982</v>
      </c>
      <c r="AI14" s="1">
        <f t="shared" si="3"/>
        <v>28928888.32794825</v>
      </c>
      <c r="AJ14" s="1">
        <f t="shared" si="4"/>
        <v>32837407.370488275</v>
      </c>
      <c r="AK14" s="1">
        <f t="shared" si="5"/>
        <v>35254496.065582991</v>
      </c>
    </row>
    <row r="15" spans="3:38" x14ac:dyDescent="0.15">
      <c r="C15" s="15">
        <v>11</v>
      </c>
      <c r="D15" s="14">
        <f>非r将兵属性验证!$U17/((1+非r将兵属性验证!$T17)^2)</f>
        <v>6769130.4192419946</v>
      </c>
      <c r="E15" s="15">
        <f>小r将兵属性验证!$U17/((1+小r将兵属性验证!$T17)^2)</f>
        <v>6804561.7571946653</v>
      </c>
      <c r="F15" s="15">
        <f>中r将兵属性验证!$U17/((1+中r将兵属性验证!$T17)^2)</f>
        <v>6951470.9131009365</v>
      </c>
      <c r="G15" s="15">
        <f>大r将兵属性验证!$U17/((1+大r将兵属性验证!$T17)^2)</f>
        <v>7525036.6361765619</v>
      </c>
      <c r="H15" s="15">
        <f>超r将兵属性验证!$U17/((1+超r将兵属性验证!$T17)^2)</f>
        <v>7619688.407011196</v>
      </c>
      <c r="I15" s="14">
        <f>非r将兵属性验证!$AO17/((1+非r将兵属性验证!$AN17)^2)</f>
        <v>7775439.7499874812</v>
      </c>
      <c r="J15" s="15">
        <f>小r将兵属性验证!$AO17/((1+小r将兵属性验证!$AN17)^2)</f>
        <v>7975704.7270339914</v>
      </c>
      <c r="K15" s="15">
        <f>中r将兵属性验证!$AO17/((1+中r将兵属性验证!$AN17)^2)</f>
        <v>8631971.2423083987</v>
      </c>
      <c r="L15" s="15">
        <f>大r将兵属性验证!$AO17/((1+大r将兵属性验证!$AN17)^2)</f>
        <v>9497482.0691883136</v>
      </c>
      <c r="M15" s="15">
        <f>超r将兵属性验证!$AO17/((1+超r将兵属性验证!$AN17)^2)</f>
        <v>10181216.137219915</v>
      </c>
      <c r="N15" s="14">
        <f>非r将兵属性验证!$T17</f>
        <v>0.14002705930846765</v>
      </c>
      <c r="O15" s="15">
        <f>小r将兵属性验证!$T17</f>
        <v>0.16433922522003408</v>
      </c>
      <c r="P15" s="15">
        <f>中r将兵属性验证!$T17</f>
        <v>0.19549266863461862</v>
      </c>
      <c r="Q15" s="15">
        <f>大r将兵属性验证!$T17</f>
        <v>0.23283522286119435</v>
      </c>
      <c r="R15" s="15">
        <f>超r将兵属性验证!$T17</f>
        <v>0.25721156463302824</v>
      </c>
      <c r="S15" s="14">
        <f>非r将兵属性验证!$AN17</f>
        <v>0.10273785572548616</v>
      </c>
      <c r="T15" s="15">
        <f>小r将兵属性验证!$AN17</f>
        <v>0.1138190982938679</v>
      </c>
      <c r="U15" s="15">
        <f>中r将兵属性验证!$AN17</f>
        <v>0.12778709343956229</v>
      </c>
      <c r="V15" s="15">
        <f>大r将兵属性验证!$AN17</f>
        <v>0.14462498319165684</v>
      </c>
      <c r="W15" s="15">
        <f>超r将兵属性验证!$AN17</f>
        <v>0.15698621199033272</v>
      </c>
      <c r="X15" s="15">
        <f>非r将兵属性验证!$AM17</f>
        <v>2304.7729331634296</v>
      </c>
      <c r="Y15" s="15">
        <f>小r将兵属性验证!$AM17</f>
        <v>2336.8098330256125</v>
      </c>
      <c r="Z15" s="15">
        <f>中r将兵属性验证!$AM17</f>
        <v>2374.4330976574001</v>
      </c>
      <c r="AA15" s="15">
        <f>大r将兵属性验证!$AM17</f>
        <v>2416.9974059992542</v>
      </c>
      <c r="AB15" s="15">
        <f>超r将兵属性验证!$AM17</f>
        <v>2464.7253897167893</v>
      </c>
      <c r="AF15" s="15">
        <v>11</v>
      </c>
      <c r="AG15" s="1">
        <f t="shared" si="1"/>
        <v>31151020.557566226</v>
      </c>
      <c r="AH15" s="1">
        <f t="shared" si="2"/>
        <v>32630647.483674619</v>
      </c>
      <c r="AI15" s="1">
        <f t="shared" si="3"/>
        <v>35684161.727716342</v>
      </c>
      <c r="AJ15" s="1">
        <f t="shared" si="4"/>
        <v>40751492.316459045</v>
      </c>
      <c r="AK15" s="1">
        <f t="shared" si="5"/>
        <v>43790689.897759907</v>
      </c>
    </row>
    <row r="16" spans="3:38" x14ac:dyDescent="0.15">
      <c r="C16" s="15">
        <v>12</v>
      </c>
      <c r="D16" s="14">
        <f>非r将兵属性验证!$U18/((1+非r将兵属性验证!$T18)^2)</f>
        <v>7651873.7208731128</v>
      </c>
      <c r="E16" s="15">
        <f>小r将兵属性验证!$U18/((1+小r将兵属性验证!$T18)^2)</f>
        <v>7734862.1121004103</v>
      </c>
      <c r="F16" s="15">
        <f>中r将兵属性验证!$U18/((1+中r将兵属性验证!$T18)^2)</f>
        <v>7865114.0497687543</v>
      </c>
      <c r="G16" s="15">
        <f>大r将兵属性验证!$U18/((1+大r将兵属性验证!$T18)^2)</f>
        <v>8538469.6293454822</v>
      </c>
      <c r="H16" s="15">
        <f>超r将兵属性验证!$U18/((1+超r将兵属性验证!$T18)^2)</f>
        <v>8749108.9975028951</v>
      </c>
      <c r="I16" s="14">
        <f>非r将兵属性验证!$AO18/((1+非r将兵属性验证!$AN18)^2)</f>
        <v>8756609.2980798781</v>
      </c>
      <c r="J16" s="15">
        <f>小r将兵属性验证!$AO18/((1+小r将兵属性验证!$AN18)^2)</f>
        <v>9044028.5705986973</v>
      </c>
      <c r="K16" s="15">
        <f>中r将兵属性验证!$AO18/((1+中r将兵属性验证!$AN18)^2)</f>
        <v>9768806.508660363</v>
      </c>
      <c r="L16" s="15">
        <f>大r将兵属性验证!$AO18/((1+大r将兵属性验证!$AN18)^2)</f>
        <v>10772069.29118022</v>
      </c>
      <c r="M16" s="15">
        <f>超r将兵属性验证!$AO18/((1+超r将兵属性验证!$AN18)^2)</f>
        <v>11583756.501541005</v>
      </c>
      <c r="N16" s="14">
        <f>非r将兵属性验证!$T18</f>
        <v>0.17236849716308239</v>
      </c>
      <c r="O16" s="15">
        <f>小r将兵属性验证!$T18</f>
        <v>0.19759311661111206</v>
      </c>
      <c r="P16" s="15">
        <f>中r将兵属性验证!$T18</f>
        <v>0.22826538300835753</v>
      </c>
      <c r="Q16" s="15">
        <f>大r将兵属性验证!$T18</f>
        <v>0.26741438902754505</v>
      </c>
      <c r="R16" s="15">
        <f>超r将兵属性验证!$T18</f>
        <v>0.29160280517874831</v>
      </c>
      <c r="S16" s="14">
        <f>非r将兵属性验证!$AN18</f>
        <v>0.11251395497964961</v>
      </c>
      <c r="T16" s="15">
        <f>小r将兵属性验证!$AN18</f>
        <v>0.12310811048865811</v>
      </c>
      <c r="U16" s="15">
        <f>中r将兵属性验证!$AN18</f>
        <v>0.13589931995593102</v>
      </c>
      <c r="V16" s="15">
        <f>大r将兵属性验证!$AN18</f>
        <v>0.15210073755004955</v>
      </c>
      <c r="W16" s="15">
        <f>超r将兵属性验证!$AN18</f>
        <v>0.16374486099309848</v>
      </c>
      <c r="X16" s="15">
        <f>非r将兵属性验证!$AM18</f>
        <v>2384.2132297048984</v>
      </c>
      <c r="Y16" s="15">
        <f>小r将兵属性验证!$AM18</f>
        <v>2419.7943579612602</v>
      </c>
      <c r="Z16" s="15">
        <f>中r将兵属性验证!$AM18</f>
        <v>2459.5232951964472</v>
      </c>
      <c r="AA16" s="15">
        <f>大r将兵属性验证!$AM18</f>
        <v>2506.223932139796</v>
      </c>
      <c r="AB16" s="15">
        <f>超r将兵属性验证!$AM18</f>
        <v>2556.5591764569513</v>
      </c>
      <c r="AF16" s="15">
        <v>12</v>
      </c>
      <c r="AG16" s="1">
        <f t="shared" si="1"/>
        <v>36453639.190608263</v>
      </c>
      <c r="AH16" s="1">
        <f t="shared" si="2"/>
        <v>38410822.948358044</v>
      </c>
      <c r="AI16" s="1">
        <f t="shared" si="3"/>
        <v>41764954.294964202</v>
      </c>
      <c r="AJ16" s="1">
        <f t="shared" si="4"/>
        <v>47818325.805122681</v>
      </c>
      <c r="AK16" s="1">
        <f t="shared" si="5"/>
        <v>51683234.269877411</v>
      </c>
    </row>
    <row r="17" spans="3:37" x14ac:dyDescent="0.15">
      <c r="C17" s="15">
        <v>13</v>
      </c>
      <c r="D17" s="14">
        <f>非r将兵属性验证!$U19/((1+非r将兵属性验证!$T19)^2)</f>
        <v>8599866.5621755533</v>
      </c>
      <c r="E17" s="15">
        <f>小r将兵属性验证!$U19/((1+小r将兵属性验证!$T19)^2)</f>
        <v>8696480.6581903789</v>
      </c>
      <c r="F17" s="15">
        <f>中r将兵属性验证!$U19/((1+中r将兵属性验证!$T19)^2)</f>
        <v>8892145.8658869751</v>
      </c>
      <c r="G17" s="15">
        <f>大r将兵属性验证!$U19/((1+大r将兵属性验证!$T19)^2)</f>
        <v>9625351.1701663956</v>
      </c>
      <c r="H17" s="15">
        <f>超r将兵属性验证!$U19/((1+超r将兵属性验证!$T19)^2)</f>
        <v>9968853.7137424387</v>
      </c>
      <c r="I17" s="14">
        <f>非r将兵属性验证!$AO19/((1+非r将兵属性验证!$AN19)^2)</f>
        <v>9840561.8773310781</v>
      </c>
      <c r="J17" s="15">
        <f>小r将兵属性验证!$AO19/((1+小r将兵属性验证!$AN19)^2)</f>
        <v>10164765.264358455</v>
      </c>
      <c r="K17" s="15">
        <f>中r将兵属性验证!$AO19/((1+中r将兵属性验证!$AN19)^2)</f>
        <v>11089500.527128555</v>
      </c>
      <c r="L17" s="15">
        <f>大r将兵属性验证!$AO19/((1+大r将兵属性验证!$AN19)^2)</f>
        <v>12122998.340273149</v>
      </c>
      <c r="M17" s="15">
        <f>超r将兵属性验证!$AO19/((1+超r将兵属性验证!$AN19)^2)</f>
        <v>13102071.538329493</v>
      </c>
      <c r="N17" s="14">
        <f>非r将兵属性验证!$T19</f>
        <v>0.20470993501769708</v>
      </c>
      <c r="O17" s="15">
        <f>小r将兵属性验证!$T19</f>
        <v>0.23064078487887024</v>
      </c>
      <c r="P17" s="15">
        <f>中r将兵属性验证!$T19</f>
        <v>0.26049525026027914</v>
      </c>
      <c r="Q17" s="15">
        <f>大r将兵属性验证!$T19</f>
        <v>0.30115171506099847</v>
      </c>
      <c r="R17" s="15">
        <f>超r将兵属性验证!$T19</f>
        <v>0.3248970798321279</v>
      </c>
      <c r="S17" s="14">
        <f>非r将兵属性验证!$AN19</f>
        <v>0.12229005423381305</v>
      </c>
      <c r="T17" s="15">
        <f>小r将兵属性验证!$AN19</f>
        <v>0.13260334580676816</v>
      </c>
      <c r="U17" s="15">
        <f>中r将兵属性验证!$AN19</f>
        <v>0.1445543935941169</v>
      </c>
      <c r="V17" s="15">
        <f>大r将兵属性验证!$AN19</f>
        <v>0.16041833204133946</v>
      </c>
      <c r="W17" s="15">
        <f>超r将兵属性验证!$AN19</f>
        <v>0.17160047588820468</v>
      </c>
      <c r="X17" s="15">
        <f>非r将兵属性验证!$AM19</f>
        <v>2464.3190924164546</v>
      </c>
      <c r="Y17" s="15">
        <f>小r将兵属性验证!$AM19</f>
        <v>2501.570411481659</v>
      </c>
      <c r="Z17" s="15">
        <f>中r将兵属性验证!$AM19</f>
        <v>2545.537901279793</v>
      </c>
      <c r="AA17" s="15">
        <f>大r将兵属性验证!$AM19</f>
        <v>2592.9987921274378</v>
      </c>
      <c r="AB17" s="15">
        <f>超r将兵属性验证!$AM19</f>
        <v>2648.1817088938906</v>
      </c>
      <c r="AF17" s="15">
        <v>13</v>
      </c>
      <c r="AG17" s="1">
        <f t="shared" si="1"/>
        <v>42465440.974780656</v>
      </c>
      <c r="AH17" s="1">
        <f t="shared" si="2"/>
        <v>44742831.761546552</v>
      </c>
      <c r="AI17" s="1">
        <f t="shared" si="3"/>
        <v>48916151.738924891</v>
      </c>
      <c r="AJ17" s="1">
        <f t="shared" si="4"/>
        <v>55686076.07167577</v>
      </c>
      <c r="AK17" s="1">
        <f t="shared" si="5"/>
        <v>60571564.864255227</v>
      </c>
    </row>
    <row r="18" spans="3:37" x14ac:dyDescent="0.15">
      <c r="C18" s="15">
        <v>14</v>
      </c>
      <c r="D18" s="14">
        <f>非r将兵属性验证!$U20/((1+非r将兵属性验证!$T20)^2)</f>
        <v>9614991.4475229569</v>
      </c>
      <c r="E18" s="15">
        <f>小r将兵属性验证!$U20/((1+小r将兵属性验证!$T20)^2)</f>
        <v>9725876.8004458565</v>
      </c>
      <c r="F18" s="15">
        <f>中r将兵属性验证!$U20/((1+中r将兵属性验证!$T20)^2)</f>
        <v>9949786.9202401768</v>
      </c>
      <c r="G18" s="15">
        <f>大r将兵属性验证!$U20/((1+大r将兵属性验证!$T20)^2)</f>
        <v>10787261.667639185</v>
      </c>
      <c r="H18" s="15">
        <f>超r将兵属性验证!$U20/((1+超r将兵属性验证!$T20)^2)</f>
        <v>11281151.090300608</v>
      </c>
      <c r="I18" s="14">
        <f>非r将兵属性验证!$AO20/((1+非r将兵属性验证!$AN20)^2)</f>
        <v>11000339.345520677</v>
      </c>
      <c r="J18" s="15">
        <f>小r将兵属性验证!$AO20/((1+小r将兵属性验证!$AN20)^2)</f>
        <v>11365967.604943397</v>
      </c>
      <c r="K18" s="15">
        <f>中r将兵属性验证!$AO20/((1+中r将兵属性验证!$AN20)^2)</f>
        <v>12364998.412086116</v>
      </c>
      <c r="L18" s="15">
        <f>大r将兵属性验证!$AO20/((1+大r将兵属性验证!$AN20)^2)</f>
        <v>13524750.755200563</v>
      </c>
      <c r="M18" s="15">
        <f>超r将兵属性验证!$AO20/((1+超r将兵属性验证!$AN20)^2)</f>
        <v>14615133.765101837</v>
      </c>
      <c r="N18" s="14">
        <f>非r将兵属性验证!$T20</f>
        <v>0.23705137287231182</v>
      </c>
      <c r="O18" s="15">
        <f>小r将兵属性验证!$T20</f>
        <v>0.26355798080312487</v>
      </c>
      <c r="P18" s="15">
        <f>中r将兵属性验证!$T20</f>
        <v>0.29238167136994725</v>
      </c>
      <c r="Q18" s="15">
        <f>大r将兵属性验证!$T20</f>
        <v>0.33435642936194432</v>
      </c>
      <c r="R18" s="15">
        <f>超r将兵属性验证!$T20</f>
        <v>0.3574973309036068</v>
      </c>
      <c r="S18" s="14">
        <f>非r将兵属性验证!$AN20</f>
        <v>0.13206615348797651</v>
      </c>
      <c r="T18" s="15">
        <f>小r将兵属性验证!$AN20</f>
        <v>0.14222905346838183</v>
      </c>
      <c r="U18" s="15">
        <f>中r将兵属性验证!$AN20</f>
        <v>0.1535529133745564</v>
      </c>
      <c r="V18" s="15">
        <f>大r将兵属性验证!$AN20</f>
        <v>0.16926853826513696</v>
      </c>
      <c r="W18" s="15">
        <f>超r将兵属性验证!$AN20</f>
        <v>0.18015011436521167</v>
      </c>
      <c r="X18" s="15">
        <f>非r将兵属性验证!$AM20</f>
        <v>2540.9487920387801</v>
      </c>
      <c r="Y18" s="15">
        <f>小r将兵属性验证!$AM20</f>
        <v>2580.095688557115</v>
      </c>
      <c r="Z18" s="15">
        <f>中r将兵属性验证!$AM20</f>
        <v>2622.5291242595772</v>
      </c>
      <c r="AA18" s="15">
        <f>大r将兵属性验证!$AM20</f>
        <v>2673.4528001908789</v>
      </c>
      <c r="AB18" s="15">
        <f>超r将兵属性验证!$AM20</f>
        <v>2724.815402260052</v>
      </c>
      <c r="AF18" s="15">
        <v>14</v>
      </c>
      <c r="AG18" s="1">
        <f t="shared" si="1"/>
        <v>49179701.31622114</v>
      </c>
      <c r="AH18" s="1">
        <f t="shared" si="2"/>
        <v>51817222.610048272</v>
      </c>
      <c r="AI18" s="1">
        <f t="shared" si="3"/>
        <v>56458075.732308745</v>
      </c>
      <c r="AJ18" s="1">
        <f t="shared" si="4"/>
        <v>64349166.64368289</v>
      </c>
      <c r="AK18" s="1">
        <f t="shared" si="5"/>
        <v>70235900.337911427</v>
      </c>
    </row>
    <row r="19" spans="3:37" x14ac:dyDescent="0.15">
      <c r="C19" s="15">
        <v>15</v>
      </c>
      <c r="D19" s="14">
        <f>非r将兵属性验证!$U21/((1+非r将兵属性验证!$T21)^2)</f>
        <v>10699159.23392494</v>
      </c>
      <c r="E19" s="15">
        <f>小r将兵属性验证!$U21/((1+小r将兵属性验证!$T21)^2)</f>
        <v>10825287.637567168</v>
      </c>
      <c r="F19" s="15">
        <f>中r将兵属性验证!$U21/((1+中r将兵属性验证!$T21)^2)</f>
        <v>11078925.6516318</v>
      </c>
      <c r="G19" s="15">
        <f>大r将兵属性验证!$U21/((1+大r将兵属性验证!$T21)^2)</f>
        <v>12025781.530763721</v>
      </c>
      <c r="H19" s="15">
        <f>超r将兵属性验证!$U21/((1+超r将兵属性验证!$T21)^2)</f>
        <v>12898947.625473419</v>
      </c>
      <c r="I19" s="14">
        <f>非r将兵属性验证!$AO21/((1+非r将兵属性验证!$AN21)^2)</f>
        <v>12244531.319223674</v>
      </c>
      <c r="J19" s="15">
        <f>小r将兵属性验证!$AO21/((1+小r将兵属性验证!$AN21)^2)</f>
        <v>12639087.125735294</v>
      </c>
      <c r="K19" s="15">
        <f>中r将兵属性验证!$AO21/((1+中r将兵属性验证!$AN21)^2)</f>
        <v>13784843.172334913</v>
      </c>
      <c r="L19" s="15">
        <f>大r将兵属性验证!$AO21/((1+大r将兵属性验证!$AN21)^2)</f>
        <v>15034836.189623194</v>
      </c>
      <c r="M19" s="15">
        <f>超r将兵属性验证!$AO21/((1+超r将兵属性验证!$AN21)^2)</f>
        <v>16624463.022764908</v>
      </c>
      <c r="N19" s="14">
        <f>非r将兵属性验证!$T21</f>
        <v>0.2693928107269265</v>
      </c>
      <c r="O19" s="15">
        <f>小r将兵属性验证!$T21</f>
        <v>0.29638740208685022</v>
      </c>
      <c r="P19" s="15">
        <f>中r将兵属性验证!$T21</f>
        <v>0.32403704074199835</v>
      </c>
      <c r="Q19" s="15">
        <f>大r将兵属性验证!$T21</f>
        <v>0.36720283168575296</v>
      </c>
      <c r="R19" s="15">
        <f>超r将兵属性验证!$T21</f>
        <v>0.38963068095388603</v>
      </c>
      <c r="S19" s="14">
        <f>非r将兵属性验证!$AN21</f>
        <v>0.14184225274213993</v>
      </c>
      <c r="T19" s="15">
        <f>小r将兵属性验证!$AN21</f>
        <v>0.15194253577052469</v>
      </c>
      <c r="U19" s="15">
        <f>中r将兵属性验证!$AN21</f>
        <v>0.16278248489261282</v>
      </c>
      <c r="V19" s="15">
        <f>大r将兵属性验证!$AN21</f>
        <v>0.17847705646607165</v>
      </c>
      <c r="W19" s="15">
        <f>超r将兵属性验证!$AN21</f>
        <v>0.1891666538634183</v>
      </c>
      <c r="X19" s="15">
        <f>非r将兵属性验证!$AM21</f>
        <v>2616.6658834916134</v>
      </c>
      <c r="Y19" s="15">
        <f>小r将兵属性验证!$AM21</f>
        <v>2656.0415593263824</v>
      </c>
      <c r="Z19" s="15">
        <f>中r将兵属性验证!$AM21</f>
        <v>2702.4897159472612</v>
      </c>
      <c r="AA19" s="15">
        <f>大r将兵属性验证!$AM21</f>
        <v>2752.0787661421978</v>
      </c>
      <c r="AB19" s="15">
        <f>超r将兵属性验证!$AM21</f>
        <v>2808.6655799493046</v>
      </c>
      <c r="AF19" s="15">
        <v>15</v>
      </c>
      <c r="AG19" s="1">
        <f t="shared" si="1"/>
        <v>56666535.625531413</v>
      </c>
      <c r="AH19" s="1">
        <f t="shared" si="2"/>
        <v>59668390.930082001</v>
      </c>
      <c r="AI19" s="1">
        <f t="shared" si="3"/>
        <v>64967036.023756243</v>
      </c>
      <c r="AJ19" s="1">
        <f t="shared" si="4"/>
        <v>73998653.423111439</v>
      </c>
      <c r="AK19" s="1">
        <f t="shared" si="5"/>
        <v>82639967.499674648</v>
      </c>
    </row>
    <row r="20" spans="3:37" x14ac:dyDescent="0.15">
      <c r="C20" s="15">
        <v>16</v>
      </c>
      <c r="D20" s="14">
        <f>非r将兵属性验证!$U22/((1+非r将兵属性验证!$T22)^2)</f>
        <v>11854312.457290156</v>
      </c>
      <c r="E20" s="15">
        <f>小r将兵属性验证!$U22/((1+小r将兵属性验证!$T22)^2)</f>
        <v>11996593.401238378</v>
      </c>
      <c r="F20" s="15">
        <f>中r将兵属性验证!$U22/((1+中r将兵属性验证!$T22)^2)</f>
        <v>12281274.262165198</v>
      </c>
      <c r="G20" s="15">
        <f>大r将兵属性验证!$U22/((1+大r将兵属性验证!$T22)^2)</f>
        <v>13639765.664470561</v>
      </c>
      <c r="H20" s="15">
        <f>超r将兵属性验证!$U22/((1+超r将兵属性验证!$T22)^2)</f>
        <v>14469591.417997763</v>
      </c>
      <c r="I20" s="14">
        <f>非r将兵属性验证!$AO22/((1+非r将兵属性验证!$AN22)^2)</f>
        <v>13575927.745059652</v>
      </c>
      <c r="J20" s="15">
        <f>小r将兵属性验证!$AO22/((1+小r将兵属性验证!$AN22)^2)</f>
        <v>14013771.795457881</v>
      </c>
      <c r="K20" s="15">
        <f>中r将兵属性验证!$AO22/((1+中r将兵属性验证!$AN22)^2)</f>
        <v>15289134.71341747</v>
      </c>
      <c r="L20" s="15">
        <f>大r将兵属性验证!$AO22/((1+大r将兵属性验证!$AN22)^2)</f>
        <v>17070130.473261733</v>
      </c>
      <c r="M20" s="15">
        <f>超r将兵属性验证!$AO22/((1+超r将兵属性验证!$AN22)^2)</f>
        <v>18644648.964255717</v>
      </c>
      <c r="N20" s="14">
        <f>非r将兵属性验证!$T22</f>
        <v>0.30173424858154119</v>
      </c>
      <c r="O20" s="15">
        <f>小r将兵属性验证!$T22</f>
        <v>0.3291549481656626</v>
      </c>
      <c r="P20" s="15">
        <f>中r将兵属性验证!$T22</f>
        <v>0.35552953421362621</v>
      </c>
      <c r="Q20" s="15">
        <f>大r将兵属性验证!$T22</f>
        <v>0.39979664821855831</v>
      </c>
      <c r="R20" s="15">
        <f>超r将兵属性验证!$T22</f>
        <v>0.42143489725680294</v>
      </c>
      <c r="S20" s="14">
        <f>非r将兵属性验证!$AN22</f>
        <v>0.15161835199630341</v>
      </c>
      <c r="T20" s="15">
        <f>小r将兵属性验证!$AN22</f>
        <v>0.16171789327758049</v>
      </c>
      <c r="U20" s="15">
        <f>中r将兵属性验证!$AN22</f>
        <v>0.17217493231109254</v>
      </c>
      <c r="V20" s="15">
        <f>大r将兵属性验证!$AN22</f>
        <v>0.18793816045800976</v>
      </c>
      <c r="W20" s="15">
        <f>超r将兵属性验证!$AN22</f>
        <v>0.19851232710898736</v>
      </c>
      <c r="X20" s="15">
        <f>非r将兵属性验证!$AM22</f>
        <v>2691.4845624513546</v>
      </c>
      <c r="Y20" s="15">
        <f>小r将兵属性验证!$AM22</f>
        <v>2732.3953663630509</v>
      </c>
      <c r="Z20" s="15">
        <f>中r将兵属性验证!$AM22</f>
        <v>2778.3269964511292</v>
      </c>
      <c r="AA20" s="15">
        <f>大r将兵属性验证!$AM22</f>
        <v>2832.3055450854918</v>
      </c>
      <c r="AB20" s="15">
        <f>超r将兵属性验证!$AM22</f>
        <v>2893.6396297114957</v>
      </c>
      <c r="AF20" s="15">
        <v>16</v>
      </c>
      <c r="AG20" s="1">
        <f t="shared" si="1"/>
        <v>64986840.694319591</v>
      </c>
      <c r="AH20" s="1">
        <f t="shared" si="2"/>
        <v>68420416.153750032</v>
      </c>
      <c r="AI20" s="1">
        <f t="shared" si="3"/>
        <v>74364944.843801066</v>
      </c>
      <c r="AJ20" s="1">
        <f t="shared" si="4"/>
        <v>86699064.112237692</v>
      </c>
      <c r="AK20" s="1">
        <f t="shared" si="5"/>
        <v>95589402.045637116</v>
      </c>
    </row>
    <row r="21" spans="3:37" x14ac:dyDescent="0.15">
      <c r="C21" s="15">
        <v>17</v>
      </c>
      <c r="D21" s="14">
        <f>非r将兵属性验证!$U23/((1+非r将兵属性验证!$T23)^2)</f>
        <v>13081958.526107123</v>
      </c>
      <c r="E21" s="15">
        <f>小r将兵属性验证!$U23/((1+小r将兵属性验证!$T23)^2)</f>
        <v>13241422.001903754</v>
      </c>
      <c r="F21" s="15">
        <f>中r将兵属性验证!$U23/((1+中r将兵属性验证!$T23)^2)</f>
        <v>13744654.733721437</v>
      </c>
      <c r="G21" s="15">
        <f>大r将兵属性验证!$U23/((1+大r将兵属性验证!$T23)^2)</f>
        <v>15114198.810104808</v>
      </c>
      <c r="H21" s="15">
        <f>超r将兵属性验证!$U23/((1+超r将兵属性验证!$T23)^2)</f>
        <v>16149531.64579045</v>
      </c>
      <c r="I21" s="14">
        <f>非r将兵属性验证!$AO23/((1+非r将兵属性验证!$AN23)^2)</f>
        <v>14997354.948828505</v>
      </c>
      <c r="J21" s="15">
        <f>小r将兵属性验证!$AO23/((1+小r将兵属性验证!$AN23)^2)</f>
        <v>15466652.828571042</v>
      </c>
      <c r="K21" s="15">
        <f>中r将兵属性验证!$AO23/((1+中r将兵属性验证!$AN23)^2)</f>
        <v>17126669.803064935</v>
      </c>
      <c r="L21" s="15">
        <f>大r将兵属性验证!$AO23/((1+大r将兵属性验证!$AN23)^2)</f>
        <v>18922932.792757638</v>
      </c>
      <c r="M21" s="15">
        <f>超r将兵属性验证!$AO23/((1+超r将兵属性验证!$AN23)^2)</f>
        <v>20666020.234246708</v>
      </c>
      <c r="N21" s="14">
        <f>非r将兵属性验证!$T23</f>
        <v>0.33407568643615593</v>
      </c>
      <c r="O21" s="15">
        <f>小r将兵属性验证!$T23</f>
        <v>0.36187724148217593</v>
      </c>
      <c r="P21" s="15">
        <f>中r将兵属性验证!$T23</f>
        <v>0.38690290752368861</v>
      </c>
      <c r="Q21" s="15">
        <f>大r将兵属性验证!$T23</f>
        <v>0.43220573478115154</v>
      </c>
      <c r="R21" s="15">
        <f>超r将兵属性验证!$T23</f>
        <v>0.45299839983190265</v>
      </c>
      <c r="S21" s="14">
        <f>非r将兵属性验证!$AN23</f>
        <v>0.16139445125046686</v>
      </c>
      <c r="T21" s="15">
        <f>小r将兵属性验证!$AN23</f>
        <v>0.17153850354693545</v>
      </c>
      <c r="U21" s="15">
        <f>中r将兵属性验证!$AN23</f>
        <v>0.18168649989113778</v>
      </c>
      <c r="V21" s="15">
        <f>大r将兵属性验证!$AN23</f>
        <v>0.19758399442015998</v>
      </c>
      <c r="W21" s="15">
        <f>超r将兵属性验证!$AN23</f>
        <v>0.20731468990747171</v>
      </c>
      <c r="X21" s="15">
        <f>非r将兵属性验证!$AM23</f>
        <v>2763.9606019664152</v>
      </c>
      <c r="Y21" s="15">
        <f>小r将兵属性验证!$AM23</f>
        <v>2805.0302066190816</v>
      </c>
      <c r="Z21" s="15">
        <f>中r将兵属性验证!$AM23</f>
        <v>2851.5846584296787</v>
      </c>
      <c r="AA21" s="15">
        <f>大r将兵属性验证!$AM23</f>
        <v>2906.4198848718197</v>
      </c>
      <c r="AB21" s="15">
        <f>超r将兵属性验证!$AM23</f>
        <v>2963.8393226762068</v>
      </c>
      <c r="AF21" s="15">
        <v>17</v>
      </c>
      <c r="AG21" s="1">
        <f t="shared" si="1"/>
        <v>74203265.69100754</v>
      </c>
      <c r="AH21" s="1">
        <f t="shared" si="2"/>
        <v>78077529.682113931</v>
      </c>
      <c r="AI21" s="1">
        <f t="shared" si="3"/>
        <v>85913635.15444082</v>
      </c>
      <c r="AJ21" s="1">
        <f t="shared" si="4"/>
        <v>99163510.826596349</v>
      </c>
      <c r="AK21" s="1">
        <f t="shared" si="5"/>
        <v>109539927.68550913</v>
      </c>
    </row>
    <row r="22" spans="3:37" x14ac:dyDescent="0.15">
      <c r="C22" s="15">
        <v>18</v>
      </c>
      <c r="D22" s="14">
        <f>非r将兵属性验证!$U24/((1+非r将兵属性验证!$T24)^2)</f>
        <v>14384199.778339891</v>
      </c>
      <c r="E22" s="15">
        <f>小r将兵属性验证!$U24/((1+小r将兵属性验证!$T24)^2)</f>
        <v>14706224.89066736</v>
      </c>
      <c r="F22" s="15">
        <f>中r将兵属性验证!$U24/((1+中r将兵属性验证!$T24)^2)</f>
        <v>15162272.605301663</v>
      </c>
      <c r="G22" s="15">
        <f>大r将兵属性验证!$U24/((1+大r将兵属性验证!$T24)^2)</f>
        <v>16681371.800298564</v>
      </c>
      <c r="H22" s="15">
        <f>超r将兵属性验证!$U24/((1+超r将兵属性验证!$T24)^2)</f>
        <v>17941641.44322655</v>
      </c>
      <c r="I22" s="14">
        <f>非r将兵属性验证!$AO24/((1+非r将兵属性验证!$AN24)^2)</f>
        <v>16546421.214246051</v>
      </c>
      <c r="J22" s="15">
        <f>小r将兵属性验证!$AO24/((1+小r将兵属性验证!$AN24)^2)</f>
        <v>17226258.41463574</v>
      </c>
      <c r="K22" s="15">
        <f>中r将兵属性验证!$AO24/((1+中r将兵属性验证!$AN24)^2)</f>
        <v>19028888.468933817</v>
      </c>
      <c r="L22" s="15">
        <f>大r将兵属性验证!$AO24/((1+大r将兵属性验证!$AN24)^2)</f>
        <v>21011431.691483188</v>
      </c>
      <c r="M22" s="15">
        <f>超r将兵属性验证!$AO24/((1+超r将兵属性验证!$AN24)^2)</f>
        <v>22982666.009333726</v>
      </c>
      <c r="N22" s="14">
        <f>非r将兵属性验证!$T24</f>
        <v>0.36641712429077061</v>
      </c>
      <c r="O22" s="15">
        <f>小r将兵属性验证!$T24</f>
        <v>0.39456543979168712</v>
      </c>
      <c r="P22" s="15">
        <f>中r将兵属性验证!$T24</f>
        <v>0.41818653155577779</v>
      </c>
      <c r="Q22" s="15">
        <f>大r将兵属性验证!$T24</f>
        <v>0.464475639351136</v>
      </c>
      <c r="R22" s="15">
        <f>超r将兵属性验证!$T24</f>
        <v>0.48438054030183131</v>
      </c>
      <c r="S22" s="14">
        <f>非r将兵属性验证!$AN24</f>
        <v>0.17117055050463026</v>
      </c>
      <c r="T22" s="15">
        <f>小r将兵属性验证!$AN24</f>
        <v>0.18139320882329235</v>
      </c>
      <c r="U22" s="15">
        <f>中r将兵属性验证!$AN24</f>
        <v>0.19128781674915618</v>
      </c>
      <c r="V22" s="15">
        <f>大r将兵属性验证!$AN24</f>
        <v>0.2064933668261934</v>
      </c>
      <c r="W22" s="15">
        <f>超r将兵属性验证!$AN24</f>
        <v>0.21469439761514605</v>
      </c>
      <c r="X22" s="15">
        <f>非r将兵属性验证!$AM24</f>
        <v>2837.1072726902107</v>
      </c>
      <c r="Y22" s="15">
        <f>小r将兵属性验证!$AM24</f>
        <v>2879.0260811148701</v>
      </c>
      <c r="Z22" s="15">
        <f>中r将兵属性验证!$AM24</f>
        <v>2928.9090226438066</v>
      </c>
      <c r="AA22" s="15">
        <f>大r将兵属性验证!$AM24</f>
        <v>2984.0049562343138</v>
      </c>
      <c r="AB22" s="15">
        <f>超r将兵属性验证!$AM24</f>
        <v>3042.8688718553117</v>
      </c>
      <c r="AF22" s="15">
        <v>18</v>
      </c>
      <c r="AG22" s="1">
        <f t="shared" si="1"/>
        <v>84467522.217441171</v>
      </c>
      <c r="AH22" s="1">
        <f t="shared" si="2"/>
        <v>89728041.401499495</v>
      </c>
      <c r="AI22" s="1">
        <f t="shared" si="3"/>
        <v>98084243.705493495</v>
      </c>
      <c r="AJ22" s="1">
        <f t="shared" si="4"/>
        <v>113141744.78679365</v>
      </c>
      <c r="AK22" s="1">
        <f t="shared" si="5"/>
        <v>125222460.54331467</v>
      </c>
    </row>
    <row r="23" spans="3:37" x14ac:dyDescent="0.15">
      <c r="C23" s="15">
        <v>19</v>
      </c>
      <c r="D23" s="14">
        <f>非r将兵属性验证!$U25/((1+非r将兵属性验证!$T25)^2)</f>
        <v>15922601.147641366</v>
      </c>
      <c r="E23" s="15">
        <f>小r将兵属性验证!$U25/((1+小r将兵属性验证!$T25)^2)</f>
        <v>16145210.968453687</v>
      </c>
      <c r="F23" s="15">
        <f>中r将兵属性验证!$U25/((1+中r将兵属性验证!$T25)^2)</f>
        <v>16667047.871329796</v>
      </c>
      <c r="G23" s="15">
        <f>大r将兵属性验证!$U25/((1+大r将兵属性验证!$T25)^2)</f>
        <v>18342717.880212158</v>
      </c>
      <c r="H23" s="15">
        <f>超r将兵属性验证!$U25/((1+超r将兵属性验证!$T25)^2)</f>
        <v>19848793.944681197</v>
      </c>
      <c r="I23" s="14">
        <f>非r将兵属性验证!$AO25/((1+非r将兵属性验证!$AN25)^2)</f>
        <v>18371005.526155513</v>
      </c>
      <c r="J23" s="15">
        <f>小r将兵属性验证!$AO25/((1+小r将兵属性验证!$AN25)^2)</f>
        <v>18990189.959006887</v>
      </c>
      <c r="K23" s="15">
        <f>中r将兵属性验证!$AO25/((1+中r将兵属性验证!$AN25)^2)</f>
        <v>21067687.803233322</v>
      </c>
      <c r="L23" s="15">
        <f>大r将兵属性验证!$AO25/((1+大r将兵属性验证!$AN25)^2)</f>
        <v>23227499.884978447</v>
      </c>
      <c r="M23" s="15">
        <f>超r将兵属性验证!$AO25/((1+超r将兵属性验证!$AN25)^2)</f>
        <v>25434139.574701142</v>
      </c>
      <c r="N23" s="14">
        <f>非r将兵属性验证!$T25</f>
        <v>0.3987585621453853</v>
      </c>
      <c r="O23" s="15">
        <f>小r将兵属性验证!$T25</f>
        <v>0.42722731128082825</v>
      </c>
      <c r="P23" s="15">
        <f>中r将兵属性验证!$T25</f>
        <v>0.44940085473336272</v>
      </c>
      <c r="Q23" s="15">
        <f>大r将兵属性验证!$T25</f>
        <v>0.49663807307302915</v>
      </c>
      <c r="R23" s="15">
        <f>超r将兵属性验证!$T25</f>
        <v>0.51562264010350223</v>
      </c>
      <c r="S23" s="14">
        <f>非r将兵属性验证!$AN25</f>
        <v>0.18094664975879374</v>
      </c>
      <c r="T23" s="15">
        <f>小r将兵属性验证!$AN25</f>
        <v>0.19127424092001946</v>
      </c>
      <c r="U23" s="15">
        <f>中r将兵属性验证!$AN25</f>
        <v>0.20012368670134975</v>
      </c>
      <c r="V23" s="15">
        <f>大r将兵属性验证!$AN25</f>
        <v>0.21425207403455532</v>
      </c>
      <c r="W23" s="15">
        <f>超r将兵属性验证!$AN25</f>
        <v>0.22221414599107811</v>
      </c>
      <c r="X23" s="15">
        <f>非r将兵属性验证!$AM25</f>
        <v>2907.2441911687642</v>
      </c>
      <c r="Y23" s="15">
        <f>小r将兵属性验证!$AM25</f>
        <v>2952.4360525554048</v>
      </c>
      <c r="Z23" s="15">
        <f>中r将兵属性验证!$AM25</f>
        <v>3001.5787914321945</v>
      </c>
      <c r="AA23" s="15">
        <f>大r将兵属性验证!$AM25</f>
        <v>3058.1687348051519</v>
      </c>
      <c r="AB23" s="15">
        <f>超r将兵属性验证!$AM25</f>
        <v>3117.2191841608897</v>
      </c>
      <c r="AF23" s="15">
        <v>19</v>
      </c>
      <c r="AG23" s="1">
        <f t="shared" si="1"/>
        <v>96727936.689674124</v>
      </c>
      <c r="AH23" s="1">
        <f t="shared" si="2"/>
        <v>101939423.91788338</v>
      </c>
      <c r="AI23" s="1">
        <f t="shared" si="3"/>
        <v>111453669.93468972</v>
      </c>
      <c r="AJ23" s="1">
        <f t="shared" si="4"/>
        <v>128381710.27498814</v>
      </c>
      <c r="AK23" s="1">
        <f t="shared" si="5"/>
        <v>142449790.29158467</v>
      </c>
    </row>
    <row r="24" spans="3:37" x14ac:dyDescent="0.15">
      <c r="C24" s="15">
        <v>20</v>
      </c>
      <c r="D24" s="14">
        <f>非r将兵属性验证!$U26/((1+非r将兵属性验证!$T26)^2)</f>
        <v>17423505.298549242</v>
      </c>
      <c r="E24" s="15">
        <f>小r将兵属性验证!$U26/((1+小r将兵属性验证!$T26)^2)</f>
        <v>17672100.943881985</v>
      </c>
      <c r="F24" s="15">
        <f>中r将兵属性验证!$U26/((1+中r将兵属性验证!$T26)^2)</f>
        <v>18274338.892834239</v>
      </c>
      <c r="G24" s="15">
        <f>大r将兵属性验证!$U26/((1+大r将兵属性验证!$T26)^2)</f>
        <v>20189491.975309156</v>
      </c>
      <c r="H24" s="15">
        <f>超r将兵属性验证!$U26/((1+超r将兵属性验证!$T26)^2)</f>
        <v>21956921.490113199</v>
      </c>
      <c r="I24" s="14">
        <f>非r将兵属性验证!$AO26/((1+非r将兵属性验证!$AN26)^2)</f>
        <v>20259189.719076801</v>
      </c>
      <c r="J24" s="15">
        <f>小r将兵属性验证!$AO26/((1+小r将兵属性验证!$AN26)^2)</f>
        <v>20880167.914821208</v>
      </c>
      <c r="K24" s="15">
        <f>中r将兵属性验证!$AO26/((1+中r将兵属性验证!$AN26)^2)</f>
        <v>23254437.082396742</v>
      </c>
      <c r="L24" s="15">
        <f>大r将兵属性验证!$AO26/((1+大r将兵属性验证!$AN26)^2)</f>
        <v>25627427.591113873</v>
      </c>
      <c r="M24" s="15">
        <f>超r将兵属性验证!$AO26/((1+超r将兵属性验证!$AN26)^2)</f>
        <v>27987930.29109484</v>
      </c>
      <c r="N24" s="14">
        <f>非r将兵属性验证!$T26</f>
        <v>0.43110000000000004</v>
      </c>
      <c r="O24" s="15">
        <f>小r将兵属性验证!$T26</f>
        <v>0.45468806780101856</v>
      </c>
      <c r="P24" s="15">
        <f>中r将兵属性验证!$T26</f>
        <v>0.47635018615729796</v>
      </c>
      <c r="Q24" s="15">
        <f>大r将兵属性验证!$T26</f>
        <v>0.5163539009635536</v>
      </c>
      <c r="R24" s="15">
        <f>超r将兵属性验证!$T26</f>
        <v>0.53410834908888849</v>
      </c>
      <c r="S24" s="14">
        <f>非r将兵属性验证!$AN26</f>
        <v>0.19072274901295716</v>
      </c>
      <c r="T24" s="15">
        <f>小r将兵属性验证!$AN26</f>
        <v>0.19910674690418401</v>
      </c>
      <c r="U24" s="15">
        <f>中r将兵属性验证!$AN26</f>
        <v>0.20708142170550031</v>
      </c>
      <c r="V24" s="15">
        <f>大r将兵属性验证!$AN26</f>
        <v>0.21946024050204793</v>
      </c>
      <c r="W24" s="15">
        <f>超r将兵属性验证!$AN26</f>
        <v>0.22714846079428874</v>
      </c>
      <c r="X24" s="15">
        <f>非r将兵属性验证!$AM26</f>
        <v>2978.8397947066123</v>
      </c>
      <c r="Y24" s="15">
        <f>小r将兵属性验证!$AM26</f>
        <v>3022.0567635394318</v>
      </c>
      <c r="Z24" s="15">
        <f>中r将兵属性验证!$AM26</f>
        <v>3072.1544339079664</v>
      </c>
      <c r="AA24" s="15">
        <f>大r将兵属性验证!$AM26</f>
        <v>3128.4863983569076</v>
      </c>
      <c r="AB24" s="15">
        <f>超r将兵属性验证!$AM26</f>
        <v>3190.4337291338857</v>
      </c>
      <c r="AF24" s="15">
        <v>20</v>
      </c>
      <c r="AG24" s="1">
        <f t="shared" si="1"/>
        <v>109684724.4814869</v>
      </c>
      <c r="AH24" s="1">
        <f t="shared" si="2"/>
        <v>114805345.07890165</v>
      </c>
      <c r="AI24" s="1">
        <f t="shared" si="3"/>
        <v>125667190.45862414</v>
      </c>
      <c r="AJ24" s="1">
        <f t="shared" si="4"/>
        <v>144016167.35406718</v>
      </c>
      <c r="AK24" s="1">
        <f t="shared" si="5"/>
        <v>159821487.21291915</v>
      </c>
    </row>
    <row r="25" spans="3:37" x14ac:dyDescent="0.15">
      <c r="C25" s="15">
        <v>21</v>
      </c>
      <c r="D25" s="14">
        <f>非r将兵属性验证!$U27/((1+非r将兵属性验证!$T27)^2)</f>
        <v>19651168.488496862</v>
      </c>
      <c r="E25" s="15">
        <f>小r将兵属性验证!$U27/((1+小r将兵属性验证!$T27)^2)</f>
        <v>19952019.111591179</v>
      </c>
      <c r="F25" s="15">
        <f>中r将兵属性验证!$U27/((1+中r将兵属性验证!$T27)^2)</f>
        <v>20702084.182538882</v>
      </c>
      <c r="G25" s="15">
        <f>大r将兵属性验证!$U27/((1+大r将兵属性验证!$T27)^2)</f>
        <v>22935436.701838396</v>
      </c>
      <c r="H25" s="15">
        <f>超r将兵属性验证!$U27/((1+超r将兵属性验证!$T27)^2)</f>
        <v>24988655.633139279</v>
      </c>
      <c r="I25" s="14">
        <f>非r将兵属性验证!$AO27/((1+非r将兵属性验证!$AN27)^2)</f>
        <v>22272548.730343752</v>
      </c>
      <c r="J25" s="15">
        <f>小r将兵属性验证!$AO27/((1+小r将兵属性验证!$AN27)^2)</f>
        <v>22990036.911958072</v>
      </c>
      <c r="K25" s="15">
        <f>中r将兵属性验证!$AO27/((1+中r将兵属性验证!$AN27)^2)</f>
        <v>25701101.533605367</v>
      </c>
      <c r="L25" s="15">
        <f>大r将兵属性验证!$AO27/((1+大r将兵属性验证!$AN27)^2)</f>
        <v>28306822.484593809</v>
      </c>
      <c r="M25" s="15">
        <f>超r将兵属性验证!$AO27/((1+超r将兵属性验证!$AN27)^2)</f>
        <v>30858522.144373752</v>
      </c>
      <c r="N25" s="14">
        <f>非r将兵属性验证!$T27</f>
        <v>0.43859614688308585</v>
      </c>
      <c r="O25" s="15">
        <f>小r将兵属性验证!$T27</f>
        <v>0.46330232084255457</v>
      </c>
      <c r="P25" s="15">
        <f>中r将兵属性验证!$T27</f>
        <v>0.48453130964663804</v>
      </c>
      <c r="Q25" s="15">
        <f>大r将兵属性验证!$T27</f>
        <v>0.52463028382913579</v>
      </c>
      <c r="R25" s="15">
        <f>超r将兵属性验证!$T27</f>
        <v>0.54526525208547438</v>
      </c>
      <c r="S25" s="14">
        <f>非r将兵属性验证!$AN27</f>
        <v>0.1960920981047774</v>
      </c>
      <c r="T25" s="15">
        <f>小r将兵属性验证!$AN27</f>
        <v>0.20441646907808592</v>
      </c>
      <c r="U25" s="15">
        <f>中r将兵属性验证!$AN27</f>
        <v>0.2123503699540146</v>
      </c>
      <c r="V25" s="15">
        <f>大r将兵属性验证!$AN27</f>
        <v>0.22479171534864603</v>
      </c>
      <c r="W25" s="15">
        <f>超r将兵属性验证!$AN27</f>
        <v>0.23317994256947669</v>
      </c>
      <c r="X25" s="15">
        <f>非r将兵属性验证!$AM27</f>
        <v>3047.3487155583607</v>
      </c>
      <c r="Y25" s="15">
        <f>小r将兵属性验证!$AM27</f>
        <v>3092.6194772754434</v>
      </c>
      <c r="Z25" s="15">
        <f>中r将兵属性验证!$AM27</f>
        <v>3143.0803528855713</v>
      </c>
      <c r="AA25" s="15">
        <f>大r将兵属性验证!$AM27</f>
        <v>3202.4940477843729</v>
      </c>
      <c r="AB25" s="15">
        <f>超r将兵属性验证!$AM27</f>
        <v>3264.1473862851608</v>
      </c>
      <c r="AF25" s="15">
        <v>21</v>
      </c>
      <c r="AG25" s="1">
        <f t="shared" si="1"/>
        <v>123442529.68860401</v>
      </c>
      <c r="AH25" s="1">
        <f t="shared" si="2"/>
        <v>129453402.12226216</v>
      </c>
      <c r="AI25" s="1">
        <f t="shared" si="3"/>
        <v>142109700.98734465</v>
      </c>
      <c r="AJ25" s="1">
        <f t="shared" si="4"/>
        <v>163065347.20019215</v>
      </c>
      <c r="AK25" s="1">
        <f t="shared" si="5"/>
        <v>181431376.59331623</v>
      </c>
    </row>
    <row r="26" spans="3:37" x14ac:dyDescent="0.15">
      <c r="C26" s="15">
        <v>22</v>
      </c>
      <c r="D26" s="14">
        <f>非r将兵属性验证!$U28/((1+非r将兵属性验证!$T28)^2)</f>
        <v>22037233.056984816</v>
      </c>
      <c r="E26" s="15">
        <f>小r将兵属性验证!$U28/((1+小r将兵属性验证!$T28)^2)</f>
        <v>22400354.247628883</v>
      </c>
      <c r="F26" s="15">
        <f>中r将兵属性验证!$U28/((1+中r将兵属性验证!$T28)^2)</f>
        <v>23317944.472168256</v>
      </c>
      <c r="G26" s="15">
        <f>大r将兵属性验证!$U28/((1+大r将兵属性验证!$T28)^2)</f>
        <v>25900887.947362699</v>
      </c>
      <c r="H26" s="15">
        <f>超r将兵属性验证!$U28/((1+超r将兵属性验证!$T28)^2)</f>
        <v>28466918.105961744</v>
      </c>
      <c r="I26" s="14">
        <f>非r将兵属性验证!$AO28/((1+非r将兵属性验证!$AN28)^2)</f>
        <v>24479615.932786848</v>
      </c>
      <c r="J26" s="15">
        <f>小r将兵属性验证!$AO28/((1+小r将兵属性验证!$AN28)^2)</f>
        <v>25268278.027938873</v>
      </c>
      <c r="K26" s="15">
        <f>中r将兵属性验证!$AO28/((1+中r将兵属性验证!$AN28)^2)</f>
        <v>28295799.781034641</v>
      </c>
      <c r="L26" s="15">
        <f>大r将兵属性验证!$AO28/((1+大r将兵属性验证!$AN28)^2)</f>
        <v>31129926.39244619</v>
      </c>
      <c r="M26" s="15">
        <f>超r将兵属性验证!$AO28/((1+超r将兵属性验证!$AN28)^2)</f>
        <v>34242830.030009687</v>
      </c>
      <c r="N26" s="14">
        <f>非r将兵属性验证!$T28</f>
        <v>0.44609229376617177</v>
      </c>
      <c r="O26" s="15">
        <f>小r将兵属性验证!$T28</f>
        <v>0.47191727744581891</v>
      </c>
      <c r="P26" s="15">
        <f>中r将兵属性验证!$T28</f>
        <v>0.4927123319143526</v>
      </c>
      <c r="Q26" s="15">
        <f>大r将兵属性验证!$T28</f>
        <v>0.53290596884987818</v>
      </c>
      <c r="R26" s="15">
        <f>超r将兵属性验证!$T28</f>
        <v>0.55642401310503553</v>
      </c>
      <c r="S26" s="14">
        <f>非r将兵属性验证!$AN28</f>
        <v>0.20112309240955439</v>
      </c>
      <c r="T26" s="15">
        <f>小r将兵属性验证!$AN28</f>
        <v>0.20972548769025953</v>
      </c>
      <c r="U26" s="15">
        <f>中r将兵属性验证!$AN28</f>
        <v>0.21761941942415408</v>
      </c>
      <c r="V26" s="15">
        <f>大r将兵属性验证!$AN28</f>
        <v>0.23012388804008369</v>
      </c>
      <c r="W26" s="15">
        <f>超r将兵属性验证!$AN28</f>
        <v>0.23920956632168927</v>
      </c>
      <c r="X26" s="15">
        <f>非r将兵属性验证!$AM28</f>
        <v>3117.4992861074707</v>
      </c>
      <c r="Y26" s="15">
        <f>小r将兵属性验证!$AM28</f>
        <v>3162.2795653110925</v>
      </c>
      <c r="Z26" s="15">
        <f>中r将兵属性验证!$AM28</f>
        <v>3215.6122636792888</v>
      </c>
      <c r="AA26" s="15">
        <f>大r将兵属性验证!$AM28</f>
        <v>3273.736238230199</v>
      </c>
      <c r="AB26" s="15">
        <f>超r将兵属性验证!$AM28</f>
        <v>3339.3055324260185</v>
      </c>
      <c r="AF26" s="15">
        <v>22</v>
      </c>
      <c r="AG26" s="1">
        <f t="shared" si="1"/>
        <v>138453660.77769092</v>
      </c>
      <c r="AH26" s="1">
        <f t="shared" si="2"/>
        <v>145419938.22831884</v>
      </c>
      <c r="AI26" s="1">
        <f t="shared" si="3"/>
        <v>159933142.26082367</v>
      </c>
      <c r="AJ26" s="1">
        <f t="shared" si="4"/>
        <v>183690516.88040113</v>
      </c>
      <c r="AK26" s="1">
        <f t="shared" si="5"/>
        <v>206705907.30039787</v>
      </c>
    </row>
    <row r="27" spans="3:37" x14ac:dyDescent="0.15">
      <c r="C27" s="15">
        <v>23</v>
      </c>
      <c r="D27" s="14">
        <f>非r将兵属性验证!$U29/((1+非r将兵属性验证!$T29)^2)</f>
        <v>24588682.720917568</v>
      </c>
      <c r="E27" s="15">
        <f>小r将兵属性验证!$U29/((1+小r将兵属性验证!$T29)^2)</f>
        <v>25019934.778345708</v>
      </c>
      <c r="F27" s="15">
        <f>中r将兵属性验证!$U29/((1+中r将兵属性验证!$T29)^2)</f>
        <v>26127045.604503118</v>
      </c>
      <c r="G27" s="15">
        <f>大r将兵属性验证!$U29/((1+大r将兵属性验证!$T29)^2)</f>
        <v>29116964.479996108</v>
      </c>
      <c r="H27" s="15">
        <f>超r将兵属性验证!$U29/((1+超r将兵属性验证!$T29)^2)</f>
        <v>32202954.997200776</v>
      </c>
      <c r="I27" s="14">
        <f>非r将兵属性验证!$AO29/((1+非r将兵属性验证!$AN29)^2)</f>
        <v>26821700.990820441</v>
      </c>
      <c r="J27" s="15">
        <f>小r将兵属性验证!$AO29/((1+小r将兵属性验证!$AN29)^2)</f>
        <v>27720182.061600149</v>
      </c>
      <c r="K27" s="15">
        <f>中r将兵属性验证!$AO29/((1+中r将兵属性验证!$AN29)^2)</f>
        <v>30958925.522420704</v>
      </c>
      <c r="L27" s="15">
        <f>大r将兵属性验证!$AO29/((1+大r将兵属性验证!$AN29)^2)</f>
        <v>34193207.623131566</v>
      </c>
      <c r="M27" s="15">
        <f>超r将兵属性验证!$AO29/((1+超r将兵属性验证!$AN29)^2)</f>
        <v>37676556.38620846</v>
      </c>
      <c r="N27" s="14">
        <f>非r将兵属性验证!$T29</f>
        <v>0.45358844064925763</v>
      </c>
      <c r="O27" s="15">
        <f>小r将兵属性验证!$T29</f>
        <v>0.48053290372681579</v>
      </c>
      <c r="P27" s="15">
        <f>中r将兵属性验证!$T29</f>
        <v>0.50089325783534222</v>
      </c>
      <c r="Q27" s="15">
        <f>大r将兵属性验证!$T29</f>
        <v>0.54118098963444772</v>
      </c>
      <c r="R27" s="15">
        <f>超r将兵属性验证!$T29</f>
        <v>0.56758454266396297</v>
      </c>
      <c r="S27" s="14">
        <f>非r将兵属性验证!$AN29</f>
        <v>0.20615408671433133</v>
      </c>
      <c r="T27" s="15">
        <f>小r将兵属性验证!$AN29</f>
        <v>0.21503383662470069</v>
      </c>
      <c r="U27" s="15">
        <f>中r将兵属性验证!$AN29</f>
        <v>0.2228885652410188</v>
      </c>
      <c r="V27" s="15">
        <f>大r将兵属性验证!$AN29</f>
        <v>0.23545672496769443</v>
      </c>
      <c r="W27" s="15">
        <f>超r将兵属性验证!$AN29</f>
        <v>0.24523742153453559</v>
      </c>
      <c r="X27" s="15">
        <f>非r将兵属性验证!$AM29</f>
        <v>3184.9419791058081</v>
      </c>
      <c r="Y27" s="15">
        <f>小r将兵属性验证!$AM29</f>
        <v>3231.2694466249868</v>
      </c>
      <c r="Z27" s="15">
        <f>中r将兵属性验证!$AM29</f>
        <v>3282.9718771762273</v>
      </c>
      <c r="AA27" s="15">
        <f>大r将兵属性验证!$AM29</f>
        <v>3344.0393983271229</v>
      </c>
      <c r="AB27" s="15">
        <f>超r将兵属性验证!$AM29</f>
        <v>3405.0868314481486</v>
      </c>
      <c r="AF27" s="15">
        <v>23</v>
      </c>
      <c r="AG27" s="1">
        <f t="shared" si="1"/>
        <v>154649479.67996988</v>
      </c>
      <c r="AH27" s="1">
        <f t="shared" si="2"/>
        <v>162764754.86897093</v>
      </c>
      <c r="AI27" s="1">
        <f t="shared" si="3"/>
        <v>178976288.00174227</v>
      </c>
      <c r="AJ27" s="1">
        <f t="shared" si="4"/>
        <v>206315482.3897149</v>
      </c>
      <c r="AK27" s="1">
        <f t="shared" si="5"/>
        <v>233712040.41328499</v>
      </c>
    </row>
    <row r="28" spans="3:37" x14ac:dyDescent="0.15">
      <c r="C28" s="15">
        <v>24</v>
      </c>
      <c r="D28" s="14">
        <f>非r将兵属性验证!$U30/((1+非r将兵属性验证!$T30)^2)</f>
        <v>27310362.348775808</v>
      </c>
      <c r="E28" s="15">
        <f>小r将兵属性验证!$U30/((1+小r将兵属性验证!$T30)^2)</f>
        <v>27815115.296450239</v>
      </c>
      <c r="F28" s="15">
        <f>中r将兵属性验证!$U30/((1+中r将兵属性验证!$T30)^2)</f>
        <v>29136584.473995287</v>
      </c>
      <c r="G28" s="15">
        <f>大r将兵属性验证!$U30/((1+大r将兵属性验证!$T30)^2)</f>
        <v>32708517.297869619</v>
      </c>
      <c r="H28" s="15">
        <f>超r将兵属性验证!$U30/((1+超r将兵属性验证!$T30)^2)</f>
        <v>36245310.943203606</v>
      </c>
      <c r="I28" s="14">
        <f>非r将兵属性验证!$AO30/((1+非r将兵属性验证!$AN30)^2)</f>
        <v>29286204.98226364</v>
      </c>
      <c r="J28" s="15">
        <f>小r将兵属性验证!$AO30/((1+小r将兵属性验证!$AN30)^2)</f>
        <v>30270753.768350095</v>
      </c>
      <c r="K28" s="15">
        <f>中r将兵属性验证!$AO30/((1+中r将兵属性验证!$AN30)^2)</f>
        <v>33911468.459670633</v>
      </c>
      <c r="L28" s="15">
        <f>大r将兵属性验证!$AO30/((1+大r将兵属性验证!$AN30)^2)</f>
        <v>37638090.933999494</v>
      </c>
      <c r="M28" s="15">
        <f>超r将兵属性验证!$AO30/((1+超r将兵属性验证!$AN30)^2)</f>
        <v>41554191.749274582</v>
      </c>
      <c r="N28" s="14">
        <f>非r将兵属性验证!$T30</f>
        <v>0.46108458753234338</v>
      </c>
      <c r="O28" s="15">
        <f>小r将兵属性验证!$T30</f>
        <v>0.48914916794300523</v>
      </c>
      <c r="P28" s="15">
        <f>中r将兵属性验证!$T30</f>
        <v>0.50907409197641473</v>
      </c>
      <c r="Q28" s="15">
        <f>大r将兵属性验证!$T30</f>
        <v>0.54945537766745534</v>
      </c>
      <c r="R28" s="15">
        <f>超r将兵属性验证!$T30</f>
        <v>0.57874675693397892</v>
      </c>
      <c r="S28" s="14">
        <f>非r将兵属性验证!$AN30</f>
        <v>0.21118508101910835</v>
      </c>
      <c r="T28" s="15">
        <f>小r将兵属性验证!$AN30</f>
        <v>0.22034154762394903</v>
      </c>
      <c r="U28" s="15">
        <f>中r将兵属性验证!$AN30</f>
        <v>0.22815780283780052</v>
      </c>
      <c r="V28" s="15">
        <f>大r将兵属性验证!$AN30</f>
        <v>0.24079019464686685</v>
      </c>
      <c r="W28" s="15">
        <f>超r将兵属性验证!$AN30</f>
        <v>0.25126359203629361</v>
      </c>
      <c r="X28" s="15">
        <f>非r将兵属性验证!$AM30</f>
        <v>3253.7411459307195</v>
      </c>
      <c r="Y28" s="15">
        <f>小r将兵属性验证!$AM30</f>
        <v>3299.9728534552714</v>
      </c>
      <c r="Z28" s="15">
        <f>中r将兵属性验证!$AM30</f>
        <v>3354.3744575465457</v>
      </c>
      <c r="AA28" s="15">
        <f>大r将兵属性验证!$AM30</f>
        <v>3413.2690473143757</v>
      </c>
      <c r="AB28" s="15">
        <f>超r将兵属性验证!$AM30</f>
        <v>3477.5914438033142</v>
      </c>
      <c r="AF28" s="15">
        <v>24</v>
      </c>
      <c r="AG28" s="1">
        <f t="shared" si="1"/>
        <v>172040907.7828567</v>
      </c>
      <c r="AH28" s="1">
        <f t="shared" si="2"/>
        <v>181335917.66462195</v>
      </c>
      <c r="AI28" s="1">
        <f t="shared" si="3"/>
        <v>199893565.63587463</v>
      </c>
      <c r="AJ28" s="1">
        <f t="shared" si="4"/>
        <v>231870534.38425758</v>
      </c>
      <c r="AK28" s="1">
        <f t="shared" si="5"/>
        <v>263819122.76147282</v>
      </c>
    </row>
    <row r="29" spans="3:37" x14ac:dyDescent="0.15">
      <c r="C29" s="15">
        <v>25</v>
      </c>
      <c r="D29" s="14">
        <f>非r将兵属性验证!$U31/((1+非r将兵属性验证!$T31)^2)</f>
        <v>30207089.66818865</v>
      </c>
      <c r="E29" s="15">
        <f>小r将兵属性验证!$U31/((1+小r将兵属性验证!$T31)^2)</f>
        <v>30804258.214610986</v>
      </c>
      <c r="F29" s="15">
        <f>中r将兵属性验证!$U31/((1+中r将兵属性验证!$T31)^2)</f>
        <v>32453178.65814317</v>
      </c>
      <c r="G29" s="15">
        <f>大r将兵属性验证!$U31/((1+大r将兵属性验证!$T31)^2)</f>
        <v>36595172.068141773</v>
      </c>
      <c r="H29" s="15">
        <f>超r将兵属性验证!$U31/((1+超r将兵属性验证!$T31)^2)</f>
        <v>40605506.166294947</v>
      </c>
      <c r="I29" s="14">
        <f>非r将兵属性验证!$AO31/((1+非r将兵属性验证!$AN31)^2)</f>
        <v>31857496.491331782</v>
      </c>
      <c r="J29" s="15">
        <f>小r将兵属性验证!$AO31/((1+小r将兵属性验证!$AN31)^2)</f>
        <v>32983900.444354493</v>
      </c>
      <c r="K29" s="15">
        <f>中r将兵属性验证!$AO31/((1+中r将兵属性验证!$AN31)^2)</f>
        <v>37134147.109277427</v>
      </c>
      <c r="L29" s="15">
        <f>大r将兵属性验证!$AO31/((1+大r将兵属性验证!$AN31)^2)</f>
        <v>41428346.433551282</v>
      </c>
      <c r="M29" s="15">
        <f>超r将兵属性验证!$AO31/((1+超r将兵属性验证!$AN31)^2)</f>
        <v>45578782.804769643</v>
      </c>
      <c r="N29" s="14">
        <f>非r将兵属性验证!$T31</f>
        <v>0.4685807344154293</v>
      </c>
      <c r="O29" s="15">
        <f>小r将兵属性验证!$T31</f>
        <v>0.49776604032676131</v>
      </c>
      <c r="P29" s="15">
        <f>中r将兵属性验证!$T31</f>
        <v>0.51725483862024701</v>
      </c>
      <c r="Q29" s="15">
        <f>大r将兵属性验证!$T31</f>
        <v>0.55772916247464677</v>
      </c>
      <c r="R29" s="15">
        <f>超r将兵属性验证!$T31</f>
        <v>0.589910577302317</v>
      </c>
      <c r="S29" s="14">
        <f>非r将兵属性验证!$AN31</f>
        <v>0.21621607532388532</v>
      </c>
      <c r="T29" s="15">
        <f>小r将兵属性验证!$AN31</f>
        <v>0.22564865045563093</v>
      </c>
      <c r="U29" s="15">
        <f>中r将兵属性验证!$AN31</f>
        <v>0.23342712793182238</v>
      </c>
      <c r="V29" s="15">
        <f>大r将兵属性验证!$AN31</f>
        <v>0.24612426755185568</v>
      </c>
      <c r="W29" s="15">
        <f>超r将兵属性验证!$AN31</f>
        <v>0.25728815643972935</v>
      </c>
      <c r="X29" s="15">
        <f>非r将兵属性验证!$AM31</f>
        <v>3320.561657309669</v>
      </c>
      <c r="Y29" s="15">
        <f>小r将兵属性验证!$AM31</f>
        <v>3368.6727569248687</v>
      </c>
      <c r="Z29" s="15">
        <f>中r将兵属性验证!$AM31</f>
        <v>3422.2159685304628</v>
      </c>
      <c r="AA29" s="15">
        <f>大r将兵属性验证!$AM31</f>
        <v>3483.9833289691578</v>
      </c>
      <c r="AB29" s="15">
        <f>超r将兵属性验证!$AM31</f>
        <v>3544.4273429748305</v>
      </c>
      <c r="AF29" s="15">
        <v>25</v>
      </c>
      <c r="AG29" s="1">
        <f t="shared" si="1"/>
        <v>190629625.97270858</v>
      </c>
      <c r="AH29" s="1">
        <f t="shared" si="2"/>
        <v>201404729.16506517</v>
      </c>
      <c r="AI29" s="1">
        <f t="shared" si="3"/>
        <v>223079054.77625948</v>
      </c>
      <c r="AJ29" s="1">
        <f t="shared" si="4"/>
        <v>260017934.50322863</v>
      </c>
      <c r="AK29" s="1">
        <f t="shared" si="5"/>
        <v>296310543.14383632</v>
      </c>
    </row>
    <row r="30" spans="3:37" x14ac:dyDescent="0.15">
      <c r="C30" s="15">
        <v>26</v>
      </c>
      <c r="D30" s="14">
        <f>非r将兵属性验证!$U32/((1+非r将兵属性验证!$T32)^2)</f>
        <v>33275063.614490334</v>
      </c>
      <c r="E30" s="15">
        <f>小r将兵属性验证!$U32/((1+小r将兵属性验证!$T32)^2)</f>
        <v>34079804.203044482</v>
      </c>
      <c r="F30" s="15">
        <f>中r将兵属性验证!$U32/((1+中r将兵属性验证!$T32)^2)</f>
        <v>36046287.658708334</v>
      </c>
      <c r="G30" s="15">
        <f>大r将兵属性验证!$U32/((1+大r将兵属性验证!$T32)^2)</f>
        <v>40774704.678225122</v>
      </c>
      <c r="H30" s="15">
        <f>超r将兵属性验证!$U32/((1+超r将兵属性验证!$T32)^2)</f>
        <v>45297180.07326553</v>
      </c>
      <c r="I30" s="14">
        <f>非r将兵属性验证!$AO32/((1+非r将兵属性验证!$AN32)^2)</f>
        <v>34621657.331670336</v>
      </c>
      <c r="J30" s="15">
        <f>小r将兵属性验证!$AO32/((1+小r将兵属性验证!$AN32)^2)</f>
        <v>35970245.922487073</v>
      </c>
      <c r="K30" s="15">
        <f>中r将兵属性验证!$AO32/((1+中r将兵属性验证!$AN32)^2)</f>
        <v>40675909.818700962</v>
      </c>
      <c r="L30" s="15">
        <f>大r将兵属性验证!$AO32/((1+大r将兵属性验证!$AN32)^2)</f>
        <v>45371197.507077679</v>
      </c>
      <c r="M30" s="15">
        <f>超r将兵属性验证!$AO32/((1+超r将兵属性验证!$AN32)^2)</f>
        <v>50008691.570353851</v>
      </c>
      <c r="N30" s="14">
        <f>非r将兵属性验证!$T32</f>
        <v>0.47607688129851516</v>
      </c>
      <c r="O30" s="15">
        <f>小r将兵属性验证!$T32</f>
        <v>0.50638349293413265</v>
      </c>
      <c r="P30" s="15">
        <f>中r将兵属性验证!$T32</f>
        <v>0.52543550178714338</v>
      </c>
      <c r="Q30" s="15">
        <f>大r将兵属性验证!$T32</f>
        <v>0.56600237177291046</v>
      </c>
      <c r="R30" s="15">
        <f>超r将兵属性验证!$T32</f>
        <v>0.60107592997232073</v>
      </c>
      <c r="S30" s="14">
        <f>非r将兵属性验证!$AN32</f>
        <v>0.22124706962866231</v>
      </c>
      <c r="T30" s="15">
        <f>小r将兵属性验证!$AN32</f>
        <v>0.23095517306369739</v>
      </c>
      <c r="U30" s="15">
        <f>中r将兵属性验证!$AN32</f>
        <v>0.23869653650278025</v>
      </c>
      <c r="V30" s="15">
        <f>大r将兵属性验证!$AN32</f>
        <v>0.25145891596577225</v>
      </c>
      <c r="W30" s="15">
        <f>超r将兵属性验证!$AN32</f>
        <v>0.26331118854149937</v>
      </c>
      <c r="X30" s="15">
        <f>非r将兵属性验证!$AM32</f>
        <v>3388.0926419241737</v>
      </c>
      <c r="Y30" s="15">
        <f>小r将兵属性验证!$AM32</f>
        <v>3435.9244188823618</v>
      </c>
      <c r="Z30" s="15">
        <f>中r将兵属性验证!$AM32</f>
        <v>3490.6693001307258</v>
      </c>
      <c r="AA30" s="15">
        <f>大r将兵属性验证!$AM32</f>
        <v>3549.8356957135043</v>
      </c>
      <c r="AB30" s="15">
        <f>超r将兵属性验证!$AM32</f>
        <v>3614.0613536331493</v>
      </c>
      <c r="AF30" s="15">
        <v>26</v>
      </c>
      <c r="AG30" s="1">
        <f t="shared" si="1"/>
        <v>210664924.82489792</v>
      </c>
      <c r="AH30" s="1">
        <f t="shared" si="2"/>
        <v>223652402.72647133</v>
      </c>
      <c r="AI30" s="1">
        <f t="shared" si="3"/>
        <v>248612756.08204439</v>
      </c>
      <c r="AJ30" s="1">
        <f t="shared" si="4"/>
        <v>290261605.92744118</v>
      </c>
      <c r="AK30" s="1">
        <f t="shared" si="5"/>
        <v>332071508.10812157</v>
      </c>
    </row>
    <row r="31" spans="3:37" x14ac:dyDescent="0.15">
      <c r="C31" s="15">
        <v>27</v>
      </c>
      <c r="D31" s="14">
        <f>非r将兵属性验证!$U33/((1+非r将兵属性验证!$T33)^2)</f>
        <v>36610253.805460714</v>
      </c>
      <c r="E31" s="15">
        <f>小r将兵属性验证!$U33/((1+小r将兵属性验证!$T33)^2)</f>
        <v>37637258.929387935</v>
      </c>
      <c r="F31" s="15">
        <f>中r将兵属性验证!$U33/((1+中r将兵属性验证!$T33)^2)</f>
        <v>39891026.822387852</v>
      </c>
      <c r="G31" s="15">
        <f>大r将兵属性验证!$U33/((1+大r将兵属性验证!$T33)^2)</f>
        <v>45259772.118435599</v>
      </c>
      <c r="H31" s="15">
        <f>超r将兵属性验证!$U33/((1+超r将兵属性验证!$T33)^2)</f>
        <v>50333930.841425955</v>
      </c>
      <c r="I31" s="14">
        <f>非r将兵属性验证!$AO33/((1+非r将兵属性验证!$AN33)^2)</f>
        <v>37649900.971404172</v>
      </c>
      <c r="J31" s="15">
        <f>小r将兵属性验证!$AO33/((1+小r将兵属性验证!$AN33)^2)</f>
        <v>39251676.632616468</v>
      </c>
      <c r="K31" s="15">
        <f>中r将兵属性验证!$AO33/((1+中r将兵属性验证!$AN33)^2)</f>
        <v>44437214.884662658</v>
      </c>
      <c r="L31" s="15">
        <f>大r将兵属性验证!$AO33/((1+大r将兵属性验证!$AN33)^2)</f>
        <v>49693410.218885869</v>
      </c>
      <c r="M31" s="15">
        <f>超r将兵属性验证!$AO33/((1+超r将兵属性验证!$AN33)^2)</f>
        <v>54705154.858226739</v>
      </c>
      <c r="N31" s="14">
        <f>非r将兵属性验证!$T33</f>
        <v>0.48357302818160097</v>
      </c>
      <c r="O31" s="15">
        <f>小r将兵属性验证!$T33</f>
        <v>0.5150014995072939</v>
      </c>
      <c r="P31" s="15">
        <f>中r将兵属性验证!$T33</f>
        <v>0.53361608525482462</v>
      </c>
      <c r="Q31" s="15">
        <f>大r将兵属性验证!$T33</f>
        <v>0.57427503160671012</v>
      </c>
      <c r="R31" s="15">
        <f>超r将兵属性验证!$T33</f>
        <v>0.6122427456001911</v>
      </c>
      <c r="S31" s="14">
        <f>非r将兵属性验证!$AN33</f>
        <v>0.22627806393343927</v>
      </c>
      <c r="T31" s="15">
        <f>小r将兵属性验证!$AN33</f>
        <v>0.23626114170597412</v>
      </c>
      <c r="U31" s="15">
        <f>中r将兵属性验证!$AN33</f>
        <v>0.24396602477295337</v>
      </c>
      <c r="V31" s="15">
        <f>大r将兵属性验证!$AN33</f>
        <v>0.25679411384415257</v>
      </c>
      <c r="W31" s="15">
        <f>超r将兵属性验证!$AN33</f>
        <v>0.26933275768540277</v>
      </c>
      <c r="X31" s="15">
        <f>非r将兵属性验证!$AM33</f>
        <v>3454.6416839245758</v>
      </c>
      <c r="Y31" s="15">
        <f>小r将兵属性验证!$AM33</f>
        <v>3503.0530825071737</v>
      </c>
      <c r="Z31" s="15">
        <f>中r将兵属性验证!$AM33</f>
        <v>3557.472326623385</v>
      </c>
      <c r="AA31" s="15">
        <f>大r将兵属性验证!$AM33</f>
        <v>3618.1755925323187</v>
      </c>
      <c r="AB31" s="15">
        <f>超r将兵属性验证!$AM33</f>
        <v>3680.4873230223789</v>
      </c>
      <c r="AF31" s="15">
        <v>27</v>
      </c>
      <c r="AG31" s="1">
        <f t="shared" si="1"/>
        <v>232715508.45527214</v>
      </c>
      <c r="AH31" s="1">
        <f t="shared" si="2"/>
        <v>248182823.64283451</v>
      </c>
      <c r="AI31" s="1">
        <f t="shared" si="3"/>
        <v>276180165.02531189</v>
      </c>
      <c r="AJ31" s="1">
        <f t="shared" si="4"/>
        <v>323359782.2445451</v>
      </c>
      <c r="AK31" s="1">
        <f t="shared" si="5"/>
        <v>370843301.48219877</v>
      </c>
    </row>
    <row r="32" spans="3:37" x14ac:dyDescent="0.15">
      <c r="C32" s="15">
        <v>28</v>
      </c>
      <c r="D32" s="14">
        <f>非r将兵属性验证!$U34/((1+非r将兵属性验证!$T34)^2)</f>
        <v>40222569.289571099</v>
      </c>
      <c r="E32" s="15">
        <f>小r将兵属性验证!$U34/((1+小r将兵属性验证!$T34)^2)</f>
        <v>41453092.546555459</v>
      </c>
      <c r="F32" s="15">
        <f>中r将兵属性验证!$U34/((1+中r将兵属性验证!$T34)^2)</f>
        <v>44058827.347320206</v>
      </c>
      <c r="G32" s="15">
        <f>大r将兵属性验证!$U34/((1+大r将兵属性验证!$T34)^2)</f>
        <v>50348766.31995324</v>
      </c>
      <c r="H32" s="15">
        <f>超r将兵属性验证!$U34/((1+超r将兵属性验证!$T34)^2)</f>
        <v>56051814.149543814</v>
      </c>
      <c r="I32" s="14">
        <f>非r将兵属性验证!$AO34/((1+非r将兵属性验证!$AN34)^2)</f>
        <v>40970474.940613553</v>
      </c>
      <c r="J32" s="15">
        <f>小r将兵属性验证!$AO34/((1+小r将兵属性验证!$AN34)^2)</f>
        <v>42775392.654995114</v>
      </c>
      <c r="K32" s="15">
        <f>中r将兵属性验证!$AO34/((1+中r将兵属性验证!$AN34)^2)</f>
        <v>48475592.954930387</v>
      </c>
      <c r="L32" s="15">
        <f>大r将兵属性验证!$AO34/((1+大r将兵属性验证!$AN34)^2)</f>
        <v>54383518.131039619</v>
      </c>
      <c r="M32" s="15">
        <f>超r将兵属性验证!$AO34/((1+超r将兵属性验证!$AN34)^2)</f>
        <v>60012059.423832186</v>
      </c>
      <c r="N32" s="14">
        <f>非r将兵属性验证!$T34</f>
        <v>0.49106917506468684</v>
      </c>
      <c r="O32" s="15">
        <f>小r将兵属性验证!$T34</f>
        <v>0.52883636725333882</v>
      </c>
      <c r="P32" s="15">
        <f>中r将兵属性验证!$T34</f>
        <v>0.55147317798893936</v>
      </c>
      <c r="Q32" s="15">
        <f>大r将兵属性验证!$T34</f>
        <v>0.62042097638851312</v>
      </c>
      <c r="R32" s="15">
        <f>超r将兵属性验证!$T34</f>
        <v>0.67379895055565853</v>
      </c>
      <c r="S32" s="14">
        <f>非r将兵属性验证!$AN34</f>
        <v>0.23130905823821624</v>
      </c>
      <c r="T32" s="15">
        <f>小r将兵属性验证!$AN34</f>
        <v>0.24265534943474093</v>
      </c>
      <c r="U32" s="15">
        <f>中r将兵属性验证!$AN34</f>
        <v>0.25125531496164866</v>
      </c>
      <c r="V32" s="15">
        <f>大r将兵属性验证!$AN34</f>
        <v>0.27003497127365644</v>
      </c>
      <c r="W32" s="15">
        <f>超r将兵属性验证!$AN34</f>
        <v>0.28587006100519646</v>
      </c>
      <c r="X32" s="15">
        <f>非r将兵属性验证!$AM34</f>
        <v>3520.9789085251496</v>
      </c>
      <c r="Y32" s="15">
        <f>小r将兵属性验证!$AM34</f>
        <v>3569.6432625118296</v>
      </c>
      <c r="Z32" s="15">
        <f>中r将兵属性验证!$AM34</f>
        <v>3623.3320028260919</v>
      </c>
      <c r="AA32" s="15">
        <f>大r将兵属性验证!$AM34</f>
        <v>3683.8424098785335</v>
      </c>
      <c r="AB32" s="15">
        <f>超r将兵属性验证!$AM34</f>
        <v>3752.0448156730304</v>
      </c>
      <c r="AF32" s="15">
        <v>28</v>
      </c>
      <c r="AG32" s="1">
        <f t="shared" si="1"/>
        <v>256944908.83962515</v>
      </c>
      <c r="AH32" s="1">
        <f t="shared" si="2"/>
        <v>276079781.39840943</v>
      </c>
      <c r="AI32" s="1">
        <f t="shared" si="3"/>
        <v>308825057.26123029</v>
      </c>
      <c r="AJ32" s="1">
        <f t="shared" si="4"/>
        <v>372219327.28337121</v>
      </c>
      <c r="AK32" s="1">
        <f t="shared" si="5"/>
        <v>432797028.02260774</v>
      </c>
    </row>
    <row r="33" spans="3:37" x14ac:dyDescent="0.15">
      <c r="C33" s="15">
        <v>29</v>
      </c>
      <c r="D33" s="14">
        <f>非r将兵属性验证!$U35/((1+非r将兵属性验证!$T35)^2)</f>
        <v>44210654.298688121</v>
      </c>
      <c r="E33" s="15">
        <f>小r将兵属性验证!$U35/((1+小r将兵属性验证!$T35)^2)</f>
        <v>45667356.397067271</v>
      </c>
      <c r="F33" s="15">
        <f>中r将兵属性验证!$U35/((1+中r将兵属性验证!$T35)^2)</f>
        <v>48711436.245548926</v>
      </c>
      <c r="G33" s="15">
        <f>大r将兵属性验证!$U35/((1+大r将兵属性验证!$T35)^2)</f>
        <v>55922239.146117844</v>
      </c>
      <c r="H33" s="15">
        <f>超r将兵属性验证!$U35/((1+超r将兵属性验证!$T35)^2)</f>
        <v>62227579.362592801</v>
      </c>
      <c r="I33" s="14">
        <f>非r将兵属性验证!$AO35/((1+非r将兵属性验证!$AN35)^2)</f>
        <v>44630396.071787134</v>
      </c>
      <c r="J33" s="15">
        <f>小r将兵属性验证!$AO35/((1+小r将兵属性验证!$AN35)^2)</f>
        <v>46626052.055731982</v>
      </c>
      <c r="K33" s="15">
        <f>中r将兵属性验证!$AO35/((1+中r将兵属性验证!$AN35)^2)</f>
        <v>52981253.230165347</v>
      </c>
      <c r="L33" s="15">
        <f>大r将兵属性验证!$AO35/((1+大r将兵属性验证!$AN35)^2)</f>
        <v>59651605.958711572</v>
      </c>
      <c r="M33" s="15">
        <f>超r将兵属性验证!$AO35/((1+超r将兵属性验证!$AN35)^2)</f>
        <v>65681355.666336045</v>
      </c>
      <c r="N33" s="14">
        <f>非r将兵属性验证!$T35</f>
        <v>0.51193427733218078</v>
      </c>
      <c r="O33" s="15">
        <f>小r将兵属性验证!$T35</f>
        <v>0.56115134132524791</v>
      </c>
      <c r="P33" s="15">
        <f>中r将兵属性验证!$T35</f>
        <v>0.60231128751345631</v>
      </c>
      <c r="Q33" s="15">
        <f>大r将兵属性验证!$T35</f>
        <v>0.68563584131456556</v>
      </c>
      <c r="R33" s="15">
        <f>超r将兵属性验证!$T35</f>
        <v>0.74482099585309225</v>
      </c>
      <c r="S33" s="14">
        <f>非r将兵属性验证!$AN35</f>
        <v>0.23837631457379049</v>
      </c>
      <c r="T33" s="15">
        <f>小r将兵属性验证!$AN35</f>
        <v>0.25207265721277822</v>
      </c>
      <c r="U33" s="15">
        <f>中r将兵属性验证!$AN35</f>
        <v>0.26452368932331183</v>
      </c>
      <c r="V33" s="15">
        <f>大r将兵属性验证!$AN35</f>
        <v>0.28620951115199122</v>
      </c>
      <c r="W33" s="15">
        <f>超r将兵属性验证!$AN35</f>
        <v>0.30324057503239543</v>
      </c>
      <c r="X33" s="15">
        <f>非r将兵属性验证!$AM35</f>
        <v>3587.5328404170023</v>
      </c>
      <c r="Y33" s="15">
        <f>小r将兵属性验证!$AM35</f>
        <v>3636.151840648989</v>
      </c>
      <c r="Z33" s="15">
        <f>中r将兵属性验证!$AM35</f>
        <v>3692.2544796364009</v>
      </c>
      <c r="AA33" s="15">
        <f>大r将兵属性验证!$AM35</f>
        <v>3755.4718731192797</v>
      </c>
      <c r="AB33" s="15">
        <f>超r将兵属性验证!$AM35</f>
        <v>3821.7361184365332</v>
      </c>
      <c r="AF33" s="15">
        <v>29</v>
      </c>
      <c r="AG33" s="1">
        <f t="shared" si="1"/>
        <v>287126751.70701844</v>
      </c>
      <c r="AH33" s="1">
        <f t="shared" si="2"/>
        <v>311952924.34220088</v>
      </c>
      <c r="AI33" s="1">
        <f t="shared" si="3"/>
        <v>355347745.63035607</v>
      </c>
      <c r="AJ33" s="1">
        <f t="shared" si="4"/>
        <v>434669315.66889608</v>
      </c>
      <c r="AK33" s="1">
        <f t="shared" si="5"/>
        <v>506591709.35069174</v>
      </c>
    </row>
    <row r="34" spans="3:37" x14ac:dyDescent="0.15">
      <c r="C34" s="15">
        <v>30</v>
      </c>
      <c r="D34" s="14">
        <f>非r将兵属性验证!$U36/((1+非r将兵属性验证!$T36)^2)</f>
        <v>48427700.877205469</v>
      </c>
      <c r="E34" s="15">
        <f>小r将兵属性验证!$U36/((1+小r将兵属性验证!$T36)^2)</f>
        <v>50129356.935642652</v>
      </c>
      <c r="F34" s="15">
        <f>中r将兵属性验证!$U36/((1+中r将兵属性验证!$T36)^2)</f>
        <v>53647887.176054731</v>
      </c>
      <c r="G34" s="15">
        <f>大r将兵属性验证!$U36/((1+大r将兵属性验证!$T36)^2)</f>
        <v>61884417.584835291</v>
      </c>
      <c r="H34" s="15">
        <f>超r将兵属性验证!$U36/((1+超r将兵属性验证!$T36)^2)</f>
        <v>68888189.700651556</v>
      </c>
      <c r="I34" s="14">
        <f>非r将兵属性验证!$AO36/((1+非r将兵属性验证!$AN36)^2)</f>
        <v>48483921.54950811</v>
      </c>
      <c r="J34" s="15">
        <f>小r将兵属性验证!$AO36/((1+小r将兵属性验证!$AN36)^2)</f>
        <v>50742714.323705144</v>
      </c>
      <c r="K34" s="15">
        <f>中r将兵属性验证!$AO36/((1+中r将兵属性验证!$AN36)^2)</f>
        <v>57737999.152663745</v>
      </c>
      <c r="L34" s="15">
        <f>大r将兵属性验证!$AO36/((1+大r将兵属性验证!$AN36)^2)</f>
        <v>65155924.059151173</v>
      </c>
      <c r="M34" s="15">
        <f>超r将兵属性验证!$AO36/((1+超r将兵属性验证!$AN36)^2)</f>
        <v>71829898.895211518</v>
      </c>
      <c r="N34" s="14">
        <f>非r将兵属性验证!$T36</f>
        <v>0.53382438829222401</v>
      </c>
      <c r="O34" s="15">
        <f>小r将兵属性验证!$T36</f>
        <v>0.59354538434758064</v>
      </c>
      <c r="P34" s="15">
        <f>中r将兵属性验证!$T36</f>
        <v>0.65328564725688143</v>
      </c>
      <c r="Q34" s="15">
        <f>大r将兵属性验证!$T36</f>
        <v>0.75102916566283628</v>
      </c>
      <c r="R34" s="15">
        <f>超r将兵属性验证!$T36</f>
        <v>0.81603747082557776</v>
      </c>
      <c r="S34" s="14">
        <f>非r将兵属性验证!$AN36</f>
        <v>0.2455996927769199</v>
      </c>
      <c r="T34" s="15">
        <f>小r将兵属性验证!$AN36</f>
        <v>0.26141089604039175</v>
      </c>
      <c r="U34" s="15">
        <f>中r将兵属性验证!$AN36</f>
        <v>0.27765581346606683</v>
      </c>
      <c r="V34" s="15">
        <f>大r将兵属性验证!$AN36</f>
        <v>0.30220559160810745</v>
      </c>
      <c r="W34" s="15">
        <f>超r将兵属性验证!$AN36</f>
        <v>0.32041665938454233</v>
      </c>
      <c r="X34" s="15">
        <f>非r将兵属性验证!$AM36</f>
        <v>3652.7432338833255</v>
      </c>
      <c r="Y34" s="15">
        <f>小r将兵属性验证!$AM36</f>
        <v>3703.3969730796721</v>
      </c>
      <c r="Z34" s="15">
        <f>中r将兵属性验证!$AM36</f>
        <v>3759.0075277664141</v>
      </c>
      <c r="AA34" s="15">
        <f>大r将兵属性验证!$AM36</f>
        <v>3821.8316384114387</v>
      </c>
      <c r="AB34" s="15">
        <f>超r将兵属性验证!$AM36</f>
        <v>3891.5075841763833</v>
      </c>
      <c r="AF34" s="15">
        <v>30</v>
      </c>
      <c r="AG34" s="1">
        <f t="shared" si="1"/>
        <v>320078241.92638183</v>
      </c>
      <c r="AH34" s="1">
        <f t="shared" si="2"/>
        <v>351410992.81187439</v>
      </c>
      <c r="AI34" s="1">
        <f t="shared" si="3"/>
        <v>407148932.40332216</v>
      </c>
      <c r="AJ34" s="1">
        <f t="shared" si="4"/>
        <v>504996388.05090261</v>
      </c>
      <c r="AK34" s="1">
        <f t="shared" si="5"/>
        <v>590976162.49532306</v>
      </c>
    </row>
    <row r="35" spans="3:37" x14ac:dyDescent="0.15">
      <c r="C35" s="15">
        <v>31</v>
      </c>
      <c r="D35" s="14">
        <f>非r将兵属性验证!$U37/((1+非r将兵属性验证!$T37)^2)</f>
        <v>54280837.66469609</v>
      </c>
      <c r="E35" s="15">
        <f>小r将兵属性验证!$U37/((1+小r将兵属性验证!$T37)^2)</f>
        <v>56288044.279307872</v>
      </c>
      <c r="F35" s="15">
        <f>中r将兵属性验证!$U37/((1+中r将兵属性验证!$T37)^2)</f>
        <v>60388033.754674122</v>
      </c>
      <c r="G35" s="15">
        <f>大r将兵属性验证!$U37/((1+大r将兵属性验证!$T37)^2)</f>
        <v>69942571.29949905</v>
      </c>
      <c r="H35" s="15">
        <f>超r将兵属性验证!$U37/((1+超r将兵属性验证!$T37)^2)</f>
        <v>77773978.946436673</v>
      </c>
      <c r="I35" s="14">
        <f>非r将兵属性验证!$AO37/((1+非r将兵属性验证!$AN37)^2)</f>
        <v>52839124.04430642</v>
      </c>
      <c r="J35" s="15">
        <f>小r将兵属性验证!$AO37/((1+小r将兵属性验证!$AN37)^2)</f>
        <v>55300299.131468788</v>
      </c>
      <c r="K35" s="15">
        <f>中r将兵属性验证!$AO37/((1+中r将兵属性验证!$AN37)^2)</f>
        <v>63066464.420020454</v>
      </c>
      <c r="L35" s="15">
        <f>大r将兵属性验证!$AO37/((1+大r将兵属性验证!$AN37)^2)</f>
        <v>71356488.187882453</v>
      </c>
      <c r="M35" s="15">
        <f>超r将兵属性验证!$AO37/((1+超r将兵属性验证!$AN37)^2)</f>
        <v>78548703.783003613</v>
      </c>
      <c r="N35" s="14">
        <f>非r将兵属性验证!$T37</f>
        <v>0.55571449925226724</v>
      </c>
      <c r="O35" s="15">
        <f>小r将兵属性验证!$T37</f>
        <v>0.62596374875396055</v>
      </c>
      <c r="P35" s="15">
        <f>中r将兵属性验证!$T37</f>
        <v>0.70433303333363984</v>
      </c>
      <c r="Q35" s="15">
        <f>大r将兵属性验证!$T37</f>
        <v>0.81652695108582662</v>
      </c>
      <c r="R35" s="15">
        <f>超r将兵属性验证!$T37</f>
        <v>0.88736794039210198</v>
      </c>
      <c r="S35" s="14">
        <f>非r将兵属性验证!$AN37</f>
        <v>0.2528230709800493</v>
      </c>
      <c r="T35" s="15">
        <f>小r将兵属性验证!$AN37</f>
        <v>0.27072481348395822</v>
      </c>
      <c r="U35" s="15">
        <f>中r将兵属性验证!$AN37</f>
        <v>0.29071491127548876</v>
      </c>
      <c r="V35" s="15">
        <f>大r将兵属性验证!$AN37</f>
        <v>0.31809721098950405</v>
      </c>
      <c r="W35" s="15">
        <f>超r将兵属性验证!$AN37</f>
        <v>0.33747874914265075</v>
      </c>
      <c r="X35" s="15">
        <f>非r将兵属性验证!$AM37</f>
        <v>3719.5189537639744</v>
      </c>
      <c r="Y35" s="15">
        <f>小r将兵属性验证!$AM37</f>
        <v>3769.0285126353665</v>
      </c>
      <c r="Z35" s="15">
        <f>中r将兵属性验证!$AM37</f>
        <v>3826.4669534623122</v>
      </c>
      <c r="AA35" s="15">
        <f>大r将兵属性验证!$AM37</f>
        <v>3889.0108012583764</v>
      </c>
      <c r="AB35" s="15">
        <f>超r将兵属性验证!$AM37</f>
        <v>3957.6288482572345</v>
      </c>
      <c r="AF35" s="15">
        <v>31</v>
      </c>
      <c r="AG35" s="1">
        <f t="shared" si="1"/>
        <v>361924316.79633939</v>
      </c>
      <c r="AH35" s="1">
        <f t="shared" si="2"/>
        <v>401130779.39424026</v>
      </c>
      <c r="AI35" s="1">
        <f t="shared" si="3"/>
        <v>472465638.77440202</v>
      </c>
      <c r="AJ35" s="1">
        <f t="shared" si="4"/>
        <v>593984640.5002861</v>
      </c>
      <c r="AK35" s="1">
        <f t="shared" si="5"/>
        <v>696581278.15107405</v>
      </c>
    </row>
    <row r="36" spans="3:37" x14ac:dyDescent="0.15">
      <c r="C36" s="15">
        <v>32</v>
      </c>
      <c r="D36" s="14">
        <f>非r将兵属性验证!$U38/((1+非r将兵属性验证!$T38)^2)</f>
        <v>60574745.94878377</v>
      </c>
      <c r="E36" s="15">
        <f>小r将兵属性验证!$U38/((1+小r将兵属性验证!$T38)^2)</f>
        <v>62919819.67728135</v>
      </c>
      <c r="F36" s="15">
        <f>中r将兵属性验证!$U38/((1+中r将兵属性验证!$T38)^2)</f>
        <v>67673710.464668542</v>
      </c>
      <c r="G36" s="15">
        <f>大r将兵属性验证!$U38/((1+大r将兵属性验证!$T38)^2)</f>
        <v>78693042.352643862</v>
      </c>
      <c r="H36" s="15">
        <f>超r将兵属性验证!$U38/((1+超r将兵属性验证!$T38)^2)</f>
        <v>87388025.327833518</v>
      </c>
      <c r="I36" s="14">
        <f>非r将兵属性验证!$AO38/((1+非r将兵属性验证!$AN38)^2)</f>
        <v>57444377.814640798</v>
      </c>
      <c r="J36" s="15">
        <f>小r将兵属性验证!$AO38/((1+小r将兵属性验证!$AN38)^2)</f>
        <v>60256532.338867299</v>
      </c>
      <c r="K36" s="15">
        <f>中r将兵属性验证!$AO38/((1+中r将兵属性验证!$AN38)^2)</f>
        <v>68733757.397535846</v>
      </c>
      <c r="L36" s="15">
        <f>大r将兵属性验证!$AO38/((1+大r将兵属性验证!$AN38)^2)</f>
        <v>78036998.424172133</v>
      </c>
      <c r="M36" s="15">
        <f>超r将兵属性验证!$AO38/((1+超r将兵属性验证!$AN38)^2)</f>
        <v>85896476.692621574</v>
      </c>
      <c r="N36" s="14">
        <f>非r将兵属性验证!$T38</f>
        <v>0.57760461021231047</v>
      </c>
      <c r="O36" s="15">
        <f>小r将兵属性验证!$T38</f>
        <v>0.65840376339885753</v>
      </c>
      <c r="P36" s="15">
        <f>中r将兵属性验证!$T38</f>
        <v>0.75544542547796456</v>
      </c>
      <c r="Q36" s="15">
        <f>大r将兵属性验证!$T38</f>
        <v>0.88211772493328522</v>
      </c>
      <c r="R36" s="15">
        <f>超r将兵属性验证!$T38</f>
        <v>0.95879988486423984</v>
      </c>
      <c r="S36" s="14">
        <f>非r将兵属性验证!$AN38</f>
        <v>0.26004644918317865</v>
      </c>
      <c r="T36" s="15">
        <f>小r将兵属性验证!$AN38</f>
        <v>0.28001708068900788</v>
      </c>
      <c r="U36" s="15">
        <f>中r将兵属性验证!$AN38</f>
        <v>0.30370900301734416</v>
      </c>
      <c r="V36" s="15">
        <f>大r将兵属性验证!$AN38</f>
        <v>0.33389584194643285</v>
      </c>
      <c r="W36" s="15">
        <f>超r将兵属性验证!$AN38</f>
        <v>0.35443936399514553</v>
      </c>
      <c r="X36" s="15">
        <f>非r将兵属性验证!$AM38</f>
        <v>3783.6630202092224</v>
      </c>
      <c r="Y36" s="15">
        <f>小r将兵属性验证!$AM38</f>
        <v>3836.370132315777</v>
      </c>
      <c r="Z36" s="15">
        <f>中r将兵属性验证!$AM38</f>
        <v>3891.5240622314541</v>
      </c>
      <c r="AA36" s="15">
        <f>大r将兵属性验证!$AM38</f>
        <v>3955.4131908524987</v>
      </c>
      <c r="AB36" s="15">
        <f>超r将兵属性验证!$AM38</f>
        <v>4026.1220107826684</v>
      </c>
      <c r="AF36" s="15">
        <v>32</v>
      </c>
      <c r="AG36" s="1">
        <f t="shared" si="1"/>
        <v>407798406.69365495</v>
      </c>
      <c r="AH36" s="1">
        <f t="shared" si="2"/>
        <v>456624395.76228291</v>
      </c>
      <c r="AI36" s="1">
        <f t="shared" si="3"/>
        <v>546104832.83324707</v>
      </c>
      <c r="AJ36" s="1">
        <f t="shared" si="4"/>
        <v>695838011.82391822</v>
      </c>
      <c r="AK36" s="1">
        <f t="shared" si="5"/>
        <v>817947486.48193777</v>
      </c>
    </row>
    <row r="37" spans="3:37" x14ac:dyDescent="0.15">
      <c r="C37" s="15">
        <v>33</v>
      </c>
      <c r="D37" s="14">
        <f>非r将兵属性验证!$U39/((1+非r将兵属性验证!$T39)^2)</f>
        <v>67331951.838026166</v>
      </c>
      <c r="E37" s="15">
        <f>小r将兵属性验证!$U39/((1+小r将兵属性验证!$T39)^2)</f>
        <v>70042835.168049529</v>
      </c>
      <c r="F37" s="15">
        <f>中r将兵属性验证!$U39/((1+中r将兵属性验证!$T39)^2)</f>
        <v>75560578.403057829</v>
      </c>
      <c r="G37" s="15">
        <f>大r将兵属性验证!$U39/((1+大r将兵属性验证!$T39)^2)</f>
        <v>88147356.967891783</v>
      </c>
      <c r="H37" s="15">
        <f>超r将兵属性验证!$U39/((1+超r将兵属性验证!$T39)^2)</f>
        <v>97735456.979062244</v>
      </c>
      <c r="I37" s="14">
        <f>非r将兵属性验证!$AO39/((1+非r将兵属性验证!$AN39)^2)</f>
        <v>62492546.08976841</v>
      </c>
      <c r="J37" s="15">
        <f>小r将兵属性验证!$AO39/((1+小r将兵属性验证!$AN39)^2)</f>
        <v>65430929.48450198</v>
      </c>
      <c r="K37" s="15">
        <f>中r将兵属性验证!$AO39/((1+中r将兵属性验证!$AN39)^2)</f>
        <v>74892517.456982717</v>
      </c>
      <c r="L37" s="15">
        <f>大r将兵属性验证!$AO39/((1+大r将兵属性验证!$AN39)^2)</f>
        <v>85205323.575949714</v>
      </c>
      <c r="M37" s="15">
        <f>超r将兵属性验证!$AO39/((1+超r将兵属性验证!$AN39)^2)</f>
        <v>93603093.096160233</v>
      </c>
      <c r="N37" s="14">
        <f>非r将兵属性验证!$T39</f>
        <v>0.59949472117235358</v>
      </c>
      <c r="O37" s="15">
        <f>小r将兵属性验证!$T39</f>
        <v>0.69086313447476488</v>
      </c>
      <c r="P37" s="15">
        <f>中r将兵属性验证!$T39</f>
        <v>0.80661593640288165</v>
      </c>
      <c r="Q37" s="15">
        <f>大r将兵属性验证!$T39</f>
        <v>0.94779163523310195</v>
      </c>
      <c r="R37" s="15">
        <f>超r将兵属性验证!$T39</f>
        <v>1.0303225531410281</v>
      </c>
      <c r="S37" s="14">
        <f>非r将兵属性验证!$AN39</f>
        <v>0.267269827386308</v>
      </c>
      <c r="T37" s="15">
        <f>小r将兵属性验证!$AN39</f>
        <v>0.28928999146304668</v>
      </c>
      <c r="U37" s="15">
        <f>中r将兵属性验证!$AN39</f>
        <v>0.3166449759786073</v>
      </c>
      <c r="V37" s="15">
        <f>大r将兵属性验证!$AN39</f>
        <v>0.34961133645100279</v>
      </c>
      <c r="W37" s="15">
        <f>超r将兵属性验证!$AN39</f>
        <v>0.37130925504299001</v>
      </c>
      <c r="X37" s="15">
        <f>非r将兵属性验证!$AM39</f>
        <v>3850.8297311415272</v>
      </c>
      <c r="Y37" s="15">
        <f>小r将兵属性验证!$AM39</f>
        <v>3899.0868763053822</v>
      </c>
      <c r="Z37" s="15">
        <f>中r将兵属性验证!$AM39</f>
        <v>3957.3520379044335</v>
      </c>
      <c r="AA37" s="15">
        <f>大r将兵属性验证!$AM39</f>
        <v>4020.925900972692</v>
      </c>
      <c r="AB37" s="15">
        <f>超r将兵属性验证!$AM39</f>
        <v>4090.4062586103628</v>
      </c>
      <c r="AF37" s="15">
        <v>33</v>
      </c>
      <c r="AG37" s="1">
        <f t="shared" si="1"/>
        <v>458570320.02249181</v>
      </c>
      <c r="AH37" s="1">
        <f t="shared" si="2"/>
        <v>517729544.36067653</v>
      </c>
      <c r="AI37" s="1">
        <f t="shared" si="3"/>
        <v>629505303.11748636</v>
      </c>
      <c r="AJ37" s="1">
        <f t="shared" si="4"/>
        <v>811803065.4955405</v>
      </c>
      <c r="AK37" s="1">
        <f t="shared" si="5"/>
        <v>955511104.57158697</v>
      </c>
    </row>
    <row r="38" spans="3:37" x14ac:dyDescent="0.15">
      <c r="C38" s="15">
        <v>34</v>
      </c>
      <c r="D38" s="14">
        <f>非r将兵属性验证!$U40/((1+非r将兵属性验证!$T40)^2)</f>
        <v>74587422.505420431</v>
      </c>
      <c r="E38" s="15">
        <f>小r将兵属性验证!$U40/((1+小r将兵属性验证!$T40)^2)</f>
        <v>77770119.003039017</v>
      </c>
      <c r="F38" s="15">
        <f>中r将兵属性验证!$U40/((1+中r将兵属性验证!$T40)^2)</f>
        <v>84036542.152580604</v>
      </c>
      <c r="G38" s="15">
        <f>大r将兵属性验证!$U40/((1+大r将兵属性验证!$T40)^2)</f>
        <v>98442532.378240168</v>
      </c>
      <c r="H38" s="15">
        <f>超r将兵属性验证!$U40/((1+超r将兵属性验证!$T40)^2)</f>
        <v>109213034.97628842</v>
      </c>
      <c r="I38" s="14">
        <f>非r将兵属性验证!$AO40/((1+非r将兵属性验证!$AN40)^2)</f>
        <v>67795638.538417265</v>
      </c>
      <c r="J38" s="15">
        <f>小r将兵属性验证!$AO40/((1+小r将兵属性验证!$AN40)^2)</f>
        <v>71228047.16487129</v>
      </c>
      <c r="K38" s="15">
        <f>中r将兵属性验证!$AO40/((1+中r将兵属性验证!$AN40)^2)</f>
        <v>81492552.535574868</v>
      </c>
      <c r="L38" s="15">
        <f>大r将兵属性验证!$AO40/((1+大r将兵属性验证!$AN40)^2)</f>
        <v>92998120.310037553</v>
      </c>
      <c r="M38" s="15">
        <f>超r将兵属性验证!$AO40/((1+超r将兵属性验证!$AN40)^2)</f>
        <v>102083248.1441603</v>
      </c>
      <c r="N38" s="14">
        <f>非r将兵属性验证!$T40</f>
        <v>0.62138483213239692</v>
      </c>
      <c r="O38" s="15">
        <f>小r将兵属性验证!$T40</f>
        <v>0.72333988115448455</v>
      </c>
      <c r="P38" s="15">
        <f>中r将兵属性验证!$T40</f>
        <v>0.85783861856251953</v>
      </c>
      <c r="Q38" s="15">
        <f>大r将兵属性验证!$T40</f>
        <v>0.99929862984551965</v>
      </c>
      <c r="R38" s="15">
        <f>超r将兵属性验证!$T40</f>
        <v>1.0735945518815542</v>
      </c>
      <c r="S38" s="14">
        <f>非r将兵属性验证!$AN40</f>
        <v>0.27449320558943746</v>
      </c>
      <c r="T38" s="15">
        <f>小r将兵属性验证!$AN40</f>
        <v>0.29854552663327338</v>
      </c>
      <c r="U38" s="15">
        <f>中r将兵属性验证!$AN40</f>
        <v>0.32952877770514977</v>
      </c>
      <c r="V38" s="15">
        <f>大r将兵属性验证!$AN40</f>
        <v>0.36242299164132652</v>
      </c>
      <c r="W38" s="15">
        <f>超r将兵属性验证!$AN40</f>
        <v>0.38246927876323727</v>
      </c>
      <c r="X38" s="15">
        <f>非r将兵属性验证!$AM40</f>
        <v>3913.962430455269</v>
      </c>
      <c r="Y38" s="15">
        <f>小r将兵属性验证!$AM40</f>
        <v>3966.2932129146884</v>
      </c>
      <c r="Z38" s="15">
        <f>中r将兵属性验证!$AM40</f>
        <v>4022.5526780322962</v>
      </c>
      <c r="AA38" s="15">
        <f>大r将兵属性验证!$AM40</f>
        <v>4088.6582215718527</v>
      </c>
      <c r="AB38" s="15">
        <f>超r将兵属性验证!$AM40</f>
        <v>4158.7144728338253</v>
      </c>
      <c r="AF38" s="15">
        <v>34</v>
      </c>
      <c r="AG38" s="1">
        <f t="shared" si="1"/>
        <v>514017531.68117023</v>
      </c>
      <c r="AH38" s="1">
        <f t="shared" si="2"/>
        <v>586621307.11623406</v>
      </c>
      <c r="AI38" s="1">
        <f t="shared" si="3"/>
        <v>723184735.15320265</v>
      </c>
      <c r="AJ38" s="1">
        <f t="shared" si="4"/>
        <v>934697912.0516777</v>
      </c>
      <c r="AK38" s="1">
        <f t="shared" si="5"/>
        <v>1092761372.8120778</v>
      </c>
    </row>
    <row r="39" spans="3:37" x14ac:dyDescent="0.15">
      <c r="C39" s="15">
        <v>35</v>
      </c>
      <c r="D39" s="14">
        <f>非r将兵属性验证!$U41/((1+非r将兵属性验证!$T41)^2)</f>
        <v>82482379.622461319</v>
      </c>
      <c r="E39" s="15">
        <f>小r将兵属性验证!$U41/((1+小r将兵属性验证!$T41)^2)</f>
        <v>86169777.764492989</v>
      </c>
      <c r="F39" s="15">
        <f>中r将兵属性验证!$U41/((1+中r将兵属性验证!$T41)^2)</f>
        <v>93244359.036818773</v>
      </c>
      <c r="G39" s="15">
        <f>大r将兵属性验证!$U41/((1+大r将兵属性验证!$T41)^2)</f>
        <v>109825501.28659707</v>
      </c>
      <c r="H39" s="15">
        <f>超r将兵属性验证!$U41/((1+超r将兵属性验证!$T41)^2)</f>
        <v>121799406.47752649</v>
      </c>
      <c r="I39" s="14">
        <f>非r将兵属性验证!$AO41/((1+非r将兵属性验证!$AN41)^2)</f>
        <v>73676396.825225383</v>
      </c>
      <c r="J39" s="15">
        <f>小r将兵属性验证!$AO41/((1+小r将兵属性验证!$AN41)^2)</f>
        <v>77386356.665035546</v>
      </c>
      <c r="K39" s="15">
        <f>中r将兵属性验证!$AO41/((1+中r将兵属性验证!$AN41)^2)</f>
        <v>88751069.512688622</v>
      </c>
      <c r="L39" s="15">
        <f>大r将兵属性验证!$AO41/((1+大r将兵属性验证!$AN41)^2)</f>
        <v>101288318.42976917</v>
      </c>
      <c r="M39" s="15">
        <f>超r将兵属性验证!$AO41/((1+超r将兵属性验证!$AN41)^2)</f>
        <v>110951575.47327496</v>
      </c>
      <c r="N39" s="14">
        <f>非r将兵属性验证!$T41</f>
        <v>0.65502784340884002</v>
      </c>
      <c r="O39" s="15">
        <f>小r将兵属性验证!$T41</f>
        <v>0.76017718558009195</v>
      </c>
      <c r="P39" s="15">
        <f>中r将兵属性验证!$T41</f>
        <v>0.88478379751497183</v>
      </c>
      <c r="Q39" s="15">
        <f>大r将兵属性验证!$T41</f>
        <v>1.0228586264182444</v>
      </c>
      <c r="R39" s="15">
        <f>超r将兵属性验证!$T41</f>
        <v>1.0993400605477111</v>
      </c>
      <c r="S39" s="14">
        <f>非r将兵属性验证!$AN41</f>
        <v>0.28308152297253453</v>
      </c>
      <c r="T39" s="15">
        <f>小r将兵属性验证!$AN41</f>
        <v>0.30753500381524779</v>
      </c>
      <c r="U39" s="15">
        <f>中r将兵属性验证!$AN41</f>
        <v>0.33627518496176595</v>
      </c>
      <c r="V39" s="15">
        <f>大r将兵属性验证!$AN41</f>
        <v>0.36818437075186605</v>
      </c>
      <c r="W39" s="15">
        <f>超r将兵属性验证!$AN41</f>
        <v>0.38855329632509544</v>
      </c>
      <c r="X39" s="15">
        <f>非r将兵属性验证!$AM41</f>
        <v>3980.1909129472951</v>
      </c>
      <c r="Y39" s="15">
        <f>小r将兵属性验证!$AM41</f>
        <v>4030.5941741358338</v>
      </c>
      <c r="Z39" s="15">
        <f>中r将兵属性验证!$AM41</f>
        <v>4091.0872039771339</v>
      </c>
      <c r="AA39" s="15">
        <f>大r将兵属性验证!$AM41</f>
        <v>4154.191079838205</v>
      </c>
      <c r="AB39" s="15">
        <f>超r将兵属性验证!$AM41</f>
        <v>4223.6246235371837</v>
      </c>
      <c r="AF39" s="15">
        <v>35</v>
      </c>
      <c r="AG39" s="1">
        <f t="shared" si="1"/>
        <v>581331880.27849197</v>
      </c>
      <c r="AH39" s="1">
        <f t="shared" si="2"/>
        <v>665064067.78296506</v>
      </c>
      <c r="AI39" s="1">
        <f t="shared" si="3"/>
        <v>813737917.73898804</v>
      </c>
      <c r="AJ39" s="1">
        <f t="shared" si="4"/>
        <v>1051821633.7899351</v>
      </c>
      <c r="AK39" s="1">
        <f t="shared" si="5"/>
        <v>1229957637.8225248</v>
      </c>
    </row>
    <row r="40" spans="3:37" x14ac:dyDescent="0.15">
      <c r="C40" s="15">
        <v>36</v>
      </c>
      <c r="D40" s="14">
        <f>非r将兵属性验证!$U42/((1+非r将兵属性验证!$T42)^2)</f>
        <v>91038379.164143294</v>
      </c>
      <c r="E40" s="15">
        <f>小r将兵属性验证!$U42/((1+小r将兵属性验证!$T42)^2)</f>
        <v>95215946.16170156</v>
      </c>
      <c r="F40" s="15">
        <f>中r将兵属性验证!$U42/((1+中r将兵属性验证!$T42)^2)</f>
        <v>103112203.21334484</v>
      </c>
      <c r="G40" s="15">
        <f>大r将兵属性验证!$U42/((1+大r将兵属性验证!$T42)^2)</f>
        <v>122050948.4982083</v>
      </c>
      <c r="H40" s="15">
        <f>超r将兵属性验证!$U42/((1+超r将兵属性验证!$T42)^2)</f>
        <v>135268899.53123561</v>
      </c>
      <c r="I40" s="14">
        <f>非r将兵属性验证!$AO42/((1+非r将兵属性验证!$AN42)^2)</f>
        <v>79928540.927416593</v>
      </c>
      <c r="J40" s="15">
        <f>小r将兵属性验证!$AO42/((1+小r将兵属性验证!$AN42)^2)</f>
        <v>84126350.877670735</v>
      </c>
      <c r="K40" s="15">
        <f>中r将兵属性验证!$AO42/((1+中r将兵属性验证!$AN42)^2)</f>
        <v>96291043.904523894</v>
      </c>
      <c r="L40" s="15">
        <f>大r将兵属性验证!$AO42/((1+大r将兵属性验证!$AN42)^2)</f>
        <v>110188797.28535417</v>
      </c>
      <c r="M40" s="15">
        <f>超r将兵属性验证!$AO42/((1+超r将兵属性验证!$AN42)^2)</f>
        <v>120296354.21108596</v>
      </c>
      <c r="N40" s="14">
        <f>非r将兵属性验证!$T42</f>
        <v>0.70530267677861125</v>
      </c>
      <c r="O40" s="15">
        <f>小r将兵属性验证!$T42</f>
        <v>0.79937417082241458</v>
      </c>
      <c r="P40" s="15">
        <f>中r将兵属性验证!$T42</f>
        <v>0.90697102936333351</v>
      </c>
      <c r="Q40" s="15">
        <f>大r将兵属性验证!$T42</f>
        <v>1.0478919427464206</v>
      </c>
      <c r="R40" s="15">
        <f>超r将兵属性验证!$T42</f>
        <v>1.1266715617799967</v>
      </c>
      <c r="S40" s="14">
        <f>非r将兵属性验证!$AN42</f>
        <v>0.29360139980038924</v>
      </c>
      <c r="T40" s="15">
        <f>小r将兵属性验证!$AN42</f>
        <v>0.31553550796198521</v>
      </c>
      <c r="U40" s="15">
        <f>中r将兵属性验证!$AN42</f>
        <v>0.34054500634313406</v>
      </c>
      <c r="V40" s="15">
        <f>大r将兵属性验证!$AN42</f>
        <v>0.37247243010695386</v>
      </c>
      <c r="W40" s="15">
        <f>超r将兵属性验证!$AN42</f>
        <v>0.39305132132082515</v>
      </c>
      <c r="X40" s="15">
        <f>非r将兵属性验证!$AM42</f>
        <v>4043.8224722802161</v>
      </c>
      <c r="Y40" s="15">
        <f>小r将兵属性验证!$AM42</f>
        <v>4097.4135482075872</v>
      </c>
      <c r="Z40" s="15">
        <f>中r将兵属性验证!$AM42</f>
        <v>4154.2715250695746</v>
      </c>
      <c r="AA40" s="15">
        <f>大r将兵属性验证!$AM42</f>
        <v>4219.9593475759102</v>
      </c>
      <c r="AB40" s="15">
        <f>超r将兵属性验证!$AM42</f>
        <v>4286.631625084754</v>
      </c>
      <c r="AF40" s="15">
        <v>36</v>
      </c>
      <c r="AG40" s="1">
        <f t="shared" si="1"/>
        <v>664619216.82824087</v>
      </c>
      <c r="AH40" s="1">
        <f t="shared" si="2"/>
        <v>753489575.21342158</v>
      </c>
      <c r="AI40" s="1">
        <f t="shared" si="3"/>
        <v>908249498.19717526</v>
      </c>
      <c r="AJ40" s="1">
        <f t="shared" si="4"/>
        <v>1180387089.5550075</v>
      </c>
      <c r="AK40" s="1">
        <f t="shared" si="5"/>
        <v>1379681933.7405086</v>
      </c>
    </row>
    <row r="41" spans="3:37" x14ac:dyDescent="0.15">
      <c r="C41" s="15">
        <v>37</v>
      </c>
      <c r="D41" s="14">
        <f>非r将兵属性验证!$U43/((1+非r将兵属性验证!$T43)^2)</f>
        <v>100111085.79149474</v>
      </c>
      <c r="E41" s="15">
        <f>小r将兵属性验证!$U43/((1+小r将兵属性验证!$T43)^2)</f>
        <v>104855037.33680375</v>
      </c>
      <c r="F41" s="15">
        <f>中r将兵属性验证!$U43/((1+中r将兵属性验证!$T43)^2)</f>
        <v>113625830.53469497</v>
      </c>
      <c r="G41" s="15">
        <f>大r将兵属性验证!$U43/((1+大r将兵属性验证!$T43)^2)</f>
        <v>135113999.48656967</v>
      </c>
      <c r="H41" s="15">
        <f>超r将兵属性验证!$U43/((1+超r将兵属性验证!$T43)^2)</f>
        <v>149682776.49265414</v>
      </c>
      <c r="I41" s="14">
        <f>非r将兵属性验证!$AO43/((1+非r将兵属性验证!$AN43)^2)</f>
        <v>86646049.144306749</v>
      </c>
      <c r="J41" s="15">
        <f>小r将兵属性验证!$AO43/((1+小r将兵属性验证!$AN43)^2)</f>
        <v>91205219.93868798</v>
      </c>
      <c r="K41" s="15">
        <f>中r将兵属性验证!$AO43/((1+中r将兵属性验证!$AN43)^2)</f>
        <v>104493439.61080094</v>
      </c>
      <c r="L41" s="15">
        <f>大r将兵属性验证!$AO43/((1+大r将兵属性验证!$AN43)^2)</f>
        <v>119445914.37439957</v>
      </c>
      <c r="M41" s="15">
        <f>超r将兵属性验证!$AO43/((1+超r将兵属性验证!$AN43)^2)</f>
        <v>130436439.73216321</v>
      </c>
      <c r="N41" s="14">
        <f>非r将兵属性验证!$T43</f>
        <v>0.75557751014838259</v>
      </c>
      <c r="O41" s="15">
        <f>小r将兵属性验证!$T43</f>
        <v>0.83845085855759205</v>
      </c>
      <c r="P41" s="15">
        <f>中r将兵属性验证!$T43</f>
        <v>0.92887101742554146</v>
      </c>
      <c r="Q41" s="15">
        <f>大r将兵属性验证!$T43</f>
        <v>1.0725893173824792</v>
      </c>
      <c r="R41" s="15">
        <f>超r将兵属性验证!$T43</f>
        <v>1.1536446809503274</v>
      </c>
      <c r="S41" s="14">
        <f>非r将兵属性验证!$AN43</f>
        <v>0.30412127662824395</v>
      </c>
      <c r="T41" s="15">
        <f>小r将兵属性验证!$AN43</f>
        <v>0.32365630961586778</v>
      </c>
      <c r="U41" s="15">
        <f>中r将兵属性验证!$AN43</f>
        <v>0.34510207151065586</v>
      </c>
      <c r="V41" s="15">
        <f>大r将兵属性验证!$AN43</f>
        <v>0.37709643115415947</v>
      </c>
      <c r="W41" s="15">
        <f>超r将兵属性验证!$AN43</f>
        <v>0.39790772837850985</v>
      </c>
      <c r="X41" s="15">
        <f>非r将兵属性验证!$AM43</f>
        <v>4109.020743671972</v>
      </c>
      <c r="Y41" s="15">
        <f>小r将兵属性验证!$AM43</f>
        <v>4161.1453581089208</v>
      </c>
      <c r="Z41" s="15">
        <f>中r将兵属性验证!$AM43</f>
        <v>4220.4599594946012</v>
      </c>
      <c r="AA41" s="15">
        <f>大r将兵属性验证!$AM43</f>
        <v>4282.0408035249629</v>
      </c>
      <c r="AB41" s="15">
        <f>超r将兵属性验证!$AM43</f>
        <v>4352.0389775920594</v>
      </c>
      <c r="AF41" s="15">
        <v>37</v>
      </c>
      <c r="AG41" s="1">
        <f t="shared" si="1"/>
        <v>757465680.56535745</v>
      </c>
      <c r="AH41" s="1">
        <f t="shared" si="2"/>
        <v>850745070.61828589</v>
      </c>
      <c r="AI41" s="1">
        <f t="shared" si="3"/>
        <v>1011622369.0364876</v>
      </c>
      <c r="AJ41" s="1">
        <f t="shared" si="4"/>
        <v>1319692732.5510101</v>
      </c>
      <c r="AK41" s="1">
        <f t="shared" si="5"/>
        <v>1544060608.045182</v>
      </c>
    </row>
    <row r="42" spans="3:37" x14ac:dyDescent="0.15">
      <c r="C42" s="15">
        <v>38</v>
      </c>
      <c r="D42" s="14">
        <f>非r将兵属性验证!$U44/((1+非r将兵属性验证!$T44)^2)</f>
        <v>109721836.60496673</v>
      </c>
      <c r="E42" s="15">
        <f>小r将兵属性验证!$U44/((1+小r将兵属性验证!$T44)^2)</f>
        <v>115087628.00089157</v>
      </c>
      <c r="F42" s="15">
        <f>中r将兵属性验证!$U44/((1+中r将兵属性验证!$T44)^2)</f>
        <v>124863214.46082641</v>
      </c>
      <c r="G42" s="15">
        <f>大r将兵属性验证!$U44/((1+大r将兵属性验证!$T44)^2)</f>
        <v>149086812.42588553</v>
      </c>
      <c r="H42" s="15">
        <f>超r将兵属性验证!$U44/((1+超r将兵属性验证!$T44)^2)</f>
        <v>165090840.41834265</v>
      </c>
      <c r="I42" s="14">
        <f>非r将兵属性验证!$AO44/((1+非r将兵属性验证!$AN44)^2)</f>
        <v>93763178.184830979</v>
      </c>
      <c r="J42" s="15">
        <f>小r将兵属性验证!$AO44/((1+小r将兵属性验证!$AN44)^2)</f>
        <v>98797481.909662277</v>
      </c>
      <c r="K42" s="15">
        <f>中r将兵属性验证!$AO44/((1+中r将兵属性验证!$AN44)^2)</f>
        <v>113071355.65521227</v>
      </c>
      <c r="L42" s="15">
        <f>大r将兵属性验证!$AO44/((1+大r将兵属性验证!$AN44)^2)</f>
        <v>129543807.069169</v>
      </c>
      <c r="M42" s="15">
        <f>超r将兵属性验证!$AO44/((1+超r将兵属性验证!$AN44)^2)</f>
        <v>141177505.90999535</v>
      </c>
      <c r="N42" s="14">
        <f>非r将兵属性验证!$T44</f>
        <v>0.80585234351815382</v>
      </c>
      <c r="O42" s="15">
        <f>小r将兵属性验证!$T44</f>
        <v>0.87742883098847313</v>
      </c>
      <c r="P42" s="15">
        <f>中r将兵属性验证!$T44</f>
        <v>0.95053529521884728</v>
      </c>
      <c r="Q42" s="15">
        <f>大r将兵属性验证!$T44</f>
        <v>1.0970110205840231</v>
      </c>
      <c r="R42" s="15">
        <f>超r将兵属性验证!$T44</f>
        <v>1.1803237142734955</v>
      </c>
      <c r="S42" s="14">
        <f>非r将兵属性验证!$AN44</f>
        <v>0.31464115345609867</v>
      </c>
      <c r="T42" s="15">
        <f>小r将兵属性验证!$AN44</f>
        <v>0.33187582657404679</v>
      </c>
      <c r="U42" s="15">
        <f>中r将兵属性验证!$AN44</f>
        <v>0.34989484694707956</v>
      </c>
      <c r="V42" s="15">
        <f>大r将兵属性验证!$AN44</f>
        <v>0.38199610363587977</v>
      </c>
      <c r="W42" s="15">
        <f>超r将兵属性验证!$AN44</f>
        <v>0.40305822128335655</v>
      </c>
      <c r="X42" s="15">
        <f>非r将兵属性验证!$AM44</f>
        <v>4173.3890826430224</v>
      </c>
      <c r="Y42" s="15">
        <f>小r将兵属性验证!$AM44</f>
        <v>4225.8552007948474</v>
      </c>
      <c r="Z42" s="15">
        <f>中r将兵属性验证!$AM44</f>
        <v>4282.8232260907926</v>
      </c>
      <c r="AA42" s="15">
        <f>大r将兵属性验证!$AM44</f>
        <v>4347.2253230365786</v>
      </c>
      <c r="AB42" s="15">
        <f>超r将兵属性验证!$AM44</f>
        <v>4415.5588848776533</v>
      </c>
      <c r="AF42" s="15">
        <v>38</v>
      </c>
      <c r="AG42" s="1">
        <f t="shared" si="1"/>
        <v>860402561.54088855</v>
      </c>
      <c r="AH42" s="1">
        <f t="shared" si="2"/>
        <v>957986542.09368312</v>
      </c>
      <c r="AI42" s="1">
        <f t="shared" si="3"/>
        <v>1123541594.8975487</v>
      </c>
      <c r="AJ42" s="1">
        <f t="shared" si="4"/>
        <v>1472594426.6235423</v>
      </c>
      <c r="AK42" s="1">
        <f t="shared" si="5"/>
        <v>1723203154.5390072</v>
      </c>
    </row>
    <row r="43" spans="3:37" x14ac:dyDescent="0.15">
      <c r="C43" s="15">
        <v>39</v>
      </c>
      <c r="D43" s="14">
        <f>非r将兵属性验证!$U45/((1+非r将兵属性验证!$T45)^2)</f>
        <v>119928040.58112082</v>
      </c>
      <c r="E43" s="15">
        <f>小r将兵属性验证!$U45/((1+小r将兵属性验证!$T45)^2)</f>
        <v>125915303.8316291</v>
      </c>
      <c r="F43" s="15">
        <f>中r将兵属性验证!$U45/((1+中r将兵属性验证!$T45)^2)</f>
        <v>136835965.09530067</v>
      </c>
      <c r="G43" s="15">
        <f>大r将兵属性验证!$U45/((1+大r将兵属性验证!$T45)^2)</f>
        <v>164006068.11902404</v>
      </c>
      <c r="H43" s="15">
        <f>超r将兵属性验证!$U45/((1+超r将兵属性验证!$T45)^2)</f>
        <v>181694724.29385975</v>
      </c>
      <c r="I43" s="14">
        <f>非r将兵属性验证!$AO45/((1+非r将兵属性验证!$AN45)^2)</f>
        <v>101365708.91769511</v>
      </c>
      <c r="J43" s="15">
        <f>小r将兵属性验证!$AO45/((1+小r将兵属性验证!$AN45)^2)</f>
        <v>106833503.34330595</v>
      </c>
      <c r="K43" s="15">
        <f>中r将兵属性验证!$AO45/((1+中r将兵属性验证!$AN45)^2)</f>
        <v>122323481.84550406</v>
      </c>
      <c r="L43" s="15">
        <f>大r将兵属性验证!$AO45/((1+大r将兵属性验证!$AN45)^2)</f>
        <v>140189509.89563373</v>
      </c>
      <c r="M43" s="15">
        <f>超r将兵属性验证!$AO45/((1+超r将兵属性验证!$AN45)^2)</f>
        <v>152847860.14789778</v>
      </c>
      <c r="N43" s="14">
        <f>非r将兵属性验证!$T45</f>
        <v>0.85612717688792506</v>
      </c>
      <c r="O43" s="15">
        <f>小r将兵属性验证!$T45</f>
        <v>0.91632479897399555</v>
      </c>
      <c r="P43" s="15">
        <f>中r将兵属性验证!$T45</f>
        <v>0.97200376457085458</v>
      </c>
      <c r="Q43" s="15">
        <f>大r将兵属性验证!$T45</f>
        <v>1.1212037189392596</v>
      </c>
      <c r="R43" s="15">
        <f>超r将兵属性验证!$T45</f>
        <v>1.2064376700977342</v>
      </c>
      <c r="S43" s="14">
        <f>非r将兵属性验证!$AN45</f>
        <v>0.32516103028395338</v>
      </c>
      <c r="T43" s="15">
        <f>小r将兵属性验证!$AN45</f>
        <v>0.34017734797758437</v>
      </c>
      <c r="U43" s="15">
        <f>中r将兵属性验证!$AN45</f>
        <v>0.35488343082480217</v>
      </c>
      <c r="V43" s="15">
        <f>大r将兵属性验证!$AN45</f>
        <v>0.38712478096390746</v>
      </c>
      <c r="W43" s="15">
        <f>超r将兵属性验证!$AN45</f>
        <v>0.40839472319065084</v>
      </c>
      <c r="X43" s="15">
        <f>非r将兵属性验证!$AM45</f>
        <v>4237.6063828071456</v>
      </c>
      <c r="Y43" s="15">
        <f>小r将兵属性验证!$AM45</f>
        <v>4289.7083305655342</v>
      </c>
      <c r="Z43" s="15">
        <f>中r将兵属性验证!$AM45</f>
        <v>4346.6006813599324</v>
      </c>
      <c r="AA43" s="15">
        <f>大r将兵属性验证!$AM45</f>
        <v>4409.6883495694838</v>
      </c>
      <c r="AB43" s="15">
        <f>超r将兵属性验证!$AM45</f>
        <v>4481.6418470149474</v>
      </c>
      <c r="AF43" s="15">
        <v>39</v>
      </c>
      <c r="AG43" s="1">
        <f t="shared" si="1"/>
        <v>974708670.98411059</v>
      </c>
      <c r="AH43" s="1">
        <f t="shared" si="2"/>
        <v>1075529368.7207668</v>
      </c>
      <c r="AI43" s="1">
        <f t="shared" si="3"/>
        <v>1245532484.8592107</v>
      </c>
      <c r="AJ43" s="1">
        <f t="shared" si="4"/>
        <v>1638645173.1675432</v>
      </c>
      <c r="AK43" s="1">
        <f t="shared" si="5"/>
        <v>1920114202.9928617</v>
      </c>
    </row>
    <row r="44" spans="3:37" x14ac:dyDescent="0.15">
      <c r="C44" s="15">
        <v>40</v>
      </c>
      <c r="D44" s="14">
        <f>非r将兵属性验证!$U46/((1+非r将兵属性验证!$T46)^2)</f>
        <v>130756432.61077519</v>
      </c>
      <c r="E44" s="15">
        <f>小r将兵属性验证!$U46/((1+小r将兵属性验证!$T46)^2)</f>
        <v>137550599.54806218</v>
      </c>
      <c r="F44" s="15">
        <f>中r将兵属性验证!$U46/((1+中r将兵属性验证!$T46)^2)</f>
        <v>149793232.79673487</v>
      </c>
      <c r="G44" s="15">
        <f>大r将兵属性验证!$U46/((1+大r将兵属性验证!$T46)^2)</f>
        <v>180183497.48540634</v>
      </c>
      <c r="H44" s="15">
        <f>超r将兵属性验证!$U46/((1+超r将兵属性验证!$T46)^2)</f>
        <v>200327326.61682302</v>
      </c>
      <c r="I44" s="14">
        <f>非r将兵属性验证!$AO46/((1+非r将兵属性验证!$AN46)^2)</f>
        <v>109531368.23582977</v>
      </c>
      <c r="J44" s="15">
        <f>小r将兵属性验证!$AO46/((1+小r将兵属性验证!$AN46)^2)</f>
        <v>115409478.39868803</v>
      </c>
      <c r="K44" s="15">
        <f>中r将兵属性验证!$AO46/((1+中r将兵属性验证!$AN46)^2)</f>
        <v>132344819.29457128</v>
      </c>
      <c r="L44" s="15">
        <f>大r将兵属性验证!$AO46/((1+大r将兵属性验证!$AN46)^2)</f>
        <v>151732445.8814559</v>
      </c>
      <c r="M44" s="15">
        <f>超r将兵属性验证!$AO46/((1+超r将兵属性验证!$AN46)^2)</f>
        <v>165355314.97427815</v>
      </c>
      <c r="N44" s="14">
        <f>非r将兵属性验证!$T46</f>
        <v>0.90640201025769629</v>
      </c>
      <c r="O44" s="15">
        <f>小r将兵属性验证!$T46</f>
        <v>0.9451570052385001</v>
      </c>
      <c r="P44" s="15">
        <f>中r将兵属性验证!$T46</f>
        <v>0.98998605515896154</v>
      </c>
      <c r="Q44" s="15">
        <f>大r将兵属性验证!$T46</f>
        <v>1.1465692018774283</v>
      </c>
      <c r="R44" s="15">
        <f>超r将兵属性验证!$T46</f>
        <v>1.230537806529314</v>
      </c>
      <c r="S44" s="14">
        <f>非r将兵属性验证!$AN46</f>
        <v>0.33568090711180804</v>
      </c>
      <c r="T44" s="15">
        <f>小r将兵属性验证!$AN46</f>
        <v>0.34675701997649222</v>
      </c>
      <c r="U44" s="15">
        <f>中r将兵属性验证!$AN46</f>
        <v>0.35944131323741912</v>
      </c>
      <c r="V44" s="15">
        <f>大r将兵属性验证!$AN46</f>
        <v>0.39269034098696293</v>
      </c>
      <c r="W44" s="15">
        <f>超r将兵属性验证!$AN46</f>
        <v>0.41361397846869552</v>
      </c>
      <c r="X44" s="15">
        <f>非r将兵属性验证!$AM46</f>
        <v>4302.7796402772656</v>
      </c>
      <c r="Y44" s="15">
        <f>小r将兵属性验证!$AM46</f>
        <v>4352.671021168183</v>
      </c>
      <c r="Z44" s="15">
        <f>中r将兵属性验证!$AM46</f>
        <v>4411.073205722515</v>
      </c>
      <c r="AA44" s="15">
        <f>大r将兵属性验证!$AM46</f>
        <v>4476.3833570485103</v>
      </c>
      <c r="AB44" s="15">
        <f>超r将兵属性验证!$AM46</f>
        <v>4546.8390277483559</v>
      </c>
      <c r="AF44" s="15">
        <v>40</v>
      </c>
      <c r="AG44" s="1">
        <f t="shared" si="1"/>
        <v>1101581859.2905219</v>
      </c>
      <c r="AH44" s="1">
        <f t="shared" si="2"/>
        <v>1196544376.5064692</v>
      </c>
      <c r="AI44" s="1">
        <f t="shared" si="3"/>
        <v>1376444593.8159223</v>
      </c>
      <c r="AJ44" s="1">
        <f t="shared" si="4"/>
        <v>1823595129.3783858</v>
      </c>
      <c r="AK44" s="1">
        <f t="shared" si="5"/>
        <v>2138704685.3391955</v>
      </c>
    </row>
    <row r="45" spans="3:37" x14ac:dyDescent="0.15">
      <c r="C45" s="15">
        <v>41</v>
      </c>
      <c r="D45" s="14">
        <f>非r将兵属性验证!$U47/((1+非r将兵属性验证!$T47)^2)</f>
        <v>139854017.39073938</v>
      </c>
      <c r="E45" s="15">
        <f>小r将兵属性验证!$U47/((1+小r将兵属性验证!$T47)^2)</f>
        <v>147145639.88254046</v>
      </c>
      <c r="F45" s="15">
        <f>中r将兵属性验证!$U47/((1+中r将兵属性验证!$T47)^2)</f>
        <v>160685649.73920953</v>
      </c>
      <c r="G45" s="15">
        <f>大r将兵属性验证!$U47/((1+大r将兵属性验证!$T47)^2)</f>
        <v>193769607.46670246</v>
      </c>
      <c r="H45" s="15">
        <f>超r将兵属性验证!$U47/((1+超r将兵属性验证!$T47)^2)</f>
        <v>216213803.56602585</v>
      </c>
      <c r="I45" s="14">
        <f>非r将兵属性验证!$AO47/((1+非r将兵属性验证!$AN47)^2)</f>
        <v>117894973.31044003</v>
      </c>
      <c r="J45" s="15">
        <f>小r将兵属性验证!$AO47/((1+小r将兵属性验证!$AN47)^2)</f>
        <v>124278956.14253919</v>
      </c>
      <c r="K45" s="15">
        <f>中r将兵属性验证!$AO47/((1+中r将兵属性验证!$AN47)^2)</f>
        <v>142623505.00141034</v>
      </c>
      <c r="L45" s="15">
        <f>大r将兵属性验证!$AO47/((1+大r将兵属性验证!$AN47)^2)</f>
        <v>163315809.19080281</v>
      </c>
      <c r="M45" s="15">
        <f>超r将兵属性验证!$AO47/((1+超r将兵属性验证!$AN47)^2)</f>
        <v>178775296.86271942</v>
      </c>
      <c r="N45" s="14">
        <f>非r将兵属性验证!$T47</f>
        <v>0.91594198990092268</v>
      </c>
      <c r="O45" s="15">
        <f>小r将兵属性验证!$T47</f>
        <v>0.9504118790034648</v>
      </c>
      <c r="P45" s="15">
        <f>中r将兵属性验证!$T47</f>
        <v>0.99796702322041542</v>
      </c>
      <c r="Q45" s="15">
        <f>大r将兵属性验证!$T47</f>
        <v>1.1671580255504947</v>
      </c>
      <c r="R45" s="15">
        <f>超r将兵属性验证!$T47</f>
        <v>1.2492772985880789</v>
      </c>
      <c r="S45" s="14">
        <f>非r将兵属性验证!$AN47</f>
        <v>0.34346429393396394</v>
      </c>
      <c r="T45" s="15">
        <f>小r将兵属性验证!$AN47</f>
        <v>0.35250985766504439</v>
      </c>
      <c r="U45" s="15">
        <f>中r将兵属性验证!$AN47</f>
        <v>0.36579985513602054</v>
      </c>
      <c r="V45" s="15">
        <f>大r将兵属性验证!$AN47</f>
        <v>0.40156173890687125</v>
      </c>
      <c r="W45" s="15">
        <f>超r将兵属性验证!$AN47</f>
        <v>0.42234351560265587</v>
      </c>
      <c r="X45" s="15">
        <f>非r将兵属性验证!$AM47</f>
        <v>4366.0612527540407</v>
      </c>
      <c r="Y45" s="15">
        <f>小r将兵属性验证!$AM47</f>
        <v>4418.5909727083454</v>
      </c>
      <c r="Z45" s="15">
        <f>中r将兵属性验证!$AM47</f>
        <v>4476.0585260415355</v>
      </c>
      <c r="AA45" s="15">
        <f>大r将兵属性验证!$AM47</f>
        <v>4541.4646355865862</v>
      </c>
      <c r="AB45" s="15">
        <f>超r将兵属性验证!$AM47</f>
        <v>4615.3470241147879</v>
      </c>
      <c r="AF45" s="15">
        <v>41</v>
      </c>
      <c r="AG45" s="1">
        <f t="shared" si="1"/>
        <v>1193590451.3784349</v>
      </c>
      <c r="AH45" s="1">
        <f t="shared" si="2"/>
        <v>1291591037.2480829</v>
      </c>
      <c r="AI45" s="1">
        <f t="shared" si="3"/>
        <v>1491705170.2238402</v>
      </c>
      <c r="AJ45" s="1">
        <f t="shared" si="4"/>
        <v>1995010029.1914561</v>
      </c>
      <c r="AK45" s="1">
        <f t="shared" si="5"/>
        <v>2345077265.2192407</v>
      </c>
    </row>
    <row r="46" spans="3:37" x14ac:dyDescent="0.15">
      <c r="C46" s="15">
        <v>42</v>
      </c>
      <c r="D46" s="14">
        <f>非r将兵属性验证!$U48/((1+非r将兵属性验证!$T48)^2)</f>
        <v>149421071.64871955</v>
      </c>
      <c r="E46" s="15">
        <f>小r将兵属性验证!$U48/((1+小r将兵属性验证!$T48)^2)</f>
        <v>157234634.46423137</v>
      </c>
      <c r="F46" s="15">
        <f>中r将兵属性验证!$U48/((1+中r将兵属性验证!$T48)^2)</f>
        <v>172073836.90277374</v>
      </c>
      <c r="G46" s="15">
        <f>大r将兵属性验证!$U48/((1+大r将兵属性验证!$T48)^2)</f>
        <v>208079756.84665942</v>
      </c>
      <c r="H46" s="15">
        <f>超r将兵属性验证!$U48/((1+超r将兵属性验证!$T48)^2)</f>
        <v>232844573.70738357</v>
      </c>
      <c r="I46" s="14">
        <f>非r将兵属性验证!$AO48/((1+非r将兵属性验证!$AN48)^2)</f>
        <v>126994255.99892023</v>
      </c>
      <c r="J46" s="15">
        <f>小r将兵属性验证!$AO48/((1+小r将兵属性验证!$AN48)^2)</f>
        <v>133701705.62360917</v>
      </c>
      <c r="K46" s="15">
        <f>中r将兵属性验证!$AO48/((1+中r将兵属性验证!$AN48)^2)</f>
        <v>153700590.40838957</v>
      </c>
      <c r="L46" s="15">
        <f>大r将兵属性验证!$AO48/((1+大r将兵属性验证!$AN48)^2)</f>
        <v>176188350.52369651</v>
      </c>
      <c r="M46" s="15">
        <f>超r将兵属性验证!$AO48/((1+超r将兵属性验证!$AN48)^2)</f>
        <v>192849629.69446483</v>
      </c>
      <c r="N46" s="14">
        <f>非r将兵属性验证!$T48</f>
        <v>0.92548196954414907</v>
      </c>
      <c r="O46" s="15">
        <f>小r将兵属性验证!$T48</f>
        <v>0.95592881729353008</v>
      </c>
      <c r="P46" s="15">
        <f>中r将兵属性验证!$T48</f>
        <v>1.0059584188463082</v>
      </c>
      <c r="Q46" s="15">
        <f>大r将兵属性验证!$T48</f>
        <v>1.1877104149237925</v>
      </c>
      <c r="R46" s="15">
        <f>超r将兵属性验证!$T48</f>
        <v>1.2679920425669327</v>
      </c>
      <c r="S46" s="14">
        <f>非r将兵属性验证!$AN48</f>
        <v>0.35124768075611984</v>
      </c>
      <c r="T46" s="15">
        <f>小r将兵属性验证!$AN48</f>
        <v>0.3585866650990609</v>
      </c>
      <c r="U46" s="15">
        <f>中r将兵属性验证!$AN48</f>
        <v>0.37215501423163838</v>
      </c>
      <c r="V46" s="15">
        <f>大r将兵属性验证!$AN48</f>
        <v>0.41044495646680135</v>
      </c>
      <c r="W46" s="15">
        <f>超r将兵属性验证!$AN48</f>
        <v>0.43115728367219119</v>
      </c>
      <c r="X46" s="15">
        <f>非r将兵属性验证!$AM48</f>
        <v>4432.088233338909</v>
      </c>
      <c r="Y46" s="15">
        <f>小r将兵属性验证!$AM48</f>
        <v>4483.4650375663032</v>
      </c>
      <c r="Z46" s="15">
        <f>中r将兵属性验证!$AM48</f>
        <v>4543.3393592464981</v>
      </c>
      <c r="AA46" s="15">
        <f>大r将兵属性验证!$AM48</f>
        <v>4608.9161632421728</v>
      </c>
      <c r="AB46" s="15">
        <f>超r将兵属性验证!$AM48</f>
        <v>4680.7063914299051</v>
      </c>
      <c r="AF46" s="15">
        <v>42</v>
      </c>
      <c r="AG46" s="1">
        <f t="shared" si="1"/>
        <v>1292710047.7866945</v>
      </c>
      <c r="AH46" s="1">
        <f t="shared" si="2"/>
        <v>1393183188.5704806</v>
      </c>
      <c r="AI46" s="1">
        <f t="shared" si="3"/>
        <v>1614837553.734889</v>
      </c>
      <c r="AJ46" s="1">
        <f t="shared" si="4"/>
        <v>2181921569.4944596</v>
      </c>
      <c r="AK46" s="1">
        <f t="shared" si="5"/>
        <v>2565416529.1900177</v>
      </c>
    </row>
    <row r="47" spans="3:37" x14ac:dyDescent="0.15">
      <c r="C47" s="15">
        <v>43</v>
      </c>
      <c r="D47" s="14">
        <f>非r将兵属性验证!$U49/((1+非r将兵属性验证!$T49)^2)</f>
        <v>159450442.09931499</v>
      </c>
      <c r="E47" s="15">
        <f>小r将兵属性验证!$U49/((1+小r将兵属性验证!$T49)^2)</f>
        <v>168088778.08256686</v>
      </c>
      <c r="F47" s="15">
        <f>中r将兵属性验证!$U49/((1+中r将兵属性验证!$T49)^2)</f>
        <v>184003754.12674826</v>
      </c>
      <c r="G47" s="15">
        <f>大r将兵属性验证!$U49/((1+大r将兵属性验证!$T49)^2)</f>
        <v>223135076.88966027</v>
      </c>
      <c r="H47" s="15">
        <f>超r将兵属性验证!$U49/((1+超r将兵属性验证!$T49)^2)</f>
        <v>250723249.14221615</v>
      </c>
      <c r="I47" s="14">
        <f>非r将兵属性验证!$AO49/((1+非r将兵属性验证!$AN49)^2)</f>
        <v>136483851.52025408</v>
      </c>
      <c r="J47" s="15">
        <f>小r将兵属性验证!$AO49/((1+小r将兵属性验证!$AN49)^2)</f>
        <v>144085745.02137774</v>
      </c>
      <c r="K47" s="15">
        <f>中r将兵属性验证!$AO49/((1+中r将兵属性验证!$AN49)^2)</f>
        <v>165341970.2176998</v>
      </c>
      <c r="L47" s="15">
        <f>大r将兵属性验证!$AO49/((1+大r将兵属性验证!$AN49)^2)</f>
        <v>189871285.39911723</v>
      </c>
      <c r="M47" s="15">
        <f>超r将兵属性验证!$AO49/((1+超r将兵属性验证!$AN49)^2)</f>
        <v>208108207.98407009</v>
      </c>
      <c r="N47" s="14">
        <f>非r将兵属性验证!$T49</f>
        <v>0.93502194918737536</v>
      </c>
      <c r="O47" s="15">
        <f>小r将兵属性验证!$T49</f>
        <v>0.96270136123793459</v>
      </c>
      <c r="P47" s="15">
        <f>中r将兵属性验证!$T49</f>
        <v>1.0139598581504661</v>
      </c>
      <c r="Q47" s="15">
        <f>大r将兵属性验证!$T49</f>
        <v>1.2082244134251621</v>
      </c>
      <c r="R47" s="15">
        <f>超r将兵属性验证!$T49</f>
        <v>1.2874084529893717</v>
      </c>
      <c r="S47" s="14">
        <f>非r将兵属性验证!$AN49</f>
        <v>0.35903106757827574</v>
      </c>
      <c r="T47" s="15">
        <f>小r将兵属性验证!$AN49</f>
        <v>0.36635158689499064</v>
      </c>
      <c r="U47" s="15">
        <f>中r将兵属性验证!$AN49</f>
        <v>0.37850691506066825</v>
      </c>
      <c r="V47" s="15">
        <f>大r将兵属性验证!$AN49</f>
        <v>0.41933895697393886</v>
      </c>
      <c r="W47" s="15">
        <f>超r将兵属性验证!$AN49</f>
        <v>0.44030341599063177</v>
      </c>
      <c r="X47" s="15">
        <f>非r将兵属性验证!$AM49</f>
        <v>4494.4759493295178</v>
      </c>
      <c r="Y47" s="15">
        <f>小r将兵属性验证!$AM49</f>
        <v>4549.9026312380975</v>
      </c>
      <c r="Z47" s="15">
        <f>中r将兵属性验证!$AM49</f>
        <v>4607.2743465906497</v>
      </c>
      <c r="AA47" s="15">
        <f>大r将兵属性验证!$AM49</f>
        <v>4672.8371965502056</v>
      </c>
      <c r="AB47" s="15">
        <f>超r将兵属性验证!$AM49</f>
        <v>4746.4225263024609</v>
      </c>
      <c r="AF47" s="15">
        <v>43</v>
      </c>
      <c r="AG47" s="1">
        <f t="shared" si="1"/>
        <v>1397748170.6406643</v>
      </c>
      <c r="AH47" s="1">
        <f t="shared" si="2"/>
        <v>1506723886.6653292</v>
      </c>
      <c r="AI47" s="1">
        <f t="shared" si="3"/>
        <v>1745346870.2929282</v>
      </c>
      <c r="AJ47" s="1">
        <f t="shared" si="4"/>
        <v>2382906113.2474418</v>
      </c>
      <c r="AK47" s="1">
        <f t="shared" si="5"/>
        <v>2807835478.553061</v>
      </c>
    </row>
    <row r="48" spans="3:37" x14ac:dyDescent="0.15">
      <c r="C48" s="15">
        <v>44</v>
      </c>
      <c r="D48" s="14">
        <f>非r将兵属性验证!$U50/((1+非r将兵属性验证!$T50)^2)</f>
        <v>170174765.23415145</v>
      </c>
      <c r="E48" s="15">
        <f>小r将兵属性验证!$U50/((1+小r将兵属性验证!$T50)^2)</f>
        <v>179759489.8910993</v>
      </c>
      <c r="F48" s="15">
        <f>中r将兵属性验证!$U50/((1+中r将兵属性验证!$T50)^2)</f>
        <v>196602503.35568294</v>
      </c>
      <c r="G48" s="15">
        <f>大r将兵属性验证!$U50/((1+大r将兵属性验证!$T50)^2)</f>
        <v>239925829.60138929</v>
      </c>
      <c r="H48" s="15">
        <f>超r将兵属性验证!$U50/((1+超r将兵属性验证!$T50)^2)</f>
        <v>269248480.68047339</v>
      </c>
      <c r="I48" s="14">
        <f>非r将兵属性验证!$AO50/((1+非r将兵属性验证!$AN50)^2)</f>
        <v>146953992.89713955</v>
      </c>
      <c r="J48" s="15">
        <f>小r将兵属性验证!$AO50/((1+小r将兵属性验证!$AN50)^2)</f>
        <v>154995836.09737962</v>
      </c>
      <c r="K48" s="15">
        <f>中r将兵属性验证!$AO50/((1+中r将兵属性验证!$AN50)^2)</f>
        <v>178193883.29269475</v>
      </c>
      <c r="L48" s="15">
        <f>大r将兵属性验证!$AO50/((1+大r将兵属性验证!$AN50)^2)</f>
        <v>204814496.58713868</v>
      </c>
      <c r="M48" s="15">
        <f>超r将兵属性验证!$AO50/((1+超r将兵属性验证!$AN50)^2)</f>
        <v>223298307.7664279</v>
      </c>
      <c r="N48" s="14">
        <f>非r将兵属性验证!$T50</f>
        <v>0.94432299661575902</v>
      </c>
      <c r="O48" s="15">
        <f>小r将兵属性验证!$T50</f>
        <v>0.97014989002300289</v>
      </c>
      <c r="P48" s="15">
        <f>中r将兵属性验证!$T50</f>
        <v>1.0244193312410288</v>
      </c>
      <c r="Q48" s="15">
        <f>大r将兵属性验证!$T50</f>
        <v>1.2285392581196108</v>
      </c>
      <c r="R48" s="15">
        <f>超r将兵属性验证!$T50</f>
        <v>1.3080452623116252</v>
      </c>
      <c r="S48" s="14">
        <f>非r将兵属性验证!$AN50</f>
        <v>0.36682055871213581</v>
      </c>
      <c r="T48" s="15">
        <f>小r将兵属性验证!$AN50</f>
        <v>0.37428542018108957</v>
      </c>
      <c r="U48" s="15">
        <f>中r将兵属性验证!$AN50</f>
        <v>0.38535898539949243</v>
      </c>
      <c r="V48" s="15">
        <f>大r将兵属性验证!$AN50</f>
        <v>0.42855483824909413</v>
      </c>
      <c r="W48" s="15">
        <f>超r将兵属性验证!$AN50</f>
        <v>0.44975576437595288</v>
      </c>
      <c r="X48" s="15">
        <f>非r将兵属性验证!$AM50</f>
        <v>4559.9059784657766</v>
      </c>
      <c r="Y48" s="15">
        <f>小r将兵属性验证!$AM50</f>
        <v>4612.2429488480666</v>
      </c>
      <c r="Z48" s="15">
        <f>中r将兵属性验证!$AM50</f>
        <v>4672.9679451959646</v>
      </c>
      <c r="AA48" s="15">
        <f>大r将兵属性验证!$AM50</f>
        <v>4736.553928970714</v>
      </c>
      <c r="AB48" s="15">
        <f>超r将兵属性验证!$AM50</f>
        <v>4808.3161594939065</v>
      </c>
      <c r="AF48" s="15">
        <v>44</v>
      </c>
      <c r="AG48" s="1">
        <f t="shared" si="1"/>
        <v>1512204102.9085531</v>
      </c>
      <c r="AH48" s="1">
        <f t="shared" si="2"/>
        <v>1629610941.1013088</v>
      </c>
      <c r="AI48" s="1">
        <f t="shared" si="3"/>
        <v>1890091134.7789426</v>
      </c>
      <c r="AJ48" s="1">
        <f t="shared" si="4"/>
        <v>2607590769.7033696</v>
      </c>
      <c r="AK48" s="1">
        <f t="shared" si="5"/>
        <v>3063941437.5084724</v>
      </c>
    </row>
    <row r="49" spans="3:37" x14ac:dyDescent="0.15">
      <c r="C49" s="15">
        <v>45</v>
      </c>
      <c r="D49" s="14">
        <f>非r将兵属性验证!$U51/((1+非r将兵属性验证!$T51)^2)</f>
        <v>181776966.0003199</v>
      </c>
      <c r="E49" s="15">
        <f>小r将兵属性验证!$U51/((1+小r将兵属性验证!$T51)^2)</f>
        <v>192330206.07249483</v>
      </c>
      <c r="F49" s="15">
        <f>中r将兵属性验证!$U51/((1+中r将兵属性验证!$T51)^2)</f>
        <v>210123151.7177847</v>
      </c>
      <c r="G49" s="15">
        <f>大r将兵属性验证!$U51/((1+大r将兵属性验证!$T51)^2)</f>
        <v>257186434.68747061</v>
      </c>
      <c r="H49" s="15">
        <f>超r将兵属性验证!$U51/((1+超r将兵属性验证!$T51)^2)</f>
        <v>288547722.94184238</v>
      </c>
      <c r="I49" s="14">
        <f>非r将兵属性验证!$AO51/((1+非r将兵属性验证!$AN51)^2)</f>
        <v>157985920.40076131</v>
      </c>
      <c r="J49" s="15">
        <f>小r将兵属性验证!$AO51/((1+小r将兵属性验证!$AN51)^2)</f>
        <v>166952657.78230312</v>
      </c>
      <c r="K49" s="15">
        <f>中r将兵属性验证!$AO51/((1+中r将兵属性验证!$AN51)^2)</f>
        <v>191839784.42878386</v>
      </c>
      <c r="L49" s="15">
        <f>大r将兵属性验证!$AO51/((1+大r将兵属性验证!$AN51)^2)</f>
        <v>220652449.92506126</v>
      </c>
      <c r="M49" s="15">
        <f>超r将兵属性验证!$AO51/((1+超r将兵属性验证!$AN51)^2)</f>
        <v>239446732.94770643</v>
      </c>
      <c r="N49" s="14">
        <f>非r将兵属性验证!$T51</f>
        <v>0.95085025437425708</v>
      </c>
      <c r="O49" s="15">
        <f>小r将兵属性验证!$T51</f>
        <v>0.97790093260598088</v>
      </c>
      <c r="P49" s="15">
        <f>中r将兵属性验证!$T51</f>
        <v>1.037726492232663</v>
      </c>
      <c r="Q49" s="15">
        <f>大r将兵属性验证!$T51</f>
        <v>1.2481564612277896</v>
      </c>
      <c r="R49" s="15">
        <f>超r将兵属性验证!$T51</f>
        <v>1.3279439059387044</v>
      </c>
      <c r="S49" s="14">
        <f>非r将兵属性验证!$AN51</f>
        <v>0.37468091545429399</v>
      </c>
      <c r="T49" s="15">
        <f>小r将兵属性验证!$AN51</f>
        <v>0.38286993353729798</v>
      </c>
      <c r="U49" s="15">
        <f>中r将兵属性验证!$AN51</f>
        <v>0.39477504949406261</v>
      </c>
      <c r="V49" s="15">
        <f>大r将兵属性验证!$AN51</f>
        <v>0.43852673632875483</v>
      </c>
      <c r="W49" s="15">
        <f>超r将兵属性验证!$AN51</f>
        <v>0.4599025724537128</v>
      </c>
      <c r="X49" s="15">
        <f>非r将兵属性验证!$AM51</f>
        <v>4622.9224478524739</v>
      </c>
      <c r="Y49" s="15">
        <f>小r将兵属性验证!$AM51</f>
        <v>4677.6809338257735</v>
      </c>
      <c r="Z49" s="15">
        <f>中r将兵属性验证!$AM51</f>
        <v>4735.1960522840582</v>
      </c>
      <c r="AA49" s="15">
        <f>大r将兵属性验证!$AM51</f>
        <v>4801.6236887917403</v>
      </c>
      <c r="AB49" s="15">
        <f>超r将兵属性验证!$AM51</f>
        <v>4872.7767428124025</v>
      </c>
      <c r="AF49" s="15">
        <v>45</v>
      </c>
      <c r="AG49" s="1">
        <f t="shared" si="1"/>
        <v>1633079838.5289683</v>
      </c>
      <c r="AH49" s="1">
        <f t="shared" si="2"/>
        <v>1764822445.4651549</v>
      </c>
      <c r="AI49" s="1">
        <f t="shared" si="3"/>
        <v>2052701078.8106735</v>
      </c>
      <c r="AJ49" s="1">
        <f t="shared" si="4"/>
        <v>2846009463.947525</v>
      </c>
      <c r="AK49" s="1">
        <f t="shared" si="5"/>
        <v>3337422657.1665578</v>
      </c>
    </row>
    <row r="50" spans="3:37" x14ac:dyDescent="0.15">
      <c r="C50" s="15">
        <v>46</v>
      </c>
      <c r="D50" s="14">
        <f>非r将兵属性验证!$U52/((1+非r将兵属性验证!$T52)^2)</f>
        <v>193929653.71490288</v>
      </c>
      <c r="E50" s="15">
        <f>小r将兵属性验证!$U52/((1+小r将兵属性验证!$T52)^2)</f>
        <v>205501188.46954182</v>
      </c>
      <c r="F50" s="15">
        <f>中r将兵属性验证!$U52/((1+中r将兵属性验证!$T52)^2)</f>
        <v>224475303.20547017</v>
      </c>
      <c r="G50" s="15">
        <f>大r将兵属性验证!$U52/((1+大r将兵属性验证!$T52)^2)</f>
        <v>274407992.20440769</v>
      </c>
      <c r="H50" s="15">
        <f>超r将兵属性验证!$U52/((1+超r将兵属性验证!$T52)^2)</f>
        <v>308711278.15077949</v>
      </c>
      <c r="I50" s="14">
        <f>非r将兵属性验证!$AO52/((1+非r将兵属性验证!$AN52)^2)</f>
        <v>170152806.67158374</v>
      </c>
      <c r="J50" s="15">
        <f>小r将兵属性验证!$AO52/((1+小r将兵属性验证!$AN52)^2)</f>
        <v>179838036.56910142</v>
      </c>
      <c r="K50" s="15">
        <f>中r将兵属性验证!$AO52/((1+中r将兵属性验证!$AN52)^2)</f>
        <v>207041847.75889859</v>
      </c>
      <c r="L50" s="15">
        <f>大r将兵属性验证!$AO52/((1+大r将兵属性验证!$AN52)^2)</f>
        <v>236541363.80960429</v>
      </c>
      <c r="M50" s="15">
        <f>超r将兵属性验证!$AO52/((1+超r将兵属性验证!$AN52)^2)</f>
        <v>256194803.89920795</v>
      </c>
      <c r="N50" s="14">
        <f>非r将兵属性验证!$T52</f>
        <v>0.95737751213275502</v>
      </c>
      <c r="O50" s="15">
        <f>小r将兵属性验证!$T52</f>
        <v>0.98564667985322352</v>
      </c>
      <c r="P50" s="15">
        <f>中r将兵属性验证!$T52</f>
        <v>1.0518374601334681</v>
      </c>
      <c r="Q50" s="15">
        <f>大r将兵属性验证!$T52</f>
        <v>1.2677173028353248</v>
      </c>
      <c r="R50" s="15">
        <f>超r将兵属性验证!$T52</f>
        <v>1.3477875463302209</v>
      </c>
      <c r="S50" s="14">
        <f>非r将兵属性验证!$AN52</f>
        <v>0.38254127219645218</v>
      </c>
      <c r="T50" s="15">
        <f>小r将兵属性验证!$AN52</f>
        <v>0.39145692655630537</v>
      </c>
      <c r="U50" s="15">
        <f>中r将兵属性验证!$AN52</f>
        <v>0.40566906133155456</v>
      </c>
      <c r="V50" s="15">
        <f>大r将兵属性验证!$AN52</f>
        <v>0.44852502697791807</v>
      </c>
      <c r="W50" s="15">
        <f>超r将兵属性验证!$AN52</f>
        <v>0.47007513706209869</v>
      </c>
      <c r="X50" s="15">
        <f>非r将兵属性验证!$AM52</f>
        <v>4687.4358926933264</v>
      </c>
      <c r="Y50" s="15">
        <f>小r将兵属性验证!$AM52</f>
        <v>4740.7110785373725</v>
      </c>
      <c r="Z50" s="15">
        <f>中r将兵属性验证!$AM52</f>
        <v>4800.1500340512757</v>
      </c>
      <c r="AA50" s="15">
        <f>大r将兵属性验证!$AM52</f>
        <v>4864.1959062513097</v>
      </c>
      <c r="AB50" s="15">
        <f>超r将兵属性验证!$AM52</f>
        <v>4934.1319778905254</v>
      </c>
      <c r="AF50" s="15">
        <v>46</v>
      </c>
      <c r="AG50" s="1">
        <f t="shared" si="1"/>
        <v>1763440770.7236307</v>
      </c>
      <c r="AH50" s="1">
        <f t="shared" si="2"/>
        <v>1909606293.785531</v>
      </c>
      <c r="AI50" s="1">
        <f t="shared" si="3"/>
        <v>2233479511.4961715</v>
      </c>
      <c r="AJ50" s="1">
        <f t="shared" si="4"/>
        <v>3091008509.8563137</v>
      </c>
      <c r="AK50" s="1">
        <f t="shared" si="5"/>
        <v>3628014496.4232779</v>
      </c>
    </row>
    <row r="51" spans="3:37" x14ac:dyDescent="0.15">
      <c r="C51" s="15">
        <v>47</v>
      </c>
      <c r="D51" s="14">
        <f>非r将兵属性验证!$U53/((1+非r将兵属性验证!$T53)^2)</f>
        <v>206650518.15956071</v>
      </c>
      <c r="E51" s="15">
        <f>小r将兵属性验证!$U53/((1+小r将兵属性验证!$T53)^2)</f>
        <v>219165042.47325218</v>
      </c>
      <c r="F51" s="15">
        <f>中r将兵属性验证!$U53/((1+中r将兵属性验证!$T53)^2)</f>
        <v>238853360.44173363</v>
      </c>
      <c r="G51" s="15">
        <f>大r将兵属性验证!$U53/((1+大r将兵属性验证!$T53)^2)</f>
        <v>292366331.02487969</v>
      </c>
      <c r="H51" s="15">
        <f>超r将兵属性验证!$U53/((1+超r将兵属性验证!$T53)^2)</f>
        <v>329818413.98905742</v>
      </c>
      <c r="I51" s="14">
        <f>非r将兵属性验证!$AO53/((1+非r将兵属性验证!$AN53)^2)</f>
        <v>183299616.33377463</v>
      </c>
      <c r="J51" s="15">
        <f>小r将兵属性验证!$AO53/((1+小r将兵属性验证!$AN53)^2)</f>
        <v>193776668.5600557</v>
      </c>
      <c r="K51" s="15">
        <f>中r将兵属性验证!$AO53/((1+中r将兵属性验证!$AN53)^2)</f>
        <v>222469540.55172747</v>
      </c>
      <c r="L51" s="15">
        <f>大r将兵属性验证!$AO53/((1+大r将兵属性验证!$AN53)^2)</f>
        <v>253593155.46377456</v>
      </c>
      <c r="M51" s="15">
        <f>超r将兵属性验证!$AO53/((1+超r将兵属性验证!$AN53)^2)</f>
        <v>274012500.97163343</v>
      </c>
      <c r="N51" s="14">
        <f>非r将兵属性验证!$T53</f>
        <v>0.96390476989125295</v>
      </c>
      <c r="O51" s="15">
        <f>小r将兵属性验证!$T53</f>
        <v>0.99338727866706578</v>
      </c>
      <c r="P51" s="15">
        <f>中r将兵属性验证!$T53</f>
        <v>1.065913596538125</v>
      </c>
      <c r="Q51" s="15">
        <f>大r将兵属性验证!$T53</f>
        <v>1.2872233465137193</v>
      </c>
      <c r="R51" s="15">
        <f>超r将兵属性验证!$T53</f>
        <v>1.3675777093769113</v>
      </c>
      <c r="S51" s="14">
        <f>非r将兵属性验证!$AN53</f>
        <v>0.39040162893861041</v>
      </c>
      <c r="T51" s="15">
        <f>小r将兵属性验证!$AN53</f>
        <v>0.40057024444401834</v>
      </c>
      <c r="U51" s="15">
        <f>中r将兵属性验证!$AN53</f>
        <v>0.4165793838185583</v>
      </c>
      <c r="V51" s="15">
        <f>大r将兵属性验证!$AN53</f>
        <v>0.45854897801825106</v>
      </c>
      <c r="W51" s="15">
        <f>超r将兵属性验证!$AN53</f>
        <v>0.48027274366766382</v>
      </c>
      <c r="X51" s="15">
        <f>非r将兵属性验证!$AM53</f>
        <v>4751.4575269515653</v>
      </c>
      <c r="Y51" s="15">
        <f>小r将兵属性验证!$AM53</f>
        <v>4804.9456349782722</v>
      </c>
      <c r="Z51" s="15">
        <f>中r将兵属性验证!$AM53</f>
        <v>4862.8427037480733</v>
      </c>
      <c r="AA51" s="15">
        <f>大r将兵属性验证!$AM53</f>
        <v>4929.6355742175874</v>
      </c>
      <c r="AB51" s="15">
        <f>超r将兵属性验证!$AM53</f>
        <v>4995.7589077576049</v>
      </c>
      <c r="AF51" s="15">
        <v>47</v>
      </c>
      <c r="AG51" s="1">
        <f t="shared" si="1"/>
        <v>1902971936.2398295</v>
      </c>
      <c r="AH51" s="1">
        <f t="shared" si="2"/>
        <v>2064653733.7981298</v>
      </c>
      <c r="AI51" s="1">
        <f t="shared" si="3"/>
        <v>2419900258.0263681</v>
      </c>
      <c r="AJ51" s="1">
        <f t="shared" si="4"/>
        <v>3353594683.6304159</v>
      </c>
      <c r="AK51" s="1">
        <f t="shared" si="5"/>
        <v>3939181257.0542984</v>
      </c>
    </row>
    <row r="52" spans="3:37" x14ac:dyDescent="0.15">
      <c r="C52" s="15">
        <v>48</v>
      </c>
      <c r="D52" s="14">
        <f>非r将兵属性验证!$U54/((1+非r将兵属性验证!$T54)^2)</f>
        <v>219957871.2086736</v>
      </c>
      <c r="E52" s="15">
        <f>小r将兵属性验证!$U54/((1+小r将兵属性验证!$T54)^2)</f>
        <v>233026013.15754694</v>
      </c>
      <c r="F52" s="15">
        <f>中r将兵属性验证!$U54/((1+中r将兵属性验证!$T54)^2)</f>
        <v>253656125.48634008</v>
      </c>
      <c r="G52" s="15">
        <f>大r将兵属性验证!$U54/((1+大r将兵属性验证!$T54)^2)</f>
        <v>311071559.35716641</v>
      </c>
      <c r="H52" s="15">
        <f>超r将兵属性验证!$U54/((1+超r将兵属性验证!$T54)^2)</f>
        <v>351933554.05183446</v>
      </c>
      <c r="I52" s="14">
        <f>非r将兵属性验证!$AO54/((1+非r将兵属性验证!$AN54)^2)</f>
        <v>197641897.95281652</v>
      </c>
      <c r="J52" s="15">
        <f>小r将兵属性验证!$AO54/((1+小r将兵属性验证!$AN54)^2)</f>
        <v>208573183.501142</v>
      </c>
      <c r="K52" s="15">
        <f>中r将兵属性验证!$AO54/((1+中r将兵属性验证!$AN54)^2)</f>
        <v>238839451.09262624</v>
      </c>
      <c r="L52" s="15">
        <f>大r将兵属性验证!$AO54/((1+大r将兵属性验证!$AN54)^2)</f>
        <v>271077101.1904031</v>
      </c>
      <c r="M52" s="15">
        <f>超r将兵属性验证!$AO54/((1+超r将兵属性验证!$AN54)^2)</f>
        <v>293087412.76525915</v>
      </c>
      <c r="N52" s="14">
        <f>非r将兵属性验证!$T54</f>
        <v>0.97043202764975101</v>
      </c>
      <c r="O52" s="15">
        <f>小r将兵属性验证!$T54</f>
        <v>1.001122870565843</v>
      </c>
      <c r="P52" s="15">
        <f>中r将兵属性验证!$T54</f>
        <v>1.0799558588826075</v>
      </c>
      <c r="Q52" s="15">
        <f>大r将兵属性验证!$T54</f>
        <v>1.3066760985292682</v>
      </c>
      <c r="R52" s="15">
        <f>超r将兵属性验证!$T54</f>
        <v>1.3873158650453106</v>
      </c>
      <c r="S52" s="14">
        <f>非r将兵属性验证!$AN54</f>
        <v>0.39872900347881657</v>
      </c>
      <c r="T52" s="15">
        <f>小r将兵属性验证!$AN54</f>
        <v>0.40968693700698544</v>
      </c>
      <c r="U52" s="15">
        <f>中r将兵属性验证!$AN54</f>
        <v>0.4275055686136493</v>
      </c>
      <c r="V52" s="15">
        <f>大r将兵属性验证!$AN54</f>
        <v>0.46859788410590331</v>
      </c>
      <c r="W52" s="15">
        <f>超r将兵属性验证!$AN54</f>
        <v>0.49049470392475536</v>
      </c>
      <c r="X52" s="15">
        <f>非r将兵属性验证!$AM54</f>
        <v>4815.0928982110609</v>
      </c>
      <c r="Y52" s="15">
        <f>小r将兵属性验证!$AM54</f>
        <v>4868.6017902912299</v>
      </c>
      <c r="Z52" s="15">
        <f>中r将兵属性验证!$AM54</f>
        <v>4927.1956904722538</v>
      </c>
      <c r="AA52" s="15">
        <f>大r将兵属性验证!$AM54</f>
        <v>4989.5003378607553</v>
      </c>
      <c r="AB52" s="15">
        <f>超r将兵属性验证!$AM54</f>
        <v>5058.4842711724432</v>
      </c>
      <c r="AF52" s="15">
        <v>48</v>
      </c>
      <c r="AG52" s="1">
        <f t="shared" si="1"/>
        <v>2053363513.7730107</v>
      </c>
      <c r="AH52" s="1">
        <f t="shared" si="2"/>
        <v>2227145430.0209646</v>
      </c>
      <c r="AI52" s="1">
        <f t="shared" si="3"/>
        <v>2617600592.8350949</v>
      </c>
      <c r="AJ52" s="1">
        <f t="shared" si="4"/>
        <v>3630961849.3202486</v>
      </c>
      <c r="AK52" s="1">
        <f t="shared" si="5"/>
        <v>4273041913.9387283</v>
      </c>
    </row>
    <row r="53" spans="3:37" x14ac:dyDescent="0.15">
      <c r="C53" s="15">
        <v>49</v>
      </c>
      <c r="D53" s="14">
        <f>非r将兵属性验证!$U55/((1+非r将兵属性验证!$T55)^2)</f>
        <v>233729712.56699762</v>
      </c>
      <c r="E53" s="15">
        <f>小r将兵属性验证!$U55/((1+小r将兵属性验证!$T55)^2)</f>
        <v>246959758.72705996</v>
      </c>
      <c r="F53" s="15">
        <f>中r将兵属性验证!$U55/((1+中r将兵属性验证!$T55)^2)</f>
        <v>268982547.33880609</v>
      </c>
      <c r="G53" s="15">
        <f>大r将兵属性验证!$U55/((1+大r将兵属性验证!$T55)^2)</f>
        <v>334495315.67339164</v>
      </c>
      <c r="H53" s="15">
        <f>超r将兵属性验证!$U55/((1+超r将兵属性验证!$T55)^2)</f>
        <v>375514365.0504238</v>
      </c>
      <c r="I53" s="14">
        <f>非r将兵属性验证!$AO55/((1+非r将兵属性验证!$AN55)^2)</f>
        <v>213050420.88107383</v>
      </c>
      <c r="J53" s="15">
        <f>小r将兵属性验证!$AO55/((1+小r将兵属性验证!$AN55)^2)</f>
        <v>223947137.99862337</v>
      </c>
      <c r="K53" s="15">
        <f>中r将兵属性验证!$AO55/((1+中r将兵属性验证!$AN55)^2)</f>
        <v>255985549.92994532</v>
      </c>
      <c r="L53" s="15">
        <f>大r将兵属性验证!$AO55/((1+大r将兵属性验证!$AN55)^2)</f>
        <v>293080710.2453016</v>
      </c>
      <c r="M53" s="15">
        <f>超r将兵属性验证!$AO55/((1+超r将兵属性验证!$AN55)^2)</f>
        <v>312869783.6249606</v>
      </c>
      <c r="N53" s="14">
        <f>非r将兵属性验证!$T55</f>
        <v>0.97695928540824917</v>
      </c>
      <c r="O53" s="15">
        <f>小r将兵属性验证!$T55</f>
        <v>1.0088535919283066</v>
      </c>
      <c r="P53" s="15">
        <f>中r将兵属性验证!$T55</f>
        <v>1.0939651698312669</v>
      </c>
      <c r="Q53" s="15">
        <f>大r将兵属性验证!$T55</f>
        <v>1.3368539021373504</v>
      </c>
      <c r="R53" s="15">
        <f>超r将兵属性验证!$T55</f>
        <v>1.4057099565784483</v>
      </c>
      <c r="S53" s="14">
        <f>非r将兵属性验证!$AN55</f>
        <v>0.40717851515472669</v>
      </c>
      <c r="T53" s="15">
        <f>小r将兵属性验证!$AN55</f>
        <v>0.41880591031064773</v>
      </c>
      <c r="U53" s="15">
        <f>中r将兵属性验证!$AN55</f>
        <v>0.43844718365801583</v>
      </c>
      <c r="V53" s="15">
        <f>大r将兵属性验证!$AN55</f>
        <v>0.49536766528651455</v>
      </c>
      <c r="W53" s="15">
        <f>超r将兵属性验证!$AN55</f>
        <v>0.50049241528215138</v>
      </c>
      <c r="X53" s="15">
        <f>非r将兵属性验证!$AM55</f>
        <v>4880.1255625879667</v>
      </c>
      <c r="Y53" s="15">
        <f>小r将兵属性验证!$AM55</f>
        <v>4932.0606377192671</v>
      </c>
      <c r="Z53" s="15">
        <f>中r将兵属性验证!$AM55</f>
        <v>4990.0336585588084</v>
      </c>
      <c r="AA53" s="15">
        <f>大r将兵属性验证!$AM55</f>
        <v>5052.0892668144525</v>
      </c>
      <c r="AB53" s="15">
        <f>超r将兵属性验证!$AM55</f>
        <v>5121.2459036550872</v>
      </c>
      <c r="AF53" s="15">
        <v>49</v>
      </c>
      <c r="AG53" s="1">
        <f t="shared" si="1"/>
        <v>2213304200.3861604</v>
      </c>
      <c r="AH53" s="1">
        <f t="shared" si="2"/>
        <v>2395333154.0812011</v>
      </c>
      <c r="AI53" s="1">
        <f t="shared" si="3"/>
        <v>2826831508.3380871</v>
      </c>
      <c r="AJ53" s="1">
        <f t="shared" si="4"/>
        <v>4029336627.255003</v>
      </c>
      <c r="AK53" s="1">
        <f t="shared" si="5"/>
        <v>4627481220.6418972</v>
      </c>
    </row>
    <row r="54" spans="3:37" x14ac:dyDescent="0.15">
      <c r="C54" s="15">
        <v>50</v>
      </c>
      <c r="D54" s="14">
        <f>非r将兵属性验证!$U56/((1+非r将兵属性验证!$T56)^2)</f>
        <v>247963185.62867293</v>
      </c>
      <c r="E54" s="15">
        <f>小r将兵属性验证!$U56/((1+小r将兵属性验证!$T56)^2)</f>
        <v>262086446.04815453</v>
      </c>
      <c r="F54" s="15">
        <f>中r将兵属性验证!$U56/((1+中r将兵属性验证!$T56)^2)</f>
        <v>307424812.89992559</v>
      </c>
      <c r="G54" s="15">
        <f>大r将兵属性验证!$U56/((1+大r将兵属性验证!$T56)^2)</f>
        <v>356007170.74156964</v>
      </c>
      <c r="H54" s="15">
        <f>超r将兵属性验证!$U56/((1+超r将兵属性验证!$T56)^2)</f>
        <v>400698176.08343333</v>
      </c>
      <c r="I54" s="14">
        <f>非r将兵属性验证!$AO56/((1+非r将兵属性验证!$AN56)^2)</f>
        <v>228897219.40472713</v>
      </c>
      <c r="J54" s="15">
        <f>小r将兵属性验证!$AO56/((1+小r将兵属性验证!$AN56)^2)</f>
        <v>240527170.93267772</v>
      </c>
      <c r="K54" s="15">
        <f>中r将兵属性验证!$AO56/((1+中r将兵属性验证!$AN56)^2)</f>
        <v>273715045.04794115</v>
      </c>
      <c r="L54" s="15">
        <f>大r将兵属性验证!$AO56/((1+大r将兵属性验证!$AN56)^2)</f>
        <v>313121702.21897411</v>
      </c>
      <c r="M54" s="15">
        <f>超r将兵属性验证!$AO56/((1+超r将兵属性验证!$AN56)^2)</f>
        <v>334061924.88821518</v>
      </c>
      <c r="N54" s="14">
        <f>非r将兵属性验证!$T56</f>
        <v>0.98588908534392949</v>
      </c>
      <c r="O54" s="15">
        <f>小r将兵属性验证!$T56</f>
        <v>1.023980042227715</v>
      </c>
      <c r="P54" s="15">
        <f>中r将兵属性验证!$T56</f>
        <v>1.1115782486659749</v>
      </c>
      <c r="Q54" s="15">
        <f>大r将兵属性验证!$T56</f>
        <v>1.3523549271213366</v>
      </c>
      <c r="R54" s="15">
        <f>超r将兵属性验证!$T56</f>
        <v>1.4220782519439128</v>
      </c>
      <c r="S54" s="14">
        <f>非r将兵属性验证!$AN56</f>
        <v>0.41673407225225401</v>
      </c>
      <c r="T54" s="15">
        <f>小r将兵属性验证!$AN56</f>
        <v>0.42986341550048934</v>
      </c>
      <c r="U54" s="15">
        <f>中r将兵属性验证!$AN56</f>
        <v>0.45065587944247026</v>
      </c>
      <c r="V54" s="15">
        <f>大r将兵属性验证!$AN56</f>
        <v>0.50778142195323162</v>
      </c>
      <c r="W54" s="15">
        <f>超r将兵属性验证!$AN56</f>
        <v>0.51083001174480347</v>
      </c>
      <c r="X54" s="15">
        <f>非r将兵属性验证!$AM56</f>
        <v>4942.9187213831892</v>
      </c>
      <c r="Y54" s="15">
        <f>小r将兵属性验证!$AM56</f>
        <v>4997.4396490101244</v>
      </c>
      <c r="Z54" s="15">
        <f>中r将兵属性验证!$AM56</f>
        <v>5052.2732396398733</v>
      </c>
      <c r="AA54" s="15">
        <f>大r将兵属性验证!$AM56</f>
        <v>5115.4400792232045</v>
      </c>
      <c r="AB54" s="15">
        <f>超r将兵属性验证!$AM56</f>
        <v>5187.9479362275724</v>
      </c>
      <c r="AF54" s="15">
        <v>50</v>
      </c>
      <c r="AG54" s="1">
        <f t="shared" si="1"/>
        <v>2385254979.9614973</v>
      </c>
      <c r="AH54" s="1">
        <f t="shared" si="2"/>
        <v>2592986548.0319638</v>
      </c>
      <c r="AI54" s="1">
        <f t="shared" si="3"/>
        <v>3203364976.8110828</v>
      </c>
      <c r="AJ54" s="1">
        <f t="shared" si="4"/>
        <v>4356564249.16469</v>
      </c>
      <c r="AK54" s="1">
        <f t="shared" si="5"/>
        <v>5006607013.3690357</v>
      </c>
    </row>
    <row r="55" spans="3:37" x14ac:dyDescent="0.15">
      <c r="C55" s="15">
        <v>51</v>
      </c>
      <c r="D55" s="14">
        <f>非r将兵属性验证!$U57/((1+非r将兵属性验证!$T57)^2)</f>
        <v>272195666.94057798</v>
      </c>
      <c r="E55" s="15">
        <f>小r将兵属性验证!$U57/((1+小r将兵属性验证!$T57)^2)</f>
        <v>287008622.61494005</v>
      </c>
      <c r="F55" s="15">
        <f>中r将兵属性验证!$U57/((1+中r将兵属性验证!$T57)^2)</f>
        <v>365754963.44310248</v>
      </c>
      <c r="G55" s="15">
        <f>大r将兵属性验证!$U57/((1+大r将兵属性验证!$T57)^2)</f>
        <v>392429470.19602931</v>
      </c>
      <c r="H55" s="15">
        <f>超r将兵属性验证!$U57/((1+超r将兵属性验证!$T57)^2)</f>
        <v>444397750.63146901</v>
      </c>
      <c r="I55" s="14">
        <f>非r将兵属性验证!$AO57/((1+非r将兵属性验证!$AN57)^2)</f>
        <v>248549312.4201948</v>
      </c>
      <c r="J55" s="15">
        <f>小r将兵属性验证!$AO57/((1+小r将兵属性验证!$AN57)^2)</f>
        <v>259853204.33201274</v>
      </c>
      <c r="K55" s="15">
        <f>中r将兵属性验证!$AO57/((1+中r将兵属性验证!$AN57)^2)</f>
        <v>295431704.08395207</v>
      </c>
      <c r="L55" s="15">
        <f>大r将兵属性验证!$AO57/((1+大r将兵属性验证!$AN57)^2)</f>
        <v>339546940.12124217</v>
      </c>
      <c r="M55" s="15">
        <f>超r将兵属性验证!$AO57/((1+超r将兵属性验证!$AN57)^2)</f>
        <v>363018129.96340269</v>
      </c>
      <c r="N55" s="14">
        <f>非r将兵属性验证!$T57</f>
        <v>0.99756485709642961</v>
      </c>
      <c r="O55" s="15">
        <f>小r将兵属性验证!$T57</f>
        <v>1.039420907506297</v>
      </c>
      <c r="P55" s="15">
        <f>中r将兵属性验证!$T57</f>
        <v>1.1287501148694339</v>
      </c>
      <c r="Q55" s="15">
        <f>大r将兵属性验证!$T57</f>
        <v>1.3686541332728066</v>
      </c>
      <c r="R55" s="15">
        <f>超r将兵属性验证!$T57</f>
        <v>1.4432168242794146</v>
      </c>
      <c r="S55" s="14">
        <f>非r将兵属性验证!$AN57</f>
        <v>0.42755377762768798</v>
      </c>
      <c r="T55" s="15">
        <f>小r将兵属性验证!$AN57</f>
        <v>0.44157954133853938</v>
      </c>
      <c r="U55" s="15">
        <f>中r将兵属性验证!$AN57</f>
        <v>0.46343144636123468</v>
      </c>
      <c r="V55" s="15">
        <f>大r将兵属性验证!$AN57</f>
        <v>0.52111939006089869</v>
      </c>
      <c r="W55" s="15">
        <f>超r将兵属性验证!$AN57</f>
        <v>0.52291155562621638</v>
      </c>
      <c r="X55" s="15">
        <f>非r将兵属性验证!$AM57</f>
        <v>5008.7832933580094</v>
      </c>
      <c r="Y55" s="15">
        <f>小r将兵属性验证!$AM57</f>
        <v>5057.8003617690756</v>
      </c>
      <c r="Z55" s="15">
        <f>中r将兵属性验证!$AM57</f>
        <v>5116.1058431778374</v>
      </c>
      <c r="AA55" s="15">
        <f>大r将兵属性验证!$AM57</f>
        <v>5179.1861136941852</v>
      </c>
      <c r="AB55" s="15">
        <f>超r将兵属性验证!$AM57</f>
        <v>5249.1926598102818</v>
      </c>
      <c r="AF55" s="15">
        <v>51</v>
      </c>
      <c r="AG55" s="1">
        <f t="shared" si="1"/>
        <v>2641605137.2994528</v>
      </c>
      <c r="AH55" s="1">
        <f t="shared" si="2"/>
        <v>2869211793.8531132</v>
      </c>
      <c r="AI55" s="1">
        <f t="shared" si="3"/>
        <v>3738376634.130969</v>
      </c>
      <c r="AJ55" s="1">
        <f t="shared" si="4"/>
        <v>4847369722.4872112</v>
      </c>
      <c r="AK55" s="1">
        <f t="shared" si="5"/>
        <v>5608178205.6564302</v>
      </c>
    </row>
    <row r="56" spans="3:37" x14ac:dyDescent="0.15">
      <c r="C56" s="15">
        <v>52</v>
      </c>
      <c r="D56" s="14">
        <f>非r将兵属性验证!$U58/((1+非r将兵属性验证!$T58)^2)</f>
        <v>297995119.21227437</v>
      </c>
      <c r="E56" s="15">
        <f>小r将兵属性验证!$U58/((1+小r将兵属性验证!$T58)^2)</f>
        <v>313890744.31347996</v>
      </c>
      <c r="F56" s="15">
        <f>中r将兵属性验证!$U58/((1+中r将兵属性验证!$T58)^2)</f>
        <v>430368888.86030918</v>
      </c>
      <c r="G56" s="15">
        <f>大r将兵属性验证!$U58/((1+大r将兵属性验证!$T58)^2)</f>
        <v>431395033.29309422</v>
      </c>
      <c r="H56" s="15">
        <f>超r将兵属性验证!$U58/((1+超r将兵属性验证!$T58)^2)</f>
        <v>491225564.83866018</v>
      </c>
      <c r="I56" s="14">
        <f>非r将兵属性验证!$AO58/((1+非r将兵属性验证!$AN58)^2)</f>
        <v>269216198.74328816</v>
      </c>
      <c r="J56" s="15">
        <f>小r将兵属性验证!$AO58/((1+小r将兵属性验证!$AN58)^2)</f>
        <v>281458250.7314719</v>
      </c>
      <c r="K56" s="15">
        <f>中r将兵属性验证!$AO58/((1+中r将兵属性验证!$AN58)^2)</f>
        <v>318659534.97727972</v>
      </c>
      <c r="L56" s="15">
        <f>大r将兵属性验证!$AO58/((1+大r将兵属性验证!$AN58)^2)</f>
        <v>368290624.66967994</v>
      </c>
      <c r="M56" s="15">
        <f>超r将兵属性验证!$AO58/((1+超r将兵属性验证!$AN58)^2)</f>
        <v>394567831.34496629</v>
      </c>
      <c r="N56" s="14">
        <f>非r将兵属性验证!$T58</f>
        <v>1.0092406288489295</v>
      </c>
      <c r="O56" s="15">
        <f>小r将兵属性验证!$T58</f>
        <v>1.0550035053933686</v>
      </c>
      <c r="P56" s="15">
        <f>中r将兵属性验证!$T58</f>
        <v>1.1457761950784831</v>
      </c>
      <c r="Q56" s="15">
        <f>大r将兵属性验证!$T58</f>
        <v>1.384943029226839</v>
      </c>
      <c r="R56" s="15">
        <f>超r将兵属性验证!$T58</f>
        <v>1.4641990796558726</v>
      </c>
      <c r="S56" s="14">
        <f>非r将兵属性验证!$AN58</f>
        <v>0.43837348300312184</v>
      </c>
      <c r="T56" s="15">
        <f>小r将兵属性验证!$AN58</f>
        <v>0.45366942163185203</v>
      </c>
      <c r="U56" s="15">
        <f>中r将兵属性验证!$AN58</f>
        <v>0.47619822949315455</v>
      </c>
      <c r="V56" s="15">
        <f>大r将兵属性验证!$AN58</f>
        <v>0.53445673696639195</v>
      </c>
      <c r="W56" s="15">
        <f>超r将兵属性验证!$AN58</f>
        <v>0.53498368121711404</v>
      </c>
      <c r="X56" s="15">
        <f>非r将兵属性验证!$AM58</f>
        <v>5070.9452382022582</v>
      </c>
      <c r="Y56" s="15">
        <f>小r将兵属性验证!$AM58</f>
        <v>5123.7003907261933</v>
      </c>
      <c r="Z56" s="15">
        <f>中r将兵属性验证!$AM58</f>
        <v>5180.3757225034651</v>
      </c>
      <c r="AA56" s="15">
        <f>大r将兵属性验证!$AM58</f>
        <v>5245.4875618998367</v>
      </c>
      <c r="AB56" s="15">
        <f>超r将兵属性验证!$AM58</f>
        <v>5314.3039941845373</v>
      </c>
      <c r="AF56" s="15">
        <v>52</v>
      </c>
      <c r="AG56" s="1">
        <f t="shared" si="1"/>
        <v>2917647584.3490534</v>
      </c>
      <c r="AH56" s="1">
        <f t="shared" si="2"/>
        <v>3176048162.6185212</v>
      </c>
      <c r="AI56" s="1">
        <f t="shared" si="3"/>
        <v>4334911595.8906708</v>
      </c>
      <c r="AJ56" s="1">
        <f t="shared" si="4"/>
        <v>5383827539.3973484</v>
      </c>
      <c r="AK56" s="1">
        <f t="shared" si="5"/>
        <v>6267555456.4425955</v>
      </c>
    </row>
    <row r="57" spans="3:37" x14ac:dyDescent="0.15">
      <c r="C57" s="15">
        <v>53</v>
      </c>
      <c r="D57" s="14">
        <f>非r将兵属性验证!$U59/((1+非r将兵属性验证!$T59)^2)</f>
        <v>325422760.56843591</v>
      </c>
      <c r="E57" s="15">
        <f>小r将兵属性验证!$U59/((1+小r将兵属性验证!$T59)^2)</f>
        <v>342611191.95639372</v>
      </c>
      <c r="F57" s="15">
        <f>中r将兵属性验证!$U59/((1+中r将兵属性验证!$T59)^2)</f>
        <v>501527618.52853101</v>
      </c>
      <c r="G57" s="15">
        <f>大r将兵属性验证!$U59/((1+大r将兵属性验证!$T59)^2)</f>
        <v>473577067.08780891</v>
      </c>
      <c r="H57" s="15">
        <f>超r将兵属性验证!$U59/((1+超r将兵属性验证!$T59)^2)</f>
        <v>539476952.58230579</v>
      </c>
      <c r="I57" s="14">
        <f>非r将兵属性验证!$AO59/((1+非r将兵属性验证!$AN59)^2)</f>
        <v>291646686.08601075</v>
      </c>
      <c r="J57" s="15">
        <f>小r将兵属性验证!$AO59/((1+小r将兵属性验证!$AN59)^2)</f>
        <v>304463349.5318523</v>
      </c>
      <c r="K57" s="15">
        <f>中r将兵属性验证!$AO59/((1+中r将兵属性验证!$AN59)^2)</f>
        <v>343922817.26336616</v>
      </c>
      <c r="L57" s="15">
        <f>大r将兵属性验证!$AO59/((1+大r将兵属性验证!$AN59)^2)</f>
        <v>398699682.41506022</v>
      </c>
      <c r="M57" s="15">
        <f>超r将兵属性验证!$AO59/((1+超r将兵属性验证!$AN59)^2)</f>
        <v>428383680.72295392</v>
      </c>
      <c r="N57" s="14">
        <f>非r将兵属性验证!$T59</f>
        <v>1.0209164006014295</v>
      </c>
      <c r="O57" s="15">
        <f>小r将兵属性验证!$T59</f>
        <v>1.0707222407926438</v>
      </c>
      <c r="P57" s="15">
        <f>中r将兵属性验证!$T59</f>
        <v>1.1626690411508918</v>
      </c>
      <c r="Q57" s="15">
        <f>大r将兵属性验证!$T59</f>
        <v>1.4022299712500215</v>
      </c>
      <c r="R57" s="15">
        <f>超r将兵属性验证!$T59</f>
        <v>1.4855512635941266</v>
      </c>
      <c r="S57" s="14">
        <f>非r将兵属性验证!$AN59</f>
        <v>0.44919318837855571</v>
      </c>
      <c r="T57" s="15">
        <f>小r将兵属性验证!$AN59</f>
        <v>0.46612955319267535</v>
      </c>
      <c r="U57" s="15">
        <f>中r将兵属性验证!$AN59</f>
        <v>0.48895698510321689</v>
      </c>
      <c r="V57" s="15">
        <f>大r将兵属性验证!$AN59</f>
        <v>0.54948721889851992</v>
      </c>
      <c r="W57" s="15">
        <f>超r将兵属性验证!$AN59</f>
        <v>0.54964284720025336</v>
      </c>
      <c r="X57" s="15">
        <f>非r将兵属性验证!$AM59</f>
        <v>5135.9430310817388</v>
      </c>
      <c r="Y57" s="15">
        <f>小r将兵属性验证!$AM59</f>
        <v>5187.3698557428161</v>
      </c>
      <c r="Z57" s="15">
        <f>中r将兵属性验证!$AM59</f>
        <v>5248.3145201793022</v>
      </c>
      <c r="AA57" s="15">
        <f>大r将兵属性验证!$AM59</f>
        <v>5308.7424938353615</v>
      </c>
      <c r="AB57" s="15">
        <f>超r将兵属性验证!$AM59</f>
        <v>5377.4966559784389</v>
      </c>
      <c r="AF57" s="15">
        <v>53</v>
      </c>
      <c r="AG57" s="1">
        <f t="shared" si="1"/>
        <v>3217539924.6806703</v>
      </c>
      <c r="AH57" s="1">
        <f t="shared" si="2"/>
        <v>3510218111.9629884</v>
      </c>
      <c r="AI57" s="1">
        <f t="shared" si="3"/>
        <v>4999508537.8014832</v>
      </c>
      <c r="AJ57" s="1">
        <f t="shared" si="4"/>
        <v>5977484689.1580563</v>
      </c>
      <c r="AK57" s="1">
        <f t="shared" si="5"/>
        <v>6980205911.1943398</v>
      </c>
    </row>
    <row r="58" spans="3:37" x14ac:dyDescent="0.15">
      <c r="C58" s="15">
        <v>54</v>
      </c>
      <c r="D58" s="14">
        <f>非r将兵属性验证!$U60/((1+非r将兵属性验证!$T60)^2)</f>
        <v>354688487.0699662</v>
      </c>
      <c r="E58" s="15">
        <f>小r将兵属性验证!$U60/((1+小r将兵属性验证!$T60)^2)</f>
        <v>373635775.04143417</v>
      </c>
      <c r="F58" s="15">
        <f>中r将兵属性验证!$U60/((1+中r将兵属性验证!$T60)^2)</f>
        <v>529909503.14346248</v>
      </c>
      <c r="G58" s="15">
        <f>大r将兵属性验证!$U60/((1+大r将兵属性验证!$T60)^2)</f>
        <v>520748999.28139943</v>
      </c>
      <c r="H58" s="15">
        <f>超r将兵属性验证!$U60/((1+超r将兵属性验证!$T60)^2)</f>
        <v>588275107.25070333</v>
      </c>
      <c r="I58" s="14">
        <f>非r将兵属性验证!$AO60/((1+非r将兵属性验证!$AN60)^2)</f>
        <v>315204778.30334485</v>
      </c>
      <c r="J58" s="15">
        <f>小r将兵属性验证!$AO60/((1+小r将兵属性验证!$AN60)^2)</f>
        <v>329050725.70904946</v>
      </c>
      <c r="K58" s="15">
        <f>中r将兵属性验证!$AO60/((1+中r将兵属性验证!$AN60)^2)</f>
        <v>370506569.4207328</v>
      </c>
      <c r="L58" s="15">
        <f>大r将兵属性验证!$AO60/((1+大r将兵属性验证!$AN60)^2)</f>
        <v>431694919.87989056</v>
      </c>
      <c r="M58" s="15">
        <f>超r将兵属性验证!$AO60/((1+超r将兵属性验证!$AN60)^2)</f>
        <v>464589458.09652394</v>
      </c>
      <c r="N58" s="14">
        <f>非r将兵属性验证!$T60</f>
        <v>1.0359876202649398</v>
      </c>
      <c r="O58" s="15">
        <f>小r将兵属性验证!$T60</f>
        <v>1.0893026504314658</v>
      </c>
      <c r="P58" s="15">
        <f>中r将兵属性验证!$T60</f>
        <v>1.1820141369382702</v>
      </c>
      <c r="Q58" s="15">
        <f>大r将兵属性验证!$T60</f>
        <v>1.423995563382435</v>
      </c>
      <c r="R58" s="15">
        <f>超r将兵属性验证!$T60</f>
        <v>1.5086722632576366</v>
      </c>
      <c r="S58" s="14">
        <f>非r将兵属性验证!$AN60</f>
        <v>0.46114746096549647</v>
      </c>
      <c r="T58" s="15">
        <f>小r将兵属性验证!$AN60</f>
        <v>0.48237861121367481</v>
      </c>
      <c r="U58" s="15">
        <f>中r将兵属性验证!$AN60</f>
        <v>0.5057353759002452</v>
      </c>
      <c r="V58" s="15">
        <f>大r将兵属性验证!$AN60</f>
        <v>0.56930246378436133</v>
      </c>
      <c r="W58" s="15">
        <f>超r将兵属性验证!$AN60</f>
        <v>0.56665682552331886</v>
      </c>
      <c r="X58" s="15">
        <f>非r将兵属性验证!$AM60</f>
        <v>5199.1963103880526</v>
      </c>
      <c r="Y58" s="15">
        <f>小r将兵属性验证!$AM60</f>
        <v>5253.2647261636957</v>
      </c>
      <c r="Z58" s="15">
        <f>中r将兵属性验证!$AM60</f>
        <v>5309.5273053426445</v>
      </c>
      <c r="AA58" s="15">
        <f>大r将兵属性验证!$AM60</f>
        <v>5373.139573989567</v>
      </c>
      <c r="AB58" s="15">
        <f>超r将兵属性验证!$AM60</f>
        <v>5438.6702458597865</v>
      </c>
      <c r="AF58" s="15">
        <v>54</v>
      </c>
      <c r="AG58" s="1">
        <f t="shared" si="1"/>
        <v>3549926457.1358266</v>
      </c>
      <c r="AH58" s="1">
        <f t="shared" si="2"/>
        <v>3889848368.4100971</v>
      </c>
      <c r="AI58" s="1">
        <f t="shared" si="3"/>
        <v>5421852289.4915237</v>
      </c>
      <c r="AJ58" s="1">
        <f t="shared" si="4"/>
        <v>6673613874.7685232</v>
      </c>
      <c r="AK58" s="1">
        <f t="shared" si="5"/>
        <v>7748313162.2584362</v>
      </c>
    </row>
    <row r="59" spans="3:37" x14ac:dyDescent="0.15">
      <c r="C59" s="15">
        <v>55</v>
      </c>
      <c r="D59" s="14">
        <f>非r将兵属性验证!$U61/((1+非r将兵属性验证!$T61)^2)</f>
        <v>385882684.94164014</v>
      </c>
      <c r="E59" s="15">
        <f>小r将兵属性验证!$U61/((1+小r将兵属性验证!$T61)^2)</f>
        <v>406640352.50040245</v>
      </c>
      <c r="F59" s="15">
        <f>中r将兵属性验证!$U61/((1+中r将兵属性验证!$T61)^2)</f>
        <v>546392429.98129404</v>
      </c>
      <c r="G59" s="15">
        <f>大r将兵属性验证!$U61/((1+大r将兵属性验证!$T61)^2)</f>
        <v>570975782.03958082</v>
      </c>
      <c r="H59" s="15">
        <f>超r将兵属性验证!$U61/((1+超r将兵属性验证!$T61)^2)</f>
        <v>639969635.7137351</v>
      </c>
      <c r="I59" s="14">
        <f>非r将兵属性验证!$AO61/((1+非r将兵属性验证!$AN61)^2)</f>
        <v>340131316.25270396</v>
      </c>
      <c r="J59" s="15">
        <f>小r将兵属性验证!$AO61/((1+小r将兵属性验证!$AN61)^2)</f>
        <v>354746302.51767468</v>
      </c>
      <c r="K59" s="15">
        <f>中r将兵属性验证!$AO61/((1+中r将兵属性验证!$AN61)^2)</f>
        <v>399687230.73729777</v>
      </c>
      <c r="L59" s="15">
        <f>大r将兵属性验证!$AO61/((1+大r将兵属性验证!$AN61)^2)</f>
        <v>466230104.40335178</v>
      </c>
      <c r="M59" s="15">
        <f>超r将兵属性验证!$AO61/((1+超r将兵属性验证!$AN61)^2)</f>
        <v>503644046.46764761</v>
      </c>
      <c r="N59" s="14">
        <f>非r将兵属性验证!$T61</f>
        <v>1.0555057871375619</v>
      </c>
      <c r="O59" s="15">
        <f>小r将兵属性验证!$T61</f>
        <v>1.1096511244118914</v>
      </c>
      <c r="P59" s="15">
        <f>中r将兵属性验证!$T61</f>
        <v>1.2034179384713171</v>
      </c>
      <c r="Q59" s="15">
        <f>大r将兵属性验证!$T61</f>
        <v>1.4473684101359616</v>
      </c>
      <c r="R59" s="15">
        <f>超r将兵属性验证!$T61</f>
        <v>1.5334942660633282</v>
      </c>
      <c r="S59" s="14">
        <f>非r将兵属性验证!$AN61</f>
        <v>0.47458765253190349</v>
      </c>
      <c r="T59" s="15">
        <f>小r将兵属性验证!$AN61</f>
        <v>0.49905687556971867</v>
      </c>
      <c r="U59" s="15">
        <f>中r将兵属性验证!$AN61</f>
        <v>0.52336573917567686</v>
      </c>
      <c r="V59" s="15">
        <f>大r将兵属性验证!$AN61</f>
        <v>0.58797560817912631</v>
      </c>
      <c r="W59" s="15">
        <f>超r将兵属性验证!$AN61</f>
        <v>0.58246055055288348</v>
      </c>
      <c r="X59" s="15">
        <f>非r将兵属性验证!$AM61</f>
        <v>5263.360901484315</v>
      </c>
      <c r="Y59" s="15">
        <f>小r将兵属性验证!$AM61</f>
        <v>5315.946827408321</v>
      </c>
      <c r="Z59" s="15">
        <f>中r将兵属性验证!$AM61</f>
        <v>5372.8861415776682</v>
      </c>
      <c r="AA59" s="15">
        <f>大r将兵属性验证!$AM61</f>
        <v>5433.6170958710936</v>
      </c>
      <c r="AB59" s="15">
        <f>超r将兵属性验证!$AM61</f>
        <v>5501.9323824093135</v>
      </c>
      <c r="AF59" s="15">
        <v>55</v>
      </c>
      <c r="AG59" s="1">
        <f t="shared" si="1"/>
        <v>3922921052.1328754</v>
      </c>
      <c r="AH59" s="1">
        <f t="shared" si="2"/>
        <v>4305646401.7289286</v>
      </c>
      <c r="AI59" s="1">
        <f t="shared" si="3"/>
        <v>5798636521.7209368</v>
      </c>
      <c r="AJ59" s="1">
        <f t="shared" si="4"/>
        <v>7431345325.2648325</v>
      </c>
      <c r="AK59" s="1">
        <f t="shared" si="5"/>
        <v>8587834641.723217</v>
      </c>
    </row>
    <row r="60" spans="3:37" x14ac:dyDescent="0.15">
      <c r="C60" s="15">
        <v>56</v>
      </c>
      <c r="D60" s="14">
        <f>非r将兵属性验证!$U62/((1+非r将兵属性验证!$T62)^2)</f>
        <v>419424705.59537232</v>
      </c>
      <c r="E60" s="15">
        <f>小r将兵属性验证!$U62/((1+小r将兵属性验证!$T62)^2)</f>
        <v>441582322.18277889</v>
      </c>
      <c r="F60" s="15">
        <f>中r将兵属性验证!$U62/((1+中r将兵属性验证!$T62)^2)</f>
        <v>563288797.98149133</v>
      </c>
      <c r="G60" s="15">
        <f>大r将兵属性验证!$U62/((1+大r将兵属性验证!$T62)^2)</f>
        <v>624368910.68548644</v>
      </c>
      <c r="H60" s="15">
        <f>超r将兵属性验证!$U62/((1+超r将兵属性验证!$T62)^2)</f>
        <v>694716895.09498644</v>
      </c>
      <c r="I60" s="14">
        <f>非r将兵属性验证!$AO62/((1+非r将兵属性验证!$AN62)^2)</f>
        <v>367202666.67029756</v>
      </c>
      <c r="J60" s="15">
        <f>小r将兵属性验证!$AO62/((1+小r将兵属性验证!$AN62)^2)</f>
        <v>382141301.01121825</v>
      </c>
      <c r="K60" s="15">
        <f>中r将兵属性验证!$AO62/((1+中r将兵属性验证!$AN62)^2)</f>
        <v>430738389.54130358</v>
      </c>
      <c r="L60" s="15">
        <f>大r将兵属性验证!$AO62/((1+大r将兵属性验证!$AN62)^2)</f>
        <v>503746528.29993337</v>
      </c>
      <c r="M60" s="15">
        <f>超r将兵属性验证!$AO62/((1+超r将兵属性验证!$AN62)^2)</f>
        <v>545427526.42128432</v>
      </c>
      <c r="N60" s="14">
        <f>非r将兵属性验证!$T62</f>
        <v>1.075023954010184</v>
      </c>
      <c r="O60" s="15">
        <f>小r将兵属性验证!$T62</f>
        <v>1.1292140512413238</v>
      </c>
      <c r="P60" s="15">
        <f>中r将兵属性验证!$T62</f>
        <v>1.2240804123995708</v>
      </c>
      <c r="Q60" s="15">
        <f>大r将兵属性验证!$T62</f>
        <v>1.4698055716815421</v>
      </c>
      <c r="R60" s="15">
        <f>超r将兵属性验证!$T62</f>
        <v>1.557323267705627</v>
      </c>
      <c r="S60" s="14">
        <f>非r将兵属性验证!$AN62</f>
        <v>0.48903089647599796</v>
      </c>
      <c r="T60" s="15">
        <f>小r将兵属性验证!$AN62</f>
        <v>0.51557468692395059</v>
      </c>
      <c r="U60" s="15">
        <f>中r将兵属性验证!$AN62</f>
        <v>0.54096662700254705</v>
      </c>
      <c r="V60" s="15">
        <f>大r将兵属性验证!$AN62</f>
        <v>0.60645417120717271</v>
      </c>
      <c r="W60" s="15">
        <f>超r将兵属性验证!$AN62</f>
        <v>0.59805784482721291</v>
      </c>
      <c r="X60" s="15">
        <f>非r将兵属性验证!$AM62</f>
        <v>5327.689290730219</v>
      </c>
      <c r="Y60" s="15">
        <f>小r将兵属性验证!$AM62</f>
        <v>5378.6500470373412</v>
      </c>
      <c r="Z60" s="15">
        <f>中r将兵属性验证!$AM62</f>
        <v>5435.242680354555</v>
      </c>
      <c r="AA60" s="15">
        <f>大r将兵属性验证!$AM62</f>
        <v>5496.9671993596457</v>
      </c>
      <c r="AB60" s="15">
        <f>超r将兵属性验证!$AM62</f>
        <v>5565.5098518625491</v>
      </c>
      <c r="AF60" s="15">
        <v>56</v>
      </c>
      <c r="AG60" s="1">
        <f t="shared" si="1"/>
        <v>4334926354.0597057</v>
      </c>
      <c r="AH60" s="1">
        <f t="shared" si="2"/>
        <v>4754392577.0479374</v>
      </c>
      <c r="AI60" s="1">
        <f t="shared" si="3"/>
        <v>6196581268.5735912</v>
      </c>
      <c r="AJ60" s="1">
        <f t="shared" si="4"/>
        <v>8255455077.7959423</v>
      </c>
      <c r="AK60" s="1">
        <f t="shared" si="5"/>
        <v>9493956694.9909573</v>
      </c>
    </row>
    <row r="61" spans="3:37" x14ac:dyDescent="0.15">
      <c r="C61" s="15">
        <v>57</v>
      </c>
      <c r="D61" s="14">
        <f>非r将兵属性验证!$U63/((1+非r将兵属性验证!$T63)^2)</f>
        <v>459970999.38504195</v>
      </c>
      <c r="E61" s="15">
        <f>小r将兵属性验证!$U63/((1+小r将兵属性验证!$T63)^2)</f>
        <v>478531577.8062464</v>
      </c>
      <c r="F61" s="15">
        <f>中r将兵属性验证!$U63/((1+中r将兵属性验证!$T63)^2)</f>
        <v>580502899.57056057</v>
      </c>
      <c r="G61" s="15">
        <f>大r将兵属性验证!$U63/((1+大r将兵属性验证!$T63)^2)</f>
        <v>681040143.24187934</v>
      </c>
      <c r="H61" s="15">
        <f>超r将兵属性验证!$U63/((1+超r将兵属性验证!$T63)^2)</f>
        <v>753042135.10998774</v>
      </c>
      <c r="I61" s="14">
        <f>非r将兵属性验证!$AO63/((1+非r将兵属性验证!$AN63)^2)</f>
        <v>395875678.11285847</v>
      </c>
      <c r="J61" s="15">
        <f>小r将兵属性验证!$AO63/((1+小r将兵属性验证!$AN63)^2)</f>
        <v>411677558.84726018</v>
      </c>
      <c r="K61" s="15">
        <f>中r将兵属性验证!$AO63/((1+中r将兵属性验证!$AN63)^2)</f>
        <v>464088723.39236563</v>
      </c>
      <c r="L61" s="15">
        <f>大r将兵属性验证!$AO63/((1+大r将兵属性验证!$AN63)^2)</f>
        <v>543880843.80062056</v>
      </c>
      <c r="M61" s="15">
        <f>超r将兵属性验证!$AO63/((1+超r将兵属性验证!$AN63)^2)</f>
        <v>591147873.58330476</v>
      </c>
      <c r="N61" s="14">
        <f>非r将兵属性验证!$T63</f>
        <v>1.0945421208828057</v>
      </c>
      <c r="O61" s="15">
        <f>小r将兵属性验证!$T63</f>
        <v>1.1485709872234158</v>
      </c>
      <c r="P61" s="15">
        <f>中r将兵属性验证!$T63</f>
        <v>1.2445345929496943</v>
      </c>
      <c r="Q61" s="15">
        <f>大r将兵属性验证!$T63</f>
        <v>1.4920580812025086</v>
      </c>
      <c r="R61" s="15">
        <f>超r将兵属性验证!$T63</f>
        <v>1.5809550820927143</v>
      </c>
      <c r="S61" s="14">
        <f>非r将兵属性验证!$AN63</f>
        <v>0.50377276662770565</v>
      </c>
      <c r="T61" s="15">
        <f>小r将兵属性验证!$AN63</f>
        <v>0.5320493830952</v>
      </c>
      <c r="U61" s="15">
        <f>中r将兵属性验证!$AN63</f>
        <v>0.55852327670824553</v>
      </c>
      <c r="V61" s="15">
        <f>大r将兵属性验证!$AN63</f>
        <v>0.62489051915743421</v>
      </c>
      <c r="W61" s="15">
        <f>超r将兵属性验证!$AN63</f>
        <v>0.61361015378567729</v>
      </c>
      <c r="X61" s="15">
        <f>非r将兵属性验证!$AM63</f>
        <v>5391.052169328852</v>
      </c>
      <c r="Y61" s="15">
        <f>小r将兵属性验证!$AM63</f>
        <v>5443.6006917064578</v>
      </c>
      <c r="Z61" s="15">
        <f>中r将兵属性验证!$AM63</f>
        <v>5498.332188215918</v>
      </c>
      <c r="AA61" s="15">
        <f>大r将兵属性验证!$AM63</f>
        <v>5560.8560867691785</v>
      </c>
      <c r="AB61" s="15">
        <f>超r将兵属性验证!$AM63</f>
        <v>5632.8038378653764</v>
      </c>
      <c r="AF61" s="15">
        <v>57</v>
      </c>
      <c r="AG61" s="1">
        <f t="shared" si="1"/>
        <v>4813924434.3790112</v>
      </c>
      <c r="AH61" s="1">
        <f t="shared" si="2"/>
        <v>5241547427.1463375</v>
      </c>
      <c r="AI61" s="1">
        <f t="shared" si="3"/>
        <v>6619582250.6241302</v>
      </c>
      <c r="AJ61" s="1">
        <f t="shared" si="4"/>
        <v>9150754413.5567417</v>
      </c>
      <c r="AK61" s="1">
        <f t="shared" si="5"/>
        <v>10485086494.925455</v>
      </c>
    </row>
    <row r="62" spans="3:37" x14ac:dyDescent="0.15">
      <c r="C62" s="15">
        <v>58</v>
      </c>
      <c r="D62" s="14">
        <f>非r将兵属性验证!$U64/((1+非r将兵属性验证!$T64)^2)</f>
        <v>498486917.64285481</v>
      </c>
      <c r="E62" s="15">
        <f>小r将兵属性验证!$U64/((1+小r将兵属性验证!$T64)^2)</f>
        <v>517482938.35177732</v>
      </c>
      <c r="F62" s="15">
        <f>中r将兵属性验证!$U64/((1+中r将兵属性验证!$T64)^2)</f>
        <v>597976099.97584748</v>
      </c>
      <c r="G62" s="15">
        <f>大r将兵属性验证!$U64/((1+大r将兵属性验证!$T64)^2)</f>
        <v>741651478.33740926</v>
      </c>
      <c r="H62" s="15">
        <f>超r将兵属性验证!$U64/((1+超r将兵属性验证!$T64)^2)</f>
        <v>834377389.73906016</v>
      </c>
      <c r="I62" s="14">
        <f>非r将兵属性验证!$AO64/((1+非r将兵属性验证!$AN64)^2)</f>
        <v>426745389.51435459</v>
      </c>
      <c r="J62" s="15">
        <f>小r将兵属性验证!$AO64/((1+小r将兵属性验证!$AN64)^2)</f>
        <v>442611537.07238579</v>
      </c>
      <c r="K62" s="15">
        <f>中r将兵属性验证!$AO64/((1+中r将兵属性验证!$AN64)^2)</f>
        <v>500090440.86427093</v>
      </c>
      <c r="L62" s="15">
        <f>大r将兵属性验证!$AO64/((1+大r将兵属性验证!$AN64)^2)</f>
        <v>587635591.55088508</v>
      </c>
      <c r="M62" s="15">
        <f>超r将兵属性验证!$AO64/((1+超r将兵属性验证!$AN64)^2)</f>
        <v>654669408.93428493</v>
      </c>
      <c r="N62" s="14">
        <f>非r将兵属性验证!$T64</f>
        <v>1.1140602877554278</v>
      </c>
      <c r="O62" s="15">
        <f>小r将兵属性验证!$T64</f>
        <v>1.167735025003672</v>
      </c>
      <c r="P62" s="15">
        <f>中r将兵属性验证!$T64</f>
        <v>1.2650347785028644</v>
      </c>
      <c r="Q62" s="15">
        <f>大r将兵属性验证!$T64</f>
        <v>1.514425802676594</v>
      </c>
      <c r="R62" s="15">
        <f>超r将兵属性验证!$T64</f>
        <v>1.6300213295044748</v>
      </c>
      <c r="S62" s="14">
        <f>非r将兵属性验证!$AN64</f>
        <v>0.51851463677941345</v>
      </c>
      <c r="T62" s="15">
        <f>小r将兵属性验证!$AN64</f>
        <v>0.54817824263863835</v>
      </c>
      <c r="U62" s="15">
        <f>中r将兵属性验证!$AN64</f>
        <v>0.57608760312030638</v>
      </c>
      <c r="V62" s="15">
        <f>大r将兵属性验证!$AN64</f>
        <v>0.6433460921544284</v>
      </c>
      <c r="W62" s="15">
        <f>超r将兵属性验证!$AN64</f>
        <v>0.66906516915491476</v>
      </c>
      <c r="X62" s="15">
        <f>非r将兵属性验证!$AM64</f>
        <v>5456.4362584006394</v>
      </c>
      <c r="Y62" s="15">
        <f>小r将兵属性验证!$AM64</f>
        <v>5505.5333392643561</v>
      </c>
      <c r="Z62" s="15">
        <f>中r将兵属性验证!$AM64</f>
        <v>5563.2313012164523</v>
      </c>
      <c r="AA62" s="15">
        <f>大r将兵属性验证!$AM64</f>
        <v>5627.396776908311</v>
      </c>
      <c r="AB62" s="15">
        <f>超r将兵属性验证!$AM64</f>
        <v>5696.5928362136156</v>
      </c>
      <c r="AF62" s="15">
        <v>58</v>
      </c>
      <c r="AG62" s="1">
        <f t="shared" si="1"/>
        <v>5305821990.0653067</v>
      </c>
      <c r="AH62" s="1">
        <f t="shared" si="2"/>
        <v>5764008661.0696259</v>
      </c>
      <c r="AI62" s="1">
        <f t="shared" si="3"/>
        <v>7070906212.9339371</v>
      </c>
      <c r="AJ62" s="1">
        <f t="shared" si="4"/>
        <v>10133705845.734921</v>
      </c>
      <c r="AK62" s="1">
        <f t="shared" si="5"/>
        <v>12183336256.73707</v>
      </c>
    </row>
    <row r="63" spans="3:37" x14ac:dyDescent="0.15">
      <c r="C63" s="15">
        <v>59</v>
      </c>
      <c r="D63" s="14">
        <f>非r将兵属性验证!$U65/((1+非r将兵属性验证!$T65)^2)</f>
        <v>539134277.93195379</v>
      </c>
      <c r="E63" s="15">
        <f>小r将兵属性验证!$U65/((1+小r将兵属性验证!$T65)^2)</f>
        <v>558266296.14992392</v>
      </c>
      <c r="F63" s="15">
        <f>中r将兵属性验证!$U65/((1+中r将兵属性验证!$T65)^2)</f>
        <v>615879334.10206151</v>
      </c>
      <c r="G63" s="15">
        <f>大r将兵属性验证!$U65/((1+大r将兵属性验证!$T65)^2)</f>
        <v>807229058.83879685</v>
      </c>
      <c r="H63" s="15">
        <f>超r将兵属性验证!$U65/((1+超r将兵属性验证!$T65)^2)</f>
        <v>901553485.47275257</v>
      </c>
      <c r="I63" s="14">
        <f>非r将兵属性验证!$AO65/((1+非r将兵属性验证!$AN65)^2)</f>
        <v>459160590.6269058</v>
      </c>
      <c r="J63" s="15">
        <f>小r将兵属性验证!$AO65/((1+小r将兵属性验证!$AN65)^2)</f>
        <v>475999368.56565189</v>
      </c>
      <c r="K63" s="15">
        <f>中r将兵属性验证!$AO65/((1+中r将兵属性验证!$AN65)^2)</f>
        <v>538731171.51871467</v>
      </c>
      <c r="L63" s="15">
        <f>大r将兵属性验证!$AO65/((1+大r将兵属性验证!$AN65)^2)</f>
        <v>635074303.44730437</v>
      </c>
      <c r="M63" s="15">
        <f>超r将兵属性验证!$AO65/((1+超r将兵属性验证!$AN65)^2)</f>
        <v>710864465.16085947</v>
      </c>
      <c r="N63" s="14">
        <f>非r将兵属性验证!$T65</f>
        <v>1.1335784546280501</v>
      </c>
      <c r="O63" s="15">
        <f>小r将兵属性验证!$T65</f>
        <v>1.1868700655061775</v>
      </c>
      <c r="P63" s="15">
        <f>中r将兵属性验证!$T65</f>
        <v>1.2855769120013527</v>
      </c>
      <c r="Q63" s="15">
        <f>大r将兵属性验证!$T65</f>
        <v>1.5373665302720598</v>
      </c>
      <c r="R63" s="15">
        <f>超r将兵属性验证!$T65</f>
        <v>1.6542804987809423</v>
      </c>
      <c r="S63" s="14">
        <f>非r将兵属性验证!$AN65</f>
        <v>0.53325650693112125</v>
      </c>
      <c r="T63" s="15">
        <f>小r将兵属性验证!$AN65</f>
        <v>0.56421433059754411</v>
      </c>
      <c r="U63" s="15">
        <f>中r将兵属性验证!$AN65</f>
        <v>0.5936589292506016</v>
      </c>
      <c r="V63" s="15">
        <f>大r将兵属性验证!$AN65</f>
        <v>0.66198928615303609</v>
      </c>
      <c r="W63" s="15">
        <f>超r将兵属性验证!$AN65</f>
        <v>0.68840061248433249</v>
      </c>
      <c r="X63" s="15">
        <f>非r将兵属性验证!$AM65</f>
        <v>5519.0270152469757</v>
      </c>
      <c r="Y63" s="15">
        <f>小r将兵属性验证!$AM65</f>
        <v>5571.71226939807</v>
      </c>
      <c r="Z63" s="15">
        <f>中r将兵属性验证!$AM65</f>
        <v>5629.0118732830306</v>
      </c>
      <c r="AA63" s="15">
        <f>大r将兵属性验证!$AM65</f>
        <v>5693.3346855347099</v>
      </c>
      <c r="AB63" s="15">
        <f>超r将兵属性验证!$AM65</f>
        <v>5764.8702736645391</v>
      </c>
      <c r="AF63" s="15">
        <v>59</v>
      </c>
      <c r="AG63" s="1">
        <f t="shared" si="1"/>
        <v>5835461871.3500729</v>
      </c>
      <c r="AH63" s="1">
        <f t="shared" si="2"/>
        <v>6328292374.1902943</v>
      </c>
      <c r="AI63" s="1">
        <f t="shared" si="3"/>
        <v>7552664372.3487139</v>
      </c>
      <c r="AJ63" s="1">
        <f t="shared" si="4"/>
        <v>11221423618.598778</v>
      </c>
      <c r="AK63" s="1">
        <f t="shared" si="5"/>
        <v>13451807672.723717</v>
      </c>
    </row>
    <row r="64" spans="3:37" x14ac:dyDescent="0.15">
      <c r="C64" s="15">
        <v>60</v>
      </c>
      <c r="D64" s="14">
        <f>非r将兵属性验证!$U66/((1+非r将兵属性验证!$T66)^2)</f>
        <v>583802399.6042366</v>
      </c>
      <c r="E64" s="15">
        <f>小r将兵属性验证!$U66/((1+小r将兵属性验证!$T66)^2)</f>
        <v>605448000.19070542</v>
      </c>
      <c r="F64" s="15">
        <f>中r将兵属性验证!$U66/((1+中r将兵属性验证!$T66)^2)</f>
        <v>667596044.90321255</v>
      </c>
      <c r="G64" s="15">
        <f>大r将兵属性验证!$U66/((1+大r将兵属性验证!$T66)^2)</f>
        <v>878889678.39702165</v>
      </c>
      <c r="H64" s="15">
        <f>超r将兵属性验证!$U66/((1+超r将兵属性验证!$T66)^2)</f>
        <v>970912152.20165884</v>
      </c>
      <c r="I64" s="14">
        <f>非r将兵属性验证!$AO66/((1+非r将兵属性验证!$AN66)^2)</f>
        <v>500435134.47906393</v>
      </c>
      <c r="J64" s="15">
        <f>小r将兵属性验证!$AO66/((1+小r将兵属性验证!$AN66)^2)</f>
        <v>518968950.01369292</v>
      </c>
      <c r="K64" s="15">
        <f>中r将兵属性验证!$AO66/((1+中r将兵属性验证!$AN66)^2)</f>
        <v>618087923.82484937</v>
      </c>
      <c r="L64" s="15">
        <f>大r将兵属性验证!$AO66/((1+大r将兵属性验证!$AN66)^2)</f>
        <v>754683217.68272293</v>
      </c>
      <c r="M64" s="15">
        <f>超r将兵属性验证!$AO66/((1+超r将兵属性验证!$AN66)^2)</f>
        <v>890464532.72844207</v>
      </c>
      <c r="N64" s="14">
        <f>非r将兵属性验证!$T66</f>
        <v>1.1585802136093086</v>
      </c>
      <c r="O64" s="15">
        <f>小r将兵属性验证!$T66</f>
        <v>1.2130561014815151</v>
      </c>
      <c r="P64" s="15">
        <f>中r将兵属性验证!$T66</f>
        <v>1.3118994951774734</v>
      </c>
      <c r="Q64" s="15">
        <f>大r将兵属性验证!$T66</f>
        <v>1.5632413788756432</v>
      </c>
      <c r="R64" s="15">
        <f>超r将兵属性验证!$T66</f>
        <v>1.6792605465415078</v>
      </c>
      <c r="S64" s="14">
        <f>非r将兵属性验证!$AN66</f>
        <v>0.5589386278954025</v>
      </c>
      <c r="T64" s="15">
        <f>小r将兵属性验证!$AN66</f>
        <v>0.63089376123851648</v>
      </c>
      <c r="U64" s="15">
        <f>中r将兵属性验证!$AN66</f>
        <v>0.65477138743498664</v>
      </c>
      <c r="V64" s="15">
        <f>大r将兵属性验证!$AN66</f>
        <v>0.74327476271666226</v>
      </c>
      <c r="W64" s="15">
        <f>超r将兵属性验证!$AN66</f>
        <v>0.78513337315452292</v>
      </c>
      <c r="X64" s="15">
        <f>非r将兵属性验证!$AM66</f>
        <v>5584.6746581842135</v>
      </c>
      <c r="Y64" s="15">
        <f>小r将兵属性验证!$AM66</f>
        <v>5636.2275685369232</v>
      </c>
      <c r="Z64" s="15">
        <f>中r将兵属性验证!$AM66</f>
        <v>5696.5833153381827</v>
      </c>
      <c r="AA64" s="15">
        <f>大r将兵属性验证!$AM66</f>
        <v>5759.6861105963708</v>
      </c>
      <c r="AB64" s="15">
        <f>超r将兵属性验证!$AM66</f>
        <v>5831.7758642742501</v>
      </c>
      <c r="AF64" s="15">
        <v>60</v>
      </c>
      <c r="AG64" s="1">
        <f t="shared" si="1"/>
        <v>6508695985.1779127</v>
      </c>
      <c r="AH64" s="1">
        <f t="shared" si="2"/>
        <v>7206774116.8606443</v>
      </c>
      <c r="AI64" s="1">
        <f t="shared" si="3"/>
        <v>8736104146.1597176</v>
      </c>
      <c r="AJ64" s="1">
        <f t="shared" si="4"/>
        <v>13214567651.296272</v>
      </c>
      <c r="AK64" s="1">
        <f t="shared" si="5"/>
        <v>16096526716.150995</v>
      </c>
    </row>
    <row r="65" spans="3:37" x14ac:dyDescent="0.15">
      <c r="C65" s="15">
        <v>61</v>
      </c>
      <c r="D65" s="14">
        <f>非r将兵属性验证!$U67/((1+非r将兵属性验证!$T67)^2)</f>
        <v>635135032.76947987</v>
      </c>
      <c r="E65" s="15">
        <f>小r将兵属性验证!$U67/((1+小r将兵属性验证!$T67)^2)</f>
        <v>660162991.12695527</v>
      </c>
      <c r="F65" s="15">
        <f>中r将兵属性验证!$U67/((1+中r将兵属性验证!$T67)^2)</f>
        <v>730602728.30820751</v>
      </c>
      <c r="G65" s="15">
        <f>大r将兵属性验证!$U67/((1+大r将兵属性验证!$T67)^2)</f>
        <v>960740388.18132758</v>
      </c>
      <c r="H65" s="15">
        <f>超r将兵属性验证!$U67/((1+超r将兵属性验证!$T67)^2)</f>
        <v>1048379040.6401337</v>
      </c>
      <c r="I65" s="14">
        <f>非r将兵属性验证!$AO67/((1+非r将兵属性验证!$AN67)^2)</f>
        <v>547055909.82871771</v>
      </c>
      <c r="J65" s="15">
        <f>小r将兵属性验证!$AO67/((1+小r将兵属性验证!$AN67)^2)</f>
        <v>568766622.39486933</v>
      </c>
      <c r="K65" s="15">
        <f>中r将兵属性验证!$AO67/((1+中r将兵属性验证!$AN67)^2)</f>
        <v>672822424.44405174</v>
      </c>
      <c r="L65" s="15">
        <f>大r将兵属性验证!$AO67/((1+大r将兵属性验证!$AN67)^2)</f>
        <v>821916035.33216226</v>
      </c>
      <c r="M65" s="15">
        <f>超r将兵属性验证!$AO67/((1+超r将兵属性验证!$AN67)^2)</f>
        <v>965551916.89027536</v>
      </c>
      <c r="N65" s="14">
        <f>非r将兵属性验证!$T67</f>
        <v>1.1859324020104165</v>
      </c>
      <c r="O65" s="15">
        <f>小r将兵属性验证!$T67</f>
        <v>1.2404691840678805</v>
      </c>
      <c r="P65" s="15">
        <f>中r将兵属性验证!$T67</f>
        <v>1.3389868092217503</v>
      </c>
      <c r="Q65" s="15">
        <f>大r将兵属性验证!$T67</f>
        <v>1.5888254700373889</v>
      </c>
      <c r="R65" s="15">
        <f>超r将兵属性验证!$T67</f>
        <v>1.7016503825739373</v>
      </c>
      <c r="S65" s="14">
        <f>非r将兵属性验证!$AN67</f>
        <v>0.6114474367220839</v>
      </c>
      <c r="T65" s="15">
        <f>小r将兵属性验证!$AN67</f>
        <v>0.72862864129828719</v>
      </c>
      <c r="U65" s="15">
        <f>中r将兵属性验证!$AN67</f>
        <v>0.76350054071272955</v>
      </c>
      <c r="V65" s="15">
        <f>大r将兵属性验证!$AN67</f>
        <v>0.85759588925350672</v>
      </c>
      <c r="W65" s="15">
        <f>超r将兵属性验证!$AN67</f>
        <v>0.90399444639587057</v>
      </c>
      <c r="X65" s="15">
        <f>非r将兵属性验证!$AM67</f>
        <v>5649.948832484999</v>
      </c>
      <c r="Y65" s="15">
        <f>小r将兵属性验证!$AM67</f>
        <v>5705.1121278937144</v>
      </c>
      <c r="Z65" s="15">
        <f>中r将兵属性验证!$AM67</f>
        <v>5762.3226353203409</v>
      </c>
      <c r="AA65" s="15">
        <f>大r将兵属性验证!$AM67</f>
        <v>5827.76487875979</v>
      </c>
      <c r="AB65" s="15">
        <f>超r将兵属性验证!$AM67</f>
        <v>5899.9048700813719</v>
      </c>
      <c r="AF65" s="15">
        <v>61</v>
      </c>
      <c r="AG65" s="1">
        <f t="shared" si="1"/>
        <v>7391850929.4847794</v>
      </c>
      <c r="AH65" s="1">
        <f t="shared" si="2"/>
        <v>8369589275.1308775</v>
      </c>
      <c r="AI65" s="1">
        <f t="shared" si="3"/>
        <v>10179325692.885357</v>
      </c>
      <c r="AJ65" s="1">
        <f t="shared" si="4"/>
        <v>15318515088.829157</v>
      </c>
      <c r="AK65" s="1">
        <f t="shared" si="5"/>
        <v>18471428311.649757</v>
      </c>
    </row>
    <row r="66" spans="3:37" x14ac:dyDescent="0.15">
      <c r="C66" s="15">
        <v>62</v>
      </c>
      <c r="D66" s="14">
        <f>非r将兵属性验证!$U68/((1+非r将兵属性验证!$T68)^2)</f>
        <v>689599450.04937327</v>
      </c>
      <c r="E66" s="15">
        <f>小r将兵属性验证!$U68/((1+小r将兵属性验证!$T68)^2)</f>
        <v>717878446.02289307</v>
      </c>
      <c r="F66" s="15">
        <f>中r将兵属性验证!$U68/((1+中r将兵属性验证!$T68)^2)</f>
        <v>797048197.36632442</v>
      </c>
      <c r="G66" s="15">
        <f>大r将兵属性验证!$U68/((1+大r将兵属性验证!$T68)^2)</f>
        <v>1047589325.3067633</v>
      </c>
      <c r="H66" s="15">
        <f>超r将兵属性验证!$U68/((1+超r将兵属性验证!$T68)^2)</f>
        <v>1129498116.742815</v>
      </c>
      <c r="I66" s="14">
        <f>非r将兵属性验证!$AO68/((1+非r将兵属性验证!$AN68)^2)</f>
        <v>598636471.36022556</v>
      </c>
      <c r="J66" s="15">
        <f>小r将兵属性验证!$AO68/((1+小r将兵属性验证!$AN68)^2)</f>
        <v>622192589.63792443</v>
      </c>
      <c r="K66" s="15">
        <f>中r将兵属性验证!$AO68/((1+中r将兵属性验证!$AN68)^2)</f>
        <v>733198289.55577695</v>
      </c>
      <c r="L66" s="15">
        <f>大r将兵属性验证!$AO68/((1+大r将兵属性验证!$AN68)^2)</f>
        <v>894827179.5117842</v>
      </c>
      <c r="M66" s="15">
        <f>超r将兵属性验证!$AO68/((1+超r将兵属性验证!$AN68)^2)</f>
        <v>1047253794.434629</v>
      </c>
      <c r="N66" s="14">
        <f>非r将兵属性验证!$T68</f>
        <v>1.2132845904115241</v>
      </c>
      <c r="O66" s="15">
        <f>小r将兵属性验证!$T68</f>
        <v>1.267546584348602</v>
      </c>
      <c r="P66" s="15">
        <f>中r将兵属性验证!$T68</f>
        <v>1.3660125761248771</v>
      </c>
      <c r="Q66" s="15">
        <f>大r将兵属性验证!$T68</f>
        <v>1.614505436898221</v>
      </c>
      <c r="R66" s="15">
        <f>超r将兵属性验证!$T68</f>
        <v>1.7241863401086888</v>
      </c>
      <c r="S66" s="14">
        <f>非r将兵属性验证!$AN68</f>
        <v>0.66461562857909473</v>
      </c>
      <c r="T66" s="15">
        <f>小r将兵属性验证!$AN68</f>
        <v>0.82398927878999273</v>
      </c>
      <c r="U66" s="15">
        <f>中r将兵属性验证!$AN68</f>
        <v>0.87279767304916511</v>
      </c>
      <c r="V66" s="15">
        <f>大r将兵属性验证!$AN68</f>
        <v>0.9723681677266538</v>
      </c>
      <c r="W66" s="15">
        <f>超r将兵属性验证!$AN68</f>
        <v>1.0236643718428331</v>
      </c>
      <c r="X66" s="15">
        <f>非r将兵属性验证!$AM68</f>
        <v>5717.9946954767738</v>
      </c>
      <c r="Y66" s="15">
        <f>小r将兵属性验证!$AM68</f>
        <v>5770.4595889192997</v>
      </c>
      <c r="Z66" s="15">
        <f>中r将兵属性验证!$AM68</f>
        <v>5831.598744426452</v>
      </c>
      <c r="AA66" s="15">
        <f>大r将兵属性验证!$AM68</f>
        <v>5895.2604065282285</v>
      </c>
      <c r="AB66" s="15">
        <f>超r将兵属性验证!$AM68</f>
        <v>5968.9532424015661</v>
      </c>
      <c r="AF66" s="15">
        <v>62</v>
      </c>
      <c r="AG66" s="1">
        <f t="shared" si="1"/>
        <v>8384578435.9088335</v>
      </c>
      <c r="AH66" s="1">
        <f t="shared" si="2"/>
        <v>9670300872.3542519</v>
      </c>
      <c r="AI66" s="1">
        <f t="shared" si="3"/>
        <v>11823932373.55221</v>
      </c>
      <c r="AJ66" s="1">
        <f t="shared" si="4"/>
        <v>17702891953.334595</v>
      </c>
      <c r="AK66" s="1">
        <f t="shared" si="5"/>
        <v>21150234429.026878</v>
      </c>
    </row>
    <row r="67" spans="3:37" x14ac:dyDescent="0.15">
      <c r="C67" s="15">
        <v>63</v>
      </c>
      <c r="D67" s="14">
        <f>非r将兵属性验证!$U69/((1+非r将兵属性验证!$T69)^2)</f>
        <v>746921823.61102355</v>
      </c>
      <c r="E67" s="15">
        <f>小r将兵属性验证!$U69/((1+小r将兵属性验证!$T69)^2)</f>
        <v>778825753.88260782</v>
      </c>
      <c r="F67" s="15">
        <f>中r将兵属性验证!$U69/((1+中r将兵属性验证!$T69)^2)</f>
        <v>867433649.0282644</v>
      </c>
      <c r="G67" s="15">
        <f>大r将兵属性验证!$U69/((1+大r将兵属性验证!$T69)^2)</f>
        <v>1139636999.4695647</v>
      </c>
      <c r="H67" s="15">
        <f>超r将兵属性验证!$U69/((1+超r将兵属性验证!$T69)^2)</f>
        <v>1214422240.3362741</v>
      </c>
      <c r="I67" s="14">
        <f>非r将兵属性验证!$AO69/((1+非r将兵属性验证!$AN69)^2)</f>
        <v>654329800.61428618</v>
      </c>
      <c r="J67" s="15">
        <f>小r将兵属性验证!$AO69/((1+小r将兵属性验证!$AN69)^2)</f>
        <v>681213836.81382692</v>
      </c>
      <c r="K67" s="15">
        <f>中r将兵属性验证!$AO69/((1+中r将兵属性验证!$AN69)^2)</f>
        <v>797759626.59139979</v>
      </c>
      <c r="L67" s="15">
        <f>大r将兵属性验证!$AO69/((1+大r将兵属性验证!$AN69)^2)</f>
        <v>974681783.25379455</v>
      </c>
      <c r="M67" s="15">
        <f>超r将兵属性验证!$AO69/((1+超r将兵属性验证!$AN69)^2)</f>
        <v>1134399811.2290046</v>
      </c>
      <c r="N67" s="14">
        <f>非r将兵属性验证!$T69</f>
        <v>1.240636778812632</v>
      </c>
      <c r="O67" s="15">
        <f>小r将兵属性验证!$T69</f>
        <v>1.2944877467747853</v>
      </c>
      <c r="P67" s="15">
        <f>中r将兵属性验证!$T69</f>
        <v>1.393092594092578</v>
      </c>
      <c r="Q67" s="15">
        <f>大r将兵属性验证!$T69</f>
        <v>1.6403010725458786</v>
      </c>
      <c r="R67" s="15">
        <f>超r将兵属性验证!$T69</f>
        <v>1.7468860665479884</v>
      </c>
      <c r="S67" s="14">
        <f>非r将兵属性验证!$AN69</f>
        <v>0.71846122841202864</v>
      </c>
      <c r="T67" s="15">
        <f>小r将兵属性验证!$AN69</f>
        <v>0.91836337784909272</v>
      </c>
      <c r="U67" s="15">
        <f>中r将兵属性验证!$AN69</f>
        <v>0.98274154431833027</v>
      </c>
      <c r="V67" s="15">
        <f>大r将兵属性验证!$AN69</f>
        <v>1.087637023889394</v>
      </c>
      <c r="W67" s="15">
        <f>超r将兵属性验证!$AN69</f>
        <v>1.1435643265408193</v>
      </c>
      <c r="X67" s="15">
        <f>非r将兵属性验证!$AM69</f>
        <v>5784.0586819184891</v>
      </c>
      <c r="Y67" s="15">
        <f>小r将兵属性验证!$AM69</f>
        <v>5839.1430076047091</v>
      </c>
      <c r="Z67" s="15">
        <f>中r将兵属性验证!$AM69</f>
        <v>5897.2329150700543</v>
      </c>
      <c r="AA67" s="15">
        <f>大r将兵属性验证!$AM69</f>
        <v>5964.3685709059691</v>
      </c>
      <c r="AB67" s="15">
        <f>超r将兵属性验证!$AM69</f>
        <v>6038.3046871454753</v>
      </c>
      <c r="AF67" s="15">
        <v>63</v>
      </c>
      <c r="AG67" s="1">
        <f t="shared" si="1"/>
        <v>9489011318.2161694</v>
      </c>
      <c r="AH67" s="1">
        <f t="shared" si="2"/>
        <v>11141336145.040499</v>
      </c>
      <c r="AI67" s="1">
        <f t="shared" si="3"/>
        <v>13685966112.782356</v>
      </c>
      <c r="AJ67" s="1">
        <f t="shared" si="4"/>
        <v>20408089774.191032</v>
      </c>
      <c r="AK67" s="1">
        <f t="shared" si="5"/>
        <v>24149422939.772392</v>
      </c>
    </row>
    <row r="68" spans="3:37" x14ac:dyDescent="0.15">
      <c r="C68" s="15">
        <v>64</v>
      </c>
      <c r="D68" s="14">
        <f>非r将兵属性验证!$U70/((1+非r将兵属性验证!$T70)^2)</f>
        <v>807306189.91044378</v>
      </c>
      <c r="E68" s="15">
        <f>小r将兵属性验证!$U70/((1+小r将兵属性验证!$T70)^2)</f>
        <v>842608447.43653703</v>
      </c>
      <c r="F68" s="15">
        <f>中r将兵属性验证!$U70/((1+中r将兵属性验证!$T70)^2)</f>
        <v>941858901.98684192</v>
      </c>
      <c r="G68" s="15">
        <f>大r将兵属性验证!$U70/((1+大r将兵属性验证!$T70)^2)</f>
        <v>1236994534.3795283</v>
      </c>
      <c r="H68" s="15">
        <f>超r将兵属性验证!$U70/((1+超r将兵属性验证!$T70)^2)</f>
        <v>1303547287.0318487</v>
      </c>
      <c r="I68" s="14">
        <f>非r将兵属性验证!$AO70/((1+非r将兵属性验证!$AN70)^2)</f>
        <v>715559412.09142447</v>
      </c>
      <c r="J68" s="15">
        <f>小r将兵属性验证!$AO70/((1+小r将兵属性验证!$AN70)^2)</f>
        <v>744678540.53317225</v>
      </c>
      <c r="K68" s="15">
        <f>中r将兵属性验证!$AO70/((1+中r将兵属性验证!$AN70)^2)</f>
        <v>869064948.03556252</v>
      </c>
      <c r="L68" s="15">
        <f>大r将兵属性验证!$AO70/((1+大r将兵属性验证!$AN70)^2)</f>
        <v>1060800564.9826967</v>
      </c>
      <c r="M68" s="15">
        <f>超r将兵属性验证!$AO70/((1+超r将兵属性验证!$AN70)^2)</f>
        <v>1226532717.0049462</v>
      </c>
      <c r="N68" s="14">
        <f>非r将兵属性验证!$T70</f>
        <v>1.2679889672137399</v>
      </c>
      <c r="O68" s="15">
        <f>小r将兵属性验证!$T70</f>
        <v>1.3214604536122929</v>
      </c>
      <c r="P68" s="15">
        <f>中r将兵属性验证!$T70</f>
        <v>1.4202215057729233</v>
      </c>
      <c r="Q68" s="15">
        <f>大r将兵属性验证!$T70</f>
        <v>1.6662018503922569</v>
      </c>
      <c r="R68" s="15">
        <f>超r将兵属性验证!$T70</f>
        <v>1.7697350455631913</v>
      </c>
      <c r="S68" s="14">
        <f>非r将兵属性验证!$AN70</f>
        <v>0.77303821044654863</v>
      </c>
      <c r="T68" s="15">
        <f>小r将兵属性验证!$AN70</f>
        <v>1.0130570004663961</v>
      </c>
      <c r="U68" s="15">
        <f>中r将兵属性验证!$AN70</f>
        <v>1.0935277825694336</v>
      </c>
      <c r="V68" s="15">
        <f>大r将兵属性验证!$AN70</f>
        <v>1.2033881041695926</v>
      </c>
      <c r="W68" s="15">
        <f>超r将兵属性验证!$AN70</f>
        <v>1.2637424395450971</v>
      </c>
      <c r="X68" s="15">
        <f>非r将兵属性验证!$AM70</f>
        <v>5851.6594496836879</v>
      </c>
      <c r="Y68" s="15">
        <f>小r将兵属性验证!$AM70</f>
        <v>5905.3752318195029</v>
      </c>
      <c r="Z68" s="15">
        <f>中r将兵属性验证!$AM70</f>
        <v>5966.6680815597847</v>
      </c>
      <c r="AA68" s="15">
        <f>大r将兵属性验证!$AM70</f>
        <v>6031.9769456836293</v>
      </c>
      <c r="AB68" s="15">
        <f>超r将兵属性验证!$AM70</f>
        <v>6104.2673018124933</v>
      </c>
      <c r="AF68" s="15">
        <v>64</v>
      </c>
      <c r="AG68" s="1">
        <f t="shared" si="1"/>
        <v>10724390360.208311</v>
      </c>
      <c r="AH68" s="1">
        <f t="shared" si="2"/>
        <v>12793858313.376423</v>
      </c>
      <c r="AI68" s="1">
        <f t="shared" si="3"/>
        <v>15808779540.807598</v>
      </c>
      <c r="AJ68" s="1">
        <f t="shared" si="4"/>
        <v>23460434050.364166</v>
      </c>
      <c r="AK68" s="1">
        <f t="shared" si="5"/>
        <v>27497481038.275833</v>
      </c>
    </row>
    <row r="69" spans="3:37" x14ac:dyDescent="0.15">
      <c r="C69" s="15">
        <v>65</v>
      </c>
      <c r="D69" s="14">
        <f>非r将兵属性验证!$U71/((1+非r将兵属性验证!$T71)^2)</f>
        <v>870828690.36038959</v>
      </c>
      <c r="E69" s="15">
        <f>小r将兵属性验证!$U71/((1+小r将兵属性验证!$T71)^2)</f>
        <v>911112878.41828239</v>
      </c>
      <c r="F69" s="15">
        <f>中r将兵属性验证!$U71/((1+中r将兵属性验证!$T71)^2)</f>
        <v>1024268559.3334973</v>
      </c>
      <c r="G69" s="15">
        <f>大r将兵属性验证!$U71/((1+大r将兵属性验证!$T71)^2)</f>
        <v>1333029362.7156405</v>
      </c>
      <c r="H69" s="15">
        <f>超r将兵属性验证!$U71/((1+超r将兵属性验证!$T71)^2)</f>
        <v>1397277424.4953597</v>
      </c>
      <c r="I69" s="14">
        <f>非r将兵属性验证!$AO71/((1+非r将兵属性验证!$AN71)^2)</f>
        <v>782162917.30729103</v>
      </c>
      <c r="J69" s="15">
        <f>小r将兵属性验证!$AO71/((1+小r将兵属性验证!$AN71)^2)</f>
        <v>815201050.47936738</v>
      </c>
      <c r="K69" s="15">
        <f>中r将兵属性验证!$AO71/((1+中r将兵属性验证!$AN71)^2)</f>
        <v>948912557.88105321</v>
      </c>
      <c r="L69" s="15">
        <f>大r将兵属性验证!$AO71/((1+大r将兵属性验证!$AN71)^2)</f>
        <v>1155257251.7756221</v>
      </c>
      <c r="M69" s="15">
        <f>超r将兵属性验证!$AO71/((1+超r将兵属性验证!$AN71)^2)</f>
        <v>1324559013.2078056</v>
      </c>
      <c r="N69" s="14">
        <f>非r将兵属性验证!$T71</f>
        <v>1.2953411556148478</v>
      </c>
      <c r="O69" s="15">
        <f>小r将兵属性验证!$T71</f>
        <v>1.3482065517077668</v>
      </c>
      <c r="P69" s="15">
        <f>中r将兵属性验证!$T71</f>
        <v>1.4478658057697671</v>
      </c>
      <c r="Q69" s="15">
        <f>大r将兵属性验证!$T71</f>
        <v>1.6870264063760088</v>
      </c>
      <c r="R69" s="15">
        <f>超r将兵属性验证!$T71</f>
        <v>1.7825784977991841</v>
      </c>
      <c r="S69" s="14">
        <f>非r将兵属性验证!$AN71</f>
        <v>0.82842698821511285</v>
      </c>
      <c r="T69" s="15">
        <f>小r将兵属性验证!$AN71</f>
        <v>1.1073839651616266</v>
      </c>
      <c r="U69" s="15">
        <f>中r将兵属性验证!$AN71</f>
        <v>1.2011048370243262</v>
      </c>
      <c r="V69" s="15">
        <f>大r将兵属性验证!$AN71</f>
        <v>1.3241429257034909</v>
      </c>
      <c r="W69" s="15">
        <f>超r将兵属性验证!$AN71</f>
        <v>1.386424460596249</v>
      </c>
      <c r="X69" s="15">
        <f>非r将兵属性验证!$AM71</f>
        <v>5918.1858261446177</v>
      </c>
      <c r="Y69" s="15">
        <f>小r将兵属性验证!$AM71</f>
        <v>5973.0182618345607</v>
      </c>
      <c r="Z69" s="15">
        <f>中r将兵属性验证!$AM71</f>
        <v>6033.4433483033172</v>
      </c>
      <c r="AA69" s="15">
        <f>大r将兵属性验证!$AM71</f>
        <v>6100.5747752571242</v>
      </c>
      <c r="AB69" s="15">
        <f>超r将兵属性验证!$AM71</f>
        <v>6168.889626402015</v>
      </c>
      <c r="AF69" s="15">
        <v>65</v>
      </c>
      <c r="AG69" s="1">
        <f t="shared" si="1"/>
        <v>12101331155.747486</v>
      </c>
      <c r="AH69" s="1">
        <f t="shared" si="2"/>
        <v>14675641070.628992</v>
      </c>
      <c r="AI69" s="1">
        <f t="shared" si="3"/>
        <v>18246950629.53587</v>
      </c>
      <c r="AJ69" s="1">
        <f t="shared" si="4"/>
        <v>26824864133.181885</v>
      </c>
      <c r="AK69" s="1">
        <f t="shared" si="5"/>
        <v>31137922672.49371</v>
      </c>
    </row>
    <row r="70" spans="3:37" x14ac:dyDescent="0.15">
      <c r="C70" s="15">
        <v>66</v>
      </c>
      <c r="D70" s="14">
        <f>非r将兵属性验证!$U72/((1+非r将兵属性验证!$T72)^2)</f>
        <v>939529011.53953266</v>
      </c>
      <c r="E70" s="15">
        <f>小r将兵属性验证!$U72/((1+小r将兵属性验证!$T72)^2)</f>
        <v>985785213.48800063</v>
      </c>
      <c r="F70" s="15">
        <f>中r将兵属性验证!$U72/((1+中r将兵属性验证!$T72)^2)</f>
        <v>1117665910.8333645</v>
      </c>
      <c r="G70" s="15">
        <f>大r将兵属性验证!$U72/((1+大r将兵属性验证!$T72)^2)</f>
        <v>1428365961.0210588</v>
      </c>
      <c r="H70" s="15">
        <f>超r将兵属性验证!$U72/((1+超r将兵属性验证!$T72)^2)</f>
        <v>1499590185.1041405</v>
      </c>
      <c r="I70" s="14">
        <f>非r将兵属性验证!$AO72/((1+非r将兵属性验证!$AN72)^2)</f>
        <v>848386797.06560957</v>
      </c>
      <c r="J70" s="15">
        <f>小r将兵属性验证!$AO72/((1+小r将兵属性验证!$AN72)^2)</f>
        <v>883991884.52961636</v>
      </c>
      <c r="K70" s="15">
        <f>中r将兵属性验证!$AO72/((1+中r将兵属性验证!$AN72)^2)</f>
        <v>1035514729.2791487</v>
      </c>
      <c r="L70" s="15">
        <f>大r将兵属性验证!$AO72/((1+大r将兵属性验证!$AN72)^2)</f>
        <v>1254717672.3003721</v>
      </c>
      <c r="M70" s="15">
        <f>超r将兵属性验证!$AO72/((1+超r将兵属性验证!$AN72)^2)</f>
        <v>1436240310.954212</v>
      </c>
      <c r="N70" s="14">
        <f>非r将兵属性验证!$T72</f>
        <v>1.3125285407913931</v>
      </c>
      <c r="O70" s="15">
        <f>小r将兵属性验证!$T72</f>
        <v>1.3680777346433666</v>
      </c>
      <c r="P70" s="15">
        <f>中r将兵属性验证!$T72</f>
        <v>1.4679608592580842</v>
      </c>
      <c r="Q70" s="15">
        <f>大r将兵属性验证!$T72</f>
        <v>1.6997252546344586</v>
      </c>
      <c r="R70" s="15">
        <f>超r将兵属性验证!$T72</f>
        <v>1.7872179093556428</v>
      </c>
      <c r="S70" s="14">
        <f>非r将兵属性验证!$AN72</f>
        <v>0.87388535658566102</v>
      </c>
      <c r="T70" s="15">
        <f>小r将兵属性验证!$AN72</f>
        <v>1.1957253797735405</v>
      </c>
      <c r="U70" s="15">
        <f>中r将兵属性验证!$AN72</f>
        <v>1.3008522691309075</v>
      </c>
      <c r="V70" s="15">
        <f>大r将兵属性验证!$AN72</f>
        <v>1.4475106254751497</v>
      </c>
      <c r="W70" s="15">
        <f>超r将兵属性验证!$AN72</f>
        <v>1.5103782043904801</v>
      </c>
      <c r="X70" s="15">
        <f>非r将兵属性验证!$AM72</f>
        <v>5985.3500482504596</v>
      </c>
      <c r="Y70" s="15">
        <f>小r将兵属性验证!$AM72</f>
        <v>6039.9957868613874</v>
      </c>
      <c r="Z70" s="15">
        <f>中r将兵属性验证!$AM72</f>
        <v>6102.3795989405535</v>
      </c>
      <c r="AA70" s="15">
        <f>大r将兵属性验证!$AM72</f>
        <v>6164.2486428831089</v>
      </c>
      <c r="AB70" s="15">
        <f>超r将兵属性验证!$AM72</f>
        <v>6235.0881200683125</v>
      </c>
      <c r="AF70" s="15">
        <v>66</v>
      </c>
      <c r="AG70" s="1">
        <f t="shared" ref="AG70:AG133" si="6">部队战力(D70,N70,I70,S70)</f>
        <v>13474850521.821865</v>
      </c>
      <c r="AH70" s="1">
        <f t="shared" ref="AH70:AH133" si="7">部队战力(E70,O70,J70,T70)</f>
        <v>16654415610.08213</v>
      </c>
      <c r="AI70" s="1">
        <f t="shared" ref="AI70:AI133" si="8">部队战力(F70,P70,K70,U70)</f>
        <v>20928699318.303925</v>
      </c>
      <c r="AJ70" s="1">
        <f t="shared" ref="AJ70:AJ133" si="9">部队战力(G70,Q70,L70,V70)</f>
        <v>30436658800.681087</v>
      </c>
      <c r="AK70" s="1">
        <f t="shared" ref="AK70:AK133" si="10">部队战力(H70,R70,M70,W70)</f>
        <v>35222826138.027939</v>
      </c>
    </row>
    <row r="71" spans="3:37" x14ac:dyDescent="0.15">
      <c r="C71" s="15">
        <v>67</v>
      </c>
      <c r="D71" s="14">
        <f>非r将兵属性验证!$U73/((1+非r将兵属性验证!$T73)^2)</f>
        <v>1011933380.8372499</v>
      </c>
      <c r="E71" s="15">
        <f>小r将兵属性验证!$U73/((1+小r将兵属性验证!$T73)^2)</f>
        <v>1064428408.3071736</v>
      </c>
      <c r="F71" s="15">
        <f>中r将兵属性验证!$U73/((1+中r将兵属性验证!$T73)^2)</f>
        <v>1215442430.2239215</v>
      </c>
      <c r="G71" s="15">
        <f>大r将兵属性验证!$U73/((1+大r将兵属性验证!$T73)^2)</f>
        <v>1529256171.2606425</v>
      </c>
      <c r="H71" s="15">
        <f>超r将兵属性验证!$U73/((1+超r将兵属性验证!$T73)^2)</f>
        <v>1610813487.5120032</v>
      </c>
      <c r="I71" s="14">
        <f>非r将兵属性验证!$AO73/((1+非r将兵属性验证!$AN73)^2)</f>
        <v>919162617.46708953</v>
      </c>
      <c r="J71" s="15">
        <f>小r将兵属性验证!$AO73/((1+小r将兵属性验证!$AN73)^2)</f>
        <v>957657670.66882098</v>
      </c>
      <c r="K71" s="15">
        <f>中r将兵属性验证!$AO73/((1+中r将兵属性验证!$AN73)^2)</f>
        <v>1126151743.05791</v>
      </c>
      <c r="L71" s="15">
        <f>大r将兵属性验证!$AO73/((1+大r将兵属性验证!$AN73)^2)</f>
        <v>1364964321.2289929</v>
      </c>
      <c r="M71" s="15">
        <f>超r将兵属性验证!$AO73/((1+超r将兵属性验证!$AN73)^2)</f>
        <v>1559938290.1374383</v>
      </c>
      <c r="N71" s="14">
        <f>非r将兵属性验证!$T73</f>
        <v>1.3288860484542666</v>
      </c>
      <c r="O71" s="15">
        <f>小r将兵属性验证!$T73</f>
        <v>1.3876023750686937</v>
      </c>
      <c r="P71" s="15">
        <f>中r将兵属性验证!$T73</f>
        <v>1.4876995052653477</v>
      </c>
      <c r="Q71" s="15">
        <f>大r将兵属性验证!$T73</f>
        <v>1.7121443930760176</v>
      </c>
      <c r="R71" s="15">
        <f>超r将兵属性验证!$T73</f>
        <v>1.7916728337426175</v>
      </c>
      <c r="S71" s="14">
        <f>非r将兵属性验证!$AN73</f>
        <v>0.91892820433947642</v>
      </c>
      <c r="T71" s="15">
        <f>小r将兵属性验证!$AN73</f>
        <v>1.2844635674503313</v>
      </c>
      <c r="U71" s="15">
        <f>中r将兵属性验证!$AN73</f>
        <v>1.4007282271734334</v>
      </c>
      <c r="V71" s="15">
        <f>大r将兵属性验证!$AN73</f>
        <v>1.5714226860061551</v>
      </c>
      <c r="W71" s="15">
        <f>超r将兵属性验证!$AN73</f>
        <v>1.6347033907741633</v>
      </c>
      <c r="X71" s="15">
        <f>非r将兵属性验证!$AM73</f>
        <v>6052.3420039247139</v>
      </c>
      <c r="Y71" s="15">
        <f>小r将兵属性验证!$AM73</f>
        <v>6107.8836653495255</v>
      </c>
      <c r="Z71" s="15">
        <f>中r将兵属性验证!$AM73</f>
        <v>6166.6722334610458</v>
      </c>
      <c r="AA71" s="15">
        <f>大r将兵属性验证!$AM73</f>
        <v>6230.8845309680837</v>
      </c>
      <c r="AB71" s="15">
        <f>超r将兵属性验证!$AM73</f>
        <v>6300.4888716037349</v>
      </c>
      <c r="AF71" s="15">
        <v>67</v>
      </c>
      <c r="AG71" s="1">
        <f t="shared" si="6"/>
        <v>14968338740.577572</v>
      </c>
      <c r="AH71" s="1">
        <f t="shared" si="7"/>
        <v>18853703454.121723</v>
      </c>
      <c r="AI71" s="1">
        <f t="shared" si="8"/>
        <v>23893987763.423077</v>
      </c>
      <c r="AJ71" s="1">
        <f t="shared" si="9"/>
        <v>34523807726.983185</v>
      </c>
      <c r="AK71" s="1">
        <f t="shared" si="10"/>
        <v>39871082479.878822</v>
      </c>
    </row>
    <row r="72" spans="3:37" x14ac:dyDescent="0.15">
      <c r="C72" s="15">
        <v>68</v>
      </c>
      <c r="D72" s="14">
        <f>非r将兵属性验证!$U74/((1+非r将兵属性验证!$T74)^2)</f>
        <v>1086736890.2673783</v>
      </c>
      <c r="E72" s="15">
        <f>小r将兵属性验证!$U74/((1+小r将兵属性验证!$T74)^2)</f>
        <v>1145938395.525197</v>
      </c>
      <c r="F72" s="15">
        <f>中r将兵属性验证!$U74/((1+中r将兵属性验证!$T74)^2)</f>
        <v>1317382144.0083618</v>
      </c>
      <c r="G72" s="15">
        <f>大r将兵属性验证!$U74/((1+大r将兵属性验证!$T74)^2)</f>
        <v>1641850873.8795457</v>
      </c>
      <c r="H72" s="15">
        <f>超r将兵属性验证!$U74/((1+超r将兵属性验证!$T74)^2)</f>
        <v>1728897178.7928195</v>
      </c>
      <c r="I72" s="14">
        <f>非r将兵属性验证!$AO74/((1+非r将兵属性验证!$AN74)^2)</f>
        <v>994224484.02599907</v>
      </c>
      <c r="J72" s="15">
        <f>小r将兵属性验证!$AO74/((1+小r将兵属性验证!$AN74)^2)</f>
        <v>1035328731.9620765</v>
      </c>
      <c r="K72" s="15">
        <f>中r将兵属性验证!$AO74/((1+中r将兵属性验证!$AN74)^2)</f>
        <v>1222736002.270113</v>
      </c>
      <c r="L72" s="15">
        <f>大r将兵属性验证!$AO74/((1+大r将兵属性验证!$AN74)^2)</f>
        <v>1490842647.9002705</v>
      </c>
      <c r="M72" s="15">
        <f>超r将兵属性验证!$AO74/((1+超r将兵属性验证!$AN74)^2)</f>
        <v>1692586681.2020404</v>
      </c>
      <c r="N72" s="14">
        <f>非r将兵属性验证!$T74</f>
        <v>1.3452435561171401</v>
      </c>
      <c r="O72" s="15">
        <f>小r将兵属性验证!$T74</f>
        <v>1.4074643023467988</v>
      </c>
      <c r="P72" s="15">
        <f>中r将兵属性验证!$T74</f>
        <v>1.5077582060167791</v>
      </c>
      <c r="Q72" s="15">
        <f>大r将兵属性验证!$T74</f>
        <v>1.724671048876516</v>
      </c>
      <c r="R72" s="15">
        <f>超r将兵属性验证!$T74</f>
        <v>1.797413637342846</v>
      </c>
      <c r="S72" s="14">
        <f>非r将兵属性验证!$AN74</f>
        <v>0.9644707709846646</v>
      </c>
      <c r="T72" s="15">
        <f>小r将兵属性验证!$AN74</f>
        <v>1.3752042872554049</v>
      </c>
      <c r="U72" s="15">
        <f>中r将兵属性验证!$AN74</f>
        <v>1.5013930460995808</v>
      </c>
      <c r="V72" s="15">
        <f>大r将兵属性验证!$AN74</f>
        <v>1.6961956465928201</v>
      </c>
      <c r="W72" s="15">
        <f>超r将兵属性验证!$AN74</f>
        <v>1.7652121718598575</v>
      </c>
      <c r="X72" s="15">
        <f>非r将兵属性验证!$AM74</f>
        <v>6119.0779383138506</v>
      </c>
      <c r="Y72" s="15">
        <f>小r将兵属性验证!$AM74</f>
        <v>6173.8919857187802</v>
      </c>
      <c r="Z72" s="15">
        <f>中r将兵属性验证!$AM74</f>
        <v>6231.3229873395803</v>
      </c>
      <c r="AA72" s="15">
        <f>大r将兵属性验证!$AM74</f>
        <v>6295.0201830884398</v>
      </c>
      <c r="AB72" s="15">
        <f>超r将兵属性验证!$AM74</f>
        <v>6365.9720729358742</v>
      </c>
      <c r="AF72" s="15">
        <v>68</v>
      </c>
      <c r="AG72" s="1">
        <f t="shared" si="6"/>
        <v>16586653025.174246</v>
      </c>
      <c r="AH72" s="1">
        <f t="shared" si="7"/>
        <v>21291003105.513737</v>
      </c>
      <c r="AI72" s="1">
        <f t="shared" si="8"/>
        <v>27194569297.700264</v>
      </c>
      <c r="AJ72" s="1">
        <f t="shared" si="9"/>
        <v>39280574495.289009</v>
      </c>
      <c r="AK72" s="1">
        <f t="shared" si="10"/>
        <v>45185439367.965607</v>
      </c>
    </row>
    <row r="73" spans="3:37" x14ac:dyDescent="0.15">
      <c r="C73" s="15">
        <v>69</v>
      </c>
      <c r="D73" s="14">
        <f>非r将兵属性验证!$U75/((1+非r将兵属性验证!$T75)^2)</f>
        <v>1164665424.5929949</v>
      </c>
      <c r="E73" s="15">
        <f>小r将兵属性验证!$U75/((1+小r将兵属性验证!$T75)^2)</f>
        <v>1231195664.173151</v>
      </c>
      <c r="F73" s="15">
        <f>中r将兵属性验证!$U75/((1+中r将兵属性验证!$T75)^2)</f>
        <v>1428151959.468457</v>
      </c>
      <c r="G73" s="15">
        <f>大r将兵属性验证!$U75/((1+大r将兵属性验证!$T75)^2)</f>
        <v>1759367282.9784315</v>
      </c>
      <c r="H73" s="15">
        <f>超r将兵属性验证!$U75/((1+超r将兵属性验证!$T75)^2)</f>
        <v>1852764352.4251499</v>
      </c>
      <c r="I73" s="14">
        <f>非r将兵属性验证!$AO75/((1+非r将兵属性验证!$AN75)^2)</f>
        <v>1074890250.0496747</v>
      </c>
      <c r="J73" s="15">
        <f>小r将兵属性验证!$AO75/((1+小r将兵属性验证!$AN75)^2)</f>
        <v>1118282012.1642041</v>
      </c>
      <c r="K73" s="15">
        <f>中r将兵属性验证!$AO75/((1+中r将兵属性验证!$AN75)^2)</f>
        <v>1333686329.4485674</v>
      </c>
      <c r="L73" s="15">
        <f>大r将兵属性验证!$AO75/((1+大r将兵属性验证!$AN75)^2)</f>
        <v>1630845378.2743301</v>
      </c>
      <c r="M73" s="15">
        <f>超r将兵属性验证!$AO75/((1+超r将兵属性验证!$AN75)^2)</f>
        <v>1834854340.481534</v>
      </c>
      <c r="N73" s="14">
        <f>非r将兵属性验证!$T75</f>
        <v>1.3616010637800136</v>
      </c>
      <c r="O73" s="15">
        <f>小r将兵属性验证!$T75</f>
        <v>1.4270419975588977</v>
      </c>
      <c r="P73" s="15">
        <f>中r将兵属性验证!$T75</f>
        <v>1.5279724337615579</v>
      </c>
      <c r="Q73" s="15">
        <f>大r将兵属性验证!$T75</f>
        <v>1.7332017553692958</v>
      </c>
      <c r="R73" s="15">
        <f>超r将兵属性验证!$T75</f>
        <v>1.8074780602884752</v>
      </c>
      <c r="S73" s="14">
        <f>非r将兵属性验证!$AN75</f>
        <v>1.0105489230763545</v>
      </c>
      <c r="T73" s="15">
        <f>小r将兵属性验证!$AN75</f>
        <v>1.4664478673952872</v>
      </c>
      <c r="U73" s="15">
        <f>中r将兵属性验证!$AN75</f>
        <v>1.6035144498083427</v>
      </c>
      <c r="V73" s="15">
        <f>大r将兵属性验证!$AN75</f>
        <v>1.8177303925213673</v>
      </c>
      <c r="W73" s="15">
        <f>超r将兵属性验证!$AN75</f>
        <v>1.8936305903556259</v>
      </c>
      <c r="X73" s="15">
        <f>非r将兵属性验证!$AM75</f>
        <v>6186.536882419874</v>
      </c>
      <c r="Y73" s="15">
        <f>小r将兵属性验证!$AM75</f>
        <v>6239.0086613900839</v>
      </c>
      <c r="Z73" s="15">
        <f>中r将兵属性验证!$AM75</f>
        <v>6297.7349475328356</v>
      </c>
      <c r="AA73" s="15">
        <f>大r将兵属性验证!$AM75</f>
        <v>6363.0671141986095</v>
      </c>
      <c r="AB73" s="15">
        <f>超r将兵属性验证!$AM75</f>
        <v>6430.2363103332473</v>
      </c>
      <c r="AF73" s="15">
        <v>69</v>
      </c>
      <c r="AG73" s="1">
        <f t="shared" si="6"/>
        <v>18353655452.941555</v>
      </c>
      <c r="AH73" s="1">
        <f t="shared" si="7"/>
        <v>23988842375.644577</v>
      </c>
      <c r="AI73" s="1">
        <f t="shared" si="8"/>
        <v>31012727747.842892</v>
      </c>
      <c r="AJ73" s="1">
        <f t="shared" si="9"/>
        <v>44540343045.448326</v>
      </c>
      <c r="AK73" s="1">
        <f t="shared" si="10"/>
        <v>51149676369.6446</v>
      </c>
    </row>
    <row r="74" spans="3:37" x14ac:dyDescent="0.15">
      <c r="C74" s="15">
        <v>70</v>
      </c>
      <c r="D74" s="14">
        <f>非r将兵属性验证!$U76/((1+非r将兵属性验证!$T76)^2)</f>
        <v>1247808043.5985801</v>
      </c>
      <c r="E74" s="15">
        <f>小r将兵属性验证!$U76/((1+小r将兵属性验证!$T76)^2)</f>
        <v>1322716456.6105926</v>
      </c>
      <c r="F74" s="15">
        <f>中r将兵属性验证!$U76/((1+中r将兵属性验证!$T76)^2)</f>
        <v>1537700626.1204584</v>
      </c>
      <c r="G74" s="15">
        <f>大r将兵属性验证!$U76/((1+大r将兵属性验证!$T76)^2)</f>
        <v>1881375598.161299</v>
      </c>
      <c r="H74" s="15">
        <f>超r将兵属性验证!$U76/((1+超r将兵属性验证!$T76)^2)</f>
        <v>1982746141.6809103</v>
      </c>
      <c r="I74" s="14">
        <f>非r将兵属性验证!$AO76/((1+非r将兵属性验证!$AN76)^2)</f>
        <v>1171644857.4980967</v>
      </c>
      <c r="J74" s="15">
        <f>小r将兵属性验证!$AO76/((1+小r将兵属性验证!$AN76)^2)</f>
        <v>1220510074.4090972</v>
      </c>
      <c r="K74" s="15">
        <f>中r将兵属性验证!$AO76/((1+中r将兵属性验证!$AN76)^2)</f>
        <v>1458478889.4883375</v>
      </c>
      <c r="L74" s="15">
        <f>大r将兵属性验证!$AO76/((1+大r将兵属性验证!$AN76)^2)</f>
        <v>1782414202.1848662</v>
      </c>
      <c r="M74" s="15">
        <f>超r将兵属性验证!$AO76/((1+超r将兵属性验证!$AN76)^2)</f>
        <v>1991769583.0768812</v>
      </c>
      <c r="N74" s="14">
        <f>非r将兵属性验证!$T76</f>
        <v>1.3769611190604734</v>
      </c>
      <c r="O74" s="15">
        <f>小r将兵属性验证!$T76</f>
        <v>1.4427787984324689</v>
      </c>
      <c r="P74" s="15">
        <f>中r将兵属性验证!$T76</f>
        <v>1.5355197964241327</v>
      </c>
      <c r="Q74" s="15">
        <f>大r将兵属性验证!$T76</f>
        <v>1.7345759806131547</v>
      </c>
      <c r="R74" s="15">
        <f>超r将兵属性验证!$T76</f>
        <v>1.8215180455712092</v>
      </c>
      <c r="S74" s="14">
        <f>非r将兵属性验证!$AN76</f>
        <v>1.0561347668508514</v>
      </c>
      <c r="T74" s="15">
        <f>小r将兵属性验证!$AN76</f>
        <v>1.5583795705522276</v>
      </c>
      <c r="U74" s="15">
        <f>中r将兵属性验证!$AN76</f>
        <v>1.7042866703023005</v>
      </c>
      <c r="V74" s="15">
        <f>大r将兵属性验证!$AN76</f>
        <v>1.9334579061807136</v>
      </c>
      <c r="W74" s="15">
        <f>超r将兵属性验证!$AN76</f>
        <v>2.0199718734993497</v>
      </c>
      <c r="X74" s="15">
        <f>非r将兵属性验证!$AM76</f>
        <v>6252.8525141348637</v>
      </c>
      <c r="Y74" s="15">
        <f>小r将兵属性验证!$AM76</f>
        <v>6306.7205562734362</v>
      </c>
      <c r="Z74" s="15">
        <f>中r将兵属性验证!$AM76</f>
        <v>6366.000939224954</v>
      </c>
      <c r="AA74" s="15">
        <f>大r将兵属性验证!$AM76</f>
        <v>6428.1700810460788</v>
      </c>
      <c r="AB74" s="15">
        <f>超r将兵属性验证!$AM76</f>
        <v>6498.0332137364976</v>
      </c>
      <c r="AF74" s="15">
        <v>70</v>
      </c>
      <c r="AG74" s="1">
        <f t="shared" si="6"/>
        <v>20360592271.786015</v>
      </c>
      <c r="AH74" s="1">
        <f t="shared" si="7"/>
        <v>27111184289.754066</v>
      </c>
      <c r="AI74" s="1">
        <f t="shared" si="8"/>
        <v>35073570161.343765</v>
      </c>
      <c r="AJ74" s="1">
        <f t="shared" si="9"/>
        <v>50181061231.840698</v>
      </c>
      <c r="AK74" s="1">
        <f t="shared" si="10"/>
        <v>57897117662.137886</v>
      </c>
    </row>
    <row r="75" spans="3:37" x14ac:dyDescent="0.15">
      <c r="C75" s="15">
        <v>71</v>
      </c>
      <c r="D75" s="14">
        <f>非r将兵属性验证!$U77/((1+非r将兵属性验证!$T77)^2)</f>
        <v>1340066060.9425807</v>
      </c>
      <c r="E75" s="15">
        <f>小r将兵属性验证!$U77/((1+小r将兵属性验证!$T77)^2)</f>
        <v>1426071124.869823</v>
      </c>
      <c r="F75" s="15">
        <f>中r将兵属性验证!$U77/((1+中r将兵属性验证!$T77)^2)</f>
        <v>1656002989.3388505</v>
      </c>
      <c r="G75" s="15">
        <f>大r将兵属性验证!$U77/((1+大r将兵属性验证!$T77)^2)</f>
        <v>2012299443.6406717</v>
      </c>
      <c r="H75" s="15">
        <f>超r将兵属性验证!$U77/((1+超r将兵属性验证!$T77)^2)</f>
        <v>2119373919.1163516</v>
      </c>
      <c r="I75" s="14">
        <f>非r将兵属性验证!$AO77/((1+非r将兵属性验证!$AN77)^2)</f>
        <v>1280663477.6076856</v>
      </c>
      <c r="J75" s="15">
        <f>小r将兵属性验证!$AO77/((1+小r将兵属性验证!$AN77)^2)</f>
        <v>1337059889.4874525</v>
      </c>
      <c r="K75" s="15">
        <f>中r将兵属性验证!$AO77/((1+中r将兵属性验证!$AN77)^2)</f>
        <v>1595128140.9120226</v>
      </c>
      <c r="L75" s="15">
        <f>大r将兵属性验证!$AO77/((1+大r将兵属性验证!$AN77)^2)</f>
        <v>1945617731.4954987</v>
      </c>
      <c r="M75" s="15">
        <f>超r将兵属性验证!$AO77/((1+超r将兵属性验证!$AN77)^2)</f>
        <v>2153631983.6460781</v>
      </c>
      <c r="N75" s="14">
        <f>非r将兵属性验证!$T77</f>
        <v>1.3920972067985975</v>
      </c>
      <c r="O75" s="15">
        <f>小r将兵属性验证!$T77</f>
        <v>1.458136481652115</v>
      </c>
      <c r="P75" s="15">
        <f>中r将兵属性验证!$T77</f>
        <v>1.5425725772573315</v>
      </c>
      <c r="Q75" s="15">
        <f>大r将兵属性验证!$T77</f>
        <v>1.7369946637758296</v>
      </c>
      <c r="R75" s="15">
        <f>超r将兵属性验证!$T77</f>
        <v>1.8342063313950887</v>
      </c>
      <c r="S75" s="14">
        <f>非r将兵属性验证!$AN77</f>
        <v>1.1077267803655375</v>
      </c>
      <c r="T75" s="15">
        <f>小r将兵属性验证!$AN77</f>
        <v>1.6030212588530277</v>
      </c>
      <c r="U75" s="15">
        <f>中r将兵属性验证!$AN77</f>
        <v>1.7445849194103114</v>
      </c>
      <c r="V75" s="15">
        <f>大r将兵属性验证!$AN77</f>
        <v>2.0134638199718471</v>
      </c>
      <c r="W75" s="15">
        <f>超r将兵属性验证!$AN77</f>
        <v>2.1215873578436972</v>
      </c>
      <c r="X75" s="15">
        <f>非r将兵属性验证!$AM77</f>
        <v>6320.7783723382399</v>
      </c>
      <c r="Y75" s="15">
        <f>小r将兵属性验证!$AM77</f>
        <v>6373.7125609793566</v>
      </c>
      <c r="Z75" s="15">
        <f>中r将兵属性验证!$AM77</f>
        <v>6432.7183381803452</v>
      </c>
      <c r="AA75" s="15">
        <f>大r将兵属性验证!$AM77</f>
        <v>6495.3077749655904</v>
      </c>
      <c r="AB75" s="15">
        <f>超r将兵属性验证!$AM77</f>
        <v>6563.6236620449563</v>
      </c>
      <c r="AF75" s="15">
        <v>71</v>
      </c>
      <c r="AG75" s="1">
        <f t="shared" si="6"/>
        <v>22698294653.383926</v>
      </c>
      <c r="AH75" s="1">
        <f t="shared" si="7"/>
        <v>30171728659.957603</v>
      </c>
      <c r="AI75" s="1">
        <f t="shared" si="8"/>
        <v>38760811542.69928</v>
      </c>
      <c r="AJ75" s="1">
        <f t="shared" si="9"/>
        <v>55822192465.229462</v>
      </c>
      <c r="AK75" s="1">
        <f t="shared" si="10"/>
        <v>64740773085.912529</v>
      </c>
    </row>
    <row r="76" spans="3:37" x14ac:dyDescent="0.15">
      <c r="C76" s="15">
        <v>72</v>
      </c>
      <c r="D76" s="14">
        <f>非r将兵属性验证!$U78/((1+非r将兵属性验证!$T78)^2)</f>
        <v>1441311539.7002301</v>
      </c>
      <c r="E76" s="15">
        <f>小r将兵属性验证!$U78/((1+小r将兵属性验证!$T78)^2)</f>
        <v>1534317228.9849951</v>
      </c>
      <c r="F76" s="15">
        <f>中r将兵属性验证!$U78/((1+中r将兵属性验证!$T78)^2)</f>
        <v>1780445388.3731241</v>
      </c>
      <c r="G76" s="15">
        <f>大r将兵属性验证!$U78/((1+大r将兵属性验证!$T78)^2)</f>
        <v>2147816453.4387913</v>
      </c>
      <c r="H76" s="15">
        <f>超r将兵属性验证!$U78/((1+超r将兵属性验证!$T78)^2)</f>
        <v>2263237659.1554394</v>
      </c>
      <c r="I76" s="14">
        <f>非r将兵属性验证!$AO78/((1+非r将兵属性验证!$AN78)^2)</f>
        <v>1403999045.4057183</v>
      </c>
      <c r="J76" s="15">
        <f>小r将兵属性验证!$AO78/((1+小r将兵属性验证!$AN78)^2)</f>
        <v>1465333562.252214</v>
      </c>
      <c r="K76" s="15">
        <f>中r将兵属性验证!$AO78/((1+中r将兵属性验证!$AN78)^2)</f>
        <v>1742869190.3163066</v>
      </c>
      <c r="L76" s="15">
        <f>大r将兵属性验证!$AO78/((1+大r将兵属性验证!$AN78)^2)</f>
        <v>2120707074.8506482</v>
      </c>
      <c r="M76" s="15">
        <f>超r将兵属性验证!$AO78/((1+超r将兵属性验证!$AN78)^2)</f>
        <v>2331331030.7158833</v>
      </c>
      <c r="N76" s="14">
        <f>非r将兵属性验证!$T78</f>
        <v>1.4072332945367219</v>
      </c>
      <c r="O76" s="15">
        <f>小r将兵属性验证!$T78</f>
        <v>1.4734699741337158</v>
      </c>
      <c r="P76" s="15">
        <f>中r将兵属性验证!$T78</f>
        <v>1.5496488735813407</v>
      </c>
      <c r="Q76" s="15">
        <f>大r将兵属性验证!$T78</f>
        <v>1.7442541796855635</v>
      </c>
      <c r="R76" s="15">
        <f>超r将兵属性验证!$T78</f>
        <v>1.853359649646189</v>
      </c>
      <c r="S76" s="14">
        <f>非r将兵属性验证!$AN78</f>
        <v>1.1601451086120198</v>
      </c>
      <c r="T76" s="15">
        <f>小r将兵属性验证!$AN78</f>
        <v>1.6497718848563294</v>
      </c>
      <c r="U76" s="15">
        <f>中r将兵属性验证!$AN78</f>
        <v>1.7853047175251187</v>
      </c>
      <c r="V76" s="15">
        <f>大r将兵属性验证!$AN78</f>
        <v>2.0953966976206688</v>
      </c>
      <c r="W76" s="15">
        <f>超r将兵属性验证!$AN78</f>
        <v>2.2258515714908436</v>
      </c>
      <c r="X76" s="15">
        <f>非r将兵属性验证!$AM78</f>
        <v>6386.6814302636958</v>
      </c>
      <c r="Y76" s="15">
        <f>小r将兵属性验证!$AM78</f>
        <v>6441.672781355448</v>
      </c>
      <c r="Z76" s="15">
        <f>中r将兵属性验证!$AM78</f>
        <v>6497.8709261323856</v>
      </c>
      <c r="AA76" s="15">
        <f>大r将兵属性验证!$AM78</f>
        <v>6560.486138479986</v>
      </c>
      <c r="AB76" s="15">
        <f>超r将兵属性验证!$AM78</f>
        <v>6631.4746184152809</v>
      </c>
      <c r="AF76" s="15">
        <v>72</v>
      </c>
      <c r="AG76" s="1">
        <f t="shared" si="6"/>
        <v>25364576299.702545</v>
      </c>
      <c r="AH76" s="1">
        <f t="shared" si="7"/>
        <v>33573685449.367161</v>
      </c>
      <c r="AI76" s="1">
        <f t="shared" si="8"/>
        <v>42786708272.555428</v>
      </c>
      <c r="AJ76" s="1">
        <f t="shared" si="9"/>
        <v>62133187128.046288</v>
      </c>
      <c r="AK76" s="1">
        <f t="shared" si="10"/>
        <v>72587430619.734238</v>
      </c>
    </row>
    <row r="77" spans="3:37" x14ac:dyDescent="0.15">
      <c r="C77" s="15">
        <v>73</v>
      </c>
      <c r="D77" s="14">
        <f>非r将兵属性验证!$U79/((1+非r将兵属性验证!$T79)^2)</f>
        <v>1550748024.5694749</v>
      </c>
      <c r="E77" s="15">
        <f>小r将兵属性验证!$U79/((1+小r将兵属性验证!$T79)^2)</f>
        <v>1650741147.1951292</v>
      </c>
      <c r="F77" s="15">
        <f>中r将兵属性验证!$U79/((1+中r将兵属性验证!$T79)^2)</f>
        <v>1921313763.4363384</v>
      </c>
      <c r="G77" s="15">
        <f>大r将兵属性验证!$U79/((1+大r将兵属性验证!$T79)^2)</f>
        <v>2291508817.775485</v>
      </c>
      <c r="H77" s="15">
        <f>超r将兵属性验证!$U79/((1+超r将兵属性验证!$T79)^2)</f>
        <v>2415899199.6991496</v>
      </c>
      <c r="I77" s="14">
        <f>非r将兵属性验证!$AO79/((1+非r将兵属性验证!$AN79)^2)</f>
        <v>1540019313.3037121</v>
      </c>
      <c r="J77" s="15">
        <f>小r将兵属性验证!$AO79/((1+小r将兵属性验证!$AN79)^2)</f>
        <v>1602684823.299021</v>
      </c>
      <c r="K77" s="15">
        <f>中r将兵属性验证!$AO79/((1+中r将兵属性验证!$AN79)^2)</f>
        <v>1906801202.1741126</v>
      </c>
      <c r="L77" s="15">
        <f>大r将兵属性验证!$AO79/((1+大r将兵属性验证!$AN79)^2)</f>
        <v>2315762849.5191007</v>
      </c>
      <c r="M77" s="15">
        <f>超r将兵属性验证!$AO79/((1+超r将兵属性验证!$AN79)^2)</f>
        <v>2523684630.3889985</v>
      </c>
      <c r="N77" s="14">
        <f>非r将兵属性验证!$T79</f>
        <v>1.4236101899991491</v>
      </c>
      <c r="O77" s="15">
        <f>小r将兵属性验证!$T79</f>
        <v>1.4856962259734345</v>
      </c>
      <c r="P77" s="15">
        <f>中r将兵属性验证!$T79</f>
        <v>1.5537944061593922</v>
      </c>
      <c r="Q77" s="15">
        <f>大r将兵属性验证!$T79</f>
        <v>1.7874647246664894</v>
      </c>
      <c r="R77" s="15">
        <f>超r将兵属性验证!$T79</f>
        <v>1.8937338196362297</v>
      </c>
      <c r="S77" s="14">
        <f>非r将兵属性验证!$AN79</f>
        <v>1.2150237554639083</v>
      </c>
      <c r="T77" s="15">
        <f>小r将兵属性验证!$AN79</f>
        <v>1.6967329647521012</v>
      </c>
      <c r="U77" s="15">
        <f>中r将兵属性验证!$AN79</f>
        <v>1.8313525159827897</v>
      </c>
      <c r="V77" s="15">
        <f>大r将兵属性验证!$AN79</f>
        <v>2.1880610162995922</v>
      </c>
      <c r="W77" s="15">
        <f>超r将兵属性验证!$AN79</f>
        <v>2.33763655708833</v>
      </c>
      <c r="X77" s="15">
        <f>非r将兵属性验证!$AM79</f>
        <v>6455.0728962151661</v>
      </c>
      <c r="Y77" s="15">
        <f>小r将兵属性验证!$AM79</f>
        <v>6506.0938373564059</v>
      </c>
      <c r="Z77" s="15">
        <f>中r将兵属性验证!$AM79</f>
        <v>6564.2929396202453</v>
      </c>
      <c r="AA77" s="15">
        <f>大r将兵属性验证!$AM79</f>
        <v>6627.0735222023523</v>
      </c>
      <c r="AB77" s="15">
        <f>超r将兵属性验证!$AM79</f>
        <v>6696.121686962174</v>
      </c>
      <c r="AF77" s="15">
        <v>73</v>
      </c>
      <c r="AG77" s="1">
        <f t="shared" si="6"/>
        <v>28397241935.473801</v>
      </c>
      <c r="AH77" s="1">
        <f t="shared" si="7"/>
        <v>37274021677.555321</v>
      </c>
      <c r="AI77" s="1">
        <f t="shared" si="8"/>
        <v>47389050569.484093</v>
      </c>
      <c r="AJ77" s="1">
        <f t="shared" si="9"/>
        <v>70292409067.968018</v>
      </c>
      <c r="AK77" s="1">
        <f t="shared" si="10"/>
        <v>82069758480.893921</v>
      </c>
    </row>
    <row r="78" spans="3:37" x14ac:dyDescent="0.15">
      <c r="C78" s="15">
        <v>74</v>
      </c>
      <c r="D78" s="14">
        <f>非r将兵属性验证!$U80/((1+非r将兵属性验证!$T80)^2)</f>
        <v>1667723621.2245762</v>
      </c>
      <c r="E78" s="15">
        <f>小r将兵属性验证!$U80/((1+小r将兵属性验证!$T80)^2)</f>
        <v>1773436351.5762539</v>
      </c>
      <c r="F78" s="15">
        <f>中r将兵属性验证!$U80/((1+中r将兵属性验证!$T80)^2)</f>
        <v>2072918802.5163727</v>
      </c>
      <c r="G78" s="15">
        <f>大r将兵属性验证!$U80/((1+大r将兵属性验证!$T80)^2)</f>
        <v>2441907400.6303973</v>
      </c>
      <c r="H78" s="15">
        <f>超r将兵属性验证!$U80/((1+超r将兵属性验证!$T80)^2)</f>
        <v>2584545880.7795358</v>
      </c>
      <c r="I78" s="14">
        <f>非r将兵属性验证!$AO80/((1+非r将兵属性验证!$AN80)^2)</f>
        <v>1687501855.5236249</v>
      </c>
      <c r="J78" s="15">
        <f>小r将兵属性验证!$AO80/((1+小r将兵属性验证!$AN80)^2)</f>
        <v>1754101057.3992486</v>
      </c>
      <c r="K78" s="15">
        <f>中r将兵属性验证!$AO80/((1+中r将兵属性验证!$AN80)^2)</f>
        <v>2090113926.6697924</v>
      </c>
      <c r="L78" s="15">
        <f>大r将兵属性验证!$AO80/((1+大r将兵属性验证!$AN80)^2)</f>
        <v>2532160790.974525</v>
      </c>
      <c r="M78" s="15">
        <f>超r将兵属性验证!$AO80/((1+超r将兵属性验证!$AN80)^2)</f>
        <v>2746692816.1610289</v>
      </c>
      <c r="N78" s="14">
        <f>非r将兵属性验证!$T80</f>
        <v>1.4407343430794501</v>
      </c>
      <c r="O78" s="15">
        <f>小r将兵属性验证!$T80</f>
        <v>1.4976059883114168</v>
      </c>
      <c r="P78" s="15">
        <f>中r将兵属性验证!$T80</f>
        <v>1.5571024489513796</v>
      </c>
      <c r="Q78" s="15">
        <f>大r将兵属性验证!$T80</f>
        <v>1.8306731583965168</v>
      </c>
      <c r="R78" s="15">
        <f>超r将兵属性验证!$T80</f>
        <v>1.9376319741535863</v>
      </c>
      <c r="S78" s="14">
        <f>非r将兵属性验证!$AN80</f>
        <v>1.2719211071108318</v>
      </c>
      <c r="T78" s="15">
        <f>小r将兵属性验证!$AN80</f>
        <v>1.745100907567902</v>
      </c>
      <c r="U78" s="15">
        <f>中r将兵属性验证!$AN80</f>
        <v>1.8802679206639534</v>
      </c>
      <c r="V78" s="15">
        <f>大r将兵属性验证!$AN80</f>
        <v>2.2823348149786589</v>
      </c>
      <c r="W78" s="15">
        <f>超r将兵属性验证!$AN80</f>
        <v>2.4576219047406083</v>
      </c>
      <c r="X78" s="15">
        <f>非r将兵属性验证!$AM80</f>
        <v>6520.5708681037622</v>
      </c>
      <c r="Y78" s="15">
        <f>小r将兵属性验证!$AM80</f>
        <v>6574.4081480508385</v>
      </c>
      <c r="Z78" s="15">
        <f>中r将兵属性验证!$AM80</f>
        <v>6631.2813526599875</v>
      </c>
      <c r="AA78" s="15">
        <f>大r将兵属性验证!$AM80</f>
        <v>6694.5114997782593</v>
      </c>
      <c r="AB78" s="15">
        <f>超r将兵属性验证!$AM80</f>
        <v>6765.431008359853</v>
      </c>
      <c r="AF78" s="15">
        <v>74</v>
      </c>
      <c r="AG78" s="1">
        <f t="shared" si="6"/>
        <v>31800857962.886215</v>
      </c>
      <c r="AH78" s="1">
        <f t="shared" si="7"/>
        <v>41382353132.654297</v>
      </c>
      <c r="AI78" s="1">
        <f t="shared" si="8"/>
        <v>52574453981.890709</v>
      </c>
      <c r="AJ78" s="1">
        <f t="shared" si="9"/>
        <v>79520757194.368164</v>
      </c>
      <c r="AK78" s="1">
        <f t="shared" si="10"/>
        <v>93413450198.222351</v>
      </c>
    </row>
    <row r="79" spans="3:37" x14ac:dyDescent="0.15">
      <c r="C79" s="15">
        <v>75</v>
      </c>
      <c r="D79" s="14">
        <f>非r将兵属性验证!$U81/((1+非r将兵属性验证!$T81)^2)</f>
        <v>1790702065.3837268</v>
      </c>
      <c r="E79" s="15">
        <f>小r将兵属性验证!$U81/((1+小r将兵属性验证!$T81)^2)</f>
        <v>1911704820.9630535</v>
      </c>
      <c r="F79" s="15">
        <f>中r将兵属性验证!$U81/((1+中r将兵属性验证!$T81)^2)</f>
        <v>2240550641.5831313</v>
      </c>
      <c r="G79" s="15">
        <f>大r将兵属性验证!$U81/((1+大r将兵属性验证!$T81)^2)</f>
        <v>2608078224.708869</v>
      </c>
      <c r="H79" s="15">
        <f>超r将兵属性验证!$U81/((1+超r将兵属性验证!$T81)^2)</f>
        <v>2762976935.9192309</v>
      </c>
      <c r="I79" s="14">
        <f>非r将兵属性验证!$AO81/((1+非r将兵属性验证!$AN81)^2)</f>
        <v>1851394869.8135941</v>
      </c>
      <c r="J79" s="15">
        <f>小r将兵属性验证!$AO81/((1+小r将兵属性验证!$AN81)^2)</f>
        <v>1927339584.4432011</v>
      </c>
      <c r="K79" s="15">
        <f>中r将兵属性验证!$AO81/((1+中r将兵属性验证!$AN81)^2)</f>
        <v>2268543333.6269436</v>
      </c>
      <c r="L79" s="15">
        <f>大r将兵属性验证!$AO81/((1+大r将兵属性验证!$AN81)^2)</f>
        <v>2750412834.4107647</v>
      </c>
      <c r="M79" s="15">
        <f>超r将兵属性验证!$AO81/((1+超r将兵属性验证!$AN81)^2)</f>
        <v>2989961052.5529742</v>
      </c>
      <c r="N79" s="14">
        <f>非r将兵属性验证!$T81</f>
        <v>1.4578500472908298</v>
      </c>
      <c r="O79" s="15">
        <f>小r将兵属性验证!$T81</f>
        <v>1.5112094866833818</v>
      </c>
      <c r="P79" s="15">
        <f>中r将兵属性验证!$T81</f>
        <v>1.568693327277241</v>
      </c>
      <c r="Q79" s="15">
        <f>大r将兵属性验证!$T81</f>
        <v>1.8724773630939899</v>
      </c>
      <c r="R79" s="15">
        <f>超r将兵属性验证!$T81</f>
        <v>1.9817897011535153</v>
      </c>
      <c r="S79" s="14">
        <f>非r将兵属性验证!$AN81</f>
        <v>1.329897605059958</v>
      </c>
      <c r="T79" s="15">
        <f>小r将兵属性验证!$AN81</f>
        <v>1.7966834971361778</v>
      </c>
      <c r="U79" s="15">
        <f>中r将兵属性验证!$AN81</f>
        <v>1.9389643114526305</v>
      </c>
      <c r="V79" s="15">
        <f>大r将兵属性验证!$AN81</f>
        <v>2.3821418616047261</v>
      </c>
      <c r="W79" s="15">
        <f>超r将兵属性验证!$AN81</f>
        <v>2.5753786410428572</v>
      </c>
      <c r="X79" s="15">
        <f>非r将兵属性验证!$AM81</f>
        <v>6589.3343869731825</v>
      </c>
      <c r="Y79" s="15">
        <f>小r将兵属性验证!$AM81</f>
        <v>6640.3546986076808</v>
      </c>
      <c r="Z79" s="15">
        <f>中r将兵属性验证!$AM81</f>
        <v>6699.9163240208773</v>
      </c>
      <c r="AA79" s="15">
        <f>大r将兵属性验证!$AM81</f>
        <v>6762.0246163774536</v>
      </c>
      <c r="AB79" s="15">
        <f>超r将兵属性验证!$AM81</f>
        <v>6832.414221187697</v>
      </c>
      <c r="AF79" s="15">
        <v>75</v>
      </c>
      <c r="AG79" s="1">
        <f t="shared" si="6"/>
        <v>35613635927.629929</v>
      </c>
      <c r="AH79" s="1">
        <f t="shared" si="7"/>
        <v>46194845829.59726</v>
      </c>
      <c r="AI79" s="1">
        <f t="shared" si="8"/>
        <v>58447937505.896614</v>
      </c>
      <c r="AJ79" s="1">
        <f t="shared" si="9"/>
        <v>89779104870.482178</v>
      </c>
      <c r="AK79" s="1">
        <f t="shared" si="10"/>
        <v>106122152076.24008</v>
      </c>
    </row>
    <row r="80" spans="3:37" x14ac:dyDescent="0.15">
      <c r="C80" s="15">
        <v>76</v>
      </c>
      <c r="D80" s="14">
        <f>非r将兵属性验证!$U82/((1+非r将兵属性验证!$T82)^2)</f>
        <v>1933762970.9823866</v>
      </c>
      <c r="E80" s="15">
        <f>小r将兵属性验证!$U82/((1+小r将兵属性验证!$T82)^2)</f>
        <v>2068677695.9804614</v>
      </c>
      <c r="F80" s="15">
        <f>中r将兵属性验证!$U82/((1+中r将兵属性验证!$T82)^2)</f>
        <v>2405587128.5963125</v>
      </c>
      <c r="G80" s="15">
        <f>大r将兵属性验证!$U82/((1+大r将兵属性验证!$T82)^2)</f>
        <v>2802428537.0374012</v>
      </c>
      <c r="H80" s="15">
        <f>超r将兵属性验证!$U82/((1+超r将兵属性验证!$T82)^2)</f>
        <v>2972293006.4719729</v>
      </c>
      <c r="I80" s="14">
        <f>非r将兵属性验证!$AO82/((1+非r将兵属性验证!$AN82)^2)</f>
        <v>2042539135.9737973</v>
      </c>
      <c r="J80" s="15">
        <f>小r将兵属性验证!$AO82/((1+小r将兵属性验证!$AN82)^2)</f>
        <v>2126730426.9519932</v>
      </c>
      <c r="K80" s="15">
        <f>中r将兵属性验证!$AO82/((1+中r将兵属性验证!$AN82)^2)</f>
        <v>2460894445.7448044</v>
      </c>
      <c r="L80" s="15">
        <f>大r将兵属性验证!$AO82/((1+大r将兵属性验证!$AN82)^2)</f>
        <v>2977510709.1901565</v>
      </c>
      <c r="M80" s="15">
        <f>超r将兵属性验证!$AO82/((1+超r将兵属性验证!$AN82)^2)</f>
        <v>3283287834.6242967</v>
      </c>
      <c r="N80" s="14">
        <f>非r将兵属性验证!$T82</f>
        <v>1.4696773443765605</v>
      </c>
      <c r="O80" s="15">
        <f>小r将兵属性验证!$T82</f>
        <v>1.5186595442964748</v>
      </c>
      <c r="P80" s="15">
        <f>中r将兵属性验证!$T82</f>
        <v>1.5996908799269773</v>
      </c>
      <c r="Q80" s="15">
        <f>大r将兵属性验证!$T82</f>
        <v>1.9103648205340602</v>
      </c>
      <c r="R80" s="15">
        <f>超r将兵属性验证!$T82</f>
        <v>2.0295704700202668</v>
      </c>
      <c r="S80" s="14">
        <f>非r将兵属性验证!$AN82</f>
        <v>1.3863244409529876</v>
      </c>
      <c r="T80" s="15">
        <f>小r将兵属性验证!$AN82</f>
        <v>1.8482465774632215</v>
      </c>
      <c r="U80" s="15">
        <f>中r将兵属性验证!$AN82</f>
        <v>2.0102112267555521</v>
      </c>
      <c r="V80" s="15">
        <f>大r将兵属性验证!$AN82</f>
        <v>2.4868099299362143</v>
      </c>
      <c r="W80" s="15">
        <f>超r将兵属性验证!$AN82</f>
        <v>2.6926387270543493</v>
      </c>
      <c r="X80" s="15">
        <f>非r将兵属性验证!$AM82</f>
        <v>6654.5257628160962</v>
      </c>
      <c r="Y80" s="15">
        <f>小r将兵属性验证!$AM82</f>
        <v>6709.0467569098701</v>
      </c>
      <c r="Z80" s="15">
        <f>中r将兵属性验证!$AM82</f>
        <v>6765.5289501711122</v>
      </c>
      <c r="AA80" s="15">
        <f>大r将兵属性验证!$AM82</f>
        <v>6829.9643027024376</v>
      </c>
      <c r="AB80" s="15">
        <f>超r将兵属性验证!$AM82</f>
        <v>6902.948963772873</v>
      </c>
      <c r="AF80" s="15">
        <v>76</v>
      </c>
      <c r="AG80" s="1">
        <f t="shared" si="6"/>
        <v>39990182262.943001</v>
      </c>
      <c r="AH80" s="1">
        <f t="shared" si="7"/>
        <v>51655737691.741989</v>
      </c>
      <c r="AI80" s="1">
        <f t="shared" si="8"/>
        <v>65484151912.422989</v>
      </c>
      <c r="AJ80" s="1">
        <f t="shared" si="9"/>
        <v>101393042222.97792</v>
      </c>
      <c r="AK80" s="1">
        <f t="shared" si="10"/>
        <v>121473587359.26315</v>
      </c>
    </row>
    <row r="81" spans="3:37" x14ac:dyDescent="0.15">
      <c r="C81" s="15">
        <v>77</v>
      </c>
      <c r="D81" s="14">
        <f>非r将兵属性验证!$U83/((1+非r将兵属性验证!$T83)^2)</f>
        <v>2084577708.1750724</v>
      </c>
      <c r="E81" s="15">
        <f>小r将兵属性验证!$U83/((1+小r将兵属性验证!$T83)^2)</f>
        <v>2234444760.1240878</v>
      </c>
      <c r="F81" s="15">
        <f>中r将兵属性验证!$U83/((1+中r将兵属性验证!$T83)^2)</f>
        <v>2582201000.8609428</v>
      </c>
      <c r="G81" s="15">
        <f>大r将兵属性验证!$U83/((1+大r将兵属性验证!$T83)^2)</f>
        <v>3003022634.8925076</v>
      </c>
      <c r="H81" s="15">
        <f>超r将兵属性验证!$U83/((1+超r将兵属性验证!$T83)^2)</f>
        <v>3191993033.8783216</v>
      </c>
      <c r="I81" s="14">
        <f>非r将兵属性验证!$AO83/((1+非r将兵属性验证!$AN83)^2)</f>
        <v>2255703558.3610272</v>
      </c>
      <c r="J81" s="15">
        <f>小r将兵属性验证!$AO83/((1+小r将兵属性验证!$AN83)^2)</f>
        <v>2344841191.4833794</v>
      </c>
      <c r="K81" s="15">
        <f>中r将兵属性验证!$AO83/((1+中r将兵属性验证!$AN83)^2)</f>
        <v>2675411108.0104723</v>
      </c>
      <c r="L81" s="15">
        <f>大r将兵属性验证!$AO83/((1+大r将兵属性验证!$AN83)^2)</f>
        <v>3216756778.2179976</v>
      </c>
      <c r="M81" s="15">
        <f>超r将兵属性验证!$AO83/((1+超r将兵属性验证!$AN83)^2)</f>
        <v>3591594482.0971298</v>
      </c>
      <c r="N81" s="14">
        <f>非r将兵属性验证!$T83</f>
        <v>1.4815046414622914</v>
      </c>
      <c r="O81" s="15">
        <f>小r将兵属性验证!$T83</f>
        <v>1.5261592807601518</v>
      </c>
      <c r="P81" s="15">
        <f>中r将兵属性验证!$T83</f>
        <v>1.6304997305462476</v>
      </c>
      <c r="Q81" s="15">
        <f>大r将兵属性验证!$T83</f>
        <v>1.9466006518439052</v>
      </c>
      <c r="R81" s="15">
        <f>超r将兵属性验证!$T83</f>
        <v>2.0770238135287089</v>
      </c>
      <c r="S81" s="14">
        <f>非r将兵属性验证!$AN83</f>
        <v>1.4432693370817344</v>
      </c>
      <c r="T81" s="15">
        <f>小r将兵属性验证!$AN83</f>
        <v>1.9007142610467365</v>
      </c>
      <c r="U81" s="15">
        <f>中r将兵属性验证!$AN83</f>
        <v>2.0829149718471829</v>
      </c>
      <c r="V81" s="15">
        <f>大r将兵属性验证!$AN83</f>
        <v>2.5911361911834794</v>
      </c>
      <c r="W81" s="15">
        <f>超r将兵属性验证!$AN83</f>
        <v>2.8096482382610217</v>
      </c>
      <c r="X81" s="15">
        <f>非r将兵属性验证!$AM83</f>
        <v>6722.8629024654092</v>
      </c>
      <c r="Y81" s="15">
        <f>小r将兵属性验证!$AM83</f>
        <v>6774.6746949155558</v>
      </c>
      <c r="Z81" s="15">
        <f>中r将兵属性验证!$AM83</f>
        <v>6834.7735983456605</v>
      </c>
      <c r="AA81" s="15">
        <f>大r将兵属性验证!$AM83</f>
        <v>6897.6858376824393</v>
      </c>
      <c r="AB81" s="15">
        <f>超r将兵属性验证!$AM83</f>
        <v>6967.1092241532115</v>
      </c>
      <c r="AF81" s="15">
        <v>77</v>
      </c>
      <c r="AG81" s="1">
        <f t="shared" si="6"/>
        <v>44895204402.483551</v>
      </c>
      <c r="AH81" s="1">
        <f t="shared" si="7"/>
        <v>57709306613.500023</v>
      </c>
      <c r="AI81" s="1">
        <f t="shared" si="8"/>
        <v>73439989496.864807</v>
      </c>
      <c r="AJ81" s="1">
        <f t="shared" si="9"/>
        <v>114068834671.47926</v>
      </c>
      <c r="AK81" s="1">
        <f t="shared" si="10"/>
        <v>138479681233.62634</v>
      </c>
    </row>
    <row r="82" spans="3:37" x14ac:dyDescent="0.15">
      <c r="C82" s="15">
        <v>78</v>
      </c>
      <c r="D82" s="14">
        <f>非r将兵属性验证!$U84/((1+非r将兵属性验证!$T84)^2)</f>
        <v>2229412457.8866835</v>
      </c>
      <c r="E82" s="15">
        <f>小r将兵属性验证!$U84/((1+小r将兵属性验证!$T84)^2)</f>
        <v>2394739434.9481831</v>
      </c>
      <c r="F82" s="15">
        <f>中r将兵属性验证!$U84/((1+中r将兵属性验证!$T84)^2)</f>
        <v>2754723620.5126438</v>
      </c>
      <c r="G82" s="15">
        <f>大r将兵属性验证!$U84/((1+大r将兵属性验证!$T84)^2)</f>
        <v>3207750801.969317</v>
      </c>
      <c r="H82" s="15">
        <f>超r将兵属性验证!$U84/((1+超r将兵属性验证!$T84)^2)</f>
        <v>3414642660.0814295</v>
      </c>
      <c r="I82" s="14">
        <f>非r将兵属性验证!$AO84/((1+非r将兵属性验证!$AN84)^2)</f>
        <v>2426270907.0557132</v>
      </c>
      <c r="J82" s="15">
        <f>小r将兵属性验证!$AO84/((1+小r将兵属性验证!$AN84)^2)</f>
        <v>2522565343.4340873</v>
      </c>
      <c r="K82" s="15">
        <f>中r将兵属性验证!$AO84/((1+中r将兵属性验证!$AN84)^2)</f>
        <v>2881713866.639307</v>
      </c>
      <c r="L82" s="15">
        <f>大r将兵属性验证!$AO84/((1+大r将兵属性验证!$AN84)^2)</f>
        <v>3465613733.1916423</v>
      </c>
      <c r="M82" s="15">
        <f>超r将兵属性验证!$AO84/((1+超r将兵属性验证!$AN84)^2)</f>
        <v>3894230974.4417996</v>
      </c>
      <c r="N82" s="14">
        <f>非r将兵属性验证!$T84</f>
        <v>1.4931686639959589</v>
      </c>
      <c r="O82" s="15">
        <f>小r将兵属性验证!$T84</f>
        <v>1.5408632380633671</v>
      </c>
      <c r="P82" s="15">
        <f>中r将兵属性验证!$T84</f>
        <v>1.6646588311352497</v>
      </c>
      <c r="Q82" s="15">
        <f>大r将兵属性验证!$T84</f>
        <v>1.9901649627761044</v>
      </c>
      <c r="R82" s="15">
        <f>超r将兵属性验证!$T84</f>
        <v>2.1224816800800967</v>
      </c>
      <c r="S82" s="14">
        <f>非r将兵属性验证!$AN84</f>
        <v>1.498490944871079</v>
      </c>
      <c r="T82" s="15">
        <f>小r将兵属性验证!$AN84</f>
        <v>1.9567727236228341</v>
      </c>
      <c r="U82" s="15">
        <f>中r将兵属性验证!$AN84</f>
        <v>2.1590811054267105</v>
      </c>
      <c r="V82" s="15">
        <f>大r将兵属性验证!$AN84</f>
        <v>2.7006948235519692</v>
      </c>
      <c r="W82" s="15">
        <f>超r将兵属性验证!$AN84</f>
        <v>2.9237342258286341</v>
      </c>
      <c r="X82" s="15">
        <f>非r将兵属性验证!$AM84</f>
        <v>6788.5499964596729</v>
      </c>
      <c r="Y82" s="15">
        <f>小r将兵属性验证!$AM84</f>
        <v>6843.0502277742426</v>
      </c>
      <c r="Z82" s="15">
        <f>中r将兵属性验证!$AM84</f>
        <v>6900.8869383463989</v>
      </c>
      <c r="AA82" s="15">
        <f>大r将兵属性验证!$AM84</f>
        <v>6965.3317888009888</v>
      </c>
      <c r="AB82" s="15">
        <f>超r将兵属性验证!$AM84</f>
        <v>7033.0400612131916</v>
      </c>
      <c r="AF82" s="15">
        <v>78</v>
      </c>
      <c r="AG82" s="1">
        <f t="shared" si="6"/>
        <v>49492133362.208618</v>
      </c>
      <c r="AH82" s="1">
        <f t="shared" si="7"/>
        <v>63627413671.030533</v>
      </c>
      <c r="AI82" s="1">
        <f t="shared" si="8"/>
        <v>81860016923.874634</v>
      </c>
      <c r="AJ82" s="1">
        <f t="shared" si="9"/>
        <v>128320415226.28574</v>
      </c>
      <c r="AK82" s="1">
        <f t="shared" si="10"/>
        <v>156429439006.63397</v>
      </c>
    </row>
    <row r="83" spans="3:37" x14ac:dyDescent="0.15">
      <c r="C83" s="15">
        <v>79</v>
      </c>
      <c r="D83" s="14">
        <f>非r将兵属性验证!$U85/((1+非r将兵属性验证!$T85)^2)</f>
        <v>2382484317.7583318</v>
      </c>
      <c r="E83" s="15">
        <f>小r将兵属性验证!$U85/((1+小r将兵属性验证!$T85)^2)</f>
        <v>2563761135.8710632</v>
      </c>
      <c r="F83" s="15">
        <f>中r将兵属性验证!$U85/((1+中r将兵属性验证!$T85)^2)</f>
        <v>2925384695.0284529</v>
      </c>
      <c r="G83" s="15">
        <f>大r将兵属性验证!$U85/((1+大r将兵属性验证!$T85)^2)</f>
        <v>3419610450.9619751</v>
      </c>
      <c r="H83" s="15">
        <f>超r将兵属性验证!$U85/((1+超r将兵属性验证!$T85)^2)</f>
        <v>3647840722.4202466</v>
      </c>
      <c r="I83" s="14">
        <f>非r将兵属性验证!$AO85/((1+非r将兵属性验证!$AN85)^2)</f>
        <v>2594602262.8397779</v>
      </c>
      <c r="J83" s="15">
        <f>小r将兵属性验证!$AO85/((1+小r将兵属性验证!$AN85)^2)</f>
        <v>2697486020.4124231</v>
      </c>
      <c r="K83" s="15">
        <f>中r将兵属性验证!$AO85/((1+中r将兵属性验证!$AN85)^2)</f>
        <v>3093784159.2004604</v>
      </c>
      <c r="L83" s="15">
        <f>大r将兵属性验证!$AO85/((1+大r将兵属性验证!$AN85)^2)</f>
        <v>3732752419.4466548</v>
      </c>
      <c r="M83" s="15">
        <f>超r将兵属性验证!$AO85/((1+超r将兵属性验证!$AN85)^2)</f>
        <v>4217535927.3451037</v>
      </c>
      <c r="N83" s="14">
        <f>非r将兵属性验证!$T85</f>
        <v>1.5036865379346254</v>
      </c>
      <c r="O83" s="15">
        <f>小r将兵属性验证!$T85</f>
        <v>1.5680564720390939</v>
      </c>
      <c r="P83" s="15">
        <f>中r将兵属性验证!$T85</f>
        <v>1.700787030022239</v>
      </c>
      <c r="Q83" s="15">
        <f>大r将兵属性验证!$T85</f>
        <v>2.0356486690903655</v>
      </c>
      <c r="R83" s="15">
        <f>超r将兵属性验证!$T85</f>
        <v>2.1672339187201932</v>
      </c>
      <c r="S83" s="14">
        <f>非r将兵属性验证!$AN85</f>
        <v>1.5538824403009297</v>
      </c>
      <c r="T83" s="15">
        <f>小r将兵属性验证!$AN85</f>
        <v>2.025983198535843</v>
      </c>
      <c r="U83" s="15">
        <f>中r将兵属性验证!$AN85</f>
        <v>2.2372371507436237</v>
      </c>
      <c r="V83" s="15">
        <f>大r将兵属性验证!$AN85</f>
        <v>2.8013898352941968</v>
      </c>
      <c r="W83" s="15">
        <f>超r将兵属性验证!$AN85</f>
        <v>3.0416190049351477</v>
      </c>
      <c r="X83" s="15">
        <f>非r将兵属性验证!$AM85</f>
        <v>6856.4683073228825</v>
      </c>
      <c r="Y83" s="15">
        <f>小r将兵属性验证!$AM85</f>
        <v>6909.3651798323854</v>
      </c>
      <c r="Z83" s="15">
        <f>中r将兵属性验证!$AM85</f>
        <v>6970.3918944161269</v>
      </c>
      <c r="AA83" s="15">
        <f>大r将兵属性验证!$AM85</f>
        <v>7029.6669566151886</v>
      </c>
      <c r="AB83" s="15">
        <f>超r将兵属性验证!$AM85</f>
        <v>7098.4169788056379</v>
      </c>
      <c r="AF83" s="15">
        <v>79</v>
      </c>
      <c r="AG83" s="1">
        <f t="shared" si="6"/>
        <v>54339876200.778641</v>
      </c>
      <c r="AH83" s="1">
        <f t="shared" si="7"/>
        <v>70507955954.150589</v>
      </c>
      <c r="AI83" s="1">
        <f t="shared" si="8"/>
        <v>90958154963.289703</v>
      </c>
      <c r="AJ83" s="1">
        <f t="shared" si="9"/>
        <v>143758456302.67657</v>
      </c>
      <c r="AK83" s="1">
        <f t="shared" si="10"/>
        <v>176491416010.38922</v>
      </c>
    </row>
    <row r="84" spans="3:37" x14ac:dyDescent="0.15">
      <c r="C84" s="15">
        <v>80</v>
      </c>
      <c r="D84" s="14">
        <f>非r将兵属性验证!$U86/((1+非r将兵属性验证!$T86)^2)</f>
        <v>2542554187.1443949</v>
      </c>
      <c r="E84" s="15">
        <f>小r将兵属性验证!$U86/((1+小r将兵属性验证!$T86)^2)</f>
        <v>2740620860.2459316</v>
      </c>
      <c r="F84" s="15">
        <f>中r将兵属性验证!$U86/((1+中r将兵属性验证!$T86)^2)</f>
        <v>3103020496.3667083</v>
      </c>
      <c r="G84" s="15">
        <f>大r将兵属性验证!$U86/((1+大r将兵属性验证!$T86)^2)</f>
        <v>3635114300.6391144</v>
      </c>
      <c r="H84" s="15">
        <f>超r将兵属性验证!$U86/((1+超r将兵属性验证!$T86)^2)</f>
        <v>3889190750.5731978</v>
      </c>
      <c r="I84" s="14">
        <f>非r将兵属性验证!$AO86/((1+非r将兵属性验证!$AN86)^2)</f>
        <v>2772432948.4595261</v>
      </c>
      <c r="J84" s="15">
        <f>小r将兵属性验证!$AO86/((1+小r将兵属性验证!$AN86)^2)</f>
        <v>2885369538.674839</v>
      </c>
      <c r="K84" s="15">
        <f>中r将兵属性验证!$AO86/((1+中r将兵属性验证!$AN86)^2)</f>
        <v>3313128268.4679008</v>
      </c>
      <c r="L84" s="15">
        <f>大r将兵属性验证!$AO86/((1+大r将兵属性验证!$AN86)^2)</f>
        <v>4028913981.9951944</v>
      </c>
      <c r="M84" s="15">
        <f>超r将兵属性验证!$AO86/((1+超r将兵属性验证!$AN86)^2)</f>
        <v>4556356883.817174</v>
      </c>
      <c r="N84" s="14">
        <f>非r将兵属性验证!$T86</f>
        <v>1.5142044118732918</v>
      </c>
      <c r="O84" s="15">
        <f>小r将兵属性验证!$T86</f>
        <v>1.5952370948985024</v>
      </c>
      <c r="P84" s="15">
        <f>中r将兵属性验证!$T86</f>
        <v>1.7369673196208493</v>
      </c>
      <c r="Q84" s="15">
        <f>大r将兵属性验证!$T86</f>
        <v>2.0788590226816988</v>
      </c>
      <c r="R84" s="15">
        <f>超r将兵属性验证!$T86</f>
        <v>2.2117845371674365</v>
      </c>
      <c r="S84" s="14">
        <f>非r将兵属性验证!$AN86</f>
        <v>1.6104556993714936</v>
      </c>
      <c r="T84" s="15">
        <f>小r将兵属性验证!$AN86</f>
        <v>2.1075472797686277</v>
      </c>
      <c r="U84" s="15">
        <f>中r将兵属性验证!$AN86</f>
        <v>2.3147470164426407</v>
      </c>
      <c r="V84" s="15">
        <f>大r将兵属性验证!$AN86</f>
        <v>2.8927038629207478</v>
      </c>
      <c r="W84" s="15">
        <f>超r将兵属性验证!$AN86</f>
        <v>3.1745562818559367</v>
      </c>
      <c r="X84" s="15">
        <f>非r将兵属性验证!$AM86</f>
        <v>6922.6465623783333</v>
      </c>
      <c r="Y84" s="15">
        <f>小r将兵属性验证!$AM86</f>
        <v>6977.864099891106</v>
      </c>
      <c r="Z84" s="15">
        <f>中r将兵属性验证!$AM86</f>
        <v>7033.5402391663247</v>
      </c>
      <c r="AA84" s="15">
        <f>大r将兵属性验证!$AM86</f>
        <v>7095.9542756901392</v>
      </c>
      <c r="AB84" s="15">
        <f>超r将兵属性验证!$AM86</f>
        <v>7163.2532092773636</v>
      </c>
      <c r="AF84" s="15">
        <v>80</v>
      </c>
      <c r="AG84" s="1">
        <f t="shared" si="6"/>
        <v>59607965183.437691</v>
      </c>
      <c r="AH84" s="1">
        <f t="shared" si="7"/>
        <v>78395023291.793961</v>
      </c>
      <c r="AI84" s="1">
        <f t="shared" si="8"/>
        <v>100786160877.49542</v>
      </c>
      <c r="AJ84" s="1">
        <f t="shared" si="9"/>
        <v>160374132607.56708</v>
      </c>
      <c r="AK84" s="1">
        <f t="shared" si="10"/>
        <v>199342169679.25534</v>
      </c>
    </row>
    <row r="85" spans="3:37" x14ac:dyDescent="0.15">
      <c r="C85" s="15">
        <v>81</v>
      </c>
      <c r="D85" s="14">
        <f>非r将兵属性验证!$U87/((1+非r将兵属性验证!$T87)^2)</f>
        <v>2681601332.3886967</v>
      </c>
      <c r="E85" s="15">
        <f>小r将兵属性验证!$U87/((1+小r将兵属性验证!$T87)^2)</f>
        <v>2911247640.1952305</v>
      </c>
      <c r="F85" s="15">
        <f>中r将兵属性验证!$U87/((1+中r将兵属性验证!$T87)^2)</f>
        <v>3267302291.3002257</v>
      </c>
      <c r="G85" s="15">
        <f>大r将兵属性验证!$U87/((1+大r将兵属性验证!$T87)^2)</f>
        <v>3850245485.5833879</v>
      </c>
      <c r="H85" s="15">
        <f>超r将兵属性验证!$U87/((1+超r将兵属性验证!$T87)^2)</f>
        <v>4124066129.6582274</v>
      </c>
      <c r="I85" s="14">
        <f>非r将兵属性验证!$AO87/((1+非r将兵属性验证!$AN87)^2)</f>
        <v>2955967008.8612199</v>
      </c>
      <c r="J85" s="15">
        <f>小r将兵属性验证!$AO87/((1+小r将兵属性验证!$AN87)^2)</f>
        <v>3085479813.4421954</v>
      </c>
      <c r="K85" s="15">
        <f>中r将兵属性验证!$AO87/((1+中r将兵属性验证!$AN87)^2)</f>
        <v>3569138388.952373</v>
      </c>
      <c r="L85" s="15">
        <f>大r将兵属性验证!$AO87/((1+大r将兵属性验证!$AN87)^2)</f>
        <v>4357363873.5218849</v>
      </c>
      <c r="M85" s="15">
        <f>超r将兵属性验证!$AO87/((1+超r将兵属性验证!$AN87)^2)</f>
        <v>4920596032.4301605</v>
      </c>
      <c r="N85" s="14">
        <f>非r将兵属性验证!$T87</f>
        <v>1.5391966666873156</v>
      </c>
      <c r="O85" s="15">
        <f>小r将兵属性验证!$T87</f>
        <v>1.632890586186071</v>
      </c>
      <c r="P85" s="15">
        <f>中r将兵属性验证!$T87</f>
        <v>1.7759797483593793</v>
      </c>
      <c r="Q85" s="15">
        <f>大r将兵属性验证!$T87</f>
        <v>2.1297230635419155</v>
      </c>
      <c r="R85" s="15">
        <f>超r将兵属性验证!$T87</f>
        <v>2.2626989580408079</v>
      </c>
      <c r="S85" s="14">
        <f>非r将兵属性验证!$AN87</f>
        <v>1.6579504897661912</v>
      </c>
      <c r="T85" s="15">
        <f>小r将兵属性验证!$AN87</f>
        <v>2.2218503981772546</v>
      </c>
      <c r="U85" s="15">
        <f>中r将兵属性验证!$AN87</f>
        <v>2.3788706955367473</v>
      </c>
      <c r="V85" s="15">
        <f>大r将兵属性验证!$AN87</f>
        <v>3.0683122954736111</v>
      </c>
      <c r="W85" s="15">
        <f>超r将兵属性验证!$AN87</f>
        <v>3.3754854199325108</v>
      </c>
      <c r="X85" s="15">
        <f>非r将兵属性验证!$AM87</f>
        <v>6990.1533759886324</v>
      </c>
      <c r="Y85" s="15">
        <f>小r将兵属性验证!$AM87</f>
        <v>7042.1339851414859</v>
      </c>
      <c r="Z85" s="15">
        <f>中r将兵属性验证!$AM87</f>
        <v>7099.4311889804285</v>
      </c>
      <c r="AA85" s="15">
        <f>大r将兵属性验证!$AM87</f>
        <v>7160.1665826971657</v>
      </c>
      <c r="AB85" s="15">
        <f>超r将兵属性验证!$AM87</f>
        <v>7229.1499408717918</v>
      </c>
      <c r="AF85" s="15">
        <v>81</v>
      </c>
      <c r="AG85" s="1">
        <f t="shared" si="6"/>
        <v>65045017441.566452</v>
      </c>
      <c r="AH85" s="1">
        <f t="shared" si="7"/>
        <v>88163935799.993408</v>
      </c>
      <c r="AI85" s="1">
        <f t="shared" si="8"/>
        <v>111224080815.14078</v>
      </c>
      <c r="AJ85" s="1">
        <f t="shared" si="9"/>
        <v>183588217817.83603</v>
      </c>
      <c r="AK85" s="1">
        <f t="shared" si="10"/>
        <v>229053032466.19424</v>
      </c>
    </row>
    <row r="86" spans="3:37" x14ac:dyDescent="0.15">
      <c r="C86" s="15">
        <v>82</v>
      </c>
      <c r="D86" s="14">
        <f>非r将兵属性验证!$U88/((1+非r将兵属性验证!$T88)^2)</f>
        <v>2827021506.6985812</v>
      </c>
      <c r="E86" s="15">
        <f>小r将兵属性验证!$U88/((1+小r将兵属性验证!$T88)^2)</f>
        <v>3089181533.350049</v>
      </c>
      <c r="F86" s="15">
        <f>中r将兵属性验证!$U88/((1+中r将兵属性验证!$T88)^2)</f>
        <v>3437462828.4427357</v>
      </c>
      <c r="G86" s="15">
        <f>大r将兵属性验证!$U88/((1+大r将兵属性验证!$T88)^2)</f>
        <v>4073604400.7882433</v>
      </c>
      <c r="H86" s="15">
        <f>超r将兵属性验证!$U88/((1+超r将兵属性验证!$T88)^2)</f>
        <v>4365875861.1135178</v>
      </c>
      <c r="I86" s="14">
        <f>非r将兵属性验证!$AO88/((1+非r将兵属性验证!$AN88)^2)</f>
        <v>3150865354.1906843</v>
      </c>
      <c r="J86" s="15">
        <f>小r将兵属性验证!$AO88/((1+小r将兵属性验证!$AN88)^2)</f>
        <v>3301130043.3405137</v>
      </c>
      <c r="K86" s="15">
        <f>中r将兵属性验证!$AO88/((1+中r将兵属性验证!$AN88)^2)</f>
        <v>3846027843.8354421</v>
      </c>
      <c r="L86" s="15">
        <f>大r将兵属性验证!$AO88/((1+大r将兵属性验证!$AN88)^2)</f>
        <v>4709884766.9939613</v>
      </c>
      <c r="M86" s="15">
        <f>超r将兵属性验证!$AO88/((1+超r将兵属性验证!$AN88)^2)</f>
        <v>5307459312.9784651</v>
      </c>
      <c r="N86" s="14">
        <f>非r将兵属性验证!$T88</f>
        <v>1.5696003070025837</v>
      </c>
      <c r="O86" s="15">
        <f>小r将兵属性验证!$T88</f>
        <v>1.6720233474669088</v>
      </c>
      <c r="P86" s="15">
        <f>中r将兵属性验证!$T88</f>
        <v>1.8161290303174975</v>
      </c>
      <c r="Q86" s="15">
        <f>大r将兵属性验证!$T88</f>
        <v>2.1818834002087391</v>
      </c>
      <c r="R86" s="15">
        <f>超r将兵属性验证!$T88</f>
        <v>2.3138706604160575</v>
      </c>
      <c r="S86" s="14">
        <f>非r将兵属性验证!$AN88</f>
        <v>1.7238800724343455</v>
      </c>
      <c r="T86" s="15">
        <f>小r将兵属性验证!$AN88</f>
        <v>2.3073661734633752</v>
      </c>
      <c r="U86" s="15">
        <f>中r将兵属性验证!$AN88</f>
        <v>2.4409181022585678</v>
      </c>
      <c r="V86" s="15">
        <f>大r将兵属性验证!$AN88</f>
        <v>3.2420608946415443</v>
      </c>
      <c r="W86" s="15">
        <f>超r将兵属性验证!$AN88</f>
        <v>3.5661946639734143</v>
      </c>
      <c r="X86" s="15">
        <f>非r将兵属性验证!$AM88</f>
        <v>7056.8177050953855</v>
      </c>
      <c r="Y86" s="15">
        <f>小r将兵属性验证!$AM88</f>
        <v>7108.9768933125815</v>
      </c>
      <c r="Z86" s="15">
        <f>中r将兵属性验证!$AM88</f>
        <v>7164.874823510946</v>
      </c>
      <c r="AA86" s="15">
        <f>大r将兵属性验证!$AM88</f>
        <v>7228.5765853689554</v>
      </c>
      <c r="AB86" s="15">
        <f>超r将兵属性验证!$AM88</f>
        <v>7293.8352338376762</v>
      </c>
      <c r="AF86" s="15">
        <v>82</v>
      </c>
      <c r="AG86" s="1">
        <f t="shared" si="6"/>
        <v>71586857519.414063</v>
      </c>
      <c r="AH86" s="1">
        <f t="shared" si="7"/>
        <v>98076643467.814011</v>
      </c>
      <c r="AI86" s="1">
        <f t="shared" si="8"/>
        <v>122625006101.48245</v>
      </c>
      <c r="AJ86" s="1">
        <f t="shared" si="9"/>
        <v>209609889692.16864</v>
      </c>
      <c r="AK86" s="1">
        <f t="shared" si="10"/>
        <v>261617239121.28934</v>
      </c>
    </row>
    <row r="87" spans="3:37" x14ac:dyDescent="0.15">
      <c r="C87" s="15">
        <v>83</v>
      </c>
      <c r="D87" s="14">
        <f>非r将兵属性验证!$U89/((1+非r将兵属性验证!$T89)^2)</f>
        <v>2981606200.2726493</v>
      </c>
      <c r="E87" s="15">
        <f>小r将兵属性验证!$U89/((1+小r将兵属性验证!$T89)^2)</f>
        <v>3264355794.6278095</v>
      </c>
      <c r="F87" s="15">
        <f>中r将兵属性验证!$U89/((1+中r将兵属性验证!$T89)^2)</f>
        <v>3615044169.2189436</v>
      </c>
      <c r="G87" s="15">
        <f>大r将兵属性验证!$U89/((1+大r将兵属性验证!$T89)^2)</f>
        <v>4298997339.9719257</v>
      </c>
      <c r="H87" s="15">
        <f>超r将兵属性验证!$U89/((1+超r将兵属性验证!$T89)^2)</f>
        <v>4601896116.6552095</v>
      </c>
      <c r="I87" s="14">
        <f>非r将兵属性验证!$AO89/((1+非r将兵属性验证!$AN89)^2)</f>
        <v>3372112077.3953485</v>
      </c>
      <c r="J87" s="15">
        <f>小r将兵属性验证!$AO89/((1+小r将兵属性验证!$AN89)^2)</f>
        <v>3542164903.1499562</v>
      </c>
      <c r="K87" s="15">
        <f>中r将兵属性验证!$AO89/((1+中r将兵属性验证!$AN89)^2)</f>
        <v>4148887777.6213713</v>
      </c>
      <c r="L87" s="15">
        <f>大r将兵属性验证!$AO89/((1+大r将兵属性验证!$AN89)^2)</f>
        <v>5070467776.4369335</v>
      </c>
      <c r="M87" s="15">
        <f>超r将兵属性验证!$AO89/((1+超r将兵属性验证!$AN89)^2)</f>
        <v>5713580602.0400763</v>
      </c>
      <c r="N87" s="14">
        <f>非r将兵属性验证!$T89</f>
        <v>1.6023779951503889</v>
      </c>
      <c r="O87" s="15">
        <f>小r将兵属性验证!$T89</f>
        <v>1.7126143590798382</v>
      </c>
      <c r="P87" s="15">
        <f>中r将兵属性验证!$T89</f>
        <v>1.8557532131945003</v>
      </c>
      <c r="Q87" s="15">
        <f>大r将兵属性验证!$T89</f>
        <v>2.2274949694277097</v>
      </c>
      <c r="R87" s="15">
        <f>超r将兵属性验证!$T89</f>
        <v>2.3558474243249341</v>
      </c>
      <c r="S87" s="14">
        <f>非r将兵属性验证!$AN89</f>
        <v>1.7743255123416457</v>
      </c>
      <c r="T87" s="15">
        <f>小r将兵属性验证!$AN89</f>
        <v>2.3696971098065243</v>
      </c>
      <c r="U87" s="15">
        <f>中r将兵属性验证!$AN89</f>
        <v>2.5148118497866556</v>
      </c>
      <c r="V87" s="15">
        <f>大r将兵属性验证!$AN89</f>
        <v>3.3991840310768087</v>
      </c>
      <c r="W87" s="15">
        <f>超r将兵属性验证!$AN89</f>
        <v>3.6949830364905218</v>
      </c>
      <c r="X87" s="15">
        <f>非r将兵属性验证!$AM89</f>
        <v>7123.9201449359607</v>
      </c>
      <c r="Y87" s="15">
        <f>小r将兵属性验证!$AM89</f>
        <v>7176.132632872982</v>
      </c>
      <c r="Z87" s="15">
        <f>中r将兵属性验证!$AM89</f>
        <v>7233.6037098586512</v>
      </c>
      <c r="AA87" s="15">
        <f>大r将兵属性验证!$AM89</f>
        <v>7293.5350717115061</v>
      </c>
      <c r="AB87" s="15">
        <f>超r将兵属性验证!$AM89</f>
        <v>7361.582013904168</v>
      </c>
      <c r="AF87" s="15">
        <v>83</v>
      </c>
      <c r="AG87" s="1">
        <f t="shared" si="6"/>
        <v>78522975525.916519</v>
      </c>
      <c r="AH87" s="1">
        <f t="shared" si="7"/>
        <v>108197714169.19249</v>
      </c>
      <c r="AI87" s="1">
        <f t="shared" si="8"/>
        <v>135711207430.41507</v>
      </c>
      <c r="AJ87" s="1">
        <f t="shared" si="9"/>
        <v>236656950109.87244</v>
      </c>
      <c r="AK87" s="1">
        <f t="shared" si="10"/>
        <v>292023550664.44153</v>
      </c>
    </row>
    <row r="88" spans="3:37" x14ac:dyDescent="0.15">
      <c r="C88" s="15">
        <v>84</v>
      </c>
      <c r="D88" s="14">
        <f>非r将兵属性验证!$U90/((1+非r将兵属性验证!$T90)^2)</f>
        <v>3143819858.2514005</v>
      </c>
      <c r="E88" s="15">
        <f>小r将兵属性验证!$U90/((1+小r将兵属性验证!$T90)^2)</f>
        <v>3441955646.1402225</v>
      </c>
      <c r="F88" s="15">
        <f>中r将兵属性验证!$U90/((1+中r将兵属性验证!$T90)^2)</f>
        <v>3799460260.5129189</v>
      </c>
      <c r="G88" s="15">
        <f>大r将兵属性验证!$U90/((1+大r将兵属性验证!$T90)^2)</f>
        <v>4532258058.1640425</v>
      </c>
      <c r="H88" s="15">
        <f>超r将兵属性验证!$U90/((1+超r将兵属性验证!$T90)^2)</f>
        <v>4852720751.3073597</v>
      </c>
      <c r="I88" s="14">
        <f>非r将兵属性验证!$AO90/((1+非r将兵属性验证!$AN90)^2)</f>
        <v>3617021491.8707924</v>
      </c>
      <c r="J88" s="15">
        <f>小r将兵属性验证!$AO90/((1+小r将兵属性验证!$AN90)^2)</f>
        <v>3808717155.7008481</v>
      </c>
      <c r="K88" s="15">
        <f>中r将兵属性验证!$AO90/((1+中r将兵属性验证!$AN90)^2)</f>
        <v>4468839331.5849371</v>
      </c>
      <c r="L88" s="15">
        <f>大r将兵属性验证!$AO90/((1+大r将兵属性验证!$AN90)^2)</f>
        <v>5460639652.1768198</v>
      </c>
      <c r="M88" s="15">
        <f>超r将兵属性验证!$AO90/((1+超r将兵属性验证!$AN90)^2)</f>
        <v>6151833390.8623495</v>
      </c>
      <c r="N88" s="14">
        <f>非r将兵属性验证!$T90</f>
        <v>1.6363170347148408</v>
      </c>
      <c r="O88" s="15">
        <f>小r将兵属性验证!$T90</f>
        <v>1.752807110199686</v>
      </c>
      <c r="P88" s="15">
        <f>中r将兵属性验证!$T90</f>
        <v>1.895310823831772</v>
      </c>
      <c r="Q88" s="15">
        <f>大r将兵属性验证!$T90</f>
        <v>2.2709728809355232</v>
      </c>
      <c r="R88" s="15">
        <f>超r将兵属性验证!$T90</f>
        <v>2.3960868634982293</v>
      </c>
      <c r="S88" s="14">
        <f>非r将兵属性验证!$AN90</f>
        <v>1.815660905639334</v>
      </c>
      <c r="T88" s="15">
        <f>小r将兵属性验证!$AN90</f>
        <v>2.4295948833366756</v>
      </c>
      <c r="U88" s="15">
        <f>中r将兵属性验证!$AN90</f>
        <v>2.592985811559001</v>
      </c>
      <c r="V88" s="15">
        <f>大r将兵属性验证!$AN90</f>
        <v>3.5440076505613285</v>
      </c>
      <c r="W88" s="15">
        <f>超r将兵属性验证!$AN90</f>
        <v>3.820869541820505</v>
      </c>
      <c r="X88" s="15">
        <f>非r将兵属性验证!$AM90</f>
        <v>7191.0650393413598</v>
      </c>
      <c r="Y88" s="15">
        <f>小r将兵属性验证!$AM90</f>
        <v>7243.6179569673941</v>
      </c>
      <c r="Z88" s="15">
        <f>中r将兵属性验证!$AM90</f>
        <v>7299.4068993376604</v>
      </c>
      <c r="AA88" s="15">
        <f>大r将兵属性验证!$AM90</f>
        <v>7360.9233956913004</v>
      </c>
      <c r="AB88" s="15">
        <f>超r将兵属性验证!$AM90</f>
        <v>7427.9255981153665</v>
      </c>
      <c r="AF88" s="15">
        <v>84</v>
      </c>
      <c r="AG88" s="1">
        <f t="shared" si="6"/>
        <v>85925145476.963181</v>
      </c>
      <c r="AH88" s="1">
        <f t="shared" si="7"/>
        <v>119223659183.09544</v>
      </c>
      <c r="AI88" s="1">
        <f t="shared" si="8"/>
        <v>150162029756.05316</v>
      </c>
      <c r="AJ88" s="1">
        <f t="shared" si="9"/>
        <v>265813854363.54535</v>
      </c>
      <c r="AK88" s="1">
        <f t="shared" si="10"/>
        <v>325448691107.46094</v>
      </c>
    </row>
    <row r="89" spans="3:37" x14ac:dyDescent="0.15">
      <c r="C89" s="15">
        <v>85</v>
      </c>
      <c r="D89" s="14">
        <f>非r将兵属性验证!$U91/((1+非r将兵属性验证!$T91)^2)</f>
        <v>3315744546.3078341</v>
      </c>
      <c r="E89" s="15">
        <f>小r将兵属性验证!$U91/((1+小r将兵属性验证!$T91)^2)</f>
        <v>3612044234.9468131</v>
      </c>
      <c r="F89" s="15">
        <f>中r将兵属性验证!$U91/((1+中r将兵属性验证!$T91)^2)</f>
        <v>4013337755.403502</v>
      </c>
      <c r="G89" s="15">
        <f>大r将兵属性验证!$U91/((1+大r将兵属性验证!$T91)^2)</f>
        <v>4777383257.9238367</v>
      </c>
      <c r="H89" s="15">
        <f>超r将兵属性验证!$U91/((1+超r将兵属性验证!$T91)^2)</f>
        <v>5111779273.215663</v>
      </c>
      <c r="I89" s="14">
        <f>非r将兵属性验证!$AO91/((1+非r将兵属性验证!$AN91)^2)</f>
        <v>3880382622.169734</v>
      </c>
      <c r="J89" s="15">
        <f>小r将兵属性验证!$AO91/((1+小r将兵属性验证!$AN91)^2)</f>
        <v>4106505720.245862</v>
      </c>
      <c r="K89" s="15">
        <f>中r将兵属性验证!$AO91/((1+中r将兵属性验证!$AN91)^2)</f>
        <v>4827792756.0045595</v>
      </c>
      <c r="L89" s="15">
        <f>大r将兵属性验证!$AO91/((1+大r将兵属性验证!$AN91)^2)</f>
        <v>5884857858.1290808</v>
      </c>
      <c r="M89" s="15">
        <f>超r将兵属性验证!$AO91/((1+超r将兵属性验证!$AN91)^2)</f>
        <v>6626184466.4547262</v>
      </c>
      <c r="N89" s="14">
        <f>非r将兵属性验证!$T91</f>
        <v>1.67109343458208</v>
      </c>
      <c r="O89" s="15">
        <f>小r将兵属性验证!$T91</f>
        <v>1.7878841166442072</v>
      </c>
      <c r="P89" s="15">
        <f>中r将兵属性验证!$T91</f>
        <v>1.9392042835506045</v>
      </c>
      <c r="Q89" s="15">
        <f>大r将兵属性验证!$T91</f>
        <v>2.3081414257725417</v>
      </c>
      <c r="R89" s="15">
        <f>超r将兵属性验证!$T91</f>
        <v>2.4315635326738096</v>
      </c>
      <c r="S89" s="14">
        <f>非r将兵属性验证!$AN91</f>
        <v>1.8589203462932589</v>
      </c>
      <c r="T89" s="15">
        <f>小r将兵属性验证!$AN91</f>
        <v>2.4975757488338717</v>
      </c>
      <c r="U89" s="15">
        <f>中r将兵属性验证!$AN91</f>
        <v>2.6601663419707129</v>
      </c>
      <c r="V89" s="15">
        <f>大r将兵属性验证!$AN91</f>
        <v>3.649030918586436</v>
      </c>
      <c r="W89" s="15">
        <f>超r将兵属性验证!$AN91</f>
        <v>3.9379883679185754</v>
      </c>
      <c r="X89" s="15">
        <f>非r将兵属性验证!$AM91</f>
        <v>7257.7700307679652</v>
      </c>
      <c r="Y89" s="15">
        <f>小r将兵属性验证!$AM91</f>
        <v>7309.7592678461178</v>
      </c>
      <c r="Z89" s="15">
        <f>中r将兵属性验证!$AM91</f>
        <v>7365.5472167192656</v>
      </c>
      <c r="AA89" s="15">
        <f>大r将兵属性验证!$AM91</f>
        <v>7427.3763930639598</v>
      </c>
      <c r="AB89" s="15">
        <f>超r将兵属性验证!$AM91</f>
        <v>7496.3491154445537</v>
      </c>
      <c r="AF89" s="15">
        <v>85</v>
      </c>
      <c r="AG89" s="1">
        <f t="shared" si="6"/>
        <v>94110703884.920456</v>
      </c>
      <c r="AH89" s="1">
        <f t="shared" si="7"/>
        <v>131418095771.78839</v>
      </c>
      <c r="AI89" s="1">
        <f t="shared" si="8"/>
        <v>166316807405.70306</v>
      </c>
      <c r="AJ89" s="1">
        <f t="shared" si="9"/>
        <v>294800316332.12579</v>
      </c>
      <c r="AK89" s="1">
        <f t="shared" si="10"/>
        <v>361233608445.54053</v>
      </c>
    </row>
    <row r="90" spans="3:37" x14ac:dyDescent="0.15">
      <c r="C90" s="15">
        <v>86</v>
      </c>
      <c r="D90" s="14">
        <f>非r将兵属性验证!$U92/((1+非r将兵属性验证!$T92)^2)</f>
        <v>3524947478.1517372</v>
      </c>
      <c r="E90" s="15">
        <f>小r将兵属性验证!$U92/((1+小r将兵属性验证!$T92)^2)</f>
        <v>3804059446.3674717</v>
      </c>
      <c r="F90" s="15">
        <f>中r将兵属性验证!$U92/((1+中r将兵属性验证!$T92)^2)</f>
        <v>4246084044.2804008</v>
      </c>
      <c r="G90" s="15">
        <f>大r将兵属性验证!$U92/((1+大r将兵属性验证!$T92)^2)</f>
        <v>5044237243.2741919</v>
      </c>
      <c r="H90" s="15">
        <f>超r将兵属性验证!$U92/((1+超r将兵属性验证!$T92)^2)</f>
        <v>5343816715.9676809</v>
      </c>
      <c r="I90" s="14">
        <f>非r将兵属性验证!$AO92/((1+非r将兵属性验证!$AN92)^2)</f>
        <v>4197930396.0310106</v>
      </c>
      <c r="J90" s="15">
        <f>小r将兵属性验证!$AO92/((1+小r将兵属性验证!$AN92)^2)</f>
        <v>4443356705.4503412</v>
      </c>
      <c r="K90" s="15">
        <f>中r将兵属性验证!$AO92/((1+中r将兵属性验证!$AN92)^2)</f>
        <v>5228883528.2268534</v>
      </c>
      <c r="L90" s="15">
        <f>大r将兵属性验证!$AO92/((1+大r将兵属性验证!$AN92)^2)</f>
        <v>6363999584.2741547</v>
      </c>
      <c r="M90" s="15">
        <f>超r将兵属性验证!$AO92/((1+超r将兵属性验证!$AN92)^2)</f>
        <v>7061806014.7084856</v>
      </c>
      <c r="N90" s="14">
        <f>非r将兵属性验证!$T92</f>
        <v>1.7059974354722687</v>
      </c>
      <c r="O90" s="15">
        <f>小r将兵属性验证!$T92</f>
        <v>1.8200034060219745</v>
      </c>
      <c r="P90" s="15">
        <f>中r将兵属性验证!$T92</f>
        <v>1.9804789747613569</v>
      </c>
      <c r="Q90" s="15">
        <f>大r将兵属性验证!$T92</f>
        <v>2.3383872698112542</v>
      </c>
      <c r="R90" s="15">
        <f>超r将兵属性验证!$T92</f>
        <v>2.4425000271960191</v>
      </c>
      <c r="S90" s="14">
        <f>非r将兵属性验证!$AN92</f>
        <v>1.9051950684336618</v>
      </c>
      <c r="T90" s="15">
        <f>小r将兵属性验证!$AN92</f>
        <v>2.5728508344678134</v>
      </c>
      <c r="U90" s="15">
        <f>中r将兵属性验证!$AN92</f>
        <v>2.7243099353587046</v>
      </c>
      <c r="V90" s="15">
        <f>大r将兵属性验证!$AN92</f>
        <v>3.7464461746707083</v>
      </c>
      <c r="W90" s="15">
        <f>超r将兵属性验证!$AN92</f>
        <v>4.0505776474210418</v>
      </c>
      <c r="X90" s="15">
        <f>非r将兵属性验证!$AM92</f>
        <v>7325.3896513009249</v>
      </c>
      <c r="Y90" s="15">
        <f>小r将兵属性验证!$AM92</f>
        <v>7376.0748183577853</v>
      </c>
      <c r="Z90" s="15">
        <f>中r将兵属性验证!$AM92</f>
        <v>7432.7116435634034</v>
      </c>
      <c r="AA90" s="15">
        <f>大r将兵属性验证!$AM92</f>
        <v>7496.9826703325634</v>
      </c>
      <c r="AB90" s="15">
        <f>超r将兵属性验证!$AM92</f>
        <v>7556.0909841064313</v>
      </c>
      <c r="AF90" s="15">
        <v>86</v>
      </c>
      <c r="AG90" s="1">
        <f t="shared" si="6"/>
        <v>104009629710.60443</v>
      </c>
      <c r="AH90" s="1">
        <f t="shared" si="7"/>
        <v>145553358704.03165</v>
      </c>
      <c r="AI90" s="1">
        <f t="shared" si="8"/>
        <v>184214497526.22086</v>
      </c>
      <c r="AJ90" s="1">
        <f t="shared" si="9"/>
        <v>326554859291.86182</v>
      </c>
      <c r="AK90" s="1">
        <f t="shared" si="10"/>
        <v>394510993157.88202</v>
      </c>
    </row>
    <row r="91" spans="3:37" x14ac:dyDescent="0.15">
      <c r="C91" s="15">
        <v>87</v>
      </c>
      <c r="D91" s="14">
        <f>非r将兵属性验证!$U93/((1+非r将兵属性验证!$T93)^2)</f>
        <v>3740738426.0922627</v>
      </c>
      <c r="E91" s="15">
        <f>小r将兵属性验证!$U93/((1+小r将兵属性验证!$T93)^2)</f>
        <v>4007131014.3410811</v>
      </c>
      <c r="F91" s="15">
        <f>中r将兵属性验证!$U93/((1+中r将兵属性验证!$T93)^2)</f>
        <v>4477725020.7388544</v>
      </c>
      <c r="G91" s="15">
        <f>大r将兵属性验证!$U93/((1+大r将兵属性验证!$T93)^2)</f>
        <v>5315104581.5797367</v>
      </c>
      <c r="H91" s="15">
        <f>超r将兵属性验证!$U93/((1+超r将兵属性验证!$T93)^2)</f>
        <v>5588960134.8816328</v>
      </c>
      <c r="I91" s="14">
        <f>非r将兵属性验证!$AO93/((1+非r将兵属性验证!$AN93)^2)</f>
        <v>4528944988.0378141</v>
      </c>
      <c r="J91" s="15">
        <f>小r将兵属性验证!$AO93/((1+小r将兵属性验证!$AN93)^2)</f>
        <v>4806774966.1447124</v>
      </c>
      <c r="K91" s="15">
        <f>中r将兵属性验证!$AO93/((1+中r将兵属性验证!$AN93)^2)</f>
        <v>5656279575.8293514</v>
      </c>
      <c r="L91" s="15">
        <f>大r将兵属性验证!$AO93/((1+大r将兵属性验证!$AN93)^2)</f>
        <v>6854122670.709178</v>
      </c>
      <c r="M91" s="15">
        <f>超r将兵属性验证!$AO93/((1+超r将兵属性验证!$AN93)^2)</f>
        <v>7540431417.8412657</v>
      </c>
      <c r="N91" s="14">
        <f>非r将兵属性验证!$T93</f>
        <v>1.7346804508232723</v>
      </c>
      <c r="O91" s="15">
        <f>小r将兵属性验证!$T93</f>
        <v>1.8517830698552054</v>
      </c>
      <c r="P91" s="15">
        <f>中r将兵属性验证!$T93</f>
        <v>2.018358046292716</v>
      </c>
      <c r="Q91" s="15">
        <f>大r将兵属性验证!$T93</f>
        <v>2.363936386776095</v>
      </c>
      <c r="R91" s="15">
        <f>超r将兵属性验证!$T93</f>
        <v>2.4510382675611981</v>
      </c>
      <c r="S91" s="14">
        <f>非r将兵属性验证!$AN93</f>
        <v>1.968484781241455</v>
      </c>
      <c r="T91" s="15">
        <f>小r将兵属性验证!$AN93</f>
        <v>2.6292910957513</v>
      </c>
      <c r="U91" s="15">
        <f>中r将兵属性验证!$AN93</f>
        <v>2.8161948941228259</v>
      </c>
      <c r="V91" s="15">
        <f>大r将兵属性验证!$AN93</f>
        <v>3.846418990928643</v>
      </c>
      <c r="W91" s="15">
        <f>超r将兵属性验证!$AN93</f>
        <v>4.1644151479300264</v>
      </c>
      <c r="X91" s="15">
        <f>非r将兵属性验证!$AM93</f>
        <v>7391.703930648232</v>
      </c>
      <c r="Y91" s="15">
        <f>小r将兵属性验证!$AM93</f>
        <v>7444.2913866891213</v>
      </c>
      <c r="Z91" s="15">
        <f>中r将兵属性验证!$AM93</f>
        <v>7500.9766300257579</v>
      </c>
      <c r="AA91" s="15">
        <f>大r将兵属性验证!$AM93</f>
        <v>7559.6256903639569</v>
      </c>
      <c r="AB91" s="15">
        <f>超r将兵属性验证!$AM93</f>
        <v>7618.2526243554612</v>
      </c>
      <c r="AF91" s="15">
        <v>87</v>
      </c>
      <c r="AG91" s="1">
        <f t="shared" si="6"/>
        <v>115137104730.56351</v>
      </c>
      <c r="AH91" s="1">
        <f t="shared" si="7"/>
        <v>160141048680.10474</v>
      </c>
      <c r="AI91" s="1">
        <f t="shared" si="8"/>
        <v>205149067642.96286</v>
      </c>
      <c r="AJ91" s="1">
        <f t="shared" si="9"/>
        <v>360294559679.09167</v>
      </c>
      <c r="AK91" s="1">
        <f t="shared" si="10"/>
        <v>431299824311.60376</v>
      </c>
    </row>
    <row r="92" spans="3:37" x14ac:dyDescent="0.15">
      <c r="C92" s="15">
        <v>88</v>
      </c>
      <c r="D92" s="14">
        <f>非r将兵属性验证!$U94/((1+非r将兵属性验证!$T94)^2)</f>
        <v>3940750868.8972144</v>
      </c>
      <c r="E92" s="15">
        <f>小r将兵属性验证!$U94/((1+小r将兵属性验证!$T94)^2)</f>
        <v>4195025350.7633657</v>
      </c>
      <c r="F92" s="15">
        <f>中r将兵属性验证!$U94/((1+中r将兵属性验证!$T94)^2)</f>
        <v>4706942562.6231337</v>
      </c>
      <c r="G92" s="15">
        <f>大r将兵属性验证!$U94/((1+大r将兵属性验证!$T94)^2)</f>
        <v>5569278541.9228745</v>
      </c>
      <c r="H92" s="15">
        <f>超r将兵属性验证!$U94/((1+超r将兵属性验证!$T94)^2)</f>
        <v>5813272434.3703403</v>
      </c>
      <c r="I92" s="14">
        <f>非r将兵属性验证!$AO94/((1+非r将兵属性验证!$AN94)^2)</f>
        <v>4853211535.5799713</v>
      </c>
      <c r="J92" s="15">
        <f>小r将兵属性验证!$AO94/((1+小r将兵属性验证!$AN94)^2)</f>
        <v>5165235522.6030645</v>
      </c>
      <c r="K92" s="15">
        <f>中r将兵属性验证!$AO94/((1+中r将兵属性验证!$AN94)^2)</f>
        <v>6101088723.3660898</v>
      </c>
      <c r="L92" s="15">
        <f>大r将兵属性验证!$AO94/((1+大r将兵属性验证!$AN94)^2)</f>
        <v>7345881948.1488838</v>
      </c>
      <c r="M92" s="15">
        <f>超r将兵属性验证!$AO94/((1+超r将兵属性验证!$AN94)^2)</f>
        <v>8029113374.1359768</v>
      </c>
      <c r="N92" s="14">
        <f>非r将兵属性验证!$T94</f>
        <v>1.7579357949582297</v>
      </c>
      <c r="O92" s="15">
        <f>小r将兵属性验证!$T94</f>
        <v>1.8830020230737694</v>
      </c>
      <c r="P92" s="15">
        <f>中r将兵属性验证!$T94</f>
        <v>2.0530608884131651</v>
      </c>
      <c r="Q92" s="15">
        <f>大r将兵属性验证!$T94</f>
        <v>2.3879674651054641</v>
      </c>
      <c r="R92" s="15">
        <f>超r将兵属性验证!$T94</f>
        <v>2.4577575542645294</v>
      </c>
      <c r="S92" s="14">
        <f>非r将兵属性验证!$AN94</f>
        <v>2.0028502319843504</v>
      </c>
      <c r="T92" s="15">
        <f>小r将兵属性验证!$AN94</f>
        <v>2.6864198088356446</v>
      </c>
      <c r="U92" s="15">
        <f>中r将兵属性验证!$AN94</f>
        <v>2.9244702700464966</v>
      </c>
      <c r="V92" s="15">
        <f>大r将兵属性验证!$AN94</f>
        <v>3.9594291474511718</v>
      </c>
      <c r="W92" s="15">
        <f>超r将兵属性验证!$AN94</f>
        <v>4.2758083961021836</v>
      </c>
      <c r="X92" s="15">
        <f>非r将兵属性验证!$AM94</f>
        <v>7459.7921847068637</v>
      </c>
      <c r="Y92" s="15">
        <f>小r将兵属性验证!$AM94</f>
        <v>7511.829617379196</v>
      </c>
      <c r="Z92" s="15">
        <f>中r将兵属性验证!$AM94</f>
        <v>7567.301633179989</v>
      </c>
      <c r="AA92" s="15">
        <f>大r将兵属性验证!$AM94</f>
        <v>7621.234347485708</v>
      </c>
      <c r="AB92" s="15">
        <f>超r将兵属性验证!$AM94</f>
        <v>7679.6637451558699</v>
      </c>
      <c r="AF92" s="15">
        <v>88</v>
      </c>
      <c r="AG92" s="1">
        <f t="shared" si="6"/>
        <v>124955805220.13235</v>
      </c>
      <c r="AH92" s="1">
        <f t="shared" si="7"/>
        <v>175026146725.98737</v>
      </c>
      <c r="AI92" s="1">
        <f t="shared" si="8"/>
        <v>228643904734.55356</v>
      </c>
      <c r="AJ92" s="1">
        <f t="shared" si="9"/>
        <v>396592155439.34363</v>
      </c>
      <c r="AK92" s="1">
        <f t="shared" si="10"/>
        <v>469243075497.3902</v>
      </c>
    </row>
    <row r="93" spans="3:37" x14ac:dyDescent="0.15">
      <c r="C93" s="15">
        <v>89</v>
      </c>
      <c r="D93" s="14">
        <f>非r将兵属性验证!$U95/((1+非r将兵属性验证!$T95)^2)</f>
        <v>4143402253.2260756</v>
      </c>
      <c r="E93" s="15">
        <f>小r将兵属性验证!$U95/((1+小r将兵属性验证!$T95)^2)</f>
        <v>4387528735.5340223</v>
      </c>
      <c r="F93" s="15">
        <f>中r将兵属性验证!$U95/((1+中r将兵属性验证!$T95)^2)</f>
        <v>4938112783.1057062</v>
      </c>
      <c r="G93" s="15">
        <f>大r将兵属性验证!$U95/((1+大r将兵属性验证!$T95)^2)</f>
        <v>5823994695.7936106</v>
      </c>
      <c r="H93" s="15">
        <f>超r将兵属性验证!$U95/((1+超r将兵属性验证!$T95)^2)</f>
        <v>6021010195.064909</v>
      </c>
      <c r="I93" s="14">
        <f>非r将兵属性验证!$AO95/((1+非r将兵属性验证!$AN95)^2)</f>
        <v>5193211425.4035025</v>
      </c>
      <c r="J93" s="15">
        <f>小r将兵属性验证!$AO95/((1+小r将兵属性验证!$AN95)^2)</f>
        <v>5548905319.073328</v>
      </c>
      <c r="K93" s="15">
        <f>中r将兵属性验证!$AO95/((1+中r将兵属性验证!$AN95)^2)</f>
        <v>6558510862.5099316</v>
      </c>
      <c r="L93" s="15">
        <f>大r将兵属性验证!$AO95/((1+大r将兵属性验证!$AN95)^2)</f>
        <v>7865249092.6725283</v>
      </c>
      <c r="M93" s="15">
        <f>超r将兵属性验证!$AO95/((1+超r将兵属性验证!$AN95)^2)</f>
        <v>8534866176.8515177</v>
      </c>
      <c r="N93" s="14">
        <f>非r将兵属性验证!$T95</f>
        <v>1.7811911390931869</v>
      </c>
      <c r="O93" s="15">
        <f>小r将兵属性验证!$T95</f>
        <v>1.9142106444916909</v>
      </c>
      <c r="P93" s="15">
        <f>中r将兵属性验证!$T95</f>
        <v>2.0876848201664702</v>
      </c>
      <c r="Q93" s="15">
        <f>大r将兵属性验证!$T95</f>
        <v>2.4120255063860849</v>
      </c>
      <c r="R93" s="15">
        <f>超r将兵属性验证!$T95</f>
        <v>2.4645716734476819</v>
      </c>
      <c r="S93" s="14">
        <f>非r将兵属性验证!$AN95</f>
        <v>2.0317711276080561</v>
      </c>
      <c r="T93" s="15">
        <f>小r将兵属性验证!$AN95</f>
        <v>2.7435681107904526</v>
      </c>
      <c r="U93" s="15">
        <f>中r将兵属性验证!$AN95</f>
        <v>3.0357601356160018</v>
      </c>
      <c r="V93" s="15">
        <f>大r将兵属性验证!$AN95</f>
        <v>4.0730411987364912</v>
      </c>
      <c r="W93" s="15">
        <f>超r将兵属性验证!$AN95</f>
        <v>4.3836353751748325</v>
      </c>
      <c r="X93" s="15">
        <f>非r将兵属性验证!$AM95</f>
        <v>7525.7223076748915</v>
      </c>
      <c r="Y93" s="15">
        <f>小r将兵属性验证!$AM95</f>
        <v>7578.897495775007</v>
      </c>
      <c r="Z93" s="15">
        <f>中r将兵属性验证!$AM95</f>
        <v>7627.993678963393</v>
      </c>
      <c r="AA93" s="15">
        <f>大r将兵属性验证!$AM95</f>
        <v>7683.4351188384899</v>
      </c>
      <c r="AB93" s="15">
        <f>超r将兵属性验证!$AM95</f>
        <v>7739.4334927433802</v>
      </c>
      <c r="AF93" s="15">
        <v>89</v>
      </c>
      <c r="AG93" s="1">
        <f t="shared" si="6"/>
        <v>135097901953.26111</v>
      </c>
      <c r="AH93" s="1">
        <f t="shared" si="7"/>
        <v>191152071492.28867</v>
      </c>
      <c r="AI93" s="1">
        <f t="shared" si="8"/>
        <v>254189516803.03326</v>
      </c>
      <c r="AJ93" s="1">
        <f t="shared" si="9"/>
        <v>435897590911.16315</v>
      </c>
      <c r="AK93" s="1">
        <f t="shared" si="10"/>
        <v>508734311222.37238</v>
      </c>
    </row>
    <row r="94" spans="3:37" x14ac:dyDescent="0.15">
      <c r="C94" s="15">
        <v>90</v>
      </c>
      <c r="D94" s="14">
        <f>非r将兵属性验证!$U96/((1+非r将兵属性验证!$T96)^2)</f>
        <v>4353102687.4161768</v>
      </c>
      <c r="E94" s="15">
        <f>小r将兵属性验证!$U96/((1+小r将兵属性验证!$T96)^2)</f>
        <v>4585884926.2627192</v>
      </c>
      <c r="F94" s="15">
        <f>中r将兵属性验证!$U96/((1+中r将兵属性验证!$T96)^2)</f>
        <v>5176132299.0994835</v>
      </c>
      <c r="G94" s="15">
        <f>大r将兵属性验证!$U96/((1+大r将兵属性验证!$T96)^2)</f>
        <v>6071183317.7901258</v>
      </c>
      <c r="H94" s="15">
        <f>超r将兵属性验证!$U96/((1+超r将兵属性验证!$T96)^2)</f>
        <v>6233298022.1450329</v>
      </c>
      <c r="I94" s="14">
        <f>非r将兵属性验证!$AO96/((1+非r将兵属性验证!$AN96)^2)</f>
        <v>5565376624.0493965</v>
      </c>
      <c r="J94" s="15">
        <f>小r将兵属性验证!$AO96/((1+小r将兵属性验证!$AN96)^2)</f>
        <v>5955403530.6743431</v>
      </c>
      <c r="K94" s="15">
        <f>中r将兵属性验证!$AO96/((1+中r将兵属性验证!$AN96)^2)</f>
        <v>7062138930.9658051</v>
      </c>
      <c r="L94" s="15">
        <f>大r将兵属性验证!$AO96/((1+大r将兵属性验证!$AN96)^2)</f>
        <v>8418541106.1564302</v>
      </c>
      <c r="M94" s="15">
        <f>超r将兵属性验证!$AO96/((1+超r将兵属性验证!$AN96)^2)</f>
        <v>9084697441.7641563</v>
      </c>
      <c r="N94" s="14">
        <f>非r将兵属性验证!$T96</f>
        <v>1.8044464832281444</v>
      </c>
      <c r="O94" s="15">
        <f>小r将兵属性验证!$T96</f>
        <v>1.9453735832030079</v>
      </c>
      <c r="P94" s="15">
        <f>中r将兵属性验证!$T96</f>
        <v>2.1223342776599088</v>
      </c>
      <c r="Q94" s="15">
        <f>大r将兵属性验证!$T96</f>
        <v>2.4361762536802516</v>
      </c>
      <c r="R94" s="15">
        <f>超r将兵属性验证!$T96</f>
        <v>2.4715736826319632</v>
      </c>
      <c r="S94" s="14">
        <f>非r将兵属性验证!$AN96</f>
        <v>2.0605388735852879</v>
      </c>
      <c r="T94" s="15">
        <f>小r将兵属性验证!$AN96</f>
        <v>2.8006289914345746</v>
      </c>
      <c r="U94" s="15">
        <f>中r将兵属性验证!$AN96</f>
        <v>3.1690288063152678</v>
      </c>
      <c r="V94" s="15">
        <f>大r将兵属性验证!$AN96</f>
        <v>4.1721783654662659</v>
      </c>
      <c r="W94" s="15">
        <f>超r将兵属性验证!$AN96</f>
        <v>4.4914568017740608</v>
      </c>
      <c r="X94" s="15">
        <f>非r将兵属性验证!$AM96</f>
        <v>7594.2729140195461</v>
      </c>
      <c r="Y94" s="15">
        <f>小r将兵属性验证!$AM96</f>
        <v>7639.7214321439733</v>
      </c>
      <c r="Z94" s="15">
        <f>中r将兵属性验证!$AM96</f>
        <v>7692.1192353066954</v>
      </c>
      <c r="AA94" s="15">
        <f>大r将兵属性验证!$AM96</f>
        <v>7742.4371596694982</v>
      </c>
      <c r="AB94" s="15">
        <f>超r将兵属性验证!$AM96</f>
        <v>7799.9355476740957</v>
      </c>
      <c r="AF94" s="15">
        <v>90</v>
      </c>
      <c r="AG94" s="1">
        <f t="shared" si="6"/>
        <v>146112839800.45807</v>
      </c>
      <c r="AH94" s="1">
        <f t="shared" si="7"/>
        <v>208540943781.5632</v>
      </c>
      <c r="AI94" s="1">
        <f t="shared" si="8"/>
        <v>284508863894.91815</v>
      </c>
      <c r="AJ94" s="1">
        <f t="shared" si="9"/>
        <v>476580307109.85107</v>
      </c>
      <c r="AK94" s="1">
        <f t="shared" si="10"/>
        <v>551963456355.75464</v>
      </c>
    </row>
    <row r="95" spans="3:37" x14ac:dyDescent="0.15">
      <c r="C95" s="15">
        <v>91</v>
      </c>
      <c r="D95" s="14">
        <f>非r将兵属性验证!$U97/((1+非r将兵属性验证!$T97)^2)</f>
        <v>4546822137.5014038</v>
      </c>
      <c r="E95" s="15">
        <f>小r将兵属性验证!$U97/((1+小r将兵属性验证!$T97)^2)</f>
        <v>4796926866.8345833</v>
      </c>
      <c r="F95" s="15">
        <f>中r将兵属性验证!$U97/((1+中r将兵属性验证!$T97)^2)</f>
        <v>5410031427.5737543</v>
      </c>
      <c r="G95" s="15">
        <f>大r将兵属性验证!$U97/((1+大r将兵属性验证!$T97)^2)</f>
        <v>6245524569.3320265</v>
      </c>
      <c r="H95" s="15">
        <f>超r将兵属性验证!$U97/((1+超r将兵属性验证!$T97)^2)</f>
        <v>6394030353.6864223</v>
      </c>
      <c r="I95" s="14">
        <f>非r将兵属性验证!$AO97/((1+非r将兵属性验证!$AN97)^2)</f>
        <v>5982987506.6508427</v>
      </c>
      <c r="J95" s="15">
        <f>小r将兵属性验证!$AO97/((1+小r将兵属性验证!$AN97)^2)</f>
        <v>6424135530.0979023</v>
      </c>
      <c r="K95" s="15">
        <f>中r将兵属性验证!$AO97/((1+中r将兵属性验证!$AN97)^2)</f>
        <v>7598575709.5336237</v>
      </c>
      <c r="L95" s="15">
        <f>大r将兵属性验证!$AO97/((1+大r将兵属性验证!$AN97)^2)</f>
        <v>8988157819.5580444</v>
      </c>
      <c r="M95" s="15">
        <f>超r将兵属性验证!$AO97/((1+超r将兵属性验证!$AN97)^2)</f>
        <v>9717865447.4946976</v>
      </c>
      <c r="N95" s="14">
        <f>非r将兵属性验证!$T97</f>
        <v>1.8288695352460058</v>
      </c>
      <c r="O95" s="15">
        <f>小r将兵属性验证!$T97</f>
        <v>1.9757830679748301</v>
      </c>
      <c r="P95" s="15">
        <f>中r将兵属性验证!$T97</f>
        <v>2.1535675488915964</v>
      </c>
      <c r="Q95" s="15">
        <f>大r将兵属性验证!$T97</f>
        <v>2.4416039861378493</v>
      </c>
      <c r="R95" s="15">
        <f>超r将兵属性验证!$T97</f>
        <v>2.4771323559124991</v>
      </c>
      <c r="S95" s="14">
        <f>非r将兵属性验证!$AN97</f>
        <v>2.1080002069849462</v>
      </c>
      <c r="T95" s="15">
        <f>小r将兵属性验证!$AN97</f>
        <v>2.8965730524483311</v>
      </c>
      <c r="U95" s="15">
        <f>中r将兵属性验证!$AN97</f>
        <v>3.3094225206097634</v>
      </c>
      <c r="V95" s="15">
        <f>大r将兵属性验证!$AN97</f>
        <v>4.2284116056524947</v>
      </c>
      <c r="W95" s="15">
        <f>超r将兵属性验证!$AN97</f>
        <v>4.5204953834243877</v>
      </c>
      <c r="X95" s="15">
        <f>非r将兵属性验证!$AM97</f>
        <v>7659.8252634231749</v>
      </c>
      <c r="Y95" s="15">
        <f>小r将兵属性验证!$AM97</f>
        <v>7708.542162617312</v>
      </c>
      <c r="Z95" s="15">
        <f>中r将兵属性验证!$AM97</f>
        <v>7755.4959541611015</v>
      </c>
      <c r="AA95" s="15">
        <f>大r将兵属性验证!$AM97</f>
        <v>7809.8721372753316</v>
      </c>
      <c r="AB95" s="15">
        <f>超r将兵属性验证!$AM97</f>
        <v>7863.425055198697</v>
      </c>
      <c r="AF95" s="15">
        <v>91</v>
      </c>
      <c r="AG95" s="1">
        <f t="shared" si="6"/>
        <v>159031406627.43646</v>
      </c>
      <c r="AH95" s="1">
        <f t="shared" si="7"/>
        <v>231048333884.86789</v>
      </c>
      <c r="AI95" s="1">
        <f t="shared" si="8"/>
        <v>318142737480.85168</v>
      </c>
      <c r="AJ95" s="1">
        <f t="shared" si="9"/>
        <v>510341429255.61261</v>
      </c>
      <c r="AK95" s="1">
        <f t="shared" si="10"/>
        <v>587453934321.95386</v>
      </c>
    </row>
    <row r="96" spans="3:37" x14ac:dyDescent="0.15">
      <c r="C96" s="15">
        <v>92</v>
      </c>
      <c r="D96" s="14">
        <f>非r将兵属性验证!$U98/((1+非r将兵属性验证!$T98)^2)</f>
        <v>4736693432.4688959</v>
      </c>
      <c r="E96" s="15">
        <f>小r将兵属性验证!$U98/((1+小r将兵属性验证!$T98)^2)</f>
        <v>4995562551.5525932</v>
      </c>
      <c r="F96" s="15">
        <f>中r将兵属性验证!$U98/((1+中r将兵属性验证!$T98)^2)</f>
        <v>5646155917.028223</v>
      </c>
      <c r="G96" s="15">
        <f>大r将兵属性验证!$U98/((1+大r将兵属性验证!$T98)^2)</f>
        <v>6422968215.4204845</v>
      </c>
      <c r="H96" s="15">
        <f>超r将兵属性验证!$U98/((1+超r将兵属性验证!$T98)^2)</f>
        <v>6557344507.0741701</v>
      </c>
      <c r="I96" s="14">
        <f>非r将兵属性验证!$AO98/((1+非r将兵属性验证!$AN98)^2)</f>
        <v>6442935394.22262</v>
      </c>
      <c r="J96" s="15">
        <f>小r将兵属性验证!$AO98/((1+小r将兵属性验证!$AN98)^2)</f>
        <v>6899265092.0368128</v>
      </c>
      <c r="K96" s="15">
        <f>中r将兵属性验证!$AO98/((1+中r将兵属性验证!$AN98)^2)</f>
        <v>8202693075.624157</v>
      </c>
      <c r="L96" s="15">
        <f>大r将兵属性验证!$AO98/((1+大r将兵属性验证!$AN98)^2)</f>
        <v>9632567783.8244572</v>
      </c>
      <c r="M96" s="15">
        <f>超r将兵属性验证!$AO98/((1+超r将兵属性验证!$AN98)^2)</f>
        <v>10347900787.511171</v>
      </c>
      <c r="N96" s="14">
        <f>非r将兵属性验证!$T98</f>
        <v>1.8536713304558519</v>
      </c>
      <c r="O96" s="15">
        <f>小r将兵属性验证!$T98</f>
        <v>2.0060812915011002</v>
      </c>
      <c r="P96" s="15">
        <f>中r将兵属性验证!$T98</f>
        <v>2.181341300505947</v>
      </c>
      <c r="Q96" s="15">
        <f>大r将兵属性验证!$T98</f>
        <v>2.4472188261811718</v>
      </c>
      <c r="R96" s="15">
        <f>超r将兵属性验证!$T98</f>
        <v>2.4838954532044433</v>
      </c>
      <c r="S96" s="14">
        <f>非r将兵属性验证!$AN98</f>
        <v>2.1745674637474988</v>
      </c>
      <c r="T96" s="15">
        <f>小r将兵属性验证!$AN98</f>
        <v>2.9857620686016633</v>
      </c>
      <c r="U96" s="15">
        <f>中r将兵属性验证!$AN98</f>
        <v>3.4377873300911492</v>
      </c>
      <c r="V96" s="15">
        <f>大r将兵属性验证!$AN98</f>
        <v>4.2847174389073688</v>
      </c>
      <c r="W96" s="15">
        <f>超r将兵属性验证!$AN98</f>
        <v>4.5600555044556552</v>
      </c>
      <c r="X96" s="15">
        <f>非r将兵属性验证!$AM98</f>
        <v>7728.6470626701648</v>
      </c>
      <c r="Y96" s="15">
        <f>小r将兵属性验证!$AM98</f>
        <v>7772.4285339835969</v>
      </c>
      <c r="Z96" s="15">
        <f>中r将兵属性验证!$AM98</f>
        <v>7823.0950009437602</v>
      </c>
      <c r="AA96" s="15">
        <f>大r将兵属性验证!$AM98</f>
        <v>7873.689666001048</v>
      </c>
      <c r="AB96" s="15">
        <f>超r将兵属性验证!$AM98</f>
        <v>7928.4969997617018</v>
      </c>
      <c r="AF96" s="15">
        <v>92</v>
      </c>
      <c r="AG96" s="1">
        <f t="shared" si="6"/>
        <v>174279614590.69678</v>
      </c>
      <c r="AH96" s="1">
        <f t="shared" si="7"/>
        <v>254222862300.49939</v>
      </c>
      <c r="AI96" s="1">
        <f t="shared" si="8"/>
        <v>354564986977.80682</v>
      </c>
      <c r="AJ96" s="1">
        <f t="shared" si="9"/>
        <v>547995858656.39148</v>
      </c>
      <c r="AK96" s="1">
        <f t="shared" si="10"/>
        <v>625144491704.68396</v>
      </c>
    </row>
    <row r="97" spans="3:37" x14ac:dyDescent="0.15">
      <c r="C97" s="15">
        <v>93</v>
      </c>
      <c r="D97" s="14">
        <f>非r将兵属性验证!$U99/((1+非r将兵属性验证!$T99)^2)</f>
        <v>4912722831.5505285</v>
      </c>
      <c r="E97" s="15">
        <f>小r将兵属性验证!$U99/((1+小r将兵属性验证!$T99)^2)</f>
        <v>5198990049.7229366</v>
      </c>
      <c r="F97" s="15">
        <f>中r将兵属性验证!$U99/((1+中r将兵属性验证!$T99)^2)</f>
        <v>5889048296.6898127</v>
      </c>
      <c r="G97" s="15">
        <f>大r将兵属性验证!$U99/((1+大r将兵属性验证!$T99)^2)</f>
        <v>6603663875.7540932</v>
      </c>
      <c r="H97" s="15">
        <f>超r将兵属性验证!$U99/((1+超r将兵属性验证!$T99)^2)</f>
        <v>6713882400.7287283</v>
      </c>
      <c r="I97" s="14">
        <f>非r将兵属性验证!$AO99/((1+非r将兵属性验证!$AN99)^2)</f>
        <v>6916686314.7081928</v>
      </c>
      <c r="J97" s="15">
        <f>小r将兵属性验证!$AO99/((1+小r将兵属性验证!$AN99)^2)</f>
        <v>7429511604.8274431</v>
      </c>
      <c r="K97" s="15">
        <f>中r将兵属性验证!$AO99/((1+中r将兵属性验证!$AN99)^2)</f>
        <v>8881334627.8827858</v>
      </c>
      <c r="L97" s="15">
        <f>大r将兵属性验证!$AO99/((1+大r将兵属性验证!$AN99)^2)</f>
        <v>10313148183.505243</v>
      </c>
      <c r="M97" s="15">
        <f>超r将兵属性验证!$AO99/((1+超r将兵属性验证!$AN99)^2)</f>
        <v>10992177596.777554</v>
      </c>
      <c r="N97" s="14">
        <f>非r将兵属性验证!$T99</f>
        <v>1.8784731256656977</v>
      </c>
      <c r="O97" s="15">
        <f>小r将兵属性验证!$T99</f>
        <v>2.0363583749236591</v>
      </c>
      <c r="P97" s="15">
        <f>中r将兵属性验证!$T99</f>
        <v>2.2091236874839244</v>
      </c>
      <c r="Q97" s="15">
        <f>大r将兵属性验证!$T99</f>
        <v>2.4530747678601306</v>
      </c>
      <c r="R97" s="15">
        <f>超r将兵属性验证!$T99</f>
        <v>2.4908204149441033</v>
      </c>
      <c r="S97" s="14">
        <f>非r将兵属性验证!$AN99</f>
        <v>2.2369454175317869</v>
      </c>
      <c r="T97" s="15">
        <f>小r将兵属性验证!$AN99</f>
        <v>3.0641321823697503</v>
      </c>
      <c r="U97" s="15">
        <f>中r将兵属性验证!$AN99</f>
        <v>3.5661008695119949</v>
      </c>
      <c r="V97" s="15">
        <f>大r将兵属性验证!$AN99</f>
        <v>4.3560178519808233</v>
      </c>
      <c r="W97" s="15">
        <f>超r将兵属性验证!$AN99</f>
        <v>4.6036317700734717</v>
      </c>
      <c r="X97" s="15">
        <f>非r将兵属性验证!$AM99</f>
        <v>7794.0125995524631</v>
      </c>
      <c r="Y97" s="15">
        <f>小r将兵属性验证!$AM99</f>
        <v>7840.659544186844</v>
      </c>
      <c r="Z97" s="15">
        <f>中r将兵属性验证!$AM99</f>
        <v>7888.0310631705115</v>
      </c>
      <c r="AA97" s="15">
        <f>大r将兵属性验证!$AM99</f>
        <v>7939.7988787201884</v>
      </c>
      <c r="AB97" s="15">
        <f>超r将兵属性验证!$AM99</f>
        <v>7991.4208810757218</v>
      </c>
      <c r="AF97" s="15">
        <v>93</v>
      </c>
      <c r="AG97" s="1">
        <f t="shared" si="6"/>
        <v>189987534455.57629</v>
      </c>
      <c r="AH97" s="1">
        <f t="shared" si="7"/>
        <v>279107921043.02979</v>
      </c>
      <c r="AI97" s="1">
        <f t="shared" si="8"/>
        <v>395685525674.03876</v>
      </c>
      <c r="AJ97" s="1">
        <f t="shared" si="9"/>
        <v>590442334448.4895</v>
      </c>
      <c r="AK97" s="1">
        <f t="shared" si="10"/>
        <v>664627807134.53796</v>
      </c>
    </row>
    <row r="98" spans="3:37" x14ac:dyDescent="0.15">
      <c r="C98" s="15">
        <v>94</v>
      </c>
      <c r="D98" s="14">
        <f>非r将兵属性验证!$U100/((1+非r将兵属性验证!$T100)^2)</f>
        <v>5094139668.3764124</v>
      </c>
      <c r="E98" s="15">
        <f>小r将兵属性验证!$U100/((1+小r将兵属性验证!$T100)^2)</f>
        <v>5404722903.3105888</v>
      </c>
      <c r="F98" s="15">
        <f>中r将兵属性验证!$U100/((1+中r将兵属性验证!$T100)^2)</f>
        <v>6132928972.166604</v>
      </c>
      <c r="G98" s="15">
        <f>大r将兵属性验证!$U100/((1+大r将兵属性验证!$T100)^2)</f>
        <v>6778639247.0221024</v>
      </c>
      <c r="H98" s="15">
        <f>超r将兵属性验证!$U100/((1+超r将兵属性验证!$T100)^2)</f>
        <v>6872353211.8189392</v>
      </c>
      <c r="I98" s="14">
        <f>非r将兵属性验证!$AO100/((1+非r将兵属性验证!$AN100)^2)</f>
        <v>7462626267.2623892</v>
      </c>
      <c r="J98" s="15">
        <f>小r将兵属性验证!$AO100/((1+小r将兵属性验证!$AN100)^2)</f>
        <v>8020752942.3745518</v>
      </c>
      <c r="K98" s="15">
        <f>中r将兵属性验证!$AO100/((1+中r将兵属性验证!$AN100)^2)</f>
        <v>9623569252.2548828</v>
      </c>
      <c r="L98" s="15">
        <f>大r将兵属性验证!$AO100/((1+大r将兵属性验证!$AN100)^2)</f>
        <v>10998803005.840225</v>
      </c>
      <c r="M98" s="15">
        <f>超r将兵属性验证!$AO100/((1+超r将兵属性验证!$AN100)^2)</f>
        <v>11668147789.362114</v>
      </c>
      <c r="N98" s="14">
        <f>非r将兵属性验证!$T100</f>
        <v>1.9034920622333209</v>
      </c>
      <c r="O98" s="15">
        <f>小r将兵属性验证!$T100</f>
        <v>2.061195843179477</v>
      </c>
      <c r="P98" s="15">
        <f>中r将兵属性验证!$T100</f>
        <v>2.2330426529783995</v>
      </c>
      <c r="Q98" s="15">
        <f>大r将兵属性验证!$T100</f>
        <v>2.4596060611328454</v>
      </c>
      <c r="R98" s="15">
        <f>超r将兵属性验证!$T100</f>
        <v>2.4940425870643437</v>
      </c>
      <c r="S98" s="14">
        <f>非r将兵属性验证!$AN100</f>
        <v>2.2861996054842866</v>
      </c>
      <c r="T98" s="15">
        <f>小r将兵属性验证!$AN100</f>
        <v>3.1663196529518829</v>
      </c>
      <c r="U98" s="15">
        <f>中r将兵属性验证!$AN100</f>
        <v>3.6956454128791583</v>
      </c>
      <c r="V98" s="15">
        <f>大r将兵属性验证!$AN100</f>
        <v>4.4370145416583764</v>
      </c>
      <c r="W98" s="15">
        <f>超r将兵属性验证!$AN100</f>
        <v>4.6475283494552455</v>
      </c>
      <c r="X98" s="15">
        <f>非r将兵属性验证!$AM100</f>
        <v>7862.436174456041</v>
      </c>
      <c r="Y98" s="15">
        <f>小r将兵属性验证!$AM100</f>
        <v>7905.7869409358391</v>
      </c>
      <c r="Z98" s="15">
        <f>中r将兵属性验证!$AM100</f>
        <v>7954.8076625951617</v>
      </c>
      <c r="AA98" s="15">
        <f>大r将兵属性验证!$AM100</f>
        <v>8003.4530106928969</v>
      </c>
      <c r="AB98" s="15">
        <f>超r将兵属性验证!$AM100</f>
        <v>8056.4865346365668</v>
      </c>
      <c r="AF98" s="15">
        <v>94</v>
      </c>
      <c r="AG98" s="1">
        <f t="shared" si="6"/>
        <v>206732269068.37305</v>
      </c>
      <c r="AH98" s="1">
        <f t="shared" si="7"/>
        <v>308628511533.63617</v>
      </c>
      <c r="AI98" s="1">
        <f t="shared" si="8"/>
        <v>441234903241.38806</v>
      </c>
      <c r="AJ98" s="1">
        <f t="shared" si="9"/>
        <v>635961823232.31641</v>
      </c>
      <c r="AK98" s="1">
        <f t="shared" si="10"/>
        <v>705944313011.30298</v>
      </c>
    </row>
    <row r="99" spans="3:37" x14ac:dyDescent="0.15">
      <c r="C99" s="15">
        <v>95</v>
      </c>
      <c r="D99" s="14">
        <f>非r将兵属性验证!$U101/((1+非r将兵属性验证!$T101)^2)</f>
        <v>5280658478.9213991</v>
      </c>
      <c r="E99" s="15">
        <f>小r将兵属性验证!$U101/((1+小r将兵属性验证!$T101)^2)</f>
        <v>5616182488.2637472</v>
      </c>
      <c r="F99" s="15">
        <f>中r将兵属性验证!$U101/((1+中r将兵属性验证!$T101)^2)</f>
        <v>6373558848.1409645</v>
      </c>
      <c r="G99" s="15">
        <f>大r将兵属性验证!$U101/((1+大r将兵属性验证!$T101)^2)</f>
        <v>6953976606.2330341</v>
      </c>
      <c r="H99" s="15">
        <f>超r将兵属性验证!$U101/((1+超r将兵属性验证!$T101)^2)</f>
        <v>7034917786.2588043</v>
      </c>
      <c r="I99" s="14">
        <f>非r将兵属性验证!$AO101/((1+非r将兵属性验证!$AN101)^2)</f>
        <v>8075712421.9844666</v>
      </c>
      <c r="J99" s="15">
        <f>小r将兵属性验证!$AO101/((1+小r将兵属性验证!$AN101)^2)</f>
        <v>8696677694.6928864</v>
      </c>
      <c r="K99" s="15">
        <f>中r将兵属性验证!$AO101/((1+中r将兵属性验证!$AN101)^2)</f>
        <v>10347235503.432541</v>
      </c>
      <c r="L99" s="15">
        <f>大r将兵属性验证!$AO101/((1+大r将兵属性验证!$AN101)^2)</f>
        <v>11637897133.343006</v>
      </c>
      <c r="M99" s="15">
        <f>超r将兵属性验证!$AO101/((1+超r将兵属性验证!$AN101)^2)</f>
        <v>12159520315.141464</v>
      </c>
      <c r="N99" s="14">
        <f>非r将兵属性验证!$T101</f>
        <v>1.9285778842458567</v>
      </c>
      <c r="O99" s="15">
        <f>小r将兵属性验证!$T101</f>
        <v>2.0855365251391933</v>
      </c>
      <c r="P99" s="15">
        <f>中r将兵属性验证!$T101</f>
        <v>2.2542400207751569</v>
      </c>
      <c r="Q99" s="15">
        <f>大r将兵属性验证!$T101</f>
        <v>2.4665337568090191</v>
      </c>
      <c r="R99" s="15">
        <f>超r将兵属性验证!$T101</f>
        <v>2.4906937637413691</v>
      </c>
      <c r="S99" s="14">
        <f>非r将兵属性验证!$AN101</f>
        <v>2.3357004559421659</v>
      </c>
      <c r="T99" s="15">
        <f>小r将兵属性验证!$AN101</f>
        <v>3.2736552484120289</v>
      </c>
      <c r="U99" s="15">
        <f>中r将兵属性验证!$AN101</f>
        <v>3.8141441358615289</v>
      </c>
      <c r="V99" s="15">
        <f>大r将兵属性验证!$AN101</f>
        <v>4.495116593439036</v>
      </c>
      <c r="W99" s="15">
        <f>超r将兵属性验证!$AN101</f>
        <v>4.6925589988116503</v>
      </c>
      <c r="X99" s="15">
        <f>非r将兵属性验证!$AM101</f>
        <v>7928.2838700936845</v>
      </c>
      <c r="Y99" s="15">
        <f>小r将兵属性验证!$AM101</f>
        <v>7974.1452913721341</v>
      </c>
      <c r="Z99" s="15">
        <f>中r将兵属性验证!$AM101</f>
        <v>8019.3273390033364</v>
      </c>
      <c r="AA99" s="15">
        <f>大r将兵属性验证!$AM101</f>
        <v>8068.7185373346801</v>
      </c>
      <c r="AB99" s="15">
        <f>超r将兵属性验证!$AM101</f>
        <v>8123.8289705589768</v>
      </c>
      <c r="AF99" s="15">
        <v>95</v>
      </c>
      <c r="AG99" s="1">
        <f t="shared" si="6"/>
        <v>225365571741.57758</v>
      </c>
      <c r="AH99" s="1">
        <f t="shared" si="7"/>
        <v>342635732027.87958</v>
      </c>
      <c r="AI99" s="1">
        <f t="shared" si="8"/>
        <v>487226910867.29474</v>
      </c>
      <c r="AJ99" s="1">
        <f t="shared" si="9"/>
        <v>677335434186.82092</v>
      </c>
      <c r="AK99" s="1">
        <f t="shared" si="10"/>
        <v>739661521215.79077</v>
      </c>
    </row>
    <row r="100" spans="3:37" x14ac:dyDescent="0.15">
      <c r="C100" s="15">
        <v>96</v>
      </c>
      <c r="D100" s="14">
        <f>非r将兵属性验证!$U102/((1+非r将兵属性验证!$T102)^2)</f>
        <v>5481295484.4801359</v>
      </c>
      <c r="E100" s="15">
        <f>小r将兵属性验证!$U102/((1+小r将兵属性验证!$T102)^2)</f>
        <v>5841907679.5368805</v>
      </c>
      <c r="F100" s="15">
        <f>中r将兵属性验证!$U102/((1+中r将兵属性验证!$T102)^2)</f>
        <v>6641387774.7762299</v>
      </c>
      <c r="G100" s="15">
        <f>大r将兵属性验证!$U102/((1+大r将兵属性验证!$T102)^2)</f>
        <v>7134686236.2010431</v>
      </c>
      <c r="H100" s="15">
        <f>超r将兵属性验证!$U102/((1+超r将兵属性验证!$T102)^2)</f>
        <v>7199855918.8650265</v>
      </c>
      <c r="I100" s="14">
        <f>非r将兵属性验证!$AO102/((1+非r将兵属性验证!$AN102)^2)</f>
        <v>8772998334.219347</v>
      </c>
      <c r="J100" s="15">
        <f>小r将兵属性验证!$AO102/((1+小r将兵属性验证!$AN102)^2)</f>
        <v>9450118643.6933098</v>
      </c>
      <c r="K100" s="15">
        <f>中r将兵属性验证!$AO102/((1+中r将兵属性验证!$AN102)^2)</f>
        <v>11083433033.615431</v>
      </c>
      <c r="L100" s="15">
        <f>大r将兵属性验证!$AO102/((1+大r将兵属性验证!$AN102)^2)</f>
        <v>12161093002.950891</v>
      </c>
      <c r="M100" s="15">
        <f>超r将兵属性验证!$AO102/((1+超r将兵属性验证!$AN102)^2)</f>
        <v>12664227292.248077</v>
      </c>
      <c r="N100" s="14">
        <f>非r将兵属性验证!$T102</f>
        <v>1.9536637062583928</v>
      </c>
      <c r="O100" s="15">
        <f>小r将兵属性验证!$T102</f>
        <v>2.1100044805998501</v>
      </c>
      <c r="P100" s="15">
        <f>中r将兵属性验证!$T102</f>
        <v>2.2799070973089335</v>
      </c>
      <c r="Q100" s="15">
        <f>大r将兵属性验证!$T102</f>
        <v>2.4703256057174019</v>
      </c>
      <c r="R100" s="15">
        <f>超r将兵属性验证!$T102</f>
        <v>2.4827825037671598</v>
      </c>
      <c r="S100" s="14">
        <f>非r将兵属性验证!$AN102</f>
        <v>2.3877981785124951</v>
      </c>
      <c r="T100" s="15">
        <f>小r将兵属性验证!$AN102</f>
        <v>3.4209652864026991</v>
      </c>
      <c r="U100" s="15">
        <f>中r将兵属性验证!$AN102</f>
        <v>3.9147924099663762</v>
      </c>
      <c r="V100" s="15">
        <f>大r将兵属性验证!$AN102</f>
        <v>4.566524890082734</v>
      </c>
      <c r="W100" s="15">
        <f>超r将兵属性验证!$AN102</f>
        <v>4.7374294672348141</v>
      </c>
      <c r="X100" s="15">
        <f>非r将兵属性验证!$AM102</f>
        <v>7996.3157135581278</v>
      </c>
      <c r="Y100" s="15">
        <f>小r将兵属性验证!$AM102</f>
        <v>8039.0870529884769</v>
      </c>
      <c r="Z100" s="15">
        <f>中r将兵属性验证!$AM102</f>
        <v>8084.5792648501019</v>
      </c>
      <c r="AA100" s="15">
        <f>大r将兵属性验证!$AM102</f>
        <v>8135.2362918407725</v>
      </c>
      <c r="AB100" s="15">
        <f>超r将兵属性验证!$AM102</f>
        <v>8192.1316321108388</v>
      </c>
      <c r="AF100" s="15">
        <v>96</v>
      </c>
      <c r="AG100" s="1">
        <f t="shared" si="6"/>
        <v>246640454303.17395</v>
      </c>
      <c r="AH100" s="1">
        <f t="shared" si="7"/>
        <v>385679422765.22327</v>
      </c>
      <c r="AI100" s="1">
        <f t="shared" si="8"/>
        <v>534759767617.80957</v>
      </c>
      <c r="AJ100" s="1">
        <f t="shared" si="9"/>
        <v>717224046225.06494</v>
      </c>
      <c r="AK100" s="1">
        <f t="shared" si="10"/>
        <v>774057144083.91443</v>
      </c>
    </row>
    <row r="101" spans="3:37" x14ac:dyDescent="0.15">
      <c r="C101" s="15">
        <v>97</v>
      </c>
      <c r="D101" s="14">
        <f>非r将兵属性验证!$U103/((1+非r将兵属性验证!$T103)^2)</f>
        <v>5688712307.6012917</v>
      </c>
      <c r="E101" s="15">
        <f>小r将兵属性验证!$U103/((1+小r将兵属性验证!$T103)^2)</f>
        <v>6068205068.0002489</v>
      </c>
      <c r="F101" s="15">
        <f>中r将兵属性验证!$U103/((1+中r将兵属性验证!$T103)^2)</f>
        <v>6917353771.6791286</v>
      </c>
      <c r="G101" s="15">
        <f>大r将兵属性验证!$U103/((1+大r将兵属性验证!$T103)^2)</f>
        <v>7318829189.9398556</v>
      </c>
      <c r="H101" s="15">
        <f>超r将兵属性验证!$U103/((1+超r将兵属性验证!$T103)^2)</f>
        <v>7368125735.1995449</v>
      </c>
      <c r="I101" s="14">
        <f>非r将兵属性验证!$AO103/((1+非r将兵属性验证!$AN103)^2)</f>
        <v>9472060142.8458958</v>
      </c>
      <c r="J101" s="15">
        <f>小r将兵属性验证!$AO103/((1+小r将兵属性验证!$AN103)^2)</f>
        <v>10202038565.942276</v>
      </c>
      <c r="K101" s="15">
        <f>中r将兵属性验证!$AO103/((1+中r将兵属性验证!$AN103)^2)</f>
        <v>11737563197.400833</v>
      </c>
      <c r="L101" s="15">
        <f>大r将兵属性验证!$AO103/((1+大r将兵属性验证!$AN103)^2)</f>
        <v>12678569532.946827</v>
      </c>
      <c r="M101" s="15">
        <f>超r将兵属性验证!$AO103/((1+超r将兵属性验证!$AN103)^2)</f>
        <v>13198570014.013042</v>
      </c>
      <c r="N101" s="14">
        <f>非r将兵属性验证!$T103</f>
        <v>1.9780058826983264</v>
      </c>
      <c r="O101" s="15">
        <f>小r将兵属性验证!$T103</f>
        <v>2.1324242489078058</v>
      </c>
      <c r="P101" s="15">
        <f>中r将兵属性验证!$T103</f>
        <v>2.3057133381803254</v>
      </c>
      <c r="Q101" s="15">
        <f>大r将兵属性验证!$T103</f>
        <v>2.4743844409663756</v>
      </c>
      <c r="R101" s="15">
        <f>超r将兵属性验证!$T103</f>
        <v>2.475585070726293</v>
      </c>
      <c r="S101" s="14">
        <f>非r将兵属性验证!$AN103</f>
        <v>2.4887629985841904</v>
      </c>
      <c r="T101" s="15">
        <f>小r将兵属性验证!$AN103</f>
        <v>3.5184921808482246</v>
      </c>
      <c r="U101" s="15">
        <f>中r将兵属性验证!$AN103</f>
        <v>4.0272363015018993</v>
      </c>
      <c r="V101" s="15">
        <f>大r将兵属性验证!$AN103</f>
        <v>4.643276426991453</v>
      </c>
      <c r="W101" s="15">
        <f>超r将兵属性验证!$AN103</f>
        <v>4.7862344984054008</v>
      </c>
      <c r="X101" s="15">
        <f>非r将兵属性验证!$AM103</f>
        <v>8062.6384257945538</v>
      </c>
      <c r="Y101" s="15">
        <f>小r将兵属性验证!$AM103</f>
        <v>8105.6535794428028</v>
      </c>
      <c r="Z101" s="15">
        <f>中r将兵属性验证!$AM103</f>
        <v>8153.232771226174</v>
      </c>
      <c r="AA101" s="15">
        <f>大r将兵属性验证!$AM103</f>
        <v>8205.3890418266001</v>
      </c>
      <c r="AB101" s="15">
        <f>超r将兵属性验证!$AM103</f>
        <v>8263.5165952675561</v>
      </c>
      <c r="AF101" s="15">
        <v>97</v>
      </c>
      <c r="AG101" s="1">
        <f t="shared" si="6"/>
        <v>273594557392.53073</v>
      </c>
      <c r="AH101" s="1">
        <f t="shared" si="7"/>
        <v>425327944114.79474</v>
      </c>
      <c r="AI101" s="1">
        <f t="shared" si="8"/>
        <v>584007671671.94446</v>
      </c>
      <c r="AJ101" s="1">
        <f t="shared" si="9"/>
        <v>759220903317.47351</v>
      </c>
      <c r="AK101" s="1">
        <f t="shared" si="10"/>
        <v>811365979796.15198</v>
      </c>
    </row>
    <row r="102" spans="3:37" x14ac:dyDescent="0.15">
      <c r="C102" s="15">
        <v>98</v>
      </c>
      <c r="D102" s="14">
        <f>非r将兵属性验证!$U104/((1+非r将兵属性验证!$T104)^2)</f>
        <v>5900483451.7978668</v>
      </c>
      <c r="E102" s="15">
        <f>小r将兵属性验证!$U104/((1+小r将兵属性验证!$T104)^2)</f>
        <v>6284637249.7148762</v>
      </c>
      <c r="F102" s="15">
        <f>中r将兵属性验证!$U104/((1+中r将兵属性验证!$T104)^2)</f>
        <v>7201104300.356555</v>
      </c>
      <c r="G102" s="15">
        <f>大r将兵属性验证!$U104/((1+大r将兵属性验证!$T104)^2)</f>
        <v>7505522659.4265261</v>
      </c>
      <c r="H102" s="15">
        <f>超r将兵属性验证!$U104/((1+超r将兵属性验证!$T104)^2)</f>
        <v>7539009379.2473116</v>
      </c>
      <c r="I102" s="14">
        <f>非r将兵属性验证!$AO104/((1+非r将兵属性验证!$AN104)^2)</f>
        <v>10153399147.382864</v>
      </c>
      <c r="J102" s="15">
        <f>小r将兵属性验证!$AO104/((1+小r将兵属性验证!$AN104)^2)</f>
        <v>10911222359.832682</v>
      </c>
      <c r="K102" s="15">
        <f>中r将兵属性验证!$AO104/((1+中r将兵属性验证!$AN104)^2)</f>
        <v>12374921545.936155</v>
      </c>
      <c r="L102" s="15">
        <f>大r将兵属性验证!$AO104/((1+大r将兵属性验证!$AN104)^2)</f>
        <v>13217628447.22768</v>
      </c>
      <c r="M102" s="15">
        <f>超r将兵属性验证!$AO104/((1+超r将兵属性验证!$AN104)^2)</f>
        <v>13750236112.88426</v>
      </c>
      <c r="N102" s="14">
        <f>非r将兵属性验证!$T104</f>
        <v>1.9992373411708373</v>
      </c>
      <c r="O102" s="15">
        <f>小r将兵属性验证!$T104</f>
        <v>2.1461847833097143</v>
      </c>
      <c r="P102" s="15">
        <f>中r将兵属性验证!$T104</f>
        <v>2.3269874746180603</v>
      </c>
      <c r="Q102" s="15">
        <f>大r将兵属性验证!$T104</f>
        <v>2.4668980346166363</v>
      </c>
      <c r="R102" s="15">
        <f>超r将兵属性验证!$T104</f>
        <v>2.4680138050706621</v>
      </c>
      <c r="S102" s="14">
        <f>非r将兵属性验证!$AN104</f>
        <v>2.593375309664717</v>
      </c>
      <c r="T102" s="15">
        <f>小r将兵属性验证!$AN104</f>
        <v>3.5841075726217837</v>
      </c>
      <c r="U102" s="15">
        <f>中r将兵属性验证!$AN104</f>
        <v>4.1444085794886796</v>
      </c>
      <c r="V102" s="15">
        <f>大r将兵属性验证!$AN104</f>
        <v>4.7191119932470631</v>
      </c>
      <c r="W102" s="15">
        <f>超r将兵属性验证!$AN104</f>
        <v>4.8364430365793698</v>
      </c>
      <c r="X102" s="15">
        <f>非r将兵属性验证!$AM104</f>
        <v>8130.2848669690393</v>
      </c>
      <c r="Y102" s="15">
        <f>小r将兵属性验证!$AM104</f>
        <v>8174.3263351667183</v>
      </c>
      <c r="Z102" s="15">
        <f>中r将兵属性验证!$AM104</f>
        <v>8223.4023573310569</v>
      </c>
      <c r="AA102" s="15">
        <f>大r将兵属性验证!$AM104</f>
        <v>8276.5483052665913</v>
      </c>
      <c r="AB102" s="15">
        <f>超r将兵属性验证!$AM104</f>
        <v>8335.5218110725364</v>
      </c>
      <c r="AF102" s="15">
        <v>98</v>
      </c>
      <c r="AG102" s="1">
        <f t="shared" si="6"/>
        <v>302153285928.0069</v>
      </c>
      <c r="AH102" s="1">
        <f t="shared" si="7"/>
        <v>460397696550.62988</v>
      </c>
      <c r="AI102" s="1">
        <f t="shared" si="8"/>
        <v>635702198311.59033</v>
      </c>
      <c r="AJ102" s="1">
        <f t="shared" si="9"/>
        <v>801824896737.74243</v>
      </c>
      <c r="AK102" s="1">
        <f t="shared" si="10"/>
        <v>850506320654.67883</v>
      </c>
    </row>
    <row r="103" spans="3:37" x14ac:dyDescent="0.15">
      <c r="C103" s="15">
        <v>99</v>
      </c>
      <c r="D103" s="14">
        <f>非r将兵属性验证!$U105/((1+非r将兵属性验证!$T105)^2)</f>
        <v>6117407733.1971912</v>
      </c>
      <c r="E103" s="15">
        <f>小r将兵属性验证!$U105/((1+小r将兵属性验证!$T105)^2)</f>
        <v>6506155210.9065914</v>
      </c>
      <c r="F103" s="15">
        <f>中r将兵属性验证!$U105/((1+中r将兵属性验证!$T105)^2)</f>
        <v>7492483814.344408</v>
      </c>
      <c r="G103" s="15">
        <f>大r将兵属性验证!$U105/((1+大r将兵属性验证!$T105)^2)</f>
        <v>7694937503.3974209</v>
      </c>
      <c r="H103" s="15">
        <f>超r将兵属性验证!$U105/((1+超r将兵属性验证!$T105)^2)</f>
        <v>7711972778.0881624</v>
      </c>
      <c r="I103" s="14">
        <f>非r将兵属性验证!$AO105/((1+非r将兵属性验证!$AN105)^2)</f>
        <v>10719152617.716497</v>
      </c>
      <c r="J103" s="15">
        <f>小r将兵属性验证!$AO105/((1+小r将兵属性验证!$AN105)^2)</f>
        <v>11495513246.030653</v>
      </c>
      <c r="K103" s="15">
        <f>中r将兵属性验证!$AO105/((1+中r将兵属性验证!$AN105)^2)</f>
        <v>13037352087.21199</v>
      </c>
      <c r="L103" s="15">
        <f>大r将兵属性验证!$AO105/((1+大r将兵属性验证!$AN105)^2)</f>
        <v>13767173341.241022</v>
      </c>
      <c r="M103" s="15">
        <f>超r将兵属性验证!$AO105/((1+超r将兵属性验证!$AN105)^2)</f>
        <v>14295782441.320606</v>
      </c>
      <c r="N103" s="14">
        <f>非r将兵属性验证!$T105</f>
        <v>2.0204687996433486</v>
      </c>
      <c r="O103" s="15">
        <f>小r将兵属性验证!$T105</f>
        <v>2.1600355125794541</v>
      </c>
      <c r="P103" s="15">
        <f>中r将兵属性验证!$T105</f>
        <v>2.3478326153345135</v>
      </c>
      <c r="Q103" s="15">
        <f>大r将兵属性验证!$T105</f>
        <v>2.4596634631600587</v>
      </c>
      <c r="R103" s="15">
        <f>超r将兵属性验证!$T105</f>
        <v>2.4607373333062097</v>
      </c>
      <c r="S103" s="14">
        <f>非r将兵属性验证!$AN105</f>
        <v>2.7103571169574465</v>
      </c>
      <c r="T103" s="15">
        <f>小r将兵属性验证!$AN105</f>
        <v>3.6542247308424378</v>
      </c>
      <c r="U103" s="15">
        <f>中r将兵属性验证!$AN105</f>
        <v>4.2622316034219967</v>
      </c>
      <c r="V103" s="15">
        <f>大r将兵属性验证!$AN105</f>
        <v>4.7957031568748105</v>
      </c>
      <c r="W103" s="15">
        <f>超r将兵属性验证!$AN105</f>
        <v>4.8858762059505638</v>
      </c>
      <c r="X103" s="15">
        <f>非r将兵属性验证!$AM105</f>
        <v>8197.0754516970574</v>
      </c>
      <c r="Y103" s="15">
        <f>小r将兵属性验证!$AM105</f>
        <v>8242.7153089140375</v>
      </c>
      <c r="Z103" s="15">
        <f>中r将兵属性验证!$AM105</f>
        <v>8292.339753941611</v>
      </c>
      <c r="AA103" s="15">
        <f>大r将兵属性验证!$AM105</f>
        <v>8346.3650287732671</v>
      </c>
      <c r="AB103" s="15">
        <f>超r将兵属性验证!$AM105</f>
        <v>8400.7477093078123</v>
      </c>
      <c r="AF103" s="15">
        <v>99</v>
      </c>
      <c r="AG103" s="1">
        <f t="shared" si="6"/>
        <v>331720481882.43286</v>
      </c>
      <c r="AH103" s="1">
        <f t="shared" si="7"/>
        <v>493862021720.138</v>
      </c>
      <c r="AI103" s="1">
        <f t="shared" si="8"/>
        <v>691232703766.42358</v>
      </c>
      <c r="AJ103" s="1">
        <f t="shared" si="9"/>
        <v>846408150973.69177</v>
      </c>
      <c r="AK103" s="1">
        <f t="shared" si="10"/>
        <v>890089915599.05627</v>
      </c>
    </row>
    <row r="104" spans="3:37" x14ac:dyDescent="0.15">
      <c r="C104" s="15">
        <v>100</v>
      </c>
      <c r="D104" s="14">
        <f>非r将兵属性验证!$U106/((1+非r将兵属性验证!$T106)^2)</f>
        <v>6339535922.1674252</v>
      </c>
      <c r="E104" s="15">
        <f>小r将兵属性验证!$U106/((1+小r将兵属性验证!$T106)^2)</f>
        <v>6732649753.3326368</v>
      </c>
      <c r="F104" s="15">
        <f>中r将兵属性验证!$U106/((1+中r将兵属性验证!$T106)^2)</f>
        <v>7790871614.8344927</v>
      </c>
      <c r="G104" s="15">
        <f>大r将兵属性验证!$U106/((1+大r将兵属性验证!$T106)^2)</f>
        <v>7886986496.0682516</v>
      </c>
      <c r="H104" s="15">
        <f>超r将兵属性验证!$U106/((1+超r将兵属性验证!$T106)^2)</f>
        <v>7887350078.7974033</v>
      </c>
      <c r="I104" s="14">
        <f>非r将兵属性验证!$AO106/((1+非r将兵属性验证!$AN106)^2)</f>
        <v>11284437569.36974</v>
      </c>
      <c r="J104" s="15">
        <f>小r将兵属性验证!$AO106/((1+小r将兵属性验证!$AN106)^2)</f>
        <v>12073337049.89887</v>
      </c>
      <c r="K104" s="15">
        <f>中r将兵属性验证!$AO106/((1+中r将兵属性验证!$AN106)^2)</f>
        <v>13721315891.615274</v>
      </c>
      <c r="L104" s="15">
        <f>大r将兵属性验证!$AO106/((1+大r将兵属性验证!$AN106)^2)</f>
        <v>14316758308.207344</v>
      </c>
      <c r="M104" s="15">
        <f>超r将兵属性验证!$AO106/((1+超r将兵属性验证!$AN106)^2)</f>
        <v>14856242243.15102</v>
      </c>
      <c r="N104" s="14">
        <f>非r将兵属性验证!$T106</f>
        <v>2.0417002581158594</v>
      </c>
      <c r="O104" s="15">
        <f>小r将兵属性验证!$T106</f>
        <v>2.173951162845762</v>
      </c>
      <c r="P104" s="15">
        <f>中r将兵属性验证!$T106</f>
        <v>2.3686247068399044</v>
      </c>
      <c r="Q104" s="15">
        <f>大r将兵属性验证!$T106</f>
        <v>2.4527214202142233</v>
      </c>
      <c r="R104" s="15">
        <f>超r将兵属性验证!$T106</f>
        <v>2.4537850461553399</v>
      </c>
      <c r="S104" s="14">
        <f>非r将兵属性验证!$AN106</f>
        <v>2.8305521835781691</v>
      </c>
      <c r="T104" s="15">
        <f>小r将兵属性验证!$AN106</f>
        <v>3.7250802810730326</v>
      </c>
      <c r="U104" s="15">
        <f>中r将兵属性验证!$AN106</f>
        <v>4.3807919252671139</v>
      </c>
      <c r="V104" s="15">
        <f>大r将兵属性验证!$AN106</f>
        <v>4.8719073879094097</v>
      </c>
      <c r="W104" s="15">
        <f>超r将兵属性验证!$AN106</f>
        <v>4.9357483031510379</v>
      </c>
      <c r="X104" s="15">
        <f>非r将兵属性验证!$AM106</f>
        <v>8264.3426622219631</v>
      </c>
      <c r="Y104" s="15">
        <f>小r将兵属性验证!$AM106</f>
        <v>8310.2428306858419</v>
      </c>
      <c r="Z104" s="15">
        <f>中r将兵属性验证!$AM106</f>
        <v>8360.0042099102466</v>
      </c>
      <c r="AA104" s="15">
        <f>大r将兵属性验证!$AM106</f>
        <v>8411.7844456964613</v>
      </c>
      <c r="AB104" s="15">
        <f>超r将兵属性验证!$AM106</f>
        <v>8464.9127628067745</v>
      </c>
      <c r="AF104" s="15">
        <v>100</v>
      </c>
      <c r="AG104" s="1">
        <f t="shared" si="6"/>
        <v>363598521788.35632</v>
      </c>
      <c r="AH104" s="1">
        <f t="shared" si="7"/>
        <v>528597466296.71753</v>
      </c>
      <c r="AI104" s="1">
        <f t="shared" si="8"/>
        <v>750716048588.05505</v>
      </c>
      <c r="AJ104" s="1">
        <f t="shared" si="9"/>
        <v>892327530094.97583</v>
      </c>
      <c r="AK104" s="1">
        <f t="shared" si="10"/>
        <v>931355090643.91504</v>
      </c>
    </row>
    <row r="105" spans="3:37" x14ac:dyDescent="0.15">
      <c r="C105" s="15">
        <v>101</v>
      </c>
      <c r="D105" s="14">
        <f>非r将兵属性验证!$U107/((1+非r将兵属性验证!$T107)^2)</f>
        <v>6572875601.9468956</v>
      </c>
      <c r="E105" s="15">
        <f>小r将兵属性验证!$U107/((1+小r将兵属性验证!$T107)^2)</f>
        <v>6980713119.8099098</v>
      </c>
      <c r="F105" s="15">
        <f>中r将兵属性验证!$U107/((1+中r将兵属性验证!$T107)^2)</f>
        <v>7937077080.1139536</v>
      </c>
      <c r="G105" s="15">
        <f>大r将兵属性验证!$U107/((1+大r将兵属性验证!$T107)^2)</f>
        <v>8024607554.1956911</v>
      </c>
      <c r="H105" s="15">
        <f>超r将兵属性验证!$U107/((1+超r将兵属性验证!$T107)^2)</f>
        <v>8024265610.0712366</v>
      </c>
      <c r="I105" s="14">
        <f>非r将兵属性验证!$AO107/((1+非r将兵属性验证!$AN107)^2)</f>
        <v>11885461086.728518</v>
      </c>
      <c r="J105" s="15">
        <f>小r将兵属性验证!$AO107/((1+小r将兵属性验证!$AN107)^2)</f>
        <v>12705436959.975134</v>
      </c>
      <c r="K105" s="15">
        <f>中r将兵属性验证!$AO107/((1+中r将兵属性验证!$AN107)^2)</f>
        <v>14287240644.656322</v>
      </c>
      <c r="L105" s="15">
        <f>大r将兵属性验证!$AO107/((1+大r将兵属性验证!$AN107)^2)</f>
        <v>14878112916.30662</v>
      </c>
      <c r="M105" s="15">
        <f>超r将兵属性验证!$AO107/((1+超r将兵属性验证!$AN107)^2)</f>
        <v>15438021197.728577</v>
      </c>
      <c r="N105" s="14">
        <f>非r将兵属性验证!$T107</f>
        <v>2.057931760969598</v>
      </c>
      <c r="O105" s="15">
        <f>小r将兵属性验证!$T107</f>
        <v>2.1896093681242972</v>
      </c>
      <c r="P105" s="15">
        <f>中r将兵属性验证!$T107</f>
        <v>2.3627791831724285</v>
      </c>
      <c r="Q105" s="15">
        <f>大r将兵属性验证!$T107</f>
        <v>2.4410894060224648</v>
      </c>
      <c r="R105" s="15">
        <f>超r将兵属性验证!$T107</f>
        <v>2.4421458802741842</v>
      </c>
      <c r="S105" s="14">
        <f>非r将兵属性验证!$AN107</f>
        <v>2.9922208390478113</v>
      </c>
      <c r="T105" s="15">
        <f>小r将兵属性验证!$AN107</f>
        <v>3.8437870738968867</v>
      </c>
      <c r="U105" s="15">
        <f>中r将兵属性验证!$AN107</f>
        <v>4.4566475776311369</v>
      </c>
      <c r="V105" s="15">
        <f>大r将兵属性验证!$AN107</f>
        <v>4.9131056140173817</v>
      </c>
      <c r="W105" s="15">
        <f>超r将兵属性验证!$AN107</f>
        <v>4.9798321561312848</v>
      </c>
      <c r="X105" s="15">
        <f>非r将兵属性验证!$AM107</f>
        <v>8331.5939989486415</v>
      </c>
      <c r="Y105" s="15">
        <f>小r将兵属性验证!$AM107</f>
        <v>8377.6955934140733</v>
      </c>
      <c r="Z105" s="15">
        <f>中r将兵属性验证!$AM107</f>
        <v>8426.5685304832405</v>
      </c>
      <c r="AA105" s="15">
        <f>大r将兵属性验证!$AM107</f>
        <v>8475.197516897897</v>
      </c>
      <c r="AB105" s="15">
        <f>超r将兵属性验证!$AM107</f>
        <v>8529.7353484420164</v>
      </c>
      <c r="AF105" s="15">
        <v>101</v>
      </c>
      <c r="AG105" s="1">
        <f t="shared" si="6"/>
        <v>403487005965.05414</v>
      </c>
      <c r="AH105" s="1">
        <f t="shared" si="7"/>
        <v>574887557119.16296</v>
      </c>
      <c r="AI105" s="1">
        <f t="shared" si="8"/>
        <v>791497337168.08875</v>
      </c>
      <c r="AJ105" s="1">
        <f t="shared" si="9"/>
        <v>929652292576.28442</v>
      </c>
      <c r="AK105" s="1">
        <f t="shared" si="10"/>
        <v>971103368643.05884</v>
      </c>
    </row>
    <row r="106" spans="3:37" x14ac:dyDescent="0.15">
      <c r="C106" s="15">
        <v>102</v>
      </c>
      <c r="D106" s="14">
        <f>非r将兵属性验证!$U108/((1+非r将兵属性验证!$T108)^2)</f>
        <v>6804258630.3251514</v>
      </c>
      <c r="E106" s="15">
        <f>小r将兵属性验证!$U108/((1+小r将兵属性验证!$T108)^2)</f>
        <v>7234589830.2604895</v>
      </c>
      <c r="F106" s="15">
        <f>中r将兵属性验证!$U108/((1+中r将兵属性验证!$T108)^2)</f>
        <v>8085048132.5735903</v>
      </c>
      <c r="G106" s="15">
        <f>大r将兵属性验证!$U108/((1+大r将兵属性验证!$T108)^2)</f>
        <v>8163750301.0752821</v>
      </c>
      <c r="H106" s="15">
        <f>超r将兵属性验证!$U108/((1+超r将兵属性验证!$T108)^2)</f>
        <v>8162683050.3801918</v>
      </c>
      <c r="I106" s="14">
        <f>非r将兵属性验证!$AO108/((1+非r将兵属性验证!$AN108)^2)</f>
        <v>12498322330.009653</v>
      </c>
      <c r="J106" s="15">
        <f>小r将兵属性验证!$AO108/((1+小r将兵属性验证!$AN108)^2)</f>
        <v>13361232230.079781</v>
      </c>
      <c r="K106" s="15">
        <f>中r将兵属性验证!$AO108/((1+中r将兵属性验证!$AN108)^2)</f>
        <v>14860223445.365932</v>
      </c>
      <c r="L106" s="15">
        <f>大r将兵属性验证!$AO108/((1+大r将兵属性验证!$AN108)^2)</f>
        <v>15463162047.788933</v>
      </c>
      <c r="M106" s="15">
        <f>超r将兵属性验证!$AO108/((1+超r将兵属性验证!$AN108)^2)</f>
        <v>16039703177.72393</v>
      </c>
      <c r="N106" s="14">
        <f>非r将兵属性验证!$T108</f>
        <v>2.0690942637153849</v>
      </c>
      <c r="O106" s="15">
        <f>小r将兵属性验证!$T108</f>
        <v>2.2044654711509386</v>
      </c>
      <c r="P106" s="15">
        <f>中r将兵属性验证!$T108</f>
        <v>2.3551877173027962</v>
      </c>
      <c r="Q106" s="15">
        <f>大r将兵属性验证!$T108</f>
        <v>2.428984151164479</v>
      </c>
      <c r="R106" s="15">
        <f>超r将兵属性验证!$T108</f>
        <v>2.4300332977397918</v>
      </c>
      <c r="S106" s="14">
        <f>非r将兵属性验证!$AN108</f>
        <v>3.1236050951962784</v>
      </c>
      <c r="T106" s="15">
        <f>小r将兵属性验证!$AN108</f>
        <v>3.9620528862857145</v>
      </c>
      <c r="U106" s="15">
        <f>中r将兵属性验证!$AN108</f>
        <v>4.531597501909685</v>
      </c>
      <c r="V106" s="15">
        <f>大r将兵属性验证!$AN108</f>
        <v>4.9547778941591085</v>
      </c>
      <c r="W106" s="15">
        <f>超r将兵属性验证!$AN108</f>
        <v>5.0248226758889656</v>
      </c>
      <c r="X106" s="15">
        <f>非r将兵属性验证!$AM108</f>
        <v>8398.4879988131961</v>
      </c>
      <c r="Y106" s="15">
        <f>小r将兵属性验证!$AM108</f>
        <v>8443.9512739205456</v>
      </c>
      <c r="Z106" s="15">
        <f>中r将兵属性验证!$AM108</f>
        <v>8489.4010346323121</v>
      </c>
      <c r="AA106" s="15">
        <f>大r将兵属性验证!$AM108</f>
        <v>8539.9103008807124</v>
      </c>
      <c r="AB106" s="15">
        <f>超r将兵属性验证!$AM108</f>
        <v>8594.4593793802942</v>
      </c>
      <c r="AF106" s="15">
        <v>102</v>
      </c>
      <c r="AG106" s="1">
        <f t="shared" si="6"/>
        <v>441665734666.24799</v>
      </c>
      <c r="AH106" s="1">
        <f t="shared" si="7"/>
        <v>624355430754.00269</v>
      </c>
      <c r="AI106" s="1">
        <f t="shared" si="8"/>
        <v>833414974239.08533</v>
      </c>
      <c r="AJ106" s="1">
        <f t="shared" si="9"/>
        <v>968747187496.71985</v>
      </c>
      <c r="AK106" s="1">
        <f t="shared" si="10"/>
        <v>1012656584856.9513</v>
      </c>
    </row>
    <row r="107" spans="3:37" x14ac:dyDescent="0.15">
      <c r="C107" s="15">
        <v>103</v>
      </c>
      <c r="D107" s="14">
        <f>非r将兵属性验证!$U109/((1+非r将兵属性验证!$T109)^2)</f>
        <v>7040688927.0785542</v>
      </c>
      <c r="E107" s="15">
        <f>小r将兵属性验证!$U109/((1+小r将兵属性验证!$T109)^2)</f>
        <v>7494519150.9433546</v>
      </c>
      <c r="F107" s="15">
        <f>中r将兵属性验证!$U109/((1+中r将兵属性验证!$T109)^2)</f>
        <v>8234794934.0328445</v>
      </c>
      <c r="G107" s="15">
        <f>大r将兵属性验证!$U109/((1+大r将兵属性验证!$T109)^2)</f>
        <v>8304422522.419714</v>
      </c>
      <c r="H107" s="15">
        <f>超r将兵属性验证!$U109/((1+超r将兵属性验证!$T109)^2)</f>
        <v>8309670316.6214552</v>
      </c>
      <c r="I107" s="14">
        <f>非r将兵属性验证!$AO109/((1+非r将兵属性验证!$AN109)^2)</f>
        <v>13139804890.405771</v>
      </c>
      <c r="J107" s="15">
        <f>小r将兵属性验证!$AO109/((1+小r将兵属性验证!$AN109)^2)</f>
        <v>14039451512.763182</v>
      </c>
      <c r="K107" s="15">
        <f>中r将兵属性验证!$AO109/((1+中r将兵属性验证!$AN109)^2)</f>
        <v>15466139899.073503</v>
      </c>
      <c r="L107" s="15">
        <f>大r将兵属性验证!$AO109/((1+大r将兵属性验证!$AN109)^2)</f>
        <v>16071706813.115997</v>
      </c>
      <c r="M107" s="15">
        <f>超r将兵属性验证!$AO109/((1+超r将兵属性验证!$AN109)^2)</f>
        <v>16688112932.595003</v>
      </c>
      <c r="N107" s="14">
        <f>非r将兵属性验证!$T109</f>
        <v>2.0802567664611722</v>
      </c>
      <c r="O107" s="15">
        <f>小r将兵属性验证!$T109</f>
        <v>2.2193174667613009</v>
      </c>
      <c r="P107" s="15">
        <f>中r将兵属性验证!$T109</f>
        <v>2.3479130115037399</v>
      </c>
      <c r="Q107" s="15">
        <f>大r将兵属性验证!$T109</f>
        <v>2.4172641072505141</v>
      </c>
      <c r="R107" s="15">
        <f>超r将兵属性验证!$T109</f>
        <v>2.418306121263468</v>
      </c>
      <c r="S107" s="14">
        <f>非r将兵属性验证!$AN109</f>
        <v>3.2549346280332685</v>
      </c>
      <c r="T107" s="15">
        <f>小r将兵属性验证!$AN109</f>
        <v>4.081454496193258</v>
      </c>
      <c r="U107" s="15">
        <f>中r将兵属性验证!$AN109</f>
        <v>4.6086236826528024</v>
      </c>
      <c r="V107" s="15">
        <f>大r将兵属性验证!$AN109</f>
        <v>4.9993892727588234</v>
      </c>
      <c r="W107" s="15">
        <f>超r将兵属性验证!$AN109</f>
        <v>5.0723259052520575</v>
      </c>
      <c r="X107" s="15">
        <f>非r将兵属性验证!$AM109</f>
        <v>8466.1930117011798</v>
      </c>
      <c r="Y107" s="15">
        <f>小r将兵属性验证!$AM109</f>
        <v>8508.3763667062649</v>
      </c>
      <c r="Z107" s="15">
        <f>中r将兵属性验证!$AM109</f>
        <v>8555.8453389976094</v>
      </c>
      <c r="AA107" s="15">
        <f>大r将兵属性验证!$AM109</f>
        <v>8605.4541998878703</v>
      </c>
      <c r="AB107" s="15">
        <f>超r将兵属性验证!$AM109</f>
        <v>8662.0261567759662</v>
      </c>
      <c r="AF107" s="15">
        <v>103</v>
      </c>
      <c r="AG107" s="1">
        <f t="shared" si="6"/>
        <v>482968742097.28247</v>
      </c>
      <c r="AH107" s="1">
        <f t="shared" si="7"/>
        <v>677497212884.50073</v>
      </c>
      <c r="AI107" s="1">
        <f t="shared" si="8"/>
        <v>878496470425.10791</v>
      </c>
      <c r="AJ107" s="1">
        <f t="shared" si="9"/>
        <v>1010395047200.0048</v>
      </c>
      <c r="AK107" s="1">
        <f t="shared" si="10"/>
        <v>1058121946949.4633</v>
      </c>
    </row>
    <row r="108" spans="3:37" x14ac:dyDescent="0.15">
      <c r="C108" s="15">
        <v>104</v>
      </c>
      <c r="D108" s="14">
        <f>非r将兵属性验证!$U110/((1+非r将兵属性验证!$T110)^2)</f>
        <v>7282465144.771699</v>
      </c>
      <c r="E108" s="15">
        <f>小r将兵属性验证!$U110/((1+小r将兵属性验证!$T110)^2)</f>
        <v>7760688065.3054304</v>
      </c>
      <c r="F108" s="15">
        <f>中r将兵属性验证!$U110/((1+中r将兵属性验证!$T110)^2)</f>
        <v>8386698235.03514</v>
      </c>
      <c r="G108" s="15">
        <f>大r将兵属性验证!$U110/((1+大r将兵属性验证!$T110)^2)</f>
        <v>8446616645.489872</v>
      </c>
      <c r="H108" s="15">
        <f>超r将兵属性验证!$U110/((1+超r将兵属性验证!$T110)^2)</f>
        <v>8476690168.3701143</v>
      </c>
      <c r="I108" s="14">
        <f>非r将兵属性验证!$AO110/((1+非r将兵属性验证!$AN110)^2)</f>
        <v>13805230625.675951</v>
      </c>
      <c r="J108" s="15">
        <f>小r将兵属性验证!$AO110/((1+小r将兵属性验证!$AN110)^2)</f>
        <v>14761328509.000071</v>
      </c>
      <c r="K108" s="15">
        <f>中r将兵属性验证!$AO110/((1+中r将兵属性验证!$AN110)^2)</f>
        <v>16097456557.883699</v>
      </c>
      <c r="L108" s="15">
        <f>大r将兵属性验证!$AO110/((1+大r将兵属性验证!$AN110)^2)</f>
        <v>16723395515.838257</v>
      </c>
      <c r="M108" s="15">
        <f>超r将兵属性验证!$AO110/((1+超r将兵属性验证!$AN110)^2)</f>
        <v>17395690535.993919</v>
      </c>
      <c r="N108" s="14">
        <f>非r将兵属性验证!$T110</f>
        <v>2.0914192692069591</v>
      </c>
      <c r="O108" s="15">
        <f>小r将兵属性验证!$T110</f>
        <v>2.2341857571446893</v>
      </c>
      <c r="P108" s="15">
        <f>中r将兵属性验证!$T110</f>
        <v>2.3410762967173029</v>
      </c>
      <c r="Q108" s="15">
        <f>大r将兵属性验证!$T110</f>
        <v>2.4058986921699099</v>
      </c>
      <c r="R108" s="15">
        <f>超r将兵属性验证!$T110</f>
        <v>2.4069335106548726</v>
      </c>
      <c r="S108" s="14">
        <f>非r将兵属性验证!$AN110</f>
        <v>3.3862641608702586</v>
      </c>
      <c r="T108" s="15">
        <f>小r将兵属性验证!$AN110</f>
        <v>4.1831939460299044</v>
      </c>
      <c r="U108" s="15">
        <f>中r将兵属性验证!$AN110</f>
        <v>4.6892975886580786</v>
      </c>
      <c r="V108" s="15">
        <f>大r将兵属性验证!$AN110</f>
        <v>5.0469980918513553</v>
      </c>
      <c r="W108" s="15">
        <f>超r将兵属性验证!$AN110</f>
        <v>5.1226632370886449</v>
      </c>
      <c r="X108" s="15">
        <f>非r将兵属性验证!$AM110</f>
        <v>8532.7196747503149</v>
      </c>
      <c r="Y108" s="15">
        <f>小r将兵属性验证!$AM110</f>
        <v>8577.0023936067737</v>
      </c>
      <c r="Z108" s="15">
        <f>中r将兵属性验证!$AM110</f>
        <v>8623.1533402271834</v>
      </c>
      <c r="AA108" s="15">
        <f>大r将兵属性验证!$AM110</f>
        <v>8675.7233285169023</v>
      </c>
      <c r="AB108" s="15">
        <f>超r将兵属性验证!$AM110</f>
        <v>8729.3396752318149</v>
      </c>
      <c r="AF108" s="15">
        <v>104</v>
      </c>
      <c r="AG108" s="1">
        <f t="shared" si="6"/>
        <v>527478369342.06561</v>
      </c>
      <c r="AH108" s="1">
        <f t="shared" si="7"/>
        <v>731487701331.60535</v>
      </c>
      <c r="AI108" s="1">
        <f t="shared" si="8"/>
        <v>927007884138.4856</v>
      </c>
      <c r="AJ108" s="1">
        <f t="shared" si="9"/>
        <v>1055663372705.1696</v>
      </c>
      <c r="AK108" s="1">
        <f t="shared" si="10"/>
        <v>1108725575358.7781</v>
      </c>
    </row>
    <row r="109" spans="3:37" x14ac:dyDescent="0.15">
      <c r="C109" s="15">
        <v>105</v>
      </c>
      <c r="D109" s="14">
        <f>非r将兵属性验证!$U111/((1+非r将兵属性验证!$T111)^2)</f>
        <v>7522568238.1613989</v>
      </c>
      <c r="E109" s="15">
        <f>小r将兵属性验证!$U111/((1+小r将兵属性验证!$T111)^2)</f>
        <v>8033790560.4026117</v>
      </c>
      <c r="F109" s="15">
        <f>中r将兵属性验证!$U111/((1+中r将兵属性验证!$T111)^2)</f>
        <v>8540778221.7377434</v>
      </c>
      <c r="G109" s="15">
        <f>大r将兵属性验证!$U111/((1+大r将兵属性验证!$T111)^2)</f>
        <v>8590317338.1965103</v>
      </c>
      <c r="H109" s="15">
        <f>超r将兵属性验证!$U111/((1+超r将兵属性验证!$T111)^2)</f>
        <v>8648362791.1242504</v>
      </c>
      <c r="I109" s="14">
        <f>非r将兵属性验证!$AO111/((1+非r将兵属性验证!$AN111)^2)</f>
        <v>14490856102.020771</v>
      </c>
      <c r="J109" s="15">
        <f>小r将兵属性验证!$AO111/((1+小r将兵属性验证!$AN111)^2)</f>
        <v>15508933814.19779</v>
      </c>
      <c r="K109" s="15">
        <f>中r将兵属性验证!$AO111/((1+中r将兵属性验证!$AN111)^2)</f>
        <v>16763332527.949629</v>
      </c>
      <c r="L109" s="15">
        <f>大r将兵属性验证!$AO111/((1+大r将兵属性验证!$AN111)^2)</f>
        <v>17382757363.978828</v>
      </c>
      <c r="M109" s="15">
        <f>超r将兵属性验证!$AO111/((1+超r将兵属性验证!$AN111)^2)</f>
        <v>18138073583.942307</v>
      </c>
      <c r="N109" s="14">
        <f>非r将兵属性验证!$T111</f>
        <v>2.098598505489941</v>
      </c>
      <c r="O109" s="15">
        <f>小r将兵属性验证!$T111</f>
        <v>2.247984468816683</v>
      </c>
      <c r="P109" s="15">
        <f>中r将兵属性验证!$T111</f>
        <v>2.3335685040393948</v>
      </c>
      <c r="Q109" s="15">
        <f>大r将兵属性验证!$T111</f>
        <v>2.3938218277074377</v>
      </c>
      <c r="R109" s="15">
        <f>超r将兵属性验证!$T111</f>
        <v>2.3957618239186358</v>
      </c>
      <c r="S109" s="14">
        <f>非r将兵属性验证!$AN111</f>
        <v>3.4976410179792086</v>
      </c>
      <c r="T109" s="15">
        <f>小r将兵属性验证!$AN111</f>
        <v>4.282524492289129</v>
      </c>
      <c r="U109" s="15">
        <f>中r将兵属性验证!$AN111</f>
        <v>4.7708257254508801</v>
      </c>
      <c r="V109" s="15">
        <f>大r将兵属性验证!$AN111</f>
        <v>5.0952150654438721</v>
      </c>
      <c r="W109" s="15">
        <f>超r将兵属性验证!$AN111</f>
        <v>5.1753043113146653</v>
      </c>
      <c r="X109" s="15">
        <f>非r将兵属性验证!$AM111</f>
        <v>8600.8713498260877</v>
      </c>
      <c r="Y109" s="15">
        <f>小r将兵属性验证!$AM111</f>
        <v>8643.6952996213076</v>
      </c>
      <c r="Z109" s="15">
        <f>中r将兵属性验证!$AM111</f>
        <v>8692.869497085283</v>
      </c>
      <c r="AA109" s="15">
        <f>大r将兵属性验证!$AM111</f>
        <v>8742.2396624597877</v>
      </c>
      <c r="AB109" s="15">
        <f>超r将兵属性验证!$AM111</f>
        <v>8797.7862645108053</v>
      </c>
      <c r="AF109" s="15">
        <v>105</v>
      </c>
      <c r="AG109" s="1">
        <f t="shared" si="6"/>
        <v>571135012966.0813</v>
      </c>
      <c r="AH109" s="1">
        <f t="shared" si="7"/>
        <v>788375039359.92529</v>
      </c>
      <c r="AI109" s="1">
        <f t="shared" si="8"/>
        <v>978700796043.14087</v>
      </c>
      <c r="AJ109" s="1">
        <f t="shared" si="9"/>
        <v>1102225892580.7388</v>
      </c>
      <c r="AK109" s="1">
        <f t="shared" si="10"/>
        <v>1162836932017.8679</v>
      </c>
    </row>
    <row r="110" spans="3:37" x14ac:dyDescent="0.15">
      <c r="C110" s="15">
        <v>106</v>
      </c>
      <c r="D110" s="14">
        <f>非r将兵属性验证!$U112/((1+非r将兵属性验证!$T112)^2)</f>
        <v>7785521004.847743</v>
      </c>
      <c r="E110" s="15">
        <f>小r将兵属性验证!$U112/((1+小r将兵属性验证!$T112)^2)</f>
        <v>8274937114.1043348</v>
      </c>
      <c r="F110" s="15">
        <f>中r将兵属性验证!$U112/((1+中r将兵属性验证!$T112)^2)</f>
        <v>8696066869.0592594</v>
      </c>
      <c r="G110" s="15">
        <f>大r将兵属性验证!$U112/((1+大r将兵属性验证!$T112)^2)</f>
        <v>8739130819.719059</v>
      </c>
      <c r="H110" s="15">
        <f>超r将兵属性验证!$U112/((1+超r将兵属性验证!$T112)^2)</f>
        <v>8822337246.2604218</v>
      </c>
      <c r="I110" s="14">
        <f>非r将兵属性验证!$AO112/((1+非r将兵属性验证!$AN112)^2)</f>
        <v>15232928379.083132</v>
      </c>
      <c r="J110" s="15">
        <f>小r将兵属性验证!$AO112/((1+小r将兵属性验证!$AN112)^2)</f>
        <v>16223151588.434868</v>
      </c>
      <c r="K110" s="15">
        <f>中r将兵属性验证!$AO112/((1+中r将兵属性验证!$AN112)^2)</f>
        <v>17435730826.912849</v>
      </c>
      <c r="L110" s="15">
        <f>大r将兵属性验证!$AO112/((1+大r将兵属性验证!$AN112)^2)</f>
        <v>18079603529.338337</v>
      </c>
      <c r="M110" s="15">
        <f>超r将兵属性验证!$AO112/((1+超r将兵属性验证!$AN112)^2)</f>
        <v>18884144850.38623</v>
      </c>
      <c r="N110" s="14">
        <f>非r将兵属性验证!$T112</f>
        <v>2.1053287560689391</v>
      </c>
      <c r="O110" s="15">
        <f>小r将兵属性验证!$T112</f>
        <v>2.2457362638461831</v>
      </c>
      <c r="P110" s="15">
        <f>中r将兵属性验证!$T112</f>
        <v>2.3201642153249091</v>
      </c>
      <c r="Q110" s="15">
        <f>大r将兵属性验证!$T112</f>
        <v>2.3763286649568229</v>
      </c>
      <c r="R110" s="15">
        <f>超r将兵属性验证!$T112</f>
        <v>2.3775849053467493</v>
      </c>
      <c r="S110" s="14">
        <f>非r将兵属性验证!$AN112</f>
        <v>3.6080144810115953</v>
      </c>
      <c r="T110" s="15">
        <f>小r将兵属性验证!$AN112</f>
        <v>4.3799310960026752</v>
      </c>
      <c r="U110" s="15">
        <f>中r将兵属性验证!$AN112</f>
        <v>4.8539222944647324</v>
      </c>
      <c r="V110" s="15">
        <f>大r将兵属性验证!$AN112</f>
        <v>5.1459407554286205</v>
      </c>
      <c r="W110" s="15">
        <f>超r将兵属性验证!$AN112</f>
        <v>5.2094118083424652</v>
      </c>
      <c r="X110" s="15">
        <f>非r将兵属性验证!$AM112</f>
        <v>8667.0364089495706</v>
      </c>
      <c r="Y110" s="15">
        <f>小r将兵属性验证!$AM112</f>
        <v>8712.9826574193867</v>
      </c>
      <c r="Z110" s="15">
        <f>中r将兵属性验证!$AM112</f>
        <v>8758.5837231091937</v>
      </c>
      <c r="AA110" s="15">
        <f>大r将兵属性验证!$AM112</f>
        <v>8810.8243903139846</v>
      </c>
      <c r="AB110" s="15">
        <f>超r将兵属性验证!$AM112</f>
        <v>8861.2079069363099</v>
      </c>
      <c r="AF110" s="15">
        <v>106</v>
      </c>
      <c r="AG110" s="1">
        <f t="shared" si="6"/>
        <v>618909102337.67041</v>
      </c>
      <c r="AH110" s="1">
        <f t="shared" si="7"/>
        <v>842856606109.61694</v>
      </c>
      <c r="AI110" s="1">
        <f t="shared" si="8"/>
        <v>1031812348907.5646</v>
      </c>
      <c r="AJ110" s="1">
        <f t="shared" si="9"/>
        <v>1151408784434.0227</v>
      </c>
      <c r="AK110" s="1">
        <f t="shared" si="10"/>
        <v>1211593549003.3127</v>
      </c>
    </row>
    <row r="111" spans="3:37" x14ac:dyDescent="0.15">
      <c r="C111" s="15">
        <v>107</v>
      </c>
      <c r="D111" s="14">
        <f>非r将兵属性验证!$U113/((1+非r将兵属性验证!$T113)^2)</f>
        <v>8055322353.8137684</v>
      </c>
      <c r="E111" s="15">
        <f>小r将兵属性验证!$U113/((1+小r将兵属性验证!$T113)^2)</f>
        <v>8519639822.2706194</v>
      </c>
      <c r="F111" s="15">
        <f>中r将兵属性验证!$U113/((1+中r将兵属性验证!$T113)^2)</f>
        <v>8854534291.7096004</v>
      </c>
      <c r="G111" s="15">
        <f>大r将兵属性验证!$U113/((1+大r将兵属性验证!$T113)^2)</f>
        <v>8890120581.4280453</v>
      </c>
      <c r="H111" s="15">
        <f>超r将兵属性验证!$U113/((1+超r将兵属性验证!$T113)^2)</f>
        <v>9000129818.0970573</v>
      </c>
      <c r="I111" s="14">
        <f>非r将兵属性验证!$AO113/((1+非r将兵属性验证!$AN113)^2)</f>
        <v>16017603979.77952</v>
      </c>
      <c r="J111" s="15">
        <f>小r将兵属性验证!$AO113/((1+小r将兵属性验证!$AN113)^2)</f>
        <v>16948022421.930399</v>
      </c>
      <c r="K111" s="15">
        <f>中r将兵属性验证!$AO113/((1+中r将兵属性验证!$AN113)^2)</f>
        <v>18148046881.885201</v>
      </c>
      <c r="L111" s="15">
        <f>大r将兵属性验证!$AO113/((1+大r将兵属性验证!$AN113)^2)</f>
        <v>18772141685.23</v>
      </c>
      <c r="M111" s="15">
        <f>超r将兵属性验证!$AO113/((1+超r将兵属性验证!$AN113)^2)</f>
        <v>19671177317.219364</v>
      </c>
      <c r="N111" s="14">
        <f>非r将兵属性验证!$T113</f>
        <v>2.1120590066479377</v>
      </c>
      <c r="O111" s="15">
        <f>小r将兵属性验证!$T113</f>
        <v>2.2435034499909037</v>
      </c>
      <c r="P111" s="15">
        <f>中r将兵属性验证!$T113</f>
        <v>2.3071225947074416</v>
      </c>
      <c r="Q111" s="15">
        <f>大r将兵属性验证!$T113</f>
        <v>2.358907303690545</v>
      </c>
      <c r="R111" s="15">
        <f>超r将兵属性验证!$T113</f>
        <v>2.3599144681308211</v>
      </c>
      <c r="S111" s="14">
        <f>非r将兵属性验证!$AN113</f>
        <v>3.7193474172456726</v>
      </c>
      <c r="T111" s="15">
        <f>小r将兵属性验证!$AN113</f>
        <v>4.47808520160629</v>
      </c>
      <c r="U111" s="15">
        <f>中r将兵属性验证!$AN113</f>
        <v>4.9167986282953517</v>
      </c>
      <c r="V111" s="15">
        <f>大r将兵属性验证!$AN113</f>
        <v>5.1883094560321723</v>
      </c>
      <c r="W111" s="15">
        <f>超r将兵属性验证!$AN113</f>
        <v>5.2348714334469406</v>
      </c>
      <c r="X111" s="15">
        <f>非r将兵属性验证!$AM113</f>
        <v>8735.6278080669254</v>
      </c>
      <c r="Y111" s="15">
        <f>小r将兵属性验证!$AM113</f>
        <v>8778.2847825450335</v>
      </c>
      <c r="Z111" s="15">
        <f>中r将兵属性验证!$AM113</f>
        <v>8827.7987660046656</v>
      </c>
      <c r="AA111" s="15">
        <f>大r将兵属性验证!$AM113</f>
        <v>8873.6970459928525</v>
      </c>
      <c r="AB111" s="15">
        <f>超r将兵属性验证!$AM113</f>
        <v>8927.0102918190023</v>
      </c>
      <c r="AF111" s="15">
        <v>107</v>
      </c>
      <c r="AG111" s="1">
        <f t="shared" si="6"/>
        <v>670694002844.2428</v>
      </c>
      <c r="AH111" s="1">
        <f t="shared" si="7"/>
        <v>900174873911.79407</v>
      </c>
      <c r="AI111" s="1">
        <f t="shared" si="8"/>
        <v>1082970748630.0997</v>
      </c>
      <c r="AJ111" s="1">
        <f t="shared" si="9"/>
        <v>1198931313771.7356</v>
      </c>
      <c r="AK111" s="1">
        <f t="shared" si="10"/>
        <v>1260486850415.5535</v>
      </c>
    </row>
    <row r="112" spans="3:37" x14ac:dyDescent="0.15">
      <c r="C112" s="15">
        <v>108</v>
      </c>
      <c r="D112" s="14">
        <f>非r将兵属性验证!$U114/((1+非r将兵属性验证!$T114)^2)</f>
        <v>8328215381.7460604</v>
      </c>
      <c r="E112" s="15">
        <f>小r将兵属性验证!$U114/((1+小r将兵属性验证!$T114)^2)</f>
        <v>8769087930.5962124</v>
      </c>
      <c r="F112" s="15">
        <f>中r将兵属性验证!$U114/((1+中r将兵属性验证!$T114)^2)</f>
        <v>9014869998.7901382</v>
      </c>
      <c r="G112" s="15">
        <f>大r将兵属性验证!$U114/((1+大r将兵属性验证!$T114)^2)</f>
        <v>9042788134.7370777</v>
      </c>
      <c r="H112" s="15">
        <f>超r将兵属性验证!$U114/((1+超r将兵属性验证!$T114)^2)</f>
        <v>9180852167.5014935</v>
      </c>
      <c r="I112" s="14">
        <f>非r将兵属性验证!$AO114/((1+非r将兵属性验证!$AN114)^2)</f>
        <v>16819453689.823494</v>
      </c>
      <c r="J112" s="15">
        <f>小r将兵属性验证!$AO114/((1+小r将兵属性验证!$AN114)^2)</f>
        <v>17715084420.300045</v>
      </c>
      <c r="K112" s="15">
        <f>中r将兵属性验证!$AO114/((1+中r将兵属性验证!$AN114)^2)</f>
        <v>18849198288.766022</v>
      </c>
      <c r="L112" s="15">
        <f>大r将兵属性验证!$AO114/((1+大r将兵属性验证!$AN114)^2)</f>
        <v>19502779254.31229</v>
      </c>
      <c r="M112" s="15">
        <f>超r将兵属性验证!$AO114/((1+超r将兵属性验证!$AN114)^2)</f>
        <v>20482496952.462032</v>
      </c>
      <c r="N112" s="14">
        <f>非r将兵属性验证!$T114</f>
        <v>2.1187892572269362</v>
      </c>
      <c r="O112" s="15">
        <f>小r将兵属性验证!$T114</f>
        <v>2.2396073709433928</v>
      </c>
      <c r="P112" s="15">
        <f>中r将兵属性验证!$T114</f>
        <v>2.294488054853582</v>
      </c>
      <c r="Q112" s="15">
        <f>大r将兵属性验证!$T114</f>
        <v>2.3419837426314096</v>
      </c>
      <c r="R112" s="15">
        <f>超r将兵属性验证!$T114</f>
        <v>2.3429808869272248</v>
      </c>
      <c r="S112" s="14">
        <f>非r将兵属性验证!$AN114</f>
        <v>3.83068035347975</v>
      </c>
      <c r="T112" s="15">
        <f>小r将兵属性验证!$AN114</f>
        <v>4.5758439140717826</v>
      </c>
      <c r="U112" s="15">
        <f>中r将兵属性验证!$AN114</f>
        <v>4.9737590765756146</v>
      </c>
      <c r="V112" s="15">
        <f>大r将兵属性验证!$AN114</f>
        <v>5.2105728506029028</v>
      </c>
      <c r="W112" s="15">
        <f>超r将兵属性验证!$AN114</f>
        <v>5.2581049789162506</v>
      </c>
      <c r="X112" s="15">
        <f>非r将兵属性验证!$AM114</f>
        <v>8801.4368600997659</v>
      </c>
      <c r="Y112" s="15">
        <f>小r将兵属性验证!$AM114</f>
        <v>8847.1573149325686</v>
      </c>
      <c r="Z112" s="15">
        <f>中r将兵属性验证!$AM114</f>
        <v>8890.3392312856377</v>
      </c>
      <c r="AA112" s="15">
        <f>大r将兵属性验证!$AM114</f>
        <v>8939.7540390571448</v>
      </c>
      <c r="AB112" s="15">
        <f>超r将兵属性验证!$AM114</f>
        <v>8991.663449571719</v>
      </c>
      <c r="AF112" s="15">
        <v>108</v>
      </c>
      <c r="AG112" s="1">
        <f t="shared" si="6"/>
        <v>725665912342.41711</v>
      </c>
      <c r="AH112" s="1">
        <f t="shared" si="7"/>
        <v>961190087541.82068</v>
      </c>
      <c r="AI112" s="1">
        <f t="shared" si="8"/>
        <v>1133300896987.4866</v>
      </c>
      <c r="AJ112" s="1">
        <f t="shared" si="9"/>
        <v>1243051194025.6069</v>
      </c>
      <c r="AK112" s="1">
        <f t="shared" si="10"/>
        <v>1310493197872.3218</v>
      </c>
    </row>
    <row r="113" spans="3:37" x14ac:dyDescent="0.15">
      <c r="C113" s="15">
        <v>109</v>
      </c>
      <c r="D113" s="14">
        <f>非r将兵属性验证!$U115/((1+非r将兵属性验证!$T115)^2)</f>
        <v>8607144448.3705349</v>
      </c>
      <c r="E113" s="15">
        <f>小r将兵属性验证!$U115/((1+小r将兵属性验证!$T115)^2)</f>
        <v>9023326658.7462902</v>
      </c>
      <c r="F113" s="15">
        <f>中r将兵属性验证!$U115/((1+中r将兵属性验证!$T115)^2)</f>
        <v>9177084582.3585758</v>
      </c>
      <c r="G113" s="15">
        <f>大r将兵属性验证!$U115/((1+大r将兵属性验证!$T115)^2)</f>
        <v>9197087798.9338303</v>
      </c>
      <c r="H113" s="15">
        <f>超r将兵属性验证!$U115/((1+超r将兵属性验证!$T115)^2)</f>
        <v>9363671688.8393917</v>
      </c>
      <c r="I113" s="14">
        <f>非r将兵属性验证!$AO115/((1+非r将兵属性验证!$AN115)^2)</f>
        <v>17666503708.069946</v>
      </c>
      <c r="J113" s="15">
        <f>小r将兵属性验证!$AO115/((1+小r将兵属性验证!$AN115)^2)</f>
        <v>18487966943.75906</v>
      </c>
      <c r="K113" s="15">
        <f>中r将兵属性验证!$AO115/((1+中r将兵属性验证!$AN115)^2)</f>
        <v>19591904990.548626</v>
      </c>
      <c r="L113" s="15">
        <f>大r将兵属性验证!$AO115/((1+大r将兵属性验证!$AN115)^2)</f>
        <v>20250719089.666378</v>
      </c>
      <c r="M113" s="15">
        <f>超r将兵属性验证!$AO115/((1+超r将兵属性验证!$AN115)^2)</f>
        <v>21337258455.178154</v>
      </c>
      <c r="N113" s="14">
        <f>非r将兵属性验证!$T115</f>
        <v>2.1255195078059348</v>
      </c>
      <c r="O113" s="15">
        <f>小r将兵属性验证!$T115</f>
        <v>2.2345864913344466</v>
      </c>
      <c r="P113" s="15">
        <f>中r将兵属性验证!$T115</f>
        <v>2.2822448118234107</v>
      </c>
      <c r="Q113" s="15">
        <f>大r将兵属性验证!$T115</f>
        <v>2.3255330819556117</v>
      </c>
      <c r="R113" s="15">
        <f>超r将兵属性验证!$T115</f>
        <v>2.3264946591341067</v>
      </c>
      <c r="S113" s="14">
        <f>非r将兵属性验证!$AN115</f>
        <v>3.9419738677134859</v>
      </c>
      <c r="T113" s="15">
        <f>小r将兵属性验证!$AN115</f>
        <v>4.673098630588993</v>
      </c>
      <c r="U113" s="15">
        <f>中r将兵属性验证!$AN115</f>
        <v>5.0308247729380806</v>
      </c>
      <c r="V113" s="15">
        <f>大r将兵属性验证!$AN115</f>
        <v>5.2329542090328589</v>
      </c>
      <c r="W113" s="15">
        <f>超r将兵属性验证!$AN115</f>
        <v>5.2814070552976062</v>
      </c>
      <c r="X113" s="15">
        <f>非r将兵属性验证!$AM115</f>
        <v>8870.4611321594093</v>
      </c>
      <c r="Y113" s="15">
        <f>小r将兵属性验证!$AM115</f>
        <v>8910.5793781313932</v>
      </c>
      <c r="Z113" s="15">
        <f>中r将兵属性验证!$AM115</f>
        <v>8956.4476422637272</v>
      </c>
      <c r="AA113" s="15">
        <f>大r将兵属性验证!$AM115</f>
        <v>9004.1855520531826</v>
      </c>
      <c r="AB113" s="15">
        <f>超r将兵属性验证!$AM115</f>
        <v>9059.5591141330733</v>
      </c>
      <c r="AF113" s="15">
        <v>109</v>
      </c>
      <c r="AG113" s="1">
        <f t="shared" si="6"/>
        <v>784918813762.08582</v>
      </c>
      <c r="AH113" s="1">
        <f t="shared" si="7"/>
        <v>1024607647824.2323</v>
      </c>
      <c r="AI113" s="1">
        <f t="shared" si="8"/>
        <v>1186804779083.9014</v>
      </c>
      <c r="AJ113" s="1">
        <f t="shared" si="9"/>
        <v>1288498107943.0435</v>
      </c>
      <c r="AK113" s="1">
        <f t="shared" si="10"/>
        <v>1363185992785.4236</v>
      </c>
    </row>
    <row r="114" spans="3:37" x14ac:dyDescent="0.15">
      <c r="C114" s="15">
        <v>110</v>
      </c>
      <c r="D114" s="14">
        <f>非r将兵属性验证!$U116/((1+非r将兵属性验证!$T116)^2)</f>
        <v>8892185950.7876778</v>
      </c>
      <c r="E114" s="15">
        <f>小r将兵属性验证!$U116/((1+小r将兵属性验证!$T116)^2)</f>
        <v>9282401226.3860435</v>
      </c>
      <c r="F114" s="15">
        <f>中r将兵属性验证!$U116/((1+中r将兵属性验证!$T116)^2)</f>
        <v>9341188634.4726181</v>
      </c>
      <c r="G114" s="15">
        <f>大r将兵属性验证!$U116/((1+大r将兵属性验证!$T116)^2)</f>
        <v>9353032394.2411747</v>
      </c>
      <c r="H114" s="15">
        <f>超r将兵属性验证!$U116/((1+超r将兵属性验证!$T116)^2)</f>
        <v>9579780589.9746208</v>
      </c>
      <c r="I114" s="14">
        <f>非r将兵属性验证!$AO116/((1+非r将兵属性验证!$AN116)^2)</f>
        <v>18525399201.60033</v>
      </c>
      <c r="J114" s="15">
        <f>小r将兵属性验证!$AO116/((1+小r将兵属性验证!$AN116)^2)</f>
        <v>19301462303.35178</v>
      </c>
      <c r="K114" s="15">
        <f>中r将兵属性验证!$AO116/((1+中r将兵属性验证!$AN116)^2)</f>
        <v>20366964451.76651</v>
      </c>
      <c r="L114" s="15">
        <f>大r将兵属性验证!$AO116/((1+大r将兵属性验证!$AN116)^2)</f>
        <v>21048260481.261803</v>
      </c>
      <c r="M114" s="15">
        <f>超r将兵属性验证!$AO116/((1+超r将兵属性验证!$AN116)^2)</f>
        <v>22293945190.199448</v>
      </c>
      <c r="N114" s="14">
        <f>非r将兵属性验证!$T116</f>
        <v>2.1322497583849334</v>
      </c>
      <c r="O114" s="15">
        <f>小r将兵属性验证!$T116</f>
        <v>2.2297994169431425</v>
      </c>
      <c r="P114" s="15">
        <f>中r将兵属性验证!$T116</f>
        <v>2.2703778872630282</v>
      </c>
      <c r="Q114" s="15">
        <f>大r将兵属性验证!$T116</f>
        <v>2.309537779827767</v>
      </c>
      <c r="R114" s="15">
        <f>超r将兵属性验证!$T116</f>
        <v>2.310456450721178</v>
      </c>
      <c r="S114" s="14">
        <f>非r将兵属性验证!$AN116</f>
        <v>4.0530074067818145</v>
      </c>
      <c r="T114" s="15">
        <f>小r将兵属性验证!$AN116</f>
        <v>4.770416234278489</v>
      </c>
      <c r="U114" s="15">
        <f>中r将兵属性验证!$AN116</f>
        <v>5.0879916886175582</v>
      </c>
      <c r="V114" s="15">
        <f>大r将兵属性验证!$AN116</f>
        <v>5.2554498334036985</v>
      </c>
      <c r="W114" s="15">
        <f>超r将兵属性验证!$AN116</f>
        <v>5.3048079585927947</v>
      </c>
      <c r="X114" s="15">
        <f>非r将兵属性验证!$AM116</f>
        <v>8935.9196425189639</v>
      </c>
      <c r="Y114" s="15">
        <f>小r将兵属性验证!$AM116</f>
        <v>8978.9188215849863</v>
      </c>
      <c r="Z114" s="15">
        <f>中r将兵属性验证!$AM116</f>
        <v>9023.9742830719788</v>
      </c>
      <c r="AA114" s="15">
        <f>大r将兵属性验证!$AM116</f>
        <v>9073.9943614471813</v>
      </c>
      <c r="AB114" s="15">
        <f>超r将兵属性验证!$AM116</f>
        <v>9127.3224714907956</v>
      </c>
      <c r="AF114" s="15">
        <v>110</v>
      </c>
      <c r="AG114" s="1">
        <f t="shared" si="6"/>
        <v>847530633804.40308</v>
      </c>
      <c r="AH114" s="1">
        <f t="shared" si="7"/>
        <v>1092320147418.2588</v>
      </c>
      <c r="AI114" s="1">
        <f t="shared" si="8"/>
        <v>1243156328121.2751</v>
      </c>
      <c r="AJ114" s="1">
        <f t="shared" si="9"/>
        <v>1336871368335.4951</v>
      </c>
      <c r="AK114" s="1">
        <f t="shared" si="10"/>
        <v>1422549830280.9419</v>
      </c>
    </row>
    <row r="115" spans="3:37" x14ac:dyDescent="0.15">
      <c r="C115" s="15">
        <v>111</v>
      </c>
      <c r="D115" s="14">
        <f>非r将兵属性验证!$U117/((1+非r将兵属性验证!$T117)^2)</f>
        <v>9132189311.4223385</v>
      </c>
      <c r="E115" s="15">
        <f>小r将兵属性验证!$U117/((1+小r将兵属性验证!$T117)^2)</f>
        <v>9446614633.4130821</v>
      </c>
      <c r="F115" s="15">
        <f>中r将兵属性验证!$U117/((1+中r将兵属性验证!$T117)^2)</f>
        <v>9502666697.8861275</v>
      </c>
      <c r="G115" s="15">
        <f>大r将兵属性验证!$U117/((1+大r将兵属性验证!$T117)^2)</f>
        <v>9537143249.1664658</v>
      </c>
      <c r="H115" s="15">
        <f>超r将兵属性验证!$U117/((1+超r将兵属性验证!$T117)^2)</f>
        <v>9806927526.6369438</v>
      </c>
      <c r="I115" s="14">
        <f>非r将兵属性验证!$AO117/((1+非r将兵属性验证!$AN117)^2)</f>
        <v>19343893439.078136</v>
      </c>
      <c r="J115" s="15">
        <f>小r将兵属性验证!$AO117/((1+小r将兵属性验证!$AN117)^2)</f>
        <v>20073135827.522533</v>
      </c>
      <c r="K115" s="15">
        <f>中r将兵属性验证!$AO117/((1+中r将兵属性验证!$AN117)^2)</f>
        <v>21176473156.548241</v>
      </c>
      <c r="L115" s="15">
        <f>大r将兵属性验证!$AO117/((1+大r将兵属性验证!$AN117)^2)</f>
        <v>21928295355.509083</v>
      </c>
      <c r="M115" s="15">
        <f>超r将兵属性验证!$AO117/((1+超r将兵属性验证!$AN117)^2)</f>
        <v>23318519062.240669</v>
      </c>
      <c r="N115" s="14">
        <f>非r将兵属性验证!$T117</f>
        <v>2.1389800089639319</v>
      </c>
      <c r="O115" s="15">
        <f>小r将兵属性验证!$T117</f>
        <v>2.2279804134438495</v>
      </c>
      <c r="P115" s="15">
        <f>中r将兵属性验证!$T117</f>
        <v>2.2687441943251176</v>
      </c>
      <c r="Q115" s="15">
        <f>大r将兵属性验证!$T117</f>
        <v>2.3039619133398945</v>
      </c>
      <c r="R115" s="15">
        <f>超r将兵属性验证!$T117</f>
        <v>2.3048599117683262</v>
      </c>
      <c r="S115" s="14">
        <f>非r将兵属性验证!$AN117</f>
        <v>4.1137296758871802</v>
      </c>
      <c r="T115" s="15">
        <f>小r将兵属性验证!$AN117</f>
        <v>4.808682596857107</v>
      </c>
      <c r="U115" s="15">
        <f>中r将兵属性验证!$AN117</f>
        <v>5.1133062498271933</v>
      </c>
      <c r="V115" s="15">
        <f>大r将兵属性验证!$AN117</f>
        <v>5.2764460755844214</v>
      </c>
      <c r="W115" s="15">
        <f>超r将兵属性验证!$AN117</f>
        <v>5.323951745924262</v>
      </c>
      <c r="X115" s="15">
        <f>非r将兵属性验证!$AM117</f>
        <v>9004.6408675687671</v>
      </c>
      <c r="Y115" s="15">
        <f>小r将兵属性验证!$AM117</f>
        <v>9046.1287240722304</v>
      </c>
      <c r="Z115" s="15">
        <f>中r将兵属性验证!$AM117</f>
        <v>9093.2224211633438</v>
      </c>
      <c r="AA115" s="15">
        <f>大r将兵属性验证!$AM117</f>
        <v>9142.6839752914966</v>
      </c>
      <c r="AB115" s="15">
        <f>超r将兵属性验证!$AM117</f>
        <v>9198.1867647056097</v>
      </c>
      <c r="AF115" s="15">
        <v>111</v>
      </c>
      <c r="AG115" s="1">
        <f t="shared" si="6"/>
        <v>897546179632.33765</v>
      </c>
      <c r="AH115" s="1">
        <f t="shared" si="7"/>
        <v>1140864178642.8667</v>
      </c>
      <c r="AI115" s="1">
        <f t="shared" si="8"/>
        <v>1293837760847.0117</v>
      </c>
      <c r="AJ115" s="1">
        <f t="shared" si="9"/>
        <v>1392054344566.7026</v>
      </c>
      <c r="AK115" s="1">
        <f t="shared" si="10"/>
        <v>1486640026021.3948</v>
      </c>
    </row>
    <row r="116" spans="3:37" x14ac:dyDescent="0.15">
      <c r="C116" s="15">
        <v>112</v>
      </c>
      <c r="D116" s="14">
        <f>非r将兵属性验证!$U118/((1+非r将兵属性验证!$T118)^2)</f>
        <v>9376465097.1856194</v>
      </c>
      <c r="E116" s="15">
        <f>小r将兵属性验证!$U118/((1+小r将兵属性验证!$T118)^2)</f>
        <v>9612622168.1976681</v>
      </c>
      <c r="F116" s="15">
        <f>中r将兵属性验证!$U118/((1+中r将兵属性验证!$T118)^2)</f>
        <v>9691672530.8836098</v>
      </c>
      <c r="G116" s="15">
        <f>大r将兵属性验证!$U118/((1+大r将兵属性验证!$T118)^2)</f>
        <v>9735350145.5222912</v>
      </c>
      <c r="H116" s="15">
        <f>超r将兵属性验证!$U118/((1+超r将兵属性验证!$T118)^2)</f>
        <v>10038125991.72875</v>
      </c>
      <c r="I116" s="14">
        <f>非r将兵属性验证!$AO118/((1+非r将兵属性验证!$AN118)^2)</f>
        <v>20180652876.179646</v>
      </c>
      <c r="J116" s="15">
        <f>小r将兵属性验证!$AO118/((1+小r将兵属性验证!$AN118)^2)</f>
        <v>20877364434.335522</v>
      </c>
      <c r="K116" s="15">
        <f>中r将兵属性验证!$AO118/((1+中r将兵属性验证!$AN118)^2)</f>
        <v>22062355460.057804</v>
      </c>
      <c r="L116" s="15">
        <f>大r将兵属性验证!$AO118/((1+大r将兵属性验证!$AN118)^2)</f>
        <v>22863266093.551132</v>
      </c>
      <c r="M116" s="15">
        <f>超r将兵属性验证!$AO118/((1+超r将兵属性验证!$AN118)^2)</f>
        <v>24349191449.266373</v>
      </c>
      <c r="N116" s="14">
        <f>非r将兵属性验证!$T118</f>
        <v>2.1457102595429305</v>
      </c>
      <c r="O116" s="15">
        <f>小r将兵属性验证!$T118</f>
        <v>2.225396743797913</v>
      </c>
      <c r="P116" s="15">
        <f>中r将兵属性验证!$T118</f>
        <v>2.2671261920220265</v>
      </c>
      <c r="Q116" s="15">
        <f>大r将兵属性验证!$T118</f>
        <v>2.2985012944909187</v>
      </c>
      <c r="R116" s="15">
        <f>超r将兵属性验证!$T118</f>
        <v>2.2993947175159581</v>
      </c>
      <c r="S116" s="14">
        <f>非r将兵属性验证!$AN118</f>
        <v>4.174451944992545</v>
      </c>
      <c r="T116" s="15">
        <f>小r将兵属性验证!$AN118</f>
        <v>4.8467626919652718</v>
      </c>
      <c r="U116" s="15">
        <f>中r将兵属性验证!$AN118</f>
        <v>5.138503548033583</v>
      </c>
      <c r="V116" s="15">
        <f>大r将兵属性验证!$AN118</f>
        <v>5.2974509834325074</v>
      </c>
      <c r="W116" s="15">
        <f>超r将兵属性验证!$AN118</f>
        <v>5.3431352107757624</v>
      </c>
      <c r="X116" s="15">
        <f>非r将兵属性验证!$AM118</f>
        <v>9070.4833394530542</v>
      </c>
      <c r="Y116" s="15">
        <f>小r将兵属性验证!$AM118</f>
        <v>9114.6737906797462</v>
      </c>
      <c r="Z116" s="15">
        <f>中r将兵属性验证!$AM118</f>
        <v>9160.4169527518316</v>
      </c>
      <c r="AA116" s="15">
        <f>大r将兵属性验证!$AM118</f>
        <v>9211.3722358373288</v>
      </c>
      <c r="AB116" s="15">
        <f>超r将兵属性验证!$AM118</f>
        <v>9262.5402417517616</v>
      </c>
      <c r="AF116" s="15">
        <v>112</v>
      </c>
      <c r="AG116" s="1">
        <f t="shared" si="6"/>
        <v>949774974992.11731</v>
      </c>
      <c r="AH116" s="1">
        <f t="shared" si="7"/>
        <v>1191496010780.2822</v>
      </c>
      <c r="AI116" s="1">
        <f t="shared" si="8"/>
        <v>1349519734869.1399</v>
      </c>
      <c r="AJ116" s="1">
        <f t="shared" si="9"/>
        <v>1450900183404.5996</v>
      </c>
      <c r="AK116" s="1">
        <f t="shared" si="10"/>
        <v>1551697480084.5593</v>
      </c>
    </row>
    <row r="117" spans="3:37" x14ac:dyDescent="0.15">
      <c r="C117" s="15">
        <v>113</v>
      </c>
      <c r="D117" s="14">
        <f>非r将兵属性验证!$U119/((1+非r将兵属性验证!$T119)^2)</f>
        <v>9624725949.1079502</v>
      </c>
      <c r="E117" s="15">
        <f>小r将兵属性验证!$U119/((1+小r将兵属性验证!$T119)^2)</f>
        <v>9808428274.1023006</v>
      </c>
      <c r="F117" s="15">
        <f>中r将兵属性验证!$U119/((1+中r将兵属性验证!$T119)^2)</f>
        <v>9896283190.6206932</v>
      </c>
      <c r="G117" s="15">
        <f>大r将兵属性验证!$U119/((1+大r将兵属性验证!$T119)^2)</f>
        <v>9936640065.3442078</v>
      </c>
      <c r="H117" s="15">
        <f>超r将兵属性验证!$U119/((1+超r将兵属性验证!$T119)^2)</f>
        <v>10273426043.829491</v>
      </c>
      <c r="I117" s="14">
        <f>非r将兵属性验证!$AO119/((1+非r将兵属性验证!$AN119)^2)</f>
        <v>21059381395.670742</v>
      </c>
      <c r="J117" s="15">
        <f>小r将兵属性验证!$AO119/((1+小r将兵属性验证!$AN119)^2)</f>
        <v>21763547330.763451</v>
      </c>
      <c r="K117" s="15">
        <f>中r将兵属性验证!$AO119/((1+中r将兵属性验证!$AN119)^2)</f>
        <v>23013082366.941273</v>
      </c>
      <c r="L117" s="15">
        <f>大r将兵属性验证!$AO119/((1+大r将兵属性验证!$AN119)^2)</f>
        <v>23814635415.159569</v>
      </c>
      <c r="M117" s="15">
        <f>超r将兵属性验证!$AO119/((1+超r将兵属性验证!$AN119)^2)</f>
        <v>25425748807.972157</v>
      </c>
      <c r="N117" s="14">
        <f>非r将兵属性验证!$T119</f>
        <v>2.1524405101219295</v>
      </c>
      <c r="O117" s="15">
        <f>小r将兵属性验证!$T119</f>
        <v>2.2229178469542514</v>
      </c>
      <c r="P117" s="15">
        <f>中r将兵属性验证!$T119</f>
        <v>2.2656287682330483</v>
      </c>
      <c r="Q117" s="15">
        <f>大r将兵属性验证!$T119</f>
        <v>2.2932014805893695</v>
      </c>
      <c r="R117" s="15">
        <f>超r将兵属性验证!$T119</f>
        <v>2.2940904154725485</v>
      </c>
      <c r="S117" s="14">
        <f>非r将兵属性验证!$AN119</f>
        <v>4.2351210196464599</v>
      </c>
      <c r="T117" s="15">
        <f>小r将兵属性验证!$AN119</f>
        <v>4.8848430735970165</v>
      </c>
      <c r="U117" s="15">
        <f>中r将兵属性验证!$AN119</f>
        <v>5.1637349006822015</v>
      </c>
      <c r="V117" s="15">
        <f>大r将兵属性验证!$AN119</f>
        <v>5.3185020687513163</v>
      </c>
      <c r="W117" s="15">
        <f>超r将兵属性验证!$AN119</f>
        <v>5.3623648785283713</v>
      </c>
      <c r="X117" s="15">
        <f>非r将兵属性验证!$AM119</f>
        <v>9138.8345847910641</v>
      </c>
      <c r="Y117" s="15">
        <f>小r将兵属性验证!$AM119</f>
        <v>9181.586561984117</v>
      </c>
      <c r="Z117" s="15">
        <f>中r将兵属性验证!$AM119</f>
        <v>9228.7957794339563</v>
      </c>
      <c r="AA117" s="15">
        <f>大r将兵属性验证!$AM119</f>
        <v>9276.8918714801857</v>
      </c>
      <c r="AB117" s="15">
        <f>超r将兵属性验证!$AM119</f>
        <v>9327.9418699074558</v>
      </c>
      <c r="AF117" s="15">
        <v>113</v>
      </c>
      <c r="AG117" s="1">
        <f t="shared" si="6"/>
        <v>1005094233216.4467</v>
      </c>
      <c r="AH117" s="1">
        <f t="shared" si="7"/>
        <v>1247473275162.395</v>
      </c>
      <c r="AI117" s="1">
        <f t="shared" si="8"/>
        <v>1409426811072.6123</v>
      </c>
      <c r="AJ117" s="1">
        <f t="shared" si="9"/>
        <v>1511205237045.6184</v>
      </c>
      <c r="AK117" s="1">
        <f t="shared" si="10"/>
        <v>1619734611607.4651</v>
      </c>
    </row>
    <row r="118" spans="3:37" x14ac:dyDescent="0.15">
      <c r="C118" s="15">
        <v>114</v>
      </c>
      <c r="D118" s="14">
        <f>非r将兵属性验证!$U120/((1+非r将兵属性验证!$T120)^2)</f>
        <v>9908979586.487009</v>
      </c>
      <c r="E118" s="15">
        <f>小r将兵属性验证!$U120/((1+小r将兵属性验证!$T120)^2)</f>
        <v>10018800895.380756</v>
      </c>
      <c r="F118" s="15">
        <f>中r将兵属性验证!$U120/((1+中r将兵属性验证!$T120)^2)</f>
        <v>10103150104.816078</v>
      </c>
      <c r="G118" s="15">
        <f>大r将兵属性验证!$U120/((1+大r将兵属性验证!$T120)^2)</f>
        <v>10141046404.084677</v>
      </c>
      <c r="H118" s="15">
        <f>超r将兵属性验证!$U120/((1+超r将兵属性验证!$T120)^2)</f>
        <v>10515428860.210188</v>
      </c>
      <c r="I118" s="14">
        <f>非r将兵属性验证!$AO120/((1+非r将兵属性验证!$AN120)^2)</f>
        <v>22031527828.570843</v>
      </c>
      <c r="J118" s="15">
        <f>小r将兵属性验证!$AO120/((1+小r将兵属性验证!$AN120)^2)</f>
        <v>22714019382.244305</v>
      </c>
      <c r="K118" s="15">
        <f>中r将兵属性验证!$AO120/((1+中r将兵属性验证!$AN120)^2)</f>
        <v>23980310104.970554</v>
      </c>
      <c r="L118" s="15">
        <f>大r将兵属性验证!$AO120/((1+大r将兵属性验证!$AN120)^2)</f>
        <v>24796447438.478207</v>
      </c>
      <c r="M118" s="15">
        <f>超r将兵属性验证!$AO120/((1+超r将兵属性验证!$AN120)^2)</f>
        <v>26547826809.390167</v>
      </c>
      <c r="N118" s="14">
        <f>非r将兵属性验证!$T120</f>
        <v>2.1591707607009281</v>
      </c>
      <c r="O118" s="15">
        <f>小r将兵属性验证!$T120</f>
        <v>2.2205222177063328</v>
      </c>
      <c r="P118" s="15">
        <f>中r将兵属性验证!$T120</f>
        <v>2.2638750560111607</v>
      </c>
      <c r="Q118" s="15">
        <f>大r将兵属性验证!$T120</f>
        <v>2.2880499174759374</v>
      </c>
      <c r="R118" s="15">
        <f>超r将兵属性验证!$T120</f>
        <v>2.2889344459143488</v>
      </c>
      <c r="S118" s="14">
        <f>非r将兵属性验证!$AN120</f>
        <v>4.2957507465539395</v>
      </c>
      <c r="T118" s="15">
        <f>小r将兵属性验证!$AN120</f>
        <v>4.9228903286743115</v>
      </c>
      <c r="U118" s="15">
        <f>中r将兵属性验证!$AN120</f>
        <v>5.1882782459371288</v>
      </c>
      <c r="V118" s="15">
        <f>大r将兵属性验证!$AN120</f>
        <v>5.3395961989336467</v>
      </c>
      <c r="W118" s="15">
        <f>超r将兵属性验证!$AN120</f>
        <v>5.3816376151566132</v>
      </c>
      <c r="X118" s="15">
        <f>非r将兵属性验证!$AM120</f>
        <v>9205.1265141991007</v>
      </c>
      <c r="Y118" s="15">
        <f>小r将兵属性验证!$AM120</f>
        <v>9249.487602158224</v>
      </c>
      <c r="Z118" s="15">
        <f>中r将兵属性验证!$AM120</f>
        <v>9294.3116472404508</v>
      </c>
      <c r="AA118" s="15">
        <f>大r将兵属性验证!$AM120</f>
        <v>9341.5681191539097</v>
      </c>
      <c r="AB118" s="15">
        <f>超r将兵属性验证!$AM120</f>
        <v>9392.8360857153821</v>
      </c>
      <c r="AF118" s="15">
        <v>114</v>
      </c>
      <c r="AG118" s="1">
        <f t="shared" si="6"/>
        <v>1066353545141.9127</v>
      </c>
      <c r="AH118" s="1">
        <f t="shared" si="7"/>
        <v>1307674247954.8694</v>
      </c>
      <c r="AI118" s="1">
        <f t="shared" si="8"/>
        <v>1470553341979.9939</v>
      </c>
      <c r="AJ118" s="1">
        <f t="shared" si="9"/>
        <v>1573685904999.3037</v>
      </c>
      <c r="AK118" s="1">
        <f t="shared" si="10"/>
        <v>1690855882779.8296</v>
      </c>
    </row>
    <row r="119" spans="3:37" x14ac:dyDescent="0.15">
      <c r="C119" s="15">
        <v>115</v>
      </c>
      <c r="D119" s="14">
        <f>非r将兵属性验证!$U121/((1+非r将兵属性验证!$T121)^2)</f>
        <v>10204244369.550423</v>
      </c>
      <c r="E119" s="15">
        <f>小r将兵属性验证!$U121/((1+小r将兵属性验证!$T121)^2)</f>
        <v>10229524447.610607</v>
      </c>
      <c r="F119" s="15">
        <f>中r将兵属性验证!$U121/((1+中r将兵属性验证!$T121)^2)</f>
        <v>10311674990.171087</v>
      </c>
      <c r="G119" s="15">
        <f>大r将兵属性验证!$U121/((1+大r将兵属性验证!$T121)^2)</f>
        <v>10354745783.560118</v>
      </c>
      <c r="H119" s="15">
        <f>超r将兵属性验证!$U121/((1+超r将兵属性验证!$T121)^2)</f>
        <v>10763885164.731953</v>
      </c>
      <c r="I119" s="14">
        <f>非r将兵属性验证!$AO121/((1+非r将兵属性验证!$AN121)^2)</f>
        <v>23062563482.331249</v>
      </c>
      <c r="J119" s="15">
        <f>小r将兵属性验证!$AO121/((1+小r将兵属性验证!$AN121)^2)</f>
        <v>23680039863.889786</v>
      </c>
      <c r="K119" s="15">
        <f>中r将兵属性验证!$AO121/((1+中r将兵属性验证!$AN121)^2)</f>
        <v>24971664618.307774</v>
      </c>
      <c r="L119" s="15">
        <f>大r将兵属性验证!$AO121/((1+大r将兵属性验证!$AN121)^2)</f>
        <v>25827796880.884644</v>
      </c>
      <c r="M119" s="15">
        <f>超r将兵属性验证!$AO121/((1+超r将兵属性验证!$AN121)^2)</f>
        <v>27717170804.64082</v>
      </c>
      <c r="N119" s="14">
        <f>非r将兵属性验证!$T121</f>
        <v>2.1659010112799266</v>
      </c>
      <c r="O119" s="15">
        <f>小r将兵属性验证!$T121</f>
        <v>2.2185070113603658</v>
      </c>
      <c r="P119" s="15">
        <f>中r将兵属性验证!$T121</f>
        <v>2.2630570704844479</v>
      </c>
      <c r="Q119" s="15">
        <f>大r将兵属性验证!$T121</f>
        <v>2.284154882098008</v>
      </c>
      <c r="R119" s="15">
        <f>超r将兵属性验证!$T121</f>
        <v>2.2853372740207667</v>
      </c>
      <c r="S119" s="14">
        <f>非r将兵属性验证!$AN121</f>
        <v>4.3539985236541527</v>
      </c>
      <c r="T119" s="15">
        <f>小r将兵属性验证!$AN121</f>
        <v>4.9590961305830383</v>
      </c>
      <c r="U119" s="15">
        <f>中r将兵属性验证!$AN121</f>
        <v>5.2120367347068601</v>
      </c>
      <c r="V119" s="15">
        <f>大r将兵属性验证!$AN121</f>
        <v>5.3604589921926085</v>
      </c>
      <c r="W119" s="15">
        <f>超r将兵属性验证!$AN121</f>
        <v>5.4012748653896221</v>
      </c>
      <c r="X119" s="15">
        <f>非r将兵属性验证!$AM121</f>
        <v>9273.11336971315</v>
      </c>
      <c r="Y119" s="15">
        <f>小r将兵属性验证!$AM121</f>
        <v>9314.6342765223671</v>
      </c>
      <c r="Z119" s="15">
        <f>中r将兵属性验证!$AM121</f>
        <v>9358.3465384084921</v>
      </c>
      <c r="AA119" s="15">
        <f>大r将兵属性验证!$AM121</f>
        <v>9405.9685532497842</v>
      </c>
      <c r="AB119" s="15">
        <f>超r将兵属性验证!$AM121</f>
        <v>9457.0432709865909</v>
      </c>
      <c r="AF119" s="15">
        <v>115</v>
      </c>
      <c r="AG119" s="1">
        <f t="shared" si="6"/>
        <v>1131106575739.9167</v>
      </c>
      <c r="AH119" s="1">
        <f t="shared" si="7"/>
        <v>1369015196841.1531</v>
      </c>
      <c r="AI119" s="1">
        <f t="shared" si="8"/>
        <v>1533440006105.1448</v>
      </c>
      <c r="AJ119" s="1">
        <f t="shared" si="9"/>
        <v>1639661592767.9021</v>
      </c>
      <c r="AK119" s="1">
        <f t="shared" si="10"/>
        <v>1765639846338.5981</v>
      </c>
    </row>
    <row r="120" spans="3:37" x14ac:dyDescent="0.15">
      <c r="C120" s="15">
        <v>116</v>
      </c>
      <c r="D120" s="14">
        <f>非r将兵属性验证!$U122/((1+非r将兵属性验证!$T122)^2)</f>
        <v>10466611407.50386</v>
      </c>
      <c r="E120" s="15">
        <f>小r将兵属性验证!$U122/((1+小r将兵属性验证!$T122)^2)</f>
        <v>10438887351.006359</v>
      </c>
      <c r="F120" s="15">
        <f>中r将兵属性验证!$U122/((1+中r将兵属性验证!$T122)^2)</f>
        <v>10521216696.197891</v>
      </c>
      <c r="G120" s="15">
        <f>大r将兵属性验证!$U122/((1+大r将兵属性验证!$T122)^2)</f>
        <v>10579982223.48925</v>
      </c>
      <c r="H120" s="15">
        <f>超r将兵属性验证!$U122/((1+超r将兵属性验证!$T122)^2)</f>
        <v>11012360735.983545</v>
      </c>
      <c r="I120" s="14">
        <f>非r将兵属性验证!$AO122/((1+非r将兵属性验证!$AN122)^2)</f>
        <v>24039100114.079639</v>
      </c>
      <c r="J120" s="15">
        <f>小r将兵属性验证!$AO122/((1+小r将兵属性验证!$AN122)^2)</f>
        <v>24677998835.299934</v>
      </c>
      <c r="K120" s="15">
        <f>中r将兵属性验证!$AO122/((1+中r将兵属性验证!$AN122)^2)</f>
        <v>26010573985.032936</v>
      </c>
      <c r="L120" s="15">
        <f>大r将兵属性验证!$AO122/((1+大r将兵属性验证!$AN122)^2)</f>
        <v>26934734989.1516</v>
      </c>
      <c r="M120" s="15">
        <f>超r将兵属性验证!$AO122/((1+超r将兵属性验证!$AN122)^2)</f>
        <v>28946641732.521622</v>
      </c>
      <c r="N120" s="14">
        <f>非r将兵属性验证!$T122</f>
        <v>2.1726312618589252</v>
      </c>
      <c r="O120" s="15">
        <f>小r将兵属性验证!$T122</f>
        <v>2.2234219652777965</v>
      </c>
      <c r="P120" s="15">
        <f>中r将兵属性验证!$T122</f>
        <v>2.2707894012803518</v>
      </c>
      <c r="Q120" s="15">
        <f>大r将兵属性验证!$T122</f>
        <v>2.2881486584616986</v>
      </c>
      <c r="R120" s="15">
        <f>超r将兵属性验证!$T122</f>
        <v>2.2890641768926168</v>
      </c>
      <c r="S120" s="14">
        <f>非r将兵属性验证!$AN122</f>
        <v>4.4095717906447778</v>
      </c>
      <c r="T120" s="15">
        <f>小r将兵属性验证!$AN122</f>
        <v>4.9939558025111968</v>
      </c>
      <c r="U120" s="15">
        <f>中r将兵属性验证!$AN122</f>
        <v>5.2373564890227167</v>
      </c>
      <c r="V120" s="15">
        <f>大r将兵属性验证!$AN122</f>
        <v>5.3814107417789261</v>
      </c>
      <c r="W120" s="15">
        <f>超r将兵属性验证!$AN122</f>
        <v>5.4198798258196508</v>
      </c>
      <c r="X120" s="15">
        <f>非r将兵属性验证!$AM122</f>
        <v>9339.8477193800427</v>
      </c>
      <c r="Y120" s="15">
        <f>小r将兵属性验证!$AM122</f>
        <v>9381.0597738310807</v>
      </c>
      <c r="Z120" s="15">
        <f>中r将兵属性验证!$AM122</f>
        <v>9425.4284734329576</v>
      </c>
      <c r="AA120" s="15">
        <f>大r将兵属性验证!$AM122</f>
        <v>9473.0528781601242</v>
      </c>
      <c r="AB120" s="15">
        <f>超r将兵属性验证!$AM122</f>
        <v>9525.0055056035817</v>
      </c>
      <c r="AF120" s="15">
        <v>116</v>
      </c>
      <c r="AG120" s="1">
        <f t="shared" si="6"/>
        <v>1193819055224.481</v>
      </c>
      <c r="AH120" s="1">
        <f t="shared" si="7"/>
        <v>1433642423454.9253</v>
      </c>
      <c r="AI120" s="1">
        <f t="shared" si="8"/>
        <v>1601771178249.6707</v>
      </c>
      <c r="AJ120" s="1">
        <f t="shared" si="9"/>
        <v>1712172749385.4973</v>
      </c>
      <c r="AK120" s="1">
        <f t="shared" si="10"/>
        <v>1845317871530.7688</v>
      </c>
    </row>
    <row r="121" spans="3:37" x14ac:dyDescent="0.15">
      <c r="C121" s="15">
        <v>117</v>
      </c>
      <c r="D121" s="14">
        <f>非r将兵属性验证!$U123/((1+非r将兵属性验证!$T123)^2)</f>
        <v>10729325905.713699</v>
      </c>
      <c r="E121" s="15">
        <f>小r将兵属性验证!$U123/((1+小r将兵属性验证!$T123)^2)</f>
        <v>10646731052.24015</v>
      </c>
      <c r="F121" s="15">
        <f>中r将兵属性验证!$U123/((1+中r将兵属性验证!$T123)^2)</f>
        <v>10721764987.155886</v>
      </c>
      <c r="G121" s="15">
        <f>大r将兵属性验证!$U123/((1+大r将兵属性验证!$T123)^2)</f>
        <v>10799895694.092121</v>
      </c>
      <c r="H121" s="15">
        <f>超r将兵属性验证!$U123/((1+超r将兵属性验证!$T123)^2)</f>
        <v>11259301986.411787</v>
      </c>
      <c r="I121" s="14">
        <f>非r将兵属性验证!$AO123/((1+非r将兵属性验证!$AN123)^2)</f>
        <v>25046339141.322838</v>
      </c>
      <c r="J121" s="15">
        <f>小r将兵属性验证!$AO123/((1+小r将兵属性验证!$AN123)^2)</f>
        <v>25709119566.597717</v>
      </c>
      <c r="K121" s="15">
        <f>中r将兵属性验证!$AO123/((1+中r将兵属性验证!$AN123)^2)</f>
        <v>27059160781.289059</v>
      </c>
      <c r="L121" s="15">
        <f>大r将兵属性验证!$AO123/((1+大r将兵属性验证!$AN123)^2)</f>
        <v>28073156852.91098</v>
      </c>
      <c r="M121" s="15">
        <f>超r将兵属性验证!$AO123/((1+超r将兵属性验证!$AN123)^2)</f>
        <v>30206564529.485229</v>
      </c>
      <c r="N121" s="14">
        <f>非r将兵属性验证!$T123</f>
        <v>2.1793615124379238</v>
      </c>
      <c r="O121" s="15">
        <f>小r将兵属性验证!$T123</f>
        <v>2.228831079366131</v>
      </c>
      <c r="P121" s="15">
        <f>中r将兵属性验证!$T123</f>
        <v>2.2768807955378492</v>
      </c>
      <c r="Q121" s="15">
        <f>大r将兵属性验证!$T123</f>
        <v>2.2906347713426696</v>
      </c>
      <c r="R121" s="15">
        <f>超r将兵属性验证!$T123</f>
        <v>2.2923961206478154</v>
      </c>
      <c r="S121" s="14">
        <f>非r将兵属性验证!$AN123</f>
        <v>4.4624315888876716</v>
      </c>
      <c r="T121" s="15">
        <f>小r将兵属性验证!$AN123</f>
        <v>5.0270153185033184</v>
      </c>
      <c r="U121" s="15">
        <f>中r将兵属性验证!$AN123</f>
        <v>5.2566001325788037</v>
      </c>
      <c r="V121" s="15">
        <f>大r将兵属性验证!$AN123</f>
        <v>5.3965300148810398</v>
      </c>
      <c r="W121" s="15">
        <f>超r将兵属性验证!$AN123</f>
        <v>5.4348480966303319</v>
      </c>
      <c r="X121" s="15">
        <f>非r将兵属性验证!$AM123</f>
        <v>9407.4756475513695</v>
      </c>
      <c r="Y121" s="15">
        <f>小r将兵属性验证!$AM123</f>
        <v>9448.858139758293</v>
      </c>
      <c r="Z121" s="15">
        <f>中r将兵属性验证!$AM123</f>
        <v>9492.7597957455237</v>
      </c>
      <c r="AA121" s="15">
        <f>大r将兵属性验证!$AM123</f>
        <v>9541.5741365011127</v>
      </c>
      <c r="AB121" s="15">
        <f>超r将兵属性验证!$AM123</f>
        <v>9592.6729194306481</v>
      </c>
      <c r="AF121" s="15">
        <v>117</v>
      </c>
      <c r="AG121" s="1">
        <f t="shared" si="6"/>
        <v>1258415954242.4292</v>
      </c>
      <c r="AH121" s="1">
        <f t="shared" si="7"/>
        <v>1500194967430.5098</v>
      </c>
      <c r="AI121" s="1">
        <f t="shared" si="8"/>
        <v>1668222383868.584</v>
      </c>
      <c r="AJ121" s="1">
        <f t="shared" si="9"/>
        <v>1783890111995.3459</v>
      </c>
      <c r="AK121" s="1">
        <f t="shared" si="10"/>
        <v>1925371018465.613</v>
      </c>
    </row>
    <row r="122" spans="3:37" x14ac:dyDescent="0.15">
      <c r="C122" s="15">
        <v>118</v>
      </c>
      <c r="D122" s="14">
        <f>非r将兵属性验证!$U124/((1+非r将兵属性验证!$T124)^2)</f>
        <v>10995144589.180214</v>
      </c>
      <c r="E122" s="15">
        <f>小r将兵属性验证!$U124/((1+小r将兵属性验证!$T124)^2)</f>
        <v>10853907422.141932</v>
      </c>
      <c r="F122" s="15">
        <f>中r将兵属性验证!$U124/((1+中r将兵属性验证!$T124)^2)</f>
        <v>10925135025.023771</v>
      </c>
      <c r="G122" s="15">
        <f>大r将兵属性验证!$U124/((1+大r将兵属性验证!$T124)^2)</f>
        <v>11023251314.651136</v>
      </c>
      <c r="H122" s="15">
        <f>超r将兵属性验证!$U124/((1+超r将兵属性验证!$T124)^2)</f>
        <v>11507945758.597509</v>
      </c>
      <c r="I122" s="14">
        <f>非r将兵属性验证!$AO124/((1+非r将兵属性验证!$AN124)^2)</f>
        <v>26084425806.233982</v>
      </c>
      <c r="J122" s="15">
        <f>小r将兵属性验证!$AO124/((1+小r将兵属性验证!$AN124)^2)</f>
        <v>26764573164.841763</v>
      </c>
      <c r="K122" s="15">
        <f>中r将兵属性验证!$AO124/((1+中r将兵属性验证!$AN124)^2)</f>
        <v>28154709074.920326</v>
      </c>
      <c r="L122" s="15">
        <f>大r将兵属性验证!$AO124/((1+大r将兵属性验证!$AN124)^2)</f>
        <v>29248608898.434959</v>
      </c>
      <c r="M122" s="15">
        <f>超r将兵属性验证!$AO124/((1+超r将兵属性验证!$AN124)^2)</f>
        <v>31513780865.383987</v>
      </c>
      <c r="N122" s="14">
        <f>非r将兵属性验证!$T124</f>
        <v>2.1860917630169223</v>
      </c>
      <c r="O122" s="15">
        <f>小r将兵属性验证!$T124</f>
        <v>2.2336926360389433</v>
      </c>
      <c r="P122" s="15">
        <f>中r将兵属性验证!$T124</f>
        <v>2.2829715959496832</v>
      </c>
      <c r="Q122" s="15">
        <f>大r将兵属性验证!$T124</f>
        <v>2.293117985937307</v>
      </c>
      <c r="R122" s="15">
        <f>超r将兵属性验证!$T124</f>
        <v>2.2948798898834748</v>
      </c>
      <c r="S122" s="14">
        <f>非r将兵属性验证!$AN124</f>
        <v>4.5152913871305662</v>
      </c>
      <c r="T122" s="15">
        <f>小r将兵属性验证!$AN124</f>
        <v>5.0589969920955999</v>
      </c>
      <c r="U122" s="15">
        <f>中r将兵属性验证!$AN124</f>
        <v>5.2758443162247675</v>
      </c>
      <c r="V122" s="15">
        <f>大r将兵属性验证!$AN124</f>
        <v>5.4116519239123226</v>
      </c>
      <c r="W122" s="15">
        <f>超r将兵属性验证!$AN124</f>
        <v>5.4481494404005888</v>
      </c>
      <c r="X122" s="15">
        <f>非r将兵属性验证!$AM124</f>
        <v>9474.645504649312</v>
      </c>
      <c r="Y122" s="15">
        <f>小r将兵属性验证!$AM124</f>
        <v>9515.8825463840603</v>
      </c>
      <c r="Z122" s="15">
        <f>中r将兵属性验证!$AM124</f>
        <v>9561.3208154410822</v>
      </c>
      <c r="AA122" s="15">
        <f>大r将兵属性验证!$AM124</f>
        <v>9609.2126738180541</v>
      </c>
      <c r="AB122" s="15">
        <f>超r将兵属性验证!$AM124</f>
        <v>9661.2208257096499</v>
      </c>
      <c r="AF122" s="15">
        <v>118</v>
      </c>
      <c r="AG122" s="1">
        <f t="shared" si="6"/>
        <v>1325916567728.4587</v>
      </c>
      <c r="AH122" s="1">
        <f t="shared" si="7"/>
        <v>1568330033738.3384</v>
      </c>
      <c r="AI122" s="1">
        <f t="shared" si="8"/>
        <v>1737683913551.1958</v>
      </c>
      <c r="AJ122" s="1">
        <f t="shared" si="9"/>
        <v>1858098818465.1021</v>
      </c>
      <c r="AK122" s="1">
        <f t="shared" si="10"/>
        <v>2007420940470.7468</v>
      </c>
    </row>
    <row r="123" spans="3:37" x14ac:dyDescent="0.15">
      <c r="C123" s="15">
        <v>119</v>
      </c>
      <c r="D123" s="14">
        <f>非r将兵属性验证!$U125/((1+非r将兵属性验证!$T125)^2)</f>
        <v>11264365460.595129</v>
      </c>
      <c r="E123" s="15">
        <f>小r将兵属性验证!$U125/((1+小r将兵属性验证!$T125)^2)</f>
        <v>11064086203.912531</v>
      </c>
      <c r="F123" s="15">
        <f>中r将兵属性验证!$U125/((1+中r将兵属性验证!$T125)^2)</f>
        <v>11131354133.626335</v>
      </c>
      <c r="G123" s="15">
        <f>大r将兵属性验证!$U125/((1+大r将兵属性验证!$T125)^2)</f>
        <v>11250086778.375032</v>
      </c>
      <c r="H123" s="15">
        <f>超r将兵属性验证!$U125/((1+超r将兵属性验证!$T125)^2)</f>
        <v>11760737137.175848</v>
      </c>
      <c r="I123" s="14">
        <f>非r将兵属性验证!$AO125/((1+非r将兵属性验证!$AN125)^2)</f>
        <v>27157890472.518337</v>
      </c>
      <c r="J123" s="15">
        <f>小r将兵属性验证!$AO125/((1+小r将兵属性验证!$AN125)^2)</f>
        <v>27866794008.622513</v>
      </c>
      <c r="K123" s="15">
        <f>中r将兵属性验证!$AO125/((1+中r将兵属性验证!$AN125)^2)</f>
        <v>29282499927.172134</v>
      </c>
      <c r="L123" s="15">
        <f>大r将兵属性验证!$AO125/((1+大r将兵属性验证!$AN125)^2)</f>
        <v>30475734237.470364</v>
      </c>
      <c r="M123" s="15">
        <f>超r将兵属性验证!$AO125/((1+超r将兵属性验证!$AN125)^2)</f>
        <v>32841813281.810532</v>
      </c>
      <c r="N123" s="14">
        <f>非r将兵属性验证!$T125</f>
        <v>2.1928220135959209</v>
      </c>
      <c r="O123" s="15">
        <f>小r将兵属性验证!$T125</f>
        <v>2.2385529270301574</v>
      </c>
      <c r="P123" s="15">
        <f>中r将兵属性验证!$T125</f>
        <v>2.2881267557464784</v>
      </c>
      <c r="Q123" s="15">
        <f>大r将兵属性验证!$T125</f>
        <v>2.2955983262183719</v>
      </c>
      <c r="R123" s="15">
        <f>超r将兵属性验证!$T125</f>
        <v>2.2973607817471384</v>
      </c>
      <c r="S123" s="14">
        <f>非r将兵属性验证!$AN125</f>
        <v>4.5681511853734609</v>
      </c>
      <c r="T123" s="15">
        <f>小r将兵属性验证!$AN125</f>
        <v>5.0909798167981091</v>
      </c>
      <c r="U123" s="15">
        <f>中r将兵属性验证!$AN125</f>
        <v>5.2948771157885464</v>
      </c>
      <c r="V123" s="15">
        <f>大r将兵属性验证!$AN125</f>
        <v>5.426776447070063</v>
      </c>
      <c r="W123" s="15">
        <f>超r将兵属性验证!$AN125</f>
        <v>5.4614534010788729</v>
      </c>
      <c r="X123" s="15">
        <f>非r将兵属性验证!$AM125</f>
        <v>9541.9198446077917</v>
      </c>
      <c r="Y123" s="15">
        <f>小r将兵属性验证!$AM125</f>
        <v>9584.3850498495958</v>
      </c>
      <c r="Z123" s="15">
        <f>中r将兵属性验证!$AM125</f>
        <v>9628.7780384292182</v>
      </c>
      <c r="AA123" s="15">
        <f>大r将兵属性验证!$AM125</f>
        <v>9678.1643983802387</v>
      </c>
      <c r="AB123" s="15">
        <f>超r将兵属性验证!$AM125</f>
        <v>9725.4656492906943</v>
      </c>
      <c r="AF123" s="15">
        <v>119</v>
      </c>
      <c r="AG123" s="1">
        <f t="shared" si="6"/>
        <v>1396588011216.2146</v>
      </c>
      <c r="AH123" s="1">
        <f t="shared" si="7"/>
        <v>1639741877069.5564</v>
      </c>
      <c r="AI123" s="1">
        <f t="shared" si="8"/>
        <v>1809163173311.9531</v>
      </c>
      <c r="AJ123" s="1">
        <f t="shared" si="9"/>
        <v>1935562476496.8049</v>
      </c>
      <c r="AK123" s="1">
        <f t="shared" si="10"/>
        <v>2091192541664.8611</v>
      </c>
    </row>
    <row r="124" spans="3:37" x14ac:dyDescent="0.15">
      <c r="C124" s="15">
        <v>120</v>
      </c>
      <c r="D124" s="14">
        <f>非r将兵属性验证!$U126/((1+非r将兵属性验证!$T126)^2)</f>
        <v>11538288197.270174</v>
      </c>
      <c r="E124" s="15">
        <f>小r将兵属性验证!$U126/((1+小r将兵属性验证!$T126)^2)</f>
        <v>11277297631.101109</v>
      </c>
      <c r="F124" s="15">
        <f>中r将兵属性验证!$U126/((1+中r将兵属性验证!$T126)^2)</f>
        <v>11340449801.304836</v>
      </c>
      <c r="G124" s="15">
        <f>大r将兵属性验证!$U126/((1+大r将兵属性验证!$T126)^2)</f>
        <v>11480440033.924431</v>
      </c>
      <c r="H124" s="15">
        <f>超r将兵属性验证!$U126/((1+超r将兵属性验证!$T126)^2)</f>
        <v>12017752516.71229</v>
      </c>
      <c r="I124" s="14">
        <f>非r将兵属性验证!$AO126/((1+非r将兵属性验证!$AN126)^2)</f>
        <v>28272183774.760582</v>
      </c>
      <c r="J124" s="15">
        <f>小r将兵属性验证!$AO126/((1+小r将兵属性验证!$AN126)^2)</f>
        <v>29000220528.72797</v>
      </c>
      <c r="K124" s="15">
        <f>中r将兵属性验证!$AO126/((1+中r将兵属性验证!$AN126)^2)</f>
        <v>30457697057.07642</v>
      </c>
      <c r="L124" s="15">
        <f>大r将兵属性验证!$AO126/((1+大r将兵属性验证!$AN126)^2)</f>
        <v>31710610359.883984</v>
      </c>
      <c r="M124" s="15">
        <f>超r将兵属性验证!$AO126/((1+超r将兵属性验证!$AN126)^2)</f>
        <v>34234797072.936348</v>
      </c>
      <c r="N124" s="14">
        <f>非r将兵属性验证!$T126</f>
        <v>2.1995522641749194</v>
      </c>
      <c r="O124" s="15">
        <f>小r将兵属性验证!$T126</f>
        <v>2.243411962779895</v>
      </c>
      <c r="P124" s="15">
        <f>中r将兵属性验证!$T126</f>
        <v>2.2925234096347253</v>
      </c>
      <c r="Q124" s="15">
        <f>大r将兵属性验证!$T126</f>
        <v>2.2980758158949715</v>
      </c>
      <c r="R124" s="15">
        <f>超r将兵属性验证!$T126</f>
        <v>2.2998388199731417</v>
      </c>
      <c r="S124" s="14">
        <f>非r将兵属性验证!$AN126</f>
        <v>4.6210109836163555</v>
      </c>
      <c r="T124" s="15">
        <f>小r将兵属性验证!$AN126</f>
        <v>5.1229637831157806</v>
      </c>
      <c r="U124" s="15">
        <f>中r将兵属性验证!$AN126</f>
        <v>5.3137396004829309</v>
      </c>
      <c r="V124" s="15">
        <f>大r将兵属性验证!$AN126</f>
        <v>5.4419035627913361</v>
      </c>
      <c r="W124" s="15">
        <f>超r将兵属性验证!$AN126</f>
        <v>5.474759957079316</v>
      </c>
      <c r="X124" s="15">
        <f>非r将兵属性验证!$AM126</f>
        <v>9609.5184230627638</v>
      </c>
      <c r="Y124" s="15">
        <f>小r将兵属性验证!$AM126</f>
        <v>9651.4335426471262</v>
      </c>
      <c r="Z124" s="15">
        <f>中r将兵属性验证!$AM126</f>
        <v>9697.4598905166167</v>
      </c>
      <c r="AA124" s="15">
        <f>大r将兵属性验证!$AM126</f>
        <v>9741.3314878136025</v>
      </c>
      <c r="AB124" s="15">
        <f>超r将兵属性验证!$AM126</f>
        <v>9791.8752205023811</v>
      </c>
      <c r="AF124" s="15">
        <v>120</v>
      </c>
      <c r="AG124" s="1">
        <f t="shared" si="6"/>
        <v>1470777018425.2395</v>
      </c>
      <c r="AH124" s="1">
        <f t="shared" si="7"/>
        <v>1713776572287.8315</v>
      </c>
      <c r="AI124" s="1">
        <f t="shared" si="8"/>
        <v>1883462344907.3296</v>
      </c>
      <c r="AJ124" s="1">
        <f t="shared" si="9"/>
        <v>2014093109506.8936</v>
      </c>
      <c r="AK124" s="1">
        <f t="shared" si="10"/>
        <v>2178951439610.7131</v>
      </c>
    </row>
    <row r="125" spans="3:37" x14ac:dyDescent="0.15">
      <c r="C125" s="15">
        <v>121</v>
      </c>
      <c r="D125" s="14">
        <f>非r将兵属性验证!$U127/((1+非r将兵属性验证!$T127)^2)</f>
        <v>11765376368.13286</v>
      </c>
      <c r="E125" s="15">
        <f>小r将兵属性验证!$U127/((1+小r将兵属性验证!$T127)^2)</f>
        <v>11493572127.206621</v>
      </c>
      <c r="F125" s="15">
        <f>中r将兵属性验证!$U127/((1+中r将兵属性验证!$T127)^2)</f>
        <v>11552449681.385967</v>
      </c>
      <c r="G125" s="15">
        <f>大r将兵属性验证!$U127/((1+大r将兵属性验证!$T127)^2)</f>
        <v>11714349286.221178</v>
      </c>
      <c r="H125" s="15">
        <f>超r将兵属性验证!$U127/((1+超r将兵属性验证!$T127)^2)</f>
        <v>12279439141.19586</v>
      </c>
      <c r="I125" s="14">
        <f>非r将兵属性验证!$AO127/((1+非r将兵属性验证!$AN127)^2)</f>
        <v>29422662072.437237</v>
      </c>
      <c r="J125" s="15">
        <f>小r将兵属性验证!$AO127/((1+小r将兵属性验证!$AN127)^2)</f>
        <v>30177432369.348869</v>
      </c>
      <c r="K125" s="15">
        <f>中r将兵属性验证!$AO127/((1+中r将兵属性验证!$AN127)^2)</f>
        <v>31637217359.934093</v>
      </c>
      <c r="L125" s="15">
        <f>大r将兵属性验证!$AO127/((1+大r将兵属性验证!$AN127)^2)</f>
        <v>33011167614.618176</v>
      </c>
      <c r="M125" s="15">
        <f>超r将兵属性验证!$AO127/((1+超r将兵属性验证!$AN127)^2)</f>
        <v>35670339128.345161</v>
      </c>
      <c r="N125" s="14">
        <f>非r将兵属性验证!$T127</f>
        <v>2.206282514753918</v>
      </c>
      <c r="O125" s="15">
        <f>小r将兵属性验证!$T127</f>
        <v>2.2482697536137688</v>
      </c>
      <c r="P125" s="15">
        <f>中r将兵属性验证!$T127</f>
        <v>2.2969184382857861</v>
      </c>
      <c r="Q125" s="15">
        <f>大r将兵属性验证!$T127</f>
        <v>2.3005504784161692</v>
      </c>
      <c r="R125" s="15">
        <f>超r将兵属性验证!$T127</f>
        <v>2.3022928493520203</v>
      </c>
      <c r="S125" s="14">
        <f>非r将兵属性验证!$AN127</f>
        <v>4.6486083794482864</v>
      </c>
      <c r="T125" s="15">
        <f>小r将兵属性验证!$AN127</f>
        <v>5.1436251177940413</v>
      </c>
      <c r="U125" s="15">
        <f>中r将兵属性验证!$AN127</f>
        <v>5.3296964184467006</v>
      </c>
      <c r="V125" s="15">
        <f>大r将兵属性验证!$AN127</f>
        <v>5.457734960841834</v>
      </c>
      <c r="W125" s="15">
        <f>超r将兵属性验证!$AN127</f>
        <v>5.4930955011557172</v>
      </c>
      <c r="X125" s="15">
        <f>非r将兵属性验证!$AM127</f>
        <v>9676.4443944555514</v>
      </c>
      <c r="Y125" s="15">
        <f>小r将兵属性验证!$AM127</f>
        <v>9718.9921244478937</v>
      </c>
      <c r="Z125" s="15">
        <f>中r将兵属性验证!$AM127</f>
        <v>9760.4131448162898</v>
      </c>
      <c r="AA125" s="15">
        <f>大r将兵属性验证!$AM127</f>
        <v>9807.383875587273</v>
      </c>
      <c r="AB125" s="15">
        <f>超r将兵属性验证!$AM127</f>
        <v>9856.7913166257658</v>
      </c>
      <c r="AF125" s="15">
        <v>121</v>
      </c>
      <c r="AG125" s="1">
        <f t="shared" si="6"/>
        <v>1536276343154.4417</v>
      </c>
      <c r="AH125" s="1">
        <f t="shared" si="7"/>
        <v>1785898707185.4763</v>
      </c>
      <c r="AI125" s="1">
        <f t="shared" si="8"/>
        <v>1957330167557.5088</v>
      </c>
      <c r="AJ125" s="1">
        <f t="shared" si="9"/>
        <v>2097004187711.1252</v>
      </c>
      <c r="AK125" s="1">
        <f t="shared" si="10"/>
        <v>2272417600623.0981</v>
      </c>
    </row>
    <row r="126" spans="3:37" x14ac:dyDescent="0.15">
      <c r="C126" s="15">
        <v>122</v>
      </c>
      <c r="D126" s="14">
        <f>非r将兵属性验证!$U128/((1+非r将兵属性验证!$T128)^2)</f>
        <v>11995795698.093847</v>
      </c>
      <c r="E126" s="15">
        <f>小r将兵属性验证!$U128/((1+小r将兵属性验证!$T128)^2)</f>
        <v>11712940306.242727</v>
      </c>
      <c r="F126" s="15">
        <f>中r将兵属性验证!$U128/((1+中r将兵属性验证!$T128)^2)</f>
        <v>11767381592.650881</v>
      </c>
      <c r="G126" s="15">
        <f>大r将兵属性验证!$U128/((1+大r将兵属性验证!$T128)^2)</f>
        <v>11952736347.164471</v>
      </c>
      <c r="H126" s="15">
        <f>超r将兵属性验证!$U128/((1+超r将兵属性验证!$T128)^2)</f>
        <v>12541862459.389652</v>
      </c>
      <c r="I126" s="14">
        <f>非r将兵属性验证!$AO128/((1+非r将兵属性验证!$AN128)^2)</f>
        <v>30621283306.436462</v>
      </c>
      <c r="J126" s="15">
        <f>小r将兵属性验证!$AO128/((1+小r将兵属性验证!$AN128)^2)</f>
        <v>31377029393.172592</v>
      </c>
      <c r="K126" s="15">
        <f>中r将兵属性验证!$AO128/((1+中r将兵属性验证!$AN128)^2)</f>
        <v>32889866746.759892</v>
      </c>
      <c r="L126" s="15">
        <f>大r将兵属性验证!$AO128/((1+大r将兵属性验证!$AN128)^2)</f>
        <v>34352489389.207691</v>
      </c>
      <c r="M126" s="15">
        <f>超r将兵属性验证!$AO128/((1+超r将兵属性验证!$AN128)^2)</f>
        <v>37172433787.469658</v>
      </c>
      <c r="N126" s="14">
        <f>非r将兵属性验证!$T128</f>
        <v>2.2119617075736491</v>
      </c>
      <c r="O126" s="15">
        <f>小r将兵属性验证!$T128</f>
        <v>2.2527377780787221</v>
      </c>
      <c r="P126" s="15">
        <f>中r将兵属性验证!$T128</f>
        <v>2.3008614132062197</v>
      </c>
      <c r="Q126" s="15">
        <f>大r将兵属性验证!$T128</f>
        <v>2.302625201181081</v>
      </c>
      <c r="R126" s="15">
        <f>超r将兵属性验证!$T128</f>
        <v>2.3038885433786063</v>
      </c>
      <c r="S126" s="14">
        <f>非r将兵属性验证!$AN128</f>
        <v>4.6760889910847432</v>
      </c>
      <c r="T126" s="15">
        <f>小r将兵属性验证!$AN128</f>
        <v>5.164322465513993</v>
      </c>
      <c r="U126" s="15">
        <f>中r将兵属性验证!$AN128</f>
        <v>5.3456782441484147</v>
      </c>
      <c r="V126" s="15">
        <f>大r将兵属性验证!$AN128</f>
        <v>5.4736045717917845</v>
      </c>
      <c r="W126" s="15">
        <f>超r将兵属性验证!$AN128</f>
        <v>5.5105705920508026</v>
      </c>
      <c r="X126" s="15">
        <f>非r将兵属性验证!$AM128</f>
        <v>9744.4650363204728</v>
      </c>
      <c r="Y126" s="15">
        <f>小r将兵属性验证!$AM128</f>
        <v>9783.4793164008734</v>
      </c>
      <c r="Z126" s="15">
        <f>中r将兵属性验证!$AM128</f>
        <v>9827.522464183945</v>
      </c>
      <c r="AA126" s="15">
        <f>大r将兵属性验证!$AM128</f>
        <v>9872.1609454055506</v>
      </c>
      <c r="AB126" s="15">
        <f>超r将兵属性验证!$AM128</f>
        <v>9924.8748404290436</v>
      </c>
      <c r="AF126" s="15">
        <v>122</v>
      </c>
      <c r="AG126" s="1">
        <f t="shared" si="6"/>
        <v>1604465335270.553</v>
      </c>
      <c r="AH126" s="1">
        <f t="shared" si="7"/>
        <v>1859829217265.575</v>
      </c>
      <c r="AI126" s="1">
        <f t="shared" si="8"/>
        <v>2035372874993.7278</v>
      </c>
      <c r="AJ126" s="1">
        <f t="shared" si="9"/>
        <v>2182680692537.8115</v>
      </c>
      <c r="AK126" s="1">
        <f t="shared" si="10"/>
        <v>2369377516167.2012</v>
      </c>
    </row>
    <row r="127" spans="3:37" x14ac:dyDescent="0.15">
      <c r="C127" s="15">
        <v>123</v>
      </c>
      <c r="D127" s="14">
        <f>非r将兵属性验证!$U129/((1+非r将兵属性验证!$T129)^2)</f>
        <v>12221569499.896923</v>
      </c>
      <c r="E127" s="15">
        <f>小r将兵属性验证!$U129/((1+小r将兵属性验证!$T129)^2)</f>
        <v>11935460746.678335</v>
      </c>
      <c r="F127" s="15">
        <f>中r将兵属性验证!$U129/((1+中r将兵属性验证!$T129)^2)</f>
        <v>11986149242.886501</v>
      </c>
      <c r="G127" s="15">
        <f>大r将兵属性验证!$U129/((1+大r将兵属性验证!$T129)^2)</f>
        <v>12191893364.09865</v>
      </c>
      <c r="H127" s="15">
        <f>超r将兵属性验证!$U129/((1+超r将兵属性验证!$T129)^2)</f>
        <v>12802312640.308062</v>
      </c>
      <c r="I127" s="14">
        <f>非r将兵属性验证!$AO129/((1+非r将兵属性验证!$AN129)^2)</f>
        <v>31829447961.709198</v>
      </c>
      <c r="J127" s="15">
        <f>小r将兵属性验证!$AO129/((1+小r将兵属性验证!$AN129)^2)</f>
        <v>32648663049.925037</v>
      </c>
      <c r="K127" s="15">
        <f>中r将兵属性验证!$AO129/((1+中r将兵属性验证!$AN129)^2)</f>
        <v>34189622217.171837</v>
      </c>
      <c r="L127" s="15">
        <f>大r将兵属性验证!$AO129/((1+大r将兵属性验证!$AN129)^2)</f>
        <v>35779325222.227463</v>
      </c>
      <c r="M127" s="15">
        <f>超r将兵属性验证!$AO129/((1+超r将兵属性验证!$AN129)^2)</f>
        <v>38718519991.246773</v>
      </c>
      <c r="N127" s="14">
        <f>非r将兵属性验证!$T129</f>
        <v>2.2166734601627085</v>
      </c>
      <c r="O127" s="15">
        <f>小r将兵属性验证!$T129</f>
        <v>2.2580074408451489</v>
      </c>
      <c r="P127" s="15">
        <f>中r将兵属性验证!$T129</f>
        <v>2.3037531049876927</v>
      </c>
      <c r="Q127" s="15">
        <f>大r将兵属性验证!$T129</f>
        <v>2.3051448830374981</v>
      </c>
      <c r="R127" s="15">
        <f>超r将兵属性验证!$T129</f>
        <v>2.3055177569256382</v>
      </c>
      <c r="S127" s="14">
        <f>非r将兵属性验证!$AN129</f>
        <v>4.7014762939057597</v>
      </c>
      <c r="T127" s="15">
        <f>小r将兵属性验证!$AN129</f>
        <v>5.1853138103831284</v>
      </c>
      <c r="U127" s="15">
        <f>中r将兵属性验证!$AN129</f>
        <v>5.3615391795966509</v>
      </c>
      <c r="V127" s="15">
        <f>大r将兵属性验证!$AN129</f>
        <v>5.4890414774393843</v>
      </c>
      <c r="W127" s="15">
        <f>超r将兵属性验证!$AN129</f>
        <v>5.5268804494342261</v>
      </c>
      <c r="X127" s="15">
        <f>非r将兵属性验证!$AM129</f>
        <v>9811.0477430073333</v>
      </c>
      <c r="Y127" s="15">
        <f>小r将兵属性验证!$AM129</f>
        <v>9852.4741214672613</v>
      </c>
      <c r="Z127" s="15">
        <f>中r将兵属性验证!$AM129</f>
        <v>9894.7726095039707</v>
      </c>
      <c r="AA127" s="15">
        <f>大r将兵属性验证!$AM129</f>
        <v>9943.3069314785971</v>
      </c>
      <c r="AB127" s="15">
        <f>超r将兵属性验证!$AM129</f>
        <v>9993.175135493495</v>
      </c>
      <c r="AF127" s="15">
        <v>123</v>
      </c>
      <c r="AG127" s="1">
        <f t="shared" si="6"/>
        <v>1672680068688.1528</v>
      </c>
      <c r="AH127" s="1">
        <f t="shared" si="7"/>
        <v>1938342206522.4319</v>
      </c>
      <c r="AI127" s="1">
        <f t="shared" si="8"/>
        <v>2116140833122.0569</v>
      </c>
      <c r="AJ127" s="1">
        <f t="shared" si="9"/>
        <v>2273254658813.1479</v>
      </c>
      <c r="AK127" s="1">
        <f t="shared" si="10"/>
        <v>2468602593047.0557</v>
      </c>
    </row>
    <row r="128" spans="3:37" x14ac:dyDescent="0.15">
      <c r="C128" s="15">
        <v>124</v>
      </c>
      <c r="D128" s="14">
        <f>非r将兵属性验证!$U130/((1+非r将兵属性验证!$T130)^2)</f>
        <v>12446885598.014439</v>
      </c>
      <c r="E128" s="15">
        <f>小r将兵属性验证!$U130/((1+小r将兵属性验证!$T130)^2)</f>
        <v>12161596550.633812</v>
      </c>
      <c r="F128" s="15">
        <f>中r将兵属性验证!$U130/((1+中r将兵属性验证!$T130)^2)</f>
        <v>12204978262.990705</v>
      </c>
      <c r="G128" s="15">
        <f>大r将兵属性验证!$U130/((1+大r将兵属性验证!$T130)^2)</f>
        <v>12425641936.297625</v>
      </c>
      <c r="H128" s="15">
        <f>超r将兵属性验证!$U130/((1+超r将兵属性验证!$T130)^2)</f>
        <v>13062823361.915632</v>
      </c>
      <c r="I128" s="14">
        <f>非r将兵属性验证!$AO130/((1+非r将兵属性验证!$AN130)^2)</f>
        <v>33082088293.212784</v>
      </c>
      <c r="J128" s="15">
        <f>小r将兵属性验证!$AO130/((1+小r将兵属性验证!$AN130)^2)</f>
        <v>33953468430.780796</v>
      </c>
      <c r="K128" s="15">
        <f>中r将兵属性验证!$AO130/((1+中r将兵属性验证!$AN130)^2)</f>
        <v>35545298482.358925</v>
      </c>
      <c r="L128" s="15">
        <f>大r将兵属性验证!$AO130/((1+大r将兵属性验证!$AN130)^2)</f>
        <v>37210813803.195084</v>
      </c>
      <c r="M128" s="15">
        <f>超r将兵属性验证!$AO130/((1+超r将兵属性验证!$AN130)^2)</f>
        <v>40323984710.315392</v>
      </c>
      <c r="N128" s="14">
        <f>非r将兵属性验证!$T130</f>
        <v>2.2213852127517675</v>
      </c>
      <c r="O128" s="15">
        <f>小r将兵属性验证!$T130</f>
        <v>2.2637383066080647</v>
      </c>
      <c r="P128" s="15">
        <f>中r将兵属性验证!$T130</f>
        <v>2.3067369122386707</v>
      </c>
      <c r="Q128" s="15">
        <f>大r将兵属性验证!$T130</f>
        <v>2.3070067997695656</v>
      </c>
      <c r="R128" s="15">
        <f>超r将兵属性验证!$T130</f>
        <v>2.3071124068657349</v>
      </c>
      <c r="S128" s="14">
        <f>非r将兵属性验证!$AN130</f>
        <v>4.7260756400438231</v>
      </c>
      <c r="T128" s="15">
        <f>小r将兵属性验证!$AN130</f>
        <v>5.2064087686073339</v>
      </c>
      <c r="U128" s="15">
        <f>中r将兵属性验证!$AN130</f>
        <v>5.3767675533717973</v>
      </c>
      <c r="V128" s="15">
        <f>大r将兵属性验证!$AN130</f>
        <v>5.5024588350025008</v>
      </c>
      <c r="W128" s="15">
        <f>超r将兵属性验证!$AN130</f>
        <v>5.5423110878610178</v>
      </c>
      <c r="X128" s="15">
        <f>非r将兵属性验证!$AM130</f>
        <v>9879.4839190509247</v>
      </c>
      <c r="Y128" s="15">
        <f>小r将兵属性验证!$AM130</f>
        <v>9919.5043356939605</v>
      </c>
      <c r="Z128" s="15">
        <f>中r将兵属性验证!$AM130</f>
        <v>9964.7319695259612</v>
      </c>
      <c r="AA128" s="15">
        <f>大r将兵属性验证!$AM130</f>
        <v>10010.915591206511</v>
      </c>
      <c r="AB128" s="15">
        <f>超r将兵属性验证!$AM130</f>
        <v>10064.364412798423</v>
      </c>
      <c r="AF128" s="15">
        <v>124</v>
      </c>
      <c r="AG128" s="1">
        <f t="shared" si="6"/>
        <v>1743207277232.0364</v>
      </c>
      <c r="AH128" s="1">
        <f t="shared" si="7"/>
        <v>2019530173232.9194</v>
      </c>
      <c r="AI128" s="1">
        <f t="shared" si="8"/>
        <v>2199958762853.9131</v>
      </c>
      <c r="AJ128" s="1">
        <f t="shared" si="9"/>
        <v>2363152620169.3975</v>
      </c>
      <c r="AK128" s="1">
        <f t="shared" si="10"/>
        <v>2571064410137.0996</v>
      </c>
    </row>
    <row r="129" spans="3:37" x14ac:dyDescent="0.15">
      <c r="C129" s="15">
        <v>125</v>
      </c>
      <c r="D129" s="14">
        <f>非r将兵属性验证!$U131/((1+非r将兵属性验证!$T131)^2)</f>
        <v>12675321673.689713</v>
      </c>
      <c r="E129" s="15">
        <f>小r将兵属性验证!$U131/((1+小r将兵属性验证!$T131)^2)</f>
        <v>12385806232.178167</v>
      </c>
      <c r="F129" s="15">
        <f>中r将兵属性验证!$U131/((1+中r将兵属性验证!$T131)^2)</f>
        <v>12418524243.3883</v>
      </c>
      <c r="G129" s="15">
        <f>大r将兵属性验证!$U131/((1+大r将兵属性验证!$T131)^2)</f>
        <v>12661431742.51326</v>
      </c>
      <c r="H129" s="15">
        <f>超r将兵属性验证!$U131/((1+超r将兵属性验证!$T131)^2)</f>
        <v>13363678670.248556</v>
      </c>
      <c r="I129" s="14">
        <f>非r将兵属性验证!$AO131/((1+非r将兵属性验证!$AN131)^2)</f>
        <v>34363066219.217285</v>
      </c>
      <c r="J129" s="15">
        <f>小r将兵属性验证!$AO131/((1+小r将兵属性验证!$AN131)^2)</f>
        <v>35301928625.714569</v>
      </c>
      <c r="K129" s="15">
        <f>中r将兵属性验证!$AO131/((1+中r将兵属性验证!$AN131)^2)</f>
        <v>36906255453.737564</v>
      </c>
      <c r="L129" s="15">
        <f>大r将兵属性验证!$AO131/((1+大r将兵属性验证!$AN131)^2)</f>
        <v>38694751691.935966</v>
      </c>
      <c r="M129" s="15">
        <f>超r将兵属性验证!$AO131/((1+超r将兵属性验证!$AN131)^2)</f>
        <v>42030417891.620598</v>
      </c>
      <c r="N129" s="14">
        <f>非r将兵属性验证!$T131</f>
        <v>2.2260969653408265</v>
      </c>
      <c r="O129" s="15">
        <f>小r将兵属性验证!$T131</f>
        <v>2.2688355128774962</v>
      </c>
      <c r="P129" s="15">
        <f>中r将兵属性验证!$T131</f>
        <v>2.3087024997956922</v>
      </c>
      <c r="Q129" s="15">
        <f>大r将兵属性验证!$T131</f>
        <v>2.3087024997956922</v>
      </c>
      <c r="R129" s="15">
        <f>超r将兵属性验证!$T131</f>
        <v>2.3087024997956922</v>
      </c>
      <c r="S129" s="14">
        <f>非r将兵属性验证!$AN131</f>
        <v>4.7506749861818856</v>
      </c>
      <c r="T129" s="15">
        <f>小r将兵属性验证!$AN131</f>
        <v>5.2262580328600681</v>
      </c>
      <c r="U129" s="15">
        <f>中r将兵属性验证!$AN131</f>
        <v>5.3900809593519439</v>
      </c>
      <c r="V129" s="15">
        <f>大r将兵属性验证!$AN131</f>
        <v>5.5155628633536828</v>
      </c>
      <c r="W129" s="15">
        <f>超r将兵属性验证!$AN131</f>
        <v>5.5577422973592325</v>
      </c>
      <c r="X129" s="15">
        <f>非r将兵属性验证!$AM131</f>
        <v>9945.7283526381671</v>
      </c>
      <c r="Y129" s="15">
        <f>小r将兵属性验证!$AM131</f>
        <v>9988.2764865924219</v>
      </c>
      <c r="Z129" s="15">
        <f>中r将兵属性验证!$AM131</f>
        <v>10031.59903320772</v>
      </c>
      <c r="AA129" s="15">
        <f>大r将兵属性验证!$AM131</f>
        <v>10080.480874312852</v>
      </c>
      <c r="AB129" s="15">
        <f>超r将兵属性验证!$AM131</f>
        <v>10127.030576080153</v>
      </c>
      <c r="AF129" s="15">
        <v>125</v>
      </c>
      <c r="AG129" s="1">
        <f t="shared" si="6"/>
        <v>1815882865210.5366</v>
      </c>
      <c r="AH129" s="1">
        <f t="shared" si="7"/>
        <v>2102732112003.4631</v>
      </c>
      <c r="AI129" s="1">
        <f t="shared" si="8"/>
        <v>2283073977228.1523</v>
      </c>
      <c r="AJ129" s="1">
        <f t="shared" si="9"/>
        <v>2456128876473.5986</v>
      </c>
      <c r="AK129" s="1">
        <f t="shared" si="10"/>
        <v>2681004695923.8184</v>
      </c>
    </row>
    <row r="130" spans="3:37" x14ac:dyDescent="0.15">
      <c r="C130" s="15">
        <v>126</v>
      </c>
      <c r="D130" s="14">
        <f>非r将兵属性验证!$U132/((1+非r将兵属性验证!$T132)^2)</f>
        <v>12906823510.478804</v>
      </c>
      <c r="E130" s="15">
        <f>小r将兵属性验证!$U132/((1+小r将兵属性验证!$T132)^2)</f>
        <v>12603943315.68293</v>
      </c>
      <c r="F130" s="15">
        <f>中r将兵属性验证!$U132/((1+中r将兵属性验证!$T132)^2)</f>
        <v>12631689629.278149</v>
      </c>
      <c r="G130" s="15">
        <f>大r将兵属性验证!$U132/((1+大r将兵属性验证!$T132)^2)</f>
        <v>12931624350.958099</v>
      </c>
      <c r="H130" s="15">
        <f>超r将兵属性验证!$U132/((1+超r将兵属性验证!$T132)^2)</f>
        <v>13674602030.613359</v>
      </c>
      <c r="I130" s="14">
        <f>非r将兵属性验证!$AO132/((1+非r将兵属性验证!$AN132)^2)</f>
        <v>35706445472.411278</v>
      </c>
      <c r="J130" s="15">
        <f>小r将兵属性验证!$AO132/((1+小r将兵属性验证!$AN132)^2)</f>
        <v>36655803649.676338</v>
      </c>
      <c r="K130" s="15">
        <f>中r将兵属性验证!$AO132/((1+中r将兵属性验证!$AN132)^2)</f>
        <v>38312917042.914818</v>
      </c>
      <c r="L130" s="15">
        <f>大r将兵属性验证!$AO132/((1+大r将兵属性验证!$AN132)^2)</f>
        <v>40278613107.237228</v>
      </c>
      <c r="M130" s="15">
        <f>超r将兵属性验证!$AO132/((1+超r将兵属性验证!$AN132)^2)</f>
        <v>43833238815.799698</v>
      </c>
      <c r="N130" s="14">
        <f>非r将兵属性验证!$T132</f>
        <v>2.2286114359515055</v>
      </c>
      <c r="O130" s="15">
        <f>小r将兵属性验证!$T132</f>
        <v>2.2720086907299768</v>
      </c>
      <c r="P130" s="15">
        <f>中r将兵属性验证!$T132</f>
        <v>2.3094650428565124</v>
      </c>
      <c r="Q130" s="15">
        <f>大r将兵属性验证!$T132</f>
        <v>2.3094650428565124</v>
      </c>
      <c r="R130" s="15">
        <f>超r将兵属性验证!$T132</f>
        <v>2.3094650428565124</v>
      </c>
      <c r="S130" s="14">
        <f>非r将兵属性验证!$AN132</f>
        <v>4.7750342808769703</v>
      </c>
      <c r="T130" s="15">
        <f>小r将兵属性验证!$AN132</f>
        <v>5.2440360021886141</v>
      </c>
      <c r="U130" s="15">
        <f>中r将兵属性验证!$AN132</f>
        <v>5.4027336815179048</v>
      </c>
      <c r="V130" s="15">
        <f>大r将兵属性验证!$AN132</f>
        <v>5.5285333393183418</v>
      </c>
      <c r="W130" s="15">
        <f>超r将兵属性验证!$AN132</f>
        <v>5.5732477461404351</v>
      </c>
      <c r="X130" s="15">
        <f>非r将兵属性验证!$AM132</f>
        <v>10014.573662284723</v>
      </c>
      <c r="Y130" s="15">
        <f>小r将兵属性验证!$AM132</f>
        <v>10054.946074184756</v>
      </c>
      <c r="Z130" s="15">
        <f>中r将兵属性验证!$AM132</f>
        <v>10100.701474338126</v>
      </c>
      <c r="AA130" s="15">
        <f>大r将兵属性验证!$AM132</f>
        <v>10144.15915745983</v>
      </c>
      <c r="AB130" s="15">
        <f>超r将兵属性验证!$AM132</f>
        <v>10191.698817163728</v>
      </c>
      <c r="AF130" s="15">
        <v>126</v>
      </c>
      <c r="AG130" s="1">
        <f t="shared" si="6"/>
        <v>1891453914246.0256</v>
      </c>
      <c r="AH130" s="1">
        <f t="shared" si="7"/>
        <v>2185114084105.2937</v>
      </c>
      <c r="AI130" s="1">
        <f t="shared" si="8"/>
        <v>2368224292873.1411</v>
      </c>
      <c r="AJ130" s="1">
        <f t="shared" si="9"/>
        <v>2555731523131.2393</v>
      </c>
      <c r="AK130" s="1">
        <f t="shared" si="10"/>
        <v>2796903116753.8657</v>
      </c>
    </row>
    <row r="131" spans="3:37" x14ac:dyDescent="0.15">
      <c r="C131" s="15">
        <v>127</v>
      </c>
      <c r="D131" s="14">
        <f>非r将兵属性验证!$U133/((1+非r将兵属性验证!$T133)^2)</f>
        <v>13141419093.573738</v>
      </c>
      <c r="E131" s="15">
        <f>小r将兵属性验证!$U133/((1+小r将兵属性验证!$T133)^2)</f>
        <v>12824888900.014832</v>
      </c>
      <c r="F131" s="15">
        <f>中r将兵属性验证!$U133/((1+中r将兵属性验证!$T133)^2)</f>
        <v>12881308685.52076</v>
      </c>
      <c r="G131" s="15">
        <f>大r将兵属性验证!$U133/((1+大r将兵属性验证!$T133)^2)</f>
        <v>13214001673.929541</v>
      </c>
      <c r="H131" s="15">
        <f>超r将兵属性验证!$U133/((1+超r将兵属性验证!$T133)^2)</f>
        <v>13990954584.885813</v>
      </c>
      <c r="I131" s="14">
        <f>非r将兵属性验证!$AO133/((1+非r将兵属性验证!$AN133)^2)</f>
        <v>37075276350.342346</v>
      </c>
      <c r="J131" s="15">
        <f>小r将兵属性验证!$AO133/((1+小r将兵属性验证!$AN133)^2)</f>
        <v>38072351628.899864</v>
      </c>
      <c r="K131" s="15">
        <f>中r将兵属性验证!$AO133/((1+中r将兵属性验证!$AN133)^2)</f>
        <v>39823358355.386932</v>
      </c>
      <c r="L131" s="15">
        <f>大r将兵属性验证!$AO133/((1+大r将兵属性验证!$AN133)^2)</f>
        <v>41945224812.197685</v>
      </c>
      <c r="M131" s="15">
        <f>超r将兵属性验证!$AO133/((1+超r将兵属性验证!$AN133)^2)</f>
        <v>45704014338.131004</v>
      </c>
      <c r="N131" s="14">
        <f>非r将兵属性验证!$T133</f>
        <v>2.2310807001460375</v>
      </c>
      <c r="O131" s="15">
        <f>小r将兵属性验证!$T133</f>
        <v>2.2751656077152029</v>
      </c>
      <c r="P131" s="15">
        <f>中r将兵属性验证!$T133</f>
        <v>2.3102094493438572</v>
      </c>
      <c r="Q131" s="15">
        <f>大r将兵属性验证!$T133</f>
        <v>2.3102094493438572</v>
      </c>
      <c r="R131" s="15">
        <f>超r将兵属性验证!$T133</f>
        <v>2.3102094493438572</v>
      </c>
      <c r="S131" s="14">
        <f>非r将兵属性验证!$AN133</f>
        <v>4.7994030738505504</v>
      </c>
      <c r="T131" s="15">
        <f>小r将兵属性验证!$AN133</f>
        <v>5.261815396398827</v>
      </c>
      <c r="U131" s="15">
        <f>中r将兵属性验证!$AN133</f>
        <v>5.4153881169877165</v>
      </c>
      <c r="V131" s="15">
        <f>大r将兵属性验证!$AN133</f>
        <v>5.5415055285868515</v>
      </c>
      <c r="W131" s="15">
        <f>超r将兵属性验证!$AN133</f>
        <v>5.5887549082254875</v>
      </c>
      <c r="X131" s="15">
        <f>非r将兵属性验证!$AM133</f>
        <v>10080.484705508437</v>
      </c>
      <c r="Y131" s="15">
        <f>小r将兵属性验证!$AM133</f>
        <v>10123.755252011966</v>
      </c>
      <c r="Z131" s="15">
        <f>中r将兵属性验证!$AM133</f>
        <v>10163.927642580593</v>
      </c>
      <c r="AA131" s="15">
        <f>大r将兵属性验证!$AM133</f>
        <v>10207.918432479593</v>
      </c>
      <c r="AB131" s="15">
        <f>超r将兵属性验证!$AM133</f>
        <v>10256.363111863811</v>
      </c>
      <c r="AF131" s="15">
        <v>127</v>
      </c>
      <c r="AG131" s="1">
        <f t="shared" si="6"/>
        <v>1969087910357.4995</v>
      </c>
      <c r="AH131" s="1">
        <f t="shared" si="7"/>
        <v>2271283518284.8604</v>
      </c>
      <c r="AI131" s="1">
        <f t="shared" si="8"/>
        <v>2460373828808.9224</v>
      </c>
      <c r="AJ131" s="1">
        <f t="shared" si="9"/>
        <v>2660635175102.5825</v>
      </c>
      <c r="AK131" s="1">
        <f t="shared" si="10"/>
        <v>2917358460777.0991</v>
      </c>
    </row>
    <row r="132" spans="3:37" x14ac:dyDescent="0.15">
      <c r="C132" s="15">
        <v>128</v>
      </c>
      <c r="D132" s="14">
        <f>非r将兵属性验证!$U134/((1+非r将兵属性验证!$T134)^2)</f>
        <v>13380418900.463409</v>
      </c>
      <c r="E132" s="15">
        <f>小r将兵属性验证!$U134/((1+小r将兵属性验证!$T134)^2)</f>
        <v>13043447778.029224</v>
      </c>
      <c r="F132" s="15">
        <f>中r将兵属性验证!$U134/((1+中r将兵属性验证!$T134)^2)</f>
        <v>13142797457.899105</v>
      </c>
      <c r="G132" s="15">
        <f>大r将兵属性验证!$U134/((1+大r将兵属性验证!$T134)^2)</f>
        <v>13501048928.316622</v>
      </c>
      <c r="H132" s="15">
        <f>超r将兵属性验证!$U134/((1+超r将兵属性验证!$T134)^2)</f>
        <v>14312801943.82831</v>
      </c>
      <c r="I132" s="14">
        <f>非r将兵属性验证!$AO134/((1+非r将兵属性验证!$AN134)^2)</f>
        <v>38516304433.063446</v>
      </c>
      <c r="J132" s="15">
        <f>小r将兵属性验证!$AO134/((1+小r将兵属性验证!$AN134)^2)</f>
        <v>39476241458.615112</v>
      </c>
      <c r="K132" s="15">
        <f>中r将兵属性验证!$AO134/((1+中r将兵属性验证!$AN134)^2)</f>
        <v>41419365432.214218</v>
      </c>
      <c r="L132" s="15">
        <f>大r将兵属性验证!$AO134/((1+大r将兵属性验证!$AN134)^2)</f>
        <v>43679032455.978592</v>
      </c>
      <c r="M132" s="15">
        <f>超r将兵属性验证!$AO134/((1+超r将兵属性验证!$AN134)^2)</f>
        <v>47664250112.350945</v>
      </c>
      <c r="N132" s="14">
        <f>非r将兵属性验证!$T134</f>
        <v>2.2335499643405692</v>
      </c>
      <c r="O132" s="15">
        <f>小r将兵属性验证!$T134</f>
        <v>2.2783229362240629</v>
      </c>
      <c r="P132" s="15">
        <f>中r将兵属性验证!$T134</f>
        <v>2.3109526883490243</v>
      </c>
      <c r="Q132" s="15">
        <f>大r将兵属性验证!$T134</f>
        <v>2.3109526883490243</v>
      </c>
      <c r="R132" s="15">
        <f>超r将兵属性验证!$T134</f>
        <v>2.3109526883490243</v>
      </c>
      <c r="S132" s="14">
        <f>非r将兵属性验证!$AN134</f>
        <v>4.8237718668241296</v>
      </c>
      <c r="T132" s="15">
        <f>小r将兵属性验证!$AN134</f>
        <v>5.279594722438846</v>
      </c>
      <c r="U132" s="15">
        <f>中r将兵属性验证!$AN134</f>
        <v>5.428042745854647</v>
      </c>
      <c r="V132" s="15">
        <f>大r将兵属性验证!$AN134</f>
        <v>5.5544779112524818</v>
      </c>
      <c r="W132" s="15">
        <f>超r将兵属性验证!$AN134</f>
        <v>5.6042622637076605</v>
      </c>
      <c r="X132" s="15">
        <f>非r将兵属性验证!$AM134</f>
        <v>10149.690943272972</v>
      </c>
      <c r="Y132" s="15">
        <f>小r将兵属性验证!$AM134</f>
        <v>10186.642161836602</v>
      </c>
      <c r="Z132" s="15">
        <f>中r将兵属性验证!$AM134</f>
        <v>10228.049353201317</v>
      </c>
      <c r="AA132" s="15">
        <f>大r将兵属性验证!$AM134</f>
        <v>10272.420579027341</v>
      </c>
      <c r="AB132" s="15">
        <f>超r将兵属性验证!$AM134</f>
        <v>10322.230506235781</v>
      </c>
      <c r="AF132" s="15">
        <v>128</v>
      </c>
      <c r="AG132" s="1">
        <f t="shared" si="6"/>
        <v>2050818068180.4458</v>
      </c>
      <c r="AH132" s="1">
        <f t="shared" si="7"/>
        <v>2357498349045.853</v>
      </c>
      <c r="AI132" s="1">
        <f t="shared" si="8"/>
        <v>2557764832146.812</v>
      </c>
      <c r="AJ132" s="1">
        <f t="shared" si="9"/>
        <v>2769798598946.8325</v>
      </c>
      <c r="AK132" s="1">
        <f t="shared" si="10"/>
        <v>3043541752224.6372</v>
      </c>
    </row>
    <row r="133" spans="3:37" x14ac:dyDescent="0.15">
      <c r="C133" s="15">
        <v>129</v>
      </c>
      <c r="D133" s="14">
        <f>非r将兵属性验证!$U135/((1+非r将兵属性验证!$T135)^2)</f>
        <v>13625641516.278282</v>
      </c>
      <c r="E133" s="15">
        <f>小r将兵属性验证!$U135/((1+小r将兵属性验证!$T135)^2)</f>
        <v>13263918796.529802</v>
      </c>
      <c r="F133" s="15">
        <f>中r将兵属性验证!$U135/((1+中r将兵属性验证!$T135)^2)</f>
        <v>13408314884.417517</v>
      </c>
      <c r="G133" s="15">
        <f>大r将兵属性验证!$U135/((1+大r将兵属性验证!$T135)^2)</f>
        <v>13792820170.92675</v>
      </c>
      <c r="H133" s="15">
        <f>超r将兵属性验证!$U135/((1+超r将兵属性验证!$T135)^2)</f>
        <v>14640210197.178825</v>
      </c>
      <c r="I133" s="14">
        <f>非r将兵属性验证!$AO135/((1+非r将兵属性验证!$AN135)^2)</f>
        <v>39984210955.207855</v>
      </c>
      <c r="J133" s="15">
        <f>小r将兵属性验证!$AO135/((1+小r将兵属性验证!$AN135)^2)</f>
        <v>40965904807.219803</v>
      </c>
      <c r="K133" s="15">
        <f>中r将兵属性验证!$AO135/((1+中r将兵属性验证!$AN135)^2)</f>
        <v>43107036227.311897</v>
      </c>
      <c r="L133" s="15">
        <f>大r将兵属性验证!$AO135/((1+大r将兵属性验证!$AN135)^2)</f>
        <v>45527597749.857529</v>
      </c>
      <c r="M133" s="15">
        <f>超r将兵属性验证!$AO135/((1+超r将兵属性验证!$AN135)^2)</f>
        <v>49739396138.023842</v>
      </c>
      <c r="N133" s="14">
        <f>非r将兵属性验证!$T135</f>
        <v>2.2360192285351013</v>
      </c>
      <c r="O133" s="15">
        <f>小r将兵属性验证!$T135</f>
        <v>2.2814806752892025</v>
      </c>
      <c r="P133" s="15">
        <f>中r将兵属性验证!$T135</f>
        <v>2.3116947626163746</v>
      </c>
      <c r="Q133" s="15">
        <f>大r将兵属性验证!$T135</f>
        <v>2.3116947626163746</v>
      </c>
      <c r="R133" s="15">
        <f>超r将兵属性验证!$T135</f>
        <v>2.3116947626163746</v>
      </c>
      <c r="S133" s="14">
        <f>非r将兵属性验证!$AN135</f>
        <v>4.8481406597977097</v>
      </c>
      <c r="T133" s="15">
        <f>小r将兵属性验证!$AN135</f>
        <v>5.2973739804689162</v>
      </c>
      <c r="U133" s="15">
        <f>中r将兵属性验证!$AN135</f>
        <v>5.4406975676640874</v>
      </c>
      <c r="V133" s="15">
        <f>大r将兵属性验证!$AN135</f>
        <v>5.5674504868606203</v>
      </c>
      <c r="W133" s="15">
        <f>超r将兵属性验证!$AN135</f>
        <v>5.6197698121323416</v>
      </c>
      <c r="X133" s="15">
        <f>非r将兵属性验证!$AM135</f>
        <v>10215.315306211396</v>
      </c>
      <c r="Y133" s="15">
        <f>小r将兵属性验证!$AM135</f>
        <v>10254.874070546768</v>
      </c>
      <c r="Z133" s="15">
        <f>中r将兵属性验证!$AM135</f>
        <v>10296.36426273693</v>
      </c>
      <c r="AA133" s="15">
        <f>大r将兵属性验证!$AM135</f>
        <v>10342.004173493671</v>
      </c>
      <c r="AB133" s="15">
        <f>超r将兵属性验证!$AM135</f>
        <v>10391.438486586627</v>
      </c>
      <c r="AF133" s="15">
        <v>129</v>
      </c>
      <c r="AG133" s="1">
        <f t="shared" si="6"/>
        <v>2134868250031.8765</v>
      </c>
      <c r="AH133" s="1">
        <f t="shared" si="7"/>
        <v>2448635484555.5547</v>
      </c>
      <c r="AI133" s="1">
        <f t="shared" si="8"/>
        <v>2660447270496.9834</v>
      </c>
      <c r="AJ133" s="1">
        <f t="shared" si="9"/>
        <v>2885711745571.2329</v>
      </c>
      <c r="AK133" s="1">
        <f t="shared" si="10"/>
        <v>3176838933067.9556</v>
      </c>
    </row>
    <row r="134" spans="3:37" x14ac:dyDescent="0.15">
      <c r="C134" s="15">
        <v>130</v>
      </c>
      <c r="D134" s="14">
        <f>非r将兵属性验证!$U136/((1+非r将兵属性验证!$T136)^2)</f>
        <v>13874175158.993862</v>
      </c>
      <c r="E134" s="15">
        <f>小r将兵属性验证!$U136/((1+小r将兵属性验证!$T136)^2)</f>
        <v>13487080610.495897</v>
      </c>
      <c r="F134" s="15">
        <f>中r将兵属性验证!$U136/((1+中r将兵属性验证!$T136)^2)</f>
        <v>13677904717.950308</v>
      </c>
      <c r="G134" s="15">
        <f>大r将兵属性验证!$U136/((1+大r将兵属性验证!$T136)^2)</f>
        <v>14089369842.050962</v>
      </c>
      <c r="H134" s="15">
        <f>超r将兵属性验证!$U136/((1+超r将兵属性验证!$T136)^2)</f>
        <v>14973245915.251472</v>
      </c>
      <c r="I134" s="14">
        <f>非r将兵属性验证!$AO136/((1+非r将兵属性验证!$AN136)^2)</f>
        <v>41527462175.25631</v>
      </c>
      <c r="J134" s="15">
        <f>小r将兵属性验证!$AO136/((1+小r将兵属性验证!$AN136)^2)</f>
        <v>42498910973.239281</v>
      </c>
      <c r="K134" s="15">
        <f>中r将兵属性验证!$AO136/((1+中r将兵属性验证!$AN136)^2)</f>
        <v>44865096523.536385</v>
      </c>
      <c r="L134" s="15">
        <f>大r将兵属性验证!$AO136/((1+大r将兵属性验证!$AN136)^2)</f>
        <v>47452860718.389717</v>
      </c>
      <c r="M134" s="15">
        <f>超r将兵属性验证!$AO136/((1+超r将兵属性验证!$AN136)^2)</f>
        <v>51898114578.935028</v>
      </c>
      <c r="N134" s="14">
        <f>非r将兵属性验证!$T136</f>
        <v>2.2384884927296334</v>
      </c>
      <c r="O134" s="15">
        <f>小r将兵属性验证!$T136</f>
        <v>2.2846388239462949</v>
      </c>
      <c r="P134" s="15">
        <f>中r将兵属性验证!$T136</f>
        <v>2.3124356748816739</v>
      </c>
      <c r="Q134" s="15">
        <f>大r将兵属性验证!$T136</f>
        <v>2.3124356748816739</v>
      </c>
      <c r="R134" s="15">
        <f>超r将兵属性验证!$T136</f>
        <v>2.3124356748816739</v>
      </c>
      <c r="S134" s="14">
        <f>非r将兵属性验证!$AN136</f>
        <v>4.872509452771288</v>
      </c>
      <c r="T134" s="15">
        <f>小r将兵属性验证!$AN136</f>
        <v>5.3151531706487845</v>
      </c>
      <c r="U134" s="15">
        <f>中r将兵属性验证!$AN136</f>
        <v>5.4533525819628474</v>
      </c>
      <c r="V134" s="15">
        <f>大r将兵属性验证!$AN136</f>
        <v>5.5804232549580783</v>
      </c>
      <c r="W134" s="15">
        <f>超r将兵属性验证!$AN136</f>
        <v>5.6352775530463424</v>
      </c>
      <c r="X134" s="15">
        <f>非r将兵属性验证!$AM136</f>
        <v>10284.169345009299</v>
      </c>
      <c r="Y134" s="15">
        <f>小r将兵属性验证!$AM136</f>
        <v>10322.39596331937</v>
      </c>
      <c r="Z134" s="15">
        <f>中r将兵属性验证!$AM136</f>
        <v>10365.453667385293</v>
      </c>
      <c r="AA134" s="15">
        <f>大r将兵属性验证!$AM136</f>
        <v>10411.47414391671</v>
      </c>
      <c r="AB134" s="15">
        <f>超r将兵属性验证!$AM136</f>
        <v>10461.069740121369</v>
      </c>
      <c r="AF134" s="15">
        <v>130</v>
      </c>
      <c r="AG134" s="1">
        <f t="shared" ref="AG134:AG164" si="11">部队战力(D134,N134,I134,S134)</f>
        <v>2223224405708.6919</v>
      </c>
      <c r="AH134" s="1">
        <f t="shared" ref="AH134:AH164" si="12">部队战力(E134,O134,J134,T134)</f>
        <v>2542734917663.5073</v>
      </c>
      <c r="AI134" s="1">
        <f t="shared" ref="AI134:AI164" si="13">部队战力(F134,P134,K134,U134)</f>
        <v>2767397627292.4517</v>
      </c>
      <c r="AJ134" s="1">
        <f t="shared" ref="AJ134:AJ164" si="14">部队战力(G134,Q134,L134,V134)</f>
        <v>3006458297042.7637</v>
      </c>
      <c r="AK134" s="1">
        <f t="shared" ref="AK134:AK164" si="15">部队战力(H134,R134,M134,W134)</f>
        <v>3315676984581.981</v>
      </c>
    </row>
    <row r="135" spans="3:37" x14ac:dyDescent="0.15">
      <c r="C135" s="15">
        <v>131</v>
      </c>
      <c r="D135" s="14">
        <f>非r将兵属性验证!$U137/((1+非r将兵属性验证!$T137)^2)</f>
        <v>14126038735.813854</v>
      </c>
      <c r="E135" s="15">
        <f>小r将兵属性验证!$U137/((1+小r将兵属性验证!$T137)^2)</f>
        <v>13712955093.236689</v>
      </c>
      <c r="F135" s="15">
        <f>中r将兵属性验证!$U137/((1+中r将兵属性验证!$T137)^2)</f>
        <v>13951611006.842125</v>
      </c>
      <c r="G135" s="15">
        <f>大r将兵属性验证!$U137/((1+大r将兵属性验证!$T137)^2)</f>
        <v>14390752766.722654</v>
      </c>
      <c r="H135" s="15">
        <f>超r将兵属性验证!$U137/((1+超r将兵属性验证!$T137)^2)</f>
        <v>15286664762.492371</v>
      </c>
      <c r="I135" s="14">
        <f>非r将兵属性验证!$AO137/((1+非r将兵属性验证!$AN137)^2)</f>
        <v>43099647843.980377</v>
      </c>
      <c r="J135" s="15">
        <f>小r将兵属性验证!$AO137/((1+小r将兵属性验证!$AN137)^2)</f>
        <v>44088608280.195038</v>
      </c>
      <c r="K135" s="15">
        <f>中r将兵属性验证!$AO137/((1+中r将兵属性验证!$AN137)^2)</f>
        <v>46679811219.915054</v>
      </c>
      <c r="L135" s="15">
        <f>大r将兵属性验证!$AO137/((1+大r将兵属性验证!$AN137)^2)</f>
        <v>49443412627.718674</v>
      </c>
      <c r="M135" s="15">
        <f>超r将兵属性验证!$AO137/((1+超r将兵属性验证!$AN137)^2)</f>
        <v>54025502946.878876</v>
      </c>
      <c r="N135" s="14">
        <f>非r将兵属性验证!$T137</f>
        <v>2.240957756924165</v>
      </c>
      <c r="O135" s="15">
        <f>小r将兵属性验证!$T137</f>
        <v>2.287797381234034</v>
      </c>
      <c r="P135" s="15">
        <f>中r将兵属性验证!$T137</f>
        <v>2.3131754278721277</v>
      </c>
      <c r="Q135" s="15">
        <f>大r将兵属性验证!$T137</f>
        <v>2.3131754278721277</v>
      </c>
      <c r="R135" s="15">
        <f>超r将兵属性验证!$T137</f>
        <v>2.3131754278721277</v>
      </c>
      <c r="S135" s="14">
        <f>非r将兵属性验证!$AN137</f>
        <v>4.8882986724576609</v>
      </c>
      <c r="T135" s="15">
        <f>小r将兵属性验证!$AN137</f>
        <v>5.3256218782826386</v>
      </c>
      <c r="U135" s="15">
        <f>中r将兵属性验证!$AN137</f>
        <v>5.4657478466119214</v>
      </c>
      <c r="V135" s="15">
        <f>大r将兵属性验证!$AN137</f>
        <v>5.5952438670159381</v>
      </c>
      <c r="W135" s="15">
        <f>超r将兵属性验证!$AN137</f>
        <v>5.6468659880077414</v>
      </c>
      <c r="X135" s="15">
        <f>非r将兵属性验证!$AM137</f>
        <v>10350.218683850997</v>
      </c>
      <c r="Y135" s="15">
        <f>小r将兵属性验证!$AM137</f>
        <v>10390.679555384882</v>
      </c>
      <c r="Z135" s="15">
        <f>中r将兵属性验证!$AM137</f>
        <v>10433.482422917481</v>
      </c>
      <c r="AA135" s="15">
        <f>大r将兵属性验证!$AM137</f>
        <v>10480.261367048963</v>
      </c>
      <c r="AB135" s="15">
        <f>超r将兵属性验证!$AM137</f>
        <v>10528.349317864413</v>
      </c>
      <c r="AF135" s="15">
        <v>131</v>
      </c>
      <c r="AG135" s="1">
        <f t="shared" si="11"/>
        <v>2308655720292.1396</v>
      </c>
      <c r="AH135" s="1">
        <f t="shared" si="12"/>
        <v>2635560201398.2969</v>
      </c>
      <c r="AI135" s="1">
        <f t="shared" si="13"/>
        <v>2877774223637.1636</v>
      </c>
      <c r="AJ135" s="1">
        <f t="shared" si="14"/>
        <v>3132923081375.9482</v>
      </c>
      <c r="AK135" s="1">
        <f t="shared" si="15"/>
        <v>3449713899953.9492</v>
      </c>
    </row>
    <row r="136" spans="3:37" x14ac:dyDescent="0.15">
      <c r="C136" s="15">
        <v>132</v>
      </c>
      <c r="D136" s="14">
        <f>非r将兵属性验证!$U138/((1+非r将兵属性验证!$T138)^2)</f>
        <v>14381238820.96306</v>
      </c>
      <c r="E136" s="15">
        <f>小r将兵属性验证!$U138/((1+小r将兵属性验证!$T138)^2)</f>
        <v>13941564224.925673</v>
      </c>
      <c r="F136" s="15">
        <f>中r将兵属性验证!$U138/((1+中r将兵属性验证!$T138)^2)</f>
        <v>14229478095.84309</v>
      </c>
      <c r="G136" s="15">
        <f>大r将兵属性验证!$U138/((1+大r将兵属性验证!$T138)^2)</f>
        <v>14673656676.334045</v>
      </c>
      <c r="H136" s="15">
        <f>超r将兵属性验证!$U138/((1+超r将兵属性验证!$T138)^2)</f>
        <v>15569687408.783627</v>
      </c>
      <c r="I136" s="14">
        <f>非r将兵属性验证!$AO138/((1+非r将兵属性验证!$AN138)^2)</f>
        <v>44745349414.496704</v>
      </c>
      <c r="J136" s="15">
        <f>小r将兵属性验证!$AO138/((1+小r将兵属性验证!$AN138)^2)</f>
        <v>45723792061.801102</v>
      </c>
      <c r="K136" s="15">
        <f>中r将兵属性验证!$AO138/((1+中r将兵属性验证!$AN138)^2)</f>
        <v>48567267702.523964</v>
      </c>
      <c r="L136" s="15">
        <f>大r将兵属性验证!$AO138/((1+大r将兵属性验证!$AN138)^2)</f>
        <v>51409872216.058456</v>
      </c>
      <c r="M136" s="15">
        <f>超r将兵属性验证!$AO138/((1+超r将兵属性验证!$AN138)^2)</f>
        <v>56074456330.766457</v>
      </c>
      <c r="N136" s="14">
        <f>非r将兵属性验证!$T138</f>
        <v>2.2434270211186971</v>
      </c>
      <c r="O136" s="15">
        <f>小r将兵属性验证!$T138</f>
        <v>2.2909563461941183</v>
      </c>
      <c r="P136" s="15">
        <f>中r将兵属性验证!$T138</f>
        <v>2.3139140243064125</v>
      </c>
      <c r="Q136" s="15">
        <f>大r将兵属性验证!$T138</f>
        <v>2.3139140243064125</v>
      </c>
      <c r="R136" s="15">
        <f>超r将兵属性验证!$T138</f>
        <v>2.3139140243064125</v>
      </c>
      <c r="S136" s="14">
        <f>非r将兵属性验证!$AN138</f>
        <v>4.904087892144033</v>
      </c>
      <c r="T136" s="15">
        <f>小r将兵属性验证!$AN138</f>
        <v>5.3360905183842782</v>
      </c>
      <c r="U136" s="15">
        <f>中r将兵属性验证!$AN138</f>
        <v>5.4781433028481876</v>
      </c>
      <c r="V136" s="15">
        <f>大r将兵属性验证!$AN138</f>
        <v>5.6100646706609893</v>
      </c>
      <c r="W136" s="15">
        <f>超r将兵属性验证!$AN138</f>
        <v>5.6584546145563319</v>
      </c>
      <c r="X136" s="15">
        <f>非r将兵属性验证!$AM138</f>
        <v>10418.725533783756</v>
      </c>
      <c r="Y136" s="15">
        <f>小r将兵属性验证!$AM138</f>
        <v>10458.209033612722</v>
      </c>
      <c r="Z136" s="15">
        <f>中r将兵属性验证!$AM138</f>
        <v>10502.372210011868</v>
      </c>
      <c r="AA136" s="15">
        <f>大r将兵属性验证!$AM138</f>
        <v>10547.428454475499</v>
      </c>
      <c r="AB136" s="15">
        <f>超r将兵属性验证!$AM138</f>
        <v>10593.159540397482</v>
      </c>
      <c r="AF136" s="15">
        <v>132</v>
      </c>
      <c r="AG136" s="1">
        <f t="shared" si="11"/>
        <v>2398012695768.2842</v>
      </c>
      <c r="AH136" s="1">
        <f t="shared" si="12"/>
        <v>2731157376168.583</v>
      </c>
      <c r="AI136" s="1">
        <f t="shared" si="13"/>
        <v>2992588030971.9985</v>
      </c>
      <c r="AJ136" s="1">
        <f t="shared" si="14"/>
        <v>3258248414029.958</v>
      </c>
      <c r="AK136" s="1">
        <f t="shared" si="15"/>
        <v>3579093830406.1392</v>
      </c>
    </row>
    <row r="137" spans="3:37" x14ac:dyDescent="0.15">
      <c r="C137" s="15">
        <v>133</v>
      </c>
      <c r="D137" s="14">
        <f>非r将兵属性验证!$U139/((1+非r将兵属性验证!$T139)^2)</f>
        <v>14639778483.03433</v>
      </c>
      <c r="E137" s="15">
        <f>小r将兵属性验证!$U139/((1+小r将兵属性验证!$T139)^2)</f>
        <v>14172930092.837971</v>
      </c>
      <c r="F137" s="15">
        <f>中r将兵属性验证!$U139/((1+中r将兵属性验证!$T139)^2)</f>
        <v>14486628202.478277</v>
      </c>
      <c r="G137" s="15">
        <f>大r将兵属性验证!$U139/((1+大r将兵属性验证!$T139)^2)</f>
        <v>14925561453.813627</v>
      </c>
      <c r="H137" s="15">
        <f>超r将兵属性验证!$U139/((1+超r将兵属性验证!$T139)^2)</f>
        <v>15856168317.514862</v>
      </c>
      <c r="I137" s="14">
        <f>非r将兵属性验证!$AO139/((1+非r将兵属性验证!$AN139)^2)</f>
        <v>46428192620.291695</v>
      </c>
      <c r="J137" s="15">
        <f>小r将兵属性验证!$AO139/((1+小r将兵属性验证!$AN139)^2)</f>
        <v>47417830923.782967</v>
      </c>
      <c r="K137" s="15">
        <f>中r将兵属性验证!$AO139/((1+中r将兵属性验证!$AN139)^2)</f>
        <v>50408130176.172379</v>
      </c>
      <c r="L137" s="15">
        <f>大r将兵属性验证!$AO139/((1+大r将兵属性验证!$AN139)^2)</f>
        <v>53282997195.456383</v>
      </c>
      <c r="M137" s="15">
        <f>超r将兵属性验证!$AO139/((1+超r将兵属性验证!$AN139)^2)</f>
        <v>58197459792.986992</v>
      </c>
      <c r="N137" s="14">
        <f>非r将兵属性验证!$T139</f>
        <v>2.2458962853132287</v>
      </c>
      <c r="O137" s="15">
        <f>小r将兵属性验证!$T139</f>
        <v>2.2941157178712404</v>
      </c>
      <c r="P137" s="15">
        <f>中r将兵属性验证!$T139</f>
        <v>2.3146514668947118</v>
      </c>
      <c r="Q137" s="15">
        <f>大r将兵属性验证!$T139</f>
        <v>2.3146514668947118</v>
      </c>
      <c r="R137" s="15">
        <f>超r将兵属性验证!$T139</f>
        <v>2.3146514668947118</v>
      </c>
      <c r="S137" s="14">
        <f>非r将兵属性验证!$AN139</f>
        <v>4.9198771118304059</v>
      </c>
      <c r="T137" s="15">
        <f>小r将兵属性验证!$AN139</f>
        <v>5.3465590911119509</v>
      </c>
      <c r="U137" s="15">
        <f>中r将兵属性验证!$AN139</f>
        <v>5.4905389502226951</v>
      </c>
      <c r="V137" s="15">
        <f>大r将兵属性验证!$AN139</f>
        <v>5.6248856654442827</v>
      </c>
      <c r="W137" s="15">
        <f>超r将兵属性验证!$AN139</f>
        <v>5.6700434322431645</v>
      </c>
      <c r="X137" s="15">
        <f>非r将兵属性验证!$AM139</f>
        <v>10485.193393640169</v>
      </c>
      <c r="Y137" s="15">
        <f>小r将兵属性验证!$AM139</f>
        <v>10526.375843787282</v>
      </c>
      <c r="Z137" s="15">
        <f>中r将兵属性验证!$AM139</f>
        <v>10568.416857784301</v>
      </c>
      <c r="AA137" s="15">
        <f>大r将兵属性验证!$AM139</f>
        <v>10611.001750564903</v>
      </c>
      <c r="AB137" s="15">
        <f>超r将兵属性验证!$AM139</f>
        <v>10659.034382991296</v>
      </c>
      <c r="AF137" s="15">
        <v>133</v>
      </c>
      <c r="AG137" s="1">
        <f t="shared" si="11"/>
        <v>2489784237447.0576</v>
      </c>
      <c r="AH137" s="1">
        <f t="shared" si="12"/>
        <v>2830193093501.2803</v>
      </c>
      <c r="AI137" s="1">
        <f t="shared" si="13"/>
        <v>3104892745376.5615</v>
      </c>
      <c r="AJ137" s="1">
        <f t="shared" si="14"/>
        <v>3378300912946.5815</v>
      </c>
      <c r="AK137" s="1">
        <f t="shared" si="15"/>
        <v>3713186148884.3428</v>
      </c>
    </row>
    <row r="138" spans="3:37" x14ac:dyDescent="0.15">
      <c r="C138" s="15">
        <v>134</v>
      </c>
      <c r="D138" s="14">
        <f>非r将兵属性验证!$U140/((1+非r将兵属性验证!$T140)^2)</f>
        <v>14901738388.162817</v>
      </c>
      <c r="E138" s="15">
        <f>小r将兵属性验证!$U140/((1+小r将兵属性验证!$T140)^2)</f>
        <v>14377731925.62534</v>
      </c>
      <c r="F138" s="15">
        <f>中r将兵属性验证!$U140/((1+中r将兵属性验证!$T140)^2)</f>
        <v>14714335591.064169</v>
      </c>
      <c r="G138" s="15">
        <f>大r将兵属性验证!$U140/((1+大r将兵属性验证!$T140)^2)</f>
        <v>15180332789.086046</v>
      </c>
      <c r="H138" s="15">
        <f>超r将兵属性验证!$U140/((1+超r将兵属性验证!$T140)^2)</f>
        <v>16146128416.552399</v>
      </c>
      <c r="I138" s="14">
        <f>非r将兵属性验证!$AO140/((1+非r将兵属性验证!$AN140)^2)</f>
        <v>48182194663.207649</v>
      </c>
      <c r="J138" s="15">
        <f>小r将兵属性验证!$AO140/((1+小r将兵属性验证!$AN140)^2)</f>
        <v>49042227403.889191</v>
      </c>
      <c r="K138" s="15">
        <f>中r将兵属性验证!$AO140/((1+中r将兵属性验证!$AN140)^2)</f>
        <v>52173063790.712456</v>
      </c>
      <c r="L138" s="15">
        <f>大r将兵属性验证!$AO140/((1+大r将兵属性验证!$AN140)^2)</f>
        <v>55238576592.290634</v>
      </c>
      <c r="M138" s="15">
        <f>超r将兵属性验证!$AO140/((1+超r将兵属性验证!$AN140)^2)</f>
        <v>60376451799.313248</v>
      </c>
      <c r="N138" s="14">
        <f>非r将兵属性验证!$T140</f>
        <v>2.2483655495077608</v>
      </c>
      <c r="O138" s="15">
        <f>小r将兵属性验证!$T140</f>
        <v>2.297275495313075</v>
      </c>
      <c r="P138" s="15">
        <f>中r将兵属性验证!$T140</f>
        <v>2.3153877583387481</v>
      </c>
      <c r="Q138" s="15">
        <f>大r将兵属性验证!$T140</f>
        <v>2.3153877583387481</v>
      </c>
      <c r="R138" s="15">
        <f>超r将兵属性验证!$T140</f>
        <v>2.3153877583387481</v>
      </c>
      <c r="S138" s="14">
        <f>非r将兵属性验证!$AN140</f>
        <v>4.9356663315167779</v>
      </c>
      <c r="T138" s="15">
        <f>小r将兵属性验证!$AN140</f>
        <v>5.3570275966234151</v>
      </c>
      <c r="U138" s="15">
        <f>中r将兵属性验证!$AN140</f>
        <v>5.5029347882878961</v>
      </c>
      <c r="V138" s="15">
        <f>大r将兵属性验证!$AN140</f>
        <v>5.6397068509182704</v>
      </c>
      <c r="W138" s="15">
        <f>超r将兵属性验证!$AN140</f>
        <v>5.6816324406206897</v>
      </c>
      <c r="X138" s="15">
        <f>非r将兵属性验证!$AM140</f>
        <v>10553.357958132943</v>
      </c>
      <c r="Y138" s="15">
        <f>小r将兵属性验证!$AM140</f>
        <v>10591.904335866573</v>
      </c>
      <c r="Z138" s="15">
        <f>中r将兵属性验证!$AM140</f>
        <v>10632.184008378683</v>
      </c>
      <c r="AA138" s="15">
        <f>大r将兵属性验证!$AM140</f>
        <v>10676.989170278477</v>
      </c>
      <c r="AB138" s="15">
        <f>超r将兵属性验证!$AM140</f>
        <v>10723.746273633435</v>
      </c>
      <c r="AF138" s="15">
        <v>134</v>
      </c>
      <c r="AG138" s="1">
        <f t="shared" si="11"/>
        <v>2585455842738.144</v>
      </c>
      <c r="AH138" s="1">
        <f t="shared" si="12"/>
        <v>2925344519096.7422</v>
      </c>
      <c r="AI138" s="1">
        <f t="shared" si="13"/>
        <v>3212836620970.0723</v>
      </c>
      <c r="AJ138" s="1">
        <f t="shared" si="14"/>
        <v>3503579176880.8198</v>
      </c>
      <c r="AK138" s="1">
        <f t="shared" si="15"/>
        <v>3851071554091.6099</v>
      </c>
    </row>
    <row r="139" spans="3:37" x14ac:dyDescent="0.15">
      <c r="C139" s="15">
        <v>135</v>
      </c>
      <c r="D139" s="14">
        <f>非r将兵属性验证!$U141/((1+非r将兵属性验证!$T141)^2)</f>
        <v>15126727540.891829</v>
      </c>
      <c r="E139" s="15">
        <f>小r将兵属性验证!$U141/((1+小r将兵属性验证!$T141)^2)</f>
        <v>14556820319.48877</v>
      </c>
      <c r="F139" s="15">
        <f>中r将兵属性验证!$U141/((1+中r将兵属性验证!$T141)^2)</f>
        <v>14944397305.286766</v>
      </c>
      <c r="G139" s="15">
        <f>大r将兵属性验证!$U141/((1+大r将兵属性验证!$T141)^2)</f>
        <v>15437986899.750463</v>
      </c>
      <c r="H139" s="15">
        <f>超r将兵属性验证!$U141/((1+超r将兵属性验证!$T141)^2)</f>
        <v>16432821713.24445</v>
      </c>
      <c r="I139" s="14">
        <f>非r将兵属性验证!$AO141/((1+非r将兵属性验证!$AN141)^2)</f>
        <v>49849112246.414742</v>
      </c>
      <c r="J139" s="15">
        <f>小r将兵属性验证!$AO141/((1+小r将兵属性验证!$AN141)^2)</f>
        <v>50626814381.900055</v>
      </c>
      <c r="K139" s="15">
        <f>中r将兵属性验证!$AO141/((1+中r将兵属性验证!$AN141)^2)</f>
        <v>54034559327.549843</v>
      </c>
      <c r="L139" s="15">
        <f>大r将兵属性验证!$AO141/((1+大r将兵属性验证!$AN141)^2)</f>
        <v>57261140823.970978</v>
      </c>
      <c r="M139" s="15">
        <f>超r将兵属性验证!$AO141/((1+超r将兵属性验证!$AN141)^2)</f>
        <v>62662189495.333908</v>
      </c>
      <c r="N139" s="14">
        <f>非r将兵属性验证!$T141</f>
        <v>2.2508348137022929</v>
      </c>
      <c r="O139" s="15">
        <f>小r将兵属性验证!$T141</f>
        <v>2.3004356775702672</v>
      </c>
      <c r="P139" s="15">
        <f>中r将兵属性验证!$T141</f>
        <v>2.3161229013318141</v>
      </c>
      <c r="Q139" s="15">
        <f>大r将兵属性验证!$T141</f>
        <v>2.3161229013318141</v>
      </c>
      <c r="R139" s="15">
        <f>超r将兵属性验证!$T141</f>
        <v>2.3161229013318141</v>
      </c>
      <c r="S139" s="14">
        <f>非r将兵属性验证!$AN141</f>
        <v>4.95145555120315</v>
      </c>
      <c r="T139" s="15">
        <f>小r将兵属性验证!$AN141</f>
        <v>5.3674960350759342</v>
      </c>
      <c r="U139" s="15">
        <f>中r将兵属性验证!$AN141</f>
        <v>5.5153308165976371</v>
      </c>
      <c r="V139" s="15">
        <f>大r将兵属性验证!$AN141</f>
        <v>5.6545282266367973</v>
      </c>
      <c r="W139" s="15">
        <f>超r将兵属性验证!$AN141</f>
        <v>5.6932216392427559</v>
      </c>
      <c r="X139" s="15">
        <f>非r将兵属性验证!$AM141</f>
        <v>10620.238018096192</v>
      </c>
      <c r="Y139" s="15">
        <f>小r将兵属性验证!$AM141</f>
        <v>10658.300638407094</v>
      </c>
      <c r="Z139" s="15">
        <f>中r将兵属性验证!$AM141</f>
        <v>10699.773107342662</v>
      </c>
      <c r="AA139" s="15">
        <f>大r将兵属性验证!$AM141</f>
        <v>10743.454269294487</v>
      </c>
      <c r="AB139" s="15">
        <f>超r将兵属性验证!$AM141</f>
        <v>10793.831295506459</v>
      </c>
      <c r="AF139" s="15">
        <v>135</v>
      </c>
      <c r="AG139" s="1">
        <f t="shared" si="11"/>
        <v>2676841070608.3711</v>
      </c>
      <c r="AH139" s="1">
        <f t="shared" si="12"/>
        <v>3018053569960.9536</v>
      </c>
      <c r="AI139" s="1">
        <f t="shared" si="13"/>
        <v>3326355175520.2451</v>
      </c>
      <c r="AJ139" s="1">
        <f t="shared" si="14"/>
        <v>3633319335085.5098</v>
      </c>
      <c r="AK139" s="1">
        <f t="shared" si="15"/>
        <v>3995178860066.2949</v>
      </c>
    </row>
    <row r="140" spans="3:37" x14ac:dyDescent="0.15">
      <c r="C140" s="15">
        <v>136</v>
      </c>
      <c r="D140" s="14">
        <f>非r将兵属性验证!$U142/((1+非r将兵属性验证!$T142)^2)</f>
        <v>15334485139.888618</v>
      </c>
      <c r="E140" s="15">
        <f>小r将兵属性验证!$U142/((1+小r将兵属性验证!$T142)^2)</f>
        <v>14737190516.937378</v>
      </c>
      <c r="F140" s="15">
        <f>中r将兵属性验证!$U142/((1+中r将兵属性验证!$T142)^2)</f>
        <v>15176825335.398621</v>
      </c>
      <c r="G140" s="15">
        <f>大r将兵属性验证!$U142/((1+大r将兵属性验证!$T142)^2)</f>
        <v>15697133131.320538</v>
      </c>
      <c r="H140" s="15">
        <f>超r将兵属性验证!$U142/((1+超r将兵属性验证!$T142)^2)</f>
        <v>16651459842.536833</v>
      </c>
      <c r="I140" s="14">
        <f>非r将兵属性验证!$AO142/((1+非r将兵属性验证!$AN142)^2)</f>
        <v>51509657520.458633</v>
      </c>
      <c r="J140" s="15">
        <f>小r将兵属性验证!$AO142/((1+小r将兵属性验证!$AN142)^2)</f>
        <v>52275215079.259422</v>
      </c>
      <c r="K140" s="15">
        <f>中r将兵属性验证!$AO142/((1+中r将兵属性验证!$AN142)^2)</f>
        <v>55965324731.245796</v>
      </c>
      <c r="L140" s="15">
        <f>大r将兵属性验证!$AO142/((1+大r将兵属性验证!$AN142)^2)</f>
        <v>59394723297.940254</v>
      </c>
      <c r="M140" s="15">
        <f>超r将兵属性验证!$AO142/((1+超r将兵属性验证!$AN142)^2)</f>
        <v>64723681453.927917</v>
      </c>
      <c r="N140" s="14">
        <f>非r将兵属性验证!$T142</f>
        <v>2.2533040778968245</v>
      </c>
      <c r="O140" s="15">
        <f>小r将兵属性验证!$T142</f>
        <v>2.3035962636964236</v>
      </c>
      <c r="P140" s="15">
        <f>中r将兵属性验证!$T142</f>
        <v>2.3168568985588083</v>
      </c>
      <c r="Q140" s="15">
        <f>大r将兵属性验证!$T142</f>
        <v>2.3168568985588083</v>
      </c>
      <c r="R140" s="15">
        <f>超r将兵属性验证!$T142</f>
        <v>2.3168568985588083</v>
      </c>
      <c r="S140" s="14">
        <f>非r将兵属性验证!$AN142</f>
        <v>4.9672447708895211</v>
      </c>
      <c r="T140" s="15">
        <f>小r将兵属性验证!$AN142</f>
        <v>5.3779644066262788</v>
      </c>
      <c r="U140" s="15">
        <f>中r将兵属性验证!$AN142</f>
        <v>5.5277270347071568</v>
      </c>
      <c r="V140" s="15">
        <f>大r将兵属性验证!$AN142</f>
        <v>5.6693497921551028</v>
      </c>
      <c r="W140" s="15">
        <f>超r将兵属性验证!$AN142</f>
        <v>5.7048110276646007</v>
      </c>
      <c r="X140" s="15">
        <f>非r将兵属性验证!$AM142</f>
        <v>10688.065096972121</v>
      </c>
      <c r="Y140" s="15">
        <f>小r将兵属性验证!$AM142</f>
        <v>10726.767223275205</v>
      </c>
      <c r="Z140" s="15">
        <f>中r将兵属性验证!$AM142</f>
        <v>10768.516295082965</v>
      </c>
      <c r="AA140" s="15">
        <f>大r将兵属性验证!$AM142</f>
        <v>10814.69941335345</v>
      </c>
      <c r="AB140" s="15">
        <f>超r将兵属性验证!$AM142</f>
        <v>10862.201443082113</v>
      </c>
      <c r="AF140" s="15">
        <v>136</v>
      </c>
      <c r="AG140" s="1">
        <f t="shared" si="11"/>
        <v>2768056796216.3604</v>
      </c>
      <c r="AH140" s="1">
        <f t="shared" si="12"/>
        <v>3114376046221.0508</v>
      </c>
      <c r="AI140" s="1">
        <f t="shared" si="13"/>
        <v>3444107180156.4829</v>
      </c>
      <c r="AJ140" s="1">
        <f t="shared" si="14"/>
        <v>3769816417071.1143</v>
      </c>
      <c r="AK140" s="1">
        <f t="shared" si="15"/>
        <v>4125302282870.7974</v>
      </c>
    </row>
    <row r="141" spans="3:37" x14ac:dyDescent="0.15">
      <c r="C141" s="15">
        <v>137</v>
      </c>
      <c r="D141" s="14">
        <f>非r将兵属性验证!$U143/((1+非r将兵属性验证!$T143)^2)</f>
        <v>15543864150.156614</v>
      </c>
      <c r="E141" s="15">
        <f>小r将兵属性验证!$U143/((1+小r将兵属性验证!$T143)^2)</f>
        <v>14918845572.815876</v>
      </c>
      <c r="F141" s="15">
        <f>中r将兵属性验证!$U143/((1+中r将兵属性验证!$T143)^2)</f>
        <v>15412753075.406717</v>
      </c>
      <c r="G141" s="15">
        <f>大r将兵属性验证!$U143/((1+大r将兵属性验证!$T143)^2)</f>
        <v>15946981174.208817</v>
      </c>
      <c r="H141" s="15">
        <f>超r将兵属性验证!$U143/((1+超r将兵属性验证!$T143)^2)</f>
        <v>16871885154.668816</v>
      </c>
      <c r="I141" s="14">
        <f>非r将兵属性验证!$AO143/((1+非r将兵属性验证!$AN143)^2)</f>
        <v>53212195688.290085</v>
      </c>
      <c r="J141" s="15">
        <f>小r将兵属性验证!$AO143/((1+小r将兵属性验证!$AN143)^2)</f>
        <v>53961676062.971848</v>
      </c>
      <c r="K141" s="15">
        <f>中r将兵属性验证!$AO143/((1+中r将兵属性验证!$AN143)^2)</f>
        <v>57966843078.32769</v>
      </c>
      <c r="L141" s="15">
        <f>大r将兵属性验证!$AO143/((1+大r将兵属性验证!$AN143)^2)</f>
        <v>61504730996.310081</v>
      </c>
      <c r="M141" s="15">
        <f>超r将兵属性验证!$AO143/((1+超r将兵属性验证!$AN143)^2)</f>
        <v>66853568594.713516</v>
      </c>
      <c r="N141" s="14">
        <f>非r将兵属性验证!$T143</f>
        <v>2.2557733420913566</v>
      </c>
      <c r="O141" s="15">
        <f>小r将兵属性验证!$T143</f>
        <v>2.3067572527480964</v>
      </c>
      <c r="P141" s="15">
        <f>中r将兵属性验证!$T143</f>
        <v>2.3175897526962674</v>
      </c>
      <c r="Q141" s="15">
        <f>大r将兵属性验证!$T143</f>
        <v>2.3175897526962674</v>
      </c>
      <c r="R141" s="15">
        <f>超r将兵属性验证!$T143</f>
        <v>2.3175897526962674</v>
      </c>
      <c r="S141" s="14">
        <f>非r将兵属性验证!$AN143</f>
        <v>4.983033990575894</v>
      </c>
      <c r="T141" s="15">
        <f>小r将兵属性验证!$AN143</f>
        <v>5.3884327114307364</v>
      </c>
      <c r="U141" s="15">
        <f>中r将兵属性验证!$AN143</f>
        <v>5.5401234421730789</v>
      </c>
      <c r="V141" s="15">
        <f>大r将兵属性验证!$AN143</f>
        <v>5.6841715470298118</v>
      </c>
      <c r="W141" s="15">
        <f>超r将兵属性验证!$AN143</f>
        <v>5.716400605442848</v>
      </c>
      <c r="X141" s="15">
        <f>非r将兵属性验证!$AM143</f>
        <v>10755.35116789837</v>
      </c>
      <c r="Y141" s="15">
        <f>小r将兵属性验证!$AM143</f>
        <v>10794.47271689071</v>
      </c>
      <c r="Z141" s="15">
        <f>中r将兵属性验证!$AM143</f>
        <v>10837.922051144531</v>
      </c>
      <c r="AA141" s="15">
        <f>大r将兵属性验证!$AM143</f>
        <v>10882.016913289015</v>
      </c>
      <c r="AB141" s="15">
        <f>超r将兵属性验证!$AM143</f>
        <v>10932.161070647198</v>
      </c>
      <c r="AF141" s="15">
        <v>137</v>
      </c>
      <c r="AG141" s="1">
        <f t="shared" si="11"/>
        <v>2861861242191.4644</v>
      </c>
      <c r="AH141" s="1">
        <f t="shared" si="12"/>
        <v>3213080625364.0981</v>
      </c>
      <c r="AI141" s="1">
        <f t="shared" si="13"/>
        <v>3566245026223.2373</v>
      </c>
      <c r="AJ141" s="1">
        <f t="shared" si="14"/>
        <v>3905588577040.0493</v>
      </c>
      <c r="AK141" s="1">
        <f t="shared" si="15"/>
        <v>4259789044062.8379</v>
      </c>
    </row>
    <row r="142" spans="3:37" x14ac:dyDescent="0.15">
      <c r="C142" s="15">
        <v>138</v>
      </c>
      <c r="D142" s="14">
        <f>非r将兵属性验证!$U144/((1+非r将兵属性验证!$T144)^2)</f>
        <v>15754980730.712353</v>
      </c>
      <c r="E142" s="15">
        <f>小r将兵属性验证!$U144/((1+小r将兵属性验证!$T144)^2)</f>
        <v>15117174878.138649</v>
      </c>
      <c r="F142" s="15">
        <f>中r将兵属性验证!$U144/((1+中r将兵属性验证!$T144)^2)</f>
        <v>15656229424.237585</v>
      </c>
      <c r="G142" s="15">
        <f>大r将兵属性验证!$U144/((1+大r将兵属性验证!$T144)^2)</f>
        <v>16199457309.727255</v>
      </c>
      <c r="H142" s="15">
        <f>超r将兵属性验证!$U144/((1+超r将兵属性验证!$T144)^2)</f>
        <v>17094103912.946415</v>
      </c>
      <c r="I142" s="14">
        <f>非r将兵属性验证!$AO144/((1+非r将兵属性验证!$AN144)^2)</f>
        <v>54965035675.326485</v>
      </c>
      <c r="J142" s="15">
        <f>小r将兵属性验证!$AO144/((1+小r将兵属性验证!$AN144)^2)</f>
        <v>55757316836.416603</v>
      </c>
      <c r="K142" s="15">
        <f>中r将兵属性验证!$AO144/((1+中r将兵属性验证!$AN144)^2)</f>
        <v>60019639197.502831</v>
      </c>
      <c r="L142" s="15">
        <f>大r将兵属性验证!$AO144/((1+大r将兵属性验证!$AN144)^2)</f>
        <v>63694243261.292969</v>
      </c>
      <c r="M142" s="15">
        <f>超r将兵属性验证!$AO144/((1+超r将兵属性验证!$AN144)^2)</f>
        <v>68958695622.559601</v>
      </c>
      <c r="N142" s="14">
        <f>非r将兵属性验证!$T144</f>
        <v>2.2582426062858882</v>
      </c>
      <c r="O142" s="15">
        <f>小r将兵属性验证!$T144</f>
        <v>2.3099186437847745</v>
      </c>
      <c r="P142" s="15">
        <f>中r将兵属性验证!$T144</f>
        <v>2.3183214664123959</v>
      </c>
      <c r="Q142" s="15">
        <f>大r将兵属性验证!$T144</f>
        <v>2.3183214664123959</v>
      </c>
      <c r="R142" s="15">
        <f>超r将兵属性验证!$T144</f>
        <v>2.3183214664123959</v>
      </c>
      <c r="S142" s="14">
        <f>非r将兵属性验证!$AN144</f>
        <v>4.9988232102622669</v>
      </c>
      <c r="T142" s="15">
        <f>小r将兵属性验证!$AN144</f>
        <v>5.3989009496451041</v>
      </c>
      <c r="U142" s="15">
        <f>中r将兵属性验证!$AN144</f>
        <v>5.5525200385534053</v>
      </c>
      <c r="V142" s="15">
        <f>大r将兵属性验证!$AN144</f>
        <v>5.698993490818923</v>
      </c>
      <c r="W142" s="15">
        <f>超r将兵属性验证!$AN144</f>
        <v>5.7279903721354986</v>
      </c>
      <c r="X142" s="15">
        <f>非r将兵属性验证!$AM144</f>
        <v>10822.845460334433</v>
      </c>
      <c r="Y142" s="15">
        <f>小r将兵属性验证!$AM144</f>
        <v>10862.773600181163</v>
      </c>
      <c r="Z142" s="15">
        <f>中r将兵属性验证!$AM144</f>
        <v>10904.694445067988</v>
      </c>
      <c r="AA142" s="15">
        <f>大r将兵属性验证!$AM144</f>
        <v>10951.645543180133</v>
      </c>
      <c r="AB142" s="15">
        <f>超r将兵属性验证!$AM144</f>
        <v>10995.376603282679</v>
      </c>
      <c r="AF142" s="15">
        <v>138</v>
      </c>
      <c r="AG142" s="1">
        <f t="shared" si="11"/>
        <v>2958645755207.8945</v>
      </c>
      <c r="AH142" s="1">
        <f t="shared" si="12"/>
        <v>3318261378683.6499</v>
      </c>
      <c r="AI142" s="1">
        <f t="shared" si="13"/>
        <v>3691979225808.7622</v>
      </c>
      <c r="AJ142" s="1">
        <f t="shared" si="14"/>
        <v>4046570505908.9116</v>
      </c>
      <c r="AK142" s="1">
        <f t="shared" si="15"/>
        <v>4393719883467.4878</v>
      </c>
    </row>
    <row r="143" spans="3:37" x14ac:dyDescent="0.15">
      <c r="C143" s="15">
        <v>139</v>
      </c>
      <c r="D143" s="14">
        <f>非r将兵属性验证!$U145/((1+非r将兵属性验证!$T145)^2)</f>
        <v>15966762635.10351</v>
      </c>
      <c r="E143" s="15">
        <f>小r将兵属性验证!$U145/((1+小r将兵属性验证!$T145)^2)</f>
        <v>15354543267.194424</v>
      </c>
      <c r="F143" s="15">
        <f>中r将兵属性验证!$U145/((1+中r将兵属性验证!$T145)^2)</f>
        <v>15902247052.633688</v>
      </c>
      <c r="G143" s="15">
        <f>大r将兵属性验证!$U145/((1+大r将兵属性验证!$T145)^2)</f>
        <v>16454575234.703438</v>
      </c>
      <c r="H143" s="15">
        <f>超r将兵属性验证!$U145/((1+超r将兵属性验证!$T145)^2)</f>
        <v>17318122380.675594</v>
      </c>
      <c r="I143" s="14">
        <f>非r将兵属性验证!$AO145/((1+非r将兵属性验证!$AN145)^2)</f>
        <v>56765474256.933426</v>
      </c>
      <c r="J143" s="15">
        <f>小r将兵属性验证!$AO145/((1+小r将兵属性验证!$AN145)^2)</f>
        <v>57730436783.388847</v>
      </c>
      <c r="K143" s="15">
        <f>中r将兵属性验证!$AO145/((1+中r将兵属性验证!$AN145)^2)</f>
        <v>62151887012.076012</v>
      </c>
      <c r="L143" s="15">
        <f>大r将兵属性验证!$AO145/((1+大r将兵属性验证!$AN145)^2)</f>
        <v>65873073628.071335</v>
      </c>
      <c r="M143" s="15">
        <f>超r将兵属性验证!$AO145/((1+超r将兵属性验证!$AN145)^2)</f>
        <v>71168843723.567947</v>
      </c>
      <c r="N143" s="14">
        <f>非r将兵属性验证!$T145</f>
        <v>2.2607118704804203</v>
      </c>
      <c r="O143" s="15">
        <f>小r将兵属性验证!$T145</f>
        <v>2.3130804358688728</v>
      </c>
      <c r="P143" s="15">
        <f>中r将兵属性验证!$T145</f>
        <v>2.3190520423671024</v>
      </c>
      <c r="Q143" s="15">
        <f>大r将兵属性验证!$T145</f>
        <v>2.3190520423671024</v>
      </c>
      <c r="R143" s="15">
        <f>超r将兵属性验证!$T145</f>
        <v>2.3190520423671024</v>
      </c>
      <c r="S143" s="14">
        <f>非r将兵属性验证!$AN145</f>
        <v>5.0146124299486399</v>
      </c>
      <c r="T143" s="15">
        <f>小r将兵属性验证!$AN145</f>
        <v>5.4093691214246968</v>
      </c>
      <c r="U143" s="15">
        <f>中r将兵属性验证!$AN145</f>
        <v>5.5649168234075166</v>
      </c>
      <c r="V143" s="15">
        <f>大r将兵属性验证!$AN145</f>
        <v>5.7138156230818193</v>
      </c>
      <c r="W143" s="15">
        <f>超r将兵属性验证!$AN145</f>
        <v>5.7396396282586828</v>
      </c>
      <c r="X143" s="15">
        <f>非r将兵属性验证!$AM145</f>
        <v>10890.531482463473</v>
      </c>
      <c r="Y143" s="15">
        <f>小r将兵属性验证!$AM145</f>
        <v>10929.711634638872</v>
      </c>
      <c r="Z143" s="15">
        <f>中r将兵属性验证!$AM145</f>
        <v>10973.823552916361</v>
      </c>
      <c r="AA143" s="15">
        <f>大r将兵属性验证!$AM145</f>
        <v>11014.775632169751</v>
      </c>
      <c r="AB143" s="15">
        <f>超r将兵属性验证!$AM145</f>
        <v>11061.787672283759</v>
      </c>
      <c r="AF143" s="15">
        <v>139</v>
      </c>
      <c r="AG143" s="1">
        <f t="shared" si="11"/>
        <v>3058283847856.7969</v>
      </c>
      <c r="AH143" s="1">
        <f t="shared" si="12"/>
        <v>3434200146397.022</v>
      </c>
      <c r="AI143" s="1">
        <f t="shared" si="13"/>
        <v>3822567780244.6167</v>
      </c>
      <c r="AJ143" s="1">
        <f t="shared" si="14"/>
        <v>4188033555913.8296</v>
      </c>
      <c r="AK143" s="1">
        <f t="shared" si="15"/>
        <v>4534071083403.5</v>
      </c>
    </row>
    <row r="144" spans="3:37" x14ac:dyDescent="0.15">
      <c r="C144" s="15">
        <v>140</v>
      </c>
      <c r="D144" s="14">
        <f>非r将兵属性验证!$U146/((1+非r将兵属性验证!$T146)^2)</f>
        <v>16179022165.45742</v>
      </c>
      <c r="E144" s="15">
        <f>小r将兵属性验证!$U146/((1+小r将兵属性验证!$T146)^2)</f>
        <v>15594374185.11186</v>
      </c>
      <c r="F144" s="15">
        <f>中r将兵属性验证!$U146/((1+中r将兵属性验证!$T146)^2)</f>
        <v>16150819099.297596</v>
      </c>
      <c r="G144" s="15">
        <f>大r将兵属性验证!$U146/((1+大r将兵属性验证!$T146)^2)</f>
        <v>16712348645.964964</v>
      </c>
      <c r="H144" s="15">
        <f>超r将兵属性验证!$U146/((1+超r将兵属性验证!$T146)^2)</f>
        <v>17543946821.162365</v>
      </c>
      <c r="I144" s="14">
        <f>非r将兵属性验证!$AO146/((1+非r将兵属性验证!$AN146)^2)</f>
        <v>58606294681.421898</v>
      </c>
      <c r="J144" s="15">
        <f>小r将兵属性验证!$AO146/((1+小r将兵属性验证!$AN146)^2)</f>
        <v>59779273054.337639</v>
      </c>
      <c r="K144" s="15">
        <f>中r将兵属性验证!$AO146/((1+中r将兵属性验证!$AN146)^2)</f>
        <v>64278434489.6091</v>
      </c>
      <c r="L144" s="15">
        <f>大r将兵属性验证!$AO146/((1+大r将兵属性验证!$AN146)^2)</f>
        <v>68153174053.412796</v>
      </c>
      <c r="M144" s="15">
        <f>超r将兵属性验证!$AO146/((1+超r将兵属性验证!$AN146)^2)</f>
        <v>73555666580.871857</v>
      </c>
      <c r="N144" s="14">
        <f>非r将兵属性验证!$T146</f>
        <v>2.2631811346749524</v>
      </c>
      <c r="O144" s="15">
        <f>小r将兵属性验证!$T146</f>
        <v>2.3154327455629926</v>
      </c>
      <c r="P144" s="15">
        <f>中r将兵属性验证!$T146</f>
        <v>2.3197814832120289</v>
      </c>
      <c r="Q144" s="15">
        <f>大r将兵属性验证!$T146</f>
        <v>2.3197814832120289</v>
      </c>
      <c r="R144" s="15">
        <f>超r将兵属性验证!$T146</f>
        <v>2.3197814832120289</v>
      </c>
      <c r="S144" s="14">
        <f>非r将兵属性验证!$AN146</f>
        <v>5.0304016496350101</v>
      </c>
      <c r="T144" s="15">
        <f>小r将兵属性验证!$AN146</f>
        <v>5.4196565842954909</v>
      </c>
      <c r="U144" s="15">
        <f>中r将兵属性验证!$AN146</f>
        <v>5.5773137962961563</v>
      </c>
      <c r="V144" s="15">
        <f>大r将兵属性验证!$AN146</f>
        <v>5.7286816937258696</v>
      </c>
      <c r="W144" s="15">
        <f>超r将兵属性验证!$AN146</f>
        <v>5.7524230667642859</v>
      </c>
      <c r="X144" s="15">
        <f>非r将兵属性验证!$AM146</f>
        <v>10957.697589834352</v>
      </c>
      <c r="Y144" s="15">
        <f>小r将兵属性验证!$AM146</f>
        <v>10998.073313452514</v>
      </c>
      <c r="Z144" s="15">
        <f>中r将兵属性验证!$AM146</f>
        <v>11036.865319740711</v>
      </c>
      <c r="AA144" s="15">
        <f>大r将兵属性验证!$AM146</f>
        <v>11080.503155460588</v>
      </c>
      <c r="AB144" s="15">
        <f>超r将兵属性验证!$AM146</f>
        <v>11126.538424657385</v>
      </c>
      <c r="AF144" s="15">
        <v>140</v>
      </c>
      <c r="AG144" s="1">
        <f t="shared" si="11"/>
        <v>3160481954625.8467</v>
      </c>
      <c r="AH144" s="1">
        <f t="shared" si="12"/>
        <v>3554060518711.1875</v>
      </c>
      <c r="AI144" s="1">
        <f t="shared" si="13"/>
        <v>3953704307730.1426</v>
      </c>
      <c r="AJ144" s="1">
        <f t="shared" si="14"/>
        <v>4335976603753.4614</v>
      </c>
      <c r="AK144" s="1">
        <f t="shared" si="15"/>
        <v>4685959574120.8105</v>
      </c>
    </row>
    <row r="145" spans="3:37" x14ac:dyDescent="0.15">
      <c r="C145" s="15">
        <v>141</v>
      </c>
      <c r="D145" s="14">
        <f>非r将兵属性验证!$U147/((1+非r将兵属性验证!$T147)^2)</f>
        <v>16393184037.387203</v>
      </c>
      <c r="E145" s="15">
        <f>小r将兵属性验证!$U147/((1+小r将兵属性验证!$T147)^2)</f>
        <v>15836680285.834297</v>
      </c>
      <c r="F145" s="15">
        <f>中r将兵属性验证!$U147/((1+中r将兵属性验证!$T147)^2)</f>
        <v>16401958702.931875</v>
      </c>
      <c r="G145" s="15">
        <f>大r将兵属性验证!$U147/((1+大r将兵属性验证!$T147)^2)</f>
        <v>16972791240.33942</v>
      </c>
      <c r="H145" s="15">
        <f>超r将兵属性验证!$U147/((1+超r将兵属性验证!$T147)^2)</f>
        <v>17771583497.712696</v>
      </c>
      <c r="I145" s="14">
        <f>非r将兵属性验证!$AO147/((1+非r将兵属性验证!$AN147)^2)</f>
        <v>60508216186.689026</v>
      </c>
      <c r="J145" s="15">
        <f>小r将兵属性验证!$AO147/((1+小r将兵属性验证!$AN147)^2)</f>
        <v>61847544791.774277</v>
      </c>
      <c r="K145" s="15">
        <f>中r将兵属性验证!$AO147/((1+中r将兵属性验证!$AN147)^2)</f>
        <v>66520890830.957085</v>
      </c>
      <c r="L145" s="15">
        <f>大r将兵属性验证!$AO147/((1+大r将兵属性验证!$AN147)^2)</f>
        <v>70630056044.38237</v>
      </c>
      <c r="M145" s="15">
        <f>超r将兵属性验证!$AO147/((1+超r将兵属性验证!$AN147)^2)</f>
        <v>76066553430.014816</v>
      </c>
      <c r="N145" s="14">
        <f>非r将兵属性验证!$T147</f>
        <v>2.2656503988694845</v>
      </c>
      <c r="O145" s="15">
        <f>小r将兵属性验证!$T147</f>
        <v>2.3177068319235894</v>
      </c>
      <c r="P145" s="15">
        <f>中r将兵属性验证!$T147</f>
        <v>2.3205097915905846</v>
      </c>
      <c r="Q145" s="15">
        <f>大r将兵属性验证!$T147</f>
        <v>2.3205097915905846</v>
      </c>
      <c r="R145" s="15">
        <f>超r将兵属性验证!$T147</f>
        <v>2.3205097915905846</v>
      </c>
      <c r="S145" s="14">
        <f>非r将兵属性验证!$AN147</f>
        <v>5.0472130081751949</v>
      </c>
      <c r="T145" s="15">
        <f>小r将兵属性验证!$AN147</f>
        <v>5.4341039581533792</v>
      </c>
      <c r="U145" s="15">
        <f>中r将兵属性验证!$AN147</f>
        <v>5.5928813645920119</v>
      </c>
      <c r="V145" s="15">
        <f>大r将兵属性验证!$AN147</f>
        <v>5.7406685189675359</v>
      </c>
      <c r="W145" s="15">
        <f>超r将兵属性验证!$AN147</f>
        <v>5.7662183040847959</v>
      </c>
      <c r="X145" s="15">
        <f>非r将兵属性验证!$AM147</f>
        <v>11025.777630285997</v>
      </c>
      <c r="Y145" s="15">
        <f>小r将兵属性验证!$AM147</f>
        <v>11062.568268990493</v>
      </c>
      <c r="Z145" s="15">
        <f>中r将兵属性验证!$AM147</f>
        <v>11103.437692473757</v>
      </c>
      <c r="AA145" s="15">
        <f>大r将兵属性验证!$AM147</f>
        <v>11146.22197249871</v>
      </c>
      <c r="AB145" s="15">
        <f>超r将兵属性验证!$AM147</f>
        <v>11194.324622012195</v>
      </c>
      <c r="AF145" s="15">
        <v>141</v>
      </c>
      <c r="AG145" s="1">
        <f t="shared" si="11"/>
        <v>3267123587871.1177</v>
      </c>
      <c r="AH145" s="1">
        <f t="shared" si="12"/>
        <v>3679450922802.501</v>
      </c>
      <c r="AI145" s="1">
        <f t="shared" si="13"/>
        <v>4094885108492.4873</v>
      </c>
      <c r="AJ145" s="1">
        <f t="shared" si="14"/>
        <v>4492287397095.8691</v>
      </c>
      <c r="AK145" s="1">
        <f t="shared" si="15"/>
        <v>4846625426771.4053</v>
      </c>
    </row>
    <row r="146" spans="3:37" x14ac:dyDescent="0.15">
      <c r="C146" s="15">
        <v>142</v>
      </c>
      <c r="D146" s="14">
        <f>非r将兵属性验证!$U148/((1+非r将兵属性验证!$T148)^2)</f>
        <v>16609115840.922569</v>
      </c>
      <c r="E146" s="15">
        <f>小r将兵属性验证!$U148/((1+小r将兵属性验证!$T148)^2)</f>
        <v>16081474223.305037</v>
      </c>
      <c r="F146" s="15">
        <f>中r将兵属性验证!$U148/((1+中r将兵属性验证!$T148)^2)</f>
        <v>16655679002.239084</v>
      </c>
      <c r="G146" s="15">
        <f>大r将兵属性验证!$U148/((1+大r将兵属性验证!$T148)^2)</f>
        <v>17235916714.654404</v>
      </c>
      <c r="H146" s="15">
        <f>超r将兵属性验证!$U148/((1+超r将兵属性验证!$T148)^2)</f>
        <v>18001038673.632591</v>
      </c>
      <c r="I146" s="14">
        <f>非r将兵属性验证!$AO148/((1+非r将兵属性验证!$AN148)^2)</f>
        <v>62448971609.493774</v>
      </c>
      <c r="J146" s="15">
        <f>小r将兵属性验证!$AO148/((1+小r将兵属性验证!$AN148)^2)</f>
        <v>64031810516.629417</v>
      </c>
      <c r="K146" s="15">
        <f>中r将兵属性验证!$AO148/((1+中r将兵属性验证!$AN148)^2)</f>
        <v>68961094272.721573</v>
      </c>
      <c r="L146" s="15">
        <f>大r将兵属性验证!$AO148/((1+大r将兵属性验证!$AN148)^2)</f>
        <v>73253155616.614655</v>
      </c>
      <c r="M146" s="15">
        <f>超r将兵属性验证!$AO148/((1+超r将兵属性验证!$AN148)^2)</f>
        <v>78665998741.355789</v>
      </c>
      <c r="N146" s="14">
        <f>非r将兵属性验证!$T148</f>
        <v>2.2681196630640161</v>
      </c>
      <c r="O146" s="15">
        <f>小r将兵属性验证!$T148</f>
        <v>2.3199807602281535</v>
      </c>
      <c r="P146" s="15">
        <f>中r将兵属性验证!$T148</f>
        <v>2.3212369701379769</v>
      </c>
      <c r="Q146" s="15">
        <f>大r将兵属性验证!$T148</f>
        <v>2.3212369701379769</v>
      </c>
      <c r="R146" s="15">
        <f>超r将兵属性验证!$T148</f>
        <v>2.3212369701379769</v>
      </c>
      <c r="S146" s="14">
        <f>非r将兵属性验证!$AN148</f>
        <v>5.0640243667153779</v>
      </c>
      <c r="T146" s="15">
        <f>小r将兵属性验证!$AN148</f>
        <v>5.4487486042279372</v>
      </c>
      <c r="U146" s="15">
        <f>中r将兵属性验证!$AN148</f>
        <v>5.6094458037268362</v>
      </c>
      <c r="V146" s="15">
        <f>大r将兵属性验证!$AN148</f>
        <v>5.7526555313693137</v>
      </c>
      <c r="W146" s="15">
        <f>超r将兵属性验证!$AN148</f>
        <v>5.7800137285654163</v>
      </c>
      <c r="X146" s="15">
        <f>非r将兵属性验证!$AM148</f>
        <v>11092.620058901943</v>
      </c>
      <c r="Y146" s="15">
        <f>小r将兵属性验证!$AM148</f>
        <v>11131.773709759127</v>
      </c>
      <c r="Z146" s="15">
        <f>中r将兵属性验证!$AM148</f>
        <v>11171.3599457823</v>
      </c>
      <c r="AA146" s="15">
        <f>大r将兵属性验证!$AM148</f>
        <v>11216.212587489019</v>
      </c>
      <c r="AB146" s="15">
        <f>超r将兵属性验证!$AM148</f>
        <v>11262.7870415328</v>
      </c>
      <c r="AF146" s="15">
        <v>142</v>
      </c>
      <c r="AG146" s="1">
        <f t="shared" si="11"/>
        <v>3376423509094.1323</v>
      </c>
      <c r="AH146" s="1">
        <f t="shared" si="12"/>
        <v>3811702710291.1235</v>
      </c>
      <c r="AI146" s="1">
        <f t="shared" si="13"/>
        <v>4248387039437.627</v>
      </c>
      <c r="AJ146" s="1">
        <f t="shared" si="14"/>
        <v>4657335653004.2207</v>
      </c>
      <c r="AK146" s="1">
        <f t="shared" si="15"/>
        <v>5013088491509.9248</v>
      </c>
    </row>
    <row r="147" spans="3:37" x14ac:dyDescent="0.15">
      <c r="C147" s="15">
        <v>143</v>
      </c>
      <c r="D147" s="14">
        <f>非r将兵属性验证!$U149/((1+非r将兵属性验证!$T149)^2)</f>
        <v>16826764509.357</v>
      </c>
      <c r="E147" s="15">
        <f>小r将兵属性验证!$U149/((1+小r将兵属性验证!$T149)^2)</f>
        <v>16328768651.467436</v>
      </c>
      <c r="F147" s="15">
        <f>中r将兵属性验证!$U149/((1+中r将兵属性验证!$T149)^2)</f>
        <v>16911993135.921793</v>
      </c>
      <c r="G147" s="15">
        <f>大r将兵属性验证!$U149/((1+大r将兵属性验证!$T149)^2)</f>
        <v>17501738765.737507</v>
      </c>
      <c r="H147" s="15">
        <f>超r将兵属性验证!$U149/((1+超r将兵属性验证!$T149)^2)</f>
        <v>18232318612.228031</v>
      </c>
      <c r="I147" s="14">
        <f>非r将兵属性验证!$AO149/((1+非r将兵属性验证!$AN149)^2)</f>
        <v>64495200204.7873</v>
      </c>
      <c r="J147" s="15">
        <f>小r将兵属性验证!$AO149/((1+小r将兵属性验证!$AN149)^2)</f>
        <v>66286829541.646362</v>
      </c>
      <c r="K147" s="15">
        <f>中r将兵属性验证!$AO149/((1+中r将兵属性验证!$AN149)^2)</f>
        <v>71505469056.496368</v>
      </c>
      <c r="L147" s="15">
        <f>大r将兵属性验证!$AO149/((1+大r将兵属性验证!$AN149)^2)</f>
        <v>75940499118.653442</v>
      </c>
      <c r="M147" s="15">
        <f>超r将兵属性验证!$AO149/((1+超r将兵属性验证!$AN149)^2)</f>
        <v>81368404492.171722</v>
      </c>
      <c r="N147" s="14">
        <f>非r将兵属性验证!$T149</f>
        <v>2.2705889272585482</v>
      </c>
      <c r="O147" s="15">
        <f>小r将兵属性验证!$T149</f>
        <v>2.3216528491521493</v>
      </c>
      <c r="P147" s="15">
        <f>中r将兵属性验证!$T149</f>
        <v>2.3219630214812446</v>
      </c>
      <c r="Q147" s="15">
        <f>大r将兵属性验证!$T149</f>
        <v>2.3219630214812446</v>
      </c>
      <c r="R147" s="15">
        <f>超r将兵属性验证!$T149</f>
        <v>2.3219630214812446</v>
      </c>
      <c r="S147" s="14">
        <f>非r将兵属性验证!$AN149</f>
        <v>5.0811479140968867</v>
      </c>
      <c r="T147" s="15">
        <f>小r将兵属性验证!$AN149</f>
        <v>5.4641103117301881</v>
      </c>
      <c r="U147" s="15">
        <f>中r将兵属性验证!$AN149</f>
        <v>5.6260104295865938</v>
      </c>
      <c r="V147" s="15">
        <f>大r将兵属性验证!$AN149</f>
        <v>5.7646427304960248</v>
      </c>
      <c r="W147" s="15">
        <f>超r将兵属性验证!$AN149</f>
        <v>5.79380933977097</v>
      </c>
      <c r="X147" s="15">
        <f>非r将兵属性验证!$AM149</f>
        <v>11161.088309083296</v>
      </c>
      <c r="Y147" s="15">
        <f>小r将兵属性验证!$AM149</f>
        <v>11198.438665440473</v>
      </c>
      <c r="Z147" s="15">
        <f>中r将兵属性验证!$AM149</f>
        <v>11241.028334258455</v>
      </c>
      <c r="AA147" s="15">
        <f>大r将兵属性验证!$AM149</f>
        <v>11284.368865338911</v>
      </c>
      <c r="AB147" s="15">
        <f>超r将兵属性验证!$AM149</f>
        <v>11333.127000890931</v>
      </c>
      <c r="AF147" s="15">
        <v>143</v>
      </c>
      <c r="AG147" s="1">
        <f t="shared" si="11"/>
        <v>3491643683365.1357</v>
      </c>
      <c r="AH147" s="1">
        <f t="shared" si="12"/>
        <v>3948944784779.5303</v>
      </c>
      <c r="AI147" s="1">
        <f t="shared" si="13"/>
        <v>4408510950409.7402</v>
      </c>
      <c r="AJ147" s="1">
        <f t="shared" si="14"/>
        <v>4826802187889.2881</v>
      </c>
      <c r="AK147" s="1">
        <f t="shared" si="15"/>
        <v>5186169077089.4863</v>
      </c>
    </row>
    <row r="148" spans="3:37" x14ac:dyDescent="0.15">
      <c r="C148" s="15">
        <v>144</v>
      </c>
      <c r="D148" s="14">
        <f>非r将兵属性验证!$U150/((1+非r将兵属性验证!$T150)^2)</f>
        <v>17046135594.731989</v>
      </c>
      <c r="E148" s="15">
        <f>小r将兵属性验证!$U150/((1+小r将兵属性验证!$T150)^2)</f>
        <v>16578576224.264805</v>
      </c>
      <c r="F148" s="15">
        <f>中r将兵属性验证!$U150/((1+中r将兵属性验证!$T150)^2)</f>
        <v>17170914242.68255</v>
      </c>
      <c r="G148" s="15">
        <f>大r将兵属性验证!$U150/((1+大r将兵属性验证!$T150)^2)</f>
        <v>17770271090.416336</v>
      </c>
      <c r="H148" s="15">
        <f>超r将兵属性验证!$U150/((1+超r将兵属性验证!$T150)^2)</f>
        <v>18465429576.804993</v>
      </c>
      <c r="I148" s="14">
        <f>非r将兵属性验证!$AO150/((1+非r将兵属性验证!$AN150)^2)</f>
        <v>66636573744.687355</v>
      </c>
      <c r="J148" s="15">
        <f>小r将兵属性验证!$AO150/((1+小r将兵属性验证!$AN150)^2)</f>
        <v>68704098632.407982</v>
      </c>
      <c r="K148" s="15">
        <f>中r将兵属性验证!$AO150/((1+中r将兵属性验证!$AN150)^2)</f>
        <v>74098113235.202698</v>
      </c>
      <c r="L148" s="15">
        <f>大r将兵属性验证!$AO150/((1+大r将兵属性验证!$AN150)^2)</f>
        <v>78730246543.589111</v>
      </c>
      <c r="M148" s="15">
        <f>超r将兵属性验证!$AO150/((1+超r将兵属性验证!$AN150)^2)</f>
        <v>84081672934.667694</v>
      </c>
      <c r="N148" s="14">
        <f>非r将兵属性验证!$T150</f>
        <v>2.2730581914530803</v>
      </c>
      <c r="O148" s="15">
        <f>小r将兵属性验证!$T150</f>
        <v>2.3223959302004902</v>
      </c>
      <c r="P148" s="15">
        <f>中r将兵属性验证!$T150</f>
        <v>2.3226879482392846</v>
      </c>
      <c r="Q148" s="15">
        <f>大r将兵属性验证!$T150</f>
        <v>2.3226879482392846</v>
      </c>
      <c r="R148" s="15">
        <f>超r将兵属性验证!$T150</f>
        <v>2.3226879482392846</v>
      </c>
      <c r="S148" s="14">
        <f>非r将兵属性验证!$AN150</f>
        <v>5.098824065316923</v>
      </c>
      <c r="T148" s="15">
        <f>小r将兵属性验证!$AN150</f>
        <v>5.4792654647247332</v>
      </c>
      <c r="U148" s="15">
        <f>中r将兵属性验证!$AN150</f>
        <v>5.6425752417374557</v>
      </c>
      <c r="V148" s="15">
        <f>大r将兵属性验证!$AN150</f>
        <v>5.7766301159138393</v>
      </c>
      <c r="W148" s="15">
        <f>超r将兵属性验证!$AN150</f>
        <v>5.8076051372676289</v>
      </c>
      <c r="X148" s="15">
        <f>非r将兵属性验证!$AM150</f>
        <v>11227.611472827422</v>
      </c>
      <c r="Y148" s="15">
        <f>小r将兵属性验证!$AM150</f>
        <v>11267.642726495353</v>
      </c>
      <c r="Z148" s="15">
        <f>中r将兵属性验证!$AM150</f>
        <v>11308.131233660075</v>
      </c>
      <c r="AA148" s="15">
        <f>大r将兵属性验证!$AM150</f>
        <v>11353.781768653716</v>
      </c>
      <c r="AB148" s="15">
        <f>超r将兵属性验证!$AM150</f>
        <v>11398.826079488364</v>
      </c>
      <c r="AF148" s="15">
        <v>144</v>
      </c>
      <c r="AG148" s="1">
        <f t="shared" si="11"/>
        <v>3612650686110.1089</v>
      </c>
      <c r="AH148" s="1">
        <f t="shared" si="12"/>
        <v>4094699610838.3462</v>
      </c>
      <c r="AI148" s="1">
        <f t="shared" si="13"/>
        <v>4572436666796.1494</v>
      </c>
      <c r="AJ148" s="1">
        <f t="shared" si="14"/>
        <v>5002761992408.1221</v>
      </c>
      <c r="AK148" s="1">
        <f t="shared" si="15"/>
        <v>5360961678108.5498</v>
      </c>
    </row>
    <row r="149" spans="3:37" x14ac:dyDescent="0.15">
      <c r="C149" s="15">
        <v>145</v>
      </c>
      <c r="D149" s="14">
        <f>非r将兵属性验证!$U151/((1+非r将兵属性验证!$T151)^2)</f>
        <v>17267075024.899464</v>
      </c>
      <c r="E149" s="15">
        <f>小r将兵属性验证!$U151/((1+小r将兵属性验证!$T151)^2)</f>
        <v>16830909595.640476</v>
      </c>
      <c r="F149" s="15">
        <f>中r将兵属性验证!$U151/((1+中r将兵属性验证!$T151)^2)</f>
        <v>17432455461.223923</v>
      </c>
      <c r="G149" s="15">
        <f>大r将兵属性验证!$U151/((1+大r将兵属性验证!$T151)^2)</f>
        <v>18041527385.518471</v>
      </c>
      <c r="H149" s="15">
        <f>超r将兵属性验证!$U151/((1+超r将兵属性验证!$T151)^2)</f>
        <v>18700377830.669476</v>
      </c>
      <c r="I149" s="14">
        <f>非r将兵属性验证!$AO151/((1+非r将兵属性验证!$AN151)^2)</f>
        <v>68867496912.205475</v>
      </c>
      <c r="J149" s="15">
        <f>小r将兵属性验证!$AO151/((1+小r将兵属性验证!$AN151)^2)</f>
        <v>71168535289.890182</v>
      </c>
      <c r="K149" s="15">
        <f>中r将兵属性验证!$AO151/((1+中r将兵属性验证!$AN151)^2)</f>
        <v>76801997877.146103</v>
      </c>
      <c r="L149" s="15">
        <f>大r将兵属性验证!$AO151/((1+大r将兵属性验证!$AN151)^2)</f>
        <v>81555191146.604477</v>
      </c>
      <c r="M149" s="15">
        <f>超r将兵属性验证!$AO151/((1+超r将兵属性验证!$AN151)^2)</f>
        <v>86858997470.323181</v>
      </c>
      <c r="N149" s="14">
        <f>非r将兵属性验证!$T151</f>
        <v>2.2755274556476119</v>
      </c>
      <c r="O149" s="15">
        <f>小r将兵属性验证!$T151</f>
        <v>2.3231379007992459</v>
      </c>
      <c r="P149" s="15">
        <f>中r将兵属性验证!$T151</f>
        <v>2.3234117530228935</v>
      </c>
      <c r="Q149" s="15">
        <f>大r将兵属性验证!$T151</f>
        <v>2.3234117530228935</v>
      </c>
      <c r="R149" s="15">
        <f>超r将兵属性验证!$T151</f>
        <v>2.3234117530228935</v>
      </c>
      <c r="S149" s="14">
        <f>非r将兵属性验证!$AN151</f>
        <v>5.1165002165369602</v>
      </c>
      <c r="T149" s="15">
        <f>小r将兵属性验证!$AN151</f>
        <v>5.4944208016687712</v>
      </c>
      <c r="U149" s="15">
        <f>中r将兵属性验证!$AN151</f>
        <v>5.6591402397469359</v>
      </c>
      <c r="V149" s="15">
        <f>大r将兵属性验证!$AN151</f>
        <v>5.7886176871902739</v>
      </c>
      <c r="W149" s="15">
        <f>超r将兵属性验证!$AN151</f>
        <v>5.8214011206229062</v>
      </c>
      <c r="X149" s="15">
        <f>非r将兵属性验证!$AM151</f>
        <v>11296.46224577941</v>
      </c>
      <c r="Y149" s="15">
        <f>小r将兵属性验证!$AM151</f>
        <v>11334.525663222885</v>
      </c>
      <c r="Z149" s="15">
        <f>中r将兵属性验证!$AM151</f>
        <v>11377.47106937299</v>
      </c>
      <c r="AA149" s="15">
        <f>大r将兵属性验证!$AM151</f>
        <v>11419.478712463875</v>
      </c>
      <c r="AB149" s="15">
        <f>超r将兵属性验证!$AM151</f>
        <v>11464.430099386973</v>
      </c>
      <c r="AF149" s="15">
        <v>145</v>
      </c>
      <c r="AG149" s="1">
        <f t="shared" si="11"/>
        <v>3738749067460.6338</v>
      </c>
      <c r="AH149" s="1">
        <f t="shared" si="12"/>
        <v>4243913690133.1929</v>
      </c>
      <c r="AI149" s="1">
        <f t="shared" si="13"/>
        <v>4743465819244.2637</v>
      </c>
      <c r="AJ149" s="1">
        <f t="shared" si="14"/>
        <v>5181659367213.4141</v>
      </c>
      <c r="AK149" s="1">
        <f t="shared" si="15"/>
        <v>5540354888001.8838</v>
      </c>
    </row>
    <row r="150" spans="3:37" x14ac:dyDescent="0.15">
      <c r="C150" s="15">
        <v>146</v>
      </c>
      <c r="D150" s="14">
        <f>非r将兵属性验证!$U152/((1+非r将兵属性验证!$T152)^2)</f>
        <v>17489621666.812035</v>
      </c>
      <c r="E150" s="15">
        <f>小r将兵属性验证!$U152/((1+小r将兵属性验证!$T152)^2)</f>
        <v>17085781419.537773</v>
      </c>
      <c r="F150" s="15">
        <f>中r将兵属性验证!$U152/((1+中r将兵属性验证!$T152)^2)</f>
        <v>17696629930.24847</v>
      </c>
      <c r="G150" s="15">
        <f>大r将兵属性验证!$U152/((1+大r将兵属性验证!$T152)^2)</f>
        <v>18315521347.871513</v>
      </c>
      <c r="H150" s="15">
        <f>超r将兵属性验证!$U152/((1+超r将兵属性验证!$T152)^2)</f>
        <v>18950317474.515316</v>
      </c>
      <c r="I150" s="14">
        <f>非r将兵属性验证!$AO152/((1+非r将兵属性验证!$AN152)^2)</f>
        <v>71129150144.386612</v>
      </c>
      <c r="J150" s="15">
        <f>小r将兵属性验证!$AO152/((1+小r将兵属性验证!$AN152)^2)</f>
        <v>73733605166.520523</v>
      </c>
      <c r="K150" s="15">
        <f>中r将兵属性验证!$AO152/((1+中r将兵属性验证!$AN152)^2)</f>
        <v>79523449905.18045</v>
      </c>
      <c r="L150" s="15">
        <f>大r将兵属性验证!$AO152/((1+大r将兵属性验证!$AN152)^2)</f>
        <v>84444458387.780945</v>
      </c>
      <c r="M150" s="15">
        <f>超r将兵属性验证!$AO152/((1+超r将兵属性验证!$AN152)^2)</f>
        <v>89754101468.192993</v>
      </c>
      <c r="N150" s="14">
        <f>非r将兵属性验证!$T152</f>
        <v>2.277996719842144</v>
      </c>
      <c r="O150" s="15">
        <f>小r将兵属性验证!$T152</f>
        <v>2.3238787635243967</v>
      </c>
      <c r="P150" s="15">
        <f>中r将兵属性验证!$T152</f>
        <v>2.3241344384347871</v>
      </c>
      <c r="Q150" s="15">
        <f>大r将兵属性验证!$T152</f>
        <v>2.3241344384347871</v>
      </c>
      <c r="R150" s="15">
        <f>超r将兵属性验证!$T152</f>
        <v>2.3241344384347871</v>
      </c>
      <c r="S150" s="14">
        <f>非r将兵属性验证!$AN152</f>
        <v>5.1341763677569974</v>
      </c>
      <c r="T150" s="15">
        <f>小r将兵属性验证!$AN152</f>
        <v>5.5095763221355787</v>
      </c>
      <c r="U150" s="15">
        <f>中r将兵属性验证!$AN152</f>
        <v>5.6757054231838859</v>
      </c>
      <c r="V150" s="15">
        <f>大r将兵属性验证!$AN152</f>
        <v>5.8006054438941774</v>
      </c>
      <c r="W150" s="15">
        <f>超r将兵属性验证!$AN152</f>
        <v>5.8351972894056532</v>
      </c>
      <c r="X150" s="15">
        <f>非r将兵属性验证!$AM152</f>
        <v>11362.670468649558</v>
      </c>
      <c r="Y150" s="15">
        <f>小r将兵属性验证!$AM152</f>
        <v>11403.293450531875</v>
      </c>
      <c r="Z150" s="15">
        <f>中r将兵属性验证!$AM152</f>
        <v>11441.962550796872</v>
      </c>
      <c r="AA150" s="15">
        <f>大r将兵属性验证!$AM152</f>
        <v>11484.074659052649</v>
      </c>
      <c r="AB150" s="15">
        <f>超r将兵属性验证!$AM152</f>
        <v>11529.242541576048</v>
      </c>
      <c r="AF150" s="15">
        <v>146</v>
      </c>
      <c r="AG150" s="1">
        <f t="shared" si="11"/>
        <v>3867370251913.96</v>
      </c>
      <c r="AH150" s="1">
        <f t="shared" si="12"/>
        <v>4399280550064.4268</v>
      </c>
      <c r="AI150" s="1">
        <f t="shared" si="13"/>
        <v>4916801893929.3223</v>
      </c>
      <c r="AJ150" s="1">
        <f t="shared" si="14"/>
        <v>5365083879718.791</v>
      </c>
      <c r="AK150" s="1">
        <f t="shared" si="15"/>
        <v>5727898891450.3428</v>
      </c>
    </row>
    <row r="151" spans="3:37" x14ac:dyDescent="0.15">
      <c r="C151" s="15">
        <v>147</v>
      </c>
      <c r="D151" s="14">
        <f>非r将兵属性验证!$U153/((1+非r将兵属性验证!$T153)^2)</f>
        <v>17713903240.681858</v>
      </c>
      <c r="E151" s="15">
        <f>小r将兵属性验证!$U153/((1+小r将兵属性验证!$T153)^2)</f>
        <v>17343204349.900032</v>
      </c>
      <c r="F151" s="15">
        <f>中r将兵属性验证!$U153/((1+中r将兵属性验证!$T153)^2)</f>
        <v>17961872854.115604</v>
      </c>
      <c r="G151" s="15">
        <f>大r将兵属性验证!$U153/((1+大r将兵属性验证!$T153)^2)</f>
        <v>18627567486.835896</v>
      </c>
      <c r="H151" s="15">
        <f>超r将兵属性验证!$U153/((1+超r将兵属性验证!$T153)^2)</f>
        <v>19217654259.13694</v>
      </c>
      <c r="I151" s="14">
        <f>非r将兵属性验证!$AO153/((1+非r将兵属性验证!$AN153)^2)</f>
        <v>73493177958.185898</v>
      </c>
      <c r="J151" s="15">
        <f>小r将兵属性验证!$AO153/((1+小r将兵属性验证!$AN153)^2)</f>
        <v>76315077565.375458</v>
      </c>
      <c r="K151" s="15">
        <f>中r将兵属性验证!$AO153/((1+中r将兵属性验证!$AN153)^2)</f>
        <v>82329468505.691711</v>
      </c>
      <c r="L151" s="15">
        <f>大r将兵属性验证!$AO153/((1+大r将兵属性验证!$AN153)^2)</f>
        <v>87579935988.58847</v>
      </c>
      <c r="M151" s="15">
        <f>超r将兵属性验证!$AO153/((1+超r将兵属性验证!$AN153)^2)</f>
        <v>92803563440.704239</v>
      </c>
      <c r="N151" s="14">
        <f>非r将兵属性验证!$T153</f>
        <v>2.2804659840366757</v>
      </c>
      <c r="O151" s="15">
        <f>小r将兵属性验证!$T153</f>
        <v>2.3246185209439654</v>
      </c>
      <c r="P151" s="15">
        <f>中r将兵属性验证!$T153</f>
        <v>2.3248560070696391</v>
      </c>
      <c r="Q151" s="15">
        <f>大r将兵属性验证!$T153</f>
        <v>2.3248560070696391</v>
      </c>
      <c r="R151" s="15">
        <f>超r将兵属性验证!$T153</f>
        <v>2.3248560070696391</v>
      </c>
      <c r="S151" s="14">
        <f>非r将兵属性验证!$AN153</f>
        <v>5.1518525189770337</v>
      </c>
      <c r="T151" s="15">
        <f>小r将兵属性验证!$AN153</f>
        <v>5.5247320256997563</v>
      </c>
      <c r="U151" s="15">
        <f>中r将兵属性验证!$AN153</f>
        <v>5.6922707916184896</v>
      </c>
      <c r="V151" s="15">
        <f>大r将兵属性验证!$AN153</f>
        <v>5.8125933855957346</v>
      </c>
      <c r="W151" s="15">
        <f>超r将兵属性验证!$AN153</f>
        <v>5.8489936431860539</v>
      </c>
      <c r="X151" s="15">
        <f>非r将兵属性验证!$AM153</f>
        <v>11431.898196356453</v>
      </c>
      <c r="Y151" s="15">
        <f>小r将兵属性验证!$AM153</f>
        <v>11467.307935688159</v>
      </c>
      <c r="Z151" s="15">
        <f>中r将兵属性验证!$AM153</f>
        <v>11506.434798405422</v>
      </c>
      <c r="AA151" s="15">
        <f>大r将兵属性验证!$AM153</f>
        <v>11547.993015957931</v>
      </c>
      <c r="AB151" s="15">
        <f>超r将兵属性验证!$AM153</f>
        <v>11593.913679298559</v>
      </c>
      <c r="AF151" s="15">
        <v>147</v>
      </c>
      <c r="AG151" s="1">
        <f t="shared" si="11"/>
        <v>4001760563930.6367</v>
      </c>
      <c r="AH151" s="1">
        <f t="shared" si="12"/>
        <v>4556655845745.2432</v>
      </c>
      <c r="AI151" s="1">
        <f t="shared" si="13"/>
        <v>5095892338654.2402</v>
      </c>
      <c r="AJ151" s="1">
        <f t="shared" si="14"/>
        <v>5564471867776.2646</v>
      </c>
      <c r="AK151" s="1">
        <f t="shared" si="15"/>
        <v>5925766290689.1953</v>
      </c>
    </row>
    <row r="152" spans="3:37" x14ac:dyDescent="0.15">
      <c r="C152" s="15">
        <v>148</v>
      </c>
      <c r="D152" s="14">
        <f>非r将兵属性验证!$U154/((1+非r将兵属性验证!$T154)^2)</f>
        <v>17939925282.21603</v>
      </c>
      <c r="E152" s="15">
        <f>小r将兵属性验证!$U154/((1+小r将兵属性验证!$T154)^2)</f>
        <v>17603191040.670586</v>
      </c>
      <c r="F152" s="15">
        <f>中r将兵属性验证!$U154/((1+中r将兵属性验证!$T154)^2)</f>
        <v>18269255196.042488</v>
      </c>
      <c r="G152" s="15">
        <f>大r将兵属性验证!$U154/((1+大r将兵属性验证!$T154)^2)</f>
        <v>18983471465.078339</v>
      </c>
      <c r="H152" s="15">
        <f>超r将兵属性验证!$U154/((1+超r将兵属性验证!$T154)^2)</f>
        <v>19472478427.046337</v>
      </c>
      <c r="I152" s="14">
        <f>非r将兵属性验证!$AO154/((1+非r将兵属性验证!$AN154)^2)</f>
        <v>75880356989.333298</v>
      </c>
      <c r="J152" s="15">
        <f>小r将兵属性验证!$AO154/((1+小r将兵属性验证!$AN154)^2)</f>
        <v>79035214885.000153</v>
      </c>
      <c r="K152" s="15">
        <f>中r将兵属性验证!$AO154/((1+中r将兵属性验证!$AN154)^2)</f>
        <v>85458440934.221664</v>
      </c>
      <c r="L152" s="15">
        <f>大r将兵属性验证!$AO154/((1+大r将兵属性验证!$AN154)^2)</f>
        <v>91089209466.594269</v>
      </c>
      <c r="M152" s="15">
        <f>超r将兵属性验证!$AO154/((1+超r将兵属性验证!$AN154)^2)</f>
        <v>95967946494.955154</v>
      </c>
      <c r="N152" s="14">
        <f>非r将兵属性验证!$T154</f>
        <v>2.2829352482312077</v>
      </c>
      <c r="O152" s="15">
        <f>小r将兵属性验证!$T154</f>
        <v>2.3253571756180436</v>
      </c>
      <c r="P152" s="15">
        <f>中r将兵属性验证!$T154</f>
        <v>2.3255764615141121</v>
      </c>
      <c r="Q152" s="15">
        <f>大r将兵属性验证!$T154</f>
        <v>2.3255764615141121</v>
      </c>
      <c r="R152" s="15">
        <f>超r将兵属性验证!$T154</f>
        <v>2.3255764615141121</v>
      </c>
      <c r="S152" s="14">
        <f>非r将兵属性验证!$AN154</f>
        <v>5.1695286701970709</v>
      </c>
      <c r="T152" s="15">
        <f>小r将兵属性验证!$AN154</f>
        <v>5.5398879119372193</v>
      </c>
      <c r="U152" s="15">
        <f>中r将兵属性验证!$AN154</f>
        <v>5.7088363446222594</v>
      </c>
      <c r="V152" s="15">
        <f>大r将兵属性验证!$AN154</f>
        <v>5.8245815118664561</v>
      </c>
      <c r="W152" s="15">
        <f>超r将兵属性验证!$AN154</f>
        <v>5.8627901815356189</v>
      </c>
      <c r="X152" s="15">
        <f>非r将兵属性验证!$AM154</f>
        <v>11497.795714916256</v>
      </c>
      <c r="Y152" s="15">
        <f>小r将兵属性验证!$AM154</f>
        <v>11535.74702933821</v>
      </c>
      <c r="Z152" s="15">
        <f>中r将兵属性验证!$AM154</f>
        <v>11573.571172452823</v>
      </c>
      <c r="AA152" s="15">
        <f>大r将兵属性验证!$AM154</f>
        <v>11615.331010836411</v>
      </c>
      <c r="AB152" s="15">
        <f>超r将兵属性验证!$AM154</f>
        <v>11660.147051593451</v>
      </c>
      <c r="AF152" s="15">
        <v>148</v>
      </c>
      <c r="AG152" s="1">
        <f t="shared" si="11"/>
        <v>4138418857968.6089</v>
      </c>
      <c r="AH152" s="1">
        <f t="shared" si="12"/>
        <v>4722177680600.752</v>
      </c>
      <c r="AI152" s="1">
        <f t="shared" si="13"/>
        <v>5295117616679.4326</v>
      </c>
      <c r="AJ152" s="1">
        <f t="shared" si="14"/>
        <v>5787105336991.0586</v>
      </c>
      <c r="AK152" s="1">
        <f t="shared" si="15"/>
        <v>6130506721711.5713</v>
      </c>
    </row>
    <row r="153" spans="3:37" x14ac:dyDescent="0.15">
      <c r="C153" s="15">
        <v>149</v>
      </c>
      <c r="D153" s="14">
        <f>非r将兵属性验证!$U155/((1+非r将兵属性验证!$T155)^2)</f>
        <v>18170567666.194454</v>
      </c>
      <c r="E153" s="15">
        <f>小r将兵属性验证!$U155/((1+小r将兵属性验证!$T155)^2)</f>
        <v>17916382692.891689</v>
      </c>
      <c r="F153" s="15">
        <f>中r将兵属性验证!$U155/((1+中r将兵属性验证!$T155)^2)</f>
        <v>18614956256.772251</v>
      </c>
      <c r="G153" s="15">
        <f>大r将兵属性验证!$U155/((1+大r将兵属性验证!$T155)^2)</f>
        <v>19343702188.313366</v>
      </c>
      <c r="H153" s="15">
        <f>超r将兵属性验证!$U155/((1+超r将兵属性验证!$T155)^2)</f>
        <v>19727451249.965778</v>
      </c>
      <c r="I153" s="14">
        <f>非r将兵属性验证!$AO155/((1+非r将兵属性验证!$AN155)^2)</f>
        <v>78380023863.154999</v>
      </c>
      <c r="J153" s="15">
        <f>小r将兵属性验证!$AO155/((1+小r将兵属性验证!$AN155)^2)</f>
        <v>82051766512.92424</v>
      </c>
      <c r="K153" s="15">
        <f>中r将兵属性验证!$AO155/((1+中r将兵属性验证!$AN155)^2)</f>
        <v>88860598107.708618</v>
      </c>
      <c r="L153" s="15">
        <f>大r将兵属性验证!$AO155/((1+大r将兵属性验证!$AN155)^2)</f>
        <v>94719148617.930939</v>
      </c>
      <c r="M153" s="15">
        <f>超r将兵属性验证!$AO155/((1+超r将兵属性验证!$AN155)^2)</f>
        <v>99333938605.43396</v>
      </c>
      <c r="N153" s="14">
        <f>非r将兵属性验证!$T155</f>
        <v>2.2854045124257398</v>
      </c>
      <c r="O153" s="15">
        <f>小r将兵属性验证!$T155</f>
        <v>2.32609473009882</v>
      </c>
      <c r="P153" s="15">
        <f>中r将兵属性验证!$T155</f>
        <v>2.3262958043468829</v>
      </c>
      <c r="Q153" s="15">
        <f>大r将兵属性验证!$T155</f>
        <v>2.3262958043468829</v>
      </c>
      <c r="R153" s="15">
        <f>超r将兵属性验证!$T155</f>
        <v>2.3262958043468829</v>
      </c>
      <c r="S153" s="14">
        <f>非r将兵属性验证!$AN155</f>
        <v>5.1872048214171071</v>
      </c>
      <c r="T153" s="15">
        <f>小r将兵属性验证!$AN155</f>
        <v>5.555043980425185</v>
      </c>
      <c r="U153" s="15">
        <f>中r将兵属性验证!$AN155</f>
        <v>5.7254020817680269</v>
      </c>
      <c r="V153" s="15">
        <f>大r将兵属性验证!$AN155</f>
        <v>5.836569822279178</v>
      </c>
      <c r="W153" s="15">
        <f>超r将兵属性验证!$AN155</f>
        <v>5.8765869040271825</v>
      </c>
      <c r="X153" s="15">
        <f>非r将兵属性验证!$AM155</f>
        <v>11566.98745730492</v>
      </c>
      <c r="Y153" s="15">
        <f>小r将兵属性验证!$AM155</f>
        <v>11602.727148234306</v>
      </c>
      <c r="Z153" s="15">
        <f>中r将兵属性验证!$AM155</f>
        <v>11641.008196465773</v>
      </c>
      <c r="AA153" s="15">
        <f>大r将兵属性验证!$AM155</f>
        <v>11682.726594348153</v>
      </c>
      <c r="AB153" s="15">
        <f>超r将兵属性验证!$AM155</f>
        <v>11724.403494056831</v>
      </c>
      <c r="AF153" s="15">
        <v>149</v>
      </c>
      <c r="AG153" s="1">
        <f t="shared" si="11"/>
        <v>4281525080632.7856</v>
      </c>
      <c r="AH153" s="1">
        <f t="shared" si="12"/>
        <v>4906066179719.915</v>
      </c>
      <c r="AI153" s="1">
        <f t="shared" si="13"/>
        <v>5511924317310.6729</v>
      </c>
      <c r="AJ153" s="1">
        <f t="shared" si="14"/>
        <v>6017656366981.8672</v>
      </c>
      <c r="AK153" s="1">
        <f t="shared" si="15"/>
        <v>6347485091588.5176</v>
      </c>
    </row>
    <row r="154" spans="3:37" x14ac:dyDescent="0.15">
      <c r="C154" s="15">
        <v>150</v>
      </c>
      <c r="D154" s="14">
        <f>非r将兵属性验证!$U156/((1+非r将兵属性验证!$T156)^2)</f>
        <v>18469811790.899204</v>
      </c>
      <c r="E154" s="15">
        <f>小r将兵属性验证!$U156/((1+小r将兵属性验证!$T156)^2)</f>
        <v>18214127408.23737</v>
      </c>
      <c r="F154" s="15">
        <f>中r将兵属性验证!$U156/((1+中r将兵属性验证!$T156)^2)</f>
        <v>18964846153.347179</v>
      </c>
      <c r="G154" s="15">
        <f>大r将兵属性验证!$U156/((1+大r将兵属性验证!$T156)^2)</f>
        <v>19708285086.727749</v>
      </c>
      <c r="H154" s="15">
        <f>超r将兵属性验证!$U156/((1+超r将兵属性验证!$T156)^2)</f>
        <v>19984925825.275028</v>
      </c>
      <c r="I154" s="14">
        <f>非r将兵属性验证!$AO156/((1+非r将兵属性验证!$AN156)^2)</f>
        <v>81250197997.30748</v>
      </c>
      <c r="J154" s="15">
        <f>小r将兵属性验证!$AO156/((1+小r将兵属性验证!$AN156)^2)</f>
        <v>85174675227.147125</v>
      </c>
      <c r="K154" s="15">
        <f>中r将兵属性验证!$AO156/((1+中r将兵属性验证!$AN156)^2)</f>
        <v>92373654242.441986</v>
      </c>
      <c r="L154" s="15">
        <f>大r将兵属性验证!$AO156/((1+大r将兵属性验证!$AN156)^2)</f>
        <v>98607016231.930771</v>
      </c>
      <c r="M154" s="15">
        <f>超r将兵属性验证!$AO156/((1+超r将兵属性验证!$AN156)^2)</f>
        <v>103403716326.53331</v>
      </c>
      <c r="N154" s="14">
        <f>非r将兵属性验证!$T156</f>
        <v>2.2878737766202719</v>
      </c>
      <c r="O154" s="15">
        <f>小r将兵属性验证!$T156</f>
        <v>2.3268311869306166</v>
      </c>
      <c r="P154" s="15">
        <f>中r将兵属性验证!$T156</f>
        <v>2.3270140381386804</v>
      </c>
      <c r="Q154" s="15">
        <f>大r将兵属性验证!$T156</f>
        <v>2.3270140381386804</v>
      </c>
      <c r="R154" s="15">
        <f>超r将兵属性验证!$T156</f>
        <v>2.3270140381386804</v>
      </c>
      <c r="S154" s="14">
        <f>非r将兵属性验证!$AN156</f>
        <v>5.2048809726371443</v>
      </c>
      <c r="T154" s="15">
        <f>小r将兵属性验证!$AN156</f>
        <v>5.5702002307421816</v>
      </c>
      <c r="U154" s="15">
        <f>中r将兵属性验证!$AN156</f>
        <v>5.7419680026299451</v>
      </c>
      <c r="V154" s="15">
        <f>大r将兵属性验证!$AN156</f>
        <v>5.8485583164080488</v>
      </c>
      <c r="W154" s="15">
        <f>超r将兵属性验证!$AN156</f>
        <v>5.8903838102348978</v>
      </c>
      <c r="X154" s="15">
        <f>非r将兵属性验证!$AM156</f>
        <v>11624.742579711263</v>
      </c>
      <c r="Y154" s="15">
        <f>小r将兵属性验证!$AM156</f>
        <v>11664.058947922429</v>
      </c>
      <c r="Z154" s="15">
        <f>中r将兵属性验证!$AM156</f>
        <v>11708.151587460217</v>
      </c>
      <c r="AA154" s="15">
        <f>大r将兵属性验证!$AM156</f>
        <v>11748.840204438227</v>
      </c>
      <c r="AB154" s="15">
        <f>超r将兵属性验证!$AM156</f>
        <v>11792.448639298313</v>
      </c>
      <c r="AF154" s="15">
        <v>150</v>
      </c>
      <c r="AG154" s="1">
        <f t="shared" si="11"/>
        <v>4445491037503.6836</v>
      </c>
      <c r="AH154" s="1">
        <f t="shared" si="12"/>
        <v>5095912425506.3936</v>
      </c>
      <c r="AI154" s="1">
        <f t="shared" si="13"/>
        <v>5736402183164.9111</v>
      </c>
      <c r="AJ154" s="1">
        <f t="shared" si="14"/>
        <v>6263611005943.71</v>
      </c>
      <c r="AK154" s="1">
        <f t="shared" si="15"/>
        <v>6604331146730.7891</v>
      </c>
    </row>
    <row r="155" spans="3:37" x14ac:dyDescent="0.15">
      <c r="C155" s="15">
        <v>151</v>
      </c>
      <c r="D155" s="14">
        <f>非r将兵属性验证!$U157/((1+非r将兵属性验证!$T157)^2)</f>
        <v>18727722829.569496</v>
      </c>
      <c r="E155" s="15">
        <f>小r将兵属性验证!$U157/((1+小r将兵属性验证!$T157)^2)</f>
        <v>18452477949.244835</v>
      </c>
      <c r="F155" s="15">
        <f>中r将兵属性验证!$U157/((1+中r将兵属性验证!$T157)^2)</f>
        <v>19219379880.124092</v>
      </c>
      <c r="G155" s="15">
        <f>大r将兵属性验证!$U157/((1+大r将兵属性验证!$T157)^2)</f>
        <v>19986055460.919147</v>
      </c>
      <c r="H155" s="15">
        <f>超r将兵属性验证!$U157/((1+超r将兵属性验证!$T157)^2)</f>
        <v>20191168493.550251</v>
      </c>
      <c r="I155" s="14">
        <f>非r将兵属性验证!$AO157/((1+非r将兵属性验证!$AN157)^2)</f>
        <v>84150265833.713501</v>
      </c>
      <c r="J155" s="15">
        <f>小r将兵属性验证!$AO157/((1+小r将兵属性验证!$AN157)^2)</f>
        <v>88224907638.862549</v>
      </c>
      <c r="K155" s="15">
        <f>中r将兵属性验证!$AO157/((1+中r将兵属性验证!$AN157)^2)</f>
        <v>95916287752.577545</v>
      </c>
      <c r="L155" s="15">
        <f>大r将兵属性验证!$AO157/((1+大r将兵属性验证!$AN157)^2)</f>
        <v>102885283135.51022</v>
      </c>
      <c r="M155" s="15">
        <f>超r将兵属性验证!$AO157/((1+超r将兵属性验证!$AN157)^2)</f>
        <v>107579623700.28641</v>
      </c>
      <c r="N155" s="14">
        <f>非r将兵属性验证!$T157</f>
        <v>2.2903430408148036</v>
      </c>
      <c r="O155" s="15">
        <f>小r将兵属性验证!$T157</f>
        <v>2.3275665486499171</v>
      </c>
      <c r="P155" s="15">
        <f>中r将兵属性验证!$T157</f>
        <v>2.327731165452311</v>
      </c>
      <c r="Q155" s="15">
        <f>大r将兵属性验证!$T157</f>
        <v>2.327731165452311</v>
      </c>
      <c r="R155" s="15">
        <f>超r将兵属性验证!$T157</f>
        <v>2.327731165452311</v>
      </c>
      <c r="S155" s="14">
        <f>非r将兵属性验证!$AN157</f>
        <v>5.2193876342166678</v>
      </c>
      <c r="T155" s="15">
        <f>小r将兵属性验证!$AN157</f>
        <v>5.585505951622328</v>
      </c>
      <c r="U155" s="15">
        <f>中r将兵属性验证!$AN157</f>
        <v>5.7581168061500563</v>
      </c>
      <c r="V155" s="15">
        <f>大r将兵属性验证!$AN157</f>
        <v>5.8709448559164672</v>
      </c>
      <c r="W155" s="15">
        <f>超r将兵属性验证!$AN157</f>
        <v>5.920473585771564</v>
      </c>
      <c r="X155" s="15">
        <f>非r将兵属性验证!$AM157</f>
        <v>11676.328822995258</v>
      </c>
      <c r="Y155" s="15">
        <f>小r将兵属性验证!$AM157</f>
        <v>11713.827000093619</v>
      </c>
      <c r="Z155" s="15">
        <f>中r将兵属性验证!$AM157</f>
        <v>11758.457867652043</v>
      </c>
      <c r="AA155" s="15">
        <f>大r将兵属性验证!$AM157</f>
        <v>11804.511526652987</v>
      </c>
      <c r="AB155" s="15">
        <f>超r将兵属性验证!$AM157</f>
        <v>11858.396875073729</v>
      </c>
      <c r="AF155" s="15">
        <v>151</v>
      </c>
      <c r="AG155" s="1">
        <f t="shared" si="11"/>
        <v>4606629474986.3242</v>
      </c>
      <c r="AH155" s="1">
        <f t="shared" si="12"/>
        <v>5280948989812.8604</v>
      </c>
      <c r="AI155" s="1">
        <f t="shared" si="13"/>
        <v>5959075005416.5508</v>
      </c>
      <c r="AJ155" s="1">
        <f t="shared" si="14"/>
        <v>6544813659066.5068</v>
      </c>
      <c r="AK155" s="1">
        <f t="shared" si="15"/>
        <v>6893804567319.9727</v>
      </c>
    </row>
    <row r="156" spans="3:37" x14ac:dyDescent="0.15">
      <c r="C156" s="15">
        <v>152</v>
      </c>
      <c r="D156" s="14">
        <f>非r将兵属性验证!$U158/((1+非r将兵属性验证!$T158)^2)</f>
        <v>18964968118.118298</v>
      </c>
      <c r="E156" s="15">
        <f>小r将兵属性验证!$U158/((1+小r将兵属性验证!$T158)^2)</f>
        <v>18692501363.383865</v>
      </c>
      <c r="F156" s="15">
        <f>中r将兵属性验证!$U158/((1+中r将兵属性验证!$T158)^2)</f>
        <v>19460718142.314018</v>
      </c>
      <c r="G156" s="15">
        <f>大r将兵属性验证!$U158/((1+大r将兵属性验证!$T158)^2)</f>
        <v>20242000784.208313</v>
      </c>
      <c r="H156" s="15">
        <f>超r将兵属性验证!$U158/((1+超r将兵属性验证!$T158)^2)</f>
        <v>20322284543.75177</v>
      </c>
      <c r="I156" s="14">
        <f>非r将兵属性验证!$AO158/((1+非r将兵属性验证!$AN158)^2)</f>
        <v>87102262077.208038</v>
      </c>
      <c r="J156" s="15">
        <f>小r将兵属性验证!$AO158/((1+小r将兵属性验证!$AN158)^2)</f>
        <v>91370766087.425217</v>
      </c>
      <c r="K156" s="15">
        <f>中r将兵属性验证!$AO158/((1+中r将兵属性验证!$AN158)^2)</f>
        <v>99904718671.203445</v>
      </c>
      <c r="L156" s="15">
        <f>大r将兵属性验证!$AO158/((1+大r将兵属性验证!$AN158)^2)</f>
        <v>107341179270.72572</v>
      </c>
      <c r="M156" s="15">
        <f>超r将兵属性验证!$AO158/((1+超r将兵属性验证!$AN158)^2)</f>
        <v>109732810342.42851</v>
      </c>
      <c r="N156" s="14">
        <f>非r将兵属性验证!$T158</f>
        <v>2.2928123050093356</v>
      </c>
      <c r="O156" s="15">
        <f>小r将兵属性验证!$T158</f>
        <v>2.3283008177853914</v>
      </c>
      <c r="P156" s="15">
        <f>中r将兵属性验证!$T158</f>
        <v>2.328447188842691</v>
      </c>
      <c r="Q156" s="15">
        <f>大r将兵属性验证!$T158</f>
        <v>2.328447188842691</v>
      </c>
      <c r="R156" s="15">
        <f>超r将兵属性验证!$T158</f>
        <v>2.328447188842691</v>
      </c>
      <c r="S156" s="14">
        <f>非r将兵属性验证!$AN158</f>
        <v>5.2338942957961905</v>
      </c>
      <c r="T156" s="15">
        <f>小r将兵属性验证!$AN158</f>
        <v>5.6008118534924449</v>
      </c>
      <c r="U156" s="15">
        <f>中r将兵属性验证!$AN158</f>
        <v>5.7742657925385501</v>
      </c>
      <c r="V156" s="15">
        <f>大r将兵属性验证!$AN158</f>
        <v>5.8933315782932683</v>
      </c>
      <c r="W156" s="15">
        <f>超r将兵属性验证!$AN158</f>
        <v>5.9505635441766138</v>
      </c>
      <c r="X156" s="15">
        <f>非r将兵属性验证!$AM158</f>
        <v>11725.442568885095</v>
      </c>
      <c r="Y156" s="15">
        <f>小r将兵属性验证!$AM158</f>
        <v>11763.745670637551</v>
      </c>
      <c r="Z156" s="15">
        <f>中r将兵属性验证!$AM158</f>
        <v>11810.181406204985</v>
      </c>
      <c r="AA156" s="15">
        <f>大r将兵属性验证!$AM158</f>
        <v>11860.867580422104</v>
      </c>
      <c r="AB156" s="15">
        <f>超r将兵属性验证!$AM158</f>
        <v>11890</v>
      </c>
      <c r="AF156" s="15">
        <v>152</v>
      </c>
      <c r="AG156" s="1">
        <f t="shared" si="11"/>
        <v>4770413606079.4102</v>
      </c>
      <c r="AH156" s="1">
        <f t="shared" si="12"/>
        <v>5472179015809.4404</v>
      </c>
      <c r="AI156" s="1">
        <f t="shared" si="13"/>
        <v>6206311388931.7822</v>
      </c>
      <c r="AJ156" s="1">
        <f t="shared" si="14"/>
        <v>6837393797025.8135</v>
      </c>
      <c r="AK156" s="1">
        <f t="shared" si="15"/>
        <v>7071380003365.1426</v>
      </c>
    </row>
    <row r="157" spans="3:37" x14ac:dyDescent="0.15">
      <c r="C157" s="15">
        <v>153</v>
      </c>
      <c r="D157" s="14">
        <f>非r将兵属性验证!$U159/((1+非r将兵属性验证!$T159)^2)</f>
        <v>19201846869.498158</v>
      </c>
      <c r="E157" s="15">
        <f>小r将兵属性验证!$U159/((1+小r将兵属性验证!$T159)^2)</f>
        <v>18934202960.328068</v>
      </c>
      <c r="F157" s="15">
        <f>中r将兵属性验证!$U159/((1+中r将兵属性验证!$T159)^2)</f>
        <v>19703746451.829979</v>
      </c>
      <c r="G157" s="15">
        <f>大r将兵属性验证!$U159/((1+大r将兵属性验证!$T159)^2)</f>
        <v>20387124408.490372</v>
      </c>
      <c r="H157" s="15">
        <f>超r将兵属性验证!$U159/((1+超r将兵属性验证!$T159)^2)</f>
        <v>20451878266.123272</v>
      </c>
      <c r="I157" s="14">
        <f>非r将兵属性验证!$AO159/((1+非r将兵属性验证!$AN159)^2)</f>
        <v>90357479686.035294</v>
      </c>
      <c r="J157" s="15">
        <f>小r将兵属性验证!$AO159/((1+小r将兵属性验证!$AN159)^2)</f>
        <v>94880694865.666061</v>
      </c>
      <c r="K157" s="15">
        <f>中r将兵属性验证!$AO159/((1+中r将兵属性验证!$AN159)^2)</f>
        <v>104096001352.67264</v>
      </c>
      <c r="L157" s="15">
        <f>大r将兵属性验证!$AO159/((1+大r将兵属性验证!$AN159)^2)</f>
        <v>109575262487.30632</v>
      </c>
      <c r="M157" s="15">
        <f>超r将兵属性验证!$AO159/((1+超r将兵属性验证!$AN159)^2)</f>
        <v>111191794517.8539</v>
      </c>
      <c r="N157" s="14">
        <f>非r将兵属性验证!$T159</f>
        <v>2.2952815692038677</v>
      </c>
      <c r="O157" s="15">
        <f>小r将兵属性验证!$T159</f>
        <v>2.3290339968579348</v>
      </c>
      <c r="P157" s="15">
        <f>中r将兵属性验证!$T159</f>
        <v>2.3291621108568776</v>
      </c>
      <c r="Q157" s="15">
        <f>大r将兵属性验证!$T159</f>
        <v>2.3291621108568776</v>
      </c>
      <c r="R157" s="15">
        <f>超r将兵属性验证!$T159</f>
        <v>2.3291621108568776</v>
      </c>
      <c r="S157" s="14">
        <f>非r将兵属性验证!$AN159</f>
        <v>5.2484009573757131</v>
      </c>
      <c r="T157" s="15">
        <f>小r将兵属性验证!$AN159</f>
        <v>5.6161179359349385</v>
      </c>
      <c r="U157" s="15">
        <f>中r将兵属性验证!$AN159</f>
        <v>5.7904149613734992</v>
      </c>
      <c r="V157" s="15">
        <f>大r将兵属性验证!$AN159</f>
        <v>5.9157184831165228</v>
      </c>
      <c r="W157" s="15">
        <f>超r将兵属性验证!$AN159</f>
        <v>5.980653685028118</v>
      </c>
      <c r="X157" s="15">
        <f>非r将兵属性验证!$AM159</f>
        <v>11776.704617727821</v>
      </c>
      <c r="Y157" s="15">
        <f>小r将兵属性验证!$AM159</f>
        <v>11818.502895887566</v>
      </c>
      <c r="Z157" s="15">
        <f>中r将兵属性验证!$AM159</f>
        <v>11865.275890824516</v>
      </c>
      <c r="AA157" s="15">
        <f>大r将兵属性验证!$AM159</f>
        <v>11890</v>
      </c>
      <c r="AB157" s="15">
        <f>超r将兵属性验证!$AM159</f>
        <v>11890</v>
      </c>
      <c r="AF157" s="15">
        <v>153</v>
      </c>
      <c r="AG157" s="1">
        <f t="shared" si="11"/>
        <v>4949207674974.2354</v>
      </c>
      <c r="AH157" s="1">
        <f t="shared" si="12"/>
        <v>5683279819060.4951</v>
      </c>
      <c r="AI157" s="1">
        <f t="shared" si="13"/>
        <v>6466119062108.0186</v>
      </c>
      <c r="AJ157" s="1">
        <f t="shared" si="14"/>
        <v>7005570188144.5859</v>
      </c>
      <c r="AK157" s="1">
        <f t="shared" si="15"/>
        <v>7212286849314.7432</v>
      </c>
    </row>
    <row r="158" spans="3:37" x14ac:dyDescent="0.15">
      <c r="C158" s="15">
        <v>154</v>
      </c>
      <c r="D158" s="14">
        <f>非r将兵属性验证!$U160/((1+非r将兵属性验证!$T160)^2)</f>
        <v>19424994064.411572</v>
      </c>
      <c r="E158" s="15">
        <f>小r将兵属性验证!$U160/((1+小r将兵属性验证!$T160)^2)</f>
        <v>19164443743.376537</v>
      </c>
      <c r="F158" s="15">
        <f>中r将兵属性验证!$U160/((1+中r将兵属性验证!$T160)^2)</f>
        <v>19844470277.28994</v>
      </c>
      <c r="G158" s="15">
        <f>大r将兵属性验证!$U160/((1+大r将兵属性验证!$T160)^2)</f>
        <v>20516573663.312641</v>
      </c>
      <c r="H158" s="15">
        <f>超r将兵属性验证!$U160/((1+超r将兵属性验证!$T160)^2)</f>
        <v>20582021549.495201</v>
      </c>
      <c r="I158" s="14">
        <f>非r将兵属性验证!$AO160/((1+非r将兵属性验证!$AN160)^2)</f>
        <v>93707611308.718445</v>
      </c>
      <c r="J158" s="15">
        <f>小r将兵属性验证!$AO160/((1+小r将兵属性验证!$AN160)^2)</f>
        <v>98511290880.373871</v>
      </c>
      <c r="K158" s="15">
        <f>中r将兵属性验证!$AO160/((1+中r将兵属性验证!$AN160)^2)</f>
        <v>106196953910.49983</v>
      </c>
      <c r="L158" s="15">
        <f>大r将兵属性验证!$AO160/((1+大r将兵属性验证!$AN160)^2)</f>
        <v>111027493792.62738</v>
      </c>
      <c r="M158" s="15">
        <f>超r将兵属性验证!$AO160/((1+超r将兵属性验证!$AN160)^2)</f>
        <v>111535506321.65079</v>
      </c>
      <c r="N158" s="14">
        <f>非r将兵属性验证!$T160</f>
        <v>2.2977508333983994</v>
      </c>
      <c r="O158" s="15">
        <f>小r将兵属性验证!$T160</f>
        <v>2.3297660883806905</v>
      </c>
      <c r="P158" s="15">
        <f>中r将兵属性验证!$T160</f>
        <v>2.3298759340340971</v>
      </c>
      <c r="Q158" s="15">
        <f>大r将兵属性验证!$T160</f>
        <v>2.3298759340340971</v>
      </c>
      <c r="R158" s="15">
        <f>超r将兵属性验证!$T160</f>
        <v>2.3298759340340971</v>
      </c>
      <c r="S158" s="14">
        <f>非r将兵属性验证!$AN160</f>
        <v>5.2629076189552366</v>
      </c>
      <c r="T158" s="15">
        <f>小r将兵属性验证!$AN160</f>
        <v>5.6314241985334981</v>
      </c>
      <c r="U158" s="15">
        <f>中r将兵属性验证!$AN160</f>
        <v>5.8065643122342721</v>
      </c>
      <c r="V158" s="15">
        <f>大r将兵属性验证!$AN160</f>
        <v>5.938105569965602</v>
      </c>
      <c r="W158" s="15">
        <f>超r将兵属性验证!$AN160</f>
        <v>6.0042408025983214</v>
      </c>
      <c r="X158" s="15">
        <f>非r将兵属性验证!$AM160</f>
        <v>11823.556106724936</v>
      </c>
      <c r="Y158" s="15">
        <f>小r将兵属性验证!$AM160</f>
        <v>11869.742879106872</v>
      </c>
      <c r="Z158" s="15">
        <f>中r将兵属性验证!$AM160</f>
        <v>11890</v>
      </c>
      <c r="AA158" s="15">
        <f>大r将兵属性验证!$AM160</f>
        <v>11890</v>
      </c>
      <c r="AB158" s="15">
        <f>超r将兵属性验证!$AM160</f>
        <v>11890</v>
      </c>
      <c r="AF158" s="15">
        <v>154</v>
      </c>
      <c r="AG158" s="1">
        <f t="shared" si="11"/>
        <v>5133006753731.5039</v>
      </c>
      <c r="AH158" s="1">
        <f t="shared" si="12"/>
        <v>5901428061986.5605</v>
      </c>
      <c r="AI158" s="1">
        <f t="shared" si="13"/>
        <v>6611523702446.958</v>
      </c>
      <c r="AJ158" s="1">
        <f t="shared" si="14"/>
        <v>7131432896618.1602</v>
      </c>
      <c r="AK158" s="1">
        <f t="shared" si="15"/>
        <v>7280433971283.0986</v>
      </c>
    </row>
    <row r="159" spans="3:37" x14ac:dyDescent="0.15">
      <c r="C159" s="15">
        <v>155</v>
      </c>
      <c r="D159" s="14">
        <f>非r将兵属性验证!$U161/((1+非r将兵属性验证!$T161)^2)</f>
        <v>19649042249.227524</v>
      </c>
      <c r="E159" s="15">
        <f>小r将兵属性验证!$U161/((1+小r将兵属性验证!$T161)^2)</f>
        <v>19296853837.788063</v>
      </c>
      <c r="F159" s="15">
        <f>中r将兵属性验证!$U161/((1+中r将兵属性验证!$T161)^2)</f>
        <v>19967297073.787838</v>
      </c>
      <c r="G159" s="15">
        <f>大r将兵属性验证!$U161/((1+大r将兵属性验证!$T161)^2)</f>
        <v>20646569559.550842</v>
      </c>
      <c r="H159" s="15">
        <f>超r将兵属性验证!$U161/((1+超r将兵属性验证!$T161)^2)</f>
        <v>20712715556.222919</v>
      </c>
      <c r="I159" s="14">
        <f>非r将兵属性验证!$AO161/((1+非r将兵属性验证!$AN161)^2)</f>
        <v>97187119082.920303</v>
      </c>
      <c r="J159" s="15">
        <f>小r将兵属性验证!$AO161/((1+小r将兵属性验证!$AN161)^2)</f>
        <v>101210678693.0009</v>
      </c>
      <c r="K159" s="15">
        <f>中r将兵属性验证!$AO161/((1+中r将兵属性验证!$AN161)^2)</f>
        <v>107582189739.55855</v>
      </c>
      <c r="L159" s="15">
        <f>大r将兵属性验证!$AO161/((1+大r将兵属性验证!$AN161)^2)</f>
        <v>111423309891.64023</v>
      </c>
      <c r="M159" s="15">
        <f>超r将兵属性验证!$AO161/((1+超r将兵属性验证!$AN161)^2)</f>
        <v>111780279889.19975</v>
      </c>
      <c r="N159" s="14">
        <f>非r将兵属性验证!$T161</f>
        <v>2.3002200975929314</v>
      </c>
      <c r="O159" s="15">
        <f>小r将兵属性验证!$T161</f>
        <v>2.3304970948590831</v>
      </c>
      <c r="P159" s="15">
        <f>中r将兵属性验证!$T161</f>
        <v>2.3305886609057769</v>
      </c>
      <c r="Q159" s="15">
        <f>大r将兵属性验证!$T161</f>
        <v>2.3305886609057769</v>
      </c>
      <c r="R159" s="15">
        <f>超r将兵属性验证!$T161</f>
        <v>2.3305886609057769</v>
      </c>
      <c r="S159" s="14">
        <f>非r将兵属性验证!$AN161</f>
        <v>5.2774142805347601</v>
      </c>
      <c r="T159" s="15">
        <f>小r将兵属性验证!$AN161</f>
        <v>5.646730640873094</v>
      </c>
      <c r="U159" s="15">
        <f>中r将兵属性验证!$AN161</f>
        <v>5.8227138447015285</v>
      </c>
      <c r="V159" s="15">
        <f>大r将兵属性验证!$AN161</f>
        <v>5.9543227498048399</v>
      </c>
      <c r="W159" s="15">
        <f>超r将兵属性验证!$AN161</f>
        <v>6.0272545387863099</v>
      </c>
      <c r="X159" s="15">
        <f>非r将兵属性验证!$AM161</f>
        <v>11871.775179422561</v>
      </c>
      <c r="Y159" s="15">
        <f>小r将兵属性验证!$AM161</f>
        <v>11890</v>
      </c>
      <c r="Z159" s="15">
        <f>中r将兵属性验证!$AM161</f>
        <v>11890</v>
      </c>
      <c r="AA159" s="15">
        <f>大r将兵属性验证!$AM161</f>
        <v>11890</v>
      </c>
      <c r="AB159" s="15">
        <f>超r将兵属性验证!$AM161</f>
        <v>11890</v>
      </c>
      <c r="AF159" s="15">
        <v>155</v>
      </c>
      <c r="AG159" s="1">
        <f t="shared" si="11"/>
        <v>5324061313440.5127</v>
      </c>
      <c r="AH159" s="1">
        <f t="shared" si="12"/>
        <v>6068964131354.0713</v>
      </c>
      <c r="AI159" s="1">
        <f t="shared" si="13"/>
        <v>6718822534138.8916</v>
      </c>
      <c r="AJ159" s="1">
        <f t="shared" si="14"/>
        <v>7188846557836.3691</v>
      </c>
      <c r="AK159" s="1">
        <f t="shared" si="15"/>
        <v>7342389462661.1611</v>
      </c>
    </row>
    <row r="160" spans="3:37" x14ac:dyDescent="0.15">
      <c r="C160" s="15">
        <v>156</v>
      </c>
      <c r="D160" s="14">
        <f>非r将兵属性验证!$U162/((1+非r将兵属性验证!$T162)^2)</f>
        <v>19801970962.314457</v>
      </c>
      <c r="E160" s="15">
        <f>小r将兵属性验证!$U162/((1+小r将兵属性验证!$T162)^2)</f>
        <v>19413280713.863022</v>
      </c>
      <c r="F160" s="15">
        <f>中r将兵属性验证!$U162/((1+中r将兵属性验证!$T162)^2)</f>
        <v>20090629632.183216</v>
      </c>
      <c r="G160" s="15">
        <f>大r将兵属性验证!$U162/((1+大r将兵属性验证!$T162)^2)</f>
        <v>20777113248.623917</v>
      </c>
      <c r="H160" s="15">
        <f>超r将兵属性验证!$U162/((1+超r将兵属性验证!$T162)^2)</f>
        <v>20843961448.661823</v>
      </c>
      <c r="I160" s="14">
        <f>非r将兵属性验证!$AO162/((1+非r将兵属性验证!$AN162)^2)</f>
        <v>99252267824.117935</v>
      </c>
      <c r="J160" s="15">
        <f>小r将兵属性验证!$AO162/((1+小r将兵属性验证!$AN162)^2)</f>
        <v>102854187166.99849</v>
      </c>
      <c r="K160" s="15">
        <f>中r将兵属性验证!$AO162/((1+中r将兵属性验证!$AN162)^2)</f>
        <v>107976301149.29793</v>
      </c>
      <c r="L160" s="15">
        <f>大r将兵属性验证!$AO162/((1+大r将兵属性验证!$AN162)^2)</f>
        <v>111665780426.94688</v>
      </c>
      <c r="M160" s="15">
        <f>超r将兵属性验证!$AO162/((1+超r将兵属性验证!$AN162)^2)</f>
        <v>112025053456.74873</v>
      </c>
      <c r="N160" s="14">
        <f>非r将兵属性验证!$T162</f>
        <v>2.3026893617874631</v>
      </c>
      <c r="O160" s="15">
        <f>小r将兵属性验证!$T162</f>
        <v>2.3312270187908495</v>
      </c>
      <c r="P160" s="15">
        <f>中r将兵属性验证!$T162</f>
        <v>2.331300293995576</v>
      </c>
      <c r="Q160" s="15">
        <f>大r将兵属性验证!$T162</f>
        <v>2.331300293995576</v>
      </c>
      <c r="R160" s="15">
        <f>超r将兵属性验证!$T162</f>
        <v>2.331300293995576</v>
      </c>
      <c r="S160" s="14">
        <f>非r将兵属性验证!$AN162</f>
        <v>5.2919209421142837</v>
      </c>
      <c r="T160" s="15">
        <f>小r将兵属性验证!$AN162</f>
        <v>5.6620372625399673</v>
      </c>
      <c r="U160" s="15">
        <f>中r将兵属性验证!$AN162</f>
        <v>5.8328900045652379</v>
      </c>
      <c r="V160" s="15">
        <f>大r将兵属性验证!$AN162</f>
        <v>5.9696501508126065</v>
      </c>
      <c r="W160" s="15">
        <f>超r将兵属性验证!$AN162</f>
        <v>6.0502684561627316</v>
      </c>
      <c r="X160" s="15">
        <f>非r将兵属性验证!$AM162</f>
        <v>11890</v>
      </c>
      <c r="Y160" s="15">
        <f>小r将兵属性验证!$AM162</f>
        <v>11890</v>
      </c>
      <c r="Z160" s="15">
        <f>中r将兵属性验证!$AM162</f>
        <v>11890</v>
      </c>
      <c r="AA160" s="15">
        <f>大r将兵属性验证!$AM162</f>
        <v>11890</v>
      </c>
      <c r="AB160" s="15">
        <f>超r将兵属性验证!$AM162</f>
        <v>11890</v>
      </c>
      <c r="AF160" s="15">
        <v>156</v>
      </c>
      <c r="AG160" s="1">
        <f t="shared" si="11"/>
        <v>5448058562336.2588</v>
      </c>
      <c r="AH160" s="1">
        <f t="shared" si="12"/>
        <v>6182829213823.2842</v>
      </c>
      <c r="AI160" s="1">
        <f t="shared" si="13"/>
        <v>6763515769730.2158</v>
      </c>
      <c r="AJ160" s="1">
        <f t="shared" si="14"/>
        <v>7236439396399.6318</v>
      </c>
      <c r="AK160" s="1">
        <f t="shared" si="15"/>
        <v>7404692687711.9326</v>
      </c>
    </row>
    <row r="161" spans="3:37" x14ac:dyDescent="0.15">
      <c r="C161" s="15">
        <v>157</v>
      </c>
      <c r="D161" s="14">
        <f>非r将兵属性验证!$U163/((1+非r将兵属性验证!$T163)^2)</f>
        <v>19917615986.502995</v>
      </c>
      <c r="E161" s="15">
        <f>小r将兵属性验证!$U163/((1+小r将兵属性验证!$T163)^2)</f>
        <v>19530174543.890362</v>
      </c>
      <c r="F161" s="15">
        <f>中r将兵属性验证!$U163/((1+中r将兵属性验证!$T163)^2)</f>
        <v>20214468991.585976</v>
      </c>
      <c r="G161" s="15">
        <f>大r将兵属性验证!$U163/((1+大r将兵属性验证!$T163)^2)</f>
        <v>20908205881.950867</v>
      </c>
      <c r="H161" s="15">
        <f>超r将兵属性验证!$U163/((1+超r将兵属性验证!$T163)^2)</f>
        <v>20975760389.167252</v>
      </c>
      <c r="I161" s="14">
        <f>非r将兵属性验证!$AO163/((1+非r将兵属性验证!$AN163)^2)</f>
        <v>100490582492.19864</v>
      </c>
      <c r="J161" s="15">
        <f>小r将兵属性验证!$AO163/((1+小r将兵属性验证!$AN163)^2)</f>
        <v>104144479092.33179</v>
      </c>
      <c r="K161" s="15">
        <f>中r将兵属性验证!$AO163/((1+中r将兵属性验证!$AN163)^2)</f>
        <v>108195121176.41451</v>
      </c>
      <c r="L161" s="15">
        <f>大r将兵属性验证!$AO163/((1+大r将兵属性验证!$AN163)^2)</f>
        <v>111908250962.25357</v>
      </c>
      <c r="M161" s="15">
        <f>超r将兵属性验证!$AO163/((1+超r将兵属性验证!$AN163)^2)</f>
        <v>112269827024.29773</v>
      </c>
      <c r="N161" s="14">
        <f>非r将兵属性验证!$T163</f>
        <v>2.3051586259819952</v>
      </c>
      <c r="O161" s="15">
        <f>小r将兵属性验证!$T163</f>
        <v>2.3319558626660619</v>
      </c>
      <c r="P161" s="15">
        <f>中r将兵属性验证!$T163</f>
        <v>2.3320108358194109</v>
      </c>
      <c r="Q161" s="15">
        <f>大r将兵属性验证!$T163</f>
        <v>2.3320108358194109</v>
      </c>
      <c r="R161" s="15">
        <f>超r将兵属性验证!$T163</f>
        <v>2.3320108358194109</v>
      </c>
      <c r="S161" s="14">
        <f>非r将兵属性验证!$AN163</f>
        <v>5.3064276036938054</v>
      </c>
      <c r="T161" s="15">
        <f>小r将兵属性验证!$AN163</f>
        <v>5.6713911919290645</v>
      </c>
      <c r="U161" s="15">
        <f>中r将兵属性验证!$AN163</f>
        <v>5.8420166353699079</v>
      </c>
      <c r="V161" s="15">
        <f>大r将兵属性验证!$AN163</f>
        <v>5.9849777325920366</v>
      </c>
      <c r="W161" s="15">
        <f>超r将兵属性验证!$AN163</f>
        <v>6.0732825543108166</v>
      </c>
      <c r="X161" s="15">
        <f>非r将兵属性验证!$AM163</f>
        <v>11890</v>
      </c>
      <c r="Y161" s="15">
        <f>小r将兵属性验证!$AM163</f>
        <v>11890</v>
      </c>
      <c r="Z161" s="15">
        <f>中r将兵属性验证!$AM163</f>
        <v>11890</v>
      </c>
      <c r="AA161" s="15">
        <f>大r将兵属性验证!$AM163</f>
        <v>11890</v>
      </c>
      <c r="AB161" s="15">
        <f>超r将兵属性验证!$AM163</f>
        <v>11890</v>
      </c>
      <c r="AF161" s="15">
        <v>157</v>
      </c>
      <c r="AG161" s="1">
        <f t="shared" si="11"/>
        <v>5532974555415.9707</v>
      </c>
      <c r="AH161" s="1">
        <f t="shared" si="12"/>
        <v>6269786018679.8193</v>
      </c>
      <c r="AI161" s="1">
        <f t="shared" si="13"/>
        <v>6797174845120.7393</v>
      </c>
      <c r="AJ161" s="1">
        <f t="shared" si="14"/>
        <v>7284243279649.3633</v>
      </c>
      <c r="AK161" s="1">
        <f t="shared" si="15"/>
        <v>7467344616059.2891</v>
      </c>
    </row>
    <row r="162" spans="3:37" x14ac:dyDescent="0.15">
      <c r="C162" s="15">
        <v>158</v>
      </c>
      <c r="D162" s="14">
        <f>非r将兵属性验证!$U164/((1+非r将兵属性验证!$T164)^2)</f>
        <v>20033709913.044853</v>
      </c>
      <c r="E162" s="15">
        <f>小r将兵属性验证!$U164/((1+小r将兵属性验证!$T164)^2)</f>
        <v>19647536261.534077</v>
      </c>
      <c r="F162" s="15">
        <f>中r将兵属性验证!$U164/((1+中r将兵属性验证!$T164)^2)</f>
        <v>20338816191.106003</v>
      </c>
      <c r="G162" s="15">
        <f>大r将兵属性验证!$U164/((1+大r将兵属性验证!$T164)^2)</f>
        <v>21039848610.95063</v>
      </c>
      <c r="H162" s="15">
        <f>超r将兵属性验证!$U164/((1+超r将兵属性验证!$T164)^2)</f>
        <v>21108113540.094612</v>
      </c>
      <c r="I162" s="14">
        <f>非r将兵属性验证!$AO164/((1+非r将兵属性验证!$AN164)^2)</f>
        <v>101047931841.85561</v>
      </c>
      <c r="J162" s="15">
        <f>小r将兵属性验证!$AO164/((1+小r将兵属性验证!$AN164)^2)</f>
        <v>104729145543.07553</v>
      </c>
      <c r="K162" s="15">
        <f>中r将兵属性验证!$AO164/((1+中r将兵属性验证!$AN164)^2)</f>
        <v>108413941203.53114</v>
      </c>
      <c r="L162" s="15">
        <f>大r将兵属性验证!$AO164/((1+大r将兵属性验证!$AN164)^2)</f>
        <v>112150721497.56021</v>
      </c>
      <c r="M162" s="15">
        <f>超r将兵属性验证!$AO164/((1+超r将兵属性验证!$AN164)^2)</f>
        <v>112514600591.84671</v>
      </c>
      <c r="N162" s="14">
        <f>非r将兵属性验证!$T164</f>
        <v>2.3076278901765273</v>
      </c>
      <c r="O162" s="15">
        <f>小r将兵属性验证!$T164</f>
        <v>2.3326836289671657</v>
      </c>
      <c r="P162" s="15">
        <f>中r将兵属性验证!$T164</f>
        <v>2.3327202888854903</v>
      </c>
      <c r="Q162" s="15">
        <f>大r将兵属性验证!$T164</f>
        <v>2.3327202888854903</v>
      </c>
      <c r="R162" s="15">
        <f>超r将兵属性验证!$T164</f>
        <v>2.3327202888854903</v>
      </c>
      <c r="S162" s="14">
        <f>非r将兵属性验证!$AN164</f>
        <v>5.3165345944249429</v>
      </c>
      <c r="T162" s="15">
        <f>小r将兵属性验证!$AN164</f>
        <v>5.6797221553615715</v>
      </c>
      <c r="U162" s="15">
        <f>中r将兵属性验证!$AN164</f>
        <v>5.8511434465307497</v>
      </c>
      <c r="V162" s="15">
        <f>大r将兵属性验证!$AN164</f>
        <v>6.0003054947276375</v>
      </c>
      <c r="W162" s="15">
        <f>超r将兵属性验证!$AN164</f>
        <v>6.0962968328150726</v>
      </c>
      <c r="X162" s="15">
        <f>非r将兵属性验证!$AM164</f>
        <v>11890</v>
      </c>
      <c r="Y162" s="15">
        <f>小r将兵属性验证!$AM164</f>
        <v>11890</v>
      </c>
      <c r="Z162" s="15">
        <f>中r将兵属性验证!$AM164</f>
        <v>11890</v>
      </c>
      <c r="AA162" s="15">
        <f>大r将兵属性验证!$AM164</f>
        <v>11890</v>
      </c>
      <c r="AB162" s="15">
        <f>超r将兵属性验证!$AM164</f>
        <v>11890</v>
      </c>
      <c r="AF162" s="15">
        <v>158</v>
      </c>
      <c r="AG162" s="1">
        <f t="shared" si="11"/>
        <v>5580246509232.4033</v>
      </c>
      <c r="AH162" s="1">
        <f t="shared" si="12"/>
        <v>6319187074388.207</v>
      </c>
      <c r="AI162" s="1">
        <f t="shared" si="13"/>
        <v>6830945548900.5215</v>
      </c>
      <c r="AJ162" s="1">
        <f t="shared" si="14"/>
        <v>7332258683841.6914</v>
      </c>
      <c r="AK162" s="1">
        <f t="shared" si="15"/>
        <v>7530346217385.1426</v>
      </c>
    </row>
    <row r="163" spans="3:37" x14ac:dyDescent="0.15">
      <c r="C163" s="15">
        <v>159</v>
      </c>
      <c r="D163" s="14">
        <f>非r将兵属性验证!$U165/((1+非r将兵属性验证!$T165)^2)</f>
        <v>20150253610.535702</v>
      </c>
      <c r="E163" s="15">
        <f>小r将兵属性验证!$U165/((1+小r将兵属性验证!$T165)^2)</f>
        <v>19765366800.458153</v>
      </c>
      <c r="F163" s="15">
        <f>中r将兵属性验证!$U165/((1+中r将兵属性验证!$T165)^2)</f>
        <v>20463672269.853176</v>
      </c>
      <c r="G163" s="15">
        <f>大r将兵属性验证!$U165/((1+大r将兵属性验证!$T165)^2)</f>
        <v>21172042587.042202</v>
      </c>
      <c r="H163" s="15">
        <f>超r将兵属性验证!$U165/((1+超r将兵属性验证!$T165)^2)</f>
        <v>21241022063.799248</v>
      </c>
      <c r="I163" s="14">
        <f>非r将兵属性验证!$AO165/((1+非r将兵属性验证!$AN165)^2)</f>
        <v>101230844283.93222</v>
      </c>
      <c r="J163" s="15">
        <f>小r将兵属性验证!$AO165/((1+小r将兵属性验证!$AN165)^2)</f>
        <v>104925760340.36279</v>
      </c>
      <c r="K163" s="15">
        <f>中r将兵属性验证!$AO165/((1+中r将兵属性验证!$AN165)^2)</f>
        <v>108632761230.64772</v>
      </c>
      <c r="L163" s="15">
        <f>大r将兵属性验证!$AO165/((1+大r将兵属性验证!$AN165)^2)</f>
        <v>112393192032.8669</v>
      </c>
      <c r="M163" s="15">
        <f>超r将兵属性验证!$AO165/((1+超r将兵属性验证!$AN165)^2)</f>
        <v>112759374159.39569</v>
      </c>
      <c r="N163" s="14">
        <f>非r将兵属性验证!$T165</f>
        <v>2.3100971543710589</v>
      </c>
      <c r="O163" s="15">
        <f>小r将兵属性验证!$T165</f>
        <v>2.3334103201690009</v>
      </c>
      <c r="P163" s="15">
        <f>中r将兵属性验证!$T165</f>
        <v>2.3334286556943402</v>
      </c>
      <c r="Q163" s="15">
        <f>大r将兵属性验证!$T165</f>
        <v>2.3334286556943402</v>
      </c>
      <c r="R163" s="15">
        <f>超r将兵属性验证!$T165</f>
        <v>2.3334286556943402</v>
      </c>
      <c r="S163" s="14">
        <f>非r将兵属性验证!$AN165</f>
        <v>5.3242448442349435</v>
      </c>
      <c r="T163" s="15">
        <f>小r将兵属性验证!$AN165</f>
        <v>5.6880532968876771</v>
      </c>
      <c r="U163" s="15">
        <f>中r将兵属性验证!$AN165</f>
        <v>5.8602704376335399</v>
      </c>
      <c r="V163" s="15">
        <f>大r将兵属性验证!$AN165</f>
        <v>6.0156334368051887</v>
      </c>
      <c r="W163" s="15">
        <f>超r将兵属性验证!$AN165</f>
        <v>6.1193112912612779</v>
      </c>
      <c r="X163" s="15">
        <f>非r将兵属性验证!$AM165</f>
        <v>11890</v>
      </c>
      <c r="Y163" s="15">
        <f>小r将兵属性验证!$AM165</f>
        <v>11890</v>
      </c>
      <c r="Z163" s="15">
        <f>中r将兵属性验证!$AM165</f>
        <v>11890</v>
      </c>
      <c r="AA163" s="15">
        <f>大r将兵属性验证!$AM165</f>
        <v>11890</v>
      </c>
      <c r="AB163" s="15">
        <f>超r将兵属性验证!$AM165</f>
        <v>11890</v>
      </c>
      <c r="AF163" s="15">
        <v>159</v>
      </c>
      <c r="AG163" s="1">
        <f t="shared" si="11"/>
        <v>5606708795866.2158</v>
      </c>
      <c r="AH163" s="1">
        <f t="shared" si="12"/>
        <v>6348770650057.5381</v>
      </c>
      <c r="AI163" s="1">
        <f t="shared" si="13"/>
        <v>6864828071478.2363</v>
      </c>
      <c r="AJ163" s="1">
        <f t="shared" si="14"/>
        <v>7380486085268.6104</v>
      </c>
      <c r="AK163" s="1">
        <f t="shared" si="15"/>
        <v>7593698461429.208</v>
      </c>
    </row>
    <row r="164" spans="3:37" x14ac:dyDescent="0.15">
      <c r="C164" s="15">
        <v>160</v>
      </c>
      <c r="D164" s="14">
        <f>非r将兵属性验证!$U166/((1+非r将兵属性验证!$T166)^2)</f>
        <v>20267247947.57122</v>
      </c>
      <c r="E164" s="15">
        <f>小r将兵属性验证!$U166/((1+小r将兵属性验证!$T166)^2)</f>
        <v>19883667094.326572</v>
      </c>
      <c r="F164" s="15">
        <f>中r将兵属性验证!$U166/((1+中r将兵属性验证!$T166)^2)</f>
        <v>20589038266.937386</v>
      </c>
      <c r="G164" s="15">
        <f>大r将兵属性验证!$U166/((1+大r将兵属性验证!$T166)^2)</f>
        <v>21304788961.644547</v>
      </c>
      <c r="H164" s="15">
        <f>超r将兵属性验证!$U166/((1+超r将兵属性验证!$T166)^2)</f>
        <v>21374487122.636539</v>
      </c>
      <c r="I164" s="14">
        <f>非r将兵属性验证!$AO166/((1+非r将兵属性验证!$AN166)^2)</f>
        <v>101413756726.00883</v>
      </c>
      <c r="J164" s="15">
        <f>小r将兵属性验证!$AO166/((1+小r将兵属性验证!$AN166)^2)</f>
        <v>105122375137.65007</v>
      </c>
      <c r="K164" s="15">
        <f>中r将兵属性验证!$AO166/((1+中r将兵属性验证!$AN166)^2)</f>
        <v>108851581257.76431</v>
      </c>
      <c r="L164" s="15">
        <f>大r将兵属性验证!$AO166/((1+大r将兵属性验证!$AN166)^2)</f>
        <v>112635662568.17354</v>
      </c>
      <c r="M164" s="15">
        <f>超r将兵属性验证!$AO166/((1+超r将兵属性验证!$AN166)^2)</f>
        <v>113004147726.94464</v>
      </c>
      <c r="N164" s="14">
        <f>非r将兵属性验证!$T166</f>
        <v>2.3125467263412824</v>
      </c>
      <c r="O164" s="15">
        <f>小r将兵属性验证!$T166</f>
        <v>2.3341288856464919</v>
      </c>
      <c r="P164" s="15">
        <f>中r将兵属性验证!$T166</f>
        <v>2.3341288856464919</v>
      </c>
      <c r="Q164" s="15">
        <f>大r将兵属性验证!$T166</f>
        <v>2.3341288856464919</v>
      </c>
      <c r="R164" s="15">
        <f>超r将兵属性验证!$T166</f>
        <v>2.3341288856464919</v>
      </c>
      <c r="S164" s="14">
        <f>非r将兵属性验证!$AN166</f>
        <v>5.3319529060200201</v>
      </c>
      <c r="T164" s="15">
        <f>小r将兵属性验证!$AN166</f>
        <v>5.6963852371256696</v>
      </c>
      <c r="U164" s="15">
        <f>中r将兵属性验证!$AN166</f>
        <v>5.8693982292923277</v>
      </c>
      <c r="V164" s="15">
        <f>大r将兵属性验证!$AN166</f>
        <v>6.0309621794387347</v>
      </c>
      <c r="W164" s="15">
        <f>超r将兵属性验证!$AN166</f>
        <v>6.1423265502634798</v>
      </c>
      <c r="X164" s="15">
        <f>非r将兵属性验证!$AM166</f>
        <v>11890</v>
      </c>
      <c r="Y164" s="15">
        <f>小r将兵属性验证!$AM166</f>
        <v>11890</v>
      </c>
      <c r="Z164" s="15">
        <f>中r将兵属性验证!$AM166</f>
        <v>11890</v>
      </c>
      <c r="AA164" s="15">
        <f>大r将兵属性验证!$AM166</f>
        <v>11890</v>
      </c>
      <c r="AB164" s="15">
        <f>超r将兵属性验证!$AM166</f>
        <v>11890</v>
      </c>
      <c r="AF164" s="15">
        <v>160</v>
      </c>
      <c r="AG164" s="1">
        <f t="shared" si="11"/>
        <v>5633245923510.5059</v>
      </c>
      <c r="AH164" s="1">
        <f t="shared" si="12"/>
        <v>6378443998459.0068</v>
      </c>
      <c r="AI164" s="1">
        <f t="shared" si="13"/>
        <v>6898819458543.29</v>
      </c>
      <c r="AJ164" s="1">
        <f t="shared" si="14"/>
        <v>7428922649858.9482</v>
      </c>
      <c r="AK164" s="1">
        <f t="shared" si="15"/>
        <v>7657398957797.9609</v>
      </c>
    </row>
  </sheetData>
  <mergeCells count="6">
    <mergeCell ref="AG3:AK3"/>
    <mergeCell ref="D3:H3"/>
    <mergeCell ref="I3:M3"/>
    <mergeCell ref="N3:R3"/>
    <mergeCell ref="S3:W3"/>
    <mergeCell ref="X3:AB3"/>
  </mergeCells>
  <phoneticPr fontId="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3"/>
  <dimension ref="B4:AF105"/>
  <sheetViews>
    <sheetView topLeftCell="K1" workbookViewId="0">
      <selection activeCell="AJ9" sqref="AJ9"/>
    </sheetView>
  </sheetViews>
  <sheetFormatPr defaultColWidth="6.625" defaultRowHeight="11.25" x14ac:dyDescent="0.15"/>
  <cols>
    <col min="1" max="12" width="6.625" style="8"/>
    <col min="13" max="17" width="6.625" style="82"/>
    <col min="18" max="23" width="6.625" style="8"/>
    <col min="24" max="24" width="6.625" style="8" customWidth="1"/>
    <col min="25" max="16384" width="6.625" style="8"/>
  </cols>
  <sheetData>
    <row r="4" spans="2:32" x14ac:dyDescent="0.15">
      <c r="C4" s="101" t="s">
        <v>391</v>
      </c>
      <c r="D4" s="101"/>
      <c r="E4" s="101"/>
      <c r="F4" s="101"/>
      <c r="G4" s="101"/>
      <c r="H4" s="110" t="s">
        <v>395</v>
      </c>
      <c r="I4" s="110" t="s">
        <v>392</v>
      </c>
      <c r="M4" s="131" t="s">
        <v>393</v>
      </c>
      <c r="N4" s="131"/>
      <c r="O4" s="131"/>
      <c r="P4" s="131"/>
      <c r="Q4" s="131"/>
      <c r="R4" s="101" t="s">
        <v>394</v>
      </c>
      <c r="S4" s="101"/>
      <c r="T4" s="101"/>
      <c r="U4" s="101"/>
      <c r="V4" s="101"/>
      <c r="W4" s="101" t="s">
        <v>404</v>
      </c>
      <c r="X4" s="101"/>
      <c r="Y4" s="101"/>
      <c r="Z4" s="101"/>
      <c r="AA4" s="101"/>
    </row>
    <row r="5" spans="2:32" x14ac:dyDescent="0.15">
      <c r="B5" s="8" t="s">
        <v>385</v>
      </c>
      <c r="C5" s="8" t="s">
        <v>386</v>
      </c>
      <c r="D5" s="8" t="s">
        <v>387</v>
      </c>
      <c r="E5" s="8" t="s">
        <v>388</v>
      </c>
      <c r="F5" s="8" t="s">
        <v>389</v>
      </c>
      <c r="G5" s="8" t="s">
        <v>390</v>
      </c>
      <c r="H5" s="110"/>
      <c r="I5" s="110"/>
      <c r="L5" s="11" t="s">
        <v>379</v>
      </c>
      <c r="M5" s="85" t="s">
        <v>59</v>
      </c>
      <c r="N5" s="85" t="s">
        <v>60</v>
      </c>
      <c r="O5" s="85" t="s">
        <v>61</v>
      </c>
      <c r="P5" s="85" t="s">
        <v>62</v>
      </c>
      <c r="Q5" s="85" t="s">
        <v>63</v>
      </c>
      <c r="R5" s="8" t="s">
        <v>386</v>
      </c>
      <c r="S5" s="8" t="s">
        <v>387</v>
      </c>
      <c r="T5" s="8" t="s">
        <v>388</v>
      </c>
      <c r="U5" s="8" t="s">
        <v>389</v>
      </c>
      <c r="V5" s="8" t="s">
        <v>390</v>
      </c>
      <c r="W5" s="8" t="s">
        <v>386</v>
      </c>
      <c r="X5" s="8" t="s">
        <v>387</v>
      </c>
      <c r="Y5" s="8" t="s">
        <v>388</v>
      </c>
      <c r="Z5" s="8" t="s">
        <v>389</v>
      </c>
      <c r="AA5" s="8" t="s">
        <v>390</v>
      </c>
      <c r="AC5" s="8" t="s">
        <v>396</v>
      </c>
      <c r="AD5" s="8" t="s">
        <v>397</v>
      </c>
      <c r="AE5" s="8" t="s">
        <v>398</v>
      </c>
      <c r="AF5" s="8" t="s">
        <v>399</v>
      </c>
    </row>
    <row r="6" spans="2:32" x14ac:dyDescent="0.15">
      <c r="B6" s="8">
        <v>1</v>
      </c>
      <c r="C6" s="8">
        <f>[7]兵营招募!F28</f>
        <v>2.25</v>
      </c>
      <c r="D6" s="8">
        <f>[7]兵营招募!G28</f>
        <v>3500</v>
      </c>
      <c r="E6" s="8">
        <f>[7]兵营招募!H28</f>
        <v>0</v>
      </c>
      <c r="F6" s="8">
        <f>[7]兵营招募!I28</f>
        <v>0</v>
      </c>
      <c r="G6" s="8">
        <f>[7]兵营招募!J28</f>
        <v>230000</v>
      </c>
      <c r="H6" s="8">
        <f>[7]兵营招募!$J4</f>
        <v>20000</v>
      </c>
      <c r="I6" s="8">
        <f>[7]兵营招募!G4</f>
        <v>3500</v>
      </c>
      <c r="L6" s="8">
        <v>1</v>
      </c>
      <c r="M6" s="82">
        <f>[1]养成buff汇总!AU6</f>
        <v>0</v>
      </c>
      <c r="N6" s="82">
        <f>[1]养成buff汇总!AV6</f>
        <v>0</v>
      </c>
      <c r="O6" s="82">
        <f>[1]养成buff汇总!AW6</f>
        <v>0</v>
      </c>
      <c r="P6" s="82">
        <f>[1]养成buff汇总!AX6</f>
        <v>0</v>
      </c>
      <c r="Q6" s="82">
        <f>[1]养成buff汇总!AY6</f>
        <v>0</v>
      </c>
      <c r="R6" s="70">
        <f>[1]养成buff汇总!BF6</f>
        <v>9.9511815225550304E-8</v>
      </c>
      <c r="S6" s="70">
        <f>[1]养成buff汇总!BG6</f>
        <v>0</v>
      </c>
      <c r="T6" s="70">
        <f>[1]养成buff汇总!BH6</f>
        <v>1.2837426194203111E-7</v>
      </c>
      <c r="U6" s="70">
        <f>[1]养成buff汇总!BI6</f>
        <v>0</v>
      </c>
      <c r="V6" s="70">
        <f>[1]养成buff汇总!BJ6</f>
        <v>1.5050885637715034E-7</v>
      </c>
      <c r="W6" s="70">
        <f>[1]养成buff汇总!CC6</f>
        <v>9.5185214564474929E-8</v>
      </c>
      <c r="X6" s="70">
        <f>[1]养成buff汇总!CD6</f>
        <v>0</v>
      </c>
      <c r="Y6" s="70">
        <f>[1]养成buff汇总!CE6</f>
        <v>1.2279277229396146E-7</v>
      </c>
      <c r="Z6" s="70">
        <f>[1]养成buff汇总!CF6</f>
        <v>0</v>
      </c>
      <c r="AA6" s="70">
        <f>[1]养成buff汇总!CG6</f>
        <v>1.4396499305527333E-7</v>
      </c>
      <c r="AC6" s="8">
        <v>1</v>
      </c>
      <c r="AD6" s="8">
        <f>[7]士兵治疗!D4</f>
        <v>24000</v>
      </c>
      <c r="AE6" s="8">
        <f>[7]士兵治疗!E4</f>
        <v>2000</v>
      </c>
      <c r="AF6" s="8">
        <f>[7]士兵治疗!G4</f>
        <v>15000</v>
      </c>
    </row>
    <row r="7" spans="2:32" x14ac:dyDescent="0.15">
      <c r="B7" s="8">
        <v>2</v>
      </c>
      <c r="C7" s="8">
        <f>[7]兵营招募!F29</f>
        <v>2.25</v>
      </c>
      <c r="D7" s="8">
        <f>[7]兵营招募!G29</f>
        <v>3500</v>
      </c>
      <c r="E7" s="8">
        <f>[7]兵营招募!H29</f>
        <v>0</v>
      </c>
      <c r="F7" s="8">
        <f>[7]兵营招募!I29</f>
        <v>0</v>
      </c>
      <c r="G7" s="8">
        <f>[7]兵营招募!J29</f>
        <v>240000</v>
      </c>
      <c r="H7" s="8">
        <f>[7]兵营招募!$J5</f>
        <v>25000</v>
      </c>
      <c r="I7" s="8">
        <f>[7]兵营招募!G5</f>
        <v>3500</v>
      </c>
      <c r="L7" s="8">
        <v>2</v>
      </c>
      <c r="M7" s="82">
        <f>[1]养成buff汇总!AU7</f>
        <v>0</v>
      </c>
      <c r="N7" s="82">
        <f>[1]养成buff汇总!AV7</f>
        <v>0</v>
      </c>
      <c r="O7" s="82">
        <f>[1]养成buff汇总!AW7</f>
        <v>0</v>
      </c>
      <c r="P7" s="82">
        <f>[1]养成buff汇总!AX7</f>
        <v>0</v>
      </c>
      <c r="Q7" s="82">
        <f>[1]养成buff汇总!AY7</f>
        <v>0</v>
      </c>
      <c r="R7" s="70">
        <f>[1]养成buff汇总!BF7</f>
        <v>1.9902363044936588E-7</v>
      </c>
      <c r="S7" s="70">
        <f>[1]养成buff汇总!BG7</f>
        <v>0</v>
      </c>
      <c r="T7" s="70">
        <f>[1]养成buff汇总!BH7</f>
        <v>2.5674852389100111E-7</v>
      </c>
      <c r="U7" s="70">
        <f>[1]养成buff汇总!BI7</f>
        <v>0</v>
      </c>
      <c r="V7" s="70">
        <f>[1]养成buff汇总!BJ7</f>
        <v>3.0101771275516803E-7</v>
      </c>
      <c r="W7" s="70">
        <f>[1]养成buff汇总!CC7</f>
        <v>1.9037042912548041E-7</v>
      </c>
      <c r="X7" s="70">
        <f>[1]养成buff汇总!CD7</f>
        <v>0</v>
      </c>
      <c r="Y7" s="70">
        <f>[1]养成buff汇总!CE7</f>
        <v>2.4558554459139237E-7</v>
      </c>
      <c r="Z7" s="70">
        <f>[1]养成buff汇总!CF7</f>
        <v>0</v>
      </c>
      <c r="AA7" s="70">
        <f>[1]养成buff汇总!CG7</f>
        <v>2.879299861140161E-7</v>
      </c>
      <c r="AC7" s="8">
        <v>2</v>
      </c>
      <c r="AD7" s="8">
        <f>[7]士兵治疗!D5</f>
        <v>24000</v>
      </c>
      <c r="AE7" s="8">
        <f>[7]士兵治疗!E5</f>
        <v>2250</v>
      </c>
      <c r="AF7" s="8">
        <f>[7]士兵治疗!G5</f>
        <v>19000</v>
      </c>
    </row>
    <row r="8" spans="2:32" x14ac:dyDescent="0.15">
      <c r="B8" s="8">
        <v>3</v>
      </c>
      <c r="C8" s="8">
        <f>[7]兵营招募!F30</f>
        <v>2.25</v>
      </c>
      <c r="D8" s="8">
        <f>[7]兵营招募!G30</f>
        <v>3500</v>
      </c>
      <c r="E8" s="8">
        <f>[7]兵营招募!H30</f>
        <v>0</v>
      </c>
      <c r="F8" s="8">
        <f>[7]兵营招募!I30</f>
        <v>0</v>
      </c>
      <c r="G8" s="8">
        <f>[7]兵营招募!J30</f>
        <v>250000</v>
      </c>
      <c r="H8" s="8">
        <f>[7]兵营招募!$J6</f>
        <v>30000</v>
      </c>
      <c r="I8" s="8">
        <f>[7]兵营招募!G6</f>
        <v>3500</v>
      </c>
      <c r="L8" s="8">
        <v>3</v>
      </c>
      <c r="M8" s="82">
        <f>[1]养成buff汇总!AU8</f>
        <v>0</v>
      </c>
      <c r="N8" s="82">
        <f>[1]养成buff汇总!AV8</f>
        <v>0</v>
      </c>
      <c r="O8" s="82">
        <f>[1]养成buff汇总!AW8</f>
        <v>0</v>
      </c>
      <c r="P8" s="82">
        <f>[1]养成buff汇总!AX8</f>
        <v>0</v>
      </c>
      <c r="Q8" s="82">
        <f>[1]养成buff汇总!AY8</f>
        <v>0</v>
      </c>
      <c r="R8" s="70">
        <f>[1]养成buff汇总!BF8</f>
        <v>2.9853544567491619E-7</v>
      </c>
      <c r="S8" s="70">
        <f>[1]养成buff汇总!BG8</f>
        <v>0</v>
      </c>
      <c r="T8" s="70">
        <f>[1]养成buff汇总!BH8</f>
        <v>3.8512278583476695E-7</v>
      </c>
      <c r="U8" s="70">
        <f>[1]养成buff汇总!BI8</f>
        <v>0</v>
      </c>
      <c r="V8" s="70">
        <f>[1]养成buff汇总!BJ8</f>
        <v>4.5152656913318573E-7</v>
      </c>
      <c r="W8" s="70">
        <f>[1]养成buff汇总!CC8</f>
        <v>2.8555564368648589E-7</v>
      </c>
      <c r="X8" s="70">
        <f>[1]养成buff汇总!CD8</f>
        <v>0</v>
      </c>
      <c r="Y8" s="70">
        <f>[1]养成buff汇总!CE8</f>
        <v>3.6837831688535383E-7</v>
      </c>
      <c r="Z8" s="70">
        <f>[1]养成buff汇总!CF8</f>
        <v>0</v>
      </c>
      <c r="AA8" s="70">
        <f>[1]养成buff汇总!CG8</f>
        <v>4.3189497916928943E-7</v>
      </c>
      <c r="AC8" s="8">
        <v>3</v>
      </c>
      <c r="AD8" s="8">
        <f>[7]士兵治疗!D6</f>
        <v>24000</v>
      </c>
      <c r="AE8" s="8">
        <f>[7]士兵治疗!E6</f>
        <v>2500</v>
      </c>
      <c r="AF8" s="8">
        <f>[7]士兵治疗!G6</f>
        <v>23000</v>
      </c>
    </row>
    <row r="9" spans="2:32" x14ac:dyDescent="0.15">
      <c r="B9" s="8">
        <v>4</v>
      </c>
      <c r="C9" s="8">
        <f>[7]兵营招募!F31</f>
        <v>2.25</v>
      </c>
      <c r="D9" s="8">
        <f>[7]兵营招募!G31</f>
        <v>3500</v>
      </c>
      <c r="E9" s="8">
        <f>[7]兵营招募!H31</f>
        <v>0</v>
      </c>
      <c r="F9" s="8">
        <f>[7]兵营招募!I31</f>
        <v>0</v>
      </c>
      <c r="G9" s="8">
        <f>[7]兵营招募!J31</f>
        <v>260000</v>
      </c>
      <c r="H9" s="8">
        <f>[7]兵营招募!$J7</f>
        <v>35000</v>
      </c>
      <c r="I9" s="8">
        <f>[7]兵营招募!G7</f>
        <v>3500</v>
      </c>
      <c r="L9" s="8">
        <v>4</v>
      </c>
      <c r="M9" s="82">
        <f>[1]养成buff汇总!AU9</f>
        <v>0</v>
      </c>
      <c r="N9" s="82">
        <f>[1]养成buff汇总!AV9</f>
        <v>0</v>
      </c>
      <c r="O9" s="82">
        <f>[1]养成buff汇总!AW9</f>
        <v>0</v>
      </c>
      <c r="P9" s="82">
        <f>[1]养成buff汇总!AX9</f>
        <v>0</v>
      </c>
      <c r="Q9" s="82">
        <f>[1]养成buff汇总!AY9</f>
        <v>0</v>
      </c>
      <c r="R9" s="70">
        <f>[1]养成buff汇总!BF9</f>
        <v>3.9804726090046649E-7</v>
      </c>
      <c r="S9" s="70">
        <f>[1]养成buff汇总!BG9</f>
        <v>0</v>
      </c>
      <c r="T9" s="70">
        <f>[1]养成buff汇总!BH9</f>
        <v>5.1349704777679805E-7</v>
      </c>
      <c r="U9" s="70">
        <f>[1]养成buff汇总!BI9</f>
        <v>0</v>
      </c>
      <c r="V9" s="70">
        <f>[1]养成buff汇总!BJ9</f>
        <v>6.0203542551380551E-7</v>
      </c>
      <c r="W9" s="70">
        <f>[1]养成buff汇总!CC9</f>
        <v>3.8074085825443027E-7</v>
      </c>
      <c r="X9" s="70">
        <f>[1]养成buff汇总!CD9</f>
        <v>0</v>
      </c>
      <c r="Y9" s="70">
        <f>[1]养成buff汇总!CE9</f>
        <v>4.9117108917584584E-7</v>
      </c>
      <c r="Z9" s="70">
        <f>[1]养成buff汇总!CF9</f>
        <v>0</v>
      </c>
      <c r="AA9" s="70">
        <f>[1]养成buff汇总!CG9</f>
        <v>5.7585997223150165E-7</v>
      </c>
      <c r="AC9" s="8">
        <v>4</v>
      </c>
      <c r="AD9" s="8">
        <f>[7]士兵治疗!D7</f>
        <v>24000</v>
      </c>
      <c r="AE9" s="8">
        <f>[7]士兵治疗!E7</f>
        <v>2750</v>
      </c>
      <c r="AF9" s="8">
        <f>[7]士兵治疗!G7</f>
        <v>26000</v>
      </c>
    </row>
    <row r="10" spans="2:32" x14ac:dyDescent="0.15">
      <c r="B10" s="8">
        <v>5</v>
      </c>
      <c r="C10" s="8">
        <f>[7]兵营招募!F32</f>
        <v>2.25</v>
      </c>
      <c r="D10" s="8">
        <f>[7]兵营招募!G32</f>
        <v>3500</v>
      </c>
      <c r="E10" s="8">
        <f>[7]兵营招募!H32</f>
        <v>0</v>
      </c>
      <c r="F10" s="8">
        <f>[7]兵营招募!I32</f>
        <v>0</v>
      </c>
      <c r="G10" s="8">
        <f>[7]兵营招募!J32</f>
        <v>270000</v>
      </c>
      <c r="H10" s="8">
        <f>[7]兵营招募!$J8</f>
        <v>40000</v>
      </c>
      <c r="I10" s="8">
        <f>[7]兵营招募!G8</f>
        <v>3500</v>
      </c>
      <c r="L10" s="8">
        <v>5</v>
      </c>
      <c r="M10" s="82">
        <f>[1]养成buff汇总!AU10</f>
        <v>0</v>
      </c>
      <c r="N10" s="82">
        <f>[1]养成buff汇总!AV10</f>
        <v>0</v>
      </c>
      <c r="O10" s="82">
        <f>[1]养成buff汇总!AW10</f>
        <v>0</v>
      </c>
      <c r="P10" s="82">
        <f>[1]养成buff汇总!AX10</f>
        <v>0</v>
      </c>
      <c r="Q10" s="82">
        <f>[1]养成buff汇总!AY10</f>
        <v>0</v>
      </c>
      <c r="R10" s="70">
        <f>[1]养成buff汇总!BF10</f>
        <v>4.9755907612428207E-7</v>
      </c>
      <c r="S10" s="70">
        <f>[1]养成buff汇总!BG10</f>
        <v>0</v>
      </c>
      <c r="T10" s="70">
        <f>[1]养成buff汇总!BH10</f>
        <v>6.418713097249007E-7</v>
      </c>
      <c r="U10" s="70">
        <f>[1]养成buff汇总!BI10</f>
        <v>0</v>
      </c>
      <c r="V10" s="70">
        <f>[1]养成buff汇总!BJ10</f>
        <v>7.5254428189095585E-7</v>
      </c>
      <c r="W10" s="70">
        <f>[1]养成buff汇总!CC10</f>
        <v>4.7592607281543575E-7</v>
      </c>
      <c r="X10" s="70">
        <f>[1]养成buff汇总!CD10</f>
        <v>0</v>
      </c>
      <c r="Y10" s="70">
        <f>[1]养成buff汇总!CE10</f>
        <v>6.139638614767462E-7</v>
      </c>
      <c r="Z10" s="70">
        <f>[1]养成buff汇总!CF10</f>
        <v>0</v>
      </c>
      <c r="AA10" s="70">
        <f>[1]养成buff汇总!CG10</f>
        <v>7.1982496528677498E-7</v>
      </c>
      <c r="AC10" s="8">
        <v>5</v>
      </c>
      <c r="AD10" s="8">
        <f>[7]士兵治疗!D8</f>
        <v>24000</v>
      </c>
      <c r="AE10" s="8">
        <f>[7]士兵治疗!E8</f>
        <v>3000</v>
      </c>
      <c r="AF10" s="8">
        <f>[7]士兵治疗!G8</f>
        <v>30000</v>
      </c>
    </row>
    <row r="11" spans="2:32" x14ac:dyDescent="0.15">
      <c r="B11" s="8">
        <v>6</v>
      </c>
      <c r="C11" s="8">
        <f>[7]兵营招募!F33</f>
        <v>2.25</v>
      </c>
      <c r="D11" s="8">
        <f>[7]兵营招募!G33</f>
        <v>3500</v>
      </c>
      <c r="E11" s="8">
        <f>[7]兵营招募!H33</f>
        <v>0</v>
      </c>
      <c r="F11" s="8">
        <f>[7]兵营招募!I33</f>
        <v>0</v>
      </c>
      <c r="G11" s="8">
        <f>[7]兵营招募!J33</f>
        <v>280000</v>
      </c>
      <c r="H11" s="8">
        <f>[7]兵营招募!$J9</f>
        <v>45000</v>
      </c>
      <c r="I11" s="8">
        <f>[7]兵营招募!G9</f>
        <v>3500</v>
      </c>
      <c r="L11" s="8">
        <v>6</v>
      </c>
      <c r="M11" s="82">
        <f>[1]养成buff汇总!AU11</f>
        <v>0</v>
      </c>
      <c r="N11" s="82">
        <f>[1]养成buff汇总!AV11</f>
        <v>0</v>
      </c>
      <c r="O11" s="82">
        <f>[1]养成buff汇总!AW11</f>
        <v>0</v>
      </c>
      <c r="P11" s="82">
        <f>[1]养成buff汇总!AX11</f>
        <v>0</v>
      </c>
      <c r="Q11" s="82">
        <f>[1]养成buff汇总!AY11</f>
        <v>0</v>
      </c>
      <c r="R11" s="70">
        <f>[1]养成buff汇总!BF11</f>
        <v>5.9707089135069974E-7</v>
      </c>
      <c r="S11" s="70">
        <f>[1]养成buff汇总!BG11</f>
        <v>0</v>
      </c>
      <c r="T11" s="70">
        <f>[1]养成buff汇总!BH11</f>
        <v>7.7024557166866653E-7</v>
      </c>
      <c r="U11" s="70">
        <f>[1]养成buff汇总!BI11</f>
        <v>0</v>
      </c>
      <c r="V11" s="70">
        <f>[1]养成buff汇总!BJ11</f>
        <v>9.0305313826897354E-7</v>
      </c>
      <c r="W11" s="70">
        <f>[1]养成buff汇总!CC11</f>
        <v>5.7111128737991068E-7</v>
      </c>
      <c r="X11" s="70">
        <f>[1]养成buff汇总!CD11</f>
        <v>0</v>
      </c>
      <c r="Y11" s="70">
        <f>[1]养成buff汇总!CE11</f>
        <v>7.3675663377070766E-7</v>
      </c>
      <c r="Z11" s="70">
        <f>[1]养成buff汇总!CF11</f>
        <v>0</v>
      </c>
      <c r="AA11" s="70">
        <f>[1]养成buff汇总!CG11</f>
        <v>8.6378995834551775E-7</v>
      </c>
      <c r="AC11" s="8">
        <v>6</v>
      </c>
      <c r="AD11" s="8">
        <f>[7]士兵治疗!D9</f>
        <v>24000</v>
      </c>
      <c r="AE11" s="8">
        <f>[7]士兵治疗!E9</f>
        <v>4000</v>
      </c>
      <c r="AF11" s="8">
        <f>[7]士兵治疗!G9</f>
        <v>36000</v>
      </c>
    </row>
    <row r="12" spans="2:32" x14ac:dyDescent="0.15">
      <c r="B12" s="8">
        <v>7</v>
      </c>
      <c r="C12" s="8">
        <f>[7]兵营招募!F34</f>
        <v>0</v>
      </c>
      <c r="D12" s="8">
        <f>[7]兵营招募!G34</f>
        <v>0</v>
      </c>
      <c r="E12" s="8">
        <f>[7]兵营招募!H34</f>
        <v>0</v>
      </c>
      <c r="F12" s="8">
        <f>[7]兵营招募!I34</f>
        <v>0</v>
      </c>
      <c r="G12" s="8">
        <f>[7]兵营招募!J34</f>
        <v>0</v>
      </c>
      <c r="H12" s="8">
        <f>[7]兵营招募!$J10</f>
        <v>50000</v>
      </c>
      <c r="I12" s="8">
        <f>[7]兵营招募!G10</f>
        <v>3500</v>
      </c>
      <c r="L12" s="8">
        <v>7</v>
      </c>
      <c r="M12" s="82">
        <f>[1]养成buff汇总!AU12</f>
        <v>0</v>
      </c>
      <c r="N12" s="82">
        <f>[1]养成buff汇总!AV12</f>
        <v>0</v>
      </c>
      <c r="O12" s="82">
        <f>[1]养成buff汇总!AW12</f>
        <v>0</v>
      </c>
      <c r="P12" s="82">
        <f>[1]养成buff汇总!AX12</f>
        <v>0</v>
      </c>
      <c r="Q12" s="82">
        <f>[1]养成buff汇总!AY12</f>
        <v>0</v>
      </c>
      <c r="R12" s="70">
        <f>[1]养成buff汇总!BF12</f>
        <v>6.9658270657538268E-7</v>
      </c>
      <c r="S12" s="70">
        <f>[1]养成buff汇总!BG12</f>
        <v>0</v>
      </c>
      <c r="T12" s="70">
        <f>[1]养成buff汇总!BH12</f>
        <v>8.9861983361243236E-7</v>
      </c>
      <c r="U12" s="70">
        <f>[1]养成buff汇总!BI12</f>
        <v>0</v>
      </c>
      <c r="V12" s="70">
        <f>[1]养成buff汇总!BJ12</f>
        <v>1.0535619946461239E-6</v>
      </c>
      <c r="W12" s="70">
        <f>[1]养成buff汇总!CC12</f>
        <v>6.6629650194091616E-7</v>
      </c>
      <c r="X12" s="70">
        <f>[1]养成buff汇总!CD12</f>
        <v>0</v>
      </c>
      <c r="Y12" s="70">
        <f>[1]养成buff汇总!CE12</f>
        <v>8.5954940606466912E-7</v>
      </c>
      <c r="Z12" s="70">
        <f>[1]养成buff汇总!CF12</f>
        <v>0</v>
      </c>
      <c r="AA12" s="70">
        <f>[1]养成buff汇总!CG12</f>
        <v>1.0077549514007911E-6</v>
      </c>
      <c r="AC12" s="8">
        <v>7</v>
      </c>
      <c r="AD12" s="8">
        <f>[7]士兵治疗!D10</f>
        <v>24000</v>
      </c>
      <c r="AE12" s="8">
        <f>[7]士兵治疗!E10</f>
        <v>5000</v>
      </c>
      <c r="AF12" s="8">
        <f>[7]士兵治疗!G10</f>
        <v>42000</v>
      </c>
    </row>
    <row r="13" spans="2:32" x14ac:dyDescent="0.15">
      <c r="B13" s="8">
        <v>8</v>
      </c>
      <c r="C13" s="8">
        <f>[7]兵营招募!F35</f>
        <v>0</v>
      </c>
      <c r="D13" s="8">
        <f>[7]兵营招募!G35</f>
        <v>0</v>
      </c>
      <c r="E13" s="8">
        <f>[7]兵营招募!H35</f>
        <v>0</v>
      </c>
      <c r="F13" s="8">
        <f>[7]兵营招募!I35</f>
        <v>0</v>
      </c>
      <c r="G13" s="8">
        <f>[7]兵营招募!J35</f>
        <v>0</v>
      </c>
      <c r="H13" s="8">
        <f>[7]兵营招募!$J11</f>
        <v>60000</v>
      </c>
      <c r="I13" s="8">
        <f>[7]兵营招募!G11</f>
        <v>3500</v>
      </c>
      <c r="L13" s="8">
        <v>8</v>
      </c>
      <c r="M13" s="82">
        <f>[1]养成buff汇总!AU13</f>
        <v>0</v>
      </c>
      <c r="N13" s="82">
        <f>[1]养成buff汇总!AV13</f>
        <v>0</v>
      </c>
      <c r="O13" s="82">
        <f>[1]养成buff汇总!AW13</f>
        <v>0</v>
      </c>
      <c r="P13" s="82">
        <f>[1]养成buff汇总!AX13</f>
        <v>0</v>
      </c>
      <c r="Q13" s="82">
        <f>[1]养成buff汇总!AY13</f>
        <v>0</v>
      </c>
      <c r="R13" s="70">
        <f>[1]养成buff汇总!BF13</f>
        <v>7.9609452180093299E-7</v>
      </c>
      <c r="S13" s="70">
        <f>[1]养成buff汇总!BG13</f>
        <v>0</v>
      </c>
      <c r="T13" s="70">
        <f>[1]养成buff汇总!BH13</f>
        <v>1.0269940955588003E-6</v>
      </c>
      <c r="U13" s="70">
        <f>[1]养成buff汇总!BI13</f>
        <v>0</v>
      </c>
      <c r="V13" s="70">
        <f>[1]养成buff汇总!BJ13</f>
        <v>1.2040708510232742E-6</v>
      </c>
      <c r="W13" s="70">
        <f>[1]养成buff汇总!CC13</f>
        <v>7.6148171650539109E-7</v>
      </c>
      <c r="X13" s="70">
        <f>[1]养成buff汇总!CD13</f>
        <v>0</v>
      </c>
      <c r="Y13" s="70">
        <f>[1]养成buff汇总!CE13</f>
        <v>9.8234217836210003E-7</v>
      </c>
      <c r="Z13" s="70">
        <f>[1]养成buff汇总!CF13</f>
        <v>0</v>
      </c>
      <c r="AA13" s="70">
        <f>[1]养成buff汇总!CG13</f>
        <v>1.1517199444560644E-6</v>
      </c>
      <c r="AC13" s="8">
        <v>8</v>
      </c>
      <c r="AD13" s="8">
        <f>[7]士兵治疗!D11</f>
        <v>24000</v>
      </c>
      <c r="AE13" s="8">
        <f>[7]士兵治疗!E11</f>
        <v>6000</v>
      </c>
      <c r="AF13" s="8">
        <f>[7]士兵治疗!G11</f>
        <v>48000</v>
      </c>
    </row>
    <row r="14" spans="2:32" x14ac:dyDescent="0.15">
      <c r="B14" s="8">
        <v>9</v>
      </c>
      <c r="C14" s="8" t="str">
        <f>[7]兵营招募!F36</f>
        <v>对应累计天数</v>
      </c>
      <c r="D14" s="8">
        <f>[7]兵营招募!G36</f>
        <v>0</v>
      </c>
      <c r="E14" s="8">
        <f>[7]兵营招募!H36</f>
        <v>0</v>
      </c>
      <c r="F14" s="8">
        <f>[7]兵营招募!I36</f>
        <v>0</v>
      </c>
      <c r="G14" s="8">
        <f>[7]兵营招募!J36</f>
        <v>0</v>
      </c>
      <c r="H14" s="8">
        <f>[7]兵营招募!$J12</f>
        <v>70000</v>
      </c>
      <c r="I14" s="8">
        <f>[7]兵营招募!G12</f>
        <v>3500</v>
      </c>
      <c r="L14" s="8">
        <v>9</v>
      </c>
      <c r="M14" s="82">
        <f>[1]养成buff汇总!AU14</f>
        <v>0</v>
      </c>
      <c r="N14" s="82">
        <f>[1]养成buff汇总!AV14</f>
        <v>0</v>
      </c>
      <c r="O14" s="82">
        <f>[1]养成buff汇总!AW14</f>
        <v>0</v>
      </c>
      <c r="P14" s="82">
        <f>[1]养成buff汇总!AX14</f>
        <v>0</v>
      </c>
      <c r="Q14" s="82">
        <f>[1]养成buff汇总!AY14</f>
        <v>0</v>
      </c>
      <c r="R14" s="70">
        <f>[1]养成buff汇总!BF14</f>
        <v>8.9560633702821801E-7</v>
      </c>
      <c r="S14" s="70">
        <f>[1]养成buff汇总!BG14</f>
        <v>0</v>
      </c>
      <c r="T14" s="70">
        <f>[1]养成buff汇总!BH14</f>
        <v>1.1553683575034335E-6</v>
      </c>
      <c r="U14" s="70">
        <f>[1]养成buff汇总!BI14</f>
        <v>0</v>
      </c>
      <c r="V14" s="70">
        <f>[1]养成buff汇总!BJ14</f>
        <v>1.3545797074056287E-6</v>
      </c>
      <c r="W14" s="70">
        <f>[1]养成buff汇总!CC14</f>
        <v>8.5666693106986602E-7</v>
      </c>
      <c r="X14" s="70">
        <f>[1]养成buff汇总!CD14</f>
        <v>0</v>
      </c>
      <c r="Y14" s="70">
        <f>[1]养成buff汇总!CE14</f>
        <v>1.1051349506560615E-6</v>
      </c>
      <c r="Z14" s="70">
        <f>[1]养成buff汇总!CF14</f>
        <v>0</v>
      </c>
      <c r="AA14" s="70">
        <f>[1]养成buff汇总!CG14</f>
        <v>1.2956849375182766E-6</v>
      </c>
      <c r="AC14" s="8">
        <v>9</v>
      </c>
      <c r="AD14" s="8">
        <f>[7]士兵治疗!D12</f>
        <v>24000</v>
      </c>
      <c r="AE14" s="8">
        <f>[7]士兵治疗!E12</f>
        <v>7000</v>
      </c>
      <c r="AF14" s="8">
        <f>[7]士兵治疗!G12</f>
        <v>54000</v>
      </c>
    </row>
    <row r="15" spans="2:32" x14ac:dyDescent="0.15">
      <c r="B15" s="8">
        <v>10</v>
      </c>
      <c r="C15" s="8" t="str">
        <f>[7]兵营招募!F37</f>
        <v>非r</v>
      </c>
      <c r="D15" s="8" t="str">
        <f>[7]兵营招募!G37</f>
        <v>小r</v>
      </c>
      <c r="E15" s="8" t="str">
        <f>[7]兵营招募!H37</f>
        <v>中r</v>
      </c>
      <c r="F15" s="8" t="str">
        <f>[7]兵营招募!I37</f>
        <v>大r</v>
      </c>
      <c r="G15" s="8" t="str">
        <f>[7]兵营招募!J37</f>
        <v>超r</v>
      </c>
      <c r="H15" s="8">
        <f>[7]兵营招募!$J13</f>
        <v>80000</v>
      </c>
      <c r="I15" s="8">
        <f>[7]兵营招募!G13</f>
        <v>3500</v>
      </c>
      <c r="L15" s="8">
        <v>10</v>
      </c>
      <c r="M15" s="82">
        <f>[1]养成buff汇总!AU15</f>
        <v>0</v>
      </c>
      <c r="N15" s="82">
        <f>[1]养成buff汇总!AV15</f>
        <v>0</v>
      </c>
      <c r="O15" s="82">
        <f>[1]养成buff汇总!AW15</f>
        <v>0</v>
      </c>
      <c r="P15" s="82">
        <f>[1]养成buff汇总!AX15</f>
        <v>0</v>
      </c>
      <c r="Q15" s="82">
        <f>[1]养成buff汇总!AY15</f>
        <v>0</v>
      </c>
      <c r="R15" s="70">
        <f>[1]养成buff汇总!BF15</f>
        <v>9.9511815225290096E-7</v>
      </c>
      <c r="S15" s="70">
        <f>[1]养成buff汇总!BG15</f>
        <v>0</v>
      </c>
      <c r="T15" s="70">
        <f>[1]养成buff汇总!BH15</f>
        <v>1.2837426194471993E-6</v>
      </c>
      <c r="U15" s="70">
        <f>[1]养成buff汇总!BI15</f>
        <v>0</v>
      </c>
      <c r="V15" s="70">
        <f>[1]养成buff汇总!BJ15</f>
        <v>1.5050885637819117E-6</v>
      </c>
      <c r="W15" s="70">
        <f>[1]养成buff汇总!CC15</f>
        <v>9.5185214563434095E-7</v>
      </c>
      <c r="X15" s="70">
        <f>[1]养成buff汇总!CD15</f>
        <v>0</v>
      </c>
      <c r="Y15" s="70">
        <f>[1]养成buff汇总!CE15</f>
        <v>1.2279277229500229E-6</v>
      </c>
      <c r="Z15" s="70">
        <f>[1]养成buff汇总!CF15</f>
        <v>0</v>
      </c>
      <c r="AA15" s="70">
        <f>[1]养成buff汇总!CG15</f>
        <v>1.43964993057355E-6</v>
      </c>
      <c r="AC15" s="8">
        <v>10</v>
      </c>
      <c r="AD15" s="8">
        <f>[7]士兵治疗!D13</f>
        <v>24000</v>
      </c>
      <c r="AE15" s="8">
        <f>[7]士兵治疗!E13</f>
        <v>8000</v>
      </c>
      <c r="AF15" s="8">
        <f>[7]士兵治疗!G13</f>
        <v>60000</v>
      </c>
    </row>
    <row r="16" spans="2:32" x14ac:dyDescent="0.15">
      <c r="B16" s="8">
        <v>11</v>
      </c>
      <c r="C16" s="8">
        <f>[7]兵营招募!F38</f>
        <v>1.5699005528909408E-2</v>
      </c>
      <c r="D16" s="8">
        <f>[7]兵营招募!G38</f>
        <v>1.2559204423127529E-2</v>
      </c>
      <c r="E16" s="8">
        <f>[7]兵营招募!H38</f>
        <v>9.4194033173456461E-3</v>
      </c>
      <c r="F16" s="8">
        <f>[7]兵营招募!I38</f>
        <v>6.2796022115637644E-3</v>
      </c>
      <c r="G16" s="8">
        <f>[7]兵营招募!J38</f>
        <v>3.1398011057818822E-3</v>
      </c>
      <c r="H16" s="8">
        <f>[7]兵营招募!$J14</f>
        <v>90000</v>
      </c>
      <c r="I16" s="8">
        <f>[7]兵营招募!G14</f>
        <v>3500</v>
      </c>
      <c r="L16" s="8">
        <v>11</v>
      </c>
      <c r="M16" s="82">
        <f>[1]养成buff汇总!AU16</f>
        <v>0</v>
      </c>
      <c r="N16" s="82">
        <f>[1]养成buff汇总!AV16</f>
        <v>0</v>
      </c>
      <c r="O16" s="82">
        <f>[1]养成buff汇总!AW16</f>
        <v>0</v>
      </c>
      <c r="P16" s="82">
        <f>[1]养成buff汇总!AX16</f>
        <v>0</v>
      </c>
      <c r="Q16" s="82">
        <f>[1]养成buff汇总!AY16</f>
        <v>0</v>
      </c>
      <c r="R16" s="70">
        <f>[1]养成buff汇总!BF16</f>
        <v>1.1941417827031342E-6</v>
      </c>
      <c r="S16" s="70">
        <f>[1]养成buff汇总!BG16</f>
        <v>0</v>
      </c>
      <c r="T16" s="70">
        <f>[1]养成buff汇总!BH16</f>
        <v>1.4121168813926999E-6</v>
      </c>
      <c r="U16" s="70">
        <f>[1]养成buff汇总!BI16</f>
        <v>0</v>
      </c>
      <c r="V16" s="70">
        <f>[1]养成buff汇总!BJ16</f>
        <v>1.6555974201607968E-6</v>
      </c>
      <c r="W16" s="70">
        <f>[1]养成buff汇总!CC16</f>
        <v>1.1422225747598214E-6</v>
      </c>
      <c r="X16" s="70">
        <f>[1]养成buff汇总!CD16</f>
        <v>0</v>
      </c>
      <c r="Y16" s="70">
        <f>[1]养成buff汇总!CE16</f>
        <v>1.3507204952439844E-6</v>
      </c>
      <c r="Z16" s="70">
        <f>[1]养成buff汇总!CF16</f>
        <v>0</v>
      </c>
      <c r="AA16" s="70">
        <f>[1]养成buff汇总!CG16</f>
        <v>1.5836149236322927E-6</v>
      </c>
      <c r="AC16" s="8">
        <v>11</v>
      </c>
      <c r="AD16" s="8">
        <f>[7]士兵治疗!D14</f>
        <v>24000</v>
      </c>
      <c r="AE16" s="8">
        <f>[7]士兵治疗!E14</f>
        <v>9800</v>
      </c>
      <c r="AF16" s="8">
        <f>[7]士兵治疗!G14</f>
        <v>66000</v>
      </c>
    </row>
    <row r="17" spans="2:32" x14ac:dyDescent="0.15">
      <c r="B17" s="8">
        <v>12</v>
      </c>
      <c r="C17" s="8">
        <f>[7]兵营招募!F39</f>
        <v>0.12131882041201551</v>
      </c>
      <c r="D17" s="8">
        <f>[7]兵营招募!G39</f>
        <v>9.7055056329612421E-2</v>
      </c>
      <c r="E17" s="8">
        <f>[7]兵营招募!H39</f>
        <v>7.2791292247209302E-2</v>
      </c>
      <c r="F17" s="8">
        <f>[7]兵营招募!I39</f>
        <v>4.8527528164806211E-2</v>
      </c>
      <c r="G17" s="8">
        <f>[7]兵营招募!J39</f>
        <v>2.4263764082403105E-2</v>
      </c>
      <c r="H17" s="8">
        <f>[7]兵营招募!$J15</f>
        <v>100000</v>
      </c>
      <c r="I17" s="8">
        <f>[7]兵营招募!G15</f>
        <v>3500</v>
      </c>
      <c r="L17" s="8">
        <v>12</v>
      </c>
      <c r="M17" s="82">
        <f>[1]养成buff汇总!AU17</f>
        <v>0</v>
      </c>
      <c r="N17" s="82">
        <f>[1]养成buff汇总!AV17</f>
        <v>0</v>
      </c>
      <c r="O17" s="82">
        <f>[1]养成buff汇总!AW17</f>
        <v>0</v>
      </c>
      <c r="P17" s="82">
        <f>[1]养成buff汇总!AX17</f>
        <v>0</v>
      </c>
      <c r="Q17" s="82">
        <f>[1]养成buff汇总!AY17</f>
        <v>0</v>
      </c>
      <c r="R17" s="70">
        <f>[1]养成buff汇总!BF17</f>
        <v>1.3931654131551022E-6</v>
      </c>
      <c r="S17" s="70">
        <f>[1]养成buff汇总!BG17</f>
        <v>0</v>
      </c>
      <c r="T17" s="70">
        <f>[1]养成buff汇总!BH17</f>
        <v>1.5404911433355983E-6</v>
      </c>
      <c r="U17" s="70">
        <f>[1]养成buff汇总!BI17</f>
        <v>0</v>
      </c>
      <c r="V17" s="70">
        <f>[1]养成buff汇总!BJ17</f>
        <v>1.8061062765370797E-6</v>
      </c>
      <c r="W17" s="70">
        <f>[1]养成buff汇总!CC17</f>
        <v>1.3325930038887712E-6</v>
      </c>
      <c r="X17" s="70">
        <f>[1]养成buff汇总!CD17</f>
        <v>0</v>
      </c>
      <c r="Y17" s="70">
        <f>[1]养成buff汇总!CE17</f>
        <v>1.4735132675379459E-6</v>
      </c>
      <c r="Z17" s="70">
        <f>[1]养成buff汇总!CF17</f>
        <v>0</v>
      </c>
      <c r="AA17" s="70">
        <f>[1]养成buff汇总!CG17</f>
        <v>1.7275799166875661E-6</v>
      </c>
      <c r="AC17" s="8">
        <v>12</v>
      </c>
      <c r="AD17" s="8">
        <f>[7]士兵治疗!D15</f>
        <v>24000</v>
      </c>
      <c r="AE17" s="8">
        <f>[7]士兵治疗!E15</f>
        <v>11600</v>
      </c>
      <c r="AF17" s="8">
        <f>[7]士兵治疗!G15</f>
        <v>72000</v>
      </c>
    </row>
    <row r="18" spans="2:32" x14ac:dyDescent="0.15">
      <c r="B18" s="8">
        <v>13</v>
      </c>
      <c r="C18" s="8">
        <f>[7]兵营招募!F40</f>
        <v>0.49875373808340068</v>
      </c>
      <c r="D18" s="8">
        <f>[7]兵营招募!G40</f>
        <v>0.39900299046672055</v>
      </c>
      <c r="E18" s="8">
        <f>[7]兵营招募!H40</f>
        <v>0.29925224285004037</v>
      </c>
      <c r="F18" s="8">
        <f>[7]兵营招募!I40</f>
        <v>0.19950149523336028</v>
      </c>
      <c r="G18" s="8">
        <f>[7]兵营招募!J40</f>
        <v>9.9750747616680138E-2</v>
      </c>
      <c r="H18" s="8">
        <f>[7]兵营招募!$J16</f>
        <v>110000</v>
      </c>
      <c r="I18" s="8">
        <f>[7]兵营招募!G16</f>
        <v>3500</v>
      </c>
      <c r="L18" s="8">
        <v>13</v>
      </c>
      <c r="M18" s="82">
        <f>[1]养成buff汇总!AU18</f>
        <v>0</v>
      </c>
      <c r="N18" s="82">
        <f>[1]养成buff汇总!AV18</f>
        <v>0</v>
      </c>
      <c r="O18" s="82">
        <f>[1]养成buff汇总!AW18</f>
        <v>0</v>
      </c>
      <c r="P18" s="82">
        <f>[1]养成buff汇总!AX18</f>
        <v>0</v>
      </c>
      <c r="Q18" s="82">
        <f>[1]养成buff汇总!AY18</f>
        <v>0</v>
      </c>
      <c r="R18" s="70">
        <f>[1]养成buff汇总!BF18</f>
        <v>1.5921890436044681E-6</v>
      </c>
      <c r="S18" s="70">
        <f>[1]养成buff汇总!BG18</f>
        <v>0</v>
      </c>
      <c r="T18" s="70">
        <f>[1]养成buff汇总!BH18</f>
        <v>1.6688654052854357E-6</v>
      </c>
      <c r="U18" s="70">
        <f>[1]养成buff汇总!BI18</f>
        <v>0</v>
      </c>
      <c r="V18" s="70">
        <f>[1]养成buff汇总!BJ18</f>
        <v>1.9566151329159648E-6</v>
      </c>
      <c r="W18" s="70">
        <f>[1]养成buff汇总!CC18</f>
        <v>1.5229634330142516E-6</v>
      </c>
      <c r="X18" s="70">
        <f>[1]养成buff汇总!CD18</f>
        <v>0</v>
      </c>
      <c r="Y18" s="70">
        <f>[1]养成buff汇总!CE18</f>
        <v>1.5963060398388462E-6</v>
      </c>
      <c r="Z18" s="70">
        <f>[1]养成buff汇总!CF18</f>
        <v>0</v>
      </c>
      <c r="AA18" s="70">
        <f>[1]养成buff汇总!CG18</f>
        <v>1.8715449097463088E-6</v>
      </c>
      <c r="AC18" s="8">
        <v>13</v>
      </c>
      <c r="AD18" s="8">
        <f>[7]士兵治疗!D16</f>
        <v>24000</v>
      </c>
      <c r="AE18" s="8">
        <f>[7]士兵治疗!E16</f>
        <v>13400</v>
      </c>
      <c r="AF18" s="8">
        <f>[7]士兵治疗!G16</f>
        <v>78000</v>
      </c>
    </row>
    <row r="19" spans="2:32" x14ac:dyDescent="0.15">
      <c r="B19" s="8">
        <v>14</v>
      </c>
      <c r="C19" s="8">
        <f>[7]兵营招募!F41</f>
        <v>1.1550685436347259</v>
      </c>
      <c r="D19" s="8">
        <f>[7]兵营招募!G41</f>
        <v>0.92405483490778073</v>
      </c>
      <c r="E19" s="8">
        <f>[7]兵营招募!H41</f>
        <v>0.69304112618083547</v>
      </c>
      <c r="F19" s="8">
        <f>[7]兵营招募!I41</f>
        <v>0.46202741745389037</v>
      </c>
      <c r="G19" s="8">
        <f>[7]兵营招募!J41</f>
        <v>0.23101370872694518</v>
      </c>
      <c r="H19" s="8">
        <f>[7]兵营招募!$J17</f>
        <v>120000</v>
      </c>
      <c r="I19" s="8">
        <f>[7]兵营招募!G17</f>
        <v>3500</v>
      </c>
      <c r="L19" s="8">
        <v>14</v>
      </c>
      <c r="M19" s="82">
        <f>[1]养成buff汇总!AU19</f>
        <v>0</v>
      </c>
      <c r="N19" s="82">
        <f>[1]养成buff汇总!AV19</f>
        <v>0</v>
      </c>
      <c r="O19" s="82">
        <f>[1]养成buff汇总!AW19</f>
        <v>0</v>
      </c>
      <c r="P19" s="82">
        <f>[1]养成buff汇总!AX19</f>
        <v>0</v>
      </c>
      <c r="Q19" s="82">
        <f>[1]养成buff汇总!AY19</f>
        <v>0</v>
      </c>
      <c r="R19" s="70">
        <f>[1]养成buff汇总!BF19</f>
        <v>1.7912126740538339E-6</v>
      </c>
      <c r="S19" s="70">
        <f>[1]养成buff汇总!BG19</f>
        <v>0</v>
      </c>
      <c r="T19" s="70">
        <f>[1]养成buff汇总!BH19</f>
        <v>1.7972396672283342E-6</v>
      </c>
      <c r="U19" s="70">
        <f>[1]养成buff汇总!BI19</f>
        <v>0</v>
      </c>
      <c r="V19" s="70">
        <f>[1]养成buff汇总!BJ19</f>
        <v>2.1071239892939825E-6</v>
      </c>
      <c r="W19" s="70">
        <f>[1]养成buff汇总!CC19</f>
        <v>1.713333862139732E-6</v>
      </c>
      <c r="X19" s="70">
        <f>[1]养成buff汇总!CD19</f>
        <v>0</v>
      </c>
      <c r="Y19" s="70">
        <f>[1]养成buff汇总!CE19</f>
        <v>1.7190988121328077E-6</v>
      </c>
      <c r="Z19" s="70">
        <f>[1]养成buff汇总!CF19</f>
        <v>0</v>
      </c>
      <c r="AA19" s="70">
        <f>[1]养成buff汇总!CG19</f>
        <v>2.0155099028050516E-6</v>
      </c>
      <c r="AC19" s="8">
        <v>14</v>
      </c>
      <c r="AD19" s="8">
        <f>[7]士兵治疗!D17</f>
        <v>24000</v>
      </c>
      <c r="AE19" s="8">
        <f>[7]士兵治疗!E17</f>
        <v>15200</v>
      </c>
      <c r="AF19" s="8">
        <f>[7]士兵治疗!G17</f>
        <v>84000</v>
      </c>
    </row>
    <row r="20" spans="2:32" x14ac:dyDescent="0.15">
      <c r="B20" s="8">
        <v>15</v>
      </c>
      <c r="C20" s="8">
        <f>[7]兵营招募!F42</f>
        <v>1.9148386534235038</v>
      </c>
      <c r="D20" s="8">
        <f>[7]兵营招募!G42</f>
        <v>1.5318709227388032</v>
      </c>
      <c r="E20" s="8">
        <f>[7]兵营招募!H42</f>
        <v>1.1489031920541022</v>
      </c>
      <c r="F20" s="8">
        <f>[7]兵营招募!I42</f>
        <v>0.7659354613694016</v>
      </c>
      <c r="G20" s="8">
        <f>[7]兵营招募!J42</f>
        <v>0.3829677306847008</v>
      </c>
      <c r="H20" s="8">
        <f>[7]兵营招募!$J18</f>
        <v>130000</v>
      </c>
      <c r="I20" s="8">
        <f>[7]兵营招募!G18</f>
        <v>3500</v>
      </c>
      <c r="L20" s="8">
        <v>15</v>
      </c>
      <c r="M20" s="82">
        <f>[1]养成buff汇总!AU20</f>
        <v>0</v>
      </c>
      <c r="N20" s="82">
        <f>[1]养成buff汇总!AV20</f>
        <v>0</v>
      </c>
      <c r="O20" s="82">
        <f>[1]养成buff汇总!AW20</f>
        <v>0</v>
      </c>
      <c r="P20" s="82">
        <f>[1]养成buff汇总!AX20</f>
        <v>0</v>
      </c>
      <c r="Q20" s="82">
        <f>[1]养成buff汇总!AY20</f>
        <v>0</v>
      </c>
      <c r="R20" s="70">
        <f>[1]养成buff汇总!BF20</f>
        <v>1.9902363045075366E-6</v>
      </c>
      <c r="S20" s="70">
        <f>[1]养成buff汇总!BG20</f>
        <v>0</v>
      </c>
      <c r="T20" s="70">
        <f>[1]养成buff汇总!BH20</f>
        <v>1.9256139291738347E-6</v>
      </c>
      <c r="U20" s="70">
        <f>[1]养成buff汇总!BI20</f>
        <v>0</v>
      </c>
      <c r="V20" s="70">
        <f>[1]养成buff汇总!BJ20</f>
        <v>2.2576328456720002E-6</v>
      </c>
      <c r="W20" s="70">
        <f>[1]养成buff汇总!CC20</f>
        <v>1.9037042912686819E-6</v>
      </c>
      <c r="X20" s="70">
        <f>[1]养成buff汇总!CD20</f>
        <v>0</v>
      </c>
      <c r="Y20" s="70">
        <f>[1]养成buff汇总!CE20</f>
        <v>1.8418915844267691E-6</v>
      </c>
      <c r="Z20" s="70">
        <f>[1]养成buff汇总!CF20</f>
        <v>0</v>
      </c>
      <c r="AA20" s="70">
        <f>[1]养成buff汇总!CG20</f>
        <v>2.1594748958603249E-6</v>
      </c>
      <c r="AC20" s="8">
        <v>15</v>
      </c>
      <c r="AD20" s="8">
        <f>[7]士兵治疗!D18</f>
        <v>24000</v>
      </c>
      <c r="AE20" s="8">
        <f>[7]士兵治疗!E18</f>
        <v>17000</v>
      </c>
      <c r="AF20" s="8">
        <f>[7]士兵治疗!G18</f>
        <v>90000</v>
      </c>
    </row>
    <row r="21" spans="2:32" x14ac:dyDescent="0.15">
      <c r="B21" s="8">
        <v>16</v>
      </c>
      <c r="C21" s="8">
        <f>[7]兵营招募!F43</f>
        <v>3.3647159935830295</v>
      </c>
      <c r="D21" s="8">
        <f>[7]兵营招募!G43</f>
        <v>2.6917727948664236</v>
      </c>
      <c r="E21" s="8">
        <f>[7]兵营招募!H43</f>
        <v>2.0188295961498177</v>
      </c>
      <c r="F21" s="8">
        <f>[7]兵营招募!I43</f>
        <v>1.3458863974332118</v>
      </c>
      <c r="G21" s="8">
        <f>[7]兵营招募!J43</f>
        <v>0.67294319871660591</v>
      </c>
      <c r="H21" s="8">
        <f>[7]兵营招募!$J19</f>
        <v>140000</v>
      </c>
      <c r="I21" s="8">
        <f>[7]兵营招募!G19</f>
        <v>3500</v>
      </c>
      <c r="L21" s="8">
        <v>16</v>
      </c>
      <c r="M21" s="82">
        <f>[1]养成buff汇总!AU21</f>
        <v>0</v>
      </c>
      <c r="N21" s="82">
        <f>[1]养成buff汇总!AV21</f>
        <v>0</v>
      </c>
      <c r="O21" s="82">
        <f>[1]养成buff汇总!AW21</f>
        <v>0</v>
      </c>
      <c r="P21" s="82">
        <f>[1]养成buff汇总!AX21</f>
        <v>0</v>
      </c>
      <c r="Q21" s="82">
        <f>[1]养成buff汇总!AY21</f>
        <v>0</v>
      </c>
      <c r="R21" s="70">
        <f>[1]养成buff汇总!BF21</f>
        <v>2.1892599349560352E-6</v>
      </c>
      <c r="S21" s="70">
        <f>[1]养成buff汇总!BG21</f>
        <v>0</v>
      </c>
      <c r="T21" s="70">
        <f>[1]养成buff汇总!BH21</f>
        <v>2.0539881911202026E-6</v>
      </c>
      <c r="U21" s="70">
        <f>[1]养成buff汇总!BI21</f>
        <v>0</v>
      </c>
      <c r="V21" s="70">
        <f>[1]养成buff汇总!BJ21</f>
        <v>2.4081417020517526E-6</v>
      </c>
      <c r="W21" s="70">
        <f>[1]养成buff汇总!CC21</f>
        <v>2.0940747203941623E-6</v>
      </c>
      <c r="X21" s="70">
        <f>[1]养成buff汇总!CD21</f>
        <v>0</v>
      </c>
      <c r="Y21" s="70">
        <f>[1]养成buff汇总!CE21</f>
        <v>1.9646843567242001E-6</v>
      </c>
      <c r="Z21" s="70">
        <f>[1]养成buff汇总!CF21</f>
        <v>0</v>
      </c>
      <c r="AA21" s="70">
        <f>[1]养成buff汇总!CG21</f>
        <v>2.3034398889190677E-6</v>
      </c>
      <c r="AC21" s="8">
        <v>16</v>
      </c>
      <c r="AD21" s="8">
        <f>[7]士兵治疗!D19</f>
        <v>24000</v>
      </c>
      <c r="AE21" s="8">
        <f>[7]士兵治疗!E19</f>
        <v>19600</v>
      </c>
      <c r="AF21" s="8">
        <f>[7]士兵治疗!G19</f>
        <v>102000</v>
      </c>
    </row>
    <row r="22" spans="2:32" x14ac:dyDescent="0.15">
      <c r="B22" s="8">
        <v>17</v>
      </c>
      <c r="C22" s="8">
        <f>[7]兵营招募!F44</f>
        <v>5.7532512623914602</v>
      </c>
      <c r="D22" s="8">
        <f>[7]兵营招募!G44</f>
        <v>4.6026010099131689</v>
      </c>
      <c r="E22" s="8">
        <f>[7]兵营招募!H44</f>
        <v>3.4519507574348758</v>
      </c>
      <c r="F22" s="8">
        <f>[7]兵营招募!I44</f>
        <v>2.3013005049565844</v>
      </c>
      <c r="G22" s="8">
        <f>[7]兵营招募!J44</f>
        <v>1.1506502524782922</v>
      </c>
      <c r="H22" s="8">
        <f>[7]兵营招募!$J20</f>
        <v>150000</v>
      </c>
      <c r="I22" s="8">
        <f>[7]兵营招募!G20</f>
        <v>3500</v>
      </c>
      <c r="L22" s="8">
        <v>17</v>
      </c>
      <c r="M22" s="82">
        <f>[1]养成buff汇总!AU22</f>
        <v>0</v>
      </c>
      <c r="N22" s="82">
        <f>[1]养成buff汇总!AV22</f>
        <v>0</v>
      </c>
      <c r="O22" s="82">
        <f>[1]养成buff汇总!AW22</f>
        <v>0</v>
      </c>
      <c r="P22" s="82">
        <f>[1]养成buff汇总!AX22</f>
        <v>0</v>
      </c>
      <c r="Q22" s="82">
        <f>[1]养成buff汇总!AY22</f>
        <v>0</v>
      </c>
      <c r="R22" s="70">
        <f>[1]养成buff汇总!BF22</f>
        <v>2.3882835654036663E-6</v>
      </c>
      <c r="S22" s="70">
        <f>[1]养成buff汇总!BG22</f>
        <v>0</v>
      </c>
      <c r="T22" s="70">
        <f>[1]养成buff汇总!BH22</f>
        <v>2.1823624530639685E-6</v>
      </c>
      <c r="U22" s="70">
        <f>[1]养成buff汇总!BI22</f>
        <v>0</v>
      </c>
      <c r="V22" s="70">
        <f>[1]养成buff汇总!BJ22</f>
        <v>2.5586505584289029E-6</v>
      </c>
      <c r="W22" s="70">
        <f>[1]养成buff汇总!CC22</f>
        <v>2.2844451495161733E-6</v>
      </c>
      <c r="X22" s="70">
        <f>[1]养成buff汇总!CD22</f>
        <v>0</v>
      </c>
      <c r="Y22" s="70">
        <f>[1]养成buff汇总!CE22</f>
        <v>2.0874771290181615E-6</v>
      </c>
      <c r="Z22" s="70">
        <f>[1]养成buff汇总!CF22</f>
        <v>0</v>
      </c>
      <c r="AA22" s="70">
        <f>[1]养成buff汇总!CG22</f>
        <v>2.447404881974341E-6</v>
      </c>
      <c r="AC22" s="8">
        <v>17</v>
      </c>
      <c r="AD22" s="8">
        <f>[7]士兵治疗!D20</f>
        <v>24000</v>
      </c>
      <c r="AE22" s="8">
        <f>[7]士兵治疗!E20</f>
        <v>22200</v>
      </c>
      <c r="AF22" s="8">
        <f>[7]士兵治疗!G20</f>
        <v>114000</v>
      </c>
    </row>
    <row r="23" spans="2:32" x14ac:dyDescent="0.15">
      <c r="B23" s="8">
        <v>18</v>
      </c>
      <c r="C23" s="8">
        <f>[7]兵营招募!F45</f>
        <v>8.1385217780793742</v>
      </c>
      <c r="D23" s="8">
        <f>[7]兵营招募!G45</f>
        <v>6.5108174224635</v>
      </c>
      <c r="E23" s="8">
        <f>[7]兵营招募!H45</f>
        <v>4.8831130668476241</v>
      </c>
      <c r="F23" s="8">
        <f>[7]兵营招募!I45</f>
        <v>3.25540871123175</v>
      </c>
      <c r="G23" s="8">
        <f>[7]兵营招募!J45</f>
        <v>1.627704355615875</v>
      </c>
      <c r="H23" s="8">
        <f>[7]兵营招募!$J21</f>
        <v>160000</v>
      </c>
      <c r="I23" s="8">
        <f>[7]兵营招募!G21</f>
        <v>3500</v>
      </c>
      <c r="L23" s="8">
        <v>18</v>
      </c>
      <c r="M23" s="82">
        <f>[1]养成buff汇总!AU23</f>
        <v>0</v>
      </c>
      <c r="N23" s="82">
        <f>[1]养成buff汇总!AV23</f>
        <v>0</v>
      </c>
      <c r="O23" s="82">
        <f>[1]养成buff汇总!AW23</f>
        <v>0</v>
      </c>
      <c r="P23" s="82">
        <f>[1]养成buff汇总!AX23</f>
        <v>0</v>
      </c>
      <c r="Q23" s="82">
        <f>[1]养成buff汇总!AY23</f>
        <v>0</v>
      </c>
      <c r="R23" s="70">
        <f>[1]养成buff汇总!BF23</f>
        <v>2.5873071958591037E-6</v>
      </c>
      <c r="S23" s="70">
        <f>[1]养成buff汇总!BG23</f>
        <v>0</v>
      </c>
      <c r="T23" s="70">
        <f>[1]养成buff汇总!BH23</f>
        <v>2.3107367150068669E-6</v>
      </c>
      <c r="U23" s="70">
        <f>[1]养成buff汇总!BI23</f>
        <v>0</v>
      </c>
      <c r="V23" s="70">
        <f>[1]养成buff汇总!BJ23</f>
        <v>2.7091594148069206E-6</v>
      </c>
      <c r="W23" s="70">
        <f>[1]养成buff汇总!CC23</f>
        <v>2.4748155786485926E-6</v>
      </c>
      <c r="X23" s="70">
        <f>[1]养成buff汇总!CD23</f>
        <v>0</v>
      </c>
      <c r="Y23" s="70">
        <f>[1]养成buff汇总!CE23</f>
        <v>2.210269901312123E-6</v>
      </c>
      <c r="Z23" s="70">
        <f>[1]养成buff汇总!CF23</f>
        <v>0</v>
      </c>
      <c r="AA23" s="70">
        <f>[1]养成buff汇总!CG23</f>
        <v>2.5913698750330838E-6</v>
      </c>
      <c r="AC23" s="8">
        <v>18</v>
      </c>
      <c r="AD23" s="8">
        <f>[7]士兵治疗!D21</f>
        <v>24000</v>
      </c>
      <c r="AE23" s="8">
        <f>[7]士兵治疗!E21</f>
        <v>24800</v>
      </c>
      <c r="AF23" s="8">
        <f>[7]士兵治疗!G21</f>
        <v>126000</v>
      </c>
    </row>
    <row r="24" spans="2:32" x14ac:dyDescent="0.15">
      <c r="B24" s="8">
        <v>19</v>
      </c>
      <c r="C24" s="8">
        <f>[7]兵营招募!F46</f>
        <v>13.530461208780551</v>
      </c>
      <c r="D24" s="8">
        <f>[7]兵营招募!G46</f>
        <v>10.824368967024441</v>
      </c>
      <c r="E24" s="8">
        <f>[7]兵营招募!H46</f>
        <v>8.1182767252683306</v>
      </c>
      <c r="F24" s="8">
        <f>[7]兵营招募!I46</f>
        <v>5.4121844835122204</v>
      </c>
      <c r="G24" s="8">
        <f>[7]兵营招募!J46</f>
        <v>2.7060922417561102</v>
      </c>
      <c r="H24" s="8">
        <f>[7]兵营招募!$J22</f>
        <v>170000</v>
      </c>
      <c r="I24" s="8">
        <f>[7]兵营招募!G22</f>
        <v>3500</v>
      </c>
      <c r="L24" s="8">
        <v>19</v>
      </c>
      <c r="M24" s="82">
        <f>[1]养成buff汇总!AU24</f>
        <v>0</v>
      </c>
      <c r="N24" s="82">
        <f>[1]养成buff汇总!AV24</f>
        <v>0</v>
      </c>
      <c r="O24" s="82">
        <f>[1]养成buff汇总!AW24</f>
        <v>0</v>
      </c>
      <c r="P24" s="82">
        <f>[1]养成buff汇总!AX24</f>
        <v>0</v>
      </c>
      <c r="Q24" s="82">
        <f>[1]养成buff汇总!AY24</f>
        <v>0</v>
      </c>
      <c r="R24" s="70">
        <f>[1]养成buff汇总!BF24</f>
        <v>2.7863308263076023E-6</v>
      </c>
      <c r="S24" s="70">
        <f>[1]养成buff汇总!BG24</f>
        <v>0</v>
      </c>
      <c r="T24" s="70">
        <f>[1]养成buff汇总!BH24</f>
        <v>2.4391109769549696E-6</v>
      </c>
      <c r="U24" s="70">
        <f>[1]养成buff汇总!BI24</f>
        <v>0</v>
      </c>
      <c r="V24" s="70">
        <f>[1]养成buff汇总!BJ24</f>
        <v>2.8596682711858057E-6</v>
      </c>
      <c r="W24" s="70">
        <f>[1]养成buff汇总!CC24</f>
        <v>2.6651860077706035E-6</v>
      </c>
      <c r="X24" s="70">
        <f>[1]养成buff汇总!CD24</f>
        <v>0</v>
      </c>
      <c r="Y24" s="70">
        <f>[1]养成buff汇总!CE24</f>
        <v>2.3330626736095539E-6</v>
      </c>
      <c r="Z24" s="70">
        <f>[1]养成buff汇总!CF24</f>
        <v>0</v>
      </c>
      <c r="AA24" s="70">
        <f>[1]养成buff汇总!CG24</f>
        <v>2.7353348680918266E-6</v>
      </c>
      <c r="AC24" s="8">
        <v>19</v>
      </c>
      <c r="AD24" s="8">
        <f>[7]士兵治疗!D22</f>
        <v>24000</v>
      </c>
      <c r="AE24" s="8">
        <f>[7]士兵治疗!E22</f>
        <v>27400</v>
      </c>
      <c r="AF24" s="8">
        <f>[7]士兵治疗!G22</f>
        <v>138000</v>
      </c>
    </row>
    <row r="25" spans="2:32" x14ac:dyDescent="0.15">
      <c r="B25" s="8">
        <v>20</v>
      </c>
      <c r="C25" s="8">
        <f>[7]兵营招募!F47</f>
        <v>22.250481908800957</v>
      </c>
      <c r="D25" s="8">
        <f>[7]兵营招募!G47</f>
        <v>17.800385527040767</v>
      </c>
      <c r="E25" s="8">
        <f>[7]兵营招募!H47</f>
        <v>13.350289145280575</v>
      </c>
      <c r="F25" s="8">
        <f>[7]兵营招募!I47</f>
        <v>8.9001927635203835</v>
      </c>
      <c r="G25" s="8">
        <f>[7]兵营招募!J47</f>
        <v>4.4500963817601917</v>
      </c>
      <c r="H25" s="8">
        <f>[7]兵营招募!$J23</f>
        <v>180000</v>
      </c>
      <c r="I25" s="8">
        <f>[7]兵营招募!G23</f>
        <v>3500</v>
      </c>
      <c r="L25" s="8">
        <v>20</v>
      </c>
      <c r="M25" s="82">
        <f>[1]养成buff汇总!AU25</f>
        <v>0</v>
      </c>
      <c r="N25" s="82">
        <f>[1]养成buff汇总!AV25</f>
        <v>0</v>
      </c>
      <c r="O25" s="82">
        <f>[1]养成buff汇总!AW25</f>
        <v>0</v>
      </c>
      <c r="P25" s="82">
        <f>[1]养成buff汇总!AX25</f>
        <v>0</v>
      </c>
      <c r="Q25" s="82">
        <f>[1]养成buff汇总!AY25</f>
        <v>0</v>
      </c>
      <c r="R25" s="70">
        <f>[1]养成buff汇总!BF25</f>
        <v>2.9853544567569681E-6</v>
      </c>
      <c r="S25" s="70">
        <f>[1]养成buff汇总!BG25</f>
        <v>0</v>
      </c>
      <c r="T25" s="70">
        <f>[1]养成buff汇总!BH25</f>
        <v>2.6114541580605707E-6</v>
      </c>
      <c r="U25" s="70">
        <f>[1]养成buff汇总!BI25</f>
        <v>0</v>
      </c>
      <c r="V25" s="70">
        <f>[1]养成buff汇总!BJ25</f>
        <v>3.0101771275646907E-6</v>
      </c>
      <c r="W25" s="70">
        <f>[1]养成buff汇总!CC25</f>
        <v>2.8555564368995534E-6</v>
      </c>
      <c r="X25" s="70">
        <f>[1]养成buff汇总!CD25</f>
        <v>0</v>
      </c>
      <c r="Y25" s="70">
        <f>[1]养成buff汇总!CE25</f>
        <v>2.497912672927427E-6</v>
      </c>
      <c r="Z25" s="70">
        <f>[1]养成buff汇总!CF25</f>
        <v>0</v>
      </c>
      <c r="AA25" s="70">
        <f>[1]养成buff汇总!CG25</f>
        <v>2.8792998611505694E-6</v>
      </c>
      <c r="AC25" s="8">
        <v>20</v>
      </c>
      <c r="AD25" s="8">
        <f>[7]士兵治疗!D23</f>
        <v>24000</v>
      </c>
      <c r="AE25" s="8">
        <f>[7]士兵治疗!E23</f>
        <v>30000</v>
      </c>
      <c r="AF25" s="8">
        <f>[7]士兵治疗!G23</f>
        <v>150000</v>
      </c>
    </row>
    <row r="26" spans="2:32" x14ac:dyDescent="0.15">
      <c r="L26" s="8">
        <v>21</v>
      </c>
      <c r="M26" s="82">
        <f>[1]养成buff汇总!AU26</f>
        <v>0</v>
      </c>
      <c r="N26" s="82">
        <f>[1]养成buff汇总!AV26</f>
        <v>0</v>
      </c>
      <c r="O26" s="82">
        <f>[1]养成buff汇总!AW26</f>
        <v>0</v>
      </c>
      <c r="P26" s="82">
        <f>[1]养成buff汇总!AX26</f>
        <v>0</v>
      </c>
      <c r="Q26" s="82">
        <f>[1]养成buff汇总!AY26</f>
        <v>0</v>
      </c>
      <c r="R26" s="70">
        <f>[1]养成buff汇总!BF26</f>
        <v>3.3552313505429143E-6</v>
      </c>
      <c r="S26" s="70">
        <f>[1]养成buff汇总!BG26</f>
        <v>0</v>
      </c>
      <c r="T26" s="70">
        <f>[1]养成buff汇总!BH26</f>
        <v>2.9283928233972065E-6</v>
      </c>
      <c r="U26" s="70">
        <f>[1]养成buff汇总!BI26</f>
        <v>0</v>
      </c>
      <c r="V26" s="70">
        <f>[1]养成buff汇总!BJ26</f>
        <v>3.1606859839427084E-6</v>
      </c>
      <c r="W26" s="70">
        <f>[1]养成buff汇总!CC26</f>
        <v>3.2093517266067184E-6</v>
      </c>
      <c r="X26" s="70">
        <f>[1]养成buff汇总!CD26</f>
        <v>0</v>
      </c>
      <c r="Y26" s="70">
        <f>[1]养成buff汇总!CE26</f>
        <v>2.8010713962918488E-6</v>
      </c>
      <c r="Z26" s="70">
        <f>[1]养成buff汇总!CF26</f>
        <v>0</v>
      </c>
      <c r="AA26" s="70">
        <f>[1]养成buff汇总!CG26</f>
        <v>3.0232648542058427E-6</v>
      </c>
      <c r="AC26" s="8">
        <v>21</v>
      </c>
      <c r="AD26" s="8">
        <f>[7]士兵治疗!D24</f>
        <v>24000</v>
      </c>
      <c r="AE26" s="8">
        <f>[7]士兵治疗!E24</f>
        <v>33400</v>
      </c>
      <c r="AF26" s="8">
        <f>[7]士兵治疗!G24</f>
        <v>162000</v>
      </c>
    </row>
    <row r="27" spans="2:32" x14ac:dyDescent="0.15">
      <c r="L27" s="8">
        <v>22</v>
      </c>
      <c r="M27" s="82">
        <f>[1]养成buff汇总!AU27</f>
        <v>0</v>
      </c>
      <c r="N27" s="82">
        <f>[1]养成buff汇总!AV27</f>
        <v>0</v>
      </c>
      <c r="O27" s="82">
        <f>[1]养成buff汇总!AW27</f>
        <v>0</v>
      </c>
      <c r="P27" s="82">
        <f>[1]养成buff汇总!AX27</f>
        <v>0</v>
      </c>
      <c r="Q27" s="82">
        <f>[1]养成buff汇总!AY27</f>
        <v>0</v>
      </c>
      <c r="R27" s="70">
        <f>[1]养成buff汇总!BF27</f>
        <v>3.7251082443271258E-6</v>
      </c>
      <c r="S27" s="70">
        <f>[1]养成buff汇总!BG27</f>
        <v>0</v>
      </c>
      <c r="T27" s="70">
        <f>[1]养成buff汇总!BH27</f>
        <v>3.2453314887364443E-6</v>
      </c>
      <c r="U27" s="70">
        <f>[1]养成buff汇总!BI27</f>
        <v>0</v>
      </c>
      <c r="V27" s="70">
        <f>[1]养成buff汇总!BJ27</f>
        <v>3.3111948403207261E-6</v>
      </c>
      <c r="W27" s="70">
        <f>[1]养成buff汇总!CC27</f>
        <v>3.5631470163138834E-6</v>
      </c>
      <c r="X27" s="70">
        <f>[1]养成buff汇总!CD27</f>
        <v>0</v>
      </c>
      <c r="Y27" s="70">
        <f>[1]养成buff汇总!CE27</f>
        <v>3.1042301196632094E-6</v>
      </c>
      <c r="Z27" s="70">
        <f>[1]养成buff汇总!CF27</f>
        <v>0</v>
      </c>
      <c r="AA27" s="70">
        <f>[1]养成buff汇总!CG27</f>
        <v>3.1672298472645855E-6</v>
      </c>
      <c r="AC27" s="8">
        <v>22</v>
      </c>
      <c r="AD27" s="8">
        <f>[7]士兵治疗!D25</f>
        <v>24000</v>
      </c>
      <c r="AE27" s="8">
        <f>[7]士兵治疗!E25</f>
        <v>36800</v>
      </c>
      <c r="AF27" s="8">
        <f>[7]士兵治疗!G25</f>
        <v>174000</v>
      </c>
    </row>
    <row r="28" spans="2:32" x14ac:dyDescent="0.15">
      <c r="L28" s="8">
        <v>23</v>
      </c>
      <c r="M28" s="82">
        <f>[1]养成buff汇总!AU28</f>
        <v>0</v>
      </c>
      <c r="N28" s="82">
        <f>[1]养成buff汇总!AV28</f>
        <v>0</v>
      </c>
      <c r="O28" s="82">
        <f>[1]养成buff汇总!AW28</f>
        <v>0</v>
      </c>
      <c r="P28" s="82">
        <f>[1]养成buff汇总!AX28</f>
        <v>0</v>
      </c>
      <c r="Q28" s="82">
        <f>[1]养成buff汇总!AY28</f>
        <v>0</v>
      </c>
      <c r="R28" s="70">
        <f>[1]养成buff汇总!BF28</f>
        <v>4.094985138113072E-6</v>
      </c>
      <c r="S28" s="70">
        <f>[1]养成buff汇总!BG28</f>
        <v>0</v>
      </c>
      <c r="T28" s="70">
        <f>[1]养成buff汇总!BH28</f>
        <v>3.56227015407308E-6</v>
      </c>
      <c r="U28" s="70">
        <f>[1]养成buff汇总!BI28</f>
        <v>0</v>
      </c>
      <c r="V28" s="70">
        <f>[1]养成buff汇总!BJ28</f>
        <v>3.4617036966978765E-6</v>
      </c>
      <c r="W28" s="70">
        <f>[1]养成buff汇总!CC28</f>
        <v>3.9169423060210484E-6</v>
      </c>
      <c r="X28" s="70">
        <f>[1]养成buff汇总!CD28</f>
        <v>0</v>
      </c>
      <c r="Y28" s="70">
        <f>[1]养成buff汇总!CE28</f>
        <v>3.4073888430276311E-6</v>
      </c>
      <c r="Z28" s="70">
        <f>[1]养成buff汇总!CF28</f>
        <v>0</v>
      </c>
      <c r="AA28" s="70">
        <f>[1]养成buff汇总!CG28</f>
        <v>3.3111948403198588E-6</v>
      </c>
      <c r="AC28" s="8">
        <v>23</v>
      </c>
      <c r="AD28" s="8">
        <f>[7]士兵治疗!D26</f>
        <v>24000</v>
      </c>
      <c r="AE28" s="8">
        <f>[7]士兵治疗!E26</f>
        <v>40200</v>
      </c>
      <c r="AF28" s="8">
        <f>[7]士兵治疗!G26</f>
        <v>186000</v>
      </c>
    </row>
    <row r="29" spans="2:32" x14ac:dyDescent="0.15">
      <c r="L29" s="8">
        <v>24</v>
      </c>
      <c r="M29" s="82">
        <f>[1]养成buff汇总!AU29</f>
        <v>0</v>
      </c>
      <c r="N29" s="82">
        <f>[1]养成buff汇总!AV29</f>
        <v>0</v>
      </c>
      <c r="O29" s="82">
        <f>[1]养成buff汇总!AW29</f>
        <v>0</v>
      </c>
      <c r="P29" s="82">
        <f>[1]养成buff汇总!AX29</f>
        <v>0</v>
      </c>
      <c r="Q29" s="82">
        <f>[1]养成buff汇总!AY29</f>
        <v>0</v>
      </c>
      <c r="R29" s="70">
        <f>[1]养成buff汇总!BF29</f>
        <v>4.4648620318981508E-6</v>
      </c>
      <c r="S29" s="70">
        <f>[1]养成buff汇总!BG29</f>
        <v>0</v>
      </c>
      <c r="T29" s="70">
        <f>[1]养成buff汇总!BH29</f>
        <v>3.8792088194123178E-6</v>
      </c>
      <c r="U29" s="70">
        <f>[1]养成buff汇总!BI29</f>
        <v>0</v>
      </c>
      <c r="V29" s="70">
        <f>[1]养成buff汇总!BJ29</f>
        <v>3.6122125530810983E-6</v>
      </c>
      <c r="W29" s="70">
        <f>[1]养成buff汇总!CC29</f>
        <v>4.2707375957282134E-6</v>
      </c>
      <c r="X29" s="70">
        <f>[1]养成buff汇总!CD29</f>
        <v>0</v>
      </c>
      <c r="Y29" s="70">
        <f>[1]养成buff汇总!CE29</f>
        <v>3.7105475663955223E-6</v>
      </c>
      <c r="Z29" s="70">
        <f>[1]养成buff汇总!CF29</f>
        <v>0</v>
      </c>
      <c r="AA29" s="70">
        <f>[1]养成buff汇总!CG29</f>
        <v>3.455159833382071E-6</v>
      </c>
      <c r="AC29" s="8">
        <v>24</v>
      </c>
      <c r="AD29" s="8">
        <f>[7]士兵治疗!D27</f>
        <v>24000</v>
      </c>
      <c r="AE29" s="8">
        <f>[7]士兵治疗!E27</f>
        <v>43600</v>
      </c>
      <c r="AF29" s="8">
        <f>[7]士兵治疗!G27</f>
        <v>198000</v>
      </c>
    </row>
    <row r="30" spans="2:32" x14ac:dyDescent="0.15">
      <c r="L30" s="8">
        <v>25</v>
      </c>
      <c r="M30" s="82">
        <f>[1]养成buff汇总!AU30</f>
        <v>0</v>
      </c>
      <c r="N30" s="82">
        <f>[1]养成buff汇总!AV30</f>
        <v>0</v>
      </c>
      <c r="O30" s="82">
        <f>[1]养成buff汇总!AW30</f>
        <v>0</v>
      </c>
      <c r="P30" s="82">
        <f>[1]养成buff汇总!AX30</f>
        <v>0</v>
      </c>
      <c r="Q30" s="82">
        <f>[1]养成buff汇总!AY30</f>
        <v>0</v>
      </c>
      <c r="R30" s="70">
        <f>[1]养成buff汇总!BF30</f>
        <v>4.8347389256806275E-6</v>
      </c>
      <c r="S30" s="70">
        <f>[1]养成buff汇总!BG30</f>
        <v>0</v>
      </c>
      <c r="T30" s="70">
        <f>[1]养成buff汇总!BH30</f>
        <v>4.1961474847489535E-6</v>
      </c>
      <c r="U30" s="70">
        <f>[1]养成buff汇总!BI30</f>
        <v>0</v>
      </c>
      <c r="V30" s="70">
        <f>[1]养成buff汇总!BJ30</f>
        <v>3.7627214094599834E-6</v>
      </c>
      <c r="W30" s="70">
        <f>[1]养成buff汇总!CC30</f>
        <v>4.624532885431909E-6</v>
      </c>
      <c r="X30" s="70">
        <f>[1]养成buff汇总!CD30</f>
        <v>0</v>
      </c>
      <c r="Y30" s="70">
        <f>[1]养成buff汇总!CE30</f>
        <v>4.013706289759944E-6</v>
      </c>
      <c r="Z30" s="70">
        <f>[1]养成buff汇总!CF30</f>
        <v>0</v>
      </c>
      <c r="AA30" s="70">
        <f>[1]养成buff汇总!CG30</f>
        <v>3.5991248264408138E-6</v>
      </c>
      <c r="AC30" s="8">
        <v>25</v>
      </c>
      <c r="AD30" s="8">
        <f>[7]士兵治疗!D28</f>
        <v>24000</v>
      </c>
      <c r="AE30" s="8">
        <f>[7]士兵治疗!E28</f>
        <v>47000</v>
      </c>
      <c r="AF30" s="8">
        <f>[7]士兵治疗!G28</f>
        <v>210000</v>
      </c>
    </row>
    <row r="31" spans="2:32" x14ac:dyDescent="0.15">
      <c r="L31" s="8">
        <v>26</v>
      </c>
      <c r="M31" s="82">
        <f>[1]养成buff汇总!AU31</f>
        <v>0</v>
      </c>
      <c r="N31" s="82">
        <f>[1]养成buff汇总!AV31</f>
        <v>0</v>
      </c>
      <c r="O31" s="82">
        <f>[1]养成buff汇总!AW31</f>
        <v>0</v>
      </c>
      <c r="P31" s="82">
        <f>[1]养成buff汇总!AX31</f>
        <v>0</v>
      </c>
      <c r="Q31" s="82">
        <f>[1]养成buff汇总!AY31</f>
        <v>0</v>
      </c>
      <c r="R31" s="70">
        <f>[1]养成buff汇总!BF31</f>
        <v>5.2046158194691758E-6</v>
      </c>
      <c r="S31" s="70">
        <f>[1]养成buff汇总!BG31</f>
        <v>0</v>
      </c>
      <c r="T31" s="70">
        <f>[1]养成buff汇总!BH31</f>
        <v>4.5130861500864566E-6</v>
      </c>
      <c r="U31" s="70">
        <f>[1]养成buff汇总!BI31</f>
        <v>0</v>
      </c>
      <c r="V31" s="70">
        <f>[1]养成buff汇总!BJ31</f>
        <v>3.9132302658362664E-6</v>
      </c>
      <c r="W31" s="70">
        <f>[1]养成buff汇总!CC31</f>
        <v>4.9783281751460129E-6</v>
      </c>
      <c r="X31" s="70">
        <f>[1]养成buff汇总!CD31</f>
        <v>0</v>
      </c>
      <c r="Y31" s="70">
        <f>[1]养成buff汇总!CE31</f>
        <v>4.3168650131278352E-6</v>
      </c>
      <c r="Z31" s="70">
        <f>[1]养成buff汇总!CF31</f>
        <v>0</v>
      </c>
      <c r="AA31" s="70">
        <f>[1]养成buff汇总!CG31</f>
        <v>3.7430898194960871E-6</v>
      </c>
      <c r="AC31" s="8">
        <v>26</v>
      </c>
      <c r="AD31" s="8">
        <f>[7]士兵治疗!D29</f>
        <v>24000</v>
      </c>
      <c r="AE31" s="8">
        <f>[7]士兵治疗!E29</f>
        <v>51200</v>
      </c>
      <c r="AF31" s="8">
        <f>[7]士兵治疗!G29</f>
        <v>222000</v>
      </c>
    </row>
    <row r="32" spans="2:32" x14ac:dyDescent="0.15">
      <c r="L32" s="8">
        <v>27</v>
      </c>
      <c r="M32" s="82">
        <f>[1]养成buff汇总!AU32</f>
        <v>0</v>
      </c>
      <c r="N32" s="82">
        <f>[1]养成buff汇总!AV32</f>
        <v>0</v>
      </c>
      <c r="O32" s="82">
        <f>[1]养成buff汇总!AW32</f>
        <v>0</v>
      </c>
      <c r="P32" s="82">
        <f>[1]养成buff汇总!AX32</f>
        <v>0</v>
      </c>
      <c r="Q32" s="82">
        <f>[1]养成buff汇总!AY32</f>
        <v>0</v>
      </c>
      <c r="R32" s="70">
        <f>[1]养成buff汇总!BF32</f>
        <v>5.5744927132525199E-6</v>
      </c>
      <c r="S32" s="70">
        <f>[1]养成buff汇总!BG32</f>
        <v>0</v>
      </c>
      <c r="T32" s="70">
        <f>[1]养成buff汇总!BH32</f>
        <v>4.8300248154239597E-6</v>
      </c>
      <c r="U32" s="70">
        <f>[1]养成buff汇总!BI32</f>
        <v>0</v>
      </c>
      <c r="V32" s="70">
        <f>[1]养成buff汇总!BJ32</f>
        <v>4.0637391222160188E-6</v>
      </c>
      <c r="W32" s="70">
        <f>[1]养成buff汇总!CC32</f>
        <v>8.6132123703841962E-2</v>
      </c>
      <c r="X32" s="70">
        <f>[1]养成buff汇总!CD32</f>
        <v>8.7678971316837342E-2</v>
      </c>
      <c r="Y32" s="70">
        <f>[1]养成buff汇总!CE32</f>
        <v>9.0959154145652032E-2</v>
      </c>
      <c r="Z32" s="70">
        <f>[1]养成buff汇总!CF32</f>
        <v>9.5901858648539937E-2</v>
      </c>
      <c r="AA32" s="70">
        <f>[1]养成buff汇总!CG32</f>
        <v>0.10000388705481256</v>
      </c>
      <c r="AC32" s="8">
        <v>27</v>
      </c>
      <c r="AD32" s="8">
        <f>[7]士兵治疗!D30</f>
        <v>24000</v>
      </c>
      <c r="AE32" s="8">
        <f>[7]士兵治疗!E30</f>
        <v>55400</v>
      </c>
      <c r="AF32" s="8">
        <f>[7]士兵治疗!G30</f>
        <v>234000</v>
      </c>
    </row>
    <row r="33" spans="12:32" x14ac:dyDescent="0.15">
      <c r="L33" s="8">
        <v>28</v>
      </c>
      <c r="M33" s="82">
        <f>[1]养成buff汇总!AU33</f>
        <v>0</v>
      </c>
      <c r="N33" s="82">
        <f>[1]养成buff汇总!AV33</f>
        <v>0</v>
      </c>
      <c r="O33" s="82">
        <f>[1]养成buff汇总!AW33</f>
        <v>0</v>
      </c>
      <c r="P33" s="82">
        <f>[1]养成buff汇总!AX33</f>
        <v>0</v>
      </c>
      <c r="Q33" s="82">
        <f>[1]养成buff汇总!AY33</f>
        <v>0</v>
      </c>
      <c r="R33" s="70">
        <f>[1]养成buff汇总!BF33</f>
        <v>5.9443696070367313E-6</v>
      </c>
      <c r="S33" s="70">
        <f>[1]养成buff汇总!BG33</f>
        <v>0</v>
      </c>
      <c r="T33" s="70">
        <f>[1]养成buff汇总!BH33</f>
        <v>5.1935323436610309E-6</v>
      </c>
      <c r="U33" s="70">
        <f>[1]养成buff汇总!BI33</f>
        <v>0</v>
      </c>
      <c r="V33" s="70">
        <f>[1]养成buff汇总!BJ33</f>
        <v>4.2796589005446306E-6</v>
      </c>
      <c r="W33" s="70">
        <f>[1]养成buff汇总!CC33</f>
        <v>8.5900791376128827E-2</v>
      </c>
      <c r="X33" s="70">
        <f>[1]养成buff汇总!CD33</f>
        <v>8.7434372871812896E-2</v>
      </c>
      <c r="Y33" s="70">
        <f>[1]养成buff汇总!CE33</f>
        <v>9.0695808710339554E-2</v>
      </c>
      <c r="Z33" s="70">
        <f>[1]养成buff汇总!CF33</f>
        <v>9.5605024335789532E-2</v>
      </c>
      <c r="AA33" s="70">
        <f>[1]养成buff汇总!CG33</f>
        <v>0.10000409358677444</v>
      </c>
      <c r="AC33" s="8">
        <v>28</v>
      </c>
      <c r="AD33" s="8">
        <f>[7]士兵治疗!D31</f>
        <v>24000</v>
      </c>
      <c r="AE33" s="8">
        <f>[7]士兵治疗!E31</f>
        <v>59600</v>
      </c>
      <c r="AF33" s="8">
        <f>[7]士兵治疗!G31</f>
        <v>246000</v>
      </c>
    </row>
    <row r="34" spans="12:32" x14ac:dyDescent="0.15">
      <c r="L34" s="8">
        <v>29</v>
      </c>
      <c r="M34" s="82">
        <f>[1]养成buff汇总!AU34</f>
        <v>0</v>
      </c>
      <c r="N34" s="82">
        <f>[1]养成buff汇总!AV34</f>
        <v>0</v>
      </c>
      <c r="O34" s="82">
        <f>[1]养成buff汇总!AW34</f>
        <v>0</v>
      </c>
      <c r="P34" s="82">
        <f>[1]养成buff汇总!AX34</f>
        <v>0</v>
      </c>
      <c r="Q34" s="82">
        <f>[1]养成buff汇总!AY34</f>
        <v>0</v>
      </c>
      <c r="R34" s="70">
        <f>[1]养成buff汇总!BF34</f>
        <v>6.5381949271442474E-6</v>
      </c>
      <c r="S34" s="70">
        <f>[1]养成buff汇总!BG34</f>
        <v>0</v>
      </c>
      <c r="T34" s="70">
        <f>[1]养成buff汇总!BH34</f>
        <v>5.7158604819364592E-6</v>
      </c>
      <c r="U34" s="70">
        <f>[1]养成buff汇总!BI34</f>
        <v>0</v>
      </c>
      <c r="V34" s="70">
        <f>[1]养成buff汇总!BJ34</f>
        <v>4.7134607173305448E-6</v>
      </c>
      <c r="W34" s="70">
        <f>[1]养成buff汇总!CC34</f>
        <v>8.5668589723497474E-2</v>
      </c>
      <c r="X34" s="70">
        <f>[1]养成buff汇总!CD34</f>
        <v>8.7190202836592817E-2</v>
      </c>
      <c r="Y34" s="70">
        <f>[1]养成buff汇总!CE34</f>
        <v>9.0415004086899509E-2</v>
      </c>
      <c r="Z34" s="70">
        <f>[1]养成buff汇总!CF34</f>
        <v>9.5269432824724679E-2</v>
      </c>
      <c r="AA34" s="70">
        <f>[1]养成buff汇总!CG34</f>
        <v>0.10000450852764267</v>
      </c>
      <c r="AC34" s="8">
        <v>29</v>
      </c>
      <c r="AD34" s="8">
        <f>[7]士兵治疗!D32</f>
        <v>24000</v>
      </c>
      <c r="AE34" s="8">
        <f>[7]士兵治疗!E32</f>
        <v>63800</v>
      </c>
      <c r="AF34" s="8">
        <f>[7]士兵治疗!G32</f>
        <v>258000</v>
      </c>
    </row>
    <row r="35" spans="12:32" x14ac:dyDescent="0.15">
      <c r="L35" s="8">
        <v>30</v>
      </c>
      <c r="M35" s="82">
        <f>[1]养成buff汇总!AU35</f>
        <v>0</v>
      </c>
      <c r="N35" s="82">
        <f>[1]养成buff汇总!AV35</f>
        <v>0</v>
      </c>
      <c r="O35" s="82">
        <f>[1]养成buff汇总!AW35</f>
        <v>0</v>
      </c>
      <c r="P35" s="82">
        <f>[1]养成buff汇总!AX35</f>
        <v>0</v>
      </c>
      <c r="Q35" s="82">
        <f>[1]养成buff汇总!AY35</f>
        <v>0</v>
      </c>
      <c r="R35" s="70">
        <f>[1]养成buff汇总!BF35</f>
        <v>7.1491905554062207E-6</v>
      </c>
      <c r="S35" s="70">
        <f>[1]养成buff汇总!BG35</f>
        <v>0</v>
      </c>
      <c r="T35" s="70">
        <f>[1]养成buff汇总!BH35</f>
        <v>6.2381886202136222E-6</v>
      </c>
      <c r="U35" s="70">
        <f>[1]养成buff汇总!BI35</f>
        <v>0</v>
      </c>
      <c r="V35" s="70">
        <f>[1]养成buff汇总!BJ35</f>
        <v>5.1472625341164591E-6</v>
      </c>
      <c r="W35" s="70">
        <f>[1]养成buff汇总!CC35</f>
        <v>8.5443122186766807E-2</v>
      </c>
      <c r="X35" s="70">
        <f>[1]养成buff汇总!CD35</f>
        <v>8.6942165891331732E-2</v>
      </c>
      <c r="Y35" s="70">
        <f>[1]养成buff汇总!CE35</f>
        <v>9.0146673678371148E-2</v>
      </c>
      <c r="Z35" s="70">
        <f>[1]养成buff汇总!CF35</f>
        <v>9.496809435032566E-2</v>
      </c>
      <c r="AA35" s="70">
        <f>[1]养成buff汇总!CG35</f>
        <v>0.10000492346851089</v>
      </c>
      <c r="AC35" s="8">
        <v>30</v>
      </c>
      <c r="AD35" s="8">
        <f>[7]士兵治疗!D33</f>
        <v>24000</v>
      </c>
      <c r="AE35" s="8">
        <f>[7]士兵治疗!E33</f>
        <v>68000</v>
      </c>
      <c r="AF35" s="8">
        <f>[7]士兵治疗!G33</f>
        <v>270000</v>
      </c>
    </row>
    <row r="36" spans="12:32" x14ac:dyDescent="0.15">
      <c r="L36" s="8">
        <v>31</v>
      </c>
      <c r="M36" s="82">
        <f>[1]养成buff汇总!AU36</f>
        <v>0</v>
      </c>
      <c r="N36" s="82">
        <f>[1]养成buff汇总!AV36</f>
        <v>0</v>
      </c>
      <c r="O36" s="82">
        <f>[1]养成buff汇总!AW36</f>
        <v>0</v>
      </c>
      <c r="P36" s="82">
        <f>[1]养成buff汇总!AX36</f>
        <v>0</v>
      </c>
      <c r="Q36" s="82">
        <f>[1]养成buff汇总!AY36</f>
        <v>0</v>
      </c>
      <c r="R36" s="70">
        <f>[1]养成buff汇总!BF36</f>
        <v>7.7601861836716635E-6</v>
      </c>
      <c r="S36" s="70">
        <f>[1]养成buff汇总!BG36</f>
        <v>0</v>
      </c>
      <c r="T36" s="70">
        <f>[1]养成buff汇总!BH36</f>
        <v>6.7605167584873158E-6</v>
      </c>
      <c r="U36" s="70">
        <f>[1]养成buff汇总!BI36</f>
        <v>0</v>
      </c>
      <c r="V36" s="70">
        <f>[1]养成buff汇总!BJ36</f>
        <v>5.5810643508997712E-6</v>
      </c>
      <c r="W36" s="70">
        <f>[1]养成buff汇总!CC36</f>
        <v>0.1363312711566726</v>
      </c>
      <c r="X36" s="70">
        <f>[1]养成buff汇总!CD36</f>
        <v>0.13872416049386296</v>
      </c>
      <c r="Y36" s="70">
        <f>[1]养成buff汇总!CE36</f>
        <v>0.143794970609394</v>
      </c>
      <c r="Z36" s="70">
        <f>[1]养成buff汇总!CF36</f>
        <v>0.15145828766691291</v>
      </c>
      <c r="AA36" s="70">
        <f>[1]养成buff汇总!CG36</f>
        <v>0.16000533840937914</v>
      </c>
      <c r="AC36" s="8">
        <v>31</v>
      </c>
      <c r="AD36" s="8">
        <f>[7]士兵治疗!D34</f>
        <v>24000</v>
      </c>
      <c r="AE36" s="8">
        <f>[7]士兵治疗!E34</f>
        <v>73000</v>
      </c>
      <c r="AF36" s="8">
        <f>[7]士兵治疗!G34</f>
        <v>282000</v>
      </c>
    </row>
    <row r="37" spans="12:32" x14ac:dyDescent="0.15">
      <c r="L37" s="8">
        <v>32</v>
      </c>
      <c r="M37" s="82">
        <f>[1]养成buff汇总!AU37</f>
        <v>0</v>
      </c>
      <c r="N37" s="82">
        <f>[1]养成buff汇总!AV37</f>
        <v>0</v>
      </c>
      <c r="O37" s="82">
        <f>[1]养成buff汇总!AW37</f>
        <v>0</v>
      </c>
      <c r="P37" s="82">
        <f>[1]养成buff汇总!AX37</f>
        <v>0</v>
      </c>
      <c r="Q37" s="82">
        <f>[1]养成buff汇总!AY37</f>
        <v>0</v>
      </c>
      <c r="R37" s="70">
        <f>[1]养成buff汇总!BF37</f>
        <v>2.0008371181811938E-2</v>
      </c>
      <c r="S37" s="70">
        <f>[1]养成buff汇总!BG37</f>
        <v>0</v>
      </c>
      <c r="T37" s="70">
        <f>[1]养成buff汇总!BH37</f>
        <v>7.2828448967653461E-6</v>
      </c>
      <c r="U37" s="70">
        <f>[1]养成buff汇总!BI37</f>
        <v>0</v>
      </c>
      <c r="V37" s="70">
        <f>[1]养成buff汇总!BJ37</f>
        <v>6.0148661676856854E-6</v>
      </c>
      <c r="W37" s="70">
        <f>[1]养成buff汇总!CC37</f>
        <v>0.13597870305571158</v>
      </c>
      <c r="X37" s="70">
        <f>[1]养成buff汇总!CD37</f>
        <v>0.13832649088854751</v>
      </c>
      <c r="Y37" s="70">
        <f>[1]养成buff汇总!CE37</f>
        <v>0.14338094482693711</v>
      </c>
      <c r="Z37" s="70">
        <f>[1]养成buff汇总!CF37</f>
        <v>0.15097570281513406</v>
      </c>
      <c r="AA37" s="70">
        <f>[1]养成buff汇总!CG37</f>
        <v>0.15982126530711671</v>
      </c>
      <c r="AC37" s="8">
        <v>32</v>
      </c>
      <c r="AD37" s="8">
        <f>[7]士兵治疗!D35</f>
        <v>24000</v>
      </c>
      <c r="AE37" s="8">
        <f>[7]士兵治疗!E35</f>
        <v>78000</v>
      </c>
      <c r="AF37" s="8">
        <f>[7]士兵治疗!G35</f>
        <v>294000</v>
      </c>
    </row>
    <row r="38" spans="12:32" x14ac:dyDescent="0.15">
      <c r="L38" s="8">
        <v>33</v>
      </c>
      <c r="M38" s="82">
        <f>[1]养成buff汇总!AU38</f>
        <v>0</v>
      </c>
      <c r="N38" s="82">
        <f>[1]养成buff汇总!AV38</f>
        <v>0</v>
      </c>
      <c r="O38" s="82">
        <f>[1]养成buff汇总!AW38</f>
        <v>0</v>
      </c>
      <c r="P38" s="82">
        <f>[1]养成buff汇总!AX38</f>
        <v>0</v>
      </c>
      <c r="Q38" s="82">
        <f>[1]养成buff汇总!AY38</f>
        <v>0</v>
      </c>
      <c r="R38" s="70">
        <f>[1]养成buff汇总!BF38</f>
        <v>5.0008982177440195E-2</v>
      </c>
      <c r="S38" s="70">
        <f>[1]养成buff汇总!BG38</f>
        <v>1.6836500491894724E-2</v>
      </c>
      <c r="T38" s="70">
        <f>[1]养成buff汇总!BH38</f>
        <v>7.8051730350416418E-6</v>
      </c>
      <c r="U38" s="70">
        <f>[1]养成buff汇总!BI38</f>
        <v>0</v>
      </c>
      <c r="V38" s="70">
        <f>[1]养成buff汇总!BJ38</f>
        <v>6.448667984472467E-6</v>
      </c>
      <c r="W38" s="70">
        <f>[1]养成buff汇总!CC38</f>
        <v>0.13560195379885409</v>
      </c>
      <c r="X38" s="70">
        <f>[1]养成buff汇总!CD38</f>
        <v>0.13796767023903483</v>
      </c>
      <c r="Y38" s="70">
        <f>[1]养成buff汇总!CE38</f>
        <v>0.14295982706896493</v>
      </c>
      <c r="Z38" s="70">
        <f>[1]养成buff汇总!CF38</f>
        <v>0.15050237062988403</v>
      </c>
      <c r="AA38" s="70">
        <f>[1]养成buff汇总!CG38</f>
        <v>0.15964454325667415</v>
      </c>
      <c r="AC38" s="8">
        <v>33</v>
      </c>
      <c r="AD38" s="8">
        <f>[7]士兵治疗!D36</f>
        <v>24000</v>
      </c>
      <c r="AE38" s="8">
        <f>[7]士兵治疗!E36</f>
        <v>83000</v>
      </c>
      <c r="AF38" s="8">
        <f>[7]士兵治疗!G36</f>
        <v>306000</v>
      </c>
    </row>
    <row r="39" spans="12:32" x14ac:dyDescent="0.15">
      <c r="L39" s="8">
        <v>34</v>
      </c>
      <c r="M39" s="82">
        <f>[1]养成buff汇总!AU39</f>
        <v>0</v>
      </c>
      <c r="N39" s="82">
        <f>[1]养成buff汇总!AV39</f>
        <v>0</v>
      </c>
      <c r="O39" s="82">
        <f>[1]养成buff汇总!AW39</f>
        <v>0</v>
      </c>
      <c r="P39" s="82">
        <f>[1]养成buff汇总!AX39</f>
        <v>0</v>
      </c>
      <c r="Q39" s="82">
        <f>[1]养成buff汇总!AY39</f>
        <v>0</v>
      </c>
      <c r="R39" s="70">
        <f>[1]养成buff汇总!BF39</f>
        <v>8.0009593173068466E-2</v>
      </c>
      <c r="S39" s="70">
        <f>[1]养成buff汇总!BG39</f>
        <v>3.4000000000000009E-2</v>
      </c>
      <c r="T39" s="70">
        <f>[1]养成buff汇总!BH39</f>
        <v>8.3275011733170701E-6</v>
      </c>
      <c r="U39" s="70">
        <f>[1]养成buff汇总!BI39</f>
        <v>0</v>
      </c>
      <c r="V39" s="70">
        <f>[1]养成buff汇总!BJ39</f>
        <v>6.8824698012566465E-6</v>
      </c>
      <c r="W39" s="70">
        <f>[1]养成buff汇总!CC39</f>
        <v>0.13525747663494511</v>
      </c>
      <c r="X39" s="70">
        <f>[1]养成buff汇总!CD39</f>
        <v>0.13757113701151666</v>
      </c>
      <c r="Y39" s="70">
        <f>[1]养成buff汇总!CE39</f>
        <v>0.14254448079800783</v>
      </c>
      <c r="Z39" s="70">
        <f>[1]养成buff汇总!CF39</f>
        <v>0.15000595449565277</v>
      </c>
      <c r="AA39" s="70">
        <f>[1]养成buff汇总!CG39</f>
        <v>0.15945172534064855</v>
      </c>
      <c r="AC39" s="8">
        <v>34</v>
      </c>
      <c r="AD39" s="8">
        <f>[7]士兵治疗!D37</f>
        <v>24000</v>
      </c>
      <c r="AE39" s="8">
        <f>[7]士兵治疗!E37</f>
        <v>88000</v>
      </c>
      <c r="AF39" s="8">
        <f>[7]士兵治疗!G37</f>
        <v>318000</v>
      </c>
    </row>
    <row r="40" spans="12:32" x14ac:dyDescent="0.15">
      <c r="L40" s="8">
        <v>35</v>
      </c>
      <c r="M40" s="82">
        <f>[1]养成buff汇总!AU40</f>
        <v>0</v>
      </c>
      <c r="N40" s="82">
        <f>[1]养成buff汇总!AV40</f>
        <v>0</v>
      </c>
      <c r="O40" s="82">
        <f>[1]养成buff汇总!AW40</f>
        <v>0</v>
      </c>
      <c r="P40" s="82">
        <f>[1]养成buff汇总!AX40</f>
        <v>0</v>
      </c>
      <c r="Q40" s="82">
        <f>[1]养成buff汇总!AY40</f>
        <v>0</v>
      </c>
      <c r="R40" s="70">
        <f>[1]养成buff汇总!BF40</f>
        <v>8.865530028517446E-2</v>
      </c>
      <c r="S40" s="70">
        <f>[1]养成buff汇总!BG40</f>
        <v>5.8784074747888874E-2</v>
      </c>
      <c r="T40" s="70">
        <f>[1]养成buff汇总!BH40</f>
        <v>2.0009044146301013E-2</v>
      </c>
      <c r="U40" s="70">
        <f>[1]养成buff汇总!BI40</f>
        <v>0</v>
      </c>
      <c r="V40" s="70">
        <f>[1]养成buff汇总!BJ40</f>
        <v>7.4830716710362621E-6</v>
      </c>
      <c r="W40" s="70">
        <f>[1]养成buff汇总!CC40</f>
        <v>0.13488835519748724</v>
      </c>
      <c r="X40" s="70">
        <f>[1]养成buff汇总!CD40</f>
        <v>0.13719900893725903</v>
      </c>
      <c r="Y40" s="70">
        <f>[1]养成buff汇总!CE40</f>
        <v>0.1420986486459592</v>
      </c>
      <c r="Z40" s="70">
        <f>[1]养成buff汇总!CF40</f>
        <v>0.14953241276968271</v>
      </c>
      <c r="AA40" s="70">
        <f>[1]养成buff汇总!CG40</f>
        <v>0.15927265922658013</v>
      </c>
      <c r="AC40" s="8">
        <v>35</v>
      </c>
      <c r="AD40" s="8">
        <f>[7]士兵治疗!D38</f>
        <v>24000</v>
      </c>
      <c r="AE40" s="8">
        <f>[7]士兵治疗!E38</f>
        <v>93000</v>
      </c>
      <c r="AF40" s="8">
        <f>[7]士兵治疗!G38</f>
        <v>330000</v>
      </c>
    </row>
    <row r="41" spans="12:32" x14ac:dyDescent="0.15">
      <c r="L41" s="8">
        <v>36</v>
      </c>
      <c r="M41" s="82">
        <f>[1]养成buff汇总!AU41</f>
        <v>0</v>
      </c>
      <c r="N41" s="82">
        <f>[1]养成buff汇总!AV41</f>
        <v>0</v>
      </c>
      <c r="O41" s="82">
        <f>[1]养成buff汇总!AW41</f>
        <v>0</v>
      </c>
      <c r="P41" s="82">
        <f>[1]养成buff汇总!AX41</f>
        <v>0</v>
      </c>
      <c r="Q41" s="82">
        <f>[1]养成buff汇总!AY41</f>
        <v>0</v>
      </c>
      <c r="R41" s="70">
        <f>[1]养成buff汇总!BF41</f>
        <v>0.16307191644793351</v>
      </c>
      <c r="S41" s="70">
        <f>[1]养成buff汇总!BG41</f>
        <v>0.14412768415393262</v>
      </c>
      <c r="T41" s="70">
        <f>[1]养成buff汇总!BH41</f>
        <v>0.10427151888504105</v>
      </c>
      <c r="U41" s="70">
        <f>[1]养成buff汇总!BI41</f>
        <v>6.987019818056743E-2</v>
      </c>
      <c r="V41" s="70">
        <f>[1]养成buff汇总!BJ41</f>
        <v>7.4483320457748761E-2</v>
      </c>
      <c r="W41" s="70">
        <f>[1]养成buff汇总!CC41</f>
        <v>0.13454018177904764</v>
      </c>
      <c r="X41" s="70">
        <f>[1]养成buff汇总!CD41</f>
        <v>0.13680572619505632</v>
      </c>
      <c r="Y41" s="70">
        <f>[1]养成buff汇总!CE41</f>
        <v>0.14170210060136643</v>
      </c>
      <c r="Z41" s="70">
        <f>[1]养成buff汇总!CF41</f>
        <v>0.14905642278521056</v>
      </c>
      <c r="AA41" s="70">
        <f>[1]养成buff汇总!CG41</f>
        <v>0.15888819065875304</v>
      </c>
      <c r="AC41" s="8">
        <v>36</v>
      </c>
      <c r="AD41" s="8">
        <f>[7]士兵治疗!D39</f>
        <v>24000</v>
      </c>
      <c r="AE41" s="8">
        <f>[7]士兵治疗!E39</f>
        <v>98800</v>
      </c>
      <c r="AF41" s="8">
        <f>[7]士兵治疗!G39</f>
        <v>342000</v>
      </c>
    </row>
    <row r="42" spans="12:32" x14ac:dyDescent="0.15">
      <c r="L42" s="8">
        <v>37</v>
      </c>
      <c r="M42" s="82">
        <f>[1]养成buff汇总!AU42</f>
        <v>0</v>
      </c>
      <c r="N42" s="82">
        <f>[1]养成buff汇总!AV42</f>
        <v>0</v>
      </c>
      <c r="O42" s="82">
        <f>[1]养成buff汇总!AW42</f>
        <v>0</v>
      </c>
      <c r="P42" s="82">
        <f>[1]养成buff汇总!AX42</f>
        <v>0</v>
      </c>
      <c r="Q42" s="82">
        <f>[1]养成buff汇总!AY42</f>
        <v>0</v>
      </c>
      <c r="R42" s="70">
        <f>[1]养成buff汇总!BF42</f>
        <v>0.16290334194353931</v>
      </c>
      <c r="S42" s="70">
        <f>[1]养成buff汇总!BG42</f>
        <v>0.16395549015244615</v>
      </c>
      <c r="T42" s="70">
        <f>[1]养成buff汇总!BH42</f>
        <v>0.12598839159775457</v>
      </c>
      <c r="U42" s="70">
        <f>[1]养成buff汇总!BI42</f>
        <v>6.9665051082815801E-2</v>
      </c>
      <c r="V42" s="70">
        <f>[1]养成buff汇总!BJ42</f>
        <v>7.4228544377074629E-2</v>
      </c>
      <c r="W42" s="70">
        <f>[1]养成buff汇总!CC42</f>
        <v>0.1341794746641374</v>
      </c>
      <c r="X42" s="70">
        <f>[1]养成buff汇总!CD42</f>
        <v>0.1364383789918851</v>
      </c>
      <c r="Y42" s="70">
        <f>[1]养成buff汇总!CE42</f>
        <v>0.14127791471411386</v>
      </c>
      <c r="Z42" s="70">
        <f>[1]养成buff汇总!CF42</f>
        <v>0.14861877564334042</v>
      </c>
      <c r="AA42" s="70">
        <f>[1]养成buff汇总!CG42</f>
        <v>0.15834391486770658</v>
      </c>
      <c r="AC42" s="8">
        <v>37</v>
      </c>
      <c r="AD42" s="8">
        <f>[7]士兵治疗!D40</f>
        <v>24000</v>
      </c>
      <c r="AE42" s="8">
        <f>[7]士兵治疗!E40</f>
        <v>104600</v>
      </c>
      <c r="AF42" s="8">
        <f>[7]士兵治疗!G40</f>
        <v>354000</v>
      </c>
    </row>
    <row r="43" spans="12:32" x14ac:dyDescent="0.15">
      <c r="L43" s="8">
        <v>38</v>
      </c>
      <c r="M43" s="82">
        <f>[1]养成buff汇总!AU43</f>
        <v>0</v>
      </c>
      <c r="N43" s="82">
        <f>[1]养成buff汇总!AV43</f>
        <v>0</v>
      </c>
      <c r="O43" s="82">
        <f>[1]养成buff汇总!AW43</f>
        <v>0</v>
      </c>
      <c r="P43" s="82">
        <f>[1]养成buff汇总!AX43</f>
        <v>0</v>
      </c>
      <c r="Q43" s="82">
        <f>[1]养成buff汇总!AY43</f>
        <v>0</v>
      </c>
      <c r="R43" s="70">
        <f>[1]养成buff汇总!BF43</f>
        <v>0.16273787968572273</v>
      </c>
      <c r="S43" s="70">
        <f>[1]养成buff汇总!BG43</f>
        <v>0.16377944514687032</v>
      </c>
      <c r="T43" s="70">
        <f>[1]养成buff汇总!BH43</f>
        <v>0.14604796407253809</v>
      </c>
      <c r="U43" s="70">
        <f>[1]养成buff汇总!BI43</f>
        <v>8.9444776550196683E-2</v>
      </c>
      <c r="V43" s="70">
        <f>[1]养成buff汇总!BJ43</f>
        <v>7.3984385175772646E-2</v>
      </c>
      <c r="W43" s="70">
        <f>[1]养成buff汇总!CC43</f>
        <v>0.13382540700859277</v>
      </c>
      <c r="X43" s="70">
        <f>[1]养成buff汇总!CD43</f>
        <v>0.13606281631332331</v>
      </c>
      <c r="Y43" s="70">
        <f>[1]养成buff汇总!CE43</f>
        <v>0.14088892037088657</v>
      </c>
      <c r="Z43" s="70">
        <f>[1]养成buff汇总!CF43</f>
        <v>0.14814885664041963</v>
      </c>
      <c r="AA43" s="70">
        <f>[1]养成buff汇总!CG43</f>
        <v>0.15782228841932072</v>
      </c>
      <c r="AC43" s="8">
        <v>38</v>
      </c>
      <c r="AD43" s="8">
        <f>[7]士兵治疗!D41</f>
        <v>24000</v>
      </c>
      <c r="AE43" s="8">
        <f>[7]士兵治疗!E41</f>
        <v>110400</v>
      </c>
      <c r="AF43" s="8">
        <f>[7]士兵治疗!G41</f>
        <v>366000</v>
      </c>
    </row>
    <row r="44" spans="12:32" x14ac:dyDescent="0.15">
      <c r="L44" s="8">
        <v>39</v>
      </c>
      <c r="M44" s="82">
        <f>[1]养成buff汇总!AU44</f>
        <v>0</v>
      </c>
      <c r="N44" s="82">
        <f>[1]养成buff汇总!AV44</f>
        <v>0</v>
      </c>
      <c r="O44" s="82">
        <f>[1]养成buff汇总!AW44</f>
        <v>0</v>
      </c>
      <c r="P44" s="82">
        <f>[1]养成buff汇总!AX44</f>
        <v>0</v>
      </c>
      <c r="Q44" s="82">
        <f>[1]养成buff汇总!AY44</f>
        <v>0</v>
      </c>
      <c r="R44" s="70">
        <f>[1]养成buff汇总!BF44</f>
        <v>0.16257298382343216</v>
      </c>
      <c r="S44" s="70">
        <f>[1]养成buff汇总!BG44</f>
        <v>0.16360677344839822</v>
      </c>
      <c r="T44" s="70">
        <f>[1]养成buff汇总!BH44</f>
        <v>0.16585995549294116</v>
      </c>
      <c r="U44" s="70">
        <f>[1]养成buff汇总!BI44</f>
        <v>0.11923776929584877</v>
      </c>
      <c r="V44" s="70">
        <f>[1]养成buff汇总!BJ44</f>
        <v>7.3725808790929825E-2</v>
      </c>
      <c r="W44" s="70">
        <f>[1]养成buff汇总!CC44</f>
        <v>0.13347254766350358</v>
      </c>
      <c r="X44" s="70">
        <f>[1]养成buff汇总!CD44</f>
        <v>0.13569445002324956</v>
      </c>
      <c r="Y44" s="70">
        <f>[1]养成buff汇总!CE44</f>
        <v>0.14048691549186818</v>
      </c>
      <c r="Z44" s="70">
        <f>[1]养成buff汇总!CF44</f>
        <v>0.14770724116447739</v>
      </c>
      <c r="AA44" s="70">
        <f>[1]养成buff汇总!CG44</f>
        <v>0.1572699053127144</v>
      </c>
      <c r="AC44" s="8">
        <v>39</v>
      </c>
      <c r="AD44" s="8">
        <f>[7]士兵治疗!D42</f>
        <v>24000</v>
      </c>
      <c r="AE44" s="8">
        <f>[7]士兵治疗!E42</f>
        <v>116200</v>
      </c>
      <c r="AF44" s="8">
        <f>[7]士兵治疗!G42</f>
        <v>378000</v>
      </c>
    </row>
    <row r="45" spans="12:32" x14ac:dyDescent="0.15">
      <c r="L45" s="8">
        <v>40</v>
      </c>
      <c r="M45" s="82">
        <f>[1]养成buff汇总!AU45</f>
        <v>0</v>
      </c>
      <c r="N45" s="82">
        <f>[1]养成buff汇总!AV45</f>
        <v>0</v>
      </c>
      <c r="O45" s="82">
        <f>[1]养成buff汇总!AW45</f>
        <v>0</v>
      </c>
      <c r="P45" s="82">
        <f>[1]养成buff汇总!AX45</f>
        <v>0</v>
      </c>
      <c r="Q45" s="82">
        <f>[1]养成buff汇总!AY45</f>
        <v>0</v>
      </c>
      <c r="R45" s="70">
        <f>[1]养成buff汇总!BF45</f>
        <v>0.19983824893062022</v>
      </c>
      <c r="S45" s="70">
        <f>[1]养成buff汇总!BG45</f>
        <v>0.20150017256664043</v>
      </c>
      <c r="T45" s="70">
        <f>[1]养成buff汇总!BH45</f>
        <v>0.20506265252869638</v>
      </c>
      <c r="U45" s="70">
        <f>[1]养成buff汇总!BI45</f>
        <v>0.18412301641736883</v>
      </c>
      <c r="V45" s="70">
        <f>[1]养成buff汇总!BJ45</f>
        <v>0.11754923027123744</v>
      </c>
      <c r="W45" s="70">
        <f>[1]养成buff汇总!CC45</f>
        <v>0.1331120406599664</v>
      </c>
      <c r="X45" s="70">
        <f>[1]养成buff汇总!CD45</f>
        <v>0.13533356342218728</v>
      </c>
      <c r="Y45" s="70">
        <f>[1]养成buff汇总!CE45</f>
        <v>0.14007861643170061</v>
      </c>
      <c r="Z45" s="70">
        <f>[1]养成buff汇总!CF45</f>
        <v>0.14722161308669554</v>
      </c>
      <c r="AA45" s="70">
        <f>[1]养成buff汇总!CG45</f>
        <v>0.15672824442621097</v>
      </c>
      <c r="AC45" s="8">
        <v>40</v>
      </c>
      <c r="AD45" s="8">
        <f>[7]士兵治疗!D43</f>
        <v>24000</v>
      </c>
      <c r="AE45" s="8">
        <f>[7]士兵治疗!E43</f>
        <v>122000</v>
      </c>
      <c r="AF45" s="8">
        <f>[7]士兵治疗!G43</f>
        <v>390000</v>
      </c>
    </row>
    <row r="46" spans="12:32" x14ac:dyDescent="0.15">
      <c r="L46" s="8">
        <v>41</v>
      </c>
      <c r="M46" s="82">
        <f>[1]养成buff汇总!AU46</f>
        <v>0</v>
      </c>
      <c r="N46" s="82">
        <f>[1]养成buff汇总!AV46</f>
        <v>0</v>
      </c>
      <c r="O46" s="82">
        <f>[1]养成buff汇总!AW46</f>
        <v>0</v>
      </c>
      <c r="P46" s="82">
        <f>[1]养成buff汇总!AX46</f>
        <v>0</v>
      </c>
      <c r="Q46" s="82">
        <f>[1]养成buff汇总!AY46</f>
        <v>0</v>
      </c>
      <c r="R46" s="70">
        <f>[1]养成buff汇总!BF46</f>
        <v>0.19957982831501053</v>
      </c>
      <c r="S46" s="70">
        <f>[1]养成buff汇总!BG46</f>
        <v>0.20121087687193742</v>
      </c>
      <c r="T46" s="70">
        <f>[1]养成buff汇总!BH46</f>
        <v>0.20475334545502924</v>
      </c>
      <c r="U46" s="70">
        <f>[1]养成buff汇总!BI46</f>
        <v>0.19006457584242464</v>
      </c>
      <c r="V46" s="70">
        <f>[1]养成buff汇总!BJ46</f>
        <v>0.11711356223410421</v>
      </c>
      <c r="W46" s="70">
        <f>[1]养成buff汇总!CC46</f>
        <v>0.132767001642914</v>
      </c>
      <c r="X46" s="70">
        <f>[1]养成buff汇总!CD46</f>
        <v>0.13494783582924993</v>
      </c>
      <c r="Y46" s="70">
        <f>[1]养成buff汇总!CE46</f>
        <v>0.13966579565884177</v>
      </c>
      <c r="Z46" s="70">
        <f>[1]养成buff汇总!CF46</f>
        <v>0.14675276778989954</v>
      </c>
      <c r="AA46" s="70">
        <f>[1]养成buff汇总!CG46</f>
        <v>0.15614701309866696</v>
      </c>
      <c r="AC46" s="8">
        <v>41</v>
      </c>
      <c r="AD46" s="8">
        <f>[7]士兵治疗!D44</f>
        <v>24000</v>
      </c>
      <c r="AE46" s="8">
        <f>[7]士兵治疗!E44</f>
        <v>128600</v>
      </c>
      <c r="AF46" s="8">
        <f>[7]士兵治疗!G44</f>
        <v>402000</v>
      </c>
    </row>
    <row r="47" spans="12:32" x14ac:dyDescent="0.15">
      <c r="L47" s="8">
        <v>42</v>
      </c>
      <c r="M47" s="82">
        <f>[1]养成buff汇总!AU47</f>
        <v>0</v>
      </c>
      <c r="N47" s="82">
        <f>[1]养成buff汇总!AV47</f>
        <v>0</v>
      </c>
      <c r="O47" s="82">
        <f>[1]养成buff汇总!AW47</f>
        <v>0</v>
      </c>
      <c r="P47" s="82">
        <f>[1]养成buff汇总!AX47</f>
        <v>0</v>
      </c>
      <c r="Q47" s="82">
        <f>[1]养成buff汇总!AY47</f>
        <v>0</v>
      </c>
      <c r="R47" s="70">
        <f>[1]养成buff汇总!BF47</f>
        <v>0.19930493549075226</v>
      </c>
      <c r="S47" s="70">
        <f>[1]养成buff汇总!BG47</f>
        <v>0.20092817026333232</v>
      </c>
      <c r="T47" s="70">
        <f>[1]养成buff汇总!BH47</f>
        <v>0.20442819934244916</v>
      </c>
      <c r="U47" s="70">
        <f>[1]养成buff汇总!BI47</f>
        <v>0.20969445392671104</v>
      </c>
      <c r="V47" s="70">
        <f>[1]养成buff汇总!BJ47</f>
        <v>0.11670623185843283</v>
      </c>
      <c r="W47" s="70">
        <f>[1]养成buff汇总!CC47</f>
        <v>0.13239999968099683</v>
      </c>
      <c r="X47" s="70">
        <f>[1]养成buff汇总!CD47</f>
        <v>0.13457089368444308</v>
      </c>
      <c r="Y47" s="70">
        <f>[1]养成buff汇总!CE47</f>
        <v>0.13923185616743222</v>
      </c>
      <c r="Z47" s="70">
        <f>[1]养成buff汇总!CF47</f>
        <v>0.14625927190228144</v>
      </c>
      <c r="AA47" s="70">
        <f>[1]养成buff汇总!CG47</f>
        <v>0.15560356531973873</v>
      </c>
      <c r="AC47" s="8">
        <v>42</v>
      </c>
      <c r="AD47" s="8">
        <f>[7]士兵治疗!D45</f>
        <v>24000</v>
      </c>
      <c r="AE47" s="8">
        <f>[7]士兵治疗!E45</f>
        <v>135200</v>
      </c>
      <c r="AF47" s="8">
        <f>[7]士兵治疗!G45</f>
        <v>414000</v>
      </c>
    </row>
    <row r="48" spans="12:32" x14ac:dyDescent="0.15">
      <c r="L48" s="8">
        <v>43</v>
      </c>
      <c r="M48" s="82">
        <f>[1]养成buff汇总!AU48</f>
        <v>0</v>
      </c>
      <c r="N48" s="82">
        <f>[1]养成buff汇总!AV48</f>
        <v>0</v>
      </c>
      <c r="O48" s="82">
        <f>[1]养成buff汇总!AW48</f>
        <v>0</v>
      </c>
      <c r="P48" s="82">
        <f>[1]养成buff汇总!AX48</f>
        <v>0</v>
      </c>
      <c r="Q48" s="82">
        <f>[1]养成buff汇总!AY48</f>
        <v>0</v>
      </c>
      <c r="R48" s="70">
        <f>[1]养成buff汇总!BF48</f>
        <v>0.19905187825405959</v>
      </c>
      <c r="S48" s="70">
        <f>[1]养成buff汇总!BG48</f>
        <v>0.20063561342319999</v>
      </c>
      <c r="T48" s="70">
        <f>[1]养成buff汇总!BH48</f>
        <v>0.20412613956630865</v>
      </c>
      <c r="U48" s="70">
        <f>[1]养成buff汇总!BI48</f>
        <v>0.2093518698669084</v>
      </c>
      <c r="V48" s="70">
        <f>[1]养成buff汇总!BJ48</f>
        <v>0.1362956905747445</v>
      </c>
      <c r="W48" s="70">
        <f>[1]养成buff汇总!CC48</f>
        <v>0.13206211183583375</v>
      </c>
      <c r="X48" s="70">
        <f>[1]养成buff汇总!CD48</f>
        <v>0.1341808178976</v>
      </c>
      <c r="Y48" s="70">
        <f>[1]养成buff汇总!CE48</f>
        <v>0.13882869845794216</v>
      </c>
      <c r="Z48" s="70">
        <f>[1]养成buff汇总!CF48</f>
        <v>0.14580249315587787</v>
      </c>
      <c r="AA48" s="70">
        <f>[1]养成buff汇总!CG48</f>
        <v>0.15505583633012118</v>
      </c>
      <c r="AC48" s="8">
        <v>43</v>
      </c>
      <c r="AD48" s="8">
        <f>[7]士兵治疗!D46</f>
        <v>24000</v>
      </c>
      <c r="AE48" s="8">
        <f>[7]士兵治疗!E46</f>
        <v>141800</v>
      </c>
      <c r="AF48" s="8">
        <f>[7]士兵治疗!G46</f>
        <v>426000</v>
      </c>
    </row>
    <row r="49" spans="12:32" x14ac:dyDescent="0.15">
      <c r="L49" s="8">
        <v>44</v>
      </c>
      <c r="M49" s="82">
        <f>[1]养成buff汇总!AU49</f>
        <v>0</v>
      </c>
      <c r="N49" s="82">
        <f>[1]养成buff汇总!AV49</f>
        <v>0</v>
      </c>
      <c r="O49" s="82">
        <f>[1]养成buff汇总!AW49</f>
        <v>0</v>
      </c>
      <c r="P49" s="82">
        <f>[1]养成buff汇总!AX49</f>
        <v>0</v>
      </c>
      <c r="Q49" s="82">
        <f>[1]养成buff汇总!AY49</f>
        <v>0</v>
      </c>
      <c r="R49" s="70">
        <f>[1]养成buff汇总!BF49</f>
        <v>0.19878060710398815</v>
      </c>
      <c r="S49" s="70">
        <f>[1]养成buff汇总!BG49</f>
        <v>0.20036886942225718</v>
      </c>
      <c r="T49" s="70">
        <f>[1]养成buff汇总!BH49</f>
        <v>0.20381213458389785</v>
      </c>
      <c r="U49" s="70">
        <f>[1]养成buff汇总!BI49</f>
        <v>0.20901087935402843</v>
      </c>
      <c r="V49" s="70">
        <f>[1]养成buff汇总!BJ49</f>
        <v>0.16591971523932106</v>
      </c>
      <c r="W49" s="70">
        <f>[1]养成buff汇总!CC49</f>
        <v>0.13169992371337041</v>
      </c>
      <c r="X49" s="70">
        <f>[1]养成buff汇总!CD49</f>
        <v>0.13382515922967628</v>
      </c>
      <c r="Y49" s="70">
        <f>[1]养成buff汇总!CE49</f>
        <v>0.13840954250969717</v>
      </c>
      <c r="Z49" s="70">
        <f>[1]养成buff汇总!CF49</f>
        <v>0.14534783913870461</v>
      </c>
      <c r="AA49" s="70">
        <f>[1]养成buff汇总!CG49</f>
        <v>0.15455413368802345</v>
      </c>
      <c r="AC49" s="8">
        <v>44</v>
      </c>
      <c r="AD49" s="8">
        <f>[7]士兵治疗!D47</f>
        <v>24000</v>
      </c>
      <c r="AE49" s="8">
        <f>[7]士兵治疗!E47</f>
        <v>148400</v>
      </c>
      <c r="AF49" s="8">
        <f>[7]士兵治疗!G47</f>
        <v>438000</v>
      </c>
    </row>
    <row r="50" spans="12:32" x14ac:dyDescent="0.15">
      <c r="L50" s="8">
        <v>45</v>
      </c>
      <c r="M50" s="82">
        <f>[1]养成buff汇总!AU50</f>
        <v>0</v>
      </c>
      <c r="N50" s="82">
        <f>[1]养成buff汇总!AV50</f>
        <v>0</v>
      </c>
      <c r="O50" s="82">
        <f>[1]养成buff汇总!AW50</f>
        <v>0</v>
      </c>
      <c r="P50" s="82">
        <f>[1]养成buff汇总!AX50</f>
        <v>0</v>
      </c>
      <c r="Q50" s="82">
        <f>[1]养成buff汇总!AY50</f>
        <v>0</v>
      </c>
      <c r="R50" s="70">
        <f>[1]养成buff汇总!BF50</f>
        <v>0.22314989760434911</v>
      </c>
      <c r="S50" s="70">
        <f>[1]养成buff汇总!BG50</f>
        <v>0.22510326264612204</v>
      </c>
      <c r="T50" s="70">
        <f>[1]养成buff汇总!BH50</f>
        <v>0.22939804633881644</v>
      </c>
      <c r="U50" s="70">
        <f>[1]养成buff汇总!BI50</f>
        <v>0.23582416903428052</v>
      </c>
      <c r="V50" s="70">
        <f>[1]养成buff汇总!BJ50</f>
        <v>0.22439704355092643</v>
      </c>
      <c r="W50" s="70">
        <f>[1]养成buff汇总!CC50</f>
        <v>0.164191642964577</v>
      </c>
      <c r="X50" s="70">
        <f>[1]养成buff汇总!CD50</f>
        <v>0.16680435019482939</v>
      </c>
      <c r="Y50" s="70">
        <f>[1]养成buff汇总!CE50</f>
        <v>0.17252352671937954</v>
      </c>
      <c r="Z50" s="70">
        <f>[1]养成buff汇总!CF50</f>
        <v>0.18109889204570739</v>
      </c>
      <c r="AA50" s="70">
        <f>[1]养成buff汇总!CG50</f>
        <v>0.19252344459548576</v>
      </c>
      <c r="AC50" s="8">
        <v>45</v>
      </c>
      <c r="AD50" s="8">
        <f>[7]士兵治疗!D48</f>
        <v>24000</v>
      </c>
      <c r="AE50" s="8">
        <f>[7]士兵治疗!E48</f>
        <v>155000</v>
      </c>
      <c r="AF50" s="8">
        <f>[7]士兵治疗!G48</f>
        <v>450000</v>
      </c>
    </row>
    <row r="51" spans="12:32" x14ac:dyDescent="0.15">
      <c r="L51" s="8">
        <v>46</v>
      </c>
      <c r="M51" s="82">
        <f>[1]养成buff汇总!AU51</f>
        <v>0</v>
      </c>
      <c r="N51" s="82">
        <f>[1]养成buff汇总!AV51</f>
        <v>0</v>
      </c>
      <c r="O51" s="82">
        <f>[1]养成buff汇总!AW51</f>
        <v>0</v>
      </c>
      <c r="P51" s="82">
        <f>[1]养成buff汇总!AX51</f>
        <v>0</v>
      </c>
      <c r="Q51" s="82">
        <f>[1]养成buff汇总!AY51</f>
        <v>0</v>
      </c>
      <c r="R51" s="70">
        <f>[1]养成buff汇总!BF51</f>
        <v>0.22281781975650258</v>
      </c>
      <c r="S51" s="70">
        <f>[1]养成buff汇总!BG51</f>
        <v>0.2247644002565182</v>
      </c>
      <c r="T51" s="70">
        <f>[1]养成buff汇总!BH51</f>
        <v>0.22901181713009067</v>
      </c>
      <c r="U51" s="70">
        <f>[1]养成buff汇总!BI51</f>
        <v>0.23540908991404971</v>
      </c>
      <c r="V51" s="70">
        <f>[1]养成buff汇总!BJ51</f>
        <v>0.23470232656590154</v>
      </c>
      <c r="W51" s="70">
        <f>[1]养成buff汇总!CC51</f>
        <v>0.1637482044181735</v>
      </c>
      <c r="X51" s="70">
        <f>[1]养成buff汇总!CD51</f>
        <v>0.16635253367535763</v>
      </c>
      <c r="Y51" s="70">
        <f>[1]养成buff汇总!CE51</f>
        <v>0.17200798964420269</v>
      </c>
      <c r="Z51" s="70">
        <f>[1]养成buff汇总!CF51</f>
        <v>0.18054545321873297</v>
      </c>
      <c r="AA51" s="70">
        <f>[1]养成buff汇总!CG51</f>
        <v>0.19190428420503541</v>
      </c>
      <c r="AC51" s="8">
        <v>46</v>
      </c>
      <c r="AD51" s="8">
        <f>[7]士兵治疗!D49</f>
        <v>24000</v>
      </c>
      <c r="AE51" s="8">
        <f>[7]士兵治疗!E49</f>
        <v>162400</v>
      </c>
      <c r="AF51" s="8">
        <f>[7]士兵治疗!G49</f>
        <v>462000</v>
      </c>
    </row>
    <row r="52" spans="12:32" x14ac:dyDescent="0.15">
      <c r="L52" s="8">
        <v>47</v>
      </c>
      <c r="M52" s="82">
        <f>[1]养成buff汇总!AU52</f>
        <v>0</v>
      </c>
      <c r="N52" s="82">
        <f>[1]养成buff汇总!AV52</f>
        <v>0</v>
      </c>
      <c r="O52" s="82">
        <f>[1]养成buff汇总!AW52</f>
        <v>0</v>
      </c>
      <c r="P52" s="82">
        <f>[1]养成buff汇总!AX52</f>
        <v>0</v>
      </c>
      <c r="Q52" s="82">
        <f>[1]养成buff汇总!AY52</f>
        <v>0</v>
      </c>
      <c r="R52" s="70">
        <f>[1]养成buff汇总!BF52</f>
        <v>0.22248943048802564</v>
      </c>
      <c r="S52" s="70">
        <f>[1]养成buff汇总!BG52</f>
        <v>0.2244160531245461</v>
      </c>
      <c r="T52" s="70">
        <f>[1]养成buff汇总!BH52</f>
        <v>0.22864509173797223</v>
      </c>
      <c r="U52" s="70">
        <f>[1]养成buff汇总!BI52</f>
        <v>0.23496605315137853</v>
      </c>
      <c r="V52" s="70">
        <f>[1]养成buff汇总!BJ52</f>
        <v>0.24346593666089239</v>
      </c>
      <c r="W52" s="70">
        <f>[1]养成buff汇总!CC52</f>
        <v>0.16330968397759618</v>
      </c>
      <c r="X52" s="70">
        <f>[1]养成buff汇总!CD52</f>
        <v>0.16588807083272816</v>
      </c>
      <c r="Y52" s="70">
        <f>[1]养成buff汇总!CE52</f>
        <v>0.17151845765783569</v>
      </c>
      <c r="Z52" s="70">
        <f>[1]养成buff汇总!CF52</f>
        <v>0.17995473753517138</v>
      </c>
      <c r="AA52" s="70">
        <f>[1]养成buff汇总!CG52</f>
        <v>0.1912810483927507</v>
      </c>
      <c r="AC52" s="8">
        <v>47</v>
      </c>
      <c r="AD52" s="8">
        <f>[7]士兵治疗!D50</f>
        <v>24000</v>
      </c>
      <c r="AE52" s="8">
        <f>[7]士兵治疗!E50</f>
        <v>169800</v>
      </c>
      <c r="AF52" s="8">
        <f>[7]士兵治疗!G50</f>
        <v>474000</v>
      </c>
    </row>
    <row r="53" spans="12:32" x14ac:dyDescent="0.15">
      <c r="L53" s="8">
        <v>48</v>
      </c>
      <c r="M53" s="82">
        <f>[1]养成buff汇总!AU53</f>
        <v>0</v>
      </c>
      <c r="N53" s="82">
        <f>[1]养成buff汇总!AV53</f>
        <v>0</v>
      </c>
      <c r="O53" s="82">
        <f>[1]养成buff汇总!AW53</f>
        <v>0</v>
      </c>
      <c r="P53" s="82">
        <f>[1]养成buff汇总!AX53</f>
        <v>0</v>
      </c>
      <c r="Q53" s="82">
        <f>[1]养成buff汇总!AY53</f>
        <v>0</v>
      </c>
      <c r="R53" s="70">
        <f>[1]养成buff汇总!BF53</f>
        <v>0.22216393819203928</v>
      </c>
      <c r="S53" s="70">
        <f>[1]养成buff汇总!BG53</f>
        <v>0.22407226090145654</v>
      </c>
      <c r="T53" s="70">
        <f>[1]养成buff汇总!BH53</f>
        <v>0.22826404611149262</v>
      </c>
      <c r="U53" s="70">
        <f>[1]养成buff汇总!BI53</f>
        <v>0.23457737170585763</v>
      </c>
      <c r="V53" s="70">
        <f>[1]养成buff汇总!BJ53</f>
        <v>0.24298649755527521</v>
      </c>
      <c r="W53" s="70">
        <f>[1]养成buff汇总!CC53</f>
        <v>0.1628750261670063</v>
      </c>
      <c r="X53" s="70">
        <f>[1]养成buff汇总!CD53</f>
        <v>0.1654296812019421</v>
      </c>
      <c r="Y53" s="70">
        <f>[1]养成buff汇总!CE53</f>
        <v>0.17100983202565381</v>
      </c>
      <c r="Z53" s="70">
        <f>[1]养成buff汇总!CF53</f>
        <v>0.17943649560781019</v>
      </c>
      <c r="AA53" s="70">
        <f>[1]养成buff汇总!CG53</f>
        <v>0.19064133607724965</v>
      </c>
      <c r="AC53" s="8">
        <v>48</v>
      </c>
      <c r="AD53" s="8">
        <f>[7]士兵治疗!D51</f>
        <v>24000</v>
      </c>
      <c r="AE53" s="8">
        <f>[7]士兵治疗!E51</f>
        <v>177200</v>
      </c>
      <c r="AF53" s="8">
        <f>[7]士兵治疗!G51</f>
        <v>486000</v>
      </c>
    </row>
    <row r="54" spans="12:32" x14ac:dyDescent="0.15">
      <c r="L54" s="8">
        <v>49</v>
      </c>
      <c r="M54" s="82">
        <f>[1]养成buff汇总!AU54</f>
        <v>0</v>
      </c>
      <c r="N54" s="82">
        <f>[1]养成buff汇总!AV54</f>
        <v>0</v>
      </c>
      <c r="O54" s="82">
        <f>[1]养成buff汇总!AW54</f>
        <v>0</v>
      </c>
      <c r="P54" s="82">
        <f>[1]养成buff汇总!AX54</f>
        <v>0</v>
      </c>
      <c r="Q54" s="82">
        <f>[1]养成buff汇总!AY54</f>
        <v>0</v>
      </c>
      <c r="R54" s="70">
        <f>[1]养成buff汇总!BF54</f>
        <v>0.22182796619767234</v>
      </c>
      <c r="S54" s="70">
        <f>[1]养成buff汇总!BG54</f>
        <v>0.22373002247796075</v>
      </c>
      <c r="T54" s="70">
        <f>[1]养成buff汇总!BH54</f>
        <v>0.22789606752076255</v>
      </c>
      <c r="U54" s="70">
        <f>[1]养成buff汇总!BI54</f>
        <v>0.23416212964855909</v>
      </c>
      <c r="V54" s="70">
        <f>[1]养成buff汇总!BJ54</f>
        <v>0.24250665042264521</v>
      </c>
      <c r="W54" s="70">
        <f>[1]养成buff汇总!CC54</f>
        <v>0.16242639542524234</v>
      </c>
      <c r="X54" s="70">
        <f>[1]养成buff汇总!CD54</f>
        <v>0.16497336330394771</v>
      </c>
      <c r="Y54" s="70">
        <f>[1]养成buff汇总!CE54</f>
        <v>0.17051862910780458</v>
      </c>
      <c r="Z54" s="70">
        <f>[1]养成buff汇总!CF54</f>
        <v>0.17888283953141215</v>
      </c>
      <c r="AA54" s="70">
        <f>[1]养成buff汇总!CG54</f>
        <v>0.19000107972573146</v>
      </c>
      <c r="AC54" s="8">
        <v>49</v>
      </c>
      <c r="AD54" s="8">
        <f>[7]士兵治疗!D52</f>
        <v>24000</v>
      </c>
      <c r="AE54" s="8">
        <f>[7]士兵治疗!E52</f>
        <v>184600</v>
      </c>
      <c r="AF54" s="8">
        <f>[7]士兵治疗!G52</f>
        <v>498000</v>
      </c>
    </row>
    <row r="55" spans="12:32" x14ac:dyDescent="0.15">
      <c r="L55" s="8">
        <v>50</v>
      </c>
      <c r="M55" s="82">
        <f>[1]养成buff汇总!AU55</f>
        <v>0</v>
      </c>
      <c r="N55" s="82">
        <f>[1]养成buff汇总!AV55</f>
        <v>0</v>
      </c>
      <c r="O55" s="82">
        <f>[1]养成buff汇总!AW55</f>
        <v>0</v>
      </c>
      <c r="P55" s="82">
        <f>[1]养成buff汇总!AX55</f>
        <v>0</v>
      </c>
      <c r="Q55" s="82">
        <f>[1]养成buff汇总!AY55</f>
        <v>0</v>
      </c>
      <c r="R55" s="70">
        <f>[1]养成buff汇总!BF55</f>
        <v>0.22150911436277562</v>
      </c>
      <c r="S55" s="70">
        <f>[1]养成buff汇总!BG55</f>
        <v>0.22337266276404527</v>
      </c>
      <c r="T55" s="70">
        <f>[1]养成buff汇总!BH55</f>
        <v>0.2275337350264191</v>
      </c>
      <c r="U55" s="70">
        <f>[1]养成buff汇总!BI55</f>
        <v>0.23373945922757375</v>
      </c>
      <c r="V55" s="70">
        <f>[1]养成buff汇总!BJ55</f>
        <v>0.24198288739965984</v>
      </c>
      <c r="W55" s="70">
        <f>[1]养成buff汇总!CC55</f>
        <v>0.16200046952570243</v>
      </c>
      <c r="X55" s="70">
        <f>[1]养成buff汇总!CD55</f>
        <v>0.16449688368539372</v>
      </c>
      <c r="Y55" s="70">
        <f>[1]养成buff汇总!CE55</f>
        <v>0.17003477156165828</v>
      </c>
      <c r="Z55" s="70">
        <f>[1]养成buff汇总!CF55</f>
        <v>0.17831927897009836</v>
      </c>
      <c r="AA55" s="70">
        <f>[1]养成buff汇总!CG55</f>
        <v>0.18930211300044908</v>
      </c>
      <c r="AC55" s="8">
        <v>50</v>
      </c>
      <c r="AD55" s="8">
        <f>[7]士兵治疗!D53</f>
        <v>24000</v>
      </c>
      <c r="AE55" s="8">
        <f>[7]士兵治疗!E53</f>
        <v>192000</v>
      </c>
      <c r="AF55" s="8">
        <f>[7]士兵治疗!G53</f>
        <v>510000</v>
      </c>
    </row>
    <row r="56" spans="12:32" x14ac:dyDescent="0.15">
      <c r="L56" s="8">
        <v>51</v>
      </c>
      <c r="M56" s="82">
        <f>[1]养成buff汇总!AU56</f>
        <v>0</v>
      </c>
      <c r="N56" s="82">
        <f>[1]养成buff汇总!AV56</f>
        <v>0</v>
      </c>
      <c r="O56" s="82">
        <f>[1]养成buff汇总!AW56</f>
        <v>0</v>
      </c>
      <c r="P56" s="82">
        <f>[1]养成buff汇总!AX56</f>
        <v>0</v>
      </c>
      <c r="Q56" s="82">
        <f>[1]养成buff汇总!AY56</f>
        <v>0</v>
      </c>
      <c r="R56" s="70">
        <f>[1]养成buff汇总!BF56</f>
        <v>0.22116759709165851</v>
      </c>
      <c r="S56" s="70">
        <f>[1]养成buff汇总!BG56</f>
        <v>0.22305482215106853</v>
      </c>
      <c r="T56" s="70">
        <f>[1]养成buff汇总!BH56</f>
        <v>0.22715776816400632</v>
      </c>
      <c r="U56" s="70">
        <f>[1]养成buff汇总!BI56</f>
        <v>0.23331293539148168</v>
      </c>
      <c r="V56" s="70">
        <f>[1]养成buff汇总!BJ56</f>
        <v>0.24152061540514674</v>
      </c>
      <c r="W56" s="70">
        <f>[1]养成buff汇总!CC56</f>
        <v>0.16154418356296593</v>
      </c>
      <c r="X56" s="70">
        <f>[1]养成buff汇总!CD56</f>
        <v>0.16407309620142474</v>
      </c>
      <c r="Y56" s="70">
        <f>[1]养成buff汇总!CE56</f>
        <v>0.1695326951230694</v>
      </c>
      <c r="Z56" s="70">
        <f>[1]养成buff汇总!CF56</f>
        <v>0.17775058052197559</v>
      </c>
      <c r="AA56" s="70">
        <f>[1]养成buff汇总!CG56</f>
        <v>0.18868509802529243</v>
      </c>
    </row>
    <row r="57" spans="12:32" x14ac:dyDescent="0.15">
      <c r="L57" s="8">
        <v>52</v>
      </c>
      <c r="M57" s="82">
        <f>[1]养成buff汇总!AU57</f>
        <v>0</v>
      </c>
      <c r="N57" s="82">
        <f>[1]养成buff汇总!AV57</f>
        <v>0</v>
      </c>
      <c r="O57" s="82">
        <f>[1]养成buff汇总!AW57</f>
        <v>0</v>
      </c>
      <c r="P57" s="82">
        <f>[1]养成buff汇总!AX57</f>
        <v>0</v>
      </c>
      <c r="Q57" s="82">
        <f>[1]养成buff汇总!AY57</f>
        <v>0</v>
      </c>
      <c r="R57" s="70">
        <f>[1]养成buff汇总!BF57</f>
        <v>0.22085384952402068</v>
      </c>
      <c r="S57" s="70">
        <f>[1]养成buff汇总!BG57</f>
        <v>0.22269335942303123</v>
      </c>
      <c r="T57" s="70">
        <f>[1]养成buff汇总!BH57</f>
        <v>0.22677802979792491</v>
      </c>
      <c r="U57" s="70">
        <f>[1]养成buff汇总!BI57</f>
        <v>0.23286149627147659</v>
      </c>
      <c r="V57" s="70">
        <f>[1]养成buff汇总!BJ57</f>
        <v>0.24101484403922871</v>
      </c>
      <c r="W57" s="70">
        <f>[1]养成buff汇总!CC57</f>
        <v>0.16112492387153515</v>
      </c>
      <c r="X57" s="70">
        <f>[1]养成buff汇总!CD57</f>
        <v>0.163591145897375</v>
      </c>
      <c r="Y57" s="70">
        <f>[1]养成buff汇总!CE57</f>
        <v>0.16902559001292239</v>
      </c>
      <c r="Z57" s="70">
        <f>[1]养成buff汇总!CF57</f>
        <v>0.17714866169530213</v>
      </c>
      <c r="AA57" s="70">
        <f>[1]养成buff汇总!CG57</f>
        <v>0.1880100838882626</v>
      </c>
    </row>
    <row r="58" spans="12:32" x14ac:dyDescent="0.15">
      <c r="L58" s="8">
        <v>53</v>
      </c>
      <c r="M58" s="82">
        <f>[1]养成buff汇总!AU58</f>
        <v>0</v>
      </c>
      <c r="N58" s="82">
        <f>[1]养成buff汇总!AV58</f>
        <v>0</v>
      </c>
      <c r="O58" s="82">
        <f>[1]养成buff汇总!AW58</f>
        <v>0</v>
      </c>
      <c r="P58" s="82">
        <f>[1]养成buff汇总!AX58</f>
        <v>0</v>
      </c>
      <c r="Q58" s="82">
        <f>[1]养成buff汇总!AY58</f>
        <v>0</v>
      </c>
      <c r="R58" s="70">
        <f>[1]养成buff汇总!BF58</f>
        <v>0.22051883309611867</v>
      </c>
      <c r="S58" s="70">
        <f>[1]养成buff汇总!BG58</f>
        <v>0.22234946238602532</v>
      </c>
      <c r="T58" s="70">
        <f>[1]养成buff汇总!BH58</f>
        <v>0.22636664701107298</v>
      </c>
      <c r="U58" s="70">
        <f>[1]养成buff汇总!BI58</f>
        <v>0.23243976068510525</v>
      </c>
      <c r="V58" s="70">
        <f>[1]养成buff汇总!BJ58</f>
        <v>0.24053065773983967</v>
      </c>
      <c r="W58" s="70">
        <f>[1]养成buff汇总!CC58</f>
        <v>0.16067730569975205</v>
      </c>
      <c r="X58" s="70">
        <f>[1]养成buff汇总!CD58</f>
        <v>0.16313261651470046</v>
      </c>
      <c r="Y58" s="70">
        <f>[1]养成buff汇总!CE58</f>
        <v>0.16847629234174796</v>
      </c>
      <c r="Z58" s="70">
        <f>[1]养成buff汇总!CF58</f>
        <v>0.17658634758014033</v>
      </c>
      <c r="AA58" s="70">
        <f>[1]养成buff汇总!CG58</f>
        <v>0.18736384983993806</v>
      </c>
    </row>
    <row r="59" spans="12:32" x14ac:dyDescent="0.15">
      <c r="L59" s="8">
        <v>54</v>
      </c>
      <c r="M59" s="82">
        <f>[1]养成buff汇总!AU59</f>
        <v>0</v>
      </c>
      <c r="N59" s="82">
        <f>[1]养成buff汇总!AV59</f>
        <v>0</v>
      </c>
      <c r="O59" s="82">
        <f>[1]养成buff汇总!AW59</f>
        <v>0</v>
      </c>
      <c r="P59" s="82">
        <f>[1]养成buff汇总!AX59</f>
        <v>0</v>
      </c>
      <c r="Q59" s="82">
        <f>[1]养成buff汇总!AY59</f>
        <v>0</v>
      </c>
      <c r="R59" s="70">
        <f>[1]养成buff汇总!BF59</f>
        <v>0.22019733544284259</v>
      </c>
      <c r="S59" s="70">
        <f>[1]养成buff汇总!BG59</f>
        <v>0.22198804028146091</v>
      </c>
      <c r="T59" s="70">
        <f>[1]养成buff汇总!BH59</f>
        <v>0.22601391980163918</v>
      </c>
      <c r="U59" s="70">
        <f>[1]养成buff汇总!BI59</f>
        <v>0.23200688915360171</v>
      </c>
      <c r="V59" s="70">
        <f>[1]养成buff汇总!BJ59</f>
        <v>0.24006968900060155</v>
      </c>
      <c r="W59" s="70">
        <f>[1]养成buff汇总!CC59</f>
        <v>0.16024754867683977</v>
      </c>
      <c r="X59" s="70">
        <f>[1]养成buff汇总!CD59</f>
        <v>0.16265072037528122</v>
      </c>
      <c r="Y59" s="70">
        <f>[1]养成buff汇总!CE59</f>
        <v>0.16800495954616085</v>
      </c>
      <c r="Z59" s="70">
        <f>[1]养成buff汇总!CF59</f>
        <v>0.17600918553813563</v>
      </c>
      <c r="AA59" s="70">
        <f>[1]养成buff汇总!CG59</f>
        <v>0.18674838300182198</v>
      </c>
    </row>
    <row r="60" spans="12:32" x14ac:dyDescent="0.15">
      <c r="L60" s="8">
        <v>55</v>
      </c>
      <c r="M60" s="82">
        <f>[1]养成buff汇总!AU60</f>
        <v>0</v>
      </c>
      <c r="N60" s="82">
        <f>[1]养成buff汇总!AV60</f>
        <v>0</v>
      </c>
      <c r="O60" s="82">
        <f>[1]养成buff汇总!AW60</f>
        <v>0</v>
      </c>
      <c r="P60" s="82">
        <f>[1]养成buff汇总!AX60</f>
        <v>0</v>
      </c>
      <c r="Q60" s="82">
        <f>[1]养成buff汇总!AY60</f>
        <v>0</v>
      </c>
      <c r="R60" s="70">
        <f>[1]养成buff汇总!BF60</f>
        <v>0.2198695725604847</v>
      </c>
      <c r="S60" s="70">
        <f>[1]养成buff汇总!BG60</f>
        <v>0.22165191873415949</v>
      </c>
      <c r="T60" s="70">
        <f>[1]养成buff汇总!BH60</f>
        <v>0.22564287193122234</v>
      </c>
      <c r="U60" s="70">
        <f>[1]养成buff汇总!BI60</f>
        <v>0.23161223331525685</v>
      </c>
      <c r="V60" s="70">
        <f>[1]养成buff汇总!BJ60</f>
        <v>0.23958535999186178</v>
      </c>
      <c r="W60" s="70">
        <f>[1]养成buff汇总!CC60</f>
        <v>0.15980922337974712</v>
      </c>
      <c r="X60" s="70">
        <f>[1]养成buff汇总!CD60</f>
        <v>0.16220255831221264</v>
      </c>
      <c r="Y60" s="70">
        <f>[1]养成buff汇总!CE60</f>
        <v>0.16750912797408526</v>
      </c>
      <c r="Z60" s="70">
        <f>[1]养成buff汇总!CF60</f>
        <v>0.1754829777536758</v>
      </c>
      <c r="AA60" s="70">
        <f>[1]养成buff汇总!CG60</f>
        <v>0.18610171793635005</v>
      </c>
    </row>
    <row r="61" spans="12:32" x14ac:dyDescent="0.15">
      <c r="L61" s="8">
        <v>56</v>
      </c>
      <c r="M61" s="82">
        <f>[1]养成buff汇总!AU61</f>
        <v>0</v>
      </c>
      <c r="N61" s="82">
        <f>[1]养成buff汇总!AV61</f>
        <v>0</v>
      </c>
      <c r="O61" s="82">
        <f>[1]养成buff汇总!AW61</f>
        <v>0</v>
      </c>
      <c r="P61" s="82">
        <f>[1]养成buff汇总!AX61</f>
        <v>0</v>
      </c>
      <c r="Q61" s="82">
        <f>[1]养成buff汇总!AY61</f>
        <v>0</v>
      </c>
      <c r="R61" s="70">
        <f>[1]养成buff汇总!BF61</f>
        <v>0.21954058119200451</v>
      </c>
      <c r="S61" s="70">
        <f>[1]养成buff汇总!BG61</f>
        <v>0.22131563087958095</v>
      </c>
      <c r="T61" s="70">
        <f>[1]养成buff汇总!BH61</f>
        <v>0.22528046887638195</v>
      </c>
      <c r="U61" s="70">
        <f>[1]养成buff汇总!BI61</f>
        <v>0.23118956980624344</v>
      </c>
      <c r="V61" s="70">
        <f>[1]养成buff汇总!BJ61</f>
        <v>0.23909748348795529</v>
      </c>
      <c r="W61" s="70">
        <f>[1]养成buff汇总!CC61</f>
        <v>0.15936926010115804</v>
      </c>
      <c r="X61" s="70">
        <f>[1]养成buff汇总!CD61</f>
        <v>0.16175417450610793</v>
      </c>
      <c r="Y61" s="70">
        <f>[1]养成buff汇总!CE61</f>
        <v>0.16702482282277825</v>
      </c>
      <c r="Z61" s="70">
        <f>[1]养成buff汇总!CF61</f>
        <v>0.17491942640832461</v>
      </c>
      <c r="AA61" s="70">
        <f>[1]养成buff汇总!CG61</f>
        <v>0.18545032287732255</v>
      </c>
    </row>
    <row r="62" spans="12:32" x14ac:dyDescent="0.15">
      <c r="L62" s="8">
        <v>57</v>
      </c>
      <c r="M62" s="82">
        <f>[1]养成buff汇总!AU62</f>
        <v>0</v>
      </c>
      <c r="N62" s="82">
        <f>[1]养成buff汇总!AV62</f>
        <v>0</v>
      </c>
      <c r="O62" s="82">
        <f>[1]养成buff汇总!AW62</f>
        <v>0</v>
      </c>
      <c r="P62" s="82">
        <f>[1]养成buff汇总!AX62</f>
        <v>0</v>
      </c>
      <c r="Q62" s="82">
        <f>[1]养成buff汇总!AY62</f>
        <v>0</v>
      </c>
      <c r="R62" s="70">
        <f>[1]养成buff汇总!BF62</f>
        <v>0.21921883115337884</v>
      </c>
      <c r="S62" s="70">
        <f>[1]养成buff汇总!BG62</f>
        <v>0.22096164455281164</v>
      </c>
      <c r="T62" s="70">
        <f>[1]养成buff汇总!BH62</f>
        <v>0.22491174396318794</v>
      </c>
      <c r="U62" s="70">
        <f>[1]养成buff汇总!BI62</f>
        <v>0.23076165315400052</v>
      </c>
      <c r="V62" s="70">
        <f>[1]养成buff汇总!BJ62</f>
        <v>0.23856779617286591</v>
      </c>
      <c r="W62" s="70">
        <f>[1]养成buff汇总!CC62</f>
        <v>0.15893895192904173</v>
      </c>
      <c r="X62" s="70">
        <f>[1]养成buff汇总!CD62</f>
        <v>0.16128219273708222</v>
      </c>
      <c r="Y62" s="70">
        <f>[1]养成buff汇总!CE62</f>
        <v>0.1665320885269998</v>
      </c>
      <c r="Z62" s="70">
        <f>[1]养成buff汇总!CF62</f>
        <v>0.17434887087200068</v>
      </c>
      <c r="AA62" s="70">
        <f>[1]养成buff汇总!CG62</f>
        <v>0.18474318007005114</v>
      </c>
    </row>
    <row r="63" spans="12:32" x14ac:dyDescent="0.15">
      <c r="L63" s="8">
        <v>58</v>
      </c>
      <c r="M63" s="82">
        <f>[1]养成buff汇总!AU63</f>
        <v>0</v>
      </c>
      <c r="N63" s="82">
        <f>[1]养成buff汇总!AV63</f>
        <v>0</v>
      </c>
      <c r="O63" s="82">
        <f>[1]养成buff汇总!AW63</f>
        <v>0</v>
      </c>
      <c r="P63" s="82">
        <f>[1]养成buff汇总!AX63</f>
        <v>0</v>
      </c>
      <c r="Q63" s="82">
        <f>[1]养成buff汇总!AY63</f>
        <v>0</v>
      </c>
      <c r="R63" s="70">
        <f>[1]养成buff汇总!BF63</f>
        <v>0.21888192203620452</v>
      </c>
      <c r="S63" s="70">
        <f>[1]养成buff汇总!BG63</f>
        <v>0.22063142495329319</v>
      </c>
      <c r="T63" s="70">
        <f>[1]养成buff汇总!BH63</f>
        <v>0.2245274112056686</v>
      </c>
      <c r="U63" s="70">
        <f>[1]养成buff汇总!BI63</f>
        <v>0.23030788142514397</v>
      </c>
      <c r="V63" s="70">
        <f>[1]养成buff汇总!BJ63</f>
        <v>0.23807753996889061</v>
      </c>
      <c r="W63" s="70">
        <f>[1]养成buff汇总!CC63</f>
        <v>0.15848843165219384</v>
      </c>
      <c r="X63" s="70">
        <f>[1]养成buff汇总!CD63</f>
        <v>0.16084189993772427</v>
      </c>
      <c r="Y63" s="70">
        <f>[1]养成buff汇总!CE63</f>
        <v>0.16601854377212086</v>
      </c>
      <c r="Z63" s="70">
        <f>[1]养成buff汇总!CF63</f>
        <v>0.17374384190019199</v>
      </c>
      <c r="AA63" s="70">
        <f>[1]养成buff汇总!CG63</f>
        <v>0.18408861207759852</v>
      </c>
    </row>
    <row r="64" spans="12:32" x14ac:dyDescent="0.15">
      <c r="L64" s="8">
        <v>59</v>
      </c>
      <c r="M64" s="82">
        <f>[1]养成buff汇总!AU64</f>
        <v>0</v>
      </c>
      <c r="N64" s="82">
        <f>[1]养成buff汇总!AV64</f>
        <v>0</v>
      </c>
      <c r="O64" s="82">
        <f>[1]养成buff汇总!AW64</f>
        <v>0</v>
      </c>
      <c r="P64" s="82">
        <f>[1]养成buff汇总!AX64</f>
        <v>0</v>
      </c>
      <c r="Q64" s="82">
        <f>[1]养成buff汇总!AY64</f>
        <v>0</v>
      </c>
      <c r="R64" s="70">
        <f>[1]养成buff汇总!BF64</f>
        <v>0.21856596291072108</v>
      </c>
      <c r="S64" s="70">
        <f>[1]养成buff汇总!BG64</f>
        <v>0.2202677658784902</v>
      </c>
      <c r="T64" s="70">
        <f>[1]养成buff汇总!BH64</f>
        <v>0.22413547586370464</v>
      </c>
      <c r="U64" s="70">
        <f>[1]养成buff汇总!BI64</f>
        <v>0.22985998681603659</v>
      </c>
      <c r="V64" s="70">
        <f>[1]养成buff汇总!BJ64</f>
        <v>0.23753678882501011</v>
      </c>
      <c r="W64" s="70">
        <f>[1]养成buff汇总!CC64</f>
        <v>0.15806584469760046</v>
      </c>
      <c r="X64" s="70">
        <f>[1]养成buff汇总!CD64</f>
        <v>0.16035702117132028</v>
      </c>
      <c r="Y64" s="70">
        <f>[1]养成buff汇总!CE64</f>
        <v>0.1654948622379824</v>
      </c>
      <c r="Z64" s="70">
        <f>[1]养成buff汇总!CF64</f>
        <v>0.17314664908804878</v>
      </c>
      <c r="AA64" s="70">
        <f>[1]养成buff汇总!CG64</f>
        <v>0.1833667174986057</v>
      </c>
    </row>
    <row r="65" spans="12:27" x14ac:dyDescent="0.15">
      <c r="L65" s="8">
        <v>60</v>
      </c>
      <c r="M65" s="82">
        <f>[1]养成buff汇总!AU65</f>
        <v>0</v>
      </c>
      <c r="N65" s="82">
        <f>[1]养成buff汇总!AV65</f>
        <v>0</v>
      </c>
      <c r="O65" s="82">
        <f>[1]养成buff汇总!AW65</f>
        <v>0</v>
      </c>
      <c r="P65" s="82">
        <f>[1]养成buff汇总!AX65</f>
        <v>0</v>
      </c>
      <c r="Q65" s="82">
        <f>[1]养成buff汇总!AY65</f>
        <v>0</v>
      </c>
      <c r="R65" s="70">
        <f>[1]养成buff汇总!BF65</f>
        <v>0.21822826533424627</v>
      </c>
      <c r="S65" s="70">
        <f>[1]养成buff汇总!BG65</f>
        <v>0.21991720789777172</v>
      </c>
      <c r="T65" s="70">
        <f>[1]养成buff汇总!BH65</f>
        <v>0.22372954989630617</v>
      </c>
      <c r="U65" s="70">
        <f>[1]养成buff汇总!BI65</f>
        <v>0.22940806042168541</v>
      </c>
      <c r="V65" s="70">
        <f>[1]养成buff汇总!BJ65</f>
        <v>0.23701263286010413</v>
      </c>
      <c r="W65" s="70">
        <f>[1]养成buff汇总!CC65</f>
        <v>0.15761382541614974</v>
      </c>
      <c r="X65" s="70">
        <f>[1]养成buff汇总!CD65</f>
        <v>0.15988961053036232</v>
      </c>
      <c r="Y65" s="70">
        <f>[1]养成buff汇总!CE65</f>
        <v>0.16495197803900899</v>
      </c>
      <c r="Z65" s="70">
        <f>[1]养成buff汇总!CF65</f>
        <v>0.17254408056224721</v>
      </c>
      <c r="AA65" s="70">
        <f>[1]养成buff汇总!CG65</f>
        <v>0.18266651200676309</v>
      </c>
    </row>
    <row r="66" spans="12:27" x14ac:dyDescent="0.15">
      <c r="L66" s="8">
        <v>61</v>
      </c>
      <c r="M66" s="82">
        <f>[1]养成buff汇总!AU66</f>
        <v>0</v>
      </c>
      <c r="N66" s="82">
        <f>[1]养成buff汇总!AV66</f>
        <v>0</v>
      </c>
      <c r="O66" s="82">
        <f>[1]养成buff汇总!AW66</f>
        <v>0</v>
      </c>
      <c r="P66" s="82">
        <f>[1]养成buff汇总!AX66</f>
        <v>0</v>
      </c>
      <c r="Q66" s="82">
        <f>[1]养成buff汇总!AY66</f>
        <v>0</v>
      </c>
      <c r="R66" s="70">
        <f>[1]养成buff汇总!BF66</f>
        <v>0.21789387806785734</v>
      </c>
      <c r="S66" s="70">
        <f>[1]养成buff汇总!BG66</f>
        <v>0.219532241992837</v>
      </c>
      <c r="T66" s="70">
        <f>[1]养成buff汇总!BH66</f>
        <v>0.22333945016597798</v>
      </c>
      <c r="U66" s="70">
        <f>[1]养成buff汇总!BI66</f>
        <v>0.22893929243209205</v>
      </c>
      <c r="V66" s="70">
        <f>[1]养成buff汇总!BJ66</f>
        <v>0.23647482972471115</v>
      </c>
      <c r="W66" s="70">
        <f>[1]养成buff汇总!CC66</f>
        <v>0.15716602797310164</v>
      </c>
      <c r="X66" s="70">
        <f>[1]养成buff汇总!CD66</f>
        <v>0.15937632265711602</v>
      </c>
      <c r="Y66" s="70">
        <f>[1]养成buff汇总!CE66</f>
        <v>0.16443018637657913</v>
      </c>
      <c r="Z66" s="70">
        <f>[1]养成buff汇总!CF66</f>
        <v>0.17191905657612275</v>
      </c>
      <c r="AA66" s="70">
        <f>[1]养成buff汇总!CG66</f>
        <v>0.18194806648307443</v>
      </c>
    </row>
    <row r="67" spans="12:27" x14ac:dyDescent="0.15">
      <c r="L67" s="8">
        <v>62</v>
      </c>
      <c r="M67" s="82">
        <f>[1]养成buff汇总!AU67</f>
        <v>0</v>
      </c>
      <c r="N67" s="82">
        <f>[1]养成buff汇总!AV67</f>
        <v>0</v>
      </c>
      <c r="O67" s="82">
        <f>[1]养成buff汇总!AW67</f>
        <v>0</v>
      </c>
      <c r="P67" s="82">
        <f>[1]养成buff汇总!AX67</f>
        <v>0</v>
      </c>
      <c r="Q67" s="82">
        <f>[1]养成buff汇总!AY67</f>
        <v>0</v>
      </c>
      <c r="R67" s="70">
        <f>[1]养成buff汇总!BF67</f>
        <v>0.21753870313628604</v>
      </c>
      <c r="S67" s="70">
        <f>[1]养成buff汇总!BG67</f>
        <v>0.21917513073726053</v>
      </c>
      <c r="T67" s="70">
        <f>[1]养成buff汇总!BH67</f>
        <v>0.22291884562945566</v>
      </c>
      <c r="U67" s="70">
        <f>[1]养成buff汇总!BI67</f>
        <v>0.22847621103634977</v>
      </c>
      <c r="V67" s="70">
        <f>[1]养成buff汇总!BJ67</f>
        <v>0.23592668371604614</v>
      </c>
      <c r="W67" s="70">
        <f>[1]养成buff汇总!CC67</f>
        <v>0.15669051364314363</v>
      </c>
      <c r="X67" s="70">
        <f>[1]养成buff汇总!CD67</f>
        <v>0.15890017431634737</v>
      </c>
      <c r="Y67" s="70">
        <f>[1]养成buff汇总!CE67</f>
        <v>0.16386772163922383</v>
      </c>
      <c r="Z67" s="70">
        <f>[1]养成buff汇总!CF67</f>
        <v>0.17130161471513305</v>
      </c>
      <c r="AA67" s="70">
        <f>[1]养成buff汇总!CG67</f>
        <v>0.18121583046168968</v>
      </c>
    </row>
    <row r="68" spans="12:27" x14ac:dyDescent="0.15">
      <c r="L68" s="8">
        <v>63</v>
      </c>
      <c r="M68" s="82">
        <f>[1]养成buff汇总!AU68</f>
        <v>0</v>
      </c>
      <c r="N68" s="82">
        <f>[1]养成buff汇总!AV68</f>
        <v>0</v>
      </c>
      <c r="O68" s="82">
        <f>[1]养成buff汇总!AW68</f>
        <v>0</v>
      </c>
      <c r="P68" s="82">
        <f>[1]养成buff汇总!AX68</f>
        <v>0</v>
      </c>
      <c r="Q68" s="82">
        <f>[1]养成buff汇总!AY68</f>
        <v>0</v>
      </c>
      <c r="R68" s="70">
        <f>[1]养成buff汇总!BF68</f>
        <v>0.21719839227884016</v>
      </c>
      <c r="S68" s="70">
        <f>[1]养成buff汇总!BG68</f>
        <v>0.21879174881511293</v>
      </c>
      <c r="T68" s="70">
        <f>[1]养成buff汇总!BH68</f>
        <v>0.22252965281217252</v>
      </c>
      <c r="U68" s="70">
        <f>[1]养成buff汇总!BI68</f>
        <v>0.22799740643366681</v>
      </c>
      <c r="V68" s="70">
        <f>[1]养成buff汇总!BJ68</f>
        <v>0.23537512814261433</v>
      </c>
      <c r="W68" s="70">
        <f>[1]养成buff汇总!CC68</f>
        <v>0.15623481807868622</v>
      </c>
      <c r="X68" s="70">
        <f>[1]养成buff汇总!CD68</f>
        <v>0.15838899842015056</v>
      </c>
      <c r="Y68" s="70">
        <f>[1]养成buff汇总!CE68</f>
        <v>0.16334713919418736</v>
      </c>
      <c r="Z68" s="70">
        <f>[1]养成buff汇总!CF68</f>
        <v>0.17066320857822243</v>
      </c>
      <c r="AA68" s="70">
        <f>[1]养成buff汇总!CG68</f>
        <v>0.18047904835394918</v>
      </c>
    </row>
    <row r="69" spans="12:27" x14ac:dyDescent="0.15">
      <c r="L69" s="8">
        <v>64</v>
      </c>
      <c r="M69" s="82">
        <f>[1]养成buff汇总!AU69</f>
        <v>0</v>
      </c>
      <c r="N69" s="82">
        <f>[1]养成buff汇总!AV69</f>
        <v>0</v>
      </c>
      <c r="O69" s="82">
        <f>[1]养成buff汇总!AW69</f>
        <v>0</v>
      </c>
      <c r="P69" s="82">
        <f>[1]养成buff汇总!AX69</f>
        <v>0</v>
      </c>
      <c r="Q69" s="82">
        <f>[1]养成buff汇总!AY69</f>
        <v>0</v>
      </c>
      <c r="R69" s="70">
        <f>[1]养成buff汇总!BF69</f>
        <v>0.21684655556146817</v>
      </c>
      <c r="S69" s="70">
        <f>[1]养成buff汇总!BG69</f>
        <v>0.21842767004942143</v>
      </c>
      <c r="T69" s="70">
        <f>[1]养成buff汇总!BH69</f>
        <v>0.22210767640571655</v>
      </c>
      <c r="U69" s="70">
        <f>[1]养成buff汇总!BI69</f>
        <v>0.22753322477958463</v>
      </c>
      <c r="V69" s="70">
        <f>[1]养成buff汇总!BJ69</f>
        <v>0.23486169690754752</v>
      </c>
      <c r="W69" s="70">
        <f>[1]养成buff汇总!CC69</f>
        <v>0.15576375470099396</v>
      </c>
      <c r="X69" s="70">
        <f>[1]养成buff汇总!CD69</f>
        <v>0.15790356006589523</v>
      </c>
      <c r="Y69" s="70">
        <f>[1]养成buff汇总!CE69</f>
        <v>0.16278284529692044</v>
      </c>
      <c r="Z69" s="70">
        <f>[1]养成buff汇总!CF69</f>
        <v>0.17004429970611284</v>
      </c>
      <c r="AA69" s="70">
        <f>[1]养成buff汇总!CG69</f>
        <v>0.1797930986973621</v>
      </c>
    </row>
    <row r="70" spans="12:27" x14ac:dyDescent="0.15">
      <c r="L70" s="8">
        <v>65</v>
      </c>
      <c r="M70" s="82">
        <f>[1]养成buff汇总!AU70</f>
        <v>0</v>
      </c>
      <c r="N70" s="82">
        <f>[1]养成buff汇总!AV70</f>
        <v>0</v>
      </c>
      <c r="O70" s="82">
        <f>[1]养成buff汇总!AW70</f>
        <v>0</v>
      </c>
      <c r="P70" s="82">
        <f>[1]养成buff汇总!AX70</f>
        <v>0</v>
      </c>
      <c r="Q70" s="82">
        <f>[1]养成buff汇总!AY70</f>
        <v>0</v>
      </c>
      <c r="R70" s="70">
        <f>[1]养成buff汇总!BF70</f>
        <v>0.21650277677887822</v>
      </c>
      <c r="S70" s="70">
        <f>[1]养成buff汇总!BG70</f>
        <v>0.21805248118805287</v>
      </c>
      <c r="T70" s="70">
        <f>[1]养成buff汇总!BH70</f>
        <v>0.22170901914402158</v>
      </c>
      <c r="U70" s="70">
        <f>[1]养成buff汇总!BI70</f>
        <v>0.22705939594124305</v>
      </c>
      <c r="V70" s="70">
        <f>[1]养成buff汇总!BJ70</f>
        <v>0.23436358446923386</v>
      </c>
      <c r="W70" s="70">
        <f>[1]养成buff汇总!CC70</f>
        <v>0.15530343523634441</v>
      </c>
      <c r="X70" s="70">
        <f>[1]养成buff汇总!CD70</f>
        <v>0.15740330825073715</v>
      </c>
      <c r="Y70" s="70">
        <f>[1]养成buff汇总!CE70</f>
        <v>0.16224950134273053</v>
      </c>
      <c r="Z70" s="70">
        <f>[1]养成buff汇总!CF70</f>
        <v>0.1694125279216574</v>
      </c>
      <c r="AA70" s="70">
        <f>[1]养成buff汇总!CG70</f>
        <v>0.17912748346734558</v>
      </c>
    </row>
    <row r="71" spans="12:27" x14ac:dyDescent="0.15">
      <c r="L71" s="8">
        <v>66</v>
      </c>
      <c r="M71" s="82">
        <f>[1]养成buff汇总!AU71</f>
        <v>0</v>
      </c>
      <c r="N71" s="82">
        <f>[1]养成buff汇总!AV71</f>
        <v>0</v>
      </c>
      <c r="O71" s="82">
        <f>[1]养成buff汇总!AW71</f>
        <v>0</v>
      </c>
      <c r="P71" s="82">
        <f>[1]养成buff汇总!AX71</f>
        <v>0</v>
      </c>
      <c r="Q71" s="82">
        <f>[1]养成buff汇总!AY71</f>
        <v>0</v>
      </c>
      <c r="R71" s="70">
        <f>[1]养成buff汇总!BF71</f>
        <v>0.2161561541042098</v>
      </c>
      <c r="S71" s="70">
        <f>[1]养成buff汇总!BG71</f>
        <v>0.21768253317846659</v>
      </c>
      <c r="T71" s="70">
        <f>[1]养成buff汇总!BH71</f>
        <v>0.22129306974942933</v>
      </c>
      <c r="U71" s="70">
        <f>[1]养成buff汇总!BI71</f>
        <v>0.22663357573188969</v>
      </c>
      <c r="V71" s="70">
        <f>[1]养成buff汇总!BJ71</f>
        <v>0.23384882957922171</v>
      </c>
      <c r="W71" s="70">
        <f>[1]养成buff汇总!CC71</f>
        <v>0.1548385929198407</v>
      </c>
      <c r="X71" s="70">
        <f>[1]养成buff汇总!CD71</f>
        <v>0.15691004423795546</v>
      </c>
      <c r="Y71" s="70">
        <f>[1]养成buff汇总!CE71</f>
        <v>0.16169259388985391</v>
      </c>
      <c r="Z71" s="70">
        <f>[1]养成buff汇总!CF71</f>
        <v>0.1688447676425196</v>
      </c>
      <c r="AA71" s="70">
        <f>[1]养成buff汇总!CG71</f>
        <v>0.17843926778418334</v>
      </c>
    </row>
    <row r="72" spans="12:27" x14ac:dyDescent="0.15">
      <c r="L72" s="8">
        <v>67</v>
      </c>
      <c r="M72" s="82">
        <f>[1]养成buff汇总!AU72</f>
        <v>0</v>
      </c>
      <c r="N72" s="82">
        <f>[1]养成buff汇总!AV72</f>
        <v>0</v>
      </c>
      <c r="O72" s="82">
        <f>[1]养成buff汇总!AW72</f>
        <v>0</v>
      </c>
      <c r="P72" s="82">
        <f>[1]养成buff汇总!AX72</f>
        <v>0</v>
      </c>
      <c r="Q72" s="82">
        <f>[1]养成buff汇总!AY72</f>
        <v>0</v>
      </c>
      <c r="R72" s="70">
        <f>[1]养成buff汇总!BF72</f>
        <v>0.21581098180970285</v>
      </c>
      <c r="S72" s="70">
        <f>[1]养成buff汇总!BG72</f>
        <v>0.21730541613537249</v>
      </c>
      <c r="T72" s="70">
        <f>[1]养成buff汇总!BH72</f>
        <v>0.22091717154384408</v>
      </c>
      <c r="U72" s="70">
        <f>[1]养成buff汇总!BI72</f>
        <v>0.22617887582306118</v>
      </c>
      <c r="V72" s="70">
        <f>[1]养成buff汇总!BJ72</f>
        <v>0.23334304928818184</v>
      </c>
      <c r="W72" s="70">
        <f>[1]养成buff汇总!CC72</f>
        <v>0.23151391474378324</v>
      </c>
      <c r="X72" s="70">
        <f>[1]养成buff汇总!CD72</f>
        <v>0.23461083227074503</v>
      </c>
      <c r="Y72" s="70">
        <f>[1]养成buff汇总!CE72</f>
        <v>0.24174072267991889</v>
      </c>
      <c r="Z72" s="70">
        <f>[1]养成buff汇总!CF72</f>
        <v>0.2523577516461224</v>
      </c>
      <c r="AA72" s="70">
        <f>[1]养成buff汇总!CG72</f>
        <v>0.26660935169595623</v>
      </c>
    </row>
    <row r="73" spans="12:27" x14ac:dyDescent="0.15">
      <c r="L73" s="8">
        <v>68</v>
      </c>
      <c r="M73" s="82">
        <f>[1]养成buff汇总!AU73</f>
        <v>0</v>
      </c>
      <c r="N73" s="82">
        <f>[1]养成buff汇总!AV73</f>
        <v>0</v>
      </c>
      <c r="O73" s="82">
        <f>[1]养成buff汇总!AW73</f>
        <v>0</v>
      </c>
      <c r="P73" s="82">
        <f>[1]养成buff汇总!AX73</f>
        <v>0</v>
      </c>
      <c r="Q73" s="82">
        <f>[1]养成buff汇总!AY73</f>
        <v>0</v>
      </c>
      <c r="R73" s="70">
        <f>[1]养成buff汇总!BF73</f>
        <v>0.21546772967483427</v>
      </c>
      <c r="S73" s="70">
        <f>[1]养成buff汇总!BG73</f>
        <v>0.21694310061246461</v>
      </c>
      <c r="T73" s="70">
        <f>[1]养成buff汇总!BH73</f>
        <v>0.22053818455879567</v>
      </c>
      <c r="U73" s="70">
        <f>[1]养成buff汇总!BI73</f>
        <v>0.22574855321488774</v>
      </c>
      <c r="V73" s="70">
        <f>[1]养成buff汇总!BJ73</f>
        <v>0.23283634143692897</v>
      </c>
      <c r="W73" s="70">
        <f>[1]养成buff汇总!CC73</f>
        <v>0.23081982712825483</v>
      </c>
      <c r="X73" s="70">
        <f>[1]养成buff汇总!CD73</f>
        <v>0.23388620122492926</v>
      </c>
      <c r="Y73" s="70">
        <f>[1]养成buff汇总!CE73</f>
        <v>0.24097635660496577</v>
      </c>
      <c r="Z73" s="70">
        <f>[1]养成buff汇总!CF73</f>
        <v>0.25149710642977546</v>
      </c>
      <c r="AA73" s="70">
        <f>[1]养成buff汇总!CG73</f>
        <v>0.2655907413878153</v>
      </c>
    </row>
    <row r="74" spans="12:27" x14ac:dyDescent="0.15">
      <c r="L74" s="8">
        <v>69</v>
      </c>
      <c r="M74" s="82">
        <f>[1]养成buff汇总!AU74</f>
        <v>0</v>
      </c>
      <c r="N74" s="82">
        <f>[1]养成buff汇总!AV74</f>
        <v>0</v>
      </c>
      <c r="O74" s="82">
        <f>[1]养成buff汇总!AW74</f>
        <v>0</v>
      </c>
      <c r="P74" s="82">
        <f>[1]养成buff汇总!AX74</f>
        <v>0</v>
      </c>
      <c r="Q74" s="82">
        <f>[1]养成buff汇总!AY74</f>
        <v>0</v>
      </c>
      <c r="R74" s="70">
        <f>[1]养成buff汇总!BF74</f>
        <v>0.21511905496708902</v>
      </c>
      <c r="S74" s="70">
        <f>[1]养成buff汇总!BG74</f>
        <v>0.21658780679155309</v>
      </c>
      <c r="T74" s="70">
        <f>[1]养成buff汇总!BH74</f>
        <v>0.22014414902534071</v>
      </c>
      <c r="U74" s="70">
        <f>[1]养成buff汇总!BI74</f>
        <v>0.22528009563656357</v>
      </c>
      <c r="V74" s="70">
        <f>[1]养成buff汇总!BJ74</f>
        <v>0.23234334692994216</v>
      </c>
      <c r="W74" s="70">
        <f>[1]养成buff汇总!CC74</f>
        <v>0.23011489436697313</v>
      </c>
      <c r="X74" s="70">
        <f>[1]养成buff汇总!CD74</f>
        <v>0.23317561358310623</v>
      </c>
      <c r="Y74" s="70">
        <f>[1]养成buff汇总!CE74</f>
        <v>0.24018174540948692</v>
      </c>
      <c r="Z74" s="70">
        <f>[1]养成buff汇总!CF74</f>
        <v>0.25056019127312718</v>
      </c>
      <c r="AA74" s="70">
        <f>[1]养成buff汇总!CG74</f>
        <v>0.26459955776820659</v>
      </c>
    </row>
    <row r="75" spans="12:27" x14ac:dyDescent="0.15">
      <c r="L75" s="8">
        <v>70</v>
      </c>
      <c r="M75" s="82">
        <f>[1]养成buff汇总!AU75</f>
        <v>0</v>
      </c>
      <c r="N75" s="82">
        <f>[1]养成buff汇总!AV75</f>
        <v>0</v>
      </c>
      <c r="O75" s="82">
        <f>[1]养成buff汇总!AW75</f>
        <v>0</v>
      </c>
      <c r="P75" s="82">
        <f>[1]养成buff汇总!AX75</f>
        <v>0</v>
      </c>
      <c r="Q75" s="82">
        <f>[1]养成buff汇总!AY75</f>
        <v>0</v>
      </c>
      <c r="R75" s="70">
        <f>[1]养成buff汇总!BF75</f>
        <v>0.21478065677130931</v>
      </c>
      <c r="S75" s="70">
        <f>[1]养成buff汇总!BG75</f>
        <v>0.21621207561934669</v>
      </c>
      <c r="T75" s="70">
        <f>[1]养成buff汇总!BH75</f>
        <v>0.2197358332850641</v>
      </c>
      <c r="U75" s="70">
        <f>[1]养成buff汇总!BI75</f>
        <v>0.22484034170980075</v>
      </c>
      <c r="V75" s="70">
        <f>[1]养成buff汇总!BJ75</f>
        <v>0.23181210685823075</v>
      </c>
      <c r="W75" s="70">
        <f>[1]养成buff汇总!CC75</f>
        <v>0.22942873897497956</v>
      </c>
      <c r="X75" s="70">
        <f>[1]养成buff汇总!CD75</f>
        <v>0.23242415123869342</v>
      </c>
      <c r="Y75" s="70">
        <f>[1]养成buff汇总!CE75</f>
        <v>0.23935678860225418</v>
      </c>
      <c r="Z75" s="70">
        <f>[1]养成buff汇总!CF75</f>
        <v>0.24968068341960153</v>
      </c>
      <c r="AA75" s="70">
        <f>[1]养成buff汇总!CG75</f>
        <v>0.26353032100748797</v>
      </c>
    </row>
    <row r="76" spans="12:27" x14ac:dyDescent="0.15">
      <c r="L76" s="8">
        <v>71</v>
      </c>
      <c r="M76" s="82">
        <f>[1]养成buff汇总!AU76</f>
        <v>0.15239221627661759</v>
      </c>
      <c r="N76" s="82">
        <f>[1]养成buff汇总!AV76</f>
        <v>0.15445601810971676</v>
      </c>
      <c r="O76" s="82">
        <f>[1]养成buff汇总!AW76</f>
        <v>0.15896373911092604</v>
      </c>
      <c r="P76" s="82">
        <f>[1]养成buff汇总!AX76</f>
        <v>0.16584099892544735</v>
      </c>
      <c r="Q76" s="82">
        <f>[1]养成buff汇总!AY76</f>
        <v>0.17494564506932567</v>
      </c>
      <c r="R76" s="70">
        <f>[1]养成buff汇总!BF76</f>
        <v>0.21443056396892232</v>
      </c>
      <c r="S76" s="70">
        <f>[1]养成buff汇总!BG76</f>
        <v>0.21584201358228758</v>
      </c>
      <c r="T76" s="70">
        <f>[1]养成buff汇总!BH76</f>
        <v>0.21934087415714179</v>
      </c>
      <c r="U76" s="70">
        <f>[1]养成buff汇总!BI76</f>
        <v>0.22438074919408549</v>
      </c>
      <c r="V76" s="70">
        <f>[1]养成buff汇总!BJ76</f>
        <v>0.2313057152552474</v>
      </c>
      <c r="W76" s="70">
        <f>[1]养成buff汇总!CC76</f>
        <v>0.22871879566501774</v>
      </c>
      <c r="X76" s="70">
        <f>[1]养成buff汇总!CD76</f>
        <v>0.23168402716457517</v>
      </c>
      <c r="Y76" s="70">
        <f>[1]养成buff汇总!CE76</f>
        <v>0.23855854501972995</v>
      </c>
      <c r="Z76" s="70">
        <f>[1]养成buff汇总!CF76</f>
        <v>0.24876149838817102</v>
      </c>
      <c r="AA76" s="70">
        <f>[1]养成buff汇总!CG76</f>
        <v>0.26251075421144804</v>
      </c>
    </row>
    <row r="77" spans="12:27" x14ac:dyDescent="0.15">
      <c r="L77" s="8">
        <v>72</v>
      </c>
      <c r="M77" s="82">
        <f>[1]养成buff汇总!AU77</f>
        <v>0.15193318569736305</v>
      </c>
      <c r="N77" s="82">
        <f>[1]养成buff汇总!AV77</f>
        <v>0.15395243579576781</v>
      </c>
      <c r="O77" s="82">
        <f>[1]养成buff汇总!AW77</f>
        <v>0.15844448434947755</v>
      </c>
      <c r="P77" s="82">
        <f>[1]养成buff汇总!AX77</f>
        <v>0.16525368019976019</v>
      </c>
      <c r="Q77" s="82">
        <f>[1]养成buff汇总!AY77</f>
        <v>0.17422788072377079</v>
      </c>
      <c r="R77" s="70">
        <f>[1]养成buff汇总!BF77</f>
        <v>0.2140956421686197</v>
      </c>
      <c r="S77" s="70">
        <f>[1]养成buff汇总!BG77</f>
        <v>0.21546432684682587</v>
      </c>
      <c r="T77" s="70">
        <f>[1]养成buff汇总!BH77</f>
        <v>0.21895941152412335</v>
      </c>
      <c r="U77" s="70">
        <f>[1]养成buff汇总!BI77</f>
        <v>0.22394026014982016</v>
      </c>
      <c r="V77" s="70">
        <f>[1]养成buff汇总!BJ77</f>
        <v>0.23077389293656808</v>
      </c>
      <c r="W77" s="70">
        <f>[1]养成buff汇总!CC77</f>
        <v>0.22803919435922476</v>
      </c>
      <c r="X77" s="70">
        <f>[1]养成buff汇总!CD77</f>
        <v>0.23092865369365173</v>
      </c>
      <c r="Y77" s="70">
        <f>[1]养成buff汇总!CE77</f>
        <v>0.23778729442701349</v>
      </c>
      <c r="Z77" s="70">
        <f>[1]养成buff汇总!CF77</f>
        <v>0.24788052029964033</v>
      </c>
      <c r="AA77" s="70">
        <f>[1]养成buff汇总!CG77</f>
        <v>0.26144032598401618</v>
      </c>
    </row>
    <row r="78" spans="12:27" x14ac:dyDescent="0.15">
      <c r="L78" s="8">
        <v>73</v>
      </c>
      <c r="M78" s="82">
        <f>[1]养成buff汇总!AU78</f>
        <v>0.15144927103784836</v>
      </c>
      <c r="N78" s="82">
        <f>[1]养成buff汇总!AV78</f>
        <v>0.15348601470775777</v>
      </c>
      <c r="O78" s="82">
        <f>[1]养成buff汇总!AW78</f>
        <v>0.15791063119436718</v>
      </c>
      <c r="P78" s="82">
        <f>[1]养成buff汇总!AX78</f>
        <v>0.16464804421136947</v>
      </c>
      <c r="Q78" s="82">
        <f>[1]养成buff汇总!AY78</f>
        <v>0.17355817469556739</v>
      </c>
      <c r="R78" s="70">
        <f>[1]养成buff汇总!BF78</f>
        <v>0.21374332575035526</v>
      </c>
      <c r="S78" s="70">
        <f>[1]养成buff汇总!BG78</f>
        <v>0.2151145110308183</v>
      </c>
      <c r="T78" s="70">
        <f>[1]养成buff汇总!BH78</f>
        <v>0.2185684765620686</v>
      </c>
      <c r="U78" s="70">
        <f>[1]养成buff汇总!BI78</f>
        <v>0.22348603315852708</v>
      </c>
      <c r="V78" s="70">
        <f>[1]养成buff汇总!BJ78</f>
        <v>0.23027927320481917</v>
      </c>
      <c r="W78" s="70">
        <f>[1]养成buff汇总!CC78</f>
        <v>0.22732348022561244</v>
      </c>
      <c r="X78" s="70">
        <f>[1]养成buff汇总!CD78</f>
        <v>0.23022902206163667</v>
      </c>
      <c r="Y78" s="70">
        <f>[1]养成buff汇总!CE78</f>
        <v>0.23699555851583126</v>
      </c>
      <c r="Z78" s="70">
        <f>[1]养成buff汇总!CF78</f>
        <v>0.24697206631705421</v>
      </c>
      <c r="AA78" s="70">
        <f>[1]养成buff汇总!CG78</f>
        <v>0.26044309369679286</v>
      </c>
    </row>
    <row r="79" spans="12:27" x14ac:dyDescent="0.15">
      <c r="L79" s="8">
        <v>74</v>
      </c>
      <c r="M79" s="82">
        <f>[1]养成buff汇总!AU79</f>
        <v>0.15099429131896239</v>
      </c>
      <c r="N79" s="82">
        <f>[1]养成buff汇总!AV79</f>
        <v>0.15297871444546621</v>
      </c>
      <c r="O79" s="82">
        <f>[1]养成buff汇总!AW79</f>
        <v>0.15737026444441016</v>
      </c>
      <c r="P79" s="82">
        <f>[1]养成buff汇总!AX79</f>
        <v>0.16403135050288264</v>
      </c>
      <c r="Q79" s="82">
        <f>[1]养成buff汇总!AY79</f>
        <v>0.17281853487460222</v>
      </c>
      <c r="R79" s="70">
        <f>[1]养成buff汇总!BF79</f>
        <v>0.21341347443764375</v>
      </c>
      <c r="S79" s="70">
        <f>[1]养成buff汇总!BG79</f>
        <v>0.21473403583409967</v>
      </c>
      <c r="T79" s="70">
        <f>[1]养成buff汇总!BH79</f>
        <v>0.21817282767450841</v>
      </c>
      <c r="U79" s="70">
        <f>[1]养成buff汇总!BI79</f>
        <v>0.22302351287716199</v>
      </c>
      <c r="V79" s="70">
        <f>[1]养成buff汇总!BJ79</f>
        <v>0.22973255222915209</v>
      </c>
      <c r="W79" s="70">
        <f>[1]养成buff汇总!CC79</f>
        <v>0.22665189918997763</v>
      </c>
      <c r="X79" s="70">
        <f>[1]养成buff汇总!CD79</f>
        <v>0.22946807166819932</v>
      </c>
      <c r="Y79" s="70">
        <f>[1]养成buff汇总!CE79</f>
        <v>0.23619421603645949</v>
      </c>
      <c r="Z79" s="70">
        <f>[1]养成buff汇总!CF79</f>
        <v>0.24604702575432399</v>
      </c>
      <c r="AA79" s="70">
        <f>[1]养成buff汇总!CG79</f>
        <v>0.25934129464279071</v>
      </c>
    </row>
    <row r="80" spans="12:27" x14ac:dyDescent="0.15">
      <c r="L80" s="8">
        <v>75</v>
      </c>
      <c r="M80" s="82">
        <f>[1]养成buff汇总!AU80</f>
        <v>0.15050665613026817</v>
      </c>
      <c r="N80" s="82">
        <f>[1]养成buff汇总!AV80</f>
        <v>0.15249627566461937</v>
      </c>
      <c r="O80" s="82">
        <f>[1]养成buff汇总!AW80</f>
        <v>0.15681096227375993</v>
      </c>
      <c r="P80" s="82">
        <f>[1]养成buff汇总!AX80</f>
        <v>0.16341367998709314</v>
      </c>
      <c r="Q80" s="82">
        <f>[1]养成buff汇总!AY80</f>
        <v>0.17211378668218455</v>
      </c>
      <c r="R80" s="70">
        <f>[1]养成buff汇总!BF80</f>
        <v>0.21305913543447039</v>
      </c>
      <c r="S80" s="70">
        <f>[1]养成buff汇总!BG80</f>
        <v>0.21437220674846452</v>
      </c>
      <c r="T80" s="70">
        <f>[1]养成buff汇总!BH80</f>
        <v>0.21776353985862845</v>
      </c>
      <c r="U80" s="70">
        <f>[1]养成buff汇总!BI80</f>
        <v>0.22256025999031986</v>
      </c>
      <c r="V80" s="70">
        <f>[1]养成buff汇总!BJ80</f>
        <v>0.22921227753900508</v>
      </c>
      <c r="W80" s="70">
        <f>[1]养成buff汇总!CC80</f>
        <v>0.22593133869144241</v>
      </c>
      <c r="X80" s="70">
        <f>[1]养成buff汇总!CD80</f>
        <v>0.22874441349692909</v>
      </c>
      <c r="Y80" s="70">
        <f>[1]养成buff汇总!CE80</f>
        <v>0.23536500860076109</v>
      </c>
      <c r="Z80" s="70">
        <f>[1]养成buff汇总!CF80</f>
        <v>0.24512051998063975</v>
      </c>
      <c r="AA80" s="70">
        <f>[1]养成buff汇总!CG80</f>
        <v>0.25829209852771451</v>
      </c>
    </row>
    <row r="81" spans="12:27" x14ac:dyDescent="0.15">
      <c r="L81" s="8">
        <v>76</v>
      </c>
      <c r="M81" s="82">
        <f>[1]养成buff汇总!AU81</f>
        <v>0.22508211355775859</v>
      </c>
      <c r="N81" s="82">
        <f>[1]养成buff汇总!AV81</f>
        <v>0.2279775135786696</v>
      </c>
      <c r="O81" s="82">
        <f>[1]养成buff汇总!AW81</f>
        <v>0.23442962560954833</v>
      </c>
      <c r="P81" s="82">
        <f>[1]养成buff汇总!AX81</f>
        <v>0.24418569609730253</v>
      </c>
      <c r="Q81" s="82">
        <f>[1]养成buff汇总!AY81</f>
        <v>0.25703364831511039</v>
      </c>
      <c r="R81" s="70">
        <f>[1]养成buff汇总!BF81</f>
        <v>0.26900456446851001</v>
      </c>
      <c r="S81" s="70">
        <f>[1]养成buff汇总!BG81</f>
        <v>0.27098313518400219</v>
      </c>
      <c r="T81" s="70">
        <f>[1]养成buff汇总!BH81</f>
        <v>0.27598932784168045</v>
      </c>
      <c r="U81" s="70">
        <f>[1]养成buff汇总!BI81</f>
        <v>0.28313927207297684</v>
      </c>
      <c r="V81" s="70">
        <f>[1]养成buff汇总!BJ81</f>
        <v>0.29291192606380245</v>
      </c>
      <c r="W81" s="70">
        <f>[1]养成buff汇总!CC81</f>
        <v>0.22526670245359351</v>
      </c>
      <c r="X81" s="70">
        <f>[1]养成buff汇总!CD81</f>
        <v>0.2279775135786696</v>
      </c>
      <c r="Y81" s="70">
        <f>[1]养成buff汇总!CE81</f>
        <v>0.23458946865126237</v>
      </c>
      <c r="Z81" s="70">
        <f>[1]养成buff汇总!CF81</f>
        <v>0.24418569609730253</v>
      </c>
      <c r="AA81" s="70">
        <f>[1]养成buff汇总!CG81</f>
        <v>0.25716439510660316</v>
      </c>
    </row>
    <row r="82" spans="12:27" x14ac:dyDescent="0.15">
      <c r="L82" s="8">
        <v>77</v>
      </c>
      <c r="M82" s="82">
        <f>[1]养成buff汇总!AU82</f>
        <v>0.22435705646301887</v>
      </c>
      <c r="N82" s="82">
        <f>[1]养成buff汇总!AV82</f>
        <v>0.22725887355508004</v>
      </c>
      <c r="O82" s="82">
        <f>[1]养成buff汇总!AW82</f>
        <v>0.23358015542853738</v>
      </c>
      <c r="P82" s="82">
        <f>[1]养成buff汇总!AX82</f>
        <v>0.24325512616519249</v>
      </c>
      <c r="Q82" s="82">
        <f>[1]养成buff汇总!AY82</f>
        <v>0.25604004245655276</v>
      </c>
      <c r="R82" s="70">
        <f>[1]养成buff汇总!BF82</f>
        <v>0.26847460761087699</v>
      </c>
      <c r="S82" s="70">
        <f>[1]养成buff汇总!BG82</f>
        <v>0.27044415516630999</v>
      </c>
      <c r="T82" s="70">
        <f>[1]养成buff汇总!BH82</f>
        <v>0.27536401568713292</v>
      </c>
      <c r="U82" s="70">
        <f>[1]养成buff汇总!BI82</f>
        <v>0.28244134462389436</v>
      </c>
      <c r="V82" s="70">
        <f>[1]养成buff汇总!BJ82</f>
        <v>0.29217647396998736</v>
      </c>
      <c r="W82" s="70">
        <f>[1]养成buff汇总!CC82</f>
        <v>0.22455487975864857</v>
      </c>
      <c r="X82" s="70">
        <f>[1]养成buff汇总!CD82</f>
        <v>0.22725887355508004</v>
      </c>
      <c r="Y82" s="70">
        <f>[1]养成buff汇总!CE82</f>
        <v>0.23375127632184428</v>
      </c>
      <c r="Z82" s="70">
        <f>[1]养成buff汇总!CF82</f>
        <v>0.24325512616519249</v>
      </c>
      <c r="AA82" s="70">
        <f>[1]养成buff汇总!CG82</f>
        <v>0.25618011753510062</v>
      </c>
    </row>
    <row r="83" spans="12:27" x14ac:dyDescent="0.15">
      <c r="L83" s="8">
        <v>78</v>
      </c>
      <c r="M83" s="82">
        <f>[1]养成buff汇总!AU83</f>
        <v>0.22367175005310494</v>
      </c>
      <c r="N83" s="82">
        <f>[1]养成buff汇总!AV83</f>
        <v>0.2264969589125557</v>
      </c>
      <c r="O83" s="82">
        <f>[1]养成buff汇总!AW83</f>
        <v>0.23278470031352466</v>
      </c>
      <c r="P83" s="82">
        <f>[1]养成buff汇总!AX83</f>
        <v>0.24232603011838078</v>
      </c>
      <c r="Q83" s="82">
        <f>[1]养成buff汇总!AY83</f>
        <v>0.25500659862270325</v>
      </c>
      <c r="R83" s="70">
        <f>[1]养成buff汇总!BF83</f>
        <v>0.26797480933504514</v>
      </c>
      <c r="S83" s="70">
        <f>[1]养成buff汇总!BG83</f>
        <v>0.26987271918441674</v>
      </c>
      <c r="T83" s="70">
        <f>[1]养成buff汇总!BH83</f>
        <v>0.27478015071997569</v>
      </c>
      <c r="U83" s="70">
        <f>[1]养成buff汇总!BI83</f>
        <v>0.28174452258878557</v>
      </c>
      <c r="V83" s="70">
        <f>[1]养成buff汇总!BJ83</f>
        <v>0.29141165131612107</v>
      </c>
      <c r="W83" s="70">
        <f>[1]养成buff汇总!CC83</f>
        <v>0.22388313829200762</v>
      </c>
      <c r="X83" s="70">
        <f>[1]养成buff汇总!CD83</f>
        <v>0.2264969589125557</v>
      </c>
      <c r="Y83" s="70">
        <f>[1]养成buff汇总!CE83</f>
        <v>0.23296799425553813</v>
      </c>
      <c r="Z83" s="70">
        <f>[1]养成buff汇总!CF83</f>
        <v>0.24232603011838078</v>
      </c>
      <c r="AA83" s="70">
        <f>[1]养成buff汇总!CG83</f>
        <v>0.25515648782618416</v>
      </c>
    </row>
    <row r="84" spans="12:27" x14ac:dyDescent="0.15">
      <c r="L84" s="8">
        <v>79</v>
      </c>
      <c r="M84" s="82">
        <f>[1]养成buff汇总!AU84</f>
        <v>0.22295297539015679</v>
      </c>
      <c r="N84" s="82">
        <f>[1]养成buff汇总!AV84</f>
        <v>0.22576749841763996</v>
      </c>
      <c r="O84" s="82">
        <f>[1]养成buff汇总!AW84</f>
        <v>0.23193073982132184</v>
      </c>
      <c r="P84" s="82">
        <f>[1]养成buff汇总!AX84</f>
        <v>0.24146149434600389</v>
      </c>
      <c r="Q84" s="82">
        <f>[1]养成buff汇总!AY84</f>
        <v>0.25398561797687319</v>
      </c>
      <c r="R84" s="70">
        <f>[1]养成buff汇总!BF84</f>
        <v>0.26745233567603771</v>
      </c>
      <c r="S84" s="70">
        <f>[1]养成buff汇总!BG84</f>
        <v>0.26932562381322994</v>
      </c>
      <c r="T84" s="70">
        <f>[1]养成buff汇总!BH84</f>
        <v>0.27415386834701116</v>
      </c>
      <c r="U84" s="70">
        <f>[1]养成buff汇总!BI84</f>
        <v>0.28109612075950285</v>
      </c>
      <c r="V84" s="70">
        <f>[1]养成buff汇总!BJ84</f>
        <v>0.29065734939853749</v>
      </c>
      <c r="W84" s="70">
        <f>[1]养成buff汇总!CC84</f>
        <v>0.22318024890908039</v>
      </c>
      <c r="X84" s="70">
        <f>[1]养成buff汇总!CD84</f>
        <v>0.22576749841763996</v>
      </c>
      <c r="Y84" s="70">
        <f>[1]养成buff汇总!CE84</f>
        <v>0.23212760489012341</v>
      </c>
      <c r="Z84" s="70">
        <f>[1]养成buff汇总!CF84</f>
        <v>0.24146149434600389</v>
      </c>
      <c r="AA84" s="70">
        <f>[1]养成buff汇总!CG84</f>
        <v>0.25414644363554351</v>
      </c>
    </row>
    <row r="85" spans="12:27" x14ac:dyDescent="0.15">
      <c r="L85" s="8">
        <v>80</v>
      </c>
      <c r="M85" s="82">
        <f>[1]养成buff汇总!AU85</f>
        <v>0.22226030156432502</v>
      </c>
      <c r="N85" s="82">
        <f>[1]养成buff汇总!AV85</f>
        <v>0.22500364042671511</v>
      </c>
      <c r="O85" s="82">
        <f>[1]养成buff汇总!AW85</f>
        <v>0.23118643087438093</v>
      </c>
      <c r="P85" s="82">
        <f>[1]养成buff汇总!AX85</f>
        <v>0.24055889162404237</v>
      </c>
      <c r="Q85" s="82">
        <f>[1]养成buff汇总!AY85</f>
        <v>0.25297680279125934</v>
      </c>
      <c r="R85" s="70">
        <f>[1]养成buff汇总!BF85</f>
        <v>0.26694943764486756</v>
      </c>
      <c r="S85" s="70">
        <f>[1]养成buff汇总!BG85</f>
        <v>0.26875273032003633</v>
      </c>
      <c r="T85" s="70">
        <f>[1]养成buff汇总!BH85</f>
        <v>0.27360983525888011</v>
      </c>
      <c r="U85" s="70">
        <f>[1]养成buff汇总!BI85</f>
        <v>0.28041916871803174</v>
      </c>
      <c r="V85" s="70">
        <f>[1]养成buff汇总!BJ85</f>
        <v>0.28991217157611604</v>
      </c>
      <c r="W85" s="70">
        <f>[1]养成buff汇总!CC85</f>
        <v>0.22250346036326957</v>
      </c>
      <c r="X85" s="70">
        <f>[1]养成buff汇总!CD85</f>
        <v>0.22500364042671511</v>
      </c>
      <c r="Y85" s="70">
        <f>[1]养成buff汇总!CE85</f>
        <v>0.23139687723386262</v>
      </c>
      <c r="Z85" s="70">
        <f>[1]养成buff汇总!CF85</f>
        <v>0.24055889162404237</v>
      </c>
      <c r="AA85" s="70">
        <f>[1]养成buff汇总!CG85</f>
        <v>0.25314856490511911</v>
      </c>
    </row>
    <row r="86" spans="12:27" x14ac:dyDescent="0.15">
      <c r="L86" s="8">
        <v>81</v>
      </c>
      <c r="M86" s="82">
        <f>[1]养成buff汇总!AU86</f>
        <v>0.22154769936017057</v>
      </c>
      <c r="N86" s="82">
        <f>[1]养成buff汇总!AV86</f>
        <v>0.22430638973402164</v>
      </c>
      <c r="O86" s="82">
        <f>[1]养成buff汇总!AW86</f>
        <v>0.23039481199008766</v>
      </c>
      <c r="P86" s="82">
        <f>[1]养成buff汇总!AX86</f>
        <v>0.23969675163740536</v>
      </c>
      <c r="Q86" s="82">
        <f>[1]养成buff汇总!AY86</f>
        <v>0.25194412633038477</v>
      </c>
      <c r="R86" s="70">
        <f>[1]养成buff汇总!BF86</f>
        <v>0.26643359460115174</v>
      </c>
      <c r="S86" s="70">
        <f>[1]养成buff汇总!BG86</f>
        <v>0.26822979230051619</v>
      </c>
      <c r="T86" s="70">
        <f>[1]养成buff汇总!BH86</f>
        <v>0.27303218502037396</v>
      </c>
      <c r="U86" s="70">
        <f>[1]养成buff汇总!BI86</f>
        <v>0.27977256372805398</v>
      </c>
      <c r="V86" s="70">
        <f>[1]养成buff汇总!BJ86</f>
        <v>0.28915066427307468</v>
      </c>
      <c r="W86" s="70">
        <f>[1]养成buff汇总!CC86</f>
        <v>0.22180865769854122</v>
      </c>
      <c r="X86" s="70">
        <f>[1]养成buff汇总!CD86</f>
        <v>0.22430638973402164</v>
      </c>
      <c r="Y86" s="70">
        <f>[1]养成buff汇总!CE86</f>
        <v>0.23062062384277382</v>
      </c>
      <c r="Z86" s="70">
        <f>[1]养成buff汇总!CF86</f>
        <v>0.23969675163740536</v>
      </c>
      <c r="AA86" s="70">
        <f>[1]养成buff汇总!CG86</f>
        <v>0.25212832326761492</v>
      </c>
    </row>
    <row r="87" spans="12:27" x14ac:dyDescent="0.15">
      <c r="L87" s="8">
        <v>82</v>
      </c>
      <c r="M87" s="82">
        <f>[1]养成buff汇总!AU87</f>
        <v>0.22084773442356923</v>
      </c>
      <c r="N87" s="82">
        <f>[1]养成buff汇总!AV87</f>
        <v>0.2235686139303269</v>
      </c>
      <c r="O87" s="82">
        <f>[1]养成buff汇总!AW87</f>
        <v>0.22961090929443623</v>
      </c>
      <c r="P87" s="82">
        <f>[1]养成buff汇总!AX87</f>
        <v>0.23875275658530543</v>
      </c>
      <c r="Q87" s="82">
        <f>[1]养成buff汇总!AY87</f>
        <v>0.25093870723865236</v>
      </c>
      <c r="R87" s="70">
        <f>[1]养成buff汇总!BF87</f>
        <v>0.26592797770244697</v>
      </c>
      <c r="S87" s="70">
        <f>[1]养成buff汇总!BG87</f>
        <v>0.26767646044774512</v>
      </c>
      <c r="T87" s="70">
        <f>[1]养成buff汇总!BH87</f>
        <v>0.27246032192334918</v>
      </c>
      <c r="U87" s="70">
        <f>[1]养成buff汇总!BI87</f>
        <v>0.27906456743897901</v>
      </c>
      <c r="V87" s="70">
        <f>[1]养成buff汇总!BJ87</f>
        <v>0.28840984419923599</v>
      </c>
      <c r="W87" s="70">
        <f>[1]养成buff汇总!CC87</f>
        <v>0.22112720796552321</v>
      </c>
      <c r="X87" s="70">
        <f>[1]养成buff汇总!CD87</f>
        <v>0.2235686139303269</v>
      </c>
      <c r="Y87" s="70">
        <f>[1]养成buff汇总!CE87</f>
        <v>0.22985208664032689</v>
      </c>
      <c r="Z87" s="70">
        <f>[1]养成buff汇总!CF87</f>
        <v>0.23875275658530543</v>
      </c>
      <c r="AA87" s="70">
        <f>[1]养成buff汇总!CG87</f>
        <v>0.25113557258410579</v>
      </c>
    </row>
    <row r="88" spans="12:27" x14ac:dyDescent="0.15">
      <c r="L88" s="8">
        <v>83</v>
      </c>
      <c r="M88" s="82">
        <f>[1]养成buff汇总!AU88</f>
        <v>0.22014119782596062</v>
      </c>
      <c r="N88" s="82">
        <f>[1]养成buff汇总!AV88</f>
        <v>0.22282591103225058</v>
      </c>
      <c r="O88" s="82">
        <f>[1]养成buff汇总!AW88</f>
        <v>0.22877033600493832</v>
      </c>
      <c r="P88" s="82">
        <f>[1]养成buff汇总!AX88</f>
        <v>0.2378760661016257</v>
      </c>
      <c r="Q88" s="82">
        <f>[1]养成buff汇总!AY88</f>
        <v>0.24986440468715629</v>
      </c>
      <c r="R88" s="70">
        <f>[1]养成buff汇总!BF88</f>
        <v>0.2654192525528537</v>
      </c>
      <c r="S88" s="70">
        <f>[1]养成buff汇总!BG88</f>
        <v>0.26711943327418791</v>
      </c>
      <c r="T88" s="70">
        <f>[1]养成buff汇总!BH88</f>
        <v>0.27184855713844147</v>
      </c>
      <c r="U88" s="70">
        <f>[1]养成buff汇总!BI88</f>
        <v>0.2784070495762192</v>
      </c>
      <c r="V88" s="70">
        <f>[1]养成buff汇总!BJ88</f>
        <v>0.28761903011447154</v>
      </c>
      <c r="W88" s="70">
        <f>[1]养成buff汇总!CC88</f>
        <v>0.22044092791441419</v>
      </c>
      <c r="X88" s="70">
        <f>[1]养成buff汇总!CD88</f>
        <v>0.22282591103225058</v>
      </c>
      <c r="Y88" s="70">
        <f>[1]养成buff汇总!CE88</f>
        <v>0.22902936700338311</v>
      </c>
      <c r="Z88" s="70">
        <f>[1]养成buff汇总!CF88</f>
        <v>0.2378760661016257</v>
      </c>
      <c r="AA88" s="70">
        <f>[1]养成buff汇总!CG88</f>
        <v>0.25007553447760394</v>
      </c>
    </row>
    <row r="89" spans="12:27" x14ac:dyDescent="0.15">
      <c r="L89" s="8">
        <v>84</v>
      </c>
      <c r="M89" s="82">
        <f>[1]养成buff汇总!AU89</f>
        <v>0.21943402440987964</v>
      </c>
      <c r="N89" s="82">
        <f>[1]养成buff汇总!AV89</f>
        <v>0.2220780171777636</v>
      </c>
      <c r="O89" s="82">
        <f>[1]养成buff汇总!AW89</f>
        <v>0.22798023098642539</v>
      </c>
      <c r="P89" s="82">
        <f>[1]养成buff汇总!AX89</f>
        <v>0.23695199378401971</v>
      </c>
      <c r="Q89" s="82">
        <f>[1]养成buff汇总!AY89</f>
        <v>0.24885733923392347</v>
      </c>
      <c r="R89" s="70">
        <f>[1]养成buff汇总!BF89</f>
        <v>0.26491094035035601</v>
      </c>
      <c r="S89" s="70">
        <f>[1]养成buff汇总!BG89</f>
        <v>0.26655851288332266</v>
      </c>
      <c r="T89" s="70">
        <f>[1]养成buff汇总!BH89</f>
        <v>0.27127522468876464</v>
      </c>
      <c r="U89" s="70">
        <f>[1]养成buff汇总!BI89</f>
        <v>0.27771399533801477</v>
      </c>
      <c r="V89" s="70">
        <f>[1]养成buff汇总!BJ89</f>
        <v>0.28687916694742532</v>
      </c>
      <c r="W89" s="70">
        <f>[1]养成buff汇总!CC89</f>
        <v>0.21975486288574134</v>
      </c>
      <c r="X89" s="70">
        <f>[1]养成buff汇总!CD89</f>
        <v>0.2220780171777636</v>
      </c>
      <c r="Y89" s="70">
        <f>[1]养成buff汇总!CE89</f>
        <v>0.22825767150280823</v>
      </c>
      <c r="Z89" s="70">
        <f>[1]养成buff汇总!CF89</f>
        <v>0.23695199378401971</v>
      </c>
      <c r="AA89" s="70">
        <f>[1]养成buff汇总!CG89</f>
        <v>0.24908323382016789</v>
      </c>
    </row>
    <row r="90" spans="12:27" x14ac:dyDescent="0.15">
      <c r="L90" s="8">
        <v>85</v>
      </c>
      <c r="M90" s="82">
        <f>[1]养成buff汇总!AU90</f>
        <v>0.21873344953848056</v>
      </c>
      <c r="N90" s="82">
        <f>[1]养成buff汇总!AV90</f>
        <v>0.22135129153142369</v>
      </c>
      <c r="O90" s="82">
        <f>[1]养成buff汇总!AW90</f>
        <v>0.22718431051159271</v>
      </c>
      <c r="P90" s="82">
        <f>[1]养成buff汇总!AX90</f>
        <v>0.23604616033525283</v>
      </c>
      <c r="Q90" s="82">
        <f>[1]养成buff汇总!AY90</f>
        <v>0.24798571592199808</v>
      </c>
      <c r="R90" s="70">
        <f>[1]养成buff汇总!BF90</f>
        <v>0.2643884273256264</v>
      </c>
      <c r="S90" s="70">
        <f>[1]养成buff汇总!BG90</f>
        <v>0.26601346864856773</v>
      </c>
      <c r="T90" s="70">
        <f>[1]养成buff汇总!BH90</f>
        <v>0.27069977432669556</v>
      </c>
      <c r="U90" s="70">
        <f>[1]养成buff汇总!BI90</f>
        <v>0.27703462025143955</v>
      </c>
      <c r="V90" s="70">
        <f>[1]养成buff汇总!BJ90</f>
        <v>0.28624319465861453</v>
      </c>
      <c r="W90" s="70">
        <f>[1]养成buff汇总!CC90</f>
        <v>0.21905707926799592</v>
      </c>
      <c r="X90" s="70">
        <f>[1]养成buff汇总!CD90</f>
        <v>0.22135129153142369</v>
      </c>
      <c r="Y90" s="70">
        <f>[1]养成buff汇总!CE90</f>
        <v>0.22748230667446326</v>
      </c>
      <c r="Z90" s="70">
        <f>[1]养成buff汇总!CF90</f>
        <v>0.23604616033525283</v>
      </c>
      <c r="AA90" s="70">
        <f>[1]养成buff汇总!CG90</f>
        <v>0.24822858417315255</v>
      </c>
    </row>
    <row r="91" spans="12:27" x14ac:dyDescent="0.15">
      <c r="L91" s="8">
        <v>86</v>
      </c>
      <c r="M91" s="82">
        <f>[1]养成buff汇总!AU91</f>
        <v>0.21801915523048615</v>
      </c>
      <c r="N91" s="82">
        <f>[1]养成buff汇总!AV91</f>
        <v>0.22062182161086494</v>
      </c>
      <c r="O91" s="82">
        <f>[1]养成buff汇总!AW91</f>
        <v>0.22637072414853132</v>
      </c>
      <c r="P91" s="82">
        <f>[1]养成buff汇总!AX91</f>
        <v>0.23522307034281204</v>
      </c>
      <c r="Q91" s="82">
        <f>[1]养成buff汇总!AY91</f>
        <v>0.24727036228608432</v>
      </c>
      <c r="R91" s="70">
        <f>[1]养成buff汇总!BF91</f>
        <v>0.26385270659463061</v>
      </c>
      <c r="S91" s="70">
        <f>[1]养成buff汇总!BG91</f>
        <v>0.26546636620814867</v>
      </c>
      <c r="T91" s="70">
        <f>[1]养成buff汇总!BH91</f>
        <v>0.27011107454845479</v>
      </c>
      <c r="U91" s="70">
        <f>[1]养成buff汇总!BI91</f>
        <v>0.27641730275710896</v>
      </c>
      <c r="V91" s="70">
        <f>[1]养成buff汇总!BJ91</f>
        <v>0.2857245303250503</v>
      </c>
      <c r="W91" s="70">
        <f>[1]养成buff汇总!CC91</f>
        <v>0.21834278496000151</v>
      </c>
      <c r="X91" s="70">
        <f>[1]养成buff汇总!CD91</f>
        <v>0.22062182161086494</v>
      </c>
      <c r="Y91" s="70">
        <f>[1]养成buff汇总!CE91</f>
        <v>0.22668927595788957</v>
      </c>
      <c r="Z91" s="70">
        <f>[1]养成buff汇总!CF91</f>
        <v>0.23522307034281204</v>
      </c>
      <c r="AA91" s="70">
        <f>[1]养成buff汇总!CG91</f>
        <v>0.2475303053048111</v>
      </c>
    </row>
    <row r="92" spans="12:27" x14ac:dyDescent="0.15">
      <c r="L92" s="8">
        <v>87</v>
      </c>
      <c r="M92" s="82">
        <f>[1]养成buff汇总!AU92</f>
        <v>0.21732444104027654</v>
      </c>
      <c r="N92" s="82">
        <f>[1]养成buff汇总!AV92</f>
        <v>0.21986241065964637</v>
      </c>
      <c r="O92" s="82">
        <f>[1]养成buff汇总!AW92</f>
        <v>0.22561052250564456</v>
      </c>
      <c r="P92" s="82">
        <f>[1]养成buff汇总!AX92</f>
        <v>0.23455783923032233</v>
      </c>
      <c r="Q92" s="82">
        <f>[1]养成buff汇总!AY92</f>
        <v>0.24651145276160175</v>
      </c>
      <c r="R92" s="70">
        <f>[1]养成buff汇总!BF92</f>
        <v>0.26333167095197341</v>
      </c>
      <c r="S92" s="70">
        <f>[1]养成buff汇总!BG92</f>
        <v>0.26489680799473475</v>
      </c>
      <c r="T92" s="70">
        <f>[1]养成buff汇总!BH92</f>
        <v>0.26954623205099942</v>
      </c>
      <c r="U92" s="70">
        <f>[1]养成buff汇总!BI92</f>
        <v>0.27591837942274172</v>
      </c>
      <c r="V92" s="70">
        <f>[1]养成buff汇总!BJ92</f>
        <v>0.28517500502206838</v>
      </c>
      <c r="W92" s="70">
        <f>[1]养成buff汇总!CC92</f>
        <v>0.2176480707697919</v>
      </c>
      <c r="X92" s="70">
        <f>[1]养成buff汇总!CD92</f>
        <v>0.21986241065964637</v>
      </c>
      <c r="Y92" s="70">
        <f>[1]养成buff汇总!CE92</f>
        <v>0.22593415223515992</v>
      </c>
      <c r="Z92" s="70">
        <f>[1]养成buff汇总!CF92</f>
        <v>0.23455783923032233</v>
      </c>
      <c r="AA92" s="70">
        <f>[1]养成buff汇总!CG92</f>
        <v>0.24679019797547463</v>
      </c>
    </row>
    <row r="93" spans="12:27" x14ac:dyDescent="0.15">
      <c r="L93" s="8">
        <v>88</v>
      </c>
      <c r="M93" s="82">
        <f>[1]养成buff汇总!AU93</f>
        <v>0.21660311722939707</v>
      </c>
      <c r="N93" s="82">
        <f>[1]养成buff汇总!AV93</f>
        <v>0.21915094682102215</v>
      </c>
      <c r="O93" s="82">
        <f>[1]养成buff汇总!AW93</f>
        <v>0.22497123746211617</v>
      </c>
      <c r="P93" s="82">
        <f>[1]养成buff汇总!AX93</f>
        <v>0.23390874417922303</v>
      </c>
      <c r="Q93" s="82">
        <f>[1]养成buff汇总!AY93</f>
        <v>0.24576605258719439</v>
      </c>
      <c r="R93" s="70">
        <f>[1]养成buff汇总!BF93</f>
        <v>0.26279067809381385</v>
      </c>
      <c r="S93" s="70">
        <f>[1]养成buff汇总!BG93</f>
        <v>0.26436321011576658</v>
      </c>
      <c r="T93" s="70">
        <f>[1]养成buff汇总!BH93</f>
        <v>0.26906676826835313</v>
      </c>
      <c r="U93" s="70">
        <f>[1]养成buff汇总!BI93</f>
        <v>0.27543155813441722</v>
      </c>
      <c r="V93" s="70">
        <f>[1]养成buff汇总!BJ93</f>
        <v>0.28463674278630535</v>
      </c>
      <c r="W93" s="70">
        <f>[1]养成buff汇总!CC93</f>
        <v>0.28912778603537803</v>
      </c>
      <c r="X93" s="70">
        <f>[1]养成buff汇总!CD93</f>
        <v>0.29220126242802952</v>
      </c>
      <c r="Y93" s="70">
        <f>[1]养成buff汇总!CE93</f>
        <v>0.30028527967900354</v>
      </c>
      <c r="Z93" s="70">
        <f>[1]养成buff汇总!CF93</f>
        <v>0.31187832557229733</v>
      </c>
      <c r="AA93" s="70">
        <f>[1]养成buff汇总!CG93</f>
        <v>0.32798669940365094</v>
      </c>
    </row>
    <row r="94" spans="12:27" x14ac:dyDescent="0.15">
      <c r="L94" s="8">
        <v>89</v>
      </c>
      <c r="M94" s="82">
        <f>[1]养成buff汇总!AU94</f>
        <v>0.21593133230790135</v>
      </c>
      <c r="N94" s="82">
        <f>[1]养成buff汇总!AV94</f>
        <v>0.21855789155323493</v>
      </c>
      <c r="O94" s="82">
        <f>[1]养成buff汇总!AW94</f>
        <v>0.22440968723030522</v>
      </c>
      <c r="P94" s="82">
        <f>[1]养成buff汇总!AX94</f>
        <v>0.23325041214611963</v>
      </c>
      <c r="Q94" s="82">
        <f>[1]养成buff汇总!AY94</f>
        <v>0.24505019713061924</v>
      </c>
      <c r="R94" s="70">
        <f>[1]养成buff汇总!BF94</f>
        <v>0.26228683940269204</v>
      </c>
      <c r="S94" s="70">
        <f>[1]养成buff汇总!BG94</f>
        <v>0.26391841866492616</v>
      </c>
      <c r="T94" s="70">
        <f>[1]养成buff汇总!BH94</f>
        <v>0.26864560559449491</v>
      </c>
      <c r="U94" s="70">
        <f>[1]养成buff汇总!BI94</f>
        <v>0.27493780910958965</v>
      </c>
      <c r="V94" s="70">
        <f>[1]养成buff汇总!BJ94</f>
        <v>0.28412063908891649</v>
      </c>
      <c r="W94" s="70">
        <f>[1]养成buff汇总!CC94</f>
        <v>0.28823207280671709</v>
      </c>
      <c r="X94" s="70">
        <f>[1]养成buff汇总!CD94</f>
        <v>0.29141052207097989</v>
      </c>
      <c r="Y94" s="70">
        <f>[1]养成buff汇总!CE94</f>
        <v>0.29953654603658891</v>
      </c>
      <c r="Z94" s="70">
        <f>[1]养成buff汇总!CF94</f>
        <v>0.31100054952815948</v>
      </c>
      <c r="AA94" s="70">
        <f>[1]养成buff汇总!CG94</f>
        <v>0.32705210953506958</v>
      </c>
    </row>
    <row r="95" spans="12:27" x14ac:dyDescent="0.15">
      <c r="L95" s="8">
        <v>90</v>
      </c>
      <c r="M95" s="82">
        <f>[1]养成buff汇总!AU95</f>
        <v>0.21534872503176547</v>
      </c>
      <c r="N95" s="82">
        <f>[1]养成buff汇总!AV95</f>
        <v>0.21804350995498595</v>
      </c>
      <c r="O95" s="82">
        <f>[1]养成buff汇总!AW95</f>
        <v>0.22380956018953113</v>
      </c>
      <c r="P95" s="82">
        <f>[1]养成buff汇总!AX95</f>
        <v>0.23264198030915589</v>
      </c>
      <c r="Q95" s="82">
        <f>[1]养成buff汇总!AY95</f>
        <v>0.24450000000000005</v>
      </c>
      <c r="R95" s="70">
        <f>[1]养成buff汇总!BF95</f>
        <v>0.26184988394559011</v>
      </c>
      <c r="S95" s="70">
        <f>[1]养成buff汇总!BG95</f>
        <v>0.26353263246623942</v>
      </c>
      <c r="T95" s="70">
        <f>[1]养成buff汇总!BH95</f>
        <v>0.26819551031391431</v>
      </c>
      <c r="U95" s="70">
        <f>[1]养成buff汇总!BI95</f>
        <v>0.27448148523186688</v>
      </c>
      <c r="V95" s="70">
        <f>[1]养成buff汇总!BJ95</f>
        <v>0.28372877913599454</v>
      </c>
      <c r="W95" s="70">
        <f>[1]养成buff汇总!CC95</f>
        <v>0.28745526310520259</v>
      </c>
      <c r="X95" s="70">
        <f>[1]养成buff汇总!CD95</f>
        <v>0.29072467993998125</v>
      </c>
      <c r="Y95" s="70">
        <f>[1]养成buff汇总!CE95</f>
        <v>0.29873637664889013</v>
      </c>
      <c r="Z95" s="70">
        <f>[1]养成buff汇总!CF95</f>
        <v>0.31018930707887449</v>
      </c>
      <c r="AA95" s="70">
        <f>[1]养成buff汇总!CG95</f>
        <v>0.32633839743442966</v>
      </c>
    </row>
    <row r="96" spans="12:27" x14ac:dyDescent="0.15">
      <c r="L96" s="8">
        <v>91</v>
      </c>
      <c r="M96" s="82">
        <f>[1]养成buff汇总!AU96</f>
        <v>0.21480209683892193</v>
      </c>
      <c r="N96" s="82">
        <f>[1]养成buff汇总!AV96</f>
        <v>0.21743264633241455</v>
      </c>
      <c r="O96" s="82">
        <f>[1]养成buff汇总!AW96</f>
        <v>0.22320215583257683</v>
      </c>
      <c r="P96" s="82">
        <f>[1]养成buff汇总!AX96</f>
        <v>0.23190199465850486</v>
      </c>
      <c r="Q96" s="82">
        <f>[1]养成buff汇总!AY96</f>
        <v>0.24450000000000005</v>
      </c>
      <c r="R96" s="70">
        <f>[1]养成buff汇总!BF96</f>
        <v>0.26143991280095746</v>
      </c>
      <c r="S96" s="70">
        <f>[1]养成buff汇总!BG96</f>
        <v>0.26307448474931083</v>
      </c>
      <c r="T96" s="70">
        <f>[1]养成buff汇总!BH96</f>
        <v>0.26773995704619863</v>
      </c>
      <c r="U96" s="70">
        <f>[1]养成buff汇总!BI96</f>
        <v>0.27392649599387864</v>
      </c>
      <c r="V96" s="70">
        <f>[1]养成buff汇总!BJ96</f>
        <v>0.2837372230074201</v>
      </c>
      <c r="W96" s="70">
        <f>[1]养成buff汇总!CC96</f>
        <v>0.28672642551474453</v>
      </c>
      <c r="X96" s="70">
        <f>[1]养成buff汇总!CD96</f>
        <v>0.28991019510988603</v>
      </c>
      <c r="Y96" s="70">
        <f>[1]养成buff汇总!CE96</f>
        <v>0.29792650417295108</v>
      </c>
      <c r="Z96" s="70">
        <f>[1]养成buff汇总!CF96</f>
        <v>0.30920265954467313</v>
      </c>
      <c r="AA96" s="70">
        <f>[1]养成buff汇总!CG96</f>
        <v>0.32634647418101059</v>
      </c>
    </row>
    <row r="97" spans="12:27" x14ac:dyDescent="0.15">
      <c r="L97" s="8">
        <v>92</v>
      </c>
      <c r="M97" s="82">
        <f>[1]养成buff汇总!AU97</f>
        <v>0.21421623524795805</v>
      </c>
      <c r="N97" s="82">
        <f>[1]养成buff汇总!AV97</f>
        <v>0.21687540047180667</v>
      </c>
      <c r="O97" s="82">
        <f>[1]养成buff汇总!AW97</f>
        <v>0.22254528898697612</v>
      </c>
      <c r="P97" s="82">
        <f>[1]养成buff汇总!AX97</f>
        <v>0.23190000000000005</v>
      </c>
      <c r="Q97" s="82">
        <f>[1]养成buff汇总!AY97</f>
        <v>0.24450000000000005</v>
      </c>
      <c r="R97" s="70">
        <f>[1]养成buff汇总!BF97</f>
        <v>0.26100051660773455</v>
      </c>
      <c r="S97" s="70">
        <f>[1]养成buff汇总!BG97</f>
        <v>0.26265655035385493</v>
      </c>
      <c r="T97" s="70">
        <f>[1]养成buff汇总!BH97</f>
        <v>0.26724730691199811</v>
      </c>
      <c r="U97" s="70">
        <f>[1]养成buff汇总!BI97</f>
        <v>0.27392499999999997</v>
      </c>
      <c r="V97" s="70">
        <f>[1]养成buff汇总!BJ97</f>
        <v>0.2837372230074201</v>
      </c>
      <c r="W97" s="70">
        <f>[1]养成buff汇总!CC97</f>
        <v>0.28594527672679271</v>
      </c>
      <c r="X97" s="70">
        <f>[1]养成buff汇总!CD97</f>
        <v>0.28916720062907553</v>
      </c>
      <c r="Y97" s="70">
        <f>[1]养成buff汇总!CE97</f>
        <v>0.2970506817121501</v>
      </c>
      <c r="Z97" s="70">
        <f>[1]养成buff汇总!CF97</f>
        <v>0.30920000000000003</v>
      </c>
      <c r="AA97" s="70">
        <f>[1]养成buff汇总!CG97</f>
        <v>0.32634647418101059</v>
      </c>
    </row>
    <row r="98" spans="12:27" x14ac:dyDescent="0.15">
      <c r="L98" s="8">
        <v>93</v>
      </c>
      <c r="M98" s="82">
        <f>[1]养成buff汇总!AU98</f>
        <v>0.28489579840716062</v>
      </c>
      <c r="N98" s="82">
        <f>[1]养成buff汇总!AV98</f>
        <v>0.28836116335081907</v>
      </c>
      <c r="O98" s="82">
        <f>[1]养成buff汇总!AW98</f>
        <v>0.29659999999999997</v>
      </c>
      <c r="P98" s="82">
        <f>[1]养成buff汇总!AX98</f>
        <v>0.30920000000000003</v>
      </c>
      <c r="Q98" s="82">
        <f>[1]养成buff汇总!AY98</f>
        <v>0.32600000000000007</v>
      </c>
      <c r="R98" s="70">
        <f>[1]养成buff汇总!BF98</f>
        <v>0.31401018897713651</v>
      </c>
      <c r="S98" s="70">
        <f>[1]养成buff汇总!BG98</f>
        <v>0.31627087251311425</v>
      </c>
      <c r="T98" s="70">
        <f>[1]养成buff汇总!BH98</f>
        <v>0.32278834017176605</v>
      </c>
      <c r="U98" s="70">
        <f>[1]养成buff汇总!BI98</f>
        <v>0.33189999999999997</v>
      </c>
      <c r="V98" s="70">
        <f>[1]养成buff汇总!BJ98</f>
        <v>0.34486222300742014</v>
      </c>
      <c r="W98" s="70">
        <f>[1]养成buff汇总!CC98</f>
        <v>0.28521942813667595</v>
      </c>
      <c r="X98" s="70">
        <f>[1]养成buff汇总!CD98</f>
        <v>0.28836116335081907</v>
      </c>
      <c r="Y98" s="70">
        <f>[1]养成buff汇总!CE98</f>
        <v>0.2969236297295153</v>
      </c>
      <c r="Z98" s="70">
        <f>[1]养成buff汇总!CF98</f>
        <v>0.30920000000000003</v>
      </c>
      <c r="AA98" s="70">
        <f>[1]养成buff汇总!CG98</f>
        <v>0.32634647418101059</v>
      </c>
    </row>
    <row r="99" spans="12:27" x14ac:dyDescent="0.15">
      <c r="L99" s="8">
        <v>94</v>
      </c>
      <c r="M99" s="82">
        <f>[1]养成buff汇总!AU99</f>
        <v>0.28412102120870336</v>
      </c>
      <c r="N99" s="82">
        <f>[1]养成buff汇总!AV99</f>
        <v>0.28819999999999996</v>
      </c>
      <c r="O99" s="82">
        <f>[1]养成buff汇总!AW99</f>
        <v>0.29659999999999997</v>
      </c>
      <c r="P99" s="82">
        <f>[1]养成buff汇总!AX99</f>
        <v>0.30920000000000003</v>
      </c>
      <c r="Q99" s="82">
        <f>[1]养成buff汇总!AY99</f>
        <v>0.32600000000000007</v>
      </c>
      <c r="R99" s="70">
        <f>[1]养成buff汇总!BF99</f>
        <v>0.31342910607829355</v>
      </c>
      <c r="S99" s="70">
        <f>[1]养成buff汇总!BG99</f>
        <v>0.31614999999999999</v>
      </c>
      <c r="T99" s="70">
        <f>[1]养成buff汇总!BH99</f>
        <v>0.32278834017176605</v>
      </c>
      <c r="U99" s="70">
        <f>[1]养成buff汇总!BI99</f>
        <v>0.33189999999999997</v>
      </c>
      <c r="V99" s="70">
        <f>[1]养成buff汇总!BJ99</f>
        <v>0.34486222300742014</v>
      </c>
      <c r="W99" s="70">
        <f>[1]养成buff汇总!CC99</f>
        <v>0.28444465093821869</v>
      </c>
      <c r="X99" s="70">
        <f>[1]养成buff汇总!CD99</f>
        <v>0.28819999999999996</v>
      </c>
      <c r="Y99" s="70">
        <f>[1]养成buff汇总!CE99</f>
        <v>0.2969236297295153</v>
      </c>
      <c r="Z99" s="70">
        <f>[1]养成buff汇总!CF99</f>
        <v>0.30920000000000003</v>
      </c>
      <c r="AA99" s="70">
        <f>[1]养成buff汇总!CG99</f>
        <v>0.32634647418101059</v>
      </c>
    </row>
    <row r="100" spans="12:27" x14ac:dyDescent="0.15">
      <c r="L100" s="8">
        <v>95</v>
      </c>
      <c r="M100" s="82">
        <f>[1]养成buff汇总!AU100</f>
        <v>0.28399999999999997</v>
      </c>
      <c r="N100" s="82">
        <f>[1]养成buff汇总!AV100</f>
        <v>0.28819999999999996</v>
      </c>
      <c r="O100" s="82">
        <f>[1]养成buff汇总!AW100</f>
        <v>0.29659999999999997</v>
      </c>
      <c r="P100" s="82">
        <f>[1]养成buff汇总!AX100</f>
        <v>0.30920000000000003</v>
      </c>
      <c r="Q100" s="82">
        <f>[1]养成buff汇总!AY100</f>
        <v>0.32600000000000007</v>
      </c>
      <c r="R100" s="70">
        <f>[1]养成buff汇总!BF100</f>
        <v>0.31333834017176604</v>
      </c>
      <c r="S100" s="70">
        <f>[1]养成buff汇总!BG100</f>
        <v>0.31614999999999999</v>
      </c>
      <c r="T100" s="70">
        <f>[1]养成buff汇总!BH100</f>
        <v>0.32278834017176605</v>
      </c>
      <c r="U100" s="70">
        <f>[1]养成buff汇总!BI100</f>
        <v>0.33189999999999997</v>
      </c>
      <c r="V100" s="70">
        <f>[1]养成buff汇总!BJ100</f>
        <v>0.34486222300742014</v>
      </c>
      <c r="W100" s="70">
        <f>[1]养成buff汇总!CC100</f>
        <v>0.2843236297295153</v>
      </c>
      <c r="X100" s="70">
        <f>[1]养成buff汇总!CD100</f>
        <v>0.28819999999999996</v>
      </c>
      <c r="Y100" s="70">
        <f>[1]养成buff汇总!CE100</f>
        <v>0.2969236297295153</v>
      </c>
      <c r="Z100" s="70">
        <f>[1]养成buff汇总!CF100</f>
        <v>0.30920000000000003</v>
      </c>
      <c r="AA100" s="70">
        <f>[1]养成buff汇总!CG100</f>
        <v>0.32634647418101059</v>
      </c>
    </row>
    <row r="101" spans="12:27" x14ac:dyDescent="0.15">
      <c r="L101" s="8">
        <v>96</v>
      </c>
      <c r="M101" s="82">
        <f>[1]养成buff汇总!AU101</f>
        <v>0.28399999999999997</v>
      </c>
      <c r="N101" s="82">
        <f>[1]养成buff汇总!AV101</f>
        <v>0.28819999999999996</v>
      </c>
      <c r="O101" s="82">
        <f>[1]养成buff汇总!AW101</f>
        <v>0.29659999999999997</v>
      </c>
      <c r="P101" s="82">
        <f>[1]养成buff汇总!AX101</f>
        <v>0.30920000000000003</v>
      </c>
      <c r="Q101" s="82">
        <f>[1]养成buff汇总!AY101</f>
        <v>0.32600000000000007</v>
      </c>
      <c r="R101" s="70">
        <f>[1]养成buff汇总!BF101</f>
        <v>0.31333834017176604</v>
      </c>
      <c r="S101" s="70">
        <f>[1]养成buff汇总!BG101</f>
        <v>0.31614999999999999</v>
      </c>
      <c r="T101" s="70">
        <f>[1]养成buff汇总!BH101</f>
        <v>0.32278834017176605</v>
      </c>
      <c r="U101" s="70">
        <f>[1]养成buff汇总!BI101</f>
        <v>0.33189999999999997</v>
      </c>
      <c r="V101" s="70">
        <f>[1]养成buff汇总!BJ101</f>
        <v>0.34486222300742014</v>
      </c>
      <c r="W101" s="70">
        <f>[1]养成buff汇总!CC101</f>
        <v>0.2843236297295153</v>
      </c>
      <c r="X101" s="70">
        <f>[1]养成buff汇总!CD101</f>
        <v>0.28819999999999996</v>
      </c>
      <c r="Y101" s="70">
        <f>[1]养成buff汇总!CE101</f>
        <v>0.2969236297295153</v>
      </c>
      <c r="Z101" s="70">
        <f>[1]养成buff汇总!CF101</f>
        <v>0.30920000000000003</v>
      </c>
      <c r="AA101" s="70">
        <f>[1]养成buff汇总!CG101</f>
        <v>0.32634647418101059</v>
      </c>
    </row>
    <row r="102" spans="12:27" x14ac:dyDescent="0.15">
      <c r="L102" s="8">
        <v>97</v>
      </c>
      <c r="M102" s="82">
        <f>[1]养成buff汇总!AU102</f>
        <v>0.28399999999999997</v>
      </c>
      <c r="N102" s="82">
        <f>[1]养成buff汇总!AV102</f>
        <v>0.28819999999999996</v>
      </c>
      <c r="O102" s="82">
        <f>[1]养成buff汇总!AW102</f>
        <v>0.29659999999999997</v>
      </c>
      <c r="P102" s="82">
        <f>[1]养成buff汇总!AX102</f>
        <v>0.30920000000000003</v>
      </c>
      <c r="Q102" s="82">
        <f>[1]养成buff汇总!AY102</f>
        <v>0.32600000000000007</v>
      </c>
      <c r="R102" s="70">
        <f>[1]养成buff汇总!BF102</f>
        <v>0.31333834017176604</v>
      </c>
      <c r="S102" s="70">
        <f>[1]养成buff汇总!BG102</f>
        <v>0.31614999999999999</v>
      </c>
      <c r="T102" s="70">
        <f>[1]养成buff汇总!BH102</f>
        <v>0.32278834017176605</v>
      </c>
      <c r="U102" s="70">
        <f>[1]养成buff汇总!BI102</f>
        <v>0.33189999999999997</v>
      </c>
      <c r="V102" s="70">
        <f>[1]养成buff汇总!BJ102</f>
        <v>0.34486222300742014</v>
      </c>
      <c r="W102" s="70">
        <f>[1]养成buff汇总!CC102</f>
        <v>0.2843236297295153</v>
      </c>
      <c r="X102" s="70">
        <f>[1]养成buff汇总!CD102</f>
        <v>0.28819999999999996</v>
      </c>
      <c r="Y102" s="70">
        <f>[1]养成buff汇总!CE102</f>
        <v>0.2969236297295153</v>
      </c>
      <c r="Z102" s="70">
        <f>[1]养成buff汇总!CF102</f>
        <v>0.30920000000000003</v>
      </c>
      <c r="AA102" s="70">
        <f>[1]养成buff汇总!CG102</f>
        <v>0.32634647418101059</v>
      </c>
    </row>
    <row r="103" spans="12:27" x14ac:dyDescent="0.15">
      <c r="L103" s="8">
        <v>98</v>
      </c>
      <c r="M103" s="82">
        <f>[1]养成buff汇总!AU103</f>
        <v>0.28399999999999997</v>
      </c>
      <c r="N103" s="82">
        <f>[1]养成buff汇总!AV103</f>
        <v>0.28819999999999996</v>
      </c>
      <c r="O103" s="82">
        <f>[1]养成buff汇总!AW103</f>
        <v>0.29659999999999997</v>
      </c>
      <c r="P103" s="82">
        <f>[1]养成buff汇总!AX103</f>
        <v>0.30920000000000003</v>
      </c>
      <c r="Q103" s="82">
        <f>[1]养成buff汇总!AY103</f>
        <v>0.32600000000000007</v>
      </c>
      <c r="R103" s="70">
        <f>[1]养成buff汇总!BF103</f>
        <v>0.31333834017176604</v>
      </c>
      <c r="S103" s="70">
        <f>[1]养成buff汇总!BG103</f>
        <v>0.31614999999999999</v>
      </c>
      <c r="T103" s="70">
        <f>[1]养成buff汇总!BH103</f>
        <v>0.32278834017176605</v>
      </c>
      <c r="U103" s="70">
        <f>[1]养成buff汇总!BI103</f>
        <v>0.33189999999999997</v>
      </c>
      <c r="V103" s="70">
        <f>[1]养成buff汇总!BJ103</f>
        <v>0.34486222300742014</v>
      </c>
      <c r="W103" s="70">
        <f>[1]养成buff汇总!CC103</f>
        <v>0.2843236297295153</v>
      </c>
      <c r="X103" s="70">
        <f>[1]养成buff汇总!CD103</f>
        <v>0.28819999999999996</v>
      </c>
      <c r="Y103" s="70">
        <f>[1]养成buff汇总!CE103</f>
        <v>0.2969236297295153</v>
      </c>
      <c r="Z103" s="70">
        <f>[1]养成buff汇总!CF103</f>
        <v>0.30920000000000003</v>
      </c>
      <c r="AA103" s="70">
        <f>[1]养成buff汇总!CG103</f>
        <v>0.32634647418101059</v>
      </c>
    </row>
    <row r="104" spans="12:27" x14ac:dyDescent="0.15">
      <c r="L104" s="8">
        <v>99</v>
      </c>
      <c r="M104" s="82">
        <f>[1]养成buff汇总!AU104</f>
        <v>0.28399999999999997</v>
      </c>
      <c r="N104" s="82">
        <f>[1]养成buff汇总!AV104</f>
        <v>0.28819999999999996</v>
      </c>
      <c r="O104" s="82">
        <f>[1]养成buff汇总!AW104</f>
        <v>0.29659999999999997</v>
      </c>
      <c r="P104" s="82">
        <f>[1]养成buff汇总!AX104</f>
        <v>0.30920000000000003</v>
      </c>
      <c r="Q104" s="82">
        <f>[1]养成buff汇总!AY104</f>
        <v>0.32600000000000007</v>
      </c>
      <c r="R104" s="70">
        <f>[1]养成buff汇总!BF104</f>
        <v>0.31333834017176604</v>
      </c>
      <c r="S104" s="70">
        <f>[1]养成buff汇总!BG104</f>
        <v>0.31614999999999999</v>
      </c>
      <c r="T104" s="70">
        <f>[1]养成buff汇总!BH104</f>
        <v>0.32278834017176605</v>
      </c>
      <c r="U104" s="70">
        <f>[1]养成buff汇总!BI104</f>
        <v>0.33189999999999997</v>
      </c>
      <c r="V104" s="70">
        <f>[1]养成buff汇总!BJ104</f>
        <v>0.34486222300742014</v>
      </c>
      <c r="W104" s="70">
        <f>[1]养成buff汇总!CC104</f>
        <v>0.2843236297295153</v>
      </c>
      <c r="X104" s="70">
        <f>[1]养成buff汇总!CD104</f>
        <v>0.28819999999999996</v>
      </c>
      <c r="Y104" s="70">
        <f>[1]养成buff汇总!CE104</f>
        <v>0.2969236297295153</v>
      </c>
      <c r="Z104" s="70">
        <f>[1]养成buff汇总!CF104</f>
        <v>0.30920000000000003</v>
      </c>
      <c r="AA104" s="70">
        <f>[1]养成buff汇总!CG104</f>
        <v>0.32634647418101059</v>
      </c>
    </row>
    <row r="105" spans="12:27" x14ac:dyDescent="0.15">
      <c r="L105" s="8">
        <v>100</v>
      </c>
      <c r="M105" s="82">
        <f>[1]养成buff汇总!AU105</f>
        <v>0.28399999999999997</v>
      </c>
      <c r="N105" s="82">
        <f>[1]养成buff汇总!AV105</f>
        <v>0.28819999999999996</v>
      </c>
      <c r="O105" s="82">
        <f>[1]养成buff汇总!AW105</f>
        <v>0.29659999999999997</v>
      </c>
      <c r="P105" s="82">
        <f>[1]养成buff汇总!AX105</f>
        <v>0.30920000000000003</v>
      </c>
      <c r="Q105" s="82">
        <f>[1]养成buff汇总!AY105</f>
        <v>0.32600000000000007</v>
      </c>
      <c r="R105" s="70">
        <f>[1]养成buff汇总!BF105</f>
        <v>0.31333834017176604</v>
      </c>
      <c r="S105" s="70">
        <f>[1]养成buff汇总!BG105</f>
        <v>0.31614999999999999</v>
      </c>
      <c r="T105" s="70">
        <f>[1]养成buff汇总!BH105</f>
        <v>0.32278834017176605</v>
      </c>
      <c r="U105" s="70">
        <f>[1]养成buff汇总!BI105</f>
        <v>0.33189999999999997</v>
      </c>
      <c r="V105" s="70">
        <f>[1]养成buff汇总!BJ105</f>
        <v>0.34486222300742014</v>
      </c>
      <c r="W105" s="70">
        <f>[1]养成buff汇总!CC105</f>
        <v>0.2843236297295153</v>
      </c>
      <c r="X105" s="70">
        <f>[1]养成buff汇总!CD105</f>
        <v>0.28819999999999996</v>
      </c>
      <c r="Y105" s="70">
        <f>[1]养成buff汇总!CE105</f>
        <v>0.2969236297295153</v>
      </c>
      <c r="Z105" s="70">
        <f>[1]养成buff汇总!CF105</f>
        <v>0.30920000000000003</v>
      </c>
      <c r="AA105" s="70">
        <f>[1]养成buff汇总!CG105</f>
        <v>0.32634647418101059</v>
      </c>
    </row>
  </sheetData>
  <mergeCells count="6">
    <mergeCell ref="W4:AA4"/>
    <mergeCell ref="C4:G4"/>
    <mergeCell ref="I4:I5"/>
    <mergeCell ref="H4:H5"/>
    <mergeCell ref="M4:Q4"/>
    <mergeCell ref="R4:V4"/>
  </mergeCells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C3:R104"/>
  <sheetViews>
    <sheetView workbookViewId="0">
      <selection activeCell="F26" sqref="F26"/>
    </sheetView>
  </sheetViews>
  <sheetFormatPr defaultColWidth="9" defaultRowHeight="11.25" x14ac:dyDescent="0.15"/>
  <cols>
    <col min="1" max="16384" width="9" style="14"/>
  </cols>
  <sheetData>
    <row r="3" spans="3:18" x14ac:dyDescent="0.15">
      <c r="D3" s="125" t="s">
        <v>383</v>
      </c>
      <c r="E3" s="125"/>
      <c r="F3" s="125"/>
      <c r="G3" s="125"/>
      <c r="H3" s="125"/>
      <c r="I3" s="125" t="s">
        <v>402</v>
      </c>
      <c r="J3" s="125"/>
      <c r="K3" s="125"/>
      <c r="L3" s="125"/>
      <c r="M3" s="125"/>
      <c r="N3" s="125" t="s">
        <v>403</v>
      </c>
      <c r="O3" s="125"/>
      <c r="P3" s="125"/>
      <c r="Q3" s="125"/>
      <c r="R3" s="125"/>
    </row>
    <row r="4" spans="3:18" x14ac:dyDescent="0.15">
      <c r="C4" s="14" t="s">
        <v>384</v>
      </c>
      <c r="D4" s="8" t="s">
        <v>59</v>
      </c>
      <c r="E4" s="8" t="s">
        <v>60</v>
      </c>
      <c r="F4" s="8" t="s">
        <v>61</v>
      </c>
      <c r="G4" s="8" t="s">
        <v>62</v>
      </c>
      <c r="H4" s="8" t="s">
        <v>63</v>
      </c>
      <c r="I4" s="8" t="s">
        <v>59</v>
      </c>
      <c r="J4" s="8" t="s">
        <v>60</v>
      </c>
      <c r="K4" s="8" t="s">
        <v>61</v>
      </c>
      <c r="L4" s="8" t="s">
        <v>62</v>
      </c>
      <c r="M4" s="8" t="s">
        <v>63</v>
      </c>
      <c r="N4" s="8" t="s">
        <v>59</v>
      </c>
      <c r="O4" s="8" t="s">
        <v>60</v>
      </c>
      <c r="P4" s="8" t="s">
        <v>61</v>
      </c>
      <c r="Q4" s="8" t="s">
        <v>62</v>
      </c>
      <c r="R4" s="8" t="s">
        <v>63</v>
      </c>
    </row>
    <row r="5" spans="3:18" x14ac:dyDescent="0.15">
      <c r="C5" s="14">
        <v>1</v>
      </c>
      <c r="D5" s="14">
        <f>求节点(索引信息!C$6:C$25,索引信息!$H$6:$H$25,节奏总纲!D4)*(1+索引信息!M6)</f>
        <v>95309.084954318823</v>
      </c>
      <c r="E5" s="14">
        <f>求节点(索引信息!D$6:D$25,索引信息!$H$6:$H$25,节奏总纲!E4)*(1+索引信息!N6)</f>
        <v>95589.397444252521</v>
      </c>
      <c r="F5" s="14">
        <f>求节点(索引信息!E$6:E$25,索引信息!$H$6:$H$25,节奏总纲!F4)*(1+索引信息!O6)</f>
        <v>95894.626599958123</v>
      </c>
      <c r="G5" s="14">
        <f>求节点(索引信息!F$6:F$25,索引信息!$H$6:$H$25,节奏总纲!G4)*(1+索引信息!P6)</f>
        <v>96226.47128501095</v>
      </c>
      <c r="H5" s="14">
        <f>求节点(索引信息!G$6:G$25,索引信息!$H$6:$H$25,节奏总纲!H4)*(1+索引信息!Q6)</f>
        <v>96579.834908684963</v>
      </c>
      <c r="I5" s="14">
        <f>求节点(索引信息!C$7:C$25,索引信息!$I$6:$I$25,节奏总纲!D4)*1/(1-索引信息!R6)</f>
        <v>3500.000348291388</v>
      </c>
      <c r="J5" s="14">
        <f>求节点(索引信息!D$7:D$25,索引信息!$I$6:$I$25,节奏总纲!E4)*1/(1-索引信息!S6)</f>
        <v>3500</v>
      </c>
      <c r="K5" s="14">
        <f>求节点(索引信息!E$7:E$25,索引信息!$I$6:$I$25,节奏总纲!F4)*1/(1-索引信息!T6)</f>
        <v>3500.0004493099741</v>
      </c>
      <c r="L5" s="14">
        <f>求节点(索引信息!F$7:F$25,索引信息!$I$6:$I$25,节奏总纲!G4)*1/(1-索引信息!U6)</f>
        <v>3500</v>
      </c>
      <c r="M5" s="14">
        <f>求节点(索引信息!G$7:G$25,索引信息!$I$6:$I$25,节奏总纲!H4)*1/(1-索引信息!V6)</f>
        <v>3500.0005267810766</v>
      </c>
      <c r="N5" s="14">
        <f>求节点(节奏总纲!AA$4:AA$53,索引信息!$AD$6:$AD$55,节奏总纲!D4)*1/(1-索引信息!W6)</f>
        <v>24000.002284445367</v>
      </c>
      <c r="O5" s="14">
        <f>求节点(节奏总纲!AB$4:AB$53,索引信息!$AD$6:$AD$55,节奏总纲!E4)*1/(1-索引信息!X6)</f>
        <v>24000</v>
      </c>
      <c r="P5" s="14">
        <f>求节点(节奏总纲!AC$4:AC$53,索引信息!$AD$6:$AD$55,节奏总纲!F4)*1/(1-索引信息!Y6)</f>
        <v>24000.002947026896</v>
      </c>
      <c r="Q5" s="14">
        <f>求节点(节奏总纲!AD$4:AD$53,索引信息!$AD$6:$AD$55,节奏总纲!G4)*1/(1-索引信息!Z6)</f>
        <v>24000</v>
      </c>
      <c r="R5" s="14">
        <f>求节点(节奏总纲!AE$4:AE$53,索引信息!$AD$6:$AD$55,节奏总纲!H4)*1/(1-索引信息!AA6)</f>
        <v>24000.003455160331</v>
      </c>
    </row>
    <row r="6" spans="3:18" x14ac:dyDescent="0.15">
      <c r="C6" s="14">
        <v>2</v>
      </c>
      <c r="D6" s="14">
        <f>求节点(索引信息!C$6:C$25,索引信息!$H$6:$H$25,节奏总纲!D5)*(1+索引信息!M7)</f>
        <v>100725.41074773738</v>
      </c>
      <c r="E6" s="14">
        <f>求节点(索引信息!D$6:D$25,索引信息!$H$6:$H$25,节奏总纲!E5)*(1+索引信息!N7)</f>
        <v>100927.32080790392</v>
      </c>
      <c r="F6" s="14">
        <f>求节点(索引信息!E$6:E$25,索引信息!$H$6:$H$25,节奏总纲!F5)*(1+索引信息!O7)</f>
        <v>101150.24264668941</v>
      </c>
      <c r="G6" s="14">
        <f>求节点(索引信息!F$6:F$25,索引信息!$H$6:$H$25,节奏总纲!G5)*(1+索引信息!P7)</f>
        <v>101410.92002518084</v>
      </c>
      <c r="H6" s="14">
        <f>求节点(索引信息!G$6:G$25,索引信息!$H$6:$H$25,节奏总纲!H5)*(1+索引信息!Q7)</f>
        <v>101698.5187450278</v>
      </c>
      <c r="I6" s="14">
        <f>求节点(索引信息!C$7:C$25,索引信息!$I$6:$I$25,节奏总纲!D5)*1/(1-索引信息!R7)</f>
        <v>3500.0006965828452</v>
      </c>
      <c r="J6" s="14">
        <f>求节点(索引信息!D$7:D$25,索引信息!$I$6:$I$25,节奏总纲!E5)*1/(1-索引信息!S7)</f>
        <v>3500</v>
      </c>
      <c r="K6" s="14">
        <f>求节点(索引信息!E$7:E$25,索引信息!$I$6:$I$25,节奏总纲!F5)*1/(1-索引信息!T7)</f>
        <v>3500.0008986200642</v>
      </c>
      <c r="L6" s="14">
        <f>求节点(索引信息!F$7:F$25,索引信息!$I$6:$I$25,节奏总纲!G5)*1/(1-索引信息!U7)</f>
        <v>3500</v>
      </c>
      <c r="M6" s="14">
        <f>求节点(索引信息!G$7:G$25,索引信息!$I$6:$I$25,节奏总纲!H5)*1/(1-索引信息!V7)</f>
        <v>3500.0010535623119</v>
      </c>
      <c r="N6" s="14">
        <f>求节点(节奏总纲!AA$4:AA$53,索引信息!$AD$6:$AD$55,节奏总纲!D5)*1/(1-索引信息!W7)</f>
        <v>24000.004568891167</v>
      </c>
      <c r="O6" s="14">
        <f>求节点(节奏总纲!AB$4:AB$53,索引信息!$AD$6:$AD$55,节奏总纲!E5)*1/(1-索引信息!X7)</f>
        <v>24000</v>
      </c>
      <c r="P6" s="14">
        <f>求节点(节奏总纲!AC$4:AC$53,索引信息!$AD$6:$AD$55,节奏总纲!F5)*1/(1-索引信息!Y7)</f>
        <v>24000.005894054517</v>
      </c>
      <c r="Q6" s="14">
        <f>求节点(节奏总纲!AD$4:AD$53,索引信息!$AD$6:$AD$55,节奏总纲!G5)*1/(1-索引信息!Z7)</f>
        <v>24000</v>
      </c>
      <c r="R6" s="14">
        <f>求节点(节奏总纲!AE$4:AE$53,索引信息!$AD$6:$AD$55,节奏总纲!H5)*1/(1-索引信息!AA7)</f>
        <v>24000.006910321656</v>
      </c>
    </row>
    <row r="7" spans="3:18" x14ac:dyDescent="0.15">
      <c r="C7" s="14">
        <v>3</v>
      </c>
      <c r="D7" s="14">
        <f>求节点(索引信息!C$6:C$25,索引信息!$H$6:$H$25,节奏总纲!D6)*(1+索引信息!M8)</f>
        <v>102909.78888785592</v>
      </c>
      <c r="E7" s="14">
        <f>求节点(索引信息!D$6:D$25,索引信息!$H$6:$H$25,节奏总纲!E6)*(1+索引信息!N8)</f>
        <v>103271.10999909512</v>
      </c>
      <c r="F7" s="14">
        <f>求节点(索引信息!E$6:E$25,索引信息!$H$6:$H$25,节奏总纲!F6)*(1+索引信息!O8)</f>
        <v>103681.4238033837</v>
      </c>
      <c r="G7" s="14">
        <f>求节点(索引信息!F$6:F$25,索引信息!$H$6:$H$25,节奏总纲!G6)*(1+索引信息!P8)</f>
        <v>104151.44745232622</v>
      </c>
      <c r="H7" s="14">
        <f>求节点(索引信息!G$6:G$25,索引信息!$H$6:$H$25,节奏总纲!H6)*(1+索引信息!Q8)</f>
        <v>104652.0915344246</v>
      </c>
      <c r="I7" s="14">
        <f>求节点(索引信息!C$7:C$25,索引信息!$I$6:$I$25,节奏总纲!D6)*1/(1-索引信息!R8)</f>
        <v>3500.0010448743719</v>
      </c>
      <c r="J7" s="14">
        <f>求节点(索引信息!D$7:D$25,索引信息!$I$6:$I$25,节奏总纲!E6)*1/(1-索引信息!S8)</f>
        <v>3500</v>
      </c>
      <c r="K7" s="14">
        <f>求节点(索引信息!E$7:E$25,索引信息!$I$6:$I$25,节奏总纲!F6)*1/(1-索引信息!T8)</f>
        <v>3500.0013479302697</v>
      </c>
      <c r="L7" s="14">
        <f>求节点(索引信息!F$7:F$25,索引信息!$I$6:$I$25,节奏总纲!G6)*1/(1-索引信息!U8)</f>
        <v>3500</v>
      </c>
      <c r="M7" s="14">
        <f>求节点(索引信息!G$7:G$25,索引信息!$I$6:$I$25,节奏总纲!H6)*1/(1-索引信息!V8)</f>
        <v>3500.0015803437054</v>
      </c>
      <c r="N7" s="14">
        <f>求节点(节奏总纲!AA$4:AA$53,索引信息!$AD$6:$AD$55,节奏总纲!D6)*1/(1-索引信息!W8)</f>
        <v>24000.006853337407</v>
      </c>
      <c r="O7" s="14">
        <f>求节点(节奏总纲!AB$4:AB$53,索引信息!$AD$6:$AD$55,节奏总纲!E6)*1/(1-索引信息!X8)</f>
        <v>24000</v>
      </c>
      <c r="P7" s="14">
        <f>求节点(节奏总纲!AC$4:AC$53,索引信息!$AD$6:$AD$55,节奏总纲!F6)*1/(1-索引信息!Y8)</f>
        <v>24000.008841082861</v>
      </c>
      <c r="Q7" s="14">
        <f>求节点(节奏总纲!AD$4:AD$53,索引信息!$AD$6:$AD$55,节奏总纲!G6)*1/(1-索引信息!Z8)</f>
        <v>24000</v>
      </c>
      <c r="R7" s="14">
        <f>求节点(节奏总纲!AE$4:AE$53,索引信息!$AD$6:$AD$55,节奏总纲!H6)*1/(1-索引信息!AA8)</f>
        <v>24000.010365483977</v>
      </c>
    </row>
    <row r="8" spans="3:18" x14ac:dyDescent="0.15">
      <c r="C8" s="14">
        <v>4</v>
      </c>
      <c r="D8" s="14">
        <f>求节点(索引信息!C$6:C$25,索引信息!$H$6:$H$25,节奏总纲!D7)*(1+索引信息!M9)</f>
        <v>105250.94741057933</v>
      </c>
      <c r="E8" s="14">
        <f>求节点(索引信息!D$6:D$25,索引信息!$H$6:$H$25,节奏总纲!E7)*(1+索引信息!N9)</f>
        <v>105792.7231004287</v>
      </c>
      <c r="F8" s="14">
        <f>求节点(索引信息!E$6:E$25,索引信息!$H$6:$H$25,节奏总纲!F7)*(1+索引信息!O9)</f>
        <v>106419.15124181703</v>
      </c>
      <c r="G8" s="14">
        <f>求节点(索引信息!F$6:F$25,索引信息!$H$6:$H$25,节奏总纲!G7)*(1+索引信息!P9)</f>
        <v>107123.8829008789</v>
      </c>
      <c r="H8" s="14">
        <f>求节点(索引信息!G$6:G$25,索引信息!$H$6:$H$25,节奏总纲!H7)*(1+索引信息!Q9)</f>
        <v>107921.73225663362</v>
      </c>
      <c r="I8" s="14">
        <f>求节点(索引信息!C$7:C$25,索引信息!$I$6:$I$25,节奏总纲!D7)*1/(1-索引信息!R9)</f>
        <v>3500.0013931659678</v>
      </c>
      <c r="J8" s="14">
        <f>求节点(索引信息!D$7:D$25,索引信息!$I$6:$I$25,节奏总纲!E7)*1/(1-索引信息!S9)</f>
        <v>3500</v>
      </c>
      <c r="K8" s="14">
        <f>求节点(索引信息!E$7:E$25,索引信息!$I$6:$I$25,节奏总纲!F7)*1/(1-索引信息!T9)</f>
        <v>3500.0017972405899</v>
      </c>
      <c r="L8" s="14">
        <f>求节点(索引信息!F$7:F$25,索引信息!$I$6:$I$25,节奏总纲!G7)*1/(1-索引信息!U9)</f>
        <v>3500</v>
      </c>
      <c r="M8" s="14">
        <f>求节点(索引信息!G$7:G$25,索引信息!$I$6:$I$25,节奏总纲!H7)*1/(1-索引信息!V9)</f>
        <v>3500.0021071252577</v>
      </c>
      <c r="N8" s="14">
        <f>求节点(节奏总纲!AA$4:AA$53,索引信息!$AD$6:$AD$55,节奏总纲!D7)*1/(1-索引信息!W9)</f>
        <v>24000.009137784076</v>
      </c>
      <c r="O8" s="14">
        <f>求节点(节奏总纲!AB$4:AB$53,索引信息!$AD$6:$AD$55,节奏总纲!E7)*1/(1-索引信息!X9)</f>
        <v>24000</v>
      </c>
      <c r="P8" s="14">
        <f>求节点(节奏总纲!AC$4:AC$53,索引信息!$AD$6:$AD$55,节奏总纲!F7)*1/(1-索引信息!Y9)</f>
        <v>24000.011788111929</v>
      </c>
      <c r="Q8" s="14">
        <f>求节点(节奏总纲!AD$4:AD$53,索引信息!$AD$6:$AD$55,节奏总纲!G7)*1/(1-索引信息!Z9)</f>
        <v>24000</v>
      </c>
      <c r="R8" s="14">
        <f>求节点(节奏总纲!AE$4:AE$53,索引信息!$AD$6:$AD$55,节奏总纲!H7)*1/(1-索引信息!AA9)</f>
        <v>24000.013820647295</v>
      </c>
    </row>
    <row r="9" spans="3:18" x14ac:dyDescent="0.15">
      <c r="C9" s="14">
        <v>5</v>
      </c>
      <c r="D9" s="14">
        <f>求节点(索引信息!C$6:C$25,索引信息!$H$6:$H$25,节奏总纲!D8)*(1+索引信息!M10)</f>
        <v>107760.13898682498</v>
      </c>
      <c r="E9" s="14">
        <f>求节点(索引信息!D$6:D$25,索引信息!$H$6:$H$25,节奏总纲!E8)*(1+索引信息!N10)</f>
        <v>108457.015719189</v>
      </c>
      <c r="F9" s="14">
        <f>求节点(索引信息!E$6:E$25,索引信息!$H$6:$H$25,节奏总纲!F8)*(1+索引信息!O10)</f>
        <v>109289.24383789144</v>
      </c>
      <c r="G9" s="14">
        <f>求节点(索引信息!F$6:F$25,索引信息!$H$6:$H$25,节奏总纲!G8)*(1+索引信息!P10)</f>
        <v>110131.91650943129</v>
      </c>
      <c r="H9" s="14">
        <f>求节点(索引信息!G$6:G$25,索引信息!$H$6:$H$25,节奏总纲!H8)*(1+索引信息!Q10)</f>
        <v>110744.10314929292</v>
      </c>
      <c r="I9" s="14">
        <f>求节点(索引信息!C$7:C$25,索引信息!$I$6:$I$25,节奏总纲!D8)*1/(1-索引信息!R10)</f>
        <v>3500.0017414576332</v>
      </c>
      <c r="J9" s="14">
        <f>求节点(索引信息!D$7:D$25,索引信息!$I$6:$I$25,节奏总纲!E8)*1/(1-索引信息!S10)</f>
        <v>3500</v>
      </c>
      <c r="K9" s="14">
        <f>求节点(索引信息!E$7:E$25,索引信息!$I$6:$I$25,节奏总纲!F8)*1/(1-索引信息!T10)</f>
        <v>3500.002246551026</v>
      </c>
      <c r="L9" s="14">
        <f>求节点(索引信息!F$7:F$25,索引信息!$I$6:$I$25,节奏总纲!G8)*1/(1-索引信息!U10)</f>
        <v>3500</v>
      </c>
      <c r="M9" s="14">
        <f>求节点(索引信息!G$7:G$25,索引信息!$I$6:$I$25,节奏总纲!H8)*1/(1-索引信息!V10)</f>
        <v>3500.0026339069686</v>
      </c>
      <c r="N9" s="14">
        <f>求节点(节奏总纲!AA$4:AA$53,索引信息!$AD$6:$AD$55,节奏总纲!D8)*1/(1-索引信息!W10)</f>
        <v>24000.011422231182</v>
      </c>
      <c r="O9" s="14">
        <f>求节点(节奏总纲!AB$4:AB$53,索引信息!$AD$6:$AD$55,节奏总纲!E8)*1/(1-索引信息!X10)</f>
        <v>24000</v>
      </c>
      <c r="P9" s="14">
        <f>求节点(节奏总纲!AC$4:AC$53,索引信息!$AD$6:$AD$55,节奏总纲!F8)*1/(1-索引信息!Y10)</f>
        <v>24000.014735141722</v>
      </c>
      <c r="Q9" s="14">
        <f>求节点(节奏总纲!AD$4:AD$53,索引信息!$AD$6:$AD$55,节奏总纲!G8)*1/(1-索引信息!Z10)</f>
        <v>24000</v>
      </c>
      <c r="R9" s="14">
        <f>求节点(节奏总纲!AE$4:AE$53,索引信息!$AD$6:$AD$55,节奏总纲!H8)*1/(1-索引信息!AA10)</f>
        <v>24000.017275811602</v>
      </c>
    </row>
    <row r="10" spans="3:18" x14ac:dyDescent="0.15">
      <c r="C10" s="14">
        <v>6</v>
      </c>
      <c r="D10" s="14">
        <f>求节点(索引信息!C$6:C$25,索引信息!$H$6:$H$25,节奏总纲!D9)*(1+索引信息!M11)</f>
        <v>110258.45567224022</v>
      </c>
      <c r="E10" s="14">
        <f>求节点(索引信息!D$6:D$25,索引信息!$H$6:$H$25,节奏总纲!E9)*(1+索引信息!N11)</f>
        <v>110769.21021471951</v>
      </c>
      <c r="F10" s="14">
        <f>求节点(索引信息!E$6:E$25,索引信息!$H$6:$H$25,节奏总纲!F9)*(1+索引信息!O11)</f>
        <v>111374.25790350269</v>
      </c>
      <c r="G10" s="14">
        <f>求节点(索引信息!F$6:F$25,索引信息!$H$6:$H$25,节奏总纲!G9)*(1+索引信息!P11)</f>
        <v>112091.2787035217</v>
      </c>
      <c r="H10" s="14">
        <f>求节点(索引信息!G$6:G$25,索引信息!$H$6:$H$25,节奏总纲!H9)*(1+索引信息!Q11)</f>
        <v>112941.88146080455</v>
      </c>
      <c r="I10" s="14">
        <f>求节点(索引信息!C$7:C$25,索引信息!$I$6:$I$25,节奏总纲!D9)*1/(1-索引信息!R11)</f>
        <v>3500.0020897493678</v>
      </c>
      <c r="J10" s="14">
        <f>求节点(索引信息!D$7:D$25,索引信息!$I$6:$I$25,节奏总纲!E9)*1/(1-索引信息!S11)</f>
        <v>3500</v>
      </c>
      <c r="K10" s="14">
        <f>求节点(索引信息!E$7:E$25,索引信息!$I$6:$I$25,节奏总纲!F9)*1/(1-索引信息!T11)</f>
        <v>3500.0026958615772</v>
      </c>
      <c r="L10" s="14">
        <f>求节点(索引信息!F$7:F$25,索引信息!$I$6:$I$25,节奏总纲!G9)*1/(1-索引信息!U11)</f>
        <v>3500</v>
      </c>
      <c r="M10" s="14">
        <f>求节点(索引信息!G$7:G$25,索引信息!$I$6:$I$25,节奏总纲!H9)*1/(1-索引信息!V11)</f>
        <v>3500.0031606888383</v>
      </c>
      <c r="N10" s="14">
        <f>求节点(节奏总纲!AA$4:AA$53,索引信息!$AD$6:$AD$55,节奏总纲!D9)*1/(1-索引信息!W11)</f>
        <v>24000.013706678725</v>
      </c>
      <c r="O10" s="14">
        <f>求节点(节奏总纲!AB$4:AB$53,索引信息!$AD$6:$AD$55,节奏总纲!E9)*1/(1-索引信息!X11)</f>
        <v>24000</v>
      </c>
      <c r="P10" s="14">
        <f>求节点(节奏总纲!AC$4:AC$53,索引信息!$AD$6:$AD$55,节奏总纲!F9)*1/(1-索引信息!Y11)</f>
        <v>24000.017682172238</v>
      </c>
      <c r="Q10" s="14">
        <f>求节点(节奏总纲!AD$4:AD$53,索引信息!$AD$6:$AD$55,节奏总纲!G9)*1/(1-索引信息!Z11)</f>
        <v>24000</v>
      </c>
      <c r="R10" s="14">
        <f>求节点(节奏总纲!AE$4:AE$53,索引信息!$AD$6:$AD$55,节奏总纲!H9)*1/(1-索引信息!AA11)</f>
        <v>24000.020730976907</v>
      </c>
    </row>
    <row r="11" spans="3:18" x14ac:dyDescent="0.15">
      <c r="C11" s="14">
        <v>7</v>
      </c>
      <c r="D11" s="14">
        <f>求节点(索引信息!C$6:C$25,索引信息!$H$6:$H$25,节奏总纲!D10)*(1+索引信息!M12)</f>
        <v>111916.01733749454</v>
      </c>
      <c r="E11" s="14">
        <f>求节点(索引信息!D$6:D$25,索引信息!$H$6:$H$25,节奏总纲!E10)*(1+索引信息!N12)</f>
        <v>112573.76409912651</v>
      </c>
      <c r="F11" s="14">
        <f>求节点(索引信息!E$6:E$25,索引信息!$H$6:$H$25,节奏总纲!F10)*(1+索引信息!O12)</f>
        <v>113338.55825415246</v>
      </c>
      <c r="G11" s="14">
        <f>求节点(索引信息!F$6:F$25,索引信息!$H$6:$H$25,节奏总纲!G10)*(1+索引信息!P12)</f>
        <v>114190.17973937577</v>
      </c>
      <c r="H11" s="14">
        <f>求节点(索引信息!G$6:G$25,索引信息!$H$6:$H$25,节奏总纲!H10)*(1+索引信息!Q12)</f>
        <v>115122.68147738563</v>
      </c>
      <c r="I11" s="14">
        <f>求节点(索引信息!C$7:C$25,索引信息!$I$6:$I$25,节奏总纲!D10)*1/(1-索引信息!R12)</f>
        <v>3500.0024380411714</v>
      </c>
      <c r="J11" s="14">
        <f>求节点(索引信息!D$7:D$25,索引信息!$I$6:$I$25,节奏总纲!E10)*1/(1-索引信息!S12)</f>
        <v>3500</v>
      </c>
      <c r="K11" s="14">
        <f>求节点(索引信息!E$7:E$25,索引信息!$I$6:$I$25,节奏总纲!F10)*1/(1-索引信息!T12)</f>
        <v>3500.0031451722443</v>
      </c>
      <c r="L11" s="14">
        <f>求节点(索引信息!F$7:F$25,索引信息!$I$6:$I$25,节奏总纲!G10)*1/(1-索引信息!U12)</f>
        <v>3500</v>
      </c>
      <c r="M11" s="14">
        <f>求节点(索引信息!G$7:G$25,索引信息!$I$6:$I$25,节奏总纲!H10)*1/(1-索引信息!V12)</f>
        <v>3500.0036874708662</v>
      </c>
      <c r="N11" s="14">
        <f>求节点(节奏总纲!AA$4:AA$53,索引信息!$AD$6:$AD$55,节奏总纲!D10)*1/(1-索引信息!W12)</f>
        <v>24000.015991126704</v>
      </c>
      <c r="O11" s="14">
        <f>求节点(节奏总纲!AB$4:AB$53,索引信息!$AD$6:$AD$55,节奏总纲!E10)*1/(1-索引信息!X12)</f>
        <v>24000</v>
      </c>
      <c r="P11" s="14">
        <f>求节点(节奏总纲!AC$4:AC$53,索引信息!$AD$6:$AD$55,节奏总纲!F10)*1/(1-索引信息!Y12)</f>
        <v>24000.020629203478</v>
      </c>
      <c r="Q11" s="14">
        <f>求节点(节奏总纲!AD$4:AD$53,索引信息!$AD$6:$AD$55,节奏总纲!G10)*1/(1-索引信息!Z12)</f>
        <v>24000</v>
      </c>
      <c r="R11" s="14">
        <f>求节点(节奏总纲!AE$4:AE$53,索引信息!$AD$6:$AD$55,节奏总纲!H10)*1/(1-索引信息!AA12)</f>
        <v>24000.024186143208</v>
      </c>
    </row>
    <row r="12" spans="3:18" x14ac:dyDescent="0.15">
      <c r="C12" s="14">
        <v>8</v>
      </c>
      <c r="D12" s="14">
        <f>求节点(索引信息!C$6:C$25,索引信息!$H$6:$H$25,节奏总纲!D11)*(1+索引信息!M13)</f>
        <v>113692.54794283162</v>
      </c>
      <c r="E12" s="14">
        <f>求节点(索引信息!D$6:D$25,索引信息!$H$6:$H$25,节奏总纲!E11)*(1+索引信息!N13)</f>
        <v>114416.6381102446</v>
      </c>
      <c r="F12" s="14">
        <f>求节点(索引信息!E$6:E$25,索引信息!$H$6:$H$25,节奏总纲!F11)*(1+索引信息!O13)</f>
        <v>115237.6500284614</v>
      </c>
      <c r="G12" s="14">
        <f>求节点(索引信息!F$6:F$25,索引信息!$H$6:$H$25,节奏总纲!G11)*(1+索引信息!P13)</f>
        <v>116188.04777906193</v>
      </c>
      <c r="H12" s="14">
        <f>求节点(索引信息!G$6:G$25,索引信息!$H$6:$H$25,节奏总纲!H11)*(1+索引信息!Q13)</f>
        <v>117317.23322532</v>
      </c>
      <c r="I12" s="14">
        <f>求节点(索引信息!C$7:C$25,索引信息!$I$6:$I$25,节奏总纲!D11)*1/(1-索引信息!R13)</f>
        <v>3500.0027863330442</v>
      </c>
      <c r="J12" s="14">
        <f>求节点(索引信息!D$7:D$25,索引信息!$I$6:$I$25,节奏总纲!E11)*1/(1-索引信息!S13)</f>
        <v>3500</v>
      </c>
      <c r="K12" s="14">
        <f>求节点(索引信息!E$7:E$25,索引信息!$I$6:$I$25,节奏总纲!F11)*1/(1-索引信息!T13)</f>
        <v>3500.0035944830261</v>
      </c>
      <c r="L12" s="14">
        <f>求节点(索引信息!F$7:F$25,索引信息!$I$6:$I$25,节奏总纲!G11)*1/(1-索引信息!U13)</f>
        <v>3500</v>
      </c>
      <c r="M12" s="14">
        <f>求节点(索引信息!G$7:G$25,索引信息!$I$6:$I$25,节奏总纲!H11)*1/(1-索引信息!V13)</f>
        <v>3500.0042142530529</v>
      </c>
      <c r="N12" s="14">
        <f>求节点(节奏总纲!AA$4:AA$53,索引信息!$AD$6:$AD$55,节奏总纲!D11)*1/(1-索引信息!W13)</f>
        <v>24000.018275575112</v>
      </c>
      <c r="O12" s="14">
        <f>求节点(节奏总纲!AB$4:AB$53,索引信息!$AD$6:$AD$55,节奏总纲!E11)*1/(1-索引信息!X13)</f>
        <v>24000</v>
      </c>
      <c r="P12" s="14">
        <f>求节点(节奏总纲!AC$4:AC$53,索引信息!$AD$6:$AD$55,节奏总纲!F11)*1/(1-索引信息!Y13)</f>
        <v>24000.023576235442</v>
      </c>
      <c r="Q12" s="14">
        <f>求节点(节奏总纲!AD$4:AD$53,索引信息!$AD$6:$AD$55,节奏总纲!G11)*1/(1-索引信息!Z13)</f>
        <v>24000</v>
      </c>
      <c r="R12" s="14">
        <f>求节点(节奏总纲!AE$4:AE$53,索引信息!$AD$6:$AD$55,节奏总纲!H11)*1/(1-索引信息!AA13)</f>
        <v>24000.027641310502</v>
      </c>
    </row>
    <row r="13" spans="3:18" x14ac:dyDescent="0.15">
      <c r="C13" s="14">
        <v>9</v>
      </c>
      <c r="D13" s="14">
        <f>求节点(索引信息!C$6:C$25,索引信息!$H$6:$H$25,节奏总纲!D12)*(1+索引信息!M14)</f>
        <v>115596.58630101541</v>
      </c>
      <c r="E13" s="14">
        <f>求节点(索引信息!D$6:D$25,索引信息!$H$6:$H$25,节奏总纲!E12)*(1+索引信息!N14)</f>
        <v>116437.82446833915</v>
      </c>
      <c r="F13" s="14">
        <f>求节点(索引信息!E$6:E$25,索引信息!$H$6:$H$25,节奏总纲!F12)*(1+索引信息!O14)</f>
        <v>117455.00787327308</v>
      </c>
      <c r="G13" s="14">
        <f>求节点(索引信息!F$6:F$25,索引信息!$H$6:$H$25,节奏总纲!G12)*(1+索引信息!P14)</f>
        <v>118691.02316748467</v>
      </c>
      <c r="H13" s="14">
        <f>求节点(索引信息!G$6:G$25,索引信息!$H$6:$H$25,节奏总纲!H12)*(1+索引信息!Q14)</f>
        <v>120060.46312748631</v>
      </c>
      <c r="I13" s="14">
        <f>求节点(索引信息!C$7:C$25,索引信息!$I$6:$I$25,节奏总纲!D12)*1/(1-索引信息!R14)</f>
        <v>3500.0031346249866</v>
      </c>
      <c r="J13" s="14">
        <f>求节点(索引信息!D$7:D$25,索引信息!$I$6:$I$25,节奏总纲!E12)*1/(1-索引信息!S14)</f>
        <v>3500</v>
      </c>
      <c r="K13" s="14">
        <f>求节点(索引信息!E$7:E$25,索引信息!$I$6:$I$25,节奏总纲!F12)*1/(1-索引信息!T14)</f>
        <v>3500.0040437939233</v>
      </c>
      <c r="L13" s="14">
        <f>求节点(索引信息!F$7:F$25,索引信息!$I$6:$I$25,节奏总纲!G12)*1/(1-索引信息!U14)</f>
        <v>3500</v>
      </c>
      <c r="M13" s="14">
        <f>求节点(索引信息!G$7:G$25,索引信息!$I$6:$I$25,节奏总纲!H12)*1/(1-索引信息!V14)</f>
        <v>3500.0047410353982</v>
      </c>
      <c r="N13" s="14">
        <f>求节点(节奏总纲!AA$4:AA$53,索引信息!$AD$6:$AD$55,节奏总纲!D12)*1/(1-索引信息!W14)</f>
        <v>24000.020560023957</v>
      </c>
      <c r="O13" s="14">
        <f>求节点(节奏总纲!AB$4:AB$53,索引信息!$AD$6:$AD$55,节奏总纲!E12)*1/(1-索引信息!X14)</f>
        <v>24000</v>
      </c>
      <c r="P13" s="14">
        <f>求节点(节奏总纲!AC$4:AC$53,索引信息!$AD$6:$AD$55,节奏总纲!F12)*1/(1-索引信息!Y14)</f>
        <v>24000.026523268127</v>
      </c>
      <c r="Q13" s="14">
        <f>求节点(节奏总纲!AD$4:AD$53,索引信息!$AD$6:$AD$55,节奏总纲!G12)*1/(1-索引信息!Z14)</f>
        <v>24000</v>
      </c>
      <c r="R13" s="14">
        <f>求节点(节奏总纲!AE$4:AE$53,索引信息!$AD$6:$AD$55,节奏总纲!H12)*1/(1-索引信息!AA14)</f>
        <v>24000.031096478793</v>
      </c>
    </row>
    <row r="14" spans="3:18" x14ac:dyDescent="0.15">
      <c r="C14" s="14">
        <v>10</v>
      </c>
      <c r="D14" s="14">
        <f>求节点(索引信息!C$6:C$25,索引信息!$H$6:$H$25,节奏总纲!D13)*(1+索引信息!M15)</f>
        <v>117637.28408496798</v>
      </c>
      <c r="E14" s="14">
        <f>求节点(索引信息!D$6:D$25,索引信息!$H$6:$H$25,节奏总纲!E13)*(1+索引信息!N15)</f>
        <v>118680.9905413911</v>
      </c>
      <c r="F14" s="14">
        <f>求节点(索引信息!E$6:E$25,索引信息!$H$6:$H$25,节奏总纲!F13)*(1+索引信息!O15)</f>
        <v>119910.07551683827</v>
      </c>
      <c r="G14" s="14">
        <f>求节点(索引信息!F$6:F$25,索引信息!$H$6:$H$25,节奏总纲!G13)*(1+索引信息!P15)</f>
        <v>121242.89512246707</v>
      </c>
      <c r="H14" s="14">
        <f>求节点(索引信息!G$6:G$25,索引信息!$H$6:$H$25,节奏总纲!H13)*(1+索引信息!Q15)</f>
        <v>122776.25368052337</v>
      </c>
      <c r="I14" s="14">
        <f>求节点(索引信息!C$7:C$25,索引信息!$I$6:$I$25,节奏总纲!D13)*1/(1-索引信息!R15)</f>
        <v>3500.0034829169986</v>
      </c>
      <c r="J14" s="14">
        <f>求节点(索引信息!D$7:D$25,索引信息!$I$6:$I$25,节奏总纲!E13)*1/(1-索引信息!S15)</f>
        <v>3500</v>
      </c>
      <c r="K14" s="14">
        <f>求节点(索引信息!E$7:E$25,索引信息!$I$6:$I$25,节奏总纲!F13)*1/(1-索引信息!T15)</f>
        <v>3500.004493104936</v>
      </c>
      <c r="L14" s="14">
        <f>求节点(索引信息!F$7:F$25,索引信息!$I$6:$I$25,节奏总纲!G13)*1/(1-索引信息!U15)</f>
        <v>3500</v>
      </c>
      <c r="M14" s="14">
        <f>求节点(索引信息!G$7:G$25,索引信息!$I$6:$I$25,节奏总纲!H13)*1/(1-索引信息!V15)</f>
        <v>3500.0052678179018</v>
      </c>
      <c r="N14" s="14">
        <f>求节点(节奏总纲!AA$4:AA$53,索引信息!$AD$6:$AD$55,节奏总纲!D13)*1/(1-索引信息!W15)</f>
        <v>24000.022844473242</v>
      </c>
      <c r="O14" s="14">
        <f>求节点(节奏总纲!AB$4:AB$53,索引信息!$AD$6:$AD$55,节奏总纲!E13)*1/(1-索引信息!X15)</f>
        <v>24000</v>
      </c>
      <c r="P14" s="14">
        <f>求节点(节奏总纲!AC$4:AC$53,索引信息!$AD$6:$AD$55,节奏总纲!F13)*1/(1-索引信息!Y15)</f>
        <v>24000.029470301539</v>
      </c>
      <c r="Q14" s="14">
        <f>求节点(节奏总纲!AD$4:AD$53,索引信息!$AD$6:$AD$55,节奏总纲!G13)*1/(1-索引信息!Z15)</f>
        <v>24000</v>
      </c>
      <c r="R14" s="14">
        <f>求节点(节奏总纲!AE$4:AE$53,索引信息!$AD$6:$AD$55,节奏总纲!H13)*1/(1-索引信息!AA15)</f>
        <v>24000.034551648077</v>
      </c>
    </row>
    <row r="15" spans="3:18" x14ac:dyDescent="0.15">
      <c r="C15" s="14">
        <v>11</v>
      </c>
      <c r="D15" s="14">
        <f>求节点(索引信息!C$6:C$25,索引信息!$H$6:$H$25,节奏总纲!D14)*(1+索引信息!M16)</f>
        <v>119824.44981486497</v>
      </c>
      <c r="E15" s="14">
        <f>求节点(索引信息!D$6:D$25,索引信息!$H$6:$H$25,节奏总纲!E14)*(1+索引信息!N16)</f>
        <v>120926.39772267103</v>
      </c>
      <c r="F15" s="14">
        <f>求节点(索引信息!E$6:E$25,索引信息!$H$6:$H$25,节奏总纲!F14)*(1+索引信息!O16)</f>
        <v>122226.44709787749</v>
      </c>
      <c r="G15" s="14">
        <f>求节点(索引信息!F$6:F$25,索引信息!$H$6:$H$25,节奏总纲!G14)*(1+索引信息!P16)</f>
        <v>123742.85780180861</v>
      </c>
      <c r="H15" s="14">
        <f>求节点(索引信息!G$6:G$25,索引信息!$H$6:$H$25,节奏总纲!H14)*(1+索引信息!Q16)</f>
        <v>125703.27958033993</v>
      </c>
      <c r="I15" s="14">
        <f>求节点(索引信息!C$7:C$25,索引信息!$I$6:$I$25,节奏总纲!D14)*1/(1-索引信息!R16)</f>
        <v>3500.0041795012303</v>
      </c>
      <c r="J15" s="14">
        <f>求节点(索引信息!D$7:D$25,索引信息!$I$6:$I$25,节奏总纲!E14)*1/(1-索引信息!S16)</f>
        <v>3500</v>
      </c>
      <c r="K15" s="14">
        <f>求节点(索引信息!E$7:E$25,索引信息!$I$6:$I$25,节奏总纲!F14)*1/(1-索引信息!T16)</f>
        <v>3500.0049424160643</v>
      </c>
      <c r="L15" s="14">
        <f>求节点(索引信息!F$7:F$25,索引信息!$I$6:$I$25,节奏总纲!G14)*1/(1-索引信息!U16)</f>
        <v>3500</v>
      </c>
      <c r="M15" s="14">
        <f>求节点(索引信息!G$7:G$25,索引信息!$I$6:$I$25,节奏总纲!H14)*1/(1-索引信息!V16)</f>
        <v>3500.0057946005641</v>
      </c>
      <c r="N15" s="14">
        <f>求节点(节奏总纲!AA$4:AA$53,索引信息!$AD$6:$AD$55,节奏总纲!D14)*1/(1-索引信息!W16)</f>
        <v>24000.027413373107</v>
      </c>
      <c r="O15" s="14">
        <f>求节点(节奏总纲!AB$4:AB$53,索引信息!$AD$6:$AD$55,节奏总纲!E14)*1/(1-索引信息!X16)</f>
        <v>24000</v>
      </c>
      <c r="P15" s="14">
        <f>求节点(节奏总纲!AC$4:AC$53,索引信息!$AD$6:$AD$55,节奏总纲!F14)*1/(1-索引信息!Y16)</f>
        <v>24000.032417335671</v>
      </c>
      <c r="Q15" s="14">
        <f>求节点(节奏总纲!AD$4:AD$53,索引信息!$AD$6:$AD$55,节奏总纲!G14)*1/(1-索引信息!Z16)</f>
        <v>24000</v>
      </c>
      <c r="R15" s="14">
        <f>求节点(节奏总纲!AE$4:AE$53,索引信息!$AD$6:$AD$55,节奏总纲!H14)*1/(1-索引信息!AA16)</f>
        <v>24000.038006818355</v>
      </c>
    </row>
    <row r="16" spans="3:18" x14ac:dyDescent="0.15">
      <c r="C16" s="14">
        <v>12</v>
      </c>
      <c r="D16" s="14">
        <f>求节点(索引信息!C$6:C$25,索引信息!$H$6:$H$25,节奏总纲!D15)*(1+索引信息!M17)</f>
        <v>121873.30568188465</v>
      </c>
      <c r="E16" s="14">
        <f>求节点(索引信息!D$6:D$25,索引信息!$H$6:$H$25,节奏总纲!E15)*(1+索引信息!N17)</f>
        <v>123102.79025775909</v>
      </c>
      <c r="F16" s="14">
        <f>求节点(索引信息!E$6:E$25,索引信息!$H$6:$H$25,节奏总纲!F15)*(1+索引信息!O17)</f>
        <v>124668.10626871034</v>
      </c>
      <c r="G16" s="14">
        <f>求节点(索引信息!F$6:F$25,索引信息!$H$6:$H$25,节奏总纲!G15)*(1+索引信息!P17)</f>
        <v>126586.32988940332</v>
      </c>
      <c r="H16" s="14">
        <f>求节点(索引信息!G$6:G$25,索引信息!$H$6:$H$25,节奏总纲!H15)*(1+索引信息!Q17)</f>
        <v>128857.46111983804</v>
      </c>
      <c r="I16" s="14">
        <f>求节点(索引信息!C$7:C$25,索引信息!$I$6:$I$25,节奏总纲!D15)*1/(1-索引信息!R17)</f>
        <v>3500.0048760857394</v>
      </c>
      <c r="J16" s="14">
        <f>求节点(索引信息!D$7:D$25,索引信息!$I$6:$I$25,节奏总纲!E15)*1/(1-索引信息!S17)</f>
        <v>3500</v>
      </c>
      <c r="K16" s="14">
        <f>求节点(索引信息!E$7:E$25,索引信息!$I$6:$I$25,节奏总纲!F15)*1/(1-索引信息!T17)</f>
        <v>3500.0053917273076</v>
      </c>
      <c r="L16" s="14">
        <f>求节点(索引信息!F$7:F$25,索引信息!$I$6:$I$25,节奏总纲!G15)*1/(1-索引信息!U17)</f>
        <v>3500</v>
      </c>
      <c r="M16" s="14">
        <f>求节点(索引信息!G$7:G$25,索引信息!$I$6:$I$25,节奏总纲!H15)*1/(1-索引信息!V17)</f>
        <v>3500.0063213833851</v>
      </c>
      <c r="N16" s="14">
        <f>求节点(节奏总纲!AA$4:AA$53,索引信息!$AD$6:$AD$55,节奏总纲!D15)*1/(1-索引信息!W17)</f>
        <v>24000.031982274715</v>
      </c>
      <c r="O16" s="14">
        <f>求节点(节奏总纲!AB$4:AB$53,索引信息!$AD$6:$AD$55,节奏总纲!E15)*1/(1-索引信息!X17)</f>
        <v>24000</v>
      </c>
      <c r="P16" s="14">
        <f>求节点(节奏总纲!AC$4:AC$53,索引信息!$AD$6:$AD$55,节奏总纲!F15)*1/(1-索引信息!Y17)</f>
        <v>24000.035364370531</v>
      </c>
      <c r="Q16" s="14">
        <f>求节点(节奏总纲!AD$4:AD$53,索引信息!$AD$6:$AD$55,节奏总纲!G15)*1/(1-索引信息!Z17)</f>
        <v>24000</v>
      </c>
      <c r="R16" s="14">
        <f>求节点(节奏总纲!AE$4:AE$53,索引信息!$AD$6:$AD$55,节奏总纲!H15)*1/(1-索引信息!AA17)</f>
        <v>24000.041461989629</v>
      </c>
    </row>
    <row r="17" spans="3:18" x14ac:dyDescent="0.15">
      <c r="C17" s="14">
        <v>13</v>
      </c>
      <c r="D17" s="14">
        <f>求节点(索引信息!C$6:C$25,索引信息!$H$6:$H$25,节奏总纲!D16)*(1+索引信息!M18)</f>
        <v>124043.59528095303</v>
      </c>
      <c r="E17" s="14">
        <f>求节点(索引信息!D$6:D$25,索引信息!$H$6:$H$25,节奏总纲!E16)*(1+索引信息!N18)</f>
        <v>125573.68918994033</v>
      </c>
      <c r="F17" s="14">
        <f>求节点(索引信息!E$6:E$25,索引信息!$H$6:$H$25,节奏总纲!F16)*(1+索引信息!O18)</f>
        <v>127379.64908671149</v>
      </c>
      <c r="G17" s="14">
        <f>求节点(索引信息!F$6:F$25,索引信息!$H$6:$H$25,节奏总纲!G16)*(1+索引信息!P18)</f>
        <v>129658.75122997243</v>
      </c>
      <c r="H17" s="14">
        <f>求节点(索引信息!G$6:G$25,索引信息!$H$6:$H$25,节奏总纲!H16)*(1+索引信息!Q18)</f>
        <v>131230.64066897795</v>
      </c>
      <c r="I17" s="14">
        <f>求节点(索引信息!C$7:C$25,索引信息!$I$6:$I$25,节奏总纲!D16)*1/(1-索引信息!R18)</f>
        <v>3500.0055726705255</v>
      </c>
      <c r="J17" s="14">
        <f>求节点(索引信息!D$7:D$25,索引信息!$I$6:$I$25,节奏总纲!E16)*1/(1-索引信息!S18)</f>
        <v>3500</v>
      </c>
      <c r="K17" s="14">
        <f>求节点(索引信息!E$7:E$25,索引信息!$I$6:$I$25,节奏总纲!F16)*1/(1-索引信息!T18)</f>
        <v>3500.0058410386664</v>
      </c>
      <c r="L17" s="14">
        <f>求节点(索引信息!F$7:F$25,索引信息!$I$6:$I$25,节奏总纲!G16)*1/(1-索引信息!U18)</f>
        <v>3500</v>
      </c>
      <c r="M17" s="14">
        <f>求节点(索引信息!G$7:G$25,索引信息!$I$6:$I$25,节奏总纲!H16)*1/(1-索引信息!V18)</f>
        <v>3500.0068481663643</v>
      </c>
      <c r="N17" s="14">
        <f>求节点(节奏总纲!AA$4:AA$53,索引信息!$AD$6:$AD$55,节奏总纲!D16)*1/(1-索引信息!W18)</f>
        <v>24000.036551178058</v>
      </c>
      <c r="O17" s="14">
        <f>求节点(节奏总纲!AB$4:AB$53,索引信息!$AD$6:$AD$55,节奏总纲!E16)*1/(1-索引信息!X18)</f>
        <v>24000</v>
      </c>
      <c r="P17" s="14">
        <f>求节点(节奏总纲!AC$4:AC$53,索引信息!$AD$6:$AD$55,节奏总纲!F16)*1/(1-索引信息!Y18)</f>
        <v>24000.038311406111</v>
      </c>
      <c r="Q17" s="14">
        <f>求节点(节奏总纲!AD$4:AD$53,索引信息!$AD$6:$AD$55,节奏总纲!G16)*1/(1-索引信息!Z18)</f>
        <v>24000</v>
      </c>
      <c r="R17" s="14">
        <f>求节点(节奏总纲!AE$4:AE$53,索引信息!$AD$6:$AD$55,节奏总纲!H16)*1/(1-索引信息!AA18)</f>
        <v>24000.044917161897</v>
      </c>
    </row>
    <row r="18" spans="3:18" x14ac:dyDescent="0.15">
      <c r="C18" s="14">
        <v>14</v>
      </c>
      <c r="D18" s="14">
        <f>求节点(索引信息!C$6:C$25,索引信息!$H$6:$H$25,节奏总纲!D17)*(1+索引信息!M19)</f>
        <v>126369.65407925304</v>
      </c>
      <c r="E18" s="14">
        <f>求节点(索引信息!D$6:D$25,索引信息!$H$6:$H$25,节奏总纲!E17)*(1+索引信息!N19)</f>
        <v>128055.00744349454</v>
      </c>
      <c r="F18" s="14">
        <f>求节点(索引信息!E$6:E$25,索引信息!$H$6:$H$25,节奏总纲!F17)*(1+索引信息!O19)</f>
        <v>130064.59802365227</v>
      </c>
      <c r="G18" s="14">
        <f>求节点(索引信息!F$6:F$25,索引信息!$H$6:$H$25,节奏总纲!G17)*(1+索引信息!P19)</f>
        <v>131381.57386651271</v>
      </c>
      <c r="H18" s="14">
        <f>求节点(索引信息!G$6:G$25,索引信息!$H$6:$H$25,节奏总纲!H17)*(1+索引信息!Q19)</f>
        <v>132935.94449649821</v>
      </c>
      <c r="I18" s="14">
        <f>求节点(索引信息!C$7:C$25,索引信息!$I$6:$I$25,节奏总纲!D17)*1/(1-索引信息!R19)</f>
        <v>3500.0062692555889</v>
      </c>
      <c r="J18" s="14">
        <f>求节点(索引信息!D$7:D$25,索引信息!$I$6:$I$25,节奏总纲!E17)*1/(1-索引信息!S19)</f>
        <v>3500</v>
      </c>
      <c r="K18" s="14">
        <f>求节点(索引信息!E$7:E$25,索引信息!$I$6:$I$25,节奏总纲!F17)*1/(1-索引信息!T19)</f>
        <v>3500.0062903501403</v>
      </c>
      <c r="L18" s="14">
        <f>求节点(索引信息!F$7:F$25,索引信息!$I$6:$I$25,节奏总纲!G17)*1/(1-索引信息!U19)</f>
        <v>3500</v>
      </c>
      <c r="M18" s="14">
        <f>求节点(索引信息!G$7:G$25,索引信息!$I$6:$I$25,节奏总纲!H17)*1/(1-索引信息!V19)</f>
        <v>3500.0073749495023</v>
      </c>
      <c r="N18" s="14">
        <f>求节点(节奏总纲!AA$4:AA$53,索引信息!$AD$6:$AD$55,节奏总纲!D17)*1/(1-索引信息!W19)</f>
        <v>24000.041120083144</v>
      </c>
      <c r="O18" s="14">
        <f>求节点(节奏总纲!AB$4:AB$53,索引信息!$AD$6:$AD$55,节奏总纲!E17)*1/(1-索引信息!X19)</f>
        <v>24000</v>
      </c>
      <c r="P18" s="14">
        <f>求节点(节奏总纲!AC$4:AC$53,索引信息!$AD$6:$AD$55,节奏总纲!F17)*1/(1-索引信息!Y19)</f>
        <v>24000.041258442416</v>
      </c>
      <c r="Q18" s="14">
        <f>求节点(节奏总纲!AD$4:AD$53,索引信息!$AD$6:$AD$55,节奏总纲!G17)*1/(1-索引信息!Z19)</f>
        <v>24000</v>
      </c>
      <c r="R18" s="14">
        <f>求节点(节奏总纲!AE$4:AE$53,索引信息!$AD$6:$AD$55,节奏总纲!H17)*1/(1-索引信息!AA19)</f>
        <v>24000.048372335161</v>
      </c>
    </row>
    <row r="19" spans="3:18" x14ac:dyDescent="0.15">
      <c r="C19" s="14">
        <v>15</v>
      </c>
      <c r="D19" s="14">
        <f>求节点(索引信息!C$6:C$25,索引信息!$H$6:$H$25,节奏总纲!D18)*(1+索引信息!M20)</f>
        <v>128862.66217157006</v>
      </c>
      <c r="E19" s="14">
        <f>求节点(索引信息!D$6:D$25,索引信息!$H$6:$H$25,节奏总纲!E18)*(1+索引信息!N20)</f>
        <v>130409.72800164363</v>
      </c>
      <c r="F19" s="14">
        <f>求节点(索引信息!E$6:E$25,索引信息!$H$6:$H$25,节奏总纲!F18)*(1+索引信息!O20)</f>
        <v>131655.05526876831</v>
      </c>
      <c r="G19" s="14">
        <f>求节点(索引信息!F$6:F$25,索引信息!$H$6:$H$25,节奏总纲!G18)*(1+索引信息!P20)</f>
        <v>133155.75344383501</v>
      </c>
      <c r="H19" s="14">
        <f>求节点(索引信息!G$6:G$25,索引信息!$H$6:$H$25,节奏总纲!H18)*(1+索引信息!Q20)</f>
        <v>134971.72434475608</v>
      </c>
      <c r="I19" s="14">
        <f>求节点(索引信息!C$7:C$25,索引信息!$I$6:$I$25,节奏总纲!D18)*1/(1-索引信息!R20)</f>
        <v>3500.0069658409298</v>
      </c>
      <c r="J19" s="14">
        <f>求节点(索引信息!D$7:D$25,索引信息!$I$6:$I$25,节奏总纲!E18)*1/(1-索引信息!S20)</f>
        <v>3500</v>
      </c>
      <c r="K19" s="14">
        <f>求节点(索引信息!E$7:E$25,索引信息!$I$6:$I$25,节奏总纲!F18)*1/(1-索引信息!T20)</f>
        <v>3500.0067396617301</v>
      </c>
      <c r="L19" s="14">
        <f>求节点(索引信息!F$7:F$25,索引信息!$I$6:$I$25,节奏总纲!G18)*1/(1-索引信息!U20)</f>
        <v>3500</v>
      </c>
      <c r="M19" s="14">
        <f>求节点(索引信息!G$7:G$25,索引信息!$I$6:$I$25,节奏总纲!H18)*1/(1-索引信息!V20)</f>
        <v>3500.0079017327989</v>
      </c>
      <c r="N19" s="14">
        <f>求节点(节奏总纲!AA$4:AA$53,索引信息!$AD$6:$AD$55,节奏总纲!D18)*1/(1-索引信息!W20)</f>
        <v>24000.045688989969</v>
      </c>
      <c r="O19" s="14">
        <f>求节点(节奏总纲!AB$4:AB$53,索引信息!$AD$6:$AD$55,节奏总纲!E18)*1/(1-索引信息!X20)</f>
        <v>24000</v>
      </c>
      <c r="P19" s="14">
        <f>求节点(节奏总纲!AC$4:AC$53,索引信息!$AD$6:$AD$55,节奏总纲!F18)*1/(1-索引信息!Y20)</f>
        <v>24000.044205479448</v>
      </c>
      <c r="Q19" s="14">
        <f>求节点(节奏总纲!AD$4:AD$53,索引信息!$AD$6:$AD$55,节奏总纲!G18)*1/(1-索引信息!Z20)</f>
        <v>24000</v>
      </c>
      <c r="R19" s="14">
        <f>求节点(节奏总纲!AE$4:AE$53,索引信息!$AD$6:$AD$55,节奏总纲!H18)*1/(1-索引信息!AA20)</f>
        <v>24000.051827509422</v>
      </c>
    </row>
    <row r="20" spans="3:18" x14ac:dyDescent="0.15">
      <c r="C20" s="14">
        <v>16</v>
      </c>
      <c r="D20" s="14">
        <f>求节点(索引信息!C$6:C$25,索引信息!$H$6:$H$25,节奏总纲!D19)*(1+索引信息!M21)</f>
        <v>130804.16788626039</v>
      </c>
      <c r="E20" s="14">
        <f>求节点(索引信息!D$6:D$25,索引信息!$H$6:$H$25,节奏总纲!E19)*(1+索引信息!N21)</f>
        <v>131954.8269208445</v>
      </c>
      <c r="F20" s="14">
        <f>求节点(索引信息!E$6:E$25,索引信息!$H$6:$H$25,节奏总纲!F19)*(1+索引信息!O21)</f>
        <v>133344.84171604732</v>
      </c>
      <c r="G20" s="14">
        <f>求节点(索引信息!F$6:F$25,索引信息!$H$6:$H$25,节奏总纲!G19)*(1+索引信息!P21)</f>
        <v>135102.06327571152</v>
      </c>
      <c r="H20" s="14">
        <f>求节点(索引信息!G$6:G$25,索引信息!$H$6:$H$25,节奏总纲!H19)*(1+索引信息!Q21)</f>
        <v>137298.29832802273</v>
      </c>
      <c r="I20" s="14">
        <f>求节点(索引信息!C$7:C$25,索引信息!$I$6:$I$25,节奏总纲!D19)*1/(1-索引信息!R21)</f>
        <v>3500.0076624265475</v>
      </c>
      <c r="J20" s="14">
        <f>求节点(索引信息!D$7:D$25,索引信息!$I$6:$I$25,节奏总纲!E19)*1/(1-索引信息!S21)</f>
        <v>3500</v>
      </c>
      <c r="K20" s="14">
        <f>求节点(索引信息!E$7:E$25,索引信息!$I$6:$I$25,节奏总纲!F19)*1/(1-索引信息!T21)</f>
        <v>3500.0071889734349</v>
      </c>
      <c r="L20" s="14">
        <f>求节点(索引信息!F$7:F$25,索引信息!$I$6:$I$25,节奏总纲!G19)*1/(1-索引信息!U21)</f>
        <v>3500</v>
      </c>
      <c r="M20" s="14">
        <f>求节点(索引信息!G$7:G$25,索引信息!$I$6:$I$25,节奏总纲!H19)*1/(1-索引信息!V21)</f>
        <v>3500.0084285162543</v>
      </c>
      <c r="N20" s="14">
        <f>求节点(节奏总纲!AA$4:AA$53,索引信息!$AD$6:$AD$55,节奏总纲!D19)*1/(1-索引信息!W21)</f>
        <v>24000.050257898532</v>
      </c>
      <c r="O20" s="14">
        <f>求节点(节奏总纲!AB$4:AB$53,索引信息!$AD$6:$AD$55,节奏总纲!E19)*1/(1-索引信息!X21)</f>
        <v>24000</v>
      </c>
      <c r="P20" s="14">
        <f>求节点(节奏总纲!AC$4:AC$53,索引信息!$AD$6:$AD$55,节奏总纲!F19)*1/(1-索引信息!Y21)</f>
        <v>24000.047152517203</v>
      </c>
      <c r="Q20" s="14">
        <f>求节点(节奏总纲!AD$4:AD$53,索引信息!$AD$6:$AD$55,节奏总纲!G19)*1/(1-索引信息!Z21)</f>
        <v>24000</v>
      </c>
      <c r="R20" s="14">
        <f>求节点(节奏总纲!AE$4:AE$53,索引信息!$AD$6:$AD$55,节奏总纲!H19)*1/(1-索引信息!AA21)</f>
        <v>24000.055282684676</v>
      </c>
    </row>
    <row r="21" spans="3:18" x14ac:dyDescent="0.15">
      <c r="C21" s="14">
        <v>17</v>
      </c>
      <c r="D21" s="14">
        <f>求节点(索引信息!C$6:C$25,索引信息!$H$6:$H$25,节奏总纲!D20)*(1+索引信息!M22)</f>
        <v>132304.82208905113</v>
      </c>
      <c r="E21" s="14">
        <f>求节点(索引信息!D$6:D$25,索引信息!$H$6:$H$25,节奏总纲!E20)*(1+索引信息!N22)</f>
        <v>133547.69890380531</v>
      </c>
      <c r="F21" s="14">
        <f>求节点(索引信息!E$6:E$25,索引信息!$H$6:$H$25,节奏总纲!F20)*(1+索引信息!O22)</f>
        <v>135076.24995263197</v>
      </c>
      <c r="G21" s="14">
        <f>求节点(索引信息!F$6:F$25,索引信息!$H$6:$H$25,节奏总纲!G20)*(1+索引信息!P22)</f>
        <v>137039.77557053274</v>
      </c>
      <c r="H21" s="14">
        <f>求节点(索引信息!G$6:G$25,索引信息!$H$6:$H$25,节奏总纲!H20)*(1+索引信息!Q22)</f>
        <v>139316.12093796083</v>
      </c>
      <c r="I21" s="14">
        <f>求节点(索引信息!C$7:C$25,索引信息!$I$6:$I$25,节奏总纲!D20)*1/(1-索引信息!R22)</f>
        <v>3500.0083590124423</v>
      </c>
      <c r="J21" s="14">
        <f>求节点(索引信息!D$7:D$25,索引信息!$I$6:$I$25,节奏总纲!E20)*1/(1-索引信息!S22)</f>
        <v>3500</v>
      </c>
      <c r="K21" s="14">
        <f>求节点(索引信息!E$7:E$25,索引信息!$I$6:$I$25,节奏总纲!F20)*1/(1-索引信息!T22)</f>
        <v>3500.0076382852553</v>
      </c>
      <c r="L21" s="14">
        <f>求节点(索引信息!F$7:F$25,索引信息!$I$6:$I$25,节奏总纲!G20)*1/(1-索引信息!U22)</f>
        <v>3500</v>
      </c>
      <c r="M21" s="14">
        <f>求节点(索引信息!G$7:G$25,索引信息!$I$6:$I$25,节奏总纲!H20)*1/(1-索引信息!V22)</f>
        <v>3500.0089552998679</v>
      </c>
      <c r="N21" s="14">
        <f>求节点(节奏总纲!AA$4:AA$53,索引信息!$AD$6:$AD$55,节奏总纲!D20)*1/(1-索引信息!W22)</f>
        <v>24000.054826808835</v>
      </c>
      <c r="O21" s="14">
        <f>求节点(节奏总纲!AB$4:AB$53,索引信息!$AD$6:$AD$55,节奏总纲!E20)*1/(1-索引信息!X22)</f>
        <v>24000</v>
      </c>
      <c r="P21" s="14">
        <f>求节点(节奏总纲!AC$4:AC$53,索引信息!$AD$6:$AD$55,节奏总纲!F20)*1/(1-索引信息!Y22)</f>
        <v>24000.050099555679</v>
      </c>
      <c r="Q21" s="14">
        <f>求节点(节奏总纲!AD$4:AD$53,索引信息!$AD$6:$AD$55,节奏总纲!G20)*1/(1-索引信息!Z22)</f>
        <v>24000</v>
      </c>
      <c r="R21" s="14">
        <f>求节点(节奏总纲!AE$4:AE$53,索引信息!$AD$6:$AD$55,节奏总纲!H20)*1/(1-索引信息!AA22)</f>
        <v>24000.058737860923</v>
      </c>
    </row>
    <row r="22" spans="3:18" x14ac:dyDescent="0.15">
      <c r="C22" s="14">
        <v>18</v>
      </c>
      <c r="D22" s="14">
        <f>求节点(索引信息!C$6:C$25,索引信息!$H$6:$H$25,节奏总纲!D21)*(1+索引信息!M23)</f>
        <v>133913.1834400458</v>
      </c>
      <c r="E22" s="14">
        <f>求节点(索引信息!D$6:D$25,索引信息!$H$6:$H$25,节奏总纲!E21)*(1+索引信息!N23)</f>
        <v>135342.71049312811</v>
      </c>
      <c r="F22" s="14">
        <f>求节点(索引信息!E$6:E$25,索引信息!$H$6:$H$25,节奏总纲!F21)*(1+索引信息!O23)</f>
        <v>137128.90597262816</v>
      </c>
      <c r="G22" s="14">
        <f>求节点(索引信息!F$6:F$25,索引信息!$H$6:$H$25,节奏总纲!G21)*(1+索引信息!P23)</f>
        <v>139323.13013195011</v>
      </c>
      <c r="H22" s="14">
        <f>求节点(索引信息!G$6:G$25,索引信息!$H$6:$H$25,节奏总纲!H21)*(1+索引信息!Q23)</f>
        <v>141101.18784043464</v>
      </c>
      <c r="I22" s="14">
        <f>求节点(索引信息!C$7:C$25,索引信息!$I$6:$I$25,节奏总纲!D21)*1/(1-索引信息!R23)</f>
        <v>3500.0090555986149</v>
      </c>
      <c r="J22" s="14">
        <f>求节点(索引信息!D$7:D$25,索引信息!$I$6:$I$25,节奏总纲!E21)*1/(1-索引信息!S23)</f>
        <v>3500</v>
      </c>
      <c r="K22" s="14">
        <f>求节点(索引信息!E$7:E$25,索引信息!$I$6:$I$25,节奏总纲!F21)*1/(1-索引信息!T23)</f>
        <v>3500.0080875971908</v>
      </c>
      <c r="L22" s="14">
        <f>求节点(索引信息!F$7:F$25,索引信息!$I$6:$I$25,节奏总纲!G21)*1/(1-索引信息!U23)</f>
        <v>3500</v>
      </c>
      <c r="M22" s="14">
        <f>求节点(索引信息!G$7:G$25,索引信息!$I$6:$I$25,节奏总纲!H21)*1/(1-索引信息!V23)</f>
        <v>3500.0094820836403</v>
      </c>
      <c r="N22" s="14">
        <f>求节点(节奏总纲!AA$4:AA$53,索引信息!$AD$6:$AD$55,节奏总纲!D21)*1/(1-索引信息!W23)</f>
        <v>24000.05939572088</v>
      </c>
      <c r="O22" s="14">
        <f>求节点(节奏总纲!AB$4:AB$53,索引信息!$AD$6:$AD$55,节奏总纲!E21)*1/(1-索引信息!X23)</f>
        <v>24000</v>
      </c>
      <c r="P22" s="14">
        <f>求节点(节奏总纲!AC$4:AC$53,索引信息!$AD$6:$AD$55,节奏总纲!F21)*1/(1-索引信息!Y23)</f>
        <v>24000.05304659488</v>
      </c>
      <c r="Q22" s="14">
        <f>求节点(节奏总纲!AD$4:AD$53,索引信息!$AD$6:$AD$55,节奏总纲!G21)*1/(1-索引信息!Z23)</f>
        <v>24000</v>
      </c>
      <c r="R22" s="14">
        <f>求节点(节奏总纲!AE$4:AE$53,索引信息!$AD$6:$AD$55,节奏总纲!H21)*1/(1-索引信息!AA23)</f>
        <v>24000.062193038164</v>
      </c>
    </row>
    <row r="23" spans="3:18" x14ac:dyDescent="0.15">
      <c r="C23" s="14">
        <v>19</v>
      </c>
      <c r="D23" s="14">
        <f>求节点(索引信息!C$6:C$25,索引信息!$H$6:$H$25,节奏总纲!D22)*(1+索引信息!M24)</f>
        <v>135636.98245421093</v>
      </c>
      <c r="E23" s="14">
        <f>求节点(索引信息!D$6:D$25,索引信息!$H$6:$H$25,节奏总纲!E22)*(1+索引信息!N24)</f>
        <v>137255.20094824629</v>
      </c>
      <c r="F23" s="14">
        <f>求节点(索引信息!E$6:E$25,索引信息!$H$6:$H$25,节奏总纲!F22)*(1+索引信息!O24)</f>
        <v>139220.46096307912</v>
      </c>
      <c r="G23" s="14">
        <f>求节点(索引信息!F$6:F$25,索引信息!$H$6:$H$25,节奏总纲!G22)*(1+索引信息!P24)</f>
        <v>140980.45376127621</v>
      </c>
      <c r="H23" s="14">
        <f>求节点(索引信息!G$6:G$25,索引信息!$H$6:$H$25,节奏总纲!H22)*(1+索引信息!Q24)</f>
        <v>142716.24988401745</v>
      </c>
      <c r="I23" s="14">
        <f>求节点(索引信息!C$7:C$25,索引信息!$I$6:$I$25,节奏总纲!D22)*1/(1-索引信息!R24)</f>
        <v>3500.0097521850648</v>
      </c>
      <c r="J23" s="14">
        <f>求节点(索引信息!D$7:D$25,索引信息!$I$6:$I$25,节奏总纲!E22)*1/(1-索引信息!S24)</f>
        <v>3500</v>
      </c>
      <c r="K23" s="14">
        <f>求节点(索引信息!E$7:E$25,索引信息!$I$6:$I$25,节奏总纲!F22)*1/(1-索引信息!T24)</f>
        <v>3500.0085369092417</v>
      </c>
      <c r="L23" s="14">
        <f>求节点(索引信息!F$7:F$25,索引信息!$I$6:$I$25,节奏总纲!G22)*1/(1-索引信息!U24)</f>
        <v>3500</v>
      </c>
      <c r="M23" s="14">
        <f>求节点(索引信息!G$7:G$25,索引信息!$I$6:$I$25,节奏总纲!H22)*1/(1-索引信息!V24)</f>
        <v>3500.0100088675713</v>
      </c>
      <c r="N23" s="14">
        <f>求节点(节奏总纲!AA$4:AA$53,索引信息!$AD$6:$AD$55,节奏总纲!D22)*1/(1-索引信息!W24)</f>
        <v>24000.063964634664</v>
      </c>
      <c r="O23" s="14">
        <f>求节点(节奏总纲!AB$4:AB$53,索引信息!$AD$6:$AD$55,节奏总纲!E22)*1/(1-索引信息!X24)</f>
        <v>24000</v>
      </c>
      <c r="P23" s="14">
        <f>求节点(节奏总纲!AC$4:AC$53,索引信息!$AD$6:$AD$55,节奏总纲!F22)*1/(1-索引信息!Y24)</f>
        <v>24000.055993634804</v>
      </c>
      <c r="Q23" s="14">
        <f>求节点(节奏总纲!AD$4:AD$53,索引信息!$AD$6:$AD$55,节奏总纲!G22)*1/(1-索引信息!Z24)</f>
        <v>24000</v>
      </c>
      <c r="R23" s="14">
        <f>求节点(节奏总纲!AE$4:AE$53,索引信息!$AD$6:$AD$55,节奏总纲!H22)*1/(1-索引信息!AA24)</f>
        <v>24000.065648216405</v>
      </c>
    </row>
    <row r="24" spans="3:18" x14ac:dyDescent="0.15">
      <c r="C24" s="14">
        <v>20</v>
      </c>
      <c r="D24" s="14">
        <f>求节点(索引信息!C$6:C$25,索引信息!$H$6:$H$25,节奏总纲!D23)*(1+索引信息!M25)</f>
        <v>137484.50449233933</v>
      </c>
      <c r="E24" s="14">
        <f>求节点(索引信息!D$6:D$25,索引信息!$H$6:$H$25,节奏总纲!E23)*(1+索引信息!N25)</f>
        <v>139240.68753587862</v>
      </c>
      <c r="F24" s="14">
        <f>求节点(索引信息!E$6:E$25,索引信息!$H$6:$H$25,节奏总纲!F23)*(1+索引信息!O25)</f>
        <v>140825.96229159049</v>
      </c>
      <c r="G24" s="14">
        <f>求节点(索引信息!F$6:F$25,索引信息!$H$6:$H$25,节奏总纲!G23)*(1+索引信息!P25)</f>
        <v>142451.43546366421</v>
      </c>
      <c r="H24" s="14">
        <f>求节点(索引信息!G$6:G$25,索引信息!$H$6:$H$25,节奏总纲!H23)*(1+索引信息!Q25)</f>
        <v>144332.29527706825</v>
      </c>
      <c r="I24" s="14">
        <f>求节点(索引信息!C$7:C$25,索引信息!$I$6:$I$25,节奏总纲!D23)*1/(1-索引信息!R25)</f>
        <v>3500.0104487717917</v>
      </c>
      <c r="J24" s="14">
        <f>求节点(索引信息!D$7:D$25,索引信息!$I$6:$I$25,节奏总纲!E23)*1/(1-索引信息!S25)</f>
        <v>3500</v>
      </c>
      <c r="K24" s="14">
        <f>求节点(索引信息!E$7:E$25,索引信息!$I$6:$I$25,节奏总纲!F23)*1/(1-索引信息!T25)</f>
        <v>3500.0091401134223</v>
      </c>
      <c r="L24" s="14">
        <f>求节点(索引信息!F$7:F$25,索引信息!$I$6:$I$25,节奏总纲!G23)*1/(1-索引信息!U25)</f>
        <v>3500</v>
      </c>
      <c r="M24" s="14">
        <f>求节点(索引信息!G$7:G$25,索引信息!$I$6:$I$25,节奏总纲!H23)*1/(1-索引信息!V25)</f>
        <v>3500.0105356516606</v>
      </c>
      <c r="N24" s="14">
        <f>求节点(节奏总纲!AA$4:AA$53,索引信息!$AD$6:$AD$55,节奏总纲!D23)*1/(1-索引信息!W25)</f>
        <v>24000.068533550188</v>
      </c>
      <c r="O24" s="14">
        <f>求节点(节奏总纲!AB$4:AB$53,索引信息!$AD$6:$AD$55,节奏总纲!E23)*1/(1-索引信息!X25)</f>
        <v>24000</v>
      </c>
      <c r="P24" s="14">
        <f>求节点(节奏总纲!AC$4:AC$53,索引信息!$AD$6:$AD$55,节奏总纲!F23)*1/(1-索引信息!Y25)</f>
        <v>24000.059950053899</v>
      </c>
      <c r="Q24" s="14">
        <f>求节点(节奏总纲!AD$4:AD$53,索引信息!$AD$6:$AD$55,节奏总纲!G23)*1/(1-索引信息!Z25)</f>
        <v>24000</v>
      </c>
      <c r="R24" s="14">
        <f>求节点(节奏总纲!AE$4:AE$53,索引信息!$AD$6:$AD$55,节奏总纲!H23)*1/(1-索引信息!AA25)</f>
        <v>24000.069103395639</v>
      </c>
    </row>
    <row r="25" spans="3:18" x14ac:dyDescent="0.15">
      <c r="C25" s="14">
        <v>21</v>
      </c>
      <c r="D25" s="14">
        <f>求节点(索引信息!C$6:C$25,索引信息!$H$6:$H$25,节奏总纲!D24)*(1+索引信息!M26)</f>
        <v>139464.6295842563</v>
      </c>
      <c r="E25" s="14">
        <f>求节点(索引信息!D$6:D$25,索引信息!$H$6:$H$25,节奏总纲!E24)*(1+索引信息!N26)</f>
        <v>140837.90802469186</v>
      </c>
      <c r="F25" s="14">
        <f>求节点(索引信息!E$6:E$25,索引信息!$H$6:$H$25,节奏总纲!F24)*(1+索引信息!O26)</f>
        <v>142287.50165948889</v>
      </c>
      <c r="G25" s="14">
        <f>求节点(索引信息!F$6:F$25,索引信息!$H$6:$H$25,节奏总纲!G24)*(1+索引信息!P26)</f>
        <v>144089.17222931969</v>
      </c>
      <c r="H25" s="14">
        <f>求节点(索引信息!G$6:G$25,索引信息!$H$6:$H$25,节奏总纲!H24)*(1+索引信息!Q26)</f>
        <v>146253.24120784973</v>
      </c>
      <c r="I25" s="14">
        <f>求节点(索引信息!C$7:C$25,索引信息!$I$6:$I$25,节奏总纲!D24)*1/(1-索引信息!R26)</f>
        <v>3500.0117433491287</v>
      </c>
      <c r="J25" s="14">
        <f>求节点(索引信息!D$7:D$25,索引信息!$I$6:$I$25,节奏总纲!E24)*1/(1-索引信息!S26)</f>
        <v>3500</v>
      </c>
      <c r="K25" s="14">
        <f>求节点(索引信息!E$7:E$25,索引信息!$I$6:$I$25,节奏总纲!F24)*1/(1-索引信息!T26)</f>
        <v>3500.0102494048961</v>
      </c>
      <c r="L25" s="14">
        <f>求节点(索引信息!F$7:F$25,索引信息!$I$6:$I$25,节奏总纲!G24)*1/(1-索引信息!U26)</f>
        <v>3500</v>
      </c>
      <c r="M25" s="14">
        <f>求节点(索引信息!G$7:G$25,索引信息!$I$6:$I$25,节奏总纲!H24)*1/(1-索引信息!V26)</f>
        <v>3500.0110624359086</v>
      </c>
      <c r="N25" s="14">
        <f>求节点(节奏总纲!AA$4:AA$53,索引信息!$AD$6:$AD$55,节奏总纲!D24)*1/(1-索引信息!W26)</f>
        <v>24000.077024688639</v>
      </c>
      <c r="O25" s="14">
        <f>求节点(节奏总纲!AB$4:AB$53,索引信息!$AD$6:$AD$55,节奏总纲!E24)*1/(1-索引信息!X26)</f>
        <v>24000</v>
      </c>
      <c r="P25" s="14">
        <f>求节点(节奏总纲!AC$4:AC$53,索引信息!$AD$6:$AD$55,节奏总纲!F24)*1/(1-索引信息!Y26)</f>
        <v>24000.067225901814</v>
      </c>
      <c r="Q25" s="14">
        <f>求节点(节奏总纲!AD$4:AD$53,索引信息!$AD$6:$AD$55,节奏总纲!G24)*1/(1-索引信息!Z26)</f>
        <v>24000</v>
      </c>
      <c r="R25" s="14">
        <f>求节点(节奏总纲!AE$4:AE$53,索引信息!$AD$6:$AD$55,节奏总纲!H24)*1/(1-索引信息!AA26)</f>
        <v>24000.072558575866</v>
      </c>
    </row>
    <row r="26" spans="3:18" x14ac:dyDescent="0.15">
      <c r="C26" s="14">
        <v>22</v>
      </c>
      <c r="D26" s="14">
        <f>求节点(索引信息!C$6:C$25,索引信息!$H$6:$H$25,节奏总纲!D25)*(1+索引信息!M27)</f>
        <v>140963.25739632008</v>
      </c>
      <c r="E26" s="14">
        <f>求节点(索引信息!D$6:D$25,索引信息!$H$6:$H$25,节奏总纲!E25)*(1+索引信息!N27)</f>
        <v>142263.21844653465</v>
      </c>
      <c r="F26" s="14">
        <f>求节点(索引信息!E$6:E$25,索引信息!$H$6:$H$25,节奏总纲!F25)*(1+索引信息!O27)</f>
        <v>143880.48788623721</v>
      </c>
      <c r="G26" s="14">
        <f>求节点(索引信息!F$6:F$25,索引信息!$H$6:$H$25,节奏总纲!G25)*(1+索引信息!P27)</f>
        <v>145880.91034170488</v>
      </c>
      <c r="H26" s="14">
        <f>求节点(索引信息!G$6:G$25,索引信息!$H$6:$H$25,节奏总纲!H25)*(1+索引信息!Q27)</f>
        <v>148285.17983833907</v>
      </c>
      <c r="I26" s="14">
        <f>求节点(索引信息!C$7:C$25,索引信息!$I$6:$I$25,节奏总纲!D25)*1/(1-索引信息!R27)</f>
        <v>3500.0130379274228</v>
      </c>
      <c r="J26" s="14">
        <f>求节点(索引信息!D$7:D$25,索引信息!$I$6:$I$25,节奏总纲!E25)*1/(1-索引信息!S27)</f>
        <v>3500</v>
      </c>
      <c r="K26" s="14">
        <f>求节点(索引信息!E$7:E$25,索引信息!$I$6:$I$25,节奏总纲!F25)*1/(1-索引信息!T27)</f>
        <v>3500.0113586970733</v>
      </c>
      <c r="L26" s="14">
        <f>求节点(索引信息!F$7:F$25,索引信息!$I$6:$I$25,节奏总纲!G25)*1/(1-索引信息!U27)</f>
        <v>3500</v>
      </c>
      <c r="M26" s="14">
        <f>求节点(索引信息!G$7:G$25,索引信息!$I$6:$I$25,节奏总纲!H25)*1/(1-索引信息!V27)</f>
        <v>3500.0115892203153</v>
      </c>
      <c r="N26" s="14">
        <f>求节点(节奏总纲!AA$4:AA$53,索引信息!$AD$6:$AD$55,节奏总纲!D25)*1/(1-索引信息!W27)</f>
        <v>24000.085515833096</v>
      </c>
      <c r="O26" s="14">
        <f>求节点(节奏总纲!AB$4:AB$53,索引信息!$AD$6:$AD$55,节奏总纲!E25)*1/(1-索引信息!X27)</f>
        <v>24000</v>
      </c>
      <c r="P26" s="14">
        <f>求节点(节奏总纲!AC$4:AC$53,索引信息!$AD$6:$AD$55,节奏总纲!F25)*1/(1-索引信息!Y27)</f>
        <v>24000.074501754141</v>
      </c>
      <c r="Q26" s="14">
        <f>求节点(节奏总纲!AD$4:AD$53,索引信息!$AD$6:$AD$55,节奏总纲!G25)*1/(1-索引信息!Z27)</f>
        <v>24000</v>
      </c>
      <c r="R26" s="14">
        <f>求节点(节奏总纲!AE$4:AE$53,索引信息!$AD$6:$AD$55,节奏总纲!H25)*1/(1-索引信息!AA27)</f>
        <v>24000.076013757087</v>
      </c>
    </row>
    <row r="27" spans="3:18" x14ac:dyDescent="0.15">
      <c r="C27" s="14">
        <v>23</v>
      </c>
      <c r="D27" s="14">
        <f>求节点(索引信息!C$6:C$25,索引信息!$H$6:$H$25,节奏总纲!D26)*(1+索引信息!M28)</f>
        <v>142343.95391647675</v>
      </c>
      <c r="E27" s="14">
        <f>求节点(索引信息!D$6:D$25,索引信息!$H$6:$H$25,节奏总纲!E26)*(1+索引信息!N28)</f>
        <v>143748.79559390928</v>
      </c>
      <c r="F27" s="14">
        <f>求节点(索引信息!E$6:E$25,索引信息!$H$6:$H$25,节奏总纲!F26)*(1+索引信息!O28)</f>
        <v>145495.9476215934</v>
      </c>
      <c r="G27" s="14">
        <f>求节点(索引信息!F$6:F$25,索引信息!$H$6:$H$25,节奏总纲!G26)*(1+索引信息!P28)</f>
        <v>147679.88765619858</v>
      </c>
      <c r="H27" s="14">
        <f>求节点(索引信息!G$6:G$25,索引信息!$H$6:$H$25,节奏总纲!H26)*(1+索引信息!Q28)</f>
        <v>150214.64687808082</v>
      </c>
      <c r="I27" s="14">
        <f>求节点(索引信息!C$7:C$25,索引信息!$I$6:$I$25,节奏总纲!D26)*1/(1-索引信息!R28)</f>
        <v>3500.0143325066747</v>
      </c>
      <c r="J27" s="14">
        <f>求节点(索引信息!D$7:D$25,索引信息!$I$6:$I$25,节奏总纲!E26)*1/(1-索引信息!S28)</f>
        <v>3500</v>
      </c>
      <c r="K27" s="14">
        <f>求节点(索引信息!E$7:E$25,索引信息!$I$6:$I$25,节奏总纲!F26)*1/(1-索引信息!T28)</f>
        <v>3500.0124679899536</v>
      </c>
      <c r="L27" s="14">
        <f>求节点(索引信息!F$7:F$25,索引信息!$I$6:$I$25,节奏总纲!G26)*1/(1-索引信息!U28)</f>
        <v>3500</v>
      </c>
      <c r="M27" s="14">
        <f>求节点(索引信息!G$7:G$25,索引信息!$I$6:$I$25,节奏总纲!H26)*1/(1-索引信息!V28)</f>
        <v>3500.0121160048802</v>
      </c>
      <c r="N27" s="14">
        <f>求节点(节奏总纲!AA$4:AA$53,索引信息!$AD$6:$AD$55,节奏总纲!D26)*1/(1-索引信息!W28)</f>
        <v>24000.094006983567</v>
      </c>
      <c r="O27" s="14">
        <f>求节点(节奏总纲!AB$4:AB$53,索引信息!$AD$6:$AD$55,节奏总纲!E26)*1/(1-索引信息!X28)</f>
        <v>24000</v>
      </c>
      <c r="P27" s="14">
        <f>求节点(节奏总纲!AC$4:AC$53,索引信息!$AD$6:$AD$55,节奏总纲!F26)*1/(1-索引信息!Y28)</f>
        <v>24000.081777610882</v>
      </c>
      <c r="Q27" s="14">
        <f>求节点(节奏总纲!AD$4:AD$53,索引信息!$AD$6:$AD$55,节奏总纲!G26)*1/(1-索引信息!Z28)</f>
        <v>24000</v>
      </c>
      <c r="R27" s="14">
        <f>求节点(节奏总纲!AE$4:AE$53,索引信息!$AD$6:$AD$55,节奏总纲!H26)*1/(1-索引信息!AA28)</f>
        <v>24000.079468939304</v>
      </c>
    </row>
    <row r="28" spans="3:18" x14ac:dyDescent="0.15">
      <c r="C28" s="14">
        <v>24</v>
      </c>
      <c r="D28" s="14">
        <f>求节点(索引信息!C$6:C$25,索引信息!$H$6:$H$25,节奏总纲!D27)*(1+索引信息!M29)</f>
        <v>143823.74780659686</v>
      </c>
      <c r="E28" s="14">
        <f>求节点(索引信息!D$6:D$25,索引信息!$H$6:$H$25,节奏总纲!E27)*(1+索引信息!N29)</f>
        <v>145388.69440670128</v>
      </c>
      <c r="F28" s="14">
        <f>求节点(索引信息!E$6:E$25,索引信息!$H$6:$H$25,节奏总纲!F27)*(1+索引信息!O29)</f>
        <v>147334.24318422738</v>
      </c>
      <c r="G28" s="14">
        <f>求节点(索引信息!F$6:F$25,索引信息!$H$6:$H$25,节奏总纲!G27)*(1+索引信息!P29)</f>
        <v>149716.36504761953</v>
      </c>
      <c r="H28" s="14">
        <f>求节点(索引信息!G$6:G$25,索引信息!$H$6:$H$25,节奏总纲!H27)*(1+索引信息!Q29)</f>
        <v>152486.96605367551</v>
      </c>
      <c r="I28" s="14">
        <f>求节点(索引信息!C$7:C$25,索引信息!$I$6:$I$25,节奏总纲!D27)*1/(1-索引信息!R29)</f>
        <v>3500.0156270868843</v>
      </c>
      <c r="J28" s="14">
        <f>求节点(索引信息!D$7:D$25,索引信息!$I$6:$I$25,节奏总纲!E27)*1/(1-索引信息!S29)</f>
        <v>3500</v>
      </c>
      <c r="K28" s="14">
        <f>求节点(索引信息!E$7:E$25,索引信息!$I$6:$I$25,节奏总纲!F27)*1/(1-索引信息!T29)</f>
        <v>3500.013577283537</v>
      </c>
      <c r="L28" s="14">
        <f>求节点(索引信息!F$7:F$25,索引信息!$I$6:$I$25,节奏总纲!G27)*1/(1-索引信息!U29)</f>
        <v>3500</v>
      </c>
      <c r="M28" s="14">
        <f>求节点(索引信息!G$7:G$25,索引信息!$I$6:$I$25,节奏总纲!H27)*1/(1-索引信息!V29)</f>
        <v>3500.0126427896043</v>
      </c>
      <c r="N28" s="14">
        <f>求节点(节奏总纲!AA$4:AA$53,索引信息!$AD$6:$AD$55,节奏总纲!D27)*1/(1-索引信息!W29)</f>
        <v>24000.102498140041</v>
      </c>
      <c r="O28" s="14">
        <f>求节点(节奏总纲!AB$4:AB$53,索引信息!$AD$6:$AD$55,节奏总纲!E27)*1/(1-索引信息!X29)</f>
        <v>24000</v>
      </c>
      <c r="P28" s="14">
        <f>求节点(节奏总纲!AC$4:AC$53,索引信息!$AD$6:$AD$55,节奏总纲!F27)*1/(1-索引信息!Y29)</f>
        <v>24000.089053472031</v>
      </c>
      <c r="Q28" s="14">
        <f>求节点(节奏总纲!AD$4:AD$53,索引信息!$AD$6:$AD$55,节奏总纲!G27)*1/(1-索引信息!Z29)</f>
        <v>24000</v>
      </c>
      <c r="R28" s="14">
        <f>求节点(节奏总纲!AE$4:AE$53,索引信息!$AD$6:$AD$55,节奏总纲!H27)*1/(1-索引信息!AA29)</f>
        <v>24000.082924122518</v>
      </c>
    </row>
    <row r="29" spans="3:18" x14ac:dyDescent="0.15">
      <c r="C29" s="14">
        <v>25</v>
      </c>
      <c r="D29" s="14">
        <f>求节点(索引信息!C$6:C$25,索引信息!$H$6:$H$25,节奏总纲!D28)*(1+索引信息!M30)</f>
        <v>145409.75162805096</v>
      </c>
      <c r="E29" s="14">
        <f>求节点(索引信息!D$6:D$25,索引信息!$H$6:$H$25,节奏总纲!E28)*(1+索引信息!N30)</f>
        <v>147130.33491976312</v>
      </c>
      <c r="F29" s="14">
        <f>求节点(索引信息!E$6:E$25,索引信息!$H$6:$H$25,节奏总纲!F28)*(1+索引信息!O30)</f>
        <v>149250.60044921012</v>
      </c>
      <c r="G29" s="14">
        <f>求节点(索引信息!F$6:F$25,索引信息!$H$6:$H$25,节奏总纲!G28)*(1+索引信息!P30)</f>
        <v>151855.9459551718</v>
      </c>
      <c r="H29" s="14">
        <f>求节点(索引信息!G$6:G$25,索引信息!$H$6:$H$25,节奏总纲!H28)*(1+索引信息!Q30)</f>
        <v>154813.73801338044</v>
      </c>
      <c r="I29" s="14">
        <f>求节点(索引信息!C$7:C$25,索引信息!$I$6:$I$25,节奏总纲!D28)*1/(1-索引信息!R30)</f>
        <v>3500.0169216680515</v>
      </c>
      <c r="J29" s="14">
        <f>求节点(索引信息!D$7:D$25,索引信息!$I$6:$I$25,节奏总纲!E28)*1/(1-索引信息!S30)</f>
        <v>3500</v>
      </c>
      <c r="K29" s="14">
        <f>求节点(索引信息!E$7:E$25,索引信息!$I$6:$I$25,节奏总纲!F28)*1/(1-索引信息!T30)</f>
        <v>3500.0146865778233</v>
      </c>
      <c r="L29" s="14">
        <f>求节点(索引信息!F$7:F$25,索引信息!$I$6:$I$25,节奏总纲!G28)*1/(1-索引信息!U30)</f>
        <v>3500</v>
      </c>
      <c r="M29" s="14">
        <f>求节点(索引信息!G$7:G$25,索引信息!$I$6:$I$25,节奏总纲!H28)*1/(1-索引信息!V30)</f>
        <v>3500.0131695744867</v>
      </c>
      <c r="N29" s="14">
        <f>求节点(节奏总纲!AA$4:AA$53,索引信息!$AD$6:$AD$55,节奏总纲!D28)*1/(1-索引信息!W30)</f>
        <v>24000.110989302524</v>
      </c>
      <c r="O29" s="14">
        <f>求节点(节奏总纲!AB$4:AB$53,索引信息!$AD$6:$AD$55,节奏总纲!E28)*1/(1-索引信息!X30)</f>
        <v>24000</v>
      </c>
      <c r="P29" s="14">
        <f>求节点(节奏总纲!AC$4:AC$53,索引信息!$AD$6:$AD$55,节奏总纲!F28)*1/(1-索引信息!Y30)</f>
        <v>24000.096329337593</v>
      </c>
      <c r="Q29" s="14">
        <f>求节点(节奏总纲!AD$4:AD$53,索引信息!$AD$6:$AD$55,节奏总纲!G28)*1/(1-索引信息!Z30)</f>
        <v>24000</v>
      </c>
      <c r="R29" s="14">
        <f>求节点(节奏总纲!AE$4:AE$53,索引信息!$AD$6:$AD$55,节奏总纲!H28)*1/(1-索引信息!AA30)</f>
        <v>24000.086379306722</v>
      </c>
    </row>
    <row r="30" spans="3:18" x14ac:dyDescent="0.15">
      <c r="C30" s="14">
        <v>26</v>
      </c>
      <c r="D30" s="14">
        <f>求节点(索引信息!C$6:C$25,索引信息!$H$6:$H$25,节奏总纲!D29)*(1+索引信息!M31)</f>
        <v>147109.58843536658</v>
      </c>
      <c r="E30" s="14">
        <f>求节点(索引信息!D$6:D$25,索引信息!$H$6:$H$25,节奏总纲!E29)*(1+索引信息!N31)</f>
        <v>148985.4814581571</v>
      </c>
      <c r="F30" s="14">
        <f>求节点(索引信息!E$6:E$25,索引信息!$H$6:$H$25,节奏总纲!F29)*(1+索引信息!O31)</f>
        <v>151294.13950375345</v>
      </c>
      <c r="G30" s="14">
        <f>求节点(索引信息!F$6:F$25,索引信息!$H$6:$H$25,节奏总纲!G29)*(1+索引信息!P31)</f>
        <v>154088.83604087369</v>
      </c>
      <c r="H30" s="14">
        <f>求节点(索引信息!G$6:G$25,索引信息!$H$6:$H$25,节奏总纲!H29)*(1+索引信息!Q31)</f>
        <v>157315.11862549864</v>
      </c>
      <c r="I30" s="14">
        <f>求节点(索引信息!C$7:C$25,索引信息!$I$6:$I$25,节奏总纲!D29)*1/(1-索引信息!R31)</f>
        <v>3500.0182162501765</v>
      </c>
      <c r="J30" s="14">
        <f>求节点(索引信息!D$7:D$25,索引信息!$I$6:$I$25,节奏总纲!E29)*1/(1-索引信息!S31)</f>
        <v>3500</v>
      </c>
      <c r="K30" s="14">
        <f>求节点(索引信息!E$7:E$25,索引信息!$I$6:$I$25,节奏总纲!F29)*1/(1-索引信息!T31)</f>
        <v>3500.0157958728137</v>
      </c>
      <c r="L30" s="14">
        <f>求节点(索引信息!F$7:F$25,索引信息!$I$6:$I$25,节奏总纲!G29)*1/(1-索引信息!U31)</f>
        <v>3500</v>
      </c>
      <c r="M30" s="14">
        <f>求节点(索引信息!G$7:G$25,索引信息!$I$6:$I$25,节奏总纲!H29)*1/(1-索引信息!V31)</f>
        <v>3500.0136963595273</v>
      </c>
      <c r="N30" s="14">
        <f>求节点(节奏总纲!AA$4:AA$53,索引信息!$AD$6:$AD$55,节奏总纲!D29)*1/(1-索引信息!W31)</f>
        <v>24000.119480471018</v>
      </c>
      <c r="O30" s="14">
        <f>求节点(节奏总纲!AB$4:AB$53,索引信息!$AD$6:$AD$55,节奏总纲!E29)*1/(1-索引信息!X31)</f>
        <v>24000</v>
      </c>
      <c r="P30" s="14">
        <f>求节点(节奏总纲!AC$4:AC$53,索引信息!$AD$6:$AD$55,节奏总纲!F29)*1/(1-索引信息!Y31)</f>
        <v>24000.103605207565</v>
      </c>
      <c r="Q30" s="14">
        <f>求节点(节奏总纲!AD$4:AD$53,索引信息!$AD$6:$AD$55,节奏总纲!G29)*1/(1-索引信息!Z31)</f>
        <v>24000</v>
      </c>
      <c r="R30" s="14">
        <f>求节点(节奏总纲!AE$4:AE$53,索引信息!$AD$6:$AD$55,节奏总纲!H29)*1/(1-索引信息!AA31)</f>
        <v>24000.089834491926</v>
      </c>
    </row>
    <row r="31" spans="3:18" x14ac:dyDescent="0.15">
      <c r="C31" s="14">
        <v>27</v>
      </c>
      <c r="D31" s="14">
        <f>求节点(索引信息!C$6:C$25,索引信息!$H$6:$H$25,节奏总纲!D30)*(1+索引信息!M32)</f>
        <v>148931.42841608991</v>
      </c>
      <c r="E31" s="14">
        <f>求节点(索引信息!D$6:D$25,索引信息!$H$6:$H$25,节奏总纲!E30)*(1+索引信息!N32)</f>
        <v>150972.76118557176</v>
      </c>
      <c r="F31" s="14">
        <f>求节点(索引信息!E$6:E$25,索引信息!$H$6:$H$25,节奏总纲!F30)*(1+索引信息!O32)</f>
        <v>153474.63323842455</v>
      </c>
      <c r="G31" s="14">
        <f>求节点(索引信息!F$6:F$25,索引信息!$H$6:$H$25,节奏总纲!G30)*(1+索引信息!P32)</f>
        <v>156490.32546336032</v>
      </c>
      <c r="H31" s="14">
        <f>求节点(索引信息!G$6:G$25,索引信息!$H$6:$H$25,节奏总纲!H30)*(1+索引信息!Q32)</f>
        <v>160012.59959170915</v>
      </c>
      <c r="I31" s="14">
        <f>求节点(索引信息!C$7:C$25,索引信息!$I$6:$I$25,节奏总纲!D30)*1/(1-索引信息!R32)</f>
        <v>3500.0195108332591</v>
      </c>
      <c r="J31" s="14">
        <f>求节点(索引信息!D$7:D$25,索引信息!$I$6:$I$25,节奏总纲!E30)*1/(1-索引信息!S32)</f>
        <v>3500</v>
      </c>
      <c r="K31" s="14">
        <f>求节点(索引信息!E$7:E$25,索引信息!$I$6:$I$25,节奏总纲!F30)*1/(1-索引信息!T32)</f>
        <v>3500.0169051685066</v>
      </c>
      <c r="L31" s="14">
        <f>求节点(索引信息!F$7:F$25,索引信息!$I$6:$I$25,节奏总纲!G30)*1/(1-索引信息!U32)</f>
        <v>3500</v>
      </c>
      <c r="M31" s="14">
        <f>求节点(索引信息!G$7:G$25,索引信息!$I$6:$I$25,节奏总纲!H30)*1/(1-索引信息!V32)</f>
        <v>3500.0142231447267</v>
      </c>
      <c r="N31" s="14">
        <f>求节点(节奏总纲!AA$4:AA$53,索引信息!$AD$6:$AD$55,节奏总纲!D30)*1/(1-索引信息!W32)</f>
        <v>26262.002005443395</v>
      </c>
      <c r="O31" s="14">
        <f>求节点(节奏总纲!AB$4:AB$53,索引信息!$AD$6:$AD$55,节奏总纲!E30)*1/(1-索引信息!X32)</f>
        <v>26306.529440235987</v>
      </c>
      <c r="P31" s="14">
        <f>求节点(节奏总纲!AC$4:AC$53,索引信息!$AD$6:$AD$55,节奏总纲!F30)*1/(1-索引信息!Y32)</f>
        <v>26401.453916456274</v>
      </c>
      <c r="Q31" s="14">
        <f>求节点(节奏总纲!AD$4:AD$53,索引信息!$AD$6:$AD$55,节奏总纲!G30)*1/(1-索引信息!Z32)</f>
        <v>26545.790663969758</v>
      </c>
      <c r="R31" s="14">
        <f>求节点(节奏总纲!AE$4:AE$53,索引信息!$AD$6:$AD$55,节奏总纲!H30)*1/(1-索引信息!AA32)</f>
        <v>26666.781839158539</v>
      </c>
    </row>
    <row r="32" spans="3:18" x14ac:dyDescent="0.15">
      <c r="C32" s="14">
        <v>28</v>
      </c>
      <c r="D32" s="14">
        <f>求节点(索引信息!C$6:C$25,索引信息!$H$6:$H$25,节奏总纲!D31)*(1+索引信息!M33)</f>
        <v>150885.23814212592</v>
      </c>
      <c r="E32" s="14">
        <f>求节点(索引信息!D$6:D$25,索引信息!$H$6:$H$25,节奏总纲!E31)*(1+索引信息!N33)</f>
        <v>153085.69126938516</v>
      </c>
      <c r="F32" s="14">
        <f>求节点(索引信息!E$6:E$25,索引信息!$H$6:$H$25,节奏总纲!F31)*(1+索引信息!O33)</f>
        <v>155752.90718121454</v>
      </c>
      <c r="G32" s="14">
        <f>求节点(索引信息!F$6:F$25,索引信息!$H$6:$H$25,节奏总纲!G31)*(1+索引信息!P33)</f>
        <v>159055.6706345345</v>
      </c>
      <c r="H32" s="14">
        <f>求节点(索引信息!G$6:G$25,索引信息!$H$6:$H$25,节奏总纲!H31)*(1+索引信息!Q33)</f>
        <v>161354.88859302027</v>
      </c>
      <c r="I32" s="14">
        <f>求节点(索引信息!C$7:C$25,索引信息!$I$6:$I$25,节奏总纲!D31)*1/(1-索引信息!R33)</f>
        <v>3500.0208054172995</v>
      </c>
      <c r="J32" s="14">
        <f>求节点(索引信息!D$7:D$25,索引信息!$I$6:$I$25,节奏总纲!E31)*1/(1-索引信息!S33)</f>
        <v>3500</v>
      </c>
      <c r="K32" s="14">
        <f>求节点(索引信息!E$7:E$25,索引信息!$I$6:$I$25,节奏总纲!F31)*1/(1-索引信息!T33)</f>
        <v>3500.0181774576081</v>
      </c>
      <c r="L32" s="14">
        <f>求节点(索引信息!F$7:F$25,索引信息!$I$6:$I$25,节奏总纲!G31)*1/(1-索引信息!U33)</f>
        <v>3500</v>
      </c>
      <c r="M32" s="14">
        <f>求节点(索引信息!G$7:G$25,索引信息!$I$6:$I$25,节奏总纲!H31)*1/(1-索引信息!V33)</f>
        <v>3500.0149788702565</v>
      </c>
      <c r="N32" s="14">
        <f>求节点(节奏总纲!AA$4:AA$53,索引信息!$AD$6:$AD$55,节奏总纲!D31)*1/(1-索引信息!W33)</f>
        <v>26255.355844942424</v>
      </c>
      <c r="O32" s="14">
        <f>求节点(节奏总纲!AB$4:AB$53,索引信息!$AD$6:$AD$55,节奏总纲!E31)*1/(1-索引信息!X33)</f>
        <v>26299.478400832584</v>
      </c>
      <c r="P32" s="14">
        <f>求节点(节奏总纲!AC$4:AC$53,索引信息!$AD$6:$AD$55,节奏总纲!F31)*1/(1-索引信息!Y33)</f>
        <v>26393.807737717507</v>
      </c>
      <c r="Q32" s="14">
        <f>求节点(节奏总纲!AD$4:AD$53,索引信息!$AD$6:$AD$55,节奏总纲!G31)*1/(1-索引信息!Z33)</f>
        <v>26537.07798672123</v>
      </c>
      <c r="R32" s="14">
        <f>求节点(节奏总纲!AE$4:AE$53,索引信息!$AD$6:$AD$55,节奏总纲!H31)*1/(1-索引信息!AA33)</f>
        <v>26666.787958678338</v>
      </c>
    </row>
    <row r="33" spans="3:18" x14ac:dyDescent="0.15">
      <c r="C33" s="14">
        <v>29</v>
      </c>
      <c r="D33" s="14">
        <f>求节点(索引信息!C$6:C$25,索引信息!$H$6:$H$25,节奏总纲!D32)*(1+索引信息!M34)</f>
        <v>152980.84709984326</v>
      </c>
      <c r="E33" s="14">
        <f>求节点(索引信息!D$6:D$25,索引信息!$H$6:$H$25,节奏总纲!E32)*(1+索引信息!N34)</f>
        <v>155396.20216827912</v>
      </c>
      <c r="F33" s="14">
        <f>求节点(索引信息!E$6:E$25,索引信息!$H$6:$H$25,节奏总纲!F32)*(1+索引信息!O34)</f>
        <v>158378.41476095756</v>
      </c>
      <c r="G33" s="14">
        <f>求节点(索引信息!F$6:F$25,索引信息!$H$6:$H$25,节奏总纲!G32)*(1+索引信息!P34)</f>
        <v>160917.1147225509</v>
      </c>
      <c r="H33" s="14">
        <f>求节点(索引信息!G$6:G$25,索引信息!$H$6:$H$25,节奏总纲!H32)*(1+索引信息!Q34)</f>
        <v>162865.28736524924</v>
      </c>
      <c r="I33" s="14">
        <f>求节点(索引信息!C$7:C$25,索引信息!$I$6:$I$25,节奏总纲!D32)*1/(1-索引信息!R34)</f>
        <v>3500.022883831864</v>
      </c>
      <c r="J33" s="14">
        <f>求节点(索引信息!D$7:D$25,索引信息!$I$6:$I$25,节奏总纲!E32)*1/(1-索引信息!S34)</f>
        <v>3500</v>
      </c>
      <c r="K33" s="14">
        <f>求节点(索引信息!E$7:E$25,索引信息!$I$6:$I$25,节奏总纲!F32)*1/(1-索引信息!T34)</f>
        <v>3500.020005626036</v>
      </c>
      <c r="L33" s="14">
        <f>求节点(索引信息!F$7:F$25,索引信息!$I$6:$I$25,节奏总纲!G32)*1/(1-索引信息!U34)</f>
        <v>3500</v>
      </c>
      <c r="M33" s="14">
        <f>求节点(索引信息!G$7:G$25,索引信息!$I$6:$I$25,节奏总纲!H32)*1/(1-索引信息!V34)</f>
        <v>3500.0164971902695</v>
      </c>
      <c r="N33" s="14">
        <f>求节点(节奏总纲!AA$4:AA$53,索引信息!$AD$6:$AD$55,节奏总纲!D32)*1/(1-索引信息!W34)</f>
        <v>26248.688090833686</v>
      </c>
      <c r="O33" s="14">
        <f>求节点(节奏总纲!AB$4:AB$53,索引信息!$AD$6:$AD$55,节奏总纲!E32)*1/(1-索引信息!X34)</f>
        <v>26292.44348009953</v>
      </c>
      <c r="P33" s="14">
        <f>求节点(节奏总纲!AC$4:AC$53,索引信息!$AD$6:$AD$55,节奏总纲!F32)*1/(1-索引信息!Y34)</f>
        <v>26385.659512673956</v>
      </c>
      <c r="Q33" s="14">
        <f>求节点(节奏总纲!AD$4:AD$53,索引信息!$AD$6:$AD$55,节奏总纲!G32)*1/(1-索引信息!Z34)</f>
        <v>26527.234594197624</v>
      </c>
      <c r="R33" s="14">
        <f>求节点(节奏总纲!AE$4:AE$53,索引信息!$AD$6:$AD$55,节奏总纲!H32)*1/(1-索引信息!AA34)</f>
        <v>26666.800253340094</v>
      </c>
    </row>
    <row r="34" spans="3:18" x14ac:dyDescent="0.15">
      <c r="C34" s="14">
        <v>30</v>
      </c>
      <c r="D34" s="14">
        <f>求节点(索引信息!C$6:C$25,索引信息!$H$6:$H$25,节奏总纲!D33)*(1+索引信息!M35)</f>
        <v>155226.86516857808</v>
      </c>
      <c r="E34" s="14">
        <f>求节点(索引信息!D$6:D$25,索引信息!$H$6:$H$25,节奏总纲!E33)*(1+索引信息!N35)</f>
        <v>157860.73833251483</v>
      </c>
      <c r="F34" s="14">
        <f>求节点(索引信息!E$6:E$25,索引信息!$H$6:$H$25,节奏总纲!F33)*(1+索引信息!O35)</f>
        <v>160491.43397348246</v>
      </c>
      <c r="G34" s="14">
        <f>求节点(索引信息!F$6:F$25,索引信息!$H$6:$H$25,节奏总纲!G33)*(1+索引信息!P35)</f>
        <v>162260.27802719982</v>
      </c>
      <c r="H34" s="14">
        <f>求节点(索引信息!G$6:G$25,索引信息!$H$6:$H$25,节奏总纲!H33)*(1+索引信息!Q35)</f>
        <v>164386.13647708035</v>
      </c>
      <c r="I34" s="14">
        <f>求节点(索引信息!C$7:C$25,索引信息!$I$6:$I$25,节奏总纲!D33)*1/(1-索引信息!R35)</f>
        <v>3500.0250223458333</v>
      </c>
      <c r="J34" s="14">
        <f>求节点(索引信息!D$7:D$25,索引信息!$I$6:$I$25,节奏总纲!E33)*1/(1-索引信息!S35)</f>
        <v>3500</v>
      </c>
      <c r="K34" s="14">
        <f>求节点(索引信息!E$7:E$25,索引信息!$I$6:$I$25,节奏总纲!F33)*1/(1-索引信息!T35)</f>
        <v>3500.0218337963743</v>
      </c>
      <c r="L34" s="14">
        <f>求节点(索引信息!F$7:F$25,索引信息!$I$6:$I$25,节奏总纲!G33)*1/(1-索引信息!U35)</f>
        <v>3500</v>
      </c>
      <c r="M34" s="14">
        <f>求节点(索引信息!G$7:G$25,索引信息!$I$6:$I$25,节奏总纲!H33)*1/(1-索引信息!V35)</f>
        <v>3500.0180155116</v>
      </c>
      <c r="N34" s="14">
        <f>求节点(节奏总纲!AA$4:AA$53,索引信息!$AD$6:$AD$55,节奏总纲!D33)*1/(1-索引信息!W35)</f>
        <v>26242.216949246078</v>
      </c>
      <c r="O34" s="14">
        <f>求节点(节奏总纲!AB$4:AB$53,索引信息!$AD$6:$AD$55,节奏总纲!E33)*1/(1-索引信息!X35)</f>
        <v>26285.301000049931</v>
      </c>
      <c r="P34" s="14">
        <f>求节点(节奏总纲!AC$4:AC$53,索引信息!$AD$6:$AD$55,节奏总纲!F33)*1/(1-索引信息!Y35)</f>
        <v>26377.87795646978</v>
      </c>
      <c r="Q34" s="14">
        <f>求节点(节奏总纲!AD$4:AD$53,索引信息!$AD$6:$AD$55,节奏总纲!G33)*1/(1-索引信息!Z35)</f>
        <v>26518.402113980363</v>
      </c>
      <c r="R34" s="14">
        <f>求节点(节奏总纲!AE$4:AE$53,索引信息!$AD$6:$AD$55,节奏总纲!H33)*1/(1-索引信息!AA35)</f>
        <v>26666.812548013182</v>
      </c>
    </row>
    <row r="35" spans="3:18" x14ac:dyDescent="0.15">
      <c r="C35" s="14">
        <v>31</v>
      </c>
      <c r="D35" s="14">
        <f>求节点(索引信息!C$6:C$25,索引信息!$H$6:$H$25,节奏总纲!D34)*(1+索引信息!M36)</f>
        <v>157634.08773102504</v>
      </c>
      <c r="E35" s="14">
        <f>求节点(索引信息!D$6:D$25,索引信息!$H$6:$H$25,节奏总纲!E34)*(1+索引信息!N36)</f>
        <v>160233.42950717005</v>
      </c>
      <c r="F35" s="14">
        <f>求节点(索引信息!E$6:E$25,索引信息!$H$6:$H$25,节奏总纲!F34)*(1+索引信息!O36)</f>
        <v>161793.25864971854</v>
      </c>
      <c r="G35" s="14">
        <f>求节点(索引信息!F$6:F$25,索引信息!$H$6:$H$25,节奏总纲!G34)*(1+索引信息!P36)</f>
        <v>163694.31870787896</v>
      </c>
      <c r="H35" s="14">
        <f>求节点(索引信息!G$6:G$25,索引信息!$H$6:$H$25,节奏总纲!H34)*(1+索引信息!Q36)</f>
        <v>166033.18446908865</v>
      </c>
      <c r="I35" s="14">
        <f>求节点(索引信息!C$7:C$25,索引信息!$I$6:$I$25,节奏总纲!D34)*1/(1-索引信息!R36)</f>
        <v>3500.0271608624162</v>
      </c>
      <c r="J35" s="14">
        <f>求节点(索引信息!D$7:D$25,索引信息!$I$6:$I$25,节奏总纲!E34)*1/(1-索引信息!S36)</f>
        <v>3500</v>
      </c>
      <c r="K35" s="14">
        <f>求节点(索引信息!E$7:E$25,索引信息!$I$6:$I$25,节奏总纲!F34)*1/(1-索引信息!T36)</f>
        <v>3500.023661968622</v>
      </c>
      <c r="L35" s="14">
        <f>求节点(索引信息!F$7:F$25,索引信息!$I$6:$I$25,节奏总纲!G34)*1/(1-索引信息!U36)</f>
        <v>3500</v>
      </c>
      <c r="M35" s="14">
        <f>求节点(索引信息!G$7:G$25,索引信息!$I$6:$I$25,节奏总纲!H34)*1/(1-索引信息!V36)</f>
        <v>3500.0195338342478</v>
      </c>
      <c r="N35" s="14">
        <f>求节点(节奏总纲!AA$4:AA$53,索引信息!$AD$6:$AD$55,节奏总纲!D34)*1/(1-索引信息!W36)</f>
        <v>27788.432298738106</v>
      </c>
      <c r="O35" s="14">
        <f>求节点(节奏总纲!AB$4:AB$53,索引信息!$AD$6:$AD$55,节奏总纲!E34)*1/(1-索引信息!X36)</f>
        <v>27865.637115470236</v>
      </c>
      <c r="P35" s="14">
        <f>求节点(节奏总纲!AC$4:AC$53,索引信息!$AD$6:$AD$55,节奏总纲!F34)*1/(1-索引信息!Y36)</f>
        <v>28030.669262806972</v>
      </c>
      <c r="Q35" s="14">
        <f>求节点(节奏总纲!AD$4:AD$53,索引信息!$AD$6:$AD$55,节奏总纲!G34)*1/(1-索引信息!Z36)</f>
        <v>28283.818757726582</v>
      </c>
      <c r="R35" s="14">
        <f>求节点(节奏总纲!AE$4:AE$53,索引信息!$AD$6:$AD$55,节奏总纲!H34)*1/(1-索引信息!AA36)</f>
        <v>28571.610151132867</v>
      </c>
    </row>
    <row r="36" spans="3:18" x14ac:dyDescent="0.15">
      <c r="C36" s="14">
        <v>32</v>
      </c>
      <c r="D36" s="14">
        <f>求节点(索引信息!C$6:C$25,索引信息!$H$6:$H$25,节奏总纲!D35)*(1+索引信息!M37)</f>
        <v>160094.70629734106</v>
      </c>
      <c r="E36" s="14">
        <f>求节点(索引信息!D$6:D$25,索引信息!$H$6:$H$25,节奏总纲!E35)*(1+索引信息!N37)</f>
        <v>161486.35934511138</v>
      </c>
      <c r="F36" s="14">
        <f>求节点(索引信息!E$6:E$25,索引信息!$H$6:$H$25,节奏总纲!F35)*(1+索引信息!O37)</f>
        <v>163162.79814617714</v>
      </c>
      <c r="G36" s="14">
        <f>求节点(索引信息!F$6:F$25,索引信息!$H$6:$H$25,节奏总纲!G35)*(1+索引信息!P37)</f>
        <v>165239.83557354513</v>
      </c>
      <c r="H36" s="14">
        <f>求节点(索引信息!G$6:G$25,索引信息!$H$6:$H$25,节奏总纲!H35)*(1+索引信息!Q37)</f>
        <v>167764.93591943124</v>
      </c>
      <c r="I36" s="14">
        <f>求节点(索引信息!C$7:C$25,索引信息!$I$6:$I$25,节奏总纲!D35)*1/(1-索引信息!R37)</f>
        <v>3571.4590789115141</v>
      </c>
      <c r="J36" s="14">
        <f>求节点(索引信息!D$7:D$25,索引信息!$I$6:$I$25,节奏总纲!E35)*1/(1-索引信息!S37)</f>
        <v>3500</v>
      </c>
      <c r="K36" s="14">
        <f>求节点(索引信息!E$7:E$25,索引信息!$I$6:$I$25,节奏总纲!F35)*1/(1-索引信息!T37)</f>
        <v>3500.0254901427797</v>
      </c>
      <c r="L36" s="14">
        <f>求节点(索引信息!F$7:F$25,索引信息!$I$6:$I$25,节奏总纲!G35)*1/(1-索引信息!U37)</f>
        <v>3500</v>
      </c>
      <c r="M36" s="14">
        <f>求节点(索引信息!G$7:G$25,索引信息!$I$6:$I$25,节奏总纲!H35)*1/(1-索引信息!V37)</f>
        <v>3500.021052158213</v>
      </c>
      <c r="N36" s="14">
        <f>求节点(节奏总纲!AA$4:AA$53,索引信息!$AD$6:$AD$55,节奏总纲!D35)*1/(1-索引信息!W37)</f>
        <v>27777.093093513766</v>
      </c>
      <c r="O36" s="14">
        <f>求节点(节奏总纲!AB$4:AB$53,索引信息!$AD$6:$AD$55,节奏总纲!E35)*1/(1-索引信息!X37)</f>
        <v>27852.776888485892</v>
      </c>
      <c r="P36" s="14">
        <f>求节点(节奏总纲!AC$4:AC$53,索引信息!$AD$6:$AD$55,节奏总纲!F35)*1/(1-索引信息!Y37)</f>
        <v>28017.121327229026</v>
      </c>
      <c r="Q36" s="14">
        <f>求节点(节奏总纲!AD$4:AD$53,索引信息!$AD$6:$AD$55,节奏总纲!G35)*1/(1-索引信息!Z37)</f>
        <v>28267.742253758206</v>
      </c>
      <c r="R36" s="14">
        <f>求节点(节奏总纲!AE$4:AE$53,索引信息!$AD$6:$AD$55,节奏总纲!H35)*1/(1-索引信息!AA37)</f>
        <v>28565.350453404295</v>
      </c>
    </row>
    <row r="37" spans="3:18" x14ac:dyDescent="0.15">
      <c r="C37" s="14">
        <v>33</v>
      </c>
      <c r="D37" s="14">
        <f>求节点(索引信息!C$6:C$25,索引信息!$H$6:$H$25,节奏总纲!D36)*(1+索引信息!M38)</f>
        <v>161317.95532537639</v>
      </c>
      <c r="E37" s="14">
        <f>求节点(索引信息!D$6:D$25,索引信息!$H$6:$H$25,节奏总纲!E36)*(1+索引信息!N38)</f>
        <v>162784.76196463191</v>
      </c>
      <c r="F37" s="14">
        <f>求节点(索引信息!E$6:E$25,索引信息!$H$6:$H$25,节奏总纲!F36)*(1+索引信息!O38)</f>
        <v>164594.84922528896</v>
      </c>
      <c r="G37" s="14">
        <f>求节点(索引信息!F$6:F$25,索引信息!$H$6:$H$25,节奏总纲!G36)*(1+索引信息!P38)</f>
        <v>166865.15134292457</v>
      </c>
      <c r="H37" s="14">
        <f>求节点(索引信息!G$6:G$25,索引信息!$H$6:$H$25,节奏总纲!H36)*(1+索引信息!Q38)</f>
        <v>169597.71979535584</v>
      </c>
      <c r="I37" s="14">
        <f>求节点(索引信息!C$7:C$25,索引信息!$I$6:$I$25,节奏总纲!D36)*1/(1-索引信息!R38)</f>
        <v>3684.2453605742758</v>
      </c>
      <c r="J37" s="14">
        <f>求节点(索引信息!D$7:D$25,索引信息!$I$6:$I$25,节奏总纲!E36)*1/(1-索引信息!S38)</f>
        <v>3559.9368790146441</v>
      </c>
      <c r="K37" s="14">
        <f>求节点(索引信息!E$7:E$25,索引信息!$I$6:$I$25,节奏总纲!F36)*1/(1-索引信息!T38)</f>
        <v>3500.0273183188469</v>
      </c>
      <c r="L37" s="14">
        <f>求节点(索引信息!F$7:F$25,索引信息!$I$6:$I$25,节奏总纲!G36)*1/(1-索引信息!U38)</f>
        <v>3500</v>
      </c>
      <c r="M37" s="14">
        <f>求节点(索引信息!G$7:G$25,索引信息!$I$6:$I$25,节奏总纲!H36)*1/(1-索引信息!V38)</f>
        <v>3500.0225704834952</v>
      </c>
      <c r="N37" s="14">
        <f>求节点(节奏总纲!AA$4:AA$53,索引信息!$AD$6:$AD$55,节奏总纲!D36)*1/(1-索引信息!W38)</f>
        <v>27764.986403515293</v>
      </c>
      <c r="O37" s="14">
        <f>求节点(节奏总纲!AB$4:AB$53,索引信息!$AD$6:$AD$55,节奏总纲!E36)*1/(1-索引信息!X38)</f>
        <v>27841.183180049655</v>
      </c>
      <c r="P37" s="14">
        <f>求节点(节奏总纲!AC$4:AC$53,索引信息!$AD$6:$AD$55,节奏总纲!F36)*1/(1-索引信息!Y38)</f>
        <v>28003.354752813029</v>
      </c>
      <c r="Q37" s="14">
        <f>求节点(节奏总纲!AD$4:AD$53,索引信息!$AD$6:$AD$55,节奏总纲!G36)*1/(1-索引信息!Z38)</f>
        <v>28251.991730448357</v>
      </c>
      <c r="R37" s="14">
        <f>求节点(节奏总纲!AE$4:AE$53,索引信息!$AD$6:$AD$55,节奏总纲!H36)*1/(1-索引信息!AA38)</f>
        <v>28559.34332003802</v>
      </c>
    </row>
    <row r="38" spans="3:18" x14ac:dyDescent="0.15">
      <c r="C38" s="14">
        <v>34</v>
      </c>
      <c r="D38" s="14">
        <f>求节点(索引信息!C$6:C$25,索引信息!$H$6:$H$25,节奏总纲!D37)*(1+索引信息!M39)</f>
        <v>162629.00117169795</v>
      </c>
      <c r="E38" s="14">
        <f>求节点(索引信息!D$6:D$25,索引信息!$H$6:$H$25,节奏总纲!E37)*(1+索引信息!N39)</f>
        <v>164219.62860911226</v>
      </c>
      <c r="F38" s="14">
        <f>求节点(索引信息!E$6:E$25,索引信息!$H$6:$H$25,节奏总纲!F37)*(1+索引信息!O39)</f>
        <v>166209.0205851541</v>
      </c>
      <c r="G38" s="14">
        <f>求节点(索引信息!F$6:F$25,索引信息!$H$6:$H$25,节奏总纲!G37)*(1+索引信息!P39)</f>
        <v>168685.79144174073</v>
      </c>
      <c r="H38" s="14">
        <f>求节点(索引信息!G$6:G$25,索引信息!$H$6:$H$25,节奏总纲!H37)*(1+索引信息!Q39)</f>
        <v>171003.78683176578</v>
      </c>
      <c r="I38" s="14">
        <f>求节点(索引信息!C$7:C$25,索引信息!$I$6:$I$25,节奏总纲!D37)*1/(1-索引信息!R39)</f>
        <v>3804.3874958126812</v>
      </c>
      <c r="J38" s="14">
        <f>求节点(索引信息!D$7:D$25,索引信息!$I$6:$I$25,节奏总纲!E37)*1/(1-索引信息!S39)</f>
        <v>3623.1884057971015</v>
      </c>
      <c r="K38" s="14">
        <f>求节点(索引信息!E$7:E$25,索引信息!$I$6:$I$25,节奏总纲!F37)*1/(1-索引信息!T39)</f>
        <v>3500.0291464968241</v>
      </c>
      <c r="L38" s="14">
        <f>求节点(索引信息!F$7:F$25,索引信息!$I$6:$I$25,节奏总纲!G37)*1/(1-索引信息!U39)</f>
        <v>3500</v>
      </c>
      <c r="M38" s="14">
        <f>求节点(索引信息!G$7:G$25,索引信息!$I$6:$I$25,节奏总纲!H37)*1/(1-索引信息!V39)</f>
        <v>3500.0240888100952</v>
      </c>
      <c r="N38" s="14">
        <f>求节点(节奏总纲!AA$4:AA$53,索引信息!$AD$6:$AD$55,节奏总纲!D37)*1/(1-索引信息!W39)</f>
        <v>27753.925997077738</v>
      </c>
      <c r="O38" s="14">
        <f>求节点(节奏总纲!AB$4:AB$53,索引信息!$AD$6:$AD$55,节奏总纲!E37)*1/(1-索引信息!X39)</f>
        <v>27828.382177325726</v>
      </c>
      <c r="P38" s="14">
        <f>求节点(节奏总纲!AC$4:AC$53,索引信息!$AD$6:$AD$55,节奏总纲!F37)*1/(1-索引信息!Y39)</f>
        <v>27989.790097025758</v>
      </c>
      <c r="Q38" s="14">
        <f>求节点(节奏总纲!AD$4:AD$53,索引信息!$AD$6:$AD$55,节奏总纲!G37)*1/(1-索引信息!Z39)</f>
        <v>28235.491915428076</v>
      </c>
      <c r="R38" s="14">
        <f>求节点(节奏总纲!AE$4:AE$53,索引信息!$AD$6:$AD$55,节奏总纲!H37)*1/(1-索引信息!AA39)</f>
        <v>28552.791937769984</v>
      </c>
    </row>
    <row r="39" spans="3:18" x14ac:dyDescent="0.15">
      <c r="C39" s="14">
        <v>35</v>
      </c>
      <c r="D39" s="14">
        <f>求节点(索引信息!C$6:C$25,索引信息!$H$6:$H$25,节奏总纲!D38)*(1+索引信息!M40)</f>
        <v>164034.14531795384</v>
      </c>
      <c r="E39" s="14">
        <f>求节点(索引信息!D$6:D$25,索引信息!$H$6:$H$25,节奏总纲!E38)*(1+索引信息!N40)</f>
        <v>165781.96746285539</v>
      </c>
      <c r="F39" s="14">
        <f>求节点(索引信息!E$6:E$25,索引信息!$H$6:$H$25,节奏总纲!F38)*(1+索引信息!O40)</f>
        <v>167949.01188236623</v>
      </c>
      <c r="G39" s="14">
        <f>求节点(索引信息!F$6:F$25,索引信息!$H$6:$H$25,节奏总纲!G38)*(1+索引信息!P40)</f>
        <v>170367.94557764666</v>
      </c>
      <c r="H39" s="14">
        <f>求节点(索引信息!G$6:G$25,索引信息!$H$6:$H$25,节奏总纲!H38)*(1+索引信息!Q40)</f>
        <v>172319.50275953326</v>
      </c>
      <c r="I39" s="14">
        <f>求节点(索引信息!C$7:C$25,索引信息!$I$6:$I$25,节奏总纲!D38)*1/(1-索引信息!R40)</f>
        <v>3840.4788013747229</v>
      </c>
      <c r="J39" s="14">
        <f>求节点(索引信息!D$7:D$25,索引信息!$I$6:$I$25,节奏总纲!E38)*1/(1-索引信息!S40)</f>
        <v>3718.5941143765717</v>
      </c>
      <c r="K39" s="14">
        <f>求节点(索引信息!E$7:E$25,索引信息!$I$6:$I$25,节奏总纲!F38)*1/(1-索引信息!T40)</f>
        <v>3571.4615314495904</v>
      </c>
      <c r="L39" s="14">
        <f>求节点(索引信息!F$7:F$25,索引信息!$I$6:$I$25,节奏总纲!G38)*1/(1-索引信息!U40)</f>
        <v>3500</v>
      </c>
      <c r="M39" s="14">
        <f>求节点(索引信息!G$7:G$25,索引信息!$I$6:$I$25,节奏总纲!H38)*1/(1-索引信息!V40)</f>
        <v>3500.0261909468377</v>
      </c>
      <c r="N39" s="14">
        <f>求节点(节奏总纲!AA$4:AA$53,索引信息!$AD$6:$AD$55,节奏总纲!D38)*1/(1-索引信息!W40)</f>
        <v>27742.084093063742</v>
      </c>
      <c r="O39" s="14">
        <f>求节点(节奏总纲!AB$4:AB$53,索引信息!$AD$6:$AD$55,节奏总纲!E38)*1/(1-索引信息!X40)</f>
        <v>27816.379731365854</v>
      </c>
      <c r="P39" s="14">
        <f>求节点(节奏总纲!AC$4:AC$53,索引信息!$AD$6:$AD$55,节奏总纲!F38)*1/(1-索引信息!Y40)</f>
        <v>27975.244428884951</v>
      </c>
      <c r="Q39" s="14">
        <f>求节点(节奏总纲!AD$4:AD$53,索引信息!$AD$6:$AD$55,节奏总纲!G38)*1/(1-索引信息!Z40)</f>
        <v>28219.770347932728</v>
      </c>
      <c r="R39" s="14">
        <f>求节点(节奏总纲!AE$4:AE$53,索引信息!$AD$6:$AD$55,节奏总纲!H38)*1/(1-索引信息!AA40)</f>
        <v>28546.710492276135</v>
      </c>
    </row>
    <row r="40" spans="3:18" x14ac:dyDescent="0.15">
      <c r="C40" s="14">
        <v>36</v>
      </c>
      <c r="D40" s="14">
        <f>求节点(索引信息!C$6:C$25,索引信息!$H$6:$H$25,节奏总纲!D39)*(1+索引信息!M41)</f>
        <v>165540.14152494911</v>
      </c>
      <c r="E40" s="14">
        <f>求节点(索引信息!D$6:D$25,索引信息!$H$6:$H$25,节奏总纲!E39)*(1+索引信息!N41)</f>
        <v>167453.94583527782</v>
      </c>
      <c r="F40" s="14">
        <f>求节点(索引信息!E$6:E$25,索引信息!$H$6:$H$25,节奏总纲!F39)*(1+索引信息!O41)</f>
        <v>169759.79631160374</v>
      </c>
      <c r="G40" s="14">
        <f>求节点(索引信息!F$6:F$25,索引信息!$H$6:$H$25,节奏总纲!G39)*(1+索引信息!P41)</f>
        <v>171599.43311029728</v>
      </c>
      <c r="H40" s="14">
        <f>求节点(索引信息!G$6:G$25,索引信息!$H$6:$H$25,节奏总纲!H39)*(1+索引信息!Q41)</f>
        <v>173628.08824020665</v>
      </c>
      <c r="I40" s="14">
        <f>求节点(索引信息!C$7:C$25,索引信息!$I$6:$I$25,节奏总纲!D39)*1/(1-索引信息!R41)</f>
        <v>4181.9602768560462</v>
      </c>
      <c r="J40" s="14">
        <f>求节点(索引信息!D$7:D$25,索引信息!$I$6:$I$25,节奏总纲!E39)*1/(1-索引信息!S41)</f>
        <v>4089.3950361510365</v>
      </c>
      <c r="K40" s="14">
        <f>求节点(索引信息!E$7:E$25,索引信息!$I$6:$I$25,节奏总纲!F39)*1/(1-索引信息!T41)</f>
        <v>3907.4340872173357</v>
      </c>
      <c r="L40" s="14">
        <f>求节点(索引信息!F$7:F$25,索引信息!$I$6:$I$25,节奏总纲!G39)*1/(1-索引信息!U41)</f>
        <v>3762.9156631188771</v>
      </c>
      <c r="M40" s="14">
        <f>求节点(索引信息!G$7:G$25,索引信息!$I$6:$I$25,节奏总纲!H39)*1/(1-索引信息!V41)</f>
        <v>3781.6714461926881</v>
      </c>
      <c r="N40" s="14">
        <f>求节点(节奏总纲!AA$4:AA$53,索引信息!$AD$6:$AD$55,节奏总纲!D39)*1/(1-索引信息!W41)</f>
        <v>27730.923486817257</v>
      </c>
      <c r="O40" s="14">
        <f>求节点(节奏总纲!AB$4:AB$53,索引信息!$AD$6:$AD$55,节奏总纲!E39)*1/(1-索引信息!X41)</f>
        <v>27803.706220395168</v>
      </c>
      <c r="P40" s="14">
        <f>求节点(节奏总纲!AC$4:AC$53,索引信息!$AD$6:$AD$55,节奏总纲!F39)*1/(1-索引信息!Y41)</f>
        <v>27962.319396115963</v>
      </c>
      <c r="Q40" s="14">
        <f>求节点(节奏总纲!AD$4:AD$53,索引信息!$AD$6:$AD$55,节奏总纲!G39)*1/(1-索引信息!Z41)</f>
        <v>28203.985132074253</v>
      </c>
      <c r="R40" s="14">
        <f>求节点(节奏总纲!AE$4:AE$53,索引信息!$AD$6:$AD$55,节奏总纲!H39)*1/(1-索引信息!AA41)</f>
        <v>28533.661914456578</v>
      </c>
    </row>
    <row r="41" spans="3:18" x14ac:dyDescent="0.15">
      <c r="C41" s="14">
        <v>37</v>
      </c>
      <c r="D41" s="14">
        <f>求节点(索引信息!C$6:C$25,索引信息!$H$6:$H$25,节奏总纲!D40)*(1+索引信息!M42)</f>
        <v>167154.22829428696</v>
      </c>
      <c r="E41" s="14">
        <f>求节点(索引信息!D$6:D$25,索引信息!$H$6:$H$25,节奏总纲!E40)*(1+索引信息!N42)</f>
        <v>169209.39611665698</v>
      </c>
      <c r="F41" s="14">
        <f>求节点(索引信息!E$6:E$25,索引信息!$H$6:$H$25,节奏总纲!F40)*(1+索引信息!O42)</f>
        <v>171049.04371883825</v>
      </c>
      <c r="G41" s="14">
        <f>求节点(索引信息!F$6:F$25,索引信息!$H$6:$H$25,节奏总纲!G40)*(1+索引信息!P42)</f>
        <v>172879.85676874779</v>
      </c>
      <c r="H41" s="14">
        <f>求节点(索引信息!G$6:G$25,索引信息!$H$6:$H$25,节奏总纲!H40)*(1+索引信息!Q42)</f>
        <v>175125.66939540577</v>
      </c>
      <c r="I41" s="14">
        <f>求节点(索引信息!C$7:C$25,索引信息!$I$6:$I$25,节奏总纲!D40)*1/(1-索引信息!R42)</f>
        <v>4181.1181137984322</v>
      </c>
      <c r="J41" s="14">
        <f>求节点(索引信息!D$7:D$25,索引信息!$I$6:$I$25,节奏总纲!E40)*1/(1-索引信息!S42)</f>
        <v>4186.3799818961761</v>
      </c>
      <c r="K41" s="14">
        <f>求节点(索引信息!E$7:E$25,索引信息!$I$6:$I$25,节奏总纲!F40)*1/(1-索引信息!T42)</f>
        <v>4004.5234712594329</v>
      </c>
      <c r="L41" s="14">
        <f>求节点(索引信息!F$7:F$25,索引信息!$I$6:$I$25,节奏总纲!G40)*1/(1-索引信息!U42)</f>
        <v>3762.0859068807918</v>
      </c>
      <c r="M41" s="14">
        <f>求节点(索引信息!G$7:G$25,索引信息!$I$6:$I$25,节奏总纲!H40)*1/(1-索引信息!V42)</f>
        <v>3780.6307147858097</v>
      </c>
      <c r="N41" s="14">
        <f>求节点(节奏总纲!AA$4:AA$53,索引信息!$AD$6:$AD$55,节奏总纲!D40)*1/(1-索引信息!W42)</f>
        <v>27719.370582823849</v>
      </c>
      <c r="O41" s="14">
        <f>求节点(节奏总纲!AB$4:AB$53,索引信息!$AD$6:$AD$55,节奏总纲!E40)*1/(1-索引信息!X42)</f>
        <v>27791.878907242997</v>
      </c>
      <c r="P41" s="14">
        <f>求节点(节奏总纲!AC$4:AC$53,索引信息!$AD$6:$AD$55,节奏总纲!F40)*1/(1-索引信息!Y42)</f>
        <v>27948.506753509093</v>
      </c>
      <c r="Q41" s="14">
        <f>求节点(节奏总纲!AD$4:AD$53,索引信息!$AD$6:$AD$55,节奏总纲!G40)*1/(1-索引信息!Z42)</f>
        <v>28189.487051626533</v>
      </c>
      <c r="R41" s="14">
        <f>求节点(节奏总纲!AE$4:AE$53,索引信息!$AD$6:$AD$55,节奏总纲!H40)*1/(1-索引信息!AA42)</f>
        <v>28515.209981791584</v>
      </c>
    </row>
    <row r="42" spans="3:18" x14ac:dyDescent="0.15">
      <c r="C42" s="14">
        <v>38</v>
      </c>
      <c r="D42" s="14">
        <f>求节点(索引信息!C$6:C$25,索引信息!$H$6:$H$25,节奏总纲!D41)*(1+索引信息!M43)</f>
        <v>168884.16365989423</v>
      </c>
      <c r="E42" s="14">
        <f>求节点(索引信息!D$6:D$25,索引信息!$H$6:$H$25,节奏总纲!E41)*(1+索引信息!N43)</f>
        <v>170670.37229725244</v>
      </c>
      <c r="F42" s="14">
        <f>求节点(索引信息!E$6:E$25,索引信息!$H$6:$H$25,节奏总纲!F41)*(1+索引信息!O43)</f>
        <v>172295.11842617224</v>
      </c>
      <c r="G42" s="14">
        <f>求节点(索引信息!F$6:F$25,索引信息!$H$6:$H$25,节奏总纲!G41)*(1+索引信息!P43)</f>
        <v>174254.69816797209</v>
      </c>
      <c r="H42" s="14">
        <f>求节点(索引信息!G$6:G$25,索引信息!$H$6:$H$25,节奏总纲!H41)*(1+索引信息!Q43)</f>
        <v>176678.84410328817</v>
      </c>
      <c r="I42" s="14">
        <f>求节点(索引信息!C$7:C$25,索引信息!$I$6:$I$25,节奏总纲!D41)*1/(1-索引信息!R43)</f>
        <v>4180.2918286643962</v>
      </c>
      <c r="J42" s="14">
        <f>求节点(索引信息!D$7:D$25,索引信息!$I$6:$I$25,节奏总纲!E41)*1/(1-索引信息!S43)</f>
        <v>4185.4986458862231</v>
      </c>
      <c r="K42" s="14">
        <f>求节点(索引信息!E$7:E$25,索引信息!$I$6:$I$25,节奏总纲!F41)*1/(1-索引信息!T43)</f>
        <v>4098.5908490735228</v>
      </c>
      <c r="L42" s="14">
        <f>求节点(索引信息!F$7:F$25,索引信息!$I$6:$I$25,节奏总纲!G41)*1/(1-索引信息!U43)</f>
        <v>3843.8086014592463</v>
      </c>
      <c r="M42" s="14">
        <f>求节点(索引信息!G$7:G$25,索引信息!$I$6:$I$25,节奏总纲!H41)*1/(1-索引信息!V43)</f>
        <v>3779.6338895045051</v>
      </c>
      <c r="N42" s="14">
        <f>求节点(节奏总纲!AA$4:AA$53,索引信息!$AD$6:$AD$55,节奏总纲!D41)*1/(1-索引信息!W43)</f>
        <v>27708.039688758327</v>
      </c>
      <c r="O42" s="14">
        <f>求节点(节奏总纲!AB$4:AB$53,索引信息!$AD$6:$AD$55,节奏总纲!E41)*1/(1-索引信息!X43)</f>
        <v>27779.797482016998</v>
      </c>
      <c r="P42" s="14">
        <f>求节点(节奏总纲!AC$4:AC$53,索引信息!$AD$6:$AD$55,节奏总纲!F41)*1/(1-索引信息!Y43)</f>
        <v>27935.852032499723</v>
      </c>
      <c r="Q42" s="14">
        <f>求节点(节奏总纲!AD$4:AD$53,索引信息!$AD$6:$AD$55,节奏总纲!G41)*1/(1-索引信息!Z43)</f>
        <v>28173.936475975599</v>
      </c>
      <c r="R42" s="14">
        <f>求节点(节奏总纲!AE$4:AE$53,索引信息!$AD$6:$AD$55,节奏总纲!H41)*1/(1-索引信息!AA43)</f>
        <v>28497.548284618595</v>
      </c>
    </row>
    <row r="43" spans="3:18" x14ac:dyDescent="0.15">
      <c r="C43" s="14">
        <v>39</v>
      </c>
      <c r="D43" s="14">
        <f>求节点(索引信息!C$6:C$25,索引信息!$H$6:$H$25,节奏总纲!D42)*(1+索引信息!M44)</f>
        <v>170456.497374837</v>
      </c>
      <c r="E43" s="14">
        <f>求节点(索引信息!D$6:D$25,索引信息!$H$6:$H$25,节奏总纲!E42)*(1+索引信息!N44)</f>
        <v>171896.06801002269</v>
      </c>
      <c r="F43" s="14">
        <f>求节点(索引信息!E$6:E$25,索引信息!$H$6:$H$25,节奏总纲!F42)*(1+索引信息!O44)</f>
        <v>173627.14670725708</v>
      </c>
      <c r="G43" s="14">
        <f>求节点(索引信息!F$6:F$25,索引信息!$H$6:$H$25,节奏总纲!G42)*(1+索引信息!P44)</f>
        <v>175755.55488632497</v>
      </c>
      <c r="H43" s="14">
        <f>求节点(索引信息!G$6:G$25,索引信息!$H$6:$H$25,节奏总纲!H42)*(1+索引信息!Q44)</f>
        <v>178395.10048925909</v>
      </c>
      <c r="I43" s="14">
        <f>求节点(索引信息!C$7:C$25,索引信息!$I$6:$I$25,节奏总纲!D42)*1/(1-索引信息!R44)</f>
        <v>4179.4686968422811</v>
      </c>
      <c r="J43" s="14">
        <f>求节点(索引信息!D$7:D$25,索引信息!$I$6:$I$25,节奏总纲!E42)*1/(1-索引信息!S44)</f>
        <v>4184.6345581136356</v>
      </c>
      <c r="K43" s="14">
        <f>求节点(索引信息!E$7:E$25,索引信息!$I$6:$I$25,节奏总纲!F42)*1/(1-索引信息!T44)</f>
        <v>4195.938107813</v>
      </c>
      <c r="L43" s="14">
        <f>求节点(索引信息!F$7:F$25,索引信息!$I$6:$I$25,节奏总纲!G42)*1/(1-索引信息!U44)</f>
        <v>3973.8307093411827</v>
      </c>
      <c r="M43" s="14">
        <f>求节点(索引信息!G$7:G$25,索引信息!$I$6:$I$25,节奏总纲!H42)*1/(1-索引信息!V44)</f>
        <v>3778.5787763679705</v>
      </c>
      <c r="N43" s="14">
        <f>求节点(节奏总纲!AA$4:AA$53,索引信息!$AD$6:$AD$55,节奏总纲!D42)*1/(1-索引信息!W44)</f>
        <v>27696.756675494384</v>
      </c>
      <c r="O43" s="14">
        <f>求节点(节奏总纲!AB$4:AB$53,索引信息!$AD$6:$AD$55,节奏总纲!E42)*1/(1-索引信息!X44)</f>
        <v>27767.957755964417</v>
      </c>
      <c r="P43" s="14">
        <f>求节点(节奏总纲!AC$4:AC$53,索引信息!$AD$6:$AD$55,节奏总纲!F42)*1/(1-索引信息!Y44)</f>
        <v>27922.786089678124</v>
      </c>
      <c r="Q43" s="14">
        <f>求节点(节奏总纲!AD$4:AD$53,索引信息!$AD$6:$AD$55,节奏总纲!G42)*1/(1-索引信息!Z44)</f>
        <v>28159.338151354135</v>
      </c>
      <c r="R43" s="14">
        <f>求节点(节奏总纲!AE$4:AE$53,索引信息!$AD$6:$AD$55,节奏总纲!H42)*1/(1-索引信息!AA44)</f>
        <v>28478.869036836466</v>
      </c>
    </row>
    <row r="44" spans="3:18" x14ac:dyDescent="0.15">
      <c r="C44" s="14">
        <v>40</v>
      </c>
      <c r="D44" s="14">
        <f>求节点(索引信息!C$6:C$25,索引信息!$H$6:$H$25,节奏总纲!D43)*(1+索引信息!M45)</f>
        <v>171685.24690682904</v>
      </c>
      <c r="E44" s="14">
        <f>求节点(索引信息!D$6:D$25,索引信息!$H$6:$H$25,节奏总纲!E43)*(1+索引信息!N45)</f>
        <v>173203.30522978335</v>
      </c>
      <c r="F44" s="14">
        <f>求节点(索引信息!E$6:E$25,索引信息!$H$6:$H$25,节奏总纲!F43)*(1+索引信息!O45)</f>
        <v>175091.20212433563</v>
      </c>
      <c r="G44" s="14">
        <f>求节点(索引信息!F$6:F$25,索引信息!$H$6:$H$25,节奏总纲!G43)*(1+索引信息!P45)</f>
        <v>177422.04521510401</v>
      </c>
      <c r="H44" s="14">
        <f>求节点(索引信息!G$6:G$25,索引信息!$H$6:$H$25,节奏总纲!H43)*(1+索引信息!Q45)</f>
        <v>180000</v>
      </c>
      <c r="I44" s="14">
        <f>求节点(索引信息!C$7:C$25,索引信息!$I$6:$I$25,节奏总纲!D43)*1/(1-索引信息!R45)</f>
        <v>4374.1156026545996</v>
      </c>
      <c r="J44" s="14">
        <f>求节点(索引信息!D$7:D$25,索引信息!$I$6:$I$25,节奏总纲!E43)*1/(1-索引信息!S45)</f>
        <v>4383.2194820256236</v>
      </c>
      <c r="K44" s="14">
        <f>求节点(索引信息!E$7:E$25,索引信息!$I$6:$I$25,节奏总纲!F43)*1/(1-索引信息!T45)</f>
        <v>4402.8627050087698</v>
      </c>
      <c r="L44" s="14">
        <f>求节点(索引信息!F$7:F$25,索引信息!$I$6:$I$25,节奏总纲!G43)*1/(1-索引信息!U45)</f>
        <v>4289.8624062551753</v>
      </c>
      <c r="M44" s="14">
        <f>求节点(索引信息!G$7:G$25,索引信息!$I$6:$I$25,节奏总纲!H43)*1/(1-索引信息!V45)</f>
        <v>3966.226921730477</v>
      </c>
      <c r="N44" s="14">
        <f>求节点(节奏总纲!AA$4:AA$53,索引信息!$AD$6:$AD$55,节奏总纲!D43)*1/(1-索引信息!W45)</f>
        <v>27685.238607156716</v>
      </c>
      <c r="O44" s="14">
        <f>求节点(节奏总纲!AB$4:AB$53,索引信息!$AD$6:$AD$55,节奏总纲!E43)*1/(1-索引信息!X45)</f>
        <v>27756.368218694239</v>
      </c>
      <c r="P44" s="14">
        <f>求节点(节奏总纲!AC$4:AC$53,索引信息!$AD$6:$AD$55,节奏总纲!F43)*1/(1-索引信息!Y45)</f>
        <v>27909.528078497649</v>
      </c>
      <c r="Q44" s="14">
        <f>求节点(节奏总纲!AD$4:AD$53,索引信息!$AD$6:$AD$55,节奏总纲!G43)*1/(1-索引信息!Z45)</f>
        <v>28143.302372929276</v>
      </c>
      <c r="R44" s="14">
        <f>求节点(节奏总纲!AE$4:AE$53,索引信息!$AD$6:$AD$55,节奏总纲!H43)*1/(1-索引信息!AA45)</f>
        <v>28460.57613262481</v>
      </c>
    </row>
    <row r="45" spans="3:18" x14ac:dyDescent="0.15">
      <c r="C45" s="14">
        <v>41</v>
      </c>
      <c r="D45" s="14">
        <f>求节点(索引信息!C$6:C$25,索引信息!$H$6:$H$25,节奏总纲!D44)*(1+索引信息!M46)</f>
        <v>173002.18804732195</v>
      </c>
      <c r="E45" s="14">
        <f>求节点(索引信息!D$6:D$25,索引信息!$H$6:$H$25,节奏总纲!E44)*(1+索引信息!N46)</f>
        <v>174645.72579350893</v>
      </c>
      <c r="F45" s="14">
        <f>求节点(索引信息!E$6:E$25,索引信息!$H$6:$H$25,节奏总纲!F44)*(1+索引信息!O46)</f>
        <v>176696.67571339861</v>
      </c>
      <c r="G45" s="14">
        <f>求节点(索引信息!F$6:F$25,索引信息!$H$6:$H$25,节奏总纲!G44)*(1+索引信息!P46)</f>
        <v>179224.48306387209</v>
      </c>
      <c r="H45" s="14">
        <f>求节点(索引信息!G$6:G$25,索引信息!$H$6:$H$25,节奏总纲!H44)*(1+索引信息!Q46)</f>
        <v>180000</v>
      </c>
      <c r="I45" s="14">
        <f>求节点(索引信息!C$7:C$25,索引信息!$I$6:$I$25,节奏总纲!D44)*1/(1-索引信息!R46)</f>
        <v>4372.7033923096178</v>
      </c>
      <c r="J45" s="14">
        <f>求节点(索引信息!D$7:D$25,索引信息!$I$6:$I$25,节奏总纲!E44)*1/(1-索引信息!S46)</f>
        <v>4381.6320210946051</v>
      </c>
      <c r="K45" s="14">
        <f>求节点(索引信息!E$7:E$25,索引信息!$I$6:$I$25,节奏总纲!F44)*1/(1-索引信息!T46)</f>
        <v>4401.1502343290613</v>
      </c>
      <c r="L45" s="14">
        <f>求节点(索引信息!F$7:F$25,索引信息!$I$6:$I$25,节奏总纲!G44)*1/(1-索引信息!U46)</f>
        <v>4321.3321650184598</v>
      </c>
      <c r="M45" s="14">
        <f>求节点(索引信息!G$7:G$25,索引信息!$I$6:$I$25,节奏总纲!H44)*1/(1-索引信息!V46)</f>
        <v>3964.269752355231</v>
      </c>
      <c r="N45" s="14">
        <f>求节点(节奏总纲!AA$4:AA$53,索引信息!$AD$6:$AD$55,节奏总纲!D44)*1/(1-索引信息!W46)</f>
        <v>27674.223703971562</v>
      </c>
      <c r="O45" s="14">
        <f>求节点(节奏总纲!AB$4:AB$53,索引信息!$AD$6:$AD$55,节奏总纲!E44)*1/(1-索引信息!X46)</f>
        <v>27743.991627379724</v>
      </c>
      <c r="P45" s="14">
        <f>求节点(节奏总纲!AC$4:AC$53,索引信息!$AD$6:$AD$55,节奏总纲!F44)*1/(1-索引信息!Y46)</f>
        <v>27896.136035157568</v>
      </c>
      <c r="Q45" s="14">
        <f>求节点(节奏总纲!AD$4:AD$53,索引信息!$AD$6:$AD$55,节奏总纲!G44)*1/(1-索引信息!Z46)</f>
        <v>28127.83809193808</v>
      </c>
      <c r="R45" s="14">
        <f>求节点(节奏总纲!AE$4:AE$53,索引信息!$AD$6:$AD$55,节奏总纲!H44)*1/(1-索引信息!AA46)</f>
        <v>28440.972980529586</v>
      </c>
    </row>
    <row r="46" spans="3:18" x14ac:dyDescent="0.15">
      <c r="C46" s="14">
        <v>42</v>
      </c>
      <c r="D46" s="14">
        <f>求节点(索引信息!C$6:C$25,索引信息!$H$6:$H$25,节奏总纲!D45)*(1+索引信息!M47)</f>
        <v>174413.65061342457</v>
      </c>
      <c r="E46" s="14">
        <f>求节点(索引信息!D$6:D$25,索引信息!$H$6:$H$25,节奏总纲!E45)*(1+索引信息!N47)</f>
        <v>176247.22880498998</v>
      </c>
      <c r="F46" s="14">
        <f>求节点(索引信息!E$6:E$25,索引信息!$H$6:$H$25,节奏总纲!F45)*(1+索引信息!O47)</f>
        <v>178466.12415275391</v>
      </c>
      <c r="G46" s="14">
        <f>求节点(索引信息!F$6:F$25,索引信息!$H$6:$H$25,节奏总纲!G45)*(1+索引信息!P47)</f>
        <v>180000</v>
      </c>
      <c r="H46" s="14">
        <f>求节点(索引信息!G$6:G$25,索引信息!$H$6:$H$25,节奏总纲!H45)*(1+索引信息!Q47)</f>
        <v>180000</v>
      </c>
      <c r="I46" s="14">
        <f>求节点(索引信息!C$7:C$25,索引信息!$I$6:$I$25,节奏总纲!D45)*1/(1-索引信息!R47)</f>
        <v>4371.2021656398956</v>
      </c>
      <c r="J46" s="14">
        <f>求节点(索引信息!D$7:D$25,索引信息!$I$6:$I$25,节奏总纲!E45)*1/(1-索引信息!S47)</f>
        <v>4380.0818271286289</v>
      </c>
      <c r="K46" s="14">
        <f>求节点(索引信息!E$7:E$25,索引信息!$I$6:$I$25,节奏总纲!F45)*1/(1-索引信息!T47)</f>
        <v>4399.3515068120851</v>
      </c>
      <c r="L46" s="14">
        <f>求节点(索引信息!F$7:F$25,索引信息!$I$6:$I$25,节奏总纲!G45)*1/(1-索引信息!U47)</f>
        <v>4428.6668838275209</v>
      </c>
      <c r="M46" s="14">
        <f>求节点(索引信息!G$7:G$25,索引信息!$I$6:$I$25,节奏总纲!H45)*1/(1-索引信息!V47)</f>
        <v>3962.4416318071981</v>
      </c>
      <c r="N46" s="14">
        <f>求节点(节奏总纲!AA$4:AA$53,索引信息!$AD$6:$AD$55,节奏总纲!D45)*1/(1-索引信息!W47)</f>
        <v>27662.517278902222</v>
      </c>
      <c r="O46" s="14">
        <f>求节点(节奏总纲!AB$4:AB$53,索引信息!$AD$6:$AD$55,节奏总纲!E45)*1/(1-索引信息!X47)</f>
        <v>27731.907587643585</v>
      </c>
      <c r="P46" s="14">
        <f>求节点(节奏总纲!AC$4:AC$53,索引信息!$AD$6:$AD$55,节奏总纲!F45)*1/(1-索引信息!Y47)</f>
        <v>27882.072741609682</v>
      </c>
      <c r="Q46" s="14">
        <f>求节点(节奏总纲!AD$4:AD$53,索引信息!$AD$6:$AD$55,节奏总纲!G45)*1/(1-索引信息!Z47)</f>
        <v>28111.579089679999</v>
      </c>
      <c r="R46" s="14">
        <f>求节点(节奏总纲!AE$4:AE$53,索引信息!$AD$6:$AD$55,节奏总纲!H45)*1/(1-索引信息!AA47)</f>
        <v>28422.668564544365</v>
      </c>
    </row>
    <row r="47" spans="3:18" x14ac:dyDescent="0.15">
      <c r="C47" s="14">
        <v>43</v>
      </c>
      <c r="D47" s="14">
        <f>求节点(索引信息!C$6:C$25,索引信息!$H$6:$H$25,节奏总纲!D46)*(1+索引信息!M48)</f>
        <v>175926.41873513674</v>
      </c>
      <c r="E47" s="14">
        <f>求节点(索引信息!D$6:D$25,索引信息!$H$6:$H$25,节奏总纲!E46)*(1+索引信息!N48)</f>
        <v>177904.53233536368</v>
      </c>
      <c r="F47" s="14">
        <f>求节点(索引信息!E$6:E$25,索引信息!$H$6:$H$25,节奏总纲!F46)*(1+索引信息!O48)</f>
        <v>180000</v>
      </c>
      <c r="G47" s="14">
        <f>求节点(索引信息!F$6:F$25,索引信息!$H$6:$H$25,节奏总纲!G46)*(1+索引信息!P48)</f>
        <v>180000</v>
      </c>
      <c r="H47" s="14">
        <f>求节点(索引信息!G$6:G$25,索引信息!$H$6:$H$25,节奏总纲!H46)*(1+索引信息!Q48)</f>
        <v>180000</v>
      </c>
      <c r="I47" s="14">
        <f>求节点(索引信息!C$7:C$25,索引信息!$I$6:$I$25,节奏总纲!D46)*1/(1-索引信息!R48)</f>
        <v>4369.8210969900929</v>
      </c>
      <c r="J47" s="14">
        <f>求节点(索引信息!D$7:D$25,索引信息!$I$6:$I$25,节奏总纲!E46)*1/(1-索引信息!S48)</f>
        <v>4378.4787748531162</v>
      </c>
      <c r="K47" s="14">
        <f>求节点(索引信息!E$7:E$25,索引信息!$I$6:$I$25,节奏总纲!F46)*1/(1-索引信息!T48)</f>
        <v>4397.6818111512839</v>
      </c>
      <c r="L47" s="14">
        <f>求节点(索引信息!F$7:F$25,索引信息!$I$6:$I$25,节奏总纲!G46)*1/(1-索引信息!U48)</f>
        <v>4426.7479636116213</v>
      </c>
      <c r="M47" s="14">
        <f>求节点(索引信息!G$7:G$25,索引信息!$I$6:$I$25,节奏总纲!H46)*1/(1-索引信息!V48)</f>
        <v>4052.312767003611</v>
      </c>
      <c r="N47" s="14">
        <f>求节点(节奏总纲!AA$4:AA$53,索引信息!$AD$6:$AD$55,节奏总纲!D46)*1/(1-索引信息!W48)</f>
        <v>27651.748272867786</v>
      </c>
      <c r="O47" s="14">
        <f>求节点(节奏总纲!AB$4:AB$53,索引信息!$AD$6:$AD$55,节奏总纲!E46)*1/(1-索引信息!X48)</f>
        <v>27719.413586706069</v>
      </c>
      <c r="P47" s="14">
        <f>求节点(节奏总纲!AC$4:AC$53,索引信息!$AD$6:$AD$55,节奏总纲!F46)*1/(1-索引信息!Y48)</f>
        <v>27869.019737448703</v>
      </c>
      <c r="Q47" s="14">
        <f>求节点(节奏总纲!AD$4:AD$53,索引信息!$AD$6:$AD$55,节奏总纲!G46)*1/(1-索引信息!Z48)</f>
        <v>28096.546533680801</v>
      </c>
      <c r="R47" s="14">
        <f>求节点(节奏总纲!AE$4:AE$53,索引信息!$AD$6:$AD$55,节奏总纲!H46)*1/(1-索引信息!AA48)</f>
        <v>28404.243773647562</v>
      </c>
    </row>
    <row r="48" spans="3:18" x14ac:dyDescent="0.15">
      <c r="C48" s="14">
        <v>44</v>
      </c>
      <c r="D48" s="14">
        <f>求节点(索引信息!C$6:C$25,索引信息!$H$6:$H$25,节奏总纲!D47)*(1+索引信息!M49)</f>
        <v>177547.76346295871</v>
      </c>
      <c r="E48" s="14">
        <f>求节点(索引信息!D$6:D$25,索引信息!$H$6:$H$25,节奏总纲!E47)*(1+索引信息!N49)</f>
        <v>179675.44611432723</v>
      </c>
      <c r="F48" s="14">
        <f>求节点(索引信息!E$6:E$25,索引信息!$H$6:$H$25,节奏总纲!F47)*(1+索引信息!O49)</f>
        <v>180000</v>
      </c>
      <c r="G48" s="14">
        <f>求节点(索引信息!F$6:F$25,索引信息!$H$6:$H$25,节奏总纲!G47)*(1+索引信息!P49)</f>
        <v>180000</v>
      </c>
      <c r="H48" s="14">
        <f>求节点(索引信息!G$6:G$25,索引信息!$H$6:$H$25,节奏总纲!H47)*(1+索引信息!Q49)</f>
        <v>180000</v>
      </c>
      <c r="I48" s="14">
        <f>求节点(索引信息!C$7:C$25,索引信息!$I$6:$I$25,节奏总纲!D47)*1/(1-索引信息!R49)</f>
        <v>4368.3415941159774</v>
      </c>
      <c r="J48" s="14">
        <f>求节点(索引信息!D$7:D$25,索引信息!$I$6:$I$25,节奏总纲!E47)*1/(1-索引信息!S49)</f>
        <v>4377.0181852114847</v>
      </c>
      <c r="K48" s="14">
        <f>求节点(索引信息!E$7:E$25,索引信息!$I$6:$I$25,节奏总纲!F47)*1/(1-索引信息!T49)</f>
        <v>4395.9474290289982</v>
      </c>
      <c r="L48" s="14">
        <f>求节点(索引信息!F$7:F$25,索引信息!$I$6:$I$25,节奏总纲!G47)*1/(1-索引信息!U49)</f>
        <v>4424.8396199706003</v>
      </c>
      <c r="M48" s="14">
        <f>求节点(索引信息!G$7:G$25,索引信息!$I$6:$I$25,节奏总纲!H47)*1/(1-索引信息!V49)</f>
        <v>4196.2387361838291</v>
      </c>
      <c r="N48" s="14">
        <f>求节点(节奏总纲!AA$4:AA$53,索引信息!$AD$6:$AD$55,节奏总纲!D47)*1/(1-索引信息!W49)</f>
        <v>27640.214086630458</v>
      </c>
      <c r="O48" s="14">
        <f>求节点(节奏总纲!AB$4:AB$53,索引信息!$AD$6:$AD$55,节奏总纲!E47)*1/(1-索引信息!X49)</f>
        <v>27708.031762566374</v>
      </c>
      <c r="P48" s="14">
        <f>求节点(节奏总纲!AC$4:AC$53,索引信息!$AD$6:$AD$55,节奏总纲!F47)*1/(1-索引信息!Y49)</f>
        <v>27855.461711946966</v>
      </c>
      <c r="Q48" s="14">
        <f>求节点(节奏总纲!AD$4:AD$53,索引信息!$AD$6:$AD$55,节奏总纲!G47)*1/(1-索引信息!Z49)</f>
        <v>28081.599859074184</v>
      </c>
      <c r="R48" s="14">
        <f>求节点(节奏总纲!AE$4:AE$53,索引信息!$AD$6:$AD$55,节奏总纲!H47)*1/(1-索引信息!AA49)</f>
        <v>28387.388189256104</v>
      </c>
    </row>
    <row r="49" spans="3:18" x14ac:dyDescent="0.15">
      <c r="C49" s="14">
        <v>45</v>
      </c>
      <c r="D49" s="14">
        <f>求节点(索引信息!C$6:C$25,索引信息!$H$6:$H$25,节奏总纲!D48)*(1+索引信息!M50)</f>
        <v>179285.4777158614</v>
      </c>
      <c r="E49" s="14">
        <f>求节点(索引信息!D$6:D$25,索引信息!$H$6:$H$25,节奏总纲!E48)*(1+索引信息!N50)</f>
        <v>180000</v>
      </c>
      <c r="F49" s="14">
        <f>求节点(索引信息!E$6:E$25,索引信息!$H$6:$H$25,节奏总纲!F48)*(1+索引信息!O50)</f>
        <v>180000</v>
      </c>
      <c r="G49" s="14">
        <f>求节点(索引信息!F$6:F$25,索引信息!$H$6:$H$25,节奏总纲!G48)*(1+索引信息!P50)</f>
        <v>180000</v>
      </c>
      <c r="H49" s="14">
        <f>求节点(索引信息!G$6:G$25,索引信息!$H$6:$H$25,节奏总纲!H48)*(1+索引信息!Q50)</f>
        <v>180000</v>
      </c>
      <c r="I49" s="14">
        <f>求节点(索引信息!C$7:C$25,索引信息!$I$6:$I$25,节奏总纲!D48)*1/(1-索引信息!R50)</f>
        <v>4505.3736740288732</v>
      </c>
      <c r="J49" s="14">
        <f>求节点(索引信息!D$7:D$25,索引信息!$I$6:$I$25,节奏总纲!E48)*1/(1-索引信息!S50)</f>
        <v>4516.730851070326</v>
      </c>
      <c r="K49" s="14">
        <f>求节点(索引信息!E$7:E$25,索引信息!$I$6:$I$25,节奏总纲!F48)*1/(1-索引信息!T50)</f>
        <v>4541.9038757574599</v>
      </c>
      <c r="L49" s="14">
        <f>求节点(索引信息!F$7:F$25,索引信息!$I$6:$I$25,节奏总纲!G48)*1/(1-索引信息!U50)</f>
        <v>4580.097744751899</v>
      </c>
      <c r="M49" s="14">
        <f>求节点(索引信息!G$7:G$25,索引信息!$I$6:$I$25,节奏总纲!H48)*1/(1-索引信息!V50)</f>
        <v>4512.6181777645288</v>
      </c>
      <c r="N49" s="14">
        <f>求节点(节奏总纲!AA$4:AA$53,索引信息!$AD$6:$AD$55,节奏总纲!D48)*1/(1-索引信息!W50)</f>
        <v>28714.716475349669</v>
      </c>
      <c r="O49" s="14">
        <f>求节点(节奏总纲!AB$4:AB$53,索引信息!$AD$6:$AD$55,节奏总纲!E48)*1/(1-索引信息!X50)</f>
        <v>28804.759129037717</v>
      </c>
      <c r="P49" s="14">
        <f>求节点(节奏总纲!AC$4:AC$53,索引信息!$AD$6:$AD$55,节奏总纲!F48)*1/(1-索引信息!Y50)</f>
        <v>29003.845758719144</v>
      </c>
      <c r="Q49" s="14">
        <f>求节点(节奏总纲!AD$4:AD$53,索引信息!$AD$6:$AD$55,节奏总纲!G48)*1/(1-索引信息!Z50)</f>
        <v>29307.568113999394</v>
      </c>
      <c r="R49" s="14">
        <f>求节点(节奏总纲!AE$4:AE$53,索引信息!$AD$6:$AD$55,节奏总纲!H48)*1/(1-索引信息!AA50)</f>
        <v>29722.225170954884</v>
      </c>
    </row>
    <row r="50" spans="3:18" x14ac:dyDescent="0.15">
      <c r="C50" s="14">
        <v>46</v>
      </c>
      <c r="D50" s="14">
        <f>求节点(索引信息!C$6:C$25,索引信息!$H$6:$H$25,节奏总纲!D49)*(1+索引信息!M51)</f>
        <v>180000</v>
      </c>
      <c r="E50" s="14">
        <f>求节点(索引信息!D$6:D$25,索引信息!$H$6:$H$25,节奏总纲!E49)*(1+索引信息!N51)</f>
        <v>180000</v>
      </c>
      <c r="F50" s="14">
        <f>求节点(索引信息!E$6:E$25,索引信息!$H$6:$H$25,节奏总纲!F49)*(1+索引信息!O51)</f>
        <v>180000</v>
      </c>
      <c r="G50" s="14">
        <f>求节点(索引信息!F$6:F$25,索引信息!$H$6:$H$25,节奏总纲!G49)*(1+索引信息!P51)</f>
        <v>180000</v>
      </c>
      <c r="H50" s="14">
        <f>求节点(索引信息!G$6:G$25,索引信息!$H$6:$H$25,节奏总纲!H49)*(1+索引信息!Q51)</f>
        <v>180000</v>
      </c>
      <c r="I50" s="14">
        <f>求节点(索引信息!C$7:C$25,索引信息!$I$6:$I$25,节奏总纲!D49)*1/(1-索引信息!R51)</f>
        <v>4503.448597989498</v>
      </c>
      <c r="J50" s="14">
        <f>求节点(索引信息!D$7:D$25,索引信息!$I$6:$I$25,节奏总纲!E49)*1/(1-索引信息!S51)</f>
        <v>4514.75654776189</v>
      </c>
      <c r="K50" s="14">
        <f>求节点(索引信息!E$7:E$25,索引信息!$I$6:$I$25,节奏总纲!F49)*1/(1-索引信息!T51)</f>
        <v>4539.6285932317114</v>
      </c>
      <c r="L50" s="14">
        <f>求节点(索引信息!F$7:F$25,索引信息!$I$6:$I$25,节奏总纲!G49)*1/(1-索引信息!U51)</f>
        <v>4577.6113132270339</v>
      </c>
      <c r="M50" s="14">
        <f>求节点(索引信息!G$7:G$25,索引信息!$I$6:$I$25,节奏总纲!H49)*1/(1-索引信息!V51)</f>
        <v>4573.3838237016316</v>
      </c>
      <c r="N50" s="14">
        <f>求节点(节奏总纲!AA$4:AA$53,索引信息!$AD$6:$AD$55,节奏总纲!D49)*1/(1-索引信息!W51)</f>
        <v>28699.489946448339</v>
      </c>
      <c r="O50" s="14">
        <f>求节点(节奏总纲!AB$4:AB$53,索引信息!$AD$6:$AD$55,节奏总纲!E49)*1/(1-索引信息!X51)</f>
        <v>28789.147654715984</v>
      </c>
      <c r="P50" s="14">
        <f>求节点(节奏总纲!AC$4:AC$53,索引信息!$AD$6:$AD$55,节奏总纲!F49)*1/(1-索引信息!Y51)</f>
        <v>28985.786939763992</v>
      </c>
      <c r="Q50" s="14">
        <f>求节点(节奏总纲!AD$4:AD$53,索引信息!$AD$6:$AD$55,节奏总纲!G49)*1/(1-索引信息!Z51)</f>
        <v>29287.774525468831</v>
      </c>
      <c r="R50" s="14">
        <f>求节点(节奏总纲!AE$4:AE$53,索引信息!$AD$6:$AD$55,节奏总纲!H49)*1/(1-索引信息!AA51)</f>
        <v>29699.452095708719</v>
      </c>
    </row>
    <row r="51" spans="3:18" x14ac:dyDescent="0.15">
      <c r="C51" s="14">
        <v>47</v>
      </c>
      <c r="D51" s="14">
        <f>求节点(索引信息!C$6:C$25,索引信息!$H$6:$H$25,节奏总纲!D50)*(1+索引信息!M52)</f>
        <v>180000</v>
      </c>
      <c r="E51" s="14">
        <f>求节点(索引信息!D$6:D$25,索引信息!$H$6:$H$25,节奏总纲!E50)*(1+索引信息!N52)</f>
        <v>180000</v>
      </c>
      <c r="F51" s="14">
        <f>求节点(索引信息!E$6:E$25,索引信息!$H$6:$H$25,节奏总纲!F50)*(1+索引信息!O52)</f>
        <v>180000</v>
      </c>
      <c r="G51" s="14">
        <f>求节点(索引信息!F$6:F$25,索引信息!$H$6:$H$25,节奏总纲!G50)*(1+索引信息!P52)</f>
        <v>180000</v>
      </c>
      <c r="H51" s="14">
        <f>求节点(索引信息!G$6:G$25,索引信息!$H$6:$H$25,节奏总纲!H50)*(1+索引信息!Q52)</f>
        <v>180000</v>
      </c>
      <c r="I51" s="14">
        <f>求节点(索引信息!C$7:C$25,索引信息!$I$6:$I$25,节奏总纲!D50)*1/(1-索引信息!R52)</f>
        <v>4501.5465219937396</v>
      </c>
      <c r="J51" s="14">
        <f>求节点(索引信息!D$7:D$25,索引信息!$I$6:$I$25,节奏总纲!E50)*1/(1-索引信息!S52)</f>
        <v>4512.7287821005439</v>
      </c>
      <c r="K51" s="14">
        <f>求节点(索引信息!E$7:E$25,索引信息!$I$6:$I$25,节奏总纲!F50)*1/(1-索引信息!T52)</f>
        <v>4537.4703168558262</v>
      </c>
      <c r="L51" s="14">
        <f>求节点(索引信息!F$7:F$25,索引信息!$I$6:$I$25,节奏总纲!G50)*1/(1-索引信息!U52)</f>
        <v>4574.9603849834793</v>
      </c>
      <c r="M51" s="14">
        <f>求节点(索引信息!G$7:G$25,索引信息!$I$6:$I$25,节奏总纲!H50)*1/(1-索引信息!V52)</f>
        <v>4626.3614153103454</v>
      </c>
      <c r="N51" s="14">
        <f>求节点(节奏总纲!AA$4:AA$53,索引信息!$AD$6:$AD$55,节奏总纲!D50)*1/(1-索引信息!W52)</f>
        <v>28684.448164877958</v>
      </c>
      <c r="O51" s="14">
        <f>求节点(节奏总纲!AB$4:AB$53,索引信息!$AD$6:$AD$55,节奏总纲!E50)*1/(1-索引信息!X52)</f>
        <v>28773.116845313776</v>
      </c>
      <c r="P51" s="14">
        <f>求节点(节奏总纲!AC$4:AC$53,索引信息!$AD$6:$AD$55,节奏总纲!F50)*1/(1-索引信息!Y52)</f>
        <v>28968.659859519186</v>
      </c>
      <c r="Q51" s="14">
        <f>求节点(节奏总纲!AD$4:AD$53,索引信息!$AD$6:$AD$55,节奏总纲!G50)*1/(1-索引信息!Z52)</f>
        <v>29266.677217136352</v>
      </c>
      <c r="R51" s="14">
        <f>求节点(节奏总纲!AE$4:AE$53,索引信息!$AD$6:$AD$55,节奏总纲!H50)*1/(1-索引信息!AA52)</f>
        <v>29676.564339567365</v>
      </c>
    </row>
    <row r="52" spans="3:18" x14ac:dyDescent="0.15">
      <c r="C52" s="14">
        <v>48</v>
      </c>
      <c r="D52" s="14">
        <f>求节点(索引信息!C$6:C$25,索引信息!$H$6:$H$25,节奏总纲!D51)*(1+索引信息!M53)</f>
        <v>180000</v>
      </c>
      <c r="E52" s="14">
        <f>求节点(索引信息!D$6:D$25,索引信息!$H$6:$H$25,节奏总纲!E51)*(1+索引信息!N53)</f>
        <v>180000</v>
      </c>
      <c r="F52" s="14">
        <f>求节点(索引信息!E$6:E$25,索引信息!$H$6:$H$25,节奏总纲!F51)*(1+索引信息!O53)</f>
        <v>180000</v>
      </c>
      <c r="G52" s="14">
        <f>求节点(索引信息!F$6:F$25,索引信息!$H$6:$H$25,节奏总纲!G51)*(1+索引信息!P53)</f>
        <v>180000</v>
      </c>
      <c r="H52" s="14">
        <f>求节点(索引信息!G$6:G$25,索引信息!$H$6:$H$25,节奏总纲!H51)*(1+索引信息!Q53)</f>
        <v>180000</v>
      </c>
      <c r="I52" s="14">
        <f>求节点(索引信息!C$7:C$25,索引信息!$I$6:$I$25,节奏总纲!D51)*1/(1-索引信息!R53)</f>
        <v>4499.6628105217778</v>
      </c>
      <c r="J52" s="14">
        <f>求节点(索引信息!D$7:D$25,索引信息!$I$6:$I$25,节奏总纲!E51)*1/(1-索引信息!S53)</f>
        <v>4510.7293161940906</v>
      </c>
      <c r="K52" s="14">
        <f>求节点(索引信息!E$7:E$25,索引信息!$I$6:$I$25,节奏总纲!F51)*1/(1-索引信息!T53)</f>
        <v>4535.2299350117419</v>
      </c>
      <c r="L52" s="14">
        <f>求节点(索引信息!F$7:F$25,索引信息!$I$6:$I$25,节奏总纲!G51)*1/(1-索引信息!U53)</f>
        <v>4572.6372210869549</v>
      </c>
      <c r="M52" s="14">
        <f>求节点(索引信息!G$7:G$25,索引信息!$I$6:$I$25,节奏总纲!H51)*1/(1-索引信息!V53)</f>
        <v>4623.4314033989922</v>
      </c>
      <c r="N52" s="14">
        <f>求节点(节奏总纲!AA$4:AA$53,索引信息!$AD$6:$AD$55,节奏总纲!D51)*1/(1-索引信息!W53)</f>
        <v>28669.554427590159</v>
      </c>
      <c r="O52" s="14">
        <f>求节点(节奏总纲!AB$4:AB$53,索引信息!$AD$6:$AD$55,节奏总纲!E51)*1/(1-索引信息!X53)</f>
        <v>28757.313145960699</v>
      </c>
      <c r="P52" s="14">
        <f>求节点(节奏总纲!AC$4:AC$53,索引信息!$AD$6:$AD$55,节奏总纲!F51)*1/(1-索引信息!Y53)</f>
        <v>28950.886183179315</v>
      </c>
      <c r="Q52" s="14">
        <f>求节点(节奏总纲!AD$4:AD$53,索引信息!$AD$6:$AD$55,节奏总纲!G51)*1/(1-索引信息!Z53)</f>
        <v>29248.193310495022</v>
      </c>
      <c r="R52" s="14">
        <f>求节点(节奏总纲!AE$4:AE$53,索引信息!$AD$6:$AD$55,节奏总纲!H51)*1/(1-索引信息!AA53)</f>
        <v>29653.108158104169</v>
      </c>
    </row>
    <row r="53" spans="3:18" x14ac:dyDescent="0.15">
      <c r="C53" s="14">
        <v>49</v>
      </c>
      <c r="D53" s="14">
        <f>求节点(索引信息!C$6:C$25,索引信息!$H$6:$H$25,节奏总纲!D52)*(1+索引信息!M54)</f>
        <v>180000</v>
      </c>
      <c r="E53" s="14">
        <f>求节点(索引信息!D$6:D$25,索引信息!$H$6:$H$25,节奏总纲!E52)*(1+索引信息!N54)</f>
        <v>180000</v>
      </c>
      <c r="F53" s="14">
        <f>求节点(索引信息!E$6:E$25,索引信息!$H$6:$H$25,节奏总纲!F52)*(1+索引信息!O54)</f>
        <v>180000</v>
      </c>
      <c r="G53" s="14">
        <f>求节点(索引信息!F$6:F$25,索引信息!$H$6:$H$25,节奏总纲!G52)*(1+索引信息!P54)</f>
        <v>180000</v>
      </c>
      <c r="H53" s="14">
        <f>求节点(索引信息!G$6:G$25,索引信息!$H$6:$H$25,节奏总纲!H52)*(1+索引信息!Q54)</f>
        <v>180000</v>
      </c>
      <c r="I53" s="14">
        <f>求节点(索引信息!C$7:C$25,索引信息!$I$6:$I$25,节奏总纲!D52)*1/(1-索引信息!R54)</f>
        <v>4497.7201029677135</v>
      </c>
      <c r="J53" s="14">
        <f>求节点(索引信息!D$7:D$25,索引信息!$I$6:$I$25,节奏总纲!E52)*1/(1-索引信息!S54)</f>
        <v>4508.7406460990323</v>
      </c>
      <c r="K53" s="14">
        <f>求节点(索引信息!E$7:E$25,索引信息!$I$6:$I$25,节奏总纲!F52)*1/(1-索引信息!T54)</f>
        <v>4533.0684805107085</v>
      </c>
      <c r="L53" s="14">
        <f>求节点(索引信息!F$7:F$25,索引信息!$I$6:$I$25,节奏总纲!G52)*1/(1-索引信息!U54)</f>
        <v>4570.1579087409973</v>
      </c>
      <c r="M53" s="14">
        <f>求节点(索引信息!G$7:G$25,索引信息!$I$6:$I$25,节奏总纲!H52)*1/(1-索引信息!V54)</f>
        <v>4620.5026116108256</v>
      </c>
      <c r="N53" s="14">
        <f>求节点(节奏总纲!AA$4:AA$53,索引信息!$AD$6:$AD$55,节奏总纲!D52)*1/(1-索引信息!W54)</f>
        <v>28654.19811335265</v>
      </c>
      <c r="O53" s="14">
        <f>求节点(节奏总纲!AB$4:AB$53,索引信息!$AD$6:$AD$55,节奏总纲!E52)*1/(1-索引信息!X54)</f>
        <v>28741.59810633196</v>
      </c>
      <c r="P53" s="14">
        <f>求节点(节奏总纲!AC$4:AC$53,索引信息!$AD$6:$AD$55,节奏总纲!F52)*1/(1-索引信息!Y54)</f>
        <v>28933.742025074593</v>
      </c>
      <c r="Q53" s="14">
        <f>求节点(节奏总纲!AD$4:AD$53,索引信息!$AD$6:$AD$55,节奏总纲!G52)*1/(1-索引信息!Z54)</f>
        <v>29228.472081016909</v>
      </c>
      <c r="R53" s="14">
        <f>求节点(节奏总纲!AE$4:AE$53,索引信息!$AD$6:$AD$55,节奏总纲!H52)*1/(1-索引信息!AA54)</f>
        <v>29629.669125822431</v>
      </c>
    </row>
    <row r="54" spans="3:18" x14ac:dyDescent="0.15">
      <c r="C54" s="14">
        <v>50</v>
      </c>
      <c r="D54" s="14">
        <f>求节点(索引信息!C$6:C$25,索引信息!$H$6:$H$25,节奏总纲!D53)*(1+索引信息!M55)</f>
        <v>180000</v>
      </c>
      <c r="E54" s="14">
        <f>求节点(索引信息!D$6:D$25,索引信息!$H$6:$H$25,节奏总纲!E53)*(1+索引信息!N55)</f>
        <v>180000</v>
      </c>
      <c r="F54" s="14">
        <f>求节点(索引信息!E$6:E$25,索引信息!$H$6:$H$25,节奏总纲!F53)*(1+索引信息!O55)</f>
        <v>180000</v>
      </c>
      <c r="G54" s="14">
        <f>求节点(索引信息!F$6:F$25,索引信息!$H$6:$H$25,节奏总纲!G53)*(1+索引信息!P55)</f>
        <v>180000</v>
      </c>
      <c r="H54" s="14">
        <f>求节点(索引信息!G$6:G$25,索引信息!$H$6:$H$25,节奏总纲!H53)*(1+索引信息!Q55)</f>
        <v>180000</v>
      </c>
      <c r="I54" s="14">
        <f>求节点(索引信息!C$7:C$25,索引信息!$I$6:$I$25,节奏总纲!D53)*1/(1-索引信息!R55)</f>
        <v>4495.8779409923563</v>
      </c>
      <c r="J54" s="14">
        <f>求节点(索引信息!D$7:D$25,索引信息!$I$6:$I$25,节奏总纲!E53)*1/(1-索引信息!S55)</f>
        <v>4506.6659801812139</v>
      </c>
      <c r="K54" s="14">
        <f>求节点(索引信息!E$7:E$25,索引信息!$I$6:$I$25,节奏总纲!F53)*1/(1-索引信息!T55)</f>
        <v>4530.9422025306221</v>
      </c>
      <c r="L54" s="14">
        <f>求节点(索引信息!F$7:F$25,索引信息!$I$6:$I$25,节奏总纲!G53)*1/(1-索引信息!U55)</f>
        <v>4567.6370030379449</v>
      </c>
      <c r="M54" s="14">
        <f>求节点(索引信息!G$7:G$25,索引信息!$I$6:$I$25,节奏总纲!H53)*1/(1-索引信息!V55)</f>
        <v>4617.3100076770343</v>
      </c>
      <c r="N54" s="14">
        <f>求节点(节奏总纲!AA$4:AA$53,索引信息!$AD$6:$AD$55,节奏总纲!D53)*1/(1-索引信息!W55)</f>
        <v>28639.634185017134</v>
      </c>
      <c r="O54" s="14">
        <f>求节点(节奏总纲!AB$4:AB$53,索引信息!$AD$6:$AD$55,节奏总纲!E53)*1/(1-索引信息!X55)</f>
        <v>28725.207041553236</v>
      </c>
      <c r="P54" s="14">
        <f>求节点(节奏总纲!AC$4:AC$53,索引信息!$AD$6:$AD$55,节奏总纲!F53)*1/(1-索引信息!Y55)</f>
        <v>28916.874078156594</v>
      </c>
      <c r="Q54" s="14">
        <f>求节点(节奏总纲!AD$4:AD$53,索引信息!$AD$6:$AD$55,节奏总纲!G53)*1/(1-索引信息!Z55)</f>
        <v>29208.425347887187</v>
      </c>
      <c r="R54" s="14">
        <f>求节点(节奏总纲!AE$4:AE$53,索引信息!$AD$6:$AD$55,节奏总纲!H53)*1/(1-索引信息!AA55)</f>
        <v>29604.123046164168</v>
      </c>
    </row>
    <row r="55" spans="3:18" x14ac:dyDescent="0.15">
      <c r="C55" s="14">
        <v>51</v>
      </c>
      <c r="D55" s="14">
        <f>求节点(索引信息!C$6:C$25,索引信息!$H$6:$H$25,节奏总纲!D54)*(1+索引信息!M56)</f>
        <v>180000</v>
      </c>
      <c r="E55" s="14">
        <f>求节点(索引信息!D$6:D$25,索引信息!$H$6:$H$25,节奏总纲!E54)*(1+索引信息!N56)</f>
        <v>180000</v>
      </c>
      <c r="F55" s="14">
        <f>求节点(索引信息!E$6:E$25,索引信息!$H$6:$H$25,节奏总纲!F54)*(1+索引信息!O56)</f>
        <v>180000</v>
      </c>
      <c r="G55" s="14">
        <f>求节点(索引信息!F$6:F$25,索引信息!$H$6:$H$25,节奏总纲!G54)*(1+索引信息!P56)</f>
        <v>180000</v>
      </c>
      <c r="H55" s="14">
        <f>求节点(索引信息!G$6:G$25,索引信息!$H$6:$H$25,节奏总纲!H54)*(1+索引信息!Q56)</f>
        <v>180000</v>
      </c>
      <c r="I55" s="14">
        <f>求节点(索引信息!C$7:C$25,索引信息!$I$6:$I$25,节奏总纲!D54)*1/(1-索引信息!R56)</f>
        <v>4493.9065027728493</v>
      </c>
      <c r="J55" s="14">
        <f>求节点(索引信息!D$7:D$25,索引信息!$I$6:$I$25,节奏总纲!E54)*1/(1-索引信息!S56)</f>
        <v>4504.8223475563382</v>
      </c>
      <c r="K55" s="14">
        <f>求节点(索引信息!E$7:E$25,索引信息!$I$6:$I$25,节奏总纲!F54)*1/(1-索引信息!T56)</f>
        <v>4528.7380215820576</v>
      </c>
      <c r="L55" s="14">
        <f>求节点(索引信息!F$7:F$25,索引信息!$I$6:$I$25,节奏总纲!G54)*1/(1-索引信息!U56)</f>
        <v>4565.0959323112511</v>
      </c>
      <c r="M55" s="14">
        <f>求节点(索引信息!G$7:G$25,索引信息!$I$6:$I$25,节奏总纲!H54)*1/(1-索引信息!V56)</f>
        <v>4614.4958862257654</v>
      </c>
      <c r="N55" s="14">
        <f>求节点(节奏总纲!AA$4:AA$53,索引信息!$AD$6:$AD$55,节奏总纲!D54)*1/(1-索引信息!W56)</f>
        <v>28624.04855390772</v>
      </c>
      <c r="O55" s="14">
        <f>求节点(节奏总纲!AB$4:AB$53,索引信息!$AD$6:$AD$55,节奏总纲!E54)*1/(1-索引信息!X56)</f>
        <v>28710.644305070764</v>
      </c>
      <c r="P55" s="14">
        <f>求节点(节奏总纲!AC$4:AC$53,索引信息!$AD$6:$AD$55,节奏总纲!F54)*1/(1-索引信息!Y56)</f>
        <v>28899.391775039992</v>
      </c>
      <c r="Q55" s="14">
        <f>求节点(节奏总纲!AD$4:AD$53,索引信息!$AD$6:$AD$55,节奏总纲!G54)*1/(1-索引信息!Z56)</f>
        <v>29188.223708610873</v>
      </c>
      <c r="R55" s="14">
        <f>求节点(节奏总纲!AE$4:AE$53,索引信息!$AD$6:$AD$55,节奏总纲!H54)*1/(1-索引信息!AA56)</f>
        <v>29581.608745981335</v>
      </c>
    </row>
    <row r="56" spans="3:18" x14ac:dyDescent="0.15">
      <c r="C56" s="14">
        <v>52</v>
      </c>
      <c r="D56" s="14">
        <f>求节点(索引信息!C$6:C$25,索引信息!$H$6:$H$25,节奏总纲!D55)*(1+索引信息!M57)</f>
        <v>180000</v>
      </c>
      <c r="E56" s="14">
        <f>求节点(索引信息!D$6:D$25,索引信息!$H$6:$H$25,节奏总纲!E55)*(1+索引信息!N57)</f>
        <v>180000</v>
      </c>
      <c r="F56" s="14">
        <f>求节点(索引信息!E$6:E$25,索引信息!$H$6:$H$25,节奏总纲!F55)*(1+索引信息!O57)</f>
        <v>180000</v>
      </c>
      <c r="G56" s="14">
        <f>求节点(索引信息!F$6:F$25,索引信息!$H$6:$H$25,节奏总纲!G55)*(1+索引信息!P57)</f>
        <v>180000</v>
      </c>
      <c r="H56" s="14">
        <f>求节点(索引信息!G$6:G$25,索引信息!$H$6:$H$25,节奏总纲!H55)*(1+索引信息!Q57)</f>
        <v>180000</v>
      </c>
      <c r="I56" s="14">
        <f>求节点(索引信息!C$7:C$25,索引信息!$I$6:$I$25,节奏总纲!D55)*1/(1-索引信息!R57)</f>
        <v>4492.0968907590122</v>
      </c>
      <c r="J56" s="14">
        <f>求节点(索引信息!D$7:D$25,索引信息!$I$6:$I$25,节奏总纲!E55)*1/(1-索引信息!S57)</f>
        <v>4502.7275174210099</v>
      </c>
      <c r="K56" s="14">
        <f>求节点(索引信息!E$7:E$25,索引信息!$I$6:$I$25,节奏总纲!F55)*1/(1-索引信息!T57)</f>
        <v>4526.5139052959194</v>
      </c>
      <c r="L56" s="14">
        <f>求节点(索引信息!F$7:F$25,索引信息!$I$6:$I$25,节奏总纲!G55)*1/(1-索引信息!U57)</f>
        <v>4562.409503614992</v>
      </c>
      <c r="M56" s="14">
        <f>求节点(索引信息!G$7:G$25,索引信息!$I$6:$I$25,节奏总纲!H55)*1/(1-索引信息!V57)</f>
        <v>4611.4208855237475</v>
      </c>
      <c r="N56" s="14">
        <f>求节点(节奏总纲!AA$4:AA$53,索引信息!$AD$6:$AD$55,节奏总纲!D55)*1/(1-索引信息!W57)</f>
        <v>28609.742598103669</v>
      </c>
      <c r="O56" s="14">
        <f>求节点(节奏总纲!AB$4:AB$53,索引信息!$AD$6:$AD$55,节奏总纲!E55)*1/(1-索引信息!X57)</f>
        <v>28694.100836306148</v>
      </c>
      <c r="P56" s="14">
        <f>求节点(节奏总纲!AC$4:AC$53,索引信息!$AD$6:$AD$55,节奏总纲!F55)*1/(1-索引信息!Y57)</f>
        <v>28881.755817695062</v>
      </c>
      <c r="Q56" s="14">
        <f>求节点(节奏总纲!AD$4:AD$53,索引信息!$AD$6:$AD$55,节奏总纲!G55)*1/(1-索引信息!Z57)</f>
        <v>29166.872413972935</v>
      </c>
      <c r="R56" s="14">
        <f>求节点(节奏总纲!AE$4:AE$53,索引信息!$AD$6:$AD$55,节奏总纲!H55)*1/(1-索引信息!AA57)</f>
        <v>29557.017302536766</v>
      </c>
    </row>
    <row r="57" spans="3:18" x14ac:dyDescent="0.15">
      <c r="C57" s="14">
        <v>53</v>
      </c>
      <c r="D57" s="14">
        <f>求节点(索引信息!C$6:C$25,索引信息!$H$6:$H$25,节奏总纲!D56)*(1+索引信息!M58)</f>
        <v>180000</v>
      </c>
      <c r="E57" s="14">
        <f>求节点(索引信息!D$6:D$25,索引信息!$H$6:$H$25,节奏总纲!E56)*(1+索引信息!N58)</f>
        <v>180000</v>
      </c>
      <c r="F57" s="14">
        <f>求节点(索引信息!E$6:E$25,索引信息!$H$6:$H$25,节奏总纲!F56)*(1+索引信息!O58)</f>
        <v>180000</v>
      </c>
      <c r="G57" s="14">
        <f>求节点(索引信息!F$6:F$25,索引信息!$H$6:$H$25,节奏总纲!G56)*(1+索引信息!P58)</f>
        <v>180000</v>
      </c>
      <c r="H57" s="14">
        <f>求节点(索引信息!G$6:G$25,索引信息!$H$6:$H$25,节奏总纲!H56)*(1+索引信息!Q58)</f>
        <v>180000</v>
      </c>
      <c r="I57" s="14">
        <f>求节点(索引信息!C$7:C$25,索引信息!$I$6:$I$25,节奏总纲!D56)*1/(1-索引信息!R58)</f>
        <v>4490.1662138959528</v>
      </c>
      <c r="J57" s="14">
        <f>求节点(索引信息!D$7:D$25,索引信息!$I$6:$I$25,节奏总纲!E56)*1/(1-索引信息!S58)</f>
        <v>4500.7362956873549</v>
      </c>
      <c r="K57" s="14">
        <f>求节点(索引信息!E$7:E$25,索引信息!$I$6:$I$25,节奏总纲!F56)*1/(1-索引信息!T58)</f>
        <v>4524.1069125028989</v>
      </c>
      <c r="L57" s="14">
        <f>求节点(索引信息!F$7:F$25,索引信息!$I$6:$I$25,节奏总纲!G56)*1/(1-索引信息!U58)</f>
        <v>4559.902690014289</v>
      </c>
      <c r="M57" s="14">
        <f>求节点(索引信息!G$7:G$25,索引信息!$I$6:$I$25,节奏总纲!H56)*1/(1-索引信息!V58)</f>
        <v>4608.4809553787836</v>
      </c>
      <c r="N57" s="14">
        <f>求节点(节奏总纲!AA$4:AA$53,索引信息!$AD$6:$AD$55,节奏总纲!D56)*1/(1-索引信息!W58)</f>
        <v>28594.484770853298</v>
      </c>
      <c r="O57" s="14">
        <f>求节点(节奏总纲!AB$4:AB$53,索引信息!$AD$6:$AD$55,节奏总纲!E56)*1/(1-索引信息!X58)</f>
        <v>28678.379004385686</v>
      </c>
      <c r="P57" s="14">
        <f>求节点(节奏总纲!AC$4:AC$53,索引信息!$AD$6:$AD$55,节奏总纲!F56)*1/(1-索引信息!Y58)</f>
        <v>28862.676769119567</v>
      </c>
      <c r="Q57" s="14">
        <f>求节点(节奏总纲!AD$4:AD$53,索引信息!$AD$6:$AD$55,节奏总纲!G56)*1/(1-索引信息!Z58)</f>
        <v>29146.954182103324</v>
      </c>
      <c r="R57" s="14">
        <f>求节点(节奏总纲!AE$4:AE$53,索引信息!$AD$6:$AD$55,节奏总纲!H56)*1/(1-索引信息!AA58)</f>
        <v>29533.51262465103</v>
      </c>
    </row>
    <row r="58" spans="3:18" x14ac:dyDescent="0.15">
      <c r="C58" s="14">
        <v>54</v>
      </c>
      <c r="D58" s="14">
        <f>求节点(索引信息!C$6:C$25,索引信息!$H$6:$H$25,节奏总纲!D57)*(1+索引信息!M59)</f>
        <v>180000</v>
      </c>
      <c r="E58" s="14">
        <f>求节点(索引信息!D$6:D$25,索引信息!$H$6:$H$25,节奏总纲!E57)*(1+索引信息!N59)</f>
        <v>180000</v>
      </c>
      <c r="F58" s="14">
        <f>求节点(索引信息!E$6:E$25,索引信息!$H$6:$H$25,节奏总纲!F57)*(1+索引信息!O59)</f>
        <v>180000</v>
      </c>
      <c r="G58" s="14">
        <f>求节点(索引信息!F$6:F$25,索引信息!$H$6:$H$25,节奏总纲!G57)*(1+索引信息!P59)</f>
        <v>180000</v>
      </c>
      <c r="H58" s="14">
        <f>求节点(索引信息!G$6:G$25,索引信息!$H$6:$H$25,节奏总纲!H57)*(1+索引信息!Q59)</f>
        <v>180000</v>
      </c>
      <c r="I58" s="14">
        <f>求节点(索引信息!C$7:C$25,索引信息!$I$6:$I$25,节奏总纲!D57)*1/(1-索引信息!R59)</f>
        <v>4488.3150046526416</v>
      </c>
      <c r="J58" s="14">
        <f>求节点(索引信息!D$7:D$25,索引信息!$I$6:$I$25,节奏总纲!E57)*1/(1-索引信息!S59)</f>
        <v>4498.6454980283243</v>
      </c>
      <c r="K58" s="14">
        <f>求节点(索引信息!E$7:E$25,索引信息!$I$6:$I$25,节奏总纲!F57)*1/(1-索引信息!T59)</f>
        <v>4522.0451498339653</v>
      </c>
      <c r="L58" s="14">
        <f>求节点(索引信息!F$7:F$25,索引信息!$I$6:$I$25,节奏总纲!G57)*1/(1-索引信息!U59)</f>
        <v>4557.332547088452</v>
      </c>
      <c r="M58" s="14">
        <f>求节点(索引信息!G$7:G$25,索引信息!$I$6:$I$25,节奏总纲!H57)*1/(1-索引信息!V59)</f>
        <v>4605.6854810766599</v>
      </c>
      <c r="N58" s="14">
        <f>求节点(节奏总纲!AA$4:AA$53,索引信息!$AD$6:$AD$55,节奏总纲!D57)*1/(1-索引信息!W59)</f>
        <v>28579.851076569383</v>
      </c>
      <c r="O58" s="14">
        <f>求节点(节奏总纲!AB$4:AB$53,索引信息!$AD$6:$AD$55,节奏总纲!E57)*1/(1-索引信息!X59)</f>
        <v>28661.874541477198</v>
      </c>
      <c r="P58" s="14">
        <f>求节点(节奏总纲!AC$4:AC$53,索引信息!$AD$6:$AD$55,节奏总纲!F57)*1/(1-索引信息!Y59)</f>
        <v>28846.325798899481</v>
      </c>
      <c r="Q58" s="14">
        <f>求节点(节奏总纲!AD$4:AD$53,索引信息!$AD$6:$AD$55,节奏总纲!G57)*1/(1-索引信息!Z59)</f>
        <v>29126.538280252586</v>
      </c>
      <c r="R58" s="14">
        <f>求节点(节奏总纲!AE$4:AE$53,索引信息!$AD$6:$AD$55,节奏总纲!H57)*1/(1-索引信息!AA59)</f>
        <v>29511.161734405465</v>
      </c>
    </row>
    <row r="59" spans="3:18" x14ac:dyDescent="0.15">
      <c r="C59" s="14">
        <v>55</v>
      </c>
      <c r="D59" s="14">
        <f>求节点(索引信息!C$6:C$25,索引信息!$H$6:$H$25,节奏总纲!D58)*(1+索引信息!M60)</f>
        <v>180000</v>
      </c>
      <c r="E59" s="14">
        <f>求节点(索引信息!D$6:D$25,索引信息!$H$6:$H$25,节奏总纲!E58)*(1+索引信息!N60)</f>
        <v>180000</v>
      </c>
      <c r="F59" s="14">
        <f>求节点(索引信息!E$6:E$25,索引信息!$H$6:$H$25,节奏总纲!F58)*(1+索引信息!O60)</f>
        <v>180000</v>
      </c>
      <c r="G59" s="14">
        <f>求节点(索引信息!F$6:F$25,索引信息!$H$6:$H$25,节奏总纲!G58)*(1+索引信息!P60)</f>
        <v>180000</v>
      </c>
      <c r="H59" s="14">
        <f>求节点(索引信息!G$6:G$25,索引信息!$H$6:$H$25,节奏总纲!H58)*(1+索引信息!Q60)</f>
        <v>180000</v>
      </c>
      <c r="I59" s="14">
        <f>求节点(索引信息!C$7:C$25,索引信息!$I$6:$I$25,节奏总纲!D58)*1/(1-索引信息!R60)</f>
        <v>4486.4292904039567</v>
      </c>
      <c r="J59" s="14">
        <f>求节点(索引信息!D$7:D$25,索引信息!$I$6:$I$25,节奏总纲!E58)*1/(1-索引信息!S60)</f>
        <v>4496.7028046216692</v>
      </c>
      <c r="K59" s="14">
        <f>求节点(索引信息!E$7:E$25,索引信息!$I$6:$I$25,节奏总纲!F58)*1/(1-索引信息!T60)</f>
        <v>4519.8783263335999</v>
      </c>
      <c r="L59" s="14">
        <f>求节点(索引信息!F$7:F$25,索引信息!$I$6:$I$25,节奏总纲!G58)*1/(1-索引信息!U60)</f>
        <v>4554.9918306234467</v>
      </c>
      <c r="M59" s="14">
        <f>求节点(索引信息!G$7:G$25,索引信息!$I$6:$I$25,节奏总纲!H58)*1/(1-索引信息!V60)</f>
        <v>4602.7519932579708</v>
      </c>
      <c r="N59" s="14">
        <f>求节点(节奏总纲!AA$4:AA$53,索引信息!$AD$6:$AD$55,节奏总纲!D58)*1/(1-索引信息!W60)</f>
        <v>28564.94104415461</v>
      </c>
      <c r="O59" s="14">
        <f>求节点(节奏总纲!AB$4:AB$53,索引信息!$AD$6:$AD$55,节奏总纲!E58)*1/(1-索引信息!X60)</f>
        <v>28646.5424764854</v>
      </c>
      <c r="P59" s="14">
        <f>求节点(节奏总纲!AC$4:AC$53,索引信息!$AD$6:$AD$55,节奏总纲!F58)*1/(1-索引信息!Y60)</f>
        <v>28829.144926952304</v>
      </c>
      <c r="Q59" s="14">
        <f>求节点(节奏总纲!AD$4:AD$53,索引信息!$AD$6:$AD$55,节奏总纲!G58)*1/(1-索引信息!Z60)</f>
        <v>29107.949687459586</v>
      </c>
      <c r="R59" s="14">
        <f>求节点(节奏总纲!AE$4:AE$53,索引信息!$AD$6:$AD$55,节奏总纲!H58)*1/(1-索引信息!AA60)</f>
        <v>29487.714286787384</v>
      </c>
    </row>
    <row r="60" spans="3:18" x14ac:dyDescent="0.15">
      <c r="C60" s="14">
        <v>56</v>
      </c>
      <c r="D60" s="14">
        <f>求节点(索引信息!C$6:C$25,索引信息!$H$6:$H$25,节奏总纲!D59)*(1+索引信息!M61)</f>
        <v>180000</v>
      </c>
      <c r="E60" s="14">
        <f>求节点(索引信息!D$6:D$25,索引信息!$H$6:$H$25,节奏总纲!E59)*(1+索引信息!N61)</f>
        <v>180000</v>
      </c>
      <c r="F60" s="14">
        <f>求节点(索引信息!E$6:E$25,索引信息!$H$6:$H$25,节奏总纲!F59)*(1+索引信息!O61)</f>
        <v>180000</v>
      </c>
      <c r="G60" s="14">
        <f>求节点(索引信息!F$6:F$25,索引信息!$H$6:$H$25,节奏总纲!G59)*(1+索引信息!P61)</f>
        <v>180000</v>
      </c>
      <c r="H60" s="14">
        <f>求节点(索引信息!G$6:G$25,索引信息!$H$6:$H$25,节奏总纲!H59)*(1+索引信息!Q61)</f>
        <v>180000</v>
      </c>
      <c r="I60" s="14">
        <f>求节点(索引信息!C$7:C$25,索引信息!$I$6:$I$25,节奏总纲!D59)*1/(1-索引信息!R61)</f>
        <v>4484.5381010912643</v>
      </c>
      <c r="J60" s="14">
        <f>求节点(索引信息!D$7:D$25,索引信息!$I$6:$I$25,节奏总纲!E59)*1/(1-索引信息!S61)</f>
        <v>4494.7608283873815</v>
      </c>
      <c r="K60" s="14">
        <f>求节点(索引信息!E$7:E$25,索引信息!$I$6:$I$25,节奏总纲!F59)*1/(1-索引信息!T61)</f>
        <v>4517.7639899225969</v>
      </c>
      <c r="L60" s="14">
        <f>求节点(索引信息!F$7:F$25,索引信息!$I$6:$I$25,节奏总纲!G59)*1/(1-索引信息!U61)</f>
        <v>4552.4876647653255</v>
      </c>
      <c r="M60" s="14">
        <f>求节点(索引信息!G$7:G$25,索引信息!$I$6:$I$25,节奏总纲!H59)*1/(1-索引信息!V61)</f>
        <v>4599.8007945142563</v>
      </c>
      <c r="N60" s="14">
        <f>求节点(节奏总纲!AA$4:AA$53,索引信息!$AD$6:$AD$55,节奏总纲!D59)*1/(1-索引信息!W61)</f>
        <v>28549.990930486387</v>
      </c>
      <c r="O60" s="14">
        <f>求节点(节奏总纲!AB$4:AB$53,索引信息!$AD$6:$AD$55,节奏总纲!E59)*1/(1-索引信息!X61)</f>
        <v>28631.219231970848</v>
      </c>
      <c r="P60" s="14">
        <f>求节点(节奏总纲!AC$4:AC$53,索引信息!$AD$6:$AD$55,节奏总纲!F59)*1/(1-索引信息!Y61)</f>
        <v>28812.383198897915</v>
      </c>
      <c r="Q60" s="14">
        <f>求节点(节奏总纲!AD$4:AD$53,索引信息!$AD$6:$AD$55,节奏总纲!G59)*1/(1-索引信息!Z61)</f>
        <v>29088.068205902728</v>
      </c>
      <c r="R60" s="14">
        <f>求节点(节奏总纲!AE$4:AE$53,索引信息!$AD$6:$AD$55,节奏总纲!H59)*1/(1-索引信息!AA61)</f>
        <v>29464.132973175823</v>
      </c>
    </row>
    <row r="61" spans="3:18" x14ac:dyDescent="0.15">
      <c r="C61" s="14">
        <v>57</v>
      </c>
      <c r="D61" s="14">
        <f>求节点(索引信息!C$6:C$25,索引信息!$H$6:$H$25,节奏总纲!D60)*(1+索引信息!M62)</f>
        <v>180000</v>
      </c>
      <c r="E61" s="14">
        <f>求节点(索引信息!D$6:D$25,索引信息!$H$6:$H$25,节奏总纲!E60)*(1+索引信息!N62)</f>
        <v>180000</v>
      </c>
      <c r="F61" s="14">
        <f>求节点(索引信息!E$6:E$25,索引信息!$H$6:$H$25,节奏总纲!F60)*(1+索引信息!O62)</f>
        <v>180000</v>
      </c>
      <c r="G61" s="14">
        <f>求节点(索引信息!F$6:F$25,索引信息!$H$6:$H$25,节奏总纲!G60)*(1+索引信息!P62)</f>
        <v>180000</v>
      </c>
      <c r="H61" s="14">
        <f>求节点(索引信息!G$6:G$25,索引信息!$H$6:$H$25,节奏总纲!H60)*(1+索引信息!Q62)</f>
        <v>180000</v>
      </c>
      <c r="I61" s="14">
        <f>求节点(索引信息!C$7:C$25,索引信息!$I$6:$I$25,节奏总纲!D60)*1/(1-索引信息!R62)</f>
        <v>4482.6900796931868</v>
      </c>
      <c r="J61" s="14">
        <f>求节点(索引信息!D$7:D$25,索引信息!$I$6:$I$25,节奏总纲!E60)*1/(1-索引信息!S62)</f>
        <v>4492.718459273945</v>
      </c>
      <c r="K61" s="14">
        <f>求节点(索引信息!E$7:E$25,索引信息!$I$6:$I$25,节奏总纲!F60)*1/(1-索引信息!T62)</f>
        <v>4515.6147996567897</v>
      </c>
      <c r="L61" s="14">
        <f>求节点(索引信息!F$7:F$25,索引信息!$I$6:$I$25,节奏总纲!G60)*1/(1-索引信息!U62)</f>
        <v>4549.9551788474419</v>
      </c>
      <c r="M61" s="14">
        <f>求节点(索引信息!G$7:G$25,索引信息!$I$6:$I$25,节奏总纲!H60)*1/(1-索引信息!V62)</f>
        <v>4596.6009611994241</v>
      </c>
      <c r="N61" s="14">
        <f>求节点(节奏总纲!AA$4:AA$53,索引信息!$AD$6:$AD$55,节奏总纲!D60)*1/(1-索引信息!W62)</f>
        <v>28535.384030738252</v>
      </c>
      <c r="O61" s="14">
        <f>求节点(节奏总纲!AB$4:AB$53,索引信息!$AD$6:$AD$55,节奏总纲!E60)*1/(1-索引信息!X62)</f>
        <v>28615.107241280475</v>
      </c>
      <c r="P61" s="14">
        <f>求节点(节奏总纲!AC$4:AC$53,索引信息!$AD$6:$AD$55,节奏总纲!F60)*1/(1-索引信息!Y62)</f>
        <v>28795.34973048266</v>
      </c>
      <c r="Q61" s="14">
        <f>求节点(节奏总纲!AD$4:AD$53,索引信息!$AD$6:$AD$55,节奏总纲!G60)*1/(1-索引信息!Z62)</f>
        <v>29067.967272505626</v>
      </c>
      <c r="R61" s="14">
        <f>求节点(节奏总纲!AE$4:AE$53,索引信息!$AD$6:$AD$55,节奏总纲!H60)*1/(1-索引信息!AA62)</f>
        <v>29438.576180279248</v>
      </c>
    </row>
    <row r="62" spans="3:18" x14ac:dyDescent="0.15">
      <c r="C62" s="14">
        <v>58</v>
      </c>
      <c r="D62" s="14">
        <f>求节点(索引信息!C$6:C$25,索引信息!$H$6:$H$25,节奏总纲!D61)*(1+索引信息!M63)</f>
        <v>180000</v>
      </c>
      <c r="E62" s="14">
        <f>求节点(索引信息!D$6:D$25,索引信息!$H$6:$H$25,节奏总纲!E61)*(1+索引信息!N63)</f>
        <v>180000</v>
      </c>
      <c r="F62" s="14">
        <f>求节点(索引信息!E$6:E$25,索引信息!$H$6:$H$25,节奏总纲!F61)*(1+索引信息!O63)</f>
        <v>180000</v>
      </c>
      <c r="G62" s="14">
        <f>求节点(索引信息!F$6:F$25,索引信息!$H$6:$H$25,节奏总纲!G61)*(1+索引信息!P63)</f>
        <v>180000</v>
      </c>
      <c r="H62" s="14">
        <f>求节点(索引信息!G$6:G$25,索引信息!$H$6:$H$25,节奏总纲!H61)*(1+索引信息!Q63)</f>
        <v>180000</v>
      </c>
      <c r="I62" s="14">
        <f>求节点(索引信息!C$7:C$25,索引信息!$I$6:$I$25,节奏总纲!D61)*1/(1-索引信息!R63)</f>
        <v>4480.7566214876715</v>
      </c>
      <c r="J62" s="14">
        <f>求节点(索引信息!D$7:D$25,索引信息!$I$6:$I$25,节奏总纲!E61)*1/(1-索引信息!S63)</f>
        <v>4490.8148879241744</v>
      </c>
      <c r="K62" s="14">
        <f>求节点(索引信息!E$7:E$25,索引信息!$I$6:$I$25,节奏总纲!F61)*1/(1-索引信息!T63)</f>
        <v>4513.3768112186099</v>
      </c>
      <c r="L62" s="14">
        <f>求节点(索引信息!F$7:F$25,索引信息!$I$6:$I$25,节奏总纲!G61)*1/(1-索引信息!U63)</f>
        <v>4547.2727543066421</v>
      </c>
      <c r="M62" s="14">
        <f>求节点(索引信息!G$7:G$25,索引信息!$I$6:$I$25,节奏总纲!H61)*1/(1-索引信息!V63)</f>
        <v>4593.6432952207424</v>
      </c>
      <c r="N62" s="14">
        <f>求节点(节奏总纲!AA$4:AA$53,索引信息!$AD$6:$AD$55,节奏总纲!D61)*1/(1-索引信息!W63)</f>
        <v>28520.107034441302</v>
      </c>
      <c r="O62" s="14">
        <f>求节点(节奏总纲!AB$4:AB$53,索引信息!$AD$6:$AD$55,节奏总纲!E61)*1/(1-索引信息!X63)</f>
        <v>28600.093353348919</v>
      </c>
      <c r="P62" s="14">
        <f>求节点(节奏总纲!AC$4:AC$53,索引信息!$AD$6:$AD$55,节奏总纲!F61)*1/(1-索引信息!Y63)</f>
        <v>28777.61828009061</v>
      </c>
      <c r="Q62" s="14">
        <f>求节点(节奏总纲!AD$4:AD$53,索引信息!$AD$6:$AD$55,节奏总纲!G61)*1/(1-索引信息!Z63)</f>
        <v>29046.682151445955</v>
      </c>
      <c r="R62" s="14">
        <f>求节点(节奏总纲!AE$4:AE$53,索引信息!$AD$6:$AD$55,节奏总纲!H61)*1/(1-索引信息!AA63)</f>
        <v>29414.958971356529</v>
      </c>
    </row>
    <row r="63" spans="3:18" x14ac:dyDescent="0.15">
      <c r="C63" s="14">
        <v>59</v>
      </c>
      <c r="D63" s="14">
        <f>求节点(索引信息!C$6:C$25,索引信息!$H$6:$H$25,节奏总纲!D62)*(1+索引信息!M64)</f>
        <v>180000</v>
      </c>
      <c r="E63" s="14">
        <f>求节点(索引信息!D$6:D$25,索引信息!$H$6:$H$25,节奏总纲!E62)*(1+索引信息!N64)</f>
        <v>180000</v>
      </c>
      <c r="F63" s="14">
        <f>求节点(索引信息!E$6:E$25,索引信息!$H$6:$H$25,节奏总纲!F62)*(1+索引信息!O64)</f>
        <v>180000</v>
      </c>
      <c r="G63" s="14">
        <f>求节点(索引信息!F$6:F$25,索引信息!$H$6:$H$25,节奏总纲!G62)*(1+索引信息!P64)</f>
        <v>180000</v>
      </c>
      <c r="H63" s="14">
        <f>求节点(索引信息!G$6:G$25,索引信息!$H$6:$H$25,节奏总纲!H62)*(1+索引信息!Q64)</f>
        <v>180000</v>
      </c>
      <c r="I63" s="14">
        <f>求节点(索引信息!C$7:C$25,索引信息!$I$6:$I$25,节奏总纲!D62)*1/(1-索引信息!R64)</f>
        <v>4478.9449062610056</v>
      </c>
      <c r="J63" s="14">
        <f>求节点(索引信息!D$7:D$25,索引信息!$I$6:$I$25,节奏总纲!E62)*1/(1-索引信息!S64)</f>
        <v>4488.7204181616225</v>
      </c>
      <c r="K63" s="14">
        <f>求节点(索引信息!E$7:E$25,索引信息!$I$6:$I$25,节奏总纲!F62)*1/(1-索引信息!T64)</f>
        <v>4511.0968360053002</v>
      </c>
      <c r="L63" s="14">
        <f>求节点(索引信息!F$7:F$25,索引信息!$I$6:$I$25,节奏总纲!G62)*1/(1-索引信息!U64)</f>
        <v>4544.6281716100821</v>
      </c>
      <c r="M63" s="14">
        <f>求节点(索引信息!G$7:G$25,索引信息!$I$6:$I$25,节奏总纲!H62)*1/(1-索引信息!V64)</f>
        <v>4590.3854096859886</v>
      </c>
      <c r="N63" s="14">
        <f>求节点(节奏总纲!AA$4:AA$53,索引信息!$AD$6:$AD$55,节奏总纲!D62)*1/(1-索引信息!W64)</f>
        <v>28505.792108386268</v>
      </c>
      <c r="O63" s="14">
        <f>求节点(节奏总纲!AB$4:AB$53,索引信息!$AD$6:$AD$55,节奏总纲!E62)*1/(1-索引信息!X64)</f>
        <v>28583.577312205391</v>
      </c>
      <c r="P63" s="14">
        <f>求节点(节奏总纲!AC$4:AC$53,索引信息!$AD$6:$AD$55,节奏总纲!F62)*1/(1-索引信息!Y64)</f>
        <v>28759.559305246923</v>
      </c>
      <c r="Q63" s="14">
        <f>求节点(节奏总纲!AD$4:AD$53,索引信息!$AD$6:$AD$55,节奏总纲!G62)*1/(1-索引信息!Z64)</f>
        <v>29025.703256242447</v>
      </c>
      <c r="R63" s="14">
        <f>求节点(节奏总纲!AE$4:AE$53,索引信息!$AD$6:$AD$55,节奏总纲!H62)*1/(1-索引信息!AA64)</f>
        <v>29388.956480547342</v>
      </c>
    </row>
    <row r="64" spans="3:18" x14ac:dyDescent="0.15">
      <c r="C64" s="14">
        <v>60</v>
      </c>
      <c r="D64" s="14">
        <f>求节点(索引信息!C$6:C$25,索引信息!$H$6:$H$25,节奏总纲!D63)*(1+索引信息!M65)</f>
        <v>180000</v>
      </c>
      <c r="E64" s="14">
        <f>求节点(索引信息!D$6:D$25,索引信息!$H$6:$H$25,节奏总纲!E63)*(1+索引信息!N65)</f>
        <v>180000</v>
      </c>
      <c r="F64" s="14">
        <f>求节点(索引信息!E$6:E$25,索引信息!$H$6:$H$25,节奏总纲!F63)*(1+索引信息!O65)</f>
        <v>180000</v>
      </c>
      <c r="G64" s="14">
        <f>求节点(索引信息!F$6:F$25,索引信息!$H$6:$H$25,节奏总纲!G63)*(1+索引信息!P65)</f>
        <v>180000</v>
      </c>
      <c r="H64" s="14">
        <f>求节点(索引信息!G$6:G$25,索引信息!$H$6:$H$25,节奏总纲!H63)*(1+索引信息!Q65)</f>
        <v>180000</v>
      </c>
      <c r="I64" s="14">
        <f>求节点(索引信息!C$7:C$25,索引信息!$I$6:$I$25,节奏总纲!D63)*1/(1-索引信息!R65)</f>
        <v>4477.010161407823</v>
      </c>
      <c r="J64" s="14">
        <f>求节点(索引信息!D$7:D$25,索引信息!$I$6:$I$25,节奏总纲!E63)*1/(1-索引信息!S65)</f>
        <v>4486.7032518021906</v>
      </c>
      <c r="K64" s="14">
        <f>求节点(索引信息!E$7:E$25,索引信息!$I$6:$I$25,节奏总纲!F63)*1/(1-索引信息!T65)</f>
        <v>4508.7379012462361</v>
      </c>
      <c r="L64" s="14">
        <f>求节点(索引信息!F$7:F$25,索引信息!$I$6:$I$25,节奏总纲!G63)*1/(1-索引信息!U65)</f>
        <v>4541.9628992165153</v>
      </c>
      <c r="M64" s="14">
        <f>求节点(索引信息!G$7:G$25,索引信息!$I$6:$I$25,节奏总纲!H63)*1/(1-索引信息!V65)</f>
        <v>4587.231913314582</v>
      </c>
      <c r="N64" s="14">
        <f>求节点(节奏总纲!AA$4:AA$53,索引信息!$AD$6:$AD$55,节奏总纲!D63)*1/(1-索引信息!W65)</f>
        <v>28490.496074269398</v>
      </c>
      <c r="O64" s="14">
        <f>求节点(节奏总纲!AB$4:AB$53,索引信息!$AD$6:$AD$55,节奏总纲!E63)*1/(1-索引信息!X65)</f>
        <v>28567.674320932059</v>
      </c>
      <c r="P64" s="14">
        <f>求节点(节奏总纲!AC$4:AC$53,索引信息!$AD$6:$AD$55,节奏总纲!F63)*1/(1-索引信息!Y65)</f>
        <v>28740.862044843154</v>
      </c>
      <c r="Q64" s="14">
        <f>求节点(节奏总纲!AD$4:AD$53,索引信息!$AD$6:$AD$55,节奏总纲!G63)*1/(1-索引信息!Z65)</f>
        <v>29004.566208563396</v>
      </c>
      <c r="R64" s="14">
        <f>求节点(节奏总纲!AE$4:AE$53,索引信息!$AD$6:$AD$55,节奏总纲!H63)*1/(1-索引信息!AA65)</f>
        <v>29363.779109217889</v>
      </c>
    </row>
    <row r="65" spans="3:18" x14ac:dyDescent="0.15">
      <c r="C65" s="14">
        <v>61</v>
      </c>
      <c r="D65" s="14">
        <f>求节点(索引信息!C$6:C$25,索引信息!$H$6:$H$25,节奏总纲!D64)*(1+索引信息!M66)</f>
        <v>180000</v>
      </c>
      <c r="E65" s="14">
        <f>求节点(索引信息!D$6:D$25,索引信息!$H$6:$H$25,节奏总纲!E64)*(1+索引信息!N66)</f>
        <v>180000</v>
      </c>
      <c r="F65" s="14">
        <f>求节点(索引信息!E$6:E$25,索引信息!$H$6:$H$25,节奏总纲!F64)*(1+索引信息!O66)</f>
        <v>180000</v>
      </c>
      <c r="G65" s="14">
        <f>求节点(索引信息!F$6:F$25,索引信息!$H$6:$H$25,节奏总纲!G64)*(1+索引信息!P66)</f>
        <v>180000</v>
      </c>
      <c r="H65" s="14">
        <f>求节点(索引信息!G$6:G$25,索引信息!$H$6:$H$25,节奏总纲!H64)*(1+索引信息!Q66)</f>
        <v>180000</v>
      </c>
      <c r="I65" s="14">
        <f>求节点(索引信息!C$7:C$25,索引信息!$I$6:$I$25,节奏总纲!D64)*1/(1-索引信息!R66)</f>
        <v>4475.096028341366</v>
      </c>
      <c r="J65" s="14">
        <f>求节点(索引信息!D$7:D$25,索引信息!$I$6:$I$25,节奏总纲!E64)*1/(1-索引信息!S66)</f>
        <v>4484.4901843695088</v>
      </c>
      <c r="K65" s="14">
        <f>求节点(索引信息!E$7:E$25,索引信息!$I$6:$I$25,节奏总纲!F64)*1/(1-索引信息!T66)</f>
        <v>4506.4732600979614</v>
      </c>
      <c r="L65" s="14">
        <f>求节点(索引信息!F$7:F$25,索引信息!$I$6:$I$25,节奏总纲!G64)*1/(1-索引信息!U66)</f>
        <v>4539.2016032560605</v>
      </c>
      <c r="M65" s="14">
        <f>求节点(索引信息!G$7:G$25,索引信息!$I$6:$I$25,节奏总纲!H64)*1/(1-索引信息!V66)</f>
        <v>4584.0008113132344</v>
      </c>
      <c r="N65" s="14">
        <f>求节点(节奏总纲!AA$4:AA$53,索引信息!$AD$6:$AD$55,节奏总纲!D64)*1/(1-索引信息!W66)</f>
        <v>28475.359082030522</v>
      </c>
      <c r="O65" s="14">
        <f>求节点(节奏总纲!AB$4:AB$53,索引信息!$AD$6:$AD$55,节奏总纲!E64)*1/(1-索引信息!X66)</f>
        <v>28550.230795141619</v>
      </c>
      <c r="P65" s="14">
        <f>求节点(节奏总纲!AC$4:AC$53,索引信息!$AD$6:$AD$55,节奏总纲!F64)*1/(1-索引信息!Y66)</f>
        <v>28722.914122429571</v>
      </c>
      <c r="Q65" s="14">
        <f>求节点(节奏总纲!AD$4:AD$53,索引信息!$AD$6:$AD$55,节奏总纲!G64)*1/(1-索引信息!Z66)</f>
        <v>28982.673965140268</v>
      </c>
      <c r="R65" s="14">
        <f>求节点(节奏总纲!AE$4:AE$53,索引信息!$AD$6:$AD$55,节奏总纲!H64)*1/(1-索引信息!AA66)</f>
        <v>29337.990678440754</v>
      </c>
    </row>
    <row r="66" spans="3:18" x14ac:dyDescent="0.15">
      <c r="C66" s="14">
        <v>62</v>
      </c>
      <c r="D66" s="14">
        <f>求节点(索引信息!C$6:C$25,索引信息!$H$6:$H$25,节奏总纲!D65)*(1+索引信息!M67)</f>
        <v>180000</v>
      </c>
      <c r="E66" s="14">
        <f>求节点(索引信息!D$6:D$25,索引信息!$H$6:$H$25,节奏总纲!E65)*(1+索引信息!N67)</f>
        <v>180000</v>
      </c>
      <c r="F66" s="14">
        <f>求节点(索引信息!E$6:E$25,索引信息!$H$6:$H$25,节奏总纲!F65)*(1+索引信息!O67)</f>
        <v>180000</v>
      </c>
      <c r="G66" s="14">
        <f>求节点(索引信息!F$6:F$25,索引信息!$H$6:$H$25,节奏总纲!G65)*(1+索引信息!P67)</f>
        <v>180000</v>
      </c>
      <c r="H66" s="14">
        <f>求节点(索引信息!G$6:G$25,索引信息!$H$6:$H$25,节奏总纲!H65)*(1+索引信息!Q67)</f>
        <v>180000</v>
      </c>
      <c r="I66" s="14">
        <f>求节点(索引信息!C$7:C$25,索引信息!$I$6:$I$25,节奏总纲!D65)*1/(1-索引信息!R67)</f>
        <v>4473.064692181978</v>
      </c>
      <c r="J66" s="14">
        <f>求节点(索引信息!D$7:D$25,索引信息!$I$6:$I$25,节奏总纲!E65)*1/(1-索引信息!S67)</f>
        <v>4482.4391970311153</v>
      </c>
      <c r="K66" s="14">
        <f>求节点(索引信息!E$7:E$25,索引信息!$I$6:$I$25,节奏总纲!F65)*1/(1-索引信息!T67)</f>
        <v>4504.0340771551582</v>
      </c>
      <c r="L66" s="14">
        <f>求节点(索引信息!F$7:F$25,索引信息!$I$6:$I$25,节奏总纲!G65)*1/(1-索引信息!U67)</f>
        <v>4536.4770990423731</v>
      </c>
      <c r="M66" s="14">
        <f>求节点(索引信息!G$7:G$25,索引信息!$I$6:$I$25,节奏总纲!H65)*1/(1-索引信息!V67)</f>
        <v>4580.7122502617131</v>
      </c>
      <c r="N66" s="14">
        <f>求节点(节奏总纲!AA$4:AA$53,索引信息!$AD$6:$AD$55,节奏总纲!D65)*1/(1-索引信息!W67)</f>
        <v>28459.302768763253</v>
      </c>
      <c r="O66" s="14">
        <f>求节点(节奏总纲!AB$4:AB$53,索引信息!$AD$6:$AD$55,节奏总纲!E65)*1/(1-索引信息!X67)</f>
        <v>28534.068450784198</v>
      </c>
      <c r="P66" s="14">
        <f>求节点(节奏总纲!AC$4:AC$53,索引信息!$AD$6:$AD$55,节奏总纲!F65)*1/(1-索引信息!Y67)</f>
        <v>28703.592267782809</v>
      </c>
      <c r="Q66" s="14">
        <f>求节点(节奏总纲!AD$4:AD$53,索引信息!$AD$6:$AD$55,节奏总纲!G65)*1/(1-索引信息!Z67)</f>
        <v>28961.07971991516</v>
      </c>
      <c r="R66" s="14">
        <f>求节点(节奏总纲!AE$4:AE$53,索引信息!$AD$6:$AD$55,节奏总纲!H65)*1/(1-索引信息!AA67)</f>
        <v>29311.753808739282</v>
      </c>
    </row>
    <row r="67" spans="3:18" x14ac:dyDescent="0.15">
      <c r="C67" s="14">
        <v>63</v>
      </c>
      <c r="D67" s="14">
        <f>求节点(索引信息!C$6:C$25,索引信息!$H$6:$H$25,节奏总纲!D66)*(1+索引信息!M68)</f>
        <v>180000</v>
      </c>
      <c r="E67" s="14">
        <f>求节点(索引信息!D$6:D$25,索引信息!$H$6:$H$25,节奏总纲!E66)*(1+索引信息!N68)</f>
        <v>180000</v>
      </c>
      <c r="F67" s="14">
        <f>求节点(索引信息!E$6:E$25,索引信息!$H$6:$H$25,节奏总纲!F66)*(1+索引信息!O68)</f>
        <v>180000</v>
      </c>
      <c r="G67" s="14">
        <f>求节点(索引信息!F$6:F$25,索引信息!$H$6:$H$25,节奏总纲!G66)*(1+索引信息!P68)</f>
        <v>180000</v>
      </c>
      <c r="H67" s="14">
        <f>求节点(索引信息!G$6:G$25,索引信息!$H$6:$H$25,节奏总纲!H66)*(1+索引信息!Q68)</f>
        <v>180000</v>
      </c>
      <c r="I67" s="14">
        <f>求节点(索引信息!C$7:C$25,索引信息!$I$6:$I$25,节奏总纲!D66)*1/(1-索引信息!R68)</f>
        <v>4471.1200966857596</v>
      </c>
      <c r="J67" s="14">
        <f>求节点(索引信息!D$7:D$25,索引信息!$I$6:$I$25,节奏总纲!E66)*1/(1-索引信息!S68)</f>
        <v>4480.2394171994756</v>
      </c>
      <c r="K67" s="14">
        <f>求节点(索引信息!E$7:E$25,索引信息!$I$6:$I$25,节奏总纲!F66)*1/(1-索引信息!T68)</f>
        <v>4501.7794088993624</v>
      </c>
      <c r="L67" s="14">
        <f>求节点(索引信息!F$7:F$25,索引信息!$I$6:$I$25,节奏总纲!G66)*1/(1-索引信息!U68)</f>
        <v>4533.6635254441899</v>
      </c>
      <c r="M67" s="14">
        <f>求节点(索引信息!G$7:G$25,索引信息!$I$6:$I$25,节奏总纲!H66)*1/(1-索引信息!V68)</f>
        <v>4577.4079928867441</v>
      </c>
      <c r="N67" s="14">
        <f>求节点(节奏总纲!AA$4:AA$53,索引信息!$AD$6:$AD$55,节奏总纲!D66)*1/(1-索引信息!W68)</f>
        <v>28443.932641721811</v>
      </c>
      <c r="O67" s="14">
        <f>求节点(节奏总纲!AB$4:AB$53,索引信息!$AD$6:$AD$55,节奏总纲!E66)*1/(1-索引信息!X68)</f>
        <v>28516.737489110583</v>
      </c>
      <c r="P67" s="14">
        <f>求节点(节奏总纲!AC$4:AC$53,索引信息!$AD$6:$AD$55,节奏总纲!F66)*1/(1-索引信息!Y68)</f>
        <v>28685.732308241528</v>
      </c>
      <c r="Q67" s="14">
        <f>求节点(节奏总纲!AD$4:AD$53,索引信息!$AD$6:$AD$55,节奏总纲!G66)*1/(1-索引信息!Z68)</f>
        <v>28938.786085753516</v>
      </c>
      <c r="R67" s="14">
        <f>求节点(节奏总纲!AE$4:AE$53,索引信息!$AD$6:$AD$55,节奏总纲!H66)*1/(1-索引信息!AA68)</f>
        <v>29285.401369903648</v>
      </c>
    </row>
    <row r="68" spans="3:18" x14ac:dyDescent="0.15">
      <c r="C68" s="14">
        <v>64</v>
      </c>
      <c r="D68" s="14">
        <f>求节点(索引信息!C$6:C$25,索引信息!$H$6:$H$25,节奏总纲!D67)*(1+索引信息!M69)</f>
        <v>180000</v>
      </c>
      <c r="E68" s="14">
        <f>求节点(索引信息!D$6:D$25,索引信息!$H$6:$H$25,节奏总纲!E67)*(1+索引信息!N69)</f>
        <v>180000</v>
      </c>
      <c r="F68" s="14">
        <f>求节点(索引信息!E$6:E$25,索引信息!$H$6:$H$25,节奏总纲!F67)*(1+索引信息!O69)</f>
        <v>180000</v>
      </c>
      <c r="G68" s="14">
        <f>求节点(索引信息!F$6:F$25,索引信息!$H$6:$H$25,节奏总纲!G67)*(1+索引信息!P69)</f>
        <v>180000</v>
      </c>
      <c r="H68" s="14">
        <f>求节点(索引信息!G$6:G$25,索引信息!$H$6:$H$25,节奏总纲!H67)*(1+索引信息!Q69)</f>
        <v>180000</v>
      </c>
      <c r="I68" s="14">
        <f>求节点(索引信息!C$7:C$25,索引信息!$I$6:$I$25,节奏总纲!D67)*1/(1-索引信息!R69)</f>
        <v>4469.1114172513962</v>
      </c>
      <c r="J68" s="14">
        <f>求节点(索引信息!D$7:D$25,索引信息!$I$6:$I$25,节奏总纲!E67)*1/(1-索引信息!S69)</f>
        <v>4478.1523934212419</v>
      </c>
      <c r="K68" s="14">
        <f>求节点(索引信息!E$7:E$25,索引信息!$I$6:$I$25,节奏总纲!F67)*1/(1-索引信息!T69)</f>
        <v>4499.3373682209722</v>
      </c>
      <c r="L68" s="14">
        <f>求节点(索引信息!F$7:F$25,索引信息!$I$6:$I$25,节奏总纲!G67)*1/(1-索引信息!U69)</f>
        <v>4530.9392096524944</v>
      </c>
      <c r="M68" s="14">
        <f>求节点(索引信息!G$7:G$25,索引信息!$I$6:$I$25,节奏总纲!H67)*1/(1-索引信息!V69)</f>
        <v>4574.3364119324342</v>
      </c>
      <c r="N68" s="14">
        <f>求节点(节奏总纲!AA$4:AA$53,索引信息!$AD$6:$AD$55,节奏总纲!D67)*1/(1-索引信息!W69)</f>
        <v>28428.061616212461</v>
      </c>
      <c r="O68" s="14">
        <f>求节点(节奏总纲!AB$4:AB$53,索引信息!$AD$6:$AD$55,节奏总纲!E67)*1/(1-索引信息!X69)</f>
        <v>28500.298614108895</v>
      </c>
      <c r="P68" s="14">
        <f>求节点(节奏总纲!AC$4:AC$53,索引信息!$AD$6:$AD$55,节奏总纲!F67)*1/(1-索引信息!Y69)</f>
        <v>28666.397797966336</v>
      </c>
      <c r="Q68" s="14">
        <f>求节点(节奏总纲!AD$4:AD$53,索引信息!$AD$6:$AD$55,节奏总纲!G67)*1/(1-索引信息!Z69)</f>
        <v>28917.206052686433</v>
      </c>
      <c r="R68" s="14">
        <f>求节点(节奏总纲!AE$4:AE$53,索引信息!$AD$6:$AD$55,节奏总纲!H67)*1/(1-索引信息!AA69)</f>
        <v>29260.909609372502</v>
      </c>
    </row>
    <row r="69" spans="3:18" x14ac:dyDescent="0.15">
      <c r="C69" s="14">
        <v>65</v>
      </c>
      <c r="D69" s="14">
        <f>求节点(索引信息!C$6:C$25,索引信息!$H$6:$H$25,节奏总纲!D68)*(1+索引信息!M70)</f>
        <v>180000</v>
      </c>
      <c r="E69" s="14">
        <f>求节点(索引信息!D$6:D$25,索引信息!$H$6:$H$25,节奏总纲!E68)*(1+索引信息!N70)</f>
        <v>180000</v>
      </c>
      <c r="F69" s="14">
        <f>求节点(索引信息!E$6:E$25,索引信息!$H$6:$H$25,节奏总纲!F68)*(1+索引信息!O70)</f>
        <v>180000</v>
      </c>
      <c r="G69" s="14">
        <f>求节点(索引信息!F$6:F$25,索引信息!$H$6:$H$25,节奏总纲!G68)*(1+索引信息!P70)</f>
        <v>180000</v>
      </c>
      <c r="H69" s="14">
        <f>求节点(索引信息!G$6:G$25,索引信息!$H$6:$H$25,节奏总纲!H68)*(1+索引信息!Q70)</f>
        <v>180000</v>
      </c>
      <c r="I69" s="14">
        <f>求节点(索引信息!C$7:C$25,索引信息!$I$6:$I$25,节奏总纲!D68)*1/(1-索引信息!R70)</f>
        <v>4467.1504840958651</v>
      </c>
      <c r="J69" s="14">
        <f>求节点(索引信息!D$7:D$25,索引信息!$I$6:$I$25,节奏总纲!E68)*1/(1-索引信息!S70)</f>
        <v>4476.0037161032615</v>
      </c>
      <c r="K69" s="14">
        <f>求节点(索引信息!E$7:E$25,索引信息!$I$6:$I$25,节奏总纲!F68)*1/(1-索引信息!T70)</f>
        <v>4497.0327115324362</v>
      </c>
      <c r="L69" s="14">
        <f>求节点(索引信息!F$7:F$25,索引信息!$I$6:$I$25,节奏总纲!G68)*1/(1-索引信息!U70)</f>
        <v>4528.1616486716994</v>
      </c>
      <c r="M69" s="14">
        <f>求节点(索引信息!G$7:G$25,索引信息!$I$6:$I$25,节奏总纲!H68)*1/(1-索引信息!V70)</f>
        <v>4571.360412074544</v>
      </c>
      <c r="N69" s="14">
        <f>求节点(节奏总纲!AA$4:AA$53,索引信息!$AD$6:$AD$55,节奏总纲!D68)*1/(1-索引信息!W70)</f>
        <v>28412.569674312752</v>
      </c>
      <c r="O69" s="14">
        <f>求节点(节奏总纲!AB$4:AB$53,索引信息!$AD$6:$AD$55,节奏总纲!E68)*1/(1-索引信息!X70)</f>
        <v>28483.377913785876</v>
      </c>
      <c r="P69" s="14">
        <f>求节点(节奏总纲!AC$4:AC$53,索引信息!$AD$6:$AD$55,节奏总纲!F68)*1/(1-索引信息!Y70)</f>
        <v>28648.147674596126</v>
      </c>
      <c r="Q69" s="14">
        <f>求节点(节奏总纲!AD$4:AD$53,索引信息!$AD$6:$AD$55,节奏总纲!G68)*1/(1-索引信息!Z70)</f>
        <v>28895.210687377516</v>
      </c>
      <c r="R69" s="14">
        <f>求节点(节奏总纲!AE$4:AE$53,索引信息!$AD$6:$AD$55,节奏总纲!H68)*1/(1-索引信息!AA70)</f>
        <v>29237.183017620588</v>
      </c>
    </row>
    <row r="70" spans="3:18" x14ac:dyDescent="0.15">
      <c r="C70" s="14">
        <v>66</v>
      </c>
      <c r="D70" s="14">
        <f>求节点(索引信息!C$6:C$25,索引信息!$H$6:$H$25,节奏总纲!D69)*(1+索引信息!M71)</f>
        <v>180000</v>
      </c>
      <c r="E70" s="14">
        <f>求节点(索引信息!D$6:D$25,索引信息!$H$6:$H$25,节奏总纲!E69)*(1+索引信息!N71)</f>
        <v>180000</v>
      </c>
      <c r="F70" s="14">
        <f>求节点(索引信息!E$6:E$25,索引信息!$H$6:$H$25,节奏总纲!F69)*(1+索引信息!O71)</f>
        <v>180000</v>
      </c>
      <c r="G70" s="14">
        <f>求节点(索引信息!F$6:F$25,索引信息!$H$6:$H$25,节奏总纲!G69)*(1+索引信息!P71)</f>
        <v>180000</v>
      </c>
      <c r="H70" s="14">
        <f>求节点(索引信息!G$6:G$25,索引信息!$H$6:$H$25,节奏总纲!H69)*(1+索引信息!Q71)</f>
        <v>180000</v>
      </c>
      <c r="I70" s="14">
        <f>求节点(索引信息!C$7:C$25,索引信息!$I$6:$I$25,节奏总纲!D69)*1/(1-索引信息!R71)</f>
        <v>4465.1750706802322</v>
      </c>
      <c r="J70" s="14">
        <f>求节点(索引信息!D$7:D$25,索引信息!$I$6:$I$25,节奏总纲!E69)*1/(1-索引信息!S71)</f>
        <v>4473.8870707055803</v>
      </c>
      <c r="K70" s="14">
        <f>求节点(索引信息!E$7:E$25,索引信息!$I$6:$I$25,节奏总纲!F69)*1/(1-索引信息!T71)</f>
        <v>4494.6306036775313</v>
      </c>
      <c r="L70" s="14">
        <f>求节点(索引信息!F$7:F$25,索引信息!$I$6:$I$25,节奏总纲!G69)*1/(1-索引信息!U71)</f>
        <v>4525.6684156055653</v>
      </c>
      <c r="M70" s="14">
        <f>求节点(索引信息!G$7:G$25,索引信息!$I$6:$I$25,节奏总纲!H69)*1/(1-索引信息!V71)</f>
        <v>4568.2890467657489</v>
      </c>
      <c r="N70" s="14">
        <f>求节点(节奏总纲!AA$4:AA$53,索引信息!$AD$6:$AD$55,节奏总纲!D69)*1/(1-索引信息!W71)</f>
        <v>28396.942641896709</v>
      </c>
      <c r="O70" s="14">
        <f>求节点(节奏总纲!AB$4:AB$53,索引信息!$AD$6:$AD$55,节奏总纲!E69)*1/(1-索引信息!X71)</f>
        <v>28466.71323264324</v>
      </c>
      <c r="P70" s="14">
        <f>求节点(节奏总纲!AC$4:AC$53,索引信息!$AD$6:$AD$55,节奏总纲!F69)*1/(1-索引信息!Y71)</f>
        <v>28629.116031985304</v>
      </c>
      <c r="Q70" s="14">
        <f>求节点(节奏总纲!AD$4:AD$53,索引信息!$AD$6:$AD$55,节奏总纲!G69)*1/(1-索引信息!Z71)</f>
        <v>28875.472433623065</v>
      </c>
      <c r="R70" s="14">
        <f>求节点(节奏总纲!AE$4:AE$53,索引信息!$AD$6:$AD$55,节奏总纲!H69)*1/(1-索引信息!AA71)</f>
        <v>29212.691233757036</v>
      </c>
    </row>
    <row r="71" spans="3:18" x14ac:dyDescent="0.15">
      <c r="C71" s="14">
        <v>67</v>
      </c>
      <c r="D71" s="14">
        <f>求节点(索引信息!C$6:C$25,索引信息!$H$6:$H$25,节奏总纲!D70)*(1+索引信息!M72)</f>
        <v>180000</v>
      </c>
      <c r="E71" s="14">
        <f>求节点(索引信息!D$6:D$25,索引信息!$H$6:$H$25,节奏总纲!E70)*(1+索引信息!N72)</f>
        <v>180000</v>
      </c>
      <c r="F71" s="14">
        <f>求节点(索引信息!E$6:E$25,索引信息!$H$6:$H$25,节奏总纲!F70)*(1+索引信息!O72)</f>
        <v>180000</v>
      </c>
      <c r="G71" s="14">
        <f>求节点(索引信息!F$6:F$25,索引信息!$H$6:$H$25,节奏总纲!G70)*(1+索引信息!P72)</f>
        <v>180000</v>
      </c>
      <c r="H71" s="14">
        <f>求节点(索引信息!G$6:G$25,索引信息!$H$6:$H$25,节奏总纲!H70)*(1+索引信息!Q72)</f>
        <v>180000</v>
      </c>
      <c r="I71" s="14">
        <f>求节点(索引信息!C$7:C$25,索引信息!$I$6:$I$25,节奏总纲!D70)*1/(1-索引信息!R72)</f>
        <v>4463.209658402362</v>
      </c>
      <c r="J71" s="14">
        <f>求节点(索引信息!D$7:D$25,索引信息!$I$6:$I$25,节奏总纲!E70)*1/(1-索引信息!S72)</f>
        <v>4471.7314673603887</v>
      </c>
      <c r="K71" s="14">
        <f>求节点(索引信息!E$7:E$25,索引信息!$I$6:$I$25,节奏总纲!F70)*1/(1-索引信息!T72)</f>
        <v>4492.4619978284727</v>
      </c>
      <c r="L71" s="14">
        <f>求节点(索引信息!F$7:F$25,索引信息!$I$6:$I$25,节奏总纲!G70)*1/(1-索引信息!U72)</f>
        <v>4523.0091175434291</v>
      </c>
      <c r="M71" s="14">
        <f>求节点(索引信息!G$7:G$25,索引信息!$I$6:$I$25,节奏总纲!H70)*1/(1-索引信息!V72)</f>
        <v>4565.2752469671786</v>
      </c>
      <c r="N71" s="14">
        <f>求节点(节奏总纲!AA$4:AA$53,索引信息!$AD$6:$AD$55,节奏总纲!D70)*1/(1-索引信息!W72)</f>
        <v>31230.233650877741</v>
      </c>
      <c r="O71" s="14">
        <f>求节点(节奏总纲!AB$4:AB$53,索引信息!$AD$6:$AD$55,节奏总纲!E70)*1/(1-索引信息!X72)</f>
        <v>31356.59741723656</v>
      </c>
      <c r="P71" s="14">
        <f>求节点(节奏总纲!AC$4:AC$53,索引信息!$AD$6:$AD$55,节奏总纲!F70)*1/(1-索引信息!Y72)</f>
        <v>31651.442610531976</v>
      </c>
      <c r="Q71" s="14">
        <f>求节点(节奏总纲!AD$4:AD$53,索引信息!$AD$6:$AD$55,节奏总纲!G70)*1/(1-索引信息!Z72)</f>
        <v>32100.914645797551</v>
      </c>
      <c r="R71" s="14">
        <f>求节点(节奏总纲!AE$4:AE$53,索引信息!$AD$6:$AD$55,节奏总纲!H70)*1/(1-索引信息!AA72)</f>
        <v>32724.715068974067</v>
      </c>
    </row>
    <row r="72" spans="3:18" x14ac:dyDescent="0.15">
      <c r="C72" s="14">
        <v>68</v>
      </c>
      <c r="D72" s="14">
        <f>求节点(索引信息!C$6:C$25,索引信息!$H$6:$H$25,节奏总纲!D71)*(1+索引信息!M73)</f>
        <v>180000</v>
      </c>
      <c r="E72" s="14">
        <f>求节点(索引信息!D$6:D$25,索引信息!$H$6:$H$25,节奏总纲!E71)*(1+索引信息!N73)</f>
        <v>180000</v>
      </c>
      <c r="F72" s="14">
        <f>求节点(索引信息!E$6:E$25,索引信息!$H$6:$H$25,节奏总纲!F71)*(1+索引信息!O73)</f>
        <v>180000</v>
      </c>
      <c r="G72" s="14">
        <f>求节点(索引信息!F$6:F$25,索引信息!$H$6:$H$25,节奏总纲!G71)*(1+索引信息!P73)</f>
        <v>180000</v>
      </c>
      <c r="H72" s="14">
        <f>求节点(索引信息!G$6:G$25,索引信息!$H$6:$H$25,节奏总纲!H71)*(1+索引信息!Q73)</f>
        <v>180000</v>
      </c>
      <c r="I72" s="14">
        <f>求节点(索引信息!C$7:C$25,索引信息!$I$6:$I$25,节奏总纲!D71)*1/(1-索引信息!R73)</f>
        <v>4461.25689456898</v>
      </c>
      <c r="J72" s="14">
        <f>求节点(索引信息!D$7:D$25,索引信息!$I$6:$I$25,节奏总纲!E71)*1/(1-索引信息!S73)</f>
        <v>4469.6624252177717</v>
      </c>
      <c r="K72" s="14">
        <f>求节点(索引信息!E$7:E$25,索引信息!$I$6:$I$25,节奏总纲!F71)*1/(1-索引信息!T73)</f>
        <v>4490.2776898941102</v>
      </c>
      <c r="L72" s="14">
        <f>求节点(索引信息!F$7:F$25,索引信息!$I$6:$I$25,节奏总纲!G71)*1/(1-索引信息!U73)</f>
        <v>4520.4952661475609</v>
      </c>
      <c r="M72" s="14">
        <f>求节点(索引信息!G$7:G$25,索引信息!$I$6:$I$25,节奏总纲!H71)*1/(1-索引信息!V73)</f>
        <v>4562.2599049538449</v>
      </c>
      <c r="N72" s="14">
        <f>求节点(节奏总纲!AA$4:AA$53,索引信息!$AD$6:$AD$55,节奏总纲!D71)*1/(1-索引信息!W73)</f>
        <v>31202.052323314132</v>
      </c>
      <c r="O72" s="14">
        <f>求节点(节奏总纲!AB$4:AB$53,索引信息!$AD$6:$AD$55,节奏总纲!E71)*1/(1-索引信息!X73)</f>
        <v>31326.938685053425</v>
      </c>
      <c r="P72" s="14">
        <f>求节点(节奏总纲!AC$4:AC$53,索引信息!$AD$6:$AD$55,节奏总纲!F71)*1/(1-索引信息!Y73)</f>
        <v>31619.568387422667</v>
      </c>
      <c r="Q72" s="14">
        <f>求节点(节奏总纲!AD$4:AD$53,索引信息!$AD$6:$AD$55,节奏总纲!G71)*1/(1-索引信息!Z73)</f>
        <v>32064.004302674512</v>
      </c>
      <c r="R72" s="14">
        <f>求节点(节奏总纲!AE$4:AE$53,索引信息!$AD$6:$AD$55,节奏总纲!H71)*1/(1-索引信息!AA73)</f>
        <v>32679.326572424852</v>
      </c>
    </row>
    <row r="73" spans="3:18" x14ac:dyDescent="0.15">
      <c r="C73" s="14">
        <v>69</v>
      </c>
      <c r="D73" s="14">
        <f>求节点(索引信息!C$6:C$25,索引信息!$H$6:$H$25,节奏总纲!D72)*(1+索引信息!M74)</f>
        <v>180000</v>
      </c>
      <c r="E73" s="14">
        <f>求节点(索引信息!D$6:D$25,索引信息!$H$6:$H$25,节奏总纲!E72)*(1+索引信息!N74)</f>
        <v>180000</v>
      </c>
      <c r="F73" s="14">
        <f>求节点(索引信息!E$6:E$25,索引信息!$H$6:$H$25,节奏总纲!F72)*(1+索引信息!O74)</f>
        <v>180000</v>
      </c>
      <c r="G73" s="14">
        <f>求节点(索引信息!F$6:F$25,索引信息!$H$6:$H$25,节奏总纲!G72)*(1+索引信息!P74)</f>
        <v>180000</v>
      </c>
      <c r="H73" s="14">
        <f>求节点(索引信息!G$6:G$25,索引信息!$H$6:$H$25,节奏总纲!H72)*(1+索引信息!Q74)</f>
        <v>180000</v>
      </c>
      <c r="I73" s="14">
        <f>求节点(索引信息!C$7:C$25,索引信息!$I$6:$I$25,节奏总纲!D72)*1/(1-索引信息!R74)</f>
        <v>4459.2750303719513</v>
      </c>
      <c r="J73" s="14">
        <f>求节点(索引信息!D$7:D$25,索引信息!$I$6:$I$25,节奏总纲!E72)*1/(1-索引信息!S74)</f>
        <v>4467.6353397894272</v>
      </c>
      <c r="K73" s="14">
        <f>求节点(索引信息!E$7:E$25,索引信息!$I$6:$I$25,节奏总纲!F72)*1/(1-索引信息!T74)</f>
        <v>4488.008900139328</v>
      </c>
      <c r="L73" s="14">
        <f>求节点(索引信息!F$7:F$25,索引信息!$I$6:$I$25,节奏总纲!G72)*1/(1-索引信息!U74)</f>
        <v>4517.761813381886</v>
      </c>
      <c r="M73" s="14">
        <f>求节点(索引信息!G$7:G$25,索引信息!$I$6:$I$25,节奏总纲!H72)*1/(1-索引信息!V74)</f>
        <v>4559.3299895240843</v>
      </c>
      <c r="N73" s="14">
        <f>求节点(节奏总纲!AA$4:AA$53,索引信息!$AD$6:$AD$55,节奏总纲!D72)*1/(1-索引信息!W74)</f>
        <v>31173.482672153197</v>
      </c>
      <c r="O73" s="14">
        <f>求节点(节奏总纲!AB$4:AB$53,索引信息!$AD$6:$AD$55,节奏总纲!E72)*1/(1-索引信息!X74)</f>
        <v>31297.909175976696</v>
      </c>
      <c r="P73" s="14">
        <f>求节点(节奏总纲!AC$4:AC$53,索引信息!$AD$6:$AD$55,节奏总纲!F72)*1/(1-索引信息!Y74)</f>
        <v>31586.500923084899</v>
      </c>
      <c r="Q73" s="14">
        <f>求节点(节奏总纲!AD$4:AD$53,索引信息!$AD$6:$AD$55,节奏总纲!G72)*1/(1-索引信息!Z74)</f>
        <v>32023.919360209227</v>
      </c>
      <c r="R73" s="14">
        <f>求节点(节奏总纲!AE$4:AE$53,索引信息!$AD$6:$AD$55,节奏总纲!H72)*1/(1-索引信息!AA74)</f>
        <v>32635.280891543651</v>
      </c>
    </row>
    <row r="74" spans="3:18" x14ac:dyDescent="0.15">
      <c r="C74" s="14">
        <v>70</v>
      </c>
      <c r="D74" s="14">
        <f>求节点(索引信息!C$6:C$25,索引信息!$H$6:$H$25,节奏总纲!D73)*(1+索引信息!M75)</f>
        <v>180000</v>
      </c>
      <c r="E74" s="14">
        <f>求节点(索引信息!D$6:D$25,索引信息!$H$6:$H$25,节奏总纲!E73)*(1+索引信息!N75)</f>
        <v>180000</v>
      </c>
      <c r="F74" s="14">
        <f>求节点(索引信息!E$6:E$25,索引信息!$H$6:$H$25,节奏总纲!F73)*(1+索引信息!O75)</f>
        <v>180000</v>
      </c>
      <c r="G74" s="14">
        <f>求节点(索引信息!F$6:F$25,索引信息!$H$6:$H$25,节奏总纲!G73)*(1+索引信息!P75)</f>
        <v>180000</v>
      </c>
      <c r="H74" s="14">
        <f>求节点(索引信息!G$6:G$25,索引信息!$H$6:$H$25,节奏总纲!H73)*(1+索引信息!Q75)</f>
        <v>180000</v>
      </c>
      <c r="I74" s="14">
        <f>求节点(索引信息!C$7:C$25,索引信息!$I$6:$I$25,节奏总纲!D73)*1/(1-索引信息!R75)</f>
        <v>4457.3532608208361</v>
      </c>
      <c r="J74" s="14">
        <f>求节点(索引信息!D$7:D$25,索引信息!$I$6:$I$25,节奏总纲!E73)*1/(1-索引信息!S75)</f>
        <v>4465.4936509333038</v>
      </c>
      <c r="K74" s="14">
        <f>求节点(索引信息!E$7:E$25,索引信息!$I$6:$I$25,节奏总纲!F73)*1/(1-索引信息!T75)</f>
        <v>4485.6603049396481</v>
      </c>
      <c r="L74" s="14">
        <f>求节点(索引信息!F$7:F$25,索引信息!$I$6:$I$25,节奏总纲!G73)*1/(1-索引信息!U75)</f>
        <v>4515.1988529951241</v>
      </c>
      <c r="M74" s="14">
        <f>求节点(索引信息!G$7:G$25,索引信息!$I$6:$I$25,节奏总纲!H73)*1/(1-索引信息!V75)</f>
        <v>4556.1769864473436</v>
      </c>
      <c r="N74" s="14">
        <f>求节点(节奏总纲!AA$4:AA$53,索引信息!$AD$6:$AD$55,节奏总纲!D73)*1/(1-索引信息!W75)</f>
        <v>31145.724235906484</v>
      </c>
      <c r="O74" s="14">
        <f>求节点(节奏总纲!AB$4:AB$53,索引信息!$AD$6:$AD$55,节奏总纲!E73)*1/(1-索引信息!X75)</f>
        <v>31267.268295023299</v>
      </c>
      <c r="P74" s="14">
        <f>求节点(节奏总纲!AC$4:AC$53,索引信息!$AD$6:$AD$55,节奏总纲!F73)*1/(1-索引信息!Y75)</f>
        <v>31552.24373316628</v>
      </c>
      <c r="Q74" s="14">
        <f>求节点(节奏总纲!AD$4:AD$53,索引信息!$AD$6:$AD$55,节奏总纲!G73)*1/(1-索引信息!Z75)</f>
        <v>31986.381624000671</v>
      </c>
      <c r="R74" s="14">
        <f>求节点(节奏总纲!AE$4:AE$53,索引信息!$AD$6:$AD$55,节奏总纲!H73)*1/(1-索引信息!AA75)</f>
        <v>32587.899657772628</v>
      </c>
    </row>
    <row r="75" spans="3:18" x14ac:dyDescent="0.15">
      <c r="C75" s="14">
        <v>71</v>
      </c>
      <c r="D75" s="14">
        <f>求节点(索引信息!C$6:C$25,索引信息!$H$6:$H$25,节奏总纲!D74)*(1+索引信息!M76)</f>
        <v>207430.59892979116</v>
      </c>
      <c r="E75" s="14">
        <f>求节点(索引信息!D$6:D$25,索引信息!$H$6:$H$25,节奏总纲!E74)*(1+索引信息!N76)</f>
        <v>207802.08325974902</v>
      </c>
      <c r="F75" s="14">
        <f>求节点(索引信息!E$6:E$25,索引信息!$H$6:$H$25,节奏总纲!F74)*(1+索引信息!O76)</f>
        <v>208613.47303996669</v>
      </c>
      <c r="G75" s="14">
        <f>求节点(索引信息!F$6:F$25,索引信息!$H$6:$H$25,节奏总纲!G74)*(1+索引信息!P76)</f>
        <v>209851.37980658055</v>
      </c>
      <c r="H75" s="14">
        <f>求节点(索引信息!G$6:G$25,索引信息!$H$6:$H$25,节奏总纲!H74)*(1+索引信息!Q76)</f>
        <v>211490.21611247861</v>
      </c>
      <c r="I75" s="14">
        <f>求节点(索引信息!C$7:C$25,索引信息!$I$6:$I$25,节奏总纲!D74)*1/(1-索引信息!R76)</f>
        <v>4455.3668198740079</v>
      </c>
      <c r="J75" s="14">
        <f>求节点(索引信息!D$7:D$25,索引信息!$I$6:$I$25,节奏总纲!E74)*1/(1-索引信息!S76)</f>
        <v>4463.3862826407385</v>
      </c>
      <c r="K75" s="14">
        <f>求节点(索引信息!E$7:E$25,索引信息!$I$6:$I$25,节奏总纲!F74)*1/(1-索引信息!T76)</f>
        <v>4483.3908733483859</v>
      </c>
      <c r="L75" s="14">
        <f>求节点(索引信息!F$7:F$25,索引信息!$I$6:$I$25,节奏总纲!G74)*1/(1-索引信息!U76)</f>
        <v>4512.5233758229851</v>
      </c>
      <c r="M75" s="14">
        <f>求节点(索引信息!G$7:G$25,索引信息!$I$6:$I$25,节奏总纲!H74)*1/(1-索引信息!V76)</f>
        <v>4553.1755204374731</v>
      </c>
      <c r="N75" s="14">
        <f>求节点(节奏总纲!AA$4:AA$53,索引信息!$AD$6:$AD$55,节奏总纲!D74)*1/(1-索引信息!W76)</f>
        <v>31117.055446325045</v>
      </c>
      <c r="O75" s="14">
        <f>求节点(节奏总纲!AB$4:AB$53,索引信息!$AD$6:$AD$55,节奏总纲!E74)*1/(1-索引信息!X76)</f>
        <v>31237.148319889035</v>
      </c>
      <c r="P75" s="14">
        <f>求节点(节奏总纲!AC$4:AC$53,索引信息!$AD$6:$AD$55,节奏总纲!F74)*1/(1-索引信息!Y76)</f>
        <v>31519.166500623309</v>
      </c>
      <c r="Q75" s="14">
        <f>求节点(节奏总纲!AD$4:AD$53,索引信息!$AD$6:$AD$55,节奏总纲!G74)*1/(1-索引信息!Z76)</f>
        <v>31947.244381786215</v>
      </c>
      <c r="R75" s="14">
        <f>求节点(节奏总纲!AE$4:AE$53,索引信息!$AD$6:$AD$55,节奏总纲!H74)*1/(1-索引信息!AA76)</f>
        <v>32542.847420559025</v>
      </c>
    </row>
    <row r="76" spans="3:18" x14ac:dyDescent="0.15">
      <c r="C76" s="14">
        <v>72</v>
      </c>
      <c r="D76" s="14">
        <f>求节点(索引信息!C$6:C$25,索引信息!$H$6:$H$25,节奏总纲!D75)*(1+索引信息!M77)</f>
        <v>207347.97342552536</v>
      </c>
      <c r="E76" s="14">
        <f>求节点(索引信息!D$6:D$25,索引信息!$H$6:$H$25,节奏总纲!E75)*(1+索引信息!N77)</f>
        <v>207711.43844323821</v>
      </c>
      <c r="F76" s="14">
        <f>求节点(索引信息!E$6:E$25,索引信息!$H$6:$H$25,节奏总纲!F75)*(1+索引信息!O77)</f>
        <v>208520.00718290597</v>
      </c>
      <c r="G76" s="14">
        <f>求节点(索引信息!F$6:F$25,索引信息!$H$6:$H$25,节奏总纲!G75)*(1+索引信息!P77)</f>
        <v>209745.66243595682</v>
      </c>
      <c r="H76" s="14">
        <f>求节点(索引信息!G$6:G$25,索引信息!$H$6:$H$25,节奏总纲!H75)*(1+索引信息!Q77)</f>
        <v>211361.01853027873</v>
      </c>
      <c r="I76" s="14">
        <f>求节点(索引信息!C$7:C$25,索引信息!$I$6:$I$25,节奏总纲!D75)*1/(1-索引信息!R77)</f>
        <v>4453.4681162194838</v>
      </c>
      <c r="J76" s="14">
        <f>求节点(索引信息!D$7:D$25,索引信息!$I$6:$I$25,节奏总纲!E75)*1/(1-索引信息!S77)</f>
        <v>4461.2375444101117</v>
      </c>
      <c r="K76" s="14">
        <f>求节点(索引信息!E$7:E$25,索引信息!$I$6:$I$25,节奏总纲!F75)*1/(1-索引信息!T77)</f>
        <v>4481.2011714140281</v>
      </c>
      <c r="L76" s="14">
        <f>求节点(索引信息!F$7:F$25,索引信息!$I$6:$I$25,节奏总纲!G75)*1/(1-索引信息!U77)</f>
        <v>4509.9620818826179</v>
      </c>
      <c r="M76" s="14">
        <f>求节点(索引信息!G$7:G$25,索引信息!$I$6:$I$25,节奏总纲!H75)*1/(1-索引信息!V77)</f>
        <v>4550.0275768869387</v>
      </c>
      <c r="N76" s="14">
        <f>求节点(节奏总纲!AA$4:AA$53,索引信息!$AD$6:$AD$55,节奏总纲!D75)*1/(1-索引信息!W77)</f>
        <v>31089.661320406696</v>
      </c>
      <c r="O76" s="14">
        <f>求节点(节奏总纲!AB$4:AB$53,索引信息!$AD$6:$AD$55,节奏总纲!E75)*1/(1-索引信息!X77)</f>
        <v>31206.467534209696</v>
      </c>
      <c r="P76" s="14">
        <f>求节点(节奏总纲!AC$4:AC$53,索引信息!$AD$6:$AD$55,节奏总纲!F75)*1/(1-索引信息!Y77)</f>
        <v>31487.273597674048</v>
      </c>
      <c r="Q76" s="14">
        <f>求节点(节奏总纲!AD$4:AD$53,索引信息!$AD$6:$AD$55,节奏总纲!G75)*1/(1-索引信息!Z77)</f>
        <v>31909.823701895704</v>
      </c>
      <c r="R76" s="14">
        <f>求节点(节奏总纲!AE$4:AE$53,索引信息!$AD$6:$AD$55,节奏总纲!H75)*1/(1-索引信息!AA77)</f>
        <v>32495.681587241106</v>
      </c>
    </row>
    <row r="77" spans="3:18" x14ac:dyDescent="0.15">
      <c r="C77" s="14">
        <v>73</v>
      </c>
      <c r="D77" s="14">
        <f>求节点(索引信息!C$6:C$25,索引信息!$H$6:$H$25,节奏总纲!D76)*(1+索引信息!M78)</f>
        <v>207260.8687868127</v>
      </c>
      <c r="E77" s="14">
        <f>求节点(索引信息!D$6:D$25,索引信息!$H$6:$H$25,节奏总纲!E76)*(1+索引信息!N78)</f>
        <v>207627.48264739639</v>
      </c>
      <c r="F77" s="14">
        <f>求节点(索引信息!E$6:E$25,索引信息!$H$6:$H$25,节奏总纲!F76)*(1+索引信息!O78)</f>
        <v>208423.91361498609</v>
      </c>
      <c r="G77" s="14">
        <f>求节点(索引信息!F$6:F$25,索引信息!$H$6:$H$25,节奏总纲!G76)*(1+索引信息!P78)</f>
        <v>209636.64795804649</v>
      </c>
      <c r="H77" s="14">
        <f>求节点(索引信息!G$6:G$25,索引信息!$H$6:$H$25,节奏总纲!H76)*(1+索引信息!Q78)</f>
        <v>211240.47144520213</v>
      </c>
      <c r="I77" s="14">
        <f>求节点(索引信息!C$7:C$25,索引信息!$I$6:$I$25,节奏总纲!D76)*1/(1-索引信息!R78)</f>
        <v>4451.4725465957863</v>
      </c>
      <c r="J77" s="14">
        <f>求节点(索引信息!D$7:D$25,索引信息!$I$6:$I$25,节奏总纲!E76)*1/(1-索引信息!S78)</f>
        <v>4459.249214298351</v>
      </c>
      <c r="K77" s="14">
        <f>求节点(索引信息!E$7:E$25,索引信息!$I$6:$I$25,节奏总纲!F76)*1/(1-索引信息!T78)</f>
        <v>4478.959313800965</v>
      </c>
      <c r="L77" s="14">
        <f>求节点(索引信息!F$7:F$25,索引信息!$I$6:$I$25,节奏总纲!G76)*1/(1-索引信息!U78)</f>
        <v>4507.3239496727983</v>
      </c>
      <c r="M77" s="14">
        <f>求节点(索引信息!G$7:G$25,索引信息!$I$6:$I$25,节奏总纲!H76)*1/(1-索引信息!V78)</f>
        <v>4547.1037457606799</v>
      </c>
      <c r="N77" s="14">
        <f>求节点(节奏总纲!AA$4:AA$53,索引信息!$AD$6:$AD$55,节奏总纲!D76)*1/(1-索引信息!W78)</f>
        <v>31060.863616002873</v>
      </c>
      <c r="O77" s="14">
        <f>求节点(节奏总纲!AB$4:AB$53,索引信息!$AD$6:$AD$55,节奏总纲!E76)*1/(1-索引信息!X78)</f>
        <v>31178.104511393663</v>
      </c>
      <c r="P77" s="14">
        <f>求节点(节奏总纲!AC$4:AC$53,索引信息!$AD$6:$AD$55,节奏总纲!F76)*1/(1-索引信息!Y78)</f>
        <v>31454.600648609678</v>
      </c>
      <c r="Q77" s="14">
        <f>求节点(节奏总纲!AD$4:AD$53,索引信息!$AD$6:$AD$55,节奏总纲!G76)*1/(1-索引信息!Z78)</f>
        <v>31871.32764467266</v>
      </c>
      <c r="R77" s="14">
        <f>求节点(节奏总纲!AE$4:AE$53,索引信息!$AD$6:$AD$55,节奏总纲!H76)*1/(1-索引信息!AA78)</f>
        <v>32451.863805812885</v>
      </c>
    </row>
    <row r="78" spans="3:18" x14ac:dyDescent="0.15">
      <c r="C78" s="14">
        <v>74</v>
      </c>
      <c r="D78" s="14">
        <f>求节点(索引信息!C$6:C$25,索引信息!$H$6:$H$25,节奏总纲!D77)*(1+索引信息!M79)</f>
        <v>207178.97243741323</v>
      </c>
      <c r="E78" s="14">
        <f>求节点(索引信息!D$6:D$25,索引信息!$H$6:$H$25,节奏总纲!E77)*(1+索引信息!N79)</f>
        <v>207536.16860018391</v>
      </c>
      <c r="F78" s="14">
        <f>求节点(索引信息!E$6:E$25,索引信息!$H$6:$H$25,节奏总纲!F77)*(1+索引信息!O79)</f>
        <v>208326.64759999383</v>
      </c>
      <c r="G78" s="14">
        <f>求节点(索引信息!F$6:F$25,索引信息!$H$6:$H$25,节奏总纲!G77)*(1+索引信息!P79)</f>
        <v>209525.64309051889</v>
      </c>
      <c r="H78" s="14">
        <f>求节点(索引信息!G$6:G$25,索引信息!$H$6:$H$25,节奏总纲!H77)*(1+索引信息!Q79)</f>
        <v>211107.3362774284</v>
      </c>
      <c r="I78" s="14">
        <f>求节点(索引信息!C$7:C$25,索引信息!$I$6:$I$25,节奏总纲!D77)*1/(1-索引信息!R79)</f>
        <v>4449.6058427872713</v>
      </c>
      <c r="J78" s="14">
        <f>求节点(索引信息!D$7:D$25,索引信息!$I$6:$I$25,节奏总纲!E77)*1/(1-索引信息!S79)</f>
        <v>4457.0886294781112</v>
      </c>
      <c r="K78" s="14">
        <f>求节点(索引信息!E$7:E$25,索引信息!$I$6:$I$25,节奏总纲!F77)*1/(1-索引信息!T79)</f>
        <v>4476.6927063809881</v>
      </c>
      <c r="L78" s="14">
        <f>求节点(索引信息!F$7:F$25,索引信息!$I$6:$I$25,节奏总纲!G77)*1/(1-索引信息!U79)</f>
        <v>4504.6408199050929</v>
      </c>
      <c r="M78" s="14">
        <f>求节点(索引信息!G$7:G$25,索引信息!$I$6:$I$25,节奏总纲!H77)*1/(1-索引信息!V79)</f>
        <v>4543.8762992373513</v>
      </c>
      <c r="N78" s="14">
        <f>求节点(节奏总纲!AA$4:AA$53,索引信息!$AD$6:$AD$55,节奏总纲!D77)*1/(1-索引信息!W79)</f>
        <v>31033.890139332929</v>
      </c>
      <c r="O78" s="14">
        <f>求节点(节奏总纲!AB$4:AB$53,索引信息!$AD$6:$AD$55,节奏总纲!E77)*1/(1-索引信息!X79)</f>
        <v>31147.314105412777</v>
      </c>
      <c r="P78" s="14">
        <f>求节点(节奏总纲!AC$4:AC$53,索引信息!$AD$6:$AD$55,节奏总纲!F77)*1/(1-索引信息!Y79)</f>
        <v>31421.600233843761</v>
      </c>
      <c r="Q78" s="14">
        <f>求节点(节奏总纲!AD$4:AD$53,索引信息!$AD$6:$AD$55,节奏总纲!G77)*1/(1-索引信息!Z79)</f>
        <v>31832.224050859157</v>
      </c>
      <c r="R78" s="14">
        <f>求节点(节奏总纲!AE$4:AE$53,索引信息!$AD$6:$AD$55,节奏总纲!H77)*1/(1-索引信息!AA79)</f>
        <v>32403.588625107885</v>
      </c>
    </row>
    <row r="79" spans="3:18" x14ac:dyDescent="0.15">
      <c r="C79" s="14">
        <v>75</v>
      </c>
      <c r="D79" s="14">
        <f>求节点(索引信息!C$6:C$25,索引信息!$H$6:$H$25,节奏总纲!D78)*(1+索引信息!M80)</f>
        <v>207091.19810344826</v>
      </c>
      <c r="E79" s="14">
        <f>求节点(索引信息!D$6:D$25,索引信息!$H$6:$H$25,节奏总纲!E78)*(1+索引信息!N80)</f>
        <v>207449.32961963149</v>
      </c>
      <c r="F79" s="14">
        <f>求节点(索引信息!E$6:E$25,索引信息!$H$6:$H$25,节奏总纲!F78)*(1+索引信息!O80)</f>
        <v>208225.9732092768</v>
      </c>
      <c r="G79" s="14">
        <f>求节点(索引信息!F$6:F$25,索引信息!$H$6:$H$25,节奏总纲!G78)*(1+索引信息!P80)</f>
        <v>209414.46239767675</v>
      </c>
      <c r="H79" s="14">
        <f>求节点(索引信息!G$6:G$25,索引信息!$H$6:$H$25,节奏总纲!H78)*(1+索引信息!Q80)</f>
        <v>210980.48160279321</v>
      </c>
      <c r="I79" s="14">
        <f>求节点(索引信息!C$7:C$25,索引信息!$I$6:$I$25,节奏总纲!D78)*1/(1-索引信息!R80)</f>
        <v>4447.6023010094304</v>
      </c>
      <c r="J79" s="14">
        <f>求节点(索引信息!D$7:D$25,索引信息!$I$6:$I$25,节奏总纲!E78)*1/(1-索引信息!S80)</f>
        <v>4455.0358707579489</v>
      </c>
      <c r="K79" s="14">
        <f>求节点(索引信息!E$7:E$25,索引信息!$I$6:$I$25,节奏总纲!F78)*1/(1-索引信息!T80)</f>
        <v>4474.3503765695787</v>
      </c>
      <c r="L79" s="14">
        <f>求节点(索引信息!F$7:F$25,索引信息!$I$6:$I$25,节奏总纲!G78)*1/(1-索引信息!U80)</f>
        <v>4501.9566403389927</v>
      </c>
      <c r="M79" s="14">
        <f>求节点(索引信息!G$7:G$25,索引信息!$I$6:$I$25,节奏总纲!H78)*1/(1-索引信息!V80)</f>
        <v>4540.80922413384</v>
      </c>
      <c r="N79" s="14">
        <f>求节点(节奏总纲!AA$4:AA$53,索引信息!$AD$6:$AD$55,节奏总纲!D78)*1/(1-索引信息!W80)</f>
        <v>31005.001493573156</v>
      </c>
      <c r="O79" s="14">
        <f>求节点(节奏总纲!AB$4:AB$53,索引信息!$AD$6:$AD$55,节奏总纲!E78)*1/(1-索引信息!X80)</f>
        <v>31118.089022625754</v>
      </c>
      <c r="P79" s="14">
        <f>求节点(节奏总纲!AC$4:AC$53,索引信息!$AD$6:$AD$55,节奏总纲!F78)*1/(1-索引信息!Y80)</f>
        <v>31387.525119771661</v>
      </c>
      <c r="Q79" s="14">
        <f>求节点(节奏总纲!AD$4:AD$53,索引信息!$AD$6:$AD$55,节奏总纲!G78)*1/(1-索引信息!Z80)</f>
        <v>31793.154583277952</v>
      </c>
      <c r="R79" s="14">
        <f>求节点(节奏总纲!AE$4:AE$53,索引信息!$AD$6:$AD$55,节奏总纲!H78)*1/(1-索引信息!AA80)</f>
        <v>32357.751552006055</v>
      </c>
    </row>
    <row r="80" spans="3:18" x14ac:dyDescent="0.15">
      <c r="C80" s="14">
        <v>76</v>
      </c>
      <c r="D80" s="14">
        <f>求节点(索引信息!C$6:C$25,索引信息!$H$6:$H$25,节奏总纲!D79)*(1+索引信息!M81)</f>
        <v>220514.78044039654</v>
      </c>
      <c r="E80" s="14">
        <f>求节点(索引信息!D$6:D$25,索引信息!$H$6:$H$25,节奏总纲!E79)*(1+索引信息!N81)</f>
        <v>221035.95244416053</v>
      </c>
      <c r="F80" s="14">
        <f>求节点(索引信息!E$6:E$25,索引信息!$H$6:$H$25,节奏总纲!F79)*(1+索引信息!O81)</f>
        <v>222197.33260971872</v>
      </c>
      <c r="G80" s="14">
        <f>求节点(索引信息!F$6:F$25,索引信息!$H$6:$H$25,节奏总纲!G79)*(1+索引信息!P81)</f>
        <v>223953.42529751445</v>
      </c>
      <c r="H80" s="14">
        <f>求节点(索引信息!G$6:G$25,索引信息!$H$6:$H$25,节奏总纲!H79)*(1+索引信息!Q81)</f>
        <v>226266.05669671987</v>
      </c>
      <c r="I80" s="14">
        <f>求节点(索引信息!C$7:C$25,索引信息!$I$6:$I$25,节奏总纲!D79)*1/(1-索引信息!R81)</f>
        <v>4787.9915932104695</v>
      </c>
      <c r="J80" s="14">
        <f>求节点(索引信息!D$7:D$25,索引信息!$I$6:$I$25,节奏总纲!E79)*1/(1-索引信息!S81)</f>
        <v>4800.9863268161735</v>
      </c>
      <c r="K80" s="14">
        <f>求节点(索引信息!E$7:E$25,索引信息!$I$6:$I$25,节奏总纲!F79)*1/(1-索引信息!T81)</f>
        <v>4834.1828851310838</v>
      </c>
      <c r="L80" s="14">
        <f>求节点(索引信息!F$7:F$25,索引信息!$I$6:$I$25,节奏总纲!G79)*1/(1-索引信息!U81)</f>
        <v>4882.3988588705361</v>
      </c>
      <c r="M80" s="14">
        <f>求节点(索引信息!G$7:G$25,索引信息!$I$6:$I$25,节奏总纲!H79)*1/(1-索引信息!V81)</f>
        <v>4949.8784225228137</v>
      </c>
      <c r="N80" s="14">
        <f>求节点(节奏总纲!AA$4:AA$53,索引信息!$AD$6:$AD$55,节奏总纲!D79)*1/(1-索引信息!W81)</f>
        <v>30978.402601267309</v>
      </c>
      <c r="O80" s="14">
        <f>求节点(节奏总纲!AB$4:AB$53,索引信息!$AD$6:$AD$55,节奏总纲!E79)*1/(1-索引信息!X81)</f>
        <v>31087.1774101435</v>
      </c>
      <c r="P80" s="14">
        <f>求节点(节奏总纲!AC$4:AC$53,索引信息!$AD$6:$AD$55,节奏总纲!F79)*1/(1-索引信息!Y81)</f>
        <v>31355.722213162338</v>
      </c>
      <c r="Q80" s="14">
        <f>求节点(节奏总纲!AD$4:AD$53,索引信息!$AD$6:$AD$55,节奏总纲!G79)*1/(1-索引信息!Z81)</f>
        <v>31753.831431972645</v>
      </c>
      <c r="R80" s="14">
        <f>求节点(节奏总纲!AE$4:AE$53,索引信息!$AD$6:$AD$55,节奏总纲!H79)*1/(1-索引信息!AA81)</f>
        <v>32308.629045109115</v>
      </c>
    </row>
    <row r="81" spans="3:18" x14ac:dyDescent="0.15">
      <c r="C81" s="14">
        <v>77</v>
      </c>
      <c r="D81" s="14">
        <f>求节点(索引信息!C$6:C$25,索引信息!$H$6:$H$25,节奏总纲!D80)*(1+索引信息!M82)</f>
        <v>220384.2701633434</v>
      </c>
      <c r="E81" s="14">
        <f>求节点(索引信息!D$6:D$25,索引信息!$H$6:$H$25,节奏总纲!E80)*(1+索引信息!N82)</f>
        <v>220906.59723991441</v>
      </c>
      <c r="F81" s="14">
        <f>求节点(索引信息!E$6:E$25,索引信息!$H$6:$H$25,节奏总纲!F80)*(1+索引信息!O82)</f>
        <v>222044.42797713674</v>
      </c>
      <c r="G81" s="14">
        <f>求节点(索引信息!F$6:F$25,索引信息!$H$6:$H$25,节奏总纲!G80)*(1+索引信息!P82)</f>
        <v>223785.92270973464</v>
      </c>
      <c r="H81" s="14">
        <f>求节点(索引信息!G$6:G$25,索引信息!$H$6:$H$25,节奏总纲!H80)*(1+索引信息!Q82)</f>
        <v>226087.20764217951</v>
      </c>
      <c r="I81" s="14">
        <f>求节点(索引信息!C$7:C$25,索引信息!$I$6:$I$25,节奏总纲!D80)*1/(1-索引信息!R82)</f>
        <v>4784.5229111858807</v>
      </c>
      <c r="J81" s="14">
        <f>求节点(索引信息!D$7:D$25,索引信息!$I$6:$I$25,节奏总纲!E80)*1/(1-索引信息!S82)</f>
        <v>4797.4394623592689</v>
      </c>
      <c r="K81" s="14">
        <f>求节点(索引信息!E$7:E$25,索引信息!$I$6:$I$25,节奏总纲!F80)*1/(1-索引信息!T82)</f>
        <v>4830.0113101874995</v>
      </c>
      <c r="L81" s="14">
        <f>求节点(索引信息!F$7:F$25,索引信息!$I$6:$I$25,节奏总纲!G80)*1/(1-索引信息!U82)</f>
        <v>4877.6500342895151</v>
      </c>
      <c r="M81" s="14">
        <f>求节点(索引信息!G$7:G$25,索引信息!$I$6:$I$25,节奏总纲!H80)*1/(1-索引信息!V82)</f>
        <v>4944.7353348518054</v>
      </c>
      <c r="N81" s="14">
        <f>求节点(节奏总纲!AA$4:AA$53,索引信息!$AD$6:$AD$55,节奏总纲!D80)*1/(1-索引信息!W82)</f>
        <v>30949.965862871351</v>
      </c>
      <c r="O81" s="14">
        <f>求节点(节奏总纲!AB$4:AB$53,索引信息!$AD$6:$AD$55,节奏总纲!E80)*1/(1-索引信息!X82)</f>
        <v>31058.266706231392</v>
      </c>
      <c r="P81" s="14">
        <f>求节点(节奏总纲!AC$4:AC$53,索引信息!$AD$6:$AD$55,节奏总纲!F80)*1/(1-索引信息!Y82)</f>
        <v>31321.422481195052</v>
      </c>
      <c r="Q81" s="14">
        <f>求节点(节奏总纲!AD$4:AD$53,索引信息!$AD$6:$AD$55,节奏总纲!G80)*1/(1-索引信息!Z82)</f>
        <v>31714.783713538633</v>
      </c>
      <c r="R81" s="14">
        <f>求节点(节奏总纲!AE$4:AE$53,索引信息!$AD$6:$AD$55,节奏总纲!H80)*1/(1-索引信息!AA82)</f>
        <v>32265.87587369655</v>
      </c>
    </row>
    <row r="82" spans="3:18" x14ac:dyDescent="0.15">
      <c r="C82" s="14">
        <v>78</v>
      </c>
      <c r="D82" s="14">
        <f>求节点(索引信息!C$6:C$25,索引信息!$H$6:$H$25,节奏总纲!D81)*(1+索引信息!M83)</f>
        <v>220260.91500955887</v>
      </c>
      <c r="E82" s="14">
        <f>求节点(索引信息!D$6:D$25,索引信息!$H$6:$H$25,节奏总纲!E81)*(1+索引信息!N83)</f>
        <v>220769.45260426</v>
      </c>
      <c r="F82" s="14">
        <f>求节点(索引信息!E$6:E$25,索引信息!$H$6:$H$25,节奏总纲!F81)*(1+索引信息!O83)</f>
        <v>221901.24605643444</v>
      </c>
      <c r="G82" s="14">
        <f>求节点(索引信息!F$6:F$25,索引信息!$H$6:$H$25,节奏总纲!G81)*(1+索引信息!P83)</f>
        <v>223618.68542130853</v>
      </c>
      <c r="H82" s="14">
        <f>求节点(索引信息!G$6:G$25,索引信息!$H$6:$H$25,节奏总纲!H81)*(1+索引信息!Q83)</f>
        <v>225901.18775208658</v>
      </c>
      <c r="I82" s="14">
        <f>求节点(索引信息!C$7:C$25,索引信息!$I$6:$I$25,节奏总纲!D81)*1/(1-索引信息!R83)</f>
        <v>4781.256225377545</v>
      </c>
      <c r="J82" s="14">
        <f>求节点(索引信息!D$7:D$25,索引信息!$I$6:$I$25,节奏总纲!E81)*1/(1-索引信息!S83)</f>
        <v>4793.6847341060193</v>
      </c>
      <c r="K82" s="14">
        <f>求节点(索引信息!E$7:E$25,索引信息!$I$6:$I$25,节奏总纲!F81)*1/(1-索引信息!T83)</f>
        <v>4826.1227315753849</v>
      </c>
      <c r="L82" s="14">
        <f>求节点(索引信息!F$7:F$25,索引信息!$I$6:$I$25,节奏总纲!G81)*1/(1-索引信息!U83)</f>
        <v>4872.9179380781607</v>
      </c>
      <c r="M82" s="14">
        <f>求节点(索引信息!G$7:G$25,索引信息!$I$6:$I$25,节奏总纲!H81)*1/(1-索引信息!V83)</f>
        <v>4939.3981801998953</v>
      </c>
      <c r="N82" s="14">
        <f>求节点(节奏总纲!AA$4:AA$53,索引信息!$AD$6:$AD$55,节奏总纲!D81)*1/(1-索引信息!W83)</f>
        <v>30923.178176007474</v>
      </c>
      <c r="O82" s="14">
        <f>求节点(节奏总纲!AB$4:AB$53,索引信息!$AD$6:$AD$55,节奏总纲!E81)*1/(1-索引信息!X83)</f>
        <v>31027.673745482803</v>
      </c>
      <c r="P82" s="14">
        <f>求节点(节奏总纲!AC$4:AC$53,索引信息!$AD$6:$AD$55,节奏总纲!F81)*1/(1-索引信息!Y83)</f>
        <v>31289.437494470923</v>
      </c>
      <c r="Q82" s="14">
        <f>求节点(节奏总纲!AD$4:AD$53,索引信息!$AD$6:$AD$55,节奏总纲!G81)*1/(1-索引信息!Z83)</f>
        <v>31675.893529442241</v>
      </c>
      <c r="R82" s="14">
        <f>求节点(节奏总纲!AE$4:AE$53,索引信息!$AD$6:$AD$55,节奏总纲!H81)*1/(1-索引信息!AA83)</f>
        <v>32221.533258652304</v>
      </c>
    </row>
    <row r="83" spans="3:18" x14ac:dyDescent="0.15">
      <c r="C83" s="14">
        <v>79</v>
      </c>
      <c r="D83" s="14">
        <f>求节点(索引信息!C$6:C$25,索引信息!$H$6:$H$25,节奏总纲!D82)*(1+索引信息!M84)</f>
        <v>220131.53557022824</v>
      </c>
      <c r="E83" s="14">
        <f>求节点(索引信息!D$6:D$25,索引信息!$H$6:$H$25,节奏总纲!E82)*(1+索引信息!N84)</f>
        <v>220638.14971517518</v>
      </c>
      <c r="F83" s="14">
        <f>求节点(索引信息!E$6:E$25,索引信息!$H$6:$H$25,节奏总纲!F82)*(1+索引信息!O84)</f>
        <v>221747.53316783792</v>
      </c>
      <c r="G83" s="14">
        <f>求节点(索引信息!F$6:F$25,索引信息!$H$6:$H$25,节奏总纲!G82)*(1+索引信息!P84)</f>
        <v>223463.0689822807</v>
      </c>
      <c r="H83" s="14">
        <f>求节点(索引信息!G$6:G$25,索引信息!$H$6:$H$25,节奏总纲!H82)*(1+索引信息!Q84)</f>
        <v>225717.41123583718</v>
      </c>
      <c r="I83" s="14">
        <f>求节点(索引信息!C$7:C$25,索引信息!$I$6:$I$25,节奏总纲!D82)*1/(1-索引信息!R84)</f>
        <v>4777.8460985607044</v>
      </c>
      <c r="J83" s="14">
        <f>求节点(索引信息!D$7:D$25,索引信息!$I$6:$I$25,节奏总纲!E82)*1/(1-索引信息!S84)</f>
        <v>4790.0954434254772</v>
      </c>
      <c r="K83" s="14">
        <f>求节点(索引信息!E$7:E$25,索引信息!$I$6:$I$25,节奏总纲!F82)*1/(1-索引信息!T84)</f>
        <v>4821.9586044074604</v>
      </c>
      <c r="L83" s="14">
        <f>求节点(索引信息!F$7:F$25,索引信息!$I$6:$I$25,节奏总纲!G82)*1/(1-索引信息!U84)</f>
        <v>4868.5229014171646</v>
      </c>
      <c r="M83" s="14">
        <f>求节点(索引信息!G$7:G$25,索引信息!$I$6:$I$25,节奏总纲!H82)*1/(1-索引信息!V84)</f>
        <v>4934.1457150959359</v>
      </c>
      <c r="N83" s="14">
        <f>求节点(节奏总纲!AA$4:AA$53,索引信息!$AD$6:$AD$55,节奏总纲!D82)*1/(1-索引信息!W84)</f>
        <v>30895.197973913284</v>
      </c>
      <c r="O83" s="14">
        <f>求节点(节奏总纲!AB$4:AB$53,索引信息!$AD$6:$AD$55,节奏总纲!E82)*1/(1-索引信息!X84)</f>
        <v>30998.440327613873</v>
      </c>
      <c r="P83" s="14">
        <f>求节点(节奏总纲!AC$4:AC$53,索引信息!$AD$6:$AD$55,节奏总纲!F82)*1/(1-索引信息!Y84)</f>
        <v>31255.193119119467</v>
      </c>
      <c r="Q83" s="14">
        <f>求节点(节奏总纲!AD$4:AD$53,索引信息!$AD$6:$AD$55,节奏总纲!G82)*1/(1-索引信息!Z84)</f>
        <v>31639.791284303621</v>
      </c>
      <c r="R83" s="14">
        <f>求节点(节奏总纲!AE$4:AE$53,索引信息!$AD$6:$AD$55,节奏总纲!H82)*1/(1-索引信息!AA84)</f>
        <v>32177.898456345974</v>
      </c>
    </row>
    <row r="84" spans="3:18" x14ac:dyDescent="0.15">
      <c r="C84" s="14">
        <v>80</v>
      </c>
      <c r="D84" s="14">
        <f>求节点(索引信息!C$6:C$25,索引信息!$H$6:$H$25,节奏总纲!D83)*(1+索引信息!M85)</f>
        <v>220006.8542815785</v>
      </c>
      <c r="E84" s="14">
        <f>求节点(索引信息!D$6:D$25,索引信息!$H$6:$H$25,节奏总纲!E83)*(1+索引信息!N85)</f>
        <v>220500.65527680871</v>
      </c>
      <c r="F84" s="14">
        <f>求节点(索引信息!E$6:E$25,索引信息!$H$6:$H$25,节奏总纲!F83)*(1+索引信息!O85)</f>
        <v>221613.55755738856</v>
      </c>
      <c r="G84" s="14">
        <f>求节点(索引信息!F$6:F$25,索引信息!$H$6:$H$25,节奏总纲!G83)*(1+索引信息!P85)</f>
        <v>223300.60049232765</v>
      </c>
      <c r="H84" s="14">
        <f>求节点(索引信息!G$6:G$25,索引信息!$H$6:$H$25,节奏总纲!H83)*(1+索引信息!Q85)</f>
        <v>225535.82450242669</v>
      </c>
      <c r="I84" s="14">
        <f>求节点(索引信息!C$7:C$25,索引信息!$I$6:$I$25,节奏总纲!D83)*1/(1-索引信息!R85)</f>
        <v>4774.5683309419464</v>
      </c>
      <c r="J84" s="14">
        <f>求节点(索引信息!D$7:D$25,索引信息!$I$6:$I$25,节奏总纲!E83)*1/(1-索引信息!S85)</f>
        <v>4786.3426574321484</v>
      </c>
      <c r="K84" s="14">
        <f>求节点(索引信息!E$7:E$25,索引信息!$I$6:$I$25,节奏总纲!F83)*1/(1-索引信息!T85)</f>
        <v>4818.3471774392401</v>
      </c>
      <c r="L84" s="14">
        <f>求节点(索引信息!F$7:F$25,索引信息!$I$6:$I$25,节奏总纲!G83)*1/(1-索引信息!U85)</f>
        <v>4863.942795369604</v>
      </c>
      <c r="M84" s="14">
        <f>求节点(索引信息!G$7:G$25,索引信息!$I$6:$I$25,节奏总纲!H83)*1/(1-索引信息!V85)</f>
        <v>4928.9677415941987</v>
      </c>
      <c r="N84" s="14">
        <f>求节点(节奏总纲!AA$4:AA$53,索引信息!$AD$6:$AD$55,节奏总纲!D83)*1/(1-索引信息!W85)</f>
        <v>30868.304585913036</v>
      </c>
      <c r="O84" s="14">
        <f>求节点(节奏总纲!AB$4:AB$53,索引信息!$AD$6:$AD$55,节奏总纲!E83)*1/(1-索引信息!X85)</f>
        <v>30967.887401709169</v>
      </c>
      <c r="P84" s="14">
        <f>求节点(节奏总纲!AC$4:AC$53,索引信息!$AD$6:$AD$55,节奏总纲!F83)*1/(1-索引信息!Y85)</f>
        <v>31225.478129240531</v>
      </c>
      <c r="Q84" s="14">
        <f>求节点(节奏总纲!AD$4:AD$53,索引信息!$AD$6:$AD$55,节奏总纲!G83)*1/(1-索引信息!Z85)</f>
        <v>31602.187102201107</v>
      </c>
      <c r="R84" s="14">
        <f>求节点(节奏总纲!AE$4:AE$53,索引信息!$AD$6:$AD$55,节奏总纲!H83)*1/(1-索引信息!AA85)</f>
        <v>32134.905112622579</v>
      </c>
    </row>
    <row r="85" spans="3:18" x14ac:dyDescent="0.15">
      <c r="C85" s="14">
        <v>81</v>
      </c>
      <c r="D85" s="14">
        <f>求节点(索引信息!C$6:C$25,索引信息!$H$6:$H$25,节奏总纲!D84)*(1+索引信息!M86)</f>
        <v>219878.58588483071</v>
      </c>
      <c r="E85" s="14">
        <f>求节点(索引信息!D$6:D$25,索引信息!$H$6:$H$25,节奏总纲!E84)*(1+索引信息!N86)</f>
        <v>220375.15015212388</v>
      </c>
      <c r="F85" s="14">
        <f>求节点(索引信息!E$6:E$25,索引信息!$H$6:$H$25,节奏总纲!F84)*(1+索引信息!O86)</f>
        <v>221471.06615821578</v>
      </c>
      <c r="G85" s="14">
        <f>求节点(索引信息!F$6:F$25,索引信息!$H$6:$H$25,节奏总纲!G84)*(1+索引信息!P86)</f>
        <v>223145.41529473296</v>
      </c>
      <c r="H85" s="14">
        <f>求节点(索引信息!G$6:G$25,索引信息!$H$6:$H$25,节奏总纲!H84)*(1+索引信息!Q86)</f>
        <v>225349.94273946926</v>
      </c>
      <c r="I85" s="14">
        <f>求节点(索引信息!C$7:C$25,索引信息!$I$6:$I$25,节奏总纲!D84)*1/(1-索引信息!R86)</f>
        <v>4771.2108600406955</v>
      </c>
      <c r="J85" s="14">
        <f>求节点(索引信息!D$7:D$25,索引信息!$I$6:$I$25,节奏总纲!E84)*1/(1-索引信息!S86)</f>
        <v>4782.9222386672309</v>
      </c>
      <c r="K85" s="14">
        <f>求节点(索引信息!E$7:E$25,索引信息!$I$6:$I$25,节奏总纲!F84)*1/(1-索引信息!T86)</f>
        <v>4814.5185080829069</v>
      </c>
      <c r="L85" s="14">
        <f>求节点(索引信息!F$7:F$25,索引信息!$I$6:$I$25,节奏总纲!G84)*1/(1-索引信息!U86)</f>
        <v>4859.5760501943132</v>
      </c>
      <c r="M85" s="14">
        <f>求节点(索引信息!G$7:G$25,索引信息!$I$6:$I$25,节奏总纲!H84)*1/(1-索引信息!V86)</f>
        <v>4923.6875158937119</v>
      </c>
      <c r="N85" s="14">
        <f>求节点(节奏总纲!AA$4:AA$53,索引信息!$AD$6:$AD$55,节奏总纲!D84)*1/(1-索引信息!W86)</f>
        <v>30840.744037348577</v>
      </c>
      <c r="O85" s="14">
        <f>求节点(节奏总纲!AB$4:AB$53,索引信息!$AD$6:$AD$55,节奏总纲!E84)*1/(1-索引信息!X86)</f>
        <v>30940.05117790079</v>
      </c>
      <c r="P85" s="14">
        <f>求节点(节奏总纲!AC$4:AC$53,索引信息!$AD$6:$AD$55,节奏总纲!F84)*1/(1-索引信息!Y86)</f>
        <v>31193.973667284125</v>
      </c>
      <c r="Q85" s="14">
        <f>求节点(节奏总纲!AD$4:AD$53,索引信息!$AD$6:$AD$55,节奏总纲!G84)*1/(1-索引信息!Z86)</f>
        <v>31566.352046616812</v>
      </c>
      <c r="R85" s="14">
        <f>求节点(节奏总纲!AE$4:AE$53,索引信息!$AD$6:$AD$55,节奏总纲!H84)*1/(1-索引信息!AA86)</f>
        <v>32091.06688578079</v>
      </c>
    </row>
    <row r="86" spans="3:18" x14ac:dyDescent="0.15">
      <c r="C86" s="14">
        <v>82</v>
      </c>
      <c r="D86" s="14">
        <f>求节点(索引信息!C$6:C$25,索引信息!$H$6:$H$25,节奏总纲!D85)*(1+索引信息!M87)</f>
        <v>219752.59219624248</v>
      </c>
      <c r="E86" s="14">
        <f>求节点(索引信息!D$6:D$25,索引信息!$H$6:$H$25,节奏总纲!E85)*(1+索引信息!N87)</f>
        <v>220242.35050745882</v>
      </c>
      <c r="F86" s="14">
        <f>求节点(索引信息!E$6:E$25,索引信息!$H$6:$H$25,节奏总纲!F85)*(1+索引信息!O87)</f>
        <v>221329.96367299854</v>
      </c>
      <c r="G86" s="14">
        <f>求节点(索引信息!F$6:F$25,索引信息!$H$6:$H$25,节奏总纲!G85)*(1+索引信息!P87)</f>
        <v>222975.49618535498</v>
      </c>
      <c r="H86" s="14">
        <f>求节点(索引信息!G$6:G$25,索引信息!$H$6:$H$25,节奏总纲!H85)*(1+索引信息!Q87)</f>
        <v>225168.96730295743</v>
      </c>
      <c r="I86" s="14">
        <f>求节点(索引信息!C$7:C$25,索引信息!$I$6:$I$25,节奏总纲!D85)*1/(1-索引信息!R87)</f>
        <v>4767.9245274127743</v>
      </c>
      <c r="J86" s="14">
        <f>求节点(索引信息!D$7:D$25,索引信息!$I$6:$I$25,节奏总纲!E85)*1/(1-索引信息!S87)</f>
        <v>4779.3083397809551</v>
      </c>
      <c r="K86" s="14">
        <f>求节点(索引信息!E$7:E$25,索引信息!$I$6:$I$25,节奏总纲!F85)*1/(1-索引信息!T87)</f>
        <v>4810.7341846326817</v>
      </c>
      <c r="L86" s="14">
        <f>求节点(索引信息!F$7:F$25,索引信息!$I$6:$I$25,节奏总纲!G85)*1/(1-索引信息!U87)</f>
        <v>4854.8036924288017</v>
      </c>
      <c r="M86" s="14">
        <f>求节点(索引信息!G$7:G$25,索引信息!$I$6:$I$25,节奏总纲!H85)*1/(1-索引信息!V87)</f>
        <v>4918.5615785555565</v>
      </c>
      <c r="N86" s="14">
        <f>求节点(节奏总纲!AA$4:AA$53,索引信息!$AD$6:$AD$55,节奏总纲!D85)*1/(1-索引信息!W87)</f>
        <v>30813.760918917349</v>
      </c>
      <c r="O86" s="14">
        <f>求节点(节奏总纲!AB$4:AB$53,索引信息!$AD$6:$AD$55,节奏总纲!E85)*1/(1-索引信息!X87)</f>
        <v>30910.651514860787</v>
      </c>
      <c r="P86" s="14">
        <f>求节点(节奏总纲!AC$4:AC$53,索引信息!$AD$6:$AD$55,节奏总纲!F85)*1/(1-索引信息!Y87)</f>
        <v>31162.84493364791</v>
      </c>
      <c r="Q86" s="14">
        <f>求节点(节奏总纲!AD$4:AD$53,索引信息!$AD$6:$AD$55,节奏总纲!G85)*1/(1-索引信息!Z87)</f>
        <v>31527.207760180798</v>
      </c>
      <c r="R86" s="14">
        <f>求节点(节奏总纲!AE$4:AE$53,索引信息!$AD$6:$AD$55,节奏总纲!H85)*1/(1-索引信息!AA87)</f>
        <v>32048.524567813667</v>
      </c>
    </row>
    <row r="87" spans="3:18" x14ac:dyDescent="0.15">
      <c r="C87" s="14">
        <v>83</v>
      </c>
      <c r="D87" s="14">
        <f>求节点(索引信息!C$6:C$25,索引信息!$H$6:$H$25,节奏总纲!D86)*(1+索引信息!M88)</f>
        <v>219625.41560867292</v>
      </c>
      <c r="E87" s="14">
        <f>求节点(索引信息!D$6:D$25,索引信息!$H$6:$H$25,节奏总纲!E86)*(1+索引信息!N88)</f>
        <v>220108.66398580509</v>
      </c>
      <c r="F87" s="14">
        <f>求节点(索引信息!E$6:E$25,索引信息!$H$6:$H$25,节奏总纲!F86)*(1+索引信息!O88)</f>
        <v>221178.66048088888</v>
      </c>
      <c r="G87" s="14">
        <f>求节点(索引信息!F$6:F$25,索引信息!$H$6:$H$25,节奏总纲!G86)*(1+索引信息!P88)</f>
        <v>222817.69189829263</v>
      </c>
      <c r="H87" s="14">
        <f>求节点(索引信息!G$6:G$25,索引信息!$H$6:$H$25,节奏总纲!H86)*(1+索引信息!Q88)</f>
        <v>224975.59284368815</v>
      </c>
      <c r="I87" s="14">
        <f>求节点(索引信息!C$7:C$25,索引信息!$I$6:$I$25,节奏总纲!D86)*1/(1-索引信息!R88)</f>
        <v>4764.6225580555774</v>
      </c>
      <c r="J87" s="14">
        <f>求节点(索引信息!D$7:D$25,索引信息!$I$6:$I$25,节奏总纲!E86)*1/(1-索引信息!S88)</f>
        <v>4775.6758180073739</v>
      </c>
      <c r="K87" s="14">
        <f>求节点(索引信息!E$7:E$25,索引信息!$I$6:$I$25,节奏总纲!F86)*1/(1-索引信息!T88)</f>
        <v>4806.6923911396352</v>
      </c>
      <c r="L87" s="14">
        <f>求节点(索引信息!F$7:F$25,索引信息!$I$6:$I$25,节奏总纲!G86)*1/(1-索引信息!U88)</f>
        <v>4850.3799793838089</v>
      </c>
      <c r="M87" s="14">
        <f>求节点(索引信息!G$7:G$25,索引信息!$I$6:$I$25,节奏总纲!H86)*1/(1-索引信息!V88)</f>
        <v>4913.1014835536807</v>
      </c>
      <c r="N87" s="14">
        <f>求节点(节奏总纲!AA$4:AA$53,索引信息!$AD$6:$AD$55,节奏总纲!D86)*1/(1-索引信息!W88)</f>
        <v>30786.634213353238</v>
      </c>
      <c r="O87" s="14">
        <f>求节点(节奏总纲!AB$4:AB$53,索引信息!$AD$6:$AD$55,节奏总纲!E86)*1/(1-索引信息!X88)</f>
        <v>30881.111890743869</v>
      </c>
      <c r="P87" s="14">
        <f>求节点(节奏总纲!AC$4:AC$53,索引信息!$AD$6:$AD$55,节奏总纲!F86)*1/(1-索引信息!Y88)</f>
        <v>31129.590379748377</v>
      </c>
      <c r="Q87" s="14">
        <f>求节点(节奏总纲!AD$4:AD$53,索引信息!$AD$6:$AD$55,节奏总纲!G86)*1/(1-索引信息!Z88)</f>
        <v>31490.9412137689</v>
      </c>
      <c r="R87" s="14">
        <f>求节点(节奏总纲!AE$4:AE$53,索引信息!$AD$6:$AD$55,节奏总纲!H86)*1/(1-索引信息!AA88)</f>
        <v>32003.223128987589</v>
      </c>
    </row>
    <row r="88" spans="3:18" x14ac:dyDescent="0.15">
      <c r="C88" s="14">
        <v>84</v>
      </c>
      <c r="D88" s="14">
        <f>求节点(索引信息!C$6:C$25,索引信息!$H$6:$H$25,节奏总纲!D87)*(1+索引信息!M89)</f>
        <v>219498.12439377833</v>
      </c>
      <c r="E88" s="14">
        <f>求节点(索引信息!D$6:D$25,索引信息!$H$6:$H$25,节奏总纲!E87)*(1+索引信息!N89)</f>
        <v>219974.04309199745</v>
      </c>
      <c r="F88" s="14">
        <f>求节点(索引信息!E$6:E$25,索引信息!$H$6:$H$25,节奏总纲!F87)*(1+索引信息!O89)</f>
        <v>221036.44157755657</v>
      </c>
      <c r="G88" s="14">
        <f>求节点(索引信息!F$6:F$25,索引信息!$H$6:$H$25,节奏总纲!G87)*(1+索引信息!P89)</f>
        <v>222651.35888112354</v>
      </c>
      <c r="H88" s="14">
        <f>求节点(索引信息!G$6:G$25,索引信息!$H$6:$H$25,节奏总纲!H87)*(1+索引信息!Q89)</f>
        <v>224794.32106210623</v>
      </c>
      <c r="I88" s="14">
        <f>求节点(索引信息!C$7:C$25,索引信息!$I$6:$I$25,节奏总纲!D87)*1/(1-索引信息!R89)</f>
        <v>4761.3278337568509</v>
      </c>
      <c r="J88" s="14">
        <f>求节点(索引信息!D$7:D$25,索引信息!$I$6:$I$25,节奏总纲!E87)*1/(1-索引信息!S89)</f>
        <v>4772.0234830992222</v>
      </c>
      <c r="K88" s="14">
        <f>求节点(索引信息!E$7:E$25,索引信息!$I$6:$I$25,节奏总纲!F87)*1/(1-索引信息!T89)</f>
        <v>4802.9106715977432</v>
      </c>
      <c r="L88" s="14">
        <f>求节点(索引信息!F$7:F$25,索引信息!$I$6:$I$25,节奏总纲!G87)*1/(1-索引信息!U89)</f>
        <v>4845.725900002627</v>
      </c>
      <c r="M88" s="14">
        <f>求节点(索引信息!G$7:G$25,索引信息!$I$6:$I$25,节奏总纲!H87)*1/(1-索引信息!V89)</f>
        <v>4908.0041386786452</v>
      </c>
      <c r="N88" s="14">
        <f>求节点(节奏总纲!AA$4:AA$53,索引信息!$AD$6:$AD$55,节奏总纲!D87)*1/(1-索引信息!W89)</f>
        <v>30759.56370425344</v>
      </c>
      <c r="O88" s="14">
        <f>求节点(节奏总纲!AB$4:AB$53,索引信息!$AD$6:$AD$55,节奏总纲!E87)*1/(1-索引信息!X89)</f>
        <v>30851.422803261059</v>
      </c>
      <c r="P88" s="14">
        <f>求节点(节奏总纲!AC$4:AC$53,索引信息!$AD$6:$AD$55,节奏总纲!F87)*1/(1-索引信息!Y89)</f>
        <v>31098.462678255608</v>
      </c>
      <c r="Q88" s="14">
        <f>求节点(节奏总纲!AD$4:AD$53,索引信息!$AD$6:$AD$55,节奏总纲!G87)*1/(1-索引信息!Z89)</f>
        <v>31452.804809776033</v>
      </c>
      <c r="R88" s="14">
        <f>求节点(节奏总纲!AE$4:AE$53,索引信息!$AD$6:$AD$55,节奏总纲!H87)*1/(1-索引信息!AA89)</f>
        <v>31960.932397469463</v>
      </c>
    </row>
    <row r="89" spans="3:18" x14ac:dyDescent="0.15">
      <c r="C89" s="14">
        <v>85</v>
      </c>
      <c r="D89" s="14">
        <f>求节点(索引信息!C$6:C$25,索引信息!$H$6:$H$25,节奏总纲!D88)*(1+索引信息!M90)</f>
        <v>219372.0209169265</v>
      </c>
      <c r="E89" s="14">
        <f>求节点(索引信息!D$6:D$25,索引信息!$H$6:$H$25,节奏总纲!E88)*(1+索引信息!N90)</f>
        <v>219843.23247565629</v>
      </c>
      <c r="F89" s="14">
        <f>求节点(索引信息!E$6:E$25,索引信息!$H$6:$H$25,节奏总纲!F88)*(1+索引信息!O90)</f>
        <v>220893.1758920867</v>
      </c>
      <c r="G89" s="14">
        <f>求节点(索引信息!F$6:F$25,索引信息!$H$6:$H$25,节奏总纲!G88)*(1+索引信息!P90)</f>
        <v>222488.30886034551</v>
      </c>
      <c r="H89" s="14">
        <f>求节点(索引信息!G$6:G$25,索引信息!$H$6:$H$25,节奏总纲!H88)*(1+索引信息!Q90)</f>
        <v>224637.42886595964</v>
      </c>
      <c r="I89" s="14">
        <f>求节点(索引信息!C$7:C$25,索引信息!$I$6:$I$25,节奏总纲!D88)*1/(1-索引信息!R90)</f>
        <v>4757.9458100087732</v>
      </c>
      <c r="J89" s="14">
        <f>求节点(索引信息!D$7:D$25,索引信息!$I$6:$I$25,节奏总纲!E88)*1/(1-索引信息!S90)</f>
        <v>4768.4798705443854</v>
      </c>
      <c r="K89" s="14">
        <f>求节点(索引信息!E$7:E$25,索引信息!$I$6:$I$25,节奏总纲!F88)*1/(1-索引信息!T90)</f>
        <v>4799.1209611497525</v>
      </c>
      <c r="L89" s="14">
        <f>求节点(索引信息!F$7:F$25,索引信息!$I$6:$I$25,节奏总纲!G88)*1/(1-索引信息!U90)</f>
        <v>4841.1723410839704</v>
      </c>
      <c r="M89" s="14">
        <f>求节点(索引信息!G$7:G$25,索引信息!$I$6:$I$25,节奏总纲!H88)*1/(1-索引信息!V90)</f>
        <v>4903.6310040167982</v>
      </c>
      <c r="N89" s="14">
        <f>求节点(节奏总纲!AA$4:AA$53,索引信息!$AD$6:$AD$55,节奏总纲!D88)*1/(1-索引信息!W90)</f>
        <v>30732.079596168169</v>
      </c>
      <c r="O89" s="14">
        <f>求节点(节奏总纲!AB$4:AB$53,索引信息!$AD$6:$AD$55,节奏总纲!E88)*1/(1-索引信息!X90)</f>
        <v>30822.628662933897</v>
      </c>
      <c r="P89" s="14">
        <f>求节点(节奏总纲!AC$4:AC$53,索引信息!$AD$6:$AD$55,节奏总纲!F88)*1/(1-索引信息!Y90)</f>
        <v>31067.249601345335</v>
      </c>
      <c r="Q89" s="14">
        <f>求节点(节奏总纲!AD$4:AD$53,索引信息!$AD$6:$AD$55,节奏总纲!G88)*1/(1-索引信息!Z90)</f>
        <v>31415.510668199717</v>
      </c>
      <c r="R89" s="14">
        <f>求节点(节奏总纲!AE$4:AE$53,索引信息!$AD$6:$AD$55,节奏总纲!H88)*1/(1-索引信息!AA90)</f>
        <v>31924.597683197662</v>
      </c>
    </row>
    <row r="90" spans="3:18" x14ac:dyDescent="0.15">
      <c r="C90" s="14">
        <v>86</v>
      </c>
      <c r="D90" s="14">
        <f>求节点(索引信息!C$6:C$25,索引信息!$H$6:$H$25,节奏总纲!D89)*(1+索引信息!M91)</f>
        <v>219243.44794148751</v>
      </c>
      <c r="E90" s="14">
        <f>求节点(索引信息!D$6:D$25,索引信息!$H$6:$H$25,节奏总纲!E89)*(1+索引信息!N91)</f>
        <v>219711.92788995567</v>
      </c>
      <c r="F90" s="14">
        <f>求节点(索引信息!E$6:E$25,索引信息!$H$6:$H$25,节奏总纲!F89)*(1+索引信息!O91)</f>
        <v>220746.73034673563</v>
      </c>
      <c r="G90" s="14">
        <f>求节点(索引信息!F$6:F$25,索引信息!$H$6:$H$25,节奏总纲!G89)*(1+索引信息!P91)</f>
        <v>222340.15266170615</v>
      </c>
      <c r="H90" s="14">
        <f>求节点(索引信息!G$6:G$25,索引信息!$H$6:$H$25,节奏总纲!H89)*(1+索引信息!Q91)</f>
        <v>224508.66521149519</v>
      </c>
      <c r="I90" s="14">
        <f>求节点(索引信息!C$7:C$25,索引信息!$I$6:$I$25,节奏总纲!D89)*1/(1-索引信息!R91)</f>
        <v>4754.4832825632329</v>
      </c>
      <c r="J90" s="14">
        <f>求节点(索引信息!D$7:D$25,索引信息!$I$6:$I$25,节奏总纲!E89)*1/(1-索引信息!S91)</f>
        <v>4764.928165279649</v>
      </c>
      <c r="K90" s="14">
        <f>求节点(索引信息!E$7:E$25,索引信息!$I$6:$I$25,节奏总纲!F89)*1/(1-索引信息!T91)</f>
        <v>4795.2501784223232</v>
      </c>
      <c r="L90" s="14">
        <f>求节点(索引信息!F$7:F$25,索引信息!$I$6:$I$25,节奏总纲!G89)*1/(1-索引信息!U91)</f>
        <v>4837.0421422959007</v>
      </c>
      <c r="M90" s="14">
        <f>求节点(索引信息!G$7:G$25,索引信息!$I$6:$I$25,节奏总纲!H89)*1/(1-索引信息!V91)</f>
        <v>4900.0702790378191</v>
      </c>
      <c r="N90" s="14">
        <f>求节点(节奏总纲!AA$4:AA$53,索引信息!$AD$6:$AD$55,节奏总纲!D89)*1/(1-索引信息!W91)</f>
        <v>30703.995994934794</v>
      </c>
      <c r="O90" s="14">
        <f>求节点(节奏总纲!AB$4:AB$53,索引信息!$AD$6:$AD$55,节奏总纲!E89)*1/(1-索引信息!X91)</f>
        <v>30793.779791993435</v>
      </c>
      <c r="P90" s="14">
        <f>求节点(节奏总纲!AC$4:AC$53,索引信息!$AD$6:$AD$55,节奏总纲!F89)*1/(1-索引信息!Y91)</f>
        <v>31035.390114017202</v>
      </c>
      <c r="Q90" s="14">
        <f>求节点(节奏总纲!AD$4:AD$53,索引信息!$AD$6:$AD$55,节奏总纲!G89)*1/(1-索引信息!Z91)</f>
        <v>31381.699773237175</v>
      </c>
      <c r="R90" s="14">
        <f>求节点(节奏总纲!AE$4:AE$53,索引信息!$AD$6:$AD$55,节奏总纲!H89)*1/(1-索引信息!AA91)</f>
        <v>31894.972208444811</v>
      </c>
    </row>
    <row r="91" spans="3:18" x14ac:dyDescent="0.15">
      <c r="C91" s="14">
        <v>87</v>
      </c>
      <c r="D91" s="14">
        <f>求节点(索引信息!C$6:C$25,索引信息!$H$6:$H$25,节奏总纲!D90)*(1+索引信息!M92)</f>
        <v>219118.39938724978</v>
      </c>
      <c r="E91" s="14">
        <f>求节点(索引信息!D$6:D$25,索引信息!$H$6:$H$25,节奏总纲!E90)*(1+索引信息!N92)</f>
        <v>219575.23391873634</v>
      </c>
      <c r="F91" s="14">
        <f>求节点(索引信息!E$6:E$25,索引信息!$H$6:$H$25,节奏总纲!F90)*(1+索引信息!O92)</f>
        <v>220609.89405101602</v>
      </c>
      <c r="G91" s="14">
        <f>求节点(索引信息!F$6:F$25,索引信息!$H$6:$H$25,节奏总纲!G90)*(1+索引信息!P92)</f>
        <v>222220.411061458</v>
      </c>
      <c r="H91" s="14">
        <f>求节点(索引信息!G$6:G$25,索引信息!$H$6:$H$25,节奏总纲!H90)*(1+索引信息!Q92)</f>
        <v>224372.06149708832</v>
      </c>
      <c r="I91" s="14">
        <f>求节点(索引信息!C$7:C$25,索引信息!$I$6:$I$25,节奏总纲!D90)*1/(1-索引信息!R92)</f>
        <v>4751.120500216075</v>
      </c>
      <c r="J91" s="14">
        <f>求节点(索引信息!D$7:D$25,索引信息!$I$6:$I$25,节奏总纲!E90)*1/(1-索引信息!S92)</f>
        <v>4761.2362972502651</v>
      </c>
      <c r="K91" s="14">
        <f>求节点(索引信息!E$7:E$25,索引信息!$I$6:$I$25,节奏总纲!F90)*1/(1-索引信息!T92)</f>
        <v>4791.5421256946211</v>
      </c>
      <c r="L91" s="14">
        <f>求节点(索引信息!F$7:F$25,索引信息!$I$6:$I$25,节奏总纲!G90)*1/(1-索引信息!U92)</f>
        <v>4833.7092125190275</v>
      </c>
      <c r="M91" s="14">
        <f>求节点(索引信息!G$7:G$25,索引信息!$I$6:$I$25,节奏总纲!H90)*1/(1-索引信息!V92)</f>
        <v>4896.3033254147103</v>
      </c>
      <c r="N91" s="14">
        <f>求节点(节奏总纲!AA$4:AA$53,索引信息!$AD$6:$AD$55,节奏总纲!D90)*1/(1-索引信息!W92)</f>
        <v>30676.731408606225</v>
      </c>
      <c r="O91" s="14">
        <f>求节点(节奏总纲!AB$4:AB$53,索引信息!$AD$6:$AD$55,节奏总纲!E90)*1/(1-索引信息!X92)</f>
        <v>30763.804139079151</v>
      </c>
      <c r="P91" s="14">
        <f>求节点(节奏总纲!AC$4:AC$53,索引信息!$AD$6:$AD$55,节奏总纲!F90)*1/(1-索引信息!Y92)</f>
        <v>31005.114189317857</v>
      </c>
      <c r="Q91" s="14">
        <f>求节点(节奏总纲!AD$4:AD$53,索引信息!$AD$6:$AD$55,节奏总纲!G90)*1/(1-索引信息!Z92)</f>
        <v>31354.42653938372</v>
      </c>
      <c r="R91" s="14">
        <f>求节点(节奏总纲!AE$4:AE$53,索引信息!$AD$6:$AD$55,节奏总纲!H90)*1/(1-索引信息!AA92)</f>
        <v>31863.632065715647</v>
      </c>
    </row>
    <row r="92" spans="3:18" x14ac:dyDescent="0.15">
      <c r="C92" s="14">
        <v>88</v>
      </c>
      <c r="D92" s="14">
        <f>求节点(索引信息!C$6:C$25,索引信息!$H$6:$H$25,节奏总纲!D91)*(1+索引信息!M93)</f>
        <v>218988.56110129145</v>
      </c>
      <c r="E92" s="14">
        <f>求节点(索引信息!D$6:D$25,索引信息!$H$6:$H$25,节奏总纲!E91)*(1+索引信息!N93)</f>
        <v>219447.170427784</v>
      </c>
      <c r="F92" s="14">
        <f>求节点(索引信息!E$6:E$25,索引信息!$H$6:$H$25,节奏总纲!F91)*(1+索引信息!O93)</f>
        <v>220494.82274318091</v>
      </c>
      <c r="G92" s="14">
        <f>求节点(索引信息!F$6:F$25,索引信息!$H$6:$H$25,节奏总纲!G91)*(1+索引信息!P93)</f>
        <v>222103.57395226017</v>
      </c>
      <c r="H92" s="14">
        <f>求节点(索引信息!G$6:G$25,索引信息!$H$6:$H$25,节奏总纲!H91)*(1+索引信息!Q93)</f>
        <v>224237.88946569499</v>
      </c>
      <c r="I92" s="14">
        <f>求节点(索引信息!C$7:C$25,索引信息!$I$6:$I$25,节奏总纲!D91)*1/(1-索引信息!R93)</f>
        <v>4747.6339433013763</v>
      </c>
      <c r="J92" s="14">
        <f>求节点(索引信息!D$7:D$25,索引信息!$I$6:$I$25,节奏总纲!E91)*1/(1-索引信息!S93)</f>
        <v>4757.7827103383343</v>
      </c>
      <c r="K92" s="14">
        <f>求节点(索引信息!E$7:E$25,索引信息!$I$6:$I$25,节奏总纲!F91)*1/(1-索引信息!T93)</f>
        <v>4788.3990603467073</v>
      </c>
      <c r="L92" s="14">
        <f>求节点(索引信息!F$7:F$25,索引信息!$I$6:$I$25,节奏总纲!G91)*1/(1-索引信息!U93)</f>
        <v>4830.4615516905124</v>
      </c>
      <c r="M92" s="14">
        <f>求节点(索引信息!G$7:G$25,索引信息!$I$6:$I$25,节奏总纲!H91)*1/(1-索引信息!V93)</f>
        <v>4892.6191899096566</v>
      </c>
      <c r="N92" s="14">
        <f>求节点(节奏总纲!AA$4:AA$53,索引信息!$AD$6:$AD$55,节奏总纲!D91)*1/(1-索引信息!W93)</f>
        <v>33761.342092904495</v>
      </c>
      <c r="O92" s="14">
        <f>求节点(节奏总纲!AB$4:AB$53,索引信息!$AD$6:$AD$55,节奏总纲!E91)*1/(1-索引信息!X93)</f>
        <v>33907.944060948015</v>
      </c>
      <c r="P92" s="14">
        <f>求节点(节奏总纲!AC$4:AC$53,索引信息!$AD$6:$AD$55,节奏总纲!F91)*1/(1-索引信息!Y93)</f>
        <v>34299.692864814846</v>
      </c>
      <c r="Q92" s="14">
        <f>求节点(节奏总纲!AD$4:AD$53,索引信息!$AD$6:$AD$55,节奏总纲!G91)*1/(1-索引信息!Z93)</f>
        <v>34877.552752513329</v>
      </c>
      <c r="R92" s="14">
        <f>求节点(节奏总纲!AE$4:AE$53,索引信息!$AD$6:$AD$55,节奏总纲!H91)*1/(1-索引信息!AA93)</f>
        <v>35713.578851344515</v>
      </c>
    </row>
    <row r="93" spans="3:18" x14ac:dyDescent="0.15">
      <c r="C93" s="14">
        <v>89</v>
      </c>
      <c r="D93" s="14">
        <f>求节点(索引信息!C$6:C$25,索引信息!$H$6:$H$25,节奏总纲!D92)*(1+索引信息!M94)</f>
        <v>218867.63981542224</v>
      </c>
      <c r="E93" s="14">
        <f>求节点(索引信息!D$6:D$25,索引信息!$H$6:$H$25,节奏总纲!E92)*(1+索引信息!N94)</f>
        <v>219340.42047958227</v>
      </c>
      <c r="F93" s="14">
        <f>求节点(索引信息!E$6:E$25,索引信息!$H$6:$H$25,节奏总纲!F92)*(1+索引信息!O94)</f>
        <v>220393.74370145492</v>
      </c>
      <c r="G93" s="14">
        <f>求节点(索引信息!F$6:F$25,索引信息!$H$6:$H$25,节奏总纲!G92)*(1+索引信息!P94)</f>
        <v>221985.07418630153</v>
      </c>
      <c r="H93" s="14">
        <f>求节点(索引信息!G$6:G$25,索引信息!$H$6:$H$25,节奏总纲!H92)*(1+索引信息!Q94)</f>
        <v>224109.03548351146</v>
      </c>
      <c r="I93" s="14">
        <f>求节点(索引信息!C$7:C$25,索引信息!$I$6:$I$25,节奏总纲!D92)*1/(1-索引信息!R94)</f>
        <v>4744.3914341532654</v>
      </c>
      <c r="J93" s="14">
        <f>求节点(索引信息!D$7:D$25,索引信息!$I$6:$I$25,节奏总纲!E92)*1/(1-索引信息!S94)</f>
        <v>4754.9077286404136</v>
      </c>
      <c r="K93" s="14">
        <f>求节点(索引信息!E$7:E$25,索引信息!$I$6:$I$25,节奏总纲!F92)*1/(1-索引信息!T94)</f>
        <v>4785.6415805705792</v>
      </c>
      <c r="L93" s="14">
        <f>求节点(索引信息!F$7:F$25,索引信息!$I$6:$I$25,节奏总纲!G92)*1/(1-索引信息!U94)</f>
        <v>4827.1721294718682</v>
      </c>
      <c r="M93" s="14">
        <f>求节点(索引信息!G$7:G$25,索引信息!$I$6:$I$25,节奏总纲!H92)*1/(1-索引信息!V94)</f>
        <v>4889.0919212220742</v>
      </c>
      <c r="N93" s="14">
        <f>求节点(节奏总纲!AA$4:AA$53,索引信息!$AD$6:$AD$55,节奏总纲!D92)*1/(1-索引信息!W94)</f>
        <v>33718.855659371009</v>
      </c>
      <c r="O93" s="14">
        <f>求节点(节奏总纲!AB$4:AB$53,索引信息!$AD$6:$AD$55,节奏总纲!E92)*1/(1-索引信息!X94)</f>
        <v>33870.104972690686</v>
      </c>
      <c r="P93" s="14">
        <f>求节点(节奏总纲!AC$4:AC$53,索引信息!$AD$6:$AD$55,节奏总纲!F92)*1/(1-索引信息!Y94)</f>
        <v>34263.029518815762</v>
      </c>
      <c r="Q93" s="14">
        <f>求节点(节奏总纲!AD$4:AD$53,索引信息!$AD$6:$AD$55,节奏总纲!G92)*1/(1-索引信息!Z94)</f>
        <v>34833.119218838743</v>
      </c>
      <c r="R93" s="14">
        <f>求节点(节奏总纲!AE$4:AE$53,索引信息!$AD$6:$AD$55,节奏总纲!H92)*1/(1-索引信息!AA94)</f>
        <v>35663.979841617052</v>
      </c>
    </row>
    <row r="94" spans="3:18" x14ac:dyDescent="0.15">
      <c r="C94" s="14">
        <v>90</v>
      </c>
      <c r="D94" s="14">
        <f>求节点(索引信息!C$6:C$25,索引信息!$H$6:$H$25,节奏总纲!D93)*(1+索引信息!M95)</f>
        <v>218762.77050571778</v>
      </c>
      <c r="E94" s="14">
        <f>求节点(索引信息!D$6:D$25,索引信息!$H$6:$H$25,节奏总纲!E93)*(1+索引信息!N95)</f>
        <v>219247.83179189748</v>
      </c>
      <c r="F94" s="14">
        <f>求节点(索引信息!E$6:E$25,索引信息!$H$6:$H$25,节奏总纲!F93)*(1+索引信息!O95)</f>
        <v>220285.72083411561</v>
      </c>
      <c r="G94" s="14">
        <f>求节点(索引信息!F$6:F$25,索引信息!$H$6:$H$25,节奏总纲!G93)*(1+索引信息!P95)</f>
        <v>221875.55645564807</v>
      </c>
      <c r="H94" s="14">
        <f>求节点(索引信息!G$6:G$25,索引信息!$H$6:$H$25,节奏总纲!H93)*(1+索引信息!Q95)</f>
        <v>224010</v>
      </c>
      <c r="I94" s="14">
        <f>求节点(索引信息!C$7:C$25,索引信息!$I$6:$I$25,节奏总纲!D93)*1/(1-索引信息!R95)</f>
        <v>4741.582943464593</v>
      </c>
      <c r="J94" s="14">
        <f>求节点(索引信息!D$7:D$25,索引信息!$I$6:$I$25,节奏总纲!E93)*1/(1-索引信息!S95)</f>
        <v>4752.4169491997973</v>
      </c>
      <c r="K94" s="14">
        <f>求节点(索引信息!E$7:E$25,索引信息!$I$6:$I$25,节奏总纲!F93)*1/(1-索引信息!T95)</f>
        <v>4782.6981787189598</v>
      </c>
      <c r="L94" s="14">
        <f>求节点(索引信息!F$7:F$25,索引信息!$I$6:$I$25,节奏总纲!G93)*1/(1-索引信息!U95)</f>
        <v>4824.1360196280548</v>
      </c>
      <c r="M94" s="14">
        <f>求节点(索引信息!G$7:G$25,索引信息!$I$6:$I$25,节奏总纲!H93)*1/(1-索引信息!V95)</f>
        <v>4886.4171811595461</v>
      </c>
      <c r="N94" s="14">
        <f>求节点(节奏总纲!AA$4:AA$53,索引信息!$AD$6:$AD$55,节奏总纲!D93)*1/(1-索引信息!W95)</f>
        <v>33682.095673865653</v>
      </c>
      <c r="O94" s="14">
        <f>求节点(节奏总纲!AB$4:AB$53,索引信息!$AD$6:$AD$55,节奏总纲!E93)*1/(1-索引信息!X95)</f>
        <v>33837.353875458575</v>
      </c>
      <c r="P94" s="14">
        <f>求节点(节奏总纲!AC$4:AC$53,索引信息!$AD$6:$AD$55,节奏总纲!F93)*1/(1-索引信息!Y95)</f>
        <v>34223.934053946556</v>
      </c>
      <c r="Q94" s="14">
        <f>求节点(节奏总纲!AD$4:AD$53,索引信息!$AD$6:$AD$55,节奏总纲!G93)*1/(1-索引信息!Z95)</f>
        <v>34792.154204464052</v>
      </c>
      <c r="R94" s="14">
        <f>求节点(节奏总纲!AE$4:AE$53,索引信息!$AD$6:$AD$55,节奏总纲!H93)*1/(1-索引信息!AA95)</f>
        <v>35626.195568514646</v>
      </c>
    </row>
    <row r="95" spans="3:18" x14ac:dyDescent="0.15">
      <c r="C95" s="14">
        <v>91</v>
      </c>
      <c r="D95" s="14">
        <f>求节点(索引信息!C$6:C$25,索引信息!$H$6:$H$25,节奏总纲!D94)*(1+索引信息!M96)</f>
        <v>218664.37743100594</v>
      </c>
      <c r="E95" s="14">
        <f>求节点(索引信息!D$6:D$25,索引信息!$H$6:$H$25,节奏总纲!E94)*(1+索引信息!N96)</f>
        <v>219137.87633983462</v>
      </c>
      <c r="F95" s="14">
        <f>求节点(索引信息!E$6:E$25,索引信息!$H$6:$H$25,节奏总纲!F94)*(1+索引信息!O96)</f>
        <v>220176.3880498638</v>
      </c>
      <c r="G95" s="14">
        <f>求节点(索引信息!F$6:F$25,索引信息!$H$6:$H$25,节奏总纲!G94)*(1+索引信息!P96)</f>
        <v>221742.35903853088</v>
      </c>
      <c r="H95" s="14">
        <f>求节点(索引信息!G$6:G$25,索引信息!$H$6:$H$25,节奏总纲!H94)*(1+索引信息!Q96)</f>
        <v>224010</v>
      </c>
      <c r="I95" s="14">
        <f>求节点(索引信息!C$7:C$25,索引信息!$I$6:$I$25,节奏总纲!D94)*1/(1-索引信息!R96)</f>
        <v>4738.9509136265406</v>
      </c>
      <c r="J95" s="14">
        <f>求节点(索引信息!D$7:D$25,索引信息!$I$6:$I$25,节奏总纲!E94)*1/(1-索引信息!S96)</f>
        <v>4749.4623643332006</v>
      </c>
      <c r="K95" s="14">
        <f>求节点(索引信息!E$7:E$25,索引信息!$I$6:$I$25,节奏总纲!F94)*1/(1-索引信息!T96)</f>
        <v>4779.7227688153635</v>
      </c>
      <c r="L95" s="14">
        <f>求节点(索引信息!F$7:F$25,索引信息!$I$6:$I$25,节奏总纲!G94)*1/(1-索引信息!U96)</f>
        <v>4820.4485918969604</v>
      </c>
      <c r="M95" s="14">
        <f>求节点(索引信息!G$7:G$25,索引信息!$I$6:$I$25,节奏总纲!H94)*1/(1-索引信息!V96)</f>
        <v>4886.4747861052929</v>
      </c>
      <c r="N95" s="14">
        <f>求节点(节奏总纲!AA$4:AA$53,索引信息!$AD$6:$AD$55,节奏总纲!D94)*1/(1-索引信息!W96)</f>
        <v>33647.678616609286</v>
      </c>
      <c r="O95" s="14">
        <f>求节点(节奏总纲!AB$4:AB$53,索引信息!$AD$6:$AD$55,节奏总纲!E94)*1/(1-索引信息!X96)</f>
        <v>33798.541867129024</v>
      </c>
      <c r="P95" s="14">
        <f>求节点(节奏总纲!AC$4:AC$53,索引信息!$AD$6:$AD$55,节奏总纲!F94)*1/(1-索引信息!Y96)</f>
        <v>34184.455249557286</v>
      </c>
      <c r="Q95" s="14">
        <f>求节点(节奏总纲!AD$4:AD$53,索引信息!$AD$6:$AD$55,节奏总纲!G94)*1/(1-索引信息!Z96)</f>
        <v>34742.461492658353</v>
      </c>
      <c r="R95" s="14">
        <f>求节点(节奏总纲!AE$4:AE$53,索引信息!$AD$6:$AD$55,节奏总纲!H94)*1/(1-索引信息!AA96)</f>
        <v>35626.622707603543</v>
      </c>
    </row>
    <row r="96" spans="3:18" x14ac:dyDescent="0.15">
      <c r="C96" s="14">
        <v>92</v>
      </c>
      <c r="D96" s="14">
        <f>求节点(索引信息!C$6:C$25,索引信息!$H$6:$H$25,节奏总纲!D95)*(1+索引信息!M97)</f>
        <v>218558.92234463245</v>
      </c>
      <c r="E96" s="14">
        <f>求节点(索引信息!D$6:D$25,索引信息!$H$6:$H$25,节奏总纲!E95)*(1+索引信息!N97)</f>
        <v>219037.57208492522</v>
      </c>
      <c r="F96" s="14">
        <f>求节点(索引信息!E$6:E$25,索引信息!$H$6:$H$25,节奏总纲!F95)*(1+索引信息!O97)</f>
        <v>220058.1520176557</v>
      </c>
      <c r="G96" s="14">
        <f>求节点(索引信息!F$6:F$25,索引信息!$H$6:$H$25,节奏总纲!G95)*(1+索引信息!P97)</f>
        <v>221742</v>
      </c>
      <c r="H96" s="14">
        <f>求节点(索引信息!G$6:G$25,索引信息!$H$6:$H$25,节奏总纲!H95)*(1+索引信息!Q97)</f>
        <v>224010</v>
      </c>
      <c r="I96" s="14">
        <f>求节点(索引信息!C$7:C$25,索引信息!$I$6:$I$25,节奏总纲!D95)*1/(1-索引信息!R97)</f>
        <v>4736.1332161340342</v>
      </c>
      <c r="J96" s="14">
        <f>求节点(索引信息!D$7:D$25,索引信息!$I$6:$I$25,节奏总纲!E95)*1/(1-索引信息!S97)</f>
        <v>4746.7703167088121</v>
      </c>
      <c r="K96" s="14">
        <f>求节点(索引信息!E$7:E$25,索引信息!$I$6:$I$25,节奏总纲!F95)*1/(1-索引信息!T97)</f>
        <v>4776.5092274859207</v>
      </c>
      <c r="L96" s="14">
        <f>求节点(索引信息!F$7:F$25,索引信息!$I$6:$I$25,节奏总纲!G95)*1/(1-索引信息!U97)</f>
        <v>4820.4386599180525</v>
      </c>
      <c r="M96" s="14">
        <f>求节点(索引信息!G$7:G$25,索引信息!$I$6:$I$25,节奏总纲!H95)*1/(1-索引信息!V97)</f>
        <v>4886.4747861052929</v>
      </c>
      <c r="N96" s="14">
        <f>求节点(节奏总纲!AA$4:AA$53,索引信息!$AD$6:$AD$55,节奏总纲!D95)*1/(1-索引信息!W97)</f>
        <v>33610.869332233611</v>
      </c>
      <c r="O96" s="14">
        <f>求节点(节奏总纲!AB$4:AB$53,索引信息!$AD$6:$AD$55,节奏总纲!E95)*1/(1-索引信息!X97)</f>
        <v>33763.214107789638</v>
      </c>
      <c r="P96" s="14">
        <f>求节点(节奏总纲!AC$4:AC$53,索引信息!$AD$6:$AD$55,节奏总纲!F95)*1/(1-索引信息!Y97)</f>
        <v>34141.863966033845</v>
      </c>
      <c r="Q96" s="14">
        <f>求节点(节奏总纲!AD$4:AD$53,索引信息!$AD$6:$AD$55,节奏总纲!G95)*1/(1-索引信息!Z97)</f>
        <v>34742.327735958308</v>
      </c>
      <c r="R96" s="14">
        <f>求节点(节奏总纲!AE$4:AE$53,索引信息!$AD$6:$AD$55,节奏总纲!H95)*1/(1-索引信息!AA97)</f>
        <v>35626.622707603543</v>
      </c>
    </row>
    <row r="97" spans="3:18" x14ac:dyDescent="0.15">
      <c r="C97" s="14">
        <v>93</v>
      </c>
      <c r="D97" s="14">
        <f>求节点(索引信息!C$6:C$25,索引信息!$H$6:$H$25,节奏总纲!D96)*(1+索引信息!M98)</f>
        <v>231281.24371328889</v>
      </c>
      <c r="E97" s="14">
        <f>求节点(索引信息!D$6:D$25,索引信息!$H$6:$H$25,节奏总纲!E96)*(1+索引信息!N98)</f>
        <v>231905.00940314744</v>
      </c>
      <c r="F97" s="14">
        <f>求节点(索引信息!E$6:E$25,索引信息!$H$6:$H$25,节奏总纲!F96)*(1+索引信息!O98)</f>
        <v>233388</v>
      </c>
      <c r="G97" s="14">
        <f>求节点(索引信息!F$6:F$25,索引信息!$H$6:$H$25,节奏总纲!G96)*(1+索引信息!P98)</f>
        <v>235656.00000000003</v>
      </c>
      <c r="H97" s="14">
        <f>求节点(索引信息!G$6:G$25,索引信息!$H$6:$H$25,节奏总纲!H96)*(1+索引信息!Q98)</f>
        <v>238680</v>
      </c>
      <c r="I97" s="14">
        <f>求节点(索引信息!C$7:C$25,索引信息!$I$6:$I$25,节奏总纲!D96)*1/(1-索引信息!R98)</f>
        <v>5102.1165967191719</v>
      </c>
      <c r="J97" s="14">
        <f>求节点(索引信息!D$7:D$25,索引信息!$I$6:$I$25,节奏总纲!E96)*1/(1-索引信息!S98)</f>
        <v>5118.9862465924152</v>
      </c>
      <c r="K97" s="14">
        <f>求节点(索引信息!E$7:E$25,索引信息!$I$6:$I$25,节奏总纲!F96)*1/(1-索引信息!T98)</f>
        <v>5168.2512390405827</v>
      </c>
      <c r="L97" s="14">
        <f>求节点(索引信息!F$7:F$25,索引信息!$I$6:$I$25,节奏总纲!G96)*1/(1-索引信息!U98)</f>
        <v>5238.7367160604699</v>
      </c>
      <c r="M97" s="14">
        <f>求节点(索引信息!G$7:G$25,索引信息!$I$6:$I$25,节奏总纲!H96)*1/(1-索引信息!V98)</f>
        <v>5342.3876975417352</v>
      </c>
      <c r="N97" s="14">
        <f>求节点(节奏总纲!AA$4:AA$53,索引信息!$AD$6:$AD$55,节奏总纲!D96)*1/(1-索引信息!W98)</f>
        <v>33576.738015466282</v>
      </c>
      <c r="O97" s="14">
        <f>求节点(节奏总纲!AB$4:AB$53,索引信息!$AD$6:$AD$55,节奏总纲!E96)*1/(1-索引信息!X98)</f>
        <v>33724.972224683916</v>
      </c>
      <c r="P97" s="14">
        <f>求节点(节奏总纲!AC$4:AC$53,索引信息!$AD$6:$AD$55,节奏总纲!F96)*1/(1-索引信息!Y98)</f>
        <v>34135.694235843563</v>
      </c>
      <c r="Q97" s="14">
        <f>求节点(节奏总纲!AD$4:AD$53,索引信息!$AD$6:$AD$55,节奏总纲!G96)*1/(1-索引信息!Z98)</f>
        <v>34742.327735958308</v>
      </c>
      <c r="R97" s="14">
        <f>求节点(节奏总纲!AE$4:AE$53,索引信息!$AD$6:$AD$55,节奏总纲!H96)*1/(1-索引信息!AA98)</f>
        <v>35626.622707603543</v>
      </c>
    </row>
    <row r="98" spans="3:18" x14ac:dyDescent="0.15">
      <c r="C98" s="14">
        <v>94</v>
      </c>
      <c r="D98" s="14">
        <f>求节点(索引信息!C$6:C$25,索引信息!$H$6:$H$25,节奏总纲!D97)*(1+索引信息!M99)</f>
        <v>231141.78381756658</v>
      </c>
      <c r="E98" s="14">
        <f>求节点(索引信息!D$6:D$25,索引信息!$H$6:$H$25,节奏总纲!E97)*(1+索引信息!N99)</f>
        <v>231876</v>
      </c>
      <c r="F98" s="14">
        <f>求节点(索引信息!E$6:E$25,索引信息!$H$6:$H$25,节奏总纲!F97)*(1+索引信息!O99)</f>
        <v>233388</v>
      </c>
      <c r="G98" s="14">
        <f>求节点(索引信息!F$6:F$25,索引信息!$H$6:$H$25,节奏总纲!G97)*(1+索引信息!P99)</f>
        <v>235656.00000000003</v>
      </c>
      <c r="H98" s="14">
        <f>求节点(索引信息!G$6:G$25,索引信息!$H$6:$H$25,节奏总纲!H97)*(1+索引信息!Q99)</f>
        <v>238680</v>
      </c>
      <c r="I98" s="14">
        <f>求节点(索引信息!C$7:C$25,索引信息!$I$6:$I$25,节奏总纲!D97)*1/(1-索引信息!R99)</f>
        <v>5097.7983934156182</v>
      </c>
      <c r="J98" s="14">
        <f>求节点(索引信息!D$7:D$25,索引信息!$I$6:$I$25,节奏总纲!E97)*1/(1-索引信息!S99)</f>
        <v>5118.0814506105135</v>
      </c>
      <c r="K98" s="14">
        <f>求节点(索引信息!E$7:E$25,索引信息!$I$6:$I$25,节奏总纲!F97)*1/(1-索引信息!T99)</f>
        <v>5168.2512390405827</v>
      </c>
      <c r="L98" s="14">
        <f>求节点(索引信息!F$7:F$25,索引信息!$I$6:$I$25,节奏总纲!G97)*1/(1-索引信息!U99)</f>
        <v>5238.7367160604699</v>
      </c>
      <c r="M98" s="14">
        <f>求节点(索引信息!G$7:G$25,索引信息!$I$6:$I$25,节奏总纲!H97)*1/(1-索引信息!V99)</f>
        <v>5342.3876975417352</v>
      </c>
      <c r="N98" s="14">
        <f>求节点(节奏总纲!AA$4:AA$53,索引信息!$AD$6:$AD$55,节奏总纲!D97)*1/(1-索引信息!W99)</f>
        <v>33540.382349832493</v>
      </c>
      <c r="O98" s="14">
        <f>求节点(节奏总纲!AB$4:AB$53,索引信息!$AD$6:$AD$55,节奏总纲!E97)*1/(1-索引信息!X99)</f>
        <v>33717.336330429898</v>
      </c>
      <c r="P98" s="14">
        <f>求节点(节奏总纲!AC$4:AC$53,索引信息!$AD$6:$AD$55,节奏总纲!F97)*1/(1-索引信息!Y99)</f>
        <v>34135.694235843563</v>
      </c>
      <c r="Q98" s="14">
        <f>求节点(节奏总纲!AD$4:AD$53,索引信息!$AD$6:$AD$55,节奏总纲!G97)*1/(1-索引信息!Z99)</f>
        <v>34742.327735958308</v>
      </c>
      <c r="R98" s="14">
        <f>求节点(节奏总纲!AE$4:AE$53,索引信息!$AD$6:$AD$55,节奏总纲!H97)*1/(1-索引信息!AA99)</f>
        <v>35626.622707603543</v>
      </c>
    </row>
    <row r="99" spans="3:18" x14ac:dyDescent="0.15">
      <c r="C99" s="14">
        <v>95</v>
      </c>
      <c r="D99" s="14">
        <f>求节点(索引信息!C$6:C$25,索引信息!$H$6:$H$25,节奏总纲!D98)*(1+索引信息!M100)</f>
        <v>231120</v>
      </c>
      <c r="E99" s="14">
        <f>求节点(索引信息!D$6:D$25,索引信息!$H$6:$H$25,节奏总纲!E98)*(1+索引信息!N100)</f>
        <v>231876</v>
      </c>
      <c r="F99" s="14">
        <f>求节点(索引信息!E$6:E$25,索引信息!$H$6:$H$25,节奏总纲!F98)*(1+索引信息!O100)</f>
        <v>233388</v>
      </c>
      <c r="G99" s="14">
        <f>求节点(索引信息!F$6:F$25,索引信息!$H$6:$H$25,节奏总纲!G98)*(1+索引信息!P100)</f>
        <v>235656.00000000003</v>
      </c>
      <c r="H99" s="14">
        <f>求节点(索引信息!G$6:G$25,索引信息!$H$6:$H$25,节奏总纲!H98)*(1+索引信息!Q100)</f>
        <v>238680</v>
      </c>
      <c r="I99" s="14">
        <f>求节点(索引信息!C$7:C$25,索引信息!$I$6:$I$25,节奏总纲!D98)*1/(1-索引信息!R100)</f>
        <v>5097.1245443869875</v>
      </c>
      <c r="J99" s="14">
        <f>求节点(索引信息!D$7:D$25,索引信息!$I$6:$I$25,节奏总纲!E98)*1/(1-索引信息!S100)</f>
        <v>5118.0814506105135</v>
      </c>
      <c r="K99" s="14">
        <f>求节点(索引信息!E$7:E$25,索引信息!$I$6:$I$25,节奏总纲!F98)*1/(1-索引信息!T100)</f>
        <v>5168.2512390405827</v>
      </c>
      <c r="L99" s="14">
        <f>求节点(索引信息!F$7:F$25,索引信息!$I$6:$I$25,节奏总纲!G98)*1/(1-索引信息!U100)</f>
        <v>5238.7367160604699</v>
      </c>
      <c r="M99" s="14">
        <f>求节点(索引信息!G$7:G$25,索引信息!$I$6:$I$25,节奏总纲!H98)*1/(1-索引信息!V100)</f>
        <v>5342.3876975417352</v>
      </c>
      <c r="N99" s="14">
        <f>求节点(节奏总纲!AA$4:AA$53,索引信息!$AD$6:$AD$55,节奏总纲!D98)*1/(1-索引信息!W100)</f>
        <v>33534.710655501134</v>
      </c>
      <c r="O99" s="14">
        <f>求节点(节奏总纲!AB$4:AB$53,索引信息!$AD$6:$AD$55,节奏总纲!E98)*1/(1-索引信息!X100)</f>
        <v>33717.336330429898</v>
      </c>
      <c r="P99" s="14">
        <f>求节点(节奏总纲!AC$4:AC$53,索引信息!$AD$6:$AD$55,节奏总纲!F98)*1/(1-索引信息!Y100)</f>
        <v>34135.694235843563</v>
      </c>
      <c r="Q99" s="14">
        <f>求节点(节奏总纲!AD$4:AD$53,索引信息!$AD$6:$AD$55,节奏总纲!G98)*1/(1-索引信息!Z100)</f>
        <v>34742.327735958308</v>
      </c>
      <c r="R99" s="14">
        <f>求节点(节奏总纲!AE$4:AE$53,索引信息!$AD$6:$AD$55,节奏总纲!H98)*1/(1-索引信息!AA100)</f>
        <v>35626.622707603543</v>
      </c>
    </row>
    <row r="100" spans="3:18" x14ac:dyDescent="0.15">
      <c r="C100" s="14">
        <v>96</v>
      </c>
      <c r="D100" s="14">
        <f>求节点(索引信息!C$6:C$25,索引信息!$H$6:$H$25,节奏总纲!D99)*(1+索引信息!M101)</f>
        <v>231120</v>
      </c>
      <c r="E100" s="14">
        <f>求节点(索引信息!D$6:D$25,索引信息!$H$6:$H$25,节奏总纲!E99)*(1+索引信息!N101)</f>
        <v>231876</v>
      </c>
      <c r="F100" s="14">
        <f>求节点(索引信息!E$6:E$25,索引信息!$H$6:$H$25,节奏总纲!F99)*(1+索引信息!O101)</f>
        <v>233388</v>
      </c>
      <c r="G100" s="14">
        <f>求节点(索引信息!F$6:F$25,索引信息!$H$6:$H$25,节奏总纲!G99)*(1+索引信息!P101)</f>
        <v>235656.00000000003</v>
      </c>
      <c r="H100" s="14">
        <f>求节点(索引信息!G$6:G$25,索引信息!$H$6:$H$25,节奏总纲!H99)*(1+索引信息!Q101)</f>
        <v>238680</v>
      </c>
      <c r="I100" s="14">
        <f>求节点(索引信息!C$7:C$25,索引信息!$I$6:$I$25,节奏总纲!D99)*1/(1-索引信息!R101)</f>
        <v>5097.1245443869875</v>
      </c>
      <c r="J100" s="14">
        <f>求节点(索引信息!D$7:D$25,索引信息!$I$6:$I$25,节奏总纲!E99)*1/(1-索引信息!S101)</f>
        <v>5118.0814506105135</v>
      </c>
      <c r="K100" s="14">
        <f>求节点(索引信息!E$7:E$25,索引信息!$I$6:$I$25,节奏总纲!F99)*1/(1-索引信息!T101)</f>
        <v>5168.2512390405827</v>
      </c>
      <c r="L100" s="14">
        <f>求节点(索引信息!F$7:F$25,索引信息!$I$6:$I$25,节奏总纲!G99)*1/(1-索引信息!U101)</f>
        <v>5238.7367160604699</v>
      </c>
      <c r="M100" s="14">
        <f>求节点(索引信息!G$7:G$25,索引信息!$I$6:$I$25,节奏总纲!H99)*1/(1-索引信息!V101)</f>
        <v>5342.3876975417352</v>
      </c>
      <c r="N100" s="14">
        <f>求节点(节奏总纲!AA$4:AA$53,索引信息!$AD$6:$AD$55,节奏总纲!D99)*1/(1-索引信息!W101)</f>
        <v>33534.710655501134</v>
      </c>
      <c r="O100" s="14">
        <f>求节点(节奏总纲!AB$4:AB$53,索引信息!$AD$6:$AD$55,节奏总纲!E99)*1/(1-索引信息!X101)</f>
        <v>33717.336330429898</v>
      </c>
      <c r="P100" s="14">
        <f>求节点(节奏总纲!AC$4:AC$53,索引信息!$AD$6:$AD$55,节奏总纲!F99)*1/(1-索引信息!Y101)</f>
        <v>34135.694235843563</v>
      </c>
      <c r="Q100" s="14">
        <f>求节点(节奏总纲!AD$4:AD$53,索引信息!$AD$6:$AD$55,节奏总纲!G99)*1/(1-索引信息!Z101)</f>
        <v>34742.327735958308</v>
      </c>
      <c r="R100" s="14">
        <f>求节点(节奏总纲!AE$4:AE$53,索引信息!$AD$6:$AD$55,节奏总纲!H99)*1/(1-索引信息!AA101)</f>
        <v>35626.622707603543</v>
      </c>
    </row>
    <row r="101" spans="3:18" x14ac:dyDescent="0.15">
      <c r="C101" s="14">
        <v>97</v>
      </c>
      <c r="D101" s="14">
        <f>求节点(索引信息!C$6:C$25,索引信息!$H$6:$H$25,节奏总纲!D100)*(1+索引信息!M102)</f>
        <v>231120</v>
      </c>
      <c r="E101" s="14">
        <f>求节点(索引信息!D$6:D$25,索引信息!$H$6:$H$25,节奏总纲!E100)*(1+索引信息!N102)</f>
        <v>231876</v>
      </c>
      <c r="F101" s="14">
        <f>求节点(索引信息!E$6:E$25,索引信息!$H$6:$H$25,节奏总纲!F100)*(1+索引信息!O102)</f>
        <v>233388</v>
      </c>
      <c r="G101" s="14">
        <f>求节点(索引信息!F$6:F$25,索引信息!$H$6:$H$25,节奏总纲!G100)*(1+索引信息!P102)</f>
        <v>235656.00000000003</v>
      </c>
      <c r="H101" s="14">
        <f>求节点(索引信息!G$6:G$25,索引信息!$H$6:$H$25,节奏总纲!H100)*(1+索引信息!Q102)</f>
        <v>238680</v>
      </c>
      <c r="I101" s="14">
        <f>求节点(索引信息!C$7:C$25,索引信息!$I$6:$I$25,节奏总纲!D100)*1/(1-索引信息!R102)</f>
        <v>5097.1245443869875</v>
      </c>
      <c r="J101" s="14">
        <f>求节点(索引信息!D$7:D$25,索引信息!$I$6:$I$25,节奏总纲!E100)*1/(1-索引信息!S102)</f>
        <v>5118.0814506105135</v>
      </c>
      <c r="K101" s="14">
        <f>求节点(索引信息!E$7:E$25,索引信息!$I$6:$I$25,节奏总纲!F100)*1/(1-索引信息!T102)</f>
        <v>5168.2512390405827</v>
      </c>
      <c r="L101" s="14">
        <f>求节点(索引信息!F$7:F$25,索引信息!$I$6:$I$25,节奏总纲!G100)*1/(1-索引信息!U102)</f>
        <v>5238.7367160604699</v>
      </c>
      <c r="M101" s="14">
        <f>求节点(索引信息!G$7:G$25,索引信息!$I$6:$I$25,节奏总纲!H100)*1/(1-索引信息!V102)</f>
        <v>5342.3876975417352</v>
      </c>
      <c r="N101" s="14">
        <f>求节点(节奏总纲!AA$4:AA$53,索引信息!$AD$6:$AD$55,节奏总纲!D100)*1/(1-索引信息!W102)</f>
        <v>33534.710655501134</v>
      </c>
      <c r="O101" s="14">
        <f>求节点(节奏总纲!AB$4:AB$53,索引信息!$AD$6:$AD$55,节奏总纲!E100)*1/(1-索引信息!X102)</f>
        <v>33717.336330429898</v>
      </c>
      <c r="P101" s="14">
        <f>求节点(节奏总纲!AC$4:AC$53,索引信息!$AD$6:$AD$55,节奏总纲!F100)*1/(1-索引信息!Y102)</f>
        <v>34135.694235843563</v>
      </c>
      <c r="Q101" s="14">
        <f>求节点(节奏总纲!AD$4:AD$53,索引信息!$AD$6:$AD$55,节奏总纲!G100)*1/(1-索引信息!Z102)</f>
        <v>34742.327735958308</v>
      </c>
      <c r="R101" s="14">
        <f>求节点(节奏总纲!AE$4:AE$53,索引信息!$AD$6:$AD$55,节奏总纲!H100)*1/(1-索引信息!AA102)</f>
        <v>35626.622707603543</v>
      </c>
    </row>
    <row r="102" spans="3:18" x14ac:dyDescent="0.15">
      <c r="C102" s="14">
        <v>98</v>
      </c>
      <c r="D102" s="14">
        <f>求节点(索引信息!C$6:C$25,索引信息!$H$6:$H$25,节奏总纲!D101)*(1+索引信息!M103)</f>
        <v>231120</v>
      </c>
      <c r="E102" s="14">
        <f>求节点(索引信息!D$6:D$25,索引信息!$H$6:$H$25,节奏总纲!E101)*(1+索引信息!N103)</f>
        <v>231876</v>
      </c>
      <c r="F102" s="14">
        <f>求节点(索引信息!E$6:E$25,索引信息!$H$6:$H$25,节奏总纲!F101)*(1+索引信息!O103)</f>
        <v>233388</v>
      </c>
      <c r="G102" s="14">
        <f>求节点(索引信息!F$6:F$25,索引信息!$H$6:$H$25,节奏总纲!G101)*(1+索引信息!P103)</f>
        <v>235656.00000000003</v>
      </c>
      <c r="H102" s="14">
        <f>求节点(索引信息!G$6:G$25,索引信息!$H$6:$H$25,节奏总纲!H101)*(1+索引信息!Q103)</f>
        <v>238680</v>
      </c>
      <c r="I102" s="14">
        <f>求节点(索引信息!C$7:C$25,索引信息!$I$6:$I$25,节奏总纲!D101)*1/(1-索引信息!R103)</f>
        <v>5097.1245443869875</v>
      </c>
      <c r="J102" s="14">
        <f>求节点(索引信息!D$7:D$25,索引信息!$I$6:$I$25,节奏总纲!E101)*1/(1-索引信息!S103)</f>
        <v>5118.0814506105135</v>
      </c>
      <c r="K102" s="14">
        <f>求节点(索引信息!E$7:E$25,索引信息!$I$6:$I$25,节奏总纲!F101)*1/(1-索引信息!T103)</f>
        <v>5168.2512390405827</v>
      </c>
      <c r="L102" s="14">
        <f>求节点(索引信息!F$7:F$25,索引信息!$I$6:$I$25,节奏总纲!G101)*1/(1-索引信息!U103)</f>
        <v>5238.7367160604699</v>
      </c>
      <c r="M102" s="14">
        <f>求节点(索引信息!G$7:G$25,索引信息!$I$6:$I$25,节奏总纲!H101)*1/(1-索引信息!V103)</f>
        <v>5342.3876975417352</v>
      </c>
      <c r="N102" s="14">
        <f>求节点(节奏总纲!AA$4:AA$53,索引信息!$AD$6:$AD$55,节奏总纲!D101)*1/(1-索引信息!W103)</f>
        <v>33534.710655501134</v>
      </c>
      <c r="O102" s="14">
        <f>求节点(节奏总纲!AB$4:AB$53,索引信息!$AD$6:$AD$55,节奏总纲!E101)*1/(1-索引信息!X103)</f>
        <v>33717.336330429898</v>
      </c>
      <c r="P102" s="14">
        <f>求节点(节奏总纲!AC$4:AC$53,索引信息!$AD$6:$AD$55,节奏总纲!F101)*1/(1-索引信息!Y103)</f>
        <v>34135.694235843563</v>
      </c>
      <c r="Q102" s="14">
        <f>求节点(节奏总纲!AD$4:AD$53,索引信息!$AD$6:$AD$55,节奏总纲!G101)*1/(1-索引信息!Z103)</f>
        <v>34742.327735958308</v>
      </c>
      <c r="R102" s="14">
        <f>求节点(节奏总纲!AE$4:AE$53,索引信息!$AD$6:$AD$55,节奏总纲!H101)*1/(1-索引信息!AA103)</f>
        <v>35626.622707603543</v>
      </c>
    </row>
    <row r="103" spans="3:18" x14ac:dyDescent="0.15">
      <c r="C103" s="14">
        <v>99</v>
      </c>
      <c r="D103" s="14">
        <f>求节点(索引信息!C$6:C$25,索引信息!$H$6:$H$25,节奏总纲!D102)*(1+索引信息!M104)</f>
        <v>231120</v>
      </c>
      <c r="E103" s="14">
        <f>求节点(索引信息!D$6:D$25,索引信息!$H$6:$H$25,节奏总纲!E102)*(1+索引信息!N104)</f>
        <v>231876</v>
      </c>
      <c r="F103" s="14">
        <f>求节点(索引信息!E$6:E$25,索引信息!$H$6:$H$25,节奏总纲!F102)*(1+索引信息!O104)</f>
        <v>233388</v>
      </c>
      <c r="G103" s="14">
        <f>求节点(索引信息!F$6:F$25,索引信息!$H$6:$H$25,节奏总纲!G102)*(1+索引信息!P104)</f>
        <v>235656.00000000003</v>
      </c>
      <c r="H103" s="14">
        <f>求节点(索引信息!G$6:G$25,索引信息!$H$6:$H$25,节奏总纲!H102)*(1+索引信息!Q104)</f>
        <v>238680</v>
      </c>
      <c r="I103" s="14">
        <f>求节点(索引信息!C$7:C$25,索引信息!$I$6:$I$25,节奏总纲!D102)*1/(1-索引信息!R104)</f>
        <v>5097.1245443869875</v>
      </c>
      <c r="J103" s="14">
        <f>求节点(索引信息!D$7:D$25,索引信息!$I$6:$I$25,节奏总纲!E102)*1/(1-索引信息!S104)</f>
        <v>5118.0814506105135</v>
      </c>
      <c r="K103" s="14">
        <f>求节点(索引信息!E$7:E$25,索引信息!$I$6:$I$25,节奏总纲!F102)*1/(1-索引信息!T104)</f>
        <v>5168.2512390405827</v>
      </c>
      <c r="L103" s="14">
        <f>求节点(索引信息!F$7:F$25,索引信息!$I$6:$I$25,节奏总纲!G102)*1/(1-索引信息!U104)</f>
        <v>5238.7367160604699</v>
      </c>
      <c r="M103" s="14">
        <f>求节点(索引信息!G$7:G$25,索引信息!$I$6:$I$25,节奏总纲!H102)*1/(1-索引信息!V104)</f>
        <v>5342.3876975417352</v>
      </c>
      <c r="N103" s="14">
        <f>求节点(节奏总纲!AA$4:AA$53,索引信息!$AD$6:$AD$55,节奏总纲!D102)*1/(1-索引信息!W104)</f>
        <v>33534.710655501134</v>
      </c>
      <c r="O103" s="14">
        <f>求节点(节奏总纲!AB$4:AB$53,索引信息!$AD$6:$AD$55,节奏总纲!E102)*1/(1-索引信息!X104)</f>
        <v>33717.336330429898</v>
      </c>
      <c r="P103" s="14">
        <f>求节点(节奏总纲!AC$4:AC$53,索引信息!$AD$6:$AD$55,节奏总纲!F102)*1/(1-索引信息!Y104)</f>
        <v>34135.694235843563</v>
      </c>
      <c r="Q103" s="14">
        <f>求节点(节奏总纲!AD$4:AD$53,索引信息!$AD$6:$AD$55,节奏总纲!G102)*1/(1-索引信息!Z104)</f>
        <v>34742.327735958308</v>
      </c>
      <c r="R103" s="14">
        <f>求节点(节奏总纲!AE$4:AE$53,索引信息!$AD$6:$AD$55,节奏总纲!H102)*1/(1-索引信息!AA104)</f>
        <v>35626.622707603543</v>
      </c>
    </row>
    <row r="104" spans="3:18" x14ac:dyDescent="0.15">
      <c r="C104" s="14">
        <v>100</v>
      </c>
      <c r="D104" s="14">
        <f>求节点(索引信息!C$6:C$25,索引信息!$H$6:$H$25,节奏总纲!D103)*(1+索引信息!M105)</f>
        <v>231120</v>
      </c>
      <c r="E104" s="14">
        <f>求节点(索引信息!D$6:D$25,索引信息!$H$6:$H$25,节奏总纲!E103)*(1+索引信息!N105)</f>
        <v>231876</v>
      </c>
      <c r="F104" s="14">
        <f>求节点(索引信息!E$6:E$25,索引信息!$H$6:$H$25,节奏总纲!F103)*(1+索引信息!O105)</f>
        <v>233388</v>
      </c>
      <c r="G104" s="14">
        <f>求节点(索引信息!F$6:F$25,索引信息!$H$6:$H$25,节奏总纲!G103)*(1+索引信息!P105)</f>
        <v>235656.00000000003</v>
      </c>
      <c r="H104" s="14">
        <f>求节点(索引信息!G$6:G$25,索引信息!$H$6:$H$25,节奏总纲!H103)*(1+索引信息!Q105)</f>
        <v>238680</v>
      </c>
      <c r="I104" s="14">
        <f>求节点(索引信息!C$7:C$25,索引信息!$I$6:$I$25,节奏总纲!D103)*1/(1-索引信息!R105)</f>
        <v>5097.1245443869875</v>
      </c>
      <c r="J104" s="14">
        <f>求节点(索引信息!D$7:D$25,索引信息!$I$6:$I$25,节奏总纲!E103)*1/(1-索引信息!S105)</f>
        <v>5118.0814506105135</v>
      </c>
      <c r="K104" s="14">
        <f>求节点(索引信息!E$7:E$25,索引信息!$I$6:$I$25,节奏总纲!F103)*1/(1-索引信息!T105)</f>
        <v>5168.2512390405827</v>
      </c>
      <c r="L104" s="14">
        <f>求节点(索引信息!F$7:F$25,索引信息!$I$6:$I$25,节奏总纲!G103)*1/(1-索引信息!U105)</f>
        <v>5238.7367160604699</v>
      </c>
      <c r="M104" s="14">
        <f>求节点(索引信息!G$7:G$25,索引信息!$I$6:$I$25,节奏总纲!H103)*1/(1-索引信息!V105)</f>
        <v>5342.3876975417352</v>
      </c>
      <c r="N104" s="14">
        <f>求节点(节奏总纲!AA$4:AA$53,索引信息!$AD$6:$AD$55,节奏总纲!D103)*1/(1-索引信息!W105)</f>
        <v>33534.710655501134</v>
      </c>
      <c r="O104" s="14">
        <f>求节点(节奏总纲!AB$4:AB$53,索引信息!$AD$6:$AD$55,节奏总纲!E103)*1/(1-索引信息!X105)</f>
        <v>33717.336330429898</v>
      </c>
      <c r="P104" s="14">
        <f>求节点(节奏总纲!AC$4:AC$53,索引信息!$AD$6:$AD$55,节奏总纲!F103)*1/(1-索引信息!Y105)</f>
        <v>34135.694235843563</v>
      </c>
      <c r="Q104" s="14">
        <f>求节点(节奏总纲!AD$4:AD$53,索引信息!$AD$6:$AD$55,节奏总纲!G103)*1/(1-索引信息!Z105)</f>
        <v>34742.327735958308</v>
      </c>
      <c r="R104" s="14">
        <f>求节点(节奏总纲!AE$4:AE$53,索引信息!$AD$6:$AD$55,节奏总纲!H103)*1/(1-索引信息!AA105)</f>
        <v>35626.622707603543</v>
      </c>
    </row>
  </sheetData>
  <mergeCells count="3">
    <mergeCell ref="D3:H3"/>
    <mergeCell ref="I3:M3"/>
    <mergeCell ref="N3:R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总纲</vt:lpstr>
      <vt:lpstr>纲要</vt:lpstr>
      <vt:lpstr>节奏总纲</vt:lpstr>
      <vt:lpstr>圣人</vt:lpstr>
      <vt:lpstr>爵位</vt:lpstr>
      <vt:lpstr>士兵训练</vt:lpstr>
      <vt:lpstr>功能-大地图城池-附加属性</vt:lpstr>
      <vt:lpstr>养成属性buff汇总</vt:lpstr>
      <vt:lpstr>士兵属性</vt:lpstr>
      <vt:lpstr>武将属性</vt:lpstr>
      <vt:lpstr>战法技能效用</vt:lpstr>
      <vt:lpstr>攻城值</vt:lpstr>
      <vt:lpstr>带兵数</vt:lpstr>
      <vt:lpstr>职业属性对比</vt:lpstr>
      <vt:lpstr>非r将兵属性验证</vt:lpstr>
      <vt:lpstr>小r将兵属性验证</vt:lpstr>
      <vt:lpstr>中r将兵属性验证</vt:lpstr>
      <vt:lpstr>大r将兵属性验证</vt:lpstr>
      <vt:lpstr>超r将兵属性验证</vt:lpstr>
      <vt:lpstr>各R部队能量汇总</vt:lpstr>
      <vt:lpstr>消耗转换战力汇总</vt:lpstr>
      <vt:lpstr>战力汇总</vt:lpstr>
      <vt:lpstr>将兵属性对比验证</vt:lpstr>
      <vt:lpstr>将兵攻城值对比验证</vt:lpstr>
      <vt:lpstr>各职业士兵属性</vt:lpstr>
      <vt:lpstr>实力验证</vt:lpstr>
      <vt:lpstr>实力验证（按等级）</vt:lpstr>
      <vt:lpstr>索引信息</vt:lpstr>
      <vt:lpstr>各r兵营医馆情况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2023-04-26T08:53:30Z</dcterms:modified>
</cp:coreProperties>
</file>